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640" windowHeight="7000" firstSheet="1" activeTab="1"/>
  </bookViews>
  <sheets>
    <sheet name="General information" sheetId="6" r:id="rId1"/>
    <sheet name="Project SOW" sheetId="1" r:id="rId2"/>
    <sheet name="Software GUI overview" sheetId="12" r:id="rId3"/>
    <sheet name="3) Machine software ver" sheetId="11" r:id="rId4"/>
    <sheet name="5)SGP_GEM_MACHINE_CYCLETIME" sheetId="3" r:id="rId5"/>
    <sheet name="5)SGP_ASSEMBLY_BUILD_TO_MODULE" sheetId="4" r:id="rId6"/>
    <sheet name="6) user line allocation file " sheetId="5" r:id="rId7"/>
    <sheet name="6) SGP_FAMILY_GROUPINGS_DETAIL" sheetId="10" r:id="rId8"/>
    <sheet name="7) ETF sample" sheetId="7" r:id="rId9"/>
    <sheet name="7) SGP_COMP~_DATA_GSM_GE_HEAD " sheetId="8" r:id="rId10"/>
  </sheets>
  <definedNames>
    <definedName name="_xlnm._FilterDatabase" localSheetId="5" hidden="1">'5)SGP_ASSEMBLY_BUILD_TO_MODULE'!$A$1:$K$5264</definedName>
    <definedName name="_xlnm._FilterDatabase" localSheetId="3" hidden="1">'3) Machine software ver'!$A$1:$Q$95</definedName>
    <definedName name="Z_003CB94A_3C6B_454F_B5EE_EE77445CDB35_.wvu.FilterData" localSheetId="6" hidden="1">'6) user line allocation file '!$N$5:$Q$1165</definedName>
    <definedName name="Z_010E1DE1_B4F1_4D13_8917_D75895BBAC45_.wvu.FilterData" localSheetId="6" hidden="1">'6) user line allocation file '!$N$5:$Q$1165</definedName>
    <definedName name="Z_01368879_525C_4A30_BF37_8B10EEAD4E32_.wvu.FilterData" localSheetId="6" hidden="1">'6) user line allocation file '!$N$5:$Q$1165</definedName>
    <definedName name="Z_018FD647_8E7E_4510_91FA_8A2002B54AF3_.wvu.FilterData" localSheetId="6" hidden="1">'6) user line allocation file '!$A$1:$RK$4</definedName>
    <definedName name="Z_023C8B01_03D5_4CFF_A0CF_15770F6D1666_.wvu.FilterData" localSheetId="6" hidden="1">'6) user line allocation file '!$A$1:$RK$2276</definedName>
    <definedName name="Z_046E7457_F074_416D_99B3_B256FE3F04CF_.wvu.FilterData" localSheetId="6" hidden="1">'6) user line allocation file '!$A$1:$RK$2276</definedName>
    <definedName name="Z_04F48F7C_796B_41AF_B705_4D1848DD093E_.wvu.FilterData" localSheetId="6" hidden="1">'6) user line allocation file '!$N$5:$Q$1165</definedName>
    <definedName name="Z_059AC307_1E24_4A1B_8E49_1D0E80A2A833_.wvu.FilterData" localSheetId="6" hidden="1">'6) user line allocation file '!$A$1:$RK$4</definedName>
    <definedName name="Z_0602678D_B20E_47C4_B82D_D247C911436D_.wvu.FilterData" localSheetId="6" hidden="1">'6) user line allocation file '!$A$5:$BR$2148</definedName>
    <definedName name="Z_065D273D_5B70_44D9_8585_7BB8CCB8726B_.wvu.FilterData" localSheetId="6" hidden="1">'6) user line allocation file '!$A$1:$BP$2190</definedName>
    <definedName name="Z_07666BD0_46FB_4E64_ACFB_C20F01751E17_.wvu.FilterData" localSheetId="6" hidden="1">'6) user line allocation file '!$A$4:$BR$2148</definedName>
    <definedName name="Z_076A8518_9FF9_46D8_8A89_9FFC32B7AEB8_.wvu.FilterData" localSheetId="6" hidden="1">'6) user line allocation file '!$A$5:$BR$2148</definedName>
    <definedName name="Z_079E36BF_8F3F_471A_8036_30F08BE24280_.wvu.FilterData" localSheetId="6" hidden="1">'6) user line allocation file '!$A$1:$RK$2276</definedName>
    <definedName name="Z_087A078A_5B3C_4716_9EB6_570C7FAFAEC4_.wvu.FilterData" localSheetId="6" hidden="1">'6) user line allocation file '!$A$1:$BP$2212</definedName>
    <definedName name="Z_09A128B2_BE53_4CF6_B581_8C9D56D9D25F_.wvu.FilterData" localSheetId="6" hidden="1">'6) user line allocation file '!$N$5:$Q$1165</definedName>
    <definedName name="Z_09EDD7A5_DF6A_449A_89E4_75162BB35A70_.wvu.FilterData" localSheetId="6" hidden="1">'6) user line allocation file '!$A$1:$RK$4</definedName>
    <definedName name="Z_0A0B664D_DB54_47B0_89E4_47BA8F2697A8_.wvu.FilterData" localSheetId="6" hidden="1">'6) user line allocation file '!$A$1:$RK$2276</definedName>
    <definedName name="Z_0A1A8EE6_16FE_4507_89BE_67FE857B96CF_.wvu.FilterData" localSheetId="6" hidden="1">'6) user line allocation file '!$N$5:$Q$1165</definedName>
    <definedName name="Z_0A297DC5_345F_4E9C_8B05_B7B00927E2C1_.wvu.FilterData" localSheetId="6" hidden="1">'6) user line allocation file '!$A$1:$RK$2276</definedName>
    <definedName name="Z_0D321A71_D29D_465C_90F7_5234482DE368_.wvu.FilterData" localSheetId="6" hidden="1">'6) user line allocation file '!$A$1:$RK$4</definedName>
    <definedName name="Z_0DA2F22E_3633_4EEC_AEEE_439178BE2D61_.wvu.FilterData" localSheetId="6" hidden="1">'6) user line allocation file '!$A$1:$RK$4</definedName>
    <definedName name="Z_0EDD9B81_F39A_4F31_A795_B82742AB4B20_.wvu.FilterData" localSheetId="6" hidden="1">'6) user line allocation file '!$A$5:$BR$2148</definedName>
    <definedName name="Z_0FF1D15F_9B9E_4068_9AD5_A558BCCB27AB_.wvu.FilterData" localSheetId="6" hidden="1">'6) user line allocation file '!$A$4:$BR$2148</definedName>
    <definedName name="Z_100FEC08_A24E_42D9_81F9_C2C0FA689705_.wvu.FilterData" localSheetId="6" hidden="1">'6) user line allocation file '!$A$4:$BR$2148</definedName>
    <definedName name="Z_104B9388_5C9D_4743_90B0_B4FC0B8AF7CD_.wvu.FilterData" localSheetId="6" hidden="1">'6) user line allocation file '!$A$5:$BR$2148</definedName>
    <definedName name="Z_10EF8638_2E8B_4961_A1A5_85062AC93931_.wvu.FilterData" localSheetId="6" hidden="1">'6) user line allocation file '!$A$5:$BR$2148</definedName>
    <definedName name="Z_11B578BB_C0A8_42CB_8281_76285EFD39E2_.wvu.FilterData" localSheetId="6" hidden="1">'6) user line allocation file '!$N$5:$Q$1165</definedName>
    <definedName name="Z_120A520B_D551_488C_B6C9_0248FA1AE94E_.wvu.FilterData" localSheetId="6" hidden="1">'6) user line allocation file '!$A$1:$RK$2276</definedName>
    <definedName name="Z_12575FE7_31EE_4123_A7EB_B4702BF5B9C9_.wvu.FilterData" localSheetId="6" hidden="1">'6) user line allocation file '!$A$1:$RK$2276</definedName>
    <definedName name="Z_1321F34F_8449_446C_9335_E307A2472245_.wvu.FilterData" localSheetId="6" hidden="1">'6) user line allocation file '!$N$5:$Q$1165</definedName>
    <definedName name="Z_132B4B48_A028_44E0_9F04_3F58326AAEE4_.wvu.FilterData" localSheetId="6" hidden="1">'6) user line allocation file '!$A$1:$RK$2276</definedName>
    <definedName name="Z_15A55718_8952_4010_AA9D_2525FD00910B_.wvu.FilterData" localSheetId="6" hidden="1">'6) user line allocation file '!$A$1:$BP$2212</definedName>
    <definedName name="Z_16830FB4_4CFA_4B54_9E4E_88C46BE25303_.wvu.FilterData" localSheetId="6" hidden="1">'6) user line allocation file '!$N$5:$Q$1165</definedName>
    <definedName name="Z_17C8263C_DCC1_48D9_B6AA_9C1B870F3DEE_.wvu.FilterData" localSheetId="6" hidden="1">'6) user line allocation file '!$A$4:$BR$2148</definedName>
    <definedName name="Z_181A7D75_68AD_41D0_9477_4689FEF3637B_.wvu.FilterData" localSheetId="6" hidden="1">'6) user line allocation file '!$A$1:$RK$2276</definedName>
    <definedName name="Z_195B2056_8174_48E4_9148_12FFF201F96C_.wvu.FilterData" localSheetId="6" hidden="1">'6) user line allocation file '!$A$1:$RK$2276</definedName>
    <definedName name="Z_1B721CEA_C560_4A5B_8AF2_FD9C6099E8AD_.wvu.FilterData" localSheetId="6" hidden="1">'6) user line allocation file '!$A$1:$RK$2276</definedName>
    <definedName name="Z_1C1F9169_4F55_4910_A68F_1AFD52E95AB4_.wvu.FilterData" localSheetId="6" hidden="1">'6) user line allocation file '!$A$1:$BP$2212</definedName>
    <definedName name="Z_1E3F44C5_7274_4E35_B098_3770D760DD1B_.wvu.FilterData" localSheetId="6" hidden="1">'6) user line allocation file '!$A$1:$BP$2190</definedName>
    <definedName name="Z_1E8AFCFA_4EB6_41E0_B304_16F44C516668_.wvu.FilterData" localSheetId="6" hidden="1">'6) user line allocation file '!$A$4:$BR$2148</definedName>
    <definedName name="Z_1EA78D99_97DD_4460_ACC9_5AEC56373B68_.wvu.FilterData" localSheetId="6" hidden="1">'6) user line allocation file '!$N$5:$Q$1165</definedName>
    <definedName name="Z_1EE35FFE_9794_430C_9F08_3BA6E737020B_.wvu.FilterData" localSheetId="6" hidden="1">'6) user line allocation file '!$N$5:$Q$1165</definedName>
    <definedName name="Z_1F19C1DA_DD51_4DF2_9EEA_22592C088FBE_.wvu.FilterData" localSheetId="6" hidden="1">'6) user line allocation file '!$A$1:$BP$2190</definedName>
    <definedName name="Z_207E8181_A49E_4DA9_897D_763214CCD98F_.wvu.FilterData" localSheetId="6" hidden="1">'6) user line allocation file '!$N$5:$Q$1165</definedName>
    <definedName name="Z_20BBE3C3_2577_4BCF_8495_87AD4FD65D31_.wvu.FilterData" localSheetId="6" hidden="1">'6) user line allocation file '!$A$1:$BP$2212</definedName>
    <definedName name="Z_214E634E_ECAE_4B03_A459_5E03AC424EF5_.wvu.FilterData" localSheetId="6" hidden="1">'6) user line allocation file '!$A$4:$BR$2148</definedName>
    <definedName name="Z_221621BB_D476_45FE_8B04_DF2890B7F38E_.wvu.FilterData" localSheetId="6" hidden="1">'6) user line allocation file '!$A$1:$RK$2276</definedName>
    <definedName name="Z_22C682EC_7AEA_4187_9030_06253E891CC2_.wvu.FilterData" localSheetId="6" hidden="1">'6) user line allocation file '!$A$1:$RK$2276</definedName>
    <definedName name="Z_243511E1_C528_4C94_A1A2_FA2F7C22AED6_.wvu.FilterData" localSheetId="6" hidden="1">'6) user line allocation file '!$A$4:$BR$2148</definedName>
    <definedName name="Z_250C77E1_A238_4071_B773_B4CFE9369170_.wvu.Cols" localSheetId="6" hidden="1">'6) user line allocation file '!$I:$I</definedName>
    <definedName name="Z_25ED1687_72E7_47AD_AEA8_437013E06F6C_.wvu.FilterData" localSheetId="6" hidden="1">'6) user line allocation file '!$N$5:$Q$1165</definedName>
    <definedName name="Z_26056542_D9F3_46B3_9048_44A05642B536_.wvu.FilterData" localSheetId="6" hidden="1">'6) user line allocation file '!$A$1:$BP$2212</definedName>
    <definedName name="Z_261E8390_D07A_423D_8471_1584E1A412B2_.wvu.FilterData" localSheetId="6" hidden="1">'6) user line allocation file '!$A$4:$RK$2224</definedName>
    <definedName name="Z_26AB827C_F30F_43B7_89EB_03D67D9A1CE5_.wvu.FilterData" localSheetId="6" hidden="1">'6) user line allocation file '!$A$1:$RK$2276</definedName>
    <definedName name="Z_26E6750E_1689_45EF_B5CF_AA79E5045597_.wvu.FilterData" localSheetId="6" hidden="1">'6) user line allocation file '!$A$4:$BR$2148</definedName>
    <definedName name="Z_271F1DFC_83B4_440D_8987_6C1B037CCB1D_.wvu.FilterData" localSheetId="6" hidden="1">'6) user line allocation file '!$A$1:$RK$2276</definedName>
    <definedName name="Z_274286AC_F3F4_407F_8029_CCF0B471140D_.wvu.FilterData" localSheetId="6" hidden="1">'6) user line allocation file '!$A$4:$BR$2148</definedName>
    <definedName name="Z_27D8995A_3869_47CE_AF8D_12102769F56D_.wvu.FilterData" localSheetId="6" hidden="1">'6) user line allocation file '!$A$1:$BP$2190</definedName>
    <definedName name="Z_28676B9D_16D2_449E_9FD6_B83372C8B04A_.wvu.FilterData" localSheetId="6" hidden="1">'6) user line allocation file '!$A$1:$RK$2276</definedName>
    <definedName name="Z_28D1DCBA_15CF_4FA1_8CCD_DB66F166B8C8_.wvu.FilterData" localSheetId="6" hidden="1">'6) user line allocation file '!$A$4:$BR$2148</definedName>
    <definedName name="Z_292E1698_3238_4258_9371_0AB121414B08_.wvu.FilterData" localSheetId="6" hidden="1">'6) user line allocation file '!$A$1:$BP$2212</definedName>
    <definedName name="Z_294A36E6_2C8C_4621_AC5D_08A4D4701269_.wvu.FilterData" localSheetId="6" hidden="1">'6) user line allocation file '!$A$1:$BP$2190</definedName>
    <definedName name="Z_29A8E78E_B974_433A_B49D_D3685D467F64_.wvu.FilterData" localSheetId="6" hidden="1">'6) user line allocation file '!$A$4:$BR$2148</definedName>
    <definedName name="Z_29AFD652_4B45_4638_9068_C723FC5C6EDC_.wvu.FilterData" localSheetId="6" hidden="1">'6) user line allocation file '!$A$1:$BP$2212</definedName>
    <definedName name="Z_29F10544_29B7_4721_B909_85FE9BF52136_.wvu.FilterData" localSheetId="6" hidden="1">'6) user line allocation file '!$A$1:$RK$2276</definedName>
    <definedName name="Z_2A6EBD3C_2930_4476_8772_A78554DB0AE1_.wvu.FilterData" localSheetId="6" hidden="1">'6) user line allocation file '!$A$1:$RK$2276</definedName>
    <definedName name="Z_2B1D39A2_F479_47BA_870D_5953B212137F_.wvu.FilterData" localSheetId="6" hidden="1">'6) user line allocation file '!$A$4:$BR$2148</definedName>
    <definedName name="Z_2B466670_3845_4708_83F4_1FAAFD46A3D3_.wvu.FilterData" localSheetId="6" hidden="1">'6) user line allocation file '!$N$5:$Q$1165</definedName>
    <definedName name="Z_2BFF8DA7_CFE5_4CB4_A54F_68CF6E8EA484_.wvu.FilterData" localSheetId="6" hidden="1">'6) user line allocation file '!$N$5:$Q$1165</definedName>
    <definedName name="Z_2DA8D6A0_3297_4F4F_9C13_B13573BA0E3D_.wvu.FilterData" localSheetId="6" hidden="1">'6) user line allocation file '!$A$1:$RK$2276</definedName>
    <definedName name="Z_2F3B8A91_87BF_4576_9F93_6C2F965AF672_.wvu.FilterData" localSheetId="6" hidden="1">'6) user line allocation file '!$A$1:$BP$2190</definedName>
    <definedName name="Z_2F484957_E9A0_44FA_9FAC_D1A126C65498_.wvu.FilterData" localSheetId="6" hidden="1">'6) user line allocation file '!$A$1:$RK$4</definedName>
    <definedName name="Z_2F6CCC90_AE58_40D3_AF2C_0573142B043D_.wvu.FilterData" localSheetId="6" hidden="1">'6) user line allocation file '!$A$4:$BR$2148</definedName>
    <definedName name="Z_30A6064F_E69D_4837_9F25_52E0DE4CD564_.wvu.FilterData" localSheetId="6" hidden="1">'6) user line allocation file '!$N$5:$Q$1165</definedName>
    <definedName name="Z_31A3B1C4_4435_4807_BCCE_BFBDF91E4576_.wvu.FilterData" localSheetId="6" hidden="1">'6) user line allocation file '!$A$1:$RK$2276</definedName>
    <definedName name="Z_31D941BF_CCD2_4AA0_8507_C84A5A63C7E1_.wvu.FilterData" localSheetId="6" hidden="1">'6) user line allocation file '!$A$1:$RK$2276</definedName>
    <definedName name="Z_3204BBC3_9DF4_4477_8DDD_F3210F7689B7_.wvu.FilterData" localSheetId="6" hidden="1">'6) user line allocation file '!$A$1:$RK$4</definedName>
    <definedName name="Z_326475F2_96EE_437F_9425_98700B9038E0_.wvu.FilterData" localSheetId="6" hidden="1">'6) user line allocation file '!$N$5:$Q$1165</definedName>
    <definedName name="Z_335051E8_A0F6_441B_9E90_1153BED10491_.wvu.FilterData" localSheetId="6" hidden="1">'6) user line allocation file '!$N$5:$Q$1165</definedName>
    <definedName name="Z_33A75280_F1E9_49E3_B2C7_F206E04B7D8B_.wvu.FilterData" localSheetId="6" hidden="1">'6) user line allocation file '!$A$1:$RK$2276</definedName>
    <definedName name="Z_33A76799_0F06_4113_8A5C_4CEFAC9992AA_.wvu.FilterData" localSheetId="6" hidden="1">'6) user line allocation file '!$N$5:$Q$1165</definedName>
    <definedName name="Z_33B14265_76CD_4F31_AEAA_B1AACCB06400_.wvu.FilterData" localSheetId="6" hidden="1">'6) user line allocation file '!$A$5:$BR$2148</definedName>
    <definedName name="Z_340F4C96_DC5D_4000_91EF_12DDDDEC214D_.wvu.FilterData" localSheetId="6" hidden="1">'6) user line allocation file '!$N$5:$Q$1165</definedName>
    <definedName name="Z_34198BB8_D2AA_4675_A61A_B1CC6B5D00C4_.wvu.FilterData" localSheetId="6" hidden="1">'6) user line allocation file '!$A$1:$BP$2212</definedName>
    <definedName name="Z_3578ECCC_70CB_4A62_8EEA_AD535822341D_.wvu.FilterData" localSheetId="6" hidden="1">'6) user line allocation file '!$A$1:$RK$2276</definedName>
    <definedName name="Z_35A147DB_5AFD_4B55_B2DA_DB67652F7381_.wvu.FilterData" localSheetId="6" hidden="1">'6) user line allocation file '!$A$5:$BR$2148</definedName>
    <definedName name="Z_35D6DEF5_61C4_4543_89AF_7BBD2C86786D_.wvu.FilterData" localSheetId="6" hidden="1">'6) user line allocation file '!$A$1:$RK$2276</definedName>
    <definedName name="Z_36352222_7CDF_48FF_87BF_C582DDC74112_.wvu.FilterData" localSheetId="6" hidden="1">'6) user line allocation file '!$N$5:$Q$1165</definedName>
    <definedName name="Z_3712DB3F_627D_4BA5_AE6E_A615EC9736FC_.wvu.FilterData" localSheetId="6" hidden="1">'6) user line allocation file '!$A$1:$BP$2212</definedName>
    <definedName name="Z_371BB026_406E_496B_838E_98CB41A0225B_.wvu.FilterData" localSheetId="6" hidden="1">'6) user line allocation file '!$A$1:$RK$4</definedName>
    <definedName name="Z_37852F76_A6FB_43B9_B725_B8051893531B_.wvu.FilterData" localSheetId="6" hidden="1">'6) user line allocation file '!$A$1:$BP$2212</definedName>
    <definedName name="Z_37A31C63_FBDD_4F07_8431_4028EB8B965E_.wvu.FilterData" localSheetId="6" hidden="1">'6) user line allocation file '!$A$1:$RK$2276</definedName>
    <definedName name="Z_37DBDA31_C9E0_4822_8D13_F27453F695A1_.wvu.FilterData" localSheetId="6" hidden="1">'6) user line allocation file '!$A$4:$RK$2224</definedName>
    <definedName name="Z_381E5311_88F6_4564_829A_513FCEF0D028_.wvu.FilterData" localSheetId="6" hidden="1">'6) user line allocation file '!$A$1:$RK$2276</definedName>
    <definedName name="Z_389778C9_ED55_4F75_BFEF_589DCDC66240_.wvu.FilterData" localSheetId="6" hidden="1">'6) user line allocation file '!$A$1:$BP$2212</definedName>
    <definedName name="Z_3949E63D_3860_4BE6_A992_B801E54CF7DB_.wvu.FilterData" localSheetId="6" hidden="1">'6) user line allocation file '!$N$5:$Q$1165</definedName>
    <definedName name="Z_39B0E66A_1A4C_4B7C_A587_9293F35D69D1_.wvu.FilterData" localSheetId="6" hidden="1">'6) user line allocation file '!$N$5:$Q$1165</definedName>
    <definedName name="Z_3A036FFE_D89D_4A82_B780_5949215B426A_.wvu.FilterData" localSheetId="6" hidden="1">'6) user line allocation file '!$A$1:$BP$2212</definedName>
    <definedName name="Z_3A37C53B_E2A9_4040_BD78_A727BC6E1449_.wvu.FilterData" localSheetId="6" hidden="1">'6) user line allocation file '!$A$1:$RK$2276</definedName>
    <definedName name="Z_3A9A1DBD_EA66_47C8_B646_6F6466CCD180_.wvu.FilterData" localSheetId="6" hidden="1">'6) user line allocation file '!$A$5:$BR$2148</definedName>
    <definedName name="Z_3B214545_F2FC_479A_984C_31DD6C2C12BE_.wvu.FilterData" localSheetId="6" hidden="1">'6) user line allocation file '!$N$5:$Q$1165</definedName>
    <definedName name="Z_3B667A48_2E5C_4DEE_971E_F315F2C3F2E2_.wvu.FilterData" localSheetId="6" hidden="1">'6) user line allocation file '!$A$5:$BR$2148</definedName>
    <definedName name="Z_3BABE064_6C1B_4FE5_BA20_341E25A159A1_.wvu.Cols" localSheetId="6" hidden="1">'6) user line allocation file '!$I:$I</definedName>
    <definedName name="Z_3BABE064_6C1B_4FE5_BA20_341E25A159A1_.wvu.FilterData" localSheetId="6" hidden="1">'6) user line allocation file '!$A$1:$RK$2276</definedName>
    <definedName name="Z_3BD1D437_8221_4F19_86C3_12A50DE43462_.wvu.FilterData" localSheetId="6" hidden="1">'6) user line allocation file '!$A$1:$RK$2276</definedName>
    <definedName name="Z_3C235B7A_35B9_495B_9BC0_465F6F7883A6_.wvu.FilterData" localSheetId="6" hidden="1">'6) user line allocation file '!$A$1:$RK$2276</definedName>
    <definedName name="Z_3D22EE70_5EC0_43F5_B32B_68CD89BD2C28_.wvu.FilterData" localSheetId="6" hidden="1">'6) user line allocation file '!$A$1:$BP$2212</definedName>
    <definedName name="Z_3E1E9C37_CE66_4FAA_9053_B0A81612DE5E_.wvu.FilterData" localSheetId="6" hidden="1">'6) user line allocation file '!$N$5:$Q$1165</definedName>
    <definedName name="Z_3E82A3CF_FD95_4D42_B2F5_C4B983CF3F0A_.wvu.FilterData" localSheetId="6" hidden="1">'6) user line allocation file '!$A$5:$BR$2148</definedName>
    <definedName name="Z_40A8D520_226D_4C70_9E3D_9C9DD28C28C8_.wvu.FilterData" localSheetId="6" hidden="1">'6) user line allocation file '!$A$1:$RK$2276</definedName>
    <definedName name="Z_40C0A7E0_5441_4EC4_9C63_B0DB5B1270CA_.wvu.FilterData" localSheetId="6" hidden="1">'6) user line allocation file '!$N$5:$Q$1165</definedName>
    <definedName name="Z_4110CBCF_C307_4778_97B7_EF0E3AE2BD22_.wvu.FilterData" localSheetId="6" hidden="1">'6) user line allocation file '!$A$1:$RK$2276</definedName>
    <definedName name="Z_415814AF_95DD_466A_92D2_17B24EDAB991_.wvu.FilterData" localSheetId="6" hidden="1">'6) user line allocation file '!$A$1:$RK$4</definedName>
    <definedName name="Z_4194FF49_C902_43A0_BB5B_82D2E9DAF9A1_.wvu.FilterData" localSheetId="6" hidden="1">'6) user line allocation file '!$A$1:$RK$4</definedName>
    <definedName name="Z_42213D68_4D68_4E43_9127_08A265480E3C_.wvu.FilterData" localSheetId="6" hidden="1">'6) user line allocation file '!$N$5:$Q$1165</definedName>
    <definedName name="Z_42EBFE8F_4156_48AB_BBAB_0863789E2013_.wvu.FilterData" localSheetId="6" hidden="1">'6) user line allocation file '!$N$5:$Q$1165</definedName>
    <definedName name="Z_4335763C_C36E_4672_8AB0_FF8E40D5ACB2_.wvu.FilterData" localSheetId="6" hidden="1">'6) user line allocation file '!$N$5:$Q$1165</definedName>
    <definedName name="Z_4342964D_7D66_4580_BA39_6E8C4EB4256D_.wvu.FilterData" localSheetId="6" hidden="1">'6) user line allocation file '!$A$1:$RK$2276</definedName>
    <definedName name="Z_447AED22_998F_4323_B86B_C438FB7C8663_.wvu.FilterData" localSheetId="6" hidden="1">'6) user line allocation file '!$A$1:$RK$2276</definedName>
    <definedName name="Z_4583CB68_4186_4E18_BE9F_F514311BE5DB_.wvu.FilterData" localSheetId="6" hidden="1">'6) user line allocation file '!$A$1:$RK$2276</definedName>
    <definedName name="Z_46209B32_50C1_478B_B3BF_B9A286A3F68A_.wvu.FilterData" localSheetId="6" hidden="1">'6) user line allocation file '!$A$4:$BR$2148</definedName>
    <definedName name="Z_46CBCF18_4C73_45F7_ADE2_EAF8647A2977_.wvu.FilterData" localSheetId="6" hidden="1">'6) user line allocation file '!$A$1:$RK$2276</definedName>
    <definedName name="Z_47371F58_2CB3_43CC_B576_96F5AA6D900F_.wvu.FilterData" localSheetId="6" hidden="1">'6) user line allocation file '!$A$1:$RK$2276</definedName>
    <definedName name="Z_47B84697_C695_4E5A_BFC8_68CC7A550EAD_.wvu.FilterData" localSheetId="6" hidden="1">'6) user line allocation file '!$A$4:$BR$2148</definedName>
    <definedName name="Z_47F54A0B_616D_42D3_AF77_71546512D734_.wvu.FilterData" localSheetId="6" hidden="1">'6) user line allocation file '!$A$1:$RK$2276</definedName>
    <definedName name="Z_4886FC41_5C5B_42B2_BF04_0D38ED006517_.wvu.FilterData" localSheetId="6" hidden="1">'6) user line allocation file '!$A$1:$BP$2212</definedName>
    <definedName name="Z_48F8D123_6DD1_4395_BC26_DA74BFBD61E3_.wvu.FilterData" localSheetId="6" hidden="1">'6) user line allocation file '!$N$5:$Q$1165</definedName>
    <definedName name="Z_49025998_001D_4696_AD61_EF1D73CBD4FB_.wvu.FilterData" localSheetId="6" hidden="1">'6) user line allocation file '!$A$1:$BP$2212</definedName>
    <definedName name="Z_492B2129_6FA1_4DD4_9211_64670E93E2D4_.wvu.FilterData" localSheetId="6" hidden="1">'6) user line allocation file '!$A$1:$BP$2212</definedName>
    <definedName name="Z_49383D22_CFD1_4F6D_AAA2_A93342E26A91_.wvu.FilterData" localSheetId="6" hidden="1">'6) user line allocation file '!$A$4:$BR$2148</definedName>
    <definedName name="Z_4A5D8B3F_7AD2_427E_BD09_C4314A81877C_.wvu.FilterData" localSheetId="6" hidden="1">'6) user line allocation file '!$A$1:$RK$2276</definedName>
    <definedName name="Z_4A92EA26_B9BC_44CE_B990_9B4F7ABF4E7F_.wvu.FilterData" localSheetId="6" hidden="1">'6) user line allocation file '!$A$1:$RK$2276</definedName>
    <definedName name="Z_4B06C207_19BD_41A3_A5C7_2280F6F2B78B_.wvu.FilterData" localSheetId="6" hidden="1">'6) user line allocation file '!$A$4:$BR$2148</definedName>
    <definedName name="Z_4B1CF6AD_E096_4CBD_8C33_1CA0041523AC_.wvu.FilterData" localSheetId="6" hidden="1">'6) user line allocation file '!$A$1:$BP$2212</definedName>
    <definedName name="Z_4B1F759A_B662_40A7_9823_3781B5CB2C15_.wvu.FilterData" localSheetId="6" hidden="1">'6) user line allocation file '!$N$5:$Q$1165</definedName>
    <definedName name="Z_4C0B0A60_7EA9_4B4A_9700_CCFA3FB934BD_.wvu.FilterData" localSheetId="6" hidden="1">'6) user line allocation file '!$N$5:$Q$1165</definedName>
    <definedName name="Z_4C6B131D_DFFA_46F0_B9AD_BF497D15E9FA_.wvu.FilterData" localSheetId="6" hidden="1">'6) user line allocation file '!$N$5:$Q$1165</definedName>
    <definedName name="Z_4F52E972_94DD_4AEE_B2F1_B2CC40F6C550_.wvu.FilterData" localSheetId="6" hidden="1">'6) user line allocation file '!$N$5:$Q$1165</definedName>
    <definedName name="Z_4F8D94C4_2FC7_44FC_839F_89F65DFF9787_.wvu.FilterData" localSheetId="6" hidden="1">'6) user line allocation file '!$N$5:$Q$1165</definedName>
    <definedName name="Z_505D5980_C447_44BB_BE4C_EA52171D7A48_.wvu.FilterData" localSheetId="6" hidden="1">'6) user line allocation file '!$A$1:$BP$2212</definedName>
    <definedName name="Z_518A9798_E1D7_4BEA_8647_29D7E50925DC_.wvu.FilterData" localSheetId="6" hidden="1">'6) user line allocation file '!$N$5:$Q$1165</definedName>
    <definedName name="Z_52A7F62F_A2D0_4C8F_9970_418018F31BEE_.wvu.FilterData" localSheetId="6" hidden="1">'6) user line allocation file '!$A$1:$BP$2212</definedName>
    <definedName name="Z_5334085A_D097_4A8C_BF9A_470C87D905BA_.wvu.FilterData" localSheetId="6" hidden="1">'6) user line allocation file '!$N$5:$Q$1165</definedName>
    <definedName name="Z_535DC306_3343_40AE_A1C2_CC328B49863C_.wvu.FilterData" localSheetId="6" hidden="1">'6) user line allocation file '!$A$5:$BR$2148</definedName>
    <definedName name="Z_5422D887_B99E_4128_9D28_0FA9FF3693FC_.wvu.FilterData" localSheetId="6" hidden="1">'6) user line allocation file '!$N$5:$Q$1165</definedName>
    <definedName name="Z_5433097E_2C03_4064_9DD0_6502A9654D54_.wvu.FilterData" localSheetId="6" hidden="1">'6) user line allocation file '!$N$5:$Q$1165</definedName>
    <definedName name="Z_54379C9B_DF2A_4050_AEF3_12672C9A668C_.wvu.FilterData" localSheetId="6" hidden="1">'6) user line allocation file '!$A$4:$BR$2148</definedName>
    <definedName name="Z_54389B26_612D_4FE7_94EE_F756BAA1379B_.wvu.FilterData" localSheetId="6" hidden="1">'6) user line allocation file '!$A$4:$BR$2148</definedName>
    <definedName name="Z_54839FB3_326B_4549_9742_F39F8E0F5730_.wvu.FilterData" localSheetId="6" hidden="1">'6) user line allocation file '!$A$1:$RK$2276</definedName>
    <definedName name="Z_55A114E5_7065_4FE7_B13F_621592C8106B_.wvu.FilterData" localSheetId="6" hidden="1">'6) user line allocation file '!$A$1:$BP$2212</definedName>
    <definedName name="Z_5667998C_9B87_4494_B085_C94F18143207_.wvu.FilterData" localSheetId="6" hidden="1">'6) user line allocation file '!$A$4:$BR$2148</definedName>
    <definedName name="Z_5720E03A_F624_4409_9AFC_01BA01B4FA0F_.wvu.FilterData" localSheetId="6" hidden="1">'6) user line allocation file '!$A$4:$BR$2148</definedName>
    <definedName name="Z_57B00801_4EC9_4B03_B57F_267EF22F6C15_.wvu.FilterData" localSheetId="6" hidden="1">'6) user line allocation file '!$A$5:$BR$2148</definedName>
    <definedName name="Z_59BBE3BE_DC68_44E1_9BC2_E208DAABD232_.wvu.FilterData" localSheetId="6" hidden="1">'6) user line allocation file '!$A$4:$BR$2148</definedName>
    <definedName name="Z_5B194BA7_6E3C_4DCC_9B46_8C1A8E0A2DFC_.wvu.FilterData" localSheetId="6" hidden="1">'6) user line allocation file '!$A$1:$BP$2212</definedName>
    <definedName name="Z_5D8BF7C8_2D3A_44B7_A93E_A200CD3C1636_.wvu.FilterData" localSheetId="6" hidden="1">'6) user line allocation file '!$A$1:$BP$2190</definedName>
    <definedName name="Z_5DE5A52A_7483_4907_A4BA_F00FE7ECC920_.wvu.FilterData" localSheetId="6" hidden="1">'6) user line allocation file '!$A$4:$BR$2148</definedName>
    <definedName name="Z_5DF4F0D3_130C_49CF_88E5_9ACC738370BC_.wvu.FilterData" localSheetId="6" hidden="1">'6) user line allocation file '!$N$5:$Q$1165</definedName>
    <definedName name="Z_5FA5622A_5ADB_488A_B08F_83EC7C2409A3_.wvu.FilterData" localSheetId="6" hidden="1">'6) user line allocation file '!$A$4:$BR$2148</definedName>
    <definedName name="Z_5FBD064B_1E60_470E_903D_4CECEBBB6FFA_.wvu.FilterData" localSheetId="6" hidden="1">'6) user line allocation file '!$N$5:$Q$1165</definedName>
    <definedName name="Z_5FDC239F_3170_4096_A4E1_9E71C85FA586_.wvu.FilterData" localSheetId="6" hidden="1">'6) user line allocation file '!$N$5:$Q$1165</definedName>
    <definedName name="Z_60710DB6_C367_4036_92D1_9782E7B170BF_.wvu.FilterData" localSheetId="6" hidden="1">'6) user line allocation file '!$A$1:$RK$2276</definedName>
    <definedName name="Z_6145A8C9_CCE2_4A33_A0E5_C9D13857DABA_.wvu.FilterData" localSheetId="6" hidden="1">'6) user line allocation file '!$A$1:$RK$2276</definedName>
    <definedName name="Z_61E53A3F_C44A_4C25_BD7E_DE90ED578CDD_.wvu.FilterData" localSheetId="6" hidden="1">'6) user line allocation file '!$A$1:$RK$2276</definedName>
    <definedName name="Z_62522861_4DA7_41E9_96F2_0D7366C56B50_.wvu.FilterData" localSheetId="6" hidden="1">'6) user line allocation file '!$A$5:$BR$2148</definedName>
    <definedName name="Z_638BEA7B_BEF5_466B_A43D_F2D27EED9F21_.wvu.FilterData" localSheetId="6" hidden="1">'6) user line allocation file '!$A$4:$BR$2148</definedName>
    <definedName name="Z_638F2EC0_992E_45C2_80D2_C3BAD0720238_.wvu.FilterData" localSheetId="6" hidden="1">'6) user line allocation file '!$A$1:$RK$2276</definedName>
    <definedName name="Z_6395A931_146D_46E8_971B_9C34DF037E93_.wvu.FilterData" localSheetId="6" hidden="1">'6) user line allocation file '!$A$4:$BR$2148</definedName>
    <definedName name="Z_647AE6D8_3063_418D_8ECD_AD0D4C27F034_.wvu.FilterData" localSheetId="6" hidden="1">'6) user line allocation file '!$A$4:$RK$2224</definedName>
    <definedName name="Z_65CB533D_2DE9_4A63_AB8A_EE56515E1984_.wvu.FilterData" localSheetId="6" hidden="1">'6) user line allocation file '!$A$4:$BR$2148</definedName>
    <definedName name="Z_673D3540_8A28_4B29_8B6A_530FE5138FFA_.wvu.FilterData" localSheetId="6" hidden="1">'6) user line allocation file '!$N$5:$Q$1165</definedName>
    <definedName name="Z_67A49677_15EC_470A_BFC7_83726878BC42_.wvu.FilterData" localSheetId="6" hidden="1">'6) user line allocation file '!$N$5:$Q$1165</definedName>
    <definedName name="Z_67EEE1C0_A984_42C3_B2C9_5C9F735F21AF_.wvu.FilterData" localSheetId="6" hidden="1">'6) user line allocation file '!$A$1:$RK$2276</definedName>
    <definedName name="Z_688D1E59_942B_4C5C_9700_F68000A13C1B_.wvu.FilterData" localSheetId="6" hidden="1">'6) user line allocation file '!$N$5:$Q$1165</definedName>
    <definedName name="Z_68CE77EB_FA9F_4D6C_8554_DB1097BC13FA_.wvu.FilterData" localSheetId="6" hidden="1">'6) user line allocation file '!$A$1:$RK$2276</definedName>
    <definedName name="Z_6906D797_7A85_4DDA_8043_7B6B670A5D07_.wvu.FilterData" localSheetId="6" hidden="1">'6) user line allocation file '!$A$1:$RK$2276</definedName>
    <definedName name="Z_693A071E_27B2_443C_8CD7_A3F3D258233D_.wvu.FilterData" localSheetId="6" hidden="1">'6) user line allocation file '!$A$1:$BP$2190</definedName>
    <definedName name="Z_697FA963_9C70_4D1E_B1E2_A76DA897BA79_.wvu.FilterData" localSheetId="6" hidden="1">'6) user line allocation file '!$A$1:$RK$2276</definedName>
    <definedName name="Z_6AF42F7D_5B49_476A_B04B_88BC12A19942_.wvu.FilterData" localSheetId="6" hidden="1">'6) user line allocation file '!$N$5:$Q$1165</definedName>
    <definedName name="Z_6B28DF5A_733C_4F9D_861C_C2AF13F8103A_.wvu.FilterData" localSheetId="6" hidden="1">'6) user line allocation file '!$N$5:$Q$1165</definedName>
    <definedName name="Z_6B73ACE8_4878_4BF8_9523_3D4C1D35A9D2_.wvu.FilterData" localSheetId="6" hidden="1">'6) user line allocation file '!$N$5:$Q$1165</definedName>
    <definedName name="Z_6C0CD2CA_F186_4F39_B515_4A61C56075DC_.wvu.FilterData" localSheetId="6" hidden="1">'6) user line allocation file '!$A$1:$BP$2190</definedName>
    <definedName name="Z_6CD79122_AF29_4E0B_827F_AEC4790DD273_.wvu.FilterData" localSheetId="6" hidden="1">'6) user line allocation file '!$A$1:$RK$2276</definedName>
    <definedName name="Z_6DC997AB_1B82_4CB3_B5CF_584B08562B7C_.wvu.FilterData" localSheetId="6" hidden="1">'6) user line allocation file '!$A$1:$RK$2276</definedName>
    <definedName name="Z_6EB8056C_638C_4BF2_96E2_4FD33AB0ECB6_.wvu.FilterData" localSheetId="6" hidden="1">'6) user line allocation file '!$A$1:$BP$2190</definedName>
    <definedName name="Z_713138A3_3D89_4D27_9A5C_8A0965A235EE_.wvu.FilterData" localSheetId="6" hidden="1">'6) user line allocation file '!$A$4:$BR$2148</definedName>
    <definedName name="Z_71CAB9BD_325C_458C_BE96_E5DDF55F75E0_.wvu.FilterData" localSheetId="6" hidden="1">'6) user line allocation file '!$A$4:$BR$2148</definedName>
    <definedName name="Z_75B3CFAD_CA65_4B4B_95E2_C6CF04874DC8_.wvu.FilterData" localSheetId="6" hidden="1">'6) user line allocation file '!$A$1:$RK$2276</definedName>
    <definedName name="Z_76811241_5D57_4135_BEA5_2A40B3BFD050_.wvu.FilterData" localSheetId="6" hidden="1">'6) user line allocation file '!$A$1:$BP$2212</definedName>
    <definedName name="Z_77427BDF_C67D_4EAF_BF18_136C6963E45F_.wvu.FilterData" localSheetId="6" hidden="1">'6) user line allocation file '!$A$1:$RK$2276</definedName>
    <definedName name="Z_78835C82_E93B_4ABA_BAA6_1B5C2CEC4BA8_.wvu.FilterData" localSheetId="6" hidden="1">'6) user line allocation file '!$A$4:$BR$2148</definedName>
    <definedName name="Z_78B5AF46_02FA_4BED_9690_610ECF3BFC6F_.wvu.FilterData" localSheetId="6" hidden="1">'6) user line allocation file '!$N$5:$Q$1165</definedName>
    <definedName name="Z_79642649_DF16_4187_A984_DC7ACBCEE7BB_.wvu.FilterData" localSheetId="6" hidden="1">'6) user line allocation file '!$A$1:$BP$2212</definedName>
    <definedName name="Z_7A29985D_23E0_4FA3_BE52_BED4847D6B15_.wvu.FilterData" localSheetId="6" hidden="1">'6) user line allocation file '!$A$4:$BR$2148</definedName>
    <definedName name="Z_7A4BE868_B9A3_4274_9DE1_20197E61F644_.wvu.FilterData" localSheetId="6" hidden="1">'6) user line allocation file '!$N$5:$Q$1165</definedName>
    <definedName name="Z_7B135BA0_9AE2_4BF9_8A4C_2AB55DE14EA2_.wvu.FilterData" localSheetId="6" hidden="1">'6) user line allocation file '!$A$1:$RK$2276</definedName>
    <definedName name="Z_7B65B663_1D42_4BF9_83C9_FCAAAEE3D341_.wvu.FilterData" localSheetId="6" hidden="1">'6) user line allocation file '!$A$1:$RK$4</definedName>
    <definedName name="Z_7BC42C86_A6EF_4532_A04C_FC156FDC571E_.wvu.FilterData" localSheetId="6" hidden="1">'6) user line allocation file '!$A$5:$BR$2148</definedName>
    <definedName name="Z_7CD95431_6CFD_4BF7_9F80_35FA515BF54C_.wvu.FilterData" localSheetId="6" hidden="1">'6) user line allocation file '!$N$5:$Q$1165</definedName>
    <definedName name="Z_7D2E82CF_36F5_40C8_99E3_EC861DCCE787_.wvu.FilterData" localSheetId="6" hidden="1">'6) user line allocation file '!$A$1:$RK$2276</definedName>
    <definedName name="Z_7DF5EE95_375E_4F44_A845_799040FE55FF_.wvu.FilterData" localSheetId="6" hidden="1">'6) user line allocation file '!$A$1:$BP$2190</definedName>
    <definedName name="Z_7E04BEC8_A02F_4A0C_9C86_21C7D8F322A0_.wvu.FilterData" localSheetId="6" hidden="1">'6) user line allocation file '!$N$5:$Q$1165</definedName>
    <definedName name="Z_7FBF66C3_0DA4_4F7E_89AA_5296CA895753_.wvu.FilterData" localSheetId="6" hidden="1">'6) user line allocation file '!$A$1:$RK$2276</definedName>
    <definedName name="Z_806B0347_A132_439A_A306_EBF49C1D40F9_.wvu.FilterData" localSheetId="6" hidden="1">'6) user line allocation file '!$N$5:$Q$1165</definedName>
    <definedName name="Z_80DB9794_56A9_4EC9_9171_951ED73E7855_.wvu.FilterData" localSheetId="6" hidden="1">'6) user line allocation file '!$A$1:$BP$2190</definedName>
    <definedName name="Z_81474B17_4B0A_4BB3_AF9A_9593EDA0EE33_.wvu.FilterData" localSheetId="6" hidden="1">'6) user line allocation file '!$A$1:$BP$2212</definedName>
    <definedName name="Z_81539F0D_C4D0_40AF_A3B3_AB403898432B_.wvu.FilterData" localSheetId="6" hidden="1">'6) user line allocation file '!$A$1:$RK$2276</definedName>
    <definedName name="Z_82C60CA2_0BAB_4BC8_AD37_3C26CBC0D33F_.wvu.FilterData" localSheetId="6" hidden="1">'6) user line allocation file '!$A$1:$RK$2276</definedName>
    <definedName name="Z_8345B75A_DEB2_4053_90C2_6A7D8B41059A_.wvu.FilterData" localSheetId="6" hidden="1">'6) user line allocation file '!$A$1:$RK$2276</definedName>
    <definedName name="Z_8368B2A4_57BF_4862_AA62_4DC95FE73A77_.wvu.FilterData" localSheetId="6" hidden="1">'6) user line allocation file '!$A$4:$BR$2148</definedName>
    <definedName name="Z_839313DF_C7DC_45DD_893A_10D4EF11CD03_.wvu.FilterData" localSheetId="6" hidden="1">'6) user line allocation file '!$N$5:$Q$1165</definedName>
    <definedName name="Z_83D7D421_99EB_4532_93A0_F5D8126F54C7_.wvu.FilterData" localSheetId="6" hidden="1">'6) user line allocation file '!$A$5:$BR$2148</definedName>
    <definedName name="Z_848DD8B4_C26B_4C38_8872_762750B49261_.wvu.FilterData" localSheetId="6" hidden="1">'6) user line allocation file '!$A$1:$RK$2276</definedName>
    <definedName name="Z_84D514A6_828F_4E20_8B75_0188F3D42FC6_.wvu.FilterData" localSheetId="6" hidden="1">'6) user line allocation file '!$N$5:$Q$1165</definedName>
    <definedName name="Z_85AF630C_D33D_4C66_AEC9_04E0758EF941_.wvu.FilterData" localSheetId="6" hidden="1">'6) user line allocation file '!$N$5:$Q$1165</definedName>
    <definedName name="Z_866E6253_C079_4EAF_A841_C54BBFBFCB70_.wvu.FilterData" localSheetId="6" hidden="1">'6) user line allocation file '!$N$5:$Q$1165</definedName>
    <definedName name="Z_86A5C00E_B66D_4A95_BC0F_E6554E0E09B7_.wvu.FilterData" localSheetId="6" hidden="1">'6) user line allocation file '!$A$4:$BR$2148</definedName>
    <definedName name="Z_86EC96BF_29FA_4BBA_A982_206184C5152A_.wvu.FilterData" localSheetId="6" hidden="1">'6) user line allocation file '!$N$5:$Q$1165</definedName>
    <definedName name="Z_8718C827_3D4C_4509_99C1_D1C5B9787DCB_.wvu.FilterData" localSheetId="6" hidden="1">'6) user line allocation file '!$A$5:$BR$2148</definedName>
    <definedName name="Z_878E1137_61E7_4ABF_BCCB_C2589F388BBA_.wvu.FilterData" localSheetId="6" hidden="1">'6) user line allocation file '!$A$1:$BP$2212</definedName>
    <definedName name="Z_87B0728B_4C32_43E1_B910_190848541A64_.wvu.FilterData" localSheetId="6" hidden="1">'6) user line allocation file '!$A$1:$RK$2276</definedName>
    <definedName name="Z_8833CFE8_E1DA_4B56_8AFC_A2C6260ECA9C_.wvu.FilterData" localSheetId="6" hidden="1">'6) user line allocation file '!$A$1:$BP$2212</definedName>
    <definedName name="Z_895027DD_0387_4B94_A1CD_29BC70DC7C9F_.wvu.FilterData" localSheetId="6" hidden="1">'6) user line allocation file '!$N$5:$Q$1165</definedName>
    <definedName name="Z_8959268B_392A_4A98_81D3_AB82D607BF99_.wvu.FilterData" localSheetId="6" hidden="1">'6) user line allocation file '!$N$5:$Q$1165</definedName>
    <definedName name="Z_89767F39_46C0_4CBF_BCD1_79FC197DAC90_.wvu.FilterData" localSheetId="6" hidden="1">'6) user line allocation file '!$N$5:$Q$1165</definedName>
    <definedName name="Z_8A30AD3B_B6B6_40F5_884B_A5407249CB90_.wvu.FilterData" localSheetId="6" hidden="1">'6) user line allocation file '!$N$5:$Q$1165</definedName>
    <definedName name="Z_8B2201B6_8FA6_4BE4_B363_147435F4D639_.wvu.FilterData" localSheetId="6" hidden="1">'6) user line allocation file '!$N$5:$Q$1165</definedName>
    <definedName name="Z_8BF1D6CD_C57E_44F7_816C_222EC48CE44A_.wvu.FilterData" localSheetId="6" hidden="1">'6) user line allocation file '!$A$1:$RK$2276</definedName>
    <definedName name="Z_8CD8DFEF_0542_491B_A1B4_9E70C8E7489B_.wvu.FilterData" localSheetId="6" hidden="1">'6) user line allocation file '!$A$1:$RK$2276</definedName>
    <definedName name="Z_8D2B1898_387D_43D5_B488_482343B0ABE7_.wvu.FilterData" localSheetId="6" hidden="1">'6) user line allocation file '!$N$5:$Q$1165</definedName>
    <definedName name="Z_8D6BD38C_45C5_4FA1_83FA_D0111D8EB070_.wvu.FilterData" localSheetId="6" hidden="1">'6) user line allocation file '!$A$1:$BP$2212</definedName>
    <definedName name="Z_8E01E576_DEA8_4F5E_9C06_B5FD4DE7FC03_.wvu.FilterData" localSheetId="6" hidden="1">'6) user line allocation file '!$A$1:$BP$2212</definedName>
    <definedName name="Z_8F5F06E6_8FEF_4FDF_AE6F_0A9FFD6E95F1_.wvu.FilterData" localSheetId="6" hidden="1">'6) user line allocation file '!$A$1:$BP$2190</definedName>
    <definedName name="Z_906F1BC5_7276_4ECD_8C9A_88D75350BFD5_.wvu.FilterData" localSheetId="6" hidden="1">'6) user line allocation file '!$N$5:$Q$1165</definedName>
    <definedName name="Z_90CD1725_5F75_48BC_9913_BAF6BC5C9C68_.wvu.FilterData" localSheetId="6" hidden="1">'6) user line allocation file '!$A$1:$RK$4</definedName>
    <definedName name="Z_93A5CE62_9512_4F3C_B3A1_BA2642D54313_.wvu.FilterData" localSheetId="6" hidden="1">'6) user line allocation file '!$N$5:$Q$1165</definedName>
    <definedName name="Z_94482CFD_98A5_4B64_8EBE_0A8EC189C75D_.wvu.FilterData" localSheetId="6" hidden="1">'6) user line allocation file '!$A$1:$RK$4</definedName>
    <definedName name="Z_9490D3A5_B13C_4F0D_8FEB_89B10880904B_.wvu.FilterData" localSheetId="6" hidden="1">'6) user line allocation file '!$A$4:$BR$2148</definedName>
    <definedName name="Z_950C5CF7_65F1_4E10_B3AA_9FA0A03E1074_.wvu.FilterData" localSheetId="6" hidden="1">'6) user line allocation file '!$N$5:$Q$1165</definedName>
    <definedName name="Z_95578331_09A3_4BC5_8098_D113AA06441E_.wvu.FilterData" localSheetId="6" hidden="1">'6) user line allocation file '!$A$5:$BR$2148</definedName>
    <definedName name="Z_956DB74A_8F80_4D38_829E_5D3C0CEBF9D1_.wvu.FilterData" localSheetId="6" hidden="1">'6) user line allocation file '!$A$1:$RK$2276</definedName>
    <definedName name="Z_9786DD5D_B5C7_491E_A2E7_0989A51D2E5D_.wvu.FilterData" localSheetId="6" hidden="1">'6) user line allocation file '!$A$5:$BR$2148</definedName>
    <definedName name="Z_98A7CCC5_6705_4E82_BA97_A78515408710_.wvu.FilterData" localSheetId="6" hidden="1">'6) user line allocation file '!$A$1:$BP$2190</definedName>
    <definedName name="Z_98F574A0_0F40_486A_972A_0CA3CDE32BD8_.wvu.FilterData" localSheetId="6" hidden="1">'6) user line allocation file '!$A$1:$BP$2212</definedName>
    <definedName name="Z_99699022_B198_472F_B459_4FD5F72FDF1C_.wvu.FilterData" localSheetId="6" hidden="1">'6) user line allocation file '!$A$1:$RK$2276</definedName>
    <definedName name="Z_99CA3BE9_96DA_4294_BF5F_94784B43DD05_.wvu.FilterData" localSheetId="6" hidden="1">'6) user line allocation file '!$A$1:$RK$4</definedName>
    <definedName name="Z_9B4648FB_DF65_45C7_90BB_390BB79C1268_.wvu.FilterData" localSheetId="6" hidden="1">'6) user line allocation file '!$A$1:$BP$2212</definedName>
    <definedName name="Z_9B7B60EE_5CE3_4FFB_9ED5_39F2F863186C_.wvu.FilterData" localSheetId="6" hidden="1">'6) user line allocation file '!$N$5:$Q$1165</definedName>
    <definedName name="Z_9D30E241_2D9A_431C_910B_C3586B4FDDD9_.wvu.FilterData" localSheetId="6" hidden="1">'6) user line allocation file '!$N$5:$Q$1165</definedName>
    <definedName name="Z_9DDA5516_A1F3_4D4C_BA89_4ACA7B51D19E_.wvu.FilterData" localSheetId="6" hidden="1">'6) user line allocation file '!$A$4:$RK$2224</definedName>
    <definedName name="Z_9EAA0C59_8EE3_483E_BE21_D669D045A117_.wvu.FilterData" localSheetId="6" hidden="1">'6) user line allocation file '!$A$5:$BR$2148</definedName>
    <definedName name="Z_9F927B1B_65D6_4AF0_B7CC_8FF684A032EE_.wvu.FilterData" localSheetId="6" hidden="1">'6) user line allocation file '!$A$1:$RK$2276</definedName>
    <definedName name="Z_9FB2248D_8893_4268_BEFD_C8B0A0F23750_.wvu.FilterData" localSheetId="6" hidden="1">'6) user line allocation file '!$A$1:$BP$2212</definedName>
    <definedName name="Z_A06E946F_5DAA_4648_A7FA_F6720D724EE4_.wvu.FilterData" localSheetId="6" hidden="1">'6) user line allocation file '!$A$1:$RK$2276</definedName>
    <definedName name="Z_A12B448A_4611_4660_9986_4C87BBAE3E28_.wvu.FilterData" localSheetId="6" hidden="1">'6) user line allocation file '!$N$5:$Q$1165</definedName>
    <definedName name="Z_A13B383B_63FA_4A66_8311_2AFBC6CFA252_.wvu.FilterData" localSheetId="6" hidden="1">'6) user line allocation file '!$N$5:$Q$1165</definedName>
    <definedName name="Z_A1E5A335_9AFF_4654_B696_A824FF05A0D2_.wvu.FilterData" localSheetId="6" hidden="1">'6) user line allocation file '!$A$1:$BP$2190</definedName>
    <definedName name="Z_A3991E84_2817_4177_B010_0A78AF5AA732_.wvu.FilterData" localSheetId="6" hidden="1">'6) user line allocation file '!$N$5:$Q$1165</definedName>
    <definedName name="Z_A57F8956_A2B1_4C3C_869B_A3B3996B388D_.wvu.FilterData" localSheetId="6" hidden="1">'6) user line allocation file '!$N$5:$Q$1165</definedName>
    <definedName name="Z_AA142D8D_8B63_43E1_8D8B_CFA150801ED3_.wvu.FilterData" localSheetId="6" hidden="1">'6) user line allocation file '!$A$1:$RK$2276</definedName>
    <definedName name="Z_AAC6DD8C_FFF4_480C_AE30_24298F9D989F_.wvu.FilterData" localSheetId="6" hidden="1">'6) user line allocation file '!$A$1:$RK$2276</definedName>
    <definedName name="Z_AAD88F41_2281_4C09_BB81_ABA9D3481A57_.wvu.FilterData" localSheetId="6" hidden="1">'6) user line allocation file '!$A$1:$RK$4</definedName>
    <definedName name="Z_ABA1D8A4_E4DE_465C_94B2_00D74CA8F04A_.wvu.FilterData" localSheetId="6" hidden="1">'6) user line allocation file '!$A$1:$RK$2276</definedName>
    <definedName name="Z_AF5B8DC6_1A60_491D_BF9A_C9FFC7A4E12A_.wvu.FilterData" localSheetId="6" hidden="1">'6) user line allocation file '!$N$5:$Q$1165</definedName>
    <definedName name="Z_B0AE4734_D349_40DA_9682_55F3EB1F9297_.wvu.FilterData" localSheetId="6" hidden="1">'6) user line allocation file '!$N$5:$Q$1165</definedName>
    <definedName name="Z_B1B12CAA_D521_4C8E_8F23_B522B7DF1131_.wvu.FilterData" localSheetId="6" hidden="1">'6) user line allocation file '!$A$4:$RK$2224</definedName>
    <definedName name="Z_B2F6BE43_AC08_4D5C_8B23_F17007162651_.wvu.FilterData" localSheetId="6" hidden="1">'6) user line allocation file '!$A$1:$RK$2276</definedName>
    <definedName name="Z_B3F6426D_AAB1_4D9A_8AFA_D10D7CFB4252_.wvu.FilterData" localSheetId="6" hidden="1">'6) user line allocation file '!$A$1:$RK$2276</definedName>
    <definedName name="Z_B4634ECF_C2C7_4BD5_A9ED_86AE94E676CC_.wvu.FilterData" localSheetId="6" hidden="1">'6) user line allocation file '!$N$5:$Q$1165</definedName>
    <definedName name="Z_B504F5DF_C443_4971_844F_1514718DA4D2_.wvu.FilterData" localSheetId="6" hidden="1">'6) user line allocation file '!$A$1:$BP$2212</definedName>
    <definedName name="Z_B685D62C_DA8D_4C2D_A7BC_A97D10901353_.wvu.FilterData" localSheetId="6" hidden="1">'6) user line allocation file '!$A$1:$RK$2276</definedName>
    <definedName name="Z_B6A3797A_224A_4E41_95D4_873034DB7808_.wvu.FilterData" localSheetId="6" hidden="1">'6) user line allocation file '!$A$1:$BP$2212</definedName>
    <definedName name="Z_B6D89423_6C4F_4C63_91B7_03DA95584F10_.wvu.FilterData" localSheetId="6" hidden="1">'6) user line allocation file '!$N$5:$Q$1165</definedName>
    <definedName name="Z_B77FD37D_A87F_4811_9A95_102CBAB856B6_.wvu.FilterData" localSheetId="6" hidden="1">'6) user line allocation file '!$A$1:$BP$2190</definedName>
    <definedName name="Z_B82A2551_8831_4186_A2D5_F81517E64634_.wvu.FilterData" localSheetId="6" hidden="1">'6) user line allocation file '!$A$4:$RK$2224</definedName>
    <definedName name="Z_B85DCD6A_63D0_4C31_A180_727E48D7E6A9_.wvu.FilterData" localSheetId="6" hidden="1">'6) user line allocation file '!$A$1:$BP$2190</definedName>
    <definedName name="Z_B86C7D77_CD1F_44F3_84BB_FED0AA4F45B7_.wvu.FilterData" localSheetId="6" hidden="1">'6) user line allocation file '!$A$1:$RK$2276</definedName>
    <definedName name="Z_B8ABA2F4_A7C4_44BE_A89C_251B7AA4F2CF_.wvu.FilterData" localSheetId="6" hidden="1">'6) user line allocation file '!$A$1:$BP$2212</definedName>
    <definedName name="Z_B9390381_136A_4233_9D0C_1B8DCCE3705A_.wvu.FilterData" localSheetId="6" hidden="1">'6) user line allocation file '!$A$4:$BR$2148</definedName>
    <definedName name="Z_B969E245_5B0B_440F_83B1_C0092AE4347C_.wvu.FilterData" localSheetId="6" hidden="1">'6) user line allocation file '!$A$1:$RK$2276</definedName>
    <definedName name="Z_B9902FDE_B6DE_4357_873A_97F9DEF79066_.wvu.FilterData" localSheetId="6" hidden="1">'6) user line allocation file '!$A$4:$BR$2148</definedName>
    <definedName name="Z_BA680990_B175_432B_8A0F_62E9E726C15E_.wvu.FilterData" localSheetId="6" hidden="1">'6) user line allocation file '!$N$5:$Q$1165</definedName>
    <definedName name="Z_BADC9481_A305_4ADC_88D7_778780424E65_.wvu.FilterData" localSheetId="6" hidden="1">'6) user line allocation file '!$A$1:$BP$2212</definedName>
    <definedName name="Z_BB583B2B_98BD_489C_B97A_5BC32691306B_.wvu.FilterData" localSheetId="6" hidden="1">'6) user line allocation file '!$A$5:$BR$2148</definedName>
    <definedName name="Z_BC2DE1CC_98BC_4270_98F4_0185D4B9797E_.wvu.FilterData" localSheetId="6" hidden="1">'6) user line allocation file '!$N$5:$Q$1165</definedName>
    <definedName name="Z_BE1AD6B7_48A2_4AA8_90D4_71964C18D065_.wvu.FilterData" localSheetId="6" hidden="1">'6) user line allocation file '!$N$5:$Q$1165</definedName>
    <definedName name="Z_BEAAB302_7F7D_483A_88C4_41F33A4999C7_.wvu.FilterData" localSheetId="6" hidden="1">'6) user line allocation file '!$A$1:$BP$2190</definedName>
    <definedName name="Z_BEBC2030_864A_4460_A9C9_2252A03F966B_.wvu.FilterData" localSheetId="6" hidden="1">'6) user line allocation file '!$A$1:$RK$4</definedName>
    <definedName name="Z_BEC8536E_8D2C_48E6_ACF1_0E8309303AFA_.wvu.FilterData" localSheetId="6" hidden="1">'6) user line allocation file '!$A$5:$BR$2148</definedName>
    <definedName name="Z_BED4F40C_2A31_4D86_A958_75FAEAE59385_.wvu.FilterData" localSheetId="6" hidden="1">'6) user line allocation file '!$A$1:$RK$2276</definedName>
    <definedName name="Z_BEF52E61_2639_42B3_8F5F_5C704413E716_.wvu.FilterData" localSheetId="6" hidden="1">'6) user line allocation file '!$A$1:$RK$2276</definedName>
    <definedName name="Z_C04FDBD2_4D3A_4E42_83C1_7FD1862912E5_.wvu.FilterData" localSheetId="6" hidden="1">'6) user line allocation file '!$A$1:$RK$2276</definedName>
    <definedName name="Z_C24A10A7_441B_453E_9320_283D7E2394A4_.wvu.FilterData" localSheetId="6" hidden="1">'6) user line allocation file '!$N$5:$Q$1165</definedName>
    <definedName name="Z_C2A0D3CA_1025_458A_B700_6F93E7E2BB37_.wvu.FilterData" localSheetId="6" hidden="1">'6) user line allocation file '!$A$1:$RK$2276</definedName>
    <definedName name="Z_C2AC8C7A_DF65_4A17_BC52_4BB6619817DB_.wvu.FilterData" localSheetId="6" hidden="1">'6) user line allocation file '!$A$1:$RK$2276</definedName>
    <definedName name="Z_C2E57C8C_2D87_4D34_8320_A26A909C6F54_.wvu.FilterData" localSheetId="6" hidden="1">'6) user line allocation file '!$N$5:$Q$1165</definedName>
    <definedName name="Z_C37E55EE_5670_410C_A31B_9C33806BC443_.wvu.FilterData" localSheetId="6" hidden="1">'6) user line allocation file '!$N$5:$Q$1165</definedName>
    <definedName name="Z_C3B658A0_1E8A_4DF0_9B69_EAABF77F179C_.wvu.FilterData" localSheetId="6" hidden="1">'6) user line allocation file '!$A$1:$BP$2190</definedName>
    <definedName name="Z_C6EE1F9D_7079_4B26_B855_CD23CFA57B78_.wvu.FilterData" localSheetId="6" hidden="1">'6) user line allocation file '!$A$1:$BP$2190</definedName>
    <definedName name="Z_C935F1DC_10B4_462A_BB3D_0914F4F5A642_.wvu.FilterData" localSheetId="6" hidden="1">'6) user line allocation file '!$A$1:$RK$4</definedName>
    <definedName name="Z_CB415064_5005_4570_A5CE_BAB84584708C_.wvu.FilterData" localSheetId="6" hidden="1">'6) user line allocation file '!$A$1:$RK$4</definedName>
    <definedName name="Z_CB6116F1_FBC3_4D8F_9E57_971E56DCECC9_.wvu.FilterData" localSheetId="6" hidden="1">'6) user line allocation file '!$N$5:$Q$1165</definedName>
    <definedName name="Z_CBB8D131_911A_4D53_9746_DDF1F36D76BD_.wvu.FilterData" localSheetId="6" hidden="1">'6) user line allocation file '!$A$1:$BP$2212</definedName>
    <definedName name="Z_CD189695_D70B_4396_A2F3_64A4D2530286_.wvu.FilterData" localSheetId="6" hidden="1">'6) user line allocation file '!$A$1:$RK$4</definedName>
    <definedName name="Z_CD6AEE23_1EC0_43ED_AA4A_1517FAAE1B3C_.wvu.FilterData" localSheetId="6" hidden="1">'6) user line allocation file '!$N$5:$Q$1165</definedName>
    <definedName name="Z_CDF1F5D0_2E1C_4AC6_96F5_26F0699C92DF_.wvu.FilterData" localSheetId="6" hidden="1">'6) user line allocation file '!$N$5:$Q$1165</definedName>
    <definedName name="Z_CE8100BF_DB86_4276_9AB6_7CD92F51A8EA_.wvu.FilterData" localSheetId="6" hidden="1">'6) user line allocation file '!$A$1:$BP$2212</definedName>
    <definedName name="Z_CEC323F9_6E03_4145_ADE3_7F3EF665FDBB_.wvu.FilterData" localSheetId="6" hidden="1">'6) user line allocation file '!$N$5:$Q$1165</definedName>
    <definedName name="Z_CFC1430E_458A_4051_924A_0019DD5A0CE1_.wvu.FilterData" localSheetId="6" hidden="1">'6) user line allocation file '!$N$5:$Q$1165</definedName>
    <definedName name="Z_D045BBC6_2EE8_416F_8929_9326BD9AC3F3_.wvu.FilterData" localSheetId="6" hidden="1">'6) user line allocation file '!$A$1:$RK$4</definedName>
    <definedName name="Z_D10B6D87_E9DF_4036_8099_DFFB084179F0_.wvu.FilterData" localSheetId="6" hidden="1">'6) user line allocation file '!$A$1:$BP$2212</definedName>
    <definedName name="Z_D5FD22B4_2B76_4799_A1A3_90A4527111D8_.wvu.FilterData" localSheetId="6" hidden="1">'6) user line allocation file '!$A$1:$BP$2212</definedName>
    <definedName name="Z_D7443204_A7FF_407A_A5E3_0BB313FB87A0_.wvu.FilterData" localSheetId="6" hidden="1">'6) user line allocation file '!$N$5:$Q$1165</definedName>
    <definedName name="Z_D77F2CCF_EE07_4301_914E_7858B65EDE71_.wvu.FilterData" localSheetId="6" hidden="1">'6) user line allocation file '!$A$1:$BP$2212</definedName>
    <definedName name="Z_D78A33E3_205A_4FEC_965C_73B33D11BCC6_.wvu.FilterData" localSheetId="6" hidden="1">'6) user line allocation file '!$A$5:$BR$2148</definedName>
    <definedName name="Z_D79EE040_176D_4058_8B5B_E4CBAF3D4F6B_.wvu.FilterData" localSheetId="6" hidden="1">'6) user line allocation file '!$N$5:$Q$1165</definedName>
    <definedName name="Z_D7E8DE34_144E_472F_B5F2_58AA47C913E8_.wvu.FilterData" localSheetId="6" hidden="1">'6) user line allocation file '!$N$5:$Q$1165</definedName>
    <definedName name="Z_D84CF488_49ED_45CB_953E_AC7ECA4F3867_.wvu.FilterData" localSheetId="6" hidden="1">'6) user line allocation file '!$A$1:$BP$2212</definedName>
    <definedName name="Z_D87EDC4B_CE76_49E5_BC69_2B27E1082CA6_.wvu.FilterData" localSheetId="6" hidden="1">'6) user line allocation file '!$N$5:$Q$1165</definedName>
    <definedName name="Z_D9A34BA3_4F69_49EF_B1AC_5D3714555B6A_.wvu.Cols" localSheetId="6" hidden="1">'6) user line allocation file '!$I:$I</definedName>
    <definedName name="Z_D9AF5CE7_F557_4AFC_9F5A_6B3EEDD15F52_.wvu.FilterData" localSheetId="6" hidden="1">'6) user line allocation file '!$A$4:$BR$2148</definedName>
    <definedName name="Z_DB50A3DB_B9DB_46D3_BD62_3529C8FBC210_.wvu.FilterData" localSheetId="6" hidden="1">'6) user line allocation file '!$A$5:$BR$2148</definedName>
    <definedName name="Z_DB90C480_189E_4D92_A465_662F9A9B871B_.wvu.FilterData" localSheetId="6" hidden="1">'6) user line allocation file '!$A$5:$BR$2148</definedName>
    <definedName name="Z_DBEB8531_9A9C_4D37_9DD3_2AAC06694766_.wvu.FilterData" localSheetId="6" hidden="1">'6) user line allocation file '!$A$5:$BR$2148</definedName>
    <definedName name="Z_DE01A499_3424_4EAA_BB20_B311FF2C1C96_.wvu.FilterData" localSheetId="6" hidden="1">'6) user line allocation file '!$A$5:$BR$2148</definedName>
    <definedName name="Z_DE39A09E_1E46_42FE_9AB7_D3521254DC15_.wvu.FilterData" localSheetId="6" hidden="1">'6) user line allocation file '!$N$5:$Q$1165</definedName>
    <definedName name="Z_DE3ABAC3_F37B_4199_8799_C6BCAD22DC71_.wvu.FilterData" localSheetId="6" hidden="1">'6) user line allocation file '!$A$1:$BP$2190</definedName>
    <definedName name="Z_DE4ADC30_F491_4A60_B79F_BCE36818E254_.wvu.FilterData" localSheetId="6" hidden="1">'6) user line allocation file '!$A$5:$BR$2148</definedName>
    <definedName name="Z_DE73DC76_08DD_4B45_B44A_BDE96F8558BD_.wvu.FilterData" localSheetId="6" hidden="1">'6) user line allocation file '!$A$1:$BP$2212</definedName>
    <definedName name="Z_DE7909AF_43B8_4241_A220_F7D801131BCD_.wvu.FilterData" localSheetId="6" hidden="1">'6) user line allocation file '!$A$4:$BR$2148</definedName>
    <definedName name="Z_DEB513AB_3BBE_4748_B4C9_2B83F7DE857C_.wvu.FilterData" localSheetId="6" hidden="1">'6) user line allocation file '!$A$1:$RK$2276</definedName>
    <definedName name="Z_DEC0AC16_8C3E_4EA0_B9FD_088B50135C78_.wvu.FilterData" localSheetId="6" hidden="1">'6) user line allocation file '!$A$1:$RK$2276</definedName>
    <definedName name="Z_DF4C3B83_B873_49A4_A5C6_6162383E3458_.wvu.FilterData" localSheetId="6" hidden="1">'6) user line allocation file '!$N$5:$Q$1165</definedName>
    <definedName name="Z_E0470147_045D_48F4_A110_3CC3936564F0_.wvu.FilterData" localSheetId="6" hidden="1">'6) user line allocation file '!$N$5:$Q$1165</definedName>
    <definedName name="Z_E15B2ED4_AC63_4B11_903F_EBECF53B5A15_.wvu.FilterData" localSheetId="6" hidden="1">'6) user line allocation file '!$N$5:$Q$1165</definedName>
    <definedName name="Z_E201E33A_F09D_4E20_BFBC_AC3E673AF688_.wvu.FilterData" localSheetId="6" hidden="1">'6) user line allocation file '!$A$1:$RK$2276</definedName>
    <definedName name="Z_E2F59857_4800_475D_89AB_92A445B90AE4_.wvu.FilterData" localSheetId="6" hidden="1">'6) user line allocation file '!$N$5:$Q$1165</definedName>
    <definedName name="Z_E31628E3_B1DB_495B_9A7E_9F61F41393BA_.wvu.FilterData" localSheetId="6" hidden="1">'6) user line allocation file '!$N$5:$Q$1165</definedName>
    <definedName name="Z_E342E8B5_8148_4C3F_8A43_CED9A1692645_.wvu.FilterData" localSheetId="6" hidden="1">'6) user line allocation file '!$A$4:$BR$2148</definedName>
    <definedName name="Z_E395A287_528C_4CD5_9C81_CED5D0ED462B_.wvu.FilterData" localSheetId="6" hidden="1">'6) user line allocation file '!$A$4:$BR$2148</definedName>
    <definedName name="Z_E3E1DFA8_39FF_4A4A_995C_7CB8E19CA2E2_.wvu.FilterData" localSheetId="6" hidden="1">'6) user line allocation file '!$A$1:$RK$2276</definedName>
    <definedName name="Z_E3FF4E6B_3356_41FE_BB93_D18A655E208D_.wvu.FilterData" localSheetId="6" hidden="1">'6) user line allocation file '!$N$5:$Q$1165</definedName>
    <definedName name="Z_E527580A_0A5B_407A_89DA_645988FE47DE_.wvu.FilterData" localSheetId="6" hidden="1">'6) user line allocation file '!$A$4:$BR$2148</definedName>
    <definedName name="Z_E591ADA7_6332_4014_8952_8315D0B276F1_.wvu.FilterData" localSheetId="6" hidden="1">'6) user line allocation file '!$A$1:$RK$4</definedName>
    <definedName name="Z_E65FD8CA_0336_43C5_8A0C_91DA8195CF86_.wvu.FilterData" localSheetId="6" hidden="1">'6) user line allocation file '!$A$1:$RK$2276</definedName>
    <definedName name="Z_E73082C2_DAE5_4CB2_A262_BB94A452AD3D_.wvu.FilterData" localSheetId="6" hidden="1">'6) user line allocation file '!$A$1:$BP$2190</definedName>
    <definedName name="Z_E7777D6D_19D3_4FC0_9B84_47428FCBA8CF_.wvu.FilterData" localSheetId="6" hidden="1">'6) user line allocation file '!$A$1:$BP$2212</definedName>
    <definedName name="Z_E82FE9B3_6F90_4047_A016_EAA603CF541A_.wvu.FilterData" localSheetId="6" hidden="1">'6) user line allocation file '!$A$5:$BR$2148</definedName>
    <definedName name="Z_E854030E_23D1_4B90_9936_4645E0C34132_.wvu.FilterData" localSheetId="6" hidden="1">'6) user line allocation file '!$A$5:$BR$2148</definedName>
    <definedName name="Z_E86B832C_4A39_4B95_AF27_A7B651E41708_.wvu.FilterData" localSheetId="6" hidden="1">'6) user line allocation file '!$A$4:$BR$2148</definedName>
    <definedName name="Z_E8C65783_E058_4A08_B0E1_7994DFC0FA5C_.wvu.FilterData" localSheetId="6" hidden="1">'6) user line allocation file '!$N$5:$Q$1165</definedName>
    <definedName name="Z_E8E09EE1_9069_4D2D_BF37_E3F2BA0AA0DB_.wvu.FilterData" localSheetId="6" hidden="1">'6) user line allocation file '!$A$4:$BR$2148</definedName>
    <definedName name="Z_E9C65098_E13A_4FC4_9629_07F6C2A20C0C_.wvu.FilterData" localSheetId="6" hidden="1">'6) user line allocation file '!$A$1:$RK$2276</definedName>
    <definedName name="Z_EA5D248C_C9EB_4B22_A71D_89E164E77F3A_.wvu.FilterData" localSheetId="6" hidden="1">'6) user line allocation file '!$N$5:$Q$1165</definedName>
    <definedName name="Z_EA743D0E_05E1_4863_89FC_0A1DA978ABD7_.wvu.FilterData" localSheetId="6" hidden="1">'6) user line allocation file '!$A$4:$BR$2148</definedName>
    <definedName name="Z_ED144EB7_B099_472D_A405_0F8E9BFAD53F_.wvu.FilterData" localSheetId="6" hidden="1">'6) user line allocation file '!$A$1:$RK$2276</definedName>
    <definedName name="Z_ED3DB585_51AD_4432_83E0_CA15F3671A7C_.wvu.FilterData" localSheetId="6" hidden="1">'6) user line allocation file '!$N$5:$Q$1165</definedName>
    <definedName name="Z_EE34C494_5689_428E_95D7_7DCB2FA67A9B_.wvu.FilterData" localSheetId="6" hidden="1">'6) user line allocation file '!$N$5:$Q$1165</definedName>
    <definedName name="Z_EE52BFC2_BAC4_4AC6_8136_1A62EF28BC2B_.wvu.FilterData" localSheetId="6" hidden="1">'6) user line allocation file '!$A$4:$BR$2148</definedName>
    <definedName name="Z_EE56592E_5726_403D_B2E4_68452536279E_.wvu.FilterData" localSheetId="6" hidden="1">'6) user line allocation file '!$N$5:$Q$1165</definedName>
    <definedName name="Z_EF388948_457E_4279_AD2B_C24DB9076287_.wvu.FilterData" localSheetId="6" hidden="1">'6) user line allocation file '!$A$1:$BP$2212</definedName>
    <definedName name="Z_F047F36D_8D84_4C52_9FA6_6B9D49C345AA_.wvu.FilterData" localSheetId="6" hidden="1">'6) user line allocation file '!$A$1:$RK$2276</definedName>
    <definedName name="Z_F0DB4E60_5A7A_49AD_8A94_21A0F9891C78_.wvu.FilterData" localSheetId="6" hidden="1">'6) user line allocation file '!$A$4:$BR$2148</definedName>
    <definedName name="Z_F12AB622_112B_48C3_8EC8_3DA52EEF933B_.wvu.FilterData" localSheetId="6" hidden="1">'6) user line allocation file '!$N$5:$Q$1165</definedName>
    <definedName name="Z_F17355B4_5509_4D54_8052_01CD02DEF5A8_.wvu.FilterData" localSheetId="6" hidden="1">'6) user line allocation file '!$A$1:$RK$2276</definedName>
    <definedName name="Z_F19F4F5C_6B28_496C_8D7C_55195A1B3AE3_.wvu.FilterData" localSheetId="6" hidden="1">'6) user line allocation file '!$A$4:$BR$2148</definedName>
    <definedName name="Z_F24AF1EB_3E56_4CAC_9FFC_BAEB0E4765A3_.wvu.FilterData" localSheetId="6" hidden="1">'6) user line allocation file '!$A$1:$BP$2212</definedName>
    <definedName name="Z_F30B7E19_6C1F_4A7F_B61B_B356D5842585_.wvu.FilterData" localSheetId="6" hidden="1">'6) user line allocation file '!$A$1:$RK$2276</definedName>
    <definedName name="Z_F3221B7B_48C4_441D_9F0D_F01304B1E00B_.wvu.FilterData" localSheetId="6" hidden="1">'6) user line allocation file '!$A$1:$RK$4</definedName>
    <definedName name="Z_F3352CC2_799B_4BFD_AD52_AD61350D8131_.wvu.FilterData" localSheetId="6" hidden="1">'6) user line allocation file '!$A$1:$RK$2276</definedName>
    <definedName name="Z_F340CEB9_3F28_46F7_A5F3_7C5A05802AD6_.wvu.FilterData" localSheetId="6" hidden="1">'6) user line allocation file '!$A$5:$BR$2148</definedName>
    <definedName name="Z_F3873FC9_E30F_44D9_9822_781473B0BC9D_.wvu.FilterData" localSheetId="6" hidden="1">'6) user line allocation file '!$A$1:$RK$2276</definedName>
    <definedName name="Z_F59E1BB7_929F_4BF9_8CFA_B564D251DDBF_.wvu.FilterData" localSheetId="6" hidden="1">'6) user line allocation file '!$A$4:$BR$2148</definedName>
    <definedName name="Z_F751049F_F208_42A7_8B48_B4DDB0C6A021_.wvu.FilterData" localSheetId="6" hidden="1">'6) user line allocation file '!$N$5:$Q$1165</definedName>
    <definedName name="Z_F8AA40AA_5C23_433A_A624_E320EC9EC353_.wvu.FilterData" localSheetId="6" hidden="1">'6) user line allocation file '!$A$1:$BP$2212</definedName>
    <definedName name="Z_F95F5A42_F993_4F68_A4B6_A87F12C94848_.wvu.FilterData" localSheetId="6" hidden="1">'6) user line allocation file '!$N$5:$Q$1165</definedName>
    <definedName name="Z_FA6D1EF8_CA39_4694_9045_6BA7CBB7699A_.wvu.FilterData" localSheetId="6" hidden="1">'6) user line allocation file '!$N$5:$Q$1165</definedName>
    <definedName name="Z_FAE74A70_7C8E_493E_8390_CB74D9C54EB6_.wvu.FilterData" localSheetId="6" hidden="1">'6) user line allocation file '!$A$1:$RK$2276</definedName>
    <definedName name="Z_FBCC396E_5F6D_4501_AFDE_EA30CC59E945_.wvu.FilterData" localSheetId="6" hidden="1">'6) user line allocation file '!$A$1:$BP$2212</definedName>
    <definedName name="Z_FBFEFF63_C41A_45B0_9CB3_0FE65896888B_.wvu.FilterData" localSheetId="6" hidden="1">'6) user line allocation file '!$A$4:$BR$2148</definedName>
    <definedName name="Z_FC5C91FB_163E_413C_A8AC_C7434915FC47_.wvu.FilterData" localSheetId="6" hidden="1">'6) user line allocation file '!$A$1:$RK$2276</definedName>
    <definedName name="Z_FD7EAD10_FBDE_458B_B37B_543919A9FC59_.wvu.FilterData" localSheetId="6" hidden="1">'6) user line allocation file '!$N$5:$Q$1165</definedName>
    <definedName name="Z_FDBEFE69_BC0E_4D50_87DF_2056A6C4482D_.wvu.FilterData" localSheetId="6" hidden="1">'6) user line allocation file '!$A$1:$RK$2276</definedName>
    <definedName name="Z_FE3B08BB_4803_4327_837F_D06301C9725A_.wvu.FilterData" localSheetId="6" hidden="1">'6) user line allocation file '!$A$4:$BR$2148</definedName>
    <definedName name="Z_FE6CB588_B882_445A_A4F6_A53DE2333E45_.wvu.FilterData" localSheetId="6" hidden="1">'6) user line allocation file '!$A$4:$BR$2148</definedName>
    <definedName name="Z_FEFEBC07_5B4E_41C0_B15A_9942533690F9_.wvu.FilterData" localSheetId="6" hidden="1">'6) user line allocation file '!$A$1:$RK$2276</definedName>
    <definedName name="Z_FF19C0F1_B43F_4FA8_BA48_820980C2F143_.wvu.FilterData" localSheetId="6" hidden="1">'6) user line allocation file '!$A$1:$BP$2190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Kelvin You Tee Tan</author>
    <author>Cheng chuah Lim</author>
    <author>Cheng Chuah Lim</author>
    <author>Kelvin you tee Tan</author>
    <author>EAFPZ1</author>
    <author>eagx2</author>
  </authors>
  <commentList>
    <comment ref="A91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Top side 0201 can assign to machine2 if nozzle T046 is ready
</t>
        </r>
      </text>
    </comment>
    <comment ref="C9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Line8 DTF ok
</t>
        </r>
      </text>
    </comment>
    <comment ref="W9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on 7th-Sep-23
</t>
        </r>
      </text>
    </comment>
    <comment ref="C9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Line8 DTF ok
</t>
        </r>
      </text>
    </comment>
    <comment ref="W9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on 7th-Sep-23
</t>
        </r>
      </text>
    </comment>
    <comment ref="AC101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Re-optimize 10-Aug-23
</t>
        </r>
      </text>
    </comment>
    <comment ref="AP10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Re-optimize
</t>
        </r>
      </text>
    </comment>
    <comment ref="AP10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Re-optimize
</t>
        </r>
      </text>
    </comment>
    <comment ref="AP10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Re-optimize</t>
        </r>
      </text>
    </comment>
    <comment ref="AP10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Re-optimize</t>
        </r>
      </text>
    </comment>
    <comment ref="C110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Cannot run on line 5. Connector will hit oven on Bot side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</text>
    </comment>
    <comment ref="C116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Cannot run on line 5. Connector will hit oven on Bot side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</text>
    </comment>
    <comment ref="AP12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8th-Jun-2022
</t>
        </r>
      </text>
    </comment>
    <comment ref="AC12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20-Sep-23
</t>
        </r>
      </text>
    </comment>
    <comment ref="AP12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8th-Jun-2022</t>
        </r>
      </text>
    </comment>
    <comment ref="AC12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20-Sep-23
</t>
        </r>
      </text>
    </comment>
    <comment ref="AB15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re-optimize 27th-Sep-22
</t>
        </r>
      </text>
    </comment>
    <comment ref="AC16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21-Sep-23
</t>
        </r>
        <r>
          <rPr>
            <b/>
            <sz val="9"/>
            <rFont val="Tahoma"/>
            <charset val="134"/>
          </rPr>
          <t>Boon Khai Loo:</t>
        </r>
        <r>
          <rPr>
            <sz val="9"/>
            <rFont val="Tahoma"/>
            <charset val="134"/>
          </rPr>
          <t xml:space="preserve">
77,91,46 16th apr 2024</t>
        </r>
      </text>
    </comment>
    <comment ref="C17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L8 k</t>
        </r>
      </text>
    </comment>
    <comment ref="W17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21-Sep-23
</t>
        </r>
      </text>
    </comment>
    <comment ref="AC17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21-Sep-23
</t>
        </r>
      </text>
    </comment>
    <comment ref="W17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7-Sep-23</t>
        </r>
        <r>
          <rPr>
            <b/>
            <sz val="9"/>
            <rFont val="Tahoma"/>
            <charset val="134"/>
          </rPr>
          <t>Boon Khai Loo:</t>
        </r>
        <r>
          <rPr>
            <sz val="9"/>
            <rFont val="Tahoma"/>
            <charset val="134"/>
          </rPr>
          <t xml:space="preserve">
18-Sep-23
125,113,73 to 104,100,92</t>
        </r>
      </text>
    </comment>
    <comment ref="AC18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19th-Jun-23
</t>
        </r>
      </text>
    </comment>
    <comment ref="C18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L8 ok
</t>
        </r>
      </text>
    </comment>
    <comment ref="C18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L8 ok
</t>
        </r>
      </text>
    </comment>
    <comment ref="C19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L8 ok
</t>
        </r>
      </text>
    </comment>
    <comment ref="AC191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19th-Jun-23
</t>
        </r>
      </text>
    </comment>
    <comment ref="C19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L8 ok
</t>
        </r>
      </text>
    </comment>
    <comment ref="AC19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19th-Jun-23
</t>
        </r>
      </text>
    </comment>
    <comment ref="C19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L8 ok
</t>
        </r>
      </text>
    </comment>
    <comment ref="AC19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19th-Jun-23
</t>
        </r>
      </text>
    </comment>
    <comment ref="C19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L8 ok
</t>
        </r>
      </text>
    </comment>
    <comment ref="AC19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19th-Jun-23
</t>
        </r>
      </text>
    </comment>
    <comment ref="C19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L8 ok
</t>
        </r>
      </text>
    </comment>
    <comment ref="AC19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19th-Jun-23
</t>
        </r>
        <r>
          <rPr>
            <b/>
            <sz val="9"/>
            <rFont val="Tahoma"/>
            <charset val="134"/>
          </rPr>
          <t>Boon Khai Loo:</t>
        </r>
        <r>
          <rPr>
            <sz val="9"/>
            <rFont val="Tahoma"/>
            <charset val="134"/>
          </rPr>
          <t xml:space="preserve">
18-Sep-23
bot 75,93,36 to 42,50,20
top 28,48,39 to 20,29,20</t>
        </r>
      </text>
    </comment>
    <comment ref="C20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L8 ok
</t>
        </r>
      </text>
    </comment>
    <comment ref="AD20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completed 20-Sep-23 slower cycletime oven
</t>
        </r>
      </text>
    </comment>
    <comment ref="AD20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completed 20-Sep-23 slower cycletime oven
</t>
        </r>
      </text>
    </comment>
    <comment ref="AD20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completed 20-Sep-23 slower cycletime oven
MAY 5 2024
27,35,28 TO 22,41,40</t>
        </r>
      </text>
    </comment>
    <comment ref="AD20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completed 20-Sep-23 slower cycletime oven
</t>
        </r>
      </text>
    </comment>
    <comment ref="AD20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completed 20-Sep-23 slower cycletime oven
</t>
        </r>
      </text>
    </comment>
    <comment ref="AD20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completed 20-Sep-23 slower cycletime oven
</t>
        </r>
      </text>
    </comment>
    <comment ref="AD20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completed 20-Sep-23 slower cycletime oven
</t>
        </r>
      </text>
    </comment>
    <comment ref="AD21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completed 20-Sep-23 slower cycletime oven
</t>
        </r>
      </text>
    </comment>
    <comment ref="AD211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completed 20-Sep-23 slower cycletime oven
</t>
        </r>
      </text>
    </comment>
    <comment ref="AD21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completed 20-Sep-23 slower cycletime oven
</t>
        </r>
      </text>
    </comment>
    <comment ref="AD21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completed 20-Sep-23 slower cycletime oven
</t>
        </r>
      </text>
    </comment>
    <comment ref="AD21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completed 20-Sep-23 slower cycletime oven
</t>
        </r>
      </text>
    </comment>
    <comment ref="W21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13-Aug-23
</t>
        </r>
      </text>
    </comment>
    <comment ref="AC21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on 21-Sep-23
</t>
        </r>
      </text>
    </comment>
    <comment ref="AO23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on 13rd-Aug-22
</t>
        </r>
      </text>
    </comment>
    <comment ref="AO23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on 13rd-Aug-22
</t>
        </r>
      </text>
    </comment>
    <comment ref="BD23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Need Glue dot on connector
</t>
        </r>
      </text>
    </comment>
    <comment ref="BD241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Need Glue dot on connector
</t>
        </r>
      </text>
    </comment>
    <comment ref="AC275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Move sod123 over,
need to monitor timing
</t>
        </r>
      </text>
    </comment>
    <comment ref="AP29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7-Sep-23
</t>
        </r>
      </text>
    </comment>
    <comment ref="AP29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7-Sep-23
</t>
        </r>
      </text>
    </comment>
    <comment ref="AC29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7-Sep-23
</t>
        </r>
      </text>
    </comment>
    <comment ref="AP29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7-Sep-23
</t>
        </r>
      </text>
    </comment>
    <comment ref="AC29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7-Sep-23
</t>
        </r>
      </text>
    </comment>
    <comment ref="AP29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7-Sep-23
</t>
        </r>
      </text>
    </comment>
    <comment ref="AB302" authorId="2">
      <text>
        <r>
          <rPr>
            <b/>
            <sz val="9"/>
            <rFont val="Tahoma"/>
            <charset val="134"/>
          </rPr>
          <t xml:space="preserve">Cheng Chuah Lim:
BALANCE ON 3 Jan 25
</t>
        </r>
      </text>
    </comment>
    <comment ref="AA30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First machine all 0201 components
</t>
        </r>
      </text>
    </comment>
    <comment ref="AA30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All 0201 component
</t>
        </r>
      </text>
    </comment>
    <comment ref="AP307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Rearrange on 28 May 24</t>
        </r>
      </text>
    </comment>
    <comment ref="AO319" authorId="2">
      <text>
        <r>
          <rPr>
            <b/>
            <sz val="9"/>
            <rFont val="Tahoma"/>
            <charset val="134"/>
          </rPr>
          <t>Cheng Chuah Lim:
Rebalance on 29 May 24</t>
        </r>
      </text>
    </comment>
    <comment ref="C36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L6 L7 OK
</t>
        </r>
      </text>
    </comment>
    <comment ref="BC38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Connetor need apply glue
</t>
        </r>
      </text>
    </comment>
    <comment ref="BC38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Connetor need apply glue
</t>
        </r>
      </text>
    </comment>
    <comment ref="C39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Bottom need jet gule
</t>
        </r>
      </text>
    </comment>
    <comment ref="C39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Bottom side need jet glue
</t>
        </r>
      </text>
    </comment>
    <comment ref="N41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0201 loaded 7th-Jun-23
</t>
        </r>
      </text>
    </comment>
    <comment ref="C41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Line 8 DTF ok
</t>
        </r>
      </text>
    </comment>
    <comment ref="N41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0201 loaded 7th-Jun-23
</t>
        </r>
      </text>
    </comment>
    <comment ref="N41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0201 loaded 7th-Jun-23
</t>
        </r>
      </text>
    </comment>
    <comment ref="C41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Line 8 DTF ok
</t>
        </r>
      </text>
    </comment>
    <comment ref="N41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0201 loaded 7th-Jun-23
</t>
        </r>
      </text>
    </comment>
    <comment ref="C486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Heavy Top</t>
        </r>
      </text>
    </comment>
    <comment ref="BC48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NEED MORE IC PLACER DUE TO A LOT OF BIG COMPONENTS
</t>
        </r>
      </text>
    </comment>
    <comment ref="BC48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NEED MORE IC PLACER DUE TO A LOT OF BIG COMPONENTS
</t>
        </r>
      </text>
    </comment>
    <comment ref="BC49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NEED MORE IC PLACER DUE TO A LOT OF BIG COMPONENTS
</t>
        </r>
      </text>
    </comment>
    <comment ref="AP49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Best to Run Top side on L7 and Bottom on L8
</t>
        </r>
      </text>
    </comment>
    <comment ref="J497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balancing on 5th Apr 2016
</t>
        </r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Update 17-Apr-2016
</t>
        </r>
      </text>
    </comment>
    <comment ref="AP49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optimzie 22-Jun-22
</t>
        </r>
      </text>
    </comment>
    <comment ref="AP50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22-Jun
</t>
        </r>
      </text>
    </comment>
    <comment ref="J507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opt on 9 may 18
</t>
        </r>
      </text>
    </comment>
    <comment ref="L508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9 may 18
</t>
        </r>
      </text>
    </comment>
    <comment ref="AP50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again </t>
        </r>
      </text>
    </comment>
    <comment ref="J509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opt on 9 may 18
</t>
        </r>
      </text>
    </comment>
    <comment ref="L510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9 may 18
</t>
        </r>
      </text>
    </comment>
    <comment ref="J511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opt on 9 may 18
</t>
        </r>
      </text>
    </comment>
    <comment ref="L512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9 may 18
</t>
        </r>
      </text>
    </comment>
    <comment ref="J539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opt on 9 may 18
</t>
        </r>
      </text>
    </comment>
    <comment ref="L540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9 may 18
</t>
        </r>
      </text>
    </comment>
    <comment ref="J541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opt on 9 may 18
</t>
        </r>
      </text>
    </comment>
    <comment ref="L542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9 may 18
</t>
        </r>
      </text>
    </comment>
    <comment ref="C552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3 parts , one connector and 2 chip only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</text>
    </comment>
    <comment ref="C57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L5,L6,L7 tray done
</t>
        </r>
      </text>
    </comment>
    <comment ref="BC573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Small BGA PTF pick issue
</t>
        </r>
      </text>
    </comment>
    <comment ref="C57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L5,L6,L7 tray ok
</t>
        </r>
      </text>
    </comment>
    <comment ref="C57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L5,L6,L7 tray ok
</t>
        </r>
      </text>
    </comment>
    <comment ref="BC577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Small BGA PTF pick issue
</t>
        </r>
      </text>
    </comment>
    <comment ref="C581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Top side 8X9module mount on GX machine
</t>
        </r>
      </text>
    </comment>
    <comment ref="L592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Bot Special
</t>
        </r>
      </text>
    </comment>
    <comment ref="C616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Airon request to run on 30 march 16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</text>
    </comment>
    <comment ref="L63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16-Aug-23
</t>
        </r>
      </text>
    </comment>
    <comment ref="AP63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16-Aug-23
</t>
        </r>
      </text>
    </comment>
    <comment ref="O67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Reblance on 6 May 24
</t>
        </r>
      </text>
    </comment>
    <comment ref="P67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Rebalance 6 May 24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Balance on 6 May 24
</t>
        </r>
      </text>
    </comment>
    <comment ref="J69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and create special program on 17-Feb-23
</t>
        </r>
        <r>
          <rPr>
            <b/>
            <sz val="9"/>
            <rFont val="Tahoma"/>
            <charset val="134"/>
          </rPr>
          <t>Boon Khai Loo:</t>
        </r>
        <r>
          <rPr>
            <sz val="9"/>
            <rFont val="Tahoma"/>
            <charset val="134"/>
          </rPr>
          <t xml:space="preserve">
73 to 106 21/Jul informed Kenneth.
</t>
        </r>
      </text>
    </comment>
    <comment ref="Q69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  <r>
          <rPr>
            <b/>
            <sz val="9"/>
            <rFont val="Tahoma"/>
            <charset val="134"/>
          </rPr>
          <t>Boon Khai Loo:</t>
        </r>
        <r>
          <rPr>
            <sz val="9"/>
            <rFont val="Tahoma"/>
            <charset val="134"/>
          </rPr>
          <t xml:space="preserve">
14-Sep-23
102,132,56 to 78,85,100</t>
        </r>
      </text>
    </comment>
    <comment ref="B702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Luquman Legacy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</text>
    </comment>
    <comment ref="B703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Luquman Legacy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Kelvin You Tee Tan:
Propose to run at line 2 and bottom side use offline dotting.</t>
        </r>
        <r>
          <rPr>
            <sz val="9"/>
            <rFont val="Tahoma"/>
            <charset val="134"/>
          </rPr>
          <t xml:space="preserve">
</t>
        </r>
      </text>
    </comment>
    <comment ref="AN70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RE-optimize on 6th-Feb-23. new timing 44,52,42. before that GX9 112
</t>
        </r>
        <r>
          <rPr>
            <b/>
            <sz val="9"/>
            <rFont val="Tahoma"/>
            <charset val="134"/>
          </rPr>
          <t>Boon Khai Loo:</t>
        </r>
        <r>
          <rPr>
            <sz val="9"/>
            <rFont val="Tahoma"/>
            <charset val="134"/>
          </rPr>
          <t xml:space="preserve">
51,51,49 
29APR2024</t>
        </r>
      </text>
    </comment>
    <comment ref="BA70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RE-optimize on 6th-Feb-23. new timing 44,52,42. before that GX9 112
</t>
        </r>
        <r>
          <rPr>
            <b/>
            <sz val="9"/>
            <rFont val="Tahoma"/>
            <charset val="134"/>
          </rPr>
          <t>Boon Khai Loo:</t>
        </r>
        <r>
          <rPr>
            <sz val="9"/>
            <rFont val="Tahoma"/>
            <charset val="134"/>
          </rPr>
          <t xml:space="preserve">
51,51,49 
29APR2024</t>
        </r>
      </text>
    </comment>
    <comment ref="Q718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Transfer one part 94319202 to GX1 due to GC5B always average cycletime about 45sec
</t>
        </r>
      </text>
    </comment>
    <comment ref="C729" authorId="4">
      <text>
        <r>
          <rPr>
            <b/>
            <sz val="9"/>
            <rFont val="Tahoma"/>
            <charset val="134"/>
          </rPr>
          <t>Heavy top</t>
        </r>
        <r>
          <rPr>
            <sz val="9"/>
            <rFont val="Tahoma"/>
            <charset val="134"/>
          </rPr>
          <t xml:space="preserve">
</t>
        </r>
      </text>
    </comment>
    <comment ref="AP778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PIP Connector only DTF only
</t>
        </r>
      </text>
    </comment>
    <comment ref="AP780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PIP Connector only DTF only
</t>
        </r>
      </text>
    </comment>
    <comment ref="AJ799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DTF Slow
</t>
        </r>
      </text>
    </comment>
    <comment ref="AP808" authorId="2">
      <text>
        <r>
          <rPr>
            <b/>
            <sz val="9"/>
            <rFont val="Tahoma"/>
            <charset val="134"/>
          </rPr>
          <t xml:space="preserve">Cheng Chuah Lim:
GX PLACE ONLY ONE PART PN-100240 PLACE AT SLOW. TIMING 86
</t>
        </r>
      </text>
    </comment>
    <comment ref="C812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2 Dots C1 and 2 dots L1
</t>
        </r>
      </text>
    </comment>
    <comment ref="K820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Duplicate
</t>
        </r>
      </text>
    </comment>
    <comment ref="K822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Duplicate
</t>
        </r>
      </text>
    </comment>
    <comment ref="N822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Asymtek slow
</t>
        </r>
      </text>
    </comment>
    <comment ref="K824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Duplicate
</t>
        </r>
      </text>
    </comment>
    <comment ref="K826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Duplicate
</t>
        </r>
      </text>
    </comment>
    <comment ref="K828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Duplicate
</t>
        </r>
      </text>
    </comment>
    <comment ref="C882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MLX POWER BD
</t>
        </r>
      </text>
    </comment>
    <comment ref="C887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MLX POWER BD 3UP SINGLE SIDE
</t>
        </r>
      </text>
    </comment>
    <comment ref="C896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MLX1100 cpu
</t>
        </r>
      </text>
    </comment>
    <comment ref="C955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2 pers X 4up PIP connector, All chip and SOIC GC able to handle
</t>
        </r>
      </text>
    </comment>
    <comment ref="C957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2 pers X 4up PIP connector, All chip and SOIC GC able to handle
</t>
        </r>
      </text>
    </comment>
    <comment ref="C958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60 pers all chip X 2up only glue dotting
</t>
        </r>
      </text>
    </comment>
    <comment ref="C959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All chip and one SOIC only - GC able to handle
</t>
        </r>
      </text>
    </comment>
    <comment ref="C960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32 pers all chip X 2up only glue dotting
</t>
        </r>
      </text>
    </comment>
    <comment ref="C961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All chip and one SOIC only - GC able to handle
</t>
        </r>
      </text>
    </comment>
    <comment ref="C962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32 pers all chip X 2up only glue dotting
</t>
        </r>
      </text>
    </comment>
    <comment ref="C963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All chip and one SOIC only - GC able to handle
</t>
        </r>
      </text>
    </comment>
    <comment ref="C964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16 pers all chip X 2up only glue dotting
</t>
        </r>
      </text>
    </comment>
    <comment ref="C965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All chip and one SOIC only - GC able to handle
</t>
        </r>
      </text>
    </comment>
    <comment ref="AC98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21-Sep-2023
</t>
        </r>
        <r>
          <rPr>
            <b/>
            <sz val="9"/>
            <rFont val="Tahoma"/>
            <charset val="134"/>
          </rPr>
          <t>Boon Khai Loo:</t>
        </r>
        <r>
          <rPr>
            <sz val="9"/>
            <rFont val="Tahoma"/>
            <charset val="134"/>
          </rPr>
          <t xml:space="preserve">
61,51,24 16apr2024
</t>
        </r>
      </text>
    </comment>
    <comment ref="D987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Hand insert 24 points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</text>
    </comment>
    <comment ref="N99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0201 transfer from Line 3
</t>
        </r>
      </text>
    </comment>
    <comment ref="N99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0201 transfer from Line 3
</t>
        </r>
      </text>
    </comment>
    <comment ref="N99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0201 transfer from Line 3
</t>
        </r>
      </text>
    </comment>
    <comment ref="N99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0201 transfer from Line 3
</t>
        </r>
      </text>
    </comment>
    <comment ref="C108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C108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L1165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Move 1206_T1.60 3 parts from GC6B
</t>
        </r>
      </text>
    </comment>
    <comment ref="C1182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BGA always short
</t>
        </r>
      </text>
    </comment>
    <comment ref="C1184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BGA always short
</t>
        </r>
      </text>
    </comment>
    <comment ref="C1186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BGA always short
</t>
        </r>
      </text>
    </comment>
    <comment ref="AP1196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PIP
</t>
        </r>
      </text>
    </comment>
    <comment ref="J1237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Need special program (23-Nov-17)
</t>
        </r>
      </text>
    </comment>
    <comment ref="C1268" authorId="1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Top side got no space for center support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</text>
    </comment>
    <comment ref="C127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OK</t>
        </r>
      </text>
    </comment>
    <comment ref="J127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21th-Jun-23
</t>
        </r>
      </text>
    </comment>
    <comment ref="C128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OK</t>
        </r>
      </text>
    </comment>
    <comment ref="C128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OK</t>
        </r>
      </text>
    </comment>
    <comment ref="AN130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BASE ON THIS RECORD RE-DO ON 7TH-MAY-24
</t>
        </r>
      </text>
    </comment>
    <comment ref="BA130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BASE ON THIS RECORD RE-DO ON 7TH-MAY-24
</t>
        </r>
      </text>
    </comment>
    <comment ref="AG1323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REDO BALANCING ON APR 10 25
</t>
        </r>
      </text>
    </comment>
    <comment ref="AG1325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REDO BALANCING ON APR 10 25
</t>
        </r>
      </text>
    </comment>
    <comment ref="A137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Low CPH 3 parts only
</t>
        </r>
      </text>
    </comment>
    <comment ref="A137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Low CPH 3 parts only
</t>
        </r>
      </text>
    </comment>
    <comment ref="D1388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94375604 Heat
</t>
        </r>
      </text>
    </comment>
    <comment ref="D1390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94375604 Heat
</t>
        </r>
      </text>
    </comment>
    <comment ref="D1412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94375604 Heat
</t>
        </r>
      </text>
    </comment>
    <comment ref="D1414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94375604 Heat
</t>
        </r>
      </text>
    </comment>
    <comment ref="L1420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balancing Line1 25-Mar-16, move 2 1206C to GX3
</t>
        </r>
      </text>
    </comment>
    <comment ref="L1421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balance but need to monitor if improve or not
</t>
        </r>
      </text>
    </comment>
    <comment ref="L1422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balancing Line1 25-Mar-16, move 2 1206C to GX3
</t>
        </r>
      </text>
    </comment>
    <comment ref="L1423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balance but need to monitor if improve or not
</t>
        </r>
      </text>
    </comment>
    <comment ref="L1424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balancing Line1 25-Mar-16, move 2 1206C to GX3
</t>
        </r>
      </text>
    </comment>
    <comment ref="D1470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94375604 Heat</t>
        </r>
      </text>
    </comment>
    <comment ref="BE1486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Total component count less than 400. This line reserve for 0201
</t>
        </r>
      </text>
    </comment>
    <comment ref="Q149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optimizer 7-Sep-23
</t>
        </r>
        <r>
          <rPr>
            <b/>
            <sz val="9"/>
            <rFont val="Tahoma"/>
            <charset val="134"/>
          </rPr>
          <t>Boon Khai Loo:</t>
        </r>
        <r>
          <rPr>
            <sz val="9"/>
            <rFont val="Tahoma"/>
            <charset val="134"/>
          </rPr>
          <t xml:space="preserve">
18-Sep-23
56,57,6 to 55,46,22</t>
        </r>
      </text>
    </comment>
    <comment ref="C149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done</t>
        </r>
      </text>
    </comment>
    <comment ref="Q149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optimizer 7-Sep-23
</t>
        </r>
      </text>
    </comment>
    <comment ref="C149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done</t>
        </r>
      </text>
    </comment>
    <comment ref="Q149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optimizer 7-Sep-23
</t>
        </r>
        <r>
          <rPr>
            <b/>
            <sz val="9"/>
            <rFont val="Tahoma"/>
            <charset val="134"/>
          </rPr>
          <t>Boon Khai Loo:</t>
        </r>
        <r>
          <rPr>
            <sz val="9"/>
            <rFont val="Tahoma"/>
            <charset val="134"/>
          </rPr>
          <t xml:space="preserve">
18-Sep-23
56,57,6 to 55,46,22</t>
        </r>
      </text>
    </comment>
    <comment ref="AT1496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VERIFY
</t>
        </r>
      </text>
    </comment>
    <comment ref="C149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done</t>
        </r>
      </text>
    </comment>
    <comment ref="AP159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from 68 to 42
</t>
        </r>
      </text>
    </comment>
    <comment ref="C159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ok
</t>
        </r>
      </text>
    </comment>
    <comment ref="C1601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ok
</t>
        </r>
      </text>
    </comment>
    <comment ref="C160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ok
</t>
        </r>
      </text>
    </comment>
    <comment ref="Q160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21-Apr-23
Cycletime 26sec, 40sec,62sec)
</t>
        </r>
      </text>
    </comment>
    <comment ref="C160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ok
</t>
        </r>
      </text>
    </comment>
    <comment ref="Q160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21-Apr-23
Cycletime 26sec, 40sec,62sec)
</t>
        </r>
      </text>
    </comment>
    <comment ref="C160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L7 OK
</t>
        </r>
      </text>
    </comment>
    <comment ref="O161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record on 20-Feb-23
</t>
        </r>
      </text>
    </comment>
    <comment ref="O161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record on 20-Feb-23
</t>
        </r>
      </text>
    </comment>
    <comment ref="C164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L6,L7,L8 Tray OK. L5 also
</t>
        </r>
      </text>
    </comment>
    <comment ref="C1681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L7,L8 tray ok
</t>
        </r>
      </text>
    </comment>
    <comment ref="C168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L7,L8 tray ok
</t>
        </r>
      </text>
    </comment>
    <comment ref="C168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L7,L8 tray ok
</t>
        </r>
      </text>
    </comment>
    <comment ref="C168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L7,L8 tray ok
</t>
        </r>
      </text>
    </comment>
    <comment ref="C169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L7,L8 tray ok
</t>
        </r>
      </text>
    </comment>
    <comment ref="O1724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and create special program 26-11-17
</t>
        </r>
      </text>
    </comment>
    <comment ref="O1726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and create special program 26-11-17
</t>
        </r>
        <r>
          <rPr>
            <b/>
            <sz val="9"/>
            <rFont val="Tahoma"/>
            <charset val="134"/>
          </rPr>
          <t>Boon Khai Loo:</t>
        </r>
        <r>
          <rPr>
            <sz val="9"/>
            <rFont val="Tahoma"/>
            <charset val="134"/>
          </rPr>
          <t xml:space="preserve">
24,40,12 
25apr2024
</t>
        </r>
      </text>
    </comment>
    <comment ref="H1731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Wiper cleaning 5 boards use only basic clean. Best to run on Line3
</t>
        </r>
      </text>
    </comment>
    <comment ref="O1733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and create special program 26-11-17
</t>
        </r>
      </text>
    </comment>
    <comment ref="O1735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and create special program 26-11-17
</t>
        </r>
      </text>
    </comment>
    <comment ref="L1736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94369350 and PN-94385 set slow to avoid hitting partner
</t>
        </r>
      </text>
    </comment>
    <comment ref="D1760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PIP
</t>
        </r>
      </text>
    </comment>
    <comment ref="D1762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PIP
</t>
        </r>
      </text>
    </comment>
    <comment ref="D1764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PIP
</t>
        </r>
      </text>
    </comment>
    <comment ref="D1766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PIP
</t>
        </r>
      </text>
    </comment>
    <comment ref="C1787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Bad for GC120
</t>
        </r>
      </text>
    </comment>
    <comment ref="C180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 for top and bottom
</t>
        </r>
      </text>
    </comment>
    <comment ref="C180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 for top and bottom
</t>
        </r>
      </text>
    </comment>
    <comment ref="C180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 for top and bottom
</t>
        </r>
      </text>
    </comment>
    <comment ref="C180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 for top and bottom
</t>
        </r>
      </text>
    </comment>
    <comment ref="C1842" authorId="5">
      <text>
        <r>
          <rPr>
            <b/>
            <sz val="9"/>
            <rFont val="Tahoma"/>
            <charset val="134"/>
          </rPr>
          <t>Kelvin:</t>
        </r>
        <r>
          <rPr>
            <sz val="9"/>
            <rFont val="Tahoma"/>
            <charset val="134"/>
          </rPr>
          <t xml:space="preserve">
Do not assign PIP connector on FP1 machine
</t>
        </r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</t>
        </r>
      </text>
    </comment>
    <comment ref="AJ1864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Time fluctuate due to tray position. 3 tray involve
</t>
        </r>
      </text>
    </comment>
    <comment ref="C187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Tray optimize Line8 ok. Bottom no tray
</t>
        </r>
      </text>
    </comment>
    <comment ref="AP187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Tray optimize Line8 ok. Bottom no tray
</t>
        </r>
      </text>
    </comment>
    <comment ref="C187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Tray optimize Line8 ok. Bottom no tray
</t>
        </r>
      </text>
    </comment>
    <comment ref="AP187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Tray optimize Line8 ok. Bottom no tray
</t>
        </r>
      </text>
    </comment>
    <comment ref="C187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
</t>
        </r>
      </text>
    </comment>
    <comment ref="Q187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Oven slow
</t>
        </r>
      </text>
    </comment>
    <comment ref="C187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
</t>
        </r>
      </text>
    </comment>
    <comment ref="C188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schedule on L6,L7,L8
</t>
        </r>
      </text>
    </comment>
    <comment ref="P188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Transfer 2pers led to GC11 on 17-Feb-23. will monitor again the timing
</t>
        </r>
      </text>
    </comment>
    <comment ref="C188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schedule on L6,L7,L8
</t>
        </r>
      </text>
    </comment>
    <comment ref="P189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Transfer 2pers led to GC11 on 17-Feb-23. will monitor again the timing
</t>
        </r>
      </text>
    </comment>
    <comment ref="C1891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schedule on L6,L7,L8
</t>
        </r>
      </text>
    </comment>
    <comment ref="C189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schedule on L6,L7,L8
</t>
        </r>
      </text>
    </comment>
    <comment ref="C189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schedule on L6,L7,L8
</t>
        </r>
      </text>
    </comment>
    <comment ref="C189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
</t>
        </r>
      </text>
    </comment>
    <comment ref="C189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
</t>
        </r>
      </text>
    </comment>
    <comment ref="C189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
</t>
        </r>
      </text>
    </comment>
    <comment ref="C190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
</t>
        </r>
      </text>
    </comment>
    <comment ref="C1901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
</t>
        </r>
      </text>
    </comment>
    <comment ref="C190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
</t>
        </r>
      </text>
    </comment>
    <comment ref="C190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
</t>
        </r>
      </text>
    </comment>
    <comment ref="C190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
</t>
        </r>
      </text>
    </comment>
    <comment ref="C190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
</t>
        </r>
      </text>
    </comment>
    <comment ref="C190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No tray components
</t>
        </r>
      </text>
    </comment>
    <comment ref="L190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C190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L6, L7 DTF Tray update ok
</t>
        </r>
      </text>
    </comment>
    <comment ref="L190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L1909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C191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L6, L7 DTF Tray update ok
</t>
        </r>
      </text>
    </comment>
    <comment ref="L191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L1911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C191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L6 n L7 tray ok
</t>
        </r>
      </text>
    </comment>
    <comment ref="L191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L191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C191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L6, L7 DTF Tray update ok
</t>
        </r>
      </text>
    </comment>
    <comment ref="L191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L191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L191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L191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L191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24-Aug-23
</t>
        </r>
      </text>
    </comment>
    <comment ref="C1920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L6 n L7 tray ok
</t>
        </r>
      </text>
    </comment>
    <comment ref="C192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L6 n L7 tray ok
</t>
        </r>
      </text>
    </comment>
    <comment ref="C192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L6 n L7 tray ok
</t>
        </r>
      </text>
    </comment>
    <comment ref="C192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L6 n L7 tray ok
</t>
        </r>
      </text>
    </comment>
    <comment ref="C192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L6 n L7 tray ok
</t>
        </r>
      </text>
    </comment>
    <comment ref="BC1948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Must verify the oven center support if the bottom tall connetor can be hit or not
</t>
        </r>
      </text>
    </comment>
    <comment ref="BC1950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Must verify the oven center support if the bottom tall connetor can be hit or not
</t>
        </r>
      </text>
    </comment>
    <comment ref="BC1952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Must verify the oven center support if the bottom tall connetor can be hit or not
</t>
        </r>
      </text>
    </comment>
    <comment ref="C1970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need melf nozzle
</t>
        </r>
      </text>
    </comment>
    <comment ref="C1972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need melf nozzle
</t>
        </r>
      </text>
    </comment>
    <comment ref="C1983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One chip and one connector only
</t>
        </r>
      </text>
    </comment>
    <comment ref="C2049" authorId="3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Old 8833 Line 4 GC3 only one board at one time loading times about 12sec
</t>
        </r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</t>
        </r>
      </text>
    </comment>
    <comment ref="L205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re-do optimize 16-Aug-23
</t>
        </r>
        <r>
          <rPr>
            <b/>
            <sz val="9"/>
            <rFont val="Tahoma"/>
            <charset val="134"/>
          </rPr>
          <t>Boon Khai Loo:</t>
        </r>
        <r>
          <rPr>
            <sz val="9"/>
            <rFont val="Tahoma"/>
            <charset val="134"/>
          </rPr>
          <t xml:space="preserve">
18-Sep-23
96,156,54 to 47,98,104
</t>
        </r>
      </text>
    </comment>
    <comment ref="BC2142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Melf
</t>
        </r>
      </text>
    </comment>
    <comment ref="BD214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melf nozzle needed
</t>
        </r>
      </text>
    </comment>
    <comment ref="BC2144" authorId="2">
      <text>
        <r>
          <rPr>
            <b/>
            <sz val="9"/>
            <rFont val="Tahoma"/>
            <charset val="134"/>
          </rPr>
          <t>Cheng Chuah Lim:</t>
        </r>
        <r>
          <rPr>
            <sz val="9"/>
            <rFont val="Tahoma"/>
            <charset val="134"/>
          </rPr>
          <t xml:space="preserve">
melf
</t>
        </r>
      </text>
    </comment>
    <comment ref="BD214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melf nozzle needed
</t>
        </r>
      </text>
    </comment>
    <comment ref="BD217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melf nozzle needed
</t>
        </r>
      </text>
    </comment>
    <comment ref="BC2201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melf nozzle needed
</t>
        </r>
      </text>
    </comment>
    <comment ref="BC2202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melf nozzle needed
</t>
        </r>
      </text>
    </comment>
    <comment ref="BC2203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melf nozzle needed
</t>
        </r>
      </text>
    </comment>
    <comment ref="BC2204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melf nozzle needed
</t>
        </r>
      </text>
    </comment>
    <comment ref="BC2205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melf nozzle needed
</t>
        </r>
      </text>
    </comment>
    <comment ref="BC2206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melf nozzle needed
</t>
        </r>
      </text>
    </comment>
    <comment ref="BC2207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melf nozzle needed
</t>
        </r>
      </text>
    </comment>
    <comment ref="BC2208" authorId="0">
      <text>
        <r>
          <rPr>
            <b/>
            <sz val="9"/>
            <rFont val="Tahoma"/>
            <charset val="134"/>
          </rPr>
          <t>Kelvin You Tee Tan:</t>
        </r>
        <r>
          <rPr>
            <sz val="9"/>
            <rFont val="Tahoma"/>
            <charset val="134"/>
          </rPr>
          <t xml:space="preserve">
melf nozzle needed
</t>
        </r>
      </text>
    </comment>
  </commentList>
</comments>
</file>

<file path=xl/sharedStrings.xml><?xml version="1.0" encoding="utf-8"?>
<sst xmlns="http://schemas.openxmlformats.org/spreadsheetml/2006/main" count="163522" uniqueCount="31277">
  <si>
    <t>SMT Line Manager Project General Information</t>
  </si>
  <si>
    <t>General information</t>
  </si>
  <si>
    <t>Software database will store in a local drive</t>
  </si>
  <si>
    <t>Software allows multi user to access via network but only single user to use at a time</t>
  </si>
  <si>
    <t>Software will prompt error or warning message when the local drive capacity is full/near full</t>
  </si>
  <si>
    <t>Rockwell will request for the final version of the original source codes for future customization</t>
  </si>
  <si>
    <t>SMT Line Manager Project Statement Of Work</t>
  </si>
  <si>
    <t>Item#</t>
  </si>
  <si>
    <t>Function description</t>
  </si>
  <si>
    <t>Input</t>
  </si>
  <si>
    <t>Output</t>
  </si>
  <si>
    <t>Output details</t>
  </si>
  <si>
    <t>Importance
(High/Medium/Low)</t>
  </si>
  <si>
    <t xml:space="preserve">Executable 
(Y/N) </t>
  </si>
  <si>
    <t>Remarks</t>
  </si>
  <si>
    <t>Display SMT line and machine configuration</t>
  </si>
  <si>
    <t>- User
- Able to add, change &amp; remove SMT line
- Able to add, change &amp; remove machine</t>
  </si>
  <si>
    <t>- Display SMT line and machine configuration</t>
  </si>
  <si>
    <t>- Display all information in single page named "SMT LINE CONFIGURATION"
- Display SMT line#, machine brand, model &amp; name
- Return to previous menu &amp; return to main menu
- export a report showing all line, machine configuration, software version &amp; nozzle configuration in *.csv file</t>
  </si>
  <si>
    <t>High</t>
  </si>
  <si>
    <t>Y</t>
  </si>
  <si>
    <t>Display and setup SMT line and machine constraints</t>
  </si>
  <si>
    <t>- User to setup line constrain, requires glue dispenser
- User input Large sized board width exceeds 10"
- User input Reflow oven non-retractable center support constrain</t>
  </si>
  <si>
    <t xml:space="preserve">- Software uses the constrain input to determine if product can run on certain line or cannot run on certain line
</t>
  </si>
  <si>
    <t>- Software uses the glue dispenser, large sized board constrain to determine product can only run on specific line
- Software uses the Reflow oven non-retractable center support constrain to determine what product cannot run on specific line
- Software allows user to remove or add constrain
- Every constrain created will show as an attribute to every product. Each product allows user to apply the constrain when allocating to specific SMT line
- Return to previous menu &amp; return to main menu</t>
  </si>
  <si>
    <t>Allow users to mark constraints 
on each SMT line, just like adding
 a marker/note.</t>
  </si>
  <si>
    <t>Display machine software version</t>
  </si>
  <si>
    <t>- User
- Able to add, change &amp; remove machine software information</t>
  </si>
  <si>
    <t>- Display machine software version</t>
  </si>
  <si>
    <t xml:space="preserve">- Display all information of single line in single page named "MACHINE SOFTWARE VERSION"
- Submenu of item#1
- Each machine can have several software module with version
- Return to previous menu &amp; return to main menu
</t>
  </si>
  <si>
    <t>Low</t>
  </si>
  <si>
    <t>Display machine nozzle configuration for all pick &amp; place machine</t>
  </si>
  <si>
    <t>- Display machine nozzle configuration for all pick &amp; place machine</t>
  </si>
  <si>
    <t xml:space="preserve">- Display all information of single line in single page named "MACHINE NOZZLE CONFIGURATION"
- Submenu of item#1
- Each machine has FRONT and REAR nozzle configuration named with CHANGER#
- Return to previous menu &amp; return to main menu
</t>
  </si>
  <si>
    <t>Medium</t>
  </si>
  <si>
    <t>The original nozzle file format was 
irregular and difficult to read. So I 
used a semi-automated approach
—partially reading the data 
programmatically and partially 
manually modifying it—to
produce a cleaned version for import. 
The file is named 
“smt_line_configuration_clean”.</t>
  </si>
  <si>
    <t>Display product historic cycle time</t>
  </si>
  <si>
    <r>
      <rPr>
        <sz val="11"/>
        <color theme="1"/>
        <rFont val="等线"/>
        <charset val="134"/>
        <scheme val="minor"/>
      </rPr>
      <t>- A button with function to manually upload Optel generated cycletime report "SGP_GEM_MACHINE_CYCLETIME" based on user generated * of days of production days.
- A button with function to manually upload Optel Build-Assembly-PCB information to database. Report name"SGP_ASSEMBLY_BUILD_TO_MODULE". Software to extract "Build #" with the largest "</t>
    </r>
    <r>
      <rPr>
        <sz val="11"/>
        <color rgb="FFFF0000"/>
        <rFont val="等线"/>
        <charset val="134"/>
        <scheme val="minor"/>
      </rPr>
      <t>1.Build Key", "2.Module #" &amp; "3.PCB".</t>
    </r>
    <r>
      <rPr>
        <sz val="11"/>
        <color theme="1"/>
        <rFont val="等线"/>
        <charset val="134"/>
        <scheme val="minor"/>
      </rPr>
      <t xml:space="preserve">
- For "BOARDSPROCESSED" number exceeding "10", software extract the column </t>
    </r>
    <r>
      <rPr>
        <sz val="11"/>
        <color rgb="FFFF0000"/>
        <rFont val="等线"/>
        <charset val="134"/>
        <scheme val="minor"/>
      </rPr>
      <t>"4.LINE", "5.ASSEMBLYNO", "6.Side", "7.MACHINENAME", "8.MACHINE_MIN_CYCLETIME", "9.MACHINE_MEDIUM_CYCLETIME", "10.ADM_CURRENT_CYCLETIME</t>
    </r>
    <r>
      <rPr>
        <sz val="11"/>
        <color theme="1"/>
        <rFont val="等线"/>
        <charset val="134"/>
        <scheme val="minor"/>
      </rPr>
      <t>" and store into a database. All timing in seconds. Include a date &amp; time when this data had been updated.</t>
    </r>
  </si>
  <si>
    <t>- Record and display product cycletime for all SMT line and machines.
- Report "PRODUCT NOT MEETING TARGET TIME" 
- Report "PRODUCT EXCEED TARGET TIME"</t>
  </si>
  <si>
    <r>
      <rPr>
        <sz val="11"/>
        <color theme="1"/>
        <rFont val="等线"/>
        <charset val="134"/>
        <scheme val="minor"/>
      </rPr>
      <t xml:space="preserve">- Display a "PRODUCT CYCLETIME" menu which has query function to display all SMT line, machine cycletime &amp; </t>
    </r>
    <r>
      <rPr>
        <sz val="11"/>
        <color rgb="FFFF0000"/>
        <rFont val="等线"/>
        <charset val="134"/>
        <scheme val="minor"/>
      </rPr>
      <t xml:space="preserve">bottleneck timing </t>
    </r>
    <r>
      <rPr>
        <sz val="11"/>
        <color theme="1"/>
        <rFont val="等线"/>
        <charset val="134"/>
        <scheme val="minor"/>
      </rPr>
      <t>of SMT line of the specific product.</t>
    </r>
    <r>
      <rPr>
        <sz val="11"/>
        <color rgb="FFFF0000"/>
        <rFont val="等线"/>
        <charset val="134"/>
        <scheme val="minor"/>
      </rPr>
      <t>Search by1.2.3.show4.5.6.7.8.9.10.</t>
    </r>
    <r>
      <rPr>
        <sz val="11"/>
        <color theme="1"/>
        <rFont val="等线"/>
        <charset val="134"/>
        <scheme val="minor"/>
      </rPr>
      <t xml:space="preserve">
- A button to generate a report of *.csv format named "PRODUCT NOT MEETING TARGET TIME" showing all product with cycletime "ADM_CURRENT_CYCLETIME" &lt; 90% of"MACHINE_MEDIUM_CYCLETIME"</t>
    </r>
    <r>
      <rPr>
        <sz val="11"/>
        <color rgb="FFFF0000"/>
        <rFont val="等线"/>
        <charset val="134"/>
        <scheme val="minor"/>
      </rPr>
      <t>1.2.3.4.6.7.8.9.10</t>
    </r>
    <r>
      <rPr>
        <sz val="11"/>
        <color theme="1"/>
        <rFont val="等线"/>
        <charset val="134"/>
        <scheme val="minor"/>
      </rPr>
      <t xml:space="preserve">
- A button to generate a report of *.csv format named "PRODUCT EXCEED TARGET TIME" showing all product with cycletime "ADM_CURRENT_CYCLETIME" &gt; "MACHINE_MEDIUM_CYCLETIME"</t>
    </r>
    <r>
      <rPr>
        <sz val="11"/>
        <color rgb="FFFF0000"/>
        <rFont val="等线"/>
        <charset val="134"/>
        <scheme val="minor"/>
      </rPr>
      <t>1.2.3.4.6.7.8.9.10</t>
    </r>
    <r>
      <rPr>
        <sz val="11"/>
        <color theme="1"/>
        <rFont val="等线"/>
        <charset val="134"/>
        <scheme val="minor"/>
      </rPr>
      <t xml:space="preserve">
- A button to generate a report of *.csv format named "ALL PRODUCT CYCLETIME" to display all product cycletime and time that data being updated</t>
    </r>
    <r>
      <rPr>
        <sz val="11"/>
        <color rgb="FFFF0000"/>
        <rFont val="等线"/>
        <charset val="134"/>
        <scheme val="minor"/>
      </rPr>
      <t>.1.2.3.4.6.7.8.9.10</t>
    </r>
    <r>
      <rPr>
        <sz val="11"/>
        <color theme="1"/>
        <rFont val="等线"/>
        <charset val="134"/>
        <scheme val="minor"/>
      </rPr>
      <t xml:space="preserve">
- Return to previous menu &amp; return to main menu</t>
    </r>
  </si>
  <si>
    <t>Display Current Product Line Allocation</t>
  </si>
  <si>
    <r>
      <rPr>
        <sz val="11"/>
        <color theme="1"/>
        <rFont val="等线"/>
        <charset val="134"/>
        <scheme val="minor"/>
      </rPr>
      <t>- User input
- User query, update the "FAMILIY SET UP", "PRIMARY LINE", "SECONDARY LINE", "TERTIARY LINE" of specific "Module #" of specific "Side" .</t>
    </r>
    <r>
      <rPr>
        <sz val="11"/>
        <color rgb="FFFF0000"/>
        <rFont val="等线"/>
        <charset val="134"/>
        <scheme val="minor"/>
      </rPr>
      <t xml:space="preserve">(人工输入，仅需从文件中中提供Family列不是Family#，也根据Family来查询) </t>
    </r>
    <r>
      <rPr>
        <sz val="11"/>
        <color theme="1"/>
        <rFont val="等线"/>
        <charset val="134"/>
        <scheme val="minor"/>
      </rPr>
      <t>User also select the constraints if applicable under item#2
- User upload "SGP_FAMILY_GROUPINGS_DETAIL"</t>
    </r>
  </si>
  <si>
    <t>- Display current product line allocation
- Display bottleneck cycletime of all SMT line of specific product
- generate report of all/query product showing the line allocated.
- Button to upload "SGP_FAMILY_GROUPINGS_DETAIL"</t>
  </si>
  <si>
    <r>
      <t>- Display a "PRODUCT LINE ALLOCATION" menu which has query function to display  "FAMILIY SET UP", "PRIMARY LINE", "SECONDARY LINE", "TERTIARY LINE", machine (</t>
    </r>
    <r>
      <rPr>
        <sz val="11"/>
        <color rgb="FFFF0000"/>
        <rFont val="等线"/>
        <charset val="134"/>
        <scheme val="minor"/>
      </rPr>
      <t>bottleneck timing)</t>
    </r>
    <r>
      <rPr>
        <sz val="11"/>
        <color theme="1"/>
        <rFont val="等线"/>
        <charset val="134"/>
        <scheme val="minor"/>
      </rPr>
      <t xml:space="preserve"> of all SMT line of the specific product.
- A button to generate a report of *.csv format named "PRODUCT LINE ALLOCATION LIST" showing all product with "FAMILIY SET UP", "PRIMARY LINE", "SECONDARY LINE", "TERTIARY LINE", Constrain associated to the product
-</t>
    </r>
    <r>
      <rPr>
        <sz val="11"/>
        <color rgb="FFFF0000"/>
        <rFont val="等线"/>
        <charset val="134"/>
        <scheme val="minor"/>
      </rPr>
      <t xml:space="preserve"> from uploaded report "SGP_FAMILY_GROUPINGS_DETAIL", extract "Family", "Board Len" &amp; "Board Wth" referencing to "Asy"Asy即为moduel或assemblyNo</t>
    </r>
    <r>
      <rPr>
        <sz val="11"/>
        <color theme="1"/>
        <rFont val="等线"/>
        <charset val="134"/>
        <scheme val="minor"/>
      </rPr>
      <t xml:space="preserve">
- Return to previous menu &amp; return to main menu</t>
    </r>
  </si>
  <si>
    <t>The functions are basically 
implemented, except for extract
 "Family", "Board Len" &amp; "Board Wth"
 referencing to "Asy".</t>
  </si>
  <si>
    <t xml:space="preserve"> New Product Line Allocation</t>
  </si>
  <si>
    <t>- User import product *.etf file. ETF reference to product Module#. Single ETF file may contain more than 1 product Module#. 
- User define new product constrain
- User upload Optel report "SGP_COMPONENT_DATA_GSM_GE_HEAD" for all machines
- Software AI uses the item#1 line config, machine nozzles database, item#2 line constrain, product with same existing PCB# in database, cycletime of existing product using same PCB# to recommend recommended line for allocation.</t>
  </si>
  <si>
    <t xml:space="preserve">- Button to upload "SGP_COMPONENT_DATA_GSM_GE_HEAD" reports referencing to machine name
- Button to upload new product *.etf, create product constrain and define line allocation
</t>
  </si>
  <si>
    <t>- From uploaded report "SGP_COMPONENT_DATA_GSM_GE_HEAD", extract "Part Number" &amp; "Nozzle1" referencing to "Machine"
- From new product *.etf, extract reference designator under ".DESIGNATOR" section and assign top or bottom for all reference designator
- in *.etf under section ".BOM" referencing to "Module#", count &amp; qty of part number for top and bottom side associated to the reference designator
- after the upload of *.etf, go to next menu for AI software simulator.</t>
  </si>
  <si>
    <t>- from menu 7), AI calculate which line has most nozzles for most part number. Display the calculated result
- AI display historic line bottleneck cycletime
- AI display only lines which already applied with the constraint
- AI display existing associated family setup which shares same PCB#
- user assign the new "FAMILIY SET UP", "PRIMARY LINE", "SECONDARY LINE", "TERTIARY LINE"</t>
  </si>
  <si>
    <t xml:space="preserve">- AI display all required information for user to allocate the SMT line
</t>
  </si>
  <si>
    <t>- from menu 7), AI calculate which line has most nozzles for most part number. Display the calculated result
- AI display historic line bottleneck cycletime
- AI display only lines which already applied with the constrain
- AI display existing associated family setup which shares same PCB#</t>
  </si>
  <si>
    <t>Facility</t>
  </si>
  <si>
    <t>Process Line</t>
  </si>
  <si>
    <t>Machine ID</t>
  </si>
  <si>
    <t>Machine model</t>
  </si>
  <si>
    <t>Equip Type</t>
  </si>
  <si>
    <t>Serial Number/Computer Name</t>
  </si>
  <si>
    <t>Software Version</t>
  </si>
  <si>
    <t>IP Address</t>
  </si>
  <si>
    <t>DNS</t>
  </si>
  <si>
    <t>Gateway</t>
  </si>
  <si>
    <t>OS</t>
  </si>
  <si>
    <t>Windows Key</t>
  </si>
  <si>
    <t>IPC4 CPH</t>
  </si>
  <si>
    <t>Year</t>
  </si>
  <si>
    <t>Asset</t>
  </si>
  <si>
    <t>Patch update</t>
  </si>
  <si>
    <t>SCCM</t>
  </si>
  <si>
    <t>Grid Lok</t>
  </si>
  <si>
    <t>Comm Setting</t>
  </si>
  <si>
    <t>Singapore</t>
  </si>
  <si>
    <t>SM1</t>
  </si>
  <si>
    <t>ASYS-LSB03</t>
  </si>
  <si>
    <t>Board Stacker</t>
  </si>
  <si>
    <t>O95113</t>
  </si>
  <si>
    <t>SPR11(Line 1)(2020)</t>
  </si>
  <si>
    <t>MPM Momentum II</t>
  </si>
  <si>
    <t>MM200264</t>
  </si>
  <si>
    <t>5.2.05</t>
  </si>
  <si>
    <t>10.116.42.247</t>
  </si>
  <si>
    <t>10.126.0.147/148</t>
  </si>
  <si>
    <t>10.116.40.1</t>
  </si>
  <si>
    <t>Win 10</t>
  </si>
  <si>
    <t>PI3</t>
  </si>
  <si>
    <t>KY8030-2</t>
  </si>
  <si>
    <t>SS-SL-03875/SS-SL-03875</t>
  </si>
  <si>
    <t>Win 10 4.10.0.2</t>
  </si>
  <si>
    <t>No fixed</t>
  </si>
  <si>
    <t>Window 7 64bit</t>
  </si>
  <si>
    <t>Done</t>
  </si>
  <si>
    <t>GC6A</t>
  </si>
  <si>
    <t>120B015</t>
  </si>
  <si>
    <t>FUZION4-120B015-10265349</t>
  </si>
  <si>
    <t>Fuzion 3.13.5</t>
  </si>
  <si>
    <t>10.116.41.128</t>
  </si>
  <si>
    <t>Window 7</t>
  </si>
  <si>
    <t>Gold</t>
  </si>
  <si>
    <t>GC6B</t>
  </si>
  <si>
    <t>10.116.41.129</t>
  </si>
  <si>
    <t>Silver</t>
  </si>
  <si>
    <t>GX3</t>
  </si>
  <si>
    <t>Fuzion 14</t>
  </si>
  <si>
    <t>4704B005-10256971</t>
  </si>
  <si>
    <t>Fuzion 3.13.1</t>
  </si>
  <si>
    <t>10.116.41.115</t>
  </si>
  <si>
    <t>Reddy</t>
  </si>
  <si>
    <t>BTU-Line 1</t>
  </si>
  <si>
    <t>Pyramax</t>
  </si>
  <si>
    <t>RAS-2C</t>
  </si>
  <si>
    <t>Wincon Version 4.0i</t>
  </si>
  <si>
    <t>SGP5170_AOI6/ AOI6</t>
  </si>
  <si>
    <t>Zenith-Koh Young</t>
  </si>
  <si>
    <t>AP-SL-01354</t>
  </si>
  <si>
    <t>10.116.41.239</t>
  </si>
  <si>
    <t>Window 7 64Bit</t>
  </si>
  <si>
    <t>AOI6</t>
  </si>
  <si>
    <t>Review PC</t>
  </si>
  <si>
    <t>AP-SL-01354R</t>
  </si>
  <si>
    <t>10.16.41.240</t>
  </si>
  <si>
    <t>AMS03 Speed</t>
  </si>
  <si>
    <t>Board Sorter</t>
  </si>
  <si>
    <t>O91050</t>
  </si>
  <si>
    <t>SM2</t>
  </si>
  <si>
    <t>O95514</t>
  </si>
  <si>
    <t>SPR4(Line 2)(2011)</t>
  </si>
  <si>
    <t>DEK 03iX</t>
  </si>
  <si>
    <t>09 SP13</t>
  </si>
  <si>
    <t>GC11</t>
  </si>
  <si>
    <t>Fuzion2-60</t>
  </si>
  <si>
    <t>Win 7 Fuzion 3.13.1</t>
  </si>
  <si>
    <t>10.116.41.236</t>
  </si>
  <si>
    <t>131.200.16.74</t>
  </si>
  <si>
    <t>GC4</t>
  </si>
  <si>
    <t>GC60</t>
  </si>
  <si>
    <t>HSCE051-10115217</t>
  </si>
  <si>
    <t>Win XP UPS+8.5.6.3</t>
  </si>
  <si>
    <t>10.116.40.203</t>
  </si>
  <si>
    <t>XP SP3</t>
  </si>
  <si>
    <t>K4DVW-WBJHR-CTF8R-MJCQ6-PYFGM</t>
  </si>
  <si>
    <t>Black</t>
  </si>
  <si>
    <t>GX6</t>
  </si>
  <si>
    <t>Fuzion2_14</t>
  </si>
  <si>
    <t>10.116.41.237</t>
  </si>
  <si>
    <t>BTU-Line 2</t>
  </si>
  <si>
    <t>RAS-1C</t>
  </si>
  <si>
    <t>XP Professional SP2</t>
  </si>
  <si>
    <t>AOI12</t>
  </si>
  <si>
    <t>APSL02369</t>
  </si>
  <si>
    <t>Win 10 1.2.1.0 Rev646a3b6</t>
  </si>
  <si>
    <t>10.116.40.225</t>
  </si>
  <si>
    <t>AOI12R</t>
  </si>
  <si>
    <t>10.116.40.208</t>
  </si>
  <si>
    <t>SM3</t>
  </si>
  <si>
    <t>O91049</t>
  </si>
  <si>
    <t>SPR10(Line 3)(2020)</t>
  </si>
  <si>
    <t>MM200265</t>
  </si>
  <si>
    <t>10.116.43.187</t>
  </si>
  <si>
    <t>PI2</t>
  </si>
  <si>
    <t>SS-SL-03860</t>
  </si>
  <si>
    <t>Win 10 4.10.2.3</t>
  </si>
  <si>
    <t>10.116.43.186</t>
  </si>
  <si>
    <t>10.126.25.100</t>
  </si>
  <si>
    <t>Com 15</t>
  </si>
  <si>
    <t>ASM1</t>
  </si>
  <si>
    <t>Asmytek Glue</t>
  </si>
  <si>
    <t>X12939</t>
  </si>
  <si>
    <t>v5.5.141.47-window xp</t>
  </si>
  <si>
    <t>GC9</t>
  </si>
  <si>
    <t>10.116.41.134</t>
  </si>
  <si>
    <t>131.200.16.74/131.200.40.74</t>
  </si>
  <si>
    <t>GC10</t>
  </si>
  <si>
    <t>10.116.41.136</t>
  </si>
  <si>
    <t>GX5</t>
  </si>
  <si>
    <t>10.116.41.137</t>
  </si>
  <si>
    <t>CENTURION-Line 3</t>
  </si>
  <si>
    <t>VITRONICS SOLTEC</t>
  </si>
  <si>
    <t>CT-20.71100692N</t>
  </si>
  <si>
    <t>XP Professional SP3</t>
  </si>
  <si>
    <t xml:space="preserve"> AOI8</t>
  </si>
  <si>
    <t>AP-SL-01904</t>
  </si>
  <si>
    <t>10.116.41.146</t>
  </si>
  <si>
    <t>Window 10 64Bit</t>
  </si>
  <si>
    <t>AOI8R</t>
  </si>
  <si>
    <t>10.116.41.147</t>
  </si>
  <si>
    <t>IloveSING01pore</t>
  </si>
  <si>
    <t>O79603</t>
  </si>
  <si>
    <t>SM4</t>
  </si>
  <si>
    <t>O83965</t>
  </si>
  <si>
    <t>SPR14</t>
  </si>
  <si>
    <t>MPM(Momentum)</t>
  </si>
  <si>
    <t>MED200120/M201193</t>
  </si>
  <si>
    <t>6.1.0.66</t>
  </si>
  <si>
    <t>10.116.43.212</t>
  </si>
  <si>
    <t>No Network</t>
  </si>
  <si>
    <t>PI1</t>
  </si>
  <si>
    <t>SS-SL-01683</t>
  </si>
  <si>
    <t>10.116.43.185</t>
  </si>
  <si>
    <t>GC8</t>
  </si>
  <si>
    <t>4704D</t>
  </si>
  <si>
    <t>FUZION2-60-10356169</t>
  </si>
  <si>
    <t>10.116.41.144</t>
  </si>
  <si>
    <t>Window 7 32Bit</t>
  </si>
  <si>
    <t>GRQ9F-RXCQF-TKMG7-2FP3M-2QTPF</t>
  </si>
  <si>
    <t>No</t>
  </si>
  <si>
    <t>QuickTools</t>
  </si>
  <si>
    <t>GC7</t>
  </si>
  <si>
    <t>4704B</t>
  </si>
  <si>
    <t>FUZION2-60-10332999</t>
  </si>
  <si>
    <t>10.116.43.1</t>
  </si>
  <si>
    <t>GX4</t>
  </si>
  <si>
    <t>Fuzion 14-4704B</t>
  </si>
  <si>
    <t>10.116.40.238</t>
  </si>
  <si>
    <t>78DDW-QR44X-C9YR2-BYWQ2-KRH8R</t>
  </si>
  <si>
    <t>Universal</t>
  </si>
  <si>
    <t>BTU-OV3</t>
  </si>
  <si>
    <t>RAS-3C</t>
  </si>
  <si>
    <t>Wincon Version 4.0g</t>
  </si>
  <si>
    <t xml:space="preserve"> AOI7</t>
  </si>
  <si>
    <t>AP-SL-01861</t>
  </si>
  <si>
    <t>10.116.41.235</t>
  </si>
  <si>
    <t>AOI7R</t>
  </si>
  <si>
    <t>10.116.41.234</t>
  </si>
  <si>
    <t>089293</t>
  </si>
  <si>
    <t>SM5</t>
  </si>
  <si>
    <t>SPR8</t>
  </si>
  <si>
    <t>Momentum BTB HIE</t>
  </si>
  <si>
    <t xml:space="preserve">(M203360) </t>
  </si>
  <si>
    <t>6.0.2.3</t>
  </si>
  <si>
    <t>10.116.43.251/10.116.40.240</t>
  </si>
  <si>
    <t>PI4</t>
  </si>
  <si>
    <t>Win 10 4.10.2.2</t>
  </si>
  <si>
    <t>10.116.43.252/10.116.40.240</t>
  </si>
  <si>
    <t>XP</t>
  </si>
  <si>
    <t>ASM2</t>
  </si>
  <si>
    <t>Q30009(2013)Q68000</t>
  </si>
  <si>
    <t>v6.1.6.126</t>
  </si>
  <si>
    <t>GC5A</t>
  </si>
  <si>
    <t>120A008</t>
  </si>
  <si>
    <t>FUZION4-120A008-10227523</t>
  </si>
  <si>
    <t>Win 7 Fuzion 3.13.5TC200134816</t>
  </si>
  <si>
    <t>10.116.40.151</t>
  </si>
  <si>
    <t>QuickTools 15"</t>
  </si>
  <si>
    <t>GC5B</t>
  </si>
  <si>
    <t>10.116.40.153</t>
  </si>
  <si>
    <t>GX2(4994A009$)</t>
  </si>
  <si>
    <t>GX37D</t>
  </si>
  <si>
    <t>4994A009-10168959</t>
  </si>
  <si>
    <t>Win 7 Fuzion 3.12.1</t>
  </si>
  <si>
    <t>10.116.40.150</t>
  </si>
  <si>
    <t>WY67Y-J96QD-DKDKP-QKH4C-GQ3HY</t>
  </si>
  <si>
    <t>BTU-Line 5</t>
  </si>
  <si>
    <t>RAS-4C</t>
  </si>
  <si>
    <t xml:space="preserve"> AOI9</t>
  </si>
  <si>
    <t>AP-SL-02086</t>
  </si>
  <si>
    <t>10.116.41.238</t>
  </si>
  <si>
    <t>AOI9R</t>
  </si>
  <si>
    <t>10.116.41.149</t>
  </si>
  <si>
    <t>SM6</t>
  </si>
  <si>
    <t>SPR9(Line 5)(2015)</t>
  </si>
  <si>
    <t>DEK Horizon 03iX</t>
  </si>
  <si>
    <t>09 SP08 P04</t>
  </si>
  <si>
    <t>SPR2(Line3)(2005)</t>
  </si>
  <si>
    <t>DEK-02I</t>
  </si>
  <si>
    <t>AD1</t>
  </si>
  <si>
    <t>GDM</t>
  </si>
  <si>
    <t>UPS 4.5.0</t>
  </si>
  <si>
    <t>10.116.40.63</t>
  </si>
  <si>
    <t>OS2 WARP 4.0</t>
  </si>
  <si>
    <t>GC2</t>
  </si>
  <si>
    <t>GC30(4993B)</t>
  </si>
  <si>
    <t>Win XP UPS 8.3.0.17</t>
  </si>
  <si>
    <t>10.116.40.149</t>
  </si>
  <si>
    <t>G648P-Q96CB-6B36Y-GW7C7-46YJT</t>
  </si>
  <si>
    <t>FPZ1</t>
  </si>
  <si>
    <t>Fuzion 37XC</t>
  </si>
  <si>
    <t>4998A015-10190701</t>
  </si>
  <si>
    <t>Win 7 Fuzion 3.13.5</t>
  </si>
  <si>
    <t>10.116.40.125</t>
  </si>
  <si>
    <t>PTD8D-MHJ4X-WDR6R-MG8X2-QJ24T</t>
  </si>
  <si>
    <t>GX1</t>
  </si>
  <si>
    <t>GX11(4992B)</t>
  </si>
  <si>
    <t>Win XP UPS 8.7.2</t>
  </si>
  <si>
    <t>10.116.40.144</t>
  </si>
  <si>
    <t>BTU-OV6</t>
  </si>
  <si>
    <t>RAS-5C</t>
  </si>
  <si>
    <t>Wincon Version 4.3e</t>
  </si>
  <si>
    <t>AOI5</t>
  </si>
  <si>
    <t>MVP</t>
  </si>
  <si>
    <t>10.116.40.133</t>
  </si>
  <si>
    <t>Lynx</t>
  </si>
  <si>
    <t>AOI5R</t>
  </si>
  <si>
    <t>10.116.40.226</t>
  </si>
  <si>
    <t>SM6.5</t>
  </si>
  <si>
    <t>ASM4</t>
  </si>
  <si>
    <t>Camelot</t>
  </si>
  <si>
    <t>8300-21826</t>
  </si>
  <si>
    <t>10.2.0.65</t>
  </si>
  <si>
    <t>10.116.43.235</t>
  </si>
  <si>
    <t>Window 10</t>
  </si>
  <si>
    <t>rockwellismyhome</t>
  </si>
  <si>
    <t>SM7</t>
  </si>
  <si>
    <t>O97462</t>
  </si>
  <si>
    <t>V14.3.103.15</t>
  </si>
  <si>
    <t>SPR12</t>
  </si>
  <si>
    <t>MM200861</t>
  </si>
  <si>
    <t>10.116.43.184</t>
  </si>
  <si>
    <t>10.126.25.100/10.126.25.101</t>
  </si>
  <si>
    <t>PI7</t>
  </si>
  <si>
    <t>SS-SL-04893</t>
  </si>
  <si>
    <t>GUI 5.0.0.0_H01_ENG</t>
  </si>
  <si>
    <t>10.116.43.183</t>
  </si>
  <si>
    <t>Rockwellautomation@2021</t>
  </si>
  <si>
    <t>10.116.42.79</t>
  </si>
  <si>
    <t>GC12</t>
  </si>
  <si>
    <t>Win10 Fuzion 4.1.3</t>
  </si>
  <si>
    <t>10.116.43.132</t>
  </si>
  <si>
    <t>131.200.16.74/131.200.48.74</t>
  </si>
  <si>
    <t>Rockwellautomation@798</t>
  </si>
  <si>
    <t>GX7</t>
  </si>
  <si>
    <t>Fuzion2-14</t>
  </si>
  <si>
    <t>Win 10 Fuzion 4.1.3</t>
  </si>
  <si>
    <t>10.116.43.130</t>
  </si>
  <si>
    <t>GX8</t>
  </si>
  <si>
    <t>Fuzion1-11</t>
  </si>
  <si>
    <t>10.116.43.129</t>
  </si>
  <si>
    <t>DTF-GX8</t>
  </si>
  <si>
    <t>4558B</t>
  </si>
  <si>
    <t xml:space="preserve"> AOI10</t>
  </si>
  <si>
    <t>AP-SL-02233</t>
  </si>
  <si>
    <t>1.2.1.0 Rev646a3b6</t>
  </si>
  <si>
    <t>10.116.43.227</t>
  </si>
  <si>
    <t>Rockwellautomation@657</t>
  </si>
  <si>
    <t>AOI10R</t>
  </si>
  <si>
    <t>10.116.43.228</t>
  </si>
  <si>
    <t>SMTOVEN07</t>
  </si>
  <si>
    <t>scanner station</t>
  </si>
  <si>
    <t>SM8</t>
  </si>
  <si>
    <t>O97465</t>
  </si>
  <si>
    <t>SPR13(Line 8)(2022)</t>
  </si>
  <si>
    <t>MM200862</t>
  </si>
  <si>
    <t>10.116.43.230</t>
  </si>
  <si>
    <t>PI8</t>
  </si>
  <si>
    <t>SS-SL-04892</t>
  </si>
  <si>
    <t>5.0.0.0</t>
  </si>
  <si>
    <t>10.116.43.233</t>
  </si>
  <si>
    <t>ASM3</t>
  </si>
  <si>
    <t>Camalot</t>
  </si>
  <si>
    <t>8300-21825</t>
  </si>
  <si>
    <t>GC13</t>
  </si>
  <si>
    <t>Win 10 Fuzion 4.1.5</t>
  </si>
  <si>
    <t>10.116.43.134</t>
  </si>
  <si>
    <t>GC14</t>
  </si>
  <si>
    <t>10.116.43.162</t>
  </si>
  <si>
    <t>Rockwellautomation@456</t>
  </si>
  <si>
    <t>GX9</t>
  </si>
  <si>
    <t>Fuzion1_11</t>
  </si>
  <si>
    <t>10.116.43.163</t>
  </si>
  <si>
    <t>Rockwellautomation@123</t>
  </si>
  <si>
    <t xml:space="preserve"> AOI11</t>
  </si>
  <si>
    <t>AP-SL-02232</t>
  </si>
  <si>
    <t>10.116.43.216</t>
  </si>
  <si>
    <t>Rockwellautomation@321</t>
  </si>
  <si>
    <t>AOI11R</t>
  </si>
  <si>
    <t>10.116.43.231</t>
  </si>
  <si>
    <t>SMTOVEN08</t>
  </si>
  <si>
    <t>ERSA VERSAFLOW 3/45</t>
  </si>
  <si>
    <t>VersaFlow3/45</t>
  </si>
  <si>
    <t>S011B-16H0667</t>
  </si>
  <si>
    <t>V04.046.000.000</t>
  </si>
  <si>
    <t>Window 8.1 Pro</t>
  </si>
  <si>
    <t>Radial 8</t>
  </si>
  <si>
    <t>IM4.2</t>
  </si>
  <si>
    <t>OS2</t>
  </si>
  <si>
    <t>VCD</t>
  </si>
  <si>
    <t>47609513/6241L94</t>
  </si>
  <si>
    <t>10089375/10374742</t>
  </si>
  <si>
    <t>IM5.0.2</t>
  </si>
  <si>
    <t>Shuttle Gate</t>
  </si>
  <si>
    <t>5374I</t>
  </si>
  <si>
    <t>PTF</t>
  </si>
  <si>
    <t>H0944</t>
  </si>
  <si>
    <t>OFFLINE-MVP</t>
  </si>
  <si>
    <t>10.116.40.209:2</t>
  </si>
  <si>
    <t>AOI6/LM</t>
  </si>
  <si>
    <t>Server</t>
  </si>
  <si>
    <t>10.16.41.243</t>
  </si>
  <si>
    <t>SGP_KY_OLP</t>
  </si>
  <si>
    <t>Koh Young Offline</t>
  </si>
  <si>
    <t>68N2TR2</t>
  </si>
  <si>
    <t>10.116.40.42</t>
  </si>
  <si>
    <t>Xray Counter</t>
  </si>
  <si>
    <t>XQUIKII</t>
  </si>
  <si>
    <t>XQUIKII-3501</t>
  </si>
  <si>
    <t xml:space="preserve">Auto Labeling </t>
  </si>
  <si>
    <t>INSIGNUM 3000</t>
  </si>
  <si>
    <t>ASYS32234658155</t>
  </si>
  <si>
    <t>10.116.43.36</t>
  </si>
  <si>
    <t>ROUTER 1</t>
  </si>
  <si>
    <t>RTR1</t>
  </si>
  <si>
    <t>ADS 01F</t>
  </si>
  <si>
    <t>O40171</t>
  </si>
  <si>
    <t>ROUTER 2</t>
  </si>
  <si>
    <t>RTR2</t>
  </si>
  <si>
    <t>Divisio 5100</t>
  </si>
  <si>
    <t>O47687</t>
  </si>
  <si>
    <t>ROUTER 3</t>
  </si>
  <si>
    <t>RTR3</t>
  </si>
  <si>
    <t>O91032</t>
  </si>
  <si>
    <t>CC</t>
  </si>
  <si>
    <t>AOICC1</t>
  </si>
  <si>
    <t>10.116.80.32</t>
  </si>
  <si>
    <t>10.116.80.1</t>
  </si>
  <si>
    <t>AOICC1 review</t>
  </si>
  <si>
    <t>10.116.80.33</t>
  </si>
  <si>
    <t>Nutek-NTM2600-M</t>
  </si>
  <si>
    <t>Unloader</t>
  </si>
  <si>
    <t>2020-0651G01</t>
  </si>
  <si>
    <t>Nutek-NTM0501-XL-1000-2(S)</t>
  </si>
  <si>
    <t>Conveyor</t>
  </si>
  <si>
    <t>2020-0651B04</t>
  </si>
  <si>
    <t>Nutek-NTM0401-XL-1000-2(S)</t>
  </si>
  <si>
    <t>2020-0651F01</t>
  </si>
  <si>
    <t>Nutek-NTM0401-XL-1000-2-H</t>
  </si>
  <si>
    <t>2020-0651D01</t>
  </si>
  <si>
    <t>Nutek-PTF</t>
  </si>
  <si>
    <t>2020-0651E02</t>
  </si>
  <si>
    <t>2020-0651B03</t>
  </si>
  <si>
    <t>2020-0651B02</t>
  </si>
  <si>
    <t>Nutek-NTM0501-XL-1000-2(SE)</t>
  </si>
  <si>
    <t>2020-0651C01</t>
  </si>
  <si>
    <t>2020-0651B01</t>
  </si>
  <si>
    <t>Nutek-NTM0100LM(S)</t>
  </si>
  <si>
    <t>Loader</t>
  </si>
  <si>
    <t>2020-0651A01</t>
  </si>
  <si>
    <t>MM</t>
  </si>
  <si>
    <t>10.116.43.213</t>
  </si>
  <si>
    <t>SMT Spare Part Room</t>
  </si>
  <si>
    <t>Koh Young LM Server</t>
  </si>
  <si>
    <t>Job/ Library</t>
  </si>
  <si>
    <t>10.116.41.198</t>
  </si>
  <si>
    <t>Koh Young Data Server</t>
  </si>
  <si>
    <t>Inspection Data</t>
  </si>
  <si>
    <t>10.116.41.199</t>
  </si>
  <si>
    <t>Koh1234</t>
  </si>
  <si>
    <t>Store Label Printer</t>
  </si>
  <si>
    <t>10.116.42.177</t>
  </si>
  <si>
    <t>Panasert Line</t>
  </si>
  <si>
    <t>eaof1</t>
  </si>
  <si>
    <t>44mm hp gold feeder</t>
  </si>
  <si>
    <t>OFP1</t>
  </si>
  <si>
    <t>OP1</t>
  </si>
  <si>
    <t>NPM-VF</t>
  </si>
  <si>
    <t>70V0099</t>
  </si>
  <si>
    <t>OP2</t>
  </si>
  <si>
    <t>70V0100</t>
  </si>
  <si>
    <t>OP3</t>
  </si>
  <si>
    <t>70V0101</t>
  </si>
  <si>
    <t>MACYID</t>
  </si>
  <si>
    <t>PLANT</t>
  </si>
  <si>
    <t>LINE</t>
  </si>
  <si>
    <t>SETUPNUMBER</t>
  </si>
  <si>
    <t>WORKORDERNO</t>
  </si>
  <si>
    <t>ASSEMBLYNO</t>
  </si>
  <si>
    <t>REVISION</t>
  </si>
  <si>
    <t>Side</t>
  </si>
  <si>
    <t>MACHINENAME</t>
  </si>
  <si>
    <t>LINEPOSITION</t>
  </si>
  <si>
    <t>BOARDSPROCESSED</t>
  </si>
  <si>
    <t>WORKORDERQTY</t>
  </si>
  <si>
    <t>MODULESPERPANEL</t>
  </si>
  <si>
    <t>TOTAL_PLACEMENTS_PANEL</t>
  </si>
  <si>
    <t>PANELSTARTTIME</t>
  </si>
  <si>
    <t>PANELENDTIME</t>
  </si>
  <si>
    <t>GOLDEN</t>
  </si>
  <si>
    <t>ADM_USERCYCLETIME_TYPE</t>
  </si>
  <si>
    <t>UPDATE_ADM_CYCLETIME</t>
  </si>
  <si>
    <t>BOARDHANDLINGTIME</t>
  </si>
  <si>
    <t>MACHINE_AVG_CYCLETIME</t>
  </si>
  <si>
    <t>MACHINE_MIN_CYCLETIME</t>
  </si>
  <si>
    <t>MACHINE_MAX_CYCLETIME</t>
  </si>
  <si>
    <t>MACHINE_MEDIUM_CYCLETIME</t>
  </si>
  <si>
    <t>ADM_CURRENT_CYCLETIME</t>
  </si>
  <si>
    <t>ADM_NEW_CYLETIME</t>
  </si>
  <si>
    <t>IDEALCYCLETIME</t>
  </si>
  <si>
    <t>OPTEL_SCHEDULE_CYCLETIME</t>
  </si>
  <si>
    <t>DPO_CALCULATED_CYCLETIME</t>
  </si>
  <si>
    <t>BUILDLEVEL</t>
  </si>
  <si>
    <t>BUILDREVISION</t>
  </si>
  <si>
    <t>FABNO</t>
  </si>
  <si>
    <t>PN-643408</t>
  </si>
  <si>
    <t>Bottom</t>
  </si>
  <si>
    <t>PN-719823</t>
  </si>
  <si>
    <t>PN-479817</t>
  </si>
  <si>
    <t>Top</t>
  </si>
  <si>
    <t>PN-719824</t>
  </si>
  <si>
    <t>PN-516757</t>
  </si>
  <si>
    <t>PN-309818</t>
  </si>
  <si>
    <t>PN-660748</t>
  </si>
  <si>
    <t>PN-148214</t>
  </si>
  <si>
    <t>PN-144308</t>
  </si>
  <si>
    <t>PN-699429</t>
  </si>
  <si>
    <t>PN-699441</t>
  </si>
  <si>
    <t>PN-699444</t>
  </si>
  <si>
    <t>PN-722490</t>
  </si>
  <si>
    <t>PN-722491</t>
  </si>
  <si>
    <t xml:space="preserve">PN-147904          </t>
  </si>
  <si>
    <t>PN-614680</t>
  </si>
  <si>
    <t>PN-614679</t>
  </si>
  <si>
    <t>PN-673541</t>
  </si>
  <si>
    <t>PN-673622</t>
  </si>
  <si>
    <t>PN-410230</t>
  </si>
  <si>
    <t>PN-744547</t>
  </si>
  <si>
    <t>PN-745043</t>
  </si>
  <si>
    <t>PN-710501</t>
  </si>
  <si>
    <t>PN-710589</t>
  </si>
  <si>
    <t xml:space="preserve">PN-676734          </t>
  </si>
  <si>
    <t>PN-533258</t>
  </si>
  <si>
    <t>PN-656133</t>
  </si>
  <si>
    <t>PN-308176</t>
  </si>
  <si>
    <t>PN-656135</t>
  </si>
  <si>
    <t>PN-684436</t>
  </si>
  <si>
    <t>PN-684434</t>
  </si>
  <si>
    <t>PN-574479</t>
  </si>
  <si>
    <t>PN-479392</t>
  </si>
  <si>
    <t>PN-483653</t>
  </si>
  <si>
    <t>PN-170657</t>
  </si>
  <si>
    <t>PN-718109</t>
  </si>
  <si>
    <t>PN-718108</t>
  </si>
  <si>
    <t>PN-429512</t>
  </si>
  <si>
    <t>PN-609653</t>
  </si>
  <si>
    <t>PN-609654</t>
  </si>
  <si>
    <t>PN-309972</t>
  </si>
  <si>
    <t>PN-544940</t>
  </si>
  <si>
    <t>PN-544941</t>
  </si>
  <si>
    <t>PN-481683</t>
  </si>
  <si>
    <t>PN-485538</t>
  </si>
  <si>
    <t>PN-418246</t>
  </si>
  <si>
    <t>PN-553966</t>
  </si>
  <si>
    <t>PN-553968</t>
  </si>
  <si>
    <t>PN-282410</t>
  </si>
  <si>
    <t>PNP1</t>
  </si>
  <si>
    <t>PN-291144</t>
  </si>
  <si>
    <t>PN-701942</t>
  </si>
  <si>
    <t>PN-103435</t>
  </si>
  <si>
    <t>PN-684461</t>
  </si>
  <si>
    <t>PN-684460</t>
  </si>
  <si>
    <t>PN-663959</t>
  </si>
  <si>
    <t>PN-699445</t>
  </si>
  <si>
    <t>PN-699452</t>
  </si>
  <si>
    <t>PN-699453</t>
  </si>
  <si>
    <t>PN-605526</t>
  </si>
  <si>
    <t>PN-617321</t>
  </si>
  <si>
    <t>PN-605524</t>
  </si>
  <si>
    <t>PN-605525</t>
  </si>
  <si>
    <t>PN-704180</t>
  </si>
  <si>
    <t>PN-705933</t>
  </si>
  <si>
    <t>PN-277685</t>
  </si>
  <si>
    <t>PN-277693</t>
  </si>
  <si>
    <t>PN-722489</t>
  </si>
  <si>
    <t>PN-479395</t>
  </si>
  <si>
    <t>PN-483655</t>
  </si>
  <si>
    <t>PN-673536</t>
  </si>
  <si>
    <t>PN-673554</t>
  </si>
  <si>
    <t>PN-171576</t>
  </si>
  <si>
    <t>PN-673534</t>
  </si>
  <si>
    <t>PN-673553</t>
  </si>
  <si>
    <t>PN-553961</t>
  </si>
  <si>
    <t>PN-553963</t>
  </si>
  <si>
    <t>PN-553964</t>
  </si>
  <si>
    <t>PN-428119</t>
  </si>
  <si>
    <t>PN-578925</t>
  </si>
  <si>
    <t xml:space="preserve">PN-389756          </t>
  </si>
  <si>
    <t>PN-723049</t>
  </si>
  <si>
    <t>PN-725127</t>
  </si>
  <si>
    <t xml:space="preserve">PN-108595          </t>
  </si>
  <si>
    <t>PN-278605</t>
  </si>
  <si>
    <t>PN-278606</t>
  </si>
  <si>
    <t>PN-613497</t>
  </si>
  <si>
    <t>PN-613133</t>
  </si>
  <si>
    <t>4016612130-1</t>
  </si>
  <si>
    <t>PN-711070</t>
  </si>
  <si>
    <t>PN-711787</t>
  </si>
  <si>
    <t>PN-677342</t>
  </si>
  <si>
    <t>4016612128-1</t>
  </si>
  <si>
    <t>PN-711788</t>
  </si>
  <si>
    <t>4016601223-1</t>
  </si>
  <si>
    <t>PN-744549</t>
  </si>
  <si>
    <t>PN-745046</t>
  </si>
  <si>
    <t>PN-184676</t>
  </si>
  <si>
    <t>PN-220385</t>
  </si>
  <si>
    <t>PN-184673</t>
  </si>
  <si>
    <t>4016612198-1</t>
  </si>
  <si>
    <t>PN-49712</t>
  </si>
  <si>
    <t>PN-49711</t>
  </si>
  <si>
    <t>4016612189-1</t>
  </si>
  <si>
    <t>PN-711601</t>
  </si>
  <si>
    <t>PN-711610</t>
  </si>
  <si>
    <t>PN-504536</t>
  </si>
  <si>
    <t>PN-711602</t>
  </si>
  <si>
    <t>PN-711609</t>
  </si>
  <si>
    <t>PN-481682</t>
  </si>
  <si>
    <t>PN-485537</t>
  </si>
  <si>
    <t>PN-411694</t>
  </si>
  <si>
    <t>PN-609661</t>
  </si>
  <si>
    <t>PN-609662</t>
  </si>
  <si>
    <t>PN-349866</t>
  </si>
  <si>
    <t>PN-643407</t>
  </si>
  <si>
    <t>PN-719821</t>
  </si>
  <si>
    <t>PN-643162</t>
  </si>
  <si>
    <t>PN-647624</t>
  </si>
  <si>
    <t>PN-274266</t>
  </si>
  <si>
    <t>PN-482197</t>
  </si>
  <si>
    <t>PN-488433</t>
  </si>
  <si>
    <t>PN-482198</t>
  </si>
  <si>
    <t>PN-669984</t>
  </si>
  <si>
    <t>PN-669985</t>
  </si>
  <si>
    <t>PN-409834</t>
  </si>
  <si>
    <t>PN-351013</t>
  </si>
  <si>
    <t>PN-351015</t>
  </si>
  <si>
    <t>PN-182647</t>
  </si>
  <si>
    <t>PN-728837</t>
  </si>
  <si>
    <t>PN-728836</t>
  </si>
  <si>
    <t xml:space="preserve">PN-15623           </t>
  </si>
  <si>
    <t>PN-657961</t>
  </si>
  <si>
    <t>PN-657966</t>
  </si>
  <si>
    <t>PN-543860</t>
  </si>
  <si>
    <t>PN-703840</t>
  </si>
  <si>
    <t>PN-703845</t>
  </si>
  <si>
    <t xml:space="preserve">PN-691489          </t>
  </si>
  <si>
    <t>PN-711604</t>
  </si>
  <si>
    <t>PN-711607</t>
  </si>
  <si>
    <t>PN-496344</t>
  </si>
  <si>
    <t>PN-496345</t>
  </si>
  <si>
    <t>PN-496343</t>
  </si>
  <si>
    <t>PN-496346</t>
  </si>
  <si>
    <t>PN-496347</t>
  </si>
  <si>
    <t>PN-608771</t>
  </si>
  <si>
    <t>PN-621973</t>
  </si>
  <si>
    <t>PN-539048</t>
  </si>
  <si>
    <t>PN-608770</t>
  </si>
  <si>
    <t>PN-621972</t>
  </si>
  <si>
    <t>PN-711603</t>
  </si>
  <si>
    <t>PN-711608</t>
  </si>
  <si>
    <t>PN-643640</t>
  </si>
  <si>
    <t>PN-739135</t>
  </si>
  <si>
    <t>PN-739137</t>
  </si>
  <si>
    <t xml:space="preserve">PN-367567          </t>
  </si>
  <si>
    <t>PN-351016</t>
  </si>
  <si>
    <t>PN-351017</t>
  </si>
  <si>
    <t>PN-608806</t>
  </si>
  <si>
    <t>PN-621975</t>
  </si>
  <si>
    <t>PN-608807</t>
  </si>
  <si>
    <t>PN-621976</t>
  </si>
  <si>
    <t>A01</t>
  </si>
  <si>
    <t>PN-728838</t>
  </si>
  <si>
    <t>PN-165803</t>
  </si>
  <si>
    <t>PN-165806</t>
  </si>
  <si>
    <t>PN-683471</t>
  </si>
  <si>
    <t>PN-683470</t>
  </si>
  <si>
    <t>PN-236567</t>
  </si>
  <si>
    <t>PN-678613</t>
  </si>
  <si>
    <t>PN-678615</t>
  </si>
  <si>
    <t>PN-55144</t>
  </si>
  <si>
    <t>A03</t>
  </si>
  <si>
    <t>4016618449-1</t>
  </si>
  <si>
    <t>PN-718099</t>
  </si>
  <si>
    <t>PN-758910</t>
  </si>
  <si>
    <t>4016618450-1</t>
  </si>
  <si>
    <t>PN-718097</t>
  </si>
  <si>
    <t>PN-758909</t>
  </si>
  <si>
    <t>4016618455-1</t>
  </si>
  <si>
    <t>PN-758915</t>
  </si>
  <si>
    <t>4016618453-1</t>
  </si>
  <si>
    <t>PN-758914</t>
  </si>
  <si>
    <t>4016618454-1</t>
  </si>
  <si>
    <t>PN-684465</t>
  </si>
  <si>
    <t>PN-758913</t>
  </si>
  <si>
    <t>PN-673540</t>
  </si>
  <si>
    <t>PN-673619</t>
  </si>
  <si>
    <t>PN-169721</t>
  </si>
  <si>
    <t>PN-521630</t>
  </si>
  <si>
    <t>PN-521631</t>
  </si>
  <si>
    <t>PN-79128</t>
  </si>
  <si>
    <t>PN-584512</t>
  </si>
  <si>
    <t xml:space="preserve">PN-568758          </t>
  </si>
  <si>
    <t>PN-584513</t>
  </si>
  <si>
    <t>PN-584515</t>
  </si>
  <si>
    <t>PN-584514</t>
  </si>
  <si>
    <t>PN-739131</t>
  </si>
  <si>
    <t>PN-739132</t>
  </si>
  <si>
    <t xml:space="preserve">PN-694851          </t>
  </si>
  <si>
    <t>4016617244-1</t>
  </si>
  <si>
    <t>PN-710503</t>
  </si>
  <si>
    <t>PN-710591</t>
  </si>
  <si>
    <t>4016605983-1</t>
  </si>
  <si>
    <t>4016616281-1</t>
  </si>
  <si>
    <t>4016616279-1</t>
  </si>
  <si>
    <t>PN-486165</t>
  </si>
  <si>
    <t>PN-762169</t>
  </si>
  <si>
    <t>PN-718095</t>
  </si>
  <si>
    <t>PN-758911</t>
  </si>
  <si>
    <t>PN-574476</t>
  </si>
  <si>
    <t>PN-684452</t>
  </si>
  <si>
    <t>PN-684451</t>
  </si>
  <si>
    <t>PN-718093</t>
  </si>
  <si>
    <t>PN-758912</t>
  </si>
  <si>
    <t>PN-639957</t>
  </si>
  <si>
    <t>PN-565500</t>
  </si>
  <si>
    <t>PN-586992</t>
  </si>
  <si>
    <t>PN-586993</t>
  </si>
  <si>
    <t>PN-586991</t>
  </si>
  <si>
    <t>PN-479727</t>
  </si>
  <si>
    <t>PN-488751</t>
  </si>
  <si>
    <t>PN-310138</t>
  </si>
  <si>
    <t>PN-479726</t>
  </si>
  <si>
    <t>PN-488750</t>
  </si>
  <si>
    <t>PN-310142</t>
  </si>
  <si>
    <t>PN-711273</t>
  </si>
  <si>
    <t>PN-711274</t>
  </si>
  <si>
    <t>PN-670640</t>
  </si>
  <si>
    <t>PN-695885</t>
  </si>
  <si>
    <t>PN-695884</t>
  </si>
  <si>
    <t>PN-695886</t>
  </si>
  <si>
    <t>PN-695882</t>
  </si>
  <si>
    <t>PN-695881</t>
  </si>
  <si>
    <t>PN-695883</t>
  </si>
  <si>
    <t>PN-671838</t>
  </si>
  <si>
    <t>PN-712564</t>
  </si>
  <si>
    <t>PN-663335</t>
  </si>
  <si>
    <t>PN-703754</t>
  </si>
  <si>
    <t>PN-703761</t>
  </si>
  <si>
    <t>PN-699424</t>
  </si>
  <si>
    <t>PN-513134</t>
  </si>
  <si>
    <t>PN-513139</t>
  </si>
  <si>
    <t>PN-513133</t>
  </si>
  <si>
    <t>PN-697922</t>
  </si>
  <si>
    <t>PN-719381</t>
  </si>
  <si>
    <t>PN-424342</t>
  </si>
  <si>
    <t>4016553320-1</t>
  </si>
  <si>
    <t>PN-744379</t>
  </si>
  <si>
    <t>PN-744472</t>
  </si>
  <si>
    <t>PN-744378</t>
  </si>
  <si>
    <t>PN-695433</t>
  </si>
  <si>
    <t>PN-695435</t>
  </si>
  <si>
    <t>PN-474184</t>
  </si>
  <si>
    <t>PN-671836</t>
  </si>
  <si>
    <t>PN-712563</t>
  </si>
  <si>
    <t>PN-663332</t>
  </si>
  <si>
    <t>PN-670000</t>
  </si>
  <si>
    <t>PN-692944</t>
  </si>
  <si>
    <t xml:space="preserve">PN-648536          </t>
  </si>
  <si>
    <t>PN-718652</t>
  </si>
  <si>
    <t>PN-676501</t>
  </si>
  <si>
    <t>PN-603758</t>
  </si>
  <si>
    <t>PN-603766</t>
  </si>
  <si>
    <t xml:space="preserve">PN-602422          </t>
  </si>
  <si>
    <t>PN-532002</t>
  </si>
  <si>
    <t>PN-532004</t>
  </si>
  <si>
    <t>PN-531999</t>
  </si>
  <si>
    <t>PN-512422</t>
  </si>
  <si>
    <t>PN-532832</t>
  </si>
  <si>
    <t xml:space="preserve">PN-502767          </t>
  </si>
  <si>
    <t>PNP3</t>
  </si>
  <si>
    <t>PN-462881</t>
  </si>
  <si>
    <t>PN-462880</t>
  </si>
  <si>
    <t>PN-462882</t>
  </si>
  <si>
    <t>PN-738775</t>
  </si>
  <si>
    <t>PN-738776</t>
  </si>
  <si>
    <t>PN-736647</t>
  </si>
  <si>
    <t>PN-745784</t>
  </si>
  <si>
    <t>PN-736645</t>
  </si>
  <si>
    <t>PN-736700</t>
  </si>
  <si>
    <t>PN-736699</t>
  </si>
  <si>
    <t>PN-694470</t>
  </si>
  <si>
    <t>PN-694475</t>
  </si>
  <si>
    <t>PN-694471</t>
  </si>
  <si>
    <t>PN-694473</t>
  </si>
  <si>
    <t>PN-694476</t>
  </si>
  <si>
    <t>PN-694474</t>
  </si>
  <si>
    <t>PN-736235</t>
  </si>
  <si>
    <t>PN-750185</t>
  </si>
  <si>
    <t>PN-736234</t>
  </si>
  <si>
    <t>PN-737963</t>
  </si>
  <si>
    <t>PN-750186</t>
  </si>
  <si>
    <t>PN-738112</t>
  </si>
  <si>
    <t>PN-738113</t>
  </si>
  <si>
    <t>PN-738068</t>
  </si>
  <si>
    <t>PN-736310</t>
  </si>
  <si>
    <t>PN-750173</t>
  </si>
  <si>
    <t>PN-736311</t>
  </si>
  <si>
    <t>PN-736795</t>
  </si>
  <si>
    <t>PN-745776</t>
  </si>
  <si>
    <t>PN-736796</t>
  </si>
  <si>
    <t>PN-745777</t>
  </si>
  <si>
    <t>PN-745775</t>
  </si>
  <si>
    <t>PN-745778</t>
  </si>
  <si>
    <t>PN-737007</t>
  </si>
  <si>
    <t>PN-737006</t>
  </si>
  <si>
    <t>PN-737936</t>
  </si>
  <si>
    <t>PN-737937</t>
  </si>
  <si>
    <t>PN-737938</t>
  </si>
  <si>
    <t>PN-637593</t>
  </si>
  <si>
    <t>PN-645690</t>
  </si>
  <si>
    <t xml:space="preserve">PN-628625          </t>
  </si>
  <si>
    <t>PN-616284</t>
  </si>
  <si>
    <t>PN-672257</t>
  </si>
  <si>
    <t>PN-670009</t>
  </si>
  <si>
    <t>PN-692948</t>
  </si>
  <si>
    <t>PN-616276</t>
  </si>
  <si>
    <t>PN-705369</t>
  </si>
  <si>
    <t xml:space="preserve">PN-628619          </t>
  </si>
  <si>
    <t>PN-616287</t>
  </si>
  <si>
    <t>PN-672354</t>
  </si>
  <si>
    <t xml:space="preserve">PN-628632          </t>
  </si>
  <si>
    <t>PN-288355</t>
  </si>
  <si>
    <t>PN-288357</t>
  </si>
  <si>
    <t xml:space="preserve">PN-216295          </t>
  </si>
  <si>
    <t>PN-736168</t>
  </si>
  <si>
    <t>PN-750191</t>
  </si>
  <si>
    <t>PN-736167</t>
  </si>
  <si>
    <t>PN-736230</t>
  </si>
  <si>
    <t>PN-750183</t>
  </si>
  <si>
    <t>PN-736229</t>
  </si>
  <si>
    <t>PN-736245</t>
  </si>
  <si>
    <t>PN-750189</t>
  </si>
  <si>
    <t>PN-736239</t>
  </si>
  <si>
    <t>PN-736241</t>
  </si>
  <si>
    <t>PN-750187</t>
  </si>
  <si>
    <t>PN-750188</t>
  </si>
  <si>
    <t>PN-740834</t>
  </si>
  <si>
    <t>PN-740837</t>
  </si>
  <si>
    <t>PN-740833</t>
  </si>
  <si>
    <t>PN-739549</t>
  </si>
  <si>
    <t>PN-750181</t>
  </si>
  <si>
    <t>PN-739548</t>
  </si>
  <si>
    <t>PN-738765</t>
  </si>
  <si>
    <t>PN-760231</t>
  </si>
  <si>
    <t>PN-738763</t>
  </si>
  <si>
    <t>PN-760229</t>
  </si>
  <si>
    <t>PN-616279</t>
  </si>
  <si>
    <t>PN-710033</t>
  </si>
  <si>
    <t xml:space="preserve">PN-628624          </t>
  </si>
  <si>
    <t>PN-758716</t>
  </si>
  <si>
    <t>PN-760372</t>
  </si>
  <si>
    <t>PN-744757</t>
  </si>
  <si>
    <t>PN-574141</t>
  </si>
  <si>
    <t>PN-683600</t>
  </si>
  <si>
    <t>PN-572791</t>
  </si>
  <si>
    <t>PN-707406</t>
  </si>
  <si>
    <t>PN-735441</t>
  </si>
  <si>
    <t xml:space="preserve">PN-601768          </t>
  </si>
  <si>
    <t>PN-610978</t>
  </si>
  <si>
    <t>PN-736702</t>
  </si>
  <si>
    <t xml:space="preserve">PN-610964          </t>
  </si>
  <si>
    <t>PN-610980</t>
  </si>
  <si>
    <t>PN-736712</t>
  </si>
  <si>
    <t>PN-654301</t>
  </si>
  <si>
    <t>PN-654305</t>
  </si>
  <si>
    <t>PN-589313</t>
  </si>
  <si>
    <t>PN-170655</t>
  </si>
  <si>
    <t>PN-387779</t>
  </si>
  <si>
    <t>PN-170651</t>
  </si>
  <si>
    <t>PN-671731</t>
  </si>
  <si>
    <t>PN-671732</t>
  </si>
  <si>
    <t>PN-595060</t>
  </si>
  <si>
    <t>PN-751184</t>
  </si>
  <si>
    <t>PN-752986</t>
  </si>
  <si>
    <t xml:space="preserve">PN-723515          </t>
  </si>
  <si>
    <t>PN-551026</t>
  </si>
  <si>
    <t>PN-565939</t>
  </si>
  <si>
    <t>PN-551024</t>
  </si>
  <si>
    <t>PN-684973</t>
  </si>
  <si>
    <t>PN-684972</t>
  </si>
  <si>
    <t>PN-684974</t>
  </si>
  <si>
    <t>PN-684976</t>
  </si>
  <si>
    <t>PN-684975</t>
  </si>
  <si>
    <t>PN-684977</t>
  </si>
  <si>
    <t>PN-711665</t>
  </si>
  <si>
    <t>PN-711667</t>
  </si>
  <si>
    <t>PN-274666</t>
  </si>
  <si>
    <t>PN-533257</t>
  </si>
  <si>
    <t>PN-656125</t>
  </si>
  <si>
    <t>PN-389166</t>
  </si>
  <si>
    <t>PN-687828</t>
  </si>
  <si>
    <t>PN-700935</t>
  </si>
  <si>
    <t>PN-687827</t>
  </si>
  <si>
    <t>PN-723196</t>
  </si>
  <si>
    <t>PN-738996</t>
  </si>
  <si>
    <t>PN-723197</t>
  </si>
  <si>
    <t>PN-738997</t>
  </si>
  <si>
    <t>PN-533256</t>
  </si>
  <si>
    <t>PN-554820</t>
  </si>
  <si>
    <t>PN-696866</t>
  </si>
  <si>
    <t>PN-696867</t>
  </si>
  <si>
    <t>PN-456660</t>
  </si>
  <si>
    <t>PN-696872</t>
  </si>
  <si>
    <t>PN-696868</t>
  </si>
  <si>
    <t>PN-696873</t>
  </si>
  <si>
    <t>PN-696871</t>
  </si>
  <si>
    <t>PN-560947</t>
  </si>
  <si>
    <t>PN-560950</t>
  </si>
  <si>
    <t>PN-752987</t>
  </si>
  <si>
    <t>PN-656121</t>
  </si>
  <si>
    <t>PN-656127</t>
  </si>
  <si>
    <t>PN-656117</t>
  </si>
  <si>
    <t>PN-648187</t>
  </si>
  <si>
    <t>PN-648186</t>
  </si>
  <si>
    <t>PN-599734</t>
  </si>
  <si>
    <t>PN-696875</t>
  </si>
  <si>
    <t>PN-696876</t>
  </si>
  <si>
    <t>PN-497901</t>
  </si>
  <si>
    <t>PN-696869</t>
  </si>
  <si>
    <t>4016618502-1</t>
  </si>
  <si>
    <t>4016612879-1</t>
  </si>
  <si>
    <t>PN-596709</t>
  </si>
  <si>
    <t>PN-671615</t>
  </si>
  <si>
    <t>PN-703203</t>
  </si>
  <si>
    <t>PN-671616</t>
  </si>
  <si>
    <t>GX2</t>
  </si>
  <si>
    <t>PN-725516</t>
  </si>
  <si>
    <t>PN-725517</t>
  </si>
  <si>
    <t xml:space="preserve">PN-438234          </t>
  </si>
  <si>
    <t>PN-638822</t>
  </si>
  <si>
    <t>PN-638824</t>
  </si>
  <si>
    <t>PN-546347</t>
  </si>
  <si>
    <t>PN-671027</t>
  </si>
  <si>
    <t>PN-671025</t>
  </si>
  <si>
    <t>PN-609657</t>
  </si>
  <si>
    <t>PN-609658</t>
  </si>
  <si>
    <t>PN-313452</t>
  </si>
  <si>
    <t>PN-687739</t>
  </si>
  <si>
    <t>PN-702936</t>
  </si>
  <si>
    <t>PN-687745</t>
  </si>
  <si>
    <t>PN-707054</t>
  </si>
  <si>
    <t>PN-207559</t>
  </si>
  <si>
    <t>PN-488927</t>
  </si>
  <si>
    <t>PN-103436</t>
  </si>
  <si>
    <t>PNP5</t>
  </si>
  <si>
    <t>PN-474321</t>
  </si>
  <si>
    <t>PN-431338</t>
  </si>
  <si>
    <t>PN-735547</t>
  </si>
  <si>
    <t>PN-735546</t>
  </si>
  <si>
    <t>PN-476634</t>
  </si>
  <si>
    <t>PN-683482</t>
  </si>
  <si>
    <t>PN-152461</t>
  </si>
  <si>
    <t>PN-683467</t>
  </si>
  <si>
    <t>PN-683466</t>
  </si>
  <si>
    <t>PN-236568</t>
  </si>
  <si>
    <t>PN-262786</t>
  </si>
  <si>
    <t>PN-165607</t>
  </si>
  <si>
    <t>PN-523899</t>
  </si>
  <si>
    <t>PN-198209</t>
  </si>
  <si>
    <t>PN-289078</t>
  </si>
  <si>
    <t>PN-320535</t>
  </si>
  <si>
    <t>PN-289077</t>
  </si>
  <si>
    <t>PN-712340</t>
  </si>
  <si>
    <t>PN-407927</t>
  </si>
  <si>
    <t>PN-730543</t>
  </si>
  <si>
    <t xml:space="preserve">PN-629225          </t>
  </si>
  <si>
    <t>PN-728841</t>
  </si>
  <si>
    <t>PN-728842</t>
  </si>
  <si>
    <t xml:space="preserve">PN-15621           </t>
  </si>
  <si>
    <t>PN-558817</t>
  </si>
  <si>
    <t>PN-558816</t>
  </si>
  <si>
    <t>PN-706122</t>
  </si>
  <si>
    <t>PN-706123</t>
  </si>
  <si>
    <t>PN-64845</t>
  </si>
  <si>
    <t>PN-667179</t>
  </si>
  <si>
    <t>PN-262793</t>
  </si>
  <si>
    <t>PN-137181</t>
  </si>
  <si>
    <t>PN-170166</t>
  </si>
  <si>
    <t>PN-310672</t>
  </si>
  <si>
    <t>PN-222394</t>
  </si>
  <si>
    <t>PN-222391</t>
  </si>
  <si>
    <t>PN-490011</t>
  </si>
  <si>
    <t>PN-503345</t>
  </si>
  <si>
    <t>PN-620994</t>
  </si>
  <si>
    <t>PN-647022</t>
  </si>
  <si>
    <t>PN-606504</t>
  </si>
  <si>
    <t>PN-456290</t>
  </si>
  <si>
    <t>PN-456297</t>
  </si>
  <si>
    <t>PN-319837</t>
  </si>
  <si>
    <t>PN-446390</t>
  </si>
  <si>
    <t>PN-319831</t>
  </si>
  <si>
    <t>PN-349457</t>
  </si>
  <si>
    <t>PN-641329</t>
  </si>
  <si>
    <t>PN-678188</t>
  </si>
  <si>
    <t>PN-486113</t>
  </si>
  <si>
    <t>PN-493748</t>
  </si>
  <si>
    <t>PN-134608</t>
  </si>
  <si>
    <t>PN-394033</t>
  </si>
  <si>
    <t>PN-413931</t>
  </si>
  <si>
    <t>PN-394028</t>
  </si>
  <si>
    <t>PN-536435</t>
  </si>
  <si>
    <t>PN-478359</t>
  </si>
  <si>
    <t>PN-403960</t>
  </si>
  <si>
    <t>PN-474354</t>
  </si>
  <si>
    <t>PN-394032</t>
  </si>
  <si>
    <t>PN-413544</t>
  </si>
  <si>
    <t>PN-394027</t>
  </si>
  <si>
    <t>PN-477949</t>
  </si>
  <si>
    <t>PN-474598</t>
  </si>
  <si>
    <t>PN-393575</t>
  </si>
  <si>
    <t>PN-436931</t>
  </si>
  <si>
    <t>PN-413545</t>
  </si>
  <si>
    <t>PN-436930</t>
  </si>
  <si>
    <t>PN-403958</t>
  </si>
  <si>
    <t>PN-474606</t>
  </si>
  <si>
    <t>PN-736005</t>
  </si>
  <si>
    <t>PN-736003</t>
  </si>
  <si>
    <t>PN-736006</t>
  </si>
  <si>
    <t>PN-736009</t>
  </si>
  <si>
    <t>PN-739143</t>
  </si>
  <si>
    <t>PN-739144</t>
  </si>
  <si>
    <t xml:space="preserve">PN-161568          </t>
  </si>
  <si>
    <t>PN-542524</t>
  </si>
  <si>
    <t>PN-542523</t>
  </si>
  <si>
    <t>PN-550031</t>
  </si>
  <si>
    <t>PN-550030</t>
  </si>
  <si>
    <t>PN-637853</t>
  </si>
  <si>
    <t>PN-482196</t>
  </si>
  <si>
    <t>PN-488432</t>
  </si>
  <si>
    <t>PN-687018</t>
  </si>
  <si>
    <t>PN-687019</t>
  </si>
  <si>
    <t>PN-687401</t>
  </si>
  <si>
    <t>PN-683475</t>
  </si>
  <si>
    <t>PN-683474</t>
  </si>
  <si>
    <t>PN-236566</t>
  </si>
  <si>
    <t>PN-517526</t>
  </si>
  <si>
    <t>PN-519304</t>
  </si>
  <si>
    <t>PN-313451</t>
  </si>
  <si>
    <t>PN-703205</t>
  </si>
  <si>
    <t>PN-734456</t>
  </si>
  <si>
    <t>PN-758906</t>
  </si>
  <si>
    <t>PN-726550</t>
  </si>
  <si>
    <t>PN-758905</t>
  </si>
  <si>
    <t>PN-538499</t>
  </si>
  <si>
    <t>PN-539370</t>
  </si>
  <si>
    <t>PN-462504</t>
  </si>
  <si>
    <t>PN-671028</t>
  </si>
  <si>
    <t>PN-671026</t>
  </si>
  <si>
    <t>4016607716-1</t>
  </si>
  <si>
    <t>PN-717141</t>
  </si>
  <si>
    <t>PN-717145</t>
  </si>
  <si>
    <t xml:space="preserve">PN-717138          </t>
  </si>
  <si>
    <t>PN-568756</t>
  </si>
  <si>
    <t xml:space="preserve">PN-568755          </t>
  </si>
  <si>
    <t>PN-473318</t>
  </si>
  <si>
    <t>PN-473319</t>
  </si>
  <si>
    <t>PN-473311</t>
  </si>
  <si>
    <t>PN-410766</t>
  </si>
  <si>
    <t>PN-410767</t>
  </si>
  <si>
    <t>PN-194832</t>
  </si>
  <si>
    <t>PN-575494</t>
  </si>
  <si>
    <t xml:space="preserve">PN-549881          </t>
  </si>
  <si>
    <t>PN-283850</t>
  </si>
  <si>
    <t>PN-285545</t>
  </si>
  <si>
    <t>PN-231569</t>
  </si>
  <si>
    <t>PN-283848</t>
  </si>
  <si>
    <t>PN-285536</t>
  </si>
  <si>
    <t>PN-656920</t>
  </si>
  <si>
    <t>PN-709210</t>
  </si>
  <si>
    <t>PN-646808</t>
  </si>
  <si>
    <t>PN-656919</t>
  </si>
  <si>
    <t>PN-709211</t>
  </si>
  <si>
    <t>PN-646807</t>
  </si>
  <si>
    <t>PN-512352</t>
  </si>
  <si>
    <t>PN-608389</t>
  </si>
  <si>
    <t>PN-615230</t>
  </si>
  <si>
    <t>PN-610325</t>
  </si>
  <si>
    <t>PN-615235</t>
  </si>
  <si>
    <t>PN-752027</t>
  </si>
  <si>
    <t>PN-752029</t>
  </si>
  <si>
    <t>PN-347143</t>
  </si>
  <si>
    <t>PN-750678</t>
  </si>
  <si>
    <t>PN-750681</t>
  </si>
  <si>
    <t>PN-750675</t>
  </si>
  <si>
    <t>PN-306479</t>
  </si>
  <si>
    <t>PN-307228</t>
  </si>
  <si>
    <t>PN-288233</t>
  </si>
  <si>
    <t>PN-282190</t>
  </si>
  <si>
    <t>PN-307297</t>
  </si>
  <si>
    <t>PN-282191</t>
  </si>
  <si>
    <t>PN-282176</t>
  </si>
  <si>
    <t>PN-307299</t>
  </si>
  <si>
    <t>4016560059-1</t>
  </si>
  <si>
    <t>PN-551029</t>
  </si>
  <si>
    <t>PN-429563</t>
  </si>
  <si>
    <t>PN-695306</t>
  </si>
  <si>
    <t>PN-719380</t>
  </si>
  <si>
    <t>PN-480678</t>
  </si>
  <si>
    <t>4016571647-1</t>
  </si>
  <si>
    <t>PN-362974</t>
  </si>
  <si>
    <t>PN-362972</t>
  </si>
  <si>
    <t>PN-616773</t>
  </si>
  <si>
    <t>PN-589835</t>
  </si>
  <si>
    <t>PN-618922</t>
  </si>
  <si>
    <t>PN-589833</t>
  </si>
  <si>
    <t>PN-750669</t>
  </si>
  <si>
    <t>PN-750671</t>
  </si>
  <si>
    <t>PN-750670</t>
  </si>
  <si>
    <t>PN-670611</t>
  </si>
  <si>
    <t>PN-670614</t>
  </si>
  <si>
    <t>PN-346642</t>
  </si>
  <si>
    <t>PN-670612</t>
  </si>
  <si>
    <t>PN-129936</t>
  </si>
  <si>
    <t>PN-129938</t>
  </si>
  <si>
    <t>PN-27277</t>
  </si>
  <si>
    <t>PN-204421</t>
  </si>
  <si>
    <t>PN-199594</t>
  </si>
  <si>
    <t>PN-212843</t>
  </si>
  <si>
    <t>PN-18799</t>
  </si>
  <si>
    <t>PN-86751</t>
  </si>
  <si>
    <t>PN-102388</t>
  </si>
  <si>
    <t>PN-170656</t>
  </si>
  <si>
    <t>PN-387758</t>
  </si>
  <si>
    <t>PN-170652</t>
  </si>
  <si>
    <t>PN-285546</t>
  </si>
  <si>
    <t>PN-283849</t>
  </si>
  <si>
    <t>PN-285540</t>
  </si>
  <si>
    <t>PN-285534</t>
  </si>
  <si>
    <t>PN-286994</t>
  </si>
  <si>
    <t>PN-286992</t>
  </si>
  <si>
    <t>PN-286993</t>
  </si>
  <si>
    <t>PN-261814</t>
  </si>
  <si>
    <t>PN-266011</t>
  </si>
  <si>
    <t>PN-16780</t>
  </si>
  <si>
    <t>40360-304-54</t>
  </si>
  <si>
    <t>40360-303-03</t>
  </si>
  <si>
    <t>40360-304-56</t>
  </si>
  <si>
    <t>40360-304-53</t>
  </si>
  <si>
    <t>PN-262250</t>
  </si>
  <si>
    <t>PN-268335</t>
  </si>
  <si>
    <t>PN-143443</t>
  </si>
  <si>
    <t>PN-268332</t>
  </si>
  <si>
    <t>PN-762154</t>
  </si>
  <si>
    <t>PN-762354</t>
  </si>
  <si>
    <t>PN-745516</t>
  </si>
  <si>
    <t>PN-762368</t>
  </si>
  <si>
    <t>PN-717146</t>
  </si>
  <si>
    <t>PN-717139</t>
  </si>
  <si>
    <t>PN-717142</t>
  </si>
  <si>
    <t>PN-717138</t>
  </si>
  <si>
    <t>PN-717140</t>
  </si>
  <si>
    <t>PN-717144</t>
  </si>
  <si>
    <t>PN-306475</t>
  </si>
  <si>
    <t>PN-307220</t>
  </si>
  <si>
    <t>PN-306482</t>
  </si>
  <si>
    <t>PN-307233</t>
  </si>
  <si>
    <t>PN-306485</t>
  </si>
  <si>
    <t>PN-307236</t>
  </si>
  <si>
    <t>PN-306487</t>
  </si>
  <si>
    <t>PN-307239</t>
  </si>
  <si>
    <t>PN-285538</t>
  </si>
  <si>
    <t>PN-762353</t>
  </si>
  <si>
    <t>PN-762367</t>
  </si>
  <si>
    <t>PN-610324</t>
  </si>
  <si>
    <t>PN-615234</t>
  </si>
  <si>
    <t xml:space="preserve">PN-610325          </t>
  </si>
  <si>
    <t>PN-264347</t>
  </si>
  <si>
    <t>PN-264671</t>
  </si>
  <si>
    <t>PN-717143</t>
  </si>
  <si>
    <t>PN-618932</t>
  </si>
  <si>
    <t>PN-589837</t>
  </si>
  <si>
    <t>PN-362975</t>
  </si>
  <si>
    <t>PN-616774</t>
  </si>
  <si>
    <t>PN-282189</t>
  </si>
  <si>
    <t>PN-307301</t>
  </si>
  <si>
    <t>PN-390835</t>
  </si>
  <si>
    <t>PN-463685</t>
  </si>
  <si>
    <t>PN-739130</t>
  </si>
  <si>
    <t>PN-739133</t>
  </si>
  <si>
    <t>PN-747472</t>
  </si>
  <si>
    <t xml:space="preserve">PN-412217          </t>
  </si>
  <si>
    <t>4016560166-1</t>
  </si>
  <si>
    <t>PN-653891</t>
  </si>
  <si>
    <t>PN-669011</t>
  </si>
  <si>
    <t>PN-597705</t>
  </si>
  <si>
    <t>PN-751180</t>
  </si>
  <si>
    <t xml:space="preserve">PN-730876          </t>
  </si>
  <si>
    <t>PN-752984</t>
  </si>
  <si>
    <t>PN-747935</t>
  </si>
  <si>
    <t>PN-442878</t>
  </si>
  <si>
    <t>PN-278427</t>
  </si>
  <si>
    <t>PN-616691</t>
  </si>
  <si>
    <t>PN-725800</t>
  </si>
  <si>
    <t>PN-727925</t>
  </si>
  <si>
    <t>PN-725803</t>
  </si>
  <si>
    <t>PN-747939</t>
  </si>
  <si>
    <t>PN-696772</t>
  </si>
  <si>
    <t>PN-696829</t>
  </si>
  <si>
    <t>PN-456188</t>
  </si>
  <si>
    <t>PNP7</t>
  </si>
  <si>
    <t>PN-298336</t>
  </si>
  <si>
    <t>PN-463684</t>
  </si>
  <si>
    <t>PN-616692</t>
  </si>
  <si>
    <t>PN-691553</t>
  </si>
  <si>
    <t>PN-409436</t>
  </si>
  <si>
    <t>4016597596-1</t>
  </si>
  <si>
    <t>4016636507-1</t>
  </si>
  <si>
    <t>PN-562799</t>
  </si>
  <si>
    <t>PN-504874</t>
  </si>
  <si>
    <t>PN-683487</t>
  </si>
  <si>
    <t>PN-735548</t>
  </si>
  <si>
    <t>Build #</t>
  </si>
  <si>
    <t>Build Key</t>
  </si>
  <si>
    <t>Module #</t>
  </si>
  <si>
    <t>Module Key</t>
  </si>
  <si>
    <t>PCB</t>
  </si>
  <si>
    <t>Modules pere panel</t>
  </si>
  <si>
    <t>Optel Create Date</t>
  </si>
  <si>
    <t>Last Changed</t>
  </si>
  <si>
    <t>SAP - Build Description</t>
  </si>
  <si>
    <t>SAP - Module Description</t>
  </si>
  <si>
    <t>Optel - Description</t>
  </si>
  <si>
    <t>S/A SMT PCB</t>
  </si>
  <si>
    <t>PCB_F131; F142-1-0 CONTROL LP KANBAN [WUPP]</t>
  </si>
  <si>
    <t>SMD RECEIVER BOARD 10MM/150MM SAFEX00/OB</t>
  </si>
  <si>
    <t>SMD RECEIVER BOARD 10MM/150MM SAFEX00/OB [ WUPP]</t>
  </si>
  <si>
    <t>SMD RECEIVER BOARD 10MM/50MM SAFEX00/OBJ</t>
  </si>
  <si>
    <t>SMD RECEIVER BOARD 10MM/50MM SAFEX00/OBJ [WUPP]</t>
  </si>
  <si>
    <t>SMD RECEIVER BOARD 25MM/150MM VAR1 SAFEX</t>
  </si>
  <si>
    <t>SMD RECEIVER BOARD 25MM/150MM VAR1 SAFEX [WUPP]</t>
  </si>
  <si>
    <t>SMD RECEIVER BOARD VAR2 25MM/150MM</t>
  </si>
  <si>
    <t>SMD RECEIVER BOARD VAR2 25MM/150MM [WUPP]</t>
  </si>
  <si>
    <t>SMD RECEIVER BOARD 25MM/50MM</t>
  </si>
  <si>
    <t>SMD RECEIVER BOARD 25MM/50MM [WUPP]</t>
  </si>
  <si>
    <t>SMD RECEIVER BOARD V1 37.5MM/150MM</t>
  </si>
  <si>
    <t>SMD RECEIVER BOARD V1 37.5MM/150MM [WUPP]</t>
  </si>
  <si>
    <t>SMD EMITTER BOARD 10MM/150MM SAFEX00/OBJ</t>
  </si>
  <si>
    <t>SMD EMITTER BOARD 10MM/150MM SAFEX00/OBJ [WUPP]</t>
  </si>
  <si>
    <t>SMD EMITTER BOARD 10MM/50MM</t>
  </si>
  <si>
    <t>SMD EMITTER BOARD 10MM/50MM [WUPP]</t>
  </si>
  <si>
    <t>SMD EMITTER BOARD 25MM/150MM VAR1 SAFEX0</t>
  </si>
  <si>
    <t>SMD EMITTER BOARD 25MM/150MM VAR1 SAFEX0 [WUPP]</t>
  </si>
  <si>
    <t>SMD EMITTER BOARD VAR2 25MM/150MM</t>
  </si>
  <si>
    <t>SMD EMITTER BOARD VAR2 25MM/150MM [WUPP]</t>
  </si>
  <si>
    <t>SMD EMITTER BOARD 25MM/50MM SAFEX00/OBJE</t>
  </si>
  <si>
    <t>SMD EMITTER BOARD 25MM/50MM SAFEX00/OBJE [WUPP]</t>
  </si>
  <si>
    <t>SMD EMITTER BOARD V1 37.5MM/150MM</t>
  </si>
  <si>
    <t>SMD EMITTER BOARD V1 37.5MM/150MM [WUPP]</t>
  </si>
  <si>
    <t>SMD RECEIVER BOARD 37.5MM/150MM V2 SAFEX</t>
  </si>
  <si>
    <t>SMD RECEIVER BOARD 37.5MM/150MM V2 SAFEX [ WUPP]</t>
  </si>
  <si>
    <t>SMD EMITTER BOARD V2 37.5MM/150MM</t>
  </si>
  <si>
    <t>SMD EMITTER BOARD V2 37.5MM/150MM [WUPP]</t>
  </si>
  <si>
    <t>SMD RECEIVER BOARD 37.5MM 150MM END SAFE</t>
  </si>
  <si>
    <t>SMD RECEIVER BOARD 37.5MM 150MM END SAFE [WUPP]</t>
  </si>
  <si>
    <t>SMD EMITTER BOARD 37.5MM 150MM END SAFEX</t>
  </si>
  <si>
    <t>SMD EMITTER BOARD 37.5MM 150MM END SAFEX [WUPP]</t>
  </si>
  <si>
    <t>SMD RECEIVER BOARD 25MM 150MM END SAFEX0</t>
  </si>
  <si>
    <t>SMD RECEIVER BOARD 25MM 150MM END SAFEX0 [WUPP]</t>
  </si>
  <si>
    <t>SMD EMITTER BOARD 25MM 150MM END SAFEX00</t>
  </si>
  <si>
    <t>SMD EMITTER BOARD 25MM 150MM END SAFEX00 [WUPP]</t>
  </si>
  <si>
    <t>10845-416-51</t>
  </si>
  <si>
    <t>SLC500 IO12</t>
  </si>
  <si>
    <t>10847-368-51</t>
  </si>
  <si>
    <t>SLC500-OBP16</t>
  </si>
  <si>
    <t>10851-092-51</t>
  </si>
  <si>
    <t>SLC500 OAP12</t>
  </si>
  <si>
    <t>10851-264-52</t>
  </si>
  <si>
    <t>MDL;1746-OB16/D</t>
  </si>
  <si>
    <t>10855-176-51</t>
  </si>
  <si>
    <t>MDL;PBA ASSY;1761L20AWA PBA</t>
  </si>
  <si>
    <t>10857-008-55</t>
  </si>
  <si>
    <t>MDL;PBA ASSY;1764L24BWA</t>
  </si>
  <si>
    <t>10857-008-56</t>
  </si>
  <si>
    <t>MDL;PBA ASSY;1764L28BXB F PCB;PBA</t>
  </si>
  <si>
    <t>MODULE</t>
  </si>
  <si>
    <t>1746-BAS C</t>
  </si>
  <si>
    <t>40851-258-51</t>
  </si>
  <si>
    <t>SLC BASIC LANGUAGE MODULE</t>
  </si>
  <si>
    <t>MDL; 1746-BAS/CHAPMAN</t>
  </si>
  <si>
    <t>1746-BAS</t>
  </si>
  <si>
    <t>1746-NIO4V A</t>
  </si>
  <si>
    <t>C01</t>
  </si>
  <si>
    <t>40846-051-51</t>
  </si>
  <si>
    <t>SLC 4 POINT ANALOG VOLTAGE COMB MODULE</t>
  </si>
  <si>
    <t>SLC 500 NIO4V PCB ASSY</t>
  </si>
  <si>
    <t>ANALOG COMBO VOLTAGE</t>
  </si>
  <si>
    <t>1746-NT4 B</t>
  </si>
  <si>
    <t>40851-243-51</t>
  </si>
  <si>
    <t>SLC 4 POINT INPUT MODULE</t>
  </si>
  <si>
    <t>SLC500 NT4(EC96)</t>
  </si>
  <si>
    <t>THERMAL COUPLE INPUT MODULE</t>
  </si>
  <si>
    <t>1747-SN B</t>
  </si>
  <si>
    <t>40851-080-51</t>
  </si>
  <si>
    <t>SLC REMOTE I/O SCANNER MODULE</t>
  </si>
  <si>
    <t>SLC500 SN SERIES B</t>
  </si>
  <si>
    <t>SCANNER SERIES B</t>
  </si>
  <si>
    <t>40360-301-53</t>
  </si>
  <si>
    <t>40360-300-03</t>
  </si>
  <si>
    <t>LED PCB; 24V AC/DC; GREEN</t>
  </si>
  <si>
    <t>24VAC/VDC GREEN LED</t>
  </si>
  <si>
    <t>40360-301-54</t>
  </si>
  <si>
    <t>LED PCB; 24V AC/DC; RED</t>
  </si>
  <si>
    <t>24VAC/VDC RED LED</t>
  </si>
  <si>
    <t>40360-301-55</t>
  </si>
  <si>
    <t>LED PCB; 24V AC/DC; YELLOW</t>
  </si>
  <si>
    <t>24VAC/VDC AMBER LED</t>
  </si>
  <si>
    <t>40360-301-56</t>
  </si>
  <si>
    <t>LED PCB; 24V AC/DC; BLUE</t>
  </si>
  <si>
    <t>24VAC/VDC BLUE LED</t>
  </si>
  <si>
    <t>40360-301-57</t>
  </si>
  <si>
    <t>LED PCB; 24V AC/DC; CLEAR</t>
  </si>
  <si>
    <t>24VAC/VDC WHITE LED</t>
  </si>
  <si>
    <t>LED PCB; 120V AC; GREEN</t>
  </si>
  <si>
    <t>120VAC GREEN LED</t>
  </si>
  <si>
    <t>LED PCB; 120V AC; RED</t>
  </si>
  <si>
    <t>120VAC RED LED</t>
  </si>
  <si>
    <t>40360-304-55</t>
  </si>
  <si>
    <t>LED PCB; 120V AC; YELLOW</t>
  </si>
  <si>
    <t>120VAC AMBER LED</t>
  </si>
  <si>
    <t>LED PCB; 120V AC; BLUE</t>
  </si>
  <si>
    <t>120VAC BLUE LED</t>
  </si>
  <si>
    <t>40360-304-57</t>
  </si>
  <si>
    <t>LED PCB; 120V AC; CLEAR</t>
  </si>
  <si>
    <t>120VAC WHITE LED</t>
  </si>
  <si>
    <t>40360-304-73</t>
  </si>
  <si>
    <t>LED PCB; 240V AC; GREEN</t>
  </si>
  <si>
    <t>240VAC GREEN LED</t>
  </si>
  <si>
    <t>40360-304-74</t>
  </si>
  <si>
    <t>LED PCB; 240V AC; RED</t>
  </si>
  <si>
    <t>240VAC RED LED</t>
  </si>
  <si>
    <t>40360-304-75</t>
  </si>
  <si>
    <t>LED PCB; 240V AC; YELLOW</t>
  </si>
  <si>
    <t>240VAC AMBER LED</t>
  </si>
  <si>
    <t>40360-304-76</t>
  </si>
  <si>
    <t>LED PCB; 240V AC; BLUE</t>
  </si>
  <si>
    <t>240VAC BLUE LED</t>
  </si>
  <si>
    <t>40360-304-77</t>
  </si>
  <si>
    <t>LED PCB; 240V AC; CLEAR</t>
  </si>
  <si>
    <t>240VAC WHITE LED</t>
  </si>
  <si>
    <t>40845-202-51</t>
  </si>
  <si>
    <t>40845-201-06</t>
  </si>
  <si>
    <t>SLC500 NODE ADAPTER</t>
  </si>
  <si>
    <t>1747-DCM</t>
  </si>
  <si>
    <t>F</t>
  </si>
  <si>
    <t>1747-DCM NODE ADAPTOR BRD</t>
  </si>
  <si>
    <t>40845-280-51</t>
  </si>
  <si>
    <t>SLC500 PIC</t>
  </si>
  <si>
    <t>1747-PIC BRD</t>
  </si>
  <si>
    <t>40845-293-51</t>
  </si>
  <si>
    <t>40845-292-04</t>
  </si>
  <si>
    <t>SLC500 AIC</t>
  </si>
  <si>
    <t>1747-AIC ; ISOLATED LINK COUP</t>
  </si>
  <si>
    <t>G</t>
  </si>
  <si>
    <t>1747-AIC LINK TAP BRD</t>
  </si>
  <si>
    <t>40845-398-53</t>
  </si>
  <si>
    <t>E</t>
  </si>
  <si>
    <t>SLC 500 COMP ASSEMBLY</t>
  </si>
  <si>
    <t>LED BOARD ASSEMBLY</t>
  </si>
  <si>
    <t>40845-398-56</t>
  </si>
  <si>
    <t>40847-118-05</t>
  </si>
  <si>
    <t>40845-398-57</t>
  </si>
  <si>
    <t>C</t>
  </si>
  <si>
    <t>LED BRD ASSY</t>
  </si>
  <si>
    <t>40845-416-51</t>
  </si>
  <si>
    <t>40845-415-08</t>
  </si>
  <si>
    <t>1746-IO12;6 AC IN/6 RELAY OUT</t>
  </si>
  <si>
    <t>40845-415-10</t>
  </si>
  <si>
    <t>1746-IO12 BRD</t>
  </si>
  <si>
    <t>40845-700-54</t>
  </si>
  <si>
    <t>40847-472-01</t>
  </si>
  <si>
    <t>SLC500 LED MODULE</t>
  </si>
  <si>
    <t>40845-909-03</t>
  </si>
  <si>
    <t>B</t>
  </si>
  <si>
    <t>FIRMWARE/SOCKET ASSEMBLY</t>
  </si>
  <si>
    <t>PROGRAMMED PART</t>
  </si>
  <si>
    <t>40846-034-51</t>
  </si>
  <si>
    <t>SLC500 NIO4I PCB ASSY</t>
  </si>
  <si>
    <t>ANALOG COMBO MODULE</t>
  </si>
  <si>
    <t>40846-033-06</t>
  </si>
  <si>
    <t>40846-050-04</t>
  </si>
  <si>
    <t>1746-NI04V BRD</t>
  </si>
  <si>
    <t>40846-080-51</t>
  </si>
  <si>
    <t>D</t>
  </si>
  <si>
    <t>40846-079-04</t>
  </si>
  <si>
    <t>SLC 500 LED MOD</t>
  </si>
  <si>
    <t>LED MODULE PCB ASSEMBLY</t>
  </si>
  <si>
    <t>40846-081-51</t>
  </si>
  <si>
    <t>PN-162749</t>
  </si>
  <si>
    <t>PN-162750</t>
  </si>
  <si>
    <t>ASSEMBLY; 1746-OBP16 LED BOARD</t>
  </si>
  <si>
    <t>PCBA;1746-OBP16 LED BOARD</t>
  </si>
  <si>
    <t>40846-342-51</t>
  </si>
  <si>
    <t>SLC500 FIO4I-SKAJA</t>
  </si>
  <si>
    <t>FAST ANALOG MODULE</t>
  </si>
  <si>
    <t>40846-341-02</t>
  </si>
  <si>
    <t>A</t>
  </si>
  <si>
    <t>SLC500 FIO4I</t>
  </si>
  <si>
    <t>40846-347-51</t>
  </si>
  <si>
    <t>SLC 500 FIO4V/SKAJA</t>
  </si>
  <si>
    <t>40846-346-02</t>
  </si>
  <si>
    <t>SLC500 FIO4V</t>
  </si>
  <si>
    <t>40846-377-51</t>
  </si>
  <si>
    <t>MDL;SLC500 NI4</t>
  </si>
  <si>
    <t>1746-NI4</t>
  </si>
  <si>
    <t>40846-376-02</t>
  </si>
  <si>
    <t>40846-386-51</t>
  </si>
  <si>
    <t>MDL;SLC500 NO4I</t>
  </si>
  <si>
    <t>1746-NO4I ANLG OUTPUT MODULE</t>
  </si>
  <si>
    <t>40846-385-02</t>
  </si>
  <si>
    <t>40846-390-51</t>
  </si>
  <si>
    <t>SLC500 L524</t>
  </si>
  <si>
    <t>1747-L524</t>
  </si>
  <si>
    <t>40846-389-02</t>
  </si>
  <si>
    <t>40846-394-51</t>
  </si>
  <si>
    <t>1747-L511/CHAPMAN</t>
  </si>
  <si>
    <t>L511 CPU</t>
  </si>
  <si>
    <t>40846-393-02</t>
  </si>
  <si>
    <t>40846-394-52</t>
  </si>
  <si>
    <t>1747-L514/ CHAPMAN</t>
  </si>
  <si>
    <t>L514 CPU</t>
  </si>
  <si>
    <t>40846-398-51</t>
  </si>
  <si>
    <t>40846-397-03</t>
  </si>
  <si>
    <t>HSRV MODULE ASSEMBLY</t>
  </si>
  <si>
    <t>1746-HSRV</t>
  </si>
  <si>
    <t>40846-952-07</t>
  </si>
  <si>
    <t>FIRMWARE</t>
  </si>
  <si>
    <t>40846-959-01</t>
  </si>
  <si>
    <t>40846-961-02</t>
  </si>
  <si>
    <t>FIRMWARE ASSY</t>
  </si>
  <si>
    <t>40846-963-02</t>
  </si>
  <si>
    <t>40846-964-06</t>
  </si>
  <si>
    <t>40846-965-12</t>
  </si>
  <si>
    <t>40846-967-12</t>
  </si>
  <si>
    <t>40846-968-12</t>
  </si>
  <si>
    <t>FRN3  1746-BAS-T</t>
  </si>
  <si>
    <t>40846-970-06</t>
  </si>
  <si>
    <t>40846-972-25</t>
  </si>
  <si>
    <t>40846-973-21</t>
  </si>
  <si>
    <t>40846-978-10</t>
  </si>
  <si>
    <t>FRN2 1746-HSCE</t>
  </si>
  <si>
    <t>40847-119-53</t>
  </si>
  <si>
    <t>AUTO LOAD</t>
  </si>
  <si>
    <t>40847-119-56</t>
  </si>
  <si>
    <t>40847-119-57</t>
  </si>
  <si>
    <t>PN-162748</t>
  </si>
  <si>
    <t>PN-162402</t>
  </si>
  <si>
    <t>COMPONENT ASSEMBLY</t>
  </si>
  <si>
    <t>ASSEMBLY; 1746-OAP12 LED BOARD</t>
  </si>
  <si>
    <t>PCBA;1746-OAP12 LED BOARD</t>
  </si>
  <si>
    <t>40847-147-51</t>
  </si>
  <si>
    <t>SLC500 NO4V PCB ASSY</t>
  </si>
  <si>
    <t>1746-N04V BRD</t>
  </si>
  <si>
    <t>40847-146-05</t>
  </si>
  <si>
    <t>1746-NO4V; ANALOG VOLTAGE OUT</t>
  </si>
  <si>
    <t>H</t>
  </si>
  <si>
    <t>40847-217-55</t>
  </si>
  <si>
    <t>SLC500 L532</t>
  </si>
  <si>
    <t>1747-L532</t>
  </si>
  <si>
    <t>40847-216-12</t>
  </si>
  <si>
    <t>40847-217-56</t>
  </si>
  <si>
    <t>SLC500 L531</t>
  </si>
  <si>
    <t>1747-L531</t>
  </si>
  <si>
    <t>SLC500-L531</t>
  </si>
  <si>
    <t>40847-217-58</t>
  </si>
  <si>
    <t>PS3250-L532M</t>
  </si>
  <si>
    <t>40847-217-59</t>
  </si>
  <si>
    <t>*</t>
  </si>
  <si>
    <t>40847-977-07</t>
  </si>
  <si>
    <t>SLC500 L533</t>
  </si>
  <si>
    <t>1747-L533</t>
  </si>
  <si>
    <t>40847-229-51</t>
  </si>
  <si>
    <t>40847-228-08</t>
  </si>
  <si>
    <t>SLC500 L532 COMM</t>
  </si>
  <si>
    <t>40847-289-51</t>
  </si>
  <si>
    <t>SLC500 ASB</t>
  </si>
  <si>
    <t>ASSEMBLY NUMBER</t>
  </si>
  <si>
    <t>1747-ASB</t>
  </si>
  <si>
    <t>40847-288-10</t>
  </si>
  <si>
    <t>J</t>
  </si>
  <si>
    <t>40847-368-51</t>
  </si>
  <si>
    <t>40847-367-07</t>
  </si>
  <si>
    <t>1746-OBP16</t>
  </si>
  <si>
    <t>OBP16 BOARD ASSY</t>
  </si>
  <si>
    <t>40847-399-51</t>
  </si>
  <si>
    <t>40847-398-01</t>
  </si>
  <si>
    <t>SLC500M13</t>
  </si>
  <si>
    <t>1747-M13</t>
  </si>
  <si>
    <t>40847-904-12</t>
  </si>
  <si>
    <t>40847-934-07</t>
  </si>
  <si>
    <t>40847-935-07</t>
  </si>
  <si>
    <t>40847-938-07</t>
  </si>
  <si>
    <t>40847-965-09</t>
  </si>
  <si>
    <t>40847-966-09</t>
  </si>
  <si>
    <t>40847-967-09</t>
  </si>
  <si>
    <t>40847-974-01</t>
  </si>
  <si>
    <t>FRN10 OS302 C</t>
  </si>
  <si>
    <t>40847-975-01</t>
  </si>
  <si>
    <t>FRN10 OS401 C</t>
  </si>
  <si>
    <t>40851-023-51</t>
  </si>
  <si>
    <t>M15 BRD</t>
  </si>
  <si>
    <t>M15</t>
  </si>
  <si>
    <t>40851-079-09</t>
  </si>
  <si>
    <t>1747-SN SERIES B SCANNER</t>
  </si>
  <si>
    <t>SN SER.B</t>
  </si>
  <si>
    <t>40851-088-51</t>
  </si>
  <si>
    <t>40851-087-03</t>
  </si>
  <si>
    <t>SLC500 OVP16</t>
  </si>
  <si>
    <t>SLC500 - OVP16</t>
  </si>
  <si>
    <t>40851-087-05</t>
  </si>
  <si>
    <t>1746-OVP16</t>
  </si>
  <si>
    <t>40851-092-51</t>
  </si>
  <si>
    <t>1746-OAP12</t>
  </si>
  <si>
    <t>40851-091-06</t>
  </si>
  <si>
    <t>40851-096-51</t>
  </si>
  <si>
    <t>SLC500 5/03 UPGRADE</t>
  </si>
  <si>
    <t>5/03 UPGRADE KIT</t>
  </si>
  <si>
    <t>M</t>
  </si>
  <si>
    <t>N</t>
  </si>
  <si>
    <t>P</t>
  </si>
  <si>
    <t>40851-096-52</t>
  </si>
  <si>
    <t>SLC500 5/04 UPGRADE</t>
  </si>
  <si>
    <t>5/04 UPGRADE KIT</t>
  </si>
  <si>
    <t>40851-095-03</t>
  </si>
  <si>
    <t>L</t>
  </si>
  <si>
    <t>40851-138-61</t>
  </si>
  <si>
    <t>40851-137-12</t>
  </si>
  <si>
    <t>SLC500 L541 CPU</t>
  </si>
  <si>
    <t>1747-L541</t>
  </si>
  <si>
    <t>40851-138-62</t>
  </si>
  <si>
    <t>SLC500 L542 CPU</t>
  </si>
  <si>
    <t>1747-L542</t>
  </si>
  <si>
    <t>ST0144</t>
  </si>
  <si>
    <t>40851-138-63</t>
  </si>
  <si>
    <t>SLC500 L543 CPU</t>
  </si>
  <si>
    <t>1747-L543</t>
  </si>
  <si>
    <t>40851-138-71</t>
  </si>
  <si>
    <t>1747-L551 CPU BRD</t>
  </si>
  <si>
    <t>1747-L551</t>
  </si>
  <si>
    <t>40851-138-72</t>
  </si>
  <si>
    <t>1747-L552 CPU BRD</t>
  </si>
  <si>
    <t>1747-L552</t>
  </si>
  <si>
    <t>40851-138-73</t>
  </si>
  <si>
    <t>1747-L553 CPU BRD</t>
  </si>
  <si>
    <t>1747-L553</t>
  </si>
  <si>
    <t>40851-239-51</t>
  </si>
  <si>
    <t>L54_COMM BOARDS</t>
  </si>
  <si>
    <t>COMMUNICATIONS BOARD</t>
  </si>
  <si>
    <t>40851-238-03</t>
  </si>
  <si>
    <t>40851-242-03</t>
  </si>
  <si>
    <t>40851-246-51</t>
  </si>
  <si>
    <t xml:space="preserve">40851-245-02 </t>
  </si>
  <si>
    <t>SLC500 NR4(EC96)</t>
  </si>
  <si>
    <t>RTD INPUT MODULE</t>
  </si>
  <si>
    <t>40851-245-02</t>
  </si>
  <si>
    <t>40851-249-51</t>
  </si>
  <si>
    <t>1746-NI8 BRD ASSY</t>
  </si>
  <si>
    <t>NI8 ANLG INPUT MODULE</t>
  </si>
  <si>
    <t>40851-248-03</t>
  </si>
  <si>
    <t>1746-NI8</t>
  </si>
  <si>
    <t>40851-248-04</t>
  </si>
  <si>
    <t>40851-252-51</t>
  </si>
  <si>
    <t>MDL;1746-ITB16 FAST DC IN</t>
  </si>
  <si>
    <t>1746-ITB16</t>
  </si>
  <si>
    <t>40851-251-04</t>
  </si>
  <si>
    <t>40851-252-52</t>
  </si>
  <si>
    <t>MDL;1746-16TV16 FAST DC</t>
  </si>
  <si>
    <t>1746-ITV16</t>
  </si>
  <si>
    <t>40851-267-54</t>
  </si>
  <si>
    <t>40851-266-01</t>
  </si>
  <si>
    <t>40851-257-04</t>
  </si>
  <si>
    <t>40851-258-52</t>
  </si>
  <si>
    <t>1747-KE</t>
  </si>
  <si>
    <t>40851-258-54</t>
  </si>
  <si>
    <t>MDL; 1746-BAS-T/CHAPMAN</t>
  </si>
  <si>
    <t>1746-BAS-T</t>
  </si>
  <si>
    <t>40851-258-04</t>
  </si>
  <si>
    <t>40851-261-51</t>
  </si>
  <si>
    <t>MDL;ISO RELAY OUT;1746OX8</t>
  </si>
  <si>
    <t>1746-0X8 SERIES A</t>
  </si>
  <si>
    <t>40851-260-04</t>
  </si>
  <si>
    <t>PN-74610</t>
  </si>
  <si>
    <t>40851-264-52</t>
  </si>
  <si>
    <t>1746-0B16 SMT DIODE</t>
  </si>
  <si>
    <t>40851-263-04</t>
  </si>
  <si>
    <t>40851-267-51</t>
  </si>
  <si>
    <t>40851-267-52</t>
  </si>
  <si>
    <t>1747-L511 &amp; L514</t>
  </si>
  <si>
    <t>40851-270-51</t>
  </si>
  <si>
    <t>SYS MDL ASSY; SLC500 HSCE</t>
  </si>
  <si>
    <t>1746-HSCE</t>
  </si>
  <si>
    <t>40851-269-04</t>
  </si>
  <si>
    <t>40851-300-51</t>
  </si>
  <si>
    <t>NI16I PCB WITH SOFTWARE</t>
  </si>
  <si>
    <t>MDL;1746-NI16I ANLG INPUT</t>
  </si>
  <si>
    <t>MDL;CURRENT INPUT</t>
  </si>
  <si>
    <t>D01</t>
  </si>
  <si>
    <t>40851-300-52</t>
  </si>
  <si>
    <t>NI16V PCB WITH SOFTWARE</t>
  </si>
  <si>
    <t>MDL;1746-NI16V ANLG INPUT</t>
  </si>
  <si>
    <t>MDL;VOLTAGE INPUT</t>
  </si>
  <si>
    <t>40851-904-15</t>
  </si>
  <si>
    <t>40851-978-09</t>
  </si>
  <si>
    <t>40851-979-09</t>
  </si>
  <si>
    <t>40851-980-09</t>
  </si>
  <si>
    <t>40851-999-01</t>
  </si>
  <si>
    <t>40854-002-51</t>
  </si>
  <si>
    <t>40854-001-01</t>
  </si>
  <si>
    <t>MDL;PBA ASSY;1763L16; CP B;PBA</t>
  </si>
  <si>
    <t>1763L16 CPU</t>
  </si>
  <si>
    <t>40854-001-03</t>
  </si>
  <si>
    <t>40854-002-52</t>
  </si>
  <si>
    <t>MDL;PBA ASSY;1763L16DWD; CPU PCB;PBA</t>
  </si>
  <si>
    <t>1763L16DWD CPU</t>
  </si>
  <si>
    <t>40854-012-51</t>
  </si>
  <si>
    <t>40854-011-01</t>
  </si>
  <si>
    <t>MDL;PBA ASSY;1763L16AWA PCB; PBA</t>
  </si>
  <si>
    <t>1763L16AWA</t>
  </si>
  <si>
    <t>40854-011-02</t>
  </si>
  <si>
    <t>40854-022-51</t>
  </si>
  <si>
    <t>40854-021-01</t>
  </si>
  <si>
    <t>MDL;PBA ASSY;1763L16BWA PCB; PBA</t>
  </si>
  <si>
    <t>1763L16BWA</t>
  </si>
  <si>
    <t>40854-021-03</t>
  </si>
  <si>
    <t>40854-022-52</t>
  </si>
  <si>
    <t>MDL;PBA ASSY;1763L16DWD; IO PCB;PBA</t>
  </si>
  <si>
    <t>1763L16DWD</t>
  </si>
  <si>
    <t>40854-032-51</t>
  </si>
  <si>
    <t>40854-031-01</t>
  </si>
  <si>
    <t>MDL;PBA ASSY;1763L16BBB PCB; PBA</t>
  </si>
  <si>
    <t>1763L16BBB</t>
  </si>
  <si>
    <t>40854-031-02</t>
  </si>
  <si>
    <t>40854-042-51</t>
  </si>
  <si>
    <t>40854-041-01</t>
  </si>
  <si>
    <t>MDL;PBA ASSY;1763MM1 PCB A</t>
  </si>
  <si>
    <t>1763 M/M</t>
  </si>
  <si>
    <t>40854-907-24</t>
  </si>
  <si>
    <t>FW ASSY; 1763-L16CPU HTML(OUTSOURCE)</t>
  </si>
  <si>
    <t>40854-908-18</t>
  </si>
  <si>
    <t>FW ASSY;1763-L16CPU BUS CONTROL(OUTSOURC</t>
  </si>
  <si>
    <t>40854-912-09</t>
  </si>
  <si>
    <t>FW ASSY; 1763-L16 CPU BOOT &amp; TEST MONITO</t>
  </si>
  <si>
    <t>40854-913-06</t>
  </si>
  <si>
    <t>FW ASSY;BASE PROM 1763-L16AWA(OUTSOURCE)</t>
  </si>
  <si>
    <t>40854-914-07</t>
  </si>
  <si>
    <t>FW ASSY;BASE PROM 1763-L16BWA(OUTSOURCE)</t>
  </si>
  <si>
    <t>40854-915-11</t>
  </si>
  <si>
    <t>FW ASSY;BASE PROM 1763-L16BBB(OUTSOURCE)</t>
  </si>
  <si>
    <t>40854-916-07</t>
  </si>
  <si>
    <t>FW ASSY;BASE PROM 1763-L16DWD(OUTSOURCE)</t>
  </si>
  <si>
    <t>40855-024-51</t>
  </si>
  <si>
    <t>40855-023-06</t>
  </si>
  <si>
    <t>MDL;PBA ASSY;1761HHMK08</t>
  </si>
  <si>
    <t>MEM MOD 8K</t>
  </si>
  <si>
    <t>40855-024-52</t>
  </si>
  <si>
    <t>MDL;PBA ASSY;1761HHMK64</t>
  </si>
  <si>
    <t>MEM MOD 64K</t>
  </si>
  <si>
    <t>40855-056-51</t>
  </si>
  <si>
    <t>SIM SWITCH PCB ASSY</t>
  </si>
  <si>
    <t>1761-SIM-B16</t>
  </si>
  <si>
    <t>40855-069-51</t>
  </si>
  <si>
    <t>40855-068-01</t>
  </si>
  <si>
    <t>MDL;PBA ASSY;1761L16AWA A</t>
  </si>
  <si>
    <t>1761 - L16AWA</t>
  </si>
  <si>
    <t>40855-068-02</t>
  </si>
  <si>
    <t>PC BRD</t>
  </si>
  <si>
    <t>40855-072-51</t>
  </si>
  <si>
    <t>40855-071-06</t>
  </si>
  <si>
    <t>MDL;PBA ASSY;1761L16BWA A</t>
  </si>
  <si>
    <t>1761 - L16BWA</t>
  </si>
  <si>
    <t>40855-071-07</t>
  </si>
  <si>
    <t>40855-072-52</t>
  </si>
  <si>
    <t>MDL;PBA ASSY;1761L10BWA A</t>
  </si>
  <si>
    <t>VIPER 10BWA</t>
  </si>
  <si>
    <t>1761 - L10BWA</t>
  </si>
  <si>
    <t>40855-072-53</t>
  </si>
  <si>
    <t>MDL;PBA ASSY;1761L16NWA A</t>
  </si>
  <si>
    <t>1761 - L16NWA</t>
  </si>
  <si>
    <t>VIPER L16NWA</t>
  </si>
  <si>
    <t>40855-075-51</t>
  </si>
  <si>
    <t>MDL;PBA ASSY;1761L16BBB A</t>
  </si>
  <si>
    <t>1761 - L16BBB</t>
  </si>
  <si>
    <t>40855-074-02</t>
  </si>
  <si>
    <t>40855-074-03</t>
  </si>
  <si>
    <t>40855-074-04</t>
  </si>
  <si>
    <t>VIPER 16BBB</t>
  </si>
  <si>
    <t>40855-075-52</t>
  </si>
  <si>
    <t>MDL;PBA ASSY;1761L10BXB A</t>
  </si>
  <si>
    <t>VIPER ASSY</t>
  </si>
  <si>
    <t>1761 - L10BXB</t>
  </si>
  <si>
    <t>40855-078-51</t>
  </si>
  <si>
    <t>MDL;PBA ASSY;1761L16BWB A</t>
  </si>
  <si>
    <t>1761 - L16BWB</t>
  </si>
  <si>
    <t>40855-077-02</t>
  </si>
  <si>
    <t>40855-077-03</t>
  </si>
  <si>
    <t>VIPER 16BWB</t>
  </si>
  <si>
    <t>40855-078-52</t>
  </si>
  <si>
    <t>MDL;PBA ASSY;1761L10BWB A</t>
  </si>
  <si>
    <t>1761 - L10BWB</t>
  </si>
  <si>
    <t>VIPER 10BWB</t>
  </si>
  <si>
    <t>40855-078-53</t>
  </si>
  <si>
    <t>MDL;PBA ASSY;1761L16NWB A</t>
  </si>
  <si>
    <t>40855-078-02</t>
  </si>
  <si>
    <t>1761 - L16NWB</t>
  </si>
  <si>
    <t>VIPER L16NWB</t>
  </si>
  <si>
    <t>40855-087-51</t>
  </si>
  <si>
    <t>40855-086-02</t>
  </si>
  <si>
    <t>MDL;PBA ASSY;1761L32BBB A</t>
  </si>
  <si>
    <t>1761 - L32BBB</t>
  </si>
  <si>
    <t>40855-086-03</t>
  </si>
  <si>
    <t>VIPER 32BBB</t>
  </si>
  <si>
    <t>40855-090-51</t>
  </si>
  <si>
    <t>40855-089-01</t>
  </si>
  <si>
    <t>MDL;PBA ASSY;1761L32BWB A</t>
  </si>
  <si>
    <t>1761 - L32BWB</t>
  </si>
  <si>
    <t>40855-089-02</t>
  </si>
  <si>
    <t>VIPER 32BWB</t>
  </si>
  <si>
    <t>40855-099-52</t>
  </si>
  <si>
    <t>ASSY;1761-NET-DNI BRD</t>
  </si>
  <si>
    <t>DNI PCB ASSY</t>
  </si>
  <si>
    <t>40855-098-04</t>
  </si>
  <si>
    <t>40855-176-51</t>
  </si>
  <si>
    <t>40855-175-07</t>
  </si>
  <si>
    <t>1761 - L20AWA-5A</t>
  </si>
  <si>
    <t>40855-175-06</t>
  </si>
  <si>
    <t>40855-179-51</t>
  </si>
  <si>
    <t>40855-178-05</t>
  </si>
  <si>
    <t>MDL;PBA ASSY;1761L20BWA PBA</t>
  </si>
  <si>
    <t>1761 - L20BWA-5A</t>
  </si>
  <si>
    <t>40855-178-06</t>
  </si>
  <si>
    <t>VIPER 20BWA</t>
  </si>
  <si>
    <t>40855-182-51</t>
  </si>
  <si>
    <t>40855-181-06</t>
  </si>
  <si>
    <t>MDL;PBA ASSY;1761L20BWB PBA</t>
  </si>
  <si>
    <t>1761 - L20BWB-5A</t>
  </si>
  <si>
    <t>40855-181-07</t>
  </si>
  <si>
    <t>1761 - L20BWB</t>
  </si>
  <si>
    <t>VIPER 20BWB</t>
  </si>
  <si>
    <t>40855-188-51</t>
  </si>
  <si>
    <t>40855-187-02</t>
  </si>
  <si>
    <t>MDL;PBA ASSY;1761L32AWA A</t>
  </si>
  <si>
    <t>1761 - L32AWA</t>
  </si>
  <si>
    <t>40855-187-03</t>
  </si>
  <si>
    <t>VIPER 32AWA</t>
  </si>
  <si>
    <t>40855-191-51</t>
  </si>
  <si>
    <t>40855-190-02</t>
  </si>
  <si>
    <t>MDL;PBA ASSY;1761L32BWA A</t>
  </si>
  <si>
    <t>1761 - L32BWA</t>
  </si>
  <si>
    <t>40855-190-03</t>
  </si>
  <si>
    <t>VIPER 32BWA</t>
  </si>
  <si>
    <t>40855-194-51</t>
  </si>
  <si>
    <t>40855-193-01</t>
  </si>
  <si>
    <t>MDL;PBA ASSY;1761L32AAA A</t>
  </si>
  <si>
    <t>1761 - L32AAA</t>
  </si>
  <si>
    <t>40855-193-02</t>
  </si>
  <si>
    <t>VIPER 32AAA</t>
  </si>
  <si>
    <t>40855-743-51</t>
  </si>
  <si>
    <t>40855-742-01</t>
  </si>
  <si>
    <t>BOARD ASSEMBLY ENI</t>
  </si>
  <si>
    <t>ETHERNET INTERFACE CARD</t>
  </si>
  <si>
    <t>40855-766-51</t>
  </si>
  <si>
    <t>40855-765-01</t>
  </si>
  <si>
    <t>MODULE ASSEMBLY AIC+</t>
  </si>
  <si>
    <t>AIC+</t>
  </si>
  <si>
    <t>40855-906-01</t>
  </si>
  <si>
    <t>FIRMWARE(OUTSOURCE)</t>
  </si>
  <si>
    <t>40855-907-01</t>
  </si>
  <si>
    <t>40855-913-01</t>
  </si>
  <si>
    <t>40855-915-09</t>
  </si>
  <si>
    <t>40856-078-51</t>
  </si>
  <si>
    <t>40856-077-03</t>
  </si>
  <si>
    <t>MDL;PBA ASSY;1764DAT</t>
  </si>
  <si>
    <t>DAT</t>
  </si>
  <si>
    <t>40857-002-51</t>
  </si>
  <si>
    <t>40857-001-08</t>
  </si>
  <si>
    <t>MDL;PBA ASSY;1764LSP;CP B;PBA</t>
  </si>
  <si>
    <t>CPU/GAM</t>
  </si>
  <si>
    <t>K</t>
  </si>
  <si>
    <t>40857-001-07</t>
  </si>
  <si>
    <t>LSP/CPU/GRYPHON</t>
  </si>
  <si>
    <t>40857-005-51</t>
  </si>
  <si>
    <t>40857-004-03</t>
  </si>
  <si>
    <t>MDL;PBA ASSY;1764MM1RTC</t>
  </si>
  <si>
    <t>1764-MM1RTC</t>
  </si>
  <si>
    <t>40857-004-04</t>
  </si>
  <si>
    <t>MM1RTC ASSM.</t>
  </si>
  <si>
    <t>40857-005-52</t>
  </si>
  <si>
    <t>MDL;PBA ASSY;1764MM1</t>
  </si>
  <si>
    <t>1764-MM1</t>
  </si>
  <si>
    <t>MM1 ASSM.</t>
  </si>
  <si>
    <t>40857-005-53</t>
  </si>
  <si>
    <t>MDL;PBA ASSY;1764RTC</t>
  </si>
  <si>
    <t>1764-RTC</t>
  </si>
  <si>
    <t>RTC ASSM.</t>
  </si>
  <si>
    <t>40857-005-54</t>
  </si>
  <si>
    <t>MDL;PBA ASSY;1764MM2RTC</t>
  </si>
  <si>
    <t>1764-MM2RTC</t>
  </si>
  <si>
    <t>MEMORY MODULE</t>
  </si>
  <si>
    <t>40857-005-55</t>
  </si>
  <si>
    <t>MDL;PBA ASSY;1764MM2</t>
  </si>
  <si>
    <t>1764-MM2</t>
  </si>
  <si>
    <t>40857-005-56</t>
  </si>
  <si>
    <t>MDL;PBA ASSY;1764MM3RTC</t>
  </si>
  <si>
    <t>1764-MM3RTC</t>
  </si>
  <si>
    <t>40857-005-57</t>
  </si>
  <si>
    <t>MDL;PBA ASSY;1764MM3</t>
  </si>
  <si>
    <t>1764-MM3</t>
  </si>
  <si>
    <t>40857-008-54</t>
  </si>
  <si>
    <t>40857-007-08</t>
  </si>
  <si>
    <t>MDL;PBA ASSY;1764L24;I/ B;PBA</t>
  </si>
  <si>
    <t>AWA INTERFACE - SERIES B</t>
  </si>
  <si>
    <t>40857-008-55</t>
  </si>
  <si>
    <t>MDL;PBA ASSY;1764L24BWA F PCB;PBA</t>
  </si>
  <si>
    <t>BWA INTERFACE - SERIES B</t>
  </si>
  <si>
    <t>40857-008-56</t>
  </si>
  <si>
    <t>BXB INTERFACE - SERIES B</t>
  </si>
  <si>
    <t>40857-011-51</t>
  </si>
  <si>
    <t>40857-010-05</t>
  </si>
  <si>
    <t>MDL;PBA ASSY;1764L24;LE B;PBA</t>
  </si>
  <si>
    <t>24 POINT LED</t>
  </si>
  <si>
    <t>40857-011-52</t>
  </si>
  <si>
    <t>MDL;PBA ASSY;1764L28;LE B;PBA</t>
  </si>
  <si>
    <t>28 POINT LED</t>
  </si>
  <si>
    <t>GRYPHON BRD</t>
  </si>
  <si>
    <t>40857-014-52</t>
  </si>
  <si>
    <t>MDL;PBA ASSY;1764L24AWA PCB;PBA</t>
  </si>
  <si>
    <t>GRYPHON AWA PSIO</t>
  </si>
  <si>
    <t>40857-013-06</t>
  </si>
  <si>
    <t>24AWA - SERIES B</t>
  </si>
  <si>
    <t>40857-017-52</t>
  </si>
  <si>
    <t>40855-016-07</t>
  </si>
  <si>
    <t>MDL;PBA ASSY;1764L24BWA PCB;PBA</t>
  </si>
  <si>
    <t>GRYPHON BWA PSIO</t>
  </si>
  <si>
    <t>40857-016-07</t>
  </si>
  <si>
    <t>24BWA - SERIES B</t>
  </si>
  <si>
    <t>40857-020-52</t>
  </si>
  <si>
    <t>MDL;PBA ASSY;1764L28BXB PCB;PBA</t>
  </si>
  <si>
    <t>GRYPHON BXB PSIO/SCHREIB  A/D</t>
  </si>
  <si>
    <t>40857-019-05</t>
  </si>
  <si>
    <t>28BXB - SERIES B</t>
  </si>
  <si>
    <t>40857-020-53</t>
  </si>
  <si>
    <t>MDL;PBA ASSY;1764L28BXB1 ;GOLD CONTACT;P</t>
  </si>
  <si>
    <t>28BXB1 - SERIES B</t>
  </si>
  <si>
    <t>40857-033-51</t>
  </si>
  <si>
    <t>40857-032-07</t>
  </si>
  <si>
    <t>MDL;PBA ASSY;1764LRP;CP B;PBA</t>
  </si>
  <si>
    <t>CPU/RS232</t>
  </si>
  <si>
    <t>40857-032-08</t>
  </si>
  <si>
    <t>BOARD ASSEMBLY</t>
  </si>
  <si>
    <t>40857-925-10</t>
  </si>
  <si>
    <t>FW ASSY;1764-L28BXB (OUTSOURCE)</t>
  </si>
  <si>
    <t>40857-935-03</t>
  </si>
  <si>
    <t>FW ASSY; 1764-LRP BOOT &amp; TM(OUTSOURCE)</t>
  </si>
  <si>
    <t>40857-936-03</t>
  </si>
  <si>
    <t>FW ASSY; 1764-LSP BOOT &amp; TM(OUTSOURCE)</t>
  </si>
  <si>
    <t>40865-053-51</t>
  </si>
  <si>
    <t>40865-052-04</t>
  </si>
  <si>
    <t>MDL;PBA ASSY;1762L24AWA PCB;PBA</t>
  </si>
  <si>
    <t>KODIAK 24AWA</t>
  </si>
  <si>
    <t>1762 24AWA I/O</t>
  </si>
  <si>
    <t>40865-056-51</t>
  </si>
  <si>
    <t>40865-055-04</t>
  </si>
  <si>
    <t>MDL;PBA ASSY;1762L24BWA PCB;PBA</t>
  </si>
  <si>
    <t>KODIAK 24BWA</t>
  </si>
  <si>
    <t>1762 24BWA I/O</t>
  </si>
  <si>
    <t>40865-059-51</t>
  </si>
  <si>
    <t>40865-058-03</t>
  </si>
  <si>
    <t>MDL;PBA ASSY;1762L24BXB PCB;PBA</t>
  </si>
  <si>
    <t>24 BXB</t>
  </si>
  <si>
    <t xml:space="preserve"> I/O PCB</t>
  </si>
  <si>
    <t>40865-062-51</t>
  </si>
  <si>
    <t>40865-061-03</t>
  </si>
  <si>
    <t>MDL;PBA ASSY;1762L24;AC ER PCB;PBA</t>
  </si>
  <si>
    <t>1762 24PS</t>
  </si>
  <si>
    <t>40865-065-51</t>
  </si>
  <si>
    <t>40865-064-05</t>
  </si>
  <si>
    <t>MDL;PBA ASSY;1762L24 CP B;PBA</t>
  </si>
  <si>
    <t>KODIAK 24 POINT CPU</t>
  </si>
  <si>
    <t>24PT CPU</t>
  </si>
  <si>
    <t>40865-068-51</t>
  </si>
  <si>
    <t>40865-067-03</t>
  </si>
  <si>
    <t>MDL;PBA ASSY;1762L40AWA PCB;PBA</t>
  </si>
  <si>
    <t>KODIAK 40AWA</t>
  </si>
  <si>
    <t>40 PT AWA I/O</t>
  </si>
  <si>
    <t>40865-071-51</t>
  </si>
  <si>
    <t>40865-070-03</t>
  </si>
  <si>
    <t>MDL;PBA ASSY;1762L40BWA PCB;PBA</t>
  </si>
  <si>
    <t>40 PT BWA I/O</t>
  </si>
  <si>
    <t>40865-074-51</t>
  </si>
  <si>
    <t>40865-073-01</t>
  </si>
  <si>
    <t>MDL;PBA ASSY;1762L40BXB PCB;PBA</t>
  </si>
  <si>
    <t>I/O COMP ASSY</t>
  </si>
  <si>
    <t>40865-077-51</t>
  </si>
  <si>
    <t>40865-076-05</t>
  </si>
  <si>
    <t>MDL;PBA ASSY;1762L40;AC ER PCB;PBA</t>
  </si>
  <si>
    <t>40 PT PWR SUPPLY</t>
  </si>
  <si>
    <t>40865-076-06</t>
  </si>
  <si>
    <t>TEST</t>
  </si>
  <si>
    <t>40PT PWR SUPPLY</t>
  </si>
  <si>
    <t>40865-080-51</t>
  </si>
  <si>
    <t>MDL;PBA ASSY;1762L40;CP B;PBA</t>
  </si>
  <si>
    <t>KODIAK 40CPU</t>
  </si>
  <si>
    <t>40865-079-05</t>
  </si>
  <si>
    <t>40865-083-51</t>
  </si>
  <si>
    <t>40865-082-04</t>
  </si>
  <si>
    <t>MDL;PBA ASSY;1762MM1RTC</t>
  </si>
  <si>
    <t>1762-MM1RTC</t>
  </si>
  <si>
    <t>COMP ASSY</t>
  </si>
  <si>
    <t>40865-083-52</t>
  </si>
  <si>
    <t>MDL;PBA ASSY;1762RTC</t>
  </si>
  <si>
    <t>1762-RTC</t>
  </si>
  <si>
    <t>40865-083-53</t>
  </si>
  <si>
    <t>MDL;PBA ASSY;1762MM1</t>
  </si>
  <si>
    <t>1762-MM1</t>
  </si>
  <si>
    <t>40865-092-51</t>
  </si>
  <si>
    <t>40865-091-03</t>
  </si>
  <si>
    <t>MDL;PBA ASSY;1762L24;DC ER PCB;PBA</t>
  </si>
  <si>
    <t>24 BXB POWER SUPPLY</t>
  </si>
  <si>
    <t>POWER SUPPLY BRD</t>
  </si>
  <si>
    <t>40865-095-51</t>
  </si>
  <si>
    <t>40865-094-03</t>
  </si>
  <si>
    <t>MDL;PBA ASSY;1762L40;DC ER PCB;PBA</t>
  </si>
  <si>
    <t>40 PT DC PWR SUPPLY</t>
  </si>
  <si>
    <t>40865-172-51</t>
  </si>
  <si>
    <t>40865-171-02</t>
  </si>
  <si>
    <t>MDL;PBA ASSY;1762L24;2 P CPU;PBA</t>
  </si>
  <si>
    <t>KODIAK; 24 POINT CPU</t>
  </si>
  <si>
    <t>KODIAK; 24 POINT CPU R</t>
  </si>
  <si>
    <t>40865-182-51</t>
  </si>
  <si>
    <t>40865-181-02</t>
  </si>
  <si>
    <t>MDL;PBA ASSY;1762L40;2 P CPU;PBA</t>
  </si>
  <si>
    <t>KODIAK; 40 POINT CPU</t>
  </si>
  <si>
    <t>KODIAK; 40 POINT CPU R</t>
  </si>
  <si>
    <t>40865-901-05</t>
  </si>
  <si>
    <t>FW ASSY;1762-L24BWA (OUTSOURCE)</t>
  </si>
  <si>
    <t>40865-902-06</t>
  </si>
  <si>
    <t>FW ASSY;1762-L24BXB (OUTSOURCE)</t>
  </si>
  <si>
    <t>40865-903-08</t>
  </si>
  <si>
    <t>FW ASSY;1762-L40AWA (OUTSOURCE)</t>
  </si>
  <si>
    <t>40865-904-08</t>
  </si>
  <si>
    <t>FW ASSY;1762-L40BWA (OUTSOURCE)</t>
  </si>
  <si>
    <t>40865-905-08</t>
  </si>
  <si>
    <t>FW ASSY;1762-L40BXB (OUTSOURCE)</t>
  </si>
  <si>
    <t>40865-916-01</t>
  </si>
  <si>
    <t>FW ASSY;1762-L40CPU (OUTSOURCE)</t>
  </si>
  <si>
    <t>40865-928-01</t>
  </si>
  <si>
    <t>FW ASSY; 1762-L24/40 CPU SINGLE BOOT &amp; O</t>
  </si>
  <si>
    <t>40865-938-01</t>
  </si>
  <si>
    <t>FW ASSY; 1762-L24/40 CPU DUAL BOOT &amp; OS(</t>
  </si>
  <si>
    <t>40870-003-51</t>
  </si>
  <si>
    <t>40870-002-01</t>
  </si>
  <si>
    <t>PCBA-1766-L32AWAA IO</t>
  </si>
  <si>
    <t>1766-L32AWAA IO</t>
  </si>
  <si>
    <t>40870-002-03</t>
  </si>
  <si>
    <t>40870-002-04</t>
  </si>
  <si>
    <t>40870-003-52</t>
  </si>
  <si>
    <t>1766-L32AWA IO</t>
  </si>
  <si>
    <t>40870-013-51</t>
  </si>
  <si>
    <t>40870-012-01</t>
  </si>
  <si>
    <t>PCBA-1766-L32BWAA IO</t>
  </si>
  <si>
    <t>1766-L32BWAA IO</t>
  </si>
  <si>
    <t>40870-012-03</t>
  </si>
  <si>
    <t>40870-013-52</t>
  </si>
  <si>
    <t>1766-L32BWA IO</t>
  </si>
  <si>
    <t>40870-023-51</t>
  </si>
  <si>
    <t>PCBA-1766-L32BXBA IO</t>
  </si>
  <si>
    <t>1766-L32BXBA IO</t>
  </si>
  <si>
    <t>40870-022-03</t>
  </si>
  <si>
    <t>40870-023-52</t>
  </si>
  <si>
    <t>1766-L32BXB IO</t>
  </si>
  <si>
    <t>40870-033-52</t>
  </si>
  <si>
    <t>40870-032-04</t>
  </si>
  <si>
    <t>1766-L32XX CPU ASSEMBLY</t>
  </si>
  <si>
    <t>1766-L32XXX CPU SERIES B</t>
  </si>
  <si>
    <t>40870-043-51</t>
  </si>
  <si>
    <t>PCBA-1766-L32XXX LCD</t>
  </si>
  <si>
    <t>1766-L32XXX LCD</t>
  </si>
  <si>
    <t>40870-042-03</t>
  </si>
  <si>
    <t>40870-042-04</t>
  </si>
  <si>
    <t>40870-053-51</t>
  </si>
  <si>
    <t>40870-052-02</t>
  </si>
  <si>
    <t>PCBA-1766-MM1</t>
  </si>
  <si>
    <t>1766-MM1</t>
  </si>
  <si>
    <t>40870-900-10</t>
  </si>
  <si>
    <t>FIRMWARE ASSY (1766-L32AWAA IO)</t>
  </si>
  <si>
    <t>40870-901-10</t>
  </si>
  <si>
    <t>FIRMWARE ASSY (1766-L32AWA IO)</t>
  </si>
  <si>
    <t>40870-902-13</t>
  </si>
  <si>
    <t>FIRMWARE ASSY (1766-L32BWAA IO)</t>
  </si>
  <si>
    <t>40870-903-13</t>
  </si>
  <si>
    <t>FIRMWARE ASSY (1766-L32BWA IO)</t>
  </si>
  <si>
    <t>40870-904-16</t>
  </si>
  <si>
    <t>FIRMWARE ASSY (1766-L32BXBA IO)</t>
  </si>
  <si>
    <t>40870-905-16</t>
  </si>
  <si>
    <t>FIRMWARE ASSY (1766-L32BXB IO)</t>
  </si>
  <si>
    <t>40870-909-03</t>
  </si>
  <si>
    <t>FIRMWARE ASSY(1766-MM1)</t>
  </si>
  <si>
    <t>42305-281-51</t>
  </si>
  <si>
    <t>PCB ASSEMBLY</t>
  </si>
  <si>
    <t>PWR SUPPLY 115/220VAC</t>
  </si>
  <si>
    <t>77148-708-51</t>
  </si>
  <si>
    <t>77148-707-03</t>
  </si>
  <si>
    <t>MDL CHMI BKLIGHT INV ROHS</t>
  </si>
  <si>
    <t>CHMI BACKLIGHT INVERTER</t>
  </si>
  <si>
    <t>MDL;2PT RTD</t>
  </si>
  <si>
    <t>MDL;2PT ANALOG INPUT</t>
  </si>
  <si>
    <t>MDL W/PRGM;2PT RTD</t>
  </si>
  <si>
    <t>MDL W/PRGM;2PT THERM/MV</t>
  </si>
  <si>
    <t>MDL;2PT THERM/MV</t>
  </si>
  <si>
    <t>MDL;2PT ANLG VOLT OUT</t>
  </si>
  <si>
    <t>MDL W/PRGM;2PT ANLG V OUT</t>
  </si>
  <si>
    <t>MDL;2PT ANLG CURRENT OUT</t>
  </si>
  <si>
    <t>MDL W/PRGM;2PT ANLG CURR</t>
  </si>
  <si>
    <t>MDL;2PT ANLG VOLT IN</t>
  </si>
  <si>
    <t>MDL;2PT ANALOG VOLT IN</t>
  </si>
  <si>
    <t>MDL W/PRGM;2PT ANLG VOLT</t>
  </si>
  <si>
    <t>MDL;IB8;2 SINK DC IN</t>
  </si>
  <si>
    <t>MDL;IB2;2 SINK DC IN</t>
  </si>
  <si>
    <t>MDL;IB8;4 SINK DC IN</t>
  </si>
  <si>
    <t>MDL;IB4;4 SINK DC IN</t>
  </si>
  <si>
    <t>MDL;IB8;8 SINK DC IN</t>
  </si>
  <si>
    <t>MDL;8PT 24V IN</t>
  </si>
  <si>
    <t>MDL;IV2;2 SOURCE DC INPUT</t>
  </si>
  <si>
    <t>MDL;IV2;2 SOURCE DC IN</t>
  </si>
  <si>
    <t>MDL;IV4;4 SOURCE DC INPUT</t>
  </si>
  <si>
    <t>MDL;IV4;4 SOURCE DC IN</t>
  </si>
  <si>
    <t>MDL;IV8;8 SOURCE DC INPUT</t>
  </si>
  <si>
    <t>MDL;IV8;8 SOURCE DC IN</t>
  </si>
  <si>
    <t>MDL;IV8; 8 SOURCE DC IN</t>
  </si>
  <si>
    <t>MDL;2 POINT RELAY OUT</t>
  </si>
  <si>
    <t>MDL; 2 POINT RELAY OUT</t>
  </si>
  <si>
    <t>MDL;4 POINT RELAY OUT</t>
  </si>
  <si>
    <t>MDL; 4 POINT RELAY OUT</t>
  </si>
  <si>
    <t>MDL;ADDR RES 1734ARM</t>
  </si>
  <si>
    <t>MDL; ADDRESS RESERVE</t>
  </si>
  <si>
    <t>MDL;24VDC SOURCE OUT 2PT</t>
  </si>
  <si>
    <t>MDL;24VDC SOURCE OUT 4PT</t>
  </si>
  <si>
    <t>MDL;24VDC SOURCE OUT 8PT</t>
  </si>
  <si>
    <t>MDL;8PT;24V OUT</t>
  </si>
  <si>
    <t>MDL;24VDC; 8 SOURCE DC OUT</t>
  </si>
  <si>
    <t>A02</t>
  </si>
  <si>
    <t>MDL W/PRGM;8PT;24V OUT</t>
  </si>
  <si>
    <t>MDL;24VDC SINK OUT 2PT</t>
  </si>
  <si>
    <t>PCB ASM 24VDC SINK OUT</t>
  </si>
  <si>
    <t>MDL;24VDC SINK OUT 4PT</t>
  </si>
  <si>
    <t>MDL;24VDC SINK OUT 8PT</t>
  </si>
  <si>
    <t>MDL;1794-TB2</t>
  </si>
  <si>
    <t>MDL;TERM BASE 2-LEVEL</t>
  </si>
  <si>
    <t>MDL;1794-TB3</t>
  </si>
  <si>
    <t>(IECEX) MDL;TERM BASE 2-LEVEL</t>
  </si>
  <si>
    <t>MDL;1794-TB3K</t>
  </si>
  <si>
    <t>92415001-CR</t>
  </si>
  <si>
    <t>MDL; 1794-TB3K; COATED; ROUTED</t>
  </si>
  <si>
    <t>MDL;1794-TB3S</t>
  </si>
  <si>
    <t>(IECEX) MDL;3 WIRE SPRING CLIP</t>
  </si>
  <si>
    <t>MDL;32PT TB</t>
  </si>
  <si>
    <t>MDL;32PT TBS</t>
  </si>
  <si>
    <t>92415891_A01</t>
  </si>
  <si>
    <t>MDL;1794-TB3G</t>
  </si>
  <si>
    <t>(IECEX) MDL;CAGE CLAMP GND TB</t>
  </si>
  <si>
    <t>MDL;1794-TB3GK</t>
  </si>
  <si>
    <t>92416001-CR</t>
  </si>
  <si>
    <t>MDL; 1794-TB3GK; COATED; ROUTED</t>
  </si>
  <si>
    <t>MDL;1794-TB3GS</t>
  </si>
  <si>
    <t>(IECEX) MDL;SPING CLAMP</t>
  </si>
  <si>
    <t>MDL;1794-TB3T</t>
  </si>
  <si>
    <t>(IECEX) MDL; TERM BASE 3-LEVEL</t>
  </si>
  <si>
    <t>MDL;1794-TB3TS</t>
  </si>
  <si>
    <t>MDL;1794-TBN</t>
  </si>
  <si>
    <t>MDL; NEMA TERM BASE</t>
  </si>
  <si>
    <t>MDL;1794-TBNK</t>
  </si>
  <si>
    <t>92417001-CR</t>
  </si>
  <si>
    <t>MDL; 1794-TBNK; COATED; ROUTED</t>
  </si>
  <si>
    <t>MDL;1794-TBNF</t>
  </si>
  <si>
    <t>MDL; FUSED NEMA BASE</t>
  </si>
  <si>
    <t>MDL;1794-TBNFK</t>
  </si>
  <si>
    <t>MDL;COMMON WIRING</t>
  </si>
  <si>
    <t>MDL;VOLTAGE WIRING</t>
  </si>
  <si>
    <t>MDL;FIELD PWR DIST;FPD</t>
  </si>
  <si>
    <t>MDL;PS UNIV PASS-THRU</t>
  </si>
  <si>
    <t>MDL;120VAC 2 CHAN INPUT</t>
  </si>
  <si>
    <t>MDL;120VAC 4 CHAN INPUT</t>
  </si>
  <si>
    <t>120VAC;4CHAN DISCRETE INP</t>
  </si>
  <si>
    <t>MDL;240VAC 2 CHAN INPUT</t>
  </si>
  <si>
    <t>DIO_POINT_ARMOR</t>
  </si>
  <si>
    <t>MDL;240VAC 4 CHAN INPUT</t>
  </si>
  <si>
    <t>1734-IM4   C</t>
  </si>
  <si>
    <t>MDL;120/240VAC 2 CHAN OUT</t>
  </si>
  <si>
    <t>MDL;120/240VAC 4 CHAN OUT</t>
  </si>
  <si>
    <t>DIO POINT ODB ++</t>
  </si>
  <si>
    <t>MDL;PT IO 4PT DIAG INPUT</t>
  </si>
  <si>
    <t>MDL W/PRGM;PT IO 4PT DIAG</t>
  </si>
  <si>
    <t>MDL;POWER/COMM BASE;PDN</t>
  </si>
  <si>
    <t>MDL;EXP PWR BASE;EP24DC</t>
  </si>
  <si>
    <t>MDL;POWER/COMM BASE;PSDC</t>
  </si>
  <si>
    <t>MDL;POWER/COMM;PDN-NI</t>
  </si>
  <si>
    <t>MDL;ISOL POWER;EP24DC</t>
  </si>
  <si>
    <t>MDL;5V CNTR W/OUTPUT</t>
  </si>
  <si>
    <t>MDL;5V CNTR W/OUTP</t>
  </si>
  <si>
    <t>MDL W/PRGM;5V CNTR W/OUTP</t>
  </si>
  <si>
    <t>PROM;VHSC/IJ/IK PROM</t>
  </si>
  <si>
    <t>MDL;24V CNTR W/OUTPUT</t>
  </si>
  <si>
    <t>MDL;24V CNTR W/OUTP</t>
  </si>
  <si>
    <t>MDL W/PRGM;24V CNTR W/OUT</t>
  </si>
  <si>
    <t>MDL;5V CNTR NO OUT</t>
  </si>
  <si>
    <t>MDL W/PRGM;5V CNTR NO OUT</t>
  </si>
  <si>
    <t>MDL;24V CNTR NO OUT</t>
  </si>
  <si>
    <t>MDL W/PRGM;24V CNTR NO OU</t>
  </si>
  <si>
    <t>MDL;COMM BASE</t>
  </si>
  <si>
    <t>MDL;POWER/COMM BASE;ADN</t>
  </si>
  <si>
    <t>MDL;DN BRIDGE</t>
  </si>
  <si>
    <t>MDL; DN BRIDGE</t>
  </si>
  <si>
    <t>MDL W/PRGM;DN BRIDGE</t>
  </si>
  <si>
    <t>MDL;MDL;1734-ADNX COMM BA</t>
  </si>
  <si>
    <t>MDL;POWER/COMM BASE;ADNX</t>
  </si>
  <si>
    <t>MDL W/PRGM;DN</t>
  </si>
  <si>
    <t>MDL;ACN COMM BASE</t>
  </si>
  <si>
    <t>PN-15622</t>
  </si>
  <si>
    <t>PN-15623</t>
  </si>
  <si>
    <t>MDL W/PRGM;1738-IE4CM12</t>
  </si>
  <si>
    <t>MDL;1734/8-IE4C</t>
  </si>
  <si>
    <t>PCB DOC 4PT ANLG CURR IN</t>
  </si>
  <si>
    <t>MDL;POINT ENET BASE</t>
  </si>
  <si>
    <t>POINT ENET BASE</t>
  </si>
  <si>
    <t>MDL;POINT ENET ADPT</t>
  </si>
  <si>
    <t>MDL;1738-ADN12;BASE</t>
  </si>
  <si>
    <t>MDL;1738-ADN12 BASE</t>
  </si>
  <si>
    <t>MDL W/PRGM;1738-ADN12;CPU</t>
  </si>
  <si>
    <t>MDL;1738-ADNX CPU</t>
  </si>
  <si>
    <t>MDL;1738-ADN CPU</t>
  </si>
  <si>
    <t>MDL W/PRGM;1738-ADN18 CPU</t>
  </si>
  <si>
    <t>MDL W/PRGM;1738ADN18P CPU</t>
  </si>
  <si>
    <t>MDL;1738-ADNX BASE</t>
  </si>
  <si>
    <t>MDL W/PRGM;1738-ADNX CPU</t>
  </si>
  <si>
    <t>MDL;1738-ACNR BASE</t>
  </si>
  <si>
    <t>PCBA;1738-ACNR BASE</t>
  </si>
  <si>
    <t>MDL;1738-EP24DC</t>
  </si>
  <si>
    <t>X1738-EP 24DC</t>
  </si>
  <si>
    <t>MDL;1738 DC-DC LARGE</t>
  </si>
  <si>
    <t>MDL;PWR ACCESS/WIRING</t>
  </si>
  <si>
    <t>MDL;1794-TB3G/B</t>
  </si>
  <si>
    <t>MDL;ISOLATED ANALOG TERMINAL</t>
  </si>
  <si>
    <t>PN-21139</t>
  </si>
  <si>
    <t>MDL;24VDC 8PT SRC CFG</t>
  </si>
  <si>
    <t>PCB ASM 1734-8CFGDLX</t>
  </si>
  <si>
    <t>PN-16995</t>
  </si>
  <si>
    <t>MDL;1794-IJ2I;LOGIC</t>
  </si>
  <si>
    <t xml:space="preserve"> MDL;1794-IJ2I</t>
  </si>
  <si>
    <t>MDL W/PRGM;CNTR; 2 ISO IN</t>
  </si>
  <si>
    <t>B01</t>
  </si>
  <si>
    <t>MDL W/PRGM;1734SSI/C</t>
  </si>
  <si>
    <t>MDL 1734SSI/C</t>
  </si>
  <si>
    <t>MDL;1734-SSI</t>
  </si>
  <si>
    <t>MDL;IB16 16 SINK IN</t>
  </si>
  <si>
    <t>1738-IB16DM12 A</t>
  </si>
  <si>
    <t>MDL;OB16E 16 SOURCE OUT</t>
  </si>
  <si>
    <t>MDL;TB;62-POS D-SHELL</t>
  </si>
  <si>
    <t>MDL;TB;37-POS D-SHELL</t>
  </si>
  <si>
    <t>MDL;APB BASE</t>
  </si>
  <si>
    <t>PCBA;XXX</t>
  </si>
  <si>
    <t>MDL;1738-APB BASE</t>
  </si>
  <si>
    <t>MDL ASSY;FUSED NEMA BASE</t>
  </si>
  <si>
    <t>MDL;PROFIBUS ADPTR</t>
  </si>
  <si>
    <t>MDL W/PRGM;PROFIBUS ADPTR</t>
  </si>
  <si>
    <t>PLD;1734APB/RIO-PBA</t>
  </si>
  <si>
    <t>MDL W/PRGM;1734IR2E/C</t>
  </si>
  <si>
    <t>MDL W/PRGM;RIO-PBA</t>
  </si>
  <si>
    <t>MDL ASSY; MEMORY PLUS RTC UNIVERSAL MODU</t>
  </si>
  <si>
    <t>PCB ASM MEM PLUS RTC</t>
  </si>
  <si>
    <t>MDL W/PRGM; 2080-MMRTC ASSY</t>
  </si>
  <si>
    <t>MDL ASSY;ISOLATED RS-232/485 MODULE</t>
  </si>
  <si>
    <t>PCB ASM RS-232/485 UNIV</t>
  </si>
  <si>
    <t>PCB ASSY;2080-SERIALISOL RS-232/485</t>
  </si>
  <si>
    <t>MDL W/PRGM; 2080-SERIAL-ISOL ASSY</t>
  </si>
  <si>
    <t>PKG MDL ASSY; 2080-SERIAL_ISOL</t>
  </si>
  <si>
    <t>A04</t>
  </si>
  <si>
    <t>MDL ASSY; POTENTIOMETER UNIVERSAL MODULE</t>
  </si>
  <si>
    <t>PCB ASM POTENTIOMETER</t>
  </si>
  <si>
    <t>MDL W/PRGM; 2080-TRIMPOT6 ASSY</t>
  </si>
  <si>
    <t>MDL ASSY; 2080-LC30-10CPU</t>
  </si>
  <si>
    <t>PCB ASM OPTIMUS 1 10 POINT CP</t>
  </si>
  <si>
    <t>MDL ASSY;E1 OPTIMUS I 16-POINTS CPU BOM</t>
  </si>
  <si>
    <t>OPTIMUS I E1 16POINTS CPU</t>
  </si>
  <si>
    <t>OPTIMUS I E2 16POINTS CPU</t>
  </si>
  <si>
    <t>OPTIMUS I E3 16POINTS CPU</t>
  </si>
  <si>
    <t>PCB ASM OPTIMUS 1 16 POINT CP</t>
  </si>
  <si>
    <t>MDL ASSY;OPTIMUS I ANALOG_2INPUT UM</t>
  </si>
  <si>
    <t>PCB ASM ANALOG 2 INPUTS</t>
  </si>
  <si>
    <t>MDL W/PRGM; 2080-IF2 ASSY</t>
  </si>
  <si>
    <t>MDL ASSY;OPTIMUS I ANALOG_2OUT UM</t>
  </si>
  <si>
    <t>PCB ASM ANALOG 2 OUT</t>
  </si>
  <si>
    <t>MDL W/PRGM; 2080-OF2 ASSY</t>
  </si>
  <si>
    <t>MDL; AWB I/O 16PT</t>
  </si>
  <si>
    <t>OPTIMUS I 16 POINT AW IO</t>
  </si>
  <si>
    <t>PCB ASM 16PT AWB</t>
  </si>
  <si>
    <t>PCB ASM OPTIMUS 16 PT AWB IO</t>
  </si>
  <si>
    <t>MDL; BWB I/O 16PT</t>
  </si>
  <si>
    <t>OPTIMUS I 16 POINT BW IO</t>
  </si>
  <si>
    <t>PCB ASM OPTIMUS I 16 POINT BW</t>
  </si>
  <si>
    <t>PCB ASM OPTIMUS 16 PT QWB IO</t>
  </si>
  <si>
    <t>MDL; BBB I/O 16PT</t>
  </si>
  <si>
    <t>OPTIMUS I 16 POINT BB IO</t>
  </si>
  <si>
    <t>PCB ASM OPTIMUS 16 POINT QVB</t>
  </si>
  <si>
    <t>MDL ASSY; 2080-LC30-10QWB IO</t>
  </si>
  <si>
    <t>PCB ASM OPTIMUS 10 PT QWB IO</t>
  </si>
  <si>
    <t>MDL ASSY; 2080-LC30-10QVB IO</t>
  </si>
  <si>
    <t>PCB ASM OPTIMUS 10 POINT QVB</t>
  </si>
  <si>
    <t>MDL; BV I/O 24PT</t>
  </si>
  <si>
    <t>PCB ASM 24 PT BVB IO</t>
  </si>
  <si>
    <t>PCB ASM 24PT QBB</t>
  </si>
  <si>
    <t>MDL; BWB I/O 24PT</t>
  </si>
  <si>
    <t>OPTIMUS I 24 POINT BW IO</t>
  </si>
  <si>
    <t>PCB ASM 24PT QWB</t>
  </si>
  <si>
    <t>MDL; BB I/O 24PT</t>
  </si>
  <si>
    <t>PCB ASM 24PT BBB</t>
  </si>
  <si>
    <t>PCB ASM 24PT QVB</t>
  </si>
  <si>
    <t>MDL OPT1 48PT QWB</t>
  </si>
  <si>
    <t>OPTIMUS I 48 POINT QWB IO</t>
  </si>
  <si>
    <t>MDL W/PRGM;2080-LC30 -48QWB IO BOARD ASS</t>
  </si>
  <si>
    <t>MDL OPT1 48PT QVB</t>
  </si>
  <si>
    <t>OPTIMUS I 48 POINT QVB IO</t>
  </si>
  <si>
    <t>MDL W/PRGM;2080-LC30- 48QVB IO BOARD ASS</t>
  </si>
  <si>
    <t>MDL ASSY;OPTIMUS I ANALOG_4INPUT UM</t>
  </si>
  <si>
    <t>PCB ASM ANALOG 4 INPUTS</t>
  </si>
  <si>
    <t>MDL W/PRGM; 2080-IF4 ASSY</t>
  </si>
  <si>
    <t>MDL; OPT 0 12PT CPU</t>
  </si>
  <si>
    <t>OPTIMUS 0 E1 12POINTS CPU</t>
  </si>
  <si>
    <t>OPTIMUS 0 12POINTS CPU</t>
  </si>
  <si>
    <t>PCB ASM 12PT CPU</t>
  </si>
  <si>
    <t>MDL; OPT 0 12PT AWA IO</t>
  </si>
  <si>
    <t>OPT 0 12PT AWA IO</t>
  </si>
  <si>
    <t>PCB ASM 12PT AWA I/O</t>
  </si>
  <si>
    <t>PCB ASM 12 PT AWA I/O</t>
  </si>
  <si>
    <t>MDL; OPT 0 12PT BWB IO</t>
  </si>
  <si>
    <t>OPT 0 12PT BWB IO</t>
  </si>
  <si>
    <t>PCB ASM MDL;OPT 0 12PT BWB IO</t>
  </si>
  <si>
    <t>PCB ASM DOC 12 PT QWB I/O</t>
  </si>
  <si>
    <t>MDL; OPT 0 12PT BBB IO</t>
  </si>
  <si>
    <t>OPT 0 12PT BBB IO</t>
  </si>
  <si>
    <t>PCB ASM 12PT BBB I/O</t>
  </si>
  <si>
    <t>PCB ASM 12 PT QBB I/O</t>
  </si>
  <si>
    <t>MDL; OPT 0 12PT DWD IO</t>
  </si>
  <si>
    <t>OPT 0 12PT DWD IO</t>
  </si>
  <si>
    <t>PCB ASM MDL;OPT 0 12PT DWD IO</t>
  </si>
  <si>
    <t>PCB ASM DOC 12 PT DWD I/O</t>
  </si>
  <si>
    <t>MDL ASSY;OPTIMUS I TC_RTD UM</t>
  </si>
  <si>
    <t>PCB ASM RTD-TC</t>
  </si>
  <si>
    <t>PCB ASM RTD MODULE</t>
  </si>
  <si>
    <t>MDL W/PRGM; 2080-RTD2 ASSY</t>
  </si>
  <si>
    <t>MDL OPT1 TC UNIVERSAL MODULE</t>
  </si>
  <si>
    <t>PCB ASM TC UNIVERSAL MODULE</t>
  </si>
  <si>
    <t>PCBA; TC UNIVERSAL MODULE</t>
  </si>
  <si>
    <t>MDL W/PRGM; 2080-TC2 ASSY</t>
  </si>
  <si>
    <t>MDL ASSY;E1 OPTIMUS I 24-POINTS CPU</t>
  </si>
  <si>
    <t>OPTIMUS I 24 POINTS CPU</t>
  </si>
  <si>
    <t>PCB ASM OPTIMUS I 24 POINTS C</t>
  </si>
  <si>
    <t>MDL OPT2 24PT</t>
  </si>
  <si>
    <t>OPTIMUS 2 24 POINT BW IO</t>
  </si>
  <si>
    <t>OPTIMUS II 24 POINT QWB IO</t>
  </si>
  <si>
    <t>PCB;OPTIMUS 2 24PT QWB IO BOA</t>
  </si>
  <si>
    <t>MDL PBA ASSY;OPITMUS II 24 PTS QVB</t>
  </si>
  <si>
    <t>PCBA OPTIMUS II 24PT QVB IO</t>
  </si>
  <si>
    <t>MDL ASSY;OPITMUS II 24 PTS QBB</t>
  </si>
  <si>
    <t>PCBA OPTIMUS II 24PT QBB IO</t>
  </si>
  <si>
    <t>MDL PBA ASSY;OPITMUS II 48 PTS AWB</t>
  </si>
  <si>
    <t>MDL PBA ASSY;OPITMUS II 48 PTS QWB</t>
  </si>
  <si>
    <t>PCBA;OPTIMUS II 48 POINT QWB</t>
  </si>
  <si>
    <t>MDL PBA ASSY;OPITMUS II 48 PTS QVB</t>
  </si>
  <si>
    <t>MDL PBA ASSY;OPITMUS II 48 PTS QBB</t>
  </si>
  <si>
    <t>PCBA;OPTIMUS II 48 POINT QBB</t>
  </si>
  <si>
    <t>1763-NC01 ASSEMBLY MODULE</t>
  </si>
  <si>
    <t>PCB ASM 1763-NC01</t>
  </si>
  <si>
    <t>PCBA; 1763-NC01</t>
  </si>
  <si>
    <t>MDL OPT1 48PT CPU</t>
  </si>
  <si>
    <t>OPTIMUS I 48 POINTS CPU</t>
  </si>
  <si>
    <t>MDL;OPT 0 LCD DSP&amp;MEM</t>
  </si>
  <si>
    <t>PCB ASM LCD &amp; MEM BOARD</t>
  </si>
  <si>
    <t>MDL OPT1 48PT AWB</t>
  </si>
  <si>
    <t>OPTIMUS I 48 POINT AW IO</t>
  </si>
  <si>
    <t>MDL W/PRGM;2080-LC30 -48AWB IO BOARD ASS</t>
  </si>
  <si>
    <t>MDL;OPTIMUS I 48 POINT QBB IO</t>
  </si>
  <si>
    <t>OPTIMUS I 48 POINT QBB IO</t>
  </si>
  <si>
    <t>MDL W/PRGM;2080-LC30- 48QBB IO BOARD ASS</t>
  </si>
  <si>
    <t>OPTIMUS 0 26PT AWA IO BOARD</t>
  </si>
  <si>
    <t>PCB ASM DOC 26PT AWA I/O</t>
  </si>
  <si>
    <t>OPTIMUS 0 26PT QWB IO BOARD</t>
  </si>
  <si>
    <t>PCB ASM DOC 26PT QWB I/O</t>
  </si>
  <si>
    <t>OPTIMUS 0 26PT QBB IO BOARD</t>
  </si>
  <si>
    <t>PCB ASM DOC 26PT QBB I/O</t>
  </si>
  <si>
    <t>MDL ASSY;OPTIMUS 0;26-POINTS CPU</t>
  </si>
  <si>
    <t>PCBA;OPTIMUS 0 26 POINT CPU B</t>
  </si>
  <si>
    <t>MDL;2080-USB-ADAPTOR HIGH PLUG</t>
  </si>
  <si>
    <t>USB ADAPTER H</t>
  </si>
  <si>
    <t>MDL PBA ASSY;OPITMUS II 24 PTS AWB</t>
  </si>
  <si>
    <t>PCBA OPTIMUS II 24PT AWB IO</t>
  </si>
  <si>
    <t>MDL ASSY; 2080-LC50-24POINT</t>
  </si>
  <si>
    <t>PCBA; OPTIMUS II 24 POINT CPU</t>
  </si>
  <si>
    <t>MDL ASSEMBLY;OPTIMUS II 48 PT CPU</t>
  </si>
  <si>
    <t>PCBA;OPTIMUS II 48 PT CPU</t>
  </si>
  <si>
    <t>PN-452122</t>
  </si>
  <si>
    <t>DIO;PWR;600V;0.9A;SMA;1SR154-600P-NFND</t>
  </si>
  <si>
    <t>DIO;PWR;700V;1A;SMA-FL;GS1MFL</t>
  </si>
  <si>
    <t>IC;PER-PSD813F3;90NS;70;Q</t>
  </si>
  <si>
    <t>IC;MCU-89C51CC01;CAN_BOOT</t>
  </si>
  <si>
    <t>MDL;DC/DC CONVERTER ASSY</t>
  </si>
  <si>
    <t>MDL;DC CONVERTER ASSY</t>
  </si>
  <si>
    <t>MDL;24VDC PROTECTED OUT</t>
  </si>
  <si>
    <t>MDL;24VDC DIAGNOSTIC OUT</t>
  </si>
  <si>
    <t>MDL;IDN;DAUGHTER BD</t>
  </si>
  <si>
    <t>MDL;IDN DAUGHTER BD</t>
  </si>
  <si>
    <t>MDL W/PRGM;ADN ADAPTER</t>
  </si>
  <si>
    <t>MDL;16PT DC COMBO 10I/6O</t>
  </si>
  <si>
    <t>MDL; 16PT DC COMBO10I/6O</t>
  </si>
  <si>
    <t>MDL;SLC KFC</t>
  </si>
  <si>
    <t>MDL ASSY;SLC KFC</t>
  </si>
  <si>
    <t>MDL W/PRGM;SLC KFC</t>
  </si>
  <si>
    <t>MDL;16PT DC SOURCE IN</t>
  </si>
  <si>
    <t>MDL;ABZ IN;2 OUT SCM</t>
  </si>
  <si>
    <t>MDL;HS COUNTER-2IN;4OUT</t>
  </si>
  <si>
    <t>MDL;HS COUNTER-4IN;2OUT</t>
  </si>
  <si>
    <t>MDL W/PRGM;HS COUNTER-2I</t>
  </si>
  <si>
    <t>MDL;COUNTER-2IN;2OUT</t>
  </si>
  <si>
    <t>MDL W/PRGM;COUNTER;2I;2O</t>
  </si>
  <si>
    <t>MDL;SCM-COUNTER;2IN;2OUT</t>
  </si>
  <si>
    <t>MDL;SCM-COUNTER-2IN;2OUT</t>
  </si>
  <si>
    <t>MDL;DISPLAY BOARD</t>
  </si>
  <si>
    <t>MDL;ENET DC/DC CONV</t>
  </si>
  <si>
    <t>ENET DC/DC CONV</t>
  </si>
  <si>
    <t>MDL;1769L1 COMBO LED</t>
  </si>
  <si>
    <t>MDL;1767L1 COMBO LED</t>
  </si>
  <si>
    <t>POWER/COMM</t>
  </si>
  <si>
    <t>MDL;CN MP</t>
  </si>
  <si>
    <t>MDL W/PRGM;CN MP</t>
  </si>
  <si>
    <t>MDL;1769ADN/B</t>
  </si>
  <si>
    <t>MDL W/PRGM;1769ADN/B</t>
  </si>
  <si>
    <t>PCB;RIO ADPTR/PS</t>
  </si>
  <si>
    <t>MDL;L35 DAUGHTERBOARD</t>
  </si>
  <si>
    <t>MDL W/PRGM;L35 DAUGHTERBD</t>
  </si>
  <si>
    <t>PN-14954</t>
  </si>
  <si>
    <t>MDL;L35 PROCESSOR;MB</t>
  </si>
  <si>
    <t>MDL;L35 PROCESSOR; MB</t>
  </si>
  <si>
    <t>MDL;L35;COMPACT FLASH;CB</t>
  </si>
  <si>
    <t>L35;COMPACT FLASH;CB</t>
  </si>
  <si>
    <t>MDL W/PRGM;1738ADN12 CPU</t>
  </si>
  <si>
    <t>MDL;1738-ADN18 BASE</t>
  </si>
  <si>
    <t>MDL W/PRGM;1738ADN18 CPU</t>
  </si>
  <si>
    <t>MDL W/PRGM;1738ADNX CPU</t>
  </si>
  <si>
    <t>MDL;1738-ACNR CPU</t>
  </si>
  <si>
    <t>MDL W/PRGM;1738-ACNR CPU</t>
  </si>
  <si>
    <t>MDL;L40 FACEPLATE</t>
  </si>
  <si>
    <t>MDL;XLOGIX 1769 I/O INTFC</t>
  </si>
  <si>
    <t>MDL;XLOGIX SLOT N WING</t>
  </si>
  <si>
    <t>1768-ENBT   A</t>
  </si>
  <si>
    <t>MDL W/PRGM;8 INP;1738-IB8</t>
  </si>
  <si>
    <t>MDL;L31;DUAL RS232;DB</t>
  </si>
  <si>
    <t>MDL;L31 DUAL RS232 DB</t>
  </si>
  <si>
    <t>MDL;CNET;SNGL MAIN</t>
  </si>
  <si>
    <t>1768-CNB   A</t>
  </si>
  <si>
    <t>MDL W/PRGM;CNET MAIN;SNGL</t>
  </si>
  <si>
    <t>MDL;CNET;DUAL MAIN</t>
  </si>
  <si>
    <t>1768-CNBR      A</t>
  </si>
  <si>
    <t>MDL W/PRGM;CNET;DUAL MAIN</t>
  </si>
  <si>
    <t>MDL;1738-APB CPU</t>
  </si>
  <si>
    <t>MDL W/PRGM;1738-APB CPU</t>
  </si>
  <si>
    <t>MDL;SGL SLOT FCPLT;ENBT</t>
  </si>
  <si>
    <t>1768-ENBT A</t>
  </si>
  <si>
    <t>MDL;SGL SLOT FCPLT;SERCOS</t>
  </si>
  <si>
    <t>X-LOGIX DISPLAY BOARD</t>
  </si>
  <si>
    <t>MDL;SLC E100 DB</t>
  </si>
  <si>
    <t>MDL W/PRGM;SLC E100 DB</t>
  </si>
  <si>
    <t>B02</t>
  </si>
  <si>
    <t>MDL;L32C DAUGHTERBOARD</t>
  </si>
  <si>
    <t>MDL;L35 DB NON RED COAX</t>
  </si>
  <si>
    <t>MDL W/PRGML32C;DB</t>
  </si>
  <si>
    <t>C02</t>
  </si>
  <si>
    <t>MDL;L35CR DAUGHTERBOARD</t>
  </si>
  <si>
    <t>MDL;L35 DB RED COAX</t>
  </si>
  <si>
    <t>MDL W/PRGM;L35CR DB</t>
  </si>
  <si>
    <t>MDL W/PRGM;ADN ADAPTER;CC</t>
  </si>
  <si>
    <t>SYS ASSY;VOLTAGE WIRING</t>
  </si>
  <si>
    <t>PKG ASSY;VOLTAGE WIRING</t>
  </si>
  <si>
    <t>SYS ASSY;COMMON WIRING</t>
  </si>
  <si>
    <t>PKG ASSY;COMMON WIRING</t>
  </si>
  <si>
    <t>MDL;CNET;DB;DUAL</t>
  </si>
  <si>
    <t>1768-CNBR     A</t>
  </si>
  <si>
    <t>MDL;CNET;FACEPLATE</t>
  </si>
  <si>
    <t>MDL;CNET;DB;SNGL</t>
  </si>
  <si>
    <t>1768-CNB    A</t>
  </si>
  <si>
    <t>MDL;FAB 10V/20MA IN;US;CC</t>
  </si>
  <si>
    <t>MDL;DC/DC/CONVERTER;CC</t>
  </si>
  <si>
    <t>MDL W/PRGM;PSSCPBA</t>
  </si>
  <si>
    <t>MDL;CNTR;2I;2O;CC</t>
  </si>
  <si>
    <t>MDL W/PRGM;CNTR;2I;2O;CC</t>
  </si>
  <si>
    <t>MDL;SCM-COUNTER;2I;2O;CC</t>
  </si>
  <si>
    <t>MDL W/PRGM;PSSCCNA CPU</t>
  </si>
  <si>
    <t>PROM;1794IJ2;MICRO</t>
  </si>
  <si>
    <t>UC;HIGH SPEED CNTR W/FW</t>
  </si>
  <si>
    <t>PROM;1734SSI;MICRO</t>
  </si>
  <si>
    <t>PROM;1734SSI;EEPROM</t>
  </si>
  <si>
    <t>PROM;1734VSHC;MICRO</t>
  </si>
  <si>
    <t>PROM;1734IJ/IK MICRO</t>
  </si>
  <si>
    <t>PROM;1734IE2C/C;MICRO</t>
  </si>
  <si>
    <t>PROM;1734IE2V/C;MICRO</t>
  </si>
  <si>
    <t>PROM;1734IR2/C;MICRO</t>
  </si>
  <si>
    <t>PROM;1734IT2I/C;MICRO</t>
  </si>
  <si>
    <t>PROM;1734OE2C/C;MICRO</t>
  </si>
  <si>
    <t>PROM;1734OE2V/C;MICRO</t>
  </si>
  <si>
    <t>PROM;1734IR2E/C;MICRO</t>
  </si>
  <si>
    <t>MICRO W/PRGM;1734APB</t>
  </si>
  <si>
    <t>MICRO W/PRGM;RIO-PBA</t>
  </si>
  <si>
    <t>FW ASSY;2080-LC30-10/16 PT(OUTSOURCE)</t>
  </si>
  <si>
    <t>FW ASSY;2080-LC30-24 PT (OUTSOURCE)</t>
  </si>
  <si>
    <t>FW ASSY;2080-LC30-48 PT (OUTSOURCE)</t>
  </si>
  <si>
    <t>FW ASSY;2080-LC10-12 PT (OUTSOURCE)</t>
  </si>
  <si>
    <t>PAL;1794ADN DEC</t>
  </si>
  <si>
    <t>PROM;IT8/IR8</t>
  </si>
  <si>
    <t>O-57300</t>
  </si>
  <si>
    <t>INTERFACE BOARD</t>
  </si>
  <si>
    <t>O-63000-201</t>
  </si>
  <si>
    <t>AB1397 REGULATOR MOD</t>
  </si>
  <si>
    <t>AB1397 REGULATOR</t>
  </si>
  <si>
    <t>PN-101601</t>
  </si>
  <si>
    <t>FW ASSY; FPGA; 1756-DNB/E; A3P250</t>
  </si>
  <si>
    <t>PN-101986</t>
  </si>
  <si>
    <t>MDL;1794-OW8</t>
  </si>
  <si>
    <t>PCB ASM 1794-OW8</t>
  </si>
  <si>
    <t>PN-101987</t>
  </si>
  <si>
    <t>MDL;1794-OW8XT</t>
  </si>
  <si>
    <t>(IECEX) PCB ASM 1794-OW8XT</t>
  </si>
  <si>
    <t>PN-102386</t>
  </si>
  <si>
    <t>PN-87370</t>
  </si>
  <si>
    <t>PN-30843</t>
  </si>
  <si>
    <t>PCB MDL ASSY;ANLG;1794-OE4XT CC</t>
  </si>
  <si>
    <t>MDL;ANLG;1794-OE4XT B</t>
  </si>
  <si>
    <t>PCB ASM 1794-OE4XT B</t>
  </si>
  <si>
    <t>MDL PCB ASSY; 1794-IE8XT  CC</t>
  </si>
  <si>
    <t>MDL PCB ASSY; 1794-IE8XT B</t>
  </si>
  <si>
    <t>(IECEX) (FLEX) PCB ASM MDL;ANLG;8I 12BT</t>
  </si>
  <si>
    <t>PN-102512</t>
  </si>
  <si>
    <t>MDL;FLEX I/O ENET ADPTR</t>
  </si>
  <si>
    <t>FLEX I/O ENET ADPTR</t>
  </si>
  <si>
    <t>PN-102513</t>
  </si>
  <si>
    <t>MDL W/PRGM;FLEX I/O ENET</t>
  </si>
  <si>
    <t>PN-103468</t>
  </si>
  <si>
    <t>MDL; 1794-AENTR/A HMI BOARD</t>
  </si>
  <si>
    <t>PCB ASM 1794-AENTR/A HMI BOARD (FLEX)</t>
  </si>
  <si>
    <t>PN-106844</t>
  </si>
  <si>
    <t>PN-94331</t>
  </si>
  <si>
    <t>MDL;1794-IA8K/A;CC</t>
  </si>
  <si>
    <t>MDL;1794-IA8</t>
  </si>
  <si>
    <t>PCBA;1794-IA8/A</t>
  </si>
  <si>
    <t>PN-106850</t>
  </si>
  <si>
    <t>PN-94412</t>
  </si>
  <si>
    <t>MDL;1794-OA8K/A;CC</t>
  </si>
  <si>
    <t>MDL;1794-OA8</t>
  </si>
  <si>
    <t>PCBA;1794-OA8/A</t>
  </si>
  <si>
    <t>PN-106854</t>
  </si>
  <si>
    <t>PN-94415</t>
  </si>
  <si>
    <t>PN-23448</t>
  </si>
  <si>
    <t>MDL;1794-IB10XOB6 CONFORM COAT</t>
  </si>
  <si>
    <t>MDL;1794-IB10XOB6</t>
  </si>
  <si>
    <t>PCBA; 1794-IB10XOB6XT</t>
  </si>
  <si>
    <t>PN-107231</t>
  </si>
  <si>
    <t>PN-94758</t>
  </si>
  <si>
    <t>MDL;1794-IB16K/A;CC</t>
  </si>
  <si>
    <t>MDL;1794-IB16</t>
  </si>
  <si>
    <t>PN-107240</t>
  </si>
  <si>
    <t>PN-94761</t>
  </si>
  <si>
    <t>MDL;1794-OB16PK/A;CC</t>
  </si>
  <si>
    <t>MDL;1794-OB16P</t>
  </si>
  <si>
    <t>PCBA; 1794-OB16P</t>
  </si>
  <si>
    <t>PN-107263</t>
  </si>
  <si>
    <t>MDL;1794-OW8K/A;CC</t>
  </si>
  <si>
    <t>PN-107268</t>
  </si>
  <si>
    <t>MDL;1794-OW8XT CONFORM COAT</t>
  </si>
  <si>
    <t>PN-107270</t>
  </si>
  <si>
    <t>PN-94767</t>
  </si>
  <si>
    <t>PCB ASSEMBLY 1794-IB16XT CONFORM COAT</t>
  </si>
  <si>
    <t>PCB ASSEMBLY 1794-IB16XT</t>
  </si>
  <si>
    <t>PCBA; 1794-IB16XT</t>
  </si>
  <si>
    <t>PN-107272</t>
  </si>
  <si>
    <t>PN-94768</t>
  </si>
  <si>
    <t>PN-16913</t>
  </si>
  <si>
    <t>PCB ASSEMBLY 1794-OB16PXT CONFORM COAT</t>
  </si>
  <si>
    <t>PCB ASSEMBLY 1794-OB16PXT</t>
  </si>
  <si>
    <t>PCB ASM 1794-OB16PXT</t>
  </si>
  <si>
    <t>PN-107274</t>
  </si>
  <si>
    <t>PN-94770</t>
  </si>
  <si>
    <t>PN-29147</t>
  </si>
  <si>
    <t>MDL W/PRGM; 1794-OB8EPXT CONFORM COAT</t>
  </si>
  <si>
    <t>PCB ASSEMBLY 1794-OB8EPXT</t>
  </si>
  <si>
    <t>PCB ASM 1794-OB8EPXT</t>
  </si>
  <si>
    <t>PN-107275</t>
  </si>
  <si>
    <t>MDL W/PRGM; 1794-OB8EPXT</t>
  </si>
  <si>
    <t>PN-107910</t>
  </si>
  <si>
    <t>MDL W/PRGM;1734-AENT CPU</t>
  </si>
  <si>
    <t>PN-108156</t>
  </si>
  <si>
    <t>PN-34462</t>
  </si>
  <si>
    <t>PN-34461</t>
  </si>
  <si>
    <t>MDL W/PRGM;1738-AENT CPU</t>
  </si>
  <si>
    <t>MDL;1738-AENT CPU; ROHS</t>
  </si>
  <si>
    <t>MDL;1738-AENT CPU</t>
  </si>
  <si>
    <t>PN-108275</t>
  </si>
  <si>
    <t>PN-91560</t>
  </si>
  <si>
    <t>PN-109374</t>
  </si>
  <si>
    <t>MDL W/PRGM;L35 DAUGHTERBD SER B</t>
  </si>
  <si>
    <t>PCBA;1769;L35 DAUGHTERBOARD</t>
  </si>
  <si>
    <t>PCBA; L35 DAUGHTER BOARD</t>
  </si>
  <si>
    <t>PN-108357</t>
  </si>
  <si>
    <t>PN-99602</t>
  </si>
  <si>
    <t>MDL; 1794-ACN15/D MAIN BOARD</t>
  </si>
  <si>
    <t>PCB ASM 1794-ACN15/D</t>
  </si>
  <si>
    <t>PN-108358</t>
  </si>
  <si>
    <t>MDL; 1794-ACNR15/D MAIN BOARD</t>
  </si>
  <si>
    <t>PCB ASM 1794-ACNR15/D</t>
  </si>
  <si>
    <t>PN-108484</t>
  </si>
  <si>
    <t>PN-120101</t>
  </si>
  <si>
    <t>PN-120102</t>
  </si>
  <si>
    <t>MDL W/PRGM ASSY; 2711C-T4T MAIN</t>
  </si>
  <si>
    <t>MDL ASSY; 2711C-T4T MAIN</t>
  </si>
  <si>
    <t>PCB ASM PEGASUS</t>
  </si>
  <si>
    <t>PN-108955</t>
  </si>
  <si>
    <t>PN-107966</t>
  </si>
  <si>
    <t>PN-134030</t>
  </si>
  <si>
    <t>120V;GR;PCBA &amp;BASE;SPRING-CLAMP;LATCH MT</t>
  </si>
  <si>
    <t>PCBA; 800F 120V LED MOD GREEN W/O TERM.</t>
  </si>
  <si>
    <t>(5G) PCBA;800F LED MODULE - 120V G</t>
  </si>
  <si>
    <t>PN-108956</t>
  </si>
  <si>
    <t>PN-117454</t>
  </si>
  <si>
    <t>120V;RD;PCBA &amp;BASE;SPRING-CLAMP;LATCH MT</t>
  </si>
  <si>
    <t>PCBA; 800F 120V LED MOD RED W/O TERM.</t>
  </si>
  <si>
    <t>(5R) PCBA;800F LED MODULE - 120V R</t>
  </si>
  <si>
    <t>PN-108957</t>
  </si>
  <si>
    <t>PN-117453</t>
  </si>
  <si>
    <t>120V;WH;PCBA &amp;BASE;SPRING-CLAMP;LATCH MT</t>
  </si>
  <si>
    <t>PCBA; 800F 120V LED MOD WHITE W/O TERM.</t>
  </si>
  <si>
    <t>(5W) PCBA;800F LED MODULE - 120V W</t>
  </si>
  <si>
    <t>PN-108958</t>
  </si>
  <si>
    <t>PN-107962</t>
  </si>
  <si>
    <t>PCBA &amp;BASE;SPRING-CLAMP;LATCH MT;240V;GR</t>
  </si>
  <si>
    <t>PCBA; 800F 240V LED MOD GREEN W/O TERM.</t>
  </si>
  <si>
    <t>(7G) PCBA;800F LED MODULE - 240V G</t>
  </si>
  <si>
    <t>PN-108959</t>
  </si>
  <si>
    <t>PN-100733</t>
  </si>
  <si>
    <t>240V;RD;PCBA &amp;BASE;SPRING-CLAMP;LATCH MT</t>
  </si>
  <si>
    <t>PCBA; 800F 240V LED MOD RED W/O TERM.</t>
  </si>
  <si>
    <t>(7R) PCBA;800F LED MODULE - 240V R</t>
  </si>
  <si>
    <t>PN-108960</t>
  </si>
  <si>
    <t>PN-115021</t>
  </si>
  <si>
    <t>240V;WH;PCBA &amp;BASE;SPRING-CLAMP;LATCH MT</t>
  </si>
  <si>
    <t>PCBA; 800F 240V LED MOD WHITE W/O TERM.</t>
  </si>
  <si>
    <t>(7W) PCBA;800F LED MODULE - 240V W</t>
  </si>
  <si>
    <t>PN-108991</t>
  </si>
  <si>
    <t>PCBA;W/ SCREW TERM.; LATCH MT;120V;GREEN</t>
  </si>
  <si>
    <t>PN-108993</t>
  </si>
  <si>
    <t>PCBA;W/ SCREW TERM.; BASE MT;120V;GREEN</t>
  </si>
  <si>
    <t>PN-108994</t>
  </si>
  <si>
    <t>PCBA;W/ SCREW TERM.; LATCH MT;120V;RED</t>
  </si>
  <si>
    <t>PN-108996</t>
  </si>
  <si>
    <t>PCBA;W/ SCREW TERM.; BASE MT;120V;RED</t>
  </si>
  <si>
    <t>PN-108997</t>
  </si>
  <si>
    <t>PCBA;W/ SCREW TERM.; LATCH MT;120V;WHITE</t>
  </si>
  <si>
    <t>PN-108999</t>
  </si>
  <si>
    <t>PCBA;W/ SCREW TERM.; BASE MT;120V;WHITE</t>
  </si>
  <si>
    <t>PN-109000</t>
  </si>
  <si>
    <t>PCBA;W/ SCREW TERM.; LATCH MT;240V;GREEN</t>
  </si>
  <si>
    <t>PN-109002</t>
  </si>
  <si>
    <t>PCBA;W/ SCREW TERM.; BASE MT;240V;GREEN</t>
  </si>
  <si>
    <t>PN-109003</t>
  </si>
  <si>
    <t>PCBA;W/ SCREW TERM.; LATCH MT;240V;RED</t>
  </si>
  <si>
    <t>PN-109005</t>
  </si>
  <si>
    <t>PCBA;W/ SCREW TERM.; BASE MT;240V;RED</t>
  </si>
  <si>
    <t>PN-109006</t>
  </si>
  <si>
    <t>PCBA;W/ SCREW TERM.; LATCH MT;240V;WHITE</t>
  </si>
  <si>
    <t>PN-109008</t>
  </si>
  <si>
    <t>PCBA;W/ SCREW TERM.; BASE MT;240V;WHITE</t>
  </si>
  <si>
    <t>PN-109009</t>
  </si>
  <si>
    <t>PN-100719</t>
  </si>
  <si>
    <t>PN-116079</t>
  </si>
  <si>
    <t>PCBA;W/ SCREW TERM.; LATCH MT;UNI';GREEN</t>
  </si>
  <si>
    <t>PCBA; 800F UNI' LED MOD GREEN W/O TERM.</t>
  </si>
  <si>
    <t>(UG) PCBA;800F;UNI LED MOD GREEN</t>
  </si>
  <si>
    <t>PN-109010</t>
  </si>
  <si>
    <t>PN-117385</t>
  </si>
  <si>
    <t>PCBA;W/ SCREW TERM.; LATCH MT;UNI';RED</t>
  </si>
  <si>
    <t>PCBA; 800F UNI' LED MOD RED W/O TERM.</t>
  </si>
  <si>
    <t>(UR) PCBA;800F;UNI' LED MOD RED W/</t>
  </si>
  <si>
    <t>PN-109011</t>
  </si>
  <si>
    <t>PN-116080</t>
  </si>
  <si>
    <t>PCBA;W/ SCREW TERM.; LATCH MT;UNI';WHITE</t>
  </si>
  <si>
    <t>PCBA; 800F UNI' LED MOD WHITE W/O TERM.</t>
  </si>
  <si>
    <t>(UW) PCBA;800F;UNI' LED MOD WHITE</t>
  </si>
  <si>
    <t>PN-110432</t>
  </si>
  <si>
    <t>FW ASSY; SPI NOR FLASH; 1769-L1Y; R1.1</t>
  </si>
  <si>
    <t>PN-110434</t>
  </si>
  <si>
    <t>FW ASSY; FPGA; 1769-L1Y; A3PN030; R1.1</t>
  </si>
  <si>
    <t>PN-110436</t>
  </si>
  <si>
    <t>FW ASSY; VMON; 1769-L1Y; UCD9081; R1.1</t>
  </si>
  <si>
    <t>PN-110438</t>
  </si>
  <si>
    <t>FW ASSY; EIO SPI FLASH; 1769-L1Y; R1.1</t>
  </si>
  <si>
    <t>PN-110440</t>
  </si>
  <si>
    <t>FW ASSY; MCU; 1769-L1Y; LM3S2793; R1.12</t>
  </si>
  <si>
    <t>PN-110577</t>
  </si>
  <si>
    <t>FW ASSY; 1769-L3Y; SPI NOR FLASH</t>
  </si>
  <si>
    <t>PN-112025</t>
  </si>
  <si>
    <t>FW ASSY;MCU;1738-IE4CM12;3.002</t>
  </si>
  <si>
    <t>PN-112029</t>
  </si>
  <si>
    <t>PN-112032</t>
  </si>
  <si>
    <t>FW ASSY;MCU;1734-IE8C;3.002</t>
  </si>
  <si>
    <t>PN-112034</t>
  </si>
  <si>
    <t>PN-15620</t>
  </si>
  <si>
    <t>SPN-15621</t>
  </si>
  <si>
    <t>MDL W/PRGM;1734IE8C</t>
  </si>
  <si>
    <t>MDL;1734IE8C</t>
  </si>
  <si>
    <t>PCB DOC 8PT ANLG CURR IN</t>
  </si>
  <si>
    <t>PN-113348</t>
  </si>
  <si>
    <t>MDL;ANLG;4I/20 V/I 12BT</t>
  </si>
  <si>
    <t>MDL;ANLG;4I/2O V/I</t>
  </si>
  <si>
    <t>PN-113349</t>
  </si>
  <si>
    <t>PN-113350</t>
  </si>
  <si>
    <t>MDL;ANLG 8I V/I 12BT</t>
  </si>
  <si>
    <t>PCBA;1794-IE8/B</t>
  </si>
  <si>
    <t>PN-113351</t>
  </si>
  <si>
    <t>MDL;ANLG;8I V/I;12BT</t>
  </si>
  <si>
    <t>PN-114170</t>
  </si>
  <si>
    <t>PN-15621</t>
  </si>
  <si>
    <t>PCBA;1734-IE8C</t>
  </si>
  <si>
    <t>PCB DOC 1734-IE8C</t>
  </si>
  <si>
    <t>PN-114264</t>
  </si>
  <si>
    <t>PCBA;1734/1738-IE4C</t>
  </si>
  <si>
    <t>PCB DOC 1734-IE4C</t>
  </si>
  <si>
    <t>PN-114908</t>
  </si>
  <si>
    <t>PN-24885</t>
  </si>
  <si>
    <t>PN-24172</t>
  </si>
  <si>
    <t>MDL W/PRGM; 1734-IR2E/C; 2PT RTD</t>
  </si>
  <si>
    <t>MDL; 1734-IR2/C; 2PT RTD</t>
  </si>
  <si>
    <t>PCB DOC 2PT RTD INPUT</t>
  </si>
  <si>
    <t>PN-114910</t>
  </si>
  <si>
    <t>MDL W/PRGM; 1734-IR2/C; 2PT RTD</t>
  </si>
  <si>
    <t>PN-116566</t>
  </si>
  <si>
    <t>FW ASSY; NOR FLASH; L35E DAUGHTERBOARD</t>
  </si>
  <si>
    <t>PN-116717</t>
  </si>
  <si>
    <t>FPGA;HIGH SPEED CNTR W/FW</t>
  </si>
  <si>
    <t>PN-116901</t>
  </si>
  <si>
    <t>PN-26326</t>
  </si>
  <si>
    <t>MDL W/PRGM;24VDC SRCE OUT</t>
  </si>
  <si>
    <t>MDL;OB2EP 2 SOURCE DC OUT</t>
  </si>
  <si>
    <t>PN-116905</t>
  </si>
  <si>
    <t>FW ASSY;MCU;1734-OE4C;3.002</t>
  </si>
  <si>
    <t>PN-116908</t>
  </si>
  <si>
    <t>PN-116909</t>
  </si>
  <si>
    <t>PCBA; 1768-L4X; XLOGIX 1769 I/O INTFC</t>
  </si>
  <si>
    <t>PCB ASM 1768-L4X; XLOGIX 1769</t>
  </si>
  <si>
    <t>PN-117016</t>
  </si>
  <si>
    <t>PN-117017</t>
  </si>
  <si>
    <t>PCBA; 1768-L4X; L40 FACEPLATE</t>
  </si>
  <si>
    <t>PCB ASM 1768-L4X; L40 FACEPLA</t>
  </si>
  <si>
    <t>PN-117115</t>
  </si>
  <si>
    <t>PN-117116</t>
  </si>
  <si>
    <t>PCBA; 1769-L35; COMPACT FLASH;CB</t>
  </si>
  <si>
    <t>PCB ASM;1769-L35 COMPACT FLAS</t>
  </si>
  <si>
    <t>PN-117177</t>
  </si>
  <si>
    <t>PN-117175</t>
  </si>
  <si>
    <t>MDL;DISPLAY BOARD;ROHS</t>
  </si>
  <si>
    <t>MDL;DISPLAY TEST BOARD 2</t>
  </si>
  <si>
    <t>PN-117222</t>
  </si>
  <si>
    <t>PN-116910</t>
  </si>
  <si>
    <t>PCBA; 1768 M04SE; FACE PLATE</t>
  </si>
  <si>
    <t>PCBA; 1768 M04SE FACEPLATE</t>
  </si>
  <si>
    <t>PN-117223</t>
  </si>
  <si>
    <t>PN-116913</t>
  </si>
  <si>
    <t>PCBA; 1768 ENET; MB</t>
  </si>
  <si>
    <t>PCB ASM 1768 ENBT_EWEB MAIN B</t>
  </si>
  <si>
    <t>PN-117224</t>
  </si>
  <si>
    <t>PN-116912</t>
  </si>
  <si>
    <t>PCBA; 1768 ENBT EWEB; FACE PLATE</t>
  </si>
  <si>
    <t>PCB ASM;1768 ENBT_EWEB FACEPL</t>
  </si>
  <si>
    <t>PN-117225</t>
  </si>
  <si>
    <t>PN-116914</t>
  </si>
  <si>
    <t>PCBA; 1768 CNET; FACE PLATE</t>
  </si>
  <si>
    <t>PCB ASM 1768 CNB_CNBR FACE PL</t>
  </si>
  <si>
    <t>PN-117226</t>
  </si>
  <si>
    <t>PN-116915</t>
  </si>
  <si>
    <t>PCBA; 1768 CNB; DB</t>
  </si>
  <si>
    <t>PCB ASM 1768 CNB DAUGHTER BRD</t>
  </si>
  <si>
    <t>PN-117228</t>
  </si>
  <si>
    <t>PCBA; 1768 CNBR; DB</t>
  </si>
  <si>
    <t>PCB ASM 1768 CNBR DAUGHTER BR</t>
  </si>
  <si>
    <t>PN-117230</t>
  </si>
  <si>
    <t>PN-116917</t>
  </si>
  <si>
    <t>PCBA; 1768; SLOT N WING</t>
  </si>
  <si>
    <t>PCB ASM 1768 SLOT WING</t>
  </si>
  <si>
    <t>PN-117765</t>
  </si>
  <si>
    <t>PCBA;1734-IE2C</t>
  </si>
  <si>
    <t>PCB ASM;1734-IE2C</t>
  </si>
  <si>
    <t>PN-117875</t>
  </si>
  <si>
    <t>PN-117885</t>
  </si>
  <si>
    <t>MCS-E1 PLUS;45MM; ADJ; SENSING PCB ASSY</t>
  </si>
  <si>
    <t>PCBA MCS-E1 PLUS; 45MM SENSNG</t>
  </si>
  <si>
    <t>PN-117876</t>
  </si>
  <si>
    <t>MCS-E1 PLUS;45MM; OEM; SENSING PCB ASSY</t>
  </si>
  <si>
    <t>PN-117877</t>
  </si>
  <si>
    <t>MCS-E1 PLUS;45MM; SING. PH; PCB ASSY</t>
  </si>
  <si>
    <t>PN-117879</t>
  </si>
  <si>
    <t>PN-117888</t>
  </si>
  <si>
    <t>MCS-E1 PLUS;72MM;  ADJ; SENSING PCB ASSY</t>
  </si>
  <si>
    <t>PCB ASM ADJUSTABLE; NEW ASIC</t>
  </si>
  <si>
    <t>PN-117880</t>
  </si>
  <si>
    <t>MCS-E1 PLUS; 72MM SN. PH; SENSING PCB AS</t>
  </si>
  <si>
    <t>PCB ASM SINGLE PHASE; NEW ASI</t>
  </si>
  <si>
    <t>PN-117881</t>
  </si>
  <si>
    <t>MCS-E1 PLUS; 60-120A; SENSING PCB ASSY</t>
  </si>
  <si>
    <t>PCB ASM 55-110A; NEW ASIC</t>
  </si>
  <si>
    <t>PN-117905</t>
  </si>
  <si>
    <t>PN-118577</t>
  </si>
  <si>
    <t>FW ASSY;MCU;1738-OE4CM12;3.002</t>
  </si>
  <si>
    <t>PN-118672</t>
  </si>
  <si>
    <t>MDLWPRGRM; 1794-ACN15/D MAIN BOARD</t>
  </si>
  <si>
    <t>PN-118673</t>
  </si>
  <si>
    <t>MDLWPRGRM; 1794-ACN15K/D MAIN BOARD - CC</t>
  </si>
  <si>
    <t>PN-118674</t>
  </si>
  <si>
    <t>MDLWPRGRM; 1794-ACNR15/D MAIN BOARD</t>
  </si>
  <si>
    <t>PN-118675</t>
  </si>
  <si>
    <t>MDLWPRGRM; 1794-ACNR15XT/D MAIN BD - CC</t>
  </si>
  <si>
    <t>PN-118675-CR</t>
  </si>
  <si>
    <t>MDLWPRGRM; ACNR15XT/D MAIN BD-COATED;ROU</t>
  </si>
  <si>
    <t>PN-118676</t>
  </si>
  <si>
    <t>MDLWPRGRM; TC-FCCN01/D MAIN BOARD</t>
  </si>
  <si>
    <t>PN-118677</t>
  </si>
  <si>
    <t>MDLWPRGRM; TC-FCCR01/D MAIN BOARD</t>
  </si>
  <si>
    <t>PN-118682</t>
  </si>
  <si>
    <t>MDL; 1794-ACN15K/D MAIN BOARD - CC</t>
  </si>
  <si>
    <t>PN-118683</t>
  </si>
  <si>
    <t>MDL; 1794-ACNR15XT/D MAIN BD - CC</t>
  </si>
  <si>
    <t>PN-119871</t>
  </si>
  <si>
    <t>PN-119870</t>
  </si>
  <si>
    <t>MDL;1769-L1Y BACKPLANE BOARD;E2.5</t>
  </si>
  <si>
    <t>PCBA; 1769-L1Y BACKPLANE BOAR</t>
  </si>
  <si>
    <t>PN-119875</t>
  </si>
  <si>
    <t>PN-119874</t>
  </si>
  <si>
    <t>MDL; 1769-L1Y I/O RISER BOARD; E2.5</t>
  </si>
  <si>
    <t>PN-119877</t>
  </si>
  <si>
    <t>PN-119876</t>
  </si>
  <si>
    <t>MDL; 1769-L1Y I/O CONN BOARD; E2.5</t>
  </si>
  <si>
    <t>1769-L1Y IO INT CONN BOARD; E</t>
  </si>
  <si>
    <t>PN-120661</t>
  </si>
  <si>
    <t>PN-117220</t>
  </si>
  <si>
    <t>PN-116911</t>
  </si>
  <si>
    <t>MDL W/PRGM; 1768 M04SE</t>
  </si>
  <si>
    <t>PCBA; 1768 M04SE; MB</t>
  </si>
  <si>
    <t>PCBA; 1768 M04SE; MAIN BOARD</t>
  </si>
  <si>
    <t>PN-120836</t>
  </si>
  <si>
    <t>PN-114302</t>
  </si>
  <si>
    <t>MDL ASSY;1769-L3Y;DAUGHTERCARD;E2</t>
  </si>
  <si>
    <t>MDL ASSY;1769-L3Y</t>
  </si>
  <si>
    <t>PN-120847</t>
  </si>
  <si>
    <t>MDL ASSY;1769-L3Y;DAUGHTERCARD; NSE</t>
  </si>
  <si>
    <t>MDL; 1769-L30ER-NSE</t>
  </si>
  <si>
    <t>PN-120944</t>
  </si>
  <si>
    <t>PN-15542</t>
  </si>
  <si>
    <t>PN-15543</t>
  </si>
  <si>
    <t>MDL W/PRGM; 1734-OE4C</t>
  </si>
  <si>
    <t>MDL; 4PT ANLG CURRENT OUT</t>
  </si>
  <si>
    <t>PCB DOC 4PT ANLG CURR OUT</t>
  </si>
  <si>
    <t>PN-120945</t>
  </si>
  <si>
    <t>MDL W/PRGM;1738-OE4CM12</t>
  </si>
  <si>
    <t>PN-122242</t>
  </si>
  <si>
    <t>PN-143449</t>
  </si>
  <si>
    <t>MDL/WPROGRAM; 1794-AENTR/A POWER BOARD</t>
  </si>
  <si>
    <t>MDL; 1794-AENTR/A POWER BOARD</t>
  </si>
  <si>
    <t>PCBA; 1794-AENTR PWR BRD</t>
  </si>
  <si>
    <t>PN-122247</t>
  </si>
  <si>
    <t>MDL W/PRGM;1794-AENTRXT POWER CONF COAT</t>
  </si>
  <si>
    <t>PN-122249</t>
  </si>
  <si>
    <t>MDL/WPROGRAM; 1794-AENTR/A HMI BOARD</t>
  </si>
  <si>
    <t>PN-122250</t>
  </si>
  <si>
    <t>MDL W/PRGM;1794-AENTRXT HMI CONF COAT</t>
  </si>
  <si>
    <t>PN-122418</t>
  </si>
  <si>
    <t>PN-122419</t>
  </si>
  <si>
    <t>PN-122428</t>
  </si>
  <si>
    <t>MDL W/PRGM;1769-L1Y BACKPLANE BOARD;E2.5</t>
  </si>
  <si>
    <t>PN-122531</t>
  </si>
  <si>
    <t>MDL W/PRGM;1768E100T EN</t>
  </si>
  <si>
    <t>PN-122548</t>
  </si>
  <si>
    <t>PN-122547</t>
  </si>
  <si>
    <t>PCB ASM 1794-VHSC MAIN BOARD</t>
  </si>
  <si>
    <t>PN-122837</t>
  </si>
  <si>
    <t>PN-122839</t>
  </si>
  <si>
    <t>PCBA; 1769-L35CR; ;COMPACT FLASH; CB</t>
  </si>
  <si>
    <t>PCBA; 1769-L35CR COMPACT FLAS</t>
  </si>
  <si>
    <t>PN-123490</t>
  </si>
  <si>
    <t>MDL W/PRGM;1734-IE8C</t>
  </si>
  <si>
    <t>PN-123493</t>
  </si>
  <si>
    <t>MDL W/PRGM;1734-IE2C</t>
  </si>
  <si>
    <t>PN-123815</t>
  </si>
  <si>
    <t>FW ASSY;MCU;1734-IE4C;3.003</t>
  </si>
  <si>
    <t>PN-123818</t>
  </si>
  <si>
    <t>MDL W/PRGM;4PT ANLG CURR INPUT</t>
  </si>
  <si>
    <t>PN-125013</t>
  </si>
  <si>
    <t>MDL W/PRGM;1768-EWEB</t>
  </si>
  <si>
    <t>PN-125066</t>
  </si>
  <si>
    <t>PN-125065</t>
  </si>
  <si>
    <t>PCB ASM 1794-VHSC I/O BOARD</t>
  </si>
  <si>
    <t>PN-125371</t>
  </si>
  <si>
    <t>PCBA ;1738-AENT CPU; ROHS</t>
  </si>
  <si>
    <t>PCBA;1738-AENT CPU ROHS</t>
  </si>
  <si>
    <t>PN-125469</t>
  </si>
  <si>
    <t>PN-126465</t>
  </si>
  <si>
    <t>PN-126461</t>
  </si>
  <si>
    <t>MDL W/PRGM;IB2;2 SINK DC</t>
  </si>
  <si>
    <t>PCBA;1734-IB2</t>
  </si>
  <si>
    <t>PN-125470</t>
  </si>
  <si>
    <t>PN-126464</t>
  </si>
  <si>
    <t>MDL W/PRGM;IB4;4 SINK DC</t>
  </si>
  <si>
    <t>PCBA;1734-IB4</t>
  </si>
  <si>
    <t>PN-125802</t>
  </si>
  <si>
    <t>MDL; 1794-AENTR/A MAIN BOARD</t>
  </si>
  <si>
    <t>(IECEX) PCB ASM 1794-AENTR/A DUAL POR</t>
  </si>
  <si>
    <t>PN-125842</t>
  </si>
  <si>
    <t>PN-125843</t>
  </si>
  <si>
    <t>PCBA ;DC/DC CONVERTER ASSY</t>
  </si>
  <si>
    <t>PCB ASM 1794-DC/DC CONVERTER</t>
  </si>
  <si>
    <t>PN-125906</t>
  </si>
  <si>
    <t>FW ASSY; 1756-L7X; SPI NOR FLASH</t>
  </si>
  <si>
    <t>PN-126307</t>
  </si>
  <si>
    <t>PN-126309</t>
  </si>
  <si>
    <t>PN-109648</t>
  </si>
  <si>
    <t>MDL ASY 1769-L3Y MAIN BOARD W/PRGM</t>
  </si>
  <si>
    <t>MDL ASSY; 1769-L3Y;MAIN BOARD</t>
  </si>
  <si>
    <t>MDL W/PRGM 1769-L3Y MAIN</t>
  </si>
  <si>
    <t>PN-126308</t>
  </si>
  <si>
    <t>FW ASSY; FPGA; 1769-L3Y; A3P060</t>
  </si>
  <si>
    <t>PN-126460</t>
  </si>
  <si>
    <t>MDL W/PRGM;HS COUNTER-2I;4O</t>
  </si>
  <si>
    <t>PN-126463</t>
  </si>
  <si>
    <t>PCBA;1734-IB8</t>
  </si>
  <si>
    <t>PN-126469</t>
  </si>
  <si>
    <t>MDL W/PRGM;IB8;8 SINK DC</t>
  </si>
  <si>
    <t>PN-128021</t>
  </si>
  <si>
    <t>PN-117229</t>
  </si>
  <si>
    <t>PN-116916</t>
  </si>
  <si>
    <t>PCBA; 1768 CNBR; MB</t>
  </si>
  <si>
    <t>PCB ASM 1768 CNET MAIN; ROHS_</t>
  </si>
  <si>
    <t>PN-128022</t>
  </si>
  <si>
    <t>PN-117227</t>
  </si>
  <si>
    <t>PCBA; 1768 CNB; MB</t>
  </si>
  <si>
    <t>PN-128028</t>
  </si>
  <si>
    <t>PN-128024</t>
  </si>
  <si>
    <t>MDL W/PRGM; 1769-L1Y MAINBOARD</t>
  </si>
  <si>
    <t>PCBA MDL W/PRGM 1769-L1Y MAIN</t>
  </si>
  <si>
    <t>PN-128133</t>
  </si>
  <si>
    <t>PN-98681</t>
  </si>
  <si>
    <t>MDL;1794-TB3GT</t>
  </si>
  <si>
    <t>(IECEX) 1794-TB3GST</t>
  </si>
  <si>
    <t>PN-128326</t>
  </si>
  <si>
    <t>PN-128325</t>
  </si>
  <si>
    <t>MDL; 1769-L1Y LED BOARD</t>
  </si>
  <si>
    <t>PCB ASM 1769-L1Y LED BOARD</t>
  </si>
  <si>
    <t>PN-128450</t>
  </si>
  <si>
    <t>PCBA ;1734-AENT/A CPU</t>
  </si>
  <si>
    <t>PCBA; 1734-AENT/A CPU</t>
  </si>
  <si>
    <t>PN-128576</t>
  </si>
  <si>
    <t>PN-128575</t>
  </si>
  <si>
    <t>PCBA;1768-L4X/C;MAIN CONTROLLER</t>
  </si>
  <si>
    <t>PCB ASM 1768-L4X MAIN BOARD</t>
  </si>
  <si>
    <t>PN-128577</t>
  </si>
  <si>
    <t>MDL W/PRGM ;1734-AENT/A CPU</t>
  </si>
  <si>
    <t>PN-128578</t>
  </si>
  <si>
    <t>MDL W/PRGM;L4X/C CONTROLLER</t>
  </si>
  <si>
    <t>PN-128663</t>
  </si>
  <si>
    <t>PN-23300</t>
  </si>
  <si>
    <t>PCBA ;173X-AENTR A/1734-AENTRXT CPU</t>
  </si>
  <si>
    <t>PCB ASM 173X-AENTR CPU</t>
  </si>
  <si>
    <t>PN-128664</t>
  </si>
  <si>
    <t>MDL W/PRGM ;1734-AENTR/A CPU</t>
  </si>
  <si>
    <t>PN-128666</t>
  </si>
  <si>
    <t>MDL W/PRGM ;1738-AENTR/A CPU</t>
  </si>
  <si>
    <t>PN-128908</t>
  </si>
  <si>
    <t>PN-129151</t>
  </si>
  <si>
    <t>FW ASSY; 1794-AENTR/A; PM CODE - PWR BRD</t>
  </si>
  <si>
    <t>PN-129257</t>
  </si>
  <si>
    <t>FW ASSY;MCU;1738-IE4CM12;3.003</t>
  </si>
  <si>
    <t>PN-129258</t>
  </si>
  <si>
    <t>PN-129352</t>
  </si>
  <si>
    <t>FW ASSY; 1794-AENTR/A; HMI BOARD</t>
  </si>
  <si>
    <t>MDL;TC/RTD;XT;8INMAIN</t>
  </si>
  <si>
    <t>(IECEX) (FLEX) PCB ASM 1794-IRT8XT</t>
  </si>
  <si>
    <t>MDL;TC/RTD;XT;8INMAIN CONFORM COAT</t>
  </si>
  <si>
    <t>PN-129939</t>
  </si>
  <si>
    <t>PN-129940</t>
  </si>
  <si>
    <t>PCBA ;1734-OB8E /RIO-YTP8</t>
  </si>
  <si>
    <t>PCBA; 1734-OB8E/C</t>
  </si>
  <si>
    <t>PN-130532</t>
  </si>
  <si>
    <t>PN-131065</t>
  </si>
  <si>
    <t>PN-140528</t>
  </si>
  <si>
    <t>MDL;1794-AENTRXT MAIN CONF COAT</t>
  </si>
  <si>
    <t>MDL; 1794-AENTRXT/A MAIN BOARD</t>
  </si>
  <si>
    <t>PN-131342</t>
  </si>
  <si>
    <t>PN-131340</t>
  </si>
  <si>
    <t>MDL;1734-VHSC5</t>
  </si>
  <si>
    <t>MDL W/PRGM;1734-VHSC5</t>
  </si>
  <si>
    <t>PN-131343</t>
  </si>
  <si>
    <t>MDL;1734-VHSC24</t>
  </si>
  <si>
    <t>MDL W/PRGM;1734-VHSC24</t>
  </si>
  <si>
    <t>PN-131344</t>
  </si>
  <si>
    <t>MDL;1734-IJ</t>
  </si>
  <si>
    <t>MDL W/PRGM;1734-IJ</t>
  </si>
  <si>
    <t>PN-131345</t>
  </si>
  <si>
    <t>MDL;1734-IK</t>
  </si>
  <si>
    <t>MDL W/PRGM;1734-IK</t>
  </si>
  <si>
    <t>PN-131346</t>
  </si>
  <si>
    <t>PN-131341</t>
  </si>
  <si>
    <t>MDL; 1734-SSI</t>
  </si>
  <si>
    <t>MDL W/PRGM;1734-SSI</t>
  </si>
  <si>
    <t>PN-131580</t>
  </si>
  <si>
    <t>92409292  REV 2</t>
  </si>
  <si>
    <t>PCBA ;1734-OW2/C</t>
  </si>
  <si>
    <t>PCBA; 1734-OW2</t>
  </si>
  <si>
    <t>PN-131582</t>
  </si>
  <si>
    <t>MDL W/PRGM ;1734-OW2/C</t>
  </si>
  <si>
    <t>PN-133196</t>
  </si>
  <si>
    <t>MDL;1794IRT8K/B;CC</t>
  </si>
  <si>
    <t>PN-133244</t>
  </si>
  <si>
    <t>FW ASSY;POINTDLX 3.006</t>
  </si>
  <si>
    <t>PN-133245</t>
  </si>
  <si>
    <t>MDL W/PRGM;24VDC 8PT SRC</t>
  </si>
  <si>
    <t>PN-134583</t>
  </si>
  <si>
    <t>PN-25221</t>
  </si>
  <si>
    <t>PN-37328</t>
  </si>
  <si>
    <t>MDL W/PRGM;1738-8CFGDLXM12 24V DLX M12</t>
  </si>
  <si>
    <t>MDL;24VDC 8PT SRC CFG W/M12</t>
  </si>
  <si>
    <t>PCB ASM ARMORPOINT DEVICELOGI</t>
  </si>
  <si>
    <t>PN-134584</t>
  </si>
  <si>
    <t>MDL W/PRGM;24VDC 1734-8CFG</t>
  </si>
  <si>
    <t>PN-134586</t>
  </si>
  <si>
    <t>PN-23443</t>
  </si>
  <si>
    <t>PN-23444</t>
  </si>
  <si>
    <t>MDL W/PRGM;1738-8CFGDLXM2 24VDC DLX M23</t>
  </si>
  <si>
    <t>MDL;24VDC 8PT SRC CFG ARMORPOINT</t>
  </si>
  <si>
    <t>PCB ASM 1738-8CFGDLXM8</t>
  </si>
  <si>
    <t>PN-134588</t>
  </si>
  <si>
    <t>MDL W/PRGM;1738-8CFGDLXM8 24V SRC DLX M8</t>
  </si>
  <si>
    <t>PN-134590</t>
  </si>
  <si>
    <t>MDL W/PRGM;1738-8CFGM12 24VD SRC CFG M12</t>
  </si>
  <si>
    <t>PN-134592</t>
  </si>
  <si>
    <t>MDL W/PRGM;1738-8CFGM23 24VD SRC CFG M23</t>
  </si>
  <si>
    <t>PN-134594</t>
  </si>
  <si>
    <t>MDL W/PRGM;1738-8CFGM8 24VDC SRC CFG M8</t>
  </si>
  <si>
    <t>PN-134609</t>
  </si>
  <si>
    <t>MDL;1794-IB10XOB6XT</t>
  </si>
  <si>
    <t>(IECEX) (FLEX) PCBA; 1794-IB10XOB6XT</t>
  </si>
  <si>
    <t>PN-134610</t>
  </si>
  <si>
    <t>PN-134612</t>
  </si>
  <si>
    <t>MDL;1794-OA8I</t>
  </si>
  <si>
    <t>PCBA; 1794-0A8I/A (FLEX)</t>
  </si>
  <si>
    <t>PN-135485</t>
  </si>
  <si>
    <t>MDL W/PRGM;1734-OB8E/C</t>
  </si>
  <si>
    <t>PN-135487</t>
  </si>
  <si>
    <t>PN-135494</t>
  </si>
  <si>
    <t>MDL;RIO ADAPTER/PS</t>
  </si>
  <si>
    <t>MDL;RIO ADAPTER; CC</t>
  </si>
  <si>
    <t>PN-135583</t>
  </si>
  <si>
    <t>PN-135584</t>
  </si>
  <si>
    <t>MDL;1794-IB8</t>
  </si>
  <si>
    <t>PN-136063</t>
  </si>
  <si>
    <t>PN-136062</t>
  </si>
  <si>
    <t>PCBA;1769-L35; PROCESSOR; MB</t>
  </si>
  <si>
    <t>PCBA; 1769-L35 PROCESSOR MB</t>
  </si>
  <si>
    <t>PN-136065</t>
  </si>
  <si>
    <t>PCBA; 1734-ACNR MP</t>
  </si>
  <si>
    <t>PN-136067</t>
  </si>
  <si>
    <t>PCBA;1738-ACNR ;CPU</t>
  </si>
  <si>
    <t>PCB ASM 1738-ACNR CPU</t>
  </si>
  <si>
    <t>PN-136145</t>
  </si>
  <si>
    <t>PCBA ;1734-ADNX/ADN BRIDGE</t>
  </si>
  <si>
    <t>PCBA; 1734-ADNX/ADN BRIDGE</t>
  </si>
  <si>
    <t>PN-136149</t>
  </si>
  <si>
    <t>PCBA ;1738-ADNX CPU</t>
  </si>
  <si>
    <t>PCBA 1738-ADNX CPU</t>
  </si>
  <si>
    <t>PN-136660</t>
  </si>
  <si>
    <t>PN-136661</t>
  </si>
  <si>
    <t>MDL W/PRGM;PT AENTR CPU</t>
  </si>
  <si>
    <t>PN-136662</t>
  </si>
  <si>
    <t>PN-137184</t>
  </si>
  <si>
    <t>PN-137182</t>
  </si>
  <si>
    <t>PCBA; 1734-AENT REDESIGN; CPU BOARD E1</t>
  </si>
  <si>
    <t>PCBA;173X-AENT REDESIGN; CPU</t>
  </si>
  <si>
    <t>PN-137186</t>
  </si>
  <si>
    <t>PN-137185</t>
  </si>
  <si>
    <t>PCBA; 1734-AENTR REDESIGN; BASE BOARD E1</t>
  </si>
  <si>
    <t>PCB ASM 1734-AENTR REDESIGN</t>
  </si>
  <si>
    <t>PN-137188</t>
  </si>
  <si>
    <t>PN-137187</t>
  </si>
  <si>
    <t>PCBA; 1734-AENT REDESIGN; BASE BOARD E1</t>
  </si>
  <si>
    <t>PCBA;1734-AENT REDESIGN; BASE</t>
  </si>
  <si>
    <t>PN-138684</t>
  </si>
  <si>
    <t>PN-138964</t>
  </si>
  <si>
    <t>MDL W/PRGM;1768-L4X; 1769 I/O INTFC</t>
  </si>
  <si>
    <t>PN-139215</t>
  </si>
  <si>
    <t>MDL W/PRGM;1738-ADN12 ;CPU</t>
  </si>
  <si>
    <t>PN-139472</t>
  </si>
  <si>
    <t>MDL W/PRGM;1738-ADN18 ;CPU</t>
  </si>
  <si>
    <t>PN-139474</t>
  </si>
  <si>
    <t>MDL W/PRGM;1738-ADN18P; CPU</t>
  </si>
  <si>
    <t>PN-139476</t>
  </si>
  <si>
    <t>MDL W/PRGM;1738-ADNX ;CPU</t>
  </si>
  <si>
    <t>PN-139483</t>
  </si>
  <si>
    <t>MDL W/PRGM ;1734-ACNR MP</t>
  </si>
  <si>
    <t>PN-139485</t>
  </si>
  <si>
    <t>MDL W/PRGM;1738-ACNR ;CPU</t>
  </si>
  <si>
    <t>PN-139486</t>
  </si>
  <si>
    <t>MDL W/PRGM;PH-PSSCCNA ;CPU</t>
  </si>
  <si>
    <t>PN-139587</t>
  </si>
  <si>
    <t>PN-139588</t>
  </si>
  <si>
    <t>FW ASSY;MCU;1734-IE4C;3.004</t>
  </si>
  <si>
    <t>PN-139592</t>
  </si>
  <si>
    <t>PN-139593</t>
  </si>
  <si>
    <t>FW ASSY;MCU;1738-IE4CM12;3.004</t>
  </si>
  <si>
    <t>PN-139736</t>
  </si>
  <si>
    <t>MDL W/PRGM ;1734-ADNX BRIDGE</t>
  </si>
  <si>
    <t>PN-139737</t>
  </si>
  <si>
    <t>MDL W/PRGM ; 1734-ADN BRIDGE</t>
  </si>
  <si>
    <t>PN-139764</t>
  </si>
  <si>
    <t>PN-138996</t>
  </si>
  <si>
    <t>PN-138993</t>
  </si>
  <si>
    <t>MDL W/PRGM;1756-M08SE/B; ROHS</t>
  </si>
  <si>
    <t>PCBA; 1756 SERCOS; ROHS</t>
  </si>
  <si>
    <t>PN-140051</t>
  </si>
  <si>
    <t>MDL;DISPLAY BD; 1756MOTION; ROHS</t>
  </si>
  <si>
    <t>MDL;DISPLAY BD; 1756MONTION;</t>
  </si>
  <si>
    <t>PN-140529</t>
  </si>
  <si>
    <t>MDL/WPROGRAM; 1794-AENTRXT/A HMI BOARD</t>
  </si>
  <si>
    <t>PN-140530</t>
  </si>
  <si>
    <t>MDL/WPROGRAM; 1794-AENTRXT/A POWER BOARD</t>
  </si>
  <si>
    <t>PN-78451</t>
  </si>
  <si>
    <t>PN-140971</t>
  </si>
  <si>
    <t>PN-140975</t>
  </si>
  <si>
    <t>PN-140980</t>
  </si>
  <si>
    <t>PN-140984</t>
  </si>
  <si>
    <t>PN-141023</t>
  </si>
  <si>
    <t>PN-141024</t>
  </si>
  <si>
    <t>PN-141025</t>
  </si>
  <si>
    <t>PN-141026</t>
  </si>
  <si>
    <t>PN-141027</t>
  </si>
  <si>
    <t>PN-141028</t>
  </si>
  <si>
    <t>PN-78168</t>
  </si>
  <si>
    <t>PCBA; 2085-IQ16</t>
  </si>
  <si>
    <t>PCB ASM 2085-IQ16</t>
  </si>
  <si>
    <t>PN-141153</t>
  </si>
  <si>
    <t>PN-141151</t>
  </si>
  <si>
    <t>PN-141142</t>
  </si>
  <si>
    <t>MDL W/PRGM;1769-SDN</t>
  </si>
  <si>
    <t>PCBA;1769-SDN</t>
  </si>
  <si>
    <t>PN-141159</t>
  </si>
  <si>
    <t>EPLD FIRMWARE</t>
  </si>
  <si>
    <t>PN-141162</t>
  </si>
  <si>
    <t>FW;ASSY 1734-VHSC;MICRO</t>
  </si>
  <si>
    <t>PN-141164</t>
  </si>
  <si>
    <t>FW;ASSY 1734-IJ/IK;MICRO</t>
  </si>
  <si>
    <t>PN-141734</t>
  </si>
  <si>
    <t>FW;ASSY 1734-VHSC/IJ/IK;FPGA</t>
  </si>
  <si>
    <t>PN-142388</t>
  </si>
  <si>
    <t xml:space="preserve">PN-78563 </t>
  </si>
  <si>
    <t>MDL;2085-OF4</t>
  </si>
  <si>
    <t>MDL; 2085-OF4</t>
  </si>
  <si>
    <t>PN-142389</t>
  </si>
  <si>
    <t>PN-78565</t>
  </si>
  <si>
    <t>MDL;2085-IRT4</t>
  </si>
  <si>
    <t xml:space="preserve">MDL; 2085-IRT4 </t>
  </si>
  <si>
    <t>PN-142390</t>
  </si>
  <si>
    <t>PN-78184</t>
  </si>
  <si>
    <t>PCBA; 2085-IF4</t>
  </si>
  <si>
    <t>PCB ASM NEO 1735-IF4</t>
  </si>
  <si>
    <t>PN-142391</t>
  </si>
  <si>
    <t>PN-78185</t>
  </si>
  <si>
    <t>PCBA; 2085-IF8</t>
  </si>
  <si>
    <t>PCB ASM NEO 1735-IF8</t>
  </si>
  <si>
    <t>PN-142392</t>
  </si>
  <si>
    <t>MDL W/PRGM;2085-OF4</t>
  </si>
  <si>
    <t>PN-142393</t>
  </si>
  <si>
    <t>MDL W/PRGM;2085-IRT4</t>
  </si>
  <si>
    <t>PN-142394</t>
  </si>
  <si>
    <t>MDL W/PRGM;2085-IF4</t>
  </si>
  <si>
    <t>PN-142395</t>
  </si>
  <si>
    <t>MDL W/PRGM;2085-IF8</t>
  </si>
  <si>
    <t>PN-14293</t>
  </si>
  <si>
    <t>PN-4115</t>
  </si>
  <si>
    <t>MDL ASSEMBLY - 1794-TB62DSG</t>
  </si>
  <si>
    <t>1794-TB62DSG</t>
  </si>
  <si>
    <t>PN-142973</t>
  </si>
  <si>
    <t>FW ASSY; 1734-SSI; MCU</t>
  </si>
  <si>
    <t>PN-142976</t>
  </si>
  <si>
    <t>FW ASSY; 1734-SSI; FPGA</t>
  </si>
  <si>
    <t>PN-143432</t>
  </si>
  <si>
    <t>PN-78170</t>
  </si>
  <si>
    <t>PCBA; 2085-IQ32T</t>
  </si>
  <si>
    <t>PCB ASM 2085-IQ32T</t>
  </si>
  <si>
    <t>PN-143436</t>
  </si>
  <si>
    <t>PN-78172</t>
  </si>
  <si>
    <t>PCBA; 2085-IA8</t>
  </si>
  <si>
    <t>PCB ASM 1735-IA8</t>
  </si>
  <si>
    <t>PN-143441</t>
  </si>
  <si>
    <t>PN-78174</t>
  </si>
  <si>
    <t>PCBA; 2085-OA8</t>
  </si>
  <si>
    <t>MDL; 2085-OA8</t>
  </si>
  <si>
    <t>PN-143446</t>
  </si>
  <si>
    <t>PN-78176</t>
  </si>
  <si>
    <t>PCBA; 2085-OV16</t>
  </si>
  <si>
    <t>PCB ASM 2085-OV16</t>
  </si>
  <si>
    <t>PN-143451</t>
  </si>
  <si>
    <t>PN-78178</t>
  </si>
  <si>
    <t>PCBA; 2085-OB16</t>
  </si>
  <si>
    <t>MDL; 2085-OB16</t>
  </si>
  <si>
    <t>PN-143455</t>
  </si>
  <si>
    <t>PN-82056</t>
  </si>
  <si>
    <t>MDL ASSY; 2085-OW8</t>
  </si>
  <si>
    <t>PCB ASM 2085-OW8</t>
  </si>
  <si>
    <t>PN-143461</t>
  </si>
  <si>
    <t>PN-82058</t>
  </si>
  <si>
    <t>MDL ASSY; 2085-OW16</t>
  </si>
  <si>
    <t>PCB ASM 2085-OW16</t>
  </si>
  <si>
    <t>PN-143463</t>
  </si>
  <si>
    <t>PCBA; 2085-IM8</t>
  </si>
  <si>
    <t>PCB ASM 1735-IM8</t>
  </si>
  <si>
    <t>PN-14360</t>
  </si>
  <si>
    <t>PN-45115</t>
  </si>
  <si>
    <t>MDL ASSEMBLY - 1794-TB62DST</t>
  </si>
  <si>
    <t>1794-TB62DSTT A</t>
  </si>
  <si>
    <t>PN-143813</t>
  </si>
  <si>
    <t>PN-147706</t>
  </si>
  <si>
    <t>PCB ASM 1794 DC/DC CONVERTER (FAMILY:FLEX)</t>
  </si>
  <si>
    <t>PN-143814</t>
  </si>
  <si>
    <t>PN-143815</t>
  </si>
  <si>
    <t>PN-147707</t>
  </si>
  <si>
    <t>MDL; 1794-ADNK PWR SPLY CONF COAT</t>
  </si>
  <si>
    <t>PCB; ASSY 1794-ADNK PWR SPLY CONF COAT</t>
  </si>
  <si>
    <t>PCBA; 1794-ADNK DC-DC CONV PW</t>
  </si>
  <si>
    <t>PN-143818</t>
  </si>
  <si>
    <t>PN-164990</t>
  </si>
  <si>
    <t>PN-164989</t>
  </si>
  <si>
    <t>MDL W/PRGM; 1734-AENTR B; CPU</t>
  </si>
  <si>
    <t>PCBA; 173X-AENTR REDESIGN; CPU BOARD</t>
  </si>
  <si>
    <t>PCBA; 173X-AENTR REDESIGN;CPU (POINT)</t>
  </si>
  <si>
    <t>PN-143819</t>
  </si>
  <si>
    <t>PN-164991</t>
  </si>
  <si>
    <t>MDL W/PRGM; 1734-AENT B; CPU</t>
  </si>
  <si>
    <t>PCBA; 1734-AENT REDESIGN; CPU BOARD</t>
  </si>
  <si>
    <t>(POINT) PCBA; 1734-AENT REDESIGN;CPU</t>
  </si>
  <si>
    <t>PN-143820</t>
  </si>
  <si>
    <t>PN-164993</t>
  </si>
  <si>
    <t>PN-164992</t>
  </si>
  <si>
    <t>MDL W/PRGM; 1734-AENTR B; BASE E2</t>
  </si>
  <si>
    <t>PCBA; 1734-AENTR REDESIGN; BASE BOARD E2</t>
  </si>
  <si>
    <t>PCBA; 1734-AENTR REDESIGN; BA</t>
  </si>
  <si>
    <t>PN-143821</t>
  </si>
  <si>
    <t>PN-164995</t>
  </si>
  <si>
    <t>PN-164994</t>
  </si>
  <si>
    <t>MDL W/PRGM; 1734-AENT B; BASE E2</t>
  </si>
  <si>
    <t>PCBA; 1734-AENT REDESIGN; BASE BOARD E2</t>
  </si>
  <si>
    <t>PCBA; 1734-AENT REDESIGN; BAS</t>
  </si>
  <si>
    <t>PN-144309</t>
  </si>
  <si>
    <t>PN-78181</t>
  </si>
  <si>
    <t>PCBA; 2085-ECR</t>
  </si>
  <si>
    <t>MDL; 2085-ECR</t>
  </si>
  <si>
    <t>PN-144439</t>
  </si>
  <si>
    <t>PCB ASSEMBLY 1794-ADN PWR SPLY MDL</t>
  </si>
  <si>
    <t>PCBA; 1794-ADN DC-DC CONV PWR</t>
  </si>
  <si>
    <t>PN-145893</t>
  </si>
  <si>
    <t>FW ASSY; 173X-AENT/R B; CPLD; 1.00</t>
  </si>
  <si>
    <t>PN-145894</t>
  </si>
  <si>
    <t>FW ASSY; 173X-AENTR B; FPGA; 1.00</t>
  </si>
  <si>
    <t>PN-145895</t>
  </si>
  <si>
    <t>FW ASSY; 173X-AENT/R B; POR MCU; 1.00</t>
  </si>
  <si>
    <t>PN-145896</t>
  </si>
  <si>
    <t>FW ASSY; 1734-AENTR B; EEPROM 4.2.8</t>
  </si>
  <si>
    <t>PN-145908</t>
  </si>
  <si>
    <t>FW ASSY; 173X-AENT/R B; CPU 4.2.8</t>
  </si>
  <si>
    <t>PN-147160</t>
  </si>
  <si>
    <t>PN-153455</t>
  </si>
  <si>
    <t>PN-153454</t>
  </si>
  <si>
    <t>MDL W/PRGM;2080-LC50-24PT; 10LAYERS</t>
  </si>
  <si>
    <t>ASSEMBLY;2080-LC50-24CPU</t>
  </si>
  <si>
    <t>PCBA; 2080-LC50-24CPU-10LAYER</t>
  </si>
  <si>
    <t>PN-147161</t>
  </si>
  <si>
    <t>PN-159921</t>
  </si>
  <si>
    <t>PN-159901</t>
  </si>
  <si>
    <t>MDL W/PRGM;2080-LC50-48PT</t>
  </si>
  <si>
    <t>PCBA; 2080-LC50-48CPU-8LAYER-PCBA</t>
  </si>
  <si>
    <t>PCB ASM ;2080-LC50-48CPU</t>
  </si>
  <si>
    <t>PN-147162</t>
  </si>
  <si>
    <t>FIRMWARE ASSY FOR 2080-LC50-24PT</t>
  </si>
  <si>
    <t>PN-147163</t>
  </si>
  <si>
    <t>FIRMWARE ASSY FOR 2080-LC50-48PT</t>
  </si>
  <si>
    <t>PN-147695</t>
  </si>
  <si>
    <t>MDL W/PRGM ;1734-OB8E /RIO-YTP8</t>
  </si>
  <si>
    <t>PN-147696</t>
  </si>
  <si>
    <t>PN-130518</t>
  </si>
  <si>
    <t>MDL W/PRGM ;1734-OB2E</t>
  </si>
  <si>
    <t>PCBA ;1734-OB2E</t>
  </si>
  <si>
    <t>PCBA; 1734-OB2E/C</t>
  </si>
  <si>
    <t>PN-147697</t>
  </si>
  <si>
    <t>PN-130519</t>
  </si>
  <si>
    <t>MDL W/PRGM ;1734-OB4E /RIO-YTP4</t>
  </si>
  <si>
    <t>PCBA ;1734-OB4E /RIO-YTP4</t>
  </si>
  <si>
    <t>PCBA; 1734-OB4E/C</t>
  </si>
  <si>
    <t>PN-147705</t>
  </si>
  <si>
    <t>PN-130520</t>
  </si>
  <si>
    <t>MDL W/PRGM  ;1734-OB2EP</t>
  </si>
  <si>
    <t>PCBA ;1734-OB2EP/1738-OB2EPM12</t>
  </si>
  <si>
    <t>PCBA; 1734-OB2EP/C</t>
  </si>
  <si>
    <t>PN-147710</t>
  </si>
  <si>
    <t>MDL W/PRGM ;1738-OB2EPM12</t>
  </si>
  <si>
    <t>PN-148209</t>
  </si>
  <si>
    <t>PN-141014</t>
  </si>
  <si>
    <t>PN-148211</t>
  </si>
  <si>
    <t>PN-143431</t>
  </si>
  <si>
    <t>PN-148212</t>
  </si>
  <si>
    <t>PN-143450</t>
  </si>
  <si>
    <t>PCB ASM 2085-OB16</t>
  </si>
  <si>
    <t>PN-148213</t>
  </si>
  <si>
    <t>PN-143445</t>
  </si>
  <si>
    <t>PCB ASM 2085-OV16 DC</t>
  </si>
  <si>
    <t>PCBA; 2085-ECR BUS TERMINATOR</t>
  </si>
  <si>
    <t>PN-148216</t>
  </si>
  <si>
    <t>PN-148222</t>
  </si>
  <si>
    <t>PN-142384</t>
  </si>
  <si>
    <t>PCB DOC 2085-OF4</t>
  </si>
  <si>
    <t>PN-148218</t>
  </si>
  <si>
    <t>PN-148223</t>
  </si>
  <si>
    <t>PN-142385</t>
  </si>
  <si>
    <t>PCB ASM 2085-IRT4</t>
  </si>
  <si>
    <t>PN-148219</t>
  </si>
  <si>
    <t>PN-148224</t>
  </si>
  <si>
    <t>PN-142386</t>
  </si>
  <si>
    <t>PCB ASM 2085-IF4</t>
  </si>
  <si>
    <t>PN-148221</t>
  </si>
  <si>
    <t>PN-148225</t>
  </si>
  <si>
    <t>PN-142387</t>
  </si>
  <si>
    <t>PCB DOC 2085-IF8</t>
  </si>
  <si>
    <t>PN-148226</t>
  </si>
  <si>
    <t>PN-143435</t>
  </si>
  <si>
    <t>PCB ASM 2085-IA8</t>
  </si>
  <si>
    <t>PN-148227</t>
  </si>
  <si>
    <t>PN-143440</t>
  </si>
  <si>
    <t>PCB ASM 2085-OA8</t>
  </si>
  <si>
    <t>PN-148228</t>
  </si>
  <si>
    <t>PN-143454</t>
  </si>
  <si>
    <t>PN-148229</t>
  </si>
  <si>
    <t>PN-143458</t>
  </si>
  <si>
    <t>PN-148230</t>
  </si>
  <si>
    <t>PCB ASM 2085-IM8</t>
  </si>
  <si>
    <t>PN-14849</t>
  </si>
  <si>
    <t>PN-14850</t>
  </si>
  <si>
    <t>MDL W/PRGM;1768M04SE</t>
  </si>
  <si>
    <t>ML;1768M04SE</t>
  </si>
  <si>
    <t>MDL;1768M04SE</t>
  </si>
  <si>
    <t>PN-14904</t>
  </si>
  <si>
    <t>PN-77186</t>
  </si>
  <si>
    <t>PCB ASSEMBLY 1738 16 POINT M12 TOPHAT</t>
  </si>
  <si>
    <t>PCB ASM 1736 16 POINT M12 TOP</t>
  </si>
  <si>
    <t>PN-150360</t>
  </si>
  <si>
    <t>PN-147905</t>
  </si>
  <si>
    <t>PN-147904</t>
  </si>
  <si>
    <t>MDL W/PRGM ;1734-OB2</t>
  </si>
  <si>
    <t>PCBA ;1734-OB2</t>
  </si>
  <si>
    <t>PCBA; 1734-OB2/C</t>
  </si>
  <si>
    <t>PN-150361</t>
  </si>
  <si>
    <t>PN-147906</t>
  </si>
  <si>
    <t>MDL W/PRGM ;1734-OB4</t>
  </si>
  <si>
    <t>PCBA ;1734-OB4</t>
  </si>
  <si>
    <t>PCBA; 1734-OB4/C</t>
  </si>
  <si>
    <t>PN-150362</t>
  </si>
  <si>
    <t>PN-147907</t>
  </si>
  <si>
    <t>MDL W/PRGM ;1734-OB8</t>
  </si>
  <si>
    <t>PCBA ;1734-OB8</t>
  </si>
  <si>
    <t>PCBA; 1734-OB8/C</t>
  </si>
  <si>
    <t>PN-150363</t>
  </si>
  <si>
    <t>PN-147909</t>
  </si>
  <si>
    <t>PN-147908</t>
  </si>
  <si>
    <t>MDL W/PRGM ;1734-IB2/D</t>
  </si>
  <si>
    <t>PCBA ;1734-IB2/D</t>
  </si>
  <si>
    <t>PN-150364</t>
  </si>
  <si>
    <t>PN-147910</t>
  </si>
  <si>
    <t>MDL W/PRGM ;1734-IB4/D</t>
  </si>
  <si>
    <t>PCBA ;1734-IB4/D</t>
  </si>
  <si>
    <t>PN-150365</t>
  </si>
  <si>
    <t>PN-147911</t>
  </si>
  <si>
    <t>MDL W/PRGM ;1734-IB8/D</t>
  </si>
  <si>
    <t>PCBA ;1734-IB8/D</t>
  </si>
  <si>
    <t>PN-15132</t>
  </si>
  <si>
    <t>PN-15131</t>
  </si>
  <si>
    <t>JALAPENO KEYPAD PCB ASSEMBLY</t>
  </si>
  <si>
    <t>PN-15133</t>
  </si>
  <si>
    <t>JALAPENO TOUCHSCREEN PCB ASSEMBLY</t>
  </si>
  <si>
    <t>JALAPENO TOUCHSCREEN PCB ASSE</t>
  </si>
  <si>
    <t>PN-151727</t>
  </si>
  <si>
    <t>PN-151726</t>
  </si>
  <si>
    <t>PN-151729</t>
  </si>
  <si>
    <t>PN-151730</t>
  </si>
  <si>
    <t>PN-145027</t>
  </si>
  <si>
    <t>PN-151731</t>
  </si>
  <si>
    <t>PN-145028</t>
  </si>
  <si>
    <t>MDL W/PRGM ;1734-IE4C</t>
  </si>
  <si>
    <t>PCBA; 1734-IE4C</t>
  </si>
  <si>
    <t>PN-151732</t>
  </si>
  <si>
    <t>PN-145029</t>
  </si>
  <si>
    <t>PCBA; 1734-IE8C</t>
  </si>
  <si>
    <t>PN-152308</t>
  </si>
  <si>
    <t>PN-152022</t>
  </si>
  <si>
    <t>PN-152021</t>
  </si>
  <si>
    <t>MDL W/PRGM ;1734-OW2</t>
  </si>
  <si>
    <t>PCBA ;1734-OW2</t>
  </si>
  <si>
    <t>(POINT) PCBA;1734-OW2</t>
  </si>
  <si>
    <t>PN-152309</t>
  </si>
  <si>
    <t>PN-152023</t>
  </si>
  <si>
    <t>MDL W/PRGM ;1734-OW4</t>
  </si>
  <si>
    <t>PCBA ;1734-OW4</t>
  </si>
  <si>
    <t>(POINT) PCBA;1734-OW4</t>
  </si>
  <si>
    <t>PN-152310</t>
  </si>
  <si>
    <t>PN-152024</t>
  </si>
  <si>
    <t>MDL W/PRGM ;1734-ARM</t>
  </si>
  <si>
    <t>PCBA ;1734-ARM</t>
  </si>
  <si>
    <t>(POINT) PCBA;1734-ARM</t>
  </si>
  <si>
    <t>PN-152460</t>
  </si>
  <si>
    <t>PN-152459</t>
  </si>
  <si>
    <t>PCBA; 2080-LC50-24QVB</t>
  </si>
  <si>
    <t>PN-152462</t>
  </si>
  <si>
    <t>PCBA; 2080-LC50-24AWB</t>
  </si>
  <si>
    <t>PCBA OPTIMUS II 24 POINT AWB</t>
  </si>
  <si>
    <t>PN-15629</t>
  </si>
  <si>
    <t>PN-77187</t>
  </si>
  <si>
    <t>PCB ASSEMBLY 1738 16 POINT DB25 TOPHAT</t>
  </si>
  <si>
    <t>PCB ASM 1738 DB25 TOPHAT</t>
  </si>
  <si>
    <t>PN-15630</t>
  </si>
  <si>
    <t>PN-77190</t>
  </si>
  <si>
    <t>PCB ASSEMBLY 1738 16 POINT M23 TOPHAT</t>
  </si>
  <si>
    <t>PCB ASM 1738 16 POINT M23 TOP</t>
  </si>
  <si>
    <t>PN-156831</t>
  </si>
  <si>
    <t>PN-156306</t>
  </si>
  <si>
    <t>PN-156288</t>
  </si>
  <si>
    <t>MDL W/PRGM; 2080-IF4</t>
  </si>
  <si>
    <t>PCBA; 2080-IF4;ANALOG INPUT 4 CHN</t>
  </si>
  <si>
    <t>PCBA 2080-IF4;ANALOG INPUT 4</t>
  </si>
  <si>
    <t>PN-156833</t>
  </si>
  <si>
    <t>PN-157127</t>
  </si>
  <si>
    <t>PN-157126</t>
  </si>
  <si>
    <t>MDL; W/PRGM; 2080-LC50-48AWB</t>
  </si>
  <si>
    <t>PCBA; 2080-LC50-48AWB</t>
  </si>
  <si>
    <t>PN-156835</t>
  </si>
  <si>
    <t>PN-157129</t>
  </si>
  <si>
    <t>PN-157128</t>
  </si>
  <si>
    <t>MDL; W/PRGM; 2080-LC50-48QWB</t>
  </si>
  <si>
    <t>PCBA; 2080-LC50-48QWB</t>
  </si>
  <si>
    <t>PCB ASM; 2080-LC50-48QWB</t>
  </si>
  <si>
    <t>PN-156838</t>
  </si>
  <si>
    <t>40855-071-08</t>
  </si>
  <si>
    <t>PCBA;1761-L10BWA IO BOARD</t>
  </si>
  <si>
    <t>PCBA; 1761-L10BWA</t>
  </si>
  <si>
    <t>PN-156839</t>
  </si>
  <si>
    <t>PN-156307</t>
  </si>
  <si>
    <t>MDL W/PRGM; 2080-IF2</t>
  </si>
  <si>
    <t>PCBA; 2080-IF2;ANALOG INPUT 2 CHN</t>
  </si>
  <si>
    <t>PCBA 2080-IF2;ANALOG INPUT 2</t>
  </si>
  <si>
    <t>PN-156840</t>
  </si>
  <si>
    <t>PCBA;1761-L16BWA  IO BOARD</t>
  </si>
  <si>
    <t>PCBA; 1761-L16BWA</t>
  </si>
  <si>
    <t>PN-156843</t>
  </si>
  <si>
    <t>40855-193-03</t>
  </si>
  <si>
    <t>PCBA;1761-L32AAA IO BOARD</t>
  </si>
  <si>
    <t>PCBA; 1761-L32AAA</t>
  </si>
  <si>
    <t>PN-156845</t>
  </si>
  <si>
    <t>40855-175-08</t>
  </si>
  <si>
    <t>PCBA;1761-L20AWA-5A IO BOARD</t>
  </si>
  <si>
    <t>PCBA; 1761-L20AWA 5A</t>
  </si>
  <si>
    <t>PN-156846</t>
  </si>
  <si>
    <t>40855-178-07</t>
  </si>
  <si>
    <t>PCBA;1761-L20BWA-5A  IO BOARD</t>
  </si>
  <si>
    <t>PCBA; 1761-L20BWA 5A</t>
  </si>
  <si>
    <t>PN-156847</t>
  </si>
  <si>
    <t>40855-068-03</t>
  </si>
  <si>
    <t>PCBA;1761-L16AWA IO BOARD</t>
  </si>
  <si>
    <t>PCBA; 1761-L16AWA</t>
  </si>
  <si>
    <t>PN-156848</t>
  </si>
  <si>
    <t>40855-187-04</t>
  </si>
  <si>
    <t>PCBA;1761-L32AWA IO BOARD</t>
  </si>
  <si>
    <t>PCBA; 1761-L32AWA</t>
  </si>
  <si>
    <t>PN-156849</t>
  </si>
  <si>
    <t>40855-190-04</t>
  </si>
  <si>
    <t>PCBA;1761-L32BWA IO BOARD</t>
  </si>
  <si>
    <t>PCBA; 1761-L32BWA</t>
  </si>
  <si>
    <t>PN-156852</t>
  </si>
  <si>
    <t>PN-157132</t>
  </si>
  <si>
    <t>PN-157131</t>
  </si>
  <si>
    <t>MDL W/PRGM;2080-LC50-48QBB</t>
  </si>
  <si>
    <t>PCBA; 2080-LC50-48QBB</t>
  </si>
  <si>
    <t>PN-156853</t>
  </si>
  <si>
    <t>PN-157134</t>
  </si>
  <si>
    <t>PN-157133</t>
  </si>
  <si>
    <t>MDL W/PRGM;2080-LC50-48QVB</t>
  </si>
  <si>
    <t>PCBA; 2080-LC50-48QVB</t>
  </si>
  <si>
    <t>PN-156855</t>
  </si>
  <si>
    <t>PCBA;1761-L16NWA  IO BOARD</t>
  </si>
  <si>
    <t>PCBA; 1761-L16NWA</t>
  </si>
  <si>
    <t>PN-157146</t>
  </si>
  <si>
    <t>PN-157871</t>
  </si>
  <si>
    <t>PN-157868</t>
  </si>
  <si>
    <t>PN-157863</t>
  </si>
  <si>
    <t>MDL W/PRGM; 24V DC OUT;8PT M8/M12/M23</t>
  </si>
  <si>
    <t>PCBA; 24V DC OUT;8PT M8/M12/M23</t>
  </si>
  <si>
    <t>PCBA; 1738-OB8E (POINT)</t>
  </si>
  <si>
    <t>PN-158037</t>
  </si>
  <si>
    <t>MDL;1794-IB10XOB6XT CONFORM COAT</t>
  </si>
  <si>
    <t>PN-158038</t>
  </si>
  <si>
    <t>40857-007-09</t>
  </si>
  <si>
    <t>ASSEMBLY; X1764-24AWA B</t>
  </si>
  <si>
    <t>PN-158039</t>
  </si>
  <si>
    <t>ASSEMBLY; X1764-24BWA B</t>
  </si>
  <si>
    <t>PN-158040</t>
  </si>
  <si>
    <t>ASSEMBLY; 1764-28BXB B</t>
  </si>
  <si>
    <t>PN-158043</t>
  </si>
  <si>
    <t>PN-134596</t>
  </si>
  <si>
    <t>PN-134597</t>
  </si>
  <si>
    <t>PCBA; 1794-IJ2</t>
  </si>
  <si>
    <t>PN-158044</t>
  </si>
  <si>
    <t>PN-134602</t>
  </si>
  <si>
    <t>PN-134601</t>
  </si>
  <si>
    <t>MDL W/PRGM-1794-IJ2XT CONFORM COAT</t>
  </si>
  <si>
    <t>MDL;IJ2XT MAIN CONFORM COAT</t>
  </si>
  <si>
    <t>PCB ASM 1794-IJ2XT</t>
  </si>
  <si>
    <t>PN-158365</t>
  </si>
  <si>
    <t>PCBA; 2080-LC50-24QWB</t>
  </si>
  <si>
    <t>PCBA; 2080-24QWB</t>
  </si>
  <si>
    <t>PN-158367</t>
  </si>
  <si>
    <t>PCBA; 2080-LC50-24QBB</t>
  </si>
  <si>
    <t>PN-159095</t>
  </si>
  <si>
    <t>PN-159501</t>
  </si>
  <si>
    <t>FWASSY (1766-L32XXX CPU)SERIESB</t>
  </si>
  <si>
    <t>PN-159711</t>
  </si>
  <si>
    <t>MICRO W/PRGM ;1734-APB/A</t>
  </si>
  <si>
    <t>PN-159712</t>
  </si>
  <si>
    <t>MICRO W/PRGM ;RIO-PBA/A</t>
  </si>
  <si>
    <t>PN-159714</t>
  </si>
  <si>
    <t>PN-159713</t>
  </si>
  <si>
    <t>MDL W/PRGM ;1734-APB/A ;PROFIBUS ADPTR</t>
  </si>
  <si>
    <t>PCBA ;1734-APB//RIO-PBA ;PROFIBUS ADPTR</t>
  </si>
  <si>
    <t>PCBA; 1734-APB/A; PROFIBUS AD</t>
  </si>
  <si>
    <t>PN-159715</t>
  </si>
  <si>
    <t>MDL W/PRGM ;RIO-PBA/A ;PROFIBUS ADPTR</t>
  </si>
  <si>
    <t>PN-159717</t>
  </si>
  <si>
    <t>PN-159716</t>
  </si>
  <si>
    <t>MDL W/PRGM ;1738-APB CPU</t>
  </si>
  <si>
    <t>PCBA ;1738-APB CPU</t>
  </si>
  <si>
    <t>PCBA; 1738-APB CPU</t>
  </si>
  <si>
    <t>PN-159718</t>
  </si>
  <si>
    <t>MDL W/PRGM ;PH-PSSCPBA/A CPU</t>
  </si>
  <si>
    <t>PN-160290</t>
  </si>
  <si>
    <t>PN-157151</t>
  </si>
  <si>
    <t>PN-157149</t>
  </si>
  <si>
    <t>MDL W/PRGM;2080-LC50--24PT; 8LAYERS</t>
  </si>
  <si>
    <t>ASSEMBLY; 2080-LC50-24CPU</t>
  </si>
  <si>
    <t>PCBA; 2080-LC50-24CPU-8LAYER</t>
  </si>
  <si>
    <t>PN-160476</t>
  </si>
  <si>
    <t>PN-160471</t>
  </si>
  <si>
    <t>MDL W/PRGM;1734-VHSC24 C</t>
  </si>
  <si>
    <t>MDL;1734-VHSC24 C</t>
  </si>
  <si>
    <t>PCBA;1734-VHSC24 C</t>
  </si>
  <si>
    <t>PN-160477</t>
  </si>
  <si>
    <t>PN-160472</t>
  </si>
  <si>
    <t>MDL W/PRGM;1734-VHSC5 C</t>
  </si>
  <si>
    <t>MDL;1734-VHSC5 C</t>
  </si>
  <si>
    <t>PCBA;1734-VHSC5 C</t>
  </si>
  <si>
    <t>PN-160478</t>
  </si>
  <si>
    <t>PN-160473</t>
  </si>
  <si>
    <t>MDL W/PRGM;1734-IK C</t>
  </si>
  <si>
    <t>MDL;1734-IK C</t>
  </si>
  <si>
    <t>PCBA;1734-IK C</t>
  </si>
  <si>
    <t>PN-160479</t>
  </si>
  <si>
    <t>PN-160474</t>
  </si>
  <si>
    <t>MDL W/PRGM;1734-IJ C</t>
  </si>
  <si>
    <t>MDL;1734-IJ C</t>
  </si>
  <si>
    <t>PCBA;1734-IJ C</t>
  </si>
  <si>
    <t>PN-160480</t>
  </si>
  <si>
    <t>PN-160475</t>
  </si>
  <si>
    <t>MDL W/PRGM;1734-SSI C</t>
  </si>
  <si>
    <t>MDL;1734-SSI C</t>
  </si>
  <si>
    <t>PCBA; 1734-SSI C (FAMILY:POINT)</t>
  </si>
  <si>
    <t>PN-160654</t>
  </si>
  <si>
    <t>PN-164862</t>
  </si>
  <si>
    <t>PCBA;1763 MM1</t>
  </si>
  <si>
    <t>PCBA;1763MM1</t>
  </si>
  <si>
    <t>PN-160659</t>
  </si>
  <si>
    <t>PN-150651</t>
  </si>
  <si>
    <t>PN-150650</t>
  </si>
  <si>
    <t>MDL W/PRGM; 1738-AENTR B; BASE</t>
  </si>
  <si>
    <t>ASSEMBLY; 1738-AENTR REDESIGN;BASE BOARD</t>
  </si>
  <si>
    <t>PCBA;1738 AENTR REDESIGN;BASE</t>
  </si>
  <si>
    <t>PN-160660</t>
  </si>
  <si>
    <t>PN-137183</t>
  </si>
  <si>
    <t>MDL W/PRGM; 1738-AENTR B; CPU</t>
  </si>
  <si>
    <t>PCBA; 173X-AENTR REDESIGN; CPU BOARD E1</t>
  </si>
  <si>
    <t>PCBA;173X-AENTR REDESIGN; CPU</t>
  </si>
  <si>
    <t>PN-161079</t>
  </si>
  <si>
    <t>PN-90195</t>
  </si>
  <si>
    <t>PN-63646</t>
  </si>
  <si>
    <t>MDL W/PRGM;24VDC SRC O 8P</t>
  </si>
  <si>
    <t>MDL;24VDC SRC OUT 8PT</t>
  </si>
  <si>
    <t>MDL; 1734-OB8/C</t>
  </si>
  <si>
    <t>PN-161546</t>
  </si>
  <si>
    <t>PN-90194</t>
  </si>
  <si>
    <t>MDL W/PRGM;24VDC SRC O 4P</t>
  </si>
  <si>
    <t>MDL;24VDC SRC OUT 4PT</t>
  </si>
  <si>
    <t>MDL; 1734-OB4/C</t>
  </si>
  <si>
    <t>PN-161548</t>
  </si>
  <si>
    <t>PN-90193</t>
  </si>
  <si>
    <t>MDL W/PRGM;24VDC SRC O 2P</t>
  </si>
  <si>
    <t>MDL;24VDC SRC OUT 2PT</t>
  </si>
  <si>
    <t>MDL; 1734-OB2/C</t>
  </si>
  <si>
    <t>PN-161550</t>
  </si>
  <si>
    <t>PN-152760</t>
  </si>
  <si>
    <t>PN-152756</t>
  </si>
  <si>
    <t>MDL W/PRGM; 1738-AENT B; CPU</t>
  </si>
  <si>
    <t>ASSEMBLY; 1738-AENT REDESIGN; CPU BOARD</t>
  </si>
  <si>
    <t>PCBA 1738 AENT REDESIGN;CPU B</t>
  </si>
  <si>
    <t>PN-161551</t>
  </si>
  <si>
    <t>PN-150653</t>
  </si>
  <si>
    <t>PN-150652</t>
  </si>
  <si>
    <t>MDL W/PRGM; 1738-AENT B; BASE</t>
  </si>
  <si>
    <t>ASSEMBLY; 1738-AENT REDESIGN; BASE BOARD</t>
  </si>
  <si>
    <t>1738 AENT REDESIGN; BASE BOAR</t>
  </si>
  <si>
    <t>PN-161552</t>
  </si>
  <si>
    <t>MDL W/PRGM;ADDR RES 1734</t>
  </si>
  <si>
    <t>PN-161553</t>
  </si>
  <si>
    <t>MDL W/PRGM;4 POINT RELAY</t>
  </si>
  <si>
    <t>PN-161554</t>
  </si>
  <si>
    <t>PN-161555</t>
  </si>
  <si>
    <t>MDL W/PRGM;24VDC SINK O 8</t>
  </si>
  <si>
    <t>PN-161560</t>
  </si>
  <si>
    <t>MDL W/PRGM;24VDC SINK O 4</t>
  </si>
  <si>
    <t>PN-161561</t>
  </si>
  <si>
    <t>MDL W/PRGM;24VDC SINK O 2</t>
  </si>
  <si>
    <t>PN-161562</t>
  </si>
  <si>
    <t>PN-161565</t>
  </si>
  <si>
    <t>PN-161569</t>
  </si>
  <si>
    <t>MDL W/PRGM;1794-IF2XOF2IXT CC</t>
  </si>
  <si>
    <t>ASSEMBLY;  1794-IF2XOF2IXT CC</t>
  </si>
  <si>
    <t>(IECEX) (FLEX) PCBA; 1794-IF2XOF2IXT CC</t>
  </si>
  <si>
    <t>PN-161563</t>
  </si>
  <si>
    <t>PN-161566</t>
  </si>
  <si>
    <t>PN-161568</t>
  </si>
  <si>
    <t>MDL W/PRGM;HIDENSITY ANLG OUT</t>
  </si>
  <si>
    <t>MDL; HIDENSITY ANLG OUT</t>
  </si>
  <si>
    <t>PCB ASM 1794-OE12/A</t>
  </si>
  <si>
    <t>PN-161564</t>
  </si>
  <si>
    <t>MDL W/PRGM;IV8;8 SRC DC I</t>
  </si>
  <si>
    <t>PN-161567</t>
  </si>
  <si>
    <t>MDL W/PRGM;IV4;4 SRC DC I</t>
  </si>
  <si>
    <t>PN-161570</t>
  </si>
  <si>
    <t>MDL W/PRGM;IV2;2 SRC DC I</t>
  </si>
  <si>
    <t>PN-161571</t>
  </si>
  <si>
    <t>PN-161572</t>
  </si>
  <si>
    <t>ASSEMBLY; INPUT HYBRID FLEX</t>
  </si>
  <si>
    <t>PCBA;INPUT HYBRID FLEX</t>
  </si>
  <si>
    <t>PN-161575</t>
  </si>
  <si>
    <t>PN-161576</t>
  </si>
  <si>
    <t>ASSEMBLY; OUTPUT HYBRID FLEX</t>
  </si>
  <si>
    <t>PCBA; OUTPUT HYBRID FLEX</t>
  </si>
  <si>
    <t>PN-161579</t>
  </si>
  <si>
    <t>PN-161577</t>
  </si>
  <si>
    <t>PCBA;MLX1200 L24BWA PWR</t>
  </si>
  <si>
    <t>PN-161580</t>
  </si>
  <si>
    <t>MDL W/PRGM;1734-OA4</t>
  </si>
  <si>
    <t>PN-161581</t>
  </si>
  <si>
    <t>MDL W/PRGM;1734-OA2</t>
  </si>
  <si>
    <t>PN-161582</t>
  </si>
  <si>
    <t>MDL W/PRGM;;1734-IA4</t>
  </si>
  <si>
    <t>PN-161584</t>
  </si>
  <si>
    <t>MDL W/PRGM;1734-IA2</t>
  </si>
  <si>
    <t>PN-161900</t>
  </si>
  <si>
    <t>MDL W/PRGM;1734-IM4</t>
  </si>
  <si>
    <t>PN-161902</t>
  </si>
  <si>
    <t>MDL W/PRGM;1734-IM2</t>
  </si>
  <si>
    <t>PN-161903</t>
  </si>
  <si>
    <t>PN-161904</t>
  </si>
  <si>
    <t>PN-161905</t>
  </si>
  <si>
    <t>PN-161906</t>
  </si>
  <si>
    <t>PN-161907</t>
  </si>
  <si>
    <t>PN-161908</t>
  </si>
  <si>
    <t>MDL W/PRGM;IB8;4 SINK DC</t>
  </si>
  <si>
    <t>PN-161909</t>
  </si>
  <si>
    <t>MDL W/PRGM;IB8;2 SINK DC</t>
  </si>
  <si>
    <t>PN-161915</t>
  </si>
  <si>
    <t>PN-161917</t>
  </si>
  <si>
    <t>PN-161918</t>
  </si>
  <si>
    <t>PN-161919</t>
  </si>
  <si>
    <t>MDL W/PRGM;8PT 24V IN</t>
  </si>
  <si>
    <t>PN-162121</t>
  </si>
  <si>
    <t>PN-162122</t>
  </si>
  <si>
    <t>PN-162123</t>
  </si>
  <si>
    <t>MDL W/PRGM;HIDENSITY ANLG</t>
  </si>
  <si>
    <t>MDL;HIDENSITY ANLG I/O</t>
  </si>
  <si>
    <t>PCB ASM 1794-IE8XOE4A</t>
  </si>
  <si>
    <t>PN-162126</t>
  </si>
  <si>
    <t>MDL;W/PRGM;IJ2XT COATED; ROUTED</t>
  </si>
  <si>
    <t>PN-162389</t>
  </si>
  <si>
    <t>PN-162398</t>
  </si>
  <si>
    <t>PN-162399</t>
  </si>
  <si>
    <t>ASSEMBLY; 1746-IO12 MAINBOARD</t>
  </si>
  <si>
    <t>PCBA;1746-IO12 MAINBOARD</t>
  </si>
  <si>
    <t>PN-162401</t>
  </si>
  <si>
    <t>ASSEMBLY; 1746-IO12 LED BOARD</t>
  </si>
  <si>
    <t>PCBA;1746-IO12 LED BOARD</t>
  </si>
  <si>
    <t>PN-162406</t>
  </si>
  <si>
    <t>PN-162738</t>
  </si>
  <si>
    <t>PN-162739</t>
  </si>
  <si>
    <t>ASSEMBLY; 1746-OAP12 MAINBOARD</t>
  </si>
  <si>
    <t>PCBA;1746-OAP12 MAINBOARD</t>
  </si>
  <si>
    <t>PN-162741</t>
  </si>
  <si>
    <t>PN-162743</t>
  </si>
  <si>
    <t>ASSEMBLY; 1746-OBP16 MAINBOARD</t>
  </si>
  <si>
    <t>PCBA;1746-OBP16 MAINBOARD</t>
  </si>
  <si>
    <t>PN-162744</t>
  </si>
  <si>
    <t>PN-162745</t>
  </si>
  <si>
    <t>MDL; 1746-OB16 MAINBOARD</t>
  </si>
  <si>
    <t>PCBA;1746-OB16 MAINBOARD (FAMILY:SLC)</t>
  </si>
  <si>
    <t>PN-162753</t>
  </si>
  <si>
    <t>MDL;1794-IB10XOB6 CC;COATED;ROUTED</t>
  </si>
  <si>
    <t>PN-163090</t>
  </si>
  <si>
    <t>FW;PGRM ASSY;SLC-5/05 E100; ATE REV 3.54</t>
  </si>
  <si>
    <t>PN-163264</t>
  </si>
  <si>
    <t>PN-163265</t>
  </si>
  <si>
    <t>PCBA; 1769-L3X COMBO LED BOARD</t>
  </si>
  <si>
    <t>PCBA; 1769-L3X COMBO LED BOAR</t>
  </si>
  <si>
    <t>PN-163418</t>
  </si>
  <si>
    <t>PN-163419</t>
  </si>
  <si>
    <t>PN-163741</t>
  </si>
  <si>
    <t>PN-163740</t>
  </si>
  <si>
    <t>PN-163739</t>
  </si>
  <si>
    <t>MDL W/PRGM COUNT 1794-IJ2XT MAIN BRD CC</t>
  </si>
  <si>
    <t>PCBA COUNTER 1794-IJ2XT MAIN BOARD</t>
  </si>
  <si>
    <t>PCBA;1794-IJ2 XT</t>
  </si>
  <si>
    <t>PN-163965</t>
  </si>
  <si>
    <t>PN-163964</t>
  </si>
  <si>
    <t>PCBA COUNTER 1794-IJ2 IO BOARD</t>
  </si>
  <si>
    <t>PCBA;COUNTER-IJ2 IO BOARD</t>
  </si>
  <si>
    <t>PN-164133</t>
  </si>
  <si>
    <t>PN-164980</t>
  </si>
  <si>
    <t>PCBA;1762 MM1RTC</t>
  </si>
  <si>
    <t>PCBA; 1762 MM1RTC</t>
  </si>
  <si>
    <t>PN-164134</t>
  </si>
  <si>
    <t>PCBA;1762 RTC</t>
  </si>
  <si>
    <t>PCBA; 1762 RTC</t>
  </si>
  <si>
    <t>PN-164135</t>
  </si>
  <si>
    <t>PCBA;1762 MM1</t>
  </si>
  <si>
    <t>PCBA; 1762 MM1</t>
  </si>
  <si>
    <t>PN-164137</t>
  </si>
  <si>
    <t>PN-164983</t>
  </si>
  <si>
    <t>PCBA; 1762 40 POINT DC POWER SUPPLY</t>
  </si>
  <si>
    <t>PCBA; 1762 40 POINT DC POWER</t>
  </si>
  <si>
    <t>PN-164138</t>
  </si>
  <si>
    <t>PN-164981</t>
  </si>
  <si>
    <t>PCBA;1762 40 POINT AC POWER SUPPLY</t>
  </si>
  <si>
    <t>PCBA;1762 40 POINT AC POWER S</t>
  </si>
  <si>
    <t>PN-164140</t>
  </si>
  <si>
    <t>PN-164986</t>
  </si>
  <si>
    <t>PCBA; 1762 24 POINT  DC POWER SUPPLY</t>
  </si>
  <si>
    <t>PCBA;1762 L24 DC POWER SUPPLY</t>
  </si>
  <si>
    <t>PN-164151</t>
  </si>
  <si>
    <t>PN-164666</t>
  </si>
  <si>
    <t>PN-173057</t>
  </si>
  <si>
    <t>MDL W/PROG; 2080-IF2</t>
  </si>
  <si>
    <t>ASSEMBLY; 2080-IF2;ANALOG INPUT 2 CHN</t>
  </si>
  <si>
    <t>PCBA;2080-IF2;ANALOG INPUT 2</t>
  </si>
  <si>
    <t>PN-164667</t>
  </si>
  <si>
    <t>PN-173056</t>
  </si>
  <si>
    <t>MDL W/PROG; 2080-IF4</t>
  </si>
  <si>
    <t>ASSEMBLY; 2080-IF4;ANALOG INPUT 4 CHN</t>
  </si>
  <si>
    <t>PCBA;2080-IF4;ANALOG INPUT 4</t>
  </si>
  <si>
    <t>PN-165606</t>
  </si>
  <si>
    <t>ASSEMBLY;16PT DC SOURCE IN</t>
  </si>
  <si>
    <t>PCBA; 16PT DC SOURCE IN</t>
  </si>
  <si>
    <t>PN-165608</t>
  </si>
  <si>
    <t>PN-165605</t>
  </si>
  <si>
    <t>MDL W/PRGM ;1734-AENT/A</t>
  </si>
  <si>
    <t>PN-165612</t>
  </si>
  <si>
    <t>PN-165609</t>
  </si>
  <si>
    <t>PN-184251</t>
  </si>
  <si>
    <t>MDL W/PRGM ;1734-8CFG</t>
  </si>
  <si>
    <t>PCBA ;1734-8CFG/8CFGDLX</t>
  </si>
  <si>
    <t>PCBA;1734-8CFG/8CFGDLX</t>
  </si>
  <si>
    <t>PN-165613</t>
  </si>
  <si>
    <t>MDL W/PRGM ;1734-8CFGDLX</t>
  </si>
  <si>
    <t>PN-165614</t>
  </si>
  <si>
    <t>PN-165610</t>
  </si>
  <si>
    <t>PN-184391</t>
  </si>
  <si>
    <t>PCBA ;1738-8CFG(DLX)M8/23</t>
  </si>
  <si>
    <t>PCBA;1738-8CFG(DLX)M8/23</t>
  </si>
  <si>
    <t>PN-165616</t>
  </si>
  <si>
    <t>PN-165618</t>
  </si>
  <si>
    <t>PN-165619</t>
  </si>
  <si>
    <t>PN-165620</t>
  </si>
  <si>
    <t>PN-165611</t>
  </si>
  <si>
    <t>PN-184527</t>
  </si>
  <si>
    <t>PCBA ;1738-8CFG(DLX)M12</t>
  </si>
  <si>
    <t>PCBA;1738-8CFG(DLX)M12</t>
  </si>
  <si>
    <t>PN-165801</t>
  </si>
  <si>
    <t>PN-163614</t>
  </si>
  <si>
    <t>PN-15135</t>
  </si>
  <si>
    <t>MDL W/PRGM; HABANERO T6M LED BL SERIES D</t>
  </si>
  <si>
    <t>HABANERO PVC600 MONO LED PCB ASSEMBLY</t>
  </si>
  <si>
    <t>PCBA; HABANERO PVC600 MONO LE</t>
  </si>
  <si>
    <t>PN-165804</t>
  </si>
  <si>
    <t>PN-165802</t>
  </si>
  <si>
    <t>PCBA ;1738-APB/PH-PSSCPBA CPU</t>
  </si>
  <si>
    <t>PCBA;1738-APB/A CPU</t>
  </si>
  <si>
    <t>PN-165805</t>
  </si>
  <si>
    <t>PCBA;1734-APB/A; PROFIBUS ADP</t>
  </si>
  <si>
    <t>PN-165808</t>
  </si>
  <si>
    <t>PN-165810</t>
  </si>
  <si>
    <t>ASSEMBLY; 2085-IQ16</t>
  </si>
  <si>
    <t>PCBA 2085-IQ16</t>
  </si>
  <si>
    <t>PN-165812</t>
  </si>
  <si>
    <t>ASSEMBLY; 2085-IQ32T</t>
  </si>
  <si>
    <t>PN-165813</t>
  </si>
  <si>
    <t>ASSEMBLY; 2085-IA8</t>
  </si>
  <si>
    <t>PN-165814</t>
  </si>
  <si>
    <t>ASSEMBLY; 2085-OA8</t>
  </si>
  <si>
    <t>PCBA;2085-OA8</t>
  </si>
  <si>
    <t>PN-165815</t>
  </si>
  <si>
    <t>ASSEMBLY; 2085-OV16</t>
  </si>
  <si>
    <t>PN-165816</t>
  </si>
  <si>
    <t>ASSEMBLY; 2085-OB16</t>
  </si>
  <si>
    <t>PN-165817</t>
  </si>
  <si>
    <t>ASSEMBLY; 2085-OW8</t>
  </si>
  <si>
    <t>PCBA; 2085-OW8</t>
  </si>
  <si>
    <t>PN-165818</t>
  </si>
  <si>
    <t>ASSEMBLY; 2085-OW16</t>
  </si>
  <si>
    <t>PCBA;2085-OW16</t>
  </si>
  <si>
    <t>PN-165819</t>
  </si>
  <si>
    <t>ASSEMBLY; 2085-IM8</t>
  </si>
  <si>
    <t>PCBA; 2065-IM8</t>
  </si>
  <si>
    <t>PN-165826</t>
  </si>
  <si>
    <t>PN-165821</t>
  </si>
  <si>
    <t>ASSEMBLY; 2085-IF4</t>
  </si>
  <si>
    <t>PCBA;2085-IF4</t>
  </si>
  <si>
    <t>PN-165827</t>
  </si>
  <si>
    <t>PN-165822</t>
  </si>
  <si>
    <t>ASSEMBLY; 2085-IF8</t>
  </si>
  <si>
    <t>PN-165828</t>
  </si>
  <si>
    <t>PN-165824</t>
  </si>
  <si>
    <t>ASSEMBLY;2085-OF4</t>
  </si>
  <si>
    <t>PCBA; 2085-OF4 (NEO FAMILY)</t>
  </si>
  <si>
    <t>PN-165829</t>
  </si>
  <si>
    <t>PN-165825</t>
  </si>
  <si>
    <t>ASSEMBLY;2085-IRT4</t>
  </si>
  <si>
    <t>PCBA; 2085-IRT4</t>
  </si>
  <si>
    <t>PN-165851</t>
  </si>
  <si>
    <t>PN-156830</t>
  </si>
  <si>
    <t>MDL W/PRGM; 1766-L32 CPU</t>
  </si>
  <si>
    <t>PCBA; 1766-L32CPU</t>
  </si>
  <si>
    <t>PN-165989</t>
  </si>
  <si>
    <t>FW ASSY;PRGM;2085-IF4 ANA MICRO</t>
  </si>
  <si>
    <t>PN-165990</t>
  </si>
  <si>
    <t>FW ASSY;PRGM;2085-IF8 ANA MICRO</t>
  </si>
  <si>
    <t>PN-165991</t>
  </si>
  <si>
    <t>FW ASSY;PRGM;2085-OF4 ANA MICRO</t>
  </si>
  <si>
    <t>PN-165992</t>
  </si>
  <si>
    <t>FW ASSY;PRGM;2085-IRT4 ANA; MICRO</t>
  </si>
  <si>
    <t>PN-166572</t>
  </si>
  <si>
    <t>PN-166571</t>
  </si>
  <si>
    <t>MDL W/PRGM;1794-IF2XOF2I</t>
  </si>
  <si>
    <t>ASSEMBLY;  1794-IF2XOF2I ISO ANA CMBO</t>
  </si>
  <si>
    <t>(IECEX) (FLEX) PCBA; 1794-IF2XOF2I ISO ANA C</t>
  </si>
  <si>
    <t>PN-166573</t>
  </si>
  <si>
    <t>PN-166574</t>
  </si>
  <si>
    <t>MDL W/PRGM;1794-IF4I</t>
  </si>
  <si>
    <t>ASSEMBLY; FLEX ISO ANA INPUT</t>
  </si>
  <si>
    <t>(IECEX) (FLEX) PCBA; FLEX ISO ANA INPUT</t>
  </si>
  <si>
    <t>PN-168001</t>
  </si>
  <si>
    <t>PN-160296</t>
  </si>
  <si>
    <t>PN-160294</t>
  </si>
  <si>
    <t>MDL W/PROGRAM;1763-L16 DWD CPU BOARD</t>
  </si>
  <si>
    <t>PCBA;1763 L16DWD CPU</t>
  </si>
  <si>
    <t>PCBA; 1763 L16DWD CPU</t>
  </si>
  <si>
    <t>PN-168002</t>
  </si>
  <si>
    <t>PN-164858</t>
  </si>
  <si>
    <t>PN-164976</t>
  </si>
  <si>
    <t>MDL W/PROGRAM;1763-L16AWA IO BOARD</t>
  </si>
  <si>
    <t>PCBA;1763 L16AWA IO</t>
  </si>
  <si>
    <t>PN-168004</t>
  </si>
  <si>
    <t>PN-164859</t>
  </si>
  <si>
    <t>PN-164977</t>
  </si>
  <si>
    <t>MDL W/PROGRAM;1763-L16BWA IO BOARD</t>
  </si>
  <si>
    <t>PCBA;1763 L16BWA IO</t>
  </si>
  <si>
    <t>PN-168005</t>
  </si>
  <si>
    <t>PN-164860</t>
  </si>
  <si>
    <t>PN-164978</t>
  </si>
  <si>
    <t>MDL W/PROGRAM;1763-L16BBB IO BOARD</t>
  </si>
  <si>
    <t>PCBA;1763 L16BBB IO</t>
  </si>
  <si>
    <t>PN-168006</t>
  </si>
  <si>
    <t>PN-160650</t>
  </si>
  <si>
    <t>MDL W/PROGRAM;1763-L16DWD IO BOARD</t>
  </si>
  <si>
    <t>PCBA;1763 L16DWD IO</t>
  </si>
  <si>
    <t>PN-168008</t>
  </si>
  <si>
    <t>PN-168009</t>
  </si>
  <si>
    <t>MDL W/PRGM;1794-IF4IXT CC</t>
  </si>
  <si>
    <t>ASSEMBLY; FLEX ISO ANA INPUT CC</t>
  </si>
  <si>
    <t>(IECEX) (FLEX) PCBA; FLEX ISO ANA INPUT CC</t>
  </si>
  <si>
    <t>PN-168014</t>
  </si>
  <si>
    <t>MDL W/PRGM;1794-IF4ICFXT CC</t>
  </si>
  <si>
    <t>PN-168032</t>
  </si>
  <si>
    <t>PN-198921</t>
  </si>
  <si>
    <t>MDL;FET BOARD</t>
  </si>
  <si>
    <t>PCBA; MDL;FET BOARD</t>
  </si>
  <si>
    <t>PN-168124</t>
  </si>
  <si>
    <t>PN-168125</t>
  </si>
  <si>
    <t>PN-168126</t>
  </si>
  <si>
    <t>MDL W/PRGM;THERMOCOUPLE</t>
  </si>
  <si>
    <t>PCBA;THERMOCOUPLE BLOCK</t>
  </si>
  <si>
    <t>PCBA; THERMOCOUPLE BLOCK (FLEX)</t>
  </si>
  <si>
    <t>PN-168521</t>
  </si>
  <si>
    <t>PN-168522</t>
  </si>
  <si>
    <t>ASSEMBLY W/PRGM;1794-OF4I</t>
  </si>
  <si>
    <t>ASSEMBLY; FLEX ISO ANA OUTPUT</t>
  </si>
  <si>
    <t>(IECEX) (FLEX) PCBA; FLEX ISO ANA OUTPUT</t>
  </si>
  <si>
    <t>PN-168523</t>
  </si>
  <si>
    <t>PN-168524</t>
  </si>
  <si>
    <t>ASSEMBLY W/PRGM;1794-OF4IXT CC</t>
  </si>
  <si>
    <t>ASSEMBLY; 1794-OF4IXT CC</t>
  </si>
  <si>
    <t>(IECEX) (FLEX) PCBA; 1794-OF4IXT CC</t>
  </si>
  <si>
    <t>PN-168809</t>
  </si>
  <si>
    <t>PN-168808</t>
  </si>
  <si>
    <t>PN-168807</t>
  </si>
  <si>
    <t>MDL W/PRGM; 1769-L3YS PSC BOARD; E1.0</t>
  </si>
  <si>
    <t>MDL; 1769-L3YS PSC BOARD; E1.0</t>
  </si>
  <si>
    <t>MDL;1769-L3YS PSC BOARD;E1.0</t>
  </si>
  <si>
    <t>PN-168812</t>
  </si>
  <si>
    <t>PN-168811</t>
  </si>
  <si>
    <t>PN-168810</t>
  </si>
  <si>
    <t>MDL W/PRGM;1769-L3YS SPC BOARD;E1.0</t>
  </si>
  <si>
    <t>MDL;1769-L3YS SPC BOARD;E1.0</t>
  </si>
  <si>
    <t>PCBA;1769-L3YS SAFETY BOARD;E</t>
  </si>
  <si>
    <t>PN-168814</t>
  </si>
  <si>
    <t>PN-168813</t>
  </si>
  <si>
    <t>MDL; 1769-L3YS BKP BOARD; E1.0</t>
  </si>
  <si>
    <t>PCBA;1769-L3YS BKP BOARD;E1.0</t>
  </si>
  <si>
    <t>PN-168816</t>
  </si>
  <si>
    <t>PN-168815</t>
  </si>
  <si>
    <t>MDL; 1769-L3YS LED BOARD; E1.0</t>
  </si>
  <si>
    <t>PCBA;1769-L3YS LED BOARD; E1.</t>
  </si>
  <si>
    <t>PN-169220</t>
  </si>
  <si>
    <t>PN-169221</t>
  </si>
  <si>
    <t>PCBA; ENET DC/DC CONV</t>
  </si>
  <si>
    <t>PCBA;ENET DC/DC CONV</t>
  </si>
  <si>
    <t>PN-169379</t>
  </si>
  <si>
    <t>PCBA; RIO ADAPTER/PS (FLEX)</t>
  </si>
  <si>
    <t>PN-169380</t>
  </si>
  <si>
    <t>MDL;2SLOT ASB</t>
  </si>
  <si>
    <t>PCBA; 2SLOT ASB (FAMILY:FLEX)</t>
  </si>
  <si>
    <t>PN-16949</t>
  </si>
  <si>
    <t>PN-31693</t>
  </si>
  <si>
    <t>PCB ASSY FLEX ISO ANA OUTPUT</t>
  </si>
  <si>
    <t>PCB ASM FLEX ISO ANA OUTPUT</t>
  </si>
  <si>
    <t>PN-169718</t>
  </si>
  <si>
    <t>PN-169717</t>
  </si>
  <si>
    <t>MDL W/PRGM COUNTER 1794-IJ2 MAIN BOARD</t>
  </si>
  <si>
    <t>PCBA COUNTER 1794-IJ2 MAIN BOARD</t>
  </si>
  <si>
    <t>PCBA;1794-IJ2</t>
  </si>
  <si>
    <t>PN-169723</t>
  </si>
  <si>
    <t>PN-194453</t>
  </si>
  <si>
    <t>PCBA; 1746-NIO4I</t>
  </si>
  <si>
    <t>PN-169724</t>
  </si>
  <si>
    <t>PN-194452</t>
  </si>
  <si>
    <t>PCBA; 1746-NIO4V</t>
  </si>
  <si>
    <t>PN-169725</t>
  </si>
  <si>
    <t>PCBA; 1746-FIO4I</t>
  </si>
  <si>
    <t>PN-169726</t>
  </si>
  <si>
    <t>PCBA; 1746-FIO4V</t>
  </si>
  <si>
    <t>PCBA;1746-FIO4V</t>
  </si>
  <si>
    <t>PN-169727</t>
  </si>
  <si>
    <t>PCBA; 1746-NO4V</t>
  </si>
  <si>
    <t>PN-169728</t>
  </si>
  <si>
    <t>PN-169729</t>
  </si>
  <si>
    <t>PN-169730</t>
  </si>
  <si>
    <t>PCBA; FLEX I/O ENET ADPTR</t>
  </si>
  <si>
    <t>PCBA;FLEX I/O ENET ADPTR</t>
  </si>
  <si>
    <t>PN-169850</t>
  </si>
  <si>
    <t>PN-170304</t>
  </si>
  <si>
    <t>MDL W/PRGM; 2080-LC10-12 CPU</t>
  </si>
  <si>
    <t>ASSEMBLYL; 2080-LC10-12PT CPU PCBA</t>
  </si>
  <si>
    <t>PCBA;2080-LC10-12PT CPU</t>
  </si>
  <si>
    <t>PN-170305</t>
  </si>
  <si>
    <t>PN-170171</t>
  </si>
  <si>
    <t>PN-170165</t>
  </si>
  <si>
    <t>MDL W/PRGM ;1734-OE2V/1738-OE2VM12</t>
  </si>
  <si>
    <t>PCBA ;1734-OE2V/1738-OE2VM12</t>
  </si>
  <si>
    <t>1734-OE2V/1738-OE2VM12</t>
  </si>
  <si>
    <t>PN-170306</t>
  </si>
  <si>
    <t>PN-170172</t>
  </si>
  <si>
    <t>PN-170169</t>
  </si>
  <si>
    <t>MDL W/PRGM ;1734-OE2C/1738-OE2CM12</t>
  </si>
  <si>
    <t>PCBA ;1734-OE2C/1738-OE2CM12</t>
  </si>
  <si>
    <t>PCBA;1734-OE2C/1738-OE2CM12</t>
  </si>
  <si>
    <t>PN-170307</t>
  </si>
  <si>
    <t>PN-169858</t>
  </si>
  <si>
    <t>MDL W/PRGM; 2080-LC30-10 CPU</t>
  </si>
  <si>
    <t>MDL ASSY; 2080-LC30-10PT CPU PCBA</t>
  </si>
  <si>
    <t>PCBA;2080-LC30-10PT CPU</t>
  </si>
  <si>
    <t>PN-170308</t>
  </si>
  <si>
    <t>PN-170173</t>
  </si>
  <si>
    <t>PN-170170</t>
  </si>
  <si>
    <t>MDL W/PRGM ;1734-OE4C</t>
  </si>
  <si>
    <t>PCBA ;1734-OE4C/1738-OE4CM12</t>
  </si>
  <si>
    <t>PCBA;1734-OE4C/1738-OE4CM12</t>
  </si>
  <si>
    <t>PN-170310</t>
  </si>
  <si>
    <t>PN-169860</t>
  </si>
  <si>
    <t>MDL W/PRGM; 2080-LC30-24 CPU</t>
  </si>
  <si>
    <t>MDL ASSY; 2080-LC30-24PT CPU PCBA</t>
  </si>
  <si>
    <t>PN-170311</t>
  </si>
  <si>
    <t>PN-169861</t>
  </si>
  <si>
    <t>MDL W/PRGM; 2080-LC30-48 CPU</t>
  </si>
  <si>
    <t>MDL ASSY; 2080-LC30-48PT CPU PCBA</t>
  </si>
  <si>
    <t>PCBA;2080-LC30-48PT CPU</t>
  </si>
  <si>
    <t>PN-170312</t>
  </si>
  <si>
    <t>MDL W/PRGM ;1738-OE4CM12</t>
  </si>
  <si>
    <t>PN-170469</t>
  </si>
  <si>
    <t>PN-189529</t>
  </si>
  <si>
    <t>MDL W/PRGM;1746- BAS</t>
  </si>
  <si>
    <t>PCBA; 1746-BAS</t>
  </si>
  <si>
    <t>PCBA;1746-BAS</t>
  </si>
  <si>
    <t>PN-170638</t>
  </si>
  <si>
    <t>FW ASSY; 173X-AENT/R B; CPU 4.2.15</t>
  </si>
  <si>
    <t>PN-170647</t>
  </si>
  <si>
    <t>PN-170645</t>
  </si>
  <si>
    <t>PN-170644</t>
  </si>
  <si>
    <t>MDL W/PRGM ;1734-IE2V/1738-IE2VM12</t>
  </si>
  <si>
    <t>PCBA ;1734-IE2V/1738-IE2VM12</t>
  </si>
  <si>
    <t>PCBA;1734-IE2VC/1738-IE2VM12</t>
  </si>
  <si>
    <t>PN-171023</t>
  </si>
  <si>
    <t>PN-171024</t>
  </si>
  <si>
    <t>PN-171025</t>
  </si>
  <si>
    <t>PN-171026</t>
  </si>
  <si>
    <t>PN-171395</t>
  </si>
  <si>
    <t>PCBA; 2080-LC50-24QWB (FAMILY:OPTIMUS 2)</t>
  </si>
  <si>
    <t>PN-171396</t>
  </si>
  <si>
    <t>PCBA;2080-LC50-24AWB (FAMILY:OPTIMUS 2)</t>
  </si>
  <si>
    <t>PN-171398</t>
  </si>
  <si>
    <t>PN-171397</t>
  </si>
  <si>
    <t>PN-171399</t>
  </si>
  <si>
    <t>MDL W/PRGM;RTD BLOCK</t>
  </si>
  <si>
    <t>PCBA; RTD BLOCK</t>
  </si>
  <si>
    <t>PCBA; RTD BLOCK (FLEX)</t>
  </si>
  <si>
    <t>PN-171707</t>
  </si>
  <si>
    <t>PN-169722</t>
  </si>
  <si>
    <t>ASSEMBLY W/PRGM;1734-SSI E2</t>
  </si>
  <si>
    <t>ASSEMBLY; 1734-SSI</t>
  </si>
  <si>
    <t>PCBA;1734-SSI REDESIGN; BASE (POINT)</t>
  </si>
  <si>
    <t>PN-171712</t>
  </si>
  <si>
    <t>FW ASSY; 1734-SSI E2; FPGA</t>
  </si>
  <si>
    <t>PN-171713</t>
  </si>
  <si>
    <t>PN-160295</t>
  </si>
  <si>
    <t>MDL W/PROGRAM;1763 L16AWA/BWA/BBB CPU</t>
  </si>
  <si>
    <t>PCBA;1763 L16AWA/BWA/BBB CPU</t>
  </si>
  <si>
    <t>PCBA; 1763 L16AWA/BWA/BBB CPU</t>
  </si>
  <si>
    <t>PN-171723</t>
  </si>
  <si>
    <t>MDL ASSY; 2080-RTD2 PCBA</t>
  </si>
  <si>
    <t>PCBA 2080-RTD2</t>
  </si>
  <si>
    <t>PN-171724</t>
  </si>
  <si>
    <t>PN-170654</t>
  </si>
  <si>
    <t>PN-170649</t>
  </si>
  <si>
    <t>MDL ASSY; 2080-TC2 PCBA</t>
  </si>
  <si>
    <t>PCBA 2080-TC2</t>
  </si>
  <si>
    <t>PN-172130</t>
  </si>
  <si>
    <t>PN-50417</t>
  </si>
  <si>
    <t>MDL W/PRGM;1794-ADN</t>
  </si>
  <si>
    <t>PCB ASSEMBLY 1794-ADN BASE</t>
  </si>
  <si>
    <t>PCB ASM 1794-ADN DEVICENET AD</t>
  </si>
  <si>
    <t>PN-172132</t>
  </si>
  <si>
    <t>PN-67466</t>
  </si>
  <si>
    <t>MDL W/PRGM;1794-ADNK CONF COAT</t>
  </si>
  <si>
    <t>PCB; ASSY 1794-ADNK BASE CONF COAT</t>
  </si>
  <si>
    <t>PCB ASM 1794-ADN DNET ADPT; C</t>
  </si>
  <si>
    <t>PN-172268</t>
  </si>
  <si>
    <t>PCBA; 1762 40 POINT AC POWER</t>
  </si>
  <si>
    <t>PN-172280</t>
  </si>
  <si>
    <t>ASSEMBLY;ANLG 8I V/I 12BT</t>
  </si>
  <si>
    <t>(IECEX) (FLEX) PCBA; ANLG 8I V/I 12BT</t>
  </si>
  <si>
    <t>PN-172283</t>
  </si>
  <si>
    <t>PN-18807</t>
  </si>
  <si>
    <t>ASSEMBLY;ANLG;4I/20 V/I 12BT</t>
  </si>
  <si>
    <t>PCBA; ANLG;4I/20 V/I 12BT (FAMILY:FLEX)</t>
  </si>
  <si>
    <t>PN-172287</t>
  </si>
  <si>
    <t>ASSEMBLY;ANLG;4O V/I 12BT</t>
  </si>
  <si>
    <t>PCBA;ANLG;4O V/I 12BT</t>
  </si>
  <si>
    <t>PN-172294</t>
  </si>
  <si>
    <t>PN-169859</t>
  </si>
  <si>
    <t>MDL W/PRGM; 2080-LC30-16 CPU</t>
  </si>
  <si>
    <t>MDL ASSY; 2080-LC30-16PT CPU PCBA</t>
  </si>
  <si>
    <t>PCBA;2080-LC30-16PT CPU</t>
  </si>
  <si>
    <t>PN-172481</t>
  </si>
  <si>
    <t>PN-156850</t>
  </si>
  <si>
    <t>40855-086-04</t>
  </si>
  <si>
    <t>MDL W/PRGM;1761-L32BBB; 4LAYERS</t>
  </si>
  <si>
    <t>PCBA;1761-L32BBB IO BOARD</t>
  </si>
  <si>
    <t>PN-172482</t>
  </si>
  <si>
    <t>PN-171408</t>
  </si>
  <si>
    <t>MDL W/PRGM;1761-L16BBB E; 4LAYERS</t>
  </si>
  <si>
    <t>PCBA; 1761L16BBB E</t>
  </si>
  <si>
    <t>PCBA;1761L16BBB E</t>
  </si>
  <si>
    <t>PN-172484</t>
  </si>
  <si>
    <t>PN-171710</t>
  </si>
  <si>
    <t>MDL W/PRGM;1761-L10BXB F; 4LAYERS</t>
  </si>
  <si>
    <t>PCBA; 1761 - L10BXB F</t>
  </si>
  <si>
    <t>PCBA;1761-L10BXB F</t>
  </si>
  <si>
    <t>PN-172486</t>
  </si>
  <si>
    <t>PN-171027</t>
  </si>
  <si>
    <t>MDL W/PRGM;1764L28BXB B; 2LAYERS</t>
  </si>
  <si>
    <t>PCBA;1764-28BXB B</t>
  </si>
  <si>
    <t>PCBA;28BXB - SERIES B</t>
  </si>
  <si>
    <t>PN-172487</t>
  </si>
  <si>
    <t>PN-170648</t>
  </si>
  <si>
    <t>MDL W/PRGM;1764L28BXB1 B; 2LAYERS</t>
  </si>
  <si>
    <t>PCBA;1764-28BXB1 B</t>
  </si>
  <si>
    <t>PCBA;28BXB1- SERIES B</t>
  </si>
  <si>
    <t>PN-172999</t>
  </si>
  <si>
    <t>PN-170296</t>
  </si>
  <si>
    <t>ASSEMBLY W/PRGM;1734-VHSC5</t>
  </si>
  <si>
    <t>PCBA;1734-VHSC5 REDESIGN;BASE (POINT)</t>
  </si>
  <si>
    <t>PN-173000</t>
  </si>
  <si>
    <t>PN-170297</t>
  </si>
  <si>
    <t>PCBA;1734-VHSC24 REDESIGN;BAS (POINT)</t>
  </si>
  <si>
    <t>PN-173001</t>
  </si>
  <si>
    <t>PN-170298</t>
  </si>
  <si>
    <t>PCBA;1734-IJ REDESIGN;BASE BO (POINT)</t>
  </si>
  <si>
    <t>PN-173002</t>
  </si>
  <si>
    <t>PN-170299</t>
  </si>
  <si>
    <t>PCBA;1734-IK REDESIGN;BASE BO (POINT)</t>
  </si>
  <si>
    <t>PN-173007</t>
  </si>
  <si>
    <t>PN-173378</t>
  </si>
  <si>
    <t>PN-172276</t>
  </si>
  <si>
    <t>MDL W/PROG; 2080-LC30-48AWB</t>
  </si>
  <si>
    <t>PCBA; 2080-LC30-48AWB</t>
  </si>
  <si>
    <t>PCBA;2080-LC30-48AWB (FAMILY:OPTIMUS 1)</t>
  </si>
  <si>
    <t>PN-173379</t>
  </si>
  <si>
    <t>PN-172277</t>
  </si>
  <si>
    <t>MDL W/PROG 2080-LC30-48QWB</t>
  </si>
  <si>
    <t>PCBA; 2080-LC30-48QWB</t>
  </si>
  <si>
    <t>PCBA;2080-LC30-48QWB (FAMILY:OPTIMUS 1)</t>
  </si>
  <si>
    <t>PN-173380</t>
  </si>
  <si>
    <t>PN-172278</t>
  </si>
  <si>
    <t>MDL W/PROG; 2080-LC30-48QVB</t>
  </si>
  <si>
    <t>PCBA; 2080-LC30-48QVB</t>
  </si>
  <si>
    <t>PCBA;2080-LC30-48QVB (FAMILY:OPTIMUS 1)</t>
  </si>
  <si>
    <t>PN-173381</t>
  </si>
  <si>
    <t>PN-172279</t>
  </si>
  <si>
    <t>MDL W/PROG; 2080-LC30-48QBB</t>
  </si>
  <si>
    <t>PCBA; 2080-LC30-48QBB</t>
  </si>
  <si>
    <t>PCBA;2080-LC30-48QBB (FAMILY:OPTIMUS 1)</t>
  </si>
  <si>
    <t>PN-173388</t>
  </si>
  <si>
    <t>FW;PROM;IT8/IR8</t>
  </si>
  <si>
    <t>PN-173389</t>
  </si>
  <si>
    <t>PN-89341</t>
  </si>
  <si>
    <t>MDL;THERMOCOUPLE BLOCK</t>
  </si>
  <si>
    <t>PCBA; 1794-IT8/A</t>
  </si>
  <si>
    <t>PN-173391</t>
  </si>
  <si>
    <t>PN-89342</t>
  </si>
  <si>
    <t>MDL;RTD BLOCK</t>
  </si>
  <si>
    <t>PCBA;1794-IR8/A</t>
  </si>
  <si>
    <t>PN-173784</t>
  </si>
  <si>
    <t>PN-164139</t>
  </si>
  <si>
    <t>PN-164985</t>
  </si>
  <si>
    <t>MDL W/PROGRAM;1762 24PT CPU BOARD</t>
  </si>
  <si>
    <t>PCBA;1762 L24 CPU ASSEMBLY</t>
  </si>
  <si>
    <t>PCBA;1762 L24 CPU (MLX)</t>
  </si>
  <si>
    <t>PN-173785</t>
  </si>
  <si>
    <t>PN-164861</t>
  </si>
  <si>
    <t>PN-164988</t>
  </si>
  <si>
    <t>MDL W/PROGRAM;1762 24PT R CPU BOARD</t>
  </si>
  <si>
    <t>PCBA; 1762 L24 POINT R CPU ASSEMBLY</t>
  </si>
  <si>
    <t>PCBA; 1762 L24 POINT R CPU (MLX)</t>
  </si>
  <si>
    <t>PN-173786</t>
  </si>
  <si>
    <t>PN-164132</t>
  </si>
  <si>
    <t>PN-164979</t>
  </si>
  <si>
    <t>MDL W/PROGRAM;1762 40PT CPU BOARD</t>
  </si>
  <si>
    <t>PCBA; 1762 L40 CPU ASSEMBLY</t>
  </si>
  <si>
    <t>PCBA;1762 40 POINT CPU (MLX)</t>
  </si>
  <si>
    <t>PN-173787</t>
  </si>
  <si>
    <t>PN-164136</t>
  </si>
  <si>
    <t>PN-164982</t>
  </si>
  <si>
    <t>MDL W/PROGRAM;1762 40PT R CPU BOARD</t>
  </si>
  <si>
    <t>PCBA;1762 40 POINT R CPU ASSEMBLY</t>
  </si>
  <si>
    <t>PCBA;1762 40PT R CPU (MLX)</t>
  </si>
  <si>
    <t>PN-174353</t>
  </si>
  <si>
    <t>PN-174351</t>
  </si>
  <si>
    <t>PN-174354</t>
  </si>
  <si>
    <t>PN-174352</t>
  </si>
  <si>
    <t>PN-174355</t>
  </si>
  <si>
    <t>PN-170658</t>
  </si>
  <si>
    <t>MDL W/PRGM ;1734-IV2</t>
  </si>
  <si>
    <t>PCBA ;1734-IV2</t>
  </si>
  <si>
    <t>PCBA; 1734-IV2</t>
  </si>
  <si>
    <t>PN-174357</t>
  </si>
  <si>
    <t>PN-170659</t>
  </si>
  <si>
    <t>MDL W/PRGM ;1734-IV4</t>
  </si>
  <si>
    <t>PCBA ;1734-IV4</t>
  </si>
  <si>
    <t>PCBA; 1734-IV4</t>
  </si>
  <si>
    <t>PN-174358</t>
  </si>
  <si>
    <t>PN-170661</t>
  </si>
  <si>
    <t>MDL W/PRGM ;1734-IV8</t>
  </si>
  <si>
    <t>PCBA ;1734-IV8</t>
  </si>
  <si>
    <t>PCBA; 1737-IV8</t>
  </si>
  <si>
    <t>PN-17626</t>
  </si>
  <si>
    <t>PN-48740</t>
  </si>
  <si>
    <t>PCB ASSY OUTPUT HYBID FLEX</t>
  </si>
  <si>
    <t>1794-OF4IXT A</t>
  </si>
  <si>
    <t>PN-176609</t>
  </si>
  <si>
    <t>MDL W/PRGM;1794-ADNK CONF COAT;ROUTED</t>
  </si>
  <si>
    <t>PN-17822</t>
  </si>
  <si>
    <t>MDL W/PRGM;DC OUT 16PT M12</t>
  </si>
  <si>
    <t>PN-17823</t>
  </si>
  <si>
    <t>MDL W/PRGM;DC OUT 16PT M23</t>
  </si>
  <si>
    <t>PN-17824</t>
  </si>
  <si>
    <t>MDL W/PRGM;DC OUT 16PT DB25</t>
  </si>
  <si>
    <t>PN-17825</t>
  </si>
  <si>
    <t>MDL W/PRGM;DC IN 16PT M12</t>
  </si>
  <si>
    <t>PN-178297</t>
  </si>
  <si>
    <t>FW ASSY; PSC FPGA;1769-L3YS;A3P125; E2.0</t>
  </si>
  <si>
    <t>PN-178299</t>
  </si>
  <si>
    <t>ASSEMBLY;16PT DC COMBO 10I/6O</t>
  </si>
  <si>
    <t>PCBA; 16PT DC COMBO 10I/6O</t>
  </si>
  <si>
    <t>PN-178300</t>
  </si>
  <si>
    <t>PN-182522</t>
  </si>
  <si>
    <t>MDL W/PROGRAM;1766 L32BXB IO BOARD</t>
  </si>
  <si>
    <t>PCBA;1766 L32BXB IO</t>
  </si>
  <si>
    <t>PN-178303</t>
  </si>
  <si>
    <t>PN-182523</t>
  </si>
  <si>
    <t>MDL W/PROGRAM;1766 L32BXBA IO BOARD</t>
  </si>
  <si>
    <t>PCBA;1766 L32BXBA IO</t>
  </si>
  <si>
    <t>PN-178688</t>
  </si>
  <si>
    <t>FW ASSY; 1766-L32 CPU SERIES B</t>
  </si>
  <si>
    <t>PN-178689</t>
  </si>
  <si>
    <t>PN-178696</t>
  </si>
  <si>
    <t>PN-178695</t>
  </si>
  <si>
    <t>ASSEMBLY;T5460 MICRO800 DNET PLUG-IN</t>
  </si>
  <si>
    <t>PCBA;T5460 MICRO800 DNET PLUG</t>
  </si>
  <si>
    <t>PN-179208</t>
  </si>
  <si>
    <t>PCBA; 2080-LC50-24QVB (FAMILY:OPTIMUS 2)</t>
  </si>
  <si>
    <t>PN-179209</t>
  </si>
  <si>
    <t>PCBA;2080-LC50-24QBB (FAMILY:OPTIMUS 2)</t>
  </si>
  <si>
    <t>PN-17943</t>
  </si>
  <si>
    <t>PN-17942</t>
  </si>
  <si>
    <t>MDL; 1738-ADN BASE</t>
  </si>
  <si>
    <t>PN-17966</t>
  </si>
  <si>
    <t>PN-179761</t>
  </si>
  <si>
    <t>PCB ASSEMBLY; 2085-OA8</t>
  </si>
  <si>
    <t>PN-181164</t>
  </si>
  <si>
    <t>PN-61533</t>
  </si>
  <si>
    <t>PN-61419</t>
  </si>
  <si>
    <t>ASSY;PCB;1769-SDN</t>
  </si>
  <si>
    <t>PCB ASM 1769-SDN</t>
  </si>
  <si>
    <t>PN-181168</t>
  </si>
  <si>
    <t>PN-179210</t>
  </si>
  <si>
    <t>PCBA; 2080-LC50-48AWB (FAMILY:OPTIMUS 2)</t>
  </si>
  <si>
    <t>PN-181169</t>
  </si>
  <si>
    <t>PN-179211</t>
  </si>
  <si>
    <t>PCBA;2080-LC50-48QWB (FAMILY:OPTIMUS 2)</t>
  </si>
  <si>
    <t>PN-181170</t>
  </si>
  <si>
    <t>PN-179212</t>
  </si>
  <si>
    <t>PCBA; 2080-LC50-48QBB (FAMILY:OPTIMUS 2)</t>
  </si>
  <si>
    <t>PN-181171</t>
  </si>
  <si>
    <t>PN-179213</t>
  </si>
  <si>
    <t>PCBA;2080-LC50-48QVB (FAMILY:OPTIMUS 2)</t>
  </si>
  <si>
    <t>PN-181173</t>
  </si>
  <si>
    <t>PN-202671</t>
  </si>
  <si>
    <t>PN-202675</t>
  </si>
  <si>
    <t>MDL;W/PRGM; 2080-LC20-20AWB IO BOARD</t>
  </si>
  <si>
    <t>PCBA;2080-LC20-20AWB IO BOARD</t>
  </si>
  <si>
    <t>PCBA; 2080-LC20-20AWB IO BOAR</t>
  </si>
  <si>
    <t>PN-181177</t>
  </si>
  <si>
    <t>PN-172125</t>
  </si>
  <si>
    <t>PCBA; 2080-LC20-20AWB IO BOARD</t>
  </si>
  <si>
    <t>PCBA; MICRO820 20PT AWB IO BO</t>
  </si>
  <si>
    <t>PN-181178</t>
  </si>
  <si>
    <t>PN-172126</t>
  </si>
  <si>
    <t>PCBA; 2080-LC20-20QBB IO BOARD</t>
  </si>
  <si>
    <t>PCBA;MICRO820 20PT QBB BOARD</t>
  </si>
  <si>
    <t>PN-181179</t>
  </si>
  <si>
    <t>PN-202672</t>
  </si>
  <si>
    <t>PN-202676</t>
  </si>
  <si>
    <t>MDL;W/PRGM; 2080-LC20-20QBB IO BOARD</t>
  </si>
  <si>
    <t>PCBA;2080-LC20-20QBB IO BOARD</t>
  </si>
  <si>
    <t>PN-181264</t>
  </si>
  <si>
    <t>PN-181263</t>
  </si>
  <si>
    <t>PN-181262</t>
  </si>
  <si>
    <t>MDL; 1738-AENT REDESIGN; BASE</t>
  </si>
  <si>
    <t>PN-181267</t>
  </si>
  <si>
    <t>PN-181266</t>
  </si>
  <si>
    <t>PCBA; MDL;1738-AENTR REDESIGN</t>
  </si>
  <si>
    <t>PN-181269</t>
  </si>
  <si>
    <t>FW ASSY; 173X-AENT/R B; CPU; 4.2.26</t>
  </si>
  <si>
    <t>PN-181276</t>
  </si>
  <si>
    <t>PN-180838</t>
  </si>
  <si>
    <t>PN-152759</t>
  </si>
  <si>
    <t>MDL W/PRGM; 1734-AENTR B; BASE</t>
  </si>
  <si>
    <t>PCBA; 1734-AENTR REDESIGN; BASE BOARD</t>
  </si>
  <si>
    <t>PN-181727</t>
  </si>
  <si>
    <t>PN-197185</t>
  </si>
  <si>
    <t>(POINT) PCBA; 1738-AENT REDESIGN; CPU</t>
  </si>
  <si>
    <t>PN-181730</t>
  </si>
  <si>
    <t>PN-181731</t>
  </si>
  <si>
    <t>PN-156513</t>
  </si>
  <si>
    <t>40865-067-04</t>
  </si>
  <si>
    <t>MDL W/PRGM;1762-L40AWA/R C; 2LAYERS</t>
  </si>
  <si>
    <t>PCBA;1762-L40AWA IO BOARD</t>
  </si>
  <si>
    <t>PCBA; 1762-L40 AWA IO BOARD</t>
  </si>
  <si>
    <t>PN-181732</t>
  </si>
  <si>
    <t>PN-156515</t>
  </si>
  <si>
    <t>40865-073-02</t>
  </si>
  <si>
    <t>MDL W/PRGM;1762-L40BXB/R C; 2LAYERS</t>
  </si>
  <si>
    <t>PCBA;1762-L40BXB IO BOARD</t>
  </si>
  <si>
    <t>PN-181733</t>
  </si>
  <si>
    <t>PN-156506</t>
  </si>
  <si>
    <t>PN-180465</t>
  </si>
  <si>
    <t>MDL W/PRGM;1762-L40BWA/R C; 2LAYERS</t>
  </si>
  <si>
    <t>PCBA;1762-L40BWA IO BOARD</t>
  </si>
  <si>
    <t>PN-181734</t>
  </si>
  <si>
    <t>PN-156509</t>
  </si>
  <si>
    <t>40865-052-05</t>
  </si>
  <si>
    <t>MDL W/PRGM;1762-L24WA/R C; 2LAYERS</t>
  </si>
  <si>
    <t>PCBA;1762-L24AWA IO BOARD</t>
  </si>
  <si>
    <t>PCBA; 1762 L24AWA/R IO BOARD</t>
  </si>
  <si>
    <t>PN-181735</t>
  </si>
  <si>
    <t>PN-156511</t>
  </si>
  <si>
    <t>40865-058-04</t>
  </si>
  <si>
    <t>MDL W/PRGM;1762-L24BXB/R C; 2LAYERS</t>
  </si>
  <si>
    <t>PCBA;1762-L24BXB IO BOARD</t>
  </si>
  <si>
    <t>PCBA; 1762 L24BXB/R IO BOARD</t>
  </si>
  <si>
    <t>PN-181736</t>
  </si>
  <si>
    <t>PN-156508</t>
  </si>
  <si>
    <t>40865-055-05</t>
  </si>
  <si>
    <t>MDL W/PRGM;1762-L24BWA/R C; 2LAYERS</t>
  </si>
  <si>
    <t>PCBA;1762-L24BWA IO BOARD</t>
  </si>
  <si>
    <t>PCBA;1762 L24BWA IO BOARD</t>
  </si>
  <si>
    <t>PN-181737</t>
  </si>
  <si>
    <t>PN-156851</t>
  </si>
  <si>
    <t>40855-077-04</t>
  </si>
  <si>
    <t>MDL W/PRGM;1761-L10BWB F; 4LAYERS</t>
  </si>
  <si>
    <t>PCBA;1761-L10BWB IO BOARD</t>
  </si>
  <si>
    <t>1761-L10BWB (MLX)</t>
  </si>
  <si>
    <t>PN-181738</t>
  </si>
  <si>
    <t>PN-156837</t>
  </si>
  <si>
    <t>MDL W/PRGM;1761-L16BWB E; 4LAYERS</t>
  </si>
  <si>
    <t>PCBA;1761-L16BWB  IO BOARD</t>
  </si>
  <si>
    <t>1761-L16BWB (MLX)</t>
  </si>
  <si>
    <t>PN-181739</t>
  </si>
  <si>
    <t>PN-156836</t>
  </si>
  <si>
    <t>MDL W/PRGM;1761-L16NWB E; 4LAYERS</t>
  </si>
  <si>
    <t>PCBA;1761-L16NWB  IO BOARD</t>
  </si>
  <si>
    <t>1761-L16NWB (MLX)</t>
  </si>
  <si>
    <t>PN-181740</t>
  </si>
  <si>
    <t>PN-180475</t>
  </si>
  <si>
    <t>40855-089-03</t>
  </si>
  <si>
    <t>MDL W/PRGM;1761-L32BWB E; 4LAYERS</t>
  </si>
  <si>
    <t>MDL;PBA ASSY;1761L32BWB E</t>
  </si>
  <si>
    <t>PCBA;1761 - L32BWB (MLX)</t>
  </si>
  <si>
    <t>PN-181900</t>
  </si>
  <si>
    <t>PN-172124</t>
  </si>
  <si>
    <t>PCBA; 2080-LC20-20QWB IO BOARD</t>
  </si>
  <si>
    <t>PCBA; MICRO820 20PT QWB IO BO</t>
  </si>
  <si>
    <t>PN-181901</t>
  </si>
  <si>
    <t>PN-202670</t>
  </si>
  <si>
    <t>PN-202674</t>
  </si>
  <si>
    <t>MDL;W/PRGM; 2080-LC20-20PT CPU</t>
  </si>
  <si>
    <t>PCBA ;2080-LC20-20PT CPU</t>
  </si>
  <si>
    <t>PCBA; MICRO820 CPU BOARD</t>
  </si>
  <si>
    <t>PN-181902</t>
  </si>
  <si>
    <t>PN-172122</t>
  </si>
  <si>
    <t>PCBA ; 2080-LC20-20PT CPU</t>
  </si>
  <si>
    <t>PCBA;MICRO820 CPU BOARD</t>
  </si>
  <si>
    <t>PN-181903</t>
  </si>
  <si>
    <t>PN-202673</t>
  </si>
  <si>
    <t>PN-202677</t>
  </si>
  <si>
    <t>MDL;W/PRGM; 2080-LC20-20QWB IO BOARD</t>
  </si>
  <si>
    <t>PCBA;2080-LC20-20QWB IO BOARD</t>
  </si>
  <si>
    <t>PN-182253</t>
  </si>
  <si>
    <t>PN-182252</t>
  </si>
  <si>
    <t>PCBA; 2080-LC30-10PT CPU</t>
  </si>
  <si>
    <t>PCBA;2080-LC30-10PT CPU (FAMILY:OPTIMUS 1)</t>
  </si>
  <si>
    <t>PN-182527</t>
  </si>
  <si>
    <t>PN-182524</t>
  </si>
  <si>
    <t>PCBA; 2080-LC30-16PT CPU</t>
  </si>
  <si>
    <t>PCBA;2080-LC30-16PT CPU (FAMILY:OPTIMUS 1)</t>
  </si>
  <si>
    <t>PN-182528</t>
  </si>
  <si>
    <t>PN-182525</t>
  </si>
  <si>
    <t>PCBA; 2080-LC30-24PT CPU</t>
  </si>
  <si>
    <t>PCBA;2080-LC30-24PT CPU (FAMILY:OPTIMUS 1)</t>
  </si>
  <si>
    <t>PN-182529</t>
  </si>
  <si>
    <t>PN-182526</t>
  </si>
  <si>
    <t>PCBA; 2080-LC30-48PT CPU</t>
  </si>
  <si>
    <t>PCBA;2080-LC30-48PT CPU (FAMILY:OPTIMUS 1)</t>
  </si>
  <si>
    <t>PN-182783</t>
  </si>
  <si>
    <t>PN-183794</t>
  </si>
  <si>
    <t>MDL; 1794-ADNK PWR SPLY CONF COAT;ROUTED</t>
  </si>
  <si>
    <t>PN-184215</t>
  </si>
  <si>
    <t>PN-90757</t>
  </si>
  <si>
    <t>PN-33123</t>
  </si>
  <si>
    <t>PCBA;1768;ENET BRIDGE</t>
  </si>
  <si>
    <t>PN-184219</t>
  </si>
  <si>
    <t>PN-184218</t>
  </si>
  <si>
    <t>ASSEMBLY;T5460 MICRO800 DNET PLUG; TOP</t>
  </si>
  <si>
    <t>PN-184224</t>
  </si>
  <si>
    <t>PN-169378</t>
  </si>
  <si>
    <t>PCBA;1794-AND C</t>
  </si>
  <si>
    <t>PN-184378</t>
  </si>
  <si>
    <t>PN-169377</t>
  </si>
  <si>
    <t>PCB ASSEMBLY 1794-ADNK BASE CONF COAT</t>
  </si>
  <si>
    <t>PCBA;1794-ADNK C</t>
  </si>
  <si>
    <t>PN-184379</t>
  </si>
  <si>
    <t>PCBA; MDL; 1756-ENZTR DISPLAY</t>
  </si>
  <si>
    <t>(IECEX) PCBA; MDL; 1756-ENZTR DISPLAY</t>
  </si>
  <si>
    <t>PN-185569</t>
  </si>
  <si>
    <t>PN-185573</t>
  </si>
  <si>
    <t>PN-185244</t>
  </si>
  <si>
    <t>PN-185243</t>
  </si>
  <si>
    <t>MDL W/PRGM; 1734-AENT B; BASE</t>
  </si>
  <si>
    <t>PCBA; 1734-AENT REDESIGN; BASE BOARD</t>
  </si>
  <si>
    <t>PN-186480</t>
  </si>
  <si>
    <t>FW ASSY; 1738-AENT B; EEPROM; 4.2.26</t>
  </si>
  <si>
    <t>PN-186482</t>
  </si>
  <si>
    <t>FW ASSY; 1738-AENTR B; EEPROM; 4.2.26</t>
  </si>
  <si>
    <t>PN-186595</t>
  </si>
  <si>
    <t>PN-186599</t>
  </si>
  <si>
    <t>PN-186600</t>
  </si>
  <si>
    <t>PN-187020</t>
  </si>
  <si>
    <t>PN-187021</t>
  </si>
  <si>
    <t>ASSEMBLY W/PRGM;1734-SSI</t>
  </si>
  <si>
    <t>PN-187225</t>
  </si>
  <si>
    <t>PN-187229</t>
  </si>
  <si>
    <t>MDL;W/PRGM; 1764-LSP</t>
  </si>
  <si>
    <t>PCBA; 1764-LSP</t>
  </si>
  <si>
    <t>PCBA;1764-LSP</t>
  </si>
  <si>
    <t>PN-187226</t>
  </si>
  <si>
    <t>PN-187227</t>
  </si>
  <si>
    <t>MDL;W/PRGM; 1764-LRP</t>
  </si>
  <si>
    <t>PCBA; 1764-LRP</t>
  </si>
  <si>
    <t>PCBA;1764-LRP (MLX)</t>
  </si>
  <si>
    <t>PN-187322</t>
  </si>
  <si>
    <t>PN-165968</t>
  </si>
  <si>
    <t>MDL W/PRGM;SLC500 HSCE</t>
  </si>
  <si>
    <t>PCBA; 1746-HSCE</t>
  </si>
  <si>
    <t>PCBA;1746-HSC</t>
  </si>
  <si>
    <t>PN-187414</t>
  </si>
  <si>
    <t>ASSEMBLY;1762L24;AC ER PCB;PBA</t>
  </si>
  <si>
    <t>PN-18797</t>
  </si>
  <si>
    <t>MDL;ANLG;1794-OE4XT</t>
  </si>
  <si>
    <t>MDL;ANLG;4O V/I 12BT</t>
  </si>
  <si>
    <t>PN-188988</t>
  </si>
  <si>
    <t>PN-188986</t>
  </si>
  <si>
    <t>PN-188985</t>
  </si>
  <si>
    <t>PN-189410</t>
  </si>
  <si>
    <t>MDL W/PRGM; 2080-SERIALISOL</t>
  </si>
  <si>
    <t>PCBA; 2080-SERIALISOL</t>
  </si>
  <si>
    <t>PCBA; 2080-SERIALISOL RS-232 (FAMILY:OPTIMUS)</t>
  </si>
  <si>
    <t>PN-189927</t>
  </si>
  <si>
    <t>PN-189925</t>
  </si>
  <si>
    <t>MDL W/PRGM ;1734-AENTR CPU</t>
  </si>
  <si>
    <t>PCBA ;1734/38 -AENTR A/1734-AENTRXT CPU</t>
  </si>
  <si>
    <t>PCBA; 1734/38-AENTR A CPU</t>
  </si>
  <si>
    <t>PN-190092</t>
  </si>
  <si>
    <t>PN-190091</t>
  </si>
  <si>
    <t>PCBA; 1746-OX8</t>
  </si>
  <si>
    <t>PCBA;1746-OX8</t>
  </si>
  <si>
    <t>PN-190095</t>
  </si>
  <si>
    <t>MDL W/PRGM;1794-IF4IXT COATED ROUTED</t>
  </si>
  <si>
    <t>PN-190099</t>
  </si>
  <si>
    <t>PN-190098</t>
  </si>
  <si>
    <t>MDL W/PRGM;1794-OF4IXT; COATED; ROUTED</t>
  </si>
  <si>
    <t>MDL W/PRGM;1794-OF4IXT; COATED</t>
  </si>
  <si>
    <t>(IECEX) MDL W/PRGM; 1794-OF4IXT; COATED</t>
  </si>
  <si>
    <t>PN-190103</t>
  </si>
  <si>
    <t>MDL W/PRGM;1794-IF4ICFXT; COATED; ROUTED</t>
  </si>
  <si>
    <t>PN-190112</t>
  </si>
  <si>
    <t>PN-190111</t>
  </si>
  <si>
    <t>MDL W/PRGM;1794-IF2XOF2IXT; COATED; ROUT</t>
  </si>
  <si>
    <t>MDL W/PRGM;1794-IF2XOF2IXT; COATED</t>
  </si>
  <si>
    <t>PN-190733</t>
  </si>
  <si>
    <t>PN-190732</t>
  </si>
  <si>
    <t>MDL W/PRGM; 1738-IR2M12</t>
  </si>
  <si>
    <t>PCBA; 1738-IR2M12</t>
  </si>
  <si>
    <t>PN-190735</t>
  </si>
  <si>
    <t>PN-190734</t>
  </si>
  <si>
    <t>PCBA; 1734-IR2/IR2E</t>
  </si>
  <si>
    <t>PCB; 1734-IR2/1R2E</t>
  </si>
  <si>
    <t>PN-190736</t>
  </si>
  <si>
    <t>PN-190743</t>
  </si>
  <si>
    <t>PN-193189</t>
  </si>
  <si>
    <t>PCBA; 1746-ITB16</t>
  </si>
  <si>
    <t>PCBA;1746-ITB16</t>
  </si>
  <si>
    <t>PN-194613</t>
  </si>
  <si>
    <t>FW ASSY; 1764-LSP</t>
  </si>
  <si>
    <t>PN-194614</t>
  </si>
  <si>
    <t>FW ASSY; 1764-LRP</t>
  </si>
  <si>
    <t>PN-195303</t>
  </si>
  <si>
    <t>PN-195302</t>
  </si>
  <si>
    <t>MDL W/PRGM ;1738-OW4M12/OW4M12AC</t>
  </si>
  <si>
    <t>PCBA ;1738-OW4M12/OW4M12AC (NON-ATEX)</t>
  </si>
  <si>
    <t>(POINT) PCBA;1738-OW4M12/OW4M12AC</t>
  </si>
  <si>
    <t>PN-197275</t>
  </si>
  <si>
    <t>FW ASSY;FLSH;1756-RM2/XT/A;NO PB 20.017</t>
  </si>
  <si>
    <t>PN-197350</t>
  </si>
  <si>
    <t>PN-197351</t>
  </si>
  <si>
    <t>PN-197352</t>
  </si>
  <si>
    <t>MDL W/PRGM;1747-SN</t>
  </si>
  <si>
    <t>PCBA;1747-SN</t>
  </si>
  <si>
    <t>PCBA; 1747-SN</t>
  </si>
  <si>
    <t>PN-197353</t>
  </si>
  <si>
    <t>PN-197354</t>
  </si>
  <si>
    <t>PN-197355</t>
  </si>
  <si>
    <t>MDL W/PRGM;1746- NI8</t>
  </si>
  <si>
    <t>PCBA; 1746-NI8</t>
  </si>
  <si>
    <t>PCBA;1746-NI8</t>
  </si>
  <si>
    <t>PN-197637</t>
  </si>
  <si>
    <t>PN-197640</t>
  </si>
  <si>
    <t>PN-197641</t>
  </si>
  <si>
    <t>MDL W/PRGM;1756IB32/B;ROHS</t>
  </si>
  <si>
    <t>MDL ASSY;1756IB32/B;ROHS</t>
  </si>
  <si>
    <t>(IECEX) PCBA; 1756-IB32 B; ROHS</t>
  </si>
  <si>
    <t>PN-197818</t>
  </si>
  <si>
    <t>PN-216292</t>
  </si>
  <si>
    <t>PN-216293</t>
  </si>
  <si>
    <t>MDL W/PRGM;1756OB32 10-30;ROHS</t>
  </si>
  <si>
    <t>PCBA;1756OB32; ROHS</t>
  </si>
  <si>
    <t>PCBA; 1756-OB32 A;ROHS</t>
  </si>
  <si>
    <t>PN-199592</t>
  </si>
  <si>
    <t>PN-204420</t>
  </si>
  <si>
    <t>PCBA;ANLG;1794-OE4XT CC</t>
  </si>
  <si>
    <t>PCBA ANLG 1794-OE4XT B</t>
  </si>
  <si>
    <t>PCBA; ANLG 1794-OE4XT B</t>
  </si>
  <si>
    <t>PN-200283</t>
  </si>
  <si>
    <t>FW ASSY; 173X-AENT/R B; CPU 4.2.34</t>
  </si>
  <si>
    <t>PN-200904</t>
  </si>
  <si>
    <t>PN-198121</t>
  </si>
  <si>
    <t>PN-198124</t>
  </si>
  <si>
    <t>PCBA;W/ SCREW TERM.; LATCH MT;24V;GREEN</t>
  </si>
  <si>
    <t>PCBA; 800F 24V LED MOD GREEN W/O TERM.</t>
  </si>
  <si>
    <t>(3G) PCBA; 800F 24V LED MOD GREEN</t>
  </si>
  <si>
    <t>PN-200905</t>
  </si>
  <si>
    <t>PN-198122</t>
  </si>
  <si>
    <t>PCBA;W/ SCREW TERM.; LATCH MT;24V;RED</t>
  </si>
  <si>
    <t>PCBA; 800F 24V LED MOD RED W/O TERM.</t>
  </si>
  <si>
    <t xml:space="preserve">(3R) PCBA; 800F 24V LED MOD RED W/O TE </t>
  </si>
  <si>
    <t>PN-200906</t>
  </si>
  <si>
    <t>PN-198123</t>
  </si>
  <si>
    <t>PCBA;W/ SCREW TERM.; LATCH MT;24V;WHITE</t>
  </si>
  <si>
    <t>PCBA; 800F 24V LED MOD WHITE W/O TERM.</t>
  </si>
  <si>
    <t>(3W) PCBA; 800F 24V LED MOD WHITE</t>
  </si>
  <si>
    <t>PN-200907</t>
  </si>
  <si>
    <t>PCBA;W/SCREW TERM.;RING LUG;LATCH;24V;GR</t>
  </si>
  <si>
    <t>PN-200914</t>
  </si>
  <si>
    <t>24V;GR;PCBA &amp; BASE;SPRING-CLAMP;LATCH MT</t>
  </si>
  <si>
    <t>PN-200915</t>
  </si>
  <si>
    <t>24V;RD;PCBA &amp; BASE;SPRING-CLAMP;LATCH MT</t>
  </si>
  <si>
    <t>PN-200916</t>
  </si>
  <si>
    <t>24V;WH;PCBA &amp; BASE;SPRING-CLAMP;LATCH MT</t>
  </si>
  <si>
    <t>PN-200918</t>
  </si>
  <si>
    <t>PCBA;W/ SCREW TERM.; BASE MT;24V;GREEN</t>
  </si>
  <si>
    <t>PN-200919</t>
  </si>
  <si>
    <t>PCBA;W/ SCREW TERM.; BASE MT;24V;RED</t>
  </si>
  <si>
    <t>PN-200920</t>
  </si>
  <si>
    <t>PCBA;W/ SCREW TERM.; BASE MT;24V;WHITE</t>
  </si>
  <si>
    <t>PN-202688</t>
  </si>
  <si>
    <t>FIRMWARE ASSY; 2080-LC20-20PT CPU</t>
  </si>
  <si>
    <t>PN-203202</t>
  </si>
  <si>
    <t>PN-203201</t>
  </si>
  <si>
    <t>ASSEMBLY;T5460 MICRO800 DNET PLUG TOP E1</t>
  </si>
  <si>
    <t>PN-203348</t>
  </si>
  <si>
    <t>PN-203349</t>
  </si>
  <si>
    <t>PN-203350</t>
  </si>
  <si>
    <t>PN-203353</t>
  </si>
  <si>
    <t>PN-203354</t>
  </si>
  <si>
    <t>PN-203355</t>
  </si>
  <si>
    <t>PN-203501</t>
  </si>
  <si>
    <t>FW ASSY;2080-LC20-20PT IO BOARD</t>
  </si>
  <si>
    <t>PN-203712</t>
  </si>
  <si>
    <t>PN-203713</t>
  </si>
  <si>
    <t>FW ASSY FOR 2080-LC50-24PT</t>
  </si>
  <si>
    <t>PN-203714</t>
  </si>
  <si>
    <t>PN-204012</t>
  </si>
  <si>
    <t>PN-204013</t>
  </si>
  <si>
    <t>PN-204016</t>
  </si>
  <si>
    <t>PN-204292</t>
  </si>
  <si>
    <t>PN-204380</t>
  </si>
  <si>
    <t>PN-204378</t>
  </si>
  <si>
    <t>PN-255872</t>
  </si>
  <si>
    <t>MDL W/PRGM;1756-OA16 120/240VAC OUT ROHS</t>
  </si>
  <si>
    <t>PCBA;1756-OA16 120/240VAC OUT ROHS</t>
  </si>
  <si>
    <t>PCBA;1756-OA16 120/240VAC OUT</t>
  </si>
  <si>
    <t>PCBA ANLG 1794-OE4 B</t>
  </si>
  <si>
    <t>PCBA; ANLG 1794-OE4</t>
  </si>
  <si>
    <t>PN-204523</t>
  </si>
  <si>
    <t>PN-203200</t>
  </si>
  <si>
    <t>PN-203199</t>
  </si>
  <si>
    <t>MDL W/PRGM; MICRO800 DNET MAIN; 6 LAYERS</t>
  </si>
  <si>
    <t>ASSEMBLY;T5460 MICRO800 DNET MAIN E1</t>
  </si>
  <si>
    <t>PN-204991</t>
  </si>
  <si>
    <t>PN-204990</t>
  </si>
  <si>
    <t>MDL; 1769-L1Y I/O CONN BOARD</t>
  </si>
  <si>
    <t>PCBA;1769-L1Y I/O CONN BOARD</t>
  </si>
  <si>
    <t>PN-204994</t>
  </si>
  <si>
    <t>PN-204993</t>
  </si>
  <si>
    <t>MDL W/PRGM;1769-L1Y BACKPLANE BOARD</t>
  </si>
  <si>
    <t>MDL;1769-L1Y BACKPLANE BOARD</t>
  </si>
  <si>
    <t>PN-205653</t>
  </si>
  <si>
    <t>PN-204021</t>
  </si>
  <si>
    <t>PCBA;MAIN BOARD;1768M04SE</t>
  </si>
  <si>
    <t>PCBA;1768 M04SE MB</t>
  </si>
  <si>
    <t>PN-206248</t>
  </si>
  <si>
    <t>PN-206247</t>
  </si>
  <si>
    <t>PCBA; 1734/1738-IE4C</t>
  </si>
  <si>
    <t>PN-206249</t>
  </si>
  <si>
    <t>PN-206253</t>
  </si>
  <si>
    <t>PN-206254</t>
  </si>
  <si>
    <t>PN-207555</t>
  </si>
  <si>
    <t>PN-207557</t>
  </si>
  <si>
    <t>ASSEMBLY; INPUT HYBRID FLEX CC</t>
  </si>
  <si>
    <t>(IECEX) (FLEX) PCBA;INPUT HYBRID FLEX</t>
  </si>
  <si>
    <t>PN-207560</t>
  </si>
  <si>
    <t>PN-207561</t>
  </si>
  <si>
    <t>PN-207562</t>
  </si>
  <si>
    <t>ASSEMBLY; OUTPUT HYBRID FLEX CC</t>
  </si>
  <si>
    <t>(IECEX) (FLEX) PCBA;OUTPUT HYBRID FLEX</t>
  </si>
  <si>
    <t>PN-207564</t>
  </si>
  <si>
    <t>PN-207570</t>
  </si>
  <si>
    <t>PN-207563</t>
  </si>
  <si>
    <t>(IECEX) (FLEX) PCBA;1794-IJ2 XT</t>
  </si>
  <si>
    <t>PN-207566</t>
  </si>
  <si>
    <t>PN-207565</t>
  </si>
  <si>
    <t>(IECEX) (FLEX) PCBA;COUNTER-IJ2 IO BOARD</t>
  </si>
  <si>
    <t>PN-207567</t>
  </si>
  <si>
    <t>MDL COUNTER 1794-IJ2XT IO BOARD CC</t>
  </si>
  <si>
    <t>PN-207572</t>
  </si>
  <si>
    <t>PN-207571</t>
  </si>
  <si>
    <t>MDL COUNTER 1794-IJ2XT MAIN BOARD C R</t>
  </si>
  <si>
    <t>MDL COUNTER 1794-IJ2XT MAIN BOARD COATED</t>
  </si>
  <si>
    <t>MDL COUNTER 1794-IJ2XT MAIN BOARD; COATED</t>
  </si>
  <si>
    <t>PN-207574</t>
  </si>
  <si>
    <t>PN-207573</t>
  </si>
  <si>
    <t>MDL COUNTER 1794-IJ2XT IO BOARD C R</t>
  </si>
  <si>
    <t>MDL COUNTER 1794-IJ2XT IO BOARD COATED</t>
  </si>
  <si>
    <t>PN-207589</t>
  </si>
  <si>
    <t>MDL ASSY INPUT HYBID FLEX COATED ROUTED</t>
  </si>
  <si>
    <t>PN-207591</t>
  </si>
  <si>
    <t>PCB ASSY OUTPUT HYBID FLEX; COATED; ROUT</t>
  </si>
  <si>
    <t>PN-207946</t>
  </si>
  <si>
    <t>PN-207944</t>
  </si>
  <si>
    <t>(IECEX) PCBA;1794-IJ2 MAIN</t>
  </si>
  <si>
    <t>PN-210020</t>
  </si>
  <si>
    <t>PN-210024</t>
  </si>
  <si>
    <t>PN-211304</t>
  </si>
  <si>
    <t>MDL W/PRGM; PH-PSSCENA B; CPU</t>
  </si>
  <si>
    <t>PN-211470</t>
  </si>
  <si>
    <t>PN-127109</t>
  </si>
  <si>
    <t>PCBA NEMA UNIVERSAL LED</t>
  </si>
  <si>
    <t>PCB ASM 800T/H UNIVERSAL LED</t>
  </si>
  <si>
    <t>PN-211731</t>
  </si>
  <si>
    <t>PN-211732</t>
  </si>
  <si>
    <t>PN-212194</t>
  </si>
  <si>
    <t>PN-212193</t>
  </si>
  <si>
    <t>PCBA;T5460 MICRO800 DNET TOP E1-2</t>
  </si>
  <si>
    <t>PCBA;T5460 MICRO800 DNET TOP</t>
  </si>
  <si>
    <t>PN-212617</t>
  </si>
  <si>
    <t>MDL W/PRGM; RIO-PT2L</t>
  </si>
  <si>
    <t>PN-212621</t>
  </si>
  <si>
    <t>PCBA; 1738-AENT/R RE; PSU BRD</t>
  </si>
  <si>
    <t>PCBA 1738-AENT/R REDESIGN PSU</t>
  </si>
  <si>
    <t>PN-212842</t>
  </si>
  <si>
    <t>PCBA; ANLG;4I/20 12BT (FAMILY:FLEX)</t>
  </si>
  <si>
    <t>PCBA; ANLG 8I V/I 12BT (FAMILY:FLEX)</t>
  </si>
  <si>
    <t>PN-214019</t>
  </si>
  <si>
    <t>PN-212973</t>
  </si>
  <si>
    <t>MDL;W/PRGM; 2080-LC20-20AWBR IO BOARD</t>
  </si>
  <si>
    <t>PCBA;2080-LC20-20AWBR IO BOARD-(RTB)</t>
  </si>
  <si>
    <t>PCBA; 2080-LC20-20AWB/R IO BO</t>
  </si>
  <si>
    <t>PN-214020</t>
  </si>
  <si>
    <t>PN-212971</t>
  </si>
  <si>
    <t>MDL;W/PRGM; 2080-LC20-20QBBR IO BOARD</t>
  </si>
  <si>
    <t>PCBA;2080-LC20-20QBBR IO BOARD-(RTB)</t>
  </si>
  <si>
    <t>PCBA;2080-LC20-20QBBR IO BOAR</t>
  </si>
  <si>
    <t>PN-214021</t>
  </si>
  <si>
    <t>PN-212975</t>
  </si>
  <si>
    <t>MDL;W/PRGM; 2080-LC20-20QWBR IO BOARD</t>
  </si>
  <si>
    <t>PCBA;2080-LC20-20QWBR IO BOARD-(RTB)</t>
  </si>
  <si>
    <t>PCBA;2080-LC20-20QWB_R IO BOARD</t>
  </si>
  <si>
    <t>PN-214202</t>
  </si>
  <si>
    <t>MDL ASSY;ANLG;1794-OE4XT CC;COATED;ROUTE</t>
  </si>
  <si>
    <t>PN-214535</t>
  </si>
  <si>
    <t>PN-214534</t>
  </si>
  <si>
    <t>PN-214536</t>
  </si>
  <si>
    <t>PN-214537</t>
  </si>
  <si>
    <t>PN-216501</t>
  </si>
  <si>
    <t>FW ASSY; 173X-AENT/R B; CPU 4.003</t>
  </si>
  <si>
    <t>PN-216656</t>
  </si>
  <si>
    <t>PCBA-1766-L32XXXX LCD</t>
  </si>
  <si>
    <t>PCBA; 1766-L32XXX LCD</t>
  </si>
  <si>
    <t>PN-216955</t>
  </si>
  <si>
    <t>PN-216953</t>
  </si>
  <si>
    <t>PN-217209</t>
  </si>
  <si>
    <t>FW ASSY; FPGA; 1756-EN2T/D; A3P060</t>
  </si>
  <si>
    <t>PN-217233</t>
  </si>
  <si>
    <t>FW ASSY; FPGA; 1756-EN2TR/C; A3P060</t>
  </si>
  <si>
    <t>PN-217699</t>
  </si>
  <si>
    <t>PN-217701</t>
  </si>
  <si>
    <t>PN-217703</t>
  </si>
  <si>
    <t>PN-212195</t>
  </si>
  <si>
    <t>PN-212192</t>
  </si>
  <si>
    <t>PCBA;T5460 MICRO800 DNET MAIN E1-2</t>
  </si>
  <si>
    <t>PCBA;T5460 MICRO800 DNET PLUG (OPTIMUS)</t>
  </si>
  <si>
    <t>PN-217705</t>
  </si>
  <si>
    <t>PN-217713</t>
  </si>
  <si>
    <t>PN-217715</t>
  </si>
  <si>
    <t>PN-217830</t>
  </si>
  <si>
    <t>PN-218821</t>
  </si>
  <si>
    <t>PN-219382</t>
  </si>
  <si>
    <t>PN-219384</t>
  </si>
  <si>
    <t>PN-219385</t>
  </si>
  <si>
    <t>PN-219386</t>
  </si>
  <si>
    <t>PN-219935</t>
  </si>
  <si>
    <t>PN-194456</t>
  </si>
  <si>
    <t>PN-194455</t>
  </si>
  <si>
    <t>PCBA;MDL W/PRGM;1746- NI16I</t>
  </si>
  <si>
    <t>PCBA; 1746-NI16I</t>
  </si>
  <si>
    <t>PN-219971</t>
  </si>
  <si>
    <t>PN-219973</t>
  </si>
  <si>
    <t>PCBA;2080-LC30-48QBB (FAMILY:OPTIMUS)</t>
  </si>
  <si>
    <t>PN-220018</t>
  </si>
  <si>
    <t>PN-220017</t>
  </si>
  <si>
    <t>PCBA;MDL;1769-L3YS BKP BOARD; E2.0</t>
  </si>
  <si>
    <t>PCBA;1769-L3YS BKP BOARD;E2.0</t>
  </si>
  <si>
    <t>PCBA; MDL; 1756-ENZTR DISPLAY; CC</t>
  </si>
  <si>
    <t>PN-220505</t>
  </si>
  <si>
    <t>PN-219388</t>
  </si>
  <si>
    <t>MDL; W/PRGM; 1769-L3Y MAIN BOARD</t>
  </si>
  <si>
    <t>PCBA; 1769-L3Y;MAIN BOARD</t>
  </si>
  <si>
    <t>PCB ASSY 1769-L3Y MAIN BOARD</t>
  </si>
  <si>
    <t>PN-220687</t>
  </si>
  <si>
    <t>PN-217833</t>
  </si>
  <si>
    <t>PN-220688</t>
  </si>
  <si>
    <t>PN-217839</t>
  </si>
  <si>
    <t>PCB ASM 1768-L4X/C MAIN CONTR</t>
  </si>
  <si>
    <t>PN-220807</t>
  </si>
  <si>
    <t>FW ASSY; VMS CORE; STM32L151VB</t>
  </si>
  <si>
    <t>PN-220864</t>
  </si>
  <si>
    <t>PCBA;W/PRGM;1738-VHSC24M23</t>
  </si>
  <si>
    <t>PN-220865</t>
  </si>
  <si>
    <t>PCBA;W/PRGM;1738-IJM23</t>
  </si>
  <si>
    <t>PN-220866</t>
  </si>
  <si>
    <t>PN-218511</t>
  </si>
  <si>
    <t>PN-24735</t>
  </si>
  <si>
    <t>MDL W/PRGM;L4XS MAIN CONTROLLER</t>
  </si>
  <si>
    <t>PCBA; 1768-L4XS; MAIN CONTROLLER</t>
  </si>
  <si>
    <t>PCB ASM;1768-L4XS MAIN CONTRO</t>
  </si>
  <si>
    <t>PN-221722</t>
  </si>
  <si>
    <t>PN-221723</t>
  </si>
  <si>
    <t>PN-221874</t>
  </si>
  <si>
    <t>PN-221871</t>
  </si>
  <si>
    <t>PN-221875</t>
  </si>
  <si>
    <t>PN-221870</t>
  </si>
  <si>
    <t>PN-221876</t>
  </si>
  <si>
    <t>PN-221869</t>
  </si>
  <si>
    <t>PN-221877</t>
  </si>
  <si>
    <t>PN-221868</t>
  </si>
  <si>
    <t>PN-221878</t>
  </si>
  <si>
    <t>PN-221873</t>
  </si>
  <si>
    <t>PCBA;2080-LC20-20QWB/R IO BOA</t>
  </si>
  <si>
    <t>PN-221879</t>
  </si>
  <si>
    <t>PN-221872</t>
  </si>
  <si>
    <t>PN-222274</t>
  </si>
  <si>
    <t>MDL;W/PRGM;1794-AENTRXT HMI CONF COAT</t>
  </si>
  <si>
    <t>PN-222385</t>
  </si>
  <si>
    <t>MDL W/PRGM;1794-AENTRXT HMI;COATED; ROUT</t>
  </si>
  <si>
    <t>PN-222387</t>
  </si>
  <si>
    <t>PN-216125</t>
  </si>
  <si>
    <t>PN-216126</t>
  </si>
  <si>
    <t>PCBA;MDL;1769-L3YS LED BOARD; E2.0</t>
  </si>
  <si>
    <t>PCBA;1769-L3YS LED BOARD; E2.</t>
  </si>
  <si>
    <t>PN-225866</t>
  </si>
  <si>
    <t>PN-220008</t>
  </si>
  <si>
    <t>PN-219999</t>
  </si>
  <si>
    <t>MDL W/PRGM;1769-L3YS PSC BOARD;E2</t>
  </si>
  <si>
    <t>PCBA;MDL;1769-L3YS PSC BOARD; E2.0</t>
  </si>
  <si>
    <t>PCBA;1769-L3YS PSC BOARD;E2.0</t>
  </si>
  <si>
    <t>PN-225868</t>
  </si>
  <si>
    <t>PN-220016</t>
  </si>
  <si>
    <t>PN-220015</t>
  </si>
  <si>
    <t>MDL W/PRGM;1769-L3YS SPC BOARD;E2</t>
  </si>
  <si>
    <t>PCBA;MDL;1769-L3YS SPC BOARD;E2.0</t>
  </si>
  <si>
    <t>PCBA;1769-L3YS SPC BOARD;E2.0</t>
  </si>
  <si>
    <t>PN-226310</t>
  </si>
  <si>
    <t>FW ASSY; FPGA; 1756-DNB/E; A3P060</t>
  </si>
  <si>
    <t>PN-226412</t>
  </si>
  <si>
    <t>PN-223426</t>
  </si>
  <si>
    <t>PCBA;MDL W/PRGM;1769-L1Y BP BOARD;E2.5</t>
  </si>
  <si>
    <t>PCBA ;1769-L1Y BACKPLANE BOARD;E2.5</t>
  </si>
  <si>
    <t>PN-227116</t>
  </si>
  <si>
    <t>PN-220002</t>
  </si>
  <si>
    <t>PN-220680</t>
  </si>
  <si>
    <t>MDL W/PRGM;1762-L40BXB/R IO BOARD</t>
  </si>
  <si>
    <t>PCBA;1762-L40BXB/BXBR IO BOARD</t>
  </si>
  <si>
    <t>PCBA; 1762-L40BXB/R IO BOARD</t>
  </si>
  <si>
    <t>PN-228045</t>
  </si>
  <si>
    <t>FW ASSY; SPI NOR FLASH; 1769-L3YS; E2.0</t>
  </si>
  <si>
    <t>PN-228332</t>
  </si>
  <si>
    <t>FW ASSY; SPC FPGA;1769-L3YS;A3P125; E2.0</t>
  </si>
  <si>
    <t>PN-229978</t>
  </si>
  <si>
    <t>PN-274643</t>
  </si>
  <si>
    <t>PN-274642</t>
  </si>
  <si>
    <t>MDL W/PRGM; NG69 ADAPTER; E2</t>
  </si>
  <si>
    <t>PCBA; NG69-AENTR PROCESSOR BD; E2A0</t>
  </si>
  <si>
    <t>PCBA;NG69-AENTR PROCESSOR BD;</t>
  </si>
  <si>
    <t>PN-229994</t>
  </si>
  <si>
    <t>FW ASSY; SPINOR; NG69-AENTR; ADAPTER</t>
  </si>
  <si>
    <t>PN-230438</t>
  </si>
  <si>
    <t>PCBA;T5460 MICRO800 DNET PLUG; TOP</t>
  </si>
  <si>
    <t>PN-230812</t>
  </si>
  <si>
    <t>FW ASSY; VMON; 1769-L1Y; UCD9081; R2.0</t>
  </si>
  <si>
    <t>PN-230814</t>
  </si>
  <si>
    <t>FW ASSY;MCU; 1769-L1Y; LM3S2793; R2.0</t>
  </si>
  <si>
    <t>PN-230820</t>
  </si>
  <si>
    <t>PN-128027</t>
  </si>
  <si>
    <t>MDL;1769-L1Y MAINBOARD</t>
  </si>
  <si>
    <t>PN-230821</t>
  </si>
  <si>
    <t>PN-233556</t>
  </si>
  <si>
    <t>PCBA;MDL;1769-L1Y BACKPLANE BOARD</t>
  </si>
  <si>
    <t>PN-250158</t>
  </si>
  <si>
    <t>PCBA;MDL; 1769-L1Y BACKPLANE</t>
  </si>
  <si>
    <t>PN-230833</t>
  </si>
  <si>
    <t>PN-230834</t>
  </si>
  <si>
    <t>PN-230835</t>
  </si>
  <si>
    <t>PN-230837</t>
  </si>
  <si>
    <t>PN-230838</t>
  </si>
  <si>
    <t>PN-230840</t>
  </si>
  <si>
    <t>PN-230841</t>
  </si>
  <si>
    <t>PN-230844</t>
  </si>
  <si>
    <t>PN-230845</t>
  </si>
  <si>
    <t>PN-230847</t>
  </si>
  <si>
    <t>PN-230849</t>
  </si>
  <si>
    <t>PN-231002</t>
  </si>
  <si>
    <t>FW ASSY;MCU;1734-OE4C;3.003</t>
  </si>
  <si>
    <t>PN-231003</t>
  </si>
  <si>
    <t>PN-232549</t>
  </si>
  <si>
    <t>PN-232550</t>
  </si>
  <si>
    <t>PN-232897</t>
  </si>
  <si>
    <t>FW ASSY;MCU;1738-OE4CM12;3.003</t>
  </si>
  <si>
    <t>PN-232899</t>
  </si>
  <si>
    <t>PN-23296</t>
  </si>
  <si>
    <t>PN-23299</t>
  </si>
  <si>
    <t>MDL;1734-AENTR BASE</t>
  </si>
  <si>
    <t>PCB ASM 1734-AENTR BASE</t>
  </si>
  <si>
    <t>PN-23297</t>
  </si>
  <si>
    <t>MDL;173X-AENTR CPU</t>
  </si>
  <si>
    <t>PN-23298</t>
  </si>
  <si>
    <t>PN-23301</t>
  </si>
  <si>
    <t>MDL;1738-AENTR BASE</t>
  </si>
  <si>
    <t>PCB ASM ARMORPOINT AENTR BASE</t>
  </si>
  <si>
    <t>PN-233073</t>
  </si>
  <si>
    <t>PN-233070</t>
  </si>
  <si>
    <t>PCBA 1768 CNB; MAIN BRD (CMX)</t>
  </si>
  <si>
    <t>PN-233075</t>
  </si>
  <si>
    <t>PN-233076</t>
  </si>
  <si>
    <t>PCBA 1768 CNBR; MAIN BRD (CMX)</t>
  </si>
  <si>
    <t>PN-233078</t>
  </si>
  <si>
    <t>PN-233077</t>
  </si>
  <si>
    <t>PCBA 1768 ENET; MAIN BOARD (CMX)</t>
  </si>
  <si>
    <t>PN-233079</t>
  </si>
  <si>
    <t>PN-233080</t>
  </si>
  <si>
    <t>PCBA; 1768 SLOT WING (FAMILY:CMX)</t>
  </si>
  <si>
    <t>PN-233303</t>
  </si>
  <si>
    <t>PN-233304</t>
  </si>
  <si>
    <t>PN-233306</t>
  </si>
  <si>
    <t>PN-233307</t>
  </si>
  <si>
    <t>PN-233309</t>
  </si>
  <si>
    <t>PN-233310</t>
  </si>
  <si>
    <t>PN-233335</t>
  </si>
  <si>
    <t>PN-233336</t>
  </si>
  <si>
    <t>PN-233615</t>
  </si>
  <si>
    <t>PN-234783</t>
  </si>
  <si>
    <t>PCBA;450L;PLUG-IN TX-5</t>
  </si>
  <si>
    <t>PCBA; 1763-NC01 [WUPP]</t>
  </si>
  <si>
    <t>PN-234784</t>
  </si>
  <si>
    <t>PCBA;450L;PLUG-IN TX-8</t>
  </si>
  <si>
    <t>PN-234785</t>
  </si>
  <si>
    <t>PCBA;450L;PLUG-IN ON/OFF</t>
  </si>
  <si>
    <t>PN-234786</t>
  </si>
  <si>
    <t>PCBA;450L;PLUG-IN EDM</t>
  </si>
  <si>
    <t>PN-234787</t>
  </si>
  <si>
    <t>PCBA;450L;PLUG-IN BLK</t>
  </si>
  <si>
    <t>PN-234788</t>
  </si>
  <si>
    <t>PCBA;450L;PLUG-IN MUT/BLK</t>
  </si>
  <si>
    <t>PN-234789</t>
  </si>
  <si>
    <t>PN-234782</t>
  </si>
  <si>
    <t>PCBA;450L;PLUG-IN CASC-BOT-DIR</t>
  </si>
  <si>
    <t>PCBA; 450L; PCB PLUG-IN CASC-TOP-DIR [WUPP]</t>
  </si>
  <si>
    <t>PN-234790</t>
  </si>
  <si>
    <t>PCBA;450L;PLUG-IN CASC-BOT</t>
  </si>
  <si>
    <t>PN-234791</t>
  </si>
  <si>
    <t>PN-234796</t>
  </si>
  <si>
    <t>PCBA;450L;PLUG-IN CASC-TOP-DIR</t>
  </si>
  <si>
    <t>PN-234792</t>
  </si>
  <si>
    <t>PCBA;450L;PLUG-IN CASC-TOP</t>
  </si>
  <si>
    <t>PN-234793</t>
  </si>
  <si>
    <t>PCBA;450L;PLUG-IN EXT-I/O</t>
  </si>
  <si>
    <t>PN-236150</t>
  </si>
  <si>
    <t>PN-236151</t>
  </si>
  <si>
    <t>PN-236153</t>
  </si>
  <si>
    <t>PN-236154</t>
  </si>
  <si>
    <t>PN-236155</t>
  </si>
  <si>
    <t>PN-236345</t>
  </si>
  <si>
    <t>PN-236344</t>
  </si>
  <si>
    <t>PCBA; 1746-NI16I (FAMILY:SLC)</t>
  </si>
  <si>
    <t>PN-236347</t>
  </si>
  <si>
    <t>FW ASSY;1734OE2C/C;MICRO</t>
  </si>
  <si>
    <t>PN-236351</t>
  </si>
  <si>
    <t>PN-236578</t>
  </si>
  <si>
    <t>FW ASSY; 1734-OE2V/1738-OE2VM12</t>
  </si>
  <si>
    <t>PN-236595</t>
  </si>
  <si>
    <t>PN-237175</t>
  </si>
  <si>
    <t>PN-237189</t>
  </si>
  <si>
    <t>MDL;SEC CTRL</t>
  </si>
  <si>
    <t>PCBA; MDL;SEC CTRL</t>
  </si>
  <si>
    <t>PN-238442</t>
  </si>
  <si>
    <t>PN-236572</t>
  </si>
  <si>
    <t>MDL; W/PRGM; 2080-LC50-48AWB IO</t>
  </si>
  <si>
    <t>PCBA; 2080-LC50-48AWB (OPTIMUS 2)</t>
  </si>
  <si>
    <t>PN-238443</t>
  </si>
  <si>
    <t>PN-236570</t>
  </si>
  <si>
    <t>MDL; W/PRGM; 2080-LC50-48QWB IO</t>
  </si>
  <si>
    <t>PCBA; 2080-LC50-48QWB (OPTIMUS 2)</t>
  </si>
  <si>
    <t>PN-238444</t>
  </si>
  <si>
    <t>PN-236569</t>
  </si>
  <si>
    <t>PN-236565</t>
  </si>
  <si>
    <t>MDL; W/PRGM; 2080-LC50-48QVB IO</t>
  </si>
  <si>
    <t>PCBA;2080-LC50-48QVB (OPTIMUS 2)</t>
  </si>
  <si>
    <t>PN-238445</t>
  </si>
  <si>
    <t>PN-236571</t>
  </si>
  <si>
    <t>MDL; W/PRGM; 2080-LC50-48QBB IO</t>
  </si>
  <si>
    <t>PCBA; 2080-LC50-48QBB (OPTIMUS 2)</t>
  </si>
  <si>
    <t>PN-238481</t>
  </si>
  <si>
    <t>FW ASSY; SPINOR; NG69-L3Z; CONTROLLER</t>
  </si>
  <si>
    <t>PN-240156</t>
  </si>
  <si>
    <t>PN-240450</t>
  </si>
  <si>
    <t>PN-240451</t>
  </si>
  <si>
    <t>PN-24047</t>
  </si>
  <si>
    <t>FW ASSY;MCU;1738-IE4CM12;3.001</t>
  </si>
  <si>
    <t>PN-240608</t>
  </si>
  <si>
    <t>PN-240607</t>
  </si>
  <si>
    <t>PCBA;1746-NI8 (FAMILY:SLC)</t>
  </si>
  <si>
    <t>PN-240797</t>
  </si>
  <si>
    <t>PN-240798</t>
  </si>
  <si>
    <t>MDL W/PRGM;2080-LC50-48PT CPU</t>
  </si>
  <si>
    <t>PCBA; 2080-LC50-48PT CPU</t>
  </si>
  <si>
    <t>PCBA ;2080-LC50-48CPU (OPTIMUS 2)</t>
  </si>
  <si>
    <t>PN-240799</t>
  </si>
  <si>
    <t>PN-240800</t>
  </si>
  <si>
    <t>MDL W/PRGM;2080-LC50-24PT CPU</t>
  </si>
  <si>
    <t>PCBA; 2080-LC50-24PT CPU</t>
  </si>
  <si>
    <t>PCBA; 2080-LC50-24CPU-10LAYER (OPTIMUS 2)</t>
  </si>
  <si>
    <t>PN-240968</t>
  </si>
  <si>
    <t>PN-240969</t>
  </si>
  <si>
    <t>PCBA;2080-LC30-10PT CPU (OPTIMUS)</t>
  </si>
  <si>
    <t>PN-240971</t>
  </si>
  <si>
    <t>PN-240973</t>
  </si>
  <si>
    <t>PCBA;2080-LC30-16PT CPU (OPTIMUS)</t>
  </si>
  <si>
    <t>PN-240975</t>
  </si>
  <si>
    <t>PN-240976</t>
  </si>
  <si>
    <t>PCBA;2080-LC30-24PT CPU (OPTIMUS)</t>
  </si>
  <si>
    <t>PN-240978</t>
  </si>
  <si>
    <t>PN-240979</t>
  </si>
  <si>
    <t>PCBA;2080-LC30-48PT CPU (OPTIMUS)</t>
  </si>
  <si>
    <t>PN-241902</t>
  </si>
  <si>
    <t>PN-241898</t>
  </si>
  <si>
    <t>PCBA; 1768 M04SE; MAIN BOARD (CMX)</t>
  </si>
  <si>
    <t>PN-242823</t>
  </si>
  <si>
    <t>PN-242824</t>
  </si>
  <si>
    <t>PCBA;2080-LC30-48QWB</t>
  </si>
  <si>
    <t>PN-243190</t>
  </si>
  <si>
    <t>MDL;1794-OA8K/A;COATED;R OUTED</t>
  </si>
  <si>
    <t>PN-243875</t>
  </si>
  <si>
    <t>PN-243876</t>
  </si>
  <si>
    <t>PN-244648</t>
  </si>
  <si>
    <t>PCBA;1762 40 POINT AC POWER S (FAMILY:MLX)</t>
  </si>
  <si>
    <t>PN-244651</t>
  </si>
  <si>
    <t>PN-244652</t>
  </si>
  <si>
    <t>PCBA; 1747-SN (FAMILY:SLC)</t>
  </si>
  <si>
    <t>PN-245235</t>
  </si>
  <si>
    <t>MDL. W/PRGM;1734-SSI</t>
  </si>
  <si>
    <t>PN-245377</t>
  </si>
  <si>
    <t>PN-245384</t>
  </si>
  <si>
    <t>PCBA;W/PRGM;1738-SSIM23</t>
  </si>
  <si>
    <t>PN-245521</t>
  </si>
  <si>
    <t>PN-241519</t>
  </si>
  <si>
    <t>PN-246038</t>
  </si>
  <si>
    <t>MDL W/PRGM; 1799ER-IQ10XOQ10</t>
  </si>
  <si>
    <t>PCBA; 1799ER-IQ10XOQ10</t>
  </si>
  <si>
    <t>(MARIO) PCBA 1799ER BASE;10UIN 10UOUT</t>
  </si>
  <si>
    <t>PN-246039</t>
  </si>
  <si>
    <t>PN-245877</t>
  </si>
  <si>
    <t>PCBA;1734-8CFG/8CFGDLX (POINT)</t>
  </si>
  <si>
    <t>PN-248269</t>
  </si>
  <si>
    <t>PN-248270</t>
  </si>
  <si>
    <t>(FLEX) PCBA;FLEX I/O ENET ADPTR</t>
  </si>
  <si>
    <t>PN-24872</t>
  </si>
  <si>
    <t>PN-19926</t>
  </si>
  <si>
    <t>MDL; 2PT THERM/MV; 1734-IT2I C</t>
  </si>
  <si>
    <t>PCB ASM 2PT TC/MV</t>
  </si>
  <si>
    <t>PN-249277</t>
  </si>
  <si>
    <t>PN-249281</t>
  </si>
  <si>
    <t>PN-249493</t>
  </si>
  <si>
    <t>PN-249492</t>
  </si>
  <si>
    <t>PN-249491</t>
  </si>
  <si>
    <t>PCBA;1746-HSC (FAMILY:SLC)</t>
  </si>
  <si>
    <t>PN-249497</t>
  </si>
  <si>
    <t>PN-249498</t>
  </si>
  <si>
    <t>PN-249504</t>
  </si>
  <si>
    <t>PN-249505</t>
  </si>
  <si>
    <t>PN-249507</t>
  </si>
  <si>
    <t>MDL. W/PRGM;1734-VHSC5</t>
  </si>
  <si>
    <t>PN-249509</t>
  </si>
  <si>
    <t>PN-249510</t>
  </si>
  <si>
    <t>PN-249511</t>
  </si>
  <si>
    <t>PN-249512</t>
  </si>
  <si>
    <t>PN-249748</t>
  </si>
  <si>
    <t>PN-249891</t>
  </si>
  <si>
    <t>PCBA; 1746-NI4</t>
  </si>
  <si>
    <t>PCBA;1746-NI4 (FAMILY:SLC)</t>
  </si>
  <si>
    <t>PN-249894</t>
  </si>
  <si>
    <t>PN-249893</t>
  </si>
  <si>
    <t>PCBA; 1746-NO4I</t>
  </si>
  <si>
    <t>PCBA; 1746-NO4I (FAMILY:SLC)</t>
  </si>
  <si>
    <t>PN-250172</t>
  </si>
  <si>
    <t>PN-250325</t>
  </si>
  <si>
    <t>FW ASSY;FPGA;1756-CNZ;A3P125</t>
  </si>
  <si>
    <t>PN-250373</t>
  </si>
  <si>
    <t>PN-250375</t>
  </si>
  <si>
    <t>FW ASSY; 173X-AENT/R B; CPU 4.005</t>
  </si>
  <si>
    <t>PN-250380</t>
  </si>
  <si>
    <t>PN-250381</t>
  </si>
  <si>
    <t>PN-250382</t>
  </si>
  <si>
    <t>PN-250733</t>
  </si>
  <si>
    <t>PN-250732</t>
  </si>
  <si>
    <t>PCBA; 1747-M13</t>
  </si>
  <si>
    <t>PCBA; 1747-M13 (FAMILY:SLC)</t>
  </si>
  <si>
    <t>PN-250735</t>
  </si>
  <si>
    <t>PN-250734</t>
  </si>
  <si>
    <t>PCBA; 1747-M15</t>
  </si>
  <si>
    <t>PN-250750</t>
  </si>
  <si>
    <t>PN-250749</t>
  </si>
  <si>
    <t>PN-250744</t>
  </si>
  <si>
    <t>MDL W/PRGM;1747-OS302</t>
  </si>
  <si>
    <t>PCBA; 1747-OS302/OS401</t>
  </si>
  <si>
    <t>PCBA; 1747-OS302/OS401 (FAMILY:SLC)</t>
  </si>
  <si>
    <t>PN-250751</t>
  </si>
  <si>
    <t>MDL W/PRGM;1747-OS401</t>
  </si>
  <si>
    <t>PN-250896</t>
  </si>
  <si>
    <t>PN-250895</t>
  </si>
  <si>
    <t>PN-250894</t>
  </si>
  <si>
    <t>PCBA; 2080-LC20-20PT CPU</t>
  </si>
  <si>
    <t>PN-251480</t>
  </si>
  <si>
    <t>PN-251481</t>
  </si>
  <si>
    <t>PN-251731</t>
  </si>
  <si>
    <t>PN-252063</t>
  </si>
  <si>
    <t>PN-252062</t>
  </si>
  <si>
    <t>PCBA; 1746-NIO4V (SLC)</t>
  </si>
  <si>
    <t>PN-254548</t>
  </si>
  <si>
    <t>FIRMWARE;1747-L531;MAIN BOARD</t>
  </si>
  <si>
    <t>PN-255001</t>
  </si>
  <si>
    <t>FW ASSY; 173X-AENT/R B; CPLD; 2.00</t>
  </si>
  <si>
    <t>PN-255693</t>
  </si>
  <si>
    <t>PN-250161</t>
  </si>
  <si>
    <t>PCBA;MDL W/PRGM;1769-L1Y A BP BOARD</t>
  </si>
  <si>
    <t>PN-255735</t>
  </si>
  <si>
    <t>PN-25587</t>
  </si>
  <si>
    <t>MDL W/PRGM;1769 I/O INTFC</t>
  </si>
  <si>
    <t>PN-25588</t>
  </si>
  <si>
    <t>MDL;XLOGIX SLOT 0 WING</t>
  </si>
  <si>
    <t>PN-256010</t>
  </si>
  <si>
    <t>PN-256012</t>
  </si>
  <si>
    <t>PN-256013</t>
  </si>
  <si>
    <t>PN-256014</t>
  </si>
  <si>
    <t>PN-258514</t>
  </si>
  <si>
    <t>PN-258705</t>
  </si>
  <si>
    <t>PN-258706</t>
  </si>
  <si>
    <t xml:space="preserve">40870-022-03 </t>
  </si>
  <si>
    <t>PCBA;1766 L32BXB IO BOARD</t>
  </si>
  <si>
    <t>PCBA;1766-L32BXB IO BOARD (FAMILY:MLX)</t>
  </si>
  <si>
    <t>PN-258707</t>
  </si>
  <si>
    <t>PN-258708</t>
  </si>
  <si>
    <t>PCBA;1766 L32BXBA IO BOARD</t>
  </si>
  <si>
    <t>PCBA;1766-L32BXBA IO BOARD (FAMILY:MLX)</t>
  </si>
  <si>
    <t>PN-258709</t>
  </si>
  <si>
    <t>PN-258710</t>
  </si>
  <si>
    <t>MDL W/PROGRAM;1766 L32BWA IO BOARD</t>
  </si>
  <si>
    <t>PCBA;1766 L32BWA IO BOARD</t>
  </si>
  <si>
    <t>PN-258711</t>
  </si>
  <si>
    <t>PN-258712</t>
  </si>
  <si>
    <t>MDL W/PROGRAM;1766 L32BWAA IO BOARD</t>
  </si>
  <si>
    <t>PCBA;1766 L32BWAA IO BOARD</t>
  </si>
  <si>
    <t>PN-258713</t>
  </si>
  <si>
    <t>PN-258714</t>
  </si>
  <si>
    <t>MDL W/PROGRAM;1766 L32AWA IO BOARD</t>
  </si>
  <si>
    <t>PCBA;1766 L32AWA IO BOARD</t>
  </si>
  <si>
    <t>PN-258715</t>
  </si>
  <si>
    <t>PN-258716</t>
  </si>
  <si>
    <t>MDL W/PROGRAM;1766 L32AWAA IO BOARD</t>
  </si>
  <si>
    <t>PCBA;1766 L32AWAA IO BOARD</t>
  </si>
  <si>
    <t>PN-259223</t>
  </si>
  <si>
    <t>PN-259395</t>
  </si>
  <si>
    <t>PN-235568</t>
  </si>
  <si>
    <t>MDL W/PRGM; 2080-LC20-20AWBR IO-(RTB)</t>
  </si>
  <si>
    <t>PCBA; 2080-LC20-20AWBR IO BOA</t>
  </si>
  <si>
    <t>PN-259397</t>
  </si>
  <si>
    <t>PN-235569</t>
  </si>
  <si>
    <t>MDL W/PRGM; 2080-LC20-20QWBR IO-(RTB)</t>
  </si>
  <si>
    <t>PCBA;2080-LC20-20QWBR IO BOAR</t>
  </si>
  <si>
    <t>PN-259399</t>
  </si>
  <si>
    <t>PN-235567</t>
  </si>
  <si>
    <t>MDL W/PRGM; 2080-LC20-20QBBR IO-(RTB)</t>
  </si>
  <si>
    <t>PN-259589</t>
  </si>
  <si>
    <t>PN-259586</t>
  </si>
  <si>
    <t>MDL W/PRGM; 1763 L16AWA/BWA/BBB CPU</t>
  </si>
  <si>
    <t>PCBA; 1763 L16AWA/BWA/BBB CPU (FAMILY:MLX)</t>
  </si>
  <si>
    <t>PN-259591</t>
  </si>
  <si>
    <t>PN-259590</t>
  </si>
  <si>
    <t>MDL W/PRGM;1763 L16DWD CPU</t>
  </si>
  <si>
    <t>PCBA; 1763 L16DWD CPU (FAMILY:MLX)</t>
  </si>
  <si>
    <t>PN-259975</t>
  </si>
  <si>
    <t>PN-259973</t>
  </si>
  <si>
    <t>PCBA;NG69-SMALL AENTR DEV BD; P1</t>
  </si>
  <si>
    <t>PCBA;NG69-SMALL AENTR DEV BD;</t>
  </si>
  <si>
    <t>PN-260602</t>
  </si>
  <si>
    <t>PN-260603</t>
  </si>
  <si>
    <t>PN-260605</t>
  </si>
  <si>
    <t>PN-260606</t>
  </si>
  <si>
    <t>PN-261090</t>
  </si>
  <si>
    <t>PCBA;1794-IB10XOB6XT</t>
  </si>
  <si>
    <t xml:space="preserve">(IECEX) (FLEX) PCBA; 1794-IB10XOB6XT </t>
  </si>
  <si>
    <t>PN-261096</t>
  </si>
  <si>
    <t>PN-261097</t>
  </si>
  <si>
    <t>PCB; 1747-L53X; COM BOARD</t>
  </si>
  <si>
    <t>PCBA; 1747-L53X; COM BOARD</t>
  </si>
  <si>
    <t>PCBA; 1747-L53X; COM BOARD (SLC)</t>
  </si>
  <si>
    <t>PN-261410</t>
  </si>
  <si>
    <t>FW ASSY MM; 1763</t>
  </si>
  <si>
    <t>PN-261632</t>
  </si>
  <si>
    <t>PCBA; 1794-OB16PXT</t>
  </si>
  <si>
    <t xml:space="preserve">(IECEX) (FLEX) PCBA;1794-OB16PXT </t>
  </si>
  <si>
    <t>(IECEX) (FLEX) PCBA;1794-IB16XT</t>
  </si>
  <si>
    <t>PN-261816</t>
  </si>
  <si>
    <t>PN-261815</t>
  </si>
  <si>
    <t>MDL W/PROGRAM;1766 L32PT CPU BOARD</t>
  </si>
  <si>
    <t>PN-261819</t>
  </si>
  <si>
    <t>PCBA;1794-OW8</t>
  </si>
  <si>
    <t>(IECEX) PCB ASM 1794-OW8 (FLEX)</t>
  </si>
  <si>
    <t>PN-261820</t>
  </si>
  <si>
    <t>PCBA;1794-OW8XT</t>
  </si>
  <si>
    <t>(IECEX) FLEX PCB ASM 1794-OW8XT</t>
  </si>
  <si>
    <t>PN-261855</t>
  </si>
  <si>
    <t>FW ASSY; 1762-LSC-L24/40 BOOT AND OS</t>
  </si>
  <si>
    <t>PN-261856</t>
  </si>
  <si>
    <t>FW ASSY; 1762-LRC-L24/40 BOOT AND OS</t>
  </si>
  <si>
    <t>PN-262115</t>
  </si>
  <si>
    <t>PN-262116</t>
  </si>
  <si>
    <t>PN-262117</t>
  </si>
  <si>
    <t>PN-262493</t>
  </si>
  <si>
    <t>PCBA; 1794-IV16</t>
  </si>
  <si>
    <t>PCBA; 16PT DC SOURCE IN (FLEX)</t>
  </si>
  <si>
    <t>PN-262788</t>
  </si>
  <si>
    <t>PCBA; 1794-IB8</t>
  </si>
  <si>
    <t>PCBA;1794-IB16</t>
  </si>
  <si>
    <t xml:space="preserve">(IECEX) (FLEX) MDL;1794-IB16 </t>
  </si>
  <si>
    <t>PN-263053</t>
  </si>
  <si>
    <t>PCBA; 1794-OB8</t>
  </si>
  <si>
    <t>PCBA; 1794-OB8 (FLEX)</t>
  </si>
  <si>
    <t>PN-263054</t>
  </si>
  <si>
    <t>PCBA ;1794-OB16</t>
  </si>
  <si>
    <t>PCBA; 1794-OB16 (FLEX)</t>
  </si>
  <si>
    <t>PN-263061</t>
  </si>
  <si>
    <t>PCBA;1794-OB16P</t>
  </si>
  <si>
    <t xml:space="preserve">(IECEX) (FLEX) PCBA; 1794-OB16P </t>
  </si>
  <si>
    <t>PN-263066</t>
  </si>
  <si>
    <t>PCBA;1794-OV16</t>
  </si>
  <si>
    <t>PCBA;1794-OV16 (FLEX)</t>
  </si>
  <si>
    <t>PN-263067</t>
  </si>
  <si>
    <t>PCBA;1794-OV16P</t>
  </si>
  <si>
    <t>PCBA;1794-OV16P (FLEX)</t>
  </si>
  <si>
    <t>PN-264186</t>
  </si>
  <si>
    <t>(FLEX) PCBA;ENET DC/DC CONV</t>
  </si>
  <si>
    <t>PCBA;1794-IA8</t>
  </si>
  <si>
    <t>PCBA;1794-IA8I</t>
  </si>
  <si>
    <t>PCBA; 1794-IA8I/A (FLEX)</t>
  </si>
  <si>
    <t>PN-264681</t>
  </si>
  <si>
    <t>PN-264680</t>
  </si>
  <si>
    <t>PCBA; NEO MA; HSC; E2</t>
  </si>
  <si>
    <t>PCBA;NEO MA HSC E2</t>
  </si>
  <si>
    <t>PN-265131</t>
  </si>
  <si>
    <t>PCBA;1794-IB10XOB6XT CONFORM COAT</t>
  </si>
  <si>
    <t>PN-265579</t>
  </si>
  <si>
    <t>PN-265581</t>
  </si>
  <si>
    <t>FW ASSY;POINTDLX 3.007</t>
  </si>
  <si>
    <t>PN-265992</t>
  </si>
  <si>
    <t>PCBA; 1794-OB16PXT CONFORM COAT</t>
  </si>
  <si>
    <t>PN-266008</t>
  </si>
  <si>
    <t>MDL 1794-OB16PXT CC;COATED;ROUTED</t>
  </si>
  <si>
    <t>PCBA; 1794-IB16XT CONFORM COAT</t>
  </si>
  <si>
    <t>PN-266661</t>
  </si>
  <si>
    <t>PN-266659</t>
  </si>
  <si>
    <t>MDL W/PRGM; 1738-OB8EM8/M12/ M23</t>
  </si>
  <si>
    <t>PCBA; 1738-OB8EM8 /M12/M23</t>
  </si>
  <si>
    <t>PCBA; 1738-OB2E (POINT)</t>
  </si>
  <si>
    <t>PN-266819</t>
  </si>
  <si>
    <t>PN-266810</t>
  </si>
  <si>
    <t xml:space="preserve">PN-266812 </t>
  </si>
  <si>
    <t>MDL W/PRGM; NG69-SNA PROC BD_CR;E1</t>
  </si>
  <si>
    <t>PCBA;NG69-SMALL AENTR PROCESSOR BD_V1;E1</t>
  </si>
  <si>
    <t>PCBA;NG69-SMALL AENTR PROCESS</t>
  </si>
  <si>
    <t>PN-267232</t>
  </si>
  <si>
    <t>PCBA;1794-OW8XT CONFORM COAT</t>
  </si>
  <si>
    <t>PN-267238</t>
  </si>
  <si>
    <t>MDL;1794-OW8XT CC;COATED;ROUTED</t>
  </si>
  <si>
    <t>PN-267453</t>
  </si>
  <si>
    <t>FW ASSY; VMS CORE; ICE2 PLATFORM</t>
  </si>
  <si>
    <t>PN-267716</t>
  </si>
  <si>
    <t>PN-267718</t>
  </si>
  <si>
    <t>PN-267719</t>
  </si>
  <si>
    <t>PN-267720</t>
  </si>
  <si>
    <t>PN-267721</t>
  </si>
  <si>
    <t>PN-267722</t>
  </si>
  <si>
    <t>PN-267723</t>
  </si>
  <si>
    <t>PN-267724</t>
  </si>
  <si>
    <t>PN-267725</t>
  </si>
  <si>
    <t>PN-267726</t>
  </si>
  <si>
    <t>PCBA;1766-L32BXB IO BOARD</t>
  </si>
  <si>
    <t>PN-267727</t>
  </si>
  <si>
    <t>PN-267728</t>
  </si>
  <si>
    <t>PCBA;1766-L32BXBA IO BOARD</t>
  </si>
  <si>
    <t>PN-267782</t>
  </si>
  <si>
    <t>PN-267781</t>
  </si>
  <si>
    <t>PCBA; NEO MA JTAG INTERFACE</t>
  </si>
  <si>
    <t>PN-268121</t>
  </si>
  <si>
    <t>PN-267242</t>
  </si>
  <si>
    <t>(POINT) PCBA; 1734-ADNX/ADN BRIDGE</t>
  </si>
  <si>
    <t>PN-268122</t>
  </si>
  <si>
    <t>PN-268123</t>
  </si>
  <si>
    <t>PN-267243</t>
  </si>
  <si>
    <t>PCBA;1738-ADNX CPU (ARMOR)</t>
  </si>
  <si>
    <t>PN-268124</t>
  </si>
  <si>
    <t>MDL W/PRGM;PH-PSSCDM12A ;CPU</t>
  </si>
  <si>
    <t>PN-268125</t>
  </si>
  <si>
    <t>PN-268126</t>
  </si>
  <si>
    <t>PN-268127</t>
  </si>
  <si>
    <t>PN-268128</t>
  </si>
  <si>
    <t>MDL W/PRGM; PH-PSSCDM18PA; CPU</t>
  </si>
  <si>
    <t>PN-268324</t>
  </si>
  <si>
    <t>PN-262247</t>
  </si>
  <si>
    <t>PCBA; 1794-VHSC A</t>
  </si>
  <si>
    <t>PCBA;1794-VHSC A (FLEX)</t>
  </si>
  <si>
    <t>MDL W/PRGM;1794-AENTRXT POWER (CC)</t>
  </si>
  <si>
    <t>PCBA; 1794-AENTR/A POWER BOARD</t>
  </si>
  <si>
    <t>PCBA;1794-AENTR POWER BOARD (FLEX)</t>
  </si>
  <si>
    <t>MDL W/PRGM ; 1794-AENTR/A POWER BOARD</t>
  </si>
  <si>
    <t>PN-268342</t>
  </si>
  <si>
    <t>PN-262253</t>
  </si>
  <si>
    <t>PCBA; 1794-ADN BASE</t>
  </si>
  <si>
    <t>PCBA;1794-ADN BASE (FAMILY:FLEX)</t>
  </si>
  <si>
    <t>PN-268578</t>
  </si>
  <si>
    <t>MDL W/PRGM;1794-AENTRXT POWER;COATED;ROU</t>
  </si>
  <si>
    <t>PN-269019</t>
  </si>
  <si>
    <t>PCBA 1738-AENT/R REDESIGN PSU (POINT)</t>
  </si>
  <si>
    <t>PN-269022</t>
  </si>
  <si>
    <t>PCBA; 1738-ADN(X)/APB/ACNR DC-DC LARGE</t>
  </si>
  <si>
    <t>PCBA 1738-ADN(X)/APB/ACNR DC-</t>
  </si>
  <si>
    <t>PN-269466</t>
  </si>
  <si>
    <t>PN-261343</t>
  </si>
  <si>
    <t>MDL W/PRGM ;1734-OB8E</t>
  </si>
  <si>
    <t>PCBA ;1734-OB8E</t>
  </si>
  <si>
    <t>PCBA; 1734-OB8E/C (POINT)</t>
  </si>
  <si>
    <t>PN-269469</t>
  </si>
  <si>
    <t>PN-261373</t>
  </si>
  <si>
    <t>PCBA; 1734-OB2E/C (POINT)</t>
  </si>
  <si>
    <t>PN-269470</t>
  </si>
  <si>
    <t>PN-261339</t>
  </si>
  <si>
    <t>MDL W/PRGM ;1734-OB4E</t>
  </si>
  <si>
    <t>PCBA ;1734-OB4E</t>
  </si>
  <si>
    <t>PCBA; 1734-OB4E/C (FAMILY:POINT)</t>
  </si>
  <si>
    <t>PN-269471</t>
  </si>
  <si>
    <t>PN-261371</t>
  </si>
  <si>
    <t>PCBA; 1734-OB2EP/C (POINT)</t>
  </si>
  <si>
    <t>PN-269472</t>
  </si>
  <si>
    <t>PN-269473</t>
  </si>
  <si>
    <t>PN-261383</t>
  </si>
  <si>
    <t>PCBA;1734-OB2/C (POINT)</t>
  </si>
  <si>
    <t>PN-269474</t>
  </si>
  <si>
    <t>PN-261390</t>
  </si>
  <si>
    <t>PCBA;1734-OB4/C (POINT)</t>
  </si>
  <si>
    <t>PN-269475</t>
  </si>
  <si>
    <t>PN-261393</t>
  </si>
  <si>
    <t>PCBA;1734-OB8/C (POINT)</t>
  </si>
  <si>
    <t>PN-269752</t>
  </si>
  <si>
    <t>PN-261830</t>
  </si>
  <si>
    <t>1734-OE2V/1738-OE2VM12 (FAMILY:POINT)</t>
  </si>
  <si>
    <t>PN-269754</t>
  </si>
  <si>
    <t>PN-261832</t>
  </si>
  <si>
    <t>PCBA;1734-OE2C/1738-OE2CM12 (FAMILY:POINT)</t>
  </si>
  <si>
    <t>PN-270385</t>
  </si>
  <si>
    <t>PN-261087</t>
  </si>
  <si>
    <t>PN-261085</t>
  </si>
  <si>
    <t>MDL W/PRGM;1747-L533;MAIN BOARD</t>
  </si>
  <si>
    <t>PCBA; 1747-L53X; MAIN BOARD</t>
  </si>
  <si>
    <t>PCBA; 1747-L53X; MAIN BOARD (SLC)</t>
  </si>
  <si>
    <t>PN-27108</t>
  </si>
  <si>
    <t>MDL;IJ2XT SCM</t>
  </si>
  <si>
    <t>XT SCM-COUNTER-2IN;2OUT</t>
  </si>
  <si>
    <t>PN-271152</t>
  </si>
  <si>
    <t>PN-262254</t>
  </si>
  <si>
    <t>MDL W/PRGM; 1738-IB8M8 /M12/ M23</t>
  </si>
  <si>
    <t>PCBA;1738-IB8M8 /M12/M23</t>
  </si>
  <si>
    <t>PCBA;1738-IB2/IB4/IB8(M8/M12/ (FAMILY:POINT)</t>
  </si>
  <si>
    <t>PN-271156</t>
  </si>
  <si>
    <t>PN-262787</t>
  </si>
  <si>
    <t>PCBA; 1734-IV4 (POINT)</t>
  </si>
  <si>
    <t>PN-483654</t>
  </si>
  <si>
    <t>PN-271162</t>
  </si>
  <si>
    <t>PCBA;MDL/WPROGRAM;1794-AENTR/A HMI BRD</t>
  </si>
  <si>
    <t xml:space="preserve">(FLEX) PCB ASM 1794-AENTR/A HMI </t>
  </si>
  <si>
    <t>PN-271163</t>
  </si>
  <si>
    <t>PN-271167</t>
  </si>
  <si>
    <t>PN-262792</t>
  </si>
  <si>
    <t>PCBA; 1737-IV8 (POINT)</t>
  </si>
  <si>
    <t>PN-271168</t>
  </si>
  <si>
    <t>PN-262795</t>
  </si>
  <si>
    <t>MDL W/PRGM; 1738-IV8M12</t>
  </si>
  <si>
    <t>PCBA ;1738-IV4/IV8 (M8/M12/M23)</t>
  </si>
  <si>
    <t>PCBA;1738-IV4/IV8 (M8/M12/M23) (POINT)</t>
  </si>
  <si>
    <t>PN-271169</t>
  </si>
  <si>
    <t>PN-262794</t>
  </si>
  <si>
    <t>PCBA; 1734-IV2 (POINT)</t>
  </si>
  <si>
    <t>PN-272811</t>
  </si>
  <si>
    <t>PN-272810</t>
  </si>
  <si>
    <t>MDL W/PRGM;1762-L24WA/R IO BOARD</t>
  </si>
  <si>
    <t>PCBA;1762-L24AWA/R IO BOARD</t>
  </si>
  <si>
    <t>PCBA; 1762 L24AWA/R IO BOARD (MLX)</t>
  </si>
  <si>
    <t>PN-272813</t>
  </si>
  <si>
    <t>PN-272812</t>
  </si>
  <si>
    <t>MDL W/PRGM;1762-L24BXB/R IO BOARD</t>
  </si>
  <si>
    <t>PCBA;1762-L24BXB/R IO BOARD</t>
  </si>
  <si>
    <t>PCBA; 1762 L24BXB/R IO BOARD (MLX)</t>
  </si>
  <si>
    <t>PN-272816</t>
  </si>
  <si>
    <t>PN-272815</t>
  </si>
  <si>
    <t>MDL W/PRGM;1762-L40AWA/R IO BOARD</t>
  </si>
  <si>
    <t>PCBA;1762-L40AWA/R IO BOARD</t>
  </si>
  <si>
    <t>PCBA; 1762-L40 AWA IO BOARD (MLX)</t>
  </si>
  <si>
    <t>PN-272818</t>
  </si>
  <si>
    <t>PN-272817</t>
  </si>
  <si>
    <t>PCBA;1762-L40BXB/R IO BOARD</t>
  </si>
  <si>
    <t>PCBA; 1762-L40BXB/R IO BOARD (MLX)</t>
  </si>
  <si>
    <t>PN-273739</t>
  </si>
  <si>
    <t>PN-287125</t>
  </si>
  <si>
    <t>PN-287129</t>
  </si>
  <si>
    <t>MDL W/PRGM; 5069-ARM</t>
  </si>
  <si>
    <t>PCBA; NEO MA ARM VE2.5 MODULE</t>
  </si>
  <si>
    <t>PCBA;NEO MA ARM VE2.5</t>
  </si>
  <si>
    <t>PN-274053</t>
  </si>
  <si>
    <t>MDL W/PRGM;2080-LC10-12PT CPU</t>
  </si>
  <si>
    <t>PN-274054</t>
  </si>
  <si>
    <t>FW ASSY;2080-LC10-12PT CPU</t>
  </si>
  <si>
    <t>PN-274057</t>
  </si>
  <si>
    <t>MDL W/PRGM;2080-LC30-10PT CPU</t>
  </si>
  <si>
    <t>PN-274058</t>
  </si>
  <si>
    <t>FW ASSY;2080-LC30-10/16PT CPU</t>
  </si>
  <si>
    <t>PN-274060</t>
  </si>
  <si>
    <t>MDL W/PRGM;2080-LC30-16PT CPU</t>
  </si>
  <si>
    <t>PN-274061</t>
  </si>
  <si>
    <t>MDL W/PRGM;2080-LC30-24PT CPU</t>
  </si>
  <si>
    <t>PN-274062</t>
  </si>
  <si>
    <t>FW ASSY;2080-LC30-24PT CPU</t>
  </si>
  <si>
    <t>PN-274064</t>
  </si>
  <si>
    <t>MDL W/PRGM;2080-LC30-48PT CPU</t>
  </si>
  <si>
    <t>PN-274065</t>
  </si>
  <si>
    <t>FW ASSY;2080-LC30-48PT CPU</t>
  </si>
  <si>
    <t>PN-274067</t>
  </si>
  <si>
    <t>PN-274068</t>
  </si>
  <si>
    <t>FW ASSY;2080-LC50-24PT CPU</t>
  </si>
  <si>
    <t>PN-274070</t>
  </si>
  <si>
    <t>PN-274071</t>
  </si>
  <si>
    <t>FW ASSY;2080-LC50-48PT CPU</t>
  </si>
  <si>
    <t>PN-274261</t>
  </si>
  <si>
    <t>PN-274258</t>
  </si>
  <si>
    <t>PN-274402</t>
  </si>
  <si>
    <t>PN-274397</t>
  </si>
  <si>
    <t>PCBA;NG69-L3Z PWR BD E2A1</t>
  </si>
  <si>
    <t>PCBA;NG69-L3Z PWR BD E2A0</t>
  </si>
  <si>
    <t>PN-274467</t>
  </si>
  <si>
    <t>PN-274468</t>
  </si>
  <si>
    <t>PN-274469</t>
  </si>
  <si>
    <t>PN-246041</t>
  </si>
  <si>
    <t>MDL W/PRGM;1738-8CFGM8</t>
  </si>
  <si>
    <t>PCBA;1738-8CFG(DLX)M8/23 (POINT)</t>
  </si>
  <si>
    <t>PN-274470</t>
  </si>
  <si>
    <t>MDL W/PRGM;1738-8CFGM23</t>
  </si>
  <si>
    <t>PN-274471</t>
  </si>
  <si>
    <t>MDL W/PRGM;1738-8CFGDLXM8</t>
  </si>
  <si>
    <t>PN-274472</t>
  </si>
  <si>
    <t>MDL W/PRGM;1738-8CFGDLXM23</t>
  </si>
  <si>
    <t>PN-274473</t>
  </si>
  <si>
    <t>PN-246046</t>
  </si>
  <si>
    <t>MDL W/PRGM;1738-8CFGM12</t>
  </si>
  <si>
    <t>PCBA;1738-8CFG(DLX)M12 (POINT)</t>
  </si>
  <si>
    <t>PN-274474</t>
  </si>
  <si>
    <t>MDL W/PRGM;1738-8CFGDLXM12</t>
  </si>
  <si>
    <t>PN-274662</t>
  </si>
  <si>
    <t>PN-263475</t>
  </si>
  <si>
    <t>PCBA;NG69-AENTR;COMMS BD; E2A0</t>
  </si>
  <si>
    <t>PCBA;NG69-AENTR;COMMS BD; E2A</t>
  </si>
  <si>
    <t>PN-274674</t>
  </si>
  <si>
    <t>PCBA;NG69-L3Z;COMMS BD; E3</t>
  </si>
  <si>
    <t>PCBA;L3Z CONTROLLER COMMUNICA</t>
  </si>
  <si>
    <t>PN-275039</t>
  </si>
  <si>
    <t>PN-275923</t>
  </si>
  <si>
    <t>PN-258158</t>
  </si>
  <si>
    <t>MDL W/PRGM;1747-L541;MAINBOARD</t>
  </si>
  <si>
    <t>PCBA; 1747-L54X; MAIN BOARD</t>
  </si>
  <si>
    <t>PCBA;1747-L54X (FAMILY:SLC)</t>
  </si>
  <si>
    <t>PN-275040</t>
  </si>
  <si>
    <t>MDL W/PRGM;1747-L542;MAINBOARD</t>
  </si>
  <si>
    <t>PN-275041</t>
  </si>
  <si>
    <t>MDL W/PRGM;1747-L543;MAINBOARD</t>
  </si>
  <si>
    <t>PN-275042</t>
  </si>
  <si>
    <t>PN-261080</t>
  </si>
  <si>
    <t>PN-261078</t>
  </si>
  <si>
    <t>MDL W/PRGM;1747-L54X;COMBOARD</t>
  </si>
  <si>
    <t>PCBA; 1747-L54X; COM BOARD</t>
  </si>
  <si>
    <t>PCBA;1747-L54X; COM BOARD (FAMILY:SLC)</t>
  </si>
  <si>
    <t>PN-275779</t>
  </si>
  <si>
    <t>PN-275778</t>
  </si>
  <si>
    <t>PN-275780</t>
  </si>
  <si>
    <t>PN-275783</t>
  </si>
  <si>
    <t>PN-275781</t>
  </si>
  <si>
    <t>MDL W/PRGM ;1738-OB16EM12</t>
  </si>
  <si>
    <t>PCBA ;1738-OB16E(M12/25DS/19M23)</t>
  </si>
  <si>
    <t>PCBA;1738-OB16E(M12/25DS/19M2 (POINT)</t>
  </si>
  <si>
    <t>PN-275784</t>
  </si>
  <si>
    <t>MDL W/PRGM ;1738-OB16E19M23</t>
  </si>
  <si>
    <t>PN-275785</t>
  </si>
  <si>
    <t>MDL W/PRGM ;1738-OB16E25DS</t>
  </si>
  <si>
    <t>PN-276223</t>
  </si>
  <si>
    <t>PN-287987</t>
  </si>
  <si>
    <t>PN-287984</t>
  </si>
  <si>
    <t>MDL W/PRGM; 5069-HSC</t>
  </si>
  <si>
    <t>PCBA; NEO MA; HSC; E2A</t>
  </si>
  <si>
    <t>PCBA;NEO MA HSC E2A</t>
  </si>
  <si>
    <t>PN-276228</t>
  </si>
  <si>
    <t>FW ASSY; SPI NOR FLASH; 5069-HSC; E2.0</t>
  </si>
  <si>
    <t>PN-276791</t>
  </si>
  <si>
    <t>PN-265331</t>
  </si>
  <si>
    <t>PCBA; 1794-OB8EPXT</t>
  </si>
  <si>
    <t>PCB ASM 1794-OB8EPXT (FLEX)</t>
  </si>
  <si>
    <t>PN-276955</t>
  </si>
  <si>
    <t>PN-276948</t>
  </si>
  <si>
    <t>MDL;W/PRGM;2080-LC20-20AWBR IO BOARD</t>
  </si>
  <si>
    <t>PCBA; 2080-LC20-20AWB/R; A IO (OPTIMUS)</t>
  </si>
  <si>
    <t>PN-276956</t>
  </si>
  <si>
    <t>PN-276949</t>
  </si>
  <si>
    <t>MDL;W/PRGM;2080-LC20-20AWB IO BOARD</t>
  </si>
  <si>
    <t>PCBA; 2080-LC20-20AWB; A IO B (OPTIMUS)</t>
  </si>
  <si>
    <t>PN-276957</t>
  </si>
  <si>
    <t>PN-276950</t>
  </si>
  <si>
    <t>MDL;W/PRGM;2080-LC20-20QBBR IO BOARD</t>
  </si>
  <si>
    <t>PCBA;2080-LC20-20QBBR; A IO B (OPTIMUS)</t>
  </si>
  <si>
    <t>PN-276958</t>
  </si>
  <si>
    <t>PN-276951</t>
  </si>
  <si>
    <t>PCBA;2080-LC20-20QBB; A IO BO (OPTIMUS)</t>
  </si>
  <si>
    <t>PN-276959</t>
  </si>
  <si>
    <t>PN-276952</t>
  </si>
  <si>
    <t>MDL;W/PRGM;2080-LC20-20QWBR IO BOARD</t>
  </si>
  <si>
    <t>PCBA;2080-LC20-20QWB/R; A IO (OPTIMUS)</t>
  </si>
  <si>
    <t>PN-276960</t>
  </si>
  <si>
    <t>PN-276954</t>
  </si>
  <si>
    <t>MDL;W/PRGM;2080-LC20-20QWB IO BOARD</t>
  </si>
  <si>
    <t>PCBA;2080-LC20-20QWB; A IO BO (OPTIMUS)</t>
  </si>
  <si>
    <t>PN-277115</t>
  </si>
  <si>
    <t>PN-277116</t>
  </si>
  <si>
    <t>PCBA; NEO MA ARM VE2.3 MODULE</t>
  </si>
  <si>
    <t>PCBA;NEO MA ARM VE2.3</t>
  </si>
  <si>
    <t>PN-277201</t>
  </si>
  <si>
    <t>PN-276800</t>
  </si>
  <si>
    <t>PN-277202</t>
  </si>
  <si>
    <t>PN-277196</t>
  </si>
  <si>
    <t>PN-277203</t>
  </si>
  <si>
    <t>PN-277204</t>
  </si>
  <si>
    <t>PN-277205</t>
  </si>
  <si>
    <t>PN-277206</t>
  </si>
  <si>
    <t>PN-277354</t>
  </si>
  <si>
    <t>PN-277351</t>
  </si>
  <si>
    <t>(POINT) PCBA;1734-IB2/D</t>
  </si>
  <si>
    <t>PN-483648</t>
  </si>
  <si>
    <t>PN-277355</t>
  </si>
  <si>
    <t>PN-277352</t>
  </si>
  <si>
    <t xml:space="preserve">(POINT) PCBA;1734-IB4/D </t>
  </si>
  <si>
    <t>PN-277356</t>
  </si>
  <si>
    <t>PN-277353</t>
  </si>
  <si>
    <t>(POINT) PCBA;1734-IB8/D</t>
  </si>
  <si>
    <t>PN-277434</t>
  </si>
  <si>
    <t>FW ASSY;FPGA;NG69-AENTR A3P125</t>
  </si>
  <si>
    <t>PN-277435</t>
  </si>
  <si>
    <t>FW ASSY;FPGA;NG69-L3Z A3P125</t>
  </si>
  <si>
    <t>PN-277552</t>
  </si>
  <si>
    <t>PN-277550</t>
  </si>
  <si>
    <t>PCBA;NEO FIELD POWER DISTRIBUTION</t>
  </si>
  <si>
    <t>PCBA;NEO FIELD POWER DISTRIBU</t>
  </si>
  <si>
    <t>PN-277690</t>
  </si>
  <si>
    <t>PN-277684</t>
  </si>
  <si>
    <t>MDL W/PRGM;1734-IA2/1738-IA2M12AC3(AC4)</t>
  </si>
  <si>
    <t>PCBA ;1734-IA2/1738-IA2M12(AC3/AC4)</t>
  </si>
  <si>
    <t>PCBA;1734-IA2/1738-IA2M12 (POINT)</t>
  </si>
  <si>
    <t>MDL W/PRGM; 1734-IA4</t>
  </si>
  <si>
    <t>PCBA ;1734-IA4</t>
  </si>
  <si>
    <t>PCBA;1734-IA4 (POINT)</t>
  </si>
  <si>
    <t>PN-277822</t>
  </si>
  <si>
    <t>PN-277686</t>
  </si>
  <si>
    <t>MDL W/PRGM; 1734-IM2</t>
  </si>
  <si>
    <t>PCBA ;1734-IM2</t>
  </si>
  <si>
    <t>PCBA;1734-IM2 (POINT)</t>
  </si>
  <si>
    <t>PN-277823</t>
  </si>
  <si>
    <t>PN-277688</t>
  </si>
  <si>
    <t>MDL W/PRGM; 1734-IM4</t>
  </si>
  <si>
    <t>PCBA ;1734-IM4</t>
  </si>
  <si>
    <t>PCBA;1734-IM4 (POINT)</t>
  </si>
  <si>
    <t>PN-277824</t>
  </si>
  <si>
    <t>PN-277689</t>
  </si>
  <si>
    <t>MDL W/PRGM; 1738-IB16DM12</t>
  </si>
  <si>
    <t>PCBA ;1738-IB16DM12</t>
  </si>
  <si>
    <t>PN-278429</t>
  </si>
  <si>
    <t>PCBA; 1769-L3Y;DAUGHTERCARD;E2</t>
  </si>
  <si>
    <t>PCBA;1769-L3Y;DAUGHTERCARD;E2</t>
  </si>
  <si>
    <t>PN-278431</t>
  </si>
  <si>
    <t>PN-278430</t>
  </si>
  <si>
    <t xml:space="preserve">(POINT) PCBA;1734-OE4C/1738-OE4CM12 </t>
  </si>
  <si>
    <t>PN-278432</t>
  </si>
  <si>
    <t>MDL W/PRGM; 1734-IB4D/1738-IB4DM12</t>
  </si>
  <si>
    <t>PCBA; 1734-IB4D/1738-IB4DM12</t>
  </si>
  <si>
    <t>PCBA 1734-IB4D/1738-IB4DM12 (POINT)</t>
  </si>
  <si>
    <t>PN-278611</t>
  </si>
  <si>
    <t>PN-278608</t>
  </si>
  <si>
    <t>MDL W/PRGM; 1734-OV2E</t>
  </si>
  <si>
    <t>PCBA; 1734-OV2E</t>
  </si>
  <si>
    <t>PCBA 1734-OV2E (POINT)</t>
  </si>
  <si>
    <t>PN-278612</t>
  </si>
  <si>
    <t>PN-278609</t>
  </si>
  <si>
    <t>MDL W/PRGM; 1734-OV4E/1738-OV4EM12</t>
  </si>
  <si>
    <t>PCBA; 1734-OV4E/1738-OV4EM12</t>
  </si>
  <si>
    <t>PCBA 1734-OV4E/1738-OV4EM12 (POINT)</t>
  </si>
  <si>
    <t>PN-278613</t>
  </si>
  <si>
    <t>PN-278610</t>
  </si>
  <si>
    <t>MDL W/PRGM; 1734-OV8E</t>
  </si>
  <si>
    <t>PCBA; 1734-OV8E</t>
  </si>
  <si>
    <t>PCBA 1734-OV8E (POINT)</t>
  </si>
  <si>
    <t>PN-278614</t>
  </si>
  <si>
    <t>PCBA; 1738-EP24DC</t>
  </si>
  <si>
    <t>PCBA 1738-EP24DC (POINT)</t>
  </si>
  <si>
    <t>PN-278978</t>
  </si>
  <si>
    <t>PN-262485</t>
  </si>
  <si>
    <t>PCBA; 1794-ADNK BASE CONF COAT</t>
  </si>
  <si>
    <t>PCBA;1794-ADNK BASE CONF COAT (FLEX)</t>
  </si>
  <si>
    <t>PN-278980</t>
  </si>
  <si>
    <t>PN-27901</t>
  </si>
  <si>
    <t>PN-279176</t>
  </si>
  <si>
    <t>PCBA; 1734 ISOL EXP POWER 24VDC</t>
  </si>
  <si>
    <t>PCBA;1734 ISOL EXP POWER 24VD (POINT)</t>
  </si>
  <si>
    <t>PN-27950</t>
  </si>
  <si>
    <t>MDL W/PRGM;1794-OF4I</t>
  </si>
  <si>
    <t>PN-279656</t>
  </si>
  <si>
    <t>PCBA; NEO MA ARM VE2.4 MODULE</t>
  </si>
  <si>
    <t>PCBA;NEO MA ARM VE2.4</t>
  </si>
  <si>
    <t>PN-279755</t>
  </si>
  <si>
    <t>PN-279756</t>
  </si>
  <si>
    <t>MDL W/PRGM;1761-L32AAA E</t>
  </si>
  <si>
    <t>PCBA;1761-L32AAA E</t>
  </si>
  <si>
    <t>PCBA; 1761-L32AAA (MLX)</t>
  </si>
  <si>
    <t>PN-280603</t>
  </si>
  <si>
    <t>PCBA; 1769-L3Y;DAUGHTERCARD; NSE</t>
  </si>
  <si>
    <t>PCBA;1769-L3Y;DAUGHTERCARD; N</t>
  </si>
  <si>
    <t>PN-280814</t>
  </si>
  <si>
    <t>PN-280812</t>
  </si>
  <si>
    <t>PCBA;NG69-L3Z DISPLAY BD;E2</t>
  </si>
  <si>
    <t>PCBA NG69-L3Z DISPLAY BD E2</t>
  </si>
  <si>
    <t>PN-280958</t>
  </si>
  <si>
    <t>PN-261074</t>
  </si>
  <si>
    <t>PN-261073</t>
  </si>
  <si>
    <t>MDL W/PRGM;1747-L55X;COMBOARD</t>
  </si>
  <si>
    <t>PCBA; 1747-L55X; COM BOARD</t>
  </si>
  <si>
    <t>PCBA;1747-L55X; COM BOARD</t>
  </si>
  <si>
    <t>PN-280959</t>
  </si>
  <si>
    <t>PN-261069</t>
  </si>
  <si>
    <t>MDL W/PRGM;1747-L551;MAINBOARD</t>
  </si>
  <si>
    <t>PCBA; 1747-L55X/L54X; MAIN BOARD</t>
  </si>
  <si>
    <t>PCBA;1747-L55X (FAMILY:SLC)</t>
  </si>
  <si>
    <t>PN-280960</t>
  </si>
  <si>
    <t>MDL W/PRGM;1747-L552;MAINBOARD</t>
  </si>
  <si>
    <t>PN-280961</t>
  </si>
  <si>
    <t>MDL W/PRGM;1747-L553;MAINBOARD</t>
  </si>
  <si>
    <t>PN-280962</t>
  </si>
  <si>
    <t>MDL W/PRGM;1747-L532;MAINBOARD</t>
  </si>
  <si>
    <t>PN-280963</t>
  </si>
  <si>
    <t>MDL W/PRGM;1747-L531;MAINBOARD</t>
  </si>
  <si>
    <t>PN-280964</t>
  </si>
  <si>
    <t>FIRMWARE;1747-L55X;COM BOARD</t>
  </si>
  <si>
    <t>PN-281249</t>
  </si>
  <si>
    <t>FIRMWARE;1747-L541;MAIN BOARD</t>
  </si>
  <si>
    <t>PN-281418</t>
  </si>
  <si>
    <t>PN-281419</t>
  </si>
  <si>
    <t>PN-281421</t>
  </si>
  <si>
    <t>PN-285006</t>
  </si>
  <si>
    <t>PN-281422</t>
  </si>
  <si>
    <t>PN-281424</t>
  </si>
  <si>
    <t>PN-281425</t>
  </si>
  <si>
    <t>PN-285007</t>
  </si>
  <si>
    <t>PN-281426</t>
  </si>
  <si>
    <t>PN-285005</t>
  </si>
  <si>
    <t>PN-281427</t>
  </si>
  <si>
    <t>PN-281428</t>
  </si>
  <si>
    <t>PN-285008</t>
  </si>
  <si>
    <t>PN-282242</t>
  </si>
  <si>
    <t>PN-282245</t>
  </si>
  <si>
    <t>MDL;W/PRGM;2080-LC20-20PT CPU SER B</t>
  </si>
  <si>
    <t>PN-282248</t>
  </si>
  <si>
    <t>PN-282249</t>
  </si>
  <si>
    <t>MDL W/PRGM;2080-LC20-20QWBR IO SER B</t>
  </si>
  <si>
    <t>PCBA;2080-LC20-20QWBR IO BOARD SER B</t>
  </si>
  <si>
    <t>PN-282250</t>
  </si>
  <si>
    <t>PN-282251</t>
  </si>
  <si>
    <t>MDL W/PRGM;2080-LC20-20QWB IO SER B</t>
  </si>
  <si>
    <t>PCBA;2080-LC20-20QWB IO BOARD SER B</t>
  </si>
  <si>
    <t>PN-282252</t>
  </si>
  <si>
    <t>PN-282253</t>
  </si>
  <si>
    <t>MDL W/PRGM;2080-LC20-20AWBR IO SER B</t>
  </si>
  <si>
    <t>PCBA;2080-LC20-20AWBR IO BOARD SER B</t>
  </si>
  <si>
    <t>PN-282254</t>
  </si>
  <si>
    <t>PN-282255</t>
  </si>
  <si>
    <t>MDL W/PRGM;2080-LC20-20AWB IO SER B</t>
  </si>
  <si>
    <t>PCBA;2080-LC20-20AWB IO BOARD SER B</t>
  </si>
  <si>
    <t>PN-282257</t>
  </si>
  <si>
    <t>PN-282258</t>
  </si>
  <si>
    <t>MDL W/PRGM;2080-LC20-20QBBR IO SER B</t>
  </si>
  <si>
    <t>PCBA;2080-LC20-20QBBR IO BOARD SER B</t>
  </si>
  <si>
    <t>PN-282259</t>
  </si>
  <si>
    <t>PN-282260</t>
  </si>
  <si>
    <t>MDL W/PRGM;2080-LC20-20QBB IO SER B</t>
  </si>
  <si>
    <t>PCBA;2080-LC20-20QBB IO BOARD SER B</t>
  </si>
  <si>
    <t>PN-282411</t>
  </si>
  <si>
    <t>FIRMWARE;1747-L542;MAIN BOARD</t>
  </si>
  <si>
    <t>PN-282564</t>
  </si>
  <si>
    <t xml:space="preserve">(IECEX) (FLEX) PCB ASM 1794-ACNR15/D </t>
  </si>
  <si>
    <t>PN-282570</t>
  </si>
  <si>
    <t>PCB ASM 1794-ACN15/D (FLEX)</t>
  </si>
  <si>
    <t>PN-282795</t>
  </si>
  <si>
    <t>PN-282797</t>
  </si>
  <si>
    <t>PN-283867</t>
  </si>
  <si>
    <t>PN-283851</t>
  </si>
  <si>
    <t>PN-284744</t>
  </si>
  <si>
    <t>FW ASSY; FLASH; 5069-ARM E2</t>
  </si>
  <si>
    <t>PN-285245</t>
  </si>
  <si>
    <t>FIRMWARE;1747-L551;MAIN BOARD</t>
  </si>
  <si>
    <t>PN-285251</t>
  </si>
  <si>
    <t>FIRMWARE;1747-L552;MAIN BOARD</t>
  </si>
  <si>
    <t>PN-285500</t>
  </si>
  <si>
    <t>FIRMWARE;1747-L553;MAIN BOARD</t>
  </si>
  <si>
    <t xml:space="preserve">(3R) PCBA; 800F 24V LED MOD RED </t>
  </si>
  <si>
    <t>PN-285541</t>
  </si>
  <si>
    <t>PCBA;W/SCREW TERM.;RING LUG;LATCH;24V;RD</t>
  </si>
  <si>
    <t>PN-285543</t>
  </si>
  <si>
    <t>PCBA;W/SCREW TERM.;RING LUG LATCH;24V;WH</t>
  </si>
  <si>
    <t>PN-285548</t>
  </si>
  <si>
    <t>PN-287331</t>
  </si>
  <si>
    <t>PN-288132</t>
  </si>
  <si>
    <t>PN-288131</t>
  </si>
  <si>
    <t>PCB ASM;1768 ENET; FACE PLATE</t>
  </si>
  <si>
    <t>MDL;10-30VDC OUTPUT 16PT;ROHS</t>
  </si>
  <si>
    <t>PCB ASM 30VDC OUTPUT 16PT; RO</t>
  </si>
  <si>
    <t>MDL W/PRGM;10-30VDC OUT;ROHS</t>
  </si>
  <si>
    <t>PN-288842</t>
  </si>
  <si>
    <t>PN-288843</t>
  </si>
  <si>
    <t>MDL W/PROG 2080-LC30-48QWB IO BOARD</t>
  </si>
  <si>
    <t>PCBA; 2080-LC30-48QWB IO BOARD</t>
  </si>
  <si>
    <t>PCBA;2080-LC30-48QWB IO BOARD</t>
  </si>
  <si>
    <t>PN-288844</t>
  </si>
  <si>
    <t>PN-288845</t>
  </si>
  <si>
    <t>MDL W/PROG;2080-LC30-48QBB IO BOARD</t>
  </si>
  <si>
    <t>PCBA;2080-LC30-48QBB IO BOARD</t>
  </si>
  <si>
    <t>PCBA;2080-LC30-48QBB</t>
  </si>
  <si>
    <t>PN-288846</t>
  </si>
  <si>
    <t>PN-288847</t>
  </si>
  <si>
    <t>MDL W/PROG;2080-LC30-48QVB IO BOARD</t>
  </si>
  <si>
    <t>PCBA;2080-LC30-48QVB IO BOARD</t>
  </si>
  <si>
    <t>PCBA;2080-LC30-48QVB</t>
  </si>
  <si>
    <t>PN-288848</t>
  </si>
  <si>
    <t>PN-288849</t>
  </si>
  <si>
    <t>MDL W/PROG;2080-LC30-48AWB IO BOARD</t>
  </si>
  <si>
    <t>PCBA;2080-LC30-48AWB IO BOARD</t>
  </si>
  <si>
    <t>PN-288850</t>
  </si>
  <si>
    <t>PCBA; 2080-LC30-24QVB IO BOARD</t>
  </si>
  <si>
    <t>PCB ASM 2080-LC30-24QVB IO BO</t>
  </si>
  <si>
    <t>PN-288851</t>
  </si>
  <si>
    <t>PCBA;2080-LC30-24QWB IO BOARD</t>
  </si>
  <si>
    <t>PCB ASM 2080-LC30-24QWB IO BO</t>
  </si>
  <si>
    <t>PN-288852</t>
  </si>
  <si>
    <t>PCBA;2080-LC30-24QBB IO BOARD</t>
  </si>
  <si>
    <t>PN-288853</t>
  </si>
  <si>
    <t>PCBA;2080-LC30-16QWB IO BOARD</t>
  </si>
  <si>
    <t>PCB ASM 2080-LC30-16QWB IO BO (OPTIMUS)</t>
  </si>
  <si>
    <t>PN-288854</t>
  </si>
  <si>
    <t>PCBA;2080-LC30-16AWB IO BOARD</t>
  </si>
  <si>
    <t>PN-288855</t>
  </si>
  <si>
    <t>PCBA;2080-LC30-16QVB IO BOARD</t>
  </si>
  <si>
    <t>PN-288856</t>
  </si>
  <si>
    <t>PCBA;2080-LC30-10QWB IO BOARD</t>
  </si>
  <si>
    <t>PCB ASM 2080-LC30-10QWB IO BO</t>
  </si>
  <si>
    <t>PN-288857</t>
  </si>
  <si>
    <t>PCBA;2080-LC30-10QVB IO BOARD</t>
  </si>
  <si>
    <t>PN-288862</t>
  </si>
  <si>
    <t>PCBA;2080-LC10-12QWB IO BOARD</t>
  </si>
  <si>
    <t>PN-288863</t>
  </si>
  <si>
    <t>PCBA;2080-LC10-12DWD IO BOARD</t>
  </si>
  <si>
    <t>PN-288864</t>
  </si>
  <si>
    <t>PCBA;2080-LC10-12QBB IO BOARD</t>
  </si>
  <si>
    <t>PN-288998</t>
  </si>
  <si>
    <t>PN-288996</t>
  </si>
  <si>
    <t>PN-290364</t>
  </si>
  <si>
    <t>FIRMWARE;1747-L532;MAIN BOARD</t>
  </si>
  <si>
    <t>PN-290368</t>
  </si>
  <si>
    <t>FIRMWARE;1747-L533;MAIN BOARD</t>
  </si>
  <si>
    <t>PN-290375</t>
  </si>
  <si>
    <t>PN-290373</t>
  </si>
  <si>
    <t>PN-290372</t>
  </si>
  <si>
    <t>PCBA;1766-L32 CPU</t>
  </si>
  <si>
    <t>PN-290936</t>
  </si>
  <si>
    <t>FW ASSY; FPGA; NG69-AENTR REV2 A3P125</t>
  </si>
  <si>
    <t>PN-291428</t>
  </si>
  <si>
    <t>PN-291429</t>
  </si>
  <si>
    <t>PN-291707</t>
  </si>
  <si>
    <t>PN-291816</t>
  </si>
  <si>
    <t>FIRMWARE;1747-L543;MAIN BOARD</t>
  </si>
  <si>
    <t>PN-292122</t>
  </si>
  <si>
    <t>FW ASSY; SPINOR; NG69-AEN2TR; E2 REV1</t>
  </si>
  <si>
    <t>PN-293968</t>
  </si>
  <si>
    <t>PN-293969</t>
  </si>
  <si>
    <t>PN-293973</t>
  </si>
  <si>
    <t>PN-293974</t>
  </si>
  <si>
    <t>PN-293976</t>
  </si>
  <si>
    <t>PN-293977</t>
  </si>
  <si>
    <t>PN-293981</t>
  </si>
  <si>
    <t>PN-293984</t>
  </si>
  <si>
    <t>PN-293985</t>
  </si>
  <si>
    <t>PN-293988</t>
  </si>
  <si>
    <t>PN-293989</t>
  </si>
  <si>
    <t>PN-293991</t>
  </si>
  <si>
    <t>PN-293992</t>
  </si>
  <si>
    <t>PN-294200</t>
  </si>
  <si>
    <t>PN-294187</t>
  </si>
  <si>
    <t>PCBA;1766 L32AWA IO BOARD (MLX)</t>
  </si>
  <si>
    <t>PN-294201</t>
  </si>
  <si>
    <t>PN-294197</t>
  </si>
  <si>
    <t>PCBA;1766 L32AWAA IO BOARD (MLX)</t>
  </si>
  <si>
    <t>PN-294314</t>
  </si>
  <si>
    <t>PN-293543</t>
  </si>
  <si>
    <t>PN-293541</t>
  </si>
  <si>
    <t>PCBA; NG69-AENTR PROCESSOR BD; E2A1</t>
  </si>
  <si>
    <t>PN-296122</t>
  </si>
  <si>
    <t>FW ASSY; SPI NOR FLASH; 5069-HSC</t>
  </si>
  <si>
    <t>PN-296395</t>
  </si>
  <si>
    <t>PN-296764</t>
  </si>
  <si>
    <t>PCBA; NEO MA FIELD POWER DISTRIBUTION</t>
  </si>
  <si>
    <t>PN-296999</t>
  </si>
  <si>
    <t>PCBA; 2085-OB16;16 PT SOURCE OUTPUT</t>
  </si>
  <si>
    <t>PCBA; 2085-OB16 (NEO)</t>
  </si>
  <si>
    <t>PN-297001</t>
  </si>
  <si>
    <t>PCBA; 2085-IQ32T;32 PT DIGITAL INPUT</t>
  </si>
  <si>
    <t>PCBA; 2085-IQ32T (NEO)</t>
  </si>
  <si>
    <t>PN-297003</t>
  </si>
  <si>
    <t>PCBA; 2085-IQ16;16 PT DIGITAL INPUT</t>
  </si>
  <si>
    <t>PCBA 2085-IQ16 (NEO)</t>
  </si>
  <si>
    <t>PN-297004</t>
  </si>
  <si>
    <t>PCBA; 2085-IM8;8 PT 240 VAC INPUT</t>
  </si>
  <si>
    <t>PCBA; 2085-IM8 (NEO)</t>
  </si>
  <si>
    <t>PN-297006</t>
  </si>
  <si>
    <t>PCBA; 2085-IA8;8 PT 120 VAC INPUT</t>
  </si>
  <si>
    <t>PCBA; 2085-IA8 (NEO)</t>
  </si>
  <si>
    <t>PN-297007</t>
  </si>
  <si>
    <t>PCBA; 2085-OV16;16 PT SINK OUTPUT</t>
  </si>
  <si>
    <t>PCBA; 2085-OV16 (NEO)</t>
  </si>
  <si>
    <t>PN-297272</t>
  </si>
  <si>
    <t>PN-297270</t>
  </si>
  <si>
    <t>MDL W/PRGM;L4X/D CONTROLLER</t>
  </si>
  <si>
    <t>PCBA;1768-L4X/D;MAIN CONTROLLER</t>
  </si>
  <si>
    <t>PCBA;1768-L4X/D;MAIN CONTROLL</t>
  </si>
  <si>
    <t>PN-297927</t>
  </si>
  <si>
    <t>PN-297928</t>
  </si>
  <si>
    <t>PN-291696</t>
  </si>
  <si>
    <t xml:space="preserve">(POINT) PCBA; 173X-AENTR REDESIGN;CPU </t>
  </si>
  <si>
    <t>PN-297930</t>
  </si>
  <si>
    <t>FW ASSY; 173X-AENT/R B; CPU 5.012</t>
  </si>
  <si>
    <t>PN-297945</t>
  </si>
  <si>
    <t>PN-297946</t>
  </si>
  <si>
    <t>PN-298333</t>
  </si>
  <si>
    <t>PCBA;1734-PDN NI DC POWER/COMM</t>
  </si>
  <si>
    <t>1734-PDN NI DC POWER/COMM (POINT)</t>
  </si>
  <si>
    <t>PCBA;1734 ISOL EXP POWER (POINT)</t>
  </si>
  <si>
    <t>PN-298590</t>
  </si>
  <si>
    <t>PN-298591</t>
  </si>
  <si>
    <t>PCBA 1738-ADN(X)/APB/ACNR DC- (POINT)</t>
  </si>
  <si>
    <t>PN-298592</t>
  </si>
  <si>
    <t>PN-29906</t>
  </si>
  <si>
    <t>PN-29903</t>
  </si>
  <si>
    <t>PCB ASSEMBLY; 1794-IJ2I I/O BOARD</t>
  </si>
  <si>
    <t>PCB ASM PROTO BOARD 1794-IJ2I</t>
  </si>
  <si>
    <t>PN-299356</t>
  </si>
  <si>
    <t>FW ASSY; FLASH; 5069 CDMI</t>
  </si>
  <si>
    <t>PN-300150</t>
  </si>
  <si>
    <t>PN-298594</t>
  </si>
  <si>
    <t>PCBA; 1738-IB16DM12 (POINT)</t>
  </si>
  <si>
    <t>PN-300151</t>
  </si>
  <si>
    <t>PN-298595</t>
  </si>
  <si>
    <t>PCBA; 1734-IE8C (POINT)</t>
  </si>
  <si>
    <t>PN-300152</t>
  </si>
  <si>
    <t>PN-298596</t>
  </si>
  <si>
    <t>PCBA; 1734/1738-IE4C (POINT)</t>
  </si>
  <si>
    <t>PN-300154</t>
  </si>
  <si>
    <t>PN-300155</t>
  </si>
  <si>
    <t>PN-298597</t>
  </si>
  <si>
    <t>PCBA;1734-OE2C/1738-OE2CM12 (POINT)</t>
  </si>
  <si>
    <t>PN-300156</t>
  </si>
  <si>
    <t>PN-298598</t>
  </si>
  <si>
    <t>PCBA;1734-OE4C/1738-OE4CM12 (POINT)</t>
  </si>
  <si>
    <t>PN-300157</t>
  </si>
  <si>
    <t>PN-300168</t>
  </si>
  <si>
    <t>PN-300167</t>
  </si>
  <si>
    <t>PCBA; NG94-AENTR; COMM BOARD E1</t>
  </si>
  <si>
    <t>PCBA; NG94-AENTR COMM BOARD E</t>
  </si>
  <si>
    <t>PN-300169</t>
  </si>
  <si>
    <t>PN-300166</t>
  </si>
  <si>
    <t>PCBA;1768-L4X/C;MAIN CONTROLL</t>
  </si>
  <si>
    <t>PN-300170</t>
  </si>
  <si>
    <t>PN-300375</t>
  </si>
  <si>
    <t>PN-300372</t>
  </si>
  <si>
    <t>PCBA; 1769; L35 DAUGHTER BOAR</t>
  </si>
  <si>
    <t>PN-301080</t>
  </si>
  <si>
    <t>PN-301081</t>
  </si>
  <si>
    <t>FW ASSY;2080-DNET</t>
  </si>
  <si>
    <t>PN-301338</t>
  </si>
  <si>
    <t>PN-301339</t>
  </si>
  <si>
    <t>PN-301342</t>
  </si>
  <si>
    <t>PN-301343</t>
  </si>
  <si>
    <t>PN-301344</t>
  </si>
  <si>
    <t>PN-301345</t>
  </si>
  <si>
    <t>PN-301346</t>
  </si>
  <si>
    <t>PCBA;2080-LC50-24AWB (OPTIMUS 2)</t>
  </si>
  <si>
    <t>PN-301347</t>
  </si>
  <si>
    <t>PCBA;2080-LC50-24QBB (OPTIMUS 2)</t>
  </si>
  <si>
    <t>PN-301349</t>
  </si>
  <si>
    <t>PCBA; 2080-LC50-24QVB (OPTIMUS 2)</t>
  </si>
  <si>
    <t>PN-301352</t>
  </si>
  <si>
    <t>PCBA; 2080-LC50-24QWB (OPTIMUS 2)</t>
  </si>
  <si>
    <t>PN-301353</t>
  </si>
  <si>
    <t>PN-301354</t>
  </si>
  <si>
    <t>PN-301356</t>
  </si>
  <si>
    <t>PN-301357</t>
  </si>
  <si>
    <t>PN-301364</t>
  </si>
  <si>
    <t>PN-301365</t>
  </si>
  <si>
    <t>PN-301367</t>
  </si>
  <si>
    <t>PN-301368</t>
  </si>
  <si>
    <t>PN-301370</t>
  </si>
  <si>
    <t>PN-301371</t>
  </si>
  <si>
    <t>PCBA; 2080-MEMBAK-RTC MODULE</t>
  </si>
  <si>
    <t>PN-301621</t>
  </si>
  <si>
    <t>PN-389072</t>
  </si>
  <si>
    <t>PCBA;450L;PLUG-IN OSSD-COM</t>
  </si>
  <si>
    <t>PCB; 450L; PCB PLUG-IN BOTTOM HARD GOLD [WUPP]</t>
  </si>
  <si>
    <t>PN-301622</t>
  </si>
  <si>
    <t>PCBA;450L;PLUG-IN BB-TOP</t>
  </si>
  <si>
    <t>PN-302401</t>
  </si>
  <si>
    <t>PN-302402</t>
  </si>
  <si>
    <t>PN-302975</t>
  </si>
  <si>
    <t>PN-186602</t>
  </si>
  <si>
    <t>PN-186601</t>
  </si>
  <si>
    <t>MDL; 1734-OE4C/1738-OE4CM12</t>
  </si>
  <si>
    <t>PCBA;1734-OE4C (POINT)</t>
  </si>
  <si>
    <t>PN-303229</t>
  </si>
  <si>
    <t>PN-303230</t>
  </si>
  <si>
    <t>PN-303231</t>
  </si>
  <si>
    <t>PN-303232</t>
  </si>
  <si>
    <t>PN-303233</t>
  </si>
  <si>
    <t>PN-303234</t>
  </si>
  <si>
    <t>PN-303423</t>
  </si>
  <si>
    <t>PN-305839</t>
  </si>
  <si>
    <t>PN-301341</t>
  </si>
  <si>
    <t>MDL W/PROGRAM 1766 L32BWAA</t>
  </si>
  <si>
    <t>PN-305867</t>
  </si>
  <si>
    <t>PN-305870</t>
  </si>
  <si>
    <t>PN-305872</t>
  </si>
  <si>
    <t>MDLWPRGRM; ACN15K/D MAIN BD - COATED;ROU</t>
  </si>
  <si>
    <t>PN-305878</t>
  </si>
  <si>
    <t>PN-306103</t>
  </si>
  <si>
    <t>PN-306104</t>
  </si>
  <si>
    <t>PN-306106</t>
  </si>
  <si>
    <t>PN-306107</t>
  </si>
  <si>
    <t>PN-306299</t>
  </si>
  <si>
    <t>FW ASSY; SPI NOR FLASH; 1769-L3YS</t>
  </si>
  <si>
    <t>PN-306301</t>
  </si>
  <si>
    <t>FW ASSY; PSC FPGA;1769-L3YS;A3P125</t>
  </si>
  <si>
    <t>PN-306303</t>
  </si>
  <si>
    <t>FW ASSY; SPC FPGA;1769-L3YS;A3P125</t>
  </si>
  <si>
    <t>PN-306324</t>
  </si>
  <si>
    <t>PN-311500</t>
  </si>
  <si>
    <t>PCBA;MDL;1769-L3YS PSC BOARD</t>
  </si>
  <si>
    <t>PCBA;1769-L3YS PSC BOARD</t>
  </si>
  <si>
    <t>PN-306326</t>
  </si>
  <si>
    <t>MDL W/PRGM;1769-L3YS PSC BOARD</t>
  </si>
  <si>
    <t>PN-306330</t>
  </si>
  <si>
    <t>PN-311502</t>
  </si>
  <si>
    <t>PCBA;MDL;1769-L3YS SPC BOARD</t>
  </si>
  <si>
    <t>PCBA;1769-L3YS SPC BOARD</t>
  </si>
  <si>
    <t>PN-306331</t>
  </si>
  <si>
    <t>MDL W/PRGM;1769-L3YS SPC BOARD</t>
  </si>
  <si>
    <t>PN-306335</t>
  </si>
  <si>
    <t>PN-306333</t>
  </si>
  <si>
    <t>PCBA;MDL;1769-L3YS BKP BOARD</t>
  </si>
  <si>
    <t>PCBA;1769-L3YS BKP BOARD</t>
  </si>
  <si>
    <t>PN-306826</t>
  </si>
  <si>
    <t>PN-306982</t>
  </si>
  <si>
    <t>MDL ASSY; 1734 ISOL EXP POWER 24VDC</t>
  </si>
  <si>
    <t>PCBA;1734 ISOL EXP POWER 24VD</t>
  </si>
  <si>
    <t>PN-306846</t>
  </si>
  <si>
    <t>PCBA;1746-OB16 MAINBOARD</t>
  </si>
  <si>
    <t>(5W) PCBA; 800F 120V LED MOD WHITE</t>
  </si>
  <si>
    <t>PN-307227</t>
  </si>
  <si>
    <t>(5R) PCBA; 800F 120V LED MOD RED W</t>
  </si>
  <si>
    <t>PN-307230</t>
  </si>
  <si>
    <t>(5G) PCBA; 800F 120V LED MOD GREEN</t>
  </si>
  <si>
    <t>PN-307235</t>
  </si>
  <si>
    <t>(7W) PCBA; 800F 240V LED MOD WHITE</t>
  </si>
  <si>
    <t>PN-307238</t>
  </si>
  <si>
    <t>(7G) PCBA; 800F 240V LED MOD GREEN</t>
  </si>
  <si>
    <t>PN-307241</t>
  </si>
  <si>
    <t>PN-307242</t>
  </si>
  <si>
    <t>PN-306488</t>
  </si>
  <si>
    <t>(7R) PCBA; 800F 240V LED MOD RED W</t>
  </si>
  <si>
    <t>PN-307244</t>
  </si>
  <si>
    <t>PCBA; 800F UNIVERSAL   GREEN W/O TERM.</t>
  </si>
  <si>
    <t>(UG) PCBA;800F;UNIVERSAL LED MODUL</t>
  </si>
  <si>
    <t>PCBA; 800F UNIVERSAL   WHITE W/O TERM.</t>
  </si>
  <si>
    <t>(UW) PCBA;800F;UNIVERSAL LED MODUL</t>
  </si>
  <si>
    <t>PCBA; 800F UNIVERSAL   RED   W/O TERM.</t>
  </si>
  <si>
    <t>(UR) PCBA;800F;UNIVERSAL LED MODUL</t>
  </si>
  <si>
    <t>PN-307444</t>
  </si>
  <si>
    <t>PN-274267</t>
  </si>
  <si>
    <t>PCBA W/PRGM; 1734-IT2I</t>
  </si>
  <si>
    <t>PCBA; 1734-IT2I</t>
  </si>
  <si>
    <t>(POINT) PCBA;1734-IT2I</t>
  </si>
  <si>
    <t>PN-307585</t>
  </si>
  <si>
    <t>PN-307584</t>
  </si>
  <si>
    <t>PCBA; NG94 AENTR CPU BOARD E1</t>
  </si>
  <si>
    <t>PCBA; NG94-AENTR CPU BOARD E1</t>
  </si>
  <si>
    <t>PN-30893</t>
  </si>
  <si>
    <t>PGRM ASSY;SLC-5/05 E100; ATE REV 3.46</t>
  </si>
  <si>
    <t>PN-309288</t>
  </si>
  <si>
    <t>PN-308177</t>
  </si>
  <si>
    <t>MDL W/PRGM; 1732E-12X4M12P5QC; CPU BOARD</t>
  </si>
  <si>
    <t>MDL ASSY; 172E ARMOR BLOCK QC; CPU BOARD</t>
  </si>
  <si>
    <t>PCBA;MDL ASSY; 1732E ARMOR BL</t>
  </si>
  <si>
    <t>PN-309289</t>
  </si>
  <si>
    <t>PN-309119</t>
  </si>
  <si>
    <t>PN-310134</t>
  </si>
  <si>
    <t>MDL W/PRGM; 1732E-12X4M12P5QCDR IO BOARD</t>
  </si>
  <si>
    <t>MDL ASSY; 1732E-12X4M12P5QCDR IO BOARD</t>
  </si>
  <si>
    <t>PCBA; MDL ASSY; 1732E-12X4M12</t>
  </si>
  <si>
    <t>PN-309290</t>
  </si>
  <si>
    <t>PN-309120</t>
  </si>
  <si>
    <t>MDL W/PRGM; 1732E-16CFGM12P5QCR IO BOARD</t>
  </si>
  <si>
    <t>MDL ASSY; 1732E-16CFGM12P5QCR IO BOARD</t>
  </si>
  <si>
    <t>PCBA;1732E-16CFGM12P5QCR IO B</t>
  </si>
  <si>
    <t>PN-309291</t>
  </si>
  <si>
    <t>PN-309124</t>
  </si>
  <si>
    <t>PN-310141</t>
  </si>
  <si>
    <t>MDL W/PRGM; 1732E-12X4M12QCDR IO BOARD</t>
  </si>
  <si>
    <t>MDL ASSY; 1732E-12X4M12QCDR IO BOARD</t>
  </si>
  <si>
    <t>PCBA;MDL ASSY; 1732E-12X4M12Q</t>
  </si>
  <si>
    <t>PN-309292</t>
  </si>
  <si>
    <t>PN-309125</t>
  </si>
  <si>
    <t>MDL W/PRGM; 1732E-16CFGM12QCR IO BOARD</t>
  </si>
  <si>
    <t>MDL ASSY; 1732E-16CFGM12QCR IO BOARD</t>
  </si>
  <si>
    <t>PCBA; MDL ASSY; 1732E-16CFGM1</t>
  </si>
  <si>
    <t>PN-309416</t>
  </si>
  <si>
    <t>PN-309415</t>
  </si>
  <si>
    <t>PCBA;NG69-L3Z PWR BD E3</t>
  </si>
  <si>
    <t>PN-309482</t>
  </si>
  <si>
    <t>MDL W/PRGM; 1732E-16CFGM12P5Q; CPU BOARD</t>
  </si>
  <si>
    <t>PN-309483</t>
  </si>
  <si>
    <t>MDL W/PRGM; 1732E-16CFGM12P5QCWR; CPU</t>
  </si>
  <si>
    <t>PN-309484</t>
  </si>
  <si>
    <t>MDL W/PRGM; 1732E-12X4M12QCDR; CPU BOARD</t>
  </si>
  <si>
    <t>PN-309485</t>
  </si>
  <si>
    <t>MDL W/PRGM; 1732E-16CFGM12QCR; CPU BOARD</t>
  </si>
  <si>
    <t>PN-309860</t>
  </si>
  <si>
    <t>PN-309858</t>
  </si>
  <si>
    <t>PCBA;NG69-AEN2TR;COMMS BD; E3</t>
  </si>
  <si>
    <t>(IECEX) PCBA;NG69-AENTR;COMMS BD; E3;</t>
  </si>
  <si>
    <t>PN-309877</t>
  </si>
  <si>
    <t>PCBA;NG69-L3Z DISP BD</t>
  </si>
  <si>
    <t>(IECEX) PCBA NG69-L3Z DISPLAY BD E3</t>
  </si>
  <si>
    <t>PN-310511</t>
  </si>
  <si>
    <t>PN-310512</t>
  </si>
  <si>
    <t>PN-310514</t>
  </si>
  <si>
    <t>PN-310515</t>
  </si>
  <si>
    <t>PN-310516</t>
  </si>
  <si>
    <t>PCBA;240V;GR&amp;BASE;SPRING-CLAMP;LATCH MT</t>
  </si>
  <si>
    <t>PN-310518</t>
  </si>
  <si>
    <t>PN-310673</t>
  </si>
  <si>
    <t>PN-310954</t>
  </si>
  <si>
    <t>MDL W/PRGM; NG69-SNA PROC BD_V1; E1</t>
  </si>
  <si>
    <t>PN-310955</t>
  </si>
  <si>
    <t>PN-266818</t>
  </si>
  <si>
    <t>PN-266812</t>
  </si>
  <si>
    <t>MDL W/PRGM; NG69-SNA PROC BD_V2; E1</t>
  </si>
  <si>
    <t>PCBA;NG69-SMALL AENTR PROCESSOR BD_V2;E1</t>
  </si>
  <si>
    <t>PN-310956</t>
  </si>
  <si>
    <t>FW ASSY; SPINOR; NG69-SNA; E1;REV1</t>
  </si>
  <si>
    <t>PN-310958</t>
  </si>
  <si>
    <t>FW ASSY;VMS CORE; NG69-SNA; E1; REV1</t>
  </si>
  <si>
    <t>PN-311507</t>
  </si>
  <si>
    <t>PN-311506</t>
  </si>
  <si>
    <t>PN-311505</t>
  </si>
  <si>
    <t>MDL W/PRGM; 1734-SSI/D</t>
  </si>
  <si>
    <t>PCBA; 1734-SSI</t>
  </si>
  <si>
    <t>PCBA;1734-SSI</t>
  </si>
  <si>
    <t>PN-312679</t>
  </si>
  <si>
    <t>PN-309954</t>
  </si>
  <si>
    <t>PN-309953</t>
  </si>
  <si>
    <t>MDL W/PRGM;1732E-16CFGM12; CPU</t>
  </si>
  <si>
    <t>MDL ASSY; 1732E;16-POINT ENET CPU BOARD</t>
  </si>
  <si>
    <t>PCBA;MDL ASSY; 1732E;16-POINT</t>
  </si>
  <si>
    <t>PN-312680</t>
  </si>
  <si>
    <t>PN-309973</t>
  </si>
  <si>
    <t>MDL W/PRGM;1732E-16CFGM12; IO</t>
  </si>
  <si>
    <t>MDL ASSY; 1732E;16-POINT ENET IO BOARD</t>
  </si>
  <si>
    <t>PCBA;MDL ASSY;1732E;16-POINT</t>
  </si>
  <si>
    <t>PN-312685</t>
  </si>
  <si>
    <t>PN-309624</t>
  </si>
  <si>
    <t>PN-309621</t>
  </si>
  <si>
    <t>MDL W/PRGM; 1732E-IB16M12SOEDR</t>
  </si>
  <si>
    <t>MDL ASSY; 1732E NETWORK DR/R BOARD</t>
  </si>
  <si>
    <t>PCBA; MDL ASSY; 1732E NETWORK</t>
  </si>
  <si>
    <t>PN-312686</t>
  </si>
  <si>
    <t>MDL W/PRGM;1732E-16CFGM12W; CPU</t>
  </si>
  <si>
    <t>PN-312687</t>
  </si>
  <si>
    <t>MDL W/PRGM; 1732E-IB16M12DR</t>
  </si>
  <si>
    <t>PN-312688</t>
  </si>
  <si>
    <t>PN-313703</t>
  </si>
  <si>
    <t>MDL W/PRGM; 1732E-IB16M12R</t>
  </si>
  <si>
    <t>MDL ASSY; 1732E NETWORK DR/R BOARD;20PIN</t>
  </si>
  <si>
    <t>PN-312689</t>
  </si>
  <si>
    <t>MDL W/PRGM; 1732E-16CFGM12R</t>
  </si>
  <si>
    <t>PN-312690</t>
  </si>
  <si>
    <t>MDL W/PRGM; 1732E-OB16M12DR</t>
  </si>
  <si>
    <t>PN-312691</t>
  </si>
  <si>
    <t>MDL W/PRGM; 1732E-OB16M12R</t>
  </si>
  <si>
    <t>PN-312692</t>
  </si>
  <si>
    <t>MDL W/PRGM; 1732E-8X8M12DR</t>
  </si>
  <si>
    <t>PN-312693</t>
  </si>
  <si>
    <t>PN-309669</t>
  </si>
  <si>
    <t>PN-309666</t>
  </si>
  <si>
    <t>MDL W/PRGM; 1732E-IB16M12SOEDR; IO BOARD</t>
  </si>
  <si>
    <t>MDL ASSY; 1732E 16 INPUT DIAG IO</t>
  </si>
  <si>
    <t>PCBA; MDL ASSY; 1732E 16 INPU</t>
  </si>
  <si>
    <t>PN-312895</t>
  </si>
  <si>
    <t>PN-309761</t>
  </si>
  <si>
    <t>PN-309703</t>
  </si>
  <si>
    <t>MDL W/PRGM; NG69 ADAPTER; E3</t>
  </si>
  <si>
    <t>PCBA; NG69-AEN2TR PROCESSOR BD; E3</t>
  </si>
  <si>
    <t>(IECEX) PCBA;NG69-AENTR PROCESSOR BD;</t>
  </si>
  <si>
    <t>PN-313023</t>
  </si>
  <si>
    <t>PN-309738</t>
  </si>
  <si>
    <t>MDL W/PRGM; 5069 L3Z; E3</t>
  </si>
  <si>
    <t>PCBA; NG69-L3Z PROCESSOR BD; E3</t>
  </si>
  <si>
    <t>PCBA;NG69-L3Z PROCESSOR BD;E3</t>
  </si>
  <si>
    <t>PN-313455</t>
  </si>
  <si>
    <t>PN-312696</t>
  </si>
  <si>
    <t>MDL W/PRGM; 1732E-IB16M12R; IO BOARD</t>
  </si>
  <si>
    <t>PN-313456</t>
  </si>
  <si>
    <t>PN-313449</t>
  </si>
  <si>
    <t>PN-313448</t>
  </si>
  <si>
    <t>MDL W/PRGM; 1732E-OB16M12DR; IO BOARD</t>
  </si>
  <si>
    <t>MDL ASSY; 1732E-OB16M12DR I/O BOARD</t>
  </si>
  <si>
    <t>PCBA; MDL ASSY; 1732E-OB16M12</t>
  </si>
  <si>
    <t>PN-313458</t>
  </si>
  <si>
    <t>PN-313453</t>
  </si>
  <si>
    <t>MDL W/PRGM; 1732E-OB16M12R; IO BOARD</t>
  </si>
  <si>
    <t>MDL ASSY; 1732E-OB16M12R I/O BOARD</t>
  </si>
  <si>
    <t>PN-313459</t>
  </si>
  <si>
    <t>PN-313450</t>
  </si>
  <si>
    <t>MDL W/PRGM; 1732E-8X8M12DR; IO BOARD</t>
  </si>
  <si>
    <t>MDL ASSY; 1732E-8X8M12DR I/O BOARD</t>
  </si>
  <si>
    <t>PCBA; MDL ASSY; 1732E-8X8M12D</t>
  </si>
  <si>
    <t>PN-313467</t>
  </si>
  <si>
    <t>PN-313463</t>
  </si>
  <si>
    <t>PCBA; 5094 IB/OB_IS; POP</t>
  </si>
  <si>
    <t>PCBA;5094 IB/OB_IS; POP</t>
  </si>
  <si>
    <t>PN-313633</t>
  </si>
  <si>
    <t>PN-313623</t>
  </si>
  <si>
    <t>PCBA; NEO MA FPD G3 UPDATE</t>
  </si>
  <si>
    <t>(IECEX) PCBA;NEO MA FPD G3 UPDATE</t>
  </si>
  <si>
    <t>PN-314422</t>
  </si>
  <si>
    <t>PN-307110</t>
  </si>
  <si>
    <t>PN-307111</t>
  </si>
  <si>
    <t>MDL W/PRGM; 5069-ARM; R1.1</t>
  </si>
  <si>
    <t>PCBA; NEO MA ARM VE3.0 MODULE</t>
  </si>
  <si>
    <t>(IECEX) PCBA;NEO 5069 ARM VE3.0</t>
  </si>
  <si>
    <t>PN-314513</t>
  </si>
  <si>
    <t>PN-307313</t>
  </si>
  <si>
    <t>PN-307312</t>
  </si>
  <si>
    <t>MDL W/PRGM; 5069-HSC; R1.1</t>
  </si>
  <si>
    <t>PCBA; 5069-HSC2XOB4; E3.0</t>
  </si>
  <si>
    <t>PCBA;5069-HSC2XOB4; E3.0</t>
  </si>
  <si>
    <t>PN-314543</t>
  </si>
  <si>
    <t>PN-314542</t>
  </si>
  <si>
    <t>PCBA; 1734 ISOL EXP POWER 24VDC; PH 3</t>
  </si>
  <si>
    <t>PCBA; 1734 ISOL EXP POWER 24V</t>
  </si>
  <si>
    <t>PN-314778</t>
  </si>
  <si>
    <t>PN-314546</t>
  </si>
  <si>
    <t>PCBA; 1732E-12X4M12P5QCDR IO BOARD</t>
  </si>
  <si>
    <t>(PAN) PCBA; MDL ASSY; 1732E-12X4M12</t>
  </si>
  <si>
    <t>PN-314782</t>
  </si>
  <si>
    <t>FW ASSY; 1732E QC; MAIN MCU; 1.14.4</t>
  </si>
  <si>
    <t>PN-314784</t>
  </si>
  <si>
    <t>FW ASSY; 1732E QC; POR MCU; 1.10</t>
  </si>
  <si>
    <t>PN-314786</t>
  </si>
  <si>
    <t>FW ASSY; 1732E-16CFGM12QCR; WTCHDOG;1.00</t>
  </si>
  <si>
    <t>PN-314788</t>
  </si>
  <si>
    <t>FW ASSY; FRAM; 1732E-16CFGM12P5QCR</t>
  </si>
  <si>
    <t>PN-314789</t>
  </si>
  <si>
    <t>FW ASSY; FRAM; 1732E-16CFGM12P5QCWR</t>
  </si>
  <si>
    <t>PN-314798</t>
  </si>
  <si>
    <t>PN-314792</t>
  </si>
  <si>
    <t>PCBA; 1732E-16CFGM12P5QCR IO BOARD</t>
  </si>
  <si>
    <t>(PAN) PCBA;1732E-16CFGM12P5QCR IO B</t>
  </si>
  <si>
    <t>PN-314801</t>
  </si>
  <si>
    <t>PN-314800</t>
  </si>
  <si>
    <t>PCBA; 1732E-12X4M12QCDR IO BOARD</t>
  </si>
  <si>
    <t>(PAN) PCBA;MDL ASSY; 1732E-12X4M12Q</t>
  </si>
  <si>
    <t>PN-314803</t>
  </si>
  <si>
    <t>PN-314802</t>
  </si>
  <si>
    <t>PCBA; 1732E-16CFGM12QCR IO BOARD</t>
  </si>
  <si>
    <t>(PAN) PCBA; MDL ASSY; 1732E-16CFGM1</t>
  </si>
  <si>
    <t>PN-314808</t>
  </si>
  <si>
    <t>PN-314805</t>
  </si>
  <si>
    <t>PCBA; 1732E;16-POINT ENET IO BOARD</t>
  </si>
  <si>
    <t>(PAN) PCBA;MDL ASSY;1732E;16-POINT</t>
  </si>
  <si>
    <t>PN-314811</t>
  </si>
  <si>
    <t>PN-314809</t>
  </si>
  <si>
    <t>PN-314813</t>
  </si>
  <si>
    <t>PN-314812</t>
  </si>
  <si>
    <t>PCBA; 1732E-OB16M12R I/O BOARD</t>
  </si>
  <si>
    <t>PN-314818</t>
  </si>
  <si>
    <t>PN-314815</t>
  </si>
  <si>
    <t>PCBA; 1732E-8X8M12DR I/O BOARD</t>
  </si>
  <si>
    <t>(PAN) PCBA; MDL ASSY; 1732E-8X8M12D</t>
  </si>
  <si>
    <t>PN-315186</t>
  </si>
  <si>
    <t>FW ASSY; 1732E QC; FPGA CFG; 1.00</t>
  </si>
  <si>
    <t>PN-315355</t>
  </si>
  <si>
    <t>PN-315354</t>
  </si>
  <si>
    <t>PCBA; 5094 OB_IS; POP</t>
  </si>
  <si>
    <t>PCBA;5094 OB_IS; POP</t>
  </si>
  <si>
    <t>PN-315695</t>
  </si>
  <si>
    <t>PN-315694</t>
  </si>
  <si>
    <t>PCBA; 2080-LC20-20AWBR IO (OPTIMUS)</t>
  </si>
  <si>
    <t>PN-315697</t>
  </si>
  <si>
    <t>PN-315696</t>
  </si>
  <si>
    <t>PCBA;2080-LC20-20QWBR IO (OPTIMUS)</t>
  </si>
  <si>
    <t>PN-315699</t>
  </si>
  <si>
    <t>PN-315698</t>
  </si>
  <si>
    <t>PCBA;2080-LC20-20QBBR IO (OPTIMUS)</t>
  </si>
  <si>
    <t>PN-315701</t>
  </si>
  <si>
    <t>PN-315700</t>
  </si>
  <si>
    <t>PCBA;2080-LC20-20AWB IO (OPTIMUS)</t>
  </si>
  <si>
    <t>PN-315703</t>
  </si>
  <si>
    <t>PN-315702</t>
  </si>
  <si>
    <t>PCBA;2080-LC20-20QWB IO (OPTIMUS)</t>
  </si>
  <si>
    <t>PN-315705</t>
  </si>
  <si>
    <t>PN-315704</t>
  </si>
  <si>
    <t>PCBA;2080-LC20-20QBB IO (OPTIMUS)</t>
  </si>
  <si>
    <t>PN-315953</t>
  </si>
  <si>
    <t>FW ASSY; 1732E-12X4M12QCDR; IO DIAG;1.05</t>
  </si>
  <si>
    <t>PN-315959</t>
  </si>
  <si>
    <t>FW ASSY; FRAM; 1732E-12X4M12P5QCDR</t>
  </si>
  <si>
    <t>PN-315971</t>
  </si>
  <si>
    <t>FW ASSY; FRAM; 1732E-16CFGM12QCWR</t>
  </si>
  <si>
    <t>PN-315974</t>
  </si>
  <si>
    <t>FW ASSY; FRAM; 1732E-16CFGM12QCR</t>
  </si>
  <si>
    <t>PN-315975</t>
  </si>
  <si>
    <t>FW ASSY; 1732E-R DIAGS IO PCB PIC V3</t>
  </si>
  <si>
    <t>PN-315981</t>
  </si>
  <si>
    <t>FW ASSY; FRAM; 1732E-12X4M12QCDR</t>
  </si>
  <si>
    <t>PN-316015</t>
  </si>
  <si>
    <t>FW ASSY; 1732E-R MAIN/FPGA  V1.008.06</t>
  </si>
  <si>
    <t>PN-316017</t>
  </si>
  <si>
    <t>FW ASSY; 1732E-R POR PIC; 2.0</t>
  </si>
  <si>
    <t>PN-316019</t>
  </si>
  <si>
    <t>FW ASSY; 1732E-R I/O WATCHDOG; V1.001</t>
  </si>
  <si>
    <t>PN-316022</t>
  </si>
  <si>
    <t>FW ASSY; 1732E; MAIN FLASH; V1.006</t>
  </si>
  <si>
    <t>PN-316024</t>
  </si>
  <si>
    <t>FW ASSY; 1732E POR</t>
  </si>
  <si>
    <t>PN-316074</t>
  </si>
  <si>
    <t>FW ASSY; EEPROM; 1732E-IB16M12SOEDR</t>
  </si>
  <si>
    <t>PN-316077</t>
  </si>
  <si>
    <t>FW ASSY; EEPROM; 1732E-IB16M12DR</t>
  </si>
  <si>
    <t>PN-316085</t>
  </si>
  <si>
    <t>FW ASSY; EEPROM; 1732E-8X8M12DR</t>
  </si>
  <si>
    <t>PN-316089</t>
  </si>
  <si>
    <t>FW ASSY; EEPROM; 1732E-OB16M12DR</t>
  </si>
  <si>
    <t>PN-316093</t>
  </si>
  <si>
    <t>FW ASSY; EEPROM; 1732E-OB16M12R</t>
  </si>
  <si>
    <t>PN-316095</t>
  </si>
  <si>
    <t>FW ASSY; EEPROM; 1732E-IB16M12R</t>
  </si>
  <si>
    <t>PN-316097</t>
  </si>
  <si>
    <t>FW ASSY; EEPROM; 1732E-16CFGM12R</t>
  </si>
  <si>
    <t>PN-316099</t>
  </si>
  <si>
    <t>FW ASSY; EEPROM; 1732E-16CFGM12W</t>
  </si>
  <si>
    <t>PN-316101</t>
  </si>
  <si>
    <t>FW ASSY; EEPROM; 1732E-16CFGM12</t>
  </si>
  <si>
    <t>PN-316108</t>
  </si>
  <si>
    <t>PN-316107</t>
  </si>
  <si>
    <t>PCBA; NG94-AENTR EXT BOARD E1</t>
  </si>
  <si>
    <t>PN-316368</t>
  </si>
  <si>
    <t>PN-316367</t>
  </si>
  <si>
    <t>PCBA MM;5094-TB3H TERMINAL BASE SCREW</t>
  </si>
  <si>
    <t>PCBA MM; 5094-TB3H TERMINAL B</t>
  </si>
  <si>
    <t>PN-317096</t>
  </si>
  <si>
    <t>FW ASSY; EEPROM; 1732E-OB16M12</t>
  </si>
  <si>
    <t>PN-317744</t>
  </si>
  <si>
    <t>MDL W/PRGM; 1732E-OB16M12; CPU</t>
  </si>
  <si>
    <t>PN-318621</t>
  </si>
  <si>
    <t>PN-318619</t>
  </si>
  <si>
    <t>PCBA MM;5094-TB3IAH TERM BASE SCRW NOCJC</t>
  </si>
  <si>
    <t>PCBA MM; 5094-TB3IAH TERMINAL</t>
  </si>
  <si>
    <t>PN-319089</t>
  </si>
  <si>
    <t>FW ASSY; 1732D-IBDPM12MND FLASH</t>
  </si>
  <si>
    <t>PN-319091</t>
  </si>
  <si>
    <t>FW ASSY; 1732D-IB161212D FLASH</t>
  </si>
  <si>
    <t>PN-319351</t>
  </si>
  <si>
    <t>FW ASSY; 1732D-8I8O1212D FLASH</t>
  </si>
  <si>
    <t>PN-319355</t>
  </si>
  <si>
    <t>FW ASSY; 1732D-16CFGM12M12 FLASH</t>
  </si>
  <si>
    <t>PN-319357</t>
  </si>
  <si>
    <t>FW ASSY; 1732D-16CFGM12MN FLASH</t>
  </si>
  <si>
    <t>PN-319359</t>
  </si>
  <si>
    <t>FW ASSY; 1732D-OB16M12MINI FLASH</t>
  </si>
  <si>
    <t>PN-319361</t>
  </si>
  <si>
    <t>FW ASSY; 1732D-OB16M12M12 FLASH</t>
  </si>
  <si>
    <t>PN-319366</t>
  </si>
  <si>
    <t>FW ASSY; 1732D-8CFGM12 FLASH</t>
  </si>
  <si>
    <t>PN-319368</t>
  </si>
  <si>
    <t>FW ASSY; 1732D-8CFGM8 FLASH</t>
  </si>
  <si>
    <t>PN-320060</t>
  </si>
  <si>
    <t>FW ASSY; FPGA; NG69-AENTR E3 A3P125</t>
  </si>
  <si>
    <t>U16</t>
  </si>
  <si>
    <t>PCBA; 1794-OB8EPXT/A</t>
  </si>
  <si>
    <t>(IECEX) (FLEX) PCB ASM 1794-OB8EPXT</t>
  </si>
  <si>
    <t>PN-322032</t>
  </si>
  <si>
    <t>PN-322034</t>
  </si>
  <si>
    <t>FW ASSY; FLASH; 5069 CDMI; R0.2</t>
  </si>
  <si>
    <t>PN-322138</t>
  </si>
  <si>
    <t>PN-322140</t>
  </si>
  <si>
    <t>MDL W/PRGM; 2080-LC50-48QBB IO</t>
  </si>
  <si>
    <t>PN-322263</t>
  </si>
  <si>
    <t>PN-322264</t>
  </si>
  <si>
    <t>PN-322295</t>
  </si>
  <si>
    <t>PN-322496</t>
  </si>
  <si>
    <t>PCBA;MDL; 1734-OE4C/1738-OE4C</t>
  </si>
  <si>
    <t>PN-322644</t>
  </si>
  <si>
    <t>PN-322643</t>
  </si>
  <si>
    <t>PCBA; 5069-IOL4; E1.0</t>
  </si>
  <si>
    <t>PCBA;5069-4IOL;E1.0</t>
  </si>
  <si>
    <t>PN-323030</t>
  </si>
  <si>
    <t>PN-323031</t>
  </si>
  <si>
    <t>PN-323043</t>
  </si>
  <si>
    <t>MDL W/PRGRM; S200-AENTR/A; HMI BRD</t>
  </si>
  <si>
    <t>PN-323214</t>
  </si>
  <si>
    <t xml:space="preserve"> PN-315709</t>
  </si>
  <si>
    <t>PCBA;MDL;1746-OB16 MAINBOARD</t>
  </si>
  <si>
    <t>PCBA; MDL;1746-OB16 MAINBOARD</t>
  </si>
  <si>
    <t>PN-324111</t>
  </si>
  <si>
    <t>PN-306676</t>
  </si>
  <si>
    <t>PN-306675</t>
  </si>
  <si>
    <t>MDL W/PRGM ;NEW 1734-OE2C/1738-OE2CM12</t>
  </si>
  <si>
    <t>PCBA;NEW 1734-OE2C/1738-OE2CM12</t>
  </si>
  <si>
    <t>PCBA;NEW 1734-OE2C/1738-OE2CM</t>
  </si>
  <si>
    <t>PN-324856</t>
  </si>
  <si>
    <t>PN-324857</t>
  </si>
  <si>
    <t>PCBA;1769-L1Y MAINBOARD</t>
  </si>
  <si>
    <t>PCBA MDL 1769-L1Y MAIN BOARD</t>
  </si>
  <si>
    <t>PN-324858</t>
  </si>
  <si>
    <t>PN-324859</t>
  </si>
  <si>
    <t>MDL; W/PRGM; 1769-L3Y MAINBOARD</t>
  </si>
  <si>
    <t>PCBA;1769-L3Y MAINBOARD</t>
  </si>
  <si>
    <t>PCBA 1769-L3Y MAIN BOARD E3</t>
  </si>
  <si>
    <t>PN-32497</t>
  </si>
  <si>
    <t>PN-32059</t>
  </si>
  <si>
    <t>PCB ASM 1769-L35E MEZZANINE B</t>
  </si>
  <si>
    <t>PN-324982</t>
  </si>
  <si>
    <t>MDL W/PRGM; NG94-AENTR CPU BOARD E1</t>
  </si>
  <si>
    <t>PN-324983</t>
  </si>
  <si>
    <t>FW ASSY; SPINOR; NG94-AENTR; E1 ;REV1</t>
  </si>
  <si>
    <t>PN-324984</t>
  </si>
  <si>
    <t>FW ASSY; VMS CORE; NG94-AENTR; E1 ;REV1</t>
  </si>
  <si>
    <t>PN-325125</t>
  </si>
  <si>
    <t>MDL W/PRGM NG94-AENTR CPU BOARD CC E1</t>
  </si>
  <si>
    <t>PN-325161</t>
  </si>
  <si>
    <t>MDL; PCBA; NG94-AENTR EXT BOARD CC E1</t>
  </si>
  <si>
    <t>PN-325295</t>
  </si>
  <si>
    <t>PN-326251</t>
  </si>
  <si>
    <t>FW ASSY; S200-AENTR/A; HMI BOARD</t>
  </si>
  <si>
    <t>PN-327722</t>
  </si>
  <si>
    <t>MDL W/PRGM; 5069-IOL4; E1.0</t>
  </si>
  <si>
    <t>PN-328841</t>
  </si>
  <si>
    <t>PN-328842</t>
  </si>
  <si>
    <t>PN-328844</t>
  </si>
  <si>
    <t>PN-328845</t>
  </si>
  <si>
    <t>PN-328957</t>
  </si>
  <si>
    <t>PN-328958</t>
  </si>
  <si>
    <t>PN-328959</t>
  </si>
  <si>
    <t>PN-328960</t>
  </si>
  <si>
    <t>PN-328961</t>
  </si>
  <si>
    <t>PN-328962</t>
  </si>
  <si>
    <t>PCBA;2080-LC30-24PT CPU</t>
  </si>
  <si>
    <t>PN-328963</t>
  </si>
  <si>
    <t>PN-328964</t>
  </si>
  <si>
    <t>PN-328965</t>
  </si>
  <si>
    <t>PN-328966</t>
  </si>
  <si>
    <t>PCBA ;2080-LC50-48CPU</t>
  </si>
  <si>
    <t>PN-328967</t>
  </si>
  <si>
    <t>PN-328968</t>
  </si>
  <si>
    <t>PCBA ;2080-LC50-24PT CPU</t>
  </si>
  <si>
    <t>PN-328971</t>
  </si>
  <si>
    <t>PN-328973</t>
  </si>
  <si>
    <t>(MLX) PCBA;1762 40 POINT CPU</t>
  </si>
  <si>
    <t>PN-328978</t>
  </si>
  <si>
    <t>PN-328979</t>
  </si>
  <si>
    <t>(MLX) PCBA;1762 40PT R CPU</t>
  </si>
  <si>
    <t>PN-328980</t>
  </si>
  <si>
    <t>PN-328981</t>
  </si>
  <si>
    <t>(MLX) PCBA;1762 L24 CPU</t>
  </si>
  <si>
    <t>PN-328982</t>
  </si>
  <si>
    <t>PN-328983</t>
  </si>
  <si>
    <t>(MLX) PCBA; 1762 L24 POINT R CPU</t>
  </si>
  <si>
    <t>PN-329234</t>
  </si>
  <si>
    <t>MDL W/PRGM; NG69-AEN2TR; E3</t>
  </si>
  <si>
    <t>PN-329235</t>
  </si>
  <si>
    <t>FW ASSY;FPGA;NG69-AEN2TR E3 REV1 A3P125</t>
  </si>
  <si>
    <t>PN-329239</t>
  </si>
  <si>
    <t>FW ASSY; SPINOR; NG69-AEN2TR; E3</t>
  </si>
  <si>
    <t>PN-329413</t>
  </si>
  <si>
    <t>MDL W/PRGM; 5069-L3Z; E3</t>
  </si>
  <si>
    <t>PN-329414</t>
  </si>
  <si>
    <t>FW ASSY; FPGA; NG69-L3Z REV1 A3P125</t>
  </si>
  <si>
    <t>PN-329972</t>
  </si>
  <si>
    <t>PCBA; 5069-HSC2XOB4; R1.1</t>
  </si>
  <si>
    <t>(IECEX) PCBA;5069-HSC2XOB4; R1.1</t>
  </si>
  <si>
    <t>PN-329982</t>
  </si>
  <si>
    <t>PN-329644</t>
  </si>
  <si>
    <t>PCBA;NG94-VHSC IO BOARD 1 E0.5</t>
  </si>
  <si>
    <t>PCBA; 5094-VHSC IO BOARD 1 E1</t>
  </si>
  <si>
    <t>PN-329991</t>
  </si>
  <si>
    <t>PN-329992</t>
  </si>
  <si>
    <t>PN-330042</t>
  </si>
  <si>
    <t>PN-330195</t>
  </si>
  <si>
    <t>PN-330193</t>
  </si>
  <si>
    <t>PCBA; 5094-OB8IS BRD; E1</t>
  </si>
  <si>
    <t>PCBA;5094-OB8IS BRD; E1</t>
  </si>
  <si>
    <t>PN-330196</t>
  </si>
  <si>
    <t>PN-330194</t>
  </si>
  <si>
    <t>PCBA; 5094-OB16S IO_1; E1SR</t>
  </si>
  <si>
    <t>PCBA;5094-OB16S IO-1 E1SR</t>
  </si>
  <si>
    <t>PN-330670</t>
  </si>
  <si>
    <t>FW ASSY; IC MCU; 5069-IOL4</t>
  </si>
  <si>
    <t>PN-330812</t>
  </si>
  <si>
    <t>PN-330813</t>
  </si>
  <si>
    <t>PCBA; MEMORY PLUS RTC UNIVERSAL MOD</t>
  </si>
  <si>
    <t>PCBA; MEMORY PLUS RTC UNIVERS</t>
  </si>
  <si>
    <t>PN-330814</t>
  </si>
  <si>
    <t>PCBA; MDL;OPT 0 LCD DSP&amp;MEM</t>
  </si>
  <si>
    <t>PN-330818</t>
  </si>
  <si>
    <t>MDL W/PRGM; 1732E-12X4M12P5QC; W/XFRMR</t>
  </si>
  <si>
    <t>PN-330819</t>
  </si>
  <si>
    <t>MDL W/PRGM; 1732E-16CFGM12P5QCR; W/XFRMR</t>
  </si>
  <si>
    <t>PN-330820</t>
  </si>
  <si>
    <t>MDL W/PRGM;1732E-16CFGM12P5QCWR; W/XFRMR</t>
  </si>
  <si>
    <t>PN-330821</t>
  </si>
  <si>
    <t>MDL W/PRGM; 1732E-12X4M12QCDR; W/XFRMR</t>
  </si>
  <si>
    <t>PN-330822</t>
  </si>
  <si>
    <t>MDL W/PRGM; 1732E-16CFGM12QCR; W/XFRMR</t>
  </si>
  <si>
    <t>PN-330823</t>
  </si>
  <si>
    <t>MDL W/PRGM; 1732E-16CFGM12QCWR; W/XFRMR</t>
  </si>
  <si>
    <t>PN-330824</t>
  </si>
  <si>
    <t>MDL W/PRGM; 1732E-IB16M12SOEDR; W/XFRMR</t>
  </si>
  <si>
    <t>PN-330825</t>
  </si>
  <si>
    <t>MDL W/PRGM; 1732E-IB16M12DR; W/XFRMR</t>
  </si>
  <si>
    <t>PN-330826</t>
  </si>
  <si>
    <t>MDL W/PRGM; 1732E-IB16M12R; W/XFRMR</t>
  </si>
  <si>
    <t>PN-330827</t>
  </si>
  <si>
    <t>MDL W/PRGM; 1732E-16CFGM12R; W/XFRMR</t>
  </si>
  <si>
    <t>PN-330829</t>
  </si>
  <si>
    <t>MDL W/PRGM; 1732E-OB16M12DR; W/XFRMR</t>
  </si>
  <si>
    <t>PN-330830</t>
  </si>
  <si>
    <t>MDL W/PRGM; 1732E-OB16M12R; W/XFRMR</t>
  </si>
  <si>
    <t>PN-330831</t>
  </si>
  <si>
    <t>MDL W/PRGM; 1732E-8X8M12DR; W/XFRMR</t>
  </si>
  <si>
    <t>PN-330832</t>
  </si>
  <si>
    <t>MDL W/PRGM; 1732E-16CFGM12; W/XFRMR</t>
  </si>
  <si>
    <t>PN-330833</t>
  </si>
  <si>
    <t>MDL W/PRGM; 1732E-16CFGM12W; W/XFRMR</t>
  </si>
  <si>
    <t>PN-330834</t>
  </si>
  <si>
    <t>MDL W/PRGM; 1732E-OB16M12; W/XFRMR</t>
  </si>
  <si>
    <t>PN-330971</t>
  </si>
  <si>
    <t xml:space="preserve">PN-330968 </t>
  </si>
  <si>
    <t>PCBA; NEO PA RUB E1</t>
  </si>
  <si>
    <t>PCBA;NEO PA RUB NG94 8 LAYERS</t>
  </si>
  <si>
    <t>PN-331616</t>
  </si>
  <si>
    <t>PN-331633</t>
  </si>
  <si>
    <t>PN-331632</t>
  </si>
  <si>
    <t>PCBA MM;5094-BPH-MAXIM HORIZONTAL TB</t>
  </si>
  <si>
    <t>PCBA; 5094-BPH-MAXIM HORIZONT</t>
  </si>
  <si>
    <t>PN-332568</t>
  </si>
  <si>
    <t>PN-332567</t>
  </si>
  <si>
    <t>PCBA; 5094_OW4IS</t>
  </si>
  <si>
    <t>PCBA;MDL;5094_OW4IS</t>
  </si>
  <si>
    <t>PN-332719</t>
  </si>
  <si>
    <t>PN-330668</t>
  </si>
  <si>
    <t>PCBA; 1794-IR8/A; RTD BLOCK</t>
  </si>
  <si>
    <t>(FLEX) PCBA; RTD BLOCK</t>
  </si>
  <si>
    <t>PN-332720</t>
  </si>
  <si>
    <t>PN-330669</t>
  </si>
  <si>
    <t>PCBA; 1794-IT8/A; THERMOCOUPLE BLOCK</t>
  </si>
  <si>
    <t>(FLEX) PCBA; THERMOCOUPLE BLOCK</t>
  </si>
  <si>
    <t>PN-333406</t>
  </si>
  <si>
    <t>FW ASSY;MCU;1734-OE4C</t>
  </si>
  <si>
    <t>PN-333407</t>
  </si>
  <si>
    <t>FW ASSY;MCU;1738-OE4CM12</t>
  </si>
  <si>
    <t>PN-334315</t>
  </si>
  <si>
    <t>PN-334314</t>
  </si>
  <si>
    <t>(CMX) PCBA; 1768 CNBR; MB</t>
  </si>
  <si>
    <t>PN-334592</t>
  </si>
  <si>
    <t>PN-329979</t>
  </si>
  <si>
    <t>PCBA;NG94-VHSC I/O BOARD 2 E0.5</t>
  </si>
  <si>
    <t>PCBA;NG94-VHSC I/O BOARD 2</t>
  </si>
  <si>
    <t>PN-334921</t>
  </si>
  <si>
    <t>PN-334070</t>
  </si>
  <si>
    <t>PN-334063</t>
  </si>
  <si>
    <t>PCBA W/PRGM; 1732E-16CFGM12P5QCWR CPU</t>
  </si>
  <si>
    <t>PCBA; 1732E-16CFGM12P5QCWR CPU BOARD</t>
  </si>
  <si>
    <t>PCBA;1732E-16CFGM12P5QCWR CPU</t>
  </si>
  <si>
    <t>PN-334923</t>
  </si>
  <si>
    <t>PN-334303</t>
  </si>
  <si>
    <t>PN-334300</t>
  </si>
  <si>
    <t>PCBA W/PRGM; 1732E-16CFGM12P5QCWR IO S1</t>
  </si>
  <si>
    <t>PCBA; 1732E-16CFGM12P5QCWR IO BRD S1</t>
  </si>
  <si>
    <t>PCBA;1732E-16CFGM12P5QCWR IO</t>
  </si>
  <si>
    <t>PN-334925</t>
  </si>
  <si>
    <t>PN-334304</t>
  </si>
  <si>
    <t>PN-334302</t>
  </si>
  <si>
    <t>PCBA W/PRGM; 1732E-16CFGM12P5QCWR IO S3</t>
  </si>
  <si>
    <t>PCBA; 1732E-16CFGM12P5QCWR IO BRD S3</t>
  </si>
  <si>
    <t>PN-335001</t>
  </si>
  <si>
    <t>PN-349452</t>
  </si>
  <si>
    <t>PCBA; 5094-IB16S BRD; E1</t>
  </si>
  <si>
    <t>PCBA;5094/IB16S BRD; E1</t>
  </si>
  <si>
    <t>PN-335003</t>
  </si>
  <si>
    <t>PN-334988</t>
  </si>
  <si>
    <t>PCBA; 5069-IB8S RUB BRD; E1</t>
  </si>
  <si>
    <t>PCBA;5069-IB8S RUB BRD; E1</t>
  </si>
  <si>
    <t>PN-336097</t>
  </si>
  <si>
    <t>PN-336098</t>
  </si>
  <si>
    <t>PN-336099</t>
  </si>
  <si>
    <t>MDL; PCBA; NG94-AENTR SFP BOARD CC E1</t>
  </si>
  <si>
    <t>PCBA; NG94-AENTR; SFP BOARD E1</t>
  </si>
  <si>
    <t>PCBA; NG94-AENTR; SFP BOARD E</t>
  </si>
  <si>
    <t>PN-337126</t>
  </si>
  <si>
    <t>PN-337123</t>
  </si>
  <si>
    <t>PN-337121</t>
  </si>
  <si>
    <t>MDL W/PRGM ASSY. 1756-L7X/B</t>
  </si>
  <si>
    <t>PCBA; 1756-L7X</t>
  </si>
  <si>
    <t>(IECEX) PCB ASSY - 1756-L7X</t>
  </si>
  <si>
    <t>PN-337664</t>
  </si>
  <si>
    <t>PN-337663</t>
  </si>
  <si>
    <t>PN-337801</t>
  </si>
  <si>
    <t>PN-323920</t>
  </si>
  <si>
    <t>PCBA;NG69-SMALL AENTR PROC BD;E2_NEO-S</t>
  </si>
  <si>
    <t>PCBA;NG69-SMALL AENTR PROC BD</t>
  </si>
  <si>
    <t>PN-338214</t>
  </si>
  <si>
    <t>PN-338429</t>
  </si>
  <si>
    <t>FW ASSY; SPINOR; 5069-L3Z; CONTROLLER</t>
  </si>
  <si>
    <t>PN-338520</t>
  </si>
  <si>
    <t>PN-338727</t>
  </si>
  <si>
    <t>(CMX) PCBA; 1769-L3Y;MAIN BOARD; E3</t>
  </si>
  <si>
    <t>PN-338733</t>
  </si>
  <si>
    <t>PN-338734</t>
  </si>
  <si>
    <t>(CMX) PCBA; 1769-L1Y MAINBOARD</t>
  </si>
  <si>
    <t>PN-339291</t>
  </si>
  <si>
    <t>PN-339293</t>
  </si>
  <si>
    <t>PN-341340</t>
  </si>
  <si>
    <t>PN-341336</t>
  </si>
  <si>
    <t>PCBA; 5094-IB8IS</t>
  </si>
  <si>
    <t>PCBA;5094-IB8IS</t>
  </si>
  <si>
    <t>PN-341485</t>
  </si>
  <si>
    <t>PN-341297</t>
  </si>
  <si>
    <t>(CMX) PCBA; 1768 CNB; MB</t>
  </si>
  <si>
    <t>PN-342093</t>
  </si>
  <si>
    <t>PN-342095</t>
  </si>
  <si>
    <t>PN-342096</t>
  </si>
  <si>
    <t>PN-342098</t>
  </si>
  <si>
    <t>PN-342101</t>
  </si>
  <si>
    <t>PN-342102</t>
  </si>
  <si>
    <t>PN-342107</t>
  </si>
  <si>
    <t>PN-342108</t>
  </si>
  <si>
    <t>PN-342109</t>
  </si>
  <si>
    <t>PN-342110</t>
  </si>
  <si>
    <t>PN-342111</t>
  </si>
  <si>
    <t>PN-342112</t>
  </si>
  <si>
    <t>PN-342113</t>
  </si>
  <si>
    <t>PN-342118</t>
  </si>
  <si>
    <t>PN-342115</t>
  </si>
  <si>
    <t>(FLEX) PCBA;COUNTER 1794-IJ2 IO BOAR</t>
  </si>
  <si>
    <t>PN-342121</t>
  </si>
  <si>
    <t>PN-342119</t>
  </si>
  <si>
    <t>PN-342116</t>
  </si>
  <si>
    <t>(IECEX) PCBA;COUNTER 1794-IJ2 MAIN BO (FLEX)</t>
  </si>
  <si>
    <t>PN-342123</t>
  </si>
  <si>
    <t>PN-342120</t>
  </si>
  <si>
    <t>(FLEX) PCBA;COUNTER 1794-IJ2XT MAIN</t>
  </si>
  <si>
    <t>PN-342293</t>
  </si>
  <si>
    <t>PCBA; 1762 40 POINT AC POWER SUPPLY</t>
  </si>
  <si>
    <t>PN-342294</t>
  </si>
  <si>
    <t>PCBA; 1762 24 POINT AC POWER SUPPLY</t>
  </si>
  <si>
    <t>PCBA;1726 24PT AC POWER SUPPL</t>
  </si>
  <si>
    <t>PN-342295</t>
  </si>
  <si>
    <t>PN-342296</t>
  </si>
  <si>
    <t>PN-342297</t>
  </si>
  <si>
    <t>PCBA; 1764-24BWA I/O+AC POWER SUPPLY</t>
  </si>
  <si>
    <t>PCBA;1764-24BWA I/O + AC PS</t>
  </si>
  <si>
    <t>PN-342298</t>
  </si>
  <si>
    <t>PCBA; 1764-24AWA I/O+AC POWER SUPPLY</t>
  </si>
  <si>
    <t>PN-342300</t>
  </si>
  <si>
    <t>PN-342301</t>
  </si>
  <si>
    <t>MDL W/PRGM; 1764-28BXB B I/O+DC PSU</t>
  </si>
  <si>
    <t>PCBA; 1764-28BXB B I/O+DC PSU</t>
  </si>
  <si>
    <t>PCBA;1764-28BXB I/O + DC PSU</t>
  </si>
  <si>
    <t>PN-342302</t>
  </si>
  <si>
    <t>PN-342303</t>
  </si>
  <si>
    <t>MDL W/PRGM; 1764-28BXB1 B I/O+DC PSU</t>
  </si>
  <si>
    <t>PCBA; 1764-28BXB1 B I/O+DC PSU</t>
  </si>
  <si>
    <t>PCBA;1764-28BXB1 I/O + DC PSU</t>
  </si>
  <si>
    <t>PN-342834</t>
  </si>
  <si>
    <t>PN-323921</t>
  </si>
  <si>
    <t>MDL W/PRGM; NG69-SNA PROC BD; E2</t>
  </si>
  <si>
    <t>PCBA;NG69-SMALL AENTR PROCESSOR BD; E2</t>
  </si>
  <si>
    <t>PN-342835</t>
  </si>
  <si>
    <t>MDL W/PRGM; NG69-SNA PROC BD; E2_NEO-S</t>
  </si>
  <si>
    <t>PN-342840</t>
  </si>
  <si>
    <t>PN-342841</t>
  </si>
  <si>
    <t>PCBA; 1769-L1Y MAINBOARD</t>
  </si>
  <si>
    <t>PN-342842</t>
  </si>
  <si>
    <t>PN-342843</t>
  </si>
  <si>
    <t>PCBA; 1769-L3Y;MAIN BOARD; E3</t>
  </si>
  <si>
    <t>PN-342844</t>
  </si>
  <si>
    <t>PN-342845</t>
  </si>
  <si>
    <t>PCBA; 1769-L1Y BACKPLANE BOARD</t>
  </si>
  <si>
    <t>PN-344831</t>
  </si>
  <si>
    <t>PN-34516</t>
  </si>
  <si>
    <t>PN-34515</t>
  </si>
  <si>
    <t>MDL;1738-AENT BASE; ROHS</t>
  </si>
  <si>
    <t>PCB ASM 1738-AENT BASE</t>
  </si>
  <si>
    <t>PN-345372</t>
  </si>
  <si>
    <t>PN-345373</t>
  </si>
  <si>
    <t>PN-345541</t>
  </si>
  <si>
    <t>FW ASSY; 1734/1738 - DIG 3.22.3</t>
  </si>
  <si>
    <t>PN-345988</t>
  </si>
  <si>
    <t>FW ASSY; SPINOR; NG69-SNA; E2;REV1</t>
  </si>
  <si>
    <t>PN-345991</t>
  </si>
  <si>
    <t>FW ASSY;VMS CORE; NG69-SNA; E2; REV1</t>
  </si>
  <si>
    <t>PN-345998</t>
  </si>
  <si>
    <t>FW ASSY; 1732E QC; MAIN MCU; 1.015.2</t>
  </si>
  <si>
    <t>PN-346280</t>
  </si>
  <si>
    <t>PN-346643</t>
  </si>
  <si>
    <t>PCBA;NG69-SMALL AENTR PROC BD;E3_NEO-S</t>
  </si>
  <si>
    <t>PN-347046</t>
  </si>
  <si>
    <t>PN-347376</t>
  </si>
  <si>
    <t>PN-347374</t>
  </si>
  <si>
    <t>PCBA;MDL;5069-IB8S IO BOARD; E1</t>
  </si>
  <si>
    <t>PCBA;MDL; 5069-IB8S IO BRD; E</t>
  </si>
  <si>
    <t>PN-347378</t>
  </si>
  <si>
    <t>PN-347375</t>
  </si>
  <si>
    <t>PCBA;MDL;5069-OB8S IO BOARD; E1</t>
  </si>
  <si>
    <t>PCBA; MDL; 5069-OB8S IO BRD;</t>
  </si>
  <si>
    <t>PN-347426</t>
  </si>
  <si>
    <t>PN-347427</t>
  </si>
  <si>
    <t>PCBA;NG69-L3Z PWR BD SIL2 B</t>
  </si>
  <si>
    <t>PN-347504</t>
  </si>
  <si>
    <t>PN-347502</t>
  </si>
  <si>
    <t>PN-347500</t>
  </si>
  <si>
    <t>PN-348565</t>
  </si>
  <si>
    <t>PN-348570</t>
  </si>
  <si>
    <t>PCBA;NG94-VHSC I/O BRD1 E0.8</t>
  </si>
  <si>
    <t>PCBA; 5094-VHSC IO BOARD 1 E0</t>
  </si>
  <si>
    <t>PN-348571</t>
  </si>
  <si>
    <t>PN-348572</t>
  </si>
  <si>
    <t>PCBA;NG94-VHSC I/O BRD2 E0.8</t>
  </si>
  <si>
    <t>PN-349138</t>
  </si>
  <si>
    <t>PN-349139</t>
  </si>
  <si>
    <t>PN-349449</t>
  </si>
  <si>
    <t>PN-349458</t>
  </si>
  <si>
    <t>PN-349722</t>
  </si>
  <si>
    <t>PN-349723</t>
  </si>
  <si>
    <t>(MLX) PCBA; 1766-L32CPU</t>
  </si>
  <si>
    <t>PN-349923</t>
  </si>
  <si>
    <t>PN-349912</t>
  </si>
  <si>
    <t>PCBA; 5094-OB16S BRD; E1</t>
  </si>
  <si>
    <t>PCBA;5094-OB16S BRD; E1 10146</t>
  </si>
  <si>
    <t>PN-350030</t>
  </si>
  <si>
    <t>FW ASSY; 1732E QC; POR MCU</t>
  </si>
  <si>
    <t>PN-350032</t>
  </si>
  <si>
    <t>PN-350034</t>
  </si>
  <si>
    <t>PN-350163</t>
  </si>
  <si>
    <t>PN-340279</t>
  </si>
  <si>
    <t>PN-340272</t>
  </si>
  <si>
    <t>PCBA; 2080-LC20-20PT CPU IMPR</t>
  </si>
  <si>
    <t>PN-350398</t>
  </si>
  <si>
    <t>PN-350397</t>
  </si>
  <si>
    <t>PCBA; NG94 AENTR CPU BOARD E1.1</t>
  </si>
  <si>
    <t>PN-350399</t>
  </si>
  <si>
    <t>MDL W/PRGM; NG94-AENTR CPU BOARD E1.1</t>
  </si>
  <si>
    <t>PN-350713</t>
  </si>
  <si>
    <t>PN-350850</t>
  </si>
  <si>
    <t>PN-350846</t>
  </si>
  <si>
    <t>PCBA; 1732E;16-POINT ENET CPU BOARD</t>
  </si>
  <si>
    <t>(PAN) PCBA;MDL ASSY; 1732E;16-POINT</t>
  </si>
  <si>
    <t>PN-350851</t>
  </si>
  <si>
    <t>PN-350852</t>
  </si>
  <si>
    <t>PN-350875</t>
  </si>
  <si>
    <t>PN-350873</t>
  </si>
  <si>
    <t>PCBA; 5069-OB8S STK BRD; E1</t>
  </si>
  <si>
    <t>PCBA; 5069-OB8S RUB BRD; E1;</t>
  </si>
  <si>
    <t>PN-350992</t>
  </si>
  <si>
    <t>PN-349869</t>
  </si>
  <si>
    <t>PN-349868</t>
  </si>
  <si>
    <t>PCBA; 1732E-OB16M12DR I/O BOARD</t>
  </si>
  <si>
    <t>(PAN) PCBA; MDL ASSY; 1732E-OB16M12</t>
  </si>
  <si>
    <t>PN-351004</t>
  </si>
  <si>
    <t>PN-350993</t>
  </si>
  <si>
    <t>PCBA; 1732E NETWORK DR/R BOARD</t>
  </si>
  <si>
    <t>(PAN) PCBA; MDL ASSY; 1732E NETWORK</t>
  </si>
  <si>
    <t>PN-351005</t>
  </si>
  <si>
    <t>PN-351006</t>
  </si>
  <si>
    <t>PN-350994</t>
  </si>
  <si>
    <t>PCBA; 1732E NETWORK DR/R BOARD;20PIN</t>
  </si>
  <si>
    <t>PN-351007</t>
  </si>
  <si>
    <t>PN-351008</t>
  </si>
  <si>
    <t>PN-351009</t>
  </si>
  <si>
    <t>PN-351010</t>
  </si>
  <si>
    <t>PN-351019</t>
  </si>
  <si>
    <t>PN-351018</t>
  </si>
  <si>
    <t>PN-351021</t>
  </si>
  <si>
    <t>PN-351020</t>
  </si>
  <si>
    <t>PN-351028</t>
  </si>
  <si>
    <t>FW ASSY; 1766-L32 CPU SERIES C; CYCLONE4</t>
  </si>
  <si>
    <t>PN-351045</t>
  </si>
  <si>
    <t>PN-351046</t>
  </si>
  <si>
    <t>PN-351047</t>
  </si>
  <si>
    <t>PN-351048</t>
  </si>
  <si>
    <t>PN-351050</t>
  </si>
  <si>
    <t>PN-351051</t>
  </si>
  <si>
    <t>PN-351223</t>
  </si>
  <si>
    <t>PN-351220</t>
  </si>
  <si>
    <t>PCBA MM;5094-RTB#1 TERMINAL BASE SCREW</t>
  </si>
  <si>
    <t>PCBA MM; 5094-RTB1 TERN BASE</t>
  </si>
  <si>
    <t>PN-351226</t>
  </si>
  <si>
    <t>PN-351222</t>
  </si>
  <si>
    <t>PCBA MM;5094-TB3IAH E0.5 SCRW W/CJC</t>
  </si>
  <si>
    <t>PN-351392</t>
  </si>
  <si>
    <t>PN-351391</t>
  </si>
  <si>
    <t>PN-351389</t>
  </si>
  <si>
    <t>(FLEX) PCBA;1794-IR8/A; RTD BLOCK</t>
  </si>
  <si>
    <t>PN-353576</t>
  </si>
  <si>
    <t>MDL W/PRGM; 5094 VHSC E0.8</t>
  </si>
  <si>
    <t>PN-354141</t>
  </si>
  <si>
    <t>PN-354335</t>
  </si>
  <si>
    <t>FW ASSY; FPGA; NG69-L3Z REV2 A3P125</t>
  </si>
  <si>
    <t>PN-354337</t>
  </si>
  <si>
    <t>FW ASSY; FPGA; NG69-AENTR REV3 A3P125</t>
  </si>
  <si>
    <t>PN-354497</t>
  </si>
  <si>
    <t>PCBA;NG69-L3Z PWR BD E3;CC</t>
  </si>
  <si>
    <t>(IECEX) PCBA;NG69-L3Z PWR BD E3;CC</t>
  </si>
  <si>
    <t>PN-354535</t>
  </si>
  <si>
    <t>PN-354536</t>
  </si>
  <si>
    <t>PN-354785</t>
  </si>
  <si>
    <t>PN-346295</t>
  </si>
  <si>
    <t>(POINT) PCBA;1734-OB2E/OB4E/OB8E/OB2E</t>
  </si>
  <si>
    <t>PN-354786</t>
  </si>
  <si>
    <t>PN-346296</t>
  </si>
  <si>
    <t>PN-354953</t>
  </si>
  <si>
    <t>FW ASSY FOR 5094-HSC E0.8</t>
  </si>
  <si>
    <t>PN-355108</t>
  </si>
  <si>
    <t>(POINT) 1734-PDN NI DC POWER/COMM</t>
  </si>
  <si>
    <t>PN-355112</t>
  </si>
  <si>
    <t>PN-355111</t>
  </si>
  <si>
    <t>(POINT) PCBA; 1734-AENTR REDESIGN; BA</t>
  </si>
  <si>
    <t>PN-355114</t>
  </si>
  <si>
    <t>PN-355113</t>
  </si>
  <si>
    <t>(POINT) PCBA; 1734-AENT REDESIGN; BAS</t>
  </si>
  <si>
    <t>PN-355531</t>
  </si>
  <si>
    <t>PN-351037</t>
  </si>
  <si>
    <t>PCBA; 172E ARMOR BLOCK QC; CPU BOARD</t>
  </si>
  <si>
    <t>(PAN) PCBA;MDL ASSY; 1732E ARMOR BL</t>
  </si>
  <si>
    <t>PN-355532</t>
  </si>
  <si>
    <t>PN-355533</t>
  </si>
  <si>
    <t>PN-355534</t>
  </si>
  <si>
    <t>PN-355535</t>
  </si>
  <si>
    <t>PN-355536</t>
  </si>
  <si>
    <t>PN-356366</t>
  </si>
  <si>
    <t>PN-356367</t>
  </si>
  <si>
    <t>PCBA;NG94-HSC I/O BRD1 E1.0</t>
  </si>
  <si>
    <t>PN-356627</t>
  </si>
  <si>
    <t>PN-356588</t>
  </si>
  <si>
    <t>PN-357056</t>
  </si>
  <si>
    <t>FW ASSY;POINTGUARD;DISCRETES SER.B;A CPU</t>
  </si>
  <si>
    <t>PN-357057</t>
  </si>
  <si>
    <t>FW ASSY;POINTGUARD;DISCRETES SER.B;B CPU</t>
  </si>
  <si>
    <t>PN-357221</t>
  </si>
  <si>
    <t>PN-357220</t>
  </si>
  <si>
    <t>PCBA;1794-TB2</t>
  </si>
  <si>
    <t>(TB) PCBA;MDL;1794-TB2</t>
  </si>
  <si>
    <t>PN-357372</t>
  </si>
  <si>
    <t>PN-357373</t>
  </si>
  <si>
    <t>PCBA;NG69-L3Z;COMMS BD; E3; NSE</t>
  </si>
  <si>
    <t>PCBA;NG69-L3Z COMMS BOARD E3</t>
  </si>
  <si>
    <t>PN-357456</t>
  </si>
  <si>
    <t>PN-357222</t>
  </si>
  <si>
    <t>(SLC) PCBA; 1746-NO4I</t>
  </si>
  <si>
    <t>PN-357457</t>
  </si>
  <si>
    <t>PN-357223</t>
  </si>
  <si>
    <t>(SLC) PCBA; 1746-NIO4V</t>
  </si>
  <si>
    <t>PN-357459</t>
  </si>
  <si>
    <t>PN-363303</t>
  </si>
  <si>
    <t>(SLC) PCBA; 1746-NIO4I</t>
  </si>
  <si>
    <t>PN-357623</t>
  </si>
  <si>
    <t>PN-315709</t>
  </si>
  <si>
    <t>PCBA;MDL; 1746-OB16 MAINBOARD</t>
  </si>
  <si>
    <t>(SLC) PCBA; MDL;1746-OB16 MAINBOARD</t>
  </si>
  <si>
    <t>PN-358729</t>
  </si>
  <si>
    <t>PCBA;1794-TB3</t>
  </si>
  <si>
    <t>(IECEX) (TB) PCBA;MDL;1794-TB3</t>
  </si>
  <si>
    <t>PN-358736</t>
  </si>
  <si>
    <t>PCBA;1794-TB3S</t>
  </si>
  <si>
    <t xml:space="preserve">(IECEX) (TB) PCBA;MDL;1794-TB3S </t>
  </si>
  <si>
    <t>PN-362656</t>
  </si>
  <si>
    <t>PN-362657</t>
  </si>
  <si>
    <t>PN-381318</t>
  </si>
  <si>
    <t>PCBA; 1732E-16CFGM12P5QCWR CPU SER. B</t>
  </si>
  <si>
    <t>PN-362658</t>
  </si>
  <si>
    <t>PN-362662</t>
  </si>
  <si>
    <t>FW ASSY; 1732E QC; MAIN MCU; 2.011</t>
  </si>
  <si>
    <t>PN-362954</t>
  </si>
  <si>
    <t>PN-362951</t>
  </si>
  <si>
    <t>PCBA; 1794-TB 32PT TERMINAL BASE</t>
  </si>
  <si>
    <t>(TB) PCBA;1794-TB/TBS 32PT TERMINA</t>
  </si>
  <si>
    <t>PN-362955</t>
  </si>
  <si>
    <t>PCBA; 1794-TBS 32PT TERMINAL BASE</t>
  </si>
  <si>
    <t>PCBA;1794-TB/TBS 32PT TERMINA</t>
  </si>
  <si>
    <t>PCBA; 1794-TB3G CAGE CLAMP GND TB</t>
  </si>
  <si>
    <t>(IECEX) (TB) PCBA;1794-TB3G CAGE CLAMP GND</t>
  </si>
  <si>
    <t>PCBA; 1794-TB3GS CAGE CLAMP GND TB</t>
  </si>
  <si>
    <t>(IECEX) (TB) PCBA;1794-TB3GS CAGE CLAMP GN</t>
  </si>
  <si>
    <t>PN-363307</t>
  </si>
  <si>
    <t>PN-363306</t>
  </si>
  <si>
    <t>PCBA; 1794-TB3T</t>
  </si>
  <si>
    <t>(IECEX) (TB) PCBA; 1794-TB3T</t>
  </si>
  <si>
    <t>PN-363308</t>
  </si>
  <si>
    <t>PCBA; 1794-TB3TS</t>
  </si>
  <si>
    <t>(IECEX) (TB) PCBA; 1794-TB3TS</t>
  </si>
  <si>
    <t>PN-363317</t>
  </si>
  <si>
    <t>PN-363315</t>
  </si>
  <si>
    <t>PCBA; 1794-TBNF; FUSED NEMA BASE</t>
  </si>
  <si>
    <t>(TB) PCBA; 1794-TBNF; FUSED NEMA B</t>
  </si>
  <si>
    <t>PN-363940</t>
  </si>
  <si>
    <t>PN-363146</t>
  </si>
  <si>
    <t>PCBA; 1732D;8-PT M8 DNET CONN BOARD</t>
  </si>
  <si>
    <t>PCBA;1732D;8-PT M8 DNET CONN</t>
  </si>
  <si>
    <t>PN-363960</t>
  </si>
  <si>
    <t>PN-314787</t>
  </si>
  <si>
    <t>PCBA; 1732D;8-PT M8/M12 DNET IO BOARD</t>
  </si>
  <si>
    <t>PCBA;1732D ARMORBLOCK 8-PT IO</t>
  </si>
  <si>
    <t>PN-364829</t>
  </si>
  <si>
    <t>PN-364983</t>
  </si>
  <si>
    <t>PN-363144</t>
  </si>
  <si>
    <t>MDL W/PRGM; 1732D-16CFGM12MN; CPU BOARD</t>
  </si>
  <si>
    <t>PCBA; 1732D;16-PT MINI DNET CPU BOARD</t>
  </si>
  <si>
    <t>PCBA;1732D;16-PT MINI DNET CP</t>
  </si>
  <si>
    <t>PN-364831</t>
  </si>
  <si>
    <t>PN-363970</t>
  </si>
  <si>
    <t>PN-314794</t>
  </si>
  <si>
    <t>MDL W/PRGM; 1732D-8CFGM8; CPU BOARD</t>
  </si>
  <si>
    <t>PCBA;1732D;8-PT M8/M12 DNET CPU BOARD</t>
  </si>
  <si>
    <t>PCBA;1732D;8-PT M8/M12 DNET C</t>
  </si>
  <si>
    <t>PN-364972</t>
  </si>
  <si>
    <t>PN-363145</t>
  </si>
  <si>
    <t>PCBA; 1732D;8-POINT M12 DNET CONN BOARD</t>
  </si>
  <si>
    <t>PCBA;1732D;8-POINT M12 DNET C</t>
  </si>
  <si>
    <t>PN-364973</t>
  </si>
  <si>
    <t>PN-392425</t>
  </si>
  <si>
    <t>MDL W/PRGM; 1732D-8CFGM12; CPU BOARD</t>
  </si>
  <si>
    <t>PN-364990</t>
  </si>
  <si>
    <t>PN-364986</t>
  </si>
  <si>
    <t>PN-364993</t>
  </si>
  <si>
    <t>PN-392434</t>
  </si>
  <si>
    <t>MDL W/PRGM; 1732D-OB16M12MINI; CPU BOARD</t>
  </si>
  <si>
    <t>PN-364997</t>
  </si>
  <si>
    <t>PN-314791</t>
  </si>
  <si>
    <t>PCBA; 1732D;16-POINT DNET IO BOARD</t>
  </si>
  <si>
    <t>PCBA;1732D;16-POINT DNET IO B</t>
  </si>
  <si>
    <t>PN-365004</t>
  </si>
  <si>
    <t>PN-365001</t>
  </si>
  <si>
    <t>PN-314796</t>
  </si>
  <si>
    <t>MDL W/PRGM; 1732D-IB161212D; CPU BOARD</t>
  </si>
  <si>
    <t>PCBA;1732D;16-PT NETWK POWER DNET CPU BD</t>
  </si>
  <si>
    <t>PCBA;1732D;16-PT NETWK POWER</t>
  </si>
  <si>
    <t>PN-365015</t>
  </si>
  <si>
    <t>PN-365013</t>
  </si>
  <si>
    <t>PN-314790</t>
  </si>
  <si>
    <t>MDL W/PRGM; 1732D-8I8O1212D; IO BOARD</t>
  </si>
  <si>
    <t>PCBA; 1732D;16-PT 8I8O DNET IO BOARD</t>
  </si>
  <si>
    <t>PCBA;1732D;16-PT 8I8O DNET IO</t>
  </si>
  <si>
    <t>PN-365016</t>
  </si>
  <si>
    <t>PN-365014</t>
  </si>
  <si>
    <t>PN-314795</t>
  </si>
  <si>
    <t>MDL W/PRGM; 1732D-8I8O1212D; CPU BOARD</t>
  </si>
  <si>
    <t>PCBA; 1732D;16-PT 8I8O DNET CPU BOARD</t>
  </si>
  <si>
    <t>PCBA;1732D;16-PT 8I8O DNET CP</t>
  </si>
  <si>
    <t>PN-365021</t>
  </si>
  <si>
    <t>PN-365019</t>
  </si>
  <si>
    <t>PN-314797</t>
  </si>
  <si>
    <t>MDL W/PRGM; 1732D-IBDPM12MND; CPU BOARD</t>
  </si>
  <si>
    <t>PCBA; 1732D;16-PT IBDPM12MND DNET CPU BD</t>
  </si>
  <si>
    <t>PCBA; 1732D;16-PT IBDPM12MND</t>
  </si>
  <si>
    <t>PN-365028</t>
  </si>
  <si>
    <t>PN-365027</t>
  </si>
  <si>
    <t>PN-314793</t>
  </si>
  <si>
    <t>MDL W/PRGM; 1732D-16CFGM12M12; CPU BOARD</t>
  </si>
  <si>
    <t>PCBA; 1732D;16-POINT DNET CPU BOARD</t>
  </si>
  <si>
    <t>PCBA;1732D;16-POINT DNET CPU</t>
  </si>
  <si>
    <t>PN-365031</t>
  </si>
  <si>
    <t>MDL W/PRGM; 1732D-OB16M12M12; CPU BOARD</t>
  </si>
  <si>
    <t>PN-365413</t>
  </si>
  <si>
    <t>PN-365158</t>
  </si>
  <si>
    <t>(MLX) PCBA; 1763 L16AWA/BWA/BBB CPU</t>
  </si>
  <si>
    <t>PN-365414</t>
  </si>
  <si>
    <t>PN-365160</t>
  </si>
  <si>
    <t>PN-365418</t>
  </si>
  <si>
    <t>FIRMWARE ASSY; 2080-LC20-20PT CPLD</t>
  </si>
  <si>
    <t>PN-366109</t>
  </si>
  <si>
    <t>PN-366085</t>
  </si>
  <si>
    <t>PCBA;1734-AENTR OPT REDESIGN; BASE BOARD</t>
  </si>
  <si>
    <t>PCBA;1734-AENTR OPT REDESIGN;</t>
  </si>
  <si>
    <t>PN-366112</t>
  </si>
  <si>
    <t>MDL W/PRGM; 1734-AENTR B OPT ; BASE</t>
  </si>
  <si>
    <t>PN-366117</t>
  </si>
  <si>
    <t>PN-366114</t>
  </si>
  <si>
    <t>PCBA; 1734-AENT OPT REDESIGN; BASE BOARD</t>
  </si>
  <si>
    <t>PCBA;1734-AENT OPT REDESIGN;</t>
  </si>
  <si>
    <t>PN-366119</t>
  </si>
  <si>
    <t>MDL W/PRGM; 1734-AENT B OPT; BASE</t>
  </si>
  <si>
    <t>PN-366366</t>
  </si>
  <si>
    <t>ELECT-ASSY;MDL W/PRGM;5069-L3Z;E3;V29</t>
  </si>
  <si>
    <t>PN-367428</t>
  </si>
  <si>
    <t>PN-367521</t>
  </si>
  <si>
    <t>PN-367567</t>
  </si>
  <si>
    <t>MDL W/PRGM ;NEW 1734-OE2C/C</t>
  </si>
  <si>
    <t>PCBA;NEW 1734-OE2C/C</t>
  </si>
  <si>
    <t>(POINT) PCBA;NEW 1734-OE2C/1738-OE2CM</t>
  </si>
  <si>
    <t>PN-368628</t>
  </si>
  <si>
    <t>MDL W/PRGM; 5069-L3Z; E3; V28</t>
  </si>
  <si>
    <t>PN-368638</t>
  </si>
  <si>
    <t>PN-370325</t>
  </si>
  <si>
    <t>PN-370324</t>
  </si>
  <si>
    <t>PCBA; NG94-AENTR RTB BOARD E1.5</t>
  </si>
  <si>
    <t>PCBA; NG94-AENTR;RTB BOARD E1</t>
  </si>
  <si>
    <t>PN-370327</t>
  </si>
  <si>
    <t>PN-370326</t>
  </si>
  <si>
    <t>PCBA; NG94 AENTR CPU BOARD E1.2</t>
  </si>
  <si>
    <t>PN-370328</t>
  </si>
  <si>
    <t>MDL W/PRGM; NG94-AENTR CPU BOARD E1.2</t>
  </si>
  <si>
    <t>PN-370329</t>
  </si>
  <si>
    <t>MDL W/PRGM NG94-AENTR CPU BOARD CC E1.2</t>
  </si>
  <si>
    <t>PN-370349</t>
  </si>
  <si>
    <t>PN-370348</t>
  </si>
  <si>
    <t>PCBA; NG94-AENTR; COMM BOARD E1.2</t>
  </si>
  <si>
    <t>PCBA; NG94-AENTR; COMM BOARD</t>
  </si>
  <si>
    <t>PN-370350</t>
  </si>
  <si>
    <t>MDL; PCBA; NG94-AENTR COMM BOARD CC E1.2</t>
  </si>
  <si>
    <t>PN-370352</t>
  </si>
  <si>
    <t>PN-370351</t>
  </si>
  <si>
    <t>PCBA; NG94-AENTR BACKPLANE BD E1.2</t>
  </si>
  <si>
    <t>PCBA; NG94-AENTR BACKPLANE BD</t>
  </si>
  <si>
    <t>PN-370353</t>
  </si>
  <si>
    <t>MDL; PCBA; NG94-AENTR BKPLANE BD CC E1.2</t>
  </si>
  <si>
    <t>PN-372010</t>
  </si>
  <si>
    <t>PN-372009</t>
  </si>
  <si>
    <t>PN-372012</t>
  </si>
  <si>
    <t>PN-372011</t>
  </si>
  <si>
    <t>PN-375089</t>
  </si>
  <si>
    <t>PN-366133</t>
  </si>
  <si>
    <t>PN-366126</t>
  </si>
  <si>
    <t>MDL W/PRGM; 1734-AENT B OPT; CPU</t>
  </si>
  <si>
    <t>PCBA; 173X-AENT OPT RESIGN; CPU BOARD</t>
  </si>
  <si>
    <t>PCBA; 173X-AENT OPT REDESIGN;</t>
  </si>
  <si>
    <t>PN-375090</t>
  </si>
  <si>
    <t>PN-366129</t>
  </si>
  <si>
    <t>MDL W/PRGM; 1734-AENTR B OPT; CPU</t>
  </si>
  <si>
    <t>PCBA; 173X-AENTR OPT REDESIGN; CPU BOARD</t>
  </si>
  <si>
    <t>PCBA; 173X-AENTR OPT REDESIGN</t>
  </si>
  <si>
    <t>PN-375808</t>
  </si>
  <si>
    <t>MDL W/PRGM; NG69-SNA PROC BD; E3_NEO-S</t>
  </si>
  <si>
    <t>PN-377258</t>
  </si>
  <si>
    <t>PN-375669</t>
  </si>
  <si>
    <t>PCBA; 1794-TBN; NEMA TERM BASE</t>
  </si>
  <si>
    <t>(TB) PCBA;1794-TBN; NEMA TERM BASE</t>
  </si>
  <si>
    <t>PN-379133</t>
  </si>
  <si>
    <t>FW ASSY; FLASH; 5069 CDMI; R0.3</t>
  </si>
  <si>
    <t>PN-379134</t>
  </si>
  <si>
    <t>PN-379135</t>
  </si>
  <si>
    <t>PN-379441</t>
  </si>
  <si>
    <t>PCBA ;1794-TB3SK CONFORM COATED</t>
  </si>
  <si>
    <t>PN-379444</t>
  </si>
  <si>
    <t>PCBA ;1794-TB3K CONFORM COATED</t>
  </si>
  <si>
    <t>PN-380076</t>
  </si>
  <si>
    <t>PCBA ;1794-TB3S COATED ROUTED</t>
  </si>
  <si>
    <t>PN-380080</t>
  </si>
  <si>
    <t>PCBA ;1794-TB3K COATED ROUTED</t>
  </si>
  <si>
    <t>PN-381005</t>
  </si>
  <si>
    <t>FW ASSY; SPINOR; NG69-SNA; E3;REV1</t>
  </si>
  <si>
    <t>PN-381006</t>
  </si>
  <si>
    <t>FW ASSY;VMS CORE; NG69-SNA; E3; REV1</t>
  </si>
  <si>
    <t>PN-381935</t>
  </si>
  <si>
    <t>PN-357458</t>
  </si>
  <si>
    <t>PN-357224</t>
  </si>
  <si>
    <t>1747-SN; MDL W/PRGM</t>
  </si>
  <si>
    <t>(SLC) PCBA; 1747-SN</t>
  </si>
  <si>
    <t>PN-383556</t>
  </si>
  <si>
    <t>PCBA; 1794-AENTR/A MAIN BOARD</t>
  </si>
  <si>
    <t>(IECEX) FLEX PCBA; 1794-AENTR/A MAIN BOARD</t>
  </si>
  <si>
    <t>PN-383558</t>
  </si>
  <si>
    <t>PCBA; 1794-AENTRXT/A MAIN BOARD</t>
  </si>
  <si>
    <t>(IECEX) FLEX PCBA; 1794-AENTRXT/A MAIN BOA</t>
  </si>
  <si>
    <t>PN-383559</t>
  </si>
  <si>
    <t>PCBA;1794-AENTRXT MAIN CONF COAT</t>
  </si>
  <si>
    <t>PN-384325</t>
  </si>
  <si>
    <t>PN-384324</t>
  </si>
  <si>
    <t>PN-384323</t>
  </si>
  <si>
    <t>PCBA;1766-L32CPU</t>
  </si>
  <si>
    <t>PN-384506</t>
  </si>
  <si>
    <t>PN-384507</t>
  </si>
  <si>
    <t>PN-384508</t>
  </si>
  <si>
    <t>MDL; PCBA; NG94-AENTR SFP BOARD CC E1.2</t>
  </si>
  <si>
    <t>PCBA; NG94-AENTR; SFP BOARD E1.2</t>
  </si>
  <si>
    <t>PN-384652</t>
  </si>
  <si>
    <t>PN-384653</t>
  </si>
  <si>
    <t>PN-384654</t>
  </si>
  <si>
    <t>MDL; PCBA; NG94-AENTR; RTB BOARD CC E1.2</t>
  </si>
  <si>
    <t>PCBA; NG94-AENTR;RTB BOARD E1.2</t>
  </si>
  <si>
    <t>PN-386549</t>
  </si>
  <si>
    <t>MDL W/PRGM; 5094-HSC; E1.0</t>
  </si>
  <si>
    <t>PN-387133</t>
  </si>
  <si>
    <t>PN-388436</t>
  </si>
  <si>
    <t>PN-388435</t>
  </si>
  <si>
    <t>PN-388438</t>
  </si>
  <si>
    <t>PN-388437</t>
  </si>
  <si>
    <t>MDL W/PRGM ;1734-OB2EP</t>
  </si>
  <si>
    <t>PN-389176</t>
  </si>
  <si>
    <t>PN-389174</t>
  </si>
  <si>
    <t>PN-389183</t>
  </si>
  <si>
    <t>PN-389175</t>
  </si>
  <si>
    <t>PN-389184</t>
  </si>
  <si>
    <t>PN-389185</t>
  </si>
  <si>
    <t>PN-389291</t>
  </si>
  <si>
    <t>PCBA ;1794-AENTRXT MAIN BOARD;COATED RO</t>
  </si>
  <si>
    <t>PN-389297</t>
  </si>
  <si>
    <t>PN-389296</t>
  </si>
  <si>
    <t>PCBA; 1732E 16 INPUT DIAG IO</t>
  </si>
  <si>
    <t>(PAN) PCBA; MDL ASSY; 1732E 16 INPU</t>
  </si>
  <si>
    <t>PN-389307</t>
  </si>
  <si>
    <t>PN-389298</t>
  </si>
  <si>
    <t>PN-389308</t>
  </si>
  <si>
    <t>PN-389309</t>
  </si>
  <si>
    <t>PN-389299</t>
  </si>
  <si>
    <t>PN-389310</t>
  </si>
  <si>
    <t>PN-389311</t>
  </si>
  <si>
    <t>PN-389312</t>
  </si>
  <si>
    <t>PN-389313</t>
  </si>
  <si>
    <t>PN-389323</t>
  </si>
  <si>
    <t>PN-389315</t>
  </si>
  <si>
    <t>PN-389324</t>
  </si>
  <si>
    <t>PN-389325</t>
  </si>
  <si>
    <t>PN-389326</t>
  </si>
  <si>
    <t>PN-389328</t>
  </si>
  <si>
    <t>PN-389329</t>
  </si>
  <si>
    <t>PN-390381</t>
  </si>
  <si>
    <t>FW ASSY; 1734/38; MCU</t>
  </si>
  <si>
    <t>PN-390705</t>
  </si>
  <si>
    <t>(POINT) PCBA;1734 ISOL EXP POWER 24VD</t>
  </si>
  <si>
    <t>PN-391560</t>
  </si>
  <si>
    <t>FW ASSY; VMS CORE; NG94-AENTR; E1.2;REV1</t>
  </si>
  <si>
    <t>PN-391562</t>
  </si>
  <si>
    <t>FW ASSY; SPINOR; NG94-AENTR; E1.2 ;REV1</t>
  </si>
  <si>
    <t>PN-391641</t>
  </si>
  <si>
    <t>PN-391640</t>
  </si>
  <si>
    <t>PN-391861</t>
  </si>
  <si>
    <t>PN-391860</t>
  </si>
  <si>
    <t>PCBA; 5094-BPH-E1.C HORIZONTAL TB</t>
  </si>
  <si>
    <t>PCBA; 5094-BPH E1.B</t>
  </si>
  <si>
    <t>PN-392423</t>
  </si>
  <si>
    <t>PN-392429</t>
  </si>
  <si>
    <t>PN-392431</t>
  </si>
  <si>
    <t>PN-392430</t>
  </si>
  <si>
    <t>PN-392437</t>
  </si>
  <si>
    <t>PN-392439</t>
  </si>
  <si>
    <t>PN-392446</t>
  </si>
  <si>
    <t>PN-392553</t>
  </si>
  <si>
    <t>PN-392552</t>
  </si>
  <si>
    <t>PN-392549</t>
  </si>
  <si>
    <t>MDL W/PRGM; 1734-AENT PCB OPT; CPU</t>
  </si>
  <si>
    <t>PCBA; 1734-AENT PCB OPT; CPU BOARD</t>
  </si>
  <si>
    <t>PN-392555</t>
  </si>
  <si>
    <t>PN-392554</t>
  </si>
  <si>
    <t>MDL W/PRGM; 1734-AENTR PCB OPT; CPU</t>
  </si>
  <si>
    <t>PCBA; 1734-AENTR PCB OPT; CPU BOARD</t>
  </si>
  <si>
    <t>PN-393174</t>
  </si>
  <si>
    <t>PCBA;450L;PLUG-IN UNIV</t>
  </si>
  <si>
    <t>PN-393290</t>
  </si>
  <si>
    <t>FW ASSY; VMS CORE; NG94-AENSFPRXT; E1.2</t>
  </si>
  <si>
    <t>PN-393292</t>
  </si>
  <si>
    <t>FW ASSY; SPINOR; NG94-AENSFPRXT; E1.2</t>
  </si>
  <si>
    <t>PN-393336</t>
  </si>
  <si>
    <t>MDL W/PRGM NG94-AENSFPRXT CPU BD CC E1.2</t>
  </si>
  <si>
    <t>PN-393644</t>
  </si>
  <si>
    <t>PN-393638</t>
  </si>
  <si>
    <t>PCBA; NG69-L3ZS3 PWR BD; E1;CC</t>
  </si>
  <si>
    <t>PCBA;NG69-L3Z PWR BD E1</t>
  </si>
  <si>
    <t>PN-393645</t>
  </si>
  <si>
    <t>PN-393639</t>
  </si>
  <si>
    <t>PCBA; NG69-L3ZS3 RTB BD; E1</t>
  </si>
  <si>
    <t>PCBA;NG69-L3ZS3 RTB BD;E1</t>
  </si>
  <si>
    <t>PN-393909</t>
  </si>
  <si>
    <t>PN-393908</t>
  </si>
  <si>
    <t>MDL W/PRGM;2080-TC2 THERMOCOUPLE MODULE</t>
  </si>
  <si>
    <t>PCBA;2080-TC2 THERMOCOUPLE MODULE</t>
  </si>
  <si>
    <t>PCBA MM;5094-RTB3T TERMINAL BASE SCREW</t>
  </si>
  <si>
    <t>PCBA MM; 5094-RTB3T</t>
  </si>
  <si>
    <t>PCBA MM;5094-RTB3 TERMINAL BASE SCREW</t>
  </si>
  <si>
    <t>PCBA;5094-RTB3 TERMINAL BASE</t>
  </si>
  <si>
    <t>PN-394035</t>
  </si>
  <si>
    <t>PN-394030</t>
  </si>
  <si>
    <t>PCBA MM;5094-RTB3W TERMINAL BASE SCREW</t>
  </si>
  <si>
    <t>PCBA MM; 5094-RTB3W</t>
  </si>
  <si>
    <t>PN-394036</t>
  </si>
  <si>
    <t>PN-394031</t>
  </si>
  <si>
    <t>PCBA MM;5094-RTB32V TERMINAL BASE SCREW</t>
  </si>
  <si>
    <t>PCBA;5094-RTB32V TERMINAL BAS</t>
  </si>
  <si>
    <t>PN-394095</t>
  </si>
  <si>
    <t>PN-394094</t>
  </si>
  <si>
    <t>PCBA; 5094-IB16S IO BOARD 1; E1SR</t>
  </si>
  <si>
    <t>PCBA; 5094-IB16S IO BOARD 1;</t>
  </si>
  <si>
    <t>PN-394100</t>
  </si>
  <si>
    <t>PN-394098</t>
  </si>
  <si>
    <t>PCBA; 5094-OB16S IO_2; E1SR</t>
  </si>
  <si>
    <t>PCBA;5094-OB16S IO-2 E1SR</t>
  </si>
  <si>
    <t>PN-394102</t>
  </si>
  <si>
    <t>PCBA;NG69-SMALL AENTR PROC; NEO-S</t>
  </si>
  <si>
    <t>PN-394309</t>
  </si>
  <si>
    <t>PN-394304</t>
  </si>
  <si>
    <t>PCBA; MDL; 5069-IB8S IO BRD; E1SR</t>
  </si>
  <si>
    <t>PN-394313</t>
  </si>
  <si>
    <t>PN-394312</t>
  </si>
  <si>
    <t>PCBA; MDL; 5069-IB8S RUB BRD; E1SR</t>
  </si>
  <si>
    <t>PCBA;5069-IB8S RUB BRD; E1SR</t>
  </si>
  <si>
    <t>PN-394410</t>
  </si>
  <si>
    <t>PN-394411</t>
  </si>
  <si>
    <t>PN-394422</t>
  </si>
  <si>
    <t>MDL W/PRGM; NG69-SMALL AENTR PROC; NEO-S</t>
  </si>
  <si>
    <t>PN-395812</t>
  </si>
  <si>
    <t>PN-395813</t>
  </si>
  <si>
    <t>PN-395816</t>
  </si>
  <si>
    <t>PCBA;2080-LC50-48PT CPU</t>
  </si>
  <si>
    <t>PN-395829</t>
  </si>
  <si>
    <t>PN-395827</t>
  </si>
  <si>
    <t>PCBA; MDL; 5069-OBV8S IO BRD; E1SR</t>
  </si>
  <si>
    <t>PCBA; MDL; 5069-OBV8S IO BRD;</t>
  </si>
  <si>
    <t>PN-396280</t>
  </si>
  <si>
    <t>PN-397071</t>
  </si>
  <si>
    <t>PN-397063</t>
  </si>
  <si>
    <t>PCBA; MDL; 5069-OBV8S RUB BRD; E1SR</t>
  </si>
  <si>
    <t>PCBA;MDL; 5069-OBV8S RUB BRD;</t>
  </si>
  <si>
    <t>PN-397428</t>
  </si>
  <si>
    <t>1794-TB3GK CONFORM COATED</t>
  </si>
  <si>
    <t>PN-397430</t>
  </si>
  <si>
    <t>1794-TB3GSK  CONFORM COATED</t>
  </si>
  <si>
    <t>PN-397896</t>
  </si>
  <si>
    <t>ELECT-ASSY;MDL W/PRGM;5069-L3Z;E3;V31</t>
  </si>
  <si>
    <t>PN-397907</t>
  </si>
  <si>
    <t>FW ASSY; FPGA; NG69-L3Z REV2 A3P125 SIL2</t>
  </si>
  <si>
    <t>PN-397919</t>
  </si>
  <si>
    <t>FW ASSY; SPINOR; 5069-L3ZS2; CONTROLLER</t>
  </si>
  <si>
    <t>PN-398101</t>
  </si>
  <si>
    <t>PCBA MM;5094-RTB3I TERMINAL BASE SCR</t>
  </si>
  <si>
    <t>PCBA MM; NG94 TB5 TERMINAL BA</t>
  </si>
  <si>
    <t>PN-398163</t>
  </si>
  <si>
    <t>PCBA; NG94 IRT8S E1SR PROTO</t>
  </si>
  <si>
    <t>PN-398374</t>
  </si>
  <si>
    <t>PCBA; 1794-TB3GK; COATED ROUTED</t>
  </si>
  <si>
    <t>PN-398376</t>
  </si>
  <si>
    <t>PCBA; 1794-TB3GSK; COATED ROUTED</t>
  </si>
  <si>
    <t>PN-402774</t>
  </si>
  <si>
    <t>FW;2080-LC50-48PT CPU</t>
  </si>
  <si>
    <t>PN-402775</t>
  </si>
  <si>
    <t>PN-402776</t>
  </si>
  <si>
    <t>PN-402777</t>
  </si>
  <si>
    <t>PN-402778</t>
  </si>
  <si>
    <t>PN-402779</t>
  </si>
  <si>
    <t>PN-402780</t>
  </si>
  <si>
    <t>PN-402781</t>
  </si>
  <si>
    <t>PN-402782</t>
  </si>
  <si>
    <t>PN-402783</t>
  </si>
  <si>
    <t>PN-402784</t>
  </si>
  <si>
    <t>PN-402785</t>
  </si>
  <si>
    <t>PN-402786</t>
  </si>
  <si>
    <t>PN-402787</t>
  </si>
  <si>
    <t>PN-402953</t>
  </si>
  <si>
    <t>PN-402951</t>
  </si>
  <si>
    <t>PCBA; 5094-OW4IS; E1SR</t>
  </si>
  <si>
    <t>PN-402954</t>
  </si>
  <si>
    <t>PN-394287</t>
  </si>
  <si>
    <t>PCBA; 5094-IB16S IO BOARD 2; E1SR</t>
  </si>
  <si>
    <t>PCBA; 5094-IB16S IO BOARD 2;</t>
  </si>
  <si>
    <t>PN-403041</t>
  </si>
  <si>
    <t>PN-403040</t>
  </si>
  <si>
    <t>PCBA; NG94-AENTR BACKPLANE BD E1.5</t>
  </si>
  <si>
    <t>PN-403042</t>
  </si>
  <si>
    <t>PN-418629</t>
  </si>
  <si>
    <t>PN-418628</t>
  </si>
  <si>
    <t>PCBA; NG94-AENTR BKPLANE BD CC E2.0</t>
  </si>
  <si>
    <t>PCBA; NG94-AENTR BACKPLANE BD E2.0</t>
  </si>
  <si>
    <t>PCBA;NG94-AENTR BACKPLANE BD</t>
  </si>
  <si>
    <t>PN-403071</t>
  </si>
  <si>
    <t>PN-403069</t>
  </si>
  <si>
    <t>PCBA; NG94 OF4IHS E1SR</t>
  </si>
  <si>
    <t>PN-403570</t>
  </si>
  <si>
    <t>PN-403785</t>
  </si>
  <si>
    <t>PN-403786</t>
  </si>
  <si>
    <t>PN-403783</t>
  </si>
  <si>
    <t>PCBA;MASTER MDL W/PRGM;IB16;16 SINK DC</t>
  </si>
  <si>
    <t>PCBA;MASTER MDL;IB16;16 SINK DC</t>
  </si>
  <si>
    <t>PCBA; MASTER MDL;IB16;16 SINK</t>
  </si>
  <si>
    <t>PN-403788</t>
  </si>
  <si>
    <t>PN-408113</t>
  </si>
  <si>
    <t>PCBA;SLAVE MDL;IB16;16 SINK DC</t>
  </si>
  <si>
    <t>PCBA; SLAVE MDL;IB16;16 SINK</t>
  </si>
  <si>
    <t>PN-403793</t>
  </si>
  <si>
    <t>PN-403794</t>
  </si>
  <si>
    <t>PN-403789</t>
  </si>
  <si>
    <t>PCBA;MASTER MDL W/PRGM;OB16</t>
  </si>
  <si>
    <t>PCBA;MASTER MDL;OB16</t>
  </si>
  <si>
    <t>PCBA; MASTER MDL;OB16</t>
  </si>
  <si>
    <t>PN-403795</t>
  </si>
  <si>
    <t>PCBA;SLAVE MDL;OB16</t>
  </si>
  <si>
    <t>PCBA; SLAVE MDL;OB16</t>
  </si>
  <si>
    <t>PN-403957</t>
  </si>
  <si>
    <t>PCBA MM;5094-RTB3TS CJC TERM BASE PUSHIN</t>
  </si>
  <si>
    <t>PCBA MM; 5094-RTB3T CJC TERM</t>
  </si>
  <si>
    <t>PCBA MM;5094-RTB3WS TERM BASE PUSH IN</t>
  </si>
  <si>
    <t>PCBA;5094-RTB3W TERM BASE PUS</t>
  </si>
  <si>
    <t>PCBA MM;5094-RTB3S TERMINAL BASE PUSH IN</t>
  </si>
  <si>
    <t>PN-404444</t>
  </si>
  <si>
    <t>PN-418625</t>
  </si>
  <si>
    <t>PN-418624</t>
  </si>
  <si>
    <t>PCBA; NG94-AENTR; RTB BOARD CC E2.0</t>
  </si>
  <si>
    <t>PCBA; NG94-AENTR RTB BOARD E2.0</t>
  </si>
  <si>
    <t>PCBA; NG94-AENTR;RTB BOARD E2</t>
  </si>
  <si>
    <t>PN-405502</t>
  </si>
  <si>
    <t>PN-354790</t>
  </si>
  <si>
    <t>PN-354789</t>
  </si>
  <si>
    <t>PCBA;NG94-VHSC I/O NO JTAG  BRD E1</t>
  </si>
  <si>
    <t>PCBA;NG94-VHSC I/O NO JTAG  B</t>
  </si>
  <si>
    <t>PN-406279</t>
  </si>
  <si>
    <t>PN-406278</t>
  </si>
  <si>
    <t>PCBA; NG94-BPH; HIROSE;E1SR</t>
  </si>
  <si>
    <t>PCBA; NG94-BPH;HIROSE;E1SR</t>
  </si>
  <si>
    <t>PN-407140</t>
  </si>
  <si>
    <t>PN-406816</t>
  </si>
  <si>
    <t>PCBA; 5094-FSSB; E0.5B</t>
  </si>
  <si>
    <t>PN-407329</t>
  </si>
  <si>
    <t>PN-407328</t>
  </si>
  <si>
    <t>PN-407327</t>
  </si>
  <si>
    <t>PN-407331</t>
  </si>
  <si>
    <t>PN-407330</t>
  </si>
  <si>
    <t>PN-407336</t>
  </si>
  <si>
    <t>PN-407335</t>
  </si>
  <si>
    <t>PN-407334</t>
  </si>
  <si>
    <t>PCBA; 1734-AENT OPT REDESIGN; BASE</t>
  </si>
  <si>
    <t>PN-407339</t>
  </si>
  <si>
    <t>PN-407338</t>
  </si>
  <si>
    <t>PN-407337</t>
  </si>
  <si>
    <t>PCBA;1734-AENTR OPT REDESIGN; BASE</t>
  </si>
  <si>
    <t>PN-407928</t>
  </si>
  <si>
    <t>PCBA;NG69-L3Z PWR BD SIL2 E2</t>
  </si>
  <si>
    <t>PN-407963</t>
  </si>
  <si>
    <t>FW ASSY FOR 5094-HSC E1.0</t>
  </si>
  <si>
    <t>PN-408396</t>
  </si>
  <si>
    <t>PN-408395</t>
  </si>
  <si>
    <t>PCBA; NG94-AENTR; COMM BOARD E1.5</t>
  </si>
  <si>
    <t>PN-408397</t>
  </si>
  <si>
    <t>PN-418632</t>
  </si>
  <si>
    <t>PN-418631</t>
  </si>
  <si>
    <t>PCBA; NG94-AENTR COMM BOARD CC E2.0</t>
  </si>
  <si>
    <t>PCBA; NG94-AENTR; COMM BOARD E2.0</t>
  </si>
  <si>
    <t>PN-408401</t>
  </si>
  <si>
    <t>PN-408400</t>
  </si>
  <si>
    <t>PCBA; NG94-AENTR; SFP BOARD E2.0</t>
  </si>
  <si>
    <t>PN-408402</t>
  </si>
  <si>
    <t>PCBA; NG94-AENTR SFP BOARD CC E2.0</t>
  </si>
  <si>
    <t>PN-408900</t>
  </si>
  <si>
    <t>PN-408899</t>
  </si>
  <si>
    <t>PCBA; 2080 INPUT SIMULATOR MODULE</t>
  </si>
  <si>
    <t>PCBA;2080 INPUT SIMULATOR MOD</t>
  </si>
  <si>
    <t>PN-409439</t>
  </si>
  <si>
    <t>PCBA;5069-L3Z;COMMS BD; E4</t>
  </si>
  <si>
    <t>PCBA;NG69-L3Z;COMMS BD; E4</t>
  </si>
  <si>
    <t>PN-409609</t>
  </si>
  <si>
    <t>PN-409608</t>
  </si>
  <si>
    <t>PN-409836</t>
  </si>
  <si>
    <t>PN-409835</t>
  </si>
  <si>
    <t>PN-409845</t>
  </si>
  <si>
    <t>PN-409844</t>
  </si>
  <si>
    <t>PCBA; 1732D; 8-POINT M12 DNET</t>
  </si>
  <si>
    <t>PN-409847</t>
  </si>
  <si>
    <t>PN-409846</t>
  </si>
  <si>
    <t>PCBA; 1732D; 8-PT M8 DNET CON</t>
  </si>
  <si>
    <t>PN-410209</t>
  </si>
  <si>
    <t>PN-41493</t>
  </si>
  <si>
    <t>PCBA; PF6000 POWERCELL CONTROL BOARD; UL</t>
  </si>
  <si>
    <t>POWERCELL</t>
  </si>
  <si>
    <t>PN-410233</t>
  </si>
  <si>
    <t>PN-410232</t>
  </si>
  <si>
    <t>MDL W/PRGM 1734-VHSC24</t>
  </si>
  <si>
    <t>PCBA ;1734-VHSC24</t>
  </si>
  <si>
    <t>(POINT) PCBA;1734-VHSC24</t>
  </si>
  <si>
    <t>MDL W/PRGM;10-30VDC IN 16;ROHS</t>
  </si>
  <si>
    <t>PCB ASSY; 1756-IB16; ROHS</t>
  </si>
  <si>
    <t>(IECEX) PCB ASSY; 1756-IB16; ROHS</t>
  </si>
  <si>
    <t>PN-411164</t>
  </si>
  <si>
    <t>FW ASSY; 173X-AENT/R B; CPU 5.014</t>
  </si>
  <si>
    <t>PN-411700</t>
  </si>
  <si>
    <t>MDL W/PRGM; 1738-VHSC24M23</t>
  </si>
  <si>
    <t>PN-411774</t>
  </si>
  <si>
    <t>PN-411772</t>
  </si>
  <si>
    <t>MDL W/PRGM;1732E-16CFGM12P5QCWR/B;IO BRD</t>
  </si>
  <si>
    <t>PCBA; 1732E-16CFGM12P5QCWR/B; IO BOARD</t>
  </si>
  <si>
    <t>(PAN) PCBA;1732E-16CFGM12P5QCWR;SER</t>
  </si>
  <si>
    <t>PN-411983</t>
  </si>
  <si>
    <t>PN-403039</t>
  </si>
  <si>
    <t>PN-418633</t>
  </si>
  <si>
    <t>MDL W/PRGM;NG94-AENTR CPU BRD E2.0</t>
  </si>
  <si>
    <t>PCBA; NG94 AENTR CPU BOARD E2.0</t>
  </si>
  <si>
    <t>PCBA; NG94-AENTR CPU BOARD E2</t>
  </si>
  <si>
    <t>PN-411984</t>
  </si>
  <si>
    <t>PN-411024</t>
  </si>
  <si>
    <t>PN-403038</t>
  </si>
  <si>
    <t>MDL W/PRGM;NG94-AENTR CPU BRD E1.5;NOCMC</t>
  </si>
  <si>
    <t>PCBA; NG94 AENTR CPU BOARD E1.5 NO CMC</t>
  </si>
  <si>
    <t>PN-411985</t>
  </si>
  <si>
    <t>PN-411986</t>
  </si>
  <si>
    <t>FW ASSY; DP; 5069 SAFETY IO; E2</t>
  </si>
  <si>
    <t>PN-412218</t>
  </si>
  <si>
    <t>PN-412217</t>
  </si>
  <si>
    <t>PN-412624</t>
  </si>
  <si>
    <t>PN-412623</t>
  </si>
  <si>
    <t>PN-412626</t>
  </si>
  <si>
    <t>PN-412625</t>
  </si>
  <si>
    <t>PN-412628</t>
  </si>
  <si>
    <t>PN-412627</t>
  </si>
  <si>
    <t>PN-412630</t>
  </si>
  <si>
    <t>PN-412629</t>
  </si>
  <si>
    <t>PN-412776</t>
  </si>
  <si>
    <t>MDL W/PRGM;2080-LC50-48PT CPU (COATING)</t>
  </si>
  <si>
    <t>PN-412777</t>
  </si>
  <si>
    <t>MDL; W/PRGM; 2080-LC50-48QWB IO(COATING)</t>
  </si>
  <si>
    <t>PN-413450</t>
  </si>
  <si>
    <t>PN-413449</t>
  </si>
  <si>
    <t>PCBA; NEO 5094-IF4IHS;ANLG IN; E1SR</t>
  </si>
  <si>
    <t>PCBA; 5094-IF4IHS; ISOL ANALO</t>
  </si>
  <si>
    <t>PCBA; 5094-RTB3TXT; TERMINAL BASE SCR CC</t>
  </si>
  <si>
    <t>PCBA MM;5094-RTB3WXT TERMINALBASE SCR CC</t>
  </si>
  <si>
    <t>PCBA MM;5094-RTB3W E2 TERMINAL BASE SCR</t>
  </si>
  <si>
    <t>PCBA;5094-RTB3W TERMINAL BASE</t>
  </si>
  <si>
    <t>PN-413930</t>
  </si>
  <si>
    <t>PN-477948</t>
  </si>
  <si>
    <t>PCBA MM;5094-RTB3IXT TERMINALBASE SCR CC</t>
  </si>
  <si>
    <t>PCBA MM;5094-RTB3I TERM BASE SCR PILOT</t>
  </si>
  <si>
    <t>PCBA MM;5094-RTB3I TERM BASE</t>
  </si>
  <si>
    <t>PCBA MM;5094-RTB3XT TERMINAL BASE SCR CC</t>
  </si>
  <si>
    <t>PN-414269</t>
  </si>
  <si>
    <t>PN-414598</t>
  </si>
  <si>
    <t>PN-414599</t>
  </si>
  <si>
    <t>PCBA;NG94-VHSC I/O NO JTAG E1.5</t>
  </si>
  <si>
    <t>PCBA;NG94-VHSC I/O NO JTAG E1</t>
  </si>
  <si>
    <t>PN-414752</t>
  </si>
  <si>
    <t>PN-414751</t>
  </si>
  <si>
    <t>PCBA; 5094-OB16S IO_1; E1SR_B</t>
  </si>
  <si>
    <t>PCBA;5094-OB16S IO-1 E1SR_B</t>
  </si>
  <si>
    <t>PN-414754</t>
  </si>
  <si>
    <t>PN-414753</t>
  </si>
  <si>
    <t>PCBA; 5094-OB16S IO_2; E1SR_B</t>
  </si>
  <si>
    <t>PCBA;5094-OB16S IO-2 E1SR_B</t>
  </si>
  <si>
    <t>PN-414759</t>
  </si>
  <si>
    <t>PN-414758</t>
  </si>
  <si>
    <t>PCBA;NG69-L3ZS3;COMMS BD;E1.1;CC</t>
  </si>
  <si>
    <t>PCBA;NG69-L3ZS3;COMMS BD;E1.1</t>
  </si>
  <si>
    <t>PN-415493</t>
  </si>
  <si>
    <t>PN-415494</t>
  </si>
  <si>
    <t>FW ASSY; FPGA; NG69-L3Z REV1 A3P125 SIL2</t>
  </si>
  <si>
    <t>PN-416133</t>
  </si>
  <si>
    <t>FW ASSY; SPINOR; 5069 SAFETY IO; E2</t>
  </si>
  <si>
    <t>PN-416479</t>
  </si>
  <si>
    <t>PN-416478</t>
  </si>
  <si>
    <t>PCBA; 5094-IJ2IS FREQ IN; E1.5</t>
  </si>
  <si>
    <t>PCBA;5094-IJ2IS FREQ IN; E1.5</t>
  </si>
  <si>
    <t>PN-416726</t>
  </si>
  <si>
    <t>PN-393640</t>
  </si>
  <si>
    <t>PCBA;NG69-L3ZS3 BRIDGE BD; E1</t>
  </si>
  <si>
    <t>PCBA;NG69-L3Z BRIDGE BD PSC_S</t>
  </si>
  <si>
    <t>PN-416727</t>
  </si>
  <si>
    <t>PN-416729</t>
  </si>
  <si>
    <t>PN-393642</t>
  </si>
  <si>
    <t>NG69-L3ZS3 PSC BD; E1.1;MDL W/PRGM</t>
  </si>
  <si>
    <t>PCBA; NG69-L3ZS3 PSC BD; E1.1</t>
  </si>
  <si>
    <t>PCBA;NG69-L3ZS3 PSC BD;E1.1</t>
  </si>
  <si>
    <t>PN-416728</t>
  </si>
  <si>
    <t>PN-393643</t>
  </si>
  <si>
    <t>PN-393636</t>
  </si>
  <si>
    <t>NG69-L3ZS3 SPC BD; E1;MDL W/PRGM</t>
  </si>
  <si>
    <t>PCBA; NG69-L3ZS3 SPC BD; E1</t>
  </si>
  <si>
    <t>PCBA;NG69-L2ZS3 SPC BD;E1</t>
  </si>
  <si>
    <t>PN-416733</t>
  </si>
  <si>
    <t>FW ASSY; FPGA; NG69-L3ZS3; E1</t>
  </si>
  <si>
    <t>PN-416734</t>
  </si>
  <si>
    <t>FW ASSY; SPINOR; NG69-L3ZS3; E1.1</t>
  </si>
  <si>
    <t>PN-417104</t>
  </si>
  <si>
    <t>PN-417103</t>
  </si>
  <si>
    <t>PCBA; 5094-IB16S IO BOARD 1; E1SRB</t>
  </si>
  <si>
    <t>PN-417296</t>
  </si>
  <si>
    <t>PN-411768</t>
  </si>
  <si>
    <t>PCBA; 1732E-16CFGM12P5QCWR/B; CPU BOARD</t>
  </si>
  <si>
    <t>PN-417302</t>
  </si>
  <si>
    <t>FW ASSY;1794-AENTR/XT;HMI BOARD</t>
  </si>
  <si>
    <t>PN-417303</t>
  </si>
  <si>
    <t>MDL W/PRGM;1794-AENTR/A HMI BOARD</t>
  </si>
  <si>
    <t>PN-417530</t>
  </si>
  <si>
    <t>MDL W/PRGM;1794-AENTRXT;HMI BRD (CC)</t>
  </si>
  <si>
    <t>PN-417537</t>
  </si>
  <si>
    <t>MDL W/PRGM;1794-AENTRXT;HMI BRD (CR)</t>
  </si>
  <si>
    <t>PN-417637</t>
  </si>
  <si>
    <t>PN-417636</t>
  </si>
  <si>
    <t>ELECT-ASSY;MDL W/PRGM;5069-L3Z</t>
  </si>
  <si>
    <t>PCBA; NG69-L3Z PROCESSOR BD</t>
  </si>
  <si>
    <t>PN-418240</t>
  </si>
  <si>
    <t>PN-418239</t>
  </si>
  <si>
    <t>PCBA MM;5094-RTB32C TERMINAL BASE SCREW</t>
  </si>
  <si>
    <t>PCBA;5094-RTB32C TERMINAL BAS</t>
  </si>
  <si>
    <t>PN-418244</t>
  </si>
  <si>
    <t>PN-411695</t>
  </si>
  <si>
    <t>PN-418248</t>
  </si>
  <si>
    <t>PN-418247</t>
  </si>
  <si>
    <t>PN-418613</t>
  </si>
  <si>
    <t>PN-418609</t>
  </si>
  <si>
    <t>PCBA; 5094-IB16S IO BOARD 2; E1SRB</t>
  </si>
  <si>
    <t>PN-418762</t>
  </si>
  <si>
    <t>MDL W/PRGM; NG94-AENTRXT CPU BD E2.0</t>
  </si>
  <si>
    <t>PN-418763</t>
  </si>
  <si>
    <t>MDL W/PRGM; NG94-AEN2TR CPU BD E2.0</t>
  </si>
  <si>
    <t>PN-418764</t>
  </si>
  <si>
    <t>MDL W/PRGM; NG94-AEN2TRXT CPU BD E2.0</t>
  </si>
  <si>
    <t>PN-418765</t>
  </si>
  <si>
    <t>MDL W/PRGM NG94-AENSFPRXT CPU BD E2.0</t>
  </si>
  <si>
    <t>PN-418766</t>
  </si>
  <si>
    <t>MDL W/PRGM NG94-AEN2SFPRXT CPU BD E2.0</t>
  </si>
  <si>
    <t>PN-418786</t>
  </si>
  <si>
    <t>FW ASSY; VMS CORE; NG94-AENTR; E2.0</t>
  </si>
  <si>
    <t>PN-418788</t>
  </si>
  <si>
    <t>FW ASSY; SPINOR; NG94-AENTR; E2.0</t>
  </si>
  <si>
    <t>PN-418793</t>
  </si>
  <si>
    <t>FW ASSY; SPINOR; NG94-AENTRXT; E2.0</t>
  </si>
  <si>
    <t>PN-418795</t>
  </si>
  <si>
    <t>FW ASSY; SPINOR; NG94-AEN2TR; E2.0</t>
  </si>
  <si>
    <t>PN-418797</t>
  </si>
  <si>
    <t>FW ASSY; SPINOR; NG94-AEN2TRXT; E2.0</t>
  </si>
  <si>
    <t>PN-418799</t>
  </si>
  <si>
    <t>FW ASSY; SPINOR; NG94-AENSFPRXT; E2.0</t>
  </si>
  <si>
    <t>PN-418801</t>
  </si>
  <si>
    <t>FW ASSY; SPINOR; NG94-AEN2SFPRXT; E2.0</t>
  </si>
  <si>
    <t>PN-420117</t>
  </si>
  <si>
    <t>FW ASSY; 1763 CPU</t>
  </si>
  <si>
    <t>PN-420118</t>
  </si>
  <si>
    <t>PN-420119</t>
  </si>
  <si>
    <t>PN-421062</t>
  </si>
  <si>
    <t>IC;FLASH;NOR-32MB;SERIAL I/O;3.3V;125C</t>
  </si>
  <si>
    <t>PN-422779</t>
  </si>
  <si>
    <t>PN-422777</t>
  </si>
  <si>
    <t>PCBA;NG94-VHSC I/O NO JTAG E2</t>
  </si>
  <si>
    <t>PN-423187</t>
  </si>
  <si>
    <t>PN-423188</t>
  </si>
  <si>
    <t>PN-406010</t>
  </si>
  <si>
    <t>MDL W/PRGM; 2080-LC50-24PT CPU</t>
  </si>
  <si>
    <t>PN-424332</t>
  </si>
  <si>
    <t>PN-417896</t>
  </si>
  <si>
    <t>NG69-L3ZS3 SPC BD; E1;CMC; MDL W/PRGM</t>
  </si>
  <si>
    <t>PCBA; NG69-L3ZS3 SPC BD; E1; CMC</t>
  </si>
  <si>
    <t>PN-425349</t>
  </si>
  <si>
    <t>FW;ASSY;1763-L16CPU HTML(OUTSOURCE)FRN16</t>
  </si>
  <si>
    <t>PN-425357</t>
  </si>
  <si>
    <t>PCBA ;1794-TB3TK; CONFORM COATED</t>
  </si>
  <si>
    <t>PN-425359</t>
  </si>
  <si>
    <t>PCBA ;1794-TB3TSK; CONFORM COATED</t>
  </si>
  <si>
    <t>PCBA;2713/2715; 6;7;7W;10;12 &amp; 15" DAB</t>
  </si>
  <si>
    <t xml:space="preserve">PCBA;2713/2715; 6;7;7W;10;12 </t>
  </si>
  <si>
    <t>PN-428237</t>
  </si>
  <si>
    <t>PCBA ;1794-TBNK; CONFORM COATED</t>
  </si>
  <si>
    <t>PN-428255</t>
  </si>
  <si>
    <t>PCBA ;1794-TBNFK;CONFORM COATED</t>
  </si>
  <si>
    <t>PN-428448</t>
  </si>
  <si>
    <t>PN-428447</t>
  </si>
  <si>
    <t>PCBA; 2085-EP24VDC</t>
  </si>
  <si>
    <t>PN-429446</t>
  </si>
  <si>
    <t>ENCL 251A CONTROLLER SMC-FLEX</t>
  </si>
  <si>
    <t>PN-429448</t>
  </si>
  <si>
    <t>PN-429449</t>
  </si>
  <si>
    <t>PN-429450</t>
  </si>
  <si>
    <t>PN-429956</t>
  </si>
  <si>
    <t>PN-430006</t>
  </si>
  <si>
    <t>PCBA;1794-TB3T;COATED; ROUTED</t>
  </si>
  <si>
    <t>PN-430008</t>
  </si>
  <si>
    <t>PCBA;1794-TB3TSK;COATED; ROUTED</t>
  </si>
  <si>
    <t>PN-430010</t>
  </si>
  <si>
    <t>PCBA;1794-TBNK; COATED; ROUTED</t>
  </si>
  <si>
    <t>PN-430012</t>
  </si>
  <si>
    <t>PCBA;1794-TBNFK; COATED; ROUTED</t>
  </si>
  <si>
    <t>PN-430023</t>
  </si>
  <si>
    <t>PN-430024</t>
  </si>
  <si>
    <t>PCBA;NG69-L3Z PWR BD E3 NSE;CC</t>
  </si>
  <si>
    <t>PN-430032</t>
  </si>
  <si>
    <t>PCBA;NG69-L3Z PWR BD NSE</t>
  </si>
  <si>
    <t>PN-431071</t>
  </si>
  <si>
    <t>PN-431068</t>
  </si>
  <si>
    <t>PCBA;1747-L54X;MAIN BOARD</t>
  </si>
  <si>
    <t>PN-431072</t>
  </si>
  <si>
    <t>PN-431073</t>
  </si>
  <si>
    <t>PN-431091</t>
  </si>
  <si>
    <t>PN-431090</t>
  </si>
  <si>
    <t>PCBA;1747-L55X/L54X;MAIN BOAR</t>
  </si>
  <si>
    <t>PN-431092</t>
  </si>
  <si>
    <t>PN-431093</t>
  </si>
  <si>
    <t>PN-431259</t>
  </si>
  <si>
    <t>PN-431262</t>
  </si>
  <si>
    <t>PN-431340</t>
  </si>
  <si>
    <t>PN-431941</t>
  </si>
  <si>
    <t>PN-429509</t>
  </si>
  <si>
    <t>MDL W/PRGM; 2080-MEMBAK-RTC2 ASSY</t>
  </si>
  <si>
    <t>PCBA; 2080-MEMBAK-RTC2 PLUG-IN MODULE</t>
  </si>
  <si>
    <t>PCBA; 2080-MEMBAK-RTC2 PLUG-I</t>
  </si>
  <si>
    <t>PN-433483</t>
  </si>
  <si>
    <t>PN-430229</t>
  </si>
  <si>
    <t>PN-430230</t>
  </si>
  <si>
    <t>NG69-L3ZS3 SPC BD; E1.1;MDL W/PRGM</t>
  </si>
  <si>
    <t>PCBA; NG69-L3ZS3 SPC BD; E1.1</t>
  </si>
  <si>
    <t>PCBA;NG69-L3ZS3 SPC BD;E1.1;N</t>
  </si>
  <si>
    <t>PN-434256</t>
  </si>
  <si>
    <t>PN-434255</t>
  </si>
  <si>
    <t>PCBA; 5094-IB16S IO BOARD 1</t>
  </si>
  <si>
    <t>PN-434258</t>
  </si>
  <si>
    <t>PN-434257</t>
  </si>
  <si>
    <t>PCBA; 5094-IB16S IO BOARD 2</t>
  </si>
  <si>
    <t>PN-434481</t>
  </si>
  <si>
    <t>5094-HSC;E2.0;MDL W/PRGM</t>
  </si>
  <si>
    <t>PN-435031</t>
  </si>
  <si>
    <t>PN-435025</t>
  </si>
  <si>
    <t>PCBA; 5094-FSSB; E1.5</t>
  </si>
  <si>
    <t>PCBA; 5094-FSSB; E1.5B</t>
  </si>
  <si>
    <t>PN-43516</t>
  </si>
  <si>
    <t>PN-436029</t>
  </si>
  <si>
    <t>PN-436023</t>
  </si>
  <si>
    <t>PCBA; NG94 IRT8S E1.5 SPI UPDATE</t>
  </si>
  <si>
    <t>PCBA;NG94 IRT8S E1.5 SPI</t>
  </si>
  <si>
    <t>PN-437282</t>
  </si>
  <si>
    <t>5094-HSC;E2.0;FW ASSY</t>
  </si>
  <si>
    <t>PN-438236</t>
  </si>
  <si>
    <t>PN-438235</t>
  </si>
  <si>
    <t>PN-438234</t>
  </si>
  <si>
    <t>MDL W/PRGM; 1734-8CFG REDESIGN</t>
  </si>
  <si>
    <t>PCBA; 1734-8CFG REDESIGN</t>
  </si>
  <si>
    <t>PN-439782</t>
  </si>
  <si>
    <t>PCBA ;COMMON WIRING;CTM/C (CC)</t>
  </si>
  <si>
    <t>PN-439787</t>
  </si>
  <si>
    <t>PCBA; VOLTAGE WIRING;VTM/C;(CC)</t>
  </si>
  <si>
    <t>PN-440728</t>
  </si>
  <si>
    <t>PCBA ;EXP PWR BASE;EP24DC/B (CC)</t>
  </si>
  <si>
    <t>PN-440730</t>
  </si>
  <si>
    <t>PCBA ;FIELD PWR DIST;FPD/B (CC)</t>
  </si>
  <si>
    <t>PN-441966</t>
  </si>
  <si>
    <t xml:space="preserve"> MDL W/PRGM ;1734-IB8/D (CC)</t>
  </si>
  <si>
    <t>PN-441968</t>
  </si>
  <si>
    <t>MDL W/PRGM ;1734-IB4/D (CC)</t>
  </si>
  <si>
    <t>PN-442868</t>
  </si>
  <si>
    <t>PN-442867</t>
  </si>
  <si>
    <t>1769-L3Y MAINBOARD;MDL; W/PRGM</t>
  </si>
  <si>
    <t>PN-442869</t>
  </si>
  <si>
    <t>MDL W/PRGM; 1734-AENT/B; BASE (CC)</t>
  </si>
  <si>
    <t>PN-442870</t>
  </si>
  <si>
    <t>PN-421271</t>
  </si>
  <si>
    <t>PN-421270</t>
  </si>
  <si>
    <t>PCBA; 1769-L3Y DAUGHTERCARD</t>
  </si>
  <si>
    <t>PCBA; 1769-L3Y;DAUGHTERCARD;E</t>
  </si>
  <si>
    <t>PN-442978</t>
  </si>
  <si>
    <t>PCBA; 1769-L3Y DAUGHTERCARD; NSE</t>
  </si>
  <si>
    <t>PCBA; 1769-L3Y;DAUGHTERCARD;N</t>
  </si>
  <si>
    <t>PN-442979</t>
  </si>
  <si>
    <t>PN-442980</t>
  </si>
  <si>
    <t>1769-L1Y MAINBOARD; MDL; W/PRGM</t>
  </si>
  <si>
    <t>PN-443925</t>
  </si>
  <si>
    <t>MDL W/PRGM ;NEW 1734-OE2C/C (CC)</t>
  </si>
  <si>
    <t>PN-445098</t>
  </si>
  <si>
    <t>MDL W/PRGM; 1734-IR2/C ;2PT RTD (CC)</t>
  </si>
  <si>
    <t>PN-445101</t>
  </si>
  <si>
    <t>MDL W/PRGM ;1734-IT2I (CC)</t>
  </si>
  <si>
    <t>MDL W/PRGM ;1734-OE4C/C (CC)</t>
  </si>
  <si>
    <t>PN-446393</t>
  </si>
  <si>
    <t>MDL W/PRGM ;1734-OW4 (CC)</t>
  </si>
  <si>
    <t>PN-446394</t>
  </si>
  <si>
    <t>MDL W/PRGM ;1734-ARM (CC)</t>
  </si>
  <si>
    <t>PN-446597</t>
  </si>
  <si>
    <t>PN-446596</t>
  </si>
  <si>
    <t>PCBA; IO BOARD 2_IF8IH VER.00</t>
  </si>
  <si>
    <t>PCBA; 5094 HART MODULE IF8IH BOARD 2</t>
  </si>
  <si>
    <t>PN-446631</t>
  </si>
  <si>
    <t>FW ASSY; SPINOR; 5094-FSSB; V0.5</t>
  </si>
  <si>
    <t>PN-446635</t>
  </si>
  <si>
    <t>FW ASSY; S128; 5094-FSSB; V0.43</t>
  </si>
  <si>
    <t>PN-446636</t>
  </si>
  <si>
    <t>FW ASSY; S3A7; 5094-FSSB; V0.8</t>
  </si>
  <si>
    <t>PN-447030</t>
  </si>
  <si>
    <t>MDL W/PRGM;1734-IE2C (CC)</t>
  </si>
  <si>
    <t>PN-447031</t>
  </si>
  <si>
    <t>MDL W/PRGM ;1734-IE4C (CC)</t>
  </si>
  <si>
    <t>PN-447032</t>
  </si>
  <si>
    <t>MDL W/PRGM ;1734-OB8 (CC)</t>
  </si>
  <si>
    <t>PN-447033</t>
  </si>
  <si>
    <t>MDL W/PRGM ;1734-OB8E;(CC)</t>
  </si>
  <si>
    <t>PN-447066</t>
  </si>
  <si>
    <t>PN-447067</t>
  </si>
  <si>
    <t>PN-447068</t>
  </si>
  <si>
    <t>PCBA; NG94-AENTR BKPLANE BD CC E2.5</t>
  </si>
  <si>
    <t>PCBA; NG94-AENTR BACKPLANE BD E2.5</t>
  </si>
  <si>
    <t>PN-447857</t>
  </si>
  <si>
    <t>MDL W/PRGM ;1734-IE8C (CC)</t>
  </si>
  <si>
    <t>PN-447861</t>
  </si>
  <si>
    <t>MDL W/PRGM ;1734-OB4 (CC)</t>
  </si>
  <si>
    <t>PN-447864</t>
  </si>
  <si>
    <t>MDL W/PRGM ;1734-IE2V/1738-IE2VM12 (CC)</t>
  </si>
  <si>
    <t>PN-447866</t>
  </si>
  <si>
    <t>MDL W/PRGM ;1734-OE2V/1738-OE2VM12 (CC)</t>
  </si>
  <si>
    <t>PN-447870</t>
  </si>
  <si>
    <t>MDL. W/PRGM;1734-SSI (CC)</t>
  </si>
  <si>
    <t>PN-447874</t>
  </si>
  <si>
    <t>MDL W/PRGM 1734-VHSC24 (CC)</t>
  </si>
  <si>
    <t>PN-447877</t>
  </si>
  <si>
    <t>MDL W/PRGM ;1734-IV8 (CC)</t>
  </si>
  <si>
    <t>PN-447881</t>
  </si>
  <si>
    <t>MDL W/PRGM; 1734-OV8E;(CC)</t>
  </si>
  <si>
    <t>PN-447930</t>
  </si>
  <si>
    <t>PN-448018</t>
  </si>
  <si>
    <t>PN-448017</t>
  </si>
  <si>
    <t>PCBA; 5094-BEM (LEFT &amp; RIGHT)</t>
  </si>
  <si>
    <t>PN-449001</t>
  </si>
  <si>
    <t>MDL W/PRGM;2080-LC20-20PT CPU SER B</t>
  </si>
  <si>
    <t>PN-449003</t>
  </si>
  <si>
    <t>FIRMWARE ASSY;2080-LC20-20PT CPU SER B</t>
  </si>
  <si>
    <t>PN-449322</t>
  </si>
  <si>
    <t>PN-449321</t>
  </si>
  <si>
    <t>PCBA; NEO 5094-IF4IHS;ANLG IN; E2</t>
  </si>
  <si>
    <t>PN-450642</t>
  </si>
  <si>
    <t>PN-450639</t>
  </si>
  <si>
    <t>PCBA; IO BOARD 2_OF8IH</t>
  </si>
  <si>
    <t>PCBA; IO BOARD 2_OF8IH VER.00</t>
  </si>
  <si>
    <t>PN-450811</t>
  </si>
  <si>
    <t>CAP;CER-0.01UF;1KV;Y5V;-20/+80%;RADL;5MM</t>
  </si>
  <si>
    <t>PN-450822</t>
  </si>
  <si>
    <t>PN-451479</t>
  </si>
  <si>
    <t>PN-443949</t>
  </si>
  <si>
    <t>PN-443957</t>
  </si>
  <si>
    <t>5094-HSC;E2.1;MDL W/PRGM</t>
  </si>
  <si>
    <t>PCBA;NG94-HSC I/O NO JTAG E2.1</t>
  </si>
  <si>
    <t>PN-451859</t>
  </si>
  <si>
    <t>PCBA MM;5094-RTB32V TERM BASE PUSH IN</t>
  </si>
  <si>
    <t>PCBA;5094-RTB32V TERM BASE PU</t>
  </si>
  <si>
    <t>PN-451860</t>
  </si>
  <si>
    <t>PCBA MM;5094-RTB32CS TERM BASE PUSH IN</t>
  </si>
  <si>
    <t>PN-451934</t>
  </si>
  <si>
    <t>PN-451936</t>
  </si>
  <si>
    <t>PN-451938</t>
  </si>
  <si>
    <t>PN-451949</t>
  </si>
  <si>
    <t>PN-451956</t>
  </si>
  <si>
    <t>PN-451995</t>
  </si>
  <si>
    <t>MDL W/PRGM;2080-LC20-20PT CPU SER B (CC)</t>
  </si>
  <si>
    <t>PN-451996</t>
  </si>
  <si>
    <t>MDL W/PRGM;2080-LC20-20QBB IO SER B (CC)</t>
  </si>
  <si>
    <t>PN-451997</t>
  </si>
  <si>
    <t>MDL W/PRGM; 2080-IF2 (CC)</t>
  </si>
  <si>
    <t>PN-452136</t>
  </si>
  <si>
    <t>PN-452133</t>
  </si>
  <si>
    <t>PCBA; 5094-BEM (LEFT &amp; RIGHT) E1</t>
  </si>
  <si>
    <t>PN-452138</t>
  </si>
  <si>
    <t>PN-452134</t>
  </si>
  <si>
    <t>PCBA;5094-BEM (LEFT &amp; RIGHT)</t>
  </si>
  <si>
    <t>PN-454278</t>
  </si>
  <si>
    <t>PN-454265</t>
  </si>
  <si>
    <t>PCBA; 5094-OW4IS; E1.5SR</t>
  </si>
  <si>
    <t>PN-454681</t>
  </si>
  <si>
    <t>PN-400938</t>
  </si>
  <si>
    <t>5069-ARM; MDL W/PRGM; R1.1</t>
  </si>
  <si>
    <t>PCBA;NEO 5069 ARM VE3.1</t>
  </si>
  <si>
    <t>PN-454682</t>
  </si>
  <si>
    <t>PN-403614</t>
  </si>
  <si>
    <t>PN-430018</t>
  </si>
  <si>
    <t>5069-HSC; MDL W/PRGM; R1.1</t>
  </si>
  <si>
    <t>PN-454823</t>
  </si>
  <si>
    <t>PN-45531</t>
  </si>
  <si>
    <t>PN-456186</t>
  </si>
  <si>
    <t>PN-456187</t>
  </si>
  <si>
    <t>PCBA; NG94-AENTR BKPLANE BD CC E2.51</t>
  </si>
  <si>
    <t>PCBA; NG94-AENTR BACKPLANE BD E2.51</t>
  </si>
  <si>
    <t>PCBA;NG94-AENTR BCKPLANE BD E2.51</t>
  </si>
  <si>
    <t>PN-456197</t>
  </si>
  <si>
    <t>PN-456198</t>
  </si>
  <si>
    <t>PCBA; NG94-AENTR; RTB BOARD CC</t>
  </si>
  <si>
    <t>PCBA; NG94-AENTR RTB BOARD</t>
  </si>
  <si>
    <t>PCBA; NG94-AENTR;RTB BOARD E2.5</t>
  </si>
  <si>
    <t>MDL W/PRGM ;1734-ADN BRIDGE</t>
  </si>
  <si>
    <t>PN-456636</t>
  </si>
  <si>
    <t>PN-456635</t>
  </si>
  <si>
    <t>PN-448996</t>
  </si>
  <si>
    <t>MDL W/PRGM; 2080-LC70-24PT CPU</t>
  </si>
  <si>
    <t>PCBA; 2080-LC70-24PT CPU</t>
  </si>
  <si>
    <t>PN-456867</t>
  </si>
  <si>
    <t>PCBA;NG69-L3Z;COMMS BD; NSE</t>
  </si>
  <si>
    <t>PN-456868</t>
  </si>
  <si>
    <t>PCBA;NG69-L3Z;COMMS BD</t>
  </si>
  <si>
    <t>PN-456879</t>
  </si>
  <si>
    <t>1769-SDN; MDL W/PRGM; CC</t>
  </si>
  <si>
    <t>PN-457071</t>
  </si>
  <si>
    <t>PN-481562</t>
  </si>
  <si>
    <t>MDL W/PRGM;NG94-AENTR CPU BRD</t>
  </si>
  <si>
    <t>PCBA; NG94 AENTR CPU BRD (NO O-RING)</t>
  </si>
  <si>
    <t>PN-457072</t>
  </si>
  <si>
    <t>MDL W/PRGM; NG94-AENTRXT CPU BD</t>
  </si>
  <si>
    <t>PN-457073</t>
  </si>
  <si>
    <t>MDL W/PRGM; NG94-AEN2TR CPU BD</t>
  </si>
  <si>
    <t>PN-457074</t>
  </si>
  <si>
    <t>MDL W/PRGM; NG94-AEN2TRXT CPU BD</t>
  </si>
  <si>
    <t>PN-457075</t>
  </si>
  <si>
    <t>MDL W/PRGM NG94-AENSFPRXT CPU BD</t>
  </si>
  <si>
    <t>PN-457076</t>
  </si>
  <si>
    <t>MDL W/PRGM NG94-AEN2SFPRXT CPU BD</t>
  </si>
  <si>
    <t>PN-457487</t>
  </si>
  <si>
    <t>FW ASSY;2080-LC70-24PT CPU</t>
  </si>
  <si>
    <t>PN-457840</t>
  </si>
  <si>
    <t>PN-451600</t>
  </si>
  <si>
    <t>PN-451599</t>
  </si>
  <si>
    <t>ELECT-ASSY;MDL W/PRGM;5069-L3ZS SIL2;E1</t>
  </si>
  <si>
    <t>PCBA; NG69-L3ZS SIL2 PROCESSOR BD; E1</t>
  </si>
  <si>
    <t>PCBA;NG69-L3ZS SIL2 PROCESSOR</t>
  </si>
  <si>
    <t>PN-457864</t>
  </si>
  <si>
    <t>FW ASSY; SPINOR; 5069-L3ZS2; 128MB;CTRLR</t>
  </si>
  <si>
    <t>PN-458011</t>
  </si>
  <si>
    <t>FW ASSY; 173X-AENT/R B; CPU 5.015</t>
  </si>
  <si>
    <t>PN-458012</t>
  </si>
  <si>
    <t>PN-458013</t>
  </si>
  <si>
    <t>PN-458014</t>
  </si>
  <si>
    <t>PN-458015</t>
  </si>
  <si>
    <t>PN-458138</t>
  </si>
  <si>
    <t>FW ASSY; SPINOR; 5069-L3ZS3;PSC</t>
  </si>
  <si>
    <t>PN-458139</t>
  </si>
  <si>
    <t>FW ASSY; SPINOR; 5069-L3ZS3;SPC</t>
  </si>
  <si>
    <t>PN-458414</t>
  </si>
  <si>
    <t>FW ASSY; VMS CORE; NG94-AENTR</t>
  </si>
  <si>
    <t>PN-458715</t>
  </si>
  <si>
    <t>PN-458534</t>
  </si>
  <si>
    <t>PCBA; 2085-EP24VDC; E1.1</t>
  </si>
  <si>
    <t>PCBA; 2085-EP24VDC;E1.1</t>
  </si>
  <si>
    <t>PN-460126</t>
  </si>
  <si>
    <t>MDL W/PRGM; 1734-AENT/B;CPU (CC)</t>
  </si>
  <si>
    <t>PN-460134</t>
  </si>
  <si>
    <t>MDL W/PRGM; 1734-AENTR/B; CPU (CC)</t>
  </si>
  <si>
    <t>PN-461443</t>
  </si>
  <si>
    <t>MDL W/PRGM; 1734-AENTR/B; BASE (CC)</t>
  </si>
  <si>
    <t>PN-461677</t>
  </si>
  <si>
    <t>PN-461681</t>
  </si>
  <si>
    <t>PN-461847</t>
  </si>
  <si>
    <t>PN-461848</t>
  </si>
  <si>
    <t>PN-456291</t>
  </si>
  <si>
    <t>(POINT) PCBA;1738-ADNX CPU</t>
  </si>
  <si>
    <t>PN-461849</t>
  </si>
  <si>
    <t>PN-461850</t>
  </si>
  <si>
    <t>PN-461851</t>
  </si>
  <si>
    <t>PN-461852</t>
  </si>
  <si>
    <t>PN-461853</t>
  </si>
  <si>
    <t>PN-461860</t>
  </si>
  <si>
    <t>1769-L3Y MAINBOARD;MDL; W/PRGM; K</t>
  </si>
  <si>
    <t>PN-462314</t>
  </si>
  <si>
    <t xml:space="preserve"> PN-462313</t>
  </si>
  <si>
    <t>PCBA; MDL; 5069-IB8S IO BRD; E2</t>
  </si>
  <si>
    <t>PCBA; NG94-AENTR COMM BOARD CC</t>
  </si>
  <si>
    <t>PN-462883</t>
  </si>
  <si>
    <t>PN-462885</t>
  </si>
  <si>
    <t>PCBA; NG94-AENTR; SFP BOARD</t>
  </si>
  <si>
    <t>PCBA; NG94-AENTR; SFP BOARD E2.5</t>
  </si>
  <si>
    <t>PN-462884</t>
  </si>
  <si>
    <t>PCBA; NG94-AENTR SFP BOARD CC</t>
  </si>
  <si>
    <t>PCBA; 1734 ISOL EXP POWER 24VDC (CC)</t>
  </si>
  <si>
    <t>PCBA; 1734 ISOL EXP POWER 24VDC/B (CC)</t>
  </si>
  <si>
    <t>PN-464428</t>
  </si>
  <si>
    <t>PN-449629</t>
  </si>
  <si>
    <t>PN-449628</t>
  </si>
  <si>
    <t>MDL W/PRGM;5094-IJ2IS FREQ IN;ISOL;SAFE</t>
  </si>
  <si>
    <t>PCBA; 5094-IJ2IS FREQ IN; E2</t>
  </si>
  <si>
    <t>PCBA;5094-IJ2IS FREQ IN; E2</t>
  </si>
  <si>
    <t>PN-464444</t>
  </si>
  <si>
    <t>PN-481560</t>
  </si>
  <si>
    <t>PCBA;PF6000 POWER CELL;MDC;009</t>
  </si>
  <si>
    <t>PCB;PF6000 POWER CELL;MDC;009</t>
  </si>
  <si>
    <t>PN-464915</t>
  </si>
  <si>
    <t>FW ASSY; MCU-AB; R7FS3A7; 5069-IB8S; E2</t>
  </si>
  <si>
    <t>PN-464917</t>
  </si>
  <si>
    <t>FW ASSY; MCU-AB; R7FS3A7; 5069-OBV8S; E2</t>
  </si>
  <si>
    <t>PN-464984</t>
  </si>
  <si>
    <t>FW ASSY; SPINOR; NG94-AENTR</t>
  </si>
  <si>
    <t>PN-464986</t>
  </si>
  <si>
    <t>FW ASSY; SPINOR; NG94-AENTRXT</t>
  </si>
  <si>
    <t>PN-464988</t>
  </si>
  <si>
    <t>FW ASSY; SPINOR; NG94-AEN2TR</t>
  </si>
  <si>
    <t>PN-464991</t>
  </si>
  <si>
    <t>FW ASSY; SPINOR; NG94-AEN2TRXT</t>
  </si>
  <si>
    <t>PN-464993</t>
  </si>
  <si>
    <t>FW ASSY; SPINOR; NG94-AENSFPRXT</t>
  </si>
  <si>
    <t>PN-464995</t>
  </si>
  <si>
    <t>FW ASSY; SPINOR; NG94-AEN2SFPRXT</t>
  </si>
  <si>
    <t>PN-465156</t>
  </si>
  <si>
    <t>PN-462312</t>
  </si>
  <si>
    <t>PN-462311</t>
  </si>
  <si>
    <t>MDL W/PRGM; 5069-IB8S RUB BRD; E2</t>
  </si>
  <si>
    <t>PCBA; MDL; 5069-IB8S RUB BRD; E2</t>
  </si>
  <si>
    <t>PCBA;MDL;5069-IB8S RUB BRD; E</t>
  </si>
  <si>
    <t>PN-465158</t>
  </si>
  <si>
    <t>PN-462317</t>
  </si>
  <si>
    <t>PN-462316</t>
  </si>
  <si>
    <t>MDL W/PRGM; 5069-OBV8S RUB BRD; E2</t>
  </si>
  <si>
    <t>PCBA; MDL; 5069-OBV8S RUB BRD; E2</t>
  </si>
  <si>
    <t>PN-465159</t>
  </si>
  <si>
    <t>PN-462319</t>
  </si>
  <si>
    <t>PN-462318</t>
  </si>
  <si>
    <t>MDL W/PRGM; 5069-OBV8S IO BRD; E2</t>
  </si>
  <si>
    <t>PCBA; MDL; 5069-OBV8S IO BRD; E2</t>
  </si>
  <si>
    <t>PN-465346</t>
  </si>
  <si>
    <t>PN-61304</t>
  </si>
  <si>
    <t>MDL;PRI CTRL-AC</t>
  </si>
  <si>
    <t>PCBA;MDL;PRI CTRL-AC</t>
  </si>
  <si>
    <t>PN-465347</t>
  </si>
  <si>
    <t>MDL;PRI CTRL-24V</t>
  </si>
  <si>
    <t>PCBA;MDL;PRI CTRL-24V</t>
  </si>
  <si>
    <t>PN-465394</t>
  </si>
  <si>
    <t>PN-465393</t>
  </si>
  <si>
    <t>PCBA; 1734 ISOL EXP POWER 24VDC PH2+</t>
  </si>
  <si>
    <t>PN-465535</t>
  </si>
  <si>
    <t>PN-465536</t>
  </si>
  <si>
    <t>PN-466146</t>
  </si>
  <si>
    <t>PCBA;MDL;1769-L3YS BKP BOARD;CC</t>
  </si>
  <si>
    <t>PN-466147</t>
  </si>
  <si>
    <t>MDL W/PRGM;1769-L3YS SPC BOARD;CC</t>
  </si>
  <si>
    <t>PN-466148</t>
  </si>
  <si>
    <t>PCBA;MDL;1769-L3YS LED BOARD;CC</t>
  </si>
  <si>
    <t>PN-466149</t>
  </si>
  <si>
    <t>MDL W/PRGM;1769-L3YS PSC BOARD;CC</t>
  </si>
  <si>
    <t>PN-466300</t>
  </si>
  <si>
    <t>PCBA; 1769-L3Y DAUGHTERCARD; CC</t>
  </si>
  <si>
    <t>PN-466439</t>
  </si>
  <si>
    <t>PCBA;1769-L35; PROCESSOR; MB;CC</t>
  </si>
  <si>
    <t>PN-466574</t>
  </si>
  <si>
    <t>PN-467015</t>
  </si>
  <si>
    <t>FW ASSY;1734-8CFG REDESIGN;REV 4.011</t>
  </si>
  <si>
    <t>PN-467558</t>
  </si>
  <si>
    <t>PN-467557</t>
  </si>
  <si>
    <t>PCBA; 5094-OW4IS; E2SR</t>
  </si>
  <si>
    <t>PN-467773</t>
  </si>
  <si>
    <t>PN-467772</t>
  </si>
  <si>
    <t>PCBA; MDL; 5069-OBV8S RUB BRD; E2.1</t>
  </si>
  <si>
    <t>PCBA;MDL;5069-OBV8S RUB BRD;</t>
  </si>
  <si>
    <t>PN-467774</t>
  </si>
  <si>
    <t>PN-467770</t>
  </si>
  <si>
    <t>PCBA; MDL; 5069-OBV8S IO BRD; E2.1</t>
  </si>
  <si>
    <t>PN-468062</t>
  </si>
  <si>
    <t>PN-468061</t>
  </si>
  <si>
    <t>PCBA; MDL; 5069-IB8S IO BRD; E2.1</t>
  </si>
  <si>
    <t>PCBA; MDL;5069-IB8S IO BRD; E</t>
  </si>
  <si>
    <t>PN-468065</t>
  </si>
  <si>
    <t>PN-468063</t>
  </si>
  <si>
    <t>PCBA; MDL; 5069-IB8S RUB BRD; E2.1</t>
  </si>
  <si>
    <t>PN-468222</t>
  </si>
  <si>
    <t>MDL W/PRGM;5094-IF4IHS AIN;ISOL;SAFE</t>
  </si>
  <si>
    <t>PN-468223</t>
  </si>
  <si>
    <t>PN-449051</t>
  </si>
  <si>
    <t>PN-449050</t>
  </si>
  <si>
    <t>MDL W/PRGM;5094-OF4IHS AOUT;ISOL;SAFE</t>
  </si>
  <si>
    <t>PCBA; NEO 5094-OF4IHS; ANLG OUT; E2</t>
  </si>
  <si>
    <t>PCBA; 5094 OF4IHS E2</t>
  </si>
  <si>
    <t>PN-468224</t>
  </si>
  <si>
    <t>PN-450295</t>
  </si>
  <si>
    <t>PN-450290</t>
  </si>
  <si>
    <t>MDL W/PRGM;5094-IRT8S TC/RTD;ISOL;SAFE</t>
  </si>
  <si>
    <t>PCBA; NG94 IRT8S E2</t>
  </si>
  <si>
    <t>PCBA;5094 IRT8S E2</t>
  </si>
  <si>
    <t>PN-468270</t>
  </si>
  <si>
    <t>MDL W/PRGM;5094-FSSB-E1.5;1 MINION</t>
  </si>
  <si>
    <t>PN-468271</t>
  </si>
  <si>
    <t>MDL W/PRGM;5094-FSSB-E1.5;NO MINION</t>
  </si>
  <si>
    <t>PN-468595</t>
  </si>
  <si>
    <t>PN-446569</t>
  </si>
  <si>
    <t>PCBA;5094-FSB_HART(JTAG ENABLED)</t>
  </si>
  <si>
    <t>PCBA;FSSB_HART VER0.0</t>
  </si>
  <si>
    <t>PN-470659</t>
  </si>
  <si>
    <t>PCBA;NG94-AENTR BCKPLANE BD E2.6</t>
  </si>
  <si>
    <t>PN-471120</t>
  </si>
  <si>
    <t>PCBA; 5094-FSSB; E2; DEV</t>
  </si>
  <si>
    <t>PN-471581</t>
  </si>
  <si>
    <t>PN-471087</t>
  </si>
  <si>
    <t>PN-471085</t>
  </si>
  <si>
    <t>MDL W/PRGM;5094-FSSB-E2;1 MINION</t>
  </si>
  <si>
    <t>PCBA; 5094-FSSB; E2; 1 MINION</t>
  </si>
  <si>
    <t>PCBA; 5094-FSSB; E2</t>
  </si>
  <si>
    <t>PN-471582</t>
  </si>
  <si>
    <t>PN-471086</t>
  </si>
  <si>
    <t>MDL W/PRGM;5094-FSSB;NO MINION</t>
  </si>
  <si>
    <t>PCBA; 5094-FSSB; NO MINION</t>
  </si>
  <si>
    <t>PCBA; 5094-FSSB; E2 FULL</t>
  </si>
  <si>
    <t>PN-471780</t>
  </si>
  <si>
    <t>FW ASSY; FLASH; 1756-IRT8I/A; 2.012</t>
  </si>
  <si>
    <t>PN-471891</t>
  </si>
  <si>
    <t>PCBA; NG94-AENTR BKPLANE BD CC</t>
  </si>
  <si>
    <t>PN-472102</t>
  </si>
  <si>
    <t>PN-471232</t>
  </si>
  <si>
    <t>MDLWPRGM; 1794-ACNR15/D - PWR SPPLY ASM.</t>
  </si>
  <si>
    <t>PCBA;1794-ACNR15/D PS BOARD</t>
  </si>
  <si>
    <t>PCB ASM 1794-ACNR15 PS</t>
  </si>
  <si>
    <t>PN-472103</t>
  </si>
  <si>
    <t>MDLWPRGM; 1794-ACNR15XT/-ACN15K/D PS-CC</t>
  </si>
  <si>
    <t>PN-472436</t>
  </si>
  <si>
    <t>PN-472438</t>
  </si>
  <si>
    <t>PN-472439</t>
  </si>
  <si>
    <t>PN-472441</t>
  </si>
  <si>
    <t>PN-473131</t>
  </si>
  <si>
    <t>PN-473132</t>
  </si>
  <si>
    <t>PCBA;NG94-HSC I/O WITH JTAG E2.2</t>
  </si>
  <si>
    <t>PCBA;NG94-HSC I/O BRD1 E2.2</t>
  </si>
  <si>
    <t>MDL W/PRGM;1756IA16/A; ROHS</t>
  </si>
  <si>
    <t>PCBA; 1756-IA16 120VAC INPUT ROHS</t>
  </si>
  <si>
    <t>PCBA;1756-IA16 120VAC INPUT R</t>
  </si>
  <si>
    <t>PN-474185</t>
  </si>
  <si>
    <t>PCBA;NG94-HSC I/O</t>
  </si>
  <si>
    <t>PCBA;NG94-HSC I/O BRD</t>
  </si>
  <si>
    <t>PN-474319</t>
  </si>
  <si>
    <t>PN-474317</t>
  </si>
  <si>
    <t>PCBA; 5094-OB16S IO_1</t>
  </si>
  <si>
    <t>PCBA;5094-OB16S IO-1 E2</t>
  </si>
  <si>
    <t>PN-474320</t>
  </si>
  <si>
    <t xml:space="preserve"> PN-474318</t>
  </si>
  <si>
    <t>PCBA; 5094-OB16S IO_2</t>
  </si>
  <si>
    <t>PCBA;5094-OB16S IO-2; E2</t>
  </si>
  <si>
    <t>PCBA; 5094-MB; HIROSE;PILOT</t>
  </si>
  <si>
    <t>PCBA; NG94-BPH;HIROSE;E2</t>
  </si>
  <si>
    <t>PCBA MM;5094-RTB3SXT TERM BASE SCR CC</t>
  </si>
  <si>
    <t>PN-474590</t>
  </si>
  <si>
    <t>PCBA; 5094-RTB3TSXT; TERMINAL BASE PI CC</t>
  </si>
  <si>
    <t>PCBA MM;5094-RTB3ISXT TERM BASE PI CC</t>
  </si>
  <si>
    <t>PCBA MM;5094-RTB3IS TERM BASE SPR PILOT</t>
  </si>
  <si>
    <t>PCBA MM;5094-RTB3IS TERM BASE</t>
  </si>
  <si>
    <t>PCBA MM;5094-RTB3WSXT TERM BASE PI CC</t>
  </si>
  <si>
    <t>PN-474931</t>
  </si>
  <si>
    <t>FW ASSY; VMS CORE; ICE2 PLATFORM; L3ZS3</t>
  </si>
  <si>
    <t>PN-475164</t>
  </si>
  <si>
    <t>PN-475167</t>
  </si>
  <si>
    <t>PN-475431</t>
  </si>
  <si>
    <t>MAIN BOOT IMAGE FW 0.9.0 S3A7 2M UART</t>
  </si>
  <si>
    <t>PN-475513</t>
  </si>
  <si>
    <t>PN-475514</t>
  </si>
  <si>
    <t>FW ASSY; DP; STK MBI V0.47</t>
  </si>
  <si>
    <t>PN-475515</t>
  </si>
  <si>
    <t>FW ASSY; MCU-AB; R7FS3A7;5069-IB8S;E2.1</t>
  </si>
  <si>
    <t>PN-475516</t>
  </si>
  <si>
    <t>FW ASSY; MCU-AB; R7FS3A7;5069-OBV8S;E2.1</t>
  </si>
  <si>
    <t>PN-476185</t>
  </si>
  <si>
    <t>5094-HSC;E2.3;MDL W/PRGM</t>
  </si>
  <si>
    <t>PN-476288</t>
  </si>
  <si>
    <t>FW ASSY; S3A7; 5094-IJ2IS; V0.9</t>
  </si>
  <si>
    <t>PN-476289</t>
  </si>
  <si>
    <t>FW ASSY; S128; 5094-IF4IHS; V0.9</t>
  </si>
  <si>
    <t>PN-476290</t>
  </si>
  <si>
    <t>FW ASSY; S128; 5094-OF4IHS; V0.9</t>
  </si>
  <si>
    <t>PN-476291</t>
  </si>
  <si>
    <t>FW ASSY; S3A7; 5094-IRT8S; V0.9</t>
  </si>
  <si>
    <t>PCBA; NG94-MBXT; HIROSE;PILOT;CC ROUTED</t>
  </si>
  <si>
    <t>PN-476976</t>
  </si>
  <si>
    <t>PN-476905</t>
  </si>
  <si>
    <t>MDL W/PRGM;2080-LC20-20PT CPU</t>
  </si>
  <si>
    <t>PN-477123</t>
  </si>
  <si>
    <t>FW ASSY; S3A7; 5094-FSSB; V0.9</t>
  </si>
  <si>
    <t>PN-477501</t>
  </si>
  <si>
    <t>MDL W/PRGM; 5069-IB8S RUB BRD; E2.1</t>
  </si>
  <si>
    <t>PN-477502</t>
  </si>
  <si>
    <t>MDL W/PRGM; 5069-OBV8S RUB BRD; E2.1</t>
  </si>
  <si>
    <t>PN-477504</t>
  </si>
  <si>
    <t>MDL W/PRGM; 5069-OBV8S IO BRD; E2.1</t>
  </si>
  <si>
    <t>PN-478361</t>
  </si>
  <si>
    <t>PCBA MM;5094-RTB3AC TERMINAL BASE SCREW</t>
  </si>
  <si>
    <t>PCBA;5094-RTB3AC TERMINAL BAS</t>
  </si>
  <si>
    <t>PN-479803</t>
  </si>
  <si>
    <t>PN-480271</t>
  </si>
  <si>
    <t>PCBA; 2085-EP24VDC; E1.2</t>
  </si>
  <si>
    <t>PCBA; 2085-EP24VDC;E1.2</t>
  </si>
  <si>
    <t>PN-480295</t>
  </si>
  <si>
    <t>PCBA MM;5094-RTB3ACXT TERM BASE SCR CC</t>
  </si>
  <si>
    <t>PN-480296</t>
  </si>
  <si>
    <t>PCBA MM;5094-RTB3ACSXT TERM BASE PI CC</t>
  </si>
  <si>
    <t>PCBA MM;5094-RTB3ACS TERM BASE PUSH IN</t>
  </si>
  <si>
    <t>PCBA;5094-RTB3ACS TERMINAL BA</t>
  </si>
  <si>
    <t>PN-480393</t>
  </si>
  <si>
    <t>5094-HSC;E2.3;FW ASSY</t>
  </si>
  <si>
    <t>PN-481445</t>
  </si>
  <si>
    <t>PN-481444</t>
  </si>
  <si>
    <t>PN-482324</t>
  </si>
  <si>
    <t>PN-482797</t>
  </si>
  <si>
    <t>PN-483102</t>
  </si>
  <si>
    <t>FW ASSY; SPINOR; NEO_S CDMI 0.7</t>
  </si>
  <si>
    <t>PN-483647</t>
  </si>
  <si>
    <t>PN-467210</t>
  </si>
  <si>
    <t>PN-467205</t>
  </si>
  <si>
    <t>PN-478371</t>
  </si>
  <si>
    <t>PCBA;1734-IB2/D</t>
  </si>
  <si>
    <t>PN-483649</t>
  </si>
  <si>
    <t>PN-478379</t>
  </si>
  <si>
    <t>PCBA;1734-IB4/D</t>
  </si>
  <si>
    <t>PN-483650</t>
  </si>
  <si>
    <t>PN-483652</t>
  </si>
  <si>
    <t>PN-478381</t>
  </si>
  <si>
    <t>PCBA;1734-IB8/D</t>
  </si>
  <si>
    <t>PN-479394</t>
  </si>
  <si>
    <t>PN-483656</t>
  </si>
  <si>
    <t>PN-483657</t>
  </si>
  <si>
    <t>PN-479270</t>
  </si>
  <si>
    <t>PN-483658</t>
  </si>
  <si>
    <t>PN-483659</t>
  </si>
  <si>
    <t>PN-479396</t>
  </si>
  <si>
    <t>PCBA ;1734-SSI</t>
  </si>
  <si>
    <t>PCBA;POINT IO; 1734-SSI</t>
  </si>
  <si>
    <t>PN-483660</t>
  </si>
  <si>
    <t>PN-483665</t>
  </si>
  <si>
    <t>MDL W/PRGM ;1738-SSIM23</t>
  </si>
  <si>
    <t>PN-483666</t>
  </si>
  <si>
    <t>PN-479414</t>
  </si>
  <si>
    <t>MDL W/PRGM ;1738-8CFGM8</t>
  </si>
  <si>
    <t>PN-483684</t>
  </si>
  <si>
    <t>PN-479403</t>
  </si>
  <si>
    <t>PCBA ;1738-IB8M8 /M12/M23</t>
  </si>
  <si>
    <t>PCBA;1738-IB2/IB4/IB8(M8/M12/</t>
  </si>
  <si>
    <t>PN-483686</t>
  </si>
  <si>
    <t>MDL W/PRGM ;1738-8CFGM23</t>
  </si>
  <si>
    <t>PN-483687</t>
  </si>
  <si>
    <t>MDL W/PRGM ;1738-8CFGDLXM8</t>
  </si>
  <si>
    <t>PN-483688</t>
  </si>
  <si>
    <t>MDL W/PRGM ;1738-8CFGDLXM23</t>
  </si>
  <si>
    <t>PN-483689</t>
  </si>
  <si>
    <t>PN-479415</t>
  </si>
  <si>
    <t>MDL W/PRGM ;1738-8CFGDLXM12</t>
  </si>
  <si>
    <t>PN-483694</t>
  </si>
  <si>
    <t>MDL W/PRGM ;1738-8CFGM12</t>
  </si>
  <si>
    <t>PN-483695</t>
  </si>
  <si>
    <t>PN-479419</t>
  </si>
  <si>
    <t>PCBA;1738-IV4/IV8 (M8/M12/M23</t>
  </si>
  <si>
    <t>PN-485417</t>
  </si>
  <si>
    <t>PN-485528</t>
  </si>
  <si>
    <t>PN-485527</t>
  </si>
  <si>
    <t>PCBA; 5094-OW4IS; E2</t>
  </si>
  <si>
    <t>PN-485682</t>
  </si>
  <si>
    <t>MDL W/PRGM;L35 DAUGHTERBD SER B; CC</t>
  </si>
  <si>
    <t>PN-486085</t>
  </si>
  <si>
    <t>FW ASSY;2080-LC20-20PT CPU SER C</t>
  </si>
  <si>
    <t>PN-486121</t>
  </si>
  <si>
    <t>FW ASSY;2080-LC30-10/16PT CPU SER B</t>
  </si>
  <si>
    <t>PN-486123</t>
  </si>
  <si>
    <t>FW ASSY ;2080-LC30-24PT CPU SER B</t>
  </si>
  <si>
    <t>PN-486124</t>
  </si>
  <si>
    <t>FW ASSY;2080-LC30-48PT CPU SER B</t>
  </si>
  <si>
    <t>PN-486139</t>
  </si>
  <si>
    <t>PN-486142</t>
  </si>
  <si>
    <t>MDL W/PRGM ;2080-LC20-20PT CPU SER C</t>
  </si>
  <si>
    <t>PN-486144</t>
  </si>
  <si>
    <t>PN-486149</t>
  </si>
  <si>
    <t>MDL W/PRGM ;2080-LC30-10PT CPU SER B</t>
  </si>
  <si>
    <t>PN-486151</t>
  </si>
  <si>
    <t>MDL W/PRGM;2080-LC30-16PT CPU SER B</t>
  </si>
  <si>
    <t>PN-486153</t>
  </si>
  <si>
    <t>MDL W/PRGM ;2080-LC30-24PT CPU SER B</t>
  </si>
  <si>
    <t>PN-486155</t>
  </si>
  <si>
    <t>MDL W/PRGM ;2080-LC30-48PT CPU SER B</t>
  </si>
  <si>
    <t>PN-486161</t>
  </si>
  <si>
    <t>PN-551450</t>
  </si>
  <si>
    <t>MDL W/PRGM;2080-LC50-48PT CPU SER B(CC)</t>
  </si>
  <si>
    <t>PCBA; 2080-LC50-48PT CPU; SER B</t>
  </si>
  <si>
    <t>PN-486164</t>
  </si>
  <si>
    <t>PCBA; 1794-OB16</t>
  </si>
  <si>
    <t>PN-486259</t>
  </si>
  <si>
    <t>PN-486260</t>
  </si>
  <si>
    <t>PN-486898</t>
  </si>
  <si>
    <t>PCBA; 5094-HSCXT PILOT CC</t>
  </si>
  <si>
    <t>PN-487360</t>
  </si>
  <si>
    <t>ELECT-ASSY;MDLW/PRGM;5069-L3ZSSIL2;E1;CC</t>
  </si>
  <si>
    <t>PN-487361</t>
  </si>
  <si>
    <t>PCBA;MDL; NG69-L3Z DISP BD E3; CC</t>
  </si>
  <si>
    <t>PN-487362</t>
  </si>
  <si>
    <t>PCBA;MDL; 5069-L3Z;COMMS BD; E4; CC</t>
  </si>
  <si>
    <t>PN-487365</t>
  </si>
  <si>
    <t>PCBA;MDL; NG69-L3Z PWR BD SIL2 E2; CC</t>
  </si>
  <si>
    <t>MDL W/PRGM;1766-L32AWAA SER C ;IO BOARD</t>
  </si>
  <si>
    <t>PCBA;1766-L32AWAA SER C; IO BOARD</t>
  </si>
  <si>
    <t>MDL W/PRGM;1766-L32AWA SER C ;IO BOARD</t>
  </si>
  <si>
    <t>PCBA;1766-L32AWA SER C; IO BOARD</t>
  </si>
  <si>
    <t>PN-488741</t>
  </si>
  <si>
    <t>PN-479717</t>
  </si>
  <si>
    <t>PN-488744</t>
  </si>
  <si>
    <t>PN-479720</t>
  </si>
  <si>
    <t>PN-488746</t>
  </si>
  <si>
    <t>PN-479722</t>
  </si>
  <si>
    <t>PN-488747</t>
  </si>
  <si>
    <t>PN-479723</t>
  </si>
  <si>
    <t>PN-488748</t>
  </si>
  <si>
    <t>PN-479724</t>
  </si>
  <si>
    <t>PN-488749</t>
  </si>
  <si>
    <t>PN-479725</t>
  </si>
  <si>
    <t>PN-488754</t>
  </si>
  <si>
    <t>PN-479728</t>
  </si>
  <si>
    <t>MDL W/PRGM;1732E-16CFGM12; IO BOARD</t>
  </si>
  <si>
    <t>PN-488755</t>
  </si>
  <si>
    <t>PN-479804</t>
  </si>
  <si>
    <t>PN-490515</t>
  </si>
  <si>
    <t>PN-490532</t>
  </si>
  <si>
    <t>PN-491519</t>
  </si>
  <si>
    <t>PCBA; 2080-LC50/LC70-24QBB IO (CC)</t>
  </si>
  <si>
    <t>PN-491827</t>
  </si>
  <si>
    <t>MDL W/PRGM; 2080-LC70-24PT CPU (CC)</t>
  </si>
  <si>
    <t>PN-491852</t>
  </si>
  <si>
    <t>FW ASSY; SPINOR; NG94-AENSFPR</t>
  </si>
  <si>
    <t>PN-491854</t>
  </si>
  <si>
    <t>FW ASSY; SPINOR; NG94-AEN2SFPR</t>
  </si>
  <si>
    <t>PN-491880</t>
  </si>
  <si>
    <t>PCBA; 2080-LC50/LC70-24QWB (CC)</t>
  </si>
  <si>
    <t>PN-491924</t>
  </si>
  <si>
    <t>FW ASSY; 173X-AENT/R C; CPU 6.001</t>
  </si>
  <si>
    <t>PN-492002</t>
  </si>
  <si>
    <t>MDL W/PRGM NG94-AENSFPR CPU BD</t>
  </si>
  <si>
    <t>PN-492003</t>
  </si>
  <si>
    <t>MDL W/PRGM NG94-AEN2SFPR CPU BD</t>
  </si>
  <si>
    <t>PN-492082</t>
  </si>
  <si>
    <t>PN-492083</t>
  </si>
  <si>
    <t>PN-492097</t>
  </si>
  <si>
    <t>MDL W/PRGM;2080-LC20-20PT CPU SER C(CC)</t>
  </si>
  <si>
    <t>PN-492358</t>
  </si>
  <si>
    <t>PCBA; 1734 ISOL EXP POWER 24VDC; PH 3A</t>
  </si>
  <si>
    <t>PN-492383</t>
  </si>
  <si>
    <t>PN-492384</t>
  </si>
  <si>
    <t>PN-492385</t>
  </si>
  <si>
    <t>PN-478228</t>
  </si>
  <si>
    <t>MDL W/PRGM; 1734-AENT SER C ;PCB OPT CPU</t>
  </si>
  <si>
    <t>PCBA;1734-AENT SER C; PCB OPT;CPU BOARD</t>
  </si>
  <si>
    <t>PCBA; 1734-AENT SERIES C OPT</t>
  </si>
  <si>
    <t>PN-492389</t>
  </si>
  <si>
    <t>PN-492390</t>
  </si>
  <si>
    <t>PN-492392</t>
  </si>
  <si>
    <t>PN-478223</t>
  </si>
  <si>
    <t>MDL W/PRGM; 1734-AENTR SER C;PCB OPT CPU</t>
  </si>
  <si>
    <t>PCBA;1734-AENTR SER C; PCB OPT;CPU BOARD</t>
  </si>
  <si>
    <t>PCBA; 1734-AENTR SERIES C OPT</t>
  </si>
  <si>
    <t>PN-492518</t>
  </si>
  <si>
    <t>PN-492519</t>
  </si>
  <si>
    <t>PN-492949</t>
  </si>
  <si>
    <t>FW ASSY; S3A7_MCU_64QFN_V1.0.0</t>
  </si>
  <si>
    <t>PN-492950</t>
  </si>
  <si>
    <t>FW ASSY; S3A7_MCU_100QFP_V1.0.0</t>
  </si>
  <si>
    <t>PN-493634</t>
  </si>
  <si>
    <t>FW ASSY; 1734-AENTR C; EEPROM 6.1.1</t>
  </si>
  <si>
    <t>PN-493831</t>
  </si>
  <si>
    <t>PN-486167</t>
  </si>
  <si>
    <t>MDL W/PRGM; 1794-VHSC A</t>
  </si>
  <si>
    <t>PCBA;1794-VHSC A</t>
  </si>
  <si>
    <t>PN-493854</t>
  </si>
  <si>
    <t>FW ASSY; 1734-AENT C; EEPROM 6.1.1</t>
  </si>
  <si>
    <t>PN-494144</t>
  </si>
  <si>
    <t>PN-494143</t>
  </si>
  <si>
    <t>PN-494972</t>
  </si>
  <si>
    <t>PN-494974</t>
  </si>
  <si>
    <t>MDL W/PROGRAM; 1766-L32BWAA; IO BOARD</t>
  </si>
  <si>
    <t>PCBA;1766-L32BWAA; IO BOARD</t>
  </si>
  <si>
    <t>MDL W/PROGRAM; 1766 L32BWA; IO BOARD</t>
  </si>
  <si>
    <t>PCBA;1766 L32BWA; IO BOARD</t>
  </si>
  <si>
    <t>PN-497006</t>
  </si>
  <si>
    <t>ASSEMBLY;1794-IF2XOF2I ISO ANA CMBO</t>
  </si>
  <si>
    <t>PN-497008</t>
  </si>
  <si>
    <t>PN-497009</t>
  </si>
  <si>
    <t>PN-497010</t>
  </si>
  <si>
    <t>PN-497011</t>
  </si>
  <si>
    <t>PN-497016</t>
  </si>
  <si>
    <t>PN-544517</t>
  </si>
  <si>
    <t>PCBA;COUNTER 1794-IJ2 MAIN BO</t>
  </si>
  <si>
    <t>PN-497018</t>
  </si>
  <si>
    <t>PCB ASSEMBLY 1756-L7X DISPLAY E3</t>
  </si>
  <si>
    <t>(IECEX) PCB ASSEMBLY 1756-L7X DISPLAY</t>
  </si>
  <si>
    <t>PN-497256</t>
  </si>
  <si>
    <t>FW ASSY; DP; STK MBI 1.00</t>
  </si>
  <si>
    <t>PN-497899</t>
  </si>
  <si>
    <t>PN-497900</t>
  </si>
  <si>
    <t>PCBA; NG94-AENTR; SFP BOARD(E2.6)</t>
  </si>
  <si>
    <t>PN-498426</t>
  </si>
  <si>
    <t>PN-498422</t>
  </si>
  <si>
    <t>PN-498836</t>
  </si>
  <si>
    <t>MDL W/PRGM; 5069-OBV8S RUB BRD</t>
  </si>
  <si>
    <t>PCBA; MDL; 5069-OBV8S RUB BRD</t>
  </si>
  <si>
    <t>PN-498791</t>
  </si>
  <si>
    <t>PN-498790</t>
  </si>
  <si>
    <t>PN-498789</t>
  </si>
  <si>
    <t>MDL W/PRGM; 5069-OBV8S IO BRD</t>
  </si>
  <si>
    <t>PCBA; MDL; 5069-OBV8S IO BRD</t>
  </si>
  <si>
    <t>PN-500458</t>
  </si>
  <si>
    <t>PN-502087</t>
  </si>
  <si>
    <t>1794-IB10XOB6XT CONFORM COAT</t>
  </si>
  <si>
    <t>PN-502095</t>
  </si>
  <si>
    <t>PN-510159</t>
  </si>
  <si>
    <t>MDL W/PRGM; 5094-OW4IS_IO1; CAP_CC</t>
  </si>
  <si>
    <t>PCBA; 5094-OW4IS</t>
  </si>
  <si>
    <t>PN-502098</t>
  </si>
  <si>
    <t>MDL W/PRGM;5094-FSSB;NO MINION; CC</t>
  </si>
  <si>
    <t>PCBA; 5094-FSSB;PILOT; NO MIN</t>
  </si>
  <si>
    <t>PN-502099</t>
  </si>
  <si>
    <t>PN-510160</t>
  </si>
  <si>
    <t>MDL W/PRGM; 5094-IB16S_IO1; CC</t>
  </si>
  <si>
    <t>PN-502100</t>
  </si>
  <si>
    <t>PN-505138</t>
  </si>
  <si>
    <t>MDL W/PRGM; 5094-OB16S_IO1; CC</t>
  </si>
  <si>
    <t>PCBA;5094-OB16S IO-1 CC</t>
  </si>
  <si>
    <t>PN-504049</t>
  </si>
  <si>
    <t>PCBA;5094-OB16S IO-1</t>
  </si>
  <si>
    <t>PN-502102</t>
  </si>
  <si>
    <t>MDL W/PRGM; 5094-OW4IS_IO1; CC</t>
  </si>
  <si>
    <t>PN-502103</t>
  </si>
  <si>
    <t>PN-510161</t>
  </si>
  <si>
    <t>MDL W/PRGM; 5094-IB16S_IO2; CC</t>
  </si>
  <si>
    <t>PN-502104</t>
  </si>
  <si>
    <t>PN-504053</t>
  </si>
  <si>
    <t>PN-505139</t>
  </si>
  <si>
    <t>MDL W/PRGM; 5094-OB16S_IO2; CC</t>
  </si>
  <si>
    <t>PCBA;5094-OB16S IO_2</t>
  </si>
  <si>
    <t>PN-502577</t>
  </si>
  <si>
    <t xml:space="preserve">PN-502576 </t>
  </si>
  <si>
    <t>PCBA; MDL; 5069-IB8S IO BRD</t>
  </si>
  <si>
    <t>PN-503319</t>
  </si>
  <si>
    <t>PN-488742</t>
  </si>
  <si>
    <t>PCBA;1794-AENTRXT MAIN (CC)</t>
  </si>
  <si>
    <t>PCBA; 1794-AENTRXT/A MAIN BOA</t>
  </si>
  <si>
    <t>PN-503779</t>
  </si>
  <si>
    <t>PN-476374</t>
  </si>
  <si>
    <t>PN-476021</t>
  </si>
  <si>
    <t>MDL W/PRGM; 1734-AENTR IMAGDESIGN; BASE</t>
  </si>
  <si>
    <t>PCBA;1734-AENTR IMAGDESIGN; BASE</t>
  </si>
  <si>
    <t>PCBA;1734-AENTR IMAGDESIGN; B</t>
  </si>
  <si>
    <t>PN-504044</t>
  </si>
  <si>
    <t>PN-504046</t>
  </si>
  <si>
    <t>PCBA; NG69-L3ZS3 RTB BD</t>
  </si>
  <si>
    <t>PCBA;NG69-L3ZS3 RTB BD;E2</t>
  </si>
  <si>
    <t>PN-504045</t>
  </si>
  <si>
    <t>PN-504047</t>
  </si>
  <si>
    <t>PCBA;NG69-L3ZS3 BRIDGE BD</t>
  </si>
  <si>
    <t>PCBA;NG69-L3ZS3 BRIDGE BD;E2</t>
  </si>
  <si>
    <t>PN-504048</t>
  </si>
  <si>
    <t>FW ASSY; S3A7; 5094-FSSB; V1.03</t>
  </si>
  <si>
    <t>PN-50420</t>
  </si>
  <si>
    <t>PN-50419</t>
  </si>
  <si>
    <t>1794-ADN DC-DC CONV PWR MDL</t>
  </si>
  <si>
    <t>PN-504722</t>
  </si>
  <si>
    <t>PN-504721</t>
  </si>
  <si>
    <t>PN-504724</t>
  </si>
  <si>
    <t>PN-504723</t>
  </si>
  <si>
    <t>PN-504726</t>
  </si>
  <si>
    <t>PN-504725</t>
  </si>
  <si>
    <t>PN-504728</t>
  </si>
  <si>
    <t>PN-504727</t>
  </si>
  <si>
    <t>PN-504730</t>
  </si>
  <si>
    <t>PN-504729</t>
  </si>
  <si>
    <t>PN-504732</t>
  </si>
  <si>
    <t>PN-504731</t>
  </si>
  <si>
    <t>PN-504736</t>
  </si>
  <si>
    <t>PN-504737</t>
  </si>
  <si>
    <t>PN-504865</t>
  </si>
  <si>
    <t>PN-504868</t>
  </si>
  <si>
    <t>PN-504871</t>
  </si>
  <si>
    <t>NG69-L3ZS3 PSC BD; MDL W/PRGM</t>
  </si>
  <si>
    <t>PCBA; NG69-L3ZS3 PSC BD</t>
  </si>
  <si>
    <t>PCBA;NG69-L3ZS3 PSC BD;E2</t>
  </si>
  <si>
    <t>PN-504866</t>
  </si>
  <si>
    <t>PN-504867</t>
  </si>
  <si>
    <t>PN-504872</t>
  </si>
  <si>
    <t>NG69-L3ZS3 SPC BD; MDL W/PRGM</t>
  </si>
  <si>
    <t>PCBA; NG69-L3ZS3 SPC BD</t>
  </si>
  <si>
    <t>PCBA;L3ZSIL3 NG69 SPC BOARD;E</t>
  </si>
  <si>
    <t>PN-504869</t>
  </si>
  <si>
    <t>PCBA;NG69-L3ZS3;COMMS BD;CC</t>
  </si>
  <si>
    <t>PCBA;NG69-L3ZS3 COMMS BD;E2;C</t>
  </si>
  <si>
    <t>PN-504870</t>
  </si>
  <si>
    <t>PN-504873</t>
  </si>
  <si>
    <t>PCBA; NG69-L3ZS3 PWR BD; CC</t>
  </si>
  <si>
    <t>PCBA;NG69-L3ZS3 PWR BD;E2;CC</t>
  </si>
  <si>
    <t>PN-505116</t>
  </si>
  <si>
    <t>PN-502578</t>
  </si>
  <si>
    <t>PN-502089</t>
  </si>
  <si>
    <t>MDL W/PRGM; 5069-IB8S RUB BRD</t>
  </si>
  <si>
    <t>PCBA; MDL; 5069-IB8S RUB BRD</t>
  </si>
  <si>
    <t>PN-505337</t>
  </si>
  <si>
    <t>PN-505519</t>
  </si>
  <si>
    <t>PN-505518</t>
  </si>
  <si>
    <t>PN-249915</t>
  </si>
  <si>
    <t>MDL W/PRGM;1756OF8 ANLG;ROHS</t>
  </si>
  <si>
    <t>PCBA; MDL;1756OF8 ANLG OUT;ROHS</t>
  </si>
  <si>
    <t>PCBA; 1756-OF8;ROHS</t>
  </si>
  <si>
    <t>PN-506089</t>
  </si>
  <si>
    <t>PN-479291</t>
  </si>
  <si>
    <t>PCBA; 5069-HSC2XOB4</t>
  </si>
  <si>
    <t>PCBA;5069-HSC2XOB4</t>
  </si>
  <si>
    <t>PN-506273</t>
  </si>
  <si>
    <t>MDL W/PRG; 5069-IB8S RUB BRD; CC</t>
  </si>
  <si>
    <t>PN-506274</t>
  </si>
  <si>
    <t>PCBA; MDL; 5069-IB8S IO BRD; CC</t>
  </si>
  <si>
    <t>PN-506400</t>
  </si>
  <si>
    <t>MDL W/PRGM; 5069-AENTRK</t>
  </si>
  <si>
    <t>PN-506657</t>
  </si>
  <si>
    <t>MDL W/PRGM; 5069-OBV8S RUB BRD; CC</t>
  </si>
  <si>
    <t>PN-506658</t>
  </si>
  <si>
    <t>MDL W/PRGM; 5069-OBV8S IO BRD; CC</t>
  </si>
  <si>
    <t>PN-506793</t>
  </si>
  <si>
    <t>PN-506792</t>
  </si>
  <si>
    <t>PCBA; NGFT ADAPTER; DEV BD P1</t>
  </si>
  <si>
    <t>PCBA;NGFT ADAPTER; DEV BD P1</t>
  </si>
  <si>
    <t>PN-507090</t>
  </si>
  <si>
    <t>PN-507092</t>
  </si>
  <si>
    <t>PN-507093</t>
  </si>
  <si>
    <t>PN-507094</t>
  </si>
  <si>
    <t>PN-507110</t>
  </si>
  <si>
    <t>PN-507111</t>
  </si>
  <si>
    <t>PN-507113</t>
  </si>
  <si>
    <t>PN-507114</t>
  </si>
  <si>
    <t>PN-507294</t>
  </si>
  <si>
    <t>FW ASSY; MCU-AB; R7FS3A7;5069-IB8S</t>
  </si>
  <si>
    <t>PN-507295</t>
  </si>
  <si>
    <t>FW ASSY; MCU-AB; R7FS3A7;5069-OBV8S</t>
  </si>
  <si>
    <t>PN-508336</t>
  </si>
  <si>
    <t>PN-508693</t>
  </si>
  <si>
    <t>FW ASSY;1732E-QC SERIES B;MAIN MCU;3.011</t>
  </si>
  <si>
    <t>PN-508698</t>
  </si>
  <si>
    <t>FW ASSY;FRAM;1732E-16CFGM12QCR;3.011.100</t>
  </si>
  <si>
    <t>PN-509279</t>
  </si>
  <si>
    <t>PN-407970</t>
  </si>
  <si>
    <t>PCBA; 1794-IR8 RTD</t>
  </si>
  <si>
    <t>PCBA;1794-IR8 RTD</t>
  </si>
  <si>
    <t>PN-509284</t>
  </si>
  <si>
    <t>PN-407968</t>
  </si>
  <si>
    <t>PCBA; 1794-IT8 THERMOCOUPLE</t>
  </si>
  <si>
    <t>PCBA;1794-IT8 THERMOCOUPLE</t>
  </si>
  <si>
    <t>PN-509614</t>
  </si>
  <si>
    <t>PN-509613</t>
  </si>
  <si>
    <t>PCBA;5094-OF8IH; IO BOARD2.1</t>
  </si>
  <si>
    <t>PCBA;5094-OF8IH;IO BOARD 2.1</t>
  </si>
  <si>
    <t>PN-509776</t>
  </si>
  <si>
    <t>PN-509775</t>
  </si>
  <si>
    <t>PCBA;5094-IF8IH; IO BOARD</t>
  </si>
  <si>
    <t>PCBA; 5094-IF8IH_FAR BOARD VE</t>
  </si>
  <si>
    <t>PN-509917</t>
  </si>
  <si>
    <t>PN-510109</t>
  </si>
  <si>
    <t>PN-509918</t>
  </si>
  <si>
    <t>PN-510108</t>
  </si>
  <si>
    <t>PN-510550</t>
  </si>
  <si>
    <t>PN-510549</t>
  </si>
  <si>
    <t>PCBA; 5094-IF8IH_NEARBRD</t>
  </si>
  <si>
    <t>PCBA; 5094 HART MODULE IF8IH</t>
  </si>
  <si>
    <t>PN-510552</t>
  </si>
  <si>
    <t>PN-510551</t>
  </si>
  <si>
    <t>PCBA; 5094-OF8IH_NEARBRD</t>
  </si>
  <si>
    <t>PCBA; IO BOARD 1_OF8IH VER.00</t>
  </si>
  <si>
    <t>PN-510734</t>
  </si>
  <si>
    <t>PN-480382</t>
  </si>
  <si>
    <t>PN-480381</t>
  </si>
  <si>
    <t>MDL W/PRGM; 1732E-16CFGM12QCR/B; W/XFRMR</t>
  </si>
  <si>
    <t>PCBA;1732E ARMORBLOCK QC SER B;CPU BOARD</t>
  </si>
  <si>
    <t>PN-511998</t>
  </si>
  <si>
    <t>PCBA; 2080-LC50/70-24AWB IO</t>
  </si>
  <si>
    <t>PCBA;2080-LC50/70-24AWB</t>
  </si>
  <si>
    <t>PN-512235</t>
  </si>
  <si>
    <t>PN-486366</t>
  </si>
  <si>
    <t>PN-512334</t>
  </si>
  <si>
    <t>PN-512335</t>
  </si>
  <si>
    <t>PCBA;NEO NG69 TRAFFIC ANALYZER FOR L3ZS3</t>
  </si>
  <si>
    <t>PCBA;NEO_NG69 TRAFFIC ANALYZE</t>
  </si>
  <si>
    <t>PN-512346</t>
  </si>
  <si>
    <t>ELECT-ASSY;MDL W/PRGM;5069-L3Z; CC</t>
  </si>
  <si>
    <t>PN-512347</t>
  </si>
  <si>
    <t>PCBA;MDL; NG69-L3Z;COMMS BD;CC</t>
  </si>
  <si>
    <t>PN-512348</t>
  </si>
  <si>
    <t>PCBA;MDL; NG69-L3Z; PWR BD; CC</t>
  </si>
  <si>
    <t>(IECEX) PCBA;1794-OW8</t>
  </si>
  <si>
    <t>PN-512354</t>
  </si>
  <si>
    <t>(IECEX) PCBA;1794-OW8XT</t>
  </si>
  <si>
    <t>PN-512980</t>
  </si>
  <si>
    <t>PN-512978</t>
  </si>
  <si>
    <t>PCBA;1734-OW2</t>
  </si>
  <si>
    <t>PN-512981</t>
  </si>
  <si>
    <t>PN-512979</t>
  </si>
  <si>
    <t>PCBA;1734-OW4</t>
  </si>
  <si>
    <t>PN-513137</t>
  </si>
  <si>
    <t>PN-513136</t>
  </si>
  <si>
    <t>MDL W/PRGM;5094-FSSB;DEV;1 MINION</t>
  </si>
  <si>
    <t>PCBA; 5094-FSSB; DEV</t>
  </si>
  <si>
    <t>PCBA; 5094-FSSB;PILOT; DEV</t>
  </si>
  <si>
    <t>PN-513337</t>
  </si>
  <si>
    <t>FW ASSY; FPGA; NG69-L3ZS3; SPC</t>
  </si>
  <si>
    <t>PN-513391</t>
  </si>
  <si>
    <t>FW ASSY; SPINOR 1756-EN2T/D</t>
  </si>
  <si>
    <t>PN-513582</t>
  </si>
  <si>
    <t>PN-513764</t>
  </si>
  <si>
    <t>PN-514327</t>
  </si>
  <si>
    <t>FW ASSY; FPGA; NG69-L3ZS3; PSC</t>
  </si>
  <si>
    <t>PN-51616</t>
  </si>
  <si>
    <t>PN-55579</t>
  </si>
  <si>
    <t>PN-94891</t>
  </si>
  <si>
    <t>MDLWPRGRM; 1794-ACNR15/D - HMI BOARD</t>
  </si>
  <si>
    <t>MDL; 1794-ACNR15/D - HMI BOARD</t>
  </si>
  <si>
    <t>(IECEX) (FLEX) 1794-ACNR15/D HMI ASM</t>
  </si>
  <si>
    <t>PN-51618</t>
  </si>
  <si>
    <t>PN-55583</t>
  </si>
  <si>
    <t>MDL; 1794-ACNR15/D - POWER SUPPLY ASM.</t>
  </si>
  <si>
    <t>(IECEX) (FLEX) PCB ASM 1794-ACNR15 PS</t>
  </si>
  <si>
    <t>PN-516264</t>
  </si>
  <si>
    <t>PN-516267</t>
  </si>
  <si>
    <t>PCBA; NGFT RIGHT BEM DEV BOARD</t>
  </si>
  <si>
    <t>PCBA;NGFT RIGHT BEM DEV BOARD</t>
  </si>
  <si>
    <t>PN-516457</t>
  </si>
  <si>
    <t>FW ASSY; DP; STK MBI V1.00; JTAG LOCKED</t>
  </si>
  <si>
    <t>PN-516460</t>
  </si>
  <si>
    <t>FW ASSY; MCU-AB;R7FS3A7;5069-IB8S;LOCKED</t>
  </si>
  <si>
    <t>PN-516462</t>
  </si>
  <si>
    <t>FW ASSY;MCU-AB;R7FS3A7;5069-OBV8S;LOCKED</t>
  </si>
  <si>
    <t>PCBA NG69-L3Z DISPLAY BD E3</t>
  </si>
  <si>
    <t>PN-516893</t>
  </si>
  <si>
    <t>PN-522201</t>
  </si>
  <si>
    <t>PCBA; MDL; 5069-OBV8S IO BRD; STD-RES</t>
  </si>
  <si>
    <t>PN-516977</t>
  </si>
  <si>
    <t>PN-516978</t>
  </si>
  <si>
    <t>PCBA;1734-OB8/C</t>
  </si>
  <si>
    <t>PN-516979</t>
  </si>
  <si>
    <t>PN-516980</t>
  </si>
  <si>
    <t>PCBA;1734-OB4/C</t>
  </si>
  <si>
    <t>PN-516981</t>
  </si>
  <si>
    <t>PN-516982</t>
  </si>
  <si>
    <t>PCBA;1734-OB2/C</t>
  </si>
  <si>
    <t>PN-517496</t>
  </si>
  <si>
    <t>MDL W/PRGM; 5094-OB16S_IO1</t>
  </si>
  <si>
    <t>PN-517497</t>
  </si>
  <si>
    <t>MDL W/PRGM; 5094-OB16S_IO2</t>
  </si>
  <si>
    <t>PN-517500</t>
  </si>
  <si>
    <t>MDL W/PRGM; 5094-IB16S_IO1</t>
  </si>
  <si>
    <t>PN-517501</t>
  </si>
  <si>
    <t>MDL W/PRGM; 5094-IB16S_IO2</t>
  </si>
  <si>
    <t>PN-517503</t>
  </si>
  <si>
    <t>MDL W/PRGM; 5094-OW4IS_IO1</t>
  </si>
  <si>
    <t>PN-518799</t>
  </si>
  <si>
    <t>PN-518797</t>
  </si>
  <si>
    <t>PCBA; 5094 IF8IH NEARBRD 1.1</t>
  </si>
  <si>
    <t>PN-518801</t>
  </si>
  <si>
    <t>PN-518800</t>
  </si>
  <si>
    <t>PN-519197</t>
  </si>
  <si>
    <t>PN-519305</t>
  </si>
  <si>
    <t>PN-517529</t>
  </si>
  <si>
    <t>PN-520201</t>
  </si>
  <si>
    <t>PN-520207</t>
  </si>
  <si>
    <t>PN-520202</t>
  </si>
  <si>
    <t>PN-520208</t>
  </si>
  <si>
    <t>PN-520204</t>
  </si>
  <si>
    <t>PN-520205</t>
  </si>
  <si>
    <t>PCBA 1756 HV CAP ESM; CC</t>
  </si>
  <si>
    <t>PCB ASSEMBLY 1756 HV CAP ESM E5</t>
  </si>
  <si>
    <t>(IECEX) PCBA; 1756 HV CAP ESM</t>
  </si>
  <si>
    <t>PN-521635</t>
  </si>
  <si>
    <t>PN-521634</t>
  </si>
  <si>
    <t>PCBA 1756 HV CAPNSE ESM;CC</t>
  </si>
  <si>
    <t>PCB ASSEMBLY - 1756 ESMNSE E5</t>
  </si>
  <si>
    <t>(IECEX) PCBA; 1756 ESMNSE</t>
  </si>
  <si>
    <t>PN-521703</t>
  </si>
  <si>
    <t>PN-521701</t>
  </si>
  <si>
    <t>PCBA; 5094-OF8IH_FAR BRD</t>
  </si>
  <si>
    <t>PCBA; 5094-OF8IH_FARBRD</t>
  </si>
  <si>
    <t>PN-522197</t>
  </si>
  <si>
    <t>PN-522196</t>
  </si>
  <si>
    <t>MDL W/PRGM;5069-IB8S RUB BRD; STD-RES</t>
  </si>
  <si>
    <t>PCBA; MDL; 5069-IB8S RUB BRD;STD-RES</t>
  </si>
  <si>
    <t>PCBA;5069-IB8S RUB BRD; STD R</t>
  </si>
  <si>
    <t>PN-522198</t>
  </si>
  <si>
    <t>PCBA; MDL; 5069-IB8S IO BRD; STD-RES</t>
  </si>
  <si>
    <t>PCBA;5069-IB8S IO BRD;STD-RES</t>
  </si>
  <si>
    <t>PN-522209</t>
  </si>
  <si>
    <t>PN-522200</t>
  </si>
  <si>
    <t>MDL W/PRGM;5069-OBV8S RUB BRD; STDL-RES</t>
  </si>
  <si>
    <t>PCBA; MDL; 5069-OBV8S RUB BRD; STD-RES</t>
  </si>
  <si>
    <t>PN-522210</t>
  </si>
  <si>
    <t>MDL W/PRGM; 5069-OBV8S IO BRD; STD-RES</t>
  </si>
  <si>
    <t>PN-522530</t>
  </si>
  <si>
    <t>PN-522529</t>
  </si>
  <si>
    <t>PCBA;5094-FSSB HART (JTAG) VE</t>
  </si>
  <si>
    <t>PN-523875</t>
  </si>
  <si>
    <t>PN-574711</t>
  </si>
  <si>
    <t>450L ETHERNET/IP PLUG-IN PCBA BOARD</t>
  </si>
  <si>
    <t>PCB;450L-E/IP PLUG-IN FOR FMEA</t>
  </si>
  <si>
    <t>PN-523885</t>
  </si>
  <si>
    <t>MOLEX PCBA_PLUG-IN_UNIV</t>
  </si>
  <si>
    <t>PN-523889</t>
  </si>
  <si>
    <t>MOLEX PCBA_PLUG-IN_BLK</t>
  </si>
  <si>
    <t>PN-523890</t>
  </si>
  <si>
    <t>MOLEX PCBA_PLUG-IN_CASC-BOT</t>
  </si>
  <si>
    <t>PN-523891</t>
  </si>
  <si>
    <t>MOLEX PCBA_PLUG-IN_CASC-BOT-DIR</t>
  </si>
  <si>
    <t>PN-523892</t>
  </si>
  <si>
    <t>MOLEX PCBA_PLUG-IN_CASC-TOP</t>
  </si>
  <si>
    <t>PN-523893</t>
  </si>
  <si>
    <t>MOLEX PCBA_PLUG-IN_CASC-TOP-DIR</t>
  </si>
  <si>
    <t>PN-523894</t>
  </si>
  <si>
    <t>MOLEX PCBA_PLUG-IN_EDM</t>
  </si>
  <si>
    <t>PN-523898</t>
  </si>
  <si>
    <t>MOLEX PCBA_PLUG-IN_MUT/BLK</t>
  </si>
  <si>
    <t>MOLEX PCBA_PLUG-IN_ON/OFF</t>
  </si>
  <si>
    <t>PN-523900</t>
  </si>
  <si>
    <t>MOLEX PCBA_PLUG-IN_TX-5</t>
  </si>
  <si>
    <t>PN-523901</t>
  </si>
  <si>
    <t>MOLEX PCBA_PLUG-IN_TX-8</t>
  </si>
  <si>
    <t>PN-523902</t>
  </si>
  <si>
    <t>MOLEX PCBA_PLUG-IN_BB-TOP</t>
  </si>
  <si>
    <t>PN-523903</t>
  </si>
  <si>
    <t>MOLEX PCBA_PLUG-IN_OSSD-COM</t>
  </si>
  <si>
    <t>PN-524751</t>
  </si>
  <si>
    <t>PN-524750</t>
  </si>
  <si>
    <t>PN-524746</t>
  </si>
  <si>
    <t>MDL W/PRGM;1756 IF8 ANLG;ROHS</t>
  </si>
  <si>
    <t>PCBA; 1756-IF8 ANLG IN;ROHS</t>
  </si>
  <si>
    <t>PCBA; 1756-IF8;ANLG IN; ROHS</t>
  </si>
  <si>
    <t>PN-524755</t>
  </si>
  <si>
    <t>PN-524753</t>
  </si>
  <si>
    <t>MDL W/PRGM-1756 IF16 ANLG;ROHS</t>
  </si>
  <si>
    <t>PCBA; 1756-IF16 ANLG IN;ROHS</t>
  </si>
  <si>
    <t>PCBA; 1756-IF16;ANLG IN; ROHS</t>
  </si>
  <si>
    <t>PN-525478</t>
  </si>
  <si>
    <t>MDL W/PRGM; 5069-OBV8SK RUB BRD; CC</t>
  </si>
  <si>
    <t>PN-525479</t>
  </si>
  <si>
    <t>MDL W/PRGM; 5069-OBV8SK IO BRD; CC</t>
  </si>
  <si>
    <t>PN-525482</t>
  </si>
  <si>
    <t>MDL W/PRG; 5069-IB8SK RUB BRD; CC</t>
  </si>
  <si>
    <t>PN-525484</t>
  </si>
  <si>
    <t>PCBA; MDL; 5069-IB8SK IO BRD; CC</t>
  </si>
  <si>
    <t>PN-52560</t>
  </si>
  <si>
    <t>MDL W/PRGM;RIO-PT2L</t>
  </si>
  <si>
    <t>PN-525921</t>
  </si>
  <si>
    <t>PN-525920</t>
  </si>
  <si>
    <t>PCBA; NGFT LEFT BEM DEV BOARD</t>
  </si>
  <si>
    <t>PCBA;NGFT LEFT BEM DEV BOARD</t>
  </si>
  <si>
    <t>PN-526094</t>
  </si>
  <si>
    <t>PN-504537</t>
  </si>
  <si>
    <t>MDL W/PRGM ;1734-IB2; REDESIGN; 2-LAYER</t>
  </si>
  <si>
    <t>PCBA; 1734-IB2; REDESIGN 2-LAYER</t>
  </si>
  <si>
    <t>PCBA; 1734-IB2</t>
  </si>
  <si>
    <t>PN-526095</t>
  </si>
  <si>
    <t>PN-504541</t>
  </si>
  <si>
    <t>MDL W/PRGM ;1734-IB4; REDESIGN; 2-LAYER</t>
  </si>
  <si>
    <t>PCBA ;1734-IB4; REDESIGN 2-LAYER</t>
  </si>
  <si>
    <t>PCBA; 1734-IB4</t>
  </si>
  <si>
    <t>PN-526096</t>
  </si>
  <si>
    <t>PN-504542</t>
  </si>
  <si>
    <t>MDL W/PRGM ;1734-IB8; REDESIGN; 2-LAYER</t>
  </si>
  <si>
    <t>PCBA ;1734-IB8; REDESIGN 2-LAYER</t>
  </si>
  <si>
    <t>PCBA; 1734-IB8</t>
  </si>
  <si>
    <t>PN-526270</t>
  </si>
  <si>
    <t>FW ASSY; 1734-IBX REDESIGN; REV 3.030</t>
  </si>
  <si>
    <t>PN-526272</t>
  </si>
  <si>
    <t>PN-525455</t>
  </si>
  <si>
    <t>MDL W/PRGM;1734-IB4;REDESIGN;2-LAYER(CC)</t>
  </si>
  <si>
    <t>PCBA ;1734-IB4 K; REDESIGN 2-LAYER</t>
  </si>
  <si>
    <t>PCBA; 1734-IB4K; REDESIGN; 2L</t>
  </si>
  <si>
    <t>PN-526273</t>
  </si>
  <si>
    <t>PN-525457</t>
  </si>
  <si>
    <t>MDL W/PRGM;1734-IB8;REDESIGN;2-LAYER(CC)</t>
  </si>
  <si>
    <t>PCBA ;1734-IB8 K; REDESIGN; 2-LAYER</t>
  </si>
  <si>
    <t>PCBA; 1734-IB8K; REDESIGN; 2L</t>
  </si>
  <si>
    <t>PN-527368</t>
  </si>
  <si>
    <t>FW ASSY; FLASH; 1799ER-IQ10XOQ10; V1.003</t>
  </si>
  <si>
    <t>PN-529885</t>
  </si>
  <si>
    <t>PCBA;1734 ISOL EXP POWER 24VDC;PH 3A(CC)</t>
  </si>
  <si>
    <t>PN-529886</t>
  </si>
  <si>
    <t>MDL W/PRGM; 1734-AENTK C; BASE (CC)</t>
  </si>
  <si>
    <t>PN-529888</t>
  </si>
  <si>
    <t>MDL W/PRGM; 1734-AENTRK C ;BASE (CC)</t>
  </si>
  <si>
    <t>PN-530216</t>
  </si>
  <si>
    <t>PN-530217</t>
  </si>
  <si>
    <t>PN-539064</t>
  </si>
  <si>
    <t>PCBA;NG69-L3ZS3 RTB BD</t>
  </si>
  <si>
    <t>PN-530219</t>
  </si>
  <si>
    <t>PN-530274</t>
  </si>
  <si>
    <t>MDL W/PRGM; NG69-AEN2TR</t>
  </si>
  <si>
    <t>PN-530275</t>
  </si>
  <si>
    <t>FW ASSY; SPINOR; NG69-AEN2TR</t>
  </si>
  <si>
    <t>PN-531777</t>
  </si>
  <si>
    <t>PN-531776</t>
  </si>
  <si>
    <t>PCBA;5094-FSB_HART JTAG ENABLED</t>
  </si>
  <si>
    <t>PN-531778</t>
  </si>
  <si>
    <t>PCBA;5094-FSB_HART JTAG DISABLED</t>
  </si>
  <si>
    <t>PCBA;5094-FSSB HART VER1.0</t>
  </si>
  <si>
    <t>MDL W/PRGM;1756-IB16S I/O BOARD</t>
  </si>
  <si>
    <t>MDL ASSY; 1756-IB16S I/O BOARD</t>
  </si>
  <si>
    <t>PCBA;1756-IB16S E1 I/O BOARD</t>
  </si>
  <si>
    <t>PN-532113</t>
  </si>
  <si>
    <t>FW; 5069-AENTR ; EXEC</t>
  </si>
  <si>
    <t>PN-532120</t>
  </si>
  <si>
    <t>FW ASSY; SPINOR; NG69-SNA</t>
  </si>
  <si>
    <t>PN-532121</t>
  </si>
  <si>
    <t>MDL W/PRGM;1756-IB16S MAINBRD PRODUCTION</t>
  </si>
  <si>
    <t>MDL ASSY; 1756-IB16S MAIN BRD E1B NOJTAG</t>
  </si>
  <si>
    <t>PCBA; 1756-IB16S MAIN BOARD E</t>
  </si>
  <si>
    <t>PN-533297</t>
  </si>
  <si>
    <t>PN-533290</t>
  </si>
  <si>
    <t>PN-358386</t>
  </si>
  <si>
    <t>MDL W/PRGM;1756-CN2R/C;E2 PCR</t>
  </si>
  <si>
    <t>PCBA;1756-CN2R/C;CNZ;E2 PCR;ICE2.1</t>
  </si>
  <si>
    <t>PCBA;1756-CN2R/C;CNZ;E2 PCR;I</t>
  </si>
  <si>
    <t>PN-533453</t>
  </si>
  <si>
    <t>PN-549839</t>
  </si>
  <si>
    <t>PCBA 1799ER BASE;10UIN 10UOUT</t>
  </si>
  <si>
    <t>PN-534819</t>
  </si>
  <si>
    <t>PN-533782</t>
  </si>
  <si>
    <t>PCBA;1734-IE2C/CC</t>
  </si>
  <si>
    <t>PN-534820</t>
  </si>
  <si>
    <t>PN-534824</t>
  </si>
  <si>
    <t>PN-533783</t>
  </si>
  <si>
    <t>PCBA; 1738-OB2E/OB4E/OB8E</t>
  </si>
  <si>
    <t>PN-534826</t>
  </si>
  <si>
    <t>PN-533785</t>
  </si>
  <si>
    <t>PCBA;1738-IB2/IB4/IB8 (M8/M12</t>
  </si>
  <si>
    <t>PN-534827</t>
  </si>
  <si>
    <t>PN-533786</t>
  </si>
  <si>
    <t>PN-534828</t>
  </si>
  <si>
    <t>PN-533787</t>
  </si>
  <si>
    <t>PCBA;1738-OB16E(M12/25DS/19M2</t>
  </si>
  <si>
    <t>PN-534830</t>
  </si>
  <si>
    <t>PN-534831</t>
  </si>
  <si>
    <t>PN-533788</t>
  </si>
  <si>
    <t>PCBA; 1738-IB16DM12</t>
  </si>
  <si>
    <t>PN-534832</t>
  </si>
  <si>
    <t>PN-533789</t>
  </si>
  <si>
    <t>PCBA 1734-OV2E</t>
  </si>
  <si>
    <t>PN-534833</t>
  </si>
  <si>
    <t>PN-533790</t>
  </si>
  <si>
    <t>PCBA 1734-OV4E/1738-OV4EM12</t>
  </si>
  <si>
    <t>PN-534834</t>
  </si>
  <si>
    <t>PN-533791</t>
  </si>
  <si>
    <t>PCBA 1734-OV8E</t>
  </si>
  <si>
    <t>PN-534835</t>
  </si>
  <si>
    <t>PN-534936</t>
  </si>
  <si>
    <t>PN-563739</t>
  </si>
  <si>
    <t>PN-561929</t>
  </si>
  <si>
    <t>MDL W/PRGM;1756-EN2T/D</t>
  </si>
  <si>
    <t>PCBA; 1756-EN2T/D</t>
  </si>
  <si>
    <t>PCBA;1756-EN2T/D</t>
  </si>
  <si>
    <t>PN-535183</t>
  </si>
  <si>
    <t>MDL W/PRGM;5094-FSB STD HART</t>
  </si>
  <si>
    <t>PN-535272</t>
  </si>
  <si>
    <t>FW ASSY; MBI S128 V1.0.101</t>
  </si>
  <si>
    <t>PN-535412</t>
  </si>
  <si>
    <t>PN-535411</t>
  </si>
  <si>
    <t>PN-535413</t>
  </si>
  <si>
    <t>PN-535553</t>
  </si>
  <si>
    <t>PCBA MM;5094-RTB32VXT TERM BASE SCR CC</t>
  </si>
  <si>
    <t>PN-535554</t>
  </si>
  <si>
    <t>PCBA MM;5094-RTB32VSXT TERM BASE PI CC</t>
  </si>
  <si>
    <t>PN-535555</t>
  </si>
  <si>
    <t>PCBA MM;5094-RTB32CSXT TERM BASE PI CC</t>
  </si>
  <si>
    <t>PN-535556</t>
  </si>
  <si>
    <t>PCBA MM;5094-RTB32CXT TERM BASE SCR CC</t>
  </si>
  <si>
    <t>PN-535981</t>
  </si>
  <si>
    <t>PN-533260</t>
  </si>
  <si>
    <t>PN-535982</t>
  </si>
  <si>
    <t>PN-533261</t>
  </si>
  <si>
    <t>PN-535983</t>
  </si>
  <si>
    <t>PN-535984</t>
  </si>
  <si>
    <t>PN-535986</t>
  </si>
  <si>
    <t>PN-533262</t>
  </si>
  <si>
    <t>PN-535987</t>
  </si>
  <si>
    <t>PN-533263</t>
  </si>
  <si>
    <t>PN-535988</t>
  </si>
  <si>
    <t>PN-533264</t>
  </si>
  <si>
    <t>PN-536098</t>
  </si>
  <si>
    <t>PN-536249</t>
  </si>
  <si>
    <t>PN-521459</t>
  </si>
  <si>
    <t>PN-521458</t>
  </si>
  <si>
    <t>NGFT ADAPTER; ICE2 BASED DEV; MDL W/PRGM</t>
  </si>
  <si>
    <t>PCBA; NGFT ADAPTER; ICE2 BASED DEV BD</t>
  </si>
  <si>
    <t>PCBA; NGFT ADAPTER; ICE2 BASE</t>
  </si>
  <si>
    <t>PN-536250</t>
  </si>
  <si>
    <t>FW ASSY; FPGA; NGFT ADAPTER ICE2 DEV BD</t>
  </si>
  <si>
    <t>PN-536252</t>
  </si>
  <si>
    <t>FW ASSY; SPINOR;NGFT ADAPTER ICE2 DEV BD</t>
  </si>
  <si>
    <t>PN-536278</t>
  </si>
  <si>
    <t>PN-528702</t>
  </si>
  <si>
    <t>PN-536279</t>
  </si>
  <si>
    <t>PN-529439</t>
  </si>
  <si>
    <t>PN-536282</t>
  </si>
  <si>
    <t>PN-536283</t>
  </si>
  <si>
    <t>PN-537061</t>
  </si>
  <si>
    <t>MDL;1734-ACNRK COMM BASE</t>
  </si>
  <si>
    <t>PN-537087</t>
  </si>
  <si>
    <t>MDL W/PRGM ;1734-ACNRK MP</t>
  </si>
  <si>
    <t>PN-537090</t>
  </si>
  <si>
    <t>MDL; 1734-ADNK COMM BASE</t>
  </si>
  <si>
    <t>PN-537094</t>
  </si>
  <si>
    <t>MDL W/PRGM ;1734-ADNK BRIDGE</t>
  </si>
  <si>
    <t>PN-537099</t>
  </si>
  <si>
    <t>MDL W/PRGM; 1734-IA4K</t>
  </si>
  <si>
    <t>PN-537102</t>
  </si>
  <si>
    <t>MDL W/PRGM;1734-IKK</t>
  </si>
  <si>
    <t>PN-537107</t>
  </si>
  <si>
    <t>MDL W/PRGM;1734-OA4K</t>
  </si>
  <si>
    <t>PN-539029</t>
  </si>
  <si>
    <t>PN-539028</t>
  </si>
  <si>
    <t>PN-539027</t>
  </si>
  <si>
    <t>PN-539030</t>
  </si>
  <si>
    <t>PN-539031</t>
  </si>
  <si>
    <t>PCBA;NG69-L3ZS3 BRIDGE BD;E3</t>
  </si>
  <si>
    <t>PN-539058</t>
  </si>
  <si>
    <t>PN-539063</t>
  </si>
  <si>
    <t>PN-539067</t>
  </si>
  <si>
    <t>PCBA;L3ZSIL3 NG69 SPC BOARD</t>
  </si>
  <si>
    <t>PN-539059</t>
  </si>
  <si>
    <t>PN-539062</t>
  </si>
  <si>
    <t>PN-539066</t>
  </si>
  <si>
    <t>PCBA;NG69-L3ZS3 PSC BD</t>
  </si>
  <si>
    <t>PN-539060</t>
  </si>
  <si>
    <t>PN-539061</t>
  </si>
  <si>
    <t>PN-539065</t>
  </si>
  <si>
    <t>PCBA;NG69-L3ZS3 PWR BD;E3;CC</t>
  </si>
  <si>
    <t>1734;POINT GUARD OB8S A SIDE MDL W/PRGM</t>
  </si>
  <si>
    <t>PCBA;1734;POINT GUARD OB8S A SIDE</t>
  </si>
  <si>
    <t>PCBA;1734;POINT GUARD OB8S A</t>
  </si>
  <si>
    <t>PN-539371</t>
  </si>
  <si>
    <t>PN-538500</t>
  </si>
  <si>
    <t>1734;POINT GUARD OB8S B SIDE MDL W/PRGM</t>
  </si>
  <si>
    <t>PCBA;1734;POINT GUARD OB8S B SIDE</t>
  </si>
  <si>
    <t>PCBA;1734;POINT GUARD OB8S B</t>
  </si>
  <si>
    <t>PN-539397</t>
  </si>
  <si>
    <t>PN-540933</t>
  </si>
  <si>
    <t>PN-541107</t>
  </si>
  <si>
    <t>PCBA; 1732E NETWORK DR/R BOAR</t>
  </si>
  <si>
    <t>PN-541108</t>
  </si>
  <si>
    <t>PN-541109</t>
  </si>
  <si>
    <t>PN-541110</t>
  </si>
  <si>
    <t>PN-541111</t>
  </si>
  <si>
    <t>PN-541123</t>
  </si>
  <si>
    <t>PN-541124</t>
  </si>
  <si>
    <t>PN-541125</t>
  </si>
  <si>
    <t>PN-541126</t>
  </si>
  <si>
    <t>PN-541136</t>
  </si>
  <si>
    <t>PN-541137</t>
  </si>
  <si>
    <t>PN-541138</t>
  </si>
  <si>
    <t>PN-541139</t>
  </si>
  <si>
    <t>PN-533259</t>
  </si>
  <si>
    <t>PCBA;1732E-16CFGM12P5QCWR;SER</t>
  </si>
  <si>
    <t>PN-542306</t>
  </si>
  <si>
    <t>PN-542303</t>
  </si>
  <si>
    <t>PN-542466</t>
  </si>
  <si>
    <t>PN-542465</t>
  </si>
  <si>
    <t>PN-389239</t>
  </si>
  <si>
    <t>MDL W/PRGM; 1756IRT8I; RTD/TC INPUT</t>
  </si>
  <si>
    <t>PCBA; 1756IRT8I; RTD/TC INPUT</t>
  </si>
  <si>
    <t>(IECEX) PCBA;1756IRT8I; RTD/TC INPUT</t>
  </si>
  <si>
    <t>PN-542513</t>
  </si>
  <si>
    <t>PN-542512</t>
  </si>
  <si>
    <t>PN-542516</t>
  </si>
  <si>
    <t>PN-542515</t>
  </si>
  <si>
    <t>PCBA;2085-OF4</t>
  </si>
  <si>
    <t>PN-542522</t>
  </si>
  <si>
    <t>PN-542521</t>
  </si>
  <si>
    <t>PN-542576</t>
  </si>
  <si>
    <t>PN-542578</t>
  </si>
  <si>
    <t>PN-542580</t>
  </si>
  <si>
    <t>PN-542582</t>
  </si>
  <si>
    <t>PN-542687</t>
  </si>
  <si>
    <t>PN-542688</t>
  </si>
  <si>
    <t>PN-542689</t>
  </si>
  <si>
    <t>PN-542690</t>
  </si>
  <si>
    <t>PN-542719</t>
  </si>
  <si>
    <t>PN-542721</t>
  </si>
  <si>
    <t>PN-542724</t>
  </si>
  <si>
    <t>ELECT-ASSY;MDL W/PRGM;5069-L3ZS SIL2</t>
  </si>
  <si>
    <t>PCBA; NG69-L3ZS SIL2 PROCESSOR BD</t>
  </si>
  <si>
    <t>PN-542823</t>
  </si>
  <si>
    <t>PN-61303</t>
  </si>
  <si>
    <t>MDL;1756-PB75;24VDC P/S;ROHS</t>
  </si>
  <si>
    <t>PN-543388</t>
  </si>
  <si>
    <t>PN-543386</t>
  </si>
  <si>
    <t>PN-543423</t>
  </si>
  <si>
    <t>PN-543420</t>
  </si>
  <si>
    <t>PCBA;2085-IF8</t>
  </si>
  <si>
    <t>PN-543497</t>
  </si>
  <si>
    <t>FW ASSY;SPINOR;1756-CN2R/C</t>
  </si>
  <si>
    <t>PN-543569</t>
  </si>
  <si>
    <t>PN-511976</t>
  </si>
  <si>
    <t>PN-543572</t>
  </si>
  <si>
    <t>PN-543719</t>
  </si>
  <si>
    <t>PCBA; 2085-IQ16 K (CC)</t>
  </si>
  <si>
    <t>PCB ASM 2085-IQ16/IQ16 K (CC)</t>
  </si>
  <si>
    <t>PN-543724</t>
  </si>
  <si>
    <t>ASSEMBLY; 2085-OW16 K (CC)</t>
  </si>
  <si>
    <t>PCBA;2085-OW16/OW16 K (CC)</t>
  </si>
  <si>
    <t>PN-543861</t>
  </si>
  <si>
    <t>PN-543865</t>
  </si>
  <si>
    <t>PN-543864</t>
  </si>
  <si>
    <t>PN-544201</t>
  </si>
  <si>
    <t>PN-544200</t>
  </si>
  <si>
    <t>PN-544346</t>
  </si>
  <si>
    <t>PN-544345</t>
  </si>
  <si>
    <t>PN-511410</t>
  </si>
  <si>
    <t>PN-544347</t>
  </si>
  <si>
    <t>PN-544361</t>
  </si>
  <si>
    <t>PN-544366</t>
  </si>
  <si>
    <t>PCBA; 5094-MBNTAM</t>
  </si>
  <si>
    <t>PCBA; 5094-NTAM V2 BASE</t>
  </si>
  <si>
    <t>PN-544939</t>
  </si>
  <si>
    <t>PN-544938</t>
  </si>
  <si>
    <t>PCBA; 1732E;16-POINT ENET IO</t>
  </si>
  <si>
    <t>PN-544942</t>
  </si>
  <si>
    <t>PN-545511</t>
  </si>
  <si>
    <t>PN-545510</t>
  </si>
  <si>
    <t>PN-545513</t>
  </si>
  <si>
    <t>PN-545512</t>
  </si>
  <si>
    <t>PN-545745</t>
  </si>
  <si>
    <t>PCBA;5069-L3Z;COMMS BD</t>
  </si>
  <si>
    <t>PN-545806</t>
  </si>
  <si>
    <t>FW ASSY; SPINOR 1756-EN2TR/C</t>
  </si>
  <si>
    <t>PN-54598</t>
  </si>
  <si>
    <t>MDL;IJ2XT SCM CONFORM COAT</t>
  </si>
  <si>
    <t>PN-546390</t>
  </si>
  <si>
    <t>PN-546391</t>
  </si>
  <si>
    <t>PN-546398</t>
  </si>
  <si>
    <t>PN-546399</t>
  </si>
  <si>
    <t>PN-546408</t>
  </si>
  <si>
    <t>PN-546407</t>
  </si>
  <si>
    <t>PCBA; 2080-LC50-48PT CPU; REDESIGN</t>
  </si>
  <si>
    <t>PN-546410</t>
  </si>
  <si>
    <t>PN-546382</t>
  </si>
  <si>
    <t>PN-546422</t>
  </si>
  <si>
    <t>PN-546423</t>
  </si>
  <si>
    <t>PN-546563</t>
  </si>
  <si>
    <t>PCBA; NG69-L3ZS3 NTAM BD;E3</t>
  </si>
  <si>
    <t>PCBA;NG69-L3ZS3 NTAM BD;E3</t>
  </si>
  <si>
    <t>PN-546570</t>
  </si>
  <si>
    <t>PN-546571</t>
  </si>
  <si>
    <t>PN-546735</t>
  </si>
  <si>
    <t>PN-546734</t>
  </si>
  <si>
    <t>PCBA; 5094 IF8IH NEARBRD</t>
  </si>
  <si>
    <t>PN-546737</t>
  </si>
  <si>
    <t>PN-546736</t>
  </si>
  <si>
    <t>PCBA;5094-IF8IH; FARBRD</t>
  </si>
  <si>
    <t>PCBA; 5094-IF8IH_FAR BOARD</t>
  </si>
  <si>
    <t>PN-547377</t>
  </si>
  <si>
    <t>PN-544518</t>
  </si>
  <si>
    <t>PN-547977</t>
  </si>
  <si>
    <t>PN-548115</t>
  </si>
  <si>
    <t>FW ASSY;1794-IR8/IT8; PROM</t>
  </si>
  <si>
    <t>PN-548119</t>
  </si>
  <si>
    <t>FW ASSY; 1794-IFX2OF2IXT; ISO ANA</t>
  </si>
  <si>
    <t>PN-548120</t>
  </si>
  <si>
    <t>FW ASSY; 1794-IF4ICFXT; ISO ANA</t>
  </si>
  <si>
    <t>PN-548126</t>
  </si>
  <si>
    <t>FW ASSY; 173X-AENT/R C; CPU 6.012</t>
  </si>
  <si>
    <t>PN-548146</t>
  </si>
  <si>
    <t>MDL W/PRGM;2080-LC50-48PT CPU SER B</t>
  </si>
  <si>
    <t>PN-548147</t>
  </si>
  <si>
    <t>FW ASSY;2080-LC50-48PT CPU SER B</t>
  </si>
  <si>
    <t>PN-548176</t>
  </si>
  <si>
    <t>PN-533236</t>
  </si>
  <si>
    <t>MDL W/PRGM;2080-LC50-24PT CPU SER B</t>
  </si>
  <si>
    <t>PN-548177</t>
  </si>
  <si>
    <t>FW ASSY;2080-LC50-24PT CPU SER B</t>
  </si>
  <si>
    <t>PN-548188</t>
  </si>
  <si>
    <t>PN-548692</t>
  </si>
  <si>
    <t>PN-548694</t>
  </si>
  <si>
    <t>PN-549269</t>
  </si>
  <si>
    <t>PN-530230</t>
  </si>
  <si>
    <t>PN-530226</t>
  </si>
  <si>
    <t>MDL W/PRGM;1769-L3YS PSC_SPC_BOARD</t>
  </si>
  <si>
    <t>PCBA;MDL;1769-L3YS PSC_SPC BOARD</t>
  </si>
  <si>
    <t>PCBA;1769-L3YS PSC-SPC BOARD</t>
  </si>
  <si>
    <t>PN-549365</t>
  </si>
  <si>
    <t>MDL;1756-PA72;AC IN P/S MAIN;ROHS</t>
  </si>
  <si>
    <t>MDL;1756-PA72;AC IN P/S MAIN;</t>
  </si>
  <si>
    <t>PN-549366</t>
  </si>
  <si>
    <t>MDL;1756-PA75;AC IN P/S MAIN;ROHS</t>
  </si>
  <si>
    <t>MDL;1756-PA75;AC IN P/S MAIN;</t>
  </si>
  <si>
    <t>PN-549367</t>
  </si>
  <si>
    <t>MDL;1756-PB72;24VDC P/S MAIN;ROHS</t>
  </si>
  <si>
    <t>MDL;1756-PB72;24VDC P/S MAIN;</t>
  </si>
  <si>
    <t>PN-549384</t>
  </si>
  <si>
    <t>PN-549383</t>
  </si>
  <si>
    <t>PCBA; 2085-OW8; 8 PT RELAY OUTPUT</t>
  </si>
  <si>
    <t>PN-549547</t>
  </si>
  <si>
    <t>FW ASSY; FLASH; 5069-NTAM; 2.003.2</t>
  </si>
  <si>
    <t>PN-550022</t>
  </si>
  <si>
    <t>PN-543433</t>
  </si>
  <si>
    <t>MDL W/PRGM;2085-IF8 K (CC)</t>
  </si>
  <si>
    <t>ASSEMBLY; 2085-IF8 K (CC)</t>
  </si>
  <si>
    <t>PCBA;2085-IF8/IF8 K (CC)</t>
  </si>
  <si>
    <t>PN-550025</t>
  </si>
  <si>
    <t>PN-543449</t>
  </si>
  <si>
    <t>MDL W/PRGM;2085-OF4 K (CC)</t>
  </si>
  <si>
    <t>ASSEMBLY;2085-OF4 K (CC)</t>
  </si>
  <si>
    <t>PCBA; 2085-OF4/OF4 K (CC)</t>
  </si>
  <si>
    <t>PN-550026</t>
  </si>
  <si>
    <t>PN-543732</t>
  </si>
  <si>
    <t>MDL W/PRGM; 2080-SERIALISOL K (CC)</t>
  </si>
  <si>
    <t>PCBA; 2080-SERIALISOL K (CC)</t>
  </si>
  <si>
    <t>PCBA; 2080-SERIALISOL RS-232/</t>
  </si>
  <si>
    <t>PCBA; 2085-OW16; 16 PT RELAY OUTPUT</t>
  </si>
  <si>
    <t>PN-550037</t>
  </si>
  <si>
    <t>PN-550035</t>
  </si>
  <si>
    <t>PN-550304</t>
  </si>
  <si>
    <t>PN-550311</t>
  </si>
  <si>
    <t>MDL W/PRGM; 1734-IT2I</t>
  </si>
  <si>
    <t>PCBA;1734-IT2I</t>
  </si>
  <si>
    <t>PN-550313</t>
  </si>
  <si>
    <t>FW ASSY; 1734-IT2I</t>
  </si>
  <si>
    <t>PN-550328</t>
  </si>
  <si>
    <t>PN-550332</t>
  </si>
  <si>
    <t>PN-550413</t>
  </si>
  <si>
    <t>PN-550411</t>
  </si>
  <si>
    <t>PN-413797</t>
  </si>
  <si>
    <t>MDL W/PRGM;1756-RM2/A;PCR</t>
  </si>
  <si>
    <t>PCBA;1756-RM2/A;PCR</t>
  </si>
  <si>
    <t>PCBA;1756-RM2/A; NO PB</t>
  </si>
  <si>
    <t>PN-550502</t>
  </si>
  <si>
    <t>FW ASSY;EEPROM;1732E-8X8M12DR;V2.011.1</t>
  </si>
  <si>
    <t>PN-550503</t>
  </si>
  <si>
    <t>FW ASSY;EEPROM;1732E-OB16M12DR;V2.011.1</t>
  </si>
  <si>
    <t>PN-550505</t>
  </si>
  <si>
    <t>FW ASSY;EEPROM;1732E-IB16M12DR;V2.011.1</t>
  </si>
  <si>
    <t>PN-550506</t>
  </si>
  <si>
    <t>FW ASSY;EEPROM;1732E-16CFGM12R;V2.011.1</t>
  </si>
  <si>
    <t>PN-550507</t>
  </si>
  <si>
    <t>FW ASSY;EEPROM;1732E-OB16M12R;V2.011.1</t>
  </si>
  <si>
    <t>PN-550508</t>
  </si>
  <si>
    <t>FW ASSY;EEPROM;1732E-IB16M12R;V2.011.1</t>
  </si>
  <si>
    <t>PN-550635</t>
  </si>
  <si>
    <t>FW ASSY; FLASH; 1799ER-IQ10XOQ10; V2.011</t>
  </si>
  <si>
    <t>PN-550638</t>
  </si>
  <si>
    <t>FW ASSY; 1732E-R MAIN/FPGA V2.011.1</t>
  </si>
  <si>
    <t>PN-550794</t>
  </si>
  <si>
    <t>PN-550793</t>
  </si>
  <si>
    <t>PN-550799</t>
  </si>
  <si>
    <t>PN-550918</t>
  </si>
  <si>
    <t>FW ASSY;EEPROM;1799ER;V2.011.1</t>
  </si>
  <si>
    <t>PCBA;5094-FSB_HART JTAG DISAB</t>
  </si>
  <si>
    <t>PCBA;NEO MA FPD G3 UPDATE</t>
  </si>
  <si>
    <t>PN-551037</t>
  </si>
  <si>
    <t>PCBA;NG69-L3Z PWR BD;CC</t>
  </si>
  <si>
    <t>PN-551040</t>
  </si>
  <si>
    <t>PCBA;NG69-L3Z PWR BD NSE;CC</t>
  </si>
  <si>
    <t>PN-551074</t>
  </si>
  <si>
    <t>MDL W/PRGM;5094-OF8IH STD HRT OUT NEARBD</t>
  </si>
  <si>
    <t>PN-551075</t>
  </si>
  <si>
    <t>MDL W/PRGM;5094-OF8IH STD HRT OUT FARBD</t>
  </si>
  <si>
    <t>PN-551276</t>
  </si>
  <si>
    <t>PN-551272</t>
  </si>
  <si>
    <t>PN-551714</t>
  </si>
  <si>
    <t>PN-538619</t>
  </si>
  <si>
    <t>PN-55231</t>
  </si>
  <si>
    <t>PCB ASSY OUTPUT HYBID FLEX CC</t>
  </si>
  <si>
    <t>PN-552368</t>
  </si>
  <si>
    <t>MDL W/PRGM;5094-OF8IHXT;STDHRT NEARBD;CC</t>
  </si>
  <si>
    <t>PN-552369</t>
  </si>
  <si>
    <t>MDL W/PRGM;5094-OF8IHXT;STDHRT FARBD;CC</t>
  </si>
  <si>
    <t>PN-552376</t>
  </si>
  <si>
    <t>MDL W/PRGM;5094-FSB STD HART;CC</t>
  </si>
  <si>
    <t>PN-55249</t>
  </si>
  <si>
    <t>PN-55250</t>
  </si>
  <si>
    <t>MDL W/PRGM;1794-OF4IXT CC</t>
  </si>
  <si>
    <t>PCB ASSY; 1794-OF4IXT CC</t>
  </si>
  <si>
    <t>PN-55249-CR</t>
  </si>
  <si>
    <t>PN-552553</t>
  </si>
  <si>
    <t>MDL W/PRG; 5094-IF8IH STD HRT IN NEARBRD</t>
  </si>
  <si>
    <t>PN-552554</t>
  </si>
  <si>
    <t>MDL W/PRG; 5094-IF8IH STD HRT IN FARBRD</t>
  </si>
  <si>
    <t>PN-552855</t>
  </si>
  <si>
    <t>MDL W/PRG; 5094-IF8IHXT  HRT IN NEARBRD</t>
  </si>
  <si>
    <t>PN-552856</t>
  </si>
  <si>
    <t>MDL W/PRG; 5094-IF8IHXT  HRT IN FARBRD</t>
  </si>
  <si>
    <t>PN-552859</t>
  </si>
  <si>
    <t>PCBA;NG69-L3Z PWR BD</t>
  </si>
  <si>
    <t>PN-553322</t>
  </si>
  <si>
    <t>PN-552686</t>
  </si>
  <si>
    <t>5069-HSC; MDL W/PRGM</t>
  </si>
  <si>
    <t>PN-553779</t>
  </si>
  <si>
    <t>PN-553777</t>
  </si>
  <si>
    <t>PN-553778</t>
  </si>
  <si>
    <t>MDL W/PRGM;5094-IJ2IS NEW CONCEPT</t>
  </si>
  <si>
    <t>PCBA; 5094-IJ2IS NEW CONCEPT</t>
  </si>
  <si>
    <t>PCBA;5094-IJ2IS NEW CONCEPT</t>
  </si>
  <si>
    <t>PN-553958</t>
  </si>
  <si>
    <t>PN-553956</t>
  </si>
  <si>
    <t>PN-554226</t>
  </si>
  <si>
    <t>MDL;POWER/COMM BASE;1734-PDNK</t>
  </si>
  <si>
    <t>PN-554227</t>
  </si>
  <si>
    <t>MDL;1734-PDNK NI DC POWER/COMM</t>
  </si>
  <si>
    <t>PN-554231</t>
  </si>
  <si>
    <t>PN-554230</t>
  </si>
  <si>
    <t>PCBA;MDL;1769-L3YS PSC_SPC BOARD_E2</t>
  </si>
  <si>
    <t>PCBA;1769-L3YS PSC_SPC BOARD</t>
  </si>
  <si>
    <t>PN-554232</t>
  </si>
  <si>
    <t>PN-554228</t>
  </si>
  <si>
    <t>PN-554233</t>
  </si>
  <si>
    <t>PN-554229</t>
  </si>
  <si>
    <t>PN-554384</t>
  </si>
  <si>
    <t>PN-554387</t>
  </si>
  <si>
    <t>PN-554546</t>
  </si>
  <si>
    <t>PCBA; 2085-ECR K CC</t>
  </si>
  <si>
    <t>PN-554558</t>
  </si>
  <si>
    <t>PN-554673</t>
  </si>
  <si>
    <t>PN-544369</t>
  </si>
  <si>
    <t>PN-544370</t>
  </si>
  <si>
    <t>MDL W/PRGM; 5094-NTAM</t>
  </si>
  <si>
    <t>PCBA; 5094-NTAM</t>
  </si>
  <si>
    <t>PCBA;5094-NTAM V2</t>
  </si>
  <si>
    <t>PN-554809</t>
  </si>
  <si>
    <t>PN-554819</t>
  </si>
  <si>
    <t>PN-554821</t>
  </si>
  <si>
    <t>PN-554822</t>
  </si>
  <si>
    <t>PN-554823</t>
  </si>
  <si>
    <t>PN-554824</t>
  </si>
  <si>
    <t>PN-554941</t>
  </si>
  <si>
    <t>PN-555308</t>
  </si>
  <si>
    <t>PN-551031</t>
  </si>
  <si>
    <t>PN-555531</t>
  </si>
  <si>
    <t>PN-555530</t>
  </si>
  <si>
    <t>PCBA;5094-OF8IH_NEARBRD</t>
  </si>
  <si>
    <t>PN-555533</t>
  </si>
  <si>
    <t>PN-555532</t>
  </si>
  <si>
    <t>PN-555926</t>
  </si>
  <si>
    <t>PN-555925</t>
  </si>
  <si>
    <t>PCBA;5094 IF8IH_NEARBRD</t>
  </si>
  <si>
    <t>PN-555928</t>
  </si>
  <si>
    <t>PN-555927</t>
  </si>
  <si>
    <t>PN-555929</t>
  </si>
  <si>
    <t>MDL W/PRGM; 5094-IF8IH AN HRT IN NEARBRD</t>
  </si>
  <si>
    <t>PN-555930</t>
  </si>
  <si>
    <t>MDL W/PRGM; 5094-IF8IH AN HRT IN FARBRD</t>
  </si>
  <si>
    <t>PN-555931</t>
  </si>
  <si>
    <t>PN-570871</t>
  </si>
  <si>
    <t>MDL W/PRG;5094-IF8IHXT HRT IN NEARBRD CC</t>
  </si>
  <si>
    <t>PN-555933</t>
  </si>
  <si>
    <t>PN-570872</t>
  </si>
  <si>
    <t>MDL W/PRG;5094-IF8IHXT HRT IN FARBRD CC</t>
  </si>
  <si>
    <t>PCBA;5094-IF8IH_FARBRD</t>
  </si>
  <si>
    <t>PN-556004</t>
  </si>
  <si>
    <t>PN-556613</t>
  </si>
  <si>
    <t>PN-556614</t>
  </si>
  <si>
    <t>PCBA;OUTPUT HYBRID FLEX</t>
  </si>
  <si>
    <t>PN-556736</t>
  </si>
  <si>
    <t>FW ASSY; 1732E-R MAIN/FPGA  V1.009.01</t>
  </si>
  <si>
    <t>PN-55680</t>
  </si>
  <si>
    <t>MDL;1794-TB3SK</t>
  </si>
  <si>
    <t>PN-55681</t>
  </si>
  <si>
    <t>MDL;1794-TB3GSK</t>
  </si>
  <si>
    <t>PN-55682</t>
  </si>
  <si>
    <t>MDL;1794-TB3TK</t>
  </si>
  <si>
    <t>PN-55683</t>
  </si>
  <si>
    <t>MDL;1794-TB3TSK</t>
  </si>
  <si>
    <t>PN-557647</t>
  </si>
  <si>
    <t>FW ASSY; DMS L5; NGFT ADAPTER ICE2 DEV</t>
  </si>
  <si>
    <t>PN-557648</t>
  </si>
  <si>
    <t>PN-557649</t>
  </si>
  <si>
    <t>PCBA; NEMA UNIVERSAL LED MODULE</t>
  </si>
  <si>
    <t>PCB NEMA UNIVERSAL LED MODULE</t>
  </si>
  <si>
    <t>PN-55904</t>
  </si>
  <si>
    <t>MDL;ADN ADAPTER</t>
  </si>
  <si>
    <t>MDL;FLEX ADN ADAPTER</t>
  </si>
  <si>
    <t>PN-55905</t>
  </si>
  <si>
    <t>MDL;RIO 2SLOT ADAPTER; CC</t>
  </si>
  <si>
    <t>PN-55908</t>
  </si>
  <si>
    <t>MDL;ADN ADAPTER;CC</t>
  </si>
  <si>
    <t>MDL;FLEX ADN ADAPTER CC</t>
  </si>
  <si>
    <t>PN-55909</t>
  </si>
  <si>
    <t>PN-559205</t>
  </si>
  <si>
    <t>FW ASSY; DMS L5; NGFT MLC</t>
  </si>
  <si>
    <t>PN-559881</t>
  </si>
  <si>
    <t>PN-559883</t>
  </si>
  <si>
    <t>PN-559884</t>
  </si>
  <si>
    <t>PN-559885</t>
  </si>
  <si>
    <t>PN-559886</t>
  </si>
  <si>
    <t>PN-559887</t>
  </si>
  <si>
    <t>PN-559888</t>
  </si>
  <si>
    <t>PN-559889</t>
  </si>
  <si>
    <t>PN-559890</t>
  </si>
  <si>
    <t>PN-560035</t>
  </si>
  <si>
    <t>PN-560048</t>
  </si>
  <si>
    <t>ELECT-ASSY;MDLW/PRGM;5069-L3ZS SIL2;CC</t>
  </si>
  <si>
    <t>PN-560043</t>
  </si>
  <si>
    <t>PCBA;MDL;5069-L3Z;COMMS BD;CC</t>
  </si>
  <si>
    <t>PN-560049</t>
  </si>
  <si>
    <t>PN-560051</t>
  </si>
  <si>
    <t>PN-560057</t>
  </si>
  <si>
    <t>PCBA;NG69-L3Z PWR BD SIL2</t>
  </si>
  <si>
    <t>PN-560059</t>
  </si>
  <si>
    <t>PCBA;MDL;NG69-L3Z PWR BD SIL2;CC</t>
  </si>
  <si>
    <t>PCBA;MDL; NG69-L3Z PWR BD SIL</t>
  </si>
  <si>
    <t>PN-560216</t>
  </si>
  <si>
    <t>PN-560215</t>
  </si>
  <si>
    <t>PCBA; NGFT ADAPTER; DISPLAY BD</t>
  </si>
  <si>
    <t>PCBA; NGFT ADAPTER; DISPLAY B</t>
  </si>
  <si>
    <t>PN-560719</t>
  </si>
  <si>
    <t>PN-560718</t>
  </si>
  <si>
    <t>PCBA; NGFT RIGHT BEM E1A BOARD</t>
  </si>
  <si>
    <t>PCBA;NGFT RIGHT BEM E1A BOARD</t>
  </si>
  <si>
    <t>PN-560724</t>
  </si>
  <si>
    <t>PN-560720</t>
  </si>
  <si>
    <t>PCBA; NGFT LEFT BEM E1A BOARD</t>
  </si>
  <si>
    <t>PN-560729</t>
  </si>
  <si>
    <t>PN-560728</t>
  </si>
  <si>
    <t>PN-56087</t>
  </si>
  <si>
    <t>FW ASSY;POINTDLX 3.005</t>
  </si>
  <si>
    <t>PN-561177</t>
  </si>
  <si>
    <t>PN-561189</t>
  </si>
  <si>
    <t>PN-558898</t>
  </si>
  <si>
    <t>PN-558897</t>
  </si>
  <si>
    <t>PN-561386</t>
  </si>
  <si>
    <t>PN-561387</t>
  </si>
  <si>
    <t>PN-561747</t>
  </si>
  <si>
    <t>PN-561754</t>
  </si>
  <si>
    <t>1769-L1Y MAINBOARD; MDL; W/PRGM; K</t>
  </si>
  <si>
    <t>PN-561750</t>
  </si>
  <si>
    <t>PN-561755</t>
  </si>
  <si>
    <t>MDL W/PRGM;1769-L1Y BACKPLANE BOARD; K</t>
  </si>
  <si>
    <t>PCBA;1769-L1Y BACKPLANE BOARD</t>
  </si>
  <si>
    <t>PN-561760</t>
  </si>
  <si>
    <t>PN-561756</t>
  </si>
  <si>
    <t>MDL; 1769-L1Y LED BOARD; K</t>
  </si>
  <si>
    <t>PCBA; 1769-L1Y LED BOARD</t>
  </si>
  <si>
    <t>PCBA;1769-L1Y LED BOARD</t>
  </si>
  <si>
    <t>PN-561761</t>
  </si>
  <si>
    <t>PN-561757</t>
  </si>
  <si>
    <t>MDL; 1769-L1Y I/O CONN BOARD; K</t>
  </si>
  <si>
    <t>PCBA; 1769-L1Y I/O CONN BOARD</t>
  </si>
  <si>
    <t>PN-561980</t>
  </si>
  <si>
    <t>PN-551028</t>
  </si>
  <si>
    <t>PN-562122</t>
  </si>
  <si>
    <t>PN-562120</t>
  </si>
  <si>
    <t>PN-562435</t>
  </si>
  <si>
    <t>PN-562434</t>
  </si>
  <si>
    <t>PCBA;MDL;1769-L3YS BKP BOARD_E2</t>
  </si>
  <si>
    <t>PCBA;1769-L3YS E2 BKP BOARD</t>
  </si>
  <si>
    <t>PN-562623</t>
  </si>
  <si>
    <t>PN-562628</t>
  </si>
  <si>
    <t>PN-551032</t>
  </si>
  <si>
    <t>PN-562630</t>
  </si>
  <si>
    <t>PN-551042</t>
  </si>
  <si>
    <t>PN-562632</t>
  </si>
  <si>
    <t>PN-562635</t>
  </si>
  <si>
    <t>PN-562637</t>
  </si>
  <si>
    <t>PN-551041</t>
  </si>
  <si>
    <t>PN-562639</t>
  </si>
  <si>
    <t>PN-562749</t>
  </si>
  <si>
    <t>PN-562787</t>
  </si>
  <si>
    <t>PN-562786</t>
  </si>
  <si>
    <t>PN-562794</t>
  </si>
  <si>
    <t>PN-562793</t>
  </si>
  <si>
    <t>PCBA;NG69-L3ZS3;COMMS BD;P-CC</t>
  </si>
  <si>
    <t>PCBA;NG69-L3ZS3 COMMS BD (PARTIAL-CC)</t>
  </si>
  <si>
    <t>PN-562802</t>
  </si>
  <si>
    <t>PN-562801</t>
  </si>
  <si>
    <t>PN-562874</t>
  </si>
  <si>
    <t>PN-562841</t>
  </si>
  <si>
    <t>PN-562837</t>
  </si>
  <si>
    <t>PCBA;MDL;1756OF8 ANLG OUT;ROH</t>
  </si>
  <si>
    <t>PN-563136</t>
  </si>
  <si>
    <t>PN-563179</t>
  </si>
  <si>
    <t>PN-563178</t>
  </si>
  <si>
    <t>PN-563530</t>
  </si>
  <si>
    <t>PN-563673</t>
  </si>
  <si>
    <t>1734-OB8SK/B; A SIDE MDL W/PRGM; CC</t>
  </si>
  <si>
    <t>PN-563674</t>
  </si>
  <si>
    <t>1734-OB8SK/B; B SIDE MDL W/PRGM; CC</t>
  </si>
  <si>
    <t>PN-564878</t>
  </si>
  <si>
    <t>FW ASSY; SPC FPGA;1769-L3YS-B;E2;A3P125</t>
  </si>
  <si>
    <t>PN-565317</t>
  </si>
  <si>
    <t>MDL W/PRGM;1769-L3YS PSC-SPC BOARD;E2</t>
  </si>
  <si>
    <t>PN-565498</t>
  </si>
  <si>
    <t>PCBA;NG69-L3ZS3 PWR BD (PARTIAL-CC)</t>
  </si>
  <si>
    <t>PN-565818</t>
  </si>
  <si>
    <t>PN-565819</t>
  </si>
  <si>
    <t>PN-565820</t>
  </si>
  <si>
    <t>PN-565821</t>
  </si>
  <si>
    <t>PN-565940</t>
  </si>
  <si>
    <t>PN-566085</t>
  </si>
  <si>
    <t>PN-566080</t>
  </si>
  <si>
    <t>PN-393802</t>
  </si>
  <si>
    <t>MDL W/PRGM ASSY; 1756-EN2TR/C</t>
  </si>
  <si>
    <t>PCBA; 1756-ENZTP/ENZTR</t>
  </si>
  <si>
    <t>(IECEX) PCBA;1756-ENZTP/ENZTR</t>
  </si>
  <si>
    <t>PN-566175</t>
  </si>
  <si>
    <t>MDL W/PRGM; 1734-AENTK C ;CPU (CC)</t>
  </si>
  <si>
    <t>PN-566176</t>
  </si>
  <si>
    <t>MDL W/PRGM; 1734-AENTRK C ;CPU (CC)</t>
  </si>
  <si>
    <t>PN-566728</t>
  </si>
  <si>
    <t>PN-566727</t>
  </si>
  <si>
    <t>PCBA ;1734-COMBINED ANALOG IO-IE2C</t>
  </si>
  <si>
    <t>PN-568020</t>
  </si>
  <si>
    <t>PN-568025</t>
  </si>
  <si>
    <t>PCBA;1734-8CFG REDESIGN</t>
  </si>
  <si>
    <t>PN-568362</t>
  </si>
  <si>
    <t>PN-567381</t>
  </si>
  <si>
    <t>PN-567380</t>
  </si>
  <si>
    <t>NGFT ADP &amp; MLC; P3R DEV; MDL W/PRGM</t>
  </si>
  <si>
    <t>PCBA; NGFT ADP &amp; MLC; P3R DEV BOARD</t>
  </si>
  <si>
    <t>PCBA; NGFT ADP &amp; MLC; P3R DEV</t>
  </si>
  <si>
    <t>PN-568693</t>
  </si>
  <si>
    <t>PN-568692</t>
  </si>
  <si>
    <t>PN-568691</t>
  </si>
  <si>
    <t>NGFT ADP &amp; MLC; P3.1 DEV; MDL W/PRGM</t>
  </si>
  <si>
    <t>PCBA; NGFT ADP &amp; MLC; P3.1 DEV BOARD</t>
  </si>
  <si>
    <t>PCBA; NGFT ADP &amp; MLC; P3.1 DE</t>
  </si>
  <si>
    <t>PN-568717</t>
  </si>
  <si>
    <t>PCBA;1756-P/S;5V_CTRL</t>
  </si>
  <si>
    <t>PN-568757</t>
  </si>
  <si>
    <t>PCBA;1756-P/S;5V_CTRL;CC</t>
  </si>
  <si>
    <t>PN-568809</t>
  </si>
  <si>
    <t>FW ASSY; 1734-8CFGDLX SER D REV 4.011</t>
  </si>
  <si>
    <t>PN-568956</t>
  </si>
  <si>
    <t>PN-566330</t>
  </si>
  <si>
    <t>PN-568967</t>
  </si>
  <si>
    <t>PN-569034</t>
  </si>
  <si>
    <t>MDL W/PRGM; 2080-SERIALISOLK (CR)</t>
  </si>
  <si>
    <t>PN-569095</t>
  </si>
  <si>
    <t>PN-569373</t>
  </si>
  <si>
    <t>PCBA ;1734-COMBINED ANALOG IO-IE2V</t>
  </si>
  <si>
    <t>PN-569739</t>
  </si>
  <si>
    <t>PCBA;MDL; NG69-L3ZS3K;COMMS BD;CC</t>
  </si>
  <si>
    <t>PN-569825</t>
  </si>
  <si>
    <t>PN-569826</t>
  </si>
  <si>
    <t>PN-569836</t>
  </si>
  <si>
    <t>NG69-L3ZS3K PSC BD; MDL W/PRGM</t>
  </si>
  <si>
    <t>PN-569839</t>
  </si>
  <si>
    <t>NG69-L3ZS3K SPC BD; MDL W/PRGM</t>
  </si>
  <si>
    <t>PN-569844</t>
  </si>
  <si>
    <t>PCBA;MDL; NG69-L3ZS3K PWR BD; CC</t>
  </si>
  <si>
    <t>PN-570853</t>
  </si>
  <si>
    <t>PN-570852</t>
  </si>
  <si>
    <t>PCBA; 2080-LC52/72-24QWB/QBB/QVB/AWB CPU</t>
  </si>
  <si>
    <t>PCBA;2080-LC50/70-24PT CPU-NE</t>
  </si>
  <si>
    <t>PN-570873</t>
  </si>
  <si>
    <t>PN-570874</t>
  </si>
  <si>
    <t>PN-571032</t>
  </si>
  <si>
    <t>PN-571996</t>
  </si>
  <si>
    <t>MDL W/PRGM;1769-L3YS PSC-SPC BOARD;PILOT</t>
  </si>
  <si>
    <t>PCBA;MDL;1769-L3YS/B PSC_SPC BOARD;PILOT</t>
  </si>
  <si>
    <t>PCBA;MDL;1769-L3YS/B PSC_SPC</t>
  </si>
  <si>
    <t>PN-571147</t>
  </si>
  <si>
    <t>PN-571146</t>
  </si>
  <si>
    <t>PCBA;1734-IE2C; RE-DESIGN(POC STM8S)</t>
  </si>
  <si>
    <t>PN-571765</t>
  </si>
  <si>
    <t>PN-572118</t>
  </si>
  <si>
    <t>PN-572117</t>
  </si>
  <si>
    <t>PN-572246</t>
  </si>
  <si>
    <t>PCBA MM;5094-RTB3IT TERM BASE</t>
  </si>
  <si>
    <t>PN-572508</t>
  </si>
  <si>
    <t>PN-572498</t>
  </si>
  <si>
    <t>PCBA; 5032-8IOLM12XX_FWDB</t>
  </si>
  <si>
    <t>PN-572721</t>
  </si>
  <si>
    <t>PN-572722</t>
  </si>
  <si>
    <t>PN-572726</t>
  </si>
  <si>
    <t>PN-574028</t>
  </si>
  <si>
    <t>PN-574026</t>
  </si>
  <si>
    <t>PCBA; NGFT LEFT BEM E1.1 BOARD</t>
  </si>
  <si>
    <t>PN-574029</t>
  </si>
  <si>
    <t>PN-574027</t>
  </si>
  <si>
    <t>PCBA; NGFT RIGHT BEM E1.1 BOARD</t>
  </si>
  <si>
    <t>PN-574173</t>
  </si>
  <si>
    <t>PCBA MM;5094-RTB3ITS TERM BASE</t>
  </si>
  <si>
    <t>PN-574182</t>
  </si>
  <si>
    <t>FW ASSY; S3A6_MCU_64QFN_V1.0.0</t>
  </si>
  <si>
    <t>PN-574213</t>
  </si>
  <si>
    <t>PN-574214</t>
  </si>
  <si>
    <t>PN-574307</t>
  </si>
  <si>
    <t>MDL W/PRGM;5094-IRT8S NEW CONCEPT FAR</t>
  </si>
  <si>
    <t>PCBA; 5094-IRT8S NEW CONCEPT FAR</t>
  </si>
  <si>
    <t>PCBA; 5094-IRT8S NEW CONCEPT</t>
  </si>
  <si>
    <t>PN-574309</t>
  </si>
  <si>
    <t>PN-553595</t>
  </si>
  <si>
    <t>PN-553592</t>
  </si>
  <si>
    <t>MDL W/PRGM;5094-IRT8S NEW CONCEPT NEAR</t>
  </si>
  <si>
    <t>PCBA; 5094-IRT8S NEW CONCEPT NEAR</t>
  </si>
  <si>
    <t>PCBA;5094-IRT8S NEW CONCEPT N</t>
  </si>
  <si>
    <t>PN-574457</t>
  </si>
  <si>
    <t>PCBA MM;5094-RTB3ITXT TERMINALBASE CC</t>
  </si>
  <si>
    <t>PN-574458</t>
  </si>
  <si>
    <t>PCBA MM;5094-RTB3ITSXT TERMINALBASE CC</t>
  </si>
  <si>
    <t>PN-574712</t>
  </si>
  <si>
    <t>PCBA;450L EIP PLUG-IN</t>
  </si>
  <si>
    <t>PCBA;450L EIP PLUG-IN [WUPP]</t>
  </si>
  <si>
    <t>PN-575456</t>
  </si>
  <si>
    <t>FW ASSY; NORFLASH; 1756-DNB/E; FBGA64</t>
  </si>
  <si>
    <t>PN-575457</t>
  </si>
  <si>
    <t>PN-595469</t>
  </si>
  <si>
    <t>PN-319185</t>
  </si>
  <si>
    <t>MDL W/PRGRM ASSY. 1756-DNB/E E4 DNET BRG</t>
  </si>
  <si>
    <t>ASSEMBLY; 1756-DNB/E E4 DEVICE NET BRIDG</t>
  </si>
  <si>
    <t>ASSEMBLY; 1756-DNB/E E4 DEVIC</t>
  </si>
  <si>
    <t>PCBA;1756-P/S;SEC_CTRL</t>
  </si>
  <si>
    <t>PN-575753</t>
  </si>
  <si>
    <t>PCBA;MDL;1769-L3YS BKP_CC BOARD_PILOT</t>
  </si>
  <si>
    <t>PCBA;MDL;1769-L3YS BKP_CC BOA</t>
  </si>
  <si>
    <t>PN-575754</t>
  </si>
  <si>
    <t>MDL W/PRGM;1769-L3YS PSC-SPC_CC BD;PILOT</t>
  </si>
  <si>
    <t>PN-576942</t>
  </si>
  <si>
    <t>PN-569285</t>
  </si>
  <si>
    <t>PN-576943</t>
  </si>
  <si>
    <t>PN-578551</t>
  </si>
  <si>
    <t>PN-560214</t>
  </si>
  <si>
    <t>PN-560213</t>
  </si>
  <si>
    <t>NGFT ADAPTER; PROCESSOR BD; MDL W/PRGM</t>
  </si>
  <si>
    <t>PCBA; NGFT ADAPTER; PROCESSOR BD</t>
  </si>
  <si>
    <t>PCBA; NGFT ADAPTER; PROCESSOR</t>
  </si>
  <si>
    <t>PN-578552</t>
  </si>
  <si>
    <t>FW ASSY; DMS U5; NGFT ADAPTER PROC BD</t>
  </si>
  <si>
    <t>PN-578553</t>
  </si>
  <si>
    <t>FW ASSY; FPGA; NGFT ADAPTER PROC BD</t>
  </si>
  <si>
    <t>PN-578554</t>
  </si>
  <si>
    <t>FW ASSY; SPINOR;NGFT ADAPTER PROC BD</t>
  </si>
  <si>
    <t>PN-578922</t>
  </si>
  <si>
    <t>PCBA;MDL W/PRGM;2713/2715;COMN DAB HID</t>
  </si>
  <si>
    <t>PCBA;MDL W/PRGM;2715;COM DAB;HID;CC</t>
  </si>
  <si>
    <t>PN-578926</t>
  </si>
  <si>
    <t>PN-438564</t>
  </si>
  <si>
    <t>PCBA;2715;PV5510 COMMON DAB</t>
  </si>
  <si>
    <t>PN-578927</t>
  </si>
  <si>
    <t>PN-428131</t>
  </si>
  <si>
    <t xml:space="preserve">PN-389754          </t>
  </si>
  <si>
    <t>PCBA;MDL W/PRGM;2713/2715;9" DAB; HID</t>
  </si>
  <si>
    <t>PCBA;2713/2715; 9" DAB</t>
  </si>
  <si>
    <t>PCBA;2713/2715;9" DAB</t>
  </si>
  <si>
    <t>PN-579804</t>
  </si>
  <si>
    <t>PN-579802</t>
  </si>
  <si>
    <t>PN-578963</t>
  </si>
  <si>
    <t>PN-579805</t>
  </si>
  <si>
    <t>PN-580524</t>
  </si>
  <si>
    <t>PN-580525</t>
  </si>
  <si>
    <t>PN-580526</t>
  </si>
  <si>
    <t>PN-58085</t>
  </si>
  <si>
    <t>PN-58086</t>
  </si>
  <si>
    <t>PN-58087</t>
  </si>
  <si>
    <t>PN-58090</t>
  </si>
  <si>
    <t>PN-58091</t>
  </si>
  <si>
    <t>PN-58092</t>
  </si>
  <si>
    <t>PN-58093</t>
  </si>
  <si>
    <t>PN-58094</t>
  </si>
  <si>
    <t>PN-58101</t>
  </si>
  <si>
    <t>PN-58102</t>
  </si>
  <si>
    <t>PN-58103</t>
  </si>
  <si>
    <t>PN-58104</t>
  </si>
  <si>
    <t>PN-58105</t>
  </si>
  <si>
    <t>PN-58106</t>
  </si>
  <si>
    <t>PN-58107</t>
  </si>
  <si>
    <t>PN-58108</t>
  </si>
  <si>
    <t>PN-58109</t>
  </si>
  <si>
    <t>PN-58111</t>
  </si>
  <si>
    <t>PN-58112</t>
  </si>
  <si>
    <t>PN-58113</t>
  </si>
  <si>
    <t>PN-58114</t>
  </si>
  <si>
    <t>PN-58115</t>
  </si>
  <si>
    <t>MDL W/PRGM;2 POINT RELAY</t>
  </si>
  <si>
    <t>PN-58116</t>
  </si>
  <si>
    <t>PN-58117</t>
  </si>
  <si>
    <t>PN-58154</t>
  </si>
  <si>
    <t>FW ASSY; FPGA; 1756-L7X; A3P250</t>
  </si>
  <si>
    <t>PN-581909</t>
  </si>
  <si>
    <t>PN-581910</t>
  </si>
  <si>
    <t>PN-582267</t>
  </si>
  <si>
    <t>PN-582512</t>
  </si>
  <si>
    <t>FW ASSY;EEPROM;1799ER;V2.011.8</t>
  </si>
  <si>
    <t>PN-582516</t>
  </si>
  <si>
    <t>PN-582518</t>
  </si>
  <si>
    <t>PN-582519</t>
  </si>
  <si>
    <t>PN-582754</t>
  </si>
  <si>
    <t>FW ASSY; DMS U5; NGFT MLC; DUAL RJ45</t>
  </si>
  <si>
    <t>PN-582755</t>
  </si>
  <si>
    <t>FW ASSY; DMS U5; NGFT MLC; DUAL SFP</t>
  </si>
  <si>
    <t>PN-584107</t>
  </si>
  <si>
    <t>PN-567194</t>
  </si>
  <si>
    <t>PN-567188</t>
  </si>
  <si>
    <t>MDL W/PRGM; NGFT MLC; DUAL RJ45; E1 BOAR</t>
  </si>
  <si>
    <t>PCBA; NGFT MLC; DUAL RJ45; E1 BOARD</t>
  </si>
  <si>
    <t>PCBA;NGFT MLC; DUAL RJ45; E1</t>
  </si>
  <si>
    <t>PN-584392</t>
  </si>
  <si>
    <t>PN-541836</t>
  </si>
  <si>
    <t>PN-584056</t>
  </si>
  <si>
    <t>MDL W/PRGRM ASSY. 1756-DNB/E E5</t>
  </si>
  <si>
    <t>PCBA;1756-DNB/E E5 DEVICE NET BRIDG</t>
  </si>
  <si>
    <t>PCBA;1756-DNB/E E4 DEVICE NET</t>
  </si>
  <si>
    <t>PCBA;1756-PA72;STD_PWR</t>
  </si>
  <si>
    <t>PCBA;1756-PA75;STD_PWR</t>
  </si>
  <si>
    <t>PCBA;1756-PB72;STD_PWR</t>
  </si>
  <si>
    <t>PCBA;1756-PB75;STD_PWR</t>
  </si>
  <si>
    <t>PN-585987</t>
  </si>
  <si>
    <t>PN-585989</t>
  </si>
  <si>
    <t>PN-586688</t>
  </si>
  <si>
    <t>FW ASSY; 1734-8CFGDLX SER D REV 4.012</t>
  </si>
  <si>
    <t>PN-586712</t>
  </si>
  <si>
    <t>PCBA; 1756-IB32/B; ROHS</t>
  </si>
  <si>
    <t>PN-588745</t>
  </si>
  <si>
    <t>MDL W/PRGM;1756-CN2R/C</t>
  </si>
  <si>
    <t>PN-588904</t>
  </si>
  <si>
    <t>PN-592538</t>
  </si>
  <si>
    <t xml:space="preserve">PN-588752          </t>
  </si>
  <si>
    <t>PCBA; MDL W/PRGM; PVP7P; 19" DAB;HID</t>
  </si>
  <si>
    <t>PCBA; PV5510 &amp; PVP7P; 19" DAB</t>
  </si>
  <si>
    <t>PN-589843</t>
  </si>
  <si>
    <t>PN-570877</t>
  </si>
  <si>
    <t>PN-589845</t>
  </si>
  <si>
    <t>PN-591947</t>
  </si>
  <si>
    <t>FW ASSY; 1732E-R MAIN/FPGA V2.012.1</t>
  </si>
  <si>
    <t>PN-591954</t>
  </si>
  <si>
    <t>PN-592107</t>
  </si>
  <si>
    <t>FW ASSY;1734/38-8CFGDLX/M12 REV 4.012</t>
  </si>
  <si>
    <t>PN-592109</t>
  </si>
  <si>
    <t>PN-592326</t>
  </si>
  <si>
    <t>PN-585644</t>
  </si>
  <si>
    <t>PN-585642</t>
  </si>
  <si>
    <t>PN-592698</t>
  </si>
  <si>
    <t>PN-592818</t>
  </si>
  <si>
    <t>PN-593161</t>
  </si>
  <si>
    <t>PN-576295</t>
  </si>
  <si>
    <t>PN-576285</t>
  </si>
  <si>
    <t>MDL W/PRGM; NGFT MLC; DUAL SFP E1 BOARD</t>
  </si>
  <si>
    <t>PCBA; NGFT MLC; SFP; E1 BOARD</t>
  </si>
  <si>
    <t>PCBA; NGFT MLC SFP BOARD</t>
  </si>
  <si>
    <t>PN-593221</t>
  </si>
  <si>
    <t>PN-620623</t>
  </si>
  <si>
    <t>PN-593336</t>
  </si>
  <si>
    <t>PN-620622</t>
  </si>
  <si>
    <t>PN-593337</t>
  </si>
  <si>
    <t>PN-594239</t>
  </si>
  <si>
    <t>PCBA MCS-E1 PLUS;45MM; ADJ</t>
  </si>
  <si>
    <t>PN-594247</t>
  </si>
  <si>
    <t>PCBA MCS-E1 PLUS;45MM; SING.</t>
  </si>
  <si>
    <t>PN-594248</t>
  </si>
  <si>
    <t>PCBA MCS-E1 PLUS;72MM;ADJ</t>
  </si>
  <si>
    <t>PN-594249</t>
  </si>
  <si>
    <t>PCBA MCS-E1 PLUS; 72MM SN.PH</t>
  </si>
  <si>
    <t>PN-594250</t>
  </si>
  <si>
    <t>PCBA MCS-E1 PLUS; 60-120A SEN</t>
  </si>
  <si>
    <t>PN-594521</t>
  </si>
  <si>
    <t>PN-596085</t>
  </si>
  <si>
    <t>PN-608805</t>
  </si>
  <si>
    <t>MDL W/PRGM;5094-IJ2IS NEW CONCEPT; CC</t>
  </si>
  <si>
    <t>PCBA;5094-IJ2IS NEW CONCEPT CC</t>
  </si>
  <si>
    <t>PN-594814</t>
  </si>
  <si>
    <t>PN-594817</t>
  </si>
  <si>
    <t>PN-594820</t>
  </si>
  <si>
    <t>PN-594822</t>
  </si>
  <si>
    <t>PN-595109</t>
  </si>
  <si>
    <t>PN-602002</t>
  </si>
  <si>
    <t>PCBA; 2080-L50E-48WB/QBB/QVB/AWB CPU</t>
  </si>
  <si>
    <t>PCBA; 2080-L50E-48WB/QBB/QVB/</t>
  </si>
  <si>
    <t>PN-595216</t>
  </si>
  <si>
    <t>PN-595221</t>
  </si>
  <si>
    <t>PCBA ;1734-ANALOG IO COMBINED IE2C</t>
  </si>
  <si>
    <t>PN-595217</t>
  </si>
  <si>
    <t>PCBA ;1734-ANALOG IO COMBINED IE2V</t>
  </si>
  <si>
    <t>PN-595524</t>
  </si>
  <si>
    <t>PCBA;1794-TB2 K</t>
  </si>
  <si>
    <t>PN-595525</t>
  </si>
  <si>
    <t>PCBA; 1794-TB 32PT TERMINAL BASE K</t>
  </si>
  <si>
    <t>PN-595526</t>
  </si>
  <si>
    <t>PCBA; 1794-TBSK 32PT TERMINAL BASE</t>
  </si>
  <si>
    <t>PN-596009</t>
  </si>
  <si>
    <t>PN-612224</t>
  </si>
  <si>
    <t>PN-15833</t>
  </si>
  <si>
    <t>MDL;HIDENSITY ANLG IN</t>
  </si>
  <si>
    <t>PCBA; MDL;HIDENSITY ANLG IN</t>
  </si>
  <si>
    <t>PN-596012</t>
  </si>
  <si>
    <t>PN-612227</t>
  </si>
  <si>
    <t>PCBA;1794-IE8XOE4A</t>
  </si>
  <si>
    <t>PN-596348</t>
  </si>
  <si>
    <t>PN-596108</t>
  </si>
  <si>
    <t>PN-596350</t>
  </si>
  <si>
    <t>PN-596110</t>
  </si>
  <si>
    <t>PCBA; MDL;HIDENSITY ANGL OUTP</t>
  </si>
  <si>
    <t>PN-596378</t>
  </si>
  <si>
    <t>PN-592596</t>
  </si>
  <si>
    <t>PN-589105</t>
  </si>
  <si>
    <t>MDL W/PRGM;5094-IRT8S NEW CONCEPT NEAR 1</t>
  </si>
  <si>
    <t>PCBA; 5094-IRT8S NEW CONCEPT NEAR E1</t>
  </si>
  <si>
    <t>PN-596381</t>
  </si>
  <si>
    <t>PN-592597</t>
  </si>
  <si>
    <t>PN-589106</t>
  </si>
  <si>
    <t>MDL W/PRGM;5094-IRT8S NEW CONCEPT FAR 1</t>
  </si>
  <si>
    <t>PCBA; 5094-IRT8S NEW CONCEPT FAR E1</t>
  </si>
  <si>
    <t>MDL W/PRGM;5094-FSSB;NO MINION(ICT TEST)</t>
  </si>
  <si>
    <t>PN-598354</t>
  </si>
  <si>
    <t>FW ASSY; SPINOR; NEO_S CDMI</t>
  </si>
  <si>
    <t>PN-598781</t>
  </si>
  <si>
    <t>MDL W/PRGM;5094-IRT8SXT SAFETYIN NEAR CC</t>
  </si>
  <si>
    <t>PN-598782</t>
  </si>
  <si>
    <t>MDL W/PRGM;5094-IRT8SXT SAFETYIN FAR CC</t>
  </si>
  <si>
    <t>PN-598896</t>
  </si>
  <si>
    <t>PCBA; FLEX I/O ENET ADPTR K; COATED</t>
  </si>
  <si>
    <t>PN-598903</t>
  </si>
  <si>
    <t>PCBA HIDENSITY ANLG IN K; COATED</t>
  </si>
  <si>
    <t>PN-598905</t>
  </si>
  <si>
    <t>MDL;HIDENSITY ANLG I/O K; COATED</t>
  </si>
  <si>
    <t>PN-599379</t>
  </si>
  <si>
    <t>PN-600066</t>
  </si>
  <si>
    <t>PN-600274</t>
  </si>
  <si>
    <t>PN-600280</t>
  </si>
  <si>
    <t>PN-600496</t>
  </si>
  <si>
    <t>PN-600497</t>
  </si>
  <si>
    <t>PN-600632</t>
  </si>
  <si>
    <t>FW ASSY; VMS CORE; ICE2 R02 COMMS</t>
  </si>
  <si>
    <t>PN-600775</t>
  </si>
  <si>
    <t>PN-600773</t>
  </si>
  <si>
    <t>PCBA; NGFT LEFT BEM E2 BOARD</t>
  </si>
  <si>
    <t>PCBA;5015 BEM LEFT;E2</t>
  </si>
  <si>
    <t>PN-600780</t>
  </si>
  <si>
    <t>PN-600778</t>
  </si>
  <si>
    <t>PCBA; NGFT RIGHT BEM E2 BOARD</t>
  </si>
  <si>
    <t>PCBA NGFT RIGHT BEM</t>
  </si>
  <si>
    <t>PN-600852</t>
  </si>
  <si>
    <t>PN-600851</t>
  </si>
  <si>
    <t>PCBA;1734-OE2C REDESIGN</t>
  </si>
  <si>
    <t>PCBA;1734-OE2C; RE-DESIGN</t>
  </si>
  <si>
    <t>PN-600855</t>
  </si>
  <si>
    <t>PN-600854</t>
  </si>
  <si>
    <t>PCBA;1734-OE2V REDESIGN</t>
  </si>
  <si>
    <t>PN-601770</t>
  </si>
  <si>
    <t>PN-661307</t>
  </si>
  <si>
    <t>PN-601768</t>
  </si>
  <si>
    <t>MDL W/PRGM; EN4TR_E5</t>
  </si>
  <si>
    <t>PCBA; MDL; 1756-EN4TR_E5.1</t>
  </si>
  <si>
    <t>PN-602004</t>
  </si>
  <si>
    <t>PN-602003</t>
  </si>
  <si>
    <t>PN-602006</t>
  </si>
  <si>
    <t>PN-602005</t>
  </si>
  <si>
    <t>PN-602008</t>
  </si>
  <si>
    <t>PN-602007</t>
  </si>
  <si>
    <t>PN-602033</t>
  </si>
  <si>
    <t>PN-602022</t>
  </si>
  <si>
    <t>PN-602036</t>
  </si>
  <si>
    <t>PN-603474</t>
  </si>
  <si>
    <t>PN-600493</t>
  </si>
  <si>
    <t>PN-600494</t>
  </si>
  <si>
    <t>PN-603475</t>
  </si>
  <si>
    <t>PN-603476</t>
  </si>
  <si>
    <t>PN-603477</t>
  </si>
  <si>
    <t>PN-603505</t>
  </si>
  <si>
    <t>PN-603506</t>
  </si>
  <si>
    <t>PCBA;1734-AENTR MLCC PCR; BASE</t>
  </si>
  <si>
    <t>PN-603738</t>
  </si>
  <si>
    <t>PCBA; 1734-AENT MLCC PCR; BASE</t>
  </si>
  <si>
    <t>PN-603739</t>
  </si>
  <si>
    <t>PCBA;1756-OB32; ROHS</t>
  </si>
  <si>
    <t>PCBA;1756-OB32;ROHS</t>
  </si>
  <si>
    <t>MDL W/PRGM;1756-OB32 10-30;ROHS</t>
  </si>
  <si>
    <t>PN-603927</t>
  </si>
  <si>
    <t>PN-603926</t>
  </si>
  <si>
    <t>PN-603925</t>
  </si>
  <si>
    <t>MDL W/PRGM; NGFT MLC; DUAL RJ45; E2 BOAR</t>
  </si>
  <si>
    <t>PCBA; NGFT MLC; DUAL RJ45; E2 BOARD</t>
  </si>
  <si>
    <t>PCBA;NGFT MLC; DUAL RJ45; E2</t>
  </si>
  <si>
    <t>PN-604447</t>
  </si>
  <si>
    <t>PN-586268</t>
  </si>
  <si>
    <t>PN-586265</t>
  </si>
  <si>
    <t>MDL W/PRGM; 5032-8IOLM12P5DR</t>
  </si>
  <si>
    <t>PCBA; 5032-IOL8M12P5DR; 8CH IOLINK</t>
  </si>
  <si>
    <t>PCBA; 5032-IOL8M12P5DR; 8CH I</t>
  </si>
  <si>
    <t>PN-604810</t>
  </si>
  <si>
    <t>PN-604469</t>
  </si>
  <si>
    <t>PN-604468</t>
  </si>
  <si>
    <t>MDL W/PRGM; 5032-8IOLM12DR</t>
  </si>
  <si>
    <t>PCBA; 5032-8IOLM12DR; 8CH IOLINK</t>
  </si>
  <si>
    <t>PCBA; 5032-8IOLM12DR; 8CH IOL</t>
  </si>
  <si>
    <t>PN-606503</t>
  </si>
  <si>
    <t>PN-607474</t>
  </si>
  <si>
    <t>PN-604471</t>
  </si>
  <si>
    <t>PN-604470</t>
  </si>
  <si>
    <t>MDL W/PRGM; 5032-8IOLM12M12LDR</t>
  </si>
  <si>
    <t>PCBA; 5032-8IOLM12M12LDR; 8CH IOLINK</t>
  </si>
  <si>
    <t>PCBA; 5032-8IOLM12M12LDR; 8CH</t>
  </si>
  <si>
    <t>PN-609043</t>
  </si>
  <si>
    <t>PCBA; 1732E-OB16M12R I/O BOAR</t>
  </si>
  <si>
    <t>PN-609660</t>
  </si>
  <si>
    <t>PN-609659</t>
  </si>
  <si>
    <t>PCBA; 1732E-OB16M12DR I/O BOA</t>
  </si>
  <si>
    <t>PN-609903</t>
  </si>
  <si>
    <t>PN-675428</t>
  </si>
  <si>
    <t>PN-675430</t>
  </si>
  <si>
    <t>MDL W/PRGM;1756-A13;ROHS</t>
  </si>
  <si>
    <t>PCBA;1756-A13;ROHS</t>
  </si>
  <si>
    <t>PN-609942</t>
  </si>
  <si>
    <t>PN-675432</t>
  </si>
  <si>
    <t>PN-675434</t>
  </si>
  <si>
    <t>MDL W/PRGM;1756-A17;ROHS</t>
  </si>
  <si>
    <t>PCBA;1756-A17;ROHS</t>
  </si>
  <si>
    <t>PCBA; 1756-A17;ROHS</t>
  </si>
  <si>
    <t>PN-610663</t>
  </si>
  <si>
    <t>PN-610656</t>
  </si>
  <si>
    <t>PN-610660</t>
  </si>
  <si>
    <t>PN-610667</t>
  </si>
  <si>
    <t>PN-610659</t>
  </si>
  <si>
    <t xml:space="preserve">PN-610660          </t>
  </si>
  <si>
    <t>MDL W/PRGM;1756-EN2TK/D;AS</t>
  </si>
  <si>
    <t>PCBA; 1756-EN2TK/D;AS</t>
  </si>
  <si>
    <t>PCBA;1756-EN2TK/D;AS</t>
  </si>
  <si>
    <t>PN-610668</t>
  </si>
  <si>
    <t>MDL W/PRGM;1756-EN2TK/D;AS;CC</t>
  </si>
  <si>
    <t>PN-610967</t>
  </si>
  <si>
    <t>PCBA;1756-L8Z E7</t>
  </si>
  <si>
    <t>PCBA; 1756-L8ZES E7</t>
  </si>
  <si>
    <t>PCBA;1756-L8ZES E7</t>
  </si>
  <si>
    <t>PCBA; 1756-L8SP E7</t>
  </si>
  <si>
    <t>PCBA;1756-L8SP E7</t>
  </si>
  <si>
    <t>PN-611615</t>
  </si>
  <si>
    <t>PCBA; 1756-L8ZESK E7</t>
  </si>
  <si>
    <t>PCBA;1756-L8ZESK E7</t>
  </si>
  <si>
    <t>PN-611616</t>
  </si>
  <si>
    <t>PCBA; 1756-L8SPK E7</t>
  </si>
  <si>
    <t>PCBA;1756-L8SPK E7</t>
  </si>
  <si>
    <t>PN-612071</t>
  </si>
  <si>
    <t>MDL W/PRGM; NGFT RIGHT BEM E2 BOARD</t>
  </si>
  <si>
    <t>PN-612084</t>
  </si>
  <si>
    <t>PN-612215</t>
  </si>
  <si>
    <t>MDL W/PRGM; NGFT LEFT BEM E2 BOARD</t>
  </si>
  <si>
    <t>PN-612442</t>
  </si>
  <si>
    <t>PN-612468</t>
  </si>
  <si>
    <t>PN-612668</t>
  </si>
  <si>
    <t>PN-612669</t>
  </si>
  <si>
    <t>PN-612225</t>
  </si>
  <si>
    <t>PCBA; MDL;HIDENSITY ANGL OUT</t>
  </si>
  <si>
    <t>PN-612670</t>
  </si>
  <si>
    <t>PN-612677</t>
  </si>
  <si>
    <t>FW ASSY; FLASH;IFACE/PULSE CNTL F W</t>
  </si>
  <si>
    <t>PN-613130</t>
  </si>
  <si>
    <t>FW ASSY; 1734-OA4/OW4</t>
  </si>
  <si>
    <t>PCBA;MDL;120/240VAC 4 CHAN OU</t>
  </si>
  <si>
    <t>PN-613499</t>
  </si>
  <si>
    <t>PN-613509</t>
  </si>
  <si>
    <t>PN-613507</t>
  </si>
  <si>
    <t>PN-613511</t>
  </si>
  <si>
    <t>PCBA;1756-ENZTP/ENZTR</t>
  </si>
  <si>
    <t>PN-615233</t>
  </si>
  <si>
    <t>MDL W/PRGM ASSY; 1756-EN2TRK/C</t>
  </si>
  <si>
    <t>PCBA; 1756-ENZTPK/ENZTRK</t>
  </si>
  <si>
    <t>PCBA;1756-ENZTPK/ENZTRK</t>
  </si>
  <si>
    <t>MDL W/PRGM ASSY; 1756-EN2TRK/C;CC</t>
  </si>
  <si>
    <t>MDL W/PRGM ASSY; 1756-EN3TR/B</t>
  </si>
  <si>
    <t>PN-61545</t>
  </si>
  <si>
    <t>PN-61306</t>
  </si>
  <si>
    <t>MDL;5V CNTRL</t>
  </si>
  <si>
    <t>PCBA MDL;5V CONTROL</t>
  </si>
  <si>
    <t>PN-615978</t>
  </si>
  <si>
    <t>PN-616258</t>
  </si>
  <si>
    <t>PN-616259</t>
  </si>
  <si>
    <t>PCBA;1734-IR2/IR2E</t>
  </si>
  <si>
    <t>PN-616261</t>
  </si>
  <si>
    <t>PCBA; 1756-IF8I ANLG IN; ISOL; SIL</t>
  </si>
  <si>
    <t>PCBA; 1756-IF8I ANLG IN; ISOL</t>
  </si>
  <si>
    <t>PCBA;1756-OF8I ANLG OUT;ISOL;SIL</t>
  </si>
  <si>
    <t>PCBA;1756-OF8I ANLG OUT;ISOL;</t>
  </si>
  <si>
    <t>PCBA; 1756-IRT8I; RTD/TC INPUT;SIL</t>
  </si>
  <si>
    <t>PCBA; 1756-IRT8I; RTD/TC INPU</t>
  </si>
  <si>
    <t>PCBA; 1756-IR12; RTD INPUT</t>
  </si>
  <si>
    <t>PN-616520</t>
  </si>
  <si>
    <t>FW ASSY; 1734-IR2/IR2K</t>
  </si>
  <si>
    <t>PN-616756</t>
  </si>
  <si>
    <t>PN-589834</t>
  </si>
  <si>
    <t>PCBA; 1794-OB16P A</t>
  </si>
  <si>
    <t>PN-616759</t>
  </si>
  <si>
    <t>PCBA;1794-TBN A; NEMA TERM BA</t>
  </si>
  <si>
    <t>PCBA; 1794-TB3T A</t>
  </si>
  <si>
    <t>PN-617314</t>
  </si>
  <si>
    <t>MDL W/PRGM;1734-IE2C REDESIGN</t>
  </si>
  <si>
    <t>PCBA ;1734-IE2C</t>
  </si>
  <si>
    <t>MDL W/PRGM ;1734-IE2V REDESIGN</t>
  </si>
  <si>
    <t>PCBA ;1734 IE2V</t>
  </si>
  <si>
    <t>PN-617384</t>
  </si>
  <si>
    <t>PN-620626</t>
  </si>
  <si>
    <t>MDL W/PRGM;2080-LC20-20PT CPU SER C</t>
  </si>
  <si>
    <t>PN-617385</t>
  </si>
  <si>
    <t>PN-617386</t>
  </si>
  <si>
    <t>PN-617492</t>
  </si>
  <si>
    <t>MDL W/PRGM ;1734-IE2V (CC) REDESIGN</t>
  </si>
  <si>
    <t>PN-617505</t>
  </si>
  <si>
    <t>MDL W/PRGM;1734-IE2C (CC) REDESIGN</t>
  </si>
  <si>
    <t>PN-617669</t>
  </si>
  <si>
    <t>PN-599740</t>
  </si>
  <si>
    <t>PN-617692</t>
  </si>
  <si>
    <t>FW ASSY; 173X-AENT/R B; CPU 5.018</t>
  </si>
  <si>
    <t>PN-617693</t>
  </si>
  <si>
    <t>FW ASSY; 173X-AENT/R C; CPU 6.013</t>
  </si>
  <si>
    <t>PN-617697</t>
  </si>
  <si>
    <t>PN-629917</t>
  </si>
  <si>
    <t>PCBA; 1738-AENT REDESIGN; CPU</t>
  </si>
  <si>
    <t>PN-617698</t>
  </si>
  <si>
    <t>PN-627950</t>
  </si>
  <si>
    <t>PCBA; 173X-AENTR REDESIGN;CPU</t>
  </si>
  <si>
    <t>PN-617699</t>
  </si>
  <si>
    <t>PN-629923</t>
  </si>
  <si>
    <t>PCBA; 1734- AENTK SERIES C PC</t>
  </si>
  <si>
    <t>PN-617700</t>
  </si>
  <si>
    <t>PN-629930</t>
  </si>
  <si>
    <t>PN-618693</t>
  </si>
  <si>
    <t>PN-618695</t>
  </si>
  <si>
    <t>PN-618799</t>
  </si>
  <si>
    <t>PN-618841</t>
  </si>
  <si>
    <t>PN-618927</t>
  </si>
  <si>
    <t>PN-618928</t>
  </si>
  <si>
    <t>PN-619125</t>
  </si>
  <si>
    <t>PCBA; NG69-L3Z COMMS  BD</t>
  </si>
  <si>
    <t>PN-619243</t>
  </si>
  <si>
    <t>FW ASSY; 1734-IR2E</t>
  </si>
  <si>
    <t>PN-620037</t>
  </si>
  <si>
    <t>FW ASSY; FPGA; 1769-L3Y; A3P125</t>
  </si>
  <si>
    <t>PN-620043</t>
  </si>
  <si>
    <t>PN-620061</t>
  </si>
  <si>
    <t>PN-620057</t>
  </si>
  <si>
    <t>PN-620062</t>
  </si>
  <si>
    <t>PN-620058</t>
  </si>
  <si>
    <t>PN-620314</t>
  </si>
  <si>
    <t>PN-675418</t>
  </si>
  <si>
    <t>PN-675420</t>
  </si>
  <si>
    <t>MDL W/PRGM;1756-A4;ROHS</t>
  </si>
  <si>
    <t>PCBA;1756-A4;ROHS</t>
  </si>
  <si>
    <t>PCBA;4SLOT CHASSIS ROHS</t>
  </si>
  <si>
    <t>PN-620320</t>
  </si>
  <si>
    <t>PN-675421</t>
  </si>
  <si>
    <t>PN-675423</t>
  </si>
  <si>
    <t>MDL W/PRGM;1756-A7;ROHS</t>
  </si>
  <si>
    <t>PCBA;1756-A7;ROHS</t>
  </si>
  <si>
    <t>PCBA;7SLOT CHASSIS; ROHS</t>
  </si>
  <si>
    <t>PN-620364</t>
  </si>
  <si>
    <t>MDLWPRGRM; 1794-ACNR15XT/ACN15K/D HMI-CC</t>
  </si>
  <si>
    <t>PN-620400</t>
  </si>
  <si>
    <t>PN-620405</t>
  </si>
  <si>
    <t>PN-620612</t>
  </si>
  <si>
    <t>PN-620613</t>
  </si>
  <si>
    <t>PN-620619</t>
  </si>
  <si>
    <t>PCBA;5069-L3ZS2;COMMS BD</t>
  </si>
  <si>
    <t>PN-620620</t>
  </si>
  <si>
    <t>PCBA;MDL;5069-L3ZS2;COMMS BD;CC</t>
  </si>
  <si>
    <t>PN-621262</t>
  </si>
  <si>
    <t>PN-621263</t>
  </si>
  <si>
    <t>PN-621553</t>
  </si>
  <si>
    <t>PN-621552</t>
  </si>
  <si>
    <t>PCBA;5015 BEM LEFT;P2A</t>
  </si>
  <si>
    <t>PN-621557</t>
  </si>
  <si>
    <t>PN-621556</t>
  </si>
  <si>
    <t>PCBA;5015 BEM RIGHT;P2A</t>
  </si>
  <si>
    <t>PN-62167</t>
  </si>
  <si>
    <t>HABANERO 600 COLOR PCB ASSEMBLY</t>
  </si>
  <si>
    <t>HABANERO 600 COLOR PCB ASSEMB</t>
  </si>
  <si>
    <t>PN-62168</t>
  </si>
  <si>
    <t>HABANERO 600 MONOCHROME PCB ASSEMBLY</t>
  </si>
  <si>
    <t>HABANERO MONOCHROME PCB ASSEM</t>
  </si>
  <si>
    <t>PN-62169</t>
  </si>
  <si>
    <t>HABANERO PVC1000 COLOR PCB ASSEMBLY</t>
  </si>
  <si>
    <t>HABANERO PVC1000 COLOR PCB AS</t>
  </si>
  <si>
    <t>PN-621721</t>
  </si>
  <si>
    <t>PN-621724</t>
  </si>
  <si>
    <t>PCBA ;1734-OW2 CRYSTAL REDESIGN</t>
  </si>
  <si>
    <t>PN-621722</t>
  </si>
  <si>
    <t>PCBA ;1734-OW4 CRYSTAL REDESIGN</t>
  </si>
  <si>
    <t>PN-621723</t>
  </si>
  <si>
    <t>PCBA ;1734-ARM CRYSTAL REDESIGN</t>
  </si>
  <si>
    <t>PN-621938</t>
  </si>
  <si>
    <t>PN-621939</t>
  </si>
  <si>
    <t>PN-621940</t>
  </si>
  <si>
    <t>PN-621941</t>
  </si>
  <si>
    <t>PN-621943</t>
  </si>
  <si>
    <t>PN-621946</t>
  </si>
  <si>
    <t>PN-621948</t>
  </si>
  <si>
    <t>PN-621953</t>
  </si>
  <si>
    <t>PN-621971</t>
  </si>
  <si>
    <t>PN-608769</t>
  </si>
  <si>
    <t>PCBA; 1794-IF2XOF2I ISO ANA C</t>
  </si>
  <si>
    <t>PCBA; FLEX ISO ANA INPUT</t>
  </si>
  <si>
    <t>PCBA; FLEX ISO ANA OUTPUT</t>
  </si>
  <si>
    <t>PN-621974</t>
  </si>
  <si>
    <t>PN-608772</t>
  </si>
  <si>
    <t>PCBA; FLEX ISO ANA INPUT CC</t>
  </si>
  <si>
    <t>PCBA; 1794-OF4IXT CC</t>
  </si>
  <si>
    <t>PCBA; 1794-IF2XOF2IXT CC</t>
  </si>
  <si>
    <t>PN-622102</t>
  </si>
  <si>
    <t>MDL W/PRGM;1769-L3YS PSC-SPC BOARD</t>
  </si>
  <si>
    <t>PN-622105</t>
  </si>
  <si>
    <t>MDL W/PRGM;1769-L3YS PSC-SPC_CC BD</t>
  </si>
  <si>
    <t>PN-622835</t>
  </si>
  <si>
    <t>PN-622837</t>
  </si>
  <si>
    <t>PN-622842</t>
  </si>
  <si>
    <t>PN-623228</t>
  </si>
  <si>
    <t>PN-623229</t>
  </si>
  <si>
    <t>PN-623230</t>
  </si>
  <si>
    <t>PN-623493</t>
  </si>
  <si>
    <t>PN-595061</t>
  </si>
  <si>
    <t>MDL W/PRGM;1769-L1Y MAIN BOARD</t>
  </si>
  <si>
    <t>PN-623494</t>
  </si>
  <si>
    <t>PN-597706</t>
  </si>
  <si>
    <t>PN-623623</t>
  </si>
  <si>
    <t>PN-623659</t>
  </si>
  <si>
    <t>PN-623744</t>
  </si>
  <si>
    <t>PN-623750</t>
  </si>
  <si>
    <t>PN-623757</t>
  </si>
  <si>
    <t>MDL W/PRGM; 1734-AENTR SER C;PCB PCR CPU</t>
  </si>
  <si>
    <t>PCBA;1734-AENTR SER C; PCB PCR;CPU BOARD</t>
  </si>
  <si>
    <t>PN-623759</t>
  </si>
  <si>
    <t>PN-623761</t>
  </si>
  <si>
    <t>MDL W/PRGM; 1734-AENT SER C ;PCB PCR CPU</t>
  </si>
  <si>
    <t>PCBA;1734-AENT SER C; PCB PCR;CPU BOARD</t>
  </si>
  <si>
    <t>PN-623770</t>
  </si>
  <si>
    <t>PN-623898</t>
  </si>
  <si>
    <t>PN-62405</t>
  </si>
  <si>
    <t>PN-624111</t>
  </si>
  <si>
    <t>PN-624623</t>
  </si>
  <si>
    <t>1769-L3Y MAINBOARD;MDL; W/PRGM; CC</t>
  </si>
  <si>
    <t>PN-624632</t>
  </si>
  <si>
    <t>PN-624935</t>
  </si>
  <si>
    <t>PN-624934</t>
  </si>
  <si>
    <t>PN-624933</t>
  </si>
  <si>
    <t>PCBA; 5032-8IOLM12DR; 8CH IOL 4PINS</t>
  </si>
  <si>
    <t>PN-624939</t>
  </si>
  <si>
    <t>PN-624938</t>
  </si>
  <si>
    <t>PN-624937</t>
  </si>
  <si>
    <t>PCBA; 5032-8IOLM12P5DR; 8CH IOLINK</t>
  </si>
  <si>
    <t>PCBA; 5032-8IOLM12P5DR; 8CH I</t>
  </si>
  <si>
    <t>PN-624942</t>
  </si>
  <si>
    <t>PN-624941</t>
  </si>
  <si>
    <t>PN-624940</t>
  </si>
  <si>
    <t>PN-625320</t>
  </si>
  <si>
    <t>PN-625322</t>
  </si>
  <si>
    <t>PN-62566</t>
  </si>
  <si>
    <t>PROM;1794-IFX2OF2IXT; ISO ANA MICRO</t>
  </si>
  <si>
    <t>PN-62569</t>
  </si>
  <si>
    <t>PROM;1794-IF4ICFXT; ISO ANA MICRO</t>
  </si>
  <si>
    <t>PN-62605</t>
  </si>
  <si>
    <t>PN-62608</t>
  </si>
  <si>
    <t>PN-62610</t>
  </si>
  <si>
    <t>PN-626109</t>
  </si>
  <si>
    <t>FW ASSY; FPGA; 1769-L1Y; A3P125</t>
  </si>
  <si>
    <t>PN-626529</t>
  </si>
  <si>
    <t>FW ASSY; SPI NOR FLASH; 1769-L1Y</t>
  </si>
  <si>
    <t>PN-626530</t>
  </si>
  <si>
    <t>FW ASSY; EIO SPI FLASH; 1769-L1Y</t>
  </si>
  <si>
    <t>PN-626584</t>
  </si>
  <si>
    <t>FW ASSY;MCU; 1769-L1Y; TM4C123GH6PZT7R</t>
  </si>
  <si>
    <t>PN-627254</t>
  </si>
  <si>
    <t>PN-574478</t>
  </si>
  <si>
    <t>PN-627255</t>
  </si>
  <si>
    <t>PN-574475</t>
  </si>
  <si>
    <t>PN-627316</t>
  </si>
  <si>
    <t>PN-574677</t>
  </si>
  <si>
    <t>PN-574474</t>
  </si>
  <si>
    <t>PN-627317</t>
  </si>
  <si>
    <t>PN-574674</t>
  </si>
  <si>
    <t>PCBA;2080-LC20-20QWBR IOBOARD SER B</t>
  </si>
  <si>
    <t>PCBA;2080-LC20-20QWBR IOBOARD</t>
  </si>
  <si>
    <t>PN-627319</t>
  </si>
  <si>
    <t>PN-574675</t>
  </si>
  <si>
    <t>PCBA;2080-LC20-20AWBR IO BOAR</t>
  </si>
  <si>
    <t>PN-627320</t>
  </si>
  <si>
    <t>PN-574676</t>
  </si>
  <si>
    <t>PN-627321</t>
  </si>
  <si>
    <t>PN-627918</t>
  </si>
  <si>
    <t>PN-627917</t>
  </si>
  <si>
    <t>PCBA;1732D;8-PT M8 DNET CPU BOARD</t>
  </si>
  <si>
    <t>PCBA;1732D;8-PT M8 DNET CPU B</t>
  </si>
  <si>
    <t>PN-628275</t>
  </si>
  <si>
    <t>PN-628274</t>
  </si>
  <si>
    <t>PN-628768</t>
  </si>
  <si>
    <t>FW ASSY; 1732E-R MAIN/FPGA V3.012.3</t>
  </si>
  <si>
    <t>PN-628770</t>
  </si>
  <si>
    <t>FW ASSY;EEPROM;1732E-IB16M12R;V3.012.3</t>
  </si>
  <si>
    <t>PN-628771</t>
  </si>
  <si>
    <t>FW ASSY;EEPROM;1732E-OB16M12R;V3.012.3</t>
  </si>
  <si>
    <t>PN-628772</t>
  </si>
  <si>
    <t>FW ASSY;EEPROM;1732E-16CFGM12R;V3.012.3</t>
  </si>
  <si>
    <t>PN-628773</t>
  </si>
  <si>
    <t>FW ASSY;EEPROM;1732E-IB16M12DR;V3.012.3</t>
  </si>
  <si>
    <t>PN-628774</t>
  </si>
  <si>
    <t>FW ASSY;EEPROM;1732E-OB16M12DR;V3.012.3</t>
  </si>
  <si>
    <t>PN-628776</t>
  </si>
  <si>
    <t>FW ASSY;EEPROM;1732E-8X8M12DR;V3.012.3</t>
  </si>
  <si>
    <t>PN-628809</t>
  </si>
  <si>
    <t>FW ASSY;FLASH;1799ER-IQ10XOQ10;V3.012.3</t>
  </si>
  <si>
    <t>PN-628810</t>
  </si>
  <si>
    <t>FW ASSY;EEPROM;1799ER;V3.012.3</t>
  </si>
  <si>
    <t>PN-629215</t>
  </si>
  <si>
    <t>PN-629218</t>
  </si>
  <si>
    <t>PN-629222</t>
  </si>
  <si>
    <t>PN-629224</t>
  </si>
  <si>
    <t>PN-629225</t>
  </si>
  <si>
    <t>PN-629231</t>
  </si>
  <si>
    <t>PN-629232</t>
  </si>
  <si>
    <t>PN-629313</t>
  </si>
  <si>
    <t>PN-629399</t>
  </si>
  <si>
    <t>PN-629400</t>
  </si>
  <si>
    <t>PN-629401</t>
  </si>
  <si>
    <t>PN-629739</t>
  </si>
  <si>
    <t>PN-629740</t>
  </si>
  <si>
    <t>PN-629744</t>
  </si>
  <si>
    <t>PN-629745</t>
  </si>
  <si>
    <t>PN-629754</t>
  </si>
  <si>
    <t>PN-626611</t>
  </si>
  <si>
    <t>PN-629757</t>
  </si>
  <si>
    <t>PN-629938</t>
  </si>
  <si>
    <t>PN-629936</t>
  </si>
  <si>
    <t>PN-629943</t>
  </si>
  <si>
    <t>PN-630097</t>
  </si>
  <si>
    <t>PN-629752</t>
  </si>
  <si>
    <t>PN-630098</t>
  </si>
  <si>
    <t>PN-630100</t>
  </si>
  <si>
    <t>PN-630101</t>
  </si>
  <si>
    <t>PN-630102</t>
  </si>
  <si>
    <t>PN-630103</t>
  </si>
  <si>
    <t>PN-630104</t>
  </si>
  <si>
    <t>PN-630105</t>
  </si>
  <si>
    <t>PN-634678</t>
  </si>
  <si>
    <t>PN-634691</t>
  </si>
  <si>
    <t>PN-634693</t>
  </si>
  <si>
    <t>PN-635043</t>
  </si>
  <si>
    <t>FW ASSY; 1732E QC; MAIN MCU; 3.012</t>
  </si>
  <si>
    <t>PN-635045</t>
  </si>
  <si>
    <t>PN-635046</t>
  </si>
  <si>
    <t>PN-635047</t>
  </si>
  <si>
    <t>PN-635048</t>
  </si>
  <si>
    <t>PN-635049</t>
  </si>
  <si>
    <t>PN-635052</t>
  </si>
  <si>
    <t>PN-635727</t>
  </si>
  <si>
    <t>PN-635728</t>
  </si>
  <si>
    <t>PCBA;NGFT ADAPTER; DISPLAY BD</t>
  </si>
  <si>
    <t>PN-636678</t>
  </si>
  <si>
    <t>PN-636679</t>
  </si>
  <si>
    <t>PN-636958</t>
  </si>
  <si>
    <t>PN-636960</t>
  </si>
  <si>
    <t>PN-636961</t>
  </si>
  <si>
    <t>PN-637098</t>
  </si>
  <si>
    <t>PN-637102</t>
  </si>
  <si>
    <t>PN-637104</t>
  </si>
  <si>
    <t>PN-63726</t>
  </si>
  <si>
    <t>PCB ASSEMBLY (SMT)</t>
  </si>
  <si>
    <t>PCB ASM 2085-IM8 [WUPP]</t>
  </si>
  <si>
    <t>PCBA; 1756-IRT8IK RTD/TC INPUT</t>
  </si>
  <si>
    <t>PCBA; 1756-IRT8IK; RTD/TC INP</t>
  </si>
  <si>
    <t>PN-637837</t>
  </si>
  <si>
    <t>PCBA; 2085-OB16 K (CC)</t>
  </si>
  <si>
    <t>PN-637844</t>
  </si>
  <si>
    <t>PN-637845</t>
  </si>
  <si>
    <t>PCBA; 2085-IQ32T K (CC)</t>
  </si>
  <si>
    <t>PN-637846</t>
  </si>
  <si>
    <t>PCBA; 2085-OW8 K (CC)</t>
  </si>
  <si>
    <t>PCBA; 2085-OW16 K (CC)</t>
  </si>
  <si>
    <t>1734;POINT GUARD IB8S A SIDE MDL W/PRGM</t>
  </si>
  <si>
    <t>PCBA;1734;POINT GUARD IB8S A SIDE</t>
  </si>
  <si>
    <t>PCBA;1734;POINT GUARD IB8S A</t>
  </si>
  <si>
    <t>PN-638825</t>
  </si>
  <si>
    <t>PN-638823</t>
  </si>
  <si>
    <t>1734;POINT GUARD IB8S B SIDE MDL W/PRGM</t>
  </si>
  <si>
    <t>PCBA;1734;POINT GUARD IB8S B SIDE</t>
  </si>
  <si>
    <t>PCBA;1734;POINT GUARD IB8S B</t>
  </si>
  <si>
    <t>PN-639814</t>
  </si>
  <si>
    <t>PN-643507</t>
  </si>
  <si>
    <t>PCBA;NG69-L3ZS3 PWR BD;P-CC</t>
  </si>
  <si>
    <t>PCBA;NG69-L3ZS3 PWR BD;CC</t>
  </si>
  <si>
    <t>PN-640282</t>
  </si>
  <si>
    <t>PCBA; NG69-L3Z PWR BD;CC</t>
  </si>
  <si>
    <t>PN-640526</t>
  </si>
  <si>
    <t>PN-640527</t>
  </si>
  <si>
    <t>PN-640519</t>
  </si>
  <si>
    <t>PCBA;MDL;1769-L3YS/B PSC_SPC BOARD</t>
  </si>
  <si>
    <t>PN-640529</t>
  </si>
  <si>
    <t>PN-640731</t>
  </si>
  <si>
    <t>PN-640754</t>
  </si>
  <si>
    <t>PN-641082</t>
  </si>
  <si>
    <t>1734-IB8SK/B; A SIDE MDL W/PRGM; CC</t>
  </si>
  <si>
    <t>PN-641330</t>
  </si>
  <si>
    <t>1734-IB8SK/B; B SIDE MDL W/PRGM; CC</t>
  </si>
  <si>
    <t>PN-641366</t>
  </si>
  <si>
    <t>PN-641365</t>
  </si>
  <si>
    <t>PN-641382</t>
  </si>
  <si>
    <t>PN-641377</t>
  </si>
  <si>
    <t>PN-641672</t>
  </si>
  <si>
    <t>PN-641674</t>
  </si>
  <si>
    <t>PN-641673</t>
  </si>
  <si>
    <t>PN-641918</t>
  </si>
  <si>
    <t>PN-641917</t>
  </si>
  <si>
    <t>PCBA;1747-L54X; COM BOARD</t>
  </si>
  <si>
    <t>PN-642209</t>
  </si>
  <si>
    <t>PN-642757</t>
  </si>
  <si>
    <t>MDL; 1769-L1Y LED BOARD; CC</t>
  </si>
  <si>
    <t>PN-642761</t>
  </si>
  <si>
    <t>MDL W/PRGM;1769-L1Y BACKPLANE BOARD; CC</t>
  </si>
  <si>
    <t>PN-642865</t>
  </si>
  <si>
    <t>MDL W/PRGM;1769-L1Y MAIN BOARD; CC</t>
  </si>
  <si>
    <t>PN-642872</t>
  </si>
  <si>
    <t>PN-642043</t>
  </si>
  <si>
    <t>PN-642873</t>
  </si>
  <si>
    <t>PN-642874</t>
  </si>
  <si>
    <t>PN-642875</t>
  </si>
  <si>
    <t>PN-642876</t>
  </si>
  <si>
    <t>PN-642877</t>
  </si>
  <si>
    <t>PN-642880</t>
  </si>
  <si>
    <t>PN-618920</t>
  </si>
  <si>
    <t>PN-618919</t>
  </si>
  <si>
    <t>ELECT-ASSY;MDL W/PRGM;5069-L3Z NAND 16GB</t>
  </si>
  <si>
    <t>PCBA; NG69-L3Z NAND 16GB PROCESSOR BD</t>
  </si>
  <si>
    <t>PCBA;L3Z/AEN2TR NG69 PROCESSO</t>
  </si>
  <si>
    <t>PN-642990</t>
  </si>
  <si>
    <t>PN-643409</t>
  </si>
  <si>
    <t>PN-643410</t>
  </si>
  <si>
    <t>PN-643411</t>
  </si>
  <si>
    <t>PN-643412</t>
  </si>
  <si>
    <t>PN-64366</t>
  </si>
  <si>
    <t>PN-68632</t>
  </si>
  <si>
    <t>PN-68631</t>
  </si>
  <si>
    <t>MDL; 1799ER-IQ10XOQ10</t>
  </si>
  <si>
    <t>PCB ASM 1799ER BASE;10UIN 10U</t>
  </si>
  <si>
    <t>PN-643707</t>
  </si>
  <si>
    <t>PN-635863</t>
  </si>
  <si>
    <t>PN-642654</t>
  </si>
  <si>
    <t>MDL W/PRGM;2080-L50E-48PT CPU SER A</t>
  </si>
  <si>
    <t>PN-643712</t>
  </si>
  <si>
    <t>FW ASSY;FLASH;2080-L50E-48PT CPU SER A</t>
  </si>
  <si>
    <t>PN-643944</t>
  </si>
  <si>
    <t>PN-675425</t>
  </si>
  <si>
    <t>PN-675427</t>
  </si>
  <si>
    <t>MDL W/PRGM;1756-A10;ROHS</t>
  </si>
  <si>
    <t>PCBA;1756-A10;ROHS</t>
  </si>
  <si>
    <t>PN-644005</t>
  </si>
  <si>
    <t>PN-644161</t>
  </si>
  <si>
    <t>PN-657460</t>
  </si>
  <si>
    <t>PN-644796</t>
  </si>
  <si>
    <t>1734-PDN NI DC POWER/COMM</t>
  </si>
  <si>
    <t>PN-644837</t>
  </si>
  <si>
    <t>PN-645011</t>
  </si>
  <si>
    <t>MDL W/PRGM ;1734-OE2C/C REDESIGN</t>
  </si>
  <si>
    <t>PN-645014</t>
  </si>
  <si>
    <t>MDL W/PRGM ;1734-OE2V REDESIGN</t>
  </si>
  <si>
    <t>PN-645015</t>
  </si>
  <si>
    <t>PN-695723</t>
  </si>
  <si>
    <t>PN-695722</t>
  </si>
  <si>
    <t>PN-645507</t>
  </si>
  <si>
    <t>FW ASSY; S3A7_MCU_64QFN_V1.0.6</t>
  </si>
  <si>
    <t>PN-645509</t>
  </si>
  <si>
    <t>PN-627749</t>
  </si>
  <si>
    <t>MDL W/PRGM; 5094-IJ2IS</t>
  </si>
  <si>
    <t>PCBA; 5094-IJ2IS &amp; 5094-IJ2I</t>
  </si>
  <si>
    <t>PN-645510</t>
  </si>
  <si>
    <t>MDL W/PRGM;5094-IJ2IS; CC</t>
  </si>
  <si>
    <t>PN-645513</t>
  </si>
  <si>
    <t>PN-645515</t>
  </si>
  <si>
    <t>PN-637488</t>
  </si>
  <si>
    <t>MDL W/PRGM ;5094-IRT8S ;FARBOARD</t>
  </si>
  <si>
    <t>PCBA; 5094-IRT8S FARBOARD</t>
  </si>
  <si>
    <t>PN-645516</t>
  </si>
  <si>
    <t>PN-637472</t>
  </si>
  <si>
    <t>MDL W/PRGM ;5094-IRT8S ;NEARBOARD</t>
  </si>
  <si>
    <t>PCBA; 5094-IRT8S NEARBOARD</t>
  </si>
  <si>
    <t>PN-645517</t>
  </si>
  <si>
    <t>MDL W/PRGM;5094-IRT8SXT; FARBOARD; CC</t>
  </si>
  <si>
    <t>PN-645521</t>
  </si>
  <si>
    <t>MDL W/PRGM;5094-IRT8SXT; NEARBOARD; CC</t>
  </si>
  <si>
    <t>PN-645615</t>
  </si>
  <si>
    <t>MDL W/PRGM;CC;1756IRT8IK;RTD/TC INPUT</t>
  </si>
  <si>
    <t>PN-646047</t>
  </si>
  <si>
    <t>PN-646930</t>
  </si>
  <si>
    <t>PN-646939</t>
  </si>
  <si>
    <t>PN-646941</t>
  </si>
  <si>
    <t>PN-647000</t>
  </si>
  <si>
    <t>PN-647317</t>
  </si>
  <si>
    <t>PN-647318</t>
  </si>
  <si>
    <t xml:space="preserve">PN-647322          </t>
  </si>
  <si>
    <t>PCB ASSEMBLY 1756 HV CAP ESM E6</t>
  </si>
  <si>
    <t>PCBA; 1756 HV CAP ESM</t>
  </si>
  <si>
    <t>PN-647320</t>
  </si>
  <si>
    <t>FW ASSY;FLASH;2080-L50E-24PT CPU SERA</t>
  </si>
  <si>
    <t>PN-647324</t>
  </si>
  <si>
    <t>PN-647325</t>
  </si>
  <si>
    <t>PCB ASSEMBLY - 1756 ESMNSE E6</t>
  </si>
  <si>
    <t>PCBA; 1756 ESMNSE</t>
  </si>
  <si>
    <t>PN-647326</t>
  </si>
  <si>
    <t>PN-647327</t>
  </si>
  <si>
    <t>1756 HV CAP ESM; MDL ASSY; CC; XT</t>
  </si>
  <si>
    <t>PCBA 1756 HV CAP ESMK;XT E6</t>
  </si>
  <si>
    <t>PCBA; 1756 HV CAP ESM;CC</t>
  </si>
  <si>
    <t>PN-647328</t>
  </si>
  <si>
    <t>PN-647329</t>
  </si>
  <si>
    <t>1756 HV CAPNSE ESM; MDL ASSY;CC;XT</t>
  </si>
  <si>
    <t>PCBA - 1756 ESMNSEK; XT E6</t>
  </si>
  <si>
    <t>PCBA; 1756 ESMNSEK</t>
  </si>
  <si>
    <t>PN-647403</t>
  </si>
  <si>
    <t>FW ASSY;MCU;2080-L50E-24/48PT CPU SERA</t>
  </si>
  <si>
    <t>PN-647418</t>
  </si>
  <si>
    <t>PN-635864</t>
  </si>
  <si>
    <t>PN-642651</t>
  </si>
  <si>
    <t>MDL W/PRGM;2080-L50E-24PT;CPU SER A</t>
  </si>
  <si>
    <t>PCBA;2080-L50/L70E-24QWB/QBB/QVB/AWB CPU</t>
  </si>
  <si>
    <t>PCBA;2080-L50/L70-24QWB/QBB/Q</t>
  </si>
  <si>
    <t>PN-647423</t>
  </si>
  <si>
    <t>FW ASSY;MCU;2080-L70E-24PT;CPU SERA</t>
  </si>
  <si>
    <t>PN-647424</t>
  </si>
  <si>
    <t>MDL W/PRGM;2080-L70E-24PT;CPU SER A</t>
  </si>
  <si>
    <t>PN-647603</t>
  </si>
  <si>
    <t>PN-647602</t>
  </si>
  <si>
    <t>PN-647601</t>
  </si>
  <si>
    <t>MDL W/PRGM; NGFT MLC; DUAL RJ45; E3 BOAR</t>
  </si>
  <si>
    <t>PCBA; NGFT MLC; DUAL RJ45; E3 BOARD</t>
  </si>
  <si>
    <t>PCBA;NGFT MLC; DUAL RJ45; E3</t>
  </si>
  <si>
    <t>PN-647613</t>
  </si>
  <si>
    <t>PN-647612</t>
  </si>
  <si>
    <t>PN-648118</t>
  </si>
  <si>
    <t>FW ASSY; 1738-AENT/R B; CPU 6.013</t>
  </si>
  <si>
    <t>PN-648119</t>
  </si>
  <si>
    <t>FW ASSY; 1734-AENT/R C; CPU 7.011</t>
  </si>
  <si>
    <t>PN-648121</t>
  </si>
  <si>
    <t>FW ASSY; 1794-AENTR/XT; MAIN IMAGE 2.011</t>
  </si>
  <si>
    <t>PN-648188</t>
  </si>
  <si>
    <t>PN-648300</t>
  </si>
  <si>
    <t>PN-648301</t>
  </si>
  <si>
    <t>FW ASSY; 1734-8CFGDLX SER D REV 4.013</t>
  </si>
  <si>
    <t>PN-648872</t>
  </si>
  <si>
    <t>PN-648873</t>
  </si>
  <si>
    <t>PN-649115</t>
  </si>
  <si>
    <t>PN-649112</t>
  </si>
  <si>
    <t>PCBA;5069-L3ZS2;PROCESSOR BD</t>
  </si>
  <si>
    <t>PN-649116</t>
  </si>
  <si>
    <t>PN-649120</t>
  </si>
  <si>
    <t>MDL W/PRGM; 2080-L70E-24PT CPU (CC)</t>
  </si>
  <si>
    <t>PN-649121</t>
  </si>
  <si>
    <t>MDL W/PRGM;2080-L50E-48PT CPU SER A(CC)</t>
  </si>
  <si>
    <t>PN-650101</t>
  </si>
  <si>
    <t>PN-650106</t>
  </si>
  <si>
    <t>PN-650107</t>
  </si>
  <si>
    <t>PN-650558</t>
  </si>
  <si>
    <t>PN-650617</t>
  </si>
  <si>
    <t>PN-645315</t>
  </si>
  <si>
    <t>PN-650618</t>
  </si>
  <si>
    <t>PN-650619</t>
  </si>
  <si>
    <t>PN-645314</t>
  </si>
  <si>
    <t>PN-650620</t>
  </si>
  <si>
    <t>PN-651164</t>
  </si>
  <si>
    <t>PN-650610</t>
  </si>
  <si>
    <t>PN-650609</t>
  </si>
  <si>
    <t>MDL W/PRGM; NGFT MLC; DUAL SFP; E2 BOARD</t>
  </si>
  <si>
    <t>PCBA; NGFT MLC; DUAL SFP; E2 BOARD</t>
  </si>
  <si>
    <t>PCBA; NGFT MLC SFP E2 BOARD</t>
  </si>
  <si>
    <t>PN-65262</t>
  </si>
  <si>
    <t>FW ASSY; PIC12F615; 1799ER-IQ10XOQ10; R1</t>
  </si>
  <si>
    <t>PN-653458</t>
  </si>
  <si>
    <t>PN-608808</t>
  </si>
  <si>
    <t>PN-653457</t>
  </si>
  <si>
    <t>PN-653459</t>
  </si>
  <si>
    <t>PN-608809</t>
  </si>
  <si>
    <t>PCBA;COUNTER 1794-IJ2XT MAIN</t>
  </si>
  <si>
    <t>PN-653525</t>
  </si>
  <si>
    <t>PN-653524</t>
  </si>
  <si>
    <t>PN-653522</t>
  </si>
  <si>
    <t>PCBA;L3ZS3 SPC BOARD</t>
  </si>
  <si>
    <t>PN-653635</t>
  </si>
  <si>
    <t>PN-653634</t>
  </si>
  <si>
    <t>PN-653633</t>
  </si>
  <si>
    <t>PN-653636</t>
  </si>
  <si>
    <t>PN-653638</t>
  </si>
  <si>
    <t>PN-653637</t>
  </si>
  <si>
    <t>5069-L3ZS3 PSC BD; MDL W/PRGM</t>
  </si>
  <si>
    <t>PCBA;5069-L3ZS3 PSC BOARD</t>
  </si>
  <si>
    <t>PN-653818</t>
  </si>
  <si>
    <t>PN-653819</t>
  </si>
  <si>
    <t>PN-654040</t>
  </si>
  <si>
    <t>PN-653955</t>
  </si>
  <si>
    <t>PN-654042</t>
  </si>
  <si>
    <t>PN-654303</t>
  </si>
  <si>
    <t>PN-654315</t>
  </si>
  <si>
    <t>PN-654313</t>
  </si>
  <si>
    <t>PN-654316</t>
  </si>
  <si>
    <t>PN-654314</t>
  </si>
  <si>
    <t>PN-654317</t>
  </si>
  <si>
    <t>PN-654318</t>
  </si>
  <si>
    <t>PN-654642</t>
  </si>
  <si>
    <t>PN-654666</t>
  </si>
  <si>
    <t>PN-655134</t>
  </si>
  <si>
    <t>PN-655135</t>
  </si>
  <si>
    <t>PN-655796</t>
  </si>
  <si>
    <t>PN-656119</t>
  </si>
  <si>
    <t>PN-656123</t>
  </si>
  <si>
    <t>PN-656129</t>
  </si>
  <si>
    <t>PN-656130</t>
  </si>
  <si>
    <t>PN-656137</t>
  </si>
  <si>
    <t>PN-656139</t>
  </si>
  <si>
    <t>PN-656140</t>
  </si>
  <si>
    <t>PN-656141</t>
  </si>
  <si>
    <t>PN-656142</t>
  </si>
  <si>
    <t>PN-656143</t>
  </si>
  <si>
    <t>PN-656146</t>
  </si>
  <si>
    <t>PN-656148</t>
  </si>
  <si>
    <t>PN-656918</t>
  </si>
  <si>
    <t>PN-656921</t>
  </si>
  <si>
    <t>PN-657343</t>
  </si>
  <si>
    <t>DIO;ZEN;38V;6%;1W;10MA;SOD-128;PDZVTR36B</t>
  </si>
  <si>
    <t>PN-657461</t>
  </si>
  <si>
    <t>PN-68629</t>
  </si>
  <si>
    <t>PCBA; 1799-OQ10X</t>
  </si>
  <si>
    <t>PCB ASM 1799-OQ10X</t>
  </si>
  <si>
    <t>PN-657963</t>
  </si>
  <si>
    <t>PN-657957</t>
  </si>
  <si>
    <t>PN-657964</t>
  </si>
  <si>
    <t>PN-657958</t>
  </si>
  <si>
    <t>PN-657965</t>
  </si>
  <si>
    <t>PN-657960</t>
  </si>
  <si>
    <t>PN-658060</t>
  </si>
  <si>
    <t>PN-658061</t>
  </si>
  <si>
    <t>PN-659655</t>
  </si>
  <si>
    <t>PN-659656</t>
  </si>
  <si>
    <t>PN-659657</t>
  </si>
  <si>
    <t>PN-659658</t>
  </si>
  <si>
    <t>PN-659659</t>
  </si>
  <si>
    <t>PN-659660</t>
  </si>
  <si>
    <t>PN-659661</t>
  </si>
  <si>
    <t>PN-659662</t>
  </si>
  <si>
    <t>PN-659827</t>
  </si>
  <si>
    <t>FW ASSY; IOL; 1734-4IOL</t>
  </si>
  <si>
    <t>PN-659914</t>
  </si>
  <si>
    <t>PN-660116</t>
  </si>
  <si>
    <t>PN-659357</t>
  </si>
  <si>
    <t>PN-659358</t>
  </si>
  <si>
    <t>PN-660333</t>
  </si>
  <si>
    <t>PN-660334</t>
  </si>
  <si>
    <t>PN-660336</t>
  </si>
  <si>
    <t>FW ASSY;MCU;2080-L70E-24PT DNP3;CPU SERA</t>
  </si>
  <si>
    <t>PN-660337</t>
  </si>
  <si>
    <t>MDL W/PRGM;2080-L70E-24PT DNP3;CPU SER A</t>
  </si>
  <si>
    <t>PN-660340</t>
  </si>
  <si>
    <t>PN-660341</t>
  </si>
  <si>
    <t>PN-660347</t>
  </si>
  <si>
    <t>PN-660365</t>
  </si>
  <si>
    <t>PN-660373</t>
  </si>
  <si>
    <t>FW ASSY;FLASH;2080-L70E-24PT SERA</t>
  </si>
  <si>
    <t>PN-660378</t>
  </si>
  <si>
    <t>PN-660384</t>
  </si>
  <si>
    <t>FW ASSY;FLASH;2080-L70E-24PT DNP3 SERA</t>
  </si>
  <si>
    <t>PN-660516</t>
  </si>
  <si>
    <t>PCBA;MDL; NG69-L3Z DISP BD; CC</t>
  </si>
  <si>
    <t>PN-661018</t>
  </si>
  <si>
    <t>PN-661535</t>
  </si>
  <si>
    <t>PN-661542</t>
  </si>
  <si>
    <t>PCBA ;1734-OW2 CRYSTAL REDESI</t>
  </si>
  <si>
    <t>PN-661536</t>
  </si>
  <si>
    <t>PN-661543</t>
  </si>
  <si>
    <t>PCBA ;1734-OW4 CRYSTAL REDESI</t>
  </si>
  <si>
    <t>PN-661539</t>
  </si>
  <si>
    <t>PN-661544</t>
  </si>
  <si>
    <t>PCBA ;1734-ARM CRYSTAL REDESI</t>
  </si>
  <si>
    <t>PN-661541</t>
  </si>
  <si>
    <t>PN-661547</t>
  </si>
  <si>
    <t>PN-662653</t>
  </si>
  <si>
    <t>FW ASSY; 1734-8CFGDLX SER D REV 4.014</t>
  </si>
  <si>
    <t>PN-662654</t>
  </si>
  <si>
    <t>PN-662657</t>
  </si>
  <si>
    <t>PN-662658</t>
  </si>
  <si>
    <t>PN-662659</t>
  </si>
  <si>
    <t>PN-662673</t>
  </si>
  <si>
    <t>MDL W/PRGM; 5094-IJ2I</t>
  </si>
  <si>
    <t>PN-662674</t>
  </si>
  <si>
    <t>PN-662805</t>
  </si>
  <si>
    <t>MDL W/PRGM;5094-IJ2IXT;CC</t>
  </si>
  <si>
    <t>PN-662806</t>
  </si>
  <si>
    <t>PN-663193</t>
  </si>
  <si>
    <t>PN-637229</t>
  </si>
  <si>
    <t>PN-637228</t>
  </si>
  <si>
    <t>PCBA; NG69-L3ZS2 NAND 16GB PROCESSOR BD</t>
  </si>
  <si>
    <t>PCBA; NG69-L3ZS2 NAND 16GB PR</t>
  </si>
  <si>
    <t>PN-663331</t>
  </si>
  <si>
    <t>PN-663330</t>
  </si>
  <si>
    <t>PN-663329</t>
  </si>
  <si>
    <t>PN-663334</t>
  </si>
  <si>
    <t>PN-663333</t>
  </si>
  <si>
    <t>PN-663337</t>
  </si>
  <si>
    <t>PN-663336</t>
  </si>
  <si>
    <t>PN-663509</t>
  </si>
  <si>
    <t>PN-659653</t>
  </si>
  <si>
    <t>PN-659654</t>
  </si>
  <si>
    <t>PCBA;1734-OB8/C/OB8K</t>
  </si>
  <si>
    <t>PN-663512</t>
  </si>
  <si>
    <t>PN-663511</t>
  </si>
  <si>
    <t>PCBA;1734-OB4/C/OB4K</t>
  </si>
  <si>
    <t>PN-663514</t>
  </si>
  <si>
    <t>PN-663513</t>
  </si>
  <si>
    <t>PN-663599</t>
  </si>
  <si>
    <t>PN-663598</t>
  </si>
  <si>
    <t>MDL W/PRGM ;1734-IB2; REDESIGN</t>
  </si>
  <si>
    <t>PCBA; 1734-IB2; REDESIGN</t>
  </si>
  <si>
    <t>PN-663601</t>
  </si>
  <si>
    <t>PN-663600</t>
  </si>
  <si>
    <t>MDL W/PRGM ;1734-IB4; REDESIGN</t>
  </si>
  <si>
    <t>PCBA ;1734-IB4; REDESIGN</t>
  </si>
  <si>
    <t>PN-663603</t>
  </si>
  <si>
    <t>PN-663602</t>
  </si>
  <si>
    <t>MDL W/PRGM ;1734-IB8; REDESIGN</t>
  </si>
  <si>
    <t>PCBA ;1734-IB8; REDESIGN</t>
  </si>
  <si>
    <t>PN-663944</t>
  </si>
  <si>
    <t>PN-663943</t>
  </si>
  <si>
    <t>PN-663947</t>
  </si>
  <si>
    <t>PN-663946</t>
  </si>
  <si>
    <t>PN-663949</t>
  </si>
  <si>
    <t>PN-663948</t>
  </si>
  <si>
    <t>PN-663966</t>
  </si>
  <si>
    <t>PN-663962</t>
  </si>
  <si>
    <t>PN-663967</t>
  </si>
  <si>
    <t>PN-663963</t>
  </si>
  <si>
    <t>PN-663969</t>
  </si>
  <si>
    <t>PN-665295</t>
  </si>
  <si>
    <t>PN-665293</t>
  </si>
  <si>
    <t>MDL W/PRGM;1734-IB8;REDESIGN;(CC)</t>
  </si>
  <si>
    <t>PCBA ;1734-IB8 K; REDESIGN</t>
  </si>
  <si>
    <t>PN-665299</t>
  </si>
  <si>
    <t>PN-665296</t>
  </si>
  <si>
    <t>MDL W/PRGM;1734-IB4;REDESIGN;(CC)</t>
  </si>
  <si>
    <t>PCBA ;1734-IB4 K; REDESIGN</t>
  </si>
  <si>
    <t>PN-665462</t>
  </si>
  <si>
    <t>PN-665461</t>
  </si>
  <si>
    <t>PCBA;1734-OB8/K</t>
  </si>
  <si>
    <t>PN-665465</t>
  </si>
  <si>
    <t>PN-665463</t>
  </si>
  <si>
    <t>PCBA;1734-OB4/K</t>
  </si>
  <si>
    <t>PN-665624</t>
  </si>
  <si>
    <t>PN-708562</t>
  </si>
  <si>
    <t>PN-708561</t>
  </si>
  <si>
    <t>ELECT-ASSY;MDL W/PRGM;5069-L3ZK;CC</t>
  </si>
  <si>
    <t>PCBA; NG69-L3Z NAND 16GB PROC</t>
  </si>
  <si>
    <t>PN-665649</t>
  </si>
  <si>
    <t>PN-665648</t>
  </si>
  <si>
    <t>PCBA;1734- 1794-IRT8XT</t>
  </si>
  <si>
    <t>PN-665650</t>
  </si>
  <si>
    <t>PN-665657</t>
  </si>
  <si>
    <t>PN-665653</t>
  </si>
  <si>
    <t>PCBA;1734-OB2E</t>
  </si>
  <si>
    <t>PN-665663</t>
  </si>
  <si>
    <t>PN-665660</t>
  </si>
  <si>
    <t>PCBA;1734-OB4E C</t>
  </si>
  <si>
    <t>PN-66629</t>
  </si>
  <si>
    <t>MDL; L4X MAIN CONTROLLER</t>
  </si>
  <si>
    <t>PCB ASM;1768-L4X</t>
  </si>
  <si>
    <t>PN-66632</t>
  </si>
  <si>
    <t>MDL W/PRGM;L4X CONTROLLER</t>
  </si>
  <si>
    <t>PN-666340</t>
  </si>
  <si>
    <t>PN-666341</t>
  </si>
  <si>
    <t>PN-675263</t>
  </si>
  <si>
    <t>PN-675262</t>
  </si>
  <si>
    <t>PN-666342</t>
  </si>
  <si>
    <t>PN-666343</t>
  </si>
  <si>
    <t>PN-666346</t>
  </si>
  <si>
    <t>PN-666351</t>
  </si>
  <si>
    <t>PN-666352</t>
  </si>
  <si>
    <t>PN-666360</t>
  </si>
  <si>
    <t>FW ASSY;MCU;2080-L50E-24/48PT CPU SER A</t>
  </si>
  <si>
    <t>PN-666362</t>
  </si>
  <si>
    <t>PN-666364</t>
  </si>
  <si>
    <t>PN-666366</t>
  </si>
  <si>
    <t>PN-666369</t>
  </si>
  <si>
    <t>MDL W/PRGM;2080-L50E-48PT CPU SER A (CC)</t>
  </si>
  <si>
    <t>PN-666370</t>
  </si>
  <si>
    <t>PN-666372</t>
  </si>
  <si>
    <t>FW ASSY;MCU;2080-L70E-24PT;CPU SER A</t>
  </si>
  <si>
    <t>PN-666373</t>
  </si>
  <si>
    <t>PN-666374</t>
  </si>
  <si>
    <t>PN-666375</t>
  </si>
  <si>
    <t>FW ASSY;FLASH;2080-L50E-24PT CPU SER A</t>
  </si>
  <si>
    <t>PN-666376</t>
  </si>
  <si>
    <t>PN-666377</t>
  </si>
  <si>
    <t>FW ASSY;FLASH;2080-L70E-24PT CPU; SER A</t>
  </si>
  <si>
    <t>PN-666378</t>
  </si>
  <si>
    <t>FW ASSY;FLASH;2080-L70E-24PT DNP3; SER A</t>
  </si>
  <si>
    <t>PN-666867</t>
  </si>
  <si>
    <t>PN-666862</t>
  </si>
  <si>
    <t>PN-666868</t>
  </si>
  <si>
    <t>PN-666864</t>
  </si>
  <si>
    <t>PN-666869</t>
  </si>
  <si>
    <t>PN-667180</t>
  </si>
  <si>
    <t>PCBA; 1794-0A8I/A</t>
  </si>
  <si>
    <t>PN-667311</t>
  </si>
  <si>
    <t>PN-668220</t>
  </si>
  <si>
    <t>PN-668221</t>
  </si>
  <si>
    <t>PN-668233</t>
  </si>
  <si>
    <t>PN-668234</t>
  </si>
  <si>
    <t>PN-668235</t>
  </si>
  <si>
    <t>PCBA; 5094-IB16S 10 BOARD 1</t>
  </si>
  <si>
    <t>PN-668236</t>
  </si>
  <si>
    <t>PN-668237</t>
  </si>
  <si>
    <t>PN-668238</t>
  </si>
  <si>
    <t>PCBA; 5094-IB16S 10 BOARD 2</t>
  </si>
  <si>
    <t>PN-668239</t>
  </si>
  <si>
    <t>PN-668240</t>
  </si>
  <si>
    <t>PN-669010</t>
  </si>
  <si>
    <t>FW ASSY;MCU; 1769-L1Y; TM4C123GH6PZT</t>
  </si>
  <si>
    <t>PN-669012</t>
  </si>
  <si>
    <t>PN-669085</t>
  </si>
  <si>
    <t>PN-669084</t>
  </si>
  <si>
    <t>PCBA;NG69-L3Z PROCESSOR BD</t>
  </si>
  <si>
    <t>PN-669086</t>
  </si>
  <si>
    <t>PCBA;1756-IF8 B;ANLG IN;ROHS</t>
  </si>
  <si>
    <t>PN-670206</t>
  </si>
  <si>
    <t>PN-665558</t>
  </si>
  <si>
    <t>PN-663779</t>
  </si>
  <si>
    <t>MDL W/PRGM; 5032-UB16M12M12LDR</t>
  </si>
  <si>
    <t>PCBA;5032-16CFG 16PT DIGITAL CFG L CODED</t>
  </si>
  <si>
    <t>PCBA; 5032-UB16 16PT DIGITAL</t>
  </si>
  <si>
    <t>PN-670212</t>
  </si>
  <si>
    <t>FW ASSY; SPINOR; 5032-CFGB16 CDMI</t>
  </si>
  <si>
    <t>PN-670329</t>
  </si>
  <si>
    <t>PN-670325</t>
  </si>
  <si>
    <t>PN-670333</t>
  </si>
  <si>
    <t>PN-670463</t>
  </si>
  <si>
    <t>PN-670462</t>
  </si>
  <si>
    <t>PN-670464</t>
  </si>
  <si>
    <t>PN-670466</t>
  </si>
  <si>
    <t>PN-670469</t>
  </si>
  <si>
    <t>PN-670615</t>
  </si>
  <si>
    <t>PCBA;NG94-AENTR BCKPLANE BD E</t>
  </si>
  <si>
    <t>PN-670617</t>
  </si>
  <si>
    <t>PN-670616</t>
  </si>
  <si>
    <t>PN-670630</t>
  </si>
  <si>
    <t>PN-670631</t>
  </si>
  <si>
    <t>PN-670644</t>
  </si>
  <si>
    <t>FW ASSY; HOST; 1734-4IOL</t>
  </si>
  <si>
    <t>PN-671054</t>
  </si>
  <si>
    <t>PN-671055</t>
  </si>
  <si>
    <t>PN-671612</t>
  </si>
  <si>
    <t>MDL W/PRGM;2080-L50E-24PT;CPU SER B</t>
  </si>
  <si>
    <t>PN-671613</t>
  </si>
  <si>
    <t>MDL W/PRGM;2080-L70E-24PT;CPU SER B</t>
  </si>
  <si>
    <t>PN-671720</t>
  </si>
  <si>
    <t>PN-671719</t>
  </si>
  <si>
    <t>PN-671723</t>
  </si>
  <si>
    <t>PN-671721</t>
  </si>
  <si>
    <t>PN-671724</t>
  </si>
  <si>
    <t>PN-671733</t>
  </si>
  <si>
    <t>PN-671835</t>
  </si>
  <si>
    <t>PN-671834</t>
  </si>
  <si>
    <t>PN-671837</t>
  </si>
  <si>
    <t>PN-671839</t>
  </si>
  <si>
    <t>MDL W/PRGM;1756I-IRT8I;RTD/TC INPUT;SIL</t>
  </si>
  <si>
    <t>PN-672259</t>
  </si>
  <si>
    <t>MDL W/PRGM;1756I-IRT8IK;RTD/TC INPUT;SIL</t>
  </si>
  <si>
    <t>PN-672346</t>
  </si>
  <si>
    <t>PN-672345</t>
  </si>
  <si>
    <t>PCBA ;2080-L20E-20PT CPU</t>
  </si>
  <si>
    <t>MDL W/PRGM;1756-IR12; RTD INPUT</t>
  </si>
  <si>
    <t>PN-672392</t>
  </si>
  <si>
    <t>PN-672615</t>
  </si>
  <si>
    <t>PN-671598</t>
  </si>
  <si>
    <t>PN-672618</t>
  </si>
  <si>
    <t>PN-671716</t>
  </si>
  <si>
    <t>PN-672690</t>
  </si>
  <si>
    <t>PN-672691</t>
  </si>
  <si>
    <t>PN-672692</t>
  </si>
  <si>
    <t>PN-672693</t>
  </si>
  <si>
    <t>PN-672967</t>
  </si>
  <si>
    <t>PN-672968</t>
  </si>
  <si>
    <t>PCBA;5034-CFG POC BOARD</t>
  </si>
  <si>
    <t>1XXXXXXX</t>
  </si>
  <si>
    <t>PN-672982</t>
  </si>
  <si>
    <t>PN-672983</t>
  </si>
  <si>
    <t>PN-673207</t>
  </si>
  <si>
    <t>FW ASSY; 5032-8IOLM; SPINOR; CDMI 1.001</t>
  </si>
  <si>
    <t>PN-673442</t>
  </si>
  <si>
    <t>PN-673441</t>
  </si>
  <si>
    <t>PN-673444</t>
  </si>
  <si>
    <t>PN-673530</t>
  </si>
  <si>
    <t>PN-673543</t>
  </si>
  <si>
    <t>PCBA; 1732D;8-PT M8/M12 DNET</t>
  </si>
  <si>
    <t>PN-673546</t>
  </si>
  <si>
    <t>PN-673528</t>
  </si>
  <si>
    <t>PN-673547</t>
  </si>
  <si>
    <t>PN-673548</t>
  </si>
  <si>
    <t>PN-673529</t>
  </si>
  <si>
    <t>PN-673550</t>
  </si>
  <si>
    <t>PN-673531</t>
  </si>
  <si>
    <t>PN-673551</t>
  </si>
  <si>
    <t>PN-673532</t>
  </si>
  <si>
    <t>PN-673552</t>
  </si>
  <si>
    <t>PCBA;1734-IJ REDESIGN;BASE BO</t>
  </si>
  <si>
    <t>MDL W/PRGM;1738-IJM23</t>
  </si>
  <si>
    <t>PCBA;1734-IK REDESIGN;BASE BO</t>
  </si>
  <si>
    <t>PN-673556</t>
  </si>
  <si>
    <t>PN-673557</t>
  </si>
  <si>
    <t>PN-673538</t>
  </si>
  <si>
    <t>PCBA;1734-VHSC5 REDESIGN;BASE</t>
  </si>
  <si>
    <t>PN-673620</t>
  </si>
  <si>
    <t>PN-673621</t>
  </si>
  <si>
    <t>PCBA;1734-VHSC24</t>
  </si>
  <si>
    <t>PN-673623</t>
  </si>
  <si>
    <t>PN-673624</t>
  </si>
  <si>
    <t>PN-673625</t>
  </si>
  <si>
    <t>PN-673544</t>
  </si>
  <si>
    <t>PN-673626</t>
  </si>
  <si>
    <t>PN-673545</t>
  </si>
  <si>
    <t>PCBA; 1732D;16-PT MINI DNET C</t>
  </si>
  <si>
    <t>PN-673627</t>
  </si>
  <si>
    <t>PN-67363</t>
  </si>
  <si>
    <t>1794-ADN DC-DC CONV PWR MDL;</t>
  </si>
  <si>
    <t>PN-67364</t>
  </si>
  <si>
    <t>PN-673704</t>
  </si>
  <si>
    <t>PN-673702</t>
  </si>
  <si>
    <t>PN-673695</t>
  </si>
  <si>
    <t>MDL W/PRGM; 5032-UB16M12DR</t>
  </si>
  <si>
    <t>PCBA; 5032-UB16 16PT DIGITAL CFG MINI4</t>
  </si>
  <si>
    <t>PN-673705</t>
  </si>
  <si>
    <t>PN-673703</t>
  </si>
  <si>
    <t>PN-673700</t>
  </si>
  <si>
    <t>MDL W/PRGM; 5032-UB16M12P5DR</t>
  </si>
  <si>
    <t>PCBA; 5032-UB16 16PT DIGITAL CFG MINI5</t>
  </si>
  <si>
    <t>PCBA; 5032 16PT DIGITAL CONFI</t>
  </si>
  <si>
    <t>PN-673916</t>
  </si>
  <si>
    <t>PN-673915</t>
  </si>
  <si>
    <t>MDL W/PRGM ;1734-OE2V</t>
  </si>
  <si>
    <t>PCBA ;1734-OE2V</t>
  </si>
  <si>
    <t>PCBA;1734-OE2V/1738-OE2VM12</t>
  </si>
  <si>
    <t>PN-673917</t>
  </si>
  <si>
    <t>MDL W/PRGM ;1734-OE2V(CC)</t>
  </si>
  <si>
    <t>PN-673936</t>
  </si>
  <si>
    <t>PN-673938</t>
  </si>
  <si>
    <t>PCBA; 5034-AENTR; CPU POC BD</t>
  </si>
  <si>
    <t>PCBA; 5034-AENTR CPU POC BOAR</t>
  </si>
  <si>
    <t>PN-673939</t>
  </si>
  <si>
    <t>PN-673941</t>
  </si>
  <si>
    <t>PCBA; 5034-AENTR; PS POC BD</t>
  </si>
  <si>
    <t>PN-674240</t>
  </si>
  <si>
    <t>PN-674233</t>
  </si>
  <si>
    <t>PN-674239</t>
  </si>
  <si>
    <t>MDL W/PRGM;2080-LC20-20PT CPU SER D</t>
  </si>
  <si>
    <t>PN-675264</t>
  </si>
  <si>
    <t>PN-676741</t>
  </si>
  <si>
    <t>PN-676737</t>
  </si>
  <si>
    <t>PN-676734</t>
  </si>
  <si>
    <t>PCBA ;1734-OB8E CRYSTAL REDESIGN</t>
  </si>
  <si>
    <t>PN-676756</t>
  </si>
  <si>
    <t>PN-676753</t>
  </si>
  <si>
    <t>PN-676752</t>
  </si>
  <si>
    <t>PN-676758</t>
  </si>
  <si>
    <t>PN-676761</t>
  </si>
  <si>
    <t>PN-67682</t>
  </si>
  <si>
    <t>PN-67684</t>
  </si>
  <si>
    <t>PN-676922</t>
  </si>
  <si>
    <t>PN-676924</t>
  </si>
  <si>
    <t>PN-676926</t>
  </si>
  <si>
    <t>PN-676927</t>
  </si>
  <si>
    <t>PN-676928</t>
  </si>
  <si>
    <t>PN-676930</t>
  </si>
  <si>
    <t>PN-676931</t>
  </si>
  <si>
    <t>PN-676932</t>
  </si>
  <si>
    <t>PN-677441</t>
  </si>
  <si>
    <t>PN-677454</t>
  </si>
  <si>
    <t>PN-677455</t>
  </si>
  <si>
    <t>1734-IB8SK/B; B SIDE MDL W/PRGM; CC ALT</t>
  </si>
  <si>
    <t>PN-678189</t>
  </si>
  <si>
    <t>1734-OB8SK/B; B SIDE MDL W/PRGM; CC ALT</t>
  </si>
  <si>
    <t>PN-678611</t>
  </si>
  <si>
    <t>PN-678612</t>
  </si>
  <si>
    <t>PCBA;1794-ADNK BASE CONF COAT</t>
  </si>
  <si>
    <t>PN-678617</t>
  </si>
  <si>
    <t>PN-678623</t>
  </si>
  <si>
    <t>PN-678621</t>
  </si>
  <si>
    <t>PN-678625</t>
  </si>
  <si>
    <t>PN-678628</t>
  </si>
  <si>
    <t>PN-679484</t>
  </si>
  <si>
    <t>PN-679479</t>
  </si>
  <si>
    <t>PN-679475</t>
  </si>
  <si>
    <t>PN-679485</t>
  </si>
  <si>
    <t>PN-680161</t>
  </si>
  <si>
    <t>PN-680159</t>
  </si>
  <si>
    <t>PCBA; 5034-IB16 POC; IO BOARD</t>
  </si>
  <si>
    <t>PN-680162</t>
  </si>
  <si>
    <t>PN-680160</t>
  </si>
  <si>
    <t>PCBA; 5034-OB16 POC; IO BOARD</t>
  </si>
  <si>
    <t>PN-680884</t>
  </si>
  <si>
    <t>PN-691323</t>
  </si>
  <si>
    <t>PN-691322</t>
  </si>
  <si>
    <t>MDL W/PRGM;5034-AENTR CPU E1</t>
  </si>
  <si>
    <t>PCBA; 5034-AENTR; CPU E1</t>
  </si>
  <si>
    <t>PCBA; 5034-AENTR CPU E1 BOARD</t>
  </si>
  <si>
    <t>PN-680935</t>
  </si>
  <si>
    <t>FW ASSY; SPINOR; 5034-AENTR CPU E1</t>
  </si>
  <si>
    <t>PN-680988</t>
  </si>
  <si>
    <t>PN-670107</t>
  </si>
  <si>
    <t>PN-670108</t>
  </si>
  <si>
    <t>MDL W/PRGM;5034-MB POC BD</t>
  </si>
  <si>
    <t>PCBA; 5034-MOUNTING BASE 15MM</t>
  </si>
  <si>
    <t>PN-680991</t>
  </si>
  <si>
    <t>FW ASSY; SPINOR; 5034-MB BD</t>
  </si>
  <si>
    <t>PN-682594</t>
  </si>
  <si>
    <t>PN-682595</t>
  </si>
  <si>
    <t>PCBA; 5034-MBPTM; BASE BD</t>
  </si>
  <si>
    <t>PCBA;5034-MBPTM BASE BD</t>
  </si>
  <si>
    <t>PN-682736</t>
  </si>
  <si>
    <t>PN-682737</t>
  </si>
  <si>
    <t>PCBA; 5034-MB 15MM JTAG</t>
  </si>
  <si>
    <t>PN-683465</t>
  </si>
  <si>
    <t>PN-671618</t>
  </si>
  <si>
    <t>PN-671619</t>
  </si>
  <si>
    <t>MDL W/PRGM;2080-L50E-48PT CPU SER B</t>
  </si>
  <si>
    <t>MDL; W/PRGM; 2080-L50E-48AWB IO</t>
  </si>
  <si>
    <t>PCBA; 2080-L50E-48AWB</t>
  </si>
  <si>
    <t>MDL; W/PRGM; 2080-L50E-48QWB IO</t>
  </si>
  <si>
    <t>PCBA; 2080-L50E-48QWB</t>
  </si>
  <si>
    <t>MDL; W/PRGM; 2080-L50E-48QBB IO</t>
  </si>
  <si>
    <t>PCBA; 2080-L50E-48QBB</t>
  </si>
  <si>
    <t>PN-683478</t>
  </si>
  <si>
    <t>PN-683479</t>
  </si>
  <si>
    <t>MDL; W/PRGM; 2080-L50E-48QVB IO</t>
  </si>
  <si>
    <t>PCBA; 2080-L50E-48QVB</t>
  </si>
  <si>
    <t>PCBA;2080-LC50-48QVB</t>
  </si>
  <si>
    <t>PCBA; 2080-L50/70E-24AWB</t>
  </si>
  <si>
    <t>PCBA; 2080-L50/L70E-24QWB</t>
  </si>
  <si>
    <t>PN-683490</t>
  </si>
  <si>
    <t>PCBA; 2080-L50/70E-24QBB/QBBN</t>
  </si>
  <si>
    <t>PCBA; 2080-LC50/70-24QBB</t>
  </si>
  <si>
    <t>PN-683493</t>
  </si>
  <si>
    <t>PCBA; 2080-L50E-24QVB</t>
  </si>
  <si>
    <t>PN-683501</t>
  </si>
  <si>
    <t>MDL W/PRGM;2080-L70E-24PT DNP3;CPU SER B</t>
  </si>
  <si>
    <t>PN-683509</t>
  </si>
  <si>
    <t>MDL; W/PRGM; 2080-L50E-48QWB IO CC</t>
  </si>
  <si>
    <t>PN-683512</t>
  </si>
  <si>
    <t>PCBA; 2080-L50/L70E-24QBB IO (CC)</t>
  </si>
  <si>
    <t>PN-683517</t>
  </si>
  <si>
    <t>PCBA; 2080-L50/L70E-24QWB (CC)</t>
  </si>
  <si>
    <t>PN-683550</t>
  </si>
  <si>
    <t>FW ASSY; FPGA; 1756-L7X; A3P125</t>
  </si>
  <si>
    <t>PN-683593</t>
  </si>
  <si>
    <t>PN-683941</t>
  </si>
  <si>
    <t>PCBA; 5034-EXP; BASE BD (HOR)</t>
  </si>
  <si>
    <t>PCBA;5034-EXP;BASE BD (HOR)</t>
  </si>
  <si>
    <t>PCB ASSY - 1756-L7X</t>
  </si>
  <si>
    <t>PN-683722</t>
  </si>
  <si>
    <t>PN-683943</t>
  </si>
  <si>
    <t>PN-683942</t>
  </si>
  <si>
    <t>PCBA; 5034-EXP; POWER BD (VER)</t>
  </si>
  <si>
    <t>PCBA; 5034-EXP; POWER BD</t>
  </si>
  <si>
    <t>MDL W/PRGM;2080-LC20-20QWB IO SER D</t>
  </si>
  <si>
    <t>PCBA;2080-LC20-20QWB IO BOARD SER D</t>
  </si>
  <si>
    <t>PN-684447</t>
  </si>
  <si>
    <t>PN-684448</t>
  </si>
  <si>
    <t>MDL W/PRGM;2080-LC20-20QWBR IO SER D</t>
  </si>
  <si>
    <t>PCBA;2080-LC20-20QWBR IO BOARD SER D</t>
  </si>
  <si>
    <t>MDL W/PRGM;2080-LC20-20AWB IO SER D</t>
  </si>
  <si>
    <t>PCBA;2080-LC20-20AWB IO BOARD SER D</t>
  </si>
  <si>
    <t>PN-684455</t>
  </si>
  <si>
    <t>PN-684456</t>
  </si>
  <si>
    <t>MDL W/PRGM;2080-LC20-20AWBR IO SER D</t>
  </si>
  <si>
    <t>PCBA;2080-LC20-20AWBR IO BOARD SER D</t>
  </si>
  <si>
    <t>MDL W/PRGM;2080-LC20-20QBB IO SER D</t>
  </si>
  <si>
    <t>PCBA;2080-LC20-20QBB IO BOARD SER D</t>
  </si>
  <si>
    <t>PN-684464</t>
  </si>
  <si>
    <t>MDL W/PRGM;2080-LC20-20QBBR IO SER D</t>
  </si>
  <si>
    <t>PCBA;2080-LC20-20QBBR IO BOARD SER D</t>
  </si>
  <si>
    <t>PN-684468</t>
  </si>
  <si>
    <t>MDL W/PRGM;2080-LC20-20QBB IO SER D (CC)</t>
  </si>
  <si>
    <t>PN-684713</t>
  </si>
  <si>
    <t>PN-684711</t>
  </si>
  <si>
    <t>PN-684714</t>
  </si>
  <si>
    <t>PN-684712</t>
  </si>
  <si>
    <t>PN-684715</t>
  </si>
  <si>
    <t>PN-684716</t>
  </si>
  <si>
    <t>PCBA; 5094-IB16S I0 BOARD 2</t>
  </si>
  <si>
    <t>PN-684978</t>
  </si>
  <si>
    <t>PN-684979</t>
  </si>
  <si>
    <t>PN-684985</t>
  </si>
  <si>
    <t>PN-685175</t>
  </si>
  <si>
    <t>FW ASSY; 1734-8CFGDLX SER D REV 4.015</t>
  </si>
  <si>
    <t>PN-685176</t>
  </si>
  <si>
    <t>PN-685199</t>
  </si>
  <si>
    <t>PCBA;MDL;5V CNTRL</t>
  </si>
  <si>
    <t>PN-685691</t>
  </si>
  <si>
    <t>FW ASSY; FPGA; 1756-EN2T/D; A3P125</t>
  </si>
  <si>
    <t>PN-686108</t>
  </si>
  <si>
    <t>PN-686107</t>
  </si>
  <si>
    <t>PCBA; 5034 DEV NETWORK SNIFFER IO BD</t>
  </si>
  <si>
    <t>PCBA; 5034 DEV NETWORK SNIFFE</t>
  </si>
  <si>
    <t>PN-68630</t>
  </si>
  <si>
    <t>MDL; 1799-OQ10X</t>
  </si>
  <si>
    <t>PN-686314</t>
  </si>
  <si>
    <t>PN-680690</t>
  </si>
  <si>
    <t>MDL W/PRGM; 1734-4IOL</t>
  </si>
  <si>
    <t>PCBA; 1734-4IOL</t>
  </si>
  <si>
    <t>PN-686315</t>
  </si>
  <si>
    <t>MDL W/PRGM; 1734-4IOLK</t>
  </si>
  <si>
    <t>PN-686345</t>
  </si>
  <si>
    <t>PN-686342</t>
  </si>
  <si>
    <t>PN-686339</t>
  </si>
  <si>
    <t>PCBA; 1756-L7X ECC FPGA CHANGE</t>
  </si>
  <si>
    <t>PCBA;1756-L7X ECC FPGA CHANGE</t>
  </si>
  <si>
    <t>PN-686484</t>
  </si>
  <si>
    <t>PN-686483</t>
  </si>
  <si>
    <t>PCBA; 5034-IB8S/IB8SXT</t>
  </si>
  <si>
    <t>PN-686486</t>
  </si>
  <si>
    <t>PN-686485</t>
  </si>
  <si>
    <t>PCBA; 5034-OB8S/OB8SXT</t>
  </si>
  <si>
    <t>PCBA;5034-OB8S/OB8SXT</t>
  </si>
  <si>
    <t>PN-686677</t>
  </si>
  <si>
    <t>FW; MCU; 2080-L70E-24PT DNP3</t>
  </si>
  <si>
    <t>PN-686681</t>
  </si>
  <si>
    <t>PN-686682</t>
  </si>
  <si>
    <t>PN-686684</t>
  </si>
  <si>
    <t>PN-686685</t>
  </si>
  <si>
    <t>PN-686686</t>
  </si>
  <si>
    <t>PN-686687</t>
  </si>
  <si>
    <t>PN-686688</t>
  </si>
  <si>
    <t>PN-686689</t>
  </si>
  <si>
    <t>PN-686690</t>
  </si>
  <si>
    <t>PN-686692</t>
  </si>
  <si>
    <t>PN-686693</t>
  </si>
  <si>
    <t>PN-686829</t>
  </si>
  <si>
    <t>5034-AENTR; LIGHTGUIDE PWR</t>
  </si>
  <si>
    <t>PCBA;NG94-AENTR BCKPLANE BD</t>
  </si>
  <si>
    <t>PN-687021</t>
  </si>
  <si>
    <t>PN-687020</t>
  </si>
  <si>
    <t>PN-687022</t>
  </si>
  <si>
    <t>PN-687035</t>
  </si>
  <si>
    <t>PN-687036</t>
  </si>
  <si>
    <t>MDL W/PRGM ;1734-IB8</t>
  </si>
  <si>
    <t>PCBA ;1734-IB8</t>
  </si>
  <si>
    <t>PN-687038</t>
  </si>
  <si>
    <t>PN-687039</t>
  </si>
  <si>
    <t>MDL W/PRGM;1734-IB8(CC)</t>
  </si>
  <si>
    <t>PCBA ;1734-IB8 K</t>
  </si>
  <si>
    <t>PN-687040</t>
  </si>
  <si>
    <t>PN-687041</t>
  </si>
  <si>
    <t>MDL W/PRGM ;1734-IB4</t>
  </si>
  <si>
    <t>PCBA ;1734-IB4</t>
  </si>
  <si>
    <t>PN-687042</t>
  </si>
  <si>
    <t>PN-687043</t>
  </si>
  <si>
    <t>MDL W/PRGM;1734-IB4(CC)</t>
  </si>
  <si>
    <t>PCBA ;1734-IB4 K</t>
  </si>
  <si>
    <t>PN-687044</t>
  </si>
  <si>
    <t>PN-687045</t>
  </si>
  <si>
    <t>MDL W/PRGM ;1734-IB2</t>
  </si>
  <si>
    <t>PN-687052</t>
  </si>
  <si>
    <t>PN-686930</t>
  </si>
  <si>
    <t>PN-687160</t>
  </si>
  <si>
    <t>PN-687161</t>
  </si>
  <si>
    <t>PN-687162</t>
  </si>
  <si>
    <t>PN-687330</t>
  </si>
  <si>
    <t>PN-686898</t>
  </si>
  <si>
    <t>MDL W/PRGM ASSY. 1756-L7X/B; AS</t>
  </si>
  <si>
    <t>PCBA; 1756-L7X; AS; ECC FPGA CHANGE</t>
  </si>
  <si>
    <t>PCBA;1756-L7X; AS; ECC FPGA C</t>
  </si>
  <si>
    <t>PN-687740</t>
  </si>
  <si>
    <t>PCBA; 2080-L50E-48QWB/QBB/QVB/AWB CPU</t>
  </si>
  <si>
    <t>PN-687826</t>
  </si>
  <si>
    <t>PN-687926</t>
  </si>
  <si>
    <t>FW ASSY; FPGA; 1756-L7X; LCMX03LF-2100C</t>
  </si>
  <si>
    <t>PN-688337</t>
  </si>
  <si>
    <t>PN-688334</t>
  </si>
  <si>
    <t>PN-688333</t>
  </si>
  <si>
    <t>PN-688338</t>
  </si>
  <si>
    <t>PN-688335</t>
  </si>
  <si>
    <t>PN-688339</t>
  </si>
  <si>
    <t>PN-688340</t>
  </si>
  <si>
    <t>PN-688336</t>
  </si>
  <si>
    <t>PN-688341</t>
  </si>
  <si>
    <t>PN-688342</t>
  </si>
  <si>
    <t>MDL W/PRGM;2080-LC20-20PT CPU SER D (CC)</t>
  </si>
  <si>
    <t>PN-688987</t>
  </si>
  <si>
    <t>PN-688986</t>
  </si>
  <si>
    <t>PN-688985</t>
  </si>
  <si>
    <t>MDL W/PRGM ;1734-OE2C/C_IRC</t>
  </si>
  <si>
    <t>PCBA;1734-OE2C_IRC</t>
  </si>
  <si>
    <t>PN-688988</t>
  </si>
  <si>
    <t>MDL W/PRGM ;1734-OE2C/C (CC)_IRC</t>
  </si>
  <si>
    <t>PN-688991</t>
  </si>
  <si>
    <t>PN-688990</t>
  </si>
  <si>
    <t>PN-688989</t>
  </si>
  <si>
    <t>MDL W/PRGM ;1734-OE4C/C_IRC</t>
  </si>
  <si>
    <t>PCBA;1734-OE4C_IRC</t>
  </si>
  <si>
    <t>PN-688993</t>
  </si>
  <si>
    <t>MDL W/PRGM ;1734-OE4C/C (CC)_IRC</t>
  </si>
  <si>
    <t>PN-689080</t>
  </si>
  <si>
    <t>PN-689009</t>
  </si>
  <si>
    <t>PN-689155</t>
  </si>
  <si>
    <t>PN-689158</t>
  </si>
  <si>
    <t>PN-689161</t>
  </si>
  <si>
    <t>PCBA; NG69-L3Z COMMS BD;NSE</t>
  </si>
  <si>
    <t>PN-689163</t>
  </si>
  <si>
    <t>PN-689166</t>
  </si>
  <si>
    <t>PN-689167</t>
  </si>
  <si>
    <t>PCBA; NG69-L3Z PWR BD</t>
  </si>
  <si>
    <t>PN-689168</t>
  </si>
  <si>
    <t>PN-689915</t>
  </si>
  <si>
    <t>PN-689916</t>
  </si>
  <si>
    <t>PN-690151</t>
  </si>
  <si>
    <t>FW ASSY;FLASH;2080-L50E-48PT SER B (E1)</t>
  </si>
  <si>
    <t>PN-690154</t>
  </si>
  <si>
    <t>FW ASSY;MCU;2080-L50E-24/48PT SER B (E1)</t>
  </si>
  <si>
    <t>PN-690245</t>
  </si>
  <si>
    <t>FW ASSY;2080-LC20-20PT CPU SER D</t>
  </si>
  <si>
    <t>PN-690531</t>
  </si>
  <si>
    <t>PN-683861</t>
  </si>
  <si>
    <t>PN-683860</t>
  </si>
  <si>
    <t>PN-690598</t>
  </si>
  <si>
    <t>PN-690740</t>
  </si>
  <si>
    <t>MDL W/PRGM ASSY. 1756-L7X; AS; CC</t>
  </si>
  <si>
    <t>PN-690964</t>
  </si>
  <si>
    <t>PN-690960</t>
  </si>
  <si>
    <t>PN-690965</t>
  </si>
  <si>
    <t>PN-690961</t>
  </si>
  <si>
    <t>PN-690966</t>
  </si>
  <si>
    <t>PN-690962</t>
  </si>
  <si>
    <t>PN-690967</t>
  </si>
  <si>
    <t>PN-690963</t>
  </si>
  <si>
    <t>PCBA ;1734-OB2EP/1738-OB2EPM1</t>
  </si>
  <si>
    <t>PN-690968</t>
  </si>
  <si>
    <t>PN-691325</t>
  </si>
  <si>
    <t>PN-691324</t>
  </si>
  <si>
    <t>PCBA; 5034-AENTR; PS E1</t>
  </si>
  <si>
    <t>PN-691326</t>
  </si>
  <si>
    <t>MDL W/PRGM;5034-AENTRXT CPU E1</t>
  </si>
  <si>
    <t>PN-691328</t>
  </si>
  <si>
    <t>FW ASSY; SPINOR; 5034-AENTRXT CPU E1</t>
  </si>
  <si>
    <t>PN-691329</t>
  </si>
  <si>
    <t>PCBA; 5034-AENTRXT; PS E1</t>
  </si>
  <si>
    <t>PN-691335</t>
  </si>
  <si>
    <t>FW ASSY; SPINOR; 5034-MB E1</t>
  </si>
  <si>
    <t>PN-691336</t>
  </si>
  <si>
    <t>MDL W/PRGM;5034-MB E1</t>
  </si>
  <si>
    <t>PN-697450</t>
  </si>
  <si>
    <t>MDL W/PRGM;5034-MB(JTAG) E1</t>
  </si>
  <si>
    <t>PN-691333</t>
  </si>
  <si>
    <t>PN-691332</t>
  </si>
  <si>
    <t>PCBA; 5034-MB E1</t>
  </si>
  <si>
    <t xml:space="preserve">PCBA; 5034-MB E1 </t>
  </si>
  <si>
    <t>PN-691374</t>
  </si>
  <si>
    <t>FW ASSY; SPINOR; 5034-MBXT E1</t>
  </si>
  <si>
    <t>PN-691377</t>
  </si>
  <si>
    <t>MDL W/PRGM;5034-MBXT E1</t>
  </si>
  <si>
    <t xml:space="preserve">PCBA; 5034-MBXT E1 </t>
  </si>
  <si>
    <t>PN-697451</t>
  </si>
  <si>
    <t>PN-694905</t>
  </si>
  <si>
    <t>MDL W/PRGM;5034-MBXT(JTAG) E1</t>
  </si>
  <si>
    <t>PCBA; 5034-MBXT E1 (JTAG)</t>
  </si>
  <si>
    <t>PN-691375</t>
  </si>
  <si>
    <t>FW ASSY; SPINOR; 5034-MBSA E1</t>
  </si>
  <si>
    <t>PN-691378</t>
  </si>
  <si>
    <t>MDL W/PRGM;5034-MBSA E1</t>
  </si>
  <si>
    <t>PN-691376</t>
  </si>
  <si>
    <t>FW ASSY; SPINOR; 5034-MBSAXT E1</t>
  </si>
  <si>
    <t>PN-691379</t>
  </si>
  <si>
    <t>MDL W/PRGM;5034-MBSAXT E1</t>
  </si>
  <si>
    <t>PN-691493</t>
  </si>
  <si>
    <t>PN-691490</t>
  </si>
  <si>
    <t>PN-691489</t>
  </si>
  <si>
    <t>PN-691494</t>
  </si>
  <si>
    <t>PN-691491</t>
  </si>
  <si>
    <t>PN-691495</t>
  </si>
  <si>
    <t>PN-691496</t>
  </si>
  <si>
    <t>PN-691492</t>
  </si>
  <si>
    <t>PN-691497</t>
  </si>
  <si>
    <t>PCBA;5069-L3ZS2; COMM BD</t>
  </si>
  <si>
    <t>PN-691555</t>
  </si>
  <si>
    <t>PCBA;MDL;5069-L3ZS2; COMM BD;CC</t>
  </si>
  <si>
    <t>PN-691556</t>
  </si>
  <si>
    <t>PN-691557</t>
  </si>
  <si>
    <t>PCBA;MDL;NG69-L3ZS2 PWR BD;CC</t>
  </si>
  <si>
    <t>PN-691563</t>
  </si>
  <si>
    <t>PN-676596</t>
  </si>
  <si>
    <t>PN-676595</t>
  </si>
  <si>
    <t>PCBA; 5032-UB16 16PT DIGITAL CFG L CODED</t>
  </si>
  <si>
    <t>PN-692605</t>
  </si>
  <si>
    <t>PN-692698</t>
  </si>
  <si>
    <t>FW ASSY; 1794-AENTR/XT; MAIN IMAGE 2.012</t>
  </si>
  <si>
    <t>MDL W/PRGM;1756-IF8 B;ANLG;ROHS</t>
  </si>
  <si>
    <t>PN-693215</t>
  </si>
  <si>
    <t>FW ASSY;FLASH;2080-L50E-24PT CPU SER B</t>
  </si>
  <si>
    <t>PN-693217</t>
  </si>
  <si>
    <t>FW ASSY;FLASH;2080-L70E-24PT DNP3; SER B</t>
  </si>
  <si>
    <t>PN-693218</t>
  </si>
  <si>
    <t>FW ASSY;MCU;2080-L70E-24PT DNP3;CPU SERB</t>
  </si>
  <si>
    <t>PN-693223</t>
  </si>
  <si>
    <t>FW ASSY;MCU;2080-L70E-24PT CPU SER B</t>
  </si>
  <si>
    <t>PN-693224</t>
  </si>
  <si>
    <t>FW ASSY;FLASH;2080-L70E-24PT CPU SER B</t>
  </si>
  <si>
    <t>PN-693307</t>
  </si>
  <si>
    <t>PN-684345</t>
  </si>
  <si>
    <t>1769-SDN; MDL W/PRGM</t>
  </si>
  <si>
    <t>PN-693309</t>
  </si>
  <si>
    <t>PN-693319</t>
  </si>
  <si>
    <t>PN-694216</t>
  </si>
  <si>
    <t>PN-694212</t>
  </si>
  <si>
    <t>PN-694217</t>
  </si>
  <si>
    <t>PN-694213</t>
  </si>
  <si>
    <t>PN-694218</t>
  </si>
  <si>
    <t>PN-694214</t>
  </si>
  <si>
    <t>PN-694220</t>
  </si>
  <si>
    <t>PN-694215</t>
  </si>
  <si>
    <t>PN-694222</t>
  </si>
  <si>
    <t>PN-694223</t>
  </si>
  <si>
    <t>PN-694469</t>
  </si>
  <si>
    <t>PCBA;5094-OB16S IO_1</t>
  </si>
  <si>
    <t>PN-694472</t>
  </si>
  <si>
    <t>PN-694671</t>
  </si>
  <si>
    <t>PN-694117</t>
  </si>
  <si>
    <t>MDL W/PRGM;1769-L3YS PSC-SPC;CC_PARTIAL</t>
  </si>
  <si>
    <t>PN-694672</t>
  </si>
  <si>
    <t>PN-694746</t>
  </si>
  <si>
    <t>PCBA;MDL;1769-L3YS BKP BD_E2;CC_PARTIAL</t>
  </si>
  <si>
    <t>PCBA;MDL;1769-L3YS BKP BOARD_</t>
  </si>
  <si>
    <t>PN-694747</t>
  </si>
  <si>
    <t>PN-694849</t>
  </si>
  <si>
    <t>PN-694850</t>
  </si>
  <si>
    <t>PN-694851</t>
  </si>
  <si>
    <t>MDL W/PRGM; 1734-IR2/C 2PT RTD</t>
  </si>
  <si>
    <t>PCBA;1734-IR2/IR2E; IRC</t>
  </si>
  <si>
    <t>PN-694854</t>
  </si>
  <si>
    <t>PN-694855</t>
  </si>
  <si>
    <t>PN-695305</t>
  </si>
  <si>
    <t>5094-HSC;MDL W/PRGM</t>
  </si>
  <si>
    <t>PN-695887</t>
  </si>
  <si>
    <t>PN-695888</t>
  </si>
  <si>
    <t>PN-695911</t>
  </si>
  <si>
    <t>PN-695912</t>
  </si>
  <si>
    <t>PN-697097</t>
  </si>
  <si>
    <t>PN-695917</t>
  </si>
  <si>
    <t>PN-695903</t>
  </si>
  <si>
    <t>PN-695902</t>
  </si>
  <si>
    <t>PN-695918</t>
  </si>
  <si>
    <t>PN-695905</t>
  </si>
  <si>
    <t>PN-695919</t>
  </si>
  <si>
    <t>PN-695920</t>
  </si>
  <si>
    <t>PN-695906</t>
  </si>
  <si>
    <t>PN-695921</t>
  </si>
  <si>
    <t>PN-695922</t>
  </si>
  <si>
    <t>PN-695909</t>
  </si>
  <si>
    <t>PN-695923</t>
  </si>
  <si>
    <t>PN-695910</t>
  </si>
  <si>
    <t>PCBA ;1734-OB2EP</t>
  </si>
  <si>
    <t>PN-695924</t>
  </si>
  <si>
    <t>PN-695913</t>
  </si>
  <si>
    <t>PN-695925</t>
  </si>
  <si>
    <t>PN-696160</t>
  </si>
  <si>
    <t>FW ASSY; HOST; 1734-4IOL REV 2.012; EVAL</t>
  </si>
  <si>
    <t>PN-696164</t>
  </si>
  <si>
    <t>FW ASSY; IOL; 1734-4IOL REV 2.012;EVAL</t>
  </si>
  <si>
    <t>PN-696371</t>
  </si>
  <si>
    <t>MDL W/PRGM;2080-L70E-24QWBNK DNP3;CPU</t>
  </si>
  <si>
    <t>PN-696378</t>
  </si>
  <si>
    <t>FW ASSY;MCU;1734-OE4C;VER3.005</t>
  </si>
  <si>
    <t>PN-696379</t>
  </si>
  <si>
    <t>MDL W/PRGM ;1734-OE4C/C</t>
  </si>
  <si>
    <t>PN-696380</t>
  </si>
  <si>
    <t>PCBA; NG94-AENTR CPU BOARD</t>
  </si>
  <si>
    <t>PN-696870</t>
  </si>
  <si>
    <t>PN-696874</t>
  </si>
  <si>
    <t>PN-696891</t>
  </si>
  <si>
    <t>PCBA; 5034-EXPXT; POWER BD (VER)</t>
  </si>
  <si>
    <t>PN-696950</t>
  </si>
  <si>
    <t>PN-696952</t>
  </si>
  <si>
    <t>PN-696951</t>
  </si>
  <si>
    <t>PN-697029</t>
  </si>
  <si>
    <t>FW ASSY; SPINOR; 5034-AENTR CPU E1.1</t>
  </si>
  <si>
    <t>PN-697030</t>
  </si>
  <si>
    <t>FW ASSY; SPINOR; 5034-AENTRXT CPU E1.1</t>
  </si>
  <si>
    <t>PN-697031</t>
  </si>
  <si>
    <t>PN-697028</t>
  </si>
  <si>
    <t>MDL W/PRGM;5034-AENTR CPU(JTAG) E1</t>
  </si>
  <si>
    <t>PCBA; 5034-AENTR; CPU (JTAG) E1</t>
  </si>
  <si>
    <t>PCBA; 5034-AENTR CPU (JTAG) E1</t>
  </si>
  <si>
    <t>PN-697032</t>
  </si>
  <si>
    <t>MDL W/PRGM;5034-AENTRXT CPU(JTAG) E1</t>
  </si>
  <si>
    <t>PN-694906</t>
  </si>
  <si>
    <t>PCBA; 5034-MB E1 (JTAG)</t>
  </si>
  <si>
    <t>PN-697924</t>
  </si>
  <si>
    <t>5069-ARM; MDL W/PRGM</t>
  </si>
  <si>
    <t>PCBA; NEO MA ARM</t>
  </si>
  <si>
    <t>PN-698981</t>
  </si>
  <si>
    <t>PN-698980</t>
  </si>
  <si>
    <t>PN-698978</t>
  </si>
  <si>
    <t>MDL W/PRGM; 5032-CFGB16M12M12LDR</t>
  </si>
  <si>
    <t>PCBA;5032-CFGB16; 16PT DIG CFG L CODED</t>
  </si>
  <si>
    <t>PN-699277</t>
  </si>
  <si>
    <t>FW ASSY; HOST; 1734-4IOL REV 3.011</t>
  </si>
  <si>
    <t>PN-699278</t>
  </si>
  <si>
    <t>FW ASSY; IOL; 1734-4IOL REV 3.011</t>
  </si>
  <si>
    <t>PN-699281</t>
  </si>
  <si>
    <t>PN-699282</t>
  </si>
  <si>
    <t>MDL W/PRGM; 1734-4IOLK (CC)</t>
  </si>
  <si>
    <t>PN-699367</t>
  </si>
  <si>
    <t>FW ASSY; SPINOR; 5034-OW4I E1</t>
  </si>
  <si>
    <t>PN-699420</t>
  </si>
  <si>
    <t>FW ASSY; SPINOR; 5034-IB16 E1</t>
  </si>
  <si>
    <t>PN-699421</t>
  </si>
  <si>
    <t>FW ASSY; SPINOR; 5034-IB16XT E1</t>
  </si>
  <si>
    <t>PN-699422</t>
  </si>
  <si>
    <t>FW ASSY; SPINOR; 5034-IB8 E1</t>
  </si>
  <si>
    <t>PN-699423</t>
  </si>
  <si>
    <t>FW ASSY; SPINOR; 5034-IB8XT E1</t>
  </si>
  <si>
    <t>PN-699426</t>
  </si>
  <si>
    <t>PN-699425</t>
  </si>
  <si>
    <t>MDL W/PRGM; 5032-CFGB16M12DR</t>
  </si>
  <si>
    <t>PCBA; 5032-CFGB16; 16PT DIG CFG 4PINMINI</t>
  </si>
  <si>
    <t>PCBA; 5032-CFGB16 16PT DIG CF</t>
  </si>
  <si>
    <t>PN-699443</t>
  </si>
  <si>
    <t>PN-699511</t>
  </si>
  <si>
    <t>FW ASSY; SPINOR; 5034-OW4IXT E1</t>
  </si>
  <si>
    <t>PN-699517</t>
  </si>
  <si>
    <t>FW ASSY; SPINOR; 5034-OB16 E1</t>
  </si>
  <si>
    <t>PN-699519</t>
  </si>
  <si>
    <t>FW ASSY; SPINOR; 5034-OB16XT E1</t>
  </si>
  <si>
    <t>PN-699521</t>
  </si>
  <si>
    <t>FW ASSY; SPINOR; 5034-OB8 E1</t>
  </si>
  <si>
    <t>PN-699523</t>
  </si>
  <si>
    <t>FW ASSY; SPINOR; 5034-OB8XT E1</t>
  </si>
  <si>
    <t>PN-699533</t>
  </si>
  <si>
    <t>PN-699532</t>
  </si>
  <si>
    <t>PN-699529</t>
  </si>
  <si>
    <t>MDL W/PRGM; 5032-CFGB16M12P5DR</t>
  </si>
  <si>
    <t>PCBA;5032-CFGB16; 16PT DIG CFG 5PIN MINI</t>
  </si>
  <si>
    <t>PCBA; 5032-CFGB16; 16PT DIG C</t>
  </si>
  <si>
    <t>PN-699778</t>
  </si>
  <si>
    <t>PN-692303</t>
  </si>
  <si>
    <t>PN-692302</t>
  </si>
  <si>
    <t>MDL W/PRGM; 5034-OW4I</t>
  </si>
  <si>
    <t>PCBA; 5034-OW4I E1; IO BOARD</t>
  </si>
  <si>
    <t>PCBA;5034-OW4I; E1 BOARD</t>
  </si>
  <si>
    <t>PN-699779</t>
  </si>
  <si>
    <t>PN-688427</t>
  </si>
  <si>
    <t>PN-688426</t>
  </si>
  <si>
    <t>MDL W/PRGM; 5034-IB16</t>
  </si>
  <si>
    <t>PCBA; 5034-IB16 E1; IO BOARD</t>
  </si>
  <si>
    <t>PN-699780</t>
  </si>
  <si>
    <t>PN-696098</t>
  </si>
  <si>
    <t>PN-696097</t>
  </si>
  <si>
    <t>MDL W/PRGM;5034-IB8</t>
  </si>
  <si>
    <t>PCBA; 5034-IB8 E1; IO BOARD</t>
  </si>
  <si>
    <t>PN-700034</t>
  </si>
  <si>
    <t>FW ASSY; SPINOR; 5034-OF4 E1</t>
  </si>
  <si>
    <t>PN-700040</t>
  </si>
  <si>
    <t>FW ASSY; SPINOR; 5034-OF4XT E1</t>
  </si>
  <si>
    <t>PN-700044</t>
  </si>
  <si>
    <t>FW ASSY; SPINOR; 5034-IF4 E1</t>
  </si>
  <si>
    <t>PN-700046</t>
  </si>
  <si>
    <t>FW ASSY; SPINOR; 5034-IF4XT E1</t>
  </si>
  <si>
    <t>PN-700048</t>
  </si>
  <si>
    <t>FW ASSY; SPINOR; 5034-IF8V E1</t>
  </si>
  <si>
    <t>PN-700050</t>
  </si>
  <si>
    <t>FW ASSY; SPINOR; 5034-IF8VXT E1</t>
  </si>
  <si>
    <t>PN-700054</t>
  </si>
  <si>
    <t>FW ASSY; SPINOR; 5034-IF8C E1</t>
  </si>
  <si>
    <t>PN-700056</t>
  </si>
  <si>
    <t>FW ASSY; SPINOR; 5034-IF8CXT E1</t>
  </si>
  <si>
    <t>PN-700064</t>
  </si>
  <si>
    <t>PN-700065</t>
  </si>
  <si>
    <t>PN-700066</t>
  </si>
  <si>
    <t>PN-700058</t>
  </si>
  <si>
    <t>PN-700057</t>
  </si>
  <si>
    <t>PN-700067</t>
  </si>
  <si>
    <t>PN-700059</t>
  </si>
  <si>
    <t>PN-700068</t>
  </si>
  <si>
    <t>PN-700060</t>
  </si>
  <si>
    <t>PN-700069</t>
  </si>
  <si>
    <t>PN-700061</t>
  </si>
  <si>
    <t>PN-700070</t>
  </si>
  <si>
    <t>PN-700062</t>
  </si>
  <si>
    <t>PN-700071</t>
  </si>
  <si>
    <t>PN-700063</t>
  </si>
  <si>
    <t>PN-700072</t>
  </si>
  <si>
    <t>PN-700142</t>
  </si>
  <si>
    <t>PN-692291</t>
  </si>
  <si>
    <t>PN-692290</t>
  </si>
  <si>
    <t>MDL W/PRGM;5034-OB16</t>
  </si>
  <si>
    <t>PCBA; 5034-OB16 E1; IO BOARD</t>
  </si>
  <si>
    <t>PN-700143</t>
  </si>
  <si>
    <t>PN-696099</t>
  </si>
  <si>
    <t>MDL W/PRGM;5034-OB8</t>
  </si>
  <si>
    <t>PCBA; 5034-OB8 E1; IO BOARD</t>
  </si>
  <si>
    <t>PN-700147</t>
  </si>
  <si>
    <t>MDL W/PRGM;5034-OB16XT; CC</t>
  </si>
  <si>
    <t>PN-700148</t>
  </si>
  <si>
    <t>MDL W/PRGM;5034-OB8XT; CC</t>
  </si>
  <si>
    <t>PN-700161</t>
  </si>
  <si>
    <t>MDL W/PRGM; 5034-OW4IXT; CC</t>
  </si>
  <si>
    <t>PN-70034</t>
  </si>
  <si>
    <t>TRAPPED KEY INTERLOCK</t>
  </si>
  <si>
    <t>PN-700520</t>
  </si>
  <si>
    <t>MDL W/PRGM; 5034-IB16XT; CC</t>
  </si>
  <si>
    <t>PN-700921</t>
  </si>
  <si>
    <t>MDL W/PRGM; 5034-IB8XT; CC</t>
  </si>
  <si>
    <t>PN-701096</t>
  </si>
  <si>
    <t>PN-701099</t>
  </si>
  <si>
    <t>FW ASSY; 1734-AENTX SER C; CPU 7.013</t>
  </si>
  <si>
    <t>PN-701247</t>
  </si>
  <si>
    <t>FW ASSY; 1734- DIG 3.22.3</t>
  </si>
  <si>
    <t>PN-701277</t>
  </si>
  <si>
    <t>PN-701276</t>
  </si>
  <si>
    <t>PN-701278</t>
  </si>
  <si>
    <t>MDL W/PRGM ;1734-OE2V(CC) REDESIGN</t>
  </si>
  <si>
    <t>PN-701406</t>
  </si>
  <si>
    <t>PN-701405</t>
  </si>
  <si>
    <t>PN-703322</t>
  </si>
  <si>
    <t>PN-701407</t>
  </si>
  <si>
    <t>1734-IB8SK/C; A SIDE MDL W/PRGM; CC</t>
  </si>
  <si>
    <t>PN-701409</t>
  </si>
  <si>
    <t>PN-701408</t>
  </si>
  <si>
    <t>PN-701410</t>
  </si>
  <si>
    <t>1734-IB8SK/C; B SIDE MDL W/PRGM; CC</t>
  </si>
  <si>
    <t>PN-701928</t>
  </si>
  <si>
    <t xml:space="preserve"> PN-701927</t>
  </si>
  <si>
    <t>PCBA; NEOS ENET/IP NST DEV BOARD</t>
  </si>
  <si>
    <t>PCBA; NEOS ENET/IP NST DEV BO</t>
  </si>
  <si>
    <t>PN-701943</t>
  </si>
  <si>
    <t>PN-701945</t>
  </si>
  <si>
    <t>MDL W/PRGM;1794-AENTRXT;HMI BRD COATED</t>
  </si>
  <si>
    <t>PN-701946</t>
  </si>
  <si>
    <t>PN-702218</t>
  </si>
  <si>
    <t>PN-702741</t>
  </si>
  <si>
    <t>MDL W/PRGM;5034-AENTR CPU E1.1</t>
  </si>
  <si>
    <t>PCBA; 5034-AENTR; CPU E1.1</t>
  </si>
  <si>
    <t>PCBA; 5034-AENTR CPU E1.1</t>
  </si>
  <si>
    <t>PN-702219</t>
  </si>
  <si>
    <t>MDL W/PRGM;5034-AENTRXT CPU E1.1</t>
  </si>
  <si>
    <t>PN-702220</t>
  </si>
  <si>
    <t>PN-702743</t>
  </si>
  <si>
    <t>MDL W/PRGM;5034-AENTR CPU(JTAG) E1.1</t>
  </si>
  <si>
    <t>PCBA; 5034-AENTR; CPU (JTAG) E1.1</t>
  </si>
  <si>
    <t>PCBA; 5034-AENTR CPU (JTAG)</t>
  </si>
  <si>
    <t>PN-702221</t>
  </si>
  <si>
    <t>MDL W/PRGM;5034-AENTRXT CPU(JTAG) E1.1</t>
  </si>
  <si>
    <t>PN-702379</t>
  </si>
  <si>
    <t>FW ASSY; SPINOR; 5034-OB8S E1</t>
  </si>
  <si>
    <t>PN-702380</t>
  </si>
  <si>
    <t>FW ASSY; SPINOR; 5034-OB8SXT E1</t>
  </si>
  <si>
    <t>PN-702414</t>
  </si>
  <si>
    <t>FW ASSY; MCU_A BOOTLOADER E1</t>
  </si>
  <si>
    <t>PN-702415</t>
  </si>
  <si>
    <t>FW ASSY; MCU_B BOOTLOADER E1</t>
  </si>
  <si>
    <t>PN-702417</t>
  </si>
  <si>
    <t>FW ASSY; SPINOR; 5034-IB8S E1</t>
  </si>
  <si>
    <t>PN-702419</t>
  </si>
  <si>
    <t>FW ASSY; SPINOR; 5034-IB8SXT E1</t>
  </si>
  <si>
    <t>PN-702531</t>
  </si>
  <si>
    <t>PN-702534</t>
  </si>
  <si>
    <t>MDL W/PRGM; 5034-IB8SXT; CC</t>
  </si>
  <si>
    <t>PCBA; 5034-IB8S/IB8SXT E1</t>
  </si>
  <si>
    <t>PN-702533</t>
  </si>
  <si>
    <t>PN-702532</t>
  </si>
  <si>
    <t>PN-702530</t>
  </si>
  <si>
    <t>PN-702537</t>
  </si>
  <si>
    <t>PN-702538</t>
  </si>
  <si>
    <t>PN-702536</t>
  </si>
  <si>
    <t>PN-702535</t>
  </si>
  <si>
    <t>PN-702539</t>
  </si>
  <si>
    <t>PN-702722</t>
  </si>
  <si>
    <t>MDL W/PRGM; 5034-IB8S</t>
  </si>
  <si>
    <t>PN-702726</t>
  </si>
  <si>
    <t>PN-702727</t>
  </si>
  <si>
    <t>MDL W/PRGM; 5034-OB8SXT; CC</t>
  </si>
  <si>
    <t>PCBA; 5034-OB8S/OB8SXT E1</t>
  </si>
  <si>
    <t>PN-702731</t>
  </si>
  <si>
    <t>MDL W/PRGM; 5034-OB8S</t>
  </si>
  <si>
    <t>PN-702851</t>
  </si>
  <si>
    <t>PN-696081</t>
  </si>
  <si>
    <t>pn-696080</t>
  </si>
  <si>
    <t>MDL W/PRGM; 5034-IF8C</t>
  </si>
  <si>
    <t>PCBA; 5034-IF8C/IF8CXT</t>
  </si>
  <si>
    <t>PCBA;5034-IF8C ANALOG INPUT</t>
  </si>
  <si>
    <t>PN-702855</t>
  </si>
  <si>
    <t>MDL W/PRGM; 5034-IF8CXT;CC</t>
  </si>
  <si>
    <t>PN-702913</t>
  </si>
  <si>
    <t>PN-696079</t>
  </si>
  <si>
    <t>PN-696078</t>
  </si>
  <si>
    <t>MDL W/PRGM; 5034-IF4</t>
  </si>
  <si>
    <t>PCBA; 5034-IF4/IF4XT</t>
  </si>
  <si>
    <t>PN-702914</t>
  </si>
  <si>
    <t>MDL W/PRGM; 5034-IF4XT; CC</t>
  </si>
  <si>
    <t>PN-702926</t>
  </si>
  <si>
    <t>PN-696085</t>
  </si>
  <si>
    <t>PN-696084</t>
  </si>
  <si>
    <t>MDL W/PRGM;5034-OF4</t>
  </si>
  <si>
    <t>PCBA; 5034-OF4/OF4XT</t>
  </si>
  <si>
    <t>PCBA;5034-OF4; E1 BOARD</t>
  </si>
  <si>
    <t>PN-702949</t>
  </si>
  <si>
    <t>MDL W/PRGM;5034-OF4XT E1; CC</t>
  </si>
  <si>
    <t>PN-702951</t>
  </si>
  <si>
    <t>MDL W/PRGM;2080-L50E-48PT CPU SER B (CC)</t>
  </si>
  <si>
    <t>PN-703022</t>
  </si>
  <si>
    <t>MDL W/PRGM ;1734-OE2C/C (CC) REDESIGN</t>
  </si>
  <si>
    <t>PN-703204</t>
  </si>
  <si>
    <t>PN-703207</t>
  </si>
  <si>
    <t>PN-703208</t>
  </si>
  <si>
    <t>PN-703209</t>
  </si>
  <si>
    <t>PN-703210</t>
  </si>
  <si>
    <t>PN-703416</t>
  </si>
  <si>
    <t>PN-696083</t>
  </si>
  <si>
    <t>PN-696082</t>
  </si>
  <si>
    <t>MDL W/PRGM; 5034-IF8V</t>
  </si>
  <si>
    <t>PCBA; 5034-IF8V/IF8VXT</t>
  </si>
  <si>
    <t>PCBA;5034-IF8V/IF8VXT</t>
  </si>
  <si>
    <t>PN-703417</t>
  </si>
  <si>
    <t>MDL W/PRGM; 5034-IF8V; CC</t>
  </si>
  <si>
    <t>PN-703486</t>
  </si>
  <si>
    <t>FW ASSY; SPINOR; 5034-IRT4I E1</t>
  </si>
  <si>
    <t>PN-703489</t>
  </si>
  <si>
    <t>FW ASSY; SPINOR; 5034-IRT4IXT E1</t>
  </si>
  <si>
    <t>PN-703671</t>
  </si>
  <si>
    <t>PN-696087</t>
  </si>
  <si>
    <t>PN-696086</t>
  </si>
  <si>
    <t>MDL W/PRGM; 5034-IRT4I</t>
  </si>
  <si>
    <t>PCBA; 5034-IRT4I/IRT4IXT</t>
  </si>
  <si>
    <t>PCBA; 5034-IRT4I ANALOG INPUT</t>
  </si>
  <si>
    <t>PN-703672</t>
  </si>
  <si>
    <t>MDL W/PRGM; 5034-IRT4IXT; CC</t>
  </si>
  <si>
    <t>PN-703753</t>
  </si>
  <si>
    <t>PN-703752</t>
  </si>
  <si>
    <t>PN-703763</t>
  </si>
  <si>
    <t>PN-703762</t>
  </si>
  <si>
    <t>PN-703839</t>
  </si>
  <si>
    <t>PN-703841</t>
  </si>
  <si>
    <t>PN-703842</t>
  </si>
  <si>
    <t>PN-703843</t>
  </si>
  <si>
    <t>PN-703844</t>
  </si>
  <si>
    <t>PN-703846</t>
  </si>
  <si>
    <t>PN-704371</t>
  </si>
  <si>
    <t>MDL W/PRGM; 2080-L70E-24PT CPU SER B CC</t>
  </si>
  <si>
    <t>PN-704375</t>
  </si>
  <si>
    <t>MDL W/PRGM;2080-L70E-24PT DNP3;CPU/B CC</t>
  </si>
  <si>
    <t>PN-705133</t>
  </si>
  <si>
    <t>FW ASSY; SPINOR; 5034-IOL4 E1</t>
  </si>
  <si>
    <t>PN-705134</t>
  </si>
  <si>
    <t>FW ASSY; SPINOR; 5034-IOL4XT E1</t>
  </si>
  <si>
    <t>PN-705147</t>
  </si>
  <si>
    <t>FW ASSY;POINTGUARD;DISCRETES SER.C;A CPU</t>
  </si>
  <si>
    <t>PN-705148</t>
  </si>
  <si>
    <t>FW ASSY;POINTGUARD;DISCRETES SER.C;B CPU</t>
  </si>
  <si>
    <t>PN-705273</t>
  </si>
  <si>
    <t>PN-705275</t>
  </si>
  <si>
    <t>PN-705277</t>
  </si>
  <si>
    <t>MDL W/PRGM;5069-L3ZS3;PSC BD;P-CC</t>
  </si>
  <si>
    <t>PN-705278</t>
  </si>
  <si>
    <t>MDL W/PRGM;5069-L3ZS3;SPC BD;P-CC</t>
  </si>
  <si>
    <t>PN-705279</t>
  </si>
  <si>
    <t>MDL W/PRGM;5069-L3ZS3;PSC BD;CC</t>
  </si>
  <si>
    <t>PN-705280</t>
  </si>
  <si>
    <t>MDL W/PRGM;5069-L3ZS3;SPC BD;CC</t>
  </si>
  <si>
    <t>MDL W/PRGM;1756-IF8I ANLG IN;ISOL;SIL</t>
  </si>
  <si>
    <t>PN-705567</t>
  </si>
  <si>
    <t>PN-705568</t>
  </si>
  <si>
    <t>PN-705569</t>
  </si>
  <si>
    <t>PCB ASM 1794-ACNR15; 1794-ACN</t>
  </si>
  <si>
    <t>PN-706125</t>
  </si>
  <si>
    <t>PN-706320</t>
  </si>
  <si>
    <t>PCBA ;1794-TBNK;CC</t>
  </si>
  <si>
    <t>PN-706322</t>
  </si>
  <si>
    <t>PN-706480</t>
  </si>
  <si>
    <t>PN-706484</t>
  </si>
  <si>
    <t>PN-706485</t>
  </si>
  <si>
    <t>PN-706486</t>
  </si>
  <si>
    <t>PN-706676</t>
  </si>
  <si>
    <t>PN-706684</t>
  </si>
  <si>
    <t>PN-706685</t>
  </si>
  <si>
    <t>PN-707053</t>
  </si>
  <si>
    <t>PCBA; MDL; 1756-EN4TR E5.2</t>
  </si>
  <si>
    <t>PCBA; MDL; 1756-EN4TR_E5.2</t>
  </si>
  <si>
    <t>PN-707693</t>
  </si>
  <si>
    <t>PN-697815</t>
  </si>
  <si>
    <t>PN-697816</t>
  </si>
  <si>
    <t>MDL W/PRGM; 5034-IOL4</t>
  </si>
  <si>
    <t>PCBA; 5034-IOL4 E1 BOARD</t>
  </si>
  <si>
    <t>PCBA;5034-IOL4 E1 BOARD</t>
  </si>
  <si>
    <t>PN-707694</t>
  </si>
  <si>
    <t>MDL W/PRGM; 5034-IOL4XT; CC</t>
  </si>
  <si>
    <t>PN-707860</t>
  </si>
  <si>
    <t>PCBA; 5034-MBPTM; BASE BD; CC</t>
  </si>
  <si>
    <t>PN-708157</t>
  </si>
  <si>
    <t>FW ASSY;FPGA;5069-L3Z DFR DMS E1A A3P125</t>
  </si>
  <si>
    <t>PN-708563</t>
  </si>
  <si>
    <t>ELECT-ASSY;MDL W/PRGM;5069-LZ;P-CC</t>
  </si>
  <si>
    <t>PN-709208</t>
  </si>
  <si>
    <t>PN-709766</t>
  </si>
  <si>
    <t>PN-695303</t>
  </si>
  <si>
    <t>PN-696816</t>
  </si>
  <si>
    <t>MDL W/PRGM;5069-L3ZS2;PROC BD;P-CC</t>
  </si>
  <si>
    <t>PCBA;NG69-L3Z DFR VMS PROCESSOR E1A</t>
  </si>
  <si>
    <t>PCBA;NG69-L3Z DFR VMS PROCESS</t>
  </si>
  <si>
    <t>PN-709767</t>
  </si>
  <si>
    <t>PN-696820</t>
  </si>
  <si>
    <t>PCBA;NG69-L3Z DFR VMS PROCESSOR E1B</t>
  </si>
  <si>
    <t>MDL W/PRGM;1756-OF8I ANLG OUT;ISOL;SIL</t>
  </si>
  <si>
    <t>PN-710588</t>
  </si>
  <si>
    <t>PN-708939</t>
  </si>
  <si>
    <t>PCBA;1734-OB8E</t>
  </si>
  <si>
    <t>PCBA;1734-OB4E</t>
  </si>
  <si>
    <t>PN-710590</t>
  </si>
  <si>
    <t>PN-710502</t>
  </si>
  <si>
    <t>PCBA;1734-OB2EP/1738-OB2EPM12</t>
  </si>
  <si>
    <t>PN-710719</t>
  </si>
  <si>
    <t>FW ASSY; 1734-AENTX SER C; CPU 7.014</t>
  </si>
  <si>
    <t>PN-710783</t>
  </si>
  <si>
    <t>PN-711275</t>
  </si>
  <si>
    <t>PN-711606</t>
  </si>
  <si>
    <t>PN-711605</t>
  </si>
  <si>
    <t>PCBA;5069-L3Z COMMS BD;P-CC</t>
  </si>
  <si>
    <t>PN-711666</t>
  </si>
  <si>
    <t>PCBA;5069-L3Z COMMS BD;NSE;P-CC</t>
  </si>
  <si>
    <t>PCBA;MDL;5069-L3ZK COMMS BD;CC</t>
  </si>
  <si>
    <t>PN-711679</t>
  </si>
  <si>
    <t>PN-711681</t>
  </si>
  <si>
    <t>PCBA;MDL;5069-L3ZK;PWR BD;CC</t>
  </si>
  <si>
    <t>PCBA;5069-L3Z PWR BD;P-CC</t>
  </si>
  <si>
    <t>PN-711685</t>
  </si>
  <si>
    <t>PCBA;5069-L3Z PWR BD NSE;P-CC</t>
  </si>
  <si>
    <t>MDL W/PRGM;2711P;PVP7; LOGIC BOARD;SER B</t>
  </si>
  <si>
    <t>PCBA;2711P;PVP7;LOGIC BOARD;SER B;P2.4.1</t>
  </si>
  <si>
    <t>PCBA;2711P;PVP7;LOGIC BOARD;S</t>
  </si>
  <si>
    <t>MDL W/PRGM;2711P;PVP7; LOGIC BOARD;CC</t>
  </si>
  <si>
    <t>PN-712176</t>
  </si>
  <si>
    <t>MDL W/PRGM;2080-L20E-20PT CPU P1A</t>
  </si>
  <si>
    <t>PN-712184</t>
  </si>
  <si>
    <t>FW ASSY;MCU;2080-L20E-20PT</t>
  </si>
  <si>
    <t>PN-712329</t>
  </si>
  <si>
    <t>PN-712327</t>
  </si>
  <si>
    <t>PN-712332</t>
  </si>
  <si>
    <t>MDL W/PRGM;HIDENSITY ANLG-K</t>
  </si>
  <si>
    <t>PN-712335</t>
  </si>
  <si>
    <t>PN-712333</t>
  </si>
  <si>
    <t>PN-712336</t>
  </si>
  <si>
    <t>PN-712420</t>
  </si>
  <si>
    <t>PCBA;5069-L3ZS2 PROC BD</t>
  </si>
  <si>
    <t>PN-712337</t>
  </si>
  <si>
    <t>MDL W/PRGM;5069-L3ZS2K;PROC BD;CC</t>
  </si>
  <si>
    <t>PCBA;5069-L3ZS2;PWR BD</t>
  </si>
  <si>
    <t>PN-712344</t>
  </si>
  <si>
    <t>PCBA;MDL;5069-L3ZS2K;PWR BD;CC</t>
  </si>
  <si>
    <t>PN-712565</t>
  </si>
  <si>
    <t>PN-712566</t>
  </si>
  <si>
    <t>PN-712854</t>
  </si>
  <si>
    <t>PN-712852</t>
  </si>
  <si>
    <t>PN-712851</t>
  </si>
  <si>
    <t>MDL W/PRGM;5034-MB (CDMI) E2</t>
  </si>
  <si>
    <t>PCBA; 5034-MB E2</t>
  </si>
  <si>
    <t>PN-712855</t>
  </si>
  <si>
    <t>MDL W/PRGM;5034-MBXT (CDMI) E2; CC</t>
  </si>
  <si>
    <t>PN-712856</t>
  </si>
  <si>
    <t>MDL W/PRGM;5034-MBSA (CDMI) E2</t>
  </si>
  <si>
    <t>PN-712857</t>
  </si>
  <si>
    <t>MDL W/PRGM;5034-MBSAXT (CDMI) E2; CC</t>
  </si>
  <si>
    <t>PN-712859</t>
  </si>
  <si>
    <t>FW ASSY; SPINOR; 5034-MB (CDMI) E2</t>
  </si>
  <si>
    <t>PN-712873</t>
  </si>
  <si>
    <t>PN-713679</t>
  </si>
  <si>
    <t>PN-713678</t>
  </si>
  <si>
    <t>PCBA; 5034-EXP; BASE BD (HOR) E2</t>
  </si>
  <si>
    <t>PCBA;5034-EXP E2;BASE BD(HOR)</t>
  </si>
  <si>
    <t>PN-713680</t>
  </si>
  <si>
    <t>PCBA; 5034-EXPXT; BASE BD (HOR) E2; CC</t>
  </si>
  <si>
    <t>PN-714002</t>
  </si>
  <si>
    <t>PN-714001</t>
  </si>
  <si>
    <t>PN-714000</t>
  </si>
  <si>
    <t>PCBA; 5034-IB8S/IB8SXT E2</t>
  </si>
  <si>
    <t>PN-714129</t>
  </si>
  <si>
    <t>PN-714131</t>
  </si>
  <si>
    <t>PN-714132</t>
  </si>
  <si>
    <t>PN-714130</t>
  </si>
  <si>
    <t>MDL W/PRGM ;1734-OE2C/C REDESIGN (CC)</t>
  </si>
  <si>
    <t>PN-714146</t>
  </si>
  <si>
    <t>PN-714143</t>
  </si>
  <si>
    <t>PN-714142</t>
  </si>
  <si>
    <t>PCBA; 5034-OB8S/OB8SXT E2</t>
  </si>
  <si>
    <t>PN-714152</t>
  </si>
  <si>
    <t>MDL W/PGRM; 5034-OB8SXT; CC</t>
  </si>
  <si>
    <t>PN-714162</t>
  </si>
  <si>
    <t>PN-714357</t>
  </si>
  <si>
    <t>PN-714355</t>
  </si>
  <si>
    <t>PCBA; 5034-EXP; POWER BD (VER) E2</t>
  </si>
  <si>
    <t>PCBA; 5034-EXP(VER); POWER BD</t>
  </si>
  <si>
    <t>PN-714358</t>
  </si>
  <si>
    <t>PCBA; 5034-EXPXT; POWER BD (VER) E2; CC</t>
  </si>
  <si>
    <t>PN-714363</t>
  </si>
  <si>
    <t>PN-714369</t>
  </si>
  <si>
    <t>PCBA; 5034-AENTRXT; PS E2; CC</t>
  </si>
  <si>
    <t>PCBA; 5034-AENTRXT; PS E2 CC</t>
  </si>
  <si>
    <t>PN-714365</t>
  </si>
  <si>
    <t>PCBA; 5034-AENTR; PS E2</t>
  </si>
  <si>
    <t>PN-714474</t>
  </si>
  <si>
    <t>PN-714478</t>
  </si>
  <si>
    <t>PN-714479</t>
  </si>
  <si>
    <t>PN-714487</t>
  </si>
  <si>
    <t>PN-714503</t>
  </si>
  <si>
    <t>PN-714507</t>
  </si>
  <si>
    <t>PN-714512</t>
  </si>
  <si>
    <t>PN-714513</t>
  </si>
  <si>
    <t>PN-714514</t>
  </si>
  <si>
    <t>PN-714518</t>
  </si>
  <si>
    <t>PN-714522</t>
  </si>
  <si>
    <t>PN-714523</t>
  </si>
  <si>
    <t>PN-714524</t>
  </si>
  <si>
    <t>PN-714527</t>
  </si>
  <si>
    <t>PN-714529</t>
  </si>
  <si>
    <t>PN-714530</t>
  </si>
  <si>
    <t>PN-714671</t>
  </si>
  <si>
    <t>PN-714670</t>
  </si>
  <si>
    <t>PCBA; 5034-AENTR; NFC POC BD</t>
  </si>
  <si>
    <t>PCBA; 5034-AENTR; NFC POC BD (1.60MM)</t>
  </si>
  <si>
    <t>PN-715810</t>
  </si>
  <si>
    <t>FW ASSY; SPINOR; 5034-AENTR CPU E2</t>
  </si>
  <si>
    <t>PN-715811</t>
  </si>
  <si>
    <t>FW ASSY; SPINOR; 5034-AENTRXT CPU E2</t>
  </si>
  <si>
    <t>PN-715813</t>
  </si>
  <si>
    <t>PN-714675</t>
  </si>
  <si>
    <t>PN-714673</t>
  </si>
  <si>
    <t>MDL W/PRGM;5034-AENTR CPU E2</t>
  </si>
  <si>
    <t>PCBA; 5034-AENTR; CPU E2</t>
  </si>
  <si>
    <t>PCBA; 5034-AENTR CPU E2 BOARD</t>
  </si>
  <si>
    <t>PN-715814</t>
  </si>
  <si>
    <t>MDL W/PRGM;5034-AENTRXT CPU E2; CC</t>
  </si>
  <si>
    <t>PN-715815</t>
  </si>
  <si>
    <t>PN-714674</t>
  </si>
  <si>
    <t>MDL W/PRGM;5034-AENTR CPU(JTAG) E2</t>
  </si>
  <si>
    <t>PCBA; 5034-AENTR; CPU (JTAG) E2</t>
  </si>
  <si>
    <t>PCBA; 5034-AENTR CPU (JTAG) E</t>
  </si>
  <si>
    <t>PN-715816</t>
  </si>
  <si>
    <t>MDL W/PRGM;5034-AENTRXT CPU(JTAG) E2; CC</t>
  </si>
  <si>
    <t>PN-715879</t>
  </si>
  <si>
    <t>FW ASSY; SPINOR; 5034-OB4 E1</t>
  </si>
  <si>
    <t>PN-715882</t>
  </si>
  <si>
    <t>FW ASSY; SPINOR; 5034-OB4XT E1</t>
  </si>
  <si>
    <t>PN-716643</t>
  </si>
  <si>
    <t>PN-711909</t>
  </si>
  <si>
    <t>PN-711907</t>
  </si>
  <si>
    <t>MDL W/PRGM;5034-OB4</t>
  </si>
  <si>
    <t>PCBA; 5034-OB4 E1; IO BOARD</t>
  </si>
  <si>
    <t>PCBA; 5034-OB4 E1 BOARD</t>
  </si>
  <si>
    <t>PN-716644</t>
  </si>
  <si>
    <t>MDL W/PRGM; 5034-OB4XT; CC</t>
  </si>
  <si>
    <t>PN-716979</t>
  </si>
  <si>
    <t>PN-716977</t>
  </si>
  <si>
    <t>PCBA; 5034-AENTR; NFC POC BD; 0.8MM</t>
  </si>
  <si>
    <t>PCBA; 5034-AENTR; NFC POC BD (0.80MM)</t>
  </si>
  <si>
    <t>PCBA ;1734-ARM/ARMK CRYSTAL R</t>
  </si>
  <si>
    <t>PN-718092</t>
  </si>
  <si>
    <t>MDL W/PRGM;2080-L20E-20AWB IO SER A</t>
  </si>
  <si>
    <t>PCBA;2080-L20E-20AWB IO BOARD SER A</t>
  </si>
  <si>
    <t>PN-718094</t>
  </si>
  <si>
    <t>MDL W/PRGM;2080-L20E-20AWBR IO SER A</t>
  </si>
  <si>
    <t>PCBA;2080-L20E-20AWBR IO BOARD SER A</t>
  </si>
  <si>
    <t>PCBA;2080-LC20-20AWBR IO BOARD</t>
  </si>
  <si>
    <t>PN-718096</t>
  </si>
  <si>
    <t>MDL W/PRGM;2080-L20E-20QWBR IO SER A</t>
  </si>
  <si>
    <t>PCBA;2080-L20E-20QWBR IO BOARD SER A</t>
  </si>
  <si>
    <t>PCBA;2080-LC20-20QWBR IO BOARD</t>
  </si>
  <si>
    <t>PN-718098</t>
  </si>
  <si>
    <t>MDL W/PRGM;2080-L20E-20QWB IO SER A</t>
  </si>
  <si>
    <t>PCBA;2080-L20E-20QWB IO BOARD SER A</t>
  </si>
  <si>
    <t>PN-718107</t>
  </si>
  <si>
    <t>PN-718106</t>
  </si>
  <si>
    <t>PN-718525</t>
  </si>
  <si>
    <t>PN-718807</t>
  </si>
  <si>
    <t>FW ASSY; SPINOR; 5034-UB8 E1</t>
  </si>
  <si>
    <t>PN-718809</t>
  </si>
  <si>
    <t>FW ASSY; SPINOR; 5034-UB8XT E1</t>
  </si>
  <si>
    <t>PN-718810</t>
  </si>
  <si>
    <t>FW ASSY; SPINOR; 5034-UB8F E1</t>
  </si>
  <si>
    <t>PN-718813</t>
  </si>
  <si>
    <t>FW ASSY; SPINOR; 5034-UB8FXT E1</t>
  </si>
  <si>
    <t>PN-718818</t>
  </si>
  <si>
    <t>FW; SPINOR; 5034-SERIAL E1</t>
  </si>
  <si>
    <t>PN-718819</t>
  </si>
  <si>
    <t>FW ASSY; SPINOR; 5034-SERIAL E1</t>
  </si>
  <si>
    <t>PN-718820</t>
  </si>
  <si>
    <t>FW; SPINOR; 5034-SERIALXT E1</t>
  </si>
  <si>
    <t>PN-718821</t>
  </si>
  <si>
    <t>FW ASSY; SPINOR; 5034-SERIALXT E1</t>
  </si>
  <si>
    <t>PN-718965</t>
  </si>
  <si>
    <t>PN-714244</t>
  </si>
  <si>
    <t>PN-712778</t>
  </si>
  <si>
    <t>MDL W/PRGM; 5034-SERIAL</t>
  </si>
  <si>
    <t>PCBA; 5034-SERIAL/SERIALXT</t>
  </si>
  <si>
    <t>PCBA; 5034-SERIAL IO</t>
  </si>
  <si>
    <t>PN-718967</t>
  </si>
  <si>
    <t>MDL W/PRGM; 5034-SERIALXT; CC</t>
  </si>
  <si>
    <t>PN-719487</t>
  </si>
  <si>
    <t>PN-718602</t>
  </si>
  <si>
    <t>PN-718601</t>
  </si>
  <si>
    <t>MDL W/PRGM; 5034-MB JTAG E2</t>
  </si>
  <si>
    <t>PCBA; 5034-MB E2 (JTAG)</t>
  </si>
  <si>
    <t>PCBA;5034-MB E2 (JTAG)</t>
  </si>
  <si>
    <t>PN-719488</t>
  </si>
  <si>
    <t>FW ASSY; SPINOR; 5034-MB JTAG E2</t>
  </si>
  <si>
    <t>PN-719822</t>
  </si>
  <si>
    <t>PN-719843</t>
  </si>
  <si>
    <t>FW ASSY;FLASH; 2080-L20E-20PT CPU</t>
  </si>
  <si>
    <t>PN-719844</t>
  </si>
  <si>
    <t>FW ASSY;MCU;2080-L20E-20PT CPU</t>
  </si>
  <si>
    <t>PN-719847</t>
  </si>
  <si>
    <t>PN-712541</t>
  </si>
  <si>
    <t>PN-712542</t>
  </si>
  <si>
    <t>MDL W/PRGM; 5034-ENC</t>
  </si>
  <si>
    <t>PCBA; 5034-ENC E1; IO BOARD</t>
  </si>
  <si>
    <t>PCBA; 5034-ENC; E1 IO BOARD</t>
  </si>
  <si>
    <t>PN-719851</t>
  </si>
  <si>
    <t>PN-717986</t>
  </si>
  <si>
    <t>PN-712691</t>
  </si>
  <si>
    <t>MDL W/PRGM;2080-L20E-20PT CPU</t>
  </si>
  <si>
    <t>PCBA ;2080-L20E-20PT CPU (E1)</t>
  </si>
  <si>
    <t>PCBA;2080-L20E-20PT CPU BOARD</t>
  </si>
  <si>
    <t>PN-719882</t>
  </si>
  <si>
    <t>FW ASSY;2080-L20E-20PT IO BOARD</t>
  </si>
  <si>
    <t>PN-719931</t>
  </si>
  <si>
    <t>MDL W/PRGM; 5034-ENCXT; CC</t>
  </si>
  <si>
    <t>PN-720443</t>
  </si>
  <si>
    <t>PN-712539</t>
  </si>
  <si>
    <t>PN-709212</t>
  </si>
  <si>
    <t>MDL W/PRGM;5034-UB8</t>
  </si>
  <si>
    <t>PCBA; 5034-UB8 E1; IO BOARD</t>
  </si>
  <si>
    <t>PN-720591</t>
  </si>
  <si>
    <t>MDL W/PRGM;5034-UB8XT; CC</t>
  </si>
  <si>
    <t>PN-720592</t>
  </si>
  <si>
    <t>PN-712540</t>
  </si>
  <si>
    <t>PN-712538</t>
  </si>
  <si>
    <t>MDL W/PRGM;5034-UB8F</t>
  </si>
  <si>
    <t>PCBA; 5034-UB8F E1; IO BOARD</t>
  </si>
  <si>
    <t>PCBA;5034-UB8F E1;IO BOARD</t>
  </si>
  <si>
    <t>PN-720593</t>
  </si>
  <si>
    <t>MDL W/PRGM;5034-UB8FXT; CC</t>
  </si>
  <si>
    <t>PN-720611</t>
  </si>
  <si>
    <t>MDL W/PRGM;2080-L20E-20PT CPU SER A (CC)</t>
  </si>
  <si>
    <t>PN-720843</t>
  </si>
  <si>
    <t>MDL W/PRGM;2080-L20E-20QBB IO SER A</t>
  </si>
  <si>
    <t>PN-720844</t>
  </si>
  <si>
    <t>MDL W/PRGM;2080-L20E-20QBBR IO SER A</t>
  </si>
  <si>
    <t>PN-720845</t>
  </si>
  <si>
    <t>MDL W/PRGM;2080-L20E-20QBB IO SER A (CC)</t>
  </si>
  <si>
    <t>PN-721399</t>
  </si>
  <si>
    <t>FW ASSY; SPINOR; 5034-MBXT (CDMI) E2</t>
  </si>
  <si>
    <t>PN-721400</t>
  </si>
  <si>
    <t>FW ASSY; SPINOR; 5034-MBSA (CDMI) E2</t>
  </si>
  <si>
    <t>PN-721401</t>
  </si>
  <si>
    <t>FW ASSY; SPINOR; 5034-MBSAXT (CDMI) E2</t>
  </si>
  <si>
    <t>PN-721663</t>
  </si>
  <si>
    <t>FW ASSY; SPINOR ; 5034-ENC E1</t>
  </si>
  <si>
    <t>PN-721953</t>
  </si>
  <si>
    <t>PN-721952</t>
  </si>
  <si>
    <t>PCBA; 5034-AENTR; NFC BD; 0.8MM</t>
  </si>
  <si>
    <t>PCBA; 5034-AENTR; NFC E1 BD; (0.80MM)</t>
  </si>
  <si>
    <t>PN-721956</t>
  </si>
  <si>
    <t>PCBA; 5034-AENTRXT; NFC BD; 0.8MM CC</t>
  </si>
  <si>
    <t>PCBA;1734-OB8/OB8K</t>
  </si>
  <si>
    <t>PN-722773</t>
  </si>
  <si>
    <t>PN-722774</t>
  </si>
  <si>
    <t>MDL;1734-PDNK NI DC POWER/COMM(CC)</t>
  </si>
  <si>
    <t>PCBA PVP7 DC POWER SUPPLY</t>
  </si>
  <si>
    <t>PN-723275</t>
  </si>
  <si>
    <t>PN-723277</t>
  </si>
  <si>
    <t>PN-723278</t>
  </si>
  <si>
    <t>MDL W/PRGM; 5034-IF4 E2</t>
  </si>
  <si>
    <t>PCBA; 5034-IF4/IF4XT E2</t>
  </si>
  <si>
    <t>PN-723276</t>
  </si>
  <si>
    <t>MDL W/PRGM; 5034-IF4XT;CC E2</t>
  </si>
  <si>
    <t>PN-723280</t>
  </si>
  <si>
    <t>PN-723282</t>
  </si>
  <si>
    <t>PN-723284</t>
  </si>
  <si>
    <t>MDL W/PRGM; 5034-IF8C E2</t>
  </si>
  <si>
    <t>PCBA; 5034-IF8C/IF8CXT E2</t>
  </si>
  <si>
    <t>PN-723281</t>
  </si>
  <si>
    <t>MDL W/PRGM; 5034-IF8CXT;CC E2</t>
  </si>
  <si>
    <t>PN-723287</t>
  </si>
  <si>
    <t>PN-723289</t>
  </si>
  <si>
    <t>PN-723290</t>
  </si>
  <si>
    <t>MDL W/PRGM; 5034-IF8V E2</t>
  </si>
  <si>
    <t>PCBA; 5034-IF8V/IF8VXT E2</t>
  </si>
  <si>
    <t>PN-723288</t>
  </si>
  <si>
    <t>MDL W/PRGM; 5034-IF8V; CC E2</t>
  </si>
  <si>
    <t>PN-723517</t>
  </si>
  <si>
    <t>PN-723516</t>
  </si>
  <si>
    <t>PN-723515</t>
  </si>
  <si>
    <t>PCBA; NG69-L3Z PROC BD</t>
  </si>
  <si>
    <t>PN-723762</t>
  </si>
  <si>
    <t>PN-721893</t>
  </si>
  <si>
    <t>PN-721891</t>
  </si>
  <si>
    <t>PCBA; 5034-OW4I E2; IO BOARD</t>
  </si>
  <si>
    <t>PN-724338</t>
  </si>
  <si>
    <t>PN-244121</t>
  </si>
  <si>
    <t>PN-244119</t>
  </si>
  <si>
    <t>5069-NTAM; MDL W/PRGM; R1.0</t>
  </si>
  <si>
    <t>PCBA;NEO_NG69 E2  SIZE TRAFFIC ANALYZER</t>
  </si>
  <si>
    <t>PCBA;NEA MA TRAFFIC ANALYZER</t>
  </si>
  <si>
    <t>PN-724339</t>
  </si>
  <si>
    <t>PCBA; 1734-OE2C/C</t>
  </si>
  <si>
    <t>PN-724340</t>
  </si>
  <si>
    <t>MDL W/PRGM ;1734-OE2C/C</t>
  </si>
  <si>
    <t>PN-724341</t>
  </si>
  <si>
    <t>MDL W/PRGM ;1734-OE2C/C (CC)</t>
  </si>
  <si>
    <t>PN-724998</t>
  </si>
  <si>
    <t>FW ASSY; SPINOR; 5034-IB16 E2</t>
  </si>
  <si>
    <t>PN-725000</t>
  </si>
  <si>
    <t>FW ASSY; SPINOR; 5034-IB16XT E2</t>
  </si>
  <si>
    <t>PN-725001</t>
  </si>
  <si>
    <t>FW ASSY; SPINOR; 5034-IB8 E2</t>
  </si>
  <si>
    <t>PN-725002</t>
  </si>
  <si>
    <t>FW ASSY; SPINOR; 5034-IB8XT E2</t>
  </si>
  <si>
    <t>PN-725003</t>
  </si>
  <si>
    <t>FW ASSY; SPINOR; 5034-OB16 E2</t>
  </si>
  <si>
    <t>PN-725005</t>
  </si>
  <si>
    <t>FW ASSY; SPINOR; 5034-OB16XT E2</t>
  </si>
  <si>
    <t>PN-725006</t>
  </si>
  <si>
    <t>FW ASSY; SPINOR; 5034-OB8 E2</t>
  </si>
  <si>
    <t>PN-725007</t>
  </si>
  <si>
    <t>FW ASSY; SPINOR; 5034-OB8XT E2</t>
  </si>
  <si>
    <t>PN-725008</t>
  </si>
  <si>
    <t>FW ASSY; SPINOR; 5034-OW4I E2</t>
  </si>
  <si>
    <t>PN-725009</t>
  </si>
  <si>
    <t>FW ASSY; SPINOR; 5034-OW4IXT E2</t>
  </si>
  <si>
    <t>PCBA PVP7 DC POWER SUPPLY-CC</t>
  </si>
  <si>
    <t>PN-725154</t>
  </si>
  <si>
    <t>PN-721889</t>
  </si>
  <si>
    <t>PN-721888</t>
  </si>
  <si>
    <t>PCBA; 5034-OB16 E2; IO BOARD</t>
  </si>
  <si>
    <t>PN-725156</t>
  </si>
  <si>
    <t>PN-725158</t>
  </si>
  <si>
    <t>PN-725159</t>
  </si>
  <si>
    <t>PN-725160</t>
  </si>
  <si>
    <t>MDL W/PRGM;1734-AENTR/C;FPGA RDSGN;CPU</t>
  </si>
  <si>
    <t>PCBA;1734-AENTR/C;FPGA REDESIGN;CPU BRD</t>
  </si>
  <si>
    <t>PN-725162</t>
  </si>
  <si>
    <t>PN-721890</t>
  </si>
  <si>
    <t>PCBA; 5034-OB8 E2; IO BOARD</t>
  </si>
  <si>
    <t>PN-725165</t>
  </si>
  <si>
    <t>PN-725464</t>
  </si>
  <si>
    <t>PN-725466</t>
  </si>
  <si>
    <t>PN-722276</t>
  </si>
  <si>
    <t>PN-722087</t>
  </si>
  <si>
    <t>PCBA; 5034-IB8 E2; IO BOARD</t>
  </si>
  <si>
    <t>PN-725494</t>
  </si>
  <si>
    <t>PN-724361</t>
  </si>
  <si>
    <t>MDL W/PRGM;1794-IF2XOF2I MCU REDESIGN</t>
  </si>
  <si>
    <t>PCBA;1794-IF2XOF2I ISO ANA CMBO MCU RDSN</t>
  </si>
  <si>
    <t>PN-725495</t>
  </si>
  <si>
    <t>PN-724363</t>
  </si>
  <si>
    <t>MDL W/PRGM;1794-OF4I MCU REDESIGN</t>
  </si>
  <si>
    <t>PCBA; FLEX ISO ANA OUTPUT MCU REDESIGN</t>
  </si>
  <si>
    <t>PN-725496</t>
  </si>
  <si>
    <t>PN-724365</t>
  </si>
  <si>
    <t>MDL W/PRGM;1794-IF4I MCU REDESIGN</t>
  </si>
  <si>
    <t>PCBA; FLEX ISO ANA INPUT MCU REDESIGN</t>
  </si>
  <si>
    <t>PN-725497</t>
  </si>
  <si>
    <t>PN-724367</t>
  </si>
  <si>
    <t>MDL W/PRGM;1794-IF2XOF2IXT MCU REDSGN CC</t>
  </si>
  <si>
    <t>PCBA;1794-IF2XOF2IXT MCU REDESIGN CC</t>
  </si>
  <si>
    <t>PN-725498</t>
  </si>
  <si>
    <t>PN-724369</t>
  </si>
  <si>
    <t>MDL W/PRGM;1794-OF4IXT CC MCU REDESIGN</t>
  </si>
  <si>
    <t>PCBA; 1794-OF4IXT CC MCU REDESIGN</t>
  </si>
  <si>
    <t>PN-725499</t>
  </si>
  <si>
    <t>PN-724371</t>
  </si>
  <si>
    <t>MDL W/PRGM;1794-IF4IXT CC MCU REDESIGN</t>
  </si>
  <si>
    <t>PCBA; FLEX ISO ANA INPUT CC MCU REDESIGN</t>
  </si>
  <si>
    <t>PN-725500</t>
  </si>
  <si>
    <t>MDL W/PRGM;1794-IF4ICFXT CC MCU REDESIGN</t>
  </si>
  <si>
    <t>PN-725501</t>
  </si>
  <si>
    <t>FW ASSY; 1794-IFX2OF2I/XT; ISO ANA</t>
  </si>
  <si>
    <t>PN-725502</t>
  </si>
  <si>
    <t>PN-725514</t>
  </si>
  <si>
    <t>PCBA; 1734-8CFG</t>
  </si>
  <si>
    <t>MDL W/PRGM; 1734-8CFG</t>
  </si>
  <si>
    <t>PN-725518</t>
  </si>
  <si>
    <t>PCBA;1734-8CFGDLX REDESIGN</t>
  </si>
  <si>
    <t>PN-725519</t>
  </si>
  <si>
    <t>PN-725563</t>
  </si>
  <si>
    <t>PN-721784</t>
  </si>
  <si>
    <t>PN-722363</t>
  </si>
  <si>
    <t>PCBA; 5034-IB16 E2; IO BOARD</t>
  </si>
  <si>
    <t>PN-725564</t>
  </si>
  <si>
    <t>PCBA;5069-L3ZS2;COMMS BD;P-CC</t>
  </si>
  <si>
    <t>PCBA;MDL;5069-L3ZS2;COMM BD;CC</t>
  </si>
  <si>
    <t>PN-728026</t>
  </si>
  <si>
    <t>FW ASSY; SPINOR; 5034-OF4 E2</t>
  </si>
  <si>
    <t>PN-728028</t>
  </si>
  <si>
    <t>FW ASSY; SPINOR; 5034-OF4XT E2</t>
  </si>
  <si>
    <t>PN-728030</t>
  </si>
  <si>
    <t>FW ASSY; SPINOR; 5034-IF4 E2</t>
  </si>
  <si>
    <t>PN-728032</t>
  </si>
  <si>
    <t>FW ASSY; SPINOR; 5034-IF4XT E2</t>
  </si>
  <si>
    <t>PN-728034</t>
  </si>
  <si>
    <t>FW ASSY; SPINOR; 5034-IF8V E2</t>
  </si>
  <si>
    <t>PN-728038</t>
  </si>
  <si>
    <t>FW ASSY; SPINOR; 5034-IF8VXT E2</t>
  </si>
  <si>
    <t>PN-728050</t>
  </si>
  <si>
    <t>FW ASSY; SPINOR; 5034-IF8C E2</t>
  </si>
  <si>
    <t>PN-728061</t>
  </si>
  <si>
    <t>FW ASSY; SPINOR; 5034-IF8CXT E2</t>
  </si>
  <si>
    <t>PN-728140</t>
  </si>
  <si>
    <t>PN-728141</t>
  </si>
  <si>
    <t>MDL W/PRGM;5069-L3ZS2;PROC BD;CC</t>
  </si>
  <si>
    <t>PN-728144</t>
  </si>
  <si>
    <t>FW ASSY; SPINOR; 5034-OF4IH E1</t>
  </si>
  <si>
    <t>PN-728148</t>
  </si>
  <si>
    <t>FW ASSY; SPINOR; 5034-OF4IHXT E1</t>
  </si>
  <si>
    <t>PN-728151</t>
  </si>
  <si>
    <t>FW ASSY; SPINOR; 5034-IF4IH E1</t>
  </si>
  <si>
    <t>PN-728156</t>
  </si>
  <si>
    <t>FW ASSY; SPINOR; 5034-IF4IHXT E1</t>
  </si>
  <si>
    <t>PN-728255</t>
  </si>
  <si>
    <t>ELECT-ASSY; MDL W/PRGM; 5069-L3ZK;CC</t>
  </si>
  <si>
    <t>PN-728833</t>
  </si>
  <si>
    <t>PN-728832</t>
  </si>
  <si>
    <t>PN-728830</t>
  </si>
  <si>
    <t>PCBA; 5034-IRT4I E2; IO BOARD</t>
  </si>
  <si>
    <t>PCBA; 5034-IRT4I E2;IO BOARD</t>
  </si>
  <si>
    <t>PN-728834</t>
  </si>
  <si>
    <t>PN-728843</t>
  </si>
  <si>
    <t>PN-728845</t>
  </si>
  <si>
    <t>PN-725157</t>
  </si>
  <si>
    <t>PN-725155</t>
  </si>
  <si>
    <t>MDL W/PRGM;5034-OF4 E2</t>
  </si>
  <si>
    <t>PCBA; 5034-OF4/OF4XT E2</t>
  </si>
  <si>
    <t>PCBA;5034-OF4; E2 BOARD</t>
  </si>
  <si>
    <t>PN-728847</t>
  </si>
  <si>
    <t>MDL W/PRGM;5034-OF4XT E2; CC</t>
  </si>
  <si>
    <t>PN-728853</t>
  </si>
  <si>
    <t>PN-725485</t>
  </si>
  <si>
    <t>PN-725487</t>
  </si>
  <si>
    <t>MDL W/PRGM;5034-IF4IH E1</t>
  </si>
  <si>
    <t>PCBA; 5034-AH/AHXT; E1 IO BOARD</t>
  </si>
  <si>
    <t>PCBA; 5034-AH/AHXT; E1 BOARD</t>
  </si>
  <si>
    <t>PN-728854</t>
  </si>
  <si>
    <t>MDL W/PRGM;5034-IF4IHXT E1</t>
  </si>
  <si>
    <t>PN-728862</t>
  </si>
  <si>
    <t>MDL W/PRGM;5034-OF4IH E1</t>
  </si>
  <si>
    <t>PN-728863</t>
  </si>
  <si>
    <t>MDL W/PRGM;5034-OF4IHXT E1</t>
  </si>
  <si>
    <t>PN-729057</t>
  </si>
  <si>
    <t>PN-729230</t>
  </si>
  <si>
    <t>PN-729228</t>
  </si>
  <si>
    <t>PN-729227</t>
  </si>
  <si>
    <t>PN-729231</t>
  </si>
  <si>
    <t>PN-729442</t>
  </si>
  <si>
    <t>FW ASSY; SPINOR; 5034-IB8S E2</t>
  </si>
  <si>
    <t>PN-729444</t>
  </si>
  <si>
    <t>FW ASSY; SPINOR; 5034-IB8SXT E2</t>
  </si>
  <si>
    <t>PN-729446</t>
  </si>
  <si>
    <t>FW ASSY; SPINOR; 5034-OB8S E2</t>
  </si>
  <si>
    <t>PN-729448</t>
  </si>
  <si>
    <t>FW ASSY; SPINOR; 5034-OB8SXT E2</t>
  </si>
  <si>
    <t>PN-729449</t>
  </si>
  <si>
    <t>FW ASSY; MCU_A BOOTLOADER E2</t>
  </si>
  <si>
    <t>PN-729450</t>
  </si>
  <si>
    <t>FW ASSY; MCU_B BOOTLOADER E2</t>
  </si>
  <si>
    <t>PN-730010</t>
  </si>
  <si>
    <t xml:space="preserve">PN-554230          </t>
  </si>
  <si>
    <t>PN-730544</t>
  </si>
  <si>
    <t>PN-730698</t>
  </si>
  <si>
    <t xml:space="preserve">PN-236565          </t>
  </si>
  <si>
    <t>PN-730790</t>
  </si>
  <si>
    <t>PN-726552</t>
  </si>
  <si>
    <t>PCBA ;2080-L20E-20PT CPU (E2)</t>
  </si>
  <si>
    <t>PN-730791</t>
  </si>
  <si>
    <t>PN-730793</t>
  </si>
  <si>
    <t>PN-730810</t>
  </si>
  <si>
    <t>PN-730877</t>
  </si>
  <si>
    <t>PCBA;5069-L3Z PWR BD;P_CC</t>
  </si>
  <si>
    <t>PN-730977</t>
  </si>
  <si>
    <t>PN-729665</t>
  </si>
  <si>
    <t>PN-728639</t>
  </si>
  <si>
    <t>MDL W/PRGM; 5034-IOL4 E2</t>
  </si>
  <si>
    <t>PCBA; 5034-IOL4 E2; IO BOARD</t>
  </si>
  <si>
    <t>PCBA;5034-IOL4 E2 BOARD</t>
  </si>
  <si>
    <t>PN-730979</t>
  </si>
  <si>
    <t>MDL W/PRGM; 5034-IOL4XT E2; CC</t>
  </si>
  <si>
    <t>PN-730985</t>
  </si>
  <si>
    <t>FW ASSY; SPINOR; 5034-IOL4 E2</t>
  </si>
  <si>
    <t>PN-730991</t>
  </si>
  <si>
    <t>FW ASSY; SPINOR; 5034-IOL4XT E2</t>
  </si>
  <si>
    <t>PN-731084</t>
  </si>
  <si>
    <t>PN-731085</t>
  </si>
  <si>
    <t>PN-731087</t>
  </si>
  <si>
    <t>PN-731088</t>
  </si>
  <si>
    <t>PN-731089</t>
  </si>
  <si>
    <t>PN-731090</t>
  </si>
  <si>
    <t>PN-731091</t>
  </si>
  <si>
    <t>PN-731092</t>
  </si>
  <si>
    <t>PN-73123</t>
  </si>
  <si>
    <t>FW ASSY; FLASH; 1799ER-IQ10XOQ10; R1.2.1</t>
  </si>
  <si>
    <t>PN-732238</t>
  </si>
  <si>
    <t>FW ASSY; SPINOR; 5034-IRT4I E2</t>
  </si>
  <si>
    <t>PN-732240</t>
  </si>
  <si>
    <t>FW ASSY; SPINOR; 5034-IRT4IXT E2</t>
  </si>
  <si>
    <t>PN-733478</t>
  </si>
  <si>
    <t>PN-733479</t>
  </si>
  <si>
    <t xml:space="preserve">PN-714336          </t>
  </si>
  <si>
    <t>PN-734583</t>
  </si>
  <si>
    <t>PN-734582</t>
  </si>
  <si>
    <t>PCBA; 5034-AENTR R2 DEV BD</t>
  </si>
  <si>
    <t>PCBA; 5034 R2 ADAPTER DEV BOA</t>
  </si>
  <si>
    <t>MDL W/PRGM; EN4TR E5.3</t>
  </si>
  <si>
    <t>PN-735518</t>
  </si>
  <si>
    <t>PN-735508</t>
  </si>
  <si>
    <t>PN-735499</t>
  </si>
  <si>
    <t>PCBA;NG69-L3Z DFR PROCESSOR E2</t>
  </si>
  <si>
    <t>PN-735606</t>
  </si>
  <si>
    <t>PN-735608</t>
  </si>
  <si>
    <t>PCBA;5094-RTB32C TERMINAL BASE SCREW</t>
  </si>
  <si>
    <t>PCBA;5094-RTB32C TERM BASE PUSH IN</t>
  </si>
  <si>
    <t>PN-736007</t>
  </si>
  <si>
    <t>PN-736172</t>
  </si>
  <si>
    <t>PCBA; 5034-OW4I; IO BOARD</t>
  </si>
  <si>
    <t>PN-736174</t>
  </si>
  <si>
    <t>PN-737964</t>
  </si>
  <si>
    <t>PCBA; 5034-OW4IXT; IO BOARD</t>
  </si>
  <si>
    <t>PN-736231</t>
  </si>
  <si>
    <t>PCBA; 5034-IB16; IO BOARD</t>
  </si>
  <si>
    <t>PN-736233</t>
  </si>
  <si>
    <t>PN-737961</t>
  </si>
  <si>
    <t>PCBA; 5034-IB16XT; IO BOARD</t>
  </si>
  <si>
    <t>PCBA; 5034-IB16XT; CC</t>
  </si>
  <si>
    <t>PN-736237</t>
  </si>
  <si>
    <t>PCBA; 5034-IB8; IO BOARD</t>
  </si>
  <si>
    <t>PN-736238</t>
  </si>
  <si>
    <t>PCBA; 5034-IB8XT; IO BOARD</t>
  </si>
  <si>
    <t>PN-736243</t>
  </si>
  <si>
    <t>PCBA; 5034-OB16; IO BOARD</t>
  </si>
  <si>
    <t>PN-736244</t>
  </si>
  <si>
    <t>PN-736246</t>
  </si>
  <si>
    <t>PCBA; 5034-OB8; IO BOARD</t>
  </si>
  <si>
    <t>PN-736247</t>
  </si>
  <si>
    <t>PN-736308</t>
  </si>
  <si>
    <t>PCBA; 5034-IF4/IF4XT; IO BOARD</t>
  </si>
  <si>
    <t>PN-736309</t>
  </si>
  <si>
    <t>PN-736312</t>
  </si>
  <si>
    <t>PN-736314</t>
  </si>
  <si>
    <t>PN-736315</t>
  </si>
  <si>
    <t>PCBA; 5034-IF8C/IF8CXT; IO BOARD</t>
  </si>
  <si>
    <t>PN-736313</t>
  </si>
  <si>
    <t>MDL W/PRGM; 5034-IF8CXT; CC</t>
  </si>
  <si>
    <t>PN-736316</t>
  </si>
  <si>
    <t>PN-736318</t>
  </si>
  <si>
    <t>PN-736319</t>
  </si>
  <si>
    <t>PCBA; 5034-IF8V/IF8VXT; IO BOARD</t>
  </si>
  <si>
    <t>PN-736317</t>
  </si>
  <si>
    <t>MDL W/PRGM; 5034-IF8VXT; CC</t>
  </si>
  <si>
    <t>PN-736320</t>
  </si>
  <si>
    <t>PN-736322</t>
  </si>
  <si>
    <t>PN-736323</t>
  </si>
  <si>
    <t>PCBA; 5034-OF4/OF4XT; IO BOARD</t>
  </si>
  <si>
    <t>PN-736321</t>
  </si>
  <si>
    <t>MDL W/PRGM;5034-OF4XT; CC</t>
  </si>
  <si>
    <t>PN-736674</t>
  </si>
  <si>
    <t>MDL W/PRGM ASSY. 1756-L8Z E7.4</t>
  </si>
  <si>
    <t>PCBA; 5034-AENTR; PS BD</t>
  </si>
  <si>
    <t>PN-736701</t>
  </si>
  <si>
    <t>PCBA; 5034-AENTRXT; PS BD; CC</t>
  </si>
  <si>
    <t>PCBA; 5034-AENTRXT; PS BD CC</t>
  </si>
  <si>
    <t>MDL W/PRGM ASSY; 1756-L8ZES/B E7.4</t>
  </si>
  <si>
    <t>MDL W/PRGM ASSY; 1756-L8SP E7.4</t>
  </si>
  <si>
    <t>PN-736725</t>
  </si>
  <si>
    <t>MDL W/PRGM ASSY; 1756-L8ZESK E7.4</t>
  </si>
  <si>
    <t>PN-736726</t>
  </si>
  <si>
    <t>MDL W/PRGM ASSY; 1756-L8ZESK E7.4; CC</t>
  </si>
  <si>
    <t>PN-736727</t>
  </si>
  <si>
    <t>MDL W/PRGM ASSY; 1756-L8SPK E7.4</t>
  </si>
  <si>
    <t>PN-736728</t>
  </si>
  <si>
    <t>MDL W/PRGM ASSY; 1756-L8SPK E7.4; CC</t>
  </si>
  <si>
    <t>PN-736806</t>
  </si>
  <si>
    <t>MDL W/PRGM;5034-MBSAXT (CDMI); CC</t>
  </si>
  <si>
    <t>PCBA; 5034-MB</t>
  </si>
  <si>
    <t>PN-736807</t>
  </si>
  <si>
    <t>MDL W/PRGM;5034-MBSA (CDMI)</t>
  </si>
  <si>
    <t>PN-736808</t>
  </si>
  <si>
    <t>MDL W/PRGM;5034-MBXT (CDMI); CC</t>
  </si>
  <si>
    <t>PN-736809</t>
  </si>
  <si>
    <t>MDL W/PRGM;5034-MB (CDMI)</t>
  </si>
  <si>
    <t>PN-736899</t>
  </si>
  <si>
    <t>PN-736898</t>
  </si>
  <si>
    <t>PN-736897</t>
  </si>
  <si>
    <t>PCBA;5034-OB4; IO BOARD</t>
  </si>
  <si>
    <t>PCBA; 5034-OB4; IO BOARD</t>
  </si>
  <si>
    <t>PN-736901</t>
  </si>
  <si>
    <t>PN-736997</t>
  </si>
  <si>
    <t>PCBA; 5034-EXP; BASE BD</t>
  </si>
  <si>
    <t>PN-737008</t>
  </si>
  <si>
    <t>PCBA; 5034-EXPXT; BASE BD; CC</t>
  </si>
  <si>
    <t>PCBA;5034-EXPXT; BASE BD; CC (HOR)</t>
  </si>
  <si>
    <t>PN-737055</t>
  </si>
  <si>
    <t>PN-737054</t>
  </si>
  <si>
    <t>PN-737056</t>
  </si>
  <si>
    <t>PCBA;5034-EXPXT;POWER BD; CC</t>
  </si>
  <si>
    <t>PN-737061</t>
  </si>
  <si>
    <t>MDL W/PRGM;5034-AENTR CPU BD</t>
  </si>
  <si>
    <t>PCBA; 5034-AENTR; CPU BD</t>
  </si>
  <si>
    <t>PN-737063</t>
  </si>
  <si>
    <t>MDL W/PRGM;5034-AENTRXT CPU BD; CC</t>
  </si>
  <si>
    <t>PN-737151</t>
  </si>
  <si>
    <t>PN-737153</t>
  </si>
  <si>
    <t>MDL;2080-USB-ADAPTOR HIGH PLU</t>
  </si>
  <si>
    <t>PCBA;5034-MBPTM BASE BD; CC</t>
  </si>
  <si>
    <t>PCBA; 5034-IOL4; IO BOARD</t>
  </si>
  <si>
    <t>PN-738114</t>
  </si>
  <si>
    <t>PN-738774</t>
  </si>
  <si>
    <t>PN-738994</t>
  </si>
  <si>
    <t>PN-738995</t>
  </si>
  <si>
    <t>PN-739134</t>
  </si>
  <si>
    <t>PN-739138</t>
  </si>
  <si>
    <t>PN-739139</t>
  </si>
  <si>
    <t xml:space="preserve">PN-162123          </t>
  </si>
  <si>
    <t>PN-739140</t>
  </si>
  <si>
    <t>PN-739142</t>
  </si>
  <si>
    <t>PN-739152</t>
  </si>
  <si>
    <t xml:space="preserve">PN-606504          </t>
  </si>
  <si>
    <t>PN-739153</t>
  </si>
  <si>
    <t>PN-739154</t>
  </si>
  <si>
    <t xml:space="preserve">PN-314787          </t>
  </si>
  <si>
    <t xml:space="preserve">PCBA; 1732D;8-PT M8/M12 DNET </t>
  </si>
  <si>
    <t>PN-739155</t>
  </si>
  <si>
    <t>PN-739156</t>
  </si>
  <si>
    <t>PN-739157</t>
  </si>
  <si>
    <t xml:space="preserve">PN-170169          </t>
  </si>
  <si>
    <t>PN-739158</t>
  </si>
  <si>
    <t>PN-739195</t>
  </si>
  <si>
    <t>PN-739196</t>
  </si>
  <si>
    <t>PN-738767</t>
  </si>
  <si>
    <t>PN-738766</t>
  </si>
  <si>
    <t>PN-739197</t>
  </si>
  <si>
    <t>PN-739198</t>
  </si>
  <si>
    <t>PN-73939</t>
  </si>
  <si>
    <t>MDL; 1794-ACNR15XT/-ACN15K/D PS - CC</t>
  </si>
  <si>
    <t>PN-73940</t>
  </si>
  <si>
    <t>MDL; 1794-ACNR15XT/ACN15K/D - HMI - CC</t>
  </si>
  <si>
    <t>PN-739546</t>
  </si>
  <si>
    <t>PCBA; 5034-IRT4I; IO BOARD</t>
  </si>
  <si>
    <t>PCBA; 5034-IRT4I;IO BOARD</t>
  </si>
  <si>
    <t>PN-739547</t>
  </si>
  <si>
    <t>PN-739783</t>
  </si>
  <si>
    <t>FW ASSY; SPINOR; 5034-IB16 RC</t>
  </si>
  <si>
    <t>PN-739797</t>
  </si>
  <si>
    <t>FW ASSY; SPINOR; 5034-IB16XT RC</t>
  </si>
  <si>
    <t>PN-739798</t>
  </si>
  <si>
    <t>FW ASSY; SPINOR; 5034-IB8 RC</t>
  </si>
  <si>
    <t>PN-739799</t>
  </si>
  <si>
    <t>FW ASSY; SPINOR; 5034-IB8XT RC</t>
  </si>
  <si>
    <t>PN-739800</t>
  </si>
  <si>
    <t>FW ASSY; SPINOR; 5034-OB8 RC</t>
  </si>
  <si>
    <t>PN-739801</t>
  </si>
  <si>
    <t>FW ASSY; SPINOR; 5034-OB8XT RC</t>
  </si>
  <si>
    <t>PN-739803</t>
  </si>
  <si>
    <t>FW ASSY; SPINOR; 5034-OW4I RC</t>
  </si>
  <si>
    <t>PN-739804</t>
  </si>
  <si>
    <t>FW ASSY; SPINOR; 5034-OW4IXT RC</t>
  </si>
  <si>
    <t>PN-739805</t>
  </si>
  <si>
    <t>FW ASSY; SPINOR; 5034-IOL4 RC</t>
  </si>
  <si>
    <t>PN-739806</t>
  </si>
  <si>
    <t>FW ASSY; SPINOR; 5034-IOL4XT RC</t>
  </si>
  <si>
    <t>PN-739807</t>
  </si>
  <si>
    <t>FW ASSY; SPINOR; 5034-OB16 RC</t>
  </si>
  <si>
    <t>PN-739808</t>
  </si>
  <si>
    <t>FW ASSY; SPINOR; 5034-OB16XT RC</t>
  </si>
  <si>
    <t>PN-73984</t>
  </si>
  <si>
    <t>PN-73984-CR</t>
  </si>
  <si>
    <t>MDL;W/PRGM;ACNR15XT/ACN1 5K/D HMI-COATED</t>
  </si>
  <si>
    <t>PN-73985</t>
  </si>
  <si>
    <t>PN-73985-CR</t>
  </si>
  <si>
    <t>MDL;W/PRGM;ACNR15XT/ACN1 5K/D PS-COATED;</t>
  </si>
  <si>
    <t>PN-740269</t>
  </si>
  <si>
    <t>FW ASSY; SPINOR; 5034-IF4 RC</t>
  </si>
  <si>
    <t>PN-740270</t>
  </si>
  <si>
    <t>FW ASSY; SPINOR; 5034-IF4XT RC</t>
  </si>
  <si>
    <t>PN-740271</t>
  </si>
  <si>
    <t>FW ASSY; SPINOR; 5034-IF8C RC</t>
  </si>
  <si>
    <t>PN-740272</t>
  </si>
  <si>
    <t>FW ASSY; SPINOR; 5034-IF8CXT RC</t>
  </si>
  <si>
    <t>PN-740273</t>
  </si>
  <si>
    <t>FW ASSY; SPINOR; 5034-IF8V RC</t>
  </si>
  <si>
    <t>PN-740274</t>
  </si>
  <si>
    <t>FW ASSY; SPINOR; 5034-IF8VXT RC</t>
  </si>
  <si>
    <t>PN-740275</t>
  </si>
  <si>
    <t>FW ASSY; SPINOR; 5034-OF4 RC</t>
  </si>
  <si>
    <t>PN-740276</t>
  </si>
  <si>
    <t>FW ASSY; SPINOR; 5034-OF4XT RC</t>
  </si>
  <si>
    <t>PN-740277</t>
  </si>
  <si>
    <t>FW ASSY; SPINOR; 5034-IRT4I RC</t>
  </si>
  <si>
    <t>PN-740278</t>
  </si>
  <si>
    <t>FW ASSY; SPINOR; 5034-IRT4IXT RC</t>
  </si>
  <si>
    <t>PN-740623</t>
  </si>
  <si>
    <t>FW ASSY; SPINOR; 5034-AENTRXT CPU BD</t>
  </si>
  <si>
    <t>PN-740624</t>
  </si>
  <si>
    <t>FW ASSY; SPINOR; 5034-AENTR CPU BD</t>
  </si>
  <si>
    <t>PN-740835</t>
  </si>
  <si>
    <t>PCBA; 5034-UB8; IO BOARD</t>
  </si>
  <si>
    <t>PCBA; 5034-UB8 IO BOARD</t>
  </si>
  <si>
    <t>PN-741023</t>
  </si>
  <si>
    <t>FW ASSY; SPINOR; 5034-MB (CDMI)</t>
  </si>
  <si>
    <t>PN-741024</t>
  </si>
  <si>
    <t>FW ASSY; SPINOR; 5034-MBXT (CDMI)</t>
  </si>
  <si>
    <t>PN-741025</t>
  </si>
  <si>
    <t>FW ASSY; SPINOR; 5034-MBSA (CDMI)</t>
  </si>
  <si>
    <t>PN-741026</t>
  </si>
  <si>
    <t>FW ASSY; SPINOR; 5034-MBSAXT (CDMI)</t>
  </si>
  <si>
    <t>PN-741443</t>
  </si>
  <si>
    <t>PN-741445</t>
  </si>
  <si>
    <t>PN-741446</t>
  </si>
  <si>
    <t>PN-741444</t>
  </si>
  <si>
    <t>PN-741549</t>
  </si>
  <si>
    <t>PN-709145</t>
  </si>
  <si>
    <t xml:space="preserve">PN-684256          </t>
  </si>
  <si>
    <t>MDL W/PRGM ASSY. 1756-OF8 E4</t>
  </si>
  <si>
    <t>PCBA;1756-OF8 ANALOG OUT E4</t>
  </si>
  <si>
    <t>PN-743790</t>
  </si>
  <si>
    <t>PN-743791</t>
  </si>
  <si>
    <t>PN-743793</t>
  </si>
  <si>
    <t xml:space="preserve">PN-735499          </t>
  </si>
  <si>
    <t>PCBA;NG69-L3Z DFR PROCESSOR E2B</t>
  </si>
  <si>
    <t>PN-743799</t>
  </si>
  <si>
    <t>PCBA; 5034-UB8F; IO BOARD</t>
  </si>
  <si>
    <t>PCBA;5034-UB8F;IO BOARD</t>
  </si>
  <si>
    <t>PN-744473</t>
  </si>
  <si>
    <t>PN-744545</t>
  </si>
  <si>
    <t>PN-744546</t>
  </si>
  <si>
    <t>PN-744548</t>
  </si>
  <si>
    <t>PCBA;1734-IA2/1738-IA2M12(AC3</t>
  </si>
  <si>
    <t>PCBA;1734-IA4</t>
  </si>
  <si>
    <t>PN-744550</t>
  </si>
  <si>
    <t>PCBA;1734-IM2</t>
  </si>
  <si>
    <t>PN-744551</t>
  </si>
  <si>
    <t>PCBA;1734-IM4</t>
  </si>
  <si>
    <t>PN-745041</t>
  </si>
  <si>
    <t>PN-745042</t>
  </si>
  <si>
    <t>PN-745044</t>
  </si>
  <si>
    <t>PN-745045</t>
  </si>
  <si>
    <t>PN-745047</t>
  </si>
  <si>
    <t>MDL W/PRGM; 1734-IA4K (CC)</t>
  </si>
  <si>
    <t>PN-745050</t>
  </si>
  <si>
    <t>PN-745059</t>
  </si>
  <si>
    <t>PN-745782</t>
  </si>
  <si>
    <t>PN-745783</t>
  </si>
  <si>
    <t>PN-745785</t>
  </si>
  <si>
    <t>PN-747438</t>
  </si>
  <si>
    <t>FW ASSY; SPINOR ; 5034-ENC E2</t>
  </si>
  <si>
    <t>PN-747439</t>
  </si>
  <si>
    <t>FW ASSY; SPINOR ; 5034-ENCXT E2</t>
  </si>
  <si>
    <t>PCBA;1734 ISOL EXP POWER 24VDC;RADIO FIX</t>
  </si>
  <si>
    <t>PCBA;1734 RADIO ANOMALY FIX</t>
  </si>
  <si>
    <t>PN-747500</t>
  </si>
  <si>
    <t xml:space="preserve"> FW ASSY; SPINOR; 5034-MB (CDMI)</t>
  </si>
  <si>
    <t>PN-747501</t>
  </si>
  <si>
    <t>PN-747502</t>
  </si>
  <si>
    <t>PN-747503</t>
  </si>
  <si>
    <t>PN-747936</t>
  </si>
  <si>
    <t>PN-747937</t>
  </si>
  <si>
    <t>PN-747938</t>
  </si>
  <si>
    <t>MDL;POWER/COMM BASE;1734-PDNK(CC)</t>
  </si>
  <si>
    <t>PN-747940</t>
  </si>
  <si>
    <t>PN-748603</t>
  </si>
  <si>
    <t>PN-748719</t>
  </si>
  <si>
    <t>PN-748720</t>
  </si>
  <si>
    <t>PN-748721</t>
  </si>
  <si>
    <t>PN-748722</t>
  </si>
  <si>
    <t>PN-748723</t>
  </si>
  <si>
    <t>PN-748724</t>
  </si>
  <si>
    <t>PN-748725</t>
  </si>
  <si>
    <t>PN-748726</t>
  </si>
  <si>
    <t>PN-748727</t>
  </si>
  <si>
    <t>PN-748728</t>
  </si>
  <si>
    <t>PN-748729</t>
  </si>
  <si>
    <t>PN-748730</t>
  </si>
  <si>
    <t>PN-748731</t>
  </si>
  <si>
    <t>PN-748732</t>
  </si>
  <si>
    <t>PN-748733</t>
  </si>
  <si>
    <t>PN-748734</t>
  </si>
  <si>
    <t>PN-748735</t>
  </si>
  <si>
    <t>PN-748736</t>
  </si>
  <si>
    <t>PN-748737</t>
  </si>
  <si>
    <t>PN-748738</t>
  </si>
  <si>
    <t>PN-749205</t>
  </si>
  <si>
    <t xml:space="preserve">PN-755549          </t>
  </si>
  <si>
    <t>PCBA;5390 CMX CONTROLLER PSU BRD P0</t>
  </si>
  <si>
    <t>PN-749207</t>
  </si>
  <si>
    <t>PN-755550</t>
  </si>
  <si>
    <t>PCBA; 5390 CMX CONTROLLER BASE BRD P0</t>
  </si>
  <si>
    <t>PN-750165</t>
  </si>
  <si>
    <t>FW ASSY; SPINOR; 5034-IB8S RC</t>
  </si>
  <si>
    <t>PN-750166</t>
  </si>
  <si>
    <t>FW ASSY; SPINOR; 5034-IB8SXT RC</t>
  </si>
  <si>
    <t>PN-750167</t>
  </si>
  <si>
    <t>FW ASSY; SPINOR; 5034-OB8S RC</t>
  </si>
  <si>
    <t>PN-750169</t>
  </si>
  <si>
    <t>FW ASSY; MCU_A PREPROGRAM RC</t>
  </si>
  <si>
    <t>PN-750170</t>
  </si>
  <si>
    <t>FW ASSY; MCU_B PREPROGRAM RC</t>
  </si>
  <si>
    <t>PN-750174</t>
  </si>
  <si>
    <t>PN-750175</t>
  </si>
  <si>
    <t>PN-750176</t>
  </si>
  <si>
    <t>PN-750177</t>
  </si>
  <si>
    <t>PN-750178</t>
  </si>
  <si>
    <t>PN-750179</t>
  </si>
  <si>
    <t>PN-750180</t>
  </si>
  <si>
    <t>PN-750182</t>
  </si>
  <si>
    <t>PN-750184</t>
  </si>
  <si>
    <t>PN-750190</t>
  </si>
  <si>
    <t>PN-750192</t>
  </si>
  <si>
    <t>PN-750646</t>
  </si>
  <si>
    <t xml:space="preserve">PN-750645          </t>
  </si>
  <si>
    <t>PCBA; 5390 CMX CONTROLLER PROC BRD P0</t>
  </si>
  <si>
    <t xml:space="preserve">PCBA; 5390 CMX CONTROLLER PROC BRD P0   </t>
  </si>
  <si>
    <t>PN-750929</t>
  </si>
  <si>
    <t>PN-750902</t>
  </si>
  <si>
    <t>PCBA; 5390 CMX CONTROLLER EXT BRD P0</t>
  </si>
  <si>
    <t>PN-751030</t>
  </si>
  <si>
    <t>PN-751029</t>
  </si>
  <si>
    <t>MDL W/PRGM;5034-IF4IH E1QS</t>
  </si>
  <si>
    <t>PCBA; 5034-AH/AHXT; E1QS IO BOARD</t>
  </si>
  <si>
    <t>PN-751051</t>
  </si>
  <si>
    <t xml:space="preserve">PN-725803          </t>
  </si>
  <si>
    <t>PN-751062</t>
  </si>
  <si>
    <t>PCBA;5069-L3Z COMMS BD;NSE;P-</t>
  </si>
  <si>
    <t>PCBA; 5069-L3Z PROC BD</t>
  </si>
  <si>
    <t>PN-751877</t>
  </si>
  <si>
    <t>FW ASSY; SPINOR; 5034-IF4IH E1S</t>
  </si>
  <si>
    <t>PN-751909</t>
  </si>
  <si>
    <t>MDL W/PRGM;5034-OF4IH E1QS</t>
  </si>
  <si>
    <t>PN-751980</t>
  </si>
  <si>
    <t>FW ASSY; SPINOR; 5034-OF4IH E1S</t>
  </si>
  <si>
    <t>PN-752545</t>
  </si>
  <si>
    <t>PN-751389</t>
  </si>
  <si>
    <t>PCBA; 5390 CMX CONTROLLER DISP BRD P0</t>
  </si>
  <si>
    <t>PCBA;MDL;5069-L3Z;PWR BD;CC</t>
  </si>
  <si>
    <t>MDL W/PRGM;5069-LZ;P-CC</t>
  </si>
  <si>
    <t>MDL W/PRGM; 5069-L3Z;CC</t>
  </si>
  <si>
    <t>PN-753090</t>
  </si>
  <si>
    <t>PN-753092</t>
  </si>
  <si>
    <t>PN-753118</t>
  </si>
  <si>
    <t>PN-753119</t>
  </si>
  <si>
    <t>PN-754169</t>
  </si>
  <si>
    <t>FW ASSY; SPINOR; 5034-OB4 RC</t>
  </si>
  <si>
    <t>PN-754173</t>
  </si>
  <si>
    <t>FW ASSY; SPINOR; 5034-OB4XT RC</t>
  </si>
  <si>
    <t>PN-754487</t>
  </si>
  <si>
    <t>PN-754486</t>
  </si>
  <si>
    <t>PCBA; 5034-AENTR R2 RJ45 COMMS</t>
  </si>
  <si>
    <t>PCBA; 5034-AENTR R2 RJ45 COMM</t>
  </si>
  <si>
    <t>PN-755688</t>
  </si>
  <si>
    <t>FW ASSY; SPINOR; 5034-UB8 RC</t>
  </si>
  <si>
    <t>PN-755689</t>
  </si>
  <si>
    <t>FW ASSY; SPINOR; 5034-UB8XT RC</t>
  </si>
  <si>
    <t>PN-755690</t>
  </si>
  <si>
    <t>FW ASSY; SPINOR; 5034-UB8F RC</t>
  </si>
  <si>
    <t>PN-755691</t>
  </si>
  <si>
    <t>FW ASSY; SPINOR; 5034-UB8FXT RC</t>
  </si>
  <si>
    <t>PN-756997</t>
  </si>
  <si>
    <t>FW ASSY; SPINOR; 5034-IF4IHXT E1S</t>
  </si>
  <si>
    <t>PN-757016</t>
  </si>
  <si>
    <t>FW ASSY; SPINOR; 5034-OF4IHXT E1S</t>
  </si>
  <si>
    <t>PN-757590</t>
  </si>
  <si>
    <t>FW ASSY; 1734-AENTX SER C; CPU 7.015</t>
  </si>
  <si>
    <t>PN-757600</t>
  </si>
  <si>
    <t>FW ASSY;1734-AENTR C;MSP 2.000</t>
  </si>
  <si>
    <t>PN-758722</t>
  </si>
  <si>
    <t>PN-758721</t>
  </si>
  <si>
    <t>PCBA; 5390 CMX CONTROLLER BASE BRD P1</t>
  </si>
  <si>
    <t>PN-758814</t>
  </si>
  <si>
    <t>MDL W/PRGM;5034-IF4IHXT E1QS</t>
  </si>
  <si>
    <t>PN-758824</t>
  </si>
  <si>
    <t>PN-758823</t>
  </si>
  <si>
    <t>PCBA; 5390 CMX CONTROLLER DISP BRD P1</t>
  </si>
  <si>
    <t>PN-758907</t>
  </si>
  <si>
    <t>PN-758908</t>
  </si>
  <si>
    <t>PN-758916</t>
  </si>
  <si>
    <t>PN-758962</t>
  </si>
  <si>
    <t>FW ASSY; SPI NOR; 5034 PARTNER</t>
  </si>
  <si>
    <t>PN-759096</t>
  </si>
  <si>
    <t>MDL W/PRGM;5034-OF4IHXT E1QS</t>
  </si>
  <si>
    <t>PN-759099</t>
  </si>
  <si>
    <t>PN-754406</t>
  </si>
  <si>
    <t>PN-754407</t>
  </si>
  <si>
    <t>MDL W/PRGM; 5034-PARTNER REFERENCE BOARD</t>
  </si>
  <si>
    <t>PCBA; 5034-PARTNER REFERENCE BOARD</t>
  </si>
  <si>
    <t>PCBA; 5034-PARTNER REFERENCE</t>
  </si>
  <si>
    <t>PN-759132</t>
  </si>
  <si>
    <t>FW ASSY; STM32U5 MCU; 5034 PARTNER</t>
  </si>
  <si>
    <t>PN-760230</t>
  </si>
  <si>
    <t>PN-760232</t>
  </si>
  <si>
    <t>PN-760371</t>
  </si>
  <si>
    <t>PN-758715</t>
  </si>
  <si>
    <t>PCBA; 5034-ENC; IO BOARD</t>
  </si>
  <si>
    <t>PCBA; 5034-ENCXT; IO BOARD</t>
  </si>
  <si>
    <t>PN-760378</t>
  </si>
  <si>
    <t>FW ASSY; SPINOR; 5034-IB8S RC2</t>
  </si>
  <si>
    <t>PN-760380</t>
  </si>
  <si>
    <t>FW ASSY; SPINOR; 5034-IB8SXT RC2</t>
  </si>
  <si>
    <t>PN-760382</t>
  </si>
  <si>
    <t>FW ASSY; SPINOR; 5034-OB8S RC2</t>
  </si>
  <si>
    <t>PN-760383</t>
  </si>
  <si>
    <t>FW ASSY; SPINOR; 5034-OB8SXT RC2</t>
  </si>
  <si>
    <t>PN-760393</t>
  </si>
  <si>
    <t>FW ASSY; MCU_A PREPROGRAM RC2</t>
  </si>
  <si>
    <t>PN-760395</t>
  </si>
  <si>
    <t>FW ASSY; MCU_B PREPROGRAM RC2</t>
  </si>
  <si>
    <t>PN-760531</t>
  </si>
  <si>
    <t>PN-759097</t>
  </si>
  <si>
    <t>MDL W/PRGM;5069-L3Z;PROC BD;P-CC</t>
  </si>
  <si>
    <t>PCBA;NG69-L3ZSTD DFR PROCESSOR E2B</t>
  </si>
  <si>
    <t>PN-760674</t>
  </si>
  <si>
    <t>FW ASSY; SPINOR; 5034-SERIALXT RC</t>
  </si>
  <si>
    <t>PN-761139</t>
  </si>
  <si>
    <t>FW ASSY; SPINOR; 5034-SERIAL RC</t>
  </si>
  <si>
    <t>PN-761788</t>
  </si>
  <si>
    <t>FW ASSY; SPINOR; 5034-ENC RC</t>
  </si>
  <si>
    <t>PN-761789</t>
  </si>
  <si>
    <t>FW ASSY; SPINOR; 5034-ENCXT RC</t>
  </si>
  <si>
    <t>PN-761944</t>
  </si>
  <si>
    <t>FW ASSY; FPGA; NG69-L3ZS2 DFR RTC A3P125</t>
  </si>
  <si>
    <t>PN-762172</t>
  </si>
  <si>
    <t>PN-762174</t>
  </si>
  <si>
    <t>MDL W/PRGM;5034-IF4IH</t>
  </si>
  <si>
    <t>PCBA; 5034-AH/AHXT; IO BOARD</t>
  </si>
  <si>
    <t>MDL W/PRGM;5034-OF4IH</t>
  </si>
  <si>
    <t>MDL W/PRGM;5034-IF4IHXT; CC</t>
  </si>
  <si>
    <t>MDL W/PRGM;5034-OF4IHXT</t>
  </si>
  <si>
    <t>PN-762724</t>
  </si>
  <si>
    <t>PN-762797</t>
  </si>
  <si>
    <t>FW ASSY; SPINOR; 5034-IF4IH RC</t>
  </si>
  <si>
    <t>PN-762798</t>
  </si>
  <si>
    <t>FW ASSY; SPINOR; 5034-IF4IHXT RC</t>
  </si>
  <si>
    <t>PN-762799</t>
  </si>
  <si>
    <t>FW ASSY; SPINOR; 5034-OF4IH RC</t>
  </si>
  <si>
    <t>PN-762800</t>
  </si>
  <si>
    <t>FW ASSY; SPINOR; 5034-OF4IHXT RC</t>
  </si>
  <si>
    <t>PN-762936</t>
  </si>
  <si>
    <t>PN-763817</t>
  </si>
  <si>
    <t>PN-763814</t>
  </si>
  <si>
    <t>PCBA;NG69-L3ZS2 DFR PROCESSOR E2B</t>
  </si>
  <si>
    <t>PN-78183</t>
  </si>
  <si>
    <t>PN-78186</t>
  </si>
  <si>
    <t>PN-78564</t>
  </si>
  <si>
    <t>PN-78563</t>
  </si>
  <si>
    <t>PN-78566</t>
  </si>
  <si>
    <t>PCB ASM; 2085-IRT4</t>
  </si>
  <si>
    <t>PN-79035</t>
  </si>
  <si>
    <t>PN-79468</t>
  </si>
  <si>
    <t>PN-79465</t>
  </si>
  <si>
    <t>PCB ASSY; 1756-DNB/E DISPLAY BOARD</t>
  </si>
  <si>
    <t>PCB ASM 1756-DNB/E DISPLAY BR</t>
  </si>
  <si>
    <t>PN-79679</t>
  </si>
  <si>
    <t>PN-56378</t>
  </si>
  <si>
    <t>PCB ASM 1794-IJ2XT CONF COAT</t>
  </si>
  <si>
    <t>PN-79680</t>
  </si>
  <si>
    <t>PN-81242</t>
  </si>
  <si>
    <t>MICRO800 ISOLATED SERIAL PORT PLUG-IN</t>
  </si>
  <si>
    <t>PN-85368</t>
  </si>
  <si>
    <t>HABANERO PVC600 T6T COLOR PCB ASSEMBLY</t>
  </si>
  <si>
    <t>PN-85472</t>
  </si>
  <si>
    <t>PN-85474</t>
  </si>
  <si>
    <t>PCBA;1794-OE12/A</t>
  </si>
  <si>
    <t>PN-85478</t>
  </si>
  <si>
    <t>PN-85616</t>
  </si>
  <si>
    <t>PCBA;ANLG;40 V/I 12BT</t>
  </si>
  <si>
    <t>PN-86070</t>
  </si>
  <si>
    <t>PN-108822</t>
  </si>
  <si>
    <t>PN-86678</t>
  </si>
  <si>
    <t>PCB ASM HIDENSITY ANLG IN</t>
  </si>
  <si>
    <t>PN-87191</t>
  </si>
  <si>
    <t>PCB MDL ASSY;1794-IE4XOE2XT B</t>
  </si>
  <si>
    <t>PCB ASM 1794-IE4XOE2XT B</t>
  </si>
  <si>
    <t>PN-88649</t>
  </si>
  <si>
    <t>PN-88651</t>
  </si>
  <si>
    <t>PN-89155</t>
  </si>
  <si>
    <t>MDL;1794-OE4K/B CONFORMAL COATED</t>
  </si>
  <si>
    <t>PN-89354</t>
  </si>
  <si>
    <t>PN-89355</t>
  </si>
  <si>
    <t>PN-90043</t>
  </si>
  <si>
    <t>MDL;1794-IE8K/B CONFORMAL COATED</t>
  </si>
  <si>
    <t>PN-90203</t>
  </si>
  <si>
    <t>PN-90204</t>
  </si>
  <si>
    <t>PN-90205</t>
  </si>
  <si>
    <t>PN-90352</t>
  </si>
  <si>
    <t>MDL W/PRGM; 2PT THERM/MV; 1734-IT2I C</t>
  </si>
  <si>
    <t>PN-90546</t>
  </si>
  <si>
    <t>PRGM;2085-OF4 ANA MICRO;ASSY</t>
  </si>
  <si>
    <t>PN-90547</t>
  </si>
  <si>
    <t>PRGM;2085-IRT4 ANA; MICRO;ASSY</t>
  </si>
  <si>
    <t>PN-90548</t>
  </si>
  <si>
    <t>PRGM;2085 ANA; PIC;ASSY</t>
  </si>
  <si>
    <t>PN-90886</t>
  </si>
  <si>
    <t>PN-90885</t>
  </si>
  <si>
    <t>PCBA;1768-L4X;XLOGIX SLOT 0 WING</t>
  </si>
  <si>
    <t>PCBA;1764-L4X; XLOGIC SLOT 0</t>
  </si>
  <si>
    <t>PN-92336</t>
  </si>
  <si>
    <t>PN-92338</t>
  </si>
  <si>
    <t>PN-92935</t>
  </si>
  <si>
    <t>PRGM;2085-IF4 ANA MICRO;ASSY</t>
  </si>
  <si>
    <t>PN-92936</t>
  </si>
  <si>
    <t>PRGM;2085-IF8 ANA MICRO;ASSY</t>
  </si>
  <si>
    <t>PN-93287</t>
  </si>
  <si>
    <t>MDL;RIO ADAPTER;CC</t>
  </si>
  <si>
    <t>PN-93288</t>
  </si>
  <si>
    <t>PN-93536</t>
  </si>
  <si>
    <t>PN-93914</t>
  </si>
  <si>
    <t>PCB MDL ASSY;1794-IE4XOE2XT CC</t>
  </si>
  <si>
    <t>PN-93914-CR</t>
  </si>
  <si>
    <t>MDL ASSY;1794-IE4XOE2XT CC;COATED;ROUTED</t>
  </si>
  <si>
    <t>PN-94155</t>
  </si>
  <si>
    <t>PN-94413</t>
  </si>
  <si>
    <t>MDL;1794-IA8I</t>
  </si>
  <si>
    <t>PCBA; 1794-IA8I/A</t>
  </si>
  <si>
    <t>PN-94414</t>
  </si>
  <si>
    <t>PN-94757</t>
  </si>
  <si>
    <t>PN-94759</t>
  </si>
  <si>
    <t>MDL;1794-OB8</t>
  </si>
  <si>
    <t>PN-94760</t>
  </si>
  <si>
    <t>MDL;1794-OB16</t>
  </si>
  <si>
    <t>PN-94763</t>
  </si>
  <si>
    <t>MDL;1794-OV16</t>
  </si>
  <si>
    <t>PN-94764</t>
  </si>
  <si>
    <t>MDL;1794-OV16P</t>
  </si>
  <si>
    <t>PN-99477</t>
  </si>
  <si>
    <t>PN-48738</t>
  </si>
  <si>
    <t>PCB ASSY INPUT HYBID FLEX</t>
  </si>
  <si>
    <t>PCB ASM INPUT HYBRID FLEX</t>
  </si>
  <si>
    <t>PN-99587</t>
  </si>
  <si>
    <t>PN-99588</t>
  </si>
  <si>
    <t>PCB ASSY;  1794-IF2XOF2I ISO ANA CMBO</t>
  </si>
  <si>
    <t>PCB ASM 1794-IF2X0F2I</t>
  </si>
  <si>
    <t>PN-99589</t>
  </si>
  <si>
    <t>PN-99590</t>
  </si>
  <si>
    <t>PCB ASSY FLEX ISO ANA INPUT</t>
  </si>
  <si>
    <t>PCB ASM 1794-IF4I</t>
  </si>
  <si>
    <t>PN-99591</t>
  </si>
  <si>
    <t>PN-99592</t>
  </si>
  <si>
    <t>PCB ASSY;  1794-IF2XOF2IXT CC</t>
  </si>
  <si>
    <t>PCB ASM 1794-IF2X0F2IXT</t>
  </si>
  <si>
    <t>PN-99593</t>
  </si>
  <si>
    <t>PN-99594</t>
  </si>
  <si>
    <t>PCB ASSY FLEX ISO ANA INPUT CC</t>
  </si>
  <si>
    <t>PCB ASM 1794-IF4IXT</t>
  </si>
  <si>
    <t>PN-99595</t>
  </si>
  <si>
    <t>PN-99596</t>
  </si>
  <si>
    <t>PCB ASSY INPUT HYBID FLEX  CC</t>
  </si>
  <si>
    <t xml:space="preserve"> </t>
  </si>
  <si>
    <t>Legend</t>
  </si>
  <si>
    <t>Family Set Up</t>
  </si>
  <si>
    <t>PCB P/N</t>
  </si>
  <si>
    <t xml:space="preserve"> Model (Optel Number)</t>
  </si>
  <si>
    <t>UP</t>
  </si>
  <si>
    <t>Place Per Module</t>
  </si>
  <si>
    <t>Total Place</t>
  </si>
  <si>
    <t>Line 1_30000</t>
  </si>
  <si>
    <t>Line 2_30000</t>
  </si>
  <si>
    <t>Line 3_30000</t>
  </si>
  <si>
    <t>Line 4_30000</t>
  </si>
  <si>
    <t>Line 5_25000( 16 Oct 2022)</t>
  </si>
  <si>
    <t>Line 6_30000</t>
  </si>
  <si>
    <t>Line 7_22000(26 Oct 2022)</t>
  </si>
  <si>
    <t>Line 8_30000</t>
  </si>
  <si>
    <t>Line Allocation</t>
  </si>
  <si>
    <t>Nozzle MC1</t>
  </si>
  <si>
    <t>Primary Line AsM</t>
  </si>
  <si>
    <t>Hand Load</t>
  </si>
  <si>
    <t>Components distribution base on single module</t>
  </si>
  <si>
    <t>Machnie require</t>
  </si>
  <si>
    <t>MPM</t>
  </si>
  <si>
    <t>FZ120 (GC6)</t>
  </si>
  <si>
    <t>FI14 (GX3)</t>
  </si>
  <si>
    <t>Oven OV4</t>
  </si>
  <si>
    <t>DEK</t>
  </si>
  <si>
    <t>FZ60</t>
  </si>
  <si>
    <t>FZ14 (GX6)</t>
  </si>
  <si>
    <t>Oven OV1</t>
  </si>
  <si>
    <t>FZ60 (GC9)</t>
  </si>
  <si>
    <t>FZ60 (GC10)</t>
  </si>
  <si>
    <t>FZ14 (GX5)</t>
  </si>
  <si>
    <t>Oven OV7</t>
  </si>
  <si>
    <t>FZ60 (GC8)</t>
  </si>
  <si>
    <t>FZ60 (GC7)</t>
  </si>
  <si>
    <t>FZ14 (GX4)</t>
  </si>
  <si>
    <t>Oven OV3</t>
  </si>
  <si>
    <t>FZ120</t>
  </si>
  <si>
    <t>(GC5)</t>
  </si>
  <si>
    <t>GX37 (GX2)</t>
  </si>
  <si>
    <t>GX11 (GX1)</t>
  </si>
  <si>
    <t>Oven OV2</t>
  </si>
  <si>
    <t>FZ60 (GC13)</t>
  </si>
  <si>
    <t>FZ60 (GC14)</t>
  </si>
  <si>
    <t>FZ11 (GX9)</t>
  </si>
  <si>
    <t>Oven OV9</t>
  </si>
  <si>
    <t>FZ60 (GC12)</t>
  </si>
  <si>
    <t>GC30 (GC2)</t>
  </si>
  <si>
    <t>FZ14 (GX7)</t>
  </si>
  <si>
    <t>FZ11 (GX8)</t>
  </si>
  <si>
    <t>Oven OV8</t>
  </si>
  <si>
    <t>FZ37 (FPZ1)</t>
  </si>
  <si>
    <t>Oven OV6</t>
  </si>
  <si>
    <t>Primary</t>
  </si>
  <si>
    <t>Secondary</t>
  </si>
  <si>
    <t>Tertiary</t>
  </si>
  <si>
    <t>Secondary Line</t>
  </si>
  <si>
    <t>Status 9</t>
  </si>
  <si>
    <t>Temporarily for BK</t>
  </si>
  <si>
    <t>(GC11)</t>
  </si>
  <si>
    <t>(GC4)</t>
  </si>
  <si>
    <t>PIP Parts</t>
  </si>
  <si>
    <r>
      <rPr>
        <b/>
        <sz val="10"/>
        <rFont val="Geneva"/>
        <charset val="134"/>
      </rPr>
      <t>Glue Print (</t>
    </r>
    <r>
      <rPr>
        <b/>
        <sz val="10"/>
        <color rgb="FFFF0000"/>
        <rFont val="Geneva"/>
        <charset val="134"/>
      </rPr>
      <t>GP</t>
    </r>
    <r>
      <rPr>
        <b/>
        <sz val="10"/>
        <rFont val="Geneva"/>
        <charset val="134"/>
      </rPr>
      <t>)/ Camelot(</t>
    </r>
    <r>
      <rPr>
        <b/>
        <sz val="10"/>
        <color rgb="FFFF0000"/>
        <rFont val="Geneva"/>
        <charset val="134"/>
      </rPr>
      <t>GD</t>
    </r>
    <r>
      <rPr>
        <b/>
        <sz val="10"/>
        <rFont val="Geneva"/>
        <charset val="134"/>
      </rPr>
      <t>)/GLUE AND PASTE(</t>
    </r>
    <r>
      <rPr>
        <b/>
        <sz val="10"/>
        <color rgb="FFFF0000"/>
        <rFont val="Geneva"/>
        <charset val="134"/>
      </rPr>
      <t>M</t>
    </r>
    <r>
      <rPr>
        <b/>
        <sz val="10"/>
        <rFont val="Geneva"/>
        <charset val="134"/>
      </rPr>
      <t>)</t>
    </r>
  </si>
  <si>
    <t>SPI</t>
  </si>
  <si>
    <t>3D AOI</t>
  </si>
  <si>
    <t>Center Support</t>
  </si>
  <si>
    <t>Program ready</t>
  </si>
  <si>
    <t>SPI INSPECTION</t>
  </si>
  <si>
    <t xml:space="preserve">Small </t>
  </si>
  <si>
    <t xml:space="preserve">Medium </t>
  </si>
  <si>
    <t>Large</t>
  </si>
  <si>
    <t>X-Large</t>
  </si>
  <si>
    <t>Chip or IC</t>
  </si>
  <si>
    <t>Check 0201 Nozzle</t>
  </si>
  <si>
    <t>2PART-1</t>
  </si>
  <si>
    <t>NA</t>
  </si>
  <si>
    <t>Bot</t>
  </si>
  <si>
    <t>L8T</t>
  </si>
  <si>
    <t>L1T/L2T/L6T/L7T</t>
  </si>
  <si>
    <t>5032-1</t>
  </si>
  <si>
    <t>L3B/L4B</t>
  </si>
  <si>
    <t>L6B</t>
  </si>
  <si>
    <t>ü</t>
  </si>
  <si>
    <t>YES</t>
  </si>
  <si>
    <t>L3T/L4T</t>
  </si>
  <si>
    <t>L6T</t>
  </si>
  <si>
    <t>CS</t>
  </si>
  <si>
    <t>GLUE FOR CONNECTOR FLATNESS (Temporary for the connector to use finish)</t>
  </si>
  <si>
    <t>5032-2</t>
  </si>
  <si>
    <t>L3B</t>
  </si>
  <si>
    <t>L4B</t>
  </si>
  <si>
    <t>L3T</t>
  </si>
  <si>
    <t>L4T</t>
  </si>
  <si>
    <t>5034-1</t>
  </si>
  <si>
    <t>L6B/L7B</t>
  </si>
  <si>
    <t>L6T/L7T</t>
  </si>
  <si>
    <t>5034-10</t>
  </si>
  <si>
    <t>L1B/L3B</t>
  </si>
  <si>
    <t>L6B/L4B</t>
  </si>
  <si>
    <t>L1T/L3T</t>
  </si>
  <si>
    <t>L6T/L4T</t>
  </si>
  <si>
    <t>5034-11</t>
  </si>
  <si>
    <t>5034-12</t>
  </si>
  <si>
    <t>L8</t>
  </si>
  <si>
    <t>L1B/L2B/L6B/L3B/L4B</t>
  </si>
  <si>
    <t>L1T/L2T/L6T/L3T/L4T</t>
  </si>
  <si>
    <t>5034-13</t>
  </si>
  <si>
    <t>L1B</t>
  </si>
  <si>
    <t>L2B</t>
  </si>
  <si>
    <t>L3B/L4B/L6B</t>
  </si>
  <si>
    <t>L1T</t>
  </si>
  <si>
    <t>L2T</t>
  </si>
  <si>
    <t>L3T/L4T/L6T</t>
  </si>
  <si>
    <t>5034-14</t>
  </si>
  <si>
    <t>5034-15</t>
  </si>
  <si>
    <t>5034-16</t>
  </si>
  <si>
    <t>5034-17</t>
  </si>
  <si>
    <t>5034-18</t>
  </si>
  <si>
    <t>L3B/L4B/L1B</t>
  </si>
  <si>
    <t>L3T/L4T/L1T</t>
  </si>
  <si>
    <t>5034-19</t>
  </si>
  <si>
    <t>5034-20</t>
  </si>
  <si>
    <t>5034-2</t>
  </si>
  <si>
    <t>5034-3</t>
  </si>
  <si>
    <t>5034-4</t>
  </si>
  <si>
    <t>L1B/L2B</t>
  </si>
  <si>
    <t>L1T/L2T</t>
  </si>
  <si>
    <t>5034-5</t>
  </si>
  <si>
    <t>5034-5A</t>
  </si>
  <si>
    <t>L6B/L2B</t>
  </si>
  <si>
    <t>L4B/L5B</t>
  </si>
  <si>
    <t>L6T/L2T</t>
  </si>
  <si>
    <t>L4T/L5T</t>
  </si>
  <si>
    <t>5034-6</t>
  </si>
  <si>
    <t>5034-7</t>
  </si>
  <si>
    <t>L4B/L3B</t>
  </si>
  <si>
    <t>L4T/L3T</t>
  </si>
  <si>
    <t>5034-8</t>
  </si>
  <si>
    <t>L2B/L6B</t>
  </si>
  <si>
    <t>L2T/L6T</t>
  </si>
  <si>
    <t>5034-9</t>
  </si>
  <si>
    <t>5064-1</t>
  </si>
  <si>
    <t>5069-1</t>
  </si>
  <si>
    <t>5069-11</t>
  </si>
  <si>
    <t>5069-11A</t>
  </si>
  <si>
    <t>5069-12</t>
  </si>
  <si>
    <t>L7B</t>
  </si>
  <si>
    <t>L7T</t>
  </si>
  <si>
    <t>PN-730876</t>
  </si>
  <si>
    <t>5069-13</t>
  </si>
  <si>
    <t>5069-14</t>
  </si>
  <si>
    <t>L3B/L5B</t>
  </si>
  <si>
    <t>L3T/L5T</t>
  </si>
  <si>
    <t>Need to buy 308 for switch and have 0201, have glue for big connector</t>
  </si>
  <si>
    <t>5069-15</t>
  </si>
  <si>
    <t>5069-16</t>
  </si>
  <si>
    <t>5069-17</t>
  </si>
  <si>
    <t>-</t>
  </si>
  <si>
    <t>5069-18</t>
  </si>
  <si>
    <t>L5B</t>
  </si>
  <si>
    <t>L5T</t>
  </si>
  <si>
    <t>5069-19</t>
  </si>
  <si>
    <t>5069-2</t>
  </si>
  <si>
    <t>5069-20</t>
  </si>
  <si>
    <t>5069-21</t>
  </si>
  <si>
    <t>5069-22</t>
  </si>
  <si>
    <t>L8B</t>
  </si>
  <si>
    <t>5069-23</t>
  </si>
  <si>
    <t>NY</t>
  </si>
  <si>
    <t>5069-24</t>
  </si>
  <si>
    <t>L1B/L2B/L3B/L4B</t>
  </si>
  <si>
    <t>L1T/L2T/L3T/L4T</t>
  </si>
  <si>
    <t>T</t>
  </si>
  <si>
    <t>5069-25</t>
  </si>
  <si>
    <t>5069-26</t>
  </si>
  <si>
    <t>5069-27</t>
  </si>
  <si>
    <t>5069-29</t>
  </si>
  <si>
    <t>5069-3</t>
  </si>
  <si>
    <t>5069-4</t>
  </si>
  <si>
    <t>5069-5</t>
  </si>
  <si>
    <t>5069-6</t>
  </si>
  <si>
    <t>5069-7</t>
  </si>
  <si>
    <t>5069-8</t>
  </si>
  <si>
    <t>5069-8A</t>
  </si>
  <si>
    <t>5069-8B</t>
  </si>
  <si>
    <t>5069-9</t>
  </si>
  <si>
    <t>GD</t>
  </si>
  <si>
    <t>Small white connector need glue</t>
  </si>
  <si>
    <t>L7T/L5T</t>
  </si>
  <si>
    <t>L3T/L6T</t>
  </si>
  <si>
    <t>5094-1</t>
  </si>
  <si>
    <t>5094-10</t>
  </si>
  <si>
    <t>L6B/B</t>
  </si>
  <si>
    <t>L6T/T</t>
  </si>
  <si>
    <t>5094-10A</t>
  </si>
  <si>
    <t>5094-11</t>
  </si>
  <si>
    <t>5094-12</t>
  </si>
  <si>
    <t>Tombstone issue PN-306670</t>
  </si>
  <si>
    <t>Switch area have limited pickup and Trimmer intermittent issue, Tombstone issue PN-306670</t>
  </si>
  <si>
    <t>5094-13</t>
  </si>
  <si>
    <t>5094-14</t>
  </si>
  <si>
    <t>5094-15</t>
  </si>
  <si>
    <t>5094-16</t>
  </si>
  <si>
    <t>5094-17</t>
  </si>
  <si>
    <t>5094-18</t>
  </si>
  <si>
    <t>5094-19</t>
  </si>
  <si>
    <t>5094-2</t>
  </si>
  <si>
    <t>Oven center restriction</t>
  </si>
  <si>
    <t>5094-3</t>
  </si>
  <si>
    <t>5094-4</t>
  </si>
  <si>
    <t>Oven center restriction, Line 4 nozzle evaluation project improvement, 15 May 2024</t>
  </si>
  <si>
    <t>5094-5</t>
  </si>
  <si>
    <t>5094-6</t>
  </si>
  <si>
    <t>5094-6A</t>
  </si>
  <si>
    <t>5094-7</t>
  </si>
  <si>
    <t>5094-8</t>
  </si>
  <si>
    <t>L5B/L6B/L2B</t>
  </si>
  <si>
    <t>L5B/L6B/L2T</t>
  </si>
  <si>
    <t>5094-9</t>
  </si>
  <si>
    <t>800-1</t>
  </si>
  <si>
    <t>MELF</t>
  </si>
  <si>
    <t>800-2</t>
  </si>
  <si>
    <t>CLX-1</t>
  </si>
  <si>
    <t>CLX-10</t>
  </si>
  <si>
    <t>L1T\L2T\L3\L4T\L5T</t>
  </si>
  <si>
    <t>CLX-11</t>
  </si>
  <si>
    <t>CLX-12</t>
  </si>
  <si>
    <t>CLX-13</t>
  </si>
  <si>
    <t>CLX-14</t>
  </si>
  <si>
    <t>PN-568755</t>
  </si>
  <si>
    <t>L1B/L2B/L3B</t>
  </si>
  <si>
    <t>L4B/L5B/L6B/L7B</t>
  </si>
  <si>
    <t>L5T/L6T</t>
  </si>
  <si>
    <t>94809902 will tilt during reflow</t>
  </si>
  <si>
    <t>CLX-15</t>
  </si>
  <si>
    <t>PN-549881</t>
  </si>
  <si>
    <t>948099003 will tilt during reflow</t>
  </si>
  <si>
    <t>CLX-16</t>
  </si>
  <si>
    <t>L1B/L2B/L5B/L6B</t>
  </si>
  <si>
    <t>94809902 and 94809901 will tilt during reflow</t>
  </si>
  <si>
    <t>CLX-17</t>
  </si>
  <si>
    <t>CLX-18</t>
  </si>
  <si>
    <t>BGA</t>
  </si>
  <si>
    <t>CLX-19</t>
  </si>
  <si>
    <t>CLX-2</t>
  </si>
  <si>
    <t>L7B/L6B/L1B</t>
  </si>
  <si>
    <t>L7T/L6T/L1T</t>
  </si>
  <si>
    <t>TOP GOT SPECIAL PROGRAM FOR 5A</t>
  </si>
  <si>
    <t>CLX-20</t>
  </si>
  <si>
    <t>CLX-21</t>
  </si>
  <si>
    <t>CLX-22</t>
  </si>
  <si>
    <t>CLX-23</t>
  </si>
  <si>
    <t>CLX-24</t>
  </si>
  <si>
    <t>CLX-25</t>
  </si>
  <si>
    <t>L2B/L3B/L4B</t>
  </si>
  <si>
    <t>L2T/L3T/L4T</t>
  </si>
  <si>
    <t>CLX-26</t>
  </si>
  <si>
    <t xml:space="preserve">PN-568758 </t>
  </si>
  <si>
    <t>CLX-27</t>
  </si>
  <si>
    <t>CLX-28</t>
  </si>
  <si>
    <t>PN-648536</t>
  </si>
  <si>
    <t>CLX-28A</t>
  </si>
  <si>
    <t>CLX-29</t>
  </si>
  <si>
    <t>PN-216295</t>
  </si>
  <si>
    <t>CLX-30</t>
  </si>
  <si>
    <t>PN-502767</t>
  </si>
  <si>
    <t>CLX-31</t>
  </si>
  <si>
    <t>CLX-32</t>
  </si>
  <si>
    <t>CLX-33</t>
  </si>
  <si>
    <t>PN-602422</t>
  </si>
  <si>
    <t>CLX-34</t>
  </si>
  <si>
    <t>PN-610694</t>
  </si>
  <si>
    <t>CLX-34A</t>
  </si>
  <si>
    <t>CLX-35</t>
  </si>
  <si>
    <t>PN-628625</t>
  </si>
  <si>
    <t>CLX-36</t>
  </si>
  <si>
    <t>PN-628624</t>
  </si>
  <si>
    <t>PN-628632</t>
  </si>
  <si>
    <t>PN-628619</t>
  </si>
  <si>
    <t>CLX-37</t>
  </si>
  <si>
    <t>PN-684256</t>
  </si>
  <si>
    <t>CLX-3</t>
  </si>
  <si>
    <t>L1T/L2T/L3T</t>
  </si>
  <si>
    <t>CLX-4</t>
  </si>
  <si>
    <t>L1T\L2T</t>
  </si>
  <si>
    <t>CLX-5</t>
  </si>
  <si>
    <t>CLX-6</t>
  </si>
  <si>
    <t>CLX-7</t>
  </si>
  <si>
    <t>CLX-8</t>
  </si>
  <si>
    <t>CLX-9</t>
  </si>
  <si>
    <t>BGA 7X7</t>
  </si>
  <si>
    <t>CMX-10B</t>
  </si>
  <si>
    <t>CMX-13A</t>
  </si>
  <si>
    <t>CMX-14A</t>
  </si>
  <si>
    <t>CMX-15A</t>
  </si>
  <si>
    <t>CMX-19A</t>
  </si>
  <si>
    <t>CMX-2</t>
  </si>
  <si>
    <t>GP</t>
  </si>
  <si>
    <t>CMX-22A</t>
  </si>
  <si>
    <t>CMX-28</t>
  </si>
  <si>
    <t>CMX-3</t>
  </si>
  <si>
    <t>CMX-35</t>
  </si>
  <si>
    <t>Yes</t>
  </si>
  <si>
    <t>CMX-6</t>
  </si>
  <si>
    <t>CMX-7</t>
  </si>
  <si>
    <t>CMX-8A</t>
  </si>
  <si>
    <t>Flex-1</t>
  </si>
  <si>
    <t>Flex-11</t>
  </si>
  <si>
    <t>Flex-12</t>
  </si>
  <si>
    <t>PN-16782</t>
  </si>
  <si>
    <t>Flex-12A</t>
  </si>
  <si>
    <t>Flex-13</t>
  </si>
  <si>
    <t>PN-68328</t>
  </si>
  <si>
    <t>Flex-14A</t>
  </si>
  <si>
    <t>Capacitor CV required slow for pick and place</t>
  </si>
  <si>
    <t>Flex-15</t>
  </si>
  <si>
    <t>Flex-16</t>
  </si>
  <si>
    <t>Flex-16A</t>
  </si>
  <si>
    <t>Flex-18</t>
  </si>
  <si>
    <t>L5B/L2B</t>
  </si>
  <si>
    <t>L5T/L2T</t>
  </si>
  <si>
    <t>Flex-22</t>
  </si>
  <si>
    <t>Flex-25</t>
  </si>
  <si>
    <t>PN-16914</t>
  </si>
  <si>
    <t>Flex-33</t>
  </si>
  <si>
    <t>Flex-34</t>
  </si>
  <si>
    <t>Flex-35</t>
  </si>
  <si>
    <t>Flex-38</t>
  </si>
  <si>
    <t>BGA 6x6</t>
  </si>
  <si>
    <t>Flex-38A</t>
  </si>
  <si>
    <t>Flex-39</t>
  </si>
  <si>
    <t>Flex-4</t>
  </si>
  <si>
    <t>Transformer issue and manual dispense</t>
  </si>
  <si>
    <t>Flex-43</t>
  </si>
  <si>
    <t>Flex-44</t>
  </si>
  <si>
    <t>Flex-48</t>
  </si>
  <si>
    <t>Flex-49</t>
  </si>
  <si>
    <t>Flex-5</t>
  </si>
  <si>
    <t>Flex-50</t>
  </si>
  <si>
    <t>Flex-50A</t>
  </si>
  <si>
    <t>Flex-50B</t>
  </si>
  <si>
    <t>Top side need to run at line 7</t>
  </si>
  <si>
    <t>Flex-51</t>
  </si>
  <si>
    <t>GPGD</t>
  </si>
  <si>
    <t>Flex-52</t>
  </si>
  <si>
    <t>Flex-53</t>
  </si>
  <si>
    <t>L8T/L7T/L1T/L2T</t>
  </si>
  <si>
    <t>Flex-56</t>
  </si>
  <si>
    <t>Flex-6</t>
  </si>
  <si>
    <t>Flex-61</t>
  </si>
  <si>
    <t>Flex-65</t>
  </si>
  <si>
    <t>Flex-66</t>
  </si>
  <si>
    <t>Flex-69</t>
  </si>
  <si>
    <t>Flex-7</t>
  </si>
  <si>
    <t>L1T/L2T/L7T</t>
  </si>
  <si>
    <t>Flex-70</t>
  </si>
  <si>
    <t>Flex-71</t>
  </si>
  <si>
    <t>Flex-72</t>
  </si>
  <si>
    <t>Flex-73</t>
  </si>
  <si>
    <t>Flex-74</t>
  </si>
  <si>
    <t>Flex-75</t>
  </si>
  <si>
    <t>Hand insert connector-94199718 only DTF</t>
  </si>
  <si>
    <t>Flex-76</t>
  </si>
  <si>
    <t>Flex-77</t>
  </si>
  <si>
    <t>Flex-8</t>
  </si>
  <si>
    <t>L6B/L8B</t>
  </si>
  <si>
    <t>JQS-1</t>
  </si>
  <si>
    <t>L1B/L2B/L6B</t>
  </si>
  <si>
    <t>L1T/L2T/L6T</t>
  </si>
  <si>
    <t>JQS-2</t>
  </si>
  <si>
    <t>STENCIL CHANGE TO 6 MIL, MOVE PN-104338 TO IL7 CYCLE TIME DOUBLE</t>
  </si>
  <si>
    <t>JQS-3</t>
  </si>
  <si>
    <t>JQS-4</t>
  </si>
  <si>
    <t>JQS-5</t>
  </si>
  <si>
    <t>JQS-6</t>
  </si>
  <si>
    <t>MARIO-1</t>
  </si>
  <si>
    <t>MARIO-2</t>
  </si>
  <si>
    <t>MARIO-3</t>
  </si>
  <si>
    <t>PN-714336</t>
  </si>
  <si>
    <t>MLX-12B</t>
  </si>
  <si>
    <t>MLX-13</t>
  </si>
  <si>
    <t>MLX-14</t>
  </si>
  <si>
    <t>GPY</t>
  </si>
  <si>
    <t>MLX-15</t>
  </si>
  <si>
    <t>MLX-16</t>
  </si>
  <si>
    <t>MLX-16A</t>
  </si>
  <si>
    <t>MLX-18</t>
  </si>
  <si>
    <t>MLX-2</t>
  </si>
  <si>
    <t>MLX-20</t>
  </si>
  <si>
    <t>BYPASS</t>
  </si>
  <si>
    <t>MLX-22</t>
  </si>
  <si>
    <t>MLX-29</t>
  </si>
  <si>
    <t>L2T/L3T/L4T/L5T/L6T</t>
  </si>
  <si>
    <t>MLX-32</t>
  </si>
  <si>
    <t>MLX-36</t>
  </si>
  <si>
    <t>F301352</t>
  </si>
  <si>
    <t>MLX-37</t>
  </si>
  <si>
    <t>1B/2B/5B/6B</t>
  </si>
  <si>
    <t>MLX-46</t>
  </si>
  <si>
    <t>MLX-48</t>
  </si>
  <si>
    <t>MLX-48A</t>
  </si>
  <si>
    <t>MLX-48-B</t>
  </si>
  <si>
    <t>MLX-49</t>
  </si>
  <si>
    <t>MLX-50</t>
  </si>
  <si>
    <t>MLX-5A</t>
  </si>
  <si>
    <t>65 (pip)</t>
  </si>
  <si>
    <t>NEO-1</t>
  </si>
  <si>
    <t>NEO-10</t>
  </si>
  <si>
    <t>NEO-13</t>
  </si>
  <si>
    <t>NEO-14</t>
  </si>
  <si>
    <t>NEO-15</t>
  </si>
  <si>
    <t>NEO-16</t>
  </si>
  <si>
    <t>NEO-17</t>
  </si>
  <si>
    <t>NEO-2</t>
  </si>
  <si>
    <t>NEO-3</t>
  </si>
  <si>
    <t xml:space="preserve">N </t>
  </si>
  <si>
    <t>NEO-4</t>
  </si>
  <si>
    <t>NEO-5</t>
  </si>
  <si>
    <t>NEO-6</t>
  </si>
  <si>
    <t>L1/L2/L7T</t>
  </si>
  <si>
    <t>NEO-7</t>
  </si>
  <si>
    <t>NEO-9</t>
  </si>
  <si>
    <t>NG69-11</t>
  </si>
  <si>
    <t>NG94-TB-1</t>
  </si>
  <si>
    <t>L5B/L6B/L7B</t>
  </si>
  <si>
    <t>L5T/L7T</t>
  </si>
  <si>
    <t>NG94-TB-2</t>
  </si>
  <si>
    <t>X</t>
  </si>
  <si>
    <t>Might be Coating</t>
  </si>
  <si>
    <t>OPT-1</t>
  </si>
  <si>
    <t>OPT-10</t>
  </si>
  <si>
    <t>OPT-11</t>
  </si>
  <si>
    <t>OPT-12</t>
  </si>
  <si>
    <t>OPT-13</t>
  </si>
  <si>
    <t>Hand insert</t>
  </si>
  <si>
    <t>OPT-13A</t>
  </si>
  <si>
    <t>OPT-13B</t>
  </si>
  <si>
    <t>OPT-14</t>
  </si>
  <si>
    <t>OPT-15</t>
  </si>
  <si>
    <t>OPT-16</t>
  </si>
  <si>
    <t>OPT-17</t>
  </si>
  <si>
    <t>BGA Short</t>
  </si>
  <si>
    <t>OPT-19</t>
  </si>
  <si>
    <t>HALO connector need glue</t>
  </si>
  <si>
    <t>CONNECTOR NEED GLUE</t>
  </si>
  <si>
    <t>OPT-2</t>
  </si>
  <si>
    <t>OPT-20</t>
  </si>
  <si>
    <t>OPT-20A</t>
  </si>
  <si>
    <t>Review and change primary to line 5</t>
  </si>
  <si>
    <t>Review and change primary to line 6</t>
  </si>
  <si>
    <t>chip</t>
  </si>
  <si>
    <t>Review and change primary to line 7</t>
  </si>
  <si>
    <t>Review and change primary to line 1</t>
  </si>
  <si>
    <t>Review and change primary to line 2</t>
  </si>
  <si>
    <t>Review and change primary to line 3</t>
  </si>
  <si>
    <t>Review and change primary to line 4</t>
  </si>
  <si>
    <t>OPT-22</t>
  </si>
  <si>
    <t>OPT-26</t>
  </si>
  <si>
    <t>OPT-27</t>
  </si>
  <si>
    <t>USE VACUUM BLOCK 93427891_A01</t>
  </si>
  <si>
    <t>OPT-3</t>
  </si>
  <si>
    <t>OPT-30</t>
  </si>
  <si>
    <t>OPT-31</t>
  </si>
  <si>
    <t>OPT-32</t>
  </si>
  <si>
    <t>OPT-33</t>
  </si>
  <si>
    <t>OPT-33A</t>
  </si>
  <si>
    <t>OPT-34</t>
  </si>
  <si>
    <t>OPT-37A</t>
  </si>
  <si>
    <t>OPT-38</t>
  </si>
  <si>
    <t>OPT-4</t>
  </si>
  <si>
    <t>OPT-41</t>
  </si>
  <si>
    <t>OPT-42</t>
  </si>
  <si>
    <t>Line 6 rebalnce on Apr 22 2024</t>
  </si>
  <si>
    <t>OPT-43</t>
  </si>
  <si>
    <t>OPT-44</t>
  </si>
  <si>
    <t>OPT-45</t>
  </si>
  <si>
    <t>OPT-46</t>
  </si>
  <si>
    <t>OPT-47</t>
  </si>
  <si>
    <t>OPT-5</t>
  </si>
  <si>
    <t>OPT-6</t>
  </si>
  <si>
    <t>OPT-7</t>
  </si>
  <si>
    <t>OPT-9</t>
  </si>
  <si>
    <t>PEN-10</t>
  </si>
  <si>
    <t>PEN-10A</t>
  </si>
  <si>
    <t>PEN-12</t>
  </si>
  <si>
    <t>L3T/L4T/L5T</t>
  </si>
  <si>
    <t>PEN-13</t>
  </si>
  <si>
    <t>PEN-14</t>
  </si>
  <si>
    <t>L1/L2?L3/L4/L6/L7T</t>
  </si>
  <si>
    <t>PEN-15</t>
  </si>
  <si>
    <t>Y_94375604</t>
  </si>
  <si>
    <t>HEAT</t>
  </si>
  <si>
    <t>PEN-17</t>
  </si>
  <si>
    <t>PEN-19</t>
  </si>
  <si>
    <t>HEAT SINK</t>
  </si>
  <si>
    <t>Component less than 0.5mm from edge</t>
  </si>
  <si>
    <t>PEN-2</t>
  </si>
  <si>
    <t>PEN-20</t>
  </si>
  <si>
    <t>PEN-21</t>
  </si>
  <si>
    <t>L7B/L6B/L5B</t>
  </si>
  <si>
    <t>L7T/L6T/L5T</t>
  </si>
  <si>
    <t>PEN-3</t>
  </si>
  <si>
    <t>PEN-3A</t>
  </si>
  <si>
    <t>PEN-3B</t>
  </si>
  <si>
    <t>PEN-4</t>
  </si>
  <si>
    <t>PEN-4A</t>
  </si>
  <si>
    <t>PEN-4B</t>
  </si>
  <si>
    <t>PEN-5</t>
  </si>
  <si>
    <t>L1/L2/L3/L4/L5/L7B</t>
  </si>
  <si>
    <t>L1/L2/L3/L4/L5/L7T</t>
  </si>
  <si>
    <t>PEN-5A</t>
  </si>
  <si>
    <t>PEN-6</t>
  </si>
  <si>
    <t>PEN-6A</t>
  </si>
  <si>
    <t>L1B/L5B</t>
  </si>
  <si>
    <t>PEN-7</t>
  </si>
  <si>
    <t>PEN-8</t>
  </si>
  <si>
    <t>PEN-8A</t>
  </si>
  <si>
    <t>PEN-9</t>
  </si>
  <si>
    <t>L3B\L4B</t>
  </si>
  <si>
    <t>L3T\L4T</t>
  </si>
  <si>
    <t>POINT-1</t>
  </si>
  <si>
    <t>POINT-11</t>
  </si>
  <si>
    <t>POINT-12</t>
  </si>
  <si>
    <t>POINT-16</t>
  </si>
  <si>
    <t>POINT-17</t>
  </si>
  <si>
    <t>POINT-19</t>
  </si>
  <si>
    <t>POINT-2</t>
  </si>
  <si>
    <t>POINT-20</t>
  </si>
  <si>
    <t>POINT-21</t>
  </si>
  <si>
    <t>POINT-22</t>
  </si>
  <si>
    <t>POINT-24</t>
  </si>
  <si>
    <t>POINT-25</t>
  </si>
  <si>
    <t>POINT-26</t>
  </si>
  <si>
    <t>POINT-27</t>
  </si>
  <si>
    <t>POINT-28</t>
  </si>
  <si>
    <t>POINT-29</t>
  </si>
  <si>
    <t>POINT-3</t>
  </si>
  <si>
    <t>POINT-30</t>
  </si>
  <si>
    <t>POINT-31A</t>
  </si>
  <si>
    <t>POINT-32A</t>
  </si>
  <si>
    <t>L1/L2/L3/L4B</t>
  </si>
  <si>
    <t>L6/L7B</t>
  </si>
  <si>
    <t>L1/L2/L3/L4T</t>
  </si>
  <si>
    <t>L6/L7T</t>
  </si>
  <si>
    <t>POINT-33</t>
  </si>
  <si>
    <t>POINT-35</t>
  </si>
  <si>
    <t xml:space="preserve"> PN-15621   </t>
  </si>
  <si>
    <t>LED Need to set to slow</t>
  </si>
  <si>
    <t>POINT-35A</t>
  </si>
  <si>
    <t xml:space="preserve"> PN-15623   </t>
  </si>
  <si>
    <t>POINT-36</t>
  </si>
  <si>
    <t>POINT-3A</t>
  </si>
  <si>
    <t>Chip</t>
  </si>
  <si>
    <t>POINT-41</t>
  </si>
  <si>
    <t>POINT-42</t>
  </si>
  <si>
    <t>POINT-44</t>
  </si>
  <si>
    <t>POINT-45</t>
  </si>
  <si>
    <t>POINT-46</t>
  </si>
  <si>
    <t>POINT-46A</t>
  </si>
  <si>
    <t>POINT-49</t>
  </si>
  <si>
    <t>POINT-49A</t>
  </si>
  <si>
    <t>POINT-51</t>
  </si>
  <si>
    <t>POINT-51A</t>
  </si>
  <si>
    <t>POINT-51B</t>
  </si>
  <si>
    <t>POINT-51C</t>
  </si>
  <si>
    <t>L1B/L7B</t>
  </si>
  <si>
    <t>L1T/L7T</t>
  </si>
  <si>
    <t>POINT-51D</t>
  </si>
  <si>
    <t>L1B/L2B/L3B/L4B/L6B/L7B</t>
  </si>
  <si>
    <t>L1T/L2T/L3T/L4T/L6T/L7T</t>
  </si>
  <si>
    <t>POINT-52</t>
  </si>
  <si>
    <t>L1B/L2B/L5B/L7B</t>
  </si>
  <si>
    <t>L1T/L2T/L5T/L7T</t>
  </si>
  <si>
    <t>POINT-53B</t>
  </si>
  <si>
    <t>POINT-54</t>
  </si>
  <si>
    <t>POINT-55</t>
  </si>
  <si>
    <t>POINT-56</t>
  </si>
  <si>
    <t>POINT-56A</t>
  </si>
  <si>
    <t>L2B/L3B</t>
  </si>
  <si>
    <t>L5B/L7B</t>
  </si>
  <si>
    <t>Transformer and limited placement. Ideally still at line 7</t>
  </si>
  <si>
    <t>L2T/L3T</t>
  </si>
  <si>
    <t>POINT-57</t>
  </si>
  <si>
    <t>POINT-58</t>
  </si>
  <si>
    <t>POINT-58A</t>
  </si>
  <si>
    <t>POINT-6</t>
  </si>
  <si>
    <t>L8T/L1T/L7T</t>
  </si>
  <si>
    <t>NAB</t>
  </si>
  <si>
    <t>POINT-60</t>
  </si>
  <si>
    <t>POINT-60A</t>
  </si>
  <si>
    <t>POINT-61</t>
  </si>
  <si>
    <t>POINT-61A</t>
  </si>
  <si>
    <t>POINT-62</t>
  </si>
  <si>
    <t>POINT-63</t>
  </si>
  <si>
    <t>POINT-64</t>
  </si>
  <si>
    <t>POINT-65</t>
  </si>
  <si>
    <t>POINT-66</t>
  </si>
  <si>
    <t>POINT-66A</t>
  </si>
  <si>
    <t>POINT-66B</t>
  </si>
  <si>
    <t>POINT-67</t>
  </si>
  <si>
    <t>POINT-68</t>
  </si>
  <si>
    <t>POINT-7</t>
  </si>
  <si>
    <t>Fine tune GC4 placement on 18 April 24 due to LED and 1206C always set slower timing</t>
  </si>
  <si>
    <t>Limited placement and transformer,Ecap. Line 7 prefer</t>
  </si>
  <si>
    <t>POINT-70</t>
  </si>
  <si>
    <t>L6B/L3B</t>
  </si>
  <si>
    <t>L6T/L3T</t>
  </si>
  <si>
    <t>POINT-71</t>
  </si>
  <si>
    <t>bgA NEED SPI</t>
  </si>
  <si>
    <t>POINT-71A</t>
  </si>
  <si>
    <t>POINT-73</t>
  </si>
  <si>
    <t>POINT-75</t>
  </si>
  <si>
    <t>POINT-76</t>
  </si>
  <si>
    <t>POINT-78</t>
  </si>
  <si>
    <t>POINT-80</t>
  </si>
  <si>
    <t>POINT-81</t>
  </si>
  <si>
    <t>L1B/L3B/L4B</t>
  </si>
  <si>
    <t>L1T/L3T/L4T</t>
  </si>
  <si>
    <t>POINT-82</t>
  </si>
  <si>
    <t>L1B/L5B/L3B/L4B</t>
  </si>
  <si>
    <t>L1T/L5T/L3T/L4T</t>
  </si>
  <si>
    <t>POINT-83</t>
  </si>
  <si>
    <t>POINT-84</t>
  </si>
  <si>
    <t>POINT-85</t>
  </si>
  <si>
    <t>POINT-86</t>
  </si>
  <si>
    <t>POINT-86A</t>
  </si>
  <si>
    <t>Cycletime affected by LED</t>
  </si>
  <si>
    <t>POINT-87</t>
  </si>
  <si>
    <t>Big white Diode,  Limited nozzle affect cycletime</t>
  </si>
  <si>
    <t>POINT-88</t>
  </si>
  <si>
    <t>POINT-89</t>
  </si>
  <si>
    <t>POINT-9</t>
  </si>
  <si>
    <t>POINT-90</t>
  </si>
  <si>
    <t>PVC-2</t>
  </si>
  <si>
    <t>PWC-1</t>
  </si>
  <si>
    <t>NA1T</t>
  </si>
  <si>
    <t>RNG-1</t>
  </si>
  <si>
    <t>Need to upgrade Scanner</t>
  </si>
  <si>
    <t>RNG-2</t>
  </si>
  <si>
    <t>SLC-11</t>
  </si>
  <si>
    <r>
      <rPr>
        <strike/>
        <sz val="10"/>
        <color rgb="FFFF0000"/>
        <rFont val="Geneva"/>
        <charset val="134"/>
      </rPr>
      <t xml:space="preserve">L1B  </t>
    </r>
    <r>
      <rPr>
        <sz val="11"/>
        <color theme="1"/>
        <rFont val="等线"/>
        <charset val="134"/>
        <scheme val="minor"/>
      </rPr>
      <t>L3B</t>
    </r>
  </si>
  <si>
    <t>SLC-12</t>
  </si>
  <si>
    <t>SLC-13</t>
  </si>
  <si>
    <t>SLC-21</t>
  </si>
  <si>
    <t>SLC-28</t>
  </si>
  <si>
    <t>SLC-32</t>
  </si>
  <si>
    <t>SLC-33</t>
  </si>
  <si>
    <t>P&amp;D</t>
  </si>
  <si>
    <t>SLC-34</t>
  </si>
  <si>
    <t>SLC-35</t>
  </si>
  <si>
    <t>SLC-36</t>
  </si>
  <si>
    <t>SLC-37</t>
  </si>
  <si>
    <t>SLC-38</t>
  </si>
  <si>
    <t>SLC-38A</t>
  </si>
  <si>
    <t>SLC-39</t>
  </si>
  <si>
    <t>Manual Dispensing</t>
  </si>
  <si>
    <t>SLC-40</t>
  </si>
  <si>
    <t>SLC-41</t>
  </si>
  <si>
    <t>PG</t>
  </si>
  <si>
    <t>SLC-42</t>
  </si>
  <si>
    <t>SLC-45</t>
  </si>
  <si>
    <t>SLC-46</t>
  </si>
  <si>
    <t>SLC-6</t>
  </si>
  <si>
    <t>SPOINT-1</t>
  </si>
  <si>
    <t>SPOINT-1A</t>
  </si>
  <si>
    <t>SPOINT-2</t>
  </si>
  <si>
    <t>PN-538497</t>
  </si>
  <si>
    <t>PN-538498</t>
  </si>
  <si>
    <t>TB1</t>
  </si>
  <si>
    <t>L1B/L2B/L6B/L7B</t>
  </si>
  <si>
    <t>L2B/L6B/L</t>
  </si>
  <si>
    <t>TB2</t>
  </si>
  <si>
    <t>VIEW E-1</t>
  </si>
  <si>
    <t>VIEW E-2</t>
  </si>
  <si>
    <t>VIEW E-3</t>
  </si>
  <si>
    <t>PN-588752</t>
  </si>
  <si>
    <t>VIEW E-4</t>
  </si>
  <si>
    <t>PN-389754</t>
  </si>
  <si>
    <t>VIEW E-5</t>
  </si>
  <si>
    <t>WUP-1</t>
  </si>
  <si>
    <t>WUP-10</t>
  </si>
  <si>
    <t>WUP-11</t>
  </si>
  <si>
    <t>WUP-12</t>
  </si>
  <si>
    <t>WUP-13</t>
  </si>
  <si>
    <t>WUP-14</t>
  </si>
  <si>
    <t>WUP-2</t>
  </si>
  <si>
    <t>WUP-3</t>
  </si>
  <si>
    <t>WUP-3A</t>
  </si>
  <si>
    <t>WUP-4</t>
  </si>
  <si>
    <t>WUP-4A</t>
  </si>
  <si>
    <t>WUP-5</t>
  </si>
  <si>
    <t>WUP-5A</t>
  </si>
  <si>
    <t>WUP-6</t>
  </si>
  <si>
    <t>WUP-6A</t>
  </si>
  <si>
    <t>WUP-7</t>
  </si>
  <si>
    <t>WUP-8</t>
  </si>
  <si>
    <t>WUP-9</t>
  </si>
  <si>
    <t>WUP-9A</t>
  </si>
  <si>
    <t>Asy</t>
  </si>
  <si>
    <t>Rev</t>
  </si>
  <si>
    <t>Optel LF</t>
  </si>
  <si>
    <t>FTPC LF</t>
  </si>
  <si>
    <t>Family</t>
  </si>
  <si>
    <t>Family #</t>
  </si>
  <si>
    <t>Top Priority 1</t>
  </si>
  <si>
    <t>Top CycleTime</t>
  </si>
  <si>
    <t>Bot Priority 1</t>
  </si>
  <si>
    <t>Bot  CycleTime</t>
  </si>
  <si>
    <t># Circuits</t>
  </si>
  <si>
    <t>Process Factor</t>
  </si>
  <si>
    <t>Board Len</t>
  </si>
  <si>
    <t>Board Wth</t>
  </si>
  <si>
    <t>Panel Rotation</t>
  </si>
  <si>
    <t>Top SMT Place</t>
  </si>
  <si>
    <t>Bot SMT Place</t>
  </si>
  <si>
    <t>Other Place</t>
  </si>
  <si>
    <t>5064-6A</t>
  </si>
  <si>
    <t>CMX-1</t>
  </si>
  <si>
    <t>CMX-10</t>
  </si>
  <si>
    <t>CMX-10A</t>
  </si>
  <si>
    <t>CMX-11</t>
  </si>
  <si>
    <t>CMX-12</t>
  </si>
  <si>
    <t>CMX-13</t>
  </si>
  <si>
    <t>CMX-14</t>
  </si>
  <si>
    <t>CMX-15</t>
  </si>
  <si>
    <t>CMX-16</t>
  </si>
  <si>
    <t>CMX-17</t>
  </si>
  <si>
    <t>CMX-18</t>
  </si>
  <si>
    <t>CMX-19</t>
  </si>
  <si>
    <t>CMX-21</t>
  </si>
  <si>
    <t>CMX-22</t>
  </si>
  <si>
    <t>CMX-23</t>
  </si>
  <si>
    <t>CMX-24</t>
  </si>
  <si>
    <t>CMX-25</t>
  </si>
  <si>
    <t>CMX-27</t>
  </si>
  <si>
    <t>CMX-31</t>
  </si>
  <si>
    <t>CMX-34</t>
  </si>
  <si>
    <t>CMX-34A</t>
  </si>
  <si>
    <t>CMX-4</t>
  </si>
  <si>
    <t>CMX-5</t>
  </si>
  <si>
    <t>CMX-8</t>
  </si>
  <si>
    <t>EER2017</t>
  </si>
  <si>
    <t>FLEX-1</t>
  </si>
  <si>
    <t>FLEX-10</t>
  </si>
  <si>
    <t>FLEX-11</t>
  </si>
  <si>
    <t>FLEX-12</t>
  </si>
  <si>
    <t>FLEX-13</t>
  </si>
  <si>
    <t>FLEX-14</t>
  </si>
  <si>
    <t>FLEX-14A</t>
  </si>
  <si>
    <t>FLEX-15</t>
  </si>
  <si>
    <t>FLEX-16</t>
  </si>
  <si>
    <t>FLEX-16A</t>
  </si>
  <si>
    <t>FLEX-17</t>
  </si>
  <si>
    <t>FLEX-18</t>
  </si>
  <si>
    <t>FLEX-19</t>
  </si>
  <si>
    <t>FLEX-2</t>
  </si>
  <si>
    <t>FLEX-20</t>
  </si>
  <si>
    <t>FLEX-21</t>
  </si>
  <si>
    <t>FLEX-22</t>
  </si>
  <si>
    <t>FLEX-23</t>
  </si>
  <si>
    <t>FLEX-24</t>
  </si>
  <si>
    <t>PN-16913_01</t>
  </si>
  <si>
    <t>FLEX-25</t>
  </si>
  <si>
    <t>FLEX-26</t>
  </si>
  <si>
    <t>FLEX-28</t>
  </si>
  <si>
    <t>FLEX-30</t>
  </si>
  <si>
    <t>FLEX-32</t>
  </si>
  <si>
    <t>FLEX-33</t>
  </si>
  <si>
    <t>PN-18780</t>
  </si>
  <si>
    <t>FLEX-34</t>
  </si>
  <si>
    <t>FLEX-35</t>
  </si>
  <si>
    <t>FLEX-37</t>
  </si>
  <si>
    <t>FLEX-38</t>
  </si>
  <si>
    <t>FLEX-38A</t>
  </si>
  <si>
    <t>FLEX-39</t>
  </si>
  <si>
    <t>FLEX-4</t>
  </si>
  <si>
    <t>FLEX-40</t>
  </si>
  <si>
    <t>FLEX-41</t>
  </si>
  <si>
    <t>FLEX-42</t>
  </si>
  <si>
    <t>FLEX-43</t>
  </si>
  <si>
    <t>FLEX-44</t>
  </si>
  <si>
    <t>FLEX-48</t>
  </si>
  <si>
    <t>FLEX-48A</t>
  </si>
  <si>
    <t>FLEX-49</t>
  </si>
  <si>
    <t>FLEX-5</t>
  </si>
  <si>
    <t>FLEX-50</t>
  </si>
  <si>
    <t>FLEX-50A</t>
  </si>
  <si>
    <t>FLEX-51</t>
  </si>
  <si>
    <t>FLEX-52</t>
  </si>
  <si>
    <t>FLEX-53</t>
  </si>
  <si>
    <t>FLEX-55</t>
  </si>
  <si>
    <t>FLEX-56</t>
  </si>
  <si>
    <t>PN-66342</t>
  </si>
  <si>
    <t>FLEX-6</t>
  </si>
  <si>
    <t>FLEX-60</t>
  </si>
  <si>
    <t>FLEX-61</t>
  </si>
  <si>
    <t>FLEX-65</t>
  </si>
  <si>
    <t>FLEX-66</t>
  </si>
  <si>
    <t>FLEX-67</t>
  </si>
  <si>
    <t>FLEX-69</t>
  </si>
  <si>
    <t>FLEX-7</t>
  </si>
  <si>
    <t>FLEX-70</t>
  </si>
  <si>
    <t>FLEX-71</t>
  </si>
  <si>
    <t>FLEX-72</t>
  </si>
  <si>
    <t>FLEX-73</t>
  </si>
  <si>
    <t>FLEX-74</t>
  </si>
  <si>
    <t>FLEX-75</t>
  </si>
  <si>
    <t>FLEX-76</t>
  </si>
  <si>
    <t>FLEX-77</t>
  </si>
  <si>
    <t>FLEX-8</t>
  </si>
  <si>
    <t>FLEX-9</t>
  </si>
  <si>
    <t>HB-1</t>
  </si>
  <si>
    <t>MANUAL</t>
  </si>
  <si>
    <t>MLX-1</t>
  </si>
  <si>
    <t>MLX-11</t>
  </si>
  <si>
    <t>MLX-12</t>
  </si>
  <si>
    <t>MLX-12A</t>
  </si>
  <si>
    <t>MLX-17</t>
  </si>
  <si>
    <t>MLX-19</t>
  </si>
  <si>
    <t>40870-052-01</t>
  </si>
  <si>
    <t>MLX-25</t>
  </si>
  <si>
    <t>MLX-26</t>
  </si>
  <si>
    <t>MLX-28</t>
  </si>
  <si>
    <t>MLX-3</t>
  </si>
  <si>
    <t>MLX-31</t>
  </si>
  <si>
    <t>MLX-33</t>
  </si>
  <si>
    <t>MLX-35</t>
  </si>
  <si>
    <t>MLX-4</t>
  </si>
  <si>
    <t>MLX-45</t>
  </si>
  <si>
    <t>MLX-47</t>
  </si>
  <si>
    <t>40870-012</t>
  </si>
  <si>
    <t>40870-022-02</t>
  </si>
  <si>
    <t>MLX-5</t>
  </si>
  <si>
    <t>MLX-6</t>
  </si>
  <si>
    <t>MLX-7</t>
  </si>
  <si>
    <t>MLX-8</t>
  </si>
  <si>
    <t>MLX-9</t>
  </si>
  <si>
    <t>NEEDS DEFINED</t>
  </si>
  <si>
    <t>NEO-11</t>
  </si>
  <si>
    <t>NEO-12</t>
  </si>
  <si>
    <t>NG69-1</t>
  </si>
  <si>
    <t>NG69-4</t>
  </si>
  <si>
    <t>NG69-6</t>
  </si>
  <si>
    <t>NG94-1</t>
  </si>
  <si>
    <t>NG94-4</t>
  </si>
  <si>
    <t>OPT-21A</t>
  </si>
  <si>
    <t>OPT-37</t>
  </si>
  <si>
    <t>OPT-39</t>
  </si>
  <si>
    <t>PEN-1</t>
  </si>
  <si>
    <t>PEN-11</t>
  </si>
  <si>
    <t>PEN-16</t>
  </si>
  <si>
    <t>PEN-18</t>
  </si>
  <si>
    <t>PILOT-16</t>
  </si>
  <si>
    <t>PILOT-17</t>
  </si>
  <si>
    <t>PN-456192</t>
  </si>
  <si>
    <t>PILOT-18</t>
  </si>
  <si>
    <t>PN-712418</t>
  </si>
  <si>
    <t>PILOT-20</t>
  </si>
  <si>
    <t>PILOT-21</t>
  </si>
  <si>
    <t>PILOT-22</t>
  </si>
  <si>
    <t>PILOT-23</t>
  </si>
  <si>
    <t>PILOT-25</t>
  </si>
  <si>
    <t>POINT-10</t>
  </si>
  <si>
    <t>POINT-13</t>
  </si>
  <si>
    <t>POINT-14</t>
  </si>
  <si>
    <t>POINT-15</t>
  </si>
  <si>
    <t>POINT-23</t>
  </si>
  <si>
    <t>POINT-31</t>
  </si>
  <si>
    <t>POINT-32</t>
  </si>
  <si>
    <t>POINT-34</t>
  </si>
  <si>
    <t>POINT-34A</t>
  </si>
  <si>
    <t>POINT-37</t>
  </si>
  <si>
    <t>POINT-39</t>
  </si>
  <si>
    <t>POINT-4</t>
  </si>
  <si>
    <t>POINT-40</t>
  </si>
  <si>
    <t>POINT-43</t>
  </si>
  <si>
    <t>POINT-5</t>
  </si>
  <si>
    <t>A00</t>
  </si>
  <si>
    <t>POINT-50</t>
  </si>
  <si>
    <t>POINT-53</t>
  </si>
  <si>
    <t>POINT-53A</t>
  </si>
  <si>
    <t>POINT-8</t>
  </si>
  <si>
    <t>PVC-1</t>
  </si>
  <si>
    <t>PVC-3</t>
  </si>
  <si>
    <t>SLC-1</t>
  </si>
  <si>
    <t>SLC-10</t>
  </si>
  <si>
    <t>SLC-14</t>
  </si>
  <si>
    <t>SLC-15</t>
  </si>
  <si>
    <t>SLC-16</t>
  </si>
  <si>
    <t>SLC-17</t>
  </si>
  <si>
    <t>SLC-18</t>
  </si>
  <si>
    <t>SLC-19</t>
  </si>
  <si>
    <t>SLC-2</t>
  </si>
  <si>
    <t>SLC-20</t>
  </si>
  <si>
    <t>SLC-23</t>
  </si>
  <si>
    <t>SLC-24</t>
  </si>
  <si>
    <t>SLC-25</t>
  </si>
  <si>
    <t>SLC-27</t>
  </si>
  <si>
    <t>SLC-3</t>
  </si>
  <si>
    <t>SLC-30</t>
  </si>
  <si>
    <t>SLC-4</t>
  </si>
  <si>
    <t>SLC-44</t>
  </si>
  <si>
    <t>SLC-5</t>
  </si>
  <si>
    <t>SLC-8</t>
  </si>
  <si>
    <t>SLC-9</t>
  </si>
  <si>
    <t>SPOINT-4</t>
  </si>
  <si>
    <t>TB-2</t>
  </si>
  <si>
    <t>TB3</t>
  </si>
  <si>
    <t>TO-BE-DECIDED</t>
  </si>
  <si>
    <t>.ETFREV</t>
  </si>
  <si>
    <t xml:space="preserve">40000-216        G    ETF Software - ( Jan-27-2020 )                    </t>
  </si>
  <si>
    <t>.AUTHOR</t>
  </si>
  <si>
    <t xml:space="preserve">VFVAIKU                                                                        </t>
  </si>
  <si>
    <t>.FEEDBACK</t>
  </si>
  <si>
    <t xml:space="preserve">Windows 10 10.0  ra.rockwell.com  kpnienow        </t>
  </si>
  <si>
    <t>.CADSYSTEM</t>
  </si>
  <si>
    <t>Mentor Graphics   210</t>
  </si>
  <si>
    <t>.PANELCODE</t>
  </si>
  <si>
    <t>A000</t>
  </si>
  <si>
    <t>.UNITOFMEASURE</t>
  </si>
  <si>
    <t>IN</t>
  </si>
  <si>
    <t>.PANELOPTION</t>
  </si>
  <si>
    <t xml:space="preserve">FIXED   </t>
  </si>
  <si>
    <t>.PANELOUTLINE</t>
  </si>
  <si>
    <t>.PANELOFFSET</t>
  </si>
  <si>
    <t>PN-610660         01  +05.0906 +05.4500 270</t>
  </si>
  <si>
    <t>PN-610660         01  -00.2474 +05.4500 270</t>
  </si>
  <si>
    <t>.FIDUCIAL</t>
  </si>
  <si>
    <t xml:space="preserve">FID1     MISC_FIDUCIAL_PASTE              +00.2250 +00.0000 0   BOTTOM   MSKALL   +00.0600 +00.0600 SQUARE    </t>
  </si>
  <si>
    <t xml:space="preserve">FID2     MISC_FIDUCIAL_PASTE              +00.2250 +00.0000 0   TOP      MSKALL   +00.0600 +00.0600 SQUARE    </t>
  </si>
  <si>
    <t xml:space="preserve">FID3     MISC_FIDUCIAL_PASTE              +10.0250 +00.0000 0   BOTTOM   MSKALL   +00.0600 +00.0600 SQUARE    </t>
  </si>
  <si>
    <t xml:space="preserve">FID4     MISC_FIDUCIAL_PASTE              +10.0250 +00.0000 0   TOP      MSKALL   +00.0600 +00.0600 SQUARE    </t>
  </si>
  <si>
    <t xml:space="preserve">FID5     MISC_FIDUCIAL_PASTE              +10.0250 +06.2000 0   BOTTOM   MSKALL   +00.0600 +00.0600 SQUARE    </t>
  </si>
  <si>
    <t xml:space="preserve">FID6     MISC_FIDUCIAL_PASTE              +10.0250 +06.2000 0   TOP      MSKALL   +00.0600 +00.0600 SQUARE    </t>
  </si>
  <si>
    <t xml:space="preserve">STP1     PANEL_STP                        +00.7250 +00.0000 0   BOTTOM   MSKALL   +00.1950 +00.1100 SQUARE    </t>
  </si>
  <si>
    <t xml:space="preserve">STP2     PANEL_STP                        +00.7250 +00.0000 0   TOP      MSKALL   +00.1950 +00.1100 SQUARE    </t>
  </si>
  <si>
    <t xml:space="preserve">STP3     PANEL_STP                        +00.7250 +06.2000 0   BOTTOM   MSKALL   +00.1950 +00.1100 SQUARE    </t>
  </si>
  <si>
    <t xml:space="preserve">STP4     PANEL_STP                        +00.7250 +06.2000 0   TOP      MSKALL   +00.1950 +00.1100 SQUARE    </t>
  </si>
  <si>
    <t xml:space="preserve">STP5     PANEL_STP                        +09.5250 +00.0000 0   BOTTOM   MSKALL   +00.1950 +00.1100 SQUARE    </t>
  </si>
  <si>
    <t xml:space="preserve">STP6     PANEL_STP                        +09.5250 +00.0000 0   TOP      MSKALL   +00.1950 +00.1100 SQUARE    </t>
  </si>
  <si>
    <t xml:space="preserve">STP7     PANEL_STP                        +09.5250 +06.2000 0   BOTTOM   MSKALL   +00.1950 +00.1100 SQUARE    </t>
  </si>
  <si>
    <t xml:space="preserve">STP8     PANEL_STP                        +09.5250 +06.2000 0   TOP      MSKALL   +00.1950 +00.1100 SQUARE    </t>
  </si>
  <si>
    <t>.ASSEMBLYID</t>
  </si>
  <si>
    <t xml:space="preserve">PN-610656         01  RELEASE               PCBA,1756-EN2T/D                  1XXXXXXX             </t>
  </si>
  <si>
    <t>.BOARDID</t>
  </si>
  <si>
    <t xml:space="preserve">PN-610660         01  VFVAIKU                             06-Dec-2022:05:17:04   </t>
  </si>
  <si>
    <t>.BOARDOUTLINE</t>
  </si>
  <si>
    <t>.DESIGNATOR</t>
  </si>
  <si>
    <t>*******************************************************************************</t>
  </si>
  <si>
    <t>*        1         2         3         4         5         6         7        *</t>
  </si>
  <si>
    <t>*234567890123456789012345678901234567890123456789012345678901234567890123456789</t>
  </si>
  <si>
    <t>*                                                                             *</t>
  </si>
  <si>
    <t>*REF DES| SHAPE LIBRARY NAME             |ANG|L |X_COORD |Y-COORD | PIN    |  SIGNAL</t>
  </si>
  <si>
    <t xml:space="preserve">C1       pcp_7343h                        270  1 +01.6460 +04.7680        1 VCC1_5                                                                            </t>
  </si>
  <si>
    <t xml:space="preserve">                                                 +01.6460 +05.0680        2 GROUND                                                                            </t>
  </si>
  <si>
    <t xml:space="preserve">C2       pcp_7343h                        270  1 +02.8954 +04.5996        1 VCC1_15                                                                           </t>
  </si>
  <si>
    <t xml:space="preserve">                                                 +02.8954 +04.8996        2 GROUND                                                                            </t>
  </si>
  <si>
    <t xml:space="preserve">C24      cp_0402                            0  1 +02.0351 +03.0379        1 VCC3_3                                                                            </t>
  </si>
  <si>
    <t xml:space="preserve">                                                 +02.0001 +03.0379        2 GROUND                                                                            </t>
  </si>
  <si>
    <t xml:space="preserve">C25      cp_0402                            0  1 +02.1759 +03.0379        1 VCC3_3                                                                            </t>
  </si>
  <si>
    <t xml:space="preserve">                                                 +02.1409 +03.0379        2 GROUND                                                                            </t>
  </si>
  <si>
    <t xml:space="preserve">C26      cp_0402                          180  1 +01.3533 +02.9730        1 VCC3_3                                                                            </t>
  </si>
  <si>
    <t xml:space="preserve">                                                 +01.3883 +02.9730        2 GROUND                                                                            </t>
  </si>
  <si>
    <t xml:space="preserve">C27      cp_0402                          270  1 +01.5724 +02.9408        1 VCC3_3                                                                            </t>
  </si>
  <si>
    <t xml:space="preserve">                                                 +01.5724 +02.9758        2 GROUND                                                                            </t>
  </si>
  <si>
    <t xml:space="preserve">C33      cp_0603_pri                       90  1 +00.2550 +02.2710        1 VCC5_0                                                                            </t>
  </si>
  <si>
    <t xml:space="preserve">                                                 +00.2550 +02.2060        2 GROUND                                                                            </t>
  </si>
  <si>
    <t xml:space="preserve">C34      cp_0603_pri                       90  1 +00.4770 +02.2710        1 VBD3_3                                                                            </t>
  </si>
  <si>
    <t xml:space="preserve">                                                 +00.4770 +02.2060        2 GROUND                                                                            </t>
  </si>
  <si>
    <t xml:space="preserve">C35      cp_0402                          320  1 +02.5358 +02.2346        1 VCC3_3                                                                            </t>
  </si>
  <si>
    <t xml:space="preserve">                                                 +02.5090 +02.2571        2 GROUND                                                                            </t>
  </si>
  <si>
    <t xml:space="preserve">C36      cp_0402                          230  1 +02.7424 +02.2669        1 VCC3_3                                                                            </t>
  </si>
  <si>
    <t xml:space="preserve">                                                 +02.7649 +02.2937        2 GROUND                                                                            </t>
  </si>
  <si>
    <t xml:space="preserve">C37      cp_0402                          230  1 +02.8353 +02.1902        1 VCC1_2                                                                            </t>
  </si>
  <si>
    <t xml:space="preserve">                                                 +02.8578 +02.2170        2 GROUND                                                                            </t>
  </si>
  <si>
    <t xml:space="preserve">C38      cp_0402                          320  1 +02.4631 +02.1472        1 VCC3_3                                                                            </t>
  </si>
  <si>
    <t xml:space="preserve">                                                 +02.4363 +02.1697        2 GROUND                                                                            </t>
  </si>
  <si>
    <t xml:space="preserve">C39      cp_0402                          320  1 +02.4874 +02.1759        1 VCC3_3                                                                            </t>
  </si>
  <si>
    <t xml:space="preserve">                                                 +02.4606 +02.1984        2 GROUND                                                                            </t>
  </si>
  <si>
    <t xml:space="preserve">C40      cp_0402                          230  1 +02.9250 +02.1144        1 PHYA3_3                                                                           </t>
  </si>
  <si>
    <t xml:space="preserve">                                                 +02.9475 +02.1412        2 GROUND                                                                            </t>
  </si>
  <si>
    <t xml:space="preserve">C41      cp_0402                          230  1 +03.0114 +02.1418        1 VCC3_3                                                                            </t>
  </si>
  <si>
    <t xml:space="preserve">                                                 +03.0338 +02.1686        2 GROUND                                                                            </t>
  </si>
  <si>
    <t xml:space="preserve">C42      cp_0402                            0  1 +00.5984 +02.0740        1 VBD3_3                                                                            </t>
  </si>
  <si>
    <t xml:space="preserve">                                                 +00.5634 +02.0740        2 GROUND                                                                            </t>
  </si>
  <si>
    <t xml:space="preserve">C43      cp_0402                          180  1 +00.6360 +02.0740        1 VBD3_3                                                                            </t>
  </si>
  <si>
    <t xml:space="preserve">                                                 +00.6710 +02.0740        2 GROUND                                                                            </t>
  </si>
  <si>
    <t xml:space="preserve">C44      pcp_7343h                          0  1 +01.6120 +02.0150        1 VCC3_3                                                                            </t>
  </si>
  <si>
    <t xml:space="preserve">                                                 +01.3120 +02.0150        2 GROUND                                                                            </t>
  </si>
  <si>
    <t xml:space="preserve">C45      cp_0805_pri                      270  1 +00.7270 +01.9385        1 VBD3_3                                                                            </t>
  </si>
  <si>
    <t xml:space="preserve">                                                 +00.7270 +02.0135        2 GROUND                                                                            </t>
  </si>
  <si>
    <t xml:space="preserve">C46      cp_0402                           90  1 +00.7130 +01.8800        1 VBD3_3                                                                            </t>
  </si>
  <si>
    <t xml:space="preserve">                                                 +00.7130 +01.8450        2 GROUND                                                                            </t>
  </si>
  <si>
    <t xml:space="preserve">C47      cp_0402                          320  1 +02.4090 +01.8701        1 VCC1_2                                                                            </t>
  </si>
  <si>
    <t xml:space="preserve">                                                 +02.3822 +01.8926        2 GROUND                                                                            </t>
  </si>
  <si>
    <t xml:space="preserve">C48      cp_0402                           50  1 +02.4552 +01.8668        1 VCC1_2                                                                            </t>
  </si>
  <si>
    <t xml:space="preserve">                                                 +02.4327 +01.8400        2 GROUND                                                                            </t>
  </si>
  <si>
    <t xml:space="preserve">C49      cp_0402                           50  1 +02.4883 +01.8392        1 VCC3_3                                                                            </t>
  </si>
  <si>
    <t xml:space="preserve">                                                 +02.4658 +01.8124        2 GROUND                                                                            </t>
  </si>
  <si>
    <t xml:space="preserve">C50      cp_0402                          140  1 +02.8451 +01.8387        1 VCC3_3                                                                            </t>
  </si>
  <si>
    <t xml:space="preserve">                                                 +02.8719 +01.8162        2 GROUND                                                                            </t>
  </si>
  <si>
    <t xml:space="preserve">C51      cp_0402                          140  1 +02.9005 +01.9056        1 PHYA2_5                                                                           </t>
  </si>
  <si>
    <t xml:space="preserve">                                                 +02.9273 +01.8831        2 GROUND                                                                            </t>
  </si>
  <si>
    <t xml:space="preserve">C52      cp_0402                          180  1 +00.3281 +01.7358        1 VBD3_3                                                                            </t>
  </si>
  <si>
    <t xml:space="preserve">                                                 +00.3631 +01.7358        2 GROUND                                                                            </t>
  </si>
  <si>
    <t xml:space="preserve">C53      cp_0603_pri                       90  1 +00.5399 +01.8116        1 VBD3_3                                                                            </t>
  </si>
  <si>
    <t xml:space="preserve">                                                 +00.5399 +01.7466        2 GROUND                                                                            </t>
  </si>
  <si>
    <t xml:space="preserve">C54      cp_0402                           90  1 +00.5855 +01.8103        1 VBD3_3                                                                            </t>
  </si>
  <si>
    <t xml:space="preserve">                                                 +00.5855 +01.7753        2 GROUND                                                                            </t>
  </si>
  <si>
    <t xml:space="preserve">C55      cp_0402                           90  1 +00.6246 +01.8103        1 VBD3_3                                                                            </t>
  </si>
  <si>
    <t xml:space="preserve">                                                 +00.6246 +01.7753        2 GROUND                                                                            </t>
  </si>
  <si>
    <t xml:space="preserve">C56      cp_0402                           90  1 +00.6727 +01.8103        1 VBD3_3                                                                            </t>
  </si>
  <si>
    <t xml:space="preserve">                                                 +00.6727 +01.7753        2 GROUND                                                                            </t>
  </si>
  <si>
    <t xml:space="preserve">C57      cp_0402                           50  1 +02.5675 +01.7721        1 VCC1_2                                                                            </t>
  </si>
  <si>
    <t xml:space="preserve">                                                 +02.5450 +01.7453        2 GROUND                                                                            </t>
  </si>
  <si>
    <t xml:space="preserve">C58      cp_0402                           50  1 +02.5966 +01.7475        1 PHYA2_5                                                                           </t>
  </si>
  <si>
    <t xml:space="preserve">                                                 +02.5741 +01.7207        2 GROUND                                                                            </t>
  </si>
  <si>
    <t xml:space="preserve">C59      cp_0402                           50  1 +02.6261 +01.7229        1 PHYA2_5                                                                           </t>
  </si>
  <si>
    <t xml:space="preserve">                                                 +02.6036 +01.6961        2 GROUND                                                                            </t>
  </si>
  <si>
    <t xml:space="preserve">C60      cp_0402                           50  1 +03.1839 +01.7953        1 VCC5_0                                                                            </t>
  </si>
  <si>
    <t xml:space="preserve">                                                 +03.1614 +01.7685        2 GROUND                                                                            </t>
  </si>
  <si>
    <t xml:space="preserve">C61      cp_0402                          320  1 +03.3567 +01.7221        1 PHYA2_5                                                                           </t>
  </si>
  <si>
    <t xml:space="preserve">                                                 +03.3299 +01.7446        2 GROUND                                                                            </t>
  </si>
  <si>
    <t xml:space="preserve">C62      cp_0402                           50  1 +02.6551 +01.6993        1 PHYA3_3                                                                           </t>
  </si>
  <si>
    <t xml:space="preserve">                                                 +02.6326 +01.6725        2 GROUND                                                                            </t>
  </si>
  <si>
    <t xml:space="preserve">C63      cp_0402                          140  1 +02.6826 +01.6279        1 PHYA3_3                                                                           </t>
  </si>
  <si>
    <t xml:space="preserve">                                                 +02.7094 +01.6054        2 GROUND                                                                            </t>
  </si>
  <si>
    <t xml:space="preserve">C64      cp_0402                          230  1 +02.7137 +01.5467        1 VCC3_3                                                                            </t>
  </si>
  <si>
    <t xml:space="preserve">                                                 +02.7361 +01.5735        2 GROUND                                                                            </t>
  </si>
  <si>
    <t xml:space="preserve">C65      cp_0402                           50  1 +03.0217 +01.6054        1 VCC5_0                                                                            </t>
  </si>
  <si>
    <t xml:space="preserve">                                                 +02.9992 +01.5785        2 GROUND                                                                            </t>
  </si>
  <si>
    <t xml:space="preserve">C66      cp_0402                          140  1 +03.1911 +01.5868        1 PHYA2_5                                                                           </t>
  </si>
  <si>
    <t xml:space="preserve">                                                 +03.2179 +01.5643        2 GROUND                                                                            </t>
  </si>
  <si>
    <t xml:space="preserve">C67      cp_0402                          320  1 +03.1536 +01.4798        1 PHYA2_5                                                                           </t>
  </si>
  <si>
    <t xml:space="preserve">                                                 +03.1268 +01.5023        2 GROUND                                                                            </t>
  </si>
  <si>
    <t xml:space="preserve">C68      cp_1808_pri                       50  1 +03.4856 +01.0522        1 $1N32                                                                             </t>
  </si>
  <si>
    <t xml:space="preserve">                                                 +03.3699 +00.9144        2 CHASSIS_BOTTOM                                                                    </t>
  </si>
  <si>
    <t xml:space="preserve">C69      cp_0402                          180  1 +01.0480 +00.8930        1 VBD3_3                                                                            </t>
  </si>
  <si>
    <t xml:space="preserve">                                                 +01.0830 +00.8930        2 GROUND                                                                            </t>
  </si>
  <si>
    <t xml:space="preserve">C70      cp_1808_pri                       50  1 +03.6497 +00.9140        1 $1N31                                                                             </t>
  </si>
  <si>
    <t xml:space="preserve">                                                 +03.5340 +00.7761        2 CHASSIS_BOTTOM                                                                    </t>
  </si>
  <si>
    <t xml:space="preserve">C71      cp_0402                          270  2 +03.1135 +04.9826        1 $1N1612                                                                           </t>
  </si>
  <si>
    <t xml:space="preserve">                                                 +03.1135 +05.0176        2 GROUND                                                                            </t>
  </si>
  <si>
    <t xml:space="preserve">C72      cp_0402                          180  2 +03.0604 +05.0581        1 $1N1600                                                                           </t>
  </si>
  <si>
    <t xml:space="preserve">                                                 +03.0954 +05.0581        2 GROUND                                                                            </t>
  </si>
  <si>
    <t xml:space="preserve">C73      cp_0402                          270  2 +02.9707 +04.9943        1 $1N1597                                                                           </t>
  </si>
  <si>
    <t xml:space="preserve">                                                 +02.9707 +05.0293        2 GROUND                                                                            </t>
  </si>
  <si>
    <t xml:space="preserve">C74      cp_0402                          270  2 +01.2735 +05.0269        1 $1N1744                                                                           </t>
  </si>
  <si>
    <t xml:space="preserve">                                                 +01.2735 +05.0619        2 GROUND                                                                            </t>
  </si>
  <si>
    <t xml:space="preserve">C75      cp_0402                            0  2 +01.1864 +05.0770        1 $1N1735                                                                           </t>
  </si>
  <si>
    <t xml:space="preserve">                                                 +01.1514 +05.0770        2 GROUND                                                                            </t>
  </si>
  <si>
    <t xml:space="preserve">C76      cp_0402                          180  2 +01.1509 +05.0003        1 $1N1732                                                                           </t>
  </si>
  <si>
    <t xml:space="preserve">                                                 +01.1859 +05.0003        2 GROUND                                                                            </t>
  </si>
  <si>
    <t xml:space="preserve">C77      cp_1210_sec                      270  2 +03.3548 +04.8923        1 CHASSIS_TOP                                                                       </t>
  </si>
  <si>
    <t xml:space="preserve">                                                 +03.3548 +05.0173        2 HEATSINK_TOP                                                                      </t>
  </si>
  <si>
    <t xml:space="preserve">C78      cp_1206_sec                      270  2 +02.8115 +04.8144        1 VCC5_0                                                                            </t>
  </si>
  <si>
    <t xml:space="preserve">                                                 +02.8115 +04.9394        2 GROUND                                                                            </t>
  </si>
  <si>
    <t xml:space="preserve">C79      cp_1206_sec                      270  2 +02.7219 +04.8144        1 VCC5_0                                                                            </t>
  </si>
  <si>
    <t xml:space="preserve">                                                 +02.7219 +04.9394        2 GROUND                                                                            </t>
  </si>
  <si>
    <t xml:space="preserve">C80      cp_0402                          270  2 +03.9291 +04.7551        1 VBD3_3                                                                            </t>
  </si>
  <si>
    <t xml:space="preserve">                                                 +03.9291 +04.7901        2 GROUND                                                                            </t>
  </si>
  <si>
    <t xml:space="preserve">C81      cp_1206_sec                      270  2 +01.6234 +04.7533        1 VCC1_5                                                                            </t>
  </si>
  <si>
    <t xml:space="preserve">                                                 +01.6234 +04.8783        2 GROUND                                                                            </t>
  </si>
  <si>
    <t xml:space="preserve">C82      cp_0805_sec                      270  2 +01.0030 +04.8375        1 VCC5_0                                                                            </t>
  </si>
  <si>
    <t xml:space="preserve">                                                 +01.0030 +04.9125        2 GROUND                                                                            </t>
  </si>
  <si>
    <t xml:space="preserve">C83      cp_0402                            0  2 +03.0184 +04.7565        1 $1N1585                                                                           </t>
  </si>
  <si>
    <t xml:space="preserve">                                                 +02.9834 +04.7565        2 $1N1681                                                                           </t>
  </si>
  <si>
    <t xml:space="preserve">C84      cp_0402                          180  2 +01.4692 +04.7136        1 VBD3_3                                                                            </t>
  </si>
  <si>
    <t xml:space="preserve">                                                 +01.5042 +04.7136        2 GROUND                                                                            </t>
  </si>
  <si>
    <t xml:space="preserve">C85      cp_0402                            0  2 +01.2212 +04.7759        1 $1N1765                                                                           </t>
  </si>
  <si>
    <t xml:space="preserve">                                                 +01.1862 +04.7759        2 $1N1768                                                                           </t>
  </si>
  <si>
    <t xml:space="preserve">C86      cp_0402                          270  2 +03.7453 +04.3623        1 VCC3_3                                                                            </t>
  </si>
  <si>
    <t xml:space="preserve">                                                 +03.7453 +04.3973        2 GROUND                                                                            </t>
  </si>
  <si>
    <t xml:space="preserve">C87      cp_0402                          270  2 +03.5126 +04.3509        1 VCC3_3                                                                            </t>
  </si>
  <si>
    <t xml:space="preserve">                                                 +03.5126 +04.3859        2 GROUND                                                                            </t>
  </si>
  <si>
    <t xml:space="preserve">C88      cp_1206_sec                        0  2 +02.8955 +04.5998        1 VCC1_15                                                                           </t>
  </si>
  <si>
    <t xml:space="preserve">                                                 +02.7705 +04.5998        2 GROUND                                                                            </t>
  </si>
  <si>
    <t xml:space="preserve">C89      cp_0402                            0  2 +02.2415 +04.5152        1 $1N1917                                                                           </t>
  </si>
  <si>
    <t xml:space="preserve">                                                 +02.2065 +04.5152        2 GROUND                                                                            </t>
  </si>
  <si>
    <t xml:space="preserve">C90      cp_0402                          270  2 +01.1923 +04.5502        1 VCC1_5                                                                            </t>
  </si>
  <si>
    <t xml:space="preserve">                                                 +01.1923 +04.5852        2 GROUND                                                                            </t>
  </si>
  <si>
    <t xml:space="preserve">C91      cp_0402                          180  2 +00.9970 +04.5100        1 VCC1_5                                                                            </t>
  </si>
  <si>
    <t xml:space="preserve">                                                 +01.0320 +04.5100        2 GROUND                                                                            </t>
  </si>
  <si>
    <t xml:space="preserve">C92      cp_0603_sec                        0  2 +00.9110 +04.5830        1 VCC3_3                                                                            </t>
  </si>
  <si>
    <t xml:space="preserve">                                                 +00.8460 +04.5830        2 GROUND                                                                            </t>
  </si>
  <si>
    <t xml:space="preserve">C93      cp_0402                            0  2 +00.7970 +04.5110        1 VCC1_5                                                                            </t>
  </si>
  <si>
    <t xml:space="preserve">                                                 +00.7620 +04.5110        2 GROUND                                                                            </t>
  </si>
  <si>
    <t xml:space="preserve">C94      cp_0805_sec                        0  2 +00.7224 +04.5790        1 VCC1_5                                                                            </t>
  </si>
  <si>
    <t xml:space="preserve">                                                 +00.6474 +04.5790        2 GROUND                                                                            </t>
  </si>
  <si>
    <t xml:space="preserve">C95      cp_0603_sec                        0  2 +02.2075 +04.4009        1 VCC3_3                                                                            </t>
  </si>
  <si>
    <t xml:space="preserve">                                                 +02.1425 +04.4009        2 GROUND                                                                            </t>
  </si>
  <si>
    <t xml:space="preserve">C96      cp_0402                            0  2 +01.1110 +04.4720        1 VCC1_5                                                                            </t>
  </si>
  <si>
    <t xml:space="preserve">                                                 +01.0760 +04.4720        2 GROUND                                                                            </t>
  </si>
  <si>
    <t xml:space="preserve">C97      cp_0402                          270  2 +00.7190 +04.3950        1 VCC1_5                                                                            </t>
  </si>
  <si>
    <t xml:space="preserve">                                                 +00.7190 +04.4300        2 GROUND                                                                            </t>
  </si>
  <si>
    <t xml:space="preserve">C99      cp_0603_sec                        0  2 +02.5238 +04.3858        1 VCC1_15                                                                           </t>
  </si>
  <si>
    <t xml:space="preserve">                                                 +02.4588 +04.3858        2 GROUND                                                                            </t>
  </si>
  <si>
    <t xml:space="preserve">C100     cp_0402                            0  2 +02.2320 +04.3480        1 VCC3_3                                                                            </t>
  </si>
  <si>
    <t xml:space="preserve">                                                 +02.1970 +04.3480        2 GROUND                                                                            </t>
  </si>
  <si>
    <t xml:space="preserve">C101     cp_0402                            0  2 +01.9970 +04.3480        1 VCC3_3                                                                            </t>
  </si>
  <si>
    <t xml:space="preserve">                                                 +01.9620 +04.3480        2 GROUND                                                                            </t>
  </si>
  <si>
    <t xml:space="preserve">C102     cp_0402                          180  2 +01.7650 +04.3480        1 VCC3_3                                                                            </t>
  </si>
  <si>
    <t xml:space="preserve">                                                 +01.8000 +04.3480        2 GROUND                                                                            </t>
  </si>
  <si>
    <t xml:space="preserve">C103     cp_0402                            0  2 +01.6415 +04.3490        1 VCC3_3                                                                            </t>
  </si>
  <si>
    <t xml:space="preserve">                                                 +01.6065 +04.3490        2 GROUND                                                                            </t>
  </si>
  <si>
    <t xml:space="preserve">C104     cp_0402                            0  2 +01.2219 +04.3884        1 VCC1_5                                                                            </t>
  </si>
  <si>
    <t xml:space="preserve">                                                 +01.1869 +04.3884        2 GROUND                                                                            </t>
  </si>
  <si>
    <t xml:space="preserve">C105     cp_0402                            0  2 +01.1110 +04.3140        1 VCC3_3                                                                            </t>
  </si>
  <si>
    <t xml:space="preserve">                                                 +01.0760 +04.3140        2 GROUND                                                                            </t>
  </si>
  <si>
    <t xml:space="preserve">C106     cp_0402                           90  2 +01.0350 +04.3910        1 VCC3_3                                                                            </t>
  </si>
  <si>
    <t xml:space="preserve">                                                 +01.0350 +04.3560        2 GROUND                                                                            </t>
  </si>
  <si>
    <t xml:space="preserve">C107     cp_0402                           90  2 +00.9560 +04.3910        1 VCC3_3                                                                            </t>
  </si>
  <si>
    <t xml:space="preserve">                                                 +00.9560 +04.3560        2 GROUND                                                                            </t>
  </si>
  <si>
    <t xml:space="preserve">C108     cp_0402                           90  2 +00.8765 +04.3905        1 VCC3_3                                                                            </t>
  </si>
  <si>
    <t xml:space="preserve">                                                 +00.8765 +04.3555        2 GROUND                                                                            </t>
  </si>
  <si>
    <t xml:space="preserve">C109     cp_0402                          180  2 +00.8400 +04.3140        1 VCC3_3                                                                            </t>
  </si>
  <si>
    <t xml:space="preserve">                                                 +00.8750 +04.3140        2 GROUND                                                                            </t>
  </si>
  <si>
    <t xml:space="preserve">C110     cp_0402                          180  2 +02.3160 +04.2305        1 VCC3_3                                                                            </t>
  </si>
  <si>
    <t xml:space="preserve">                                                 +02.3510 +04.2305        2 GROUND                                                                            </t>
  </si>
  <si>
    <t xml:space="preserve">C111     cp_0402                          180  2 +01.2720 +04.2350        1 VCC1_5                                                                            </t>
  </si>
  <si>
    <t xml:space="preserve">                                                 +01.3070 +04.2350        2 GROUND                                                                            </t>
  </si>
  <si>
    <t xml:space="preserve">C112     cp_0402                            0  2 +01.1110 +04.2350        1 VCC3_3                                                                            </t>
  </si>
  <si>
    <t xml:space="preserve">                                                 +01.0760 +04.2350        2 GROUND                                                                            </t>
  </si>
  <si>
    <t xml:space="preserve">C113     cp_0402                          180  2 +00.8400 +04.2350        1 VCC3_3                                                                            </t>
  </si>
  <si>
    <t xml:space="preserve">                                                 +00.8750 +04.2350        2 GROUND                                                                            </t>
  </si>
  <si>
    <t xml:space="preserve">C114     cp_0402                            0  2 +00.7960 +04.2340        1 VCC1_5                                                                            </t>
  </si>
  <si>
    <t xml:space="preserve">                                                 +00.7610 +04.2340        2 GROUND                                                                            </t>
  </si>
  <si>
    <t xml:space="preserve">C116     cp_0402                          180  2 +02.2760 +04.1905        1 VCC3_3                                                                            </t>
  </si>
  <si>
    <t xml:space="preserve">                                                 +02.3110 +04.1905        2 GROUND                                                                            </t>
  </si>
  <si>
    <t xml:space="preserve">C117     cp_0402                          270  2 +01.9200 +04.1520        1 USB_POK                                                                           </t>
  </si>
  <si>
    <t xml:space="preserve">                                                 +01.9200 +04.1870        2 GROUND                                                                            </t>
  </si>
  <si>
    <t xml:space="preserve">C118     cp_0402                          270  2 +01.8415 +04.1535        1 VCC3_3                                                                            </t>
  </si>
  <si>
    <t xml:space="preserve">                                                 +01.8415 +04.1885        2 GROUND                                                                            </t>
  </si>
  <si>
    <t xml:space="preserve">C119     cp_0402                          270  2 +01.6050 +04.1145        1 VCC3_3                                                                            </t>
  </si>
  <si>
    <t xml:space="preserve">                                                 +01.6050 +04.1495        2 GROUND                                                                            </t>
  </si>
  <si>
    <t xml:space="preserve">C120     cp_0402                            0  2 +01.1110 +04.1560        1 VCC3_3                                                                            </t>
  </si>
  <si>
    <t xml:space="preserve">                                                 +01.0760 +04.1560        2 GROUND                                                                            </t>
  </si>
  <si>
    <t xml:space="preserve">C121     cp_0402                          270  2 +00.9550 +04.1200        1 VCC3_3                                                                            </t>
  </si>
  <si>
    <t xml:space="preserve">                                                 +00.9550 +04.1550        2 GROUND                                                                            </t>
  </si>
  <si>
    <t xml:space="preserve">C122     cp_0402                          180  2 +00.8400 +04.1560        1 VCC3_3                                                                            </t>
  </si>
  <si>
    <t xml:space="preserve">                                                 +00.8750 +04.1560        2 GROUND                                                                            </t>
  </si>
  <si>
    <t xml:space="preserve">C123     cp_0402                           90  2 +00.7590 +04.1470        1 VCC1_5                                                                            </t>
  </si>
  <si>
    <t xml:space="preserve">                                                 +00.7590 +04.1120        2 GROUND                                                                            </t>
  </si>
  <si>
    <t xml:space="preserve">C124     cp_0402                            0  2 +03.8082 +03.9253        1 VBD3_3                                                                            </t>
  </si>
  <si>
    <t xml:space="preserve">                                                 +03.7732 +03.9253        2 GROUND                                                                            </t>
  </si>
  <si>
    <t xml:space="preserve">C125     cp_0402                          270  2 +03.6308 +04.0049        1 VCC3_3                                                                            </t>
  </si>
  <si>
    <t xml:space="preserve">                                                 +03.6308 +04.0399        2 GROUND                                                                            </t>
  </si>
  <si>
    <t xml:space="preserve">C126     cp_0402                           90  2 +02.2340 +04.1100        1 VCC1_5                                                                            </t>
  </si>
  <si>
    <t xml:space="preserve">                                                 +02.2340 +04.0750        2 GROUND                                                                            </t>
  </si>
  <si>
    <t xml:space="preserve">C127     cp_0402                          270  2 +02.1560 +04.0350        1 VCC1_5                                                                            </t>
  </si>
  <si>
    <t xml:space="preserve">                                                 +02.1560 +04.0700        2 GROUND                                                                            </t>
  </si>
  <si>
    <t xml:space="preserve">C128     cp_0402                           90  2 +02.1170 +04.0710        1 VCC1_15                                                                           </t>
  </si>
  <si>
    <t xml:space="preserve">                                                 +02.1170 +04.0360        2 GROUND                                                                            </t>
  </si>
  <si>
    <t xml:space="preserve">C129     cp_0402                          270  2 +02.0780 +04.0360        1 VCC1_15                                                                           </t>
  </si>
  <si>
    <t xml:space="preserve">                                                 +02.0780 +04.0710        2 GROUND                                                                            </t>
  </si>
  <si>
    <t xml:space="preserve">C130     cp_0402                           90  2 +01.9980 +04.1095        1 VCC3_3                                                                            </t>
  </si>
  <si>
    <t xml:space="preserve">                                                 +01.9980 +04.0745        2 GROUND                                                                            </t>
  </si>
  <si>
    <t xml:space="preserve">C131     cp_0402                           90  2 +01.9590 +04.0710        1 VCC1_15                                                                           </t>
  </si>
  <si>
    <t xml:space="preserve">                                                 +01.9590 +04.0360        2 GROUND                                                                            </t>
  </si>
  <si>
    <t xml:space="preserve">C132     cp_0402                          270  2 +01.9200 +04.0360        1 VCC1_15                                                                           </t>
  </si>
  <si>
    <t xml:space="preserve">                                                 +01.9200 +04.0710        2 GROUND                                                                            </t>
  </si>
  <si>
    <t xml:space="preserve">C133     cp_0402                          180  2 +01.8435 +04.0335        1 VCC3_3                                                                            </t>
  </si>
  <si>
    <t xml:space="preserve">                                                 +01.8785 +04.0335        2 GROUND                                                                            </t>
  </si>
  <si>
    <t xml:space="preserve">C134     cp_0402                          270  2 +01.7230 +04.0755        1 VCC3_3                                                                            </t>
  </si>
  <si>
    <t xml:space="preserve">                                                 +01.7230 +04.1105        2 GROUND                                                                            </t>
  </si>
  <si>
    <t xml:space="preserve">C135     cp_0402                          270  2 +00.8370 +04.0410        1 VCC1_5                                                                            </t>
  </si>
  <si>
    <t xml:space="preserve">                                                 +00.8370 +04.0760        2 GROUND                                                                            </t>
  </si>
  <si>
    <t xml:space="preserve">C136     cp_0603_sec                      180  2 +02.5665 +03.9010        1 VCC1_5                                                                            </t>
  </si>
  <si>
    <t xml:space="preserve">                                                 +02.6315 +03.9010        2 GROUND                                                                            </t>
  </si>
  <si>
    <t xml:space="preserve">C137     cp_0402                          180  2 +02.1590 +03.9550        1 VCC1_5                                                                            </t>
  </si>
  <si>
    <t xml:space="preserve">                                                 +02.1940 +03.9550        2 GROUND                                                                            </t>
  </si>
  <si>
    <t xml:space="preserve">C138     cp_0402                          180  2 +02.1585 +03.9945        1 VCC1_5                                                                            </t>
  </si>
  <si>
    <t xml:space="preserve">                                                 +02.1935 +03.9945        2 GROUND                                                                            </t>
  </si>
  <si>
    <t xml:space="preserve">C139     cp_0402                            0  2 +02.1550 +03.9150        1 VCC1_5                                                                            </t>
  </si>
  <si>
    <t xml:space="preserve">                                                 +02.1200 +03.9150        2 GROUND                                                                            </t>
  </si>
  <si>
    <t xml:space="preserve">C141     cp_0402                          180  2 +01.9238 +03.9554        1 VCC1_15                                                                           </t>
  </si>
  <si>
    <t xml:space="preserve">                                                 +01.9588 +03.9554        2 GROUND                                                                            </t>
  </si>
  <si>
    <t xml:space="preserve">C142     cp_0402                          180  2 +01.8825 +03.9939        1 VCC1_15                                                                           </t>
  </si>
  <si>
    <t xml:space="preserve">                                                 +01.9175 +03.9939        2 GROUND                                                                            </t>
  </si>
  <si>
    <t xml:space="preserve">C143     cp_0402                          270  2 +01.8805 +03.9183        1 VCC1_15                                                                           </t>
  </si>
  <si>
    <t xml:space="preserve">                                                 +01.8805 +03.9533        2 GROUND                                                                            </t>
  </si>
  <si>
    <t xml:space="preserve">C144     cp_0402                           90  2 +01.1610 +03.9590        1 VCC1_5                                                                            </t>
  </si>
  <si>
    <t xml:space="preserve">                                                 +01.1610 +03.9240        2 GROUND                                                                            </t>
  </si>
  <si>
    <t xml:space="preserve">C145     cp_0805_sec                        0  2 +02.7490 +03.8975        1 VCC1_5                                                                            </t>
  </si>
  <si>
    <t xml:space="preserve">                                                 +02.6740 +03.8975        2 GROUND                                                                            </t>
  </si>
  <si>
    <t xml:space="preserve">C146     cp_0402                           90  2 +02.1560 +03.8350        1 VCC1_5                                                                            </t>
  </si>
  <si>
    <t xml:space="preserve">                                                 +02.1560 +03.8000        2 GROUND                                                                            </t>
  </si>
  <si>
    <t xml:space="preserve">C148     cp_0402                          270  2 +02.0770 +03.8000        1 VCC1_5                                                                            </t>
  </si>
  <si>
    <t xml:space="preserve">                                                 +02.0770 +03.8350        2 GROUND                                                                            </t>
  </si>
  <si>
    <t xml:space="preserve">C149     cp_0402                           90  2 +02.0385 +03.8345        1 VCC1_15                                                                           </t>
  </si>
  <si>
    <t xml:space="preserve">                                                 +02.0385 +03.7995        2 GROUND                                                                            </t>
  </si>
  <si>
    <t xml:space="preserve">C150     cp_0402                          270  2 +01.9985 +03.7990        1 VCC1_15                                                                           </t>
  </si>
  <si>
    <t xml:space="preserve">                                                 +01.9985 +03.8340        2 GROUND                                                                            </t>
  </si>
  <si>
    <t xml:space="preserve">C151     cp_0402                           90  2 +01.9595 +03.8345        1 VCC1_15                                                                           </t>
  </si>
  <si>
    <t xml:space="preserve">                                                 +01.9595 +03.7995        2 GROUND                                                                            </t>
  </si>
  <si>
    <t xml:space="preserve">C152     cp_0402                           90  2 +01.9590 +03.9125        1 VCC1_15                                                                           </t>
  </si>
  <si>
    <t xml:space="preserve">                                                 +01.9590 +03.8775        2 GROUND                                                                            </t>
  </si>
  <si>
    <t xml:space="preserve">C153     cp_0402                          270  2 +01.9200 +03.8780        1 VCC1_15                                                                           </t>
  </si>
  <si>
    <t xml:space="preserve">                                                 +01.9200 +03.9130        2 GROUND                                                                            </t>
  </si>
  <si>
    <t xml:space="preserve">C154     cp_0402                          270  2 +01.9195 +03.7990        1 VCC1_15                                                                           </t>
  </si>
  <si>
    <t xml:space="preserve">                                                 +01.9195 +03.8340        2 GROUND                                                                            </t>
  </si>
  <si>
    <t xml:space="preserve">C155     cp_0402                          270  2 +01.8809 +03.8399        1 VCC1_15                                                                           </t>
  </si>
  <si>
    <t xml:space="preserve">                                                 +01.8809 +03.8749        2 GROUND                                                                            </t>
  </si>
  <si>
    <t xml:space="preserve">C156     cp_0402                          270  2 +01.7235 +03.8785        1 VCC3_3                                                                            </t>
  </si>
  <si>
    <t xml:space="preserve">                                                 +01.7235 +03.9135        2 GROUND                                                                            </t>
  </si>
  <si>
    <t xml:space="preserve">C157     cp_0603_sec                        0  2 +00.8624 +03.8865        1 VCC1_5                                                                            </t>
  </si>
  <si>
    <t xml:space="preserve">                                                 +00.7974 +03.8865        2 GROUND                                                                            </t>
  </si>
  <si>
    <t xml:space="preserve">C158     cp_0805_sec                        0  2 +00.7484 +03.8687        1 VCC3_3                                                                            </t>
  </si>
  <si>
    <t xml:space="preserve">                                                 +00.6734 +03.8687        2 GROUND                                                                            </t>
  </si>
  <si>
    <t xml:space="preserve">C160     cp_0201                          270  2 +01.8801 +03.7672        1 VCC3_3                                                                            </t>
  </si>
  <si>
    <t xml:space="preserve">                                                 +01.8801 +03.7882        2 GROUND                                                                            </t>
  </si>
  <si>
    <t xml:space="preserve">C161     cp_0402                           90  2 +01.8023 +03.7564        1 VCC3_3                                                                            </t>
  </si>
  <si>
    <t xml:space="preserve">                                                 +01.8023 +03.7214        2 GROUND                                                                            </t>
  </si>
  <si>
    <t xml:space="preserve">C162     cp_0402                          180  2 +01.1380 +03.7480        1 VCC3_3                                                                            </t>
  </si>
  <si>
    <t xml:space="preserve">                                                 +01.1730 +03.7480        2 GROUND                                                                            </t>
  </si>
  <si>
    <t xml:space="preserve">C163     cp_0402                           90  2 +02.0380 +03.7160        1 VCC3_3                                                                            </t>
  </si>
  <si>
    <t xml:space="preserve">                                                 +02.0380 +03.6810        2 GROUND                                                                            </t>
  </si>
  <si>
    <t xml:space="preserve">C164     cp_0402                          270  2 +01.9990 +03.6030        1 USB_AVDD                                                                          </t>
  </si>
  <si>
    <t xml:space="preserve">                                                 +01.9990 +03.6380        2 USB_AVSS                                                                          </t>
  </si>
  <si>
    <t xml:space="preserve">C165     cp_0402                          270  2 +01.9590 +03.6030        1 VCC3_3                                                                            </t>
  </si>
  <si>
    <t xml:space="preserve">                                                 +01.9590 +03.6380        2 GROUND                                                                            </t>
  </si>
  <si>
    <t xml:space="preserve">C166     cp_0402                           90  2 +01.7235 +03.6768        1 VCC3_3                                                                            </t>
  </si>
  <si>
    <t xml:space="preserve">                                                 +01.7235 +03.6418        2 GROUND                                                                            </t>
  </si>
  <si>
    <t xml:space="preserve">C167     cp_0402                          270  2 +01.9990 +03.5240        1 USB_DPOS                                                                          </t>
  </si>
  <si>
    <t xml:space="preserve">                                                 +01.9990 +03.5590        2 GROUND                                                                            </t>
  </si>
  <si>
    <t xml:space="preserve">C168     cp_0402                          270  2 +01.9590 +03.5240        1 USB_DNEG                                                                          </t>
  </si>
  <si>
    <t xml:space="preserve">                                                 +01.9590 +03.5590        2 GROUND                                                                            </t>
  </si>
  <si>
    <t xml:space="preserve">C169     cp_0201                            0  2 +01.6351 +03.5218        1 VCC3_3                                                                            </t>
  </si>
  <si>
    <t xml:space="preserve">                                                 +01.6141 +03.5218        2 GROUND                                                                            </t>
  </si>
  <si>
    <t xml:space="preserve">C170     cp_0402                            0  2 +03.5308 +03.3719        1 VCC3_3                                                                            </t>
  </si>
  <si>
    <t xml:space="preserve">                                                 +03.4958 +03.3719        2 GROUND                                                                            </t>
  </si>
  <si>
    <t xml:space="preserve">C172     cp_0603_sec                      270  2 +00.7186 +03.4630        1 $1N1682                                                                           </t>
  </si>
  <si>
    <t xml:space="preserve">                                                 +00.7186 +03.5280        2 $1N1691                                                                           </t>
  </si>
  <si>
    <t xml:space="preserve">C173     cp_0402                           90  2 +03.7285 +03.4110        1 SD3_3V                                                                            </t>
  </si>
  <si>
    <t xml:space="preserve">                                                 +03.7285 +03.3760        2 GROUND                                                                            </t>
  </si>
  <si>
    <t xml:space="preserve">C174     cp_0805_sec                      180  2 +00.6366 +03.3833        1 5VBP                                                                              </t>
  </si>
  <si>
    <t xml:space="preserve">                                                 +00.7116 +03.3833        2 $1N1682                                                                           </t>
  </si>
  <si>
    <t xml:space="preserve">C175     cp_0603_sec                      180  2 +00.8140 +03.2130        1 VCC5_0                                                                            </t>
  </si>
  <si>
    <t xml:space="preserve">                                                 +00.8790 +03.2130        2 $1N1721                                                                           </t>
  </si>
  <si>
    <t xml:space="preserve">C177     cp_0402                            0  2 +00.4175 +03.1020        1 VCC3_3                                                                            </t>
  </si>
  <si>
    <t xml:space="preserve">                                                 +00.3825 +03.1020        2 GROUND                                                                            </t>
  </si>
  <si>
    <t xml:space="preserve">C178     cp_0402                          270  2 +00.3774 +03.1708        1 $1N1521                                                                           </t>
  </si>
  <si>
    <t xml:space="preserve">                                                 +00.3774 +03.2058        2 GROUND                                                                            </t>
  </si>
  <si>
    <t xml:space="preserve">C179     cp_0402                            0  2 +00.3164 +03.1268        1 $1N2855                                                                           </t>
  </si>
  <si>
    <t xml:space="preserve">                                                 +00.2814 +03.1268        2 GROUND                                                                            </t>
  </si>
  <si>
    <t xml:space="preserve">C180     cp_0402                            0  2 +00.5639 +03.0777        1 VCC5_0                                                                            </t>
  </si>
  <si>
    <t xml:space="preserve">                                                 +00.5289 +03.0777        2 GROUND                                                                            </t>
  </si>
  <si>
    <t xml:space="preserve">C181     cp_0402                           90  2 +00.4991 +03.0220        1 5VBPF                                                                             </t>
  </si>
  <si>
    <t xml:space="preserve">                                                 +00.4991 +02.9870        2 GROUND                                                                            </t>
  </si>
  <si>
    <t xml:space="preserve">C182     cp_0402                            0  2 +00.5651 +02.8723        1 $1N1666                                                                           </t>
  </si>
  <si>
    <t xml:space="preserve">                                                 +00.5301 +02.8723        2 GROUND                                                                            </t>
  </si>
  <si>
    <t xml:space="preserve">C183     cp_0402                          180  2 +00.5219 +02.9500        1 5VBPF                                                                             </t>
  </si>
  <si>
    <t xml:space="preserve">                                                 +00.5569 +02.9500        2 GROUND                                                                            </t>
  </si>
  <si>
    <t xml:space="preserve">C184     cp_0402                          180  2 +01.1450 +02.8630        1 VCC3_3                                                                            </t>
  </si>
  <si>
    <t xml:space="preserve">                                                 +01.1800 +02.8630        2 GROUND                                                                            </t>
  </si>
  <si>
    <t xml:space="preserve">C185     cp_0402                          180  2 +00.3379 +02.7360        1 VCC5_0                                                                            </t>
  </si>
  <si>
    <t xml:space="preserve">                                                 +00.3729 +02.7360        2 GROUND                                                                            </t>
  </si>
  <si>
    <t xml:space="preserve">C186     cp_0402                           90  1 +00.3519 +02.8918        1 $1N1664                                                                           </t>
  </si>
  <si>
    <t xml:space="preserve">                                                 +00.3519 +02.8568        2 GROUND                                                                            </t>
  </si>
  <si>
    <t xml:space="preserve">C187     cp_0402                            0  2 +01.5650 +02.7370        1 VCC3_3                                                                            </t>
  </si>
  <si>
    <t xml:space="preserve">                                                 +01.5300 +02.7370        2 GROUND                                                                            </t>
  </si>
  <si>
    <t xml:space="preserve">C188     cp_0402                          270  2 +01.4100 +02.7765        1 VCC1_5                                                                            </t>
  </si>
  <si>
    <t xml:space="preserve">                                                 +01.4100 +02.8115        2 GROUND                                                                            </t>
  </si>
  <si>
    <t xml:space="preserve">C189     cp_0402                            0  2 +01.1709 +02.7761        1 VCC3_3                                                                            </t>
  </si>
  <si>
    <t xml:space="preserve">                                                 +01.1359 +02.7761        2 GROUND                                                                            </t>
  </si>
  <si>
    <t xml:space="preserve">C190     cp_0402                           90  2 +04.0799 +02.6838        1 USB_VBUS                                                                          </t>
  </si>
  <si>
    <t xml:space="preserve">                                                 +04.0799 +02.6488        2 USB_GND                                                                           </t>
  </si>
  <si>
    <t xml:space="preserve">C191     cp_0402                           90  2 +03.5850 +02.6839        1 VCC3_3                                                                            </t>
  </si>
  <si>
    <t xml:space="preserve">                                                 +03.5850 +02.6489        2 GROUND                                                                            </t>
  </si>
  <si>
    <t xml:space="preserve">C192     cp_0402                          180  2 +01.6329 +02.6813        1 LED_DRV_OUT                                                                       </t>
  </si>
  <si>
    <t xml:space="preserve">                                                 +01.6679 +02.6813        2 GROUND                                                                            </t>
  </si>
  <si>
    <t xml:space="preserve">C193     cp_0402                            0  2 +01.4485 +02.6190        1 VCC3_3                                                                            </t>
  </si>
  <si>
    <t xml:space="preserve">                                                 +01.4135 +02.6190        2 GROUND                                                                            </t>
  </si>
  <si>
    <t xml:space="preserve">C194     cp_0402                            0  2 +01.2516 +02.6179        1 VCC3_3                                                                            </t>
  </si>
  <si>
    <t xml:space="preserve">                                                 +01.2166 +02.6179        2 GROUND                                                                            </t>
  </si>
  <si>
    <t xml:space="preserve">C195     cp_0402                           90  2 +04.0799 +02.5840        1 $1N717                                                                            </t>
  </si>
  <si>
    <t xml:space="preserve">                                                 +04.0799 +02.5490        2 USB_GND                                                                           </t>
  </si>
  <si>
    <t xml:space="preserve">C196     cp_0402                           90  2 +03.5850 +02.5834        1 VCC3_3                                                                            </t>
  </si>
  <si>
    <t xml:space="preserve">                                                 +03.5850 +02.5484        2 GROUND                                                                            </t>
  </si>
  <si>
    <t xml:space="preserve">C197     cp_0402                          180  2 +01.5674 +02.5003        1 VCC1_5                                                                            </t>
  </si>
  <si>
    <t xml:space="preserve">                                                 +01.6024 +02.5003        2 GROUND                                                                            </t>
  </si>
  <si>
    <t xml:space="preserve">C198     cp_0402                           90  2 +01.4885 +02.6165        1 VCC1_5                                                                            </t>
  </si>
  <si>
    <t xml:space="preserve">                                                 +01.4885 +02.5815        2 GROUND                                                                            </t>
  </si>
  <si>
    <t xml:space="preserve">C199     cp_0402                           90  2 +01.3700 +02.6160        1 VCC3_3                                                                            </t>
  </si>
  <si>
    <t xml:space="preserve">                                                 +01.3700 +02.5810        2 GROUND                                                                            </t>
  </si>
  <si>
    <t xml:space="preserve">C200     cp_0402                           90  2 +01.3300 +02.6160        1 VCC3_3                                                                            </t>
  </si>
  <si>
    <t xml:space="preserve">                                                 +01.3300 +02.5810        2 GROUND                                                                            </t>
  </si>
  <si>
    <t xml:space="preserve">C201     cp_0402                          270  2 +01.2910 +02.5025        1 VCC1_5                                                                            </t>
  </si>
  <si>
    <t xml:space="preserve">                                                 +01.2910 +02.5375        2 GROUND                                                                            </t>
  </si>
  <si>
    <t xml:space="preserve">C202     cp_0402                            0  2 +01.2099 +02.5393        1 VCC1_5                                                                            </t>
  </si>
  <si>
    <t xml:space="preserve">                                                 +01.1749 +02.5393        2 GROUND                                                                            </t>
  </si>
  <si>
    <t xml:space="preserve">C203     cp_0402                          270  2 +00.4126 +02.4951        1 VCC3_3                                                                            </t>
  </si>
  <si>
    <t xml:space="preserve">                                                 +00.4126 +02.5301        2 GROUND                                                                            </t>
  </si>
  <si>
    <t xml:space="preserve">C204     cp_0402                          270  2 +01.5240 +02.3850        1 VCC3_3                                                                            </t>
  </si>
  <si>
    <t xml:space="preserve">                                                 +01.5240 +02.4200        2 GROUND                                                                            </t>
  </si>
  <si>
    <t xml:space="preserve">C205     cp_0402                          270  2 +01.4867 +02.3850        1 VCC3_3                                                                            </t>
  </si>
  <si>
    <t xml:space="preserve">                                                 +01.4867 +02.4200        2 GROUND                                                                            </t>
  </si>
  <si>
    <t xml:space="preserve">C206     cp_0402                           90  2 +01.3700 +02.4590        1 VCC1_5                                                                            </t>
  </si>
  <si>
    <t xml:space="preserve">                                                 +01.3700 +02.4240        2 GROUND                                                                            </t>
  </si>
  <si>
    <t xml:space="preserve">C207     cp_0402                           90  2 +01.2125 +02.4604        1 VCC3_3                                                                            </t>
  </si>
  <si>
    <t xml:space="preserve">                                                 +01.2125 +02.4254        2 GROUND                                                                            </t>
  </si>
  <si>
    <t xml:space="preserve">C208     cp_0402                            0  2 +01.1310 +02.5000        1 VCC1_5                                                                            </t>
  </si>
  <si>
    <t xml:space="preserve">                                                 +01.0960 +02.5000        2 GROUND                                                                            </t>
  </si>
  <si>
    <t xml:space="preserve">C209     cp_0603_sec                       90  2 +04.1030 +02.3356        1 USB_VBUS                                                                          </t>
  </si>
  <si>
    <t xml:space="preserve">                                                 +04.1030 +02.2706        2 USB_GND                                                                           </t>
  </si>
  <si>
    <t xml:space="preserve">C210     cp_0402                          180  2 +01.5290 +02.3430        1 VCC3_3                                                                            </t>
  </si>
  <si>
    <t xml:space="preserve">                                                 +01.5640 +02.3430        2 GROUND                                                                            </t>
  </si>
  <si>
    <t xml:space="preserve">C211     cp_0603_sec                       90  2 +01.4830 +02.3432        1 VCC3_3                                                                            </t>
  </si>
  <si>
    <t xml:space="preserve">                                                 +01.4830 +02.2782        2 GROUND                                                                            </t>
  </si>
  <si>
    <t xml:space="preserve">C212     cp_0402                           90  2 +01.2905 +02.3760        1 VCC3_3                                                                            </t>
  </si>
  <si>
    <t xml:space="preserve">                                                 +01.2905 +02.3410        2 GROUND                                                                            </t>
  </si>
  <si>
    <t xml:space="preserve">C213     cp_0402                            0  2 +01.1705 +02.3820        1 VCC3_3                                                                            </t>
  </si>
  <si>
    <t xml:space="preserve">                                                 +01.1355 +02.3820        2 GROUND                                                                            </t>
  </si>
  <si>
    <t xml:space="preserve">C214     cp_0201                            0  2 +00.4872 +02.3063        1 VCC3_3                                                                            </t>
  </si>
  <si>
    <t xml:space="preserve">                                                 +00.4662 +02.3063        2 GROUND                                                                            </t>
  </si>
  <si>
    <t xml:space="preserve">C215     cp_0603_sec                      180  2 +01.5265 +02.2992        1 VCC3_3                                                                            </t>
  </si>
  <si>
    <t xml:space="preserve">                                                 +01.5915 +02.2992        2 GROUND                                                                            </t>
  </si>
  <si>
    <t xml:space="preserve">C216     cp_0402                          180  2 +01.4724 +02.2292        1 VCC5_0                                                                            </t>
  </si>
  <si>
    <t xml:space="preserve">                                                 +01.5074 +02.2292        2 GROUND                                                                            </t>
  </si>
  <si>
    <t xml:space="preserve">C217     cp_0201                          270  2 +01.2875 +02.1925        1 $1N3550                                                                           </t>
  </si>
  <si>
    <t xml:space="preserve">                                                 +01.2875 +02.2135        2 GROUND                                                                            </t>
  </si>
  <si>
    <t xml:space="preserve">C218     cp_0201                          270  2 +01.0949 +02.1906        1 VCC3_3                                                                            </t>
  </si>
  <si>
    <t xml:space="preserve">                                                 +01.0949 +02.2116        2 GROUND                                                                            </t>
  </si>
  <si>
    <t xml:space="preserve">C219     cp_0805_sec                      140  2 +02.5194 +02.1475        1 VCC3_3                                                                            </t>
  </si>
  <si>
    <t xml:space="preserve">                                                 +02.5769 +02.0993        2 GROUND                                                                            </t>
  </si>
  <si>
    <t xml:space="preserve">C220     cp_0201                          270  2 +01.0949 +02.1303        1 VBD3_3                                                                            </t>
  </si>
  <si>
    <t xml:space="preserve">                                                 +01.0949 +02.1513        2 GROUND                                                                            </t>
  </si>
  <si>
    <t xml:space="preserve">C221     cp_0201                          270  2 +00.4950 +02.1060        1 ADC_2_5CLAMP                                                                      </t>
  </si>
  <si>
    <t xml:space="preserve">                                                 +00.4950 +02.1270        2 GROUND                                                                            </t>
  </si>
  <si>
    <t xml:space="preserve">C222     cp_1210_sec                       90  2 +04.8454 +02.1228        1 USB_SHIELD                                                                        </t>
  </si>
  <si>
    <t xml:space="preserve">                                                 +04.8454 +01.9978        2 CHASSIS_BOTTOM                                                                    </t>
  </si>
  <si>
    <t xml:space="preserve">C223     cp_0402                          320  2 +02.8125 +02.0140        1 $1N50                                                                             </t>
  </si>
  <si>
    <t xml:space="preserve">                                                 +02.7857 +02.0365        2 GROUND                                                                            </t>
  </si>
  <si>
    <t xml:space="preserve">C224     cp_0402                          320  2 +02.7602 +01.9625        1 $1N63                                                                             </t>
  </si>
  <si>
    <t xml:space="preserve">                                                 +02.7334 +01.9850        2 GROUND                                                                            </t>
  </si>
  <si>
    <t xml:space="preserve">C225     cp_1206_sec                        0  2 +01.6261 +01.9923        1 VCC3_3                                                                            </t>
  </si>
  <si>
    <t xml:space="preserve">                                                 +01.5011 +01.9923        2 GROUND                                                                            </t>
  </si>
  <si>
    <t xml:space="preserve">C226     cp_0402                           90  2 +01.2478 +01.9182        1 VCC3_3                                                                            </t>
  </si>
  <si>
    <t xml:space="preserve">                                                 +01.2478 +01.8832        2 GROUND                                                                            </t>
  </si>
  <si>
    <t xml:space="preserve">C227     cp_0201                          270  2 +00.4298 +01.9779        1 ADC_VCC5_0                                                                        </t>
  </si>
  <si>
    <t xml:space="preserve">                                                 +00.4298 +01.9989        2 GROUND                                                                            </t>
  </si>
  <si>
    <t xml:space="preserve">C228     cp_0402                          270  2 +00.4274 +01.9095        1 ADC_TEMP                                                                          </t>
  </si>
  <si>
    <t xml:space="preserve">                                                 +00.4274 +01.9445        2 GROUND                                                                            </t>
  </si>
  <si>
    <t xml:space="preserve">C229     cp_0402                          180  2 +00.9170 +01.8750        1 $1N1620                                                                           </t>
  </si>
  <si>
    <t xml:space="preserve">                                                 +00.9520 +01.8750        2 GROUND                                                                            </t>
  </si>
  <si>
    <t xml:space="preserve">C230     cp_0402                           90  2 +00.4274 +01.8741        1 ADC_VCC1_2                                                                        </t>
  </si>
  <si>
    <t xml:space="preserve">                                                 +00.4274 +01.8391        2 GROUND                                                                            </t>
  </si>
  <si>
    <t xml:space="preserve">C231     cp_0201                          270  2 +00.3667 +01.8006        1 ADC_SD3_3                                                                         </t>
  </si>
  <si>
    <t xml:space="preserve">                                                 +00.3667 +01.8216        2 GROUND                                                                            </t>
  </si>
  <si>
    <t xml:space="preserve">C232     cp_0402                          320  2 +03.3567 +01.7222        1 PHYA2_5                                                                           </t>
  </si>
  <si>
    <t xml:space="preserve">                                                 +03.3299 +01.7447        2 GROUND                                                                            </t>
  </si>
  <si>
    <t xml:space="preserve">C233     cp_0402                          140  2 +03.2659 +01.6703        1 PHYA2_5                                                                           </t>
  </si>
  <si>
    <t xml:space="preserve">                                                 +03.2927 +01.6478        2 GROUND                                                                            </t>
  </si>
  <si>
    <t xml:space="preserve">C234     cp_0805_sec                      140  2 +03.1911 +01.6587        1 PHYA2_5                                                                           </t>
  </si>
  <si>
    <t xml:space="preserve">                                                 +03.2486 +01.6105        2 GROUND                                                                            </t>
  </si>
  <si>
    <t xml:space="preserve">C235     cp_0805_sec                      140  2 +02.7140 +01.6632        1 PHYA3_3                                                                           </t>
  </si>
  <si>
    <t xml:space="preserve">                                                 +02.7714 +01.6150        2 GROUND                                                                            </t>
  </si>
  <si>
    <t xml:space="preserve">C236     cp_0402                            0  2 +01.3304 +01.6697        1 $1N1720                                                                           </t>
  </si>
  <si>
    <t xml:space="preserve">                                                 +01.2954 +01.6697        2 GROUND                                                                            </t>
  </si>
  <si>
    <t xml:space="preserve">C237     cp_0402                            0  2 +00.8078 +01.6835        1 L151_RESET_L                                                                      </t>
  </si>
  <si>
    <t xml:space="preserve">                                                 +00.7728 +01.6835        2 GROUND                                                                            </t>
  </si>
  <si>
    <t xml:space="preserve">C238     cp_0201                           90  2 +00.6664 +01.6954        1 ADC_PHYA2_5                                                                       </t>
  </si>
  <si>
    <t xml:space="preserve">                                                 +00.6664 +01.6744        2 GROUND                                                                            </t>
  </si>
  <si>
    <t xml:space="preserve">C239     cp_0603_sec                      180  2 +00.5592 +01.6822        1 ADC_VREF2_5                                                                       </t>
  </si>
  <si>
    <t xml:space="preserve">                                                 +00.6242 +01.6822        2 GROUND                                                                            </t>
  </si>
  <si>
    <t xml:space="preserve">C240     cp_0201                           90  2 +00.5266 +01.6934        1 ADC_VREF2_5                                                                       </t>
  </si>
  <si>
    <t xml:space="preserve">                                                 +00.5266 +01.6724        2 GROUND                                                                            </t>
  </si>
  <si>
    <t xml:space="preserve">C241     cp_0201                           90  2 +00.4901 +01.6934        1 ADC_VCC3_3                                                                        </t>
  </si>
  <si>
    <t xml:space="preserve">                                                 +00.4901 +01.6724        2 GROUND                                                                            </t>
  </si>
  <si>
    <t xml:space="preserve">C242     cp_0201                           90  2 +00.4567 +01.6288        1 ADC_VBD3_3                                                                        </t>
  </si>
  <si>
    <t xml:space="preserve">                                                 +00.4567 +01.6078        2 GROUND                                                                            </t>
  </si>
  <si>
    <t xml:space="preserve">C243     cp_0402                           90  2 +01.5133 +01.5824        1 $1N1693                                                                           </t>
  </si>
  <si>
    <t xml:space="preserve">                                                 +01.5133 +01.5474        2 $1N1696                                                                           </t>
  </si>
  <si>
    <t xml:space="preserve">C244     cp_0402                            0  2 +01.3070 +01.5810        1 $1N1708                                                                           </t>
  </si>
  <si>
    <t xml:space="preserve">                                                 +01.2720 +01.5810        2 GROUND                                                                            </t>
  </si>
  <si>
    <t xml:space="preserve">C245     cp_0402                          270  2 +01.2330 +01.5420        1 $1N1711                                                                           </t>
  </si>
  <si>
    <t xml:space="preserve">                                                 +01.2330 +01.5770        2 GROUND                                                                            </t>
  </si>
  <si>
    <t xml:space="preserve">C246     cp_0402                           90  2 +00.7011 +01.6114        1 ADC_VCC1_5                                                                        </t>
  </si>
  <si>
    <t xml:space="preserve">                                                 +00.7011 +01.5764        2 GROUND                                                                            </t>
  </si>
  <si>
    <t xml:space="preserve">C247     cp_0402                           90  2 +00.6410 +01.6130        1 ADC_VCC1_15                                                                       </t>
  </si>
  <si>
    <t xml:space="preserve">                                                 +00.6410 +01.5780        2 GROUND                                                                            </t>
  </si>
  <si>
    <t xml:space="preserve">C248     cp_0402                          320  2 +03.1537 +01.4799        1 PHYA2_5                                                                           </t>
  </si>
  <si>
    <t xml:space="preserve">                                                 +03.1269 +01.5024        2 GROUND                                                                            </t>
  </si>
  <si>
    <t xml:space="preserve">C249     cp_1206_sec                        0  2 +01.4750 +01.3730        1 VCC5_0                                                                            </t>
  </si>
  <si>
    <t xml:space="preserve">                                                 +01.3500 +01.3730        2 GROUND                                                                            </t>
  </si>
  <si>
    <t xml:space="preserve">C250     cp_0402                           90  2 +00.7289 +01.3410        1 VBD3_3                                                                            </t>
  </si>
  <si>
    <t xml:space="preserve">                                                 +00.7289 +01.3060        2 GROUND                                                                            </t>
  </si>
  <si>
    <t xml:space="preserve">C251     cp_1210_sec                      180  2 +02.9694 +00.8373        1 GROUND                                                                            </t>
  </si>
  <si>
    <t xml:space="preserve">                                                 +03.0944 +00.8373        2 CHASSIS_BOTTOM                                                                    </t>
  </si>
  <si>
    <t xml:space="preserve">C252     cp_1812                          140  2 +04.1573 +00.7183        1 ENETA_SHIELD                                                                      </t>
  </si>
  <si>
    <t xml:space="preserve">                                                 +04.2913 +00.6058        2 CHASSIS_BOTTOM                                                                    </t>
  </si>
  <si>
    <t xml:space="preserve">C253     cp_1210_sec                      270  2 +03.2358 +00.4918        1 CHASSIS_BOTTOM                                                                    </t>
  </si>
  <si>
    <t xml:space="preserve">                                                 +03.2358 +00.6168        2 HEATSINK_BOTTOM                                                                   </t>
  </si>
  <si>
    <t xml:space="preserve">C500     cp_0201                            0  1 +02.8840 +03.9080        1 VCC1_5                                                                            </t>
  </si>
  <si>
    <t xml:space="preserve">                                                 +02.8630 +03.9080        2 GROUND                                                                            </t>
  </si>
  <si>
    <t xml:space="preserve">C501     cp_0201                            0  1 +03.0660 +03.9080        1 VCC1_5                                                                            </t>
  </si>
  <si>
    <t xml:space="preserve">                                                 +03.0450 +03.9080        2 GROUND                                                                            </t>
  </si>
  <si>
    <t xml:space="preserve">C502     cp_0201                            0  1 +02.9460 +03.9080        1 VCC1_5                                                                            </t>
  </si>
  <si>
    <t xml:space="preserve">                                                 +02.9250 +03.9080        2 GROUND                                                                            </t>
  </si>
  <si>
    <t xml:space="preserve">C503     cp_0201                            0  1 +02.7320 +04.3160        1 VCC1_5                                                                            </t>
  </si>
  <si>
    <t xml:space="preserve">                                                 +02.7110 +04.3160        2 GROUND                                                                            </t>
  </si>
  <si>
    <t xml:space="preserve">C504     cp_0402                           90  2 +02.1950 +03.7950        1 ICE_VREF                                                                          </t>
  </si>
  <si>
    <t xml:space="preserve">                                                 +02.1950 +03.7600        2 GROUND                                                                            </t>
  </si>
  <si>
    <t xml:space="preserve">C505     cp_0805_sec                       90  2 +02.5910 +04.3895        1 DDR3_VDD1_15                                                                      </t>
  </si>
  <si>
    <t xml:space="preserve">                                                 +02.5910 +04.3145        2 DDR3_DGND                                                                         </t>
  </si>
  <si>
    <t xml:space="preserve">C506     cp_0201                          180  1 +03.1470 +03.9080        1 VCC1_5                                                                            </t>
  </si>
  <si>
    <t xml:space="preserve">                                                 +03.1680 +03.9080        2 GROUND                                                                            </t>
  </si>
  <si>
    <t xml:space="preserve">C507     cp_0201                          180  1 +02.9300 +04.3160        1 VCC1_5                                                                            </t>
  </si>
  <si>
    <t xml:space="preserve">                                                 +02.9510 +04.3160        2 GROUND                                                                            </t>
  </si>
  <si>
    <t xml:space="preserve">C508     cp_0201                          180  1 +02.8320 +04.3160        1 VCC1_5                                                                            </t>
  </si>
  <si>
    <t xml:space="preserve">                                                 +02.8530 +04.3160        2 GROUND                                                                            </t>
  </si>
  <si>
    <t xml:space="preserve">C509     cp_0201                            0  1 +03.0800 +04.3160        1 VCC1_5                                                                            </t>
  </si>
  <si>
    <t xml:space="preserve">                                                 +03.0590 +04.3160        2 GROUND                                                                            </t>
  </si>
  <si>
    <t xml:space="preserve">C510     cp_0201                            0  1 +02.4150 +02.9260        1 VCC1_5                                                                            </t>
  </si>
  <si>
    <t xml:space="preserve">                                                 +02.3940 +02.9260        2 GROUND                                                                            </t>
  </si>
  <si>
    <t xml:space="preserve">C511     cp_0201                          180  1 +03.1500 +04.3160        1 VCC1_5                                                                            </t>
  </si>
  <si>
    <t xml:space="preserve">                                                 +03.1710 +04.3160        2 GROUND                                                                            </t>
  </si>
  <si>
    <t xml:space="preserve">C512     cp_0201                            0  1 +02.6120 +02.9260        1 VCC1_5                                                                            </t>
  </si>
  <si>
    <t xml:space="preserve">                                                 +02.5910 +02.9260        2 GROUND                                                                            </t>
  </si>
  <si>
    <t xml:space="preserve">C513     cp_0201                            0  1 +02.5070 +02.9260        1 VCC1_5                                                                            </t>
  </si>
  <si>
    <t xml:space="preserve">                                                 +02.4860 +02.9260        2 GROUND                                                                            </t>
  </si>
  <si>
    <t xml:space="preserve">C514     cp_0201                          180  1 +02.8040 +02.9260        1 VCC1_5                                                                            </t>
  </si>
  <si>
    <t xml:space="preserve">                                                 +02.8250 +02.9260        2 GROUND                                                                            </t>
  </si>
  <si>
    <t xml:space="preserve">C515     cp_0201                            0  1 +02.7230 +02.9260        1 VCC1_5                                                                            </t>
  </si>
  <si>
    <t xml:space="preserve">                                                 +02.7020 +02.9260        2 GROUND                                                                            </t>
  </si>
  <si>
    <t xml:space="preserve">C516     cp_0201                           90  2 +02.1170 +03.8660        1 DDR3_VDD1_15                                                                      </t>
  </si>
  <si>
    <t xml:space="preserve">                                                 +02.1170 +03.8450        2 DDR3_DGND                                                                         </t>
  </si>
  <si>
    <t xml:space="preserve">C517     cp_0201                          180  1 +02.5110 +03.3320        1 VCC1_5                                                                            </t>
  </si>
  <si>
    <t xml:space="preserve">                                                 +02.5320 +03.3320        2 GROUND                                                                            </t>
  </si>
  <si>
    <t xml:space="preserve">C518     cp_0201                            0  1 +02.3930 +03.3320        1 VCC1_5                                                                            </t>
  </si>
  <si>
    <t xml:space="preserve">                                                 +02.3720 +03.3320        2 GROUND                                                                            </t>
  </si>
  <si>
    <t xml:space="preserve">C519     cp_0201                          180  1 +02.7310 +03.3320        1 VCC1_5                                                                            </t>
  </si>
  <si>
    <t xml:space="preserve">                                                 +02.7520 +03.3320        2 GROUND                                                                            </t>
  </si>
  <si>
    <t xml:space="preserve">C520     cp_0201                          180  1 +02.6460 +03.3320        1 VCC1_5                                                                            </t>
  </si>
  <si>
    <t xml:space="preserve">                                                 +02.6670 +03.3320        2 GROUND                                                                            </t>
  </si>
  <si>
    <t xml:space="preserve">C521     cp_0201                          180  1 +02.7070 +03.3880        1 VCC1_5                                                                            </t>
  </si>
  <si>
    <t xml:space="preserve">                                                 +02.7280 +03.3880        2 GROUND                                                                            </t>
  </si>
  <si>
    <t xml:space="preserve">C522     cp_0201                            0  1 +02.8370 +03.3320        1 VCC1_5                                                                            </t>
  </si>
  <si>
    <t xml:space="preserve">                                                 +02.8160 +03.3320        2 GROUND                                                                            </t>
  </si>
  <si>
    <t xml:space="preserve">C523     cp_0201                            0  1 +03.1550 +03.3430        1 VCC1_5                                                                            </t>
  </si>
  <si>
    <t xml:space="preserve">                                                 +03.1340 +03.3430        2 GROUND                                                                            </t>
  </si>
  <si>
    <t xml:space="preserve">C524     cp_0201                            0  1 +02.8620 +03.3880        1 VCC1_5                                                                            </t>
  </si>
  <si>
    <t xml:space="preserve">                                                 +02.8410 +03.3880        2 GROUND                                                                            </t>
  </si>
  <si>
    <t xml:space="preserve">C525     cp_0201                          180  1 +02.8290 +03.7930        1 VCC1_5                                                                            </t>
  </si>
  <si>
    <t xml:space="preserve">                                                 +02.8500 +03.7930        2 GROUND                                                                            </t>
  </si>
  <si>
    <t xml:space="preserve">C526     cp_0402                          180  2 +02.0790 +03.9545        1 DDR3_VDD1_15                                                                      </t>
  </si>
  <si>
    <t xml:space="preserve">                                                 +02.1140 +03.9545        2 DDR3_DGND                                                                         </t>
  </si>
  <si>
    <t xml:space="preserve">C527     cp_0201                            0  1 +02.7550 +03.7920        1 VCC1_5                                                                            </t>
  </si>
  <si>
    <t xml:space="preserve">                                                 +02.7340 +03.7920        2 GROUND                                                                            </t>
  </si>
  <si>
    <t xml:space="preserve">C528     cp_0201                          180  1 +02.7880 +03.9080        1 VCC1_5                                                                            </t>
  </si>
  <si>
    <t xml:space="preserve">                                                 +02.8090 +03.9080        2 GROUND                                                                            </t>
  </si>
  <si>
    <t xml:space="preserve">C529     cp_0201                            0  1 +03.0610 +03.7920        1 VCC1_5                                                                            </t>
  </si>
  <si>
    <t xml:space="preserve">                                                 +03.0400 +03.7920        2 GROUND                                                                            </t>
  </si>
  <si>
    <t xml:space="preserve">C530     cp_0402                            0  2 +02.6425 +03.1035        1 $2N2806                                                                           </t>
  </si>
  <si>
    <t xml:space="preserve">                                                 +02.6075 +03.1035        2 GROUND                                                                            </t>
  </si>
  <si>
    <t xml:space="preserve">C531     cp_0402                            0  2 +02.9410 +04.1370        1 $2N2807                                                                           </t>
  </si>
  <si>
    <t xml:space="preserve">                                                 +02.9060 +04.1370        2 GROUND                                                                            </t>
  </si>
  <si>
    <t xml:space="preserve">C532     cp_0402                          180  2 +02.9060 +03.4460        1 $2N1260                                                                           </t>
  </si>
  <si>
    <t xml:space="preserve">                                                 +02.9410 +03.4460        2 GROUND                                                                            </t>
  </si>
  <si>
    <t xml:space="preserve">CN500    cn_vp1-c20_10_nsm                  0  1 +03.0020 +03.7330        1 DDR3_CKE                                                                          </t>
  </si>
  <si>
    <t xml:space="preserve">CN501    cn_vp1-c20_10_nsm                  0  1 +03.0020 +03.4450        1 DDR3_ODT                                                                          </t>
  </si>
  <si>
    <t xml:space="preserve">CN502    cn_vp1-c20_10_nsm                  0  1 +03.0967 +03.5110        1 DDR3_A[0]                                                                         </t>
  </si>
  <si>
    <t xml:space="preserve">CN503    cn_vp1-c20_10_nsm                  0  1 +03.1282 +03.6670        1 DDR3_A[1]                                                                         </t>
  </si>
  <si>
    <t xml:space="preserve">CN504    cn_vp1-c20_10_nsm                  0  1 +03.1282 +03.5110        1 DDR3_A[2]                                                                         </t>
  </si>
  <si>
    <t xml:space="preserve">CN505    cn_vp1-c20_10_nsm                  0  1 +03.0967 +03.4790        1 DDR3_A[3]                                                                         </t>
  </si>
  <si>
    <t xml:space="preserve">CN506    cn_vp1-c20_10_nsm                  0  1 +03.1282 +03.6990        1 DDR3_A[4]                                                                         </t>
  </si>
  <si>
    <t xml:space="preserve">CN507    cn_vp1-c20_10_nsm                  0  1 +03.1282 +03.4790        1 DDR3_A[5]                                                                         </t>
  </si>
  <si>
    <t xml:space="preserve">CN508    cn_vp1-c20_10_nsm                  0  1 +03.1598 +03.6990        1 DDR3_A[6]                                                                         </t>
  </si>
  <si>
    <t xml:space="preserve">CN509    cn_vp1-c20_10_nsm                  0  1 +03.1600 +03.4790        1 DDR3_A[7]                                                                         </t>
  </si>
  <si>
    <t xml:space="preserve">CN510    cn_vp1-c20_10_nsm                  0  1 +03.1913 +03.6980        1 DDR3_A[8]                                                                         </t>
  </si>
  <si>
    <t xml:space="preserve">CN511    cn_vp1-c20_10_nsm                  0  1 +03.1600 +03.5110        1 DDR3_A[9]                                                                         </t>
  </si>
  <si>
    <t xml:space="preserve">CN512    cn_vp1-c20_10_nsm                  0  1 +03.1920 +03.5110        1 DDR3_A[13]                                                                        </t>
  </si>
  <si>
    <t xml:space="preserve">CN513    cn_vp1-c20_10_nsm                  0  1 +03.0967 +03.6670        1 DDR3_A[12]                                                                        </t>
  </si>
  <si>
    <t xml:space="preserve">CN514    cn_vp1-c20_10_nsm                  0  1 +03.1598 +03.6670        1 DDR3_A[11]                                                                        </t>
  </si>
  <si>
    <t xml:space="preserve">CN515    cn_vp1-c20_10_nsm                  0  1 +03.0337 +03.5110        1 DDR3_WE_L                                                                         </t>
  </si>
  <si>
    <t xml:space="preserve">CN516    cn_vp1-c20_10_nsm                  0  1 +02.9700 +03.5110        1 DDR3_RAS_L                                                                        </t>
  </si>
  <si>
    <t xml:space="preserve">CN517    cn_vp1-c20_10_nsm                  0  1 +03.0020 +03.5110        1 DDR3_CAS_L                                                                        </t>
  </si>
  <si>
    <t xml:space="preserve">CN518    cn_vp1-c20_10_nsm                  0  1 +03.0337 +03.4790        1 DDR3_CS_L                                                                         </t>
  </si>
  <si>
    <t xml:space="preserve">CN519    cn_vp1-c20_10_nsm                  0  1 +03.0338 +03.6680        1 DDR3_A[10]                                                                        </t>
  </si>
  <si>
    <t xml:space="preserve">CN520    cn_vp1-c20_10_nsm                  0  1 +03.1920 +03.6670        1 DDR3_A[14]                                                                        </t>
  </si>
  <si>
    <t xml:space="preserve">D1       di_943476_pri                    270  1 +01.0410 +03.2140        1 VCC5_0                                                                            </t>
  </si>
  <si>
    <t xml:space="preserve">                                                 +01.0410 +03.3890        2 5VRIUP                                                                            </t>
  </si>
  <si>
    <t xml:space="preserve">D2       std_sot23_po132_pri                0  1 +00.3190 +02.1315        1 ADC_VCC5_0                                                                        </t>
  </si>
  <si>
    <t xml:space="preserve">                                                 +00.2440 +02.1315        2 $NONE$                                                                            </t>
  </si>
  <si>
    <t xml:space="preserve">                                                 +00.2815 +02.0490        3 $1N6317                                                                           </t>
  </si>
  <si>
    <t xml:space="preserve">D3       ic_sot66                         230  1 +03.2618 +01.7346        1 \ENETA_TD                                                                         </t>
  </si>
  <si>
    <t xml:space="preserve">                                                 +03.2745 +01.7497        2 GROUND                                                                            </t>
  </si>
  <si>
    <t xml:space="preserve">                                                 +03.2871 +01.7648        3 ENETA_TD                                                                          </t>
  </si>
  <si>
    <t xml:space="preserve">                                                 +03.2450 +01.8002        4 ENETA_TD                                                                          </t>
  </si>
  <si>
    <t xml:space="preserve">                                                 +03.2323 +01.7851        5 VCC5_0                                                                            </t>
  </si>
  <si>
    <t xml:space="preserve">                                                 +03.2197 +01.7700        6 \ENETA_TD                                                                         </t>
  </si>
  <si>
    <t xml:space="preserve">D4       std_sot23_po132_pri                0  1 +00.6350 +01.6110        1 ADC_VCC1_5                                                                        </t>
  </si>
  <si>
    <t xml:space="preserve">                                                 +00.5600 +01.6110        2 ADC_VCC1_15                                                                       </t>
  </si>
  <si>
    <t xml:space="preserve">                                                 +00.5975 +01.5285        3 $1N6317                                                                           </t>
  </si>
  <si>
    <t xml:space="preserve">D5       ic_sot66                         230  1 +03.1000 +01.5437        1 \ENETA_RD                                                                         </t>
  </si>
  <si>
    <t xml:space="preserve">                                                 +03.1127 +01.5588        2 GROUND                                                                            </t>
  </si>
  <si>
    <t xml:space="preserve">                                                 +03.1254 +01.5738        3 ENETA_RD                                                                          </t>
  </si>
  <si>
    <t xml:space="preserve">                                                 +03.0832 +01.6092        4 ENETA_RD                                                                          </t>
  </si>
  <si>
    <t xml:space="preserve">                                                 +03.0706 +01.5941        5 VCC5_0                                                                            </t>
  </si>
  <si>
    <t xml:space="preserve">                                                 +03.0579 +01.5790        6 \ENETA_RD                                                                         </t>
  </si>
  <si>
    <t xml:space="preserve">D6       std_sot23_po132_pri                0  1 +00.4616 +01.5134        1 ADC_VCC1_2                                                                        </t>
  </si>
  <si>
    <t xml:space="preserve">                                                 +00.3866 +01.5134        2 ADC_VCC3_3                                                                        </t>
  </si>
  <si>
    <t xml:space="preserve">                                                 +00.4241 +01.4309        3 $1N6317                                                                           </t>
  </si>
  <si>
    <t xml:space="preserve">DS1      ds_pn-124179                       0  1 +00.7354 +02.4932        1 $1N5433                                                                           </t>
  </si>
  <si>
    <t xml:space="preserve">                                                 +00.7354 +02.4666        2 $1N5431                                                                           </t>
  </si>
  <si>
    <t xml:space="preserve">                                                 +00.6724 +02.4666        3 VCC5_0                                                                            </t>
  </si>
  <si>
    <t xml:space="preserve">                                                 +00.6724 +02.4932        4 VCC5_0                                                                            </t>
  </si>
  <si>
    <t xml:space="preserve">E1       mech_npth_o283_i240_220          180  1 +03.5245 +04.8365     MTG1 HEATSINK_TOP                                                                      </t>
  </si>
  <si>
    <t xml:space="preserve">E2       mech_npth_o283_i240_220          180  1 +03.3995 +00.4388     MTG1 HEATSINK_BOTTOM                                                                   </t>
  </si>
  <si>
    <t xml:space="preserve">E3       mech_donut_o390_i240             180  2 +03.4980 +04.8365     MTG1 CHASSIS_TOP                                                                       </t>
  </si>
  <si>
    <t xml:space="preserve">E4       mech_donut_o390_i240             180  2 +03.3730 +00.4388     MTG1 CHASSIS_BOTTOM                                                                    </t>
  </si>
  <si>
    <t xml:space="preserve">L1       ind_mss7341                      180  1 +01.2480 +04.9020        1 $1N1765                                                                           </t>
  </si>
  <si>
    <t xml:space="preserve">                                                 +01.4930 +04.9020        2 VCC1_5                                                                            </t>
  </si>
  <si>
    <t xml:space="preserve">L2       ind_pn-136874                    270  1 +03.2050 +04.5693        1 VCC1_15                                                                           </t>
  </si>
  <si>
    <t xml:space="preserve">                                                 +03.2050 +04.9393        2 $1N1585                                                                           </t>
  </si>
  <si>
    <t xml:space="preserve">L3       ind_94499904                       0  1 +00.8880 +03.4850        1 5VRIUP                                                                            </t>
  </si>
  <si>
    <t xml:space="preserve">                                                 +00.8030 +03.6000        2 $1N2031                                                                           </t>
  </si>
  <si>
    <t xml:space="preserve">L4       ind_mss7341                      270  1 +01.4590 +01.6225        1 $1N1693                                                                           </t>
  </si>
  <si>
    <t xml:space="preserve">                                                 +01.4590 +01.8675        2 VCC3_3                                                                            </t>
  </si>
  <si>
    <t xml:space="preserve">L5       ind_0402                         140  1 +02.6558 +01.5976        1 PHYA3_3                                                                           </t>
  </si>
  <si>
    <t xml:space="preserve">                                                 +02.6826 +01.5751        2 VCC3_3                                                                            </t>
  </si>
  <si>
    <t xml:space="preserve">L8       ind_1206_sec                       0  2 +02.1570 +03.3050        1 VCC3_3                                                                            </t>
  </si>
  <si>
    <t xml:space="preserve">                                                 +02.0320 +03.3050        2 USB_AVDD                                                                          </t>
  </si>
  <si>
    <t xml:space="preserve">L9       ind_1206_sec                       0  2 +02.1573 +03.2120        1 GROUND                                                                            </t>
  </si>
  <si>
    <t xml:space="preserve">                                                 +02.0323 +03.2120        2 USB_AVSS                                                                          </t>
  </si>
  <si>
    <t xml:space="preserve">L500     ind_1206_sec                     180  2 +02.6600 +04.4060        1 DDR3_VDD1_15                                                                      </t>
  </si>
  <si>
    <t xml:space="preserve">                                                 +02.7850 +04.4060        2 VCC1_15                                                                           </t>
  </si>
  <si>
    <t xml:space="preserve">L501     ind_1206_sec                       0  2 +02.7850 +04.3130        1 GROUND                                                                            </t>
  </si>
  <si>
    <t xml:space="preserve">                                                 +02.6600 +04.3130        2 DDR3_DGND                                                                         </t>
  </si>
  <si>
    <t xml:space="preserve">P1       cn_20gold_edge_rpo               270  1 +04.3255 +05.0540        1 GROUND                                                                            </t>
  </si>
  <si>
    <t xml:space="preserve">                                                 +04.3005 +05.0540        2 GROUND                                                                            </t>
  </si>
  <si>
    <t xml:space="preserve">                                                 +04.3255 +05.0225        3 $NONE$                                                                            </t>
  </si>
  <si>
    <t xml:space="preserve">                                                 +04.3005 +05.0225        4 DISP_DATA_OUT                                                                     </t>
  </si>
  <si>
    <t xml:space="preserve">                                                 +04.3255 +04.9910        5 GROUND                                                                            </t>
  </si>
  <si>
    <t xml:space="preserve">                                                 +04.3005 +04.9910        6 GROUND                                                                            </t>
  </si>
  <si>
    <t xml:space="preserve">                                                 +04.3255 +04.9595        7 VCC5_0                                                                            </t>
  </si>
  <si>
    <t xml:space="preserve">                                                 +04.3005 +04.9595        8 VCC5_0                                                                            </t>
  </si>
  <si>
    <t xml:space="preserve">                                                 +04.3255 +04.9280        9 $1N2852                                                                           </t>
  </si>
  <si>
    <t xml:space="preserve">                                                 +04.3005 +04.9280       10 $1N2865                                                                           </t>
  </si>
  <si>
    <t xml:space="preserve">                                                 +04.3255 +04.8965       11 $1N5078                                                                           </t>
  </si>
  <si>
    <t xml:space="preserve">                                                 +04.3005 +04.8965       12 $1N2856                                                                           </t>
  </si>
  <si>
    <t xml:space="preserve">                                                 +04.3255 +04.8650       13 $1N2863                                                                           </t>
  </si>
  <si>
    <t xml:space="preserve">                                                 +04.3005 +04.8650       14 $1N5107                                                                           </t>
  </si>
  <si>
    <t xml:space="preserve">                                                 +04.3255 +04.8335       15 $1N2862                                                                           </t>
  </si>
  <si>
    <t xml:space="preserve">                                                 +04.3005 +04.8335       16 VCC3_3                                                                            </t>
  </si>
  <si>
    <t xml:space="preserve">                                                 +04.3255 +04.8020       17 GROUND                                                                            </t>
  </si>
  <si>
    <t xml:space="preserve">                                                 +04.3005 +04.8020       18 GROUND                                                                            </t>
  </si>
  <si>
    <t xml:space="preserve">                                                 +04.3255 +04.7705       19 VCC3_3                                                                            </t>
  </si>
  <si>
    <t xml:space="preserve">                                                 +04.3005 +04.7705       20 VCC3_3                                                                            </t>
  </si>
  <si>
    <t xml:space="preserve">P2       cn_62931401                        0  1 +00.5250 +04.8036        1 GROUND                                                                            </t>
  </si>
  <si>
    <t xml:space="preserve">P3       cn_20gold_edge_rpo               270  1 +04.2680 +04.4925        1 ICE_APEX2_JTAG_SEL_L                                                              </t>
  </si>
  <si>
    <t xml:space="preserve">                                                 +04.2430 +04.4925        2 FPGA_JTAG_SEL_L                                                                   </t>
  </si>
  <si>
    <t xml:space="preserve">                                                 +04.2680 +04.4610        3 VCC5_0                                                                            </t>
  </si>
  <si>
    <t xml:space="preserve">                                                 +04.2430 +04.4610        4 VCC5_0                                                                            </t>
  </si>
  <si>
    <t xml:space="preserve">                                                 +04.2680 +04.4295        5 JTAG_SRST_L                                                                       </t>
  </si>
  <si>
    <t xml:space="preserve">                                                 +04.2430 +04.4295        6 JTAG1_ICE_TDO                                                                     </t>
  </si>
  <si>
    <t xml:space="preserve">                                                 +04.2680 +04.3980        7 VCC3_3                                                                            </t>
  </si>
  <si>
    <t xml:space="preserve">                                                 +04.2430 +04.3980        8 VCC3_3                                                                            </t>
  </si>
  <si>
    <t xml:space="preserve">                                                 +04.2680 +04.3665        9 TO_TCK                                                                            </t>
  </si>
  <si>
    <t xml:space="preserve">                                                 +04.2430 +04.3665       10 TO_TRST_L                                                                         </t>
  </si>
  <si>
    <t xml:space="preserve">                                                 +04.2680 +04.3350       11 GROUND                                                                            </t>
  </si>
  <si>
    <t xml:space="preserve">                                                 +04.2430 +04.3350       12 GROUND                                                                            </t>
  </si>
  <si>
    <t xml:space="preserve">                                                 +04.2680 +04.3035       13 TO_TMS                                                                            </t>
  </si>
  <si>
    <t xml:space="preserve">                                                 +04.2430 +04.3035       14 TO_TDI                                                                            </t>
  </si>
  <si>
    <t xml:space="preserve">                                                 +04.2680 +04.2720       15 GROUND                                                                            </t>
  </si>
  <si>
    <t xml:space="preserve">                                                 +04.2430 +04.2720       16 GROUND                                                                            </t>
  </si>
  <si>
    <t xml:space="preserve">                                                 +04.2680 +04.2405       17 JTAG2_FPGA_TDO                                                                    </t>
  </si>
  <si>
    <t xml:space="preserve">                                                 +04.2430 +04.2405       18 UART_RXD                                                                          </t>
  </si>
  <si>
    <t xml:space="preserve">                                                 +04.2680 +04.2090       19 UART_TXD                                                                          </t>
  </si>
  <si>
    <t xml:space="preserve">                                                 +04.2430 +04.2090       20 L151_JTDO                                                                         </t>
  </si>
  <si>
    <t xml:space="preserve">P4       cn_94195118                      270  1 +00.3870 +04.6063       A1 BP_DATA(2)                                                                        </t>
  </si>
  <si>
    <t xml:space="preserve">                                                 +00.3870 +04.5275       A2 BP_DATA(5)                                                                        </t>
  </si>
  <si>
    <t xml:space="preserve">                                                 +00.3870 +04.4487       A3 BP_DATA(8)                                                                        </t>
  </si>
  <si>
    <t xml:space="preserve">                                                 +00.3870 +04.3699       A4 BP_DATA(11)                                                                       </t>
  </si>
  <si>
    <t xml:space="preserve">                                                 +00.3870 +04.2911       A5 BP_DATA(14)                                                                       </t>
  </si>
  <si>
    <t xml:space="preserve">                                                 +00.3870 +04.2123       A6 BP_GA(1)                                                                          </t>
  </si>
  <si>
    <t xml:space="preserve">                                                 +00.3870 +04.1335       A7 BP_GA(4)                                                                          </t>
  </si>
  <si>
    <t xml:space="preserve">                                                 +00.3870 +04.0547       A8 BP_ARB_L(0)                                                                       </t>
  </si>
  <si>
    <t xml:space="preserve">                                                 +00.3870 +03.9759       A9 BP_ARB_L(3)                                                                       </t>
  </si>
  <si>
    <t xml:space="preserve">                                                 +00.3082 +04.6063       B1 BP_DATA(1)                                                                        </t>
  </si>
  <si>
    <t xml:space="preserve">                                                 +00.3082 +04.5275       B2 BP_DATA(4)                                                                        </t>
  </si>
  <si>
    <t xml:space="preserve">                                                 +00.3082 +04.4487       B3 BP_DATA(7)                                                                        </t>
  </si>
  <si>
    <t xml:space="preserve">                                                 +00.3082 +04.3699       B4 BP_DATA(10)                                                                       </t>
  </si>
  <si>
    <t xml:space="preserve">                                                 +00.3082 +04.2911       B5 BP_DATA(13)                                                                       </t>
  </si>
  <si>
    <t xml:space="preserve">                                                 +00.3082 +04.2123       B6 BP_GA(0)                                                                          </t>
  </si>
  <si>
    <t xml:space="preserve">                                                 +00.3082 +04.1335       B7 BP_GA(3)                                                                          </t>
  </si>
  <si>
    <t xml:space="preserve">                                                 +00.3082 +04.0547       B8 BP_ARBSTB_L                                                                       </t>
  </si>
  <si>
    <t xml:space="preserve">                                                 +00.3082 +03.9759       B9 BP_ARB_L(2)                                                                       </t>
  </si>
  <si>
    <t xml:space="preserve">                                                 +00.2294 +04.6063       C1 BP_DATA(0)                                                                        </t>
  </si>
  <si>
    <t xml:space="preserve">                                                 +00.2294 +04.5275       C2 BP_DATA(3)                                                                        </t>
  </si>
  <si>
    <t xml:space="preserve">                                                 +00.2294 +04.4487       C3 BP_DATA(6)                                                                        </t>
  </si>
  <si>
    <t xml:space="preserve">                                                 +00.2294 +04.3699       C4 BP_DATA(9)                                                                        </t>
  </si>
  <si>
    <t xml:space="preserve">                                                 +00.2294 +04.2911       C5 BP_DATA(12)                                                                       </t>
  </si>
  <si>
    <t xml:space="preserve">                                                 +00.2294 +04.2123       C6 BP_DATA(15)                                                                       </t>
  </si>
  <si>
    <t xml:space="preserve">                                                 +00.2294 +04.1335       C7 $NONE$                                                                            </t>
  </si>
  <si>
    <t xml:space="preserve">                                                 +00.2294 +04.0547       C8 $NONE$                                                                            </t>
  </si>
  <si>
    <t xml:space="preserve">                                                 +00.2294 +03.9759       C9 BP_ARB_L(1)                                                                       </t>
  </si>
  <si>
    <t xml:space="preserve">                                                 +00.1506 +04.6063       D1 GROUND                                                                            </t>
  </si>
  <si>
    <t xml:space="preserve">                                                 +00.1506 +04.5275       D2 GROUND                                                                            </t>
  </si>
  <si>
    <t xml:space="preserve">                                                 +00.1506 +04.4487       D3 GROUND                                                                            </t>
  </si>
  <si>
    <t xml:space="preserve">                                                 +00.1506 +04.3699       D4 GROUND                                                                            </t>
  </si>
  <si>
    <t xml:space="preserve">                                                 +00.1506 +04.2911       D5 GROUND                                                                            </t>
  </si>
  <si>
    <t xml:space="preserve">                                                 +00.1506 +04.2123       D6 GROUND                                                                            </t>
  </si>
  <si>
    <t xml:space="preserve">                                                 +00.1506 +04.1335       D7 GROUND                                                                            </t>
  </si>
  <si>
    <t xml:space="preserve">                                                 +00.1506 +04.0547       D8 GROUND                                                                            </t>
  </si>
  <si>
    <t xml:space="preserve">                                                 +00.1506 +03.9759       D9 GROUND                                                                            </t>
  </si>
  <si>
    <t xml:space="preserve">                                                 +00.3870 +03.8971      A10 GROUND                                                                            </t>
  </si>
  <si>
    <t xml:space="preserve">                                                 +00.3870 +03.8183      A11 BP_BREQ_L                                                                         </t>
  </si>
  <si>
    <t xml:space="preserve">                                                 +00.3870 +03.7395      A12 BP_STATUS(1)                                                                      </t>
  </si>
  <si>
    <t xml:space="preserve">                                                 +00.3870 +03.6607      A13 $NONE$                                                                            </t>
  </si>
  <si>
    <t xml:space="preserve">                                                 +00.3870 +03.5819      A14 GROUND                                                                            </t>
  </si>
  <si>
    <t xml:space="preserve">                                                 +00.3870 +03.5031      A15 BP1_2V                                                                            </t>
  </si>
  <si>
    <t xml:space="preserve">                                                 +00.3870 +03.4243      A16 $NONE$                                                                            </t>
  </si>
  <si>
    <t xml:space="preserve">                                                 +00.3870 +03.3455      A17 5VBP                                                                              </t>
  </si>
  <si>
    <t xml:space="preserve">                                                 +00.3870 +03.2667      A18 BP_3V_IN                                                                          </t>
  </si>
  <si>
    <t xml:space="preserve">                                                 +00.3082 +03.8971      B10 BP_GA(2)                                                                          </t>
  </si>
  <si>
    <t xml:space="preserve">                                                 +00.3082 +03.8183      B11 BP_STATUS(0)                                                                      </t>
  </si>
  <si>
    <t xml:space="preserve">                                                 +00.3082 +03.7395      B12 BP_STATUS(2)                                                                      </t>
  </si>
  <si>
    <t xml:space="preserve">                                                 +00.3082 +03.6607      B13 BP_STATUS(3)                                                                      </t>
  </si>
  <si>
    <t xml:space="preserve">                                                 +00.3082 +03.5819      B14 GROUND                                                                            </t>
  </si>
  <si>
    <t xml:space="preserve">                                                 +00.3082 +03.5031      B15 ICP_DC_FAIL_L                                                                     </t>
  </si>
  <si>
    <t xml:space="preserve">                                                 +00.3082 +03.4243      B16 SYS_FAIL_L                                                                        </t>
  </si>
  <si>
    <t xml:space="preserve">                                                 +00.3082 +03.3455      B17 5VBP                                                                              </t>
  </si>
  <si>
    <t xml:space="preserve">                                                 +00.3082 +03.2667      B18 BP_3V_IN                                                                          </t>
  </si>
  <si>
    <t xml:space="preserve">                                                 +00.2294 +03.8971      C10 GROUND                                                                            </t>
  </si>
  <si>
    <t xml:space="preserve">                                                 +00.2294 +03.8183      C11 BP_SYNC_L                                                                         </t>
  </si>
  <si>
    <t xml:space="preserve">                                                 +00.2294 +03.7395      C12 BP_XFER_L                                                                         </t>
  </si>
  <si>
    <t xml:space="preserve">                                                 +00.2294 +03.6607      C13 BP_STATUS(4)                                                                      </t>
  </si>
  <si>
    <t xml:space="preserve">                                                 +00.2294 +03.5819      C14 GROUND                                                                            </t>
  </si>
  <si>
    <t xml:space="preserve">                                                 +00.2294 +03.5031      C15 BP_I2C_CLK                                                                        </t>
  </si>
  <si>
    <t xml:space="preserve">                                                 +00.2294 +03.4243      C16 BP_I2C_DATA                                                                       </t>
  </si>
  <si>
    <t xml:space="preserve">                                                 +00.2294 +03.3455      C17 5VBP                                                                              </t>
  </si>
  <si>
    <t xml:space="preserve">                                                 +00.2294 +03.2667      C18 24VBP                                                                             </t>
  </si>
  <si>
    <t xml:space="preserve">                                                 +00.1506 +03.8971      D10 GROUND                                                                            </t>
  </si>
  <si>
    <t xml:space="preserve">                                                 +00.1506 +03.8183      D11 GROUND                                                                            </t>
  </si>
  <si>
    <t xml:space="preserve">                                                 +00.1506 +03.7395      D12 GROUND                                                                            </t>
  </si>
  <si>
    <t xml:space="preserve">                                                 +00.1506 +03.6607      D13 GROUND                                                                            </t>
  </si>
  <si>
    <t xml:space="preserve">                                                 +00.1506 +03.5819      D14 $NONE$                                                                            </t>
  </si>
  <si>
    <t xml:space="preserve">                                                 +00.1506 +03.5031      D15 ICP_TEST_L                                                                        </t>
  </si>
  <si>
    <t xml:space="preserve">                                                 +00.1506 +03.4243      D16 BP_3V_IN                                                                          </t>
  </si>
  <si>
    <t xml:space="preserve">                                                 +00.1506 +03.3455      D17 5VBP                                                                              </t>
  </si>
  <si>
    <t xml:space="preserve">                                                 +00.1506 +03.2667      D18 24VBP                                                                             </t>
  </si>
  <si>
    <t xml:space="preserve">P5       cn_62931401                       90  1 +03.3511 +03.8510        1 GROUND                                                                            </t>
  </si>
  <si>
    <t xml:space="preserve">P6       cn_pn-461181                      90  1 +03.6000 +03.7313        1 SD0_DATA(3)                                                                       </t>
  </si>
  <si>
    <t xml:space="preserve">                                                 +03.6000 +03.6328        2 $1N2591                                                                           </t>
  </si>
  <si>
    <t xml:space="preserve">                                                 +03.6000 +03.5029        3 GROUND                                                                            </t>
  </si>
  <si>
    <t xml:space="preserve">                                                 +03.6000 +03.4360        4 SD3_3V                                                                            </t>
  </si>
  <si>
    <t xml:space="preserve">                                                 +03.6000 +03.3375        5 $1N2589                                                                           </t>
  </si>
  <si>
    <t xml:space="preserve">                                                 +03.6000 +03.2391        6 GROUND                                                                            </t>
  </si>
  <si>
    <t xml:space="preserve">                                                 +03.6000 +03.1437        7 SD0_DATA(0)                                                                       </t>
  </si>
  <si>
    <t xml:space="preserve">                                                 +03.6000 +03.0767        8 SD0_DATA(1)                                                                       </t>
  </si>
  <si>
    <t xml:space="preserve">                                                 +03.6000 +03.8297        9 SD0_DATA(2)                                                                       </t>
  </si>
  <si>
    <t xml:space="preserve">                                                 +03.6000 +03.5679       10 GROUND                                                                            </t>
  </si>
  <si>
    <t xml:space="preserve">                                                 +03.6000 +02.9448       11 GROUND                                                                            </t>
  </si>
  <si>
    <t xml:space="preserve">                                                 +04.4740 +02.9253     MTG1 SD0_WP                                                                            </t>
  </si>
  <si>
    <t xml:space="preserve">                                                 +04.4268 +04.0274     MTG2 SD0_DETECT_L                                                                      </t>
  </si>
  <si>
    <t xml:space="preserve">P7       cn_62931401                        0  1 +00.2023 +02.7126        1 GROUND                                                                            </t>
  </si>
  <si>
    <t xml:space="preserve">P8       cn_62931401                        0  1 +02.3671 +02.6919        1 GROUND                                                                            </t>
  </si>
  <si>
    <t xml:space="preserve">P9       cn_pn-41694                       90  1 +04.5169 +02.4968        1 USB_VBUS                                                                          </t>
  </si>
  <si>
    <t xml:space="preserve">                                                 +04.5169 +02.3988        2 USB_DNEG_CONN                                                                     </t>
  </si>
  <si>
    <t xml:space="preserve">                                                 +04.5959 +02.3988        3 USB_DPOS_CONN                                                                     </t>
  </si>
  <si>
    <t xml:space="preserve">                                                 +04.5959 +02.4968        4 USB_GND                                                                           </t>
  </si>
  <si>
    <t xml:space="preserve">                                                 +04.7019 +02.2143     MTG1 USB_SHIELD                                                                        </t>
  </si>
  <si>
    <t xml:space="preserve">                                                 +04.7019 +02.6813     MTG2 USB_SHIELD                                                                        </t>
  </si>
  <si>
    <t xml:space="preserve">P10      cn_62931401                        0  1 +02.0695 +01.3384        1 GROUND                                                                            </t>
  </si>
  <si>
    <t xml:space="preserve">P11      cn_pn-112045                     180  1 +01.0390 +00.9830        1 VBD3_3                                                                            </t>
  </si>
  <si>
    <t xml:space="preserve">                                                 +01.0390 +01.1150        2 SDWIO_TMS                                                                         </t>
  </si>
  <si>
    <t xml:space="preserve">                                                 +01.0890 +00.9830        3 GROUND                                                                            </t>
  </si>
  <si>
    <t xml:space="preserve">                                                 +01.0890 +01.1150        4 SWCLK_TCK                                                                         </t>
  </si>
  <si>
    <t xml:space="preserve">                                                 +01.1390 +00.9830        5 GROUND                                                                            </t>
  </si>
  <si>
    <t xml:space="preserve">                                                 +01.1390 +01.1150        6 L151_JTDO                                                                         </t>
  </si>
  <si>
    <t xml:space="preserve">                                                 +01.1890 +00.9830        7 $NONE$                                                                            </t>
  </si>
  <si>
    <t xml:space="preserve">                                                 +01.1890 +01.1150        8 EXTB_TDI                                                                          </t>
  </si>
  <si>
    <t xml:space="preserve">                                                 +01.2390 +00.9830        9 GROUND                                                                            </t>
  </si>
  <si>
    <t xml:space="preserve">                                                 +01.2390 +01.1150       10 TRESET_L                                                                          </t>
  </si>
  <si>
    <t xml:space="preserve">                                                 +01.2890 +00.9830       11 GROUND                                                                            </t>
  </si>
  <si>
    <t xml:space="preserve">                                                 +01.2890 +01.1150       12 TRACECLK                                                                          </t>
  </si>
  <si>
    <t xml:space="preserve">                                                 +01.3390 +00.9830       13 GROUND                                                                            </t>
  </si>
  <si>
    <t xml:space="preserve">                                                 +01.3390 +01.1150       14 TRACED0                                                                           </t>
  </si>
  <si>
    <t xml:space="preserve">                                                 +01.3890 +00.9830       15 GROUND                                                                            </t>
  </si>
  <si>
    <t xml:space="preserve">                                                 +01.3890 +01.1150       16 TRACED1                                                                           </t>
  </si>
  <si>
    <t xml:space="preserve">                                                 +01.4390 +00.9830       17 GROUND                                                                            </t>
  </si>
  <si>
    <t xml:space="preserve">                                                 +01.4390 +01.1150       18 TRACED2                                                                           </t>
  </si>
  <si>
    <t xml:space="preserve">                                                 +01.4890 +00.9830       19 GROUND                                                                            </t>
  </si>
  <si>
    <t xml:space="preserve">                                                 +01.4890 +01.1150       20 TRACED3                                                                           </t>
  </si>
  <si>
    <t xml:space="preserve">P12      cn_pn-185256                      50  1 +04.1870 +00.8600        1 ENETA_TD_XFMR                                                                     </t>
  </si>
  <si>
    <t xml:space="preserve">                                                 +04.1077 +00.8744        2 \ENETA_TD_XFMR                                                                    </t>
  </si>
  <si>
    <t xml:space="preserve">                                                 +04.1356 +00.7988        3 ENETA_RD_XFMR                                                                     </t>
  </si>
  <si>
    <t xml:space="preserve">                                                 +04.0562 +00.8131        4 $1N38                                                                             </t>
  </si>
  <si>
    <t xml:space="preserve">                                                 +04.0841 +00.7375        5 $1N38                                                                             </t>
  </si>
  <si>
    <t xml:space="preserve">                                                 +04.0048 +00.7518        6 \ENETA_RD_XFMR                                                                    </t>
  </si>
  <si>
    <t xml:space="preserve">                                                 +04.0327 +00.6762        7 $1N37                                                                             </t>
  </si>
  <si>
    <t xml:space="preserve">                                                 +03.9534 +00.6905        8 $1N37                                                                             </t>
  </si>
  <si>
    <t xml:space="preserve">                                                 +04.2759 +01.0204     MTG1 ENETA_SHIELD                                                                      </t>
  </si>
  <si>
    <t xml:space="preserve">                                                 +03.8645 +00.5302     MTG2 ENETA_SHIELD                                                                      </t>
  </si>
  <si>
    <t xml:space="preserve">Q1       ic_so8_150_pri                   180  1 +00.5400 +03.3870        1 5VBP                                                                              </t>
  </si>
  <si>
    <t xml:space="preserve">                                                 +00.5900 +03.3870        2 5VBP                                                                              </t>
  </si>
  <si>
    <t xml:space="preserve">                                                 +00.6400 +03.3870        3 5VBP                                                                              </t>
  </si>
  <si>
    <t xml:space="preserve">                                                 +00.6900 +03.3870        4 $1N1682                                                                           </t>
  </si>
  <si>
    <t xml:space="preserve">                                                 +00.6900 +03.5870        5 $1N2031                                                                           </t>
  </si>
  <si>
    <t xml:space="preserve">                                                 +00.6400 +03.5870        6 $1N2031                                                                           </t>
  </si>
  <si>
    <t xml:space="preserve">                                                 +00.5900 +03.5870        7 $1N2031                                                                           </t>
  </si>
  <si>
    <t xml:space="preserve">                                                 +00.5400 +03.5870        8 $1N2031                                                                           </t>
  </si>
  <si>
    <t xml:space="preserve">Q2       ic_so8_150_pri                   180  1 +00.7630 +03.2030        1 VCC5_0                                                                            </t>
  </si>
  <si>
    <t xml:space="preserve">                                                 +00.8130 +03.2030        2 VCC5_0                                                                            </t>
  </si>
  <si>
    <t xml:space="preserve">                                                 +00.8630 +03.2030        3 VCC5_0                                                                            </t>
  </si>
  <si>
    <t xml:space="preserve">                                                 +00.9130 +03.2030        4 $1N1721                                                                           </t>
  </si>
  <si>
    <t xml:space="preserve">                                                 +00.9130 +03.4030        5 5VRIUP                                                                            </t>
  </si>
  <si>
    <t xml:space="preserve">                                                 +00.8630 +03.4030        6 5VRIUP                                                                            </t>
  </si>
  <si>
    <t xml:space="preserve">                                                 +00.8130 +03.4030        7 5VRIUP                                                                            </t>
  </si>
  <si>
    <t xml:space="preserve">                                                 +00.7630 +03.4030        8 5VRIUP                                                                            </t>
  </si>
  <si>
    <t xml:space="preserve">Q3       std_sot363                       270  1 +00.5863 +03.2365        1 GROUND                                                                            </t>
  </si>
  <si>
    <t xml:space="preserve">                                                 +00.5863 +03.2621        2 $1N1967                                                                           </t>
  </si>
  <si>
    <t xml:space="preserve">                                                 +00.5863 +03.2877        3 $1N3198                                                                           </t>
  </si>
  <si>
    <t xml:space="preserve">                                                 +00.5063 +03.2877        4 5VBP                                                                              </t>
  </si>
  <si>
    <t xml:space="preserve">                                                 +00.5063 +03.2621        5 $1N1967                                                                           </t>
  </si>
  <si>
    <t xml:space="preserve">                                                 +00.5063 +03.2365        6 $1N1685                                                                           </t>
  </si>
  <si>
    <t xml:space="preserve">Q4       std_sot363                       180  1 +00.5108 +03.0715        1 GROUND                                                                            </t>
  </si>
  <si>
    <t xml:space="preserve">                                                 +00.5364 +03.0715        2 ICP_DC_FAIL_L                                                                     </t>
  </si>
  <si>
    <t xml:space="preserve">                                                 +00.5620 +03.0715        3 $1N1654                                                                           </t>
  </si>
  <si>
    <t xml:space="preserve">                                                 +00.5620 +03.1515        4 5VBP                                                                              </t>
  </si>
  <si>
    <t xml:space="preserve">                                                 +00.5364 +03.1515        5 $1N1648                                                                           </t>
  </si>
  <si>
    <t xml:space="preserve">                                                 +00.5108 +03.1515        6 $1N1648                                                                           </t>
  </si>
  <si>
    <t xml:space="preserve">Q5       std_sc75_po132                   180  1 +00.2853 +03.0085        1 BP5V_SW                                                                           </t>
  </si>
  <si>
    <t xml:space="preserve">                                                 +00.3253 +03.0085        2 GROUND                                                                            </t>
  </si>
  <si>
    <t xml:space="preserve">                                                 +00.3053 +03.0685        3 $1N2034                                                                           </t>
  </si>
  <si>
    <t xml:space="preserve">Q6       std_sc75_po132                   180  1 +01.7354 +02.7117        1 $1N2045                                                                           </t>
  </si>
  <si>
    <t xml:space="preserve">                                                 +01.7754 +02.7117        2 GROUND                                                                            </t>
  </si>
  <si>
    <t xml:space="preserve">                                                 +01.7554 +02.7717        3 FAULT_L                                                                           </t>
  </si>
  <si>
    <t xml:space="preserve">Q7       std_sc75_po132                   270  1 +00.8984 +02.5832        1 SYS_FAIL_OUT                                                                      </t>
  </si>
  <si>
    <t xml:space="preserve">                                                 +00.8984 +02.6232        2 GROUND                                                                            </t>
  </si>
  <si>
    <t xml:space="preserve">                                                 +00.8384 +02.6032        3 SYS_FAIL_L                                                                        </t>
  </si>
  <si>
    <t xml:space="preserve">Q8       std_sc75_po132                     0  1 +01.2098 +02.1764        1 TEST_VCC5_0_LOW                                                                   </t>
  </si>
  <si>
    <t xml:space="preserve">                                                 +01.1698 +02.1764        2 GROUND                                                                            </t>
  </si>
  <si>
    <t xml:space="preserve">                                                 +01.1898 +02.1164        3 $1N3733                                                                           </t>
  </si>
  <si>
    <t xml:space="preserve">Q9       std_sot363                        90  1 +00.2828 +01.9919        1 GROUND                                                                            </t>
  </si>
  <si>
    <t xml:space="preserve">                                                 +00.2828 +01.9663        2 $1N2230                                                                           </t>
  </si>
  <si>
    <t xml:space="preserve">                                                 +00.2828 +01.9407        3 GROUND                                                                            </t>
  </si>
  <si>
    <t xml:space="preserve">                                                 +00.3628 +01.9407        4 GROUND                                                                            </t>
  </si>
  <si>
    <t xml:space="preserve">                                                 +00.3628 +01.9663        5 GROUND                                                                            </t>
  </si>
  <si>
    <t xml:space="preserve">                                                 +00.3628 +01.9919        6 $1N6317                                                                           </t>
  </si>
  <si>
    <t xml:space="preserve">Q10      std_sc75_po132                   180  1 +00.9816 +01.8648        1 TEST_VBD3_3_LOW                                                                   </t>
  </si>
  <si>
    <t xml:space="preserve">                                                 +01.0216 +01.8648        2 GROUND                                                                            </t>
  </si>
  <si>
    <t xml:space="preserve">                                                 +01.0016 +01.9248        3 $1N3115                                                                           </t>
  </si>
  <si>
    <t xml:space="preserve">Q11      std_sot23_po132_pri               50  1 +02.7683 +01.7262        1 PHYA_CTRL25                                                                       </t>
  </si>
  <si>
    <t xml:space="preserve">                                                 +02.7201 +01.6687        2 PHYA3_3                                                                           </t>
  </si>
  <si>
    <t xml:space="preserve">                                                 +02.8074 +01.6444        3 PHYA2_5                                                                           </t>
  </si>
  <si>
    <t xml:space="preserve">R1       rs_0201                            0  1 +01.4230 +03.5860        1 ENET_TXENABLE                                                                     </t>
  </si>
  <si>
    <t xml:space="preserve">                                                 +01.4020 +03.5860        2 ENET_TXEN                                                                         </t>
  </si>
  <si>
    <t xml:space="preserve">R2       rs_0201                            0  1 +01.4230 +03.5560        1 ENET_TXDATA(0)                                                                    </t>
  </si>
  <si>
    <t xml:space="preserve">                                                 +01.4020 +03.5560        2 ENET_TXD(0)                                                                       </t>
  </si>
  <si>
    <t xml:space="preserve">R3       rs_0201                            0  1 +01.4230 +03.5260        1 ENET_TXDATA(3)                                                                    </t>
  </si>
  <si>
    <t xml:space="preserve">                                                 +01.4020 +03.5260        2 ENET_TXD(3)                                                                       </t>
  </si>
  <si>
    <t xml:space="preserve">R4       rs_0201                            0  1 +01.4230 +03.4960        1 ENET_TXDATA(2)                                                                    </t>
  </si>
  <si>
    <t xml:space="preserve">                                                 +01.4020 +03.4960        2 ENET_TXD(2)                                                                       </t>
  </si>
  <si>
    <t xml:space="preserve">R5       rs_0201                            0  1 +01.4230 +03.4660        1 ENET_TXDATA(1)                                                                    </t>
  </si>
  <si>
    <t xml:space="preserve">                                                 +01.4020 +03.4660        2 ENET_TXD(1)                                                                       </t>
  </si>
  <si>
    <t xml:space="preserve">R6       rs_0603_sec                       90  2 +03.0164 +05.0589        1 $1N1600                                                                           </t>
  </si>
  <si>
    <t xml:space="preserve">                                                 +03.0164 +04.9939        2 $1N1597                                                                           </t>
  </si>
  <si>
    <t xml:space="preserve">R7       rs_0402                           50  2 +02.9780 +02.1187        1 GROUND                                                                            </t>
  </si>
  <si>
    <t xml:space="preserve">                                                 +02.9555 +02.0918        2 $5N49                                                                             </t>
  </si>
  <si>
    <t xml:space="preserve">R8       rs_0603_sec                      270  2 +02.8752 +04.9950        1 $1N1588                                                                           </t>
  </si>
  <si>
    <t xml:space="preserve">                                                 +02.8752 +05.0600        2 VCC1_15                                                                           </t>
  </si>
  <si>
    <t xml:space="preserve">R9       rs_0603_sec                       90  2 +02.8228 +05.0600        1 GROUND                                                                            </t>
  </si>
  <si>
    <t xml:space="preserve">                                                 +02.8228 +04.9950        2 $1N1588                                                                           </t>
  </si>
  <si>
    <t xml:space="preserve">R10      rs_0603_sec                       90  2 +01.2293 +05.0646        1 GROUND                                                                            </t>
  </si>
  <si>
    <t xml:space="preserve">                                                 +01.2293 +04.9996        2 $1N1726                                                                           </t>
  </si>
  <si>
    <t xml:space="preserve">R11      rs_0402                            0  2 +01.1848 +05.0394        1 $1N1735                                                                           </t>
  </si>
  <si>
    <t xml:space="preserve">                                                 +01.1498 +05.0394        2 $1N1732                                                                           </t>
  </si>
  <si>
    <t xml:space="preserve">R12      rs_0603_sec                      270  2 +01.1028 +04.9997        1 $1N1519                                                                           </t>
  </si>
  <si>
    <t xml:space="preserve">                                                 +01.1028 +05.0647        2 VCC1_5                                                                            </t>
  </si>
  <si>
    <t xml:space="preserve">R13      rs_0603_sec                       90  2 +01.2246 +01.5051        1 $1N1753                                                                           </t>
  </si>
  <si>
    <t xml:space="preserve">                                                 +01.2246 +01.4401        2 VCC3_3                                                                            </t>
  </si>
  <si>
    <t xml:space="preserve">R14      rs_0603_sec                      270  2 +01.0519 +04.9997        1 $1N1519                                                                           </t>
  </si>
  <si>
    <t xml:space="preserve">                                                 +01.0519 +05.0647        2 VCC1_5                                                                            </t>
  </si>
  <si>
    <t xml:space="preserve">R15      rs_0603_sec                       90  2 +03.0682 +05.0199        1 GROUND                                                                            </t>
  </si>
  <si>
    <t xml:space="preserve">                                                 +03.0682 +04.9549        2 $1N1576                                                                           </t>
  </si>
  <si>
    <t xml:space="preserve">R16      rs_0402                          180  2 +02.7411 +04.9958        1 VCC1_15TRIM                                                                       </t>
  </si>
  <si>
    <t xml:space="preserve">                                                 +02.7761 +04.9958        2 $1N1588                                                                           </t>
  </si>
  <si>
    <t xml:space="preserve">R17      rs_0402                          180  2 +03.8879 +04.5405        1 GROUND                                                                            </t>
  </si>
  <si>
    <t xml:space="preserve">                                                 +03.9229 +04.5405        2 JTAG1_BYPASS_L151                                                                 </t>
  </si>
  <si>
    <t xml:space="preserve">R18      rs_1206_sec                      270  2 +03.3724 +04.7114        1 HEATSINK_TOP                                                                      </t>
  </si>
  <si>
    <t xml:space="preserve">                                                 +03.3724 +04.8364        2 CHASSIS_TOP                                                                       </t>
  </si>
  <si>
    <t xml:space="preserve">R19      rs_0402                            0  2 +02.9442 +04.7462        1 $1N3120                                                                           </t>
  </si>
  <si>
    <t xml:space="preserve">                                                 +02.9092 +04.7462        2 $1N3118                                                                           </t>
  </si>
  <si>
    <t xml:space="preserve">R20      rs_0402                          180  2 +02.9091 +04.7083        1 GROUND                                                                            </t>
  </si>
  <si>
    <t xml:space="preserve">                                                 +02.9441 +04.7083        2 $1N3120                                                                           </t>
  </si>
  <si>
    <t xml:space="preserve">R21      rs_0402                          270  2 +01.7709 +04.7362        1 VCC3_3                                                                            </t>
  </si>
  <si>
    <t xml:space="preserve">                                                 +01.7709 +04.7712        2 JTAG1_ICE2_BYPASS                                                                 </t>
  </si>
  <si>
    <t xml:space="preserve">R22      rs_0402                          180  2 +01.3968 +04.7273        1 GROUND                                                                            </t>
  </si>
  <si>
    <t xml:space="preserve">                                                 +01.4318 +04.7273        2 $1N4075                                                                           </t>
  </si>
  <si>
    <t xml:space="preserve">R23      rs_0402                          270  2 +02.5111 +04.5650        1 $2N1265                                                                           </t>
  </si>
  <si>
    <t xml:space="preserve">                                                 +02.5111 +04.6000        2 VCC3_3                                                                            </t>
  </si>
  <si>
    <t xml:space="preserve">R24      rs_0402                          270  2 +02.4737 +04.5650        1 JTAG1_ICE_TDI                                                                     </t>
  </si>
  <si>
    <t xml:space="preserve">                                                 +02.4737 +04.6000        2 VCC3_3                                                                            </t>
  </si>
  <si>
    <t xml:space="preserve">R25      rs_0402                          270  2 +01.9106 +04.6698        1 GROUND                                                                            </t>
  </si>
  <si>
    <t xml:space="preserve">                                                 +01.9106 +04.7048        2 JTAG1_BYPASS_APEX2                                                                </t>
  </si>
  <si>
    <t xml:space="preserve">R26      rs_0402                          180  2 +01.2790 +04.6070        1 APEX_WAIT_DTACK_MODE                                                              </t>
  </si>
  <si>
    <t xml:space="preserve">                                                 +01.3140 +04.6070        2 VCC3_3                                                                            </t>
  </si>
  <si>
    <t xml:space="preserve">R27      rs_0201                           90  2 +02.1666 +04.5404        1 SD0_DATA(1)                                                                       </t>
  </si>
  <si>
    <t xml:space="preserve">                                                 +02.1666 +04.5194        2 SD0_DAT(1)                                                                        </t>
  </si>
  <si>
    <t xml:space="preserve">R28      rs_0201                           90  2 +02.1289 +04.5404        1 SD0_DATA(3)                                                                       </t>
  </si>
  <si>
    <t xml:space="preserve">                                                 +02.1289 +04.5194        2 SD0_DAT(3)                                                                        </t>
  </si>
  <si>
    <t xml:space="preserve">R29      rs_0201                           90  2 +02.0928 +04.5404        1 SD0_DATA(2)                                                                       </t>
  </si>
  <si>
    <t xml:space="preserve">                                                 +02.0928 +04.5194        2 SD0_DAT(2)                                                                        </t>
  </si>
  <si>
    <t xml:space="preserve">R30      rs_0201                           90  2 +02.0586 +04.5404        1 SD0_DATA(0)                                                                       </t>
  </si>
  <si>
    <t xml:space="preserve">                                                 +02.0586 +04.5194        2 SD0_DAT(0)                                                                        </t>
  </si>
  <si>
    <t xml:space="preserve">R31      rs_0402                           90  2 +01.2310 +04.5860        1 GROUND                                                                            </t>
  </si>
  <si>
    <t xml:space="preserve">                                                 +01.2310 +04.5510        2 APEX_TMSEL(1)                                                                     </t>
  </si>
  <si>
    <t xml:space="preserve">R32      rs_0402                          180  2 +01.0570 +04.5800        1 JTAG1_APEX2_TDI                                                                   </t>
  </si>
  <si>
    <t xml:space="preserve">                                                 +01.0920 +04.5800        2 VCC3_3                                                                            </t>
  </si>
  <si>
    <t xml:space="preserve">R33      rs_0402                            0  2 +00.9950 +04.5790        1 JTAG1_APEX2_TDO                                                                   </t>
  </si>
  <si>
    <t xml:space="preserve">                                                 +00.9600 +04.5790        2 VCC3_3                                                                            </t>
  </si>
  <si>
    <t xml:space="preserve">R34      rs_0402                          180  2 +00.9190 +04.5100        1 GROUND                                                                            </t>
  </si>
  <si>
    <t xml:space="preserve">                                                 +00.9540 +04.5100        2 1588AUX_IO                                                                        </t>
  </si>
  <si>
    <t xml:space="preserve">R35      rs_0201                            0  2 +03.9889 +04.2983        1 $1N2862                                                                           </t>
  </si>
  <si>
    <t xml:space="preserve">                                                 +03.9679 +04.2983        2 $1N5027                                                                           </t>
  </si>
  <si>
    <t xml:space="preserve">R36      rs_0201                            0  2 +03.9889 +04.2682        1 $1N5078                                                                           </t>
  </si>
  <si>
    <t xml:space="preserve">                                                 +03.9679 +04.2682        2 $1N5031                                                                           </t>
  </si>
  <si>
    <t xml:space="preserve">R37      rs_0402                          180  2 +02.3170 +04.4020        1 GROUND                                                                            </t>
  </si>
  <si>
    <t xml:space="preserve">                                                 +02.3520 +04.4020        2 $2N1378                                                                           </t>
  </si>
  <si>
    <t xml:space="preserve">R38      rs_0402                            0  2 +02.2790 +04.4190        1 GROUND                                                                            </t>
  </si>
  <si>
    <t xml:space="preserve">                                                 +02.2440 +04.4190        2 $2N1386                                                                           </t>
  </si>
  <si>
    <t xml:space="preserve">R39      rs_0201                            0  2 +02.2411 +04.4809        1 $1N1917                                                                           </t>
  </si>
  <si>
    <t xml:space="preserve">                                                 +02.2201 +04.4809        2 $1N1915                                                                           </t>
  </si>
  <si>
    <t xml:space="preserve">R40      rs_0402                          180  2 +00.8394 +04.4323        1 GROUND                                                                            </t>
  </si>
  <si>
    <t xml:space="preserve">                                                 +00.8744 +04.4323        2 $1N3887                                                                           </t>
  </si>
  <si>
    <t xml:space="preserve">R41      rs_0201                            0  2 +03.9889 +04.2379        1 $1N2852                                                                           </t>
  </si>
  <si>
    <t xml:space="preserve">                                                 +03.9679 +04.2379        2 LED_DRV_OUT                                                                       </t>
  </si>
  <si>
    <t xml:space="preserve">R42      rs_0201                           90  2 +02.1107 +04.4046        1 $1N2589                                                                           </t>
  </si>
  <si>
    <t xml:space="preserve">                                                 +02.1107 +04.3836        2 SD0_CLK                                                                           </t>
  </si>
  <si>
    <t xml:space="preserve">R43      rs_0201                           90  2 +02.0780 +04.3740        1 SPI0_CLK                                                                          </t>
  </si>
  <si>
    <t xml:space="preserve">                                                 +02.0780 +04.3530        2 $1N2077                                                                           </t>
  </si>
  <si>
    <t xml:space="preserve">R44      rs_0201                           90  2 +02.0383 +04.4046        1 SPI1_CLK                                                                          </t>
  </si>
  <si>
    <t xml:space="preserve">                                                 +02.0383 +04.3836        2 $1N3859                                                                           </t>
  </si>
  <si>
    <t xml:space="preserve">R45      rs_0402                            0  2 +02.0360 +04.3100        1 $1N2080                                                                           </t>
  </si>
  <si>
    <t xml:space="preserve">                                                 +02.0010 +04.3100        2 SPI0_MDO                                                                          </t>
  </si>
  <si>
    <t xml:space="preserve">R46      rs_0402                          180  2 +01.8954 +04.3999        1 SPI3_CLK                                                                          </t>
  </si>
  <si>
    <t xml:space="preserve">                                                 +01.9304 +04.3999        2 $1N1149                                                                           </t>
  </si>
  <si>
    <t xml:space="preserve">R47      rs_0402                            0  2 +01.1501 +04.3923        1 APEX_BUS_CLK                                                                      </t>
  </si>
  <si>
    <t xml:space="preserve">                                                 +01.1151 +04.3923        2 VCC3_3                                                                            </t>
  </si>
  <si>
    <t xml:space="preserve">R48      rs_0402                          180  2 +01.7888 +03.9405        1 $1N4984                                                                           </t>
  </si>
  <si>
    <t xml:space="preserve">                                                 +01.8238 +03.9405        2 BOARD_RESET_L                                                                     </t>
  </si>
  <si>
    <t xml:space="preserve">R49      rs_0201                            0  2 +01.5226 +04.2518        1 SH_DATA(0)                                                                        </t>
  </si>
  <si>
    <t xml:space="preserve">                                                 +01.5016 +04.2518        2 SHBUF_DATA(0)                                                                     </t>
  </si>
  <si>
    <t xml:space="preserve">R50      rs_0201                            0  2 +01.5225 +04.2832        1 SH_DATA(1)                                                                        </t>
  </si>
  <si>
    <t xml:space="preserve">                                                 +01.5015 +04.2832        2 SHBUF_DATA(1)                                                                     </t>
  </si>
  <si>
    <t xml:space="preserve">R51      rs_0402                            0  2 +04.0007 +04.0794        1 JTAG_SRST_L                                                                       </t>
  </si>
  <si>
    <t xml:space="preserve">                                                 +03.9657 +04.0794        2 VCC3_3                                                                            </t>
  </si>
  <si>
    <t xml:space="preserve">R52      rs_0402                           90  2 +03.8074 +03.9986        1 FPGA_JTAG_SEL_L                                                                   </t>
  </si>
  <si>
    <t xml:space="preserve">                                                 +03.8074 +03.9636        2 VBD3_3                                                                            </t>
  </si>
  <si>
    <t xml:space="preserve">R53      rs_0402                           90  2 +03.7698 +03.9986        1 ICE_APEX2_JTAG_SEL_L                                                              </t>
  </si>
  <si>
    <t xml:space="preserve">                                                 +03.7698 +03.9636        2 VBD3_3                                                                            </t>
  </si>
  <si>
    <t xml:space="preserve">R54      rs_0402                           90  2 +02.1860 +04.1420        1 $1N6318                                                                           </t>
  </si>
  <si>
    <t xml:space="preserve">                                                 +02.1860 +04.1070        2 BOARD_RESET_L                                                                     </t>
  </si>
  <si>
    <t xml:space="preserve">R55      rs_0201                          270  2 +02.1481 +04.1657        1 $1N2591                                                                           </t>
  </si>
  <si>
    <t xml:space="preserve">                                                 +02.1481 +04.1867        2 SD0_CMD                                                                           </t>
  </si>
  <si>
    <t xml:space="preserve">R56      rs_0402                           90  2 +01.8020 +04.1890        1 $1N1836                                                                           </t>
  </si>
  <si>
    <t xml:space="preserve">                                                 +01.8020 +04.1540        2 VCC3_3                                                                            </t>
  </si>
  <si>
    <t xml:space="preserve">R57      rs_0201                            0  2 +04.0040 +04.5150        1 $1N2865                                                                           </t>
  </si>
  <si>
    <t xml:space="preserve">                                                 +03.9830 +04.5150        2 $1N5021                                                                           </t>
  </si>
  <si>
    <t xml:space="preserve">R58      rs_0201                            0  2 +04.0040 +04.4820        1 $1N2856                                                                           </t>
  </si>
  <si>
    <t xml:space="preserve">                                                 +03.9830 +04.4820        2 $1N5023                                                                           </t>
  </si>
  <si>
    <t xml:space="preserve">R59      rs_0201                            0  2 +04.0040 +04.4490        1 $1N5107                                                                           </t>
  </si>
  <si>
    <t xml:space="preserve">                                                 +03.9830 +04.4490        2 $1N5742                                                                           </t>
  </si>
  <si>
    <t xml:space="preserve">R60      rs_0201                            0  2 +01.5712 +04.0230        1 SH_ADDR(1)                                                                        </t>
  </si>
  <si>
    <t xml:space="preserve">                                                 +01.5502 +04.0230        2 SHBUF_ADDR(1)                                                                     </t>
  </si>
  <si>
    <t xml:space="preserve">R61      rs_0402                           90  2 +00.9165 +04.1148        1 VCC3_3                                                                            </t>
  </si>
  <si>
    <t xml:space="preserve">                                                 +00.9165 +04.0798        2 ICE2_CS_L(3)                                                                      </t>
  </si>
  <si>
    <t xml:space="preserve">R62      rs_0402                          270  2 +00.8763 +04.0801        1 APEX_CS_L(2)                                                                      </t>
  </si>
  <si>
    <t xml:space="preserve">                                                 +00.8763 +04.1151        2 VCC3_3                                                                            </t>
  </si>
  <si>
    <t xml:space="preserve">R63      rs_0201                            0  2 +04.0040 +04.4160        1 $1N2863                                                                           </t>
  </si>
  <si>
    <t xml:space="preserve">                                                 +03.9830 +04.4160        2 $1N5029                                                                           </t>
  </si>
  <si>
    <t xml:space="preserve">R64      rs_0201                            0  2 +01.5712 +03.9864        1 SH_ADDR(3)                                                                        </t>
  </si>
  <si>
    <t xml:space="preserve">                                                 +01.5502 +03.9864        2 SHBUF_ADDR(3)                                                                     </t>
  </si>
  <si>
    <t xml:space="preserve">R65      rs_0201                            0  2 +01.5712 +03.9555        1 SH_ADDR(4)                                                                        </t>
  </si>
  <si>
    <t xml:space="preserve">                                                 +01.5502 +03.9555        2 SHBUF_ADDR(4)                                                                     </t>
  </si>
  <si>
    <t xml:space="preserve">R66      rs_0201                            0  2 +01.5712 +03.9249        1 SH_ADDR(2)                                                                        </t>
  </si>
  <si>
    <t xml:space="preserve">                                                 +01.5502 +03.9249        2 SHBUF_ADDR(2)                                                                     </t>
  </si>
  <si>
    <t xml:space="preserve">R67      rs_0402                           90  2 +00.8370 +03.9970        1 $1N1334                                                                           </t>
  </si>
  <si>
    <t xml:space="preserve">                                                 +00.8370 +03.9620        2 APEX_BBREQ_L                                                                      </t>
  </si>
  <si>
    <t xml:space="preserve">R68      rs_0402                           90  2 +00.7590 +03.9965        1 FAULT_L                                                                           </t>
  </si>
  <si>
    <t xml:space="preserve">                                                 +00.7590 +03.9615        2 VCC3_3                                                                            </t>
  </si>
  <si>
    <t xml:space="preserve">R69      rs_0402                          180  2 +00.6068 +03.9590        1 GROUND                                                                            </t>
  </si>
  <si>
    <t xml:space="preserve">                                                 +00.6418 +03.9590        2 APEX_BP_VREF                                                                      </t>
  </si>
  <si>
    <t xml:space="preserve">R70      rs_0402                            0  2 +00.6418 +03.9208        1 APEX_BP_VREF                                                                      </t>
  </si>
  <si>
    <t xml:space="preserve">                                                 +00.6068 +03.9208        2 BP1_2V                                                                            </t>
  </si>
  <si>
    <t xml:space="preserve">R71      rs_0603_sec                      270  2 +02.2010 +00.9845        1 $1N4197                                                                           </t>
  </si>
  <si>
    <t xml:space="preserve">                                                 +02.2010 +01.0495        2 DIGIT1(0)                                                                         </t>
  </si>
  <si>
    <t xml:space="preserve">R72      rs_0201                            0  2 +01.5712 +03.8948        1 SH_ADDR(0)                                                                        </t>
  </si>
  <si>
    <t xml:space="preserve">                                                 +01.5502 +03.8948        2 SHBUF_ADDR(0)                                                                     </t>
  </si>
  <si>
    <t xml:space="preserve">R73      rs_0201                          180  2 +01.5502 +03.8448        1 SH_WRX_L(2)                                                                       </t>
  </si>
  <si>
    <t xml:space="preserve">                                                 +01.5712 +03.8448        2 ICE_WRX_L(2)                                                                      </t>
  </si>
  <si>
    <t xml:space="preserve">R74      rs_0201                          180  2 +01.5502 +03.8140        1 SH_RD_L                                                                           </t>
  </si>
  <si>
    <t xml:space="preserve">                                                 +01.5712 +03.8140        2 $1N1265                                                                           </t>
  </si>
  <si>
    <t xml:space="preserve">R75      rs_0201                          180  2 +01.5015 +03.8693        1 SH_WRX_L(1)                                                                       </t>
  </si>
  <si>
    <t xml:space="preserve">                                                 +01.5225 +03.8693        2 ICE_WRX_L(1)                                                                      </t>
  </si>
  <si>
    <t xml:space="preserve">R76      rs_0201                           90  2 +00.9010 +03.8880        1 $1N1343                                                                           </t>
  </si>
  <si>
    <t xml:space="preserve">                                                 +00.9010 +03.8670        2 APEX_WAIT_L                                                                       </t>
  </si>
  <si>
    <t xml:space="preserve">R77      rs_0402                            0  2 +00.9030 +03.8340        1 APEX_WAIT_L                                                                       </t>
  </si>
  <si>
    <t xml:space="preserve">                                                 +00.8680 +03.8340        2 VCC3_3                                                                            </t>
  </si>
  <si>
    <t xml:space="preserve">R78      rs_0603_sec                      270  2 +02.2550 +00.9845        1 $1N4194                                                                           </t>
  </si>
  <si>
    <t xml:space="preserve">                                                 +02.2550 +01.0495        2 DIGIT1(1)                                                                         </t>
  </si>
  <si>
    <t xml:space="preserve">R79      rs_0201                            0  2 +01.7874 +03.7977        1 APEX_CS_L(2)                                                                      </t>
  </si>
  <si>
    <t xml:space="preserve">                                                 +01.7664 +03.7977        2 ICE_CS_L(2)                                                                       </t>
  </si>
  <si>
    <t xml:space="preserve">R80      rs_0201                           90  2 +01.7228 +03.7930        1 ICE_CS_L(3)                                                                       </t>
  </si>
  <si>
    <t xml:space="preserve">                                                 +01.7228 +03.7720        2 FPGA_CS_L(3)                                                                      </t>
  </si>
  <si>
    <t xml:space="preserve">R81      rs_0201                            0  2 +01.5712 +03.7835        1 $1N1265                                                                           </t>
  </si>
  <si>
    <t xml:space="preserve">                                                 +01.5502 +03.7835        2 SHBUF_RD_L                                                                        </t>
  </si>
  <si>
    <t xml:space="preserve">R82      rs_0201                          180  2 +01.5502 +03.7411        1 SH_WR_L                                                                           </t>
  </si>
  <si>
    <t xml:space="preserve">                                                 +01.5712 +03.7411        2 $1N1972                                                                           </t>
  </si>
  <si>
    <t xml:space="preserve">R83      rs_0201                            0  2 +01.5712 +03.7107        1 $1N1972                                                                           </t>
  </si>
  <si>
    <t xml:space="preserve">                                                 +01.5502 +03.7107        2 SHBUF_WR_L                                                                        </t>
  </si>
  <si>
    <t xml:space="preserve">R84      rs_0201                          180  2 +01.5015 +03.7642        1 SH_WRX_L(3)                                                                       </t>
  </si>
  <si>
    <t xml:space="preserve">                                                 +01.5225 +03.7642        2 ICE_WRX_L(3)                                                                      </t>
  </si>
  <si>
    <t xml:space="preserve">R85      rs_0402                          180  2 +01.2510 +03.7429        1 GROUND                                                                            </t>
  </si>
  <si>
    <t xml:space="preserve">                                                 +01.2860 +03.7429        2 BOARD_RESET_L                                                                     </t>
  </si>
  <si>
    <t xml:space="preserve">R86      rs_0402                            0  2 +01.0501 +03.7428        1 NAND_BUSY_L                                                                       </t>
  </si>
  <si>
    <t xml:space="preserve">                                                 +01.0151 +03.7428        2 VCC3_3                                                                            </t>
  </si>
  <si>
    <t xml:space="preserve">R87      rs_0402                            0  2 +00.9030 +03.7960        1 APEX_BBREQ_L                                                                      </t>
  </si>
  <si>
    <t xml:space="preserve">                                                 +00.8680 +03.7960        2 VCC3_3                                                                            </t>
  </si>
  <si>
    <t xml:space="preserve">R88      rs_0603_sec                      270  2 +02.3080 +00.9845        1 $1N4195                                                                           </t>
  </si>
  <si>
    <t xml:space="preserve">                                                 +02.3080 +01.0495        2 DIGIT1(2)                                                                         </t>
  </si>
  <si>
    <t xml:space="preserve">R89      rs_0201                          180  2 +01.6582 +03.6403        1 PHYA_MII_TX_CLK                                                                   </t>
  </si>
  <si>
    <t xml:space="preserve">                                                 +01.6792 +03.6403        2 ENET_TX_CLK                                                                       </t>
  </si>
  <si>
    <t xml:space="preserve">R90      rs_0201                            0  2 +01.5712 +03.6688        1 $3N5269                                                                           </t>
  </si>
  <si>
    <t xml:space="preserve">                                                 +01.5502 +03.6688        2 ENET_MDC                                                                          </t>
  </si>
  <si>
    <t xml:space="preserve">R91      rs_0201                          180  2 +01.5015 +03.6915        1 SH_WRX_L(0)                                                                       </t>
  </si>
  <si>
    <t xml:space="preserve">                                                 +01.5225 +03.6915        2 ICE_WRX_L(0)                                                                      </t>
  </si>
  <si>
    <t xml:space="preserve">R92      rs_0402                           90  2 +01.4625 +03.7097        1 $3N1151                                                                           </t>
  </si>
  <si>
    <t xml:space="preserve">                                                 +01.4625 +03.6747        2 GROUND                                                                            </t>
  </si>
  <si>
    <t xml:space="preserve">R93      rs_0402                          180  2 +03.4864 +03.6476        1 SD0_PWR_FLT_L                                                                     </t>
  </si>
  <si>
    <t xml:space="preserve">                                                 +03.5214 +03.6476        2 VCC3_3                                                                            </t>
  </si>
  <si>
    <t xml:space="preserve">R94      rs_0603_sec                      270  2 +02.3610 +00.9845        1 $1N4196                                                                           </t>
  </si>
  <si>
    <t xml:space="preserve">                                                 +02.3610 +01.0495        2 DIGIT1(3)                                                                         </t>
  </si>
  <si>
    <t xml:space="preserve">R95      rs_0603_sec                      270  2 +01.5680 +00.9820        1 $1N4114                                                                           </t>
  </si>
  <si>
    <t xml:space="preserve">                                                 +01.5680 +01.0470        2 DIGIT3(0)                                                                         </t>
  </si>
  <si>
    <t xml:space="preserve">R96      rs_0402                          180  2 +00.6920 +03.5640        1 $1N2031                                                                           </t>
  </si>
  <si>
    <t xml:space="preserve">                                                 +00.7270 +03.5640        2 $1N1691                                                                           </t>
  </si>
  <si>
    <t xml:space="preserve">R97      rs_0603_sec                      270  2 +01.6230 +00.9820        1 $1N4111                                                                           </t>
  </si>
  <si>
    <t xml:space="preserve">                                                 +01.6230 +01.0470        2 DIGIT3(1)                                                                         </t>
  </si>
  <si>
    <t xml:space="preserve">R98      rs_0603_sec                      270  2 +01.6780 +00.9820        1 $1N4112                                                                           </t>
  </si>
  <si>
    <t xml:space="preserve">                                                 +01.6780 +01.0470        2 DIGIT3(2)                                                                         </t>
  </si>
  <si>
    <t xml:space="preserve">R99      rs_0402                          270  2 +02.1027 +03.4314        1 VCC3_3                                                                            </t>
  </si>
  <si>
    <t xml:space="preserve">                                                 +02.1027 +03.4664        2 SD1_CLK                                                                           </t>
  </si>
  <si>
    <t xml:space="preserve">R100     rs_0402                          270  2 +02.0634 +03.4314        1 VCC3_3                                                                            </t>
  </si>
  <si>
    <t xml:space="preserve">                                                 +02.0634 +03.4664        2 SD1_CMD                                                                           </t>
  </si>
  <si>
    <t xml:space="preserve">R101     rs_0402                            0  2 +00.6739 +03.4354        1 $1N1682                                                                           </t>
  </si>
  <si>
    <t xml:space="preserve">                                                 +00.6389 +03.4354        2 5VBP                                                                              </t>
  </si>
  <si>
    <t xml:space="preserve">R102     rs_0603_sec                      180  2 +02.0617 +03.3763        1 USB_AVSS                                                                          </t>
  </si>
  <si>
    <t xml:space="preserve">                                                 +02.1267 +03.3763        2 $1N681                                                                            </t>
  </si>
  <si>
    <t xml:space="preserve">R103     rs_0603_sec                      270  2 +01.7320 +00.9820        1 $1N4113                                                                           </t>
  </si>
  <si>
    <t xml:space="preserve">                                                 +01.7320 +01.0470        2 DIGIT3(3)                                                                         </t>
  </si>
  <si>
    <t xml:space="preserve">R104     rs_0402                          180  2 +01.4348 +03.2190        1 $1N2271                                                                           </t>
  </si>
  <si>
    <t xml:space="preserve">                                                 +01.4698 +03.2190        2 SPI0_MDI                                                                          </t>
  </si>
  <si>
    <t xml:space="preserve">R105     rs_0402                            0  2 +00.6604 +03.2977        1 $1N1682                                                                           </t>
  </si>
  <si>
    <t xml:space="preserve">                                                 +00.6254 +03.2977        2 $1N3198                                                                           </t>
  </si>
  <si>
    <t xml:space="preserve">R106     rs_0402                            0  2 +00.6604 +03.2597        1 $1N1682                                                                           </t>
  </si>
  <si>
    <t xml:space="preserve">                                                 +00.6254 +03.2597        2 $1N1685                                                                           </t>
  </si>
  <si>
    <t xml:space="preserve">R107     rs_0201                            0  2 +00.5073 +03.2222        1 SYS_FAIL_IN_L                                                                     </t>
  </si>
  <si>
    <t xml:space="preserve">                                                 +00.4863 +03.2222        2 $1N2798                                                                           </t>
  </si>
  <si>
    <t xml:space="preserve">R108     rs_0603_sec                       90  2 +01.8550 +01.0455        1 DIGIT2(0)                                                                         </t>
  </si>
  <si>
    <t xml:space="preserve">                                                 +01.8550 +00.9805        2 $1N4028                                                                           </t>
  </si>
  <si>
    <t xml:space="preserve">R109     rs_0603_sec                       90  2 +01.9090 +01.0455        1 DIGIT2(1)                                                                         </t>
  </si>
  <si>
    <t xml:space="preserve">                                                 +01.9090 +00.9805        2 $1N4031                                                                           </t>
  </si>
  <si>
    <t xml:space="preserve">R110     rs_0603_sec                       90  2 +01.9630 +01.0455        1 DIGIT2(2)                                                                         </t>
  </si>
  <si>
    <t xml:space="preserve">                                                 +01.9630 +00.9805        2 $1N4030                                                                           </t>
  </si>
  <si>
    <t xml:space="preserve">R111     rs_0201                           90  2 +02.1259 +03.1431        1 ICE_CLK_30MHZ                                                                     </t>
  </si>
  <si>
    <t xml:space="preserve">                                                 +02.1259 +03.1221        2 $1N4720                                                                           </t>
  </si>
  <si>
    <t xml:space="preserve">R112     rs_0201                           90  2 +01.9894 +03.1431        1 ICE_CLK_48MHZ                                                                     </t>
  </si>
  <si>
    <t xml:space="preserve">                                                 +01.9894 +03.1221        2 $1N4773                                                                           </t>
  </si>
  <si>
    <t xml:space="preserve">R113     rs_0402                          180  2 +00.8397 +03.1635        1 $1N1844                                                                           </t>
  </si>
  <si>
    <t xml:space="preserve">                                                 +00.8747 +03.1635        2 $1N1721                                                                           </t>
  </si>
  <si>
    <t xml:space="preserve">R114     rs_0402                          270  2 +00.4912 +03.1231        1 TEST_L                                                                            </t>
  </si>
  <si>
    <t xml:space="preserve">                                                 +00.4912 +03.1581        2 $1N2816                                                                           </t>
  </si>
  <si>
    <t xml:space="preserve">R115     rs_0402                          270  2 +00.3401 +03.1698        1 $1N1521                                                                           </t>
  </si>
  <si>
    <t xml:space="preserve">                                                 +00.3401 +03.2048        2 SYS_FAIL_L                                                                        </t>
  </si>
  <si>
    <t xml:space="preserve">R116     rs_0201                          180  2 +00.2870 +03.1936        1 DCFAIL_L                                                                          </t>
  </si>
  <si>
    <t xml:space="preserve">                                                 +00.3080 +03.1936        2 $1N2795                                                                           </t>
  </si>
  <si>
    <t xml:space="preserve">R117     rs_0201                           90  2 +02.1259 +03.0946        1 $1N4720                                                                           </t>
  </si>
  <si>
    <t xml:space="preserve">                                                 +02.1259 +03.0736        2 FPGA_CLK_30MHZ                                                                    </t>
  </si>
  <si>
    <t xml:space="preserve">R118     rs_0201                           90  2 +01.9894 +03.0932        1 $1N4773                                                                           </t>
  </si>
  <si>
    <t xml:space="preserve">                                                 +01.9894 +03.0722        2 FPGA_CLK_48MHZ                                                                    </t>
  </si>
  <si>
    <t xml:space="preserve">R119     rs_0201                          180  2 +00.5321 +03.0028        1 5VBPF                                                                             </t>
  </si>
  <si>
    <t xml:space="preserve">                                                 +00.5531 +03.0028        2 5VBP                                                                              </t>
  </si>
  <si>
    <t xml:space="preserve">R120     rs_0402                           90  2 +00.4617 +03.0230        1 5VBPF                                                                             </t>
  </si>
  <si>
    <t xml:space="preserve">                                                 +00.4617 +02.9880        2 $1N2034                                                                           </t>
  </si>
  <si>
    <t xml:space="preserve">R121     rs_0402                            0  2 +00.3165 +03.0885        1 $1N2855                                                                           </t>
  </si>
  <si>
    <t xml:space="preserve">                                                 +00.2815 +03.0885        2 ICP_TEST_L                                                                        </t>
  </si>
  <si>
    <t xml:space="preserve">R122     rs_0402                            0  2 +00.3164 +03.0064        1 GROUND                                                                            </t>
  </si>
  <si>
    <t xml:space="preserve">                                                 +00.2814 +03.0064        2 BP5V_SW                                                                           </t>
  </si>
  <si>
    <t xml:space="preserve">R123     rs_0201                           90  2 +01.4882 +02.9485        1 $1N1192                                                                           </t>
  </si>
  <si>
    <t xml:space="preserve">                                                 +01.4882 +02.9275        2 FPGA_CLK_20MHZ                                                                    </t>
  </si>
  <si>
    <t xml:space="preserve">R124     rs_0201                           90  2 +01.4880 +02.9974        1 APEX_CLK20MHZ                                                                     </t>
  </si>
  <si>
    <t xml:space="preserve">                                                 +01.4880 +02.9764        2 $1N1192                                                                           </t>
  </si>
  <si>
    <t xml:space="preserve">R125     rs_0402                            0  2 +00.5662 +02.9123        1 $1N1654                                                                           </t>
  </si>
  <si>
    <t xml:space="preserve">                                                 +00.5312 +02.9123        2 $1N1666                                                                           </t>
  </si>
  <si>
    <t xml:space="preserve">R126     rs_0201                           90  2 +00.4049 +02.9673        1 ICP_DCFAIL_L                                                                      </t>
  </si>
  <si>
    <t xml:space="preserve">                                                 +00.4049 +02.9463        2 $1N2121                                                                           </t>
  </si>
  <si>
    <t xml:space="preserve">R127     rs_0402                          270  2 +00.4034 +02.8568        1 5VBP                                                                              </t>
  </si>
  <si>
    <t xml:space="preserve">                                                 +00.4034 +02.8918        2 $1N1664                                                                           </t>
  </si>
  <si>
    <t xml:space="preserve">R128     rs_0402                          270  2 +01.6010 +02.7190        1 FPGA_CS_L(3)                                                                      </t>
  </si>
  <si>
    <t xml:space="preserve">                                                 +01.6010 +02.7540        2 VCC3_3                                                                            </t>
  </si>
  <si>
    <t xml:space="preserve">R129     rs_0402                          270  2 +00.5745 +02.5343        1 GROUND                                                                            </t>
  </si>
  <si>
    <t xml:space="preserve">                                                 +00.5745 +02.5693        2 VCC_ENABLE_ALL                                                                    </t>
  </si>
  <si>
    <t xml:space="preserve">R130     rs_0402                          270  2 +00.4152 +02.6642        1 GROUND                                                                            </t>
  </si>
  <si>
    <t xml:space="preserve">                                                 +00.4152 +02.6992        2 $1N1666                                                                           </t>
  </si>
  <si>
    <t xml:space="preserve">R131     rs_0402                           90  2 +00.3004 +02.7160        1 DC_FAIL_L                                                                         </t>
  </si>
  <si>
    <t xml:space="preserve">                                                 +00.3004 +02.6810        2 $1N3080                                                                           </t>
  </si>
  <si>
    <t xml:space="preserve">R132     rs_1206_sec                        0  2 +04.5450 +02.6754        1 USB_SHIELD                                                                        </t>
  </si>
  <si>
    <t xml:space="preserve">                                                 +04.4200 +02.6754        2 USB_GND                                                                           </t>
  </si>
  <si>
    <t xml:space="preserve">R133     rs_0201                          180  2 +01.4213 +02.5848        1 ENETA_RESET_L                                                                     </t>
  </si>
  <si>
    <t xml:space="preserve">                                                 +01.4423 +02.5848        2 $1N5765                                                                           </t>
  </si>
  <si>
    <t xml:space="preserve">R134     rs_0402                           90  2 +00.7925 +02.5401        1 $1N5431                                                                           </t>
  </si>
  <si>
    <t xml:space="preserve">                                                 +00.7925 +02.5051        2 $1N5435                                                                           </t>
  </si>
  <si>
    <t xml:space="preserve">R135     rs_0402                          270  2 +00.7925 +02.4314        1 $1N5433                                                                           </t>
  </si>
  <si>
    <t xml:space="preserve">                                                 +00.7925 +02.4664        2 $1N5437                                                                           </t>
  </si>
  <si>
    <t xml:space="preserve">R136     rs_0402                           90  2 +00.4499 +02.5554        1 $1N1812                                                                           </t>
  </si>
  <si>
    <t xml:space="preserve">                                                 +00.4499 +02.5204        2 SPI3_MDI                                                                          </t>
  </si>
  <si>
    <t xml:space="preserve">R137     rs_0402                            0  2 +04.1090 +02.4345        1 USB_DNEG2                                                                         </t>
  </si>
  <si>
    <t xml:space="preserve">                                                 +04.0740 +02.4345        2 $1N1752                                                                           </t>
  </si>
  <si>
    <t xml:space="preserve">R138     rs_0402                          180  2 +03.5472 +02.4344        1 USB_DNEG                                                                          </t>
  </si>
  <si>
    <t xml:space="preserve">                                                 +03.5822 +02.4344        2 $1N762                                                                            </t>
  </si>
  <si>
    <t xml:space="preserve">R139     rs_0402                          270  2 +01.6406 +02.4607        1 SD0_DETECT_L                                                                      </t>
  </si>
  <si>
    <t xml:space="preserve">                                                 +01.6406 +02.4957        2 VCC3_3                                                                            </t>
  </si>
  <si>
    <t xml:space="preserve">R140     rs_0402                           90  2 +00.5190 +02.4816        1 GROUND                                                                            </t>
  </si>
  <si>
    <t xml:space="preserve">                                                 +00.5190 +02.4466        2 SPI1_L151_READY                                                                   </t>
  </si>
  <si>
    <t xml:space="preserve">R141     rs_0402                            0  2 +04.1090 +02.3842        1 USB_DPOS2                                                                         </t>
  </si>
  <si>
    <t xml:space="preserve">                                                 +04.0740 +02.3842        2 USB_DPOS1                                                                         </t>
  </si>
  <si>
    <t xml:space="preserve">R142     rs_0402                          180  2 +03.5472 +02.3844        1 USB_DPOS                                                                          </t>
  </si>
  <si>
    <t xml:space="preserve">                                                 +03.5822 +02.3844        2 $1N759                                                                            </t>
  </si>
  <si>
    <t xml:space="preserve">R143     rs_0201                          320  2 +02.8002 +02.3255        1 $5N3871                                                                           </t>
  </si>
  <si>
    <t xml:space="preserve">                                                 +02.7841 +02.3390        2 ENET_MDIO                                                                         </t>
  </si>
  <si>
    <t xml:space="preserve">R144     rs_0402                          230  2 +02.7141 +02.2922        1 ENET_MDC                                                                          </t>
  </si>
  <si>
    <t xml:space="preserve">                                                 +02.7366 +02.3190        2 VCC3_3                                                                            </t>
  </si>
  <si>
    <t xml:space="preserve">R145     rs_0402                          270  2 +00.9620 +02.3371        1 $1N6664                                                                           </t>
  </si>
  <si>
    <t xml:space="preserve">                                                 +00.9620 +02.3721        2 GROUND                                                                            </t>
  </si>
  <si>
    <t xml:space="preserve">R146     rs_0402                            0  2 +00.3731 +02.3698        1 GROUND                                                                            </t>
  </si>
  <si>
    <t xml:space="preserve">                                                 +00.3381 +02.3698        2 VCC3_3EN                                                                          </t>
  </si>
  <si>
    <t xml:space="preserve">R147     rs_0402                            0  2 +00.3731 +02.3297        1 GROUND                                                                            </t>
  </si>
  <si>
    <t xml:space="preserve">                                                 +00.3381 +02.3297        2 VCC1_5EN                                                                          </t>
  </si>
  <si>
    <t xml:space="preserve">R148     rs_0603_sec                       90  2 +03.9810 +02.2434        1 $1N741                                                                            </t>
  </si>
  <si>
    <t xml:space="preserve">                                                 +03.9810 +02.1784        2 USB_VBUS                                                                          </t>
  </si>
  <si>
    <t xml:space="preserve">R149     rs_0201                          320  2 +02.9200 +02.2298        1 ENETA_CLK_25MHZ                                                                   </t>
  </si>
  <si>
    <t xml:space="preserve">                                                 +02.9039 +02.2433        2 FPGA_ENETA_CLK25MHZ                                                               </t>
  </si>
  <si>
    <t xml:space="preserve">R150     rs_0402                          230  2 +02.8073 +02.2141        1 $5N3566                                                                           </t>
  </si>
  <si>
    <t xml:space="preserve">                                                 +02.8298 +02.2409        2 VCC3_3                                                                            </t>
  </si>
  <si>
    <t xml:space="preserve">R151     rs_0402                           50  2 +02.8018 +02.2655        1 $5N3871                                                                           </t>
  </si>
  <si>
    <t xml:space="preserve">                                                 +02.7793 +02.2387        2 VCC3_3                                                                            </t>
  </si>
  <si>
    <t xml:space="preserve">R152     rs_0402                           90  2 +01.2450 +02.2301        1 VCC5_0                                                                            </t>
  </si>
  <si>
    <t xml:space="preserve">                                                 +01.2450 +02.1951        2 $1N3550                                                                           </t>
  </si>
  <si>
    <t xml:space="preserve">R153     rs_0402                          270  2 +01.1231 +02.2474        1 $1N1796                                                                           </t>
  </si>
  <si>
    <t xml:space="preserve">                                                 +01.1231 +02.2824        2 ENETA_CLK_DIV                                                                     </t>
  </si>
  <si>
    <t xml:space="preserve">R154     rs_0402                          180  2 +03.5632 +02.1472        1 GROUND                                                                            </t>
  </si>
  <si>
    <t xml:space="preserve">                                                 +03.5982 +02.1472        2 $1N651                                                                            </t>
  </si>
  <si>
    <t xml:space="preserve">R155     rs_0603_sec                        0  2 +03.6003 +02.1911        1 $1N651                                                                            </t>
  </si>
  <si>
    <t xml:space="preserve">                                                 +03.5353 +02.1911        2 USB_POK                                                                           </t>
  </si>
  <si>
    <t xml:space="preserve">R156     rs_0603_sec                       90  2 +01.0010 +05.0647        1 GROUND                                                                            </t>
  </si>
  <si>
    <t xml:space="preserve">                                                 +01.0010 +04.9997        2 $1N1519                                                                           </t>
  </si>
  <si>
    <t xml:space="preserve">R157     rs_0402                           90  2 +01.2841 +02.1564        1 $1N3550                                                                           </t>
  </si>
  <si>
    <t xml:space="preserve">                                                 +01.2841 +02.1214        2 $1N3752                                                                           </t>
  </si>
  <si>
    <t xml:space="preserve">R158     rs_0402                          270  2 +01.2450 +02.1214        1 $1N3752                                                                           </t>
  </si>
  <si>
    <t xml:space="preserve">                                                 +01.2450 +02.1564        2 $1N3733                                                                           </t>
  </si>
  <si>
    <t xml:space="preserve">R159     rs_0402                            0  2 +01.2070 +02.1800        1 TEST_VCC5_0_LOW                                                                   </t>
  </si>
  <si>
    <t xml:space="preserve">                                                 +01.1720 +02.1800        2 GROUND                                                                            </t>
  </si>
  <si>
    <t xml:space="preserve">R160     rs_0402                           90  2 +00.8041 +02.1672        1 L151_FAULT_DETECT_L                                                               </t>
  </si>
  <si>
    <t xml:space="preserve">                                                 +00.8041 +02.1322        2 VBD3_3                                                                            </t>
  </si>
  <si>
    <t xml:space="preserve">R161     rs_0402                          180  2 +00.7208 +02.1492        1 $1N5715                                                                           </t>
  </si>
  <si>
    <t xml:space="preserve">                                                 +00.7558 +02.1492        2 GROUND                                                                            </t>
  </si>
  <si>
    <t xml:space="preserve">R162     rs_0402                          180  2 +00.6090 +02.1160        1 L151_JTDO                                                                         </t>
  </si>
  <si>
    <t xml:space="preserve">                                                 +00.6440 +02.1160        2 VBD3_3                                                                            </t>
  </si>
  <si>
    <t xml:space="preserve">R163     rs_0402                          180  2 +00.5290 +02.1190        1 VBD3_3                                                                            </t>
  </si>
  <si>
    <t xml:space="preserve">                                                 +00.5640 +02.1190        2 SPI2_L151_CS_L                                                                    </t>
  </si>
  <si>
    <t xml:space="preserve">R164     rs_0402                          180  2 +00.2829 +02.1714        1 $1N2659                                                                           </t>
  </si>
  <si>
    <t xml:space="preserve">                                                 +00.3179 +02.1714        2 VCC5_0                                                                            </t>
  </si>
  <si>
    <t xml:space="preserve">R165     rs_0402                            0  2 +00.3178 +02.1325        1 ADC_VCC5_0                                                                        </t>
  </si>
  <si>
    <t xml:space="preserve">                                                 +00.2828 +02.1325        2 $1N2659                                                                           </t>
  </si>
  <si>
    <t xml:space="preserve">R166     rs_1206_sec                      270  2 +04.5854 +01.9981        1 CHASSIS_BOTTOM                                                                    </t>
  </si>
  <si>
    <t xml:space="preserve">                                                 +04.5854 +02.1231        2 USB_SHIELD                                                                        </t>
  </si>
  <si>
    <t xml:space="preserve">R167     rs_0402                          140  2 +02.8668 +02.0204        1 $1N50                                                                             </t>
  </si>
  <si>
    <t xml:space="preserve">                                                 +02.8936 +01.9979        2 ENETA_TD                                                                          </t>
  </si>
  <si>
    <t xml:space="preserve">R168     rs_0402                           90  2 +01.1835 +02.0503        1 GROUND                                                                            </t>
  </si>
  <si>
    <t xml:space="preserve">                                                 +01.1835 +02.0153        2 FAULT_EN                                                                          </t>
  </si>
  <si>
    <t xml:space="preserve">R169     rs_0402                            0  2 +00.8785 +02.0310        1 GROUND                                                                            </t>
  </si>
  <si>
    <t xml:space="preserve">                                                 +00.8435 +02.0310        2 L151_SHUTDOWN                                                                     </t>
  </si>
  <si>
    <t xml:space="preserve">R170     rs_0402                          270  2 +00.4133 +02.0535        1 GROUND                                                                            </t>
  </si>
  <si>
    <t xml:space="preserve">                                                 +00.4133 +02.0885        2 ADC_2_5CLAMP                                                                      </t>
  </si>
  <si>
    <t xml:space="preserve">R171     rs_0402                          270  2 +00.3757 +02.0535        1 $1N6317                                                                           </t>
  </si>
  <si>
    <t xml:space="preserve">                                                 +00.3757 +02.0885        2 ADC_2_5CLAMP                                                                      </t>
  </si>
  <si>
    <t xml:space="preserve">R172     rs_0402                          180  2 +00.2828 +02.0944        1 GROUND                                                                            </t>
  </si>
  <si>
    <t xml:space="preserve">                                                 +00.3178 +02.0944        2 ADC_VCC5_0                                                                        </t>
  </si>
  <si>
    <t xml:space="preserve">R173     rs_0402                          140  2 +02.8415 +01.9906        1 $1N50                                                                             </t>
  </si>
  <si>
    <t xml:space="preserve">                                                 +02.8683 +01.9681        2 \ENETA_TD                                                                         </t>
  </si>
  <si>
    <t xml:space="preserve">R174     rs_0402                          140  2 +02.8075 +01.9498        1 $1N63                                                                             </t>
  </si>
  <si>
    <t xml:space="preserve">                                                 +02.8344 +01.9273        2 ENETA_RD                                                                          </t>
  </si>
  <si>
    <t xml:space="preserve">R175     rs_0402                          140  2 +02.7837 +01.9210        1 $1N63                                                                             </t>
  </si>
  <si>
    <t xml:space="preserve">                                                 +02.8105 +01.8986        2 \ENETA_RD                                                                         </t>
  </si>
  <si>
    <t xml:space="preserve">R176     rs_0402                          270  2 +01.2852 +01.9547        1 GROUND                                                                            </t>
  </si>
  <si>
    <t xml:space="preserve">                                                 +01.2852 +01.9897        2 ENETA_PHYRST_L                                                                    </t>
  </si>
  <si>
    <t xml:space="preserve">R177     rs_0402                           90  2 +01.2478 +01.9897        1 ENETA_PHYRST_L                                                                    </t>
  </si>
  <si>
    <t xml:space="preserve">                                                 +01.2478 +01.9547        2 $5N5197                                                                           </t>
  </si>
  <si>
    <t xml:space="preserve">R178     rs_0402                           90  2 +01.0254 +01.9559        1 GROUND                                                                            </t>
  </si>
  <si>
    <t xml:space="preserve">                                                 +01.0254 +01.9209        2 ENET_RESET_EN                                                                     </t>
  </si>
  <si>
    <t xml:space="preserve">R179     rs_0402                           90  2 +00.9590 +01.9580        1 $1N3115                                                                           </t>
  </si>
  <si>
    <t xml:space="preserve">                                                 +00.9590 +01.9230        2 $1N1620                                                                           </t>
  </si>
  <si>
    <t xml:space="preserve">R180     rs_0402                          270  2 +00.3652 +01.9536        1 VBD3_3                                                                            </t>
  </si>
  <si>
    <t xml:space="preserve">                                                 +00.3652 +01.9886        2 $1N6317                                                                           </t>
  </si>
  <si>
    <t xml:space="preserve">R181     rs_0402                          180  2 +00.9889 +01.8618        1 TEST_VBD3_3_LOW                                                                   </t>
  </si>
  <si>
    <t xml:space="preserve">                                                 +01.0239 +01.8618        2 GROUND                                                                            </t>
  </si>
  <si>
    <t xml:space="preserve">R182     rs_0402                            0  2 +00.8785 +01.8750        1 $1N1620                                                                           </t>
  </si>
  <si>
    <t xml:space="preserve">                                                 +00.8435 +01.8750        2 VBD3_3                                                                            </t>
  </si>
  <si>
    <t xml:space="preserve">R183     rs_0402                            0  2 +00.8785 +01.8374        1 GROUND                                                                            </t>
  </si>
  <si>
    <t xml:space="preserve">                                                 +00.8435 +01.8374        2 $1N3531                                                                           </t>
  </si>
  <si>
    <t xml:space="preserve">R184     rs_0402                           90  2 +00.3330 +01.8416        1 GROUND                                                                            </t>
  </si>
  <si>
    <t xml:space="preserve">                                                 +00.3330 +01.8066        2 ADC_SD3_3                                                                         </t>
  </si>
  <si>
    <t xml:space="preserve">R185     rs_0402                          270  2 +00.2960 +01.8066        1 ADC_SD3_3                                                                         </t>
  </si>
  <si>
    <t xml:space="preserve">                                                 +00.2960 +01.8416        2 SD3_3V                                                                            </t>
  </si>
  <si>
    <t xml:space="preserve">R186     rs_0603_sec                      270  2 +01.1741 +01.4401        1 GROUND                                                                            </t>
  </si>
  <si>
    <t xml:space="preserve">                                                 +01.1741 +01.5051        2 $1N1753                                                                           </t>
  </si>
  <si>
    <t xml:space="preserve">R187     rs_0402                          140  2 +02.5175 +01.7143        1 $5N3564                                                                           </t>
  </si>
  <si>
    <t xml:space="preserve">                                                 +02.5443 +01.6918        2 GROUND                                                                            </t>
  </si>
  <si>
    <t xml:space="preserve">R188     rs_0201                          230  2 +02.4910 +01.7874        1 PHY_INT                                                                           </t>
  </si>
  <si>
    <t xml:space="preserve">                                                 +02.5045 +01.8035        2 ENETA_LED2                                                                        </t>
  </si>
  <si>
    <t xml:space="preserve">R189     rs_0402                            0  2 +01.0487 +01.7242        1 GROUND                                                                            </t>
  </si>
  <si>
    <t xml:space="preserve">                                                 +01.0137 +01.7242        2 ADC_PHYA2_5                                                                       </t>
  </si>
  <si>
    <t xml:space="preserve">R190     rs_0402                            0  2 +00.8785 +01.7972        1 GROUND                                                                            </t>
  </si>
  <si>
    <t xml:space="preserve">                                                 +00.8435 +01.7972        2 VCC1_15EN                                                                         </t>
  </si>
  <si>
    <t xml:space="preserve">R191     rs_0402                          270  2 +00.1027 +01.7351        1 GROUND                                                                            </t>
  </si>
  <si>
    <t xml:space="preserve">                                                 +00.1027 +01.7701        2 ADC_OFFSET                                                                        </t>
  </si>
  <si>
    <t xml:space="preserve">R192     rs_0603_sec                      180  2 +01.2736 +01.6252        1 GROUND                                                                            </t>
  </si>
  <si>
    <t xml:space="preserve">                                                 +01.3386 +01.6252        2 $1N1702                                                                           </t>
  </si>
  <si>
    <t xml:space="preserve">R193     rs_0402                          180  2 +01.0137 +01.6869        1 ADC_PHYA2_5                                                                       </t>
  </si>
  <si>
    <t xml:space="preserve">                                                 +01.0487 +01.6869        2 PHYA2_5                                                                           </t>
  </si>
  <si>
    <t xml:space="preserve">R194     rs_0402                          180  2 +00.8443 +01.6833        1 L151_RESET_L                                                                      </t>
  </si>
  <si>
    <t xml:space="preserve">                                                 +00.8793 +01.6833        2 VBD3_3                                                                            </t>
  </si>
  <si>
    <t xml:space="preserve">R195     rs_0402                          180  2 +00.7010 +01.6835        1 $1N4228                                                                           </t>
  </si>
  <si>
    <t xml:space="preserve">                                                 +00.7360 +01.6835        2 GROUND                                                                            </t>
  </si>
  <si>
    <t xml:space="preserve">R196     rs_0402                          270  2 +00.4912 +01.5942        1 GROUND                                                                            </t>
  </si>
  <si>
    <t xml:space="preserve">                                                 +00.4912 +01.6292        2 ADC_VBD3_3                                                                        </t>
  </si>
  <si>
    <t xml:space="preserve">R197     rs_0402                           90  2 +00.4222 +01.6292        1 ADC_VBD3_3                                                                        </t>
  </si>
  <si>
    <t xml:space="preserve">                                                 +00.4222 +01.5942        2 VBD3_3                                                                            </t>
  </si>
  <si>
    <t xml:space="preserve">R198     rs_0402                            0  2 +00.4071 +01.6990        1 DAC_TEST_VOLTAGE                                                                  </t>
  </si>
  <si>
    <t xml:space="preserve">                                                 +00.3721 +01.6990        2 $1N2035                                                                           </t>
  </si>
  <si>
    <t xml:space="preserve">R199     rs_0402                          180  2 +01.2710 +01.5420        1 $1N1711                                                                           </t>
  </si>
  <si>
    <t xml:space="preserve">                                                 +01.3060 +01.5420        2 $1N1708                                                                           </t>
  </si>
  <si>
    <t xml:space="preserve">R200     rs_0402                           90  2 +00.7761 +01.6124        1 ADC_VCC1_5                                                                        </t>
  </si>
  <si>
    <t xml:space="preserve">                                                 +00.7761 +01.5774        2 VCC1_5                                                                            </t>
  </si>
  <si>
    <t xml:space="preserve">R201     rs_0402                          270  2 +00.7381 +01.5774        1 GROUND                                                                            </t>
  </si>
  <si>
    <t xml:space="preserve">                                                 +00.7381 +01.6124        2 ADC_VCC1_5                                                                        </t>
  </si>
  <si>
    <t xml:space="preserve">R202     rs_0402                          270  2 +00.6040 +01.5780        1 GROUND                                                                            </t>
  </si>
  <si>
    <t xml:space="preserve">                                                 +00.6040 +01.6130        2 ADC_VCC1_15                                                                       </t>
  </si>
  <si>
    <t xml:space="preserve">R203     rs_0402                           90  2 +00.5670 +01.6130        1 ADC_VCC1_15                                                                       </t>
  </si>
  <si>
    <t xml:space="preserve">                                                 +00.5670 +01.5780        2 VCC1_15                                                                           </t>
  </si>
  <si>
    <t xml:space="preserve">R204     rs_0603_sec                       90  2 +01.2753 +01.5051        1 $1N1753                                                                           </t>
  </si>
  <si>
    <t xml:space="preserve">                                                 +01.2753 +01.4401        2 VCC3_3                                                                            </t>
  </si>
  <si>
    <t xml:space="preserve">R205     rs_0603_sec                        0  2 +00.1665 +01.8151        1 ADC_VREF2_5                                                                       </t>
  </si>
  <si>
    <t xml:space="preserve">                                                 +00.1015 +01.8151        2 ADC_OFFSET                                                                        </t>
  </si>
  <si>
    <t xml:space="preserve">R206     rs_0603_sec                      270  2 +02.9266 +04.9950        1 $1N1588                                                                           </t>
  </si>
  <si>
    <t xml:space="preserve">                                                 +02.9266 +05.0600        2 VCC1_15                                                                           </t>
  </si>
  <si>
    <t xml:space="preserve">R207     rs_0402                            0  2 +00.3211 +01.4355        1 GROUND                                                                            </t>
  </si>
  <si>
    <t xml:space="preserve">                                                 +00.2861 +01.4355        2 ADC_VCC1_2                                                                        </t>
  </si>
  <si>
    <t xml:space="preserve">R208     rs_0402                          270  2 +00.2153 +01.3973        1 GROUND                                                                            </t>
  </si>
  <si>
    <t xml:space="preserve">                                                 +00.2153 +01.4323        2 ADC_VCC3_3                                                                        </t>
  </si>
  <si>
    <t xml:space="preserve">R209     rs_0402                           90  2 +00.1755 +01.4323        1 ADC_VCC3_3                                                                        </t>
  </si>
  <si>
    <t xml:space="preserve">                                                 +00.1755 +01.3973        2 VCC3_3                                                                            </t>
  </si>
  <si>
    <t xml:space="preserve">R210     rs_0402                          180  2 +00.2861 +01.3974        1 ADC_VCC1_2                                                                        </t>
  </si>
  <si>
    <t xml:space="preserve">                                                 +00.3211 +01.3974        2 VCC1_2                                                                            </t>
  </si>
  <si>
    <t xml:space="preserve">R211     rs_0603_sec                      320  2 +04.4650 +01.1219        1 CHASSIS_BOTTOM                                                                    </t>
  </si>
  <si>
    <t xml:space="preserve">                                                 +04.4152 +01.1637        2 $1N2551                                                                           </t>
  </si>
  <si>
    <t xml:space="preserve">R212     rs_0603_sec                        0  2 +04.3662 +01.1837        1 $1N2551                                                                           </t>
  </si>
  <si>
    <t xml:space="preserve">                                                 +04.3012 +01.1837        2 $1N2549                                                                           </t>
  </si>
  <si>
    <t xml:space="preserve">R213     rs_0603_sec                       50  2 +04.2522 +01.1588        1 $1N2549                                                                           </t>
  </si>
  <si>
    <t xml:space="preserve">                                                 +04.2105 +01.1090        2 ENETA_SHIELD                                                                      </t>
  </si>
  <si>
    <t xml:space="preserve">R214     rs_0402                          320  2 +03.4890 +01.1170        1 $1N32                                                                             </t>
  </si>
  <si>
    <t xml:space="preserve">                                                 +03.4622 +01.1395        2 $1N45                                                                             </t>
  </si>
  <si>
    <t xml:space="preserve">R215     rs_0402                           90  2 +00.8295 +01.2099        1 L151_RESET_L                                                                      </t>
  </si>
  <si>
    <t xml:space="preserve">                                                 +00.8295 +01.1749        2 TRESET_L                                                                          </t>
  </si>
  <si>
    <t xml:space="preserve">R216     rs_0402                          270  2 +00.6000 +01.1460        1 GROUND                                                                            </t>
  </si>
  <si>
    <t xml:space="preserve">                                                 +00.6000 +01.1810        2 SWCLK_TCK                                                                         </t>
  </si>
  <si>
    <t xml:space="preserve">R217     rs_0402                          140  2 +03.5463 +01.0688        1 $1N32                                                                             </t>
  </si>
  <si>
    <t xml:space="preserve">                                                 +03.5732 +01.0463        2 $1N44                                                                             </t>
  </si>
  <si>
    <t xml:space="preserve">R218     rs_0402                          140  2 +03.7156 +00.9816        1 $1N31                                                                             </t>
  </si>
  <si>
    <t xml:space="preserve">                                                 +03.7424 +00.9591        2 $1N37                                                                             </t>
  </si>
  <si>
    <t xml:space="preserve">R219     rs_0402                          140  2 +03.6897 +00.9513        1 $1N31                                                                             </t>
  </si>
  <si>
    <t xml:space="preserve">                                                 +03.7165 +00.9288        2 $1N38                                                                             </t>
  </si>
  <si>
    <t xml:space="preserve">R220     rs_1206_sec                      180  2 +02.9704 +00.7384        1 GROUND                                                                            </t>
  </si>
  <si>
    <t xml:space="preserve">                                                 +03.0954 +00.7384        2 CHASSIS_BOTTOM                                                                    </t>
  </si>
  <si>
    <t xml:space="preserve">R221     rs_1206_sec                      270  2 +03.2536 +00.3115        1 HEATSINK_BOTTOM                                                                   </t>
  </si>
  <si>
    <t xml:space="preserve">                                                 +03.2536 +00.4365        2 CHASSIS_BOTTOM                                                                    </t>
  </si>
  <si>
    <t xml:space="preserve">R222     rs_0603_sec                       90  2 +02.0170 +01.0455        1 DIGIT2(3)                                                                         </t>
  </si>
  <si>
    <t xml:space="preserve">                                                 +02.0170 +00.9805        2 $1N4029                                                                           </t>
  </si>
  <si>
    <t xml:space="preserve">R223     rs_0402                          270  2 +01.9100 +03.4090        1 GROUND                                                                            </t>
  </si>
  <si>
    <t xml:space="preserve">                                                 +01.9100 +03.4440        2 ENETB_RXDATA(3)                                                                   </t>
  </si>
  <si>
    <t xml:space="preserve">R224     rs_0402                          270  2 +01.9859 +03.4092        1 GROUND                                                                            </t>
  </si>
  <si>
    <t xml:space="preserve">                                                 +01.9859 +03.4442        2 ENETB_RXDATA(2)                                                                   </t>
  </si>
  <si>
    <t xml:space="preserve">R225     rs_0402                          270  2 +01.9480 +03.4090        1 GROUND                                                                            </t>
  </si>
  <si>
    <t xml:space="preserve">                                                 +01.9480 +03.4440        2 ENETB_RXDATA(1)                                                                   </t>
  </si>
  <si>
    <t xml:space="preserve">R226     rs_0402                          270  2 +02.0243 +03.4096        1 GROUND                                                                            </t>
  </si>
  <si>
    <t xml:space="preserve">                                                 +02.0243 +03.4446        2 ENETB_RXDATA(0)                                                                   </t>
  </si>
  <si>
    <t xml:space="preserve">R227     rs_0402                          270  2 +01.7360 +02.9780        1 GROUND                                                                            </t>
  </si>
  <si>
    <t xml:space="preserve">                                                 +01.7360 +03.0130        2 $3N887                                                                            </t>
  </si>
  <si>
    <t xml:space="preserve">R228     rs_0402                          270  2 +01.7750 +02.9780        1 GROUND                                                                            </t>
  </si>
  <si>
    <t xml:space="preserve">                                                 +01.7750 +03.0130        2 $3N5055                                                                           </t>
  </si>
  <si>
    <t xml:space="preserve">R229     rs_0402                          270  2 +01.8130 +02.9780        1 GROUND                                                                            </t>
  </si>
  <si>
    <t xml:space="preserve">                                                 +01.8130 +03.0130        2 $3N5057                                                                           </t>
  </si>
  <si>
    <t xml:space="preserve">R230     rs_0402                          270  2 +01.8510 +02.9780        1 GROUND                                                                            </t>
  </si>
  <si>
    <t xml:space="preserve">                                                 +01.8510 +03.0130        2 $3N5059                                                                           </t>
  </si>
  <si>
    <t xml:space="preserve">R231     rs_0402                           90  2 +01.8513 +02.9388        1 GROUND                                                                            </t>
  </si>
  <si>
    <t xml:space="preserve">                                                 +01.8513 +02.9038        2 $3N5061                                                                           </t>
  </si>
  <si>
    <t xml:space="preserve">R232     rs_0402                           90  2 +01.8130 +02.9380        1 GROUND                                                                            </t>
  </si>
  <si>
    <t xml:space="preserve">                                                 +01.8130 +02.9030        2 $3N5063                                                                           </t>
  </si>
  <si>
    <t xml:space="preserve">R233     rs_0402                           90  2 +01.7750 +02.9380        1 GROUND                                                                            </t>
  </si>
  <si>
    <t xml:space="preserve">                                                 +01.7750 +02.9030        2 $3N5073                                                                           </t>
  </si>
  <si>
    <t xml:space="preserve">R234     rs_0402                           90  2 +01.7360 +02.9380        1 GROUND                                                                            </t>
  </si>
  <si>
    <t xml:space="preserve">                                                 +01.7360 +02.9030        2 $3N5075                                                                           </t>
  </si>
  <si>
    <t xml:space="preserve">R235     rs_0402                            0  2 +00.9800 +03.8110        1 APEX_BCS_L(0)                                                                     </t>
  </si>
  <si>
    <t xml:space="preserve">                                                 +00.9450 +03.8110        2 VCC3_3                                                                            </t>
  </si>
  <si>
    <t xml:space="preserve">R236     rs_0402                          180  2 +01.0267 +03.8252        1 APEX_BCS_L(1)                                                                     </t>
  </si>
  <si>
    <t xml:space="preserve">                                                 +01.0617 +03.8252        2 VCC3_3                                                                            </t>
  </si>
  <si>
    <t xml:space="preserve">R237     rs_0402                          180  2 +01.1230 +03.8250        1 APEX_BCS_L(2)                                                                     </t>
  </si>
  <si>
    <t xml:space="preserve">                                                 +01.1580 +03.8250        2 VCC3_3                                                                            </t>
  </si>
  <si>
    <t xml:space="preserve">R238     rs_0402                          180  2 +01.1235 +03.7865        1 SH_WRX_L(0)                                                                       </t>
  </si>
  <si>
    <t xml:space="preserve">                                                 +01.1585 +03.7865        2 VCC3_3                                                                            </t>
  </si>
  <si>
    <t xml:space="preserve">R239     rs_0402                          270  2 +01.1040 +03.8910        1 SH_WRX_L(1)                                                                       </t>
  </si>
  <si>
    <t xml:space="preserve">                                                 +01.1040 +03.9260        2 VCC3_3                                                                            </t>
  </si>
  <si>
    <t xml:space="preserve">R240     rs_0402                          270  2 +01.0610 +03.8910        1 SH_WRX_L(2)                                                                       </t>
  </si>
  <si>
    <t xml:space="preserve">                                                 +01.0610 +03.9260        2 VCC3_3                                                                            </t>
  </si>
  <si>
    <t xml:space="preserve">R241     rs_0402                           90  2 +01.0180 +03.9260        1 SH_WRX_L(3)                                                                       </t>
  </si>
  <si>
    <t xml:space="preserve">                                                 +01.0180 +03.8910        2 VCC3_3                                                                            </t>
  </si>
  <si>
    <t xml:space="preserve">R242     rs_0402                            0  2 +00.9800 +03.8510        1 SH_BGNT_L                                                                         </t>
  </si>
  <si>
    <t xml:space="preserve">                                                 +00.9450 +03.8510        2 VCC3_3                                                                            </t>
  </si>
  <si>
    <t xml:space="preserve">R243     rs_0402                          180  2 +03.8540 +04.2040        1 TO_TDI                                                                            </t>
  </si>
  <si>
    <t xml:space="preserve">                                                 +03.8890 +04.2040        2 VBD3_3                                                                            </t>
  </si>
  <si>
    <t xml:space="preserve">R244     rs_0402                          180  2 +03.8370 +04.1640        1 TO_TRST_L                                                                         </t>
  </si>
  <si>
    <t xml:space="preserve">                                                 +03.8720 +04.1640        2 VBD3_3                                                                            </t>
  </si>
  <si>
    <t xml:space="preserve">R245     rs_0402                          180  2 +03.8360 +04.1230        1 TO_TMS                                                                            </t>
  </si>
  <si>
    <t xml:space="preserve">                                                 +03.8710 +04.1230        2 VBD3_3                                                                            </t>
  </si>
  <si>
    <t xml:space="preserve">R246     rs_0402                          180  2 +03.8370 +04.0780        1 TO_TCK                                                                            </t>
  </si>
  <si>
    <t xml:space="preserve">                                                 +03.8720 +04.0780        2 GROUND                                                                            </t>
  </si>
  <si>
    <t xml:space="preserve">R247     rs_0402                           90  2 +00.8680 +01.2740        1 VBD3_3                                                                            </t>
  </si>
  <si>
    <t xml:space="preserve">                                                 +00.8680 +01.2390        2 TRACECLK                                                                          </t>
  </si>
  <si>
    <t xml:space="preserve">R248     rs_0402                           90  2 +00.9290 +01.2740        1 VBD3_3                                                                            </t>
  </si>
  <si>
    <t xml:space="preserve">                                                 +00.9290 +01.2390        2 TRACED0                                                                           </t>
  </si>
  <si>
    <t xml:space="preserve">R249     rs_0402                           90  2 +00.9930 +01.2740        1 VBD3_3                                                                            </t>
  </si>
  <si>
    <t xml:space="preserve">                                                 +00.9930 +01.2390        2 TRACED1                                                                           </t>
  </si>
  <si>
    <t xml:space="preserve">R250     rs_0402                          270  2 +00.9440 +01.3270        1 VBD3_3                                                                            </t>
  </si>
  <si>
    <t xml:space="preserve">                                                 +00.9440 +01.3620        2 TRACED2                                                                           </t>
  </si>
  <si>
    <t xml:space="preserve">R251     rs_0402                          270  2 +00.9870 +01.3270        1 VBD3_3                                                                            </t>
  </si>
  <si>
    <t xml:space="preserve">                                                 +00.9870 +01.3620        2 TRACED3                                                                           </t>
  </si>
  <si>
    <t xml:space="preserve">R252     rs_0402                          270  2 +00.9020 +01.3270        1 VBD3_3                                                                            </t>
  </si>
  <si>
    <t xml:space="preserve">                                                 +00.9020 +01.3620        2 EXTB_TDI                                                                          </t>
  </si>
  <si>
    <t xml:space="preserve">R253     rs_0402                          270  2 +00.8600 +01.3270        1 VBD3_3                                                                            </t>
  </si>
  <si>
    <t xml:space="preserve">                                                 +00.8600 +01.3620        2 SDWIO_TMS                                                                         </t>
  </si>
  <si>
    <t xml:space="preserve">R254     rs_0402                           90  2 +02.3380 +04.6590        1 $1N969                                                                            </t>
  </si>
  <si>
    <t xml:space="preserve">                                                 +02.3380 +04.6240        2 VCC3_3                                                                            </t>
  </si>
  <si>
    <t xml:space="preserve">R255     rs_0402                           90  2 +02.2200 +04.6590        1 $1N1149                                                                           </t>
  </si>
  <si>
    <t xml:space="preserve">                                                 +02.2200 +04.6240        2 VCC3_3                                                                            </t>
  </si>
  <si>
    <t xml:space="preserve">R256     rs_0402                           90  2 +02.2990 +04.6590        1 SPI3_MDO                                                                          </t>
  </si>
  <si>
    <t xml:space="preserve">                                                 +02.2990 +04.6240        2 VCC3_3                                                                            </t>
  </si>
  <si>
    <t xml:space="preserve">R257     rs_0402                           90  2 +02.2600 +04.6590        1 UART_RXD                                                                          </t>
  </si>
  <si>
    <t xml:space="preserve">                                                 +02.2600 +04.6240        2 VCC3_3                                                                            </t>
  </si>
  <si>
    <t xml:space="preserve">R258     rs_0402                          180  2 +02.3630 +04.5400        1 SD0_DAT(4)                                                                        </t>
  </si>
  <si>
    <t xml:space="preserve">                                                 +02.3980 +04.5400        2 VCC3_3                                                                            </t>
  </si>
  <si>
    <t xml:space="preserve">R259     rs_0402                          180  2 +02.3630 +04.5000        1 SD0_DAT(5)                                                                        </t>
  </si>
  <si>
    <t xml:space="preserve">                                                 +02.3980 +04.5000        2 VCC3_3                                                                            </t>
  </si>
  <si>
    <t xml:space="preserve">R260     rs_0402                          180  2 +02.3630 +04.5800        1 SD0_DAT(6)                                                                        </t>
  </si>
  <si>
    <t xml:space="preserve">                                                 +02.3980 +04.5800        2 VCC3_3                                                                            </t>
  </si>
  <si>
    <t xml:space="preserve">R261     rs_0402                          180  2 +02.2210 +04.5850        1 SD0_DAT(7)                                                                        </t>
  </si>
  <si>
    <t xml:space="preserve">                                                 +02.2560 +04.5850        2 VCC3_3                                                                            </t>
  </si>
  <si>
    <t xml:space="preserve">R263     rs_0402                            0  2 +03.8890 +03.3990        1 SD0_WP                                                                            </t>
  </si>
  <si>
    <t xml:space="preserve">                                                 +03.8540 +03.3990        2 SD3_3V                                                                            </t>
  </si>
  <si>
    <t xml:space="preserve">R264     rs_0402                            0  2 +03.8159 +03.4068        1 SD0_DATA(2)                                                                       </t>
  </si>
  <si>
    <t xml:space="preserve">                                                 +03.7809 +03.4068        2 SD3_3V                                                                            </t>
  </si>
  <si>
    <t xml:space="preserve">R265     rs_0402                            0  2 +03.8920 +03.3210        1 SD0_DATA(1)                                                                       </t>
  </si>
  <si>
    <t xml:space="preserve">                                                 +03.8570 +03.3210        2 SD3_3V                                                                            </t>
  </si>
  <si>
    <t xml:space="preserve">R266     rs_0402                            0  2 +03.8150 +03.3610        1 SD0_DATA(0)                                                                       </t>
  </si>
  <si>
    <t xml:space="preserve">                                                 +03.7800 +03.3610        2 SD3_3V                                                                            </t>
  </si>
  <si>
    <t xml:space="preserve">R267     rs_0402                            0  2 +03.8890 +03.4410        1 SD0_DATA(3)                                                                       </t>
  </si>
  <si>
    <t xml:space="preserve">                                                 +03.8540 +03.4410        2 SD3_3V                                                                            </t>
  </si>
  <si>
    <t xml:space="preserve">R268     rs_0402                          180  2 +03.7800 +03.3210        1 $1N2589                                                                           </t>
  </si>
  <si>
    <t xml:space="preserve">                                                 +03.8150 +03.3210        2 SD3_3V                                                                            </t>
  </si>
  <si>
    <t xml:space="preserve">R269     rs_0402                            0  2 +03.8893 +03.4820        1 $1N2591                                                                           </t>
  </si>
  <si>
    <t xml:space="preserve">                                                 +03.8543 +03.4820        2 SD3_3V                                                                            </t>
  </si>
  <si>
    <t xml:space="preserve">R270     rs_0402                          180  2 +01.5100 +03.3470        1 VCC3_3                                                                            </t>
  </si>
  <si>
    <t xml:space="preserve">                                                 +01.5450 +03.3470        2 SD1_DAT(0)                                                                        </t>
  </si>
  <si>
    <t xml:space="preserve">R271     rs_0402                            0  2 +01.4698 +03.3300        1 VCC3_3                                                                            </t>
  </si>
  <si>
    <t xml:space="preserve">                                                 +01.4348 +03.3300        2 SD1_DAT(1)                                                                        </t>
  </si>
  <si>
    <t xml:space="preserve">R272     rs_0402                          180  2 +01.5100 +03.3060        1 VCC3_3                                                                            </t>
  </si>
  <si>
    <t xml:space="preserve">                                                 +01.5450 +03.3060        2 SD1_DAT(2)                                                                        </t>
  </si>
  <si>
    <t xml:space="preserve">R273     rs_0402                            0  2 +01.4698 +03.2800        1 VCC3_3                                                                            </t>
  </si>
  <si>
    <t xml:space="preserve">                                                 +01.4348 +03.2800        2 SD1_DAT(3)                                                                        </t>
  </si>
  <si>
    <t xml:space="preserve">R274     rs_0402                            0  2 +01.4698 +03.4280        1 VCC3_3                                                                            </t>
  </si>
  <si>
    <t xml:space="preserve">                                                 +01.4348 +03.4280        2 SD1_DAT(4)                                                                        </t>
  </si>
  <si>
    <t xml:space="preserve">R275     rs_0402                          180  2 +01.5100 +03.4280        1 VCC3_3                                                                            </t>
  </si>
  <si>
    <t xml:space="preserve">                                                 +01.5450 +03.4280        2 SD1_DAT(5)                                                                        </t>
  </si>
  <si>
    <t xml:space="preserve">R276     rs_0402                            0  2 +01.4698 +03.3870        1 VCC3_3                                                                            </t>
  </si>
  <si>
    <t xml:space="preserve">                                                 +01.4348 +03.3870        2 SD1_DAT(6)                                                                        </t>
  </si>
  <si>
    <t xml:space="preserve">R277     rs_0402                          180  2 +01.5100 +03.3870        1 VCC3_3                                                                            </t>
  </si>
  <si>
    <t xml:space="preserve">                                                 +01.5450 +03.3870        2 SD1_DAT(7)                                                                        </t>
  </si>
  <si>
    <t xml:space="preserve">R500     rs_0402                          270  2 +02.2350 +03.9570        1 $2N1210                                                                           </t>
  </si>
  <si>
    <t xml:space="preserve">                                                 +02.2350 +03.9920        2 GROUND                                                                            </t>
  </si>
  <si>
    <t xml:space="preserve">R501     rs_0402                            0  2 +02.9440 +03.4080        1 $2N1260                                                                           </t>
  </si>
  <si>
    <t xml:space="preserve">                                                 +02.9090 +03.4080        2 VCC1_5                                                                            </t>
  </si>
  <si>
    <t xml:space="preserve">R502     rs_0402                            0  2 +02.9400 +04.0990        1 $2N2807                                                                           </t>
  </si>
  <si>
    <t xml:space="preserve">                                                 +02.9050 +04.0990        2 VCC1_5                                                                            </t>
  </si>
  <si>
    <t xml:space="preserve">R503     rs_0402                          180  2 +02.8100 +03.5450        1 GROUND                                                                            </t>
  </si>
  <si>
    <t xml:space="preserve">                                                 +02.8450 +03.5450        2 DDR3_DQS[5]                                                                       </t>
  </si>
  <si>
    <t xml:space="preserve">R504     rs_0402                            0  2 +03.0170 +03.4080        1 GROUND                                                                            </t>
  </si>
  <si>
    <t xml:space="preserve">                                                 +02.9820 +03.4080        2 $2N1260                                                                           </t>
  </si>
  <si>
    <t xml:space="preserve">R505     rs_0402                          270  2 +02.6870 +03.2410        1 $2N1230                                                                           </t>
  </si>
  <si>
    <t xml:space="preserve">                                                 +02.6870 +03.2760        2 GROUND                                                                            </t>
  </si>
  <si>
    <t xml:space="preserve">R506     rs_0402                          180  2 +02.6880 +03.1410        1 $2N2806                                                                           </t>
  </si>
  <si>
    <t xml:space="preserve">                                                 +02.7230 +03.1410        2 VCC1_5                                                                            </t>
  </si>
  <si>
    <t xml:space="preserve">R507     rs_0201                          270  2 +02.6240 +03.1820        1 DDR3_CLK[1]                                                                       </t>
  </si>
  <si>
    <t xml:space="preserve">                                                 +02.6240 +03.2030        2 DDR3_CLK_L[1]                                                                     </t>
  </si>
  <si>
    <t xml:space="preserve">R508     rs_0402                          180  2 +02.6080 +03.1420        1 GROUND                                                                            </t>
  </si>
  <si>
    <t xml:space="preserve">                                                 +02.6430 +03.1420        2 $2N2806                                                                           </t>
  </si>
  <si>
    <t xml:space="preserve">R509     rs_0201                          180  2 +02.9750 +04.1900        1 DDR3_CLK[0]                                                                       </t>
  </si>
  <si>
    <t xml:space="preserve">                                                 +02.9960 +04.1900        2 DDR3_CLK_L[0]                                                                     </t>
  </si>
  <si>
    <t xml:space="preserve">R510     rs_0402                            0  2 +02.9200 +03.5450        1 VCC1_5                                                                            </t>
  </si>
  <si>
    <t xml:space="preserve">                                                 +02.8850 +03.5450        2 DDR3_DQS_L[5]                                                                     </t>
  </si>
  <si>
    <t xml:space="preserve">R511     rs_0402                            0  2 +03.0140 +04.0990        1 GROUND                                                                            </t>
  </si>
  <si>
    <t xml:space="preserve">                                                 +02.9790 +04.0990        2 $2N2807                                                                           </t>
  </si>
  <si>
    <t xml:space="preserve">R512     rs_0402                            0  2 +02.1930 +03.8760        1 ICE_VREF                                                                          </t>
  </si>
  <si>
    <t xml:space="preserve">                                                 +02.1580 +03.8760        2 VCC1_5                                                                            </t>
  </si>
  <si>
    <t xml:space="preserve">R513     rs_0402                          180  2 +02.1970 +04.0330        1 GROUND                                                                            </t>
  </si>
  <si>
    <t xml:space="preserve">                                                 +02.2320 +04.0330        2 ICE_VREF                                                                          </t>
  </si>
  <si>
    <t xml:space="preserve">R514     rs_0201                          270  2 +02.9720 +03.6420        1 DDR3_CLK[2]                                                                       </t>
  </si>
  <si>
    <t xml:space="preserve">                                                 +02.9720 +03.6630        2 DDR3_CLK_L[2]                                                                     </t>
  </si>
  <si>
    <t xml:space="preserve">R515     rs_0402                           90  2 +03.0340 +03.7350        1 GROUND                                                                            </t>
  </si>
  <si>
    <t xml:space="preserve">                                                 +03.0340 +03.7000        2 $2N1192                                                                           </t>
  </si>
  <si>
    <t xml:space="preserve">R516     rs_0402                           90  2 +03.0320 +04.2570        1 GROUND                                                                            </t>
  </si>
  <si>
    <t xml:space="preserve">                                                 +03.0320 +04.2220        2 $2N1229                                                                           </t>
  </si>
  <si>
    <t xml:space="preserve">R517     rs_0402                            0  2 +03.3470 +03.6620        1 VCC1_5                                                                            </t>
  </si>
  <si>
    <t xml:space="preserve">                                                 +03.3120 +03.6620        2 DDR3_DQNU[7]                                                                      </t>
  </si>
  <si>
    <t xml:space="preserve">R518     rs_0402                          180  2 +03.3120 +03.6200        1 DDR3_DQNU[1]                                                                      </t>
  </si>
  <si>
    <t xml:space="preserve">                                                 +03.3470 +03.6200        2 VCC1_5                                                                            </t>
  </si>
  <si>
    <t xml:space="preserve">R519     rs_0402                            0  2 +03.3470 +03.5806        1 VCC1_5                                                                            </t>
  </si>
  <si>
    <t xml:space="preserve">                                                 +03.3120 +03.5806        2 DDR3_DQNU[2]                                                                      </t>
  </si>
  <si>
    <t xml:space="preserve">R520     rs_0402                            0  2 +03.3470 +03.5400        1 VCC1_5                                                                            </t>
  </si>
  <si>
    <t xml:space="preserve">                                                 +03.3120 +03.5400        2 DDR3_DQNU[6]                                                                      </t>
  </si>
  <si>
    <t xml:space="preserve">R521     rs_0402                            0  1 +03.3470 +03.5300        1 VCC1_5                                                                            </t>
  </si>
  <si>
    <t xml:space="preserve">                                                 +03.3120 +03.5300        2 DDR3_DQNU[4]                                                                      </t>
  </si>
  <si>
    <t xml:space="preserve">R522     rs_0402                          180  1 +03.3120 +03.5699        1 DDR3_DQNU[0]                                                                      </t>
  </si>
  <si>
    <t xml:space="preserve">                                                 +03.3470 +03.5699        2 VCC1_5                                                                            </t>
  </si>
  <si>
    <t xml:space="preserve">R523     rs_0402                            0  1 +03.3470 +03.6100        1 VCC1_5                                                                            </t>
  </si>
  <si>
    <t xml:space="preserve">                                                 +03.3120 +03.6100        2 DDR3_DQNU[3]                                                                      </t>
  </si>
  <si>
    <t xml:space="preserve">R524     rs_0402                            0  1 +03.3470 +03.6500        1 VCC1_5                                                                            </t>
  </si>
  <si>
    <t xml:space="preserve">                                                 +03.3120 +03.6500        2 DDR3_DQNU[5]                                                                      </t>
  </si>
  <si>
    <t xml:space="preserve">R530     rs_0402                           90  2 +01.7332 +04.7712        1 JTAG1_ICE2_BYPASS                                                                 </t>
  </si>
  <si>
    <t xml:space="preserve">                                                 +01.7332 +04.7362        2 GROUND                                                                            </t>
  </si>
  <si>
    <t xml:space="preserve">RT1      rs_24708181                      270  2 +02.5356 +04.7382        1 VCC5_0                                                                            </t>
  </si>
  <si>
    <t xml:space="preserve">                                                 +02.5356 +04.9982        2 VCC5_0                                                                            </t>
  </si>
  <si>
    <t xml:space="preserve">RT2      rs_24708181                        0  2 +00.8378 +05.0230        1 VCC5_0                                                                            </t>
  </si>
  <si>
    <t xml:space="preserve">                                                 +00.5778 +05.0230        2 VCC5_0                                                                            </t>
  </si>
  <si>
    <t xml:space="preserve">RT3      rs_24708181                      180  2 +00.5940 +02.7320        1 VCC5_0                                                                            </t>
  </si>
  <si>
    <t xml:space="preserve">                                                 +00.8540 +02.7320        2 VCC5_0                                                                            </t>
  </si>
  <si>
    <t xml:space="preserve">RT4      rs_24708181                       90  2 +00.1263 +02.4985        1 VCC5_0                                                                            </t>
  </si>
  <si>
    <t xml:space="preserve">                                                 +00.1263 +02.2385        2 VCC5_0                                                                            </t>
  </si>
  <si>
    <t xml:space="preserve">RT5      rs_24708181                      180  2 +01.1850 +01.2470        1 VCC5_0                                                                            </t>
  </si>
  <si>
    <t xml:space="preserve">                                                 +01.4450 +01.2470        2 VCC5_0                                                                            </t>
  </si>
  <si>
    <t xml:space="preserve">RV1      rv_944009_sec                    270  2 +04.7067 +01.9476        1 CHASSIS_BOTTOM                                                                    </t>
  </si>
  <si>
    <t xml:space="preserve">                                                 +04.7067 +02.1276        2 USB_SHIELD                                                                        </t>
  </si>
  <si>
    <t xml:space="preserve">RV2      rv_944009                        230  2 +03.3123 +00.9630        1 CHASSIS_BOTTOM                                                                    </t>
  </si>
  <si>
    <t xml:space="preserve">                                                 +03.4280 +01.1009        2 $1N45                                                                             </t>
  </si>
  <si>
    <t xml:space="preserve">RV3      rv_944009_sec                    230  2 +03.4384 +00.8572        1 CHASSIS_BOTTOM                                                                    </t>
  </si>
  <si>
    <t xml:space="preserve">                                                 +03.5541 +00.9951        2 $1N44                                                                             </t>
  </si>
  <si>
    <t xml:space="preserve">RV4      rv_944009_sec                    230  2 +03.5640 +00.7520        1 CHASSIS_BOTTOM                                                                    </t>
  </si>
  <si>
    <t xml:space="preserve">                                                 +03.6797 +00.8899        2 $1N38                                                                             </t>
  </si>
  <si>
    <t xml:space="preserve">RV5      rv_944009_sec                    230  2 +03.6890 +00.6470        1 CHASSIS_BOTTOM                                                                    </t>
  </si>
  <si>
    <t xml:space="preserve">                                                 +03.8047 +00.7849        2 $1N37                                                                             </t>
  </si>
  <si>
    <t xml:space="preserve">RV6      rv_944009_sec                    320  2 +04.1702 +00.4582        1 CHASSIS_BOTTOM                                                                    </t>
  </si>
  <si>
    <t xml:space="preserve">                                                 +04.0323 +00.5739        2 ENETA_SHIELD                                                                      </t>
  </si>
  <si>
    <t xml:space="preserve">S2       sw_pn-14564                       90  2 +02.9310 +00.2550        1 $1N4197                                                                           </t>
  </si>
  <si>
    <t xml:space="preserve">                                                 +02.9310 +00.3550        2 $1N4194                                                                           </t>
  </si>
  <si>
    <t xml:space="preserve">                                                 +02.9310 +00.4550        4 $1N4195                                                                           </t>
  </si>
  <si>
    <t xml:space="preserve">                                                 +02.9310 +00.5550        8 $1N4196                                                                           </t>
  </si>
  <si>
    <t xml:space="preserve">                                                 +02.4780 +00.3550       C1 GROUND                                                                            </t>
  </si>
  <si>
    <t xml:space="preserve">                                                 +02.4780 +00.4550       C2 GROUND                                                                            </t>
  </si>
  <si>
    <t xml:space="preserve">S3       sw_pn-14564                       90  2 +02.3620 +00.2550        1 $1N4028                                                                           </t>
  </si>
  <si>
    <t xml:space="preserve">                                                 +02.3620 +00.3550        2 $1N4031                                                                           </t>
  </si>
  <si>
    <t xml:space="preserve">                                                 +02.3620 +00.4550        4 $1N4030                                                                           </t>
  </si>
  <si>
    <t xml:space="preserve">                                                 +02.3620 +00.5550        8 $1N4029                                                                           </t>
  </si>
  <si>
    <t xml:space="preserve">                                                 +01.9090 +00.3550       C1 GROUND                                                                            </t>
  </si>
  <si>
    <t xml:space="preserve">                                                 +01.9090 +00.4550       C2 GROUND                                                                            </t>
  </si>
  <si>
    <t xml:space="preserve">S4       sw_pn-14564                       90  2 +01.7920 +00.2550        1 $1N4114                                                                           </t>
  </si>
  <si>
    <t xml:space="preserve">                                                 +01.7920 +00.3550        2 $1N4111                                                                           </t>
  </si>
  <si>
    <t xml:space="preserve">                                                 +01.7920 +00.4550        4 $1N4112                                                                           </t>
  </si>
  <si>
    <t xml:space="preserve">                                                 +01.7920 +00.5550        8 $1N4113                                                                           </t>
  </si>
  <si>
    <t xml:space="preserve">                                                 +01.3390 +00.3550       C1 GROUND                                                                            </t>
  </si>
  <si>
    <t xml:space="preserve">                                                 +01.3390 +00.4550       C2 GROUND                                                                            </t>
  </si>
  <si>
    <t xml:space="preserve">T1       tf_94526401                      230  1 +03.4690 +01.1930        1 \ENETA_RD_XFMR                                                                    </t>
  </si>
  <si>
    <t xml:space="preserve">                                                 +03.5011 +01.2313        2 $1N44                                                                             </t>
  </si>
  <si>
    <t xml:space="preserve">                                                 +03.5333 +01.2696        3 ENETA_RD_XFMR                                                                     </t>
  </si>
  <si>
    <t xml:space="preserve">                                                 +03.5654 +01.3079        4 $NONE$                                                                            </t>
  </si>
  <si>
    <t xml:space="preserve">                                                 +03.5976 +01.3462        5 $NONE$                                                                            </t>
  </si>
  <si>
    <t xml:space="preserve">                                                 +03.6297 +01.3845        6 \ENETA_TD_XFMR                                                                    </t>
  </si>
  <si>
    <t xml:space="preserve">                                                 +03.6618 +01.4228        7 $1N45                                                                             </t>
  </si>
  <si>
    <t xml:space="preserve">                                                 +03.6940 +01.4611        8 ENETA_TD_XFMR                                                                     </t>
  </si>
  <si>
    <t xml:space="preserve">                                                 +03.4182 +01.6925        9 ENETA_TD                                                                          </t>
  </si>
  <si>
    <t xml:space="preserve">                                                 +03.3861 +01.6542       10 PHYA2_5                                                                           </t>
  </si>
  <si>
    <t xml:space="preserve">                                                 +03.3539 +01.6159       11 \ENETA_TD                                                                         </t>
  </si>
  <si>
    <t xml:space="preserve">                                                 +03.3218 +01.5776       12 $NONE$                                                                            </t>
  </si>
  <si>
    <t xml:space="preserve">                                                 +03.2896 +01.5393       13 $NONE$                                                                            </t>
  </si>
  <si>
    <t xml:space="preserve">                                                 +03.2575 +01.5010       14 ENETA_RD                                                                          </t>
  </si>
  <si>
    <t xml:space="preserve">                                                 +03.2254 +01.4627       15 PHYA2_5                                                                           </t>
  </si>
  <si>
    <t xml:space="preserve">                                                 +03.1932 +01.4244       16 \ENETA_RD                                                                         </t>
  </si>
  <si>
    <t xml:space="preserve">TP1      tp_c35_22                          0  2 +02.4251 +04.6890        1 VCC5_0                                                                            </t>
  </si>
  <si>
    <t xml:space="preserve">TP2      tp_c35_22                          0  2 +00.5879 +04.9030        1 VCC5_0                                                                            </t>
  </si>
  <si>
    <t xml:space="preserve">TP3      tp_c35_22                          0  2 +02.3235 +04.9831        1 JTAG1_BYPASS_L151                                                                 </t>
  </si>
  <si>
    <t xml:space="preserve">TP4      tp_c35_22                          0  2 +00.4251 +05.0210        1 VCC5_0                                                                            </t>
  </si>
  <si>
    <t xml:space="preserve">TP5      tp_c35_22                          0  2 +02.6590 +05.0090        1 VCC5_0                                                                            </t>
  </si>
  <si>
    <t xml:space="preserve">TP6      tp_c35_22                         90  2 +02.3219 +05.0883        1 JTAG1_BYPASS_APEX2                                                                </t>
  </si>
  <si>
    <t xml:space="preserve">TP7      tp_c35_22                          0  2 +01.3347 +04.7187        1 VCC1_5                                                                            </t>
  </si>
  <si>
    <t xml:space="preserve">TP8      tp_c35_22                          0  2 +02.5828 +04.5949        1 $1N5133                                                                           </t>
  </si>
  <si>
    <t xml:space="preserve">TP9      tp_c35_22                          0  2 +01.8150 +04.6700        1 $2N1378                                                                           </t>
  </si>
  <si>
    <t xml:space="preserve">TP10     tp_c35_22                          0  2 +01.7550 +04.6700        1 VCC3_3                                                                            </t>
  </si>
  <si>
    <t xml:space="preserve">TP11     tp_c35_22                          0  2 +01.6900 +04.6700        1 ICE_GPIO14                                                                        </t>
  </si>
  <si>
    <t xml:space="preserve">TP12     tp_c35_22                          0  2 +01.6300 +04.6700        1 JTAG1_ICE2_BYPASS                                                                 </t>
  </si>
  <si>
    <t xml:space="preserve">TP13     tp_c35_22                          0  2 +01.5700 +04.6700        1 VCC3_3                                                                            </t>
  </si>
  <si>
    <t xml:space="preserve">TP14     tp_c35                             0  2 +01.3061 +04.6537        1 $1N1474                                                                           </t>
  </si>
  <si>
    <t xml:space="preserve">TP15     tp_c35                             0  2 +01.2640 +04.6937        1 $1N2862_5                                                                         </t>
  </si>
  <si>
    <t xml:space="preserve">TP16     tp_c35                             0  2 +01.2250 +04.6537        1 $1N1480                                                                           </t>
  </si>
  <si>
    <t xml:space="preserve">TP17     tp_c35_22                          0  2 +01.1682 +04.6537        1 $1N1252                                                                           </t>
  </si>
  <si>
    <t xml:space="preserve">TP18     tp_c35_22                          0  2 +01.1115 +04.6537        1 $1N1249                                                                           </t>
  </si>
  <si>
    <t xml:space="preserve">TP19     tp_c35_22                          0  2 +01.0529 +04.6537        1 1588AUX_IO                                                                        </t>
  </si>
  <si>
    <t xml:space="preserve">TP20     tp_c35_22                          0  2 +01.0029 +04.6872        1 $1N1240                                                                           </t>
  </si>
  <si>
    <t xml:space="preserve">TP21     tp_c35_22                          0  2 +00.9959 +04.6301        1 $1N1246                                                                           </t>
  </si>
  <si>
    <t xml:space="preserve">TP22     tp_c35_22                          0  2 +00.9497 +04.6872        1 $1N1231                                                                           </t>
  </si>
  <si>
    <t xml:space="preserve">TP23     tp_c35_22                        180  2 +00.9392 +04.6301        1 $1N1243                                                                           </t>
  </si>
  <si>
    <t xml:space="preserve">TP24     tp_c35_22                          0  2 +00.5432 +04.6734        1 $1N1237                                                                           </t>
  </si>
  <si>
    <t xml:space="preserve">TP25     tp_c35_22                          0  2 +00.5882 +04.6174        1 $1N1234                                                                           </t>
  </si>
  <si>
    <t xml:space="preserve">TP26     tp_c35_22                          0  2 +01.9700 +04.5950        1 ICE_DBG(2)                                                                        </t>
  </si>
  <si>
    <t xml:space="preserve">TP27     tp_c35_22                          0  2 +01.9700 +04.5200        1 ICE_DBG(1)                                                                        </t>
  </si>
  <si>
    <t xml:space="preserve">TP28     tp_c35_22                          0  2 +01.9100 +04.5950        1 ICE_DBG(3)                                                                        </t>
  </si>
  <si>
    <t xml:space="preserve">TP29     tp_c35_22                          0  2 +01.9100 +04.5200        1 ICE_DBG(0)                                                                        </t>
  </si>
  <si>
    <t xml:space="preserve">TP30     tp_c35_22                          0  2 +01.8500 +04.5950        1 ICE_GPIO10                                                                        </t>
  </si>
  <si>
    <t xml:space="preserve">TP31     tp_c35_22                          0  2 +01.8500 +04.5200        1 ICE_GPIO(3)                                                                       </t>
  </si>
  <si>
    <t xml:space="preserve">TP32     tp_c35_22                          0  2 +01.7900 +04.5950        1 ICE_GPIO13                                                                        </t>
  </si>
  <si>
    <t xml:space="preserve">TP33     tp_c35_22                          0  2 +01.7900 +04.5200        1 ICE_GPIO15                                                                        </t>
  </si>
  <si>
    <t xml:space="preserve">TP34     tp_c35_22                          0  2 +01.7300 +04.5950        1 ICE_GPIO11                                                                        </t>
  </si>
  <si>
    <t xml:space="preserve">TP35     tp_c35_22                          0  2 +01.7300 +04.5200        1 ICE_GPIO8                                                                         </t>
  </si>
  <si>
    <t xml:space="preserve">TP36     tp_c35_22                          0  2 +01.6700 +04.5950        1 1588PPSOUT                                                                        </t>
  </si>
  <si>
    <t xml:space="preserve">TP37     tp_c35_22                          0  2 +01.6700 +04.5200        1 GP_INT(6)                                                                         </t>
  </si>
  <si>
    <t xml:space="preserve">TP38     tp_c35_22                          0  2 +01.6100 +04.5950        1 ICE_GPIO9                                                                         </t>
  </si>
  <si>
    <t xml:space="preserve">TP39     tp_c35_22                          0  2 +01.6100 +04.5200        1 GP_INT(5)                                                                         </t>
  </si>
  <si>
    <t xml:space="preserve">TP40     tp_c35_22                          0  2 +03.1076 +04.4957        1 VCC1_15                                                                           </t>
  </si>
  <si>
    <t xml:space="preserve">TP41     tp_c25                             0  2 +01.1918 +04.4319        1 APEX_CLK_OUT                                                                      </t>
  </si>
  <si>
    <t xml:space="preserve">TP42     tp_c35                             0  2 +03.7267 +03.8074        1 SD0_DATA(2)                                                                       </t>
  </si>
  <si>
    <t xml:space="preserve">TP43     tp_c35                             0  2 +03.7266 +03.7087        1 SD0_DATA(3)                                                                       </t>
  </si>
  <si>
    <t xml:space="preserve">TP44     tp_c35_22                          0  2 +01.3360 +03.7579        1 BOARD_RESET_L                                                                     </t>
  </si>
  <si>
    <t xml:space="preserve">TP45     tp_c35                             0  2 +03.7265 +03.6109        1 $1N2591                                                                           </t>
  </si>
  <si>
    <t xml:space="preserve">TP46     tp_c35_22                          0  2 +01.4749 +03.6294        1 ICE_CS_L(4)                                                                       </t>
  </si>
  <si>
    <t xml:space="preserve">TP47     tp_c35                             0  2 +03.8352 +03.5540        1 SD3_3V                                                                            </t>
  </si>
  <si>
    <t xml:space="preserve">TP48     tp_c35                             0  2 +03.7267 +03.3148        1 $1N2589                                                                           </t>
  </si>
  <si>
    <t xml:space="preserve">TP49     tp_c35_22                          0  2 +00.8895 +02.8480        1 VCC5_0                                                                            </t>
  </si>
  <si>
    <t xml:space="preserve">TP50     tp_c35                             0  2 +03.7266 +03.1209        1 SD0_DATA(0)                                                                       </t>
  </si>
  <si>
    <t xml:space="preserve">TP51     tp_c35                             0  2 +03.7266 +03.0541        1 SD0_DATA(1)                                                                       </t>
  </si>
  <si>
    <t xml:space="preserve">TP52     tp_c35                             0  2 +04.5481 +02.9386        1 SD0_WP                                                                            </t>
  </si>
  <si>
    <t xml:space="preserve">TP53     tp_c35                             0  2 +03.7267 +02.9903        1 SD0_DETECT_L                                                                      </t>
  </si>
  <si>
    <t xml:space="preserve">TP54     tp_c35_22                          0  2 +00.4445 +02.7549        1 VCC5_0                                                                            </t>
  </si>
  <si>
    <t xml:space="preserve">TP55     tp_c35_22                          0  1 +01.6757 +02.8281        1 $1N3883                                                                           </t>
  </si>
  <si>
    <t xml:space="preserve">TP56     tp_c35_22                          0  2 +00.5678 +02.6141        1 $1N5711                                                                           </t>
  </si>
  <si>
    <t xml:space="preserve">TP57     tp_c35_22                          0  1 +01.6847 +02.7278        1 $1N4495                                                                           </t>
  </si>
  <si>
    <t xml:space="preserve">TP58     tp_c35_22                          0  1 +01.0244 +02.7953        1 $1N5444                                                                           </t>
  </si>
  <si>
    <t xml:space="preserve">TP59     tp_c35_22                          0  1 +01.0244 +02.7341        1 $1N5442                                                                           </t>
  </si>
  <si>
    <t xml:space="preserve">TP60     tp_c35_22                          0  1 +01.7484 +02.6118        1 $1N4671                                                                           </t>
  </si>
  <si>
    <t xml:space="preserve">TP61     tp_c35_22                          0  1 +01.0253 +02.6135        1 $1N5440                                                                           </t>
  </si>
  <si>
    <t xml:space="preserve">TP62     tp_c35_22                          0  1 +00.9844 +02.6494        1 $1N4547                                                                           </t>
  </si>
  <si>
    <t xml:space="preserve">TP63     tp_c35_22                          0  1 +01.6929 +02.5058        1 $1N4676                                                                           </t>
  </si>
  <si>
    <t xml:space="preserve">TP64     tp_c35_22                          0  1 +01.6758 +02.5528        1 PWRON_RST_L                                                                       </t>
  </si>
  <si>
    <t xml:space="preserve">TP65     tp_c35_22                          0  1 +01.0253 +02.5244        1 $1N5612                                                                           </t>
  </si>
  <si>
    <t xml:space="preserve">TP66     tp_c35_22                          0  1 +00.9844 +02.5703        1 $1N5614                                                                           </t>
  </si>
  <si>
    <t xml:space="preserve">TP67     tp_c35_22                          0  1 +01.7489 +02.4653        1 $1N4678                                                                           </t>
  </si>
  <si>
    <t xml:space="preserve">TP68     tp_c35_22                          0  2 +00.6797 +02.4144        1 $1N5713                                                                           </t>
  </si>
  <si>
    <t xml:space="preserve">TP69     tp_c35_22                        270  2 +00.2370 +02.4980        1 VCC5_0                                                                            </t>
  </si>
  <si>
    <t xml:space="preserve">TP70     tp_c35_22                          0  1 +01.7194 +02.3806        1 $1N4529                                                                           </t>
  </si>
  <si>
    <t xml:space="preserve">TP71     tp_c35_22                          0  1 +01.0246 +02.3616        1 $1N4418                                                                           </t>
  </si>
  <si>
    <t xml:space="preserve">TP72     tp_c35_22                          0  2 +02.8315 +02.2982        1 $5N3871                                                                           </t>
  </si>
  <si>
    <t xml:space="preserve">TP73     tp_c35_22                          0  2 +02.3658 +02.2999        1 ENET_MDC                                                                          </t>
  </si>
  <si>
    <t xml:space="preserve">TP74     tp_c35_22                          0  2 +00.4540 +02.1550        1 VBD3_3                                                                            </t>
  </si>
  <si>
    <t xml:space="preserve">TP75     tp_c35_22                          0  2 +00.4033 +02.1328        1 $1N3735                                                                           </t>
  </si>
  <si>
    <t xml:space="preserve">TP76     tp_c35_22                        270  2 +00.1260 +02.0950        1 VCC5_0                                                                            </t>
  </si>
  <si>
    <t xml:space="preserve">TP77     tp_c35_22                          0  2 +02.3597 +01.9267        1 ENETA_LED1                                                                        </t>
  </si>
  <si>
    <t xml:space="preserve">TP78     tp_c35_22                          0  2 +02.3847 +01.8122        1 ENETA_LED0                                                                        </t>
  </si>
  <si>
    <t xml:space="preserve">TP79     tp_c35_22                        270  2 +01.6513 +01.8556        1 VCC3_3                                                                            </t>
  </si>
  <si>
    <t xml:space="preserve">TP80     tp_c35_22                          0  2 +02.8040 +01.7761        1 $5N4970                                                                           </t>
  </si>
  <si>
    <t xml:space="preserve">TP81     tp_c35_22                          0  2 +02.4694 +01.7410        1 ENETA_PHYRST_L                                                                    </t>
  </si>
  <si>
    <t xml:space="preserve">TP82     tp_c35_22                          0  2 +02.4276 +01.7773        1 PHY_INT                                                                           </t>
  </si>
  <si>
    <t xml:space="preserve">TP83     tp_c35_22                          0  2 +02.8508 +01.6122        1 PHYA2_5                                                                           </t>
  </si>
  <si>
    <t xml:space="preserve">TP84     tp_c35_22                          0  2 +02.3682 +01.6952        1 VCC1_2                                                                            </t>
  </si>
  <si>
    <t xml:space="preserve">TP85     tp_c35_22                          0  2 +01.1850 +01.3600        1 VCC5_0                                                                            </t>
  </si>
  <si>
    <t xml:space="preserve">TP86     tp_c35_22                          0  2 +01.5880 +01.2470        1 VCC5_0                                                                            </t>
  </si>
  <si>
    <t xml:space="preserve">TP87     tp_c35_22                          0  1 +02.4146 +05.0887        1 VCC3_3                                                                            </t>
  </si>
  <si>
    <t xml:space="preserve">TP88     tp_c35_22                          0  1 +02.4152 +04.9835        1 VBD3_3                                                                            </t>
  </si>
  <si>
    <t xml:space="preserve">U1       ic_bga256_1mm_b_v2                90  1 +00.6800 +04.5500       A1 $NONE$                                                                            </t>
  </si>
  <si>
    <t xml:space="preserve">                                                 +00.7194 +04.5500       A2 $NONE$                                                                            </t>
  </si>
  <si>
    <t xml:space="preserve">                                                 +00.7588 +04.5500       A3 $NONE$                                                                            </t>
  </si>
  <si>
    <t xml:space="preserve">                                                 +00.7981 +04.5500       A4 $1N1234                                                                           </t>
  </si>
  <si>
    <t xml:space="preserve">                                                 +00.8375 +04.5500       A5 $1N1237                                                                           </t>
  </si>
  <si>
    <t xml:space="preserve">                                                 +00.8769 +04.5500       A6 $1N1243                                                                           </t>
  </si>
  <si>
    <t xml:space="preserve">                                                 +00.9162 +04.5500       A7 $NONE$                                                                            </t>
  </si>
  <si>
    <t xml:space="preserve">                                                 +00.9556 +04.5500       A8 JTAG1_TCK                                                                         </t>
  </si>
  <si>
    <t xml:space="preserve">                                                 +00.9950 +04.5500       A9 JTAG1_APEX2_TDO                                                                   </t>
  </si>
  <si>
    <t xml:space="preserve">                                                 +00.6800 +04.5107       B1 $NONE$                                                                            </t>
  </si>
  <si>
    <t xml:space="preserve">                                                 +00.7194 +04.5107       B2 GROUND                                                                            </t>
  </si>
  <si>
    <t xml:space="preserve">                                                 +00.7588 +04.5107       B3 $NONE$                                                                            </t>
  </si>
  <si>
    <t xml:space="preserve">                                                 +00.7981 +04.5107       B4 VCC1_5                                                                            </t>
  </si>
  <si>
    <t xml:space="preserve">                                                 +00.8375 +04.5107       B5 $NONE$                                                                            </t>
  </si>
  <si>
    <t xml:space="preserve">                                                 +00.8769 +04.5107       B6 $NONE$                                                                            </t>
  </si>
  <si>
    <t xml:space="preserve">                                                 +00.9162 +04.5107       B7 $1N1246                                                                           </t>
  </si>
  <si>
    <t xml:space="preserve">                                                 +00.9556 +04.5107       B8 1588AUX_IO                                                                        </t>
  </si>
  <si>
    <t xml:space="preserve">                                                 +00.9950 +04.5107       B9 VCC1_5                                                                            </t>
  </si>
  <si>
    <t xml:space="preserve">                                                 +00.6800 +04.4713       C1 $NONE$                                                                            </t>
  </si>
  <si>
    <t xml:space="preserve">                                                 +00.7194 +04.4713       C2 $NONE$                                                                            </t>
  </si>
  <si>
    <t xml:space="preserve">                                                 +00.7588 +04.4713       C3 $NONE$                                                                            </t>
  </si>
  <si>
    <t xml:space="preserve">                                                 +00.7981 +04.4713       C4 $NONE$                                                                            </t>
  </si>
  <si>
    <t xml:space="preserve">                                                 +00.8375 +04.4713       C5 $NONE$                                                                            </t>
  </si>
  <si>
    <t xml:space="preserve">                                                 +00.8769 +04.4713       C6 $1N1231                                                                           </t>
  </si>
  <si>
    <t xml:space="preserve">                                                 +00.9162 +04.4713       C7 $1N1240                                                                           </t>
  </si>
  <si>
    <t xml:space="preserve">                                                 +00.9556 +04.4713       C8 $1N1249                                                                           </t>
  </si>
  <si>
    <t xml:space="preserve">                                                 +00.9950 +04.4713       C9 JTAG1_APEX2_TDI                                                                   </t>
  </si>
  <si>
    <t xml:space="preserve">                                                 +00.6800 +04.4319       D1 BP_DATA(7)                                                                        </t>
  </si>
  <si>
    <t xml:space="preserve">                                                 +00.7194 +04.4319       D2 $NONE$                                                                            </t>
  </si>
  <si>
    <t xml:space="preserve">                                                 +00.7588 +04.4319       D3 $NONE$                                                                            </t>
  </si>
  <si>
    <t xml:space="preserve">                                                 +00.7981 +04.4319       D4 GROUND                                                                            </t>
  </si>
  <si>
    <t xml:space="preserve">                                                 +00.8375 +04.4319       D5 $NONE$                                                                            </t>
  </si>
  <si>
    <t xml:space="preserve">                                                 +00.8769 +04.4319       D6 $1N3887                                                                           </t>
  </si>
  <si>
    <t xml:space="preserve">                                                 +00.9162 +04.4319       D7 $NONE$                                                                            </t>
  </si>
  <si>
    <t xml:space="preserve">                                                 +00.9556 +04.4319       D8 $1N1252                                                                           </t>
  </si>
  <si>
    <t xml:space="preserve">                                                 +00.9950 +04.4319       D9 JTAG1_TMS                                                                         </t>
  </si>
  <si>
    <t xml:space="preserve">                                                 +00.6800 +04.3925       E1 BP_DATA(2)                                                                        </t>
  </si>
  <si>
    <t xml:space="preserve">                                                 +00.7194 +04.3925       E2 VCC1_5                                                                            </t>
  </si>
  <si>
    <t xml:space="preserve">                                                 +00.7588 +04.3925       E3 BP_DATA(1)                                                                        </t>
  </si>
  <si>
    <t xml:space="preserve">                                                 +00.7981 +04.3925       E4 $NONE$                                                                            </t>
  </si>
  <si>
    <t xml:space="preserve">                                                 +00.8375 +04.3925       E5 VCC3_3                                                                            </t>
  </si>
  <si>
    <t xml:space="preserve">                                                 +00.8769 +04.3925       E6 VCC3_3                                                                            </t>
  </si>
  <si>
    <t xml:space="preserve">                                                 +00.9162 +04.3925       E7 VCC3_3                                                                            </t>
  </si>
  <si>
    <t xml:space="preserve">                                                 +00.9556 +04.3925       E8 VCC3_3                                                                            </t>
  </si>
  <si>
    <t xml:space="preserve">                                                 +00.9950 +04.3925       E9 VCC3_3                                                                            </t>
  </si>
  <si>
    <t xml:space="preserve">                                                 +00.6800 +04.3531       F1 BP_DATA(6)                                                                        </t>
  </si>
  <si>
    <t xml:space="preserve">                                                 +00.7194 +04.3531       F2 BP_DATA(4)                                                                        </t>
  </si>
  <si>
    <t xml:space="preserve">                                                 +00.7588 +04.3531       F3 BP_DATA(5)                                                                        </t>
  </si>
  <si>
    <t xml:space="preserve">                                                 +00.7981 +04.3531       F4 BP_DATA(3)                                                                        </t>
  </si>
  <si>
    <t xml:space="preserve">                                                 +00.8375 +04.3531       F5 VCC3_3                                                                            </t>
  </si>
  <si>
    <t xml:space="preserve">                                                 +00.8769 +04.3531       F6 GROUND                                                                            </t>
  </si>
  <si>
    <t xml:space="preserve">                                                 +00.9162 +04.3531       F7 GROUND                                                                            </t>
  </si>
  <si>
    <t xml:space="preserve">                                                 +00.9556 +04.3531       F8 GROUND                                                                            </t>
  </si>
  <si>
    <t xml:space="preserve">                                                 +00.9950 +04.3531       F9 GROUND                                                                            </t>
  </si>
  <si>
    <t xml:space="preserve">                                                 +00.6800 +04.3138       G1 BP_DATA(9)                                                                        </t>
  </si>
  <si>
    <t xml:space="preserve">                                                 +00.7194 +04.3138       G2 VCC3_3                                                                            </t>
  </si>
  <si>
    <t xml:space="preserve">                                                 +00.7588 +04.3138       G3 BP_DATA(8)                                                                        </t>
  </si>
  <si>
    <t xml:space="preserve">                                                 +00.7981 +04.3138       G4 BP_DATA(0)                                                                        </t>
  </si>
  <si>
    <t xml:space="preserve">                                                 +00.8375 +04.3138       G5 VCC3_3                                                                            </t>
  </si>
  <si>
    <t xml:space="preserve">                                                 +00.8769 +04.3138       G6 GROUND                                                                            </t>
  </si>
  <si>
    <t xml:space="preserve">                                                 +00.9162 +04.3138       G7 GROUND                                                                            </t>
  </si>
  <si>
    <t xml:space="preserve">                                                 +00.9556 +04.3138       G8 GROUND                                                                            </t>
  </si>
  <si>
    <t xml:space="preserve">                                                 +00.9950 +04.3138       G9 GROUND                                                                            </t>
  </si>
  <si>
    <t xml:space="preserve">                                                 +00.6800 +04.2744       H1 BP_DATA(10)                                                                       </t>
  </si>
  <si>
    <t xml:space="preserve">                                                 +00.7194 +04.2744       H2 BP_DATA(12)                                                                       </t>
  </si>
  <si>
    <t xml:space="preserve">                                                 +00.7588 +04.2744       H3 BP_DATA(13)                                                                       </t>
  </si>
  <si>
    <t xml:space="preserve">                                                 +00.7981 +04.2744       H4 BP_DATA(11)                                                                       </t>
  </si>
  <si>
    <t xml:space="preserve">                                                 +00.8375 +04.2744       H5 VCC3_3                                                                            </t>
  </si>
  <si>
    <t xml:space="preserve">                                                 +00.8769 +04.2744       H6 GROUND                                                                            </t>
  </si>
  <si>
    <t xml:space="preserve">                                                 +00.9162 +04.2744       H7 GROUND                                                                            </t>
  </si>
  <si>
    <t xml:space="preserve">                                                 +00.9556 +04.2744       H8 GROUND                                                                            </t>
  </si>
  <si>
    <t xml:space="preserve">                                                 +00.9950 +04.2744       H9 GROUND                                                                            </t>
  </si>
  <si>
    <t xml:space="preserve">                                                 +00.6800 +04.2351       J1 BP_DATA(14)                                                                       </t>
  </si>
  <si>
    <t xml:space="preserve">                                                 +00.7194 +04.2351       J2 BP_DATA(15)                                                                       </t>
  </si>
  <si>
    <t xml:space="preserve">                                                 +00.7588 +04.2351       J3 BP_GA(0)                                                                          </t>
  </si>
  <si>
    <t xml:space="preserve">                                                 +00.7981 +04.2351       J4 VCC1_5                                                                            </t>
  </si>
  <si>
    <t xml:space="preserve">                                                 +00.8375 +04.2351       J5 VCC3_3                                                                            </t>
  </si>
  <si>
    <t xml:space="preserve">                                                 +00.8769 +04.2351       J6 GROUND                                                                            </t>
  </si>
  <si>
    <t xml:space="preserve">                                                 +00.9162 +04.2351       J7 GROUND                                                                            </t>
  </si>
  <si>
    <t xml:space="preserve">                                                 +00.9556 +04.2351       J8 GROUND                                                                            </t>
  </si>
  <si>
    <t xml:space="preserve">                                                 +00.9950 +04.2351       J9 GROUND                                                                            </t>
  </si>
  <si>
    <t xml:space="preserve">                                                 +00.6800 +04.1956       K1 BP_GA(1)                                                                          </t>
  </si>
  <si>
    <t xml:space="preserve">                                                 +00.7194 +04.1956       K2 BP_GA(2)                                                                          </t>
  </si>
  <si>
    <t xml:space="preserve">                                                 +00.7588 +04.1956       K3 BP_ARBSTB_L                                                                       </t>
  </si>
  <si>
    <t xml:space="preserve">                                                 +00.7981 +04.1956       K4 BP_GA(4)                                                                          </t>
  </si>
  <si>
    <t xml:space="preserve">                                                 +00.8375 +04.1956       K5 VCC3_3                                                                            </t>
  </si>
  <si>
    <t xml:space="preserve">                                                 +00.8769 +04.1956       K6 GROUND                                                                            </t>
  </si>
  <si>
    <t xml:space="preserve">                                                 +00.9162 +04.1956       K7 GROUND                                                                            </t>
  </si>
  <si>
    <t xml:space="preserve">                                                 +00.9556 +04.1956       K8 GROUND                                                                            </t>
  </si>
  <si>
    <t xml:space="preserve">                                                 +00.9950 +04.1956       K9 GROUND                                                                            </t>
  </si>
  <si>
    <t xml:space="preserve">                                                 +00.6800 +04.1563       L1 BP_GA(3)                                                                          </t>
  </si>
  <si>
    <t xml:space="preserve">                                                 +00.7194 +04.1563       L2 BP_ARB_L(1)                                                                       </t>
  </si>
  <si>
    <t xml:space="preserve">                                                 +00.7588 +04.1563       L3 VCC1_5                                                                            </t>
  </si>
  <si>
    <t xml:space="preserve">                                                 +00.7981 +04.1563       L4 BP_BREQ_L                                                                         </t>
  </si>
  <si>
    <t xml:space="preserve">                                                 +00.8375 +04.1563       L5 VCC3_3                                                                            </t>
  </si>
  <si>
    <t xml:space="preserve">                                                 +00.8769 +04.1563       L6 GROUND                                                                            </t>
  </si>
  <si>
    <t xml:space="preserve">                                                 +00.9162 +04.1563       L7 GROUND                                                                            </t>
  </si>
  <si>
    <t xml:space="preserve">                                                 +00.9556 +04.1563       L8 GROUND                                                                            </t>
  </si>
  <si>
    <t xml:space="preserve">                                                 +00.9950 +04.1563       L9 GROUND                                                                            </t>
  </si>
  <si>
    <t xml:space="preserve">                                                 +00.6800 +04.1170       M1 BP_ARB_L(0)                                                                       </t>
  </si>
  <si>
    <t xml:space="preserve">                                                 +00.7194 +04.1170       M2 BP_ARB_L(3)                                                                       </t>
  </si>
  <si>
    <t xml:space="preserve">                                                 +00.7588 +04.1170       M3 BP_STATUS(2)                                                                      </t>
  </si>
  <si>
    <t xml:space="preserve">                                                 +00.7981 +04.1170       M4 VCC3_3                                                                            </t>
  </si>
  <si>
    <t xml:space="preserve">                                                 +00.8375 +04.1170       M5 VCC3_3                                                                            </t>
  </si>
  <si>
    <t xml:space="preserve">                                                 +00.8769 +04.1170       M6 VCC3_3                                                                            </t>
  </si>
  <si>
    <t xml:space="preserve">                                                 +00.9162 +04.1170       M7 VCC3_3                                                                            </t>
  </si>
  <si>
    <t xml:space="preserve">                                                 +00.9556 +04.1170       M8 VCC3_3                                                                            </t>
  </si>
  <si>
    <t xml:space="preserve">                                                 +00.9950 +04.1170       M9 VCC3_3                                                                            </t>
  </si>
  <si>
    <t xml:space="preserve">                                                 +00.6800 +04.0776       N1 BP_ARB_L(2)                                                                       </t>
  </si>
  <si>
    <t xml:space="preserve">                                                 +00.7194 +04.0776       N2 BP_STATUS(1)                                                                      </t>
  </si>
  <si>
    <t xml:space="preserve">                                                 +00.7588 +04.0776       N3 BP_SYNC_L                                                                         </t>
  </si>
  <si>
    <t xml:space="preserve">                                                 +00.7981 +04.0776       N4 GROUND                                                                            </t>
  </si>
  <si>
    <t xml:space="preserve">                                                 +00.8375 +04.0776       N5 GROUND                                                                            </t>
  </si>
  <si>
    <t xml:space="preserve">                                                 +00.8769 +04.0776       N6 APEX_CS_L(2)                                                                      </t>
  </si>
  <si>
    <t xml:space="preserve">                                                 +00.9162 +04.0776       N7 ICE2_CS_L(3)                                                                      </t>
  </si>
  <si>
    <t xml:space="preserve">                                                 +00.9556 +04.0776       N8 SH_WRX_L(3)                                                                       </t>
  </si>
  <si>
    <t xml:space="preserve">                                                 +00.9950 +04.0776       N9 SH_ADDR(20)                                                                       </t>
  </si>
  <si>
    <t xml:space="preserve">                                                 +00.6800 +04.0382       P1 BP_STATUS(0)                                                                      </t>
  </si>
  <si>
    <t xml:space="preserve">                                                 +00.7194 +04.0382       P2 BP_XFER_L                                                                         </t>
  </si>
  <si>
    <t xml:space="preserve">                                                 +00.7588 +04.0382       P3 BP_STATUS(4)                                                                      </t>
  </si>
  <si>
    <t xml:space="preserve">                                                 +00.7981 +04.0382       P4 BP_I2C_DATA                                                                       </t>
  </si>
  <si>
    <t xml:space="preserve">                                                 +00.8375 +04.0382       P5 VCC1_5                                                                            </t>
  </si>
  <si>
    <t xml:space="preserve">                                                 +00.8769 +04.0382       P6 APEX_BCS_L(1)                                                                     </t>
  </si>
  <si>
    <t xml:space="preserve">                                                 +00.9162 +04.0382       P7 SH_WRX_L(0)                                                                       </t>
  </si>
  <si>
    <t xml:space="preserve">                                                 +00.9556 +04.0382       P8 SH_RD_L                                                                           </t>
  </si>
  <si>
    <t xml:space="preserve">                                                 +00.9950 +04.0382       P9 SH_ADDR(19)                                                                       </t>
  </si>
  <si>
    <t xml:space="preserve">                                                 +00.6800 +03.9988       R1 BP_STATUS(3)                                                                      </t>
  </si>
  <si>
    <t xml:space="preserve">                                                 +00.7194 +03.9988       R2 GROUND                                                                            </t>
  </si>
  <si>
    <t xml:space="preserve">                                                 +00.7588 +03.9988       R3 FAULT_L                                                                           </t>
  </si>
  <si>
    <t xml:space="preserve">                                                 +00.7981 +03.9988       R4 $NONE$                                                                            </t>
  </si>
  <si>
    <t xml:space="preserve">                                                 +00.8375 +03.9988       R5 $1N1334                                                                           </t>
  </si>
  <si>
    <t xml:space="preserve">                                                 +00.8769 +03.9988       R6 APEX_BCS_L(0)                                                                     </t>
  </si>
  <si>
    <t xml:space="preserve">                                                 +00.9162 +03.9988       R7 $1N1343                                                                           </t>
  </si>
  <si>
    <t xml:space="preserve">                                                 +00.9556 +03.9988       R8 SH_WR_L                                                                           </t>
  </si>
  <si>
    <t xml:space="preserve">                                                 +00.9950 +03.9988       R9 SH_ADDR(21)                                                                       </t>
  </si>
  <si>
    <t xml:space="preserve">                                                 +00.6800 +03.9594       T1 APEX_BP_VREF                                                                      </t>
  </si>
  <si>
    <t xml:space="preserve">                                                 +00.7194 +03.9594       T2 BP_I2C_CLK                                                                        </t>
  </si>
  <si>
    <t xml:space="preserve">                                                 +00.7588 +03.9594       T3 $1N4984                                                                           </t>
  </si>
  <si>
    <t xml:space="preserve">                                                 +00.7981 +03.9594       T4 SH_BGNT_L                                                                         </t>
  </si>
  <si>
    <t xml:space="preserve">                                                 +00.8375 +03.9594       T5 ICE_IWAIT_L                                                                       </t>
  </si>
  <si>
    <t xml:space="preserve">                                                 +00.8769 +03.9594       T6 APEX_BCS_L(2)                                                                     </t>
  </si>
  <si>
    <t xml:space="preserve">                                                 +00.9162 +03.9594       T7 SH_WRX_L(1)                                                                       </t>
  </si>
  <si>
    <t xml:space="preserve">                                                 +00.9556 +03.9594       T8 SH_WRX_L(2)                                                                       </t>
  </si>
  <si>
    <t xml:space="preserve">                                                 +00.9950 +03.9594       T9 VCC1_5                                                                            </t>
  </si>
  <si>
    <t xml:space="preserve">                                                 +01.0343 +04.5500      A10 JTAG1_TRST_L                                                                      </t>
  </si>
  <si>
    <t xml:space="preserve">                                                 +01.0737 +04.5500      A11 $NONE$                                                                            </t>
  </si>
  <si>
    <t xml:space="preserve">                                                 +01.1130 +04.5500      A12 $NONE$                                                                            </t>
  </si>
  <si>
    <t xml:space="preserve">                                                 +01.1524 +04.5500      A13 APEX_CLK20MHZ                                                                     </t>
  </si>
  <si>
    <t xml:space="preserve">                                                 +01.1918 +04.5500      A14 VCC1_5                                                                            </t>
  </si>
  <si>
    <t xml:space="preserve">                                                 +01.2312 +04.5500      A15 APEX_TMSEL(1)                                                                     </t>
  </si>
  <si>
    <t xml:space="preserve">                                                 +01.2706 +04.5500      A16 APEX_WAIT_DTACK_MODE                                                              </t>
  </si>
  <si>
    <t xml:space="preserve">                                                 +01.0343 +04.5107      B10 $NONE$                                                                            </t>
  </si>
  <si>
    <t xml:space="preserve">                                                 +01.0737 +04.5107      B11 $NONE$                                                                            </t>
  </si>
  <si>
    <t xml:space="preserve">                                                 +01.1130 +04.5107      B12 $NONE$                                                                            </t>
  </si>
  <si>
    <t xml:space="preserve">                                                 +01.1524 +04.5107      B13 GROUND                                                                            </t>
  </si>
  <si>
    <t xml:space="preserve">                                                 +01.1918 +04.5107      B14 APEX_TMSEL(2)                                                                     </t>
  </si>
  <si>
    <t xml:space="preserve">                                                 +01.2312 +04.5107      B15 APEX_CBA_INT_L                                                                    </t>
  </si>
  <si>
    <t xml:space="preserve">                                                 +01.2706 +04.5107      B16 $1N1474                                                                           </t>
  </si>
  <si>
    <t xml:space="preserve">                                                 +01.0343 +04.4713      C10 $NONE$                                                                            </t>
  </si>
  <si>
    <t xml:space="preserve">                                                 +01.0737 +04.4713      C11 $NONE$                                                                            </t>
  </si>
  <si>
    <t xml:space="preserve">                                                 +01.1130 +04.4713      C12 VCC1_5                                                                            </t>
  </si>
  <si>
    <t xml:space="preserve">                                                 +01.1524 +04.4713      C13 APEX_TMSEL(0)                                                                     </t>
  </si>
  <si>
    <t xml:space="preserve">                                                 +01.1918 +04.4713      C14 APEX_CBB_INT_L                                                                    </t>
  </si>
  <si>
    <t xml:space="preserve">                                                 +01.2312 +04.4713      C15 $1N2862_5                                                                         </t>
  </si>
  <si>
    <t xml:space="preserve">                                                 +01.2706 +04.4713      C16 SH_PAR(3)                                                                         </t>
  </si>
  <si>
    <t xml:space="preserve">                                                 +01.0343 +04.4319      D10 $NONE$                                                                            </t>
  </si>
  <si>
    <t xml:space="preserve">                                                 +01.0737 +04.4319      D11 $NONE$                                                                            </t>
  </si>
  <si>
    <t xml:space="preserve">                                                 +01.1130 +04.4319      D12 $1N1480                                                                           </t>
  </si>
  <si>
    <t xml:space="preserve">                                                 +01.1524 +04.4319      D13 GROUND                                                                            </t>
  </si>
  <si>
    <t xml:space="preserve">                                                 +01.1918 +04.4319      D14 APEX_CLK_OUT                                                                      </t>
  </si>
  <si>
    <t xml:space="preserve">                                                 +01.2312 +04.4319      D15 $NONE$                                                                            </t>
  </si>
  <si>
    <t xml:space="preserve">                                                 +01.2706 +04.4319      D16 SH_PAR(0)                                                                         </t>
  </si>
  <si>
    <t xml:space="preserve">                                                 +01.0343 +04.3925      E10 VCC3_3                                                                            </t>
  </si>
  <si>
    <t xml:space="preserve">                                                 +01.0737 +04.3925      E11 VCC3_3                                                                            </t>
  </si>
  <si>
    <t xml:space="preserve">                                                 +01.1130 +04.3925      E12 VCC3_3                                                                            </t>
  </si>
  <si>
    <t xml:space="preserve">                                                 +01.1524 +04.3925      E13 APEX_BUS_CLK                                                                      </t>
  </si>
  <si>
    <t xml:space="preserve">                                                 +01.1918 +04.3925      E14 $NONE$                                                                            </t>
  </si>
  <si>
    <t xml:space="preserve">                                                 +01.2312 +04.3925      E15 VCC1_5                                                                            </t>
  </si>
  <si>
    <t xml:space="preserve">                                                 +01.2706 +04.3925      E16 SH_DATA(1)                                                                        </t>
  </si>
  <si>
    <t xml:space="preserve">                                                 +01.0343 +04.3531      F10 GROUND                                                                            </t>
  </si>
  <si>
    <t xml:space="preserve">                                                 +01.0737 +04.3531      F11 GROUND                                                                            </t>
  </si>
  <si>
    <t xml:space="preserve">                                                 +01.1130 +04.3531      F12 VCC3_3                                                                            </t>
  </si>
  <si>
    <t xml:space="preserve">                                                 +01.1524 +04.3531      F13 SH_PAR(2)                                                                         </t>
  </si>
  <si>
    <t xml:space="preserve">                                                 +01.1918 +04.3531      F14 SH_PAR(1)                                                                         </t>
  </si>
  <si>
    <t xml:space="preserve">                                                 +01.2312 +04.3531      F15 SH_DATA(0)                                                                        </t>
  </si>
  <si>
    <t xml:space="preserve">                                                 +01.2706 +04.3531      F16 SH_DATA(4)                                                                        </t>
  </si>
  <si>
    <t xml:space="preserve">                                                 +01.0343 +04.3138      G10 GROUND                                                                            </t>
  </si>
  <si>
    <t xml:space="preserve">                                                 +01.0737 +04.3138      G11 GROUND                                                                            </t>
  </si>
  <si>
    <t xml:space="preserve">                                                 +01.1130 +04.3138      G12 VCC3_3                                                                            </t>
  </si>
  <si>
    <t xml:space="preserve">                                                 +01.1524 +04.3138      G13 SH_DATA(3)                                                                        </t>
  </si>
  <si>
    <t xml:space="preserve">                                                 +01.1918 +04.3138      G14 SH_DATA(2)                                                                        </t>
  </si>
  <si>
    <t xml:space="preserve">                                                 +01.2312 +04.3138      G15 SH_DATA(5)                                                                        </t>
  </si>
  <si>
    <t xml:space="preserve">                                                 +01.2706 +04.3138      G16 SH_DATA(6)                                                                        </t>
  </si>
  <si>
    <t xml:space="preserve">                                                 +01.0343 +04.2744      H10 GROUND                                                                            </t>
  </si>
  <si>
    <t xml:space="preserve">                                                 +01.0737 +04.2744      H11 GROUND                                                                            </t>
  </si>
  <si>
    <t xml:space="preserve">                                                 +01.1130 +04.2744      H12 VCC3_3                                                                            </t>
  </si>
  <si>
    <t xml:space="preserve">                                                 +01.1524 +04.2744      H13 SH_DATA(8)                                                                        </t>
  </si>
  <si>
    <t xml:space="preserve">                                                 +01.1918 +04.2744      H14 SH_DATA(7)                                                                        </t>
  </si>
  <si>
    <t xml:space="preserve">                                                 +01.2312 +04.2744      H15 SH_DATA(9)                                                                        </t>
  </si>
  <si>
    <t xml:space="preserve">                                                 +01.2706 +04.2744      H16 SH_DATA(10)                                                                       </t>
  </si>
  <si>
    <t xml:space="preserve">                                                 +01.0343 +04.2351      J10 GROUND                                                                            </t>
  </si>
  <si>
    <t xml:space="preserve">                                                 +01.0737 +04.2351      J11 GROUND                                                                            </t>
  </si>
  <si>
    <t xml:space="preserve">                                                 +01.1130 +04.2351      J12 VCC3_3                                                                            </t>
  </si>
  <si>
    <t xml:space="preserve">                                                 +01.1524 +04.2351      J13 SH_DATA(13)                                                                       </t>
  </si>
  <si>
    <t xml:space="preserve">                                                 +01.1918 +04.2351      J14 SH_DATA(11)                                                                       </t>
  </si>
  <si>
    <t xml:space="preserve">                                                 +01.2312 +04.2351      J15 SH_DATA(12)                                                                       </t>
  </si>
  <si>
    <t xml:space="preserve">                                                 +01.2706 +04.2351      J16 VCC1_5                                                                            </t>
  </si>
  <si>
    <t xml:space="preserve">                                                 +01.0343 +04.1956      K10 GROUND                                                                            </t>
  </si>
  <si>
    <t xml:space="preserve">                                                 +01.0737 +04.1956      K11 GROUND                                                                            </t>
  </si>
  <si>
    <t xml:space="preserve">                                                 +01.1130 +04.1956      K12 VCC3_3                                                                            </t>
  </si>
  <si>
    <t xml:space="preserve">                                                 +01.1524 +04.1956      K13 SH_DATA(17)                                                                       </t>
  </si>
  <si>
    <t xml:space="preserve">                                                 +01.1918 +04.1956      K14 SH_DATA(15)                                                                       </t>
  </si>
  <si>
    <t xml:space="preserve">                                                 +01.2312 +04.1956      K15 SH_DATA(16)                                                                       </t>
  </si>
  <si>
    <t xml:space="preserve">                                                 +01.2706 +04.1956      K16 SH_DATA(14)                                                                       </t>
  </si>
  <si>
    <t xml:space="preserve">                                                 +01.0343 +04.1563      L10 GROUND                                                                            </t>
  </si>
  <si>
    <t xml:space="preserve">                                                 +01.0737 +04.1563      L11 GROUND                                                                            </t>
  </si>
  <si>
    <t xml:space="preserve">                                                 +01.1130 +04.1563      L12 VCC3_3                                                                            </t>
  </si>
  <si>
    <t xml:space="preserve">                                                 +01.1524 +04.1563      L13 SH_DATA(21)                                                                       </t>
  </si>
  <si>
    <t xml:space="preserve">                                                 +01.1918 +04.1563      L14 SH_DATA(19)                                                                       </t>
  </si>
  <si>
    <t xml:space="preserve">                                                 +01.2312 +04.1563      L15 SH_DATA(20)                                                                       </t>
  </si>
  <si>
    <t xml:space="preserve">                                                 +01.2706 +04.1563      L16 SH_DATA(18)                                                                       </t>
  </si>
  <si>
    <t xml:space="preserve">                                                 +01.0343 +04.1170      M10 VCC3_3                                                                            </t>
  </si>
  <si>
    <t xml:space="preserve">                                                 +01.0737 +04.1170      M11 VCC3_3                                                                            </t>
  </si>
  <si>
    <t xml:space="preserve">                                                 +01.1130 +04.1170      M12 VCC3_3                                                                            </t>
  </si>
  <si>
    <t xml:space="preserve">                                                 +01.1524 +04.1170      M13 SH_DATA(27)                                                                       </t>
  </si>
  <si>
    <t xml:space="preserve">                                                 +01.1918 +04.1170      M14 VCC1_5                                                                            </t>
  </si>
  <si>
    <t xml:space="preserve">                                                 +01.2312 +04.1170      M15 SH_DATA(23)                                                                       </t>
  </si>
  <si>
    <t xml:space="preserve">                                                 +01.2706 +04.1170      M16 SH_DATA(22)                                                                       </t>
  </si>
  <si>
    <t xml:space="preserve">                                                 +01.0343 +04.0776      N10 SH_ADDR(15)                                                                       </t>
  </si>
  <si>
    <t xml:space="preserve">                                                 +01.0737 +04.0776      N11 SH_ADDR(9)                                                                        </t>
  </si>
  <si>
    <t xml:space="preserve">                                                 +01.1130 +04.0776      N12 SH_ADDR(4)                                                                        </t>
  </si>
  <si>
    <t xml:space="preserve">                                                 +01.1524 +04.0776      N13 SH_ADDR(0)                                                                        </t>
  </si>
  <si>
    <t xml:space="preserve">                                                 +01.1918 +04.0776      N14 SH_DATA(30)                                                                       </t>
  </si>
  <si>
    <t xml:space="preserve">                                                 +01.2312 +04.0776      N15 SH_DATA(25)                                                                       </t>
  </si>
  <si>
    <t xml:space="preserve">                                                 +01.2706 +04.0776      N16 SH_DATA(24)                                                                       </t>
  </si>
  <si>
    <t xml:space="preserve">                                                 +01.0343 +04.0382      P10 SH_ADDR(14)                                                                       </t>
  </si>
  <si>
    <t xml:space="preserve">                                                 +01.0737 +04.0382      P11 SH_ADDR(11)                                                                       </t>
  </si>
  <si>
    <t xml:space="preserve">                                                 +01.1130 +04.0382      P12 SH_ADDR(6)                                                                        </t>
  </si>
  <si>
    <t xml:space="preserve">                                                 +01.1524 +04.0382      P13 SH_ADDR(2)                                                                        </t>
  </si>
  <si>
    <t xml:space="preserve">                                                 +01.1918 +04.0382      P14 SH_ADDR(1)                                                                        </t>
  </si>
  <si>
    <t xml:space="preserve">                                                 +01.2312 +04.0382      P15 SH_DATA(28)                                                                       </t>
  </si>
  <si>
    <t xml:space="preserve">                                                 +01.2706 +04.0382      P16 SH_DATA(26)                                                                       </t>
  </si>
  <si>
    <t xml:space="preserve">                                                 +01.0343 +03.9988      R10 SH_ADDR(17)                                                                       </t>
  </si>
  <si>
    <t xml:space="preserve">                                                 +01.0737 +03.9988      R11 SH_ADDR(12)                                                                       </t>
  </si>
  <si>
    <t xml:space="preserve">                                                 +01.1130 +03.9988      R12 SH_ADDR(10)                                                                       </t>
  </si>
  <si>
    <t xml:space="preserve">                                                 +01.1524 +03.9988      R13 SH_ADDR(7)                                                                        </t>
  </si>
  <si>
    <t xml:space="preserve">                                                 +01.1918 +03.9988      R14 SH_ADDR(3)                                                                        </t>
  </si>
  <si>
    <t xml:space="preserve">                                                 +01.2312 +03.9988      R15 GROUND                                                                            </t>
  </si>
  <si>
    <t xml:space="preserve">                                                 +01.2706 +03.9988      R16 SH_DATA(29)                                                                       </t>
  </si>
  <si>
    <t xml:space="preserve">                                                 +01.0343 +03.9594      T10 SH_ADDR(18)                                                                       </t>
  </si>
  <si>
    <t xml:space="preserve">                                                 +01.0737 +03.9594      T11 SH_ADDR(16)                                                                       </t>
  </si>
  <si>
    <t xml:space="preserve">                                                 +01.1130 +03.9594      T12 SH_ADDR(13)                                                                       </t>
  </si>
  <si>
    <t xml:space="preserve">                                                 +01.1524 +03.9594      T13 VCC1_5                                                                            </t>
  </si>
  <si>
    <t xml:space="preserve">                                                 +01.1918 +03.9594      T14 SH_ADDR(8)                                                                        </t>
  </si>
  <si>
    <t xml:space="preserve">                                                 +01.2312 +03.9594      T15 SH_ADDR(5)                                                                        </t>
  </si>
  <si>
    <t xml:space="preserve">                                                 +01.2706 +03.9594      T16 SH_DATA(31)                                                                       </t>
  </si>
  <si>
    <t xml:space="preserve">U2       ic_tssop14_180                    90  1 +02.3730 +04.9010        1 $1N5003                                                                           </t>
  </si>
  <si>
    <t xml:space="preserve">                                                 +02.3730 +04.8754        2 VCC_ENABLE_ALL                                                                    </t>
  </si>
  <si>
    <t xml:space="preserve">                                                 +02.3730 +04.8498        3 $1N2230_18                                                                        </t>
  </si>
  <si>
    <t xml:space="preserve">                                                 +02.3730 +04.8243        4 $1N4901                                                                           </t>
  </si>
  <si>
    <t xml:space="preserve">                                                 +02.3730 +04.7986        5 VCC_ENABLE_ALL                                                                    </t>
  </si>
  <si>
    <t xml:space="preserve">                                                 +02.3730 +04.7731        6 $1N4835                                                                           </t>
  </si>
  <si>
    <t xml:space="preserve">                                                 +02.3730 +04.7474        7 GROUND                                                                            </t>
  </si>
  <si>
    <t xml:space="preserve">                                                 +02.6030 +04.7474        8 $1N3118                                                                           </t>
  </si>
  <si>
    <t xml:space="preserve">                                                 +02.6030 +04.7731        9 $1N5006                                                                           </t>
  </si>
  <si>
    <t xml:space="preserve">                                                 +02.6030 +04.7986       10 VCC_ENABLE_ALL                                                                    </t>
  </si>
  <si>
    <t xml:space="preserve">                                                 +02.6030 +04.8243       11 $NONE$                                                                            </t>
  </si>
  <si>
    <t xml:space="preserve">                                                 +02.6030 +04.8498       12 GROUND                                                                            </t>
  </si>
  <si>
    <t xml:space="preserve">                                                 +02.6030 +04.8754       13 GROUND                                                                            </t>
  </si>
  <si>
    <t xml:space="preserve">                                                 +02.6030 +04.9010       14 VCC5_0                                                                            </t>
  </si>
  <si>
    <t xml:space="preserve">U3       ic_pn-317774                      90  2 +03.9880 +04.7138        1 $2N1277                                                                           </t>
  </si>
  <si>
    <t xml:space="preserve">                                                 +04.0244 +04.6873        2 FPGA_JTAG_SEL_L                                                                   </t>
  </si>
  <si>
    <t xml:space="preserve">                                                 +04.0244 +04.6676        3 ICE_APEX2_JTAG_SEL_L                                                              </t>
  </si>
  <si>
    <t xml:space="preserve">                                                 +04.0244 +04.6479        4 $2N1240                                                                           </t>
  </si>
  <si>
    <t xml:space="preserve">                                                 +04.0244 +04.6282        5 FPGA_JTAG_SEL_L                                                                   </t>
  </si>
  <si>
    <t xml:space="preserve">                                                 +04.0244 +04.6085        6 $2N1277                                                                           </t>
  </si>
  <si>
    <t xml:space="preserve">                                                 +03.9880 +04.5820        7 GROUND                                                                            </t>
  </si>
  <si>
    <t xml:space="preserve">                                                 +03.9289 +04.5820        8 JTAG1_BYPASS_L151                                                                 </t>
  </si>
  <si>
    <t xml:space="preserve">                                                 +03.8926 +04.6085        9 $2N1240                                                                           </t>
  </si>
  <si>
    <t xml:space="preserve">                                                 +03.8926 +04.6282       10 $1N6282                                                                           </t>
  </si>
  <si>
    <t xml:space="preserve">                                                 +03.8926 +04.6479       11 GROUND                                                                            </t>
  </si>
  <si>
    <t xml:space="preserve">                                                 +03.8926 +04.6676       12 GROUND                                                                            </t>
  </si>
  <si>
    <t xml:space="preserve">                                                 +03.8926 +04.6873       13 $NONE$                                                                            </t>
  </si>
  <si>
    <t xml:space="preserve">                                                 +03.9289 +04.7138       14 VBD3_3                                                                            </t>
  </si>
  <si>
    <t xml:space="preserve">                                                 +03.9585 +04.6479     MTG1 GROUND                                                                            </t>
  </si>
  <si>
    <t xml:space="preserve">U5       ic_pn-487685                       0  1 +01.3463 +03.2498        1 SPI0_CS_L(0)                                                                      </t>
  </si>
  <si>
    <t xml:space="preserve">                                                 +01.2963 +03.2498        2 $1N2271                                                                           </t>
  </si>
  <si>
    <t xml:space="preserve">                                                 +01.2463 +03.2498        3 VCC3_3                                                                            </t>
  </si>
  <si>
    <t xml:space="preserve">                                                 +01.1963 +03.2498        4 GROUND                                                                            </t>
  </si>
  <si>
    <t xml:space="preserve">                                                 +01.1963 +03.0215        5 SPI0_MDO                                                                          </t>
  </si>
  <si>
    <t xml:space="preserve">                                                 +01.2463 +03.0215        6 SPI0_CLK                                                                          </t>
  </si>
  <si>
    <t xml:space="preserve">                                                 +01.2963 +03.0215        7 VCC3_3                                                                            </t>
  </si>
  <si>
    <t xml:space="preserve">                                                 +01.3463 +03.0215        8 VCC3_3                                                                            </t>
  </si>
  <si>
    <t xml:space="preserve">                                                 +01.2713 +03.1356     MTG1 GROUND                                                                            </t>
  </si>
  <si>
    <t xml:space="preserve">U7       ic_bga144_a12x12_1mm              90  1 +01.1336 +02.7760       A1 GROUND                                                                            </t>
  </si>
  <si>
    <t xml:space="preserve">                                                 +01.1730 +02.7760       A2 VCC3_3                                                                            </t>
  </si>
  <si>
    <t xml:space="preserve">                                                 +01.2124 +02.7760       A3 FPGA_CLK_20MHZ                                                                    </t>
  </si>
  <si>
    <t xml:space="preserve">                                                 +01.2518 +02.7760       A4 SHBUF_WR_L                                                                        </t>
  </si>
  <si>
    <t xml:space="preserve">                                                 +01.2912 +02.7760       A5 SPI0_MDI                                                                          </t>
  </si>
  <si>
    <t xml:space="preserve">                                                 +01.3306 +02.7760       A6 GROUND                                                                            </t>
  </si>
  <si>
    <t xml:space="preserve">                                                 +01.3700 +02.7760       A7 SPI0_CS_L(1)                                                                      </t>
  </si>
  <si>
    <t xml:space="preserve">                                                 +01.4094 +02.7760       A8 VCC1_5                                                                            </t>
  </si>
  <si>
    <t xml:space="preserve">                                                 +01.4488 +02.7760       A9 SPI1_CS_L(2)                                                                      </t>
  </si>
  <si>
    <t xml:space="preserve">                                                 +01.1336 +02.7366       B1 SPI2L151_MDO                                                                      </t>
  </si>
  <si>
    <t xml:space="preserve">                                                 +01.1730 +02.7366       B2 GROUND                                                                            </t>
  </si>
  <si>
    <t xml:space="preserve">                                                 +01.2124 +02.7366       B3 DCFAIL_L                                                                          </t>
  </si>
  <si>
    <t xml:space="preserve">                                                 +01.2518 +02.7366       B4 SHBUF_DATA(0)                                                                     </t>
  </si>
  <si>
    <t xml:space="preserve">                                                 +01.2912 +02.7366       B5 SHBUF_RD_L                                                                        </t>
  </si>
  <si>
    <t xml:space="preserve">                                                 +01.3306 +02.7366       B6 SPI0_CS_L(2)                                                                      </t>
  </si>
  <si>
    <t xml:space="preserve">                                                 +01.3700 +02.7366       B7 SPI1_MDI                                                                          </t>
  </si>
  <si>
    <t xml:space="preserve">                                                 +01.4094 +02.7366       B8 SPI1_CS_L(1)                                                                      </t>
  </si>
  <si>
    <t xml:space="preserve">                                                 +01.4488 +02.7366       B9 SPI1_CLK                                                                          </t>
  </si>
  <si>
    <t xml:space="preserve">                                                 +01.1336 +02.6972       C1 VMS_FAULT_DETECT                                                                  </t>
  </si>
  <si>
    <t xml:space="preserve">                                                 +01.1730 +02.6972       C2 $NONE$                                                                            </t>
  </si>
  <si>
    <t xml:space="preserve">                                                 +01.2124 +02.6972       C3 $NONE$                                                                            </t>
  </si>
  <si>
    <t xml:space="preserve">                                                 +01.2518 +02.6972       C4 VCC1_5                                                                            </t>
  </si>
  <si>
    <t xml:space="preserve">                                                 +01.2912 +02.6972       C5 USB_DLYD_ENUM_L                                                                   </t>
  </si>
  <si>
    <t xml:space="preserve">                                                 +01.3306 +02.6972       C6 SPI0_MDO                                                                          </t>
  </si>
  <si>
    <t xml:space="preserve">                                                 +01.3700 +02.6972       C7 SPI1_MDO                                                                          </t>
  </si>
  <si>
    <t xml:space="preserve">                                                 +01.4094 +02.6972       C8 SPI1_CS_L(0)                                                                      </t>
  </si>
  <si>
    <t xml:space="preserve">                                                 +01.4488 +02.6972       C9 $1N2297                                                                           </t>
  </si>
  <si>
    <t xml:space="preserve">                                                 +01.1336 +02.6578       D1 BP5V_SW                                                                           </t>
  </si>
  <si>
    <t xml:space="preserve">                                                 +01.1730 +02.6578       D2 $1N5442                                                                           </t>
  </si>
  <si>
    <t xml:space="preserve">                                                 +01.2124 +02.6578       D3 $1N5444                                                                           </t>
  </si>
  <si>
    <t xml:space="preserve">                                                 +01.2518 +02.6578       D4 L151RESET_L                                                                       </t>
  </si>
  <si>
    <t xml:space="preserve">                                                 +01.2912 +02.6578       D5 SHBUF_ADDR(0)                                                                     </t>
  </si>
  <si>
    <t xml:space="preserve">                                                 +01.3306 +02.6578       D6 SHBUF_ADDR(1)                                                                     </t>
  </si>
  <si>
    <t xml:space="preserve">                                                 +01.3700 +02.6578       D7 SHBUF_ADDR(2)                                                                     </t>
  </si>
  <si>
    <t xml:space="preserve">                                                 +01.4094 +02.6578       D8 SHBUF_ADDR(3)                                                                     </t>
  </si>
  <si>
    <t xml:space="preserve">                                                 +01.4488 +02.6578       D9 $1N3883                                                                           </t>
  </si>
  <si>
    <t xml:space="preserve">                                                 +01.1336 +02.6184       E1 VCC1_5                                                                            </t>
  </si>
  <si>
    <t xml:space="preserve">                                                 +01.1730 +02.6184       E2 $NONE$                                                                            </t>
  </si>
  <si>
    <t xml:space="preserve">                                                 +01.2124 +02.6184       E3 $NONE$                                                                            </t>
  </si>
  <si>
    <t xml:space="preserve">                                                 +01.2518 +02.6184       E4 VCC3_3                                                                            </t>
  </si>
  <si>
    <t xml:space="preserve">                                                 +01.2912 +02.6184       E5 $1N4547                                                                           </t>
  </si>
  <si>
    <t xml:space="preserve">                                                 +01.3306 +02.6184       E6 VCC3_3                                                                            </t>
  </si>
  <si>
    <t xml:space="preserve">                                                 +01.3700 +02.6184       E7 VCC3_3                                                                            </t>
  </si>
  <si>
    <t xml:space="preserve">                                                 +01.4094 +02.6184       E8 $1N4671                                                                           </t>
  </si>
  <si>
    <t xml:space="preserve">                                                 +01.4488 +02.6184       E9 VCC3_3                                                                            </t>
  </si>
  <si>
    <t xml:space="preserve">                                                 +01.1336 +02.5790       F1 $1N5614                                                                           </t>
  </si>
  <si>
    <t xml:space="preserve">                                                 +01.1730 +02.5790       F2 GROUND                                                                            </t>
  </si>
  <si>
    <t xml:space="preserve">                                                 +01.2124 +02.5790       F3 SYS_FAIL_OUT                                                                      </t>
  </si>
  <si>
    <t xml:space="preserve">                                                 +01.2518 +02.5790       F4 $1N5440                                                                           </t>
  </si>
  <si>
    <t xml:space="preserve">                                                 +01.2912 +02.5790       F5 GROUND                                                                            </t>
  </si>
  <si>
    <t xml:space="preserve">                                                 +01.3306 +02.5790       F6 GROUND                                                                            </t>
  </si>
  <si>
    <t xml:space="preserve">                                                 +01.3700 +02.5790       F7 GROUND                                                                            </t>
  </si>
  <si>
    <t xml:space="preserve">                                                 +01.4094 +02.5790       F8 $1N4676                                                                           </t>
  </si>
  <si>
    <t xml:space="preserve">                                                 +01.4488 +02.5790       F9 $1N5765                                                                           </t>
  </si>
  <si>
    <t xml:space="preserve">                                                 +01.1336 +02.5396       G1 $NONE$                                                                            </t>
  </si>
  <si>
    <t xml:space="preserve">                                                 +01.1730 +02.5396       G2 GROUND                                                                            </t>
  </si>
  <si>
    <t xml:space="preserve">                                                 +01.2124 +02.5396       G3 VCC1_5                                                                            </t>
  </si>
  <si>
    <t xml:space="preserve">                                                 +01.2518 +02.5396       G4 $1N5612                                                                           </t>
  </si>
  <si>
    <t xml:space="preserve">                                                 +01.2912 +02.5396       G5 GROUND                                                                            </t>
  </si>
  <si>
    <t xml:space="preserve">                                                 +01.3306 +02.5396       G6 GROUND                                                                            </t>
  </si>
  <si>
    <t xml:space="preserve">                                                 +01.3700 +02.5396       G7 GROUND                                                                            </t>
  </si>
  <si>
    <t xml:space="preserve">                                                 +01.4094 +02.5396       G8 RSTCNT                                                                            </t>
  </si>
  <si>
    <t xml:space="preserve">                                                 +01.4488 +02.5396       G9 DISPLAY_MDO                                                                       </t>
  </si>
  <si>
    <t xml:space="preserve">                                                 +01.1336 +02.5002       H1 VCC1_5                                                                            </t>
  </si>
  <si>
    <t xml:space="preserve">                                                 +01.1730 +02.5002       H2 APEX2_CLK_DIV                                                                     </t>
  </si>
  <si>
    <t xml:space="preserve">                                                 +01.2124 +02.5002       H3 ENETA_CLK_DIV                                                                     </t>
  </si>
  <si>
    <t xml:space="preserve">                                                 +01.2518 +02.5002       H4 TIMEBASE_CLK_DIV                                                                  </t>
  </si>
  <si>
    <t xml:space="preserve">                                                 +01.2912 +02.5002       H5 VCC1_5                                                                            </t>
  </si>
  <si>
    <t xml:space="preserve">                                                 +01.3306 +02.5002       H6 SHBUF_DATA(1)                                                                     </t>
  </si>
  <si>
    <t xml:space="preserve">                                                 +01.3700 +02.5002       H7 SHBUF_ADDR(4)                                                                     </t>
  </si>
  <si>
    <t xml:space="preserve">                                                 +01.4094 +02.5002       H8 SPI2L151_SCLK                                                                     </t>
  </si>
  <si>
    <t xml:space="preserve">                                                 +01.4488 +02.5002       H9 $1N4678                                                                           </t>
  </si>
  <si>
    <t xml:space="preserve">                                                 +01.1336 +02.4608       J1 DIGIT1(3)                                                                         </t>
  </si>
  <si>
    <t xml:space="preserve">                                                 +01.1730 +02.4608       J2 DIGIT3(1)                                                                         </t>
  </si>
  <si>
    <t xml:space="preserve">                                                 +01.2124 +02.4608       J3 VCC3_3                                                                            </t>
  </si>
  <si>
    <t xml:space="preserve">                                                 +01.2518 +02.4608       J4 ICE2_CLK_DIV                                                                      </t>
  </si>
  <si>
    <t xml:space="preserve">                                                 +01.2912 +02.4608       J5 TEST_LED_RED                                                                      </t>
  </si>
  <si>
    <t xml:space="preserve">                                                 +01.3306 +02.4608       J6 FPGA_ENETA_CLK25MHZ                                                               </t>
  </si>
  <si>
    <t xml:space="preserve">                                                 +01.3700 +02.4608       J7 VCC1_5                                                                            </t>
  </si>
  <si>
    <t xml:space="preserve">                                                 +01.4094 +02.4608       J8 JTAG2_TCK                                                                         </t>
  </si>
  <si>
    <t xml:space="preserve">                                                 +01.4488 +02.4608       J9 SPI2L151_CS_L                                                                     </t>
  </si>
  <si>
    <t xml:space="preserve">                                                 +01.1336 +02.4214       K1 DIGIT1(2)                                                                         </t>
  </si>
  <si>
    <t xml:space="preserve">                                                 +01.1730 +02.4214       K2 DIGIT1(1)                                                                         </t>
  </si>
  <si>
    <t xml:space="preserve">                                                 +01.2124 +02.4214       K3 SPI2_L151_SLVDO                                                                   </t>
  </si>
  <si>
    <t xml:space="preserve">                                                 +01.2518 +02.4214       K4 DIGIT1(0)                                                                         </t>
  </si>
  <si>
    <t xml:space="preserve">                                                 +01.2912 +02.4214       K5 DIGIT3(3)                                                                         </t>
  </si>
  <si>
    <t xml:space="preserve">                                                 +01.3306 +02.4214       K6 DIGIT2(3)                                                                         </t>
  </si>
  <si>
    <t xml:space="preserve">                                                 +01.3700 +02.4214       K7 GROUND                                                                            </t>
  </si>
  <si>
    <t xml:space="preserve">                                                 +01.4094 +02.4214       K8 JTAG_SRST_L                                                                       </t>
  </si>
  <si>
    <t xml:space="preserve">                                                 +01.4488 +02.4214       K9 L151_FAULTDETECT_L                                                                </t>
  </si>
  <si>
    <t xml:space="preserve">                                                 +01.1336 +02.3820       L1 GROUND                                                                            </t>
  </si>
  <si>
    <t xml:space="preserve">                                                 +01.1730 +02.3820       L2 VCC3_3                                                                            </t>
  </si>
  <si>
    <t xml:space="preserve">                                                 +01.2124 +02.3820       L3 VBD3_3_LOW_L                                                                      </t>
  </si>
  <si>
    <t xml:space="preserve">                                                 +01.2518 +02.3820       L4 DIGIT3(0)                                                                         </t>
  </si>
  <si>
    <t xml:space="preserve">                                                 +01.2912 +02.3820       L5 VCC3_3                                                                            </t>
  </si>
  <si>
    <t xml:space="preserve">                                                 +01.3306 +02.3820       L6 DIGIT2(1)                                                                         </t>
  </si>
  <si>
    <t xml:space="preserve">                                                 +01.3700 +02.3820       L7 $1N4529                                                                           </t>
  </si>
  <si>
    <t xml:space="preserve">                                                 +01.4094 +02.3820       L8 JTAG_PWRUP_RST_L                                                                  </t>
  </si>
  <si>
    <t xml:space="preserve">                                                 +01.4488 +02.3820       L9 JTAG2_TMS                                                                         </t>
  </si>
  <si>
    <t xml:space="preserve">                                                 +01.1336 +02.3426       M1 GROUND                                                                            </t>
  </si>
  <si>
    <t xml:space="preserve">                                                 +01.1730 +02.3426       M2 $1N4418                                                                           </t>
  </si>
  <si>
    <t xml:space="preserve">                                                 +01.2124 +02.3426       M3 TEST_LED_GREEN                                                                    </t>
  </si>
  <si>
    <t xml:space="preserve">                                                 +01.2518 +02.3426       M4 DIGIT3(2)                                                                         </t>
  </si>
  <si>
    <t xml:space="preserve">                                                 +01.2912 +02.3426       M5 DIGIT2(2)                                                                         </t>
  </si>
  <si>
    <t xml:space="preserve">                                                 +01.3306 +02.3426       M6 DIGIT2(0)                                                                         </t>
  </si>
  <si>
    <t xml:space="preserve">                                                 +01.3700 +02.3426       M7 VCC5_0_LOW_L                                                                      </t>
  </si>
  <si>
    <t xml:space="preserve">                                                 +01.4094 +02.3426       M8 $NONE$                                                                            </t>
  </si>
  <si>
    <t xml:space="preserve">                                                 +01.4488 +02.3426       M9 JTAG2_PLD_TDI                                                                     </t>
  </si>
  <si>
    <t xml:space="preserve">                                                 +01.4882 +02.7760      A10 SHUTDOWN_L                                                                        </t>
  </si>
  <si>
    <t xml:space="preserve">                                                 +01.5276 +02.7760      A11 FAULT_L                                                                           </t>
  </si>
  <si>
    <t xml:space="preserve">                                                 +01.5670 +02.7760      A12 GROUND                                                                            </t>
  </si>
  <si>
    <t xml:space="preserve">                                                 +01.4882 +02.7366      B10 SPI0_CLK                                                                          </t>
  </si>
  <si>
    <t xml:space="preserve">                                                 +01.5276 +02.7366      B11 GROUND                                                                            </t>
  </si>
  <si>
    <t xml:space="preserve">                                                 +01.5670 +02.7366      B12 VCC3_3                                                                            </t>
  </si>
  <si>
    <t xml:space="preserve">                                                 +01.4882 +02.6972      C10 TEST_L                                                                            </t>
  </si>
  <si>
    <t xml:space="preserve">                                                 +01.5276 +02.6972      C11 SD0_FAULT_L                                                                       </t>
  </si>
  <si>
    <t xml:space="preserve">                                                 +01.5670 +02.6972      C12 FPGA_CS_L(3)                                                                      </t>
  </si>
  <si>
    <t xml:space="preserve">                                                 +01.4882 +02.6578      D10 $1N4495                                                                           </t>
  </si>
  <si>
    <t xml:space="preserve">                                                 +01.5276 +02.6578      D11 DISP_DATA_OUT                                                                     </t>
  </si>
  <si>
    <t xml:space="preserve">                                                 +01.5670 +02.6578      D12 BOARD_RESET_L                                                                     </t>
  </si>
  <si>
    <t xml:space="preserve">                                                 +01.4882 +02.6184      E10 VCC1_5                                                                            </t>
  </si>
  <si>
    <t xml:space="preserve">                                                 +01.5276 +02.6184      E11 FPGA_CLK_30MHZ                                                                    </t>
  </si>
  <si>
    <t xml:space="preserve">                                                 +01.5670 +02.6184      E12 LED_DRV_OUT                                                                       </t>
  </si>
  <si>
    <t xml:space="preserve">                                                 +01.4882 +02.5790      F10 GROUND                                                                            </t>
  </si>
  <si>
    <t xml:space="preserve">                                                 +01.5276 +02.5790      F11 $NONE$                                                                            </t>
  </si>
  <si>
    <t xml:space="preserve">                                                 +01.5670 +02.5790      F12 FPGA_CLK_48MHZ                                                                    </t>
  </si>
  <si>
    <t xml:space="preserve">                                                 +01.4882 +02.5396      G10 CKECNT                                                                            </t>
  </si>
  <si>
    <t xml:space="preserve">                                                 +01.5276 +02.5396      G11 DISP_RESET                                                                        </t>
  </si>
  <si>
    <t xml:space="preserve">                                                 +01.5670 +02.5396      G12 PWRON_RST_L                                                                       </t>
  </si>
  <si>
    <t xml:space="preserve">                                                 +01.4882 +02.5002      H10 VCC3_3                                                                            </t>
  </si>
  <si>
    <t xml:space="preserve">                                                 +01.5276 +02.5002      H11 DISP_CNT_REG_L                                                                    </t>
  </si>
  <si>
    <t xml:space="preserve">                                                 +01.5670 +02.5002      H12 VCC1_5                                                                            </t>
  </si>
  <si>
    <t xml:space="preserve">                                                 +01.4882 +02.4608      J10 JTAG2_FPGA_TDO                                                                    </t>
  </si>
  <si>
    <t xml:space="preserve">                                                 +01.5276 +02.4608      J11 SD0_PWR_ON                                                                        </t>
  </si>
  <si>
    <t xml:space="preserve">                                                 +01.5670 +02.4608      J12 SD0_DETECT_L                                                                      </t>
  </si>
  <si>
    <t xml:space="preserve">                                                 +01.4882 +02.4214      K10 GROUND                                                                            </t>
  </si>
  <si>
    <t xml:space="preserve">                                                 +01.5276 +02.4214      K11 SD0_PWR_FLT_L                                                                     </t>
  </si>
  <si>
    <t xml:space="preserve">                                                 +01.5670 +02.4214      K12 SD0_WP                                                                            </t>
  </si>
  <si>
    <t xml:space="preserve">                                                 +01.4882 +02.3820      L10 VCC3_3                                                                            </t>
  </si>
  <si>
    <t xml:space="preserve">                                                 +01.5276 +02.3820      L11 VCC3_3                                                                            </t>
  </si>
  <si>
    <t xml:space="preserve">                                                 +01.5670 +02.3820      L12 JTAG2_TRST_L                                                                      </t>
  </si>
  <si>
    <t xml:space="preserve">                                                 +01.4882 +02.3426      M10 VCC3_3                                                                            </t>
  </si>
  <si>
    <t xml:space="preserve">                                                 +01.5276 +02.3426      M11 VCC3_3                                                                            </t>
  </si>
  <si>
    <t xml:space="preserve">                                                 +01.5670 +02.3426      M12 GROUND                                                                            </t>
  </si>
  <si>
    <t xml:space="preserve">U8       ic_tsop5_65                       90  1 +00.3180 +02.2710        1 VCC5_0                                                                            </t>
  </si>
  <si>
    <t xml:space="preserve">                                                 +00.3180 +02.2316        2 GROUND                                                                            </t>
  </si>
  <si>
    <t xml:space="preserve">                                                 +00.3180 +02.1923        3 VCC5_0                                                                            </t>
  </si>
  <si>
    <t xml:space="preserve">                                                 +00.4130 +02.1923        4 $NONE$                                                                            </t>
  </si>
  <si>
    <t xml:space="preserve">                                                 +00.4130 +02.2710        5 VBD3_3                                                                            </t>
  </si>
  <si>
    <t xml:space="preserve">U9       ic_sot23_6pin                      0  1 +00.8090 +02.2380        1 ADC_VCC5_0                                                                        </t>
  </si>
  <si>
    <t xml:space="preserve">                                                 +00.7716 +02.2380        2 $1N2035                                                                           </t>
  </si>
  <si>
    <t xml:space="preserve">                                                 +00.7342 +02.2380        3 GROUND                                                                            </t>
  </si>
  <si>
    <t xml:space="preserve">                                                 +00.7342 +02.1480        4 TEST_VCC5_0                                                                       </t>
  </si>
  <si>
    <t xml:space="preserve">                                                 +00.7716 +02.1480        5 $NONE$                                                                            </t>
  </si>
  <si>
    <t xml:space="preserve">                                                 +00.8090 +02.1480        6 VBD3_3                                                                            </t>
  </si>
  <si>
    <t xml:space="preserve">U10      ic_pn-101816                     140  1 +02.4420 +01.9700        1 GROUND                                                                            </t>
  </si>
  <si>
    <t xml:space="preserve">                                                 +02.4571 +01.9573        2 ENETA_LED1                                                                        </t>
  </si>
  <si>
    <t xml:space="preserve">                                                 +02.4722 +01.9447        3 ENETA_LED2                                                                        </t>
  </si>
  <si>
    <t xml:space="preserve">                                                 +02.4872 +01.9320        4 VCC3_3                                                                            </t>
  </si>
  <si>
    <t xml:space="preserve">                                                 +02.5023 +01.9194        5 VCC1_2                                                                            </t>
  </si>
  <si>
    <t xml:space="preserve">                                                 +02.5174 +01.9067        6 ENETA_LED0                                                                        </t>
  </si>
  <si>
    <t xml:space="preserve">                                                 +02.5325 +01.8941        7 VCC3_3                                                                            </t>
  </si>
  <si>
    <t xml:space="preserve">                                                 +02.5476 +01.8814        8 ENETA_LED1                                                                        </t>
  </si>
  <si>
    <t xml:space="preserve">                                                 +02.5626 +01.8688        9 ENETA_LED2                                                                        </t>
  </si>
  <si>
    <t xml:space="preserve">                                                 +02.5777 +01.8561       10 ENETA_PHYRST_L                                                                    </t>
  </si>
  <si>
    <t xml:space="preserve">                                                 +02.5928 +01.8435       11 $5N3564                                                                           </t>
  </si>
  <si>
    <t xml:space="preserve">                                                 +02.6079 +01.8308       12 GROUND                                                                            </t>
  </si>
  <si>
    <t xml:space="preserve">                                                 +02.6230 +01.8182       13 VCC1_2                                                                            </t>
  </si>
  <si>
    <t xml:space="preserve">                                                 +02.6380 +01.8055       14 PHYA2_5                                                                           </t>
  </si>
  <si>
    <t xml:space="preserve">                                                 +02.6531 +01.7929       15 PHYA2_5                                                                           </t>
  </si>
  <si>
    <t xml:space="preserve">                                                 +02.6682 +01.7802       16 PHYA3_3                                                                           </t>
  </si>
  <si>
    <t xml:space="preserve">                                                 +02.7074 +01.7836       17 PHYA_CTRL25                                                                       </t>
  </si>
  <si>
    <t xml:space="preserve">                                                 +02.7201 +01.7987       18 GROUND                                                                            </t>
  </si>
  <si>
    <t xml:space="preserve">                                                 +02.7328 +01.8138       19 $5N4970                                                                           </t>
  </si>
  <si>
    <t xml:space="preserve">                                                 +02.7454 +01.8289       20 ENET_CRSENSE                                                                      </t>
  </si>
  <si>
    <t xml:space="preserve">                                                 +02.7581 +01.8440       21 $NONE$                                                                            </t>
  </si>
  <si>
    <t xml:space="preserve">                                                 +02.7707 +01.8590       22 $NONE$                                                                            </t>
  </si>
  <si>
    <t xml:space="preserve">                                                 +02.7834 +01.8741       23 ENET_COLLISION                                                                    </t>
  </si>
  <si>
    <t xml:space="preserve">                                                 +02.7960 +01.8892       24 VCC3_3                                                                            </t>
  </si>
  <si>
    <t xml:space="preserve">                                                 +02.8087 +01.9043       25 \ENETA_RD                                                                         </t>
  </si>
  <si>
    <t xml:space="preserve">                                                 +02.8213 +01.9194       26 ENETA_RD                                                                          </t>
  </si>
  <si>
    <t xml:space="preserve">                                                 +02.8340 +01.9344       27 $NONE$                                                                            </t>
  </si>
  <si>
    <t xml:space="preserve">                                                 +02.8466 +01.9495       28 PHYA2_5                                                                           </t>
  </si>
  <si>
    <t xml:space="preserve">                                                 +02.8593 +01.9646       29 $NONE$                                                                            </t>
  </si>
  <si>
    <t xml:space="preserve">                                                 +02.8719 +01.9797       30 \ENETA_TD                                                                         </t>
  </si>
  <si>
    <t xml:space="preserve">                                                 +02.8846 +01.9947       31 ENETA_TD                                                                          </t>
  </si>
  <si>
    <t xml:space="preserve">                                                 +02.8972 +02.0098       32 $NONE$                                                                            </t>
  </si>
  <si>
    <t xml:space="preserve">                                                 +02.8938 +02.0491       33 $5N49                                                                             </t>
  </si>
  <si>
    <t xml:space="preserve">                                                 +02.8787 +02.0617       34 PHYA3_3                                                                           </t>
  </si>
  <si>
    <t xml:space="preserve">                                                 +02.8637 +02.0744       35 $NONE$                                                                            </t>
  </si>
  <si>
    <t xml:space="preserve">                                                 +02.8486 +02.0870       36 $NONE$                                                                            </t>
  </si>
  <si>
    <t xml:space="preserve">                                                 +02.8335 +02.0997       37 $NONE$                                                                            </t>
  </si>
  <si>
    <t xml:space="preserve">                                                 +02.8184 +02.1123       38 ENETA_CLK_25MHZ                                                                   </t>
  </si>
  <si>
    <t xml:space="preserve">                                                 +02.8033 +02.1250       39 $NONE$                                                                            </t>
  </si>
  <si>
    <t xml:space="preserve">                                                 +02.7883 +02.1377       40 VCC1_2                                                                            </t>
  </si>
  <si>
    <t xml:space="preserve">                                                 +02.7732 +02.1503       41 $NONE$                                                                            </t>
  </si>
  <si>
    <t xml:space="preserve">                                                 +02.7581 +02.1630       42 $5N3566                                                                           </t>
  </si>
  <si>
    <t xml:space="preserve">                                                 +02.7430 +02.1756       43 $NONE$                                                                            </t>
  </si>
  <si>
    <t xml:space="preserve">                                                 +02.7279 +02.1883       44 $NONE$                                                                            </t>
  </si>
  <si>
    <t xml:space="preserve">                                                 +02.7129 +02.2009       45 $5N3871                                                                           </t>
  </si>
  <si>
    <t xml:space="preserve">                                                 +02.6978 +02.2136       46 VCC3_3                                                                            </t>
  </si>
  <si>
    <t xml:space="preserve">                                                 +02.6827 +02.2262       47 $NONE$                                                                            </t>
  </si>
  <si>
    <t xml:space="preserve">                                                 +02.6676 +02.2389       48 ENET_MDC                                                                          </t>
  </si>
  <si>
    <t xml:space="preserve">                                                 +02.6284 +02.2354       49 ENET_RX_DV                                                                        </t>
  </si>
  <si>
    <t xml:space="preserve">                                                 +02.6157 +02.2204       50 RXDATA(0)                                                                         </t>
  </si>
  <si>
    <t xml:space="preserve">                                                 +02.6031 +02.2053       51 RXDATA(1)                                                                         </t>
  </si>
  <si>
    <t xml:space="preserve">                                                 +02.5904 +02.1902       52 VCC3_3                                                                            </t>
  </si>
  <si>
    <t xml:space="preserve">                                                 +02.5778 +02.1751       53 ENET_RX_CLK                                                                       </t>
  </si>
  <si>
    <t xml:space="preserve">                                                 +02.5651 +02.1600       54 RXDATA(2)                                                                         </t>
  </si>
  <si>
    <t xml:space="preserve">                                                 +02.5524 +02.1450       55 RXDATA(3)                                                                         </t>
  </si>
  <si>
    <t xml:space="preserve">                                                 +02.5398 +02.1299       56 VCC3_3                                                                            </t>
  </si>
  <si>
    <t xml:space="preserve">                                                 +02.5271 +02.1148       57 VCC3_3                                                                            </t>
  </si>
  <si>
    <t xml:space="preserve">                                                 +02.5145 +02.0997       58 ENET_TXD(0)                                                                       </t>
  </si>
  <si>
    <t xml:space="preserve">                                                 +02.5018 +02.0847       59 ENET_TXD(1)                                                                       </t>
  </si>
  <si>
    <t xml:space="preserve">                                                 +02.4892 +02.0696       60 PHYA_MII_TX_CLK                                                                   </t>
  </si>
  <si>
    <t xml:space="preserve">                                                 +02.4765 +02.0545       61 ENET_TXD(2)                                                                       </t>
  </si>
  <si>
    <t xml:space="preserve">                                                 +02.4639 +02.0394       62 ENET_TXD(3)                                                                       </t>
  </si>
  <si>
    <t xml:space="preserve">                                                 +02.4512 +02.0243       63 ENET_TXEN                                                                         </t>
  </si>
  <si>
    <t xml:space="preserve">                                                 +02.4386 +02.0093       64 GROUND                                                                            </t>
  </si>
  <si>
    <t xml:space="preserve">                                                 +02.6679 +02.0095     MTG1 GROUND                                                                            </t>
  </si>
  <si>
    <t xml:space="preserve">U11      ic_pn-190760                       0  1 +00.2108 +01.9237        1 $1N2230                                                                           </t>
  </si>
  <si>
    <t xml:space="preserve">                                                 +00.1911 +01.9237        2 ADC_VREF2_5                                                                       </t>
  </si>
  <si>
    <t xml:space="preserve">                                                 +00.1714 +01.9237        3 $1N6317                                                                           </t>
  </si>
  <si>
    <t xml:space="preserve">                                                 +00.1518 +01.9237        4 GROUND                                                                            </t>
  </si>
  <si>
    <t xml:space="preserve">                                                 +00.1518 +01.8145        5 $1N6336                                                                           </t>
  </si>
  <si>
    <t xml:space="preserve">                                                 +00.1714 +01.8145        6 ADC_VREF2_5                                                                       </t>
  </si>
  <si>
    <t xml:space="preserve">                                                 +00.1911 +01.8145        7 $1N6336                                                                           </t>
  </si>
  <si>
    <t xml:space="preserve">                                                 +00.2108 +01.8145        8 VBD3_3                                                                            </t>
  </si>
  <si>
    <t xml:space="preserve">                                                 +00.1813 +01.8691     MTG1 GROUND                                                                            </t>
  </si>
  <si>
    <t xml:space="preserve">U12      ic_tsot5                         180  1 +00.2934 +01.7860        1 VBD3_3                                                                            </t>
  </si>
  <si>
    <t xml:space="preserve">                                                 +00.3308 +01.7860        2 VBD3_3                                                                            </t>
  </si>
  <si>
    <t xml:space="preserve">                                                 +00.3682 +01.7860        3 ADC_VREF2_5                                                                       </t>
  </si>
  <si>
    <t xml:space="preserve">                                                 +00.3682 +01.8780        4 ADC_VREF2_5                                                                       </t>
  </si>
  <si>
    <t xml:space="preserve">                                                 +00.2934 +01.8780        5 GROUND                                                                            </t>
  </si>
  <si>
    <t xml:space="preserve">U13      ic_sot23_6pin                    270  1 +01.0125 +01.6893        1 ADC_PHYA2_5                                                                       </t>
  </si>
  <si>
    <t xml:space="preserve">                                                 +01.0125 +01.7267        2 $1N2035                                                                           </t>
  </si>
  <si>
    <t xml:space="preserve">                                                 +01.0125 +01.7641        3 GROUND                                                                            </t>
  </si>
  <si>
    <t xml:space="preserve">                                                 +00.9225 +01.7641        4 TEST_PHYA2_5                                                                      </t>
  </si>
  <si>
    <t xml:space="preserve">                                                 +00.9225 +01.7267        5 $NONE$                                                                            </t>
  </si>
  <si>
    <t xml:space="preserve">                                                 +00.9225 +01.6893        6 VBD3_3                                                                            </t>
  </si>
  <si>
    <t xml:space="preserve">U14      ic_pn-190755                     180  2 +01.8703 +05.0524        1 $2N3198                                                                           </t>
  </si>
  <si>
    <t xml:space="preserve">                                                 +01.8899 +05.0524        2 GROUND                                                                            </t>
  </si>
  <si>
    <t xml:space="preserve">                                                 +01.9096 +05.0524        3 GROUND                                                                            </t>
  </si>
  <si>
    <t xml:space="preserve">                                                 +01.9293 +05.0524        4 GROUND                                                                            </t>
  </si>
  <si>
    <t xml:space="preserve">                                                 +01.9293 +05.0164        5 JTAG1_BYPASS_L151                                                                 </t>
  </si>
  <si>
    <t xml:space="preserve">                                                 +01.9096 +05.0164        6 JTAG1_TDI                                                                         </t>
  </si>
  <si>
    <t xml:space="preserve">                                                 +01.8899 +05.0164        7 JTAG1_L151_TDO                                                                    </t>
  </si>
  <si>
    <t xml:space="preserve">                                                 +01.8703 +05.0164        8 VCC3_3                                                                            </t>
  </si>
  <si>
    <t xml:space="preserve">U15      ic_pn-190755                     180  2 +01.8676 +04.9004        1 JTAG1_ICE_TDI                                                                     </t>
  </si>
  <si>
    <t xml:space="preserve">                                                 +01.8873 +04.9004        2 JTAG1_ICE2_BYPASS                                                                 </t>
  </si>
  <si>
    <t xml:space="preserve">                                                 +01.9070 +04.9004        3 GROUND                                                                            </t>
  </si>
  <si>
    <t xml:space="preserve">                                                 +01.9267 +04.9004        4 GROUND                                                                            </t>
  </si>
  <si>
    <t xml:space="preserve">                                                 +01.9267 +04.8644        5 JTAG1_BYPASS_APEX2                                                                </t>
  </si>
  <si>
    <t xml:space="preserve">                                                 +01.9070 +04.8644        6 $2N3198                                                                           </t>
  </si>
  <si>
    <t xml:space="preserve">                                                 +01.8873 +04.8644        7 JTAG1_APEX2_TDO                                                                   </t>
  </si>
  <si>
    <t xml:space="preserve">                                                 +01.8676 +04.8644        8 VCC3_3                                                                            </t>
  </si>
  <si>
    <t xml:space="preserve">U16      ic_pn-136886                     270  2 +02.8954 +04.8363        1 VCC5_0                                                                            </t>
  </si>
  <si>
    <t xml:space="preserve">                                                 +02.8954 +04.8560        2 VCC5_0                                                                            </t>
  </si>
  <si>
    <t xml:space="preserve">                                                 +02.8954 +04.8757        3 GROUND                                                                            </t>
  </si>
  <si>
    <t xml:space="preserve">                                                 +02.8954 +04.8953        4 GROUND                                                                            </t>
  </si>
  <si>
    <t xml:space="preserve">                                                 +02.9244 +04.9243        5 GROUND                                                                            </t>
  </si>
  <si>
    <t xml:space="preserve">                                                 +02.9441 +04.9243        6 $1N1588                                                                           </t>
  </si>
  <si>
    <t xml:space="preserve">                                                 +02.9638 +04.9243        7 $1N1597                                                                           </t>
  </si>
  <si>
    <t xml:space="preserve">                                                 +02.9835 +04.9243        8 $1N1576                                                                           </t>
  </si>
  <si>
    <t xml:space="preserve">                                                 +03.0124 +04.8953        9 $1N1612                                                                           </t>
  </si>
  <si>
    <t xml:space="preserve">                                                 +03.0124 +04.8757       10 $1N1585                                                                           </t>
  </si>
  <si>
    <t xml:space="preserve">                                                 +03.0124 +04.8560       11 $1N1585                                                                           </t>
  </si>
  <si>
    <t xml:space="preserve">                                                 +03.0124 +04.8363       12 $1N1585                                                                           </t>
  </si>
  <si>
    <t xml:space="preserve">                                                 +02.9835 +04.8073       13 $1N1681                                                                           </t>
  </si>
  <si>
    <t xml:space="preserve">                                                 +02.9638 +04.8073       14 $NONE$                                                                            </t>
  </si>
  <si>
    <t xml:space="preserve">                                                 +02.9441 +04.8073       15 $1N3120                                                                           </t>
  </si>
  <si>
    <t xml:space="preserve">                                                 +02.9244 +04.8073       16 VCC5_0                                                                            </t>
  </si>
  <si>
    <t xml:space="preserve">                                                 +02.9539 +04.8658     MTG1 GROUND                                                                            </t>
  </si>
  <si>
    <t xml:space="preserve">U18      ic_pn-190755                     180  2 +02.0930 +04.7206        1 JTAG1_APEX2_TDI                                                                   </t>
  </si>
  <si>
    <t xml:space="preserve">                                                 +02.1127 +04.7206        2 JTAG1_BYPASS_APEX2                                                                </t>
  </si>
  <si>
    <t xml:space="preserve">                                                 +02.1324 +04.7206        3 GROUND                                                                            </t>
  </si>
  <si>
    <t xml:space="preserve">                                                 +02.1521 +04.7206        4 GROUND                                                                            </t>
  </si>
  <si>
    <t xml:space="preserve">                                                 +02.1521 +04.6846        5 JTAG1_BYPASS_L151                                                                 </t>
  </si>
  <si>
    <t xml:space="preserve">                                                 +02.1324 +04.6846        6 JTAG1_TDI                                                                         </t>
  </si>
  <si>
    <t xml:space="preserve">                                                 +02.1127 +04.6846        7 JTAG1_L151_TDO                                                                    </t>
  </si>
  <si>
    <t xml:space="preserve">                                                 +02.0930 +04.6846        8 VCC3_3                                                                            </t>
  </si>
  <si>
    <t xml:space="preserve">U19      ic_pn-190755                       0  2 +02.0142 +04.6806        1 $2N3228                                                                           </t>
  </si>
  <si>
    <t xml:space="preserve">                                                 +01.9945 +04.6806        2 GROUND                                                                            </t>
  </si>
  <si>
    <t xml:space="preserve">                                                 +01.9748 +04.6806        3 GROUND                                                                            </t>
  </si>
  <si>
    <t xml:space="preserve">                                                 +01.9552 +04.6806        4 GROUND                                                                            </t>
  </si>
  <si>
    <t xml:space="preserve">                                                 +01.9552 +04.7166        5 JTAG1_BYPASS_APEX2                                                                </t>
  </si>
  <si>
    <t xml:space="preserve">                                                 +01.9748 +04.7166        6 JTAG1_L151_TDO                                                                    </t>
  </si>
  <si>
    <t xml:space="preserve">                                                 +01.9945 +04.7166        7 JTAG1_APEX2_TDO                                                                   </t>
  </si>
  <si>
    <t xml:space="preserve">                                                 +02.0142 +04.7166        8 VCC3_3                                                                            </t>
  </si>
  <si>
    <t xml:space="preserve">U20      ic_pn-52710                      270  2 +01.0925 +04.8495        1 VCC5_0                                                                            </t>
  </si>
  <si>
    <t xml:space="preserve">                                                 +01.0925 +04.8691        2 VCC5_0                                                                            </t>
  </si>
  <si>
    <t xml:space="preserve">                                                 +01.0925 +04.8888        3 GROUND                                                                            </t>
  </si>
  <si>
    <t xml:space="preserve">                                                 +01.0925 +04.9085        4 GROUND                                                                            </t>
  </si>
  <si>
    <t xml:space="preserve">                                                 +01.1190 +04.9351        5 GROUND                                                                            </t>
  </si>
  <si>
    <t xml:space="preserve">                                                 +01.1387 +04.9351        6 $1N1519                                                                           </t>
  </si>
  <si>
    <t xml:space="preserve">                                                 +01.1584 +04.9351        7 $1N1732                                                                           </t>
  </si>
  <si>
    <t xml:space="preserve">                                                 +01.1781 +04.9351        8 $1N1726                                                                           </t>
  </si>
  <si>
    <t xml:space="preserve">                                                 +01.2046 +04.9085        9 $1N1744                                                                           </t>
  </si>
  <si>
    <t xml:space="preserve">                                                 +01.2046 +04.8888       10 $1N1765                                                                           </t>
  </si>
  <si>
    <t xml:space="preserve">                                                 +01.2046 +04.8691       11 $1N1765                                                                           </t>
  </si>
  <si>
    <t xml:space="preserve">                                                 +01.2046 +04.8495       12 $1N1765                                                                           </t>
  </si>
  <si>
    <t xml:space="preserve">                                                 +01.1781 +04.8229       13 $1N1768                                                                           </t>
  </si>
  <si>
    <t xml:space="preserve">                                                 +01.1584 +04.8229       14 $NONE$                                                                            </t>
  </si>
  <si>
    <t xml:space="preserve">                                                 +01.1387 +04.8229       15 $1N2230_18                                                                        </t>
  </si>
  <si>
    <t xml:space="preserve">                                                 +01.1190 +04.8229       16 VCC5_0                                                                            </t>
  </si>
  <si>
    <t xml:space="preserve">                                                 +01.1486 +04.8790     MTG1 GROUND                                                                            </t>
  </si>
  <si>
    <t xml:space="preserve">U22      ic_pn-117302                      90  2 +02.7311 +04.7352        1 VCC5_0                                                                            </t>
  </si>
  <si>
    <t xml:space="preserve">                                                 +02.7311 +04.7156        2 $1N5006                                                                           </t>
  </si>
  <si>
    <t xml:space="preserve">                                                 +02.7311 +04.6959        3 $1N5133                                                                           </t>
  </si>
  <si>
    <t xml:space="preserve">                                                 +02.7311 +04.6762        4 GROUND                                                                            </t>
  </si>
  <si>
    <t xml:space="preserve">                                                 +02.6951 +04.6762        5 GROUND                                                                            </t>
  </si>
  <si>
    <t xml:space="preserve">                                                 +02.6951 +04.6959        6 GROUND                                                                            </t>
  </si>
  <si>
    <t xml:space="preserve">                                                 +02.6951 +04.7156        7 VCC1_15EN                                                                         </t>
  </si>
  <si>
    <t xml:space="preserve">                                                 +02.6951 +04.7352        8 VBD3_3                                                                            </t>
  </si>
  <si>
    <t xml:space="preserve">U23      ic_pn-190755                       0  2 +01.8726 +04.7361        1 JTAG1_ICE_TDO                                                                     </t>
  </si>
  <si>
    <t xml:space="preserve">                                                 +01.8529 +04.7361        2 GROUND                                                                            </t>
  </si>
  <si>
    <t xml:space="preserve">                                                 +01.8332 +04.7361        3 GROUND                                                                            </t>
  </si>
  <si>
    <t xml:space="preserve">                                                 +01.8136 +04.7361        4 GROUND                                                                            </t>
  </si>
  <si>
    <t xml:space="preserve">                                                 +01.8136 +04.7721        5 JTAG1_ICE2_BYPASS                                                                 </t>
  </si>
  <si>
    <t xml:space="preserve">                                                 +01.8332 +04.7721        6 $2N3228                                                                           </t>
  </si>
  <si>
    <t xml:space="preserve">                                                 +01.8529 +04.7721        7 $2N1265                                                                           </t>
  </si>
  <si>
    <t xml:space="preserve">                                                 +01.8726 +04.7721        8 VCC3_3                                                                            </t>
  </si>
  <si>
    <t xml:space="preserve">U25      ic_pn-190759                     180  2 +01.4102 +04.6711        1 GROUND                                                                            </t>
  </si>
  <si>
    <t xml:space="preserve">                                                 +01.4298 +04.6711        2 GROUND                                                                            </t>
  </si>
  <si>
    <t xml:space="preserve">                                                 +01.4495 +04.6711        3 $1N4075                                                                           </t>
  </si>
  <si>
    <t xml:space="preserve">                                                 +01.4692 +04.6711        4 VBD3_3                                                                            </t>
  </si>
  <si>
    <t xml:space="preserve">                                                 +01.4692 +04.5777        5 $NONE$                                                                            </t>
  </si>
  <si>
    <t xml:space="preserve">                                                 +01.4495 +04.5777        6 $NONE$                                                                            </t>
  </si>
  <si>
    <t xml:space="preserve">                                                 +01.4298 +04.5777        7 $NONE$                                                                            </t>
  </si>
  <si>
    <t xml:space="preserve">                                                 +01.4102 +04.5777        8 ADC_TEMP                                                                          </t>
  </si>
  <si>
    <t xml:space="preserve">                                                 +01.4397 +04.6244     MTG1 GROUND                                                                            </t>
  </si>
  <si>
    <t xml:space="preserve">U26      ic_pn-190758                     270  2 +03.8343 +04.3687        1 DISP_RESET                                                                        </t>
  </si>
  <si>
    <t xml:space="preserve">                                                 +03.8343 +04.3884        2 $1N5742                                                                           </t>
  </si>
  <si>
    <t xml:space="preserve">                                                 +03.8343 +04.4081        3 SPI1_CS_L(1)                                                                      </t>
  </si>
  <si>
    <t xml:space="preserve">                                                 +03.8343 +04.4278        4 GROUND                                                                            </t>
  </si>
  <si>
    <t xml:space="preserve">                                                 +03.8703 +04.4278        5 $1N5021                                                                           </t>
  </si>
  <si>
    <t xml:space="preserve">                                                 +03.8703 +04.4081        6 DISP_CNT_REG_L                                                                    </t>
  </si>
  <si>
    <t xml:space="preserve">                                                 +03.8703 +04.3884        7 $1N5023                                                                           </t>
  </si>
  <si>
    <t xml:space="preserve">                                                 +03.8703 +04.3687        8 VCC3_3                                                                            </t>
  </si>
  <si>
    <t xml:space="preserve">U27      ic_pn-190758                     270  2 +03.8377 +04.2581        1 SPI1_CS_L(0)                                                                      </t>
  </si>
  <si>
    <t xml:space="preserve">                                                 +03.8377 +04.2778        2 $1N5031                                                                           </t>
  </si>
  <si>
    <t xml:space="preserve">                                                 +03.8377 +04.2975        3 SPI1_CLK                                                                          </t>
  </si>
  <si>
    <t xml:space="preserve">                                                 +03.8377 +04.3172        4 GROUND                                                                            </t>
  </si>
  <si>
    <t xml:space="preserve">                                                 +03.8737 +04.3172        5 $1N5029                                                                           </t>
  </si>
  <si>
    <t xml:space="preserve">                                                 +03.8737 +04.2975        6 DISPLAY_MDO                                                                       </t>
  </si>
  <si>
    <t xml:space="preserve">                                                 +03.8737 +04.2778        7 $1N5027                                                                           </t>
  </si>
  <si>
    <t xml:space="preserve">                                                 +03.8737 +04.2581        8 VCC3_3                                                                            </t>
  </si>
  <si>
    <t xml:space="preserve">U28      ic_pn-142940                       0  2 +03.7200 +04.2250        1 ICE_APEX2_JTAG_SEL_L                                                              </t>
  </si>
  <si>
    <t xml:space="preserve">                                                 +03.6935 +04.1886        2 TO_TCK                                                                            </t>
  </si>
  <si>
    <t xml:space="preserve">                                                 +03.6738 +04.1886        3 VCC3_3                                                                            </t>
  </si>
  <si>
    <t xml:space="preserve">                                                 +03.6541 +04.1886        4 JTAG1_TCK                                                                         </t>
  </si>
  <si>
    <t xml:space="preserve">                                                 +03.6344 +04.1886        5 TO_TMS                                                                            </t>
  </si>
  <si>
    <t xml:space="preserve">                                                 +03.6147 +04.1886        6 VCC3_3                                                                            </t>
  </si>
  <si>
    <t xml:space="preserve">                                                 +03.5950 +04.1886        7 JTAG1_TMS                                                                         </t>
  </si>
  <si>
    <t xml:space="preserve">                                                 +03.5685 +04.2250        8 GROUND                                                                            </t>
  </si>
  <si>
    <t xml:space="preserve">                                                 +03.5685 +04.2841        9 $2N1206                                                                           </t>
  </si>
  <si>
    <t xml:space="preserve">                                                 +03.5950 +04.3204       10 VCC3_3                                                                            </t>
  </si>
  <si>
    <t xml:space="preserve">                                                 +03.6147 +04.3204       11 TO_TRST_L                                                                         </t>
  </si>
  <si>
    <t xml:space="preserve">                                                 +03.6344 +04.3204       12 JTAG1_TDI                                                                         </t>
  </si>
  <si>
    <t xml:space="preserve">                                                 +03.6541 +04.3204       13 VCC3_3                                                                            </t>
  </si>
  <si>
    <t xml:space="preserve">                                                 +03.6738 +04.3204       14 TO_TDI                                                                            </t>
  </si>
  <si>
    <t xml:space="preserve">                                                 +03.6935 +04.3204       15 GROUND                                                                            </t>
  </si>
  <si>
    <t xml:space="preserve">                                                 +03.7200 +04.2841       16 VCC3_3                                                                            </t>
  </si>
  <si>
    <t xml:space="preserve">                                                 +03.6443 +04.2545     MTG1 GROUND                                                                            </t>
  </si>
  <si>
    <t xml:space="preserve">U29      ic_pn-142940                       0  2 +03.4950 +04.2150        1 FPGA_JTAG_SEL_L                                                                   </t>
  </si>
  <si>
    <t xml:space="preserve">                                                 +03.4685 +04.1786        2 TO_TCK                                                                            </t>
  </si>
  <si>
    <t xml:space="preserve">                                                 +03.4488 +04.1786        3 VCC3_3                                                                            </t>
  </si>
  <si>
    <t xml:space="preserve">                                                 +03.4291 +04.1786        4 JTAG2_TCK                                                                         </t>
  </si>
  <si>
    <t xml:space="preserve">                                                 +03.4094 +04.1786        5 TO_TMS                                                                            </t>
  </si>
  <si>
    <t xml:space="preserve">                                                 +03.3897 +04.1786        6 VCC3_3                                                                            </t>
  </si>
  <si>
    <t xml:space="preserve">                                                 +03.3700 +04.1786        7 JTAG2_TMS                                                                         </t>
  </si>
  <si>
    <t xml:space="preserve">                                                 +03.3435 +04.2150        8 GROUND                                                                            </t>
  </si>
  <si>
    <t xml:space="preserve">                                                 +03.3435 +04.2741        9 JTAG2_TRST_L                                                                      </t>
  </si>
  <si>
    <t xml:space="preserve">                                                 +03.3700 +04.3104       10 VCC3_3                                                                            </t>
  </si>
  <si>
    <t xml:space="preserve">                                                 +03.3897 +04.3104       11 TO_TRST_L                                                                         </t>
  </si>
  <si>
    <t xml:space="preserve">                                                 +03.4094 +04.3104       12 $2N1248                                                                           </t>
  </si>
  <si>
    <t xml:space="preserve">                                                 +03.4291 +04.3104       13 VCC3_3                                                                            </t>
  </si>
  <si>
    <t xml:space="preserve">                                                 +03.4488 +04.3104       14 TO_TDI                                                                            </t>
  </si>
  <si>
    <t xml:space="preserve">                                                 +03.4685 +04.3104       15 GROUND                                                                            </t>
  </si>
  <si>
    <t xml:space="preserve">                                                 +03.4950 +04.2741       16 VCC3_3                                                                            </t>
  </si>
  <si>
    <t xml:space="preserve">                                                 +03.4193 +04.2445     MTG1 GROUND                                                                            </t>
  </si>
  <si>
    <t xml:space="preserve">U30      ic_son6_40                       180  2 +03.4864 +04.0862        1 $2N1206                                                                           </t>
  </si>
  <si>
    <t xml:space="preserve">                                                 +03.5061 +04.0862        2 JTAG_PWRUP_RST_L                                                                  </t>
  </si>
  <si>
    <t xml:space="preserve">                                                 +03.5258 +04.0862        3 GROUND                                                                            </t>
  </si>
  <si>
    <t xml:space="preserve">                                                 +03.5258 +04.0622        4 JTAG1_TRST_L                                                                      </t>
  </si>
  <si>
    <t xml:space="preserve">                                                 +03.5061 +04.0622        5 $NONE$                                                                            </t>
  </si>
  <si>
    <t xml:space="preserve">                                                 +03.4864 +04.0622        6 VCC3_3                                                                            </t>
  </si>
  <si>
    <t xml:space="preserve">U33      ic_pn-142940                       0  2 +03.6160 +03.8670        1 $2N1277                                                                           </t>
  </si>
  <si>
    <t xml:space="preserve">                                                 +03.5895 +03.8306        2 $2N1248                                                                           </t>
  </si>
  <si>
    <t xml:space="preserve">                                                 +03.5698 +03.8306        3 JTAG1_ICE_TDO                                                                     </t>
  </si>
  <si>
    <t xml:space="preserve">                                                 +03.5501 +03.8306        4 JTAG2_PLD_TDI                                                                     </t>
  </si>
  <si>
    <t xml:space="preserve">                                                 +03.5304 +03.8306        5 VCC3_3                                                                            </t>
  </si>
  <si>
    <t xml:space="preserve">                                                 +03.5107 +03.8306        6 GROUND                                                                            </t>
  </si>
  <si>
    <t xml:space="preserve">                                                 +03.4910 +03.8306        7 $2N3572                                                                           </t>
  </si>
  <si>
    <t xml:space="preserve">                                                 +03.4645 +03.8670        8 GROUND                                                                            </t>
  </si>
  <si>
    <t xml:space="preserve">                                                 +03.4645 +03.9261        9 APEX_TMSEL(2)                                                                     </t>
  </si>
  <si>
    <t xml:space="preserve">                                                 +03.4910 +03.9624       10 VCC3_3                                                                            </t>
  </si>
  <si>
    <t xml:space="preserve">                                                 +03.5107 +03.9624       11 GROUND                                                                            </t>
  </si>
  <si>
    <t xml:space="preserve">                                                 +03.5304 +03.9624       12 APEX_TMSEL(0)                                                                     </t>
  </si>
  <si>
    <t xml:space="preserve">                                                 +03.5501 +03.9624       13 VCC3_3                                                                            </t>
  </si>
  <si>
    <t xml:space="preserve">                                                 +03.5698 +03.9624       14 GROUND                                                                            </t>
  </si>
  <si>
    <t xml:space="preserve">                                                 +03.5895 +03.9624       15 GROUND                                                                            </t>
  </si>
  <si>
    <t xml:space="preserve">                                                 +03.6160 +03.9261       16 VCC3_3                                                                            </t>
  </si>
  <si>
    <t xml:space="preserve">                                                 +03.5403 +03.8965     MTG1 GROUND                                                                            </t>
  </si>
  <si>
    <t xml:space="preserve">U34      ic_pn-170998                     180  2 +03.4596 +03.5680        1 SD0_PWR_FLT_L                                                                     </t>
  </si>
  <si>
    <t xml:space="preserve">                                                 +03.4852 +03.5680        2 GROUND                                                                            </t>
  </si>
  <si>
    <t xml:space="preserve">                                                 +03.5108 +03.5680        3 SD3_3V                                                                            </t>
  </si>
  <si>
    <t xml:space="preserve">                                                 +03.5364 +03.5680        4 SD3_3V                                                                            </t>
  </si>
  <si>
    <t xml:space="preserve">                                                 +03.5364 +03.4489        5 VCC3_3                                                                            </t>
  </si>
  <si>
    <t xml:space="preserve">                                                 +03.5108 +03.4489        6 VCC3_3                                                                            </t>
  </si>
  <si>
    <t xml:space="preserve">                                                 +03.4852 +03.4489        7 SD0_PWR_ON                                                                        </t>
  </si>
  <si>
    <t xml:space="preserve">                                                 +03.4596 +03.4489        8 VCC3_3                                                                            </t>
  </si>
  <si>
    <t xml:space="preserve">                                                 +03.4980 +03.5084     MTG1 GROUND                                                                            </t>
  </si>
  <si>
    <t xml:space="preserve">U35      ic_tsop48_730                    180  2 +00.9320 +03.6850        1 $NONE$                                                                            </t>
  </si>
  <si>
    <t xml:space="preserve">                                                 +00.9517 +03.6850        2 $NONE$                                                                            </t>
  </si>
  <si>
    <t xml:space="preserve">                                                 +00.9714 +03.6850        3 $NONE$                                                                            </t>
  </si>
  <si>
    <t xml:space="preserve">                                                 +00.9910 +03.6850        4 $NONE$                                                                            </t>
  </si>
  <si>
    <t xml:space="preserve">                                                 +01.0108 +03.6850        5 $NONE$                                                                            </t>
  </si>
  <si>
    <t xml:space="preserve">                                                 +01.0305 +03.6850        6 $NONE$                                                                            </t>
  </si>
  <si>
    <t xml:space="preserve">                                                 +01.0501 +03.6850        7 NAND_BUSY_L                                                                       </t>
  </si>
  <si>
    <t xml:space="preserve">                                                 +01.0698 +03.6850        8 NAND_RD_L                                                                         </t>
  </si>
  <si>
    <t xml:space="preserve">                                                 +01.0895 +03.6850        9 NAND_CS_L                                                                         </t>
  </si>
  <si>
    <t xml:space="preserve">                                                 +01.1092 +03.6850       10 $NONE$                                                                            </t>
  </si>
  <si>
    <t xml:space="preserve">                                                 +01.1288 +03.6850       11 $NONE$                                                                            </t>
  </si>
  <si>
    <t xml:space="preserve">                                                 +01.1485 +03.6850       12 VCC3_3                                                                            </t>
  </si>
  <si>
    <t xml:space="preserve">                                                 +01.1682 +03.6850       13 GROUND                                                                            </t>
  </si>
  <si>
    <t xml:space="preserve">                                                 +01.1879 +03.6850       14 $NONE$                                                                            </t>
  </si>
  <si>
    <t xml:space="preserve">                                                 +01.2076 +03.6850       15 $NONE$                                                                            </t>
  </si>
  <si>
    <t xml:space="preserve">                                                 +01.2273 +03.6850       16 NAND_CLE                                                                          </t>
  </si>
  <si>
    <t xml:space="preserve">                                                 +01.2470 +03.6850       17 NAND_ALE                                                                          </t>
  </si>
  <si>
    <t xml:space="preserve">                                                 +01.2667 +03.6850       18 NAND_WE_L                                                                         </t>
  </si>
  <si>
    <t xml:space="preserve">                                                 +01.2863 +03.6850       19 BOARD_RESET_L                                                                     </t>
  </si>
  <si>
    <t xml:space="preserve">                                                 +01.3060 +03.6850       20 $NONE$                                                                            </t>
  </si>
  <si>
    <t xml:space="preserve">                                                 +01.3257 +03.6850       21 $NONE$                                                                            </t>
  </si>
  <si>
    <t xml:space="preserve">                                                 +01.3454 +03.6850       22 $NONE$                                                                            </t>
  </si>
  <si>
    <t xml:space="preserve">                                                 +01.3650 +03.6850       23 $NONE$                                                                            </t>
  </si>
  <si>
    <t xml:space="preserve">                                                 +01.3847 +03.6850       24 $NONE$                                                                            </t>
  </si>
  <si>
    <t xml:space="preserve">                                                 +01.3847 +02.9200       25 $NONE$                                                                            </t>
  </si>
  <si>
    <t xml:space="preserve">                                                 +01.3650 +02.9200       26 $NONE$                                                                            </t>
  </si>
  <si>
    <t xml:space="preserve">                                                 +01.3454 +02.9200       27 $NONE$                                                                            </t>
  </si>
  <si>
    <t xml:space="preserve">                                                 +01.3257 +02.9200       28 $NONE$                                                                            </t>
  </si>
  <si>
    <t xml:space="preserve">                                                 +01.3060 +02.9200       29 NAND_DATA(0)                                                                      </t>
  </si>
  <si>
    <t xml:space="preserve">                                                 +01.2863 +02.9200       30 NAND_DATA(1)                                                                      </t>
  </si>
  <si>
    <t xml:space="preserve">                                                 +01.2667 +02.9200       31 NAND_DATA(2)                                                                      </t>
  </si>
  <si>
    <t xml:space="preserve">                                                 +01.2470 +02.9200       32 NAND_DATA(3)                                                                      </t>
  </si>
  <si>
    <t xml:space="preserve">                                                 +01.2273 +02.9200       33 $NONE$                                                                            </t>
  </si>
  <si>
    <t xml:space="preserve">                                                 +01.2076 +02.9200       34 $NONE$                                                                            </t>
  </si>
  <si>
    <t xml:space="preserve">                                                 +01.1879 +02.9200       35 $NONE$                                                                            </t>
  </si>
  <si>
    <t xml:space="preserve">                                                 +01.1682 +02.9200       36 GROUND                                                                            </t>
  </si>
  <si>
    <t xml:space="preserve">                                                 +01.1485 +02.9200       37 VCC3_3                                                                            </t>
  </si>
  <si>
    <t xml:space="preserve">                                                 +01.1288 +02.9200       38 $NONE$                                                                            </t>
  </si>
  <si>
    <t xml:space="preserve">                                                 +01.1092 +02.9200       39 $NONE$                                                                            </t>
  </si>
  <si>
    <t xml:space="preserve">                                                 +01.0895 +02.9200       40 $NONE$                                                                            </t>
  </si>
  <si>
    <t xml:space="preserve">                                                 +01.0698 +02.9200       41 NAND_DATA(4)                                                                      </t>
  </si>
  <si>
    <t xml:space="preserve">                                                 +01.0501 +02.9200       42 NAND_DATA(5)                                                                      </t>
  </si>
  <si>
    <t xml:space="preserve">                                                 +01.0305 +02.9200       43 NAND_DATA(6)                                                                      </t>
  </si>
  <si>
    <t xml:space="preserve">                                                 +01.0108 +02.9200       44 NAND_DATA(7)                                                                      </t>
  </si>
  <si>
    <t xml:space="preserve">                                                 +00.9910 +02.9200       45 $NONE$                                                                            </t>
  </si>
  <si>
    <t xml:space="preserve">                                                 +00.9714 +02.9200       46 $NONE$                                                                            </t>
  </si>
  <si>
    <t xml:space="preserve">                                                 +00.9517 +02.9200       47 $NONE$                                                                            </t>
  </si>
  <si>
    <t xml:space="preserve">                                                 +00.9320 +02.9200       48 $NONE$                                                                            </t>
  </si>
  <si>
    <t xml:space="preserve">U36      ic_son6_40                       270  2 +00.5584 +03.1279        1 $1N1967                                                                           </t>
  </si>
  <si>
    <t xml:space="preserve">                                                 +00.5584 +03.1476        2 DC_FAIL_L                                                                         </t>
  </si>
  <si>
    <t xml:space="preserve">                                                 +00.5584 +03.1673        3 GROUND                                                                            </t>
  </si>
  <si>
    <t xml:space="preserve">                                                 +00.5825 +03.1673        4 $1N1844                                                                           </t>
  </si>
  <si>
    <t xml:space="preserve">                                                 +00.5825 +03.1476        5 $NONE$                                                                            </t>
  </si>
  <si>
    <t xml:space="preserve">                                                 +00.5825 +03.1279        6 VCC5_0                                                                            </t>
  </si>
  <si>
    <t xml:space="preserve">U37      ic_pn-190758                     270  2 +00.4159 +03.1385        1 $1N2855                                                                           </t>
  </si>
  <si>
    <t xml:space="preserve">                                                 +00.4159 +03.1582        2 $1N2795                                                                           </t>
  </si>
  <si>
    <t xml:space="preserve">                                                 +00.4159 +03.1779        3 $1N1521                                                                           </t>
  </si>
  <si>
    <t xml:space="preserve">                                                 +00.4159 +03.1975        4 GROUND                                                                            </t>
  </si>
  <si>
    <t xml:space="preserve">                                                 +00.4519 +03.1975        5 $1N2798                                                                           </t>
  </si>
  <si>
    <t xml:space="preserve">                                                 +00.4519 +03.1778        6 DC_FAIL_L                                                                         </t>
  </si>
  <si>
    <t xml:space="preserve">                                                 +00.4519 +03.1582        7 $1N2816                                                                           </t>
  </si>
  <si>
    <t xml:space="preserve">                                                 +00.4519 +03.1385        8 VCC3_3                                                                            </t>
  </si>
  <si>
    <t xml:space="preserve">U38      ic_pn-117302                     270  2 +01.5874 +03.0478        1 VCC1_5                                                                            </t>
  </si>
  <si>
    <t xml:space="preserve">                                                 +01.5874 +03.0675        2 RST_CNT                                                                           </t>
  </si>
  <si>
    <t xml:space="preserve">                                                 +01.5874 +03.0872        3 CKE_CNT                                                                           </t>
  </si>
  <si>
    <t xml:space="preserve">                                                 +01.5874 +03.1069        4 GROUND                                                                            </t>
  </si>
  <si>
    <t xml:space="preserve">                                                 +01.6234 +03.1069        5 GROUND                                                                            </t>
  </si>
  <si>
    <t xml:space="preserve">                                                 +01.6234 +03.0872        6 CKECNT                                                                            </t>
  </si>
  <si>
    <t xml:space="preserve">                                                 +01.6234 +03.0675        7 RSTCNT                                                                            </t>
  </si>
  <si>
    <t xml:space="preserve">                                                 +01.6234 +03.0478        8 VCC3_3                                                                            </t>
  </si>
  <si>
    <t xml:space="preserve">U39      ic_son6_40                       270  2 +00.3899 +03.0113        1 $1N1970                                                                           </t>
  </si>
  <si>
    <t xml:space="preserve">                                                 +00.3899 +03.0310        2 GROUND                                                                            </t>
  </si>
  <si>
    <t xml:space="preserve">                                                 +00.3899 +03.0507        3 $1N2034                                                                           </t>
  </si>
  <si>
    <t xml:space="preserve">                                                 +00.4139 +03.0507        4 $1N1967                                                                           </t>
  </si>
  <si>
    <t xml:space="preserve">                                                 +00.4139 +03.0310        5 5VBPF                                                                             </t>
  </si>
  <si>
    <t xml:space="preserve">                                                 +00.4139 +03.0113        6 ICP_DCFAIL_L                                                                      </t>
  </si>
  <si>
    <t xml:space="preserve">U40      ic_pn-190758                      90  2 +00.4810 +02.9333        1 $1N1666                                                                           </t>
  </si>
  <si>
    <t xml:space="preserve">                                                 +00.4810 +02.9136        2 $NONE$                                                                            </t>
  </si>
  <si>
    <t xml:space="preserve">                                                 +00.4810 +02.8939        3 GROUND                                                                            </t>
  </si>
  <si>
    <t xml:space="preserve">                                                 +00.4810 +02.8742        4 GROUND                                                                            </t>
  </si>
  <si>
    <t xml:space="preserve">                                                 +00.4450 +02.8742        5 $1N2767                                                                           </t>
  </si>
  <si>
    <t xml:space="preserve">                                                 +00.4450 +02.8939        6 $1N2767                                                                           </t>
  </si>
  <si>
    <t xml:space="preserve">                                                 +00.4450 +02.9136        7 $1N2121                                                                           </t>
  </si>
  <si>
    <t xml:space="preserve">                                                 +00.4450 +02.9333        8 5VBPF                                                                             </t>
  </si>
  <si>
    <t xml:space="preserve">U41      ic_tsop5                          90  2 +00.3523 +02.9291        1 $1N1970                                                                           </t>
  </si>
  <si>
    <t xml:space="preserve">                                                 +00.3523 +02.8917        2 $1N1664                                                                           </t>
  </si>
  <si>
    <t xml:space="preserve">                                                 +00.3523 +02.8543        3 GROUND                                                                            </t>
  </si>
  <si>
    <t xml:space="preserve">                                                 +00.2573 +02.8543        4 $NONE$                                                                            </t>
  </si>
  <si>
    <t xml:space="preserve">                                                 +00.2573 +02.9291        5 $NONE$                                                                            </t>
  </si>
  <si>
    <t xml:space="preserve">U42      ic_pn-117302                     270  2 +00.6133 +02.5512        1 VCC5_0                                                                            </t>
  </si>
  <si>
    <t xml:space="preserve">                                                 +00.6133 +02.5709        2 VCC_ENABLE_ALL                                                                    </t>
  </si>
  <si>
    <t xml:space="preserve">                                                 +00.6133 +02.5906        3 $1N5711                                                                           </t>
  </si>
  <si>
    <t xml:space="preserve">                                                 +00.6133 +02.6103        4 GROUND                                                                            </t>
  </si>
  <si>
    <t xml:space="preserve">                                                 +00.6493 +02.6103        5 GROUND                                                                            </t>
  </si>
  <si>
    <t xml:space="preserve">                                                 +00.6493 +02.5906        6 GROUND                                                                            </t>
  </si>
  <si>
    <t xml:space="preserve">                                                 +00.6493 +02.5709        7 $1N2297                                                                           </t>
  </si>
  <si>
    <t xml:space="preserve">                                                 +00.6493 +02.5512        8 VCC3_3                                                                            </t>
  </si>
  <si>
    <t xml:space="preserve">U43      ic_pn-190758                      90  2 +00.3758 +02.6994        1 $1N1666                                                                           </t>
  </si>
  <si>
    <t xml:space="preserve">                                                 +00.3758 +02.6797        2 $NONE$                                                                            </t>
  </si>
  <si>
    <t xml:space="preserve">                                                 +00.3758 +02.6600        3 GROUND                                                                            </t>
  </si>
  <si>
    <t xml:space="preserve">                                                 +00.3758 +02.6403        4 GROUND                                                                            </t>
  </si>
  <si>
    <t xml:space="preserve">                                                 +00.3398 +02.6404        5 $1N3070                                                                           </t>
  </si>
  <si>
    <t xml:space="preserve">                                                 +00.3398 +02.6600        6 $1N3070                                                                           </t>
  </si>
  <si>
    <t xml:space="preserve">                                                 +00.3398 +02.6797        7 $1N3080                                                                           </t>
  </si>
  <si>
    <t xml:space="preserve">                                                 +00.3398 +02.6994        8 VCC5_0                                                                            </t>
  </si>
  <si>
    <t xml:space="preserve">U44      ic_pn-196176                     270  2 +01.6311 +02.5928        1 PWRON_RST_L                                                                       </t>
  </si>
  <si>
    <t xml:space="preserve">                                                 +01.6311 +02.6125        2 $NONE$                                                                            </t>
  </si>
  <si>
    <t xml:space="preserve">                                                 +01.6311 +02.6322        3 VCC3_3                                                                            </t>
  </si>
  <si>
    <t xml:space="preserve">                                                 +01.6695 +02.6322        4 VCC3_3                                                                            </t>
  </si>
  <si>
    <t xml:space="preserve">                                                 +01.6695 +02.6125        5 $NONE$                                                                            </t>
  </si>
  <si>
    <t xml:space="preserve">                                                 +01.6695 +02.5928        6 GROUND                                                                            </t>
  </si>
  <si>
    <t xml:space="preserve">U45      ic_so16_300                       90  2 +04.0095 +02.6842        1 USB_VBUS                                                                          </t>
  </si>
  <si>
    <t xml:space="preserve">                                                 +04.0095 +02.6342        2 USB_GND                                                                           </t>
  </si>
  <si>
    <t xml:space="preserve">                                                 +04.0095 +02.5842        3 $1N717                                                                            </t>
  </si>
  <si>
    <t xml:space="preserve">                                                 +04.0095 +02.5342        4 $1N717                                                                            </t>
  </si>
  <si>
    <t xml:space="preserve">                                                 +04.0095 +02.4842        5 $1N717                                                                            </t>
  </si>
  <si>
    <t xml:space="preserve">                                                 +04.0095 +02.4342        6 $1N1752                                                                           </t>
  </si>
  <si>
    <t xml:space="preserve">                                                 +04.0095 +02.3842        7 USB_DPOS1                                                                         </t>
  </si>
  <si>
    <t xml:space="preserve">                                                 +04.0095 +02.3342        8 USB_GND                                                                           </t>
  </si>
  <si>
    <t xml:space="preserve">                                                 +03.6495 +02.3342        9 GROUND                                                                            </t>
  </si>
  <si>
    <t xml:space="preserve">                                                 +03.6495 +02.3842       10 $1N759                                                                            </t>
  </si>
  <si>
    <t xml:space="preserve">                                                 +03.6495 +02.4342       11 $1N762                                                                            </t>
  </si>
  <si>
    <t xml:space="preserve">                                                 +03.6495 +02.4842       12 USB_DLYD_ENUM_L                                                                   </t>
  </si>
  <si>
    <t xml:space="preserve">                                                 +03.6495 +02.5342       13 VCC3_3                                                                            </t>
  </si>
  <si>
    <t xml:space="preserve">                                                 +03.6495 +02.5842       14 VCC3_3                                                                            </t>
  </si>
  <si>
    <t xml:space="preserve">                                                 +03.6495 +02.6342       15 GROUND                                                                            </t>
  </si>
  <si>
    <t xml:space="preserve">                                                 +03.6495 +02.6842       16 VCC3_3                                                                            </t>
  </si>
  <si>
    <t xml:space="preserve">U46      ic_pn-117302                     270  2 +00.8359 +02.4596        1 VCC5_0                                                                            </t>
  </si>
  <si>
    <t xml:space="preserve">                                                 +00.8359 +02.4793        2 $1N5437                                                                           </t>
  </si>
  <si>
    <t xml:space="preserve">                                                 +00.8359 +02.4990        3 $1N5435                                                                           </t>
  </si>
  <si>
    <t xml:space="preserve">                                                 +00.8359 +02.5187        4 GROUND                                                                            </t>
  </si>
  <si>
    <t xml:space="preserve">                                                 +00.8719 +02.5186        5 GROUND                                                                            </t>
  </si>
  <si>
    <t xml:space="preserve">                                                 +00.8719 +02.4990        6 TEST_LED_RED                                                                      </t>
  </si>
  <si>
    <t xml:space="preserve">                                                 +00.8719 +02.4793        7 TEST_LED_GREEN                                                                    </t>
  </si>
  <si>
    <t xml:space="preserve">                                                 +00.8719 +02.4596        8 VCC3_3                                                                            </t>
  </si>
  <si>
    <t xml:space="preserve">U47      ic_so8_150_sec                   270  2 +04.1772 +02.3341        1 USB_VBUS                                                                          </t>
  </si>
  <si>
    <t xml:space="preserve">                                                 +04.1772 +02.3841        2 USB_DPOS2                                                                         </t>
  </si>
  <si>
    <t xml:space="preserve">                                                 +04.1772 +02.4341        3 USB_DNEG2                                                                         </t>
  </si>
  <si>
    <t xml:space="preserve">                                                 +04.1772 +02.4841        4 USB_GND                                                                           </t>
  </si>
  <si>
    <t xml:space="preserve">                                                 +04.3772 +02.4841        5 USB_GND                                                                           </t>
  </si>
  <si>
    <t xml:space="preserve">                                                 +04.3772 +02.4341        6 USB_DNEG_CONN                                                                     </t>
  </si>
  <si>
    <t xml:space="preserve">                                                 +04.3772 +02.3841        7 USB_DPOS_CONN                                                                     </t>
  </si>
  <si>
    <t xml:space="preserve">                                                 +04.3772 +02.3341        8 USB_VBUS                                                                          </t>
  </si>
  <si>
    <t xml:space="preserve">U48      ic_pn-117302                     180  2 +00.4227 +02.4571        1 VCC3_3                                                                            </t>
  </si>
  <si>
    <t xml:space="preserve">                                                 +00.4424 +02.4571        2 SPI3_MDI                                                                          </t>
  </si>
  <si>
    <t xml:space="preserve">                                                 +00.4621 +02.4571        3 SPI3_READY                                                                        </t>
  </si>
  <si>
    <t xml:space="preserve">                                                 +00.4817 +02.4571        4 GROUND                                                                            </t>
  </si>
  <si>
    <t xml:space="preserve">                                                 +00.4817 +02.4211        5 GROUND                                                                            </t>
  </si>
  <si>
    <t xml:space="preserve">                                                 +00.4621 +02.4211        6 SPI1_L151_READY                                                                   </t>
  </si>
  <si>
    <t xml:space="preserve">                                                 +00.4424 +02.4211        7 SPI1_L151_SDO                                                                     </t>
  </si>
  <si>
    <t xml:space="preserve">                                                 +00.4227 +02.4211        8 VBD3_3                                                                            </t>
  </si>
  <si>
    <t xml:space="preserve">U49      ic_pn-117302                     180  2 +00.2982 +02.4571        1 VCC5_0                                                                            </t>
  </si>
  <si>
    <t xml:space="preserve">                                                 +00.3179 +02.4571        2 $1N5003                                                                           </t>
  </si>
  <si>
    <t xml:space="preserve">                                                 +00.3376 +02.4571        3 $1N4901                                                                           </t>
  </si>
  <si>
    <t xml:space="preserve">                                                 +00.3573 +02.4571        4 GROUND                                                                            </t>
  </si>
  <si>
    <t xml:space="preserve">                                                 +00.3573 +02.4211        5 GROUND                                                                            </t>
  </si>
  <si>
    <t xml:space="preserve">                                                 +00.3376 +02.4211        6 VCC3_3EN                                                                          </t>
  </si>
  <si>
    <t xml:space="preserve">                                                 +00.3179 +02.4211        7 VCC1_5EN                                                                          </t>
  </si>
  <si>
    <t xml:space="preserve">                                                 +00.2982 +02.4211        8 VBD3_3                                                                            </t>
  </si>
  <si>
    <t xml:space="preserve">U50      ic_193340q23                      90  2 +03.9150 +02.2411        1 $1N741                                                                            </t>
  </si>
  <si>
    <t xml:space="preserve">                                                 +03.9150 +02.1911        2 USB_GND                                                                           </t>
  </si>
  <si>
    <t xml:space="preserve">                                                 +03.6570 +02.1911        3 $1N651                                                                            </t>
  </si>
  <si>
    <t xml:space="preserve">                                                 +03.6570 +02.2411        4 VCC3_3                                                                            </t>
  </si>
  <si>
    <t xml:space="preserve">U51      ic_tsop5                           0  2 +01.4138 +02.1525        1 $1N3552                                                                           </t>
  </si>
  <si>
    <t xml:space="preserve">                                                 +01.3764 +02.1525        2 $1N3550                                                                           </t>
  </si>
  <si>
    <t xml:space="preserve">                                                 +01.3390 +02.1525        3 GROUND                                                                            </t>
  </si>
  <si>
    <t xml:space="preserve">                                                 +01.3390 +02.2475        4 $NONE$                                                                            </t>
  </si>
  <si>
    <t xml:space="preserve">                                                 +01.4138 +02.2475        5 $NONE$                                                                            </t>
  </si>
  <si>
    <t xml:space="preserve">U52      ic_pn-127340                     180  2 +00.5250 +02.2870        1 VCC3_3                                                                            </t>
  </si>
  <si>
    <t xml:space="preserve">                                                 +00.5422 +02.3239        2 GROUND                                                                            </t>
  </si>
  <si>
    <t xml:space="preserve">                                                 +00.5619 +02.3239        3 L151RESET_L                                                                       </t>
  </si>
  <si>
    <t xml:space="preserve">                                                 +00.5816 +02.3239        4 SPI2L151_MDO                                                                      </t>
  </si>
  <si>
    <t xml:space="preserve">                                                 +00.6012 +02.3239        5 JTAG1_L151_TDO                                                                    </t>
  </si>
  <si>
    <t xml:space="preserve">                                                 +00.6209 +02.3239        6 SPI2L151_CS_L                                                                     </t>
  </si>
  <si>
    <t xml:space="preserve">                                                 +00.6406 +02.3239        7 SPI2L151_SCLK                                                                     </t>
  </si>
  <si>
    <t xml:space="preserve">                                                 +00.6603 +02.3239        8 L151_FAULTDETECT_L                                                                </t>
  </si>
  <si>
    <t xml:space="preserve">                                                 +00.6800 +02.3239        9 $1N5713                                                                           </t>
  </si>
  <si>
    <t xml:space="preserve">                                                 +00.6997 +02.3239       10 VBD3_3_LOW_L                                                                      </t>
  </si>
  <si>
    <t xml:space="preserve">                                                 +00.7194 +02.3239       11 GROUND                                                                            </t>
  </si>
  <si>
    <t xml:space="preserve">                                                 +00.7365 +02.2870       12 GROUND                                                                            </t>
  </si>
  <si>
    <t xml:space="preserve">                                                 +00.7365 +02.2279       13 GROUND                                                                            </t>
  </si>
  <si>
    <t xml:space="preserve">                                                 +00.7194 +02.1911       14 VBD3_3_UP                                                                         </t>
  </si>
  <si>
    <t xml:space="preserve">                                                 +00.6997 +02.1911       15 $1N5715                                                                           </t>
  </si>
  <si>
    <t xml:space="preserve">                                                 +00.6800 +02.1911       16 L151_FAULT_DETECT_L                                                               </t>
  </si>
  <si>
    <t xml:space="preserve">                                                 +00.6603 +02.1911       17 SPI2_L151_SCLK                                                                    </t>
  </si>
  <si>
    <t xml:space="preserve">                                                 +00.6406 +02.1911       18 SPI2_L151_CS_L                                                                    </t>
  </si>
  <si>
    <t xml:space="preserve">                                                 +00.6209 +02.1911       19 L151_JTDO                                                                         </t>
  </si>
  <si>
    <t xml:space="preserve">                                                 +00.6012 +02.1911       20 SPI2_L151_MDO                                                                     </t>
  </si>
  <si>
    <t xml:space="preserve">                                                 +00.5816 +02.1911       21 L151_RESET_L                                                                      </t>
  </si>
  <si>
    <t xml:space="preserve">                                                 +00.5619 +02.1911       22 GROUND                                                                            </t>
  </si>
  <si>
    <t xml:space="preserve">                                                 +00.5422 +02.1911       23 VBD3_3                                                                            </t>
  </si>
  <si>
    <t xml:space="preserve">                                                 +00.5250 +02.2279       24 VBD3_3                                                                            </t>
  </si>
  <si>
    <t xml:space="preserve">                                                 +00.6308 +02.2575     MTG1 GROUND                                                                            </t>
  </si>
  <si>
    <t xml:space="preserve">U53      ic_pn-117302                      90  2 +01.5100 +02.1929        1 VCC3_3                                                                            </t>
  </si>
  <si>
    <t xml:space="preserve">                                                 +01.5100 +02.1732        2 VCC5_0_LOW_L                                                                      </t>
  </si>
  <si>
    <t xml:space="preserve">                                                 +01.5100 +02.1535        3 $NONE$                                                                            </t>
  </si>
  <si>
    <t xml:space="preserve">                                                 +01.5100 +02.1338        4 GROUND                                                                            </t>
  </si>
  <si>
    <t xml:space="preserve">                                                 +01.4740 +02.1338        5 GROUND                                                                            </t>
  </si>
  <si>
    <t xml:space="preserve">                                                 +01.4740 +02.1535        6 GROUND                                                                            </t>
  </si>
  <si>
    <t xml:space="preserve">                                                 +01.4740 +02.1732        7 $1N3552                                                                           </t>
  </si>
  <si>
    <t xml:space="preserve">                                                 +01.4740 +02.1929        8 VCC5_0                                                                            </t>
  </si>
  <si>
    <t xml:space="preserve">U54      ic_pn-127340                       0  2 +01.0570 +02.1300        1 VBD3_3                                                                            </t>
  </si>
  <si>
    <t xml:space="preserve">                                                 +01.0398 +02.0931        2 GROUND                                                                            </t>
  </si>
  <si>
    <t xml:space="preserve">                                                 +01.0201 +02.0931        3 SPI2_L151_MDI                                                                     </t>
  </si>
  <si>
    <t xml:space="preserve">                                                 +01.0004 +02.0931        4 $NONE$                                                                            </t>
  </si>
  <si>
    <t xml:space="preserve">                                                 +00.9808 +02.0931        5 ICE2_DIVCLK_BUF                                                                   </t>
  </si>
  <si>
    <t xml:space="preserve">                                                 +00.9611 +02.0931        6 TIMEBASE_DIVCLK_BUF                                                               </t>
  </si>
  <si>
    <t xml:space="preserve">                                                 +00.9414 +02.0931        7 SPI1_L151_SCLK                                                                    </t>
  </si>
  <si>
    <t xml:space="preserve">                                                 +00.9217 +02.0931        8 SPI1_L151_SDI                                                                     </t>
  </si>
  <si>
    <t xml:space="preserve">                                                 +00.9020 +02.0931        9 SPI1_L151_CS_L                                                                    </t>
  </si>
  <si>
    <t xml:space="preserve">                                                 +00.8823 +02.0931       10 APEX2_DIVCLK_BUF                                                                  </t>
  </si>
  <si>
    <t xml:space="preserve">                                                 +00.8627 +02.0931       11 GROUND                                                                            </t>
  </si>
  <si>
    <t xml:space="preserve">                                                 +00.8455 +02.1300       12 GROUND                                                                            </t>
  </si>
  <si>
    <t xml:space="preserve">                                                 +00.8455 +02.1891       13 GROUND                                                                            </t>
  </si>
  <si>
    <t xml:space="preserve">                                                 +00.8626 +02.2259       14 APEX2_CLK_DIV                                                                     </t>
  </si>
  <si>
    <t xml:space="preserve">                                                 +00.8823 +02.2259       15 SPI3_CS_L(0)                                                                      </t>
  </si>
  <si>
    <t xml:space="preserve">                                                 +00.9020 +02.2259       16 SPI3_MDO                                                                          </t>
  </si>
  <si>
    <t xml:space="preserve">                                                 +00.9217 +02.2259       17 SPI3_CLK                                                                          </t>
  </si>
  <si>
    <t xml:space="preserve">                                                 +00.9414 +02.2259       18 TIMEBASE_CLK_DIV                                                                  </t>
  </si>
  <si>
    <t xml:space="preserve">                                                 +00.9611 +02.2259       19 ICE2_CLK_DIV                                                                      </t>
  </si>
  <si>
    <t xml:space="preserve">                                                 +00.9808 +02.2259       20 $1N6664                                                                           </t>
  </si>
  <si>
    <t xml:space="preserve">                                                 +01.0004 +02.2259       21 SPI2_L151_SLVDO                                                                   </t>
  </si>
  <si>
    <t xml:space="preserve">                                                 +01.0201 +02.2259       22 GROUND                                                                            </t>
  </si>
  <si>
    <t xml:space="preserve">                                                 +01.0398 +02.2259       23 VCC3_3                                                                            </t>
  </si>
  <si>
    <t xml:space="preserve">                                                 +01.0570 +02.1891       24 VCC3_3                                                                            </t>
  </si>
  <si>
    <t xml:space="preserve">                                                 +00.9512 +02.1595     MTG1 GROUND                                                                            </t>
  </si>
  <si>
    <t xml:space="preserve">U55      ic_son6_40                         0  2 +01.1346 +02.0142        1 FAULT_EN                                                                          </t>
  </si>
  <si>
    <t xml:space="preserve">                                                 +01.1149 +02.0142        2 L151_SHUTDOWN                                                                     </t>
  </si>
  <si>
    <t xml:space="preserve">                                                 +01.0952 +02.0142        3 GROUND                                                                            </t>
  </si>
  <si>
    <t xml:space="preserve">                                                 +01.0952 +02.0383        4 $1N2045                                                                           </t>
  </si>
  <si>
    <t xml:space="preserve">                                                 +01.1149 +02.0383        5 $NONE$                                                                            </t>
  </si>
  <si>
    <t xml:space="preserve">                                                 +01.1346 +02.0383        6 VBD3_3                                                                            </t>
  </si>
  <si>
    <t xml:space="preserve">U56      ic_son6_40                       270  2 +01.1761 +01.9162        1 ENETA_RESET_L                                                                     </t>
  </si>
  <si>
    <t xml:space="preserve">                                                 +01.1761 +01.9359        2 ENET_RESET_L                                                                      </t>
  </si>
  <si>
    <t xml:space="preserve">                                                 +01.1761 +01.9556        3 GROUND                                                                            </t>
  </si>
  <si>
    <t xml:space="preserve">                                                 +01.2001 +01.9556        4 $5N5197                                                                           </t>
  </si>
  <si>
    <t xml:space="preserve">                                                 +01.2001 +01.9359        5 $NONE$                                                                            </t>
  </si>
  <si>
    <t xml:space="preserve">                                                 +01.2001 +01.9162        6 VCC3_3                                                                            </t>
  </si>
  <si>
    <t xml:space="preserve">U57      ic_son6_40                       270  2 +01.0940 +01.8968        1 L151_SHUTDOWN                                                                     </t>
  </si>
  <si>
    <t xml:space="preserve">                                                 +01.0940 +01.9165        2 ENET_RESET_EN                                                                     </t>
  </si>
  <si>
    <t xml:space="preserve">                                                 +01.0940 +01.9362        3 GROUND                                                                            </t>
  </si>
  <si>
    <t xml:space="preserve">                                                 +01.1181 +01.9362        4 ENET_RESET_L                                                                      </t>
  </si>
  <si>
    <t xml:space="preserve">                                                 +01.1181 +01.9165        5 $NONE$                                                                            </t>
  </si>
  <si>
    <t xml:space="preserve">                                                 +01.1181 +01.8968        6 VCC3_3                                                                            </t>
  </si>
  <si>
    <t xml:space="preserve">U58      ic_pn-196176                     180  2 +00.8752 +01.9568        1 VBD3_3_UP                                                                         </t>
  </si>
  <si>
    <t xml:space="preserve">                                                 +00.8949 +01.9568        2 $NONE$                                                                            </t>
  </si>
  <si>
    <t xml:space="preserve">                                                 +00.9146 +01.9568        3 $1N1620                                                                           </t>
  </si>
  <si>
    <t xml:space="preserve">                                                 +00.9146 +01.9184        4 $1N1620                                                                           </t>
  </si>
  <si>
    <t xml:space="preserve">                                                 +00.8949 +01.9184        5 $NONE$                                                                            </t>
  </si>
  <si>
    <t xml:space="preserve">                                                 +00.8752 +01.9184        6 GROUND                                                                            </t>
  </si>
  <si>
    <t xml:space="preserve">U59      ic_ufbga100_7x7_pt5mm              0  2 +00.7430 +01.7955       A1 TRACED0                                                                           </t>
  </si>
  <si>
    <t xml:space="preserve">                                                 +00.7430 +01.8151       A2 SPI1_L151_READY                                                                   </t>
  </si>
  <si>
    <t xml:space="preserve">                                                 +00.7430 +01.8348       A3 $NONE$                                                                            </t>
  </si>
  <si>
    <t xml:space="preserve">                                                 +00.7430 +01.8545       A4 $1N3531                                                                           </t>
  </si>
  <si>
    <t xml:space="preserve">                                                 +00.7430 +01.8742       A5 $NONE$                                                                            </t>
  </si>
  <si>
    <t xml:space="preserve">                                                 +00.7430 +01.8939       A6 $NONE$                                                                            </t>
  </si>
  <si>
    <t xml:space="preserve">                                                 +00.7430 +01.9136       A7 JTAG1_L151_TRST_L                                                                 </t>
  </si>
  <si>
    <t xml:space="preserve">                                                 +00.7430 +01.9333       A8 L151_JTDO                                                                         </t>
  </si>
  <si>
    <t xml:space="preserve">                                                 +00.7430 +01.9529       A9 JTAG_F151_TDI                                                                     </t>
  </si>
  <si>
    <t xml:space="preserve">                                                 +00.7233 +01.7955       B1 TRACED1                                                                           </t>
  </si>
  <si>
    <t xml:space="preserve">                                                 +00.7233 +01.8151       B2 TRACECLK                                                                          </t>
  </si>
  <si>
    <t xml:space="preserve">                                                 +00.7233 +01.8348       B3 $NONE$                                                                            </t>
  </si>
  <si>
    <t xml:space="preserve">                                                 +00.7233 +01.8545       B4 VCC1_15EN                                                                         </t>
  </si>
  <si>
    <t xml:space="preserve">                                                 +00.7233 +01.8742       B5 $NONE$                                                                            </t>
  </si>
  <si>
    <t xml:space="preserve">                                                 +00.7233 +01.8939       B6 $NONE$                                                                            </t>
  </si>
  <si>
    <t xml:space="preserve">                                                 +00.7233 +01.9136       B7 SPI2_L151_MDO                                                                     </t>
  </si>
  <si>
    <t xml:space="preserve">                                                 +00.7233 +01.9333       B8 SPI2_L151_MDI                                                                     </t>
  </si>
  <si>
    <t xml:space="preserve">                                                 +00.7233 +01.9529       B9 SPI2_L151_SCLK                                                                    </t>
  </si>
  <si>
    <t xml:space="preserve">                                                 +00.7036 +01.7955       C1 VCC3_3EN                                                                          </t>
  </si>
  <si>
    <t xml:space="preserve">                                                 +00.7036 +01.8151       C2 TRACED2                                                                           </t>
  </si>
  <si>
    <t xml:space="preserve">                                                 +00.7036 +01.8348       C3 $NONE$                                                                            </t>
  </si>
  <si>
    <t xml:space="preserve">                                                 +00.7036 +01.8545       C4 VBD3_3                                                                            </t>
  </si>
  <si>
    <t xml:space="preserve">                                                 +00.7036 +01.8742       C5 $NONE$                                                                            </t>
  </si>
  <si>
    <t xml:space="preserve">                                                 +00.7036 +01.9333       C8 $NONE$                                                                            </t>
  </si>
  <si>
    <t xml:space="preserve">                                                 +00.7036 +01.9529       C9 SPI2_L151_CS_L                                                                    </t>
  </si>
  <si>
    <t xml:space="preserve">                                                 +00.6839 +01.7955       D1 $1N4228                                                                           </t>
  </si>
  <si>
    <t xml:space="preserve">                                                 +00.6839 +01.8151       D2 TRACED3                                                                           </t>
  </si>
  <si>
    <t xml:space="preserve">                                                 +00.6839 +01.8348       D3 GROUND                                                                            </t>
  </si>
  <si>
    <t xml:space="preserve">                                                 +00.6643 +01.7955       E1 $NONE$                                                                            </t>
  </si>
  <si>
    <t xml:space="preserve">                                                 +00.6643 +01.8151       E2 VBD3_3                                                                            </t>
  </si>
  <si>
    <t xml:space="preserve">                                                 +00.6643 +01.8348       E3 GROUND                                                                            </t>
  </si>
  <si>
    <t xml:space="preserve">                                                 +00.6446 +01.7955       F1 GROUND                                                                            </t>
  </si>
  <si>
    <t xml:space="preserve">                                                 +00.6446 +01.8151       F2 GROUND                                                                            </t>
  </si>
  <si>
    <t xml:space="preserve">                                                 +00.6249 +01.7955       G1 $NONE$                                                                            </t>
  </si>
  <si>
    <t xml:space="preserve">                                                 +00.6249 +01.8151       G2 VBD3_3                                                                            </t>
  </si>
  <si>
    <t xml:space="preserve">                                                 +00.6052 +01.7955       H1 ADC_VCC1_15                                                                       </t>
  </si>
  <si>
    <t xml:space="preserve">                                                 +00.6052 +01.8151       H2 L151_RESET_L                                                                      </t>
  </si>
  <si>
    <t xml:space="preserve">                                                 +00.6052 +01.8348       H3 VBD3_3                                                                            </t>
  </si>
  <si>
    <t xml:space="preserve">                                                 +00.5855 +01.7955       J1 GROUND                                                                            </t>
  </si>
  <si>
    <t xml:space="preserve">                                                 +00.5855 +01.8151       J2 ADC_VCC1_5                                                                        </t>
  </si>
  <si>
    <t xml:space="preserve">                                                 +00.5855 +01.8348       J3 ADC_VCC1_2                                                                        </t>
  </si>
  <si>
    <t xml:space="preserve">                                                 +00.5658 +01.7955       K1 GROUND                                                                            </t>
  </si>
  <si>
    <t xml:space="preserve">                                                 +00.5658 +01.8151       K2 ADC_VCC3_3                                                                        </t>
  </si>
  <si>
    <t xml:space="preserve">                                                 +00.5658 +01.8348       K3 ADC_VBD3_3                                                                        </t>
  </si>
  <si>
    <t xml:space="preserve">                                                 +00.5658 +01.8545       K4 VCC1_15TRIM                                                                       </t>
  </si>
  <si>
    <t xml:space="preserve">                                                 +00.5658 +01.8742       K5 $NONE$                                                                            </t>
  </si>
  <si>
    <t xml:space="preserve">                                                 +00.5658 +01.9333       K8 TEST_VCC1_2                                                                       </t>
  </si>
  <si>
    <t xml:space="preserve">                                                 +00.5658 +01.9529       K9 TEST_VCC3_3                                                                       </t>
  </si>
  <si>
    <t xml:space="preserve">                                                 +00.5461 +01.7955       L1 ADC_VREF2_5                                                                       </t>
  </si>
  <si>
    <t xml:space="preserve">                                                 +00.5461 +01.8151       L2 ADC_OFFSET                                                                        </t>
  </si>
  <si>
    <t xml:space="preserve">                                                 +00.5461 +01.8348       L3 DAC_TEST_VOLTAGE                                                                  </t>
  </si>
  <si>
    <t xml:space="preserve">                                                 +00.5461 +01.8545       L4 ADC_VCC5_0                                                                        </t>
  </si>
  <si>
    <t xml:space="preserve">                                                 +00.5461 +01.8742       L5 ADC_PHYA2_5                                                                       </t>
  </si>
  <si>
    <t xml:space="preserve">                                                 +00.5461 +01.8939       L6 ENET_RESET_EN                                                                     </t>
  </si>
  <si>
    <t xml:space="preserve">                                                 +00.5461 +01.9136       L7 $NONE$                                                                            </t>
  </si>
  <si>
    <t xml:space="preserve">                                                 +00.5461 +01.9333       L8 $NONE$                                                                            </t>
  </si>
  <si>
    <t xml:space="preserve">                                                 +00.5461 +01.9529       L9 SPI1_L151_CS_L                                                                    </t>
  </si>
  <si>
    <t xml:space="preserve">                                                 +00.5265 +01.7955       M1 VBD3_3                                                                            </t>
  </si>
  <si>
    <t xml:space="preserve">                                                 +00.5265 +01.8151       M2 ADC_SD3_3                                                                         </t>
  </si>
  <si>
    <t xml:space="preserve">                                                 +00.5265 +01.8348       M3 DAC_TEST_VOLTAGE                                                                  </t>
  </si>
  <si>
    <t xml:space="preserve">                                                 +00.5265 +01.8545       M4 $NONE$                                                                            </t>
  </si>
  <si>
    <t xml:space="preserve">                                                 +00.5265 +01.8742       M5 ADC_TEMP                                                                          </t>
  </si>
  <si>
    <t xml:space="preserve">                                                 +00.5265 +01.8939       M6 $NONE$                                                                            </t>
  </si>
  <si>
    <t xml:space="preserve">                                                 +00.5265 +01.9136       M7 $NONE$                                                                            </t>
  </si>
  <si>
    <t xml:space="preserve">                                                 +00.5265 +01.9333       M8 $NONE$                                                                            </t>
  </si>
  <si>
    <t xml:space="preserve">                                                 +00.5265 +01.9529       M9 FAULT_EN                                                                          </t>
  </si>
  <si>
    <t xml:space="preserve">                                                 +00.7430 +01.9726      A10 JTAG1_F151_TCK                                                                    </t>
  </si>
  <si>
    <t xml:space="preserve">                                                 +00.7430 +01.9923      A11 JTAG1_F151_TMS                                                                    </t>
  </si>
  <si>
    <t xml:space="preserve">                                                 +00.7430 +02.0120      A12 L151_SHUTDOWN                                                                     </t>
  </si>
  <si>
    <t xml:space="preserve">                                                 +00.7233 +01.9726      B10 $NONE$                                                                            </t>
  </si>
  <si>
    <t xml:space="preserve">                                                 +00.7233 +01.9923      B11 L151_FAULT_DETECT_L                                                               </t>
  </si>
  <si>
    <t xml:space="preserve">                                                 +00.7233 +02.0120      B12 $NONE$                                                                            </t>
  </si>
  <si>
    <t xml:space="preserve">                                                 +00.7036 +01.9726      C10 VCC1_5EN                                                                          </t>
  </si>
  <si>
    <t xml:space="preserve">                                                 +00.7036 +01.9923      C11 $NONE$                                                                            </t>
  </si>
  <si>
    <t xml:space="preserve">                                                 +00.7036 +02.0120      C12 TEST_VCC5_0                                                                       </t>
  </si>
  <si>
    <t xml:space="preserve">                                                 +00.6839 +01.9726      D10 $NONE$                                                                            </t>
  </si>
  <si>
    <t xml:space="preserve">                                                 +00.6839 +01.9923      D11 TEST_PHYA2_5                                                                      </t>
  </si>
  <si>
    <t xml:space="preserve">                                                 +00.6839 +02.0120      D12 $NONE$                                                                            </t>
  </si>
  <si>
    <t xml:space="preserve">                                                 +00.6643 +01.9726      E10 TIMEBASE_DIVCLK_BUF                                                               </t>
  </si>
  <si>
    <t xml:space="preserve">                                                 +00.6643 +01.9923      E11 $1N1796                                                                           </t>
  </si>
  <si>
    <t xml:space="preserve">                                                 +00.6643 +02.0120      E12 APEX2_DIVCLK_BUF                                                                  </t>
  </si>
  <si>
    <t xml:space="preserve">                                                 +00.6446 +01.9923      F11 GROUND                                                                            </t>
  </si>
  <si>
    <t xml:space="preserve">                                                 +00.6446 +02.0120      F12 GROUND                                                                            </t>
  </si>
  <si>
    <t xml:space="preserve">                                                 +00.6249 +01.9923      G11 VBD3_3                                                                            </t>
  </si>
  <si>
    <t xml:space="preserve">                                                 +00.6249 +02.0120      G12 VBD3_3                                                                            </t>
  </si>
  <si>
    <t xml:space="preserve">                                                 +00.6052 +01.9726      H10 $1N3735                                                                           </t>
  </si>
  <si>
    <t xml:space="preserve">                                                 +00.6052 +01.9923      H11 ICE2_DIVCLK_BUF                                                                   </t>
  </si>
  <si>
    <t xml:space="preserve">                                                 +00.6052 +02.0120      H12 GROUND                                                                            </t>
  </si>
  <si>
    <t xml:space="preserve">                                                 +00.5855 +01.9726      J10 GROUND                                                                            </t>
  </si>
  <si>
    <t xml:space="preserve">                                                 +00.5855 +01.9923      J11 TEST_VCC1_15                                                                      </t>
  </si>
  <si>
    <t xml:space="preserve">                                                 +00.5855 +02.0120      J12 TEST_VCC1_5                                                                       </t>
  </si>
  <si>
    <t xml:space="preserve">                                                 +00.5658 +01.9726      K10 $NONE$                                                                            </t>
  </si>
  <si>
    <t xml:space="preserve">                                                 +00.5658 +01.9923      K11 $NONE$                                                                            </t>
  </si>
  <si>
    <t xml:space="preserve">                                                 +00.5658 +02.0120      K12 ADC_2_5CLAMP                                                                      </t>
  </si>
  <si>
    <t xml:space="preserve">                                                 +00.5461 +01.9726      L10 $NONE$                                                                            </t>
  </si>
  <si>
    <t xml:space="preserve">                                                 +00.5461 +01.9923      L11 $NONE$                                                                            </t>
  </si>
  <si>
    <t xml:space="preserve">                                                 +00.5461 +02.0120      L12 $NONE$                                                                            </t>
  </si>
  <si>
    <t xml:space="preserve">                                                 +00.5265 +01.9726      M10 SPI1_L151_SCLK                                                                    </t>
  </si>
  <si>
    <t xml:space="preserve">                                                 +00.5265 +01.9923      M11 SPI1_L151_SDO                                                                     </t>
  </si>
  <si>
    <t xml:space="preserve">                                                 +00.5265 +02.0120      M12 SPI1_L151_SDI                                                                     </t>
  </si>
  <si>
    <t xml:space="preserve">U61      ic_pn-52710                        0  2 +01.4410 +01.4618        1 VCC5_0                                                                            </t>
  </si>
  <si>
    <t xml:space="preserve">                                                 +01.4213 +01.4618        2 VCC5_0                                                                            </t>
  </si>
  <si>
    <t xml:space="preserve">                                                 +01.4016 +01.4618        3 GROUND                                                                            </t>
  </si>
  <si>
    <t xml:space="preserve">                                                 +01.3819 +01.4618        4 GROUND                                                                            </t>
  </si>
  <si>
    <t xml:space="preserve">                                                 +01.3553 +01.4883        5 GROUND                                                                            </t>
  </si>
  <si>
    <t xml:space="preserve">                                                 +01.3553 +01.5080        6 $1N1753                                                                           </t>
  </si>
  <si>
    <t xml:space="preserve">                                                 +01.3553 +01.5277        7 $1N1708                                                                           </t>
  </si>
  <si>
    <t xml:space="preserve">                                                 +01.3553 +01.5474        8 $1N1702                                                                           </t>
  </si>
  <si>
    <t xml:space="preserve">                                                 +01.3819 +01.5738        9 $1N1720                                                                           </t>
  </si>
  <si>
    <t xml:space="preserve">                                                 +01.4016 +01.5738       10 $1N1693                                                                           </t>
  </si>
  <si>
    <t xml:space="preserve">                                                 +01.4213 +01.5738       11 $1N1693                                                                           </t>
  </si>
  <si>
    <t xml:space="preserve">                                                 +01.4410 +01.5738       12 $1N1693                                                                           </t>
  </si>
  <si>
    <t xml:space="preserve">                                                 +01.4675 +01.5474       13 $1N1696                                                                           </t>
  </si>
  <si>
    <t xml:space="preserve">                                                 +01.4675 +01.5277       14 $NONE$                                                                            </t>
  </si>
  <si>
    <t xml:space="preserve">                                                 +01.4675 +01.5080       15 $1N4835                                                                           </t>
  </si>
  <si>
    <t xml:space="preserve">                                                 +01.4675 +01.4883       16 VCC5_0                                                                            </t>
  </si>
  <si>
    <t xml:space="preserve">                                                 +01.4114 +01.5179     MTG1 GROUND                                                                            </t>
  </si>
  <si>
    <t xml:space="preserve">U62      ic_pn-116989                     180  2 +00.2111 +01.6699        1 $1N2035                                                                           </t>
  </si>
  <si>
    <t xml:space="preserve">                                                 +00.2308 +01.6699        2 ADC_VCC1_15                                                                       </t>
  </si>
  <si>
    <t xml:space="preserve">                                                 +00.2505 +01.6699        3 GROUND                                                                            </t>
  </si>
  <si>
    <t xml:space="preserve">                                                 +00.2702 +01.6699        4 ADC_VCC1_5                                                                        </t>
  </si>
  <si>
    <t xml:space="preserve">                                                 +00.2899 +01.6699        5 $1N2035                                                                           </t>
  </si>
  <si>
    <t xml:space="preserve">                                                 +00.3230 +01.6367        6 $NONE$                                                                            </t>
  </si>
  <si>
    <t xml:space="preserve">                                                 +00.3230 +01.6171        7 TEST_VCC1_5                                                                       </t>
  </si>
  <si>
    <t xml:space="preserve">                                                 +00.3230 +01.5974        8 $NONE$                                                                            </t>
  </si>
  <si>
    <t xml:space="preserve">                                                 +00.3230 +01.5777        9 TEST_VCC1_2                                                                       </t>
  </si>
  <si>
    <t xml:space="preserve">                                                 +00.3230 +01.5580       10 $NONE$                                                                            </t>
  </si>
  <si>
    <t xml:space="preserve">                                                 +00.2899 +01.5249       11 $1N2035                                                                           </t>
  </si>
  <si>
    <t xml:space="preserve">                                                 +00.2702 +01.5249       12 ADC_VCC1_2                                                                        </t>
  </si>
  <si>
    <t xml:space="preserve">                                                 +00.2505 +01.5249       13 VBD3_3                                                                            </t>
  </si>
  <si>
    <t xml:space="preserve">                                                 +00.2308 +01.5249       14 ADC_VCC3_3                                                                        </t>
  </si>
  <si>
    <t xml:space="preserve">                                                 +00.2111 +01.5249       15 $1N2035                                                                           </t>
  </si>
  <si>
    <t xml:space="preserve">                                                 +00.1780 +01.5580       16 $NONE$                                                                            </t>
  </si>
  <si>
    <t xml:space="preserve">                                                 +00.1780 +01.5777       17 TEST_VCC3_3                                                                       </t>
  </si>
  <si>
    <t xml:space="preserve">                                                 +00.1780 +01.5974       18 $NONE$                                                                            </t>
  </si>
  <si>
    <t xml:space="preserve">                                                 +00.1780 +01.6171       19 TEST_VCC1_15                                                                      </t>
  </si>
  <si>
    <t xml:space="preserve">                                                 +00.1780 +01.6367       20 $NONE$                                                                            </t>
  </si>
  <si>
    <t xml:space="preserve">                                                 +00.2505 +01.5974     MTG1 GROUND                                                                            </t>
  </si>
  <si>
    <t xml:space="preserve">U63      ic_pn-142940                       0  2 +00.6860 +01.2840        1 $1N6282                                                                           </t>
  </si>
  <si>
    <t xml:space="preserve">                                                 +00.6595 +01.2476        2 SDWIO_TMS                                                                         </t>
  </si>
  <si>
    <t xml:space="preserve">                                                 +00.6398 +01.2476        3 TO_TMS                                                                            </t>
  </si>
  <si>
    <t xml:space="preserve">                                                 +00.6201 +01.2476        4 JTAG1_F151_TMS                                                                    </t>
  </si>
  <si>
    <t xml:space="preserve">                                                 +00.6004 +01.2476        5 SWCLK_TCK                                                                         </t>
  </si>
  <si>
    <t xml:space="preserve">                                                 +00.5807 +01.2476        6 TO_TCK                                                                            </t>
  </si>
  <si>
    <t xml:space="preserve">                                                 +00.5610 +01.2476        7 JTAG1_F151_TCK                                                                    </t>
  </si>
  <si>
    <t xml:space="preserve">                                                 +00.5345 +01.2840        8 GROUND                                                                            </t>
  </si>
  <si>
    <t xml:space="preserve">                                                 +00.5345 +01.3431        9 JTAG_F151_TDI                                                                     </t>
  </si>
  <si>
    <t xml:space="preserve">                                                 +00.5610 +01.3794       10 TO_TDI                                                                            </t>
  </si>
  <si>
    <t xml:space="preserve">                                                 +00.5807 +01.3794       11 EXTB_TDI                                                                          </t>
  </si>
  <si>
    <t xml:space="preserve">                                                 +00.6004 +01.3794       12 JTAG1_L151_TRST_L                                                                 </t>
  </si>
  <si>
    <t xml:space="preserve">                                                 +00.6201 +01.3794       13 TO_TRST_L                                                                         </t>
  </si>
  <si>
    <t xml:space="preserve">                                                 +00.6398 +01.3794       14 VBD3_3                                                                            </t>
  </si>
  <si>
    <t xml:space="preserve">                                                 +00.6595 +01.3794       15 GROUND                                                                            </t>
  </si>
  <si>
    <t xml:space="preserve">                                                 +00.6860 +01.3431       16 VBD3_3                                                                            </t>
  </si>
  <si>
    <t xml:space="preserve">                                                 +00.6103 +01.3135     MTG1 GROUND                                                                            </t>
  </si>
  <si>
    <t xml:space="preserve">U500     ic_bga484_23x23mm_1mm            180  1 +01.6050 +03.5220       A1 GROUND                                                                            </t>
  </si>
  <si>
    <t xml:space="preserve">                                                 +01.6050 +03.5614       A2 ENET_TXDATA(2)                                                                    </t>
  </si>
  <si>
    <t xml:space="preserve">                                                 +01.6050 +03.6007       A3 ENET_TXDATA(0)                                                                    </t>
  </si>
  <si>
    <t xml:space="preserve">                                                 +01.6050 +03.6401       A4 $NONE$                                                                            </t>
  </si>
  <si>
    <t xml:space="preserve">                                                 +01.6050 +03.6794       A5 SH_BGNT_L                                                                         </t>
  </si>
  <si>
    <t xml:space="preserve">                                                 +01.6050 +03.7188       A6 $1N1972                                                                           </t>
  </si>
  <si>
    <t xml:space="preserve">                                                 +01.6050 +03.7581       A7 $1N1265                                                                           </t>
  </si>
  <si>
    <t xml:space="preserve">                                                 +01.6050 +03.7974       A8 VCC3_3                                                                            </t>
  </si>
  <si>
    <t xml:space="preserve">                                                 +01.6050 +03.8368       A9 GROUND                                                                            </t>
  </si>
  <si>
    <t xml:space="preserve">                                                 +01.6443 +03.5220       B1 VCC3_3                                                                            </t>
  </si>
  <si>
    <t xml:space="preserve">                                                 +01.6443 +03.5614       B2 ENET_TXDATA(1)                                                                    </t>
  </si>
  <si>
    <t xml:space="preserve">                                                 +01.6443 +03.6007       B3 ENET_TXDATA(3)                                                                    </t>
  </si>
  <si>
    <t xml:space="preserve">                                                 +01.6443 +03.6401       B4 ENET_TXENABLE                                                                     </t>
  </si>
  <si>
    <t xml:space="preserve">                                                 +01.6443 +03.6794       B5 APEX_BBREQ_L                                                                      </t>
  </si>
  <si>
    <t xml:space="preserve">                                                 +01.6443 +03.7188       B6 ICE_WRX_L(3)                                                                      </t>
  </si>
  <si>
    <t xml:space="preserve">                                                 +01.6443 +03.7581       B7 ICE_WRX_L(2)                                                                      </t>
  </si>
  <si>
    <t xml:space="preserve">                                                 +01.6443 +03.7974       B8 ICE_WRX_L(1)                                                                      </t>
  </si>
  <si>
    <t xml:space="preserve">                                                 +01.6443 +03.8368       B9 SH_ADDR(21)                                                                       </t>
  </si>
  <si>
    <t xml:space="preserve">                                                 +01.6837 +03.5220       C1 ENET_CRSENSE                                                                      </t>
  </si>
  <si>
    <t xml:space="preserve">                                                 +01.6837 +03.5614       C2 ENET_COLLISION                                                                    </t>
  </si>
  <si>
    <t xml:space="preserve">                                                 +01.6837 +03.6007       C3 GROUND                                                                            </t>
  </si>
  <si>
    <t xml:space="preserve">                                                 +01.6837 +03.6401       C4 ENET_TX_CLK                                                                       </t>
  </si>
  <si>
    <t xml:space="preserve">                                                 +01.6837 +03.6794       C5 $3N5269                                                                           </t>
  </si>
  <si>
    <t xml:space="preserve">                                                 +01.6837 +03.7188       C6 ICE_WRX_L(0)                                                                      </t>
  </si>
  <si>
    <t xml:space="preserve">                                                 +01.6837 +03.7581       C7 SH_CS_L(5)                                                                        </t>
  </si>
  <si>
    <t xml:space="preserve">                                                 +01.6837 +03.7974       C8 ICE2_CS_L(3)                                                                      </t>
  </si>
  <si>
    <t xml:space="preserve">                                                 +01.6837 +03.8368       C9 SH_ADDR(20)                                                                       </t>
  </si>
  <si>
    <t xml:space="preserve">                                                 +01.7230 +03.5220       D1 RXDATA(1)                                                                         </t>
  </si>
  <si>
    <t xml:space="preserve">                                                 +01.7230 +03.5614       D2 RXDATA(2)                                                                         </t>
  </si>
  <si>
    <t xml:space="preserve">                                                 +01.7230 +03.6007       D3 VCC3_3                                                                            </t>
  </si>
  <si>
    <t xml:space="preserve">                                                 +01.7230 +03.6401       D4 GROUND                                                                            </t>
  </si>
  <si>
    <t xml:space="preserve">                                                 +01.7230 +03.6794       D5 VCC3_3                                                                            </t>
  </si>
  <si>
    <t xml:space="preserve">                                                 +01.7230 +03.7188       D6 $NONE$                                                                            </t>
  </si>
  <si>
    <t xml:space="preserve">                                                 +01.7230 +03.7581       D7 ICE_CS_L(4)                                                                       </t>
  </si>
  <si>
    <t xml:space="preserve">                                                 +01.7230 +03.7974       D8 ICE_CS_L(3)                                                                       </t>
  </si>
  <si>
    <t xml:space="preserve">                                                 +01.7230 +03.8368       D9 SH_ADDR(19)                                                                       </t>
  </si>
  <si>
    <t xml:space="preserve">                                                 +01.7624 +03.5220       E1 $NONE$                                                                            </t>
  </si>
  <si>
    <t xml:space="preserve">                                                 +01.7624 +03.5614       E2 ENET_RX_CLK                                                                       </t>
  </si>
  <si>
    <t xml:space="preserve">                                                 +01.7624 +03.6007       E3 $3N5075                                                                           </t>
  </si>
  <si>
    <t xml:space="preserve">                                                 +01.7624 +03.6401       E4 RXDATA(3)                                                                         </t>
  </si>
  <si>
    <t xml:space="preserve">                                                 +01.7624 +03.6794       E5 RXDATA(0)                                                                         </t>
  </si>
  <si>
    <t xml:space="preserve">                                                 +01.7624 +03.7188       E6 ENET_MDIO                                                                         </t>
  </si>
  <si>
    <t xml:space="preserve">                                                 +01.7624 +03.7581       E7 ICE_IWAIT_L                                                                       </t>
  </si>
  <si>
    <t xml:space="preserve">                                                 +01.7624 +03.7974       E8 ICE_CS_L(2)                                                                       </t>
  </si>
  <si>
    <t xml:space="preserve">                                                 +01.7624 +03.8368       E9 SH_ADDR(18)                                                                       </t>
  </si>
  <si>
    <t xml:space="preserve">                                                 +01.8017 +03.5220       F1 VCC3_3                                                                            </t>
  </si>
  <si>
    <t xml:space="preserve">                                                 +01.8017 +03.5614       F2 $NONE$                                                                            </t>
  </si>
  <si>
    <t xml:space="preserve">                                                 +01.8017 +03.6007       F3 $3N5061                                                                           </t>
  </si>
  <si>
    <t xml:space="preserve">                                                 +01.8017 +03.6401       F4 ENET_RX_DV                                                                        </t>
  </si>
  <si>
    <t xml:space="preserve">                                                 +01.8017 +03.6794       F5 VCC3_3                                                                            </t>
  </si>
  <si>
    <t xml:space="preserve">                                                 +01.8017 +03.7188       F6 GROUND                                                                            </t>
  </si>
  <si>
    <t xml:space="preserve">                                                 +01.8017 +03.7581       F7 VCC3_3                                                                            </t>
  </si>
  <si>
    <t xml:space="preserve">                                                 +01.8017 +03.7974       F8 SRAM_CS_L                                                                         </t>
  </si>
  <si>
    <t xml:space="preserve">                                                 +01.8017 +03.8368       F9 SH_ADDR(17)                                                                       </t>
  </si>
  <si>
    <t xml:space="preserve">                                                 +01.8411 +03.5220       G1 GROUND                                                                            </t>
  </si>
  <si>
    <t xml:space="preserve">                                                 +01.8411 +03.5614       G2 $NONE$                                                                            </t>
  </si>
  <si>
    <t xml:space="preserve">                                                 +01.8411 +03.6007       G3 $NONE$                                                                            </t>
  </si>
  <si>
    <t xml:space="preserve">                                                 +01.8411 +03.6401       G4 $NONE$                                                                            </t>
  </si>
  <si>
    <t xml:space="preserve">                                                 +01.8411 +03.6794       G5 $3N5073                                                                           </t>
  </si>
  <si>
    <t xml:space="preserve">                                                 +01.8411 +03.7188       G6 $3N1151                                                                           </t>
  </si>
  <si>
    <t xml:space="preserve">                                                 +01.8411 +03.7581       G7 APEX_WAIT_L                                                                       </t>
  </si>
  <si>
    <t xml:space="preserve">                                                 +01.8411 +03.7974       G8 SH_CS_L(0)                                                                        </t>
  </si>
  <si>
    <t xml:space="preserve">                                                 +01.8411 +03.8368       G9 SH_ADDR(11)                                                                       </t>
  </si>
  <si>
    <t xml:space="preserve">                                                 +01.8804 +03.5220       H1 ENETB_RXDATA(1)                                                                   </t>
  </si>
  <si>
    <t xml:space="preserve">                                                 +01.8804 +03.5614       H2 ENETB_RXDATA(2)                                                                   </t>
  </si>
  <si>
    <t xml:space="preserve">                                                 +01.8804 +03.6007       H3 ENETB_RXDATA(3)                                                                   </t>
  </si>
  <si>
    <t xml:space="preserve">                                                 +01.8804 +03.6401       H4 $NONE$                                                                            </t>
  </si>
  <si>
    <t xml:space="preserve">                                                 +01.8804 +03.6794       H5 $3N5057                                                                           </t>
  </si>
  <si>
    <t xml:space="preserve">                                                 +01.8804 +03.7188       H6 $3N5059                                                                           </t>
  </si>
  <si>
    <t xml:space="preserve">                                                 +01.8804 +03.7581       H7 VCC3_3                                                                            </t>
  </si>
  <si>
    <t xml:space="preserve">                                                 +01.8806 +03.7976       H8 GROUND                                                                            </t>
  </si>
  <si>
    <t xml:space="preserve">                                                 +01.8806 +03.8369       H9 VCC1_15                                                                           </t>
  </si>
  <si>
    <t xml:space="preserve">                                                 +01.9198 +03.5220       J1 $3N887                                                                            </t>
  </si>
  <si>
    <t xml:space="preserve">                                                 +01.9198 +03.5614       J2 GROUND                                                                            </t>
  </si>
  <si>
    <t xml:space="preserve">                                                 +01.9198 +03.6007       J3 $3N5063                                                                           </t>
  </si>
  <si>
    <t xml:space="preserve">                                                 +01.9198 +03.6401       J4 $3N5055                                                                           </t>
  </si>
  <si>
    <t xml:space="preserve">                                                 +01.9198 +03.6794       J5 ENETB_RXDATA(0)                                                                   </t>
  </si>
  <si>
    <t xml:space="preserve">                                                 +01.9198 +03.7188       J6 GROUND                                                                            </t>
  </si>
  <si>
    <t xml:space="preserve">                                                 +01.9198 +03.7581       J7 VCC3_3                                                                            </t>
  </si>
  <si>
    <t xml:space="preserve">                                                 +01.9198 +03.7974       J8 VCC1_15                                                                           </t>
  </si>
  <si>
    <t xml:space="preserve">                                                 +01.9198 +03.8368       J9 GROUND                                                                            </t>
  </si>
  <si>
    <t xml:space="preserve">                                                 +01.9592 +03.5220       K1 USB_DNEG                                                                          </t>
  </si>
  <si>
    <t xml:space="preserve">                                                 +01.9592 +03.5614       K2 GROUND                                                                            </t>
  </si>
  <si>
    <t xml:space="preserve">                                                 +01.9592 +03.6007       K3 VCC3_3                                                                            </t>
  </si>
  <si>
    <t xml:space="preserve">                                                 +01.9592 +03.6401       K4 GROUND                                                                            </t>
  </si>
  <si>
    <t xml:space="preserve">                                                 +01.9592 +03.6794       K5 GROUND                                                                            </t>
  </si>
  <si>
    <t xml:space="preserve">                                                 +01.9592 +03.7188       K6 GROUND                                                                            </t>
  </si>
  <si>
    <t xml:space="preserve">                                                 +01.9592 +03.7581       K7 GROUND                                                                            </t>
  </si>
  <si>
    <t xml:space="preserve">                                                 +01.9592 +03.7974       K8 GROUND                                                                            </t>
  </si>
  <si>
    <t xml:space="preserve">                                                 +01.9592 +03.8368       K9 VCC1_15                                                                           </t>
  </si>
  <si>
    <t xml:space="preserve">                                                 +01.9985 +03.5220       L1 USB_DPOS                                                                          </t>
  </si>
  <si>
    <t xml:space="preserve">                                                 +01.9985 +03.5614       L2 GROUND                                                                            </t>
  </si>
  <si>
    <t xml:space="preserve">                                                 +01.9985 +03.6007       L3 USB_AVDD                                                                          </t>
  </si>
  <si>
    <t xml:space="preserve">                                                 +01.9985 +03.6401       L4 $1N681                                                                            </t>
  </si>
  <si>
    <t xml:space="preserve">                                                 +01.9985 +03.6794       L5 USB_AVSS                                                                          </t>
  </si>
  <si>
    <t xml:space="preserve">                                                 +01.9985 +03.7188       L6 ICE_CLK_48MHZ                                                                     </t>
  </si>
  <si>
    <t xml:space="preserve">                                                 +01.9985 +03.7581       L7 GROUND                                                                            </t>
  </si>
  <si>
    <t xml:space="preserve">                                                 +01.9987 +03.7976       L8 VCC1_15                                                                           </t>
  </si>
  <si>
    <t xml:space="preserve">                                                 +01.9985 +03.8368       L9 GROUND                                                                            </t>
  </si>
  <si>
    <t xml:space="preserve">                                                 +02.0379 +03.5220       M1 SD1_DAT(1)                                                                        </t>
  </si>
  <si>
    <t xml:space="preserve">                                                 +02.0379 +03.5614       M2 SD1_DAT(3)                                                                        </t>
  </si>
  <si>
    <t xml:space="preserve">                                                 +02.0379 +03.6007       M3 SD1_DAT(4)                                                                        </t>
  </si>
  <si>
    <t xml:space="preserve">                                                 +02.0379 +03.6401       M4 VCC3_3                                                                            </t>
  </si>
  <si>
    <t xml:space="preserve">                                                 +02.0379 +03.6794       M5 GROUND                                                                            </t>
  </si>
  <si>
    <t xml:space="preserve">                                                 +02.0379 +03.7188       M6 VCC3_3                                                                            </t>
  </si>
  <si>
    <t xml:space="preserve">                                                 +02.0379 +03.7581       M7 SD1_DAT(0)                                                                        </t>
  </si>
  <si>
    <t xml:space="preserve">                                                 +02.0381 +03.7976       M8 GROUND                                                                            </t>
  </si>
  <si>
    <t xml:space="preserve">                                                 +02.0379 +03.8368       M9 VCC1_15                                                                           </t>
  </si>
  <si>
    <t xml:space="preserve">                                                 +02.0772 +03.5220       N1 SD1_CLK                                                                           </t>
  </si>
  <si>
    <t xml:space="preserve">                                                 +02.0772 +03.5614       N2 $NONE$                                                                            </t>
  </si>
  <si>
    <t xml:space="preserve">                                                 +02.0772 +03.6007       N3 SD1_DAT(6)                                                                        </t>
  </si>
  <si>
    <t xml:space="preserve">                                                 +02.0772 +03.6401       N4 SD1_CMD                                                                           </t>
  </si>
  <si>
    <t xml:space="preserve">                                                 +02.0772 +03.6794       N5 SD1_DAT(5)                                                                        </t>
  </si>
  <si>
    <t xml:space="preserve">                                                 +02.0772 +03.7188       N6 SD1_DAT(7)                                                                        </t>
  </si>
  <si>
    <t xml:space="preserve">                                                 +02.0772 +03.7581       N7 SD1_DAT(2)                                                                        </t>
  </si>
  <si>
    <t xml:space="preserve">                                                 +02.0774 +03.7976       N8 VCC1_5                                                                            </t>
  </si>
  <si>
    <t xml:space="preserve">                                                 +02.0772 +03.8368       N9 GROUND                                                                            </t>
  </si>
  <si>
    <t xml:space="preserve">                                                 +02.1166 +03.5220       P1 GROUND                                                                            </t>
  </si>
  <si>
    <t xml:space="preserve">                                                 +02.1166 +03.5614       P2 GROUND                                                                            </t>
  </si>
  <si>
    <t xml:space="preserve">                                                 +02.1166 +03.6007       P3 GROUND                                                                            </t>
  </si>
  <si>
    <t xml:space="preserve">                                                 +02.1166 +03.6401       P4 GROUND                                                                            </t>
  </si>
  <si>
    <t xml:space="preserve">                                                 +02.1166 +03.6794       P5 DDR3_D[16]                                                                        </t>
  </si>
  <si>
    <t xml:space="preserve">                                                 +02.1166 +03.7188       P6 DDR3_D[20]                                                                        </t>
  </si>
  <si>
    <t xml:space="preserve">                                                 +02.1166 +03.7581       P7 GROUND                                                                            </t>
  </si>
  <si>
    <t xml:space="preserve">                                                 +02.1168 +03.7976       P8 VCC1_5                                                                            </t>
  </si>
  <si>
    <t xml:space="preserve">                                                 +02.1166 +03.8368       P9 DDR3_DGND                                                                         </t>
  </si>
  <si>
    <t xml:space="preserve">                                                 +02.1559 +03.5220       R1 DDR3_D[27]                                                                        </t>
  </si>
  <si>
    <t xml:space="preserve">                                                 +02.1559 +03.5614       R2 DDR3_D[29]                                                                        </t>
  </si>
  <si>
    <t xml:space="preserve">                                                 +02.1559 +03.6007       R3 DDR3_D[18]                                                                        </t>
  </si>
  <si>
    <t xml:space="preserve">                                                 +02.1559 +03.6401       R4 DDR3_D[22]                                                                        </t>
  </si>
  <si>
    <t xml:space="preserve">                                                 +02.1559 +03.6794       R5 DDR3_D[23]                                                                        </t>
  </si>
  <si>
    <t xml:space="preserve">                                                 +02.1559 +03.7188       R6 DDR3_D[21]                                                                        </t>
  </si>
  <si>
    <t xml:space="preserve">                                                 +02.1559 +03.7581       R7 GROUND                                                                            </t>
  </si>
  <si>
    <t xml:space="preserve">                                                 +02.1562 +03.7976       R8 GROUND                                                                            </t>
  </si>
  <si>
    <t xml:space="preserve">                                                 +02.1562 +03.8369       R9 VCC1_5                                                                            </t>
  </si>
  <si>
    <t xml:space="preserve">                                                 +02.1953 +03.5220       T1 DDR3_D[31]                                                                        </t>
  </si>
  <si>
    <t xml:space="preserve">                                                 +02.1953 +03.5614       T2 DDR3_D[25]                                                                        </t>
  </si>
  <si>
    <t xml:space="preserve">                                                 +02.1953 +03.6007       T3 DDR3_DQS[2]                                                                       </t>
  </si>
  <si>
    <t xml:space="preserve">                                                 +02.1953 +03.6401       T4 DDR3_DQS_L[2]                                                                     </t>
  </si>
  <si>
    <t xml:space="preserve">                                                 +02.1953 +03.6794       T5 DDR3_D[17]                                                                        </t>
  </si>
  <si>
    <t xml:space="preserve">                                                 +02.1953 +03.7188       T6 ICE_VREF                                                                          </t>
  </si>
  <si>
    <t xml:space="preserve">                                                 +02.1953 +03.7581       T7 GROUND                                                                            </t>
  </si>
  <si>
    <t xml:space="preserve">                                                 +02.1953 +03.7974       T8 ICE_VREF                                                                          </t>
  </si>
  <si>
    <t xml:space="preserve">                                                 +02.1953 +03.8368       T9 GROUND                                                                            </t>
  </si>
  <si>
    <t xml:space="preserve">                                                 +02.2346 +03.5220       U1 DDR3_DQS[3]                                                                       </t>
  </si>
  <si>
    <t xml:space="preserve">                                                 +02.2346 +03.5614       U2 DDR3_DQS_L[3]                                                                     </t>
  </si>
  <si>
    <t xml:space="preserve">                                                 +02.2346 +03.6007       U3 DDR3_DM[2]                                                                        </t>
  </si>
  <si>
    <t xml:space="preserve">                                                 +02.2346 +03.6401       U4 DDR3_D[19]                                                                        </t>
  </si>
  <si>
    <t xml:space="preserve">                                                 +02.2346 +03.6794       U5 GROUND                                                                            </t>
  </si>
  <si>
    <t xml:space="preserve">                                                 +02.2346 +03.7188       U6 GROUND                                                                            </t>
  </si>
  <si>
    <t xml:space="preserve">                                                 +02.2346 +03.7581       U7 GROUND                                                                            </t>
  </si>
  <si>
    <t xml:space="preserve">                                                 +02.2346 +03.7974       U8 GROUND                                                                            </t>
  </si>
  <si>
    <t xml:space="preserve">                                                 +02.2346 +03.8368       U9 GROUND                                                                            </t>
  </si>
  <si>
    <t xml:space="preserve">                                                 +02.2739 +03.5220       V1 DDR3_DM[3]                                                                        </t>
  </si>
  <si>
    <t xml:space="preserve">                                                 +02.2739 +03.5614       V2 GROUND                                                                            </t>
  </si>
  <si>
    <t xml:space="preserve">                                                 +02.2739 +03.6007       V3 DDR3_CLK[1]                                                                       </t>
  </si>
  <si>
    <t xml:space="preserve">                                                 +02.2739 +03.6401       V4 DDR3_CLK_L[1]                                                                     </t>
  </si>
  <si>
    <t xml:space="preserve">                                                 +02.2739 +03.6794       V5 GROUND                                                                            </t>
  </si>
  <si>
    <t xml:space="preserve">                                                 +02.2739 +03.7188       V6 DDR2_ECC[6]                                                                       </t>
  </si>
  <si>
    <t xml:space="preserve">                                                 +02.2739 +03.7581       V7 DDR2_ECC[7]                                                                       </t>
  </si>
  <si>
    <t xml:space="preserve">                                                 +02.2739 +03.7974       V8 DDR3_CKE                                                                          </t>
  </si>
  <si>
    <t xml:space="preserve">                                                 +02.2739 +03.8368       V9 DDR3_A[7]                                                                         </t>
  </si>
  <si>
    <t xml:space="preserve">                                                 +02.3133 +03.5220       W1 DDR3_D[28]                                                                        </t>
  </si>
  <si>
    <t xml:space="preserve">                                                 +02.3133 +03.5614       W2 GROUND                                                                            </t>
  </si>
  <si>
    <t xml:space="preserve">                                                 +02.3133 +03.6007       W3 GROUND                                                                            </t>
  </si>
  <si>
    <t xml:space="preserve">                                                 +02.3133 +03.6401       W4 GROUND                                                                            </t>
  </si>
  <si>
    <t xml:space="preserve">                                                 +02.3133 +03.6794       W5 DDR2_ECC[2]                                                                       </t>
  </si>
  <si>
    <t xml:space="preserve">                                                 +02.3133 +03.7188       W6 DDR3_DM[4]                                                                        </t>
  </si>
  <si>
    <t xml:space="preserve">                                                 +02.3133 +03.7581       W7 DDR2_ECC[1]                                                                       </t>
  </si>
  <si>
    <t xml:space="preserve">                                                 +02.3133 +03.7974       W8 DDR3_A[9]                                                                         </t>
  </si>
  <si>
    <t xml:space="preserve">                                                 +02.3133 +03.8368       W9 DDR3_BA[2]                                                                        </t>
  </si>
  <si>
    <t xml:space="preserve">                                                 +02.3527 +03.5220       Y1 DDR3_D[24]                                                                        </t>
  </si>
  <si>
    <t xml:space="preserve">                                                 +02.3527 +03.5614       Y2 DDR3_D[30]                                                                        </t>
  </si>
  <si>
    <t xml:space="preserve">                                                 +02.3527 +03.6007       Y3 GROUND                                                                            </t>
  </si>
  <si>
    <t xml:space="preserve">                                                 +02.3527 +03.6401       Y4 GROUND                                                                            </t>
  </si>
  <si>
    <t xml:space="preserve">                                                 +02.3527 +03.6794       Y5 DDR2_ECC[3]                                                                       </t>
  </si>
  <si>
    <t xml:space="preserve">                                                 +02.3527 +03.7188       Y6 DDR2_ECC[5]                                                                       </t>
  </si>
  <si>
    <t xml:space="preserve">                                                 +02.3527 +03.7581       Y7 DDR3_A[15]                                                                        </t>
  </si>
  <si>
    <t xml:space="preserve">                                                 +02.3527 +03.7974       Y8 DDR3_A[5]                                                                         </t>
  </si>
  <si>
    <t xml:space="preserve">                                                 +02.3527 +03.8368       Y9 DDR3_A[3]                                                                         </t>
  </si>
  <si>
    <t xml:space="preserve">                                                 +01.6050 +03.8761      A10 SH_ADDR(16)                                                                       </t>
  </si>
  <si>
    <t xml:space="preserve">                                                 +01.6050 +03.9155      A11 SH_ADDR(10)                                                                       </t>
  </si>
  <si>
    <t xml:space="preserve">                                                 +01.6050 +03.9548      A12 SH_ADDR(4)                                                                        </t>
  </si>
  <si>
    <t xml:space="preserve">                                                 +01.6050 +03.9942      A13 $NONE$                                                                            </t>
  </si>
  <si>
    <t xml:space="preserve">                                                 +01.6050 +04.0335      A14 SH_DATA(30)                                                                       </t>
  </si>
  <si>
    <t xml:space="preserve">                                                 +01.6050 +04.0729      A15 SH_DATA(23)                                                                       </t>
  </si>
  <si>
    <t xml:space="preserve">                                                 +01.6050 +04.1123      A16 VCC3_3                                                                            </t>
  </si>
  <si>
    <t xml:space="preserve">                                                 +01.6050 +04.1516      A17 GROUND                                                                            </t>
  </si>
  <si>
    <t xml:space="preserve">                                                 +01.6050 +04.1909      A18 SH_DATA(7)                                                                        </t>
  </si>
  <si>
    <t xml:space="preserve">                                                 +01.6050 +04.2303      A19 SH_DATA(3)                                                                        </t>
  </si>
  <si>
    <t xml:space="preserve">                                                 +01.6050 +04.2696      A20 SH_DATA(0)                                                                        </t>
  </si>
  <si>
    <t xml:space="preserve">                                                 +01.6050 +04.3090      A21 VCC3_3                                                                            </t>
  </si>
  <si>
    <t xml:space="preserve">                                                 +01.6050 +04.3484      A22 GROUND                                                                            </t>
  </si>
  <si>
    <t xml:space="preserve">                                                 +01.6443 +03.8761      B10 SH_ADDR(15)                                                                       </t>
  </si>
  <si>
    <t xml:space="preserve">                                                 +01.6443 +03.9155      B11 SH_ADDR(9)                                                                        </t>
  </si>
  <si>
    <t xml:space="preserve">                                                 +01.6443 +03.9548      B12 SH_ADDR(3)                                                                        </t>
  </si>
  <si>
    <t xml:space="preserve">                                                 +01.6443 +03.9942      B13 SH_PAR(3)                                                                         </t>
  </si>
  <si>
    <t xml:space="preserve">                                                 +01.6443 +04.0335      B14 SH_DATA(29)                                                                       </t>
  </si>
  <si>
    <t xml:space="preserve">                                                 +01.6443 +04.0729      B15 SH_DATA(22)                                                                       </t>
  </si>
  <si>
    <t xml:space="preserve">                                                 +01.6443 +04.1123      B16 SH_DATA(17)                                                                       </t>
  </si>
  <si>
    <t xml:space="preserve">                                                 +01.6443 +04.1516      B17 SH_DATA(12)                                                                       </t>
  </si>
  <si>
    <t xml:space="preserve">                                                 +01.6443 +04.1909      B18 SH_DATA(6)                                                                        </t>
  </si>
  <si>
    <t xml:space="preserve">                                                 +01.6443 +04.2303      B19 SH_DATA(2)                                                                        </t>
  </si>
  <si>
    <t xml:space="preserve">                                                 +01.6443 +04.2696      B20 NAND_ALE                                                                          </t>
  </si>
  <si>
    <t xml:space="preserve">                                                 +01.6443 +04.3090      B21 NAND_CLE                                                                          </t>
  </si>
  <si>
    <t xml:space="preserve">                                                 +01.6443 +04.3484      B22 VCC3_3                                                                            </t>
  </si>
  <si>
    <t xml:space="preserve">                                                 +01.6837 +03.8761      C10 SH_ADDR(14)                                                                       </t>
  </si>
  <si>
    <t xml:space="preserve">                                                 +01.6837 +03.9155      C11 SH_ADDR(8)                                                                        </t>
  </si>
  <si>
    <t xml:space="preserve">                                                 +01.6837 +03.9548      C12 SH_ADDR(2)                                                                        </t>
  </si>
  <si>
    <t xml:space="preserve">                                                 +01.6837 +03.9942      C13 SH_PAR(2)                                                                         </t>
  </si>
  <si>
    <t xml:space="preserve">                                                 +01.6837 +04.0335      C14 SH_DATA(28)                                                                       </t>
  </si>
  <si>
    <t xml:space="preserve">                                                 +01.6837 +04.0729      C15 SH_DATA(21)                                                                       </t>
  </si>
  <si>
    <t xml:space="preserve">                                                 +01.6837 +04.1123      C16 SH_DATA(16)                                                                       </t>
  </si>
  <si>
    <t xml:space="preserve">                                                 +01.6837 +04.1516      C17 SH_DATA(11)                                                                       </t>
  </si>
  <si>
    <t xml:space="preserve">                                                 +01.6837 +04.1909      C18 SH_DATA(5)                                                                        </t>
  </si>
  <si>
    <t xml:space="preserve">                                                 +01.6837 +04.2303      C19 SH_DATA(1)                                                                        </t>
  </si>
  <si>
    <t xml:space="preserve">                                                 +01.6837 +04.2696      C20 SH_ADDR(22)                                                                       </t>
  </si>
  <si>
    <t xml:space="preserve">                                                 +01.6837 +04.3090      C21 NAND_DATA(7)                                                                      </t>
  </si>
  <si>
    <t xml:space="preserve">                                                 +01.6837 +04.3484      C22 NAND_RD_L                                                                         </t>
  </si>
  <si>
    <t xml:space="preserve">                                                 +01.7230 +03.8761      D10 VCC3_3                                                                            </t>
  </si>
  <si>
    <t xml:space="preserve">                                                 +01.7230 +03.9155      D11 GROUND                                                                            </t>
  </si>
  <si>
    <t xml:space="preserve">                                                 +01.7230 +03.9548      D12 SH_ADDR(1)                                                                        </t>
  </si>
  <si>
    <t xml:space="preserve">                                                 +01.7230 +03.9942      D13 SH_PAR(1)                                                                         </t>
  </si>
  <si>
    <t xml:space="preserve">                                                 +01.7230 +04.0335      D14 SH_DATA(27)                                                                       </t>
  </si>
  <si>
    <t xml:space="preserve">                                                 +01.7230 +04.0729      D15 VCC3_3                                                                            </t>
  </si>
  <si>
    <t xml:space="preserve">                                                 +01.7230 +04.1123      D16 GROUND                                                                            </t>
  </si>
  <si>
    <t xml:space="preserve">                                                 +01.7230 +04.1516      D17 SH_DATA(10)                                                                       </t>
  </si>
  <si>
    <t xml:space="preserve">                                                 +01.7230 +04.1909      D18 SH_DATA(4)                                                                        </t>
  </si>
  <si>
    <t xml:space="preserve">                                                 +01.7230 +04.2303      D19 NAND_DATA(6)                                                                      </t>
  </si>
  <si>
    <t xml:space="preserve">                                                 +01.7230 +04.2696      D20 NAND_DATA(4)                                                                      </t>
  </si>
  <si>
    <t xml:space="preserve">                                                 +01.7230 +04.3090      D21 NAND_DATA(5)                                                                      </t>
  </si>
  <si>
    <t xml:space="preserve">                                                 +01.7230 +04.3484      D22 NAND_WE_L                                                                         </t>
  </si>
  <si>
    <t xml:space="preserve">                                                 +01.7624 +03.8761      E10 SH_ADDR(13)                                                                       </t>
  </si>
  <si>
    <t xml:space="preserve">                                                 +01.7624 +03.9155      E11 SH_ADDR(7)                                                                        </t>
  </si>
  <si>
    <t xml:space="preserve">                                                 +01.7624 +03.9548      E12 SH_ADDR(0)                                                                        </t>
  </si>
  <si>
    <t xml:space="preserve">                                                 +01.7624 +03.9942      E13 SH_PAR(0)                                                                         </t>
  </si>
  <si>
    <t xml:space="preserve">                                                 +01.7624 +04.0335      E14 SH_DATA(26)                                                                       </t>
  </si>
  <si>
    <t xml:space="preserve">                                                 +01.7624 +04.0729      E15 SH_DATA(20)                                                                       </t>
  </si>
  <si>
    <t xml:space="preserve">                                                 +01.7624 +04.1123      E16 SH_DATA(15)                                                                       </t>
  </si>
  <si>
    <t xml:space="preserve">                                                 +01.7624 +04.1516      E17 SH_DATA(9)                                                                        </t>
  </si>
  <si>
    <t xml:space="preserve">                                                 +01.7624 +04.1909      E18 NAND_BUSY_L                                                                       </t>
  </si>
  <si>
    <t xml:space="preserve">                                                 +01.7624 +04.2303      E19 NAND_DATA(0)                                                                      </t>
  </si>
  <si>
    <t xml:space="preserve">                                                 +01.7624 +04.2696      E20 NAND_CS_L                                                                         </t>
  </si>
  <si>
    <t xml:space="preserve">                                                 +01.7624 +04.3090      E21 NAND_DATA(3)                                                                      </t>
  </si>
  <si>
    <t xml:space="preserve">                                                 +01.7624 +04.3484      E22 VCC3_3                                                                            </t>
  </si>
  <si>
    <t xml:space="preserve">                                                 +01.8017 +03.8761      F10 SH_ADDR(12)                                                                       </t>
  </si>
  <si>
    <t xml:space="preserve">                                                 +01.8017 +03.9155      F11 SH_ADDR(6)                                                                        </t>
  </si>
  <si>
    <t xml:space="preserve">                                                 +01.8017 +03.9548      F12 $NONE$                                                                            </t>
  </si>
  <si>
    <t xml:space="preserve">                                                 +01.8017 +03.9942      F13 SH_DATA(31)                                                                       </t>
  </si>
  <si>
    <t xml:space="preserve">                                                 +01.8017 +04.0335      F14 SH_DATA(25)                                                                       </t>
  </si>
  <si>
    <t xml:space="preserve">                                                 +01.8017 +04.0729      F15 SH_DATA(19)                                                                       </t>
  </si>
  <si>
    <t xml:space="preserve">                                                 +01.8017 +04.1123      F16 SH_DATA(14)                                                                       </t>
  </si>
  <si>
    <t xml:space="preserve">                                                 +01.8017 +04.1516      F17 SH_DATA(8)                                                                        </t>
  </si>
  <si>
    <t xml:space="preserve">                                                 +01.8017 +04.1909      F18 $1N1836                                                                           </t>
  </si>
  <si>
    <t xml:space="preserve">                                                 +01.8017 +04.2303      F19 NAND_DATA(1)                                                                      </t>
  </si>
  <si>
    <t xml:space="preserve">                                                 +01.8017 +04.2696      F20 $NONE$                                                                            </t>
  </si>
  <si>
    <t xml:space="preserve">                                                 +01.8017 +04.3090      F21 NAND_DATA(2)                                                                      </t>
  </si>
  <si>
    <t xml:space="preserve">                                                 +01.8017 +04.3484      F22 GROUND                                                                            </t>
  </si>
  <si>
    <t xml:space="preserve">                                                 +01.8411 +03.8761      G10 VCC3_3                                                                            </t>
  </si>
  <si>
    <t xml:space="preserve">                                                 +01.8411 +03.9155      G11 SH_ADDR(5)                                                                        </t>
  </si>
  <si>
    <t xml:space="preserve">                                                 +01.8411 +03.9548      G12 $NONE$                                                                            </t>
  </si>
  <si>
    <t xml:space="preserve">                                                 +01.8411 +03.9942      G13 SH_DATA(24)                                                                       </t>
  </si>
  <si>
    <t xml:space="preserve">                                                 +01.8411 +04.0335      G14 VCC3_3                                                                            </t>
  </si>
  <si>
    <t xml:space="preserve">                                                 +01.8411 +04.0729      G15 SH_DATA(18)                                                                       </t>
  </si>
  <si>
    <t xml:space="preserve">                                                 +01.8411 +04.1123      G16 SH_DATA(13)                                                                       </t>
  </si>
  <si>
    <t xml:space="preserve">                                                 +01.8411 +04.1516      G17 VCC3_3                                                                            </t>
  </si>
  <si>
    <t xml:space="preserve">                                                 +01.8411 +04.1909      G18 GROUND                                                                            </t>
  </si>
  <si>
    <t xml:space="preserve">                                                 +01.8411 +04.2303      G19 APEX_CBB_INT_L                                                                    </t>
  </si>
  <si>
    <t xml:space="preserve">                                                 +01.8411 +04.2696      G20 DCFAIL_L                                                                          </t>
  </si>
  <si>
    <t xml:space="preserve">                                                 +01.8411 +04.3090      G21 1588AUX_IO                                                                        </t>
  </si>
  <si>
    <t xml:space="preserve">                                                 +01.8411 +04.3484      G22 SYS_FAIL_IN_L                                                                     </t>
  </si>
  <si>
    <t xml:space="preserve">                                                 +01.8806 +03.8763      H10 GROUND                                                                            </t>
  </si>
  <si>
    <t xml:space="preserve">                                                 +01.8806 +03.9157      H11 VCC1_15                                                                           </t>
  </si>
  <si>
    <t xml:space="preserve">                                                 +01.8806 +03.9551      H12 GROUND                                                                            </t>
  </si>
  <si>
    <t xml:space="preserve">                                                 +01.8806 +03.9945      H13 VCC1_15                                                                           </t>
  </si>
  <si>
    <t xml:space="preserve">                                                 +01.8806 +04.0338      H14 GROUND                                                                            </t>
  </si>
  <si>
    <t xml:space="preserve">                                                 +01.8806 +04.0732      H15 VCC1_15                                                                           </t>
  </si>
  <si>
    <t xml:space="preserve">                                                 +01.8804 +04.1123      H16 APEX_CBA_INT_L                                                                    </t>
  </si>
  <si>
    <t xml:space="preserve">                                                 +01.8804 +04.1516      H17 PHY_INT                                                                           </t>
  </si>
  <si>
    <t xml:space="preserve">                                                 +01.8804 +04.1909      H18 VMS_FAULT_DETECT                                                                  </t>
  </si>
  <si>
    <t xml:space="preserve">                                                 +01.8804 +04.2303      H19 SPI3_READY                                                                        </t>
  </si>
  <si>
    <t xml:space="preserve">                                                 +01.8804 +04.2696      H20 TEST_VCC5_0_LOW                                                                   </t>
  </si>
  <si>
    <t xml:space="preserve">                                                 +01.8804 +04.3090      H21 1588PPSOUT                                                                        </t>
  </si>
  <si>
    <t xml:space="preserve">                                                 +01.8804 +04.3484      H22 SD0_FAULT_L                                                                       </t>
  </si>
  <si>
    <t xml:space="preserve">                                                 +01.9198 +03.8761      J10 VCC1_15                                                                           </t>
  </si>
  <si>
    <t xml:space="preserve">                                                 +01.9198 +03.9155      J11 GROUND                                                                            </t>
  </si>
  <si>
    <t xml:space="preserve">                                                 +01.9198 +03.9548      J12 VCC1_15                                                                           </t>
  </si>
  <si>
    <t xml:space="preserve">                                                 +01.9198 +03.9942      J13 GROUND                                                                            </t>
  </si>
  <si>
    <t xml:space="preserve">                                                 +01.9198 +04.0335      J14 VCC1_15                                                                           </t>
  </si>
  <si>
    <t xml:space="preserve">                                                 +01.9200 +04.0732      J15 GROUND                                                                            </t>
  </si>
  <si>
    <t xml:space="preserve">                                                 +01.9198 +04.1123      J16 GP_INT(5)                                                                         </t>
  </si>
  <si>
    <t xml:space="preserve">                                                 +01.9198 +04.1516      J17 USB_POK                                                                           </t>
  </si>
  <si>
    <t xml:space="preserve">                                                 +01.9198 +04.1909      J18 GP_INT(6)                                                                         </t>
  </si>
  <si>
    <t xml:space="preserve">                                                 +01.9198 +04.2303      J19 ICE_GPIO9                                                                         </t>
  </si>
  <si>
    <t xml:space="preserve">                                                 +01.9198 +04.2696      J20 ICE_GPIO11                                                                        </t>
  </si>
  <si>
    <t xml:space="preserve">                                                 +01.9198 +04.3090      J21 TEST_VBD3_3_LOW                                                                   </t>
  </si>
  <si>
    <t xml:space="preserve">                                                 +01.9198 +04.3484      J22 ICE_GPIO8                                                                         </t>
  </si>
  <si>
    <t xml:space="preserve">                                                 +01.9592 +03.8761      K10 GROUND                                                                            </t>
  </si>
  <si>
    <t xml:space="preserve">                                                 +01.9592 +03.9155      K11 VCC1_15                                                                           </t>
  </si>
  <si>
    <t xml:space="preserve">                                                 +01.9592 +03.9548      K12 GROUND                                                                            </t>
  </si>
  <si>
    <t xml:space="preserve">                                                 +01.9592 +03.9942      K13 VCC1_15                                                                           </t>
  </si>
  <si>
    <t xml:space="preserve">                                                 +01.9592 +04.0335      K14 GROUND                                                                            </t>
  </si>
  <si>
    <t xml:space="preserve">                                                 +01.9593 +04.0732      K15 VCC1_15                                                                           </t>
  </si>
  <si>
    <t xml:space="preserve">                                                 +01.9592 +04.1123      K16 SHUTDOWN_L                                                                        </t>
  </si>
  <si>
    <t xml:space="preserve">                                                 +01.9592 +04.1516      K17 ICE_GPIO(3)                                                                       </t>
  </si>
  <si>
    <t xml:space="preserve">                                                 +01.9592 +04.1909      K18 ICE_GPIO10                                                                        </t>
  </si>
  <si>
    <t xml:space="preserve">                                                 +01.9592 +04.2303      K19 ICE_GPIO13                                                                        </t>
  </si>
  <si>
    <t xml:space="preserve">                                                 +01.9592 +04.2696      K20 ICE_GPIO15                                                                        </t>
  </si>
  <si>
    <t xml:space="preserve">                                                 +01.9592 +04.3090      K21 $1N1149                                                                           </t>
  </si>
  <si>
    <t xml:space="preserve">                                                 +01.9592 +04.3484      K22 GROUND                                                                            </t>
  </si>
  <si>
    <t xml:space="preserve">                                                 +01.9985 +03.8761      L10 VCC1_15                                                                           </t>
  </si>
  <si>
    <t xml:space="preserve">                                                 +01.9985 +03.9155      L11 GROUND                                                                            </t>
  </si>
  <si>
    <t xml:space="preserve">                                                 +01.9985 +03.9548      L12 VCC1_15                                                                           </t>
  </si>
  <si>
    <t xml:space="preserve">                                                 +01.9985 +03.9942      L13 GROUND                                                                            </t>
  </si>
  <si>
    <t xml:space="preserve">                                                 +01.9985 +04.0335      L14 VCC1_15                                                                           </t>
  </si>
  <si>
    <t xml:space="preserve">                                                 +01.9985 +04.0729      L15 GROUND                                                                            </t>
  </si>
  <si>
    <t xml:space="preserve">                                                 +01.9985 +04.1123      L16 VCC3_3                                                                            </t>
  </si>
  <si>
    <t xml:space="preserve">                                                 +01.9985 +04.1516      L17 ICE_GPIO14                                                                        </t>
  </si>
  <si>
    <t xml:space="preserve">                                                 +01.9985 +04.1909      L18 $1N1812                                                                           </t>
  </si>
  <si>
    <t xml:space="preserve">                                                 +01.9985 +04.2303      L19 UART_RXD                                                                          </t>
  </si>
  <si>
    <t xml:space="preserve">                                                 +01.9985 +04.2696      L20 SPI3_CS_L(1)                                                                      </t>
  </si>
  <si>
    <t xml:space="preserve">                                                 +01.9985 +04.3090      L21 SPI3_CS_L(0)                                                                      </t>
  </si>
  <si>
    <t xml:space="preserve">                                                 +01.9985 +04.3484      L22 VCC3_3                                                                            </t>
  </si>
  <si>
    <t xml:space="preserve">                                                 +02.0379 +03.8761      M10 GROUND                                                                            </t>
  </si>
  <si>
    <t xml:space="preserve">                                                 +02.0379 +03.9155      M11 VCC1_15                                                                           </t>
  </si>
  <si>
    <t xml:space="preserve">                                                 +02.0379 +03.9548      M12 GROUND                                                                            </t>
  </si>
  <si>
    <t xml:space="preserve">                                                 +02.0379 +03.9942      M13 VCC1_15                                                                           </t>
  </si>
  <si>
    <t xml:space="preserve">                                                 +02.0379 +04.0335      M14 GROUND                                                                            </t>
  </si>
  <si>
    <t xml:space="preserve">                                                 +02.0381 +04.0732      M15 VCC1_15                                                                           </t>
  </si>
  <si>
    <t xml:space="preserve">                                                 +02.0379 +04.1123      M16 SPI1_CS_L(3)                                                                      </t>
  </si>
  <si>
    <t xml:space="preserve">                                                 +02.0379 +04.1516      M17 SPI0_MDI                                                                          </t>
  </si>
  <si>
    <t xml:space="preserve">                                                 +02.0379 +04.1909      M18 UART_TXD                                                                          </t>
  </si>
  <si>
    <t xml:space="preserve">                                                 +02.0379 +04.2303      M19 SPI3_MDO                                                                          </t>
  </si>
  <si>
    <t xml:space="preserve">                                                 +02.0379 +04.2696      M20 SPI0_CS_L(3)                                                                      </t>
  </si>
  <si>
    <t xml:space="preserve">                                                 +02.0379 +04.3090      M21 $1N2080                                                                           </t>
  </si>
  <si>
    <t xml:space="preserve">                                                 +02.0379 +04.3484      M22 $1N3859                                                                           </t>
  </si>
  <si>
    <t xml:space="preserve">                                                 +02.0772 +03.8761      N10 VCC1_15                                                                           </t>
  </si>
  <si>
    <t xml:space="preserve">                                                 +02.0772 +03.9155      N11 GROUND                                                                            </t>
  </si>
  <si>
    <t xml:space="preserve">                                                 +02.0772 +03.9548      N12 DDR3_VDD1_15                                                                      </t>
  </si>
  <si>
    <t xml:space="preserve">                                                 +02.0772 +03.9942      N13 GROUND                                                                            </t>
  </si>
  <si>
    <t xml:space="preserve">                                                 +02.0772 +04.0335      N14 VCC1_15                                                                           </t>
  </si>
  <si>
    <t xml:space="preserve">                                                 +02.0774 +04.0732      N15 GROUND                                                                            </t>
  </si>
  <si>
    <t xml:space="preserve">                                                 +02.0772 +04.1123      N16 VCC3_3                                                                            </t>
  </si>
  <si>
    <t xml:space="preserve">                                                 +02.0772 +04.1516      N17 $NONE$                                                                            </t>
  </si>
  <si>
    <t xml:space="preserve">                                                 +02.0772 +04.1909      N18 SPI1_CS_L(0)                                                                      </t>
  </si>
  <si>
    <t xml:space="preserve">                                                 +02.0772 +04.2303      N19 SPI1_CS_L(2)                                                                      </t>
  </si>
  <si>
    <t xml:space="preserve">                                                 +02.0772 +04.2696      N20 SPI1_MDI                                                                          </t>
  </si>
  <si>
    <t xml:space="preserve">                                                 +02.0772 +04.3090      N21 SPI0_CS_L(1)                                                                      </t>
  </si>
  <si>
    <t xml:space="preserve">                                                 +02.0772 +04.3484      N22 $1N2077                                                                           </t>
  </si>
  <si>
    <t xml:space="preserve">                                                 +02.1166 +03.8761      P10 DDR3_VDD1_15                                                                      </t>
  </si>
  <si>
    <t xml:space="preserve">                                                 +02.1166 +03.9155      P11 GROUND                                                                            </t>
  </si>
  <si>
    <t xml:space="preserve">                                                 +02.1166 +03.9548      P12 DDR3_DGND                                                                         </t>
  </si>
  <si>
    <t xml:space="preserve">                                                 +02.1166 +03.9942      P13 VCC1_15                                                                           </t>
  </si>
  <si>
    <t xml:space="preserve">                                                 +02.1166 +04.0335      P14 GROUND                                                                            </t>
  </si>
  <si>
    <t xml:space="preserve">                                                 +02.1168 +04.0732      P15 VCC1_15                                                                           </t>
  </si>
  <si>
    <t xml:space="preserve">                                                 +02.1166 +04.1123      P16 $NONE$                                                                            </t>
  </si>
  <si>
    <t xml:space="preserve">                                                 +02.1166 +04.1516      P17 SD0_DAT(7)                                                                        </t>
  </si>
  <si>
    <t xml:space="preserve">                                                 +02.1166 +04.1909      P18 SD0_DAT(0)                                                                        </t>
  </si>
  <si>
    <t xml:space="preserve">                                                 +02.1166 +04.2303      P19 SPI1_CS_L(1)                                                                      </t>
  </si>
  <si>
    <t xml:space="preserve">                                                 +02.1166 +04.2696      P20 SPI1_MDO                                                                          </t>
  </si>
  <si>
    <t xml:space="preserve">                                                 +02.1166 +04.3090      P21 SPI0_CS_L(0)                                                                      </t>
  </si>
  <si>
    <t xml:space="preserve">                                                 +02.1166 +04.3484      P22 SPI0_CS_L(2)                                                                      </t>
  </si>
  <si>
    <t xml:space="preserve">                                                 +02.1562 +03.8763      R10 VCC1_5                                                                            </t>
  </si>
  <si>
    <t xml:space="preserve">                                                 +02.1562 +03.9157      R11 VCC1_5                                                                            </t>
  </si>
  <si>
    <t xml:space="preserve">                                                 +02.1562 +03.9551      R12 VCC1_5                                                                            </t>
  </si>
  <si>
    <t xml:space="preserve">                                                 +02.1562 +03.9945      R13 VCC1_5                                                                            </t>
  </si>
  <si>
    <t xml:space="preserve">                                                 +02.1562 +04.0338      R14 VCC1_5                                                                            </t>
  </si>
  <si>
    <t xml:space="preserve">                                                 +02.1562 +04.0732      R15 GROUND                                                                            </t>
  </si>
  <si>
    <t xml:space="preserve">                                                 +02.1559 +04.1123      R16 ICE_CLK_30MHZ                                                                     </t>
  </si>
  <si>
    <t xml:space="preserve">                                                 +02.1559 +04.1516      R17 FAULT_L                                                                           </t>
  </si>
  <si>
    <t xml:space="preserve">                                                 +02.1559 +04.1909      R18 SD0_CMD                                                                           </t>
  </si>
  <si>
    <t xml:space="preserve">                                                 +02.1559 +04.2303      R19 SD0_DAT(6)                                                                        </t>
  </si>
  <si>
    <t xml:space="preserve">                                                 +02.1559 +04.2696      R20 SD0_DAT(4)                                                                        </t>
  </si>
  <si>
    <t xml:space="preserve">                                                 +02.1559 +04.3090      R21 SD0_DAT(2)                                                                        </t>
  </si>
  <si>
    <t xml:space="preserve">                                                 +02.1559 +04.3484      R22 SD0_CLK                                                                           </t>
  </si>
  <si>
    <t xml:space="preserve">                                                 +02.1953 +03.8761      T10 GROUND                                                                            </t>
  </si>
  <si>
    <t xml:space="preserve">                                                 +02.1953 +03.9155      T11 GROUND                                                                            </t>
  </si>
  <si>
    <t xml:space="preserve">                                                 +02.1953 +03.9548      T12 GROUND                                                                            </t>
  </si>
  <si>
    <t xml:space="preserve">                                                 +02.1953 +03.9942      T13 GROUND                                                                            </t>
  </si>
  <si>
    <t xml:space="preserve">                                                 +02.1953 +04.0335      T14 GROUND                                                                            </t>
  </si>
  <si>
    <t xml:space="preserve">                                                 +02.1953 +04.0729      T15 GROUND                                                                            </t>
  </si>
  <si>
    <t xml:space="preserve">                                                 +02.1953 +04.1123      T16 $NONE$                                                                            </t>
  </si>
  <si>
    <t xml:space="preserve">                                                 +02.1953 +04.1516      T17 $1N6318                                                                           </t>
  </si>
  <si>
    <t xml:space="preserve">                                                 +02.1953 +04.1909      T18 SD0_DAT(5)                                                                        </t>
  </si>
  <si>
    <t xml:space="preserve">                                                 +02.1953 +04.2303      T19 SD0_DAT(3)                                                                        </t>
  </si>
  <si>
    <t xml:space="preserve">                                                 +02.1953 +04.2696      T20 SD0_DAT(1)                                                                        </t>
  </si>
  <si>
    <t xml:space="preserve">                                                 +02.1953 +04.3090      T21 $1N1915                                                                           </t>
  </si>
  <si>
    <t xml:space="preserve">                                                 +02.1953 +04.3484      T22 GROUND                                                                            </t>
  </si>
  <si>
    <t xml:space="preserve">                                                 +02.2346 +03.8761      U10 DDR3_WE_L                                                                         </t>
  </si>
  <si>
    <t xml:space="preserve">                                                 +02.2346 +03.9155      U11 DDR3_CS_L                                                                         </t>
  </si>
  <si>
    <t xml:space="preserve">                                                 +02.2346 +03.9548      U12 $2N1210                                                                           </t>
  </si>
  <si>
    <t xml:space="preserve">                                                 +02.2346 +03.9942      U13 GROUND                                                                            </t>
  </si>
  <si>
    <t xml:space="preserve">                                                 +02.2346 +04.0335      U14 ICE_VREF                                                                          </t>
  </si>
  <si>
    <t xml:space="preserve">                                                 +02.2346 +04.0729      U15 GROUND                                                                            </t>
  </si>
  <si>
    <t xml:space="preserve">                                                 +02.2346 +04.1123      U16 VCC1_5                                                                            </t>
  </si>
  <si>
    <t xml:space="preserve">                                                 +02.2346 +04.1516      U17 $1N969                                                                            </t>
  </si>
  <si>
    <t xml:space="preserve">                                                 +02.2346 +04.1909      U18 ICE_DBG(0)                                                                        </t>
  </si>
  <si>
    <t xml:space="preserve">                                                 +02.2346 +04.2303      U19 ICE_DBG(1)                                                                        </t>
  </si>
  <si>
    <t xml:space="preserve">                                                 +02.2346 +04.2696      U20 ICE_DBG(3)                                                                        </t>
  </si>
  <si>
    <t xml:space="preserve">                                                 +02.2346 +04.3090      U21 ICE_DBG(2)                                                                        </t>
  </si>
  <si>
    <t xml:space="preserve">                                                 +02.2346 +04.3484      U22 VCC3_3                                                                            </t>
  </si>
  <si>
    <t xml:space="preserve">                                                 +02.2739 +03.8761      V10 DDR3_CAS_L                                                                        </t>
  </si>
  <si>
    <t xml:space="preserve">                                                 +02.2739 +03.9155      V11 DDR3_BA[1]                                                                        </t>
  </si>
  <si>
    <t xml:space="preserve">                                                 +02.2739 +03.9548      V12 DDR3_RAS_L                                                                        </t>
  </si>
  <si>
    <t xml:space="preserve">                                                 +02.2739 +03.9942      V13 DDR3_D[4]                                                                         </t>
  </si>
  <si>
    <t xml:space="preserve">                                                 +02.2739 +04.0335      V14 DDR3_DM[0]                                                                        </t>
  </si>
  <si>
    <t xml:space="preserve">                                                 +02.2739 +04.0729      V15 GROUND                                                                            </t>
  </si>
  <si>
    <t xml:space="preserve">                                                 +02.2739 +04.1123      V16 GROUND                                                                            </t>
  </si>
  <si>
    <t xml:space="preserve">                                                 +02.2739 +04.1516      V17 VCC1_5                                                                            </t>
  </si>
  <si>
    <t xml:space="preserve">                                                 +02.2739 +04.1909      V18 VCC3_3                                                                            </t>
  </si>
  <si>
    <t xml:space="preserve">                                                 +02.2739 +04.2303      V19 GROUND                                                                            </t>
  </si>
  <si>
    <t xml:space="preserve">                                                 +02.2739 +04.2696      V20 $2N1386                                                                           </t>
  </si>
  <si>
    <t xml:space="preserve">                                                 +02.2739 +04.3090      V21 GROUND                                                                            </t>
  </si>
  <si>
    <t xml:space="preserve">                                                 +02.2739 +04.3484      V22 GROUND                                                                            </t>
  </si>
  <si>
    <t xml:space="preserve">                                                 +02.3133 +03.8761      W10 DDR3_A[1]                                                                         </t>
  </si>
  <si>
    <t xml:space="preserve">                                                 +02.3133 +03.9155      W11 DDR3_BA[0]                                                                        </t>
  </si>
  <si>
    <t xml:space="preserve">                                                 +02.3133 +03.9548      W12 DDR3_ODT                                                                          </t>
  </si>
  <si>
    <t xml:space="preserve">                                                 +02.3133 +03.9942      W13 DDR3_D[0]                                                                         </t>
  </si>
  <si>
    <t xml:space="preserve">                                                 +02.3133 +04.0335      W14 DDR3_DQS[0]                                                                       </t>
  </si>
  <si>
    <t xml:space="preserve">                                                 +02.3133 +04.0729      W15 DDR3_D[7]                                                                         </t>
  </si>
  <si>
    <t xml:space="preserve">                                                 +02.3133 +04.1123      W16 DDR3_D[3]                                                                         </t>
  </si>
  <si>
    <t xml:space="preserve">                                                 +02.3133 +04.1516      W17 DDR3_CLK[0]                                                                       </t>
  </si>
  <si>
    <t xml:space="preserve">                                                 +02.3133 +04.1909      W18 GROUND                                                                            </t>
  </si>
  <si>
    <t xml:space="preserve">                                                 +02.3133 +04.2303      W19 VCC3_3                                                                            </t>
  </si>
  <si>
    <t xml:space="preserve">                                                 +02.3133 +04.2696      W20 JTAG1_TRST_L                                                                      </t>
  </si>
  <si>
    <t xml:space="preserve">                                                 +02.3133 +04.3090      W21 JTAG1_TCK                                                                         </t>
  </si>
  <si>
    <t xml:space="preserve">                                                 +02.3133 +04.3484      W22 $2N1265                                                                           </t>
  </si>
  <si>
    <t xml:space="preserve">                                                 +02.3527 +03.8761      Y10 DDR3_A[4]                                                                         </t>
  </si>
  <si>
    <t xml:space="preserve">                                                 +02.3527 +03.9155      Y11 DDR3_A[11]                                                                        </t>
  </si>
  <si>
    <t xml:space="preserve">                                                 +02.3527 +03.9548      Y12 DDR3_RESET                                                                        </t>
  </si>
  <si>
    <t xml:space="preserve">                                                 +02.3527 +03.9942      Y13 DDR3_D[6]                                                                         </t>
  </si>
  <si>
    <t xml:space="preserve">                                                 +02.3527 +04.0335      Y14 DDR3_DQS_L[0]                                                                     </t>
  </si>
  <si>
    <t xml:space="preserve">                                                 +02.3527 +04.0729      Y15 DDR3_D[1]                                                                         </t>
  </si>
  <si>
    <t xml:space="preserve">                                                 +02.3527 +04.1123      Y16 DDR3_D[5]                                                                         </t>
  </si>
  <si>
    <t xml:space="preserve">                                                 +02.3527 +04.1516      Y17 DDR3_CLK_L[0]                                                                     </t>
  </si>
  <si>
    <t xml:space="preserve">                                                 +02.3527 +04.1909      Y18 GROUND                                                                            </t>
  </si>
  <si>
    <t xml:space="preserve">                                                 +02.3527 +04.2303      Y19 GROUND                                                                            </t>
  </si>
  <si>
    <t xml:space="preserve">                                                 +02.3527 +04.2696      Y20 JTAG1_ICE_TDI                                                                     </t>
  </si>
  <si>
    <t xml:space="preserve">                                                 +02.3527 +04.3090      Y21 $2N3572                                                                           </t>
  </si>
  <si>
    <t xml:space="preserve">                                                 +02.3527 +04.3484      Y22 $2N1378                                                                           </t>
  </si>
  <si>
    <t xml:space="preserve">                                                 +02.3920 +03.5220      AA1 DDR3_D[26]                                                                        </t>
  </si>
  <si>
    <t xml:space="preserve">                                                 +02.3920 +03.5614      AA2 GROUND                                                                            </t>
  </si>
  <si>
    <t xml:space="preserve">                                                 +02.3920 +03.6007      AA3 DDR3_CLK[2]                                                                       </t>
  </si>
  <si>
    <t xml:space="preserve">                                                 +02.3920 +03.6401      AA4 DDR2_ECC[0]                                                                       </t>
  </si>
  <si>
    <t xml:space="preserve">                                                 +02.3920 +03.6794      AA5 DDR2_ECC[4]                                                                       </t>
  </si>
  <si>
    <t xml:space="preserve">                                                 +02.3920 +03.7188      AA6 DDR3_DQS[4]                                                                       </t>
  </si>
  <si>
    <t xml:space="preserve">                                                 +02.3920 +03.7581      AA7 DDR3_A[12]                                                                        </t>
  </si>
  <si>
    <t xml:space="preserve">                                                 +02.3920 +03.7974      AA8 CKE_CNT                                                                           </t>
  </si>
  <si>
    <t xml:space="preserve">                                                 +02.3920 +03.8368      AA9 DDR3_A[0]                                                                         </t>
  </si>
  <si>
    <t xml:space="preserve">                                                 +02.4314 +03.5220      AB1 GROUND                                                                            </t>
  </si>
  <si>
    <t xml:space="preserve">                                                 +02.4314 +03.5614      AB2 GROUND                                                                            </t>
  </si>
  <si>
    <t xml:space="preserve">                                                 +02.4314 +03.6007      AB3 DDR3_CLK_L[2]                                                                     </t>
  </si>
  <si>
    <t xml:space="preserve">                                                 +02.4314 +03.6401      AB4 GROUND                                                                            </t>
  </si>
  <si>
    <t xml:space="preserve">                                                 +02.4314 +03.6794      AB5 GROUND                                                                            </t>
  </si>
  <si>
    <t xml:space="preserve">                                                 +02.4314 +03.7188      AB6 DDR3_DQS_L[4]                                                                     </t>
  </si>
  <si>
    <t xml:space="preserve">                                                 +02.4314 +03.7581      AB7 GROUND                                                                            </t>
  </si>
  <si>
    <t xml:space="preserve">                                                 +02.4314 +03.7974      AB8 DDR3_A[8]                                                                         </t>
  </si>
  <si>
    <t xml:space="preserve">                                                 +02.4314 +03.8368      AB9 GROUND                                                                            </t>
  </si>
  <si>
    <t xml:space="preserve">                                                 +02.3920 +03.8761     AA10 DDR3_A[14]                                                                        </t>
  </si>
  <si>
    <t xml:space="preserve">                                                 +02.3920 +03.9155     AA11 DDR3_A[10]                                                                        </t>
  </si>
  <si>
    <t xml:space="preserve">                                                 +02.3920 +03.9548     AA12 DDR3_A[13]                                                                        </t>
  </si>
  <si>
    <t xml:space="preserve">                                                 +02.3920 +03.9942     AA13 DDR3_D[2]                                                                         </t>
  </si>
  <si>
    <t xml:space="preserve">                                                 +02.3920 +04.0335     AA14 DDR3_D[13]                                                                        </t>
  </si>
  <si>
    <t xml:space="preserve">                                                 +02.3920 +04.0729     AA15 DDR3_D[15]                                                                        </t>
  </si>
  <si>
    <t xml:space="preserve">                                                 +02.3920 +04.1123     AA16 DDR3_DQS[1]                                                                       </t>
  </si>
  <si>
    <t xml:space="preserve">                                                 +02.3920 +04.1516     AA17 DDR3_DM[1]                                                                        </t>
  </si>
  <si>
    <t xml:space="preserve">                                                 +02.3920 +04.1909     AA18 DDR3_D[8]                                                                         </t>
  </si>
  <si>
    <t xml:space="preserve">                                                 +02.3920 +04.2303     AA19 DDR3_D[10]                                                                        </t>
  </si>
  <si>
    <t xml:space="preserve">                                                 +02.3920 +04.2696     AA20 GROUND                                                                            </t>
  </si>
  <si>
    <t xml:space="preserve">                                                 +02.3920 +04.3090     AA21 JTAG1_TMS                                                                         </t>
  </si>
  <si>
    <t xml:space="preserve">                                                 +02.3920 +04.3484     AA22 GROUND                                                                            </t>
  </si>
  <si>
    <t xml:space="preserve">                                                 +02.4314 +03.8761     AB10 DDR3_A[2]                                                                         </t>
  </si>
  <si>
    <t xml:space="preserve">                                                 +02.4314 +03.9155     AB11 DDR3_A[6]                                                                         </t>
  </si>
  <si>
    <t xml:space="preserve">                                                 +02.4314 +03.9548     AB12 RST_CNT                                                                           </t>
  </si>
  <si>
    <t xml:space="preserve">                                                 +02.4314 +03.9942     AB13 GROUND                                                                            </t>
  </si>
  <si>
    <t xml:space="preserve">                                                 +02.4314 +04.0335     AB14 DDR3_D[11]                                                                        </t>
  </si>
  <si>
    <t xml:space="preserve">                                                 +02.4314 +04.0729     AB15 DDR3_D[9]                                                                         </t>
  </si>
  <si>
    <t xml:space="preserve">                                                 +02.4314 +04.1123     AB16 DDR3_DQS_L[1]                                                                     </t>
  </si>
  <si>
    <t xml:space="preserve">                                                 +02.4314 +04.1516     AB17 GROUND                                                                            </t>
  </si>
  <si>
    <t xml:space="preserve">                                                 +02.4314 +04.1909     AB18 DDR3_D[12]                                                                        </t>
  </si>
  <si>
    <t xml:space="preserve">                                                 +02.4314 +04.2303     AB19 DDR3_D[14]                                                                        </t>
  </si>
  <si>
    <t xml:space="preserve">                                                 +02.4314 +04.2696     AB20 GROUND                                                                            </t>
  </si>
  <si>
    <t xml:space="preserve">                                                 +02.4314 +04.3090     AB21 GROUND                                                                            </t>
  </si>
  <si>
    <t xml:space="preserve">                                                 +02.4314 +04.3484     AB22 VCC3_3                                                                            </t>
  </si>
  <si>
    <t xml:space="preserve">U501     ic_fbga96_14x9_pt8mm_v2          180  1 +02.7030 +03.4630       A1 VCC1_5                                                                            </t>
  </si>
  <si>
    <t xml:space="preserve">                                                 +02.7030 +03.4945       A2 DDR2_ECC[5]                                                                       </t>
  </si>
  <si>
    <t xml:space="preserve">                                                 +02.7030 +03.5260       A3 DDR2_ECC[7]                                                                       </t>
  </si>
  <si>
    <t xml:space="preserve">                                                 +02.7030 +03.6520       A7 DDR2_ECC[4]                                                                       </t>
  </si>
  <si>
    <t xml:space="preserve">                                                 +02.7030 +03.6835       A8 VCC1_5                                                                            </t>
  </si>
  <si>
    <t xml:space="preserve">                                                 +02.7030 +03.7150       A9 GROUND                                                                            </t>
  </si>
  <si>
    <t xml:space="preserve">                                                 +02.7345 +03.4630       B1 GROUND                                                                            </t>
  </si>
  <si>
    <t xml:space="preserve">                                                 +02.7345 +03.4945       B2 VCC1_5                                                                            </t>
  </si>
  <si>
    <t xml:space="preserve">                                                 +02.7345 +03.5260       B3 GROUND                                                                            </t>
  </si>
  <si>
    <t xml:space="preserve">                                                 +02.7345 +03.6520       B7 DDR3_DQS_L[4]                                                                     </t>
  </si>
  <si>
    <t xml:space="preserve">                                                 +02.7345 +03.6835       B8 DDR2_ECC[6]                                                                       </t>
  </si>
  <si>
    <t xml:space="preserve">                                                 +02.7345 +03.7150       B9 GROUND                                                                            </t>
  </si>
  <si>
    <t xml:space="preserve">                                                 +02.7660 +03.4630       C1 VCC1_5                                                                            </t>
  </si>
  <si>
    <t xml:space="preserve">                                                 +02.7660 +03.4945       C2 DDR2_ECC[3]                                                                       </t>
  </si>
  <si>
    <t xml:space="preserve">                                                 +02.7660 +03.5260       C3 DDR2_ECC[1]                                                                       </t>
  </si>
  <si>
    <t xml:space="preserve">                                                 +02.7660 +03.6520       C7 DDR3_DQS[4]                                                                       </t>
  </si>
  <si>
    <t xml:space="preserve">                                                 +02.7660 +03.6835       C8 DDR2_ECC[2]                                                                       </t>
  </si>
  <si>
    <t xml:space="preserve">                                                 +02.7660 +03.7150       C9 VCC1_5                                                                            </t>
  </si>
  <si>
    <t xml:space="preserve">                                                 +02.7975 +03.4630       D1 GROUND                                                                            </t>
  </si>
  <si>
    <t xml:space="preserve">                                                 +02.7975 +03.4945       D2 VCC1_5                                                                            </t>
  </si>
  <si>
    <t xml:space="preserve">                                                 +02.7975 +03.5260       D3 DDR3_DM[4]                                                                        </t>
  </si>
  <si>
    <t xml:space="preserve">                                                 +02.7975 +03.6520       D7 DDR2_ECC[0]                                                                       </t>
  </si>
  <si>
    <t xml:space="preserve">                                                 +02.7975 +03.6835       D8 GROUND                                                                            </t>
  </si>
  <si>
    <t xml:space="preserve">                                                 +02.7975 +03.7150       D9 VCC1_5                                                                            </t>
  </si>
  <si>
    <t xml:space="preserve">                                                 +02.8290 +03.4630       E1 GROUND                                                                            </t>
  </si>
  <si>
    <t xml:space="preserve">                                                 +02.8290 +03.4945       E2 GROUND                                                                            </t>
  </si>
  <si>
    <t xml:space="preserve">                                                 +02.8290 +03.5260       E3 DDR3_DQNU[0]                                                                      </t>
  </si>
  <si>
    <t xml:space="preserve">                                                 +02.8290 +03.6520       E7 VCC1_5                                                                            </t>
  </si>
  <si>
    <t xml:space="preserve">                                                 +02.8290 +03.6835       E8 GROUND                                                                            </t>
  </si>
  <si>
    <t xml:space="preserve">                                                 +02.8290 +03.7150       E9 VCC1_5                                                                            </t>
  </si>
  <si>
    <t xml:space="preserve">                                                 +02.8605 +03.4630       F1 VCC1_5                                                                            </t>
  </si>
  <si>
    <t xml:space="preserve">                                                 +02.8605 +03.4945       F2 DDR3_DQNU[2]                                                                      </t>
  </si>
  <si>
    <t xml:space="preserve">                                                 +02.8605 +03.5260       F3 DDR3_DQS[5]                                                                       </t>
  </si>
  <si>
    <t xml:space="preserve">                                                 +02.8605 +03.6520       F7 DDR3_DQNU[1]                                                                      </t>
  </si>
  <si>
    <t xml:space="preserve">                                                 +02.8605 +03.6835       F8 DDR3_DQNU[3]                                                                      </t>
  </si>
  <si>
    <t xml:space="preserve">                                                 +02.8605 +03.7150       F9 GROUND                                                                            </t>
  </si>
  <si>
    <t xml:space="preserve">                                                 +02.8920 +03.4630       G1 GROUND                                                                            </t>
  </si>
  <si>
    <t xml:space="preserve">                                                 +02.8920 +03.4945       G2 DDR3_DQNU[6]                                                                      </t>
  </si>
  <si>
    <t xml:space="preserve">                                                 +02.8920 +03.5260       G3 DDR3_DQS_L[5]                                                                     </t>
  </si>
  <si>
    <t xml:space="preserve">                                                 +02.8920 +03.6520       G7 VCC1_5                                                                            </t>
  </si>
  <si>
    <t xml:space="preserve">                                                 +02.8920 +03.6835       G8 GROUND                                                                            </t>
  </si>
  <si>
    <t xml:space="preserve">                                                 +02.8920 +03.7150       G9 GROUND                                                                            </t>
  </si>
  <si>
    <t xml:space="preserve">                                                 +02.9235 +03.4630       H1 $2N1260                                                                           </t>
  </si>
  <si>
    <t xml:space="preserve">                                                 +02.9235 +03.4945       H2 VCC1_5                                                                            </t>
  </si>
  <si>
    <t xml:space="preserve">                                                 +02.9235 +03.5260       H3 DDR3_DQNU[4]                                                                      </t>
  </si>
  <si>
    <t xml:space="preserve">                                                 +02.9235 +03.6520       H7 DDR3_DQNU[7]                                                                      </t>
  </si>
  <si>
    <t xml:space="preserve">                                                 +02.9235 +03.6835       H8 DDR3_DQNU[5]                                                                      </t>
  </si>
  <si>
    <t xml:space="preserve">                                                 +02.9235 +03.7150       H9 VCC1_5                                                                            </t>
  </si>
  <si>
    <t xml:space="preserve">                                                 +02.9550 +03.4630       J1 $NONE$                                                                            </t>
  </si>
  <si>
    <t xml:space="preserve">                                                 +02.9550 +03.4945       J2 GROUND                                                                            </t>
  </si>
  <si>
    <t xml:space="preserve">                                                 +02.9550 +03.5260       J3 DDR3_RAS_L                                                                        </t>
  </si>
  <si>
    <t xml:space="preserve">                                                 +02.9550 +03.6520       J7 DDR3_CLK[2]                                                                       </t>
  </si>
  <si>
    <t xml:space="preserve">                                                 +02.9550 +03.6835       J8 GROUND                                                                            </t>
  </si>
  <si>
    <t xml:space="preserve">                                                 +02.9550 +03.7150       J9 $NONE$                                                                            </t>
  </si>
  <si>
    <t xml:space="preserve">                                                 +02.9865 +03.4630       K1 DDR3_ODT                                                                          </t>
  </si>
  <si>
    <t xml:space="preserve">                                                 +02.9865 +03.4945       K2 VCC1_5                                                                            </t>
  </si>
  <si>
    <t xml:space="preserve">                                                 +02.9865 +03.5260       K3 DDR3_CAS_L                                                                        </t>
  </si>
  <si>
    <t xml:space="preserve">                                                 +02.9865 +03.6520       K7 DDR3_CLK_L[2]                                                                     </t>
  </si>
  <si>
    <t xml:space="preserve">                                                 +02.9865 +03.6835       K8 VCC1_5                                                                            </t>
  </si>
  <si>
    <t xml:space="preserve">                                                 +02.9865 +03.7150       K9 DDR3_CKE                                                                          </t>
  </si>
  <si>
    <t xml:space="preserve">                                                 +03.0180 +03.4630       L1 $NONE$                                                                            </t>
  </si>
  <si>
    <t xml:space="preserve">                                                 +03.0180 +03.4945       L2 DDR3_CS_L                                                                         </t>
  </si>
  <si>
    <t xml:space="preserve">                                                 +03.0180 +03.5260       L3 DDR3_WE_L                                                                         </t>
  </si>
  <si>
    <t xml:space="preserve">                                                 +03.0180 +03.6520       L7 DDR3_A[10]                                                                        </t>
  </si>
  <si>
    <t xml:space="preserve">                                                 +03.0180 +03.6835       L8 $2N1192                                                                           </t>
  </si>
  <si>
    <t xml:space="preserve">                                                 +03.0180 +03.7150       L9 $NONE$                                                                            </t>
  </si>
  <si>
    <t xml:space="preserve">                                                 +03.0495 +03.4630       M1 GROUND                                                                            </t>
  </si>
  <si>
    <t xml:space="preserve">                                                 +03.0495 +03.4945       M2 DDR3_BA[0]                                                                        </t>
  </si>
  <si>
    <t xml:space="preserve">                                                 +03.0495 +03.5260       M3 DDR3_BA[2]                                                                        </t>
  </si>
  <si>
    <t xml:space="preserve">                                                 +03.0495 +03.6520       M7 $NONE$                                                                            </t>
  </si>
  <si>
    <t xml:space="preserve">                                                 +03.0495 +03.6835       M8 $2N1260                                                                           </t>
  </si>
  <si>
    <t xml:space="preserve">                                                 +03.0495 +03.7150       M9 GROUND                                                                            </t>
  </si>
  <si>
    <t xml:space="preserve">                                                 +03.0810 +03.4630       N1 VCC1_5                                                                            </t>
  </si>
  <si>
    <t xml:space="preserve">                                                 +03.0810 +03.4945       N2 DDR3_A[3]                                                                         </t>
  </si>
  <si>
    <t xml:space="preserve">                                                 +03.0810 +03.5260       N3 DDR3_A[0]                                                                         </t>
  </si>
  <si>
    <t xml:space="preserve">                                                 +03.0810 +03.6520       N7 DDR3_A[12]                                                                        </t>
  </si>
  <si>
    <t xml:space="preserve">                                                 +03.0810 +03.6835       N8 DDR3_BA[1]                                                                        </t>
  </si>
  <si>
    <t xml:space="preserve">                                                 +03.0810 +03.7150       N9 VCC1_5                                                                            </t>
  </si>
  <si>
    <t xml:space="preserve">                                                 +03.1124 +03.4630       P1 GROUND                                                                            </t>
  </si>
  <si>
    <t xml:space="preserve">                                                 +03.1124 +03.4945       P2 DDR3_A[5]                                                                         </t>
  </si>
  <si>
    <t xml:space="preserve">                                                 +03.1124 +03.5260       P3 DDR3_A[2]                                                                         </t>
  </si>
  <si>
    <t xml:space="preserve">                                                 +03.1124 +03.6520       P7 DDR3_A[1]                                                                         </t>
  </si>
  <si>
    <t xml:space="preserve">                                                 +03.1124 +03.6835       P8 DDR3_A[4]                                                                         </t>
  </si>
  <si>
    <t xml:space="preserve">                                                 +03.1124 +03.7150       P9 GROUND                                                                            </t>
  </si>
  <si>
    <t xml:space="preserve">                                                 +03.1439 +03.4630       R1 VCC1_5                                                                            </t>
  </si>
  <si>
    <t xml:space="preserve">                                                 +03.1439 +03.4945       R2 DDR3_A[7]                                                                         </t>
  </si>
  <si>
    <t xml:space="preserve">                                                 +03.1439 +03.5260       R3 DDR3_A[9]                                                                         </t>
  </si>
  <si>
    <t xml:space="preserve">                                                 +03.1439 +03.6520       R7 DDR3_A[11]                                                                        </t>
  </si>
  <si>
    <t xml:space="preserve">                                                 +03.1439 +03.6835       R8 DDR3_A[6]                                                                         </t>
  </si>
  <si>
    <t xml:space="preserve">                                                 +03.1439 +03.7150       R9 VCC1_5                                                                            </t>
  </si>
  <si>
    <t xml:space="preserve">                                                 +03.1754 +03.4630       T1 GROUND                                                                            </t>
  </si>
  <si>
    <t xml:space="preserve">                                                 +03.1754 +03.4945       T2 DDR3_RESET                                                                        </t>
  </si>
  <si>
    <t xml:space="preserve">                                                 +03.1754 +03.5260       T3 DDR3_A[13]                                                                        </t>
  </si>
  <si>
    <t xml:space="preserve">                                                 +03.1754 +03.6520       T7 DDR3_A[14]                                                                        </t>
  </si>
  <si>
    <t xml:space="preserve">                                                 +03.1754 +03.6835       T8 DDR3_A[8]                                                                         </t>
  </si>
  <si>
    <t xml:space="preserve">                                                 +03.1754 +03.7150       T9 GROUND                                                                            </t>
  </si>
  <si>
    <t xml:space="preserve">U502     ic_fbga96_14x9_pt8mm_v2          180  1 +02.7008 +03.9845       A1 VCC1_5                                                                            </t>
  </si>
  <si>
    <t xml:space="preserve">                                                 +02.7008 +04.0160       A2 DDR3_D[13]                                                                        </t>
  </si>
  <si>
    <t xml:space="preserve">                                                 +02.7008 +04.0475       A3 DDR3_D[15]                                                                        </t>
  </si>
  <si>
    <t xml:space="preserve">                                                 +02.7008 +04.1735       A7 DDR3_D[12]                                                                        </t>
  </si>
  <si>
    <t xml:space="preserve">                                                 +02.7008 +04.2050       A8 VCC1_5                                                                            </t>
  </si>
  <si>
    <t xml:space="preserve">                                                 +02.7008 +04.2365       A9 GROUND                                                                            </t>
  </si>
  <si>
    <t xml:space="preserve">                                                 +02.7323 +03.9845       B1 GROUND                                                                            </t>
  </si>
  <si>
    <t xml:space="preserve">                                                 +02.7323 +04.0160       B2 VCC1_5                                                                            </t>
  </si>
  <si>
    <t xml:space="preserve">                                                 +02.7323 +04.0475       B3 GROUND                                                                            </t>
  </si>
  <si>
    <t xml:space="preserve">                                                 +02.7323 +04.1735       B7 DDR3_DQS_L[1]                                                                     </t>
  </si>
  <si>
    <t xml:space="preserve">                                                 +02.7323 +04.2050       B8 DDR3_D[14]                                                                        </t>
  </si>
  <si>
    <t xml:space="preserve">                                                 +02.7323 +04.2365       B9 GROUND                                                                            </t>
  </si>
  <si>
    <t xml:space="preserve">                                                 +02.7638 +03.9845       C1 VCC1_5                                                                            </t>
  </si>
  <si>
    <t xml:space="preserve">                                                 +02.7638 +04.0160       C2 DDR3_D[11]                                                                        </t>
  </si>
  <si>
    <t xml:space="preserve">                                                 +02.7638 +04.0475       C3 DDR3_D[9]                                                                         </t>
  </si>
  <si>
    <t xml:space="preserve">                                                 +02.7638 +04.1735       C7 DDR3_DQS[1]                                                                       </t>
  </si>
  <si>
    <t xml:space="preserve">                                                 +02.7638 +04.2050       C8 DDR3_D[10]                                                                        </t>
  </si>
  <si>
    <t xml:space="preserve">                                                 +02.7638 +04.2365       C9 VCC1_5                                                                            </t>
  </si>
  <si>
    <t xml:space="preserve">                                                 +02.7953 +03.9845       D1 GROUND                                                                            </t>
  </si>
  <si>
    <t xml:space="preserve">                                                 +02.7953 +04.0160       D2 VCC1_5                                                                            </t>
  </si>
  <si>
    <t xml:space="preserve">                                                 +02.7953 +04.0475       D3 DDR3_DM[1]                                                                        </t>
  </si>
  <si>
    <t xml:space="preserve">                                                 +02.7953 +04.1735       D7 DDR3_D[8]                                                                         </t>
  </si>
  <si>
    <t xml:space="preserve">                                                 +02.7953 +04.2050       D8 GROUND                                                                            </t>
  </si>
  <si>
    <t xml:space="preserve">                                                 +02.7953 +04.2365       D9 VCC1_5                                                                            </t>
  </si>
  <si>
    <t xml:space="preserve">                                                 +02.8268 +03.9845       E1 GROUND                                                                            </t>
  </si>
  <si>
    <t xml:space="preserve">                                                 +02.8268 +04.0160       E2 GROUND                                                                            </t>
  </si>
  <si>
    <t xml:space="preserve">                                                 +02.8268 +04.0475       E3 DDR3_D[0]                                                                         </t>
  </si>
  <si>
    <t xml:space="preserve">                                                 +02.8268 +04.1735       E7 DDR3_DM[0]                                                                        </t>
  </si>
  <si>
    <t xml:space="preserve">                                                 +02.8268 +04.2050       E8 GROUND                                                                            </t>
  </si>
  <si>
    <t xml:space="preserve">                                                 +02.8268 +04.2365       E9 VCC1_5                                                                            </t>
  </si>
  <si>
    <t xml:space="preserve">                                                 +02.8583 +03.9845       F1 VCC1_5                                                                            </t>
  </si>
  <si>
    <t xml:space="preserve">                                                 +02.8583 +04.0160       F2 DDR3_D[2]                                                                         </t>
  </si>
  <si>
    <t xml:space="preserve">                                                 +02.8583 +04.0475       F3 DDR3_DQS[0]                                                                       </t>
  </si>
  <si>
    <t xml:space="preserve">                                                 +02.8583 +04.1735       F7 DDR3_D[1]                                                                         </t>
  </si>
  <si>
    <t xml:space="preserve">                                                 +02.8583 +04.2050       F8 DDR3_D[3]                                                                         </t>
  </si>
  <si>
    <t xml:space="preserve">                                                 +02.8583 +04.2365       F9 GROUND                                                                            </t>
  </si>
  <si>
    <t xml:space="preserve">                                                 +02.8898 +03.9845       G1 GROUND                                                                            </t>
  </si>
  <si>
    <t xml:space="preserve">                                                 +02.8898 +04.0160       G2 DDR3_D[6]                                                                         </t>
  </si>
  <si>
    <t xml:space="preserve">                                                 +02.8898 +04.0475       G3 DDR3_DQS_L[0]                                                                     </t>
  </si>
  <si>
    <t xml:space="preserve">                                                 +02.8898 +04.1735       G7 VCC1_5                                                                            </t>
  </si>
  <si>
    <t xml:space="preserve">                                                 +02.8898 +04.2050       G8 GROUND                                                                            </t>
  </si>
  <si>
    <t xml:space="preserve">                                                 +02.8898 +04.2365       G9 GROUND                                                                            </t>
  </si>
  <si>
    <t xml:space="preserve">                                                 +02.9213 +03.9845       H1 $2N2807                                                                           </t>
  </si>
  <si>
    <t xml:space="preserve">                                                 +02.9213 +04.0160       H2 VCC1_5                                                                            </t>
  </si>
  <si>
    <t xml:space="preserve">                                                 +02.9213 +04.0475       H3 DDR3_D[4]                                                                         </t>
  </si>
  <si>
    <t xml:space="preserve">                                                 +02.9213 +04.1735       H7 DDR3_D[7]                                                                         </t>
  </si>
  <si>
    <t xml:space="preserve">                                                 +02.9213 +04.2050       H8 DDR3_D[5]                                                                         </t>
  </si>
  <si>
    <t xml:space="preserve">                                                 +02.9213 +04.2365       H9 VCC1_5                                                                            </t>
  </si>
  <si>
    <t xml:space="preserve">                                                 +02.9528 +03.9845       J1 $NONE$                                                                            </t>
  </si>
  <si>
    <t xml:space="preserve">                                                 +02.9528 +04.0160       J2 GROUND                                                                            </t>
  </si>
  <si>
    <t xml:space="preserve">                                                 +02.9528 +04.0475       J3 DDR3_RAS_L                                                                        </t>
  </si>
  <si>
    <t xml:space="preserve">                                                 +02.9528 +04.1735       J7 DDR3_CLK[0]                                                                       </t>
  </si>
  <si>
    <t xml:space="preserve">                                                 +02.9528 +04.2050       J8 GROUND                                                                            </t>
  </si>
  <si>
    <t xml:space="preserve">                                                 +02.9528 +04.2365       J9 $NONE$                                                                            </t>
  </si>
  <si>
    <t xml:space="preserve">                                                 +02.9843 +03.9845       K1 DDR3_ODT                                                                          </t>
  </si>
  <si>
    <t xml:space="preserve">                                                 +02.9843 +04.0160       K2 VCC1_5                                                                            </t>
  </si>
  <si>
    <t xml:space="preserve">                                                 +02.9843 +04.0475       K3 DDR3_CAS_L                                                                        </t>
  </si>
  <si>
    <t xml:space="preserve">                                                 +02.9843 +04.1735       K7 DDR3_CLK_L[0]                                                                     </t>
  </si>
  <si>
    <t xml:space="preserve">                                                 +02.9843 +04.2050       K8 VCC1_5                                                                            </t>
  </si>
  <si>
    <t xml:space="preserve">                                                 +02.9843 +04.2365       K9 DDR3_CKE                                                                          </t>
  </si>
  <si>
    <t xml:space="preserve">                                                 +03.0158 +03.9845       L1 $NONE$                                                                            </t>
  </si>
  <si>
    <t xml:space="preserve">                                                 +03.0158 +04.0160       L2 DDR3_CS_L                                                                         </t>
  </si>
  <si>
    <t xml:space="preserve">                                                 +03.0158 +04.0475       L3 DDR3_WE_L                                                                         </t>
  </si>
  <si>
    <t xml:space="preserve">                                                 +03.0158 +04.1735       L7 DDR3_A[10]                                                                        </t>
  </si>
  <si>
    <t xml:space="preserve">                                                 +03.0158 +04.2050       L8 $2N1229                                                                           </t>
  </si>
  <si>
    <t xml:space="preserve">                                                 +03.0158 +04.2365       L9 $NONE$                                                                            </t>
  </si>
  <si>
    <t xml:space="preserve">                                                 +03.0473 +03.9845       M1 GROUND                                                                            </t>
  </si>
  <si>
    <t xml:space="preserve">                                                 +03.0473 +04.0160       M2 DDR3_BA[0]                                                                        </t>
  </si>
  <si>
    <t xml:space="preserve">                                                 +03.0473 +04.0475       M3 DDR3_BA[2]                                                                        </t>
  </si>
  <si>
    <t xml:space="preserve">                                                 +03.0473 +04.1735       M7 $NONE$                                                                            </t>
  </si>
  <si>
    <t xml:space="preserve">                                                 +03.0473 +04.2050       M8 $2N2807                                                                           </t>
  </si>
  <si>
    <t xml:space="preserve">                                                 +03.0473 +04.2365       M9 GROUND                                                                            </t>
  </si>
  <si>
    <t xml:space="preserve">                                                 +03.0788 +03.9845       N1 VCC1_5                                                                            </t>
  </si>
  <si>
    <t xml:space="preserve">                                                 +03.0788 +04.0160       N2 DDR3_A[3]                                                                         </t>
  </si>
  <si>
    <t xml:space="preserve">                                                 +03.0788 +04.0475       N3 DDR3_A[0]                                                                         </t>
  </si>
  <si>
    <t xml:space="preserve">                                                 +03.0788 +04.1735       N7 DDR3_A[12]                                                                        </t>
  </si>
  <si>
    <t xml:space="preserve">                                                 +03.0788 +04.2050       N8 DDR3_BA[1]                                                                        </t>
  </si>
  <si>
    <t xml:space="preserve">                                                 +03.0788 +04.2365       N9 VCC1_5                                                                            </t>
  </si>
  <si>
    <t xml:space="preserve">                                                 +03.1103 +03.9845       P1 GROUND                                                                            </t>
  </si>
  <si>
    <t xml:space="preserve">                                                 +03.1103 +04.0160       P2 DDR3_A[5]                                                                         </t>
  </si>
  <si>
    <t xml:space="preserve">                                                 +03.1103 +04.0475       P3 DDR3_A[2]                                                                         </t>
  </si>
  <si>
    <t xml:space="preserve">                                                 +03.1103 +04.1735       P7 DDR3_A[1]                                                                         </t>
  </si>
  <si>
    <t xml:space="preserve">                                                 +03.1103 +04.2050       P8 DDR3_A[4]                                                                         </t>
  </si>
  <si>
    <t xml:space="preserve">                                                 +03.1103 +04.2365       P9 GROUND                                                                            </t>
  </si>
  <si>
    <t xml:space="preserve">                                                 +03.1418 +03.9845       R1 VCC1_5                                                                            </t>
  </si>
  <si>
    <t xml:space="preserve">                                                 +03.1418 +04.0160       R2 DDR3_A[7]                                                                         </t>
  </si>
  <si>
    <t xml:space="preserve">                                                 +03.1418 +04.0475       R3 DDR3_A[9]                                                                         </t>
  </si>
  <si>
    <t xml:space="preserve">                                                 +03.1418 +04.1735       R7 DDR3_A[11]                                                                        </t>
  </si>
  <si>
    <t xml:space="preserve">                                                 +03.1418 +04.2050       R8 DDR3_A[6]                                                                         </t>
  </si>
  <si>
    <t xml:space="preserve">                                                 +03.1418 +04.2365       R9 VCC1_5                                                                            </t>
  </si>
  <si>
    <t xml:space="preserve">                                                 +03.1733 +03.9845       T1 GROUND                                                                            </t>
  </si>
  <si>
    <t xml:space="preserve">                                                 +03.1733 +04.0160       T2 DDR3_RESET                                                                        </t>
  </si>
  <si>
    <t xml:space="preserve">                                                 +03.1733 +04.0475       T3 DDR3_A[13]                                                                        </t>
  </si>
  <si>
    <t xml:space="preserve">                                                 +03.1733 +04.1735       T7 DDR3_A[14]                                                                        </t>
  </si>
  <si>
    <t xml:space="preserve">                                                 +03.1733 +04.2050       T8 DDR3_A[8]                                                                         </t>
  </si>
  <si>
    <t xml:space="preserve">                                                 +03.1733 +04.2365       T9 GROUND                                                                            </t>
  </si>
  <si>
    <t xml:space="preserve">U503     ic_fbga96_14x9_pt8mm_v2          180  1 +02.3560 +03.0030       A1 VCC1_5                                                                            </t>
  </si>
  <si>
    <t xml:space="preserve">                                                 +02.3560 +03.0345       A2 DDR3_D[29]                                                                        </t>
  </si>
  <si>
    <t xml:space="preserve">                                                 +02.3560 +03.0660       A3 DDR3_D[31]                                                                        </t>
  </si>
  <si>
    <t xml:space="preserve">                                                 +02.3560 +03.1920       A7 DDR3_D[28]                                                                        </t>
  </si>
  <si>
    <t xml:space="preserve">                                                 +02.3560 +03.2235       A8 VCC1_5                                                                            </t>
  </si>
  <si>
    <t xml:space="preserve">                                                 +02.3560 +03.2550       A9 GROUND                                                                            </t>
  </si>
  <si>
    <t xml:space="preserve">                                                 +02.3875 +03.0030       B1 GROUND                                                                            </t>
  </si>
  <si>
    <t xml:space="preserve">                                                 +02.3875 +03.0345       B2 VCC1_5                                                                            </t>
  </si>
  <si>
    <t xml:space="preserve">                                                 +02.3875 +03.0660       B3 GROUND                                                                            </t>
  </si>
  <si>
    <t xml:space="preserve">                                                 +02.3875 +03.1920       B7 DDR3_DQS_L[3]                                                                     </t>
  </si>
  <si>
    <t xml:space="preserve">                                                 +02.3875 +03.2235       B8 DDR3_D[30]                                                                        </t>
  </si>
  <si>
    <t xml:space="preserve">                                                 +02.3875 +03.2550       B9 GROUND                                                                            </t>
  </si>
  <si>
    <t xml:space="preserve">                                                 +02.4190 +03.0030       C1 VCC1_5                                                                            </t>
  </si>
  <si>
    <t xml:space="preserve">                                                 +02.4190 +03.0345       C2 DDR3_D[27]                                                                        </t>
  </si>
  <si>
    <t xml:space="preserve">                                                 +02.4190 +03.0660       C3 DDR3_D[25]                                                                        </t>
  </si>
  <si>
    <t xml:space="preserve">                                                 +02.4190 +03.1920       C7 DDR3_DQS[3]                                                                       </t>
  </si>
  <si>
    <t xml:space="preserve">                                                 +02.4190 +03.2235       C8 DDR3_D[26]                                                                        </t>
  </si>
  <si>
    <t xml:space="preserve">                                                 +02.4190 +03.2550       C9 VCC1_5                                                                            </t>
  </si>
  <si>
    <t xml:space="preserve">                                                 +02.4505 +03.0030       D1 GROUND                                                                            </t>
  </si>
  <si>
    <t xml:space="preserve">                                                 +02.4505 +03.0345       D2 VCC1_5                                                                            </t>
  </si>
  <si>
    <t xml:space="preserve">                                                 +02.4505 +03.0660       D3 DDR3_DM[3]                                                                        </t>
  </si>
  <si>
    <t xml:space="preserve">                                                 +02.4505 +03.1920       D7 DDR3_D[24]                                                                        </t>
  </si>
  <si>
    <t xml:space="preserve">                                                 +02.4505 +03.2235       D8 GROUND                                                                            </t>
  </si>
  <si>
    <t xml:space="preserve">                                                 +02.4505 +03.2550       D9 VCC1_5                                                                            </t>
  </si>
  <si>
    <t xml:space="preserve">                                                 +02.4820 +03.0030       E1 GROUND                                                                            </t>
  </si>
  <si>
    <t xml:space="preserve">                                                 +02.4820 +03.0345       E2 GROUND                                                                            </t>
  </si>
  <si>
    <t xml:space="preserve">                                                 +02.4820 +03.0660       E3 DDR3_D[16]                                                                        </t>
  </si>
  <si>
    <t xml:space="preserve">                                                 +02.4820 +03.1920       E7 DDR3_DM[2]                                                                        </t>
  </si>
  <si>
    <t xml:space="preserve">                                                 +02.4820 +03.2235       E8 GROUND                                                                            </t>
  </si>
  <si>
    <t xml:space="preserve">                                                 +02.4820 +03.2550       E9 VCC1_5                                                                            </t>
  </si>
  <si>
    <t xml:space="preserve">                                                 +02.5135 +03.0030       F1 VCC1_5                                                                            </t>
  </si>
  <si>
    <t xml:space="preserve">                                                 +02.5135 +03.0345       F2 DDR3_D[18]                                                                        </t>
  </si>
  <si>
    <t xml:space="preserve">                                                 +02.5135 +03.0660       F3 DDR3_DQS[2]                                                                       </t>
  </si>
  <si>
    <t xml:space="preserve">                                                 +02.5135 +03.1920       F7 DDR3_D[17]                                                                        </t>
  </si>
  <si>
    <t xml:space="preserve">                                                 +02.5135 +03.2235       F8 DDR3_D[19]                                                                        </t>
  </si>
  <si>
    <t xml:space="preserve">                                                 +02.5135 +03.2550       F9 GROUND                                                                            </t>
  </si>
  <si>
    <t xml:space="preserve">                                                 +02.5450 +03.0030       G1 GROUND                                                                            </t>
  </si>
  <si>
    <t xml:space="preserve">                                                 +02.5450 +03.0345       G2 DDR3_D[22]                                                                        </t>
  </si>
  <si>
    <t xml:space="preserve">                                                 +02.5450 +03.0660       G3 DDR3_DQS_L[2]                                                                     </t>
  </si>
  <si>
    <t xml:space="preserve">                                                 +02.5450 +03.1920       G7 VCC1_5                                                                            </t>
  </si>
  <si>
    <t xml:space="preserve">                                                 +02.5450 +03.2235       G8 GROUND                                                                            </t>
  </si>
  <si>
    <t xml:space="preserve">                                                 +02.5450 +03.2550       G9 GROUND                                                                            </t>
  </si>
  <si>
    <t xml:space="preserve">                                                 +02.5765 +03.0030       H1 $2N2806                                                                           </t>
  </si>
  <si>
    <t xml:space="preserve">                                                 +02.5765 +03.0345       H2 VCC1_5                                                                            </t>
  </si>
  <si>
    <t xml:space="preserve">                                                 +02.5765 +03.0660       H3 DDR3_D[20]                                                                        </t>
  </si>
  <si>
    <t xml:space="preserve">                                                 +02.5765 +03.1920       H7 DDR3_D[23]                                                                        </t>
  </si>
  <si>
    <t xml:space="preserve">                                                 +02.5765 +03.2235       H8 DDR3_D[21]                                                                        </t>
  </si>
  <si>
    <t xml:space="preserve">                                                 +02.5765 +03.2550       H9 VCC1_5                                                                            </t>
  </si>
  <si>
    <t xml:space="preserve">                                                 +02.6080 +03.0030       J1 $NONE$                                                                            </t>
  </si>
  <si>
    <t xml:space="preserve">                                                 +02.6080 +03.0345       J2 GROUND                                                                            </t>
  </si>
  <si>
    <t xml:space="preserve">                                                 +02.6080 +03.0660       J3 DDR3_RAS_L                                                                        </t>
  </si>
  <si>
    <t xml:space="preserve">                                                 +02.6080 +03.1920       J7 DDR3_CLK[1]                                                                       </t>
  </si>
  <si>
    <t xml:space="preserve">                                                 +02.6080 +03.2235       J8 GROUND                                                                            </t>
  </si>
  <si>
    <t xml:space="preserve">                                                 +02.6080 +03.2550       J9 $NONE$                                                                            </t>
  </si>
  <si>
    <t xml:space="preserve">                                                 +02.6395 +03.0030       K1 DDR3_ODT                                                                          </t>
  </si>
  <si>
    <t xml:space="preserve">                                                 +02.6395 +03.0345       K2 VCC1_5                                                                            </t>
  </si>
  <si>
    <t xml:space="preserve">                                                 +02.6395 +03.0660       K3 DDR3_CAS_L                                                                        </t>
  </si>
  <si>
    <t xml:space="preserve">                                                 +02.6395 +03.1920       K7 DDR3_CLK_L[1]                                                                     </t>
  </si>
  <si>
    <t xml:space="preserve">                                                 +02.6395 +03.2235       K8 VCC1_5                                                                            </t>
  </si>
  <si>
    <t xml:space="preserve">                                                 +02.6395 +03.2550       K9 DDR3_CKE                                                                          </t>
  </si>
  <si>
    <t xml:space="preserve">                                                 +02.6710 +03.0030       L1 $NONE$                                                                            </t>
  </si>
  <si>
    <t xml:space="preserve">                                                 +02.6710 +03.0345       L2 DDR3_CS_L                                                                         </t>
  </si>
  <si>
    <t xml:space="preserve">                                                 +02.6710 +03.0660       L3 DDR3_WE_L                                                                         </t>
  </si>
  <si>
    <t xml:space="preserve">                                                 +02.6710 +03.1920       L7 DDR3_A[10]                                                                        </t>
  </si>
  <si>
    <t xml:space="preserve">                                                 +02.6710 +03.2235       L8 $2N1230                                                                           </t>
  </si>
  <si>
    <t xml:space="preserve">                                                 +02.6710 +03.2550       L9 $NONE$                                                                            </t>
  </si>
  <si>
    <t xml:space="preserve">                                                 +02.7025 +03.0030       M1 GROUND                                                                            </t>
  </si>
  <si>
    <t xml:space="preserve">                                                 +02.7025 +03.0345       M2 DDR3_BA[0]                                                                        </t>
  </si>
  <si>
    <t xml:space="preserve">                                                 +02.7025 +03.0660       M3 DDR3_BA[2]                                                                        </t>
  </si>
  <si>
    <t xml:space="preserve">                                                 +02.7025 +03.1920       M7 $NONE$                                                                            </t>
  </si>
  <si>
    <t xml:space="preserve">                                                 +02.7025 +03.2235       M8 $2N2806                                                                           </t>
  </si>
  <si>
    <t xml:space="preserve">                                                 +02.7025 +03.2550       M9 GROUND                                                                            </t>
  </si>
  <si>
    <t xml:space="preserve">                                                 +02.7340 +03.0030       N1 VCC1_5                                                                            </t>
  </si>
  <si>
    <t xml:space="preserve">                                                 +02.7340 +03.0345       N2 DDR3_A[3]                                                                         </t>
  </si>
  <si>
    <t xml:space="preserve">                                                 +02.7340 +03.0660       N3 DDR3_A[0]                                                                         </t>
  </si>
  <si>
    <t xml:space="preserve">                                                 +02.7340 +03.1920       N7 DDR3_A[12]                                                                        </t>
  </si>
  <si>
    <t xml:space="preserve">                                                 +02.7340 +03.2235       N8 DDR3_BA[1]                                                                        </t>
  </si>
  <si>
    <t xml:space="preserve">                                                 +02.7340 +03.2550       N9 VCC1_5                                                                            </t>
  </si>
  <si>
    <t xml:space="preserve">                                                 +02.7654 +03.0030       P1 GROUND                                                                            </t>
  </si>
  <si>
    <t xml:space="preserve">                                                 +02.7654 +03.0345       P2 DDR3_A[5]                                                                         </t>
  </si>
  <si>
    <t xml:space="preserve">                                                 +02.7654 +03.0660       P3 DDR3_A[2]                                                                         </t>
  </si>
  <si>
    <t xml:space="preserve">                                                 +02.7654 +03.1920       P7 DDR3_A[1]                                                                         </t>
  </si>
  <si>
    <t xml:space="preserve">                                                 +02.7654 +03.2235       P8 DDR3_A[4]                                                                         </t>
  </si>
  <si>
    <t xml:space="preserve">                                                 +02.7654 +03.2550       P9 GROUND                                                                            </t>
  </si>
  <si>
    <t xml:space="preserve">                                                 +02.7969 +03.0030       R1 VCC1_5                                                                            </t>
  </si>
  <si>
    <t xml:space="preserve">                                                 +02.7969 +03.0345       R2 DDR3_A[7]                                                                         </t>
  </si>
  <si>
    <t xml:space="preserve">                                                 +02.7969 +03.0660       R3 DDR3_A[9]                                                                         </t>
  </si>
  <si>
    <t xml:space="preserve">                                                 +02.7969 +03.1920       R7 DDR3_A[11]                                                                        </t>
  </si>
  <si>
    <t xml:space="preserve">                                                 +02.7969 +03.2235       R8 DDR3_A[6]                                                                         </t>
  </si>
  <si>
    <t xml:space="preserve">                                                 +02.7969 +03.2550       R9 VCC1_5                                                                            </t>
  </si>
  <si>
    <t xml:space="preserve">                                                 +02.8284 +03.0030       T1 GROUND                                                                            </t>
  </si>
  <si>
    <t xml:space="preserve">                                                 +02.8284 +03.0345       T2 DDR3_RESET                                                                        </t>
  </si>
  <si>
    <t xml:space="preserve">                                                 +02.8284 +03.0660       T3 DDR3_A[13]                                                                        </t>
  </si>
  <si>
    <t xml:space="preserve">                                                 +02.8284 +03.1920       T7 DDR3_A[14]                                                                        </t>
  </si>
  <si>
    <t xml:space="preserve">                                                 +02.8284 +03.2235       T8 DDR3_A[8]                                                                         </t>
  </si>
  <si>
    <t xml:space="preserve">                                                 +02.8284 +03.2550       T9 GROUND                                                                            </t>
  </si>
  <si>
    <t xml:space="preserve">VS1      ic_so8_150_pri                   230  1 +03.8110 +01.0391        1 \ENETA_RD_XFMR                                                                    </t>
  </si>
  <si>
    <t xml:space="preserve">                                                 +03.8431 +01.0774        2 ENETA_RD_XFMR                                                                     </t>
  </si>
  <si>
    <t xml:space="preserve">                                                 +03.8753 +01.1157        3 \ENETA_TD_XFMR                                                                    </t>
  </si>
  <si>
    <t xml:space="preserve">                                                 +03.9074 +01.1540        4 ENETA_TD_XFMR                                                                     </t>
  </si>
  <si>
    <t xml:space="preserve">                                                 +03.7542 +01.2825        5 ENETA_TD_XFMR                                                                     </t>
  </si>
  <si>
    <t xml:space="preserve">                                                 +03.7221 +01.2442        6 \ENETA_TD_XFMR                                                                    </t>
  </si>
  <si>
    <t xml:space="preserve">                                                 +03.6899 +01.2059        7 ENETA_RD_XFMR                                                                     </t>
  </si>
  <si>
    <t xml:space="preserve">                                                 +03.6578 +01.1676        8 \ENETA_RD_XFMR                                                                    </t>
  </si>
  <si>
    <t xml:space="preserve">Y1       cy_nz2520sb                        0  1 +02.0265 +03.1372        1 VCC3_3                                                                            </t>
  </si>
  <si>
    <t xml:space="preserve">                                                 +01.9595 +03.1372        2 GROUND                                                                            </t>
  </si>
  <si>
    <t xml:space="preserve">                                                 +01.9595 +03.0862        3 $1N4773                                                                           </t>
  </si>
  <si>
    <t xml:space="preserve">                                                 +02.0265 +03.0862        4 VCC3_3                                                                            </t>
  </si>
  <si>
    <t xml:space="preserve">Y2       cy_nz2520sb                        0  1 +02.1660 +03.1369        1 VCC3_3                                                                            </t>
  </si>
  <si>
    <t xml:space="preserve">                                                 +02.0990 +03.1369        2 GROUND                                                                            </t>
  </si>
  <si>
    <t xml:space="preserve">                                                 +02.0990 +03.0859        3 $1N4720                                                                           </t>
  </si>
  <si>
    <t xml:space="preserve">                                                 +02.1660 +03.0859        4 VCC3_3                                                                            </t>
  </si>
  <si>
    <t xml:space="preserve">Y3       cy_nz2520sb                        0  1 +01.5219 +02.9993        1 VCC3_3                                                                            </t>
  </si>
  <si>
    <t xml:space="preserve">                                                 +01.4549 +02.9993        2 GROUND                                                                            </t>
  </si>
  <si>
    <t xml:space="preserve">                                                 +01.4549 +02.9483        3 $1N1192                                                                           </t>
  </si>
  <si>
    <t xml:space="preserve">                                                 +01.5219 +02.9483        4 VCC3_3                                                                            </t>
  </si>
  <si>
    <t xml:space="preserve">Y4       cy_nz2520sb                      320  1 +03.0112 +02.2187        1 VCC3_3                                                                            </t>
  </si>
  <si>
    <t xml:space="preserve">                                                 +02.9599 +02.2618        2 GROUND                                                                            </t>
  </si>
  <si>
    <t xml:space="preserve">                                                 +02.9271 +02.2227        3 ENETA_CLK_25MHZ                                                                   </t>
  </si>
  <si>
    <t xml:space="preserve">                                                 +02.9784 +02.1796        4 VCC3_3                                                                            </t>
  </si>
  <si>
    <t>.HOLE</t>
  </si>
  <si>
    <t>*X_COORD|Y-COORD ||DIAM    || PLATED? ||REF DES |PIN     | SIGNAL                          |CL|SL</t>
  </si>
  <si>
    <t>+03.0020 +03.7330  +00.0100  PLATE      CN500    1        DDR3_CKE                          1 14</t>
  </si>
  <si>
    <t>+03.0020 +03.4450  +00.0100  PLATE      CN501    1        DDR3_ODT                          1 14</t>
  </si>
  <si>
    <t>+03.0967 +03.5110  +00.0100  PLATE      CN502    1        DDR3_A[0]                         1 14</t>
  </si>
  <si>
    <t>+03.1282 +03.6670  +00.0100  PLATE      CN503    1        DDR3_A[1]                         1 14</t>
  </si>
  <si>
    <t>+03.1282 +03.5110  +00.0100  PLATE      CN504    1        DDR3_A[2]                         1 14</t>
  </si>
  <si>
    <t>+03.0967 +03.4790  +00.0100  PLATE      CN505    1        DDR3_A[3]                         1 14</t>
  </si>
  <si>
    <t>+03.1282 +03.6990  +00.0100  PLATE      CN506    1        DDR3_A[4]                         1 14</t>
  </si>
  <si>
    <t>+03.1282 +03.4790  +00.0100  PLATE      CN507    1        DDR3_A[5]                         1 14</t>
  </si>
  <si>
    <t>+03.1598 +03.6990  +00.0100  PLATE      CN508    1        DDR3_A[6]                         1 14</t>
  </si>
  <si>
    <t>+03.1600 +03.4790  +00.0100  PLATE      CN509    1        DDR3_A[7]                         1 14</t>
  </si>
  <si>
    <t>+03.1913 +03.6980  +00.0100  PLATE      CN510    1        DDR3_A[8]                         1 14</t>
  </si>
  <si>
    <t>+03.1600 +03.5110  +00.0100  PLATE      CN511    1        DDR3_A[9]                         1 14</t>
  </si>
  <si>
    <t>+03.1920 +03.5110  +00.0100  PLATE      CN512    1        DDR3_A[13]                        1 14</t>
  </si>
  <si>
    <t>+03.0967 +03.6670  +00.0100  PLATE      CN513    1        DDR3_A[12]                        1 14</t>
  </si>
  <si>
    <t>+03.1598 +03.6670  +00.0100  PLATE      CN514    1        DDR3_A[11]                        1 14</t>
  </si>
  <si>
    <t>+03.0337 +03.5110  +00.0100  PLATE      CN515    1        DDR3_WE_L                         1 14</t>
  </si>
  <si>
    <t>+02.9700 +03.5110  +00.0100  PLATE      CN516    1        DDR3_RAS_L                        1 14</t>
  </si>
  <si>
    <t>+03.0020 +03.5110  +00.0100  PLATE      CN517    1        DDR3_CAS_L                        1 14</t>
  </si>
  <si>
    <t>+03.0337 +03.4790  +00.0100  PLATE      CN518    1        DDR3_CS_L                         1 14</t>
  </si>
  <si>
    <t>+03.0338 +03.6680  +00.0100  PLATE      CN519    1        DDR3_A[10]                        1 14</t>
  </si>
  <si>
    <t>+03.1920 +03.6670  +00.0100  PLATE      CN520    1        DDR3_A[14]                        1 14</t>
  </si>
  <si>
    <t>+00.5250 +04.8036  +00.0380  PLATE      P2       1        GROUND                            1 14</t>
  </si>
  <si>
    <t>+00.3870 +04.6063  +00.0280  PLATE      P4       A1       BP_DATA(2)                        1 14</t>
  </si>
  <si>
    <t>+00.3870 +04.5275  +00.0280  PLATE      P4       A2       BP_DATA(5)                        1 14</t>
  </si>
  <si>
    <t>+00.3870 +04.4487  +00.0280  PLATE      P4       A3       BP_DATA(8)                        1 14</t>
  </si>
  <si>
    <t>+00.3870 +04.3699  +00.0280  PLATE      P4       A4       BP_DATA(11)                       1 14</t>
  </si>
  <si>
    <t>+00.3870 +04.2911  +00.0280  PLATE      P4       A5       BP_DATA(14)                       1 14</t>
  </si>
  <si>
    <t>+00.3870 +04.2123  +00.0280  PLATE      P4       A6       BP_GA(1)                          1 14</t>
  </si>
  <si>
    <t>+00.3870 +04.1335  +00.0280  PLATE      P4       A7       BP_GA(4)                          1 14</t>
  </si>
  <si>
    <t>+00.3870 +04.0547  +00.0280  PLATE      P4       A8       BP_ARB_L(0)                       1 14</t>
  </si>
  <si>
    <t>+00.3870 +03.9759  +00.0280  PLATE      P4       A9       BP_ARB_L(3)                       1 14</t>
  </si>
  <si>
    <t>+00.3082 +04.6063  +00.0280  PLATE      P4       B1       BP_DATA(1)                        1 14</t>
  </si>
  <si>
    <t>+00.3082 +04.5275  +00.0280  PLATE      P4       B2       BP_DATA(4)                        1 14</t>
  </si>
  <si>
    <t>+00.3082 +04.4487  +00.0280  PLATE      P4       B3       BP_DATA(7)                        1 14</t>
  </si>
  <si>
    <t>+00.3082 +04.3699  +00.0280  PLATE      P4       B4       BP_DATA(10)                       1 14</t>
  </si>
  <si>
    <t>+00.3082 +04.2911  +00.0280  PLATE      P4       B5       BP_DATA(13)                       1 14</t>
  </si>
  <si>
    <t>+00.3082 +04.2123  +00.0280  PLATE      P4       B6       BP_GA(0)                          1 14</t>
  </si>
  <si>
    <t>+00.3082 +04.1335  +00.0280  PLATE      P4       B7       BP_GA(3)                          1 14</t>
  </si>
  <si>
    <t>+00.3082 +04.0547  +00.0280  PLATE      P4       B8       BP_ARBSTB_L                       1 14</t>
  </si>
  <si>
    <t>+00.3082 +03.9759  +00.0280  PLATE      P4       B9       BP_ARB_L(2)                       1 14</t>
  </si>
  <si>
    <t>+00.2294 +04.6063  +00.0280  PLATE      P4       C1       BP_DATA(0)                        1 14</t>
  </si>
  <si>
    <t>+00.2294 +04.5275  +00.0280  PLATE      P4       C2       BP_DATA(3)                        1 14</t>
  </si>
  <si>
    <t>+00.2294 +04.4487  +00.0280  PLATE      P4       C3       BP_DATA(6)                        1 14</t>
  </si>
  <si>
    <t>+00.2294 +04.3699  +00.0280  PLATE      P4       C4       BP_DATA(9)                        1 14</t>
  </si>
  <si>
    <t>+00.2294 +04.2911  +00.0280  PLATE      P4       C5       BP_DATA(12)                       1 14</t>
  </si>
  <si>
    <t>+00.2294 +04.2123  +00.0280  PLATE      P4       C6       BP_DATA(15)                       1 14</t>
  </si>
  <si>
    <t>+00.2294 +04.1335  +00.0280  PLATE      P4       C7       $NONE$                            1 14</t>
  </si>
  <si>
    <t>+00.2294 +04.0547  +00.0280  PLATE      P4       C8       $NONE$                            1 14</t>
  </si>
  <si>
    <t>+00.2294 +03.9759  +00.0280  PLATE      P4       C9       BP_ARB_L(1)                       1 14</t>
  </si>
  <si>
    <t>+00.1506 +04.6063  +00.0280  PLATE      P4       D1       GROUND                            1 14</t>
  </si>
  <si>
    <t>+00.1506 +04.5275  +00.0280  PLATE      P4       D2       GROUND                            1 14</t>
  </si>
  <si>
    <t>+00.1506 +04.4487  +00.0280  PLATE      P4       D3       GROUND                            1 14</t>
  </si>
  <si>
    <t>+00.1506 +04.3699  +00.0280  PLATE      P4       D4       GROUND                            1 14</t>
  </si>
  <si>
    <t>+00.1506 +04.2911  +00.0280  PLATE      P4       D5       GROUND                            1 14</t>
  </si>
  <si>
    <t>+00.1506 +04.2123  +00.0280  PLATE      P4       D6       GROUND                            1 14</t>
  </si>
  <si>
    <t>+00.1506 +04.1335  +00.0280  PLATE      P4       D7       GROUND                            1 14</t>
  </si>
  <si>
    <t>+00.1506 +04.0547  +00.0280  PLATE      P4       D8       GROUND                            1 14</t>
  </si>
  <si>
    <t>+00.1506 +03.9759  +00.0280  PLATE      P4       D9       GROUND                            1 14</t>
  </si>
  <si>
    <t>+00.3870 +03.8971  +00.0280  PLATE      P4       A10      GROUND                            1 14</t>
  </si>
  <si>
    <t>+00.3870 +03.8183  +00.0280  PLATE      P4       A11      BP_BREQ_L                         1 14</t>
  </si>
  <si>
    <t>+00.3870 +03.7395  +00.0280  PLATE      P4       A12      BP_STATUS(1)                      1 14</t>
  </si>
  <si>
    <t>+00.3870 +03.6607  +00.0280  PLATE      P4       A13      $NONE$                            1 14</t>
  </si>
  <si>
    <t>+00.3870 +03.5819  +00.0280  PLATE      P4       A14      GROUND                            1 14</t>
  </si>
  <si>
    <t>+00.3870 +03.5031  +00.0280  PLATE      P4       A15      BP1_2V                            1 14</t>
  </si>
  <si>
    <t>+00.3870 +03.4243  +00.0280  PLATE      P4       A16      $NONE$                            1 14</t>
  </si>
  <si>
    <t>+00.3870 +03.3455  +00.0280  PLATE      P4       A17      5VBP                              1 14</t>
  </si>
  <si>
    <t>+00.3870 +03.2667  +00.0280  PLATE      P4       A18      BP_3V_IN                          1 14</t>
  </si>
  <si>
    <t>+00.3082 +03.8971  +00.0280  PLATE      P4       B10      BP_GA(2)                          1 14</t>
  </si>
  <si>
    <t>+00.3082 +03.8183  +00.0280  PLATE      P4       B11      BP_STATUS(0)                      1 14</t>
  </si>
  <si>
    <t>+00.3082 +03.7395  +00.0280  PLATE      P4       B12      BP_STATUS(2)                      1 14</t>
  </si>
  <si>
    <t>+00.3082 +03.6607  +00.0280  PLATE      P4       B13      BP_STATUS(3)                      1 14</t>
  </si>
  <si>
    <t>+00.3082 +03.5819  +00.0280  PLATE      P4       B14      GROUND                            1 14</t>
  </si>
  <si>
    <t>+00.3082 +03.5031  +00.0280  PLATE      P4       B15      ICP_DC_FAIL_L                     1 14</t>
  </si>
  <si>
    <t>+00.3082 +03.4243  +00.0280  PLATE      P4       B16      SYS_FAIL_L                        1 14</t>
  </si>
  <si>
    <t>+00.3082 +03.3455  +00.0280  PLATE      P4       B17      5VBP                              1 14</t>
  </si>
  <si>
    <t>+00.3082 +03.2667  +00.0280  PLATE      P4       B18      BP_3V_IN                          1 14</t>
  </si>
  <si>
    <t>+00.2294 +03.8971  +00.0280  PLATE      P4       C10      GROUND                            1 14</t>
  </si>
  <si>
    <t>+00.2294 +03.8183  +00.0280  PLATE      P4       C11      BP_SYNC_L                         1 14</t>
  </si>
  <si>
    <t>+00.2294 +03.7395  +00.0280  PLATE      P4       C12      BP_XFER_L                         1 14</t>
  </si>
  <si>
    <t>+00.2294 +03.6607  +00.0280  PLATE      P4       C13      BP_STATUS(4)                      1 14</t>
  </si>
  <si>
    <t>+00.2294 +03.5819  +00.0280  PLATE      P4       C14      GROUND                            1 14</t>
  </si>
  <si>
    <t>+00.2294 +03.5031  +00.0280  PLATE      P4       C15      BP_I2C_CLK                        1 14</t>
  </si>
  <si>
    <t>+00.2294 +03.4243  +00.0280  PLATE      P4       C16      BP_I2C_DATA                       1 14</t>
  </si>
  <si>
    <t>+00.2294 +03.3455  +00.0280  PLATE      P4       C17      5VBP                              1 14</t>
  </si>
  <si>
    <t>+00.2294 +03.2667  +00.0280  PLATE      P4       C18      24VBP                             1 14</t>
  </si>
  <si>
    <t>+00.1506 +03.8971  +00.0280  PLATE      P4       D10      GROUND                            1 14</t>
  </si>
  <si>
    <t>+00.1506 +03.8183  +00.0280  PLATE      P4       D11      GROUND                            1 14</t>
  </si>
  <si>
    <t>+00.1506 +03.7395  +00.0280  PLATE      P4       D12      GROUND                            1 14</t>
  </si>
  <si>
    <t>+00.1506 +03.6607  +00.0280  PLATE      P4       D13      GROUND                            1 14</t>
  </si>
  <si>
    <t>+00.1506 +03.5819  +00.0280  PLATE      P4       D14      $NONE$                            1 14</t>
  </si>
  <si>
    <t>+00.1506 +03.5031  +00.0280  PLATE      P4       D15      ICP_TEST_L                        1 14</t>
  </si>
  <si>
    <t>+00.1506 +03.4243  +00.0280  PLATE      P4       D16      BP_3V_IN                          1 14</t>
  </si>
  <si>
    <t>+00.1506 +03.3455  +00.0280  PLATE      P4       D17      5VBP                              1 14</t>
  </si>
  <si>
    <t>+00.1506 +03.2667  +00.0280  PLATE      P4       D18      24VBP                             1 14</t>
  </si>
  <si>
    <t>+03.3511 +03.8510  +00.0380  PLATE      P5       1        GROUND                            1 14</t>
  </si>
  <si>
    <t>+00.2023 +02.7126  +00.0380  PLATE      P7       1        GROUND                            1 14</t>
  </si>
  <si>
    <t>+02.3671 +02.6919  +00.0380  PLATE      P8       1        GROUND                            1 14</t>
  </si>
  <si>
    <t>+04.5169 +02.4968  +00.0320  PLATE      P9       1        USB_VBUS                          1 14</t>
  </si>
  <si>
    <t>+04.5169 +02.3988  +00.0320  PLATE      P9       2        USB_DNEG_CONN                     1 14</t>
  </si>
  <si>
    <t>+04.5959 +02.3988  +00.0320  PLATE      P9       3        USB_DPOS_CONN                     1 14</t>
  </si>
  <si>
    <t>+04.5959 +02.4968  +00.0320  PLATE      P9       4        USB_GND                           1 14</t>
  </si>
  <si>
    <t>+02.0695 +01.3384  +00.0380  PLATE      P10      1        GROUND                            1 14</t>
  </si>
  <si>
    <t>+04.1870 +00.8600  +00.0320  PLATE      P12      1        ENETA_TD_XFMR                     1 14</t>
  </si>
  <si>
    <t>+04.1077 +00.8744  +00.0320  PLATE      P12      2        \ENETA_TD_XFMR                    1 14</t>
  </si>
  <si>
    <t>+04.1356 +00.7988  +00.0320  PLATE      P12      3        ENETA_RD_XFMR                     1 14</t>
  </si>
  <si>
    <t>+04.0562 +00.8131  +00.0320  PLATE      P12      4        $1N38                             1 14</t>
  </si>
  <si>
    <t>+04.0841 +00.7375  +00.0320  PLATE      P12      5        $1N38                             1 14</t>
  </si>
  <si>
    <t>+04.0048 +00.7518  +00.0320  PLATE      P12      6        \ENETA_RD_XFMR                    1 14</t>
  </si>
  <si>
    <t>+04.0327 +00.6762  +00.0320  PLATE      P12      7        $1N37                             1 14</t>
  </si>
  <si>
    <t>+03.9534 +00.6905  +00.0320  PLATE      P12      8        $1N37                             1 14</t>
  </si>
  <si>
    <t>+02.4251 +04.6890  +00.0220  PLATE      TP1      1        VCC5_0                            1 14</t>
  </si>
  <si>
    <t>+00.5879 +04.9030  +00.0220  PLATE      TP2      1        VCC5_0                            1 14</t>
  </si>
  <si>
    <t>+02.3235 +04.9831  +00.0220  PLATE      TP3      1        JTAG1_BYPASS_L151                 1 14</t>
  </si>
  <si>
    <t>+00.4251 +05.0210  +00.0220  PLATE      TP4      1        VCC5_0                            1 14</t>
  </si>
  <si>
    <t>+02.6590 +05.0090  +00.0220  PLATE      TP5      1        VCC5_0                            1 14</t>
  </si>
  <si>
    <t>+02.3219 +05.0883  +00.0220  PLATE      TP6      1        JTAG1_BYPASS_APEX2                1 14</t>
  </si>
  <si>
    <t>+01.3347 +04.7187  +00.0220  PLATE      TP7      1        VCC1_5                            1 14</t>
  </si>
  <si>
    <t>+02.5828 +04.5949  +00.0220  PLATE      TP8      1        $1N5133                           1 14</t>
  </si>
  <si>
    <t>+01.8150 +04.6700  +00.0220  PLATE      TP9      1        $2N1378                           1 14</t>
  </si>
  <si>
    <t>+01.7550 +04.6700  +00.0220  PLATE      TP10     1        VCC3_3                            1 14</t>
  </si>
  <si>
    <t>+01.6900 +04.6700  +00.0220  PLATE      TP11     1        ICE_GPIO14                        1 14</t>
  </si>
  <si>
    <t>+01.6300 +04.6700  +00.0220  PLATE      TP12     1        JTAG1_ICE2_BYPASS                 1 14</t>
  </si>
  <si>
    <t>+01.5700 +04.6700  +00.0220  PLATE      TP13     1        VCC3_3                            1 14</t>
  </si>
  <si>
    <t>+01.1682 +04.6537  +00.0220  PLATE      TP17     1        $1N1252                           1 14</t>
  </si>
  <si>
    <t>+01.1115 +04.6537  +00.0220  PLATE      TP18     1        $1N1249                           1 14</t>
  </si>
  <si>
    <t>+01.0529 +04.6537  +00.0220  PLATE      TP19     1        1588AUX_IO                        1 14</t>
  </si>
  <si>
    <t>+01.0029 +04.6872  +00.0220  PLATE      TP20     1        $1N1240                           1 14</t>
  </si>
  <si>
    <t>+00.9959 +04.6301  +00.0220  PLATE      TP21     1        $1N1246                           1 14</t>
  </si>
  <si>
    <t>+00.9497 +04.6872  +00.0220  PLATE      TP22     1        $1N1231                           1 14</t>
  </si>
  <si>
    <t>+00.9392 +04.6301  +00.0220  PLATE      TP23     1        $1N1243                           1 14</t>
  </si>
  <si>
    <t>+00.5432 +04.6734  +00.0220  PLATE      TP24     1        $1N1237                           1 14</t>
  </si>
  <si>
    <t>+00.5882 +04.6174  +00.0220  PLATE      TP25     1        $1N1234                           1 14</t>
  </si>
  <si>
    <t>+01.9700 +04.5950  +00.0220  PLATE      TP26     1        ICE_DBG(2)                        1 14</t>
  </si>
  <si>
    <t>+01.9700 +04.5200  +00.0220  PLATE      TP27     1        ICE_DBG(1)                        1 14</t>
  </si>
  <si>
    <t>+01.9100 +04.5950  +00.0220  PLATE      TP28     1        ICE_DBG(3)                        1 14</t>
  </si>
  <si>
    <t>+01.9100 +04.5200  +00.0220  PLATE      TP29     1        ICE_DBG(0)                        1 14</t>
  </si>
  <si>
    <t>+01.8500 +04.5950  +00.0220  PLATE      TP30     1        ICE_GPIO10                        1 14</t>
  </si>
  <si>
    <t>+01.8500 +04.5200  +00.0220  PLATE      TP31     1        ICE_GPIO(3)                       1 14</t>
  </si>
  <si>
    <t>+01.7900 +04.5950  +00.0220  PLATE      TP32     1        ICE_GPIO13                        1 14</t>
  </si>
  <si>
    <t>+01.7900 +04.5200  +00.0220  PLATE      TP33     1        ICE_GPIO15                        1 14</t>
  </si>
  <si>
    <t>+01.7300 +04.5950  +00.0220  PLATE      TP34     1        ICE_GPIO11                        1 14</t>
  </si>
  <si>
    <t>+01.7300 +04.5200  +00.0220  PLATE      TP35     1        ICE_GPIO8                         1 14</t>
  </si>
  <si>
    <t>+01.6700 +04.5950  +00.0220  PLATE      TP36     1        1588PPSOUT                        1 14</t>
  </si>
  <si>
    <t>+01.6700 +04.5200  +00.0220  PLATE      TP37     1        GP_INT(6)                         1 14</t>
  </si>
  <si>
    <t>+01.6100 +04.5950  +00.0220  PLATE      TP38     1        ICE_GPIO9                         1 14</t>
  </si>
  <si>
    <t>+01.6100 +04.5200  +00.0220  PLATE      TP39     1        GP_INT(5)                         1 14</t>
  </si>
  <si>
    <t>+03.1076 +04.4957  +00.0220  PLATE      TP40     1        VCC1_15                           1 14</t>
  </si>
  <si>
    <t>+01.3360 +03.7579  +00.0220  PLATE      TP44     1        BOARD_RESET_L                     1 14</t>
  </si>
  <si>
    <t>+01.4749 +03.6294  +00.0220  PLATE      TP46     1        ICE_CS_L(4)                       1 14</t>
  </si>
  <si>
    <t>+00.8895 +02.8480  +00.0220  PLATE      TP49     1        VCC5_0                            1 14</t>
  </si>
  <si>
    <t>+00.4445 +02.7549  +00.0220  PLATE      TP54     1        VCC5_0                            1 14</t>
  </si>
  <si>
    <t>+01.6757 +02.8281  +00.0220  PLATE      TP55     1        $1N3883                           1 14</t>
  </si>
  <si>
    <t>+00.5678 +02.6141  +00.0220  PLATE      TP56     1        $1N5711                           1 14</t>
  </si>
  <si>
    <t>+01.6847 +02.7278  +00.0220  PLATE      TP57     1        $1N4495                           1 14</t>
  </si>
  <si>
    <t>+01.0244 +02.7953  +00.0220  PLATE      TP58     1        $1N5444                           1 14</t>
  </si>
  <si>
    <t>+01.0244 +02.7341  +00.0220  PLATE      TP59     1        $1N5442                           1 14</t>
  </si>
  <si>
    <t>+01.7484 +02.6118  +00.0220  PLATE      TP60     1        $1N4671                           1 14</t>
  </si>
  <si>
    <t>+01.0253 +02.6135  +00.0220  PLATE      TP61     1        $1N5440                           1 14</t>
  </si>
  <si>
    <t>+00.9844 +02.6494  +00.0220  PLATE      TP62     1        $1N4547                           1 14</t>
  </si>
  <si>
    <t>+01.6929 +02.5058  +00.0220  PLATE      TP63     1        $1N4676                           1 14</t>
  </si>
  <si>
    <t>+01.6758 +02.5528  +00.0220  PLATE      TP64     1        PWRON_RST_L                       1 14</t>
  </si>
  <si>
    <t>+01.0253 +02.5244  +00.0220  PLATE      TP65     1        $1N5612                           1 14</t>
  </si>
  <si>
    <t>+00.9844 +02.5703  +00.0220  PLATE      TP66     1        $1N5614                           1 14</t>
  </si>
  <si>
    <t>+01.7489 +02.4653  +00.0220  PLATE      TP67     1        $1N4678                           1 14</t>
  </si>
  <si>
    <t>+00.6797 +02.4144  +00.0220  PLATE      TP68     1        $1N5713                           1 14</t>
  </si>
  <si>
    <t>+00.2370 +02.4980  +00.0220  PLATE      TP69     1        VCC5_0                            1 14</t>
  </si>
  <si>
    <t>+01.7194 +02.3806  +00.0220  PLATE      TP70     1        $1N4529                           1 14</t>
  </si>
  <si>
    <t>+01.0246 +02.3616  +00.0220  PLATE      TP71     1        $1N4418                           1 14</t>
  </si>
  <si>
    <t>+02.8315 +02.2982  +00.0220  PLATE      TP72     1        $5N3871                           1 14</t>
  </si>
  <si>
    <t>+02.3658 +02.2999  +00.0220  PLATE      TP73     1        ENET_MDC                          1 14</t>
  </si>
  <si>
    <t>+00.4540 +02.1550  +00.0220  PLATE      TP74     1        VBD3_3                            1 14</t>
  </si>
  <si>
    <t>+00.4033 +02.1328  +00.0220  PLATE      TP75     1        $1N3735                           1 14</t>
  </si>
  <si>
    <t>+00.1260 +02.0950  +00.0220  PLATE      TP76     1        VCC5_0                            1 14</t>
  </si>
  <si>
    <t>+02.3597 +01.9267  +00.0220  PLATE      TP77     1        ENETA_LED1                        1 14</t>
  </si>
  <si>
    <t>+02.3847 +01.8122  +00.0220  PLATE      TP78     1        ENETA_LED0                        1 14</t>
  </si>
  <si>
    <t>+01.6513 +01.8556  +00.0220  PLATE      TP79     1        VCC3_3                            1 14</t>
  </si>
  <si>
    <t>+02.8040 +01.7761  +00.0220  PLATE      TP80     1        $5N4970                           1 14</t>
  </si>
  <si>
    <t>+02.4694 +01.7410  +00.0220  PLATE      TP81     1        ENETA_PHYRST_L                    1 14</t>
  </si>
  <si>
    <t>+02.4276 +01.7773  +00.0220  PLATE      TP82     1        PHY_INT                           1 14</t>
  </si>
  <si>
    <t>+02.8508 +01.6122  +00.0220  PLATE      TP83     1        PHYA2_5                           1 14</t>
  </si>
  <si>
    <t>+02.3682 +01.6952  +00.0220  PLATE      TP84     1        VCC1_2                            1 14</t>
  </si>
  <si>
    <t>+01.1850 +01.3600  +00.0220  PLATE      TP85     1        VCC5_0                            1 14</t>
  </si>
  <si>
    <t>+01.5880 +01.2470  +00.0220  PLATE      TP86     1        VCC5_0                            1 14</t>
  </si>
  <si>
    <t>+02.4146 +05.0887  +00.0220  PLATE      TP87     1        VCC3_3                            1 14</t>
  </si>
  <si>
    <t>+02.4152 +04.9835  +00.0220  PLATE      TP88     1        VBD3_3                            1 14</t>
  </si>
  <si>
    <t>+03.6887 +00.9530  +00.0100  PLATE                        $1N31                             1 14</t>
  </si>
  <si>
    <t>+03.5191 +01.0942  +00.0100  PLATE                        $1N32                             1 14</t>
  </si>
  <si>
    <t>+03.8132 +00.7876  +00.0180  PLATE                        $1N37                             1 14</t>
  </si>
  <si>
    <t>+03.7439 +00.9576  +00.0100  PLATE                        $1N37                             1 14</t>
  </si>
  <si>
    <t>+03.5641 +00.9965  +00.0180  PLATE                        $1N44                             1 14</t>
  </si>
  <si>
    <t>+03.5217 +01.2143  +00.0100  PLATE                        $1N44                             1 14</t>
  </si>
  <si>
    <t>+03.4277 +01.1109  +00.0180  PLATE                        $1N45                             1 14</t>
  </si>
  <si>
    <t>+03.6822 +01.4047  +00.0100  PLATE                        $1N45                             1 14</t>
  </si>
  <si>
    <t>+02.1259 +03.3763  +00.0100  PLATE                        $1N681                            1 14</t>
  </si>
  <si>
    <t>+02.2346 +04.1516  +00.0100  PLATE                        $1N969                            1 14</t>
  </si>
  <si>
    <t>+02.3577 +04.6943  +00.0100  PLATE                        $1N969                            1 14</t>
  </si>
  <si>
    <t>+01.9592 +04.3090  +00.0100  PLATE                        $1N1149                           1 14</t>
  </si>
  <si>
    <t>+02.2338 +04.6897  +00.0100  PLATE                        $1N1149                           1 14</t>
  </si>
  <si>
    <t>+01.4607 +02.9480  +00.0100  PLATE                        $1N1192                           1 14</t>
  </si>
  <si>
    <t>+00.8769 +04.4713  +00.0100  PLATE                        $1N1231                           1 14</t>
  </si>
  <si>
    <t>+00.9162 +04.4713  +00.0100  PLATE                        $1N1240                           1 14</t>
  </si>
  <si>
    <t>+00.9556 +04.4713  +00.0100  PLATE                        $1N1249                           1 14</t>
  </si>
  <si>
    <t>+00.9556 +04.4319  +00.0100  PLATE                        $1N1252                           1 14</t>
  </si>
  <si>
    <t>+01.6050 +03.7581  +00.0100  PLATE                        $1N1265                           1 14</t>
  </si>
  <si>
    <t>+00.8375 +03.9988  +00.0100  PLATE                        $1N1334                           1 14</t>
  </si>
  <si>
    <t>+00.9162 +03.9988  +00.0100  PLATE                        $1N1343                           1 14</t>
  </si>
  <si>
    <t>+01.2706 +04.5107  +00.0100  PLATE                        $1N1474                           1 14</t>
  </si>
  <si>
    <t>+01.3061 +04.6537  +00.0100  PLATE                        $1N1474                           1 14</t>
  </si>
  <si>
    <t>+01.1130 +04.4319  +00.0100  PLATE                        $1N1480                           1 14</t>
  </si>
  <si>
    <t>+01.2250 +04.6537  +00.0100  PLATE                        $1N1480                           1 14</t>
  </si>
  <si>
    <t>+03.1548 +04.9642  +00.0100  PLATE                        $1N1585                           1 14</t>
  </si>
  <si>
    <t>+03.2551 +04.9640  +00.0100  PLATE                        $1N1585                           1 14</t>
  </si>
  <si>
    <t>+03.2053 +04.9642  +00.0100  PLATE                        $1N1585                           1 14</t>
  </si>
  <si>
    <t>+00.5777 +02.9070  +00.0100  PLATE                        $1N1654                           1 14</t>
  </si>
  <si>
    <t>+00.4030 +02.8960  +00.0100  PLATE                        $1N1664                           1 14</t>
  </si>
  <si>
    <t>+00.4480 +02.6860  +00.0100  PLATE                        $1N1666                           1 14</t>
  </si>
  <si>
    <t>+00.5650 +02.8410  +00.0100  PLATE                        $1N1666                           1 14</t>
  </si>
  <si>
    <t>+00.7206 +03.4332  +00.0100  PLATE                        $1N1682                           1 14</t>
  </si>
  <si>
    <t>+00.5439 +03.2354  +00.0100  PLATE                        $1N1685                           1 14</t>
  </si>
  <si>
    <t>+01.4536 +01.6239  +00.0100  PLATE                        $1N1693                           1 14</t>
  </si>
  <si>
    <t>+01.5015 +01.6233  +00.0100  PLATE                        $1N1693                           1 14</t>
  </si>
  <si>
    <t>+01.4123 +01.6253  +00.0100  PLATE                        $1N1693                           1 14</t>
  </si>
  <si>
    <t>+00.9130 +03.2020  +00.0100  PLATE                        $1N1721                           1 14</t>
  </si>
  <si>
    <t>+01.2544 +04.8455  +00.0100  PLATE                        $1N1765                           1 14</t>
  </si>
  <si>
    <t>+01.2543 +04.8080  +00.0100  PLATE                        $1N1765                           1 14</t>
  </si>
  <si>
    <t>+01.2547 +04.8834  +00.0100  PLATE                        $1N1765                           1 14</t>
  </si>
  <si>
    <t>+00.6643 +01.9923  +00.0040  PLATE                        $1N1796                          13 14</t>
  </si>
  <si>
    <t>+01.1544 +02.2442  +00.0100  PLATE                        $1N1796                           1 14</t>
  </si>
  <si>
    <t>+00.6830 +02.1110  +00.0100  PLATE                        $1N1796                           1 14</t>
  </si>
  <si>
    <t>+01.9985 +04.1909  +00.0100  PLATE                        $1N1812                           1 14</t>
  </si>
  <si>
    <t>+01.6147 +02.9858  +00.0100  PLATE                        $1N1812                           1 14</t>
  </si>
  <si>
    <t>+00.4100 +02.5700  +00.0100  PLATE                        $1N1812                           1 14</t>
  </si>
  <si>
    <t>+01.8017 +04.1909  +00.0100  PLATE                        $1N1836                           1 14</t>
  </si>
  <si>
    <t>+02.1953 +04.3090  +00.0100  PLATE                        $1N1915                           1 14</t>
  </si>
  <si>
    <t>+02.1900 +04.4400  +00.0100  PLATE                        $1N1915                           1 14</t>
  </si>
  <si>
    <t>+00.5250 +03.1090  +00.0100  PLATE                        $1N1967                           1 14</t>
  </si>
  <si>
    <t>+00.4686 +03.2604  +00.0100  PLATE                        $1N1967                           1 14</t>
  </si>
  <si>
    <t>+01.6050 +03.7188  +00.0100  PLATE                        $1N1972                           1 14</t>
  </si>
  <si>
    <t>+00.6906 +03.5626  +00.0100  PLATE                        $1N2031                           1 14</t>
  </si>
  <si>
    <t>+00.4400 +02.9590  +00.0100  PLATE                        $1N2034                           1 14</t>
  </si>
  <si>
    <t>+00.3410 +03.0600  +00.0100  PLATE                        $1N2034                           1 14</t>
  </si>
  <si>
    <t>+00.1851 +01.4912  +00.0100  PLATE                        $1N2035                           1 14</t>
  </si>
  <si>
    <t>+00.3110 +01.4908  +00.0100  PLATE                        $1N2035                           1 14</t>
  </si>
  <si>
    <t>+01.0524 +01.7638  +00.0100  PLATE                        $1N2035                           1 14</t>
  </si>
  <si>
    <t>+00.3183 +01.6993  +00.0100  PLATE                        $1N2035                           1 14</t>
  </si>
  <si>
    <t>+00.1770 +01.7104  +00.0100  PLATE                        $1N2035                           1 14</t>
  </si>
  <si>
    <t>+00.8083 +02.3065  +00.0100  PLATE                        $1N2035                           1 14</t>
  </si>
  <si>
    <t>+01.0954 +02.0746  +00.0100  PLATE                        $1N2045                           1 14</t>
  </si>
  <si>
    <t>+01.6931 +02.1520  +00.0100  PLATE                        $1N2045                           1 14</t>
  </si>
  <si>
    <t>+01.7642 +02.6676  +00.0100  PLATE                        $1N2045                           1 14</t>
  </si>
  <si>
    <t>+02.0772 +04.3484  +00.0100  PLATE                        $1N2077                           1 14</t>
  </si>
  <si>
    <t>+02.0379 +04.3090  +00.0100  PLATE                        $1N2080                           1 14</t>
  </si>
  <si>
    <t>+01.1387 +04.7751  +00.0100  PLATE                        $1N2230_18                        1 14</t>
  </si>
  <si>
    <t>+02.3194 +04.8534  +00.0100  PLATE                        $1N2230_18                        1 14</t>
  </si>
  <si>
    <t>+01.4338 +03.2190  +00.0100  PLATE                        $1N2271                           1 14</t>
  </si>
  <si>
    <t>+01.2959 +03.2940  +00.0100  PLATE                        $1N2271                           1 14</t>
  </si>
  <si>
    <t>+01.4488 +02.6972  +00.0100  PLATE                        $1N2297                           1 14</t>
  </si>
  <si>
    <t>+00.6920 +02.5390  +00.0100  PLATE                        $1N2297                           1 14</t>
  </si>
  <si>
    <t>+03.3576 +03.9271  +00.0100  PLATE                        $1N2589                           1 14</t>
  </si>
  <si>
    <t>+02.1093 +04.4276  +00.0100  PLATE                        $1N2589                           1 14</t>
  </si>
  <si>
    <t>+03.7267 +03.3148  +00.0100  PLATE                        $1N2589                           1 14</t>
  </si>
  <si>
    <t>+03.3193 +03.9369  +00.0100  PLATE                        $1N2591                           1 14</t>
  </si>
  <si>
    <t>+02.1762 +04.1704  +00.0100  PLATE                        $1N2591                           1 14</t>
  </si>
  <si>
    <t>+03.7265 +03.6109  +00.0100  PLATE                        $1N2591                           1 14</t>
  </si>
  <si>
    <t>+04.2090 +04.9280  +00.0100  PLATE                        $1N2852                           1 14</t>
  </si>
  <si>
    <t>+04.0160 +04.2170  +00.0100  PLATE                        $1N2852                           1 14</t>
  </si>
  <si>
    <t>+04.1820 +04.9070  +00.0100  PLATE                        $1N2856                           1 14</t>
  </si>
  <si>
    <t>+04.0670 +04.5010  +00.0100  PLATE                        $1N2856                           1 14</t>
  </si>
  <si>
    <t>+04.1539 +04.8359  +00.0100  PLATE                        $1N2862                           1 14</t>
  </si>
  <si>
    <t>+04.0182 +04.3274  +00.0100  PLATE                        $1N2862                           1 14</t>
  </si>
  <si>
    <t>+01.2312 +04.4713  +00.0100  PLATE                        $1N2862_5                         1 14</t>
  </si>
  <si>
    <t>+01.2640 +04.6937  +00.0100  PLATE                        $1N2862_5                         1 14</t>
  </si>
  <si>
    <t>+04.1906 +04.8571  +00.0100  PLATE                        $1N2863                           1 14</t>
  </si>
  <si>
    <t>+04.0560 +04.3880  +00.0100  PLATE                        $1N2863                           1 14</t>
  </si>
  <si>
    <t>+04.1820 +04.9440  +00.0100  PLATE                        $1N2865                           1 14</t>
  </si>
  <si>
    <t>+04.0565 +04.5630  +00.0100  PLATE                        $1N2865                           1 14</t>
  </si>
  <si>
    <t>+00.9895 +01.9588  +00.0100  PLATE                        $1N3115                           1 14</t>
  </si>
  <si>
    <t>+02.9082 +04.7501  +00.0100  PLATE                        $1N3118                           1 14</t>
  </si>
  <si>
    <t>+00.5485 +03.2831  +00.0100  PLATE                        $1N3198                           1 14</t>
  </si>
  <si>
    <t>+01.2198 +02.0932  +00.0100  PLATE                        $1N3733                           1 14</t>
  </si>
  <si>
    <t>+00.6107 +01.9370  +00.0100  PLATE                        $1N3735                           1 14</t>
  </si>
  <si>
    <t>+02.0379 +04.3484  +00.0100  PLATE                        $1N3859                           1 14</t>
  </si>
  <si>
    <t>+01.4488 +02.6578  +00.0100  PLATE                        $1N3883                           1 14</t>
  </si>
  <si>
    <t>+00.8769 +04.4319  +00.0100  PLATE                        $1N3887                           1 14</t>
  </si>
  <si>
    <t>+01.4882 +02.6578  +00.0100  PLATE                        $1N4495                           1 14</t>
  </si>
  <si>
    <t>+01.3700 +02.3820  +00.0100  PLATE                        $1N4529                           1 14</t>
  </si>
  <si>
    <t>+01.2912 +02.6184  +00.0100  PLATE                        $1N4547                           1 14</t>
  </si>
  <si>
    <t>+01.4280 +02.5600  +00.0100  PLATE                        $1N4676                           1 14</t>
  </si>
  <si>
    <t>+01.4300 +02.4800  +00.0100  PLATE                        $1N4678                           1 14</t>
  </si>
  <si>
    <t>+02.1012 +03.0822  +00.0100  PLATE                        $1N4720                           1 14</t>
  </si>
  <si>
    <t>+01.9615 +03.0824  +00.0100  PLATE                        $1N4773                           1 14</t>
  </si>
  <si>
    <t>+02.3229 +04.7773  +00.0100  PLATE                        $1N4835                           1 14</t>
  </si>
  <si>
    <t>+01.5504 +01.5396  +00.0100  PLATE                        $1N4835                           1 14</t>
  </si>
  <si>
    <t>+00.3294 +02.5147  +00.0100  PLATE                        $1N4901                           1 14</t>
  </si>
  <si>
    <t>+02.3173 +04.8164  +00.0100  PLATE                        $1N4901                           1 14</t>
  </si>
  <si>
    <t>+00.7870 +03.9310  +00.0100  PLATE                        $1N4984                           1 14</t>
  </si>
  <si>
    <t>+01.8189 +03.9717  +00.0100  PLATE                        $1N4984                           1 14</t>
  </si>
  <si>
    <t>+02.3206 +04.8997  +00.0100  PLATE                        $1N5003                           1 14</t>
  </si>
  <si>
    <t>+00.2977 +02.5354  +00.0100  PLATE                        $1N5003                           1 14</t>
  </si>
  <si>
    <t>+02.7977 +04.7353  +00.0100  PLATE                        $1N5006                           1 14</t>
  </si>
  <si>
    <t>+04.2100 +04.8900  +00.0100  PLATE                        $1N5078                           1 14</t>
  </si>
  <si>
    <t>+04.1634 +04.8753  +00.0100  PLATE                        $1N5107                           1 14</t>
  </si>
  <si>
    <t>+04.0620 +04.4600  +00.0100  PLATE                        $1N5107                           1 14</t>
  </si>
  <si>
    <t>+02.8009 +04.6622  +00.0100  PLATE                        $1N5133                           1 14</t>
  </si>
  <si>
    <t>+00.7230 +02.4350  +00.0100  PLATE                        $1N5431                           1 14</t>
  </si>
  <si>
    <t>+00.7624 +02.4301  +00.0100  PLATE                        $1N5433                           1 14</t>
  </si>
  <si>
    <t>+01.2518 +02.5790  +00.0100  PLATE                        $1N5440                           1 14</t>
  </si>
  <si>
    <t>+01.1730 +02.6578  +00.0100  PLATE                        $1N5442                           1 14</t>
  </si>
  <si>
    <t>+01.2124 +02.6578  +00.0100  PLATE                        $1N5444                           1 14</t>
  </si>
  <si>
    <t>+01.4488 +02.5790  +00.0100  PLATE                        $1N5765                           1 14</t>
  </si>
  <si>
    <t>+00.7308 +01.2658  +00.0100  PLATE                        $1N6282                           1 14</t>
  </si>
  <si>
    <t>+02.7194 +04.6446  +00.0100  PLATE                        $1N6282                           1 14</t>
  </si>
  <si>
    <t>+03.8149 +04.6248  +00.0100  PLATE                        $1N6282                           1 14</t>
  </si>
  <si>
    <t>+00.4731 +01.4301  +00.0100  PLATE                        $1N6317                           1 14</t>
  </si>
  <si>
    <t>+00.3640 +02.0220  +00.0100  PLATE                        $1N6317                           1 14</t>
  </si>
  <si>
    <t>+02.2113 +04.1317  +00.0100  PLATE                        $1N6318                           1 14</t>
  </si>
  <si>
    <t>+03.0339 +03.6985  +00.0100  PLATE                        $2N1192                           1 14</t>
  </si>
  <si>
    <t>+03.4975 +04.1613  +00.0100  PLATE                        $2N1206                           1 14</t>
  </si>
  <si>
    <t>+03.5470 +04.3539  +00.0100  PLATE                        $2N1206                           1 14</t>
  </si>
  <si>
    <t>+02.2346 +03.9548  +00.0100  PLATE                        $2N1210                           1 14</t>
  </si>
  <si>
    <t>+03.0315 +04.2207  +00.0100  PLATE                        $2N1229                           1 14</t>
  </si>
  <si>
    <t>+02.6867 +03.2392  +00.0100  PLATE                        $2N1230                           1 14</t>
  </si>
  <si>
    <t>+04.0631 +04.6551  +00.0100  PLATE                        $2N1240                           1 14</t>
  </si>
  <si>
    <t>+03.8458 +04.6044  +00.0100  PLATE                        $2N1240                           1 14</t>
  </si>
  <si>
    <t>+03.4046 +04.3790  +00.0100  PLATE                        $2N1248                           1 14</t>
  </si>
  <si>
    <t>+03.6175 +03.7816  +00.0100  PLATE                        $2N1248                           1 14</t>
  </si>
  <si>
    <t>+02.9055 +03.4460  +00.0100  PLATE                        $2N1260                           1 14</t>
  </si>
  <si>
    <t>+03.0050 +03.6340  +00.0100  PLATE                        $2N1260                           1 14</t>
  </si>
  <si>
    <t>+02.3133 +04.3484  +00.0100  PLATE                        $2N1265                           1 14</t>
  </si>
  <si>
    <t>+01.8417 +04.8118  +00.0100  PLATE                        $2N1265                           1 14</t>
  </si>
  <si>
    <t>+02.5110 +04.5580  +00.0100  PLATE                        $2N1265                           1 14</t>
  </si>
  <si>
    <t>+03.9969 +04.7561  +00.0100  PLATE                        $2N1277                           1 14</t>
  </si>
  <si>
    <t>+04.0599 +04.6093  +00.0100  PLATE                        $2N1277                           1 14</t>
  </si>
  <si>
    <t>+03.6515 +03.8675  +00.0100  PLATE                        $2N1277                           1 14</t>
  </si>
  <si>
    <t>+03.9384 +03.9080  +00.0100  PLATE                        $2N1277                           1 14</t>
  </si>
  <si>
    <t>+02.3527 +04.3484  +00.0100  PLATE                        $2N1378                           1 14</t>
  </si>
  <si>
    <t>+02.2576 +04.3869  +00.0100  PLATE                        $2N1386                           1 14</t>
  </si>
  <si>
    <t>+02.2739 +04.2696  +00.0100  PLATE                        $2N1386                           1 14</t>
  </si>
  <si>
    <t>+02.7182 +03.2392  +00.0100  PLATE                        $2N2806                           1 14</t>
  </si>
  <si>
    <t>+02.5607 +02.9873  +00.0100  PLATE                        $2N2806                           1 14</t>
  </si>
  <si>
    <t>+02.6870 +03.1410  +00.0100  PLATE                        $2N2806                           1 14</t>
  </si>
  <si>
    <t>+02.9070 +03.9688  +00.0100  PLATE                        $2N2807                           1 14</t>
  </si>
  <si>
    <t>+02.9780 +04.0990  +00.0100  PLATE                        $2N2807                           1 14</t>
  </si>
  <si>
    <t>+02.9410 +04.0990  +00.0100  PLATE                        $2N2807                           1 14</t>
  </si>
  <si>
    <t>+01.8594 +05.0898  +00.0100  PLATE                        $2N3198                           1 14</t>
  </si>
  <si>
    <t>+01.9066 +04.8310  +00.0100  PLATE                        $2N3198                           1 14</t>
  </si>
  <si>
    <t>+01.7567 +04.8035  +00.0100  PLATE                        $2N3228                           1 14</t>
  </si>
  <si>
    <t>+02.0387 +04.6629  +00.0100  PLATE                        $2N3228                           1 14</t>
  </si>
  <si>
    <t>+02.3527 +04.3090  +00.0100  PLATE                        $2N3572                           1 14</t>
  </si>
  <si>
    <t>+03.4580 +03.7819  +00.0100  PLATE                        $2N3572                           1 14</t>
  </si>
  <si>
    <t>+01.9198 +03.5220  +00.0100  PLATE                        $3N887                            1 14</t>
  </si>
  <si>
    <t>+01.7530 +03.0459  +00.0100  PLATE                        $3N887                            1 14</t>
  </si>
  <si>
    <t>+01.8411 +03.7188  +00.0100  PLATE                        $3N1151                           1 14</t>
  </si>
  <si>
    <t>+01.4620 +03.7120  +00.0100  PLATE                        $3N1151                           1 14</t>
  </si>
  <si>
    <t>+01.9198 +03.6401  +00.0100  PLATE                        $3N5055                           1 14</t>
  </si>
  <si>
    <t>+01.7874 +03.0660  +00.0100  PLATE                        $3N5055                           1 14</t>
  </si>
  <si>
    <t>+01.8192 +03.0455  +00.0100  PLATE                        $3N5057                           1 14</t>
  </si>
  <si>
    <t>+01.8804 +03.6794  +00.0100  PLATE                        $3N5057                           1 14</t>
  </si>
  <si>
    <t>+01.8804 +03.7188  +00.0100  PLATE                        $3N5059                           1 14</t>
  </si>
  <si>
    <t>+01.8539 +03.0584  +00.0100  PLATE                        $3N5059                           1 14</t>
  </si>
  <si>
    <t>+01.8017 +03.6007  +00.0100  PLATE                        $3N5061                           1 14</t>
  </si>
  <si>
    <t>+01.8535 +02.8749  +00.0100  PLATE                        $3N5061                           1 14</t>
  </si>
  <si>
    <t>+01.9198 +03.6007  +00.0100  PLATE                        $3N5063                           1 14</t>
  </si>
  <si>
    <t>+01.9071 +02.8803  +00.0100  PLATE                        $3N5063                           1 14</t>
  </si>
  <si>
    <t>+01.8411 +03.6794  +00.0100  PLATE                        $3N5073                           1 14</t>
  </si>
  <si>
    <t>+01.9526 +03.1810  +00.0100  PLATE                        $3N5073                           1 14</t>
  </si>
  <si>
    <t>+01.8022 +02.8603  +00.0100  PLATE                        $3N5073                           1 14</t>
  </si>
  <si>
    <t>+01.7624 +03.6007  +00.0100  PLATE                        $3N5075                           1 14</t>
  </si>
  <si>
    <t>+01.6577 +02.9009  +00.0100  PLATE                        $3N5075                           1 14</t>
  </si>
  <si>
    <t>+01.6837 +03.6794  +00.0100  PLATE                        $3N5269                           1 14</t>
  </si>
  <si>
    <t>+02.9543 +02.0904  +00.0100  PLATE                        $5N49                             1 14</t>
  </si>
  <si>
    <t>+02.5161 +01.7156  +00.0100  PLATE                        $5N3564                           1 14</t>
  </si>
  <si>
    <t>+02.8058 +02.2129  +00.0100  PLATE                        $5N3566                           1 14</t>
  </si>
  <si>
    <t>+00.5461 +01.8151  +00.0040  PLATE                        ADC_OFFSET                       13 14</t>
  </si>
  <si>
    <t>+00.5000 +01.7500  +00.0100  PLATE                        ADC_OFFSET                        1 14</t>
  </si>
  <si>
    <t>+00.1327 +01.7711  +00.0100  PLATE                        ADC_OFFSET                        1 14</t>
  </si>
  <si>
    <t>+00.5461 +01.8742  +00.0040  PLATE                        ADC_PHYA2_5                      13 14</t>
  </si>
  <si>
    <t>+00.6660 +01.7210  +00.0100  PLATE                        ADC_PHYA2_5                       1 14</t>
  </si>
  <si>
    <t>+01.0131 +01.6568  +00.0100  PLATE                        ADC_PHYA2_5                       1 14</t>
  </si>
  <si>
    <t>+01.4101 +04.5355  +00.0100  PLATE                        ADC_TEMP                          1 14</t>
  </si>
  <si>
    <t>+00.4273 +01.9077  +00.0100  PLATE                        ADC_TEMP                          1 14</t>
  </si>
  <si>
    <t>+00.5658 +01.8348  +00.0040  PLATE                        ADC_VBD3_3                       13 14</t>
  </si>
  <si>
    <t>+00.4490 +01.7590  +00.0100  PLATE                        ADC_VBD3_3                        1 14</t>
  </si>
  <si>
    <t>+00.5037 +01.8569  +00.0100  PLATE                        ADC_VCC1_2                        1 14</t>
  </si>
  <si>
    <t>+00.5855 +01.8348  +00.0040  PLATE                        ADC_VCC1_2                       13 14</t>
  </si>
  <si>
    <t>+00.4994 +01.5148  +00.0100  PLATE                        ADC_VCC1_2                        1 14</t>
  </si>
  <si>
    <t>+00.2834 +01.4661  +00.0100  PLATE                        ADC_VCC1_2                        1 14</t>
  </si>
  <si>
    <t>+00.5855 +01.8151  +00.0040  PLATE                        ADC_VCC1_5                       13 14</t>
  </si>
  <si>
    <t>+00.5826 +01.7322  +00.0100  PLATE                        ADC_VCC1_5                        1 14</t>
  </si>
  <si>
    <t>+00.6710 +01.6114  +00.0100  PLATE                        ADC_VCC1_5                        1 14</t>
  </si>
  <si>
    <t>+00.2749 +01.7111  +00.0100  PLATE                        ADC_VCC1_5                        1 14</t>
  </si>
  <si>
    <t>+00.5219 +01.6132  +00.0100  PLATE                        ADC_VCC1_15                       1 14</t>
  </si>
  <si>
    <t>+00.2060 +01.7346  +00.0100  PLATE                        ADC_VCC1_15                       1 14</t>
  </si>
  <si>
    <t>+00.5658 +01.8151  +00.0040  PLATE                        ADC_VCC3_3                       13 14</t>
  </si>
  <si>
    <t>+00.2156 +01.4664  +00.0100  PLATE                        ADC_VCC3_3                        1 14</t>
  </si>
  <si>
    <t>+00.3478 +01.5149  +00.0100  PLATE                        ADC_VCC3_3                        1 14</t>
  </si>
  <si>
    <t>+00.4700 +01.7200  +00.0100  PLATE                        ADC_VCC3_3                        1 14</t>
  </si>
  <si>
    <t>+00.5461 +01.8545  +00.0040  PLATE                        ADC_VCC5_0                       13 14</t>
  </si>
  <si>
    <t>+00.3563 +02.1333  +00.0100  PLATE                        ADC_VCC5_0                        1 14</t>
  </si>
  <si>
    <t>+00.4730 +01.9210  +00.0100  PLATE                        ADC_VCC5_0                        1 14</t>
  </si>
  <si>
    <t>+00.8293 +02.2752  +00.0100  PLATE                        ADC_VCC5_0                        1 14</t>
  </si>
  <si>
    <t>+00.3974 +01.7788  +00.0100  PLATE                        ADC_VREF2_5                       1 14</t>
  </si>
  <si>
    <t>+00.1911 +01.9652  +00.0100  PLATE                        ADC_VREF2_5                       1 14</t>
  </si>
  <si>
    <t>+00.1697 +01.7773  +00.0100  PLATE                        ADC_VREF2_5                       1 14</t>
  </si>
  <si>
    <t>+00.8250 +03.9290  +00.0100  PLATE                        APEX_BBREQ_L                      1 14</t>
  </si>
  <si>
    <t>+01.6274 +03.6624  +00.0100  PLATE                        APEX_BBREQ_L                      1 14</t>
  </si>
  <si>
    <t>+00.9045 +03.7958  +00.0100  PLATE                        APEX_BBREQ_L                      1 14</t>
  </si>
  <si>
    <t>+00.8769 +03.9988  +00.0100  PLATE                        APEX_BCS_L(0)                     1 14</t>
  </si>
  <si>
    <t>+00.9664 +03.7785  +00.0100  PLATE                        APEX_BCS_L(0)                     1 14</t>
  </si>
  <si>
    <t>+00.8769 +04.0382  +00.0100  PLATE                        APEX_BCS_L(1)                     1 14</t>
  </si>
  <si>
    <t>+01.0033 +03.7754  +00.0100  PLATE                        APEX_BCS_L(1)                     1 14</t>
  </si>
  <si>
    <t>+00.8769 +03.9594  +00.0100  PLATE                        APEX_BCS_L(2)                     1 14</t>
  </si>
  <si>
    <t>+01.0403 +03.7728  +00.0100  PLATE                        APEX_BCS_L(2)                     1 14</t>
  </si>
  <si>
    <t>+00.6800 +03.9594  +00.0100  PLATE                        APEX_BP_VREF                      1 14</t>
  </si>
  <si>
    <t>+01.1524 +04.3925  +00.0100  PLATE                        APEX_BUS_CLK                      1 14</t>
  </si>
  <si>
    <t>+01.2312 +04.5107  +00.0100  PLATE                        APEX_CBA_INT_L                    1 14</t>
  </si>
  <si>
    <t>+01.3626 +04.1974  +00.0100  PLATE                        APEX_CBA_INT_L                    1 14</t>
  </si>
  <si>
    <t>+01.8804 +04.1123  +00.0100  PLATE                        APEX_CBA_INT_L                    1 14</t>
  </si>
  <si>
    <t>+01.1918 +04.4713  +00.0100  PLATE                        APEX_CBB_INT_L                    1 14</t>
  </si>
  <si>
    <t>+01.8411 +04.2303  +00.0100  PLATE                        APEX_CBB_INT_L                    1 14</t>
  </si>
  <si>
    <t>+01.1918 +04.4319  +00.0100  PLATE                        APEX_CLK_OUT                      1 14</t>
  </si>
  <si>
    <t>+01.1524 +04.5500  +00.0100  PLATE                        APEX_CLK20MHZ                     1 14</t>
  </si>
  <si>
    <t>+01.4874 +03.0285  +00.0100  PLATE                        APEX_CLK20MHZ                     1 14</t>
  </si>
  <si>
    <t>+00.8769 +04.0776  +00.0100  PLATE                        APEX_CS_L(2)                      1 14</t>
  </si>
  <si>
    <t>+01.8214 +03.8169  +00.0100  PLATE                        APEX_CS_L(2)                      1 14</t>
  </si>
  <si>
    <t>+01.1524 +04.4713  +00.0100  PLATE                        APEX_TMSEL(0)                     1 14</t>
  </si>
  <si>
    <t>+03.2946 +04.4009  +00.0100  PLATE                        APEX_TMSEL(0)                     1 14</t>
  </si>
  <si>
    <t>+03.5360 +04.0262  +00.0100  PLATE                        APEX_TMSEL(0)                     1 14</t>
  </si>
  <si>
    <t>+01.2312 +04.5500  +00.0100  PLATE                        APEX_TMSEL(1)                     1 14</t>
  </si>
  <si>
    <t>+01.1918 +04.5107  +00.0100  PLATE                        APEX_TMSEL(2)                     1 14</t>
  </si>
  <si>
    <t>+03.4263 +03.9261  +00.0100  PLATE                        APEX_TMSEL(2)                     1 14</t>
  </si>
  <si>
    <t>+03.4413 +04.4183  +00.0100  PLATE                        APEX_TMSEL(2)                     1 14</t>
  </si>
  <si>
    <t>+01.2706 +04.5500  +00.0100  PLATE                        APEX_WAIT_DTACK_MODE              1 14</t>
  </si>
  <si>
    <t>+01.8411 +03.7581  +00.0100  PLATE                        APEX_WAIT_L                       1 14</t>
  </si>
  <si>
    <t>+00.9047 +03.8337  +00.0100  PLATE                        APEX_WAIT_L                       1 14</t>
  </si>
  <si>
    <t>+01.1730 +02.5002  +00.0100  PLATE                        APEX2_CLK_DIV                     1 14</t>
  </si>
  <si>
    <t>+00.8627 +02.2941  +00.0100  PLATE                        APEX2_CLK_DIV                     1 14</t>
  </si>
  <si>
    <t>+01.5670 +02.6578  +00.0100  PLATE                        BOARD_RESET_L                     1 14</t>
  </si>
  <si>
    <t>+02.1773 +04.0930  +00.0100  PLATE                        BOARD_RESET_L                     1 14</t>
  </si>
  <si>
    <t>+01.8249 +03.9378  +00.0100  PLATE                        BOARD_RESET_L                     1 14</t>
  </si>
  <si>
    <t>+00.7588 +04.1956  +00.0100  PLATE                        BP_ARBSTB_L                       1 14</t>
  </si>
  <si>
    <t>+00.6800 +04.1170  +00.0100  PLATE                        BP_ARB_L(0)                       1 14</t>
  </si>
  <si>
    <t>+00.7194 +04.1563  +00.0100  PLATE                        BP_ARB_L(1)                       1 14</t>
  </si>
  <si>
    <t>+00.6800 +04.0776  +00.0100  PLATE                        BP_ARB_L(2)                       1 14</t>
  </si>
  <si>
    <t>+00.7194 +04.1170  +00.0100  PLATE                        BP_ARB_L(3)                       1 14</t>
  </si>
  <si>
    <t>+00.7981 +04.1563  +00.0100  PLATE                        BP_BREQ_L                         1 14</t>
  </si>
  <si>
    <t>+00.7981 +04.3138  +00.0100  PLATE                        BP_DATA(0)                        1 14</t>
  </si>
  <si>
    <t>+00.7588 +04.3925  +00.0100  PLATE                        BP_DATA(1)                        1 14</t>
  </si>
  <si>
    <t>+00.6800 +04.3925  +00.0100  PLATE                        BP_DATA(2)                        1 14</t>
  </si>
  <si>
    <t>+00.7981 +04.3531  +00.0100  PLATE                        BP_DATA(3)                        1 14</t>
  </si>
  <si>
    <t>+00.7194 +04.3531  +00.0100  PLATE                        BP_DATA(4)                        1 14</t>
  </si>
  <si>
    <t>+00.7588 +04.3531  +00.0100  PLATE                        BP_DATA(5)                        1 14</t>
  </si>
  <si>
    <t>+00.6800 +04.3531  +00.0100  PLATE                        BP_DATA(6)                        1 14</t>
  </si>
  <si>
    <t>+00.6800 +04.4319  +00.0100  PLATE                        BP_DATA(7)                        1 14</t>
  </si>
  <si>
    <t>+00.7588 +04.3138  +00.0100  PLATE                        BP_DATA(8)                        1 14</t>
  </si>
  <si>
    <t>+00.6800 +04.3138  +00.0100  PLATE                        BP_DATA(9)                        1 14</t>
  </si>
  <si>
    <t>+00.6800 +04.2744  +00.0100  PLATE                        BP_DATA(10)                       1 14</t>
  </si>
  <si>
    <t>+00.7981 +04.2744  +00.0100  PLATE                        BP_DATA(11)                       1 14</t>
  </si>
  <si>
    <t>+00.7194 +04.2744  +00.0100  PLATE                        BP_DATA(12)                       1 14</t>
  </si>
  <si>
    <t>+00.7588 +04.2744  +00.0100  PLATE                        BP_DATA(13)                       1 14</t>
  </si>
  <si>
    <t>+00.6800 +04.2351  +00.0100  PLATE                        BP_DATA(14)                       1 14</t>
  </si>
  <si>
    <t>+00.7194 +04.2351  +00.0100  PLATE                        BP_DATA(15)                       1 14</t>
  </si>
  <si>
    <t>+00.6500 +04.2120  +00.0100  PLATE                        BP_GA(0)                          1 14</t>
  </si>
  <si>
    <t>+00.6800 +04.1956  +00.0100  PLATE                        BP_GA(1)                          1 14</t>
  </si>
  <si>
    <t>+00.7194 +04.1956  +00.0100  PLATE                        BP_GA(2)                          1 14</t>
  </si>
  <si>
    <t>+00.6800 +04.1563  +00.0100  PLATE                        BP_GA(3)                          1 14</t>
  </si>
  <si>
    <t>+00.7981 +04.1956  +00.0100  PLATE                        BP_GA(4)                          1 14</t>
  </si>
  <si>
    <t>+00.7194 +03.9594  +00.0100  PLATE                        BP_I2C_CLK                        1 14</t>
  </si>
  <si>
    <t>+00.7981 +04.0382  +00.0100  PLATE                        BP_I2C_DATA                       1 14</t>
  </si>
  <si>
    <t>+00.6800 +04.0382  +00.0100  PLATE                        BP_STATUS(0)                      1 14</t>
  </si>
  <si>
    <t>+00.7194 +04.0776  +00.0100  PLATE                        BP_STATUS(1)                      1 14</t>
  </si>
  <si>
    <t>+00.6400 +04.0800  +00.0100  PLATE                        BP_STATUS(2)                      1 14</t>
  </si>
  <si>
    <t>+00.6800 +03.9988  +00.0100  PLATE                        BP_STATUS(3)                      1 14</t>
  </si>
  <si>
    <t>+00.7588 +04.0382  +00.0100  PLATE                        BP_STATUS(4)                      1 14</t>
  </si>
  <si>
    <t>+00.7588 +04.0776  +00.0100  PLATE                        BP_SYNC_L                         1 14</t>
  </si>
  <si>
    <t>+00.7194 +04.0382  +00.0100  PLATE                        BP_XFER_L                         1 14</t>
  </si>
  <si>
    <t>+01.1336 +02.6578  +00.0100  PLATE                        BP5V_SW                           1 14</t>
  </si>
  <si>
    <t>+00.2498 +03.0077  +00.0100  PLATE                        BP5V_SW                           1 14</t>
  </si>
  <si>
    <t>+03.4388 +00.7216  +00.0100  PLATE                        CHASSIS_BOTTOM                    1 14</t>
  </si>
  <si>
    <t>+03.3694 +00.7830  +00.0100  PLATE                        CHASSIS_BOTTOM                    1 14</t>
  </si>
  <si>
    <t>+03.3022 +00.8413  +00.0100  PLATE                        CHASSIS_BOTTOM                    1 14</t>
  </si>
  <si>
    <t>+03.4348 +00.7924  +00.0100  PLATE                        CHASSIS_BOTTOM                    1 14</t>
  </si>
  <si>
    <t>+03.4917 +00.7457  +00.0100  PLATE                        CHASSIS_BOTTOM                    1 14</t>
  </si>
  <si>
    <t>+03.3676 +00.8502  +00.0100  PLATE                        CHASSIS_BOTTOM                    1 14</t>
  </si>
  <si>
    <t>+03.2973 +00.9085  +00.0100  PLATE                        CHASSIS_BOTTOM                    1 14</t>
  </si>
  <si>
    <t>+04.6542 +01.9326  +00.0100  PLATE                        CHASSIS_BOTTOM                    1 14</t>
  </si>
  <si>
    <t>+04.7592 +01.9326  +00.0100  PLATE                        CHASSIS_BOTTOM                    1 14</t>
  </si>
  <si>
    <t>+03.6100 +00.2150  +00.0100  PLATE                        CHASSIS_BOTTOM                    1 14</t>
  </si>
  <si>
    <t>+03.5600 +00.2150  +00.0100  PLATE                        CHASSIS_BOTTOM                    1 14</t>
  </si>
  <si>
    <t>+03.5100 +00.2150  +00.0100  PLATE                        CHASSIS_BOTTOM                    1 14</t>
  </si>
  <si>
    <t>+03.4600 +00.2150  +00.0100  PLATE                        CHASSIS_BOTTOM                    1 14</t>
  </si>
  <si>
    <t>+03.4100 +00.2150  +00.0100  PLATE                        CHASSIS_BOTTOM                    1 14</t>
  </si>
  <si>
    <t>+03.3600 +00.2150  +00.0100  PLATE                        CHASSIS_BOTTOM                    1 14</t>
  </si>
  <si>
    <t>+03.6600 +00.2150  +00.0100  PLATE                        CHASSIS_BOTTOM                    1 14</t>
  </si>
  <si>
    <t>+04.5799 +01.9326  +00.0100  PLATE                        CHASSIS_BOTTOM                    1 14</t>
  </si>
  <si>
    <t>+04.8447 +01.9326  +00.0100  PLATE                        CHASSIS_BOTTOM                    1 14</t>
  </si>
  <si>
    <t>+04.7120 +01.9462  +00.0100  PLATE                        CHASSIS_BOTTOM                    1 14</t>
  </si>
  <si>
    <t>+01.5091 +02.5573  +00.0100  PLATE                        CKECNT                            1 14</t>
  </si>
  <si>
    <t>+01.6649 +03.0883  +00.0100  PLATE                        CKECNT                            1 14</t>
  </si>
  <si>
    <t>+02.3920 +03.7974  +00.0100  PLATE                        CKE_CNT                           1 14</t>
  </si>
  <si>
    <t>+02.2180 +03.0610  +00.0100  PLATE                        CKE_CNT                           1 14</t>
  </si>
  <si>
    <t>+01.5558 +03.0887  +00.0100  PLATE                        CKE_CNT                           1 14</t>
  </si>
  <si>
    <t>+00.4078 +01.6687  +00.0100  PLATE                        DAC_TEST_VOLTAGE                  1 14</t>
  </si>
  <si>
    <t>+00.4700 +01.8300  +00.0100  PLATE                        DAC_TEST_VOLTAGE                  1 14</t>
  </si>
  <si>
    <t>+01.2124 +02.7366  +00.0100  PLATE                        DCFAIL_L                          1 14</t>
  </si>
  <si>
    <t>+01.3800 +02.8400  +00.0100  PLATE                        DCFAIL_L                          1 14</t>
  </si>
  <si>
    <t>+01.4850 +04.3550  +00.0100  PLATE                        DCFAIL_L                          1 14</t>
  </si>
  <si>
    <t>+01.8411 +04.2696  +00.0100  PLATE                        DCFAIL_L                          1 14</t>
  </si>
  <si>
    <t>+00.2642 +03.1934  +00.0100  PLATE                        DCFAIL_L                          1 14</t>
  </si>
  <si>
    <t>+00.2670 +02.7130  +00.0100  PLATE                        DC_FAIL_L                         1 14</t>
  </si>
  <si>
    <t>+00.4850 +03.1900  +00.0100  PLATE                        DC_FAIL_L                         1 14</t>
  </si>
  <si>
    <t>+02.4088 +03.6571  +00.0100  PLATE                        DDR2_ECC[0]                       1 14</t>
  </si>
  <si>
    <t>+02.7817 +03.6677  +00.0100  PLATE                        DDR2_ECC[0]                       1 14</t>
  </si>
  <si>
    <t>+02.3133 +03.7581  +00.0100  PLATE                        DDR2_ECC[1]                       1 14</t>
  </si>
  <si>
    <t>+02.7510 +03.5430  +00.0100  PLATE                        DDR2_ECC[1]                       1 14</t>
  </si>
  <si>
    <t>+02.3133 +03.6794  +00.0100  PLATE                        DDR2_ECC[2]                       1 14</t>
  </si>
  <si>
    <t>+02.7502 +03.6992  +00.0100  PLATE                        DDR2_ECC[2]                       1 14</t>
  </si>
  <si>
    <t>+02.3527 +03.6794  +00.0100  PLATE                        DDR2_ECC[3]                       1 14</t>
  </si>
  <si>
    <t>+02.7502 +03.4787  +00.0100  PLATE                        DDR2_ECC[3]                       1 14</t>
  </si>
  <si>
    <t>+02.3755 +03.6968  +00.0100  PLATE                        DDR2_ECC[4]                       1 14</t>
  </si>
  <si>
    <t>+02.6873 +03.6677  +00.0100  PLATE                        DDR2_ECC[4]                       1 14</t>
  </si>
  <si>
    <t>+02.3527 +03.7188  +00.0100  PLATE                        DDR2_ECC[5]                       1 14</t>
  </si>
  <si>
    <t>+02.6853 +03.4796  +00.0100  PLATE                        DDR2_ECC[5]                       1 14</t>
  </si>
  <si>
    <t>+02.2739 +03.7188  +00.0100  PLATE                        DDR2_ECC[6]                       1 14</t>
  </si>
  <si>
    <t>+02.7187 +03.6992  +00.0100  PLATE                        DDR2_ECC[6]                       1 14</t>
  </si>
  <si>
    <t>+02.2739 +03.7581  +00.0100  PLATE                        DDR2_ECC[7]                       1 14</t>
  </si>
  <si>
    <t>+02.6873 +03.5104  +00.0100  PLATE                        DDR2_ECC[7]                       1 14</t>
  </si>
  <si>
    <t>+02.3920 +03.8368  +00.0100  PLATE                        DDR3_A[0]                         1 14</t>
  </si>
  <si>
    <t>+02.7497 +03.0502  +00.0100  PLATE                        DDR3_A[0]                         1 14</t>
  </si>
  <si>
    <t>+03.0945 +04.0318  +00.0100  PLATE                        DDR3_A[0]                         1 14</t>
  </si>
  <si>
    <t>+02.3133 +03.8761  +00.0100  PLATE                        DDR3_A[1]                         1 14</t>
  </si>
  <si>
    <t>+02.7812 +03.2077  +00.0100  PLATE                        DDR3_A[1]                         1 14</t>
  </si>
  <si>
    <t>+03.1230 +04.1470  +00.0100  PLATE                        DDR3_A[1]                         1 14</t>
  </si>
  <si>
    <t>+02.4314 +03.8761  +00.0100  PLATE                        DDR3_A[2]                         1 14</t>
  </si>
  <si>
    <t>+02.7812 +03.0502  +00.0100  PLATE                        DDR3_A[2]                         1 14</t>
  </si>
  <si>
    <t>+03.1260 +04.0318  +00.0100  PLATE                        DDR3_A[2]                         1 14</t>
  </si>
  <si>
    <t>+02.4700 +03.8200  +00.0100  PLATE                        DDR3_A[3]                         1 14</t>
  </si>
  <si>
    <t>+02.7497 +03.0187  +00.0100  PLATE                        DDR3_A[3]                         1 14</t>
  </si>
  <si>
    <t>+03.0945 +04.0003  +00.0100  PLATE                        DDR3_A[3]                         1 14</t>
  </si>
  <si>
    <t>+02.3527 +03.8761  +00.0100  PLATE                        DDR3_A[4]                         1 14</t>
  </si>
  <si>
    <t>+03.1260 +04.2207  +00.0100  PLATE                        DDR3_A[4]                         1 14</t>
  </si>
  <si>
    <t>+02.7812 +03.2392  +00.0100  PLATE                        DDR3_A[4]                         1 14</t>
  </si>
  <si>
    <t>+02.3527 +03.7974  +00.0100  PLATE                        DDR3_A[5]                         1 14</t>
  </si>
  <si>
    <t>+03.1260 +04.0003  +00.0100  PLATE                        DDR3_A[5]                         1 14</t>
  </si>
  <si>
    <t>+02.7812 +03.0187  +00.0100  PLATE                        DDR3_A[5]                         1 14</t>
  </si>
  <si>
    <t>+02.4314 +03.9155  +00.0100  PLATE                        DDR3_A[6]                         1 14</t>
  </si>
  <si>
    <t>+02.8127 +03.2392  +00.0100  PLATE                        DDR3_A[6]                         1 14</t>
  </si>
  <si>
    <t>+03.1575 +04.2207  +00.0100  PLATE                        DDR3_A[6]                         1 14</t>
  </si>
  <si>
    <t>+02.2739 +03.8368  +00.0100  PLATE                        DDR3_A[7]                         1 14</t>
  </si>
  <si>
    <t>+02.8127 +03.0187  +00.0100  PLATE                        DDR3_A[7]                         1 14</t>
  </si>
  <si>
    <t>+03.1575 +04.0003  +00.0100  PLATE                        DDR3_A[7]                         1 14</t>
  </si>
  <si>
    <t>+02.5400 +03.8700  +00.0100  PLATE                        DDR3_A[8]                         1 14</t>
  </si>
  <si>
    <t>+02.8442 +03.2392  +00.0100  PLATE                        DDR3_A[8]                         1 14</t>
  </si>
  <si>
    <t>+03.1890 +04.2207  +00.0100  PLATE                        DDR3_A[8]                         1 14</t>
  </si>
  <si>
    <t>+02.3133 +03.7974  +00.0100  PLATE                        DDR3_A[9]                         1 14</t>
  </si>
  <si>
    <t>+03.1575 +04.0318  +00.0100  PLATE                        DDR3_A[9]                         1 14</t>
  </si>
  <si>
    <t>+02.8127 +03.0502  +00.0100  PLATE                        DDR3_A[9]                         1 14</t>
  </si>
  <si>
    <t>+02.3920 +03.9155  +00.0100  PLATE                        DDR3_A[10]                        1 14</t>
  </si>
  <si>
    <t>+02.6867 +03.2077  +00.0100  PLATE                        DDR3_A[10]                        1 14</t>
  </si>
  <si>
    <t>+03.0312 +04.1889  +00.0100  PLATE                        DDR3_A[10]                        1 14</t>
  </si>
  <si>
    <t>+02.3527 +03.9155  +00.0100  PLATE                        DDR3_A[11]                        1 14</t>
  </si>
  <si>
    <t>+03.1620 +04.1470  +00.0100  PLATE                        DDR3_A[11]                        1 14</t>
  </si>
  <si>
    <t>+02.8127 +03.2077  +00.0100  PLATE                        DDR3_A[11]                        1 14</t>
  </si>
  <si>
    <t>+02.5600 +03.7700  +00.0100  PLATE                        DDR3_A[12]                        1 14</t>
  </si>
  <si>
    <t>+02.7497 +03.2077  +00.0100  PLATE                        DDR3_A[12]                        1 14</t>
  </si>
  <si>
    <t>+03.0790 +04.1480  +00.0100  PLATE                        DDR3_A[12]                        1 14</t>
  </si>
  <si>
    <t>+02.3920 +03.9548  +00.0100  PLATE                        DDR3_A[13]                        1 14</t>
  </si>
  <si>
    <t>+02.8442 +03.0502  +00.0100  PLATE                        DDR3_A[13]                        1 14</t>
  </si>
  <si>
    <t>+03.1890 +04.0318  +00.0100  PLATE                        DDR3_A[13]                        1 14</t>
  </si>
  <si>
    <t>+02.5050 +03.8950  +00.0100  PLATE                        DDR3_A[14]                        1 14</t>
  </si>
  <si>
    <t>+02.8442 +03.2077  +00.0100  PLATE                        DDR3_A[14]                        1 14</t>
  </si>
  <si>
    <t>+03.1940 +04.1470  +00.0100  PLATE                        DDR3_A[14]                        1 14</t>
  </si>
  <si>
    <t>+02.3133 +03.9155  +00.0100  PLATE                        DDR3_BA[0]                        1 14</t>
  </si>
  <si>
    <t>+03.0652 +03.4787  +00.0100  PLATE                        DDR3_BA[0]                        1 14</t>
  </si>
  <si>
    <t>+02.7182 +03.0187  +00.0100  PLATE                        DDR3_BA[0]                        1 14</t>
  </si>
  <si>
    <t>+03.0630 +04.0003  +00.0100  PLATE                        DDR3_BA[0]                        1 14</t>
  </si>
  <si>
    <t>+02.2739 +03.9155  +00.0100  PLATE                        DDR3_BA[1]                        1 14</t>
  </si>
  <si>
    <t>+03.0967 +03.6992  +00.0100  PLATE                        DDR3_BA[1]                        1 14</t>
  </si>
  <si>
    <t>+02.7497 +03.2392  +00.0100  PLATE                        DDR3_BA[1]                        1 14</t>
  </si>
  <si>
    <t>+03.0945 +04.2207  +00.0100  PLATE                        DDR3_BA[1]                        1 14</t>
  </si>
  <si>
    <t>+02.3133 +03.8368  +00.0100  PLATE                        DDR3_BA[2]                        1 14</t>
  </si>
  <si>
    <t>+03.0652 +03.5103  +00.0100  PLATE                        DDR3_BA[2]                        1 14</t>
  </si>
  <si>
    <t>+02.7182 +03.0502  +00.0100  PLATE                        DDR3_BA[2]                        1 14</t>
  </si>
  <si>
    <t>+03.0630 +04.0318  +00.0100  PLATE                        DDR3_BA[2]                        1 14</t>
  </si>
  <si>
    <t>+03.0000 +04.0318  +00.0100  PLATE                        DDR3_CAS_L                        1 14</t>
  </si>
  <si>
    <t>+02.6552 +03.0502  +00.0100  PLATE                        DDR3_CAS_L                        1 14</t>
  </si>
  <si>
    <t>+02.2739 +03.8761  +00.0100  PLATE                        DDR3_CAS_L                        1 14</t>
  </si>
  <si>
    <t>+03.0000 +04.2522  +00.0100  PLATE                        DDR3_CKE                          1 14</t>
  </si>
  <si>
    <t>+02.6552 +03.2707  +00.0100  PLATE                        DDR3_CKE                          1 14</t>
  </si>
  <si>
    <t>+02.2739 +03.7974  +00.0100  PLATE                        DDR3_CKE                          1 14</t>
  </si>
  <si>
    <t>+02.3133 +04.1516  +00.0100  PLATE                        DDR3_CLK[0]                       1 14</t>
  </si>
  <si>
    <t>+02.9686 +04.1892  +00.0100  PLATE                        DDR3_CLK[0]                       1 14</t>
  </si>
  <si>
    <t>+02.2739 +03.6007  +00.0100  PLATE                        DDR3_CLK[1]                       1 14</t>
  </si>
  <si>
    <t>+02.6236 +03.1765  +00.0100  PLATE                        DDR3_CLK[1]                       1 14</t>
  </si>
  <si>
    <t>+02.4114 +03.5823  +00.0100  PLATE                        DDR3_CLK[2]                       1 14</t>
  </si>
  <si>
    <t>+02.9729 +03.6349  +00.0100  PLATE                        DDR3_CLK[2]                       1 14</t>
  </si>
  <si>
    <t>+02.3527 +04.1516  +00.0100  PLATE                        DDR3_CLK_L[0]                     1 14</t>
  </si>
  <si>
    <t>+03.0000 +04.1900  +00.0100  PLATE                        DDR3_CLK_L[0]                     1 14</t>
  </si>
  <si>
    <t>+02.2739 +03.6401  +00.0100  PLATE                        DDR3_CLK_L[1]                     1 14</t>
  </si>
  <si>
    <t>+02.6241 +03.2073  +00.0100  PLATE                        DDR3_CLK_L[1]                     1 14</t>
  </si>
  <si>
    <t>+02.4114 +03.6199  +00.0100  PLATE                        DDR3_CLK_L[2]                     1 14</t>
  </si>
  <si>
    <t>+02.9714 +03.6670  +00.0100  PLATE                        DDR3_CLK_L[2]                     1 14</t>
  </si>
  <si>
    <t>+03.0315 +04.0003  +00.0100  PLATE                        DDR3_CS_L                         1 14</t>
  </si>
  <si>
    <t>+02.6867 +03.0187  +00.0100  PLATE                        DDR3_CS_L                         1 14</t>
  </si>
  <si>
    <t>+02.2346 +03.9155  +00.0100  PLATE                        DDR3_CS_L                         1 14</t>
  </si>
  <si>
    <t>+02.1166 +03.9548  +00.0100  PLATE                        DDR3_DGND                         1 14</t>
  </si>
  <si>
    <t>+02.1166 +03.8368  +00.0100  PLATE                        DDR3_DGND                         1 14</t>
  </si>
  <si>
    <t>+02.6060 +04.3110  +00.0100  PLATE                        DDR3_DGND                         1 14</t>
  </si>
  <si>
    <t>+02.6600 +04.3130  +00.0100  PLATE                        DDR3_DGND                         1 14</t>
  </si>
  <si>
    <t>+02.2739 +04.0335  +00.0100  PLATE                        DDR3_DM[0]                        1 14</t>
  </si>
  <si>
    <t>+02.8111 +04.1892  +00.0100  PLATE                        DDR3_DM[0]                        1 14</t>
  </si>
  <si>
    <t>+02.3920 +04.1516  +00.0100  PLATE                        DDR3_DM[1]                        1 14</t>
  </si>
  <si>
    <t>+02.7796 +04.0318  +00.0100  PLATE                        DDR3_DM[1]                        1 14</t>
  </si>
  <si>
    <t>+02.2346 +03.6007  +00.0100  PLATE                        DDR3_DM[2]                        1 14</t>
  </si>
  <si>
    <t>+02.4950 +03.1750  +00.0100  PLATE                        DDR3_DM[2]                        1 14</t>
  </si>
  <si>
    <t>+02.2739 +03.5220  +00.0100  PLATE                        DDR3_DM[3]                        1 14</t>
  </si>
  <si>
    <t>+02.4347 +03.0502  +00.0100  PLATE                        DDR3_DM[3]                        1 14</t>
  </si>
  <si>
    <t>+02.3133 +03.7188  +00.0100  PLATE                        DDR3_DM[4]                        1 14</t>
  </si>
  <si>
    <t>+02.7817 +03.5102  +00.0100  PLATE                        DDR3_DM[4]                        1 14</t>
  </si>
  <si>
    <t>+03.2700 +03.6210  +00.0100  PLATE                        DDR3_DQNU[1]                      1 14</t>
  </si>
  <si>
    <t>+03.2700 +03.5830  +00.0100  PLATE                        DDR3_DQNU[2]                      1 14</t>
  </si>
  <si>
    <t>+03.2700 +03.5450  +00.0100  PLATE                        DDR3_DQNU[6]                      1 14</t>
  </si>
  <si>
    <t>+03.2700 +03.6620  +00.0100  PLATE                        DDR3_DQNU[7]                      1 14</t>
  </si>
  <si>
    <t>+02.3329 +04.0147  +00.0100  PLATE                        DDR3_DQS[0]                       1 14</t>
  </si>
  <si>
    <t>+02.8740 +04.0310  +00.0100  PLATE                        DDR3_DQS[0]                       1 14</t>
  </si>
  <si>
    <t>+02.4121 +04.0933  +00.0100  PLATE                        DDR3_DQS[1]                       1 14</t>
  </si>
  <si>
    <t>+02.7480 +04.1570  +00.0100  PLATE                        DDR3_DQS[1]                       1 14</t>
  </si>
  <si>
    <t>+02.1760 +03.6204  +00.0100  PLATE                        DDR3_DQS[2]                       1 14</t>
  </si>
  <si>
    <t>+02.5000 +03.0830  +00.0100  PLATE                        DDR3_DQS[2]                       1 14</t>
  </si>
  <si>
    <t>+02.2539 +03.5417  +00.0100  PLATE                        DDR3_DQS[3]                       1 14</t>
  </si>
  <si>
    <t>+02.4190 +03.1659  +00.0100  PLATE                        DDR3_DQS[3]                       1 14</t>
  </si>
  <si>
    <t>+02.4108 +03.7007  +00.0100  PLATE                        DDR3_DQS[4]                       1 14</t>
  </si>
  <si>
    <t>+02.7507 +03.6367  +00.0100  PLATE                        DDR3_DQS[4]                       1 14</t>
  </si>
  <si>
    <t>+02.8470 +03.5450  +00.0100  PLATE                        DDR3_DQS[5]                       1 14</t>
  </si>
  <si>
    <t>+02.3338 +04.0520  +00.0100  PLATE                        DDR3_DQS_L[0]                     1 14</t>
  </si>
  <si>
    <t>+02.8740 +04.0640  +00.0100  PLATE                        DDR3_DQS_L[0]                     1 14</t>
  </si>
  <si>
    <t>+02.4117 +04.1314  +00.0100  PLATE                        DDR3_DQS_L[1]                     1 14</t>
  </si>
  <si>
    <t>+02.7480 +04.1890  +00.0100  PLATE                        DDR3_DQS_L[1]                     1 14</t>
  </si>
  <si>
    <t>+02.2140 +03.6204  +00.0100  PLATE                        DDR3_DQS_L[2]                     1 14</t>
  </si>
  <si>
    <t>+02.5330 +03.0830  +00.0100  PLATE                        DDR3_DQS_L[2]                     1 14</t>
  </si>
  <si>
    <t>+02.2153 +03.5416  +00.0100  PLATE                        DDR3_DQS_L[3]                     1 14</t>
  </si>
  <si>
    <t>+02.3875 +03.1667  +00.0100  PLATE                        DDR3_DQS_L[3]                     1 14</t>
  </si>
  <si>
    <t>+02.4110 +03.7388  +00.0100  PLATE                        DDR3_DQS_L[4]                     1 14</t>
  </si>
  <si>
    <t>+02.7488 +03.6664  +00.0100  PLATE                        DDR3_DQS_L[4]                     1 14</t>
  </si>
  <si>
    <t>+02.8820 +03.5450  +00.0100  PLATE                        DDR3_DQS_L[5]                     1 14</t>
  </si>
  <si>
    <t>+02.3133 +03.9942  +00.0100  PLATE                        DDR3_D[0]                         1 14</t>
  </si>
  <si>
    <t>+02.8111 +04.0318  +00.0100  PLATE                        DDR3_D[0]                         1 14</t>
  </si>
  <si>
    <t>+02.3527 +04.0729  +00.0100  PLATE                        DDR3_D[1]                         1 14</t>
  </si>
  <si>
    <t>+02.8426 +04.1892  +00.0100  PLATE                        DDR3_D[1]                         1 14</t>
  </si>
  <si>
    <t>+02.4118 +03.9749  +00.0100  PLATE                        DDR3_D[2]                         1 14</t>
  </si>
  <si>
    <t>+02.8426 +04.0003  +00.0100  PLATE                        DDR3_D[2]                         1 14</t>
  </si>
  <si>
    <t>+02.3133 +04.1123  +00.0100  PLATE                        DDR3_D[3]                         1 14</t>
  </si>
  <si>
    <t>+02.8426 +04.2207  +00.0100  PLATE                        DDR3_D[3]                         1 14</t>
  </si>
  <si>
    <t>+02.2739 +03.9942  +00.0100  PLATE                        DDR3_D[4]                         1 14</t>
  </si>
  <si>
    <t>+02.9056 +04.0318  +00.0100  PLATE                        DDR3_D[4]                         1 14</t>
  </si>
  <si>
    <t>+02.3527 +04.1123  +00.0100  PLATE                        DDR3_D[5]                         1 14</t>
  </si>
  <si>
    <t>+02.9056 +04.2207  +00.0100  PLATE                        DDR3_D[5]                         1 14</t>
  </si>
  <si>
    <t>+02.3527 +03.9942  +00.0100  PLATE                        DDR3_D[6]                         1 14</t>
  </si>
  <si>
    <t>+02.8741 +04.0003  +00.0100  PLATE                        DDR3_D[6]                         1 14</t>
  </si>
  <si>
    <t>+02.3133 +04.0729  +00.0100  PLATE                        DDR3_D[7]                         1 14</t>
  </si>
  <si>
    <t>+02.9070 +04.1880  +00.0100  PLATE                        DDR3_D[7]                         1 14</t>
  </si>
  <si>
    <t>+02.3920 +04.1909  +00.0100  PLATE                        DDR3_D[8]                         1 14</t>
  </si>
  <si>
    <t>+02.7796 +04.1892  +00.0100  PLATE                        DDR3_D[8]                         1 14</t>
  </si>
  <si>
    <t>+02.4314 +04.0729  +00.0100  PLATE                        DDR3_D[9]                         1 14</t>
  </si>
  <si>
    <t>+02.7481 +04.0318  +00.0100  PLATE                        DDR3_D[9]                         1 14</t>
  </si>
  <si>
    <t>+02.4110 +04.2490  +00.0100  PLATE                        DDR3_D[10]                        1 14</t>
  </si>
  <si>
    <t>+02.7481 +04.2207  +00.0100  PLATE                        DDR3_D[10]                        1 14</t>
  </si>
  <si>
    <t>+02.4492 +04.0175  +00.0100  PLATE                        DDR3_D[11]                        1 14</t>
  </si>
  <si>
    <t>+02.7481 +04.0003  +00.0100  PLATE                        DDR3_D[11]                        1 14</t>
  </si>
  <si>
    <t>+02.4314 +04.1909  +00.0100  PLATE                        DDR3_D[12]                        1 14</t>
  </si>
  <si>
    <t>+02.6851 +04.1892  +00.0100  PLATE                        DDR3_D[12]                        1 14</t>
  </si>
  <si>
    <t>+02.3920 +04.0335  +00.0100  PLATE                        DDR3_D[13]                        1 14</t>
  </si>
  <si>
    <t>+02.6851 +04.0003  +00.0100  PLATE                        DDR3_D[13]                        1 14</t>
  </si>
  <si>
    <t>+02.4530 +04.2500  +00.0100  PLATE                        DDR3_D[14]                        1 14</t>
  </si>
  <si>
    <t>+02.7180 +04.2190  +00.0100  PLATE                        DDR3_D[14]                        1 14</t>
  </si>
  <si>
    <t>+02.3920 +04.0729  +00.0100  PLATE                        DDR3_D[15]                        1 14</t>
  </si>
  <si>
    <t>+02.6840 +04.0330  +00.0100  PLATE                        DDR3_D[15]                        1 14</t>
  </si>
  <si>
    <t>+02.1166 +03.6794  +00.0100  PLATE                        DDR3_D[16]                        1 14</t>
  </si>
  <si>
    <t>+02.4600 +03.0870  +00.0100  PLATE                        DDR3_D[16]                        1 14</t>
  </si>
  <si>
    <t>+02.1953 +03.6794  +00.0100  PLATE                        DDR3_D[17]                        1 14</t>
  </si>
  <si>
    <t>+02.4977 +03.2077  +00.0100  PLATE                        DDR3_D[17]                        1 14</t>
  </si>
  <si>
    <t>+02.1559 +03.6007  +00.0100  PLATE                        DDR3_D[18]                        1 14</t>
  </si>
  <si>
    <t>+02.4977 +03.0502  +00.0100  PLATE                        DDR3_D[18]                        1 14</t>
  </si>
  <si>
    <t>+02.2346 +03.6401  +00.0100  PLATE                        DDR3_D[19]                        1 14</t>
  </si>
  <si>
    <t>+02.4980 +03.2390  +00.0100  PLATE                        DDR3_D[19]                        1 14</t>
  </si>
  <si>
    <t>+02.1166 +03.7188  +00.0100  PLATE                        DDR3_D[20]                        1 14</t>
  </si>
  <si>
    <t>+02.5700 +03.0900  +00.0100  PLATE                        DDR3_D[20]                        1 14</t>
  </si>
  <si>
    <t>+02.1559 +03.7188  +00.0100  PLATE                        DDR3_D[21]                        1 14</t>
  </si>
  <si>
    <t>+02.5610 +03.2390  +00.0100  PLATE                        DDR3_D[21]                        1 14</t>
  </si>
  <si>
    <t>+02.1559 +03.6401  +00.0100  PLATE                        DDR3_D[22]                        1 14</t>
  </si>
  <si>
    <t>+02.5300 +03.0500  +00.0100  PLATE                        DDR3_D[22]                        1 14</t>
  </si>
  <si>
    <t>+02.1559 +03.6794  +00.0100  PLATE                        DDR3_D[23]                        1 14</t>
  </si>
  <si>
    <t>+02.5607 +03.2077  +00.0100  PLATE                        DDR3_D[23]                        1 14</t>
  </si>
  <si>
    <t>+02.3527 +03.5220  +00.0100  PLATE                        DDR3_D[24]                        1 14</t>
  </si>
  <si>
    <t>+02.4347 +03.2077  +00.0100  PLATE                        DDR3_D[24]                        1 14</t>
  </si>
  <si>
    <t>+02.1760 +03.5810  +00.0100  PLATE                        DDR3_D[25]                        1 14</t>
  </si>
  <si>
    <t>+02.4032 +03.0502  +00.0100  PLATE                        DDR3_D[25]                        1 14</t>
  </si>
  <si>
    <t>+02.3920 +03.5220  +00.0100  PLATE                        DDR3_D[26]                        1 14</t>
  </si>
  <si>
    <t>+02.4034 +03.2392  +00.0100  PLATE                        DDR3_D[26]                        1 14</t>
  </si>
  <si>
    <t>+02.1559 +03.5220  +00.0100  PLATE                        DDR3_D[27]                        1 14</t>
  </si>
  <si>
    <t>+02.4032 +03.0187  +00.0100  PLATE                        DDR3_D[27]                        1 14</t>
  </si>
  <si>
    <t>+02.3133 +03.5220  +00.0100  PLATE                        DDR3_D[28]                        1 14</t>
  </si>
  <si>
    <t>+02.3718 +03.2079  +00.0100  PLATE                        DDR3_D[28]                        1 14</t>
  </si>
  <si>
    <t>+02.1559 +03.5614  +00.0100  PLATE                        DDR3_D[29]                        1 14</t>
  </si>
  <si>
    <t>+02.3403 +03.0187  +00.0100  PLATE                        DDR3_D[29]                        1 14</t>
  </si>
  <si>
    <t>+02.3527 +03.5614  +00.0100  PLATE                        DDR3_D[30]                        1 14</t>
  </si>
  <si>
    <t>+02.3710 +03.2392  +00.0100  PLATE                        DDR3_D[30]                        1 14</t>
  </si>
  <si>
    <t>+02.2130 +03.4870  +00.0100  PLATE                        DDR3_D[31]                        1 14</t>
  </si>
  <si>
    <t>+02.3403 +03.0502  +00.0100  PLATE                        DDR3_D[31]                        1 14</t>
  </si>
  <si>
    <t>+03.0000 +03.9688  +00.0100  PLATE                        DDR3_ODT                          1 14</t>
  </si>
  <si>
    <t>+02.6552 +02.9873  +00.0100  PLATE                        DDR3_ODT                          1 14</t>
  </si>
  <si>
    <t>+02.3133 +03.9548  +00.0100  PLATE                        DDR3_ODT                          1 14</t>
  </si>
  <si>
    <t>+02.9686 +04.0318  +00.0100  PLATE                        DDR3_RAS_L                        1 14</t>
  </si>
  <si>
    <t>+02.6237 +03.0502  +00.0100  PLATE                        DDR3_RAS_L                        1 14</t>
  </si>
  <si>
    <t>+02.2739 +03.9548  +00.0100  PLATE                        DDR3_RAS_L                        1 14</t>
  </si>
  <si>
    <t>+03.1890 +04.0003  +00.0100  PLATE                        DDR3_RESET                        1 14</t>
  </si>
  <si>
    <t>+02.8442 +03.0187  +00.0100  PLATE                        DDR3_RESET                        1 14</t>
  </si>
  <si>
    <t>+02.2936 +03.9746  +00.0100  PLATE                        DDR3_RESET                        1 14</t>
  </si>
  <si>
    <t>+03.1940 +03.4790  +00.0100  PLATE                        DDR3_RESET                        1 14</t>
  </si>
  <si>
    <t>+02.0772 +03.9548  +00.0100  PLATE                        DDR3_VDD1_15                      1 14</t>
  </si>
  <si>
    <t>+02.1166 +03.8761  +00.0100  PLATE                        DDR3_VDD1_15                      1 14</t>
  </si>
  <si>
    <t>+02.5910 +04.3890  +00.0100  PLATE                        DDR3_VDD1_15                      1 14</t>
  </si>
  <si>
    <t>+02.6600 +04.4060  +00.0100  PLATE                        DDR3_VDD1_15                      1 14</t>
  </si>
  <si>
    <t>+03.0315 +04.0318  +00.0100  PLATE                        DDR3_WE_L                         1 14</t>
  </si>
  <si>
    <t>+02.6867 +03.0502  +00.0100  PLATE                        DDR3_WE_L                         1 14</t>
  </si>
  <si>
    <t>+02.2346 +03.8761  +00.0100  PLATE                        DDR3_WE_L                         1 14</t>
  </si>
  <si>
    <t>+01.2518 +02.4214  +00.0100  PLATE                        DIGIT1(0)                         1 14</t>
  </si>
  <si>
    <t>+02.2603 +01.1657  +00.0100  PLATE                        DIGIT1(0)                         1 14</t>
  </si>
  <si>
    <t>+01.1730 +02.4214  +00.0100  PLATE                        DIGIT1(1)                         1 14</t>
  </si>
  <si>
    <t>+02.2933 +01.1464  +00.0100  PLATE                        DIGIT1(1)                         1 14</t>
  </si>
  <si>
    <t>+01.1336 +02.4214  +00.0100  PLATE                        DIGIT1(2)                         1 14</t>
  </si>
  <si>
    <t>+02.3240 +01.1175  +00.0100  PLATE                        DIGIT1(2)                         1 14</t>
  </si>
  <si>
    <t>+01.1336 +02.4608  +00.0100  PLATE                        DIGIT1(3)                         1 14</t>
  </si>
  <si>
    <t>+02.3569 +01.1369  +00.0100  PLATE                        DIGIT1(3)                         1 14</t>
  </si>
  <si>
    <t>+01.3306 +02.3426  +00.0100  PLATE                        DIGIT2(0)                         1 14</t>
  </si>
  <si>
    <t>+01.8968 +01.1195  +00.0100  PLATE                        DIGIT2(0)                         1 14</t>
  </si>
  <si>
    <t>+01.3306 +02.3820  +00.0100  PLATE                        DIGIT2(1)                         1 14</t>
  </si>
  <si>
    <t>+01.9280 +01.1407  +00.0100  PLATE                        DIGIT2(1)                         1 14</t>
  </si>
  <si>
    <t>+01.3100 +02.3100  +00.0100  PLATE                        DIGIT2(2)                         1 14</t>
  </si>
  <si>
    <t>+01.9588 +01.1138  +00.0100  PLATE                        DIGIT2(2)                         1 14</t>
  </si>
  <si>
    <t>+01.3306 +02.4214  +00.0100  PLATE                        DIGIT2(3)                         1 14</t>
  </si>
  <si>
    <t>+01.9911 +01.1338  +00.0100  PLATE                        DIGIT2(3)                         1 14</t>
  </si>
  <si>
    <t>+01.2330 +02.3620  +00.0100  PLATE                        DIGIT3(0)                         1 14</t>
  </si>
  <si>
    <t>+01.5955 +01.1154  +00.0100  PLATE                        DIGIT3(0)                         1 14</t>
  </si>
  <si>
    <t>+01.1730 +02.4608  +00.0100  PLATE                        DIGIT3(1)                         1 14</t>
  </si>
  <si>
    <t>+01.6270 +01.1391  +00.0100  PLATE                        DIGIT3(1)                         1 14</t>
  </si>
  <si>
    <t>+01.2330 +02.3180  +00.0100  PLATE                        DIGIT3(2)                         1 14</t>
  </si>
  <si>
    <t>+01.6580 +01.1148  +00.0100  PLATE                        DIGIT3(2)                         1 14</t>
  </si>
  <si>
    <t>+01.2912 +02.4214  +00.0100  PLATE                        DIGIT3(3)                         1 14</t>
  </si>
  <si>
    <t>+01.6899 +01.1357  +00.0100  PLATE                        DIGIT3(3)                         1 14</t>
  </si>
  <si>
    <t>+01.4680 +02.5210  +00.0100  PLATE                        DISPLAY_MDO                       1 14</t>
  </si>
  <si>
    <t>+03.8901 +02.9559  +00.0100  PLATE                        DISPLAY_MDO                       1 14</t>
  </si>
  <si>
    <t>+03.7019 +02.9556  +00.0100  PLATE                        DISPLAY_MDO                       1 14</t>
  </si>
  <si>
    <t>+03.9230 +04.3238  +00.0100  PLATE                        DISPLAY_MDO                       1 14</t>
  </si>
  <si>
    <t>+01.5090 +02.4820  +00.0100  PLATE                        DISP_CNT_REG_L                    1 14</t>
  </si>
  <si>
    <t>+03.9028 +04.4181  +00.0100  PLATE                        DISP_CNT_REG_L                    1 14</t>
  </si>
  <si>
    <t>+03.6841 +02.9087  +00.0100  PLATE                        DISP_CNT_REG_L                    1 14</t>
  </si>
  <si>
    <t>+01.5276 +02.6578  +00.0100  PLATE                        DISP_DATA_OUT                     1 14</t>
  </si>
  <si>
    <t>+04.1715 +05.0239  +00.0100  PLATE                        DISP_DATA_OUT                     1 14</t>
  </si>
  <si>
    <t>+03.6576 +02.9363  +00.0100  PLATE                        DISP_DATA_OUT                     1 14</t>
  </si>
  <si>
    <t>+01.5470 +02.5580  +00.0100  PLATE                        DISP_RESET                        1 14</t>
  </si>
  <si>
    <t>+03.8000 +04.3710  +00.0100  PLATE                        DISP_RESET                        1 14</t>
  </si>
  <si>
    <t>+03.6061 +02.8967  +00.0100  PLATE                        DISP_RESET                        1 14</t>
  </si>
  <si>
    <t>+01.2124 +02.5002  +00.0100  PLATE                        ENETA_CLK_DIV                     1 14</t>
  </si>
  <si>
    <t>+01.1536 +02.2818  +00.0100  PLATE                        ENETA_CLK_DIV                     1 14</t>
  </si>
  <si>
    <t>+02.9240 +02.2267  +00.0100  PLATE                        ENETA_CLK_25MHZ                   1 14</t>
  </si>
  <si>
    <t>+02.5268 +01.8490  +00.0100  PLATE                        ENETA_LED1                        1 14</t>
  </si>
  <si>
    <t>+02.5119 +01.8108  +00.0100  PLATE                        ENETA_LED2                        1 14</t>
  </si>
  <si>
    <t>+02.4170 +01.9081  +00.0100  PLATE                        ENETA_LED2                        1 14</t>
  </si>
  <si>
    <t>+01.2484 +02.0213  +00.0100  PLATE                        ENETA_PHYRST_L                    1 14</t>
  </si>
  <si>
    <t>+03.2350 +01.5170  +00.0100  PLATE                        ENETA_RD                          1 14</t>
  </si>
  <si>
    <t>+02.8602 +01.9016  +00.0100  PLATE                        ENETA_RD                          1 14</t>
  </si>
  <si>
    <t>+03.1179 +01.6076  +00.0100  PLATE                        ENETA_RD                          1 14</t>
  </si>
  <si>
    <t>+03.8626 +01.0578  +00.0100  PLATE                        ENETA_RD_XFMR                     1 14</t>
  </si>
  <si>
    <t>+03.5527 +01.2500  +00.0100  PLATE                        ENETA_RD_XFMR                     1 14</t>
  </si>
  <si>
    <t>+03.6673 +01.2217  +00.0100  PLATE                        ENETA_RD_XFMR                     1 14</t>
  </si>
  <si>
    <t>+01.3910 +02.5575  +00.0100  PLATE                        ENETA_RESET_L                     1 14</t>
  </si>
  <si>
    <t>+01.1768 +01.8910  +00.0100  PLATE                        ENETA_RESET_L                     1 14</t>
  </si>
  <si>
    <t>+03.6749 +01.3394  +00.0100  PLATE                        ENETA_SHIELD                      1 14</t>
  </si>
  <si>
    <t>+03.5895 +01.2456  +00.0100  PLATE                        ENETA_SHIELD                      1 14</t>
  </si>
  <si>
    <t>+03.6443 +01.2507  +00.0100  PLATE                        ENETA_SHIELD                      1 14</t>
  </si>
  <si>
    <t>+03.6708 +01.2827  +00.0100  PLATE                        ENETA_SHIELD                      1 14</t>
  </si>
  <si>
    <t>+03.7352 +01.4110  +00.0100  PLATE                        ENETA_SHIELD                      1 14</t>
  </si>
  <si>
    <t>+03.6005 +01.1780  +00.0100  PLATE                        ENETA_SHIELD                      1 14</t>
  </si>
  <si>
    <t>+03.7320 +01.3365  +00.0100  PLATE                        ENETA_SHIELD                      1 14</t>
  </si>
  <si>
    <t>+03.9795 +00.8703  +00.0100  PLATE                        ENETA_SHIELD                      1 14</t>
  </si>
  <si>
    <t>+04.0461 +00.9495  +00.0100  PLATE                        ENETA_SHIELD                      1 14</t>
  </si>
  <si>
    <t>+03.9086 +01.0399  +00.0100  PLATE                        ENETA_SHIELD                      1 14</t>
  </si>
  <si>
    <t>+03.8672 +00.9926  +00.0100  PLATE                        ENETA_SHIELD                      1 14</t>
  </si>
  <si>
    <t>+03.9345 +01.0679  +00.0100  PLATE                        ENETA_SHIELD                      1 14</t>
  </si>
  <si>
    <t>+03.9733 +01.1093  +00.0100  PLATE                        ENETA_SHIELD                      1 14</t>
  </si>
  <si>
    <t>+04.1729 +00.9561  +00.0100  PLATE                        ENETA_SHIELD                      1 14</t>
  </si>
  <si>
    <t>+03.5390 +01.1672  +00.0100  PLATE                        ENETA_SHIELD                      1 14</t>
  </si>
  <si>
    <t>+03.3955 +01.7083  +00.0100  PLATE                        ENETA_TD                          1 14</t>
  </si>
  <si>
    <t>+02.9171 +01.9767  +00.0100  PLATE                        ENETA_TD                          1 14</t>
  </si>
  <si>
    <t>+03.2795 +01.7990  +00.0100  PLATE                        ENETA_TD                          1 14</t>
  </si>
  <si>
    <t>+03.7315 +01.2983  +00.0100  PLATE                        ENETA_TD_XFMR                     1 14</t>
  </si>
  <si>
    <t>+03.9269 +01.1344  +00.0100  PLATE                        ENETA_TD_XFMR                     1 14</t>
  </si>
  <si>
    <t>+03.7134 +01.4415  +00.0100  PLATE                        ENETA_TD_XFMR                     1 14</t>
  </si>
  <si>
    <t>+01.9198 +03.6794  +00.0100  PLATE                        ENETB_RXDATA(0)                   1 14</t>
  </si>
  <si>
    <t>+01.8804 +03.5220  +00.0100  PLATE                        ENETB_RXDATA(1)                   1 14</t>
  </si>
  <si>
    <t>+01.8804 +03.5614  +00.0100  PLATE                        ENETB_RXDATA(2)                   1 14</t>
  </si>
  <si>
    <t>+01.8804 +03.6007  +00.0100  PLATE                        ENETB_RXDATA(3)                   1 14</t>
  </si>
  <si>
    <t>+01.6837 +03.5614  +00.0100  PLATE                        ENET_COLLISION                    1 14</t>
  </si>
  <si>
    <t>+02.8057 +01.8385  +00.0100  PLATE                        ENET_COLLISION                    1 14</t>
  </si>
  <si>
    <t>+01.6837 +03.5220  +00.0100  PLATE                        ENET_CRSENSE                      1 14</t>
  </si>
  <si>
    <t>+02.7744 +01.8064  +00.0100  PLATE                        ENET_CRSENSE                      1 14</t>
  </si>
  <si>
    <t>+01.5266 +03.6666  +00.0100  PLATE                        ENET_MDC                          1 14</t>
  </si>
  <si>
    <t>+02.7131 +02.2913  +00.0100  PLATE                        ENET_MDC                          1 14</t>
  </si>
  <si>
    <t>+01.7624 +03.7188  +00.0100  PLATE                        ENET_MDIO                         1 14</t>
  </si>
  <si>
    <t>+02.7665 +02.3541  +00.0100  PLATE                        ENET_MDIO                         1 14</t>
  </si>
  <si>
    <t>+00.5881 +01.8902  +00.0100  PLATE                        ENET_RESET_EN                     1 14</t>
  </si>
  <si>
    <t>+01.0560 +01.8996  +00.0100  PLATE                        ENET_RESET_EN                     1 14</t>
  </si>
  <si>
    <t>+01.7624 +03.5614  +00.0100  PLATE                        ENET_RX_CLK                       1 14</t>
  </si>
  <si>
    <t>+02.5466 +02.1974  +00.0100  PLATE                        ENET_RX_CLK                       1 14</t>
  </si>
  <si>
    <t>+01.8017 +03.6401  +00.0100  PLATE                        ENET_RX_DV                        1 14</t>
  </si>
  <si>
    <t>+02.6005 +02.2651  +00.0100  PLATE                        ENET_RX_DV                        1 14</t>
  </si>
  <si>
    <t>+02.0219 +02.5786  +00.0100  PLATE                        ENET_TXD(0)                       1 14</t>
  </si>
  <si>
    <t>+01.3557 +03.5560  +00.0100  PLATE                        ENET_TXD(0)                       1 14</t>
  </si>
  <si>
    <t>+02.4024 +02.1350  +00.0100  PLATE                        ENET_TXD(0)                       1 14</t>
  </si>
  <si>
    <t>+01.9415 +02.5822  +00.0100  PLATE                        ENET_TXD(1)                       1 14</t>
  </si>
  <si>
    <t>+02.4249 +02.1052  +00.0100  PLATE                        ENET_TXD(1)                       1 14</t>
  </si>
  <si>
    <t>+01.3783 +03.4658  +00.0100  PLATE                        ENET_TXD(1)                       1 14</t>
  </si>
  <si>
    <t>+01.3570 +03.4960  +00.0100  PLATE                        ENET_TXD(2)                       1 14</t>
  </si>
  <si>
    <t>+01.9591 +02.5405  +00.0100  PLATE                        ENET_TXD(2)                       1 14</t>
  </si>
  <si>
    <t>+02.3974 +02.0804  +00.0100  PLATE                        ENET_TXD(2)                       1 14</t>
  </si>
  <si>
    <t>+01.9882 +02.5633  +00.0100  PLATE                        ENET_TXD(3)                       1 14</t>
  </si>
  <si>
    <t>+02.4350 +02.0618  +00.0100  PLATE                        ENET_TXD(3)                       1 14</t>
  </si>
  <si>
    <t>+01.3784 +03.5262  +00.0100  PLATE                        ENET_TXD(3)                       1 14</t>
  </si>
  <si>
    <t>+02.0347 +02.4832  +00.0100  PLATE                        ENET_TXEN                         1 14</t>
  </si>
  <si>
    <t>+02.3725 +02.0529  +00.0100  PLATE                        ENET_TXEN                         1 14</t>
  </si>
  <si>
    <t>+01.3765 +03.5876  +00.0100  PLATE                        ENET_TXEN                         1 14</t>
  </si>
  <si>
    <t>+01.6837 +03.6401  +00.0100  PLATE                        ENET_TX_CLK                       1 14</t>
  </si>
  <si>
    <t>+00.5807 +01.4468  +00.0100  PLATE                        EXTB_TDI                          1 14</t>
  </si>
  <si>
    <t>+00.8982 +01.3950  +00.0100  PLATE                        EXTB_TDI                          1 14</t>
  </si>
  <si>
    <t>+01.1885 +01.1498  +00.0100  PLATE                        EXTB_TDI                          1 14</t>
  </si>
  <si>
    <t>+00.5055 +01.9531  +00.0100  PLATE                        FAULT_EN                          1 14</t>
  </si>
  <si>
    <t>+01.1333 +01.9779  +00.0100  PLATE                        FAULT_EN                          1 14</t>
  </si>
  <si>
    <t>+02.1388 +04.1345  +00.0100  PLATE                        FAULT_L                           1 14</t>
  </si>
  <si>
    <t>+01.5276 +02.7760  +00.0100  PLATE                        FAULT_L                           1 14</t>
  </si>
  <si>
    <t>+00.7588 +03.9988  +00.0100  PLATE                        FAULT_L                           1 14</t>
  </si>
  <si>
    <t>+01.3866 +03.9391  +00.0100  PLATE                        FAULT_L                           1 14</t>
  </si>
  <si>
    <t>+01.2124 +02.7760  +00.0100  PLATE                        FPGA_CLK_20MHZ                    1 14</t>
  </si>
  <si>
    <t>+01.4880 +02.9038  +00.0100  PLATE                        FPGA_CLK_20MHZ                    1 14</t>
  </si>
  <si>
    <t>+02.1061 +03.0536  +00.0100  PLATE                        FPGA_CLK_30MHZ                    1 14</t>
  </si>
  <si>
    <t>+01.5276 +02.6184  +00.0100  PLATE                        FPGA_CLK_30MHZ                    1 14</t>
  </si>
  <si>
    <t>+01.5670 +02.5790  +00.0100  PLATE                        FPGA_CLK_48MHZ                    1 14</t>
  </si>
  <si>
    <t>+01.9686 +03.0530  +00.0100  PLATE                        FPGA_CLK_48MHZ                    1 14</t>
  </si>
  <si>
    <t>+01.5670 +02.6972  +00.0100  PLATE                        FPGA_CS_L(3)                      1 14</t>
  </si>
  <si>
    <t>+01.7442 +03.7762  +00.0100  PLATE                        FPGA_CS_L(3)                      1 14</t>
  </si>
  <si>
    <t>+01.3306 +02.4608  +00.0100  PLATE                        FPGA_ENETA_CLK25MHZ               1 14</t>
  </si>
  <si>
    <t>+02.8960 +02.2511  +00.0100  PLATE                        FPGA_ENETA_CLK25MHZ               1 14</t>
  </si>
  <si>
    <t>+04.1290 +04.5170  +00.0100  PLATE                        FPGA_JTAG_SEL_L                   1 14</t>
  </si>
  <si>
    <t>+03.5554 +04.4367  +00.0100  PLATE                        FPGA_JTAG_SEL_L                   1 14</t>
  </si>
  <si>
    <t>+04.0909 +04.6294  +00.0100  PLATE                        FPGA_JTAG_SEL_L                   1 14</t>
  </si>
  <si>
    <t>+03.5327 +04.1892  +00.0100  PLATE                        FPGA_JTAG_SEL_L                   1 14</t>
  </si>
  <si>
    <t>+04.0769 +04.6939  +00.0100  PLATE                        FPGA_JTAG_SEL_L                   1 14</t>
  </si>
  <si>
    <t>+03.8077 +03.9996  +00.0100  PLATE                        FPGA_JTAG_SEL_L                   1 14</t>
  </si>
  <si>
    <t>+03.9266 +03.9572  +00.0100  PLATE                        FPGA_JTAG_SEL_L                   1 14</t>
  </si>
  <si>
    <t>+01.9198 +04.1123  +00.0100  PLATE                        GP_INT(5)                         1 14</t>
  </si>
  <si>
    <t>+01.9402 +04.2111  +00.0100  PLATE                        GP_INT(6)                         1 14</t>
  </si>
  <si>
    <t>+04.1165 +04.3360  +00.0100  PLATE                        GROUND                            1 14</t>
  </si>
  <si>
    <t>+02.5280 +03.2390  +00.0100  PLATE                        GROUND                            1 14</t>
  </si>
  <si>
    <t>+02.6840 +04.2550  +00.0100  PLATE                        GROUND                            1 14</t>
  </si>
  <si>
    <t>+02.6850 +03.7320  +00.0100  PLATE                        GROUND                            1 14</t>
  </si>
  <si>
    <t>+02.7950 +04.2905  +00.0100  PLATE                        GROUND                            1 14</t>
  </si>
  <si>
    <t>+03.0550 +04.3160  +00.0100  PLATE                        GROUND                            1 14</t>
  </si>
  <si>
    <t>+02.7070 +04.3160  +00.0100  PLATE                        GROUND                            1 14</t>
  </si>
  <si>
    <t>+02.6980 +02.9260  +00.0100  PLATE                        GROUND                            1 14</t>
  </si>
  <si>
    <t>+03.1750 +04.3160  +00.0100  PLATE                        GROUND                            1 14</t>
  </si>
  <si>
    <t>+02.9550 +04.3160  +00.0100  PLATE                        GROUND                            1 14</t>
  </si>
  <si>
    <t>+02.8570 +04.3160  +00.0100  PLATE                        GROUND                            1 14</t>
  </si>
  <si>
    <t>+02.8290 +02.9260  +00.0100  PLATE                        GROUND                            1 14</t>
  </si>
  <si>
    <t>+02.5870 +02.9260  +00.0100  PLATE                        GROUND                            1 14</t>
  </si>
  <si>
    <t>+02.3900 +02.9260  +00.0100  PLATE                        GROUND                            1 14</t>
  </si>
  <si>
    <t>+02.4820 +02.9260  +00.0100  PLATE                        GROUND                            1 14</t>
  </si>
  <si>
    <t>+03.1720 +03.9080  +00.0100  PLATE                        GROUND                            1 14</t>
  </si>
  <si>
    <t>+03.0360 +03.7920  +00.0100  PLATE                        GROUND                            1 14</t>
  </si>
  <si>
    <t>+03.0410 +03.9080  +00.0100  PLATE                        GROUND                            1 14</t>
  </si>
  <si>
    <t>+02.9210 +03.9080  +00.0100  PLATE                        GROUND                            1 14</t>
  </si>
  <si>
    <t>+02.8540 +03.7930  +00.0100  PLATE                        GROUND                            1 14</t>
  </si>
  <si>
    <t>+02.8590 +03.9080  +00.0100  PLATE                        GROUND                            1 14</t>
  </si>
  <si>
    <t>+02.8130 +03.9080  +00.0100  PLATE                        GROUND                            1 14</t>
  </si>
  <si>
    <t>+02.7300 +03.7920  +00.0100  PLATE                        GROUND                            1 14</t>
  </si>
  <si>
    <t>+02.7560 +03.3320  +00.0100  PLATE                        GROUND                            1 14</t>
  </si>
  <si>
    <t>+02.8370 +03.3880  +00.0100  PLATE                        GROUND                            1 14</t>
  </si>
  <si>
    <t>+02.8120 +03.3320  +00.0100  PLATE                        GROUND                            1 14</t>
  </si>
  <si>
    <t>+02.7320 +03.3880  +00.0100  PLATE                        GROUND                            1 14</t>
  </si>
  <si>
    <t>+02.5360 +03.3310  +00.0100  PLATE                        GROUND                            1 14</t>
  </si>
  <si>
    <t>+02.6710 +03.3320  +00.0100  PLATE                        GROUND                            1 14</t>
  </si>
  <si>
    <t>+02.6400 +03.3000  +00.0100  PLATE                        GROUND                            1 14</t>
  </si>
  <si>
    <t>+02.3680 +03.3320  +00.0100  PLATE                        GROUND                            1 14</t>
  </si>
  <si>
    <t>+02.9700 +04.2600  +00.0100  PLATE                        GROUND                            1 14</t>
  </si>
  <si>
    <t>+03.0652 +03.7307  +00.0100  PLATE                        GROUND                            1 14</t>
  </si>
  <si>
    <t>+02.9392 +03.4787  +00.0100  PLATE                        GROUND                            1 14</t>
  </si>
  <si>
    <t>+02.8132 +03.4787  +00.0100  PLATE                        GROUND                            1 14</t>
  </si>
  <si>
    <t>+02.7187 +03.4473  +00.0100  PLATE                        GROUND                            1 14</t>
  </si>
  <si>
    <t>+02.7190 +03.5430  +00.0100  PLATE                        GROUND                            1 14</t>
  </si>
  <si>
    <t>+02.7160 +03.7320  +00.0100  PLATE                        GROUND                            1 14</t>
  </si>
  <si>
    <t>+02.7817 +03.4473  +00.0100  PLATE                        GROUND                            1 14</t>
  </si>
  <si>
    <t>+02.8132 +03.4473  +00.0100  PLATE                        GROUND                            1 14</t>
  </si>
  <si>
    <t>+02.7817 +03.6992  +00.0100  PLATE                        GROUND                            1 14</t>
  </si>
  <si>
    <t>+02.8762 +03.6992  +00.0100  PLATE                        GROUND                            1 14</t>
  </si>
  <si>
    <t>+02.8132 +03.6992  +00.0100  PLATE                        GROUND                            1 14</t>
  </si>
  <si>
    <t>+02.9707 +03.6992  +00.0100  PLATE                        GROUND                            1 14</t>
  </si>
  <si>
    <t>+02.8447 +03.7307  +00.0100  PLATE                        GROUND                            1 14</t>
  </si>
  <si>
    <t>+02.8762 +03.4788  +00.0100  PLATE                        GROUND                            1 14</t>
  </si>
  <si>
    <t>+02.8762 +03.7307  +00.0100  PLATE                        GROUND                            1 14</t>
  </si>
  <si>
    <t>+02.7166 +03.9688  +00.0100  PLATE                        GROUND                            1 14</t>
  </si>
  <si>
    <t>+02.7140 +04.2550  +00.0100  PLATE                        GROUND                            1 14</t>
  </si>
  <si>
    <t>+02.7173 +04.0328  +00.0100  PLATE                        GROUND                            1 14</t>
  </si>
  <si>
    <t>+02.8090 +03.9670  +00.0100  PLATE                        GROUND                            1 14</t>
  </si>
  <si>
    <t>+02.7796 +03.9688  +00.0100  PLATE                        GROUND                            1 14</t>
  </si>
  <si>
    <t>+02.8741 +04.2207  +00.0100  PLATE                        GROUND                            1 14</t>
  </si>
  <si>
    <t>+02.7796 +04.2207  +00.0100  PLATE                        GROUND                            1 14</t>
  </si>
  <si>
    <t>+02.9686 +04.0003  +00.0100  PLATE                        GROUND                            1 14</t>
  </si>
  <si>
    <t>+02.8111 +04.0003  +00.0100  PLATE                        GROUND                            1 14</t>
  </si>
  <si>
    <t>+02.9686 +04.2207  +00.0100  PLATE                        GROUND                            1 14</t>
  </si>
  <si>
    <t>+02.8111 +04.2207  +00.0100  PLATE                        GROUND                            1 14</t>
  </si>
  <si>
    <t>+03.0630 +03.9688  +00.0100  PLATE                        GROUND                            1 14</t>
  </si>
  <si>
    <t>+02.8430 +04.2550  +00.0100  PLATE                        GROUND                            1 14</t>
  </si>
  <si>
    <t>+03.0600 +04.2600  +00.0100  PLATE                        GROUND                            1 14</t>
  </si>
  <si>
    <t>+02.8741 +03.9688  +00.0100  PLATE                        GROUND                            1 14</t>
  </si>
  <si>
    <t>+03.1260 +03.9688  +00.0100  PLATE                        GROUND                            1 14</t>
  </si>
  <si>
    <t>+02.9020 +04.2550  +00.0100  PLATE                        GROUND                            1 14</t>
  </si>
  <si>
    <t>+03.1260 +04.2522  +00.0100  PLATE                        GROUND                            1 14</t>
  </si>
  <si>
    <t>+03.1890 +03.9688  +00.0100  PLATE                        GROUND                            1 14</t>
  </si>
  <si>
    <t>+03.1890 +04.2522  +00.0100  PLATE                        GROUND                            1 14</t>
  </si>
  <si>
    <t>+02.3770 +02.9820  +00.0100  PLATE                        GROUND                            1 14</t>
  </si>
  <si>
    <t>+02.3717 +03.0502  +00.0100  PLATE                        GROUND                            1 14</t>
  </si>
  <si>
    <t>+02.4662 +02.9873  +00.0100  PLATE                        GROUND                            1 14</t>
  </si>
  <si>
    <t>+02.4660 +03.2390  +00.0100  PLATE                        GROUND                            1 14</t>
  </si>
  <si>
    <t>+02.6237 +03.0187  +00.0100  PLATE                        GROUND                            1 14</t>
  </si>
  <si>
    <t>+02.4660 +03.0180  +00.0100  PLATE                        GROUND                            1 14</t>
  </si>
  <si>
    <t>+02.6237 +03.2392  +00.0100  PLATE                        GROUND                            1 14</t>
  </si>
  <si>
    <t>+02.7182 +02.9873  +00.0100  PLATE                        GROUND                            1 14</t>
  </si>
  <si>
    <t>+02.7182 +03.2707  +00.0100  PLATE                        GROUND                            1 14</t>
  </si>
  <si>
    <t>+02.5290 +02.9870  +00.0100  PLATE                        GROUND                            1 14</t>
  </si>
  <si>
    <t>+02.7812 +02.9873  +00.0100  PLATE                        GROUND                            1 14</t>
  </si>
  <si>
    <t>+02.7720 +03.2950  +00.0100  PLATE                        GROUND                            1 14</t>
  </si>
  <si>
    <t>+02.8442 +02.9873  +00.0100  PLATE                        GROUND                            1 14</t>
  </si>
  <si>
    <t>+02.8442 +03.2707  +00.0100  PLATE                        GROUND                            1 14</t>
  </si>
  <si>
    <t>+02.5150 +03.2750  +00.0100  PLATE                        GROUND                            1 14</t>
  </si>
  <si>
    <t>+02.6075 +03.1035  +00.0100  PLATE                        GROUND                            1 14</t>
  </si>
  <si>
    <t>+03.0410 +04.0990  +00.0100  PLATE                        GROUND                            1 14</t>
  </si>
  <si>
    <t>+02.8700 +04.1200  +00.0100  PLATE                        GROUND                            1 14</t>
  </si>
  <si>
    <t>+02.4590 +03.7481  +00.0100  PLATE                        GROUND                            1 14</t>
  </si>
  <si>
    <t>+02.4613 +03.9760  +00.0100  PLATE                        GROUND                            1 14</t>
  </si>
  <si>
    <t>+02.4600 +04.1700  +00.0100  PLATE                        GROUND                            1 14</t>
  </si>
  <si>
    <t>+02.6310 +03.9010  +00.0100  PLATE                        GROUND                            1 14</t>
  </si>
  <si>
    <t>+02.6740 +03.8970  +00.0100  PLATE                        GROUND                            1 14</t>
  </si>
  <si>
    <t>+02.9560 +03.7650  +00.0100  PLATE                        GROUND                            1 14</t>
  </si>
  <si>
    <t>+03.1140 +03.3240  +00.0100  PLATE                        GROUND                            1 14</t>
  </si>
  <si>
    <t>+00.7981 +04.0776  +00.0100  PLATE                        GROUND                            1 14</t>
  </si>
  <si>
    <t>+00.8375 +04.0776  +00.0100  PLATE                        GROUND                            1 14</t>
  </si>
  <si>
    <t>+01.1610 +03.9240  +00.0100  PLATE                        GROUND                            1 14</t>
  </si>
  <si>
    <t>+01.2312 +03.9988  +00.0100  PLATE                        GROUND                            1 14</t>
  </si>
  <si>
    <t>+00.7194 +03.9988  +00.0100  PLATE                        GROUND                            1 14</t>
  </si>
  <si>
    <t>+01.6050 +03.8368  +00.0100  PLATE                        GROUND                            1 14</t>
  </si>
  <si>
    <t>+01.6050 +04.1516  +00.0100  PLATE                        GROUND                            1 14</t>
  </si>
  <si>
    <t>+01.6050 +04.3484  +00.0100  PLATE                        GROUND                            1 14</t>
  </si>
  <si>
    <t>+01.7230 +03.6401  +00.0100  PLATE                        GROUND                            1 14</t>
  </si>
  <si>
    <t>+01.7230 +03.9155  +00.0100  PLATE                        GROUND                            1 14</t>
  </si>
  <si>
    <t>+01.7230 +04.1123  +00.0100  PLATE                        GROUND                            1 14</t>
  </si>
  <si>
    <t>+01.6837 +03.6007  +00.0100  PLATE                        GROUND                            1 14</t>
  </si>
  <si>
    <t>+01.8411 +03.5220  +00.0100  PLATE                        GROUND                            1 14</t>
  </si>
  <si>
    <t>+01.9198 +03.5614  +00.0100  PLATE                        GROUND                            1 14</t>
  </si>
  <si>
    <t>+01.9592 +03.5614  +00.0100  PLATE                        GROUND                            1 14</t>
  </si>
  <si>
    <t>+01.9592 +03.6794  +00.0100  PLATE                        GROUND                            1 14</t>
  </si>
  <si>
    <t>+01.9198 +03.7188  +00.0100  PLATE                        GROUND                            1 14</t>
  </si>
  <si>
    <t>+01.9592 +03.7188  +00.0100  PLATE                        GROUND                            1 14</t>
  </si>
  <si>
    <t>+01.9592 +03.7581  +00.0100  PLATE                        GROUND                            1 14</t>
  </si>
  <si>
    <t>+01.9592 +03.6401  +00.0100  PLATE                        GROUND                            1 14</t>
  </si>
  <si>
    <t>+01.9198 +03.9155  +00.0100  PLATE                        GROUND                            1 14</t>
  </si>
  <si>
    <t>+01.9592 +03.8761  +00.0100  PLATE                        GROUND                            1 14</t>
  </si>
  <si>
    <t>+01.9198 +03.8368  +00.0100  PLATE                        GROUND                            1 14</t>
  </si>
  <si>
    <t>+01.9592 +03.7974  +00.0100  PLATE                        GROUND                            1 14</t>
  </si>
  <si>
    <t>+01.8806 +03.8763  +00.0100  PLATE                        GROUND                            1 14</t>
  </si>
  <si>
    <t>+01.8806 +03.7976  +00.0100  PLATE                        GROUND                            1 14</t>
  </si>
  <si>
    <t>+01.9198 +03.9942  +00.0100  PLATE                        GROUND                            1 14</t>
  </si>
  <si>
    <t>+01.9200 +04.0732  +00.0100  PLATE                        GROUND                            1 14</t>
  </si>
  <si>
    <t>+01.9592 +04.0335  +00.0100  PLATE                        GROUND                            1 14</t>
  </si>
  <si>
    <t>+01.8806 +04.0338  +00.0100  PLATE                        GROUND                            1 14</t>
  </si>
  <si>
    <t>+01.8411 +04.1909  +00.0100  PLATE                        GROUND                            1 14</t>
  </si>
  <si>
    <t>+01.9592 +04.3484  +00.0100  PLATE                        GROUND                            1 14</t>
  </si>
  <si>
    <t>+01.9592 +03.9548  +00.0100  PLATE                        GROUND                            1 14</t>
  </si>
  <si>
    <t>+01.8806 +03.9551  +00.0100  PLATE                        GROUND                            1 14</t>
  </si>
  <si>
    <t>+01.9985 +03.5614  +00.0100  PLATE                        GROUND                            1 14</t>
  </si>
  <si>
    <t>+02.1166 +03.7581  +00.0100  PLATE                        GROUND                            1 14</t>
  </si>
  <si>
    <t>+02.0379 +03.6794  +00.0100  PLATE                        GROUND                            1 14</t>
  </si>
  <si>
    <t>+01.9985 +03.7581  +00.0100  PLATE                        GROUND                            1 14</t>
  </si>
  <si>
    <t>+02.0772 +03.9155  +00.0100  PLATE                        GROUND                            1 14</t>
  </si>
  <si>
    <t>+02.1166 +03.9155  +00.0100  PLATE                        GROUND                            1 14</t>
  </si>
  <si>
    <t>+02.0772 +03.8368  +00.0100  PLATE                        GROUND                            1 14</t>
  </si>
  <si>
    <t>+02.0379 +03.8761  +00.0100  PLATE                        GROUND                            1 14</t>
  </si>
  <si>
    <t>+02.0381 +03.7976  +00.0100  PLATE                        GROUND                            1 14</t>
  </si>
  <si>
    <t>+01.9985 +03.9155  +00.0100  PLATE                        GROUND                            1 14</t>
  </si>
  <si>
    <t>+01.9985 +03.8368  +00.0100  PLATE                        GROUND                            1 14</t>
  </si>
  <si>
    <t>+02.0772 +03.9942  +00.0100  PLATE                        GROUND                            1 14</t>
  </si>
  <si>
    <t>+02.0774 +04.0732  +00.0100  PLATE                        GROUND                            1 14</t>
  </si>
  <si>
    <t>+02.1166 +04.0335  +00.0100  PLATE                        GROUND                            1 14</t>
  </si>
  <si>
    <t>+02.0379 +04.0335  +00.0100  PLATE                        GROUND                            1 14</t>
  </si>
  <si>
    <t>+01.9985 +03.9942  +00.0100  PLATE                        GROUND                            1 14</t>
  </si>
  <si>
    <t>+01.9985 +04.0729  +00.0100  PLATE                        GROUND                            1 14</t>
  </si>
  <si>
    <t>+02.0379 +03.9548  +00.0100  PLATE                        GROUND                            1 14</t>
  </si>
  <si>
    <t>+02.1953 +03.7581  +00.0100  PLATE                        GROUND                            1 14</t>
  </si>
  <si>
    <t>+02.1953 +03.9155  +00.0100  PLATE                        GROUND                            1 14</t>
  </si>
  <si>
    <t>+02.1953 +03.8368  +00.0100  PLATE                        GROUND                            1 14</t>
  </si>
  <si>
    <t>+02.1953 +03.9942  +00.0100  PLATE                        GROUND                            1 14</t>
  </si>
  <si>
    <t>+02.1953 +04.0335  +00.0100  PLATE                        GROUND                            1 14</t>
  </si>
  <si>
    <t>+02.1953 +03.9548  +00.0100  PLATE                        GROUND                            1 14</t>
  </si>
  <si>
    <t>+01.8017 +03.7188  +00.0100  PLATE                        GROUND                            1 14</t>
  </si>
  <si>
    <t>+01.8017 +04.3484  +00.0100  PLATE                        GROUND                            1 14</t>
  </si>
  <si>
    <t>+02.1559 +03.7581  +00.0100  PLATE                        GROUND                            1 14</t>
  </si>
  <si>
    <t>+02.1562 +03.7976  +00.0100  PLATE                        GROUND                            1 14</t>
  </si>
  <si>
    <t>+02.1562 +04.0732  +00.0100  PLATE                        GROUND                            1 14</t>
  </si>
  <si>
    <t>+02.4520 +03.6587  +00.0100  PLATE                        GROUND                            1 14</t>
  </si>
  <si>
    <t>+02.3403 +03.2715  +00.0100  PLATE                        GROUND                            1 14</t>
  </si>
  <si>
    <t>+00.5853 +01.7753  +00.0100  PLATE                        GROUND                            1 14</t>
  </si>
  <si>
    <t>+00.6249 +01.7745  +00.0100  PLATE                        GROUND                            1 14</t>
  </si>
  <si>
    <t>+00.5892 +01.9523  +00.0100  PLATE                        GROUND                            1 14</t>
  </si>
  <si>
    <t>+00.6050 +02.0352  +00.0100  PLATE                        GROUND                            1 14</t>
  </si>
  <si>
    <t>+00.6727 +01.7753  +00.0100  PLATE                        GROUND                            1 14</t>
  </si>
  <si>
    <t>+00.7400 +04.2540  +00.0100  PLATE                        GROUND                            1 14</t>
  </si>
  <si>
    <t>+00.7390 +04.4500  +00.0100  PLATE                        GROUND                            1 14</t>
  </si>
  <si>
    <t>+00.7981 +04.4319  +00.0100  PLATE                        GROUND                            1 14</t>
  </si>
  <si>
    <t>+00.7410 +04.5300  +00.0100  PLATE                        GROUND                            1 14</t>
  </si>
  <si>
    <t>+00.7194 +04.5107  +00.0100  PLATE                        GROUND                            1 14</t>
  </si>
  <si>
    <t>+00.8769 +04.1956  +00.0100  PLATE                        GROUND                            1 14</t>
  </si>
  <si>
    <t>+00.8769 +04.1563  +00.0100  PLATE                        GROUND                            1 14</t>
  </si>
  <si>
    <t>+00.9162 +04.1956  +00.0100  PLATE                        GROUND                            1 14</t>
  </si>
  <si>
    <t>+00.9950 +04.1956  +00.0100  PLATE                        GROUND                            1 14</t>
  </si>
  <si>
    <t>+00.9556 +04.1956  +00.0100  PLATE                        GROUND                            1 14</t>
  </si>
  <si>
    <t>+00.9162 +04.1563  +00.0100  PLATE                        GROUND                            1 14</t>
  </si>
  <si>
    <t>+00.9950 +04.1563  +00.0100  PLATE                        GROUND                            1 14</t>
  </si>
  <si>
    <t>+00.9556 +04.1563  +00.0100  PLATE                        GROUND                            1 14</t>
  </si>
  <si>
    <t>+00.8769 +04.2744  +00.0100  PLATE                        GROUND                            1 14</t>
  </si>
  <si>
    <t>+00.8769 +04.3531  +00.0100  PLATE                        GROUND                            1 14</t>
  </si>
  <si>
    <t>+00.8769 +04.3138  +00.0100  PLATE                        GROUND                            1 14</t>
  </si>
  <si>
    <t>+00.9162 +04.2744  +00.0100  PLATE                        GROUND                            1 14</t>
  </si>
  <si>
    <t>+00.9950 +04.2744  +00.0100  PLATE                        GROUND                            1 14</t>
  </si>
  <si>
    <t>+00.9556 +04.2744  +00.0100  PLATE                        GROUND                            1 14</t>
  </si>
  <si>
    <t>+00.9950 +04.3531  +00.0100  PLATE                        GROUND                            1 14</t>
  </si>
  <si>
    <t>+00.9556 +04.3531  +00.0100  PLATE                        GROUND                            1 14</t>
  </si>
  <si>
    <t>+00.9162 +04.3531  +00.0100  PLATE                        GROUND                            1 14</t>
  </si>
  <si>
    <t>+00.9556 +04.3138  +00.0100  PLATE                        GROUND                            1 14</t>
  </si>
  <si>
    <t>+00.9162 +04.3138  +00.0100  PLATE                        GROUND                            1 14</t>
  </si>
  <si>
    <t>+00.9950 +04.3138  +00.0100  PLATE                        GROUND                            1 14</t>
  </si>
  <si>
    <t>+00.8470 +04.5830  +00.0100  PLATE                        GROUND                            1 14</t>
  </si>
  <si>
    <t>+00.8970 +04.5300  +00.0100  PLATE                        GROUND                            1 14</t>
  </si>
  <si>
    <t>+00.8769 +04.2351  +00.0100  PLATE                        GROUND                            1 14</t>
  </si>
  <si>
    <t>+00.9556 +04.2351  +00.0100  PLATE                        GROUND                            1 14</t>
  </si>
  <si>
    <t>+00.9162 +04.2351  +00.0100  PLATE                        GROUND                            1 14</t>
  </si>
  <si>
    <t>+00.9950 +04.2351  +00.0100  PLATE                        GROUND                            1 14</t>
  </si>
  <si>
    <t>+01.1160 +02.3250  +00.0100  PLATE                        GROUND                            1 14</t>
  </si>
  <si>
    <t>+01.1336 +02.3820  +00.0100  PLATE                        GROUND                            1 14</t>
  </si>
  <si>
    <t>+01.0960 +02.5000  +00.0100  PLATE                        GROUND                            1 14</t>
  </si>
  <si>
    <t>+01.1730 +02.5396  +00.0100  PLATE                        GROUND                            1 14</t>
  </si>
  <si>
    <t>+01.1730 +02.5790  +00.0100  PLATE                        GROUND                            1 14</t>
  </si>
  <si>
    <t>+01.1730 +02.7366  +00.0100  PLATE                        GROUND                            1 14</t>
  </si>
  <si>
    <t>+01.1336 +02.7760  +00.0100  PLATE                        GROUND                            1 14</t>
  </si>
  <si>
    <t>+01.0343 +04.1956  +00.0100  PLATE                        GROUND                            1 14</t>
  </si>
  <si>
    <t>+01.0343 +04.1563  +00.0100  PLATE                        GROUND                            1 14</t>
  </si>
  <si>
    <t>+01.0737 +04.1956  +00.0100  PLATE                        GROUND                            1 14</t>
  </si>
  <si>
    <t>+01.0737 +04.1563  +00.0100  PLATE                        GROUND                            1 14</t>
  </si>
  <si>
    <t>+01.0343 +04.2744  +00.0100  PLATE                        GROUND                            1 14</t>
  </si>
  <si>
    <t>+01.0343 +04.3531  +00.0100  PLATE                        GROUND                            1 14</t>
  </si>
  <si>
    <t>+01.0343 +04.3138  +00.0100  PLATE                        GROUND                            1 14</t>
  </si>
  <si>
    <t>+01.0737 +04.2744  +00.0100  PLATE                        GROUND                            1 14</t>
  </si>
  <si>
    <t>+01.0737 +04.3531  +00.0100  PLATE                        GROUND                            1 14</t>
  </si>
  <si>
    <t>+01.0737 +04.3138  +00.0100  PLATE                        GROUND                            1 14</t>
  </si>
  <si>
    <t>+01.0530 +04.5290  +00.0100  PLATE                        GROUND                            1 14</t>
  </si>
  <si>
    <t>+01.0550 +04.4910  +00.0100  PLATE                        GROUND                            1 14</t>
  </si>
  <si>
    <t>+01.1524 +04.4319  +00.0100  PLATE                        GROUND                            1 14</t>
  </si>
  <si>
    <t>+01.1524 +04.5107  +00.0100  PLATE                        GROUND                            1 14</t>
  </si>
  <si>
    <t>+01.0343 +04.2351  +00.0100  PLATE                        GROUND                            1 14</t>
  </si>
  <si>
    <t>+01.0737 +04.2351  +00.0100  PLATE                        GROUND                            1 14</t>
  </si>
  <si>
    <t>+01.2320 +02.4010  +00.0100  PLATE                        GROUND                            1 14</t>
  </si>
  <si>
    <t>+01.3306 +02.5396  +00.0100  PLATE                        GROUND                            1 14</t>
  </si>
  <si>
    <t>+01.2912 +02.5396  +00.0100  PLATE                        GROUND                            1 14</t>
  </si>
  <si>
    <t>+01.3306 +02.5790  +00.0100  PLATE                        GROUND                            1 14</t>
  </si>
  <si>
    <t>+01.2912 +02.5790  +00.0100  PLATE                        GROUND                            1 14</t>
  </si>
  <si>
    <t>+01.3306 +02.7760  +00.0100  PLATE                        GROUND                            1 14</t>
  </si>
  <si>
    <t>+01.3070 +04.2350  +00.0100  PLATE                        GROUND                            1 14</t>
  </si>
  <si>
    <t>+01.2310 +04.5870  +00.0100  PLATE                        GROUND                            1 14</t>
  </si>
  <si>
    <t>+01.4882 +02.4214  +00.0100  PLATE                        GROUND                            1 14</t>
  </si>
  <si>
    <t>+01.4882 +02.5790  +00.0100  PLATE                        GROUND                            1 14</t>
  </si>
  <si>
    <t>+01.5276 +02.7366  +00.0100  PLATE                        GROUND                            1 14</t>
  </si>
  <si>
    <t>+01.4100 +02.8115  +00.0100  PLATE                        GROUND                            1 14</t>
  </si>
  <si>
    <t>+01.5670 +02.3426  +00.0100  PLATE                        GROUND                            1 14</t>
  </si>
  <si>
    <t>+01.6024 +02.5003  +00.0100  PLATE                        GROUND                            1 14</t>
  </si>
  <si>
    <t>+01.5670 +02.7760  +00.0100  PLATE                        GROUND                            1 14</t>
  </si>
  <si>
    <t>+01.6839 +02.9639  +00.0100  PLATE                        GROUND                            1 14</t>
  </si>
  <si>
    <t>+01.5873 +03.1327  +00.0100  PLATE                        GROUND                            1 14</t>
  </si>
  <si>
    <t>+01.6243 +03.1359  +00.0100  PLATE                        GROUND                            1 14</t>
  </si>
  <si>
    <t>+01.5725 +02.9778  +00.0100  PLATE                        GROUND                            1 14</t>
  </si>
  <si>
    <t>+01.6050 +03.5220  +00.0100  PLATE                        GROUND                            1 14</t>
  </si>
  <si>
    <t>+01.9239 +02.9638  +00.0100  PLATE                        GROUND                            1 14</t>
  </si>
  <si>
    <t>+02.0001 +03.0379  +00.0100  PLATE                        GROUND                            1 14</t>
  </si>
  <si>
    <t>+01.9594 +03.1413  +00.0100  PLATE                        GROUND                            1 14</t>
  </si>
  <si>
    <t>+01.9348 +03.3679  +00.0100  PLATE                        GROUND                            1 14</t>
  </si>
  <si>
    <t>+02.0192 +03.3705  +00.0100  PLATE                        GROUND                            1 14</t>
  </si>
  <si>
    <t>+02.1408 +03.0379  +00.0100  PLATE                        GROUND                            1 14</t>
  </si>
  <si>
    <t>+02.1664 +03.2122  +00.0100  PLATE                        GROUND                            1 14</t>
  </si>
  <si>
    <t>+02.1166 +03.5614  +00.0100  PLATE                        GROUND                            1 14</t>
  </si>
  <si>
    <t>+02.1166 +03.6401  +00.0100  PLATE                        GROUND                            1 14</t>
  </si>
  <si>
    <t>+02.1166 +03.6007  +00.0100  PLATE                        GROUND                            1 14</t>
  </si>
  <si>
    <t>+02.2346 +03.6794  +00.0100  PLATE                        GROUND                            1 14</t>
  </si>
  <si>
    <t>+02.2346 +03.7188  +00.0100  PLATE                        GROUND                            1 14</t>
  </si>
  <si>
    <t>+02.2346 +03.7581  +00.0100  PLATE                        GROUND                            1 14</t>
  </si>
  <si>
    <t>+02.2346 +03.7974  +00.0100  PLATE                        GROUND                            1 14</t>
  </si>
  <si>
    <t>+02.2346 +03.8368  +00.0100  PLATE                        GROUND                            1 14</t>
  </si>
  <si>
    <t>+02.2346 +03.9942  +00.0100  PLATE                        GROUND                            1 14</t>
  </si>
  <si>
    <t>+02.2346 +04.0729  +00.0100  PLATE                        GROUND                            1 14</t>
  </si>
  <si>
    <t>+02.1953 +04.3484  +00.0100  PLATE                        GROUND                            1 14</t>
  </si>
  <si>
    <t>+02.1430 +04.4015  +00.0100  PLATE                        GROUND                            1 14</t>
  </si>
  <si>
    <t>+02.1166 +03.5220  +00.0100  PLATE                        GROUND                            1 14</t>
  </si>
  <si>
    <t>+02.3133 +03.5614  +00.0100  PLATE                        GROUND                            1 14</t>
  </si>
  <si>
    <t>+02.3133 +03.6401  +00.0100  PLATE                        GROUND                            1 14</t>
  </si>
  <si>
    <t>+02.4314 +03.5614  +00.0100  PLATE                        GROUND                            1 14</t>
  </si>
  <si>
    <t>+02.3527 +03.6401  +00.0100  PLATE                        GROUND                            1 14</t>
  </si>
  <si>
    <t>+02.4314 +03.8368  +00.0100  PLATE                        GROUND                            1 14</t>
  </si>
  <si>
    <t>+02.3133 +04.1909  +00.0100  PLATE                        GROUND                            1 14</t>
  </si>
  <si>
    <t>+02.4314 +04.3090  +00.0100  PLATE                        GROUND                            1 14</t>
  </si>
  <si>
    <t>+02.3920 +04.3484  +00.0100  PLATE                        GROUND                            1 14</t>
  </si>
  <si>
    <t>+02.3150 +04.4020  +00.0100  PLATE                        GROUND                            1 14</t>
  </si>
  <si>
    <t>+02.3527 +04.2303  +00.0100  PLATE                        GROUND                            1 14</t>
  </si>
  <si>
    <t>+02.2800 +04.4188  +00.0100  PLATE                        GROUND                            1 14</t>
  </si>
  <si>
    <t>+03.1282 +03.4473  +00.0100  PLATE                        GROUND                            1 14</t>
  </si>
  <si>
    <t>+03.1282 +03.7307  +00.0100  PLATE                        GROUND                            1 14</t>
  </si>
  <si>
    <t>+03.2800 +03.2510  +00.0100  PLATE                        GROUND                            1 14</t>
  </si>
  <si>
    <t>+03.1912 +03.4473  +00.0100  PLATE                        GROUND                            1 14</t>
  </si>
  <si>
    <t>+03.1912 +03.7307  +00.0100  PLATE                        GROUND                            1 14</t>
  </si>
  <si>
    <t>+03.3213 +04.1865  +00.0100  PLATE                        GROUND                            1 14</t>
  </si>
  <si>
    <t>+03.3794 +04.2155  +00.0100  PLATE                        GROUND                            1 14</t>
  </si>
  <si>
    <t>+03.3814 +04.2749  +00.0100  PLATE                        GROUND                            1 14</t>
  </si>
  <si>
    <t>+03.4190 +04.2450  +00.0100  PLATE                        GROUND                            1 14</t>
  </si>
  <si>
    <t>+04.1500 +04.2710  +00.0100  PLATE                        GROUND                            1 14</t>
  </si>
  <si>
    <t>+04.1840 +04.7864  +00.0100  PLATE                        GROUND                            1 14</t>
  </si>
  <si>
    <t>+04.2100 +04.9900  +00.0100  PLATE                        GROUND                            1 14</t>
  </si>
  <si>
    <t>+04.1836 +05.0651  +00.0100  PLATE                        GROUND                            1 14</t>
  </si>
  <si>
    <t>+00.6522 +01.8721  +00.0100  PLATE                        GROUND                            1 14</t>
  </si>
  <si>
    <t>+01.1940 +02.6360  +00.0100  PLATE                        GROUND                            1 14</t>
  </si>
  <si>
    <t>+01.1800 +02.8630  +00.0100  PLATE                        GROUND                            1 14</t>
  </si>
  <si>
    <t>+01.1923 +04.5852  +00.0100  PLATE                        GROUND                            1 14</t>
  </si>
  <si>
    <t>+01.3700 +02.4214  +00.0100  PLATE                        GROUND                            1 14</t>
  </si>
  <si>
    <t>+01.3700 +02.5790  +00.0100  PLATE                        GROUND                            1 14</t>
  </si>
  <si>
    <t>+02.0996 +03.1411  +00.0100  PLATE                        GROUND                            1 14</t>
  </si>
  <si>
    <t>+02.2739 +03.6794  +00.0100  PLATE                        GROUND                            1 14</t>
  </si>
  <si>
    <t>+02.2739 +04.0729  +00.0100  PLATE                        GROUND                            1 14</t>
  </si>
  <si>
    <t>+02.2739 +04.1123  +00.0100  PLATE                        GROUND                            1 14</t>
  </si>
  <si>
    <t>+02.2739 +04.3090  +00.0100  PLATE                        GROUND                            1 14</t>
  </si>
  <si>
    <t>+02.2739 +04.3484  +00.0100  PLATE                        GROUND                            1 14</t>
  </si>
  <si>
    <t>+02.2739 +04.2303  +00.0100  PLATE                        GROUND                            1 14</t>
  </si>
  <si>
    <t>+02.4596 +04.3854  +00.0100  PLATE                        GROUND                            1 14</t>
  </si>
  <si>
    <t>+02.9820 +02.9230  +00.0100  PLATE                        GROUND                            1 14</t>
  </si>
  <si>
    <t>+03.0652 +03.4473  +00.0100  PLATE                        GROUND                            1 14</t>
  </si>
  <si>
    <t>+04.6614 +04.0015  +00.0100  PLATE                        GROUND                            1 14</t>
  </si>
  <si>
    <t>+03.8080 +04.4480  +00.0100  PLATE                        GROUND                            1 14</t>
  </si>
  <si>
    <t>+03.7455 +04.3993  +00.0100  PLATE                        GROUND                            1 14</t>
  </si>
  <si>
    <t>+03.4936 +03.3720  +00.0100  PLATE                        GROUND                            1 14</t>
  </si>
  <si>
    <t>+04.0885 +02.9400  +00.0100  PLATE                        GROUND                            1 14</t>
  </si>
  <si>
    <t>+03.9322 +02.9463  +00.0100  PLATE                        GROUND                            1 14</t>
  </si>
  <si>
    <t>+03.4630 +03.5269  +00.0100  PLATE                        GROUND                            1 14</t>
  </si>
  <si>
    <t>+03.4859 +03.6079  +00.0100  PLATE                        GROUND                            1 14</t>
  </si>
  <si>
    <t>+03.4624 +03.4895  +00.0100  PLATE                        GROUND                            1 14</t>
  </si>
  <si>
    <t>+03.8050 +04.3340  +00.0100  PLATE                        GROUND                            1 14</t>
  </si>
  <si>
    <t>+00.1520 +01.9610  +00.0100  PLATE                        GROUND                            1 14</t>
  </si>
  <si>
    <t>+01.3187 +01.4490  +00.0100  PLATE                        GROUND                            1 14</t>
  </si>
  <si>
    <t>+01.0017 +05.0647  +00.0100  PLATE                        GROUND                            1 14</t>
  </si>
  <si>
    <t>+00.5750 +03.9590  +00.0100  PLATE                        GROUND                            1 14</t>
  </si>
  <si>
    <t>+00.6659 +03.8678  +00.0100  PLATE                        GROUND                            1 14</t>
  </si>
  <si>
    <t>+00.7987 +03.8864  +00.0100  PLATE                        GROUND                            1 14</t>
  </si>
  <si>
    <t>+00.5817 +04.1433  +00.0100  PLATE                        GROUND                            1 14</t>
  </si>
  <si>
    <t>+00.6210 +04.1146  +00.0100  PLATE                        GROUND                            1 14</t>
  </si>
  <si>
    <t>+00.5651 +04.0577  +00.0100  PLATE                        GROUND                            1 14</t>
  </si>
  <si>
    <t>+01.1733 +03.7430  +00.0100  PLATE                        GROUND                            1 14</t>
  </si>
  <si>
    <t>+00.2153 +01.3963  +00.0100  PLATE                        GROUND                            1 14</t>
  </si>
  <si>
    <t>+00.2206 +01.6289  +00.0100  PLATE                        GROUND                            1 14</t>
  </si>
  <si>
    <t>+00.2500 +01.5970  +00.0100  PLATE                        GROUND                            1 14</t>
  </si>
  <si>
    <t>+00.2195 +01.5659  +00.0100  PLATE                        GROUND                            1 14</t>
  </si>
  <si>
    <t>+00.2639 +01.8829  +00.0100  PLATE                        GROUND                            1 14</t>
  </si>
  <si>
    <t>+00.1330 +01.7340  +00.0100  PLATE                        GROUND                            1 14</t>
  </si>
  <si>
    <t>+00.1520 +01.8687  +00.0100  PLATE                        GROUND                            1 14</t>
  </si>
  <si>
    <t>+00.2107 +01.8691  +00.0100  PLATE                        GROUND                            1 14</t>
  </si>
  <si>
    <t>+00.2449 +01.9915  +00.0100  PLATE                        GROUND                            1 14</t>
  </si>
  <si>
    <t>+00.2549 +02.2071  +00.0100  PLATE                        GROUND                            1 14</t>
  </si>
  <si>
    <t>+00.2376 +01.7139  +00.0100  PLATE                        GROUND                            1 14</t>
  </si>
  <si>
    <t>+00.2480 +02.0840  +00.0100  PLATE                        GROUND                            1 14</t>
  </si>
  <si>
    <t>+00.3323 +00.4443  +00.0100  PLATE                        GROUND                            1 14</t>
  </si>
  <si>
    <t>+00.3440 +00.8730  +00.0100  PLATE                        GROUND                            1 14</t>
  </si>
  <si>
    <t>+00.3440 +01.0720  +00.0100  PLATE                        GROUND                            1 14</t>
  </si>
  <si>
    <t>+00.3430 +01.2720  +00.0100  PLATE                        GROUND                            1 14</t>
  </si>
  <si>
    <t>+00.3226 +01.4353  +00.0100  PLATE                        GROUND                            1 14</t>
  </si>
  <si>
    <t>+00.4562 +01.5987  +00.0100  PLATE                        GROUND                            1 14</t>
  </si>
  <si>
    <t>+00.4275 +01.8374  +00.0100  PLATE                        GROUND                            1 14</t>
  </si>
  <si>
    <t>+00.3330 +01.8740  +00.0100  PLATE                        GROUND                            1 14</t>
  </si>
  <si>
    <t>+00.3667 +01.8309  +00.0100  PLATE                        GROUND                            1 14</t>
  </si>
  <si>
    <t>+00.3631 +01.7358  +00.0100  PLATE                        GROUND                            1 14</t>
  </si>
  <si>
    <t>+00.3269 +01.9158  +00.0100  PLATE                        GROUND                            1 14</t>
  </si>
  <si>
    <t>+00.4276 +01.9447  +00.0100  PLATE                        GROUND                            1 14</t>
  </si>
  <si>
    <t>+00.4093 +01.9992  +00.0100  PLATE                        GROUND                            1 14</t>
  </si>
  <si>
    <t>+00.4133 +02.0522  +00.0100  PLATE                        GROUND                            1 14</t>
  </si>
  <si>
    <t>+00.4502 +02.3287  +00.0100  PLATE                        GROUND                            1 14</t>
  </si>
  <si>
    <t>+00.3744 +02.3296  +00.0100  PLATE                        GROUND                            1 14</t>
  </si>
  <si>
    <t>+00.3886 +02.4082  +00.0100  PLATE                        GROUND                            1 14</t>
  </si>
  <si>
    <t>+00.3745 +02.3698  +00.0100  PLATE                        GROUND                            1 14</t>
  </si>
  <si>
    <t>+00.4125 +02.5321  +00.0100  PLATE                        GROUND                            1 14</t>
  </si>
  <si>
    <t>+00.3568 +02.4898  +00.0100  PLATE                        GROUND                            1 14</t>
  </si>
  <si>
    <t>+00.4150 +02.6627  +00.0100  PLATE                        GROUND                            1 14</t>
  </si>
  <si>
    <t>+00.3748 +02.7364  +00.0100  PLATE                        GROUND                            1 14</t>
  </si>
  <si>
    <t>+00.3526 +02.8251  +00.0100  PLATE                        GROUND                            1 14</t>
  </si>
  <si>
    <t>+00.3490 +03.1000  +00.0100  PLATE                        GROUND                            1 14</t>
  </si>
  <si>
    <t>+00.3510 +03.0200  +00.0100  PLATE                        GROUND                            1 14</t>
  </si>
  <si>
    <t>+00.3774 +03.2058  +00.0100  PLATE                        GROUND                            1 14</t>
  </si>
  <si>
    <t>+00.4465 +03.2269  +00.0100  PLATE                        GROUND                            1 14</t>
  </si>
  <si>
    <t>+00.3450 +00.6380  +00.0100  PLATE                        GROUND                            1 14</t>
  </si>
  <si>
    <t>+00.3746 +02.6150  +00.0100  PLATE                        GROUND                            1 14</t>
  </si>
  <si>
    <t>+00.3171 +02.9750  +00.0100  PLATE                        GROUND                            1 14</t>
  </si>
  <si>
    <t>+00.5580 +00.3080  +00.0100  PLATE                        GROUND                            1 14</t>
  </si>
  <si>
    <t>+00.5570 +00.8720  +00.0100  PLATE                        GROUND                            1 14</t>
  </si>
  <si>
    <t>+00.6002 +01.1450  +00.0100  PLATE                        GROUND                            1 14</t>
  </si>
  <si>
    <t>+00.5718 +01.2830  +00.0100  PLATE                        GROUND                            1 14</t>
  </si>
  <si>
    <t>+00.4990 +01.2846  +00.0100  PLATE                        GROUND                            1 14</t>
  </si>
  <si>
    <t>+00.6119 +01.3141  +00.0100  PLATE                        GROUND                            1 14</t>
  </si>
  <si>
    <t>+00.5709 +01.3433  +00.0100  PLATE                        GROUND                            1 14</t>
  </si>
  <si>
    <t>+00.4890 +01.6640  +00.0100  PLATE                        GROUND                            1 14</t>
  </si>
  <si>
    <t>+00.5270 +01.6660  +00.0100  PLATE                        GROUND                            1 14</t>
  </si>
  <si>
    <t>+00.6232 +01.6833  +00.0100  PLATE                        GROUND                            1 14</t>
  </si>
  <si>
    <t>+00.4910 +01.5620  +00.0100  PLATE                        GROUND                            1 14</t>
  </si>
  <si>
    <t>+00.5395 +01.7477  +00.0100  PLATE                        GROUND                            1 14</t>
  </si>
  <si>
    <t>+00.4990 +02.1480  +00.0100  PLATE                        GROUND                            1 14</t>
  </si>
  <si>
    <t>+00.5620 +02.1560  +00.0100  PLATE                        GROUND                            1 14</t>
  </si>
  <si>
    <t>+00.5604 +02.2262  +00.0100  PLATE                        GROUND                            1 14</t>
  </si>
  <si>
    <t>+00.5291 +02.3624  +00.0100  PLATE                        GROUND                            1 14</t>
  </si>
  <si>
    <t>+00.5604 +02.2874  +00.0100  PLATE                        GROUND                            1 14</t>
  </si>
  <si>
    <t>+00.5088 +02.3997  +00.0100  PLATE                        GROUND                            1 14</t>
  </si>
  <si>
    <t>+00.5670 +02.5000  +00.0100  PLATE                        GROUND                            1 14</t>
  </si>
  <si>
    <t>+00.4826 +02.4899  +00.0100  PLATE                        GROUND                            1 14</t>
  </si>
  <si>
    <t>+00.6136 +02.6360  +00.0100  PLATE                        GROUND                            1 14</t>
  </si>
  <si>
    <t>+00.5200 +02.8400  +00.0100  PLATE                        GROUND                            1 14</t>
  </si>
  <si>
    <t>+00.5571 +02.9498  +00.0100  PLATE                        GROUND                            1 14</t>
  </si>
  <si>
    <t>+00.4800 +03.0700  +00.0100  PLATE                        GROUND                            1 14</t>
  </si>
  <si>
    <t>+00.4992 +02.9865  +00.0100  PLATE                        GROUND                            1 14</t>
  </si>
  <si>
    <t>+00.6250 +03.2170  +00.0100  PLATE                        GROUND                            1 14</t>
  </si>
  <si>
    <t>+00.5400 +03.1950  +00.0100  PLATE                        GROUND                            1 14</t>
  </si>
  <si>
    <t>+00.5825 +04.2070  +00.0100  PLATE                        GROUND                            1 14</t>
  </si>
  <si>
    <t>+00.6167 +04.3091  +00.0100  PLATE                        GROUND                            1 14</t>
  </si>
  <si>
    <t>+00.5302 +04.3859  +00.0100  PLATE                        GROUND                            1 14</t>
  </si>
  <si>
    <t>+00.5595 +04.3522  +00.0100  PLATE                        GROUND                            1 14</t>
  </si>
  <si>
    <t>+00.5817 +04.2733  +00.0100  PLATE                        GROUND                            1 14</t>
  </si>
  <si>
    <t>+00.5597 +04.4310  +00.0100  PLATE                        GROUND                            1 14</t>
  </si>
  <si>
    <t>+00.6219 +04.5190  +00.0100  PLATE                        GROUND                            1 14</t>
  </si>
  <si>
    <t>+00.6310 +02.2582  +00.0100  PLATE                        GROUND                            1 14</t>
  </si>
  <si>
    <t>+00.5620 +02.0742  +00.0100  PLATE                        GROUND                            1 14</t>
  </si>
  <si>
    <t>+00.6141 +04.2426  +00.0100  PLATE                        GROUND                            1 14</t>
  </si>
  <si>
    <t>+00.7289 +01.3027  +00.0100  PLATE                        GROUND                            1 14</t>
  </si>
  <si>
    <t>+00.6818 +01.4050  +00.0100  PLATE                        GROUND                            1 14</t>
  </si>
  <si>
    <t>+00.6661 +01.6694  +00.0100  PLATE                        GROUND                            1 14</t>
  </si>
  <si>
    <t>+00.7719 +01.6835  +00.0100  PLATE                        GROUND                            1 14</t>
  </si>
  <si>
    <t>+00.7367 +01.6532  +00.0100  PLATE                        GROUND                            1 14</t>
  </si>
  <si>
    <t>+00.7014 +01.5764  +00.0100  PLATE                        GROUND                            1 14</t>
  </si>
  <si>
    <t>+00.7786 +02.0192  +00.0100  PLATE                        GROUND                            1 14</t>
  </si>
  <si>
    <t>+00.8100 +02.2000  +00.0100  PLATE                        GROUND                            1 14</t>
  </si>
  <si>
    <t>+00.7600 +02.1100  +00.0100  PLATE                        GROUND                            1 14</t>
  </si>
  <si>
    <t>+00.7003 +02.2267  +00.0100  PLATE                        GROUND                            1 14</t>
  </si>
  <si>
    <t>+00.7305 +02.3794  +00.0100  PLATE                        GROUND                            1 14</t>
  </si>
  <si>
    <t>+00.7717 +02.2872  +00.0100  PLATE                        GROUND                            1 14</t>
  </si>
  <si>
    <t>+00.7002 +02.2883  +00.0100  PLATE                        GROUND                            1 14</t>
  </si>
  <si>
    <t>+00.6960 +02.5790  +00.0100  PLATE                        GROUND                            1 14</t>
  </si>
  <si>
    <t>+00.6730 +02.0740  +00.0100  PLATE                        GROUND                            1 14</t>
  </si>
  <si>
    <t>+00.8830 +00.3120  +00.0100  PLATE                        GROUND                            1 14</t>
  </si>
  <si>
    <t>+00.8840 +00.8720  +00.0100  PLATE                        GROUND                            1 14</t>
  </si>
  <si>
    <t>+00.9415 +01.8448  +00.0100  PLATE                        GROUND                            1 14</t>
  </si>
  <si>
    <t>+00.8800 +01.8380  +00.0100  PLATE                        GROUND                            1 14</t>
  </si>
  <si>
    <t>+00.8800 +01.7970  +00.0100  PLATE                        GROUND                            1 14</t>
  </si>
  <si>
    <t>+00.8500 +01.9183  +00.0100  PLATE                        GROUND                            1 14</t>
  </si>
  <si>
    <t>+00.8795 +02.0310  +00.0100  PLATE                        GROUND                            1 14</t>
  </si>
  <si>
    <t>+00.8816 +02.1903  +00.0100  PLATE                        GROUND                            1 14</t>
  </si>
  <si>
    <t>+00.8812 +02.1295  +00.0100  PLATE                        GROUND                            1 14</t>
  </si>
  <si>
    <t>+00.9514 +02.1615  +00.0100  PLATE                        GROUND                            1 14</t>
  </si>
  <si>
    <t>+00.9618 +02.3734  +00.0100  PLATE                        GROUND                            1 14</t>
  </si>
  <si>
    <t>+00.8400 +02.5500  +00.0100  PLATE                        GROUND                            1 14</t>
  </si>
  <si>
    <t>+00.8840 +00.6380  +00.0100  PLATE                        GROUND                            1 14</t>
  </si>
  <si>
    <t>+00.9320 +02.6233  +00.0100  PLATE                        GROUND                            1 14</t>
  </si>
  <si>
    <t>+00.9795 +04.9630  +00.0100  PLATE                        GROUND                            1 14</t>
  </si>
  <si>
    <t>+01.1395 +00.9316  +00.0100  PLATE                        GROUND                            1 14</t>
  </si>
  <si>
    <t>+01.0845 +00.8930  +00.0100  PLATE                        GROUND                            1 14</t>
  </si>
  <si>
    <t>+01.0888 +00.9315  +00.0100  PLATE                        GROUND                            1 14</t>
  </si>
  <si>
    <t>+01.0295 +01.8310  +00.0100  PLATE                        GROUND                            1 14</t>
  </si>
  <si>
    <t>+01.0265 +01.9572  +00.0100  PLATE                        GROUND                            1 14</t>
  </si>
  <si>
    <t>+01.0578 +01.9365  +00.0100  PLATE                        GROUND                            1 14</t>
  </si>
  <si>
    <t>+01.1754 +01.9811  +00.0100  PLATE                        GROUND                            1 14</t>
  </si>
  <si>
    <t>+01.0700 +02.0150  +00.0100  PLATE                        GROUND                            1 14</t>
  </si>
  <si>
    <t>+01.0400 +02.0580  +00.0100  PLATE                        GROUND                            1 14</t>
  </si>
  <si>
    <t>+01.1195 +02.1519  +00.0100  PLATE                        GROUND                            1 14</t>
  </si>
  <si>
    <t>+01.1177 +02.2113  +00.0100  PLATE                        GROUND                            1 14</t>
  </si>
  <si>
    <t>+01.0207 +02.1903  +00.0100  PLATE                        GROUND                            1 14</t>
  </si>
  <si>
    <t>+01.0214 +02.1281  +00.0100  PLATE                        GROUND                            1 14</t>
  </si>
  <si>
    <t>+01.1737 +02.2111  +00.0100  PLATE                        GROUND                            1 14</t>
  </si>
  <si>
    <t>+01.0202 +02.2836  +00.0100  PLATE                        GROUND                            1 14</t>
  </si>
  <si>
    <t>+01.1697 +04.8572  +00.0100  PLATE                        GROUND                            1 14</t>
  </si>
  <si>
    <t>+01.1263 +04.8570  +00.0100  PLATE                        GROUND                            1 14</t>
  </si>
  <si>
    <t>+01.1684 +04.9020  +00.0100  PLATE                        GROUND                            1 14</t>
  </si>
  <si>
    <t>+01.1261 +04.9015  +00.0100  PLATE                        GROUND                            1 14</t>
  </si>
  <si>
    <t>+01.1514 +05.0770  +00.0100  PLATE                        GROUND                            1 14</t>
  </si>
  <si>
    <t>+01.0803 +01.7234  +00.0100  PLATE                        GROUND                            1 14</t>
  </si>
  <si>
    <t>+01.0210 +04.9630  +00.0100  PLATE                        GROUND                            1 14</t>
  </si>
  <si>
    <t>+01.0629 +04.9630  +00.0100  PLATE                        GROUND                            1 14</t>
  </si>
  <si>
    <t>+01.2160 +00.3060  +00.0100  PLATE                        GROUND                            1 14</t>
  </si>
  <si>
    <t>+01.3045 +00.3552  +00.0100  PLATE                        GROUND                            1 14</t>
  </si>
  <si>
    <t>+01.2395 +00.9323  +00.0100  PLATE                        GROUND                            1 14</t>
  </si>
  <si>
    <t>+01.2895 +00.9315  +00.0100  PLATE                        GROUND                            1 14</t>
  </si>
  <si>
    <t>+01.3388 +00.9315  +00.0100  PLATE                        GROUND                            1 14</t>
  </si>
  <si>
    <t>+01.3499 +01.4267  +00.0100  PLATE                        GROUND                            1 14</t>
  </si>
  <si>
    <t>+01.3400 +01.3739  +00.0100  PLATE                        GROUND                            1 14</t>
  </si>
  <si>
    <t>+01.2736 +01.6252  +00.0100  PLATE                        GROUND                            1 14</t>
  </si>
  <si>
    <t>+01.2954 +01.6697  +00.0100  PLATE                        GROUND                            1 14</t>
  </si>
  <si>
    <t>+01.2720 +01.5811  +00.0100  PLATE                        GROUND                            1 14</t>
  </si>
  <si>
    <t>+01.2330 +01.5770  +00.0100  PLATE                        GROUND                            1 14</t>
  </si>
  <si>
    <t>+01.2475 +01.8812  +00.0100  PLATE                        GROUND                            1 14</t>
  </si>
  <si>
    <t>+01.3188 +01.9761  +00.0100  PLATE                        GROUND                            1 14</t>
  </si>
  <si>
    <t>+01.3195 +02.0545  +00.0100  PLATE                        GROUND                            1 14</t>
  </si>
  <si>
    <t>+01.3192 +02.0141  +00.0100  PLATE                        GROUND                            1 14</t>
  </si>
  <si>
    <t>+01.2850 +01.9230  +00.0100  PLATE                        GROUND                            1 14</t>
  </si>
  <si>
    <t>+01.2141 +02.0514  +00.0100  PLATE                        GROUND                            1 14</t>
  </si>
  <si>
    <t>+01.2886 +02.2185  +00.0100  PLATE                        GROUND                            1 14</t>
  </si>
  <si>
    <t>+01.3386 +02.1097  +00.0100  PLATE                        GROUND                            1 14</t>
  </si>
  <si>
    <t>+01.2700 +02.3130  +00.0100  PLATE                        GROUND                            1 14</t>
  </si>
  <si>
    <t>+01.2722 +03.1334  +00.0100  PLATE                        GROUND                            1 14</t>
  </si>
  <si>
    <t>+01.3400 +03.1334  +00.0100  PLATE                        GROUND                            1 14</t>
  </si>
  <si>
    <t>+01.3400 +03.0798  +00.0100  PLATE                        GROUND                            1 14</t>
  </si>
  <si>
    <t>+01.2722 +03.0798  +00.0100  PLATE                        GROUND                            1 14</t>
  </si>
  <si>
    <t>+01.2030 +03.0798  +00.0100  PLATE                        GROUND                            1 14</t>
  </si>
  <si>
    <t>+01.2030 +03.1334  +00.0100  PLATE                        GROUND                            1 14</t>
  </si>
  <si>
    <t>+01.2722 +03.1924  +00.0100  PLATE                        GROUND                            1 14</t>
  </si>
  <si>
    <t>+01.3400 +03.1924  +00.0100  PLATE                        GROUND                            1 14</t>
  </si>
  <si>
    <t>+01.2030 +03.1924  +00.0100  PLATE                        GROUND                            1 14</t>
  </si>
  <si>
    <t>+01.2735 +05.0621  +00.0100  PLATE                        GROUND                            1 14</t>
  </si>
  <si>
    <t>+01.2290 +05.0646  +00.0100  PLATE                        GROUND                            1 14</t>
  </si>
  <si>
    <t>+01.3045 +00.4538  +00.0100  PLATE                        GROUND                            1 14</t>
  </si>
  <si>
    <t>+01.2110 +00.6420  +00.0100  PLATE                        GROUND                            1 14</t>
  </si>
  <si>
    <t>+01.4387 +00.9315  +00.0100  PLATE                        GROUND                            1 14</t>
  </si>
  <si>
    <t>+01.3894 +00.9315  +00.0100  PLATE                        GROUND                            1 14</t>
  </si>
  <si>
    <t>+01.4895 +00.9315  +00.0100  PLATE                        GROUND                            1 14</t>
  </si>
  <si>
    <t>+01.3943 +01.4191  +00.0100  PLATE                        GROUND                            1 14</t>
  </si>
  <si>
    <t>+01.4345 +01.4965  +00.0100  PLATE                        GROUND                            1 14</t>
  </si>
  <si>
    <t>+01.3888 +01.4948  +00.0100  PLATE                        GROUND                            1 14</t>
  </si>
  <si>
    <t>+01.4911 +02.0146  +00.0100  PLATE                        GROUND                            1 14</t>
  </si>
  <si>
    <t>+01.4911 +01.9698  +00.0100  PLATE                        GROUND                            1 14</t>
  </si>
  <si>
    <t>+01.5094 +02.2292  +00.0100  PLATE                        GROUND                            1 14</t>
  </si>
  <si>
    <t>+01.4450 +02.1159  +00.0100  PLATE                        GROUND                            1 14</t>
  </si>
  <si>
    <t>+01.4540 +03.0033  +00.0100  PLATE                        GROUND                            1 14</t>
  </si>
  <si>
    <t>+01.4622 +03.6737  +00.0100  PLATE                        GROUND                            1 14</t>
  </si>
  <si>
    <t>+01.4589 +04.6202  +00.0100  PLATE                        GROUND                            1 14</t>
  </si>
  <si>
    <t>+01.4203 +04.6202  +00.0100  PLATE                        GROUND                            1 14</t>
  </si>
  <si>
    <t>+01.3820 +04.6932  +00.0100  PLATE                        GROUND                            1 14</t>
  </si>
  <si>
    <t>+01.3958 +04.7277  +00.0100  PLATE                        GROUND                            1 14</t>
  </si>
  <si>
    <t>+01.5142 +04.7127  +00.0100  PLATE                        GROUND                            1 14</t>
  </si>
  <si>
    <t>+01.3885 +01.5408  +00.0100  PLATE                        GROUND                            1 14</t>
  </si>
  <si>
    <t>+01.4338 +01.5408  +00.0100  PLATE                        GROUND                            1 14</t>
  </si>
  <si>
    <t>+01.3982 +02.9730  +00.0100  PLATE                        GROUND                            1 14</t>
  </si>
  <si>
    <t>+01.7180 +01.3080  +00.0100  PLATE                        GROUND                            1 14</t>
  </si>
  <si>
    <t>+01.7031 +02.5935  +00.0100  PLATE                        GROUND                            1 14</t>
  </si>
  <si>
    <t>+01.6679 +02.6813  +00.0100  PLATE                        GROUND                            1 14</t>
  </si>
  <si>
    <t>+01.6009 +04.8881  +00.0100  PLATE                        GROUND                            1 14</t>
  </si>
  <si>
    <t>+01.6459 +04.8883  +00.0100  PLATE                        GROUND                            1 14</t>
  </si>
  <si>
    <t>+01.6065 +05.0621  +00.0100  PLATE                        GROUND                            1 14</t>
  </si>
  <si>
    <t>+01.6855 +05.0621  +00.0100  PLATE                        GROUND                            1 14</t>
  </si>
  <si>
    <t>+01.6473 +05.0630  +00.0100  PLATE                        GROUND                            1 14</t>
  </si>
  <si>
    <t>+01.8745 +00.3542  +00.0100  PLATE                        GROUND                            1 14</t>
  </si>
  <si>
    <t>+01.7402 +00.9376  +00.0100  PLATE                        GROUND                            1 14</t>
  </si>
  <si>
    <t>+01.8510 +02.1100  +00.0100  PLATE                        GROUND                            1 14</t>
  </si>
  <si>
    <t>+01.8550 +02.5170  +00.0100  PLATE                        GROUND                            1 14</t>
  </si>
  <si>
    <t>+01.8093 +02.7101  +00.0100  PLATE                        GROUND                            1 14</t>
  </si>
  <si>
    <t>+01.7951 +04.7031  +00.0100  PLATE                        GROUND                            1 14</t>
  </si>
  <si>
    <t>+01.8436 +04.6945  +00.0100  PLATE                        GROUND                            1 14</t>
  </si>
  <si>
    <t>+01.8756 +04.6600  +00.0100  PLATE                        GROUND                            1 14</t>
  </si>
  <si>
    <t>+01.8745 +00.4537  +00.0100  PLATE                        GROUND                            1 14</t>
  </si>
  <si>
    <t>+02.0770 +00.2030  +00.0100  PLATE                        GROUND                            1 14</t>
  </si>
  <si>
    <t>+02.0010 +01.5600  +00.0100  PLATE                        GROUND                            1 14</t>
  </si>
  <si>
    <t>+01.9206 +04.6583  +00.0100  PLATE                        GROUND                            1 14</t>
  </si>
  <si>
    <t>+01.9517 +04.8918  +00.0100  PLATE                        GROUND                            1 14</t>
  </si>
  <si>
    <t>+01.9580 +02.2570  +00.0100  PLATE                        GROUND                            1 14</t>
  </si>
  <si>
    <t>+02.2570 +00.7290  +00.0100  PLATE                        GROUND                            1 14</t>
  </si>
  <si>
    <t>+02.1700 +01.7960  +00.0100  PLATE                        GROUND                            1 14</t>
  </si>
  <si>
    <t>+02.2100 +01.9540  +00.0100  PLATE                        GROUND                            1 14</t>
  </si>
  <si>
    <t>+02.1170 +02.2360  +00.0100  PLATE                        GROUND                            1 14</t>
  </si>
  <si>
    <t>+02.2061 +04.5093  +00.0100  PLATE                        GROUND                            1 14</t>
  </si>
  <si>
    <t>+02.1537 +04.7532  +00.0100  PLATE                        GROUND                            1 14</t>
  </si>
  <si>
    <t>+02.3210 +01.5720  +00.0100  PLATE                        GROUND                            1 14</t>
  </si>
  <si>
    <t>+02.4323 +01.8386  +00.0100  PLATE                        GROUND                            1 14</t>
  </si>
  <si>
    <t>+02.4103 +02.0325  +00.0100  PLATE                        GROUND                            1 14</t>
  </si>
  <si>
    <t>+02.4077 +01.9529  +00.0100  PLATE                        GROUND                            1 14</t>
  </si>
  <si>
    <t>+02.4331 +02.1725  +00.0100  PLATE                        GROUND                            1 14</t>
  </si>
  <si>
    <t>+02.2860 +02.8130  +00.0100  PLATE                        GROUND                            1 14</t>
  </si>
  <si>
    <t>+02.3894 +04.7193  +00.0100  PLATE                        GROUND                            1 14</t>
  </si>
  <si>
    <t>+02.3803 +01.8925  +00.0100  PLATE                        GROUND                            1 14</t>
  </si>
  <si>
    <t>+02.5300 +00.2030  +00.0100  PLATE                        GROUND                            1 14</t>
  </si>
  <si>
    <t>+02.4620 +01.0200  +00.0100  PLATE                        GROUND                            1 14</t>
  </si>
  <si>
    <t>+02.4640 +01.3080  +00.0100  PLATE                        GROUND                            1 14</t>
  </si>
  <si>
    <t>+02.5449 +01.6897  +00.0100  PLATE                        GROUND                            1 14</t>
  </si>
  <si>
    <t>+02.6030 +01.6954  +00.0100  PLATE                        GROUND                            1 14</t>
  </si>
  <si>
    <t>+02.5779 +01.8083  +00.0100  PLATE                        GROUND                            1 14</t>
  </si>
  <si>
    <t>+02.4658 +01.8123  +00.0100  PLATE                        GROUND                            1 14</t>
  </si>
  <si>
    <t>+02.5444 +01.7447  +00.0100  PLATE                        GROUND                            1 14</t>
  </si>
  <si>
    <t>+02.6093 +01.9745  +00.0100  PLATE                        GROUND                            1 14</t>
  </si>
  <si>
    <t>+02.6055 +02.0342  +00.0100  PLATE                        GROUND                            1 14</t>
  </si>
  <si>
    <t>+02.5770 +02.0016  +00.0100  PLATE                        GROUND                            1 14</t>
  </si>
  <si>
    <t>+02.4606 +02.1984  +00.0100  PLATE                        GROUND                            1 14</t>
  </si>
  <si>
    <t>+02.5780 +02.6900  +00.0100  PLATE                        GROUND                            1 14</t>
  </si>
  <si>
    <t>+02.5729 +01.7194  +00.0100  PLATE                        GROUND                            1 14</t>
  </si>
  <si>
    <t>+02.5090 +02.2571  +00.0100  PLATE                        GROUND                            1 14</t>
  </si>
  <si>
    <t>+02.7361 +01.5735  +00.0100  PLATE                        GROUND                            1 14</t>
  </si>
  <si>
    <t>+02.7106 +01.6042  +00.0100  PLATE                        GROUND                            1 14</t>
  </si>
  <si>
    <t>+02.7775 +01.6105  +00.0100  PLATE                        GROUND                            1 14</t>
  </si>
  <si>
    <t>+02.7485 +01.7755  +00.0100  PLATE                        GROUND                            1 14</t>
  </si>
  <si>
    <t>+02.6621 +02.0423  +00.0100  PLATE                        GROUND                            1 14</t>
  </si>
  <si>
    <t>+02.7223 +02.0465  +00.0100  PLATE                        GROUND                            1 14</t>
  </si>
  <si>
    <t>+02.7002 +01.9495  +00.0100  PLATE                        GROUND                            1 14</t>
  </si>
  <si>
    <t>+02.7327 +01.9858  +00.0100  PLATE                        GROUND                            1 14</t>
  </si>
  <si>
    <t>+02.7585 +02.0177  +00.0100  PLATE                        GROUND                            1 14</t>
  </si>
  <si>
    <t>+02.6756 +01.9190  +00.0100  PLATE                        GROUND                            1 14</t>
  </si>
  <si>
    <t>+02.6446 +01.9442  +00.0100  PLATE                        GROUND                            1 14</t>
  </si>
  <si>
    <t>+02.7002 +02.0145  +00.0100  PLATE                        GROUND                            1 14</t>
  </si>
  <si>
    <t>+02.6696 +01.9795  +00.0100  PLATE                        GROUND                            1 14</t>
  </si>
  <si>
    <t>+02.6598 +02.1003  +00.0100  PLATE                        GROUND                            1 14</t>
  </si>
  <si>
    <t>+02.7657 +02.2946  +00.0100  PLATE                        GROUND                            1 14</t>
  </si>
  <si>
    <t>+02.7330 +02.8150  +00.0100  PLATE                        GROUND                            1 14</t>
  </si>
  <si>
    <t>+02.7605 +04.5773  +00.0100  PLATE                        GROUND                            1 14</t>
  </si>
  <si>
    <t>+02.7656 +04.6761  +00.0100  PLATE                        GROUND                            1 14</t>
  </si>
  <si>
    <t>+02.7801 +04.6221  +00.0100  PLATE                        GROUND                            1 14</t>
  </si>
  <si>
    <t>+02.6616 +04.6888  +00.0100  PLATE                        GROUND                            1 14</t>
  </si>
  <si>
    <t>+02.6528 +04.8609  +00.0100  PLATE                        GROUND                            1 14</t>
  </si>
  <si>
    <t>+02.6902 +02.0745  +00.0100  PLATE                        GROUND                            1 14</t>
  </si>
  <si>
    <t>+02.7215 +04.9494  +00.0100  PLATE                        GROUND                            1 14</t>
  </si>
  <si>
    <t>+02.8650 +00.6910  +00.0100  PLATE                        GROUND                            1 14</t>
  </si>
  <si>
    <t>+02.9604 +00.7362  +00.0100  PLATE                        GROUND                            1 14</t>
  </si>
  <si>
    <t>+02.9594 +00.8332  +00.0100  PLATE                        GROUND                            1 14</t>
  </si>
  <si>
    <t>+02.8670 +01.0180  +00.0100  PLATE                        GROUND                            1 14</t>
  </si>
  <si>
    <t>+02.8690 +01.3060  +00.0100  PLATE                        GROUND                            1 14</t>
  </si>
  <si>
    <t>+02.8736 +01.8150  +00.0100  PLATE                        GROUND                            1 14</t>
  </si>
  <si>
    <t>+02.9283 +01.8824  +00.0100  PLATE                        GROUND                            1 14</t>
  </si>
  <si>
    <t>+02.9788 +02.1195  +00.0100  PLATE                        GROUND                            1 14</t>
  </si>
  <si>
    <t>+02.9478 +02.1416  +00.0100  PLATE                        GROUND                            1 14</t>
  </si>
  <si>
    <t>+02.8586 +02.2179  +00.0100  PLATE                        GROUND                            1 14</t>
  </si>
  <si>
    <t>+02.9074 +04.7131  +00.0100  PLATE                        GROUND                            1 14</t>
  </si>
  <si>
    <t>+02.9309 +04.8496  +00.0100  PLATE                        GROUND                            1 14</t>
  </si>
  <si>
    <t>+02.8545 +04.9017  +00.0100  PLATE                        GROUND                            1 14</t>
  </si>
  <si>
    <t>+02.8683 +04.9364  +00.0100  PLATE                        GROUND                            1 14</t>
  </si>
  <si>
    <t>+02.9314 +04.8883  +00.0100  PLATE                        GROUND                            1 14</t>
  </si>
  <si>
    <t>+02.9742 +04.8884  +00.0100  PLATE                        GROUND                            1 14</t>
  </si>
  <si>
    <t>+02.9759 +04.8436  +00.0100  PLATE                        GROUND                            1 14</t>
  </si>
  <si>
    <t>+02.8232 +05.0600  +00.0100  PLATE                        GROUND                            1 14</t>
  </si>
  <si>
    <t>+02.9703 +05.0298  +00.0100  PLATE                        GROUND                            1 14</t>
  </si>
  <si>
    <t>+02.9557 +02.2661  +00.0100  PLATE                        GROUND                            1 14</t>
  </si>
  <si>
    <t>+02.8928 +04.9643  +00.0100  PLATE                        GROUND                            1 14</t>
  </si>
  <si>
    <t>+03.1261 +01.5034  +00.0100  PLATE                        GROUND                            1 14</t>
  </si>
  <si>
    <t>+03.0350 +02.1692  +00.0100  PLATE                        GROUND                            1 14</t>
  </si>
  <si>
    <t>+03.0500 +02.3420  +00.0100  PLATE                        GROUND                            1 14</t>
  </si>
  <si>
    <t>+03.0691 +05.0190  +00.0100  PLATE                        GROUND                            1 14</t>
  </si>
  <si>
    <t>+03.0954 +05.0581  +00.0100  PLATE                        GROUND                            1 14</t>
  </si>
  <si>
    <t>+03.1135 +05.0176  +00.0100  PLATE                        GROUND                            1 14</t>
  </si>
  <si>
    <t>+03.2192 +01.5632  +00.0100  PLATE                        GROUND                            1 14</t>
  </si>
  <si>
    <t>+03.2548 +01.6064  +00.0100  PLATE                        GROUND                            1 14</t>
  </si>
  <si>
    <t>+03.2942 +01.6467  +00.0100  PLATE                        GROUND                            1 14</t>
  </si>
  <si>
    <t>+03.2916 +01.7046  +00.0100  PLATE                        GROUND                            1 14</t>
  </si>
  <si>
    <t>+03.3278 +01.7457  +00.0100  PLATE                        GROUND                            1 14</t>
  </si>
  <si>
    <t>+03.2140 +02.2810  +00.0100  PLATE                        GROUND                            1 14</t>
  </si>
  <si>
    <t>+03.3720 +02.2830  +00.0100  PLATE                        GROUND                            1 14</t>
  </si>
  <si>
    <t>+03.5060 +02.7620  +00.0100  PLATE                        GROUND                            1 14</t>
  </si>
  <si>
    <t>+03.4593 +04.2141  +00.0100  PLATE                        GROUND                            1 14</t>
  </si>
  <si>
    <t>+03.4593 +04.2738  +00.0100  PLATE                        GROUND                            1 14</t>
  </si>
  <si>
    <t>+03.4825 +04.3569  +00.0100  PLATE                        GROUND                            1 14</t>
  </si>
  <si>
    <t>+03.4340 +02.4410  +00.0100  PLATE                        GROUND                            1 14</t>
  </si>
  <si>
    <t>+03.4269 +03.8670  +00.0100  PLATE                        GROUND                            1 14</t>
  </si>
  <si>
    <t>+03.6225 +02.3350  +00.0100  PLATE                        GROUND                            1 14</t>
  </si>
  <si>
    <t>+03.5850 +02.5464  +00.0100  PLATE                        GROUND                            1 14</t>
  </si>
  <si>
    <t>+03.5851 +02.6461  +00.0100  PLATE                        GROUND                            1 14</t>
  </si>
  <si>
    <t>+03.6220 +02.6347  +00.0100  PLATE                        GROUND                            1 14</t>
  </si>
  <si>
    <t>+03.6832 +04.2248  +00.0100  PLATE                        GROUND                            1 14</t>
  </si>
  <si>
    <t>+03.6066 +04.2256  +00.0100  PLATE                        GROUND                            1 14</t>
  </si>
  <si>
    <t>+03.5617 +04.0983  +00.0100  PLATE                        GROUND                            1 14</t>
  </si>
  <si>
    <t>+03.6070 +04.2831  +00.0100  PLATE                        GROUND                            1 14</t>
  </si>
  <si>
    <t>+03.6843 +04.2849  +00.0100  PLATE                        GROUND                            1 14</t>
  </si>
  <si>
    <t>+03.6530 +04.2525  +00.0100  PLATE                        GROUND                            1 14</t>
  </si>
  <si>
    <t>+03.6973 +04.3561  +00.0100  PLATE                        GROUND                            1 14</t>
  </si>
  <si>
    <t>+03.8495 +04.6791  +00.0100  PLATE                        GROUND                            1 14</t>
  </si>
  <si>
    <t>+03.9190 +04.0896  +00.0100  PLATE                        GROUND                            1 14</t>
  </si>
  <si>
    <t>+04.0053 +04.5502  +00.0100  PLATE                        GROUND                            1 14</t>
  </si>
  <si>
    <t>+03.9883 +04.6781  +00.0100  PLATE                        GROUND                            1 14</t>
  </si>
  <si>
    <t>+03.9293 +04.6778  +00.0100  PLATE                        GROUND                            1 14</t>
  </si>
  <si>
    <t>+03.9585 +04.6479  +00.0100  PLATE                        GROUND                            1 14</t>
  </si>
  <si>
    <t>+03.9291 +04.7921  +00.0100  PLATE                        GROUND                            1 14</t>
  </si>
  <si>
    <t>+04.1430 +03.9560  +00.0100  PLATE                        GROUND                            1 14</t>
  </si>
  <si>
    <t>+04.3440 +03.9560  +00.0100  PLATE                        GROUND                            1 14</t>
  </si>
  <si>
    <t>+04.5010 +03.0580  +00.0100  PLATE                        GROUND                            1 14</t>
  </si>
  <si>
    <t>+04.4980 +03.2160  +00.0100  PLATE                        GROUND                            1 14</t>
  </si>
  <si>
    <t>+04.5000 +03.3700  +00.0100  PLATE                        GROUND                            1 14</t>
  </si>
  <si>
    <t>+04.4920 +03.6540  +00.0100  PLATE                        GROUND                            1 14</t>
  </si>
  <si>
    <t>+04.4970 +03.8090  +00.0100  PLATE                        GROUND                            1 14</t>
  </si>
  <si>
    <t>+04.5150 +03.9570  +00.0100  PLATE                        GROUND                            1 14</t>
  </si>
  <si>
    <t>+04.4930 +03.5110  +00.0100  PLATE                        GROUND                            1 14</t>
  </si>
  <si>
    <t>+04.7640 +03.0600  +00.0100  PLATE                        GROUND                            1 14</t>
  </si>
  <si>
    <t>+04.7650 +03.2150  +00.0100  PLATE                        GROUND                            1 14</t>
  </si>
  <si>
    <t>+04.7650 +03.3710  +00.0100  PLATE                        GROUND                            1 14</t>
  </si>
  <si>
    <t>+04.7660 +03.5600  +00.0100  PLATE                        GROUND                            1 14</t>
  </si>
  <si>
    <t>+04.7670 +03.7440  +00.0100  PLATE                        GROUND                            1 14</t>
  </si>
  <si>
    <t>+04.8560 +03.4910  +00.0100  PLATE                        GROUND                            1 14</t>
  </si>
  <si>
    <t>+04.8590 +03.6540  +00.0100  PLATE                        GROUND                            1 14</t>
  </si>
  <si>
    <t>+04.8580 +03.8090  +00.0100  PLATE                        GROUND                            1 14</t>
  </si>
  <si>
    <t>+00.1080 +00.8720  +00.0100  PLATE                        GROUND                            1 14</t>
  </si>
  <si>
    <t>+00.1070 +01.0720  +00.0100  PLATE                        GROUND                            1 14</t>
  </si>
  <si>
    <t>+00.1070 +01.2720  +00.0100  PLATE                        GROUND                            1 14</t>
  </si>
  <si>
    <t>+00.1080 +00.6400  +00.0100  PLATE                        GROUND                            1 14</t>
  </si>
  <si>
    <t>+00.2803 +01.6289  +00.0100  PLATE                        GROUND                            1 14</t>
  </si>
  <si>
    <t>+00.2809 +01.5662  +00.0100  PLATE                        GROUND                            1 14</t>
  </si>
  <si>
    <t>+00.4758 +02.2069  +00.0100  PLATE                        GROUND                            1 14</t>
  </si>
  <si>
    <t>+00.2814 +03.1268  +00.0100  PLATE                        GROUND                            1 14</t>
  </si>
  <si>
    <t>+00.6503 +01.2831  +00.0100  PLATE                        GROUND                            1 14</t>
  </si>
  <si>
    <t>+00.6498 +01.3437  +00.0100  PLATE                        GROUND                            1 14</t>
  </si>
  <si>
    <t>+00.6410 +01.5750  +00.0100  PLATE                        GROUND                            1 14</t>
  </si>
  <si>
    <t>+00.6399 +04.5790  +00.0100  PLATE                        GROUND                            1 14</t>
  </si>
  <si>
    <t>+00.6400 +04.4400  +00.0100  PLATE                        GROUND                            1 14</t>
  </si>
  <si>
    <t>+00.8344 +02.0787  +00.0100  PLATE                        GROUND                            1 14</t>
  </si>
  <si>
    <t>+01.0125 +01.7970  +00.0100  PLATE                        GROUND                            1 14</t>
  </si>
  <si>
    <t>+01.1970 +03.2921  +00.0100  PLATE                        GROUND                            1 14</t>
  </si>
  <si>
    <t>+01.0016 +04.9200  +00.0100  PLATE                        GROUND                            1 14</t>
  </si>
  <si>
    <t>+01.1859 +05.0003  +00.0100  PLATE                        GROUND                            1 14</t>
  </si>
  <si>
    <t>+01.5510 +00.2090  +00.0100  PLATE                        GROUND                            1 14</t>
  </si>
  <si>
    <t>+01.5430 +02.1342  +00.0100  PLATE                        GROUND                            1 14</t>
  </si>
  <si>
    <t>+01.7230 +00.7300  +00.0100  PLATE                        GROUND                            1 14</t>
  </si>
  <si>
    <t>+01.9090 +05.0850  +00.0100  PLATE                        GROUND                            1 14</t>
  </si>
  <si>
    <t>+02.4443 +00.3525  +00.0100  PLATE                        GROUND                            1 14</t>
  </si>
  <si>
    <t>+02.6319 +01.6719  +00.0100  PLATE                        GROUND                            1 14</t>
  </si>
  <si>
    <t>+02.6340 +02.0058  +00.0100  PLATE                        GROUND                            1 14</t>
  </si>
  <si>
    <t>+02.4443 +00.4540  +00.0100  PLATE                        GROUND                            1 14</t>
  </si>
  <si>
    <t>+02.6349 +02.0711  +00.0100  PLATE                        GROUND                            1 14</t>
  </si>
  <si>
    <t>+02.9977 +01.5783  +00.0100  PLATE                        GROUND                            1 14</t>
  </si>
  <si>
    <t>+02.8119 +04.9491  +00.0100  PLATE                        GROUND                            1 14</t>
  </si>
  <si>
    <t>+03.1611 +01.5505  +00.0100  PLATE                        GROUND                            1 14</t>
  </si>
  <si>
    <t>+03.1605 +01.7676  +00.0100  PLATE                        GROUND                            1 14</t>
  </si>
  <si>
    <t>+03.5310 +02.1474  +00.0100  PLATE                        GROUND                            1 14</t>
  </si>
  <si>
    <t>+03.5328 +04.2283  +00.0100  PLATE                        GROUND                            1 14</t>
  </si>
  <si>
    <t>+03.8869 +04.5405  +00.0100  PLATE                        GROUND                            1 14</t>
  </si>
  <si>
    <t>+04.7918 +02.9300  +00.0100  PLATE                        GROUND                            1 14</t>
  </si>
  <si>
    <t>+04.7914 +03.9938  +00.0100  PLATE                        GROUND                            1 14</t>
  </si>
  <si>
    <t>+01.1733 +01.4401  +00.0100  PLATE                        GROUND                            1 14</t>
  </si>
  <si>
    <t>+02.0178 +01.0949  +00.0100  PLATE                        GROUND                            1 14</t>
  </si>
  <si>
    <t>+01.4820 +02.2800  +00.0100  PLATE                        GROUND                            1 14</t>
  </si>
  <si>
    <t>+01.5884 +02.2990  +00.0100  PLATE                        GROUND                            1 14</t>
  </si>
  <si>
    <t>+03.5012 +03.9261  +00.0100  PLATE                        GROUND                            1 14</t>
  </si>
  <si>
    <t>+03.5110 +03.9989  +00.0100  PLATE                        GROUND                            1 14</t>
  </si>
  <si>
    <t>+03.4997 +03.5081  +00.0100  PLATE                        GROUND                            1 14</t>
  </si>
  <si>
    <t>+03.6523 +03.5029  +00.0100  PLATE                        GROUND                            1 14</t>
  </si>
  <si>
    <t>+03.6508 +03.5679  +00.0100  PLATE                        GROUND                            1 14</t>
  </si>
  <si>
    <t>+03.5772 +03.9241  +00.0100  PLATE                        GROUND                            1 14</t>
  </si>
  <si>
    <t>+03.6290 +04.0399  +00.0100  PLATE                        GROUND                            1 14</t>
  </si>
  <si>
    <t>+03.5778 +03.8686  +00.0100  PLATE                        GROUND                            1 14</t>
  </si>
  <si>
    <t>+03.7285 +03.3660  +00.0100  PLATE                        GROUND                            1 14</t>
  </si>
  <si>
    <t>+03.7310 +03.4525  +00.0100  PLATE                        GROUND                            1 14</t>
  </si>
  <si>
    <t>+03.7730 +03.9250  +00.0100  PLATE                        GROUND                            1 14</t>
  </si>
  <si>
    <t>+03.9436 +03.8660  +00.0100  PLATE                        GROUND                            1 14</t>
  </si>
  <si>
    <t>+04.0105 +04.0056  +00.0100  PLATE                        GROUND                            1 14</t>
  </si>
  <si>
    <t>+03.5328 +03.4879  +00.0100  PLATE                        GROUND                            1 14</t>
  </si>
  <si>
    <t>+03.5334 +03.5269  +00.0100  PLATE                        GROUND                            1 14</t>
  </si>
  <si>
    <t>+03.5395 +03.8955  +00.0100  PLATE                        GROUND                            1 14</t>
  </si>
  <si>
    <t>+04.6545 +02.9361  +00.0100  PLATE                        GROUND                            1 14</t>
  </si>
  <si>
    <t>+03.9290 +04.6188  +00.0100  PLATE                        GROUND                            1 14</t>
  </si>
  <si>
    <t>+03.4965 +03.7705  +00.0100  PLATE                        GROUND                            1 14</t>
  </si>
  <si>
    <t>+03.5029 +03.8669  +00.0100  PLATE                        GROUND                            1 14</t>
  </si>
  <si>
    <t>+03.2541 +00.3015  +00.0100  PLATE                        HEATSINK_BOTTOM                   1 14</t>
  </si>
  <si>
    <t>+03.2384 +00.6268  +00.0100  PLATE                        HEATSINK_BOTTOM                   1 14</t>
  </si>
  <si>
    <t>+03.3559 +05.0273  +00.0100  PLATE                        HEATSINK_TOP                      1 14</t>
  </si>
  <si>
    <t>+03.4253 +04.7106  +00.0100  PLATE                        HEATSINK_TOP                      1 14</t>
  </si>
  <si>
    <t>+04.1500 +04.4960  +00.0100  PLATE                        ICE_APEX2_JTAG_SEL_L              1 14</t>
  </si>
  <si>
    <t>+04.1053 +04.6702  +00.0100  PLATE                        ICE_APEX2_JTAG_SEL_L              1 14</t>
  </si>
  <si>
    <t>+03.7698 +04.0007  +00.0100  PLATE                        ICE_APEX2_JTAG_SEL_L              1 14</t>
  </si>
  <si>
    <t>+03.7560 +04.2146  +00.0100  PLATE                        ICE_APEX2_JTAG_SEL_L              1 14</t>
  </si>
  <si>
    <t>+02.1258 +03.1662  +00.0100  PLATE                        ICE_CLK_30MHZ                     1 14</t>
  </si>
  <si>
    <t>+02.1559 +04.1123  +00.0100  PLATE                        ICE_CLK_30MHZ                     1 14</t>
  </si>
  <si>
    <t>+01.9985 +03.7188  +00.0100  PLATE                        ICE_CLK_48MHZ                     1 14</t>
  </si>
  <si>
    <t>+01.9893 +03.1706  +00.0100  PLATE                        ICE_CLK_48MHZ                     1 14</t>
  </si>
  <si>
    <t>+01.7624 +03.7974  +00.0100  PLATE                        ICE_CS_L(2)                       1 14</t>
  </si>
  <si>
    <t>+01.7230 +03.7974  +00.0100  PLATE                        ICE_CS_L(3)                       1 14</t>
  </si>
  <si>
    <t>+02.2346 +04.1909  +00.0100  PLATE                        ICE_DBG(0)                        1 14</t>
  </si>
  <si>
    <t>+02.2346 +04.2303  +00.0100  PLATE                        ICE_DBG(1)                        1 14</t>
  </si>
  <si>
    <t>+02.2346 +04.3090  +00.0100  PLATE                        ICE_DBG(2)                        1 14</t>
  </si>
  <si>
    <t>+02.2346 +04.2696  +00.0100  PLATE                        ICE_DBG(3)                        1 14</t>
  </si>
  <si>
    <t>+01.9592 +04.1516  +00.0100  PLATE                        ICE_GPIO(3)                       1 14</t>
  </si>
  <si>
    <t>+01.9198 +04.3484  +00.0100  PLATE                        ICE_GPIO8                         1 14</t>
  </si>
  <si>
    <t>+01.9198 +04.2303  +00.0100  PLATE                        ICE_GPIO9                         1 14</t>
  </si>
  <si>
    <t>+01.9780 +04.2112  +00.0100  PLATE                        ICE_GPIO10                        1 14</t>
  </si>
  <si>
    <t>+01.9198 +04.2696  +00.0100  PLATE                        ICE_GPIO11                        1 14</t>
  </si>
  <si>
    <t>+01.9985 +04.1516  +00.0100  PLATE                        ICE_GPIO14                        1 14</t>
  </si>
  <si>
    <t>+01.9649 +04.3849  +00.0100  PLATE                        ICE_GPIO15                        1 14</t>
  </si>
  <si>
    <t>+00.8640 +03.9320  +00.0100  PLATE                        ICE_IWAIT_L                       1 14</t>
  </si>
  <si>
    <t>+01.7453 +03.7413  +00.0100  PLATE                        ICE_IWAIT_L                       1 14</t>
  </si>
  <si>
    <t>+02.1953 +03.7188  +00.0100  PLATE                        ICE_VREF                          1 14</t>
  </si>
  <si>
    <t>+02.1953 +03.7974  +00.0100  PLATE                        ICE_VREF                          1 14</t>
  </si>
  <si>
    <t>+02.2346 +04.0335  +00.0100  PLATE                        ICE_VREF                          1 14</t>
  </si>
  <si>
    <t>+01.6837 +03.7188  +00.0100  PLATE                        ICE_WRX_L(0)                      1 14</t>
  </si>
  <si>
    <t>+01.6443 +03.7974  +00.0100  PLATE                        ICE_WRX_L(1)                      1 14</t>
  </si>
  <si>
    <t>+01.6443 +03.7581  +00.0100  PLATE                        ICE_WRX_L(2)                      1 14</t>
  </si>
  <si>
    <t>+01.6443 +03.7188  +00.0100  PLATE                        ICE_WRX_L(3)                      1 14</t>
  </si>
  <si>
    <t>+01.2518 +02.4608  +00.0100  PLATE                        ICE2_CLK_DIV                      1 14</t>
  </si>
  <si>
    <t>+00.9634 +02.2612  +00.0100  PLATE                        ICE2_CLK_DIV                      1 14</t>
  </si>
  <si>
    <t>+00.9162 +04.0776  +00.0100  PLATE                        ICE2_CS_L(3)                      1 14</t>
  </si>
  <si>
    <t>+01.6837 +03.7974  +00.0100  PLATE                        ICE2_CS_L(3)                      1 14</t>
  </si>
  <si>
    <t>+00.6660 +02.0370  +00.0100  PLATE                        ICE2_DIVCLK_BUF                   1 14</t>
  </si>
  <si>
    <t>+00.6052 +01.9923  +00.0040  PLATE                        ICE2_DIVCLK_BUF                  13 14</t>
  </si>
  <si>
    <t>+00.9808 +02.0578  +00.0100  PLATE                        ICE2_DIVCLK_BUF                   1 14</t>
  </si>
  <si>
    <t>+00.5320 +03.0330  +00.0100  PLATE                        ICP_DC_FAIL_L                     1 14</t>
  </si>
  <si>
    <t>+00.2798 +03.0888  +00.0100  PLATE                        ICP_TEST_L                        1 14</t>
  </si>
  <si>
    <t>+00.4988 +01.3431  +00.0100  PLATE                        JTAG_F151_TDI                     1 14</t>
  </si>
  <si>
    <t>+00.8020 +01.9590  +00.0100  PLATE                        JTAG_F151_TDI                     1 14</t>
  </si>
  <si>
    <t>+01.4094 +02.3820  +00.0100  PLATE                        JTAG_PWRUP_RST_L                  1 14</t>
  </si>
  <si>
    <t>+02.8558 +02.5128  +00.0100  PLATE                        JTAG_PWRUP_RST_L                  1 14</t>
  </si>
  <si>
    <t>+03.5345 +04.1235  +00.0100  PLATE                        JTAG_PWRUP_RST_L                  1 14</t>
  </si>
  <si>
    <t>+01.4094 +02.4214  +00.0100  PLATE                        JTAG_SRST_L                       1 14</t>
  </si>
  <si>
    <t>+04.1500 +04.4300  +00.0100  PLATE                        JTAG_SRST_L                       1 14</t>
  </si>
  <si>
    <t>+03.1475 +02.4658  +00.0100  PLATE                        JTAG_SRST_L                       1 14</t>
  </si>
  <si>
    <t>+04.0391 +04.0794  +00.0100  PLATE                        JTAG_SRST_L                       1 14</t>
  </si>
  <si>
    <t>+00.9950 +04.4713  +00.0100  PLATE                        JTAG1_APEX2_TDI                   1 14</t>
  </si>
  <si>
    <t>+01.0550 +04.5800  +00.0100  PLATE                        JTAG1_APEX2_TDI                   1 14</t>
  </si>
  <si>
    <t>+02.0724 +04.7553  +00.0100  PLATE                        JTAG1_APEX2_TDI                   1 14</t>
  </si>
  <si>
    <t>+00.9950 +04.5500  +00.0100  PLATE                        JTAG1_APEX2_TDO                   1 14</t>
  </si>
  <si>
    <t>+01.9936 +04.7508  +00.0100  PLATE                        JTAG1_APEX2_TDO                   1 14</t>
  </si>
  <si>
    <t>+01.9435 +04.8284  +00.0100  PLATE                        JTAG1_BYPASS_APEX2                1 14</t>
  </si>
  <si>
    <t>+02.1114 +04.7547  +00.0100  PLATE                        JTAG1_BYPASS_APEX2                1 14</t>
  </si>
  <si>
    <t>+01.9186 +04.7446  +00.0100  PLATE                        JTAG1_BYPASS_APEX2                1 14</t>
  </si>
  <si>
    <t>+01.9598 +05.0156  +00.0100  PLATE                        JTAG1_BYPASS_L151                 1 14</t>
  </si>
  <si>
    <t>+02.1867 +04.7049  +00.0100  PLATE                        JTAG1_BYPASS_L151                 1 14</t>
  </si>
  <si>
    <t>+03.9239 +04.5405  +00.0100  PLATE                        JTAG1_BYPASS_L151                 1 14</t>
  </si>
  <si>
    <t>+00.5431 +01.2051  +00.0100  PLATE                        JTAG1_F151_TCK                    1 14</t>
  </si>
  <si>
    <t>+00.8200 +02.0000  +00.0100  PLATE                        JTAG1_F151_TCK                    1 14</t>
  </si>
  <si>
    <t>+00.6304 +01.1748  +00.0100  PLATE                        JTAG1_F151_TMS                    1 14</t>
  </si>
  <si>
    <t>+00.7704 +01.9822  +00.0100  PLATE                        JTAG1_F151_TMS                    1 14</t>
  </si>
  <si>
    <t>+02.3527 +04.2696  +00.0100  PLATE                        JTAG1_ICE_TDI                     1 14</t>
  </si>
  <si>
    <t>+01.8425 +04.9073  +00.0100  PLATE                        JTAG1_ICE_TDI                     1 14</t>
  </si>
  <si>
    <t>+02.4740 +04.5600  +00.0100  PLATE                        JTAG1_ICE_TDI                     1 14</t>
  </si>
  <si>
    <t>+04.1260 +04.4473  +00.0100  PLATE                        JTAG1_ICE_TDO                     1 14</t>
  </si>
  <si>
    <t>+01.8806 +04.6980  +00.0100  PLATE                        JTAG1_ICE_TDO                     1 14</t>
  </si>
  <si>
    <t>+03.5772 +04.4068  +00.0100  PLATE                        JTAG1_ICE_TDO                     1 14</t>
  </si>
  <si>
    <t>+03.5763 +03.7865  +00.0100  PLATE                        JTAG1_ICE_TDO                     1 14</t>
  </si>
  <si>
    <t>+01.8449 +04.9480  +00.0100  PLATE                        JTAG1_ICE2_BYPASS                 1 14</t>
  </si>
  <si>
    <t>+00.6012 +02.4210  +00.0100  PLATE                        JTAG1_L151_TDO                    1 14</t>
  </si>
  <si>
    <t>+01.8835 +04.9466  +00.0100  PLATE                        JTAG1_L151_TDO                    1 14</t>
  </si>
  <si>
    <t>+01.9540 +04.7553  +00.0100  PLATE                        JTAG1_L151_TDO                    1 14</t>
  </si>
  <si>
    <t>+02.1074 +04.6409  +00.0100  PLATE                        JTAG1_L151_TDO                    1 14</t>
  </si>
  <si>
    <t>+00.7640 +01.8630  +00.0100  PLATE                        JTAG1_L151_TRST_L                 1 14</t>
  </si>
  <si>
    <t>+00.5995 +01.4150  +00.0100  PLATE                        JTAG1_L151_TRST_L                 1 14</t>
  </si>
  <si>
    <t>+00.9556 +04.5500  +00.0100  PLATE                        JTAG1_TCK                         1 14</t>
  </si>
  <si>
    <t>+02.3133 +04.3090  +00.0100  PLATE                        JTAG1_TCK                         1 14</t>
  </si>
  <si>
    <t>+02.3200 +04.4400  +00.0100  PLATE                        JTAG1_TCK                         1 14</t>
  </si>
  <si>
    <t>+03.6495 +04.1128  +00.0100  PLATE                        JTAG1_TCK                         1 14</t>
  </si>
  <si>
    <t>+03.6357 +04.4387  +00.0100  PLATE                        JTAG1_TDI                         1 14</t>
  </si>
  <si>
    <t>+02.1784 +04.6629  +00.0100  PLATE                        JTAG1_TDI                         1 14</t>
  </si>
  <si>
    <t>+01.9190 +04.9750  +00.0100  PLATE                        JTAG1_TDI                         1 14</t>
  </si>
  <si>
    <t>+00.9950 +04.4319  +00.0100  PLATE                        JTAG1_TMS                         1 14</t>
  </si>
  <si>
    <t>+02.3920 +04.3090  +00.0100  PLATE                        JTAG1_TMS                         1 14</t>
  </si>
  <si>
    <t>+03.5875 +04.1528  +00.0100  PLATE                        JTAG1_TMS                         1 14</t>
  </si>
  <si>
    <t>+01.0343 +04.5500  +00.0100  PLATE                        JTAG1_TRST_L                      1 14</t>
  </si>
  <si>
    <t>+02.2300 +04.4500  +00.0100  PLATE                        JTAG1_TRST_L                      1 14</t>
  </si>
  <si>
    <t>+02.3133 +04.2696  +00.0100  PLATE                        JTAG1_TRST_L                      1 14</t>
  </si>
  <si>
    <t>+03.5910 +04.0647  +00.0100  PLATE                        JTAG1_TRST_L                      1 14</t>
  </si>
  <si>
    <t>+01.4882 +02.4608  +00.0100  PLATE                        JTAG2_FPGA_TDO                    1 14</t>
  </si>
  <si>
    <t>+01.5875 +04.4405  +00.0100  PLATE                        JTAG2_FPGA_TDO                    1 14</t>
  </si>
  <si>
    <t>+04.1500 +04.2350  +00.0100  PLATE                        JTAG2_FPGA_TDO                    1 14</t>
  </si>
  <si>
    <t>+01.4488 +02.3426  +00.0100  PLATE                        JTAG2_PLD_TDI                     1 14</t>
  </si>
  <si>
    <t>+02.9571 +02.5234  +00.0100  PLATE                        JTAG2_PLD_TDI                     1 14</t>
  </si>
  <si>
    <t>+03.5497 +03.7531  +00.0100  PLATE                        JTAG2_PLD_TDI                     1 14</t>
  </si>
  <si>
    <t>+01.4094 +02.4608  +00.0100  PLATE                        JTAG2_TCK                         1 14</t>
  </si>
  <si>
    <t>+03.4202 +04.1021  +00.0100  PLATE                        JTAG2_TCK                         1 14</t>
  </si>
  <si>
    <t>+03.1326 +02.7193  +00.0100  PLATE                        JTAG2_TCK                         1 14</t>
  </si>
  <si>
    <t>+01.4488 +02.3820  +00.0100  PLATE                        JTAG2_TMS                         1 14</t>
  </si>
  <si>
    <t>+03.3674 +04.1412  +00.0100  PLATE                        JTAG2_TMS                         1 14</t>
  </si>
  <si>
    <t>+02.6276 +02.5419  +00.0100  PLATE                        JTAG2_TMS                         1 14</t>
  </si>
  <si>
    <t>+01.5880 +02.3650  +00.0100  PLATE                        JTAG2_TRST_L                      1 14</t>
  </si>
  <si>
    <t>+03.3097 +04.2585  +00.0100  PLATE                        JTAG2_TRST_L                      1 14</t>
  </si>
  <si>
    <t>+02.5764 +02.5312  +00.0100  PLATE                        JTAG2_TRST_L                      1 14</t>
  </si>
  <si>
    <t>+03.7625 +02.8992  +00.0100  PLATE                        LED_DRV_OUT                       1 14</t>
  </si>
  <si>
    <t>+01.6309 +02.6815  +00.0100  PLATE                        LED_DRV_OUT                       1 14</t>
  </si>
  <si>
    <t>+03.9680 +04.2130  +00.0100  PLATE                        LED_DRV_OUT                       1 14</t>
  </si>
  <si>
    <t>+01.2518 +02.6578  +00.0100  PLATE                        L151RESET_L                       1 14</t>
  </si>
  <si>
    <t>+00.5619 +02.4091  +00.0100  PLATE                        L151RESET_L                       1 14</t>
  </si>
  <si>
    <t>+01.4488 +02.4214  +00.0100  PLATE                        L151_FAULTDETECT_L                1 14</t>
  </si>
  <si>
    <t>+00.6607 +02.3590  +00.0100  PLATE                        L151_FAULTDETECT_L                1 14</t>
  </si>
  <si>
    <t>+00.7233 +01.9923  +00.0040  PLATE                        L151_FAULT_DETECT_L              13 14</t>
  </si>
  <si>
    <t>+00.7590 +02.0730  +00.0100  PLATE                        L151_FAULT_DETECT_L               1 14</t>
  </si>
  <si>
    <t>+04.1210 +04.2180  +00.0100  PLATE                        L151_JTDO                         1 14</t>
  </si>
  <si>
    <t>+01.1385 +01.1501  +00.0100  PLATE                        L151_JTDO                         1 14</t>
  </si>
  <si>
    <t>+00.8000 +01.8800  +00.0100  PLATE                        L151_JTDO                         1 14</t>
  </si>
  <si>
    <t>+03.3431 +02.5106  +00.0100  PLATE                        L151_JTDO                         1 14</t>
  </si>
  <si>
    <t>+00.6070 +02.1160  +00.0100  PLATE                        L151_JTDO                         1 14</t>
  </si>
  <si>
    <t>+00.6052 +01.8151  +00.0040  PLATE                        L151_RESET_L                     13 14</t>
  </si>
  <si>
    <t>+00.7981 +01.2123  +00.0100  PLATE                        L151_RESET_L                      1 14</t>
  </si>
  <si>
    <t>+00.6206 +01.7375  +00.0100  PLATE                        L151_RESET_L                      1 14</t>
  </si>
  <si>
    <t>+00.8089 +01.6836  +00.0100  PLATE                        L151_RESET_L                      1 14</t>
  </si>
  <si>
    <t>+00.5215 +02.0743  +00.0100  PLATE                        L151_RESET_L                      1 14</t>
  </si>
  <si>
    <t>+01.0994 +01.9631  +00.0100  PLATE                        L151_SHUTDOWN                     1 14</t>
  </si>
  <si>
    <t>+01.0950 +01.8710  +00.0100  PLATE                        L151_SHUTDOWN                     1 14</t>
  </si>
  <si>
    <t>+00.8425 +02.0310  +00.0100  PLATE                        L151_SHUTDOWN                     1 14</t>
  </si>
  <si>
    <t>+01.6443 +04.2696  +00.0100  PLATE                        NAND_ALE                          1 14</t>
  </si>
  <si>
    <t>+01.2469 +03.5994  +00.0100  PLATE                        NAND_ALE                          1 14</t>
  </si>
  <si>
    <t>+01.3637 +04.4145  +00.0100  PLATE                        NAND_BUSY_L                       1 14</t>
  </si>
  <si>
    <t>+01.7624 +04.1909  +00.0100  PLATE                        NAND_BUSY_L                       1 14</t>
  </si>
  <si>
    <t>+01.0325 +03.6248  +00.0100  PLATE                        NAND_BUSY_L                       1 14</t>
  </si>
  <si>
    <t>+01.6443 +04.3090  +00.0100  PLATE                        NAND_CLE                          1 14</t>
  </si>
  <si>
    <t>+01.2262 +03.6358  +00.0100  PLATE                        NAND_CLE                          1 14</t>
  </si>
  <si>
    <t>+01.3257 +04.4097  +00.0100  PLATE                        NAND_CS_L                         1 14</t>
  </si>
  <si>
    <t>+01.7624 +04.2696  +00.0100  PLATE                        NAND_CS_L                         1 14</t>
  </si>
  <si>
    <t>+01.1092 +03.6245  +00.0100  PLATE                        NAND_CS_L                         1 14</t>
  </si>
  <si>
    <t>+01.3236 +02.8610  +00.0100  PLATE                        NAND_DATA(0)                      1 14</t>
  </si>
  <si>
    <t>+01.5295 +02.8573  +00.0100  PLATE                        NAND_DATA(0)                      1 14</t>
  </si>
  <si>
    <t>+01.7624 +04.2303  +00.0100  PLATE                        NAND_DATA(0)                      1 14</t>
  </si>
  <si>
    <t>+01.2862 +02.8588  +00.0100  PLATE                        NAND_DATA(1)                      1 14</t>
  </si>
  <si>
    <t>+01.5730 +02.8769  +00.0100  PLATE                        NAND_DATA(1)                      1 14</t>
  </si>
  <si>
    <t>+01.8017 +04.2303  +00.0100  PLATE                        NAND_DATA(1)                      1 14</t>
  </si>
  <si>
    <t>+01.2667 +02.8364  +00.0100  PLATE                        NAND_DATA(2)                      1 14</t>
  </si>
  <si>
    <t>+01.8017 +04.3090  +00.0100  PLATE                        NAND_DATA(2)                      1 14</t>
  </si>
  <si>
    <t>+01.7325 +03.0805  +00.0100  PLATE                        NAND_DATA(2)                      1 14</t>
  </si>
  <si>
    <t>+01.7624 +04.3090  +00.0100  PLATE                        NAND_DATA(3)                      1 14</t>
  </si>
  <si>
    <t>+01.2333 +02.8659  +00.0100  PLATE                        NAND_DATA(3)                      1 14</t>
  </si>
  <si>
    <t>+01.7137 +03.0486  +00.0100  PLATE                        NAND_DATA(3)                      1 14</t>
  </si>
  <si>
    <t>+01.7230 +04.2696  +00.0100  PLATE                        NAND_DATA(4)                      1 14</t>
  </si>
  <si>
    <t>+01.5632 +03.1607  +00.0100  PLATE                        NAND_DATA(4)                      1 14</t>
  </si>
  <si>
    <t>+01.0698 +03.0063  +00.0100  PLATE                        NAND_DATA(4)                      1 14</t>
  </si>
  <si>
    <t>+01.7230 +04.3090  +00.0100  PLATE                        NAND_DATA(5)                      1 14</t>
  </si>
  <si>
    <t>+01.5738 +03.1991  +00.0100  PLATE                        NAND_DATA(5)                      1 14</t>
  </si>
  <si>
    <t>+01.0490 +02.9714  +00.0100  PLATE                        NAND_DATA(5)                      1 14</t>
  </si>
  <si>
    <t>+01.7230 +04.2303  +00.0100  PLATE                        NAND_DATA(6)                      1 14</t>
  </si>
  <si>
    <t>+01.0259 +03.0026  +00.0100  PLATE                        NAND_DATA(6)                      1 14</t>
  </si>
  <si>
    <t>+01.3167 +03.3805  +00.0100  PLATE                        NAND_DATA(6)                      1 14</t>
  </si>
  <si>
    <t>+01.6837 +04.3090  +00.0100  PLATE                        NAND_DATA(7)                      1 14</t>
  </si>
  <si>
    <t>+01.5357 +03.1860  +00.0100  PLATE                        NAND_DATA(7)                      1 14</t>
  </si>
  <si>
    <t>+01.0004 +02.9757  +00.0100  PLATE                        NAND_DATA(7)                      1 14</t>
  </si>
  <si>
    <t>+01.3500 +04.4500  +00.0100  PLATE                        NAND_RD_L                         1 14</t>
  </si>
  <si>
    <t>+01.6837 +04.3484  +00.0100  PLATE                        NAND_RD_L                         1 14</t>
  </si>
  <si>
    <t>+01.0695 +03.6248  +00.0100  PLATE                        NAND_RD_L                         1 14</t>
  </si>
  <si>
    <t>+01.4107 +04.4003  +00.0100  PLATE                        NAND_WE_L                         1 14</t>
  </si>
  <si>
    <t>+01.7230 +04.3484  +00.0100  PLATE                        NAND_WE_L                         1 14</t>
  </si>
  <si>
    <t>+01.2648 +03.6359  +00.0100  PLATE                        NAND_WE_L                         1 14</t>
  </si>
  <si>
    <t>+01.6615 +03.4737  +00.0100  PLATE                        PHYA_MII_TX_CLK                   1 14</t>
  </si>
  <si>
    <t>+02.4595 +02.0920  +00.0100  PLATE                        PHYA_MII_TX_CLK                   1 14</t>
  </si>
  <si>
    <t>+02.5981 +01.7489  +00.0100  PLATE                        PHYA2_5                           1 14</t>
  </si>
  <si>
    <t>+01.0501 +01.6539  +00.0100  PLATE                        PHYA2_5                           1 14</t>
  </si>
  <si>
    <t>+03.1864 +01.6648  +00.0100  PLATE                        PHYA2_5                           1 14</t>
  </si>
  <si>
    <t>+03.1901 +01.5876  +00.0100  PLATE                        PHYA2_5                           1 14</t>
  </si>
  <si>
    <t>+03.2659 +01.6707  +00.0100  PLATE                        PHYA2_5                           1 14</t>
  </si>
  <si>
    <t>+03.1520 +01.4769  +00.0100  PLATE                        PHYA2_5                           1 14</t>
  </si>
  <si>
    <t>+03.3574 +01.7214  +00.0100  PLATE                        PHYA2_5                           1 14</t>
  </si>
  <si>
    <t>+02.6275 +01.7244  +00.0100  PLATE                        PHYA2_5                           1 14</t>
  </si>
  <si>
    <t>+02.8998 +01.9061  +00.0100  PLATE                        PHYA2_5                           1 14</t>
  </si>
  <si>
    <t>+02.8165 +01.5764  +00.0100  PLATE                        PHYA2_5                           1 14</t>
  </si>
  <si>
    <t>+02.6564 +01.7008  +00.0100  PLATE                        PHYA3_3                           1 14</t>
  </si>
  <si>
    <t>+02.9239 +02.1134  +00.0100  PLATE                        PHYA3_3                           1 14</t>
  </si>
  <si>
    <t>+02.7140 +01.6749  +00.0100  PLATE                        PHYA3_3                           1 14</t>
  </si>
  <si>
    <t>+02.6822 +01.6280  +00.0100  PLATE                        PHYA3_3                           1 14</t>
  </si>
  <si>
    <t>+02.6556 +01.5980  +00.0100  PLATE                        PHYA3_3                           1 14</t>
  </si>
  <si>
    <t>+02.6984 +01.7089  +00.0100  PLATE                        PHYA3_3                           1 14</t>
  </si>
  <si>
    <t>+01.8804 +04.1516  +00.0100  PLATE                        PHY_INT                           1 14</t>
  </si>
  <si>
    <t>+01.4310 +02.5200  +00.0100  PLATE                        RSTCNT                            1 14</t>
  </si>
  <si>
    <t>+01.6588 +03.0518  +00.0100  PLATE                        RSTCNT                            1 14</t>
  </si>
  <si>
    <t>+02.2437 +03.0477  +00.0100  PLATE                        RST_CNT                           1 14</t>
  </si>
  <si>
    <t>+02.4700 +03.9200  +00.0100  PLATE                        RST_CNT                           1 14</t>
  </si>
  <si>
    <t>+01.5536 +03.0560  +00.0100  PLATE                        RST_CNT                           1 14</t>
  </si>
  <si>
    <t>+01.7624 +03.6794  +00.0100  PLATE                        RXDATA(0)                         1 14</t>
  </si>
  <si>
    <t>+02.5636 +02.2684  +00.0100  PLATE                        RXDATA(0)                         1 14</t>
  </si>
  <si>
    <t>+01.7230 +03.5220  +00.0100  PLATE                        RXDATA(1)                         1 14</t>
  </si>
  <si>
    <t>+02.5743 +02.2314  +00.0100  PLATE                        RXDATA(1)                         1 14</t>
  </si>
  <si>
    <t>+01.7230 +03.5614  +00.0100  PLATE                        RXDATA(2)                         1 14</t>
  </si>
  <si>
    <t>+02.5108 +02.2069  +00.0100  PLATE                        RXDATA(2)                         1 14</t>
  </si>
  <si>
    <t>+01.7624 +03.6401  +00.0100  PLATE                        RXDATA(3)                         1 14</t>
  </si>
  <si>
    <t>+02.4797 +02.2316  +00.0100  PLATE                        RXDATA(3)                         1 14</t>
  </si>
  <si>
    <t>+01.0389 +01.1663  +00.0100  PLATE                        SDWIO_TMS                         1 14</t>
  </si>
  <si>
    <t>+00.8365 +01.3970  +00.0100  PLATE                        SDWIO_TMS                         1 14</t>
  </si>
  <si>
    <t>+02.1559 +04.3484  +00.0100  PLATE                        SD0_CLK                           1 14</t>
  </si>
  <si>
    <t>+02.1559 +04.1909  +00.0100  PLATE                        SD0_CMD                           1 14</t>
  </si>
  <si>
    <t>+02.1166 +04.1909  +00.0100  PLATE                        SD0_DAT(0)                        1 14</t>
  </si>
  <si>
    <t>+02.0547 +04.4967  +00.0100  PLATE                        SD0_DAT(0)                        1 14</t>
  </si>
  <si>
    <t>+02.1953 +04.2696  +00.0100  PLATE                        SD0_DAT(1)                        1 14</t>
  </si>
  <si>
    <t>+02.1658 +04.4966  +00.0100  PLATE                        SD0_DAT(1)                        1 14</t>
  </si>
  <si>
    <t>+02.1559 +04.3090  +00.0100  PLATE                        SD0_DAT(2)                        1 14</t>
  </si>
  <si>
    <t>+02.0917 +04.4974  +00.0100  PLATE                        SD0_DAT(2)                        1 14</t>
  </si>
  <si>
    <t>+02.1953 +04.2303  +00.0100  PLATE                        SD0_DAT(3)                        1 14</t>
  </si>
  <si>
    <t>+02.1287 +04.4963  +00.0100  PLATE                        SD0_DAT(3)                        1 14</t>
  </si>
  <si>
    <t>+02.1559 +04.2696  +00.0100  PLATE                        SD0_DAT(4)                        1 14</t>
  </si>
  <si>
    <t>+02.2700 +04.4700  +00.0100  PLATE                        SD0_DAT(4)                        1 14</t>
  </si>
  <si>
    <t>+02.1953 +04.1909  +00.0100  PLATE                        SD0_DAT(5)                        1 14</t>
  </si>
  <si>
    <t>+02.3294 +04.5168  +00.0100  PLATE                        SD0_DAT(5)                        1 14</t>
  </si>
  <si>
    <t>+02.1559 +04.2303  +00.0100  PLATE                        SD0_DAT(6)                        1 14</t>
  </si>
  <si>
    <t>+02.2810 +04.5300  +00.0100  PLATE                        SD0_DAT(6)                        1 14</t>
  </si>
  <si>
    <t>+02.1166 +04.1516  +00.0100  PLATE                        SD0_DAT(7)                        1 14</t>
  </si>
  <si>
    <t>+02.1798 +04.5934  +00.0100  PLATE                        SD0_DAT(7)                        1 14</t>
  </si>
  <si>
    <t>+02.0556 +04.5638  +00.0100  PLATE                        SD0_DATA(0)                       1 14</t>
  </si>
  <si>
    <t>+03.7266 +03.1209  +00.0100  PLATE                        SD0_DATA(0)                       1 14</t>
  </si>
  <si>
    <t>+03.8530 +03.3580  +00.0100  PLATE                        SD0_DATA(0)                       1 14</t>
  </si>
  <si>
    <t>+03.7519 +03.8759  +00.0100  PLATE                        SD0_DATA(0)                       1 14</t>
  </si>
  <si>
    <t>+03.7289 +04.1777  +00.0100  PLATE                        SD0_DATA(1)                       1 14</t>
  </si>
  <si>
    <t>+02.2046 +04.5544  +00.0100  PLATE                        SD0_DATA(1)                       1 14</t>
  </si>
  <si>
    <t>+03.7266 +03.0541  +00.0100  PLATE                        SD0_DATA(1)                       1 14</t>
  </si>
  <si>
    <t>+03.9142 +03.3744  +00.0100  PLATE                        SD0_DATA(1)                       1 14</t>
  </si>
  <si>
    <t>+02.0926 +04.5633  +00.0100  PLATE                        SD0_DATA(2)                       1 14</t>
  </si>
  <si>
    <t>+03.7267 +03.8074  +00.0100  PLATE                        SD0_DATA(2)                       1 14</t>
  </si>
  <si>
    <t>+03.7266 +03.9071  +00.0100  PLATE                        SD0_DATA(2)                       1 14</t>
  </si>
  <si>
    <t>+03.8172 +03.4400  +00.0100  PLATE                        SD0_DATA(2)                       1 14</t>
  </si>
  <si>
    <t>+03.3580 +04.0184  +00.0100  PLATE                        SD0_DATA(3)                       1 14</t>
  </si>
  <si>
    <t>+02.1295 +04.5649  +00.0100  PLATE                        SD0_DATA(3)                       1 14</t>
  </si>
  <si>
    <t>+03.7266 +03.7087  +00.0100  PLATE                        SD0_DATA(3)                       1 14</t>
  </si>
  <si>
    <t>+01.5670 +02.4608  +00.0100  PLATE                        SD0_DETECT_L                      1 14</t>
  </si>
  <si>
    <t>+04.4268 +04.0274  +00.0100  PLATE                        SD0_DETECT_L                      1 14</t>
  </si>
  <si>
    <t>+03.6831 +03.1073  +00.0100  PLATE                        SD0_DETECT_L                      1 14</t>
  </si>
  <si>
    <t>+03.7494 +03.7704  +00.0100  PLATE                        SD0_DETECT_L                      1 14</t>
  </si>
  <si>
    <t>+01.5276 +02.6972  +00.0100  PLATE                        SD0_FAULT_L                       1 14</t>
  </si>
  <si>
    <t>+01.8804 +04.3484  +00.0100  PLATE                        SD0_FAULT_L                       1 14</t>
  </si>
  <si>
    <t>+01.5520 +04.4089  +00.0100  PLATE                        SD0_FAULT_L                       1 14</t>
  </si>
  <si>
    <t>+01.5497 +02.4025  +00.0100  PLATE                        SD0_PWR_FLT_L                     1 14</t>
  </si>
  <si>
    <t>+03.4848 +03.6473  +00.0100  PLATE                        SD0_PWR_FLT_L                     1 14</t>
  </si>
  <si>
    <t>+03.2313 +02.6399  +00.0100  PLATE                        SD0_PWR_FLT_L                     1 14</t>
  </si>
  <si>
    <t>+01.5276 +02.4608  +00.0100  PLATE                        SD0_PWR_ON                        1 14</t>
  </si>
  <si>
    <t>+03.4754 +03.4063  +00.0100  PLATE                        SD0_PWR_ON                        1 14</t>
  </si>
  <si>
    <t>+03.1601 +02.8268  +00.0100  PLATE                        SD0_PWR_ON                        1 14</t>
  </si>
  <si>
    <t>+01.5860 +02.4020  +00.0100  PLATE                        SD0_WP                            1 14</t>
  </si>
  <si>
    <t>+04.5481 +02.9386  +00.0100  PLATE                        SD0_WP                            1 14</t>
  </si>
  <si>
    <t>+03.9493 +03.3861  +00.0100  PLATE                        SD0_WP                            1 14</t>
  </si>
  <si>
    <t>+02.0772 +03.5220  +00.0100  PLATE                        SD1_CLK                           1 14</t>
  </si>
  <si>
    <t>+02.0772 +03.6401  +00.0100  PLATE                        SD1_CMD                           1 14</t>
  </si>
  <si>
    <t>+01.5932 +03.4503  +00.0100  PLATE                        SD1_DAT(0)                        1 14</t>
  </si>
  <si>
    <t>+02.0379 +03.7581  +00.0100  PLATE                        SD1_DAT(0)                        1 14</t>
  </si>
  <si>
    <t>+02.0379 +03.5220  +00.0100  PLATE                        SD1_DAT(1)                        1 14</t>
  </si>
  <si>
    <t>+01.3830 +03.3316  +00.0100  PLATE                        SD1_DAT(1)                        1 14</t>
  </si>
  <si>
    <t>+02.0772 +03.7581  +00.0100  PLATE                        SD1_DAT(2)                        1 14</t>
  </si>
  <si>
    <t>+01.6180 +03.4777  +00.0100  PLATE                        SD1_DAT(2)                        1 14</t>
  </si>
  <si>
    <t>+02.0379 +03.5614  +00.0100  PLATE                        SD1_DAT(3)                        1 14</t>
  </si>
  <si>
    <t>+01.4047 +03.3007  +00.0100  PLATE                        SD1_DAT(3)                        1 14</t>
  </si>
  <si>
    <t>+02.0379 +03.6007  +00.0100  PLATE                        SD1_DAT(4)                        1 14</t>
  </si>
  <si>
    <t>+01.3864 +03.3936  +00.0100  PLATE                        SD1_DAT(4)                        1 14</t>
  </si>
  <si>
    <t>+02.0772 +03.6794  +00.0100  PLATE                        SD1_DAT(5)                        1 14</t>
  </si>
  <si>
    <t>+01.5814 +03.4131  +00.0100  PLATE                        SD1_DAT(5)                        1 14</t>
  </si>
  <si>
    <t>+02.0772 +03.6007  +00.0100  PLATE                        SD1_DAT(6)                        1 14</t>
  </si>
  <si>
    <t>+01.4052 +03.3617  +00.0100  PLATE                        SD1_DAT(6)                        1 14</t>
  </si>
  <si>
    <t>+02.0772 +03.7188  +00.0100  PLATE                        SD1_DAT(7)                        1 14</t>
  </si>
  <si>
    <t>+01.5808 +03.3761  +00.0100  PLATE                        SD1_DAT(7)                        1 14</t>
  </si>
  <si>
    <t>+00.2646 +01.8434  +00.0100  PLATE                        SD3_3V                            1 14</t>
  </si>
  <si>
    <t>+01.8964 +01.7192  +00.0100  PLATE                        SD3_3V                            1 14</t>
  </si>
  <si>
    <t>+03.8300 +03.2669  +00.0100  PLATE                        SD3_3V                            1 14</t>
  </si>
  <si>
    <t>+03.8352 +03.5540  +00.0100  PLATE                        SD3_3V                            1 14</t>
  </si>
  <si>
    <t>+03.6603 +03.4112  +00.0100  PLATE                        SD3_3V                            1 14</t>
  </si>
  <si>
    <t>+03.5229 +03.6027  +00.0100  PLATE                        SD3_3V                            1 14</t>
  </si>
  <si>
    <t>+01.2912 +02.6578  +00.0100  PLATE                        SHBUF_ADDR(0)                     1 14</t>
  </si>
  <si>
    <t>+01.4258 +03.9087  +00.0100  PLATE                        SHBUF_ADDR(0)                     1 14</t>
  </si>
  <si>
    <t>+01.3306 +02.6578  +00.0100  PLATE                        SHBUF_ADDR(1)                     1 14</t>
  </si>
  <si>
    <t>+01.5242 +04.0230  +00.0100  PLATE                        SHBUF_ADDR(1)                     1 14</t>
  </si>
  <si>
    <t>+01.3700 +02.6578  +00.0100  PLATE                        SHBUF_ADDR(2)                     1 14</t>
  </si>
  <si>
    <t>+01.4581 +03.9391  +00.0100  PLATE                        SHBUF_ADDR(2)                     1 14</t>
  </si>
  <si>
    <t>+01.4094 +02.6578  +00.0100  PLATE                        SHBUF_ADDR(3)                     1 14</t>
  </si>
  <si>
    <t>+01.4915 +03.9864  +00.0100  PLATE                        SHBUF_ADDR(3)                     1 14</t>
  </si>
  <si>
    <t>+01.3700 +02.5002  +00.0100  PLATE                        SHBUF_ADDR(4)                     1 14</t>
  </si>
  <si>
    <t>+01.5213 +03.9554  +00.0100  PLATE                        SHBUF_ADDR(4)                     1 14</t>
  </si>
  <si>
    <t>+01.2518 +02.7366  +00.0100  PLATE                        SHBUF_DATA(0)                     1 14</t>
  </si>
  <si>
    <t>+01.4745 +04.2510  +00.0100  PLATE                        SHBUF_DATA(0)                     1 14</t>
  </si>
  <si>
    <t>+01.3306 +02.5002  +00.0100  PLATE                        SHBUF_DATA(1)                     1 14</t>
  </si>
  <si>
    <t>+01.4774 +04.2826  +00.0100  PLATE                        SHBUF_DATA(1)                     1 14</t>
  </si>
  <si>
    <t>+01.2912 +02.7366  +00.0100  PLATE                        SHBUF_RD_L                        1 14</t>
  </si>
  <si>
    <t>+01.5216 +03.7960  +00.0100  PLATE                        SHBUF_RD_L                        1 14</t>
  </si>
  <si>
    <t>+01.5822 +02.8439  +00.0100  PLATE                        SHBUF_RD_L                        1 14</t>
  </si>
  <si>
    <t>+01.5548 +02.8379  +00.0100  PLATE                        SHBUF_WR_L                        1 14</t>
  </si>
  <si>
    <t>+01.2518 +02.7760  +00.0100  PLATE                        SHBUF_WR_L                        1 14</t>
  </si>
  <si>
    <t>+01.5052 +03.7185  +00.0100  PLATE                        SHBUF_WR_L                        1 14</t>
  </si>
  <si>
    <t>+01.4882 +02.7760  +00.0100  PLATE                        SHUTDOWN_L                        1 14</t>
  </si>
  <si>
    <t>+01.9592 +04.1123  +00.0100  PLATE                        SHUTDOWN_L                        1 14</t>
  </si>
  <si>
    <t>+01.7000 +02.8600  +00.0100  PLATE                        SHUTDOWN_L                        1 14</t>
  </si>
  <si>
    <t>+01.7624 +03.9548  +00.0100  PLATE                        SH_ADDR(0)                        1 14</t>
  </si>
  <si>
    <t>+01.1524 +04.0776  +00.0100  PLATE                        SH_ADDR(0)                        1 14</t>
  </si>
  <si>
    <t>+01.1918 +04.0382  +00.0100  PLATE                        SH_ADDR(1)                        1 14</t>
  </si>
  <si>
    <t>+01.7230 +03.9548  +00.0100  PLATE                        SH_ADDR(1)                        1 14</t>
  </si>
  <si>
    <t>+01.1524 +04.0382  +00.0100  PLATE                        SH_ADDR(2)                        1 14</t>
  </si>
  <si>
    <t>+01.6837 +03.9548  +00.0100  PLATE                        SH_ADDR(2)                        1 14</t>
  </si>
  <si>
    <t>+01.1918 +03.9988  +00.0100  PLATE                        SH_ADDR(3)                        1 14</t>
  </si>
  <si>
    <t>+01.6443 +03.9548  +00.0100  PLATE                        SH_ADDR(3)                        1 14</t>
  </si>
  <si>
    <t>+01.1130 +04.0776  +00.0100  PLATE                        SH_ADDR(4)                        1 14</t>
  </si>
  <si>
    <t>+01.6050 +03.9548  +00.0100  PLATE                        SH_ADDR(4)                        1 14</t>
  </si>
  <si>
    <t>+01.2312 +03.9594  +00.0100  PLATE                        SH_ADDR(5)                        1 14</t>
  </si>
  <si>
    <t>+01.8411 +03.9155  +00.0100  PLATE                        SH_ADDR(5)                        1 14</t>
  </si>
  <si>
    <t>+01.8017 +03.9155  +00.0100  PLATE                        SH_ADDR(6)                        1 14</t>
  </si>
  <si>
    <t>+01.1130 +04.0382  +00.0100  PLATE                        SH_ADDR(6)                        1 14</t>
  </si>
  <si>
    <t>+01.1524 +03.9988  +00.0100  PLATE                        SH_ADDR(7)                        1 14</t>
  </si>
  <si>
    <t>+01.7624 +03.9155  +00.0100  PLATE                        SH_ADDR(7)                        1 14</t>
  </si>
  <si>
    <t>+01.1918 +03.9594  +00.0100  PLATE                        SH_ADDR(8)                        1 14</t>
  </si>
  <si>
    <t>+01.6837 +03.9155  +00.0100  PLATE                        SH_ADDR(8)                        1 14</t>
  </si>
  <si>
    <t>+01.0737 +04.0776  +00.0100  PLATE                        SH_ADDR(9)                        1 14</t>
  </si>
  <si>
    <t>+01.6443 +03.9155  +00.0100  PLATE                        SH_ADDR(9)                        1 14</t>
  </si>
  <si>
    <t>+01.1130 +03.9988  +00.0100  PLATE                        SH_ADDR(10)                       1 14</t>
  </si>
  <si>
    <t>+01.6050 +03.9155  +00.0100  PLATE                        SH_ADDR(10)                       1 14</t>
  </si>
  <si>
    <t>+01.8411 +03.8368  +00.0100  PLATE                        SH_ADDR(11)                       1 14</t>
  </si>
  <si>
    <t>+01.0737 +04.0382  +00.0100  PLATE                        SH_ADDR(11)                       1 14</t>
  </si>
  <si>
    <t>+01.0737 +03.9988  +00.0100  PLATE                        SH_ADDR(12)                       1 14</t>
  </si>
  <si>
    <t>+01.8017 +03.8761  +00.0100  PLATE                        SH_ADDR(12)                       1 14</t>
  </si>
  <si>
    <t>+01.1130 +03.9594  +00.0100  PLATE                        SH_ADDR(13)                       1 14</t>
  </si>
  <si>
    <t>+01.7624 +03.8761  +00.0100  PLATE                        SH_ADDR(13)                       1 14</t>
  </si>
  <si>
    <t>+01.0343 +04.0382  +00.0100  PLATE                        SH_ADDR(14)                       1 14</t>
  </si>
  <si>
    <t>+01.6837 +03.8761  +00.0100  PLATE                        SH_ADDR(14)                       1 14</t>
  </si>
  <si>
    <t>+01.0343 +04.0776  +00.0100  PLATE                        SH_ADDR(15)                       1 14</t>
  </si>
  <si>
    <t>+01.6443 +03.8761  +00.0100  PLATE                        SH_ADDR(15)                       1 14</t>
  </si>
  <si>
    <t>+01.0737 +03.9594  +00.0100  PLATE                        SH_ADDR(16)                       1 14</t>
  </si>
  <si>
    <t>+01.6050 +03.8761  +00.0100  PLATE                        SH_ADDR(16)                       1 14</t>
  </si>
  <si>
    <t>+01.0343 +03.9988  +00.0100  PLATE                        SH_ADDR(17)                       1 14</t>
  </si>
  <si>
    <t>+01.8017 +03.8368  +00.0100  PLATE                        SH_ADDR(17)                       1 14</t>
  </si>
  <si>
    <t>+01.0343 +03.9594  +00.0100  PLATE                        SH_ADDR(18)                       1 14</t>
  </si>
  <si>
    <t>+01.7624 +03.8368  +00.0100  PLATE                        SH_ADDR(18)                       1 14</t>
  </si>
  <si>
    <t>+00.9950 +04.0382  +00.0100  PLATE                        SH_ADDR(19)                       1 14</t>
  </si>
  <si>
    <t>+01.7230 +03.8368  +00.0100  PLATE                        SH_ADDR(19)                       1 14</t>
  </si>
  <si>
    <t>+00.9950 +04.0776  +00.0100  PLATE                        SH_ADDR(20)                       1 14</t>
  </si>
  <si>
    <t>+01.6837 +03.8368  +00.0100  PLATE                        SH_ADDR(20)                       1 14</t>
  </si>
  <si>
    <t>+00.9950 +03.9988  +00.0100  PLATE                        SH_ADDR(21)                       1 14</t>
  </si>
  <si>
    <t>+01.6443 +03.8368  +00.0100  PLATE                        SH_ADDR(21)                       1 14</t>
  </si>
  <si>
    <t>+00.7981 +03.9594  +00.0100  PLATE                        SH_BGNT_L                         1 14</t>
  </si>
  <si>
    <t>+00.9647 +03.9178  +00.0100  PLATE                        SH_BGNT_L                         1 14</t>
  </si>
  <si>
    <t>+01.5200 +03.6300  +00.0100  PLATE                        SH_BGNT_L                         1 14</t>
  </si>
  <si>
    <t>+01.2312 +04.3531  +00.0100  PLATE                        SH_DATA(0)                        1 14</t>
  </si>
  <si>
    <t>+01.6050 +04.2696  +00.0100  PLATE                        SH_DATA(0)                        1 14</t>
  </si>
  <si>
    <t>+01.2706 +04.3925  +00.0100  PLATE                        SH_DATA(1)                        1 14</t>
  </si>
  <si>
    <t>+01.5468 +04.2820  +00.0100  PLATE                        SH_DATA(1)                        1 14</t>
  </si>
  <si>
    <t>+01.6837 +04.2303  +00.0100  PLATE                        SH_DATA(1)                        1 14</t>
  </si>
  <si>
    <t>+01.1918 +04.3138  +00.0100  PLATE                        SH_DATA(2)                        1 14</t>
  </si>
  <si>
    <t>+01.6443 +04.2303  +00.0100  PLATE                        SH_DATA(2)                        1 14</t>
  </si>
  <si>
    <t>+01.1524 +04.3138  +00.0100  PLATE                        SH_DATA(3)                        1 14</t>
  </si>
  <si>
    <t>+01.6050 +04.2303  +00.0100  PLATE                        SH_DATA(3)                        1 14</t>
  </si>
  <si>
    <t>+01.2706 +04.3531  +00.0100  PLATE                        SH_DATA(4)                        1 14</t>
  </si>
  <si>
    <t>+01.7230 +04.1909  +00.0100  PLATE                        SH_DATA(4)                        1 14</t>
  </si>
  <si>
    <t>+01.2312 +04.3138  +00.0100  PLATE                        SH_DATA(5)                        1 14</t>
  </si>
  <si>
    <t>+01.6837 +04.1909  +00.0100  PLATE                        SH_DATA(5)                        1 14</t>
  </si>
  <si>
    <t>+01.2706 +04.3138  +00.0100  PLATE                        SH_DATA(6)                        1 14</t>
  </si>
  <si>
    <t>+01.6443 +04.1909  +00.0100  PLATE                        SH_DATA(6)                        1 14</t>
  </si>
  <si>
    <t>+01.1918 +04.2744  +00.0100  PLATE                        SH_DATA(7)                        1 14</t>
  </si>
  <si>
    <t>+01.6050 +04.1909  +00.0100  PLATE                        SH_DATA(7)                        1 14</t>
  </si>
  <si>
    <t>+01.5679 +04.1505  +00.0100  PLATE                        SH_DATA(8)                        1 14</t>
  </si>
  <si>
    <t>+01.1524 +04.2744  +00.0100  PLATE                        SH_DATA(8)                        1 14</t>
  </si>
  <si>
    <t>+01.2312 +04.2744  +00.0100  PLATE                        SH_DATA(9)                        1 14</t>
  </si>
  <si>
    <t>+01.7624 +04.1516  +00.0100  PLATE                        SH_DATA(9)                        1 14</t>
  </si>
  <si>
    <t>+01.2706 +04.2744  +00.0100  PLATE                        SH_DATA(10)                       1 14</t>
  </si>
  <si>
    <t>+01.7230 +04.1516  +00.0100  PLATE                        SH_DATA(10)                       1 14</t>
  </si>
  <si>
    <t>+01.1918 +04.2351  +00.0100  PLATE                        SH_DATA(11)                       1 14</t>
  </si>
  <si>
    <t>+01.6837 +04.1516  +00.0100  PLATE                        SH_DATA(11)                       1 14</t>
  </si>
  <si>
    <t>+01.2312 +04.2351  +00.0100  PLATE                        SH_DATA(12)                       1 14</t>
  </si>
  <si>
    <t>+01.6443 +04.1516  +00.0100  PLATE                        SH_DATA(12)                       1 14</t>
  </si>
  <si>
    <t>+01.1524 +04.2351  +00.0100  PLATE                        SH_DATA(13)                       1 14</t>
  </si>
  <si>
    <t>+01.8411 +04.1123  +00.0100  PLATE                        SH_DATA(13)                       1 14</t>
  </si>
  <si>
    <t>+01.2706 +04.1956  +00.0100  PLATE                        SH_DATA(14)                       1 14</t>
  </si>
  <si>
    <t>+01.8017 +04.1123  +00.0100  PLATE                        SH_DATA(14)                       1 14</t>
  </si>
  <si>
    <t>+01.1918 +04.1956  +00.0100  PLATE                        SH_DATA(15)                       1 14</t>
  </si>
  <si>
    <t>+01.7624 +04.1123  +00.0100  PLATE                        SH_DATA(15)                       1 14</t>
  </si>
  <si>
    <t>+01.2312 +04.1956  +00.0100  PLATE                        SH_DATA(16)                       1 14</t>
  </si>
  <si>
    <t>+01.6837 +04.1123  +00.0100  PLATE                        SH_DATA(16)                       1 14</t>
  </si>
  <si>
    <t>+01.1524 +04.1956  +00.0100  PLATE                        SH_DATA(17)                       1 14</t>
  </si>
  <si>
    <t>+01.6443 +04.1123  +00.0100  PLATE                        SH_DATA(17)                       1 14</t>
  </si>
  <si>
    <t>+01.2706 +04.1563  +00.0100  PLATE                        SH_DATA(18)                       1 14</t>
  </si>
  <si>
    <t>+01.8411 +04.0729  +00.0100  PLATE                        SH_DATA(18)                       1 14</t>
  </si>
  <si>
    <t>+01.1918 +04.1563  +00.0100  PLATE                        SH_DATA(19)                       1 14</t>
  </si>
  <si>
    <t>+01.8017 +04.0729  +00.0100  PLATE                        SH_DATA(19)                       1 14</t>
  </si>
  <si>
    <t>+01.2312 +04.1563  +00.0100  PLATE                        SH_DATA(20)                       1 14</t>
  </si>
  <si>
    <t>+01.7624 +04.0729  +00.0100  PLATE                        SH_DATA(20)                       1 14</t>
  </si>
  <si>
    <t>+01.1524 +04.1563  +00.0100  PLATE                        SH_DATA(21)                       1 14</t>
  </si>
  <si>
    <t>+01.6837 +04.0729  +00.0100  PLATE                        SH_DATA(21)                       1 14</t>
  </si>
  <si>
    <t>+01.3040 +04.1170  +00.0100  PLATE                        SH_DATA(22)                       1 14</t>
  </si>
  <si>
    <t>+01.6443 +04.0729  +00.0100  PLATE                        SH_DATA(22)                       1 14</t>
  </si>
  <si>
    <t>+01.3060 +04.0770  +00.0100  PLATE                        SH_DATA(23)                       1 14</t>
  </si>
  <si>
    <t>+01.6050 +04.0729  +00.0100  PLATE                        SH_DATA(23)                       1 14</t>
  </si>
  <si>
    <t>+01.2706 +04.0776  +00.0100  PLATE                        SH_DATA(24)                       1 14</t>
  </si>
  <si>
    <t>+01.8411 +03.9942  +00.0100  PLATE                        SH_DATA(24)                       1 14</t>
  </si>
  <si>
    <t>+01.2312 +04.0776  +00.0100  PLATE                        SH_DATA(25)                       1 14</t>
  </si>
  <si>
    <t>+01.8017 +04.0335  +00.0100  PLATE                        SH_DATA(25)                       1 14</t>
  </si>
  <si>
    <t>+01.2706 +04.0382  +00.0100  PLATE                        SH_DATA(26)                       1 14</t>
  </si>
  <si>
    <t>+01.7624 +04.0335  +00.0100  PLATE                        SH_DATA(26)                       1 14</t>
  </si>
  <si>
    <t>+01.1524 +04.1170  +00.0100  PLATE                        SH_DATA(27)                       1 14</t>
  </si>
  <si>
    <t>+01.7230 +04.0335  +00.0100  PLATE                        SH_DATA(27)                       1 14</t>
  </si>
  <si>
    <t>+01.2312 +04.0382  +00.0100  PLATE                        SH_DATA(28)                       1 14</t>
  </si>
  <si>
    <t>+01.6837 +04.0335  +00.0100  PLATE                        SH_DATA(28)                       1 14</t>
  </si>
  <si>
    <t>+01.2706 +03.9988  +00.0100  PLATE                        SH_DATA(29)                       1 14</t>
  </si>
  <si>
    <t>+01.6443 +04.0335  +00.0100  PLATE                        SH_DATA(29)                       1 14</t>
  </si>
  <si>
    <t>+01.1918 +04.0776  +00.0100  PLATE                        SH_DATA(30)                       1 14</t>
  </si>
  <si>
    <t>+01.6050 +04.0335  +00.0100  PLATE                        SH_DATA(30)                       1 14</t>
  </si>
  <si>
    <t>+01.2706 +03.9594  +00.0100  PLATE                        SH_DATA(31)                       1 14</t>
  </si>
  <si>
    <t>+01.8017 +03.9942  +00.0100  PLATE                        SH_DATA(31)                       1 14</t>
  </si>
  <si>
    <t>+01.2706 +04.4319  +00.0100  PLATE                        SH_PAR(0)                         1 14</t>
  </si>
  <si>
    <t>+01.7624 +03.9942  +00.0100  PLATE                        SH_PAR(0)                         1 14</t>
  </si>
  <si>
    <t>+01.7400 +04.3914  +00.0100  PLATE                        SH_PAR(0)                         1 14</t>
  </si>
  <si>
    <t>+01.1918 +04.3531  +00.0100  PLATE                        SH_PAR(1)                         1 14</t>
  </si>
  <si>
    <t>+01.7230 +03.9942  +00.0100  PLATE                        SH_PAR(1)                         1 14</t>
  </si>
  <si>
    <t>+01.1524 +04.3531  +00.0100  PLATE                        SH_PAR(2)                         1 14</t>
  </si>
  <si>
    <t>+01.6837 +03.9942  +00.0100  PLATE                        SH_PAR(2)                         1 14</t>
  </si>
  <si>
    <t>+01.2706 +04.4713  +00.0100  PLATE                        SH_PAR(3)                         1 14</t>
  </si>
  <si>
    <t>+01.6443 +03.9942  +00.0100  PLATE                        SH_PAR(3)                         1 14</t>
  </si>
  <si>
    <t>+01.6404 +04.4053  +00.0100  PLATE                        SH_PAR(3)                         1 14</t>
  </si>
  <si>
    <t>+00.9556 +04.0382  +00.0100  PLATE                        SH_RD_L                           1 14</t>
  </si>
  <si>
    <t>+01.4831 +03.8184  +00.0100  PLATE                        SH_RD_L                           1 14</t>
  </si>
  <si>
    <t>+00.9162 +04.0382  +00.0100  PLATE                        SH_WRX_L(0)                       1 14</t>
  </si>
  <si>
    <t>+01.4381 +03.7410  +00.0100  PLATE                        SH_WRX_L(0)                       1 14</t>
  </si>
  <si>
    <t>+01.0859 +03.7774  +00.0100  PLATE                        SH_WRX_L(0)                       1 14</t>
  </si>
  <si>
    <t>+00.9162 +03.9594  +00.0100  PLATE                        SH_WRX_L(1)                       1 14</t>
  </si>
  <si>
    <t>+01.4755 +03.8617  +00.0100  PLATE                        SH_WRX_L(1)                       1 14</t>
  </si>
  <si>
    <t>+01.0786 +03.8609  +00.0100  PLATE                        SH_WRX_L(1)                       1 14</t>
  </si>
  <si>
    <t>+00.9556 +03.9594  +00.0100  PLATE                        SH_WRX_L(2)                       1 14</t>
  </si>
  <si>
    <t>+01.5049 +03.8431  +00.0100  PLATE                        SH_WRX_L(2)                       1 14</t>
  </si>
  <si>
    <t>+01.0401 +03.8615  +00.0100  PLATE                        SH_WRX_L(2)                       1 14</t>
  </si>
  <si>
    <t>+00.9556 +04.0776  +00.0100  PLATE                        SH_WRX_L(3)                       1 14</t>
  </si>
  <si>
    <t>+01.4709 +03.7642  +00.0100  PLATE                        SH_WRX_L(3)                       1 14</t>
  </si>
  <si>
    <t>+00.9556 +03.9988  +00.0100  PLATE                        SH_WR_L                           1 14</t>
  </si>
  <si>
    <t>+01.5278 +03.7406  +00.0100  PLATE                        SH_WR_L                           1 14</t>
  </si>
  <si>
    <t>+01.4882 +02.7366  +00.0100  PLATE                        SPI0_CLK                          1 14</t>
  </si>
  <si>
    <t>+02.0859 +02.9744  +00.0100  PLATE                        SPI0_CLK                          1 14</t>
  </si>
  <si>
    <t>+02.0780 +04.3987  +00.0100  PLATE                        SPI0_CLK                          1 14</t>
  </si>
  <si>
    <t>+01.2465 +02.9795  +00.0100  PLATE                        SPI0_CLK                          1 14</t>
  </si>
  <si>
    <t>+02.1166 +04.3090  +00.0100  PLATE                        SPI0_CS_L(0)                      1 14</t>
  </si>
  <si>
    <t>+01.5400 +04.4479  +00.0100  PLATE                        SPI0_CS_L(0)                      1 14</t>
  </si>
  <si>
    <t>+01.3652 +03.2945  +00.0100  PLATE                        SPI0_CS_L(0)                      1 14</t>
  </si>
  <si>
    <t>+01.3700 +02.7760  +00.0100  PLATE                        SPI0_CS_L(1)                      1 14</t>
  </si>
  <si>
    <t>+01.5208 +04.3559  +00.0100  PLATE                        SPI0_CS_L(1)                      1 14</t>
  </si>
  <si>
    <t>+02.0772 +04.3090  +00.0100  PLATE                        SPI0_CS_L(1)                      1 14</t>
  </si>
  <si>
    <t>+01.3306 +02.7366  +00.0100  PLATE                        SPI0_CS_L(2)                      1 14</t>
  </si>
  <si>
    <t>+02.1166 +04.3484  +00.0100  PLATE                        SPI0_CS_L(2)                      1 14</t>
  </si>
  <si>
    <t>+02.1282 +02.9563  +00.0100  PLATE                        SPI0_CS_L(2)                      1 14</t>
  </si>
  <si>
    <t>+01.2912 +02.7760  +00.0100  PLATE                        SPI0_MDI                          1 14</t>
  </si>
  <si>
    <t>+01.4622 +02.8508  +00.0100  PLATE                        SPI0_MDI                          1 14</t>
  </si>
  <si>
    <t>+02.0379 +04.1516  +00.0100  PLATE                        SPI0_MDI                          1 14</t>
  </si>
  <si>
    <t>+01.8338 +03.4655  +00.0100  PLATE                        SPI0_MDI                          1 14</t>
  </si>
  <si>
    <t>+01.4519 +03.4577  +00.0100  PLATE                        SPI0_MDI                          1 14</t>
  </si>
  <si>
    <t>+01.4708 +03.2180  +00.0100  PLATE                        SPI0_MDI                          1 14</t>
  </si>
  <si>
    <t>+01.3306 +02.6972  +00.0100  PLATE                        SPI0_MDO                          1 14</t>
  </si>
  <si>
    <t>+01.4692 +04.4363  +00.0100  PLATE                        SPI0_MDO                          1 14</t>
  </si>
  <si>
    <t>+02.0108 +04.3866  +00.0100  PLATE                        SPI0_MDO                          1 14</t>
  </si>
  <si>
    <t>+01.1957 +02.9793  +00.0100  PLATE                        SPI0_MDO                          1 14</t>
  </si>
  <si>
    <t>+02.0964 +02.9374  +00.0100  PLATE                        SPI1_CLK                          1 14</t>
  </si>
  <si>
    <t>+01.4488 +02.7366  +00.0100  PLATE                        SPI1_CLK                          1 14</t>
  </si>
  <si>
    <t>+02.0383 +04.4453  +00.0100  PLATE                        SPI1_CLK                          1 14</t>
  </si>
  <si>
    <t>+03.8040 +04.2970  +00.0100  PLATE                        SPI1_CLK                          1 14</t>
  </si>
  <si>
    <t>+01.4094 +02.6972  +00.0100  PLATE                        SPI1_CS_L(0)                      1 14</t>
  </si>
  <si>
    <t>+02.0772 +04.1909  +00.0100  PLATE                        SPI1_CS_L(0)                      1 14</t>
  </si>
  <si>
    <t>+01.5034 +04.4089  +00.0100  PLATE                        SPI1_CS_L(0)                      1 14</t>
  </si>
  <si>
    <t>+02.0811 +04.4518  +00.0100  PLATE                        SPI1_CS_L(0)                      1 14</t>
  </si>
  <si>
    <t>+03.8041 +04.2568  +00.0100  PLATE                        SPI1_CS_L(0)                      1 14</t>
  </si>
  <si>
    <t>+01.4094 +02.7366  +00.0100  PLATE                        SPI1_CS_L(1)                      1 14</t>
  </si>
  <si>
    <t>+02.1166 +04.2303  +00.0100  PLATE                        SPI1_CS_L(1)                      1 14</t>
  </si>
  <si>
    <t>+03.8010 +04.4080  +00.0100  PLATE                        SPI1_CS_L(1)                      1 14</t>
  </si>
  <si>
    <t>+01.7400 +02.8500  +00.0100  PLATE                        SPI1_CS_L(1)                      1 14</t>
  </si>
  <si>
    <t>+01.4488 +02.7760  +00.0100  PLATE                        SPI1_CS_L(2)                      1 14</t>
  </si>
  <si>
    <t>+01.5205 +04.2098  +00.0100  PLATE                        SPI1_CS_L(2)                      1 14</t>
  </si>
  <si>
    <t>+02.0772 +04.2303  +00.0100  PLATE                        SPI1_CS_L(2)                      1 14</t>
  </si>
  <si>
    <t>+00.5461 +01.9529  +00.0040  PLATE                        SPI1_L151_CS_L                   13 14</t>
  </si>
  <si>
    <t>+00.4657 +01.9636  +00.0100  PLATE                        SPI1_L151_CS_L                    1 14</t>
  </si>
  <si>
    <t>+00.8822 +01.9899  +00.0100  PLATE                        SPI1_L151_CS_L                    1 14</t>
  </si>
  <si>
    <t>+00.7700 +01.8200  +00.0100  PLATE                        SPI1_L151_READY                   1 14</t>
  </si>
  <si>
    <t>+00.4837 +02.3723  +00.0100  PLATE                        SPI1_L151_READY                   1 14</t>
  </si>
  <si>
    <t>+00.9258 +02.0081  +00.0100  PLATE                        SPI1_L151_SCLK                    1 14</t>
  </si>
  <si>
    <t>+00.4830 +02.0310  +00.0100  PLATE                        SPI1_L151_SCLK                    1 14</t>
  </si>
  <si>
    <t>+00.5258 +02.0362  +00.0100  PLATE                        SPI1_L151_SDI                     1 14</t>
  </si>
  <si>
    <t>+00.9217 +02.0550  +00.0100  PLATE                        SPI1_L151_SDI                     1 14</t>
  </si>
  <si>
    <t>+00.4730 +02.0746  +00.0100  PLATE                        SPI1_L151_SDO                     1 14</t>
  </si>
  <si>
    <t>+00.4467 +02.3671  +00.0100  PLATE                        SPI1_L151_SDO                     1 14</t>
  </si>
  <si>
    <t>+01.1930 +02.7130  +00.0100  PLATE                        SPI1_MDI                          1 14</t>
  </si>
  <si>
    <t>+01.3700 +02.7366  +00.0100  PLATE                        SPI1_MDI                          1 14</t>
  </si>
  <si>
    <t>+02.0772 +04.2696  +00.0100  PLATE                        SPI1_MDI                          1 14</t>
  </si>
  <si>
    <t>+01.8790 +03.4058  +00.0100  PLATE                        SPI1_MDI                          1 14</t>
  </si>
  <si>
    <t>+01.1645 +03.3168  +00.0100  PLATE                        SPI1_MDI                          1 14</t>
  </si>
  <si>
    <t>+01.3700 +02.6972  +00.0100  PLATE                        SPI1_MDO                          1 14</t>
  </si>
  <si>
    <t>+02.1166 +04.2696  +00.0100  PLATE                        SPI1_MDO                          1 14</t>
  </si>
  <si>
    <t>+01.8790 +03.4516  +00.0100  PLATE                        SPI1_MDO                          1 14</t>
  </si>
  <si>
    <t>+01.2616 +03.4324  +00.0100  PLATE                        SPI1_MDO                          1 14</t>
  </si>
  <si>
    <t>+01.4670 +02.4800  +00.0100  PLATE                        SPI2L151_CS_L                     1 14</t>
  </si>
  <si>
    <t>+00.6209 +02.3601  +00.0100  PLATE                        SPI2L151_CS_L                     1 14</t>
  </si>
  <si>
    <t>+01.1336 +02.7366  +00.0100  PLATE                        SPI2L151_MDO                      1 14</t>
  </si>
  <si>
    <t>+00.5814 +02.3622  +00.0100  PLATE                        SPI2L151_MDO                      1 14</t>
  </si>
  <si>
    <t>+01.4094 +02.5002  +00.0100  PLATE                        SPI2L151_SCLK                     1 14</t>
  </si>
  <si>
    <t>+00.6405 +02.4250  +00.0100  PLATE                        SPI2L151_SCLK                     1 14</t>
  </si>
  <si>
    <t>+00.6507 +01.9369  +00.0100  PLATE                        SPI2_L151_CS_L                    1 14</t>
  </si>
  <si>
    <t>+00.6408 +02.1560  +00.0100  PLATE                        SPI2_L151_CS_L                    1 14</t>
  </si>
  <si>
    <t>+00.5660 +02.1190  +00.0100  PLATE                        SPI2_L151_CS_L                    1 14</t>
  </si>
  <si>
    <t>+00.7233 +01.9333  +00.0040  PLATE                        SPI2_L151_MDI                    13 14</t>
  </si>
  <si>
    <t>+01.0000 +02.0200  +00.0100  PLATE                        SPI2_L151_MDI                     1 14</t>
  </si>
  <si>
    <t>+00.8100 +01.9170  +00.0100  PLATE                        SPI2_L151_MDI                     1 14</t>
  </si>
  <si>
    <t>+00.6483 +01.9046  +00.0100  PLATE                        SPI2_L151_MDO                     1 14</t>
  </si>
  <si>
    <t>+00.6009 +02.1560  +00.0100  PLATE                        SPI2_L151_MDO                     1 14</t>
  </si>
  <si>
    <t>+00.7233 +01.9529  +00.0040  PLATE                        SPI2_L151_SCLK                   13 14</t>
  </si>
  <si>
    <t>+00.7130 +02.0880  +00.0100  PLATE                        SPI2_L151_SCLK                    1 14</t>
  </si>
  <si>
    <t>+00.9831 +02.2938  +00.0100  PLATE                        SPI2_L151_SLVDO                   1 14</t>
  </si>
  <si>
    <t>+01.8583 +04.4006  +00.0100  PLATE                        SPI3_CLK                          1 14</t>
  </si>
  <si>
    <t>+00.9224 +02.2635  +00.0100  PLATE                        SPI3_CLK                          1 14</t>
  </si>
  <si>
    <t>+01.9829 +04.4208  +00.0100  PLATE                        SPI3_CS_L(0)                      1 14</t>
  </si>
  <si>
    <t>+00.8830 +02.2612  +00.0100  PLATE                        SPI3_CS_L(0)                      1 14</t>
  </si>
  <si>
    <t>+01.0870 +03.5370  +00.0100  PLATE                        SPI3_CS_L(0)                      1 14</t>
  </si>
  <si>
    <t>+02.0379 +04.2303  +00.0100  PLATE                        SPI3_MDO                          1 14</t>
  </si>
  <si>
    <t>+01.1270 +03.5330  +00.0100  PLATE                        SPI3_MDO                          1 14</t>
  </si>
  <si>
    <t>+00.9017 +02.2948  +00.0100  PLATE                        SPI3_MDO                          1 14</t>
  </si>
  <si>
    <t>+02.3158 +04.6954  +00.0100  PLATE                        SPI3_MDO                          1 14</t>
  </si>
  <si>
    <t>+01.8804 +04.2303  +00.0100  PLATE                        SPI3_READY                        1 14</t>
  </si>
  <si>
    <t>+01.3930 +02.3040  +00.0100  PLATE                        SPI3_READY                        1 14</t>
  </si>
  <si>
    <t>+00.4800 +02.5300  +00.0100  PLATE                        SPI3_READY                        1 14</t>
  </si>
  <si>
    <t>+00.5697 +01.1728  +00.0100  PLATE                        SWCLK_TCK                         1 14</t>
  </si>
  <si>
    <t>+01.0885 +01.1665  +00.0100  PLATE                        SWCLK_TCK                         1 14</t>
  </si>
  <si>
    <t>+01.5918 +03.2316  +00.0100  PLATE                        SYS_FAIL_IN_L                     1 14</t>
  </si>
  <si>
    <t>+01.8411 +04.3484  +00.0100  PLATE                        SYS_FAIL_IN_L                     1 14</t>
  </si>
  <si>
    <t>+00.4900 +03.3200  +00.0100  PLATE                        SYS_FAIL_IN_L                     1 14</t>
  </si>
  <si>
    <t>+00.3401 +03.2062  +00.0100  PLATE                        SYS_FAIL_L                        1 14</t>
  </si>
  <si>
    <t>+00.8110 +02.5820  +00.0100  PLATE                        SYS_FAIL_L                        1 14</t>
  </si>
  <si>
    <t>+01.2124 +02.5790  +00.0100  PLATE                        SYS_FAIL_OUT                      1 14</t>
  </si>
  <si>
    <t>+00.9317 +02.5826  +00.0100  PLATE                        SYS_FAIL_OUT                      1 14</t>
  </si>
  <si>
    <t>+01.4882 +02.6972  +00.0100  PLATE                        TEST_L                            1 14</t>
  </si>
  <si>
    <t>+00.4600 +03.1100  +00.0100  PLATE                        TEST_L                            1 14</t>
  </si>
  <si>
    <t>+01.1920 +02.3180  +00.0100  PLATE                        TEST_LED_GREEN                    1 14</t>
  </si>
  <si>
    <t>+00.9105 +02.4698  +00.0100  PLATE                        TEST_LED_GREEN                    1 14</t>
  </si>
  <si>
    <t>+01.2912 +02.4608  +00.0100  PLATE                        TEST_LED_RED                      1 14</t>
  </si>
  <si>
    <t>+00.9090 +02.5081  +00.0100  PLATE                        TEST_LED_RED                      1 14</t>
  </si>
  <si>
    <t>+00.6808 +01.9152  +00.0100  PLATE                        TEST_PHYA2_5                      1 14</t>
  </si>
  <si>
    <t>+00.6839 +01.9923  +00.0040  PLATE                        TEST_PHYA2_5                     13 14</t>
  </si>
  <si>
    <t>+00.9228 +01.7979  +00.0100  PLATE                        TEST_PHYA2_5                      1 14</t>
  </si>
  <si>
    <t>+01.3597 +04.3235  +00.0100  PLATE                        TEST_VBD3_3_LOW                   1 14</t>
  </si>
  <si>
    <t>+01.9198 +04.3090  +00.0100  PLATE                        TEST_VBD3_3_LOW                   1 14</t>
  </si>
  <si>
    <t>+00.9813 +01.8316  +00.0100  PLATE                        TEST_VBD3_3_LOW                   1 14</t>
  </si>
  <si>
    <t>+00.5723 +01.9123  +00.0100  PLATE                        TEST_VCC1_2                       1 14</t>
  </si>
  <si>
    <t>+00.3648 +01.5781  +00.0100  PLATE                        TEST_VCC1_2                       1 14</t>
  </si>
  <si>
    <t>+00.5779 +02.0377  +00.0100  PLATE                        TEST_VCC1_5                       1 14</t>
  </si>
  <si>
    <t>+00.3640 +01.6170  +00.0100  PLATE                        TEST_VCC1_5                       1 14</t>
  </si>
  <si>
    <t>+00.5855 +01.9923  +00.0040  PLATE                        TEST_VCC1_15                     13 14</t>
  </si>
  <si>
    <t>+00.1367 +01.6172  +00.0100  PLATE                        TEST_VCC1_15                      1 14</t>
  </si>
  <si>
    <t>+00.4595 +02.0004  +00.0100  PLATE                        TEST_VCC1_15                      1 14</t>
  </si>
  <si>
    <t>+00.6185 +01.9053  +00.0100  PLATE                        TEST_VCC3_3                       1 14</t>
  </si>
  <si>
    <t>+00.1370 +01.5765  +00.0100  PLATE                        TEST_VCC3_3                       1 14</t>
  </si>
  <si>
    <t>+00.7036 +02.0120  +00.0040  PLATE                        TEST_VCC5_0                      13 14</t>
  </si>
  <si>
    <t>+00.7280 +02.0510  +00.0100  PLATE                        TEST_VCC5_0                       1 14</t>
  </si>
  <si>
    <t>+01.3826 +04.2999  +00.0100  PLATE                        TEST_VCC5_0_LOW                   1 14</t>
  </si>
  <si>
    <t>+01.8804 +04.2696  +00.0100  PLATE                        TEST_VCC5_0_LOW                   1 14</t>
  </si>
  <si>
    <t>+01.2120 +02.2102  +00.0100  PLATE                        TEST_VCC5_0_LOW                   1 14</t>
  </si>
  <si>
    <t>+01.2518 +02.5002  +00.0100  PLATE                        TIMEBASE_CLK_DIV                  1 14</t>
  </si>
  <si>
    <t>+00.9455 +02.2936  +00.0100  PLATE                        TIMEBASE_CLK_DIV                  1 14</t>
  </si>
  <si>
    <t>+00.6342 +01.9581  +00.0100  PLATE                        TIMEBASE_DIVCLK_BUF               1 14</t>
  </si>
  <si>
    <t>+00.9612 +02.0188  +00.0100  PLATE                        TIMEBASE_DIVCLK_BUF               1 14</t>
  </si>
  <si>
    <t>+04.1500 +04.3660  +00.0100  PLATE                        TO_TCK                            1 14</t>
  </si>
  <si>
    <t>+00.5798 +01.2098  +00.0100  PLATE                        TO_TCK                            1 14</t>
  </si>
  <si>
    <t>+02.5838 +02.4008  +00.0100  PLATE                        TO_TCK                            1 14</t>
  </si>
  <si>
    <t>+03.4685 +04.1380  +00.0100  PLATE                        TO_TCK                            1 14</t>
  </si>
  <si>
    <t>+03.7863 +04.0907  +00.0100  PLATE                        TO_TCK                            1 14</t>
  </si>
  <si>
    <t>+03.7128 +04.1315  +00.0100  PLATE                        TO_TCK                            1 14</t>
  </si>
  <si>
    <t>+04.1140 +04.3080  +00.0100  PLATE                        TO_TDI                            1 14</t>
  </si>
  <si>
    <t>+03.7085 +04.4099  +00.0100  PLATE                        TO_TDI                            1 14</t>
  </si>
  <si>
    <t>+02.6938 +02.4222  +00.0100  PLATE                        TO_TDI                            1 14</t>
  </si>
  <si>
    <t>+03.4580 +04.3847  +00.0100  PLATE                        TO_TDI                            1 14</t>
  </si>
  <si>
    <t>+00.5603 +01.4150  +00.0100  PLATE                        TO_TDI                            1 14</t>
  </si>
  <si>
    <t>+03.8237 +04.2061  +00.0100  PLATE                        TO_TDI                            1 14</t>
  </si>
  <si>
    <t>+04.1500 +04.3000  +00.0100  PLATE                        TO_TMS                            1 14</t>
  </si>
  <si>
    <t>+03.4094 +04.1391  +00.0100  PLATE                        TO_TMS                            1 14</t>
  </si>
  <si>
    <t>+00.6401 +01.2118  +00.0100  PLATE                        TO_TMS                            1 14</t>
  </si>
  <si>
    <t>+03.0105 +02.5628  +00.0100  PLATE                        TO_TMS                            1 14</t>
  </si>
  <si>
    <t>+03.6327 +04.1484  +00.0100  PLATE                        TO_TMS                            1 14</t>
  </si>
  <si>
    <t>+03.7920 +04.1370  +00.0100  PLATE                        TO_TMS                            1 14</t>
  </si>
  <si>
    <t>+03.3722 +04.3989  +00.0100  PLATE                        TO_TRST_L                         1 14</t>
  </si>
  <si>
    <t>+04.1240 +04.3830  +00.0100  PLATE                        TO_TRST_L                         1 14</t>
  </si>
  <si>
    <t>+03.6149 +04.3872  +00.0100  PLATE                        TO_TRST_L                         1 14</t>
  </si>
  <si>
    <t>+00.6201 +01.4481  +00.0100  PLATE                        TO_TRST_L                         1 14</t>
  </si>
  <si>
    <t>+02.6545 +02.4405  +00.0100  PLATE                        TO_TRST_L                         1 14</t>
  </si>
  <si>
    <t>+03.7700 +04.1704  +00.0100  PLATE                        TO_TRST_L                         1 14</t>
  </si>
  <si>
    <t>+00.7233 +01.8151  +00.0040  PLATE                        TRACECLK                         13 14</t>
  </si>
  <si>
    <t>+00.7730 +01.7800  +00.0100  PLATE                        TRACECLK                          1 14</t>
  </si>
  <si>
    <t>+00.8980 +01.2201  +00.0100  PLATE                        TRACECLK                          1 14</t>
  </si>
  <si>
    <t>+01.2892 +01.1500  +00.0100  PLATE                        TRACECLK                          1 14</t>
  </si>
  <si>
    <t>+00.9288 +01.1995  +00.0100  PLATE                        TRACED0                           1 14</t>
  </si>
  <si>
    <t>+00.8510 +01.7670  +00.0100  PLATE                        TRACED0                           1 14</t>
  </si>
  <si>
    <t>+01.3385 +01.1499  +00.0100  PLATE                        TRACED0                           1 14</t>
  </si>
  <si>
    <t>+00.9606 +01.2314  +00.0100  PLATE                        TRACED1                           1 14</t>
  </si>
  <si>
    <t>+00.8100 +01.7600  +00.0100  PLATE                        TRACED1                           1 14</t>
  </si>
  <si>
    <t>+01.3895 +01.1497  +00.0100  PLATE                        TRACED1                           1 14</t>
  </si>
  <si>
    <t>+00.7036 +01.8151  +00.0040  PLATE                        TRACED2                          13 14</t>
  </si>
  <si>
    <t>+00.9289 +01.4192  +00.0100  PLATE                        TRACED2                           1 14</t>
  </si>
  <si>
    <t>+00.7800 +01.7300  +00.0100  PLATE                        TRACED2                           1 14</t>
  </si>
  <si>
    <t>+01.4385 +01.1500  +00.0100  PLATE                        TRACED2                           1 14</t>
  </si>
  <si>
    <t>+00.6839 +01.8151  +00.0040  PLATE                        TRACED3                          13 14</t>
  </si>
  <si>
    <t>+00.9599 +01.3947  +00.0100  PLATE                        TRACED3                           1 14</t>
  </si>
  <si>
    <t>+00.7400 +01.7200  +00.0100  PLATE                        TRACED3                           1 14</t>
  </si>
  <si>
    <t>+01.4885 +01.1524  +00.0100  PLATE                        TRACED3                           1 14</t>
  </si>
  <si>
    <t>+00.8624 +01.1738  +00.0100  PLATE                        TRESET_L                          1 14</t>
  </si>
  <si>
    <t>+01.2385 +01.1499  +00.0100  PLATE                        TRESET_L                          1 14</t>
  </si>
  <si>
    <t>+01.9985 +04.2303  +00.0100  PLATE                        UART_RXD                          1 14</t>
  </si>
  <si>
    <t>+04.1154 +04.2550  +00.0100  PLATE                        UART_RXD                          1 14</t>
  </si>
  <si>
    <t>+03.9670 +04.5497  +00.0100  PLATE                        UART_RXD                          1 14</t>
  </si>
  <si>
    <t>+02.2715 +04.6943  +00.0100  PLATE                        UART_RXD                          1 14</t>
  </si>
  <si>
    <t>+02.0379 +04.1909  +00.0100  PLATE                        UART_TXD                          1 14</t>
  </si>
  <si>
    <t>+02.5248 +04.3152  +00.0100  PLATE                        UART_TXD                          1 14</t>
  </si>
  <si>
    <t>+04.1490 +04.2000  +00.0100  PLATE                        UART_TXD                          1 14</t>
  </si>
  <si>
    <t>+01.9985 +03.6007  +00.0100  PLATE                        USB_AVDD                          1 14</t>
  </si>
  <si>
    <t>+02.0220 +03.3047  +00.0100  PLATE                        USB_AVDD                          1 14</t>
  </si>
  <si>
    <t>+01.9985 +03.6794  +00.0100  PLATE                        USB_AVSS                          1 14</t>
  </si>
  <si>
    <t>+02.0223 +03.2109  +00.0100  PLATE                        USB_AVSS                          1 14</t>
  </si>
  <si>
    <t>+02.0617 +03.3758  +00.0100  PLATE                        USB_AVSS                          1 14</t>
  </si>
  <si>
    <t>+01.2912 +02.6972  +00.0100  PLATE                        USB_DLYD_ENUM_L                   1 14</t>
  </si>
  <si>
    <t>+03.5821 +02.4842  +00.0100  PLATE                        USB_DLYD_ENUM_L                   1 14</t>
  </si>
  <si>
    <t>+02.9948 +02.6447  +00.0100  PLATE                        USB_DLYD_ENUM_L                   1 14</t>
  </si>
  <si>
    <t>+01.9592 +03.5220  +00.0100  PLATE                        USB_DNEG                          1 14</t>
  </si>
  <si>
    <t>+03.5462 +02.4359  +00.0100  PLATE                        USB_DNEG                          1 14</t>
  </si>
  <si>
    <t>+01.9985 +03.5220  +00.0100  PLATE                        USB_DPOS                          1 14</t>
  </si>
  <si>
    <t>+03.5457 +02.3830  +00.0100  PLATE                        USB_DPOS                          1 14</t>
  </si>
  <si>
    <t>+04.0370 +02.6343  +00.0100  PLATE                        USB_GND                           1 14</t>
  </si>
  <si>
    <t>+04.0370 +02.3339  +00.0100  PLATE                        USB_GND                           1 14</t>
  </si>
  <si>
    <t>+04.0797 +02.5490  +00.0100  PLATE                        USB_GND                           1 14</t>
  </si>
  <si>
    <t>+04.0802 +02.6468  +00.0100  PLATE                        USB_GND                           1 14</t>
  </si>
  <si>
    <t>+03.9347 +02.1904  +00.0100  PLATE                        USB_GND                           1 14</t>
  </si>
  <si>
    <t>+04.1030 +02.2713  +00.0100  PLATE                        USB_GND                           1 14</t>
  </si>
  <si>
    <t>+04.1497 +02.4835  +00.0100  PLATE                        USB_GND                           1 14</t>
  </si>
  <si>
    <t>+04.4047 +02.4836  +00.0100  PLATE                        USB_GND                           1 14</t>
  </si>
  <si>
    <t>+04.4100 +02.6741  +00.0100  PLATE                        USB_GND                           1 14</t>
  </si>
  <si>
    <t>+01.9198 +04.1516  +00.0100  PLATE                        USB_POK                           1 14</t>
  </si>
  <si>
    <t>+03.5051 +02.1909  +00.0100  PLATE                        USB_POK                           1 14</t>
  </si>
  <si>
    <t>+04.8458 +02.1328  +00.0100  PLATE                        USB_SHIELD                        1 14</t>
  </si>
  <si>
    <t>+04.7592 +02.1426  +00.0100  PLATE                        USB_SHIELD                        1 14</t>
  </si>
  <si>
    <t>+04.6542 +02.1426  +00.0100  PLATE                        USB_SHIELD                        1 14</t>
  </si>
  <si>
    <t>+04.5847 +02.1331  +00.0100  PLATE                        USB_SHIELD                        1 14</t>
  </si>
  <si>
    <t>+04.7058 +02.1211  +00.0100  PLATE                        USB_SHIELD                        1 14</t>
  </si>
  <si>
    <t>+04.0798 +02.6838  +00.0100  PLATE                        USB_VBUS                          1 14</t>
  </si>
  <si>
    <t>+03.9808 +02.1784  +00.0100  PLATE                        USB_VBUS                          1 14</t>
  </si>
  <si>
    <t>+04.1037 +02.3348  +00.0100  PLATE                        USB_VBUS                          1 14</t>
  </si>
  <si>
    <t>+04.4045 +02.3337  +00.0100  PLATE                        USB_VBUS                          1 14</t>
  </si>
  <si>
    <t>+00.6140 +01.8522  +00.0100  PLATE                        VBD3_3                            1 14</t>
  </si>
  <si>
    <t>+00.6820 +01.8796  +00.0100  PLATE                        VBD3_3                            1 14</t>
  </si>
  <si>
    <t>+00.6430 +01.8461  +00.0100  PLATE                        VBD3_3                            1 14</t>
  </si>
  <si>
    <t>+00.2507 +01.4836  +00.0100  PLATE                        VBD3_3                            1 14</t>
  </si>
  <si>
    <t>+00.2110 +01.7770  +00.0100  PLATE                        VBD3_3                            1 14</t>
  </si>
  <si>
    <t>+00.2725 +01.7481  +00.0100  PLATE                        VBD3_3                            1 14</t>
  </si>
  <si>
    <t>+00.4220 +01.5620  +00.0100  PLATE                        VBD3_3                            1 14</t>
  </si>
  <si>
    <t>+00.3251 +01.7357  +00.0100  PLATE                        VBD3_3                            1 14</t>
  </si>
  <si>
    <t>+00.3253 +01.9527  +00.0100  PLATE                        VBD3_3                            1 14</t>
  </si>
  <si>
    <t>+00.4130 +02.2410  +00.0100  PLATE                        VBD3_3                            1 14</t>
  </si>
  <si>
    <t>+00.4117 +02.3790  +00.0100  PLATE                        VBD3_3                            1 14</t>
  </si>
  <si>
    <t>+00.4997 +01.7955  +00.0100  PLATE                        VBD3_3                            1 14</t>
  </si>
  <si>
    <t>+00.5273 +02.1197  +00.0100  PLATE                        VBD3_3                            1 14</t>
  </si>
  <si>
    <t>+00.6360 +02.0740  +00.0100  PLATE                        VBD3_3                            1 14</t>
  </si>
  <si>
    <t>+00.5990 +02.0742  +00.0100  PLATE                        VBD3_3                            1 14</t>
  </si>
  <si>
    <t>+00.5150 +02.2530  +00.0100  PLATE                        VBD3_3                            1 14</t>
  </si>
  <si>
    <t>+00.7928 +01.3128  +00.0100  PLATE                        VBD3_3                            1 14</t>
  </si>
  <si>
    <t>+00.7289 +01.3413  +00.0100  PLATE                        VBD3_3                            1 14</t>
  </si>
  <si>
    <t>+00.7727 +01.9360  +00.0100  PLATE                        VBD3_3                            1 14</t>
  </si>
  <si>
    <t>+00.7974 +02.0786  +00.0100  PLATE                        VBD3_3                            1 14</t>
  </si>
  <si>
    <t>+00.9224 +01.6562  +00.0100  PLATE                        VBD3_3                            1 14</t>
  </si>
  <si>
    <t>+00.8803 +01.6833  +00.0100  PLATE                        VBD3_3                            1 14</t>
  </si>
  <si>
    <t>+00.8419 +01.8750  +00.0100  PLATE                        VBD3_3                            1 14</t>
  </si>
  <si>
    <t>+01.0475 +00.8930  +00.0100  PLATE                        VBD3_3                            1 14</t>
  </si>
  <si>
    <t>+01.0387 +00.9318  +00.0100  PLATE                        VBD3_3                            1 14</t>
  </si>
  <si>
    <t>+01.0343 +01.3122  +00.0100  PLATE                        VBD3_3                            1 14</t>
  </si>
  <si>
    <t>+01.0949 +02.1241  +00.0100  PLATE                        VBD3_3                            1 14</t>
  </si>
  <si>
    <t>+01.1350 +02.0750  +00.0100  PLATE                        VBD3_3                            1 14</t>
  </si>
  <si>
    <t>+01.4684 +04.7138  +00.0100  PLATE                        VBD3_3                            1 14</t>
  </si>
  <si>
    <t>+02.3230 +04.7370  +00.0100  PLATE                        VBD3_3                            1 14</t>
  </si>
  <si>
    <t>+02.6601 +04.7453  +00.0100  PLATE                        VBD3_3                            1 14</t>
  </si>
  <si>
    <t>+03.9190 +04.2041  +00.0100  PLATE                        VBD3_3                            1 14</t>
  </si>
  <si>
    <t>+03.9291 +04.7551  +00.0100  PLATE                        VBD3_3                            1 14</t>
  </si>
  <si>
    <t>+00.2985 +02.3884  +00.0100  PLATE                        VBD3_3                            1 14</t>
  </si>
  <si>
    <t>+00.4784 +02.2693  +00.0100  PLATE                        VBD3_3                            1 14</t>
  </si>
  <si>
    <t>+00.6406 +01.4150  +00.0100  PLATE                        VBD3_3                            1 14</t>
  </si>
  <si>
    <t>+00.6451 +02.1154  +00.0100  PLATE                        VBD3_3                            1 14</t>
  </si>
  <si>
    <t>+03.9190 +04.1660  +00.0100  PLATE                        VBD3_3                            1 14</t>
  </si>
  <si>
    <t>+03.9190 +04.1280  +00.0100  PLATE                        VBD3_3                            1 14</t>
  </si>
  <si>
    <t>+03.8120 +03.9250  +00.0100  PLATE                        VBD3_3                            1 14</t>
  </si>
  <si>
    <t>+01.1926 +02.3596  +00.0100  PLATE                        VBD3_3_LOW_L                      1 14</t>
  </si>
  <si>
    <t>+00.6993 +02.3594  +00.0100  PLATE                        VBD3_3_LOW_L                      1 14</t>
  </si>
  <si>
    <t>+00.8495 +01.9575  +00.0100  PLATE                        VBD3_3_UP                         1 14</t>
  </si>
  <si>
    <t>+00.7450 +02.1920  +00.0100  PLATE                        VBD3_3_UP                         1 14</t>
  </si>
  <si>
    <t>+00.5240 +02.5680  +00.0100  PLATE                        VCC_ENABLE_ALL                    1 14</t>
  </si>
  <si>
    <t>+01.0760 +04.6920  +00.0100  PLATE                        VCC_ENABLE_ALL                    1 14</t>
  </si>
  <si>
    <t>+02.4852 +04.6582  +00.0100  PLATE                        VCC_ENABLE_ALL                    1 14</t>
  </si>
  <si>
    <t>+00.3227 +01.3973  +00.0100  PLATE                        VCC1_2                            1 14</t>
  </si>
  <si>
    <t>+02.4098 +01.8691  +00.0100  PLATE                        VCC1_2                            1 14</t>
  </si>
  <si>
    <t>+02.5694 +01.7722  +00.0100  PLATE                        VCC1_2                            1 14</t>
  </si>
  <si>
    <t>+02.8347 +02.1895  +00.0100  PLATE                        VCC1_2                            1 14</t>
  </si>
  <si>
    <t>+02.4559 +01.8674  +00.0100  PLATE                        VCC1_2                            1 14</t>
  </si>
  <si>
    <t>+02.5110 +02.9260  +00.0100  PLATE                        VCC1_5                            1 14</t>
  </si>
  <si>
    <t>+03.1460 +04.3160  +00.0100  PLATE                        VCC1_5                            1 14</t>
  </si>
  <si>
    <t>+03.0840 +04.3160  +00.0100  PLATE                        VCC1_5                            1 14</t>
  </si>
  <si>
    <t>+02.7360 +04.3160  +00.0100  PLATE                        VCC1_5                            1 14</t>
  </si>
  <si>
    <t>+02.8280 +04.3160  +00.0100  PLATE                        VCC1_5                            1 14</t>
  </si>
  <si>
    <t>+02.7270 +02.9260  +00.0100  PLATE                        VCC1_5                            1 14</t>
  </si>
  <si>
    <t>+02.8000 +02.9260  +00.0100  PLATE                        VCC1_5                            1 14</t>
  </si>
  <si>
    <t>+02.6160 +02.9260  +00.0100  PLATE                        VCC1_5                            1 14</t>
  </si>
  <si>
    <t>+02.4190 +02.9260  +00.0100  PLATE                        VCC1_5                            1 14</t>
  </si>
  <si>
    <t>+03.0650 +03.7920  +00.0100  PLATE                        VCC1_5                            1 14</t>
  </si>
  <si>
    <t>+02.8880 +03.9080  +00.0100  PLATE                        VCC1_5                            1 14</t>
  </si>
  <si>
    <t>+02.7030 +03.3880  +00.0100  PLATE                        VCC1_5                            1 14</t>
  </si>
  <si>
    <t>+03.0700 +03.9080  +00.0100  PLATE                        VCC1_5                            1 14</t>
  </si>
  <si>
    <t>+03.1430 +03.9080  +00.0100  PLATE                        VCC1_5                            1 14</t>
  </si>
  <si>
    <t>+02.9500 +03.9080  +00.0100  PLATE                        VCC1_5                            1 14</t>
  </si>
  <si>
    <t>+02.7590 +03.7920  +00.0100  PLATE                        VCC1_5                            1 14</t>
  </si>
  <si>
    <t>+02.7840 +03.9080  +00.0100  PLATE                        VCC1_5                            1 14</t>
  </si>
  <si>
    <t>+02.8250 +03.7930  +00.0100  PLATE                        VCC1_5                            1 14</t>
  </si>
  <si>
    <t>+02.8660 +03.3880  +00.0100  PLATE                        VCC1_5                            1 14</t>
  </si>
  <si>
    <t>+02.8410 +03.3320  +00.0100  PLATE                        VCC1_5                            1 14</t>
  </si>
  <si>
    <t>+02.7270 +03.3320  +00.0100  PLATE                        VCC1_5                            1 14</t>
  </si>
  <si>
    <t>+02.5400 +03.9000  +00.0100  PLATE                        VCC1_5                            1 14</t>
  </si>
  <si>
    <t>+02.6420 +03.3320  +00.0100  PLATE                        VCC1_5                            1 14</t>
  </si>
  <si>
    <t>+02.3970 +03.3310  +00.0100  PLATE                        VCC1_5                            1 14</t>
  </si>
  <si>
    <t>+02.5070 +03.3320  +00.0100  PLATE                        VCC1_5                            1 14</t>
  </si>
  <si>
    <t>+02.7150 +03.1650  +00.0100  PLATE                        VCC1_5                            1 14</t>
  </si>
  <si>
    <t>+02.8132 +03.6677  +00.0100  PLATE                        VCC1_5                            1 14</t>
  </si>
  <si>
    <t>+02.6851 +03.9688  +00.0100  PLATE                        VCC1_5                            1 14</t>
  </si>
  <si>
    <t>+02.7166 +04.0003  +00.0100  PLATE                        VCC1_5                            1 14</t>
  </si>
  <si>
    <t>+02.6600 +04.2300  +00.0100  PLATE                        VCC1_5                            1 14</t>
  </si>
  <si>
    <t>+02.8741 +04.1893  +00.0100  PLATE                        VCC1_5                            1 14</t>
  </si>
  <si>
    <t>+02.7481 +03.9688  +00.0100  PLATE                        VCC1_5                            1 14</t>
  </si>
  <si>
    <t>+03.0000 +04.0003  +00.0100  PLATE                        VCC1_5                            1 14</t>
  </si>
  <si>
    <t>+02.7487 +04.2540  +00.0100  PLATE                        VCC1_5                            1 14</t>
  </si>
  <si>
    <t>+03.0000 +04.2210  +00.0100  PLATE                        VCC1_5                            1 14</t>
  </si>
  <si>
    <t>+02.7796 +04.0003  +00.0100  PLATE                        VCC1_5                            1 14</t>
  </si>
  <si>
    <t>+03.0945 +03.9688  +00.0100  PLATE                        VCC1_5                            1 14</t>
  </si>
  <si>
    <t>+03.0945 +04.2522  +00.0100  PLATE                        VCC1_5                            1 14</t>
  </si>
  <si>
    <t>+02.8450 +03.9690  +00.0100  PLATE                        VCC1_5                            1 14</t>
  </si>
  <si>
    <t>+03.1575 +03.9688  +00.0100  PLATE                        VCC1_5                            1 14</t>
  </si>
  <si>
    <t>+02.9371 +04.0003  +00.0100  PLATE                        VCC1_5                            1 14</t>
  </si>
  <si>
    <t>+03.1575 +04.2522  +00.0100  PLATE                        VCC1_5                            1 14</t>
  </si>
  <si>
    <t>+02.9077 +03.4787  +00.0100  PLATE                        VCC1_5                            1 14</t>
  </si>
  <si>
    <t>+02.7187 +03.4787  +00.0100  PLATE                        VCC1_5                            1 14</t>
  </si>
  <si>
    <t>+02.6873 +03.4473  +00.0100  PLATE                        VCC1_5                            1 14</t>
  </si>
  <si>
    <t>+02.6873 +03.6992  +00.0100  PLATE                        VCC1_5                            1 14</t>
  </si>
  <si>
    <t>+02.7502 +03.4473  +00.0100  PLATE                        VCC1_5                            1 14</t>
  </si>
  <si>
    <t>+02.8762 +03.6677  +00.0100  PLATE                        VCC1_5                            1 14</t>
  </si>
  <si>
    <t>+02.7502 +03.7307  +00.0100  PLATE                        VCC1_5                            1 14</t>
  </si>
  <si>
    <t>+03.0022 +03.4787  +00.0100  PLATE                        VCC1_5                            1 14</t>
  </si>
  <si>
    <t>+02.7817 +03.4787  +00.0100  PLATE                        VCC1_5                            1 14</t>
  </si>
  <si>
    <t>+03.0022 +03.6992  +00.0100  PLATE                        VCC1_5                            1 14</t>
  </si>
  <si>
    <t>+02.8447 +03.4473  +00.0100  PLATE                        VCC1_5                            1 14</t>
  </si>
  <si>
    <t>+02.9077 +03.7307  +00.0100  PLATE                        VCC1_5                            1 14</t>
  </si>
  <si>
    <t>+02.3400 +02.9830  +00.0100  PLATE                        VCC1_5                            1 14</t>
  </si>
  <si>
    <t>+02.3717 +03.0187  +00.0100  PLATE                        VCC1_5                            1 14</t>
  </si>
  <si>
    <t>+02.3371 +03.2403  +00.0100  PLATE                        VCC1_5                            1 14</t>
  </si>
  <si>
    <t>+02.5292 +03.2077  +00.0100  PLATE                        VCC1_5                            1 14</t>
  </si>
  <si>
    <t>+02.4032 +03.2707  +00.0100  PLATE                        VCC1_5                            1 14</t>
  </si>
  <si>
    <t>+02.6552 +03.0187  +00.0100  PLATE                        VCC1_5                            1 14</t>
  </si>
  <si>
    <t>+02.4347 +03.0187  +00.0100  PLATE                        VCC1_5                            1 14</t>
  </si>
  <si>
    <t>+02.6552 +03.2392  +00.0100  PLATE                        VCC1_5                            1 14</t>
  </si>
  <si>
    <t>+02.7497 +02.9873  +00.0100  PLATE                        VCC1_5                            1 14</t>
  </si>
  <si>
    <t>+02.7497 +03.2707  +00.0100  PLATE                        VCC1_5                            1 14</t>
  </si>
  <si>
    <t>+02.4977 +02.9873  +00.0100  PLATE                        VCC1_5                            1 14</t>
  </si>
  <si>
    <t>+02.5607 +03.0187  +00.0100  PLATE                        VCC1_5                            1 14</t>
  </si>
  <si>
    <t>+02.8127 +02.9873  +00.0100  PLATE                        VCC1_5                            1 14</t>
  </si>
  <si>
    <t>+02.5610 +03.2710  +00.0100  PLATE                        VCC1_5                            1 14</t>
  </si>
  <si>
    <t>+02.8127 +03.2707  +00.0100  PLATE                        VCC1_5                            1 14</t>
  </si>
  <si>
    <t>+02.4130 +02.9800  +00.0100  PLATE                        VCC1_5                            1 14</t>
  </si>
  <si>
    <t>+02.4662 +03.2707  +00.0100  PLATE                        VCC1_5                            1 14</t>
  </si>
  <si>
    <t>+02.8132 +03.7307  +00.0100  PLATE                        VCC1_5                            1 14</t>
  </si>
  <si>
    <t>+02.7817 +03.7307  +00.0100  PLATE                        VCC1_5                            1 14</t>
  </si>
  <si>
    <t>+02.9340 +04.2570  +00.0100  PLATE                        VCC1_5                            1 14</t>
  </si>
  <si>
    <t>+02.8100 +04.2550  +00.0100  PLATE                        VCC1_5                            1 14</t>
  </si>
  <si>
    <t>+02.7780 +04.2550  +00.0100  PLATE                        VCC1_5                            1 14</t>
  </si>
  <si>
    <t>+02.9030 +04.0990  +00.0100  PLATE                        VCC1_5                            1 14</t>
  </si>
  <si>
    <t>+02.7490 +03.8970  +00.0100  PLATE                        VCC1_5                            1 14</t>
  </si>
  <si>
    <t>+03.1710 +03.3620  +00.0100  PLATE                        VCC1_5                            1 14</t>
  </si>
  <si>
    <t>+00.8375 +04.0382  +00.0100  PLATE                        VCC1_5                            1 14</t>
  </si>
  <si>
    <t>+00.7588 +04.1563  +00.0100  PLATE                        VCC1_5                            1 14</t>
  </si>
  <si>
    <t>+00.9950 +03.9594  +00.0100  PLATE                        VCC1_5                            1 14</t>
  </si>
  <si>
    <t>+01.1918 +04.1170  +00.0100  PLATE                        VCC1_5                            1 14</t>
  </si>
  <si>
    <t>+01.1524 +03.9594  +00.0100  PLATE                        VCC1_5                            1 14</t>
  </si>
  <si>
    <t>+02.1168 +03.7976  +00.0100  PLATE                        VCC1_5                            1 14</t>
  </si>
  <si>
    <t>+02.0774 +03.7976  +00.0100  PLATE                        VCC1_5                            1 14</t>
  </si>
  <si>
    <t>+02.2346 +04.1123  +00.0100  PLATE                        VCC1_5                            1 14</t>
  </si>
  <si>
    <t>+02.1562 +03.8369  +00.0100  PLATE                        VCC1_5                            1 14</t>
  </si>
  <si>
    <t>+02.1562 +03.9157  +00.0100  PLATE                        VCC1_5                            1 14</t>
  </si>
  <si>
    <t>+02.1562 +03.8763  +00.0100  PLATE                        VCC1_5                            1 14</t>
  </si>
  <si>
    <t>+02.1562 +04.0338  +00.0100  PLATE                        VCC1_5                            1 14</t>
  </si>
  <si>
    <t>+02.1562 +03.9945  +00.0100  PLATE                        VCC1_5                            1 14</t>
  </si>
  <si>
    <t>+02.1562 +03.9551  +00.0100  PLATE                        VCC1_5                            1 14</t>
  </si>
  <si>
    <t>+01.5867 +03.0221  +00.0100  PLATE                        VCC1_5                            1 14</t>
  </si>
  <si>
    <t>+02.9250 +04.3160  +00.0100  PLATE                        VCC1_5                            1 14</t>
  </si>
  <si>
    <t>+00.7194 +04.3925  +00.0100  PLATE                        VCC1_5                            1 14</t>
  </si>
  <si>
    <t>+00.7981 +04.5107  +00.0100  PLATE                        VCC1_5                            1 14</t>
  </si>
  <si>
    <t>+00.7299 +04.5788  +00.0100  PLATE                        VCC1_5                            1 14</t>
  </si>
  <si>
    <t>+00.7981 +04.2351  +00.0100  PLATE                        VCC1_5                            1 14</t>
  </si>
  <si>
    <t>+00.9950 +04.5107  +00.0100  PLATE                        VCC1_5                            1 14</t>
  </si>
  <si>
    <t>+01.1336 +02.5002  +00.0100  PLATE                        VCC1_5                            1 14</t>
  </si>
  <si>
    <t>+01.1130 +04.4713  +00.0100  PLATE                        VCC1_5                            1 14</t>
  </si>
  <si>
    <t>+01.1336 +02.6184  +00.0100  PLATE                        VCC1_5                            1 14</t>
  </si>
  <si>
    <t>+01.2124 +02.5396  +00.0100  PLATE                        VCC1_5                            1 14</t>
  </si>
  <si>
    <t>+01.2912 +02.5002  +00.0100  PLATE                        VCC1_5                            1 14</t>
  </si>
  <si>
    <t>+01.2518 +02.6972  +00.0100  PLATE                        VCC1_5                            1 14</t>
  </si>
  <si>
    <t>+01.2312 +04.3925  +00.0100  PLATE                        VCC1_5                            1 14</t>
  </si>
  <si>
    <t>+01.2706 +04.2351  +00.0100  PLATE                        VCC1_5                            1 14</t>
  </si>
  <si>
    <t>+01.4094 +02.7760  +00.0100  PLATE                        VCC1_5                            1 14</t>
  </si>
  <si>
    <t>+01.4882 +02.6184  +00.0100  PLATE                        VCC1_5                            1 14</t>
  </si>
  <si>
    <t>+01.5670 +02.5002  +00.0100  PLATE                        VCC1_5                            1 14</t>
  </si>
  <si>
    <t>+03.0967 +03.4473  +00.0100  PLATE                        VCC1_5                            1 14</t>
  </si>
  <si>
    <t>+03.0967 +03.7307  +00.0100  PLATE                        VCC1_5                            1 14</t>
  </si>
  <si>
    <t>+03.2879 +03.4906  +00.0100  PLATE                        VCC1_5                            1 14</t>
  </si>
  <si>
    <t>+01.1918 +04.5500  +00.0100  PLATE                        VCC1_5                            1 14</t>
  </si>
  <si>
    <t>+01.3700 +02.4608  +00.0100  PLATE                        VCC1_5                            1 14</t>
  </si>
  <si>
    <t>+02.2739 +04.1516  +00.0100  PLATE                        VCC1_5                            1 14</t>
  </si>
  <si>
    <t>+03.1597 +03.4473  +00.0100  PLATE                        VCC1_5                            1 14</t>
  </si>
  <si>
    <t>+03.1597 +03.7307  +00.0100  PLATE                        VCC1_5                            1 14</t>
  </si>
  <si>
    <t>+03.3105 +03.6960  +00.0100  PLATE                        VCC1_5                            1 14</t>
  </si>
  <si>
    <t>+01.1025 +05.0647  +00.0100  PLATE                        VCC1_5                            1 14</t>
  </si>
  <si>
    <t>+01.4205 +05.0317  +00.0100  PLATE                        VCC1_5                            1 14</t>
  </si>
  <si>
    <t>+01.4999 +04.7739  +00.0100  PLATE                        VCC1_5                            1 14</t>
  </si>
  <si>
    <t>+00.8064 +01.5756  +00.0100  PLATE                        VCC1_5                            1 14</t>
  </si>
  <si>
    <t>+01.6911 +04.7440  +00.0100  PLATE                        VCC1_5                            1 14</t>
  </si>
  <si>
    <t>+01.6449 +04.7433  +00.0100  PLATE                        VCC1_5                            1 14</t>
  </si>
  <si>
    <t>+01.6009 +04.7433  +00.0100  PLATE                        VCC1_5                            1 14</t>
  </si>
  <si>
    <t>+01.5008 +04.9052  +00.0100  PLATE                        VCC1_5                            1 14</t>
  </si>
  <si>
    <t>+00.8613 +03.8864  +00.0100  PLATE                        VCC1_5                            1 14</t>
  </si>
  <si>
    <t>+00.6760 +01.9490  +00.0100  PLATE                        VCC1_5EN                          1 14</t>
  </si>
  <si>
    <t>+00.3366 +02.3297  +00.0100  PLATE                        VCC1_5EN                          1 14</t>
  </si>
  <si>
    <t>+01.8806 +03.8369  +00.0100  PLATE                        VCC1_15                           1 14</t>
  </si>
  <si>
    <t>+01.9592 +03.8368  +00.0100  PLATE                        VCC1_15                           1 14</t>
  </si>
  <si>
    <t>+01.9198 +03.7974  +00.0100  PLATE                        VCC1_15                           1 14</t>
  </si>
  <si>
    <t>+01.9592 +03.9155  +00.0100  PLATE                        VCC1_15                           1 14</t>
  </si>
  <si>
    <t>+01.9198 +03.8761  +00.0100  PLATE                        VCC1_15                           1 14</t>
  </si>
  <si>
    <t>+01.8806 +03.9157  +00.0100  PLATE                        VCC1_15                           1 14</t>
  </si>
  <si>
    <t>+01.9593 +04.0732  +00.0100  PLATE                        VCC1_15                           1 14</t>
  </si>
  <si>
    <t>+01.9592 +03.9942  +00.0100  PLATE                        VCC1_15                           1 14</t>
  </si>
  <si>
    <t>+01.9198 +04.0335  +00.0100  PLATE                        VCC1_15                           1 14</t>
  </si>
  <si>
    <t>+01.8806 +04.0732  +00.0100  PLATE                        VCC1_15                           1 14</t>
  </si>
  <si>
    <t>+01.8806 +03.9945  +00.0100  PLATE                        VCC1_15                           1 14</t>
  </si>
  <si>
    <t>+01.9198 +03.9548  +00.0100  PLATE                        VCC1_15                           1 14</t>
  </si>
  <si>
    <t>+02.0379 +03.8368  +00.0100  PLATE                        VCC1_15                           1 14</t>
  </si>
  <si>
    <t>+01.9987 +03.7976  +00.0100  PLATE                        VCC1_15                           1 14</t>
  </si>
  <si>
    <t>+02.0772 +03.8761  +00.0100  PLATE                        VCC1_15                           1 14</t>
  </si>
  <si>
    <t>+02.0379 +03.9155  +00.0100  PLATE                        VCC1_15                           1 14</t>
  </si>
  <si>
    <t>+01.9985 +03.8761  +00.0100  PLATE                        VCC1_15                           1 14</t>
  </si>
  <si>
    <t>+02.1168 +04.0732  +00.0100  PLATE                        VCC1_15                           1 14</t>
  </si>
  <si>
    <t>+02.1166 +03.9942  +00.0100  PLATE                        VCC1_15                           1 14</t>
  </si>
  <si>
    <t>+02.0772 +04.0335  +00.0100  PLATE                        VCC1_15                           1 14</t>
  </si>
  <si>
    <t>+02.0381 +04.0732  +00.0100  PLATE                        VCC1_15                           1 14</t>
  </si>
  <si>
    <t>+02.0379 +03.9942  +00.0100  PLATE                        VCC1_15                           1 14</t>
  </si>
  <si>
    <t>+01.9985 +04.0335  +00.0100  PLATE                        VCC1_15                           1 14</t>
  </si>
  <si>
    <t>+01.9985 +03.9548  +00.0100  PLATE                        VCC1_15                           1 14</t>
  </si>
  <si>
    <t>+02.7850 +04.4060  +00.0100  PLATE                        VCC1_15                           1 14</t>
  </si>
  <si>
    <t>+02.5238 +04.3869  +00.0040  PLATE                        VCC1_15                          13 14</t>
  </si>
  <si>
    <t>+00.5282 +01.5765  +00.0100  PLATE                        VCC1_15                           1 14</t>
  </si>
  <si>
    <t>+01.7029 +01.7576  +00.0100  PLATE                        VCC1_15                           1 14</t>
  </si>
  <si>
    <t>+02.8949 +04.5773  +00.0100  PLATE                        VCC1_15                           1 14</t>
  </si>
  <si>
    <t>+02.8916 +04.6223  +00.0100  PLATE                        VCC1_15                           1 14</t>
  </si>
  <si>
    <t>+02.9331 +04.6422  +00.0100  PLATE                        VCC1_15                           1 14</t>
  </si>
  <si>
    <t>+02.9278 +05.0598  +00.0100  PLATE                        VCC1_15                           1 14</t>
  </si>
  <si>
    <t>+03.1525 +04.5442  +00.0100  PLATE                        VCC1_15                           1 14</t>
  </si>
  <si>
    <t>+03.2074 +04.5446  +00.0100  PLATE                        VCC1_15                           1 14</t>
  </si>
  <si>
    <t>+03.2570 +04.5448  +00.0100  PLATE                        VCC1_15                           1 14</t>
  </si>
  <si>
    <t>+00.7233 +01.8545  +00.0040  PLATE                        VCC1_15EN                        13 14</t>
  </si>
  <si>
    <t>+00.8112 +01.8163  +00.0100  PLATE                        VCC1_15EN                         1 14</t>
  </si>
  <si>
    <t>+01.1300 +04.6000  +00.0100  PLATE                        VCC1_15EN                         1 14</t>
  </si>
  <si>
    <t>+02.6227 +04.7022  +00.0100  PLATE                        VCC1_15EN                         1 14</t>
  </si>
  <si>
    <t>+00.6241 +01.8782  +00.0100  PLATE                        VCC1_15TRIM                       1 14</t>
  </si>
  <si>
    <t>+02.5242 +02.5001  +00.0100  PLATE                        VCC1_15TRIM                       1 14</t>
  </si>
  <si>
    <t>+02.7395 +04.9955  +00.0100  PLATE                        VCC1_15TRIM                       1 14</t>
  </si>
  <si>
    <t>+00.7400 +03.9300  +00.0100  PLATE                        VCC3_3                            1 14</t>
  </si>
  <si>
    <t>+00.7981 +04.1170  +00.0100  PLATE                        VCC3_3                            1 14</t>
  </si>
  <si>
    <t>+00.8769 +04.1170  +00.0100  PLATE                        VCC3_3                            1 14</t>
  </si>
  <si>
    <t>+00.8375 +04.1170  +00.0100  PLATE                        VCC3_3                            1 14</t>
  </si>
  <si>
    <t>+00.9556 +04.1170  +00.0100  PLATE                        VCC3_3                            1 14</t>
  </si>
  <si>
    <t>+00.9950 +04.1170  +00.0100  PLATE                        VCC3_3                            1 14</t>
  </si>
  <si>
    <t>+00.9162 +04.1170  +00.0100  PLATE                        VCC3_3                            1 14</t>
  </si>
  <si>
    <t>+01.0343 +04.1170  +00.0100  PLATE                        VCC3_3                            1 14</t>
  </si>
  <si>
    <t>+01.1130 +04.1170  +00.0100  PLATE                        VCC3_3                            1 14</t>
  </si>
  <si>
    <t>+01.0737 +04.1170  +00.0100  PLATE                        VCC3_3                            1 14</t>
  </si>
  <si>
    <t>+01.6050 +03.7974  +00.0100  PLATE                        VCC3_3                            1 14</t>
  </si>
  <si>
    <t>+01.6050 +04.1123  +00.0100  PLATE                        VCC3_3                            1 14</t>
  </si>
  <si>
    <t>+01.6050 +04.3090  +00.0100  PLATE                        VCC3_3                            1 14</t>
  </si>
  <si>
    <t>+01.6443 +03.5220  +00.0100  PLATE                        VCC3_3                            1 14</t>
  </si>
  <si>
    <t>+01.7230 +03.6794  +00.0100  PLATE                        VCC3_3                            1 14</t>
  </si>
  <si>
    <t>+01.7230 +03.8761  +00.0100  PLATE                        VCC3_3                            1 14</t>
  </si>
  <si>
    <t>+01.7230 +04.0729  +00.0100  PLATE                        VCC3_3                            1 14</t>
  </si>
  <si>
    <t>+01.6443 +04.3484  +00.0100  PLATE                        VCC3_3                            1 14</t>
  </si>
  <si>
    <t>+01.7624 +04.3484  +00.0100  PLATE                        VCC3_3                            1 14</t>
  </si>
  <si>
    <t>+01.7230 +03.6007  +00.0100  PLATE                        VCC3_3                            1 14</t>
  </si>
  <si>
    <t>+01.9198 +03.7581  +00.0100  PLATE                        VCC3_3                            1 14</t>
  </si>
  <si>
    <t>+01.8804 +03.7581  +00.0100  PLATE                        VCC3_3                            1 14</t>
  </si>
  <si>
    <t>+01.8411 +03.8761  +00.0100  PLATE                        VCC3_3                            1 14</t>
  </si>
  <si>
    <t>+01.8411 +04.0335  +00.0100  PLATE                        VCC3_3                            1 14</t>
  </si>
  <si>
    <t>+01.8411 +04.1516  +00.0100  PLATE                        VCC3_3                            1 14</t>
  </si>
  <si>
    <t>+01.9592 +03.6007  +00.0100  PLATE                        VCC3_3                            1 14</t>
  </si>
  <si>
    <t>+02.0379 +03.7188  +00.0100  PLATE                        VCC3_3                            1 14</t>
  </si>
  <si>
    <t>+02.0379 +03.6401  +00.0100  PLATE                        VCC3_3                            1 14</t>
  </si>
  <si>
    <t>+02.0772 +04.1123  +00.0100  PLATE                        VCC3_3                            1 14</t>
  </si>
  <si>
    <t>+01.9985 +04.1123  +00.0100  PLATE                        VCC3_3                            1 14</t>
  </si>
  <si>
    <t>+01.9985 +04.3484  +00.0100  PLATE                        VCC3_3                            1 14</t>
  </si>
  <si>
    <t>+01.8017 +03.5220  +00.0100  PLATE                        VCC3_3                            1 14</t>
  </si>
  <si>
    <t>+01.8017 +03.6794  +00.0100  PLATE                        VCC3_3                            1 14</t>
  </si>
  <si>
    <t>+01.8017 +03.7581  +00.0100  PLATE                        VCC3_3                            1 14</t>
  </si>
  <si>
    <t>+00.7194 +04.3138  +00.0100  PLATE                        VCC3_3                            1 14</t>
  </si>
  <si>
    <t>+00.8769 +04.3925  +00.0100  PLATE                        VCC3_3                            1 14</t>
  </si>
  <si>
    <t>+00.9162 +04.3925  +00.0100  PLATE                        VCC3_3                            1 14</t>
  </si>
  <si>
    <t>+00.9950 +04.3925  +00.0100  PLATE                        VCC3_3                            1 14</t>
  </si>
  <si>
    <t>+00.9556 +04.3925  +00.0100  PLATE                        VCC3_3                            1 14</t>
  </si>
  <si>
    <t>+00.9583 +04.5791  +00.0100  PLATE                        VCC3_3                            1 14</t>
  </si>
  <si>
    <t>+00.9099 +04.5828  +00.0100  PLATE                        VCC3_3                            1 14</t>
  </si>
  <si>
    <t>+01.1730 +02.3820  +00.0100  PLATE                        VCC3_3                            1 14</t>
  </si>
  <si>
    <t>+01.1730 +02.7760  +00.0100  PLATE                        VCC3_3                            1 14</t>
  </si>
  <si>
    <t>+01.1450 +02.8630  +00.0100  PLATE                        VCC3_3                            1 14</t>
  </si>
  <si>
    <t>+01.1130 +04.1956  +00.0100  PLATE                        VCC3_3                            1 14</t>
  </si>
  <si>
    <t>+01.1130 +04.1563  +00.0100  PLATE                        VCC3_3                            1 14</t>
  </si>
  <si>
    <t>+01.0343 +04.3925  +00.0100  PLATE                        VCC3_3                            1 14</t>
  </si>
  <si>
    <t>+01.1130 +04.2744  +00.0100  PLATE                        VCC3_3                            1 14</t>
  </si>
  <si>
    <t>+01.1130 +04.3925  +00.0100  PLATE                        VCC3_3                            1 14</t>
  </si>
  <si>
    <t>+01.1130 +04.3531  +00.0100  PLATE                        VCC3_3                            1 14</t>
  </si>
  <si>
    <t>+01.1130 +04.3138  +00.0100  PLATE                        VCC3_3                            1 14</t>
  </si>
  <si>
    <t>+01.0737 +04.3925  +00.0100  PLATE                        VCC3_3                            1 14</t>
  </si>
  <si>
    <t>+01.0936 +04.5801  +00.0100  PLATE                        VCC3_3                            1 14</t>
  </si>
  <si>
    <t>+01.1130 +04.2351  +00.0100  PLATE                        VCC3_3                            1 14</t>
  </si>
  <si>
    <t>+01.2912 +02.3820  +00.0100  PLATE                        VCC3_3                            1 14</t>
  </si>
  <si>
    <t>+01.2124 +02.4608  +00.0100  PLATE                        VCC3_3                            1 14</t>
  </si>
  <si>
    <t>+01.3306 +02.6184  +00.0100  PLATE                        VCC3_3                            1 14</t>
  </si>
  <si>
    <t>+01.2518 +02.6184  +00.0100  PLATE                        VCC3_3                            1 14</t>
  </si>
  <si>
    <t>+01.4882 +02.3820  +00.0100  PLATE                        VCC3_3                            1 14</t>
  </si>
  <si>
    <t>+01.5276 +02.3820  +00.0100  PLATE                        VCC3_3                            1 14</t>
  </si>
  <si>
    <t>+01.5276 +02.3426  +00.0100  PLATE                        VCC3_3                            1 14</t>
  </si>
  <si>
    <t>+01.5060 +02.5190  +00.0100  PLATE                        VCC3_3                            1 14</t>
  </si>
  <si>
    <t>+01.5215 +03.0034  +00.0100  PLATE                        VCC3_3                            1 14</t>
  </si>
  <si>
    <t>+01.5161 +03.2304  +00.0100  PLATE                        VCC3_3                            1 14</t>
  </si>
  <si>
    <t>+01.4488 +02.6184  +00.0100  PLATE                        VCC3_3                            1 14</t>
  </si>
  <si>
    <t>+01.5670 +02.7366  +00.0100  PLATE                        VCC3_3                            1 14</t>
  </si>
  <si>
    <t>+01.6010 +02.7550  +00.0100  PLATE                        VCC3_3                            1 14</t>
  </si>
  <si>
    <t>+01.5725 +02.9408  +00.0100  PLATE                        VCC3_3                            1 14</t>
  </si>
  <si>
    <t>+01.6243 +03.0228  +00.0100  PLATE                        VCC3_3                            1 14</t>
  </si>
  <si>
    <t>+02.0351 +03.0380  +00.0100  PLATE                        VCC3_3                            1 14</t>
  </si>
  <si>
    <t>+02.0272 +03.1411  +00.0100  PLATE                        VCC3_3                            1 14</t>
  </si>
  <si>
    <t>+02.0633 +03.4299  +00.0100  PLATE                        VCC3_3                            1 14</t>
  </si>
  <si>
    <t>+02.1779 +03.0375  +00.0100  PLATE                        VCC3_3                            1 14</t>
  </si>
  <si>
    <t>+02.1663 +03.1409  +00.0100  PLATE                        VCC3_3                            1 14</t>
  </si>
  <si>
    <t>+02.1670 +03.3065  +00.0100  PLATE                        VCC3_3                            1 14</t>
  </si>
  <si>
    <t>+02.1022 +03.4297  +00.0100  PLATE                        VCC3_3                            1 14</t>
  </si>
  <si>
    <t>+02.2346 +04.3484  +00.0100  PLATE                        VCC3_3                            1 14</t>
  </si>
  <si>
    <t>+02.2062 +04.4012  +00.0100  PLATE                        VCC3_3                            1 14</t>
  </si>
  <si>
    <t>+02.4314 +04.3484  +00.0100  PLATE                        VCC3_3                            1 14</t>
  </si>
  <si>
    <t>+02.3133 +04.2303  +00.0100  PLATE                        VCC3_3                            1 14</t>
  </si>
  <si>
    <t>+03.3813 +04.1029  +00.0100  PLATE                        VCC3_3                            1 14</t>
  </si>
  <si>
    <t>+03.3702 +04.3487  +00.0100  PLATE                        VCC3_3                            1 14</t>
  </si>
  <si>
    <t>+04.1500 +04.4000  +00.0100  PLATE                        VCC3_3                            1 14</t>
  </si>
  <si>
    <t>+04.2100 +04.8087  +00.0100  PLATE                        VCC3_3                            1 14</t>
  </si>
  <si>
    <t>+04.2100 +04.7666  +00.0100  PLATE                        VCC3_3                            1 14</t>
  </si>
  <si>
    <t>+00.8375 +04.1956  +00.0100  PLATE                        VCC3_3                            1 14</t>
  </si>
  <si>
    <t>+00.8375 +04.1563  +00.0100  PLATE                        VCC3_3                            1 14</t>
  </si>
  <si>
    <t>+00.8375 +04.2744  +00.0100  PLATE                        VCC3_3                            1 14</t>
  </si>
  <si>
    <t>+00.8375 +04.3925  +00.0100  PLATE                        VCC3_3                            1 14</t>
  </si>
  <si>
    <t>+00.8375 +04.3531  +00.0100  PLATE                        VCC3_3                            1 14</t>
  </si>
  <si>
    <t>+00.8375 +04.3138  +00.0100  PLATE                        VCC3_3                            1 14</t>
  </si>
  <si>
    <t>+00.8375 +04.2351  +00.0100  PLATE                        VCC3_3                            1 14</t>
  </si>
  <si>
    <t>+01.3700 +02.6184  +00.0100  PLATE                        VCC3_3                            1 14</t>
  </si>
  <si>
    <t>+02.2739 +04.1909  +00.0100  PLATE                        VCC3_3                            1 14</t>
  </si>
  <si>
    <t>+01.4889 +03.4673  +00.0100  PLATE                        VCC3_3                            1 14</t>
  </si>
  <si>
    <t>+01.4882 +02.3426  +00.0100  PLATE                        VCC3_3                            1 14</t>
  </si>
  <si>
    <t>+01.7708 +04.7321  +00.0100  PLATE                        VCC3_3                            1 14</t>
  </si>
  <si>
    <t>+03.9037 +04.3703  +00.0100  PLATE                        VCC3_3                            1 14</t>
  </si>
  <si>
    <t>+03.6744 +04.3916  +00.0100  PLATE                        VCC3_3                            1 14</t>
  </si>
  <si>
    <t>+03.4385 +03.4093  +00.0100  PLATE                        VCC3_3                            1 14</t>
  </si>
  <si>
    <t>+00.4908 +02.3353  +00.0100  PLATE                        VCC3_3                            1 14</t>
  </si>
  <si>
    <t>+01.0884 +03.8239  +00.0100  PLATE                        VCC3_3                            1 14</t>
  </si>
  <si>
    <t>+00.9835 +03.7428  +00.0100  PLATE                        VCC3_3                            1 14</t>
  </si>
  <si>
    <t>+00.8667 +03.7960  +00.0100  PLATE                        VCC3_3                            1 14</t>
  </si>
  <si>
    <t>+00.8670 +03.8339  +00.0100  PLATE                        VCC3_3                            1 14</t>
  </si>
  <si>
    <t>+00.9285 +03.8843  +00.0100  PLATE                        VCC3_3                            1 14</t>
  </si>
  <si>
    <t>+01.1356 +03.7483  +00.0100  PLATE                        VCC3_3                            1 14</t>
  </si>
  <si>
    <t>+01.1597 +03.8586  +00.0100  PLATE                        VCC3_3                            1 14</t>
  </si>
  <si>
    <t>+00.7558 +03.8675  +00.0100  PLATE                        VCC3_3                            1 14</t>
  </si>
  <si>
    <t>+00.1755 +01.3963  +00.0100  PLATE                        VCC3_3                            1 14</t>
  </si>
  <si>
    <t>+00.4120 +02.4951  +00.0100  PLATE                        VCC3_3                            1 14</t>
  </si>
  <si>
    <t>+00.4175 +03.1022  +00.0100  PLATE                        VCC3_3                            1 14</t>
  </si>
  <si>
    <t>+00.8730 +02.4050  +00.0100  PLATE                        VCC3_3                            1 14</t>
  </si>
  <si>
    <t>+01.1453 +01.8676  +00.0100  PLATE                        VCC3_3                            1 14</t>
  </si>
  <si>
    <t>+01.0949 +02.1817  +00.0100  PLATE                        VCC3_3                            1 14</t>
  </si>
  <si>
    <t>+01.0570 +02.2590  +00.0100  PLATE                        VCC3_3                            1 14</t>
  </si>
  <si>
    <t>+01.2752 +01.4401  +00.0100  PLATE                        VCC3_3                            1 14</t>
  </si>
  <si>
    <t>+01.3293 +01.8746  +00.0100  PLATE                        VCC3_3                            1 14</t>
  </si>
  <si>
    <t>+01.2475 +01.9182  +00.0100  PLATE                        VCC3_3                            1 14</t>
  </si>
  <si>
    <t>+01.2587 +03.2981  +00.0100  PLATE                        VCC3_3                            1 14</t>
  </si>
  <si>
    <t>+01.3154 +04.6071  +00.0100  PLATE                        VCC3_3                            1 14</t>
  </si>
  <si>
    <t>+01.3531 +02.9740  +00.0100  PLATE                        VCC3_3                            1 14</t>
  </si>
  <si>
    <t>+01.2953 +02.9794  +00.0100  PLATE                        VCC3_3                            1 14</t>
  </si>
  <si>
    <t>+01.4603 +01.8746  +00.0100  PLATE                        VCC3_3                            1 14</t>
  </si>
  <si>
    <t>+01.5876 +01.8747  +00.0100  PLATE                        VCC3_3                            1 14</t>
  </si>
  <si>
    <t>+01.6359 +02.0147  +00.0100  PLATE                        VCC3_3                            1 14</t>
  </si>
  <si>
    <t>+01.6360 +02.0600  +00.0100  PLATE                        VCC3_3                            1 14</t>
  </si>
  <si>
    <t>+01.6357 +01.9698  +00.0100  PLATE                        VCC3_3                            1 14</t>
  </si>
  <si>
    <t>+01.6399 +02.4976  +00.0100  PLATE                        VCC3_3                            1 14</t>
  </si>
  <si>
    <t>+01.7160 +02.6320  +00.0100  PLATE                        VCC3_3                            1 14</t>
  </si>
  <si>
    <t>+01.8584 +04.9824  +00.0100  PLATE                        VCC3_3                            1 14</t>
  </si>
  <si>
    <t>+02.0704 +04.6438  +00.0100  PLATE                        VCC3_3                            1 14</t>
  </si>
  <si>
    <t>+02.0292 +04.7682  +00.0100  PLATE                        VCC3_3                            1 14</t>
  </si>
  <si>
    <t>+02.1428 +04.6168  +00.0100  PLATE                        VCC3_3                            1 14</t>
  </si>
  <si>
    <t>+02.4898 +01.8405  +00.0100  PLATE                        VCC3_3                            1 14</t>
  </si>
  <si>
    <t>+02.5373 +02.2333  +00.0100  PLATE                        VCC3_3                            1 14</t>
  </si>
  <si>
    <t>+02.4636 +02.1468  +00.0100  PLATE                        VCC3_3                            1 14</t>
  </si>
  <si>
    <t>+02.4889 +02.1745  +00.0100  PLATE                        VCC3_3                            1 14</t>
  </si>
  <si>
    <t>+02.4612 +01.9059  +00.0100  PLATE                        VCC3_3                            1 14</t>
  </si>
  <si>
    <t>+02.4637 +04.6060  +00.0100  PLATE                        VCC3_3                            1 14</t>
  </si>
  <si>
    <t>+02.5110 +04.6040  +00.0100  PLATE                        VCC3_3                            1 14</t>
  </si>
  <si>
    <t>+02.6845 +01.5734  +00.0100  PLATE                        VCC3_3                            1 14</t>
  </si>
  <si>
    <t>+02.7777 +02.2375  +00.0100  PLATE                        VCC3_3                            1 14</t>
  </si>
  <si>
    <t>+02.7376 +02.3206  +00.0100  PLATE                        VCC3_3                            1 14</t>
  </si>
  <si>
    <t>+02.7122 +01.5453  +00.0100  PLATE                        VCC3_3                            1 14</t>
  </si>
  <si>
    <t>+02.7406 +02.2648  +00.0100  PLATE                        VCC3_3                            1 14</t>
  </si>
  <si>
    <t>+02.8448 +01.8385  +00.0100  PLATE                        VCC3_3                            1 14</t>
  </si>
  <si>
    <t>+02.8309 +02.2425  +00.0100  PLATE                        VCC3_3                            1 14</t>
  </si>
  <si>
    <t>+03.0107 +02.1412  +00.0100  PLATE                        VCC3_3                            1 14</t>
  </si>
  <si>
    <t>+03.0161 +02.2154  +00.0100  PLATE                        VCC3_3                            1 14</t>
  </si>
  <si>
    <t>+03.4854 +04.0255  +00.0100  PLATE                        VCC3_3                            1 14</t>
  </si>
  <si>
    <t>+03.4572 +04.1007  +00.0100  PLATE                        VCC3_3                            1 14</t>
  </si>
  <si>
    <t>+03.4323 +04.3544  +00.0100  PLATE                        VCC3_3                            1 14</t>
  </si>
  <si>
    <t>+03.6370 +02.2414  +00.0100  PLATE                        VCC3_3                            1 14</t>
  </si>
  <si>
    <t>+03.5851 +02.5834  +00.0100  PLATE                        VCC3_3                            1 14</t>
  </si>
  <si>
    <t>+03.5856 +02.6839  +00.0100  PLATE                        VCC3_3                            1 14</t>
  </si>
  <si>
    <t>+03.6280 +04.0785  +00.0100  PLATE                        VCC3_3                            1 14</t>
  </si>
  <si>
    <t>+03.6758 +04.1388  +00.0100  PLATE                        VCC3_3                            1 14</t>
  </si>
  <si>
    <t>+03.5937 +04.3561  +00.0100  PLATE                        VCC3_3                            1 14</t>
  </si>
  <si>
    <t>+03.7513 +04.3523  +00.0100  PLATE                        VCC3_3                            1 14</t>
  </si>
  <si>
    <t>+03.9070 +04.2580  +00.0100  PLATE                        VCC3_3                            1 14</t>
  </si>
  <si>
    <t>+00.6505 +02.5260  +00.0100  PLATE                        VCC3_3                            1 14</t>
  </si>
  <si>
    <t>+01.5501 +02.2081  +00.0100  PLATE                        VCC3_3                            1 14</t>
  </si>
  <si>
    <t>+01.9009 +04.7792  +00.0100  PLATE                        VCC3_3                            1 14</t>
  </si>
  <si>
    <t>+03.5210 +04.3135  +00.0100  PLATE                        VCC3_3                            1 14</t>
  </si>
  <si>
    <t>+01.5253 +02.2983  +00.0100  PLATE                        VCC3_3                            1 14</t>
  </si>
  <si>
    <t>+03.5124 +03.4116  +00.0100  PLATE                        VCC3_3                            1 14</t>
  </si>
  <si>
    <t>+03.5730 +04.0227  +00.0100  PLATE                        VCC3_3                            1 14</t>
  </si>
  <si>
    <t>+03.9354 +04.0564  +00.0100  PLATE                        VCC3_3                            1 14</t>
  </si>
  <si>
    <t>+03.5317 +03.3723  +00.0100  PLATE                        VCC3_3                            1 14</t>
  </si>
  <si>
    <t>+03.5224 +03.6476  +00.0100  PLATE                        VCC3_3                            1 14</t>
  </si>
  <si>
    <t>+03.5331 +03.7862  +00.0100  PLATE                        VCC3_3                            1 14</t>
  </si>
  <si>
    <t>+03.6469 +03.9738  +00.0100  PLATE                        VCC3_3                            1 14</t>
  </si>
  <si>
    <t>+00.7080 +01.7580  +00.0100  PLATE                        VCC3_3EN                          1 14</t>
  </si>
  <si>
    <t>+00.3365 +02.3695  +00.0100  PLATE                        VCC3_3EN                          1 14</t>
  </si>
  <si>
    <t>+04.1500 +04.4640  +00.0100  PLATE                        VCC5_0                            1 14</t>
  </si>
  <si>
    <t>+04.2090 +04.9610  +00.0100  PLATE                        VCC5_0                            1 14</t>
  </si>
  <si>
    <t>+00.0828 +02.5095  +00.0100  PLATE                        VCC5_0                            1 14</t>
  </si>
  <si>
    <t>+00.2543 +02.2699  +00.0100  PLATE                        VCC5_0                            1 14</t>
  </si>
  <si>
    <t>+00.2171 +02.2696  +00.0100  PLATE                        VCC5_0                            1 14</t>
  </si>
  <si>
    <t>+00.1265 +02.5087  +00.0100  PLATE                        VCC5_0                            1 14</t>
  </si>
  <si>
    <t>+00.1687 +02.5102  +00.0100  PLATE                        VCC5_0                            1 14</t>
  </si>
  <si>
    <t>+00.3070 +02.7500  +00.0100  PLATE                        VCC5_0                            1 14</t>
  </si>
  <si>
    <t>+00.6128 +02.5260  +00.0100  PLATE                        VCC5_0                            1 14</t>
  </si>
  <si>
    <t>+00.6330 +02.4850  +00.0100  PLATE                        VCC5_0                            1 14</t>
  </si>
  <si>
    <t>+00.5120 +02.7680  +00.0100  PLATE                        VCC5_0                            1 14</t>
  </si>
  <si>
    <t>+00.5120 +02.6950  +00.0100  PLATE                        VCC5_0                            1 14</t>
  </si>
  <si>
    <t>+00.4880 +02.6630  +00.0100  PLATE                        VCC5_0                            1 14</t>
  </si>
  <si>
    <t>+00.4880 +02.7290  +00.0100  PLATE                        VCC5_0                            1 14</t>
  </si>
  <si>
    <t>+00.5900 +03.1000  +00.0100  PLATE                        VCC5_0                            1 14</t>
  </si>
  <si>
    <t>+00.5773 +04.9768  +00.0100  PLATE                        VCC5_0                            1 14</t>
  </si>
  <si>
    <t>+00.5793 +05.0726  +00.0100  PLATE                        VCC5_0                            1 14</t>
  </si>
  <si>
    <t>+00.5793 +05.0267  +00.0100  PLATE                        VCC5_0                            1 14</t>
  </si>
  <si>
    <t>+00.4900 +02.8050  +00.0100  PLATE                        VCC5_0                            1 14</t>
  </si>
  <si>
    <t>+00.7860 +03.3240  +00.0100  PLATE                        VCC5_0                            1 14</t>
  </si>
  <si>
    <t>+00.7300 +03.3260  +00.0100  PLATE                        VCC5_0                            1 14</t>
  </si>
  <si>
    <t>+00.7610 +03.2770  +00.0100  PLATE                        VCC5_0                            1 14</t>
  </si>
  <si>
    <t>+00.8140 +03.2740  +00.0100  PLATE                        VCC5_0                            1 14</t>
  </si>
  <si>
    <t>+00.9350 +02.7130  +00.0100  PLATE                        VCC5_0                            1 14</t>
  </si>
  <si>
    <t>+00.9350 +02.7650  +00.0100  PLATE                        VCC5_0                            1 14</t>
  </si>
  <si>
    <t>+00.9370 +02.6650  +00.0100  PLATE                        VCC5_0                            1 14</t>
  </si>
  <si>
    <t>+00.9760 +02.6980  +00.0100  PLATE                        VCC5_0                            1 14</t>
  </si>
  <si>
    <t>+00.9760 +02.7550  +00.0100  PLATE                        VCC5_0                            1 14</t>
  </si>
  <si>
    <t>+00.9340 +02.8100  +00.0100  PLATE                        VCC5_0                            1 14</t>
  </si>
  <si>
    <t>+00.8640 +03.2740  +00.0100  PLATE                        VCC5_0                            1 14</t>
  </si>
  <si>
    <t>+00.8910 +03.3240  +00.0100  PLATE                        VCC5_0                            1 14</t>
  </si>
  <si>
    <t>+00.9760 +02.8040  +00.0100  PLATE                        VCC5_0                            1 14</t>
  </si>
  <si>
    <t>+01.1581 +01.2972  +00.0100  PLATE                        VCC5_0                            1 14</t>
  </si>
  <si>
    <t>+01.1596 +01.2039  +00.0100  PLATE                        VCC5_0                            1 14</t>
  </si>
  <si>
    <t>+01.1600 +01.2531  +00.0100  PLATE                        VCC5_0                            1 14</t>
  </si>
  <si>
    <t>+01.2452 +02.2311  +00.0100  PLATE                        VCC5_0                            1 14</t>
  </si>
  <si>
    <t>+01.4724 +02.2292  +00.0100  PLATE                        VCC5_0                            1 14</t>
  </si>
  <si>
    <t>+02.5850 +04.9510  +00.0100  PLATE                        VCC5_0                            1 14</t>
  </si>
  <si>
    <t>+02.5350 +04.9510  +00.0100  PLATE                        VCC5_0                            1 14</t>
  </si>
  <si>
    <t>+02.4860 +04.9500  +00.0100  PLATE                        VCC5_0                            1 14</t>
  </si>
  <si>
    <t>+02.7637 +04.7537  +00.0100  PLATE                        VCC5_0                            1 14</t>
  </si>
  <si>
    <t>+03.0221 +01.6063  +00.0100  PLATE                        VCC5_0                            1 14</t>
  </si>
  <si>
    <t>+03.1852 +01.7952  +00.0100  PLATE                        VCC5_0                            1 14</t>
  </si>
  <si>
    <t>+00.2978 +02.4897  +00.0100  PLATE                        VCC5_0                            1 14</t>
  </si>
  <si>
    <t>+00.8370 +03.3240  +00.0100  PLATE                        VCC5_0                            1 14</t>
  </si>
  <si>
    <t>+00.8357 +02.4344  +00.0100  PLATE                        VCC5_0                            1 14</t>
  </si>
  <si>
    <t>+01.5429 +02.1719  +00.0100  PLATE                        VCC5_0_LOW_L                      1 14</t>
  </si>
  <si>
    <t>+01.1336 +02.6972  +00.0100  PLATE                        VMS_FAULT_DETECT                  1 14</t>
  </si>
  <si>
    <t>+01.8804 +04.1909  +00.0100  PLATE                        VMS_FAULT_DETECT                  1 14</t>
  </si>
  <si>
    <t>+01.6947 +02.9011  +00.0100  PLATE                        VMS_FAULT_DETECT                  1 14</t>
  </si>
  <si>
    <t>+03.1738 +01.4440  +00.0100  PLATE                        \ENETA_RD                         1 14</t>
  </si>
  <si>
    <t>+02.8341 +01.8755  +00.0100  PLATE                        \ENETA_RD                         1 14</t>
  </si>
  <si>
    <t>+03.0637 +01.5447  +00.0100  PLATE                        \ENETA_RD                         1 14</t>
  </si>
  <si>
    <t>+03.6383 +01.1872  +00.0100  PLATE                        \ENETA_RD_XFMR                    1 14</t>
  </si>
  <si>
    <t>+03.4916 +01.1771  +00.0100  PLATE                        \ENETA_RD_XFMR                    1 14</t>
  </si>
  <si>
    <t>+03.8332 +01.0237  +00.0100  PLATE                        \ENETA_RD_XFMR                    1 14</t>
  </si>
  <si>
    <t>+03.3345 +01.6355  +00.0100  PLATE                        \ENETA_TD                         1 14</t>
  </si>
  <si>
    <t>+02.8927 +01.9481  +00.0100  PLATE                        \ENETA_TD                         1 14</t>
  </si>
  <si>
    <t>+03.2283 +01.7328  +00.0100  PLATE                        \ENETA_TD                         1 14</t>
  </si>
  <si>
    <t>+03.7026 +01.2638  +00.0100  PLATE                        \ENETA_TD_XFMR                    1 14</t>
  </si>
  <si>
    <t>+03.8980 +01.0999  +00.0100  PLATE                        \ENETA_TD_XFMR                    1 14</t>
  </si>
  <si>
    <t>+03.6524 +01.3687  +00.0100  PLATE                        \ENETA_TD_XFMR                    1 14</t>
  </si>
  <si>
    <t>+00.4500 +02.8400  +00.0100  PLATE                        5VBP                              1 14</t>
  </si>
  <si>
    <t>+00.5770 +03.0050  +00.0100  PLATE                        5VBP                              1 14</t>
  </si>
  <si>
    <t>+00.5800 +03.2100  +00.0100  PLATE                        5VBP                              1 14</t>
  </si>
  <si>
    <t>+00.6359 +03.3283  +00.0100  PLATE                        5VBP                              1 14</t>
  </si>
  <si>
    <t>+01.8411 +04.3090  +00.0100  PLATE                        1588AUX_IO                        1 14</t>
  </si>
  <si>
    <t>+00.9556 +04.5107  +00.0100  PLATE                        1588AUX_IO                        1 14</t>
  </si>
  <si>
    <t>+01.8804 +04.3090  +00.0100  PLATE                        1588PPSOUT                        1 14</t>
  </si>
  <si>
    <t>+01.7739 +03.2715  +00.1540  NOPLATE                                                        1 14</t>
  </si>
  <si>
    <t>+03.1164 +03.0986  +00.1540  NOPLATE                                                        1 14</t>
  </si>
  <si>
    <t>+02.1214 +04.9240  +00.1540  NOPLATE                                                        1 14</t>
  </si>
  <si>
    <t>+00.7395 +04.7770  +00.1540  NOPLATE                                                        1 14</t>
  </si>
  <si>
    <t>+04.0000 +05.0000  +00.1250  NOPLATE                                                        1 14</t>
  </si>
  <si>
    <t>+00.3000 +00.2000  +00.1250  NOPLATE                                                        1 14</t>
  </si>
  <si>
    <t>+00.7395 +02.9861  +00.1540  NOPLATE                                                        1 14</t>
  </si>
  <si>
    <t>+04.9898 +03.3965  +00.0930  NOPLATE                                                        1 14</t>
  </si>
  <si>
    <t>+04.9898 +03.2035  +00.0930  NOPLATE                                                        1 14</t>
  </si>
  <si>
    <t>+04.9283 +03.3750  +00.0360  NOPLATE                                                        1 14</t>
  </si>
  <si>
    <t>+04.9283 +03.2750  +00.0360  NOPLATE                                                        1 14</t>
  </si>
  <si>
    <t>+04.9283 +03.3250  +00.0360  NOPLATE                                                        1 14</t>
  </si>
  <si>
    <t>+04.9283 +03.2250  +00.0360  NOPLATE                                                        1 14</t>
  </si>
  <si>
    <t>+03.6070 +05.1646  +00.0930  NOPLATE                                                        1 14</t>
  </si>
  <si>
    <t>+03.8000 +05.1646  +00.0930  NOPLATE                                                        1 14</t>
  </si>
  <si>
    <t>+03.6285 +05.1031  +00.0360  NOPLATE                                                        1 14</t>
  </si>
  <si>
    <t>+03.7285 +05.1031  +00.0360  NOPLATE                                                        1 14</t>
  </si>
  <si>
    <t>+03.6785 +05.1031  +00.0360  NOPLATE                                                        1 14</t>
  </si>
  <si>
    <t>+03.7785 +05.1031  +00.0360  NOPLATE                                                        1 14</t>
  </si>
  <si>
    <t>+00.0150 +00.6250  +00.0360  NOPLATE                                                        1 14</t>
  </si>
  <si>
    <t>+00.0150 +00.7250  +00.0360  NOPLATE                                                        1 14</t>
  </si>
  <si>
    <t>+00.0150 +00.6750  +00.0360  NOPLATE                                                        1 14</t>
  </si>
  <si>
    <t>+00.0150 +00.7750  +00.0360  NOPLATE                                                        1 14</t>
  </si>
  <si>
    <t>+03.6555 +04.8365  +00.2200  NOPLATE                                                        1 14</t>
  </si>
  <si>
    <t>+03.5305 +00.4388  +00.2200  NOPLATE                                                        1 14</t>
  </si>
  <si>
    <t>+00.1890 +03.1493  +00.0860  NOPLATE                                                        1 14</t>
  </si>
  <si>
    <t>+00.1890 +04.7243  +00.0860  NOPLATE                                                        1 14</t>
  </si>
  <si>
    <t>.SIGNALPROBE</t>
  </si>
  <si>
    <t>***************************************************************************************************************</t>
  </si>
  <si>
    <t>*        1         2         3         4         5         6         7         8         9         0         1</t>
  </si>
  <si>
    <t>*23456789012345678901234567890123456789012345678901234567890123456789012345678901234567890123456789012345678901</t>
  </si>
  <si>
    <t>*X_COORD |Y_COORD |REF DES|REF PIN |OCCURS  |SIGNAL                          |LIBRARYSHAPE</t>
  </si>
  <si>
    <t xml:space="preserve">+00.1260 +02.0950 TP76            1   BOTTOM VCC5_0                           c35_22                          </t>
  </si>
  <si>
    <t xml:space="preserve">+00.2370 +02.4980 TP69            1   BOTTOM VCC5_0                           c35_22                          </t>
  </si>
  <si>
    <t xml:space="preserve">+00.4033 +02.1328 TP75            1   BOTTOM $1N3735                          c35_22                          </t>
  </si>
  <si>
    <t xml:space="preserve">+00.4251 +05.0210 TP4             1   BOTTOM VCC5_0                           c35_22                          </t>
  </si>
  <si>
    <t xml:space="preserve">+00.4445 +02.7549 TP54            1   BOTTOM VCC5_0                           c35_22                          </t>
  </si>
  <si>
    <t xml:space="preserve">+00.4540 +02.1550 TP74            1   BOTTOM VBD3_3                           c35_22                          </t>
  </si>
  <si>
    <t xml:space="preserve">+00.5432 +04.6734 TP24            1   BOTTOM $1N1237                          c35_22                          </t>
  </si>
  <si>
    <t xml:space="preserve">+00.5678 +02.6141 TP56            1   BOTTOM $1N5711                          c35_22                          </t>
  </si>
  <si>
    <t xml:space="preserve">+00.5879 +04.9030 TP2             1   BOTTOM VCC5_0                           c35_22                          </t>
  </si>
  <si>
    <t xml:space="preserve">+00.5882 +04.6174 TP25            1   BOTTOM $1N1234                          c35_22                          </t>
  </si>
  <si>
    <t xml:space="preserve">+00.6797 +02.4144 TP68            1   BOTTOM $1N5713                          c35_22                          </t>
  </si>
  <si>
    <t xml:space="preserve">+00.8895 +02.8480 TP49            1   BOTTOM VCC5_0                           c35_22                          </t>
  </si>
  <si>
    <t xml:space="preserve">+00.9392 +04.6301 TP23            1   BOTTOM $1N1243                          c35_22                          </t>
  </si>
  <si>
    <t xml:space="preserve">+00.9497 +04.6872 TP22            1   BOTTOM $1N1231                          c35_22                          </t>
  </si>
  <si>
    <t xml:space="preserve">+00.9844 +02.6494 TP62            1      TOP $1N4547                          c35_22                          </t>
  </si>
  <si>
    <t xml:space="preserve">+00.9844 +02.5703 TP66            1      TOP $1N5614                          c35_22                          </t>
  </si>
  <si>
    <t xml:space="preserve">+00.9959 +04.6301 TP21            1   BOTTOM $1N1246                          c35_22                          </t>
  </si>
  <si>
    <t xml:space="preserve">+01.0029 +04.6872 TP20            1   BOTTOM $1N1240                          c35_22                          </t>
  </si>
  <si>
    <t xml:space="preserve">+01.0244 +02.7953 TP58            1      TOP $1N5444                          c35_22                          </t>
  </si>
  <si>
    <t xml:space="preserve">+01.0244 +02.7341 TP59            1      TOP $1N5442                          c35_22                          </t>
  </si>
  <si>
    <t xml:space="preserve">+01.0246 +02.3616 TP71            1      TOP $1N4418                          c35_22                          </t>
  </si>
  <si>
    <t xml:space="preserve">+01.0253 +02.5244 TP65            1      TOP $1N5612                          c35_22                          </t>
  </si>
  <si>
    <t xml:space="preserve">+01.0253 +02.6135 TP61            1      TOP $1N5440                          c35_22                          </t>
  </si>
  <si>
    <t xml:space="preserve">+01.0529 +04.6537 TP19            1   BOTTOM 1588AUX_IO                       c35_22                          </t>
  </si>
  <si>
    <t xml:space="preserve">+01.1115 +04.6537 TP18            1   BOTTOM $1N1249                          c35_22                          </t>
  </si>
  <si>
    <t xml:space="preserve">+01.1682 +04.6537 TP17            1   BOTTOM $1N1252                          c35_22                          </t>
  </si>
  <si>
    <t xml:space="preserve">+01.1850 +01.3600 TP85            1   BOTTOM VCC5_0                           c35_22                          </t>
  </si>
  <si>
    <t xml:space="preserve">+01.1918 +04.4319 TP41            1   BOTTOM APEX_CLK_OUT                     c25_npm                         </t>
  </si>
  <si>
    <t xml:space="preserve">+01.2250 +04.6537 TP16            1   BOTTOM $1N1480                          c35_npm                         </t>
  </si>
  <si>
    <t xml:space="preserve">+01.2640 +04.6937 TP15            1   BOTTOM $1N2862_5                        c35_npm                         </t>
  </si>
  <si>
    <t xml:space="preserve">+01.3061 +04.6537 TP14            1   BOTTOM $1N1474                          c35_npm                         </t>
  </si>
  <si>
    <t xml:space="preserve">+01.3347 +04.7187 TP7             1   BOTTOM VCC1_5                           c35_22                          </t>
  </si>
  <si>
    <t xml:space="preserve">+01.3360 +03.7579 TP44            1   BOTTOM BOARD_RESET_L                    c35_22                          </t>
  </si>
  <si>
    <t xml:space="preserve">+01.4749 +03.6294 TP46            1   BOTTOM ICE_CS_L(4)                      c35_22                          </t>
  </si>
  <si>
    <t xml:space="preserve">+01.5700 +04.6700 TP13            1   BOTTOM VCC3_3                           c35_22                          </t>
  </si>
  <si>
    <t xml:space="preserve">+01.5880 +01.2470 TP86            1   BOTTOM VCC5_0                           c35_22                          </t>
  </si>
  <si>
    <t xml:space="preserve">+01.6100 +04.5950 TP38            1   BOTTOM ICE_GPIO9                        c35_22                          </t>
  </si>
  <si>
    <t xml:space="preserve">+01.6100 +04.5200 TP39            1   BOTTOM GP_INT(5)                        c35_22                          </t>
  </si>
  <si>
    <t xml:space="preserve">+01.6300 +04.6700 TP12            1   BOTTOM JTAG1_ICE2_BYPASS                c35_22                          </t>
  </si>
  <si>
    <t xml:space="preserve">+01.6513 +01.8556 TP79            1   BOTTOM VCC3_3                           c35_22                          </t>
  </si>
  <si>
    <t xml:space="preserve">+01.6700 +04.5950 TP36            1   BOTTOM 1588PPSOUT                       c35_22                          </t>
  </si>
  <si>
    <t xml:space="preserve">+01.6700 +04.5200 TP37            1   BOTTOM GP_INT(6)                        c35_22                          </t>
  </si>
  <si>
    <t xml:space="preserve">+01.6757 +02.8281 TP55            1      TOP $1N3883                          c35_22                          </t>
  </si>
  <si>
    <t xml:space="preserve">+01.6758 +02.5528 TP64            1      TOP PWRON_RST_L                      c35_22                          </t>
  </si>
  <si>
    <t xml:space="preserve">+01.6847 +02.7278 TP57            1      TOP $1N4495                          c35_22                          </t>
  </si>
  <si>
    <t xml:space="preserve">+01.6900 +04.6700 TP11            1   BOTTOM ICE_GPIO14                       c35_22                          </t>
  </si>
  <si>
    <t xml:space="preserve">+01.6929 +02.5058 TP63            1      TOP $1N4676                          c35_22                          </t>
  </si>
  <si>
    <t xml:space="preserve">+01.7194 +02.3806 TP70            1      TOP $1N4529                          c35_22                          </t>
  </si>
  <si>
    <t xml:space="preserve">+01.7300 +04.5200 TP35            1   BOTTOM ICE_GPIO8                        c35_22                          </t>
  </si>
  <si>
    <t xml:space="preserve">+01.7300 +04.5950 TP34            1   BOTTOM ICE_GPIO11                       c35_22                          </t>
  </si>
  <si>
    <t xml:space="preserve">+01.7484 +02.6118 TP60            1      TOP $1N4671                          c35_22                          </t>
  </si>
  <si>
    <t xml:space="preserve">+01.7489 +02.4653 TP67            1      TOP $1N4678                          c35_22                          </t>
  </si>
  <si>
    <t xml:space="preserve">+01.7550 +04.6700 TP10            1   BOTTOM VCC3_3                           c35_22                          </t>
  </si>
  <si>
    <t xml:space="preserve">+01.7900 +04.5200 TP33            1   BOTTOM ICE_GPIO15                       c35_22                          </t>
  </si>
  <si>
    <t xml:space="preserve">+01.7900 +04.5950 TP32            1   BOTTOM ICE_GPIO13                       c35_22                          </t>
  </si>
  <si>
    <t xml:space="preserve">+01.8150 +04.6700 TP9             1   BOTTOM $2N1378                          c35_22                          </t>
  </si>
  <si>
    <t xml:space="preserve">+01.8500 +04.5950 TP30            1   BOTTOM ICE_GPIO10                       c35_22                          </t>
  </si>
  <si>
    <t xml:space="preserve">+01.8500 +04.5200 TP31            1   BOTTOM ICE_GPIO(3)                      c35_22                          </t>
  </si>
  <si>
    <t xml:space="preserve">+01.9100 +04.5200 TP29            1   BOTTOM ICE_DBG(0)                       c35_22                          </t>
  </si>
  <si>
    <t xml:space="preserve">+01.9100 +04.5950 TP28            1   BOTTOM ICE_DBG(3)                       c35_22                          </t>
  </si>
  <si>
    <t xml:space="preserve">+01.9700 +04.5950 TP26            1   BOTTOM ICE_DBG(2)                       c35_22                          </t>
  </si>
  <si>
    <t xml:space="preserve">+01.9700 +04.5200 TP27            1   BOTTOM ICE_DBG(1)                       c35_22                          </t>
  </si>
  <si>
    <t xml:space="preserve">+02.3219 +05.0883 TP6             1   BOTTOM JTAG1_BYPASS_APEX2               c35_22                          </t>
  </si>
  <si>
    <t xml:space="preserve">+02.3235 +04.9831 TP3             1   BOTTOM JTAG1_BYPASS_L151                c35_22                          </t>
  </si>
  <si>
    <t xml:space="preserve">+02.3597 +01.9267 TP77            1   BOTTOM ENETA_LED1                       c35_22                          </t>
  </si>
  <si>
    <t xml:space="preserve">+02.3658 +02.2999 TP73            1   BOTTOM ENET_MDC                         c35_22                          </t>
  </si>
  <si>
    <t xml:space="preserve">+02.3682 +01.6952 TP84            1   BOTTOM VCC1_2                           c35_22                          </t>
  </si>
  <si>
    <t xml:space="preserve">+02.3847 +01.8122 TP78            1   BOTTOM ENETA_LED0                       c35_22                          </t>
  </si>
  <si>
    <t xml:space="preserve">+02.4146 +05.0887 TP87            1      TOP VCC3_3                           c35_22                          </t>
  </si>
  <si>
    <t xml:space="preserve">+02.4152 +04.9835 TP88            1      TOP VBD3_3                           c35_22                          </t>
  </si>
  <si>
    <t xml:space="preserve">+02.4251 +04.6890 TP1             1   BOTTOM VCC5_0                           c35_22                          </t>
  </si>
  <si>
    <t xml:space="preserve">+02.4276 +01.7773 TP82            1   BOTTOM PHY_INT                          c35_22                          </t>
  </si>
  <si>
    <t xml:space="preserve">+02.4694 +01.7410 TP81            1   BOTTOM ENETA_PHYRST_L                   c35_22                          </t>
  </si>
  <si>
    <t xml:space="preserve">+02.5828 +04.5949 TP8             1   BOTTOM $1N5133                          c35_22                          </t>
  </si>
  <si>
    <t xml:space="preserve">+02.6590 +05.0090 TP5             1   BOTTOM VCC5_0                           c35_22                          </t>
  </si>
  <si>
    <t xml:space="preserve">+02.8040 +01.7761 TP80            1   BOTTOM $5N4970                          c35_22                          </t>
  </si>
  <si>
    <t xml:space="preserve">+02.8315 +02.2982 TP72            1   BOTTOM $5N3871                          c35_22                          </t>
  </si>
  <si>
    <t xml:space="preserve">+02.8508 +01.6122 TP83            1   BOTTOM PHYA2_5                          c35_22                          </t>
  </si>
  <si>
    <t xml:space="preserve">+03.1076 +04.4957 TP40            1   BOTTOM VCC1_15                          c35_22                          </t>
  </si>
  <si>
    <t xml:space="preserve">+03.7265 +03.6109 TP45            1   BOTTOM $1N2591                          c35_npm                         </t>
  </si>
  <si>
    <t xml:space="preserve">+03.7266 +03.7087 TP43            1   BOTTOM SD0_DATA(3)                      c35_npm                         </t>
  </si>
  <si>
    <t xml:space="preserve">+03.7266 +03.1209 TP50            1   BOTTOM SD0_DATA(0)                      c35_npm                         </t>
  </si>
  <si>
    <t xml:space="preserve">+03.7266 +03.0541 TP51            1   BOTTOM SD0_DATA(1)                      c35_npm                         </t>
  </si>
  <si>
    <t xml:space="preserve">+03.7267 +02.9903 TP53            1   BOTTOM SD0_DETECT_L                     c35_npm                         </t>
  </si>
  <si>
    <t xml:space="preserve">+03.7267 +03.3148 TP48            1   BOTTOM $1N2589                          c35_npm                         </t>
  </si>
  <si>
    <t xml:space="preserve">+03.7267 +03.8074 TP42            1   BOTTOM SD0_DATA(2)                      c35_npm                         </t>
  </si>
  <si>
    <t xml:space="preserve">+03.8352 +03.5540 TP47            1   BOTTOM SD3_3V                           c35_npm                         </t>
  </si>
  <si>
    <t xml:space="preserve">+04.5481 +02.9386 TP52            1   BOTTOM SD0_WP                           c35_npm                         </t>
  </si>
  <si>
    <t>.GEOMETRY</t>
  </si>
  <si>
    <t xml:space="preserve">cn_20gold_edge                     20  P -00.2835 -00.0305 +00.0000 -00.0055          SMT     </t>
  </si>
  <si>
    <t>.PINS</t>
  </si>
  <si>
    <t xml:space="preserve">       1 +00.0000 -00.0305        </t>
  </si>
  <si>
    <t xml:space="preserve">       2 +00.0000 -00.0055        </t>
  </si>
  <si>
    <t xml:space="preserve">       3 -00.0315 -00.0305        </t>
  </si>
  <si>
    <t xml:space="preserve">       4 -00.0315 -00.0055        </t>
  </si>
  <si>
    <t xml:space="preserve">       5 -00.0630 -00.0305        </t>
  </si>
  <si>
    <t xml:space="preserve">       6 -00.0630 -00.0055        </t>
  </si>
  <si>
    <t xml:space="preserve">       7 -00.0945 -00.0305        </t>
  </si>
  <si>
    <t xml:space="preserve">       8 -00.0945 -00.0055        </t>
  </si>
  <si>
    <t xml:space="preserve">       9 -00.1260 -00.0305        </t>
  </si>
  <si>
    <t xml:space="preserve">      10 -00.1260 -00.0055        </t>
  </si>
  <si>
    <t xml:space="preserve">      11 -00.1575 -00.0305        </t>
  </si>
  <si>
    <t xml:space="preserve">      12 -00.1575 -00.0055        </t>
  </si>
  <si>
    <t xml:space="preserve">      13 -00.1890 -00.0305        </t>
  </si>
  <si>
    <t xml:space="preserve">      14 -00.1890 -00.0055        </t>
  </si>
  <si>
    <t xml:space="preserve">      15 -00.2205 -00.0305        </t>
  </si>
  <si>
    <t xml:space="preserve">      16 -00.2205 -00.0055        </t>
  </si>
  <si>
    <t xml:space="preserve">      17 -00.2520 -00.0305        </t>
  </si>
  <si>
    <t xml:space="preserve">      18 -00.2520 -00.0055        </t>
  </si>
  <si>
    <t xml:space="preserve">      19 -00.2835 -00.0305        </t>
  </si>
  <si>
    <t xml:space="preserve">      20 -00.2835 -00.0055        </t>
  </si>
  <si>
    <t xml:space="preserve">cn_20gold_edge_rpo                 20  P +00.0000 -00.0305 +00.2835 -00.0055          SMT     </t>
  </si>
  <si>
    <t xml:space="preserve">       1 +00.0000 -00.0055        </t>
  </si>
  <si>
    <t xml:space="preserve">       2 +00.0000 -00.0305        </t>
  </si>
  <si>
    <t xml:space="preserve">       3 +00.0315 -00.0055        </t>
  </si>
  <si>
    <t xml:space="preserve">       4 +00.0315 -00.0305        </t>
  </si>
  <si>
    <t xml:space="preserve">       5 +00.0630 -00.0055        </t>
  </si>
  <si>
    <t xml:space="preserve">       6 +00.0630 -00.0305        </t>
  </si>
  <si>
    <t xml:space="preserve">       7 +00.0945 -00.0055        </t>
  </si>
  <si>
    <t xml:space="preserve">       8 +00.0945 -00.0305        </t>
  </si>
  <si>
    <t xml:space="preserve">       9 +00.1260 -00.0055        </t>
  </si>
  <si>
    <t xml:space="preserve">      10 +00.1260 -00.0305        </t>
  </si>
  <si>
    <t xml:space="preserve">      11 +00.1575 -00.0055        </t>
  </si>
  <si>
    <t xml:space="preserve">      12 +00.1575 -00.0305        </t>
  </si>
  <si>
    <t xml:space="preserve">      13 +00.1890 -00.0055        </t>
  </si>
  <si>
    <t xml:space="preserve">      14 +00.1890 -00.0305        </t>
  </si>
  <si>
    <t xml:space="preserve">      15 +00.2205 -00.0055        </t>
  </si>
  <si>
    <t xml:space="preserve">      16 +00.2205 -00.0305        </t>
  </si>
  <si>
    <t xml:space="preserve">      17 +00.2520 -00.0055        </t>
  </si>
  <si>
    <t xml:space="preserve">      18 +00.2520 -00.0305        </t>
  </si>
  <si>
    <t xml:space="preserve">      19 +00.2835 -00.0055        </t>
  </si>
  <si>
    <t xml:space="preserve">      20 +00.2835 -00.0305        </t>
  </si>
  <si>
    <t>cn_62931401                         1  P +00.0000 +00.0000 +00.0000 +00.0000          THRUHOLE</t>
  </si>
  <si>
    <t xml:space="preserve">       1 +00.0000 +00.0000        </t>
  </si>
  <si>
    <t>cn_94195118                        72  P +00.0000 -00.2364 +01.3396 +00.0000          THRUHOLE</t>
  </si>
  <si>
    <t xml:space="preserve">      A1 +00.0000 +00.0000        </t>
  </si>
  <si>
    <t xml:space="preserve">      A2 +00.0788 +00.0000        </t>
  </si>
  <si>
    <t xml:space="preserve">      A3 +00.1576 +00.0000        </t>
  </si>
  <si>
    <t xml:space="preserve">      A4 +00.2364 +00.0000        </t>
  </si>
  <si>
    <t xml:space="preserve">      A5 +00.3152 +00.0000        </t>
  </si>
  <si>
    <t xml:space="preserve">      A6 +00.3940 +00.0000        </t>
  </si>
  <si>
    <t xml:space="preserve">      A7 +00.4728 +00.0000        </t>
  </si>
  <si>
    <t xml:space="preserve">      A8 +00.5516 +00.0000        </t>
  </si>
  <si>
    <t xml:space="preserve">      A9 +00.6304 +00.0000        </t>
  </si>
  <si>
    <t xml:space="preserve">     A10 +00.7092 +00.0000        </t>
  </si>
  <si>
    <t xml:space="preserve">     A11 +00.7880 +00.0000        </t>
  </si>
  <si>
    <t xml:space="preserve">     A12 +00.8668 +00.0000        </t>
  </si>
  <si>
    <t xml:space="preserve">     A13 +00.9456 +00.0000        </t>
  </si>
  <si>
    <t xml:space="preserve">     A14 +01.0244 +00.0000        </t>
  </si>
  <si>
    <t xml:space="preserve">     A15 +01.1032 +00.0000        </t>
  </si>
  <si>
    <t xml:space="preserve">     A16 +01.1820 +00.0000        </t>
  </si>
  <si>
    <t xml:space="preserve">     A17 +01.2608 +00.0000        </t>
  </si>
  <si>
    <t xml:space="preserve">     A18 +01.3396 +00.0000        </t>
  </si>
  <si>
    <t xml:space="preserve">      B1 +00.0000 -00.0788        </t>
  </si>
  <si>
    <t xml:space="preserve">      B2 +00.0788 -00.0788        </t>
  </si>
  <si>
    <t xml:space="preserve">      B3 +00.1576 -00.0788        </t>
  </si>
  <si>
    <t xml:space="preserve">      B4 +00.2364 -00.0788        </t>
  </si>
  <si>
    <t xml:space="preserve">      B5 +00.3152 -00.0788        </t>
  </si>
  <si>
    <t xml:space="preserve">      B6 +00.3940 -00.0788        </t>
  </si>
  <si>
    <t xml:space="preserve">      B7 +00.4728 -00.0788        </t>
  </si>
  <si>
    <t xml:space="preserve">      B8 +00.5516 -00.0788        </t>
  </si>
  <si>
    <t xml:space="preserve">      B9 +00.6304 -00.0788        </t>
  </si>
  <si>
    <t xml:space="preserve">     B10 +00.7092 -00.0788        </t>
  </si>
  <si>
    <t xml:space="preserve">     B11 +00.7880 -00.0788        </t>
  </si>
  <si>
    <t xml:space="preserve">     B12 +00.8668 -00.0788        </t>
  </si>
  <si>
    <t xml:space="preserve">     B13 +00.9456 -00.0788        </t>
  </si>
  <si>
    <t xml:space="preserve">     B14 +01.0244 -00.0788        </t>
  </si>
  <si>
    <t xml:space="preserve">     B15 +01.1032 -00.0788        </t>
  </si>
  <si>
    <t xml:space="preserve">     B16 +01.1820 -00.0788        </t>
  </si>
  <si>
    <t xml:space="preserve">     B17 +01.2608 -00.0788        </t>
  </si>
  <si>
    <t xml:space="preserve">     B18 +01.3396 -00.0788        </t>
  </si>
  <si>
    <t xml:space="preserve">      C1 +00.0000 -00.1576        </t>
  </si>
  <si>
    <t xml:space="preserve">      C2 +00.0788 -00.1576        </t>
  </si>
  <si>
    <t xml:space="preserve">      C3 +00.1576 -00.1576        </t>
  </si>
  <si>
    <t xml:space="preserve">      C4 +00.2364 -00.1576        </t>
  </si>
  <si>
    <t xml:space="preserve">      C5 +00.3152 -00.1576        </t>
  </si>
  <si>
    <t xml:space="preserve">      C6 +00.3940 -00.1576        </t>
  </si>
  <si>
    <t xml:space="preserve">      C7 +00.4728 -00.1576        </t>
  </si>
  <si>
    <t xml:space="preserve">      C8 +00.5516 -00.1576        </t>
  </si>
  <si>
    <t xml:space="preserve">      C9 +00.6304 -00.1576        </t>
  </si>
  <si>
    <t xml:space="preserve">     C10 +00.7092 -00.1576        </t>
  </si>
  <si>
    <t xml:space="preserve">     C11 +00.7880 -00.1576        </t>
  </si>
  <si>
    <t xml:space="preserve">     C12 +00.8668 -00.1576        </t>
  </si>
  <si>
    <t xml:space="preserve">     C13 +00.9456 -00.1576        </t>
  </si>
  <si>
    <t xml:space="preserve">     C14 +01.0244 -00.1576        </t>
  </si>
  <si>
    <t xml:space="preserve">     C15 +01.1032 -00.1576        </t>
  </si>
  <si>
    <t xml:space="preserve">     C16 +01.1820 -00.1576        </t>
  </si>
  <si>
    <t xml:space="preserve">     C17 +01.2608 -00.1576        </t>
  </si>
  <si>
    <t xml:space="preserve">     C18 +01.3396 -00.1576        </t>
  </si>
  <si>
    <t xml:space="preserve">      D1 +00.0000 -00.2364        </t>
  </si>
  <si>
    <t xml:space="preserve">      D2 +00.0788 -00.2364        </t>
  </si>
  <si>
    <t xml:space="preserve">      D3 +00.1576 -00.2364        </t>
  </si>
  <si>
    <t xml:space="preserve">      D4 +00.2364 -00.2364        </t>
  </si>
  <si>
    <t xml:space="preserve">      D5 +00.3152 -00.2364        </t>
  </si>
  <si>
    <t xml:space="preserve">      D6 +00.3940 -00.2364        </t>
  </si>
  <si>
    <t xml:space="preserve">      D7 +00.4728 -00.2364        </t>
  </si>
  <si>
    <t xml:space="preserve">      D8 +00.5516 -00.2364        </t>
  </si>
  <si>
    <t xml:space="preserve">      D9 +00.6304 -00.2364        </t>
  </si>
  <si>
    <t xml:space="preserve">     D10 +00.7092 -00.2364        </t>
  </si>
  <si>
    <t xml:space="preserve">     D11 +00.7880 -00.2364        </t>
  </si>
  <si>
    <t xml:space="preserve">     D12 +00.8668 -00.2364        </t>
  </si>
  <si>
    <t xml:space="preserve">     D13 +00.9456 -00.2364        </t>
  </si>
  <si>
    <t xml:space="preserve">     D14 +01.0244 -00.2364        </t>
  </si>
  <si>
    <t xml:space="preserve">     D15 +01.1032 -00.2364        </t>
  </si>
  <si>
    <t xml:space="preserve">     D16 +01.1820 -00.2364        </t>
  </si>
  <si>
    <t xml:space="preserve">     D17 +01.2608 -00.2364        </t>
  </si>
  <si>
    <t xml:space="preserve">     D18 +01.3396 -00.2364        </t>
  </si>
  <si>
    <t xml:space="preserve">cn_pn-112045                       20  P -00.4500 -00.1320 +00.0000 +00.0000          SMT     </t>
  </si>
  <si>
    <t xml:space="preserve">       2 +00.0000 -00.1320        </t>
  </si>
  <si>
    <t xml:space="preserve">       3 -00.0500 +00.0000        </t>
  </si>
  <si>
    <t xml:space="preserve">       4 -00.0500 -00.1320        </t>
  </si>
  <si>
    <t xml:space="preserve">       5 -00.1000 +00.0000        </t>
  </si>
  <si>
    <t xml:space="preserve">       6 -00.1000 -00.1320        </t>
  </si>
  <si>
    <t xml:space="preserve">       7 -00.1500 +00.0000        </t>
  </si>
  <si>
    <t xml:space="preserve">       8 -00.1500 -00.1320        </t>
  </si>
  <si>
    <t xml:space="preserve">       9 -00.2000 +00.0000        </t>
  </si>
  <si>
    <t xml:space="preserve">      10 -00.2000 -00.1320        </t>
  </si>
  <si>
    <t xml:space="preserve">      11 -00.2500 +00.0000        </t>
  </si>
  <si>
    <t xml:space="preserve">      12 -00.2500 -00.1320        </t>
  </si>
  <si>
    <t xml:space="preserve">      13 -00.3000 +00.0000        </t>
  </si>
  <si>
    <t xml:space="preserve">      14 -00.3000 -00.1320        </t>
  </si>
  <si>
    <t xml:space="preserve">      15 -00.3500 +00.0000        </t>
  </si>
  <si>
    <t xml:space="preserve">      16 -00.3500 -00.1320        </t>
  </si>
  <si>
    <t xml:space="preserve">      17 -00.4000 +00.0000        </t>
  </si>
  <si>
    <t xml:space="preserve">      18 -00.4000 -00.1320        </t>
  </si>
  <si>
    <t xml:space="preserve">      19 -00.4500 +00.0000        </t>
  </si>
  <si>
    <t xml:space="preserve">      20 -00.4500 -00.1320        </t>
  </si>
  <si>
    <t>cn_pn-185256                       10  P -00.4600 +00.0000 +00.1800 +00.0700          THRUHOLE</t>
  </si>
  <si>
    <t xml:space="preserve">       2 -00.0400 +00.0700        </t>
  </si>
  <si>
    <t xml:space="preserve">       3 -00.0800 +00.0000        </t>
  </si>
  <si>
    <t xml:space="preserve">       4 -00.1200 +00.0700        </t>
  </si>
  <si>
    <t xml:space="preserve">       5 -00.1600 +00.0000        </t>
  </si>
  <si>
    <t xml:space="preserve">       6 -00.2000 +00.0700        </t>
  </si>
  <si>
    <t xml:space="preserve">       7 -00.2400 +00.0000        </t>
  </si>
  <si>
    <t xml:space="preserve">       8 -00.2800 +00.0700        </t>
  </si>
  <si>
    <t xml:space="preserve">    MTG1 +00.1800 +00.0350        </t>
  </si>
  <si>
    <t xml:space="preserve">    MTG2 -00.4600 +00.0350        </t>
  </si>
  <si>
    <t xml:space="preserve">cn_pn-261584                       14  P -00.7980 -00.3544 +00.2803 +00.5549          SMT     </t>
  </si>
  <si>
    <t xml:space="preserve">       2 -00.0984 -00.0197        </t>
  </si>
  <si>
    <t xml:space="preserve">       3 -00.1968 -00.0315        </t>
  </si>
  <si>
    <t xml:space="preserve">       4 -00.2953 -00.0315        </t>
  </si>
  <si>
    <t xml:space="preserve">       5 -00.3937 -00.0197        </t>
  </si>
  <si>
    <t xml:space="preserve">       6 -00.4921 -00.0197        </t>
  </si>
  <si>
    <t xml:space="preserve">       7 -00.5906 -00.0197        </t>
  </si>
  <si>
    <t xml:space="preserve">       8 -00.6545 -00.0197        </t>
  </si>
  <si>
    <t xml:space="preserve">       9 +00.0984 -00.1142        </t>
  </si>
  <si>
    <t xml:space="preserve">      10 +00.2803 -00.3544        </t>
  </si>
  <si>
    <t xml:space="preserve">      11 -00.7980 -00.3544        </t>
  </si>
  <si>
    <t xml:space="preserve">      12 -00.7875 -00.1185        </t>
  </si>
  <si>
    <t xml:space="preserve">      13 -00.6860 +00.5549        </t>
  </si>
  <si>
    <t xml:space="preserve">      14 +00.0580 +00.5549        </t>
  </si>
  <si>
    <t>cn_pn-41694                         6  P -00.2825 -00.1850 +00.1845 +00.0000          THRUHOLE</t>
  </si>
  <si>
    <t xml:space="preserve">       2 -00.0980 +00.0000        </t>
  </si>
  <si>
    <t xml:space="preserve">       3 -00.0980 -00.0790        </t>
  </si>
  <si>
    <t xml:space="preserve">       4 +00.0000 -00.0790        </t>
  </si>
  <si>
    <t xml:space="preserve">    MTG1 -00.2825 -00.1850        </t>
  </si>
  <si>
    <t xml:space="preserve">    MTG2 +00.1845 -00.1850        </t>
  </si>
  <si>
    <t xml:space="preserve">cn_pn-461181                       13  P -00.8060 -00.8740 +00.2961 +00.0000          SMT     </t>
  </si>
  <si>
    <t xml:space="preserve">       2 -00.0984 +00.0000        </t>
  </si>
  <si>
    <t xml:space="preserve">       3 -00.2283 +00.0000        </t>
  </si>
  <si>
    <t xml:space="preserve">       4 -00.2953 +00.0000        </t>
  </si>
  <si>
    <t xml:space="preserve">       5 -00.3937 +00.0000        </t>
  </si>
  <si>
    <t xml:space="preserve">       6 -00.4921 +00.0000        </t>
  </si>
  <si>
    <t xml:space="preserve">       7 -00.5876 +00.0000        </t>
  </si>
  <si>
    <t xml:space="preserve">       8 -00.6545 +00.0000        </t>
  </si>
  <si>
    <t xml:space="preserve">       9 +00.0984 +00.0000        </t>
  </si>
  <si>
    <t xml:space="preserve">      10 -00.1634 +00.0000        </t>
  </si>
  <si>
    <t xml:space="preserve">      11 -00.7864 +00.0000        </t>
  </si>
  <si>
    <t xml:space="preserve">    MTG1 -00.8060 -00.8740        </t>
  </si>
  <si>
    <t xml:space="preserve">    MTG2 +00.2961 -00.8268        </t>
  </si>
  <si>
    <t>cn_vp1-c20_10                       1  P +00.0000 +00.0000 +00.0000 +00.0000          THRUHOLE</t>
  </si>
  <si>
    <t>cn_vp1-c20_10_nsm                   1  P +00.0000 +00.0000 +00.0000 +00.0000          THRUHOLE</t>
  </si>
  <si>
    <t xml:space="preserve">cp_0201                             2  P -00.0210 +00.0000 +00.0000 +00.0000          SMT     </t>
  </si>
  <si>
    <t xml:space="preserve">       2 -00.0210 +00.0000        </t>
  </si>
  <si>
    <t xml:space="preserve">cp_0402                             2  P -00.0350 +00.0000 +00.0000 +00.0000          SMT     </t>
  </si>
  <si>
    <t xml:space="preserve">       2 -00.0350 +00.0000        </t>
  </si>
  <si>
    <t xml:space="preserve">cp_0402_v2                          2  P -00.0350 +00.0000 +00.0000 +00.0000          SMT     </t>
  </si>
  <si>
    <t xml:space="preserve">cp_0603_pri                         2  P -00.0650 +00.0000 +00.0000 +00.0000          SMT     </t>
  </si>
  <si>
    <t xml:space="preserve">       2 -00.0650 +00.0000        </t>
  </si>
  <si>
    <t xml:space="preserve">cp_0603_sec                         2  P -00.0650 +00.0000 +00.0000 +00.0000          SMT     </t>
  </si>
  <si>
    <t xml:space="preserve">cp_0805_pri                         2  P -00.0875 +00.0000 -00.0125 +00.0000          SMT     </t>
  </si>
  <si>
    <t xml:space="preserve">       1 -00.0125 +00.0000        </t>
  </si>
  <si>
    <t xml:space="preserve">       2 -00.0875 +00.0000        </t>
  </si>
  <si>
    <t xml:space="preserve">cp_0805_sec                         2  P -00.0875 +00.0000 -00.0125 +00.0000          SMT     </t>
  </si>
  <si>
    <t xml:space="preserve">cp_1206_pri                         2  P -00.1250 +00.0000 +00.0000 +00.0000          SMT     </t>
  </si>
  <si>
    <t xml:space="preserve">       2 -00.1250 +00.0000        </t>
  </si>
  <si>
    <t xml:space="preserve">cp_1206_sec                         2  P -00.1250 +00.0000 +00.0000 +00.0000          SMT     </t>
  </si>
  <si>
    <t xml:space="preserve">cp_1210_pri                         2  P -00.1250 +00.0000 +00.0000 +00.0000          SMT     </t>
  </si>
  <si>
    <t xml:space="preserve">cp_1210_sec                         2  P -00.1250 +00.0000 +00.0000 +00.0000          SMT     </t>
  </si>
  <si>
    <t xml:space="preserve">cp_1808_pri                         2  P -00.1800 +00.0000 +00.0000 +00.0000          SMT     </t>
  </si>
  <si>
    <t xml:space="preserve">       2 -00.1800 +00.0000        </t>
  </si>
  <si>
    <t xml:space="preserve">cp_1808_sec                         2  P -00.1800 +00.0000 +00.0000 +00.0000          SMT     </t>
  </si>
  <si>
    <t xml:space="preserve">cp_1812                             2  P -00.1750 +00.0000 +00.0000 +00.0000          SMT     </t>
  </si>
  <si>
    <t xml:space="preserve">       2 -00.1750 +00.0000        </t>
  </si>
  <si>
    <t xml:space="preserve">cy_nz2520sb                         4  P -00.0670 -00.0510 +00.0000 +00.0000          SMT     </t>
  </si>
  <si>
    <t xml:space="preserve">       2 -00.0670 +00.0000        </t>
  </si>
  <si>
    <t xml:space="preserve">       3 -00.0670 -00.0510        </t>
  </si>
  <si>
    <t xml:space="preserve">       4 +00.0000 -00.0510        </t>
  </si>
  <si>
    <t xml:space="preserve">di_943476_pri                       2  P -00.1750 +00.0000 +00.0000 +00.0000          SMT     </t>
  </si>
  <si>
    <t xml:space="preserve">di_943476_sec                       2  P -00.1750 +00.0000 +00.0000 +00.0000          SMT     </t>
  </si>
  <si>
    <t xml:space="preserve">ds_pn-124179                        4  P -00.0630 -00.0267 +00.0000 +00.0000          SMT     </t>
  </si>
  <si>
    <t xml:space="preserve">       2 +00.0000 -00.0267        </t>
  </si>
  <si>
    <t xml:space="preserve">       3 -00.0630 -00.0267        </t>
  </si>
  <si>
    <t xml:space="preserve">       4 -00.0630 +00.0000        </t>
  </si>
  <si>
    <t xml:space="preserve">ic_193340q23                        4  P -00.0500 -00.2580 +00.0000 +00.0000          SMT     </t>
  </si>
  <si>
    <t xml:space="preserve">       2 -00.0500 +00.0000        </t>
  </si>
  <si>
    <t xml:space="preserve">       3 -00.0500 -00.2580        </t>
  </si>
  <si>
    <t xml:space="preserve">       4 +00.0000 -00.2580        </t>
  </si>
  <si>
    <t xml:space="preserve">ic_bga144_a12x12_1mm              144  P -00.4334 -00.4334 +00.0000 +00.0000          SMT     </t>
  </si>
  <si>
    <t xml:space="preserve">      A2 +00.0000 -00.0394        </t>
  </si>
  <si>
    <t xml:space="preserve">      A3 +00.0000 -00.0788        </t>
  </si>
  <si>
    <t xml:space="preserve">      A4 +00.0000 -00.1182        </t>
  </si>
  <si>
    <t xml:space="preserve">      A5 +00.0000 -00.1576        </t>
  </si>
  <si>
    <t xml:space="preserve">      A6 +00.0000 -00.1970        </t>
  </si>
  <si>
    <t xml:space="preserve">      A7 +00.0000 -00.2364        </t>
  </si>
  <si>
    <t xml:space="preserve">      A8 +00.0000 -00.2758        </t>
  </si>
  <si>
    <t xml:space="preserve">      A9 +00.0000 -00.3152        </t>
  </si>
  <si>
    <t xml:space="preserve">     A10 +00.0000 -00.3546        </t>
  </si>
  <si>
    <t xml:space="preserve">     A11 +00.0000 -00.3940        </t>
  </si>
  <si>
    <t xml:space="preserve">     A12 +00.0000 -00.4334        </t>
  </si>
  <si>
    <t xml:space="preserve">      B1 -00.0394 +00.0000        </t>
  </si>
  <si>
    <t xml:space="preserve">      B2 -00.0394 -00.0394        </t>
  </si>
  <si>
    <t xml:space="preserve">      B3 -00.0394 -00.0788        </t>
  </si>
  <si>
    <t xml:space="preserve">      B4 -00.0394 -00.1182        </t>
  </si>
  <si>
    <t xml:space="preserve">      B5 -00.0394 -00.1576        </t>
  </si>
  <si>
    <t xml:space="preserve">      B6 -00.0394 -00.1970        </t>
  </si>
  <si>
    <t xml:space="preserve">      B7 -00.0394 -00.2364        </t>
  </si>
  <si>
    <t xml:space="preserve">      B8 -00.0394 -00.2758        </t>
  </si>
  <si>
    <t xml:space="preserve">      B9 -00.0394 -00.3152        </t>
  </si>
  <si>
    <t xml:space="preserve">     B10 -00.0394 -00.3546        </t>
  </si>
  <si>
    <t xml:space="preserve">     B11 -00.0394 -00.3940        </t>
  </si>
  <si>
    <t xml:space="preserve">     B12 -00.0394 -00.4334        </t>
  </si>
  <si>
    <t xml:space="preserve">      C1 -00.0788 +00.0000        </t>
  </si>
  <si>
    <t xml:space="preserve">      C2 -00.0788 -00.0394        </t>
  </si>
  <si>
    <t xml:space="preserve">      C3 -00.0788 -00.0788        </t>
  </si>
  <si>
    <t xml:space="preserve">      C4 -00.0788 -00.1182        </t>
  </si>
  <si>
    <t xml:space="preserve">      C5 -00.0788 -00.1576        </t>
  </si>
  <si>
    <t xml:space="preserve">      C6 -00.0788 -00.1970        </t>
  </si>
  <si>
    <t xml:space="preserve">      C7 -00.0788 -00.2364        </t>
  </si>
  <si>
    <t xml:space="preserve">      C8 -00.0788 -00.2758        </t>
  </si>
  <si>
    <t xml:space="preserve">      C9 -00.0788 -00.3152        </t>
  </si>
  <si>
    <t xml:space="preserve">     C10 -00.0788 -00.3546        </t>
  </si>
  <si>
    <t xml:space="preserve">     C11 -00.0788 -00.3940        </t>
  </si>
  <si>
    <t xml:space="preserve">     C12 -00.0788 -00.4334        </t>
  </si>
  <si>
    <t xml:space="preserve">      D1 -00.1182 +00.0000        </t>
  </si>
  <si>
    <t xml:space="preserve">      D2 -00.1182 -00.0394        </t>
  </si>
  <si>
    <t xml:space="preserve">      D3 -00.1182 -00.0788        </t>
  </si>
  <si>
    <t xml:space="preserve">      D4 -00.1182 -00.1182        </t>
  </si>
  <si>
    <t xml:space="preserve">      D5 -00.1182 -00.1576        </t>
  </si>
  <si>
    <t xml:space="preserve">      D6 -00.1182 -00.1970        </t>
  </si>
  <si>
    <t xml:space="preserve">      D7 -00.1182 -00.2364        </t>
  </si>
  <si>
    <t xml:space="preserve">      D8 -00.1182 -00.2758        </t>
  </si>
  <si>
    <t xml:space="preserve">      D9 -00.1182 -00.3152        </t>
  </si>
  <si>
    <t xml:space="preserve">     D10 -00.1182 -00.3546        </t>
  </si>
  <si>
    <t xml:space="preserve">     D11 -00.1182 -00.3940        </t>
  </si>
  <si>
    <t xml:space="preserve">     D12 -00.1182 -00.4334        </t>
  </si>
  <si>
    <t xml:space="preserve">      E1 -00.1576 +00.0000        </t>
  </si>
  <si>
    <t xml:space="preserve">      E2 -00.1576 -00.0394        </t>
  </si>
  <si>
    <t xml:space="preserve">      E3 -00.1576 -00.0788        </t>
  </si>
  <si>
    <t xml:space="preserve">      E4 -00.1576 -00.1182        </t>
  </si>
  <si>
    <t xml:space="preserve">      E5 -00.1576 -00.1576        </t>
  </si>
  <si>
    <t xml:space="preserve">      E6 -00.1576 -00.1970        </t>
  </si>
  <si>
    <t xml:space="preserve">      E7 -00.1576 -00.2364        </t>
  </si>
  <si>
    <t xml:space="preserve">      E8 -00.1576 -00.2758        </t>
  </si>
  <si>
    <t xml:space="preserve">      E9 -00.1576 -00.3152        </t>
  </si>
  <si>
    <t xml:space="preserve">     E10 -00.1576 -00.3546        </t>
  </si>
  <si>
    <t xml:space="preserve">     E11 -00.1576 -00.3940        </t>
  </si>
  <si>
    <t xml:space="preserve">     E12 -00.1576 -00.4334        </t>
  </si>
  <si>
    <t xml:space="preserve">      F1 -00.1970 +00.0000        </t>
  </si>
  <si>
    <t xml:space="preserve">      F2 -00.1970 -00.0394        </t>
  </si>
  <si>
    <t xml:space="preserve">      F3 -00.1970 -00.0788        </t>
  </si>
  <si>
    <t xml:space="preserve">      F4 -00.1970 -00.1182        </t>
  </si>
  <si>
    <t xml:space="preserve">      F5 -00.1970 -00.1576        </t>
  </si>
  <si>
    <t xml:space="preserve">      F6 -00.1970 -00.1970        </t>
  </si>
  <si>
    <t xml:space="preserve">      F7 -00.1970 -00.2364        </t>
  </si>
  <si>
    <t xml:space="preserve">      F8 -00.1970 -00.2758        </t>
  </si>
  <si>
    <t xml:space="preserve">      F9 -00.1970 -00.3152        </t>
  </si>
  <si>
    <t xml:space="preserve">     F10 -00.1970 -00.3546        </t>
  </si>
  <si>
    <t xml:space="preserve">     F11 -00.1970 -00.3940        </t>
  </si>
  <si>
    <t xml:space="preserve">     F12 -00.1970 -00.4334        </t>
  </si>
  <si>
    <t xml:space="preserve">      G1 -00.2364 +00.0000        </t>
  </si>
  <si>
    <t xml:space="preserve">      G2 -00.2364 -00.0394        </t>
  </si>
  <si>
    <t xml:space="preserve">      G3 -00.2364 -00.0788        </t>
  </si>
  <si>
    <t xml:space="preserve">      G4 -00.2364 -00.1182        </t>
  </si>
  <si>
    <t xml:space="preserve">      G5 -00.2364 -00.1576        </t>
  </si>
  <si>
    <t xml:space="preserve">      G6 -00.2364 -00.1970        </t>
  </si>
  <si>
    <t xml:space="preserve">      G7 -00.2364 -00.2364        </t>
  </si>
  <si>
    <t xml:space="preserve">      G8 -00.2364 -00.2758        </t>
  </si>
  <si>
    <t xml:space="preserve">      G9 -00.2364 -00.3152        </t>
  </si>
  <si>
    <t xml:space="preserve">     G10 -00.2364 -00.3546        </t>
  </si>
  <si>
    <t xml:space="preserve">     G11 -00.2364 -00.3940        </t>
  </si>
  <si>
    <t xml:space="preserve">     G12 -00.2364 -00.4334        </t>
  </si>
  <si>
    <t xml:space="preserve">      H1 -00.2758 +00.0000        </t>
  </si>
  <si>
    <t xml:space="preserve">      H2 -00.2758 -00.0394        </t>
  </si>
  <si>
    <t xml:space="preserve">      H3 -00.2758 -00.0788        </t>
  </si>
  <si>
    <t xml:space="preserve">      H4 -00.2758 -00.1182        </t>
  </si>
  <si>
    <t xml:space="preserve">      H5 -00.2758 -00.1576        </t>
  </si>
  <si>
    <t xml:space="preserve">      H6 -00.2758 -00.1970        </t>
  </si>
  <si>
    <t xml:space="preserve">      H7 -00.2758 -00.2364        </t>
  </si>
  <si>
    <t xml:space="preserve">      H8 -00.2758 -00.2758        </t>
  </si>
  <si>
    <t xml:space="preserve">      H9 -00.2758 -00.3152        </t>
  </si>
  <si>
    <t xml:space="preserve">     H10 -00.2758 -00.3546        </t>
  </si>
  <si>
    <t xml:space="preserve">     H11 -00.2758 -00.3940        </t>
  </si>
  <si>
    <t xml:space="preserve">     H12 -00.2758 -00.4334        </t>
  </si>
  <si>
    <t xml:space="preserve">      J1 -00.3152 +00.0000        </t>
  </si>
  <si>
    <t xml:space="preserve">      J2 -00.3152 -00.0394        </t>
  </si>
  <si>
    <t xml:space="preserve">      J3 -00.3152 -00.0788        </t>
  </si>
  <si>
    <t xml:space="preserve">      J4 -00.3152 -00.1182        </t>
  </si>
  <si>
    <t xml:space="preserve">      J5 -00.3152 -00.1576        </t>
  </si>
  <si>
    <t xml:space="preserve">      J6 -00.3152 -00.1970        </t>
  </si>
  <si>
    <t xml:space="preserve">      J7 -00.3152 -00.2364        </t>
  </si>
  <si>
    <t xml:space="preserve">      J8 -00.3152 -00.2758        </t>
  </si>
  <si>
    <t xml:space="preserve">      J9 -00.3152 -00.3152        </t>
  </si>
  <si>
    <t xml:space="preserve">     J10 -00.3152 -00.3546        </t>
  </si>
  <si>
    <t xml:space="preserve">     J11 -00.3152 -00.3940        </t>
  </si>
  <si>
    <t xml:space="preserve">     J12 -00.3152 -00.4334        </t>
  </si>
  <si>
    <t xml:space="preserve">      K1 -00.3546 +00.0000        </t>
  </si>
  <si>
    <t xml:space="preserve">      K2 -00.3546 -00.0394        </t>
  </si>
  <si>
    <t xml:space="preserve">      K3 -00.3546 -00.0788        </t>
  </si>
  <si>
    <t xml:space="preserve">      K4 -00.3546 -00.1182        </t>
  </si>
  <si>
    <t xml:space="preserve">      K5 -00.3546 -00.1576        </t>
  </si>
  <si>
    <t xml:space="preserve">      K6 -00.3546 -00.1970        </t>
  </si>
  <si>
    <t xml:space="preserve">      K7 -00.3546 -00.2364        </t>
  </si>
  <si>
    <t xml:space="preserve">      K8 -00.3546 -00.2758        </t>
  </si>
  <si>
    <t xml:space="preserve">      K9 -00.3546 -00.3152        </t>
  </si>
  <si>
    <t xml:space="preserve">     K10 -00.3546 -00.3546        </t>
  </si>
  <si>
    <t xml:space="preserve">     K11 -00.3546 -00.3940        </t>
  </si>
  <si>
    <t xml:space="preserve">     K12 -00.3546 -00.4334        </t>
  </si>
  <si>
    <t xml:space="preserve">      L1 -00.3940 +00.0000        </t>
  </si>
  <si>
    <t xml:space="preserve">      L2 -00.3940 -00.0394        </t>
  </si>
  <si>
    <t xml:space="preserve">      L3 -00.3940 -00.0788        </t>
  </si>
  <si>
    <t xml:space="preserve">      L4 -00.3940 -00.1182        </t>
  </si>
  <si>
    <t xml:space="preserve">      L5 -00.3940 -00.1576        </t>
  </si>
  <si>
    <t xml:space="preserve">      L6 -00.3940 -00.1970        </t>
  </si>
  <si>
    <t xml:space="preserve">      L7 -00.3940 -00.2364        </t>
  </si>
  <si>
    <t xml:space="preserve">      L8 -00.3940 -00.2758        </t>
  </si>
  <si>
    <t xml:space="preserve">      L9 -00.3940 -00.3152        </t>
  </si>
  <si>
    <t xml:space="preserve">     L10 -00.3940 -00.3546        </t>
  </si>
  <si>
    <t xml:space="preserve">     L11 -00.3940 -00.3940        </t>
  </si>
  <si>
    <t xml:space="preserve">     L12 -00.3940 -00.4334        </t>
  </si>
  <si>
    <t xml:space="preserve">      M1 -00.4334 +00.0000        </t>
  </si>
  <si>
    <t xml:space="preserve">      M2 -00.4334 -00.0394        </t>
  </si>
  <si>
    <t xml:space="preserve">      M3 -00.4334 -00.0788        </t>
  </si>
  <si>
    <t xml:space="preserve">      M4 -00.4334 -00.1182        </t>
  </si>
  <si>
    <t xml:space="preserve">      M5 -00.4334 -00.1576        </t>
  </si>
  <si>
    <t xml:space="preserve">      M6 -00.4334 -00.1970        </t>
  </si>
  <si>
    <t xml:space="preserve">      M7 -00.4334 -00.2364        </t>
  </si>
  <si>
    <t xml:space="preserve">      M8 -00.4334 -00.2758        </t>
  </si>
  <si>
    <t xml:space="preserve">      M9 -00.4334 -00.3152        </t>
  </si>
  <si>
    <t xml:space="preserve">     M10 -00.4334 -00.3546        </t>
  </si>
  <si>
    <t xml:space="preserve">     M11 -00.4334 -00.3940        </t>
  </si>
  <si>
    <t xml:space="preserve">     M12 -00.4334 -00.4334        </t>
  </si>
  <si>
    <t xml:space="preserve">ic_bga256_1mm_b                   256  P -00.5906 -00.5906 +00.0000 +00.0000          SMT     </t>
  </si>
  <si>
    <t xml:space="preserve">      A4 +00.0000 -00.1181        </t>
  </si>
  <si>
    <t xml:space="preserve">      A5 +00.0000 -00.1575        </t>
  </si>
  <si>
    <t xml:space="preserve">      A6 +00.0000 -00.1968        </t>
  </si>
  <si>
    <t xml:space="preserve">      A7 +00.0000 -00.2362        </t>
  </si>
  <si>
    <t xml:space="preserve">      A8 +00.0000 -00.2756        </t>
  </si>
  <si>
    <t xml:space="preserve">      A9 +00.0000 -00.3150        </t>
  </si>
  <si>
    <t xml:space="preserve">     A10 +00.0000 -00.3544        </t>
  </si>
  <si>
    <t xml:space="preserve">     A11 +00.0000 -00.3937        </t>
  </si>
  <si>
    <t xml:space="preserve">     A12 +00.0000 -00.4331        </t>
  </si>
  <si>
    <t xml:space="preserve">     A13 +00.0000 -00.4724        </t>
  </si>
  <si>
    <t xml:space="preserve">     A14 +00.0000 -00.5118        </t>
  </si>
  <si>
    <t xml:space="preserve">     A15 +00.0000 -00.5512        </t>
  </si>
  <si>
    <t xml:space="preserve">     A16 +00.0000 -00.5906        </t>
  </si>
  <si>
    <t xml:space="preserve">      B4 -00.0394 -00.1181        </t>
  </si>
  <si>
    <t xml:space="preserve">      B5 -00.0394 -00.1575        </t>
  </si>
  <si>
    <t xml:space="preserve">      B6 -00.0394 -00.1968        </t>
  </si>
  <si>
    <t xml:space="preserve">      B7 -00.0394 -00.2362        </t>
  </si>
  <si>
    <t xml:space="preserve">      B8 -00.0394 -00.2756        </t>
  </si>
  <si>
    <t xml:space="preserve">      B9 -00.0394 -00.3150        </t>
  </si>
  <si>
    <t xml:space="preserve">     B10 -00.0394 -00.3544        </t>
  </si>
  <si>
    <t xml:space="preserve">     B11 -00.0394 -00.3937        </t>
  </si>
  <si>
    <t xml:space="preserve">     B12 -00.0394 -00.4331        </t>
  </si>
  <si>
    <t xml:space="preserve">     B13 -00.0394 -00.4724        </t>
  </si>
  <si>
    <t xml:space="preserve">     B14 -00.0394 -00.5118        </t>
  </si>
  <si>
    <t xml:space="preserve">     B15 -00.0394 -00.5512        </t>
  </si>
  <si>
    <t xml:space="preserve">     B16 -00.0394 -00.5906        </t>
  </si>
  <si>
    <t xml:space="preserve">      C4 -00.0788 -00.1181        </t>
  </si>
  <si>
    <t xml:space="preserve">      C5 -00.0788 -00.1575        </t>
  </si>
  <si>
    <t xml:space="preserve">      C6 -00.0788 -00.1968        </t>
  </si>
  <si>
    <t xml:space="preserve">      C7 -00.0788 -00.2362        </t>
  </si>
  <si>
    <t xml:space="preserve">      C8 -00.0788 -00.2756        </t>
  </si>
  <si>
    <t xml:space="preserve">      C9 -00.0788 -00.3150        </t>
  </si>
  <si>
    <t xml:space="preserve">     C10 -00.0788 -00.3544        </t>
  </si>
  <si>
    <t xml:space="preserve">     C11 -00.0788 -00.3937        </t>
  </si>
  <si>
    <t xml:space="preserve">     C12 -00.0788 -00.4331        </t>
  </si>
  <si>
    <t xml:space="preserve">     C13 -00.0788 -00.4724        </t>
  </si>
  <si>
    <t xml:space="preserve">     C14 -00.0788 -00.5118        </t>
  </si>
  <si>
    <t xml:space="preserve">     C15 -00.0788 -00.5512        </t>
  </si>
  <si>
    <t xml:space="preserve">     C16 -00.0788 -00.5906        </t>
  </si>
  <si>
    <t xml:space="preserve">      D1 -00.1181 +00.0000        </t>
  </si>
  <si>
    <t xml:space="preserve">      D2 -00.1181 -00.0394        </t>
  </si>
  <si>
    <t xml:space="preserve">      D3 -00.1181 -00.0788        </t>
  </si>
  <si>
    <t xml:space="preserve">      D4 -00.1181 -00.1181        </t>
  </si>
  <si>
    <t xml:space="preserve">      D5 -00.1181 -00.1575        </t>
  </si>
  <si>
    <t xml:space="preserve">      D6 -00.1181 -00.1968        </t>
  </si>
  <si>
    <t xml:space="preserve">      D7 -00.1181 -00.2362        </t>
  </si>
  <si>
    <t xml:space="preserve">      D8 -00.1181 -00.2756        </t>
  </si>
  <si>
    <t xml:space="preserve">      D9 -00.1181 -00.3150        </t>
  </si>
  <si>
    <t xml:space="preserve">     D10 -00.1181 -00.3544        </t>
  </si>
  <si>
    <t xml:space="preserve">     D11 -00.1181 -00.3937        </t>
  </si>
  <si>
    <t xml:space="preserve">     D12 -00.1181 -00.4331        </t>
  </si>
  <si>
    <t xml:space="preserve">     D13 -00.1181 -00.4724        </t>
  </si>
  <si>
    <t xml:space="preserve">     D14 -00.1181 -00.5118        </t>
  </si>
  <si>
    <t xml:space="preserve">     D15 -00.1181 -00.5512        </t>
  </si>
  <si>
    <t xml:space="preserve">     D16 -00.1181 -00.5906        </t>
  </si>
  <si>
    <t xml:space="preserve">      E1 -00.1575 +00.0000        </t>
  </si>
  <si>
    <t xml:space="preserve">      E2 -00.1575 -00.0394        </t>
  </si>
  <si>
    <t xml:space="preserve">      E3 -00.1575 -00.0788        </t>
  </si>
  <si>
    <t xml:space="preserve">      E4 -00.1575 -00.1181        </t>
  </si>
  <si>
    <t xml:space="preserve">      E5 -00.1575 -00.1575        </t>
  </si>
  <si>
    <t xml:space="preserve">      E6 -00.1575 -00.1968        </t>
  </si>
  <si>
    <t xml:space="preserve">      E7 -00.1575 -00.2362        </t>
  </si>
  <si>
    <t xml:space="preserve">      E8 -00.1575 -00.2756        </t>
  </si>
  <si>
    <t xml:space="preserve">      E9 -00.1575 -00.3150        </t>
  </si>
  <si>
    <t xml:space="preserve">     E10 -00.1575 -00.3544        </t>
  </si>
  <si>
    <t xml:space="preserve">     E11 -00.1575 -00.3937        </t>
  </si>
  <si>
    <t xml:space="preserve">     E12 -00.1575 -00.4331        </t>
  </si>
  <si>
    <t xml:space="preserve">     E13 -00.1575 -00.4724        </t>
  </si>
  <si>
    <t xml:space="preserve">     E14 -00.1575 -00.5118        </t>
  </si>
  <si>
    <t xml:space="preserve">     E15 -00.1575 -00.5512        </t>
  </si>
  <si>
    <t xml:space="preserve">     E16 -00.1575 -00.5906        </t>
  </si>
  <si>
    <t xml:space="preserve">      F1 -00.1968 +00.0000        </t>
  </si>
  <si>
    <t xml:space="preserve">      F2 -00.1968 -00.0394        </t>
  </si>
  <si>
    <t xml:space="preserve">      F3 -00.1968 -00.0788        </t>
  </si>
  <si>
    <t xml:space="preserve">      F4 -00.1968 -00.1181        </t>
  </si>
  <si>
    <t xml:space="preserve">      F5 -00.1968 -00.1575        </t>
  </si>
  <si>
    <t xml:space="preserve">      F6 -00.1968 -00.1968        </t>
  </si>
  <si>
    <t xml:space="preserve">      F7 -00.1968 -00.2362        </t>
  </si>
  <si>
    <t xml:space="preserve">      F8 -00.1968 -00.2756        </t>
  </si>
  <si>
    <t xml:space="preserve">      F9 -00.1968 -00.3150        </t>
  </si>
  <si>
    <t xml:space="preserve">     F10 -00.1968 -00.3544        </t>
  </si>
  <si>
    <t xml:space="preserve">     F11 -00.1968 -00.3937        </t>
  </si>
  <si>
    <t xml:space="preserve">     F12 -00.1968 -00.4331        </t>
  </si>
  <si>
    <t xml:space="preserve">     F13 -00.1968 -00.4724        </t>
  </si>
  <si>
    <t xml:space="preserve">     F14 -00.1968 -00.5118        </t>
  </si>
  <si>
    <t xml:space="preserve">     F15 -00.1968 -00.5512        </t>
  </si>
  <si>
    <t xml:space="preserve">     F16 -00.1968 -00.5906        </t>
  </si>
  <si>
    <t xml:space="preserve">      G1 -00.2362 +00.0000        </t>
  </si>
  <si>
    <t xml:space="preserve">      G2 -00.2362 -00.0394        </t>
  </si>
  <si>
    <t xml:space="preserve">      G3 -00.2362 -00.0788        </t>
  </si>
  <si>
    <t xml:space="preserve">      G4 -00.2362 -00.1181        </t>
  </si>
  <si>
    <t xml:space="preserve">      G5 -00.2362 -00.1575        </t>
  </si>
  <si>
    <t xml:space="preserve">      G6 -00.2362 -00.1968        </t>
  </si>
  <si>
    <t xml:space="preserve">      G7 -00.2362 -00.2362        </t>
  </si>
  <si>
    <t xml:space="preserve">      G8 -00.2362 -00.2756        </t>
  </si>
  <si>
    <t xml:space="preserve">      G9 -00.2362 -00.3150        </t>
  </si>
  <si>
    <t xml:space="preserve">     G10 -00.2362 -00.3544        </t>
  </si>
  <si>
    <t xml:space="preserve">     G11 -00.2362 -00.3937        </t>
  </si>
  <si>
    <t xml:space="preserve">     G12 -00.2362 -00.4331        </t>
  </si>
  <si>
    <t xml:space="preserve">     G13 -00.2362 -00.4724        </t>
  </si>
  <si>
    <t xml:space="preserve">     G14 -00.2362 -00.5118        </t>
  </si>
  <si>
    <t xml:space="preserve">     G15 -00.2362 -00.5512        </t>
  </si>
  <si>
    <t xml:space="preserve">     G16 -00.2362 -00.5906        </t>
  </si>
  <si>
    <t xml:space="preserve">      H1 -00.2756 +00.0000        </t>
  </si>
  <si>
    <t xml:space="preserve">      H2 -00.2756 -00.0394        </t>
  </si>
  <si>
    <t xml:space="preserve">      H3 -00.2756 -00.0788        </t>
  </si>
  <si>
    <t xml:space="preserve">      H4 -00.2756 -00.1181        </t>
  </si>
  <si>
    <t xml:space="preserve">      H5 -00.2756 -00.1575        </t>
  </si>
  <si>
    <t xml:space="preserve">      H6 -00.2756 -00.1968        </t>
  </si>
  <si>
    <t xml:space="preserve">      H7 -00.2756 -00.2362        </t>
  </si>
  <si>
    <t xml:space="preserve">      H8 -00.2756 -00.2756        </t>
  </si>
  <si>
    <t xml:space="preserve">      H9 -00.2756 -00.3150        </t>
  </si>
  <si>
    <t xml:space="preserve">     H10 -00.2756 -00.3544        </t>
  </si>
  <si>
    <t xml:space="preserve">     H11 -00.2756 -00.3937        </t>
  </si>
  <si>
    <t xml:space="preserve">     H12 -00.2756 -00.4331        </t>
  </si>
  <si>
    <t xml:space="preserve">     H13 -00.2756 -00.4724        </t>
  </si>
  <si>
    <t xml:space="preserve">     H14 -00.2756 -00.5118        </t>
  </si>
  <si>
    <t xml:space="preserve">     H15 -00.2756 -00.5512        </t>
  </si>
  <si>
    <t xml:space="preserve">     H16 -00.2756 -00.5906        </t>
  </si>
  <si>
    <t xml:space="preserve">      J1 -00.3150 +00.0000        </t>
  </si>
  <si>
    <t xml:space="preserve">      J2 -00.3150 -00.0394        </t>
  </si>
  <si>
    <t xml:space="preserve">      J3 -00.3150 -00.0788        </t>
  </si>
  <si>
    <t xml:space="preserve">      J4 -00.3150 -00.1181        </t>
  </si>
  <si>
    <t xml:space="preserve">      J5 -00.3150 -00.1575        </t>
  </si>
  <si>
    <t xml:space="preserve">      J6 -00.3150 -00.1968        </t>
  </si>
  <si>
    <t xml:space="preserve">      J7 -00.3150 -00.2362        </t>
  </si>
  <si>
    <t xml:space="preserve">      J8 -00.3150 -00.2756        </t>
  </si>
  <si>
    <t xml:space="preserve">      J9 -00.3150 -00.3150        </t>
  </si>
  <si>
    <t xml:space="preserve">     J10 -00.3150 -00.3544        </t>
  </si>
  <si>
    <t xml:space="preserve">     J11 -00.3150 -00.3937        </t>
  </si>
  <si>
    <t xml:space="preserve">     J12 -00.3150 -00.4331        </t>
  </si>
  <si>
    <t xml:space="preserve">     J13 -00.3150 -00.4724        </t>
  </si>
  <si>
    <t xml:space="preserve">     J14 -00.3150 -00.5118        </t>
  </si>
  <si>
    <t xml:space="preserve">     J15 -00.3150 -00.5512        </t>
  </si>
  <si>
    <t xml:space="preserve">     J16 -00.3150 -00.5906        </t>
  </si>
  <si>
    <t xml:space="preserve">      K1 -00.3544 +00.0000        </t>
  </si>
  <si>
    <t xml:space="preserve">      K2 -00.3544 -00.0394        </t>
  </si>
  <si>
    <t xml:space="preserve">      K3 -00.3544 -00.0788        </t>
  </si>
  <si>
    <t xml:space="preserve">      K4 -00.3544 -00.1181        </t>
  </si>
  <si>
    <t xml:space="preserve">      K5 -00.3544 -00.1575        </t>
  </si>
  <si>
    <t xml:space="preserve">      K6 -00.3544 -00.1968        </t>
  </si>
  <si>
    <t xml:space="preserve">      K7 -00.3544 -00.2362        </t>
  </si>
  <si>
    <t xml:space="preserve">      K8 -00.3544 -00.2756        </t>
  </si>
  <si>
    <t xml:space="preserve">      K9 -00.3544 -00.3150        </t>
  </si>
  <si>
    <t xml:space="preserve">     K10 -00.3544 -00.3544        </t>
  </si>
  <si>
    <t xml:space="preserve">     K11 -00.3544 -00.3937        </t>
  </si>
  <si>
    <t xml:space="preserve">     K12 -00.3544 -00.4331        </t>
  </si>
  <si>
    <t xml:space="preserve">     K13 -00.3544 -00.4724        </t>
  </si>
  <si>
    <t xml:space="preserve">     K14 -00.3544 -00.5118        </t>
  </si>
  <si>
    <t xml:space="preserve">     K15 -00.3544 -00.5512        </t>
  </si>
  <si>
    <t xml:space="preserve">     K16 -00.3544 -00.5906        </t>
  </si>
  <si>
    <t xml:space="preserve">      L1 -00.3937 +00.0000        </t>
  </si>
  <si>
    <t xml:space="preserve">      L2 -00.3937 -00.0394        </t>
  </si>
  <si>
    <t xml:space="preserve">      L3 -00.3937 -00.0788        </t>
  </si>
  <si>
    <t xml:space="preserve">      L4 -00.3937 -00.1181        </t>
  </si>
  <si>
    <t xml:space="preserve">      L5 -00.3937 -00.1575        </t>
  </si>
  <si>
    <t xml:space="preserve">      L6 -00.3937 -00.1968        </t>
  </si>
  <si>
    <t xml:space="preserve">      L7 -00.3937 -00.2362        </t>
  </si>
  <si>
    <t xml:space="preserve">      L8 -00.3937 -00.2756        </t>
  </si>
  <si>
    <t xml:space="preserve">      L9 -00.3937 -00.3150        </t>
  </si>
  <si>
    <t xml:space="preserve">     L10 -00.3937 -00.3544        </t>
  </si>
  <si>
    <t xml:space="preserve">     L11 -00.3937 -00.3937        </t>
  </si>
  <si>
    <t xml:space="preserve">     L12 -00.3937 -00.4331        </t>
  </si>
  <si>
    <t xml:space="preserve">     L13 -00.3937 -00.4724        </t>
  </si>
  <si>
    <t xml:space="preserve">     L14 -00.3937 -00.5118        </t>
  </si>
  <si>
    <t xml:space="preserve">     L15 -00.3937 -00.5512        </t>
  </si>
  <si>
    <t xml:space="preserve">     L16 -00.3937 -00.5906        </t>
  </si>
  <si>
    <t xml:space="preserve">      M1 -00.4331 +00.0000        </t>
  </si>
  <si>
    <t xml:space="preserve">      M2 -00.4331 -00.0394        </t>
  </si>
  <si>
    <t xml:space="preserve">      M3 -00.4331 -00.0788        </t>
  </si>
  <si>
    <t xml:space="preserve">      M4 -00.4331 -00.1181        </t>
  </si>
  <si>
    <t xml:space="preserve">      M5 -00.4331 -00.1575        </t>
  </si>
  <si>
    <t xml:space="preserve">      M6 -00.4331 -00.1968        </t>
  </si>
  <si>
    <t xml:space="preserve">      M7 -00.4331 -00.2362        </t>
  </si>
  <si>
    <t xml:space="preserve">      M8 -00.4331 -00.2756        </t>
  </si>
  <si>
    <t xml:space="preserve">      M9 -00.4331 -00.3150        </t>
  </si>
  <si>
    <t xml:space="preserve">     M10 -00.4331 -00.3544        </t>
  </si>
  <si>
    <t xml:space="preserve">     M11 -00.4331 -00.3937        </t>
  </si>
  <si>
    <t xml:space="preserve">     M12 -00.4331 -00.4331        </t>
  </si>
  <si>
    <t xml:space="preserve">     M13 -00.4331 -00.4724        </t>
  </si>
  <si>
    <t xml:space="preserve">     M14 -00.4331 -00.5118        </t>
  </si>
  <si>
    <t xml:space="preserve">     M15 -00.4331 -00.5512        </t>
  </si>
  <si>
    <t xml:space="preserve">     M16 -00.4331 -00.5906        </t>
  </si>
  <si>
    <t xml:space="preserve">      N1 -00.4724 +00.0000        </t>
  </si>
  <si>
    <t xml:space="preserve">      N2 -00.4724 -00.0394        </t>
  </si>
  <si>
    <t xml:space="preserve">      N3 -00.4724 -00.0788        </t>
  </si>
  <si>
    <t xml:space="preserve">      N4 -00.4724 -00.1181        </t>
  </si>
  <si>
    <t xml:space="preserve">      N5 -00.4724 -00.1575        </t>
  </si>
  <si>
    <t xml:space="preserve">      N6 -00.4724 -00.1968        </t>
  </si>
  <si>
    <t xml:space="preserve">      N7 -00.4724 -00.2362        </t>
  </si>
  <si>
    <t xml:space="preserve">      N8 -00.4724 -00.2756        </t>
  </si>
  <si>
    <t xml:space="preserve">      N9 -00.4724 -00.3150        </t>
  </si>
  <si>
    <t xml:space="preserve">     N10 -00.4724 -00.3544        </t>
  </si>
  <si>
    <t xml:space="preserve">     N11 -00.4724 -00.3937        </t>
  </si>
  <si>
    <t xml:space="preserve">     N12 -00.4724 -00.4331        </t>
  </si>
  <si>
    <t xml:space="preserve">     N13 -00.4724 -00.4724        </t>
  </si>
  <si>
    <t xml:space="preserve">     N14 -00.4724 -00.5118        </t>
  </si>
  <si>
    <t xml:space="preserve">     N15 -00.4724 -00.5512        </t>
  </si>
  <si>
    <t xml:space="preserve">     N16 -00.4724 -00.5906        </t>
  </si>
  <si>
    <t xml:space="preserve">      P1 -00.5118 +00.0000        </t>
  </si>
  <si>
    <t xml:space="preserve">      P2 -00.5118 -00.0394        </t>
  </si>
  <si>
    <t xml:space="preserve">      P3 -00.5118 -00.0788        </t>
  </si>
  <si>
    <t xml:space="preserve">      P4 -00.5118 -00.1181        </t>
  </si>
  <si>
    <t xml:space="preserve">      P5 -00.5118 -00.1575        </t>
  </si>
  <si>
    <t xml:space="preserve">      P6 -00.5118 -00.1968        </t>
  </si>
  <si>
    <t xml:space="preserve">      P7 -00.5118 -00.2362        </t>
  </si>
  <si>
    <t xml:space="preserve">      P8 -00.5118 -00.2756        </t>
  </si>
  <si>
    <t xml:space="preserve">      P9 -00.5118 -00.3150        </t>
  </si>
  <si>
    <t xml:space="preserve">     P10 -00.5118 -00.3544        </t>
  </si>
  <si>
    <t xml:space="preserve">     P11 -00.5118 -00.3937        </t>
  </si>
  <si>
    <t xml:space="preserve">     P12 -00.5118 -00.4331        </t>
  </si>
  <si>
    <t xml:space="preserve">     P13 -00.5118 -00.4724        </t>
  </si>
  <si>
    <t xml:space="preserve">     P14 -00.5118 -00.5118        </t>
  </si>
  <si>
    <t xml:space="preserve">     P15 -00.5118 -00.5512        </t>
  </si>
  <si>
    <t xml:space="preserve">     P16 -00.5118 -00.5906        </t>
  </si>
  <si>
    <t xml:space="preserve">      R1 -00.5512 +00.0000        </t>
  </si>
  <si>
    <t xml:space="preserve">      R2 -00.5512 -00.0394        </t>
  </si>
  <si>
    <t xml:space="preserve">      R3 -00.5512 -00.0788        </t>
  </si>
  <si>
    <t xml:space="preserve">      R4 -00.5512 -00.1181        </t>
  </si>
  <si>
    <t xml:space="preserve">      R5 -00.5512 -00.1575        </t>
  </si>
  <si>
    <t xml:space="preserve">      R6 -00.5512 -00.1968        </t>
  </si>
  <si>
    <t xml:space="preserve">      R7 -00.5512 -00.2362        </t>
  </si>
  <si>
    <t xml:space="preserve">      R8 -00.5512 -00.2756        </t>
  </si>
  <si>
    <t xml:space="preserve">      R9 -00.5512 -00.3150        </t>
  </si>
  <si>
    <t xml:space="preserve">     R10 -00.5512 -00.3544        </t>
  </si>
  <si>
    <t xml:space="preserve">     R11 -00.5512 -00.3937        </t>
  </si>
  <si>
    <t xml:space="preserve">     R12 -00.5512 -00.4331        </t>
  </si>
  <si>
    <t xml:space="preserve">     R13 -00.5512 -00.4724        </t>
  </si>
  <si>
    <t xml:space="preserve">     R14 -00.5512 -00.5118        </t>
  </si>
  <si>
    <t xml:space="preserve">     R15 -00.5512 -00.5512        </t>
  </si>
  <si>
    <t xml:space="preserve">     R16 -00.5512 -00.5906        </t>
  </si>
  <si>
    <t xml:space="preserve">      T1 -00.5906 +00.0000        </t>
  </si>
  <si>
    <t xml:space="preserve">      T2 -00.5906 -00.0394        </t>
  </si>
  <si>
    <t xml:space="preserve">      T3 -00.5906 -00.0788        </t>
  </si>
  <si>
    <t xml:space="preserve">      T4 -00.5906 -00.1181        </t>
  </si>
  <si>
    <t xml:space="preserve">      T5 -00.5906 -00.1575        </t>
  </si>
  <si>
    <t xml:space="preserve">      T6 -00.5906 -00.1968        </t>
  </si>
  <si>
    <t xml:space="preserve">      T7 -00.5906 -00.2362        </t>
  </si>
  <si>
    <t xml:space="preserve">      T8 -00.5906 -00.2756        </t>
  </si>
  <si>
    <t xml:space="preserve">      T9 -00.5906 -00.3150        </t>
  </si>
  <si>
    <t xml:space="preserve">     T10 -00.5906 -00.3544        </t>
  </si>
  <si>
    <t xml:space="preserve">     T11 -00.5906 -00.3937        </t>
  </si>
  <si>
    <t xml:space="preserve">     T12 -00.5906 -00.4331        </t>
  </si>
  <si>
    <t xml:space="preserve">     T13 -00.5906 -00.4724        </t>
  </si>
  <si>
    <t xml:space="preserve">     T14 -00.5906 -00.5118        </t>
  </si>
  <si>
    <t xml:space="preserve">     T15 -00.5906 -00.5512        </t>
  </si>
  <si>
    <t xml:space="preserve">     T16 -00.5906 -00.5906        </t>
  </si>
  <si>
    <t xml:space="preserve">ic_bga256_1mm_b_v2                256  P -00.5906 -00.5906 +00.0000 +00.0000          SMT     </t>
  </si>
  <si>
    <t xml:space="preserve">ic_bga484_23x23mm_1mm             484  P -00.8264 -00.8264 +00.0000 +00.0000          SMT     </t>
  </si>
  <si>
    <t xml:space="preserve">      A3 +00.0000 -00.0787        </t>
  </si>
  <si>
    <t xml:space="preserve">      A5 +00.0000 -00.1574        </t>
  </si>
  <si>
    <t xml:space="preserve">      A7 +00.0000 -00.2361        </t>
  </si>
  <si>
    <t xml:space="preserve">      A8 +00.0000 -00.2754        </t>
  </si>
  <si>
    <t xml:space="preserve">      A9 +00.0000 -00.3148        </t>
  </si>
  <si>
    <t xml:space="preserve">     A10 +00.0000 -00.3541        </t>
  </si>
  <si>
    <t xml:space="preserve">     A11 +00.0000 -00.3935        </t>
  </si>
  <si>
    <t xml:space="preserve">     A12 +00.0000 -00.4329        </t>
  </si>
  <si>
    <t xml:space="preserve">     A13 +00.0000 -00.4722        </t>
  </si>
  <si>
    <t xml:space="preserve">     A14 +00.0000 -00.5116        </t>
  </si>
  <si>
    <t xml:space="preserve">     A15 +00.0000 -00.5509        </t>
  </si>
  <si>
    <t xml:space="preserve">     A16 +00.0000 -00.5903        </t>
  </si>
  <si>
    <t xml:space="preserve">     A17 +00.0000 -00.6296        </t>
  </si>
  <si>
    <t xml:space="preserve">     A18 +00.0000 -00.6690        </t>
  </si>
  <si>
    <t xml:space="preserve">     A19 +00.0000 -00.7083        </t>
  </si>
  <si>
    <t xml:space="preserve">     A20 +00.0000 -00.7477        </t>
  </si>
  <si>
    <t xml:space="preserve">     A21 +00.0000 -00.7870        </t>
  </si>
  <si>
    <t xml:space="preserve">     A22 +00.0000 -00.8264        </t>
  </si>
  <si>
    <t xml:space="preserve">     AA1 -00.7870 +00.0000        </t>
  </si>
  <si>
    <t xml:space="preserve">     AA2 -00.7870 -00.0394        </t>
  </si>
  <si>
    <t xml:space="preserve">     AA3 -00.7870 -00.0787        </t>
  </si>
  <si>
    <t xml:space="preserve">     AA4 -00.7870 -00.1181        </t>
  </si>
  <si>
    <t xml:space="preserve">     AA5 -00.7870 -00.1574        </t>
  </si>
  <si>
    <t xml:space="preserve">     AA6 -00.7870 -00.1968        </t>
  </si>
  <si>
    <t xml:space="preserve">     AA7 -00.7870 -00.2361        </t>
  </si>
  <si>
    <t xml:space="preserve">     AA8 -00.7870 -00.2754        </t>
  </si>
  <si>
    <t xml:space="preserve">     AA9 -00.7870 -00.3148        </t>
  </si>
  <si>
    <t xml:space="preserve">    AA10 -00.7870 -00.3541        </t>
  </si>
  <si>
    <t xml:space="preserve">    AA11 -00.7870 -00.3935        </t>
  </si>
  <si>
    <t xml:space="preserve">    AA12 -00.7870 -00.4329        </t>
  </si>
  <si>
    <t xml:space="preserve">    AA13 -00.7870 -00.4722        </t>
  </si>
  <si>
    <t xml:space="preserve">    AA14 -00.7870 -00.5116        </t>
  </si>
  <si>
    <t xml:space="preserve">    AA15 -00.7870 -00.5509        </t>
  </si>
  <si>
    <t xml:space="preserve">    AA16 -00.7870 -00.5903        </t>
  </si>
  <si>
    <t xml:space="preserve">    AA17 -00.7870 -00.6296        </t>
  </si>
  <si>
    <t xml:space="preserve">    AA18 -00.7870 -00.6690        </t>
  </si>
  <si>
    <t xml:space="preserve">    AA19 -00.7870 -00.7083        </t>
  </si>
  <si>
    <t xml:space="preserve">    AA20 -00.7870 -00.7477        </t>
  </si>
  <si>
    <t xml:space="preserve">    AA21 -00.7870 -00.7870        </t>
  </si>
  <si>
    <t xml:space="preserve">    AA22 -00.7870 -00.8264        </t>
  </si>
  <si>
    <t xml:space="preserve">     AB1 -00.8264 +00.0000        </t>
  </si>
  <si>
    <t xml:space="preserve">     AB2 -00.8264 -00.0394        </t>
  </si>
  <si>
    <t xml:space="preserve">     AB3 -00.8264 -00.0787        </t>
  </si>
  <si>
    <t xml:space="preserve">     AB4 -00.8264 -00.1181        </t>
  </si>
  <si>
    <t xml:space="preserve">     AB5 -00.8264 -00.1574        </t>
  </si>
  <si>
    <t xml:space="preserve">     AB6 -00.8264 -00.1968        </t>
  </si>
  <si>
    <t xml:space="preserve">     AB7 -00.8264 -00.2361        </t>
  </si>
  <si>
    <t xml:space="preserve">     AB8 -00.8264 -00.2754        </t>
  </si>
  <si>
    <t xml:space="preserve">     AB9 -00.8264 -00.3148        </t>
  </si>
  <si>
    <t xml:space="preserve">    AB10 -00.8264 -00.3541        </t>
  </si>
  <si>
    <t xml:space="preserve">    AB11 -00.8264 -00.3935        </t>
  </si>
  <si>
    <t xml:space="preserve">    AB12 -00.8264 -00.4329        </t>
  </si>
  <si>
    <t xml:space="preserve">    AB13 -00.8264 -00.4722        </t>
  </si>
  <si>
    <t xml:space="preserve">    AB14 -00.8264 -00.5116        </t>
  </si>
  <si>
    <t xml:space="preserve">    AB15 -00.8264 -00.5509        </t>
  </si>
  <si>
    <t xml:space="preserve">    AB16 -00.8264 -00.5903        </t>
  </si>
  <si>
    <t xml:space="preserve">    AB17 -00.8264 -00.6296        </t>
  </si>
  <si>
    <t xml:space="preserve">    AB18 -00.8264 -00.6690        </t>
  </si>
  <si>
    <t xml:space="preserve">    AB19 -00.8264 -00.7083        </t>
  </si>
  <si>
    <t xml:space="preserve">    AB20 -00.8264 -00.7477        </t>
  </si>
  <si>
    <t xml:space="preserve">    AB21 -00.8264 -00.7870        </t>
  </si>
  <si>
    <t xml:space="preserve">    AB22 -00.8264 -00.8264        </t>
  </si>
  <si>
    <t xml:space="preserve">      B3 -00.0394 -00.0787        </t>
  </si>
  <si>
    <t xml:space="preserve">      B5 -00.0394 -00.1574        </t>
  </si>
  <si>
    <t xml:space="preserve">      B7 -00.0394 -00.2361        </t>
  </si>
  <si>
    <t xml:space="preserve">      B8 -00.0394 -00.2754        </t>
  </si>
  <si>
    <t xml:space="preserve">      B9 -00.0394 -00.3148        </t>
  </si>
  <si>
    <t xml:space="preserve">     B10 -00.0394 -00.3541        </t>
  </si>
  <si>
    <t xml:space="preserve">     B11 -00.0394 -00.3935        </t>
  </si>
  <si>
    <t xml:space="preserve">     B12 -00.0394 -00.4329        </t>
  </si>
  <si>
    <t xml:space="preserve">     B13 -00.0394 -00.4722        </t>
  </si>
  <si>
    <t xml:space="preserve">     B14 -00.0394 -00.5116        </t>
  </si>
  <si>
    <t xml:space="preserve">     B15 -00.0394 -00.5509        </t>
  </si>
  <si>
    <t xml:space="preserve">     B16 -00.0394 -00.5903        </t>
  </si>
  <si>
    <t xml:space="preserve">     B17 -00.0394 -00.6296        </t>
  </si>
  <si>
    <t xml:space="preserve">     B18 -00.0394 -00.6690        </t>
  </si>
  <si>
    <t xml:space="preserve">     B19 -00.0394 -00.7083        </t>
  </si>
  <si>
    <t xml:space="preserve">     B20 -00.0394 -00.7477        </t>
  </si>
  <si>
    <t xml:space="preserve">     B21 -00.0394 -00.7870        </t>
  </si>
  <si>
    <t xml:space="preserve">     B22 -00.0394 -00.8264        </t>
  </si>
  <si>
    <t xml:space="preserve">      C1 -00.0787 +00.0000        </t>
  </si>
  <si>
    <t xml:space="preserve">      C2 -00.0787 -00.0394        </t>
  </si>
  <si>
    <t xml:space="preserve">      C3 -00.0787 -00.0787        </t>
  </si>
  <si>
    <t xml:space="preserve">      C4 -00.0787 -00.1181        </t>
  </si>
  <si>
    <t xml:space="preserve">      C5 -00.0787 -00.1574        </t>
  </si>
  <si>
    <t xml:space="preserve">      C6 -00.0787 -00.1968        </t>
  </si>
  <si>
    <t xml:space="preserve">      C7 -00.0787 -00.2361        </t>
  </si>
  <si>
    <t xml:space="preserve">      C8 -00.0787 -00.2754        </t>
  </si>
  <si>
    <t xml:space="preserve">      C9 -00.0787 -00.3148        </t>
  </si>
  <si>
    <t xml:space="preserve">     C10 -00.0787 -00.3541        </t>
  </si>
  <si>
    <t xml:space="preserve">     C11 -00.0787 -00.3935        </t>
  </si>
  <si>
    <t xml:space="preserve">     C12 -00.0787 -00.4329        </t>
  </si>
  <si>
    <t xml:space="preserve">     C13 -00.0787 -00.4722        </t>
  </si>
  <si>
    <t xml:space="preserve">     C14 -00.0787 -00.5116        </t>
  </si>
  <si>
    <t xml:space="preserve">     C15 -00.0787 -00.5509        </t>
  </si>
  <si>
    <t xml:space="preserve">     C16 -00.0787 -00.5903        </t>
  </si>
  <si>
    <t xml:space="preserve">     C17 -00.0787 -00.6296        </t>
  </si>
  <si>
    <t xml:space="preserve">     C18 -00.0787 -00.6690        </t>
  </si>
  <si>
    <t xml:space="preserve">     C19 -00.0787 -00.7083        </t>
  </si>
  <si>
    <t xml:space="preserve">     C20 -00.0787 -00.7477        </t>
  </si>
  <si>
    <t xml:space="preserve">     C21 -00.0787 -00.7870        </t>
  </si>
  <si>
    <t xml:space="preserve">     C22 -00.0787 -00.8264        </t>
  </si>
  <si>
    <t xml:space="preserve">      D3 -00.1181 -00.0787        </t>
  </si>
  <si>
    <t xml:space="preserve">      D5 -00.1181 -00.1574        </t>
  </si>
  <si>
    <t xml:space="preserve">      D7 -00.1181 -00.2361        </t>
  </si>
  <si>
    <t xml:space="preserve">      D8 -00.1181 -00.2754        </t>
  </si>
  <si>
    <t xml:space="preserve">      D9 -00.1181 -00.3148        </t>
  </si>
  <si>
    <t xml:space="preserve">     D10 -00.1181 -00.3541        </t>
  </si>
  <si>
    <t xml:space="preserve">     D11 -00.1181 -00.3935        </t>
  </si>
  <si>
    <t xml:space="preserve">     D12 -00.1181 -00.4329        </t>
  </si>
  <si>
    <t xml:space="preserve">     D13 -00.1181 -00.4722        </t>
  </si>
  <si>
    <t xml:space="preserve">     D14 -00.1181 -00.5116        </t>
  </si>
  <si>
    <t xml:space="preserve">     D15 -00.1181 -00.5509        </t>
  </si>
  <si>
    <t xml:space="preserve">     D16 -00.1181 -00.5903        </t>
  </si>
  <si>
    <t xml:space="preserve">     D17 -00.1181 -00.6296        </t>
  </si>
  <si>
    <t xml:space="preserve">     D18 -00.1181 -00.6690        </t>
  </si>
  <si>
    <t xml:space="preserve">     D19 -00.1181 -00.7083        </t>
  </si>
  <si>
    <t xml:space="preserve">     D20 -00.1181 -00.7477        </t>
  </si>
  <si>
    <t xml:space="preserve">     D21 -00.1181 -00.7870        </t>
  </si>
  <si>
    <t xml:space="preserve">     D22 -00.1181 -00.8264        </t>
  </si>
  <si>
    <t xml:space="preserve">      E1 -00.1574 +00.0000        </t>
  </si>
  <si>
    <t xml:space="preserve">      E2 -00.1574 -00.0394        </t>
  </si>
  <si>
    <t xml:space="preserve">      E3 -00.1574 -00.0787        </t>
  </si>
  <si>
    <t xml:space="preserve">      E4 -00.1574 -00.1181        </t>
  </si>
  <si>
    <t xml:space="preserve">      E5 -00.1574 -00.1574        </t>
  </si>
  <si>
    <t xml:space="preserve">      E6 -00.1574 -00.1968        </t>
  </si>
  <si>
    <t xml:space="preserve">      E7 -00.1574 -00.2361        </t>
  </si>
  <si>
    <t xml:space="preserve">      E8 -00.1574 -00.2754        </t>
  </si>
  <si>
    <t xml:space="preserve">      E9 -00.1574 -00.3148        </t>
  </si>
  <si>
    <t xml:space="preserve">     E10 -00.1574 -00.3541        </t>
  </si>
  <si>
    <t xml:space="preserve">     E11 -00.1574 -00.3935        </t>
  </si>
  <si>
    <t xml:space="preserve">     E12 -00.1574 -00.4329        </t>
  </si>
  <si>
    <t xml:space="preserve">     E13 -00.1574 -00.4722        </t>
  </si>
  <si>
    <t xml:space="preserve">     E14 -00.1574 -00.5116        </t>
  </si>
  <si>
    <t xml:space="preserve">     E15 -00.1574 -00.5509        </t>
  </si>
  <si>
    <t xml:space="preserve">     E16 -00.1574 -00.5903        </t>
  </si>
  <si>
    <t xml:space="preserve">     E17 -00.1574 -00.6296        </t>
  </si>
  <si>
    <t xml:space="preserve">     E18 -00.1574 -00.6690        </t>
  </si>
  <si>
    <t xml:space="preserve">     E19 -00.1574 -00.7083        </t>
  </si>
  <si>
    <t xml:space="preserve">     E20 -00.1574 -00.7477        </t>
  </si>
  <si>
    <t xml:space="preserve">     E21 -00.1574 -00.7870        </t>
  </si>
  <si>
    <t xml:space="preserve">     E22 -00.1574 -00.8264        </t>
  </si>
  <si>
    <t xml:space="preserve">      F3 -00.1968 -00.0787        </t>
  </si>
  <si>
    <t xml:space="preserve">      F5 -00.1968 -00.1574        </t>
  </si>
  <si>
    <t xml:space="preserve">      F7 -00.1968 -00.2361        </t>
  </si>
  <si>
    <t xml:space="preserve">      F8 -00.1968 -00.2754        </t>
  </si>
  <si>
    <t xml:space="preserve">      F9 -00.1968 -00.3148        </t>
  </si>
  <si>
    <t xml:space="preserve">     F10 -00.1968 -00.3541        </t>
  </si>
  <si>
    <t xml:space="preserve">     F11 -00.1968 -00.3935        </t>
  </si>
  <si>
    <t xml:space="preserve">     F12 -00.1968 -00.4329        </t>
  </si>
  <si>
    <t xml:space="preserve">     F13 -00.1968 -00.4722        </t>
  </si>
  <si>
    <t xml:space="preserve">     F14 -00.1968 -00.5116        </t>
  </si>
  <si>
    <t xml:space="preserve">     F15 -00.1968 -00.5509        </t>
  </si>
  <si>
    <t xml:space="preserve">     F16 -00.1968 -00.5903        </t>
  </si>
  <si>
    <t xml:space="preserve">     F17 -00.1968 -00.6296        </t>
  </si>
  <si>
    <t xml:space="preserve">     F18 -00.1968 -00.6690        </t>
  </si>
  <si>
    <t xml:space="preserve">     F19 -00.1968 -00.7083        </t>
  </si>
  <si>
    <t xml:space="preserve">     F20 -00.1968 -00.7477        </t>
  </si>
  <si>
    <t xml:space="preserve">     F21 -00.1968 -00.7870        </t>
  </si>
  <si>
    <t xml:space="preserve">     F22 -00.1968 -00.8264        </t>
  </si>
  <si>
    <t xml:space="preserve">      G1 -00.2361 +00.0000        </t>
  </si>
  <si>
    <t xml:space="preserve">      G2 -00.2361 -00.0394        </t>
  </si>
  <si>
    <t xml:space="preserve">      G3 -00.2361 -00.0787        </t>
  </si>
  <si>
    <t xml:space="preserve">      G4 -00.2361 -00.1181        </t>
  </si>
  <si>
    <t xml:space="preserve">      G5 -00.2361 -00.1574        </t>
  </si>
  <si>
    <t xml:space="preserve">      G6 -00.2361 -00.1968        </t>
  </si>
  <si>
    <t xml:space="preserve">      G7 -00.2361 -00.2361        </t>
  </si>
  <si>
    <t xml:space="preserve">      G8 -00.2361 -00.2754        </t>
  </si>
  <si>
    <t xml:space="preserve">      G9 -00.2361 -00.3148        </t>
  </si>
  <si>
    <t xml:space="preserve">     G10 -00.2361 -00.3541        </t>
  </si>
  <si>
    <t xml:space="preserve">     G11 -00.2361 -00.3935        </t>
  </si>
  <si>
    <t xml:space="preserve">     G12 -00.2361 -00.4329        </t>
  </si>
  <si>
    <t xml:space="preserve">     G13 -00.2361 -00.4722        </t>
  </si>
  <si>
    <t xml:space="preserve">     G14 -00.2361 -00.5116        </t>
  </si>
  <si>
    <t xml:space="preserve">     G15 -00.2361 -00.5509        </t>
  </si>
  <si>
    <t xml:space="preserve">     G16 -00.2361 -00.5903        </t>
  </si>
  <si>
    <t xml:space="preserve">     G17 -00.2361 -00.6296        </t>
  </si>
  <si>
    <t xml:space="preserve">     G18 -00.2361 -00.6690        </t>
  </si>
  <si>
    <t xml:space="preserve">     G19 -00.2361 -00.7083        </t>
  </si>
  <si>
    <t xml:space="preserve">     G20 -00.2361 -00.7477        </t>
  </si>
  <si>
    <t xml:space="preserve">     G21 -00.2361 -00.7870        </t>
  </si>
  <si>
    <t xml:space="preserve">     G22 -00.2361 -00.8264        </t>
  </si>
  <si>
    <t xml:space="preserve">      H1 -00.2754 +00.0000        </t>
  </si>
  <si>
    <t xml:space="preserve">      H2 -00.2754 -00.0394        </t>
  </si>
  <si>
    <t xml:space="preserve">      H3 -00.2754 -00.0787        </t>
  </si>
  <si>
    <t xml:space="preserve">      H4 -00.2754 -00.1181        </t>
  </si>
  <si>
    <t xml:space="preserve">      H5 -00.2754 -00.1574        </t>
  </si>
  <si>
    <t xml:space="preserve">      H6 -00.2754 -00.1968        </t>
  </si>
  <si>
    <t xml:space="preserve">      H7 -00.2754 -00.2361        </t>
  </si>
  <si>
    <t xml:space="preserve">     H16 -00.2754 -00.5903        </t>
  </si>
  <si>
    <t xml:space="preserve">     H17 -00.2754 -00.6296        </t>
  </si>
  <si>
    <t xml:space="preserve">     H18 -00.2754 -00.6690        </t>
  </si>
  <si>
    <t xml:space="preserve">     H19 -00.2754 -00.7083        </t>
  </si>
  <si>
    <t xml:space="preserve">     H20 -00.2754 -00.7477        </t>
  </si>
  <si>
    <t xml:space="preserve">     H21 -00.2754 -00.7870        </t>
  </si>
  <si>
    <t xml:space="preserve">     H22 -00.2754 -00.8264        </t>
  </si>
  <si>
    <t xml:space="preserve">      J1 -00.3148 +00.0000        </t>
  </si>
  <si>
    <t xml:space="preserve">      J2 -00.3148 -00.0394        </t>
  </si>
  <si>
    <t xml:space="preserve">      J3 -00.3148 -00.0787        </t>
  </si>
  <si>
    <t xml:space="preserve">      J4 -00.3148 -00.1181        </t>
  </si>
  <si>
    <t xml:space="preserve">      J5 -00.3148 -00.1574        </t>
  </si>
  <si>
    <t xml:space="preserve">      J6 -00.3148 -00.1968        </t>
  </si>
  <si>
    <t xml:space="preserve">      J7 -00.3148 -00.2361        </t>
  </si>
  <si>
    <t xml:space="preserve">      J8 -00.3148 -00.2754        </t>
  </si>
  <si>
    <t xml:space="preserve">      J9 -00.3148 -00.3148        </t>
  </si>
  <si>
    <t xml:space="preserve">     J10 -00.3148 -00.3541        </t>
  </si>
  <si>
    <t xml:space="preserve">     J11 -00.3148 -00.3935        </t>
  </si>
  <si>
    <t xml:space="preserve">     J12 -00.3148 -00.4329        </t>
  </si>
  <si>
    <t xml:space="preserve">     J13 -00.3148 -00.4722        </t>
  </si>
  <si>
    <t xml:space="preserve">     J14 -00.3148 -00.5116        </t>
  </si>
  <si>
    <t xml:space="preserve">     J16 -00.3148 -00.5903        </t>
  </si>
  <si>
    <t xml:space="preserve">     J17 -00.3148 -00.6296        </t>
  </si>
  <si>
    <t xml:space="preserve">     J18 -00.3148 -00.6690        </t>
  </si>
  <si>
    <t xml:space="preserve">     J19 -00.3148 -00.7083        </t>
  </si>
  <si>
    <t xml:space="preserve">     J20 -00.3148 -00.7477        </t>
  </si>
  <si>
    <t xml:space="preserve">     J21 -00.3148 -00.7870        </t>
  </si>
  <si>
    <t xml:space="preserve">     J22 -00.3148 -00.8264        </t>
  </si>
  <si>
    <t xml:space="preserve">      K1 -00.3541 +00.0000        </t>
  </si>
  <si>
    <t xml:space="preserve">      K2 -00.3541 -00.0394        </t>
  </si>
  <si>
    <t xml:space="preserve">      K3 -00.3541 -00.0787        </t>
  </si>
  <si>
    <t xml:space="preserve">      K4 -00.3541 -00.1181        </t>
  </si>
  <si>
    <t xml:space="preserve">      K5 -00.3541 -00.1574        </t>
  </si>
  <si>
    <t xml:space="preserve">      K6 -00.3541 -00.1968        </t>
  </si>
  <si>
    <t xml:space="preserve">      K7 -00.3541 -00.2361        </t>
  </si>
  <si>
    <t xml:space="preserve">      K8 -00.3541 -00.2754        </t>
  </si>
  <si>
    <t xml:space="preserve">      K9 -00.3541 -00.3148        </t>
  </si>
  <si>
    <t xml:space="preserve">     K10 -00.3541 -00.3541        </t>
  </si>
  <si>
    <t xml:space="preserve">     K11 -00.3541 -00.3935        </t>
  </si>
  <si>
    <t xml:space="preserve">     K12 -00.3541 -00.4329        </t>
  </si>
  <si>
    <t xml:space="preserve">     K13 -00.3541 -00.4722        </t>
  </si>
  <si>
    <t xml:space="preserve">     K14 -00.3541 -00.5116        </t>
  </si>
  <si>
    <t xml:space="preserve">     K16 -00.3541 -00.5903        </t>
  </si>
  <si>
    <t xml:space="preserve">     K17 -00.3541 -00.6296        </t>
  </si>
  <si>
    <t xml:space="preserve">     K18 -00.3541 -00.6690        </t>
  </si>
  <si>
    <t xml:space="preserve">     K19 -00.3541 -00.7083        </t>
  </si>
  <si>
    <t xml:space="preserve">     K20 -00.3541 -00.7477        </t>
  </si>
  <si>
    <t xml:space="preserve">     K21 -00.3541 -00.7870        </t>
  </si>
  <si>
    <t xml:space="preserve">     K22 -00.3541 -00.8264        </t>
  </si>
  <si>
    <t xml:space="preserve">      L1 -00.3935 +00.0000        </t>
  </si>
  <si>
    <t xml:space="preserve">      L2 -00.3935 -00.0394        </t>
  </si>
  <si>
    <t xml:space="preserve">      L3 -00.3935 -00.0787        </t>
  </si>
  <si>
    <t xml:space="preserve">      L4 -00.3935 -00.1181        </t>
  </si>
  <si>
    <t xml:space="preserve">      L5 -00.3935 -00.1574        </t>
  </si>
  <si>
    <t xml:space="preserve">      L6 -00.3935 -00.1968        </t>
  </si>
  <si>
    <t xml:space="preserve">      L7 -00.3935 -00.2361        </t>
  </si>
  <si>
    <t xml:space="preserve">      L9 -00.3935 -00.3148        </t>
  </si>
  <si>
    <t xml:space="preserve">     L10 -00.3935 -00.3541        </t>
  </si>
  <si>
    <t xml:space="preserve">     L11 -00.3935 -00.3935        </t>
  </si>
  <si>
    <t xml:space="preserve">     L12 -00.3935 -00.4329        </t>
  </si>
  <si>
    <t xml:space="preserve">     L13 -00.3935 -00.4722        </t>
  </si>
  <si>
    <t xml:space="preserve">     L14 -00.3935 -00.5116        </t>
  </si>
  <si>
    <t xml:space="preserve">     L15 -00.3935 -00.5509        </t>
  </si>
  <si>
    <t xml:space="preserve">     L16 -00.3935 -00.5903        </t>
  </si>
  <si>
    <t xml:space="preserve">     L17 -00.3935 -00.6296        </t>
  </si>
  <si>
    <t xml:space="preserve">     L18 -00.3935 -00.6690        </t>
  </si>
  <si>
    <t xml:space="preserve">     L19 -00.3935 -00.7083        </t>
  </si>
  <si>
    <t xml:space="preserve">     L20 -00.3935 -00.7477        </t>
  </si>
  <si>
    <t xml:space="preserve">     L21 -00.3935 -00.7870        </t>
  </si>
  <si>
    <t xml:space="preserve">     L22 -00.3935 -00.8264        </t>
  </si>
  <si>
    <t xml:space="preserve">      M1 -00.4329 +00.0000        </t>
  </si>
  <si>
    <t xml:space="preserve">      M2 -00.4329 -00.0394        </t>
  </si>
  <si>
    <t xml:space="preserve">      M3 -00.4329 -00.0787        </t>
  </si>
  <si>
    <t xml:space="preserve">      M4 -00.4329 -00.1181        </t>
  </si>
  <si>
    <t xml:space="preserve">      M5 -00.4329 -00.1574        </t>
  </si>
  <si>
    <t xml:space="preserve">      M6 -00.4329 -00.1968        </t>
  </si>
  <si>
    <t xml:space="preserve">      M7 -00.4329 -00.2361        </t>
  </si>
  <si>
    <t xml:space="preserve">      M9 -00.4329 -00.3148        </t>
  </si>
  <si>
    <t xml:space="preserve">     M10 -00.4329 -00.3541        </t>
  </si>
  <si>
    <t xml:space="preserve">     M11 -00.4329 -00.3935        </t>
  </si>
  <si>
    <t xml:space="preserve">     M12 -00.4329 -00.4329        </t>
  </si>
  <si>
    <t xml:space="preserve">     M13 -00.4329 -00.4722        </t>
  </si>
  <si>
    <t xml:space="preserve">     M14 -00.4329 -00.5116        </t>
  </si>
  <si>
    <t xml:space="preserve">     M16 -00.4329 -00.5903        </t>
  </si>
  <si>
    <t xml:space="preserve">     M17 -00.4329 -00.6296        </t>
  </si>
  <si>
    <t xml:space="preserve">     M18 -00.4329 -00.6690        </t>
  </si>
  <si>
    <t xml:space="preserve">     M19 -00.4329 -00.7083        </t>
  </si>
  <si>
    <t xml:space="preserve">     M20 -00.4329 -00.7477        </t>
  </si>
  <si>
    <t xml:space="preserve">     M21 -00.4329 -00.7870        </t>
  </si>
  <si>
    <t xml:space="preserve">     M22 -00.4329 -00.8264        </t>
  </si>
  <si>
    <t xml:space="preserve">      N1 -00.4722 +00.0000        </t>
  </si>
  <si>
    <t xml:space="preserve">      N2 -00.4722 -00.0394        </t>
  </si>
  <si>
    <t xml:space="preserve">      N3 -00.4722 -00.0787        </t>
  </si>
  <si>
    <t xml:space="preserve">      N4 -00.4722 -00.1181        </t>
  </si>
  <si>
    <t xml:space="preserve">      N5 -00.4722 -00.1574        </t>
  </si>
  <si>
    <t xml:space="preserve">      N6 -00.4722 -00.1968        </t>
  </si>
  <si>
    <t xml:space="preserve">      N7 -00.4722 -00.2361        </t>
  </si>
  <si>
    <t xml:space="preserve">      N9 -00.4722 -00.3148        </t>
  </si>
  <si>
    <t xml:space="preserve">     N10 -00.4722 -00.3541        </t>
  </si>
  <si>
    <t xml:space="preserve">     N11 -00.4722 -00.3935        </t>
  </si>
  <si>
    <t xml:space="preserve">     N12 -00.4722 -00.4329        </t>
  </si>
  <si>
    <t xml:space="preserve">     N13 -00.4722 -00.4722        </t>
  </si>
  <si>
    <t xml:space="preserve">     N14 -00.4722 -00.5116        </t>
  </si>
  <si>
    <t xml:space="preserve">     N16 -00.4722 -00.5903        </t>
  </si>
  <si>
    <t xml:space="preserve">     N17 -00.4722 -00.6296        </t>
  </si>
  <si>
    <t xml:space="preserve">     N18 -00.4722 -00.6690        </t>
  </si>
  <si>
    <t xml:space="preserve">     N19 -00.4722 -00.7083        </t>
  </si>
  <si>
    <t xml:space="preserve">     N20 -00.4722 -00.7477        </t>
  </si>
  <si>
    <t xml:space="preserve">     N21 -00.4722 -00.7870        </t>
  </si>
  <si>
    <t xml:space="preserve">     N22 -00.4722 -00.8264        </t>
  </si>
  <si>
    <t xml:space="preserve">      P1 -00.5116 +00.0000        </t>
  </si>
  <si>
    <t xml:space="preserve">      P2 -00.5116 -00.0394        </t>
  </si>
  <si>
    <t xml:space="preserve">      P3 -00.5116 -00.0787        </t>
  </si>
  <si>
    <t xml:space="preserve">      P4 -00.5116 -00.1181        </t>
  </si>
  <si>
    <t xml:space="preserve">      P5 -00.5116 -00.1574        </t>
  </si>
  <si>
    <t xml:space="preserve">      P6 -00.5116 -00.1968        </t>
  </si>
  <si>
    <t xml:space="preserve">      P7 -00.5116 -00.2361        </t>
  </si>
  <si>
    <t xml:space="preserve">      P9 -00.5116 -00.3148        </t>
  </si>
  <si>
    <t xml:space="preserve">     P10 -00.5116 -00.3541        </t>
  </si>
  <si>
    <t xml:space="preserve">     P11 -00.5116 -00.3935        </t>
  </si>
  <si>
    <t xml:space="preserve">     P12 -00.5116 -00.4329        </t>
  </si>
  <si>
    <t xml:space="preserve">     P13 -00.5116 -00.4722        </t>
  </si>
  <si>
    <t xml:space="preserve">     P14 -00.5116 -00.5116        </t>
  </si>
  <si>
    <t xml:space="preserve">     P16 -00.5116 -00.5903        </t>
  </si>
  <si>
    <t xml:space="preserve">     P17 -00.5116 -00.6296        </t>
  </si>
  <si>
    <t xml:space="preserve">     P18 -00.5116 -00.6690        </t>
  </si>
  <si>
    <t xml:space="preserve">     P19 -00.5116 -00.7083        </t>
  </si>
  <si>
    <t xml:space="preserve">     P20 -00.5116 -00.7477        </t>
  </si>
  <si>
    <t xml:space="preserve">     P21 -00.5116 -00.7870        </t>
  </si>
  <si>
    <t xml:space="preserve">     P22 -00.5116 -00.8264        </t>
  </si>
  <si>
    <t xml:space="preserve">      R1 -00.5509 +00.0000        </t>
  </si>
  <si>
    <t xml:space="preserve">      R2 -00.5509 -00.0394        </t>
  </si>
  <si>
    <t xml:space="preserve">      R3 -00.5509 -00.0787        </t>
  </si>
  <si>
    <t xml:space="preserve">      R4 -00.5509 -00.1181        </t>
  </si>
  <si>
    <t xml:space="preserve">      R5 -00.5509 -00.1574        </t>
  </si>
  <si>
    <t xml:space="preserve">      R6 -00.5509 -00.1968        </t>
  </si>
  <si>
    <t xml:space="preserve">      R7 -00.5509 -00.2361        </t>
  </si>
  <si>
    <t xml:space="preserve">     R16 -00.5509 -00.5903        </t>
  </si>
  <si>
    <t xml:space="preserve">     R17 -00.5509 -00.6296        </t>
  </si>
  <si>
    <t xml:space="preserve">     R18 -00.5509 -00.6690        </t>
  </si>
  <si>
    <t xml:space="preserve">     R19 -00.5509 -00.7083        </t>
  </si>
  <si>
    <t xml:space="preserve">     R20 -00.5509 -00.7477        </t>
  </si>
  <si>
    <t xml:space="preserve">     R21 -00.5509 -00.7870        </t>
  </si>
  <si>
    <t xml:space="preserve">     R22 -00.5509 -00.8264        </t>
  </si>
  <si>
    <t xml:space="preserve">      T1 -00.5903 +00.0000        </t>
  </si>
  <si>
    <t xml:space="preserve">      T2 -00.5903 -00.0394        </t>
  </si>
  <si>
    <t xml:space="preserve">      T3 -00.5903 -00.0787        </t>
  </si>
  <si>
    <t xml:space="preserve">      T4 -00.5903 -00.1181        </t>
  </si>
  <si>
    <t xml:space="preserve">      T5 -00.5903 -00.1574        </t>
  </si>
  <si>
    <t xml:space="preserve">      T6 -00.5903 -00.1968        </t>
  </si>
  <si>
    <t xml:space="preserve">      T7 -00.5903 -00.2361        </t>
  </si>
  <si>
    <t xml:space="preserve">      T8 -00.5903 -00.2754        </t>
  </si>
  <si>
    <t xml:space="preserve">      T9 -00.5903 -00.3148        </t>
  </si>
  <si>
    <t xml:space="preserve">     T10 -00.5903 -00.3541        </t>
  </si>
  <si>
    <t xml:space="preserve">     T11 -00.5903 -00.3935        </t>
  </si>
  <si>
    <t xml:space="preserve">     T12 -00.5903 -00.4329        </t>
  </si>
  <si>
    <t xml:space="preserve">     T13 -00.5903 -00.4722        </t>
  </si>
  <si>
    <t xml:space="preserve">     T14 -00.5903 -00.5116        </t>
  </si>
  <si>
    <t xml:space="preserve">     T15 -00.5903 -00.5509        </t>
  </si>
  <si>
    <t xml:space="preserve">     T16 -00.5903 -00.5903        </t>
  </si>
  <si>
    <t xml:space="preserve">     T17 -00.5903 -00.6296        </t>
  </si>
  <si>
    <t xml:space="preserve">     T18 -00.5903 -00.6690        </t>
  </si>
  <si>
    <t xml:space="preserve">     T19 -00.5903 -00.7083        </t>
  </si>
  <si>
    <t xml:space="preserve">     T20 -00.5903 -00.7477        </t>
  </si>
  <si>
    <t xml:space="preserve">     T21 -00.5903 -00.7870        </t>
  </si>
  <si>
    <t xml:space="preserve">     T22 -00.5903 -00.8264        </t>
  </si>
  <si>
    <t xml:space="preserve">      U1 -00.6296 +00.0000        </t>
  </si>
  <si>
    <t xml:space="preserve">      U2 -00.6296 -00.0394        </t>
  </si>
  <si>
    <t xml:space="preserve">      U3 -00.6296 -00.0787        </t>
  </si>
  <si>
    <t xml:space="preserve">      U4 -00.6296 -00.1181        </t>
  </si>
  <si>
    <t xml:space="preserve">      U5 -00.6296 -00.1574        </t>
  </si>
  <si>
    <t xml:space="preserve">      U6 -00.6296 -00.1968        </t>
  </si>
  <si>
    <t xml:space="preserve">      U7 -00.6296 -00.2361        </t>
  </si>
  <si>
    <t xml:space="preserve">      U8 -00.6296 -00.2754        </t>
  </si>
  <si>
    <t xml:space="preserve">      U9 -00.6296 -00.3148        </t>
  </si>
  <si>
    <t xml:space="preserve">     U10 -00.6296 -00.3541        </t>
  </si>
  <si>
    <t xml:space="preserve">     U11 -00.6296 -00.3935        </t>
  </si>
  <si>
    <t xml:space="preserve">     U12 -00.6296 -00.4329        </t>
  </si>
  <si>
    <t xml:space="preserve">     U13 -00.6296 -00.4722        </t>
  </si>
  <si>
    <t xml:space="preserve">     U14 -00.6296 -00.5116        </t>
  </si>
  <si>
    <t xml:space="preserve">     U15 -00.6296 -00.5509        </t>
  </si>
  <si>
    <t xml:space="preserve">     U16 -00.6296 -00.5903        </t>
  </si>
  <si>
    <t xml:space="preserve">     U17 -00.6296 -00.6296        </t>
  </si>
  <si>
    <t xml:space="preserve">     U18 -00.6296 -00.6690        </t>
  </si>
  <si>
    <t xml:space="preserve">     U19 -00.6296 -00.7083        </t>
  </si>
  <si>
    <t xml:space="preserve">     U20 -00.6296 -00.7477        </t>
  </si>
  <si>
    <t xml:space="preserve">     U21 -00.6296 -00.7870        </t>
  </si>
  <si>
    <t xml:space="preserve">     U22 -00.6296 -00.8264        </t>
  </si>
  <si>
    <t xml:space="preserve">      V1 -00.6690 +00.0000        </t>
  </si>
  <si>
    <t xml:space="preserve">      V2 -00.6690 -00.0394        </t>
  </si>
  <si>
    <t xml:space="preserve">      V3 -00.6690 -00.0787        </t>
  </si>
  <si>
    <t xml:space="preserve">      V4 -00.6690 -00.1181        </t>
  </si>
  <si>
    <t xml:space="preserve">      V5 -00.6690 -00.1574        </t>
  </si>
  <si>
    <t xml:space="preserve">      V6 -00.6690 -00.1968        </t>
  </si>
  <si>
    <t xml:space="preserve">      V7 -00.6690 -00.2361        </t>
  </si>
  <si>
    <t xml:space="preserve">      V8 -00.6690 -00.2754        </t>
  </si>
  <si>
    <t xml:space="preserve">      V9 -00.6690 -00.3148        </t>
  </si>
  <si>
    <t xml:space="preserve">     V10 -00.6690 -00.3541        </t>
  </si>
  <si>
    <t xml:space="preserve">     V11 -00.6690 -00.3935        </t>
  </si>
  <si>
    <t xml:space="preserve">     V12 -00.6690 -00.4329        </t>
  </si>
  <si>
    <t xml:space="preserve">     V13 -00.6690 -00.4722        </t>
  </si>
  <si>
    <t xml:space="preserve">     V14 -00.6690 -00.5116        </t>
  </si>
  <si>
    <t xml:space="preserve">     V15 -00.6690 -00.5509        </t>
  </si>
  <si>
    <t xml:space="preserve">     V16 -00.6690 -00.5903        </t>
  </si>
  <si>
    <t xml:space="preserve">     V17 -00.6690 -00.6296        </t>
  </si>
  <si>
    <t xml:space="preserve">     V18 -00.6690 -00.6690        </t>
  </si>
  <si>
    <t xml:space="preserve">     V19 -00.6690 -00.7083        </t>
  </si>
  <si>
    <t xml:space="preserve">     V20 -00.6690 -00.7477        </t>
  </si>
  <si>
    <t xml:space="preserve">     V21 -00.6690 -00.7870        </t>
  </si>
  <si>
    <t xml:space="preserve">     V22 -00.6690 -00.8264        </t>
  </si>
  <si>
    <t xml:space="preserve">      W1 -00.7083 +00.0000        </t>
  </si>
  <si>
    <t xml:space="preserve">      W2 -00.7083 -00.0394        </t>
  </si>
  <si>
    <t xml:space="preserve">      W3 -00.7083 -00.0787        </t>
  </si>
  <si>
    <t xml:space="preserve">      W4 -00.7083 -00.1181        </t>
  </si>
  <si>
    <t xml:space="preserve">      W5 -00.7083 -00.1574        </t>
  </si>
  <si>
    <t xml:space="preserve">      W6 -00.7083 -00.1968        </t>
  </si>
  <si>
    <t xml:space="preserve">      W7 -00.7083 -00.2361        </t>
  </si>
  <si>
    <t xml:space="preserve">      W8 -00.7083 -00.2754        </t>
  </si>
  <si>
    <t xml:space="preserve">      W9 -00.7083 -00.3148        </t>
  </si>
  <si>
    <t xml:space="preserve">     W10 -00.7083 -00.3541        </t>
  </si>
  <si>
    <t xml:space="preserve">     W11 -00.7083 -00.3935        </t>
  </si>
  <si>
    <t xml:space="preserve">     W12 -00.7083 -00.4329        </t>
  </si>
  <si>
    <t xml:space="preserve">     W13 -00.7083 -00.4722        </t>
  </si>
  <si>
    <t xml:space="preserve">     W14 -00.7083 -00.5116        </t>
  </si>
  <si>
    <t xml:space="preserve">     W15 -00.7083 -00.5509        </t>
  </si>
  <si>
    <t xml:space="preserve">     W16 -00.7083 -00.5903        </t>
  </si>
  <si>
    <t xml:space="preserve">     W17 -00.7083 -00.6296        </t>
  </si>
  <si>
    <t xml:space="preserve">     W18 -00.7083 -00.6690        </t>
  </si>
  <si>
    <t xml:space="preserve">     W19 -00.7083 -00.7083        </t>
  </si>
  <si>
    <t xml:space="preserve">     W20 -00.7083 -00.7477        </t>
  </si>
  <si>
    <t xml:space="preserve">     W21 -00.7083 -00.7870        </t>
  </si>
  <si>
    <t xml:space="preserve">     W22 -00.7083 -00.8264        </t>
  </si>
  <si>
    <t xml:space="preserve">      Y1 -00.7477 +00.0000        </t>
  </si>
  <si>
    <t xml:space="preserve">      Y2 -00.7477 -00.0394        </t>
  </si>
  <si>
    <t xml:space="preserve">      Y3 -00.7477 -00.0787        </t>
  </si>
  <si>
    <t xml:space="preserve">      Y4 -00.7477 -00.1181        </t>
  </si>
  <si>
    <t xml:space="preserve">      Y5 -00.7477 -00.1574        </t>
  </si>
  <si>
    <t xml:space="preserve">      Y6 -00.7477 -00.1968        </t>
  </si>
  <si>
    <t xml:space="preserve">      Y7 -00.7477 -00.2361        </t>
  </si>
  <si>
    <t xml:space="preserve">      Y8 -00.7477 -00.2754        </t>
  </si>
  <si>
    <t xml:space="preserve">      Y9 -00.7477 -00.3148        </t>
  </si>
  <si>
    <t xml:space="preserve">     Y10 -00.7477 -00.3541        </t>
  </si>
  <si>
    <t xml:space="preserve">     Y11 -00.7477 -00.3935        </t>
  </si>
  <si>
    <t xml:space="preserve">     Y12 -00.7477 -00.4329        </t>
  </si>
  <si>
    <t xml:space="preserve">     Y13 -00.7477 -00.4722        </t>
  </si>
  <si>
    <t xml:space="preserve">     Y14 -00.7477 -00.5116        </t>
  </si>
  <si>
    <t xml:space="preserve">     Y15 -00.7477 -00.5509        </t>
  </si>
  <si>
    <t xml:space="preserve">     Y16 -00.7477 -00.5903        </t>
  </si>
  <si>
    <t xml:space="preserve">     Y17 -00.7477 -00.6296        </t>
  </si>
  <si>
    <t xml:space="preserve">     Y18 -00.7477 -00.6690        </t>
  </si>
  <si>
    <t xml:space="preserve">     Y19 -00.7477 -00.7083        </t>
  </si>
  <si>
    <t xml:space="preserve">     Y20 -00.7477 -00.7477        </t>
  </si>
  <si>
    <t xml:space="preserve">     Y21 -00.7477 -00.7870        </t>
  </si>
  <si>
    <t xml:space="preserve">     Y22 -00.7477 -00.8264        </t>
  </si>
  <si>
    <t xml:space="preserve">ic_bga484_23x23mm_1mm_v2          484  P -00.8264 -00.8264 +00.0000 +00.0000          SMT     </t>
  </si>
  <si>
    <t xml:space="preserve">ic_fbga96_13x9_pt8mm               96  P -00.4724 -00.2520 +00.0000 +00.0000          SMT     </t>
  </si>
  <si>
    <t xml:space="preserve">      A2 +00.0000 -00.0315        </t>
  </si>
  <si>
    <t xml:space="preserve">      A3 +00.0000 -00.0630        </t>
  </si>
  <si>
    <t xml:space="preserve">      A7 +00.0000 -00.1890        </t>
  </si>
  <si>
    <t xml:space="preserve">      A8 +00.0000 -00.2205        </t>
  </si>
  <si>
    <t xml:space="preserve">      A9 +00.0000 -00.2520        </t>
  </si>
  <si>
    <t xml:space="preserve">      B1 -00.0315 +00.0000        </t>
  </si>
  <si>
    <t xml:space="preserve">      B2 -00.0315 -00.0315        </t>
  </si>
  <si>
    <t xml:space="preserve">      B3 -00.0315 -00.0630        </t>
  </si>
  <si>
    <t xml:space="preserve">      B7 -00.0315 -00.1890        </t>
  </si>
  <si>
    <t xml:space="preserve">      B8 -00.0315 -00.2205        </t>
  </si>
  <si>
    <t xml:space="preserve">      B9 -00.0315 -00.2520        </t>
  </si>
  <si>
    <t xml:space="preserve">      C1 -00.0630 +00.0000        </t>
  </si>
  <si>
    <t xml:space="preserve">      C2 -00.0630 -00.0315        </t>
  </si>
  <si>
    <t xml:space="preserve">      C3 -00.0630 -00.0630        </t>
  </si>
  <si>
    <t xml:space="preserve">      C7 -00.0630 -00.1890        </t>
  </si>
  <si>
    <t xml:space="preserve">      C8 -00.0630 -00.2205        </t>
  </si>
  <si>
    <t xml:space="preserve">      C9 -00.0630 -00.2520        </t>
  </si>
  <si>
    <t xml:space="preserve">      D1 -00.0945 +00.0000        </t>
  </si>
  <si>
    <t xml:space="preserve">      D2 -00.0945 -00.0315        </t>
  </si>
  <si>
    <t xml:space="preserve">      D3 -00.0945 -00.0630        </t>
  </si>
  <si>
    <t xml:space="preserve">      D7 -00.0945 -00.1890        </t>
  </si>
  <si>
    <t xml:space="preserve">      D8 -00.0945 -00.2205        </t>
  </si>
  <si>
    <t xml:space="preserve">      D9 -00.0945 -00.2520        </t>
  </si>
  <si>
    <t xml:space="preserve">      E1 -00.1260 +00.0000        </t>
  </si>
  <si>
    <t xml:space="preserve">      E2 -00.1260 -00.0315        </t>
  </si>
  <si>
    <t xml:space="preserve">      E3 -00.1260 -00.0630        </t>
  </si>
  <si>
    <t xml:space="preserve">      E7 -00.1260 -00.1890        </t>
  </si>
  <si>
    <t xml:space="preserve">      E8 -00.1260 -00.2205        </t>
  </si>
  <si>
    <t xml:space="preserve">      E9 -00.1260 -00.2520        </t>
  </si>
  <si>
    <t xml:space="preserve">      F1 -00.1575 +00.0000        </t>
  </si>
  <si>
    <t xml:space="preserve">      F2 -00.1575 -00.0315        </t>
  </si>
  <si>
    <t xml:space="preserve">      F3 -00.1575 -00.0630        </t>
  </si>
  <si>
    <t xml:space="preserve">      F7 -00.1575 -00.1890        </t>
  </si>
  <si>
    <t xml:space="preserve">      F8 -00.1575 -00.2205        </t>
  </si>
  <si>
    <t xml:space="preserve">      F9 -00.1575 -00.2520        </t>
  </si>
  <si>
    <t xml:space="preserve">      G1 -00.1890 +00.0000        </t>
  </si>
  <si>
    <t xml:space="preserve">      G2 -00.1890 -00.0315        </t>
  </si>
  <si>
    <t xml:space="preserve">      G3 -00.1890 -00.0630        </t>
  </si>
  <si>
    <t xml:space="preserve">      G7 -00.1890 -00.1890        </t>
  </si>
  <si>
    <t xml:space="preserve">      G8 -00.1890 -00.2205        </t>
  </si>
  <si>
    <t xml:space="preserve">      G9 -00.1890 -00.2520        </t>
  </si>
  <si>
    <t xml:space="preserve">      H1 -00.2205 +00.0000        </t>
  </si>
  <si>
    <t xml:space="preserve">      H2 -00.2205 -00.0315        </t>
  </si>
  <si>
    <t xml:space="preserve">      H3 -00.2205 -00.0630        </t>
  </si>
  <si>
    <t xml:space="preserve">      H7 -00.2205 -00.1890        </t>
  </si>
  <si>
    <t xml:space="preserve">      H8 -00.2205 -00.2205        </t>
  </si>
  <si>
    <t xml:space="preserve">      H9 -00.2205 -00.2520        </t>
  </si>
  <si>
    <t xml:space="preserve">      J1 -00.2520 +00.0000        </t>
  </si>
  <si>
    <t xml:space="preserve">      J2 -00.2520 -00.0315        </t>
  </si>
  <si>
    <t xml:space="preserve">      J3 -00.2520 -00.0630        </t>
  </si>
  <si>
    <t xml:space="preserve">      J7 -00.2520 -00.1890        </t>
  </si>
  <si>
    <t xml:space="preserve">      J8 -00.2520 -00.2205        </t>
  </si>
  <si>
    <t xml:space="preserve">      J9 -00.2520 -00.2520        </t>
  </si>
  <si>
    <t xml:space="preserve">      K1 -00.2835 +00.0000        </t>
  </si>
  <si>
    <t xml:space="preserve">      K2 -00.2835 -00.0315        </t>
  </si>
  <si>
    <t xml:space="preserve">      K3 -00.2835 -00.0630        </t>
  </si>
  <si>
    <t xml:space="preserve">      K7 -00.2835 -00.1890        </t>
  </si>
  <si>
    <t xml:space="preserve">      K8 -00.2835 -00.2205        </t>
  </si>
  <si>
    <t xml:space="preserve">      K9 -00.2835 -00.2520        </t>
  </si>
  <si>
    <t xml:space="preserve">      L1 -00.3150 +00.0000        </t>
  </si>
  <si>
    <t xml:space="preserve">      L2 -00.3150 -00.0315        </t>
  </si>
  <si>
    <t xml:space="preserve">      L3 -00.3150 -00.0630        </t>
  </si>
  <si>
    <t xml:space="preserve">      L7 -00.3150 -00.1890        </t>
  </si>
  <si>
    <t xml:space="preserve">      L8 -00.3150 -00.2205        </t>
  </si>
  <si>
    <t xml:space="preserve">      L9 -00.3150 -00.2520        </t>
  </si>
  <si>
    <t xml:space="preserve">      M1 -00.3465 +00.0000        </t>
  </si>
  <si>
    <t xml:space="preserve">      M2 -00.3465 -00.0315        </t>
  </si>
  <si>
    <t xml:space="preserve">      M3 -00.3465 -00.0630        </t>
  </si>
  <si>
    <t xml:space="preserve">      M7 -00.3465 -00.1890        </t>
  </si>
  <si>
    <t xml:space="preserve">      M8 -00.3465 -00.2205        </t>
  </si>
  <si>
    <t xml:space="preserve">      M9 -00.3465 -00.2520        </t>
  </si>
  <si>
    <t xml:space="preserve">      N1 -00.3780 +00.0000        </t>
  </si>
  <si>
    <t xml:space="preserve">      N2 -00.3780 -00.0315        </t>
  </si>
  <si>
    <t xml:space="preserve">      N3 -00.3780 -00.0630        </t>
  </si>
  <si>
    <t xml:space="preserve">      N7 -00.3780 -00.1890        </t>
  </si>
  <si>
    <t xml:space="preserve">      N8 -00.3780 -00.2205        </t>
  </si>
  <si>
    <t xml:space="preserve">      N9 -00.3780 -00.2520        </t>
  </si>
  <si>
    <t xml:space="preserve">      P1 -00.4094 +00.0000        </t>
  </si>
  <si>
    <t xml:space="preserve">      P2 -00.4094 -00.0315        </t>
  </si>
  <si>
    <t xml:space="preserve">      P3 -00.4094 -00.0630        </t>
  </si>
  <si>
    <t xml:space="preserve">      P7 -00.4094 -00.1890        </t>
  </si>
  <si>
    <t xml:space="preserve">      P8 -00.4094 -00.2205        </t>
  </si>
  <si>
    <t xml:space="preserve">      P9 -00.4094 -00.2520        </t>
  </si>
  <si>
    <t xml:space="preserve">      R1 -00.4409 +00.0000        </t>
  </si>
  <si>
    <t xml:space="preserve">      R2 -00.4409 -00.0315        </t>
  </si>
  <si>
    <t xml:space="preserve">      R3 -00.4409 -00.0630        </t>
  </si>
  <si>
    <t xml:space="preserve">      R7 -00.4409 -00.1890        </t>
  </si>
  <si>
    <t xml:space="preserve">      R8 -00.4409 -00.2205        </t>
  </si>
  <si>
    <t xml:space="preserve">      R9 -00.4409 -00.2520        </t>
  </si>
  <si>
    <t xml:space="preserve">      T1 -00.4724 +00.0000        </t>
  </si>
  <si>
    <t xml:space="preserve">      T2 -00.4724 -00.0315        </t>
  </si>
  <si>
    <t xml:space="preserve">      T3 -00.4724 -00.0630        </t>
  </si>
  <si>
    <t xml:space="preserve">      T7 -00.4724 -00.1890        </t>
  </si>
  <si>
    <t xml:space="preserve">      T8 -00.4724 -00.2205        </t>
  </si>
  <si>
    <t xml:space="preserve">      T9 -00.4724 -00.2520        </t>
  </si>
  <si>
    <t xml:space="preserve">ic_fbga96_14x9_pt8mm               96  P -00.4724 -00.2520 +00.0000 +00.0000          SMT     </t>
  </si>
  <si>
    <t xml:space="preserve">ic_fbga96_14x9_pt8mm_v2            96  P -00.4724 -00.2520 +00.0000 +00.0000          SMT     </t>
  </si>
  <si>
    <t xml:space="preserve">ic_fbga96_14x9_pt8mm_v3            96  P -00.4724 -00.2520 +00.0000 +00.0000          SMT     </t>
  </si>
  <si>
    <t xml:space="preserve">ic_pn-101816                       65  P -00.3231 -00.3510 +00.0279 +00.0000          SMT     </t>
  </si>
  <si>
    <t xml:space="preserve">       2 -00.0197 +00.0000        </t>
  </si>
  <si>
    <t xml:space="preserve">       3 -00.0394 +00.0000        </t>
  </si>
  <si>
    <t xml:space="preserve">       4 -00.0591 +00.0000        </t>
  </si>
  <si>
    <t xml:space="preserve">       5 -00.0787 +00.0000        </t>
  </si>
  <si>
    <t xml:space="preserve">       6 -00.0984 +00.0000        </t>
  </si>
  <si>
    <t xml:space="preserve">       7 -00.1181 +00.0000        </t>
  </si>
  <si>
    <t xml:space="preserve">       8 -00.1378 +00.0000        </t>
  </si>
  <si>
    <t xml:space="preserve">       9 -00.1575 +00.0000        </t>
  </si>
  <si>
    <t xml:space="preserve">      10 -00.1772 +00.0000        </t>
  </si>
  <si>
    <t xml:space="preserve">      11 -00.1968 +00.0000        </t>
  </si>
  <si>
    <t xml:space="preserve">      12 -00.2165 +00.0000        </t>
  </si>
  <si>
    <t xml:space="preserve">      13 -00.2362 +00.0000        </t>
  </si>
  <si>
    <t xml:space="preserve">      14 -00.2559 +00.0000        </t>
  </si>
  <si>
    <t xml:space="preserve">      15 -00.2756 +00.0000        </t>
  </si>
  <si>
    <t xml:space="preserve">      16 -00.2953 +00.0000        </t>
  </si>
  <si>
    <t xml:space="preserve">      17 -00.3231 -00.0279        </t>
  </si>
  <si>
    <t xml:space="preserve">      18 -00.3231 -00.0475        </t>
  </si>
  <si>
    <t xml:space="preserve">      19 -00.3231 -00.0672        </t>
  </si>
  <si>
    <t xml:space="preserve">      20 -00.3231 -00.0869        </t>
  </si>
  <si>
    <t xml:space="preserve">      21 -00.3231 -00.1066        </t>
  </si>
  <si>
    <t xml:space="preserve">      22 -00.3231 -00.1263        </t>
  </si>
  <si>
    <t xml:space="preserve">      23 -00.3231 -00.1460        </t>
  </si>
  <si>
    <t xml:space="preserve">      24 -00.3231 -00.1657        </t>
  </si>
  <si>
    <t xml:space="preserve">      25 -00.3231 -00.1853        </t>
  </si>
  <si>
    <t xml:space="preserve">      26 -00.3231 -00.2050        </t>
  </si>
  <si>
    <t xml:space="preserve">      27 -00.3231 -00.2247        </t>
  </si>
  <si>
    <t xml:space="preserve">      28 -00.3231 -00.2444        </t>
  </si>
  <si>
    <t xml:space="preserve">      29 -00.3231 -00.2641        </t>
  </si>
  <si>
    <t xml:space="preserve">      30 -00.3231 -00.2838        </t>
  </si>
  <si>
    <t xml:space="preserve">      31 -00.3231 -00.3035        </t>
  </si>
  <si>
    <t xml:space="preserve">      32 -00.3231 -00.3231        </t>
  </si>
  <si>
    <t xml:space="preserve">      33 -00.2953 -00.3510        </t>
  </si>
  <si>
    <t xml:space="preserve">      34 -00.2756 -00.3510        </t>
  </si>
  <si>
    <t xml:space="preserve">      35 -00.2559 -00.3510        </t>
  </si>
  <si>
    <t xml:space="preserve">      36 -00.2362 -00.3510        </t>
  </si>
  <si>
    <t xml:space="preserve">      37 -00.2165 -00.3510        </t>
  </si>
  <si>
    <t xml:space="preserve">      38 -00.1968 -00.3510        </t>
  </si>
  <si>
    <t xml:space="preserve">      39 -00.1772 -00.3510        </t>
  </si>
  <si>
    <t xml:space="preserve">      40 -00.1575 -00.3510        </t>
  </si>
  <si>
    <t xml:space="preserve">      41 -00.1378 -00.3510        </t>
  </si>
  <si>
    <t xml:space="preserve">      42 -00.1181 -00.3510        </t>
  </si>
  <si>
    <t xml:space="preserve">      43 -00.0984 -00.3510        </t>
  </si>
  <si>
    <t xml:space="preserve">      44 -00.0787 -00.3510        </t>
  </si>
  <si>
    <t xml:space="preserve">      45 -00.0591 -00.3510        </t>
  </si>
  <si>
    <t xml:space="preserve">      46 -00.0394 -00.3510        </t>
  </si>
  <si>
    <t xml:space="preserve">      47 -00.0197 -00.3510        </t>
  </si>
  <si>
    <t xml:space="preserve">      48 +00.0000 -00.3510        </t>
  </si>
  <si>
    <t xml:space="preserve">      49 +00.0279 -00.3231        </t>
  </si>
  <si>
    <t xml:space="preserve">      50 +00.0279 -00.3035        </t>
  </si>
  <si>
    <t xml:space="preserve">      51 +00.0279 -00.2838        </t>
  </si>
  <si>
    <t xml:space="preserve">      52 +00.0279 -00.2641        </t>
  </si>
  <si>
    <t xml:space="preserve">      53 +00.0279 -00.2444        </t>
  </si>
  <si>
    <t xml:space="preserve">      54 +00.0279 -00.2247        </t>
  </si>
  <si>
    <t xml:space="preserve">      55 +00.0279 -00.2050        </t>
  </si>
  <si>
    <t xml:space="preserve">      56 +00.0279 -00.1853        </t>
  </si>
  <si>
    <t xml:space="preserve">      57 +00.0279 -00.1657        </t>
  </si>
  <si>
    <t xml:space="preserve">      58 +00.0279 -00.1460        </t>
  </si>
  <si>
    <t xml:space="preserve">      59 +00.0279 -00.1263        </t>
  </si>
  <si>
    <t xml:space="preserve">      60 +00.0279 -00.1066        </t>
  </si>
  <si>
    <t xml:space="preserve">      61 +00.0279 -00.0869        </t>
  </si>
  <si>
    <t xml:space="preserve">      62 +00.0279 -00.0672        </t>
  </si>
  <si>
    <t xml:space="preserve">      63 +00.0279 -00.0475        </t>
  </si>
  <si>
    <t xml:space="preserve">      64 +00.0279 -00.0279        </t>
  </si>
  <si>
    <t xml:space="preserve">    MTG1 -00.1476 -00.1755        </t>
  </si>
  <si>
    <t xml:space="preserve">ic_pn-116989                       21  P -00.1119 -00.1450 +00.0331 +00.0000          SMT     </t>
  </si>
  <si>
    <t xml:space="preserve">       6 -00.1119 -00.0331        </t>
  </si>
  <si>
    <t xml:space="preserve">       7 -00.1119 -00.0528        </t>
  </si>
  <si>
    <t xml:space="preserve">       8 -00.1119 -00.0725        </t>
  </si>
  <si>
    <t xml:space="preserve">       9 -00.1119 -00.0922        </t>
  </si>
  <si>
    <t xml:space="preserve">      10 -00.1119 -00.1119        </t>
  </si>
  <si>
    <t xml:space="preserve">      11 -00.0787 -00.1450        </t>
  </si>
  <si>
    <t xml:space="preserve">      12 -00.0591 -00.1450        </t>
  </si>
  <si>
    <t xml:space="preserve">      13 -00.0394 -00.1450        </t>
  </si>
  <si>
    <t xml:space="preserve">      14 -00.0197 -00.1450        </t>
  </si>
  <si>
    <t xml:space="preserve">      15 +00.0000 -00.1450        </t>
  </si>
  <si>
    <t xml:space="preserve">      16 +00.0331 -00.1119        </t>
  </si>
  <si>
    <t xml:space="preserve">      17 +00.0331 -00.0922        </t>
  </si>
  <si>
    <t xml:space="preserve">      18 +00.0331 -00.0725        </t>
  </si>
  <si>
    <t xml:space="preserve">      19 +00.0331 -00.0528        </t>
  </si>
  <si>
    <t xml:space="preserve">      20 +00.0331 -00.0331        </t>
  </si>
  <si>
    <t xml:space="preserve">    MTG1 -00.0394 -00.0725        </t>
  </si>
  <si>
    <t xml:space="preserve">ic_pn-117302                        8  P -00.0591 -00.0360 +00.0000 +00.0000          SMT     </t>
  </si>
  <si>
    <t xml:space="preserve">       5 -00.0591 -00.0360        </t>
  </si>
  <si>
    <t xml:space="preserve">       6 -00.0394 -00.0360        </t>
  </si>
  <si>
    <t xml:space="preserve">       7 -00.0197 -00.0360        </t>
  </si>
  <si>
    <t xml:space="preserve">       8 +00.0000 -00.0360        </t>
  </si>
  <si>
    <t xml:space="preserve">ic_pn-127340                       25  P -00.2115 -00.0959 +00.0000 +00.0369          SMT     </t>
  </si>
  <si>
    <t xml:space="preserve">       2 -00.0172 +00.0369        </t>
  </si>
  <si>
    <t xml:space="preserve">       3 -00.0369 +00.0369        </t>
  </si>
  <si>
    <t xml:space="preserve">       4 -00.0566 +00.0369        </t>
  </si>
  <si>
    <t xml:space="preserve">       5 -00.0762 +00.0369        </t>
  </si>
  <si>
    <t xml:space="preserve">       6 -00.0959 +00.0369        </t>
  </si>
  <si>
    <t xml:space="preserve">       7 -00.1156 +00.0369        </t>
  </si>
  <si>
    <t xml:space="preserve">       8 -00.1353 +00.0369        </t>
  </si>
  <si>
    <t xml:space="preserve">       9 -00.1550 +00.0369        </t>
  </si>
  <si>
    <t xml:space="preserve">      10 -00.1747 +00.0369        </t>
  </si>
  <si>
    <t xml:space="preserve">      11 -00.1943 +00.0369        </t>
  </si>
  <si>
    <t xml:space="preserve">      12 -00.2115 +00.0000        </t>
  </si>
  <si>
    <t xml:space="preserve">      13 -00.2115 -00.0591        </t>
  </si>
  <si>
    <t xml:space="preserve">      14 -00.1944 -00.0959        </t>
  </si>
  <si>
    <t xml:space="preserve">      15 -00.1747 -00.0959        </t>
  </si>
  <si>
    <t xml:space="preserve">      16 -00.1550 -00.0959        </t>
  </si>
  <si>
    <t xml:space="preserve">      17 -00.1353 -00.0959        </t>
  </si>
  <si>
    <t xml:space="preserve">      18 -00.1156 -00.0959        </t>
  </si>
  <si>
    <t xml:space="preserve">      19 -00.0959 -00.0959        </t>
  </si>
  <si>
    <t xml:space="preserve">      20 -00.0762 -00.0959        </t>
  </si>
  <si>
    <t xml:space="preserve">      21 -00.0566 -00.0959        </t>
  </si>
  <si>
    <t xml:space="preserve">      22 -00.0369 -00.0959        </t>
  </si>
  <si>
    <t xml:space="preserve">      23 -00.0172 -00.0959        </t>
  </si>
  <si>
    <t xml:space="preserve">      24 +00.0000 -00.0591        </t>
  </si>
  <si>
    <t xml:space="preserve">    MTG1 -00.1058 -00.0295        </t>
  </si>
  <si>
    <t xml:space="preserve">ic_pn-136886                       17  P -00.0880 -00.1170 +00.0290 +00.0000          SMT     </t>
  </si>
  <si>
    <t xml:space="preserve">       1 -00.0000 +00.0000        </t>
  </si>
  <si>
    <t xml:space="preserve">       5 -00.0880 -00.0290        </t>
  </si>
  <si>
    <t xml:space="preserve">       6 -00.0880 -00.0487        </t>
  </si>
  <si>
    <t xml:space="preserve">       7 -00.0880 -00.0683        </t>
  </si>
  <si>
    <t xml:space="preserve">       8 -00.0880 -00.0880        </t>
  </si>
  <si>
    <t xml:space="preserve">       9 -00.0591 -00.1170        </t>
  </si>
  <si>
    <t xml:space="preserve">      10 -00.0394 -00.1170        </t>
  </si>
  <si>
    <t xml:space="preserve">      11 -00.0197 -00.1170        </t>
  </si>
  <si>
    <t xml:space="preserve">      12 -00.0000 -00.1170        </t>
  </si>
  <si>
    <t xml:space="preserve">      13 +00.0290 -00.0880        </t>
  </si>
  <si>
    <t xml:space="preserve">      14 +00.0290 -00.0683        </t>
  </si>
  <si>
    <t xml:space="preserve">      15 +00.0290 -00.0487        </t>
  </si>
  <si>
    <t xml:space="preserve">      16 +00.0290 -00.0290        </t>
  </si>
  <si>
    <t xml:space="preserve">    MTG1 -00.0295 -00.0585        </t>
  </si>
  <si>
    <t xml:space="preserve">ic_pn-142940                       17  P -00.1515 -00.0954 +00.0000 +00.0364          SMT     </t>
  </si>
  <si>
    <t xml:space="preserve">       2 -00.0265 +00.0364        </t>
  </si>
  <si>
    <t xml:space="preserve">       3 -00.0462 +00.0364        </t>
  </si>
  <si>
    <t xml:space="preserve">       4 -00.0659 +00.0364        </t>
  </si>
  <si>
    <t xml:space="preserve">       5 -00.0856 +00.0364        </t>
  </si>
  <si>
    <t xml:space="preserve">       6 -00.1053 +00.0364        </t>
  </si>
  <si>
    <t xml:space="preserve">       7 -00.1250 +00.0364        </t>
  </si>
  <si>
    <t xml:space="preserve">       8 -00.1515 +00.0000        </t>
  </si>
  <si>
    <t xml:space="preserve">       9 -00.1515 -00.0591        </t>
  </si>
  <si>
    <t xml:space="preserve">      10 -00.1250 -00.0954        </t>
  </si>
  <si>
    <t xml:space="preserve">      11 -00.1053 -00.0954        </t>
  </si>
  <si>
    <t xml:space="preserve">      12 -00.0856 -00.0954        </t>
  </si>
  <si>
    <t xml:space="preserve">      13 -00.0659 -00.0954        </t>
  </si>
  <si>
    <t xml:space="preserve">      14 -00.0462 -00.0954        </t>
  </si>
  <si>
    <t xml:space="preserve">      15 -00.0265 -00.0954        </t>
  </si>
  <si>
    <t xml:space="preserve">      16 +00.0000 -00.0591        </t>
  </si>
  <si>
    <t xml:space="preserve">    MTG1 -00.0757 -00.0295        </t>
  </si>
  <si>
    <t xml:space="preserve">ic_pn-170998                        9  P -00.0768 -00.1191 +00.0000 +00.0000          SMT     </t>
  </si>
  <si>
    <t xml:space="preserve">       2 -00.0256 +00.0000        </t>
  </si>
  <si>
    <t xml:space="preserve">       3 -00.0512 +00.0000        </t>
  </si>
  <si>
    <t xml:space="preserve">       4 -00.0768 +00.0000        </t>
  </si>
  <si>
    <t xml:space="preserve">       5 -00.0768 -00.1191        </t>
  </si>
  <si>
    <t xml:space="preserve">       6 -00.0512 -00.1191        </t>
  </si>
  <si>
    <t xml:space="preserve">       7 -00.0256 -00.1191        </t>
  </si>
  <si>
    <t xml:space="preserve">       8 +00.0000 -00.1191        </t>
  </si>
  <si>
    <t xml:space="preserve">    MTG1 -00.0384 -00.0596        </t>
  </si>
  <si>
    <t xml:space="preserve">ic_pn-190755                        8  P -00.0591 -00.0360 +00.0000 +00.0000          SMT     </t>
  </si>
  <si>
    <t xml:space="preserve">ic_pn-190758                        8  P -00.0591 -00.0360 +00.0000 +00.0000          SMT     </t>
  </si>
  <si>
    <t xml:space="preserve">ic_pn-190759                        9  P -00.0591 -00.0934 +00.0000 +00.0000          SMT     </t>
  </si>
  <si>
    <t xml:space="preserve">       5 -00.0591 -00.0934        </t>
  </si>
  <si>
    <t xml:space="preserve">       6 -00.0394 -00.0934        </t>
  </si>
  <si>
    <t xml:space="preserve">       7 -00.0197 -00.0934        </t>
  </si>
  <si>
    <t xml:space="preserve">       8 +00.0000 -00.0934        </t>
  </si>
  <si>
    <t xml:space="preserve">    MTG1 -00.0295 -00.0467        </t>
  </si>
  <si>
    <t xml:space="preserve">ic_pn-190760                        9  P -00.0591 -00.1091 +00.0000 +00.0000          SMT     </t>
  </si>
  <si>
    <t xml:space="preserve">       5 -00.0591 -00.1091        </t>
  </si>
  <si>
    <t xml:space="preserve">       6 -00.0394 -00.1091        </t>
  </si>
  <si>
    <t xml:space="preserve">       7 -00.0197 -00.1091        </t>
  </si>
  <si>
    <t xml:space="preserve">       8 +00.0000 -00.1091        </t>
  </si>
  <si>
    <t xml:space="preserve">    MTG1 -00.0295 -00.0546        </t>
  </si>
  <si>
    <t xml:space="preserve">ic_pn-196176                        6  P -00.0394 -00.0384 +00.0000 +00.0000          SMT     </t>
  </si>
  <si>
    <t xml:space="preserve">       4 -00.0394 -00.0384        </t>
  </si>
  <si>
    <t xml:space="preserve">       5 -00.0197 -00.0384        </t>
  </si>
  <si>
    <t xml:space="preserve">       6 +00.0000 -00.0384        </t>
  </si>
  <si>
    <t xml:space="preserve">ic_pn-198935                        9  P -00.1500 -00.2282 +00.0000 +00.0000          SMT     </t>
  </si>
  <si>
    <t xml:space="preserve">       3 -00.1000 +00.0000        </t>
  </si>
  <si>
    <t xml:space="preserve">       4 -00.1500 +00.0000        </t>
  </si>
  <si>
    <t xml:space="preserve">       5 -00.1500 -00.2282        </t>
  </si>
  <si>
    <t xml:space="preserve">       6 -00.1000 -00.2282        </t>
  </si>
  <si>
    <t xml:space="preserve">       7 -00.0500 -00.2282        </t>
  </si>
  <si>
    <t xml:space="preserve">       8 +00.0000 -00.2282        </t>
  </si>
  <si>
    <t xml:space="preserve">    MTG1 -00.0750 -00.1141        </t>
  </si>
  <si>
    <t xml:space="preserve">ic_pn-317774                       15  P -00.1318 -00.0954 +00.0000 +00.0364          SMT     </t>
  </si>
  <si>
    <t xml:space="preserve">       7 -00.1318 +00.0000        </t>
  </si>
  <si>
    <t xml:space="preserve">       8 -00.1318 -00.0591        </t>
  </si>
  <si>
    <t xml:space="preserve">       9 -00.1053 -00.0954        </t>
  </si>
  <si>
    <t xml:space="preserve">      10 -00.0856 -00.0954        </t>
  </si>
  <si>
    <t xml:space="preserve">      11 -00.0659 -00.0954        </t>
  </si>
  <si>
    <t xml:space="preserve">      12 -00.0462 -00.0954        </t>
  </si>
  <si>
    <t xml:space="preserve">      13 -00.0265 -00.0954        </t>
  </si>
  <si>
    <t xml:space="preserve">      14 +00.0000 -00.0591        </t>
  </si>
  <si>
    <t xml:space="preserve">    MTG1 -00.0659 -00.0295        </t>
  </si>
  <si>
    <t xml:space="preserve">ic_pn-317774_4vias                 15  P -00.1318 -00.0954 +00.0000 +00.0364          SMT     </t>
  </si>
  <si>
    <t xml:space="preserve">ic_pn-487685                        9  P -00.1500 -00.2282 +00.0000 +00.0000          SMT     </t>
  </si>
  <si>
    <t xml:space="preserve">ic_pn-52710                        17  P -00.0856 -00.1120 +00.0265 +00.0000          SMT     </t>
  </si>
  <si>
    <t xml:space="preserve">       4 -00.0590 +00.0000        </t>
  </si>
  <si>
    <t xml:space="preserve">       5 -00.0856 -00.0265        </t>
  </si>
  <si>
    <t xml:space="preserve">       6 -00.0856 -00.0462        </t>
  </si>
  <si>
    <t xml:space="preserve">       7 -00.0856 -00.0659        </t>
  </si>
  <si>
    <t xml:space="preserve">       8 -00.0856 -00.0856        </t>
  </si>
  <si>
    <t xml:space="preserve">       9 -00.0590 -00.1120        </t>
  </si>
  <si>
    <t xml:space="preserve">      10 -00.0394 -00.1120        </t>
  </si>
  <si>
    <t xml:space="preserve">      11 -00.0197 -00.1120        </t>
  </si>
  <si>
    <t xml:space="preserve">      12 +00.0000 -00.1120        </t>
  </si>
  <si>
    <t xml:space="preserve">      13 +00.0265 -00.0856        </t>
  </si>
  <si>
    <t xml:space="preserve">      14 +00.0265 -00.0659        </t>
  </si>
  <si>
    <t xml:space="preserve">      15 +00.0265 -00.0462        </t>
  </si>
  <si>
    <t xml:space="preserve">      16 +00.0265 -00.0265        </t>
  </si>
  <si>
    <t xml:space="preserve">    MTG1 -00.0295 -00.0560        </t>
  </si>
  <si>
    <t xml:space="preserve">ic_so16_300                        16  P -00.3500 -00.3600 +00.0000 +00.0000          SMT     </t>
  </si>
  <si>
    <t xml:space="preserve">       5 -00.2000 +00.0000        </t>
  </si>
  <si>
    <t xml:space="preserve">       6 -00.2500 +00.0000        </t>
  </si>
  <si>
    <t xml:space="preserve">       7 -00.3000 +00.0000        </t>
  </si>
  <si>
    <t xml:space="preserve">       8 -00.3500 +00.0000        </t>
  </si>
  <si>
    <t xml:space="preserve">       9 -00.3500 -00.3600        </t>
  </si>
  <si>
    <t xml:space="preserve">      10 -00.3000 -00.3600        </t>
  </si>
  <si>
    <t xml:space="preserve">      11 -00.2500 -00.3600        </t>
  </si>
  <si>
    <t xml:space="preserve">      12 -00.2000 -00.3600        </t>
  </si>
  <si>
    <t xml:space="preserve">      13 -00.1500 -00.3600        </t>
  </si>
  <si>
    <t xml:space="preserve">      14 -00.1000 -00.3600        </t>
  </si>
  <si>
    <t xml:space="preserve">      15 -00.0500 -00.3600        </t>
  </si>
  <si>
    <t xml:space="preserve">      16 +00.0000 -00.3600        </t>
  </si>
  <si>
    <t xml:space="preserve">ic_so8_150_pri                      8  P -00.1500 -00.2000 +00.0000 +00.0000          SMT     </t>
  </si>
  <si>
    <t xml:space="preserve">       5 -00.1500 -00.2000        </t>
  </si>
  <si>
    <t xml:space="preserve">       6 -00.1000 -00.2000        </t>
  </si>
  <si>
    <t xml:space="preserve">       7 -00.0500 -00.2000        </t>
  </si>
  <si>
    <t xml:space="preserve">       8 +00.0000 -00.2000        </t>
  </si>
  <si>
    <t xml:space="preserve">ic_so8_150_sec                      8  P -00.1500 -00.2000 +00.0000 +00.0000          SMT     </t>
  </si>
  <si>
    <t xml:space="preserve">ic_son6_40                          6  P -00.0394 -00.0241 +00.0000 +00.0000          SMT     </t>
  </si>
  <si>
    <t xml:space="preserve">       4 -00.0394 -00.0241        </t>
  </si>
  <si>
    <t xml:space="preserve">       5 -00.0197 -00.0241        </t>
  </si>
  <si>
    <t xml:space="preserve">       6 +00.0000 -00.0241        </t>
  </si>
  <si>
    <t xml:space="preserve">ic_sot23_6pin                       6  P -00.0748 -00.0900 +00.0000 +00.0000          SMT     </t>
  </si>
  <si>
    <t xml:space="preserve">       2 -00.0374 +00.0000        </t>
  </si>
  <si>
    <t xml:space="preserve">       3 -00.0748 +00.0000        </t>
  </si>
  <si>
    <t xml:space="preserve">       4 -00.0748 -00.0900        </t>
  </si>
  <si>
    <t xml:space="preserve">       5 -00.0374 -00.0900        </t>
  </si>
  <si>
    <t xml:space="preserve">       6 +00.0000 -00.0900        </t>
  </si>
  <si>
    <t xml:space="preserve">ic_sot66                            6  P -00.0394 -00.0550 +00.0000 +00.0000          SMT     </t>
  </si>
  <si>
    <t xml:space="preserve">       4 -00.0394 -00.0550        </t>
  </si>
  <si>
    <t xml:space="preserve">       5 -00.0197 -00.0550        </t>
  </si>
  <si>
    <t xml:space="preserve">       6 +00.0000 -00.0550        </t>
  </si>
  <si>
    <t xml:space="preserve">ic_tsop48_730                      48  P -00.4527 -00.7650 +00.0000 +00.0000          SMT     </t>
  </si>
  <si>
    <t xml:space="preserve">       5 -00.0788 +00.0000        </t>
  </si>
  <si>
    <t xml:space="preserve">       6 -00.0985 +00.0000        </t>
  </si>
  <si>
    <t xml:space="preserve">      12 -00.2166 +00.0000        </t>
  </si>
  <si>
    <t xml:space="preserve">      17 -00.3150 +00.0000        </t>
  </si>
  <si>
    <t xml:space="preserve">      18 -00.3347 +00.0000        </t>
  </si>
  <si>
    <t xml:space="preserve">      19 -00.3544 +00.0000        </t>
  </si>
  <si>
    <t xml:space="preserve">      20 -00.3740 +00.0000        </t>
  </si>
  <si>
    <t xml:space="preserve">      21 -00.3937 +00.0000        </t>
  </si>
  <si>
    <t xml:space="preserve">      22 -00.4134 +00.0000        </t>
  </si>
  <si>
    <t xml:space="preserve">      23 -00.4331 +00.0000        </t>
  </si>
  <si>
    <t xml:space="preserve">      24 -00.4527 +00.0000        </t>
  </si>
  <si>
    <t xml:space="preserve">      25 -00.4527 -00.7650        </t>
  </si>
  <si>
    <t xml:space="preserve">      26 -00.4331 -00.7650        </t>
  </si>
  <si>
    <t xml:space="preserve">      27 -00.4134 -00.7650        </t>
  </si>
  <si>
    <t xml:space="preserve">      28 -00.3937 -00.7650        </t>
  </si>
  <si>
    <t xml:space="preserve">      29 -00.3740 -00.7650        </t>
  </si>
  <si>
    <t xml:space="preserve">      30 -00.3544 -00.7650        </t>
  </si>
  <si>
    <t xml:space="preserve">      31 -00.3347 -00.7650        </t>
  </si>
  <si>
    <t xml:space="preserve">      32 -00.3150 -00.7650        </t>
  </si>
  <si>
    <t xml:space="preserve">      33 -00.2953 -00.7650        </t>
  </si>
  <si>
    <t xml:space="preserve">      34 -00.2756 -00.7650        </t>
  </si>
  <si>
    <t xml:space="preserve">      35 -00.2559 -00.7650        </t>
  </si>
  <si>
    <t xml:space="preserve">      36 -00.2362 -00.7650        </t>
  </si>
  <si>
    <t xml:space="preserve">      37 -00.2166 -00.7650        </t>
  </si>
  <si>
    <t xml:space="preserve">      38 -00.1968 -00.7650        </t>
  </si>
  <si>
    <t xml:space="preserve">      39 -00.1772 -00.7650        </t>
  </si>
  <si>
    <t xml:space="preserve">      40 -00.1575 -00.7650        </t>
  </si>
  <si>
    <t xml:space="preserve">      41 -00.1378 -00.7650        </t>
  </si>
  <si>
    <t xml:space="preserve">      42 -00.1181 -00.7650        </t>
  </si>
  <si>
    <t xml:space="preserve">      43 -00.0985 -00.7650        </t>
  </si>
  <si>
    <t xml:space="preserve">      44 -00.0788 -00.7650        </t>
  </si>
  <si>
    <t xml:space="preserve">      45 -00.0590 -00.7650        </t>
  </si>
  <si>
    <t xml:space="preserve">      46 -00.0394 -00.7650        </t>
  </si>
  <si>
    <t xml:space="preserve">      47 -00.0197 -00.7650        </t>
  </si>
  <si>
    <t xml:space="preserve">      48 +00.0000 -00.7650        </t>
  </si>
  <si>
    <t xml:space="preserve">ic_tsop5                            5  P -00.0748 -00.0950 +00.0000 +00.0000          SMT     </t>
  </si>
  <si>
    <t xml:space="preserve">       4 -00.0748 -00.0950        </t>
  </si>
  <si>
    <t xml:space="preserve">       5 +00.0000 -00.0950        </t>
  </si>
  <si>
    <t xml:space="preserve">ic_tsop5_65                         5  P -00.0788 -00.0950 +00.0000 +00.0000          SMT     </t>
  </si>
  <si>
    <t xml:space="preserve">       2 -00.0394 +00.0000        </t>
  </si>
  <si>
    <t xml:space="preserve">       3 -00.0788 +00.0000        </t>
  </si>
  <si>
    <t xml:space="preserve">       4 -00.0788 -00.0950        </t>
  </si>
  <si>
    <t xml:space="preserve">ic_tsot5                            5  P -00.0748 -00.0920 +00.0000 +00.0000          SMT     </t>
  </si>
  <si>
    <t xml:space="preserve">       4 -00.0748 -00.0920        </t>
  </si>
  <si>
    <t xml:space="preserve">       5 +00.0000 -00.0920        </t>
  </si>
  <si>
    <t xml:space="preserve">ic_tssop14_180                     14  P -00.1536 -00.2300 +00.0000 +00.0000          SMT     </t>
  </si>
  <si>
    <t xml:space="preserve">       4 -00.0767 +00.0000        </t>
  </si>
  <si>
    <t xml:space="preserve">       5 -00.1023 +00.0000        </t>
  </si>
  <si>
    <t xml:space="preserve">       6 -00.1280 +00.0000        </t>
  </si>
  <si>
    <t xml:space="preserve">       7 -00.1536 +00.0000        </t>
  </si>
  <si>
    <t xml:space="preserve">       8 -00.1536 -00.2300        </t>
  </si>
  <si>
    <t xml:space="preserve">       9 -00.1280 -00.2300        </t>
  </si>
  <si>
    <t xml:space="preserve">      10 -00.1023 -00.2300        </t>
  </si>
  <si>
    <t xml:space="preserve">      11 -00.0767 -00.2300        </t>
  </si>
  <si>
    <t xml:space="preserve">      12 -00.0512 -00.2300        </t>
  </si>
  <si>
    <t xml:space="preserve">      13 -00.0256 -00.2300        </t>
  </si>
  <si>
    <t xml:space="preserve">      14 +00.0000 -00.2300        </t>
  </si>
  <si>
    <t xml:space="preserve">ic_ufbga100_7x7_pt5mm             100  P -00.2165 -00.2165 +00.0000 +00.0000          SMT     </t>
  </si>
  <si>
    <t xml:space="preserve">      A2 +00.0000 -00.0197        </t>
  </si>
  <si>
    <t xml:space="preserve">      A3 +00.0000 -00.0394        </t>
  </si>
  <si>
    <t xml:space="preserve">      A4 +00.0000 -00.0591        </t>
  </si>
  <si>
    <t xml:space="preserve">      A5 +00.0000 -00.0787        </t>
  </si>
  <si>
    <t xml:space="preserve">      A6 +00.0000 -00.0984        </t>
  </si>
  <si>
    <t xml:space="preserve">      A7 +00.0000 -00.1181        </t>
  </si>
  <si>
    <t xml:space="preserve">      A8 +00.0000 -00.1378        </t>
  </si>
  <si>
    <t xml:space="preserve">      A9 +00.0000 -00.1575        </t>
  </si>
  <si>
    <t xml:space="preserve">     A10 +00.0000 -00.1772        </t>
  </si>
  <si>
    <t xml:space="preserve">     A11 +00.0000 -00.1969        </t>
  </si>
  <si>
    <t xml:space="preserve">     A12 +00.0000 -00.2165        </t>
  </si>
  <si>
    <t xml:space="preserve">      B1 -00.0197 +00.0000        </t>
  </si>
  <si>
    <t xml:space="preserve">      B2 -00.0197 -00.0197        </t>
  </si>
  <si>
    <t xml:space="preserve">      B3 -00.0197 -00.0394        </t>
  </si>
  <si>
    <t xml:space="preserve">      B4 -00.0197 -00.0591        </t>
  </si>
  <si>
    <t xml:space="preserve">      B5 -00.0197 -00.0787        </t>
  </si>
  <si>
    <t xml:space="preserve">      B6 -00.0197 -00.0984        </t>
  </si>
  <si>
    <t xml:space="preserve">      B7 -00.0197 -00.1181        </t>
  </si>
  <si>
    <t xml:space="preserve">      B8 -00.0197 -00.1378        </t>
  </si>
  <si>
    <t xml:space="preserve">      B9 -00.0197 -00.1575        </t>
  </si>
  <si>
    <t xml:space="preserve">     B10 -00.0197 -00.1772        </t>
  </si>
  <si>
    <t xml:space="preserve">     B11 -00.0197 -00.1969        </t>
  </si>
  <si>
    <t xml:space="preserve">     B12 -00.0197 -00.2165        </t>
  </si>
  <si>
    <t xml:space="preserve">      C1 -00.0394 +00.0000        </t>
  </si>
  <si>
    <t xml:space="preserve">      C2 -00.0394 -00.0197        </t>
  </si>
  <si>
    <t xml:space="preserve">      C3 -00.0394 -00.0394        </t>
  </si>
  <si>
    <t xml:space="preserve">      C4 -00.0394 -00.0591        </t>
  </si>
  <si>
    <t xml:space="preserve">      C5 -00.0394 -00.0787        </t>
  </si>
  <si>
    <t xml:space="preserve">      C8 -00.0394 -00.1378        </t>
  </si>
  <si>
    <t xml:space="preserve">      C9 -00.0394 -00.1575        </t>
  </si>
  <si>
    <t xml:space="preserve">     C10 -00.0394 -00.1772        </t>
  </si>
  <si>
    <t xml:space="preserve">     C11 -00.0394 -00.1969        </t>
  </si>
  <si>
    <t xml:space="preserve">     C12 -00.0394 -00.2165        </t>
  </si>
  <si>
    <t xml:space="preserve">      D1 -00.0591 +00.0000        </t>
  </si>
  <si>
    <t xml:space="preserve">      D2 -00.0591 -00.0197        </t>
  </si>
  <si>
    <t xml:space="preserve">      D3 -00.0591 -00.0394        </t>
  </si>
  <si>
    <t xml:space="preserve">     D10 -00.0591 -00.1772        </t>
  </si>
  <si>
    <t xml:space="preserve">     D11 -00.0591 -00.1969        </t>
  </si>
  <si>
    <t xml:space="preserve">     D12 -00.0591 -00.2165        </t>
  </si>
  <si>
    <t xml:space="preserve">      E1 -00.0787 +00.0000        </t>
  </si>
  <si>
    <t xml:space="preserve">      E2 -00.0787 -00.0197        </t>
  </si>
  <si>
    <t xml:space="preserve">      E3 -00.0787 -00.0394        </t>
  </si>
  <si>
    <t xml:space="preserve">     E10 -00.0787 -00.1772        </t>
  </si>
  <si>
    <t xml:space="preserve">     E11 -00.0787 -00.1969        </t>
  </si>
  <si>
    <t xml:space="preserve">     E12 -00.0787 -00.2165        </t>
  </si>
  <si>
    <t xml:space="preserve">      F1 -00.0984 +00.0000        </t>
  </si>
  <si>
    <t xml:space="preserve">      F2 -00.0984 -00.0197        </t>
  </si>
  <si>
    <t xml:space="preserve">     F11 -00.0984 -00.1969        </t>
  </si>
  <si>
    <t xml:space="preserve">     F12 -00.0984 -00.2165        </t>
  </si>
  <si>
    <t xml:space="preserve">      G1 -00.1181 +00.0000        </t>
  </si>
  <si>
    <t xml:space="preserve">      G2 -00.1181 -00.0197        </t>
  </si>
  <si>
    <t xml:space="preserve">     G11 -00.1181 -00.1969        </t>
  </si>
  <si>
    <t xml:space="preserve">     G12 -00.1181 -00.2165        </t>
  </si>
  <si>
    <t xml:space="preserve">      H1 -00.1378 +00.0000        </t>
  </si>
  <si>
    <t xml:space="preserve">      H2 -00.1378 -00.0197        </t>
  </si>
  <si>
    <t xml:space="preserve">      H3 -00.1378 -00.0394        </t>
  </si>
  <si>
    <t xml:space="preserve">     H10 -00.1378 -00.1772        </t>
  </si>
  <si>
    <t xml:space="preserve">     H11 -00.1378 -00.1969        </t>
  </si>
  <si>
    <t xml:space="preserve">     H12 -00.1378 -00.2165        </t>
  </si>
  <si>
    <t xml:space="preserve">      J1 -00.1575 +00.0000        </t>
  </si>
  <si>
    <t xml:space="preserve">      J2 -00.1575 -00.0197        </t>
  </si>
  <si>
    <t xml:space="preserve">      J3 -00.1575 -00.0394        </t>
  </si>
  <si>
    <t xml:space="preserve">     J10 -00.1575 -00.1772        </t>
  </si>
  <si>
    <t xml:space="preserve">     J11 -00.1575 -00.1969        </t>
  </si>
  <si>
    <t xml:space="preserve">     J12 -00.1575 -00.2165        </t>
  </si>
  <si>
    <t xml:space="preserve">      K1 -00.1772 +00.0000        </t>
  </si>
  <si>
    <t xml:space="preserve">      K2 -00.1772 -00.0197        </t>
  </si>
  <si>
    <t xml:space="preserve">      K3 -00.1772 -00.0394        </t>
  </si>
  <si>
    <t xml:space="preserve">      K4 -00.1772 -00.0591        </t>
  </si>
  <si>
    <t xml:space="preserve">      K5 -00.1772 -00.0787        </t>
  </si>
  <si>
    <t xml:space="preserve">      K8 -00.1772 -00.1378        </t>
  </si>
  <si>
    <t xml:space="preserve">      K9 -00.1772 -00.1575        </t>
  </si>
  <si>
    <t xml:space="preserve">     K10 -00.1772 -00.1772        </t>
  </si>
  <si>
    <t xml:space="preserve">     K11 -00.1772 -00.1969        </t>
  </si>
  <si>
    <t xml:space="preserve">     K12 -00.1772 -00.2165        </t>
  </si>
  <si>
    <t xml:space="preserve">      L1 -00.1969 +00.0000        </t>
  </si>
  <si>
    <t xml:space="preserve">      L2 -00.1969 -00.0197        </t>
  </si>
  <si>
    <t xml:space="preserve">      L3 -00.1969 -00.0394        </t>
  </si>
  <si>
    <t xml:space="preserve">      L4 -00.1969 -00.0591        </t>
  </si>
  <si>
    <t xml:space="preserve">      L5 -00.1969 -00.0787        </t>
  </si>
  <si>
    <t xml:space="preserve">      L6 -00.1969 -00.0984        </t>
  </si>
  <si>
    <t xml:space="preserve">      L7 -00.1969 -00.1181        </t>
  </si>
  <si>
    <t xml:space="preserve">      L8 -00.1969 -00.1378        </t>
  </si>
  <si>
    <t xml:space="preserve">      L9 -00.1969 -00.1575        </t>
  </si>
  <si>
    <t xml:space="preserve">     L10 -00.1969 -00.1772        </t>
  </si>
  <si>
    <t xml:space="preserve">     L11 -00.1969 -00.1969        </t>
  </si>
  <si>
    <t xml:space="preserve">     L12 -00.1969 -00.2165        </t>
  </si>
  <si>
    <t xml:space="preserve">      M1 -00.2165 +00.0000        </t>
  </si>
  <si>
    <t xml:space="preserve">      M2 -00.2165 -00.0197        </t>
  </si>
  <si>
    <t xml:space="preserve">      M3 -00.2165 -00.0394        </t>
  </si>
  <si>
    <t xml:space="preserve">      M4 -00.2165 -00.0591        </t>
  </si>
  <si>
    <t xml:space="preserve">      M5 -00.2165 -00.0787        </t>
  </si>
  <si>
    <t xml:space="preserve">      M6 -00.2165 -00.0984        </t>
  </si>
  <si>
    <t xml:space="preserve">      M7 -00.2165 -00.1181        </t>
  </si>
  <si>
    <t xml:space="preserve">      M8 -00.2165 -00.1378        </t>
  </si>
  <si>
    <t xml:space="preserve">      M9 -00.2165 -00.1575        </t>
  </si>
  <si>
    <t xml:space="preserve">     M10 -00.2165 -00.1772        </t>
  </si>
  <si>
    <t xml:space="preserve">     M11 -00.2165 -00.1969        </t>
  </si>
  <si>
    <t xml:space="preserve">     M12 -00.2165 -00.2165        </t>
  </si>
  <si>
    <t xml:space="preserve">ind_0402                            2  P -00.0350 +00.0000 +00.0000 +00.0000          SMT     </t>
  </si>
  <si>
    <t xml:space="preserve">ind_1206_pri                        2  P -00.1250 +00.0000 +00.0000 +00.0000          SMT     </t>
  </si>
  <si>
    <t xml:space="preserve">ind_1206_sec                        2  P -00.1250 +00.0000 +00.0000 +00.0000          SMT     </t>
  </si>
  <si>
    <t xml:space="preserve">ind_94499904                        2  P -00.0850 +00.0000 +00.0000 +00.1150          SMT     </t>
  </si>
  <si>
    <t xml:space="preserve">       2 -00.0850 +00.1150        </t>
  </si>
  <si>
    <t xml:space="preserve">ind_mss7341                         2  P -00.2450 +00.0000 +00.0000 +00.0000          SMT     </t>
  </si>
  <si>
    <t xml:space="preserve">       2 -00.2450 +00.0000        </t>
  </si>
  <si>
    <t xml:space="preserve">ind_pn-136874                       2  P -00.3700 +00.0000 +00.0000 +00.0000          SMT     </t>
  </si>
  <si>
    <t xml:space="preserve">       2 -00.3700 +00.0000        </t>
  </si>
  <si>
    <t xml:space="preserve">mech_donut_o390_i240                1  P +00.1575 +00.0000 +00.1575 +00.0000          SMT     </t>
  </si>
  <si>
    <t xml:space="preserve">    MTG1 +00.1575 +00.0000        </t>
  </si>
  <si>
    <t xml:space="preserve">mech_npth_o283_i240_220             1  P +00.1310 +00.0000 +00.1310 +00.0000          SMT     </t>
  </si>
  <si>
    <t xml:space="preserve">    MTG1 +00.1310 +00.0000        </t>
  </si>
  <si>
    <t xml:space="preserve">pcp_7343h                           2  P -00.3000 +00.0000 +00.0000 +00.0000          SMT     </t>
  </si>
  <si>
    <t xml:space="preserve">       2 -00.3000 +00.0000        </t>
  </si>
  <si>
    <t xml:space="preserve">rs_0201                             2  P -00.0210 +00.0000 +00.0000 +00.0000          SMT     </t>
  </si>
  <si>
    <t xml:space="preserve">rs_0402                             2  P -00.0350 +00.0000 +00.0000 +00.0000          SMT     </t>
  </si>
  <si>
    <t xml:space="preserve">rs_0402_alt1                        2  P -00.0350 +00.0000 +00.0000 +00.0000          SMT     </t>
  </si>
  <si>
    <t xml:space="preserve">rs_0603_pri                         2  P -00.0650 +00.0000 +00.0000 +00.0000          SMT     </t>
  </si>
  <si>
    <t xml:space="preserve">rs_0603_sec                         2  P -00.0650 +00.0000 +00.0000 +00.0000          SMT     </t>
  </si>
  <si>
    <t xml:space="preserve">rs_1206_pri                         2  P -00.1250 +00.0000 +00.0000 +00.0000          SMT     </t>
  </si>
  <si>
    <t xml:space="preserve">rs_1206_sec                         2  P -00.1250 +00.0000 +00.0000 +00.0000          SMT     </t>
  </si>
  <si>
    <t xml:space="preserve">rs_194691                          10  P -00.1630 -00.0410 -00.0040 +00.0410          SMT     </t>
  </si>
  <si>
    <t xml:space="preserve">       1 -00.0040 +00.0000        </t>
  </si>
  <si>
    <t xml:space="preserve">       2 -00.0370 +00.0410        </t>
  </si>
  <si>
    <t xml:space="preserve">       3 -00.0680 +00.0410        </t>
  </si>
  <si>
    <t xml:space="preserve">       4 -00.0990 +00.0410        </t>
  </si>
  <si>
    <t xml:space="preserve">       5 -00.1300 +00.0410        </t>
  </si>
  <si>
    <t xml:space="preserve">       6 -00.1630 +00.0000        </t>
  </si>
  <si>
    <t xml:space="preserve">       7 -00.1300 -00.0410        </t>
  </si>
  <si>
    <t xml:space="preserve">       8 -00.0990 -00.0410        </t>
  </si>
  <si>
    <t xml:space="preserve">       9 -00.0680 -00.0410        </t>
  </si>
  <si>
    <t xml:space="preserve">      10 -00.0370 -00.0410        </t>
  </si>
  <si>
    <t xml:space="preserve">rs_24708181                         2  P -00.2600 +00.0000 +00.0000 +00.0000          SMT     </t>
  </si>
  <si>
    <t xml:space="preserve">       2 -00.2600 +00.0000        </t>
  </si>
  <si>
    <t xml:space="preserve">rs_24783011                         8  P -00.1025 -00.0610 +00.0000 +00.0000          SMT     </t>
  </si>
  <si>
    <t xml:space="preserve">       2 -00.0355 +00.0000        </t>
  </si>
  <si>
    <t xml:space="preserve">       3 -00.0670 +00.0000        </t>
  </si>
  <si>
    <t xml:space="preserve">       4 -00.1025 +00.0000        </t>
  </si>
  <si>
    <t xml:space="preserve">       5 -00.1025 -00.0610        </t>
  </si>
  <si>
    <t xml:space="preserve">       6 -00.0670 -00.0610        </t>
  </si>
  <si>
    <t xml:space="preserve">       7 -00.0355 -00.0610        </t>
  </si>
  <si>
    <t xml:space="preserve">       8 +00.0000 -00.0610        </t>
  </si>
  <si>
    <t xml:space="preserve">rs_83360003                         8  P -00.0945 -00.0650 +00.0000 +00.0000          SMT     </t>
  </si>
  <si>
    <t xml:space="preserve">       2 -00.0315 +00.0000        </t>
  </si>
  <si>
    <t xml:space="preserve">       3 -00.0630 +00.0000        </t>
  </si>
  <si>
    <t xml:space="preserve">       4 -00.0945 +00.0000        </t>
  </si>
  <si>
    <t xml:space="preserve">       5 -00.0945 -00.0650        </t>
  </si>
  <si>
    <t xml:space="preserve">       6 -00.0630 -00.0650        </t>
  </si>
  <si>
    <t xml:space="preserve">       7 -00.0315 -00.0650        </t>
  </si>
  <si>
    <t xml:space="preserve">       8 +00.0000 -00.0650        </t>
  </si>
  <si>
    <t xml:space="preserve">rs_944690                          10  P -00.1630 -00.0410 -00.0040 +00.0410          SMT     </t>
  </si>
  <si>
    <t xml:space="preserve">rs_koa-cn1j4rt                      8  P -00.0945 -00.0650 +00.0000 +00.0000          SMT     </t>
  </si>
  <si>
    <t xml:space="preserve">rv_944009                           2  P -00.1800 +00.0000 +00.0000 +00.0000          SMT     </t>
  </si>
  <si>
    <t xml:space="preserve">rv_944009_sec                       2  P -00.1800 +00.0000 +00.0000 +00.0000          SMT     </t>
  </si>
  <si>
    <t xml:space="preserve">std_sc75_po132                      3  P -00.0400 -00.0600 +00.0000 +00.0000          SMT     </t>
  </si>
  <si>
    <t xml:space="preserve">       2 -00.0400 +00.0000        </t>
  </si>
  <si>
    <t xml:space="preserve">       3 -00.0200 -00.0600        </t>
  </si>
  <si>
    <t xml:space="preserve">std_sot23_6pin                      6  P -00.0748 -00.0900 +00.0000 +00.0000          SMT     </t>
  </si>
  <si>
    <t xml:space="preserve">std_sot23_po132_pri                 3  P -00.0750 -00.0825 +00.0000 +00.0000          SMT     </t>
  </si>
  <si>
    <t xml:space="preserve">       2 -00.0750 +00.0000        </t>
  </si>
  <si>
    <t xml:space="preserve">       3 -00.0375 -00.0825        </t>
  </si>
  <si>
    <t xml:space="preserve">std_sot23_po132_sec                 3  P -00.0750 -00.0825 +00.0000 +00.0000          SMT     </t>
  </si>
  <si>
    <t xml:space="preserve">std_sot363                          6  P -00.0512 -00.0800 +00.0000 +00.0000          SMT     </t>
  </si>
  <si>
    <t xml:space="preserve">       4 -00.0512 -00.0800        </t>
  </si>
  <si>
    <t xml:space="preserve">       5 -00.0256 -00.0800        </t>
  </si>
  <si>
    <t xml:space="preserve">       6 +00.0000 -00.0800        </t>
  </si>
  <si>
    <t xml:space="preserve">sw_pn-14564                         6  P +00.0000 -00.4530 +00.3000 +00.0000          SMT     </t>
  </si>
  <si>
    <t xml:space="preserve">       2 +00.1000 +00.0000        </t>
  </si>
  <si>
    <t xml:space="preserve">       4 +00.2000 +00.0000        </t>
  </si>
  <si>
    <t xml:space="preserve">       8 +00.3000 +00.0000        </t>
  </si>
  <si>
    <t xml:space="preserve">      C1 +00.1000 -00.4530        </t>
  </si>
  <si>
    <t xml:space="preserve">      C2 +00.2000 -00.4530        </t>
  </si>
  <si>
    <t xml:space="preserve">tf_94526401                        16  P -00.3500 -00.3600 +00.0000 +00.0000          SMT     </t>
  </si>
  <si>
    <t xml:space="preserve">tp_c25                              1  P +00.0000 +00.0000 +00.0000 +00.0000          SMT     </t>
  </si>
  <si>
    <t>tp_c25_12                           1  P +00.0000 +00.0000 +00.0000 +00.0000          THRUHOLE</t>
  </si>
  <si>
    <t xml:space="preserve">tp_c25_wpm                          1  P +00.0000 +00.0000 +00.0000 +00.0000          SMT     </t>
  </si>
  <si>
    <t xml:space="preserve">tp_c35                              1  P +00.0000 +00.0000 +00.0000 +00.0000          SMT     </t>
  </si>
  <si>
    <t>tp_c35_22                           1  P +00.0000 +00.0000 +00.0000 +00.0000          THRUHOLE</t>
  </si>
  <si>
    <t xml:space="preserve">tp_c35_wpm                          1  P +00.0000 +00.0000 +00.0000 +00.0000          SMT     </t>
  </si>
  <si>
    <t>.BOM</t>
  </si>
  <si>
    <t xml:space="preserve">*REF ASSY REF      PART NUMBER       REF/DES  VALUE 1  UNIT OF MEASURE   VALUE 2  UNIT OF MEASURE    +    -  PART DESCRIPTION  VENDOR'S PART #   VENDOR's NAME   </t>
  </si>
  <si>
    <t xml:space="preserve">   1               193340-Q23        U50                                                                     PS2802-1 SO4 OPTO 193340-Q23                          </t>
  </si>
  <si>
    <t xml:space="preserve">   1               23126-096-01      U2                                                                      74AHC32 TSSOP14 Q 23126-096-01                        </t>
  </si>
  <si>
    <t xml:space="preserve">   3               311422-Q11        C38                                                                     1UF 10% 10V 0402  311422-Q11                          </t>
  </si>
  <si>
    <t xml:space="preserve">                   311422-Q11        C47                                                                     1UF 10% 10V 0402  311422-Q11                          </t>
  </si>
  <si>
    <t xml:space="preserve">                   311422-Q11        C66                                                                     1UF 10% 10V 0402  311422-Q11                          </t>
  </si>
  <si>
    <t xml:space="preserve">  78               311422-Q12        C26                                                                     0.1uF 10% 16V 040 311422-Q12                          </t>
  </si>
  <si>
    <t xml:space="preserve">                   311422-Q12        C35                                                                     0.1uF 10% 16V 040 311422-Q12                          </t>
  </si>
  <si>
    <t xml:space="preserve">                   311422-Q12        C36                                                                     0.1uF 10% 16V 040 311422-Q12                          </t>
  </si>
  <si>
    <t xml:space="preserve">                   311422-Q12        C37                                                                     0.1uF 10% 16V 040 311422-Q12                          </t>
  </si>
  <si>
    <t xml:space="preserve">                   311422-Q12        C39                                                                     0.1uF 10% 16V 040 311422-Q12                          </t>
  </si>
  <si>
    <t xml:space="preserve">                   311422-Q12        C40                                                                     0.1uF 10% 16V 040 311422-Q12                          </t>
  </si>
  <si>
    <t xml:space="preserve">                   311422-Q12        C42                                                                     0.1uF 10% 16V 040 311422-Q12                          </t>
  </si>
  <si>
    <t xml:space="preserve">                   311422-Q12        C43                                                                     0.1uF 10% 16V 040 311422-Q12                          </t>
  </si>
  <si>
    <t xml:space="preserve">                   311422-Q12        C46                                                                     0.1uF 10% 16V 040 311422-Q12                          </t>
  </si>
  <si>
    <t xml:space="preserve">                   311422-Q12        C48                                                                     0.1uF 10% 16V 040 311422-Q12                          </t>
  </si>
  <si>
    <t xml:space="preserve">                   311422-Q12        C49                                                                     0.1uF 10% 16V 040 311422-Q12                          </t>
  </si>
  <si>
    <t xml:space="preserve">                   311422-Q12        C50                                                                     0.1uF 10% 16V 040 311422-Q12                          </t>
  </si>
  <si>
    <t xml:space="preserve">                   311422-Q12        C51                                                                     0.1uF 10% 16V 040 311422-Q12                          </t>
  </si>
  <si>
    <t xml:space="preserve">                   311422-Q12        C52                                                                     0.1uF 10% 16V 040 311422-Q12                          </t>
  </si>
  <si>
    <t xml:space="preserve">                   311422-Q12        C54                                                                     0.1uF 10% 16V 040 311422-Q12                          </t>
  </si>
  <si>
    <t xml:space="preserve">                   311422-Q12        C55                                                                     0.1uF 10% 16V 040 311422-Q12                          </t>
  </si>
  <si>
    <t xml:space="preserve">                   311422-Q12        C57                                                                     0.1uF 10% 16V 040 311422-Q12                          </t>
  </si>
  <si>
    <t xml:space="preserve">                   311422-Q12        C58                                                                     0.1uF 10% 16V 040 311422-Q12                          </t>
  </si>
  <si>
    <t xml:space="preserve">                   311422-Q12        C59                                                                     0.1uF 10% 16V 040 311422-Q12                          </t>
  </si>
  <si>
    <t xml:space="preserve">                   311422-Q12        C62                                                                     0.1uF 10% 16V 040 311422-Q12                          </t>
  </si>
  <si>
    <t xml:space="preserve">                   311422-Q12        C63                                                                     0.1uF 10% 16V 040 311422-Q12                          </t>
  </si>
  <si>
    <t xml:space="preserve">                   311422-Q12        C64                                                                     0.1uF 10% 16V 040 311422-Q12                          </t>
  </si>
  <si>
    <t xml:space="preserve">                   311422-Q12        C69                                                                     0.1uF 10% 16V 040 311422-Q12                          </t>
  </si>
  <si>
    <t xml:space="preserve">                   311422-Q12        C80                                                                     0.1uF 10% 16V 040 311422-Q12                          </t>
  </si>
  <si>
    <t xml:space="preserve">                   311422-Q12        C83                                                                     0.1uF 10% 16V 040 311422-Q12                          </t>
  </si>
  <si>
    <t xml:space="preserve">                   311422-Q12        C84                                                                     0.1uF 10% 16V 040 311422-Q12                          </t>
  </si>
  <si>
    <t xml:space="preserve">                   311422-Q12        C85                                                                     0.1uF 10% 16V 040 311422-Q12                          </t>
  </si>
  <si>
    <t xml:space="preserve">                   311422-Q12        C86                                                                     0.1uF 10% 16V 040 311422-Q12                          </t>
  </si>
  <si>
    <t xml:space="preserve">                   311422-Q12        C87                                                                     0.1uF 10% 16V 040 311422-Q12                          </t>
  </si>
  <si>
    <t xml:space="preserve">                   311422-Q12        C97                                                                     0.1uF 10% 16V 040 311422-Q12                          </t>
  </si>
  <si>
    <t xml:space="preserve">                   311422-Q12        C102                                                                    0.1uF 10% 16V 040 311422-Q12                          </t>
  </si>
  <si>
    <t xml:space="preserve">                   311422-Q12        C104                                                                    0.1uF 10% 16V 040 311422-Q12                          </t>
  </si>
  <si>
    <t xml:space="preserve">                   311422-Q12        C110                                                                    0.1uF 10% 16V 040 311422-Q12                          </t>
  </si>
  <si>
    <t xml:space="preserve">                   311422-Q12        C112                                                                    0.1uF 10% 16V 040 311422-Q12                          </t>
  </si>
  <si>
    <t xml:space="preserve">                   311422-Q12        C113                                                                    0.1uF 10% 16V 040 311422-Q12                          </t>
  </si>
  <si>
    <t xml:space="preserve">                   311422-Q12        C116                                                                    0.1uF 10% 16V 040 311422-Q12                          </t>
  </si>
  <si>
    <t xml:space="preserve">                   311422-Q12        C118                                                                    0.1uF 10% 16V 040 311422-Q12                          </t>
  </si>
  <si>
    <t xml:space="preserve">                   311422-Q12        C122                                                                    0.1uF 10% 16V 040 311422-Q12                          </t>
  </si>
  <si>
    <t xml:space="preserve">                   311422-Q12        C123                                                                    0.1uF 10% 16V 040 311422-Q12                          </t>
  </si>
  <si>
    <t xml:space="preserve">                   311422-Q12        C124                                                                    0.1uF 10% 16V 040 311422-Q12                          </t>
  </si>
  <si>
    <t xml:space="preserve">                   311422-Q12        C125                                                                    0.1uF 10% 16V 040 311422-Q12                          </t>
  </si>
  <si>
    <t xml:space="preserve">                   311422-Q12        C134                                                                    0.1uF 10% 16V 040 311422-Q12                          </t>
  </si>
  <si>
    <t xml:space="preserve">                   311422-Q12        C149                                                                    0.1uF 10% 16V 040 311422-Q12                          </t>
  </si>
  <si>
    <t xml:space="preserve">                   311422-Q12        C153                                                                    0.1uF 10% 16V 040 311422-Q12                          </t>
  </si>
  <si>
    <t xml:space="preserve">                   311422-Q12        C161                                                                    0.1uF 10% 16V 040 311422-Q12                          </t>
  </si>
  <si>
    <t xml:space="preserve">                   311422-Q12        C162                                                                    0.1uF 10% 16V 040 311422-Q12                          </t>
  </si>
  <si>
    <t xml:space="preserve">                   311422-Q12        C164                                                                    0.1uF 10% 16V 040 311422-Q12                          </t>
  </si>
  <si>
    <t xml:space="preserve">                   311422-Q12        C165                                                                    0.1uF 10% 16V 040 311422-Q12                          </t>
  </si>
  <si>
    <t xml:space="preserve">                   311422-Q12        C166                                                                    0.1uF 10% 16V 040 311422-Q12                          </t>
  </si>
  <si>
    <t xml:space="preserve">                   311422-Q12        C170                                                                    0.1uF 10% 16V 040 311422-Q12                          </t>
  </si>
  <si>
    <t xml:space="preserve">                   311422-Q12        C173                                                                    0.1uF 10% 16V 040 311422-Q12                          </t>
  </si>
  <si>
    <t xml:space="preserve">                   311422-Q12        C177                                                                    0.1uF 10% 16V 040 311422-Q12                          </t>
  </si>
  <si>
    <t xml:space="preserve">                   311422-Q12        C180                                                                    0.1uF 10% 16V 040 311422-Q12                          </t>
  </si>
  <si>
    <t xml:space="preserve">                   311422-Q12        C183                                                                    0.1uF 10% 16V 040 311422-Q12                          </t>
  </si>
  <si>
    <t xml:space="preserve">                   311422-Q12        C184                                                                    0.1uF 10% 16V 040 311422-Q12                          </t>
  </si>
  <si>
    <t xml:space="preserve">                   311422-Q12        C185                                                                    0.1uF 10% 16V 040 311422-Q12                          </t>
  </si>
  <si>
    <t xml:space="preserve">                   311422-Q12        C186                                                                    0.1uF 10% 16V 040 311422-Q12                          </t>
  </si>
  <si>
    <t xml:space="preserve">                   311422-Q12        C187                                                                    0.1uF 10% 16V 040 311422-Q12                          </t>
  </si>
  <si>
    <t xml:space="preserve">                   311422-Q12        C188                                                                    0.1uF 10% 16V 040 311422-Q12                          </t>
  </si>
  <si>
    <t xml:space="preserve">                   311422-Q12        C190                                                                    0.1uF 10% 16V 040 311422-Q12                          </t>
  </si>
  <si>
    <t xml:space="preserve">                   311422-Q12        C191                                                                    0.1uF 10% 16V 040 311422-Q12                          </t>
  </si>
  <si>
    <t xml:space="preserve">                   311422-Q12        C193                                                                    0.1uF 10% 16V 040 311422-Q12                          </t>
  </si>
  <si>
    <t xml:space="preserve">                   311422-Q12        C194                                                                    0.1uF 10% 16V 040 311422-Q12                          </t>
  </si>
  <si>
    <t xml:space="preserve">                   311422-Q12        C195                                                                    0.1uF 10% 16V 040 311422-Q12                          </t>
  </si>
  <si>
    <t xml:space="preserve">                   311422-Q12        C196                                                                    0.1uF 10% 16V 040 311422-Q12                          </t>
  </si>
  <si>
    <t xml:space="preserve">                   311422-Q12        C198                                                                    0.1uF 10% 16V 040 311422-Q12                          </t>
  </si>
  <si>
    <t xml:space="preserve">                   311422-Q12        C200                                                                    0.1uF 10% 16V 040 311422-Q12                          </t>
  </si>
  <si>
    <t xml:space="preserve">                   311422-Q12        C203                                                                    0.1uF 10% 16V 040 311422-Q12                          </t>
  </si>
  <si>
    <t xml:space="preserve">                   311422-Q12        C207                                                                    0.1uF 10% 16V 040 311422-Q12                          </t>
  </si>
  <si>
    <t xml:space="preserve">                   311422-Q12        C216                                                                    0.1uF 10% 16V 040 311422-Q12                          </t>
  </si>
  <si>
    <t xml:space="preserve">                   311422-Q12        C223                                                                    0.1uF 10% 16V 040 311422-Q12                          </t>
  </si>
  <si>
    <t xml:space="preserve">                   311422-Q12        C224                                                                    0.1uF 10% 16V 040 311422-Q12                          </t>
  </si>
  <si>
    <t xml:space="preserve">                   311422-Q12        C226                                                                    0.1uF 10% 16V 040 311422-Q12                          </t>
  </si>
  <si>
    <t xml:space="preserve">                   311422-Q12        C233                                                                    0.1uF 10% 16V 040 311422-Q12                          </t>
  </si>
  <si>
    <t xml:space="preserve">                   311422-Q12        C237                                                                    0.1uF 10% 16V 040 311422-Q12                          </t>
  </si>
  <si>
    <t xml:space="preserve">                   311422-Q12        C243                                                                    0.1uF 10% 16V 040 311422-Q12                          </t>
  </si>
  <si>
    <t xml:space="preserve">                   311422-Q12        C250                                                                    0.1uF 10% 16V 040 311422-Q12                          </t>
  </si>
  <si>
    <t xml:space="preserve">                   311422-Q12        C526                                                                    0.1uF 10% 16V 040 311422-Q12                          </t>
  </si>
  <si>
    <t xml:space="preserve">  17               313687-Q09        R19                                                                     RES,MF-4.99K,100m 313687-Q09                          </t>
  </si>
  <si>
    <t xml:space="preserve">                   313687-Q09        R20                                                                     RES,MF-4.99K,100m 313687-Q09                          </t>
  </si>
  <si>
    <t xml:space="preserve">                   313687-Q09        R47                                                                     RES,MF-4.99K,100m 313687-Q09                          </t>
  </si>
  <si>
    <t xml:space="preserve">                   313687-Q09        R77                                                                     RES,MF-4.99K,100m 313687-Q09                          </t>
  </si>
  <si>
    <t xml:space="preserve">                   313687-Q09        R87                                                                     RES,MF-4.99K,100m 313687-Q09                          </t>
  </si>
  <si>
    <t xml:space="preserve">                   313687-Q09        R92                                                                     RES,MF-4.99K,100m 313687-Q09                          </t>
  </si>
  <si>
    <t xml:space="preserve">                   313687-Q09        R106                                                                    RES,MF-4.99K,100m 313687-Q09                          </t>
  </si>
  <si>
    <t xml:space="preserve">                   313687-Q09        R139                                                                    RES,MF-4.99K,100m 313687-Q09                          </t>
  </si>
  <si>
    <t xml:space="preserve">                   313687-Q09        R140                                                                    RES,MF-4.99K,100m 313687-Q09                          </t>
  </si>
  <si>
    <t xml:space="preserve">                   313687-Q09        R144                                                                    RES,MF-4.99K,100m 313687-Q09                          </t>
  </si>
  <si>
    <t xml:space="preserve">                   313687-Q09        R151                                                                    RES,MF-4.99K,100m 313687-Q09                          </t>
  </si>
  <si>
    <t xml:space="preserve">                   313687-Q09        R154                                                                    RES,MF-4.99K,100m 313687-Q09                          </t>
  </si>
  <si>
    <t xml:space="preserve">                   313687-Q09        R160                                                                    RES,MF-4.99K,100m 313687-Q09                          </t>
  </si>
  <si>
    <t xml:space="preserve">                   313687-Q09        R163                                                                    RES,MF-4.99K,100m 313687-Q09                          </t>
  </si>
  <si>
    <t xml:space="preserve">                   313687-Q09        R168                                                                    RES,MF-4.99K,100m 313687-Q09                          </t>
  </si>
  <si>
    <t xml:space="preserve">                   313687-Q09        R169                                                                    RES,MF-4.99K,100m 313687-Q09                          </t>
  </si>
  <si>
    <t xml:space="preserve">                   313687-Q09        R178                                                                    RES,MF-4.99K,100m 313687-Q09                          </t>
  </si>
  <si>
    <t xml:space="preserve">   4               313688-Q04        R167                                                                    49.9 1% 63MW 0402 313688-Q04                          </t>
  </si>
  <si>
    <t xml:space="preserve">                   313688-Q04        R173                                                                    49.9 1% 63MW 0402 313688-Q04                          </t>
  </si>
  <si>
    <t xml:space="preserve">                   313688-Q04        R174                                                                    49.9 1% 63MW 0402 313688-Q04                          </t>
  </si>
  <si>
    <t xml:space="preserve">                   313688-Q04        R175                                                                    49.9 1% 63MW 0402 313688-Q04                          </t>
  </si>
  <si>
    <t xml:space="preserve">   4               313688-Q13        R214                                                                    75 1% 63MW 0402 R 313688-Q13                          </t>
  </si>
  <si>
    <t xml:space="preserve">                   313688-Q13        R217                                                                    75 1% 63MW 0402 R 313688-Q13                          </t>
  </si>
  <si>
    <t xml:space="preserve">                   313688-Q13        R218                                                                    75 1% 63MW 0402 R 313688-Q13                          </t>
  </si>
  <si>
    <t xml:space="preserve">                   313688-Q13        R219                                                                    75 1% 63MW 0402 R 313688-Q13                          </t>
  </si>
  <si>
    <t xml:space="preserve">   1               313688-Q20        R191                                                                    12.1 1% 63MW 0402 313688-Q20                          </t>
  </si>
  <si>
    <t xml:space="preserve">   1               313688-Q21        R46                                                                     39.2 1% 63MW 0402 313688-Q21                          </t>
  </si>
  <si>
    <t xml:space="preserve">   1               313688-Q35        R69                                                                     140 1% 63MW 0402  313688-Q35                          </t>
  </si>
  <si>
    <t xml:space="preserve">   7               340915-Q01        C45                                                                     10uF 10% 10V 0805 340915-Q01                          </t>
  </si>
  <si>
    <t xml:space="preserve">                   340915-Q01        C82                                                                     10uF 10% 10V 0805 340915-Q01                          </t>
  </si>
  <si>
    <t xml:space="preserve">                   340915-Q01        C94                                                                     10uF 10% 10V 0805 340915-Q01                          </t>
  </si>
  <si>
    <t xml:space="preserve">                   340915-Q01        C145                                                                    10uF 10% 10V 0805 340915-Q01                          </t>
  </si>
  <si>
    <t xml:space="preserve">                   340915-Q01        C158                                                                    10uF 10% 10V 0805 340915-Q01                          </t>
  </si>
  <si>
    <t xml:space="preserve">                   340915-Q01        C174                                                                    10uF 10% 10V 0805 340915-Q01                          </t>
  </si>
  <si>
    <t xml:space="preserve">                   340915-Q01        C505                                                                    10uF 10% 10V 0805 340915-Q01                          </t>
  </si>
  <si>
    <t xml:space="preserve">   1            ME 40830-100         (PWB)                                                                   LEAD FREE REQUIRE 40830-100                           </t>
  </si>
  <si>
    <t xml:space="preserve">   2               6-400             U9                                                                      IC,ANALOG,SW-1,SP 6-400                               </t>
  </si>
  <si>
    <t xml:space="preserve">                   6-400             U13                                                                     IC,ANALOG,SW-1,SP 6-400                               </t>
  </si>
  <si>
    <t xml:space="preserve">   1               94260918          P4                                                                      72 PIN RT ANGLE P 94260918                            </t>
  </si>
  <si>
    <t xml:space="preserve">   2               94301001          R18                                                                     1K 1% 0.125W 1206 94301001                            </t>
  </si>
  <si>
    <t xml:space="preserve">                   94301001          R221                                                                    1K 1% 0.125W 1206 94301001                            </t>
  </si>
  <si>
    <t xml:space="preserve">   2               94301301          R132                                                                    1M 1% 125MW 1206  94301301                            </t>
  </si>
  <si>
    <t xml:space="preserve">                   94301301          R166                                                                    1M 1% 125MW 1206  94301301                            </t>
  </si>
  <si>
    <t xml:space="preserve">   1               94347602          D1                                                                      MBRS130 30V 1A SM 94347602                            </t>
  </si>
  <si>
    <t xml:space="preserve">   2               94374508          C77                                                                     1000pF 10% 500V 1 94374508                            </t>
  </si>
  <si>
    <t xml:space="preserve">                   94374508          C253                                                                    1000pF 10% 500V 1 94374508                            </t>
  </si>
  <si>
    <t xml:space="preserve">  12               94379734          R71                                                                     221 1% 0.1W 0603  94379734                            </t>
  </si>
  <si>
    <t xml:space="preserve">                   94379734          R78                                                                     221 1% 0.1W 0603  94379734                            </t>
  </si>
  <si>
    <t xml:space="preserve">                   94379734          R88                                                                     221 1% 0.1W 0603  94379734                            </t>
  </si>
  <si>
    <t xml:space="preserve">                   94379734          R94                                                                     221 1% 0.1W 0603  94379734                            </t>
  </si>
  <si>
    <t xml:space="preserve">                   94379734          R95                                                                     221 1% 0.1W 0603  94379734                            </t>
  </si>
  <si>
    <t xml:space="preserve">                   94379734          R97                                                                     221 1% 0.1W 0603  94379734                            </t>
  </si>
  <si>
    <t xml:space="preserve">                   94379734          R98                                                                     221 1% 0.1W 0603  94379734                            </t>
  </si>
  <si>
    <t xml:space="preserve">                   94379734          R103                                                                    221 1% 0.1W 0603  94379734                            </t>
  </si>
  <si>
    <t xml:space="preserve">                   94379734          R108                                                                    221 1% 0.1W 0603  94379734                            </t>
  </si>
  <si>
    <t xml:space="preserve">                   94379734          R109                                                                    221 1% 0.1W 0603  94379734                            </t>
  </si>
  <si>
    <t xml:space="preserve">                   94379734          R110                                                                    221 1% 0.1W 0603  94379734                            </t>
  </si>
  <si>
    <t xml:space="preserve">                   94379734          R222                                                                    221 1% 0.1W 0603  94379734                            </t>
  </si>
  <si>
    <t xml:space="preserve">   1               94379821          R102                                                                    1.62K 1% 63mW 060 94379821                            </t>
  </si>
  <si>
    <t xml:space="preserve">   1               94379881          R148                                                                    6.81K 1% 0.1W 060 94379881                            </t>
  </si>
  <si>
    <t xml:space="preserve">   1               94379958          R6                                                                      39.2K 1% 0.1W 060 94379958                            </t>
  </si>
  <si>
    <t xml:space="preserve">   3               94380051          R211                                                                    332K 1% 0.1W 0603 94380051                            </t>
  </si>
  <si>
    <t xml:space="preserve">                   94380051          R212                                                                    332K 1% 0.1W 0603 94380051                            </t>
  </si>
  <si>
    <t xml:space="preserve">                   94380051          R213                                                                    332K 1% 0.1W 0603 94380051                            </t>
  </si>
  <si>
    <t xml:space="preserve">   1               94380053          R204                                                                    348K 1% 63mW 0603 94380053                            </t>
  </si>
  <si>
    <t xml:space="preserve">   3               94380069          R10                                                                     511K 1% 0.1W 0603 94380069                            </t>
  </si>
  <si>
    <t xml:space="preserve">                   94380069          R15                                                                     511K 1% 0.1W 0603 94380069                            </t>
  </si>
  <si>
    <t xml:space="preserve">                   94380069          R192                                                                    511K 1% 0.1W 0603 94380069                            </t>
  </si>
  <si>
    <t xml:space="preserve">   1               94394068          R155                                                                    49.9 1% 0.1W 0603 94394068                            </t>
  </si>
  <si>
    <t xml:space="preserve">   6               94400902          RV1                                                                     30V 6.5J SMT 1812 94400902                            </t>
  </si>
  <si>
    <t xml:space="preserve">                   94400902          RV2                                                                     30V 6.5J SMT 1812 94400902                            </t>
  </si>
  <si>
    <t xml:space="preserve">                   94400902          RV3                                                                     30V 6.5J SMT 1812 94400902                            </t>
  </si>
  <si>
    <t xml:space="preserve">                   94400902          RV4                                                                     30V 6.5J SMT 1812 94400902                            </t>
  </si>
  <si>
    <t xml:space="preserve">                   94400902          RV5                                                                     30V 6.5J SMT 1812 94400902                            </t>
  </si>
  <si>
    <t xml:space="preserve">                   94400902          RV6                                                                     30V 6.5J SMT 1812 94400902                            </t>
  </si>
  <si>
    <t xml:space="preserve">   3               94460151          R67                                                                     33.2 1% 50mW 0402 94460151                            </t>
  </si>
  <si>
    <t xml:space="preserve">                   94460151          R114                                                                    33.2 1% 50mW 0402 94460151                            </t>
  </si>
  <si>
    <t xml:space="preserve">                   94460151          R131                                                                    33.2 1% 50mW 0402 94460151                            </t>
  </si>
  <si>
    <t xml:space="preserve">   5               94460169          R45                                                                     51 1% 50mW 0402 R 94460169                            </t>
  </si>
  <si>
    <t xml:space="preserve">                   94460169          R96                                                                     51 1% 50mW 0402 R 94460169                            </t>
  </si>
  <si>
    <t xml:space="preserve">                   94460169          R104                                                                    51 1% 50mW 0402 R 94460169                            </t>
  </si>
  <si>
    <t xml:space="preserve">                   94460169          R127                                                                    51 1% 50mW 0402 R 94460169                            </t>
  </si>
  <si>
    <t xml:space="preserve">                   94460169          R136                                                                    51 1% 50mW 0402 R 94460169                            </t>
  </si>
  <si>
    <t xml:space="preserve">   1               94460201          R70                                                                     100 1% 50mW 0402  94460201                            </t>
  </si>
  <si>
    <t xml:space="preserve">   4               94460230          R31                                                                     200 1% 63mW 0402  94460230                            </t>
  </si>
  <si>
    <t xml:space="preserve">                   94460230          R105                                                                    200 1% 63mW 0402  94460230                            </t>
  </si>
  <si>
    <t xml:space="preserve">                   94460230          R125                                                                    200 1% 63mW 0402  94460230                            </t>
  </si>
  <si>
    <t xml:space="preserve">                   94460230          R153                                                                    200 1% 63mW 0402  94460230                            </t>
  </si>
  <si>
    <t xml:space="preserve">  13               94460254          R17                                                                     357 1% 63mW 0402  94460254                            </t>
  </si>
  <si>
    <t xml:space="preserve">                   94460254          R21                                                                     357 1% 63mW 0402  94460254                            </t>
  </si>
  <si>
    <t xml:space="preserve">                   94460254          R25                                                                     357 1% 63mW 0402  94460254                            </t>
  </si>
  <si>
    <t xml:space="preserve">                   94460254          R37                                                                     357 1% 63mW 0402  94460254                            </t>
  </si>
  <si>
    <t xml:space="preserve">                   94460254          R38                                                                     357 1% 63mW 0402  94460254                            </t>
  </si>
  <si>
    <t xml:space="preserve">                   94460254          R40                                                                     357 1% 63mW 0402  94460254                            </t>
  </si>
  <si>
    <t xml:space="preserve">                   94460254          R52                                                                     357 1% 63mW 0402  94460254                            </t>
  </si>
  <si>
    <t xml:space="preserve">                   94460254          R53                                                                     357 1% 63mW 0402  94460254                            </t>
  </si>
  <si>
    <t xml:space="preserve">                   94460254          R134                                                                    357 1% 63mW 0402  94460254                            </t>
  </si>
  <si>
    <t xml:space="preserve">                   94460254          R135                                                                    357 1% 63mW 0402  94460254                            </t>
  </si>
  <si>
    <t xml:space="preserve">                   94460254          R145                                                                    357 1% 63mW 0402  94460254                            </t>
  </si>
  <si>
    <t xml:space="preserve">                   94460254          R161                                                                    357 1% 63mW 0402  94460254                            </t>
  </si>
  <si>
    <t xml:space="preserve">                   94460254          R195                                                                    357 1% 63mW 0402  94460254                            </t>
  </si>
  <si>
    <t xml:space="preserve">  17               94460301          R34                                                                     1K 1% 63mW 0402 R 94460301                            </t>
  </si>
  <si>
    <t xml:space="preserve">                   94460301          R48                                                                     1K 1% 63mW 0402 R 94460301                            </t>
  </si>
  <si>
    <t xml:space="preserve">                   94460301          R51                                                                     1K 1% 63mW 0402 R 94460301                            </t>
  </si>
  <si>
    <t xml:space="preserve">                   94460301          R54                                                                     1K 1% 63mW 0402 R 94460301                            </t>
  </si>
  <si>
    <t xml:space="preserve">                   94460301          R56                                                                     1K 1% 63mW 0402 R 94460301                            </t>
  </si>
  <si>
    <t xml:space="preserve">                   94460301          R61                                                                     1K 1% 63mW 0402 R 94460301                            </t>
  </si>
  <si>
    <t xml:space="preserve">                   94460301          R62                                                                     1K 1% 63mW 0402 R 94460301                            </t>
  </si>
  <si>
    <t xml:space="preserve">                   94460301          R68                                                                     1K 1% 63mW 0402 R 94460301                            </t>
  </si>
  <si>
    <t xml:space="preserve">                   94460301          R86                                                                     1K 1% 63mW 0402 R 94460301                            </t>
  </si>
  <si>
    <t xml:space="preserve">                   94460301          R93                                                                     1K 1% 63mW 0402 R 94460301                            </t>
  </si>
  <si>
    <t xml:space="preserve">                   94460301          R113                                                                    1K 1% 63mW 0402 R 94460301                            </t>
  </si>
  <si>
    <t xml:space="preserve">                   94460301          R120                                                                    1K 1% 63mW 0402 R 94460301                            </t>
  </si>
  <si>
    <t xml:space="preserve">                   94460301          R128                                                                    1K 1% 63mW 0402 R 94460301                            </t>
  </si>
  <si>
    <t xml:space="preserve">                   94460301          R150                                                                    1K 1% 63mW 0402 R 94460301                            </t>
  </si>
  <si>
    <t xml:space="preserve">                   94460301          R177                                                                    1K 1% 63mW 0402 R 94460301                            </t>
  </si>
  <si>
    <t xml:space="preserve">                   94460301          R180                                                                    1K 1% 63mW 0402 R 94460301                            </t>
  </si>
  <si>
    <t xml:space="preserve">                   94460301          R187                                                                    1K 1% 63mW 0402 R 94460301                            </t>
  </si>
  <si>
    <t xml:space="preserve">   7               94460333          R26                                                                     2.15K 1% 63MW 040 94460333                            </t>
  </si>
  <si>
    <t xml:space="preserve">                   94460333          R115                                                                    2.15K 1% 63MW 040 94460333                            </t>
  </si>
  <si>
    <t xml:space="preserve">                   94460333          R121                                                                    2.15K 1% 63MW 040 94460333                            </t>
  </si>
  <si>
    <t xml:space="preserve">                   94460333          R130                                                                    2.15K 1% 63MW 040 94460333                            </t>
  </si>
  <si>
    <t xml:space="preserve">                   94460333          R159                                                                    2.15K 1% 63MW 040 94460333                            </t>
  </si>
  <si>
    <t xml:space="preserve">                   94460333          R181                                                                    2.15K 1% 63MW 040 94460333                            </t>
  </si>
  <si>
    <t xml:space="preserve">                   94460333          R194                                                                    2.15K 1% 63MW 040 94460333                            </t>
  </si>
  <si>
    <t xml:space="preserve">  32               94460401          R23                                                                     10K 1% 63MW 0402  94460401                            </t>
  </si>
  <si>
    <t xml:space="preserve">                   94460401          R24                                                                     10K 1% 63MW 0402  94460401                            </t>
  </si>
  <si>
    <t xml:space="preserve">                   94460401          R32                                                                     10K 1% 63MW 0402  94460401                            </t>
  </si>
  <si>
    <t xml:space="preserve">                   94460401          R33                                                                     10K 1% 63MW 0402  94460401                            </t>
  </si>
  <si>
    <t xml:space="preserve">                   94460401          R100                                                                    10K 1% 63MW 0402  94460401                            </t>
  </si>
  <si>
    <t xml:space="preserve">                   94460401          R162                                                                    10K 1% 63MW 0402  94460401                            </t>
  </si>
  <si>
    <t xml:space="preserve">                   94460401          R199                                                                    10K 1% 63MW 0402  94460401                            </t>
  </si>
  <si>
    <t xml:space="preserve">                   94460401          R216                                                                    10K 1% 63MW 0402  94460401                            </t>
  </si>
  <si>
    <t xml:space="preserve">                   94460401          R223                                                                    10K 1% 63MW 0402  94460401                            </t>
  </si>
  <si>
    <t xml:space="preserve">                   94460401          R224                                                                    10K 1% 63MW 0402  94460401                            </t>
  </si>
  <si>
    <t xml:space="preserve">                   94460401          R225                                                                    10K 1% 63MW 0402  94460401                            </t>
  </si>
  <si>
    <t xml:space="preserve">                   94460401          R226                                                                    10K 1% 63MW 0402  94460401                            </t>
  </si>
  <si>
    <t xml:space="preserve">                   94460401          R227                                                                    10K 1% 63MW 0402  94460401                            </t>
  </si>
  <si>
    <t xml:space="preserve">                   94460401          R228                                                                    10K 1% 63MW 0402  94460401                            </t>
  </si>
  <si>
    <t xml:space="preserve">                   94460401          R229                                                                    10K 1% 63MW 0402  94460401                            </t>
  </si>
  <si>
    <t xml:space="preserve">                   94460401          R230                                                                    10K 1% 63MW 0402  94460401                            </t>
  </si>
  <si>
    <t xml:space="preserve">                   94460401          R231                                                                    10K 1% 63MW 0402  94460401                            </t>
  </si>
  <si>
    <t xml:space="preserve">                   94460401          R232                                                                    10K 1% 63MW 0402  94460401                            </t>
  </si>
  <si>
    <t xml:space="preserve">                   94460401          R233                                                                    10K 1% 63MW 0402  94460401                            </t>
  </si>
  <si>
    <t xml:space="preserve">                   94460401          R234                                                                    10K 1% 63MW 0402  94460401                            </t>
  </si>
  <si>
    <t xml:space="preserve">                   94460401          R235                                                                    10K 1% 63MW 0402  94460401                            </t>
  </si>
  <si>
    <t xml:space="preserve">                   94460401          R236                                                                    10K 1% 63MW 0402  94460401                            </t>
  </si>
  <si>
    <t xml:space="preserve">                   94460401          R237                                                                    10K 1% 63MW 0402  94460401                            </t>
  </si>
  <si>
    <t xml:space="preserve">                   94460401          R238                                                                    10K 1% 63MW 0402  94460401                            </t>
  </si>
  <si>
    <t xml:space="preserve">                   94460401          R239                                                                    10K 1% 63MW 0402  94460401                            </t>
  </si>
  <si>
    <t xml:space="preserve">                   94460401          R240                                                                    10K 1% 63MW 0402  94460401                            </t>
  </si>
  <si>
    <t xml:space="preserve">                   94460401          R241                                                                    10K 1% 63MW 0402  94460401                            </t>
  </si>
  <si>
    <t xml:space="preserve">                   94460401          R242                                                                    10K 1% 63MW 0402  94460401                            </t>
  </si>
  <si>
    <t xml:space="preserve">                   94460401          R243                                                                    10K 1% 63MW 0402  94460401                            </t>
  </si>
  <si>
    <t xml:space="preserve">                   94460401          R244                                                                    10K 1% 63MW 0402  94460401                            </t>
  </si>
  <si>
    <t xml:space="preserve">                   94460401          R245                                                                    10K 1% 63MW 0402  94460401                            </t>
  </si>
  <si>
    <t xml:space="preserve">                   94460401          R246                                                                    10K 1% 63MW 0402  94460401                            </t>
  </si>
  <si>
    <t xml:space="preserve">  10               94460468          R11                                                                     49.9K 1% 63mW 040 94460468                            </t>
  </si>
  <si>
    <t xml:space="preserve">                   94460468          R85                                                                     49.9K 1% 63mW 040 94460468                            </t>
  </si>
  <si>
    <t xml:space="preserve">                   94460468          R99                                                                     49.9K 1% 63mW 040 94460468                            </t>
  </si>
  <si>
    <t xml:space="preserve">                   94460468          R101                                                                    49.9K 1% 63mW 040 94460468                            </t>
  </si>
  <si>
    <t xml:space="preserve">                   94460468          R122                                                                    49.9K 1% 63mW 040 94460468                            </t>
  </si>
  <si>
    <t xml:space="preserve">                   94460468          R129                                                                    49.9K 1% 63mW 040 94460468                            </t>
  </si>
  <si>
    <t xml:space="preserve">                   94460468          R146                                                                    49.9K 1% 63mW 040 94460468                            </t>
  </si>
  <si>
    <t xml:space="preserve">                   94460468          R147                                                                    49.9K 1% 63mW 040 94460468                            </t>
  </si>
  <si>
    <t xml:space="preserve">                   94460468          R176                                                                    49.9K 1% 63mW 040 94460468                            </t>
  </si>
  <si>
    <t xml:space="preserve">                   94460468          R190                                                                    49.9K 1% 63mW 040 94460468                            </t>
  </si>
  <si>
    <t xml:space="preserve">  23               94460501          R254                                                                    RES,MF-100K,100mW 94460501                            </t>
  </si>
  <si>
    <t xml:space="preserve">                   94460501          R255                                                                    RES,MF-100K,100mW 94460501                            </t>
  </si>
  <si>
    <t xml:space="preserve">                   94460501          R256                                                                    RES,MF-100K,100mW 94460501                            </t>
  </si>
  <si>
    <t xml:space="preserve">                   94460501          R257                                                                    RES,MF-100K,100mW 94460501                            </t>
  </si>
  <si>
    <t xml:space="preserve">                   94460501          R258                                                                    RES,MF-100K,100mW 94460501                            </t>
  </si>
  <si>
    <t xml:space="preserve">                   94460501          R259                                                                    RES,MF-100K,100mW 94460501                            </t>
  </si>
  <si>
    <t xml:space="preserve">                   94460501          R260                                                                    RES,MF-100K,100mW 94460501                            </t>
  </si>
  <si>
    <t xml:space="preserve">                   94460501          R261                                                                    RES,MF-100K,100mW 94460501                            </t>
  </si>
  <si>
    <t xml:space="preserve">                   94460501          R263                                                                    RES,MF-100K,100mW 94460501                            </t>
  </si>
  <si>
    <t xml:space="preserve">                   94460501          R264                                                                    RES,MF-100K,100mW 94460501                            </t>
  </si>
  <si>
    <t xml:space="preserve">                   94460501          R265                                                                    RES,MF-100K,100mW 94460501                            </t>
  </si>
  <si>
    <t xml:space="preserve">                   94460501          R266                                                                    RES,MF-100K,100mW 94460501                            </t>
  </si>
  <si>
    <t xml:space="preserve">                   94460501          R267                                                                    RES,MF-100K,100mW 94460501                            </t>
  </si>
  <si>
    <t xml:space="preserve">                   94460501          R268                                                                    RES,MF-100K,100mW 94460501                            </t>
  </si>
  <si>
    <t xml:space="preserve">                   94460501          R269                                                                    RES,MF-100K,100mW 94460501                            </t>
  </si>
  <si>
    <t xml:space="preserve">                   94460501          R270                                                                    RES,MF-100K,100mW 94460501                            </t>
  </si>
  <si>
    <t xml:space="preserve">                   94460501          R271                                                                    RES,MF-100K,100mW 94460501                            </t>
  </si>
  <si>
    <t xml:space="preserve">                   94460501          R272                                                                    RES,MF-100K,100mW 94460501                            </t>
  </si>
  <si>
    <t xml:space="preserve">                   94460501          R273                                                                    RES,MF-100K,100mW 94460501                            </t>
  </si>
  <si>
    <t xml:space="preserve">                   94460501          R274                                                                    RES,MF-100K,100mW 94460501                            </t>
  </si>
  <si>
    <t xml:space="preserve">                   94460501          R275                                                                    RES,MF-100K,100mW 94460501                            </t>
  </si>
  <si>
    <t xml:space="preserve">                   94460501          R276                                                                    RES,MF-100K,100mW 94460501                            </t>
  </si>
  <si>
    <t xml:space="preserve">                   94460501          R277                                                                    RES,MF-100K,100mW 94460501                            </t>
  </si>
  <si>
    <t xml:space="preserve">   1               94460531          R22                                                                     261K 1% 63MW 0402 94460531                            </t>
  </si>
  <si>
    <t xml:space="preserve">   1               94460597          R16                                                                     1M 1% 63MW 0402 R 94460597                            </t>
  </si>
  <si>
    <t xml:space="preserve">   1               94461266          U8                                                                      IC,REG-LDO,3.3V,0 94461266                            </t>
  </si>
  <si>
    <t xml:space="preserve">  40               94466490          C24                                                                     0.01uF 10% 16V 04 94466490                            </t>
  </si>
  <si>
    <t xml:space="preserve">                   94466490          C25                                                                     0.01uF 10% 16V 04 94466490                            </t>
  </si>
  <si>
    <t xml:space="preserve">                   94466490          C27                                                                     0.01uF 10% 16V 04 94466490                            </t>
  </si>
  <si>
    <t xml:space="preserve">                   94466490          C41                                                                     0.01uF 10% 16V 04 94466490                            </t>
  </si>
  <si>
    <t xml:space="preserve">                   94466490          C56                                                                     0.01uF 10% 16V 04 94466490                            </t>
  </si>
  <si>
    <t xml:space="preserve">                   94466490          C61                                                                     0.01uF 10% 16V 04 94466490                            </t>
  </si>
  <si>
    <t xml:space="preserve">                   94466490          C67                                                                     0.01uF 10% 16V 04 94466490                            </t>
  </si>
  <si>
    <t xml:space="preserve">                   94466490          C90                                                                     0.01uF 10% 16V 04 94466490                            </t>
  </si>
  <si>
    <t xml:space="preserve">                   94466490          C91                                                                     0.01uF 10% 16V 04 94466490                            </t>
  </si>
  <si>
    <t xml:space="preserve">                   94466490          C96                                                                     0.01uF 10% 16V 04 94466490                            </t>
  </si>
  <si>
    <t xml:space="preserve">                   94466490          C105                                                                    0.01uF 10% 16V 04 94466490                            </t>
  </si>
  <si>
    <t xml:space="preserve">                   94466490          C106                                                                    0.01uF 10% 16V 04 94466490                            </t>
  </si>
  <si>
    <t xml:space="preserve">                   94466490          C107                                                                    0.01uF 10% 16V 04 94466490                            </t>
  </si>
  <si>
    <t xml:space="preserve">                   94466490          C114                                                                    0.01uF 10% 16V 04 94466490                            </t>
  </si>
  <si>
    <t xml:space="preserve">                   94466490          C119                                                                    0.01uF 10% 16V 04 94466490                            </t>
  </si>
  <si>
    <t xml:space="preserve">                   94466490          C126                                                                    0.01uF 10% 16V 04 94466490                            </t>
  </si>
  <si>
    <t xml:space="preserve">                   94466490          C127                                                                    0.01uF 10% 16V 04 94466490                            </t>
  </si>
  <si>
    <t xml:space="preserve">                   94466490          C128                                                                    0.01uF 10% 16V 04 94466490                            </t>
  </si>
  <si>
    <t xml:space="preserve">                   94466490          C129                                                                    0.01uF 10% 16V 04 94466490                            </t>
  </si>
  <si>
    <t xml:space="preserve">                   94466490          C131                                                                    0.01uF 10% 16V 04 94466490                            </t>
  </si>
  <si>
    <t xml:space="preserve">                   94466490          C137                                                                    0.01uF 10% 16V 04 94466490                            </t>
  </si>
  <si>
    <t xml:space="preserve">                   94466490          C138                                                                    0.01uF 10% 16V 04 94466490                            </t>
  </si>
  <si>
    <t xml:space="preserve">                   94466490          C139                                                                    0.01uF 10% 16V 04 94466490                            </t>
  </si>
  <si>
    <t xml:space="preserve">                   94466490          C141                                                                    0.01uF 10% 16V 04 94466490                            </t>
  </si>
  <si>
    <t xml:space="preserve">                   94466490          C143                                                                    0.01uF 10% 16V 04 94466490                            </t>
  </si>
  <si>
    <t xml:space="preserve">                   94466490          C146                                                                    0.01uF 10% 16V 04 94466490                            </t>
  </si>
  <si>
    <t xml:space="preserve">                   94466490          C148                                                                    0.01uF 10% 16V 04 94466490                            </t>
  </si>
  <si>
    <t xml:space="preserve">                   94466490          C150                                                                    0.01uF 10% 16V 04 94466490                            </t>
  </si>
  <si>
    <t xml:space="preserve">                   94466490          C156                                                                    0.01uF 10% 16V 04 94466490                            </t>
  </si>
  <si>
    <t xml:space="preserve">                   94466490          C163                                                                    0.01uF 10% 16V 04 94466490                            </t>
  </si>
  <si>
    <t xml:space="preserve">                   94466490          C181                                                                    0.01uF 10% 16V 04 94466490                            </t>
  </si>
  <si>
    <t xml:space="preserve">                   94466490          C189                                                                    0.01uF 10% 16V 04 94466490                            </t>
  </si>
  <si>
    <t xml:space="preserve">                   94466490          C199                                                                    0.01uF 10% 16V 04 94466490                            </t>
  </si>
  <si>
    <t xml:space="preserve">                   94466490          C201                                                                    0.01uF 10% 16V 04 94466490                            </t>
  </si>
  <si>
    <t xml:space="preserve">                   94466490          C202                                                                    0.01uF 10% 16V 04 94466490                            </t>
  </si>
  <si>
    <t xml:space="preserve">                   94466490          C205                                                                    0.01uF 10% 16V 04 94466490                            </t>
  </si>
  <si>
    <t xml:space="preserve">                   94466490          C210                                                                    0.01uF 10% 16V 04 94466490                            </t>
  </si>
  <si>
    <t xml:space="preserve">                   94466490          C212                                                                    0.01uF 10% 16V 04 94466490                            </t>
  </si>
  <si>
    <t xml:space="preserve">                   94466490          C229                                                                    0.01uF 10% 16V 04 94466490                            </t>
  </si>
  <si>
    <t xml:space="preserve">                   94466490          C245                                                                    0.01uF 10% 16V 04 94466490                            </t>
  </si>
  <si>
    <t xml:space="preserve">   1               94474092          U1                                                                      APEX ASIC BGA256  94474092                            </t>
  </si>
  <si>
    <t xml:space="preserve">  11               94476965          C93                                                                     0.039UF 10% 10V 0 94476965                            </t>
  </si>
  <si>
    <t xml:space="preserve">                   94476965          C101                                                                    0.039UF 10% 10V 0 94476965                            </t>
  </si>
  <si>
    <t xml:space="preserve">                   94476965          C103                                                                    0.039UF 10% 10V 0 94476965                            </t>
  </si>
  <si>
    <t xml:space="preserve">                   94476965          C109                                                                    0.039UF 10% 10V 0 94476965                            </t>
  </si>
  <si>
    <t xml:space="preserve">                   94476965          C111                                                                    0.039UF 10% 10V 0 94476965                            </t>
  </si>
  <si>
    <t xml:space="preserve">                   94476965          C121                                                                    0.039UF 10% 10V 0 94476965                            </t>
  </si>
  <si>
    <t xml:space="preserve">                   94476965          C151                                                                    0.039UF 10% 10V 0 94476965                            </t>
  </si>
  <si>
    <t xml:space="preserve">                   94476965          C155                                                                    0.039UF 10% 10V 0 94476965                            </t>
  </si>
  <si>
    <t xml:space="preserve">                   94476965          C197                                                                    0.039UF 10% 10V 0 94476965                            </t>
  </si>
  <si>
    <t xml:space="preserve">                   94476965          C204                                                                    0.039UF 10% 10V 0 94476965                            </t>
  </si>
  <si>
    <t xml:space="preserve">                   94476965          C208                                                                    0.039UF 10% 10V 0 94476965                            </t>
  </si>
  <si>
    <t xml:space="preserve">   2               94483101          R183                                                                    RES,MISC-ZERO OHM 94483101                            </t>
  </si>
  <si>
    <t xml:space="preserve">                   94483101          R215                                                                    RES,MISC-ZERO OHM 94483101                            </t>
  </si>
  <si>
    <t xml:space="preserve">   3               94493211          Q3                                                                      MUN5311 50V 250MW 94493211                            </t>
  </si>
  <si>
    <t xml:space="preserve">                   94493211          Q4                                                                      MUN5311 50V 250MW 94493211                            </t>
  </si>
  <si>
    <t xml:space="preserve">                   94493211          Q9                                                                      MUN5311 50V 250MW 94493211                            </t>
  </si>
  <si>
    <t xml:space="preserve">   1               94498801          C252                                                                    0.01UF 20% 1500V  94498801                            </t>
  </si>
  <si>
    <t xml:space="preserve">   1               94499904          L3                                                                      12.5NH 5% 4A SMT  94499904                            </t>
  </si>
  <si>
    <t xml:space="preserve">   1               94526402          T1                                                                      FAST ENET ISOLATI 94526402                            </t>
  </si>
  <si>
    <t xml:space="preserve">   1               94526501          U47                                                                     USB6B1 SO8 DATA L 94526501                            </t>
  </si>
  <si>
    <t xml:space="preserve">   4               94530101          L8                                                                      600 OHM 1.5A 1206 94530101                            </t>
  </si>
  <si>
    <t xml:space="preserve">                   94530101          L9                                                                      600 OHM 1.5A 1206 94530101                            </t>
  </si>
  <si>
    <t xml:space="preserve">                   94530101          L500                                                                    600 OHM 1.5A 1206 94530101                            </t>
  </si>
  <si>
    <t xml:space="preserve">                   94530101          L501                                                                    600 OHM 1.5A 1206 94530101                            </t>
  </si>
  <si>
    <t xml:space="preserve">   5               94537501          Q5                                                                      NTA7002N 30V 300M 94537501                            </t>
  </si>
  <si>
    <t xml:space="preserve">                   94537501          Q6                                                                      NTA7002N 30V 300M 94537501                            </t>
  </si>
  <si>
    <t xml:space="preserve">                   94537501          Q7                                                                      NTA7002N 30V 300M 94537501                            </t>
  </si>
  <si>
    <t xml:space="preserve">                   94537501          Q8                                                                      NTA7002N 30V 300M 94537501                            </t>
  </si>
  <si>
    <t xml:space="preserve">                   94537501          Q10                                                                     NTA7002N 30V 300M 94537501                            </t>
  </si>
  <si>
    <t xml:space="preserve">   2               94546701          U41                                                                     NCP300 TSOP5 VOLT 94546701                            </t>
  </si>
  <si>
    <t xml:space="preserve">                   94546701          U51                                                                     NCP300 TSOP5 VOLT 94546701                            </t>
  </si>
  <si>
    <t xml:space="preserve">   1               PN-101816         U10                                                                     88E3018 QFN 64 ET PN-101816                           </t>
  </si>
  <si>
    <t xml:space="preserve">  40               PN-109509         C160                                                                    0.01uF 10% 10V 02 PN-109509                           </t>
  </si>
  <si>
    <t xml:space="preserve">                   PN-109509         C169                                                                    0.01uF 10% 10V 02 PN-109509                           </t>
  </si>
  <si>
    <t xml:space="preserve">                   PN-109509         C214                                                                    0.01uF 10% 10V 02 PN-109509                           </t>
  </si>
  <si>
    <t xml:space="preserve">                   PN-109509         C217                                                                    0.01uF 10% 10V 02 PN-109509                           </t>
  </si>
  <si>
    <t xml:space="preserve">                   PN-109509         C218                                                                    0.01uF 10% 10V 02 PN-109509                           </t>
  </si>
  <si>
    <t xml:space="preserve">                   PN-109509         C220                                                                    0.01uF 10% 10V 02 PN-109509                           </t>
  </si>
  <si>
    <t xml:space="preserve">                   PN-109509         C221                                                                    0.01uF 10% 10V 02 PN-109509                           </t>
  </si>
  <si>
    <t xml:space="preserve">                   PN-109509         C227                                                                    0.01uF 10% 10V 02 PN-109509                           </t>
  </si>
  <si>
    <t xml:space="preserve">                   PN-109509         C231                                                                    0.01uF 10% 10V 02 PN-109509                           </t>
  </si>
  <si>
    <t xml:space="preserve">                   PN-109509         C238                                                                    0.01uF 10% 10V 02 PN-109509                           </t>
  </si>
  <si>
    <t xml:space="preserve">                   PN-109509         C240                                                                    0.01uF 10% 10V 02 PN-109509                           </t>
  </si>
  <si>
    <t xml:space="preserve">                   PN-109509         C241                                                                    0.01uF 10% 10V 02 PN-109509                           </t>
  </si>
  <si>
    <t xml:space="preserve">                   PN-109509         C242                                                                    0.01uF 10% 10V 02 PN-109509                           </t>
  </si>
  <si>
    <t xml:space="preserve">                   PN-109509         C500                                                                    0.01uF 10% 10V 02 PN-109509                           </t>
  </si>
  <si>
    <t xml:space="preserve">                   PN-109509         C501                                                                    0.01uF 10% 10V 02 PN-109509                           </t>
  </si>
  <si>
    <t xml:space="preserve">                   PN-109509         C502                                                                    0.01uF 10% 10V 02 PN-109509                           </t>
  </si>
  <si>
    <t xml:space="preserve">                   PN-109509         C503                                                                    0.01uF 10% 10V 02 PN-109509                           </t>
  </si>
  <si>
    <t xml:space="preserve">                   PN-109509         C506                                                                    0.01uF 10% 10V 02 PN-109509                           </t>
  </si>
  <si>
    <t xml:space="preserve">                   PN-109509         C507                                                                    0.01uF 10% 10V 02 PN-109509                           </t>
  </si>
  <si>
    <t xml:space="preserve">                   PN-109509         C508                                                                    0.01uF 10% 10V 02 PN-109509                           </t>
  </si>
  <si>
    <t xml:space="preserve">                   PN-109509         C509                                                                    0.01uF 10% 10V 02 PN-109509                           </t>
  </si>
  <si>
    <t xml:space="preserve">                   PN-109509         C510                                                                    0.01uF 10% 10V 02 PN-109509                           </t>
  </si>
  <si>
    <t xml:space="preserve">                   PN-109509         C511                                                                    0.01uF 10% 10V 02 PN-109509                           </t>
  </si>
  <si>
    <t xml:space="preserve">                   PN-109509         C512                                                                    0.01uF 10% 10V 02 PN-109509                           </t>
  </si>
  <si>
    <t xml:space="preserve">                   PN-109509         C513                                                                    0.01uF 10% 10V 02 PN-109509                           </t>
  </si>
  <si>
    <t xml:space="preserve">                   PN-109509         C514                                                                    0.01uF 10% 10V 02 PN-109509                           </t>
  </si>
  <si>
    <t xml:space="preserve">                   PN-109509         C515                                                                    0.01uF 10% 10V 02 PN-109509                           </t>
  </si>
  <si>
    <t xml:space="preserve">                   PN-109509         C516                                                                    0.01uF 10% 10V 02 PN-109509                           </t>
  </si>
  <si>
    <t xml:space="preserve">                   PN-109509         C517                                                                    0.01uF 10% 10V 02 PN-109509                           </t>
  </si>
  <si>
    <t xml:space="preserve">                   PN-109509         C518                                                                    0.01uF 10% 10V 02 PN-109509                           </t>
  </si>
  <si>
    <t xml:space="preserve">                   PN-109509         C519                                                                    0.01uF 10% 10V 02 PN-109509                           </t>
  </si>
  <si>
    <t xml:space="preserve">                   PN-109509         C520                                                                    0.01uF 10% 10V 02 PN-109509                           </t>
  </si>
  <si>
    <t xml:space="preserve">                   PN-109509         C521                                                                    0.01uF 10% 10V 02 PN-109509                           </t>
  </si>
  <si>
    <t xml:space="preserve">                   PN-109509         C522                                                                    0.01uF 10% 10V 02 PN-109509                           </t>
  </si>
  <si>
    <t xml:space="preserve">                   PN-109509         C523                                                                    0.01uF 10% 10V 02 PN-109509                           </t>
  </si>
  <si>
    <t xml:space="preserve">                   PN-109509         C524                                                                    0.01uF 10% 10V 02 PN-109509                           </t>
  </si>
  <si>
    <t xml:space="preserve">                   PN-109509         C525                                                                    0.01uF 10% 10V 02 PN-109509                           </t>
  </si>
  <si>
    <t xml:space="preserve">                   PN-109509         C527                                                                    0.01uF 10% 10V 02 PN-109509                           </t>
  </si>
  <si>
    <t xml:space="preserve">                   PN-109509         C528                                                                    0.01uF 10% 10V 02 PN-109509                           </t>
  </si>
  <si>
    <t xml:space="preserve">                   PN-109509         C529                                                                    0.01uF 10% 10V 02 PN-109509                           </t>
  </si>
  <si>
    <t xml:space="preserve">  25               PN-109511         R1                                                                      RES,MF-21.5,0.05W PN-109511                           </t>
  </si>
  <si>
    <t xml:space="preserve">                   PN-109511         R2                                                                      RES,MF-21.5,0.05W PN-109511                           </t>
  </si>
  <si>
    <t xml:space="preserve">                   PN-109511         R3                                                                      RES,MF-21.5,0.05W PN-109511                           </t>
  </si>
  <si>
    <t xml:space="preserve">                   PN-109511         R4                                                                      RES,MF-21.5,0.05W PN-109511                           </t>
  </si>
  <si>
    <t xml:space="preserve">                   PN-109511         R5                                                                      RES,MF-21.5,0.05W PN-109511                           </t>
  </si>
  <si>
    <t xml:space="preserve">                   PN-109511         R43                                                                     RES,MF-21.5,0.05W PN-109511                           </t>
  </si>
  <si>
    <t xml:space="preserve">                   PN-109511         R44                                                                     RES,MF-21.5,0.05W PN-109511                           </t>
  </si>
  <si>
    <t xml:space="preserve">                   PN-109511         R73                                                                     RES,MF-21.5,0.05W PN-109511                           </t>
  </si>
  <si>
    <t xml:space="preserve">                   PN-109511         R74                                                                     RES,MF-21.5,0.05W PN-109511                           </t>
  </si>
  <si>
    <t xml:space="preserve">                   PN-109511         R75                                                                     RES,MF-21.5,0.05W PN-109511                           </t>
  </si>
  <si>
    <t xml:space="preserve">                   PN-109511         R79                                                                     RES,MF-21.5,0.05W PN-109511                           </t>
  </si>
  <si>
    <t xml:space="preserve">                   PN-109511         R82                                                                     RES,MF-21.5,0.05W PN-109511                           </t>
  </si>
  <si>
    <t xml:space="preserve">                   PN-109511         R84                                                                     RES,MF-21.5,0.05W PN-109511                           </t>
  </si>
  <si>
    <t xml:space="preserve">                   PN-109511         R89                                                                     RES,MF-21.5,0.05W PN-109511                           </t>
  </si>
  <si>
    <t xml:space="preserve">                   PN-109511         R90                                                                     RES,MF-21.5,0.05W PN-109511                           </t>
  </si>
  <si>
    <t xml:space="preserve">                   PN-109511         R91                                                                     RES,MF-21.5,0.05W PN-109511                           </t>
  </si>
  <si>
    <t xml:space="preserve">                   PN-109511         R111                                                                    RES,MF-21.5,0.05W PN-109511                           </t>
  </si>
  <si>
    <t xml:space="preserve">                   PN-109511         R112                                                                    RES,MF-21.5,0.05W PN-109511                           </t>
  </si>
  <si>
    <t xml:space="preserve">                   PN-109511         R117                                                                    RES,MF-21.5,0.05W PN-109511                           </t>
  </si>
  <si>
    <t xml:space="preserve">                   PN-109511         R118                                                                    RES,MF-21.5,0.05W PN-109511                           </t>
  </si>
  <si>
    <t xml:space="preserve">                   PN-109511         R119                                                                    RES,MF-21.5,0.05W PN-109511                           </t>
  </si>
  <si>
    <t xml:space="preserve">                   PN-109511         R123                                                                    RES,MF-21.5,0.05W PN-109511                           </t>
  </si>
  <si>
    <t xml:space="preserve">                   PN-109511         R124                                                                    RES,MF-21.5,0.05W PN-109511                           </t>
  </si>
  <si>
    <t xml:space="preserve">                   PN-109511         R143                                                                    RES,MF-21.5,0.05W PN-109511                           </t>
  </si>
  <si>
    <t xml:space="preserve">                   PN-109511         R149                                                                    RES,MF-21.5,0.05W PN-109511                           </t>
  </si>
  <si>
    <t xml:space="preserve">   1               PN-111612         VS1                                                                     DIO,TVS,BI,2.8V,S PN-111612                           </t>
  </si>
  <si>
    <t xml:space="preserve">   1               PN-112568         U12                                                                     ADR391 TSOT5 2.5V PN-112568                           </t>
  </si>
  <si>
    <t xml:space="preserve">   1               PN-116989         U62                                                                     ADG782B CP20 QUAD PN-116989                           </t>
  </si>
  <si>
    <t xml:space="preserve">   3               PN-117015         D2                                                                      BAV170 75V 500mA  PN-117015                           </t>
  </si>
  <si>
    <t xml:space="preserve">                   PN-117015         D4                                                                      BAV170 75V 500mA  PN-117015                           </t>
  </si>
  <si>
    <t xml:space="preserve">                   PN-117015         D6                                                                      BAV170 75V 500mA  PN-117015                           </t>
  </si>
  <si>
    <t xml:space="preserve">   7               PN-117302         U22                                                                     74LVC2T45 2 BIT D PN-117302                           </t>
  </si>
  <si>
    <t xml:space="preserve">                   PN-117302         U38                                                                     74LVC2T45 2 BIT D PN-117302                           </t>
  </si>
  <si>
    <t xml:space="preserve">                   PN-117302         U42                                                                     74LVC2T45 2 BIT D PN-117302                           </t>
  </si>
  <si>
    <t xml:space="preserve">                   PN-117302         U46                                                                     74LVC2T45 2 BIT D PN-117302                           </t>
  </si>
  <si>
    <t xml:space="preserve">                   PN-117302         U48                                                                     74LVC2T45 2 BIT D PN-117302                           </t>
  </si>
  <si>
    <t xml:space="preserve">                   PN-117302         U49                                                                     74LVC2T45 2 BIT D PN-117302                           </t>
  </si>
  <si>
    <t xml:space="preserve">                   PN-117302         U53                                                                     74LVC2T45 2 BIT D PN-117302                           </t>
  </si>
  <si>
    <t xml:space="preserve">   1               PN-124179         DS1                                                                     LED,BI-COLOR,RED/ PN-124179                           </t>
  </si>
  <si>
    <t xml:space="preserve">   2               PN-127340         U52                                                                     IC,OCT,DL-SUP BUS PN-127340                           </t>
  </si>
  <si>
    <t xml:space="preserve">                   PN-127340         U54                                                                     IC,OCT,DL-SUP BUS PN-127340                           </t>
  </si>
  <si>
    <t xml:space="preserve">   1               PN-136874         L2                                                                      4.7uH 30% 6.9A SM PN-136874                           </t>
  </si>
  <si>
    <t xml:space="preserve">   1               PN-136886         U16                                                                     IC,REG-SW,BUCK,SY PN-136886                           </t>
  </si>
  <si>
    <t xml:space="preserve">   2               PN-142855         U36                                                                     IC,SINGLE GATE 2- PN-142855                           </t>
  </si>
  <si>
    <t xml:space="preserve">                   PN-142855         U57                                                                     IC,SINGLE GATE 2- PN-142855                           </t>
  </si>
  <si>
    <t xml:space="preserve">   3               PN-142857         U30                                                                     IC,SINGLE GATE 2- PN-142857                           </t>
  </si>
  <si>
    <t xml:space="preserve">                   PN-142857         U55                                                                     IC,SINGLE GATE 2- PN-142857                           </t>
  </si>
  <si>
    <t xml:space="preserve">                   PN-142857         U56                                                                     IC,SINGLE GATE 2- PN-142857                           </t>
  </si>
  <si>
    <t xml:space="preserve">   1               PN-142887         U39                                                                     IC,SINGLE GATE 3- PN-142887                           </t>
  </si>
  <si>
    <t xml:space="preserve">   4               PN-142940         U28                                                                     IC,QUAD 2-INPUT M PN-142940                           </t>
  </si>
  <si>
    <t xml:space="preserve">                   PN-142940         U29                                                                     IC,QUAD 2-INPUT M PN-142940                           </t>
  </si>
  <si>
    <t xml:space="preserve">                   PN-142940         U33                                                                     IC,QUAD 2-INPUT M PN-142940                           </t>
  </si>
  <si>
    <t xml:space="preserve">                   PN-142940         U63                                                                     IC,QUAD 2-INPUT M PN-142940                           </t>
  </si>
  <si>
    <t xml:space="preserve">   3               PN-143705         C1                                                                      CAP,TA PLY-470uF, PN-143705                           </t>
  </si>
  <si>
    <t xml:space="preserve">                   PN-143705         C2                                                                      CAP,TA PLY-470uF, PN-143705                           </t>
  </si>
  <si>
    <t xml:space="preserve">                   PN-143705         C44                                                                     CAP,TA PLY-470uF, PN-143705                           </t>
  </si>
  <si>
    <t xml:space="preserve">   3               PN-14564          S2                                                                      Switch, rotary, u PN-14564                            </t>
  </si>
  <si>
    <t xml:space="preserve">                   PN-14564          S3                                                                      Switch, rotary, u PN-14564                            </t>
  </si>
  <si>
    <t xml:space="preserve">                   PN-14564          S4                                                                      Switch, rotary, u PN-14564                            </t>
  </si>
  <si>
    <t xml:space="preserve">   1               PN-158419         Y3                                                                      OSC,2.5x2MM,20MHZ PN-158419                           </t>
  </si>
  <si>
    <t xml:space="preserve">   1               PN-158420         Y2                                                                      OSC,2.5x2MM,30MHZ PN-158420                           </t>
  </si>
  <si>
    <t xml:space="preserve">   1               PN-158421         Y1                                                                      OSC,2.5x2MM,48MHZ PN-158421                           </t>
  </si>
  <si>
    <t xml:space="preserve">  29               PN-170975         R27                                                                     RES,KOA RK73H1HTT PN-170975                           </t>
  </si>
  <si>
    <t xml:space="preserve">                   PN-170975         R28                                                                     RES,KOA RK73H1HTT PN-170975                           </t>
  </si>
  <si>
    <t xml:space="preserve">                   PN-170975         R29                                                                     RES,KOA RK73H1HTT PN-170975                           </t>
  </si>
  <si>
    <t xml:space="preserve">                   PN-170975         R30                                                                     RES,KOA RK73H1HTT PN-170975                           </t>
  </si>
  <si>
    <t xml:space="preserve">                   PN-170975         R35                                                                     RES,KOA RK73H1HTT PN-170975                           </t>
  </si>
  <si>
    <t xml:space="preserve">                   PN-170975         R36                                                                     RES,KOA RK73H1HTT PN-170975                           </t>
  </si>
  <si>
    <t xml:space="preserve">                   PN-170975         R41                                                                     RES,KOA RK73H1HTT PN-170975                           </t>
  </si>
  <si>
    <t xml:space="preserve">                   PN-170975         R42                                                                     RES,KOA RK73H1HTT PN-170975                           </t>
  </si>
  <si>
    <t xml:space="preserve">                   PN-170975         R49                                                                     RES,KOA RK73H1HTT PN-170975                           </t>
  </si>
  <si>
    <t xml:space="preserve">                   PN-170975         R50                                                                     RES,KOA RK73H1HTT PN-170975                           </t>
  </si>
  <si>
    <t xml:space="preserve">                   PN-170975         R55                                                                     RES,KOA RK73H1HTT PN-170975                           </t>
  </si>
  <si>
    <t xml:space="preserve">                   PN-170975         R57                                                                     RES,KOA RK73H1HTT PN-170975                           </t>
  </si>
  <si>
    <t xml:space="preserve">                   PN-170975         R58                                                                     RES,KOA RK73H1HTT PN-170975                           </t>
  </si>
  <si>
    <t xml:space="preserve">                   PN-170975         R59                                                                     RES,KOA RK73H1HTT PN-170975                           </t>
  </si>
  <si>
    <t xml:space="preserve">                   PN-170975         R60                                                                     RES,KOA RK73H1HTT PN-170975                           </t>
  </si>
  <si>
    <t xml:space="preserve">                   PN-170975         R63                                                                     RES,KOA RK73H1HTT PN-170975                           </t>
  </si>
  <si>
    <t xml:space="preserve">                   PN-170975         R64                                                                     RES,KOA RK73H1HTT PN-170975                           </t>
  </si>
  <si>
    <t xml:space="preserve">                   PN-170975         R65                                                                     RES,KOA RK73H1HTT PN-170975                           </t>
  </si>
  <si>
    <t xml:space="preserve">                   PN-170975         R66                                                                     RES,KOA RK73H1HTT PN-170975                           </t>
  </si>
  <si>
    <t xml:space="preserve">                   PN-170975         R72                                                                     RES,KOA RK73H1HTT PN-170975                           </t>
  </si>
  <si>
    <t xml:space="preserve">                   PN-170975         R76                                                                     RES,KOA RK73H1HTT PN-170975                           </t>
  </si>
  <si>
    <t xml:space="preserve">                   PN-170975         R80                                                                     RES,KOA RK73H1HTT PN-170975                           </t>
  </si>
  <si>
    <t xml:space="preserve">                   PN-170975         R81                                                                     RES,KOA RK73H1HTT PN-170975                           </t>
  </si>
  <si>
    <t xml:space="preserve">                   PN-170975         R83                                                                     RES,KOA RK73H1HTT PN-170975                           </t>
  </si>
  <si>
    <t xml:space="preserve">                   PN-170975         R107                                                                    RES,KOA RK73H1HTT PN-170975                           </t>
  </si>
  <si>
    <t xml:space="preserve">                   PN-170975         R116                                                                    RES,KOA RK73H1HTT PN-170975                           </t>
  </si>
  <si>
    <t xml:space="preserve">                   PN-170975         R126                                                                    RES,KOA RK73H1HTT PN-170975                           </t>
  </si>
  <si>
    <t xml:space="preserve">                   PN-170975         R133                                                                    RES,KOA RK73H1HTT PN-170975                           </t>
  </si>
  <si>
    <t xml:space="preserve">                   PN-170975         R188                                                                    RES,KOA RK73H1HTT PN-170975                           </t>
  </si>
  <si>
    <t xml:space="preserve">   1               PN-170998         U34                                                                     LOAD SWITCH,MAXIM PN-170998                           </t>
  </si>
  <si>
    <t xml:space="preserve">   1               PN-185256         P12                                                                     CONN,PJ-RT,SHIELD PN-185256                           </t>
  </si>
  <si>
    <t xml:space="preserve">   1               PN-188034         C222                                                                    CAPACITOR,MLC-0.0 PN-188034                           </t>
  </si>
  <si>
    <t xml:space="preserve">   1               PN-188035         Q11                                                                     XSTR,PNP,50V,1A,0 PN-188035                           </t>
  </si>
  <si>
    <t xml:space="preserve">   1               PN-189679         Y4                                                                      OSC,2.5x2MM,25MHZ PN-189679                           </t>
  </si>
  <si>
    <t xml:space="preserve">   5               PN-190755         U14                                                                     74LVC2G53GT,IC,LO PN-190755                           </t>
  </si>
  <si>
    <t xml:space="preserve">                   PN-190755         U15                                                                     74LVC2G53GT,IC,LO PN-190755                           </t>
  </si>
  <si>
    <t xml:space="preserve">                   PN-190755         U18                                                                     74LVC2G53GT,IC,LO PN-190755                           </t>
  </si>
  <si>
    <t xml:space="preserve">                   PN-190755         U19                                                                     74LVC2G53GT,IC,LO PN-190755                           </t>
  </si>
  <si>
    <t xml:space="preserve">                   PN-190755         U23                                                                     74LVC2G53GT,IC,LO PN-190755                           </t>
  </si>
  <si>
    <t xml:space="preserve">   5               PN-190758         U26                                                                     74LVC3G17GT,IC,SC PN-190758                           </t>
  </si>
  <si>
    <t xml:space="preserve">                   PN-190758         U27                                                                     74LVC3G17GT,IC,SC PN-190758                           </t>
  </si>
  <si>
    <t xml:space="preserve">                   PN-190758         U37                                                                     74LVC3G17GT,IC,SC PN-190758                           </t>
  </si>
  <si>
    <t xml:space="preserve">                   PN-190758         U40                                                                     74LVC3G17GT,IC,SC PN-190758                           </t>
  </si>
  <si>
    <t xml:space="preserve">                   PN-190758         U43                                                                     74LVC3G17GT,IC,SC PN-190758                           </t>
  </si>
  <si>
    <t xml:space="preserve">   1               PN-190759         U25                                                                     LM57BISDX-5,IC,AN PN-190759                           </t>
  </si>
  <si>
    <t xml:space="preserve">   1               PN-190760         U11                                                                     OPA2320AIDRG, IC  PN-190760                           </t>
  </si>
  <si>
    <t xml:space="preserve">   2               PN-196135         C68                                                                     AVX,FLEXITERM,CAP PN-196135                           </t>
  </si>
  <si>
    <t xml:space="preserve">                   PN-196135         C70                                                                     AVX,FLEXITERM,CAP PN-196135                           </t>
  </si>
  <si>
    <t xml:space="preserve">   2               PN-196176         U44                                                                     IC,SUPV,RESET,A/L PN-196176                           </t>
  </si>
  <si>
    <t xml:space="preserve">                   PN-196176         U58                                                                     IC,SUPV,RESET,A/L PN-196176                           </t>
  </si>
  <si>
    <t xml:space="preserve">   2               PN-196179         D3                                                                      DIO,TVS,5V,50W,SC PN-196179                           </t>
  </si>
  <si>
    <t xml:space="preserve">                   PN-196179         D5                                                                      DIO,TVS,5V,50W,SC PN-196179                           </t>
  </si>
  <si>
    <t xml:space="preserve">  16               PN-23778          C100                                                                    4700PF 10% 50V 04 PN-23778                            </t>
  </si>
  <si>
    <t xml:space="preserve">                   PN-23778          C108                                                                    4700PF 10% 50V 04 PN-23778                            </t>
  </si>
  <si>
    <t xml:space="preserve">                   PN-23778          C120                                                                    4700PF 10% 50V 04 PN-23778                            </t>
  </si>
  <si>
    <t xml:space="preserve">                   PN-23778          C130                                                                    4700PF 10% 50V 04 PN-23778                            </t>
  </si>
  <si>
    <t xml:space="preserve">                   PN-23778          C132                                                                    4700PF 10% 50V 04 PN-23778                            </t>
  </si>
  <si>
    <t xml:space="preserve">                   PN-23778          C133                                                                    4700PF 10% 50V 04 PN-23778                            </t>
  </si>
  <si>
    <t xml:space="preserve">                   PN-23778          C135                                                                    4700PF 10% 50V 04 PN-23778                            </t>
  </si>
  <si>
    <t xml:space="preserve">                   PN-23778          C142                                                                    4700PF 10% 50V 04 PN-23778                            </t>
  </si>
  <si>
    <t xml:space="preserve">                   PN-23778          C144                                                                    4700PF 10% 50V 04 PN-23778                            </t>
  </si>
  <si>
    <t xml:space="preserve">                   PN-23778          C152                                                                    4700PF 10% 50V 04 PN-23778                            </t>
  </si>
  <si>
    <t xml:space="preserve">                   PN-23778          C154                                                                    4700PF 10% 50V 04 PN-23778                            </t>
  </si>
  <si>
    <t xml:space="preserve">                   PN-23778          C206                                                                    4700PF 10% 50V 04 PN-23778                            </t>
  </si>
  <si>
    <t xml:space="preserve">                   PN-23778          C213                                                                    4700PF 10% 50V 04 PN-23778                            </t>
  </si>
  <si>
    <t xml:space="preserve">                   PN-23778          C230                                                                    4700PF 10% 50V 04 PN-23778                            </t>
  </si>
  <si>
    <t xml:space="preserve">                   PN-23778          C246                                                                    4700PF 10% 50V 04 PN-23778                            </t>
  </si>
  <si>
    <t xml:space="preserve">                   PN-23778          C247                                                                    4700PF 10% 50V 04 PN-23778                            </t>
  </si>
  <si>
    <t xml:space="preserve">   1               PN-250654         U500                                                                    IC,ASIC,ICE2.1H,4 PN-250654                           </t>
  </si>
  <si>
    <t xml:space="preserve">   1            FW PN-267362         U59                                                                     IC                PN-267362                           </t>
  </si>
  <si>
    <t xml:space="preserve">   3               PN-270146         R507                                                                    RES,MF-100,50mW,1 PN-270146                           </t>
  </si>
  <si>
    <t xml:space="preserve">                   PN-270146         R509                                                                    RES,MF-100,50mW,1 PN-270146                           </t>
  </si>
  <si>
    <t xml:space="preserve">                   PN-270146         R514                                                                    RES,MF-100,50mW,1 PN-270146                           </t>
  </si>
  <si>
    <t xml:space="preserve">   1               PN-272497         R500                                                                    RES,MF-121,63mW,1 PN-272497                           </t>
  </si>
  <si>
    <t xml:space="preserve">   3               PN-272500         R505                                                                    RES,MF-240,63mW,1 PN-272500                           </t>
  </si>
  <si>
    <t xml:space="preserve">                   PN-272500         R515                                                                    RES,MF-240,63mW,1 PN-272500                           </t>
  </si>
  <si>
    <t xml:space="preserve">                   PN-272500         R516                                                                    RES,MF-240,63mW,1 PN-272500                           </t>
  </si>
  <si>
    <t xml:space="preserve">   2               PN-272505         R503                                                                    RES,MF-4.99K,63mW PN-272505                           </t>
  </si>
  <si>
    <t xml:space="preserve">                   PN-272505         R510                                                                    RES,MF-4.99K,63mW PN-272505                           </t>
  </si>
  <si>
    <t xml:space="preserve">   9               PN-272506         R517                                                                    RES,MF-10K,0.1W,1 PN-272506                           </t>
  </si>
  <si>
    <t xml:space="preserve">                   PN-272506         R518                                                                    RES,MF-10K,0.1W,1 PN-272506                           </t>
  </si>
  <si>
    <t xml:space="preserve">                   PN-272506         R519                                                                    RES,MF-10K,0.1W,1 PN-272506                           </t>
  </si>
  <si>
    <t xml:space="preserve">                   PN-272506         R520                                                                    RES,MF-10K,0.1W,1 PN-272506                           </t>
  </si>
  <si>
    <t xml:space="preserve">                   PN-272506         R521                                                                    RES,MF-10K,0.1W,1 PN-272506                           </t>
  </si>
  <si>
    <t xml:space="preserve">                   PN-272506         R522                                                                    RES,MF-10K,0.1W,1 PN-272506                           </t>
  </si>
  <si>
    <t xml:space="preserve">                   PN-272506         R523                                                                    RES,MF-10K,0.1W,1 PN-272506                           </t>
  </si>
  <si>
    <t xml:space="preserve">                   PN-272506         R524                                                                    RES,MF-10K,0.1W,1 PN-272506                           </t>
  </si>
  <si>
    <t xml:space="preserve">                   PN-272506         R530                                                                    RES,MF-10K,0.1W,1 PN-272506                           </t>
  </si>
  <si>
    <t xml:space="preserve">   5               PN-275511         R152                                                                    RES,MF-1K,63mW,0. PN-275511                           </t>
  </si>
  <si>
    <t xml:space="preserve">                   PN-275511         R182                                                                    RES,MF-1K,63mW,0. PN-275511                           </t>
  </si>
  <si>
    <t xml:space="preserve">                   PN-275511         R200                                                                    RES,MF-1K,63mW,0. PN-275511                           </t>
  </si>
  <si>
    <t xml:space="preserve">                   PN-275511         R203                                                                    RES,MF-1K,63mW,0. PN-275511                           </t>
  </si>
  <si>
    <t xml:space="preserve">                   PN-275511         R210                                                                    RES,MF-1K,63mW,0. PN-275511                           </t>
  </si>
  <si>
    <t xml:space="preserve">  11               PN-275514         R201                                                                    RES,MF-10K,63mW,0 PN-275514                           </t>
  </si>
  <si>
    <t xml:space="preserve">                   PN-275514         R202                                                                    RES,MF-10K,63mW,0 PN-275514                           </t>
  </si>
  <si>
    <t xml:space="preserve">                   PN-275514         R207                                                                    RES,MF-10K,63mW,0 PN-275514                           </t>
  </si>
  <si>
    <t xml:space="preserve">                   PN-275514         R501                                                                    RES,MF-10K,63mW,0 PN-275514                           </t>
  </si>
  <si>
    <t xml:space="preserve">                   PN-275514         R502                                                                    RES,MF-10K,63mW,0 PN-275514                           </t>
  </si>
  <si>
    <t xml:space="preserve">                   PN-275514         R504                                                                    RES,MF-10K,63mW,0 PN-275514                           </t>
  </si>
  <si>
    <t xml:space="preserve">                   PN-275514         R506                                                                    RES,MF-10K,63mW,0 PN-275514                           </t>
  </si>
  <si>
    <t xml:space="preserve">                   PN-275514         R508                                                                    RES,MF-10K,63mW,0 PN-275514                           </t>
  </si>
  <si>
    <t xml:space="preserve">                   PN-275514         R511                                                                    RES,MF-10K,63mW,0 PN-275514                           </t>
  </si>
  <si>
    <t xml:space="preserve">                   PN-275514         R512                                                                    RES,MF-10K,63mW,0 PN-275514                           </t>
  </si>
  <si>
    <t xml:space="preserve">                   PN-275514         R513                                                                    RES,MF-10K,63mW,0 PN-275514                           </t>
  </si>
  <si>
    <t xml:space="preserve">  13               PN-275516         R7                                                                      RES,MF-2K,63mW,0. PN-275516                           </t>
  </si>
  <si>
    <t xml:space="preserve">                   PN-275516         R157                                                                    RES,MF-2K,63mW,0. PN-275516                           </t>
  </si>
  <si>
    <t xml:space="preserve">                   PN-275516         R158                                                                    RES,MF-2K,63mW,0. PN-275516                           </t>
  </si>
  <si>
    <t xml:space="preserve">                   PN-275516         R170                                                                    RES,MF-2K,63mW,0. PN-275516                           </t>
  </si>
  <si>
    <t xml:space="preserve">                   PN-275516         R171                                                                    RES,MF-2K,63mW,0. PN-275516                           </t>
  </si>
  <si>
    <t xml:space="preserve">                   PN-275516         R184                                                                    RES,MF-2K,63mW,0. PN-275516                           </t>
  </si>
  <si>
    <t xml:space="preserve">                   PN-275516         R185                                                                    RES,MF-2K,63mW,0. PN-275516                           </t>
  </si>
  <si>
    <t xml:space="preserve">                   PN-275516         R189                                                                    RES,MF-2K,63mW,0. PN-275516                           </t>
  </si>
  <si>
    <t xml:space="preserve">                   PN-275516         R193                                                                    RES,MF-2K,63mW,0. PN-275516                           </t>
  </si>
  <si>
    <t xml:space="preserve">                   PN-275516         R196                                                                    RES,MF-2K,63mW,0. PN-275516                           </t>
  </si>
  <si>
    <t xml:space="preserve">                   PN-275516         R197                                                                    RES,MF-2K,63mW,0. PN-275516                           </t>
  </si>
  <si>
    <t xml:space="preserve">                   PN-275516         R208                                                                    RES,MF-2K,63mW,0. PN-275516                           </t>
  </si>
  <si>
    <t xml:space="preserve">                   PN-275516         R209                                                                    RES,MF-2K,63mW,0. PN-275516                           </t>
  </si>
  <si>
    <t xml:space="preserve">   4               PN-275517         R9                                                                      RES,MF-16.2K,0.1W PN-275517                           </t>
  </si>
  <si>
    <t xml:space="preserve">                   PN-275517         R13                                                                     RES,MF-16.2K,0.1W PN-275517                           </t>
  </si>
  <si>
    <t xml:space="preserve">                   PN-275517         R14                                                                     RES,MF-16.2K,0.1W PN-275517                           </t>
  </si>
  <si>
    <t xml:space="preserve">                   PN-275517         R156                                                                    RES,MF-16.2K,0.1W PN-275517                           </t>
  </si>
  <si>
    <t xml:space="preserve">   2               PN-275518         R186                                                                    RES,MF-4.99K,0.1W PN-275518                           </t>
  </si>
  <si>
    <t xml:space="preserve">                   PN-275518         R205                                                                    RES,MF-4.99K,0.1W PN-275518                           </t>
  </si>
  <si>
    <t xml:space="preserve">   1               PN-275519         R206                                                                    RES,MF-7.5K,0.1W, PN-275519                           </t>
  </si>
  <si>
    <t xml:space="preserve">   3               PN-27791          C167                                                                    47PF 5% 50V 0402  PN-27791                            </t>
  </si>
  <si>
    <t xml:space="preserve">                   PN-27791          C168                                                                    47PF 5% 50V 0402  PN-27791                            </t>
  </si>
  <si>
    <t xml:space="preserve">                   PN-27791          C192                                                                    47PF 5% 50V 0402  PN-27791                            </t>
  </si>
  <si>
    <t xml:space="preserve">   9               PN-27934          C60                                                                     1000PF 5% 50V 040 PN-27934                            </t>
  </si>
  <si>
    <t xml:space="preserve">                   PN-27934          C65                                                                     1000PF 5% 50V 040 PN-27934                            </t>
  </si>
  <si>
    <t xml:space="preserve">                   PN-27934          C228                                                                    1000PF 5% 50V 040 PN-27934                            </t>
  </si>
  <si>
    <t xml:space="preserve">                   PN-27934          C232                                                                    1000PF 5% 50V 040 PN-27934                            </t>
  </si>
  <si>
    <t xml:space="preserve">                   PN-27934          C248                                                                    1000PF 5% 50V 040 PN-27934                            </t>
  </si>
  <si>
    <t xml:space="preserve">                   PN-27934          C504                                                                    1000PF 5% 50V 040 PN-27934                            </t>
  </si>
  <si>
    <t xml:space="preserve">                   PN-27934          C530                                                                    1000PF 5% 50V 040 PN-27934                            </t>
  </si>
  <si>
    <t xml:space="preserve">                   PN-27934          C531                                                                    1000PF 5% 50V 040 PN-27934                            </t>
  </si>
  <si>
    <t xml:space="preserve">                   PN-27934          C532                                                                    1000PF 5% 50V 040 PN-27934                            </t>
  </si>
  <si>
    <t xml:space="preserve">   4               PN-27935          C117                                                                    2200pF 10% 50V 04 PN-27935                            </t>
  </si>
  <si>
    <t xml:space="preserve">                   PN-27935          C178                                                                    2200pF 10% 50V 04 PN-27935                            </t>
  </si>
  <si>
    <t xml:space="preserve">                   PN-27935          C179                                                                    2200pF 10% 50V 04 PN-27935                            </t>
  </si>
  <si>
    <t xml:space="preserve">                   PN-27935          C182                                                                    2200pF 10% 50V 04 PN-27935                            </t>
  </si>
  <si>
    <t xml:space="preserve">  14               PN-27939          C33                                                                     1uF 10% 16V 0603  PN-27939                            </t>
  </si>
  <si>
    <t xml:space="preserve">                   PN-27939          C34                                                                     1uF 10% 16V 0603  PN-27939                            </t>
  </si>
  <si>
    <t xml:space="preserve">                   PN-27939          C53                                                                     1uF 10% 16V 0603  PN-27939                            </t>
  </si>
  <si>
    <t xml:space="preserve">                   PN-27939          C92                                                                     1uF 10% 16V 0603  PN-27939                            </t>
  </si>
  <si>
    <t xml:space="preserve">                   PN-27939          C95                                                                     1uF 10% 16V 0603  PN-27939                            </t>
  </si>
  <si>
    <t xml:space="preserve">                   PN-27939          C99                                                                     1uF 10% 16V 0603  PN-27939                            </t>
  </si>
  <si>
    <t xml:space="preserve">                   PN-27939          C136                                                                    1uF 10% 16V 0603  PN-27939                            </t>
  </si>
  <si>
    <t xml:space="preserve">                   PN-27939          C157                                                                    1uF 10% 16V 0603  PN-27939                            </t>
  </si>
  <si>
    <t xml:space="preserve">                   PN-27939          C172                                                                    1uF 10% 16V 0603  PN-27939                            </t>
  </si>
  <si>
    <t xml:space="preserve">                   PN-27939          C175                                                                    1uF 10% 16V 0603  PN-27939                            </t>
  </si>
  <si>
    <t xml:space="preserve">                   PN-27939          C209                                                                    1uF 10% 16V 0603  PN-27939                            </t>
  </si>
  <si>
    <t xml:space="preserve">                   PN-27939          C211                                                                    1uF 10% 16V 0603  PN-27939                            </t>
  </si>
  <si>
    <t xml:space="preserve">                   PN-27939          C215                                                                    1uF 10% 16V 0603  PN-27939                            </t>
  </si>
  <si>
    <t xml:space="preserve">                   PN-27939          C239                                                                    1uF 10% 16V 0603  PN-27939                            </t>
  </si>
  <si>
    <t xml:space="preserve">   3               PN-27941          C219                                                                    10UF 10% 6.3V 080 PN-27941                            </t>
  </si>
  <si>
    <t xml:space="preserve">                   PN-27941          C234                                                                    10UF 10% 6.3V 080 PN-27941                            </t>
  </si>
  <si>
    <t xml:space="preserve">                   PN-27941          C235                                                                    10UF 10% 6.3V 080 PN-27941                            </t>
  </si>
  <si>
    <t xml:space="preserve">   6               PN-27942          C78                                                                     22uF 20% 6.3V 120 PN-27942                            </t>
  </si>
  <si>
    <t xml:space="preserve">                   PN-27942          C79                                                                     22uF 20% 6.3V 120 PN-27942                            </t>
  </si>
  <si>
    <t xml:space="preserve">                   PN-27942          C81                                                                     22uF 20% 6.3V 120 PN-27942                            </t>
  </si>
  <si>
    <t xml:space="preserve">                   PN-27942          C88                                                                     22uF 20% 6.3V 120 PN-27942                            </t>
  </si>
  <si>
    <t xml:space="preserve">                   PN-27942          C225                                                                    22uF 20% 6.3V 120 PN-27942                            </t>
  </si>
  <si>
    <t xml:space="preserve">                   PN-27942          C249                                                                    22uF 20% 6.3V 120 PN-27942                            </t>
  </si>
  <si>
    <t xml:space="preserve">   2               PN-29537          L1                                                                      5uH 30% 3.4A SMT  PN-29537                            </t>
  </si>
  <si>
    <t xml:space="preserve">                   PN-29537          L4                                                                      5uH 30% 3.4A SMT  PN-29537                            </t>
  </si>
  <si>
    <t xml:space="preserve">   5               PN-309578         R164                                                                    RES,MF-4.99K,63mW PN-309578                           </t>
  </si>
  <si>
    <t xml:space="preserve">                   PN-309578         R165                                                                    RES,MF-4.99K,63mW PN-309578                           </t>
  </si>
  <si>
    <t xml:space="preserve">                   PN-309578         R172                                                                    RES,MF-4.99K,63mW PN-309578                           </t>
  </si>
  <si>
    <t xml:space="preserve">                   PN-309578         R179                                                                    RES,MF-4.99K,63mW PN-309578                           </t>
  </si>
  <si>
    <t xml:space="preserve">                   PN-309578         R198                                                                    RES,MF-4.99K,63mW PN-309578                           </t>
  </si>
  <si>
    <t xml:space="preserve">   1               PN-317774         U3                                                                      IC,GATE,LV,QUAD 2 PN-317774                           </t>
  </si>
  <si>
    <t xml:space="preserve">   1               PN-41694          P9                                                                      4 PIN USB CONN W/ PN-41694                            </t>
  </si>
  <si>
    <t xml:space="preserve">   3               PN-43541          C73                                                                     22pF 5% 50V 0402  PN-43541                            </t>
  </si>
  <si>
    <t xml:space="preserve">                   PN-43541          C76                                                                     22pF 5% 50V 0402  PN-43541                            </t>
  </si>
  <si>
    <t xml:space="preserve">                   PN-43541          C244                                                                    22pF 5% 50V 0402  PN-43541                            </t>
  </si>
  <si>
    <t xml:space="preserve">   5               PN-43548          C71                                                                     0.027uF 10% 16V 0 PN-43548                            </t>
  </si>
  <si>
    <t xml:space="preserve">                   PN-43548          C72                                                                     0.027uF 10% 16V 0 PN-43548                            </t>
  </si>
  <si>
    <t xml:space="preserve">                   PN-43548          C74                                                                     0.027uF 10% 16V 0 PN-43548                            </t>
  </si>
  <si>
    <t xml:space="preserve">                   PN-43548          C75                                                                     0.027uF 10% 16V 0 PN-43548                            </t>
  </si>
  <si>
    <t xml:space="preserve">                   PN-43548          C236                                                                    0.027uF 10% 16V 0 PN-43548                            </t>
  </si>
  <si>
    <t xml:space="preserve">   4               PN-43552          R137                                                                    24.9 1% 63mW 0402 PN-43552                            </t>
  </si>
  <si>
    <t xml:space="preserve">                   PN-43552          R138                                                                    24.9 1% 63mW 0402 PN-43552                            </t>
  </si>
  <si>
    <t xml:space="preserve">                   PN-43552          R141                                                                    24.9 1% 63mW 0402 PN-43552                            </t>
  </si>
  <si>
    <t xml:space="preserve">                   PN-43552          R142                                                                    24.9 1% 63mW 0402 PN-43552                            </t>
  </si>
  <si>
    <t xml:space="preserve">   1            FW PN-487685         U5                                                                      IC                PN-487685                           </t>
  </si>
  <si>
    <t xml:space="preserve">   1               PN-49839          U45                                                                     ADUM4160BRWZ SO16 PN-49839                            </t>
  </si>
  <si>
    <t xml:space="preserve">   2               PN-52710          U20                                                                     TPS54218 QFN16 PW PN-52710                            </t>
  </si>
  <si>
    <t xml:space="preserve">                   PN-52710          U61                                                                     TPS54218 QFN16 PW PN-52710                            </t>
  </si>
  <si>
    <t xml:space="preserve">   1               PN-554019         R12                                                                     RES,PMF-105K,0.1W PN-554019                           </t>
  </si>
  <si>
    <t xml:space="preserve">   3               PN-557913         U501                                                                    IC,SDRAM,DDR3L-12 PN-557913                           </t>
  </si>
  <si>
    <t xml:space="preserve">                   PN-557913         U502                                                                    IC,SDRAM,DDR3L-12 PN-557913                           </t>
  </si>
  <si>
    <t xml:space="preserve">                   PN-557913         U503                                                                    IC,SDRAM,DDR3L-12 PN-557913                           </t>
  </si>
  <si>
    <t xml:space="preserve">   1               PN-572092         U7                                                                      IC,FPGA,Flash,125 PN-572092                           </t>
  </si>
  <si>
    <t xml:space="preserve">   1               PN-610660         (PWB)                                                                   BAREBOARD         PN-610660                           </t>
  </si>
  <si>
    <t xml:space="preserve">   1               PN-612567         U35                                                                                       PN-612567                           </t>
  </si>
  <si>
    <t xml:space="preserve">   2               PN-70836          Q1                                                                      IRF7425 20V 15A 2 PN-70836                            </t>
  </si>
  <si>
    <t xml:space="preserve">                   PN-70836          Q2                                                                      IRF7425 20V 15A 2 PN-70836                            </t>
  </si>
  <si>
    <t xml:space="preserve">   1               PN-73169          R8                                                                      RES,MF-280K,0.1W, PN-73169                            </t>
  </si>
  <si>
    <t xml:space="preserve">   1               PN-80003          L5                                                                      75 OHM 25% 300mA  PN-80003                            </t>
  </si>
  <si>
    <t xml:space="preserve">PN-610658         01  RELEASE               PCBA,1756-EN2TXT/D,AS             1XXXXXXX             </t>
  </si>
  <si>
    <t xml:space="preserve">   1               PN-248661         U500                                                                    IC,ASIC,ICE2.1,48 PN-248661                           </t>
  </si>
  <si>
    <t xml:space="preserve">  25               PN-270143         R1                                                                      RES,MF-21.5,50mW, PN-270143                           </t>
  </si>
  <si>
    <t xml:space="preserve">                   PN-270143         R2                                                                      RES,MF-21.5,50mW, PN-270143                           </t>
  </si>
  <si>
    <t xml:space="preserve">                   PN-270143         R3                                                                      RES,MF-21.5,50mW, PN-270143                           </t>
  </si>
  <si>
    <t xml:space="preserve">                   PN-270143         R4                                                                      RES,MF-21.5,50mW, PN-270143                           </t>
  </si>
  <si>
    <t xml:space="preserve">                   PN-270143         R5                                                                      RES,MF-21.5,50mW, PN-270143                           </t>
  </si>
  <si>
    <t xml:space="preserve">                   PN-270143         R43                                                                     RES,MF-21.5,50mW, PN-270143                           </t>
  </si>
  <si>
    <t xml:space="preserve">                   PN-270143         R44                                                                     RES,MF-21.5,50mW, PN-270143                           </t>
  </si>
  <si>
    <t xml:space="preserve">                   PN-270143         R73                                                                     RES,MF-21.5,50mW, PN-270143                           </t>
  </si>
  <si>
    <t xml:space="preserve">                   PN-270143         R74                                                                     RES,MF-21.5,50mW, PN-270143                           </t>
  </si>
  <si>
    <t xml:space="preserve">                   PN-270143         R75                                                                     RES,MF-21.5,50mW, PN-270143                           </t>
  </si>
  <si>
    <t xml:space="preserve">                   PN-270143         R79                                                                     RES,MF-21.5,50mW, PN-270143                           </t>
  </si>
  <si>
    <t xml:space="preserve">                   PN-270143         R82                                                                     RES,MF-21.5,50mW, PN-270143                           </t>
  </si>
  <si>
    <t xml:space="preserve">                   PN-270143         R84                                                                     RES,MF-21.5,50mW, PN-270143                           </t>
  </si>
  <si>
    <t xml:space="preserve">                   PN-270143         R89                                                                     RES,MF-21.5,50mW, PN-270143                           </t>
  </si>
  <si>
    <t xml:space="preserve">                   PN-270143         R90                                                                     RES,MF-21.5,50mW, PN-270143                           </t>
  </si>
  <si>
    <t xml:space="preserve">                   PN-270143         R91                                                                     RES,MF-21.5,50mW, PN-270143                           </t>
  </si>
  <si>
    <t xml:space="preserve">                   PN-270143         R111                                                                    RES,MF-21.5,50mW, PN-270143                           </t>
  </si>
  <si>
    <t xml:space="preserve">                   PN-270143         R112                                                                    RES,MF-21.5,50mW, PN-270143                           </t>
  </si>
  <si>
    <t xml:space="preserve">                   PN-270143         R117                                                                    RES,MF-21.5,50mW, PN-270143                           </t>
  </si>
  <si>
    <t xml:space="preserve">                   PN-270143         R118                                                                    RES,MF-21.5,50mW, PN-270143                           </t>
  </si>
  <si>
    <t xml:space="preserve">                   PN-270143         R119                                                                    RES,MF-21.5,50mW, PN-270143                           </t>
  </si>
  <si>
    <t xml:space="preserve">                   PN-270143         R123                                                                    RES,MF-21.5,50mW, PN-270143                           </t>
  </si>
  <si>
    <t xml:space="preserve">                   PN-270143         R124                                                                    RES,MF-21.5,50mW, PN-270143                           </t>
  </si>
  <si>
    <t xml:space="preserve">                   PN-270143         R143                                                                    RES,MF-21.5,50mW, PN-270143                           </t>
  </si>
  <si>
    <t xml:space="preserve">                   PN-270143         R149                                                                    RES,MF-21.5,50mW, PN-270143                           </t>
  </si>
  <si>
    <t xml:space="preserve">  29               PN-270144         R27                                                                     RES,MF-33.2,50mW, PN-270144                           </t>
  </si>
  <si>
    <t xml:space="preserve">                   PN-270144         R28                                                                     RES,MF-33.2,50mW, PN-270144                           </t>
  </si>
  <si>
    <t xml:space="preserve">                   PN-270144         R29                                                                     RES,MF-33.2,50mW, PN-270144                           </t>
  </si>
  <si>
    <t xml:space="preserve">                   PN-270144         R30                                                                     RES,MF-33.2,50mW, PN-270144                           </t>
  </si>
  <si>
    <t xml:space="preserve">                   PN-270144         R35                                                                     RES,MF-33.2,50mW, PN-270144                           </t>
  </si>
  <si>
    <t xml:space="preserve">                   PN-270144         R36                                                                     RES,MF-33.2,50mW, PN-270144                           </t>
  </si>
  <si>
    <t xml:space="preserve">                   PN-270144         R41                                                                     RES,MF-33.2,50mW, PN-270144                           </t>
  </si>
  <si>
    <t xml:space="preserve">                   PN-270144         R42                                                                     RES,MF-33.2,50mW, PN-270144                           </t>
  </si>
  <si>
    <t xml:space="preserve">                   PN-270144         R49                                                                     RES,MF-33.2,50mW, PN-270144                           </t>
  </si>
  <si>
    <t xml:space="preserve">                   PN-270144         R50                                                                     RES,MF-33.2,50mW, PN-270144                           </t>
  </si>
  <si>
    <t xml:space="preserve">                   PN-270144         R55                                                                     RES,MF-33.2,50mW, PN-270144                           </t>
  </si>
  <si>
    <t xml:space="preserve">                   PN-270144         R57                                                                     RES,MF-33.2,50mW, PN-270144                           </t>
  </si>
  <si>
    <t xml:space="preserve">                   PN-270144         R58                                                                     RES,MF-33.2,50mW, PN-270144                           </t>
  </si>
  <si>
    <t xml:space="preserve">                   PN-270144         R59                                                                     RES,MF-33.2,50mW, PN-270144                           </t>
  </si>
  <si>
    <t xml:space="preserve">                   PN-270144         R60                                                                     RES,MF-33.2,50mW, PN-270144                           </t>
  </si>
  <si>
    <t xml:space="preserve">                   PN-270144         R63                                                                     RES,MF-33.2,50mW, PN-270144                           </t>
  </si>
  <si>
    <t xml:space="preserve">                   PN-270144         R64                                                                     RES,MF-33.2,50mW, PN-270144                           </t>
  </si>
  <si>
    <t xml:space="preserve">                   PN-270144         R65                                                                     RES,MF-33.2,50mW, PN-270144                           </t>
  </si>
  <si>
    <t xml:space="preserve">                   PN-270144         R66                                                                     RES,MF-33.2,50mW, PN-270144                           </t>
  </si>
  <si>
    <t xml:space="preserve">                   PN-270144         R72                                                                     RES,MF-33.2,50mW, PN-270144                           </t>
  </si>
  <si>
    <t xml:space="preserve">                   PN-270144         R76                                                                     RES,MF-33.2,50mW, PN-270144                           </t>
  </si>
  <si>
    <t xml:space="preserve">                   PN-270144         R80                                                                     RES,MF-33.2,50mW, PN-270144                           </t>
  </si>
  <si>
    <t xml:space="preserve">                   PN-270144         R81                                                                     RES,MF-33.2,50mW, PN-270144                           </t>
  </si>
  <si>
    <t xml:space="preserve">                   PN-270144         R83                                                                     RES,MF-33.2,50mW, PN-270144                           </t>
  </si>
  <si>
    <t xml:space="preserve">                   PN-270144         R107                                                                    RES,MF-33.2,50mW, PN-270144                           </t>
  </si>
  <si>
    <t xml:space="preserve">                   PN-270144         R116                                                                    RES,MF-33.2,50mW, PN-270144                           </t>
  </si>
  <si>
    <t xml:space="preserve">                   PN-270144         R126                                                                    RES,MF-33.2,50mW, PN-270144                           </t>
  </si>
  <si>
    <t xml:space="preserve">                   PN-270144         R133                                                                    RES,MF-33.2,50mW, PN-270144                           </t>
  </si>
  <si>
    <t xml:space="preserve">                   PN-270144         R188                                                                    RES,MF-33.2,50mW, PN-270144                           </t>
  </si>
  <si>
    <t xml:space="preserve">   1               PN-272243         R191                                                                    RES,MF-12.1,63mW, PN-272243                           </t>
  </si>
  <si>
    <t xml:space="preserve">   4               PN-272496         R137                                                                    RES,MF-24.9,63mW, PN-272496                           </t>
  </si>
  <si>
    <t xml:space="preserve">                   PN-272496         R138                                                                    RES,MF-24.9,63mW, PN-272496                           </t>
  </si>
  <si>
    <t xml:space="preserve">                   PN-272496         R141                                                                    RES,MF-24.9,63mW, PN-272496                           </t>
  </si>
  <si>
    <t xml:space="preserve">                   PN-272496         R142                                                                    RES,MF-24.9,63mW, PN-272496                           </t>
  </si>
  <si>
    <t xml:space="preserve">   1               PN-272498         R69                                                                     RES,MF-140,63mW,1 PN-272498                           </t>
  </si>
  <si>
    <t xml:space="preserve">   4               PN-272499         R31                                                                     RES,MF-200,63mW,1 PN-272499                           </t>
  </si>
  <si>
    <t xml:space="preserve">                   PN-272499         R105                                                                    RES,MF-200,63mW,1 PN-272499                           </t>
  </si>
  <si>
    <t xml:space="preserve">                   PN-272499         R125                                                                    RES,MF-200,63mW,1 PN-272499                           </t>
  </si>
  <si>
    <t xml:space="preserve">                   PN-272499         R153                                                                    RES,MF-200,63mW,1 PN-272499                           </t>
  </si>
  <si>
    <t xml:space="preserve">  13               PN-272501         R17                                                                     RES,MF-357,63mW,1 PN-272501                           </t>
  </si>
  <si>
    <t xml:space="preserve">                   PN-272501         R21                                                                     RES,MF-357,63mW,1 PN-272501                           </t>
  </si>
  <si>
    <t xml:space="preserve">                   PN-272501         R25                                                                     RES,MF-357,63mW,1 PN-272501                           </t>
  </si>
  <si>
    <t xml:space="preserve">                   PN-272501         R37                                                                     RES,MF-357,63mW,1 PN-272501                           </t>
  </si>
  <si>
    <t xml:space="preserve">                   PN-272501         R38                                                                     RES,MF-357,63mW,1 PN-272501                           </t>
  </si>
  <si>
    <t xml:space="preserve">                   PN-272501         R40                                                                     RES,MF-357,63mW,1 PN-272501                           </t>
  </si>
  <si>
    <t xml:space="preserve">                   PN-272501         R52                                                                     RES,MF-357,63mW,1 PN-272501                           </t>
  </si>
  <si>
    <t xml:space="preserve">                   PN-272501         R53                                                                     RES,MF-357,63mW,1 PN-272501                           </t>
  </si>
  <si>
    <t xml:space="preserve">                   PN-272501         R134                                                                    RES,MF-357,63mW,1 PN-272501                           </t>
  </si>
  <si>
    <t xml:space="preserve">                   PN-272501         R135                                                                    RES,MF-357,63mW,1 PN-272501                           </t>
  </si>
  <si>
    <t xml:space="preserve">                   PN-272501         R145                                                                    RES,MF-357,63mW,1 PN-272501                           </t>
  </si>
  <si>
    <t xml:space="preserve">                   PN-272501         R161                                                                    RES,MF-357,63mW,1 PN-272501                           </t>
  </si>
  <si>
    <t xml:space="preserve">                   PN-272501         R195                                                                    RES,MF-357,63mW,1 PN-272501                           </t>
  </si>
  <si>
    <t xml:space="preserve">  17               PN-272502         R34                                                                     RES,MF-1K,63mW,1% PN-272502                           </t>
  </si>
  <si>
    <t xml:space="preserve">                   PN-272502         R48                                                                     RES,MF-1K,63mW,1% PN-272502                           </t>
  </si>
  <si>
    <t xml:space="preserve">                   PN-272502         R51                                                                     RES,MF-1K,63mW,1% PN-272502                           </t>
  </si>
  <si>
    <t xml:space="preserve">                   PN-272502         R54                                                                     RES,MF-1K,63mW,1% PN-272502                           </t>
  </si>
  <si>
    <t xml:space="preserve">                   PN-272502         R56                                                                     RES,MF-1K,63mW,1% PN-272502                           </t>
  </si>
  <si>
    <t xml:space="preserve">                   PN-272502         R61                                                                     RES,MF-1K,63mW,1% PN-272502                           </t>
  </si>
  <si>
    <t xml:space="preserve">                   PN-272502         R62                                                                     RES,MF-1K,63mW,1% PN-272502                           </t>
  </si>
  <si>
    <t xml:space="preserve">                   PN-272502         R68                                                                     RES,MF-1K,63mW,1% PN-272502                           </t>
  </si>
  <si>
    <t xml:space="preserve">                   PN-272502         R86                                                                     RES,MF-1K,63mW,1% PN-272502                           </t>
  </si>
  <si>
    <t xml:space="preserve">                   PN-272502         R93                                                                     RES,MF-1K,63mW,1% PN-272502                           </t>
  </si>
  <si>
    <t xml:space="preserve">                   PN-272502         R113                                                                    RES,MF-1K,63mW,1% PN-272502                           </t>
  </si>
  <si>
    <t xml:space="preserve">                   PN-272502         R120                                                                    RES,MF-1K,63mW,1% PN-272502                           </t>
  </si>
  <si>
    <t xml:space="preserve">                   PN-272502         R128                                                                    RES,MF-1K,63mW,1% PN-272502                           </t>
  </si>
  <si>
    <t xml:space="preserve">                   PN-272502         R150                                                                    RES,MF-1K,63mW,1% PN-272502                           </t>
  </si>
  <si>
    <t xml:space="preserve">                   PN-272502         R177                                                                    RES,MF-1K,63mW,1% PN-272502                           </t>
  </si>
  <si>
    <t xml:space="preserve">                   PN-272502         R180                                                                    RES,MF-1K,63mW,1% PN-272502                           </t>
  </si>
  <si>
    <t xml:space="preserve">                   PN-272502         R187                                                                    RES,MF-1K,63mW,1% PN-272502                           </t>
  </si>
  <si>
    <t xml:space="preserve">   7               PN-272504         R26                                                                     RES,MF-2.15K,63mW PN-272504                           </t>
  </si>
  <si>
    <t xml:space="preserve">                   PN-272504         R115                                                                    RES,MF-2.15K,63mW PN-272504                           </t>
  </si>
  <si>
    <t xml:space="preserve">                   PN-272504         R121                                                                    RES,MF-2.15K,63mW PN-272504                           </t>
  </si>
  <si>
    <t xml:space="preserve">                   PN-272504         R130                                                                    RES,MF-2.15K,63mW PN-272504                           </t>
  </si>
  <si>
    <t xml:space="preserve">                   PN-272504         R159                                                                    RES,MF-2.15K,63mW PN-272504                           </t>
  </si>
  <si>
    <t xml:space="preserve">                   PN-272504         R181                                                                    RES,MF-2.15K,63mW PN-272504                           </t>
  </si>
  <si>
    <t xml:space="preserve">                   PN-272504         R194                                                                    RES,MF-2.15K,63mW PN-272504                           </t>
  </si>
  <si>
    <t xml:space="preserve">  19               PN-272505         R19                                                                     RES,MF-4.99K,63mW PN-272505                           </t>
  </si>
  <si>
    <t xml:space="preserve">                   PN-272505         R20                                                                     RES,MF-4.99K,63mW PN-272505                           </t>
  </si>
  <si>
    <t xml:space="preserve">                   PN-272505         R47                                                                     RES,MF-4.99K,63mW PN-272505                           </t>
  </si>
  <si>
    <t xml:space="preserve">                   PN-272505         R77                                                                     RES,MF-4.99K,63mW PN-272505                           </t>
  </si>
  <si>
    <t xml:space="preserve">                   PN-272505         R87                                                                     RES,MF-4.99K,63mW PN-272505                           </t>
  </si>
  <si>
    <t xml:space="preserve">                   PN-272505         R92                                                                     RES,MF-4.99K,63mW PN-272505                           </t>
  </si>
  <si>
    <t xml:space="preserve">                   PN-272505         R106                                                                    RES,MF-4.99K,63mW PN-272505                           </t>
  </si>
  <si>
    <t xml:space="preserve">                   PN-272505         R139                                                                    RES,MF-4.99K,63mW PN-272505                           </t>
  </si>
  <si>
    <t xml:space="preserve">                   PN-272505         R140                                                                    RES,MF-4.99K,63mW PN-272505                           </t>
  </si>
  <si>
    <t xml:space="preserve">                   PN-272505         R144                                                                    RES,MF-4.99K,63mW PN-272505                           </t>
  </si>
  <si>
    <t xml:space="preserve">                   PN-272505         R151                                                                    RES,MF-4.99K,63mW PN-272505                           </t>
  </si>
  <si>
    <t xml:space="preserve">                   PN-272505         R154                                                                    RES,MF-4.99K,63mW PN-272505                           </t>
  </si>
  <si>
    <t xml:space="preserve">                   PN-272505         R160                                                                    RES,MF-4.99K,63mW PN-272505                           </t>
  </si>
  <si>
    <t xml:space="preserve">                   PN-272505         R163                                                                    RES,MF-4.99K,63mW PN-272505                           </t>
  </si>
  <si>
    <t xml:space="preserve">                   PN-272505         R168                                                                    RES,MF-4.99K,63mW PN-272505                           </t>
  </si>
  <si>
    <t xml:space="preserve">                   PN-272505         R169                                                                    RES,MF-4.99K,63mW PN-272505                           </t>
  </si>
  <si>
    <t xml:space="preserve">                   PN-272505         R178                                                                    RES,MF-4.99K,63mW PN-272505                           </t>
  </si>
  <si>
    <t xml:space="preserve">                   PN-272505         R503                                                                    RES,MF-4.99K,63mW PN-272505                           </t>
  </si>
  <si>
    <t xml:space="preserve">  41               PN-272506         R23                                                                     RES,MF-10K,0.1W,1 PN-272506                           </t>
  </si>
  <si>
    <t xml:space="preserve">                   PN-272506         R24                                                                     RES,MF-10K,0.1W,1 PN-272506                           </t>
  </si>
  <si>
    <t xml:space="preserve">                   PN-272506         R32                                                                     RES,MF-10K,0.1W,1 PN-272506                           </t>
  </si>
  <si>
    <t xml:space="preserve">                   PN-272506         R33                                                                     RES,MF-10K,0.1W,1 PN-272506                           </t>
  </si>
  <si>
    <t xml:space="preserve">                   PN-272506         R100                                                                    RES,MF-10K,0.1W,1 PN-272506                           </t>
  </si>
  <si>
    <t xml:space="preserve">                   PN-272506         R162                                                                    RES,MF-10K,0.1W,1 PN-272506                           </t>
  </si>
  <si>
    <t xml:space="preserve">                   PN-272506         R199                                                                    RES,MF-10K,0.1W,1 PN-272506                           </t>
  </si>
  <si>
    <t xml:space="preserve">                   PN-272506         R216                                                                    RES,MF-10K,0.1W,1 PN-272506                           </t>
  </si>
  <si>
    <t xml:space="preserve">                   PN-272506         R223                                                                    RES,MF-10K,0.1W,1 PN-272506                           </t>
  </si>
  <si>
    <t xml:space="preserve">                   PN-272506         R224                                                                    RES,MF-10K,0.1W,1 PN-272506                           </t>
  </si>
  <si>
    <t xml:space="preserve">                   PN-272506         R225                                                                    RES,MF-10K,0.1W,1 PN-272506                           </t>
  </si>
  <si>
    <t xml:space="preserve">                   PN-272506         R226                                                                    RES,MF-10K,0.1W,1 PN-272506                           </t>
  </si>
  <si>
    <t xml:space="preserve">                   PN-272506         R227                                                                    RES,MF-10K,0.1W,1 PN-272506                           </t>
  </si>
  <si>
    <t xml:space="preserve">                   PN-272506         R228                                                                    RES,MF-10K,0.1W,1 PN-272506                           </t>
  </si>
  <si>
    <t xml:space="preserve">                   PN-272506         R229                                                                    RES,MF-10K,0.1W,1 PN-272506                           </t>
  </si>
  <si>
    <t xml:space="preserve">                   PN-272506         R230                                                                    RES,MF-10K,0.1W,1 PN-272506                           </t>
  </si>
  <si>
    <t xml:space="preserve">                   PN-272506         R231                                                                    RES,MF-10K,0.1W,1 PN-272506                           </t>
  </si>
  <si>
    <t xml:space="preserve">                   PN-272506         R232                                                                    RES,MF-10K,0.1W,1 PN-272506                           </t>
  </si>
  <si>
    <t xml:space="preserve">                   PN-272506         R233                                                                    RES,MF-10K,0.1W,1 PN-272506                           </t>
  </si>
  <si>
    <t xml:space="preserve">                   PN-272506         R234                                                                    RES,MF-10K,0.1W,1 PN-272506                           </t>
  </si>
  <si>
    <t xml:space="preserve">                   PN-272506         R235                                                                    RES,MF-10K,0.1W,1 PN-272506                           </t>
  </si>
  <si>
    <t xml:space="preserve">                   PN-272506         R236                                                                    RES,MF-10K,0.1W,1 PN-272506                           </t>
  </si>
  <si>
    <t xml:space="preserve">                   PN-272506         R237                                                                    RES,MF-10K,0.1W,1 PN-272506                           </t>
  </si>
  <si>
    <t xml:space="preserve">                   PN-272506         R238                                                                    RES,MF-10K,0.1W,1 PN-272506                           </t>
  </si>
  <si>
    <t xml:space="preserve">                   PN-272506         R239                                                                    RES,MF-10K,0.1W,1 PN-272506                           </t>
  </si>
  <si>
    <t xml:space="preserve">                   PN-272506         R240                                                                    RES,MF-10K,0.1W,1 PN-272506                           </t>
  </si>
  <si>
    <t xml:space="preserve">                   PN-272506         R241                                                                    RES,MF-10K,0.1W,1 PN-272506                           </t>
  </si>
  <si>
    <t xml:space="preserve">                   PN-272506         R242                                                                    RES,MF-10K,0.1W,1 PN-272506                           </t>
  </si>
  <si>
    <t xml:space="preserve">                   PN-272506         R243                                                                    RES,MF-10K,0.1W,1 PN-272506                           </t>
  </si>
  <si>
    <t xml:space="preserve">                   PN-272506         R244                                                                    RES,MF-10K,0.1W,1 PN-272506                           </t>
  </si>
  <si>
    <t xml:space="preserve">                   PN-272506         R245                                                                    RES,MF-10K,0.1W,1 PN-272506                           </t>
  </si>
  <si>
    <t xml:space="preserve">                   PN-272506         R246                                                                    RES,MF-10K,0.1W,1 PN-272506                           </t>
  </si>
  <si>
    <t xml:space="preserve">                   PN-272506         R517                                                                    RES,MF-10K,0.1W,1 PN-272506                           </t>
  </si>
  <si>
    <t xml:space="preserve">  10               PN-272515         R11                                                                     RES,MF-49.9K,63mW PN-272515                           </t>
  </si>
  <si>
    <t xml:space="preserve">                   PN-272515         R85                                                                     RES,MF-49.9K,63mW PN-272515                           </t>
  </si>
  <si>
    <t xml:space="preserve">                   PN-272515         R99                                                                     RES,MF-49.9K,63mW PN-272515                           </t>
  </si>
  <si>
    <t xml:space="preserve">                   PN-272515         R101                                                                    RES,MF-49.9K,63mW PN-272515                           </t>
  </si>
  <si>
    <t xml:space="preserve">                   PN-272515         R122                                                                    RES,MF-49.9K,63mW PN-272515                           </t>
  </si>
  <si>
    <t xml:space="preserve">                   PN-272515         R129                                                                    RES,MF-49.9K,63mW PN-272515                           </t>
  </si>
  <si>
    <t xml:space="preserve">                   PN-272515         R146                                                                    RES,MF-49.9K,63mW PN-272515                           </t>
  </si>
  <si>
    <t xml:space="preserve">                   PN-272515         R147                                                                    RES,MF-49.9K,63mW PN-272515                           </t>
  </si>
  <si>
    <t xml:space="preserve">                   PN-272515         R176                                                                    RES,MF-49.9K,63mW PN-272515                           </t>
  </si>
  <si>
    <t xml:space="preserve">                   PN-272515         R190                                                                    RES,MF-49.9K,63mW PN-272515                           </t>
  </si>
  <si>
    <t xml:space="preserve">   1               PN-272518         R22                                                                     RES,MF-261K,63mW, PN-272518                           </t>
  </si>
  <si>
    <t xml:space="preserve">   3               PN-272527         R211                                                                    RES,MF-332K,0.1W, PN-272527                           </t>
  </si>
  <si>
    <t xml:space="preserve">                   PN-272527         R212                                                                    RES,MF-332K,0.1W, PN-272527                           </t>
  </si>
  <si>
    <t xml:space="preserve">                   PN-272527         R213                                                                    RES,MF-332K,0.1W, PN-272527                           </t>
  </si>
  <si>
    <t xml:space="preserve">   2               PN-272529         R18                                                                     RES,MF-1K,1/4W,1% PN-272529                           </t>
  </si>
  <si>
    <t xml:space="preserve">                   PN-272529         R221                                                                    RES,MF-1K,1/4W,1% PN-272529                           </t>
  </si>
  <si>
    <t xml:space="preserve">   2               PN-272530         R132                                                                    RES,MF-1M,1/4W,1% PN-272530                           </t>
  </si>
  <si>
    <t xml:space="preserve">                   PN-272530         R166                                                                    RES,MF-1M,1/4W,1% PN-272530                           </t>
  </si>
  <si>
    <t xml:space="preserve">   3               PN-305788         R67                                                                     RES,MF-33.2,63mW, PN-305788                           </t>
  </si>
  <si>
    <t xml:space="preserve">                   PN-305788         R114                                                                    RES,MF-33.2,63mW, PN-305788                           </t>
  </si>
  <si>
    <t xml:space="preserve">                   PN-305788         R131                                                                    RES,MF-33.2,63mW, PN-305788                           </t>
  </si>
  <si>
    <t xml:space="preserve">   5               PN-305789         R45                                                                     RES,MF-51.1,63mW, PN-305789                           </t>
  </si>
  <si>
    <t xml:space="preserve">                   PN-305789         R96                                                                     RES,MF-51.1,63mW, PN-305789                           </t>
  </si>
  <si>
    <t xml:space="preserve">                   PN-305789         R104                                                                    RES,MF-51.1,63mW, PN-305789                           </t>
  </si>
  <si>
    <t xml:space="preserve">                   PN-305789         R127                                                                    RES,MF-51.1,63mW, PN-305789                           </t>
  </si>
  <si>
    <t xml:space="preserve">                   PN-305789         R136                                                                    RES,MF-51.1,63mW, PN-305789                           </t>
  </si>
  <si>
    <t xml:space="preserve">   4               PN-307519         R214                                                                    RES,MF-75.0,63mW, PN-307519                           </t>
  </si>
  <si>
    <t xml:space="preserve">                   PN-307519         R217                                                                    RES,MF-75.0,63mW, PN-307519                           </t>
  </si>
  <si>
    <t xml:space="preserve">                   PN-307519         R218                                                                    RES,MF-75.0,63mW, PN-307519                           </t>
  </si>
  <si>
    <t xml:space="preserve">                   PN-307519         R219                                                                    RES,MF-75.0,63mW, PN-307519                           </t>
  </si>
  <si>
    <t xml:space="preserve">   1               PN-307523         R70                                                                     RES,MF-100,63mW,1 PN-307523                           </t>
  </si>
  <si>
    <t xml:space="preserve">   1               PN-307544         R16                                                                     RES,MF-1.00M,63mW PN-307544                           </t>
  </si>
  <si>
    <t xml:space="preserve">  23               PN-307551         R254                                                                    RES,MF-100K,63mW, PN-307551                           </t>
  </si>
  <si>
    <t xml:space="preserve">                   PN-307551         R255                                                                    RES,MF-100K,63mW, PN-307551                           </t>
  </si>
  <si>
    <t xml:space="preserve">                   PN-307551         R256                                                                    RES,MF-100K,63mW, PN-307551                           </t>
  </si>
  <si>
    <t xml:space="preserve">                   PN-307551         R257                                                                    RES,MF-100K,63mW, PN-307551                           </t>
  </si>
  <si>
    <t xml:space="preserve">                   PN-307551         R258                                                                    RES,MF-100K,63mW, PN-307551                           </t>
  </si>
  <si>
    <t xml:space="preserve">                   PN-307551         R259                                                                    RES,MF-100K,63mW, PN-307551                           </t>
  </si>
  <si>
    <t xml:space="preserve">                   PN-307551         R260                                                                    RES,MF-100K,63mW, PN-307551                           </t>
  </si>
  <si>
    <t xml:space="preserve">                   PN-307551         R261                                                                    RES,MF-100K,63mW, PN-307551                           </t>
  </si>
  <si>
    <t xml:space="preserve">                   PN-307551         R263                                                                    RES,MF-100K,63mW, PN-307551                           </t>
  </si>
  <si>
    <t xml:space="preserve">                   PN-307551         R264                                                                    RES,MF-100K,63mW, PN-307551                           </t>
  </si>
  <si>
    <t xml:space="preserve">                   PN-307551         R265                                                                    RES,MF-100K,63mW, PN-307551                           </t>
  </si>
  <si>
    <t xml:space="preserve">                   PN-307551         R266                                                                    RES,MF-100K,63mW, PN-307551                           </t>
  </si>
  <si>
    <t xml:space="preserve">                   PN-307551         R267                                                                    RES,MF-100K,63mW, PN-307551                           </t>
  </si>
  <si>
    <t xml:space="preserve">                   PN-307551         R268                                                                    RES,MF-100K,63mW, PN-307551                           </t>
  </si>
  <si>
    <t xml:space="preserve">                   PN-307551         R269                                                                    RES,MF-100K,63mW, PN-307551                           </t>
  </si>
  <si>
    <t xml:space="preserve">                   PN-307551         R270                                                                    RES,MF-100K,63mW, PN-307551                           </t>
  </si>
  <si>
    <t xml:space="preserve">                   PN-307551         R271                                                                    RES,MF-100K,63mW, PN-307551                           </t>
  </si>
  <si>
    <t xml:space="preserve">                   PN-307551         R272                                                                    RES,MF-100K,63mW, PN-307551                           </t>
  </si>
  <si>
    <t xml:space="preserve">                   PN-307551         R273                                                                    RES,MF-100K,63mW, PN-307551                           </t>
  </si>
  <si>
    <t xml:space="preserve">                   PN-307551         R274                                                                    RES,MF-100K,63mW, PN-307551                           </t>
  </si>
  <si>
    <t xml:space="preserve">                   PN-307551         R275                                                                    RES,MF-100K,63mW, PN-307551                           </t>
  </si>
  <si>
    <t xml:space="preserve">                   PN-307551         R276                                                                    RES,MF-100K,63mW, PN-307551                           </t>
  </si>
  <si>
    <t xml:space="preserve">                   PN-307551         R277                                                                    RES,MF-100K,63mW, PN-307551                           </t>
  </si>
  <si>
    <t xml:space="preserve">   1               PN-309574         R46                                                                     RES,MF-39.2,63mW, PN-309574                           </t>
  </si>
  <si>
    <t xml:space="preserve">   2               PN-309781         R183                                                                    RES,MISC-ZERO OHM PN-309781                           </t>
  </si>
  <si>
    <t xml:space="preserve">                   PN-309781         R215                                                                    RES,MISC-ZERO OHM PN-309781                           </t>
  </si>
  <si>
    <t xml:space="preserve">   1               PN-310159         R155                                                                    RES,MF-49.9,0.1W, PN-310159                           </t>
  </si>
  <si>
    <t xml:space="preserve">   4               PN-310160         R167                                                                    RES,MF-49.9,63mW, PN-310160                           </t>
  </si>
  <si>
    <t xml:space="preserve">                   PN-310160         R173                                                                    RES,MF-49.9,63mW, PN-310160                           </t>
  </si>
  <si>
    <t xml:space="preserve">                   PN-310160         R174                                                                    RES,MF-49.9,63mW, PN-310160                           </t>
  </si>
  <si>
    <t xml:space="preserve">                   PN-310160         R175                                                                    RES,MF-49.9,63mW, PN-310160                           </t>
  </si>
  <si>
    <t xml:space="preserve">  12               PN-310249         R71                                                                     RES,MF-221,0.1W,1 PN-310249                           </t>
  </si>
  <si>
    <t xml:space="preserve">                   PN-310249         R78                                                                     RES,MF-221,0.1W,1 PN-310249                           </t>
  </si>
  <si>
    <t xml:space="preserve">                   PN-310249         R88                                                                     RES,MF-221,0.1W,1 PN-310249                           </t>
  </si>
  <si>
    <t xml:space="preserve">                   PN-310249         R94                                                                     RES,MF-221,0.1W,1 PN-310249                           </t>
  </si>
  <si>
    <t xml:space="preserve">                   PN-310249         R95                                                                     RES,MF-221,0.1W,1 PN-310249                           </t>
  </si>
  <si>
    <t xml:space="preserve">                   PN-310249         R97                                                                     RES,MF-221,0.1W,1 PN-310249                           </t>
  </si>
  <si>
    <t xml:space="preserve">                   PN-310249         R98                                                                     RES,MF-221,0.1W,1 PN-310249                           </t>
  </si>
  <si>
    <t xml:space="preserve">                   PN-310249         R103                                                                    RES,MF-221,0.1W,1 PN-310249                           </t>
  </si>
  <si>
    <t xml:space="preserve">                   PN-310249         R108                                                                    RES,MF-221,0.1W,1 PN-310249                           </t>
  </si>
  <si>
    <t xml:space="preserve">                   PN-310249         R109                                                                    RES,MF-221,0.1W,1 PN-310249                           </t>
  </si>
  <si>
    <t xml:space="preserve">                   PN-310249         R110                                                                    RES,MF-221,0.1W,1 PN-310249                           </t>
  </si>
  <si>
    <t xml:space="preserve">                   PN-310249         R222                                                                    RES,MF-221,0.1W,1 PN-310249                           </t>
  </si>
  <si>
    <t xml:space="preserve">   1               PN-357409         R148                                                                    RES,MF-6.81K,0.1W PN-357409                           </t>
  </si>
  <si>
    <t xml:space="preserve">   3               PN-389850         R10                                                                     RES,MF-511K,0.1W, PN-389850                           </t>
  </si>
  <si>
    <t xml:space="preserve">                   PN-389850         R15                                                                     RES,MF-511K,0.1W, PN-389850                           </t>
  </si>
  <si>
    <t xml:space="preserve">                   PN-389850         R192                                                                    RES,MF-511K,0.1W, PN-389850                           </t>
  </si>
  <si>
    <t xml:space="preserve">   1               PN-389864         R204                                                                    RES,MF-348K,0.1W, PN-389864                           </t>
  </si>
  <si>
    <t xml:space="preserve">   1               PN-D174661        R102                                                                    RES,MF-1.62K,0.1W PN-D174661                          </t>
  </si>
  <si>
    <t xml:space="preserve">   1               PN-D174668        R6                                                                      RES,MF-39.2K,0.1W PN-D174668                          </t>
  </si>
  <si>
    <t xml:space="preserve">   1               PN-D174731        R8                                                                      RES,MF-280K,0.1W, PN-D174731                          </t>
  </si>
  <si>
    <t xml:space="preserve">PN-610659         01  RELEASE               PCBA,1756-EN2TK/D,AS              1XXXXXXX             </t>
  </si>
  <si>
    <t>.EOF</t>
  </si>
  <si>
    <t>Machine</t>
  </si>
  <si>
    <t>Part Number</t>
  </si>
  <si>
    <t>PN</t>
  </si>
  <si>
    <t>Package</t>
  </si>
  <si>
    <t>Feedertype</t>
  </si>
  <si>
    <t>Head Type</t>
  </si>
  <si>
    <t>Nozzle1</t>
  </si>
  <si>
    <t>Nozzle2</t>
  </si>
  <si>
    <t>Pressure</t>
  </si>
  <si>
    <t>Accuracy</t>
  </si>
  <si>
    <t>Preorient</t>
  </si>
  <si>
    <t>APU</t>
  </si>
  <si>
    <t>Pick</t>
  </si>
  <si>
    <t>Motion</t>
  </si>
  <si>
    <t>Center</t>
  </si>
  <si>
    <t>Place</t>
  </si>
  <si>
    <t>Reject Station</t>
  </si>
  <si>
    <t>Placement Rate</t>
  </si>
  <si>
    <t>Table Movement</t>
  </si>
  <si>
    <t>Vertical Part Sensor</t>
  </si>
  <si>
    <t>0009-5920</t>
  </si>
  <si>
    <t>PART=0009-5920</t>
  </si>
  <si>
    <t>1210-L</t>
  </si>
  <si>
    <t>T8W4P</t>
  </si>
  <si>
    <t>HSC</t>
  </si>
  <si>
    <t>Standard</t>
  </si>
  <si>
    <t>Fast</t>
  </si>
  <si>
    <t>- DUMP BUCKET -</t>
  </si>
  <si>
    <t>0402R-GC</t>
  </si>
  <si>
    <t>PART=0402R-GC</t>
  </si>
  <si>
    <t>0402-R</t>
  </si>
  <si>
    <t>T8W2P</t>
  </si>
  <si>
    <t>Slow</t>
  </si>
  <si>
    <t>Height Measurement</t>
  </si>
  <si>
    <t>0604_001222</t>
  </si>
  <si>
    <t>PART=0604_001222</t>
  </si>
  <si>
    <t>OPTO5-A</t>
  </si>
  <si>
    <t>T12W8P</t>
  </si>
  <si>
    <t>Part Presence</t>
  </si>
  <si>
    <t>1005C03</t>
  </si>
  <si>
    <t>PART=1005C03</t>
  </si>
  <si>
    <t>LIBLOAD</t>
  </si>
  <si>
    <t>1005C03-KEY</t>
  </si>
  <si>
    <t>PART=1005C03-KEY</t>
  </si>
  <si>
    <t>1005R03</t>
  </si>
  <si>
    <t>PART=1005R03</t>
  </si>
  <si>
    <t>1005R03-KEY</t>
  </si>
  <si>
    <t>PART=1005R03-KEY</t>
  </si>
  <si>
    <t>101-221T</t>
  </si>
  <si>
    <t>PART=101-221T</t>
  </si>
  <si>
    <t>SOT23</t>
  </si>
  <si>
    <t>101-246T</t>
  </si>
  <si>
    <t>PART=101-246T</t>
  </si>
  <si>
    <t>101-273T</t>
  </si>
  <si>
    <t>PART=101-273T</t>
  </si>
  <si>
    <t>101-307</t>
  </si>
  <si>
    <t>PART=101-307</t>
  </si>
  <si>
    <t>DIODE</t>
  </si>
  <si>
    <t>T12W4P</t>
  </si>
  <si>
    <t>101-352</t>
  </si>
  <si>
    <t>PART=101-352</t>
  </si>
  <si>
    <t>SOD123</t>
  </si>
  <si>
    <t>101-360</t>
  </si>
  <si>
    <t>PART=101-360</t>
  </si>
  <si>
    <t>101-362</t>
  </si>
  <si>
    <t>PART=101-362</t>
  </si>
  <si>
    <t>101-384</t>
  </si>
  <si>
    <t>PART=101-384</t>
  </si>
  <si>
    <t>101-394</t>
  </si>
  <si>
    <t>PART=101-394</t>
  </si>
  <si>
    <t>SOD323</t>
  </si>
  <si>
    <t>101-401</t>
  </si>
  <si>
    <t>PART=101-401</t>
  </si>
  <si>
    <t>Not Required</t>
  </si>
  <si>
    <t>101-429</t>
  </si>
  <si>
    <t>PART=101-429</t>
  </si>
  <si>
    <t>PART=1206</t>
  </si>
  <si>
    <t>1206-R</t>
  </si>
  <si>
    <t>1608C08</t>
  </si>
  <si>
    <t>PART=1608C08</t>
  </si>
  <si>
    <t>1608C08-KEY</t>
  </si>
  <si>
    <t>PART=1608C08-KEY</t>
  </si>
  <si>
    <t>1608R05</t>
  </si>
  <si>
    <t>PART=1608R05</t>
  </si>
  <si>
    <t>1608R05-KEY</t>
  </si>
  <si>
    <t>PART=1608R05-KEY</t>
  </si>
  <si>
    <t>PART=161080</t>
  </si>
  <si>
    <t>1206-C</t>
  </si>
  <si>
    <t>PART=161319</t>
  </si>
  <si>
    <t>PART=161885</t>
  </si>
  <si>
    <t>PART=164570</t>
  </si>
  <si>
    <t>17-636</t>
  </si>
  <si>
    <t>PART=17-636</t>
  </si>
  <si>
    <t>SOT23-5</t>
  </si>
  <si>
    <t>17-658</t>
  </si>
  <si>
    <t>PART=17-658</t>
  </si>
  <si>
    <t>SOIC8</t>
  </si>
  <si>
    <t>17-677</t>
  </si>
  <si>
    <t>PART=17-677</t>
  </si>
  <si>
    <t>SSOP14</t>
  </si>
  <si>
    <t>17-690</t>
  </si>
  <si>
    <t>PART=17-690</t>
  </si>
  <si>
    <t>NPWR(6570_T1.65)</t>
  </si>
  <si>
    <t>17-717</t>
  </si>
  <si>
    <t>PART=17-717</t>
  </si>
  <si>
    <t>PART=170547</t>
  </si>
  <si>
    <t>PART=170549</t>
  </si>
  <si>
    <t>2010-R</t>
  </si>
  <si>
    <t>PART=170775</t>
  </si>
  <si>
    <t>1812-R</t>
  </si>
  <si>
    <t>1812C60</t>
  </si>
  <si>
    <t>PART=1812C60</t>
  </si>
  <si>
    <t>184700-Q03</t>
  </si>
  <si>
    <t>PART=184700-Q03</t>
  </si>
  <si>
    <t>0805-R</t>
  </si>
  <si>
    <t>184700-Q09</t>
  </si>
  <si>
    <t>PART=184700-Q09</t>
  </si>
  <si>
    <t>184700-Q17</t>
  </si>
  <si>
    <t>PART=184700-Q17</t>
  </si>
  <si>
    <t>184700-Q24</t>
  </si>
  <si>
    <t>PART=184700-Q24</t>
  </si>
  <si>
    <t>184700-Q33</t>
  </si>
  <si>
    <t>PART=184700-Q33</t>
  </si>
  <si>
    <t>PART=184712</t>
  </si>
  <si>
    <t>SMB</t>
  </si>
  <si>
    <t>PART=189866</t>
  </si>
  <si>
    <t>1210-R</t>
  </si>
  <si>
    <t>189888-Q03</t>
  </si>
  <si>
    <t>PART=189888-Q03</t>
  </si>
  <si>
    <t>0805-C</t>
  </si>
  <si>
    <t>189892-Q08</t>
  </si>
  <si>
    <t>PART=189892-Q08</t>
  </si>
  <si>
    <t>189892-Q25</t>
  </si>
  <si>
    <t>PART=189892-Q25</t>
  </si>
  <si>
    <t>189892-Q68</t>
  </si>
  <si>
    <t>PART=189892-Q68</t>
  </si>
  <si>
    <t>189892-Q73</t>
  </si>
  <si>
    <t>PART=189892-Q73</t>
  </si>
  <si>
    <t>189892-Q76</t>
  </si>
  <si>
    <t>PART=189892-Q76</t>
  </si>
  <si>
    <t>0603-R</t>
  </si>
  <si>
    <t>PART=19100055</t>
  </si>
  <si>
    <t>QFN8 (5050_t0.90)</t>
  </si>
  <si>
    <t>PART=19100096</t>
  </si>
  <si>
    <t>SOT23-6</t>
  </si>
  <si>
    <t>PART=191155</t>
  </si>
  <si>
    <t>191380-Q01</t>
  </si>
  <si>
    <t>PART=191380-Q01</t>
  </si>
  <si>
    <t>191414-Q11</t>
  </si>
  <si>
    <t>PART=191414-Q11</t>
  </si>
  <si>
    <t>191414-Q24</t>
  </si>
  <si>
    <t>PART=191414-Q24</t>
  </si>
  <si>
    <t>191414-Q56</t>
  </si>
  <si>
    <t>PART=191414-Q56</t>
  </si>
  <si>
    <t>191414-Q64</t>
  </si>
  <si>
    <t>PART=191414-Q64</t>
  </si>
  <si>
    <t>191419-Q03</t>
  </si>
  <si>
    <t>PART=191419-Q03</t>
  </si>
  <si>
    <t>191419-Q07</t>
  </si>
  <si>
    <t>PART=191419-Q07</t>
  </si>
  <si>
    <t>191419-Q15</t>
  </si>
  <si>
    <t>PART=191419-Q15</t>
  </si>
  <si>
    <t>191419-Q17</t>
  </si>
  <si>
    <t>PART=191419-Q17</t>
  </si>
  <si>
    <t>191419-Q25</t>
  </si>
  <si>
    <t>PART=191419-Q25</t>
  </si>
  <si>
    <t>191419-Q51</t>
  </si>
  <si>
    <t>PART=191419-Q51</t>
  </si>
  <si>
    <t>191419-Q54</t>
  </si>
  <si>
    <t>PART=191419-Q54</t>
  </si>
  <si>
    <t>191419-Q64</t>
  </si>
  <si>
    <t>PART=191419-Q64</t>
  </si>
  <si>
    <t>191419-Q78</t>
  </si>
  <si>
    <t>PART=191419-Q78</t>
  </si>
  <si>
    <t>191419-Q90</t>
  </si>
  <si>
    <t>PART=191419-Q90</t>
  </si>
  <si>
    <t>191419-Q98</t>
  </si>
  <si>
    <t>PART=191419-Q98</t>
  </si>
  <si>
    <t>191448-Q05</t>
  </si>
  <si>
    <t>PART=191448-Q05</t>
  </si>
  <si>
    <t>191448-Q07</t>
  </si>
  <si>
    <t>PART=191448-Q07</t>
  </si>
  <si>
    <t>191448-Q15</t>
  </si>
  <si>
    <t>PART=191448-Q15</t>
  </si>
  <si>
    <t>191450-Q05</t>
  </si>
  <si>
    <t>PART=191450-Q05</t>
  </si>
  <si>
    <t>PART=191458</t>
  </si>
  <si>
    <t>191884-Q01</t>
  </si>
  <si>
    <t>PART=191884-Q01</t>
  </si>
  <si>
    <t>191958-Q01</t>
  </si>
  <si>
    <t>PART=191958-Q01</t>
  </si>
  <si>
    <t>191961-Q01</t>
  </si>
  <si>
    <t>PART=191961-Q01</t>
  </si>
  <si>
    <t>TANTC</t>
  </si>
  <si>
    <t>191979-Q01</t>
  </si>
  <si>
    <t>PART=191979-Q01</t>
  </si>
  <si>
    <t>2512-R</t>
  </si>
  <si>
    <t>193268-Q04</t>
  </si>
  <si>
    <t>PART=193268-Q04</t>
  </si>
  <si>
    <t>193326-Q06</t>
  </si>
  <si>
    <t>PART=193326-Q06</t>
  </si>
  <si>
    <t>193326-Q08</t>
  </si>
  <si>
    <t>PART=193326-Q08</t>
  </si>
  <si>
    <t>193326-Q10</t>
  </si>
  <si>
    <t>PART=193326-Q10</t>
  </si>
  <si>
    <t>193326-Q18</t>
  </si>
  <si>
    <t>PART=193326-Q18</t>
  </si>
  <si>
    <t>193340-Q23</t>
  </si>
  <si>
    <t>PART=193340-Q23</t>
  </si>
  <si>
    <t>SOIC4_P1.27(7025_t1.5)</t>
  </si>
  <si>
    <t>HP Gold 16mm/4mm_193340-Q23</t>
  </si>
  <si>
    <t>193340-Q30</t>
  </si>
  <si>
    <t>PART=193340-Q30</t>
  </si>
  <si>
    <t>SOIC8(6050_t3.50)</t>
  </si>
  <si>
    <t>193340-Q31</t>
  </si>
  <si>
    <t>PART=193340-Q31</t>
  </si>
  <si>
    <t>193344-Q09</t>
  </si>
  <si>
    <t>PART=193344-Q09</t>
  </si>
  <si>
    <t>193345-Q05</t>
  </si>
  <si>
    <t>PART=193345-Q05</t>
  </si>
  <si>
    <t>Normal</t>
  </si>
  <si>
    <t>193345-Q07</t>
  </si>
  <si>
    <t>PART=193345-Q07</t>
  </si>
  <si>
    <t>193345-Q11</t>
  </si>
  <si>
    <t>PART=193345-Q11</t>
  </si>
  <si>
    <t>193345-Q14</t>
  </si>
  <si>
    <t>PART=193345-Q14</t>
  </si>
  <si>
    <t>193345-Q29</t>
  </si>
  <si>
    <t>PART=193345-Q29</t>
  </si>
  <si>
    <t>193345-Q40</t>
  </si>
  <si>
    <t>PART=193345-Q40</t>
  </si>
  <si>
    <t>193345-Q72</t>
  </si>
  <si>
    <t>PART=193345-Q72</t>
  </si>
  <si>
    <t>QFN8 (3030_t0.90)</t>
  </si>
  <si>
    <t>193345-Q84</t>
  </si>
  <si>
    <t>PART=193345-Q84</t>
  </si>
  <si>
    <t>193347-Q01</t>
  </si>
  <si>
    <t>PART=193347-Q01</t>
  </si>
  <si>
    <t>193347-Q12</t>
  </si>
  <si>
    <t>PART=193347-Q12</t>
  </si>
  <si>
    <t>193347-Q15</t>
  </si>
  <si>
    <t>PART=193347-Q15</t>
  </si>
  <si>
    <t>193347-Q18</t>
  </si>
  <si>
    <t>PART=193347-Q18</t>
  </si>
  <si>
    <t>TANTX</t>
  </si>
  <si>
    <t>193347-Q25</t>
  </si>
  <si>
    <t>PART=193347-Q25</t>
  </si>
  <si>
    <t>193350-Q03</t>
  </si>
  <si>
    <t>PART=193350-Q03</t>
  </si>
  <si>
    <t>193546-Q03</t>
  </si>
  <si>
    <t>PART=193546-Q03</t>
  </si>
  <si>
    <t>XTAL-F</t>
  </si>
  <si>
    <t>T16W8P</t>
  </si>
  <si>
    <t>193547-Q08</t>
  </si>
  <si>
    <t>PART=193547-Q08</t>
  </si>
  <si>
    <t>193547-Q23</t>
  </si>
  <si>
    <t>PART=193547-Q23</t>
  </si>
  <si>
    <t>193554-Q01</t>
  </si>
  <si>
    <t>PART=193554-Q01</t>
  </si>
  <si>
    <t>193554-Q05</t>
  </si>
  <si>
    <t>PART=193554-Q05</t>
  </si>
  <si>
    <t>193554-Q07</t>
  </si>
  <si>
    <t>PART=193554-Q07</t>
  </si>
  <si>
    <t>193554-Q09</t>
  </si>
  <si>
    <t>PART=193554-Q09</t>
  </si>
  <si>
    <t>193554-Q13</t>
  </si>
  <si>
    <t>PART=193554-Q13</t>
  </si>
  <si>
    <t>SOT23-6(1513)</t>
  </si>
  <si>
    <t>193582-Q10</t>
  </si>
  <si>
    <t>PART=193582-Q10</t>
  </si>
  <si>
    <t>T16W12P</t>
  </si>
  <si>
    <t>193582-Q10-U14</t>
  </si>
  <si>
    <t>PART=193582-Q10-U14</t>
  </si>
  <si>
    <t>193582-Q18</t>
  </si>
  <si>
    <t>PART=193582-Q18</t>
  </si>
  <si>
    <t>193590-Q01</t>
  </si>
  <si>
    <t>PART=193590-Q01</t>
  </si>
  <si>
    <t>193590-Q05</t>
  </si>
  <si>
    <t>PART=193590-Q05</t>
  </si>
  <si>
    <t>193646-Q17</t>
  </si>
  <si>
    <t>PART=193646-Q17</t>
  </si>
  <si>
    <t>SSOP6</t>
  </si>
  <si>
    <t>193646-Q21</t>
  </si>
  <si>
    <t>PART=193646-Q21</t>
  </si>
  <si>
    <t>193646-Q24</t>
  </si>
  <si>
    <t>PART=193646-Q24</t>
  </si>
  <si>
    <t>SOIC8(3250_t1.0)P0.8</t>
  </si>
  <si>
    <t>193646-Q28</t>
  </si>
  <si>
    <t>PART=193646-Q28</t>
  </si>
  <si>
    <t>193646-Q33</t>
  </si>
  <si>
    <t>PART=193646-Q33</t>
  </si>
  <si>
    <t>SC70-5</t>
  </si>
  <si>
    <t>193646-Q34</t>
  </si>
  <si>
    <t>PART=193646-Q34</t>
  </si>
  <si>
    <t>193646-Q37</t>
  </si>
  <si>
    <t>PART=193646-Q37</t>
  </si>
  <si>
    <t>TSSOP14</t>
  </si>
  <si>
    <t>193646-Q61</t>
  </si>
  <si>
    <t>PART=193646-Q61</t>
  </si>
  <si>
    <t>193646-Q62</t>
  </si>
  <si>
    <t>PART=193646-Q62</t>
  </si>
  <si>
    <t>193646-Q66</t>
  </si>
  <si>
    <t>PART=193646-Q66</t>
  </si>
  <si>
    <t>193646-Q68</t>
  </si>
  <si>
    <t>PART=193646-Q68</t>
  </si>
  <si>
    <t>193679-Q02</t>
  </si>
  <si>
    <t>PART=193679-Q02</t>
  </si>
  <si>
    <t>193694-Q01</t>
  </si>
  <si>
    <t>PART=193694-Q01</t>
  </si>
  <si>
    <t>RARAY8A</t>
  </si>
  <si>
    <t>193694-Q03</t>
  </si>
  <si>
    <t>PART=193694-Q03</t>
  </si>
  <si>
    <t>193694-Q06</t>
  </si>
  <si>
    <t>PART=193694-Q06</t>
  </si>
  <si>
    <t>RARAY8B</t>
  </si>
  <si>
    <t>193694-Q09</t>
  </si>
  <si>
    <t>PART=193694-Q09</t>
  </si>
  <si>
    <t>193694-Q25</t>
  </si>
  <si>
    <t>PART=193694-Q25</t>
  </si>
  <si>
    <t>193694-Q26</t>
  </si>
  <si>
    <t>PART=193694-Q26</t>
  </si>
  <si>
    <t>193694-Q27</t>
  </si>
  <si>
    <t>PART=193694-Q27</t>
  </si>
  <si>
    <t>194691-Q02</t>
  </si>
  <si>
    <t>PART=194691-Q02</t>
  </si>
  <si>
    <t>RARAY10A</t>
  </si>
  <si>
    <t>194691-Q04</t>
  </si>
  <si>
    <t>PART=194691-Q04</t>
  </si>
  <si>
    <t>194839-Q03</t>
  </si>
  <si>
    <t>PART=194839-Q03</t>
  </si>
  <si>
    <t>194839-Q06</t>
  </si>
  <si>
    <t>PART=194839-Q06</t>
  </si>
  <si>
    <t>194874-Q02</t>
  </si>
  <si>
    <t>PART=194874-Q02</t>
  </si>
  <si>
    <t>194874-Q05</t>
  </si>
  <si>
    <t>PART=194874-Q05</t>
  </si>
  <si>
    <t>194874-Q06</t>
  </si>
  <si>
    <t>PART=194874-Q06</t>
  </si>
  <si>
    <t>194874-Q08</t>
  </si>
  <si>
    <t>PART=194874-Q08</t>
  </si>
  <si>
    <t>194874-Q12</t>
  </si>
  <si>
    <t>PART=194874-Q12</t>
  </si>
  <si>
    <t>194874-Q16</t>
  </si>
  <si>
    <t>PART=194874-Q16</t>
  </si>
  <si>
    <t>194874-Q19</t>
  </si>
  <si>
    <t>PART=194874-Q19</t>
  </si>
  <si>
    <t>194874-Q20</t>
  </si>
  <si>
    <t>PART=194874-Q20</t>
  </si>
  <si>
    <t>194874-Q25</t>
  </si>
  <si>
    <t>PART=194874-Q25</t>
  </si>
  <si>
    <t>194874-Q26</t>
  </si>
  <si>
    <t>PART=194874-Q26</t>
  </si>
  <si>
    <t>194874-Q29</t>
  </si>
  <si>
    <t>PART=194874-Q29</t>
  </si>
  <si>
    <t>194874-Q30</t>
  </si>
  <si>
    <t>PART=194874-Q30</t>
  </si>
  <si>
    <t>194874-Q31</t>
  </si>
  <si>
    <t>PART=194874-Q31</t>
  </si>
  <si>
    <t>194874-Q32</t>
  </si>
  <si>
    <t>PART=194874-Q32</t>
  </si>
  <si>
    <t>194874-Q35</t>
  </si>
  <si>
    <t>PART=194874-Q35</t>
  </si>
  <si>
    <t>194874-Q36</t>
  </si>
  <si>
    <t>PART=194874-Q36</t>
  </si>
  <si>
    <t>194874-Q38</t>
  </si>
  <si>
    <t>PART=194874-Q38</t>
  </si>
  <si>
    <t>194874-Q41</t>
  </si>
  <si>
    <t>PART=194874-Q41</t>
  </si>
  <si>
    <t>194874-Q44</t>
  </si>
  <si>
    <t>PART=194874-Q44</t>
  </si>
  <si>
    <t>194874-Q48</t>
  </si>
  <si>
    <t>PART=194874-Q48</t>
  </si>
  <si>
    <t>194874-Q49</t>
  </si>
  <si>
    <t>PART=194874-Q49</t>
  </si>
  <si>
    <t>194874-Q52</t>
  </si>
  <si>
    <t>PART=194874-Q52</t>
  </si>
  <si>
    <t>194880-Q01</t>
  </si>
  <si>
    <t>PART=194880-Q01</t>
  </si>
  <si>
    <t>0603-C</t>
  </si>
  <si>
    <t>194880-Q05</t>
  </si>
  <si>
    <t>PART=194880-Q05</t>
  </si>
  <si>
    <t>195370-Q01</t>
  </si>
  <si>
    <t>PART=195370-Q01</t>
  </si>
  <si>
    <t>195370-Q09</t>
  </si>
  <si>
    <t>PART=195370-Q09</t>
  </si>
  <si>
    <t>195370-Q12</t>
  </si>
  <si>
    <t>PART=195370-Q12</t>
  </si>
  <si>
    <t>195370-Q71</t>
  </si>
  <si>
    <t>PART=195370-Q71</t>
  </si>
  <si>
    <t>195505-Q06</t>
  </si>
  <si>
    <t>PART=195505-Q06</t>
  </si>
  <si>
    <t>TSSOP16</t>
  </si>
  <si>
    <t>195505-Q12</t>
  </si>
  <si>
    <t>PART=195505-Q12</t>
  </si>
  <si>
    <t>TSSOP8</t>
  </si>
  <si>
    <t>195505-Q27</t>
  </si>
  <si>
    <t>PART=195505-Q27</t>
  </si>
  <si>
    <t>195505-Q31</t>
  </si>
  <si>
    <t>PART=195505-Q31</t>
  </si>
  <si>
    <t>195511-Q01</t>
  </si>
  <si>
    <t>PART=195511-Q01</t>
  </si>
  <si>
    <t>195511-Q02</t>
  </si>
  <si>
    <t>PART=195511-Q02</t>
  </si>
  <si>
    <t>195941-Q01</t>
  </si>
  <si>
    <t>PART=195941-Q01</t>
  </si>
  <si>
    <t>1_0603L_60_30_18</t>
  </si>
  <si>
    <t>PART=1_0603L_60_30_18</t>
  </si>
  <si>
    <t>0603-L</t>
  </si>
  <si>
    <t>1_1808C</t>
  </si>
  <si>
    <t>PART=1_1808C</t>
  </si>
  <si>
    <t>1808-C</t>
  </si>
  <si>
    <t>1_1812-L</t>
  </si>
  <si>
    <t>PART=1_1812-L</t>
  </si>
  <si>
    <t>1812-L</t>
  </si>
  <si>
    <t>1_BGA64</t>
  </si>
  <si>
    <t>PART=1_BGA64</t>
  </si>
  <si>
    <t>BGA-64P</t>
  </si>
  <si>
    <t>PTF LF/RR</t>
  </si>
  <si>
    <t>1_CAP_120_100_40</t>
  </si>
  <si>
    <t>PART=1_CAP_120_100_40</t>
  </si>
  <si>
    <t>1210-C</t>
  </si>
  <si>
    <t>1_CAP_120_60_30</t>
  </si>
  <si>
    <t>PART=1_CAP_120_60_30</t>
  </si>
  <si>
    <t>1_CAP_170_285_110</t>
  </si>
  <si>
    <t>PART=1_CAP_170_285_110</t>
  </si>
  <si>
    <t>1825-C</t>
  </si>
  <si>
    <t>1_CAP_180_120_50</t>
  </si>
  <si>
    <t>PART=1_CAP_180_120_50</t>
  </si>
  <si>
    <t>1812-C</t>
  </si>
  <si>
    <t>1_CAP_40_20_10</t>
  </si>
  <si>
    <t>PART=1_CAP_40_20_10</t>
  </si>
  <si>
    <t>0402-C</t>
  </si>
  <si>
    <t>1_CAP_60_30_20</t>
  </si>
  <si>
    <t>PART=1_CAP_60_30_20</t>
  </si>
  <si>
    <t>1_CAP_80_50_30</t>
  </si>
  <si>
    <t>PART=1_CAP_80_50_30</t>
  </si>
  <si>
    <t>1_IND_120_60</t>
  </si>
  <si>
    <t>PART=1_IND_120_60</t>
  </si>
  <si>
    <t>1206-L</t>
  </si>
  <si>
    <t>1_IND_130_100_90</t>
  </si>
  <si>
    <t>PART=1_IND_130_100_90</t>
  </si>
  <si>
    <t>1_IND_40_20</t>
  </si>
  <si>
    <t>PART=1_IND_40_20</t>
  </si>
  <si>
    <t>UNKNOWN</t>
  </si>
  <si>
    <t>Manual</t>
  </si>
  <si>
    <t>1_IND_80_60_36</t>
  </si>
  <si>
    <t>PART=1_IND_80_60_36</t>
  </si>
  <si>
    <t>0805-L</t>
  </si>
  <si>
    <t>1_LPCC</t>
  </si>
  <si>
    <t>PART=1_LPCC</t>
  </si>
  <si>
    <t>LPCC</t>
  </si>
  <si>
    <t>1_OPTO4-A</t>
  </si>
  <si>
    <t>PART=1_OPTO4-A</t>
  </si>
  <si>
    <t>OPTO4-A</t>
  </si>
  <si>
    <t>1_OPTO4-C_142_279_98</t>
  </si>
  <si>
    <t>PART=1_OPTO4-C_142_279_98</t>
  </si>
  <si>
    <t>OPTO4-C</t>
  </si>
  <si>
    <t>1_OPTO5-A</t>
  </si>
  <si>
    <t>PART=1_OPTO5-A</t>
  </si>
  <si>
    <t>1_PLCCR</t>
  </si>
  <si>
    <t>PART=1_PLCCR</t>
  </si>
  <si>
    <t>PLCCR32</t>
  </si>
  <si>
    <t>T24W16P</t>
  </si>
  <si>
    <t>1_QFN10</t>
  </si>
  <si>
    <t>PART=1_QFN10</t>
  </si>
  <si>
    <t>QFN10</t>
  </si>
  <si>
    <t>1_QFN16_150_150</t>
  </si>
  <si>
    <t>PART=1_QFN16_150_150</t>
  </si>
  <si>
    <t>QFN16</t>
  </si>
  <si>
    <t>1_QFN16_SM_125_100</t>
  </si>
  <si>
    <t>PART=1_QFN16_SM_125_100</t>
  </si>
  <si>
    <t>QFN16_SM</t>
  </si>
  <si>
    <t>1_QFN28_200_240</t>
  </si>
  <si>
    <t>PART=1_QFN28_200_240</t>
  </si>
  <si>
    <t>QFN28</t>
  </si>
  <si>
    <t>1_QFN5252_120_100_30</t>
  </si>
  <si>
    <t>PART=1_QFN5252_120_100_30</t>
  </si>
  <si>
    <t>QFN5252</t>
  </si>
  <si>
    <t>1_QFN6</t>
  </si>
  <si>
    <t>PART=1_QFN6</t>
  </si>
  <si>
    <t>QFN6</t>
  </si>
  <si>
    <t>1_QFN8</t>
  </si>
  <si>
    <t>PART=1_QFN8</t>
  </si>
  <si>
    <t>QFN8</t>
  </si>
  <si>
    <t>1_QSOP16_199_235_65</t>
  </si>
  <si>
    <t>PART=1_QSOP16_199_235_65</t>
  </si>
  <si>
    <t>QSOP16</t>
  </si>
  <si>
    <t>1_RARAY10A</t>
  </si>
  <si>
    <t>PART=1_RARAY10A</t>
  </si>
  <si>
    <t>1_RARAY2_120_60_30</t>
  </si>
  <si>
    <t>PART=1_RARAY2_120_60_30</t>
  </si>
  <si>
    <t>RARAY2</t>
  </si>
  <si>
    <t>1_RARAY4A_120_100_20</t>
  </si>
  <si>
    <t>PART=1_RARAY4A_120_100_20</t>
  </si>
  <si>
    <t>RARAY4A</t>
  </si>
  <si>
    <t>1_RARAY8A</t>
  </si>
  <si>
    <t>PART=1_RARAY8A</t>
  </si>
  <si>
    <t>1_RARAY8B_200_79_25</t>
  </si>
  <si>
    <t>PART=1_RARAY8B_200_79_25</t>
  </si>
  <si>
    <t>1_RARAY8C_125_63_20</t>
  </si>
  <si>
    <t>PART=1_RARAY8C_125_63_20</t>
  </si>
  <si>
    <t>RARAY8C</t>
  </si>
  <si>
    <t>1_RARAY8C_200_126_20</t>
  </si>
  <si>
    <t>PART=1_RARAY8C_200_126_20</t>
  </si>
  <si>
    <t>1_RARAY8C_80_50_37</t>
  </si>
  <si>
    <t>PART=1_RARAY8C_80_50_37</t>
  </si>
  <si>
    <t>1_RES_120_100_50</t>
  </si>
  <si>
    <t>PART=1_RES_120_100_50</t>
  </si>
  <si>
    <t>1_RES_120_60_20</t>
  </si>
  <si>
    <t>PART=1_RES_120_60_20</t>
  </si>
  <si>
    <t>1_RES_200_100_20</t>
  </si>
  <si>
    <t>PART=1_RES_200_100_20</t>
  </si>
  <si>
    <t>1_RES_250_120_30</t>
  </si>
  <si>
    <t>PART=1_RES_250_120_30</t>
  </si>
  <si>
    <t>1_RES_290_180_20</t>
  </si>
  <si>
    <t>PART=1_RES_290_180_20</t>
  </si>
  <si>
    <t>2918-R</t>
  </si>
  <si>
    <t>1_RES_40_20_10</t>
  </si>
  <si>
    <t>PART=1_RES_40_20_10</t>
  </si>
  <si>
    <t>1_RES_4412R_425_125_60</t>
  </si>
  <si>
    <t>PART=1_RES_4412R_425_125_60</t>
  </si>
  <si>
    <t>4412-R</t>
  </si>
  <si>
    <t>T24W8P</t>
  </si>
  <si>
    <t>1_RES_60_30_18</t>
  </si>
  <si>
    <t>PART=1_RES_60_30_18</t>
  </si>
  <si>
    <t>1_RES_80_50_20</t>
  </si>
  <si>
    <t>PART=1_RES_80_50_20</t>
  </si>
  <si>
    <t>1_SC70-5</t>
  </si>
  <si>
    <t>PART=1_SC70-5</t>
  </si>
  <si>
    <t>1_SM-LED_135_120_80</t>
  </si>
  <si>
    <t>PART=1_SM-LED_135_120_80</t>
  </si>
  <si>
    <t>SMLED</t>
  </si>
  <si>
    <t>1_SMB_170_140_85</t>
  </si>
  <si>
    <t>PART=1_SMB_170_140_85</t>
  </si>
  <si>
    <t>1_SMLED-A_126_98_67</t>
  </si>
  <si>
    <t>PART=1_SMLED-A_126_98_67</t>
  </si>
  <si>
    <t>SMLED-A</t>
  </si>
  <si>
    <t>1_SMLED-E</t>
  </si>
  <si>
    <t>PART=1_SMLED-E</t>
  </si>
  <si>
    <t>SMSW HSP</t>
  </si>
  <si>
    <t>1_SMLED_143_117_80</t>
  </si>
  <si>
    <t>PART=1_SMLED_143_117_80</t>
  </si>
  <si>
    <t>1_SMLED_4_PIN</t>
  </si>
  <si>
    <t>PART=1_SMLED_4_PIN</t>
  </si>
  <si>
    <t>SMLED-4PIN</t>
  </si>
  <si>
    <t>1_SMLED_60_30_30</t>
  </si>
  <si>
    <t>PART=1_SMLED_60_30_30</t>
  </si>
  <si>
    <t>1_SOD123</t>
  </si>
  <si>
    <t>PART=1_SOD123</t>
  </si>
  <si>
    <t>1_SOD923_39_22_16</t>
  </si>
  <si>
    <t>PART=1_SOD923_39_22_16</t>
  </si>
  <si>
    <t>1_SOIC14_406_249_63</t>
  </si>
  <si>
    <t>PART=1_SOIC14_406_249_63</t>
  </si>
  <si>
    <t>SOIC14</t>
  </si>
  <si>
    <t>1_SOIC16_394_157_63</t>
  </si>
  <si>
    <t>PART=1_SOIC16_394_157_63</t>
  </si>
  <si>
    <t>SOIC16</t>
  </si>
  <si>
    <t>1_SOIC8_190_150_61</t>
  </si>
  <si>
    <t>PART=1_SOIC8_190_150_61</t>
  </si>
  <si>
    <t>1_SOJ12</t>
  </si>
  <si>
    <t>PART=1_SOJ12</t>
  </si>
  <si>
    <t>SOJ12</t>
  </si>
  <si>
    <t>1_SOT-A</t>
  </si>
  <si>
    <t>PART=1_SOT-A</t>
  </si>
  <si>
    <t>SOT-A</t>
  </si>
  <si>
    <t>1_SOT-B_180_100_60</t>
  </si>
  <si>
    <t>PART=1_SOT-B_180_100_60</t>
  </si>
  <si>
    <t>SOT-B</t>
  </si>
  <si>
    <t>1_SOT143_114_98_39</t>
  </si>
  <si>
    <t>PART=1_SOT143_114_98_39</t>
  </si>
  <si>
    <t>SOT143</t>
  </si>
  <si>
    <t>1_SOT223_257_280_68</t>
  </si>
  <si>
    <t>PART=1_SOT223_257_280_68</t>
  </si>
  <si>
    <t>1_SOT23-5</t>
  </si>
  <si>
    <t>PART=1_SOT23-5</t>
  </si>
  <si>
    <t>1_SOT23-6_64_65_20</t>
  </si>
  <si>
    <t>PART=1_SOT23-6_64_65_20</t>
  </si>
  <si>
    <t>1_SOT23_50_115_40</t>
  </si>
  <si>
    <t>PART=1_SOT23_50_115_40</t>
  </si>
  <si>
    <t>1_SSOP10</t>
  </si>
  <si>
    <t>PART=1_SSOP10</t>
  </si>
  <si>
    <t>SSOP10</t>
  </si>
  <si>
    <t>1_SSOP14</t>
  </si>
  <si>
    <t>PART=1_SSOP14</t>
  </si>
  <si>
    <t>1_SSOP20</t>
  </si>
  <si>
    <t>PART=1_SSOP20</t>
  </si>
  <si>
    <t>SSOP20</t>
  </si>
  <si>
    <t>1_SSOP28</t>
  </si>
  <si>
    <t>PART=1_SSOP28</t>
  </si>
  <si>
    <t>SSOP28</t>
  </si>
  <si>
    <t>1_SSOP28_16X 8 FDR</t>
  </si>
  <si>
    <t>PART=1_SSOP28_16X 8 FDR</t>
  </si>
  <si>
    <t>1_SSOP5-P_115_60_40</t>
  </si>
  <si>
    <t>PART=1_SSOP5-P_115_60_40</t>
  </si>
  <si>
    <t>SSOP5-P</t>
  </si>
  <si>
    <t>1_SSOP5_490_315</t>
  </si>
  <si>
    <t>PART=1_SSOP5_490_315</t>
  </si>
  <si>
    <t>SSOP5</t>
  </si>
  <si>
    <t>1_SSOP6_118_193_40</t>
  </si>
  <si>
    <t>PART=1_SSOP6_118_193_40</t>
  </si>
  <si>
    <t>1_SSOP8_123_195_33</t>
  </si>
  <si>
    <t>PART=1_SSOP8_123_195_33</t>
  </si>
  <si>
    <t>SSOP8</t>
  </si>
  <si>
    <t>1_TANTB_143_117_80</t>
  </si>
  <si>
    <t>PART=1_TANTB_143_117_80</t>
  </si>
  <si>
    <t>TANTB</t>
  </si>
  <si>
    <t>1_TANT_120_60_60</t>
  </si>
  <si>
    <t>PART=1_TANT_120_60_60</t>
  </si>
  <si>
    <t>TANTA</t>
  </si>
  <si>
    <t>1_TANT_290_175_125</t>
  </si>
  <si>
    <t>PART=1_TANT_290_175_125</t>
  </si>
  <si>
    <t>1_TSSOP14</t>
  </si>
  <si>
    <t>PART=1_TSSOP14</t>
  </si>
  <si>
    <t>1_TSSOP16</t>
  </si>
  <si>
    <t>PART=1_TSSOP16</t>
  </si>
  <si>
    <t>1_TSSOP20</t>
  </si>
  <si>
    <t>PART=1_TSSOP20</t>
  </si>
  <si>
    <t>TSSOP20</t>
  </si>
  <si>
    <t>1_TSSOP8</t>
  </si>
  <si>
    <t>PART=1_TSSOP8</t>
  </si>
  <si>
    <t>1_XTAL-B_292_137_75</t>
  </si>
  <si>
    <t>PART=1_XTAL-B_292_137_75</t>
  </si>
  <si>
    <t>XTAL-B</t>
  </si>
  <si>
    <t>1_XTAL-H_292_190_70</t>
  </si>
  <si>
    <t>PART=1_XTAL-H_292_190_70</t>
  </si>
  <si>
    <t>XTAL-H</t>
  </si>
  <si>
    <t>1_XTAL_120_100_45</t>
  </si>
  <si>
    <t>PART=1_XTAL_120_100_45</t>
  </si>
  <si>
    <t>XTAL-K</t>
  </si>
  <si>
    <t>1_XTAL_120_60_36</t>
  </si>
  <si>
    <t>PART=1_XTAL_120_60_36</t>
  </si>
  <si>
    <t>2010R30</t>
  </si>
  <si>
    <t>PART=2010R30</t>
  </si>
  <si>
    <t>2012C08</t>
  </si>
  <si>
    <t>PART=2012C08</t>
  </si>
  <si>
    <t>2012R05</t>
  </si>
  <si>
    <t>PART=2012R05</t>
  </si>
  <si>
    <t>21505-159-02</t>
  </si>
  <si>
    <t>PART=21505-159-02</t>
  </si>
  <si>
    <t>1206-GC-N-GSM</t>
  </si>
  <si>
    <t>21505-159-03</t>
  </si>
  <si>
    <t>PART=21505-159-03</t>
  </si>
  <si>
    <t>21505-162-02</t>
  </si>
  <si>
    <t>PART=21505-162-02</t>
  </si>
  <si>
    <t>21505-162-03</t>
  </si>
  <si>
    <t>PART=21505-162-03</t>
  </si>
  <si>
    <t>21505-162-04</t>
  </si>
  <si>
    <t>PART=21505-162-04</t>
  </si>
  <si>
    <t>21505-162-06</t>
  </si>
  <si>
    <t>PART=21505-162-06</t>
  </si>
  <si>
    <t>21505-162-08</t>
  </si>
  <si>
    <t>PART=21505-162-08</t>
  </si>
  <si>
    <t>21505-162-09</t>
  </si>
  <si>
    <t>PART=21505-162-09</t>
  </si>
  <si>
    <t>21505-163-01</t>
  </si>
  <si>
    <t>PART=21505-163-01</t>
  </si>
  <si>
    <t>21505-257-03</t>
  </si>
  <si>
    <t>PART=21505-257-03</t>
  </si>
  <si>
    <t>21505-257-05</t>
  </si>
  <si>
    <t>PART=21505-257-05</t>
  </si>
  <si>
    <t>21505-257-08</t>
  </si>
  <si>
    <t>PART=21505-257-08</t>
  </si>
  <si>
    <t>21505-257-16</t>
  </si>
  <si>
    <t>PART=21505-257-16</t>
  </si>
  <si>
    <t>DE-DUPED</t>
  </si>
  <si>
    <t>21505-257-19</t>
  </si>
  <si>
    <t>PART=21505-257-19</t>
  </si>
  <si>
    <t>21505-257-22</t>
  </si>
  <si>
    <t>PART=21505-257-22</t>
  </si>
  <si>
    <t>21505-257-25</t>
  </si>
  <si>
    <t>PART=21505-257-25</t>
  </si>
  <si>
    <t>21505-257-27</t>
  </si>
  <si>
    <t>PART=21505-257-27</t>
  </si>
  <si>
    <t>21505-267-01</t>
  </si>
  <si>
    <t>PART=21505-267-01</t>
  </si>
  <si>
    <t>21505-267-04</t>
  </si>
  <si>
    <t>PART=21505-267-04</t>
  </si>
  <si>
    <t>21505-267-05</t>
  </si>
  <si>
    <t>PART=21505-267-05</t>
  </si>
  <si>
    <t>21505-268-01</t>
  </si>
  <si>
    <t>PART=21505-268-01</t>
  </si>
  <si>
    <t>21505-268-02</t>
  </si>
  <si>
    <t>PART=21505-268-02</t>
  </si>
  <si>
    <t>21505-268-05</t>
  </si>
  <si>
    <t>PART=21505-268-05</t>
  </si>
  <si>
    <t>21505-268-06</t>
  </si>
  <si>
    <t>PART=21505-268-06</t>
  </si>
  <si>
    <t>21505-268-09</t>
  </si>
  <si>
    <t>PART=21505-268-09</t>
  </si>
  <si>
    <t>21505-268-10</t>
  </si>
  <si>
    <t>PART=21505-268-10</t>
  </si>
  <si>
    <t>21505-268-14</t>
  </si>
  <si>
    <t>PART=21505-268-14</t>
  </si>
  <si>
    <t>21505-268-15</t>
  </si>
  <si>
    <t>PART=21505-268-15</t>
  </si>
  <si>
    <t>21505-268-17</t>
  </si>
  <si>
    <t>PART=21505-268-17</t>
  </si>
  <si>
    <t>21505-268-26</t>
  </si>
  <si>
    <t>PART=21505-268-26</t>
  </si>
  <si>
    <t>21505-268-29</t>
  </si>
  <si>
    <t>PART=21505-268-29</t>
  </si>
  <si>
    <t>21505-268-31</t>
  </si>
  <si>
    <t>PART=21505-268-31</t>
  </si>
  <si>
    <t>21505-268-38</t>
  </si>
  <si>
    <t>PART=21505-268-38</t>
  </si>
  <si>
    <t>21505-268-47</t>
  </si>
  <si>
    <t>PART=21505-268-47</t>
  </si>
  <si>
    <t>21505-269-01</t>
  </si>
  <si>
    <t>PART=21505-269-01</t>
  </si>
  <si>
    <t>21505-269-02</t>
  </si>
  <si>
    <t>PART=21505-269-02</t>
  </si>
  <si>
    <t>0805-GCGX</t>
  </si>
  <si>
    <t>21505-269-04</t>
  </si>
  <si>
    <t>PART=21505-269-04</t>
  </si>
  <si>
    <t>21505-269-06</t>
  </si>
  <si>
    <t>PART=21505-269-06</t>
  </si>
  <si>
    <t>21505-269-08</t>
  </si>
  <si>
    <t>PART=21505-269-08</t>
  </si>
  <si>
    <t>21505-269-09</t>
  </si>
  <si>
    <t>PART=21505-269-09</t>
  </si>
  <si>
    <t>21505-270-03</t>
  </si>
  <si>
    <t>PART=21505-270-03</t>
  </si>
  <si>
    <t>21505-272-01</t>
  </si>
  <si>
    <t>PART=21505-272-01</t>
  </si>
  <si>
    <t>21505-272-02</t>
  </si>
  <si>
    <t>PART=21505-272-02</t>
  </si>
  <si>
    <t>21505-272-12</t>
  </si>
  <si>
    <t>PART=21505-272-12</t>
  </si>
  <si>
    <t>21505-272-13</t>
  </si>
  <si>
    <t>PART=21505-272-13</t>
  </si>
  <si>
    <t>21505-272-15</t>
  </si>
  <si>
    <t>PART=21505-272-15</t>
  </si>
  <si>
    <t>21505-272-17</t>
  </si>
  <si>
    <t>PART=21505-272-17</t>
  </si>
  <si>
    <t>21505-274-02</t>
  </si>
  <si>
    <t>PART=21505-274-02</t>
  </si>
  <si>
    <t>21505-274-03</t>
  </si>
  <si>
    <t>PART=21505-274-03</t>
  </si>
  <si>
    <t>21505-280-01</t>
  </si>
  <si>
    <t>PART=21505-280-01</t>
  </si>
  <si>
    <t>21505-280-02</t>
  </si>
  <si>
    <t>PART=21505-280-02</t>
  </si>
  <si>
    <t>21505-280-03</t>
  </si>
  <si>
    <t>PART=21505-280-03</t>
  </si>
  <si>
    <t>21505-280-04</t>
  </si>
  <si>
    <t>PART=21505-280-04</t>
  </si>
  <si>
    <t>21505-280-05</t>
  </si>
  <si>
    <t>PART=21505-280-05</t>
  </si>
  <si>
    <t>21505-284-01</t>
  </si>
  <si>
    <t>PART=21505-284-01</t>
  </si>
  <si>
    <t>21505-284-02</t>
  </si>
  <si>
    <t>PART=21505-284-02</t>
  </si>
  <si>
    <t>21505-284-03</t>
  </si>
  <si>
    <t>PART=21505-284-03</t>
  </si>
  <si>
    <t>21505-285-01</t>
  </si>
  <si>
    <t>PART=21505-285-01</t>
  </si>
  <si>
    <t>21505-285-03</t>
  </si>
  <si>
    <t>PART=21505-285-03</t>
  </si>
  <si>
    <t>21505-305-01</t>
  </si>
  <si>
    <t>PART=21505-305-01</t>
  </si>
  <si>
    <t>21505-305-02</t>
  </si>
  <si>
    <t>PART=21505-305-02</t>
  </si>
  <si>
    <t>21505-306-01</t>
  </si>
  <si>
    <t>PART=21505-306-01</t>
  </si>
  <si>
    <t>21505-313-02</t>
  </si>
  <si>
    <t>PART=21505-313-02</t>
  </si>
  <si>
    <t>21505-426-02</t>
  </si>
  <si>
    <t>PART=21505-426-02</t>
  </si>
  <si>
    <t>2220-C</t>
  </si>
  <si>
    <t>21505-601-01</t>
  </si>
  <si>
    <t>PART=21505-601-01</t>
  </si>
  <si>
    <t>1206C-T1.60</t>
  </si>
  <si>
    <t>21505-601-02</t>
  </si>
  <si>
    <t>PART=21505-601-02</t>
  </si>
  <si>
    <t>21505-604-01</t>
  </si>
  <si>
    <t>PART=21505-604-01</t>
  </si>
  <si>
    <t>21505-605-01</t>
  </si>
  <si>
    <t>PART=21505-605-01</t>
  </si>
  <si>
    <t>21505-677-01</t>
  </si>
  <si>
    <t>PART=21505-677-01</t>
  </si>
  <si>
    <t>21505-754-01</t>
  </si>
  <si>
    <t>PART=21505-754-01</t>
  </si>
  <si>
    <t>21505-769-01</t>
  </si>
  <si>
    <t>PART=21505-769-01</t>
  </si>
  <si>
    <t>21513-053-01</t>
  </si>
  <si>
    <t>PART=21513-053-01</t>
  </si>
  <si>
    <t>TantalumX</t>
  </si>
  <si>
    <t>21513-053-02</t>
  </si>
  <si>
    <t>PART=21513-053-02</t>
  </si>
  <si>
    <t>21513-053-05</t>
  </si>
  <si>
    <t>PART=21513-053-05</t>
  </si>
  <si>
    <t>TANTD</t>
  </si>
  <si>
    <t>21513-053-07</t>
  </si>
  <si>
    <t>PART=21513-053-07</t>
  </si>
  <si>
    <t>21513-053-08</t>
  </si>
  <si>
    <t>PART=21513-053-08</t>
  </si>
  <si>
    <t>21513-054-01</t>
  </si>
  <si>
    <t>PART=21513-054-01</t>
  </si>
  <si>
    <t>21513-060-01</t>
  </si>
  <si>
    <t>PART=21513-060-01</t>
  </si>
  <si>
    <t>21513-060-02</t>
  </si>
  <si>
    <t>PART=21513-060-02</t>
  </si>
  <si>
    <t>21513-101-05</t>
  </si>
  <si>
    <t>PART=21513-101-05</t>
  </si>
  <si>
    <t>21513-204-01</t>
  </si>
  <si>
    <t>PART=21513-204-01</t>
  </si>
  <si>
    <t>21513-204-04</t>
  </si>
  <si>
    <t>PART=21513-204-04</t>
  </si>
  <si>
    <t>21513-204-06</t>
  </si>
  <si>
    <t>PART=21513-204-06</t>
  </si>
  <si>
    <t>TantalumD_t4.30</t>
  </si>
  <si>
    <t>21513-204-07</t>
  </si>
  <si>
    <t>PART=21513-204-07</t>
  </si>
  <si>
    <t>21513-204-08</t>
  </si>
  <si>
    <t>PART=21513-204-08</t>
  </si>
  <si>
    <t>21544-251-01</t>
  </si>
  <si>
    <t>PART=21544-251-01</t>
  </si>
  <si>
    <t>21803-120-01</t>
  </si>
  <si>
    <t>PART=21803-120-01</t>
  </si>
  <si>
    <t>COIL1313_t5.0</t>
  </si>
  <si>
    <t>21805-002-01</t>
  </si>
  <si>
    <t>PART=21805-002-01</t>
  </si>
  <si>
    <t>IND-A</t>
  </si>
  <si>
    <t>21805-002-09</t>
  </si>
  <si>
    <t>PART=21805-002-09</t>
  </si>
  <si>
    <t>21805-002-10</t>
  </si>
  <si>
    <t>PART=21805-002-10</t>
  </si>
  <si>
    <t>21805-004-01</t>
  </si>
  <si>
    <t>PART=21805-004-01</t>
  </si>
  <si>
    <t>21805-004-02</t>
  </si>
  <si>
    <t>PART=21805-004-02</t>
  </si>
  <si>
    <t>21805-012-02</t>
  </si>
  <si>
    <t>PART=21805-012-02</t>
  </si>
  <si>
    <t>21805-013-01</t>
  </si>
  <si>
    <t>PART=21805-013-01</t>
  </si>
  <si>
    <t>22300-202-07</t>
  </si>
  <si>
    <t>PART=22300-202-07</t>
  </si>
  <si>
    <t>Crystal-SL1145)-2Pin</t>
  </si>
  <si>
    <t>T24W12P</t>
  </si>
  <si>
    <t>22300-202-17</t>
  </si>
  <si>
    <t>PART=22300-202-17</t>
  </si>
  <si>
    <t>22300-203-01</t>
  </si>
  <si>
    <t>PART=22300-203-01</t>
  </si>
  <si>
    <t>CrystalBlack4Pin(7040_T2.5)</t>
  </si>
  <si>
    <t>22300-205-01</t>
  </si>
  <si>
    <t>PART=22300-205-01</t>
  </si>
  <si>
    <t>22300-206-01</t>
  </si>
  <si>
    <t>PART=22300-206-01</t>
  </si>
  <si>
    <t>CrystalBlack(1240_t3.60)</t>
  </si>
  <si>
    <t>22300-207-01</t>
  </si>
  <si>
    <t>PART=22300-207-01</t>
  </si>
  <si>
    <t>22306-024-04</t>
  </si>
  <si>
    <t>PART=22306-024-04</t>
  </si>
  <si>
    <t>XTAL-G</t>
  </si>
  <si>
    <t>22306-028-01</t>
  </si>
  <si>
    <t>PART=22306-028-01</t>
  </si>
  <si>
    <t>22530-906-01</t>
  </si>
  <si>
    <t>PART=22530-906-01</t>
  </si>
  <si>
    <t>22530-911-01</t>
  </si>
  <si>
    <t>PART=22530-911-01</t>
  </si>
  <si>
    <t>22530-911-02</t>
  </si>
  <si>
    <t>PART=22530-911-02</t>
  </si>
  <si>
    <t>22530-913-01</t>
  </si>
  <si>
    <t>PART=22530-913-01</t>
  </si>
  <si>
    <t>22530-914-01</t>
  </si>
  <si>
    <t>PART=22530-914-01</t>
  </si>
  <si>
    <t>23102-055-01</t>
  </si>
  <si>
    <t>PART=23102-055-01</t>
  </si>
  <si>
    <t>SC70</t>
  </si>
  <si>
    <t>23102-108-01</t>
  </si>
  <si>
    <t>PART=23102-108-01</t>
  </si>
  <si>
    <t>23103-030-03</t>
  </si>
  <si>
    <t>PART=23103-030-03</t>
  </si>
  <si>
    <t>23103-036-04</t>
  </si>
  <si>
    <t>PART=23103-036-04</t>
  </si>
  <si>
    <t>DPAK6510_t2.35</t>
  </si>
  <si>
    <t>23103-036-05</t>
  </si>
  <si>
    <t>PART=23103-036-05</t>
  </si>
  <si>
    <t>23103-039-01</t>
  </si>
  <si>
    <t>PART=23103-039-01</t>
  </si>
  <si>
    <t>23103-059-02</t>
  </si>
  <si>
    <t>PART=23103-059-02</t>
  </si>
  <si>
    <t>23103-076-01</t>
  </si>
  <si>
    <t>PART=23103-076-01</t>
  </si>
  <si>
    <t>23103-080-01</t>
  </si>
  <si>
    <t>PART=23103-080-01</t>
  </si>
  <si>
    <t>23103-091-01</t>
  </si>
  <si>
    <t>PART=23103-091-01</t>
  </si>
  <si>
    <t>23103-093-02</t>
  </si>
  <si>
    <t>PART=23103-093-02</t>
  </si>
  <si>
    <t>23103-093-91</t>
  </si>
  <si>
    <t>PART=23103-093-91</t>
  </si>
  <si>
    <t>23103-093-92</t>
  </si>
  <si>
    <t>PART=23103-093-92</t>
  </si>
  <si>
    <t>23103-096-01</t>
  </si>
  <si>
    <t>PART=23103-096-01</t>
  </si>
  <si>
    <t>23103-097-01</t>
  </si>
  <si>
    <t>PART=23103-097-01</t>
  </si>
  <si>
    <t>23103-105-01</t>
  </si>
  <si>
    <t>PART=23103-105-01</t>
  </si>
  <si>
    <t>23103-315-01</t>
  </si>
  <si>
    <t>PART=23103-315-01</t>
  </si>
  <si>
    <t>23103-318-01</t>
  </si>
  <si>
    <t>PART=23103-318-01</t>
  </si>
  <si>
    <t>23105-005-01</t>
  </si>
  <si>
    <t>PART=23105-005-01</t>
  </si>
  <si>
    <t>23105-009-01</t>
  </si>
  <si>
    <t>PART=23105-009-01</t>
  </si>
  <si>
    <t>23105-107-01</t>
  </si>
  <si>
    <t>PART=23105-107-01</t>
  </si>
  <si>
    <t>23106-111-01</t>
  </si>
  <si>
    <t>PART=23106-111-01</t>
  </si>
  <si>
    <t>23107-011-01</t>
  </si>
  <si>
    <t>PART=23107-011-01</t>
  </si>
  <si>
    <t>23107-101-01</t>
  </si>
  <si>
    <t>PART=23107-101-01</t>
  </si>
  <si>
    <t>23107-110-02</t>
  </si>
  <si>
    <t>PART=23107-110-02</t>
  </si>
  <si>
    <t>23109-014-01</t>
  </si>
  <si>
    <t>PART=23109-014-01</t>
  </si>
  <si>
    <t>SOIC8(5030_t1.0)</t>
  </si>
  <si>
    <t>23109-014-02</t>
  </si>
  <si>
    <t>PART=23109-014-02</t>
  </si>
  <si>
    <t>23120-123-02</t>
  </si>
  <si>
    <t>PART=23120-123-02</t>
  </si>
  <si>
    <t>23120-125-01</t>
  </si>
  <si>
    <t>PART=23120-125-01</t>
  </si>
  <si>
    <t>23121-017-01</t>
  </si>
  <si>
    <t>PART=23121-017-01</t>
  </si>
  <si>
    <t>23121-105-01</t>
  </si>
  <si>
    <t>PART=23121-105-01</t>
  </si>
  <si>
    <t>23122-108-01</t>
  </si>
  <si>
    <t>PART=23122-108-01</t>
  </si>
  <si>
    <t>23124-102-01</t>
  </si>
  <si>
    <t>PART=23124-102-01</t>
  </si>
  <si>
    <t>23124-103-04</t>
  </si>
  <si>
    <t>PART=23124-103-04</t>
  </si>
  <si>
    <t>23124-133-01</t>
  </si>
  <si>
    <t>PART=23124-133-01</t>
  </si>
  <si>
    <t>23126-091-01</t>
  </si>
  <si>
    <t>PART=23126-091-01</t>
  </si>
  <si>
    <t>23126-095-01</t>
  </si>
  <si>
    <t>PART=23126-095-01</t>
  </si>
  <si>
    <t>23126-096-01</t>
  </si>
  <si>
    <t>PART=23126-096-01</t>
  </si>
  <si>
    <t>23126-097-01</t>
  </si>
  <si>
    <t>PART=23126-097-01</t>
  </si>
  <si>
    <t>23126-099-01</t>
  </si>
  <si>
    <t>PART=23126-099-01</t>
  </si>
  <si>
    <t>23126-100-01</t>
  </si>
  <si>
    <t>PART=23126-100-01</t>
  </si>
  <si>
    <t>23126-109-01</t>
  </si>
  <si>
    <t>PART=23126-109-01</t>
  </si>
  <si>
    <t>23126-134-01</t>
  </si>
  <si>
    <t>PART=23126-134-01</t>
  </si>
  <si>
    <t>23126-135-01</t>
  </si>
  <si>
    <t>PART=23126-135-01</t>
  </si>
  <si>
    <t>23126-135-02</t>
  </si>
  <si>
    <t>PART=23126-135-02</t>
  </si>
  <si>
    <t>23126-159-01</t>
  </si>
  <si>
    <t>PART=23126-159-01</t>
  </si>
  <si>
    <t>23126-166-01</t>
  </si>
  <si>
    <t>PART=23126-166-01</t>
  </si>
  <si>
    <t>23126-172-01</t>
  </si>
  <si>
    <t>PART=23126-172-01</t>
  </si>
  <si>
    <t>23126-175-01</t>
  </si>
  <si>
    <t>PART=23126-175-01</t>
  </si>
  <si>
    <t>23126-318-01</t>
  </si>
  <si>
    <t>PART=23126-318-01</t>
  </si>
  <si>
    <t>23126-319-01</t>
  </si>
  <si>
    <t>PART=23126-319-01</t>
  </si>
  <si>
    <t>23129-025-01</t>
  </si>
  <si>
    <t>PART=23129-025-01</t>
  </si>
  <si>
    <t>23129-101-01</t>
  </si>
  <si>
    <t>PART=23129-101-01</t>
  </si>
  <si>
    <t>23131-107-01</t>
  </si>
  <si>
    <t>PART=23131-107-01</t>
  </si>
  <si>
    <t>SOIC20L</t>
  </si>
  <si>
    <t>23140-042-01</t>
  </si>
  <si>
    <t>PART=23140-042-01</t>
  </si>
  <si>
    <t>23140-101-01</t>
  </si>
  <si>
    <t>PART=23140-101-01</t>
  </si>
  <si>
    <t>23142-017-01</t>
  </si>
  <si>
    <t>PART=23142-017-01</t>
  </si>
  <si>
    <t>23142-021-01</t>
  </si>
  <si>
    <t>PART=23142-021-01</t>
  </si>
  <si>
    <t>SOIC20(1010_t2.50)</t>
  </si>
  <si>
    <t>23144-112-01</t>
  </si>
  <si>
    <t>PART=23144-112-01</t>
  </si>
  <si>
    <t>23144-117-01</t>
  </si>
  <si>
    <t>PART=23144-117-01</t>
  </si>
  <si>
    <t>23144-127-03</t>
  </si>
  <si>
    <t>PART=23144-127-03</t>
  </si>
  <si>
    <t>23144-136-01</t>
  </si>
  <si>
    <t>PART=23144-136-01</t>
  </si>
  <si>
    <t>SOIC16L</t>
  </si>
  <si>
    <t>23144-177-02</t>
  </si>
  <si>
    <t>PART=23144-177-02</t>
  </si>
  <si>
    <t>23144-181-01</t>
  </si>
  <si>
    <t>PART=23144-181-01</t>
  </si>
  <si>
    <t>23144-196-01</t>
  </si>
  <si>
    <t>PART=23144-196-01</t>
  </si>
  <si>
    <t>23144-200-01</t>
  </si>
  <si>
    <t>PART=23144-200-01</t>
  </si>
  <si>
    <t>23144-204-01</t>
  </si>
  <si>
    <t>PART=23144-204-01</t>
  </si>
  <si>
    <t>SOIC24L</t>
  </si>
  <si>
    <t>23146-034-01</t>
  </si>
  <si>
    <t>PART=23146-034-01</t>
  </si>
  <si>
    <t>23146-060-01</t>
  </si>
  <si>
    <t>PART=23146-060-01</t>
  </si>
  <si>
    <t>23146-062-01</t>
  </si>
  <si>
    <t>PART=23146-062-01</t>
  </si>
  <si>
    <t>23146-104-01</t>
  </si>
  <si>
    <t>PART=23146-104-01</t>
  </si>
  <si>
    <t>23146-104-02</t>
  </si>
  <si>
    <t>PART=23146-104-02</t>
  </si>
  <si>
    <t>23146-133-01</t>
  </si>
  <si>
    <t>PART=23146-133-01</t>
  </si>
  <si>
    <t>23146-133-02</t>
  </si>
  <si>
    <t>PART=23146-133-02</t>
  </si>
  <si>
    <t>23146-133-03</t>
  </si>
  <si>
    <t>PART=23146-133-03</t>
  </si>
  <si>
    <t>SOT23-5(GC-Only)</t>
  </si>
  <si>
    <t>23146-134-01</t>
  </si>
  <si>
    <t>PART=23146-134-01</t>
  </si>
  <si>
    <t>23146-134-02</t>
  </si>
  <si>
    <t>PART=23146-134-02</t>
  </si>
  <si>
    <t>125F</t>
  </si>
  <si>
    <t>23146-135-01</t>
  </si>
  <si>
    <t>PART=23146-135-01</t>
  </si>
  <si>
    <t>23157-073-01</t>
  </si>
  <si>
    <t>PART=23157-073-01</t>
  </si>
  <si>
    <t>23157-076-01</t>
  </si>
  <si>
    <t>PART=23157-076-01</t>
  </si>
  <si>
    <t>23157-076-01-U10</t>
  </si>
  <si>
    <t>PART=23157-076-01-U10</t>
  </si>
  <si>
    <t>23157-076-01-U11</t>
  </si>
  <si>
    <t>PART=23157-076-01-U11</t>
  </si>
  <si>
    <t>23157-110-02</t>
  </si>
  <si>
    <t>PART=23157-110-02</t>
  </si>
  <si>
    <t>23157-122-07</t>
  </si>
  <si>
    <t>PART=23157-122-07</t>
  </si>
  <si>
    <t>23157-145-61</t>
  </si>
  <si>
    <t>PART=23157-145-61</t>
  </si>
  <si>
    <t>CSP64_1190_t1.10</t>
  </si>
  <si>
    <t>23158-072-92</t>
  </si>
  <si>
    <t>PART=23158-072-92</t>
  </si>
  <si>
    <t>SOIC54</t>
  </si>
  <si>
    <t>T44W16P_Yellow</t>
  </si>
  <si>
    <t>23159-110-01</t>
  </si>
  <si>
    <t>PART=23159-110-01</t>
  </si>
  <si>
    <t>23167-023-01</t>
  </si>
  <si>
    <t>PART=23167-023-01</t>
  </si>
  <si>
    <t>23167-027-91</t>
  </si>
  <si>
    <t>PART=23167-027-91</t>
  </si>
  <si>
    <t>23517-082-01</t>
  </si>
  <si>
    <t>PART=23517-082-01</t>
  </si>
  <si>
    <t>PART=23772</t>
  </si>
  <si>
    <t>24009-018-01</t>
  </si>
  <si>
    <t>PART=24009-018-01</t>
  </si>
  <si>
    <t>TSOP28</t>
  </si>
  <si>
    <t>24585-680-01</t>
  </si>
  <si>
    <t>PART=24585-680-01</t>
  </si>
  <si>
    <t>DPAK</t>
  </si>
  <si>
    <t>24707-001-01</t>
  </si>
  <si>
    <t>PART=24707-001-01</t>
  </si>
  <si>
    <t>1206-R(GC-N-GX)</t>
  </si>
  <si>
    <t>24707-002-01</t>
  </si>
  <si>
    <t>PART=24707-002-01</t>
  </si>
  <si>
    <t>24707-002-13</t>
  </si>
  <si>
    <t>PART=24707-002-13</t>
  </si>
  <si>
    <t>24707-002-18</t>
  </si>
  <si>
    <t>PART=24707-002-18</t>
  </si>
  <si>
    <t>24707-002-30</t>
  </si>
  <si>
    <t>PART=24707-002-30</t>
  </si>
  <si>
    <t>24707-002-39</t>
  </si>
  <si>
    <t>PART=24707-002-39</t>
  </si>
  <si>
    <t>24707-002-47</t>
  </si>
  <si>
    <t>PART=24707-002-47</t>
  </si>
  <si>
    <t>24707-002-51</t>
  </si>
  <si>
    <t>PART=24707-002-51</t>
  </si>
  <si>
    <t>24707-002-58</t>
  </si>
  <si>
    <t>PART=24707-002-58</t>
  </si>
  <si>
    <t>24707-002-69</t>
  </si>
  <si>
    <t>PART=24707-002-69</t>
  </si>
  <si>
    <t>24707-002-85</t>
  </si>
  <si>
    <t>PART=24707-002-85</t>
  </si>
  <si>
    <t>24707-002-89</t>
  </si>
  <si>
    <t>PART=24707-002-89</t>
  </si>
  <si>
    <t>24707-003-01</t>
  </si>
  <si>
    <t>PART=24707-003-01</t>
  </si>
  <si>
    <t>24707-003-09</t>
  </si>
  <si>
    <t>PART=24707-003-09</t>
  </si>
  <si>
    <t>24707-003-17</t>
  </si>
  <si>
    <t>PART=24707-003-17</t>
  </si>
  <si>
    <t>24707-003-26</t>
  </si>
  <si>
    <t>PART=24707-003-26</t>
  </si>
  <si>
    <t>24707-003-27</t>
  </si>
  <si>
    <t>PART=24707-003-27</t>
  </si>
  <si>
    <t>24707-003-30</t>
  </si>
  <si>
    <t>PART=24707-003-30</t>
  </si>
  <si>
    <t>24707-003-32</t>
  </si>
  <si>
    <t>PART=24707-003-32</t>
  </si>
  <si>
    <t>24707-003-34</t>
  </si>
  <si>
    <t>PART=24707-003-34</t>
  </si>
  <si>
    <t>24707-003-36</t>
  </si>
  <si>
    <t>PART=24707-003-36</t>
  </si>
  <si>
    <t>24707-003-37</t>
  </si>
  <si>
    <t>PART=24707-003-37</t>
  </si>
  <si>
    <t>24707-003-41</t>
  </si>
  <si>
    <t>PART=24707-003-41</t>
  </si>
  <si>
    <t>24707-003-47</t>
  </si>
  <si>
    <t>PART=24707-003-47</t>
  </si>
  <si>
    <t>24707-003-49</t>
  </si>
  <si>
    <t>PART=24707-003-49</t>
  </si>
  <si>
    <t>24707-003-51</t>
  </si>
  <si>
    <t>PART=24707-003-51</t>
  </si>
  <si>
    <t>24707-003-52</t>
  </si>
  <si>
    <t>PART=24707-003-52</t>
  </si>
  <si>
    <t>24707-003-53</t>
  </si>
  <si>
    <t>PART=24707-003-53</t>
  </si>
  <si>
    <t>24707-003-58</t>
  </si>
  <si>
    <t>PART=24707-003-58</t>
  </si>
  <si>
    <t>24707-003-63</t>
  </si>
  <si>
    <t>PART=24707-003-63</t>
  </si>
  <si>
    <t>24707-003-66</t>
  </si>
  <si>
    <t>PART=24707-003-66</t>
  </si>
  <si>
    <t>24707-003-68</t>
  </si>
  <si>
    <t>PART=24707-003-68</t>
  </si>
  <si>
    <t>24707-003-73</t>
  </si>
  <si>
    <t>PART=24707-003-73</t>
  </si>
  <si>
    <t>24707-003-79</t>
  </si>
  <si>
    <t>PART=24707-003-79</t>
  </si>
  <si>
    <t>24707-003-81</t>
  </si>
  <si>
    <t>PART=24707-003-81</t>
  </si>
  <si>
    <t>24707-003-85</t>
  </si>
  <si>
    <t>PART=24707-003-85</t>
  </si>
  <si>
    <t>24707-003-88</t>
  </si>
  <si>
    <t>PART=24707-003-88</t>
  </si>
  <si>
    <t>24707-004-09</t>
  </si>
  <si>
    <t>PART=24707-004-09</t>
  </si>
  <si>
    <t>24707-004-14</t>
  </si>
  <si>
    <t>PART=24707-004-14</t>
  </si>
  <si>
    <t>24707-004-30</t>
  </si>
  <si>
    <t>PART=24707-004-30</t>
  </si>
  <si>
    <t>24707-004-32</t>
  </si>
  <si>
    <t>PART=24707-004-32</t>
  </si>
  <si>
    <t>24707-004-34</t>
  </si>
  <si>
    <t>PART=24707-004-34</t>
  </si>
  <si>
    <t>24707-004-39</t>
  </si>
  <si>
    <t>PART=24707-004-39</t>
  </si>
  <si>
    <t>24707-004-44</t>
  </si>
  <si>
    <t>PART=24707-004-44</t>
  </si>
  <si>
    <t>24707-004-47</t>
  </si>
  <si>
    <t>PART=24707-004-47</t>
  </si>
  <si>
    <t>24707-004-51</t>
  </si>
  <si>
    <t>PART=24707-004-51</t>
  </si>
  <si>
    <t>24707-004-55</t>
  </si>
  <si>
    <t>PART=24707-004-55</t>
  </si>
  <si>
    <t>24707-004-57</t>
  </si>
  <si>
    <t>PART=24707-004-57</t>
  </si>
  <si>
    <t>24707-004-58</t>
  </si>
  <si>
    <t>PART=24707-004-58</t>
  </si>
  <si>
    <t>24707-004-59</t>
  </si>
  <si>
    <t>PART=24707-004-59</t>
  </si>
  <si>
    <t>24707-004-62</t>
  </si>
  <si>
    <t>PART=24707-004-62</t>
  </si>
  <si>
    <t>24707-004-66</t>
  </si>
  <si>
    <t>PART=24707-004-66</t>
  </si>
  <si>
    <t>24707-004-68</t>
  </si>
  <si>
    <t>PART=24707-004-68</t>
  </si>
  <si>
    <t>24707-004-69</t>
  </si>
  <si>
    <t>PART=24707-004-69</t>
  </si>
  <si>
    <t>24707-004-72</t>
  </si>
  <si>
    <t>PART=24707-004-72</t>
  </si>
  <si>
    <t>24707-004-77</t>
  </si>
  <si>
    <t>PART=24707-004-77</t>
  </si>
  <si>
    <t>24707-004-78</t>
  </si>
  <si>
    <t>PART=24707-004-78</t>
  </si>
  <si>
    <t>24707-004-81</t>
  </si>
  <si>
    <t>PART=24707-004-81</t>
  </si>
  <si>
    <t>24707-004-83</t>
  </si>
  <si>
    <t>PART=24707-004-83</t>
  </si>
  <si>
    <t>24707-004-84</t>
  </si>
  <si>
    <t>PART=24707-004-84</t>
  </si>
  <si>
    <t>24707-004-85</t>
  </si>
  <si>
    <t>PART=24707-004-85</t>
  </si>
  <si>
    <t>24707-004-88</t>
  </si>
  <si>
    <t>PART=24707-004-88</t>
  </si>
  <si>
    <t>24707-004-91</t>
  </si>
  <si>
    <t>PART=24707-004-91</t>
  </si>
  <si>
    <t>24707-004-92</t>
  </si>
  <si>
    <t>PART=24707-004-92</t>
  </si>
  <si>
    <t>24707-005-01</t>
  </si>
  <si>
    <t>PART=24707-005-01</t>
  </si>
  <si>
    <t>24707-005-02</t>
  </si>
  <si>
    <t>PART=24707-005-02</t>
  </si>
  <si>
    <t>24707-005-09</t>
  </si>
  <si>
    <t>PART=24707-005-09</t>
  </si>
  <si>
    <t>24707-005-16</t>
  </si>
  <si>
    <t>PART=24707-005-16</t>
  </si>
  <si>
    <t>24707-005-18</t>
  </si>
  <si>
    <t>PART=24707-005-18</t>
  </si>
  <si>
    <t>24707-005-28</t>
  </si>
  <si>
    <t>PART=24707-005-28</t>
  </si>
  <si>
    <t>24707-005-30</t>
  </si>
  <si>
    <t>PART=24707-005-30</t>
  </si>
  <si>
    <t>24707-005-35</t>
  </si>
  <si>
    <t>PART=24707-005-35</t>
  </si>
  <si>
    <t>24707-005-42</t>
  </si>
  <si>
    <t>PART=24707-005-42</t>
  </si>
  <si>
    <t>24707-005-43</t>
  </si>
  <si>
    <t>PART=24707-005-43</t>
  </si>
  <si>
    <t>24707-005-45</t>
  </si>
  <si>
    <t>PART=24707-005-45</t>
  </si>
  <si>
    <t>24707-005-47</t>
  </si>
  <si>
    <t>PART=24707-005-47</t>
  </si>
  <si>
    <t>24707-005-51</t>
  </si>
  <si>
    <t>PART=24707-005-51</t>
  </si>
  <si>
    <t>24707-005-57</t>
  </si>
  <si>
    <t>PART=24707-005-57</t>
  </si>
  <si>
    <t>24707-005-58</t>
  </si>
  <si>
    <t>PART=24707-005-58</t>
  </si>
  <si>
    <t>24707-005-60</t>
  </si>
  <si>
    <t>PART=24707-005-60</t>
  </si>
  <si>
    <t>24707-005-61</t>
  </si>
  <si>
    <t>PART=24707-005-61</t>
  </si>
  <si>
    <t>24707-005-66</t>
  </si>
  <si>
    <t>PART=24707-005-66</t>
  </si>
  <si>
    <t>24707-005-68</t>
  </si>
  <si>
    <t>PART=24707-005-68</t>
  </si>
  <si>
    <t>24707-005-70</t>
  </si>
  <si>
    <t>PART=24707-005-70</t>
  </si>
  <si>
    <t>24707-005-71</t>
  </si>
  <si>
    <t>PART=24707-005-71</t>
  </si>
  <si>
    <t>24707-005-74</t>
  </si>
  <si>
    <t>PART=24707-005-74</t>
  </si>
  <si>
    <t>24707-005-80</t>
  </si>
  <si>
    <t>PART=24707-005-80</t>
  </si>
  <si>
    <t>24707-005-81</t>
  </si>
  <si>
    <t>PART=24707-005-81</t>
  </si>
  <si>
    <t>24707-005-83</t>
  </si>
  <si>
    <t>PART=24707-005-83</t>
  </si>
  <si>
    <t>24707-005-95</t>
  </si>
  <si>
    <t>PART=24707-005-95</t>
  </si>
  <si>
    <t>24707-006-01</t>
  </si>
  <si>
    <t>PART=24707-006-01</t>
  </si>
  <si>
    <t>24707-006-07</t>
  </si>
  <si>
    <t>PART=24707-006-07</t>
  </si>
  <si>
    <t>24707-006-14</t>
  </si>
  <si>
    <t>PART=24707-006-14</t>
  </si>
  <si>
    <t>24707-006-18</t>
  </si>
  <si>
    <t>PART=24707-006-18</t>
  </si>
  <si>
    <t>24707-006-19</t>
  </si>
  <si>
    <t>PART=24707-006-19</t>
  </si>
  <si>
    <t>24707-006-26</t>
  </si>
  <si>
    <t>PART=24707-006-26</t>
  </si>
  <si>
    <t>24707-006-30</t>
  </si>
  <si>
    <t>PART=24707-006-30</t>
  </si>
  <si>
    <t>24707-006-32</t>
  </si>
  <si>
    <t>PART=24707-006-32</t>
  </si>
  <si>
    <t>24707-006-40</t>
  </si>
  <si>
    <t>PART=24707-006-40</t>
  </si>
  <si>
    <t>24707-006-45</t>
  </si>
  <si>
    <t>PART=24707-006-45</t>
  </si>
  <si>
    <t>24707-006-47</t>
  </si>
  <si>
    <t>PART=24707-006-47</t>
  </si>
  <si>
    <t>24707-006-64</t>
  </si>
  <si>
    <t>PART=24707-006-64</t>
  </si>
  <si>
    <t>24707-006-68</t>
  </si>
  <si>
    <t>PART=24707-006-68</t>
  </si>
  <si>
    <t>24707-006-73</t>
  </si>
  <si>
    <t>PART=24707-006-73</t>
  </si>
  <si>
    <t>24707-007-01</t>
  </si>
  <si>
    <t>PART=24707-007-01</t>
  </si>
  <si>
    <t>24707-007-04</t>
  </si>
  <si>
    <t>PART=24707-007-04</t>
  </si>
  <si>
    <t>24707-007-08</t>
  </si>
  <si>
    <t>PART=24707-007-08</t>
  </si>
  <si>
    <t>24707-007-10</t>
  </si>
  <si>
    <t>PART=24707-007-10</t>
  </si>
  <si>
    <t>24707-007-18</t>
  </si>
  <si>
    <t>PART=24707-007-18</t>
  </si>
  <si>
    <t>24707-007-19</t>
  </si>
  <si>
    <t>PART=24707-007-19</t>
  </si>
  <si>
    <t>24707-007-30</t>
  </si>
  <si>
    <t>PART=24707-007-30</t>
  </si>
  <si>
    <t>24707-007-56</t>
  </si>
  <si>
    <t>PART=24707-007-56</t>
  </si>
  <si>
    <t>24707-007-62</t>
  </si>
  <si>
    <t>PART=24707-007-62</t>
  </si>
  <si>
    <t>24707-007-73</t>
  </si>
  <si>
    <t>PART=24707-007-73</t>
  </si>
  <si>
    <t>24707-007-97</t>
  </si>
  <si>
    <t>PART=24707-007-97</t>
  </si>
  <si>
    <t>24707-008-01</t>
  </si>
  <si>
    <t>PART=24707-008-01</t>
  </si>
  <si>
    <t>24707-008-09</t>
  </si>
  <si>
    <t>PART=24707-008-09</t>
  </si>
  <si>
    <t>24707-008-19</t>
  </si>
  <si>
    <t>PART=24707-008-19</t>
  </si>
  <si>
    <t>24707-008-22</t>
  </si>
  <si>
    <t>PART=24707-008-22</t>
  </si>
  <si>
    <t>24707-008-25</t>
  </si>
  <si>
    <t>PART=24707-008-25</t>
  </si>
  <si>
    <t>24707-008-31</t>
  </si>
  <si>
    <t>PART=24707-008-31</t>
  </si>
  <si>
    <t>24707-008-32</t>
  </si>
  <si>
    <t>PART=24707-008-32</t>
  </si>
  <si>
    <t>24707-008-33</t>
  </si>
  <si>
    <t>PART=24707-008-33</t>
  </si>
  <si>
    <t>24707-008-34</t>
  </si>
  <si>
    <t>PART=24707-008-34</t>
  </si>
  <si>
    <t>24707-008-37</t>
  </si>
  <si>
    <t>PART=24707-008-37</t>
  </si>
  <si>
    <t>24707-008-38</t>
  </si>
  <si>
    <t>PART=24707-008-38</t>
  </si>
  <si>
    <t>24707-008-41</t>
  </si>
  <si>
    <t>PART=24707-008-41</t>
  </si>
  <si>
    <t>24707-008-49</t>
  </si>
  <si>
    <t>PART=24707-008-49</t>
  </si>
  <si>
    <t>24707-008-51</t>
  </si>
  <si>
    <t>PART=24707-008-51</t>
  </si>
  <si>
    <t>24707-008-52</t>
  </si>
  <si>
    <t>PART=24707-008-52</t>
  </si>
  <si>
    <t>24707-008-54</t>
  </si>
  <si>
    <t>PART=24707-008-54</t>
  </si>
  <si>
    <t>24707-008-56</t>
  </si>
  <si>
    <t>PART=24707-008-56</t>
  </si>
  <si>
    <t>24707-008-58</t>
  </si>
  <si>
    <t>PART=24707-008-58</t>
  </si>
  <si>
    <t>24707-008-65</t>
  </si>
  <si>
    <t>PART=24707-008-65</t>
  </si>
  <si>
    <t>24707-008-69</t>
  </si>
  <si>
    <t>PART=24707-008-69</t>
  </si>
  <si>
    <t>24707-008-73</t>
  </si>
  <si>
    <t>PART=24707-008-73</t>
  </si>
  <si>
    <t>24707-008-79</t>
  </si>
  <si>
    <t>PART=24707-008-79</t>
  </si>
  <si>
    <t>24707-008-80</t>
  </si>
  <si>
    <t>PART=24707-008-80</t>
  </si>
  <si>
    <t>24707-008-89</t>
  </si>
  <si>
    <t>PART=24707-008-89</t>
  </si>
  <si>
    <t>24707-008-92</t>
  </si>
  <si>
    <t>PART=24707-008-92</t>
  </si>
  <si>
    <t>24707-008-95</t>
  </si>
  <si>
    <t>PART=24707-008-95</t>
  </si>
  <si>
    <t>24707-009-01</t>
  </si>
  <si>
    <t>PART=24707-009-01</t>
  </si>
  <si>
    <t>24707-009-08</t>
  </si>
  <si>
    <t>PART=24707-009-08</t>
  </si>
  <si>
    <t>24707-009-25</t>
  </si>
  <si>
    <t>PART=24707-009-25</t>
  </si>
  <si>
    <t>24707-009-56</t>
  </si>
  <si>
    <t>PART=24707-009-56</t>
  </si>
  <si>
    <t>24707-010-01</t>
  </si>
  <si>
    <t>PART=24707-010-01</t>
  </si>
  <si>
    <t>24707-010-02</t>
  </si>
  <si>
    <t>PART=24707-010-02</t>
  </si>
  <si>
    <t>24707-010-03</t>
  </si>
  <si>
    <t>PART=24707-010-03</t>
  </si>
  <si>
    <t>24707-010-07</t>
  </si>
  <si>
    <t>PART=24707-010-07</t>
  </si>
  <si>
    <t>24707-010-08</t>
  </si>
  <si>
    <t>PART=24707-010-08</t>
  </si>
  <si>
    <t>24707-010-09</t>
  </si>
  <si>
    <t>PART=24707-010-09</t>
  </si>
  <si>
    <t>24707-010-10</t>
  </si>
  <si>
    <t>PART=24707-010-10</t>
  </si>
  <si>
    <t>24707-010-11</t>
  </si>
  <si>
    <t>PART=24707-010-11</t>
  </si>
  <si>
    <t>24707-010-12</t>
  </si>
  <si>
    <t>PART=24707-010-12</t>
  </si>
  <si>
    <t>24707-010-13</t>
  </si>
  <si>
    <t>PART=24707-010-13</t>
  </si>
  <si>
    <t>24707-010-14</t>
  </si>
  <si>
    <t>PART=24707-010-14</t>
  </si>
  <si>
    <t>24707-010-20</t>
  </si>
  <si>
    <t>PART=24707-010-20</t>
  </si>
  <si>
    <t>24707-011-01</t>
  </si>
  <si>
    <t>PART=24707-011-01</t>
  </si>
  <si>
    <t>24707-011-02</t>
  </si>
  <si>
    <t>PART=24707-011-02</t>
  </si>
  <si>
    <t>24707-012-34</t>
  </si>
  <si>
    <t>PART=24707-012-34</t>
  </si>
  <si>
    <t>24707-012-47</t>
  </si>
  <si>
    <t>PART=24707-012-47</t>
  </si>
  <si>
    <t>24707-012-67</t>
  </si>
  <si>
    <t>PART=24707-012-67</t>
  </si>
  <si>
    <t>24707-012-68</t>
  </si>
  <si>
    <t>PART=24707-012-68</t>
  </si>
  <si>
    <t>24707-012-69</t>
  </si>
  <si>
    <t>PART=24707-012-69</t>
  </si>
  <si>
    <t>24707-012-77</t>
  </si>
  <si>
    <t>PART=24707-012-77</t>
  </si>
  <si>
    <t>24707-012-89</t>
  </si>
  <si>
    <t>PART=24707-012-89</t>
  </si>
  <si>
    <t>24707-013-09</t>
  </si>
  <si>
    <t>PART=24707-013-09</t>
  </si>
  <si>
    <t>24707-013-18</t>
  </si>
  <si>
    <t>PART=24707-013-18</t>
  </si>
  <si>
    <t>24707-013-32</t>
  </si>
  <si>
    <t>PART=24707-013-32</t>
  </si>
  <si>
    <t>24707-013-36</t>
  </si>
  <si>
    <t>PART=24707-013-36</t>
  </si>
  <si>
    <t>24707-013-51</t>
  </si>
  <si>
    <t>PART=24707-013-51</t>
  </si>
  <si>
    <t>24707-013-88</t>
  </si>
  <si>
    <t>PART=24707-013-88</t>
  </si>
  <si>
    <t>24707-013-90</t>
  </si>
  <si>
    <t>PART=24707-013-90</t>
  </si>
  <si>
    <t>24707-014-01</t>
  </si>
  <si>
    <t>PART=24707-014-01</t>
  </si>
  <si>
    <t>24707-014-18</t>
  </si>
  <si>
    <t>PART=24707-014-18</t>
  </si>
  <si>
    <t>24707-014-34</t>
  </si>
  <si>
    <t>PART=24707-014-34</t>
  </si>
  <si>
    <t>24707-014-47</t>
  </si>
  <si>
    <t>PART=24707-014-47</t>
  </si>
  <si>
    <t>24707-014-56</t>
  </si>
  <si>
    <t>PART=24707-014-56</t>
  </si>
  <si>
    <t>24707-014-85</t>
  </si>
  <si>
    <t>PART=24707-014-85</t>
  </si>
  <si>
    <t>24707-014-88</t>
  </si>
  <si>
    <t>PART=24707-014-88</t>
  </si>
  <si>
    <t>24707-015-01</t>
  </si>
  <si>
    <t>PART=24707-015-01</t>
  </si>
  <si>
    <t>24707-015-30</t>
  </si>
  <si>
    <t>PART=24707-015-30</t>
  </si>
  <si>
    <t>24707-016-01</t>
  </si>
  <si>
    <t>PART=24707-016-01</t>
  </si>
  <si>
    <t>24707-016-18</t>
  </si>
  <si>
    <t>PART=24707-016-18</t>
  </si>
  <si>
    <t>24707-016-30</t>
  </si>
  <si>
    <t>PART=24707-016-30</t>
  </si>
  <si>
    <t>24707-018-65</t>
  </si>
  <si>
    <t>PART=24707-018-65</t>
  </si>
  <si>
    <t>24707-020-01</t>
  </si>
  <si>
    <t>PART=24707-020-01</t>
  </si>
  <si>
    <t>24707-022-01</t>
  </si>
  <si>
    <t>PART=24707-022-01</t>
  </si>
  <si>
    <t>24707-022-33</t>
  </si>
  <si>
    <t>PART=24707-022-33</t>
  </si>
  <si>
    <t>24707-022-34</t>
  </si>
  <si>
    <t>PART=24707-022-34</t>
  </si>
  <si>
    <t>24707-022-51</t>
  </si>
  <si>
    <t>PART=24707-022-51</t>
  </si>
  <si>
    <t>24707-022-66</t>
  </si>
  <si>
    <t>PART=24707-022-66</t>
  </si>
  <si>
    <t>24707-022-68</t>
  </si>
  <si>
    <t>PART=24707-022-68</t>
  </si>
  <si>
    <t>24707-022-69</t>
  </si>
  <si>
    <t>PART=24707-022-69</t>
  </si>
  <si>
    <t>24707-022-73</t>
  </si>
  <si>
    <t>PART=24707-022-73</t>
  </si>
  <si>
    <t>24707-023-01</t>
  </si>
  <si>
    <t>PART=24707-023-01</t>
  </si>
  <si>
    <t>24707-023-09</t>
  </si>
  <si>
    <t>PART=24707-023-09</t>
  </si>
  <si>
    <t>24707-023-21</t>
  </si>
  <si>
    <t>PART=24707-023-21</t>
  </si>
  <si>
    <t>24707-023-27</t>
  </si>
  <si>
    <t>PART=24707-023-27</t>
  </si>
  <si>
    <t>24707-023-30</t>
  </si>
  <si>
    <t>PART=24707-023-30</t>
  </si>
  <si>
    <t>24707-023-33</t>
  </si>
  <si>
    <t>PART=24707-023-33</t>
  </si>
  <si>
    <t>24707-023-34</t>
  </si>
  <si>
    <t>PART=24707-023-34</t>
  </si>
  <si>
    <t>24707-023-49</t>
  </si>
  <si>
    <t>PART=24707-023-49</t>
  </si>
  <si>
    <t>24707-023-51</t>
  </si>
  <si>
    <t>PART=24707-023-51</t>
  </si>
  <si>
    <t>24707-023-65</t>
  </si>
  <si>
    <t>PART=24707-023-65</t>
  </si>
  <si>
    <t>24707-023-68</t>
  </si>
  <si>
    <t>PART=24707-023-68</t>
  </si>
  <si>
    <t>24707-023-69</t>
  </si>
  <si>
    <t>PART=24707-023-69</t>
  </si>
  <si>
    <t>24707-023-81</t>
  </si>
  <si>
    <t>PART=24707-023-81</t>
  </si>
  <si>
    <t>24707-023-83</t>
  </si>
  <si>
    <t>PART=24707-023-83</t>
  </si>
  <si>
    <t>24707-023-85</t>
  </si>
  <si>
    <t>PART=24707-023-85</t>
  </si>
  <si>
    <t>24707-024-01</t>
  </si>
  <si>
    <t>PART=24707-024-01</t>
  </si>
  <si>
    <t>24707-024-03</t>
  </si>
  <si>
    <t>PART=24707-024-03</t>
  </si>
  <si>
    <t>24707-024-10</t>
  </si>
  <si>
    <t>PART=24707-024-10</t>
  </si>
  <si>
    <t>24707-024-15</t>
  </si>
  <si>
    <t>PART=24707-024-15</t>
  </si>
  <si>
    <t>24707-024-22</t>
  </si>
  <si>
    <t>PART=24707-024-22</t>
  </si>
  <si>
    <t>24707-024-30</t>
  </si>
  <si>
    <t>PART=24707-024-30</t>
  </si>
  <si>
    <t>24707-024-39</t>
  </si>
  <si>
    <t>PART=24707-024-39</t>
  </si>
  <si>
    <t>24707-024-43</t>
  </si>
  <si>
    <t>PART=24707-024-43</t>
  </si>
  <si>
    <t>24707-024-49</t>
  </si>
  <si>
    <t>PART=24707-024-49</t>
  </si>
  <si>
    <t>24707-024-50</t>
  </si>
  <si>
    <t>PART=24707-024-50</t>
  </si>
  <si>
    <t>24707-024-51</t>
  </si>
  <si>
    <t>PART=24707-024-51</t>
  </si>
  <si>
    <t>24707-024-59</t>
  </si>
  <si>
    <t>PART=24707-024-59</t>
  </si>
  <si>
    <t>24707-024-65</t>
  </si>
  <si>
    <t>PART=24707-024-65</t>
  </si>
  <si>
    <t>24707-024-66</t>
  </si>
  <si>
    <t>PART=24707-024-66</t>
  </si>
  <si>
    <t>24707-024-68</t>
  </si>
  <si>
    <t>PART=24707-024-68</t>
  </si>
  <si>
    <t>24707-024-69</t>
  </si>
  <si>
    <t>PART=24707-024-69</t>
  </si>
  <si>
    <t>24707-024-77</t>
  </si>
  <si>
    <t>PART=24707-024-77</t>
  </si>
  <si>
    <t>24707-024-78</t>
  </si>
  <si>
    <t>PART=24707-024-78</t>
  </si>
  <si>
    <t>24707-024-81</t>
  </si>
  <si>
    <t>PART=24707-024-81</t>
  </si>
  <si>
    <t>24707-024-91</t>
  </si>
  <si>
    <t>PART=24707-024-91</t>
  </si>
  <si>
    <t>24707-025-01</t>
  </si>
  <si>
    <t>PART=24707-025-01</t>
  </si>
  <si>
    <t>24707-025-18</t>
  </si>
  <si>
    <t>PART=24707-025-18</t>
  </si>
  <si>
    <t>24707-025-30</t>
  </si>
  <si>
    <t>PART=24707-025-30</t>
  </si>
  <si>
    <t>24707-025-45</t>
  </si>
  <si>
    <t>PART=24707-025-45</t>
  </si>
  <si>
    <t>24707-025-65</t>
  </si>
  <si>
    <t>PART=24707-025-65</t>
  </si>
  <si>
    <t>24707-025-66</t>
  </si>
  <si>
    <t>PART=24707-025-66</t>
  </si>
  <si>
    <t>24707-026-01</t>
  </si>
  <si>
    <t>PART=24707-026-01</t>
  </si>
  <si>
    <t>24707-026-05</t>
  </si>
  <si>
    <t>PART=24707-026-05</t>
  </si>
  <si>
    <t>24707-026-13</t>
  </si>
  <si>
    <t>PART=24707-026-13</t>
  </si>
  <si>
    <t>24707-026-26</t>
  </si>
  <si>
    <t>PART=24707-026-26</t>
  </si>
  <si>
    <t>24707-026-29</t>
  </si>
  <si>
    <t>PART=24707-026-29</t>
  </si>
  <si>
    <t>24707-026-30</t>
  </si>
  <si>
    <t>PART=24707-026-30</t>
  </si>
  <si>
    <t>24707-027-01</t>
  </si>
  <si>
    <t>PART=24707-027-01</t>
  </si>
  <si>
    <t>24707-027-26</t>
  </si>
  <si>
    <t>PART=24707-027-26</t>
  </si>
  <si>
    <t>24707-027-34</t>
  </si>
  <si>
    <t>PART=24707-027-34</t>
  </si>
  <si>
    <t>24707-028-01</t>
  </si>
  <si>
    <t>PART=24707-028-01</t>
  </si>
  <si>
    <t>24707-030-06</t>
  </si>
  <si>
    <t>PART=24707-030-06</t>
  </si>
  <si>
    <t>24707-034-01</t>
  </si>
  <si>
    <t>PART=24707-034-01</t>
  </si>
  <si>
    <t>24707-034-06</t>
  </si>
  <si>
    <t>PART=24707-034-06</t>
  </si>
  <si>
    <t>24707-036-01</t>
  </si>
  <si>
    <t>PART=24707-036-01</t>
  </si>
  <si>
    <t>24707-036-03</t>
  </si>
  <si>
    <t>PART=24707-036-03</t>
  </si>
  <si>
    <t>24707-036-06</t>
  </si>
  <si>
    <t>PART=24707-036-06</t>
  </si>
  <si>
    <t>24707-038-13</t>
  </si>
  <si>
    <t>PART=24707-038-13</t>
  </si>
  <si>
    <t>24707-090-01</t>
  </si>
  <si>
    <t>PART=24707-090-01</t>
  </si>
  <si>
    <t>24707-090-02</t>
  </si>
  <si>
    <t>PART=24707-090-02</t>
  </si>
  <si>
    <t>24707-090-03</t>
  </si>
  <si>
    <t>PART=24707-090-03</t>
  </si>
  <si>
    <t>24707-090-04</t>
  </si>
  <si>
    <t>PART=24707-090-04</t>
  </si>
  <si>
    <t>24707-090-06</t>
  </si>
  <si>
    <t>PART=24707-090-06</t>
  </si>
  <si>
    <t>24707-090-08</t>
  </si>
  <si>
    <t>PART=24707-090-08</t>
  </si>
  <si>
    <t>24707-090-10</t>
  </si>
  <si>
    <t>PART=24707-090-10</t>
  </si>
  <si>
    <t>24707-090-14</t>
  </si>
  <si>
    <t>PART=24707-090-14</t>
  </si>
  <si>
    <t>24707-090-19</t>
  </si>
  <si>
    <t>PART=24707-090-19</t>
  </si>
  <si>
    <t>24707-090-23</t>
  </si>
  <si>
    <t>PART=24707-090-23</t>
  </si>
  <si>
    <t>24707-092-13</t>
  </si>
  <si>
    <t>PART=24707-092-13</t>
  </si>
  <si>
    <t>24707-092-25</t>
  </si>
  <si>
    <t>PART=24707-092-25</t>
  </si>
  <si>
    <t>24707-092-29</t>
  </si>
  <si>
    <t>PART=24707-092-29</t>
  </si>
  <si>
    <t>24707-092-41</t>
  </si>
  <si>
    <t>PART=24707-092-41</t>
  </si>
  <si>
    <t>24707-170-01</t>
  </si>
  <si>
    <t>PART=24707-170-01</t>
  </si>
  <si>
    <t>24707-170-07</t>
  </si>
  <si>
    <t>PART=24707-170-07</t>
  </si>
  <si>
    <t>24707-172-01</t>
  </si>
  <si>
    <t>PART=24707-172-01</t>
  </si>
  <si>
    <t>24707-172-08</t>
  </si>
  <si>
    <t>PART=24707-172-08</t>
  </si>
  <si>
    <t>24708-181-01</t>
  </si>
  <si>
    <t>PART=24708-181-01</t>
  </si>
  <si>
    <t>SPRING(4412_T3.0)</t>
  </si>
  <si>
    <t>24783-007-01</t>
  </si>
  <si>
    <t>PART=24783-007-01</t>
  </si>
  <si>
    <t>24783-007-02</t>
  </si>
  <si>
    <t>PART=24783-007-02</t>
  </si>
  <si>
    <t>24783-008-02</t>
  </si>
  <si>
    <t>PART=24783-008-02</t>
  </si>
  <si>
    <t>24783-008-03</t>
  </si>
  <si>
    <t>PART=24783-008-03</t>
  </si>
  <si>
    <t>24783-008-04</t>
  </si>
  <si>
    <t>PART=24783-008-04</t>
  </si>
  <si>
    <t>24783-008-05</t>
  </si>
  <si>
    <t>PART=24783-008-05</t>
  </si>
  <si>
    <t>24783-009-01</t>
  </si>
  <si>
    <t>PART=24783-009-01</t>
  </si>
  <si>
    <t>24783-011-01</t>
  </si>
  <si>
    <t>PART=24783-011-01</t>
  </si>
  <si>
    <t>24783-011-02</t>
  </si>
  <si>
    <t>PART=24783-011-02</t>
  </si>
  <si>
    <t>24783-011-03</t>
  </si>
  <si>
    <t>PART=24783-011-03</t>
  </si>
  <si>
    <t>24783-011-04</t>
  </si>
  <si>
    <t>PART=24783-011-04</t>
  </si>
  <si>
    <t>24783-011-07</t>
  </si>
  <si>
    <t>PART=24783-011-07</t>
  </si>
  <si>
    <t>24783-011-09</t>
  </si>
  <si>
    <t>PART=24783-011-09</t>
  </si>
  <si>
    <t>24783-011-10</t>
  </si>
  <si>
    <t>PART=24783-011-10</t>
  </si>
  <si>
    <t>24783-011-11</t>
  </si>
  <si>
    <t>PART=24783-011-11</t>
  </si>
  <si>
    <t>24783-011-12</t>
  </si>
  <si>
    <t>PART=24783-011-12</t>
  </si>
  <si>
    <t>24783-011-13</t>
  </si>
  <si>
    <t>PART=24783-011-13</t>
  </si>
  <si>
    <t>24783-011-16</t>
  </si>
  <si>
    <t>PART=24783-011-16</t>
  </si>
  <si>
    <t>24783-011-17</t>
  </si>
  <si>
    <t>PART=24783-011-17</t>
  </si>
  <si>
    <t>24783-012-03</t>
  </si>
  <si>
    <t>PART=24783-012-03</t>
  </si>
  <si>
    <t>24783-014-01</t>
  </si>
  <si>
    <t>PART=24783-014-01</t>
  </si>
  <si>
    <t>24783-014-02</t>
  </si>
  <si>
    <t>PART=24783-014-02</t>
  </si>
  <si>
    <t>24783-052-04</t>
  </si>
  <si>
    <t>PART=24783-052-04</t>
  </si>
  <si>
    <t>24797-102-03</t>
  </si>
  <si>
    <t>PART=24797-102-03</t>
  </si>
  <si>
    <t>24797-104-04</t>
  </si>
  <si>
    <t>PART=24797-104-04</t>
  </si>
  <si>
    <t>24797-104-06</t>
  </si>
  <si>
    <t>PART=24797-104-06</t>
  </si>
  <si>
    <t>24797-104-08</t>
  </si>
  <si>
    <t>PART=24797-104-08</t>
  </si>
  <si>
    <t>24797-106-04</t>
  </si>
  <si>
    <t>PART=24797-106-04</t>
  </si>
  <si>
    <t>24797-109-01</t>
  </si>
  <si>
    <t>PART=24797-109-01</t>
  </si>
  <si>
    <t>24813-006-01</t>
  </si>
  <si>
    <t>PART=24813-006-01</t>
  </si>
  <si>
    <t>24813-062-01</t>
  </si>
  <si>
    <t>PART=24813-062-01</t>
  </si>
  <si>
    <t>24813-064-01</t>
  </si>
  <si>
    <t>PART=24813-064-01</t>
  </si>
  <si>
    <t>24813-067-01</t>
  </si>
  <si>
    <t>PART=24813-067-01</t>
  </si>
  <si>
    <t>24813-068-01</t>
  </si>
  <si>
    <t>PART=24813-068-01</t>
  </si>
  <si>
    <t>24813-069-01</t>
  </si>
  <si>
    <t>PART=24813-069-01</t>
  </si>
  <si>
    <t>24813-073-02</t>
  </si>
  <si>
    <t>PART=24813-073-02</t>
  </si>
  <si>
    <t>24813-073-92</t>
  </si>
  <si>
    <t>PART=24813-073-92</t>
  </si>
  <si>
    <t>24813-090-01</t>
  </si>
  <si>
    <t>PART=24813-090-01</t>
  </si>
  <si>
    <t>24813-093-01</t>
  </si>
  <si>
    <t>PART=24813-093-01</t>
  </si>
  <si>
    <t>24813-094-01</t>
  </si>
  <si>
    <t>PART=24813-094-01</t>
  </si>
  <si>
    <t>24813-096-01</t>
  </si>
  <si>
    <t>PART=24813-096-01</t>
  </si>
  <si>
    <t>24813-096-02</t>
  </si>
  <si>
    <t>PART=24813-096-02</t>
  </si>
  <si>
    <t>24813-098-01</t>
  </si>
  <si>
    <t>PART=24813-098-01</t>
  </si>
  <si>
    <t>24813-100-01</t>
  </si>
  <si>
    <t>PART=24813-100-01</t>
  </si>
  <si>
    <t>24815-004-01</t>
  </si>
  <si>
    <t>PART=24815-004-01</t>
  </si>
  <si>
    <t>24815-004-92</t>
  </si>
  <si>
    <t>PART=24815-004-92</t>
  </si>
  <si>
    <t>24815-006-01</t>
  </si>
  <si>
    <t>PART=24815-006-01</t>
  </si>
  <si>
    <t>24815-304-02</t>
  </si>
  <si>
    <t>PART=24815-304-02</t>
  </si>
  <si>
    <t>MLL41</t>
  </si>
  <si>
    <t>24815-304-02S</t>
  </si>
  <si>
    <t>PART=24815-304-02S</t>
  </si>
  <si>
    <t>24815-310-01</t>
  </si>
  <si>
    <t>PART=24815-310-01</t>
  </si>
  <si>
    <t>SMB-A</t>
  </si>
  <si>
    <t>24815-312-01</t>
  </si>
  <si>
    <t>PART=24815-312-01</t>
  </si>
  <si>
    <t>24815-315-01</t>
  </si>
  <si>
    <t>PART=24815-315-01</t>
  </si>
  <si>
    <t>DIODE(5325_T1.4)</t>
  </si>
  <si>
    <t>24815-317-01</t>
  </si>
  <si>
    <t>PART=24815-317-01</t>
  </si>
  <si>
    <t>IND5636_t3.0</t>
  </si>
  <si>
    <t>24815-318-01</t>
  </si>
  <si>
    <t>PART=24815-318-01</t>
  </si>
  <si>
    <t>24815-374-01</t>
  </si>
  <si>
    <t>PART=24815-374-01</t>
  </si>
  <si>
    <t>DIODE(8053_T2.0)</t>
  </si>
  <si>
    <t>24815-374-02</t>
  </si>
  <si>
    <t>PART=24815-374-02</t>
  </si>
  <si>
    <t>24825-001-01</t>
  </si>
  <si>
    <t>PART=24825-001-01</t>
  </si>
  <si>
    <t>24825-001-06</t>
  </si>
  <si>
    <t>PART=24825-001-06</t>
  </si>
  <si>
    <t>24827-105-03</t>
  </si>
  <si>
    <t>PART=24827-105-03</t>
  </si>
  <si>
    <t>24827-105-17</t>
  </si>
  <si>
    <t>PART=24827-105-17</t>
  </si>
  <si>
    <t>24827-105-19</t>
  </si>
  <si>
    <t>PART=24827-105-19</t>
  </si>
  <si>
    <t>24827-105-20</t>
  </si>
  <si>
    <t>PART=24827-105-20</t>
  </si>
  <si>
    <t>24827-105-23</t>
  </si>
  <si>
    <t>PART=24827-105-23</t>
  </si>
  <si>
    <t>24827-105-25</t>
  </si>
  <si>
    <t>PART=24827-105-25</t>
  </si>
  <si>
    <t>24827-106-03</t>
  </si>
  <si>
    <t>PART=24827-106-03</t>
  </si>
  <si>
    <t>24827-106-07</t>
  </si>
  <si>
    <t>PART=24827-106-07</t>
  </si>
  <si>
    <t>24827-106-08</t>
  </si>
  <si>
    <t>PART=24827-106-08</t>
  </si>
  <si>
    <t>24827-106-10</t>
  </si>
  <si>
    <t>PART=24827-106-10</t>
  </si>
  <si>
    <t>24827-106-11</t>
  </si>
  <si>
    <t>PART=24827-106-11</t>
  </si>
  <si>
    <t>24827-106-15</t>
  </si>
  <si>
    <t>PART=24827-106-15</t>
  </si>
  <si>
    <t>24827-106-16</t>
  </si>
  <si>
    <t>PART=24827-106-16</t>
  </si>
  <si>
    <t>24827-106-19</t>
  </si>
  <si>
    <t>PART=24827-106-19</t>
  </si>
  <si>
    <t>24827-106-20</t>
  </si>
  <si>
    <t>PART=24827-106-20</t>
  </si>
  <si>
    <t>24827-106-26</t>
  </si>
  <si>
    <t>PART=24827-106-26</t>
  </si>
  <si>
    <t>24827-114-01</t>
  </si>
  <si>
    <t>PART=24827-114-01</t>
  </si>
  <si>
    <t>24827-114-02</t>
  </si>
  <si>
    <t>PART=24827-114-02</t>
  </si>
  <si>
    <t>24827-114-04</t>
  </si>
  <si>
    <t>PART=24827-114-04</t>
  </si>
  <si>
    <t>24827-114-05</t>
  </si>
  <si>
    <t>PART=24827-114-05</t>
  </si>
  <si>
    <t>24827-114-09</t>
  </si>
  <si>
    <t>PART=24827-114-09</t>
  </si>
  <si>
    <t>24827-114-10</t>
  </si>
  <si>
    <t>PART=24827-114-10</t>
  </si>
  <si>
    <t>24827-114-11</t>
  </si>
  <si>
    <t>PART=24827-114-11</t>
  </si>
  <si>
    <t>24827-114-12</t>
  </si>
  <si>
    <t>PART=24827-114-12</t>
  </si>
  <si>
    <t>24827-114-13</t>
  </si>
  <si>
    <t>PART=24827-114-13</t>
  </si>
  <si>
    <t>24827-114-14</t>
  </si>
  <si>
    <t>PART=24827-114-14</t>
  </si>
  <si>
    <t>24827-114-19</t>
  </si>
  <si>
    <t>PART=24827-114-19</t>
  </si>
  <si>
    <t>Fast_50</t>
  </si>
  <si>
    <t>24827-114-20</t>
  </si>
  <si>
    <t>PART=24827-114-20</t>
  </si>
  <si>
    <t>24827-114-21</t>
  </si>
  <si>
    <t>PART=24827-114-21</t>
  </si>
  <si>
    <t>24827-114-23</t>
  </si>
  <si>
    <t>PART=24827-114-23</t>
  </si>
  <si>
    <t>24827-302-06</t>
  </si>
  <si>
    <t>PART=24827-302-06</t>
  </si>
  <si>
    <t>DIODE(5335_T2.2)</t>
  </si>
  <si>
    <t>24827-302-09</t>
  </si>
  <si>
    <t>PART=24827-302-09</t>
  </si>
  <si>
    <t>24827-303-06</t>
  </si>
  <si>
    <t>PART=24827-303-06</t>
  </si>
  <si>
    <t>24827-303-07</t>
  </si>
  <si>
    <t>PART=24827-303-07</t>
  </si>
  <si>
    <t>24830-057-01</t>
  </si>
  <si>
    <t>PART=24830-057-01</t>
  </si>
  <si>
    <t>24830-068-01</t>
  </si>
  <si>
    <t>PART=24830-068-01</t>
  </si>
  <si>
    <t>24830-076-01</t>
  </si>
  <si>
    <t>PART=24830-076-01</t>
  </si>
  <si>
    <t>24830-078-01</t>
  </si>
  <si>
    <t>PART=24830-078-01</t>
  </si>
  <si>
    <t>24830-084-01</t>
  </si>
  <si>
    <t>PART=24830-084-01</t>
  </si>
  <si>
    <t>24830-094-01</t>
  </si>
  <si>
    <t>PART=24830-094-01</t>
  </si>
  <si>
    <t>24830-272-01</t>
  </si>
  <si>
    <t>PART=24830-272-01</t>
  </si>
  <si>
    <t>24830-272-02</t>
  </si>
  <si>
    <t>PART=24830-272-02</t>
  </si>
  <si>
    <t>24830-272-03</t>
  </si>
  <si>
    <t>PART=24830-272-03</t>
  </si>
  <si>
    <t>LED3216</t>
  </si>
  <si>
    <t>24830-273-01</t>
  </si>
  <si>
    <t>PART=24830-273-01</t>
  </si>
  <si>
    <t>24830-273-02</t>
  </si>
  <si>
    <t>PART=24830-273-02</t>
  </si>
  <si>
    <t>24830-275-01</t>
  </si>
  <si>
    <t>PART=24830-275-01</t>
  </si>
  <si>
    <t>24830-275-02</t>
  </si>
  <si>
    <t>PART=24830-275-02</t>
  </si>
  <si>
    <t>24830-275-03</t>
  </si>
  <si>
    <t>PART=24830-275-03</t>
  </si>
  <si>
    <t>24830-288-01</t>
  </si>
  <si>
    <t>PART=24830-288-01</t>
  </si>
  <si>
    <t>24830-553-01</t>
  </si>
  <si>
    <t>PART=24830-553-01</t>
  </si>
  <si>
    <t>24830-553-04</t>
  </si>
  <si>
    <t>PART=24830-553-04</t>
  </si>
  <si>
    <t>24845-123-01</t>
  </si>
  <si>
    <t>PART=24845-123-01</t>
  </si>
  <si>
    <t>24845-184-01</t>
  </si>
  <si>
    <t>PART=24845-184-01</t>
  </si>
  <si>
    <t>24845-612-01</t>
  </si>
  <si>
    <t>PART=24845-612-01</t>
  </si>
  <si>
    <t>24845-614-01</t>
  </si>
  <si>
    <t>PART=24845-614-01</t>
  </si>
  <si>
    <t>24845-680-01</t>
  </si>
  <si>
    <t>PART=24845-680-01</t>
  </si>
  <si>
    <t>24846-182-01</t>
  </si>
  <si>
    <t>PART=24846-182-01</t>
  </si>
  <si>
    <t>24846-603-01</t>
  </si>
  <si>
    <t>PART=24846-603-01</t>
  </si>
  <si>
    <t>DPAK-270</t>
  </si>
  <si>
    <t>24846-604-01</t>
  </si>
  <si>
    <t>PART=24846-604-01</t>
  </si>
  <si>
    <t>24846-605-01</t>
  </si>
  <si>
    <t>PART=24846-605-01</t>
  </si>
  <si>
    <t>24846-608-01</t>
  </si>
  <si>
    <t>PART=24846-608-01</t>
  </si>
  <si>
    <t>SOT223</t>
  </si>
  <si>
    <t>24847-602-01</t>
  </si>
  <si>
    <t>PART=24847-602-01</t>
  </si>
  <si>
    <t>24852-201-01</t>
  </si>
  <si>
    <t>PART=24852-201-01</t>
  </si>
  <si>
    <t>24852-203-01</t>
  </si>
  <si>
    <t>PART=24852-203-01</t>
  </si>
  <si>
    <t>24852-205-01</t>
  </si>
  <si>
    <t>PART=24852-205-01</t>
  </si>
  <si>
    <t>24852-301-01</t>
  </si>
  <si>
    <t>PART=24852-301-01</t>
  </si>
  <si>
    <t>24852-303-01</t>
  </si>
  <si>
    <t>PART=24852-303-01</t>
  </si>
  <si>
    <t>24852-604-01</t>
  </si>
  <si>
    <t>PART=24852-604-01</t>
  </si>
  <si>
    <t>24852-611-01</t>
  </si>
  <si>
    <t>PART=24852-611-01</t>
  </si>
  <si>
    <t>24852-612-01</t>
  </si>
  <si>
    <t>PART=24852-612-01</t>
  </si>
  <si>
    <t>24852-615-01</t>
  </si>
  <si>
    <t>PART=24852-615-01</t>
  </si>
  <si>
    <t>24852-616-01</t>
  </si>
  <si>
    <t>PART=24852-616-01</t>
  </si>
  <si>
    <t>24852-619-01</t>
  </si>
  <si>
    <t>PART=24852-619-01</t>
  </si>
  <si>
    <t>24852-620-04</t>
  </si>
  <si>
    <t>PART=24852-620-04</t>
  </si>
  <si>
    <t>24852-700-01</t>
  </si>
  <si>
    <t>PART=24852-700-01</t>
  </si>
  <si>
    <t>24852-707-01</t>
  </si>
  <si>
    <t>PART=24852-707-01</t>
  </si>
  <si>
    <t>24852-710-01</t>
  </si>
  <si>
    <t>PART=24852-710-01</t>
  </si>
  <si>
    <t>24852-713-01</t>
  </si>
  <si>
    <t>PART=24852-713-01</t>
  </si>
  <si>
    <t>24852-714-01</t>
  </si>
  <si>
    <t>PART=24852-714-01</t>
  </si>
  <si>
    <t>24852-715-01</t>
  </si>
  <si>
    <t>PART=24852-715-01</t>
  </si>
  <si>
    <t>24852-715-02</t>
  </si>
  <si>
    <t>PART=24852-715-02</t>
  </si>
  <si>
    <t>24852-715-03</t>
  </si>
  <si>
    <t>PART=24852-715-03</t>
  </si>
  <si>
    <t>24852-717-01</t>
  </si>
  <si>
    <t>PART=24852-717-01</t>
  </si>
  <si>
    <t>24857-007-01</t>
  </si>
  <si>
    <t>PART=24857-007-01</t>
  </si>
  <si>
    <t>24857-009-01</t>
  </si>
  <si>
    <t>PART=24857-009-01</t>
  </si>
  <si>
    <t>25-3173T</t>
  </si>
  <si>
    <t>PART=25-3173T</t>
  </si>
  <si>
    <t>25-3186T</t>
  </si>
  <si>
    <t>PART=25-3186T</t>
  </si>
  <si>
    <t>25-3383T</t>
  </si>
  <si>
    <t>PART=25-3383T</t>
  </si>
  <si>
    <t>25-3403T</t>
  </si>
  <si>
    <t>PART=25-3403T</t>
  </si>
  <si>
    <t>25-3419T</t>
  </si>
  <si>
    <t>PART=25-3419T</t>
  </si>
  <si>
    <t>25-3498</t>
  </si>
  <si>
    <t>PART=25-3498</t>
  </si>
  <si>
    <t>25-3500</t>
  </si>
  <si>
    <t>PART=25-3500</t>
  </si>
  <si>
    <t>25-3512</t>
  </si>
  <si>
    <t>PART=25-3512</t>
  </si>
  <si>
    <t>25-3514</t>
  </si>
  <si>
    <t>PART=25-3514</t>
  </si>
  <si>
    <t>25-3516</t>
  </si>
  <si>
    <t>PART=25-3516</t>
  </si>
  <si>
    <t>25-3607</t>
  </si>
  <si>
    <t>PART=25-3607</t>
  </si>
  <si>
    <t>25-3610</t>
  </si>
  <si>
    <t>PART=25-3610</t>
  </si>
  <si>
    <t>25-3614</t>
  </si>
  <si>
    <t>PART=25-3614</t>
  </si>
  <si>
    <t>25-3621</t>
  </si>
  <si>
    <t>PART=25-3621</t>
  </si>
  <si>
    <t>25-3625</t>
  </si>
  <si>
    <t>PART=25-3625</t>
  </si>
  <si>
    <t>25-3652</t>
  </si>
  <si>
    <t>PART=25-3652</t>
  </si>
  <si>
    <t>25-3662</t>
  </si>
  <si>
    <t>PART=25-3662</t>
  </si>
  <si>
    <t>25-3665</t>
  </si>
  <si>
    <t>PART=25-3665</t>
  </si>
  <si>
    <t>25-3669</t>
  </si>
  <si>
    <t>PART=25-3669</t>
  </si>
  <si>
    <t>25-3685</t>
  </si>
  <si>
    <t>PART=25-3685</t>
  </si>
  <si>
    <t>25-3710</t>
  </si>
  <si>
    <t>PART=25-3710</t>
  </si>
  <si>
    <t>25-3744</t>
  </si>
  <si>
    <t>PART=25-3744</t>
  </si>
  <si>
    <t>25-3768</t>
  </si>
  <si>
    <t>PART=25-3768</t>
  </si>
  <si>
    <t>25-3806</t>
  </si>
  <si>
    <t>PART=25-3806</t>
  </si>
  <si>
    <t>25-3812</t>
  </si>
  <si>
    <t>PART=25-3812</t>
  </si>
  <si>
    <t>25-3821</t>
  </si>
  <si>
    <t>PART=25-3821</t>
  </si>
  <si>
    <t>25-3823</t>
  </si>
  <si>
    <t>PART=25-3823</t>
  </si>
  <si>
    <t>25-3825</t>
  </si>
  <si>
    <t>PART=25-3825</t>
  </si>
  <si>
    <t>25-3826</t>
  </si>
  <si>
    <t>PART=25-3826</t>
  </si>
  <si>
    <t>25-3827</t>
  </si>
  <si>
    <t>PART=25-3827</t>
  </si>
  <si>
    <t>25-3833</t>
  </si>
  <si>
    <t>PART=25-3833</t>
  </si>
  <si>
    <t>25-3851</t>
  </si>
  <si>
    <t>PART=25-3851</t>
  </si>
  <si>
    <t>25-3876</t>
  </si>
  <si>
    <t>PART=25-3876</t>
  </si>
  <si>
    <t>25-3888</t>
  </si>
  <si>
    <t>PART=25-3888</t>
  </si>
  <si>
    <t>25-3903</t>
  </si>
  <si>
    <t>PART=25-3903</t>
  </si>
  <si>
    <t>25-3906</t>
  </si>
  <si>
    <t>PART=25-3906</t>
  </si>
  <si>
    <t>25-3912</t>
  </si>
  <si>
    <t>PART=25-3912</t>
  </si>
  <si>
    <t>25-3917</t>
  </si>
  <si>
    <t>PART=25-3917</t>
  </si>
  <si>
    <t>25-3919</t>
  </si>
  <si>
    <t>PART=25-3919</t>
  </si>
  <si>
    <t>25-3920</t>
  </si>
  <si>
    <t>PART=25-3920</t>
  </si>
  <si>
    <t>25-3937</t>
  </si>
  <si>
    <t>PART=25-3937</t>
  </si>
  <si>
    <t>25-3939</t>
  </si>
  <si>
    <t>PART=25-3939</t>
  </si>
  <si>
    <t>25-3951</t>
  </si>
  <si>
    <t>PART=25-3951</t>
  </si>
  <si>
    <t>25-3964</t>
  </si>
  <si>
    <t>PART=25-3964</t>
  </si>
  <si>
    <t>25-3994</t>
  </si>
  <si>
    <t>PART=25-3994</t>
  </si>
  <si>
    <t>25-4025</t>
  </si>
  <si>
    <t>PART=25-4025</t>
  </si>
  <si>
    <t>25-4028</t>
  </si>
  <si>
    <t>PART=25-4028</t>
  </si>
  <si>
    <t>25-4033</t>
  </si>
  <si>
    <t>PART=25-4033</t>
  </si>
  <si>
    <t>25-4037</t>
  </si>
  <si>
    <t>PART=25-4037</t>
  </si>
  <si>
    <t>25-4039</t>
  </si>
  <si>
    <t>PART=25-4039</t>
  </si>
  <si>
    <t>25-4044</t>
  </si>
  <si>
    <t>PART=25-4044</t>
  </si>
  <si>
    <t>25-4062</t>
  </si>
  <si>
    <t>PART=25-4062</t>
  </si>
  <si>
    <t>25-4077</t>
  </si>
  <si>
    <t>PART=25-4077</t>
  </si>
  <si>
    <t>2512R40</t>
  </si>
  <si>
    <t>PART=2512R40</t>
  </si>
  <si>
    <t>25170-055-02</t>
  </si>
  <si>
    <t>PART=25170-055-02</t>
  </si>
  <si>
    <t>FUSE5821_t2.30_HSC_Head_only</t>
  </si>
  <si>
    <t>25170-055-03</t>
  </si>
  <si>
    <t>PART=25170-055-03</t>
  </si>
  <si>
    <t>SMFUSE</t>
  </si>
  <si>
    <t>302-0002-00</t>
  </si>
  <si>
    <t>PART=302-0002-00</t>
  </si>
  <si>
    <t>302-0042-00</t>
  </si>
  <si>
    <t>PART=302-0042-00</t>
  </si>
  <si>
    <t>302-0072-00</t>
  </si>
  <si>
    <t>PART=302-0072-00</t>
  </si>
  <si>
    <t>302-0097-00</t>
  </si>
  <si>
    <t>PART=302-0097-00</t>
  </si>
  <si>
    <t>302-0103-00</t>
  </si>
  <si>
    <t>PART=302-0103-00</t>
  </si>
  <si>
    <t>305570-Q17</t>
  </si>
  <si>
    <t>PART=305570-Q17</t>
  </si>
  <si>
    <t>306723-Q05</t>
  </si>
  <si>
    <t>PART=306723-Q05</t>
  </si>
  <si>
    <t>306723-Q06</t>
  </si>
  <si>
    <t>PART=306723-Q06</t>
  </si>
  <si>
    <t>308656-Q02</t>
  </si>
  <si>
    <t>PART=308656-Q02</t>
  </si>
  <si>
    <t>309707-Q02</t>
  </si>
  <si>
    <t>PART=309707-Q02</t>
  </si>
  <si>
    <t>31-00231</t>
  </si>
  <si>
    <t>PART=31-00231</t>
  </si>
  <si>
    <t>TSOP6</t>
  </si>
  <si>
    <t>311422-Q02</t>
  </si>
  <si>
    <t>PART=311422-Q02</t>
  </si>
  <si>
    <t>311422-Q04</t>
  </si>
  <si>
    <t>PART=311422-Q04</t>
  </si>
  <si>
    <t>311422-Q05</t>
  </si>
  <si>
    <t>PART=311422-Q05</t>
  </si>
  <si>
    <t>311422-Q06</t>
  </si>
  <si>
    <t>PART=311422-Q06</t>
  </si>
  <si>
    <t>311422-Q07</t>
  </si>
  <si>
    <t>PART=311422-Q07</t>
  </si>
  <si>
    <t>311422-Q08</t>
  </si>
  <si>
    <t>PART=311422-Q08</t>
  </si>
  <si>
    <t>311422-Q09</t>
  </si>
  <si>
    <t>PART=311422-Q09</t>
  </si>
  <si>
    <t>311422-Q10</t>
  </si>
  <si>
    <t>PART=311422-Q10</t>
  </si>
  <si>
    <t>311422-Q11</t>
  </si>
  <si>
    <t>PART=311422-Q11</t>
  </si>
  <si>
    <t>311422-Q12</t>
  </si>
  <si>
    <t>PART=311422-Q12</t>
  </si>
  <si>
    <t>313687-Q05</t>
  </si>
  <si>
    <t>PART=313687-Q05</t>
  </si>
  <si>
    <t>313687-Q06</t>
  </si>
  <si>
    <t>PART=313687-Q06</t>
  </si>
  <si>
    <t>313687-Q07</t>
  </si>
  <si>
    <t>PART=313687-Q07</t>
  </si>
  <si>
    <t>313687-Q08</t>
  </si>
  <si>
    <t>PART=313687-Q08</t>
  </si>
  <si>
    <t>313687-Q09</t>
  </si>
  <si>
    <t>PART=313687-Q09</t>
  </si>
  <si>
    <t>313687-Q11</t>
  </si>
  <si>
    <t>PART=313687-Q11</t>
  </si>
  <si>
    <t>313687-Q12</t>
  </si>
  <si>
    <t>PART=313687-Q12</t>
  </si>
  <si>
    <t>313687-Q16</t>
  </si>
  <si>
    <t>PART=313687-Q16</t>
  </si>
  <si>
    <t>313687-Q18</t>
  </si>
  <si>
    <t>PART=313687-Q18</t>
  </si>
  <si>
    <t>313687-Q20</t>
  </si>
  <si>
    <t>PART=313687-Q20</t>
  </si>
  <si>
    <t>313687-Q22</t>
  </si>
  <si>
    <t>PART=313687-Q22</t>
  </si>
  <si>
    <t>313688-Q03</t>
  </si>
  <si>
    <t>PART=313688-Q03</t>
  </si>
  <si>
    <t>313688-Q04</t>
  </si>
  <si>
    <t>PART=313688-Q04</t>
  </si>
  <si>
    <t>313688-Q05</t>
  </si>
  <si>
    <t>PART=313688-Q05</t>
  </si>
  <si>
    <t>313688-Q06</t>
  </si>
  <si>
    <t>PART=313688-Q06</t>
  </si>
  <si>
    <t>313688-Q11</t>
  </si>
  <si>
    <t>PART=313688-Q11</t>
  </si>
  <si>
    <t>313688-Q12</t>
  </si>
  <si>
    <t>PART=313688-Q12</t>
  </si>
  <si>
    <t>313688-Q13</t>
  </si>
  <si>
    <t>PART=313688-Q13</t>
  </si>
  <si>
    <t>313688-Q14</t>
  </si>
  <si>
    <t>PART=313688-Q14</t>
  </si>
  <si>
    <t>313688-Q15</t>
  </si>
  <si>
    <t>PART=313688-Q15</t>
  </si>
  <si>
    <t>313688-Q16</t>
  </si>
  <si>
    <t>PART=313688-Q16</t>
  </si>
  <si>
    <t>313688-Q17</t>
  </si>
  <si>
    <t>PART=313688-Q17</t>
  </si>
  <si>
    <t>313688-Q18</t>
  </si>
  <si>
    <t>PART=313688-Q18</t>
  </si>
  <si>
    <t>313688-Q20</t>
  </si>
  <si>
    <t>PART=313688-Q20</t>
  </si>
  <si>
    <t>313688-Q21</t>
  </si>
  <si>
    <t>PART=313688-Q21</t>
  </si>
  <si>
    <t>313688-Q22</t>
  </si>
  <si>
    <t>PART=313688-Q22</t>
  </si>
  <si>
    <t>313688-Q23</t>
  </si>
  <si>
    <t>PART=313688-Q23</t>
  </si>
  <si>
    <t>313688-Q25</t>
  </si>
  <si>
    <t>PART=313688-Q25</t>
  </si>
  <si>
    <t>313688-Q26</t>
  </si>
  <si>
    <t>PART=313688-Q26</t>
  </si>
  <si>
    <t>313688-Q27</t>
  </si>
  <si>
    <t>PART=313688-Q27</t>
  </si>
  <si>
    <t>313688-Q28</t>
  </si>
  <si>
    <t>PART=313688-Q28</t>
  </si>
  <si>
    <t>313688-Q32</t>
  </si>
  <si>
    <t>PART=313688-Q32</t>
  </si>
  <si>
    <t>313688-Q33</t>
  </si>
  <si>
    <t>PART=313688-Q33</t>
  </si>
  <si>
    <t>313688-Q35</t>
  </si>
  <si>
    <t>PART=313688-Q35</t>
  </si>
  <si>
    <t>313688-Q36</t>
  </si>
  <si>
    <t>PART=313688-Q36</t>
  </si>
  <si>
    <t>313688-Q37</t>
  </si>
  <si>
    <t>PART=313688-Q37</t>
  </si>
  <si>
    <t>313688-Q38</t>
  </si>
  <si>
    <t>PART=313688-Q38</t>
  </si>
  <si>
    <t>315618-Q01</t>
  </si>
  <si>
    <t>PART=315618-Q01</t>
  </si>
  <si>
    <t>319218-Q01</t>
  </si>
  <si>
    <t>PART=319218-Q01</t>
  </si>
  <si>
    <t>319234-Q03</t>
  </si>
  <si>
    <t>PART=319234-Q03</t>
  </si>
  <si>
    <t>DIODE(5325_T2.0)</t>
  </si>
  <si>
    <t>319519-Q01</t>
  </si>
  <si>
    <t>PART=319519-Q01</t>
  </si>
  <si>
    <t>319520-Q01</t>
  </si>
  <si>
    <t>PART=319520-Q01</t>
  </si>
  <si>
    <t>320157-Q01</t>
  </si>
  <si>
    <t>PART=320157-Q01</t>
  </si>
  <si>
    <t>320208-Q04</t>
  </si>
  <si>
    <t>PART=320208-Q04</t>
  </si>
  <si>
    <t>320362-Q01</t>
  </si>
  <si>
    <t>PART=320362-Q01</t>
  </si>
  <si>
    <t>3216C12</t>
  </si>
  <si>
    <t>PART=3216C12</t>
  </si>
  <si>
    <t>3216R05</t>
  </si>
  <si>
    <t>PART=3216R05</t>
  </si>
  <si>
    <t>3216S12</t>
  </si>
  <si>
    <t>PART=3216S12</t>
  </si>
  <si>
    <t>3225C08</t>
  </si>
  <si>
    <t>PART=3225C08</t>
  </si>
  <si>
    <t>3225R06</t>
  </si>
  <si>
    <t>PART=3225R06</t>
  </si>
  <si>
    <t>323725-Q01</t>
  </si>
  <si>
    <t>PART=323725-Q01</t>
  </si>
  <si>
    <t>326129-Q01</t>
  </si>
  <si>
    <t>PART=326129-Q01</t>
  </si>
  <si>
    <t>332731-Q01</t>
  </si>
  <si>
    <t>PART=332731-Q01</t>
  </si>
  <si>
    <t>336731-Q01</t>
  </si>
  <si>
    <t>PART=336731-Q01</t>
  </si>
  <si>
    <t>340378-Q01</t>
  </si>
  <si>
    <t>PART=340378-Q01</t>
  </si>
  <si>
    <t>340434-Q01</t>
  </si>
  <si>
    <t>PART=340434-Q01</t>
  </si>
  <si>
    <t>340627-Q01</t>
  </si>
  <si>
    <t>PART=340627-Q01</t>
  </si>
  <si>
    <t>340795-Q01</t>
  </si>
  <si>
    <t>PART=340795-Q01</t>
  </si>
  <si>
    <t>340851-Q02</t>
  </si>
  <si>
    <t>PART=340851-Q02</t>
  </si>
  <si>
    <t>340915-Q01</t>
  </si>
  <si>
    <t>PART=340915-Q01</t>
  </si>
  <si>
    <t>349625-Q01</t>
  </si>
  <si>
    <t>PART=349625-Q01</t>
  </si>
  <si>
    <t>3528S15</t>
  </si>
  <si>
    <t>PART=3528S15</t>
  </si>
  <si>
    <t>358442-Q01</t>
  </si>
  <si>
    <t>PART=358442-Q01</t>
  </si>
  <si>
    <t>358442-Q02</t>
  </si>
  <si>
    <t>PART=358442-Q02</t>
  </si>
  <si>
    <t>358530-Q02</t>
  </si>
  <si>
    <t>PART=358530-Q02</t>
  </si>
  <si>
    <t>368990-Q01</t>
  </si>
  <si>
    <t>PART=368990-Q01</t>
  </si>
  <si>
    <t>369046-Q01</t>
  </si>
  <si>
    <t>PART=369046-Q01</t>
  </si>
  <si>
    <t>INDUCTOR</t>
  </si>
  <si>
    <t>370250-Q01</t>
  </si>
  <si>
    <t>PART=370250-Q01</t>
  </si>
  <si>
    <t>370250-Q02</t>
  </si>
  <si>
    <t>PART=370250-Q02</t>
  </si>
  <si>
    <t>370250-Q03</t>
  </si>
  <si>
    <t>PART=370250-Q03</t>
  </si>
  <si>
    <t>370250-Q05</t>
  </si>
  <si>
    <t>PART=370250-Q05</t>
  </si>
  <si>
    <t>370250-Q08</t>
  </si>
  <si>
    <t>PART=370250-Q08</t>
  </si>
  <si>
    <t>370250-Q10</t>
  </si>
  <si>
    <t>PART=370250-Q10</t>
  </si>
  <si>
    <t>370250-Q11</t>
  </si>
  <si>
    <t>PART=370250-Q11</t>
  </si>
  <si>
    <t>370250-Q12</t>
  </si>
  <si>
    <t>PART=370250-Q12</t>
  </si>
  <si>
    <t>370250-Q13</t>
  </si>
  <si>
    <t>PART=370250-Q13</t>
  </si>
  <si>
    <t>370250-Q14</t>
  </si>
  <si>
    <t>PART=370250-Q14</t>
  </si>
  <si>
    <t>370250-Q16</t>
  </si>
  <si>
    <t>PART=370250-Q16</t>
  </si>
  <si>
    <t>370250-Q17</t>
  </si>
  <si>
    <t>PART=370250-Q17</t>
  </si>
  <si>
    <t>370250-Q18</t>
  </si>
  <si>
    <t>PART=370250-Q18</t>
  </si>
  <si>
    <t>370250-Q19</t>
  </si>
  <si>
    <t>PART=370250-Q19</t>
  </si>
  <si>
    <t>370250-Q20</t>
  </si>
  <si>
    <t>PART=370250-Q20</t>
  </si>
  <si>
    <t>370250-Q21</t>
  </si>
  <si>
    <t>PART=370250-Q21</t>
  </si>
  <si>
    <t>370250-Q22</t>
  </si>
  <si>
    <t>PART=370250-Q22</t>
  </si>
  <si>
    <t>370250-Q23</t>
  </si>
  <si>
    <t>PART=370250-Q23</t>
  </si>
  <si>
    <t>370735-Q01</t>
  </si>
  <si>
    <t>PART=370735-Q01</t>
  </si>
  <si>
    <t>374363-Q02</t>
  </si>
  <si>
    <t>PART=374363-Q02</t>
  </si>
  <si>
    <t>378511-Q01</t>
  </si>
  <si>
    <t>PART=378511-Q01</t>
  </si>
  <si>
    <t>PART=380894</t>
  </si>
  <si>
    <t>PART=380906</t>
  </si>
  <si>
    <t>Capacitor3225_t2.50</t>
  </si>
  <si>
    <t>Green  8mm/4mm</t>
  </si>
  <si>
    <t>389185-Q01</t>
  </si>
  <si>
    <t>PART=389185-Q01</t>
  </si>
  <si>
    <t>390296-Q01-U13</t>
  </si>
  <si>
    <t>PART=390296-Q01-U13</t>
  </si>
  <si>
    <t>390296-Q01-U17</t>
  </si>
  <si>
    <t>PART=390296-Q01-U17</t>
  </si>
  <si>
    <t>390296-Q01-U23</t>
  </si>
  <si>
    <t>PART=390296-Q01-U23</t>
  </si>
  <si>
    <t>390296-Q01-U28</t>
  </si>
  <si>
    <t>PART=390296-Q01-U28</t>
  </si>
  <si>
    <t>390296-Q01-U5</t>
  </si>
  <si>
    <t>PART=390296-Q01-U5</t>
  </si>
  <si>
    <t>3CX065-MAL</t>
  </si>
  <si>
    <t>PART=3CX065-MAL</t>
  </si>
  <si>
    <t>3DX044-MAL</t>
  </si>
  <si>
    <t>PART=3DX044-MAL</t>
  </si>
  <si>
    <t>3QX005-MAL</t>
  </si>
  <si>
    <t>PART=3QX005-MAL</t>
  </si>
  <si>
    <t>3RV030-MAL</t>
  </si>
  <si>
    <t>PART=3RV030-MAL</t>
  </si>
  <si>
    <t>3RV114-MAL</t>
  </si>
  <si>
    <t>PART=3RV114-MAL</t>
  </si>
  <si>
    <t>3RX060-MAL</t>
  </si>
  <si>
    <t>PART=3RX060-MAL</t>
  </si>
  <si>
    <t>4-489T</t>
  </si>
  <si>
    <t>PART=4-489T</t>
  </si>
  <si>
    <t>T8W4P-Blue</t>
  </si>
  <si>
    <t>4-612</t>
  </si>
  <si>
    <t>PART=4-612</t>
  </si>
  <si>
    <t>4-678</t>
  </si>
  <si>
    <t>PART=4-678</t>
  </si>
  <si>
    <t>4-683</t>
  </si>
  <si>
    <t>PART=4-683</t>
  </si>
  <si>
    <t>405919-105SQ</t>
  </si>
  <si>
    <t>PART=405919-105SQ</t>
  </si>
  <si>
    <t>PART=40854-907-24</t>
  </si>
  <si>
    <t>PART=40854-914-07</t>
  </si>
  <si>
    <t>PART=40854-915-11</t>
  </si>
  <si>
    <t>40857-923-11</t>
  </si>
  <si>
    <t>PART=40857-923-11</t>
  </si>
  <si>
    <t>40857-924-11</t>
  </si>
  <si>
    <t>PART=40857-924-11</t>
  </si>
  <si>
    <t>PART=40857-925-10</t>
  </si>
  <si>
    <t>40865-900-06</t>
  </si>
  <si>
    <t>PART=40865-900-06</t>
  </si>
  <si>
    <t>40865-900-06-U6</t>
  </si>
  <si>
    <t>PART=40865-900-06-U6</t>
  </si>
  <si>
    <t>PART=40865-901-05</t>
  </si>
  <si>
    <t>40865-901-05-U5</t>
  </si>
  <si>
    <t>PART=40865-901-05-U5</t>
  </si>
  <si>
    <t>PART=40865-902-06</t>
  </si>
  <si>
    <t>40865-902-06-U6</t>
  </si>
  <si>
    <t>PART=40865-902-06-U6</t>
  </si>
  <si>
    <t>PART=40865-903-08</t>
  </si>
  <si>
    <t>40865-903-08-U8</t>
  </si>
  <si>
    <t>PART=40865-903-08-U8</t>
  </si>
  <si>
    <t>PART=40865-904-08</t>
  </si>
  <si>
    <t>40865-904-08-U8</t>
  </si>
  <si>
    <t>PART=40865-904-08-U8</t>
  </si>
  <si>
    <t>PART=40865-905-08</t>
  </si>
  <si>
    <t>40865-905-08-U8</t>
  </si>
  <si>
    <t>PART=40865-905-08-U8</t>
  </si>
  <si>
    <t>PART=40870-900-10</t>
  </si>
  <si>
    <t>40870-900-10-U10</t>
  </si>
  <si>
    <t>PART=40870-900-10-U10</t>
  </si>
  <si>
    <t>PART=40870-901-10</t>
  </si>
  <si>
    <t>40870-901-10-U10</t>
  </si>
  <si>
    <t>PART=40870-901-10-U10</t>
  </si>
  <si>
    <t>PART=40870-902-13</t>
  </si>
  <si>
    <t>PART=40870-903-13</t>
  </si>
  <si>
    <t>PART=40870-904-16</t>
  </si>
  <si>
    <t>PART=40870-905-16</t>
  </si>
  <si>
    <t>PART=40870-909-03</t>
  </si>
  <si>
    <t>410401-37SQJ</t>
  </si>
  <si>
    <t>PART=410401-37SQJ</t>
  </si>
  <si>
    <t>PART=45026</t>
  </si>
  <si>
    <t>4532C15</t>
  </si>
  <si>
    <t>PART=4532C15</t>
  </si>
  <si>
    <t>47-00816</t>
  </si>
  <si>
    <t>PART=47-00816</t>
  </si>
  <si>
    <t>PART=47731</t>
  </si>
  <si>
    <t>48-00154</t>
  </si>
  <si>
    <t>PART=48-00154</t>
  </si>
  <si>
    <t>PART=48168</t>
  </si>
  <si>
    <t>5025R08</t>
  </si>
  <si>
    <t>PART=5025R08</t>
  </si>
  <si>
    <t>526-002</t>
  </si>
  <si>
    <t>PART=526-002</t>
  </si>
  <si>
    <t>5725S25</t>
  </si>
  <si>
    <t>PART=5725S25</t>
  </si>
  <si>
    <t>6-400</t>
  </si>
  <si>
    <t>PART=6-400</t>
  </si>
  <si>
    <t>602909-405SP</t>
  </si>
  <si>
    <t>PART=602909-405SP</t>
  </si>
  <si>
    <t>602909-90N</t>
  </si>
  <si>
    <t>PART=602909-90N</t>
  </si>
  <si>
    <t>603-CAP</t>
  </si>
  <si>
    <t>PART=603-CAP</t>
  </si>
  <si>
    <t>6032S12</t>
  </si>
  <si>
    <t>PART=6032S12</t>
  </si>
  <si>
    <t>6261S33</t>
  </si>
  <si>
    <t>PART=6261S33</t>
  </si>
  <si>
    <t>6332R10</t>
  </si>
  <si>
    <t>PART=6332R10</t>
  </si>
  <si>
    <t>63803-134RCX</t>
  </si>
  <si>
    <t>PART=63803-134RCX</t>
  </si>
  <si>
    <t>63803-134RJA</t>
  </si>
  <si>
    <t>PART=63803-134RJA</t>
  </si>
  <si>
    <t>63803-134SEV</t>
  </si>
  <si>
    <t>PART=63803-134SEV</t>
  </si>
  <si>
    <t>63803-134SFY</t>
  </si>
  <si>
    <t>PART=63803-134SFY</t>
  </si>
  <si>
    <t>63803-134TFY</t>
  </si>
  <si>
    <t>PART=63803-134TFY</t>
  </si>
  <si>
    <t>63803-134THK</t>
  </si>
  <si>
    <t>PART=63803-134THK</t>
  </si>
  <si>
    <t>7-1283T</t>
  </si>
  <si>
    <t>PART=7-1283T</t>
  </si>
  <si>
    <t>7-1544</t>
  </si>
  <si>
    <t>PART=7-1544</t>
  </si>
  <si>
    <t>7-1545</t>
  </si>
  <si>
    <t>PART=7-1545</t>
  </si>
  <si>
    <t>7-1546</t>
  </si>
  <si>
    <t>PART=7-1546</t>
  </si>
  <si>
    <t>7-1547</t>
  </si>
  <si>
    <t>PART=7-1547</t>
  </si>
  <si>
    <t>7-1559</t>
  </si>
  <si>
    <t>PART=7-1559</t>
  </si>
  <si>
    <t>7-1562</t>
  </si>
  <si>
    <t>PART=7-1562</t>
  </si>
  <si>
    <t>7-1568</t>
  </si>
  <si>
    <t>PART=7-1568</t>
  </si>
  <si>
    <t>7-1614</t>
  </si>
  <si>
    <t>PART=7-1614</t>
  </si>
  <si>
    <t>7-1656</t>
  </si>
  <si>
    <t>PART=7-1656</t>
  </si>
  <si>
    <t>7-1667</t>
  </si>
  <si>
    <t>PART=7-1667</t>
  </si>
  <si>
    <t>7-1673</t>
  </si>
  <si>
    <t>PART=7-1673</t>
  </si>
  <si>
    <t>7-1677</t>
  </si>
  <si>
    <t>PART=7-1677</t>
  </si>
  <si>
    <t>PART=7-1923</t>
  </si>
  <si>
    <t>PART=7-1930</t>
  </si>
  <si>
    <t>PART=7-1944</t>
  </si>
  <si>
    <t>PART=7-2109</t>
  </si>
  <si>
    <t>PART=7-2127</t>
  </si>
  <si>
    <t>PART=7-2128</t>
  </si>
  <si>
    <t>- MACHINE DUMP BUCKET -</t>
  </si>
  <si>
    <t>PART=7-2129</t>
  </si>
  <si>
    <t>TANTP(2012_T1.2)</t>
  </si>
  <si>
    <t>PART=7-2167</t>
  </si>
  <si>
    <t>PART=7-2174</t>
  </si>
  <si>
    <t>PART=7-2200</t>
  </si>
  <si>
    <t>PART=7-2202</t>
  </si>
  <si>
    <t>PART=7-2203</t>
  </si>
  <si>
    <t>PART=72713</t>
  </si>
  <si>
    <t>7343S25</t>
  </si>
  <si>
    <t>PART=7343S25</t>
  </si>
  <si>
    <t>75056-113-01</t>
  </si>
  <si>
    <t>PART=75056-113-01</t>
  </si>
  <si>
    <t>75056-145-01</t>
  </si>
  <si>
    <t>PART=75056-145-01</t>
  </si>
  <si>
    <t>8011-0198-001</t>
  </si>
  <si>
    <t>PART=8011-0198-001</t>
  </si>
  <si>
    <t>8011-0198-002</t>
  </si>
  <si>
    <t>PART=8011-0198-002</t>
  </si>
  <si>
    <t>8109-0096-002</t>
  </si>
  <si>
    <t>PART=8109-0096-002</t>
  </si>
  <si>
    <t>8109-0105</t>
  </si>
  <si>
    <t>PART=8109-0105</t>
  </si>
  <si>
    <t>SOT323</t>
  </si>
  <si>
    <t>8336-0003-001</t>
  </si>
  <si>
    <t>PART=8336-0003-001</t>
  </si>
  <si>
    <t>PART=92800022</t>
  </si>
  <si>
    <t>PART=92800024</t>
  </si>
  <si>
    <t>PART=92800027</t>
  </si>
  <si>
    <t>PART=92800028</t>
  </si>
  <si>
    <t>PART=92800053</t>
  </si>
  <si>
    <t>PART=92800075</t>
  </si>
  <si>
    <t>PART=92800321</t>
  </si>
  <si>
    <t>PART=92800322</t>
  </si>
  <si>
    <t>PART=92800324</t>
  </si>
  <si>
    <t>PART=92800330</t>
  </si>
  <si>
    <t>PART=92800331</t>
  </si>
  <si>
    <t>PART=92800334</t>
  </si>
  <si>
    <t>PART=92800339</t>
  </si>
  <si>
    <t>PART=92800340</t>
  </si>
  <si>
    <t>PART=92800350</t>
  </si>
  <si>
    <t>PART=92800428</t>
  </si>
  <si>
    <t>PART=92800477</t>
  </si>
  <si>
    <t>PART=92800486</t>
  </si>
  <si>
    <t>PART=92800497</t>
  </si>
  <si>
    <t>PART=92800500</t>
  </si>
  <si>
    <t>PART=92800502</t>
  </si>
  <si>
    <t>PART=92800507</t>
  </si>
  <si>
    <t>PART=92800545</t>
  </si>
  <si>
    <t>PART=92800548</t>
  </si>
  <si>
    <t>PART=92800606</t>
  </si>
  <si>
    <t>PART=92800608</t>
  </si>
  <si>
    <t>PART=92800611</t>
  </si>
  <si>
    <t>PART=92800614</t>
  </si>
  <si>
    <t>PART=92800616</t>
  </si>
  <si>
    <t>PART=92800624</t>
  </si>
  <si>
    <t>PART=92800626</t>
  </si>
  <si>
    <t>PART=92800629</t>
  </si>
  <si>
    <t>PART=92800630</t>
  </si>
  <si>
    <t>PART=92800641</t>
  </si>
  <si>
    <t>PART=92800642</t>
  </si>
  <si>
    <t>PART=92800643</t>
  </si>
  <si>
    <t>PART=92800644</t>
  </si>
  <si>
    <t>PART=92800645</t>
  </si>
  <si>
    <t>PART=92800666</t>
  </si>
  <si>
    <t>PART=92800674</t>
  </si>
  <si>
    <t>PART=92900003</t>
  </si>
  <si>
    <t>SOIC4</t>
  </si>
  <si>
    <t>PART=92900025</t>
  </si>
  <si>
    <t>DIODE (0402)</t>
  </si>
  <si>
    <t>PART=93000003</t>
  </si>
  <si>
    <t>PART=93000020</t>
  </si>
  <si>
    <t>PART=93000023</t>
  </si>
  <si>
    <t>PART=93000024</t>
  </si>
  <si>
    <t>PART=93000028</t>
  </si>
  <si>
    <t>PART=93000030</t>
  </si>
  <si>
    <t>PART=93000031</t>
  </si>
  <si>
    <t>PART=93000041</t>
  </si>
  <si>
    <t>PART=93500045</t>
  </si>
  <si>
    <t>DIODE(3815_T1.0)</t>
  </si>
  <si>
    <t>PART=93500046</t>
  </si>
  <si>
    <t>PhotoSensor6020_t1.10</t>
  </si>
  <si>
    <t>93554-Q05</t>
  </si>
  <si>
    <t>PART=93554-Q05</t>
  </si>
  <si>
    <t>PART=93800091</t>
  </si>
  <si>
    <t>PART=93800095</t>
  </si>
  <si>
    <t>PART=93800356</t>
  </si>
  <si>
    <t>PART=93800363</t>
  </si>
  <si>
    <t>PART=93800375</t>
  </si>
  <si>
    <t>PART=93800377</t>
  </si>
  <si>
    <t>PART=93800383</t>
  </si>
  <si>
    <t>PART=93800388</t>
  </si>
  <si>
    <t>PART=93800398</t>
  </si>
  <si>
    <t>PART=93800417</t>
  </si>
  <si>
    <t>PART=93800418</t>
  </si>
  <si>
    <t>PART=93800419</t>
  </si>
  <si>
    <t>PART=94137413</t>
  </si>
  <si>
    <t>PART=94186201</t>
  </si>
  <si>
    <t>PART=94233002</t>
  </si>
  <si>
    <t>PART=94244202</t>
  </si>
  <si>
    <t>PART=94300006</t>
  </si>
  <si>
    <t>PART=94300007</t>
  </si>
  <si>
    <t>PART=94300009</t>
  </si>
  <si>
    <t>PART=94300011</t>
  </si>
  <si>
    <t>PART=94300012</t>
  </si>
  <si>
    <t>PART=94300016</t>
  </si>
  <si>
    <t>PART=94300020</t>
  </si>
  <si>
    <t>PART=94300097</t>
  </si>
  <si>
    <t>COIL4040_t1.10</t>
  </si>
  <si>
    <t>PART=94300401</t>
  </si>
  <si>
    <t>PART=94300501</t>
  </si>
  <si>
    <t>PART=94300604</t>
  </si>
  <si>
    <t>PART=94300606</t>
  </si>
  <si>
    <t>PART=94300607</t>
  </si>
  <si>
    <t>PART=94300608</t>
  </si>
  <si>
    <t>PART=94300609</t>
  </si>
  <si>
    <t>PART=94300610</t>
  </si>
  <si>
    <t>PART=94300701</t>
  </si>
  <si>
    <t>PART=94300801</t>
  </si>
  <si>
    <t>PART=94300809</t>
  </si>
  <si>
    <t>PART=94300825</t>
  </si>
  <si>
    <t>PART=94300834</t>
  </si>
  <si>
    <t>PART=94300849</t>
  </si>
  <si>
    <t>PART=94300859</t>
  </si>
  <si>
    <t>PART=94300885</t>
  </si>
  <si>
    <t>PART=94300893</t>
  </si>
  <si>
    <t>PART=94300901</t>
  </si>
  <si>
    <t>PART=94300909</t>
  </si>
  <si>
    <t>PART=94300917</t>
  </si>
  <si>
    <t>PART=94300930</t>
  </si>
  <si>
    <t>PART=94300933</t>
  </si>
  <si>
    <t>PART=94300937</t>
  </si>
  <si>
    <t>PART=94300939</t>
  </si>
  <si>
    <t>PART=94300945</t>
  </si>
  <si>
    <t>PART=94300949</t>
  </si>
  <si>
    <t>PART=94300951</t>
  </si>
  <si>
    <t>PART=94300953</t>
  </si>
  <si>
    <t>PART=94300955</t>
  </si>
  <si>
    <t>PART=94300957</t>
  </si>
  <si>
    <t>PART=94300961</t>
  </si>
  <si>
    <t>PART=94300965</t>
  </si>
  <si>
    <t>PART=94300968</t>
  </si>
  <si>
    <t>PART=94300981</t>
  </si>
  <si>
    <t>PART=94301001</t>
  </si>
  <si>
    <t>PART=94301009</t>
  </si>
  <si>
    <t>PART=94301017</t>
  </si>
  <si>
    <t>PART=94301018</t>
  </si>
  <si>
    <t>PART=94301033</t>
  </si>
  <si>
    <t>PART=94301036</t>
  </si>
  <si>
    <t>PART=94301039</t>
  </si>
  <si>
    <t>PART=94301047</t>
  </si>
  <si>
    <t>PART=94301061</t>
  </si>
  <si>
    <t>PART=94301065</t>
  </si>
  <si>
    <t>PART=94301068</t>
  </si>
  <si>
    <t>PART=94301069</t>
  </si>
  <si>
    <t>PART=94301078</t>
  </si>
  <si>
    <t>PART=94301079</t>
  </si>
  <si>
    <t>PART=94301081</t>
  </si>
  <si>
    <t>PART=94301085</t>
  </si>
  <si>
    <t>PART=94301101</t>
  </si>
  <si>
    <t>PART=94301112</t>
  </si>
  <si>
    <t>PART=94301127</t>
  </si>
  <si>
    <t>PART=94301129</t>
  </si>
  <si>
    <t>PART=94301132</t>
  </si>
  <si>
    <t>PART=94301133</t>
  </si>
  <si>
    <t>PART=94301141</t>
  </si>
  <si>
    <t>PART=94301161</t>
  </si>
  <si>
    <t>PART=94301165</t>
  </si>
  <si>
    <t>PART=94301166</t>
  </si>
  <si>
    <t>PART=94301185</t>
  </si>
  <si>
    <t>PART=94301201</t>
  </si>
  <si>
    <t>PART=94301217</t>
  </si>
  <si>
    <t>PART=94301221</t>
  </si>
  <si>
    <t>PART=94301225</t>
  </si>
  <si>
    <t>PART=94301233</t>
  </si>
  <si>
    <t>PART=94301237</t>
  </si>
  <si>
    <t>PART=94301249</t>
  </si>
  <si>
    <t>PART=94301260</t>
  </si>
  <si>
    <t>PART=94301269</t>
  </si>
  <si>
    <t>PART=94301281</t>
  </si>
  <si>
    <t>PART=94301301</t>
  </si>
  <si>
    <t>PART=94301316</t>
  </si>
  <si>
    <t>PART=94301334</t>
  </si>
  <si>
    <t>PART=94301347</t>
  </si>
  <si>
    <t>PART=94301368</t>
  </si>
  <si>
    <t>PART=94303502</t>
  </si>
  <si>
    <t>PART=94303503</t>
  </si>
  <si>
    <t>PART=94303521</t>
  </si>
  <si>
    <t>PART=94303523</t>
  </si>
  <si>
    <t>PART=94303524</t>
  </si>
  <si>
    <t>PART=94303531</t>
  </si>
  <si>
    <t>PART=94303871</t>
  </si>
  <si>
    <t>PART=94303901</t>
  </si>
  <si>
    <t>PART=94303971</t>
  </si>
  <si>
    <t>PART=94305408</t>
  </si>
  <si>
    <t>PART=94305417</t>
  </si>
  <si>
    <t>PART=94305661</t>
  </si>
  <si>
    <t>PART=94307171</t>
  </si>
  <si>
    <t>PART=94308201</t>
  </si>
  <si>
    <t>PART=94310361</t>
  </si>
  <si>
    <t>PART=94310451</t>
  </si>
  <si>
    <t>PART=94313871</t>
  </si>
  <si>
    <t>PART=94314461</t>
  </si>
  <si>
    <t>PART=94314671</t>
  </si>
  <si>
    <t>PART=94314771</t>
  </si>
  <si>
    <t>PART=94314901</t>
  </si>
  <si>
    <t>PART=94315351</t>
  </si>
  <si>
    <t>PART=94315671</t>
  </si>
  <si>
    <t>PART=94316001</t>
  </si>
  <si>
    <t>PART=94316825</t>
  </si>
  <si>
    <t>PART=94317101</t>
  </si>
  <si>
    <t>PART=94317261</t>
  </si>
  <si>
    <t>PART=94317801</t>
  </si>
  <si>
    <t>PART=94318661</t>
  </si>
  <si>
    <t>PART=94318691</t>
  </si>
  <si>
    <t>PART=94319202</t>
  </si>
  <si>
    <t>PART=94319204</t>
  </si>
  <si>
    <t>PART=94319503</t>
  </si>
  <si>
    <t>PART=94320702</t>
  </si>
  <si>
    <t>PART=94320706</t>
  </si>
  <si>
    <t>Belt Reject</t>
  </si>
  <si>
    <t>PART=94320792</t>
  </si>
  <si>
    <t>PART=94320802</t>
  </si>
  <si>
    <t>PART=94320806</t>
  </si>
  <si>
    <t>PART=94320892</t>
  </si>
  <si>
    <t>PART=94320896</t>
  </si>
  <si>
    <t>PART=94325501</t>
  </si>
  <si>
    <t>PART=94332601</t>
  </si>
  <si>
    <t>PART=94334401</t>
  </si>
  <si>
    <t>PART=94335301</t>
  </si>
  <si>
    <t>PART=94335561</t>
  </si>
  <si>
    <t>PART=94336519</t>
  </si>
  <si>
    <t>PART=94336579</t>
  </si>
  <si>
    <t>CAP8050_t1.70</t>
  </si>
  <si>
    <t>PART=94337827</t>
  </si>
  <si>
    <t>PART=94337830</t>
  </si>
  <si>
    <t>PART=94339092</t>
  </si>
  <si>
    <t>PART=94345101</t>
  </si>
  <si>
    <t>94345101-ORG</t>
  </si>
  <si>
    <t>PART=94345101-ORG</t>
  </si>
  <si>
    <t>PART=94345810</t>
  </si>
  <si>
    <t>PART=94345815</t>
  </si>
  <si>
    <t>PART=94345823</t>
  </si>
  <si>
    <t>PART=94346371</t>
  </si>
  <si>
    <t>SOIC24-(1612_t2.50)</t>
  </si>
  <si>
    <t>PART=94346701</t>
  </si>
  <si>
    <t>PART=94346761</t>
  </si>
  <si>
    <t>PART=94346791</t>
  </si>
  <si>
    <t>PART=94346801</t>
  </si>
  <si>
    <t>PART=94346904</t>
  </si>
  <si>
    <t>PART=94347202</t>
  </si>
  <si>
    <t>PART=94347206</t>
  </si>
  <si>
    <t>PART=94347212</t>
  </si>
  <si>
    <t>PART=94347215</t>
  </si>
  <si>
    <t>PART=94347219</t>
  </si>
  <si>
    <t>PART=94347222</t>
  </si>
  <si>
    <t>PART=94347229</t>
  </si>
  <si>
    <t>PART=94347602</t>
  </si>
  <si>
    <t>PART=94347603</t>
  </si>
  <si>
    <t>PART=94347761</t>
  </si>
  <si>
    <t>PART=94347791</t>
  </si>
  <si>
    <t>PART=94348215</t>
  </si>
  <si>
    <t>PART=94348260</t>
  </si>
  <si>
    <t>PART=94348261</t>
  </si>
  <si>
    <t>PART=94348263</t>
  </si>
  <si>
    <t>PART=94348265</t>
  </si>
  <si>
    <t>PART=94348290</t>
  </si>
  <si>
    <t>PART=94348295</t>
  </si>
  <si>
    <t>PART=94348501</t>
  </si>
  <si>
    <t>PART=94348701</t>
  </si>
  <si>
    <t>PART=94348801</t>
  </si>
  <si>
    <t>IND3225_T2.25</t>
  </si>
  <si>
    <t>PART=94348802</t>
  </si>
  <si>
    <t>1210C-T2.3</t>
  </si>
  <si>
    <t>PART=94348808</t>
  </si>
  <si>
    <t>1210-L-H</t>
  </si>
  <si>
    <t>PART=94349202</t>
  </si>
  <si>
    <t>PART=94349205</t>
  </si>
  <si>
    <t>Res3225_t0.50</t>
  </si>
  <si>
    <t>PART=94349522</t>
  </si>
  <si>
    <t>PART=94349601</t>
  </si>
  <si>
    <t>PART=94349944</t>
  </si>
  <si>
    <t>PART=94350301</t>
  </si>
  <si>
    <t>PART=94350391</t>
  </si>
  <si>
    <t>PART=94350461</t>
  </si>
  <si>
    <t>PART=94350805</t>
  </si>
  <si>
    <t>PART=94350902</t>
  </si>
  <si>
    <t>PART=94350906</t>
  </si>
  <si>
    <t>PART=94350907</t>
  </si>
  <si>
    <t>PART=94351503</t>
  </si>
  <si>
    <t>SSOP24</t>
  </si>
  <si>
    <t>PART=94351801</t>
  </si>
  <si>
    <t>PART=94351891</t>
  </si>
  <si>
    <t>PART=94352301</t>
  </si>
  <si>
    <t>PART=94352302</t>
  </si>
  <si>
    <t>PART=94352324</t>
  </si>
  <si>
    <t>PART=94352355</t>
  </si>
  <si>
    <t>PART=94352362</t>
  </si>
  <si>
    <t>PART=94352369</t>
  </si>
  <si>
    <t>PART=94353161</t>
  </si>
  <si>
    <t>PART=94353210</t>
  </si>
  <si>
    <t>PART=94353214</t>
  </si>
  <si>
    <t>Tantalum-Y</t>
  </si>
  <si>
    <t>PART=94353218</t>
  </si>
  <si>
    <t>PART=94353220</t>
  </si>
  <si>
    <t>PART=94353224</t>
  </si>
  <si>
    <t>TANTA(3216_T1.6)</t>
  </si>
  <si>
    <t>PART=94353226</t>
  </si>
  <si>
    <t>PART=94353235</t>
  </si>
  <si>
    <t>PART=94353237</t>
  </si>
  <si>
    <t>PART=94353238</t>
  </si>
  <si>
    <t>PART=94353239</t>
  </si>
  <si>
    <t>TANTB(3528_T1.9)</t>
  </si>
  <si>
    <t>PART=94353240</t>
  </si>
  <si>
    <t>PART=94353242</t>
  </si>
  <si>
    <t>PART=94353254</t>
  </si>
  <si>
    <t>PART=94353257</t>
  </si>
  <si>
    <t>PART=94353258</t>
  </si>
  <si>
    <t>PART=94353261</t>
  </si>
  <si>
    <t>PART=94353265</t>
  </si>
  <si>
    <t>PART=94353266</t>
  </si>
  <si>
    <t>TANTP</t>
  </si>
  <si>
    <t>PART=94353268</t>
  </si>
  <si>
    <t>PART=94353269</t>
  </si>
  <si>
    <t>PART=94353271</t>
  </si>
  <si>
    <t>PART=94353275</t>
  </si>
  <si>
    <t>PART=94353276</t>
  </si>
  <si>
    <t>PART=94353277</t>
  </si>
  <si>
    <t>TANTC(6032_T2.5)</t>
  </si>
  <si>
    <t>PART=94353278</t>
  </si>
  <si>
    <t>PART=94353284</t>
  </si>
  <si>
    <t>PART=94353287</t>
  </si>
  <si>
    <t>PART=94353288</t>
  </si>
  <si>
    <t>PART=94353290</t>
  </si>
  <si>
    <t>PART=94353292</t>
  </si>
  <si>
    <t>TANTD(7343_T2.9)</t>
  </si>
  <si>
    <t>PART=94354196</t>
  </si>
  <si>
    <t>PART=94354301</t>
  </si>
  <si>
    <t>PART=94354309</t>
  </si>
  <si>
    <t>PART=94354313</t>
  </si>
  <si>
    <t>PART=94354317</t>
  </si>
  <si>
    <t>PART=94354325</t>
  </si>
  <si>
    <t>PART=94354333</t>
  </si>
  <si>
    <t>PART=94354337</t>
  </si>
  <si>
    <t>PART=94354343</t>
  </si>
  <si>
    <t>PART=94354345</t>
  </si>
  <si>
    <t>PART=94354349</t>
  </si>
  <si>
    <t>PART=94354351</t>
  </si>
  <si>
    <t>PART=94354353</t>
  </si>
  <si>
    <t>PART=94354357</t>
  </si>
  <si>
    <t>PART=94354361</t>
  </si>
  <si>
    <t>PART=94354365</t>
  </si>
  <si>
    <t>PART=94354369</t>
  </si>
  <si>
    <t>PART=94354377</t>
  </si>
  <si>
    <t>PART=94354381</t>
  </si>
  <si>
    <t>PART=94354385</t>
  </si>
  <si>
    <t>PART=94354389</t>
  </si>
  <si>
    <t>PART=94354401</t>
  </si>
  <si>
    <t>PART=94354405</t>
  </si>
  <si>
    <t>PART=94354417</t>
  </si>
  <si>
    <t>PART=94354421</t>
  </si>
  <si>
    <t>PART=94354426</t>
  </si>
  <si>
    <t>PART=94354429</t>
  </si>
  <si>
    <t>PART=94354433</t>
  </si>
  <si>
    <t>PART=94354434</t>
  </si>
  <si>
    <t>PART=94354437</t>
  </si>
  <si>
    <t>PART=94354449</t>
  </si>
  <si>
    <t>PART=94354457</t>
  </si>
  <si>
    <t>PART=94354465</t>
  </si>
  <si>
    <t>PART=94354469</t>
  </si>
  <si>
    <t>PART=94354473</t>
  </si>
  <si>
    <t>PART=94354481</t>
  </si>
  <si>
    <t>PART=94354485</t>
  </si>
  <si>
    <t>PART=94354489</t>
  </si>
  <si>
    <t>PART=94354501</t>
  </si>
  <si>
    <t>PART=94354517</t>
  </si>
  <si>
    <t>PART=94354521</t>
  </si>
  <si>
    <t>PART=94354529</t>
  </si>
  <si>
    <t>PART=94354533</t>
  </si>
  <si>
    <t>PART=94354534</t>
  </si>
  <si>
    <t>PART=94354537</t>
  </si>
  <si>
    <t>PART=94354549</t>
  </si>
  <si>
    <t>PART=94354551</t>
  </si>
  <si>
    <t>PART=94354556</t>
  </si>
  <si>
    <t>PART=94354557</t>
  </si>
  <si>
    <t>PART=94354561</t>
  </si>
  <si>
    <t>PART=94354565</t>
  </si>
  <si>
    <t>PART=94354569</t>
  </si>
  <si>
    <t>PART=94354577</t>
  </si>
  <si>
    <t>PART=94354581</t>
  </si>
  <si>
    <t>PART=94354589</t>
  </si>
  <si>
    <t>PART=94354601</t>
  </si>
  <si>
    <t>PART=94355013</t>
  </si>
  <si>
    <t>PART=94355015</t>
  </si>
  <si>
    <t>PART=94355017</t>
  </si>
  <si>
    <t>PART=94355019</t>
  </si>
  <si>
    <t>PART=94355021</t>
  </si>
  <si>
    <t>PART=94355025</t>
  </si>
  <si>
    <t>PART=94355029</t>
  </si>
  <si>
    <t>PART=94355033</t>
  </si>
  <si>
    <t>PART=94355037</t>
  </si>
  <si>
    <t>PART=94355043</t>
  </si>
  <si>
    <t>PART=94355045</t>
  </si>
  <si>
    <t>PART=94355049</t>
  </si>
  <si>
    <t>PART=94355053</t>
  </si>
  <si>
    <t>PART=94355055</t>
  </si>
  <si>
    <t>PART=94355057</t>
  </si>
  <si>
    <t>PART=94355061</t>
  </si>
  <si>
    <t>PART=94355065</t>
  </si>
  <si>
    <t>PART=94355067</t>
  </si>
  <si>
    <t>PART=94355069</t>
  </si>
  <si>
    <t>PART=94355104</t>
  </si>
  <si>
    <t>PART=94355108</t>
  </si>
  <si>
    <t>PART=94355112</t>
  </si>
  <si>
    <t>PART=94355116</t>
  </si>
  <si>
    <t>PART=94355120</t>
  </si>
  <si>
    <t>PART=94355124</t>
  </si>
  <si>
    <t>PART=94355128</t>
  </si>
  <si>
    <t>PART=94355132</t>
  </si>
  <si>
    <t>PART=94355140</t>
  </si>
  <si>
    <t>PART=94355495</t>
  </si>
  <si>
    <t>PART=94355703</t>
  </si>
  <si>
    <t>PART=94355801</t>
  </si>
  <si>
    <t>PART=94355901</t>
  </si>
  <si>
    <t>PART=94356701</t>
  </si>
  <si>
    <t>PART=94356709</t>
  </si>
  <si>
    <t>PART=94356730</t>
  </si>
  <si>
    <t>PART=94356733</t>
  </si>
  <si>
    <t>PART=94356749</t>
  </si>
  <si>
    <t>PART=94356757</t>
  </si>
  <si>
    <t>PART=94356765</t>
  </si>
  <si>
    <t>PART=94356769</t>
  </si>
  <si>
    <t>PART=94356785</t>
  </si>
  <si>
    <t>PART=94356789</t>
  </si>
  <si>
    <t>PART=94356801</t>
  </si>
  <si>
    <t>PART=94356961</t>
  </si>
  <si>
    <t>PART=94356991</t>
  </si>
  <si>
    <t>PART=94357061</t>
  </si>
  <si>
    <t>PART=94357091</t>
  </si>
  <si>
    <t>SOIC8 GSM</t>
  </si>
  <si>
    <t>PART=94357301</t>
  </si>
  <si>
    <t>PART=94358607</t>
  </si>
  <si>
    <t>PART=94359201</t>
  </si>
  <si>
    <t>PART=94359861</t>
  </si>
  <si>
    <t>PART=94359891</t>
  </si>
  <si>
    <t>PART=94360061</t>
  </si>
  <si>
    <t>PART=94360401</t>
  </si>
  <si>
    <t>PART=94360562</t>
  </si>
  <si>
    <t>PART=94360601</t>
  </si>
  <si>
    <t>PART=94360609</t>
  </si>
  <si>
    <t>PART=94360617</t>
  </si>
  <si>
    <t>PART=94360629</t>
  </si>
  <si>
    <t>PART=94360641</t>
  </si>
  <si>
    <t>PART=94360669</t>
  </si>
  <si>
    <t>PART=94360685</t>
  </si>
  <si>
    <t>PART=94360708</t>
  </si>
  <si>
    <t>PART=94360745</t>
  </si>
  <si>
    <t>PART=94360749</t>
  </si>
  <si>
    <t>PART=94360754</t>
  </si>
  <si>
    <t>PART=94360801</t>
  </si>
  <si>
    <t>PART=94361401</t>
  </si>
  <si>
    <t>PART=94361403</t>
  </si>
  <si>
    <t>LED3528_t1.90</t>
  </si>
  <si>
    <t>PART=94361411</t>
  </si>
  <si>
    <t>PART=94361421</t>
  </si>
  <si>
    <t>PART=94361422</t>
  </si>
  <si>
    <t>PART=94361423</t>
  </si>
  <si>
    <t>PART=94361441</t>
  </si>
  <si>
    <t>PART=94361701</t>
  </si>
  <si>
    <t>PART=94361702</t>
  </si>
  <si>
    <t>PART=94361801</t>
  </si>
  <si>
    <t>PART=94361823</t>
  </si>
  <si>
    <t>PART=94361826</t>
  </si>
  <si>
    <t>PART=94362301</t>
  </si>
  <si>
    <t>PART=94362502</t>
  </si>
  <si>
    <t>OPTO5-A(7733_T2.2)</t>
  </si>
  <si>
    <t>PART=94362661</t>
  </si>
  <si>
    <t>PART=94362691</t>
  </si>
  <si>
    <t>PART=94362896</t>
  </si>
  <si>
    <t>QFN64</t>
  </si>
  <si>
    <t>PART=94363601</t>
  </si>
  <si>
    <t>PART=94363701</t>
  </si>
  <si>
    <t>PART=94363801</t>
  </si>
  <si>
    <t>COIL5050_t5.0</t>
  </si>
  <si>
    <t>PART=94364301</t>
  </si>
  <si>
    <t>SOIC4Pin(White)</t>
  </si>
  <si>
    <t>PART=94364501</t>
  </si>
  <si>
    <t>PART=94364525</t>
  </si>
  <si>
    <t>PART=94364537</t>
  </si>
  <si>
    <t>PART=94364557</t>
  </si>
  <si>
    <t>PART=94364601</t>
  </si>
  <si>
    <t>PART=94364629</t>
  </si>
  <si>
    <t>PART=94364633</t>
  </si>
  <si>
    <t>PART=94364645</t>
  </si>
  <si>
    <t>PART=94364685</t>
  </si>
  <si>
    <t>PART=94364701</t>
  </si>
  <si>
    <t>PART=94365101</t>
  </si>
  <si>
    <t>PART=94365203</t>
  </si>
  <si>
    <t>PART=94365206</t>
  </si>
  <si>
    <t>PART=94365209</t>
  </si>
  <si>
    <t>PART=94365210</t>
  </si>
  <si>
    <t>PART=94365214</t>
  </si>
  <si>
    <t>PART=94365222</t>
  </si>
  <si>
    <t>PART=94365236</t>
  </si>
  <si>
    <t>PART=94365240</t>
  </si>
  <si>
    <t>PART=94365501</t>
  </si>
  <si>
    <t>PART=94366301</t>
  </si>
  <si>
    <t>PART=94366401</t>
  </si>
  <si>
    <t>XTAL-D</t>
  </si>
  <si>
    <t>PART=94366701</t>
  </si>
  <si>
    <t>94366701-U1</t>
  </si>
  <si>
    <t>PART=94366701-U1</t>
  </si>
  <si>
    <t>94366701-U5</t>
  </si>
  <si>
    <t>PART=94366701-U5</t>
  </si>
  <si>
    <t>PART=94367001</t>
  </si>
  <si>
    <t>PART=94367071</t>
  </si>
  <si>
    <t>PART=94367091</t>
  </si>
  <si>
    <t>94367091-U18</t>
  </si>
  <si>
    <t>PART=94367091-U18</t>
  </si>
  <si>
    <t>94367091-U2</t>
  </si>
  <si>
    <t>PART=94367091-U2</t>
  </si>
  <si>
    <t>PART=94367401</t>
  </si>
  <si>
    <t>PART=94367740</t>
  </si>
  <si>
    <t>PART=94367801</t>
  </si>
  <si>
    <t>SMLED-B</t>
  </si>
  <si>
    <t>PART=94368301</t>
  </si>
  <si>
    <t>PART=94368303</t>
  </si>
  <si>
    <t>GENERIC</t>
  </si>
  <si>
    <t>PART=94368305</t>
  </si>
  <si>
    <t>PART=94368306</t>
  </si>
  <si>
    <t>PART=94368310</t>
  </si>
  <si>
    <t>PART=94368311</t>
  </si>
  <si>
    <t>PART=94368401</t>
  </si>
  <si>
    <t>PART=94368411</t>
  </si>
  <si>
    <t>PART=94368421</t>
  </si>
  <si>
    <t>LED3225</t>
  </si>
  <si>
    <t>PART=94369332</t>
  </si>
  <si>
    <t>PART=94369350</t>
  </si>
  <si>
    <t>PART=94369352</t>
  </si>
  <si>
    <t>PART=94369501</t>
  </si>
  <si>
    <t>SOIC5(7010_t4.50)-SP-Lead</t>
  </si>
  <si>
    <t>PART=94369701</t>
  </si>
  <si>
    <t>PART=94370401</t>
  </si>
  <si>
    <t>PART=94370961</t>
  </si>
  <si>
    <t>PART=94370962</t>
  </si>
  <si>
    <t>PART=94370991</t>
  </si>
  <si>
    <t>SOIC8 HSP</t>
  </si>
  <si>
    <t>PART=94370992</t>
  </si>
  <si>
    <t>PART=94371323</t>
  </si>
  <si>
    <t>PART=94371375</t>
  </si>
  <si>
    <t>PART=94371404</t>
  </si>
  <si>
    <t>PART=94371412</t>
  </si>
  <si>
    <t>PART=94371420</t>
  </si>
  <si>
    <t>PART=94371421</t>
  </si>
  <si>
    <t>PART=94371422</t>
  </si>
  <si>
    <t>PART=94371661</t>
  </si>
  <si>
    <t>PART=94372201</t>
  </si>
  <si>
    <t>PART=94372362</t>
  </si>
  <si>
    <t>PART=94373461</t>
  </si>
  <si>
    <t>PART=94373491</t>
  </si>
  <si>
    <t>PART=94373901</t>
  </si>
  <si>
    <t>PART=94374508</t>
  </si>
  <si>
    <t>PART=94374905</t>
  </si>
  <si>
    <t>PART=94374906</t>
  </si>
  <si>
    <t>PART=94374912</t>
  </si>
  <si>
    <t>PART=94374921</t>
  </si>
  <si>
    <t>PART=94374923</t>
  </si>
  <si>
    <t>PART=94374926</t>
  </si>
  <si>
    <t>PART=94374930</t>
  </si>
  <si>
    <t>PART=94374932</t>
  </si>
  <si>
    <t>PART=943749321</t>
  </si>
  <si>
    <t>PART=94374933</t>
  </si>
  <si>
    <t>PART=94375604</t>
  </si>
  <si>
    <t>Heatsink7050_T2.2</t>
  </si>
  <si>
    <t>PART=94375701</t>
  </si>
  <si>
    <t>DPAK HSP</t>
  </si>
  <si>
    <t>94375701-old</t>
  </si>
  <si>
    <t>PART=94375701-old</t>
  </si>
  <si>
    <t>PART=94375963</t>
  </si>
  <si>
    <t>PART=94377901</t>
  </si>
  <si>
    <t>PART=94378501</t>
  </si>
  <si>
    <t>PART=94378835</t>
  </si>
  <si>
    <t>PART=94379701</t>
  </si>
  <si>
    <t>PART=94379703</t>
  </si>
  <si>
    <t>PART=94379709</t>
  </si>
  <si>
    <t>PART=94379713</t>
  </si>
  <si>
    <t>PART=94379717</t>
  </si>
  <si>
    <t>PART=94379725</t>
  </si>
  <si>
    <t>PART=94379730</t>
  </si>
  <si>
    <t>PART=94379733</t>
  </si>
  <si>
    <t>PART=94379734</t>
  </si>
  <si>
    <t>PART=94379739</t>
  </si>
  <si>
    <t>PART=94379741</t>
  </si>
  <si>
    <t>PART=94379745</t>
  </si>
  <si>
    <t>PART=94379749</t>
  </si>
  <si>
    <t>PART=94379753</t>
  </si>
  <si>
    <t>PART=94379757</t>
  </si>
  <si>
    <t>PART=94379759</t>
  </si>
  <si>
    <t>PART=94379761</t>
  </si>
  <si>
    <t>PART=94379765</t>
  </si>
  <si>
    <t>PART=94379768</t>
  </si>
  <si>
    <t>PART=94379769</t>
  </si>
  <si>
    <t>PART=94379773</t>
  </si>
  <si>
    <t>PART=94379777</t>
  </si>
  <si>
    <t>PART=94379781</t>
  </si>
  <si>
    <t>PART=94379785</t>
  </si>
  <si>
    <t>PART=94379789</t>
  </si>
  <si>
    <t>PART=94379793</t>
  </si>
  <si>
    <t>PART=94379801</t>
  </si>
  <si>
    <t>PART=94379805</t>
  </si>
  <si>
    <t>PART=94379811</t>
  </si>
  <si>
    <t>PART=94379817</t>
  </si>
  <si>
    <t>PART=94379818</t>
  </si>
  <si>
    <t>PART=94379821</t>
  </si>
  <si>
    <t>PART=94379825</t>
  </si>
  <si>
    <t>PART=94379829</t>
  </si>
  <si>
    <t>PART=94379830</t>
  </si>
  <si>
    <t>PART=94379832</t>
  </si>
  <si>
    <t>PART=94379833</t>
  </si>
  <si>
    <t>PART=94379834</t>
  </si>
  <si>
    <t>PART=94379838</t>
  </si>
  <si>
    <t>PART=94379845</t>
  </si>
  <si>
    <t>PART=94379847</t>
  </si>
  <si>
    <t>PART=94379849</t>
  </si>
  <si>
    <t>PART=94379851</t>
  </si>
  <si>
    <t>PART=94379852</t>
  </si>
  <si>
    <t>PART=94379853</t>
  </si>
  <si>
    <t>PART=94379857</t>
  </si>
  <si>
    <t>PART=94379861</t>
  </si>
  <si>
    <t>PART=94379863</t>
  </si>
  <si>
    <t>PART=94379865</t>
  </si>
  <si>
    <t>PART=94379866</t>
  </si>
  <si>
    <t>PART=94379867</t>
  </si>
  <si>
    <t>PART=94379868</t>
  </si>
  <si>
    <t>PART=94379869</t>
  </si>
  <si>
    <t>PART=94379873</t>
  </si>
  <si>
    <t>PART=94379877</t>
  </si>
  <si>
    <t>PART=94379881</t>
  </si>
  <si>
    <t>PART=94379885</t>
  </si>
  <si>
    <t>PART=94379886</t>
  </si>
  <si>
    <t>PART=94379889</t>
  </si>
  <si>
    <t>PART=94379891</t>
  </si>
  <si>
    <t>PART=94379901</t>
  </si>
  <si>
    <t>PART=94379904</t>
  </si>
  <si>
    <t>PART=94379905</t>
  </si>
  <si>
    <t>PART=94379909</t>
  </si>
  <si>
    <t>PART=94379910</t>
  </si>
  <si>
    <t>PART=94379911</t>
  </si>
  <si>
    <t>PART=94379913</t>
  </si>
  <si>
    <t>PART=94379914</t>
  </si>
  <si>
    <t>PART=94379915</t>
  </si>
  <si>
    <t>PART=94379917</t>
  </si>
  <si>
    <t>PART=94379918</t>
  </si>
  <si>
    <t>PART=94379921</t>
  </si>
  <si>
    <t>PART=94379925</t>
  </si>
  <si>
    <t>PART=94379929</t>
  </si>
  <si>
    <t>PART=94379930</t>
  </si>
  <si>
    <t>PART=94379933</t>
  </si>
  <si>
    <t>PART=94379934</t>
  </si>
  <si>
    <t>PART=94379936</t>
  </si>
  <si>
    <t>PART=94379937</t>
  </si>
  <si>
    <t>PART=94379940</t>
  </si>
  <si>
    <t>PART=94379941</t>
  </si>
  <si>
    <t>PART=94379944</t>
  </si>
  <si>
    <t>PART=94379946</t>
  </si>
  <si>
    <t>PART=94379947</t>
  </si>
  <si>
    <t>PART=94379949</t>
  </si>
  <si>
    <t>PART=94379951</t>
  </si>
  <si>
    <t>PART=94379952</t>
  </si>
  <si>
    <t>PART=94379958</t>
  </si>
  <si>
    <t>PART=94379961</t>
  </si>
  <si>
    <t>PART=94379962</t>
  </si>
  <si>
    <t>PART=94379964</t>
  </si>
  <si>
    <t>PART=94379965</t>
  </si>
  <si>
    <t>PART=94379968</t>
  </si>
  <si>
    <t>PART=94379969</t>
  </si>
  <si>
    <t>PART=94379973</t>
  </si>
  <si>
    <t>PART=94379977</t>
  </si>
  <si>
    <t>PART=94379979</t>
  </si>
  <si>
    <t>PART=94379981</t>
  </si>
  <si>
    <t>PART=94379985</t>
  </si>
  <si>
    <t>PART=94379988</t>
  </si>
  <si>
    <t>PART=94379995</t>
  </si>
  <si>
    <t>PART=94380001</t>
  </si>
  <si>
    <t>PART=94380003</t>
  </si>
  <si>
    <t>PART=94380004</t>
  </si>
  <si>
    <t>PART=94380005</t>
  </si>
  <si>
    <t>PART=94380006</t>
  </si>
  <si>
    <t>PART=94380009</t>
  </si>
  <si>
    <t>PART=94380025</t>
  </si>
  <si>
    <t>PART=94380026</t>
  </si>
  <si>
    <t>PART=94380033</t>
  </si>
  <si>
    <t>PART=94380049</t>
  </si>
  <si>
    <t>PART=94380051</t>
  </si>
  <si>
    <t>PART=94380053</t>
  </si>
  <si>
    <t>PART=94380069</t>
  </si>
  <si>
    <t>PART=94380080</t>
  </si>
  <si>
    <t>PART=94380085</t>
  </si>
  <si>
    <t>PART=94380093</t>
  </si>
  <si>
    <t>PART=94380261</t>
  </si>
  <si>
    <t>PART=94380291</t>
  </si>
  <si>
    <t>PART=94380561</t>
  </si>
  <si>
    <t>PART=94380701</t>
  </si>
  <si>
    <t>PART=94381017</t>
  </si>
  <si>
    <t>PART=94381033</t>
  </si>
  <si>
    <t>PART=94381049</t>
  </si>
  <si>
    <t>T12W4P Thin</t>
  </si>
  <si>
    <t>PART=94381066</t>
  </si>
  <si>
    <t>PART=94381069</t>
  </si>
  <si>
    <t>PART=94381073</t>
  </si>
  <si>
    <t>RN5025</t>
  </si>
  <si>
    <t>PART=94381089</t>
  </si>
  <si>
    <t>PART=94381261</t>
  </si>
  <si>
    <t>PART=94381291</t>
  </si>
  <si>
    <t>PART=94381301</t>
  </si>
  <si>
    <t>PART=94381504</t>
  </si>
  <si>
    <t>PART=94382801</t>
  </si>
  <si>
    <t>PART=94382981</t>
  </si>
  <si>
    <t>PART=94382982</t>
  </si>
  <si>
    <t>PART=94383001</t>
  </si>
  <si>
    <t>PART=94383501</t>
  </si>
  <si>
    <t>PART=94383661</t>
  </si>
  <si>
    <t>PART=94384002</t>
  </si>
  <si>
    <t>PART=94384337</t>
  </si>
  <si>
    <t>PART=94384345</t>
  </si>
  <si>
    <t>PART=94384349</t>
  </si>
  <si>
    <t>PART=94384353</t>
  </si>
  <si>
    <t>PART=94384361</t>
  </si>
  <si>
    <t>PART=94384369</t>
  </si>
  <si>
    <t>PART=94384377</t>
  </si>
  <si>
    <t>PART=94384379</t>
  </si>
  <si>
    <t>PART=94384384</t>
  </si>
  <si>
    <t>PART=94384386</t>
  </si>
  <si>
    <t>PART=94384388</t>
  </si>
  <si>
    <t>PART=94384390</t>
  </si>
  <si>
    <t>PART=94384492</t>
  </si>
  <si>
    <t>PART=94384496</t>
  </si>
  <si>
    <t>PART=94385609</t>
  </si>
  <si>
    <t>PART=94385804</t>
  </si>
  <si>
    <t>PART=94385907</t>
  </si>
  <si>
    <t>1210C-T2.70</t>
  </si>
  <si>
    <t>PART=94385911</t>
  </si>
  <si>
    <t>Capacitor3225_t1.90</t>
  </si>
  <si>
    <t>PART=94386036</t>
  </si>
  <si>
    <t>PART=94386038</t>
  </si>
  <si>
    <t>PART=94386040</t>
  </si>
  <si>
    <t>PART=94386045</t>
  </si>
  <si>
    <t>PART=94386408</t>
  </si>
  <si>
    <t>PART=94386561</t>
  </si>
  <si>
    <t>PART=94387001</t>
  </si>
  <si>
    <t>PART=94387101</t>
  </si>
  <si>
    <t>PART=94387461</t>
  </si>
  <si>
    <t>PART=94387601</t>
  </si>
  <si>
    <t>PART=94387661</t>
  </si>
  <si>
    <t>PART=94387840</t>
  </si>
  <si>
    <t>PART=94387844</t>
  </si>
  <si>
    <t>PART=94388001</t>
  </si>
  <si>
    <t>PART=94388201</t>
  </si>
  <si>
    <t>1816-L</t>
  </si>
  <si>
    <t>PART=94389001</t>
  </si>
  <si>
    <t>PART=94389091</t>
  </si>
  <si>
    <t>PART=94389502</t>
  </si>
  <si>
    <t>PART=94389505</t>
  </si>
  <si>
    <t>PART=94389641</t>
  </si>
  <si>
    <t>PART=94390301</t>
  </si>
  <si>
    <t>PART=94390406</t>
  </si>
  <si>
    <t>PART=94390408</t>
  </si>
  <si>
    <t>Crystal7050</t>
  </si>
  <si>
    <t>PART=94390414</t>
  </si>
  <si>
    <t>PART=94390701</t>
  </si>
  <si>
    <t>PART=94390801</t>
  </si>
  <si>
    <t>OPTO4-D</t>
  </si>
  <si>
    <t>PART=94390901</t>
  </si>
  <si>
    <t>PART=94391001</t>
  </si>
  <si>
    <t>RARAY4B</t>
  </si>
  <si>
    <t>PART=94391201</t>
  </si>
  <si>
    <t>PART=94391561</t>
  </si>
  <si>
    <t>PART=94391591</t>
  </si>
  <si>
    <t>PART=94391601</t>
  </si>
  <si>
    <t>PART=94391701</t>
  </si>
  <si>
    <t>PART=94391861</t>
  </si>
  <si>
    <t>PART=94391891</t>
  </si>
  <si>
    <t>PART=94392001</t>
  </si>
  <si>
    <t>PART=94392060</t>
  </si>
  <si>
    <t>PART=94392070</t>
  </si>
  <si>
    <t>PART=94392076</t>
  </si>
  <si>
    <t>PART=94392077</t>
  </si>
  <si>
    <t>PART=94392089</t>
  </si>
  <si>
    <t>PART=94392098</t>
  </si>
  <si>
    <t>PART=94393291</t>
  </si>
  <si>
    <t>PART=94394001</t>
  </si>
  <si>
    <t>PART=94394017</t>
  </si>
  <si>
    <t>PART=94394033</t>
  </si>
  <si>
    <t>PART=94394051</t>
  </si>
  <si>
    <t>PART=94394053</t>
  </si>
  <si>
    <t>PART=94394058</t>
  </si>
  <si>
    <t>PART=94394065</t>
  </si>
  <si>
    <t>PART=94394068</t>
  </si>
  <si>
    <t>PART=94394069</t>
  </si>
  <si>
    <t>PART=94394078</t>
  </si>
  <si>
    <t>PART=94394081</t>
  </si>
  <si>
    <t>PART=94394085</t>
  </si>
  <si>
    <t>PART=94394089</t>
  </si>
  <si>
    <t>PART=94394161</t>
  </si>
  <si>
    <t>PART=94395101</t>
  </si>
  <si>
    <t>PART=94395209</t>
  </si>
  <si>
    <t>PART=94395210</t>
  </si>
  <si>
    <t>PART=94395601</t>
  </si>
  <si>
    <t>PART=94396661</t>
  </si>
  <si>
    <t>PART=94396691</t>
  </si>
  <si>
    <t>PART=94396716</t>
  </si>
  <si>
    <t>PART=94396717</t>
  </si>
  <si>
    <t>PART=94396721</t>
  </si>
  <si>
    <t>PART=94396901</t>
  </si>
  <si>
    <t>PART=94396991</t>
  </si>
  <si>
    <t>PART=94397401</t>
  </si>
  <si>
    <t>PART=94397601</t>
  </si>
  <si>
    <t>PART=94398086</t>
  </si>
  <si>
    <t>PART=94398110</t>
  </si>
  <si>
    <t>PART=94398112</t>
  </si>
  <si>
    <t>PART=94398201</t>
  </si>
  <si>
    <t>PART=94398206</t>
  </si>
  <si>
    <t>PART=94398210</t>
  </si>
  <si>
    <t>94398210-T</t>
  </si>
  <si>
    <t>PART=94398210-T</t>
  </si>
  <si>
    <t>PART=94399043</t>
  </si>
  <si>
    <t>PART=94399077</t>
  </si>
  <si>
    <t>PART=94399444</t>
  </si>
  <si>
    <t>PART=94399445</t>
  </si>
  <si>
    <t>Crystal7030_T1.60_GC only</t>
  </si>
  <si>
    <t>PART=94399448</t>
  </si>
  <si>
    <t>PART=94399501</t>
  </si>
  <si>
    <t>PART=94399617</t>
  </si>
  <si>
    <t>PART=94399625</t>
  </si>
  <si>
    <t>RN5020-R</t>
  </si>
  <si>
    <t>PART=94399635</t>
  </si>
  <si>
    <t>PART=94399638</t>
  </si>
  <si>
    <t>PART=94399645</t>
  </si>
  <si>
    <t>RN(5020_t0.6)</t>
  </si>
  <si>
    <t>PART=94399649</t>
  </si>
  <si>
    <t>PART=94399657</t>
  </si>
  <si>
    <t>PART=94399666</t>
  </si>
  <si>
    <t>PART=94399673</t>
  </si>
  <si>
    <t>PART=94399681</t>
  </si>
  <si>
    <t>PART=94399689</t>
  </si>
  <si>
    <t>PART=94399697</t>
  </si>
  <si>
    <t>PART=94399699</t>
  </si>
  <si>
    <t>PART=94399722</t>
  </si>
  <si>
    <t>FUSE5826_t2.60</t>
  </si>
  <si>
    <t>PART=94399724</t>
  </si>
  <si>
    <t>PART=94399911</t>
  </si>
  <si>
    <t>DIODE4325_t1.90</t>
  </si>
  <si>
    <t>94399911-T</t>
  </si>
  <si>
    <t>PART=94399911-T</t>
  </si>
  <si>
    <t>PART=94399914</t>
  </si>
  <si>
    <t>PART=94400101</t>
  </si>
  <si>
    <t>SOTXXX</t>
  </si>
  <si>
    <t>PART=94400201</t>
  </si>
  <si>
    <t>PART=94400901</t>
  </si>
  <si>
    <t>1812(4532_T1.8)</t>
  </si>
  <si>
    <t>PART=94400902</t>
  </si>
  <si>
    <t>PART=94401001</t>
  </si>
  <si>
    <t>SMLED-D</t>
  </si>
  <si>
    <t>PART=94401010</t>
  </si>
  <si>
    <t>PART=94401021</t>
  </si>
  <si>
    <t>PART=94401023</t>
  </si>
  <si>
    <t>PART=94401501</t>
  </si>
  <si>
    <t>PART=94401601</t>
  </si>
  <si>
    <t>PART=94401701</t>
  </si>
  <si>
    <t>94401701JG</t>
  </si>
  <si>
    <t>PART=94401701JG</t>
  </si>
  <si>
    <t>PART=94401801</t>
  </si>
  <si>
    <t>PART=94402101</t>
  </si>
  <si>
    <t>PART=94402602</t>
  </si>
  <si>
    <t>PART=94402701</t>
  </si>
  <si>
    <t>PART=94402802</t>
  </si>
  <si>
    <t>PART=94403001</t>
  </si>
  <si>
    <t>PART=94403461</t>
  </si>
  <si>
    <t>PART=94403701</t>
  </si>
  <si>
    <t>PART=94404373</t>
  </si>
  <si>
    <t>PART=944044601</t>
  </si>
  <si>
    <t>PART=94404601</t>
  </si>
  <si>
    <t>PART=94404701</t>
  </si>
  <si>
    <t>PART=94404725</t>
  </si>
  <si>
    <t>PART=94405001</t>
  </si>
  <si>
    <t>COIL3216_t1.6</t>
  </si>
  <si>
    <t>PART=94405371</t>
  </si>
  <si>
    <t>PART=94405391</t>
  </si>
  <si>
    <t>PART=94405501</t>
  </si>
  <si>
    <t>SMLED-E</t>
  </si>
  <si>
    <t>PART=94405502</t>
  </si>
  <si>
    <t>PART=94405503</t>
  </si>
  <si>
    <t>PART=94405531</t>
  </si>
  <si>
    <t>PART=94405533</t>
  </si>
  <si>
    <t>PART=94405534</t>
  </si>
  <si>
    <t>PART=94405535</t>
  </si>
  <si>
    <t>PART=94405901</t>
  </si>
  <si>
    <t>PART=94405991</t>
  </si>
  <si>
    <t>PART=94406444</t>
  </si>
  <si>
    <t>PART=94406761</t>
  </si>
  <si>
    <t>PART=94406791</t>
  </si>
  <si>
    <t>PART=94407503</t>
  </si>
  <si>
    <t>PART=94407703</t>
  </si>
  <si>
    <t>PART=94408701</t>
  </si>
  <si>
    <t>Led1608</t>
  </si>
  <si>
    <t>PART=94408702</t>
  </si>
  <si>
    <t>PART=94408703</t>
  </si>
  <si>
    <t>PART=94408801</t>
  </si>
  <si>
    <t>PART=94409001</t>
  </si>
  <si>
    <t>PART=94410801</t>
  </si>
  <si>
    <t>PART=94411201</t>
  </si>
  <si>
    <t>PART=94411624</t>
  </si>
  <si>
    <t>PART=94411628</t>
  </si>
  <si>
    <t>PART=94412415</t>
  </si>
  <si>
    <t>PART=94412501</t>
  </si>
  <si>
    <t>PART=94412503</t>
  </si>
  <si>
    <t>PART=94412504</t>
  </si>
  <si>
    <t>PART=94412505</t>
  </si>
  <si>
    <t>PART=94412508</t>
  </si>
  <si>
    <t>PART=94412514</t>
  </si>
  <si>
    <t>PART=94412515</t>
  </si>
  <si>
    <t>PART=94412516</t>
  </si>
  <si>
    <t>PART=94413101</t>
  </si>
  <si>
    <t>PART=94415301</t>
  </si>
  <si>
    <t>PART=94415461</t>
  </si>
  <si>
    <t>PART=94415501</t>
  </si>
  <si>
    <t>PART=94417201</t>
  </si>
  <si>
    <t>PART=94418001</t>
  </si>
  <si>
    <t>PART=94418002</t>
  </si>
  <si>
    <t>PART=94418003</t>
  </si>
  <si>
    <t>PART=94418041</t>
  </si>
  <si>
    <t>PART=94418043</t>
  </si>
  <si>
    <t>PART=94419061</t>
  </si>
  <si>
    <t>PART=94419601</t>
  </si>
  <si>
    <t>PART=94419662</t>
  </si>
  <si>
    <t>PART=94419691</t>
  </si>
  <si>
    <t>PART=94419692</t>
  </si>
  <si>
    <t>PART=94421201</t>
  </si>
  <si>
    <t>PART=94421501</t>
  </si>
  <si>
    <t>PART=94421601</t>
  </si>
  <si>
    <t>PART=94421949</t>
  </si>
  <si>
    <t>PART=94422201</t>
  </si>
  <si>
    <t>PART=94422601</t>
  </si>
  <si>
    <t>sSOIC48_t1.10</t>
  </si>
  <si>
    <t>PART=94422701</t>
  </si>
  <si>
    <t>PART=94423501</t>
  </si>
  <si>
    <t>PART=94423762</t>
  </si>
  <si>
    <t>PART=94423792</t>
  </si>
  <si>
    <t>94423801-T</t>
  </si>
  <si>
    <t>PART=94423801-T</t>
  </si>
  <si>
    <t>PART=94423901</t>
  </si>
  <si>
    <t>COIL2525_t2.0</t>
  </si>
  <si>
    <t>PART=94424201</t>
  </si>
  <si>
    <t>PART=94424202</t>
  </si>
  <si>
    <t>PART=94424211</t>
  </si>
  <si>
    <t>Led3225-4pin</t>
  </si>
  <si>
    <t>PART=94424212</t>
  </si>
  <si>
    <t>PART=94424213</t>
  </si>
  <si>
    <t>PART=94424601</t>
  </si>
  <si>
    <t>PART=94425005</t>
  </si>
  <si>
    <t>PART=94425030</t>
  </si>
  <si>
    <t>PART=94425035</t>
  </si>
  <si>
    <t>PART=94425040</t>
  </si>
  <si>
    <t>PART=94425050</t>
  </si>
  <si>
    <t>PART=94425069</t>
  </si>
  <si>
    <t>PART=94425101</t>
  </si>
  <si>
    <t>PART=94425201</t>
  </si>
  <si>
    <t>PART=94425301</t>
  </si>
  <si>
    <t>PART=94425391</t>
  </si>
  <si>
    <t>PART=94425401</t>
  </si>
  <si>
    <t>SMC</t>
  </si>
  <si>
    <t>PART=94425491</t>
  </si>
  <si>
    <t>PART=94425601</t>
  </si>
  <si>
    <t>PART=94425761</t>
  </si>
  <si>
    <t>PART=94425762</t>
  </si>
  <si>
    <t>PART=94425791</t>
  </si>
  <si>
    <t>PART=94425792</t>
  </si>
  <si>
    <t>PART=94426140</t>
  </si>
  <si>
    <t>PART=94426494</t>
  </si>
  <si>
    <t>PART=94426761</t>
  </si>
  <si>
    <t>PART=94426791</t>
  </si>
  <si>
    <t>sSOIC8(2016_t1.0)P0.50</t>
  </si>
  <si>
    <t>PART=94427201</t>
  </si>
  <si>
    <t>SOT89</t>
  </si>
  <si>
    <t>PART=94427971</t>
  </si>
  <si>
    <t>PART=94428102</t>
  </si>
  <si>
    <t>Crystal1260_t1.50</t>
  </si>
  <si>
    <t>PART=94428401</t>
  </si>
  <si>
    <t>PART=94428501</t>
  </si>
  <si>
    <t>PART=94428801</t>
  </si>
  <si>
    <t>Black-XTAL-D</t>
  </si>
  <si>
    <t>PART=94429001</t>
  </si>
  <si>
    <t>PART=94429114</t>
  </si>
  <si>
    <t>PART=94429301</t>
  </si>
  <si>
    <t>PART=94429701</t>
  </si>
  <si>
    <t>PART=94429791</t>
  </si>
  <si>
    <t>PART=94430561</t>
  </si>
  <si>
    <t>PART=94430591</t>
  </si>
  <si>
    <t>PART=94430601</t>
  </si>
  <si>
    <t>PART=94430701</t>
  </si>
  <si>
    <t>PART=94430791</t>
  </si>
  <si>
    <t>PART=94430901</t>
  </si>
  <si>
    <t>PART=94431101</t>
  </si>
  <si>
    <t>PART=94431961</t>
  </si>
  <si>
    <t>94431961-T</t>
  </si>
  <si>
    <t>PART=94431961-T</t>
  </si>
  <si>
    <t>PART=94431963</t>
  </si>
  <si>
    <t>PART=94431991</t>
  </si>
  <si>
    <t>PART=94431993</t>
  </si>
  <si>
    <t>PART=94432201</t>
  </si>
  <si>
    <t>PART=94432561</t>
  </si>
  <si>
    <t>PART=94432701</t>
  </si>
  <si>
    <t>PART=94432949</t>
  </si>
  <si>
    <t>PART=94433201</t>
  </si>
  <si>
    <t>PART=94433301</t>
  </si>
  <si>
    <t>PART=94434401</t>
  </si>
  <si>
    <t>PART=94434501</t>
  </si>
  <si>
    <t>PART=94434901</t>
  </si>
  <si>
    <t>PART=94435301</t>
  </si>
  <si>
    <t>PART=94435401</t>
  </si>
  <si>
    <t>PART=94435701</t>
  </si>
  <si>
    <t>PART=94435901</t>
  </si>
  <si>
    <t>PART=94436001</t>
  </si>
  <si>
    <t>PART=94436101</t>
  </si>
  <si>
    <t>PART=94436201</t>
  </si>
  <si>
    <t>PART=94436361</t>
  </si>
  <si>
    <t>PART=94436391</t>
  </si>
  <si>
    <t>PART=94436901</t>
  </si>
  <si>
    <t>PART=94437461</t>
  </si>
  <si>
    <t>PART=94438001</t>
  </si>
  <si>
    <t>PART=94438445</t>
  </si>
  <si>
    <t>PART=94438737</t>
  </si>
  <si>
    <t>PART=94438740</t>
  </si>
  <si>
    <t>PART=94438744</t>
  </si>
  <si>
    <t>PART=94438749</t>
  </si>
  <si>
    <t>PART=94439809</t>
  </si>
  <si>
    <t>PART=94439861</t>
  </si>
  <si>
    <t>PART=94439865</t>
  </si>
  <si>
    <t>PART=94439956</t>
  </si>
  <si>
    <t>PART=94439977</t>
  </si>
  <si>
    <t>PART=94439981</t>
  </si>
  <si>
    <t>PART=94440291</t>
  </si>
  <si>
    <t>SSOP16</t>
  </si>
  <si>
    <t>PART=94440303</t>
  </si>
  <si>
    <t>COIL7070_t4.40</t>
  </si>
  <si>
    <t>PART=94441501</t>
  </si>
  <si>
    <t>PART=94441601</t>
  </si>
  <si>
    <t>PART=94442161</t>
  </si>
  <si>
    <t>PART=94442191</t>
  </si>
  <si>
    <t>PART=94442362</t>
  </si>
  <si>
    <t>PART=94442392</t>
  </si>
  <si>
    <t>PART=94442701</t>
  </si>
  <si>
    <t>PART=94442961</t>
  </si>
  <si>
    <t>PART=94443450</t>
  </si>
  <si>
    <t>PART=94444033</t>
  </si>
  <si>
    <t>PART=94444053</t>
  </si>
  <si>
    <t>PART=94444101</t>
  </si>
  <si>
    <t>PART=94444261</t>
  </si>
  <si>
    <t>PART=94444262</t>
  </si>
  <si>
    <t>PART=94444861</t>
  </si>
  <si>
    <t>PART=94444891</t>
  </si>
  <si>
    <t>PART=94444892</t>
  </si>
  <si>
    <t>PART=94445001</t>
  </si>
  <si>
    <t>PART=94445156</t>
  </si>
  <si>
    <t>PART=94445252</t>
  </si>
  <si>
    <t>PART=94445256</t>
  </si>
  <si>
    <t>PART=94445856</t>
  </si>
  <si>
    <t>PART=94445858</t>
  </si>
  <si>
    <t>PART=94445860</t>
  </si>
  <si>
    <t>PART=94446401</t>
  </si>
  <si>
    <t>PART=94446601</t>
  </si>
  <si>
    <t>PART=94447391</t>
  </si>
  <si>
    <t>PART=94447449</t>
  </si>
  <si>
    <t>PART=94447801</t>
  </si>
  <si>
    <t>PART=94448201</t>
  </si>
  <si>
    <t>SSOP8(3216)</t>
  </si>
  <si>
    <t>PART=94448401</t>
  </si>
  <si>
    <t>PART=94448701</t>
  </si>
  <si>
    <t>PART=94448901</t>
  </si>
  <si>
    <t>PART=94449301</t>
  </si>
  <si>
    <t>COIL6038_t2.6</t>
  </si>
  <si>
    <t>PART=94449302</t>
  </si>
  <si>
    <t>Coil8040_t2.50</t>
  </si>
  <si>
    <t>PART=94449307</t>
  </si>
  <si>
    <t>PART=94449314</t>
  </si>
  <si>
    <t>PART=94449556</t>
  </si>
  <si>
    <t>PART=94449601</t>
  </si>
  <si>
    <t>PART=94450001</t>
  </si>
  <si>
    <t>PART=94450601</t>
  </si>
  <si>
    <t>PART=94450803</t>
  </si>
  <si>
    <t>PART=94451301</t>
  </si>
  <si>
    <t>PART=94451401</t>
  </si>
  <si>
    <t>PART=94451701</t>
  </si>
  <si>
    <t>PART=94452301</t>
  </si>
  <si>
    <t>PART=94452845</t>
  </si>
  <si>
    <t>TantalumD_t1.50</t>
  </si>
  <si>
    <t>PART=94454101</t>
  </si>
  <si>
    <t>PART=94454103</t>
  </si>
  <si>
    <t>PART=94454861</t>
  </si>
  <si>
    <t>PART=94454901</t>
  </si>
  <si>
    <t>PART=94455001</t>
  </si>
  <si>
    <t>PART=94455131</t>
  </si>
  <si>
    <t>94455131-U7</t>
  </si>
  <si>
    <t>PART=94455131-U7</t>
  </si>
  <si>
    <t>REFERENCE</t>
  </si>
  <si>
    <t>PART=94455141</t>
  </si>
  <si>
    <t>94455141-U17</t>
  </si>
  <si>
    <t>PART=94455141-U17</t>
  </si>
  <si>
    <t>94455141-U7</t>
  </si>
  <si>
    <t>PART=94455141-U7</t>
  </si>
  <si>
    <t>PART=94455201</t>
  </si>
  <si>
    <t>PART=94455461</t>
  </si>
  <si>
    <t>PART=94455591</t>
  </si>
  <si>
    <t>PART=94455791</t>
  </si>
  <si>
    <t>PART=94455961</t>
  </si>
  <si>
    <t>PART=94456001</t>
  </si>
  <si>
    <t>PART=94456501</t>
  </si>
  <si>
    <t>PART=94457201</t>
  </si>
  <si>
    <t>PART=94457901</t>
  </si>
  <si>
    <t>PART=94457905</t>
  </si>
  <si>
    <t>PART=94458101</t>
  </si>
  <si>
    <t>MLL34</t>
  </si>
  <si>
    <t>PART=94458301</t>
  </si>
  <si>
    <t>PART=94458420</t>
  </si>
  <si>
    <t>PART=94458440</t>
  </si>
  <si>
    <t>PART=94458761</t>
  </si>
  <si>
    <t>PART=94459161</t>
  </si>
  <si>
    <t>PART=94459402</t>
  </si>
  <si>
    <t>PART=94460133</t>
  </si>
  <si>
    <t>PART=94460151</t>
  </si>
  <si>
    <t>PART=94460169</t>
  </si>
  <si>
    <t>PART=94460201</t>
  </si>
  <si>
    <t>PART=94460230</t>
  </si>
  <si>
    <t>PART=94460245</t>
  </si>
  <si>
    <t>PART=94460254</t>
  </si>
  <si>
    <t>PART=94460268</t>
  </si>
  <si>
    <t>PART=94460281</t>
  </si>
  <si>
    <t>PART=94460301</t>
  </si>
  <si>
    <t>PART=94460329</t>
  </si>
  <si>
    <t>PART=94460333</t>
  </si>
  <si>
    <t>PART=94460349</t>
  </si>
  <si>
    <t>PART=94460356</t>
  </si>
  <si>
    <t>PART=94460365</t>
  </si>
  <si>
    <t>PART=94460369</t>
  </si>
  <si>
    <t>PART=94460401</t>
  </si>
  <si>
    <t>PART=94460409</t>
  </si>
  <si>
    <t>PART=94460413</t>
  </si>
  <si>
    <t>PART=94460418</t>
  </si>
  <si>
    <t>PART=94460430</t>
  </si>
  <si>
    <t>PART=94460437</t>
  </si>
  <si>
    <t>PART=94460449</t>
  </si>
  <si>
    <t>PART=94460465</t>
  </si>
  <si>
    <t>PART=94460468</t>
  </si>
  <si>
    <t>PART=94460501</t>
  </si>
  <si>
    <t>PART=94460529</t>
  </si>
  <si>
    <t>PART=94460531</t>
  </si>
  <si>
    <t>PART=94460553</t>
  </si>
  <si>
    <t>PART=94460568</t>
  </si>
  <si>
    <t>PART=94460585</t>
  </si>
  <si>
    <t>PART=94460597</t>
  </si>
  <si>
    <t>PART=94460681</t>
  </si>
  <si>
    <t>PART=94460685</t>
  </si>
  <si>
    <t>PART=94460697</t>
  </si>
  <si>
    <t>PART=94461262</t>
  </si>
  <si>
    <t>PART=94461266</t>
  </si>
  <si>
    <t>PART=94461525</t>
  </si>
  <si>
    <t>PART=94461667</t>
  </si>
  <si>
    <t>PART=94462201</t>
  </si>
  <si>
    <t>PART=94462901</t>
  </si>
  <si>
    <t>PART=94463201</t>
  </si>
  <si>
    <t>PART=94463501</t>
  </si>
  <si>
    <t>PART=94464561</t>
  </si>
  <si>
    <t>PART=94466001</t>
  </si>
  <si>
    <t>PART=94466490</t>
  </si>
  <si>
    <t>PART=94469049</t>
  </si>
  <si>
    <t>PART=94469065</t>
  </si>
  <si>
    <t>PART=94469073</t>
  </si>
  <si>
    <t>PART=94469076</t>
  </si>
  <si>
    <t>PART=94469401</t>
  </si>
  <si>
    <t>PART=94469491</t>
  </si>
  <si>
    <t>PART=94469610</t>
  </si>
  <si>
    <t>PART=94469992</t>
  </si>
  <si>
    <t>PART=94471001</t>
  </si>
  <si>
    <t>PART=94471065</t>
  </si>
  <si>
    <t>PART=94471801</t>
  </si>
  <si>
    <t>PART=94472001</t>
  </si>
  <si>
    <t>PART=94473001</t>
  </si>
  <si>
    <t>PART=94473691</t>
  </si>
  <si>
    <t>PART=94473880</t>
  </si>
  <si>
    <t>PART=94474601</t>
  </si>
  <si>
    <t>PART=94474701</t>
  </si>
  <si>
    <t>PART=94475101</t>
  </si>
  <si>
    <t>PART=94475801</t>
  </si>
  <si>
    <t>PART=94475804</t>
  </si>
  <si>
    <t>PART=94475970</t>
  </si>
  <si>
    <t>PART=94476001</t>
  </si>
  <si>
    <t>PART=94476003</t>
  </si>
  <si>
    <t>PART=94476004</t>
  </si>
  <si>
    <t>PART=94476006</t>
  </si>
  <si>
    <t>PART=94476007</t>
  </si>
  <si>
    <t>PART=94476008</t>
  </si>
  <si>
    <t>PART=94476009</t>
  </si>
  <si>
    <t>PART=94476010</t>
  </si>
  <si>
    <t>PART=94476011</t>
  </si>
  <si>
    <t>PART=94476191</t>
  </si>
  <si>
    <t>PART=94476192</t>
  </si>
  <si>
    <t>PART=94476201</t>
  </si>
  <si>
    <t>PART=94476390</t>
  </si>
  <si>
    <t>PART=94476502</t>
  </si>
  <si>
    <t>PART=94476701</t>
  </si>
  <si>
    <t>PART=94476965</t>
  </si>
  <si>
    <t>PART=94477344</t>
  </si>
  <si>
    <t>PART=94477373</t>
  </si>
  <si>
    <t>PART=94477561</t>
  </si>
  <si>
    <t>PART=94478261</t>
  </si>
  <si>
    <t>94478261-U121</t>
  </si>
  <si>
    <t>PART=94478261-U121</t>
  </si>
  <si>
    <t>94478261-U5</t>
  </si>
  <si>
    <t>PART=94478261-U5</t>
  </si>
  <si>
    <t>94478261-U7</t>
  </si>
  <si>
    <t>PART=94478261-U7</t>
  </si>
  <si>
    <t>PART=94479901</t>
  </si>
  <si>
    <t>DO214</t>
  </si>
  <si>
    <t>PART=94480040</t>
  </si>
  <si>
    <t>PART=94481601</t>
  </si>
  <si>
    <t>PART=94481602</t>
  </si>
  <si>
    <t>PART=94483101</t>
  </si>
  <si>
    <t>PART=94483602</t>
  </si>
  <si>
    <t>PART=94483701</t>
  </si>
  <si>
    <t>PART=94484601</t>
  </si>
  <si>
    <t>PART=94485092</t>
  </si>
  <si>
    <t>BGA48</t>
  </si>
  <si>
    <t>PART=94485401</t>
  </si>
  <si>
    <t>PART=94485491</t>
  </si>
  <si>
    <t>PART=94485651</t>
  </si>
  <si>
    <t>PART=94485661</t>
  </si>
  <si>
    <t>PART=94485901</t>
  </si>
  <si>
    <t>PART=94485991</t>
  </si>
  <si>
    <t>PART=94486301</t>
  </si>
  <si>
    <t>PART=94486501</t>
  </si>
  <si>
    <t>PART=94486701</t>
  </si>
  <si>
    <t>PART=94486801</t>
  </si>
  <si>
    <t>PART=94487101</t>
  </si>
  <si>
    <t>PART=94487201</t>
  </si>
  <si>
    <t>PART=94487301</t>
  </si>
  <si>
    <t>PART=94487701</t>
  </si>
  <si>
    <t>PART=94488390</t>
  </si>
  <si>
    <t>PART=94488415</t>
  </si>
  <si>
    <t>COIL6338_t2.50</t>
  </si>
  <si>
    <t>PART=94488417</t>
  </si>
  <si>
    <t>PART=94488601</t>
  </si>
  <si>
    <t>PART=94488691</t>
  </si>
  <si>
    <t>PART=94488802</t>
  </si>
  <si>
    <t>PART=94489301</t>
  </si>
  <si>
    <t>SOIC4(4066_t2.8)P2.3</t>
  </si>
  <si>
    <t>PART=94490001</t>
  </si>
  <si>
    <t>PART=94490601</t>
  </si>
  <si>
    <t>PART=94490801</t>
  </si>
  <si>
    <t>PART=94490901</t>
  </si>
  <si>
    <t>PART=94491501</t>
  </si>
  <si>
    <t>PART=94492201</t>
  </si>
  <si>
    <t>PART=94492365</t>
  </si>
  <si>
    <t>PART=94492390</t>
  </si>
  <si>
    <t>PART=94493001</t>
  </si>
  <si>
    <t>PART=94493211</t>
  </si>
  <si>
    <t>SOT23-6pin</t>
  </si>
  <si>
    <t>PART=94493362</t>
  </si>
  <si>
    <t>PQFP44-E</t>
  </si>
  <si>
    <t>PART=94493501</t>
  </si>
  <si>
    <t>PART=94493980</t>
  </si>
  <si>
    <t>PART=94494075</t>
  </si>
  <si>
    <t>PART=94494502</t>
  </si>
  <si>
    <t>PART=94494601</t>
  </si>
  <si>
    <t>PART=94495101</t>
  </si>
  <si>
    <t>PART=94495161</t>
  </si>
  <si>
    <t>PART=94495420</t>
  </si>
  <si>
    <t>PART=94495430</t>
  </si>
  <si>
    <t>PART=94495442</t>
  </si>
  <si>
    <t>PART=94495450</t>
  </si>
  <si>
    <t>TANTD(7343_T4.1)</t>
  </si>
  <si>
    <t>PART=94495540</t>
  </si>
  <si>
    <t>PART=94495901</t>
  </si>
  <si>
    <t>PART=94496161</t>
  </si>
  <si>
    <t>SC70-4</t>
  </si>
  <si>
    <t>PART=94496201</t>
  </si>
  <si>
    <t>PART=94496401</t>
  </si>
  <si>
    <t>PART=94496602</t>
  </si>
  <si>
    <t>PART=94496701</t>
  </si>
  <si>
    <t>PART=94496901</t>
  </si>
  <si>
    <t>PART=94497801</t>
  </si>
  <si>
    <t>PART=94498001</t>
  </si>
  <si>
    <t>PART=94498101</t>
  </si>
  <si>
    <t>PART=94498301</t>
  </si>
  <si>
    <t>PART=94498401</t>
  </si>
  <si>
    <t>PART=94498760</t>
  </si>
  <si>
    <t>PART=94498801</t>
  </si>
  <si>
    <t>PART=94498950</t>
  </si>
  <si>
    <t>PART=94498960</t>
  </si>
  <si>
    <t>PART=94499904</t>
  </si>
  <si>
    <t>IND2P(2835_T2.8)</t>
  </si>
  <si>
    <t>PART=94500191</t>
  </si>
  <si>
    <t>BGA-196P</t>
  </si>
  <si>
    <t>PART=94500301</t>
  </si>
  <si>
    <t>PART=94500461</t>
  </si>
  <si>
    <t>LPCC3030</t>
  </si>
  <si>
    <t>PART=94500661</t>
  </si>
  <si>
    <t>PART=94500691</t>
  </si>
  <si>
    <t>PART=94502301</t>
  </si>
  <si>
    <t>PART=94502504</t>
  </si>
  <si>
    <t>PART=94502515</t>
  </si>
  <si>
    <t>PART=94502533</t>
  </si>
  <si>
    <t>PART=94502601</t>
  </si>
  <si>
    <t>PART=94502761</t>
  </si>
  <si>
    <t>PART=94503002</t>
  </si>
  <si>
    <t>PART=94503092</t>
  </si>
  <si>
    <t>PART=94503401</t>
  </si>
  <si>
    <t>PART=94503801</t>
  </si>
  <si>
    <t>PART=94503901</t>
  </si>
  <si>
    <t>PART=94503991</t>
  </si>
  <si>
    <t>PART=94504101</t>
  </si>
  <si>
    <t>PART=94504401</t>
  </si>
  <si>
    <t>PART=94504602</t>
  </si>
  <si>
    <t>PART=94504702</t>
  </si>
  <si>
    <t>PART=94504801</t>
  </si>
  <si>
    <t>PART=94505101</t>
  </si>
  <si>
    <t>PART=94505201</t>
  </si>
  <si>
    <t>PART=94505452</t>
  </si>
  <si>
    <t>PART=94505601</t>
  </si>
  <si>
    <t>PART=94506001</t>
  </si>
  <si>
    <t>PART=94506101</t>
  </si>
  <si>
    <t>PART=94506201</t>
  </si>
  <si>
    <t>PART=94506401</t>
  </si>
  <si>
    <t>PART=94506501</t>
  </si>
  <si>
    <t>PART=94506970</t>
  </si>
  <si>
    <t>PART=94507301</t>
  </si>
  <si>
    <t>PART=94508620</t>
  </si>
  <si>
    <t>PART=94509101</t>
  </si>
  <si>
    <t>PART=94509103</t>
  </si>
  <si>
    <t>PART=94509104</t>
  </si>
  <si>
    <t>PART=94509105</t>
  </si>
  <si>
    <t>PART=94509106</t>
  </si>
  <si>
    <t>PART=94509107</t>
  </si>
  <si>
    <t>PART=94509108</t>
  </si>
  <si>
    <t>PART=94509111</t>
  </si>
  <si>
    <t>PART=94509201</t>
  </si>
  <si>
    <t>PART=94509501</t>
  </si>
  <si>
    <t>PART=94510124</t>
  </si>
  <si>
    <t>PART=94510210</t>
  </si>
  <si>
    <t>PART=94510606</t>
  </si>
  <si>
    <t>COIL4747_t4.0</t>
  </si>
  <si>
    <t>PART=94510701</t>
  </si>
  <si>
    <t>PART=94510816</t>
  </si>
  <si>
    <t>IND-A HSP</t>
  </si>
  <si>
    <t>PART=94510902</t>
  </si>
  <si>
    <t>PART=94511021</t>
  </si>
  <si>
    <t>COIL6060_t2.50</t>
  </si>
  <si>
    <t>PART=94512101</t>
  </si>
  <si>
    <t>PART=94512601</t>
  </si>
  <si>
    <t>PART=94513050</t>
  </si>
  <si>
    <t>PART=94513401</t>
  </si>
  <si>
    <t>PART=94513601</t>
  </si>
  <si>
    <t>PART=94513701</t>
  </si>
  <si>
    <t>PART=94513901</t>
  </si>
  <si>
    <t>PART=94514001</t>
  </si>
  <si>
    <t>PART=94514201</t>
  </si>
  <si>
    <t>PART=94514301</t>
  </si>
  <si>
    <t>PART=94514401</t>
  </si>
  <si>
    <t>PART=94514501</t>
  </si>
  <si>
    <t>BGA96_0.80(1360_t1.35)</t>
  </si>
  <si>
    <t>PART=94514601</t>
  </si>
  <si>
    <t>PART=94514701</t>
  </si>
  <si>
    <t>PART=94514801</t>
  </si>
  <si>
    <t>PART=94515301</t>
  </si>
  <si>
    <t>PART=94515302</t>
  </si>
  <si>
    <t>PART=94515750</t>
  </si>
  <si>
    <t>PART=94515861</t>
  </si>
  <si>
    <t>PART=94515961</t>
  </si>
  <si>
    <t>PART=94515991</t>
  </si>
  <si>
    <t>PART=94516161</t>
  </si>
  <si>
    <t>PART=94516171</t>
  </si>
  <si>
    <t>PART=94516201</t>
  </si>
  <si>
    <t>PART=94516401</t>
  </si>
  <si>
    <t>PART=94516801</t>
  </si>
  <si>
    <t>PART=94516901</t>
  </si>
  <si>
    <t>PART=94517001</t>
  </si>
  <si>
    <t>PART=94517501</t>
  </si>
  <si>
    <t>PART=94517801</t>
  </si>
  <si>
    <t>PART=94518001</t>
  </si>
  <si>
    <t>PART=94518401</t>
  </si>
  <si>
    <t>PART=94518601</t>
  </si>
  <si>
    <t>PART=94518701</t>
  </si>
  <si>
    <t>PART=94519101</t>
  </si>
  <si>
    <t>PART=94519201</t>
  </si>
  <si>
    <t>PART=94519601</t>
  </si>
  <si>
    <t>PART=94519701</t>
  </si>
  <si>
    <t>PART=94519791</t>
  </si>
  <si>
    <t>PART=94520201</t>
  </si>
  <si>
    <t>PART=94520401</t>
  </si>
  <si>
    <t>PART=94520801</t>
  </si>
  <si>
    <t>PART=94522501</t>
  </si>
  <si>
    <t>QFN32(5050)</t>
  </si>
  <si>
    <t>PART=94522901</t>
  </si>
  <si>
    <t>PART=94523301</t>
  </si>
  <si>
    <t>PART=94524701</t>
  </si>
  <si>
    <t>CAP6050</t>
  </si>
  <si>
    <t>PART=94524901</t>
  </si>
  <si>
    <t>PART=94524902</t>
  </si>
  <si>
    <t>PART=94524903</t>
  </si>
  <si>
    <t>PART=94525101</t>
  </si>
  <si>
    <t>PART=94525301</t>
  </si>
  <si>
    <t>PART=94525401</t>
  </si>
  <si>
    <t>PART=94525501</t>
  </si>
  <si>
    <t>PART=94525601</t>
  </si>
  <si>
    <t>PART=94525705</t>
  </si>
  <si>
    <t>PART=94525808</t>
  </si>
  <si>
    <t>PART=94525901</t>
  </si>
  <si>
    <t>PART=94526201</t>
  </si>
  <si>
    <t>PART=94526301</t>
  </si>
  <si>
    <t>PART=94526501</t>
  </si>
  <si>
    <t>PART=94526901</t>
  </si>
  <si>
    <t>PART=94527001</t>
  </si>
  <si>
    <t>PART=94527501</t>
  </si>
  <si>
    <t>PART=94527601</t>
  </si>
  <si>
    <t>PART=94529301</t>
  </si>
  <si>
    <t>94529301-U24</t>
  </si>
  <si>
    <t>PART=94529301-U24</t>
  </si>
  <si>
    <t>PART=94529302</t>
  </si>
  <si>
    <t>PART=94529455</t>
  </si>
  <si>
    <t>PART=94529501</t>
  </si>
  <si>
    <t>PART=94529601</t>
  </si>
  <si>
    <t>PART=94529602</t>
  </si>
  <si>
    <t>PART=94529701</t>
  </si>
  <si>
    <t>PART=94529801</t>
  </si>
  <si>
    <t>PART=94529803</t>
  </si>
  <si>
    <t>PART=94529901</t>
  </si>
  <si>
    <t>PART=94529902</t>
  </si>
  <si>
    <t>PART=94530101</t>
  </si>
  <si>
    <t>PART=94530601</t>
  </si>
  <si>
    <t>PART=94530613</t>
  </si>
  <si>
    <t>PART=94530647</t>
  </si>
  <si>
    <t>PART=94530901</t>
  </si>
  <si>
    <t>PART=94531001</t>
  </si>
  <si>
    <t>PART=94531101</t>
  </si>
  <si>
    <t>PART=94531601</t>
  </si>
  <si>
    <t>PART=94532001</t>
  </si>
  <si>
    <t>PART=94533501</t>
  </si>
  <si>
    <t>PART=94534201</t>
  </si>
  <si>
    <t>PART=94534401</t>
  </si>
  <si>
    <t>Coil2125_t1.40</t>
  </si>
  <si>
    <t>PART=94534601</t>
  </si>
  <si>
    <t>PART=94535101</t>
  </si>
  <si>
    <t>PART=94535201</t>
  </si>
  <si>
    <t>PART=94535301</t>
  </si>
  <si>
    <t>PART=94535501</t>
  </si>
  <si>
    <t>PART=94535701</t>
  </si>
  <si>
    <t>PART=94535801</t>
  </si>
  <si>
    <t>PART=94536301</t>
  </si>
  <si>
    <t>PART=94536401</t>
  </si>
  <si>
    <t>PART=94536501</t>
  </si>
  <si>
    <t>PART=94536801</t>
  </si>
  <si>
    <t>PART=94537001</t>
  </si>
  <si>
    <t>PART=94537101</t>
  </si>
  <si>
    <t>PART=94537401</t>
  </si>
  <si>
    <t>PART=94537501</t>
  </si>
  <si>
    <t>SOT23(0402)</t>
  </si>
  <si>
    <t>PART=94537601</t>
  </si>
  <si>
    <t>PART=94537604</t>
  </si>
  <si>
    <t>PART=94537751</t>
  </si>
  <si>
    <t>PART=94537901</t>
  </si>
  <si>
    <t>PART=94538301</t>
  </si>
  <si>
    <t>PART=94539001</t>
  </si>
  <si>
    <t>PART=94540001</t>
  </si>
  <si>
    <t>PART=94540701</t>
  </si>
  <si>
    <t>PART=94540901</t>
  </si>
  <si>
    <t>PART=94541101</t>
  </si>
  <si>
    <t>PART=94541201</t>
  </si>
  <si>
    <t>PART=94542101</t>
  </si>
  <si>
    <t>PART=94542201</t>
  </si>
  <si>
    <t>PART=94542501</t>
  </si>
  <si>
    <t>PART=94543901</t>
  </si>
  <si>
    <t>PART=94544001</t>
  </si>
  <si>
    <t>PART=94545203</t>
  </si>
  <si>
    <t>PART=94545601</t>
  </si>
  <si>
    <t>PART=94546101</t>
  </si>
  <si>
    <t>PART=94546201</t>
  </si>
  <si>
    <t>PART=94546701</t>
  </si>
  <si>
    <t>PART=94547001</t>
  </si>
  <si>
    <t>PART=94547501</t>
  </si>
  <si>
    <t>PART=94547601</t>
  </si>
  <si>
    <t>PART=94547701</t>
  </si>
  <si>
    <t>SOD</t>
  </si>
  <si>
    <t>PART=94547801</t>
  </si>
  <si>
    <t>PART=94548901</t>
  </si>
  <si>
    <t>PART=94549101</t>
  </si>
  <si>
    <t>PART=94549401</t>
  </si>
  <si>
    <t>PART=94549501</t>
  </si>
  <si>
    <t>PART=94550144</t>
  </si>
  <si>
    <t>PART=94550201</t>
  </si>
  <si>
    <t>PART=94550950</t>
  </si>
  <si>
    <t>4220C</t>
  </si>
  <si>
    <t>PART=94550952</t>
  </si>
  <si>
    <t>PART=94551101</t>
  </si>
  <si>
    <t>PART=94551201</t>
  </si>
  <si>
    <t>PART=94551301</t>
  </si>
  <si>
    <t>PART=94551401</t>
  </si>
  <si>
    <t>PART=94552001</t>
  </si>
  <si>
    <t>Crystal3216_t1.00</t>
  </si>
  <si>
    <t>PART=94552401</t>
  </si>
  <si>
    <t>PART=94552950</t>
  </si>
  <si>
    <t>PART=94553508</t>
  </si>
  <si>
    <t>PART=94553601</t>
  </si>
  <si>
    <t>PART=94553901</t>
  </si>
  <si>
    <t>PART=94554301</t>
  </si>
  <si>
    <t>PART=94555001</t>
  </si>
  <si>
    <t>PART=94555002</t>
  </si>
  <si>
    <t>QFN(6Pin)_1309-t0.85</t>
  </si>
  <si>
    <t>PART=94555101</t>
  </si>
  <si>
    <t>PART=94555201</t>
  </si>
  <si>
    <t>PART=94555801</t>
  </si>
  <si>
    <t>PART=94555901</t>
  </si>
  <si>
    <t>PART=94556201</t>
  </si>
  <si>
    <t>PART=94556301</t>
  </si>
  <si>
    <t>PART=94556461</t>
  </si>
  <si>
    <t>PART=94556471</t>
  </si>
  <si>
    <t>PART=94556501</t>
  </si>
  <si>
    <t>PART=94556901</t>
  </si>
  <si>
    <t>PART=94557001</t>
  </si>
  <si>
    <t>PART=94557801</t>
  </si>
  <si>
    <t>PART=94557901</t>
  </si>
  <si>
    <t>PART=94558001</t>
  </si>
  <si>
    <t>PART=94558101</t>
  </si>
  <si>
    <t>PART=94558301</t>
  </si>
  <si>
    <t>PART=94558401</t>
  </si>
  <si>
    <t>PART=94558801</t>
  </si>
  <si>
    <t>PART=94559401</t>
  </si>
  <si>
    <t>PART=94560101</t>
  </si>
  <si>
    <t>PART=94560601</t>
  </si>
  <si>
    <t>PART=94561101</t>
  </si>
  <si>
    <t>PART=94561102</t>
  </si>
  <si>
    <t>PART=94561401</t>
  </si>
  <si>
    <t>PART=94561901</t>
  </si>
  <si>
    <t>PART=94564901</t>
  </si>
  <si>
    <t>PART=94565001</t>
  </si>
  <si>
    <t>PART=94565101</t>
  </si>
  <si>
    <t>PART=94565201</t>
  </si>
  <si>
    <t>PART=94565301</t>
  </si>
  <si>
    <t>PART=94565461</t>
  </si>
  <si>
    <t>PART=94565601</t>
  </si>
  <si>
    <t>PART=94566161</t>
  </si>
  <si>
    <t>PART=94566201</t>
  </si>
  <si>
    <t>PART=94566601</t>
  </si>
  <si>
    <t>PART=94566701</t>
  </si>
  <si>
    <t>PART=94566801</t>
  </si>
  <si>
    <t>PART=94566961</t>
  </si>
  <si>
    <t>PART=94567061</t>
  </si>
  <si>
    <t>PART=94567301</t>
  </si>
  <si>
    <t>PART=94567501</t>
  </si>
  <si>
    <t>PART=94567701</t>
  </si>
  <si>
    <t>PART=94567901</t>
  </si>
  <si>
    <t>PART=94655101</t>
  </si>
  <si>
    <t>PART=94700018</t>
  </si>
  <si>
    <t>PART=94700045</t>
  </si>
  <si>
    <t>PART=94800024</t>
  </si>
  <si>
    <t>PART=94800361</t>
  </si>
  <si>
    <t>PART=94800372</t>
  </si>
  <si>
    <t>Crystal3025_T1.0</t>
  </si>
  <si>
    <t>PART=94800407</t>
  </si>
  <si>
    <t>PART=94800449</t>
  </si>
  <si>
    <t>QFN14(4035_t0.80)</t>
  </si>
  <si>
    <t>PART=94800450</t>
  </si>
  <si>
    <t>PART=94800451</t>
  </si>
  <si>
    <t>PART=95786242</t>
  </si>
  <si>
    <t>PART=97282001</t>
  </si>
  <si>
    <t>PART=99654006</t>
  </si>
  <si>
    <t>PART=99667601</t>
  </si>
  <si>
    <t>PART=99668001</t>
  </si>
  <si>
    <t>ALCAP-10x10</t>
  </si>
  <si>
    <t>PART=ALCAP-10x10</t>
  </si>
  <si>
    <t>ALCAP-10x10.5</t>
  </si>
  <si>
    <t>PART=ALCAP-10x10.5</t>
  </si>
  <si>
    <t>ALCAP-12.5x14</t>
  </si>
  <si>
    <t>PART=ALCAP-12.5x14</t>
  </si>
  <si>
    <t>ALCAP-16.x10</t>
  </si>
  <si>
    <t>PART=ALCAP-16.x10</t>
  </si>
  <si>
    <t>ALCAP-3.0x5.5</t>
  </si>
  <si>
    <t>PART=ALCAP-3.0x5.5</t>
  </si>
  <si>
    <t>ALCAP-4.0x5.3</t>
  </si>
  <si>
    <t>PART=ALCAP-4.0x5.3</t>
  </si>
  <si>
    <t>ALCAP-4.0x5.5</t>
  </si>
  <si>
    <t>PART=ALCAP-4.0x5.5</t>
  </si>
  <si>
    <t>ALCAP-4.0x5.8</t>
  </si>
  <si>
    <t>PART=ALCAP-4.0x5.8</t>
  </si>
  <si>
    <t>ALCAP-4.9x5.7</t>
  </si>
  <si>
    <t>PART=ALCAP-4.9x5.7</t>
  </si>
  <si>
    <t>ALCAP-5.0x4.5</t>
  </si>
  <si>
    <t>PART=ALCAP-5.0x4.5</t>
  </si>
  <si>
    <t>ALCAP-5.0x5.3</t>
  </si>
  <si>
    <t>PART=ALCAP-5.0x5.3</t>
  </si>
  <si>
    <t>ALCAP-5.0x5.5</t>
  </si>
  <si>
    <t>PART=ALCAP-5.0x5.5</t>
  </si>
  <si>
    <t>ALCAP-6.3x5.3</t>
  </si>
  <si>
    <t>PART=ALCAP-6.3x5.3</t>
  </si>
  <si>
    <t>ALCAP-6.3x5.5</t>
  </si>
  <si>
    <t>PART=ALCAP-6.3x5.5</t>
  </si>
  <si>
    <t>ALCAP-6.3x6.3</t>
  </si>
  <si>
    <t>PART=ALCAP-6.3x6.3</t>
  </si>
  <si>
    <t>ALCAP-6.3x8.0</t>
  </si>
  <si>
    <t>PART=ALCAP-6.3x8.0</t>
  </si>
  <si>
    <t>ALCAP-8.0x10</t>
  </si>
  <si>
    <t>PART=ALCAP-8.0x10</t>
  </si>
  <si>
    <t>ALCAP-8.0x10.5</t>
  </si>
  <si>
    <t>PART=ALCAP-8.0x10.5</t>
  </si>
  <si>
    <t>ALCAP-8.0x5.5</t>
  </si>
  <si>
    <t>PART=ALCAP-8.0x5.5</t>
  </si>
  <si>
    <t>BCC-32</t>
  </si>
  <si>
    <t>PART=BCC-32</t>
  </si>
  <si>
    <t>BGA100-11x11-P1.0</t>
  </si>
  <si>
    <t>PART=BGA100-11x11-P1.0</t>
  </si>
  <si>
    <t>BGA1089-42.5x42.5-P1.27</t>
  </si>
  <si>
    <t>PART=BGA1089-42.5x42.5-P1.27</t>
  </si>
  <si>
    <t>BGA119-22x14-P1.27</t>
  </si>
  <si>
    <t>PART=BGA119-22x14-P1.27</t>
  </si>
  <si>
    <t>BGA121-15x15-P1.27</t>
  </si>
  <si>
    <t>PART=BGA121-15x15-P1.27</t>
  </si>
  <si>
    <t>BGA156-21x21-P1.27</t>
  </si>
  <si>
    <t>PART=BGA156-21x21-P1.27</t>
  </si>
  <si>
    <t>BGA157-14x14-P0.8</t>
  </si>
  <si>
    <t>PART=BGA157-14x14-P0.8</t>
  </si>
  <si>
    <t>BGA160-15x15-P1.0</t>
  </si>
  <si>
    <t>PART=BGA160-15x15-P1.0</t>
  </si>
  <si>
    <t>BGA165-15x13-P1.0</t>
  </si>
  <si>
    <t>PART=BGA165-15x13-P1.0</t>
  </si>
  <si>
    <t>BGA169-12x12-P0.8</t>
  </si>
  <si>
    <t>PART=BGA169-12x12-P0.8</t>
  </si>
  <si>
    <t>BGA169-23x23-P1.5</t>
  </si>
  <si>
    <t>PART=BGA169-23x23-P1.5</t>
  </si>
  <si>
    <t>BGA176-15x15-P1.0</t>
  </si>
  <si>
    <t>PART=BGA176-15x15-P1.0</t>
  </si>
  <si>
    <t>BGA192-21x21-P1.27</t>
  </si>
  <si>
    <t>PART=BGA192-21x21-P1.27</t>
  </si>
  <si>
    <t>BGA196-15x15-P1.0</t>
  </si>
  <si>
    <t>PART=BGA196-15x15-P1.0</t>
  </si>
  <si>
    <t>BGA196-19x19-P1.27</t>
  </si>
  <si>
    <t>PART=BGA196-19x19-P1.27</t>
  </si>
  <si>
    <t>BGA208-17x17-P1.0</t>
  </si>
  <si>
    <t>PART=BGA208-17x17-P1.0</t>
  </si>
  <si>
    <t>BGA208-23x23-P1.27</t>
  </si>
  <si>
    <t>PART=BGA208-23x23-P1.27</t>
  </si>
  <si>
    <t>BGA21-8.6x8.6-P1.5</t>
  </si>
  <si>
    <t>PART=BGA21-8.6x8.6-P1.5</t>
  </si>
  <si>
    <t>BGA217-23x23-P1.27</t>
  </si>
  <si>
    <t>PART=BGA217-23x23-P1.27</t>
  </si>
  <si>
    <t>BGA218-25x25-P1.27</t>
  </si>
  <si>
    <t>PART=BGA218-25x25-P1.27</t>
  </si>
  <si>
    <t>BGA225-23x23-P1.27</t>
  </si>
  <si>
    <t>PART=BGA225-23x23-P1.27</t>
  </si>
  <si>
    <t>BGA225-27x27-P1.5</t>
  </si>
  <si>
    <t>PART=BGA225-27x27-P1.5</t>
  </si>
  <si>
    <t>BGA240-Connector</t>
  </si>
  <si>
    <t>PART=BGA240-Connector</t>
  </si>
  <si>
    <t>BGA241-25x25-P1.27</t>
  </si>
  <si>
    <t>PART=BGA241-25x25-P1.27</t>
  </si>
  <si>
    <t>BGA255-21x21-P1.27</t>
  </si>
  <si>
    <t>PART=BGA255-21x21-P1.27</t>
  </si>
  <si>
    <t>BGA256-17x17-P1.0</t>
  </si>
  <si>
    <t>PART=BGA256-17x17-P1.0</t>
  </si>
  <si>
    <t>BGA256-21x21-P1.27</t>
  </si>
  <si>
    <t>PART=BGA256-21x21-P1.27</t>
  </si>
  <si>
    <t>BGA256-27x27-P1.27</t>
  </si>
  <si>
    <t>PART=BGA256-27x27-P1.27</t>
  </si>
  <si>
    <t>BGA272-27x27-P1.27</t>
  </si>
  <si>
    <t>PART=BGA272-27x27-P1.27</t>
  </si>
  <si>
    <t>BGA272-29x29-P1.27</t>
  </si>
  <si>
    <t>PART=BGA272-29x29-P1.27</t>
  </si>
  <si>
    <t>BGA280-16x16-P0.8</t>
  </si>
  <si>
    <t>PART=BGA280-16x16-P0.8</t>
  </si>
  <si>
    <t>BGA289-19x19-P1.0</t>
  </si>
  <si>
    <t>PART=BGA289-19x19-P1.0</t>
  </si>
  <si>
    <t>BGA292-27x27-P1.27</t>
  </si>
  <si>
    <t>PART=BGA292-27x27-P1.27</t>
  </si>
  <si>
    <t>BGA296-27x27-P1.27</t>
  </si>
  <si>
    <t>PART=BGA296-27x27-P1.27</t>
  </si>
  <si>
    <t>BGA300-27x27-P1.27</t>
  </si>
  <si>
    <t>PART=BGA300-27x27-P1.27</t>
  </si>
  <si>
    <t>BGA303-25x21-P1.27</t>
  </si>
  <si>
    <t>PART=BGA303-25x21-P1.27</t>
  </si>
  <si>
    <t>BGA304-21x25-P1.27</t>
  </si>
  <si>
    <t>PART=BGA304-21x25-P1.27</t>
  </si>
  <si>
    <t>BGA304-31x31-P1.27</t>
  </si>
  <si>
    <t>PART=BGA304-31x31-P1.27</t>
  </si>
  <si>
    <t>BGA313-31x31-P1.27</t>
  </si>
  <si>
    <t>PART=BGA313-31x31-P1.27</t>
  </si>
  <si>
    <t>BGA324-19x19-P1.0</t>
  </si>
  <si>
    <t>PART=BGA324-19x19-P1.0</t>
  </si>
  <si>
    <t>BGA324-23x23-P1.0</t>
  </si>
  <si>
    <t>PART=BGA324-23x23-P1.0</t>
  </si>
  <si>
    <t>BGA324-27x27-P1.27</t>
  </si>
  <si>
    <t>PART=BGA324-27x27-P1.27</t>
  </si>
  <si>
    <t>BGA329-31x31-P1.27</t>
  </si>
  <si>
    <t>PART=BGA329-31x31-P1.27</t>
  </si>
  <si>
    <t>BGA352-27x27-P1.0</t>
  </si>
  <si>
    <t>PART=BGA352-27x27-P1.0</t>
  </si>
  <si>
    <t>BGA352-35x35-P1.27</t>
  </si>
  <si>
    <t>PART=BGA352-35x35-P1.27</t>
  </si>
  <si>
    <t>BGA356-35x35-P1.27</t>
  </si>
  <si>
    <t>PART=BGA356-35x35-P1.27</t>
  </si>
  <si>
    <t>BGA357-25x25-P1.27</t>
  </si>
  <si>
    <t>PART=BGA357-25x25-P1.27</t>
  </si>
  <si>
    <t>BGA360-25x25-P1.27</t>
  </si>
  <si>
    <t>PART=BGA360-25x25-P1.27</t>
  </si>
  <si>
    <t>BGA361-25x25-P1.27</t>
  </si>
  <si>
    <t>PART=BGA361-25x25-P1.27</t>
  </si>
  <si>
    <t>BGA364-21x21-P1.0</t>
  </si>
  <si>
    <t>PART=BGA364-21x21-P1.0</t>
  </si>
  <si>
    <t>BGA388-35x35-P1.27</t>
  </si>
  <si>
    <t>PART=BGA388-35x35-P1.27</t>
  </si>
  <si>
    <t>BGA400-27x27-P1.27</t>
  </si>
  <si>
    <t>PART=BGA400-27x27-P1.27</t>
  </si>
  <si>
    <t>BGA413-25x25-P1.0</t>
  </si>
  <si>
    <t>PART=BGA413-25x25-P1.0</t>
  </si>
  <si>
    <t>BGA416-27x27-P1.0</t>
  </si>
  <si>
    <t>PART=BGA416-27x27-P1.0</t>
  </si>
  <si>
    <t>BGA432-40x40-P1.27</t>
  </si>
  <si>
    <t>PART=BGA432-40x40-P1.27</t>
  </si>
  <si>
    <t>BGA452-35x35-P1.27</t>
  </si>
  <si>
    <t>PART=BGA452-35x35-P1.27</t>
  </si>
  <si>
    <t>BGA456-23x23-P1.0</t>
  </si>
  <si>
    <t>PART=BGA456-23x23-P1.0</t>
  </si>
  <si>
    <t>BGA456-35x35-P1.27</t>
  </si>
  <si>
    <t>PART=BGA456-35x35-P1.27</t>
  </si>
  <si>
    <t>BGA480-37.5x37.5-P1.27</t>
  </si>
  <si>
    <t>PART=BGA480-37.5x37.5-P1.27</t>
  </si>
  <si>
    <t>BGA484-23x23-P1.0</t>
  </si>
  <si>
    <t>PART=BGA484-23x23-P1.0</t>
  </si>
  <si>
    <t>BGA492-35x35-P1.27</t>
  </si>
  <si>
    <t>PART=BGA492-35x35-P1.27</t>
  </si>
  <si>
    <t>BGA503-33x33-P1.27</t>
  </si>
  <si>
    <t>PART=BGA503-33x33-P1.27</t>
  </si>
  <si>
    <t>BGA520-40x40-P1.27</t>
  </si>
  <si>
    <t>PART=BGA520-40x40-P1.27</t>
  </si>
  <si>
    <t>BGA553-37.5x37.5-P1.27</t>
  </si>
  <si>
    <t>PART=BGA553-37.5x37.5-P1.27</t>
  </si>
  <si>
    <t>BGA560-40x40-P1.0</t>
  </si>
  <si>
    <t>PART=BGA560-40x40-P1.0</t>
  </si>
  <si>
    <t>BGA560-42.5x42.5-P1.27</t>
  </si>
  <si>
    <t>PART=BGA560-42.5x42.5-P1.27</t>
  </si>
  <si>
    <t>BGA576-37.5x37.5-P1.27</t>
  </si>
  <si>
    <t>PART=BGA576-37.5x37.5-P1.27</t>
  </si>
  <si>
    <t>BGA576-40x40-P1.27</t>
  </si>
  <si>
    <t>PART=BGA576-40x40-P1.27</t>
  </si>
  <si>
    <t>BGA600-40x40-P1.27</t>
  </si>
  <si>
    <t>PART=BGA600-40x40-P1.27</t>
  </si>
  <si>
    <t>BGA600-45x45-P1.27</t>
  </si>
  <si>
    <t>PART=BGA600-45x45-P1.27</t>
  </si>
  <si>
    <t>BGA600-47x47-P1.27</t>
  </si>
  <si>
    <t>PART=BGA600-47x47-P1.27</t>
  </si>
  <si>
    <t>BGA625-32.5x32.5-P1.27</t>
  </si>
  <si>
    <t>PART=BGA625-32.5x32.5-P1.27</t>
  </si>
  <si>
    <t>BGA625-33x33-P1.27</t>
  </si>
  <si>
    <t>PART=BGA625-33x33-P1.27</t>
  </si>
  <si>
    <t>BGA64-13x10-P1.0</t>
  </si>
  <si>
    <t>PART=BGA64-13x10-P1.0</t>
  </si>
  <si>
    <t>BGA644-40x40-P1.27</t>
  </si>
  <si>
    <t>PART=BGA644-40x40-P1.27</t>
  </si>
  <si>
    <t>BGA652-45x45-P1.27</t>
  </si>
  <si>
    <t>PART=BGA652-45x45-P1.27</t>
  </si>
  <si>
    <t>BGA672-27x27-P1.0</t>
  </si>
  <si>
    <t>PART=BGA672-27x27-P1.0</t>
  </si>
  <si>
    <t>BGA673-37.5x37.5-P1.27</t>
  </si>
  <si>
    <t>PART=BGA673-37.5x37.5-P1.27</t>
  </si>
  <si>
    <t>BGA675-27x27-P1.0</t>
  </si>
  <si>
    <t>PART=BGA675-27x27-P1.0</t>
  </si>
  <si>
    <t>BGA676-27x27-P1.0</t>
  </si>
  <si>
    <t>PART=BGA676-27x27-P1.0</t>
  </si>
  <si>
    <t>BGA680-40x40-P1.0</t>
  </si>
  <si>
    <t>PART=BGA680-40x40-P1.0</t>
  </si>
  <si>
    <t>BGA768-40x40-P1.0</t>
  </si>
  <si>
    <t>PART=BGA768-40x40-P1.0</t>
  </si>
  <si>
    <t>BGA792-40x40-P1.0</t>
  </si>
  <si>
    <t>PART=BGA792-40x40-P1.0</t>
  </si>
  <si>
    <t>BGA792-41.5x41.5-P1.0</t>
  </si>
  <si>
    <t>PART=BGA792-41.5x41.5-P1.0</t>
  </si>
  <si>
    <t>BGA86-18x16-P1.5</t>
  </si>
  <si>
    <t>PART=BGA86-18x16-P1.5</t>
  </si>
  <si>
    <t>BGA860-42.5x42.5-P1.0</t>
  </si>
  <si>
    <t>PART=BGA860-42.5x42.5-P1.0</t>
  </si>
  <si>
    <t>BGA88-8.0x11-P0.8</t>
  </si>
  <si>
    <t>PART=BGA88-8.0x11-P0.8</t>
  </si>
  <si>
    <t>BGA900-31x31-P1.0</t>
  </si>
  <si>
    <t>PART=BGA900-31x31-P1.0</t>
  </si>
  <si>
    <t>BGA96-13.5x5.5-P0.8</t>
  </si>
  <si>
    <t>PART=BGA96-13.5x5.5-P0.8</t>
  </si>
  <si>
    <t>CCGA-1088-P1.27</t>
  </si>
  <si>
    <t>PART=CCGA-1088-P1.27</t>
  </si>
  <si>
    <t>CCGA-1247-P1.0</t>
  </si>
  <si>
    <t>PART=CCGA-1247-P1.0</t>
  </si>
  <si>
    <t>CCGA-1657-P1.0</t>
  </si>
  <si>
    <t>PART=CCGA-1657-P1.0</t>
  </si>
  <si>
    <t>CCGA-625-P1.27</t>
  </si>
  <si>
    <t>PART=CCGA-625-P1.27</t>
  </si>
  <si>
    <t>CCGA-824</t>
  </si>
  <si>
    <t>PART=CCGA-824</t>
  </si>
  <si>
    <t>CCGA-824-P1.27</t>
  </si>
  <si>
    <t>PART=CCGA-824-P1.27</t>
  </si>
  <si>
    <t>CONN-54x6.0-T4.8</t>
  </si>
  <si>
    <t>PART=CONN-54x6.0-T4.8</t>
  </si>
  <si>
    <t>CONN-54x6.0-T6.6</t>
  </si>
  <si>
    <t>PART=CONN-54x6.0-T6.6</t>
  </si>
  <si>
    <t>CONN100-46x5.6-P0.8</t>
  </si>
  <si>
    <t>PART=CONN100-46x5.6-P0.8</t>
  </si>
  <si>
    <t>CONN100-64x4.2-P1.0</t>
  </si>
  <si>
    <t>PART=CONN100-64x4.2-P1.0</t>
  </si>
  <si>
    <t>CONN20-25x10</t>
  </si>
  <si>
    <t>PART=CONN20-25x10</t>
  </si>
  <si>
    <t>CONN40-24x6.3-P0.5</t>
  </si>
  <si>
    <t>PART=CONN40-24x6.3-P0.5</t>
  </si>
  <si>
    <t>CSP15-P0.5</t>
  </si>
  <si>
    <t>PART=CSP15-P0.5</t>
  </si>
  <si>
    <t>CSP30-P0.65</t>
  </si>
  <si>
    <t>PART=CSP30-P0.65</t>
  </si>
  <si>
    <t>CSP5-PO.5</t>
  </si>
  <si>
    <t>PART=CSP5-PO.5</t>
  </si>
  <si>
    <t>CSP8-P0.5</t>
  </si>
  <si>
    <t>PART=CSP8-P0.5</t>
  </si>
  <si>
    <t>CSP9-P0.5</t>
  </si>
  <si>
    <t>PART=CSP9-P0.5</t>
  </si>
  <si>
    <t>CSP9-P0.65</t>
  </si>
  <si>
    <t>PART=CSP9-P0.65</t>
  </si>
  <si>
    <t>D-SHELL-9-Pin</t>
  </si>
  <si>
    <t>PART=D-SHELL-9-Pin</t>
  </si>
  <si>
    <t>D2PAK2-P5.0</t>
  </si>
  <si>
    <t>PART=D2PAK2-P5.0</t>
  </si>
  <si>
    <t>D2PAK3-P2.5</t>
  </si>
  <si>
    <t>PART=D2PAK3-P2.5</t>
  </si>
  <si>
    <t>D2PAK3-P2.54</t>
  </si>
  <si>
    <t>PART=D2PAK3-P2.54</t>
  </si>
  <si>
    <t>D2PAK5-P1.27</t>
  </si>
  <si>
    <t>PART=D2PAK5-P1.27</t>
  </si>
  <si>
    <t>D2PAK5-P1.7</t>
  </si>
  <si>
    <t>PART=D2PAK5-P1.7</t>
  </si>
  <si>
    <t>D2PAK7-P1.27</t>
  </si>
  <si>
    <t>PART=D2PAK7-P1.27</t>
  </si>
  <si>
    <t>D3PAK</t>
  </si>
  <si>
    <t>PART=D3PAK</t>
  </si>
  <si>
    <t>PART=DIODE(5335_T2.2)</t>
  </si>
  <si>
    <t>PART=DPAK</t>
  </si>
  <si>
    <t>FC-32-P0.2</t>
  </si>
  <si>
    <t>PART=FC-32-P0.2</t>
  </si>
  <si>
    <t>FC-96-P0.2</t>
  </si>
  <si>
    <t>PART=FC-96-P0.2</t>
  </si>
  <si>
    <t>FP48-30x30-P1.27</t>
  </si>
  <si>
    <t>PART=FP48-30x30-P1.27</t>
  </si>
  <si>
    <t>FUSE-6.1x2.1</t>
  </si>
  <si>
    <t>PART=FUSE-6.1x2.1</t>
  </si>
  <si>
    <t>FUSE-7.3x3.2</t>
  </si>
  <si>
    <t>PART=FUSE-7.3x3.2</t>
  </si>
  <si>
    <t>FUSE-9.5x5.1</t>
  </si>
  <si>
    <t>PART=FUSE-9.5x5.1</t>
  </si>
  <si>
    <t>HEMT-12x12</t>
  </si>
  <si>
    <t>PART=HEMT-12x12</t>
  </si>
  <si>
    <t>HEMT-4.4x4.4</t>
  </si>
  <si>
    <t>PART=HEMT-4.4x4.4</t>
  </si>
  <si>
    <t>HEMT-4.8x4.8</t>
  </si>
  <si>
    <t>PART=HEMT-4.8x4.8</t>
  </si>
  <si>
    <t>HEMT-5.6x5.6</t>
  </si>
  <si>
    <t>PART=HEMT-5.6x5.6</t>
  </si>
  <si>
    <t>HEMT-7.1x7.1</t>
  </si>
  <si>
    <t>PART=HEMT-7.1x7.1</t>
  </si>
  <si>
    <t>IND-1.0x3.5-T2.0</t>
  </si>
  <si>
    <t>PART=IND-1.0x3.5-T2.0</t>
  </si>
  <si>
    <t>IND-1.3x1.7-T1.7</t>
  </si>
  <si>
    <t>PART=IND-1.3x1.7-T1.7</t>
  </si>
  <si>
    <t>IND-1.9x1.9-T7.5</t>
  </si>
  <si>
    <t>PART=IND-1.9x1.9-T7.5</t>
  </si>
  <si>
    <t>IND-10x10-T4.6</t>
  </si>
  <si>
    <t>PART=IND-10x10-T4.6</t>
  </si>
  <si>
    <t>IND-10x4.9-T4.7</t>
  </si>
  <si>
    <t>PART=IND-10x4.9-T4.7</t>
  </si>
  <si>
    <t>IND-11x11-T3.4</t>
  </si>
  <si>
    <t>PART=IND-11x11-T3.4</t>
  </si>
  <si>
    <t>IND-11x11-T5.0</t>
  </si>
  <si>
    <t>PART=IND-11x11-T5.0</t>
  </si>
  <si>
    <t>IND-11x11-T5.6</t>
  </si>
  <si>
    <t>PART=IND-11x11-T5.6</t>
  </si>
  <si>
    <t>IND-11x14-T7.6</t>
  </si>
  <si>
    <t>PART=IND-11x14-T7.6</t>
  </si>
  <si>
    <t>IND-11x6.4-P1.27</t>
  </si>
  <si>
    <t>PART=IND-11x6.4-P1.27</t>
  </si>
  <si>
    <t>IND-11x9.6-T5.2</t>
  </si>
  <si>
    <t>PART=IND-11x9.6-T5.2</t>
  </si>
  <si>
    <t>IND-12.5x12.7-T5.5</t>
  </si>
  <si>
    <t>PART=IND-12.5x12.7-T5.5</t>
  </si>
  <si>
    <t>IND-12x12-T4.5</t>
  </si>
  <si>
    <t>PART=IND-12x12-T4.5</t>
  </si>
  <si>
    <t>IND-12x12-T5.0</t>
  </si>
  <si>
    <t>PART=IND-12x12-T5.0</t>
  </si>
  <si>
    <t>IND-12x12-T5.5</t>
  </si>
  <si>
    <t>PART=IND-12x12-T5.5</t>
  </si>
  <si>
    <t>IND-12x12-T7.6</t>
  </si>
  <si>
    <t>PART=IND-12x12-T7.6</t>
  </si>
  <si>
    <t>IND-12x15-T8.3</t>
  </si>
  <si>
    <t>PART=IND-12x15-T8.3</t>
  </si>
  <si>
    <t>IND-12x6.3-T5.4</t>
  </si>
  <si>
    <t>PART=IND-12x6.3-T5.4</t>
  </si>
  <si>
    <t>IND-12x9.3-T6.3</t>
  </si>
  <si>
    <t>PART=IND-12x9.3-T6.3</t>
  </si>
  <si>
    <t>IND-13x13-T6.2</t>
  </si>
  <si>
    <t>PART=IND-13x13-T6.2</t>
  </si>
  <si>
    <t>IND-13x14-T9.4</t>
  </si>
  <si>
    <t>PART=IND-13x14-T9.4</t>
  </si>
  <si>
    <t>IND-13x5.7-T5.5</t>
  </si>
  <si>
    <t>PART=IND-13x5.7-T5.5</t>
  </si>
  <si>
    <t>IND-13x9.2-T11</t>
  </si>
  <si>
    <t>PART=IND-13x9.2-T11</t>
  </si>
  <si>
    <t>IND-13x9.2-T2.9</t>
  </si>
  <si>
    <t>PART=IND-13x9.2-T2.9</t>
  </si>
  <si>
    <t>IND-14x14-T5.7</t>
  </si>
  <si>
    <t>PART=IND-14x14-T5.7</t>
  </si>
  <si>
    <t>IND-14x8.6-T5.5</t>
  </si>
  <si>
    <t>PART=IND-14x8.6-T5.5</t>
  </si>
  <si>
    <t>IND-15x15-T8.9</t>
  </si>
  <si>
    <t>PART=IND-15x15-T8.9</t>
  </si>
  <si>
    <t>IND-15x16-T7.3</t>
  </si>
  <si>
    <t>PART=IND-15x16-T7.3</t>
  </si>
  <si>
    <t>IND-17x7.7-T5.2</t>
  </si>
  <si>
    <t>PART=IND-17x7.7-T5.2</t>
  </si>
  <si>
    <t>IND-18x15-T6.7</t>
  </si>
  <si>
    <t>PART=IND-18x15-T6.7</t>
  </si>
  <si>
    <t>IND-18x18-T9.7</t>
  </si>
  <si>
    <t>PART=IND-18x18-T9.7</t>
  </si>
  <si>
    <t>IND-2.1x3.3-T1.3</t>
  </si>
  <si>
    <t>PART=IND-2.1x3.3-T1.3</t>
  </si>
  <si>
    <t>IND-2.2x3.0-T2.2</t>
  </si>
  <si>
    <t>PART=IND-2.2x3.0-T2.2</t>
  </si>
  <si>
    <t>IND-2.4x2.1-T1.6</t>
  </si>
  <si>
    <t>PART=IND-2.4x2.1-T1.6</t>
  </si>
  <si>
    <t>IND-2.5x3.3-T2.3</t>
  </si>
  <si>
    <t>PART=IND-2.5x3.3-T2.3</t>
  </si>
  <si>
    <t>IND-2.6x2.4-T1.8</t>
  </si>
  <si>
    <t>PART=IND-2.6x2.4-T1.8</t>
  </si>
  <si>
    <t>IND-21x16-T6.9</t>
  </si>
  <si>
    <t>PART=IND-21x16-T6.9</t>
  </si>
  <si>
    <t>IND-22x23-T11</t>
  </si>
  <si>
    <t>PART=IND-22x23-T11</t>
  </si>
  <si>
    <t>IND-23x23-T12</t>
  </si>
  <si>
    <t>PART=IND-23x23-T12</t>
  </si>
  <si>
    <t>IND-3.0x3.6-T1.7</t>
  </si>
  <si>
    <t>PART=IND-3.0x3.6-T1.7</t>
  </si>
  <si>
    <t>IND-3.2x1.7-T1.7</t>
  </si>
  <si>
    <t>PART=IND-3.2x1.7-T1.7</t>
  </si>
  <si>
    <t>IND-3.2x2.4-T2.5</t>
  </si>
  <si>
    <t>PART=IND-3.2x2.4-T2.5</t>
  </si>
  <si>
    <t>IND-3.3x1.6-T1.9</t>
  </si>
  <si>
    <t>PART=IND-3.3x1.6-T1.9</t>
  </si>
  <si>
    <t>IND-3.3x2.4-T2.3</t>
  </si>
  <si>
    <t>PART=IND-3.3x2.4-T2.3</t>
  </si>
  <si>
    <t>IND-3.3x2.5-T2.2</t>
  </si>
  <si>
    <t>PART=IND-3.3x2.5-T2.2</t>
  </si>
  <si>
    <t>IND-3.4x4.0-T2.8</t>
  </si>
  <si>
    <t>PART=IND-3.4x4.0-T2.8</t>
  </si>
  <si>
    <t>IND-4.0x4.3-T3.2</t>
  </si>
  <si>
    <t>PART=IND-4.0x4.3-T3.2</t>
  </si>
  <si>
    <t>IND-4.0x6.3-T2.8</t>
  </si>
  <si>
    <t>PART=IND-4.0x6.3-T2.8</t>
  </si>
  <si>
    <t>IND-4.6x3.2-T2.5</t>
  </si>
  <si>
    <t>PART=IND-4.6x3.2-T2.5</t>
  </si>
  <si>
    <t>IND-4.7x3.2-T3.4</t>
  </si>
  <si>
    <t>PART=IND-4.7x3.2-T3.4</t>
  </si>
  <si>
    <t>IND-4.8x6.0-T4.5</t>
  </si>
  <si>
    <t>PART=IND-4.8x6.0-T4.5</t>
  </si>
  <si>
    <t>IND-4.9x4.8-T4.3</t>
  </si>
  <si>
    <t>PART=IND-4.9x4.8-T4.3</t>
  </si>
  <si>
    <t>IND-5.5x5.0-T3.2</t>
  </si>
  <si>
    <t>PART=IND-5.5x5.0-T3.2</t>
  </si>
  <si>
    <t>IND-5.5x5.0-T4.6</t>
  </si>
  <si>
    <t>PART=IND-5.5x5.0-T4.6</t>
  </si>
  <si>
    <t>IND-5.5x6.2-T4.4</t>
  </si>
  <si>
    <t>PART=IND-5.5x6.2-T4.4</t>
  </si>
  <si>
    <t>IND-5.6x4.7-T2.8</t>
  </si>
  <si>
    <t>PART=IND-5.6x4.7-T2.8</t>
  </si>
  <si>
    <t>IND-5.6x5.0-T5.0</t>
  </si>
  <si>
    <t>PART=IND-5.6x5.0-T5.0</t>
  </si>
  <si>
    <t>IND-5.6x6.2-T5.8</t>
  </si>
  <si>
    <t>PART=IND-5.6x6.2-T5.8</t>
  </si>
  <si>
    <t>IND-5.6x6.3-T5.2</t>
  </si>
  <si>
    <t>PART=IND-5.6x6.3-T5.2</t>
  </si>
  <si>
    <t>IND-5.6x7.0-T5.0</t>
  </si>
  <si>
    <t>PART=IND-5.6x7.0-T5.0</t>
  </si>
  <si>
    <t>IND-5.7x5.3-T4.5</t>
  </si>
  <si>
    <t>PART=IND-5.7x5.3-T4.5</t>
  </si>
  <si>
    <t>IND-5.8x6.4-T5.4</t>
  </si>
  <si>
    <t>PART=IND-5.8x6.4-T5.4</t>
  </si>
  <si>
    <t>IND-5.9x9.6-T4.8</t>
  </si>
  <si>
    <t>PART=IND-5.9x9.6-T4.8</t>
  </si>
  <si>
    <t>IND-6.1x6.4-T4.4</t>
  </si>
  <si>
    <t>PART=IND-6.1x6.4-T4.4</t>
  </si>
  <si>
    <t>IND-6.2x4.0-T2.7</t>
  </si>
  <si>
    <t>PART=IND-6.2x4.0-T2.7</t>
  </si>
  <si>
    <t>IND-6.3x2.6-T2.7</t>
  </si>
  <si>
    <t>PART=IND-6.3x2.6-T2.7</t>
  </si>
  <si>
    <t>IND-6.3x8.6-T2.5</t>
  </si>
  <si>
    <t>PART=IND-6.3x8.6-T2.5</t>
  </si>
  <si>
    <t>IND-6.4x7.0-T5.2</t>
  </si>
  <si>
    <t>PART=IND-6.4x7.0-T5.2</t>
  </si>
  <si>
    <t>IND-6.5x4.5-T2.8</t>
  </si>
  <si>
    <t>PART=IND-6.5x4.5-T2.8</t>
  </si>
  <si>
    <t>IND-6.8x4.5-T6.0</t>
  </si>
  <si>
    <t>PART=IND-6.8x4.5-T6.0</t>
  </si>
  <si>
    <t>IND-6.8x6.1-T3.3</t>
  </si>
  <si>
    <t>PART=IND-6.8x6.1-T3.3</t>
  </si>
  <si>
    <t>IND-7.0x5.0-T4.7</t>
  </si>
  <si>
    <t>PART=IND-7.0x5.0-T4.7</t>
  </si>
  <si>
    <t>IND-7.1x7.1-T3.2</t>
  </si>
  <si>
    <t>PART=IND-7.1x7.1-T3.2</t>
  </si>
  <si>
    <t>IND-7.3x7.3-T3.2</t>
  </si>
  <si>
    <t>PART=IND-7.3x7.3-T3.2</t>
  </si>
  <si>
    <t>IND-7.6x7.0-T3.5</t>
  </si>
  <si>
    <t>PART=IND-7.6x7.0-T3.5</t>
  </si>
  <si>
    <t>IND-8.4x6.9-T5.6</t>
  </si>
  <si>
    <t>PART=IND-8.4x6.9-T5.6</t>
  </si>
  <si>
    <t>IND-8.4x7.9-T5.5</t>
  </si>
  <si>
    <t>PART=IND-8.4x7.9-T5.5</t>
  </si>
  <si>
    <t>IND-8.9x7.7-T1.4</t>
  </si>
  <si>
    <t>PART=IND-8.9x7.7-T1.4</t>
  </si>
  <si>
    <t>IND-9.1x8.1-T5.6</t>
  </si>
  <si>
    <t>PART=IND-9.1x8.1-T5.6</t>
  </si>
  <si>
    <t>IND-9.1x8.2-T5.3</t>
  </si>
  <si>
    <t>PART=IND-9.1x8.2-T5.3</t>
  </si>
  <si>
    <t>LED-3.2x2.5</t>
  </si>
  <si>
    <t>PART=LED-3.2x2.5</t>
  </si>
  <si>
    <t>LED-3.6x2.2</t>
  </si>
  <si>
    <t>PART=LED-3.6x2.2</t>
  </si>
  <si>
    <t>LED-7.0x2.2</t>
  </si>
  <si>
    <t>PART=LED-7.0x2.2</t>
  </si>
  <si>
    <t>LPCC-16</t>
  </si>
  <si>
    <t>PART=LPCC-16</t>
  </si>
  <si>
    <t>LQFP100-P0.5</t>
  </si>
  <si>
    <t>PART=LQFP100-P0.5</t>
  </si>
  <si>
    <t>LQFP100-P0.65R</t>
  </si>
  <si>
    <t>PART=LQFP100-P0.65R</t>
  </si>
  <si>
    <t>LQFP12-P0.8</t>
  </si>
  <si>
    <t>PART=LQFP12-P0.8</t>
  </si>
  <si>
    <t>LQFP120-P0.4</t>
  </si>
  <si>
    <t>PART=LQFP120-P0.4</t>
  </si>
  <si>
    <t>LQFP120-P0.5R</t>
  </si>
  <si>
    <t>PART=LQFP120-P0.5R</t>
  </si>
  <si>
    <t>LQFP128-P0.4</t>
  </si>
  <si>
    <t>PART=LQFP128-P0.4</t>
  </si>
  <si>
    <t>LQFP128-P0.5R</t>
  </si>
  <si>
    <t>PART=LQFP128-P0.5R</t>
  </si>
  <si>
    <t>LQFP144-P0.5</t>
  </si>
  <si>
    <t>PART=LQFP144-P0.5</t>
  </si>
  <si>
    <t>LQFP160-P0.5</t>
  </si>
  <si>
    <t>PART=LQFP160-P0.5</t>
  </si>
  <si>
    <t>LQFP168-P0.3</t>
  </si>
  <si>
    <t>PART=LQFP168-P0.3</t>
  </si>
  <si>
    <t>LQFP176-P0.4</t>
  </si>
  <si>
    <t>PART=LQFP176-P0.4</t>
  </si>
  <si>
    <t>LQFP176-P0.5</t>
  </si>
  <si>
    <t>PART=LQFP176-P0.5</t>
  </si>
  <si>
    <t>LQFP208-P0.5</t>
  </si>
  <si>
    <t>PART=LQFP208-P0.5</t>
  </si>
  <si>
    <t>LQFP216-P0.4</t>
  </si>
  <si>
    <t>PART=LQFP216-P0.4</t>
  </si>
  <si>
    <t>LQFP256-P0.4</t>
  </si>
  <si>
    <t>PART=LQFP256-P0.4</t>
  </si>
  <si>
    <t>LQFP32-P0.5</t>
  </si>
  <si>
    <t>PART=LQFP32-P0.5</t>
  </si>
  <si>
    <t>LQFP32-P0.8</t>
  </si>
  <si>
    <t>PART=LQFP32-P0.8</t>
  </si>
  <si>
    <t>LQFP44-P0.8</t>
  </si>
  <si>
    <t>PART=LQFP44-P0.8</t>
  </si>
  <si>
    <t>LQFP44-P1.0</t>
  </si>
  <si>
    <t>PART=LQFP44-P1.0</t>
  </si>
  <si>
    <t>LQFP48-P0.5</t>
  </si>
  <si>
    <t>PART=LQFP48-P0.5</t>
  </si>
  <si>
    <t>LQFP48-P0.8</t>
  </si>
  <si>
    <t>PART=LQFP48-P0.8</t>
  </si>
  <si>
    <t>LQFP52-P0.65</t>
  </si>
  <si>
    <t>PART=LQFP52-P0.65</t>
  </si>
  <si>
    <t>LQFP52-P1.0</t>
  </si>
  <si>
    <t>PART=LQFP52-P1.0</t>
  </si>
  <si>
    <t>LQFP64-P0.4</t>
  </si>
  <si>
    <t>PART=LQFP64-P0.4</t>
  </si>
  <si>
    <t>LQFP64-P0.5</t>
  </si>
  <si>
    <t>PART=LQFP64-P0.5</t>
  </si>
  <si>
    <t>LQFP64-P0.65</t>
  </si>
  <si>
    <t>PART=LQFP64-P0.65</t>
  </si>
  <si>
    <t>LQFP64-P0.8</t>
  </si>
  <si>
    <t>PART=LQFP64-P0.8</t>
  </si>
  <si>
    <t>LQFP64-P1.0R</t>
  </si>
  <si>
    <t>PART=LQFP64-P1.0R</t>
  </si>
  <si>
    <t>LQFP80-P0.4</t>
  </si>
  <si>
    <t>PART=LQFP80-P0.4</t>
  </si>
  <si>
    <t>LQFP80-P0.5</t>
  </si>
  <si>
    <t>PART=LQFP80-P0.5</t>
  </si>
  <si>
    <t>LQFP80-P0.65</t>
  </si>
  <si>
    <t>PART=LQFP80-P0.65</t>
  </si>
  <si>
    <t>LQFP80-P0.8R</t>
  </si>
  <si>
    <t>PART=LQFP80-P0.8R</t>
  </si>
  <si>
    <t>MELF-2.0x1.3</t>
  </si>
  <si>
    <t>PART=MELF-2.0x1.3</t>
  </si>
  <si>
    <t>MELF-3.4x1.4</t>
  </si>
  <si>
    <t>PART=MELF-3.4x1.4</t>
  </si>
  <si>
    <t>MELF-3.6x2.0</t>
  </si>
  <si>
    <t>PART=MELF-3.6x2.0</t>
  </si>
  <si>
    <t>MELF-3.7x1.6</t>
  </si>
  <si>
    <t>PART=MELF-3.7x1.6</t>
  </si>
  <si>
    <t>MELF-5.0x2.0</t>
  </si>
  <si>
    <t>PART=MELF-5.0x2.0</t>
  </si>
  <si>
    <t>MELF-5.0x2.6</t>
  </si>
  <si>
    <t>PART=MELF-5.0x2.6</t>
  </si>
  <si>
    <t>MELF-5.8x2.0</t>
  </si>
  <si>
    <t>PART=MELF-5.8x2.0</t>
  </si>
  <si>
    <t>MELF-5.9x2.2</t>
  </si>
  <si>
    <t>PART=MELF-5.9x2.2</t>
  </si>
  <si>
    <t>MELF-6.4x2.7</t>
  </si>
  <si>
    <t>PART=MELF-6.4x2.7</t>
  </si>
  <si>
    <t>MELF-8.6x3.3</t>
  </si>
  <si>
    <t>PART=MELF-8.6x3.3</t>
  </si>
  <si>
    <t>MELF-9.3x2.6</t>
  </si>
  <si>
    <t>PART=MELF-9.3x2.6</t>
  </si>
  <si>
    <t>MLF-28</t>
  </si>
  <si>
    <t>PART=MLF-28</t>
  </si>
  <si>
    <t>NeXLev-190</t>
  </si>
  <si>
    <t>PART=NeXLev-190</t>
  </si>
  <si>
    <t>NeXLev-380</t>
  </si>
  <si>
    <t>PART=NeXLev-380</t>
  </si>
  <si>
    <t>NeXLev-570</t>
  </si>
  <si>
    <t>PART=NeXLev-570</t>
  </si>
  <si>
    <t>PBGA48(8060_P0.80)</t>
  </si>
  <si>
    <t>PART=PBGA48(8060_P0.80)</t>
  </si>
  <si>
    <t>PHONE-JACK</t>
  </si>
  <si>
    <t>PART=PHONE-JACK</t>
  </si>
  <si>
    <t>PLCC100-36x36</t>
  </si>
  <si>
    <t>PART=PLCC100-36x36</t>
  </si>
  <si>
    <t>PLCC18-8.4x11.9</t>
  </si>
  <si>
    <t>PART=PLCC18-8.4x11.9</t>
  </si>
  <si>
    <t>PLCC18-8.4x13.5</t>
  </si>
  <si>
    <t>PART=PLCC18-8.4x13.5</t>
  </si>
  <si>
    <t>PLCC20-9.9x9.9</t>
  </si>
  <si>
    <t>PART=PLCC20-9.9x9.9</t>
  </si>
  <si>
    <t>PLCC20-Socket</t>
  </si>
  <si>
    <t>PART=PLCC20-Socket</t>
  </si>
  <si>
    <t>PLCC28-12.5x12.5</t>
  </si>
  <si>
    <t>PART=PLCC28-12.5x12.5</t>
  </si>
  <si>
    <t>PLCC28-Socket</t>
  </si>
  <si>
    <t>PART=PLCC28-Socket</t>
  </si>
  <si>
    <t>PLCC28-Socket1</t>
  </si>
  <si>
    <t>PART=PLCC28-Socket1</t>
  </si>
  <si>
    <t>PLCC32-12.5x15</t>
  </si>
  <si>
    <t>PART=PLCC32-12.5x15</t>
  </si>
  <si>
    <t>PLCC32-Socket</t>
  </si>
  <si>
    <t>PART=PLCC32-Socket</t>
  </si>
  <si>
    <t>PLCC32-Socket1</t>
  </si>
  <si>
    <t>PART=PLCC32-Socket1</t>
  </si>
  <si>
    <t>PLCC44-17.6x17.6</t>
  </si>
  <si>
    <t>PART=PLCC44-17.6x17.6</t>
  </si>
  <si>
    <t>PLCC44-Socket</t>
  </si>
  <si>
    <t>PART=PLCC44-Socket</t>
  </si>
  <si>
    <t>PLCC52-20x20</t>
  </si>
  <si>
    <t>PART=PLCC52-20x20</t>
  </si>
  <si>
    <t>PLCC52-Socket</t>
  </si>
  <si>
    <t>PART=PLCC52-Socket</t>
  </si>
  <si>
    <t>PLCC68-25.1x25.1</t>
  </si>
  <si>
    <t>PART=PLCC68-25.1x25.1</t>
  </si>
  <si>
    <t>PLCC68-Socket</t>
  </si>
  <si>
    <t>PART=PLCC68-Socket</t>
  </si>
  <si>
    <t>PLCC84-30.3x30.3</t>
  </si>
  <si>
    <t>PART=PLCC84-30.3x30.3</t>
  </si>
  <si>
    <t>PLCC84-Socket</t>
  </si>
  <si>
    <t>PART=PLCC84-Socket</t>
  </si>
  <si>
    <t>PN-100240</t>
  </si>
  <si>
    <t>PART=PN-100240</t>
  </si>
  <si>
    <t>PN-100900</t>
  </si>
  <si>
    <t>PART=PN-100900</t>
  </si>
  <si>
    <t>PN-101286</t>
  </si>
  <si>
    <t>PART=PN-101286</t>
  </si>
  <si>
    <t>PN-101669</t>
  </si>
  <si>
    <t>PART=PN-101669</t>
  </si>
  <si>
    <t>PN-101682</t>
  </si>
  <si>
    <t>PART=PN-101682</t>
  </si>
  <si>
    <t>PN-101690</t>
  </si>
  <si>
    <t>PART=PN-101690</t>
  </si>
  <si>
    <t>PN-101691</t>
  </si>
  <si>
    <t>PART=PN-101691</t>
  </si>
  <si>
    <t>PN-101721</t>
  </si>
  <si>
    <t>PART=PN-101721</t>
  </si>
  <si>
    <t>PN-101964</t>
  </si>
  <si>
    <t>PART=PN-101964</t>
  </si>
  <si>
    <t>PN-101991</t>
  </si>
  <si>
    <t>PART=PN-101991</t>
  </si>
  <si>
    <t>PN-102087</t>
  </si>
  <si>
    <t>PART=PN-102087</t>
  </si>
  <si>
    <t>PN-102266</t>
  </si>
  <si>
    <t>PART=PN-102266</t>
  </si>
  <si>
    <t>Led2125</t>
  </si>
  <si>
    <t>PN-102586</t>
  </si>
  <si>
    <t>PART=PN-102586</t>
  </si>
  <si>
    <t>PN-102587</t>
  </si>
  <si>
    <t>PART=PN-102587</t>
  </si>
  <si>
    <t>PN-102589</t>
  </si>
  <si>
    <t>PART=PN-102589</t>
  </si>
  <si>
    <t>PN-102590</t>
  </si>
  <si>
    <t>PART=PN-102590</t>
  </si>
  <si>
    <t>PN-103354</t>
  </si>
  <si>
    <t>PART=PN-103354</t>
  </si>
  <si>
    <t>PN-103792</t>
  </si>
  <si>
    <t>PART=PN-103792</t>
  </si>
  <si>
    <t>PN-104161</t>
  </si>
  <si>
    <t>PART=PN-104161</t>
  </si>
  <si>
    <t>PN-104301</t>
  </si>
  <si>
    <t>PART=PN-104301</t>
  </si>
  <si>
    <t>PN-104367</t>
  </si>
  <si>
    <t>PART=PN-104367</t>
  </si>
  <si>
    <t>PN-104486</t>
  </si>
  <si>
    <t>PART=PN-104486</t>
  </si>
  <si>
    <t>PN-104582</t>
  </si>
  <si>
    <t>PART=PN-104582</t>
  </si>
  <si>
    <t>PN-10467</t>
  </si>
  <si>
    <t>PART=PN-10467</t>
  </si>
  <si>
    <t>PN-104736</t>
  </si>
  <si>
    <t>PART=PN-104736</t>
  </si>
  <si>
    <t>QFN10 2020_t0.85</t>
  </si>
  <si>
    <t>PN-104747</t>
  </si>
  <si>
    <t>PART=PN-104747</t>
  </si>
  <si>
    <t>PN-105704</t>
  </si>
  <si>
    <t>PART=PN-105704</t>
  </si>
  <si>
    <t>PN-105726</t>
  </si>
  <si>
    <t>PART=PN-105726</t>
  </si>
  <si>
    <t>PN-105895</t>
  </si>
  <si>
    <t>PART=PN-105895</t>
  </si>
  <si>
    <t>PN-105918</t>
  </si>
  <si>
    <t>PART=PN-105918</t>
  </si>
  <si>
    <t>PN-105924</t>
  </si>
  <si>
    <t>PART=PN-105924</t>
  </si>
  <si>
    <t>PN-105929</t>
  </si>
  <si>
    <t>PART=PN-105929</t>
  </si>
  <si>
    <t>PN-106061</t>
  </si>
  <si>
    <t>PART=PN-106061</t>
  </si>
  <si>
    <t>PN-107277</t>
  </si>
  <si>
    <t>PART=PN-107277</t>
  </si>
  <si>
    <t>PN-107396</t>
  </si>
  <si>
    <t>PART=PN-107396</t>
  </si>
  <si>
    <t>PN-107742</t>
  </si>
  <si>
    <t>PART=PN-107742</t>
  </si>
  <si>
    <t>PN-107755</t>
  </si>
  <si>
    <t>PART=PN-107755</t>
  </si>
  <si>
    <t>PN-108159-U36</t>
  </si>
  <si>
    <t>PART=PN-108159-U36</t>
  </si>
  <si>
    <t>PN-108257</t>
  </si>
  <si>
    <t>PART=PN-108257</t>
  </si>
  <si>
    <t>PN-108521</t>
  </si>
  <si>
    <t>PART=PN-108521</t>
  </si>
  <si>
    <t>PN-108778</t>
  </si>
  <si>
    <t>PART=PN-108778</t>
  </si>
  <si>
    <t>PN-109509</t>
  </si>
  <si>
    <t>PART=PN-109509</t>
  </si>
  <si>
    <t>0201-C</t>
  </si>
  <si>
    <t>PN-109511</t>
  </si>
  <si>
    <t>PART=PN-109511</t>
  </si>
  <si>
    <t>0201-R</t>
  </si>
  <si>
    <t>PART=PN-110436</t>
  </si>
  <si>
    <t>QFN32</t>
  </si>
  <si>
    <t>PN-111067</t>
  </si>
  <si>
    <t>PART=PN-111067</t>
  </si>
  <si>
    <t>PN-111577</t>
  </si>
  <si>
    <t>PART=PN-111577</t>
  </si>
  <si>
    <t>PN-111612</t>
  </si>
  <si>
    <t>PART=PN-111612</t>
  </si>
  <si>
    <t>PN-112568</t>
  </si>
  <si>
    <t>PART=PN-112568</t>
  </si>
  <si>
    <t>SOT23-5pin</t>
  </si>
  <si>
    <t>PN-112572</t>
  </si>
  <si>
    <t>PART=PN-112572</t>
  </si>
  <si>
    <t>PN-112574</t>
  </si>
  <si>
    <t>PART=PN-112574</t>
  </si>
  <si>
    <t>PN-112577</t>
  </si>
  <si>
    <t>PART=PN-112577</t>
  </si>
  <si>
    <t>PN-112581</t>
  </si>
  <si>
    <t>PART=PN-112581</t>
  </si>
  <si>
    <t>PN-113559</t>
  </si>
  <si>
    <t>PART=PN-113559</t>
  </si>
  <si>
    <t>PN-113924</t>
  </si>
  <si>
    <t>PART=PN-113924</t>
  </si>
  <si>
    <t>QFN24(4040)</t>
  </si>
  <si>
    <t>PN-114593</t>
  </si>
  <si>
    <t>PART=PN-114593</t>
  </si>
  <si>
    <t>PN-114594</t>
  </si>
  <si>
    <t>PART=PN-114594</t>
  </si>
  <si>
    <t>PN-114772</t>
  </si>
  <si>
    <t>PART=PN-114772</t>
  </si>
  <si>
    <t>QFN40(6060)</t>
  </si>
  <si>
    <t>PN-115107</t>
  </si>
  <si>
    <t>PART=PN-115107</t>
  </si>
  <si>
    <t>PN-115377</t>
  </si>
  <si>
    <t>PART=PN-115377</t>
  </si>
  <si>
    <t>PN-115744</t>
  </si>
  <si>
    <t>PART=PN-115744</t>
  </si>
  <si>
    <t>PN-115869</t>
  </si>
  <si>
    <t>PART=PN-115869</t>
  </si>
  <si>
    <t>PN-116989</t>
  </si>
  <si>
    <t>PART=PN-116989</t>
  </si>
  <si>
    <t>QFN20(4040_t0.80)</t>
  </si>
  <si>
    <t>PN-117015</t>
  </si>
  <si>
    <t>PART=PN-117015</t>
  </si>
  <si>
    <t>PN-117028</t>
  </si>
  <si>
    <t>PART=PN-117028</t>
  </si>
  <si>
    <t>PN-117049</t>
  </si>
  <si>
    <t>PART=PN-117049</t>
  </si>
  <si>
    <t>PN-117117</t>
  </si>
  <si>
    <t>PART=PN-117117</t>
  </si>
  <si>
    <t>PN-117287</t>
  </si>
  <si>
    <t>PART=PN-117287</t>
  </si>
  <si>
    <t>PN-117290</t>
  </si>
  <si>
    <t>PART=PN-117290</t>
  </si>
  <si>
    <t>PN-117302</t>
  </si>
  <si>
    <t>PART=PN-117302</t>
  </si>
  <si>
    <t>QFN8 (1809_t0.80)</t>
  </si>
  <si>
    <t>PN-117402</t>
  </si>
  <si>
    <t>PART=PN-117402</t>
  </si>
  <si>
    <t>PN-117664</t>
  </si>
  <si>
    <t>PART=PN-117664</t>
  </si>
  <si>
    <t>PN-117749</t>
  </si>
  <si>
    <t>PART=PN-117749</t>
  </si>
  <si>
    <t>PN-117955</t>
  </si>
  <si>
    <t>PART=PN-117955</t>
  </si>
  <si>
    <t>PN-118240</t>
  </si>
  <si>
    <t>PART=PN-118240</t>
  </si>
  <si>
    <t>SOJ44-400</t>
  </si>
  <si>
    <t>T44W16P</t>
  </si>
  <si>
    <t>PN-119395</t>
  </si>
  <si>
    <t>PART=PN-119395</t>
  </si>
  <si>
    <t>PN-119557</t>
  </si>
  <si>
    <t>PART=PN-119557</t>
  </si>
  <si>
    <t>QFN12(3030)</t>
  </si>
  <si>
    <t>PN-121033</t>
  </si>
  <si>
    <t>PART=PN-121033</t>
  </si>
  <si>
    <t>PN-122120</t>
  </si>
  <si>
    <t>PART=PN-122120</t>
  </si>
  <si>
    <t>PN-122327</t>
  </si>
  <si>
    <t>PART=PN-122327</t>
  </si>
  <si>
    <t>PN-122428-U100</t>
  </si>
  <si>
    <t>PART=PN-122428-U100</t>
  </si>
  <si>
    <t>PQFP100-E</t>
  </si>
  <si>
    <t>PN-124173</t>
  </si>
  <si>
    <t>PART=PN-124173</t>
  </si>
  <si>
    <t>PN-124179</t>
  </si>
  <si>
    <t>PART=PN-124179</t>
  </si>
  <si>
    <t>Led1613-4pin</t>
  </si>
  <si>
    <t>PN-124274</t>
  </si>
  <si>
    <t>PART=PN-124274</t>
  </si>
  <si>
    <t>PN-125801</t>
  </si>
  <si>
    <t>PART=PN-125801</t>
  </si>
  <si>
    <t>TSOP48</t>
  </si>
  <si>
    <t>T32W16P</t>
  </si>
  <si>
    <t>PN-126018</t>
  </si>
  <si>
    <t>PART=PN-126018</t>
  </si>
  <si>
    <t>PN-126162</t>
  </si>
  <si>
    <t>PART=PN-126162</t>
  </si>
  <si>
    <t>PN-127340</t>
  </si>
  <si>
    <t>PART=PN-127340</t>
  </si>
  <si>
    <t>PN-127991</t>
  </si>
  <si>
    <t>PART=PN-127991</t>
  </si>
  <si>
    <t>PN-127992</t>
  </si>
  <si>
    <t>PART=PN-127992</t>
  </si>
  <si>
    <t>PN-127993</t>
  </si>
  <si>
    <t>PART=PN-127993</t>
  </si>
  <si>
    <t>PN-127997</t>
  </si>
  <si>
    <t>PART=PN-127997</t>
  </si>
  <si>
    <t>PN-127998</t>
  </si>
  <si>
    <t>PART=PN-127998</t>
  </si>
  <si>
    <t>PN-129299</t>
  </si>
  <si>
    <t>PART=PN-129299</t>
  </si>
  <si>
    <t>PN-130297</t>
  </si>
  <si>
    <t>PART=PN-130297</t>
  </si>
  <si>
    <t>PN-130718</t>
  </si>
  <si>
    <t>PART=PN-130718</t>
  </si>
  <si>
    <t>PN-130721</t>
  </si>
  <si>
    <t>PART=PN-130721</t>
  </si>
  <si>
    <t>PN-130788</t>
  </si>
  <si>
    <t>PART=PN-130788</t>
  </si>
  <si>
    <t>PN-130790</t>
  </si>
  <si>
    <t>PART=PN-130790</t>
  </si>
  <si>
    <t>PN-132554</t>
  </si>
  <si>
    <t>PART=PN-132554</t>
  </si>
  <si>
    <t>PN-132557</t>
  </si>
  <si>
    <t>PART=PN-132557</t>
  </si>
  <si>
    <t>PN-132680</t>
  </si>
  <si>
    <t>PART=PN-132680</t>
  </si>
  <si>
    <t>PN-133247</t>
  </si>
  <si>
    <t>PART=PN-133247</t>
  </si>
  <si>
    <t>PN-134108</t>
  </si>
  <si>
    <t>PART=PN-134108</t>
  </si>
  <si>
    <t>PN-134110</t>
  </si>
  <si>
    <t>PART=PN-134110</t>
  </si>
  <si>
    <t>PN-136401</t>
  </si>
  <si>
    <t>PART=PN-136401</t>
  </si>
  <si>
    <t>PN-136886</t>
  </si>
  <si>
    <t>PART=PN-136886</t>
  </si>
  <si>
    <t>QFN16 (3030_t0.90)</t>
  </si>
  <si>
    <t>PN-138190</t>
  </si>
  <si>
    <t>PART=PN-138190</t>
  </si>
  <si>
    <t>PN-138215</t>
  </si>
  <si>
    <t>PART=PN-138215</t>
  </si>
  <si>
    <t>PN-138841</t>
  </si>
  <si>
    <t>PART=PN-138841</t>
  </si>
  <si>
    <t>Crystal7030_T1.60</t>
  </si>
  <si>
    <t>PN-139090</t>
  </si>
  <si>
    <t>PART=PN-139090</t>
  </si>
  <si>
    <t>QFN(6Pin)_1616-t0.6</t>
  </si>
  <si>
    <t>PN-139188</t>
  </si>
  <si>
    <t>PART=PN-139188</t>
  </si>
  <si>
    <t>PN-139188-U1</t>
  </si>
  <si>
    <t>PART=PN-139188-U1</t>
  </si>
  <si>
    <t>PN-139188-U23</t>
  </si>
  <si>
    <t>PART=PN-139188-U23</t>
  </si>
  <si>
    <t>PN-13959</t>
  </si>
  <si>
    <t>PART=PN-13959</t>
  </si>
  <si>
    <t>PN-13980</t>
  </si>
  <si>
    <t>PART=PN-13980</t>
  </si>
  <si>
    <t>PN-13983</t>
  </si>
  <si>
    <t>PART=PN-13983</t>
  </si>
  <si>
    <t>PN-139849</t>
  </si>
  <si>
    <t>PART=PN-139849</t>
  </si>
  <si>
    <t>SOIC8(8050_t1.80)</t>
  </si>
  <si>
    <t>PN-139849-IC501</t>
  </si>
  <si>
    <t>PART=PN-139849-IC501</t>
  </si>
  <si>
    <t>PN-139849-U98</t>
  </si>
  <si>
    <t>PART=PN-139849-U98</t>
  </si>
  <si>
    <t>PN-140323</t>
  </si>
  <si>
    <t>PART=PN-140323</t>
  </si>
  <si>
    <t>PN-140328</t>
  </si>
  <si>
    <t>PART=PN-140328</t>
  </si>
  <si>
    <t>PN-141288</t>
  </si>
  <si>
    <t>PART=PN-141288</t>
  </si>
  <si>
    <t>PN-141289</t>
  </si>
  <si>
    <t>PART=PN-141289</t>
  </si>
  <si>
    <t>PN-141566</t>
  </si>
  <si>
    <t>PART=PN-141566</t>
  </si>
  <si>
    <t>PN-142121</t>
  </si>
  <si>
    <t>PART=PN-142121</t>
  </si>
  <si>
    <t>PN-142744</t>
  </si>
  <si>
    <t>PART=PN-142744</t>
  </si>
  <si>
    <t>PN-142855</t>
  </si>
  <si>
    <t>PART=PN-142855</t>
  </si>
  <si>
    <t>QFN6 (1509_t0.80)</t>
  </si>
  <si>
    <t>PN-142856</t>
  </si>
  <si>
    <t>PART=PN-142856</t>
  </si>
  <si>
    <t>PN-142857</t>
  </si>
  <si>
    <t>PART=PN-142857</t>
  </si>
  <si>
    <t>PN-142884</t>
  </si>
  <si>
    <t>PART=PN-142884</t>
  </si>
  <si>
    <t>PN-142887</t>
  </si>
  <si>
    <t>PART=PN-142887</t>
  </si>
  <si>
    <t>PN-142931</t>
  </si>
  <si>
    <t>PART=PN-142931</t>
  </si>
  <si>
    <t>PN-142940</t>
  </si>
  <si>
    <t>PART=PN-142940</t>
  </si>
  <si>
    <t>PN-14333</t>
  </si>
  <si>
    <t>PART=PN-14333</t>
  </si>
  <si>
    <t>PN-14334</t>
  </si>
  <si>
    <t>PART=PN-14334</t>
  </si>
  <si>
    <t>PN-143468</t>
  </si>
  <si>
    <t>PART=PN-143468</t>
  </si>
  <si>
    <t>PN-14348</t>
  </si>
  <si>
    <t>PART=PN-14348</t>
  </si>
  <si>
    <t>BGA54-(8080_p0.8)</t>
  </si>
  <si>
    <t>PN-143705</t>
  </si>
  <si>
    <t>PART=PN-143705</t>
  </si>
  <si>
    <t>PN-146686</t>
  </si>
  <si>
    <t>PART=PN-146686</t>
  </si>
  <si>
    <t>PN-14693</t>
  </si>
  <si>
    <t>PART=PN-14693</t>
  </si>
  <si>
    <t>PN-147762</t>
  </si>
  <si>
    <t>PART=PN-147762</t>
  </si>
  <si>
    <t>PN-147964</t>
  </si>
  <si>
    <t>PART=PN-147964</t>
  </si>
  <si>
    <t>PN-148032</t>
  </si>
  <si>
    <t>PART=PN-148032</t>
  </si>
  <si>
    <t>PN-148317</t>
  </si>
  <si>
    <t>PART=PN-148317</t>
  </si>
  <si>
    <t>PN-148441</t>
  </si>
  <si>
    <t>PART=PN-148441</t>
  </si>
  <si>
    <t>PN-148532</t>
  </si>
  <si>
    <t>PART=PN-148532</t>
  </si>
  <si>
    <t>PN-148534</t>
  </si>
  <si>
    <t>PART=PN-148534</t>
  </si>
  <si>
    <t>PN-148535</t>
  </si>
  <si>
    <t>PART=PN-148535</t>
  </si>
  <si>
    <t>PN-148543</t>
  </si>
  <si>
    <t>PART=PN-148543</t>
  </si>
  <si>
    <t>PN-148546</t>
  </si>
  <si>
    <t>PART=PN-148546</t>
  </si>
  <si>
    <t>PN-148547</t>
  </si>
  <si>
    <t>PART=PN-148547</t>
  </si>
  <si>
    <t>PN-148549</t>
  </si>
  <si>
    <t>PART=PN-148549</t>
  </si>
  <si>
    <t>PN-148551</t>
  </si>
  <si>
    <t>PART=PN-148551</t>
  </si>
  <si>
    <t>PN-148555</t>
  </si>
  <si>
    <t>PART=PN-148555</t>
  </si>
  <si>
    <t>PN-148560</t>
  </si>
  <si>
    <t>PART=PN-148560</t>
  </si>
  <si>
    <t>PN-148561</t>
  </si>
  <si>
    <t>PART=PN-148561</t>
  </si>
  <si>
    <t>PN-148563</t>
  </si>
  <si>
    <t>PART=PN-148563</t>
  </si>
  <si>
    <t>PN-148569</t>
  </si>
  <si>
    <t>PART=PN-148569</t>
  </si>
  <si>
    <t>PN-150090</t>
  </si>
  <si>
    <t>PART=PN-150090</t>
  </si>
  <si>
    <t>PN-151206</t>
  </si>
  <si>
    <t>PART=PN-151206</t>
  </si>
  <si>
    <t>PN-152323</t>
  </si>
  <si>
    <t>PART=PN-152323</t>
  </si>
  <si>
    <t>PN-153034</t>
  </si>
  <si>
    <t>PART=PN-153034</t>
  </si>
  <si>
    <t>PN-153364</t>
  </si>
  <si>
    <t>PART=PN-153364</t>
  </si>
  <si>
    <t>PN-153405</t>
  </si>
  <si>
    <t>PART=PN-153405</t>
  </si>
  <si>
    <t>PN-15417</t>
  </si>
  <si>
    <t>PART=PN-15417</t>
  </si>
  <si>
    <t>CAP</t>
  </si>
  <si>
    <t>PN-15427</t>
  </si>
  <si>
    <t>PART=PN-15427</t>
  </si>
  <si>
    <t>PN-155639</t>
  </si>
  <si>
    <t>PART=PN-155639</t>
  </si>
  <si>
    <t>PN-156173</t>
  </si>
  <si>
    <t>PART=PN-156173</t>
  </si>
  <si>
    <t>PN-156256</t>
  </si>
  <si>
    <t>PART=PN-156256</t>
  </si>
  <si>
    <t>PN-156292-U16</t>
  </si>
  <si>
    <t>PART=PN-156292-U16</t>
  </si>
  <si>
    <t>BGA144_P1.0(1313_t1.50)</t>
  </si>
  <si>
    <t>PN-156294</t>
  </si>
  <si>
    <t>PART=PN-156294</t>
  </si>
  <si>
    <t>PN-156295</t>
  </si>
  <si>
    <t>PART=PN-156295</t>
  </si>
  <si>
    <t>PN-156297</t>
  </si>
  <si>
    <t>PART=PN-156297</t>
  </si>
  <si>
    <t>PN-157140</t>
  </si>
  <si>
    <t>PART=PN-157140</t>
  </si>
  <si>
    <t>PN-157141</t>
  </si>
  <si>
    <t>PART=PN-157141</t>
  </si>
  <si>
    <t>PN-157593</t>
  </si>
  <si>
    <t>PART=PN-157593</t>
  </si>
  <si>
    <t>PN-157918</t>
  </si>
  <si>
    <t>PART=PN-157918</t>
  </si>
  <si>
    <t>PN-158183</t>
  </si>
  <si>
    <t>PART=PN-158183</t>
  </si>
  <si>
    <t>PN-158373</t>
  </si>
  <si>
    <t>PART=PN-158373</t>
  </si>
  <si>
    <t>PN-158419</t>
  </si>
  <si>
    <t>PART=PN-158419</t>
  </si>
  <si>
    <t>PN-158420</t>
  </si>
  <si>
    <t>PART=PN-158420</t>
  </si>
  <si>
    <t>PN-158421</t>
  </si>
  <si>
    <t>PART=PN-158421</t>
  </si>
  <si>
    <t>PN-158423</t>
  </si>
  <si>
    <t>PART=PN-158423</t>
  </si>
  <si>
    <t>PN-158472</t>
  </si>
  <si>
    <t>PART=PN-158472</t>
  </si>
  <si>
    <t>PN-158476</t>
  </si>
  <si>
    <t>PART=PN-158476</t>
  </si>
  <si>
    <t>PN-158940</t>
  </si>
  <si>
    <t>PART=PN-158940</t>
  </si>
  <si>
    <t>PN-159183</t>
  </si>
  <si>
    <t>PART=PN-159183</t>
  </si>
  <si>
    <t>0402-L</t>
  </si>
  <si>
    <t>PN-159383</t>
  </si>
  <si>
    <t>PART=PN-159383</t>
  </si>
  <si>
    <t>PN-159389</t>
  </si>
  <si>
    <t>PART=PN-159389</t>
  </si>
  <si>
    <t>PN-159514</t>
  </si>
  <si>
    <t>PART=PN-159514</t>
  </si>
  <si>
    <t>PN-159515</t>
  </si>
  <si>
    <t>PART=PN-159515</t>
  </si>
  <si>
    <t>PN-160047</t>
  </si>
  <si>
    <t>PART=PN-160047</t>
  </si>
  <si>
    <t>PN-160140</t>
  </si>
  <si>
    <t>PART=PN-160140</t>
  </si>
  <si>
    <t>PN-160222</t>
  </si>
  <si>
    <t>PART=PN-160222</t>
  </si>
  <si>
    <t>PN-161964</t>
  </si>
  <si>
    <t>PART=PN-161964</t>
  </si>
  <si>
    <t>PN-162734</t>
  </si>
  <si>
    <t>PART=PN-162734</t>
  </si>
  <si>
    <t>PN-16293</t>
  </si>
  <si>
    <t>PART=PN-16293</t>
  </si>
  <si>
    <t>PN-16363-U7</t>
  </si>
  <si>
    <t>PART=PN-16363-U7</t>
  </si>
  <si>
    <t>SOIC28</t>
  </si>
  <si>
    <t>PN-165218</t>
  </si>
  <si>
    <t>PART=PN-165218</t>
  </si>
  <si>
    <t>PN-165720</t>
  </si>
  <si>
    <t>PART=PN-165720</t>
  </si>
  <si>
    <t>PN-16707</t>
  </si>
  <si>
    <t>PART=PN-16707</t>
  </si>
  <si>
    <t>PN-168532</t>
  </si>
  <si>
    <t>PART=PN-168532</t>
  </si>
  <si>
    <t>PN-168705</t>
  </si>
  <si>
    <t>PART=PN-168705</t>
  </si>
  <si>
    <t>PN-168804</t>
  </si>
  <si>
    <t>PART=PN-168804</t>
  </si>
  <si>
    <t>PN-168805</t>
  </si>
  <si>
    <t>PART=PN-168805</t>
  </si>
  <si>
    <t>PN-168824</t>
  </si>
  <si>
    <t>PART=PN-168824</t>
  </si>
  <si>
    <t>PN-168870</t>
  </si>
  <si>
    <t>PART=PN-168870</t>
  </si>
  <si>
    <t>PN-169131</t>
  </si>
  <si>
    <t>PART=PN-169131</t>
  </si>
  <si>
    <t>PN-169139</t>
  </si>
  <si>
    <t>PART=PN-169139</t>
  </si>
  <si>
    <t>PN-169257</t>
  </si>
  <si>
    <t>PART=PN-169257</t>
  </si>
  <si>
    <t>PN-169731</t>
  </si>
  <si>
    <t>PART=PN-169731</t>
  </si>
  <si>
    <t>PN-17022</t>
  </si>
  <si>
    <t>PART=PN-17022</t>
  </si>
  <si>
    <t>PN-170477</t>
  </si>
  <si>
    <t>PART=PN-170477</t>
  </si>
  <si>
    <t>PN-170621</t>
  </si>
  <si>
    <t>PART=PN-170621</t>
  </si>
  <si>
    <t>PN-170623</t>
  </si>
  <si>
    <t>PART=PN-170623</t>
  </si>
  <si>
    <t>PN-170975</t>
  </si>
  <si>
    <t>PART=PN-170975</t>
  </si>
  <si>
    <t>PN-170998</t>
  </si>
  <si>
    <t>PART=PN-170998</t>
  </si>
  <si>
    <t>PN-171414</t>
  </si>
  <si>
    <t>PART=PN-171414</t>
  </si>
  <si>
    <t>PN-171742</t>
  </si>
  <si>
    <t>PART=PN-171742</t>
  </si>
  <si>
    <t>PN-172942</t>
  </si>
  <si>
    <t>PART=PN-172942</t>
  </si>
  <si>
    <t>PN-173172</t>
  </si>
  <si>
    <t>PART=PN-173172</t>
  </si>
  <si>
    <t>PN-173986</t>
  </si>
  <si>
    <t>PART=PN-173986</t>
  </si>
  <si>
    <t>PN-174172</t>
  </si>
  <si>
    <t>PART=PN-174172</t>
  </si>
  <si>
    <t>PN-174345</t>
  </si>
  <si>
    <t>PART=PN-174345</t>
  </si>
  <si>
    <t>PN-174346</t>
  </si>
  <si>
    <t>PART=PN-174346</t>
  </si>
  <si>
    <t>PN-174678</t>
  </si>
  <si>
    <t>PART=PN-174678</t>
  </si>
  <si>
    <t>PN-17518</t>
  </si>
  <si>
    <t>PART=PN-17518</t>
  </si>
  <si>
    <t>PN-175748</t>
  </si>
  <si>
    <t>PART=PN-175748</t>
  </si>
  <si>
    <t>PN-178282</t>
  </si>
  <si>
    <t>PART=PN-178282</t>
  </si>
  <si>
    <t>PN-178363</t>
  </si>
  <si>
    <t>PART=PN-178363</t>
  </si>
  <si>
    <t>PN-178365</t>
  </si>
  <si>
    <t>PART=PN-178365</t>
  </si>
  <si>
    <t>PN-178913</t>
  </si>
  <si>
    <t>PART=PN-178913</t>
  </si>
  <si>
    <t>PN-179760</t>
  </si>
  <si>
    <t>PART=PN-179760</t>
  </si>
  <si>
    <t>PN-180583</t>
  </si>
  <si>
    <t>PART=PN-180583</t>
  </si>
  <si>
    <t>PN-180634</t>
  </si>
  <si>
    <t>PART=PN-180634</t>
  </si>
  <si>
    <t>PN-180640</t>
  </si>
  <si>
    <t>PART=PN-180640</t>
  </si>
  <si>
    <t>PN-180644</t>
  </si>
  <si>
    <t>PART=PN-180644</t>
  </si>
  <si>
    <t>PN-180811</t>
  </si>
  <si>
    <t>PART=PN-180811</t>
  </si>
  <si>
    <t>PN-181403</t>
  </si>
  <si>
    <t>PART=PN-181403</t>
  </si>
  <si>
    <t>PN-181439</t>
  </si>
  <si>
    <t>PART=PN-181439</t>
  </si>
  <si>
    <t>PN-181719</t>
  </si>
  <si>
    <t>PART=PN-181719</t>
  </si>
  <si>
    <t>PN-181725</t>
  </si>
  <si>
    <t>PART=PN-181725</t>
  </si>
  <si>
    <t>PN-182045</t>
  </si>
  <si>
    <t>PART=PN-182045</t>
  </si>
  <si>
    <t>PN-182779</t>
  </si>
  <si>
    <t>PART=PN-182779</t>
  </si>
  <si>
    <t>PN-182791</t>
  </si>
  <si>
    <t>PART=PN-182791</t>
  </si>
  <si>
    <t>PN-182800</t>
  </si>
  <si>
    <t>PART=PN-182800</t>
  </si>
  <si>
    <t>PN-182880</t>
  </si>
  <si>
    <t>PART=PN-182880</t>
  </si>
  <si>
    <t>PN-182882</t>
  </si>
  <si>
    <t>PART=PN-182882</t>
  </si>
  <si>
    <t>DFN8_P1.27(6050_t1.1)PAD4.3</t>
  </si>
  <si>
    <t>PN-18429</t>
  </si>
  <si>
    <t>PART=PN-18429</t>
  </si>
  <si>
    <t>PN-18505</t>
  </si>
  <si>
    <t>PART=PN-18505</t>
  </si>
  <si>
    <t>PN-185333</t>
  </si>
  <si>
    <t>PART=PN-185333</t>
  </si>
  <si>
    <t>PN-187022</t>
  </si>
  <si>
    <t>PART=PN-187022</t>
  </si>
  <si>
    <t>PN-188034</t>
  </si>
  <si>
    <t>PART=PN-188034</t>
  </si>
  <si>
    <t>PN-188035</t>
  </si>
  <si>
    <t>PART=PN-188035</t>
  </si>
  <si>
    <t>PN-188148</t>
  </si>
  <si>
    <t>PART=PN-188148</t>
  </si>
  <si>
    <t>PN-189679</t>
  </si>
  <si>
    <t>PART=PN-189679</t>
  </si>
  <si>
    <t>PN-18973</t>
  </si>
  <si>
    <t>PART=PN-18973</t>
  </si>
  <si>
    <t>PN-190728</t>
  </si>
  <si>
    <t>PART=PN-190728</t>
  </si>
  <si>
    <t>PN-190737</t>
  </si>
  <si>
    <t>PART=PN-190737</t>
  </si>
  <si>
    <t>PN-190738</t>
  </si>
  <si>
    <t>PART=PN-190738</t>
  </si>
  <si>
    <t>PN-190755</t>
  </si>
  <si>
    <t>PART=PN-190755</t>
  </si>
  <si>
    <t>PN-190757</t>
  </si>
  <si>
    <t>PART=PN-190757</t>
  </si>
  <si>
    <t>PN-190758</t>
  </si>
  <si>
    <t>PART=PN-190758</t>
  </si>
  <si>
    <t>PN-190759</t>
  </si>
  <si>
    <t>PART=PN-190759</t>
  </si>
  <si>
    <t>PN-190760</t>
  </si>
  <si>
    <t>PART=PN-190760</t>
  </si>
  <si>
    <t>PN-19360</t>
  </si>
  <si>
    <t>PART=PN-19360</t>
  </si>
  <si>
    <t>PN-193622</t>
  </si>
  <si>
    <t>PART=PN-193622</t>
  </si>
  <si>
    <t>PN-193622-U1</t>
  </si>
  <si>
    <t>PART=PN-193622-U1</t>
  </si>
  <si>
    <t>PN-193622-U21</t>
  </si>
  <si>
    <t>PART=PN-193622-U21</t>
  </si>
  <si>
    <t>PN-194106</t>
  </si>
  <si>
    <t>PART=PN-194106</t>
  </si>
  <si>
    <t>PN-195527</t>
  </si>
  <si>
    <t>PART=PN-195527</t>
  </si>
  <si>
    <t>PN-195528</t>
  </si>
  <si>
    <t>PART=PN-195528</t>
  </si>
  <si>
    <t>PN-195803</t>
  </si>
  <si>
    <t>PART=PN-195803</t>
  </si>
  <si>
    <t>PN-195805</t>
  </si>
  <si>
    <t>PART=PN-195805</t>
  </si>
  <si>
    <t>PN-196127</t>
  </si>
  <si>
    <t>PART=PN-196127</t>
  </si>
  <si>
    <t>PN-196135</t>
  </si>
  <si>
    <t>PART=PN-196135</t>
  </si>
  <si>
    <t>PN-196176</t>
  </si>
  <si>
    <t>PART=PN-196176</t>
  </si>
  <si>
    <t>PN-196179</t>
  </si>
  <si>
    <t>PART=PN-196179</t>
  </si>
  <si>
    <t>PN-198063</t>
  </si>
  <si>
    <t>PART=PN-198063</t>
  </si>
  <si>
    <t>PN-198369</t>
  </si>
  <si>
    <t>PART=PN-198369</t>
  </si>
  <si>
    <t>PN-198424</t>
  </si>
  <si>
    <t>PART=PN-198424</t>
  </si>
  <si>
    <t>PN-198538</t>
  </si>
  <si>
    <t>PART=PN-198538</t>
  </si>
  <si>
    <t>PN-198687</t>
  </si>
  <si>
    <t>PART=PN-198687</t>
  </si>
  <si>
    <t>FUSE</t>
  </si>
  <si>
    <t>PN-198935-U17</t>
  </si>
  <si>
    <t>PART=PN-198935-U17</t>
  </si>
  <si>
    <t>PN-199536</t>
  </si>
  <si>
    <t>PART=PN-199536</t>
  </si>
  <si>
    <t>PN-199616</t>
  </si>
  <si>
    <t>PART=PN-199616</t>
  </si>
  <si>
    <t>PN-200090</t>
  </si>
  <si>
    <t>PART=PN-200090</t>
  </si>
  <si>
    <t>PN-200309</t>
  </si>
  <si>
    <t>PART=PN-200309</t>
  </si>
  <si>
    <t>PN-200611</t>
  </si>
  <si>
    <t>PART=PN-200611</t>
  </si>
  <si>
    <t>Crystal3225_t1.00</t>
  </si>
  <si>
    <t>PN-200612</t>
  </si>
  <si>
    <t>PART=PN-200612</t>
  </si>
  <si>
    <t>PN-200676</t>
  </si>
  <si>
    <t>PART=PN-200676</t>
  </si>
  <si>
    <t>PN-200957</t>
  </si>
  <si>
    <t>PART=PN-200957</t>
  </si>
  <si>
    <t>PN-200958</t>
  </si>
  <si>
    <t>PART=PN-200958</t>
  </si>
  <si>
    <t>PN-201255</t>
  </si>
  <si>
    <t>PART=PN-201255</t>
  </si>
  <si>
    <t>PN-201759</t>
  </si>
  <si>
    <t>PART=PN-201759</t>
  </si>
  <si>
    <t>PN-201909</t>
  </si>
  <si>
    <t>PART=PN-201909</t>
  </si>
  <si>
    <t>PN-201910</t>
  </si>
  <si>
    <t>PART=PN-201910</t>
  </si>
  <si>
    <t>PN-202416</t>
  </si>
  <si>
    <t>PART=PN-202416</t>
  </si>
  <si>
    <t>PN-202418</t>
  </si>
  <si>
    <t>PART=PN-202418</t>
  </si>
  <si>
    <t>PN-202669</t>
  </si>
  <si>
    <t>PART=PN-202669</t>
  </si>
  <si>
    <t>PN-202720</t>
  </si>
  <si>
    <t>PART=PN-202720</t>
  </si>
  <si>
    <t>PN-202965</t>
  </si>
  <si>
    <t>PART=PN-202965</t>
  </si>
  <si>
    <t>PN-202973</t>
  </si>
  <si>
    <t>PART=PN-202973</t>
  </si>
  <si>
    <t>PN-203986</t>
  </si>
  <si>
    <t>PART=PN-203986</t>
  </si>
  <si>
    <t>PN-204203</t>
  </si>
  <si>
    <t>PART=PN-204203</t>
  </si>
  <si>
    <t>PN-204390</t>
  </si>
  <si>
    <t>PART=PN-204390</t>
  </si>
  <si>
    <t>PN-20488</t>
  </si>
  <si>
    <t>PART=PN-20488</t>
  </si>
  <si>
    <t>PN-205168</t>
  </si>
  <si>
    <t>PART=PN-205168</t>
  </si>
  <si>
    <t>PN-20536</t>
  </si>
  <si>
    <t>PART=PN-20536</t>
  </si>
  <si>
    <t>PN-205911</t>
  </si>
  <si>
    <t>PART=PN-205911</t>
  </si>
  <si>
    <t>PN-206309</t>
  </si>
  <si>
    <t>PART=PN-206309</t>
  </si>
  <si>
    <t>PN-207870</t>
  </si>
  <si>
    <t>PART=PN-207870</t>
  </si>
  <si>
    <t>SOIC4(7045_T2.3)P1.0</t>
  </si>
  <si>
    <t>PN-208023</t>
  </si>
  <si>
    <t>PART=PN-208023</t>
  </si>
  <si>
    <t>PN-208151</t>
  </si>
  <si>
    <t>PART=PN-208151</t>
  </si>
  <si>
    <t>PN-208151-U14</t>
  </si>
  <si>
    <t>PART=PN-208151-U14</t>
  </si>
  <si>
    <t>PN-208151-U2</t>
  </si>
  <si>
    <t>PART=PN-208151-U2</t>
  </si>
  <si>
    <t>PN-209771</t>
  </si>
  <si>
    <t>PART=PN-209771</t>
  </si>
  <si>
    <t>PN-211282</t>
  </si>
  <si>
    <t>PART=PN-211282</t>
  </si>
  <si>
    <t>PN-212225</t>
  </si>
  <si>
    <t>PART=PN-212225</t>
  </si>
  <si>
    <t>PN-212714</t>
  </si>
  <si>
    <t>PART=PN-212714</t>
  </si>
  <si>
    <t>PN-21275</t>
  </si>
  <si>
    <t>PART=PN-21275</t>
  </si>
  <si>
    <t>PN-21291</t>
  </si>
  <si>
    <t>PART=PN-21291</t>
  </si>
  <si>
    <t>PN-213351</t>
  </si>
  <si>
    <t>PART=PN-213351</t>
  </si>
  <si>
    <t>PN-215192</t>
  </si>
  <si>
    <t>PART=PN-215192</t>
  </si>
  <si>
    <t>PN-215198</t>
  </si>
  <si>
    <t>PART=PN-215198</t>
  </si>
  <si>
    <t>PN-215400</t>
  </si>
  <si>
    <t>PART=PN-215400</t>
  </si>
  <si>
    <t>PN-216354</t>
  </si>
  <si>
    <t>PART=PN-216354</t>
  </si>
  <si>
    <t>PN-21660</t>
  </si>
  <si>
    <t>PART=PN-21660</t>
  </si>
  <si>
    <t>PN-216603</t>
  </si>
  <si>
    <t>PART=PN-216603</t>
  </si>
  <si>
    <t>PN-219964</t>
  </si>
  <si>
    <t>PART=PN-219964</t>
  </si>
  <si>
    <t>PN-220624</t>
  </si>
  <si>
    <t>PART=PN-220624</t>
  </si>
  <si>
    <t>PN-220626</t>
  </si>
  <si>
    <t>PART=PN-220626</t>
  </si>
  <si>
    <t>PN-22106</t>
  </si>
  <si>
    <t>PART=PN-22106</t>
  </si>
  <si>
    <t>PN-222142</t>
  </si>
  <si>
    <t>PART=PN-222142</t>
  </si>
  <si>
    <t>PN-223673</t>
  </si>
  <si>
    <t>PART=PN-223673</t>
  </si>
  <si>
    <t>PN-223676</t>
  </si>
  <si>
    <t>PART=PN-223676</t>
  </si>
  <si>
    <t>PN-226306</t>
  </si>
  <si>
    <t>PART=PN-226306</t>
  </si>
  <si>
    <t>PN-227321</t>
  </si>
  <si>
    <t>PART=PN-227321</t>
  </si>
  <si>
    <t>PN-228049</t>
  </si>
  <si>
    <t>PART=PN-228049</t>
  </si>
  <si>
    <t>PN-228508</t>
  </si>
  <si>
    <t>PART=PN-228508</t>
  </si>
  <si>
    <t>PN-228511</t>
  </si>
  <si>
    <t>PART=PN-228511</t>
  </si>
  <si>
    <t>PN-228706</t>
  </si>
  <si>
    <t>PART=PN-228706</t>
  </si>
  <si>
    <t>PN-229781</t>
  </si>
  <si>
    <t>PART=PN-229781</t>
  </si>
  <si>
    <t>PN-229879</t>
  </si>
  <si>
    <t>PART=PN-229879</t>
  </si>
  <si>
    <t>PN-230087</t>
  </si>
  <si>
    <t>PART=PN-230087</t>
  </si>
  <si>
    <t>PN-230088</t>
  </si>
  <si>
    <t>PART=PN-230088</t>
  </si>
  <si>
    <t>PN-230090</t>
  </si>
  <si>
    <t>PART=PN-230090</t>
  </si>
  <si>
    <t>PN-230337</t>
  </si>
  <si>
    <t>PART=PN-230337</t>
  </si>
  <si>
    <t>PN-230676</t>
  </si>
  <si>
    <t>PART=PN-230676</t>
  </si>
  <si>
    <t>PN-230685</t>
  </si>
  <si>
    <t>PART=PN-230685</t>
  </si>
  <si>
    <t>SOIC10(1314_T3.50)</t>
  </si>
  <si>
    <t>T24W24P</t>
  </si>
  <si>
    <t>PN-231170</t>
  </si>
  <si>
    <t>PART=PN-231170</t>
  </si>
  <si>
    <t>PN-23198</t>
  </si>
  <si>
    <t>PART=PN-23198</t>
  </si>
  <si>
    <t>PN-232195</t>
  </si>
  <si>
    <t>PART=PN-232195</t>
  </si>
  <si>
    <t>PN-232331</t>
  </si>
  <si>
    <t>PART=PN-232331</t>
  </si>
  <si>
    <t>PN-232347</t>
  </si>
  <si>
    <t>PART=PN-232347</t>
  </si>
  <si>
    <t>PN-232363</t>
  </si>
  <si>
    <t>PART=PN-232363</t>
  </si>
  <si>
    <t>PN-232378</t>
  </si>
  <si>
    <t>PART=PN-232378</t>
  </si>
  <si>
    <t>PN-232456</t>
  </si>
  <si>
    <t>PART=PN-232456</t>
  </si>
  <si>
    <t>PN-232582</t>
  </si>
  <si>
    <t>PART=PN-232582</t>
  </si>
  <si>
    <t>PN-232890</t>
  </si>
  <si>
    <t>PART=PN-232890</t>
  </si>
  <si>
    <t>PN-232891</t>
  </si>
  <si>
    <t>PART=PN-232891</t>
  </si>
  <si>
    <t>PN-234031</t>
  </si>
  <si>
    <t>PART=PN-234031</t>
  </si>
  <si>
    <t>PN-234038</t>
  </si>
  <si>
    <t>PART=PN-234038</t>
  </si>
  <si>
    <t>PN-234722</t>
  </si>
  <si>
    <t>PART=PN-234722</t>
  </si>
  <si>
    <t>PN-235477</t>
  </si>
  <si>
    <t>PART=PN-235477</t>
  </si>
  <si>
    <t>PN-235477-U131</t>
  </si>
  <si>
    <t>PART=PN-235477-U131</t>
  </si>
  <si>
    <t>PN-235477-U9</t>
  </si>
  <si>
    <t>PART=PN-235477-U9</t>
  </si>
  <si>
    <t>PN-23575</t>
  </si>
  <si>
    <t>PART=PN-23575</t>
  </si>
  <si>
    <t>PN-236069</t>
  </si>
  <si>
    <t>PART=PN-236069</t>
  </si>
  <si>
    <t>PN-23778</t>
  </si>
  <si>
    <t>PART=PN-23778</t>
  </si>
  <si>
    <t>PN-23779</t>
  </si>
  <si>
    <t>PART=PN-23779</t>
  </si>
  <si>
    <t>PN-239529</t>
  </si>
  <si>
    <t>PART=PN-239529</t>
  </si>
  <si>
    <t>PN-240241</t>
  </si>
  <si>
    <t>PART=PN-240241</t>
  </si>
  <si>
    <t>QFN48(7070)</t>
  </si>
  <si>
    <t>PN-24056</t>
  </si>
  <si>
    <t>PART=PN-24056</t>
  </si>
  <si>
    <t>COIL3225_t2.3</t>
  </si>
  <si>
    <t>PN-240846</t>
  </si>
  <si>
    <t>PART=PN-240846</t>
  </si>
  <si>
    <t>PN-241717</t>
  </si>
  <si>
    <t>PART=PN-241717</t>
  </si>
  <si>
    <t>PN-241860</t>
  </si>
  <si>
    <t>PART=PN-241860</t>
  </si>
  <si>
    <t>PN-241892</t>
  </si>
  <si>
    <t>PART=PN-241892</t>
  </si>
  <si>
    <t>PN-242188</t>
  </si>
  <si>
    <t>PART=PN-242188</t>
  </si>
  <si>
    <t>PN-242192</t>
  </si>
  <si>
    <t>PART=PN-242192</t>
  </si>
  <si>
    <t>PN-244641</t>
  </si>
  <si>
    <t>PART=PN-244641</t>
  </si>
  <si>
    <t>PN-245176</t>
  </si>
  <si>
    <t>PART=PN-245176</t>
  </si>
  <si>
    <t>PN-245426</t>
  </si>
  <si>
    <t>PART=PN-245426</t>
  </si>
  <si>
    <t>PN-245530</t>
  </si>
  <si>
    <t>PART=PN-245530</t>
  </si>
  <si>
    <t>PN-24851</t>
  </si>
  <si>
    <t>PART=PN-24851</t>
  </si>
  <si>
    <t>PN-24855</t>
  </si>
  <si>
    <t>PART=PN-24855</t>
  </si>
  <si>
    <t>PN-248707</t>
  </si>
  <si>
    <t>PART=PN-248707</t>
  </si>
  <si>
    <t>PN-248995</t>
  </si>
  <si>
    <t>PART=PN-248995</t>
  </si>
  <si>
    <t>PN-249004</t>
  </si>
  <si>
    <t>PART=PN-249004</t>
  </si>
  <si>
    <t>PN-250701</t>
  </si>
  <si>
    <t>PART=PN-250701</t>
  </si>
  <si>
    <t>QFN56(8080_T1.20)</t>
  </si>
  <si>
    <t>PN-251938</t>
  </si>
  <si>
    <t>PART=PN-251938</t>
  </si>
  <si>
    <t>PN-25408</t>
  </si>
  <si>
    <t>PART=PN-25408</t>
  </si>
  <si>
    <t>PN-25458</t>
  </si>
  <si>
    <t>PART=PN-25458</t>
  </si>
  <si>
    <t>PN-254908</t>
  </si>
  <si>
    <t>PART=PN-254908</t>
  </si>
  <si>
    <t>PN-25604</t>
  </si>
  <si>
    <t>PART=PN-25604</t>
  </si>
  <si>
    <t>PN-257267</t>
  </si>
  <si>
    <t>PART=PN-257267</t>
  </si>
  <si>
    <t>PN-25744</t>
  </si>
  <si>
    <t>PART=PN-25744</t>
  </si>
  <si>
    <t>PN-25768</t>
  </si>
  <si>
    <t>PART=PN-25768</t>
  </si>
  <si>
    <t>PN-25847</t>
  </si>
  <si>
    <t>PART=PN-25847</t>
  </si>
  <si>
    <t>PN-259390</t>
  </si>
  <si>
    <t>PART=PN-259390</t>
  </si>
  <si>
    <t>Led0402</t>
  </si>
  <si>
    <t>PN-259715</t>
  </si>
  <si>
    <t>PART=PN-259715</t>
  </si>
  <si>
    <t>PN-259985</t>
  </si>
  <si>
    <t>PART=PN-259985</t>
  </si>
  <si>
    <t>PN-260680</t>
  </si>
  <si>
    <t>PART=PN-260680</t>
  </si>
  <si>
    <t>PN-26076</t>
  </si>
  <si>
    <t>PART=PN-26076</t>
  </si>
  <si>
    <t>PN-261751</t>
  </si>
  <si>
    <t>PART=PN-261751</t>
  </si>
  <si>
    <t>PN-26273</t>
  </si>
  <si>
    <t>PART=PN-26273</t>
  </si>
  <si>
    <t>PN-263894</t>
  </si>
  <si>
    <t>PART=PN-263894</t>
  </si>
  <si>
    <t>PN-264084</t>
  </si>
  <si>
    <t>PART=PN-264084</t>
  </si>
  <si>
    <t>PN-264147</t>
  </si>
  <si>
    <t>PART=PN-264147</t>
  </si>
  <si>
    <t>PN-264672</t>
  </si>
  <si>
    <t>PART=PN-264672</t>
  </si>
  <si>
    <t>PN-264676</t>
  </si>
  <si>
    <t>PART=PN-264676</t>
  </si>
  <si>
    <t>PN-264762</t>
  </si>
  <si>
    <t>PART=PN-264762</t>
  </si>
  <si>
    <t>PN-264765</t>
  </si>
  <si>
    <t>PART=PN-264765</t>
  </si>
  <si>
    <t>T12W12P</t>
  </si>
  <si>
    <t>PN-265218</t>
  </si>
  <si>
    <t>PART=PN-265218</t>
  </si>
  <si>
    <t>PN-265900</t>
  </si>
  <si>
    <t>PART=PN-265900</t>
  </si>
  <si>
    <t>PN-26601</t>
  </si>
  <si>
    <t>PART=PN-26601</t>
  </si>
  <si>
    <t>PN-266039</t>
  </si>
  <si>
    <t>PART=PN-266039</t>
  </si>
  <si>
    <t>SOIC6</t>
  </si>
  <si>
    <t>PN-266574</t>
  </si>
  <si>
    <t>PART=PN-266574</t>
  </si>
  <si>
    <t>PN-266895</t>
  </si>
  <si>
    <t>PART=PN-266895</t>
  </si>
  <si>
    <t>COIL5355_t3.1</t>
  </si>
  <si>
    <t>PN-267008</t>
  </si>
  <si>
    <t>PART=PN-267008</t>
  </si>
  <si>
    <t>PN-267362-U79</t>
  </si>
  <si>
    <t>PART=PN-267362-U79</t>
  </si>
  <si>
    <t>BGA100_P0.5(7070_T.0.6)</t>
  </si>
  <si>
    <t>PN-26753</t>
  </si>
  <si>
    <t>PART=PN-26753</t>
  </si>
  <si>
    <t>PN-267605</t>
  </si>
  <si>
    <t>PART=PN-267605</t>
  </si>
  <si>
    <t>PN-267646</t>
  </si>
  <si>
    <t>PART=PN-267646</t>
  </si>
  <si>
    <t>PN-267647</t>
  </si>
  <si>
    <t>PART=PN-267647</t>
  </si>
  <si>
    <t>PN-267714</t>
  </si>
  <si>
    <t>PART=PN-267714</t>
  </si>
  <si>
    <t>PN-267717</t>
  </si>
  <si>
    <t>PART=PN-267717</t>
  </si>
  <si>
    <t>PN-268246</t>
  </si>
  <si>
    <t>PART=PN-268246</t>
  </si>
  <si>
    <t>PN-268765</t>
  </si>
  <si>
    <t>PART=PN-268765</t>
  </si>
  <si>
    <t>PN-268907</t>
  </si>
  <si>
    <t>PART=PN-268907</t>
  </si>
  <si>
    <t>PN-270072</t>
  </si>
  <si>
    <t>PART=PN-270072</t>
  </si>
  <si>
    <t>PN-270142</t>
  </si>
  <si>
    <t>PART=PN-270142</t>
  </si>
  <si>
    <t>PN-270143</t>
  </si>
  <si>
    <t>PART=PN-270143</t>
  </si>
  <si>
    <t>PN-270144</t>
  </si>
  <si>
    <t>PART=PN-270144</t>
  </si>
  <si>
    <t>PN-270146</t>
  </si>
  <si>
    <t>PART=PN-270146</t>
  </si>
  <si>
    <t>PN-27028</t>
  </si>
  <si>
    <t>PART=PN-27028</t>
  </si>
  <si>
    <t>PN-27030</t>
  </si>
  <si>
    <t>PART=PN-27030</t>
  </si>
  <si>
    <t>PN-270946</t>
  </si>
  <si>
    <t>PART=PN-270946</t>
  </si>
  <si>
    <t>PN-271803</t>
  </si>
  <si>
    <t>PART=PN-271803</t>
  </si>
  <si>
    <t>BGA84(1380_t1.35)</t>
  </si>
  <si>
    <t>PN-271804</t>
  </si>
  <si>
    <t>PART=PN-271804</t>
  </si>
  <si>
    <t>PN-271805</t>
  </si>
  <si>
    <t>PART=PN-271805</t>
  </si>
  <si>
    <t>PN-271807</t>
  </si>
  <si>
    <t>PART=PN-271807</t>
  </si>
  <si>
    <t>PN-271809</t>
  </si>
  <si>
    <t>PART=PN-271809</t>
  </si>
  <si>
    <t>PN-271812</t>
  </si>
  <si>
    <t>PART=PN-271812</t>
  </si>
  <si>
    <t>PN-271814</t>
  </si>
  <si>
    <t>PART=PN-271814</t>
  </si>
  <si>
    <t>PN-272243</t>
  </si>
  <si>
    <t>PART=PN-272243</t>
  </si>
  <si>
    <t>PN-272496</t>
  </si>
  <si>
    <t>PART=PN-272496</t>
  </si>
  <si>
    <t>PN-272497</t>
  </si>
  <si>
    <t>PART=PN-272497</t>
  </si>
  <si>
    <t>PN-272498</t>
  </si>
  <si>
    <t>PART=PN-272498</t>
  </si>
  <si>
    <t>PN-272499</t>
  </si>
  <si>
    <t>PART=PN-272499</t>
  </si>
  <si>
    <t>PN-272500</t>
  </si>
  <si>
    <t>PART=PN-272500</t>
  </si>
  <si>
    <t>PN-272501</t>
  </si>
  <si>
    <t>PART=PN-272501</t>
  </si>
  <si>
    <t>PN-272502</t>
  </si>
  <si>
    <t>PART=PN-272502</t>
  </si>
  <si>
    <t>PN-272504</t>
  </si>
  <si>
    <t>PART=PN-272504</t>
  </si>
  <si>
    <t>PN-272505</t>
  </si>
  <si>
    <t>PART=PN-272505</t>
  </si>
  <si>
    <t>PN-272506</t>
  </si>
  <si>
    <t>PART=PN-272506</t>
  </si>
  <si>
    <t>PN-272513</t>
  </si>
  <si>
    <t>PART=PN-272513</t>
  </si>
  <si>
    <t>PN-272515</t>
  </si>
  <si>
    <t>PART=PN-272515</t>
  </si>
  <si>
    <t>PN-272517</t>
  </si>
  <si>
    <t>PART=PN-272517</t>
  </si>
  <si>
    <t>PN-272518</t>
  </si>
  <si>
    <t>PART=PN-272518</t>
  </si>
  <si>
    <t>PN-272519</t>
  </si>
  <si>
    <t>PART=PN-272519</t>
  </si>
  <si>
    <t>PN-272520</t>
  </si>
  <si>
    <t>PART=PN-272520</t>
  </si>
  <si>
    <t>PN-272527</t>
  </si>
  <si>
    <t>PART=PN-272527</t>
  </si>
  <si>
    <t>PN-272528</t>
  </si>
  <si>
    <t>PART=PN-272528</t>
  </si>
  <si>
    <t>PN-272529</t>
  </si>
  <si>
    <t>PART=PN-272529</t>
  </si>
  <si>
    <t>PN-272530</t>
  </si>
  <si>
    <t>PART=PN-272530</t>
  </si>
  <si>
    <t>PN-272531</t>
  </si>
  <si>
    <t>PART=PN-272531</t>
  </si>
  <si>
    <t>PN-272642</t>
  </si>
  <si>
    <t>PART=PN-272642</t>
  </si>
  <si>
    <t>PN-273751</t>
  </si>
  <si>
    <t>PART=PN-273751</t>
  </si>
  <si>
    <t>PN-274391</t>
  </si>
  <si>
    <t>PART=PN-274391</t>
  </si>
  <si>
    <t>PN-274812</t>
  </si>
  <si>
    <t>PART=PN-274812</t>
  </si>
  <si>
    <t>PN-275014</t>
  </si>
  <si>
    <t>PART=PN-275014</t>
  </si>
  <si>
    <t>PN-275511</t>
  </si>
  <si>
    <t>PART=PN-275511</t>
  </si>
  <si>
    <t>PN-275514</t>
  </si>
  <si>
    <t>PART=PN-275514</t>
  </si>
  <si>
    <t>PN-275516</t>
  </si>
  <si>
    <t>PART=PN-275516</t>
  </si>
  <si>
    <t>PN-275517</t>
  </si>
  <si>
    <t>PART=PN-275517</t>
  </si>
  <si>
    <t>PN-275518</t>
  </si>
  <si>
    <t>PART=PN-275518</t>
  </si>
  <si>
    <t>PN-275519</t>
  </si>
  <si>
    <t>PART=PN-275519</t>
  </si>
  <si>
    <t>PN-275520</t>
  </si>
  <si>
    <t>PART=PN-275520</t>
  </si>
  <si>
    <t>PN-275521</t>
  </si>
  <si>
    <t>PART=PN-275521</t>
  </si>
  <si>
    <t>PN-275831</t>
  </si>
  <si>
    <t>PART=PN-275831</t>
  </si>
  <si>
    <t>PN-276038</t>
  </si>
  <si>
    <t>PART=PN-276038</t>
  </si>
  <si>
    <t>PN-27711</t>
  </si>
  <si>
    <t>PART=PN-27711</t>
  </si>
  <si>
    <t>PN-27790</t>
  </si>
  <si>
    <t>PART=PN-27790</t>
  </si>
  <si>
    <t>PN-27791</t>
  </si>
  <si>
    <t>PART=PN-27791</t>
  </si>
  <si>
    <t>PN-27792</t>
  </si>
  <si>
    <t>PART=PN-27792</t>
  </si>
  <si>
    <t>PN-278093</t>
  </si>
  <si>
    <t>PART=PN-278093</t>
  </si>
  <si>
    <t>PN-278194</t>
  </si>
  <si>
    <t>PART=PN-278194</t>
  </si>
  <si>
    <t>PN-278231</t>
  </si>
  <si>
    <t>PART=PN-278231</t>
  </si>
  <si>
    <t>PN-278232</t>
  </si>
  <si>
    <t>PART=PN-278232</t>
  </si>
  <si>
    <t>PN-278233</t>
  </si>
  <si>
    <t>PART=PN-278233</t>
  </si>
  <si>
    <t>PN-279007</t>
  </si>
  <si>
    <t>PART=PN-279007</t>
  </si>
  <si>
    <t>PN-27917</t>
  </si>
  <si>
    <t>PART=PN-27917</t>
  </si>
  <si>
    <t>Crystal3216_t0.8-GC-Only</t>
  </si>
  <si>
    <t>PN-27928</t>
  </si>
  <si>
    <t>PART=PN-27928</t>
  </si>
  <si>
    <t>PN-27929</t>
  </si>
  <si>
    <t>PART=PN-27929</t>
  </si>
  <si>
    <t>PN-27930</t>
  </si>
  <si>
    <t>PART=PN-27930</t>
  </si>
  <si>
    <t>PN-27931</t>
  </si>
  <si>
    <t>PART=PN-27931</t>
  </si>
  <si>
    <t>PN-27932</t>
  </si>
  <si>
    <t>PART=PN-27932</t>
  </si>
  <si>
    <t>PN-27934</t>
  </si>
  <si>
    <t>PART=PN-27934</t>
  </si>
  <si>
    <t>PN-27935</t>
  </si>
  <si>
    <t>PART=PN-27935</t>
  </si>
  <si>
    <t>PN-27936</t>
  </si>
  <si>
    <t>PART=PN-27936</t>
  </si>
  <si>
    <t>PN-27937</t>
  </si>
  <si>
    <t>PART=PN-27937</t>
  </si>
  <si>
    <t>PN-27938</t>
  </si>
  <si>
    <t>PART=PN-27938</t>
  </si>
  <si>
    <t>PN-27939</t>
  </si>
  <si>
    <t>PART=PN-27939</t>
  </si>
  <si>
    <t>PN-27940</t>
  </si>
  <si>
    <t>PART=PN-27940</t>
  </si>
  <si>
    <t>PN-27941</t>
  </si>
  <si>
    <t>PART=PN-27941</t>
  </si>
  <si>
    <t>PN-27942</t>
  </si>
  <si>
    <t>PART=PN-27942</t>
  </si>
  <si>
    <t>PN-27943</t>
  </si>
  <si>
    <t>PART=PN-27943</t>
  </si>
  <si>
    <t>PN-279523</t>
  </si>
  <si>
    <t>PART=PN-279523</t>
  </si>
  <si>
    <t>PN-279809</t>
  </si>
  <si>
    <t>PART=PN-279809</t>
  </si>
  <si>
    <t>PN-280076</t>
  </si>
  <si>
    <t>PART=PN-280076</t>
  </si>
  <si>
    <t>PN-28022</t>
  </si>
  <si>
    <t>PART=PN-28022</t>
  </si>
  <si>
    <t>PN-28023</t>
  </si>
  <si>
    <t>PART=PN-28023</t>
  </si>
  <si>
    <t>PN-28026</t>
  </si>
  <si>
    <t>PART=PN-28026</t>
  </si>
  <si>
    <t>PN-28176</t>
  </si>
  <si>
    <t>PART=PN-28176</t>
  </si>
  <si>
    <t>PN-28178</t>
  </si>
  <si>
    <t>PART=PN-28178</t>
  </si>
  <si>
    <t>PN-282781</t>
  </si>
  <si>
    <t>PART=PN-282781</t>
  </si>
  <si>
    <t>PN-282871</t>
  </si>
  <si>
    <t>PART=PN-282871</t>
  </si>
  <si>
    <t>DFN8_P1.27(6050_t1.1)PAD3.5</t>
  </si>
  <si>
    <t>PN-282875</t>
  </si>
  <si>
    <t>PART=PN-282875</t>
  </si>
  <si>
    <t>PN-282940</t>
  </si>
  <si>
    <t>PART=PN-282940</t>
  </si>
  <si>
    <t>PN-282944</t>
  </si>
  <si>
    <t>PART=PN-282944</t>
  </si>
  <si>
    <t>PN-282945</t>
  </si>
  <si>
    <t>PART=PN-282945</t>
  </si>
  <si>
    <t>PN-282946</t>
  </si>
  <si>
    <t>PART=PN-282946</t>
  </si>
  <si>
    <t>PN-282949</t>
  </si>
  <si>
    <t>PART=PN-282949</t>
  </si>
  <si>
    <t>PN-282950</t>
  </si>
  <si>
    <t>PART=PN-282950</t>
  </si>
  <si>
    <t>PN-282958</t>
  </si>
  <si>
    <t>PART=PN-282958</t>
  </si>
  <si>
    <t>PN-282984</t>
  </si>
  <si>
    <t>PART=PN-282984</t>
  </si>
  <si>
    <t>PN-28301</t>
  </si>
  <si>
    <t>PART=PN-28301</t>
  </si>
  <si>
    <t>PN-28301-U19</t>
  </si>
  <si>
    <t>PART=PN-28301-U19</t>
  </si>
  <si>
    <t>PN-28301-U39</t>
  </si>
  <si>
    <t>PART=PN-28301-U39</t>
  </si>
  <si>
    <t>PN-28393</t>
  </si>
  <si>
    <t>PART=PN-28393</t>
  </si>
  <si>
    <t>PN-28394</t>
  </si>
  <si>
    <t>PART=PN-28394</t>
  </si>
  <si>
    <t>PN-285227</t>
  </si>
  <si>
    <t>PART=PN-285227</t>
  </si>
  <si>
    <t>PN-286739</t>
  </si>
  <si>
    <t>PART=PN-286739</t>
  </si>
  <si>
    <t>PN-286997</t>
  </si>
  <si>
    <t>PART=PN-286997</t>
  </si>
  <si>
    <t>PN-287002</t>
  </si>
  <si>
    <t>PART=PN-287002</t>
  </si>
  <si>
    <t>PN-287337</t>
  </si>
  <si>
    <t>PART=PN-287337</t>
  </si>
  <si>
    <t>PN-287949</t>
  </si>
  <si>
    <t>PART=PN-287949</t>
  </si>
  <si>
    <t>PN-288126</t>
  </si>
  <si>
    <t>PART=PN-288126</t>
  </si>
  <si>
    <t>PN-288965</t>
  </si>
  <si>
    <t>PART=PN-288965</t>
  </si>
  <si>
    <t>PN-289160</t>
  </si>
  <si>
    <t>PART=PN-289160</t>
  </si>
  <si>
    <t>PN-289201</t>
  </si>
  <si>
    <t>PART=PN-289201</t>
  </si>
  <si>
    <t>PN-28959</t>
  </si>
  <si>
    <t>PART=PN-28959</t>
  </si>
  <si>
    <t>PN-289668</t>
  </si>
  <si>
    <t>PART=PN-289668</t>
  </si>
  <si>
    <t>PN-290050</t>
  </si>
  <si>
    <t>PART=PN-290050</t>
  </si>
  <si>
    <t>PN-290058</t>
  </si>
  <si>
    <t>PART=PN-290058</t>
  </si>
  <si>
    <t>PN-290084</t>
  </si>
  <si>
    <t>PART=PN-290084</t>
  </si>
  <si>
    <t>PN-290334</t>
  </si>
  <si>
    <t>PART=PN-290334</t>
  </si>
  <si>
    <t>PN-292200</t>
  </si>
  <si>
    <t>PART=PN-292200</t>
  </si>
  <si>
    <t>PN-292395</t>
  </si>
  <si>
    <t>PART=PN-292395</t>
  </si>
  <si>
    <t>PN-292401</t>
  </si>
  <si>
    <t>PART=PN-292401</t>
  </si>
  <si>
    <t>PN-292949-U29</t>
  </si>
  <si>
    <t>PART=PN-292949-U29</t>
  </si>
  <si>
    <t>PN-29537</t>
  </si>
  <si>
    <t>PART=PN-29537</t>
  </si>
  <si>
    <t>COIL7373_t3.80</t>
  </si>
  <si>
    <t>PN-29547</t>
  </si>
  <si>
    <t>PART=PN-29547</t>
  </si>
  <si>
    <t>BGA64(1310_p1.0)</t>
  </si>
  <si>
    <t>PN-297084</t>
  </si>
  <si>
    <t>PART=PN-297084</t>
  </si>
  <si>
    <t>PN-297244</t>
  </si>
  <si>
    <t>PART=PN-297244</t>
  </si>
  <si>
    <t>PN-297249</t>
  </si>
  <si>
    <t>PART=PN-297249</t>
  </si>
  <si>
    <t>PN-297670</t>
  </si>
  <si>
    <t>PART=PN-297670</t>
  </si>
  <si>
    <t>PN-29796</t>
  </si>
  <si>
    <t>PART=PN-29796</t>
  </si>
  <si>
    <t>PN-298063</t>
  </si>
  <si>
    <t>PART=PN-298063</t>
  </si>
  <si>
    <t>PN-298303</t>
  </si>
  <si>
    <t>PART=PN-298303</t>
  </si>
  <si>
    <t>PN-298585</t>
  </si>
  <si>
    <t>PART=PN-298585</t>
  </si>
  <si>
    <t>PN-298730</t>
  </si>
  <si>
    <t>PART=PN-298730</t>
  </si>
  <si>
    <t>SC70-3</t>
  </si>
  <si>
    <t>PN-299158</t>
  </si>
  <si>
    <t>PART=PN-299158</t>
  </si>
  <si>
    <t>PN-300344</t>
  </si>
  <si>
    <t>PART=PN-300344</t>
  </si>
  <si>
    <t>PN-300345</t>
  </si>
  <si>
    <t>PART=PN-300345</t>
  </si>
  <si>
    <t>PN-300346</t>
  </si>
  <si>
    <t>PART=PN-300346</t>
  </si>
  <si>
    <t>PN-300418</t>
  </si>
  <si>
    <t>PART=PN-300418</t>
  </si>
  <si>
    <t>PN-30047</t>
  </si>
  <si>
    <t>PART=PN-30047</t>
  </si>
  <si>
    <t>PN-30075</t>
  </si>
  <si>
    <t>PART=PN-30075</t>
  </si>
  <si>
    <t>PN-30079</t>
  </si>
  <si>
    <t>PART=PN-30079</t>
  </si>
  <si>
    <t>PN-301032</t>
  </si>
  <si>
    <t>PART=PN-301032</t>
  </si>
  <si>
    <t>PN-301280</t>
  </si>
  <si>
    <t>PART=PN-301280</t>
  </si>
  <si>
    <t>PN-301331</t>
  </si>
  <si>
    <t>PART=PN-301331</t>
  </si>
  <si>
    <t>PN-301442</t>
  </si>
  <si>
    <t>PART=PN-301442</t>
  </si>
  <si>
    <t>PN-301891</t>
  </si>
  <si>
    <t>PART=PN-301891</t>
  </si>
  <si>
    <t>PN-302472</t>
  </si>
  <si>
    <t>PART=PN-302472</t>
  </si>
  <si>
    <t>SOIC16_P1.27(1010_T2.7)</t>
  </si>
  <si>
    <t>PN-303306</t>
  </si>
  <si>
    <t>PART=PN-303306</t>
  </si>
  <si>
    <t>PN-303424</t>
  </si>
  <si>
    <t>PART=PN-303424</t>
  </si>
  <si>
    <t>PN-303432</t>
  </si>
  <si>
    <t>PART=PN-303432</t>
  </si>
  <si>
    <t>PN-303926</t>
  </si>
  <si>
    <t>PART=PN-303926</t>
  </si>
  <si>
    <t>PN-303969</t>
  </si>
  <si>
    <t>PART=PN-303969</t>
  </si>
  <si>
    <t>PN-303974</t>
  </si>
  <si>
    <t>PART=PN-303974</t>
  </si>
  <si>
    <t>PN-30415</t>
  </si>
  <si>
    <t>PART=PN-30415</t>
  </si>
  <si>
    <t>PN-30437</t>
  </si>
  <si>
    <t>PART=PN-30437</t>
  </si>
  <si>
    <t>PN-30443</t>
  </si>
  <si>
    <t>PART=PN-30443</t>
  </si>
  <si>
    <t>PN-304865</t>
  </si>
  <si>
    <t>PART=PN-304865</t>
  </si>
  <si>
    <t>PN-304866</t>
  </si>
  <si>
    <t>PART=PN-304866</t>
  </si>
  <si>
    <t>PN-30495</t>
  </si>
  <si>
    <t>PART=PN-30495</t>
  </si>
  <si>
    <t>PN-30495-U4</t>
  </si>
  <si>
    <t>PART=PN-30495-U4</t>
  </si>
  <si>
    <t>PN-305241</t>
  </si>
  <si>
    <t>PART=PN-305241</t>
  </si>
  <si>
    <t>PN-305242</t>
  </si>
  <si>
    <t>PART=PN-305242</t>
  </si>
  <si>
    <t>PN-305286</t>
  </si>
  <si>
    <t>PART=PN-305286</t>
  </si>
  <si>
    <t>PN-305727</t>
  </si>
  <si>
    <t>PART=PN-305727</t>
  </si>
  <si>
    <t>PN-305731</t>
  </si>
  <si>
    <t>PART=PN-305731</t>
  </si>
  <si>
    <t>PN-305774</t>
  </si>
  <si>
    <t>PART=PN-305774</t>
  </si>
  <si>
    <t>PN-305786</t>
  </si>
  <si>
    <t>PART=PN-305786</t>
  </si>
  <si>
    <t>PN-305788</t>
  </si>
  <si>
    <t>PART=PN-305788</t>
  </si>
  <si>
    <t>PN-305789</t>
  </si>
  <si>
    <t>PART=PN-305789</t>
  </si>
  <si>
    <t>PN-306517</t>
  </si>
  <si>
    <t>PART=PN-306517</t>
  </si>
  <si>
    <t>PN-306670</t>
  </si>
  <si>
    <t>PART=PN-306670</t>
  </si>
  <si>
    <t>PN-306843</t>
  </si>
  <si>
    <t>PART=PN-306843</t>
  </si>
  <si>
    <t>PN-307092</t>
  </si>
  <si>
    <t>PART=PN-307092</t>
  </si>
  <si>
    <t>PN-307101</t>
  </si>
  <si>
    <t>PART=PN-307101</t>
  </si>
  <si>
    <t>PN-307149</t>
  </si>
  <si>
    <t>PART=PN-307149</t>
  </si>
  <si>
    <t>PN-307330</t>
  </si>
  <si>
    <t>PART=PN-307330</t>
  </si>
  <si>
    <t>PN-307330-U1</t>
  </si>
  <si>
    <t>PART=PN-307330-U1</t>
  </si>
  <si>
    <t>PN-307330-U17</t>
  </si>
  <si>
    <t>PART=PN-307330-U17</t>
  </si>
  <si>
    <t>PN-307330-U21</t>
  </si>
  <si>
    <t>PART=PN-307330-U21</t>
  </si>
  <si>
    <t>PN-307330-U28</t>
  </si>
  <si>
    <t>PART=PN-307330-U28</t>
  </si>
  <si>
    <t>PN-307330-U9</t>
  </si>
  <si>
    <t>PART=PN-307330-U9</t>
  </si>
  <si>
    <t>PN-307481</t>
  </si>
  <si>
    <t>PART=PN-307481</t>
  </si>
  <si>
    <t>PN-307485</t>
  </si>
  <si>
    <t>PART=PN-307485</t>
  </si>
  <si>
    <t>PN-307506</t>
  </si>
  <si>
    <t>PART=PN-307506</t>
  </si>
  <si>
    <t>PN-307514</t>
  </si>
  <si>
    <t>PART=PN-307514</t>
  </si>
  <si>
    <t>PN-307515</t>
  </si>
  <si>
    <t>PART=PN-307515</t>
  </si>
  <si>
    <t>PN-307517</t>
  </si>
  <si>
    <t>PART=PN-307517</t>
  </si>
  <si>
    <t>PN-307519</t>
  </si>
  <si>
    <t>PART=PN-307519</t>
  </si>
  <si>
    <t>PN-307521</t>
  </si>
  <si>
    <t>PART=PN-307521</t>
  </si>
  <si>
    <t>PN-307523</t>
  </si>
  <si>
    <t>PART=PN-307523</t>
  </si>
  <si>
    <t>PN-307524</t>
  </si>
  <si>
    <t>PART=PN-307524</t>
  </si>
  <si>
    <t>PN-307525</t>
  </si>
  <si>
    <t>PART=PN-307525</t>
  </si>
  <si>
    <t>PN-307527</t>
  </si>
  <si>
    <t>PART=PN-307527</t>
  </si>
  <si>
    <t>PN-307529</t>
  </si>
  <si>
    <t>PART=PN-307529</t>
  </si>
  <si>
    <t>PN-307531</t>
  </si>
  <si>
    <t>PART=PN-307531</t>
  </si>
  <si>
    <t>PN-307537</t>
  </si>
  <si>
    <t>PART=PN-307537</t>
  </si>
  <si>
    <t>PN-307542</t>
  </si>
  <si>
    <t>PART=PN-307542</t>
  </si>
  <si>
    <t>PN-307543</t>
  </si>
  <si>
    <t>PART=PN-307543</t>
  </si>
  <si>
    <t>PN-307544</t>
  </si>
  <si>
    <t>PART=PN-307544</t>
  </si>
  <si>
    <t>PN-307545</t>
  </si>
  <si>
    <t>PART=PN-307545</t>
  </si>
  <si>
    <t>PN-307547</t>
  </si>
  <si>
    <t>PART=PN-307547</t>
  </si>
  <si>
    <t>PN-307548</t>
  </si>
  <si>
    <t>PART=PN-307548</t>
  </si>
  <si>
    <t>PN-307549</t>
  </si>
  <si>
    <t>PART=PN-307549</t>
  </si>
  <si>
    <t>PN-307550</t>
  </si>
  <si>
    <t>PART=PN-307550</t>
  </si>
  <si>
    <t>PN-307551</t>
  </si>
  <si>
    <t>PART=PN-307551</t>
  </si>
  <si>
    <t>PN-307552</t>
  </si>
  <si>
    <t>PART=PN-307552</t>
  </si>
  <si>
    <t>PN-307553</t>
  </si>
  <si>
    <t>PART=PN-307553</t>
  </si>
  <si>
    <t>PN-307555</t>
  </si>
  <si>
    <t>PART=PN-307555</t>
  </si>
  <si>
    <t>PN-307571</t>
  </si>
  <si>
    <t>PART=PN-307571</t>
  </si>
  <si>
    <t>ELTCAP GSM</t>
  </si>
  <si>
    <t>PN-307572</t>
  </si>
  <si>
    <t>PART=PN-307572</t>
  </si>
  <si>
    <t>PN-307574</t>
  </si>
  <si>
    <t>PART=PN-307574</t>
  </si>
  <si>
    <t>PN-307575</t>
  </si>
  <si>
    <t>PART=PN-307575</t>
  </si>
  <si>
    <t>PN-307577</t>
  </si>
  <si>
    <t>PART=PN-307577</t>
  </si>
  <si>
    <t>PN-307588</t>
  </si>
  <si>
    <t>PART=PN-307588</t>
  </si>
  <si>
    <t>PN-307590</t>
  </si>
  <si>
    <t>PART=PN-307590</t>
  </si>
  <si>
    <t>PN-307592</t>
  </si>
  <si>
    <t>PART=PN-307592</t>
  </si>
  <si>
    <t>PN-307593</t>
  </si>
  <si>
    <t>PART=PN-307593</t>
  </si>
  <si>
    <t>sSOIC10(3049_T1.2)</t>
  </si>
  <si>
    <t>PN-307594</t>
  </si>
  <si>
    <t>PART=PN-307594</t>
  </si>
  <si>
    <t>PN-309208</t>
  </si>
  <si>
    <t>PART=PN-309208</t>
  </si>
  <si>
    <t>PN-30931</t>
  </si>
  <si>
    <t>PART=PN-30931</t>
  </si>
  <si>
    <t>PN-309326</t>
  </si>
  <si>
    <t>PART=PN-309326</t>
  </si>
  <si>
    <t>SM-CONN</t>
  </si>
  <si>
    <t>T32W12P</t>
  </si>
  <si>
    <t>PN-309447</t>
  </si>
  <si>
    <t>PART=PN-309447</t>
  </si>
  <si>
    <t>PN-309448</t>
  </si>
  <si>
    <t>PART=PN-309448</t>
  </si>
  <si>
    <t>PN-309449</t>
  </si>
  <si>
    <t>PART=PN-309449</t>
  </si>
  <si>
    <t>PN-309453</t>
  </si>
  <si>
    <t>PART=PN-309453</t>
  </si>
  <si>
    <t>PN-309454</t>
  </si>
  <si>
    <t>PART=PN-309454</t>
  </si>
  <si>
    <t>PN-309456</t>
  </si>
  <si>
    <t>PART=PN-309456</t>
  </si>
  <si>
    <t>PN-309463</t>
  </si>
  <si>
    <t>PART=PN-309463</t>
  </si>
  <si>
    <t>PN-309517</t>
  </si>
  <si>
    <t>PART=PN-309517</t>
  </si>
  <si>
    <t>PN-309570</t>
  </si>
  <si>
    <t>PART=PN-309570</t>
  </si>
  <si>
    <t>PN-309571</t>
  </si>
  <si>
    <t>PART=PN-309571</t>
  </si>
  <si>
    <t>PN-309574</t>
  </si>
  <si>
    <t>PART=PN-309574</t>
  </si>
  <si>
    <t>PN-309578</t>
  </si>
  <si>
    <t>PART=PN-309578</t>
  </si>
  <si>
    <t>PN-309584</t>
  </si>
  <si>
    <t>PART=PN-309584</t>
  </si>
  <si>
    <t>PN-309585</t>
  </si>
  <si>
    <t>PART=PN-309585</t>
  </si>
  <si>
    <t>PN-309586</t>
  </si>
  <si>
    <t>PART=PN-309586</t>
  </si>
  <si>
    <t>PN-309588</t>
  </si>
  <si>
    <t>PART=PN-309588</t>
  </si>
  <si>
    <t>PN-309589</t>
  </si>
  <si>
    <t>PART=PN-309589</t>
  </si>
  <si>
    <t>PN-309590</t>
  </si>
  <si>
    <t>PART=PN-309590</t>
  </si>
  <si>
    <t>PN-30969</t>
  </si>
  <si>
    <t>PART=PN-30969</t>
  </si>
  <si>
    <t>PN-30976</t>
  </si>
  <si>
    <t>PART=PN-30976</t>
  </si>
  <si>
    <t>PN-309781</t>
  </si>
  <si>
    <t>PART=PN-309781</t>
  </si>
  <si>
    <t>PN-309895</t>
  </si>
  <si>
    <t>PART=PN-309895</t>
  </si>
  <si>
    <t>PN-310023</t>
  </si>
  <si>
    <t>PART=PN-310023</t>
  </si>
  <si>
    <t>PN-310024</t>
  </si>
  <si>
    <t>PART=PN-310024</t>
  </si>
  <si>
    <t>PN-310025</t>
  </si>
  <si>
    <t>PART=PN-310025</t>
  </si>
  <si>
    <t>PN-310026</t>
  </si>
  <si>
    <t>PART=PN-310026</t>
  </si>
  <si>
    <t>PN-310027</t>
  </si>
  <si>
    <t>PART=PN-310027</t>
  </si>
  <si>
    <t>PN-310028</t>
  </si>
  <si>
    <t>PART=PN-310028</t>
  </si>
  <si>
    <t>PN-310029</t>
  </si>
  <si>
    <t>PART=PN-310029</t>
  </si>
  <si>
    <t>PN-310030</t>
  </si>
  <si>
    <t>PART=PN-310030</t>
  </si>
  <si>
    <t>PN-310031</t>
  </si>
  <si>
    <t>PART=PN-310031</t>
  </si>
  <si>
    <t>PN-310033</t>
  </si>
  <si>
    <t>PART=PN-310033</t>
  </si>
  <si>
    <t>PN-310034</t>
  </si>
  <si>
    <t>PART=PN-310034</t>
  </si>
  <si>
    <t>PN-310035</t>
  </si>
  <si>
    <t>PART=PN-310035</t>
  </si>
  <si>
    <t>PN-310036</t>
  </si>
  <si>
    <t>PART=PN-310036</t>
  </si>
  <si>
    <t>PN-310037</t>
  </si>
  <si>
    <t>PART=PN-310037</t>
  </si>
  <si>
    <t>PN-310038</t>
  </si>
  <si>
    <t>PART=PN-310038</t>
  </si>
  <si>
    <t>PN-310039</t>
  </si>
  <si>
    <t>PART=PN-310039</t>
  </si>
  <si>
    <t>PN-310040</t>
  </si>
  <si>
    <t>PART=PN-310040</t>
  </si>
  <si>
    <t>PN-310041</t>
  </si>
  <si>
    <t>PART=PN-310041</t>
  </si>
  <si>
    <t>PN-310150</t>
  </si>
  <si>
    <t>PART=PN-310150</t>
  </si>
  <si>
    <t>PN-310151</t>
  </si>
  <si>
    <t>PART=PN-310151</t>
  </si>
  <si>
    <t>PN-310152</t>
  </si>
  <si>
    <t>PART=PN-310152</t>
  </si>
  <si>
    <t>PN-310153</t>
  </si>
  <si>
    <t>PART=PN-310153</t>
  </si>
  <si>
    <t>PN-310154</t>
  </si>
  <si>
    <t>PART=PN-310154</t>
  </si>
  <si>
    <t>PN-310155</t>
  </si>
  <si>
    <t>PART=PN-310155</t>
  </si>
  <si>
    <t>PN-310156</t>
  </si>
  <si>
    <t>PART=PN-310156</t>
  </si>
  <si>
    <t>PN-310158</t>
  </si>
  <si>
    <t>PART=PN-310158</t>
  </si>
  <si>
    <t>PN-310159</t>
  </si>
  <si>
    <t>PART=PN-310159</t>
  </si>
  <si>
    <t>PN-310160</t>
  </si>
  <si>
    <t>PART=PN-310160</t>
  </si>
  <si>
    <t>PN-310163</t>
  </si>
  <si>
    <t>PART=PN-310163</t>
  </si>
  <si>
    <t>PN-310164</t>
  </si>
  <si>
    <t>PART=PN-310164</t>
  </si>
  <si>
    <t>PN-310172</t>
  </si>
  <si>
    <t>PART=PN-310172</t>
  </si>
  <si>
    <t>PN-310174</t>
  </si>
  <si>
    <t>PART=PN-310174</t>
  </si>
  <si>
    <t>PN-310176</t>
  </si>
  <si>
    <t>PART=PN-310176</t>
  </si>
  <si>
    <t>PN-310177</t>
  </si>
  <si>
    <t>PART=PN-310177</t>
  </si>
  <si>
    <t>PN-310178</t>
  </si>
  <si>
    <t>PART=PN-310178</t>
  </si>
  <si>
    <t>PN-310179</t>
  </si>
  <si>
    <t>PART=PN-310179</t>
  </si>
  <si>
    <t>PN-310180</t>
  </si>
  <si>
    <t>PART=PN-310180</t>
  </si>
  <si>
    <t>PN-310181</t>
  </si>
  <si>
    <t>PART=PN-310181</t>
  </si>
  <si>
    <t>PN-310183</t>
  </si>
  <si>
    <t>PART=PN-310183</t>
  </si>
  <si>
    <t>PN-310186</t>
  </si>
  <si>
    <t>PART=PN-310186</t>
  </si>
  <si>
    <t>PN-310188</t>
  </si>
  <si>
    <t>PART=PN-310188</t>
  </si>
  <si>
    <t>PN-310189</t>
  </si>
  <si>
    <t>PART=PN-310189</t>
  </si>
  <si>
    <t>PN-310191</t>
  </si>
  <si>
    <t>PART=PN-310191</t>
  </si>
  <si>
    <t>PN-310192</t>
  </si>
  <si>
    <t>PART=PN-310192</t>
  </si>
  <si>
    <t>PN-310193</t>
  </si>
  <si>
    <t>PART=PN-310193</t>
  </si>
  <si>
    <t>PN-310194</t>
  </si>
  <si>
    <t>PART=PN-310194</t>
  </si>
  <si>
    <t>PN-310195</t>
  </si>
  <si>
    <t>PART=PN-310195</t>
  </si>
  <si>
    <t>PN-310196</t>
  </si>
  <si>
    <t>PART=PN-310196</t>
  </si>
  <si>
    <t>PN-310197</t>
  </si>
  <si>
    <t>PART=PN-310197</t>
  </si>
  <si>
    <t>PN-310198</t>
  </si>
  <si>
    <t>PART=PN-310198</t>
  </si>
  <si>
    <t>PN-310199</t>
  </si>
  <si>
    <t>PART=PN-310199</t>
  </si>
  <si>
    <t>PN-310200</t>
  </si>
  <si>
    <t>PART=PN-310200</t>
  </si>
  <si>
    <t>PN-310206</t>
  </si>
  <si>
    <t>PART=PN-310206</t>
  </si>
  <si>
    <t>PN-310207</t>
  </si>
  <si>
    <t>PART=PN-310207</t>
  </si>
  <si>
    <t>PN-310249</t>
  </si>
  <si>
    <t>PART=PN-310249</t>
  </si>
  <si>
    <t>PN-310250</t>
  </si>
  <si>
    <t>PART=PN-310250</t>
  </si>
  <si>
    <t>PN-310256</t>
  </si>
  <si>
    <t>PART=PN-310256</t>
  </si>
  <si>
    <t>PN-310402</t>
  </si>
  <si>
    <t>PART=PN-310402</t>
  </si>
  <si>
    <t>PN-310759</t>
  </si>
  <si>
    <t>PART=PN-310759</t>
  </si>
  <si>
    <t>PN-311191</t>
  </si>
  <si>
    <t>PART=PN-311191</t>
  </si>
  <si>
    <t>PN-311194</t>
  </si>
  <si>
    <t>PART=PN-311194</t>
  </si>
  <si>
    <t>PN-311199</t>
  </si>
  <si>
    <t>PART=PN-311199</t>
  </si>
  <si>
    <t>PN-311204</t>
  </si>
  <si>
    <t>PART=PN-311204</t>
  </si>
  <si>
    <t>PN-311205</t>
  </si>
  <si>
    <t>PART=PN-311205</t>
  </si>
  <si>
    <t>PN-311207</t>
  </si>
  <si>
    <t>PART=PN-311207</t>
  </si>
  <si>
    <t>PN-311343</t>
  </si>
  <si>
    <t>PART=PN-311343</t>
  </si>
  <si>
    <t>PN-311344</t>
  </si>
  <si>
    <t>PART=PN-311344</t>
  </si>
  <si>
    <t>PN-311519</t>
  </si>
  <si>
    <t>PART=PN-311519</t>
  </si>
  <si>
    <t>PN-312052</t>
  </si>
  <si>
    <t>PART=PN-312052</t>
  </si>
  <si>
    <t>PN-312514</t>
  </si>
  <si>
    <t>PART=PN-312514</t>
  </si>
  <si>
    <t>PN-312530</t>
  </si>
  <si>
    <t>PART=PN-312530</t>
  </si>
  <si>
    <t>PN-313171</t>
  </si>
  <si>
    <t>PART=PN-313171</t>
  </si>
  <si>
    <t>PN-314029</t>
  </si>
  <si>
    <t>PART=PN-314029</t>
  </si>
  <si>
    <t>PN-314333</t>
  </si>
  <si>
    <t>PART=PN-314333</t>
  </si>
  <si>
    <t>PN-315204</t>
  </si>
  <si>
    <t>PART=PN-315204</t>
  </si>
  <si>
    <t>PN-315312</t>
  </si>
  <si>
    <t>PART=PN-315312</t>
  </si>
  <si>
    <t>PN-315548</t>
  </si>
  <si>
    <t>PART=PN-315548</t>
  </si>
  <si>
    <t>PN-316041</t>
  </si>
  <si>
    <t>PART=PN-316041</t>
  </si>
  <si>
    <t>PN-316255</t>
  </si>
  <si>
    <t>PART=PN-316255</t>
  </si>
  <si>
    <t>PN-316486</t>
  </si>
  <si>
    <t>PART=PN-316486</t>
  </si>
  <si>
    <t>PN-316525</t>
  </si>
  <si>
    <t>PART=PN-316525</t>
  </si>
  <si>
    <t>PN-316868</t>
  </si>
  <si>
    <t>PART=PN-316868</t>
  </si>
  <si>
    <t>PN-316869</t>
  </si>
  <si>
    <t>PART=PN-316869</t>
  </si>
  <si>
    <t>PN-316870</t>
  </si>
  <si>
    <t>PART=PN-316870</t>
  </si>
  <si>
    <t>PN-317149</t>
  </si>
  <si>
    <t>PART=PN-317149</t>
  </si>
  <si>
    <t>PN-317155</t>
  </si>
  <si>
    <t>PART=PN-317155</t>
  </si>
  <si>
    <t>PN-317184</t>
  </si>
  <si>
    <t>PART=PN-317184</t>
  </si>
  <si>
    <t>QFN(5Pin)_0909-t0.50</t>
  </si>
  <si>
    <t>PN-317206</t>
  </si>
  <si>
    <t>PART=PN-317206</t>
  </si>
  <si>
    <t>PN-317216</t>
  </si>
  <si>
    <t>PART=PN-317216</t>
  </si>
  <si>
    <t>PN-317727</t>
  </si>
  <si>
    <t>PART=PN-317727</t>
  </si>
  <si>
    <t>PN-317774</t>
  </si>
  <si>
    <t>PART=PN-317774</t>
  </si>
  <si>
    <t>PN-317950</t>
  </si>
  <si>
    <t>PART=PN-317950</t>
  </si>
  <si>
    <t>PN-318293</t>
  </si>
  <si>
    <t>PART=PN-318293</t>
  </si>
  <si>
    <t>PN-318296</t>
  </si>
  <si>
    <t>PART=PN-318296</t>
  </si>
  <si>
    <t>PN-318297</t>
  </si>
  <si>
    <t>PART=PN-318297</t>
  </si>
  <si>
    <t>PN-318635</t>
  </si>
  <si>
    <t>PART=PN-318635</t>
  </si>
  <si>
    <t>PN-318802</t>
  </si>
  <si>
    <t>PART=PN-318802</t>
  </si>
  <si>
    <t>PN-318806</t>
  </si>
  <si>
    <t>PART=PN-318806</t>
  </si>
  <si>
    <t>PN-319333</t>
  </si>
  <si>
    <t>PART=PN-319333</t>
  </si>
  <si>
    <t>PN-319336</t>
  </si>
  <si>
    <t>PART=PN-319336</t>
  </si>
  <si>
    <t>PN-319365</t>
  </si>
  <si>
    <t>PART=PN-319365</t>
  </si>
  <si>
    <t>PN-319431</t>
  </si>
  <si>
    <t>PART=PN-319431</t>
  </si>
  <si>
    <t>PN-320449</t>
  </si>
  <si>
    <t>PART=PN-320449</t>
  </si>
  <si>
    <t>PN-320957</t>
  </si>
  <si>
    <t>PART=PN-320957</t>
  </si>
  <si>
    <t>QFN6 (1216_t0.80)</t>
  </si>
  <si>
    <t>PN-321421</t>
  </si>
  <si>
    <t>PART=PN-321421</t>
  </si>
  <si>
    <t>PN-32261</t>
  </si>
  <si>
    <t>PART=PN-32261</t>
  </si>
  <si>
    <t>PN-323040</t>
  </si>
  <si>
    <t>PART=PN-323040</t>
  </si>
  <si>
    <t>PN-323154</t>
  </si>
  <si>
    <t>PART=PN-323154</t>
  </si>
  <si>
    <t>PN-323470</t>
  </si>
  <si>
    <t>PART=PN-323470</t>
  </si>
  <si>
    <t>PN-323525</t>
  </si>
  <si>
    <t>PART=PN-323525</t>
  </si>
  <si>
    <t>PN-323653</t>
  </si>
  <si>
    <t>PART=PN-323653</t>
  </si>
  <si>
    <t>PN-323904</t>
  </si>
  <si>
    <t>PART=PN-323904</t>
  </si>
  <si>
    <t>PN-32407</t>
  </si>
  <si>
    <t>PART=PN-32407</t>
  </si>
  <si>
    <t>PN-324129</t>
  </si>
  <si>
    <t>PART=PN-324129</t>
  </si>
  <si>
    <t>PN-32421</t>
  </si>
  <si>
    <t>PART=PN-32421</t>
  </si>
  <si>
    <t>PN-32426</t>
  </si>
  <si>
    <t>PART=PN-32426</t>
  </si>
  <si>
    <t>PN-32427</t>
  </si>
  <si>
    <t>PART=PN-32427</t>
  </si>
  <si>
    <t>SOD923</t>
  </si>
  <si>
    <t>PN-324985</t>
  </si>
  <si>
    <t>PART=PN-324985</t>
  </si>
  <si>
    <t>PN-325130</t>
  </si>
  <si>
    <t>PART=PN-325130</t>
  </si>
  <si>
    <t>PN-325247</t>
  </si>
  <si>
    <t>PART=PN-325247</t>
  </si>
  <si>
    <t>PN-325990</t>
  </si>
  <si>
    <t>PART=PN-325990</t>
  </si>
  <si>
    <t>PN-32617</t>
  </si>
  <si>
    <t>PART=PN-32617</t>
  </si>
  <si>
    <t>sSOJ12(3627_t1.0)</t>
  </si>
  <si>
    <t>PN-32646</t>
  </si>
  <si>
    <t>PART=PN-32646</t>
  </si>
  <si>
    <t>PN-32647</t>
  </si>
  <si>
    <t>PART=PN-32647</t>
  </si>
  <si>
    <t>PN-326743</t>
  </si>
  <si>
    <t>PART=PN-326743</t>
  </si>
  <si>
    <t>PN-327027</t>
  </si>
  <si>
    <t>PART=PN-327027</t>
  </si>
  <si>
    <t>PN-327077</t>
  </si>
  <si>
    <t>PART=PN-327077</t>
  </si>
  <si>
    <t>PN-327696</t>
  </si>
  <si>
    <t>PART=PN-327696</t>
  </si>
  <si>
    <t>PN-327703</t>
  </si>
  <si>
    <t>PART=PN-327703</t>
  </si>
  <si>
    <t>PN-327883</t>
  </si>
  <si>
    <t>PART=PN-327883</t>
  </si>
  <si>
    <t>PN-328098</t>
  </si>
  <si>
    <t>PART=PN-328098</t>
  </si>
  <si>
    <t>PN-329407</t>
  </si>
  <si>
    <t>PART=PN-329407</t>
  </si>
  <si>
    <t>PN-329571</t>
  </si>
  <si>
    <t>PART=PN-329571</t>
  </si>
  <si>
    <t>PN-329926</t>
  </si>
  <si>
    <t>PART=PN-329926</t>
  </si>
  <si>
    <t>PN-329933</t>
  </si>
  <si>
    <t>PART=PN-329933</t>
  </si>
  <si>
    <t>PN-329974</t>
  </si>
  <si>
    <t>PART=PN-329974</t>
  </si>
  <si>
    <t>PN-330439</t>
  </si>
  <si>
    <t>PART=PN-330439</t>
  </si>
  <si>
    <t>PN-331174</t>
  </si>
  <si>
    <t>PART=PN-331174</t>
  </si>
  <si>
    <t>PN-331181</t>
  </si>
  <si>
    <t>PART=PN-331181</t>
  </si>
  <si>
    <t>PN-33133</t>
  </si>
  <si>
    <t>PART=PN-33133</t>
  </si>
  <si>
    <t>QFN(6Pin)_2021-t0.85</t>
  </si>
  <si>
    <t>PN-33136</t>
  </si>
  <si>
    <t>PART=PN-33136</t>
  </si>
  <si>
    <t>PN-331575</t>
  </si>
  <si>
    <t>PART=PN-331575</t>
  </si>
  <si>
    <t>PN-331752</t>
  </si>
  <si>
    <t>PART=PN-331752</t>
  </si>
  <si>
    <t>PN-331830</t>
  </si>
  <si>
    <t>PART=PN-331830</t>
  </si>
  <si>
    <t>PN-333285</t>
  </si>
  <si>
    <t>PART=PN-333285</t>
  </si>
  <si>
    <t>PN-333372</t>
  </si>
  <si>
    <t>PART=PN-333372</t>
  </si>
  <si>
    <t>PN-333378</t>
  </si>
  <si>
    <t>PART=PN-333378</t>
  </si>
  <si>
    <t>PN-333400</t>
  </si>
  <si>
    <t>PART=PN-333400</t>
  </si>
  <si>
    <t>PN-333577</t>
  </si>
  <si>
    <t>PART=PN-333577</t>
  </si>
  <si>
    <t>PN-333769</t>
  </si>
  <si>
    <t>PART=PN-333769</t>
  </si>
  <si>
    <t>PN-333772</t>
  </si>
  <si>
    <t>PART=PN-333772</t>
  </si>
  <si>
    <t>PN-333774</t>
  </si>
  <si>
    <t>PART=PN-333774</t>
  </si>
  <si>
    <t>PN-333775</t>
  </si>
  <si>
    <t>PART=PN-333775</t>
  </si>
  <si>
    <t>PN-333777</t>
  </si>
  <si>
    <t>PART=PN-333777</t>
  </si>
  <si>
    <t>PN-333778</t>
  </si>
  <si>
    <t>PART=PN-333778</t>
  </si>
  <si>
    <t>PN-334029</t>
  </si>
  <si>
    <t>PART=PN-334029</t>
  </si>
  <si>
    <t>PN-334310</t>
  </si>
  <si>
    <t>PART=PN-334310</t>
  </si>
  <si>
    <t>TSSOP38</t>
  </si>
  <si>
    <t>PN-334313</t>
  </si>
  <si>
    <t>PART=PN-334313</t>
  </si>
  <si>
    <t>PN-334622</t>
  </si>
  <si>
    <t>PART=PN-334622</t>
  </si>
  <si>
    <t>PN-335076</t>
  </si>
  <si>
    <t>PART=PN-335076</t>
  </si>
  <si>
    <t>PN-335118</t>
  </si>
  <si>
    <t>PART=PN-335118</t>
  </si>
  <si>
    <t>PN-335270</t>
  </si>
  <si>
    <t>PART=PN-335270</t>
  </si>
  <si>
    <t>PN-335271</t>
  </si>
  <si>
    <t>PART=PN-335271</t>
  </si>
  <si>
    <t>PN-335493</t>
  </si>
  <si>
    <t>PART=PN-335493</t>
  </si>
  <si>
    <t>PN-335496</t>
  </si>
  <si>
    <t>PART=PN-335496</t>
  </si>
  <si>
    <t>PN-335501</t>
  </si>
  <si>
    <t>PART=PN-335501</t>
  </si>
  <si>
    <t>PN-335502</t>
  </si>
  <si>
    <t>PART=PN-335502</t>
  </si>
  <si>
    <t>PN-336045</t>
  </si>
  <si>
    <t>PART=PN-336045</t>
  </si>
  <si>
    <t>PN-336090</t>
  </si>
  <si>
    <t>PART=PN-336090</t>
  </si>
  <si>
    <t>PN-336811</t>
  </si>
  <si>
    <t>PART=PN-336811</t>
  </si>
  <si>
    <t>PN-336890</t>
  </si>
  <si>
    <t>PART=PN-336890</t>
  </si>
  <si>
    <t>PN-337265</t>
  </si>
  <si>
    <t>PART=PN-337265</t>
  </si>
  <si>
    <t>PN-337650</t>
  </si>
  <si>
    <t>PART=PN-337650</t>
  </si>
  <si>
    <t>PN-337651</t>
  </si>
  <si>
    <t>PART=PN-337651</t>
  </si>
  <si>
    <t>PN-337652</t>
  </si>
  <si>
    <t>PART=PN-337652</t>
  </si>
  <si>
    <t>PN-337668</t>
  </si>
  <si>
    <t>PART=PN-337668</t>
  </si>
  <si>
    <t>PN-339270</t>
  </si>
  <si>
    <t>PART=PN-339270</t>
  </si>
  <si>
    <t>PN-33999</t>
  </si>
  <si>
    <t>PART=PN-33999</t>
  </si>
  <si>
    <t>PN-34000</t>
  </si>
  <si>
    <t>PART=PN-34000</t>
  </si>
  <si>
    <t>PN-340291</t>
  </si>
  <si>
    <t>PART=PN-340291</t>
  </si>
  <si>
    <t>PN-340427</t>
  </si>
  <si>
    <t>PART=PN-340427</t>
  </si>
  <si>
    <t>PN-340611</t>
  </si>
  <si>
    <t>PART=PN-340611</t>
  </si>
  <si>
    <t>PN-340860</t>
  </si>
  <si>
    <t>PART=PN-340860</t>
  </si>
  <si>
    <t>PN-34093</t>
  </si>
  <si>
    <t>PART=PN-34093</t>
  </si>
  <si>
    <t>PN-340939</t>
  </si>
  <si>
    <t>PART=PN-340939</t>
  </si>
  <si>
    <t>PN-340943</t>
  </si>
  <si>
    <t>PART=PN-340943</t>
  </si>
  <si>
    <t>PN-341041</t>
  </si>
  <si>
    <t>PART=PN-341041</t>
  </si>
  <si>
    <t>PN-341194</t>
  </si>
  <si>
    <t>PART=PN-341194</t>
  </si>
  <si>
    <t>PN-341211</t>
  </si>
  <si>
    <t>PART=PN-341211</t>
  </si>
  <si>
    <t>PN-34126</t>
  </si>
  <si>
    <t>PART=PN-34126</t>
  </si>
  <si>
    <t>PN-342086</t>
  </si>
  <si>
    <t>PART=PN-342086</t>
  </si>
  <si>
    <t>PN-342269</t>
  </si>
  <si>
    <t>PART=PN-342269</t>
  </si>
  <si>
    <t>PN-34248</t>
  </si>
  <si>
    <t>PART=PN-34248</t>
  </si>
  <si>
    <t>PN-342508</t>
  </si>
  <si>
    <t>PART=PN-342508</t>
  </si>
  <si>
    <t>PN-34288</t>
  </si>
  <si>
    <t>PART=PN-34288</t>
  </si>
  <si>
    <t>PN-343422</t>
  </si>
  <si>
    <t>PART=PN-343422</t>
  </si>
  <si>
    <t>PN-343427</t>
  </si>
  <si>
    <t>PART=PN-343427</t>
  </si>
  <si>
    <t>PN-343429</t>
  </si>
  <si>
    <t>PART=PN-343429</t>
  </si>
  <si>
    <t>PN-343441</t>
  </si>
  <si>
    <t>PART=PN-343441</t>
  </si>
  <si>
    <t>PN-343458</t>
  </si>
  <si>
    <t>PART=PN-343458</t>
  </si>
  <si>
    <t>PN-343459</t>
  </si>
  <si>
    <t>PART=PN-343459</t>
  </si>
  <si>
    <t>PN-343754</t>
  </si>
  <si>
    <t>PART=PN-343754</t>
  </si>
  <si>
    <t>PN-343905</t>
  </si>
  <si>
    <t>PART=PN-343905</t>
  </si>
  <si>
    <t>PN-343909</t>
  </si>
  <si>
    <t>PART=PN-343909</t>
  </si>
  <si>
    <t>PN-34420</t>
  </si>
  <si>
    <t>PART=PN-34420</t>
  </si>
  <si>
    <t>PN-34425</t>
  </si>
  <si>
    <t>PART=PN-34425</t>
  </si>
  <si>
    <t>PN-344504</t>
  </si>
  <si>
    <t>PART=PN-344504</t>
  </si>
  <si>
    <t>PN-345554</t>
  </si>
  <si>
    <t>PART=PN-345554</t>
  </si>
  <si>
    <t>PN-345986</t>
  </si>
  <si>
    <t>PART=PN-345986</t>
  </si>
  <si>
    <t>PN-346141</t>
  </si>
  <si>
    <t>PART=PN-346141</t>
  </si>
  <si>
    <t>DFN10_P0.5(2525_T0.6)</t>
  </si>
  <si>
    <t>PN-346254</t>
  </si>
  <si>
    <t>PART=PN-346254</t>
  </si>
  <si>
    <t>PN-34679</t>
  </si>
  <si>
    <t>PART=PN-34679</t>
  </si>
  <si>
    <t>PN-34686</t>
  </si>
  <si>
    <t>PART=PN-34686</t>
  </si>
  <si>
    <t>PN-349092</t>
  </si>
  <si>
    <t>PART=PN-349092</t>
  </si>
  <si>
    <t>PN-349121</t>
  </si>
  <si>
    <t>PART=PN-349121</t>
  </si>
  <si>
    <t>PN-349405</t>
  </si>
  <si>
    <t>PART=PN-349405</t>
  </si>
  <si>
    <t>PN-350091</t>
  </si>
  <si>
    <t>PART=PN-350091</t>
  </si>
  <si>
    <t>PN-35033</t>
  </si>
  <si>
    <t>PART=PN-35033</t>
  </si>
  <si>
    <t>BGA196-(1515_p1.0)</t>
  </si>
  <si>
    <t>PN-350808</t>
  </si>
  <si>
    <t>PART=PN-350808</t>
  </si>
  <si>
    <t>PN-350809</t>
  </si>
  <si>
    <t>PART=PN-350809</t>
  </si>
  <si>
    <t>PN-35215</t>
  </si>
  <si>
    <t>PART=PN-35215</t>
  </si>
  <si>
    <t>PN-352255</t>
  </si>
  <si>
    <t>PART=PN-352255</t>
  </si>
  <si>
    <t>PN-352301</t>
  </si>
  <si>
    <t>PART=PN-352301</t>
  </si>
  <si>
    <t>PN-35247</t>
  </si>
  <si>
    <t>PART=PN-35247</t>
  </si>
  <si>
    <t>PN-35249</t>
  </si>
  <si>
    <t>PART=PN-35249</t>
  </si>
  <si>
    <t>PN-35285</t>
  </si>
  <si>
    <t>PART=PN-35285</t>
  </si>
  <si>
    <t>PN-353235</t>
  </si>
  <si>
    <t>PART=PN-353235</t>
  </si>
  <si>
    <t>PN-353284</t>
  </si>
  <si>
    <t>PART=PN-353284</t>
  </si>
  <si>
    <t>PN-353565</t>
  </si>
  <si>
    <t>PART=PN-353565</t>
  </si>
  <si>
    <t>PN-354097</t>
  </si>
  <si>
    <t>PART=PN-354097</t>
  </si>
  <si>
    <t>PN-354283</t>
  </si>
  <si>
    <t>PART=PN-354283</t>
  </si>
  <si>
    <t>PN-354395</t>
  </si>
  <si>
    <t>PART=PN-354395</t>
  </si>
  <si>
    <t>PN-35639</t>
  </si>
  <si>
    <t>PART=PN-35639</t>
  </si>
  <si>
    <t>PN-356780</t>
  </si>
  <si>
    <t>PART=PN-356780</t>
  </si>
  <si>
    <t>PN-356914</t>
  </si>
  <si>
    <t>PART=PN-356914</t>
  </si>
  <si>
    <t>PN-35718</t>
  </si>
  <si>
    <t>PART=PN-35718</t>
  </si>
  <si>
    <t>PN-357409</t>
  </si>
  <si>
    <t>PART=PN-357409</t>
  </si>
  <si>
    <t>PN-357410</t>
  </si>
  <si>
    <t>PART=PN-357410</t>
  </si>
  <si>
    <t>PN-357411</t>
  </si>
  <si>
    <t>PART=PN-357411</t>
  </si>
  <si>
    <t>PN-358898</t>
  </si>
  <si>
    <t>PART=PN-358898</t>
  </si>
  <si>
    <t>PN-35910</t>
  </si>
  <si>
    <t>PART=PN-35910</t>
  </si>
  <si>
    <t>PN-36327</t>
  </si>
  <si>
    <t>PART=PN-36327</t>
  </si>
  <si>
    <t>PN-366381</t>
  </si>
  <si>
    <t>PART=PN-366381</t>
  </si>
  <si>
    <t>PN-36639</t>
  </si>
  <si>
    <t>PART=PN-36639</t>
  </si>
  <si>
    <t>PN-366391</t>
  </si>
  <si>
    <t>PART=PN-366391</t>
  </si>
  <si>
    <t>PN-36640</t>
  </si>
  <si>
    <t>PART=PN-36640</t>
  </si>
  <si>
    <t>PN-368534</t>
  </si>
  <si>
    <t>PART=PN-368534</t>
  </si>
  <si>
    <t>PN-371048</t>
  </si>
  <si>
    <t>PART=PN-371048</t>
  </si>
  <si>
    <t>PN-371050</t>
  </si>
  <si>
    <t>PART=PN-371050</t>
  </si>
  <si>
    <t>PN-371563</t>
  </si>
  <si>
    <t>PART=PN-371563</t>
  </si>
  <si>
    <t>PN-373258</t>
  </si>
  <si>
    <t>PART=PN-373258</t>
  </si>
  <si>
    <t>PN-37401</t>
  </si>
  <si>
    <t>PART=PN-37401</t>
  </si>
  <si>
    <t>PN-37401-U14</t>
  </si>
  <si>
    <t>PART=PN-37401-U14</t>
  </si>
  <si>
    <t>QFN32_P0.5(5050_T1.0)</t>
  </si>
  <si>
    <t>PN-376719</t>
  </si>
  <si>
    <t>PART=PN-376719</t>
  </si>
  <si>
    <t>PN-37697</t>
  </si>
  <si>
    <t>PART=PN-37697</t>
  </si>
  <si>
    <t>PN-377973</t>
  </si>
  <si>
    <t>PART=PN-377973</t>
  </si>
  <si>
    <t>PN-378085</t>
  </si>
  <si>
    <t>PART=PN-378085</t>
  </si>
  <si>
    <t>PN-378181</t>
  </si>
  <si>
    <t>PART=PN-378181</t>
  </si>
  <si>
    <t>PN-379152</t>
  </si>
  <si>
    <t>PART=PN-379152</t>
  </si>
  <si>
    <t>PN-379478</t>
  </si>
  <si>
    <t>PART=PN-379478</t>
  </si>
  <si>
    <t>PN-379833</t>
  </si>
  <si>
    <t>PART=PN-379833</t>
  </si>
  <si>
    <t>PN-379834</t>
  </si>
  <si>
    <t>PART=PN-379834</t>
  </si>
  <si>
    <t>PN-38013</t>
  </si>
  <si>
    <t>PART=PN-38013</t>
  </si>
  <si>
    <t>PN-380456</t>
  </si>
  <si>
    <t>PART=PN-380456</t>
  </si>
  <si>
    <t>PN-380458</t>
  </si>
  <si>
    <t>PART=PN-380458</t>
  </si>
  <si>
    <t>PN-380460</t>
  </si>
  <si>
    <t>PART=PN-380460</t>
  </si>
  <si>
    <t>PN-380613</t>
  </si>
  <si>
    <t>PART=PN-380613</t>
  </si>
  <si>
    <t>PN-380637</t>
  </si>
  <si>
    <t>PART=PN-380637</t>
  </si>
  <si>
    <t>PN-380685</t>
  </si>
  <si>
    <t>PART=PN-380685</t>
  </si>
  <si>
    <t>PN-380937</t>
  </si>
  <si>
    <t>PART=PN-380937</t>
  </si>
  <si>
    <t>PN-380938</t>
  </si>
  <si>
    <t>PART=PN-380938</t>
  </si>
  <si>
    <t>PN-381165</t>
  </si>
  <si>
    <t>PART=PN-381165</t>
  </si>
  <si>
    <t>PN-381176</t>
  </si>
  <si>
    <t>PART=PN-381176</t>
  </si>
  <si>
    <t>PN-381184</t>
  </si>
  <si>
    <t>PART=PN-381184</t>
  </si>
  <si>
    <t>PN-381185</t>
  </si>
  <si>
    <t>PART=PN-381185</t>
  </si>
  <si>
    <t>PN-382282</t>
  </si>
  <si>
    <t>PART=PN-382282</t>
  </si>
  <si>
    <t>PN-382409</t>
  </si>
  <si>
    <t>PART=PN-382409</t>
  </si>
  <si>
    <t>PN-382423</t>
  </si>
  <si>
    <t>PART=PN-382423</t>
  </si>
  <si>
    <t>PN-382725</t>
  </si>
  <si>
    <t>PART=PN-382725</t>
  </si>
  <si>
    <t>PN-383732</t>
  </si>
  <si>
    <t>PART=PN-383732</t>
  </si>
  <si>
    <t>PN-383735</t>
  </si>
  <si>
    <t>PART=PN-383735</t>
  </si>
  <si>
    <t>PN-383736</t>
  </si>
  <si>
    <t>PART=PN-383736</t>
  </si>
  <si>
    <t>PN-383743</t>
  </si>
  <si>
    <t>PART=PN-383743</t>
  </si>
  <si>
    <t>PN-383821</t>
  </si>
  <si>
    <t>PART=PN-383821</t>
  </si>
  <si>
    <t>PN-384570</t>
  </si>
  <si>
    <t>PART=PN-384570</t>
  </si>
  <si>
    <t>PN-384575</t>
  </si>
  <si>
    <t>PART=PN-384575</t>
  </si>
  <si>
    <t>PN-384836</t>
  </si>
  <si>
    <t>PART=PN-384836</t>
  </si>
  <si>
    <t>QFN6 (0402)</t>
  </si>
  <si>
    <t>PN-385741</t>
  </si>
  <si>
    <t>PART=PN-385741</t>
  </si>
  <si>
    <t>PN-385957</t>
  </si>
  <si>
    <t>PART=PN-385957</t>
  </si>
  <si>
    <t>PN-386344</t>
  </si>
  <si>
    <t>PART=PN-386344</t>
  </si>
  <si>
    <t>PN-38659</t>
  </si>
  <si>
    <t>PART=PN-38659</t>
  </si>
  <si>
    <t>PN-386664</t>
  </si>
  <si>
    <t>PART=PN-386664</t>
  </si>
  <si>
    <t>PN-386959</t>
  </si>
  <si>
    <t>PART=PN-386959</t>
  </si>
  <si>
    <t>PN-387004</t>
  </si>
  <si>
    <t>PART=PN-387004</t>
  </si>
  <si>
    <t>PN-38720</t>
  </si>
  <si>
    <t>PART=PN-38720</t>
  </si>
  <si>
    <t>PN-38721</t>
  </si>
  <si>
    <t>PART=PN-38721</t>
  </si>
  <si>
    <t>PN-38722</t>
  </si>
  <si>
    <t>PART=PN-38722</t>
  </si>
  <si>
    <t>PN-387508</t>
  </si>
  <si>
    <t>PART=PN-387508</t>
  </si>
  <si>
    <t>PN-387578</t>
  </si>
  <si>
    <t>PART=PN-387578</t>
  </si>
  <si>
    <t>PN-387767</t>
  </si>
  <si>
    <t>PART=PN-387767</t>
  </si>
  <si>
    <t>PN-388162</t>
  </si>
  <si>
    <t>PART=PN-388162</t>
  </si>
  <si>
    <t>DIODE(1007_T0.5)</t>
  </si>
  <si>
    <t>PN-388364</t>
  </si>
  <si>
    <t>PART=PN-388364</t>
  </si>
  <si>
    <t>PN-388365</t>
  </si>
  <si>
    <t>PART=PN-388365</t>
  </si>
  <si>
    <t>PN-388366</t>
  </si>
  <si>
    <t>PART=PN-388366</t>
  </si>
  <si>
    <t>PN-388367</t>
  </si>
  <si>
    <t>PART=PN-388367</t>
  </si>
  <si>
    <t>PN-388368</t>
  </si>
  <si>
    <t>PART=PN-388368</t>
  </si>
  <si>
    <t>PN-388369</t>
  </si>
  <si>
    <t>PART=PN-388369</t>
  </si>
  <si>
    <t>PN-388370</t>
  </si>
  <si>
    <t>PART=PN-388370</t>
  </si>
  <si>
    <t>PN-388372</t>
  </si>
  <si>
    <t>PART=PN-388372</t>
  </si>
  <si>
    <t>PN-388373</t>
  </si>
  <si>
    <t>PART=PN-388373</t>
  </si>
  <si>
    <t>PN-388374</t>
  </si>
  <si>
    <t>PART=PN-388374</t>
  </si>
  <si>
    <t>PN-388426</t>
  </si>
  <si>
    <t>PART=PN-388426</t>
  </si>
  <si>
    <t>PN-388512</t>
  </si>
  <si>
    <t>PART=PN-388512</t>
  </si>
  <si>
    <t>PN-388516</t>
  </si>
  <si>
    <t>PART=PN-388516</t>
  </si>
  <si>
    <t>PN-388529</t>
  </si>
  <si>
    <t>PART=PN-388529</t>
  </si>
  <si>
    <t>PN-388540</t>
  </si>
  <si>
    <t>PART=PN-388540</t>
  </si>
  <si>
    <t>PN-388541</t>
  </si>
  <si>
    <t>PART=PN-388541</t>
  </si>
  <si>
    <t>PN-388542</t>
  </si>
  <si>
    <t>PART=PN-388542</t>
  </si>
  <si>
    <t>PN-388544</t>
  </si>
  <si>
    <t>PART=PN-388544</t>
  </si>
  <si>
    <t>PN-388675</t>
  </si>
  <si>
    <t>PART=PN-388675</t>
  </si>
  <si>
    <t>PN-388679</t>
  </si>
  <si>
    <t>PART=PN-388679</t>
  </si>
  <si>
    <t>PN-388682</t>
  </si>
  <si>
    <t>PART=PN-388682</t>
  </si>
  <si>
    <t>PN-388684</t>
  </si>
  <si>
    <t>PART=PN-388684</t>
  </si>
  <si>
    <t>PN-388686</t>
  </si>
  <si>
    <t>PART=PN-388686</t>
  </si>
  <si>
    <t>PN-388688</t>
  </si>
  <si>
    <t>PART=PN-388688</t>
  </si>
  <si>
    <t>PN-388689</t>
  </si>
  <si>
    <t>PART=PN-388689</t>
  </si>
  <si>
    <t>PN-388690</t>
  </si>
  <si>
    <t>PART=PN-388690</t>
  </si>
  <si>
    <t>PN-388691</t>
  </si>
  <si>
    <t>PART=PN-388691</t>
  </si>
  <si>
    <t>PN-388699</t>
  </si>
  <si>
    <t>PART=PN-388699</t>
  </si>
  <si>
    <t>PN-388701</t>
  </si>
  <si>
    <t>PART=PN-388701</t>
  </si>
  <si>
    <t>PN-388798</t>
  </si>
  <si>
    <t>PART=PN-388798</t>
  </si>
  <si>
    <t>Transformer8pin(9312_t5.35)</t>
  </si>
  <si>
    <t>PN-388809</t>
  </si>
  <si>
    <t>PART=PN-388809</t>
  </si>
  <si>
    <t>PN-388815</t>
  </si>
  <si>
    <t>PART=PN-388815</t>
  </si>
  <si>
    <t>PN-388821</t>
  </si>
  <si>
    <t>PART=PN-388821</t>
  </si>
  <si>
    <t>PN-388823</t>
  </si>
  <si>
    <t>PART=PN-388823</t>
  </si>
  <si>
    <t>PN-388825</t>
  </si>
  <si>
    <t>PART=PN-388825</t>
  </si>
  <si>
    <t>PN-388830</t>
  </si>
  <si>
    <t>PART=PN-388830</t>
  </si>
  <si>
    <t>PN-389430</t>
  </si>
  <si>
    <t>PART=PN-389430</t>
  </si>
  <si>
    <t>PN-389657</t>
  </si>
  <si>
    <t>PART=PN-389657</t>
  </si>
  <si>
    <t>PN-389663</t>
  </si>
  <si>
    <t>PART=PN-389663</t>
  </si>
  <si>
    <t>PN-389665</t>
  </si>
  <si>
    <t>PART=PN-389665</t>
  </si>
  <si>
    <t>PN-389666</t>
  </si>
  <si>
    <t>PART=PN-389666</t>
  </si>
  <si>
    <t>PN-389668</t>
  </si>
  <si>
    <t>PART=PN-389668</t>
  </si>
  <si>
    <t>PN-389672</t>
  </si>
  <si>
    <t>PART=PN-389672</t>
  </si>
  <si>
    <t>PN-389676</t>
  </si>
  <si>
    <t>PART=PN-389676</t>
  </si>
  <si>
    <t>PN-389678</t>
  </si>
  <si>
    <t>PART=PN-389678</t>
  </si>
  <si>
    <t>PN-389679</t>
  </si>
  <si>
    <t>PART=PN-389679</t>
  </si>
  <si>
    <t>PN-389683</t>
  </si>
  <si>
    <t>PART=PN-389683</t>
  </si>
  <si>
    <t>PN-389689</t>
  </si>
  <si>
    <t>PART=PN-389689</t>
  </si>
  <si>
    <t>PN-389692</t>
  </si>
  <si>
    <t>PART=PN-389692</t>
  </si>
  <si>
    <t>PN-389712</t>
  </si>
  <si>
    <t>PART=PN-389712</t>
  </si>
  <si>
    <t>PN-389720</t>
  </si>
  <si>
    <t>PART=PN-389720</t>
  </si>
  <si>
    <t>PN-389845</t>
  </si>
  <si>
    <t>PART=PN-389845</t>
  </si>
  <si>
    <t>PN-389848</t>
  </si>
  <si>
    <t>PART=PN-389848</t>
  </si>
  <si>
    <t>PN-389849</t>
  </si>
  <si>
    <t>PART=PN-389849</t>
  </si>
  <si>
    <t>PN-389850</t>
  </si>
  <si>
    <t>PART=PN-389850</t>
  </si>
  <si>
    <t>PN-389859</t>
  </si>
  <si>
    <t>PART=PN-389859</t>
  </si>
  <si>
    <t>PN-389860</t>
  </si>
  <si>
    <t>PART=PN-389860</t>
  </si>
  <si>
    <t>PN-389862</t>
  </si>
  <si>
    <t>PART=PN-389862</t>
  </si>
  <si>
    <t>PN-389864</t>
  </si>
  <si>
    <t>PART=PN-389864</t>
  </si>
  <si>
    <t>PN-389866</t>
  </si>
  <si>
    <t>PART=PN-389866</t>
  </si>
  <si>
    <t>PN-390628</t>
  </si>
  <si>
    <t>PART=PN-390628</t>
  </si>
  <si>
    <t>PN-390811</t>
  </si>
  <si>
    <t>PART=PN-390811</t>
  </si>
  <si>
    <t>SOIC16 GSM</t>
  </si>
  <si>
    <t>PN-390870</t>
  </si>
  <si>
    <t>PART=PN-390870</t>
  </si>
  <si>
    <t>PN-391056</t>
  </si>
  <si>
    <t>PART=PN-391056</t>
  </si>
  <si>
    <t>PN-391057</t>
  </si>
  <si>
    <t>PART=PN-391057</t>
  </si>
  <si>
    <t>PN-391060</t>
  </si>
  <si>
    <t>PART=PN-391060</t>
  </si>
  <si>
    <t>PN-391095</t>
  </si>
  <si>
    <t>PART=PN-391095</t>
  </si>
  <si>
    <t>PN-39120</t>
  </si>
  <si>
    <t>PART=PN-39120</t>
  </si>
  <si>
    <t>PN-39121</t>
  </si>
  <si>
    <t>PART=PN-39121</t>
  </si>
  <si>
    <t>PN-391937</t>
  </si>
  <si>
    <t>PART=PN-391937</t>
  </si>
  <si>
    <t>PN-391937-U21</t>
  </si>
  <si>
    <t>PART=PN-391937-U21</t>
  </si>
  <si>
    <t>PN-391937-U22</t>
  </si>
  <si>
    <t>PART=PN-391937-U22</t>
  </si>
  <si>
    <t>PN-391937-U23</t>
  </si>
  <si>
    <t>PART=PN-391937-U23</t>
  </si>
  <si>
    <t>PN-391937-U24</t>
  </si>
  <si>
    <t>PART=PN-391937-U24</t>
  </si>
  <si>
    <t>PN-391937-U25</t>
  </si>
  <si>
    <t>PART=PN-391937-U25</t>
  </si>
  <si>
    <t>PN-391937-U26</t>
  </si>
  <si>
    <t>PART=PN-391937-U26</t>
  </si>
  <si>
    <t>PN-391937-U27</t>
  </si>
  <si>
    <t>PART=PN-391937-U27</t>
  </si>
  <si>
    <t>PN-391937-U28</t>
  </si>
  <si>
    <t>PART=PN-391937-U28</t>
  </si>
  <si>
    <t>PN-391937-U7</t>
  </si>
  <si>
    <t>PART=PN-391937-U7</t>
  </si>
  <si>
    <t>PN-391937-U700</t>
  </si>
  <si>
    <t>PART=PN-391937-U700</t>
  </si>
  <si>
    <t>PN-392009</t>
  </si>
  <si>
    <t>PART=PN-392009</t>
  </si>
  <si>
    <t>PN-392291</t>
  </si>
  <si>
    <t>PART=PN-392291</t>
  </si>
  <si>
    <t>PN-392328</t>
  </si>
  <si>
    <t>PART=PN-392328</t>
  </si>
  <si>
    <t>PN-392418</t>
  </si>
  <si>
    <t>PART=PN-392418</t>
  </si>
  <si>
    <t>PN-392433</t>
  </si>
  <si>
    <t>PART=PN-392433</t>
  </si>
  <si>
    <t>PN-392779</t>
  </si>
  <si>
    <t>PART=PN-392779</t>
  </si>
  <si>
    <t>PN-392869</t>
  </si>
  <si>
    <t>PART=PN-392869</t>
  </si>
  <si>
    <t>PN-393251</t>
  </si>
  <si>
    <t>PART=PN-393251</t>
  </si>
  <si>
    <t>PN-393252</t>
  </si>
  <si>
    <t>PART=PN-393252</t>
  </si>
  <si>
    <t>PN-393253</t>
  </si>
  <si>
    <t>PART=PN-393253</t>
  </si>
  <si>
    <t>PN-393254</t>
  </si>
  <si>
    <t>PART=PN-393254</t>
  </si>
  <si>
    <t>PN-393256</t>
  </si>
  <si>
    <t>PART=PN-393256</t>
  </si>
  <si>
    <t>PN-393258</t>
  </si>
  <si>
    <t>PART=PN-393258</t>
  </si>
  <si>
    <t>PN-393259</t>
  </si>
  <si>
    <t>PART=PN-393259</t>
  </si>
  <si>
    <t>PN-393260</t>
  </si>
  <si>
    <t>PART=PN-393260</t>
  </si>
  <si>
    <t>PN-393265</t>
  </si>
  <si>
    <t>PART=PN-393265</t>
  </si>
  <si>
    <t>PN-393385</t>
  </si>
  <si>
    <t>PART=PN-393385</t>
  </si>
  <si>
    <t>PN-393413</t>
  </si>
  <si>
    <t>PART=PN-393413</t>
  </si>
  <si>
    <t>PN-393425</t>
  </si>
  <si>
    <t>PART=PN-393425</t>
  </si>
  <si>
    <t>PN-39345</t>
  </si>
  <si>
    <t>PART=PN-39345</t>
  </si>
  <si>
    <t>PN-393471</t>
  </si>
  <si>
    <t>PART=PN-393471</t>
  </si>
  <si>
    <t>PN-393594</t>
  </si>
  <si>
    <t>PART=PN-393594</t>
  </si>
  <si>
    <t>PN-394130</t>
  </si>
  <si>
    <t>PART=PN-394130</t>
  </si>
  <si>
    <t>PN-394148</t>
  </si>
  <si>
    <t>PART=PN-394148</t>
  </si>
  <si>
    <t>PN-394382</t>
  </si>
  <si>
    <t>PART=PN-394382</t>
  </si>
  <si>
    <t>PN-39463</t>
  </si>
  <si>
    <t>PART=PN-39463</t>
  </si>
  <si>
    <t>PN-39464</t>
  </si>
  <si>
    <t>PART=PN-39464</t>
  </si>
  <si>
    <t>PN-396135</t>
  </si>
  <si>
    <t>PART=PN-396135</t>
  </si>
  <si>
    <t>PN-396158</t>
  </si>
  <si>
    <t>PART=PN-396158</t>
  </si>
  <si>
    <t>PN-39644</t>
  </si>
  <si>
    <t>PART=PN-39644</t>
  </si>
  <si>
    <t>BGA256-(1717_p1.0)</t>
  </si>
  <si>
    <t>PN-396662</t>
  </si>
  <si>
    <t>PART=PN-396662</t>
  </si>
  <si>
    <t>PN-397972</t>
  </si>
  <si>
    <t>PART=PN-397972</t>
  </si>
  <si>
    <t>PN-398071</t>
  </si>
  <si>
    <t>PART=PN-398071</t>
  </si>
  <si>
    <t>PN-398377</t>
  </si>
  <si>
    <t>PART=PN-398377</t>
  </si>
  <si>
    <t>PN-398378</t>
  </si>
  <si>
    <t>PART=PN-398378</t>
  </si>
  <si>
    <t>PN-398380</t>
  </si>
  <si>
    <t>PART=PN-398380</t>
  </si>
  <si>
    <t>PN-398473</t>
  </si>
  <si>
    <t>PART=PN-398473</t>
  </si>
  <si>
    <t>PN-402699</t>
  </si>
  <si>
    <t>PART=PN-402699</t>
  </si>
  <si>
    <t>PN-40280</t>
  </si>
  <si>
    <t>PART=PN-40280</t>
  </si>
  <si>
    <t>PN-402949</t>
  </si>
  <si>
    <t>PART=PN-402949</t>
  </si>
  <si>
    <t>PN-403291</t>
  </si>
  <si>
    <t>PART=PN-403291</t>
  </si>
  <si>
    <t>PN-403845</t>
  </si>
  <si>
    <t>PART=PN-403845</t>
  </si>
  <si>
    <t>LED4028_t4.0</t>
  </si>
  <si>
    <t>PN-403952</t>
  </si>
  <si>
    <t>PART=PN-403952</t>
  </si>
  <si>
    <t>PN-403966-U1</t>
  </si>
  <si>
    <t>PART=PN-403966-U1</t>
  </si>
  <si>
    <t>PN-403966-U6</t>
  </si>
  <si>
    <t>PART=PN-403966-U6</t>
  </si>
  <si>
    <t>PN-403966-U7</t>
  </si>
  <si>
    <t>PART=PN-403966-U7</t>
  </si>
  <si>
    <t>PN-404033</t>
  </si>
  <si>
    <t>PART=PN-404033</t>
  </si>
  <si>
    <t>PN-40409</t>
  </si>
  <si>
    <t>PART=PN-40409</t>
  </si>
  <si>
    <t>PN-40410</t>
  </si>
  <si>
    <t>PART=PN-40410</t>
  </si>
  <si>
    <t>PN-40411</t>
  </si>
  <si>
    <t>PART=PN-40411</t>
  </si>
  <si>
    <t>PN-40413</t>
  </si>
  <si>
    <t>PART=PN-40413</t>
  </si>
  <si>
    <t>PN-40506</t>
  </si>
  <si>
    <t>PART=PN-40506</t>
  </si>
  <si>
    <t>PN-405338</t>
  </si>
  <si>
    <t>PART=PN-405338</t>
  </si>
  <si>
    <t>PN-405372</t>
  </si>
  <si>
    <t>PART=PN-405372</t>
  </si>
  <si>
    <t>PN-405623</t>
  </si>
  <si>
    <t>PART=PN-405623</t>
  </si>
  <si>
    <t>PN-405703</t>
  </si>
  <si>
    <t>PART=PN-405703</t>
  </si>
  <si>
    <t>PN-405827</t>
  </si>
  <si>
    <t>PART=PN-405827</t>
  </si>
  <si>
    <t>PN-406000</t>
  </si>
  <si>
    <t>PART=PN-406000</t>
  </si>
  <si>
    <t>PN-406001</t>
  </si>
  <si>
    <t>PART=PN-406001</t>
  </si>
  <si>
    <t>PN-406078</t>
  </si>
  <si>
    <t>PART=PN-406078</t>
  </si>
  <si>
    <t>PN-406079</t>
  </si>
  <si>
    <t>PART=PN-406079</t>
  </si>
  <si>
    <t>PN-406182</t>
  </si>
  <si>
    <t>PART=PN-406182</t>
  </si>
  <si>
    <t>PN-406189</t>
  </si>
  <si>
    <t>PART=PN-406189</t>
  </si>
  <si>
    <t>PN-40646</t>
  </si>
  <si>
    <t>PART=PN-40646</t>
  </si>
  <si>
    <t>PN-406576</t>
  </si>
  <si>
    <t>PART=PN-406576</t>
  </si>
  <si>
    <t>PN-406577</t>
  </si>
  <si>
    <t>PART=PN-406577</t>
  </si>
  <si>
    <t>PN-406788</t>
  </si>
  <si>
    <t>PART=PN-406788</t>
  </si>
  <si>
    <t>PN-408099</t>
  </si>
  <si>
    <t>PART=PN-408099</t>
  </si>
  <si>
    <t>PN-409354</t>
  </si>
  <si>
    <t>PART=PN-409354</t>
  </si>
  <si>
    <t>PN-409355</t>
  </si>
  <si>
    <t>PART=PN-409355</t>
  </si>
  <si>
    <t>PN-40995</t>
  </si>
  <si>
    <t>PART=PN-40995</t>
  </si>
  <si>
    <t>BGA60(9080_p0.8)</t>
  </si>
  <si>
    <t>PN-41011</t>
  </si>
  <si>
    <t>PART=PN-41011</t>
  </si>
  <si>
    <t>PN-41156</t>
  </si>
  <si>
    <t>PART=PN-41156</t>
  </si>
  <si>
    <t>PN-412343</t>
  </si>
  <si>
    <t>PART=PN-412343</t>
  </si>
  <si>
    <t>PN-412489</t>
  </si>
  <si>
    <t>PART=PN-412489</t>
  </si>
  <si>
    <t>PN-412500</t>
  </si>
  <si>
    <t>PART=PN-412500</t>
  </si>
  <si>
    <t>PN-412501</t>
  </si>
  <si>
    <t>PART=PN-412501</t>
  </si>
  <si>
    <t>PN-412504</t>
  </si>
  <si>
    <t>PART=PN-412504</t>
  </si>
  <si>
    <t>PN-412509</t>
  </si>
  <si>
    <t>PART=PN-412509</t>
  </si>
  <si>
    <t>PN-415019</t>
  </si>
  <si>
    <t>PART=PN-415019</t>
  </si>
  <si>
    <t>PN-415180</t>
  </si>
  <si>
    <t>PART=PN-415180</t>
  </si>
  <si>
    <t>PN-415413</t>
  </si>
  <si>
    <t>PART=PN-415413</t>
  </si>
  <si>
    <t>PN-416855</t>
  </si>
  <si>
    <t>PART=PN-416855</t>
  </si>
  <si>
    <t>PN-416890</t>
  </si>
  <si>
    <t>PART=PN-416890</t>
  </si>
  <si>
    <t>PN-416891</t>
  </si>
  <si>
    <t>PART=PN-416891</t>
  </si>
  <si>
    <t>PN-416939</t>
  </si>
  <si>
    <t>PART=PN-416939</t>
  </si>
  <si>
    <t>PN-417523</t>
  </si>
  <si>
    <t>PART=PN-417523</t>
  </si>
  <si>
    <t>PN-417788</t>
  </si>
  <si>
    <t>PART=PN-417788</t>
  </si>
  <si>
    <t>PN-417792</t>
  </si>
  <si>
    <t>PART=PN-417792</t>
  </si>
  <si>
    <t>PN-417793</t>
  </si>
  <si>
    <t>PART=PN-417793</t>
  </si>
  <si>
    <t>PN-417794</t>
  </si>
  <si>
    <t>PART=PN-417794</t>
  </si>
  <si>
    <t>PN-417796</t>
  </si>
  <si>
    <t>PART=PN-417796</t>
  </si>
  <si>
    <t>PN-418001</t>
  </si>
  <si>
    <t>PART=PN-418001</t>
  </si>
  <si>
    <t>PN-418020</t>
  </si>
  <si>
    <t>PART=PN-418020</t>
  </si>
  <si>
    <t>PN-418022</t>
  </si>
  <si>
    <t>PART=PN-418022</t>
  </si>
  <si>
    <t>PN-418023</t>
  </si>
  <si>
    <t>PART=PN-418023</t>
  </si>
  <si>
    <t>PN-418348</t>
  </si>
  <si>
    <t>PART=PN-418348</t>
  </si>
  <si>
    <t>PN-419019-U39</t>
  </si>
  <si>
    <t>PART=PN-419019-U39</t>
  </si>
  <si>
    <t>PN-419098</t>
  </si>
  <si>
    <t>PART=PN-419098</t>
  </si>
  <si>
    <t>PN-419099</t>
  </si>
  <si>
    <t>PART=PN-419099</t>
  </si>
  <si>
    <t>PN-419184</t>
  </si>
  <si>
    <t>PART=PN-419184</t>
  </si>
  <si>
    <t>PN-419251</t>
  </si>
  <si>
    <t>PART=PN-419251</t>
  </si>
  <si>
    <t>QFN10(4040_T0.8)P0.8</t>
  </si>
  <si>
    <t>PN-419605</t>
  </si>
  <si>
    <t>PART=PN-419605</t>
  </si>
  <si>
    <t>PN-419713</t>
  </si>
  <si>
    <t>PART=PN-419713</t>
  </si>
  <si>
    <t>PN-419766</t>
  </si>
  <si>
    <t>PART=PN-419766</t>
  </si>
  <si>
    <t>PN-419989</t>
  </si>
  <si>
    <t>PART=PN-419989</t>
  </si>
  <si>
    <t>PN-420143</t>
  </si>
  <si>
    <t>PART=PN-420143</t>
  </si>
  <si>
    <t>PART=PN-421062</t>
  </si>
  <si>
    <t>PN-421062-IC500</t>
  </si>
  <si>
    <t>PART=PN-421062-IC500</t>
  </si>
  <si>
    <t>PN-421062-U1</t>
  </si>
  <si>
    <t>PART=PN-421062-U1</t>
  </si>
  <si>
    <t>PN-421062-U131</t>
  </si>
  <si>
    <t>PART=PN-421062-U131</t>
  </si>
  <si>
    <t>PN-421062-U2</t>
  </si>
  <si>
    <t>PART=PN-421062-U2</t>
  </si>
  <si>
    <t>PN-421062-U29</t>
  </si>
  <si>
    <t>PART=PN-421062-U29</t>
  </si>
  <si>
    <t>PN-421062-U4</t>
  </si>
  <si>
    <t>PART=PN-421062-U4</t>
  </si>
  <si>
    <t>PN-421062-U5</t>
  </si>
  <si>
    <t>PART=PN-421062-U5</t>
  </si>
  <si>
    <t>PN-421062-U51</t>
  </si>
  <si>
    <t>PART=PN-421062-U51</t>
  </si>
  <si>
    <t>PN-421062-U529</t>
  </si>
  <si>
    <t>PART=PN-421062-U529</t>
  </si>
  <si>
    <t>PN-421062-U6</t>
  </si>
  <si>
    <t>PART=PN-421062-U6</t>
  </si>
  <si>
    <t>PN-421062-U603</t>
  </si>
  <si>
    <t>PART=PN-421062-U603</t>
  </si>
  <si>
    <t>PN-421062-U7</t>
  </si>
  <si>
    <t>PART=PN-421062-U7</t>
  </si>
  <si>
    <t>PN-421062-U8</t>
  </si>
  <si>
    <t>PART=PN-421062-U8</t>
  </si>
  <si>
    <t>PN-421347</t>
  </si>
  <si>
    <t>PART=PN-421347</t>
  </si>
  <si>
    <t>PN-423186-U20</t>
  </si>
  <si>
    <t>PART=PN-423186-U20</t>
  </si>
  <si>
    <t>PN-423186-U9</t>
  </si>
  <si>
    <t>PART=PN-423186-U9</t>
  </si>
  <si>
    <t>PN-423854</t>
  </si>
  <si>
    <t>PART=PN-423854</t>
  </si>
  <si>
    <t>PN-423898</t>
  </si>
  <si>
    <t>PART=PN-423898</t>
  </si>
  <si>
    <t>PN-423976</t>
  </si>
  <si>
    <t>PART=PN-423976</t>
  </si>
  <si>
    <t>PN-42410</t>
  </si>
  <si>
    <t>PART=PN-42410</t>
  </si>
  <si>
    <t>SSOP48</t>
  </si>
  <si>
    <t>PN-42422</t>
  </si>
  <si>
    <t>PART=PN-42422</t>
  </si>
  <si>
    <t>PN-426206</t>
  </si>
  <si>
    <t>PART=PN-426206</t>
  </si>
  <si>
    <t>PN-428537</t>
  </si>
  <si>
    <t>PART=PN-428537</t>
  </si>
  <si>
    <t>PN-428655</t>
  </si>
  <si>
    <t>PART=PN-428655</t>
  </si>
  <si>
    <t>PN-430116</t>
  </si>
  <si>
    <t>PART=PN-430116</t>
  </si>
  <si>
    <t>PN-430420</t>
  </si>
  <si>
    <t>PART=PN-430420</t>
  </si>
  <si>
    <t>PN-430533</t>
  </si>
  <si>
    <t>PART=PN-430533</t>
  </si>
  <si>
    <t>PN-430533-U17</t>
  </si>
  <si>
    <t>PART=PN-430533-U17</t>
  </si>
  <si>
    <t>PN-43083</t>
  </si>
  <si>
    <t>PART=PN-43083</t>
  </si>
  <si>
    <t>PN-431529</t>
  </si>
  <si>
    <t>PART=PN-431529</t>
  </si>
  <si>
    <t>PN-431949</t>
  </si>
  <si>
    <t>PART=PN-431949</t>
  </si>
  <si>
    <t>PN-43201</t>
  </si>
  <si>
    <t>PART=PN-43201</t>
  </si>
  <si>
    <t>PN-43204</t>
  </si>
  <si>
    <t>PART=PN-43204</t>
  </si>
  <si>
    <t>PN-434052</t>
  </si>
  <si>
    <t>PART=PN-434052</t>
  </si>
  <si>
    <t>PN-434060</t>
  </si>
  <si>
    <t>PART=PN-434060</t>
  </si>
  <si>
    <t>PN-434513</t>
  </si>
  <si>
    <t>PART=PN-434513</t>
  </si>
  <si>
    <t>PN-434858</t>
  </si>
  <si>
    <t>PART=PN-434858</t>
  </si>
  <si>
    <t>PN-434865</t>
  </si>
  <si>
    <t>PART=PN-434865</t>
  </si>
  <si>
    <t>PN-434868</t>
  </si>
  <si>
    <t>PART=PN-434868</t>
  </si>
  <si>
    <t>PN-434959</t>
  </si>
  <si>
    <t>PART=PN-434959</t>
  </si>
  <si>
    <t>PN-434963</t>
  </si>
  <si>
    <t>PART=PN-434963</t>
  </si>
  <si>
    <t>PN-434970</t>
  </si>
  <si>
    <t>PART=PN-434970</t>
  </si>
  <si>
    <t>PN-434971</t>
  </si>
  <si>
    <t>PART=PN-434971</t>
  </si>
  <si>
    <t>PN-434976</t>
  </si>
  <si>
    <t>PART=PN-434976</t>
  </si>
  <si>
    <t>PN-434979</t>
  </si>
  <si>
    <t>PART=PN-434979</t>
  </si>
  <si>
    <t>PN-434982</t>
  </si>
  <si>
    <t>PART=PN-434982</t>
  </si>
  <si>
    <t>PN-434984</t>
  </si>
  <si>
    <t>PART=PN-434984</t>
  </si>
  <si>
    <t>PN-43541</t>
  </si>
  <si>
    <t>PART=PN-43541</t>
  </si>
  <si>
    <t>PN-43548</t>
  </si>
  <si>
    <t>PART=PN-43548</t>
  </si>
  <si>
    <t>PN-43552</t>
  </si>
  <si>
    <t>PART=PN-43552</t>
  </si>
  <si>
    <t>PN-436483</t>
  </si>
  <si>
    <t>PART=PN-436483</t>
  </si>
  <si>
    <t>PN-437145</t>
  </si>
  <si>
    <t>PART=PN-437145</t>
  </si>
  <si>
    <t>PN-437148</t>
  </si>
  <si>
    <t>PART=PN-437148</t>
  </si>
  <si>
    <t>PN-437151</t>
  </si>
  <si>
    <t>PART=PN-437151</t>
  </si>
  <si>
    <t>PN-43753</t>
  </si>
  <si>
    <t>PART=PN-43753</t>
  </si>
  <si>
    <t>PN-438225</t>
  </si>
  <si>
    <t>PART=PN-438225</t>
  </si>
  <si>
    <t>PN-44088</t>
  </si>
  <si>
    <t>PART=PN-44088</t>
  </si>
  <si>
    <t>PN-441857</t>
  </si>
  <si>
    <t>PART=PN-441857</t>
  </si>
  <si>
    <t>PN-443150</t>
  </si>
  <si>
    <t>PART=PN-443150</t>
  </si>
  <si>
    <t>PN-443271</t>
  </si>
  <si>
    <t>PART=PN-443271</t>
  </si>
  <si>
    <t>PN-443621</t>
  </si>
  <si>
    <t>PART=PN-443621</t>
  </si>
  <si>
    <t>PN-44394</t>
  </si>
  <si>
    <t>PART=PN-44394</t>
  </si>
  <si>
    <t>PN-44395</t>
  </si>
  <si>
    <t>PART=PN-44395</t>
  </si>
  <si>
    <t>PN-444409</t>
  </si>
  <si>
    <t>PART=PN-444409</t>
  </si>
  <si>
    <t>PN-444756</t>
  </si>
  <si>
    <t>PART=PN-444756</t>
  </si>
  <si>
    <t>PN-446554</t>
  </si>
  <si>
    <t>PART=PN-446554</t>
  </si>
  <si>
    <t>PN-446560</t>
  </si>
  <si>
    <t>PART=PN-446560</t>
  </si>
  <si>
    <t>PN-446564</t>
  </si>
  <si>
    <t>PART=PN-446564</t>
  </si>
  <si>
    <t>PN-446684</t>
  </si>
  <si>
    <t>PART=PN-446684</t>
  </si>
  <si>
    <t>PN-451834</t>
  </si>
  <si>
    <t>PART=PN-451834</t>
  </si>
  <si>
    <t>PART=PN-452122</t>
  </si>
  <si>
    <t>PN-452123</t>
  </si>
  <si>
    <t>PART=PN-452123</t>
  </si>
  <si>
    <t>PN-453842</t>
  </si>
  <si>
    <t>PART=PN-453842</t>
  </si>
  <si>
    <t>PN-454742</t>
  </si>
  <si>
    <t>PART=PN-454742</t>
  </si>
  <si>
    <t>PN-456594</t>
  </si>
  <si>
    <t>PART=PN-456594</t>
  </si>
  <si>
    <t>PN-456646</t>
  </si>
  <si>
    <t>PART=PN-456646</t>
  </si>
  <si>
    <t>PN-456648</t>
  </si>
  <si>
    <t>PART=PN-456648</t>
  </si>
  <si>
    <t>PN-456649</t>
  </si>
  <si>
    <t>PART=PN-456649</t>
  </si>
  <si>
    <t>PN-456672</t>
  </si>
  <si>
    <t>PART=PN-456672</t>
  </si>
  <si>
    <t>PN-458262</t>
  </si>
  <si>
    <t>PART=PN-458262</t>
  </si>
  <si>
    <t>PN-458682</t>
  </si>
  <si>
    <t>PART=PN-458682</t>
  </si>
  <si>
    <t>PN-458748</t>
  </si>
  <si>
    <t>PART=PN-458748</t>
  </si>
  <si>
    <t>PN-458749</t>
  </si>
  <si>
    <t>PART=PN-458749</t>
  </si>
  <si>
    <t>PN-46004</t>
  </si>
  <si>
    <t>PART=PN-46004</t>
  </si>
  <si>
    <t>PN-460800</t>
  </si>
  <si>
    <t>PART=PN-460800</t>
  </si>
  <si>
    <t>PN-462278</t>
  </si>
  <si>
    <t>PART=PN-462278</t>
  </si>
  <si>
    <t>PN-462427</t>
  </si>
  <si>
    <t>PART=PN-462427</t>
  </si>
  <si>
    <t>PN-463601</t>
  </si>
  <si>
    <t>PART=PN-463601</t>
  </si>
  <si>
    <t>PN-463603</t>
  </si>
  <si>
    <t>PART=PN-463603</t>
  </si>
  <si>
    <t>PN-463927</t>
  </si>
  <si>
    <t>PART=PN-463927</t>
  </si>
  <si>
    <t>PN-463930</t>
  </si>
  <si>
    <t>PART=PN-463930</t>
  </si>
  <si>
    <t>PN-463932</t>
  </si>
  <si>
    <t>PART=PN-463932</t>
  </si>
  <si>
    <t>PN-463933</t>
  </si>
  <si>
    <t>PART=PN-463933</t>
  </si>
  <si>
    <t>PN-463934</t>
  </si>
  <si>
    <t>PART=PN-463934</t>
  </si>
  <si>
    <t>PN-464305</t>
  </si>
  <si>
    <t>PART=PN-464305</t>
  </si>
  <si>
    <t>PN-465079</t>
  </si>
  <si>
    <t>PART=PN-465079</t>
  </si>
  <si>
    <t>PN-465188</t>
  </si>
  <si>
    <t>PART=PN-465188</t>
  </si>
  <si>
    <t>PN-465391</t>
  </si>
  <si>
    <t>PART=PN-465391</t>
  </si>
  <si>
    <t>PN-465505</t>
  </si>
  <si>
    <t>PART=PN-465505</t>
  </si>
  <si>
    <t>PN-465530</t>
  </si>
  <si>
    <t>PART=PN-465530</t>
  </si>
  <si>
    <t>PN-465531</t>
  </si>
  <si>
    <t>PART=PN-465531</t>
  </si>
  <si>
    <t>PN-46584</t>
  </si>
  <si>
    <t>PART=PN-46584</t>
  </si>
  <si>
    <t>PN-467342</t>
  </si>
  <si>
    <t>PART=PN-467342</t>
  </si>
  <si>
    <t>PN-468416</t>
  </si>
  <si>
    <t>PART=PN-468416</t>
  </si>
  <si>
    <t>PN-46904</t>
  </si>
  <si>
    <t>PART=PN-46904</t>
  </si>
  <si>
    <t>PN-469066</t>
  </si>
  <si>
    <t>PART=PN-469066</t>
  </si>
  <si>
    <t>PN-469176</t>
  </si>
  <si>
    <t>PART=PN-469176</t>
  </si>
  <si>
    <t>PN-469241</t>
  </si>
  <si>
    <t>PART=PN-469241</t>
  </si>
  <si>
    <t>PN-469716</t>
  </si>
  <si>
    <t>PART=PN-469716</t>
  </si>
  <si>
    <t>PN-46972</t>
  </si>
  <si>
    <t>PART=PN-46972</t>
  </si>
  <si>
    <t>PN-471440</t>
  </si>
  <si>
    <t>PART=PN-471440</t>
  </si>
  <si>
    <t>PN-471441</t>
  </si>
  <si>
    <t>PART=PN-471441</t>
  </si>
  <si>
    <t>PN-471451</t>
  </si>
  <si>
    <t>PART=PN-471451</t>
  </si>
  <si>
    <t>PN-472100</t>
  </si>
  <si>
    <t>PART=PN-472100</t>
  </si>
  <si>
    <t>PN-472101</t>
  </si>
  <si>
    <t>PART=PN-472101</t>
  </si>
  <si>
    <t>PN-472647</t>
  </si>
  <si>
    <t>PART=PN-472647</t>
  </si>
  <si>
    <t>PN-473872</t>
  </si>
  <si>
    <t>PART=PN-473872</t>
  </si>
  <si>
    <t>PN-473873</t>
  </si>
  <si>
    <t>PART=PN-473873</t>
  </si>
  <si>
    <t>PN-473996</t>
  </si>
  <si>
    <t>PART=PN-473996</t>
  </si>
  <si>
    <t>PN-474575</t>
  </si>
  <si>
    <t>PART=PN-474575</t>
  </si>
  <si>
    <t>PN-474578</t>
  </si>
  <si>
    <t>PART=PN-474578</t>
  </si>
  <si>
    <t>SOD(0402)</t>
  </si>
  <si>
    <t>PN-474793</t>
  </si>
  <si>
    <t>PART=PN-474793</t>
  </si>
  <si>
    <t>PN-474836</t>
  </si>
  <si>
    <t>PART=PN-474836</t>
  </si>
  <si>
    <t>PN-475299</t>
  </si>
  <si>
    <t>PART=PN-475299</t>
  </si>
  <si>
    <t>PN-475301</t>
  </si>
  <si>
    <t>PART=PN-475301</t>
  </si>
  <si>
    <t>PN-477001-U101</t>
  </si>
  <si>
    <t>PART=PN-477001-U101</t>
  </si>
  <si>
    <t>PN-477001-U21</t>
  </si>
  <si>
    <t>PART=PN-477001-U21</t>
  </si>
  <si>
    <t>PN-482512</t>
  </si>
  <si>
    <t>PART=PN-482512</t>
  </si>
  <si>
    <t>PN-482521</t>
  </si>
  <si>
    <t>PART=PN-482521</t>
  </si>
  <si>
    <t>PN-484972</t>
  </si>
  <si>
    <t>PART=PN-484972</t>
  </si>
  <si>
    <t>PN-484978</t>
  </si>
  <si>
    <t>PART=PN-484978</t>
  </si>
  <si>
    <t>PN-485699</t>
  </si>
  <si>
    <t>PART=PN-485699</t>
  </si>
  <si>
    <t>PN-48684</t>
  </si>
  <si>
    <t>PART=PN-48684</t>
  </si>
  <si>
    <t>SMD-8B</t>
  </si>
  <si>
    <t>PN-487685-U5</t>
  </si>
  <si>
    <t>PART=PN-487685-U5</t>
  </si>
  <si>
    <t>PN-489625</t>
  </si>
  <si>
    <t>PART=PN-489625</t>
  </si>
  <si>
    <t>PN-489663</t>
  </si>
  <si>
    <t>PART=PN-489663</t>
  </si>
  <si>
    <t>PN-489674</t>
  </si>
  <si>
    <t>PART=PN-489674</t>
  </si>
  <si>
    <t>PN-48993</t>
  </si>
  <si>
    <t>PART=PN-48993</t>
  </si>
  <si>
    <t>PN-490113</t>
  </si>
  <si>
    <t>PART=PN-490113</t>
  </si>
  <si>
    <t>PN-490116</t>
  </si>
  <si>
    <t>PART=PN-490116</t>
  </si>
  <si>
    <t>PN-490117</t>
  </si>
  <si>
    <t>PART=PN-490117</t>
  </si>
  <si>
    <t>PN-490119</t>
  </si>
  <si>
    <t>PART=PN-490119</t>
  </si>
  <si>
    <t>PN-490159</t>
  </si>
  <si>
    <t>PART=PN-490159</t>
  </si>
  <si>
    <t>PN-490160</t>
  </si>
  <si>
    <t>PART=PN-490160</t>
  </si>
  <si>
    <t>PN-49020</t>
  </si>
  <si>
    <t>PART=PN-49020</t>
  </si>
  <si>
    <t>PN-49023</t>
  </si>
  <si>
    <t>PART=PN-49023</t>
  </si>
  <si>
    <t>PN-490338</t>
  </si>
  <si>
    <t>PART=PN-490338</t>
  </si>
  <si>
    <t>PN-490674</t>
  </si>
  <si>
    <t>PART=PN-490674</t>
  </si>
  <si>
    <t>PN-49211</t>
  </si>
  <si>
    <t>PART=PN-49211</t>
  </si>
  <si>
    <t>PN-492360</t>
  </si>
  <si>
    <t>PART=PN-492360</t>
  </si>
  <si>
    <t>PN-492362</t>
  </si>
  <si>
    <t>PART=PN-492362</t>
  </si>
  <si>
    <t>PN-492683</t>
  </si>
  <si>
    <t>PART=PN-492683</t>
  </si>
  <si>
    <t>PN-497054</t>
  </si>
  <si>
    <t>PART=PN-497054</t>
  </si>
  <si>
    <t>PN-497273</t>
  </si>
  <si>
    <t>PART=PN-497273</t>
  </si>
  <si>
    <t>PN-49839</t>
  </si>
  <si>
    <t>PART=PN-49839</t>
  </si>
  <si>
    <t>PN-498395-U3</t>
  </si>
  <si>
    <t>PART=PN-498395-U3</t>
  </si>
  <si>
    <t>PN-498395-U7</t>
  </si>
  <si>
    <t>PART=PN-498395-U7</t>
  </si>
  <si>
    <t>PN-498455</t>
  </si>
  <si>
    <t>PART=PN-498455</t>
  </si>
  <si>
    <t>PN-499053</t>
  </si>
  <si>
    <t>PART=PN-499053</t>
  </si>
  <si>
    <t>PN-500302</t>
  </si>
  <si>
    <t>PART=PN-500302</t>
  </si>
  <si>
    <t>PN-500546</t>
  </si>
  <si>
    <t>PART=PN-500546</t>
  </si>
  <si>
    <t>PN-500577</t>
  </si>
  <si>
    <t>PART=PN-500577</t>
  </si>
  <si>
    <t>PN-500583</t>
  </si>
  <si>
    <t>PART=PN-500583</t>
  </si>
  <si>
    <t>PN-500604</t>
  </si>
  <si>
    <t>PART=PN-500604</t>
  </si>
  <si>
    <t>PN-501000</t>
  </si>
  <si>
    <t>PART=PN-501000</t>
  </si>
  <si>
    <t>PN-501269</t>
  </si>
  <si>
    <t>PART=PN-501269</t>
  </si>
  <si>
    <t>PN-50132</t>
  </si>
  <si>
    <t>PART=PN-50132</t>
  </si>
  <si>
    <t>PN-501682</t>
  </si>
  <si>
    <t>PART=PN-501682</t>
  </si>
  <si>
    <t>PN-50212</t>
  </si>
  <si>
    <t>PART=PN-50212</t>
  </si>
  <si>
    <t>PN-502197</t>
  </si>
  <si>
    <t>PART=PN-502197</t>
  </si>
  <si>
    <t>PN-502259</t>
  </si>
  <si>
    <t>PART=PN-502259</t>
  </si>
  <si>
    <t>PN-502422</t>
  </si>
  <si>
    <t>PART=PN-502422</t>
  </si>
  <si>
    <t>PN-502423</t>
  </si>
  <si>
    <t>PART=PN-502423</t>
  </si>
  <si>
    <t>PN-503040</t>
  </si>
  <si>
    <t>PART=PN-503040</t>
  </si>
  <si>
    <t>PN-503405</t>
  </si>
  <si>
    <t>PART=PN-503405</t>
  </si>
  <si>
    <t>CRYSTAL</t>
  </si>
  <si>
    <t>PN-503961</t>
  </si>
  <si>
    <t>PART=PN-503961</t>
  </si>
  <si>
    <t>PN-505153</t>
  </si>
  <si>
    <t>PART=PN-505153</t>
  </si>
  <si>
    <t>PN-505409</t>
  </si>
  <si>
    <t>PART=PN-505409</t>
  </si>
  <si>
    <t>PN-505794</t>
  </si>
  <si>
    <t>PART=PN-505794</t>
  </si>
  <si>
    <t>PN-505851</t>
  </si>
  <si>
    <t>PART=PN-505851</t>
  </si>
  <si>
    <t>PN-505946</t>
  </si>
  <si>
    <t>PART=PN-505946</t>
  </si>
  <si>
    <t>PN-506191</t>
  </si>
  <si>
    <t>PART=PN-506191</t>
  </si>
  <si>
    <t>PN-506566</t>
  </si>
  <si>
    <t>PART=PN-506566</t>
  </si>
  <si>
    <t>PN-506593</t>
  </si>
  <si>
    <t>PART=PN-506593</t>
  </si>
  <si>
    <t>PN-506881</t>
  </si>
  <si>
    <t>PART=PN-506881</t>
  </si>
  <si>
    <t>PN-50705</t>
  </si>
  <si>
    <t>PART=PN-50705</t>
  </si>
  <si>
    <t>PN-50706</t>
  </si>
  <si>
    <t>PART=PN-50706</t>
  </si>
  <si>
    <t>PQFP48-E</t>
  </si>
  <si>
    <t>PN-507385</t>
  </si>
  <si>
    <t>PART=PN-507385</t>
  </si>
  <si>
    <t>PN-507387</t>
  </si>
  <si>
    <t>PART=PN-507387</t>
  </si>
  <si>
    <t>PN-507392</t>
  </si>
  <si>
    <t>PART=PN-507392</t>
  </si>
  <si>
    <t>PN-508188</t>
  </si>
  <si>
    <t>PART=PN-508188</t>
  </si>
  <si>
    <t>PN-508504</t>
  </si>
  <si>
    <t>PART=PN-508504</t>
  </si>
  <si>
    <t>PN-509112</t>
  </si>
  <si>
    <t>PART=PN-509112</t>
  </si>
  <si>
    <t>PN-509113</t>
  </si>
  <si>
    <t>PART=PN-509113</t>
  </si>
  <si>
    <t>PN-509942</t>
  </si>
  <si>
    <t>PART=PN-509942</t>
  </si>
  <si>
    <t>PN-509952</t>
  </si>
  <si>
    <t>PART=PN-509952</t>
  </si>
  <si>
    <t>PN-510107</t>
  </si>
  <si>
    <t>PART=PN-510107</t>
  </si>
  <si>
    <t>PN-510544</t>
  </si>
  <si>
    <t>PART=PN-510544</t>
  </si>
  <si>
    <t>PN-510873</t>
  </si>
  <si>
    <t>PART=PN-510873</t>
  </si>
  <si>
    <t>PN-510961</t>
  </si>
  <si>
    <t>PART=PN-510961</t>
  </si>
  <si>
    <t>PN-512380</t>
  </si>
  <si>
    <t>PART=PN-512380</t>
  </si>
  <si>
    <t>PN-513302</t>
  </si>
  <si>
    <t>PART=PN-513302</t>
  </si>
  <si>
    <t>PN-513999</t>
  </si>
  <si>
    <t>PART=PN-513999</t>
  </si>
  <si>
    <t>PN-514203</t>
  </si>
  <si>
    <t>PART=PN-514203</t>
  </si>
  <si>
    <t>PN-514306</t>
  </si>
  <si>
    <t>PART=PN-514306</t>
  </si>
  <si>
    <t>PN-515003</t>
  </si>
  <si>
    <t>PART=PN-515003</t>
  </si>
  <si>
    <t>PN-515156</t>
  </si>
  <si>
    <t>PART=PN-515156</t>
  </si>
  <si>
    <t>PN-516401</t>
  </si>
  <si>
    <t>PART=PN-516401</t>
  </si>
  <si>
    <t>PN-516747</t>
  </si>
  <si>
    <t>PART=PN-516747</t>
  </si>
  <si>
    <t>PN-517247</t>
  </si>
  <si>
    <t>PART=PN-517247</t>
  </si>
  <si>
    <t>PN-518785</t>
  </si>
  <si>
    <t>PART=PN-518785</t>
  </si>
  <si>
    <t>PN-519456</t>
  </si>
  <si>
    <t>PART=PN-519456</t>
  </si>
  <si>
    <t>PN-519461</t>
  </si>
  <si>
    <t>PART=PN-519461</t>
  </si>
  <si>
    <t>PN-519467</t>
  </si>
  <si>
    <t>PART=PN-519467</t>
  </si>
  <si>
    <t>PN-519473</t>
  </si>
  <si>
    <t>PART=PN-519473</t>
  </si>
  <si>
    <t>PN-519478</t>
  </si>
  <si>
    <t>PART=PN-519478</t>
  </si>
  <si>
    <t>PN-519490</t>
  </si>
  <si>
    <t>PART=PN-519490</t>
  </si>
  <si>
    <t>PN-51960</t>
  </si>
  <si>
    <t>PART=PN-51960</t>
  </si>
  <si>
    <t>COIL3030_t1.00</t>
  </si>
  <si>
    <t>PN-51961</t>
  </si>
  <si>
    <t>PART=PN-51961</t>
  </si>
  <si>
    <t>PN-520916</t>
  </si>
  <si>
    <t>PART=PN-520916</t>
  </si>
  <si>
    <t>PN-521236</t>
  </si>
  <si>
    <t>PART=PN-521236</t>
  </si>
  <si>
    <t>PN-521656</t>
  </si>
  <si>
    <t>PART=PN-521656</t>
  </si>
  <si>
    <t>SOIC16_P1.27(1006_T1.75)</t>
  </si>
  <si>
    <t>PN-521826</t>
  </si>
  <si>
    <t>PART=PN-521826</t>
  </si>
  <si>
    <t>PN-522171</t>
  </si>
  <si>
    <t>PART=PN-522171</t>
  </si>
  <si>
    <t>PN-522172</t>
  </si>
  <si>
    <t>PART=PN-522172</t>
  </si>
  <si>
    <t>PN-522173</t>
  </si>
  <si>
    <t>PART=PN-522173</t>
  </si>
  <si>
    <t>PN-524852</t>
  </si>
  <si>
    <t>PART=PN-524852</t>
  </si>
  <si>
    <t>PN-524856</t>
  </si>
  <si>
    <t>PART=PN-524856</t>
  </si>
  <si>
    <t>PN-525242</t>
  </si>
  <si>
    <t>PART=PN-525242</t>
  </si>
  <si>
    <t>PN-526207</t>
  </si>
  <si>
    <t>PART=PN-526207</t>
  </si>
  <si>
    <t>PN-526247</t>
  </si>
  <si>
    <t>PART=PN-526247</t>
  </si>
  <si>
    <t>PN-526269</t>
  </si>
  <si>
    <t>PART=PN-526269</t>
  </si>
  <si>
    <t>PN-526292</t>
  </si>
  <si>
    <t>PART=PN-526292</t>
  </si>
  <si>
    <t>PN-52710</t>
  </si>
  <si>
    <t>PART=PN-52710</t>
  </si>
  <si>
    <t>PN-52965</t>
  </si>
  <si>
    <t>PART=PN-52965</t>
  </si>
  <si>
    <t>PN-53039</t>
  </si>
  <si>
    <t>PART=PN-53039</t>
  </si>
  <si>
    <t>PN-531762</t>
  </si>
  <si>
    <t>PART=PN-531762</t>
  </si>
  <si>
    <t>PN-531763</t>
  </si>
  <si>
    <t>PART=PN-531763</t>
  </si>
  <si>
    <t>PN-531952</t>
  </si>
  <si>
    <t>PART=PN-531952</t>
  </si>
  <si>
    <t>PN-532066</t>
  </si>
  <si>
    <t>PART=PN-532066</t>
  </si>
  <si>
    <t>PN-532868</t>
  </si>
  <si>
    <t>PART=PN-532868</t>
  </si>
  <si>
    <t>PN-534807</t>
  </si>
  <si>
    <t>PART=PN-534807</t>
  </si>
  <si>
    <t>PN-534960</t>
  </si>
  <si>
    <t>PART=PN-534960</t>
  </si>
  <si>
    <t>PN-53501</t>
  </si>
  <si>
    <t>PART=PN-53501</t>
  </si>
  <si>
    <t>PN-535943</t>
  </si>
  <si>
    <t>PART=PN-535943</t>
  </si>
  <si>
    <t>PN-53640</t>
  </si>
  <si>
    <t>PART=PN-53640</t>
  </si>
  <si>
    <t>PN-53641</t>
  </si>
  <si>
    <t>PART=PN-53641</t>
  </si>
  <si>
    <t>PN-536770</t>
  </si>
  <si>
    <t>PART=PN-536770</t>
  </si>
  <si>
    <t>PN-537345</t>
  </si>
  <si>
    <t>PART=PN-537345</t>
  </si>
  <si>
    <t>PN-537805</t>
  </si>
  <si>
    <t>PART=PN-537805</t>
  </si>
  <si>
    <t>PN-538092</t>
  </si>
  <si>
    <t>PART=PN-538092</t>
  </si>
  <si>
    <t>PN-538838</t>
  </si>
  <si>
    <t>PART=PN-538838</t>
  </si>
  <si>
    <t>PN-538869</t>
  </si>
  <si>
    <t>PART=PN-538869</t>
  </si>
  <si>
    <t>PN-539040</t>
  </si>
  <si>
    <t>PART=PN-539040</t>
  </si>
  <si>
    <t>PN-539605</t>
  </si>
  <si>
    <t>PART=PN-539605</t>
  </si>
  <si>
    <t>PN-541164</t>
  </si>
  <si>
    <t>PART=PN-541164</t>
  </si>
  <si>
    <t>PN-541309</t>
  </si>
  <si>
    <t>PART=PN-541309</t>
  </si>
  <si>
    <t>PN-541709</t>
  </si>
  <si>
    <t>PART=PN-541709</t>
  </si>
  <si>
    <t>PN-542003</t>
  </si>
  <si>
    <t>PART=PN-542003</t>
  </si>
  <si>
    <t>PN-54270</t>
  </si>
  <si>
    <t>PART=PN-54270</t>
  </si>
  <si>
    <t>PN-543046</t>
  </si>
  <si>
    <t>PART=PN-543046</t>
  </si>
  <si>
    <t>PN-543500</t>
  </si>
  <si>
    <t>PART=PN-543500</t>
  </si>
  <si>
    <t>PN-543847</t>
  </si>
  <si>
    <t>PART=PN-543847</t>
  </si>
  <si>
    <t>Capacitor3225_t1.5</t>
  </si>
  <si>
    <t>PN-544130</t>
  </si>
  <si>
    <t>PART=PN-544130</t>
  </si>
  <si>
    <t>PN-544219</t>
  </si>
  <si>
    <t>PART=PN-544219</t>
  </si>
  <si>
    <t>PN-544221</t>
  </si>
  <si>
    <t>PART=PN-544221</t>
  </si>
  <si>
    <t>PN-544523</t>
  </si>
  <si>
    <t>PART=PN-544523</t>
  </si>
  <si>
    <t>PN-544524</t>
  </si>
  <si>
    <t>PART=PN-544524</t>
  </si>
  <si>
    <t>PN-544533</t>
  </si>
  <si>
    <t>PART=PN-544533</t>
  </si>
  <si>
    <t>PN-544603</t>
  </si>
  <si>
    <t>PART=PN-544603</t>
  </si>
  <si>
    <t>PN-54462</t>
  </si>
  <si>
    <t>PART=PN-54462</t>
  </si>
  <si>
    <t>PN-545190</t>
  </si>
  <si>
    <t>PART=PN-545190</t>
  </si>
  <si>
    <t>PN-545260</t>
  </si>
  <si>
    <t>PART=PN-545260</t>
  </si>
  <si>
    <t>PN-545332</t>
  </si>
  <si>
    <t>PART=PN-545332</t>
  </si>
  <si>
    <t>PN-546383</t>
  </si>
  <si>
    <t>PART=PN-546383</t>
  </si>
  <si>
    <t>PN-547611</t>
  </si>
  <si>
    <t>PART=PN-547611</t>
  </si>
  <si>
    <t>PN-547616</t>
  </si>
  <si>
    <t>PART=PN-547616</t>
  </si>
  <si>
    <t>PN-547617</t>
  </si>
  <si>
    <t>PART=PN-547617</t>
  </si>
  <si>
    <t>PN-547618</t>
  </si>
  <si>
    <t>PART=PN-547618</t>
  </si>
  <si>
    <t>PN-547665</t>
  </si>
  <si>
    <t>PART=PN-547665</t>
  </si>
  <si>
    <t>PN-547815</t>
  </si>
  <si>
    <t>PART=PN-547815</t>
  </si>
  <si>
    <t>PN-548128</t>
  </si>
  <si>
    <t>PART=PN-548128</t>
  </si>
  <si>
    <t>PN-548166</t>
  </si>
  <si>
    <t>PART=PN-548166</t>
  </si>
  <si>
    <t>PN-548539</t>
  </si>
  <si>
    <t>PART=PN-548539</t>
  </si>
  <si>
    <t>PN-548547</t>
  </si>
  <si>
    <t>PART=PN-548547</t>
  </si>
  <si>
    <t>PN-548548</t>
  </si>
  <si>
    <t>PART=PN-548548</t>
  </si>
  <si>
    <t>PN-548811</t>
  </si>
  <si>
    <t>PART=PN-548811</t>
  </si>
  <si>
    <t>PN-54906</t>
  </si>
  <si>
    <t>PART=PN-54906</t>
  </si>
  <si>
    <t>DPAK GSM</t>
  </si>
  <si>
    <t>PN-549283</t>
  </si>
  <si>
    <t>PART=PN-549283</t>
  </si>
  <si>
    <t>PN-549482</t>
  </si>
  <si>
    <t>PART=PN-549482</t>
  </si>
  <si>
    <t>PN-550312</t>
  </si>
  <si>
    <t>PART=PN-550312</t>
  </si>
  <si>
    <t>PN-550340</t>
  </si>
  <si>
    <t>PART=PN-550340</t>
  </si>
  <si>
    <t>PN-550664</t>
  </si>
  <si>
    <t>PART=PN-550664</t>
  </si>
  <si>
    <t>PN-55099</t>
  </si>
  <si>
    <t>PART=PN-55099</t>
  </si>
  <si>
    <t>PN-55101</t>
  </si>
  <si>
    <t>PART=PN-55101</t>
  </si>
  <si>
    <t>PN-55108</t>
  </si>
  <si>
    <t>PART=PN-55108</t>
  </si>
  <si>
    <t>PN-55109</t>
  </si>
  <si>
    <t>PART=PN-55109</t>
  </si>
  <si>
    <t>PN-551232</t>
  </si>
  <si>
    <t>PART=PN-551232</t>
  </si>
  <si>
    <t>PN-551788</t>
  </si>
  <si>
    <t>PART=PN-551788</t>
  </si>
  <si>
    <t>PN-553628</t>
  </si>
  <si>
    <t>PART=PN-553628</t>
  </si>
  <si>
    <t>PN-553845</t>
  </si>
  <si>
    <t>PART=PN-553845</t>
  </si>
  <si>
    <t>PN-554019</t>
  </si>
  <si>
    <t>PART=PN-554019</t>
  </si>
  <si>
    <t>PN-554077</t>
  </si>
  <si>
    <t>PART=PN-554077</t>
  </si>
  <si>
    <t>PN-554207</t>
  </si>
  <si>
    <t>PART=PN-554207</t>
  </si>
  <si>
    <t>PN-554219</t>
  </si>
  <si>
    <t>PART=PN-554219</t>
  </si>
  <si>
    <t>PN-554548</t>
  </si>
  <si>
    <t>PART=PN-554548</t>
  </si>
  <si>
    <t>PN-554728</t>
  </si>
  <si>
    <t>PART=PN-554728</t>
  </si>
  <si>
    <t>PN-554745</t>
  </si>
  <si>
    <t>PART=PN-554745</t>
  </si>
  <si>
    <t>PN-554754</t>
  </si>
  <si>
    <t>PART=PN-554754</t>
  </si>
  <si>
    <t>PN-555024</t>
  </si>
  <si>
    <t>PART=PN-555024</t>
  </si>
  <si>
    <t>BGA-144P</t>
  </si>
  <si>
    <t>PN-555024-U1085</t>
  </si>
  <si>
    <t>PART=PN-555024-U1085</t>
  </si>
  <si>
    <t>PN-555024-U120</t>
  </si>
  <si>
    <t>PART=PN-555024-U120</t>
  </si>
  <si>
    <t>PN-555024-U4353</t>
  </si>
  <si>
    <t>PART=PN-555024-U4353</t>
  </si>
  <si>
    <t>PN-555110</t>
  </si>
  <si>
    <t>PART=PN-555110</t>
  </si>
  <si>
    <t>PN-555132</t>
  </si>
  <si>
    <t>PART=PN-555132</t>
  </si>
  <si>
    <t>PN-555143</t>
  </si>
  <si>
    <t>PART=PN-555143</t>
  </si>
  <si>
    <t>PN-555238</t>
  </si>
  <si>
    <t>PART=PN-555238</t>
  </si>
  <si>
    <t>PN-555458</t>
  </si>
  <si>
    <t>PART=PN-555458</t>
  </si>
  <si>
    <t>PN-555723</t>
  </si>
  <si>
    <t>PART=PN-555723</t>
  </si>
  <si>
    <t>PN-555921</t>
  </si>
  <si>
    <t>PART=PN-555921</t>
  </si>
  <si>
    <t>PN-556007</t>
  </si>
  <si>
    <t>PART=PN-556007</t>
  </si>
  <si>
    <t>PN-556088</t>
  </si>
  <si>
    <t>PART=PN-556088</t>
  </si>
  <si>
    <t>PN-556124</t>
  </si>
  <si>
    <t>PART=PN-556124</t>
  </si>
  <si>
    <t>PN-556149</t>
  </si>
  <si>
    <t>PART=PN-556149</t>
  </si>
  <si>
    <t>PN-556315</t>
  </si>
  <si>
    <t>PART=PN-556315</t>
  </si>
  <si>
    <t>PN-556320</t>
  </si>
  <si>
    <t>PART=PN-556320</t>
  </si>
  <si>
    <t>PN-556547</t>
  </si>
  <si>
    <t>PART=PN-556547</t>
  </si>
  <si>
    <t>PN-556567</t>
  </si>
  <si>
    <t>PART=PN-556567</t>
  </si>
  <si>
    <t>PN-556912</t>
  </si>
  <si>
    <t>PART=PN-556912</t>
  </si>
  <si>
    <t>PN-556918</t>
  </si>
  <si>
    <t>PART=PN-556918</t>
  </si>
  <si>
    <t>PN-556920</t>
  </si>
  <si>
    <t>PART=PN-556920</t>
  </si>
  <si>
    <t>PN-557226</t>
  </si>
  <si>
    <t>PART=PN-557226</t>
  </si>
  <si>
    <t>PN-557570</t>
  </si>
  <si>
    <t>PART=PN-557570</t>
  </si>
  <si>
    <t>PN-557850</t>
  </si>
  <si>
    <t>PART=PN-557850</t>
  </si>
  <si>
    <t>PN-557908</t>
  </si>
  <si>
    <t>PART=PN-557908</t>
  </si>
  <si>
    <t>PN-557946</t>
  </si>
  <si>
    <t>PART=PN-557946</t>
  </si>
  <si>
    <t>PN-558007</t>
  </si>
  <si>
    <t>PART=PN-558007</t>
  </si>
  <si>
    <t>PN-558010</t>
  </si>
  <si>
    <t>PART=PN-558010</t>
  </si>
  <si>
    <t>PN-558574</t>
  </si>
  <si>
    <t>PART=PN-558574</t>
  </si>
  <si>
    <t>PN-558578</t>
  </si>
  <si>
    <t>PART=PN-558578</t>
  </si>
  <si>
    <t>PN-55896</t>
  </si>
  <si>
    <t>PART=PN-55896</t>
  </si>
  <si>
    <t>PN-559211</t>
  </si>
  <si>
    <t>PART=PN-559211</t>
  </si>
  <si>
    <t>PN-559775</t>
  </si>
  <si>
    <t>PART=PN-559775</t>
  </si>
  <si>
    <t>PN-559785</t>
  </si>
  <si>
    <t>PART=PN-559785</t>
  </si>
  <si>
    <t>T8W4P-RN</t>
  </si>
  <si>
    <t>PN-560224</t>
  </si>
  <si>
    <t>PART=PN-560224</t>
  </si>
  <si>
    <t>PN-560230</t>
  </si>
  <si>
    <t>PART=PN-560230</t>
  </si>
  <si>
    <t>PN-56042</t>
  </si>
  <si>
    <t>PART=PN-56042</t>
  </si>
  <si>
    <t>PN-560681</t>
  </si>
  <si>
    <t>PART=PN-560681</t>
  </si>
  <si>
    <t>PN-56147</t>
  </si>
  <si>
    <t>PART=PN-56147</t>
  </si>
  <si>
    <t>PN-561722</t>
  </si>
  <si>
    <t>PART=PN-561722</t>
  </si>
  <si>
    <t>PN-562140</t>
  </si>
  <si>
    <t>PART=PN-562140</t>
  </si>
  <si>
    <t>PN-562143</t>
  </si>
  <si>
    <t>PART=PN-562143</t>
  </si>
  <si>
    <t>PN-562146</t>
  </si>
  <si>
    <t>PART=PN-562146</t>
  </si>
  <si>
    <t>PN-562154</t>
  </si>
  <si>
    <t>PART=PN-562154</t>
  </si>
  <si>
    <t>PN-562158</t>
  </si>
  <si>
    <t>PART=PN-562158</t>
  </si>
  <si>
    <t>PN-562171</t>
  </si>
  <si>
    <t>PART=PN-562171</t>
  </si>
  <si>
    <t>PN-563071</t>
  </si>
  <si>
    <t>PART=PN-563071</t>
  </si>
  <si>
    <t>PN-56348</t>
  </si>
  <si>
    <t>PART=PN-56348</t>
  </si>
  <si>
    <t>PN-56405</t>
  </si>
  <si>
    <t>PART=PN-56405</t>
  </si>
  <si>
    <t>PN-564468</t>
  </si>
  <si>
    <t>PART=PN-564468</t>
  </si>
  <si>
    <t>PN-564710</t>
  </si>
  <si>
    <t>PART=PN-564710</t>
  </si>
  <si>
    <t>PN-56612</t>
  </si>
  <si>
    <t>PART=PN-56612</t>
  </si>
  <si>
    <t>PN-566567</t>
  </si>
  <si>
    <t>PART=PN-566567</t>
  </si>
  <si>
    <t>PN-566579</t>
  </si>
  <si>
    <t>PART=PN-566579</t>
  </si>
  <si>
    <t>PN-567531</t>
  </si>
  <si>
    <t>PART=PN-567531</t>
  </si>
  <si>
    <t>PN-568729</t>
  </si>
  <si>
    <t>PART=PN-568729</t>
  </si>
  <si>
    <t>PN-568748</t>
  </si>
  <si>
    <t>PART=PN-568748</t>
  </si>
  <si>
    <t>PN-569729</t>
  </si>
  <si>
    <t>PART=PN-569729</t>
  </si>
  <si>
    <t>PN-569835</t>
  </si>
  <si>
    <t>PART=PN-569835</t>
  </si>
  <si>
    <t>PN-570536</t>
  </si>
  <si>
    <t>PART=PN-570536</t>
  </si>
  <si>
    <t>PN-570546</t>
  </si>
  <si>
    <t>PART=PN-570546</t>
  </si>
  <si>
    <t>PN-570585</t>
  </si>
  <si>
    <t>PART=PN-570585</t>
  </si>
  <si>
    <t>PN-570729</t>
  </si>
  <si>
    <t>PART=PN-570729</t>
  </si>
  <si>
    <t>PN-570730</t>
  </si>
  <si>
    <t>PART=PN-570730</t>
  </si>
  <si>
    <t>PN-570758</t>
  </si>
  <si>
    <t>PART=PN-570758</t>
  </si>
  <si>
    <t>PN-572890</t>
  </si>
  <si>
    <t>PART=PN-572890</t>
  </si>
  <si>
    <t>PN-572907</t>
  </si>
  <si>
    <t>PART=PN-572907</t>
  </si>
  <si>
    <t>PN-573838</t>
  </si>
  <si>
    <t>PART=PN-573838</t>
  </si>
  <si>
    <t>PN-573952</t>
  </si>
  <si>
    <t>PART=PN-573952</t>
  </si>
  <si>
    <t>PN-573953</t>
  </si>
  <si>
    <t>PART=PN-573953</t>
  </si>
  <si>
    <t>PN-573954</t>
  </si>
  <si>
    <t>PART=PN-573954</t>
  </si>
  <si>
    <t>PN-573955</t>
  </si>
  <si>
    <t>PART=PN-573955</t>
  </si>
  <si>
    <t>PN-574685</t>
  </si>
  <si>
    <t>PART=PN-574685</t>
  </si>
  <si>
    <t>PN-574685-U7</t>
  </si>
  <si>
    <t>PART=PN-574685-U7</t>
  </si>
  <si>
    <t>PN-574946</t>
  </si>
  <si>
    <t>PART=PN-574946</t>
  </si>
  <si>
    <t>PN-575158</t>
  </si>
  <si>
    <t>PART=PN-575158</t>
  </si>
  <si>
    <t>PN-575429</t>
  </si>
  <si>
    <t>PART=PN-575429</t>
  </si>
  <si>
    <t>PN-575756</t>
  </si>
  <si>
    <t>PART=PN-575756</t>
  </si>
  <si>
    <t>PN-575826</t>
  </si>
  <si>
    <t>PART=PN-575826</t>
  </si>
  <si>
    <t>PN-575910</t>
  </si>
  <si>
    <t>PART=PN-575910</t>
  </si>
  <si>
    <t>PN-576441</t>
  </si>
  <si>
    <t>PART=PN-576441</t>
  </si>
  <si>
    <t>PN-576521</t>
  </si>
  <si>
    <t>PART=PN-576521</t>
  </si>
  <si>
    <t>PN-576525</t>
  </si>
  <si>
    <t>PART=PN-576525</t>
  </si>
  <si>
    <t>PN-576534</t>
  </si>
  <si>
    <t>PART=PN-576534</t>
  </si>
  <si>
    <t>PN-576685</t>
  </si>
  <si>
    <t>PART=PN-576685</t>
  </si>
  <si>
    <t>PN-576831</t>
  </si>
  <si>
    <t>PART=PN-576831</t>
  </si>
  <si>
    <t>PN-577104</t>
  </si>
  <si>
    <t>PART=PN-577104</t>
  </si>
  <si>
    <t>PN-578211</t>
  </si>
  <si>
    <t>PART=PN-578211</t>
  </si>
  <si>
    <t>PN-578236</t>
  </si>
  <si>
    <t>PART=PN-578236</t>
  </si>
  <si>
    <t>PN-578243</t>
  </si>
  <si>
    <t>PART=PN-578243</t>
  </si>
  <si>
    <t>PN-578253</t>
  </si>
  <si>
    <t>PART=PN-578253</t>
  </si>
  <si>
    <t>PN-578357</t>
  </si>
  <si>
    <t>PART=PN-578357</t>
  </si>
  <si>
    <t>PN-579114</t>
  </si>
  <si>
    <t>PART=PN-579114</t>
  </si>
  <si>
    <t>PN-579115</t>
  </si>
  <si>
    <t>PART=PN-579115</t>
  </si>
  <si>
    <t>PN-579120</t>
  </si>
  <si>
    <t>PART=PN-579120</t>
  </si>
  <si>
    <t>PN-579296</t>
  </si>
  <si>
    <t>PART=PN-579296</t>
  </si>
  <si>
    <t>PN-579309</t>
  </si>
  <si>
    <t>PART=PN-579309</t>
  </si>
  <si>
    <t>PN-579310</t>
  </si>
  <si>
    <t>PART=PN-579310</t>
  </si>
  <si>
    <t>PN-580055</t>
  </si>
  <si>
    <t>PART=PN-580055</t>
  </si>
  <si>
    <t>PN-580210</t>
  </si>
  <si>
    <t>PART=PN-580210</t>
  </si>
  <si>
    <t>PN-580215</t>
  </si>
  <si>
    <t>PART=PN-580215</t>
  </si>
  <si>
    <t>PN-58030</t>
  </si>
  <si>
    <t>PART=PN-58030</t>
  </si>
  <si>
    <t>PN-582412</t>
  </si>
  <si>
    <t>PART=PN-582412</t>
  </si>
  <si>
    <t>PN-584217</t>
  </si>
  <si>
    <t>PART=PN-584217</t>
  </si>
  <si>
    <t>PN-584225</t>
  </si>
  <si>
    <t>PART=PN-584225</t>
  </si>
  <si>
    <t>PN-586261</t>
  </si>
  <si>
    <t>PART=PN-586261</t>
  </si>
  <si>
    <t>PN-587237</t>
  </si>
  <si>
    <t>PART=PN-587237</t>
  </si>
  <si>
    <t>DIODE(5026_T1.0)</t>
  </si>
  <si>
    <t>PN-587805</t>
  </si>
  <si>
    <t>PART=PN-587805</t>
  </si>
  <si>
    <t>PN-588211</t>
  </si>
  <si>
    <t>PART=PN-588211</t>
  </si>
  <si>
    <t>PN-58865</t>
  </si>
  <si>
    <t>PART=PN-58865</t>
  </si>
  <si>
    <t>PN-592106</t>
  </si>
  <si>
    <t>PART=PN-592106</t>
  </si>
  <si>
    <t>PN-593962</t>
  </si>
  <si>
    <t>PART=PN-593962</t>
  </si>
  <si>
    <t>PN-594200</t>
  </si>
  <si>
    <t>PART=PN-594200</t>
  </si>
  <si>
    <t>PN-594287</t>
  </si>
  <si>
    <t>PART=PN-594287</t>
  </si>
  <si>
    <t>PN-594320</t>
  </si>
  <si>
    <t>PART=PN-594320</t>
  </si>
  <si>
    <t>PN-594637</t>
  </si>
  <si>
    <t>PART=PN-594637</t>
  </si>
  <si>
    <t>PN-594665</t>
  </si>
  <si>
    <t>PART=PN-594665</t>
  </si>
  <si>
    <t>TSOP44</t>
  </si>
  <si>
    <t>PN-594907</t>
  </si>
  <si>
    <t>PART=PN-594907</t>
  </si>
  <si>
    <t>PN-595815</t>
  </si>
  <si>
    <t>PART=PN-595815</t>
  </si>
  <si>
    <t>PN-596095</t>
  </si>
  <si>
    <t>PART=PN-596095</t>
  </si>
  <si>
    <t>PN-597935</t>
  </si>
  <si>
    <t>PART=PN-597935</t>
  </si>
  <si>
    <t>PN-597935-U14</t>
  </si>
  <si>
    <t>PART=PN-597935-U14</t>
  </si>
  <si>
    <t>PN-59796</t>
  </si>
  <si>
    <t>PART=PN-59796</t>
  </si>
  <si>
    <t>PART=PN-598354</t>
  </si>
  <si>
    <t>PN-598364</t>
  </si>
  <si>
    <t>PART=PN-598364</t>
  </si>
  <si>
    <t>PN-598371</t>
  </si>
  <si>
    <t>PART=PN-598371</t>
  </si>
  <si>
    <t>PN-599237</t>
  </si>
  <si>
    <t>PART=PN-599237</t>
  </si>
  <si>
    <t>PN-599686</t>
  </si>
  <si>
    <t>PART=PN-599686</t>
  </si>
  <si>
    <t>PN-600038</t>
  </si>
  <si>
    <t>PART=PN-600038</t>
  </si>
  <si>
    <t>PN-600061</t>
  </si>
  <si>
    <t>PART=PN-600061</t>
  </si>
  <si>
    <t>DIODE(4540_T2.4)</t>
  </si>
  <si>
    <t>PN-600499</t>
  </si>
  <si>
    <t>PART=PN-600499</t>
  </si>
  <si>
    <t>PN-600840</t>
  </si>
  <si>
    <t>PART=PN-600840</t>
  </si>
  <si>
    <t>PN-600841</t>
  </si>
  <si>
    <t>PART=PN-600841</t>
  </si>
  <si>
    <t>PN-600952</t>
  </si>
  <si>
    <t>PART=PN-600952</t>
  </si>
  <si>
    <t>PN-601184</t>
  </si>
  <si>
    <t>PART=PN-601184</t>
  </si>
  <si>
    <t>PN-601837</t>
  </si>
  <si>
    <t>PART=PN-601837</t>
  </si>
  <si>
    <t>SOIC8(6050_t1.75)</t>
  </si>
  <si>
    <t>PN-602009</t>
  </si>
  <si>
    <t>PART=PN-602009</t>
  </si>
  <si>
    <t>PN-602412</t>
  </si>
  <si>
    <t>PART=PN-602412</t>
  </si>
  <si>
    <t>PN-602922</t>
  </si>
  <si>
    <t>PART=PN-602922</t>
  </si>
  <si>
    <t>PN-603483</t>
  </si>
  <si>
    <t>PART=PN-603483</t>
  </si>
  <si>
    <t>PN-603754</t>
  </si>
  <si>
    <t>PART=PN-603754</t>
  </si>
  <si>
    <t>PN-603770</t>
  </si>
  <si>
    <t>PART=PN-603770</t>
  </si>
  <si>
    <t>PN-604400</t>
  </si>
  <si>
    <t>PART=PN-604400</t>
  </si>
  <si>
    <t>PN-604464</t>
  </si>
  <si>
    <t>PART=PN-604464</t>
  </si>
  <si>
    <t>PN-604465</t>
  </si>
  <si>
    <t>PART=PN-604465</t>
  </si>
  <si>
    <t>PN-60731</t>
  </si>
  <si>
    <t>PART=PN-60731</t>
  </si>
  <si>
    <t>XTAL-C</t>
  </si>
  <si>
    <t>PN-607942</t>
  </si>
  <si>
    <t>PART=PN-607942</t>
  </si>
  <si>
    <t>PN-607948</t>
  </si>
  <si>
    <t>PART=PN-607948</t>
  </si>
  <si>
    <t>PN-607949</t>
  </si>
  <si>
    <t>PART=PN-607949</t>
  </si>
  <si>
    <t>PN-607952</t>
  </si>
  <si>
    <t>PART=PN-607952</t>
  </si>
  <si>
    <t>PN-607969</t>
  </si>
  <si>
    <t>PART=PN-607969</t>
  </si>
  <si>
    <t>PN-60847</t>
  </si>
  <si>
    <t>PART=PN-60847</t>
  </si>
  <si>
    <t>PN-608481</t>
  </si>
  <si>
    <t>PART=PN-608481</t>
  </si>
  <si>
    <t>PN-60952</t>
  </si>
  <si>
    <t>PART=PN-60952</t>
  </si>
  <si>
    <t>PN-610218</t>
  </si>
  <si>
    <t>PART=PN-610218</t>
  </si>
  <si>
    <t>PN-610398</t>
  </si>
  <si>
    <t>PART=PN-610398</t>
  </si>
  <si>
    <t>PN-610718</t>
  </si>
  <si>
    <t>PART=PN-610718</t>
  </si>
  <si>
    <t>PN-610725</t>
  </si>
  <si>
    <t>PART=PN-610725</t>
  </si>
  <si>
    <t>PN-611011</t>
  </si>
  <si>
    <t>PART=PN-611011</t>
  </si>
  <si>
    <t>PN-612073</t>
  </si>
  <si>
    <t>PART=PN-612073</t>
  </si>
  <si>
    <t>PN-61229</t>
  </si>
  <si>
    <t>PART=PN-61229</t>
  </si>
  <si>
    <t>PN-61230</t>
  </si>
  <si>
    <t>PART=PN-61230</t>
  </si>
  <si>
    <t>PN-61232</t>
  </si>
  <si>
    <t>PART=PN-61232</t>
  </si>
  <si>
    <t>PN-61237</t>
  </si>
  <si>
    <t>PART=PN-61237</t>
  </si>
  <si>
    <t>PN-61240</t>
  </si>
  <si>
    <t>PART=PN-61240</t>
  </si>
  <si>
    <t>PN-612451-U17</t>
  </si>
  <si>
    <t>PART=PN-612451-U17</t>
  </si>
  <si>
    <t>PN-612462</t>
  </si>
  <si>
    <t>PART=PN-612462</t>
  </si>
  <si>
    <t>PN-612479</t>
  </si>
  <si>
    <t>PART=PN-612479</t>
  </si>
  <si>
    <t>PN-612828</t>
  </si>
  <si>
    <t>PART=PN-612828</t>
  </si>
  <si>
    <t>PN-613048</t>
  </si>
  <si>
    <t>PART=PN-613048</t>
  </si>
  <si>
    <t>PN-61364</t>
  </si>
  <si>
    <t>PART=PN-61364</t>
  </si>
  <si>
    <t>SSOP44</t>
  </si>
  <si>
    <t>PN-613756</t>
  </si>
  <si>
    <t>PART=PN-613756</t>
  </si>
  <si>
    <t>PN-613757</t>
  </si>
  <si>
    <t>PART=PN-613757</t>
  </si>
  <si>
    <t>PN-614183</t>
  </si>
  <si>
    <t>PART=PN-614183</t>
  </si>
  <si>
    <t>PN-614227</t>
  </si>
  <si>
    <t>PART=PN-614227</t>
  </si>
  <si>
    <t>PN-614782</t>
  </si>
  <si>
    <t>PART=PN-614782</t>
  </si>
  <si>
    <t>PN-614822</t>
  </si>
  <si>
    <t>PART=PN-614822</t>
  </si>
  <si>
    <t>PN-615057</t>
  </si>
  <si>
    <t>PART=PN-615057</t>
  </si>
  <si>
    <t>PN-615902</t>
  </si>
  <si>
    <t>PART=PN-615902</t>
  </si>
  <si>
    <t>QFN3</t>
  </si>
  <si>
    <t>PN-615908</t>
  </si>
  <si>
    <t>PART=PN-615908</t>
  </si>
  <si>
    <t>PN-616710</t>
  </si>
  <si>
    <t>PART=PN-616710</t>
  </si>
  <si>
    <t>PN-616711</t>
  </si>
  <si>
    <t>PART=PN-616711</t>
  </si>
  <si>
    <t>PN-616749</t>
  </si>
  <si>
    <t>PART=PN-616749</t>
  </si>
  <si>
    <t>PN-616750</t>
  </si>
  <si>
    <t>PART=PN-616750</t>
  </si>
  <si>
    <t>PN-617478</t>
  </si>
  <si>
    <t>PART=PN-617478</t>
  </si>
  <si>
    <t>PN-618523</t>
  </si>
  <si>
    <t>PART=PN-618523</t>
  </si>
  <si>
    <t>PN-619501</t>
  </si>
  <si>
    <t>PART=PN-619501</t>
  </si>
  <si>
    <t>PN-619792</t>
  </si>
  <si>
    <t>PART=PN-619792</t>
  </si>
  <si>
    <t>PN-619965</t>
  </si>
  <si>
    <t>PART=PN-619965</t>
  </si>
  <si>
    <t>PN-620003</t>
  </si>
  <si>
    <t>PART=PN-620003</t>
  </si>
  <si>
    <t>PN-621002</t>
  </si>
  <si>
    <t>PART=PN-621002</t>
  </si>
  <si>
    <t>PN-621187</t>
  </si>
  <si>
    <t>PART=PN-621187</t>
  </si>
  <si>
    <t>PN-621386</t>
  </si>
  <si>
    <t>PART=PN-621386</t>
  </si>
  <si>
    <t>PN-621979</t>
  </si>
  <si>
    <t>PART=PN-621979</t>
  </si>
  <si>
    <t>PN-622197</t>
  </si>
  <si>
    <t>PART=PN-622197</t>
  </si>
  <si>
    <t>PN-623168</t>
  </si>
  <si>
    <t>PART=PN-623168</t>
  </si>
  <si>
    <t>PN-623180</t>
  </si>
  <si>
    <t>PART=PN-623180</t>
  </si>
  <si>
    <t>PN-623699</t>
  </si>
  <si>
    <t>PART=PN-623699</t>
  </si>
  <si>
    <t>PN-62373</t>
  </si>
  <si>
    <t>PART=PN-62373</t>
  </si>
  <si>
    <t>PN-623788</t>
  </si>
  <si>
    <t>PART=PN-623788</t>
  </si>
  <si>
    <t>PN-62406</t>
  </si>
  <si>
    <t>PART=PN-62406</t>
  </si>
  <si>
    <t>PN-624958</t>
  </si>
  <si>
    <t>PART=PN-624958</t>
  </si>
  <si>
    <t>PN-627031</t>
  </si>
  <si>
    <t>PART=PN-627031</t>
  </si>
  <si>
    <t>PN-630039</t>
  </si>
  <si>
    <t>PART=PN-630039</t>
  </si>
  <si>
    <t>PN-630040</t>
  </si>
  <si>
    <t>PART=PN-630040</t>
  </si>
  <si>
    <t>PN-635860</t>
  </si>
  <si>
    <t>PART=PN-635860</t>
  </si>
  <si>
    <t>PN-640490</t>
  </si>
  <si>
    <t>PART=PN-640490</t>
  </si>
  <si>
    <t>PN-640491</t>
  </si>
  <si>
    <t>PART=PN-640491</t>
  </si>
  <si>
    <t>PN-640493</t>
  </si>
  <si>
    <t>PART=PN-640493</t>
  </si>
  <si>
    <t>PN-640494</t>
  </si>
  <si>
    <t>PART=PN-640494</t>
  </si>
  <si>
    <t>PN-640497</t>
  </si>
  <si>
    <t>PART=PN-640497</t>
  </si>
  <si>
    <t>PN-640501-U3051</t>
  </si>
  <si>
    <t>PART=PN-640501-U3051</t>
  </si>
  <si>
    <t>PN-640501-U7</t>
  </si>
  <si>
    <t>PART=PN-640501-U7</t>
  </si>
  <si>
    <t>PN-640502</t>
  </si>
  <si>
    <t>PART=PN-640502</t>
  </si>
  <si>
    <t>PN-640503</t>
  </si>
  <si>
    <t>PART=PN-640503</t>
  </si>
  <si>
    <t>PN-640504</t>
  </si>
  <si>
    <t>PART=PN-640504</t>
  </si>
  <si>
    <t>PN-640620</t>
  </si>
  <si>
    <t>PART=PN-640620</t>
  </si>
  <si>
    <t>PN-642029</t>
  </si>
  <si>
    <t>PART=PN-642029</t>
  </si>
  <si>
    <t>PN-64216</t>
  </si>
  <si>
    <t>PART=PN-64216</t>
  </si>
  <si>
    <t>PN-643496</t>
  </si>
  <si>
    <t>PART=PN-643496</t>
  </si>
  <si>
    <t>PN-643815</t>
  </si>
  <si>
    <t>PART=PN-643815</t>
  </si>
  <si>
    <t>PN-643822</t>
  </si>
  <si>
    <t>PART=PN-643822</t>
  </si>
  <si>
    <t>PN-643822-U1</t>
  </si>
  <si>
    <t>PART=PN-643822-U1</t>
  </si>
  <si>
    <t>PN-644534</t>
  </si>
  <si>
    <t>PART=PN-644534</t>
  </si>
  <si>
    <t>PN-644906</t>
  </si>
  <si>
    <t>PART=PN-644906</t>
  </si>
  <si>
    <t>PN-645363</t>
  </si>
  <si>
    <t>PART=PN-645363</t>
  </si>
  <si>
    <t>PN-64549</t>
  </si>
  <si>
    <t>PART=PN-64549</t>
  </si>
  <si>
    <t>PN-645497</t>
  </si>
  <si>
    <t>PART=PN-645497</t>
  </si>
  <si>
    <t>SOD-523</t>
  </si>
  <si>
    <t>PN-645676</t>
  </si>
  <si>
    <t>PART=PN-645676</t>
  </si>
  <si>
    <t>PN-645888</t>
  </si>
  <si>
    <t>PART=PN-645888</t>
  </si>
  <si>
    <t>PN-647604</t>
  </si>
  <si>
    <t>PART=PN-647604</t>
  </si>
  <si>
    <t>PN-647609</t>
  </si>
  <si>
    <t>PART=PN-647609</t>
  </si>
  <si>
    <t>PN-649441</t>
  </si>
  <si>
    <t>PART=PN-649441</t>
  </si>
  <si>
    <t>PN-650237</t>
  </si>
  <si>
    <t>PART=PN-650237</t>
  </si>
  <si>
    <t>PN-65059</t>
  </si>
  <si>
    <t>PART=PN-65059</t>
  </si>
  <si>
    <t>PN-65146</t>
  </si>
  <si>
    <t>PART=PN-65146</t>
  </si>
  <si>
    <t>PART=PN-65262</t>
  </si>
  <si>
    <t>PN-654046</t>
  </si>
  <si>
    <t>PART=PN-654046</t>
  </si>
  <si>
    <t>PN-654050</t>
  </si>
  <si>
    <t>PART=PN-654050</t>
  </si>
  <si>
    <t>PN-654983</t>
  </si>
  <si>
    <t>PART=PN-654983</t>
  </si>
  <si>
    <t>PN-65522</t>
  </si>
  <si>
    <t>PART=PN-65522</t>
  </si>
  <si>
    <t>PN-656025</t>
  </si>
  <si>
    <t>PART=PN-656025</t>
  </si>
  <si>
    <t>PART=PN-657343</t>
  </si>
  <si>
    <t>PN-657343-R</t>
  </si>
  <si>
    <t>PART=PN-657343-R</t>
  </si>
  <si>
    <t>PN-657348</t>
  </si>
  <si>
    <t>PART=PN-657348</t>
  </si>
  <si>
    <t>PN-658516</t>
  </si>
  <si>
    <t>PART=PN-658516</t>
  </si>
  <si>
    <t>PN-659362</t>
  </si>
  <si>
    <t>PART=PN-659362</t>
  </si>
  <si>
    <t>SOIC12</t>
  </si>
  <si>
    <t>PN-659371</t>
  </si>
  <si>
    <t>PART=PN-659371</t>
  </si>
  <si>
    <t>PN-659651</t>
  </si>
  <si>
    <t>PART=PN-659651</t>
  </si>
  <si>
    <t>PN-659664</t>
  </si>
  <si>
    <t>PART=PN-659664</t>
  </si>
  <si>
    <t>PN-659872</t>
  </si>
  <si>
    <t>PART=PN-659872</t>
  </si>
  <si>
    <t>PN-66119</t>
  </si>
  <si>
    <t>PART=PN-66119</t>
  </si>
  <si>
    <t>PN-661205</t>
  </si>
  <si>
    <t>PART=PN-661205</t>
  </si>
  <si>
    <t>PN-662947</t>
  </si>
  <si>
    <t>PART=PN-662947</t>
  </si>
  <si>
    <t>PN-663763</t>
  </si>
  <si>
    <t>PART=PN-663763</t>
  </si>
  <si>
    <t>PN-664606</t>
  </si>
  <si>
    <t>PART=PN-664606</t>
  </si>
  <si>
    <t>PN-66499</t>
  </si>
  <si>
    <t>PART=PN-66499</t>
  </si>
  <si>
    <t>PN-665159</t>
  </si>
  <si>
    <t>PART=PN-665159</t>
  </si>
  <si>
    <t>PN-665268</t>
  </si>
  <si>
    <t>PART=PN-665268</t>
  </si>
  <si>
    <t>PN-665291</t>
  </si>
  <si>
    <t>PART=PN-665291</t>
  </si>
  <si>
    <t>PN-666048</t>
  </si>
  <si>
    <t>PART=PN-666048</t>
  </si>
  <si>
    <t>BGA4(1311)_t0.30</t>
  </si>
  <si>
    <t>PN-668063</t>
  </si>
  <si>
    <t>PART=PN-668063</t>
  </si>
  <si>
    <t>PN-668076</t>
  </si>
  <si>
    <t>PART=PN-668076</t>
  </si>
  <si>
    <t>PN-668129</t>
  </si>
  <si>
    <t>PART=PN-668129</t>
  </si>
  <si>
    <t>PN-668387</t>
  </si>
  <si>
    <t>PART=PN-668387</t>
  </si>
  <si>
    <t>PN-668388</t>
  </si>
  <si>
    <t>PART=PN-668388</t>
  </si>
  <si>
    <t>PN-668608</t>
  </si>
  <si>
    <t>PART=PN-668608</t>
  </si>
  <si>
    <t>PN-669989</t>
  </si>
  <si>
    <t>PART=PN-669989</t>
  </si>
  <si>
    <t>PN-669991</t>
  </si>
  <si>
    <t>PART=PN-669991</t>
  </si>
  <si>
    <t>PN-669993</t>
  </si>
  <si>
    <t>PART=PN-669993</t>
  </si>
  <si>
    <t>PN-67013</t>
  </si>
  <si>
    <t>PART=PN-67013</t>
  </si>
  <si>
    <t>PN-67040</t>
  </si>
  <si>
    <t>PART=PN-67040</t>
  </si>
  <si>
    <t>PN-67161</t>
  </si>
  <si>
    <t>PART=PN-67161</t>
  </si>
  <si>
    <t>PN-671718</t>
  </si>
  <si>
    <t>PART=PN-671718</t>
  </si>
  <si>
    <t>PN-671738</t>
  </si>
  <si>
    <t>PART=PN-671738</t>
  </si>
  <si>
    <t>1206-LED</t>
  </si>
  <si>
    <t>PN-671745</t>
  </si>
  <si>
    <t>PART=PN-671745</t>
  </si>
  <si>
    <t>PN-671841</t>
  </si>
  <si>
    <t>PART=PN-671841</t>
  </si>
  <si>
    <t>PN-672895</t>
  </si>
  <si>
    <t>PART=PN-672895</t>
  </si>
  <si>
    <t>PN-673216</t>
  </si>
  <si>
    <t>PART=PN-673216</t>
  </si>
  <si>
    <t>PN-673217</t>
  </si>
  <si>
    <t>PART=PN-673217</t>
  </si>
  <si>
    <t>PN-673781</t>
  </si>
  <si>
    <t>PART=PN-673781</t>
  </si>
  <si>
    <t>PN-673782</t>
  </si>
  <si>
    <t>PART=PN-673782</t>
  </si>
  <si>
    <t>PN-673784</t>
  </si>
  <si>
    <t>PART=PN-673784</t>
  </si>
  <si>
    <t>PN-67399</t>
  </si>
  <si>
    <t>PART=PN-67399</t>
  </si>
  <si>
    <t>PN-67401</t>
  </si>
  <si>
    <t>PART=PN-67401</t>
  </si>
  <si>
    <t>PN-67402</t>
  </si>
  <si>
    <t>PART=PN-67402</t>
  </si>
  <si>
    <t>PN-674245</t>
  </si>
  <si>
    <t>PART=PN-674245</t>
  </si>
  <si>
    <t>PN-674450</t>
  </si>
  <si>
    <t>PART=PN-674450</t>
  </si>
  <si>
    <t>PN-674631</t>
  </si>
  <si>
    <t>PART=PN-674631</t>
  </si>
  <si>
    <t>PN-675208</t>
  </si>
  <si>
    <t>PART=PN-675208</t>
  </si>
  <si>
    <t>PN-675483</t>
  </si>
  <si>
    <t>PART=PN-675483</t>
  </si>
  <si>
    <t>PN-675611</t>
  </si>
  <si>
    <t>PART=PN-675611</t>
  </si>
  <si>
    <t>PN-675696</t>
  </si>
  <si>
    <t>PART=PN-675696</t>
  </si>
  <si>
    <t>PN-676472</t>
  </si>
  <si>
    <t>PART=PN-676472</t>
  </si>
  <si>
    <t>PN-67679</t>
  </si>
  <si>
    <t>PART=PN-67679</t>
  </si>
  <si>
    <t>PN-676912</t>
  </si>
  <si>
    <t>PART=PN-676912</t>
  </si>
  <si>
    <t>PN-676913</t>
  </si>
  <si>
    <t>PART=PN-676913</t>
  </si>
  <si>
    <t>PN-676937</t>
  </si>
  <si>
    <t>PART=PN-676937</t>
  </si>
  <si>
    <t>PN-676956</t>
  </si>
  <si>
    <t>PART=PN-676956</t>
  </si>
  <si>
    <t>PN-677331</t>
  </si>
  <si>
    <t>PART=PN-677331</t>
  </si>
  <si>
    <t>PN-677333</t>
  </si>
  <si>
    <t>PART=PN-677333</t>
  </si>
  <si>
    <t>PN-677334</t>
  </si>
  <si>
    <t>PART=PN-677334</t>
  </si>
  <si>
    <t>PN-677428</t>
  </si>
  <si>
    <t>PART=PN-677428</t>
  </si>
  <si>
    <t>PN-677462</t>
  </si>
  <si>
    <t>PART=PN-677462</t>
  </si>
  <si>
    <t>PN-677813</t>
  </si>
  <si>
    <t>PART=PN-677813</t>
  </si>
  <si>
    <t>PN-678306</t>
  </si>
  <si>
    <t>PART=PN-678306</t>
  </si>
  <si>
    <t>PN-678593</t>
  </si>
  <si>
    <t>PART=PN-678593</t>
  </si>
  <si>
    <t>PN-67958</t>
  </si>
  <si>
    <t>PART=PN-67958</t>
  </si>
  <si>
    <t>PN-680191</t>
  </si>
  <si>
    <t>PART=PN-680191</t>
  </si>
  <si>
    <t>PN-680192</t>
  </si>
  <si>
    <t>PART=PN-680192</t>
  </si>
  <si>
    <t>PN-681280</t>
  </si>
  <si>
    <t>PART=PN-681280</t>
  </si>
  <si>
    <t>PN-681281</t>
  </si>
  <si>
    <t>PART=PN-681281</t>
  </si>
  <si>
    <t>PN-681892</t>
  </si>
  <si>
    <t>PART=PN-681892</t>
  </si>
  <si>
    <t>PN-682322</t>
  </si>
  <si>
    <t>PART=PN-682322</t>
  </si>
  <si>
    <t>PN-682481</t>
  </si>
  <si>
    <t>PART=PN-682481</t>
  </si>
  <si>
    <t>PN-682865</t>
  </si>
  <si>
    <t>PART=PN-682865</t>
  </si>
  <si>
    <t>PN-683248</t>
  </si>
  <si>
    <t>PART=PN-683248</t>
  </si>
  <si>
    <t>PN-683721</t>
  </si>
  <si>
    <t>PART=PN-683721</t>
  </si>
  <si>
    <t>PN-684247</t>
  </si>
  <si>
    <t>PART=PN-684247</t>
  </si>
  <si>
    <t>PN-684347</t>
  </si>
  <si>
    <t>PART=PN-684347</t>
  </si>
  <si>
    <t>PN-684719</t>
  </si>
  <si>
    <t>PART=PN-684719</t>
  </si>
  <si>
    <t>PN-684723</t>
  </si>
  <si>
    <t>PART=PN-684723</t>
  </si>
  <si>
    <t>T16W12P-DPAK</t>
  </si>
  <si>
    <t>PN-684763</t>
  </si>
  <si>
    <t>PART=PN-684763</t>
  </si>
  <si>
    <t>PN-685278</t>
  </si>
  <si>
    <t>PART=PN-685278</t>
  </si>
  <si>
    <t>PN-685946</t>
  </si>
  <si>
    <t>PART=PN-685946</t>
  </si>
  <si>
    <t>PN-685948</t>
  </si>
  <si>
    <t>PART=PN-685948</t>
  </si>
  <si>
    <t>PN-686120</t>
  </si>
  <si>
    <t>PART=PN-686120</t>
  </si>
  <si>
    <t>PN-686302</t>
  </si>
  <si>
    <t>PART=PN-686302</t>
  </si>
  <si>
    <t>PN-686479</t>
  </si>
  <si>
    <t>PART=PN-686479</t>
  </si>
  <si>
    <t>PN-686588</t>
  </si>
  <si>
    <t>PART=PN-686588</t>
  </si>
  <si>
    <t>PN-687238</t>
  </si>
  <si>
    <t>PART=PN-687238</t>
  </si>
  <si>
    <t>PN-687240</t>
  </si>
  <si>
    <t>PART=PN-687240</t>
  </si>
  <si>
    <t>PN-688086</t>
  </si>
  <si>
    <t>PART=PN-688086</t>
  </si>
  <si>
    <t>PN-688447</t>
  </si>
  <si>
    <t>PART=PN-688447</t>
  </si>
  <si>
    <t>PN-688449</t>
  </si>
  <si>
    <t>PART=PN-688449</t>
  </si>
  <si>
    <t>PN-688453</t>
  </si>
  <si>
    <t>PART=PN-688453</t>
  </si>
  <si>
    <t>PN-688889</t>
  </si>
  <si>
    <t>PART=PN-688889</t>
  </si>
  <si>
    <t>PN-689004</t>
  </si>
  <si>
    <t>PART=PN-689004</t>
  </si>
  <si>
    <t>PN-689008</t>
  </si>
  <si>
    <t>PART=PN-689008</t>
  </si>
  <si>
    <t>PN-689411</t>
  </si>
  <si>
    <t>PART=PN-689411</t>
  </si>
  <si>
    <t>PN-689671</t>
  </si>
  <si>
    <t>PART=PN-689671</t>
  </si>
  <si>
    <t>PN-689732</t>
  </si>
  <si>
    <t>PART=PN-689732</t>
  </si>
  <si>
    <t>PN-689733</t>
  </si>
  <si>
    <t>PART=PN-689733</t>
  </si>
  <si>
    <t>PN-689734</t>
  </si>
  <si>
    <t>PART=PN-689734</t>
  </si>
  <si>
    <t>SOIC14_P1.27(8560_T1.75)</t>
  </si>
  <si>
    <t>PN-689924</t>
  </si>
  <si>
    <t>PART=PN-689924</t>
  </si>
  <si>
    <t>PN-690319</t>
  </si>
  <si>
    <t>PART=PN-690319</t>
  </si>
  <si>
    <t>PN-690394</t>
  </si>
  <si>
    <t>PART=PN-690394</t>
  </si>
  <si>
    <t>PN-690536</t>
  </si>
  <si>
    <t>PART=PN-690536</t>
  </si>
  <si>
    <t>PN-690675</t>
  </si>
  <si>
    <t>PART=PN-690675</t>
  </si>
  <si>
    <t>PN-690676</t>
  </si>
  <si>
    <t>PART=PN-690676</t>
  </si>
  <si>
    <t>PN-691320</t>
  </si>
  <si>
    <t>PART=PN-691320</t>
  </si>
  <si>
    <t>PN-691321</t>
  </si>
  <si>
    <t>PART=PN-691321</t>
  </si>
  <si>
    <t>PN-691360</t>
  </si>
  <si>
    <t>PART=PN-691360</t>
  </si>
  <si>
    <t>PN-691506</t>
  </si>
  <si>
    <t>PART=PN-691506</t>
  </si>
  <si>
    <t>PN-691778</t>
  </si>
  <si>
    <t>PART=PN-691778</t>
  </si>
  <si>
    <t>PN-691817</t>
  </si>
  <si>
    <t>PART=PN-691817</t>
  </si>
  <si>
    <t>PN-691962</t>
  </si>
  <si>
    <t>PART=PN-691962</t>
  </si>
  <si>
    <t>PN-692140</t>
  </si>
  <si>
    <t>PART=PN-692140</t>
  </si>
  <si>
    <t>PN-692660</t>
  </si>
  <si>
    <t>PART=PN-692660</t>
  </si>
  <si>
    <t>PN-692881</t>
  </si>
  <si>
    <t>PART=PN-692881</t>
  </si>
  <si>
    <t>PN-692893</t>
  </si>
  <si>
    <t>PART=PN-692893</t>
  </si>
  <si>
    <t>PN-693214</t>
  </si>
  <si>
    <t>PART=PN-693214</t>
  </si>
  <si>
    <t>PN-693214-U602</t>
  </si>
  <si>
    <t>PART=PN-693214-U602</t>
  </si>
  <si>
    <t>PN-693214-U8</t>
  </si>
  <si>
    <t>PART=PN-693214-U8</t>
  </si>
  <si>
    <t>PN-694014</t>
  </si>
  <si>
    <t>PART=PN-694014</t>
  </si>
  <si>
    <t>PN-69419</t>
  </si>
  <si>
    <t>PART=PN-69419</t>
  </si>
  <si>
    <t>PN-694225</t>
  </si>
  <si>
    <t>PART=PN-694225</t>
  </si>
  <si>
    <t>PN-694478</t>
  </si>
  <si>
    <t>PART=PN-694478</t>
  </si>
  <si>
    <t>PN-694479</t>
  </si>
  <si>
    <t>PART=PN-694479</t>
  </si>
  <si>
    <t>PN-694575</t>
  </si>
  <si>
    <t>PART=PN-694575</t>
  </si>
  <si>
    <t>PN-694577</t>
  </si>
  <si>
    <t>PART=PN-694577</t>
  </si>
  <si>
    <t>PN-694579</t>
  </si>
  <si>
    <t>PART=PN-694579</t>
  </si>
  <si>
    <t>PN-694581</t>
  </si>
  <si>
    <t>PART=PN-694581</t>
  </si>
  <si>
    <t>PN-694909</t>
  </si>
  <si>
    <t>PART=PN-694909</t>
  </si>
  <si>
    <t>SOIC10</t>
  </si>
  <si>
    <t>PN-694910</t>
  </si>
  <si>
    <t>PART=PN-694910</t>
  </si>
  <si>
    <t>PN-695070</t>
  </si>
  <si>
    <t>PART=PN-695070</t>
  </si>
  <si>
    <t>PN-695427</t>
  </si>
  <si>
    <t>PART=PN-695427</t>
  </si>
  <si>
    <t>PN-695428</t>
  </si>
  <si>
    <t>PART=PN-695428</t>
  </si>
  <si>
    <t>PN-695438</t>
  </si>
  <si>
    <t>PART=PN-695438</t>
  </si>
  <si>
    <t>PN-695492</t>
  </si>
  <si>
    <t>PART=PN-695492</t>
  </si>
  <si>
    <t>PN-695737</t>
  </si>
  <si>
    <t>PART=PN-695737</t>
  </si>
  <si>
    <t>PN-695855</t>
  </si>
  <si>
    <t>PART=PN-695855</t>
  </si>
  <si>
    <t>PN-695878</t>
  </si>
  <si>
    <t>PART=PN-695878</t>
  </si>
  <si>
    <t>PN-695966</t>
  </si>
  <si>
    <t>PART=PN-695966</t>
  </si>
  <si>
    <t>PN-696089</t>
  </si>
  <si>
    <t>PART=PN-696089</t>
  </si>
  <si>
    <t>PN-696090</t>
  </si>
  <si>
    <t>PART=PN-696090</t>
  </si>
  <si>
    <t>PN-696091</t>
  </si>
  <si>
    <t>PART=PN-696091</t>
  </si>
  <si>
    <t>PN-696156</t>
  </si>
  <si>
    <t>PART=PN-696156</t>
  </si>
  <si>
    <t>PN-696163</t>
  </si>
  <si>
    <t>PART=PN-696163</t>
  </si>
  <si>
    <t>PN-696211</t>
  </si>
  <si>
    <t>PART=PN-696211</t>
  </si>
  <si>
    <t>PN-696397</t>
  </si>
  <si>
    <t>PART=PN-696397</t>
  </si>
  <si>
    <t>PN-696568</t>
  </si>
  <si>
    <t>PART=PN-696568</t>
  </si>
  <si>
    <t>PN-696817</t>
  </si>
  <si>
    <t>PART=PN-696817</t>
  </si>
  <si>
    <t>PN-696826</t>
  </si>
  <si>
    <t>PART=PN-696826</t>
  </si>
  <si>
    <t>PN-697034</t>
  </si>
  <si>
    <t>PART=PN-697034</t>
  </si>
  <si>
    <t>PN-697095</t>
  </si>
  <si>
    <t>PART=PN-697095</t>
  </si>
  <si>
    <t>PN-697157</t>
  </si>
  <si>
    <t>PART=PN-697157</t>
  </si>
  <si>
    <t>PN-697327</t>
  </si>
  <si>
    <t>PART=PN-697327</t>
  </si>
  <si>
    <t>PN-697444</t>
  </si>
  <si>
    <t>PART=PN-697444</t>
  </si>
  <si>
    <t>PN-697508</t>
  </si>
  <si>
    <t>PART=PN-697508</t>
  </si>
  <si>
    <t>PN-698231</t>
  </si>
  <si>
    <t>PART=PN-698231</t>
  </si>
  <si>
    <t>PN-698749</t>
  </si>
  <si>
    <t>PART=PN-698749</t>
  </si>
  <si>
    <t>PN-698749-U29</t>
  </si>
  <si>
    <t>PART=PN-698749-U29</t>
  </si>
  <si>
    <t>PN-698749-U9</t>
  </si>
  <si>
    <t>PART=PN-698749-U9</t>
  </si>
  <si>
    <t>PN-698986</t>
  </si>
  <si>
    <t>PART=PN-698986</t>
  </si>
  <si>
    <t>PN-699033</t>
  </si>
  <si>
    <t>PART=PN-699033</t>
  </si>
  <si>
    <t>PN-699060</t>
  </si>
  <si>
    <t>PART=PN-699060</t>
  </si>
  <si>
    <t>PN-699062</t>
  </si>
  <si>
    <t>PART=PN-699062</t>
  </si>
  <si>
    <t>PN-699063</t>
  </si>
  <si>
    <t>PART=PN-699063</t>
  </si>
  <si>
    <t>PN-699064</t>
  </si>
  <si>
    <t>PART=PN-699064</t>
  </si>
  <si>
    <t>PN-699065</t>
  </si>
  <si>
    <t>PART=PN-699065</t>
  </si>
  <si>
    <t>PN-700455</t>
  </si>
  <si>
    <t>PART=PN-700455</t>
  </si>
  <si>
    <t>PN-700521</t>
  </si>
  <si>
    <t>PART=PN-700521</t>
  </si>
  <si>
    <t>PN-700525</t>
  </si>
  <si>
    <t>PART=PN-700525</t>
  </si>
  <si>
    <t>PN-701576</t>
  </si>
  <si>
    <t>PART=PN-701576</t>
  </si>
  <si>
    <t>PN-701577</t>
  </si>
  <si>
    <t>PART=PN-701577</t>
  </si>
  <si>
    <t>PN-701789</t>
  </si>
  <si>
    <t>PART=PN-701789</t>
  </si>
  <si>
    <t>PN-701951</t>
  </si>
  <si>
    <t>PART=PN-701951</t>
  </si>
  <si>
    <t>PN-701952</t>
  </si>
  <si>
    <t>PART=PN-701952</t>
  </si>
  <si>
    <t>PN-702329</t>
  </si>
  <si>
    <t>PART=PN-702329</t>
  </si>
  <si>
    <t>PN-702515</t>
  </si>
  <si>
    <t>PART=PN-702515</t>
  </si>
  <si>
    <t>PN-70263-U19</t>
  </si>
  <si>
    <t>PART=PN-70263-U19</t>
  </si>
  <si>
    <t>T32W24P</t>
  </si>
  <si>
    <t>PN-702860</t>
  </si>
  <si>
    <t>PART=PN-702860</t>
  </si>
  <si>
    <t>PN-703184</t>
  </si>
  <si>
    <t>PART=PN-703184</t>
  </si>
  <si>
    <t>PN-703460</t>
  </si>
  <si>
    <t>PART=PN-703460</t>
  </si>
  <si>
    <t>PN-703740</t>
  </si>
  <si>
    <t>PART=PN-703740</t>
  </si>
  <si>
    <t>PN-704732</t>
  </si>
  <si>
    <t>PART=PN-704732</t>
  </si>
  <si>
    <t>PN-704828</t>
  </si>
  <si>
    <t>PART=PN-704828</t>
  </si>
  <si>
    <t>PN-704944</t>
  </si>
  <si>
    <t>PART=PN-704944</t>
  </si>
  <si>
    <t>PN-70498</t>
  </si>
  <si>
    <t>PART=PN-70498</t>
  </si>
  <si>
    <t>PN-705742</t>
  </si>
  <si>
    <t>PART=PN-705742</t>
  </si>
  <si>
    <t>PN-706219</t>
  </si>
  <si>
    <t>PART=PN-706219</t>
  </si>
  <si>
    <t>PN-70696</t>
  </si>
  <si>
    <t>PART=PN-70696</t>
  </si>
  <si>
    <t>PN-707281</t>
  </si>
  <si>
    <t>PART=PN-707281</t>
  </si>
  <si>
    <t>PN-70810</t>
  </si>
  <si>
    <t>PART=PN-70810</t>
  </si>
  <si>
    <t>PN-708178</t>
  </si>
  <si>
    <t>PART=PN-708178</t>
  </si>
  <si>
    <t>PN-70836</t>
  </si>
  <si>
    <t>PART=PN-70836</t>
  </si>
  <si>
    <t>PN-708476</t>
  </si>
  <si>
    <t>PART=PN-708476</t>
  </si>
  <si>
    <t>PN-708997</t>
  </si>
  <si>
    <t>PART=PN-708997</t>
  </si>
  <si>
    <t>QFN8 (1178_t0.50)</t>
  </si>
  <si>
    <t>PN-709451</t>
  </si>
  <si>
    <t>PART=PN-709451</t>
  </si>
  <si>
    <t>PN-710098</t>
  </si>
  <si>
    <t>PART=PN-710098</t>
  </si>
  <si>
    <t>PN-710700</t>
  </si>
  <si>
    <t>PART=PN-710700</t>
  </si>
  <si>
    <t>PN-710704</t>
  </si>
  <si>
    <t>PART=PN-710704</t>
  </si>
  <si>
    <t>PN-711590</t>
  </si>
  <si>
    <t>PART=PN-711590</t>
  </si>
  <si>
    <t>PN-713047</t>
  </si>
  <si>
    <t>PART=PN-713047</t>
  </si>
  <si>
    <t>PN-713050</t>
  </si>
  <si>
    <t>PART=PN-713050</t>
  </si>
  <si>
    <t>PN-713059</t>
  </si>
  <si>
    <t>PART=PN-713059</t>
  </si>
  <si>
    <t>PN-713123</t>
  </si>
  <si>
    <t>PART=PN-713123</t>
  </si>
  <si>
    <t>PN-713600</t>
  </si>
  <si>
    <t>PART=PN-713600</t>
  </si>
  <si>
    <t>PN-713681</t>
  </si>
  <si>
    <t>PART=PN-713681</t>
  </si>
  <si>
    <t>PN-713725</t>
  </si>
  <si>
    <t>PART=PN-713725</t>
  </si>
  <si>
    <t>PN-713730</t>
  </si>
  <si>
    <t>PART=PN-713730</t>
  </si>
  <si>
    <t>PN-713768</t>
  </si>
  <si>
    <t>PART=PN-713768</t>
  </si>
  <si>
    <t>PN-713769</t>
  </si>
  <si>
    <t>PART=PN-713769</t>
  </si>
  <si>
    <t>PN-714019</t>
  </si>
  <si>
    <t>PART=PN-714019</t>
  </si>
  <si>
    <t>PN-714136</t>
  </si>
  <si>
    <t>PART=PN-714136</t>
  </si>
  <si>
    <t>PN-714290</t>
  </si>
  <si>
    <t>PART=PN-714290</t>
  </si>
  <si>
    <t>PN-71472-U100</t>
  </si>
  <si>
    <t>PART=PN-71472-U100</t>
  </si>
  <si>
    <t>PN-715013</t>
  </si>
  <si>
    <t>PART=PN-715013</t>
  </si>
  <si>
    <t>PN-715017</t>
  </si>
  <si>
    <t>PART=PN-715017</t>
  </si>
  <si>
    <t>PN-715819</t>
  </si>
  <si>
    <t>PART=PN-715819</t>
  </si>
  <si>
    <t>PN-715873</t>
  </si>
  <si>
    <t>PART=PN-715873</t>
  </si>
  <si>
    <t>PN-716342</t>
  </si>
  <si>
    <t>PART=PN-716342</t>
  </si>
  <si>
    <t>PN-716474</t>
  </si>
  <si>
    <t>PART=PN-716474</t>
  </si>
  <si>
    <t>PN-716489</t>
  </si>
  <si>
    <t>PART=PN-716489</t>
  </si>
  <si>
    <t>PN-717856</t>
  </si>
  <si>
    <t>PART=PN-717856</t>
  </si>
  <si>
    <t>PN-718497</t>
  </si>
  <si>
    <t>PART=PN-718497</t>
  </si>
  <si>
    <t>PN-718503</t>
  </si>
  <si>
    <t>PART=PN-718503</t>
  </si>
  <si>
    <t>PN-718521</t>
  </si>
  <si>
    <t>PART=PN-718521</t>
  </si>
  <si>
    <t>PN-719298</t>
  </si>
  <si>
    <t>PART=PN-719298</t>
  </si>
  <si>
    <t>PN-719376</t>
  </si>
  <si>
    <t>PART=PN-719376</t>
  </si>
  <si>
    <t>PN-719379</t>
  </si>
  <si>
    <t>PART=PN-719379</t>
  </si>
  <si>
    <t>PN-719732</t>
  </si>
  <si>
    <t>PART=PN-719732</t>
  </si>
  <si>
    <t>PN-719841</t>
  </si>
  <si>
    <t>PART=PN-719841</t>
  </si>
  <si>
    <t>PN-720738</t>
  </si>
  <si>
    <t>PART=PN-720738</t>
  </si>
  <si>
    <t>PN-72232</t>
  </si>
  <si>
    <t>PART=PN-72232</t>
  </si>
  <si>
    <t>PN-722344</t>
  </si>
  <si>
    <t>PART=PN-722344</t>
  </si>
  <si>
    <t>PN-72237</t>
  </si>
  <si>
    <t>PART=PN-72237</t>
  </si>
  <si>
    <t>PN-723019</t>
  </si>
  <si>
    <t>PART=PN-723019</t>
  </si>
  <si>
    <t>PN-723022</t>
  </si>
  <si>
    <t>PART=PN-723022</t>
  </si>
  <si>
    <t>PN-723112</t>
  </si>
  <si>
    <t>PART=PN-723112</t>
  </si>
  <si>
    <t>PN-723201</t>
  </si>
  <si>
    <t>PART=PN-723201</t>
  </si>
  <si>
    <t>PN-723208</t>
  </si>
  <si>
    <t>PART=PN-723208</t>
  </si>
  <si>
    <t>PN-723261</t>
  </si>
  <si>
    <t>PART=PN-723261</t>
  </si>
  <si>
    <t>PN-723262</t>
  </si>
  <si>
    <t>PART=PN-723262</t>
  </si>
  <si>
    <t>IND3235_T2.8</t>
  </si>
  <si>
    <t>PN-723372</t>
  </si>
  <si>
    <t>PART=PN-723372</t>
  </si>
  <si>
    <t>PN-723519</t>
  </si>
  <si>
    <t>PART=PN-723519</t>
  </si>
  <si>
    <t>PN-724010</t>
  </si>
  <si>
    <t>PART=PN-724010</t>
  </si>
  <si>
    <t>PN-724613</t>
  </si>
  <si>
    <t>PART=PN-724613</t>
  </si>
  <si>
    <t>PN-724759</t>
  </si>
  <si>
    <t>PART=PN-724759</t>
  </si>
  <si>
    <t>PN-725010</t>
  </si>
  <si>
    <t>PART=PN-725010</t>
  </si>
  <si>
    <t>PN-72555</t>
  </si>
  <si>
    <t>PART=PN-72555</t>
  </si>
  <si>
    <t>PN-725893</t>
  </si>
  <si>
    <t>PART=PN-725893</t>
  </si>
  <si>
    <t>PN-725894</t>
  </si>
  <si>
    <t>PART=PN-725894</t>
  </si>
  <si>
    <t>PN-725895</t>
  </si>
  <si>
    <t>PART=PN-725895</t>
  </si>
  <si>
    <t>PN-725896</t>
  </si>
  <si>
    <t>PART=PN-725896</t>
  </si>
  <si>
    <t>PN-726136</t>
  </si>
  <si>
    <t>PART=PN-726136</t>
  </si>
  <si>
    <t>PN-72659</t>
  </si>
  <si>
    <t>PART=PN-72659</t>
  </si>
  <si>
    <t>PN-727243</t>
  </si>
  <si>
    <t>PART=PN-727243</t>
  </si>
  <si>
    <t>PN-727345</t>
  </si>
  <si>
    <t>PART=PN-727345</t>
  </si>
  <si>
    <t>PN-727352</t>
  </si>
  <si>
    <t>PART=PN-727352</t>
  </si>
  <si>
    <t>PN-727679</t>
  </si>
  <si>
    <t>PART=PN-727679</t>
  </si>
  <si>
    <t>PN-727941</t>
  </si>
  <si>
    <t>PART=PN-727941</t>
  </si>
  <si>
    <t>PN-728084</t>
  </si>
  <si>
    <t>PART=PN-728084</t>
  </si>
  <si>
    <t>PN-728868</t>
  </si>
  <si>
    <t>PART=PN-728868</t>
  </si>
  <si>
    <t>PN-72927</t>
  </si>
  <si>
    <t>PART=PN-72927</t>
  </si>
  <si>
    <t>PN-731193</t>
  </si>
  <si>
    <t>PART=PN-731193</t>
  </si>
  <si>
    <t>PN-731296</t>
  </si>
  <si>
    <t>PART=PN-731296</t>
  </si>
  <si>
    <t>PN-73134</t>
  </si>
  <si>
    <t>PART=PN-73134</t>
  </si>
  <si>
    <t>PN-73169</t>
  </si>
  <si>
    <t>PART=PN-73169</t>
  </si>
  <si>
    <t>PN-73170</t>
  </si>
  <si>
    <t>PART=PN-73170</t>
  </si>
  <si>
    <t>PN-731891</t>
  </si>
  <si>
    <t>PART=PN-731891</t>
  </si>
  <si>
    <t>PN-732237</t>
  </si>
  <si>
    <t>PART=PN-732237</t>
  </si>
  <si>
    <t>PN-734173</t>
  </si>
  <si>
    <t>PART=PN-734173</t>
  </si>
  <si>
    <t>PN-734285</t>
  </si>
  <si>
    <t>PART=PN-734285</t>
  </si>
  <si>
    <t>PN-73651</t>
  </si>
  <si>
    <t>PART=PN-73651</t>
  </si>
  <si>
    <t>PN-737147</t>
  </si>
  <si>
    <t>PART=PN-737147</t>
  </si>
  <si>
    <t>PN-737440</t>
  </si>
  <si>
    <t>PART=PN-737440</t>
  </si>
  <si>
    <t>PN-737796</t>
  </si>
  <si>
    <t>PART=PN-737796</t>
  </si>
  <si>
    <t>PN-73991</t>
  </si>
  <si>
    <t>PART=PN-73991</t>
  </si>
  <si>
    <t>PN-74006</t>
  </si>
  <si>
    <t>PART=PN-74006</t>
  </si>
  <si>
    <t>PN-740093</t>
  </si>
  <si>
    <t>PART=PN-740093</t>
  </si>
  <si>
    <t>PN-741344</t>
  </si>
  <si>
    <t>PART=PN-741344</t>
  </si>
  <si>
    <t>PN-741514</t>
  </si>
  <si>
    <t>PART=PN-741514</t>
  </si>
  <si>
    <t>PN-741515</t>
  </si>
  <si>
    <t>PART=PN-741515</t>
  </si>
  <si>
    <t>PN-741988</t>
  </si>
  <si>
    <t>PART=PN-741988</t>
  </si>
  <si>
    <t>PN-74324</t>
  </si>
  <si>
    <t>PART=PN-74324</t>
  </si>
  <si>
    <t>PN-74504</t>
  </si>
  <si>
    <t>PART=PN-74504</t>
  </si>
  <si>
    <t>PN-74552</t>
  </si>
  <si>
    <t>PART=PN-74552</t>
  </si>
  <si>
    <t>PN-745870</t>
  </si>
  <si>
    <t>PART=PN-745870</t>
  </si>
  <si>
    <t>PN-747890</t>
  </si>
  <si>
    <t>PART=PN-747890</t>
  </si>
  <si>
    <t>PN-748290</t>
  </si>
  <si>
    <t>PART=PN-748290</t>
  </si>
  <si>
    <t>PN-748394</t>
  </si>
  <si>
    <t>PART=PN-748394</t>
  </si>
  <si>
    <t>PN-748568</t>
  </si>
  <si>
    <t>PART=PN-748568</t>
  </si>
  <si>
    <t>PN-749203</t>
  </si>
  <si>
    <t>PART=PN-749203</t>
  </si>
  <si>
    <t>T16W16P</t>
  </si>
  <si>
    <t>PN-75200</t>
  </si>
  <si>
    <t>PART=PN-75200</t>
  </si>
  <si>
    <t>PN-75265</t>
  </si>
  <si>
    <t>PART=PN-75265</t>
  </si>
  <si>
    <t>PN-75266</t>
  </si>
  <si>
    <t>PART=PN-75266</t>
  </si>
  <si>
    <t>PN-756080</t>
  </si>
  <si>
    <t>PART=PN-756080</t>
  </si>
  <si>
    <t>PN-756081</t>
  </si>
  <si>
    <t>PART=PN-756081</t>
  </si>
  <si>
    <t>PN-756082</t>
  </si>
  <si>
    <t>PART=PN-756082</t>
  </si>
  <si>
    <t>PN-756084</t>
  </si>
  <si>
    <t>PART=PN-756084</t>
  </si>
  <si>
    <t>PN-756085</t>
  </si>
  <si>
    <t>PART=PN-756085</t>
  </si>
  <si>
    <t>PN-75922</t>
  </si>
  <si>
    <t>PART=PN-75922</t>
  </si>
  <si>
    <t>PN-761094</t>
  </si>
  <si>
    <t>PART=PN-761094</t>
  </si>
  <si>
    <t>PN-76232</t>
  </si>
  <si>
    <t>PART=PN-76232</t>
  </si>
  <si>
    <t>PN-762934</t>
  </si>
  <si>
    <t>PART=PN-762934</t>
  </si>
  <si>
    <t>PN-762937</t>
  </si>
  <si>
    <t>PART=PN-762937</t>
  </si>
  <si>
    <t>DFN8_P0.5(2020_T0;8)</t>
  </si>
  <si>
    <t>PN-76418</t>
  </si>
  <si>
    <t>PART=PN-76418</t>
  </si>
  <si>
    <t>PN-76419</t>
  </si>
  <si>
    <t>PART=PN-76419</t>
  </si>
  <si>
    <t>PN-76516</t>
  </si>
  <si>
    <t>PART=PN-76516</t>
  </si>
  <si>
    <t>PN-77826</t>
  </si>
  <si>
    <t>PART=PN-77826</t>
  </si>
  <si>
    <t>PN-78722</t>
  </si>
  <si>
    <t>PART=PN-78722</t>
  </si>
  <si>
    <t>PN-79137</t>
  </si>
  <si>
    <t>PART=PN-79137</t>
  </si>
  <si>
    <t>PN-79262</t>
  </si>
  <si>
    <t>PART=PN-79262</t>
  </si>
  <si>
    <t>PN-79276</t>
  </si>
  <si>
    <t>PART=PN-79276</t>
  </si>
  <si>
    <t>PN-79559</t>
  </si>
  <si>
    <t>PART=PN-79559</t>
  </si>
  <si>
    <t>PN-79560</t>
  </si>
  <si>
    <t>PART=PN-79560</t>
  </si>
  <si>
    <t>PN-80003</t>
  </si>
  <si>
    <t>PART=PN-80003</t>
  </si>
  <si>
    <t>PN-81104</t>
  </si>
  <si>
    <t>PART=PN-81104</t>
  </si>
  <si>
    <t>PN-81870</t>
  </si>
  <si>
    <t>PART=PN-81870</t>
  </si>
  <si>
    <t>PN-81872</t>
  </si>
  <si>
    <t>PART=PN-81872</t>
  </si>
  <si>
    <t>PN-82148</t>
  </si>
  <si>
    <t>PART=PN-82148</t>
  </si>
  <si>
    <t>PN-82152</t>
  </si>
  <si>
    <t>PART=PN-82152</t>
  </si>
  <si>
    <t>PN-85024</t>
  </si>
  <si>
    <t>PART=PN-85024</t>
  </si>
  <si>
    <t>PN-85175</t>
  </si>
  <si>
    <t>PART=PN-85175</t>
  </si>
  <si>
    <t>PN-85176</t>
  </si>
  <si>
    <t>PART=PN-85176</t>
  </si>
  <si>
    <t>PN-85369</t>
  </si>
  <si>
    <t>PART=PN-85369</t>
  </si>
  <si>
    <t>PN-85370</t>
  </si>
  <si>
    <t>PART=PN-85370</t>
  </si>
  <si>
    <t>PN-86365</t>
  </si>
  <si>
    <t>PART=PN-86365</t>
  </si>
  <si>
    <t>PN-87643</t>
  </si>
  <si>
    <t>PART=PN-87643</t>
  </si>
  <si>
    <t>PN-87648</t>
  </si>
  <si>
    <t>PART=PN-87648</t>
  </si>
  <si>
    <t>PN-88636</t>
  </si>
  <si>
    <t>PART=PN-88636</t>
  </si>
  <si>
    <t>PN-88745</t>
  </si>
  <si>
    <t>PART=PN-88745</t>
  </si>
  <si>
    <t>PN-89629</t>
  </si>
  <si>
    <t>PART=PN-89629</t>
  </si>
  <si>
    <t>PN-90020</t>
  </si>
  <si>
    <t>PART=PN-90020</t>
  </si>
  <si>
    <t>PN-90024</t>
  </si>
  <si>
    <t>PART=PN-90024</t>
  </si>
  <si>
    <t>PN-90031</t>
  </si>
  <si>
    <t>PART=PN-90031</t>
  </si>
  <si>
    <t>PN-90034</t>
  </si>
  <si>
    <t>PART=PN-90034</t>
  </si>
  <si>
    <t>PN-90150</t>
  </si>
  <si>
    <t>PART=PN-90150</t>
  </si>
  <si>
    <t>PN-90269</t>
  </si>
  <si>
    <t>PART=PN-90269</t>
  </si>
  <si>
    <t>PN-90810</t>
  </si>
  <si>
    <t>PART=PN-90810</t>
  </si>
  <si>
    <t>PN-92063</t>
  </si>
  <si>
    <t>PART=PN-92063</t>
  </si>
  <si>
    <t>PN-92077</t>
  </si>
  <si>
    <t>PART=PN-92077</t>
  </si>
  <si>
    <t>PN-92190</t>
  </si>
  <si>
    <t>PART=PN-92190</t>
  </si>
  <si>
    <t>PN-92417</t>
  </si>
  <si>
    <t>PART=PN-92417</t>
  </si>
  <si>
    <t>PN-92481</t>
  </si>
  <si>
    <t>PART=PN-92481</t>
  </si>
  <si>
    <t>PN-92636</t>
  </si>
  <si>
    <t>PART=PN-92636</t>
  </si>
  <si>
    <t>PN-92731</t>
  </si>
  <si>
    <t>PART=PN-92731</t>
  </si>
  <si>
    <t>PN-92804</t>
  </si>
  <si>
    <t>PART=PN-92804</t>
  </si>
  <si>
    <t>PN-92816</t>
  </si>
  <si>
    <t>PART=PN-92816</t>
  </si>
  <si>
    <t>PN-93548</t>
  </si>
  <si>
    <t>PART=PN-93548</t>
  </si>
  <si>
    <t>PN-94003</t>
  </si>
  <si>
    <t>PART=PN-94003</t>
  </si>
  <si>
    <t>PN-94004</t>
  </si>
  <si>
    <t>PART=PN-94004</t>
  </si>
  <si>
    <t>PN-94006</t>
  </si>
  <si>
    <t>PART=PN-94006</t>
  </si>
  <si>
    <t>PN-94009</t>
  </si>
  <si>
    <t>PART=PN-94009</t>
  </si>
  <si>
    <t>PN-94068</t>
  </si>
  <si>
    <t>PART=PN-94068</t>
  </si>
  <si>
    <t>PN-94385</t>
  </si>
  <si>
    <t>PART=PN-94385</t>
  </si>
  <si>
    <t>PN-94538</t>
  </si>
  <si>
    <t>PART=PN-94538</t>
  </si>
  <si>
    <t>PN-94550</t>
  </si>
  <si>
    <t>PART=PN-94550</t>
  </si>
  <si>
    <t>PN-94551</t>
  </si>
  <si>
    <t>PART=PN-94551</t>
  </si>
  <si>
    <t>PN-98676</t>
  </si>
  <si>
    <t>PART=PN-98676</t>
  </si>
  <si>
    <t>PN-99113</t>
  </si>
  <si>
    <t>PART=PN-99113</t>
  </si>
  <si>
    <t>PN-99155</t>
  </si>
  <si>
    <t>PART=PN-99155</t>
  </si>
  <si>
    <t>PN-99168</t>
  </si>
  <si>
    <t>PART=PN-99168</t>
  </si>
  <si>
    <t>PN-99476</t>
  </si>
  <si>
    <t>PART=PN-99476</t>
  </si>
  <si>
    <t>PN-D174654</t>
  </si>
  <si>
    <t>PART=PN-D174654</t>
  </si>
  <si>
    <t>PN-D174657</t>
  </si>
  <si>
    <t>PART=PN-D174657</t>
  </si>
  <si>
    <t>PN-D174661</t>
  </si>
  <si>
    <t>PART=PN-D174661</t>
  </si>
  <si>
    <t>PN-D174662</t>
  </si>
  <si>
    <t>PART=PN-D174662</t>
  </si>
  <si>
    <t>PN-D174663</t>
  </si>
  <si>
    <t>PART=PN-D174663</t>
  </si>
  <si>
    <t>PN-D174665</t>
  </si>
  <si>
    <t>PART=PN-D174665</t>
  </si>
  <si>
    <t>PN-D174666</t>
  </si>
  <si>
    <t>PART=PN-D174666</t>
  </si>
  <si>
    <t>PN-D174667</t>
  </si>
  <si>
    <t>PART=PN-D174667</t>
  </si>
  <si>
    <t>PN-D174668</t>
  </si>
  <si>
    <t>PART=PN-D174668</t>
  </si>
  <si>
    <t>PN-D174669</t>
  </si>
  <si>
    <t>PART=PN-D174669</t>
  </si>
  <si>
    <t>PN-D174670</t>
  </si>
  <si>
    <t>PART=PN-D174670</t>
  </si>
  <si>
    <t>PN-D174672</t>
  </si>
  <si>
    <t>PART=PN-D174672</t>
  </si>
  <si>
    <t>PN-D174674</t>
  </si>
  <si>
    <t>PART=PN-D174674</t>
  </si>
  <si>
    <t>PN-D174676</t>
  </si>
  <si>
    <t>PART=PN-D174676</t>
  </si>
  <si>
    <t>PN-D174678</t>
  </si>
  <si>
    <t>PART=PN-D174678</t>
  </si>
  <si>
    <t>PN-D174679</t>
  </si>
  <si>
    <t>PART=PN-D174679</t>
  </si>
  <si>
    <t>PN-D174680</t>
  </si>
  <si>
    <t>PART=PN-D174680</t>
  </si>
  <si>
    <t>PN-D174681</t>
  </si>
  <si>
    <t>PART=PN-D174681</t>
  </si>
  <si>
    <t>PN-D174683</t>
  </si>
  <si>
    <t>PART=PN-D174683</t>
  </si>
  <si>
    <t>PN-D174684</t>
  </si>
  <si>
    <t>PART=PN-D174684</t>
  </si>
  <si>
    <t>PN-D174686</t>
  </si>
  <si>
    <t>PART=PN-D174686</t>
  </si>
  <si>
    <t>PN-D174690</t>
  </si>
  <si>
    <t>PART=PN-D174690</t>
  </si>
  <si>
    <t>PN-D174697</t>
  </si>
  <si>
    <t>PART=PN-D174697</t>
  </si>
  <si>
    <t>PN-D174701</t>
  </si>
  <si>
    <t>PART=PN-D174701</t>
  </si>
  <si>
    <t>PN-D174705</t>
  </si>
  <si>
    <t>PART=PN-D174705</t>
  </si>
  <si>
    <t>PN-D174706</t>
  </si>
  <si>
    <t>PART=PN-D174706</t>
  </si>
  <si>
    <t>PN-D174708</t>
  </si>
  <si>
    <t>PART=PN-D174708</t>
  </si>
  <si>
    <t>PN-D174709</t>
  </si>
  <si>
    <t>PART=PN-D174709</t>
  </si>
  <si>
    <t>PN-D174710</t>
  </si>
  <si>
    <t>PART=PN-D174710</t>
  </si>
  <si>
    <t>PN-D174711</t>
  </si>
  <si>
    <t>PART=PN-D174711</t>
  </si>
  <si>
    <t>PN-D174713</t>
  </si>
  <si>
    <t>PART=PN-D174713</t>
  </si>
  <si>
    <t>PN-D174715</t>
  </si>
  <si>
    <t>PART=PN-D174715</t>
  </si>
  <si>
    <t>PN-D174718</t>
  </si>
  <si>
    <t>PART=PN-D174718</t>
  </si>
  <si>
    <t>PN-D174721</t>
  </si>
  <si>
    <t>PART=PN-D174721</t>
  </si>
  <si>
    <t>PN-D174730</t>
  </si>
  <si>
    <t>PART=PN-D174730</t>
  </si>
  <si>
    <t>PN-D174731</t>
  </si>
  <si>
    <t>PART=PN-D174731</t>
  </si>
  <si>
    <t>PN-D174732</t>
  </si>
  <si>
    <t>PART=PN-D174732</t>
  </si>
  <si>
    <t>PN-D175415</t>
  </si>
  <si>
    <t>PART=PN-D175415</t>
  </si>
  <si>
    <t>PN-W13880</t>
  </si>
  <si>
    <t>PART=PN-W13880</t>
  </si>
  <si>
    <t>PN-W13881</t>
  </si>
  <si>
    <t>PART=PN-W13881</t>
  </si>
  <si>
    <t>PN-W14546</t>
  </si>
  <si>
    <t>PART=PN-W14546</t>
  </si>
  <si>
    <t>PN-W15208</t>
  </si>
  <si>
    <t>PART=PN-W15208</t>
  </si>
  <si>
    <t>PTF-TEACH-SLUG</t>
  </si>
  <si>
    <t>PART=PTF-TEACH-SLUG</t>
  </si>
  <si>
    <t>QFN-48</t>
  </si>
  <si>
    <t>PART=QFN-48</t>
  </si>
  <si>
    <t>RN0805</t>
  </si>
  <si>
    <t>PART=RN0805</t>
  </si>
  <si>
    <t>RN1206</t>
  </si>
  <si>
    <t>PART=RN1206</t>
  </si>
  <si>
    <t>RN2012</t>
  </si>
  <si>
    <t>PART=RN2012</t>
  </si>
  <si>
    <t>RN3216</t>
  </si>
  <si>
    <t>PART=RN3216</t>
  </si>
  <si>
    <t>SMLED_115_60_45</t>
  </si>
  <si>
    <t>PART=SMLED_115_60_45</t>
  </si>
  <si>
    <t>SO10-28x27-P5.36</t>
  </si>
  <si>
    <t>PART=SO10-28x27-P5.36</t>
  </si>
  <si>
    <t>SO10-5.0x6.4-P1.0</t>
  </si>
  <si>
    <t>PART=SO10-5.0x6.4-P1.0</t>
  </si>
  <si>
    <t>SO10-8.7x6.0-P1.27</t>
  </si>
  <si>
    <t>PART=SO10-8.7x6.0-P1.27</t>
  </si>
  <si>
    <t>SO10-9.5x14-P1.0</t>
  </si>
  <si>
    <t>PART=SO10-9.5x14-P1.0</t>
  </si>
  <si>
    <t>SO13-20x17-P2.54</t>
  </si>
  <si>
    <t>PART=SO13-20x17-P2.54</t>
  </si>
  <si>
    <t>SO14-10.2x7.9-P1.27</t>
  </si>
  <si>
    <t>PART=SO14-10.2x7.9-P1.27</t>
  </si>
  <si>
    <t>SO14-10x6.8-P1.27</t>
  </si>
  <si>
    <t>PART=SO14-10x6.8-P1.27</t>
  </si>
  <si>
    <t>SO14-10x7.3-P1.27</t>
  </si>
  <si>
    <t>PART=SO14-10x7.3-P1.27</t>
  </si>
  <si>
    <t>SO14-8.8x6.2-P1.27</t>
  </si>
  <si>
    <t>PART=SO14-8.8x6.2-P1.27</t>
  </si>
  <si>
    <t>SO14-9.0x10-P1.27</t>
  </si>
  <si>
    <t>PART=SO14-9.0x10-P1.27</t>
  </si>
  <si>
    <t>SO14-9.9x7.6-P1.27</t>
  </si>
  <si>
    <t>PART=SO14-9.9x7.6-P1.27</t>
  </si>
  <si>
    <t>SO16-10.3x10.3P1.27</t>
  </si>
  <si>
    <t>PART=SO16-10.3x10.3P1.27</t>
  </si>
  <si>
    <t>SO16-10x10-P1.27</t>
  </si>
  <si>
    <t>PART=SO16-10x10-P1.27</t>
  </si>
  <si>
    <t>SO16-10x6.0-P1.27</t>
  </si>
  <si>
    <t>PART=SO16-10x6.0-P1.27</t>
  </si>
  <si>
    <t>SO16-10x7.6-P1.27</t>
  </si>
  <si>
    <t>PART=SO16-10x7.6-P1.27</t>
  </si>
  <si>
    <t>SO16-11.2x7.6-P1.27</t>
  </si>
  <si>
    <t>PART=SO16-11.2x7.6-P1.27</t>
  </si>
  <si>
    <t>SO16-11x7.7-P1.27</t>
  </si>
  <si>
    <t>PART=SO16-11x7.7-P1.27</t>
  </si>
  <si>
    <t>SO16-9.7x6.0P1.27</t>
  </si>
  <si>
    <t>PART=SO16-9.7x6.0P1.27</t>
  </si>
  <si>
    <t>SO18-12x10-P1.27</t>
  </si>
  <si>
    <t>PART=SO18-12x10-P1.27</t>
  </si>
  <si>
    <t>SO20-12.5x7.6-P1.27</t>
  </si>
  <si>
    <t>PART=SO20-12.5x7.6-P1.27</t>
  </si>
  <si>
    <t>SO20-12.8x10.3-P1.27</t>
  </si>
  <si>
    <t>PART=SO20-12.8x10.3-P1.27</t>
  </si>
  <si>
    <t>SO20-13x10-P1.27</t>
  </si>
  <si>
    <t>PART=SO20-13x10-P1.27</t>
  </si>
  <si>
    <t>SO24-15x10-P1.27</t>
  </si>
  <si>
    <t>PART=SO24-15x10-P1.27</t>
  </si>
  <si>
    <t>SO28-18x10-P1.27</t>
  </si>
  <si>
    <t>PART=SO28-18x10-P1.27</t>
  </si>
  <si>
    <t>SO28-18x12-P1.27</t>
  </si>
  <si>
    <t>PART=SO28-18x12-P1.27</t>
  </si>
  <si>
    <t>SO32-21x14-P1.27</t>
  </si>
  <si>
    <t>PART=SO32-21x14-P1.27</t>
  </si>
  <si>
    <t>SO36-18x12-P1.27</t>
  </si>
  <si>
    <t>PART=SO36-18x12-P1.27</t>
  </si>
  <si>
    <t>SO4-4.0x7.0-P2.54</t>
  </si>
  <si>
    <t>PART=SO4-4.0x7.0-P2.54</t>
  </si>
  <si>
    <t>SO44-28x15-P1.27</t>
  </si>
  <si>
    <t>PART=SO44-28x15-P1.27</t>
  </si>
  <si>
    <t>SO44-35x20-P1.27</t>
  </si>
  <si>
    <t>PART=SO44-35x20-P1.27</t>
  </si>
  <si>
    <t>SO6-10x7.6-P2.54</t>
  </si>
  <si>
    <t>PART=SO6-10x7.6-P2.54</t>
  </si>
  <si>
    <t>SO8-10x9.0-P2.54</t>
  </si>
  <si>
    <t>PART=SO8-10x9.0-P2.54</t>
  </si>
  <si>
    <t>SO8-10x9.5-P2.54</t>
  </si>
  <si>
    <t>PART=SO8-10x9.5-P2.54</t>
  </si>
  <si>
    <t>SO8-11x9.1</t>
  </si>
  <si>
    <t>PART=SO8-11x9.1</t>
  </si>
  <si>
    <t>SO8-20x10</t>
  </si>
  <si>
    <t>PART=SO8-20x10</t>
  </si>
  <si>
    <t>SO8-4.1x4.9-P1.0</t>
  </si>
  <si>
    <t>PART=SO8-4.1x4.9-P1.0</t>
  </si>
  <si>
    <t>SO8-4.9x6.0-P1.27</t>
  </si>
  <si>
    <t>PART=SO8-4.9x6.0-P1.27</t>
  </si>
  <si>
    <t>SO8-5.0x4.5-P1.27</t>
  </si>
  <si>
    <t>PART=SO8-5.0x4.5-P1.27</t>
  </si>
  <si>
    <t>SO8-5.0x6.0-P1.27</t>
  </si>
  <si>
    <t>PART=SO8-5.0x6.0-P1.27</t>
  </si>
  <si>
    <t>SO8-5.0x6.2-P1.27</t>
  </si>
  <si>
    <t>PART=SO8-5.0x6.2-P1.27</t>
  </si>
  <si>
    <t>SO8-5.0x6.8-P1.27</t>
  </si>
  <si>
    <t>PART=SO8-5.0x6.8-P1.27</t>
  </si>
  <si>
    <t>SO8-5.4x7.8-P1.27</t>
  </si>
  <si>
    <t>PART=SO8-5.4x7.8-P1.27</t>
  </si>
  <si>
    <t>SO8-5.4x7.9-P1.27</t>
  </si>
  <si>
    <t>PART=SO8-5.4x7.9-P1.27</t>
  </si>
  <si>
    <t>SO8-7.6x10-P1.27</t>
  </si>
  <si>
    <t>PART=SO8-7.6x10-P1.27</t>
  </si>
  <si>
    <t>SO8-9.8x9.3-P2.54</t>
  </si>
  <si>
    <t>PART=SO8-9.8x9.3-P2.54</t>
  </si>
  <si>
    <t>SO8-9.9x9.9-P1.27</t>
  </si>
  <si>
    <t>PART=SO8-9.9x9.9-P1.27</t>
  </si>
  <si>
    <t>SOIC16(1010_P1.27)</t>
  </si>
  <si>
    <t>PART=SOIC16(1010_P1.27)</t>
  </si>
  <si>
    <t>SOIC8_190_150_61</t>
  </si>
  <si>
    <t>PART=SOIC8_190_150_61</t>
  </si>
  <si>
    <t>SOJ14-P1.27</t>
  </si>
  <si>
    <t>PART=SOJ14-P1.27</t>
  </si>
  <si>
    <t>SOJ16-P1.27</t>
  </si>
  <si>
    <t>PART=SOJ16-P1.27</t>
  </si>
  <si>
    <t>SOJ18-P1.27</t>
  </si>
  <si>
    <t>PART=SOJ18-P1.27</t>
  </si>
  <si>
    <t>SOJ20/26-P1.27</t>
  </si>
  <si>
    <t>PART=SOJ20/26-P1.27</t>
  </si>
  <si>
    <t>SOJ24/26-P1.27</t>
  </si>
  <si>
    <t>PART=SOJ24/26-P1.27</t>
  </si>
  <si>
    <t>SOJ28-P1.27</t>
  </si>
  <si>
    <t>PART=SOJ28-P1.27</t>
  </si>
  <si>
    <t>SOJ32-P1.27</t>
  </si>
  <si>
    <t>PART=SOJ32-P1.27</t>
  </si>
  <si>
    <t>SOJ36-P1.27</t>
  </si>
  <si>
    <t>PART=SOJ36-P1.27</t>
  </si>
  <si>
    <t>SOJ40-P1.27</t>
  </si>
  <si>
    <t>PART=SOJ40-P1.27</t>
  </si>
  <si>
    <t>SOJ42-P1.27</t>
  </si>
  <si>
    <t>PART=SOJ42-P1.27</t>
  </si>
  <si>
    <t>SOJ44-P1.27</t>
  </si>
  <si>
    <t>PART=SOJ44-P1.27</t>
  </si>
  <si>
    <t>SOJW20-P1.27</t>
  </si>
  <si>
    <t>PART=SOJW20-P1.27</t>
  </si>
  <si>
    <t>SOJW24-P1.27</t>
  </si>
  <si>
    <t>PART=SOJW24-P1.27</t>
  </si>
  <si>
    <t>SOJW28-P1.27</t>
  </si>
  <si>
    <t>PART=SOJW28-P1.27</t>
  </si>
  <si>
    <t>SOJW32-P1.27</t>
  </si>
  <si>
    <t>PART=SOJW32-P1.27</t>
  </si>
  <si>
    <t>PART=SOT23</t>
  </si>
  <si>
    <t>SOT323_77_82_35</t>
  </si>
  <si>
    <t>PART=SOT323_77_82_35</t>
  </si>
  <si>
    <t>SSO64-14x8.1-P0.4</t>
  </si>
  <si>
    <t>PART=SSO64-14x8.1-P0.4</t>
  </si>
  <si>
    <t>SSOIC28(1075_P0.65)</t>
  </si>
  <si>
    <t>PART=SSOIC28(1075_P0.65)</t>
  </si>
  <si>
    <t>SSOP10-3.0x5.0-P0.5</t>
  </si>
  <si>
    <t>PART=SSOP10-3.0x5.0-P0.5</t>
  </si>
  <si>
    <t>SSOP14-6.3x7.8-P0.636</t>
  </si>
  <si>
    <t>PART=SSOP14-6.3x7.8-P0.636</t>
  </si>
  <si>
    <t>SSOP14-9.8x6.0-P1.27</t>
  </si>
  <si>
    <t>PART=SSOP14-9.8x6.0-P1.27</t>
  </si>
  <si>
    <t>SSOP16-5.0x6.0-P0.636</t>
  </si>
  <si>
    <t>PART=SSOP16-5.0x6.0-P0.636</t>
  </si>
  <si>
    <t>SSOP16-5.0x6.4-P0.65</t>
  </si>
  <si>
    <t>PART=SSOP16-5.0x6.4-P0.65</t>
  </si>
  <si>
    <t>SSOP16-6.2x7.7-P0.65</t>
  </si>
  <si>
    <t>PART=SSOP16-6.2x7.7-P0.65</t>
  </si>
  <si>
    <t>SSOP20-5.0x6.4-P0.5</t>
  </si>
  <si>
    <t>PART=SSOP20-5.0x6.4-P0.5</t>
  </si>
  <si>
    <t>SSOP20-6.5x6.4-P0.65</t>
  </si>
  <si>
    <t>PART=SSOP20-6.5x6.4-P0.65</t>
  </si>
  <si>
    <t>SSOP20-7.3x7.8-P0.65</t>
  </si>
  <si>
    <t>PART=SSOP20-7.3x7.8-P0.65</t>
  </si>
  <si>
    <t>SSOP20-8.9x6.0-P0.636</t>
  </si>
  <si>
    <t>PART=SSOP20-8.9x6.0-P0.636</t>
  </si>
  <si>
    <t>SSOP22-9.9x6.0-P0.636</t>
  </si>
  <si>
    <t>PART=SSOP22-9.9x6.0-P0.636</t>
  </si>
  <si>
    <t>SSOP24-6.5x6.4-P0.5</t>
  </si>
  <si>
    <t>PART=SSOP24-6.5x6.4-P0.5</t>
  </si>
  <si>
    <t>SSOP24-7.8x6.4-P0.65</t>
  </si>
  <si>
    <t>PART=SSOP24-7.8x6.4-P0.65</t>
  </si>
  <si>
    <t>SSOP24-7.8x8.1-P0.65</t>
  </si>
  <si>
    <t>PART=SSOP24-7.8x8.1-P0.65</t>
  </si>
  <si>
    <t>SSOP24-8.3x7.8-P0.65</t>
  </si>
  <si>
    <t>PART=SSOP24-8.3x7.8-P0.65</t>
  </si>
  <si>
    <t>SSOP27-13.8x7.8-P0.8</t>
  </si>
  <si>
    <t>PART=SSOP27-13.8x7.8-P0.8</t>
  </si>
  <si>
    <t>SSOP28-10x2.8-P0.65</t>
  </si>
  <si>
    <t>PART=SSOP28-10x2.8-P0.65</t>
  </si>
  <si>
    <t>SSOP28-7.8x6.4-P0.5</t>
  </si>
  <si>
    <t>PART=SSOP28-7.8x6.4-P0.5</t>
  </si>
  <si>
    <t>SSOP28-7.8x8.1-P0.5</t>
  </si>
  <si>
    <t>PART=SSOP28-7.8x8.1-P0.5</t>
  </si>
  <si>
    <t>SSOP28-9.7x10-P0.65</t>
  </si>
  <si>
    <t>PART=SSOP28-9.7x10-P0.65</t>
  </si>
  <si>
    <t>SSOP28-9.7x6.4-P0.65</t>
  </si>
  <si>
    <t>PART=SSOP28-9.7x6.4-P0.65</t>
  </si>
  <si>
    <t>SSOP28-9.7x8.1-P0.65</t>
  </si>
  <si>
    <t>PART=SSOP28-9.7x8.1-P0.65</t>
  </si>
  <si>
    <t>SSOP28-9.9x6.0-P0.636</t>
  </si>
  <si>
    <t>PART=SSOP28-9.9x6.0-P0.636</t>
  </si>
  <si>
    <t>SSOP30-10x7.7-P0.65</t>
  </si>
  <si>
    <t>PART=SSOP30-10x7.7-P0.65</t>
  </si>
  <si>
    <t>SSOP30-18.7x9.9-P0.8</t>
  </si>
  <si>
    <t>PART=SSOP30-18.7x9.9-P0.8</t>
  </si>
  <si>
    <t>SSOP32-11x10-P0.65</t>
  </si>
  <si>
    <t>PART=SSOP32-11x10-P0.65</t>
  </si>
  <si>
    <t>SSOP32-11x8.1-P0.65</t>
  </si>
  <si>
    <t>PART=SSOP32-11x8.1-P0.65</t>
  </si>
  <si>
    <t>SSOP36-12x10-P0.65</t>
  </si>
  <si>
    <t>PART=SSOP36-12x10-P0.65</t>
  </si>
  <si>
    <t>SSOP36-12x7.8-P0.65</t>
  </si>
  <si>
    <t>PART=SSOP36-12x7.8-P0.65</t>
  </si>
  <si>
    <t>SSOP36-12x8.1-P0.65</t>
  </si>
  <si>
    <t>PART=SSOP36-12x8.1-P0.65</t>
  </si>
  <si>
    <t>SSOP36-7.8x8.1-P0.4</t>
  </si>
  <si>
    <t>PART=SSOP36-7.8x8.1-P0.4</t>
  </si>
  <si>
    <t>SSOP36-9.7x6.4-P0.5</t>
  </si>
  <si>
    <t>PART=SSOP36-9.7x6.4-P0.5</t>
  </si>
  <si>
    <t>SSOP36-9.7x8.1-P0.5</t>
  </si>
  <si>
    <t>PART=SSOP36-9.7x8.1-P0.5</t>
  </si>
  <si>
    <t>SSOP40-11x8.1-P0.5</t>
  </si>
  <si>
    <t>PART=SSOP40-11x8.1-P0.5</t>
  </si>
  <si>
    <t>SSOP40-14x10-P0.65</t>
  </si>
  <si>
    <t>PART=SSOP40-14x10-P0.65</t>
  </si>
  <si>
    <t>SSOP40-14x8.1-P0.5</t>
  </si>
  <si>
    <t>PART=SSOP40-14x8.1-P0.5</t>
  </si>
  <si>
    <t>SSOP40-15x12-P0.76</t>
  </si>
  <si>
    <t>PART=SSOP40-15x12-P0.76</t>
  </si>
  <si>
    <t>SSOP44-18x12-P0.8</t>
  </si>
  <si>
    <t>PART=SSOP44-18x12-P0.8</t>
  </si>
  <si>
    <t>SSOP48-12x10-P0.5</t>
  </si>
  <si>
    <t>PART=SSOP48-12x10-P0.5</t>
  </si>
  <si>
    <t>SSOP48-12x8.1-P0.5</t>
  </si>
  <si>
    <t>PART=SSOP48-12x8.1-P0.5</t>
  </si>
  <si>
    <t>SSOP48-15x10-P0.636</t>
  </si>
  <si>
    <t>PART=SSOP48-15x10-P0.636</t>
  </si>
  <si>
    <t>SSOP48-9.7x10-P0.4</t>
  </si>
  <si>
    <t>PART=SSOP48-9.7x10-P0.4</t>
  </si>
  <si>
    <t>SSOP48-9.7x8.1-P0.4</t>
  </si>
  <si>
    <t>PART=SSOP48-9.7x8.1-P0.4</t>
  </si>
  <si>
    <t>SSOP52-11x10-P0.4</t>
  </si>
  <si>
    <t>PART=SSOP52-11x10-P0.4</t>
  </si>
  <si>
    <t>SSOP52-11x8.1-P0.4</t>
  </si>
  <si>
    <t>PART=SSOP52-11x8.1-P0.4</t>
  </si>
  <si>
    <t>SSOP56-12x10-P0.4</t>
  </si>
  <si>
    <t>PART=SSOP56-12x10-P0.4</t>
  </si>
  <si>
    <t>SSOP56-12x8.1-P0.4</t>
  </si>
  <si>
    <t>PART=SSOP56-12x8.1-P0.4</t>
  </si>
  <si>
    <t>SSOP56-14x10-P0.5</t>
  </si>
  <si>
    <t>PART=SSOP56-14x10-P0.5</t>
  </si>
  <si>
    <t>SSOP56-14x8.1-P0.5</t>
  </si>
  <si>
    <t>PART=SSOP56-14x8.1-P0.5</t>
  </si>
  <si>
    <t>SSOP56-18x10-P0.636</t>
  </si>
  <si>
    <t>PART=SSOP56-18x10-P0.636</t>
  </si>
  <si>
    <t>SSOP56-24x16-P0.8</t>
  </si>
  <si>
    <t>PART=SSOP56-24x16-P0.8</t>
  </si>
  <si>
    <t>SSOP64-14x10-P0.4</t>
  </si>
  <si>
    <t>PART=SSOP64-14x10-P0.4</t>
  </si>
  <si>
    <t>SSOP64-26x13-P0.8</t>
  </si>
  <si>
    <t>PART=SSOP64-26x13-P0.8</t>
  </si>
  <si>
    <t>SSOP64-26x14-P0.8</t>
  </si>
  <si>
    <t>PART=SSOP64-26x14-P0.8</t>
  </si>
  <si>
    <t>SSOP7-5.8x8.7-P1.27</t>
  </si>
  <si>
    <t>PART=SSOP7-5.8x8.7-P1.27</t>
  </si>
  <si>
    <t>SSOP8-3.0x4.0-P0.636</t>
  </si>
  <si>
    <t>PART=SSOP8-3.0x4.0-P0.636</t>
  </si>
  <si>
    <t>SSOP8-3.0x6.4-P0.65</t>
  </si>
  <si>
    <t>PART=SSOP8-3.0x6.4-P0.65</t>
  </si>
  <si>
    <t>SSOP8-3.2x4.8-P0.65</t>
  </si>
  <si>
    <t>PART=SSOP8-3.2x4.8-P0.65</t>
  </si>
  <si>
    <t>STD_0603-Res</t>
  </si>
  <si>
    <t>PART=STD_0603-Res</t>
  </si>
  <si>
    <t>STD_1206-Res</t>
  </si>
  <si>
    <t>PART=STD_1206-Res</t>
  </si>
  <si>
    <t>STD_IND-4.6x3.2-T2.5</t>
  </si>
  <si>
    <t>PART=STD_IND-4.6x3.2-T2.5</t>
  </si>
  <si>
    <t>STD_SO8-4.9x6.0-P1.27</t>
  </si>
  <si>
    <t>PART=STD_SO8-4.9x6.0-P1.27</t>
  </si>
  <si>
    <t>STD_XTAL4_7.4x4.8_P5</t>
  </si>
  <si>
    <t>PART=STD_XTAL4_7.4x4.8_P5</t>
  </si>
  <si>
    <t>TAB160-0.38</t>
  </si>
  <si>
    <t>PART=TAB160-0.38</t>
  </si>
  <si>
    <t>TAB188-0.38</t>
  </si>
  <si>
    <t>PART=TAB188-0.38</t>
  </si>
  <si>
    <t>TAB236-0.29</t>
  </si>
  <si>
    <t>PART=TAB236-0.29</t>
  </si>
  <si>
    <t>TAB284-0.25</t>
  </si>
  <si>
    <t>PART=TAB284-0.25</t>
  </si>
  <si>
    <t>TANT-A-T1.5</t>
  </si>
  <si>
    <t>PART=TANT-A-T1.5</t>
  </si>
  <si>
    <t>TANT-A-T1.6</t>
  </si>
  <si>
    <t>PART=TANT-A-T1.6</t>
  </si>
  <si>
    <t>TANT-B-T1.9</t>
  </si>
  <si>
    <t>PART=TANT-B-T1.9</t>
  </si>
  <si>
    <t>TANT-C-T2.5</t>
  </si>
  <si>
    <t>PART=TANT-C-T2.5</t>
  </si>
  <si>
    <t>TANT-D-T2.8</t>
  </si>
  <si>
    <t>PART=TANT-D-T2.8</t>
  </si>
  <si>
    <t>TANT-D-T3.0</t>
  </si>
  <si>
    <t>PART=TANT-D-T3.0</t>
  </si>
  <si>
    <t>TANT-D-T4.3</t>
  </si>
  <si>
    <t>PART=TANT-D-T4.3</t>
  </si>
  <si>
    <t>TANTC_235_130_95</t>
  </si>
  <si>
    <t>PART=TANTC_235_130_95</t>
  </si>
  <si>
    <t>TO220</t>
  </si>
  <si>
    <t>PART=TO220</t>
  </si>
  <si>
    <t>TSOP1-10-3.2x4.7-P0.5</t>
  </si>
  <si>
    <t>PART=TSOP1-10-3.2x4.7-P0.5</t>
  </si>
  <si>
    <t>TSOP1-28-8.0x13-P0.5</t>
  </si>
  <si>
    <t>PART=TSOP1-28-8.0x13-P0.5</t>
  </si>
  <si>
    <t>TSOP1-28-8.4x13-P0.55</t>
  </si>
  <si>
    <t>PART=TSOP1-28-8.4x13-P0.55</t>
  </si>
  <si>
    <t>TSOP1-32-8.0x14-P0.5</t>
  </si>
  <si>
    <t>PART=TSOP1-32-8.0x14-P0.5</t>
  </si>
  <si>
    <t>TSOP1-32-8.0x20-P0.5</t>
  </si>
  <si>
    <t>PART=TSOP1-32-8.0x20-P0.5</t>
  </si>
  <si>
    <t>TSOP1-32-8.0x20-P1.0</t>
  </si>
  <si>
    <t>PART=TSOP1-32-8.0x20-P1.0</t>
  </si>
  <si>
    <t>TSOP1-40-10x14-P0.5</t>
  </si>
  <si>
    <t>PART=TSOP1-40-10x14-P0.5</t>
  </si>
  <si>
    <t>TSOP1-40-10x20-P0.5</t>
  </si>
  <si>
    <t>PART=TSOP1-40-10x20-P0.5</t>
  </si>
  <si>
    <t>TSOP1-40-12x20-P0.5</t>
  </si>
  <si>
    <t>PART=TSOP1-40-12x20-P0.5</t>
  </si>
  <si>
    <t>TSOP1-56-14x20-P0.5</t>
  </si>
  <si>
    <t>PART=TSOP1-56-14x20-P0.5</t>
  </si>
  <si>
    <t>TSOP2-20/26-17x9.2-P0.5</t>
  </si>
  <si>
    <t>PART=TSOP2-20/26-17x9.2-P0.5</t>
  </si>
  <si>
    <t>TSOP2-32-21x11-P1.27</t>
  </si>
  <si>
    <t>PART=TSOP2-32-21x11-P1.27</t>
  </si>
  <si>
    <t>TSOP2-32-21x12-P1.27</t>
  </si>
  <si>
    <t>PART=TSOP2-32-21x12-P1.27</t>
  </si>
  <si>
    <t>TSOP2-32-25x13-P0.65</t>
  </si>
  <si>
    <t>PART=TSOP2-32-25x13-P0.65</t>
  </si>
  <si>
    <t>TSOP2-40/44-18x11-P0.8</t>
  </si>
  <si>
    <t>PART=TSOP2-40/44-18x11-P0.8</t>
  </si>
  <si>
    <t>TSOP2-40/44-19x12-P0.8</t>
  </si>
  <si>
    <t>PART=TSOP2-40/44-19x12-P0.8</t>
  </si>
  <si>
    <t>TSOP2-44-18x11-P0.8</t>
  </si>
  <si>
    <t>PART=TSOP2-44-18x11-P0.8</t>
  </si>
  <si>
    <t>TSOP2-44/50-21x12-P0.8</t>
  </si>
  <si>
    <t>PART=TSOP2-44/50-21x12-P0.8</t>
  </si>
  <si>
    <t>TSOP2-50-21x11-P0.8</t>
  </si>
  <si>
    <t>PART=TSOP2-50-21x11-P0.8</t>
  </si>
  <si>
    <t>TSOP2-54-22x12-P0.8</t>
  </si>
  <si>
    <t>PART=TSOP2-54-22x12-P0.8</t>
  </si>
  <si>
    <t>TSOP2-66-22x12-P0.65</t>
  </si>
  <si>
    <t>PART=TSOP2-66-22x12-P0.65</t>
  </si>
  <si>
    <t>TSOP2-86-22x12-P0.5</t>
  </si>
  <si>
    <t>PART=TSOP2-86-22x12-P0.5</t>
  </si>
  <si>
    <t>Tant A Pattern</t>
  </si>
  <si>
    <t>PART=Tant A Pattern</t>
  </si>
  <si>
    <t>Tant B Pattern</t>
  </si>
  <si>
    <t>PART=Tant B Pattern</t>
  </si>
  <si>
    <t>Tant C Pattern</t>
  </si>
  <si>
    <t>PART=Tant C Pattern</t>
  </si>
  <si>
    <t>Tant D Pattern</t>
  </si>
  <si>
    <t>PART=Tant D Pattern</t>
  </si>
  <si>
    <t>XTAL10_14x11.4_P2.5</t>
  </si>
  <si>
    <t>PART=XTAL10_14x11.4_P2.5</t>
  </si>
  <si>
    <t>XTAL15_25x20_P2.5</t>
  </si>
  <si>
    <t>PART=XTAL15_25x20_P2.5</t>
  </si>
  <si>
    <t>XTAL1_6.6x2_P0</t>
  </si>
  <si>
    <t>PART=XTAL1_6.6x2_P0</t>
  </si>
  <si>
    <t>XTAL2_12x4.6_P0</t>
  </si>
  <si>
    <t>PART=XTAL2_12x4.6_P0</t>
  </si>
  <si>
    <t>XTAL2_7.8x10.5_P3.8</t>
  </si>
  <si>
    <t>PART=XTAL2_7.8x10.5_P3.8</t>
  </si>
  <si>
    <t>XTAL2_8.4x2.6_P1</t>
  </si>
  <si>
    <t>PART=XTAL2_8.4x2.6_P1</t>
  </si>
  <si>
    <t>XTAL2_8x11.6_P5</t>
  </si>
  <si>
    <t>PART=XTAL2_8x11.6_P5</t>
  </si>
  <si>
    <t>XTAL2_8x3.5_P0</t>
  </si>
  <si>
    <t>PART=XTAL2_8x3.5_P0</t>
  </si>
  <si>
    <t>XTAL3-16x9.5-P4.8</t>
  </si>
  <si>
    <t>PART=XTAL3-16x9.5-P4.8</t>
  </si>
  <si>
    <t>XTAL3_7.4x3.4_P2.3</t>
  </si>
  <si>
    <t>PART=XTAL3_7.4x3.4_P2.3</t>
  </si>
  <si>
    <t>XTAL3_7x6_P4</t>
  </si>
  <si>
    <t>PART=XTAL3_7x6_P4</t>
  </si>
  <si>
    <t>XTAL4-11.4x5-P4.8</t>
  </si>
  <si>
    <t>PART=XTAL4-11.4x5-P4.8</t>
  </si>
  <si>
    <t>XTAL4-12x4.4-P9.3</t>
  </si>
  <si>
    <t>PART=XTAL4-12x4.4-P9.3</t>
  </si>
  <si>
    <t>XTAL4-13x9.5-P5</t>
  </si>
  <si>
    <t>PART=XTAL4-13x9.5-P5</t>
  </si>
  <si>
    <t>XTAL4-7x4-P5</t>
  </si>
  <si>
    <t>PART=XTAL4-7x4-P5</t>
  </si>
  <si>
    <t>XTAL4_10x5.7_P5</t>
  </si>
  <si>
    <t>PART=XTAL4_10x5.7_P5</t>
  </si>
  <si>
    <t>XTAL4_12x5.5_P5</t>
  </si>
  <si>
    <t>PART=XTAL4_12x5.5_P5</t>
  </si>
  <si>
    <t>XTAL4_13x4.7_P8.7</t>
  </si>
  <si>
    <t>PART=XTAL4_13x4.7_P8.7</t>
  </si>
  <si>
    <t>XTAL4_13x4.9_P3</t>
  </si>
  <si>
    <t>PART=XTAL4_13x4.9_P3</t>
  </si>
  <si>
    <t>XTAL4_13x5_P3.1</t>
  </si>
  <si>
    <t>PART=XTAL4_13x5_P3.1</t>
  </si>
  <si>
    <t>XTAL4_13x9.4_P5</t>
  </si>
  <si>
    <t>PART=XTAL4_13x9.4_P5</t>
  </si>
  <si>
    <t>XTAL4_13x9.7_P5</t>
  </si>
  <si>
    <t>PART=XTAL4_13x9.7_P5</t>
  </si>
  <si>
    <t>XTAL4_14x9.2_P5</t>
  </si>
  <si>
    <t>PART=XTAL4_14x9.2_P5</t>
  </si>
  <si>
    <t>XTAL4_20x13_P5</t>
  </si>
  <si>
    <t>PART=XTAL4_20x13_P5</t>
  </si>
  <si>
    <t>XTAL4_20x14_P15</t>
  </si>
  <si>
    <t>PART=XTAL4_20x14_P15</t>
  </si>
  <si>
    <t>XTAL4_6.4x11_P5</t>
  </si>
  <si>
    <t>PART=XTAL4_6.4x11_P5</t>
  </si>
  <si>
    <t>XTAL4_6.9x4.8_P5</t>
  </si>
  <si>
    <t>PART=XTAL4_6.9x4.8_P5</t>
  </si>
  <si>
    <t>XTAL4_7.2x4.8_P2.5</t>
  </si>
  <si>
    <t>PART=XTAL4_7.2x4.8_P2.5</t>
  </si>
  <si>
    <t>XTAL4_7.4x4.8_P5</t>
  </si>
  <si>
    <t>PART=XTAL4_7.4x4.8_P5</t>
  </si>
  <si>
    <t>XTAL4_8x3.7_P5.5</t>
  </si>
  <si>
    <t>PART=XTAL4_8x3.7_P5.5</t>
  </si>
  <si>
    <t>XTAL4_9.1x3.3_P7</t>
  </si>
  <si>
    <t>PART=XTAL4_9.1x3.3_P7</t>
  </si>
  <si>
    <t>XTAL4_9.5x5.6_P5</t>
  </si>
  <si>
    <t>PART=XTAL4_9.5x5.6_P5</t>
  </si>
  <si>
    <t>XTAL4_9.8x3.6_P2.2</t>
  </si>
  <si>
    <t>PART=XTAL4_9.8x3.6_P2.2</t>
  </si>
  <si>
    <t>XTAL4_9x3.8_P5.5</t>
  </si>
  <si>
    <t>PART=XTAL4_9x3.8_P5.5</t>
  </si>
  <si>
    <t>XTAL5_20x14_P2.5</t>
  </si>
  <si>
    <t>PART=XTAL5_20x14_P2.5</t>
  </si>
  <si>
    <t>XTAL6-14x8.8-P2.5</t>
  </si>
  <si>
    <t>PART=XTAL6-14x8.8-P2.5</t>
  </si>
  <si>
    <t>XTAL6-8.1x10-P2.5</t>
  </si>
  <si>
    <t>PART=XTAL6-8.1x10-P2.5</t>
  </si>
  <si>
    <t>XTAL6_14x9.3_P2.5</t>
  </si>
  <si>
    <t>PART=XTAL6_14x9.3_P2.5</t>
  </si>
  <si>
    <t>XTAL6_20x13_P2.5</t>
  </si>
  <si>
    <t>PART=XTAL6_20x13_P2.5</t>
  </si>
  <si>
    <t>XTAL6_7.0x5_P2.5_ROCKWELL</t>
  </si>
  <si>
    <t>PART=XTAL6_7.0x5_P2.5_ROCKWELL</t>
  </si>
  <si>
    <t>XTAL6_7.5x5_P2.5</t>
  </si>
  <si>
    <t>PART=XTAL6_7.5x5_P2.5</t>
  </si>
  <si>
    <t>XTAL8_13x9.1_P2.5</t>
  </si>
  <si>
    <t>PART=XTAL8_13x9.1_P2.5</t>
  </si>
  <si>
    <t>bnga1210-93-15arrays</t>
  </si>
  <si>
    <t>PART=bnga1210-93-15arrays</t>
  </si>
  <si>
    <t>intel-bnga</t>
  </si>
  <si>
    <t>PART=intel-bnga</t>
  </si>
  <si>
    <t>intel-bngaltd</t>
  </si>
  <si>
    <t>PART=intel-bngaltd</t>
  </si>
  <si>
    <t>mBGA44-P0.65</t>
  </si>
  <si>
    <t>PART=mBGA44-P0.65</t>
  </si>
  <si>
    <t>mBGA48-P0.75</t>
  </si>
  <si>
    <t>PART=mBGA48-P0.75</t>
  </si>
  <si>
    <t>mBGA63-P0.8</t>
  </si>
  <si>
    <t>PART=mBGA63-P0.8</t>
  </si>
  <si>
    <t>mBGA72-P0.75</t>
  </si>
  <si>
    <t>PART=mBGA72-P0.75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</si>
</sst>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</numFmts>
  <fonts count="76">
    <font>
      <sz val="11"/>
      <color theme="1"/>
      <name val="等线"/>
      <charset val="134"/>
      <scheme val="minor"/>
    </font>
    <font>
      <sz val="18"/>
      <name val="Geneva"/>
      <charset val="134"/>
    </font>
    <font>
      <sz val="10"/>
      <name val="Geneva"/>
      <charset val="134"/>
    </font>
    <font>
      <strike/>
      <sz val="10"/>
      <name val="Geneva"/>
      <charset val="134"/>
    </font>
    <font>
      <strike/>
      <sz val="10"/>
      <name val="Calibri Light"/>
      <charset val="134"/>
    </font>
    <font>
      <sz val="10"/>
      <name val="Arial"/>
      <charset val="134"/>
    </font>
    <font>
      <sz val="10"/>
      <color indexed="8"/>
      <name val="Geneva"/>
      <charset val="134"/>
    </font>
    <font>
      <b/>
      <sz val="18"/>
      <color indexed="10"/>
      <name val="Arial Black"/>
      <charset val="134"/>
    </font>
    <font>
      <b/>
      <sz val="10"/>
      <color indexed="8"/>
      <name val="Geneva"/>
      <charset val="134"/>
    </font>
    <font>
      <b/>
      <sz val="10"/>
      <name val="Geneva"/>
      <charset val="134"/>
    </font>
    <font>
      <sz val="10"/>
      <color rgb="FFFF0000"/>
      <name val="Geneva"/>
      <charset val="134"/>
    </font>
    <font>
      <b/>
      <sz val="10"/>
      <color rgb="FFFF0000"/>
      <name val="Wingdings"/>
      <charset val="2"/>
    </font>
    <font>
      <b/>
      <sz val="10"/>
      <color rgb="FFFF0000"/>
      <name val="Geneva"/>
      <charset val="134"/>
    </font>
    <font>
      <b/>
      <sz val="10"/>
      <color theme="1"/>
      <name val="Geneva"/>
      <charset val="134"/>
    </font>
    <font>
      <b/>
      <strike/>
      <sz val="10"/>
      <color indexed="8"/>
      <name val="Geneva"/>
      <charset val="134"/>
    </font>
    <font>
      <b/>
      <strike/>
      <sz val="10"/>
      <color rgb="FFFF0000"/>
      <name val="Geneva"/>
      <charset val="134"/>
    </font>
    <font>
      <strike/>
      <sz val="10"/>
      <color rgb="FFFF0000"/>
      <name val="Geneva"/>
      <charset val="134"/>
    </font>
    <font>
      <sz val="10"/>
      <name val="Geneva"/>
      <charset val="2"/>
    </font>
    <font>
      <b/>
      <sz val="12"/>
      <color rgb="FFFF0000"/>
      <name val="等线"/>
      <charset val="134"/>
      <scheme val="minor"/>
    </font>
    <font>
      <sz val="10"/>
      <color theme="1"/>
      <name val="Geneva"/>
      <charset val="134"/>
    </font>
    <font>
      <b/>
      <sz val="12"/>
      <color theme="1"/>
      <name val="等线"/>
      <charset val="134"/>
      <scheme val="minor"/>
    </font>
    <font>
      <b/>
      <sz val="10"/>
      <color rgb="FF00B0F0"/>
      <name val="Geneva"/>
      <charset val="134"/>
    </font>
    <font>
      <b/>
      <sz val="10"/>
      <color rgb="FFFF0000"/>
      <name val="Webdings"/>
      <charset val="2"/>
    </font>
    <font>
      <sz val="12"/>
      <color theme="1"/>
      <name val="等线"/>
      <charset val="134"/>
      <scheme val="minor"/>
    </font>
    <font>
      <strike/>
      <sz val="10"/>
      <color theme="1"/>
      <name val="Geneva"/>
      <charset val="134"/>
    </font>
    <font>
      <b/>
      <sz val="10"/>
      <color indexed="8"/>
      <name val="Webdings"/>
      <charset val="2"/>
    </font>
    <font>
      <b/>
      <sz val="10"/>
      <color rgb="FFFFFF00"/>
      <name val="Geneva"/>
      <charset val="134"/>
    </font>
    <font>
      <b/>
      <sz val="11"/>
      <color theme="1"/>
      <name val="等线"/>
      <charset val="134"/>
      <scheme val="minor"/>
    </font>
    <font>
      <strike/>
      <sz val="10"/>
      <color indexed="8"/>
      <name val="Calibri Light"/>
      <charset val="134"/>
    </font>
    <font>
      <b/>
      <strike/>
      <sz val="10"/>
      <color indexed="8"/>
      <name val="Calibri Light"/>
      <charset val="134"/>
    </font>
    <font>
      <strike/>
      <sz val="10"/>
      <color rgb="FFFF0000"/>
      <name val="Calibri Light"/>
      <charset val="134"/>
    </font>
    <font>
      <b/>
      <strike/>
      <sz val="10"/>
      <color rgb="FFFF0000"/>
      <name val="Calibri Light"/>
      <charset val="134"/>
    </font>
    <font>
      <b/>
      <strike/>
      <sz val="10"/>
      <color theme="1"/>
      <name val="Calibri Light"/>
      <charset val="134"/>
    </font>
    <font>
      <sz val="11"/>
      <color theme="1"/>
      <name val="Calibri"/>
      <charset val="134"/>
    </font>
    <font>
      <b/>
      <sz val="10"/>
      <color theme="3"/>
      <name val="Geneva"/>
      <charset val="134"/>
    </font>
    <font>
      <b/>
      <sz val="11"/>
      <color theme="1"/>
      <name val="Arial Nova Cond Light"/>
      <charset val="134"/>
    </font>
    <font>
      <strike/>
      <sz val="10"/>
      <color indexed="8"/>
      <name val="Geneva"/>
      <charset val="134"/>
    </font>
    <font>
      <b/>
      <sz val="11"/>
      <color rgb="FFFF0000"/>
      <name val="Arial Nova Cond Light"/>
      <charset val="134"/>
    </font>
    <font>
      <sz val="10"/>
      <color theme="1"/>
      <name val="Arial"/>
      <charset val="134"/>
    </font>
    <font>
      <sz val="11"/>
      <color theme="1"/>
      <name val="Cambria"/>
      <charset val="134"/>
    </font>
    <font>
      <b/>
      <strike/>
      <sz val="10"/>
      <name val="Geneva"/>
      <charset val="134"/>
    </font>
    <font>
      <b/>
      <strike/>
      <sz val="10"/>
      <color theme="1"/>
      <name val="Geneva"/>
      <charset val="134"/>
    </font>
    <font>
      <sz val="10"/>
      <color rgb="FF00B0F0"/>
      <name val="Geneva"/>
      <charset val="134"/>
    </font>
    <font>
      <sz val="10"/>
      <color rgb="FF000000"/>
      <name val="等线"/>
      <charset val="134"/>
      <scheme val="minor"/>
    </font>
    <font>
      <strike/>
      <sz val="10"/>
      <color theme="1"/>
      <name val="Arial"/>
      <charset val="134"/>
    </font>
    <font>
      <sz val="11"/>
      <color rgb="FF000000"/>
      <name val="Calibri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</font>
    <font>
      <sz val="10"/>
      <color rgb="FFFF0000"/>
      <name val="Arial"/>
      <charset val="134"/>
    </font>
    <font>
      <sz val="11"/>
      <color rgb="FFFF0000"/>
      <name val="Calibri"/>
      <charset val="134"/>
    </font>
    <font>
      <b/>
      <i/>
      <sz val="11"/>
      <color theme="1"/>
      <name val="Calibri"/>
      <charset val="134"/>
    </font>
    <font>
      <sz val="9"/>
      <color rgb="FF455464"/>
      <name val="Arial"/>
      <charset val="134"/>
    </font>
    <font>
      <b/>
      <u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Calibri"/>
      <charset val="134"/>
    </font>
    <font>
      <sz val="11"/>
      <color rgb="FFFF0000"/>
      <name val="等线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5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0" fillId="39" borderId="40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4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60" fillId="0" borderId="42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40" borderId="43" applyNumberFormat="0" applyAlignment="0" applyProtection="0">
      <alignment vertical="center"/>
    </xf>
    <xf numFmtId="0" fontId="62" fillId="41" borderId="44" applyNumberFormat="0" applyAlignment="0" applyProtection="0">
      <alignment vertical="center"/>
    </xf>
    <xf numFmtId="0" fontId="63" fillId="41" borderId="43" applyNumberFormat="0" applyAlignment="0" applyProtection="0">
      <alignment vertical="center"/>
    </xf>
    <xf numFmtId="0" fontId="64" fillId="42" borderId="45" applyNumberFormat="0" applyAlignment="0" applyProtection="0">
      <alignment vertical="center"/>
    </xf>
    <xf numFmtId="0" fontId="65" fillId="0" borderId="46" applyNumberFormat="0" applyFill="0" applyAlignment="0" applyProtection="0">
      <alignment vertical="center"/>
    </xf>
    <xf numFmtId="0" fontId="66" fillId="0" borderId="47" applyNumberFormat="0" applyFill="0" applyAlignment="0" applyProtection="0">
      <alignment vertical="center"/>
    </xf>
    <xf numFmtId="0" fontId="67" fillId="43" borderId="0" applyNumberFormat="0" applyBorder="0" applyAlignment="0" applyProtection="0">
      <alignment vertical="center"/>
    </xf>
    <xf numFmtId="0" fontId="68" fillId="44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70" fillId="46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0" fillId="49" borderId="0" applyNumberFormat="0" applyBorder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50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1" fillId="25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2" fillId="0" borderId="0"/>
    <xf numFmtId="0" fontId="38" fillId="0" borderId="0"/>
    <xf numFmtId="0" fontId="72" fillId="0" borderId="0"/>
  </cellStyleXfs>
  <cellXfs count="543">
    <xf numFmtId="0" fontId="0" fillId="0" borderId="0" xfId="0"/>
    <xf numFmtId="17" fontId="0" fillId="0" borderId="0" xfId="0" applyNumberFormat="1"/>
    <xf numFmtId="0" fontId="1" fillId="0" borderId="0" xfId="49" applyFont="1"/>
    <xf numFmtId="0" fontId="2" fillId="0" borderId="0" xfId="49" applyAlignment="1">
      <alignment vertical="center"/>
    </xf>
    <xf numFmtId="0" fontId="2" fillId="2" borderId="0" xfId="49" applyFill="1"/>
    <xf numFmtId="0" fontId="3" fillId="0" borderId="0" xfId="49" applyFont="1"/>
    <xf numFmtId="0" fontId="4" fillId="0" borderId="0" xfId="49" applyFont="1"/>
    <xf numFmtId="0" fontId="2" fillId="3" borderId="0" xfId="49" applyFill="1"/>
    <xf numFmtId="0" fontId="2" fillId="4" borderId="0" xfId="49" applyFill="1"/>
    <xf numFmtId="0" fontId="5" fillId="5" borderId="0" xfId="49" applyFont="1" applyFill="1"/>
    <xf numFmtId="0" fontId="2" fillId="6" borderId="0" xfId="49" applyFill="1"/>
    <xf numFmtId="0" fontId="2" fillId="2" borderId="0" xfId="49" applyFill="1" applyAlignment="1">
      <alignment horizontal="center"/>
    </xf>
    <xf numFmtId="0" fontId="6" fillId="2" borderId="0" xfId="49" applyFont="1" applyFill="1" applyAlignment="1">
      <alignment horizontal="center"/>
    </xf>
    <xf numFmtId="0" fontId="2" fillId="0" borderId="0" xfId="49"/>
    <xf numFmtId="0" fontId="2" fillId="0" borderId="0" xfId="49" applyAlignment="1">
      <alignment horizontal="center"/>
    </xf>
    <xf numFmtId="49" fontId="2" fillId="0" borderId="0" xfId="49" applyNumberFormat="1"/>
    <xf numFmtId="0" fontId="7" fillId="7" borderId="1" xfId="49" applyFont="1" applyFill="1" applyBorder="1" applyAlignment="1">
      <alignment horizontal="center" vertical="center" wrapText="1"/>
    </xf>
    <xf numFmtId="0" fontId="7" fillId="7" borderId="0" xfId="49" applyFont="1" applyFill="1" applyAlignment="1">
      <alignment horizontal="center" vertical="center" wrapText="1"/>
    </xf>
    <xf numFmtId="0" fontId="8" fillId="8" borderId="2" xfId="49" applyFont="1" applyFill="1" applyBorder="1" applyAlignment="1">
      <alignment horizontal="center" vertical="center"/>
    </xf>
    <xf numFmtId="0" fontId="9" fillId="8" borderId="2" xfId="49" applyFont="1" applyFill="1" applyBorder="1" applyAlignment="1">
      <alignment horizontal="center" vertical="center"/>
    </xf>
    <xf numFmtId="0" fontId="9" fillId="8" borderId="2" xfId="49" applyFont="1" applyFill="1" applyBorder="1" applyAlignment="1">
      <alignment horizontal="center" vertical="center" wrapText="1"/>
    </xf>
    <xf numFmtId="0" fontId="9" fillId="9" borderId="3" xfId="49" applyFont="1" applyFill="1" applyBorder="1" applyAlignment="1">
      <alignment horizontal="center" vertical="center" wrapText="1"/>
    </xf>
    <xf numFmtId="0" fontId="9" fillId="9" borderId="4" xfId="49" applyFont="1" applyFill="1" applyBorder="1" applyAlignment="1">
      <alignment horizontal="center" vertical="center" wrapText="1"/>
    </xf>
    <xf numFmtId="0" fontId="9" fillId="9" borderId="5" xfId="49" applyFont="1" applyFill="1" applyBorder="1" applyAlignment="1">
      <alignment horizontal="center" vertical="center" wrapText="1"/>
    </xf>
    <xf numFmtId="0" fontId="9" fillId="10" borderId="3" xfId="49" applyFont="1" applyFill="1" applyBorder="1" applyAlignment="1">
      <alignment horizontal="center" vertical="center" wrapText="1"/>
    </xf>
    <xf numFmtId="0" fontId="9" fillId="10" borderId="4" xfId="49" applyFont="1" applyFill="1" applyBorder="1" applyAlignment="1">
      <alignment horizontal="center" vertical="center" wrapText="1"/>
    </xf>
    <xf numFmtId="0" fontId="9" fillId="10" borderId="5" xfId="49" applyFont="1" applyFill="1" applyBorder="1" applyAlignment="1">
      <alignment horizontal="center" vertical="center" wrapText="1"/>
    </xf>
    <xf numFmtId="0" fontId="9" fillId="11" borderId="3" xfId="49" applyFont="1" applyFill="1" applyBorder="1" applyAlignment="1">
      <alignment horizontal="center" vertical="center" wrapText="1"/>
    </xf>
    <xf numFmtId="0" fontId="9" fillId="11" borderId="4" xfId="49" applyFont="1" applyFill="1" applyBorder="1" applyAlignment="1">
      <alignment horizontal="center" vertical="center" wrapText="1"/>
    </xf>
    <xf numFmtId="0" fontId="9" fillId="11" borderId="5" xfId="49" applyFont="1" applyFill="1" applyBorder="1" applyAlignment="1">
      <alignment horizontal="center" vertical="center" wrapText="1"/>
    </xf>
    <xf numFmtId="0" fontId="9" fillId="8" borderId="3" xfId="49" applyFont="1" applyFill="1" applyBorder="1" applyAlignment="1">
      <alignment horizontal="center" vertical="center" wrapText="1"/>
    </xf>
    <xf numFmtId="0" fontId="9" fillId="8" borderId="4" xfId="49" applyFont="1" applyFill="1" applyBorder="1" applyAlignment="1">
      <alignment horizontal="center" vertical="center" wrapText="1"/>
    </xf>
    <xf numFmtId="0" fontId="9" fillId="8" borderId="5" xfId="49" applyFont="1" applyFill="1" applyBorder="1" applyAlignment="1">
      <alignment horizontal="center" vertical="center" wrapText="1"/>
    </xf>
    <xf numFmtId="0" fontId="9" fillId="12" borderId="3" xfId="49" applyFont="1" applyFill="1" applyBorder="1" applyAlignment="1">
      <alignment horizontal="center" vertical="center" wrapText="1"/>
    </xf>
    <xf numFmtId="0" fontId="9" fillId="12" borderId="4" xfId="49" applyFont="1" applyFill="1" applyBorder="1" applyAlignment="1">
      <alignment horizontal="center" vertical="center" wrapText="1"/>
    </xf>
    <xf numFmtId="0" fontId="9" fillId="12" borderId="5" xfId="49" applyFont="1" applyFill="1" applyBorder="1" applyAlignment="1">
      <alignment horizontal="center" vertical="center" wrapText="1"/>
    </xf>
    <xf numFmtId="0" fontId="9" fillId="4" borderId="3" xfId="49" applyFont="1" applyFill="1" applyBorder="1" applyAlignment="1">
      <alignment horizontal="center" vertical="center" wrapText="1"/>
    </xf>
    <xf numFmtId="0" fontId="9" fillId="4" borderId="4" xfId="49" applyFont="1" applyFill="1" applyBorder="1" applyAlignment="1">
      <alignment horizontal="center" vertical="center" wrapText="1"/>
    </xf>
    <xf numFmtId="0" fontId="9" fillId="4" borderId="5" xfId="49" applyFont="1" applyFill="1" applyBorder="1" applyAlignment="1">
      <alignment horizontal="center" vertical="center" wrapText="1"/>
    </xf>
    <xf numFmtId="0" fontId="9" fillId="8" borderId="6" xfId="49" applyFont="1" applyFill="1" applyBorder="1" applyAlignment="1">
      <alignment horizontal="center" vertical="center" wrapText="1"/>
    </xf>
    <xf numFmtId="0" fontId="9" fillId="8" borderId="7" xfId="49" applyFont="1" applyFill="1" applyBorder="1" applyAlignment="1">
      <alignment horizontal="center" vertical="center" wrapText="1"/>
    </xf>
    <xf numFmtId="0" fontId="9" fillId="8" borderId="8" xfId="49" applyFont="1" applyFill="1" applyBorder="1" applyAlignment="1">
      <alignment horizontal="center" vertical="center" wrapText="1"/>
    </xf>
    <xf numFmtId="0" fontId="9" fillId="8" borderId="9" xfId="49" applyFont="1" applyFill="1" applyBorder="1" applyAlignment="1">
      <alignment horizontal="center" vertical="center" wrapText="1"/>
    </xf>
    <xf numFmtId="0" fontId="9" fillId="8" borderId="10" xfId="49" applyFont="1" applyFill="1" applyBorder="1" applyAlignment="1">
      <alignment horizontal="center" vertical="center" wrapText="1"/>
    </xf>
    <xf numFmtId="0" fontId="2" fillId="13" borderId="0" xfId="49" applyFill="1"/>
    <xf numFmtId="0" fontId="2" fillId="14" borderId="0" xfId="49" applyFill="1" applyAlignment="1">
      <alignment vertical="center"/>
    </xf>
    <xf numFmtId="0" fontId="2" fillId="4" borderId="0" xfId="49" applyFill="1" applyAlignment="1">
      <alignment horizontal="left" vertical="center"/>
    </xf>
    <xf numFmtId="0" fontId="2" fillId="4" borderId="0" xfId="49" applyFill="1" applyAlignment="1">
      <alignment vertical="center"/>
    </xf>
    <xf numFmtId="0" fontId="2" fillId="3" borderId="0" xfId="49" applyFill="1" applyAlignment="1">
      <alignment vertical="center"/>
    </xf>
    <xf numFmtId="0" fontId="8" fillId="8" borderId="11" xfId="49" applyFont="1" applyFill="1" applyBorder="1" applyAlignment="1">
      <alignment horizontal="center" vertical="center"/>
    </xf>
    <xf numFmtId="0" fontId="9" fillId="8" borderId="11" xfId="49" applyFont="1" applyFill="1" applyBorder="1" applyAlignment="1">
      <alignment horizontal="center" vertical="center"/>
    </xf>
    <xf numFmtId="0" fontId="9" fillId="8" borderId="11" xfId="49" applyFont="1" applyFill="1" applyBorder="1" applyAlignment="1">
      <alignment horizontal="center" vertical="center" wrapText="1"/>
    </xf>
    <xf numFmtId="49" fontId="9" fillId="12" borderId="2" xfId="49" applyNumberFormat="1" applyFont="1" applyFill="1" applyBorder="1" applyAlignment="1">
      <alignment horizontal="center" vertical="center" wrapText="1"/>
    </xf>
    <xf numFmtId="49" fontId="9" fillId="12" borderId="3" xfId="49" applyNumberFormat="1" applyFont="1" applyFill="1" applyBorder="1" applyAlignment="1">
      <alignment horizontal="center" vertical="center" wrapText="1"/>
    </xf>
    <xf numFmtId="49" fontId="9" fillId="12" borderId="5" xfId="49" applyNumberFormat="1" applyFont="1" applyFill="1" applyBorder="1" applyAlignment="1">
      <alignment horizontal="center" vertical="center" wrapText="1"/>
    </xf>
    <xf numFmtId="49" fontId="9" fillId="15" borderId="2" xfId="49" applyNumberFormat="1" applyFont="1" applyFill="1" applyBorder="1" applyAlignment="1">
      <alignment horizontal="center" vertical="center" wrapText="1"/>
    </xf>
    <xf numFmtId="0" fontId="9" fillId="15" borderId="2" xfId="49" applyFont="1" applyFill="1" applyBorder="1" applyAlignment="1">
      <alignment horizontal="center" vertical="center"/>
    </xf>
    <xf numFmtId="0" fontId="9" fillId="15" borderId="2" xfId="49" applyFont="1" applyFill="1" applyBorder="1" applyAlignment="1">
      <alignment horizontal="center" vertical="top" wrapText="1"/>
    </xf>
    <xf numFmtId="0" fontId="9" fillId="15" borderId="2" xfId="49" applyFont="1" applyFill="1" applyBorder="1" applyAlignment="1">
      <alignment horizontal="center" vertical="center" wrapText="1"/>
    </xf>
    <xf numFmtId="0" fontId="9" fillId="12" borderId="2" xfId="49" applyFont="1" applyFill="1" applyBorder="1" applyAlignment="1">
      <alignment horizontal="center" vertical="center"/>
    </xf>
    <xf numFmtId="49" fontId="9" fillId="12" borderId="3" xfId="49" applyNumberFormat="1" applyFont="1" applyFill="1" applyBorder="1" applyAlignment="1">
      <alignment horizontal="right" vertical="center" wrapText="1"/>
    </xf>
    <xf numFmtId="49" fontId="9" fillId="12" borderId="5" xfId="49" applyNumberFormat="1" applyFont="1" applyFill="1" applyBorder="1" applyAlignment="1">
      <alignment horizontal="left" vertical="center" wrapText="1"/>
    </xf>
    <xf numFmtId="0" fontId="9" fillId="12" borderId="2" xfId="49" applyFont="1" applyFill="1" applyBorder="1" applyAlignment="1">
      <alignment horizontal="center" vertical="center" wrapText="1"/>
    </xf>
    <xf numFmtId="0" fontId="9" fillId="8" borderId="12" xfId="49" applyFont="1" applyFill="1" applyBorder="1" applyAlignment="1">
      <alignment horizontal="center" vertical="center" wrapText="1"/>
    </xf>
    <xf numFmtId="0" fontId="9" fillId="8" borderId="13" xfId="49" applyFont="1" applyFill="1" applyBorder="1" applyAlignment="1">
      <alignment horizontal="center" vertical="center" wrapText="1"/>
    </xf>
    <xf numFmtId="0" fontId="9" fillId="8" borderId="14" xfId="49" applyFont="1" applyFill="1" applyBorder="1" applyAlignment="1">
      <alignment horizontal="center" vertical="center" wrapText="1"/>
    </xf>
    <xf numFmtId="0" fontId="9" fillId="8" borderId="15" xfId="49" applyFont="1" applyFill="1" applyBorder="1" applyAlignment="1">
      <alignment horizontal="center" vertical="center" wrapText="1"/>
    </xf>
    <xf numFmtId="0" fontId="9" fillId="8" borderId="16" xfId="49" applyFont="1" applyFill="1" applyBorder="1" applyAlignment="1">
      <alignment horizontal="center" vertical="center" wrapText="1"/>
    </xf>
    <xf numFmtId="0" fontId="2" fillId="16" borderId="0" xfId="49" applyFill="1" applyAlignment="1">
      <alignment vertical="center"/>
    </xf>
    <xf numFmtId="0" fontId="2" fillId="4" borderId="0" xfId="49" applyFill="1" applyAlignment="1">
      <alignment horizontal="center" vertical="center"/>
    </xf>
    <xf numFmtId="0" fontId="9" fillId="17" borderId="0" xfId="49" applyFont="1" applyFill="1" applyAlignment="1">
      <alignment vertical="center"/>
    </xf>
    <xf numFmtId="0" fontId="8" fillId="8" borderId="17" xfId="49" applyFont="1" applyFill="1" applyBorder="1" applyAlignment="1">
      <alignment horizontal="center" vertical="center"/>
    </xf>
    <xf numFmtId="0" fontId="9" fillId="8" borderId="17" xfId="49" applyFont="1" applyFill="1" applyBorder="1" applyAlignment="1">
      <alignment horizontal="center" vertical="center"/>
    </xf>
    <xf numFmtId="0" fontId="9" fillId="8" borderId="17" xfId="49" applyFont="1" applyFill="1" applyBorder="1" applyAlignment="1">
      <alignment horizontal="center" vertical="center" wrapText="1"/>
    </xf>
    <xf numFmtId="49" fontId="9" fillId="12" borderId="17" xfId="49" applyNumberFormat="1" applyFont="1" applyFill="1" applyBorder="1" applyAlignment="1">
      <alignment horizontal="center" vertical="center" wrapText="1"/>
    </xf>
    <xf numFmtId="49" fontId="9" fillId="12" borderId="18" xfId="49" applyNumberFormat="1" applyFont="1" applyFill="1" applyBorder="1" applyAlignment="1">
      <alignment horizontal="center" vertical="center"/>
    </xf>
    <xf numFmtId="49" fontId="9" fillId="15" borderId="17" xfId="49" applyNumberFormat="1" applyFont="1" applyFill="1" applyBorder="1" applyAlignment="1">
      <alignment horizontal="center" vertical="center" wrapText="1"/>
    </xf>
    <xf numFmtId="49" fontId="9" fillId="15" borderId="17" xfId="49" applyNumberFormat="1" applyFont="1" applyFill="1" applyBorder="1" applyAlignment="1">
      <alignment horizontal="center" vertical="top" wrapText="1"/>
    </xf>
    <xf numFmtId="0" fontId="9" fillId="15" borderId="17" xfId="49" applyFont="1" applyFill="1" applyBorder="1" applyAlignment="1">
      <alignment horizontal="center" vertical="top"/>
    </xf>
    <xf numFmtId="0" fontId="9" fillId="15" borderId="11" xfId="49" applyFont="1" applyFill="1" applyBorder="1" applyAlignment="1">
      <alignment horizontal="center" vertical="top" wrapText="1"/>
    </xf>
    <xf numFmtId="0" fontId="9" fillId="15" borderId="17" xfId="49" applyFont="1" applyFill="1" applyBorder="1" applyAlignment="1">
      <alignment horizontal="center" vertical="center" wrapText="1"/>
    </xf>
    <xf numFmtId="0" fontId="9" fillId="12" borderId="17" xfId="49" applyFont="1" applyFill="1" applyBorder="1" applyAlignment="1">
      <alignment horizontal="center" vertical="center"/>
    </xf>
    <xf numFmtId="0" fontId="9" fillId="12" borderId="17" xfId="49" applyFont="1" applyFill="1" applyBorder="1" applyAlignment="1">
      <alignment horizontal="center" vertical="top"/>
    </xf>
    <xf numFmtId="0" fontId="9" fillId="12" borderId="17" xfId="49" applyFont="1" applyFill="1" applyBorder="1" applyAlignment="1">
      <alignment horizontal="center" vertical="center" wrapText="1"/>
    </xf>
    <xf numFmtId="0" fontId="9" fillId="8" borderId="19" xfId="49" applyFont="1" applyFill="1" applyBorder="1" applyAlignment="1">
      <alignment horizontal="center" vertical="center" wrapText="1"/>
    </xf>
    <xf numFmtId="0" fontId="2" fillId="17" borderId="0" xfId="49" applyFill="1" applyAlignment="1">
      <alignment vertical="center"/>
    </xf>
    <xf numFmtId="0" fontId="2" fillId="18" borderId="6" xfId="49" applyFill="1" applyBorder="1" applyAlignment="1">
      <alignment horizontal="center" vertical="center"/>
    </xf>
    <xf numFmtId="0" fontId="2" fillId="18" borderId="6" xfId="49" applyFill="1" applyBorder="1" applyAlignment="1">
      <alignment vertical="center"/>
    </xf>
    <xf numFmtId="0" fontId="2" fillId="2" borderId="20" xfId="49" applyFill="1" applyBorder="1" applyAlignment="1">
      <alignment horizontal="center"/>
    </xf>
    <xf numFmtId="0" fontId="2" fillId="0" borderId="21" xfId="49" applyBorder="1" applyAlignment="1">
      <alignment horizontal="left"/>
    </xf>
    <xf numFmtId="0" fontId="2" fillId="0" borderId="21" xfId="49" applyBorder="1" applyAlignment="1">
      <alignment horizontal="center"/>
    </xf>
    <xf numFmtId="0" fontId="8" fillId="19" borderId="22" xfId="49" applyFont="1" applyFill="1" applyBorder="1" applyAlignment="1">
      <alignment horizontal="center"/>
    </xf>
    <xf numFmtId="0" fontId="8" fillId="19" borderId="23" xfId="49" applyFont="1" applyFill="1" applyBorder="1" applyAlignment="1">
      <alignment horizontal="center"/>
    </xf>
    <xf numFmtId="0" fontId="8" fillId="19" borderId="24" xfId="49" applyFont="1" applyFill="1" applyBorder="1" applyAlignment="1">
      <alignment horizontal="center"/>
    </xf>
    <xf numFmtId="0" fontId="8" fillId="2" borderId="22" xfId="49" applyFont="1" applyFill="1" applyBorder="1" applyAlignment="1">
      <alignment horizontal="center"/>
    </xf>
    <xf numFmtId="0" fontId="8" fillId="2" borderId="23" xfId="49" applyFont="1" applyFill="1" applyBorder="1" applyAlignment="1">
      <alignment horizontal="center"/>
    </xf>
    <xf numFmtId="0" fontId="8" fillId="2" borderId="25" xfId="49" applyFont="1" applyFill="1" applyBorder="1" applyAlignment="1">
      <alignment horizontal="center"/>
    </xf>
    <xf numFmtId="0" fontId="8" fillId="2" borderId="24" xfId="49" applyFont="1" applyFill="1" applyBorder="1" applyAlignment="1">
      <alignment horizontal="center"/>
    </xf>
    <xf numFmtId="0" fontId="2" fillId="2" borderId="6" xfId="49" applyFill="1" applyBorder="1"/>
    <xf numFmtId="0" fontId="2" fillId="0" borderId="6" xfId="49" applyBorder="1"/>
    <xf numFmtId="0" fontId="2" fillId="20" borderId="6" xfId="49" applyFill="1" applyBorder="1"/>
    <xf numFmtId="0" fontId="10" fillId="2" borderId="6" xfId="49" applyFont="1" applyFill="1" applyBorder="1"/>
    <xf numFmtId="0" fontId="2" fillId="19" borderId="6" xfId="49" applyFill="1" applyBorder="1"/>
    <xf numFmtId="0" fontId="2" fillId="9" borderId="6" xfId="49" applyFill="1" applyBorder="1"/>
    <xf numFmtId="0" fontId="2" fillId="0" borderId="25" xfId="49" applyBorder="1" applyAlignment="1">
      <alignment horizontal="center" vertical="center"/>
    </xf>
    <xf numFmtId="0" fontId="2" fillId="0" borderId="23" xfId="49" applyBorder="1" applyAlignment="1">
      <alignment horizontal="center" vertical="center"/>
    </xf>
    <xf numFmtId="0" fontId="6" fillId="2" borderId="20" xfId="49" applyFont="1" applyFill="1" applyBorder="1" applyAlignment="1">
      <alignment horizontal="center"/>
    </xf>
    <xf numFmtId="0" fontId="8" fillId="21" borderId="22" xfId="49" applyFont="1" applyFill="1" applyBorder="1" applyAlignment="1">
      <alignment horizontal="center"/>
    </xf>
    <xf numFmtId="0" fontId="8" fillId="21" borderId="25" xfId="49" applyFont="1" applyFill="1" applyBorder="1" applyAlignment="1">
      <alignment horizontal="center"/>
    </xf>
    <xf numFmtId="0" fontId="8" fillId="21" borderId="23" xfId="49" applyFont="1" applyFill="1" applyBorder="1" applyAlignment="1">
      <alignment horizontal="center"/>
    </xf>
    <xf numFmtId="0" fontId="8" fillId="21" borderId="24" xfId="49" applyFont="1" applyFill="1" applyBorder="1" applyAlignment="1">
      <alignment horizontal="center"/>
    </xf>
    <xf numFmtId="0" fontId="11" fillId="9" borderId="6" xfId="49" applyFont="1" applyFill="1" applyBorder="1"/>
    <xf numFmtId="0" fontId="10" fillId="0" borderId="6" xfId="49" applyFont="1" applyBorder="1"/>
    <xf numFmtId="0" fontId="8" fillId="19" borderId="25" xfId="49" applyFont="1" applyFill="1" applyBorder="1" applyAlignment="1">
      <alignment horizontal="center"/>
    </xf>
    <xf numFmtId="0" fontId="8" fillId="2" borderId="6" xfId="49" applyFont="1" applyFill="1" applyBorder="1" applyAlignment="1">
      <alignment horizontal="center"/>
    </xf>
    <xf numFmtId="0" fontId="9" fillId="19" borderId="25" xfId="49" applyFont="1" applyFill="1" applyBorder="1" applyAlignment="1">
      <alignment horizontal="center"/>
    </xf>
    <xf numFmtId="0" fontId="9" fillId="19" borderId="23" xfId="49" applyFont="1" applyFill="1" applyBorder="1" applyAlignment="1">
      <alignment horizontal="center"/>
    </xf>
    <xf numFmtId="0" fontId="12" fillId="19" borderId="24" xfId="49" applyFont="1" applyFill="1" applyBorder="1" applyAlignment="1">
      <alignment horizontal="center"/>
    </xf>
    <xf numFmtId="0" fontId="8" fillId="19" borderId="6" xfId="49" applyFont="1" applyFill="1" applyBorder="1" applyAlignment="1">
      <alignment horizontal="center"/>
    </xf>
    <xf numFmtId="0" fontId="8" fillId="22" borderId="22" xfId="49" applyFont="1" applyFill="1" applyBorder="1" applyAlignment="1">
      <alignment horizontal="center"/>
    </xf>
    <xf numFmtId="0" fontId="8" fillId="22" borderId="23" xfId="49" applyFont="1" applyFill="1" applyBorder="1" applyAlignment="1">
      <alignment horizontal="center"/>
    </xf>
    <xf numFmtId="0" fontId="8" fillId="22" borderId="24" xfId="49" applyFont="1" applyFill="1" applyBorder="1" applyAlignment="1">
      <alignment horizontal="center"/>
    </xf>
    <xf numFmtId="0" fontId="8" fillId="22" borderId="25" xfId="49" applyFont="1" applyFill="1" applyBorder="1" applyAlignment="1">
      <alignment horizontal="center"/>
    </xf>
    <xf numFmtId="0" fontId="8" fillId="2" borderId="26" xfId="49" applyFont="1" applyFill="1" applyBorder="1" applyAlignment="1">
      <alignment horizontal="center"/>
    </xf>
    <xf numFmtId="0" fontId="8" fillId="2" borderId="27" xfId="49" applyFont="1" applyFill="1" applyBorder="1" applyAlignment="1">
      <alignment horizontal="center"/>
    </xf>
    <xf numFmtId="0" fontId="8" fillId="2" borderId="28" xfId="49" applyFont="1" applyFill="1" applyBorder="1" applyAlignment="1">
      <alignment horizontal="center"/>
    </xf>
    <xf numFmtId="0" fontId="8" fillId="3" borderId="22" xfId="49" applyFont="1" applyFill="1" applyBorder="1" applyAlignment="1">
      <alignment horizontal="center"/>
    </xf>
    <xf numFmtId="0" fontId="8" fillId="3" borderId="23" xfId="49" applyFont="1" applyFill="1" applyBorder="1" applyAlignment="1">
      <alignment horizontal="center"/>
    </xf>
    <xf numFmtId="0" fontId="8" fillId="3" borderId="24" xfId="49" applyFont="1" applyFill="1" applyBorder="1" applyAlignment="1">
      <alignment horizontal="center"/>
    </xf>
    <xf numFmtId="0" fontId="8" fillId="3" borderId="25" xfId="49" applyFont="1" applyFill="1" applyBorder="1" applyAlignment="1">
      <alignment horizontal="center"/>
    </xf>
    <xf numFmtId="0" fontId="12" fillId="3" borderId="25" xfId="49" applyFont="1" applyFill="1" applyBorder="1" applyAlignment="1">
      <alignment horizontal="center"/>
    </xf>
    <xf numFmtId="0" fontId="12" fillId="3" borderId="23" xfId="49" applyFont="1" applyFill="1" applyBorder="1" applyAlignment="1">
      <alignment horizontal="center"/>
    </xf>
    <xf numFmtId="0" fontId="12" fillId="19" borderId="25" xfId="49" applyFont="1" applyFill="1" applyBorder="1" applyAlignment="1">
      <alignment horizontal="center"/>
    </xf>
    <xf numFmtId="0" fontId="12" fillId="19" borderId="23" xfId="49" applyFont="1" applyFill="1" applyBorder="1" applyAlignment="1">
      <alignment horizontal="center"/>
    </xf>
    <xf numFmtId="0" fontId="2" fillId="18" borderId="20" xfId="49" applyFill="1" applyBorder="1" applyAlignment="1">
      <alignment horizontal="center"/>
    </xf>
    <xf numFmtId="0" fontId="2" fillId="0" borderId="20" xfId="49" applyBorder="1" applyAlignment="1">
      <alignment horizontal="center"/>
    </xf>
    <xf numFmtId="0" fontId="13" fillId="19" borderId="25" xfId="49" applyFont="1" applyFill="1" applyBorder="1" applyAlignment="1">
      <alignment horizontal="center"/>
    </xf>
    <xf numFmtId="0" fontId="13" fillId="19" borderId="23" xfId="49" applyFont="1" applyFill="1" applyBorder="1" applyAlignment="1">
      <alignment horizontal="center"/>
    </xf>
    <xf numFmtId="0" fontId="13" fillId="19" borderId="24" xfId="49" applyFont="1" applyFill="1" applyBorder="1" applyAlignment="1">
      <alignment horizontal="center"/>
    </xf>
    <xf numFmtId="0" fontId="14" fillId="19" borderId="22" xfId="49" applyFont="1" applyFill="1" applyBorder="1" applyAlignment="1">
      <alignment horizontal="center"/>
    </xf>
    <xf numFmtId="0" fontId="14" fillId="19" borderId="23" xfId="49" applyFont="1" applyFill="1" applyBorder="1" applyAlignment="1">
      <alignment horizontal="center"/>
    </xf>
    <xf numFmtId="0" fontId="14" fillId="19" borderId="24" xfId="49" applyFont="1" applyFill="1" applyBorder="1" applyAlignment="1">
      <alignment horizontal="center"/>
    </xf>
    <xf numFmtId="0" fontId="15" fillId="19" borderId="25" xfId="49" applyFont="1" applyFill="1" applyBorder="1" applyAlignment="1">
      <alignment horizontal="center"/>
    </xf>
    <xf numFmtId="0" fontId="15" fillId="19" borderId="23" xfId="49" applyFont="1" applyFill="1" applyBorder="1" applyAlignment="1">
      <alignment horizontal="center"/>
    </xf>
    <xf numFmtId="0" fontId="14" fillId="19" borderId="25" xfId="49" applyFont="1" applyFill="1" applyBorder="1" applyAlignment="1">
      <alignment horizontal="center"/>
    </xf>
    <xf numFmtId="0" fontId="14" fillId="2" borderId="22" xfId="49" applyFont="1" applyFill="1" applyBorder="1" applyAlignment="1">
      <alignment horizontal="center"/>
    </xf>
    <xf numFmtId="0" fontId="14" fillId="2" borderId="24" xfId="49" applyFont="1" applyFill="1" applyBorder="1" applyAlignment="1">
      <alignment horizontal="center"/>
    </xf>
    <xf numFmtId="0" fontId="3" fillId="0" borderId="6" xfId="49" applyFont="1" applyBorder="1"/>
    <xf numFmtId="0" fontId="3" fillId="20" borderId="6" xfId="49" applyFont="1" applyFill="1" applyBorder="1"/>
    <xf numFmtId="0" fontId="3" fillId="9" borderId="6" xfId="49" applyFont="1" applyFill="1" applyBorder="1"/>
    <xf numFmtId="0" fontId="16" fillId="0" borderId="6" xfId="49" applyFont="1" applyBorder="1"/>
    <xf numFmtId="0" fontId="3" fillId="19" borderId="6" xfId="49" applyFont="1" applyFill="1" applyBorder="1"/>
    <xf numFmtId="0" fontId="14" fillId="2" borderId="25" xfId="49" applyFont="1" applyFill="1" applyBorder="1" applyAlignment="1">
      <alignment horizontal="center"/>
    </xf>
    <xf numFmtId="0" fontId="14" fillId="2" borderId="23" xfId="49" applyFont="1" applyFill="1" applyBorder="1" applyAlignment="1">
      <alignment horizontal="center"/>
    </xf>
    <xf numFmtId="0" fontId="8" fillId="20" borderId="22" xfId="49" applyFont="1" applyFill="1" applyBorder="1" applyAlignment="1">
      <alignment horizontal="center"/>
    </xf>
    <xf numFmtId="0" fontId="8" fillId="20" borderId="23" xfId="49" applyFont="1" applyFill="1" applyBorder="1" applyAlignment="1">
      <alignment horizontal="center"/>
    </xf>
    <xf numFmtId="0" fontId="8" fillId="20" borderId="24" xfId="49" applyFont="1" applyFill="1" applyBorder="1" applyAlignment="1">
      <alignment horizontal="center"/>
    </xf>
    <xf numFmtId="0" fontId="9" fillId="19" borderId="24" xfId="49" applyFont="1" applyFill="1" applyBorder="1" applyAlignment="1">
      <alignment horizontal="center"/>
    </xf>
    <xf numFmtId="0" fontId="8" fillId="19" borderId="29" xfId="49" applyFont="1" applyFill="1" applyBorder="1" applyAlignment="1">
      <alignment horizontal="center"/>
    </xf>
    <xf numFmtId="0" fontId="12" fillId="2" borderId="25" xfId="49" applyFont="1" applyFill="1" applyBorder="1" applyAlignment="1">
      <alignment horizontal="center"/>
    </xf>
    <xf numFmtId="0" fontId="12" fillId="2" borderId="23" xfId="49" applyFont="1" applyFill="1" applyBorder="1" applyAlignment="1">
      <alignment horizontal="center"/>
    </xf>
    <xf numFmtId="0" fontId="12" fillId="2" borderId="24" xfId="49" applyFont="1" applyFill="1" applyBorder="1" applyAlignment="1">
      <alignment horizontal="center"/>
    </xf>
    <xf numFmtId="0" fontId="12" fillId="19" borderId="29" xfId="49" applyFont="1" applyFill="1" applyBorder="1" applyAlignment="1">
      <alignment horizontal="center"/>
    </xf>
    <xf numFmtId="0" fontId="8" fillId="4" borderId="22" xfId="49" applyFont="1" applyFill="1" applyBorder="1" applyAlignment="1">
      <alignment horizontal="center"/>
    </xf>
    <xf numFmtId="0" fontId="8" fillId="4" borderId="23" xfId="49" applyFont="1" applyFill="1" applyBorder="1" applyAlignment="1">
      <alignment horizontal="center"/>
    </xf>
    <xf numFmtId="0" fontId="8" fillId="4" borderId="24" xfId="49" applyFont="1" applyFill="1" applyBorder="1" applyAlignment="1">
      <alignment horizontal="center"/>
    </xf>
    <xf numFmtId="0" fontId="2" fillId="0" borderId="24" xfId="49" applyBorder="1" applyAlignment="1">
      <alignment horizontal="center" vertical="center"/>
    </xf>
    <xf numFmtId="0" fontId="12" fillId="19" borderId="22" xfId="49" applyFont="1" applyFill="1" applyBorder="1" applyAlignment="1">
      <alignment horizontal="center"/>
    </xf>
    <xf numFmtId="0" fontId="6" fillId="5" borderId="20" xfId="49" applyFont="1" applyFill="1" applyBorder="1" applyAlignment="1">
      <alignment horizontal="center"/>
    </xf>
    <xf numFmtId="0" fontId="2" fillId="2" borderId="21" xfId="49" applyFill="1" applyBorder="1" applyAlignment="1">
      <alignment horizontal="left"/>
    </xf>
    <xf numFmtId="0" fontId="2" fillId="2" borderId="21" xfId="49" applyFill="1" applyBorder="1" applyAlignment="1">
      <alignment horizontal="center"/>
    </xf>
    <xf numFmtId="0" fontId="12" fillId="19" borderId="6" xfId="49" applyFont="1" applyFill="1" applyBorder="1" applyAlignment="1">
      <alignment horizontal="center"/>
    </xf>
    <xf numFmtId="0" fontId="8" fillId="18" borderId="22" xfId="49" applyFont="1" applyFill="1" applyBorder="1" applyAlignment="1">
      <alignment horizontal="center"/>
    </xf>
    <xf numFmtId="0" fontId="8" fillId="18" borderId="23" xfId="49" applyFont="1" applyFill="1" applyBorder="1" applyAlignment="1">
      <alignment horizontal="center"/>
    </xf>
    <xf numFmtId="0" fontId="12" fillId="18" borderId="23" xfId="49" applyFont="1" applyFill="1" applyBorder="1" applyAlignment="1">
      <alignment horizontal="center"/>
    </xf>
    <xf numFmtId="0" fontId="12" fillId="18" borderId="24" xfId="49" applyFont="1" applyFill="1" applyBorder="1" applyAlignment="1">
      <alignment horizontal="center"/>
    </xf>
    <xf numFmtId="0" fontId="12" fillId="2" borderId="22" xfId="49" applyFont="1" applyFill="1" applyBorder="1" applyAlignment="1">
      <alignment horizontal="center"/>
    </xf>
    <xf numFmtId="0" fontId="13" fillId="3" borderId="25" xfId="49" applyFont="1" applyFill="1" applyBorder="1" applyAlignment="1">
      <alignment horizontal="center"/>
    </xf>
    <xf numFmtId="0" fontId="13" fillId="3" borderId="23" xfId="49" applyFont="1" applyFill="1" applyBorder="1" applyAlignment="1">
      <alignment horizontal="center"/>
    </xf>
    <xf numFmtId="0" fontId="13" fillId="3" borderId="24" xfId="49" applyFont="1" applyFill="1" applyBorder="1" applyAlignment="1">
      <alignment horizontal="center"/>
    </xf>
    <xf numFmtId="0" fontId="8" fillId="4" borderId="25" xfId="49" applyFont="1" applyFill="1" applyBorder="1" applyAlignment="1">
      <alignment horizontal="center"/>
    </xf>
    <xf numFmtId="0" fontId="12" fillId="4" borderId="25" xfId="49" applyFont="1" applyFill="1" applyBorder="1" applyAlignment="1">
      <alignment horizontal="center"/>
    </xf>
    <xf numFmtId="0" fontId="12" fillId="4" borderId="23" xfId="49" applyFont="1" applyFill="1" applyBorder="1" applyAlignment="1">
      <alignment horizontal="center"/>
    </xf>
    <xf numFmtId="0" fontId="12" fillId="4" borderId="24" xfId="49" applyFont="1" applyFill="1" applyBorder="1" applyAlignment="1">
      <alignment horizontal="center"/>
    </xf>
    <xf numFmtId="0" fontId="5" fillId="5" borderId="6" xfId="49" applyFont="1" applyFill="1" applyBorder="1"/>
    <xf numFmtId="0" fontId="8" fillId="23" borderId="22" xfId="49" applyFont="1" applyFill="1" applyBorder="1" applyAlignment="1">
      <alignment horizontal="center"/>
    </xf>
    <xf numFmtId="0" fontId="11" fillId="24" borderId="6" xfId="49" applyFont="1" applyFill="1" applyBorder="1"/>
    <xf numFmtId="0" fontId="10" fillId="2" borderId="20" xfId="49" applyFont="1" applyFill="1" applyBorder="1" applyAlignment="1">
      <alignment horizontal="center"/>
    </xf>
    <xf numFmtId="0" fontId="8" fillId="25" borderId="22" xfId="49" applyFont="1" applyFill="1" applyBorder="1" applyAlignment="1">
      <alignment horizontal="center"/>
    </xf>
    <xf numFmtId="0" fontId="8" fillId="25" borderId="25" xfId="49" applyFont="1" applyFill="1" applyBorder="1" applyAlignment="1">
      <alignment horizontal="center"/>
    </xf>
    <xf numFmtId="0" fontId="8" fillId="25" borderId="23" xfId="49" applyFont="1" applyFill="1" applyBorder="1" applyAlignment="1">
      <alignment horizontal="center"/>
    </xf>
    <xf numFmtId="0" fontId="8" fillId="25" borderId="24" xfId="49" applyFont="1" applyFill="1" applyBorder="1" applyAlignment="1">
      <alignment horizontal="center"/>
    </xf>
    <xf numFmtId="0" fontId="2" fillId="15" borderId="6" xfId="49" applyFill="1" applyBorder="1"/>
    <xf numFmtId="0" fontId="17" fillId="9" borderId="6" xfId="49" applyFont="1" applyFill="1" applyBorder="1"/>
    <xf numFmtId="0" fontId="2" fillId="4" borderId="6" xfId="49" applyFill="1" applyBorder="1"/>
    <xf numFmtId="0" fontId="8" fillId="17" borderId="22" xfId="49" applyFont="1" applyFill="1" applyBorder="1" applyAlignment="1">
      <alignment horizontal="center"/>
    </xf>
    <xf numFmtId="0" fontId="8" fillId="17" borderId="23" xfId="49" applyFont="1" applyFill="1" applyBorder="1" applyAlignment="1">
      <alignment horizontal="center"/>
    </xf>
    <xf numFmtId="0" fontId="8" fillId="17" borderId="25" xfId="49" applyFont="1" applyFill="1" applyBorder="1" applyAlignment="1">
      <alignment horizontal="center"/>
    </xf>
    <xf numFmtId="0" fontId="8" fillId="17" borderId="24" xfId="49" applyFont="1" applyFill="1" applyBorder="1" applyAlignment="1">
      <alignment horizontal="center"/>
    </xf>
    <xf numFmtId="0" fontId="12" fillId="25" borderId="25" xfId="49" applyFont="1" applyFill="1" applyBorder="1" applyAlignment="1">
      <alignment horizontal="center"/>
    </xf>
    <xf numFmtId="0" fontId="12" fillId="25" borderId="23" xfId="49" applyFont="1" applyFill="1" applyBorder="1" applyAlignment="1">
      <alignment horizontal="center"/>
    </xf>
    <xf numFmtId="0" fontId="18" fillId="0" borderId="25" xfId="49" applyFont="1" applyBorder="1" applyAlignment="1">
      <alignment horizontal="center"/>
    </xf>
    <xf numFmtId="0" fontId="18" fillId="0" borderId="23" xfId="49" applyFont="1" applyBorder="1" applyAlignment="1">
      <alignment horizontal="center"/>
    </xf>
    <xf numFmtId="0" fontId="2" fillId="24" borderId="6" xfId="49" applyFill="1" applyBorder="1"/>
    <xf numFmtId="0" fontId="9" fillId="19" borderId="22" xfId="49" applyFont="1" applyFill="1" applyBorder="1" applyAlignment="1">
      <alignment horizontal="center"/>
    </xf>
    <xf numFmtId="0" fontId="8" fillId="26" borderId="22" xfId="49" applyFont="1" applyFill="1" applyBorder="1" applyAlignment="1">
      <alignment horizontal="center"/>
    </xf>
    <xf numFmtId="0" fontId="8" fillId="26" borderId="23" xfId="49" applyFont="1" applyFill="1" applyBorder="1" applyAlignment="1">
      <alignment horizontal="center"/>
    </xf>
    <xf numFmtId="0" fontId="8" fillId="26" borderId="25" xfId="49" applyFont="1" applyFill="1" applyBorder="1" applyAlignment="1">
      <alignment horizontal="center"/>
    </xf>
    <xf numFmtId="0" fontId="8" fillId="26" borderId="24" xfId="49" applyFont="1" applyFill="1" applyBorder="1" applyAlignment="1">
      <alignment horizontal="center"/>
    </xf>
    <xf numFmtId="0" fontId="2" fillId="0" borderId="25" xfId="49" applyBorder="1" applyAlignment="1">
      <alignment horizontal="center"/>
    </xf>
    <xf numFmtId="0" fontId="2" fillId="0" borderId="23" xfId="49" applyBorder="1" applyAlignment="1">
      <alignment horizontal="center"/>
    </xf>
    <xf numFmtId="0" fontId="12" fillId="19" borderId="30" xfId="49" applyFont="1" applyFill="1" applyBorder="1" applyAlignment="1">
      <alignment horizontal="center"/>
    </xf>
    <xf numFmtId="0" fontId="11" fillId="2" borderId="6" xfId="49" applyFont="1" applyFill="1" applyBorder="1"/>
    <xf numFmtId="0" fontId="11" fillId="0" borderId="6" xfId="49" applyFont="1" applyBorder="1"/>
    <xf numFmtId="0" fontId="9" fillId="0" borderId="20" xfId="49" applyFont="1" applyBorder="1" applyAlignment="1">
      <alignment horizontal="center"/>
    </xf>
    <xf numFmtId="0" fontId="18" fillId="0" borderId="24" xfId="49" applyFont="1" applyBorder="1" applyAlignment="1">
      <alignment horizontal="center"/>
    </xf>
    <xf numFmtId="0" fontId="8" fillId="27" borderId="22" xfId="49" applyFont="1" applyFill="1" applyBorder="1" applyAlignment="1">
      <alignment horizontal="center"/>
    </xf>
    <xf numFmtId="0" fontId="8" fillId="27" borderId="25" xfId="49" applyFont="1" applyFill="1" applyBorder="1" applyAlignment="1">
      <alignment horizontal="center"/>
    </xf>
    <xf numFmtId="0" fontId="8" fillId="27" borderId="23" xfId="49" applyFont="1" applyFill="1" applyBorder="1" applyAlignment="1">
      <alignment horizontal="center"/>
    </xf>
    <xf numFmtId="0" fontId="8" fillId="27" borderId="24" xfId="49" applyFont="1" applyFill="1" applyBorder="1" applyAlignment="1">
      <alignment horizontal="center"/>
    </xf>
    <xf numFmtId="0" fontId="8" fillId="28" borderId="22" xfId="49" applyFont="1" applyFill="1" applyBorder="1" applyAlignment="1">
      <alignment horizontal="center"/>
    </xf>
    <xf numFmtId="0" fontId="8" fillId="28" borderId="25" xfId="49" applyFont="1" applyFill="1" applyBorder="1" applyAlignment="1">
      <alignment horizontal="center"/>
    </xf>
    <xf numFmtId="0" fontId="8" fillId="28" borderId="23" xfId="49" applyFont="1" applyFill="1" applyBorder="1" applyAlignment="1">
      <alignment horizontal="center"/>
    </xf>
    <xf numFmtId="0" fontId="8" fillId="28" borderId="24" xfId="49" applyFont="1" applyFill="1" applyBorder="1" applyAlignment="1">
      <alignment horizontal="center"/>
    </xf>
    <xf numFmtId="0" fontId="10" fillId="0" borderId="24" xfId="49" applyFont="1" applyBorder="1" applyAlignment="1">
      <alignment horizontal="center"/>
    </xf>
    <xf numFmtId="0" fontId="2" fillId="0" borderId="24" xfId="49" applyBorder="1" applyAlignment="1">
      <alignment horizontal="center"/>
    </xf>
    <xf numFmtId="0" fontId="9" fillId="10" borderId="24" xfId="49" applyFont="1" applyFill="1" applyBorder="1" applyAlignment="1">
      <alignment horizontal="center"/>
    </xf>
    <xf numFmtId="0" fontId="9" fillId="2" borderId="24" xfId="49" applyFont="1" applyFill="1" applyBorder="1" applyAlignment="1">
      <alignment horizontal="center"/>
    </xf>
    <xf numFmtId="0" fontId="9" fillId="2" borderId="6" xfId="49" applyFont="1" applyFill="1" applyBorder="1" applyAlignment="1">
      <alignment horizontal="center"/>
    </xf>
    <xf numFmtId="0" fontId="9" fillId="2" borderId="22" xfId="49" applyFont="1" applyFill="1" applyBorder="1" applyAlignment="1">
      <alignment horizontal="center"/>
    </xf>
    <xf numFmtId="0" fontId="9" fillId="2" borderId="23" xfId="49" applyFont="1" applyFill="1" applyBorder="1" applyAlignment="1">
      <alignment horizontal="center"/>
    </xf>
    <xf numFmtId="0" fontId="9" fillId="10" borderId="22" xfId="49" applyFont="1" applyFill="1" applyBorder="1" applyAlignment="1">
      <alignment horizontal="center"/>
    </xf>
    <xf numFmtId="0" fontId="9" fillId="10" borderId="23" xfId="49" applyFont="1" applyFill="1" applyBorder="1" applyAlignment="1">
      <alignment horizontal="center"/>
    </xf>
    <xf numFmtId="0" fontId="2" fillId="4" borderId="21" xfId="49" applyFill="1" applyBorder="1" applyAlignment="1">
      <alignment horizontal="left"/>
    </xf>
    <xf numFmtId="0" fontId="2" fillId="4" borderId="21" xfId="49" applyFill="1" applyBorder="1" applyAlignment="1">
      <alignment horizontal="center"/>
    </xf>
    <xf numFmtId="0" fontId="8" fillId="0" borderId="22" xfId="49" applyFont="1" applyBorder="1" applyAlignment="1">
      <alignment horizontal="center"/>
    </xf>
    <xf numFmtId="0" fontId="8" fillId="0" borderId="23" xfId="49" applyFont="1" applyBorder="1" applyAlignment="1">
      <alignment horizontal="center"/>
    </xf>
    <xf numFmtId="0" fontId="8" fillId="0" borderId="24" xfId="49" applyFont="1" applyBorder="1" applyAlignment="1">
      <alignment horizontal="center"/>
    </xf>
    <xf numFmtId="0" fontId="8" fillId="20" borderId="25" xfId="49" applyFont="1" applyFill="1" applyBorder="1" applyAlignment="1">
      <alignment horizontal="center"/>
    </xf>
    <xf numFmtId="0" fontId="19" fillId="2" borderId="20" xfId="49" applyFont="1" applyFill="1" applyBorder="1" applyAlignment="1">
      <alignment horizontal="center"/>
    </xf>
    <xf numFmtId="0" fontId="2" fillId="0" borderId="22" xfId="49" applyBorder="1" applyAlignment="1">
      <alignment horizontal="center" vertical="center"/>
    </xf>
    <xf numFmtId="0" fontId="8" fillId="29" borderId="22" xfId="49" applyFont="1" applyFill="1" applyBorder="1" applyAlignment="1">
      <alignment horizontal="center"/>
    </xf>
    <xf numFmtId="0" fontId="8" fillId="29" borderId="23" xfId="49" applyFont="1" applyFill="1" applyBorder="1" applyAlignment="1">
      <alignment horizontal="center"/>
    </xf>
    <xf numFmtId="0" fontId="12" fillId="29" borderId="23" xfId="49" applyFont="1" applyFill="1" applyBorder="1" applyAlignment="1">
      <alignment horizontal="center"/>
    </xf>
    <xf numFmtId="0" fontId="12" fillId="29" borderId="24" xfId="49" applyFont="1" applyFill="1" applyBorder="1" applyAlignment="1">
      <alignment horizontal="center"/>
    </xf>
    <xf numFmtId="0" fontId="8" fillId="29" borderId="25" xfId="49" applyFont="1" applyFill="1" applyBorder="1" applyAlignment="1">
      <alignment horizontal="center"/>
    </xf>
    <xf numFmtId="0" fontId="8" fillId="29" borderId="24" xfId="49" applyFont="1" applyFill="1" applyBorder="1" applyAlignment="1">
      <alignment horizontal="center"/>
    </xf>
    <xf numFmtId="0" fontId="2" fillId="29" borderId="6" xfId="49" applyFill="1" applyBorder="1"/>
    <xf numFmtId="0" fontId="2" fillId="18" borderId="22" xfId="49" applyFill="1" applyBorder="1" applyAlignment="1">
      <alignment horizontal="center" vertical="center"/>
    </xf>
    <xf numFmtId="0" fontId="8" fillId="30" borderId="22" xfId="49" applyFont="1" applyFill="1" applyBorder="1" applyAlignment="1">
      <alignment horizontal="center"/>
    </xf>
    <xf numFmtId="0" fontId="8" fillId="30" borderId="25" xfId="49" applyFont="1" applyFill="1" applyBorder="1" applyAlignment="1">
      <alignment horizontal="center"/>
    </xf>
    <xf numFmtId="0" fontId="8" fillId="30" borderId="23" xfId="49" applyFont="1" applyFill="1" applyBorder="1" applyAlignment="1">
      <alignment horizontal="center"/>
    </xf>
    <xf numFmtId="0" fontId="8" fillId="30" borderId="24" xfId="49" applyFont="1" applyFill="1" applyBorder="1" applyAlignment="1">
      <alignment horizontal="center"/>
    </xf>
    <xf numFmtId="0" fontId="6" fillId="5" borderId="21" xfId="49" applyFont="1" applyFill="1" applyBorder="1" applyAlignment="1">
      <alignment horizontal="center"/>
    </xf>
    <xf numFmtId="0" fontId="6" fillId="0" borderId="20" xfId="49" applyFont="1" applyBorder="1" applyAlignment="1">
      <alignment horizontal="center"/>
    </xf>
    <xf numFmtId="0" fontId="17" fillId="20" borderId="6" xfId="49" applyFont="1" applyFill="1" applyBorder="1"/>
    <xf numFmtId="0" fontId="2" fillId="17" borderId="6" xfId="49" applyFill="1" applyBorder="1"/>
    <xf numFmtId="0" fontId="13" fillId="2" borderId="25" xfId="49" applyFont="1" applyFill="1" applyBorder="1" applyAlignment="1">
      <alignment horizontal="center"/>
    </xf>
    <xf numFmtId="0" fontId="13" fillId="2" borderId="23" xfId="49" applyFont="1" applyFill="1" applyBorder="1" applyAlignment="1">
      <alignment horizontal="center"/>
    </xf>
    <xf numFmtId="0" fontId="6" fillId="0" borderId="21" xfId="49" applyFont="1" applyBorder="1" applyAlignment="1">
      <alignment horizontal="center"/>
    </xf>
    <xf numFmtId="0" fontId="11" fillId="20" borderId="6" xfId="49" applyFont="1" applyFill="1" applyBorder="1"/>
    <xf numFmtId="0" fontId="20" fillId="0" borderId="25" xfId="49" applyFont="1" applyBorder="1" applyAlignment="1">
      <alignment horizontal="center"/>
    </xf>
    <xf numFmtId="0" fontId="20" fillId="0" borderId="23" xfId="49" applyFont="1" applyBorder="1" applyAlignment="1">
      <alignment horizontal="center"/>
    </xf>
    <xf numFmtId="0" fontId="6" fillId="2" borderId="21" xfId="49" applyFont="1" applyFill="1" applyBorder="1" applyAlignment="1">
      <alignment horizontal="center"/>
    </xf>
    <xf numFmtId="0" fontId="9" fillId="2" borderId="6" xfId="49" applyFont="1" applyFill="1" applyBorder="1"/>
    <xf numFmtId="0" fontId="2" fillId="19" borderId="23" xfId="49" applyFill="1" applyBorder="1" applyAlignment="1">
      <alignment horizontal="center" vertical="center"/>
    </xf>
    <xf numFmtId="0" fontId="2" fillId="19" borderId="25" xfId="49" applyFill="1" applyBorder="1" applyAlignment="1">
      <alignment horizontal="center" vertical="center"/>
    </xf>
    <xf numFmtId="0" fontId="19" fillId="19" borderId="22" xfId="49" applyFont="1" applyFill="1" applyBorder="1" applyAlignment="1">
      <alignment horizontal="center" vertical="center"/>
    </xf>
    <xf numFmtId="0" fontId="2" fillId="19" borderId="22" xfId="49" applyFill="1" applyBorder="1" applyAlignment="1">
      <alignment horizontal="center" vertical="center"/>
    </xf>
    <xf numFmtId="0" fontId="19" fillId="19" borderId="25" xfId="49" applyFont="1" applyFill="1" applyBorder="1" applyAlignment="1">
      <alignment horizontal="center" vertical="center"/>
    </xf>
    <xf numFmtId="0" fontId="19" fillId="19" borderId="23" xfId="49" applyFont="1" applyFill="1" applyBorder="1" applyAlignment="1">
      <alignment horizontal="center" vertical="center"/>
    </xf>
    <xf numFmtId="0" fontId="2" fillId="2" borderId="31" xfId="49" applyFill="1" applyBorder="1" applyAlignment="1">
      <alignment horizontal="center"/>
    </xf>
    <xf numFmtId="0" fontId="21" fillId="19" borderId="22" xfId="49" applyFont="1" applyFill="1" applyBorder="1" applyAlignment="1">
      <alignment horizontal="center"/>
    </xf>
    <xf numFmtId="0" fontId="21" fillId="19" borderId="23" xfId="49" applyFont="1" applyFill="1" applyBorder="1" applyAlignment="1">
      <alignment horizontal="center"/>
    </xf>
    <xf numFmtId="0" fontId="21" fillId="19" borderId="24" xfId="49" applyFont="1" applyFill="1" applyBorder="1" applyAlignment="1">
      <alignment horizontal="center"/>
    </xf>
    <xf numFmtId="0" fontId="21" fillId="2" borderId="22" xfId="49" applyFont="1" applyFill="1" applyBorder="1" applyAlignment="1">
      <alignment horizontal="center"/>
    </xf>
    <xf numFmtId="0" fontId="21" fillId="2" borderId="25" xfId="49" applyFont="1" applyFill="1" applyBorder="1" applyAlignment="1">
      <alignment horizontal="center"/>
    </xf>
    <xf numFmtId="0" fontId="21" fillId="2" borderId="23" xfId="49" applyFont="1" applyFill="1" applyBorder="1" applyAlignment="1">
      <alignment horizontal="center"/>
    </xf>
    <xf numFmtId="0" fontId="22" fillId="19" borderId="23" xfId="49" applyFont="1" applyFill="1" applyBorder="1" applyAlignment="1">
      <alignment horizontal="center"/>
    </xf>
    <xf numFmtId="0" fontId="22" fillId="19" borderId="22" xfId="49" applyFont="1" applyFill="1" applyBorder="1" applyAlignment="1">
      <alignment horizontal="center"/>
    </xf>
    <xf numFmtId="0" fontId="2" fillId="0" borderId="22" xfId="49" applyBorder="1" applyAlignment="1">
      <alignment horizontal="center"/>
    </xf>
    <xf numFmtId="0" fontId="23" fillId="0" borderId="25" xfId="49" applyFont="1" applyBorder="1" applyAlignment="1">
      <alignment horizontal="center"/>
    </xf>
    <xf numFmtId="0" fontId="23" fillId="0" borderId="23" xfId="49" applyFont="1" applyBorder="1" applyAlignment="1">
      <alignment horizontal="center"/>
    </xf>
    <xf numFmtId="0" fontId="23" fillId="0" borderId="24" xfId="49" applyFont="1" applyBorder="1" applyAlignment="1">
      <alignment horizontal="center"/>
    </xf>
    <xf numFmtId="0" fontId="24" fillId="2" borderId="20" xfId="49" applyFont="1" applyFill="1" applyBorder="1" applyAlignment="1">
      <alignment horizontal="center"/>
    </xf>
    <xf numFmtId="0" fontId="3" fillId="2" borderId="20" xfId="49" applyFont="1" applyFill="1" applyBorder="1" applyAlignment="1">
      <alignment horizontal="center"/>
    </xf>
    <xf numFmtId="0" fontId="3" fillId="0" borderId="21" xfId="49" applyFont="1" applyBorder="1" applyAlignment="1">
      <alignment horizontal="left"/>
    </xf>
    <xf numFmtId="0" fontId="3" fillId="0" borderId="20" xfId="49" applyFont="1" applyBorder="1" applyAlignment="1">
      <alignment horizontal="center"/>
    </xf>
    <xf numFmtId="0" fontId="3" fillId="0" borderId="21" xfId="49" applyFont="1" applyBorder="1" applyAlignment="1">
      <alignment horizontal="center"/>
    </xf>
    <xf numFmtId="0" fontId="14" fillId="21" borderId="22" xfId="49" applyFont="1" applyFill="1" applyBorder="1" applyAlignment="1">
      <alignment horizontal="center"/>
    </xf>
    <xf numFmtId="0" fontId="14" fillId="21" borderId="25" xfId="49" applyFont="1" applyFill="1" applyBorder="1" applyAlignment="1">
      <alignment horizontal="center"/>
    </xf>
    <xf numFmtId="0" fontId="14" fillId="21" borderId="23" xfId="49" applyFont="1" applyFill="1" applyBorder="1" applyAlignment="1">
      <alignment horizontal="center"/>
    </xf>
    <xf numFmtId="0" fontId="14" fillId="21" borderId="24" xfId="49" applyFont="1" applyFill="1" applyBorder="1" applyAlignment="1">
      <alignment horizontal="center"/>
    </xf>
    <xf numFmtId="0" fontId="6" fillId="2" borderId="32" xfId="49" applyFont="1" applyFill="1" applyBorder="1" applyAlignment="1">
      <alignment horizontal="center"/>
    </xf>
    <xf numFmtId="0" fontId="2" fillId="2" borderId="32" xfId="49" applyFill="1" applyBorder="1" applyAlignment="1">
      <alignment horizontal="center"/>
    </xf>
    <xf numFmtId="0" fontId="10" fillId="9" borderId="6" xfId="49" applyFont="1" applyFill="1" applyBorder="1"/>
    <xf numFmtId="0" fontId="10" fillId="19" borderId="6" xfId="49" applyFont="1" applyFill="1" applyBorder="1"/>
    <xf numFmtId="0" fontId="10" fillId="2" borderId="32" xfId="49" applyFont="1" applyFill="1" applyBorder="1" applyAlignment="1">
      <alignment horizontal="center"/>
    </xf>
    <xf numFmtId="0" fontId="2" fillId="0" borderId="6" xfId="49" applyBorder="1" applyAlignment="1">
      <alignment horizontal="center" vertical="center"/>
    </xf>
    <xf numFmtId="0" fontId="23" fillId="0" borderId="6" xfId="49" applyFont="1" applyBorder="1" applyAlignment="1">
      <alignment horizontal="center" vertical="center"/>
    </xf>
    <xf numFmtId="0" fontId="22" fillId="2" borderId="23" xfId="49" applyFont="1" applyFill="1" applyBorder="1" applyAlignment="1">
      <alignment horizontal="center"/>
    </xf>
    <xf numFmtId="0" fontId="9" fillId="2" borderId="25" xfId="49" applyFont="1" applyFill="1" applyBorder="1" applyAlignment="1">
      <alignment horizontal="center"/>
    </xf>
    <xf numFmtId="0" fontId="25" fillId="2" borderId="23" xfId="49" applyFont="1" applyFill="1" applyBorder="1" applyAlignment="1">
      <alignment horizontal="center"/>
    </xf>
    <xf numFmtId="0" fontId="23" fillId="0" borderId="22" xfId="49" applyFont="1" applyBorder="1" applyAlignment="1">
      <alignment horizontal="center" vertical="center"/>
    </xf>
    <xf numFmtId="0" fontId="2" fillId="31" borderId="6" xfId="49" applyFill="1" applyBorder="1"/>
    <xf numFmtId="0" fontId="8" fillId="2" borderId="0" xfId="49" applyFont="1" applyFill="1" applyAlignment="1">
      <alignment horizontal="center"/>
    </xf>
    <xf numFmtId="0" fontId="2" fillId="14" borderId="21" xfId="49" applyFill="1" applyBorder="1" applyAlignment="1">
      <alignment horizontal="left"/>
    </xf>
    <xf numFmtId="0" fontId="8" fillId="18" borderId="24" xfId="49" applyFont="1" applyFill="1" applyBorder="1" applyAlignment="1">
      <alignment horizontal="center"/>
    </xf>
    <xf numFmtId="0" fontId="26" fillId="19" borderId="22" xfId="49" applyFont="1" applyFill="1" applyBorder="1" applyAlignment="1">
      <alignment horizontal="center"/>
    </xf>
    <xf numFmtId="0" fontId="27" fillId="0" borderId="25" xfId="49" applyFont="1" applyBorder="1" applyAlignment="1">
      <alignment horizontal="center" vertical="center"/>
    </xf>
    <xf numFmtId="0" fontId="27" fillId="0" borderId="23" xfId="49" applyFont="1" applyBorder="1" applyAlignment="1">
      <alignment horizontal="center" vertical="center"/>
    </xf>
    <xf numFmtId="0" fontId="27" fillId="0" borderId="24" xfId="49" applyFont="1" applyBorder="1" applyAlignment="1">
      <alignment horizontal="center" vertical="center"/>
    </xf>
    <xf numFmtId="0" fontId="8" fillId="0" borderId="25" xfId="49" applyFont="1" applyBorder="1" applyAlignment="1">
      <alignment horizontal="center"/>
    </xf>
    <xf numFmtId="0" fontId="8" fillId="32" borderId="22" xfId="49" applyFont="1" applyFill="1" applyBorder="1" applyAlignment="1">
      <alignment horizontal="center"/>
    </xf>
    <xf numFmtId="0" fontId="8" fillId="32" borderId="25" xfId="49" applyFont="1" applyFill="1" applyBorder="1" applyAlignment="1">
      <alignment horizontal="center"/>
    </xf>
    <xf numFmtId="0" fontId="8" fillId="32" borderId="23" xfId="49" applyFont="1" applyFill="1" applyBorder="1" applyAlignment="1">
      <alignment horizontal="center"/>
    </xf>
    <xf numFmtId="0" fontId="8" fillId="32" borderId="24" xfId="49" applyFont="1" applyFill="1" applyBorder="1" applyAlignment="1">
      <alignment horizontal="center"/>
    </xf>
    <xf numFmtId="0" fontId="10" fillId="0" borderId="22" xfId="49" applyFont="1" applyBorder="1" applyAlignment="1">
      <alignment horizontal="center"/>
    </xf>
    <xf numFmtId="0" fontId="8" fillId="6" borderId="22" xfId="49" applyFont="1" applyFill="1" applyBorder="1" applyAlignment="1">
      <alignment horizontal="center"/>
    </xf>
    <xf numFmtId="0" fontId="4" fillId="2" borderId="20" xfId="49" applyFont="1" applyFill="1" applyBorder="1" applyAlignment="1">
      <alignment horizontal="center"/>
    </xf>
    <xf numFmtId="0" fontId="28" fillId="2" borderId="20" xfId="49" applyFont="1" applyFill="1" applyBorder="1" applyAlignment="1">
      <alignment horizontal="center"/>
    </xf>
    <xf numFmtId="0" fontId="4" fillId="0" borderId="21" xfId="49" applyFont="1" applyBorder="1" applyAlignment="1">
      <alignment horizontal="left"/>
    </xf>
    <xf numFmtId="0" fontId="4" fillId="0" borderId="20" xfId="49" applyFont="1" applyBorder="1" applyAlignment="1">
      <alignment horizontal="center"/>
    </xf>
    <xf numFmtId="0" fontId="4" fillId="0" borderId="21" xfId="49" applyFont="1" applyBorder="1" applyAlignment="1">
      <alignment horizontal="center"/>
    </xf>
    <xf numFmtId="0" fontId="29" fillId="33" borderId="22" xfId="49" applyFont="1" applyFill="1" applyBorder="1" applyAlignment="1">
      <alignment horizontal="center"/>
    </xf>
    <xf numFmtId="0" fontId="29" fillId="2" borderId="22" xfId="49" applyFont="1" applyFill="1" applyBorder="1" applyAlignment="1">
      <alignment horizontal="center"/>
    </xf>
    <xf numFmtId="0" fontId="29" fillId="2" borderId="23" xfId="49" applyFont="1" applyFill="1" applyBorder="1" applyAlignment="1">
      <alignment horizontal="center"/>
    </xf>
    <xf numFmtId="0" fontId="29" fillId="2" borderId="24" xfId="49" applyFont="1" applyFill="1" applyBorder="1" applyAlignment="1">
      <alignment horizontal="center"/>
    </xf>
    <xf numFmtId="0" fontId="29" fillId="32" borderId="22" xfId="49" applyFont="1" applyFill="1" applyBorder="1" applyAlignment="1">
      <alignment horizontal="center"/>
    </xf>
    <xf numFmtId="0" fontId="29" fillId="32" borderId="25" xfId="49" applyFont="1" applyFill="1" applyBorder="1" applyAlignment="1">
      <alignment horizontal="center"/>
    </xf>
    <xf numFmtId="0" fontId="29" fillId="32" borderId="23" xfId="49" applyFont="1" applyFill="1" applyBorder="1" applyAlignment="1">
      <alignment horizontal="center"/>
    </xf>
    <xf numFmtId="0" fontId="29" fillId="32" borderId="24" xfId="49" applyFont="1" applyFill="1" applyBorder="1" applyAlignment="1">
      <alignment horizontal="center"/>
    </xf>
    <xf numFmtId="0" fontId="29" fillId="2" borderId="25" xfId="49" applyFont="1" applyFill="1" applyBorder="1" applyAlignment="1">
      <alignment horizontal="center"/>
    </xf>
    <xf numFmtId="0" fontId="29" fillId="19" borderId="22" xfId="49" applyFont="1" applyFill="1" applyBorder="1" applyAlignment="1">
      <alignment horizontal="center"/>
    </xf>
    <xf numFmtId="0" fontId="4" fillId="0" borderId="6" xfId="49" applyFont="1" applyBorder="1"/>
    <xf numFmtId="0" fontId="30" fillId="0" borderId="6" xfId="49" applyFont="1" applyBorder="1"/>
    <xf numFmtId="0" fontId="4" fillId="20" borderId="6" xfId="49" applyFont="1" applyFill="1" applyBorder="1"/>
    <xf numFmtId="0" fontId="31" fillId="9" borderId="6" xfId="49" applyFont="1" applyFill="1" applyBorder="1"/>
    <xf numFmtId="0" fontId="4" fillId="19" borderId="6" xfId="49" applyFont="1" applyFill="1" applyBorder="1"/>
    <xf numFmtId="0" fontId="32" fillId="33" borderId="22" xfId="49" applyFont="1" applyFill="1" applyBorder="1" applyAlignment="1">
      <alignment horizontal="center"/>
    </xf>
    <xf numFmtId="0" fontId="32" fillId="33" borderId="23" xfId="49" applyFont="1" applyFill="1" applyBorder="1" applyAlignment="1">
      <alignment horizontal="center"/>
    </xf>
    <xf numFmtId="0" fontId="32" fillId="33" borderId="24" xfId="49" applyFont="1" applyFill="1" applyBorder="1" applyAlignment="1">
      <alignment horizontal="center"/>
    </xf>
    <xf numFmtId="0" fontId="32" fillId="2" borderId="23" xfId="49" applyFont="1" applyFill="1" applyBorder="1" applyAlignment="1">
      <alignment horizontal="center"/>
    </xf>
    <xf numFmtId="0" fontId="29" fillId="19" borderId="25" xfId="49" applyFont="1" applyFill="1" applyBorder="1" applyAlignment="1">
      <alignment horizontal="center"/>
    </xf>
    <xf numFmtId="0" fontId="29" fillId="19" borderId="6" xfId="49" applyFont="1" applyFill="1" applyBorder="1" applyAlignment="1">
      <alignment horizontal="center"/>
    </xf>
    <xf numFmtId="0" fontId="29" fillId="19" borderId="24" xfId="49" applyFont="1" applyFill="1" applyBorder="1" applyAlignment="1">
      <alignment horizontal="center"/>
    </xf>
    <xf numFmtId="0" fontId="29" fillId="33" borderId="23" xfId="49" applyFont="1" applyFill="1" applyBorder="1" applyAlignment="1">
      <alignment horizontal="center"/>
    </xf>
    <xf numFmtId="0" fontId="29" fillId="33" borderId="24" xfId="49" applyFont="1" applyFill="1" applyBorder="1" applyAlignment="1">
      <alignment horizontal="center"/>
    </xf>
    <xf numFmtId="0" fontId="29" fillId="19" borderId="23" xfId="49" applyFont="1" applyFill="1" applyBorder="1" applyAlignment="1">
      <alignment horizontal="center"/>
    </xf>
    <xf numFmtId="0" fontId="29" fillId="18" borderId="22" xfId="49" applyFont="1" applyFill="1" applyBorder="1" applyAlignment="1">
      <alignment horizontal="center"/>
    </xf>
    <xf numFmtId="0" fontId="29" fillId="6" borderId="23" xfId="49" applyFont="1" applyFill="1" applyBorder="1" applyAlignment="1">
      <alignment horizontal="center"/>
    </xf>
    <xf numFmtId="0" fontId="29" fillId="18" borderId="24" xfId="49" applyFont="1" applyFill="1" applyBorder="1" applyAlignment="1">
      <alignment horizontal="center"/>
    </xf>
    <xf numFmtId="0" fontId="29" fillId="18" borderId="23" xfId="49" applyFont="1" applyFill="1" applyBorder="1" applyAlignment="1">
      <alignment horizontal="center"/>
    </xf>
    <xf numFmtId="0" fontId="33" fillId="2" borderId="20" xfId="49" applyFont="1" applyFill="1" applyBorder="1" applyAlignment="1">
      <alignment horizontal="center" vertical="center"/>
    </xf>
    <xf numFmtId="0" fontId="10" fillId="0" borderId="23" xfId="49" applyFont="1" applyBorder="1" applyAlignment="1">
      <alignment horizontal="center"/>
    </xf>
    <xf numFmtId="0" fontId="10" fillId="0" borderId="25" xfId="49" applyFont="1" applyBorder="1" applyAlignment="1">
      <alignment horizontal="center"/>
    </xf>
    <xf numFmtId="0" fontId="2" fillId="4" borderId="22" xfId="49" applyFill="1" applyBorder="1" applyAlignment="1">
      <alignment horizontal="center" vertical="center"/>
    </xf>
    <xf numFmtId="0" fontId="13" fillId="2" borderId="22" xfId="49" applyFont="1" applyFill="1" applyBorder="1" applyAlignment="1">
      <alignment horizontal="center"/>
    </xf>
    <xf numFmtId="0" fontId="34" fillId="21" borderId="22" xfId="49" applyFont="1" applyFill="1" applyBorder="1" applyAlignment="1">
      <alignment horizontal="center"/>
    </xf>
    <xf numFmtId="0" fontId="34" fillId="21" borderId="23" xfId="49" applyFont="1" applyFill="1" applyBorder="1" applyAlignment="1">
      <alignment horizontal="center"/>
    </xf>
    <xf numFmtId="0" fontId="34" fillId="21" borderId="24" xfId="49" applyFont="1" applyFill="1" applyBorder="1" applyAlignment="1">
      <alignment horizontal="center"/>
    </xf>
    <xf numFmtId="0" fontId="34" fillId="2" borderId="22" xfId="49" applyFont="1" applyFill="1" applyBorder="1" applyAlignment="1">
      <alignment horizontal="center"/>
    </xf>
    <xf numFmtId="0" fontId="34" fillId="2" borderId="23" xfId="49" applyFont="1" applyFill="1" applyBorder="1" applyAlignment="1">
      <alignment horizontal="center"/>
    </xf>
    <xf numFmtId="0" fontId="35" fillId="0" borderId="23" xfId="49" applyFont="1" applyBorder="1" applyAlignment="1">
      <alignment horizontal="center" vertical="center"/>
    </xf>
    <xf numFmtId="0" fontId="8" fillId="4" borderId="6" xfId="49" applyFont="1" applyFill="1" applyBorder="1" applyAlignment="1">
      <alignment horizontal="center"/>
    </xf>
    <xf numFmtId="0" fontId="36" fillId="2" borderId="20" xfId="49" applyFont="1" applyFill="1" applyBorder="1" applyAlignment="1">
      <alignment horizontal="center"/>
    </xf>
    <xf numFmtId="0" fontId="12" fillId="21" borderId="22" xfId="49" applyFont="1" applyFill="1" applyBorder="1" applyAlignment="1">
      <alignment horizontal="center"/>
    </xf>
    <xf numFmtId="0" fontId="12" fillId="21" borderId="23" xfId="49" applyFont="1" applyFill="1" applyBorder="1" applyAlignment="1">
      <alignment horizontal="center"/>
    </xf>
    <xf numFmtId="0" fontId="12" fillId="21" borderId="24" xfId="49" applyFont="1" applyFill="1" applyBorder="1" applyAlignment="1">
      <alignment horizontal="center"/>
    </xf>
    <xf numFmtId="0" fontId="12" fillId="2" borderId="20" xfId="49" applyFont="1" applyFill="1" applyBorder="1" applyAlignment="1">
      <alignment horizontal="center"/>
    </xf>
    <xf numFmtId="0" fontId="37" fillId="0" borderId="23" xfId="49" applyFont="1" applyBorder="1" applyAlignment="1">
      <alignment horizontal="center" vertical="center"/>
    </xf>
    <xf numFmtId="0" fontId="37" fillId="19" borderId="23" xfId="49" applyFont="1" applyFill="1" applyBorder="1" applyAlignment="1">
      <alignment horizontal="center" vertical="center"/>
    </xf>
    <xf numFmtId="0" fontId="8" fillId="21" borderId="6" xfId="49" applyFont="1" applyFill="1" applyBorder="1" applyAlignment="1">
      <alignment horizontal="center"/>
    </xf>
    <xf numFmtId="0" fontId="38" fillId="2" borderId="20" xfId="51" applyFont="1" applyFill="1" applyBorder="1" applyAlignment="1">
      <alignment horizontal="center"/>
    </xf>
    <xf numFmtId="0" fontId="19" fillId="19" borderId="23" xfId="49" applyFont="1" applyFill="1" applyBorder="1" applyAlignment="1">
      <alignment horizontal="center"/>
    </xf>
    <xf numFmtId="0" fontId="8" fillId="3" borderId="6" xfId="49" applyFont="1" applyFill="1" applyBorder="1" applyAlignment="1">
      <alignment horizontal="center"/>
    </xf>
    <xf numFmtId="0" fontId="8" fillId="34" borderId="22" xfId="49" applyFont="1" applyFill="1" applyBorder="1" applyAlignment="1">
      <alignment horizontal="center"/>
    </xf>
    <xf numFmtId="0" fontId="8" fillId="34" borderId="23" xfId="49" applyFont="1" applyFill="1" applyBorder="1" applyAlignment="1">
      <alignment horizontal="center"/>
    </xf>
    <xf numFmtId="0" fontId="8" fillId="34" borderId="24" xfId="49" applyFont="1" applyFill="1" applyBorder="1" applyAlignment="1">
      <alignment horizontal="center"/>
    </xf>
    <xf numFmtId="0" fontId="12" fillId="34" borderId="23" xfId="49" applyFont="1" applyFill="1" applyBorder="1" applyAlignment="1">
      <alignment horizontal="center"/>
    </xf>
    <xf numFmtId="0" fontId="12" fillId="34" borderId="24" xfId="49" applyFont="1" applyFill="1" applyBorder="1" applyAlignment="1">
      <alignment horizontal="center"/>
    </xf>
    <xf numFmtId="0" fontId="8" fillId="34" borderId="25" xfId="49" applyFont="1" applyFill="1" applyBorder="1" applyAlignment="1">
      <alignment horizontal="center"/>
    </xf>
    <xf numFmtId="0" fontId="14" fillId="3" borderId="22" xfId="49" applyFont="1" applyFill="1" applyBorder="1" applyAlignment="1">
      <alignment horizontal="center"/>
    </xf>
    <xf numFmtId="0" fontId="14" fillId="3" borderId="23" xfId="49" applyFont="1" applyFill="1" applyBorder="1" applyAlignment="1">
      <alignment horizontal="center"/>
    </xf>
    <xf numFmtId="0" fontId="14" fillId="3" borderId="24" xfId="49" applyFont="1" applyFill="1" applyBorder="1" applyAlignment="1">
      <alignment horizontal="center"/>
    </xf>
    <xf numFmtId="0" fontId="14" fillId="3" borderId="25" xfId="49" applyFont="1" applyFill="1" applyBorder="1" applyAlignment="1">
      <alignment horizontal="center"/>
    </xf>
    <xf numFmtId="0" fontId="2" fillId="3" borderId="21" xfId="49" applyFill="1" applyBorder="1" applyAlignment="1">
      <alignment horizontal="left"/>
    </xf>
    <xf numFmtId="0" fontId="2" fillId="3" borderId="20" xfId="49" applyFill="1" applyBorder="1" applyAlignment="1">
      <alignment horizontal="center"/>
    </xf>
    <xf numFmtId="0" fontId="2" fillId="3" borderId="21" xfId="49" applyFill="1" applyBorder="1" applyAlignment="1">
      <alignment horizontal="center"/>
    </xf>
    <xf numFmtId="0" fontId="2" fillId="2" borderId="22" xfId="49" applyFill="1" applyBorder="1"/>
    <xf numFmtId="0" fontId="2" fillId="2" borderId="25" xfId="49" applyFill="1" applyBorder="1"/>
    <xf numFmtId="0" fontId="2" fillId="2" borderId="23" xfId="49" applyFill="1" applyBorder="1"/>
    <xf numFmtId="0" fontId="2" fillId="2" borderId="24" xfId="49" applyFill="1" applyBorder="1"/>
    <xf numFmtId="0" fontId="12" fillId="34" borderId="22" xfId="49" applyFont="1" applyFill="1" applyBorder="1" applyAlignment="1">
      <alignment horizontal="center"/>
    </xf>
    <xf numFmtId="0" fontId="2" fillId="9" borderId="20" xfId="49" applyFill="1" applyBorder="1" applyAlignment="1">
      <alignment horizontal="center"/>
    </xf>
    <xf numFmtId="0" fontId="2" fillId="9" borderId="21" xfId="49" applyFill="1" applyBorder="1" applyAlignment="1">
      <alignment horizontal="center"/>
    </xf>
    <xf numFmtId="0" fontId="2" fillId="0" borderId="33" xfId="49" applyBorder="1"/>
    <xf numFmtId="0" fontId="6" fillId="2" borderId="34" xfId="49" applyFont="1" applyFill="1" applyBorder="1" applyAlignment="1">
      <alignment horizontal="center"/>
    </xf>
    <xf numFmtId="0" fontId="8" fillId="6" borderId="23" xfId="49" applyFont="1" applyFill="1" applyBorder="1" applyAlignment="1">
      <alignment horizontal="center"/>
    </xf>
    <xf numFmtId="0" fontId="8" fillId="6" borderId="24" xfId="49" applyFont="1" applyFill="1" applyBorder="1" applyAlignment="1">
      <alignment horizontal="center"/>
    </xf>
    <xf numFmtId="0" fontId="8" fillId="18" borderId="25" xfId="49" applyFont="1" applyFill="1" applyBorder="1" applyAlignment="1">
      <alignment horizontal="center"/>
    </xf>
    <xf numFmtId="0" fontId="8" fillId="9" borderId="22" xfId="49" applyFont="1" applyFill="1" applyBorder="1" applyAlignment="1">
      <alignment horizontal="center"/>
    </xf>
    <xf numFmtId="0" fontId="8" fillId="9" borderId="23" xfId="49" applyFont="1" applyFill="1" applyBorder="1" applyAlignment="1">
      <alignment horizontal="center"/>
    </xf>
    <xf numFmtId="0" fontId="8" fillId="9" borderId="24" xfId="49" applyFont="1" applyFill="1" applyBorder="1" applyAlignment="1">
      <alignment horizontal="center"/>
    </xf>
    <xf numFmtId="0" fontId="2" fillId="35" borderId="6" xfId="49" applyFill="1" applyBorder="1"/>
    <xf numFmtId="0" fontId="8" fillId="33" borderId="22" xfId="49" applyFont="1" applyFill="1" applyBorder="1" applyAlignment="1">
      <alignment horizontal="center"/>
    </xf>
    <xf numFmtId="0" fontId="8" fillId="33" borderId="25" xfId="49" applyFont="1" applyFill="1" applyBorder="1" applyAlignment="1">
      <alignment horizontal="center"/>
    </xf>
    <xf numFmtId="0" fontId="8" fillId="33" borderId="23" xfId="49" applyFont="1" applyFill="1" applyBorder="1" applyAlignment="1">
      <alignment horizontal="center"/>
    </xf>
    <xf numFmtId="0" fontId="8" fillId="33" borderId="24" xfId="49" applyFont="1" applyFill="1" applyBorder="1" applyAlignment="1">
      <alignment horizontal="center"/>
    </xf>
    <xf numFmtId="0" fontId="16" fillId="31" borderId="6" xfId="49" applyFont="1" applyFill="1" applyBorder="1"/>
    <xf numFmtId="0" fontId="10" fillId="4" borderId="6" xfId="49" applyFont="1" applyFill="1" applyBorder="1"/>
    <xf numFmtId="0" fontId="19" fillId="0" borderId="6" xfId="49" applyFont="1" applyBorder="1"/>
    <xf numFmtId="0" fontId="8" fillId="30" borderId="6" xfId="49" applyFont="1" applyFill="1" applyBorder="1" applyAlignment="1">
      <alignment horizontal="center"/>
    </xf>
    <xf numFmtId="0" fontId="35" fillId="0" borderId="22" xfId="49" applyFont="1" applyBorder="1" applyAlignment="1">
      <alignment horizontal="center" vertical="center"/>
    </xf>
    <xf numFmtId="0" fontId="2" fillId="36" borderId="0" xfId="49" applyFill="1"/>
    <xf numFmtId="0" fontId="12" fillId="2" borderId="6" xfId="49" applyFont="1" applyFill="1" applyBorder="1" applyAlignment="1">
      <alignment horizontal="center"/>
    </xf>
    <xf numFmtId="0" fontId="35" fillId="19" borderId="23" xfId="49" applyFont="1" applyFill="1" applyBorder="1" applyAlignment="1">
      <alignment horizontal="center" vertical="center"/>
    </xf>
    <xf numFmtId="0" fontId="27" fillId="2" borderId="22" xfId="49" applyFont="1" applyFill="1" applyBorder="1" applyAlignment="1">
      <alignment horizontal="center" vertical="center"/>
    </xf>
    <xf numFmtId="0" fontId="27" fillId="0" borderId="22" xfId="49" applyFont="1" applyBorder="1" applyAlignment="1">
      <alignment horizontal="center" vertical="center"/>
    </xf>
    <xf numFmtId="0" fontId="27" fillId="2" borderId="25" xfId="49" applyFont="1" applyFill="1" applyBorder="1" applyAlignment="1">
      <alignment horizontal="center" vertical="center"/>
    </xf>
    <xf numFmtId="0" fontId="2" fillId="33" borderId="6" xfId="49" applyFill="1" applyBorder="1"/>
    <xf numFmtId="0" fontId="2" fillId="2" borderId="35" xfId="49" applyFill="1" applyBorder="1" applyAlignment="1">
      <alignment horizontal="center"/>
    </xf>
    <xf numFmtId="0" fontId="6" fillId="2" borderId="36" xfId="49" applyFont="1" applyFill="1" applyBorder="1" applyAlignment="1">
      <alignment horizontal="center"/>
    </xf>
    <xf numFmtId="0" fontId="6" fillId="2" borderId="37" xfId="49" applyFont="1" applyFill="1" applyBorder="1" applyAlignment="1">
      <alignment horizontal="center"/>
    </xf>
    <xf numFmtId="0" fontId="25" fillId="19" borderId="23" xfId="49" applyFont="1" applyFill="1" applyBorder="1" applyAlignment="1">
      <alignment horizontal="center"/>
    </xf>
    <xf numFmtId="0" fontId="39" fillId="0" borderId="23" xfId="49" applyFont="1" applyBorder="1" applyAlignment="1">
      <alignment horizontal="center" vertical="center"/>
    </xf>
    <xf numFmtId="0" fontId="39" fillId="0" borderId="24" xfId="49" applyFont="1" applyBorder="1" applyAlignment="1">
      <alignment horizontal="center" vertical="center"/>
    </xf>
    <xf numFmtId="0" fontId="5" fillId="2" borderId="20" xfId="51" applyFont="1" applyFill="1" applyBorder="1" applyAlignment="1">
      <alignment horizontal="center"/>
    </xf>
    <xf numFmtId="0" fontId="10" fillId="0" borderId="22" xfId="49" applyFont="1" applyBorder="1" applyAlignment="1">
      <alignment horizontal="center" vertical="center"/>
    </xf>
    <xf numFmtId="0" fontId="35" fillId="19" borderId="22" xfId="49" applyFont="1" applyFill="1" applyBorder="1" applyAlignment="1">
      <alignment horizontal="center" vertical="center"/>
    </xf>
    <xf numFmtId="0" fontId="35" fillId="19" borderId="6" xfId="49" applyFont="1" applyFill="1" applyBorder="1" applyAlignment="1">
      <alignment horizontal="center" vertical="center"/>
    </xf>
    <xf numFmtId="0" fontId="2" fillId="31" borderId="33" xfId="49" applyFill="1" applyBorder="1"/>
    <xf numFmtId="0" fontId="12" fillId="30" borderId="23" xfId="49" applyFont="1" applyFill="1" applyBorder="1" applyAlignment="1">
      <alignment horizontal="center"/>
    </xf>
    <xf numFmtId="0" fontId="10" fillId="0" borderId="21" xfId="49" applyFont="1" applyBorder="1" applyAlignment="1">
      <alignment horizontal="left"/>
    </xf>
    <xf numFmtId="0" fontId="12" fillId="25" borderId="24" xfId="49" applyFont="1" applyFill="1" applyBorder="1" applyAlignment="1">
      <alignment horizontal="center"/>
    </xf>
    <xf numFmtId="0" fontId="8" fillId="19" borderId="38" xfId="49" applyFont="1" applyFill="1" applyBorder="1" applyAlignment="1">
      <alignment horizontal="center"/>
    </xf>
    <xf numFmtId="0" fontId="2" fillId="2" borderId="20" xfId="49" applyFill="1" applyBorder="1" applyAlignment="1">
      <alignment horizontal="center" vertical="center"/>
    </xf>
    <xf numFmtId="0" fontId="2" fillId="6" borderId="21" xfId="49" applyFill="1" applyBorder="1" applyAlignment="1">
      <alignment horizontal="left"/>
    </xf>
    <xf numFmtId="0" fontId="2" fillId="6" borderId="20" xfId="49" applyFill="1" applyBorder="1" applyAlignment="1">
      <alignment horizontal="center"/>
    </xf>
    <xf numFmtId="0" fontId="2" fillId="6" borderId="21" xfId="49" applyFill="1" applyBorder="1" applyAlignment="1">
      <alignment horizontal="center"/>
    </xf>
    <xf numFmtId="0" fontId="9" fillId="6" borderId="25" xfId="49" applyFont="1" applyFill="1" applyBorder="1" applyAlignment="1">
      <alignment horizontal="center"/>
    </xf>
    <xf numFmtId="0" fontId="9" fillId="6" borderId="23" xfId="49" applyFont="1" applyFill="1" applyBorder="1" applyAlignment="1">
      <alignment horizontal="center"/>
    </xf>
    <xf numFmtId="0" fontId="8" fillId="6" borderId="25" xfId="49" applyFont="1" applyFill="1" applyBorder="1" applyAlignment="1">
      <alignment horizontal="center"/>
    </xf>
    <xf numFmtId="0" fontId="2" fillId="6" borderId="6" xfId="49" applyFill="1" applyBorder="1"/>
    <xf numFmtId="0" fontId="10" fillId="6" borderId="6" xfId="49" applyFont="1" applyFill="1" applyBorder="1"/>
    <xf numFmtId="0" fontId="13" fillId="6" borderId="25" xfId="49" applyFont="1" applyFill="1" applyBorder="1" applyAlignment="1">
      <alignment horizontal="center"/>
    </xf>
    <xf numFmtId="0" fontId="13" fillId="6" borderId="23" xfId="49" applyFont="1" applyFill="1" applyBorder="1" applyAlignment="1">
      <alignment horizontal="center"/>
    </xf>
    <xf numFmtId="0" fontId="15" fillId="2" borderId="22" xfId="49" applyFont="1" applyFill="1" applyBorder="1" applyAlignment="1">
      <alignment horizontal="center"/>
    </xf>
    <xf numFmtId="0" fontId="15" fillId="2" borderId="23" xfId="49" applyFont="1" applyFill="1" applyBorder="1" applyAlignment="1">
      <alignment horizontal="center"/>
    </xf>
    <xf numFmtId="0" fontId="15" fillId="2" borderId="24" xfId="49" applyFont="1" applyFill="1" applyBorder="1" applyAlignment="1">
      <alignment horizontal="center"/>
    </xf>
    <xf numFmtId="0" fontId="12" fillId="3" borderId="24" xfId="49" applyFont="1" applyFill="1" applyBorder="1" applyAlignment="1">
      <alignment horizontal="center"/>
    </xf>
    <xf numFmtId="0" fontId="12" fillId="3" borderId="22" xfId="49" applyFont="1" applyFill="1" applyBorder="1" applyAlignment="1">
      <alignment horizontal="center"/>
    </xf>
    <xf numFmtId="0" fontId="15" fillId="19" borderId="22" xfId="49" applyFont="1" applyFill="1" applyBorder="1" applyAlignment="1">
      <alignment horizontal="center"/>
    </xf>
    <xf numFmtId="0" fontId="40" fillId="19" borderId="22" xfId="49" applyFont="1" applyFill="1" applyBorder="1" applyAlignment="1">
      <alignment horizontal="center"/>
    </xf>
    <xf numFmtId="0" fontId="15" fillId="2" borderId="25" xfId="49" applyFont="1" applyFill="1" applyBorder="1" applyAlignment="1">
      <alignment horizontal="center"/>
    </xf>
    <xf numFmtId="0" fontId="40" fillId="2" borderId="25" xfId="49" applyFont="1" applyFill="1" applyBorder="1" applyAlignment="1">
      <alignment horizontal="center"/>
    </xf>
    <xf numFmtId="0" fontId="40" fillId="2" borderId="23" xfId="49" applyFont="1" applyFill="1" applyBorder="1" applyAlignment="1">
      <alignment horizontal="center"/>
    </xf>
    <xf numFmtId="0" fontId="41" fillId="2" borderId="25" xfId="49" applyFont="1" applyFill="1" applyBorder="1" applyAlignment="1">
      <alignment horizontal="center"/>
    </xf>
    <xf numFmtId="0" fontId="41" fillId="2" borderId="23" xfId="49" applyFont="1" applyFill="1" applyBorder="1" applyAlignment="1">
      <alignment horizontal="center"/>
    </xf>
    <xf numFmtId="0" fontId="42" fillId="2" borderId="20" xfId="49" applyFont="1" applyFill="1" applyBorder="1" applyAlignment="1">
      <alignment horizontal="center"/>
    </xf>
    <xf numFmtId="0" fontId="13" fillId="19" borderId="22" xfId="49" applyFont="1" applyFill="1" applyBorder="1" applyAlignment="1">
      <alignment horizontal="center"/>
    </xf>
    <xf numFmtId="0" fontId="8" fillId="23" borderId="25" xfId="49" applyFont="1" applyFill="1" applyBorder="1" applyAlignment="1">
      <alignment horizontal="center"/>
    </xf>
    <xf numFmtId="0" fontId="8" fillId="23" borderId="23" xfId="49" applyFont="1" applyFill="1" applyBorder="1" applyAlignment="1">
      <alignment horizontal="center"/>
    </xf>
    <xf numFmtId="0" fontId="8" fillId="23" borderId="24" xfId="49" applyFont="1" applyFill="1" applyBorder="1" applyAlignment="1">
      <alignment horizontal="center"/>
    </xf>
    <xf numFmtId="0" fontId="2" fillId="15" borderId="21" xfId="49" applyFill="1" applyBorder="1" applyAlignment="1">
      <alignment horizontal="left"/>
    </xf>
    <xf numFmtId="0" fontId="6" fillId="15" borderId="20" xfId="49" applyFont="1" applyFill="1" applyBorder="1" applyAlignment="1">
      <alignment horizontal="center"/>
    </xf>
    <xf numFmtId="0" fontId="2" fillId="15" borderId="20" xfId="49" applyFill="1" applyBorder="1" applyAlignment="1">
      <alignment horizontal="center"/>
    </xf>
    <xf numFmtId="0" fontId="2" fillId="15" borderId="21" xfId="49" applyFill="1" applyBorder="1" applyAlignment="1">
      <alignment horizontal="center"/>
    </xf>
    <xf numFmtId="0" fontId="20" fillId="4" borderId="25" xfId="49" applyFont="1" applyFill="1" applyBorder="1" applyAlignment="1">
      <alignment horizontal="center"/>
    </xf>
    <xf numFmtId="0" fontId="20" fillId="4" borderId="23" xfId="49" applyFont="1" applyFill="1" applyBorder="1" applyAlignment="1">
      <alignment horizontal="center"/>
    </xf>
    <xf numFmtId="0" fontId="8" fillId="37" borderId="22" xfId="49" applyFont="1" applyFill="1" applyBorder="1" applyAlignment="1">
      <alignment horizontal="center"/>
    </xf>
    <xf numFmtId="0" fontId="8" fillId="37" borderId="23" xfId="49" applyFont="1" applyFill="1" applyBorder="1" applyAlignment="1">
      <alignment horizontal="center"/>
    </xf>
    <xf numFmtId="0" fontId="8" fillId="37" borderId="24" xfId="49" applyFont="1" applyFill="1" applyBorder="1" applyAlignment="1">
      <alignment horizontal="center"/>
    </xf>
    <xf numFmtId="0" fontId="43" fillId="0" borderId="25" xfId="49" applyFont="1" applyBorder="1" applyAlignment="1">
      <alignment horizontal="left" vertical="center"/>
    </xf>
    <xf numFmtId="0" fontId="8" fillId="10" borderId="22" xfId="49" applyFont="1" applyFill="1" applyBorder="1" applyAlignment="1">
      <alignment horizontal="center"/>
    </xf>
    <xf numFmtId="0" fontId="8" fillId="10" borderId="23" xfId="49" applyFont="1" applyFill="1" applyBorder="1" applyAlignment="1">
      <alignment horizontal="center"/>
    </xf>
    <xf numFmtId="0" fontId="8" fillId="10" borderId="24" xfId="49" applyFont="1" applyFill="1" applyBorder="1" applyAlignment="1">
      <alignment horizontal="center"/>
    </xf>
    <xf numFmtId="0" fontId="12" fillId="10" borderId="24" xfId="49" applyFont="1" applyFill="1" applyBorder="1" applyAlignment="1">
      <alignment horizontal="center"/>
    </xf>
    <xf numFmtId="0" fontId="2" fillId="18" borderId="23" xfId="49" applyFill="1" applyBorder="1" applyAlignment="1">
      <alignment horizontal="center" vertical="center"/>
    </xf>
    <xf numFmtId="0" fontId="2" fillId="4" borderId="20" xfId="49" applyFill="1" applyBorder="1" applyAlignment="1">
      <alignment horizontal="center"/>
    </xf>
    <xf numFmtId="0" fontId="9" fillId="21" borderId="22" xfId="49" applyFont="1" applyFill="1" applyBorder="1" applyAlignment="1">
      <alignment horizontal="center"/>
    </xf>
    <xf numFmtId="0" fontId="9" fillId="21" borderId="23" xfId="49" applyFont="1" applyFill="1" applyBorder="1" applyAlignment="1">
      <alignment horizontal="center"/>
    </xf>
    <xf numFmtId="0" fontId="9" fillId="21" borderId="24" xfId="49" applyFont="1" applyFill="1" applyBorder="1" applyAlignment="1">
      <alignment horizontal="center"/>
    </xf>
    <xf numFmtId="0" fontId="13" fillId="21" borderId="22" xfId="49" applyFont="1" applyFill="1" applyBorder="1" applyAlignment="1">
      <alignment horizontal="center"/>
    </xf>
    <xf numFmtId="0" fontId="12" fillId="21" borderId="25" xfId="49" applyFont="1" applyFill="1" applyBorder="1" applyAlignment="1">
      <alignment horizontal="center"/>
    </xf>
    <xf numFmtId="0" fontId="8" fillId="38" borderId="22" xfId="49" applyFont="1" applyFill="1" applyBorder="1" applyAlignment="1">
      <alignment horizontal="center"/>
    </xf>
    <xf numFmtId="0" fontId="8" fillId="38" borderId="23" xfId="49" applyFont="1" applyFill="1" applyBorder="1" applyAlignment="1">
      <alignment horizontal="center"/>
    </xf>
    <xf numFmtId="0" fontId="8" fillId="38" borderId="24" xfId="49" applyFont="1" applyFill="1" applyBorder="1" applyAlignment="1">
      <alignment horizontal="center"/>
    </xf>
    <xf numFmtId="0" fontId="8" fillId="2" borderId="29" xfId="49" applyFont="1" applyFill="1" applyBorder="1" applyAlignment="1">
      <alignment horizontal="center"/>
    </xf>
    <xf numFmtId="0" fontId="8" fillId="24" borderId="22" xfId="49" applyFont="1" applyFill="1" applyBorder="1" applyAlignment="1">
      <alignment horizontal="center"/>
    </xf>
    <xf numFmtId="0" fontId="8" fillId="24" borderId="23" xfId="49" applyFont="1" applyFill="1" applyBorder="1" applyAlignment="1">
      <alignment horizontal="center"/>
    </xf>
    <xf numFmtId="0" fontId="8" fillId="24" borderId="24" xfId="49" applyFont="1" applyFill="1" applyBorder="1" applyAlignment="1">
      <alignment horizontal="center"/>
    </xf>
    <xf numFmtId="0" fontId="8" fillId="24" borderId="25" xfId="49" applyFont="1" applyFill="1" applyBorder="1" applyAlignment="1">
      <alignment horizontal="center"/>
    </xf>
    <xf numFmtId="22" fontId="0" fillId="0" borderId="0" xfId="0" applyNumberFormat="1"/>
    <xf numFmtId="16" fontId="0" fillId="0" borderId="0" xfId="0" applyNumberFormat="1"/>
    <xf numFmtId="0" fontId="38" fillId="2" borderId="0" xfId="50" applyFill="1" applyAlignment="1">
      <alignment horizontal="center"/>
    </xf>
    <xf numFmtId="0" fontId="38" fillId="4" borderId="0" xfId="50" applyFill="1" applyAlignment="1">
      <alignment horizontal="center"/>
    </xf>
    <xf numFmtId="0" fontId="44" fillId="0" borderId="0" xfId="50" applyFont="1" applyAlignment="1">
      <alignment horizontal="center"/>
    </xf>
    <xf numFmtId="0" fontId="38" fillId="0" borderId="0" xfId="50" applyAlignment="1">
      <alignment horizontal="center"/>
    </xf>
    <xf numFmtId="14" fontId="38" fillId="0" borderId="0" xfId="50" applyNumberFormat="1" applyAlignment="1">
      <alignment horizontal="center"/>
    </xf>
    <xf numFmtId="0" fontId="38" fillId="3" borderId="6" xfId="50" applyFill="1" applyBorder="1" applyAlignment="1">
      <alignment horizontal="center"/>
    </xf>
    <xf numFmtId="14" fontId="38" fillId="3" borderId="6" xfId="50" applyNumberFormat="1" applyFill="1" applyBorder="1" applyAlignment="1">
      <alignment horizontal="center"/>
    </xf>
    <xf numFmtId="0" fontId="38" fillId="0" borderId="6" xfId="50" applyBorder="1" applyAlignment="1">
      <alignment horizontal="center"/>
    </xf>
    <xf numFmtId="0" fontId="38" fillId="2" borderId="6" xfId="50" applyFill="1" applyBorder="1" applyAlignment="1">
      <alignment horizontal="center"/>
    </xf>
    <xf numFmtId="14" fontId="38" fillId="0" borderId="6" xfId="50" applyNumberFormat="1" applyBorder="1" applyAlignment="1">
      <alignment horizontal="center"/>
    </xf>
    <xf numFmtId="0" fontId="38" fillId="0" borderId="0" xfId="50" applyAlignment="1">
      <alignment horizontal="center" vertical="center" wrapText="1"/>
    </xf>
    <xf numFmtId="0" fontId="38" fillId="0" borderId="0" xfId="50" applyAlignment="1">
      <alignment vertical="center" wrapText="1"/>
    </xf>
    <xf numFmtId="0" fontId="45" fillId="0" borderId="6" xfId="50" applyFont="1" applyBorder="1" applyAlignment="1">
      <alignment horizontal="center" vertical="center"/>
    </xf>
    <xf numFmtId="0" fontId="38" fillId="4" borderId="6" xfId="50" applyFill="1" applyBorder="1" applyAlignment="1">
      <alignment horizontal="center"/>
    </xf>
    <xf numFmtId="0" fontId="45" fillId="0" borderId="0" xfId="50" applyFont="1" applyAlignment="1">
      <alignment horizontal="center" vertical="center"/>
    </xf>
    <xf numFmtId="0" fontId="33" fillId="0" borderId="0" xfId="50" applyFont="1" applyAlignment="1">
      <alignment horizontal="center" vertical="center"/>
    </xf>
    <xf numFmtId="0" fontId="33" fillId="0" borderId="0" xfId="50" applyFont="1"/>
    <xf numFmtId="14" fontId="38" fillId="2" borderId="6" xfId="50" applyNumberFormat="1" applyFill="1" applyBorder="1" applyAlignment="1">
      <alignment horizontal="center"/>
    </xf>
    <xf numFmtId="0" fontId="33" fillId="0" borderId="6" xfId="50" applyFont="1" applyBorder="1" applyAlignment="1">
      <alignment horizontal="center"/>
    </xf>
    <xf numFmtId="0" fontId="45" fillId="2" borderId="6" xfId="50" applyFont="1" applyFill="1" applyBorder="1" applyAlignment="1">
      <alignment horizontal="center" vertical="center"/>
    </xf>
    <xf numFmtId="0" fontId="33" fillId="2" borderId="0" xfId="50" applyFont="1" applyFill="1" applyAlignment="1">
      <alignment horizontal="center"/>
    </xf>
    <xf numFmtId="14" fontId="38" fillId="2" borderId="0" xfId="50" applyNumberFormat="1" applyFill="1" applyAlignment="1">
      <alignment horizontal="center"/>
    </xf>
    <xf numFmtId="0" fontId="46" fillId="0" borderId="6" xfId="50" applyFont="1" applyBorder="1" applyAlignment="1">
      <alignment vertical="center"/>
    </xf>
    <xf numFmtId="0" fontId="5" fillId="0" borderId="6" xfId="50" applyFont="1" applyBorder="1" applyAlignment="1">
      <alignment horizontal="center" vertical="center"/>
    </xf>
    <xf numFmtId="0" fontId="33" fillId="0" borderId="0" xfId="50" applyFont="1" applyAlignment="1">
      <alignment horizontal="center"/>
    </xf>
    <xf numFmtId="176" fontId="38" fillId="0" borderId="6" xfId="50" applyNumberFormat="1" applyBorder="1" applyAlignment="1">
      <alignment horizontal="center"/>
    </xf>
    <xf numFmtId="0" fontId="38" fillId="13" borderId="6" xfId="50" applyFill="1" applyBorder="1" applyAlignment="1">
      <alignment horizontal="center"/>
    </xf>
    <xf numFmtId="0" fontId="44" fillId="0" borderId="6" xfId="50" applyFont="1" applyBorder="1" applyAlignment="1">
      <alignment horizontal="center"/>
    </xf>
    <xf numFmtId="14" fontId="44" fillId="0" borderId="6" xfId="50" applyNumberFormat="1" applyFont="1" applyBorder="1" applyAlignment="1">
      <alignment horizontal="center"/>
    </xf>
    <xf numFmtId="0" fontId="47" fillId="0" borderId="0" xfId="50" applyFont="1"/>
    <xf numFmtId="0" fontId="48" fillId="0" borderId="6" xfId="50" applyFont="1" applyBorder="1" applyAlignment="1">
      <alignment horizontal="center"/>
    </xf>
    <xf numFmtId="0" fontId="49" fillId="0" borderId="6" xfId="50" applyFont="1" applyBorder="1" applyAlignment="1">
      <alignment horizontal="center"/>
    </xf>
    <xf numFmtId="0" fontId="50" fillId="0" borderId="0" xfId="50" applyFont="1"/>
    <xf numFmtId="0" fontId="51" fillId="0" borderId="0" xfId="50" applyFont="1"/>
    <xf numFmtId="0" fontId="38" fillId="0" borderId="39" xfId="50" applyBorder="1" applyAlignment="1">
      <alignment horizontal="center"/>
    </xf>
    <xf numFmtId="0" fontId="38" fillId="4" borderId="31" xfId="50" applyFill="1" applyBorder="1" applyAlignment="1">
      <alignment horizontal="center"/>
    </xf>
    <xf numFmtId="0" fontId="38" fillId="0" borderId="31" xfId="50" applyBorder="1" applyAlignment="1">
      <alignment horizontal="center"/>
    </xf>
    <xf numFmtId="14" fontId="38" fillId="0" borderId="31" xfId="5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52" fillId="0" borderId="0" xfId="0" applyFont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Font="1" applyBorder="1" applyAlignment="1">
      <alignment wrapText="1"/>
    </xf>
    <xf numFmtId="0" fontId="0" fillId="0" borderId="6" xfId="0" applyFont="1" applyBorder="1" applyAlignment="1">
      <alignment vertical="center" wrapText="1"/>
    </xf>
    <xf numFmtId="0" fontId="0" fillId="0" borderId="6" xfId="0" applyBorder="1" applyAlignment="1" quotePrefix="1">
      <alignment vertical="center" wrapText="1"/>
    </xf>
    <xf numFmtId="0" fontId="0" fillId="0" borderId="6" xfId="0" applyFont="1" applyBorder="1" applyAlignment="1" quotePrefix="1">
      <alignment wrapText="1"/>
    </xf>
    <xf numFmtId="0" fontId="0" fillId="0" borderId="6" xfId="0" applyFont="1" applyBorder="1" applyAlignment="1" quotePrefix="1">
      <alignment vertical="center" wrapText="1"/>
    </xf>
    <xf numFmtId="0" fontId="38" fillId="4" borderId="6" xfId="50" applyFill="1" applyBorder="1" applyAlignment="1" quotePrefix="1">
      <alignment horizontal="center"/>
    </xf>
    <xf numFmtId="0" fontId="38" fillId="0" borderId="6" xfId="50" applyBorder="1" applyAlignment="1" quotePrefix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Normal_High-Medium-Low Runner_Cycle Time 25 April 2011_1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447675</xdr:colOff>
      <xdr:row>1</xdr:row>
      <xdr:rowOff>19050</xdr:rowOff>
    </xdr:from>
    <xdr:to>
      <xdr:col>22</xdr:col>
      <xdr:colOff>457200</xdr:colOff>
      <xdr:row>14</xdr:row>
      <xdr:rowOff>133350</xdr:rowOff>
    </xdr:to>
    <xdr:sp>
      <xdr:nvSpPr>
        <xdr:cNvPr id="3" name="Rectangle 2"/>
        <xdr:cNvSpPr/>
      </xdr:nvSpPr>
      <xdr:spPr>
        <a:xfrm>
          <a:off x="9363075" y="196850"/>
          <a:ext cx="6181725" cy="24257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104776</xdr:colOff>
      <xdr:row>4</xdr:row>
      <xdr:rowOff>171450</xdr:rowOff>
    </xdr:from>
    <xdr:to>
      <xdr:col>17</xdr:col>
      <xdr:colOff>485776</xdr:colOff>
      <xdr:row>6</xdr:row>
      <xdr:rowOff>171450</xdr:rowOff>
    </xdr:to>
    <xdr:sp>
      <xdr:nvSpPr>
        <xdr:cNvPr id="2" name="Rectangle: Rounded Corners 1"/>
        <xdr:cNvSpPr/>
      </xdr:nvSpPr>
      <xdr:spPr>
        <a:xfrm>
          <a:off x="9705975" y="882650"/>
          <a:ext cx="2438400" cy="3556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SMT LINE</a:t>
          </a:r>
          <a:r>
            <a:rPr lang="en-US" sz="1100" baseline="0">
              <a:solidFill>
                <a:sysClr val="windowText" lastClr="000000"/>
              </a:solidFill>
            </a:rPr>
            <a:t> CONFIGURATION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430531</xdr:colOff>
      <xdr:row>1</xdr:row>
      <xdr:rowOff>76199</xdr:rowOff>
    </xdr:from>
    <xdr:to>
      <xdr:col>19</xdr:col>
      <xdr:colOff>533400</xdr:colOff>
      <xdr:row>3</xdr:row>
      <xdr:rowOff>161924</xdr:rowOff>
    </xdr:to>
    <xdr:sp>
      <xdr:nvSpPr>
        <xdr:cNvPr id="4" name="TextBox 3"/>
        <xdr:cNvSpPr txBox="1"/>
      </xdr:nvSpPr>
      <xdr:spPr>
        <a:xfrm>
          <a:off x="11403330" y="253365"/>
          <a:ext cx="2160270" cy="441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SMT</a:t>
          </a:r>
          <a:r>
            <a:rPr lang="en-US" sz="1100" baseline="0"/>
            <a:t> LINE MANAGER </a:t>
          </a:r>
          <a:endParaRPr lang="en-US" sz="1100" baseline="0"/>
        </a:p>
        <a:p>
          <a:pPr algn="ctr"/>
          <a:r>
            <a:rPr lang="en-US" sz="1100" baseline="0"/>
            <a:t>(</a:t>
          </a:r>
          <a:r>
            <a:rPr lang="en-US" sz="1100"/>
            <a:t>Main Menu level</a:t>
          </a:r>
          <a:r>
            <a:rPr lang="en-US" sz="1100" baseline="0"/>
            <a:t> 1</a:t>
          </a:r>
          <a:r>
            <a:rPr lang="en-US" sz="1100"/>
            <a:t>)</a:t>
          </a:r>
          <a:endParaRPr lang="en-US" sz="1100"/>
        </a:p>
      </xdr:txBody>
    </xdr:sp>
    <xdr:clientData/>
  </xdr:twoCellAnchor>
  <xdr:twoCellAnchor>
    <xdr:from>
      <xdr:col>14</xdr:col>
      <xdr:colOff>95251</xdr:colOff>
      <xdr:row>8</xdr:row>
      <xdr:rowOff>142875</xdr:rowOff>
    </xdr:from>
    <xdr:to>
      <xdr:col>17</xdr:col>
      <xdr:colOff>495301</xdr:colOff>
      <xdr:row>10</xdr:row>
      <xdr:rowOff>142875</xdr:rowOff>
    </xdr:to>
    <xdr:sp>
      <xdr:nvSpPr>
        <xdr:cNvPr id="5" name="Rectangle: Rounded Corners 4"/>
        <xdr:cNvSpPr/>
      </xdr:nvSpPr>
      <xdr:spPr>
        <a:xfrm>
          <a:off x="9696450" y="1565275"/>
          <a:ext cx="2457450" cy="3556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PRODUCT CYCLETIME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428625</xdr:colOff>
      <xdr:row>4</xdr:row>
      <xdr:rowOff>152400</xdr:rowOff>
    </xdr:from>
    <xdr:to>
      <xdr:col>22</xdr:col>
      <xdr:colOff>200025</xdr:colOff>
      <xdr:row>6</xdr:row>
      <xdr:rowOff>152400</xdr:rowOff>
    </xdr:to>
    <xdr:sp>
      <xdr:nvSpPr>
        <xdr:cNvPr id="6" name="Rectangle: Rounded Corners 5"/>
        <xdr:cNvSpPr/>
      </xdr:nvSpPr>
      <xdr:spPr>
        <a:xfrm>
          <a:off x="12773025" y="863600"/>
          <a:ext cx="2514600" cy="3556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PRODUCT LINE</a:t>
          </a:r>
          <a:r>
            <a:rPr lang="en-US" sz="1100" baseline="0">
              <a:solidFill>
                <a:sysClr val="windowText" lastClr="000000"/>
              </a:solidFill>
            </a:rPr>
            <a:t> ALLOCATION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438150</xdr:colOff>
      <xdr:row>8</xdr:row>
      <xdr:rowOff>123825</xdr:rowOff>
    </xdr:from>
    <xdr:to>
      <xdr:col>22</xdr:col>
      <xdr:colOff>190500</xdr:colOff>
      <xdr:row>10</xdr:row>
      <xdr:rowOff>123825</xdr:rowOff>
    </xdr:to>
    <xdr:sp>
      <xdr:nvSpPr>
        <xdr:cNvPr id="7" name="Rectangle: Rounded Corners 6"/>
        <xdr:cNvSpPr/>
      </xdr:nvSpPr>
      <xdr:spPr>
        <a:xfrm>
          <a:off x="12782550" y="1546225"/>
          <a:ext cx="2495550" cy="3556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NEW PRODUCT LINE ALLOCATION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</xdr:colOff>
      <xdr:row>19</xdr:row>
      <xdr:rowOff>171450</xdr:rowOff>
    </xdr:from>
    <xdr:to>
      <xdr:col>8</xdr:col>
      <xdr:colOff>590551</xdr:colOff>
      <xdr:row>33</xdr:row>
      <xdr:rowOff>95250</xdr:rowOff>
    </xdr:to>
    <xdr:sp>
      <xdr:nvSpPr>
        <xdr:cNvPr id="8" name="Rectangle 7"/>
        <xdr:cNvSpPr/>
      </xdr:nvSpPr>
      <xdr:spPr>
        <a:xfrm>
          <a:off x="0" y="3549650"/>
          <a:ext cx="6076950" cy="24130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592456</xdr:colOff>
      <xdr:row>20</xdr:row>
      <xdr:rowOff>38099</xdr:rowOff>
    </xdr:from>
    <xdr:to>
      <xdr:col>6</xdr:col>
      <xdr:colOff>85725</xdr:colOff>
      <xdr:row>22</xdr:row>
      <xdr:rowOff>123824</xdr:rowOff>
    </xdr:to>
    <xdr:sp>
      <xdr:nvSpPr>
        <xdr:cNvPr id="9" name="TextBox 8"/>
        <xdr:cNvSpPr txBox="1"/>
      </xdr:nvSpPr>
      <xdr:spPr>
        <a:xfrm>
          <a:off x="1964055" y="3593465"/>
          <a:ext cx="2236470" cy="441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SMT LINE CONFIGURATION</a:t>
          </a:r>
          <a:endParaRPr lang="en-US" sz="1100"/>
        </a:p>
        <a:p>
          <a:pPr algn="ctr"/>
          <a:r>
            <a:rPr lang="en-US" sz="1100" baseline="0"/>
            <a:t>(</a:t>
          </a:r>
          <a:r>
            <a:rPr lang="en-US" sz="1100"/>
            <a:t>Main Menu level</a:t>
          </a:r>
          <a:r>
            <a:rPr lang="en-US" sz="1100" baseline="0"/>
            <a:t> 2</a:t>
          </a:r>
          <a:r>
            <a:rPr lang="en-US" sz="1100"/>
            <a:t>)</a:t>
          </a:r>
          <a:endParaRPr lang="en-US" sz="1100"/>
        </a:p>
      </xdr:txBody>
    </xdr:sp>
    <xdr:clientData/>
  </xdr:twoCellAnchor>
  <xdr:twoCellAnchor>
    <xdr:from>
      <xdr:col>2</xdr:col>
      <xdr:colOff>38101</xdr:colOff>
      <xdr:row>23</xdr:row>
      <xdr:rowOff>66675</xdr:rowOff>
    </xdr:from>
    <xdr:to>
      <xdr:col>6</xdr:col>
      <xdr:colOff>409575</xdr:colOff>
      <xdr:row>25</xdr:row>
      <xdr:rowOff>66675</xdr:rowOff>
    </xdr:to>
    <xdr:sp>
      <xdr:nvSpPr>
        <xdr:cNvPr id="10" name="Rectangle: Rounded Corners 9"/>
        <xdr:cNvSpPr/>
      </xdr:nvSpPr>
      <xdr:spPr>
        <a:xfrm>
          <a:off x="1409700" y="4156075"/>
          <a:ext cx="3114675" cy="3556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Show all SMT lines and machine name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304801</xdr:colOff>
      <xdr:row>27</xdr:row>
      <xdr:rowOff>9525</xdr:rowOff>
    </xdr:from>
    <xdr:to>
      <xdr:col>4</xdr:col>
      <xdr:colOff>95251</xdr:colOff>
      <xdr:row>29</xdr:row>
      <xdr:rowOff>180975</xdr:rowOff>
    </xdr:to>
    <xdr:sp>
      <xdr:nvSpPr>
        <xdr:cNvPr id="11" name="Rectangle: Rounded Corners 10"/>
        <xdr:cNvSpPr/>
      </xdr:nvSpPr>
      <xdr:spPr>
        <a:xfrm>
          <a:off x="304800" y="4810125"/>
          <a:ext cx="2533650" cy="52387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Click single</a:t>
          </a:r>
          <a:r>
            <a:rPr lang="en-US" sz="1100" baseline="0">
              <a:solidFill>
                <a:sysClr val="windowText" lastClr="000000"/>
              </a:solidFill>
            </a:rPr>
            <a:t> line to show all machine software at the line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295276</xdr:colOff>
      <xdr:row>5</xdr:row>
      <xdr:rowOff>171450</xdr:rowOff>
    </xdr:from>
    <xdr:to>
      <xdr:col>14</xdr:col>
      <xdr:colOff>104776</xdr:colOff>
      <xdr:row>19</xdr:row>
      <xdr:rowOff>171450</xdr:rowOff>
    </xdr:to>
    <xdr:cxnSp>
      <xdr:nvCxnSpPr>
        <xdr:cNvPr id="13" name="Connector: Elbow 12"/>
        <xdr:cNvCxnSpPr>
          <a:stCxn id="2" idx="1"/>
          <a:endCxn id="8" idx="0"/>
        </xdr:cNvCxnSpPr>
      </xdr:nvCxnSpPr>
      <xdr:spPr>
        <a:xfrm rot="10800000" flipV="1">
          <a:off x="3038475" y="1060450"/>
          <a:ext cx="6667500" cy="2489200"/>
        </a:xfrm>
        <a:prstGeom prst="bentConnector2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371475</xdr:colOff>
      <xdr:row>27</xdr:row>
      <xdr:rowOff>28575</xdr:rowOff>
    </xdr:from>
    <xdr:to>
      <xdr:col>8</xdr:col>
      <xdr:colOff>333374</xdr:colOff>
      <xdr:row>29</xdr:row>
      <xdr:rowOff>180975</xdr:rowOff>
    </xdr:to>
    <xdr:sp>
      <xdr:nvSpPr>
        <xdr:cNvPr id="14" name="Rectangle: Rounded Corners 13"/>
        <xdr:cNvSpPr/>
      </xdr:nvSpPr>
      <xdr:spPr>
        <a:xfrm>
          <a:off x="3114675" y="4829175"/>
          <a:ext cx="2704465" cy="50482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Click to export all line, machine, software and nozzle configuration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295276</xdr:colOff>
      <xdr:row>30</xdr:row>
      <xdr:rowOff>38100</xdr:rowOff>
    </xdr:from>
    <xdr:to>
      <xdr:col>4</xdr:col>
      <xdr:colOff>85726</xdr:colOff>
      <xdr:row>33</xdr:row>
      <xdr:rowOff>19050</xdr:rowOff>
    </xdr:to>
    <xdr:sp>
      <xdr:nvSpPr>
        <xdr:cNvPr id="15" name="Rectangle: Rounded Corners 14"/>
        <xdr:cNvSpPr/>
      </xdr:nvSpPr>
      <xdr:spPr>
        <a:xfrm>
          <a:off x="295275" y="5372100"/>
          <a:ext cx="2533650" cy="5143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Click single</a:t>
          </a:r>
          <a:r>
            <a:rPr lang="en-US" sz="1100" baseline="0">
              <a:solidFill>
                <a:sysClr val="windowText" lastClr="000000"/>
              </a:solidFill>
            </a:rPr>
            <a:t> machine to show nozzle configuration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371476</xdr:colOff>
      <xdr:row>30</xdr:row>
      <xdr:rowOff>57150</xdr:rowOff>
    </xdr:from>
    <xdr:to>
      <xdr:col>8</xdr:col>
      <xdr:colOff>333375</xdr:colOff>
      <xdr:row>33</xdr:row>
      <xdr:rowOff>19050</xdr:rowOff>
    </xdr:to>
    <xdr:sp>
      <xdr:nvSpPr>
        <xdr:cNvPr id="17" name="Rectangle: Rounded Corners 16"/>
        <xdr:cNvSpPr/>
      </xdr:nvSpPr>
      <xdr:spPr>
        <a:xfrm>
          <a:off x="3114675" y="5391150"/>
          <a:ext cx="2705100" cy="4953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LINE/MACHINE</a:t>
          </a:r>
          <a:r>
            <a:rPr lang="en-US" sz="1100" baseline="0">
              <a:solidFill>
                <a:sysClr val="windowText" lastClr="000000"/>
              </a:solidFill>
            </a:rPr>
            <a:t> CONSTRAINTS SETUP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133351</xdr:colOff>
      <xdr:row>20</xdr:row>
      <xdr:rowOff>0</xdr:rowOff>
    </xdr:from>
    <xdr:to>
      <xdr:col>18</xdr:col>
      <xdr:colOff>114301</xdr:colOff>
      <xdr:row>33</xdr:row>
      <xdr:rowOff>114300</xdr:rowOff>
    </xdr:to>
    <xdr:sp>
      <xdr:nvSpPr>
        <xdr:cNvPr id="12" name="Rectangle 11"/>
        <xdr:cNvSpPr/>
      </xdr:nvSpPr>
      <xdr:spPr>
        <a:xfrm>
          <a:off x="6305550" y="3556000"/>
          <a:ext cx="6153150" cy="24257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400051</xdr:colOff>
      <xdr:row>26</xdr:row>
      <xdr:rowOff>85725</xdr:rowOff>
    </xdr:from>
    <xdr:to>
      <xdr:col>13</xdr:col>
      <xdr:colOff>190501</xdr:colOff>
      <xdr:row>29</xdr:row>
      <xdr:rowOff>66675</xdr:rowOff>
    </xdr:to>
    <xdr:sp>
      <xdr:nvSpPr>
        <xdr:cNvPr id="18" name="Rectangle: Rounded Corners 17"/>
        <xdr:cNvSpPr/>
      </xdr:nvSpPr>
      <xdr:spPr>
        <a:xfrm>
          <a:off x="6572250" y="4708525"/>
          <a:ext cx="2533650" cy="5143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Click button</a:t>
          </a:r>
          <a:r>
            <a:rPr lang="en-US" sz="1100" baseline="0">
              <a:solidFill>
                <a:sysClr val="windowText" lastClr="000000"/>
              </a:solidFill>
            </a:rPr>
            <a:t> to show all Product that do not meet Target cycletime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409575</xdr:colOff>
      <xdr:row>23</xdr:row>
      <xdr:rowOff>9525</xdr:rowOff>
    </xdr:from>
    <xdr:to>
      <xdr:col>17</xdr:col>
      <xdr:colOff>371474</xdr:colOff>
      <xdr:row>25</xdr:row>
      <xdr:rowOff>161925</xdr:rowOff>
    </xdr:to>
    <xdr:sp>
      <xdr:nvSpPr>
        <xdr:cNvPr id="19" name="Rectangle: Rounded Corners 18"/>
        <xdr:cNvSpPr/>
      </xdr:nvSpPr>
      <xdr:spPr>
        <a:xfrm>
          <a:off x="9324975" y="4098925"/>
          <a:ext cx="2704465" cy="5080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Click to export all product cycletime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409576</xdr:colOff>
      <xdr:row>29</xdr:row>
      <xdr:rowOff>161925</xdr:rowOff>
    </xdr:from>
    <xdr:to>
      <xdr:col>13</xdr:col>
      <xdr:colOff>200026</xdr:colOff>
      <xdr:row>32</xdr:row>
      <xdr:rowOff>171450</xdr:rowOff>
    </xdr:to>
    <xdr:sp>
      <xdr:nvSpPr>
        <xdr:cNvPr id="20" name="Rectangle: Rounded Corners 19"/>
        <xdr:cNvSpPr/>
      </xdr:nvSpPr>
      <xdr:spPr>
        <a:xfrm>
          <a:off x="6581775" y="5318125"/>
          <a:ext cx="2533650" cy="54292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Click button to show all Product cycletime that exceed Target cycletime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419101</xdr:colOff>
      <xdr:row>26</xdr:row>
      <xdr:rowOff>76200</xdr:rowOff>
    </xdr:from>
    <xdr:to>
      <xdr:col>17</xdr:col>
      <xdr:colOff>381000</xdr:colOff>
      <xdr:row>29</xdr:row>
      <xdr:rowOff>38100</xdr:rowOff>
    </xdr:to>
    <xdr:sp>
      <xdr:nvSpPr>
        <xdr:cNvPr id="21" name="Rectangle: Rounded Corners 20"/>
        <xdr:cNvSpPr/>
      </xdr:nvSpPr>
      <xdr:spPr>
        <a:xfrm>
          <a:off x="9334500" y="4699000"/>
          <a:ext cx="2705100" cy="49530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Upload</a:t>
          </a:r>
          <a:r>
            <a:rPr lang="en-US" sz="1100" baseline="0">
              <a:solidFill>
                <a:sysClr val="windowText" lastClr="000000"/>
              </a:solidFill>
            </a:rPr>
            <a:t> machine cycletime with</a:t>
          </a:r>
          <a:r>
            <a:rPr lang="en-US" sz="1100">
              <a:solidFill>
                <a:sysClr val="windowText" lastClr="000000"/>
              </a:solidFill>
            </a:rPr>
            <a:t> SGP_GEM_MACHINE_CYCLETIME.csv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30481</xdr:colOff>
      <xdr:row>20</xdr:row>
      <xdr:rowOff>85724</xdr:rowOff>
    </xdr:from>
    <xdr:to>
      <xdr:col>15</xdr:col>
      <xdr:colOff>133350</xdr:colOff>
      <xdr:row>22</xdr:row>
      <xdr:rowOff>171449</xdr:rowOff>
    </xdr:to>
    <xdr:sp>
      <xdr:nvSpPr>
        <xdr:cNvPr id="22" name="TextBox 21"/>
        <xdr:cNvSpPr txBox="1"/>
      </xdr:nvSpPr>
      <xdr:spPr>
        <a:xfrm>
          <a:off x="8260080" y="3641090"/>
          <a:ext cx="2160270" cy="441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PRODUCT</a:t>
          </a:r>
          <a:r>
            <a:rPr lang="en-US" sz="1100" baseline="0"/>
            <a:t> CYCLETIME</a:t>
          </a:r>
          <a:endParaRPr lang="en-US" sz="1100"/>
        </a:p>
        <a:p>
          <a:pPr algn="ctr"/>
          <a:r>
            <a:rPr lang="en-US" sz="1100" baseline="0"/>
            <a:t>(</a:t>
          </a:r>
          <a:r>
            <a:rPr lang="en-US" sz="1100"/>
            <a:t>Main Menu level</a:t>
          </a:r>
          <a:r>
            <a:rPr lang="en-US" sz="1100" baseline="0"/>
            <a:t> 2</a:t>
          </a:r>
          <a:r>
            <a:rPr lang="en-US" sz="1100"/>
            <a:t>)</a:t>
          </a:r>
          <a:endParaRPr lang="en-US" sz="1100"/>
        </a:p>
      </xdr:txBody>
    </xdr:sp>
    <xdr:clientData/>
  </xdr:twoCellAnchor>
  <xdr:twoCellAnchor>
    <xdr:from>
      <xdr:col>13</xdr:col>
      <xdr:colOff>428627</xdr:colOff>
      <xdr:row>10</xdr:row>
      <xdr:rowOff>142874</xdr:rowOff>
    </xdr:from>
    <xdr:to>
      <xdr:col>15</xdr:col>
      <xdr:colOff>600077</xdr:colOff>
      <xdr:row>19</xdr:row>
      <xdr:rowOff>190499</xdr:rowOff>
    </xdr:to>
    <xdr:cxnSp>
      <xdr:nvCxnSpPr>
        <xdr:cNvPr id="23" name="Connector: Elbow 22"/>
        <xdr:cNvCxnSpPr>
          <a:stCxn id="5" idx="2"/>
          <a:endCxn id="12" idx="0"/>
        </xdr:cNvCxnSpPr>
      </xdr:nvCxnSpPr>
      <xdr:spPr>
        <a:xfrm rot="5400000">
          <a:off x="9297670" y="1966595"/>
          <a:ext cx="1635125" cy="154305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409576</xdr:colOff>
      <xdr:row>23</xdr:row>
      <xdr:rowOff>19050</xdr:rowOff>
    </xdr:from>
    <xdr:to>
      <xdr:col>13</xdr:col>
      <xdr:colOff>200026</xdr:colOff>
      <xdr:row>26</xdr:row>
      <xdr:rowOff>0</xdr:rowOff>
    </xdr:to>
    <xdr:sp>
      <xdr:nvSpPr>
        <xdr:cNvPr id="26" name="Rectangle: Rounded Corners 25"/>
        <xdr:cNvSpPr/>
      </xdr:nvSpPr>
      <xdr:spPr>
        <a:xfrm>
          <a:off x="6581775" y="4108450"/>
          <a:ext cx="2533650" cy="5143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Query</a:t>
          </a:r>
          <a:r>
            <a:rPr lang="en-US" sz="1100" baseline="0">
              <a:solidFill>
                <a:sysClr val="windowText" lastClr="000000"/>
              </a:solidFill>
            </a:rPr>
            <a:t> function to show product cycletime based on line(s)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419101</xdr:colOff>
      <xdr:row>29</xdr:row>
      <xdr:rowOff>142874</xdr:rowOff>
    </xdr:from>
    <xdr:to>
      <xdr:col>18</xdr:col>
      <xdr:colOff>38100</xdr:colOff>
      <xdr:row>32</xdr:row>
      <xdr:rowOff>190499</xdr:rowOff>
    </xdr:to>
    <xdr:sp>
      <xdr:nvSpPr>
        <xdr:cNvPr id="27" name="Rectangle: Rounded Corners 26"/>
        <xdr:cNvSpPr/>
      </xdr:nvSpPr>
      <xdr:spPr>
        <a:xfrm>
          <a:off x="9334500" y="5298440"/>
          <a:ext cx="3048000" cy="56896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Upload</a:t>
          </a:r>
          <a:r>
            <a:rPr lang="en-US" sz="1100" baseline="0">
              <a:solidFill>
                <a:sysClr val="windowText" lastClr="000000"/>
              </a:solidFill>
            </a:rPr>
            <a:t> product information with</a:t>
          </a:r>
          <a:r>
            <a:rPr lang="en-US" sz="1100">
              <a:solidFill>
                <a:sysClr val="windowText" lastClr="000000"/>
              </a:solidFill>
            </a:rPr>
            <a:t> SGP_ASSEMBLY_BUILD_TO_MODULE.csv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314326</xdr:colOff>
      <xdr:row>20</xdr:row>
      <xdr:rowOff>0</xdr:rowOff>
    </xdr:from>
    <xdr:to>
      <xdr:col>27</xdr:col>
      <xdr:colOff>295276</xdr:colOff>
      <xdr:row>33</xdr:row>
      <xdr:rowOff>114300</xdr:rowOff>
    </xdr:to>
    <xdr:sp>
      <xdr:nvSpPr>
        <xdr:cNvPr id="28" name="Rectangle 27"/>
        <xdr:cNvSpPr/>
      </xdr:nvSpPr>
      <xdr:spPr>
        <a:xfrm>
          <a:off x="12658725" y="3556000"/>
          <a:ext cx="6153150" cy="24257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581026</xdr:colOff>
      <xdr:row>24</xdr:row>
      <xdr:rowOff>104774</xdr:rowOff>
    </xdr:from>
    <xdr:to>
      <xdr:col>22</xdr:col>
      <xdr:colOff>542925</xdr:colOff>
      <xdr:row>29</xdr:row>
      <xdr:rowOff>190499</xdr:rowOff>
    </xdr:to>
    <xdr:sp>
      <xdr:nvSpPr>
        <xdr:cNvPr id="32" name="Rectangle: Rounded Corners 31"/>
        <xdr:cNvSpPr/>
      </xdr:nvSpPr>
      <xdr:spPr>
        <a:xfrm>
          <a:off x="12925425" y="4371340"/>
          <a:ext cx="2705100" cy="96266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Upload</a:t>
          </a:r>
          <a:r>
            <a:rPr lang="en-US" sz="1100" baseline="0">
              <a:solidFill>
                <a:sysClr val="windowText" lastClr="000000"/>
              </a:solidFill>
            </a:rPr>
            <a:t> product data</a:t>
          </a:r>
          <a:endParaRPr lang="en-US" sz="1100" baseline="0">
            <a:solidFill>
              <a:sysClr val="windowText" lastClr="000000"/>
            </a:solidFill>
          </a:endParaRPr>
        </a:p>
        <a:p>
          <a:pPr algn="ctr"/>
          <a:r>
            <a:rPr lang="en-US" sz="1100" baseline="0">
              <a:solidFill>
                <a:sysClr val="windowText" lastClr="000000"/>
              </a:solidFill>
            </a:rPr>
            <a:t>Example of 10007680236_00.etf</a:t>
          </a:r>
          <a:endParaRPr lang="en-US" sz="1100" baseline="0">
            <a:solidFill>
              <a:sysClr val="windowText" lastClr="000000"/>
            </a:solidFill>
          </a:endParaRPr>
        </a:p>
        <a:p>
          <a:pPr algn="ctr"/>
          <a:r>
            <a:rPr lang="en-US" sz="1100" baseline="0">
              <a:solidFill>
                <a:sysClr val="windowText" lastClr="000000"/>
              </a:solidFill>
            </a:rPr>
            <a:t>Click button to perform best line simulation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78106</xdr:colOff>
      <xdr:row>20</xdr:row>
      <xdr:rowOff>85724</xdr:rowOff>
    </xdr:from>
    <xdr:to>
      <xdr:col>24</xdr:col>
      <xdr:colOff>457200</xdr:colOff>
      <xdr:row>22</xdr:row>
      <xdr:rowOff>171449</xdr:rowOff>
    </xdr:to>
    <xdr:sp>
      <xdr:nvSpPr>
        <xdr:cNvPr id="33" name="TextBox 32"/>
        <xdr:cNvSpPr txBox="1"/>
      </xdr:nvSpPr>
      <xdr:spPr>
        <a:xfrm>
          <a:off x="14479905" y="3641090"/>
          <a:ext cx="2436495" cy="441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NEW PRODUCT LINE ALLOCATION</a:t>
          </a:r>
          <a:endParaRPr lang="en-US" sz="1100"/>
        </a:p>
        <a:p>
          <a:pPr algn="ctr"/>
          <a:r>
            <a:rPr lang="en-US" sz="1100" baseline="0"/>
            <a:t>(</a:t>
          </a:r>
          <a:r>
            <a:rPr lang="en-US" sz="1100"/>
            <a:t>Main Menu level</a:t>
          </a:r>
          <a:r>
            <a:rPr lang="en-US" sz="1100" baseline="0"/>
            <a:t> 2</a:t>
          </a:r>
          <a:r>
            <a:rPr lang="en-US" sz="1100"/>
            <a:t>)</a:t>
          </a:r>
          <a:endParaRPr lang="en-US" sz="1100"/>
        </a:p>
      </xdr:txBody>
    </xdr:sp>
    <xdr:clientData/>
  </xdr:twoCellAnchor>
  <xdr:twoCellAnchor>
    <xdr:from>
      <xdr:col>20</xdr:col>
      <xdr:colOff>314326</xdr:colOff>
      <xdr:row>10</xdr:row>
      <xdr:rowOff>123824</xdr:rowOff>
    </xdr:from>
    <xdr:to>
      <xdr:col>23</xdr:col>
      <xdr:colOff>2</xdr:colOff>
      <xdr:row>19</xdr:row>
      <xdr:rowOff>190499</xdr:rowOff>
    </xdr:to>
    <xdr:cxnSp>
      <xdr:nvCxnSpPr>
        <xdr:cNvPr id="37" name="Connector: Elbow 36"/>
        <xdr:cNvCxnSpPr>
          <a:stCxn id="7" idx="2"/>
          <a:endCxn id="28" idx="0"/>
        </xdr:cNvCxnSpPr>
      </xdr:nvCxnSpPr>
      <xdr:spPr>
        <a:xfrm rot="16200000" flipH="1">
          <a:off x="14074775" y="1856740"/>
          <a:ext cx="1654175" cy="174371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76201</xdr:colOff>
      <xdr:row>24</xdr:row>
      <xdr:rowOff>114300</xdr:rowOff>
    </xdr:from>
    <xdr:to>
      <xdr:col>27</xdr:col>
      <xdr:colOff>38100</xdr:colOff>
      <xdr:row>30</xdr:row>
      <xdr:rowOff>57150</xdr:rowOff>
    </xdr:to>
    <xdr:sp>
      <xdr:nvSpPr>
        <xdr:cNvPr id="43" name="Rectangle: Rounded Corners 42"/>
        <xdr:cNvSpPr/>
      </xdr:nvSpPr>
      <xdr:spPr>
        <a:xfrm>
          <a:off x="15849600" y="4381500"/>
          <a:ext cx="2705100" cy="10096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Upload</a:t>
          </a:r>
          <a:r>
            <a:rPr lang="en-US" sz="1100" baseline="0">
              <a:solidFill>
                <a:sysClr val="windowText" lastClr="000000"/>
              </a:solidFill>
            </a:rPr>
            <a:t> product part number-nozzle data with</a:t>
          </a:r>
          <a:r>
            <a:rPr lang="en-US" sz="1100">
              <a:solidFill>
                <a:sysClr val="windowText" lastClr="000000"/>
              </a:solidFill>
            </a:rPr>
            <a:t> SGP_COMPONENT_DATA_GSM_GE_HEAD GC13.csv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314326</xdr:colOff>
      <xdr:row>35</xdr:row>
      <xdr:rowOff>171450</xdr:rowOff>
    </xdr:from>
    <xdr:to>
      <xdr:col>27</xdr:col>
      <xdr:colOff>295276</xdr:colOff>
      <xdr:row>49</xdr:row>
      <xdr:rowOff>95250</xdr:rowOff>
    </xdr:to>
    <xdr:sp>
      <xdr:nvSpPr>
        <xdr:cNvPr id="44" name="Rectangle 43"/>
        <xdr:cNvSpPr/>
      </xdr:nvSpPr>
      <xdr:spPr>
        <a:xfrm>
          <a:off x="12658725" y="6394450"/>
          <a:ext cx="6153150" cy="24130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78106</xdr:colOff>
      <xdr:row>36</xdr:row>
      <xdr:rowOff>66674</xdr:rowOff>
    </xdr:from>
    <xdr:to>
      <xdr:col>24</xdr:col>
      <xdr:colOff>457200</xdr:colOff>
      <xdr:row>38</xdr:row>
      <xdr:rowOff>152399</xdr:rowOff>
    </xdr:to>
    <xdr:sp>
      <xdr:nvSpPr>
        <xdr:cNvPr id="45" name="TextBox 44"/>
        <xdr:cNvSpPr txBox="1"/>
      </xdr:nvSpPr>
      <xdr:spPr>
        <a:xfrm>
          <a:off x="14479905" y="6466840"/>
          <a:ext cx="2436495" cy="441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NEW PRODUCT LINE ALLOCATION</a:t>
          </a:r>
          <a:endParaRPr lang="en-US" sz="1100"/>
        </a:p>
        <a:p>
          <a:pPr algn="ctr"/>
          <a:r>
            <a:rPr lang="en-US" sz="1100" baseline="0"/>
            <a:t>(</a:t>
          </a:r>
          <a:r>
            <a:rPr lang="en-US" sz="1100"/>
            <a:t>Main Menu level</a:t>
          </a:r>
          <a:r>
            <a:rPr lang="en-US" sz="1100" baseline="0"/>
            <a:t> 3)</a:t>
          </a:r>
          <a:endParaRPr lang="en-US" sz="1100"/>
        </a:p>
      </xdr:txBody>
    </xdr:sp>
    <xdr:clientData/>
  </xdr:twoCellAnchor>
  <xdr:twoCellAnchor>
    <xdr:from>
      <xdr:col>20</xdr:col>
      <xdr:colOff>133351</xdr:colOff>
      <xdr:row>38</xdr:row>
      <xdr:rowOff>190499</xdr:rowOff>
    </xdr:from>
    <xdr:to>
      <xdr:col>25</xdr:col>
      <xdr:colOff>571500</xdr:colOff>
      <xdr:row>47</xdr:row>
      <xdr:rowOff>123824</xdr:rowOff>
    </xdr:to>
    <xdr:sp>
      <xdr:nvSpPr>
        <xdr:cNvPr id="46" name="Rectangle: Rounded Corners 45"/>
        <xdr:cNvSpPr/>
      </xdr:nvSpPr>
      <xdr:spPr>
        <a:xfrm>
          <a:off x="13849350" y="6934200"/>
          <a:ext cx="3867150" cy="154559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Software perform calculation, consider</a:t>
          </a:r>
          <a:r>
            <a:rPr lang="en-US" sz="1100" baseline="0">
              <a:solidFill>
                <a:sysClr val="windowText" lastClr="000000"/>
              </a:solidFill>
            </a:rPr>
            <a:t> component part#-nozzle, line constrain and propose user with the available and best line for the new product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561976</xdr:colOff>
      <xdr:row>29</xdr:row>
      <xdr:rowOff>190498</xdr:rowOff>
    </xdr:from>
    <xdr:to>
      <xdr:col>23</xdr:col>
      <xdr:colOff>1</xdr:colOff>
      <xdr:row>35</xdr:row>
      <xdr:rowOff>171449</xdr:rowOff>
    </xdr:to>
    <xdr:cxnSp>
      <xdr:nvCxnSpPr>
        <xdr:cNvPr id="47" name="Connector: Elbow 46"/>
        <xdr:cNvCxnSpPr>
          <a:stCxn id="32" idx="2"/>
          <a:endCxn id="44" idx="0"/>
        </xdr:cNvCxnSpPr>
      </xdr:nvCxnSpPr>
      <xdr:spPr>
        <a:xfrm rot="16200000" flipH="1">
          <a:off x="14495145" y="5116195"/>
          <a:ext cx="1060450" cy="149542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495301</xdr:colOff>
      <xdr:row>20</xdr:row>
      <xdr:rowOff>0</xdr:rowOff>
    </xdr:from>
    <xdr:to>
      <xdr:col>36</xdr:col>
      <xdr:colOff>476251</xdr:colOff>
      <xdr:row>33</xdr:row>
      <xdr:rowOff>114300</xdr:rowOff>
    </xdr:to>
    <xdr:sp>
      <xdr:nvSpPr>
        <xdr:cNvPr id="52" name="Rectangle 51"/>
        <xdr:cNvSpPr/>
      </xdr:nvSpPr>
      <xdr:spPr>
        <a:xfrm>
          <a:off x="19011900" y="3556000"/>
          <a:ext cx="6153150" cy="2425700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152401</xdr:colOff>
      <xdr:row>24</xdr:row>
      <xdr:rowOff>104774</xdr:rowOff>
    </xdr:from>
    <xdr:to>
      <xdr:col>32</xdr:col>
      <xdr:colOff>114300</xdr:colOff>
      <xdr:row>29</xdr:row>
      <xdr:rowOff>190499</xdr:rowOff>
    </xdr:to>
    <xdr:sp>
      <xdr:nvSpPr>
        <xdr:cNvPr id="53" name="Rectangle: Rounded Corners 52"/>
        <xdr:cNvSpPr/>
      </xdr:nvSpPr>
      <xdr:spPr>
        <a:xfrm>
          <a:off x="19354800" y="4371340"/>
          <a:ext cx="2705100" cy="96266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Upload/create with</a:t>
          </a:r>
          <a:r>
            <a:rPr lang="en-US" sz="1100" baseline="0">
              <a:solidFill>
                <a:sysClr val="windowText" lastClr="000000"/>
              </a:solidFill>
            </a:rPr>
            <a:t> SGP_FAMILY_GROUPINGS_DETAIL.csv or user input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30</xdr:col>
      <xdr:colOff>259081</xdr:colOff>
      <xdr:row>20</xdr:row>
      <xdr:rowOff>85724</xdr:rowOff>
    </xdr:from>
    <xdr:to>
      <xdr:col>34</xdr:col>
      <xdr:colOff>28575</xdr:colOff>
      <xdr:row>22</xdr:row>
      <xdr:rowOff>171449</xdr:rowOff>
    </xdr:to>
    <xdr:sp>
      <xdr:nvSpPr>
        <xdr:cNvPr id="54" name="TextBox 53"/>
        <xdr:cNvSpPr txBox="1"/>
      </xdr:nvSpPr>
      <xdr:spPr>
        <a:xfrm>
          <a:off x="20833080" y="3641090"/>
          <a:ext cx="2512695" cy="441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PRODUCT LINE ALLOCATION</a:t>
          </a:r>
          <a:endParaRPr lang="en-US" sz="1100"/>
        </a:p>
        <a:p>
          <a:pPr algn="ctr"/>
          <a:r>
            <a:rPr lang="en-US" sz="1100" baseline="0"/>
            <a:t>(</a:t>
          </a:r>
          <a:r>
            <a:rPr lang="en-US" sz="1100"/>
            <a:t>Main Menu level</a:t>
          </a:r>
          <a:r>
            <a:rPr lang="en-US" sz="1100" baseline="0"/>
            <a:t> 2</a:t>
          </a:r>
          <a:r>
            <a:rPr lang="en-US" sz="1100"/>
            <a:t>)</a:t>
          </a:r>
          <a:endParaRPr lang="en-US" sz="1100"/>
        </a:p>
      </xdr:txBody>
    </xdr:sp>
    <xdr:clientData/>
  </xdr:twoCellAnchor>
  <xdr:twoCellAnchor>
    <xdr:from>
      <xdr:col>32</xdr:col>
      <xdr:colOff>257176</xdr:colOff>
      <xdr:row>24</xdr:row>
      <xdr:rowOff>114300</xdr:rowOff>
    </xdr:from>
    <xdr:to>
      <xdr:col>36</xdr:col>
      <xdr:colOff>219075</xdr:colOff>
      <xdr:row>30</xdr:row>
      <xdr:rowOff>57150</xdr:rowOff>
    </xdr:to>
    <xdr:sp>
      <xdr:nvSpPr>
        <xdr:cNvPr id="55" name="Rectangle: Rounded Corners 54"/>
        <xdr:cNvSpPr/>
      </xdr:nvSpPr>
      <xdr:spPr>
        <a:xfrm>
          <a:off x="22202775" y="4381500"/>
          <a:ext cx="2705100" cy="100965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Perform query based on current product line allocation</a:t>
          </a:r>
          <a:r>
            <a:rPr lang="en-US" sz="1100" baseline="0">
              <a:solidFill>
                <a:sysClr val="windowText" lastClr="000000"/>
              </a:solidFill>
            </a:rPr>
            <a:t> &amp;</a:t>
          </a:r>
          <a:r>
            <a:rPr lang="en-US" sz="1100">
              <a:solidFill>
                <a:sysClr val="windowText" lastClr="000000"/>
              </a:solidFill>
            </a:rPr>
            <a:t> grouping details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200025</xdr:colOff>
      <xdr:row>5</xdr:row>
      <xdr:rowOff>152400</xdr:rowOff>
    </xdr:from>
    <xdr:to>
      <xdr:col>32</xdr:col>
      <xdr:colOff>180976</xdr:colOff>
      <xdr:row>20</xdr:row>
      <xdr:rowOff>0</xdr:rowOff>
    </xdr:to>
    <xdr:cxnSp>
      <xdr:nvCxnSpPr>
        <xdr:cNvPr id="56" name="Connector: Elbow 55"/>
        <xdr:cNvCxnSpPr>
          <a:stCxn id="6" idx="3"/>
          <a:endCxn id="52" idx="0"/>
        </xdr:cNvCxnSpPr>
      </xdr:nvCxnSpPr>
      <xdr:spPr>
        <a:xfrm>
          <a:off x="15287625" y="1041400"/>
          <a:ext cx="6838950" cy="2514600"/>
        </a:xfrm>
        <a:prstGeom prst="bentConnector2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7" sqref="A7"/>
    </sheetView>
  </sheetViews>
  <sheetFormatPr defaultColWidth="9.14166666666667" defaultRowHeight="14" outlineLevelRow="7"/>
  <cols>
    <col min="1" max="1" width="100.141666666667" style="535" customWidth="1"/>
    <col min="2" max="16384" width="9.14166666666667" style="535"/>
  </cols>
  <sheetData>
    <row r="1" spans="1:1">
      <c r="A1" s="536" t="s">
        <v>0</v>
      </c>
    </row>
    <row r="3" s="533" customFormat="1" spans="1:1">
      <c r="A3" s="537" t="s">
        <v>1</v>
      </c>
    </row>
    <row r="4" spans="1:1">
      <c r="A4" s="540" t="s">
        <v>2</v>
      </c>
    </row>
    <row r="5" spans="1:1">
      <c r="A5" s="540" t="s">
        <v>3</v>
      </c>
    </row>
    <row r="6" spans="1:1">
      <c r="A6" s="540" t="s">
        <v>4</v>
      </c>
    </row>
    <row r="7" spans="1:1">
      <c r="A7" s="540" t="s">
        <v>5</v>
      </c>
    </row>
    <row r="8" spans="1:1">
      <c r="A8" s="540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70" zoomScaleNormal="70" topLeftCell="E1" workbookViewId="0">
      <pane ySplit="3" topLeftCell="A8" activePane="bottomLeft" state="frozen"/>
      <selection/>
      <selection pane="bottomLeft" activeCell="E10" sqref="E10"/>
    </sheetView>
  </sheetViews>
  <sheetFormatPr defaultColWidth="9.14166666666667" defaultRowHeight="14" outlineLevelCol="7"/>
  <cols>
    <col min="1" max="1" width="6.70833333333333" style="533" customWidth="1"/>
    <col min="2" max="2" width="30.7083333333333" style="534" customWidth="1"/>
    <col min="3" max="4" width="40.7083333333333" style="534" customWidth="1"/>
    <col min="5" max="5" width="70.7083333333333" style="534" customWidth="1"/>
    <col min="6" max="6" width="20.7083333333333" style="533" customWidth="1"/>
    <col min="7" max="7" width="10.7083333333333" style="533" customWidth="1"/>
    <col min="8" max="8" width="29.1666666666667" style="535" customWidth="1"/>
    <col min="9" max="16384" width="9.14166666666667" style="535"/>
  </cols>
  <sheetData>
    <row r="1" spans="1:8">
      <c r="A1" s="536" t="s">
        <v>6</v>
      </c>
    </row>
    <row r="3" s="533" customFormat="1" ht="28" spans="1:8">
      <c r="A3" s="537" t="s">
        <v>7</v>
      </c>
      <c r="B3" s="538" t="s">
        <v>8</v>
      </c>
      <c r="C3" s="538" t="s">
        <v>9</v>
      </c>
      <c r="D3" s="538" t="s">
        <v>10</v>
      </c>
      <c r="E3" s="538" t="s">
        <v>11</v>
      </c>
      <c r="F3" s="538" t="s">
        <v>12</v>
      </c>
      <c r="G3" s="538" t="s">
        <v>13</v>
      </c>
      <c r="H3" s="537" t="s">
        <v>14</v>
      </c>
    </row>
    <row r="4" ht="70" spans="1:8">
      <c r="A4" s="537">
        <v>1</v>
      </c>
      <c r="B4" s="539" t="s">
        <v>15</v>
      </c>
      <c r="C4" s="543" t="s">
        <v>16</v>
      </c>
      <c r="D4" s="543" t="s">
        <v>17</v>
      </c>
      <c r="E4" s="543" t="s">
        <v>18</v>
      </c>
      <c r="F4" s="537" t="s">
        <v>19</v>
      </c>
      <c r="G4" s="537" t="s">
        <v>20</v>
      </c>
      <c r="H4" s="540"/>
    </row>
    <row r="5" ht="112" spans="1:8">
      <c r="A5" s="537">
        <v>2</v>
      </c>
      <c r="B5" s="539" t="s">
        <v>21</v>
      </c>
      <c r="C5" s="543" t="s">
        <v>22</v>
      </c>
      <c r="D5" s="543" t="s">
        <v>23</v>
      </c>
      <c r="E5" s="543" t="s">
        <v>24</v>
      </c>
      <c r="F5" s="537" t="s">
        <v>19</v>
      </c>
      <c r="G5" s="537" t="s">
        <v>20</v>
      </c>
      <c r="H5" s="539" t="s">
        <v>25</v>
      </c>
    </row>
    <row r="6" ht="84" spans="1:8">
      <c r="A6" s="537">
        <v>3</v>
      </c>
      <c r="B6" s="539" t="s">
        <v>26</v>
      </c>
      <c r="C6" s="543" t="s">
        <v>27</v>
      </c>
      <c r="D6" s="543" t="s">
        <v>28</v>
      </c>
      <c r="E6" s="543" t="s">
        <v>29</v>
      </c>
      <c r="F6" s="537" t="s">
        <v>30</v>
      </c>
      <c r="G6" s="537"/>
      <c r="H6" s="540"/>
    </row>
    <row r="7" ht="178" customHeight="1" spans="1:8">
      <c r="A7" s="537">
        <v>4</v>
      </c>
      <c r="B7" s="539" t="s">
        <v>31</v>
      </c>
      <c r="C7" s="543" t="s">
        <v>27</v>
      </c>
      <c r="D7" s="543" t="s">
        <v>32</v>
      </c>
      <c r="E7" s="543" t="s">
        <v>33</v>
      </c>
      <c r="F7" s="537" t="s">
        <v>34</v>
      </c>
      <c r="G7" s="537" t="s">
        <v>20</v>
      </c>
      <c r="H7" s="539" t="s">
        <v>35</v>
      </c>
    </row>
    <row r="8" ht="252" spans="1:8">
      <c r="A8" s="537">
        <v>5</v>
      </c>
      <c r="B8" s="539" t="s">
        <v>36</v>
      </c>
      <c r="C8" s="544" t="s">
        <v>37</v>
      </c>
      <c r="D8" s="543" t="s">
        <v>38</v>
      </c>
      <c r="E8" s="545" t="s">
        <v>39</v>
      </c>
      <c r="F8" s="537" t="s">
        <v>19</v>
      </c>
      <c r="G8" s="537" t="s">
        <v>20</v>
      </c>
      <c r="H8" s="540"/>
    </row>
    <row r="9" ht="126" spans="1:8">
      <c r="A9" s="537">
        <v>6</v>
      </c>
      <c r="B9" s="539" t="s">
        <v>40</v>
      </c>
      <c r="C9" s="545" t="s">
        <v>41</v>
      </c>
      <c r="D9" s="543" t="s">
        <v>42</v>
      </c>
      <c r="E9" s="545" t="s">
        <v>43</v>
      </c>
      <c r="F9" s="537" t="s">
        <v>19</v>
      </c>
      <c r="G9" s="537" t="s">
        <v>20</v>
      </c>
      <c r="H9" s="539" t="s">
        <v>44</v>
      </c>
    </row>
    <row r="10" ht="168" spans="1:8">
      <c r="A10" s="537">
        <v>7</v>
      </c>
      <c r="B10" s="539" t="s">
        <v>45</v>
      </c>
      <c r="C10" s="543" t="s">
        <v>46</v>
      </c>
      <c r="D10" s="543" t="s">
        <v>47</v>
      </c>
      <c r="E10" s="543" t="s">
        <v>48</v>
      </c>
      <c r="F10" s="537" t="s">
        <v>34</v>
      </c>
      <c r="G10" s="537"/>
      <c r="H10" s="540"/>
    </row>
    <row r="11" ht="140" spans="1:8">
      <c r="A11" s="537">
        <v>8</v>
      </c>
      <c r="B11" s="539" t="s">
        <v>45</v>
      </c>
      <c r="C11" s="543" t="s">
        <v>49</v>
      </c>
      <c r="D11" s="543" t="s">
        <v>50</v>
      </c>
      <c r="E11" s="543" t="s">
        <v>51</v>
      </c>
      <c r="F11" s="537" t="s">
        <v>34</v>
      </c>
      <c r="G11" s="537"/>
      <c r="H11" s="540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AA12" sqref="AA12"/>
    </sheetView>
  </sheetViews>
  <sheetFormatPr defaultColWidth="9" defaultRowHeight="14"/>
  <sheetData/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7"/>
  <sheetViews>
    <sheetView zoomScale="80" zoomScaleNormal="80" workbookViewId="0">
      <pane xSplit="3" ySplit="1" topLeftCell="D2" activePane="bottomRight" state="frozen"/>
      <selection/>
      <selection pane="topRight"/>
      <selection pane="bottomLeft"/>
      <selection pane="bottomRight" activeCell="B1" sqref="B1:N12"/>
    </sheetView>
  </sheetViews>
  <sheetFormatPr defaultColWidth="9" defaultRowHeight="12.5"/>
  <cols>
    <col min="1" max="1" width="17.1416666666667" style="498" hidden="1" customWidth="1"/>
    <col min="2" max="2" width="22" style="498" customWidth="1"/>
    <col min="3" max="3" width="27.425" style="498" customWidth="1"/>
    <col min="4" max="5" width="21.1416666666667" style="498" customWidth="1"/>
    <col min="6" max="6" width="28.425" style="498" customWidth="1"/>
    <col min="7" max="7" width="36.8583333333333" style="498" customWidth="1"/>
    <col min="8" max="10" width="26" style="498" customWidth="1"/>
    <col min="11" max="11" width="23.2833333333333" style="498" customWidth="1"/>
    <col min="12" max="12" width="35.2833333333333" style="498" customWidth="1"/>
    <col min="13" max="13" width="9" style="498" hidden="1" customWidth="1"/>
    <col min="14" max="14" width="10.8583333333333" style="499" customWidth="1"/>
    <col min="15" max="15" width="9" style="498" hidden="1" customWidth="1"/>
    <col min="16" max="16" width="13" style="498" hidden="1" customWidth="1"/>
    <col min="17" max="17" width="9" style="498" hidden="1" customWidth="1"/>
    <col min="18" max="18" width="13" style="498" hidden="1" customWidth="1"/>
    <col min="19" max="19" width="12.425" style="498" hidden="1" customWidth="1"/>
    <col min="20" max="257" width="9.14166666666667" style="498"/>
    <col min="258" max="258" width="17.1416666666667" style="498" customWidth="1"/>
    <col min="259" max="259" width="22" style="498" customWidth="1"/>
    <col min="260" max="260" width="27.425" style="498" customWidth="1"/>
    <col min="261" max="261" width="21.1416666666667" style="498" customWidth="1"/>
    <col min="262" max="262" width="28.425" style="498" customWidth="1"/>
    <col min="263" max="263" width="36.8583333333333" style="498" customWidth="1"/>
    <col min="264" max="266" width="26" style="498" customWidth="1"/>
    <col min="267" max="267" width="23.2833333333333" style="498" customWidth="1"/>
    <col min="268" max="268" width="35.2833333333333" style="498" customWidth="1"/>
    <col min="269" max="269" width="9.14166666666667" style="498"/>
    <col min="270" max="270" width="10.8583333333333" style="498" customWidth="1"/>
    <col min="271" max="271" width="9.14166666666667" style="498"/>
    <col min="272" max="272" width="13" style="498" customWidth="1"/>
    <col min="273" max="273" width="9.14166666666667" style="498"/>
    <col min="274" max="274" width="13" style="498" customWidth="1"/>
    <col min="275" max="275" width="12.425" style="498" customWidth="1"/>
    <col min="276" max="513" width="9.14166666666667" style="498"/>
    <col min="514" max="514" width="17.1416666666667" style="498" customWidth="1"/>
    <col min="515" max="515" width="22" style="498" customWidth="1"/>
    <col min="516" max="516" width="27.425" style="498" customWidth="1"/>
    <col min="517" max="517" width="21.1416666666667" style="498" customWidth="1"/>
    <col min="518" max="518" width="28.425" style="498" customWidth="1"/>
    <col min="519" max="519" width="36.8583333333333" style="498" customWidth="1"/>
    <col min="520" max="522" width="26" style="498" customWidth="1"/>
    <col min="523" max="523" width="23.2833333333333" style="498" customWidth="1"/>
    <col min="524" max="524" width="35.2833333333333" style="498" customWidth="1"/>
    <col min="525" max="525" width="9.14166666666667" style="498"/>
    <col min="526" max="526" width="10.8583333333333" style="498" customWidth="1"/>
    <col min="527" max="527" width="9.14166666666667" style="498"/>
    <col min="528" max="528" width="13" style="498" customWidth="1"/>
    <col min="529" max="529" width="9.14166666666667" style="498"/>
    <col min="530" max="530" width="13" style="498" customWidth="1"/>
    <col min="531" max="531" width="12.425" style="498" customWidth="1"/>
    <col min="532" max="769" width="9.14166666666667" style="498"/>
    <col min="770" max="770" width="17.1416666666667" style="498" customWidth="1"/>
    <col min="771" max="771" width="22" style="498" customWidth="1"/>
    <col min="772" max="772" width="27.425" style="498" customWidth="1"/>
    <col min="773" max="773" width="21.1416666666667" style="498" customWidth="1"/>
    <col min="774" max="774" width="28.425" style="498" customWidth="1"/>
    <col min="775" max="775" width="36.8583333333333" style="498" customWidth="1"/>
    <col min="776" max="778" width="26" style="498" customWidth="1"/>
    <col min="779" max="779" width="23.2833333333333" style="498" customWidth="1"/>
    <col min="780" max="780" width="35.2833333333333" style="498" customWidth="1"/>
    <col min="781" max="781" width="9.14166666666667" style="498"/>
    <col min="782" max="782" width="10.8583333333333" style="498" customWidth="1"/>
    <col min="783" max="783" width="9.14166666666667" style="498"/>
    <col min="784" max="784" width="13" style="498" customWidth="1"/>
    <col min="785" max="785" width="9.14166666666667" style="498"/>
    <col min="786" max="786" width="13" style="498" customWidth="1"/>
    <col min="787" max="787" width="12.425" style="498" customWidth="1"/>
    <col min="788" max="1025" width="9.14166666666667" style="498"/>
    <col min="1026" max="1026" width="17.1416666666667" style="498" customWidth="1"/>
    <col min="1027" max="1027" width="22" style="498" customWidth="1"/>
    <col min="1028" max="1028" width="27.425" style="498" customWidth="1"/>
    <col min="1029" max="1029" width="21.1416666666667" style="498" customWidth="1"/>
    <col min="1030" max="1030" width="28.425" style="498" customWidth="1"/>
    <col min="1031" max="1031" width="36.8583333333333" style="498" customWidth="1"/>
    <col min="1032" max="1034" width="26" style="498" customWidth="1"/>
    <col min="1035" max="1035" width="23.2833333333333" style="498" customWidth="1"/>
    <col min="1036" max="1036" width="35.2833333333333" style="498" customWidth="1"/>
    <col min="1037" max="1037" width="9.14166666666667" style="498"/>
    <col min="1038" max="1038" width="10.8583333333333" style="498" customWidth="1"/>
    <col min="1039" max="1039" width="9.14166666666667" style="498"/>
    <col min="1040" max="1040" width="13" style="498" customWidth="1"/>
    <col min="1041" max="1041" width="9.14166666666667" style="498"/>
    <col min="1042" max="1042" width="13" style="498" customWidth="1"/>
    <col min="1043" max="1043" width="12.425" style="498" customWidth="1"/>
    <col min="1044" max="1281" width="9.14166666666667" style="498"/>
    <col min="1282" max="1282" width="17.1416666666667" style="498" customWidth="1"/>
    <col min="1283" max="1283" width="22" style="498" customWidth="1"/>
    <col min="1284" max="1284" width="27.425" style="498" customWidth="1"/>
    <col min="1285" max="1285" width="21.1416666666667" style="498" customWidth="1"/>
    <col min="1286" max="1286" width="28.425" style="498" customWidth="1"/>
    <col min="1287" max="1287" width="36.8583333333333" style="498" customWidth="1"/>
    <col min="1288" max="1290" width="26" style="498" customWidth="1"/>
    <col min="1291" max="1291" width="23.2833333333333" style="498" customWidth="1"/>
    <col min="1292" max="1292" width="35.2833333333333" style="498" customWidth="1"/>
    <col min="1293" max="1293" width="9.14166666666667" style="498"/>
    <col min="1294" max="1294" width="10.8583333333333" style="498" customWidth="1"/>
    <col min="1295" max="1295" width="9.14166666666667" style="498"/>
    <col min="1296" max="1296" width="13" style="498" customWidth="1"/>
    <col min="1297" max="1297" width="9.14166666666667" style="498"/>
    <col min="1298" max="1298" width="13" style="498" customWidth="1"/>
    <col min="1299" max="1299" width="12.425" style="498" customWidth="1"/>
    <col min="1300" max="1537" width="9.14166666666667" style="498"/>
    <col min="1538" max="1538" width="17.1416666666667" style="498" customWidth="1"/>
    <col min="1539" max="1539" width="22" style="498" customWidth="1"/>
    <col min="1540" max="1540" width="27.425" style="498" customWidth="1"/>
    <col min="1541" max="1541" width="21.1416666666667" style="498" customWidth="1"/>
    <col min="1542" max="1542" width="28.425" style="498" customWidth="1"/>
    <col min="1543" max="1543" width="36.8583333333333" style="498" customWidth="1"/>
    <col min="1544" max="1546" width="26" style="498" customWidth="1"/>
    <col min="1547" max="1547" width="23.2833333333333" style="498" customWidth="1"/>
    <col min="1548" max="1548" width="35.2833333333333" style="498" customWidth="1"/>
    <col min="1549" max="1549" width="9.14166666666667" style="498"/>
    <col min="1550" max="1550" width="10.8583333333333" style="498" customWidth="1"/>
    <col min="1551" max="1551" width="9.14166666666667" style="498"/>
    <col min="1552" max="1552" width="13" style="498" customWidth="1"/>
    <col min="1553" max="1553" width="9.14166666666667" style="498"/>
    <col min="1554" max="1554" width="13" style="498" customWidth="1"/>
    <col min="1555" max="1555" width="12.425" style="498" customWidth="1"/>
    <col min="1556" max="1793" width="9.14166666666667" style="498"/>
    <col min="1794" max="1794" width="17.1416666666667" style="498" customWidth="1"/>
    <col min="1795" max="1795" width="22" style="498" customWidth="1"/>
    <col min="1796" max="1796" width="27.425" style="498" customWidth="1"/>
    <col min="1797" max="1797" width="21.1416666666667" style="498" customWidth="1"/>
    <col min="1798" max="1798" width="28.425" style="498" customWidth="1"/>
    <col min="1799" max="1799" width="36.8583333333333" style="498" customWidth="1"/>
    <col min="1800" max="1802" width="26" style="498" customWidth="1"/>
    <col min="1803" max="1803" width="23.2833333333333" style="498" customWidth="1"/>
    <col min="1804" max="1804" width="35.2833333333333" style="498" customWidth="1"/>
    <col min="1805" max="1805" width="9.14166666666667" style="498"/>
    <col min="1806" max="1806" width="10.8583333333333" style="498" customWidth="1"/>
    <col min="1807" max="1807" width="9.14166666666667" style="498"/>
    <col min="1808" max="1808" width="13" style="498" customWidth="1"/>
    <col min="1809" max="1809" width="9.14166666666667" style="498"/>
    <col min="1810" max="1810" width="13" style="498" customWidth="1"/>
    <col min="1811" max="1811" width="12.425" style="498" customWidth="1"/>
    <col min="1812" max="2049" width="9.14166666666667" style="498"/>
    <col min="2050" max="2050" width="17.1416666666667" style="498" customWidth="1"/>
    <col min="2051" max="2051" width="22" style="498" customWidth="1"/>
    <col min="2052" max="2052" width="27.425" style="498" customWidth="1"/>
    <col min="2053" max="2053" width="21.1416666666667" style="498" customWidth="1"/>
    <col min="2054" max="2054" width="28.425" style="498" customWidth="1"/>
    <col min="2055" max="2055" width="36.8583333333333" style="498" customWidth="1"/>
    <col min="2056" max="2058" width="26" style="498" customWidth="1"/>
    <col min="2059" max="2059" width="23.2833333333333" style="498" customWidth="1"/>
    <col min="2060" max="2060" width="35.2833333333333" style="498" customWidth="1"/>
    <col min="2061" max="2061" width="9.14166666666667" style="498"/>
    <col min="2062" max="2062" width="10.8583333333333" style="498" customWidth="1"/>
    <col min="2063" max="2063" width="9.14166666666667" style="498"/>
    <col min="2064" max="2064" width="13" style="498" customWidth="1"/>
    <col min="2065" max="2065" width="9.14166666666667" style="498"/>
    <col min="2066" max="2066" width="13" style="498" customWidth="1"/>
    <col min="2067" max="2067" width="12.425" style="498" customWidth="1"/>
    <col min="2068" max="2305" width="9.14166666666667" style="498"/>
    <col min="2306" max="2306" width="17.1416666666667" style="498" customWidth="1"/>
    <col min="2307" max="2307" width="22" style="498" customWidth="1"/>
    <col min="2308" max="2308" width="27.425" style="498" customWidth="1"/>
    <col min="2309" max="2309" width="21.1416666666667" style="498" customWidth="1"/>
    <col min="2310" max="2310" width="28.425" style="498" customWidth="1"/>
    <col min="2311" max="2311" width="36.8583333333333" style="498" customWidth="1"/>
    <col min="2312" max="2314" width="26" style="498" customWidth="1"/>
    <col min="2315" max="2315" width="23.2833333333333" style="498" customWidth="1"/>
    <col min="2316" max="2316" width="35.2833333333333" style="498" customWidth="1"/>
    <col min="2317" max="2317" width="9.14166666666667" style="498"/>
    <col min="2318" max="2318" width="10.8583333333333" style="498" customWidth="1"/>
    <col min="2319" max="2319" width="9.14166666666667" style="498"/>
    <col min="2320" max="2320" width="13" style="498" customWidth="1"/>
    <col min="2321" max="2321" width="9.14166666666667" style="498"/>
    <col min="2322" max="2322" width="13" style="498" customWidth="1"/>
    <col min="2323" max="2323" width="12.425" style="498" customWidth="1"/>
    <col min="2324" max="2561" width="9.14166666666667" style="498"/>
    <col min="2562" max="2562" width="17.1416666666667" style="498" customWidth="1"/>
    <col min="2563" max="2563" width="22" style="498" customWidth="1"/>
    <col min="2564" max="2564" width="27.425" style="498" customWidth="1"/>
    <col min="2565" max="2565" width="21.1416666666667" style="498" customWidth="1"/>
    <col min="2566" max="2566" width="28.425" style="498" customWidth="1"/>
    <col min="2567" max="2567" width="36.8583333333333" style="498" customWidth="1"/>
    <col min="2568" max="2570" width="26" style="498" customWidth="1"/>
    <col min="2571" max="2571" width="23.2833333333333" style="498" customWidth="1"/>
    <col min="2572" max="2572" width="35.2833333333333" style="498" customWidth="1"/>
    <col min="2573" max="2573" width="9.14166666666667" style="498"/>
    <col min="2574" max="2574" width="10.8583333333333" style="498" customWidth="1"/>
    <col min="2575" max="2575" width="9.14166666666667" style="498"/>
    <col min="2576" max="2576" width="13" style="498" customWidth="1"/>
    <col min="2577" max="2577" width="9.14166666666667" style="498"/>
    <col min="2578" max="2578" width="13" style="498" customWidth="1"/>
    <col min="2579" max="2579" width="12.425" style="498" customWidth="1"/>
    <col min="2580" max="2817" width="9.14166666666667" style="498"/>
    <col min="2818" max="2818" width="17.1416666666667" style="498" customWidth="1"/>
    <col min="2819" max="2819" width="22" style="498" customWidth="1"/>
    <col min="2820" max="2820" width="27.425" style="498" customWidth="1"/>
    <col min="2821" max="2821" width="21.1416666666667" style="498" customWidth="1"/>
    <col min="2822" max="2822" width="28.425" style="498" customWidth="1"/>
    <col min="2823" max="2823" width="36.8583333333333" style="498" customWidth="1"/>
    <col min="2824" max="2826" width="26" style="498" customWidth="1"/>
    <col min="2827" max="2827" width="23.2833333333333" style="498" customWidth="1"/>
    <col min="2828" max="2828" width="35.2833333333333" style="498" customWidth="1"/>
    <col min="2829" max="2829" width="9.14166666666667" style="498"/>
    <col min="2830" max="2830" width="10.8583333333333" style="498" customWidth="1"/>
    <col min="2831" max="2831" width="9.14166666666667" style="498"/>
    <col min="2832" max="2832" width="13" style="498" customWidth="1"/>
    <col min="2833" max="2833" width="9.14166666666667" style="498"/>
    <col min="2834" max="2834" width="13" style="498" customWidth="1"/>
    <col min="2835" max="2835" width="12.425" style="498" customWidth="1"/>
    <col min="2836" max="3073" width="9.14166666666667" style="498"/>
    <col min="3074" max="3074" width="17.1416666666667" style="498" customWidth="1"/>
    <col min="3075" max="3075" width="22" style="498" customWidth="1"/>
    <col min="3076" max="3076" width="27.425" style="498" customWidth="1"/>
    <col min="3077" max="3077" width="21.1416666666667" style="498" customWidth="1"/>
    <col min="3078" max="3078" width="28.425" style="498" customWidth="1"/>
    <col min="3079" max="3079" width="36.8583333333333" style="498" customWidth="1"/>
    <col min="3080" max="3082" width="26" style="498" customWidth="1"/>
    <col min="3083" max="3083" width="23.2833333333333" style="498" customWidth="1"/>
    <col min="3084" max="3084" width="35.2833333333333" style="498" customWidth="1"/>
    <col min="3085" max="3085" width="9.14166666666667" style="498"/>
    <col min="3086" max="3086" width="10.8583333333333" style="498" customWidth="1"/>
    <col min="3087" max="3087" width="9.14166666666667" style="498"/>
    <col min="3088" max="3088" width="13" style="498" customWidth="1"/>
    <col min="3089" max="3089" width="9.14166666666667" style="498"/>
    <col min="3090" max="3090" width="13" style="498" customWidth="1"/>
    <col min="3091" max="3091" width="12.425" style="498" customWidth="1"/>
    <col min="3092" max="3329" width="9.14166666666667" style="498"/>
    <col min="3330" max="3330" width="17.1416666666667" style="498" customWidth="1"/>
    <col min="3331" max="3331" width="22" style="498" customWidth="1"/>
    <col min="3332" max="3332" width="27.425" style="498" customWidth="1"/>
    <col min="3333" max="3333" width="21.1416666666667" style="498" customWidth="1"/>
    <col min="3334" max="3334" width="28.425" style="498" customWidth="1"/>
    <col min="3335" max="3335" width="36.8583333333333" style="498" customWidth="1"/>
    <col min="3336" max="3338" width="26" style="498" customWidth="1"/>
    <col min="3339" max="3339" width="23.2833333333333" style="498" customWidth="1"/>
    <col min="3340" max="3340" width="35.2833333333333" style="498" customWidth="1"/>
    <col min="3341" max="3341" width="9.14166666666667" style="498"/>
    <col min="3342" max="3342" width="10.8583333333333" style="498" customWidth="1"/>
    <col min="3343" max="3343" width="9.14166666666667" style="498"/>
    <col min="3344" max="3344" width="13" style="498" customWidth="1"/>
    <col min="3345" max="3345" width="9.14166666666667" style="498"/>
    <col min="3346" max="3346" width="13" style="498" customWidth="1"/>
    <col min="3347" max="3347" width="12.425" style="498" customWidth="1"/>
    <col min="3348" max="3585" width="9.14166666666667" style="498"/>
    <col min="3586" max="3586" width="17.1416666666667" style="498" customWidth="1"/>
    <col min="3587" max="3587" width="22" style="498" customWidth="1"/>
    <col min="3588" max="3588" width="27.425" style="498" customWidth="1"/>
    <col min="3589" max="3589" width="21.1416666666667" style="498" customWidth="1"/>
    <col min="3590" max="3590" width="28.425" style="498" customWidth="1"/>
    <col min="3591" max="3591" width="36.8583333333333" style="498" customWidth="1"/>
    <col min="3592" max="3594" width="26" style="498" customWidth="1"/>
    <col min="3595" max="3595" width="23.2833333333333" style="498" customWidth="1"/>
    <col min="3596" max="3596" width="35.2833333333333" style="498" customWidth="1"/>
    <col min="3597" max="3597" width="9.14166666666667" style="498"/>
    <col min="3598" max="3598" width="10.8583333333333" style="498" customWidth="1"/>
    <col min="3599" max="3599" width="9.14166666666667" style="498"/>
    <col min="3600" max="3600" width="13" style="498" customWidth="1"/>
    <col min="3601" max="3601" width="9.14166666666667" style="498"/>
    <col min="3602" max="3602" width="13" style="498" customWidth="1"/>
    <col min="3603" max="3603" width="12.425" style="498" customWidth="1"/>
    <col min="3604" max="3841" width="9.14166666666667" style="498"/>
    <col min="3842" max="3842" width="17.1416666666667" style="498" customWidth="1"/>
    <col min="3843" max="3843" width="22" style="498" customWidth="1"/>
    <col min="3844" max="3844" width="27.425" style="498" customWidth="1"/>
    <col min="3845" max="3845" width="21.1416666666667" style="498" customWidth="1"/>
    <col min="3846" max="3846" width="28.425" style="498" customWidth="1"/>
    <col min="3847" max="3847" width="36.8583333333333" style="498" customWidth="1"/>
    <col min="3848" max="3850" width="26" style="498" customWidth="1"/>
    <col min="3851" max="3851" width="23.2833333333333" style="498" customWidth="1"/>
    <col min="3852" max="3852" width="35.2833333333333" style="498" customWidth="1"/>
    <col min="3853" max="3853" width="9.14166666666667" style="498"/>
    <col min="3854" max="3854" width="10.8583333333333" style="498" customWidth="1"/>
    <col min="3855" max="3855" width="9.14166666666667" style="498"/>
    <col min="3856" max="3856" width="13" style="498" customWidth="1"/>
    <col min="3857" max="3857" width="9.14166666666667" style="498"/>
    <col min="3858" max="3858" width="13" style="498" customWidth="1"/>
    <col min="3859" max="3859" width="12.425" style="498" customWidth="1"/>
    <col min="3860" max="4097" width="9.14166666666667" style="498"/>
    <col min="4098" max="4098" width="17.1416666666667" style="498" customWidth="1"/>
    <col min="4099" max="4099" width="22" style="498" customWidth="1"/>
    <col min="4100" max="4100" width="27.425" style="498" customWidth="1"/>
    <col min="4101" max="4101" width="21.1416666666667" style="498" customWidth="1"/>
    <col min="4102" max="4102" width="28.425" style="498" customWidth="1"/>
    <col min="4103" max="4103" width="36.8583333333333" style="498" customWidth="1"/>
    <col min="4104" max="4106" width="26" style="498" customWidth="1"/>
    <col min="4107" max="4107" width="23.2833333333333" style="498" customWidth="1"/>
    <col min="4108" max="4108" width="35.2833333333333" style="498" customWidth="1"/>
    <col min="4109" max="4109" width="9.14166666666667" style="498"/>
    <col min="4110" max="4110" width="10.8583333333333" style="498" customWidth="1"/>
    <col min="4111" max="4111" width="9.14166666666667" style="498"/>
    <col min="4112" max="4112" width="13" style="498" customWidth="1"/>
    <col min="4113" max="4113" width="9.14166666666667" style="498"/>
    <col min="4114" max="4114" width="13" style="498" customWidth="1"/>
    <col min="4115" max="4115" width="12.425" style="498" customWidth="1"/>
    <col min="4116" max="4353" width="9.14166666666667" style="498"/>
    <col min="4354" max="4354" width="17.1416666666667" style="498" customWidth="1"/>
    <col min="4355" max="4355" width="22" style="498" customWidth="1"/>
    <col min="4356" max="4356" width="27.425" style="498" customWidth="1"/>
    <col min="4357" max="4357" width="21.1416666666667" style="498" customWidth="1"/>
    <col min="4358" max="4358" width="28.425" style="498" customWidth="1"/>
    <col min="4359" max="4359" width="36.8583333333333" style="498" customWidth="1"/>
    <col min="4360" max="4362" width="26" style="498" customWidth="1"/>
    <col min="4363" max="4363" width="23.2833333333333" style="498" customWidth="1"/>
    <col min="4364" max="4364" width="35.2833333333333" style="498" customWidth="1"/>
    <col min="4365" max="4365" width="9.14166666666667" style="498"/>
    <col min="4366" max="4366" width="10.8583333333333" style="498" customWidth="1"/>
    <col min="4367" max="4367" width="9.14166666666667" style="498"/>
    <col min="4368" max="4368" width="13" style="498" customWidth="1"/>
    <col min="4369" max="4369" width="9.14166666666667" style="498"/>
    <col min="4370" max="4370" width="13" style="498" customWidth="1"/>
    <col min="4371" max="4371" width="12.425" style="498" customWidth="1"/>
    <col min="4372" max="4609" width="9.14166666666667" style="498"/>
    <col min="4610" max="4610" width="17.1416666666667" style="498" customWidth="1"/>
    <col min="4611" max="4611" width="22" style="498" customWidth="1"/>
    <col min="4612" max="4612" width="27.425" style="498" customWidth="1"/>
    <col min="4613" max="4613" width="21.1416666666667" style="498" customWidth="1"/>
    <col min="4614" max="4614" width="28.425" style="498" customWidth="1"/>
    <col min="4615" max="4615" width="36.8583333333333" style="498" customWidth="1"/>
    <col min="4616" max="4618" width="26" style="498" customWidth="1"/>
    <col min="4619" max="4619" width="23.2833333333333" style="498" customWidth="1"/>
    <col min="4620" max="4620" width="35.2833333333333" style="498" customWidth="1"/>
    <col min="4621" max="4621" width="9.14166666666667" style="498"/>
    <col min="4622" max="4622" width="10.8583333333333" style="498" customWidth="1"/>
    <col min="4623" max="4623" width="9.14166666666667" style="498"/>
    <col min="4624" max="4624" width="13" style="498" customWidth="1"/>
    <col min="4625" max="4625" width="9.14166666666667" style="498"/>
    <col min="4626" max="4626" width="13" style="498" customWidth="1"/>
    <col min="4627" max="4627" width="12.425" style="498" customWidth="1"/>
    <col min="4628" max="4865" width="9.14166666666667" style="498"/>
    <col min="4866" max="4866" width="17.1416666666667" style="498" customWidth="1"/>
    <col min="4867" max="4867" width="22" style="498" customWidth="1"/>
    <col min="4868" max="4868" width="27.425" style="498" customWidth="1"/>
    <col min="4869" max="4869" width="21.1416666666667" style="498" customWidth="1"/>
    <col min="4870" max="4870" width="28.425" style="498" customWidth="1"/>
    <col min="4871" max="4871" width="36.8583333333333" style="498" customWidth="1"/>
    <col min="4872" max="4874" width="26" style="498" customWidth="1"/>
    <col min="4875" max="4875" width="23.2833333333333" style="498" customWidth="1"/>
    <col min="4876" max="4876" width="35.2833333333333" style="498" customWidth="1"/>
    <col min="4877" max="4877" width="9.14166666666667" style="498"/>
    <col min="4878" max="4878" width="10.8583333333333" style="498" customWidth="1"/>
    <col min="4879" max="4879" width="9.14166666666667" style="498"/>
    <col min="4880" max="4880" width="13" style="498" customWidth="1"/>
    <col min="4881" max="4881" width="9.14166666666667" style="498"/>
    <col min="4882" max="4882" width="13" style="498" customWidth="1"/>
    <col min="4883" max="4883" width="12.425" style="498" customWidth="1"/>
    <col min="4884" max="5121" width="9.14166666666667" style="498"/>
    <col min="5122" max="5122" width="17.1416666666667" style="498" customWidth="1"/>
    <col min="5123" max="5123" width="22" style="498" customWidth="1"/>
    <col min="5124" max="5124" width="27.425" style="498" customWidth="1"/>
    <col min="5125" max="5125" width="21.1416666666667" style="498" customWidth="1"/>
    <col min="5126" max="5126" width="28.425" style="498" customWidth="1"/>
    <col min="5127" max="5127" width="36.8583333333333" style="498" customWidth="1"/>
    <col min="5128" max="5130" width="26" style="498" customWidth="1"/>
    <col min="5131" max="5131" width="23.2833333333333" style="498" customWidth="1"/>
    <col min="5132" max="5132" width="35.2833333333333" style="498" customWidth="1"/>
    <col min="5133" max="5133" width="9.14166666666667" style="498"/>
    <col min="5134" max="5134" width="10.8583333333333" style="498" customWidth="1"/>
    <col min="5135" max="5135" width="9.14166666666667" style="498"/>
    <col min="5136" max="5136" width="13" style="498" customWidth="1"/>
    <col min="5137" max="5137" width="9.14166666666667" style="498"/>
    <col min="5138" max="5138" width="13" style="498" customWidth="1"/>
    <col min="5139" max="5139" width="12.425" style="498" customWidth="1"/>
    <col min="5140" max="5377" width="9.14166666666667" style="498"/>
    <col min="5378" max="5378" width="17.1416666666667" style="498" customWidth="1"/>
    <col min="5379" max="5379" width="22" style="498" customWidth="1"/>
    <col min="5380" max="5380" width="27.425" style="498" customWidth="1"/>
    <col min="5381" max="5381" width="21.1416666666667" style="498" customWidth="1"/>
    <col min="5382" max="5382" width="28.425" style="498" customWidth="1"/>
    <col min="5383" max="5383" width="36.8583333333333" style="498" customWidth="1"/>
    <col min="5384" max="5386" width="26" style="498" customWidth="1"/>
    <col min="5387" max="5387" width="23.2833333333333" style="498" customWidth="1"/>
    <col min="5388" max="5388" width="35.2833333333333" style="498" customWidth="1"/>
    <col min="5389" max="5389" width="9.14166666666667" style="498"/>
    <col min="5390" max="5390" width="10.8583333333333" style="498" customWidth="1"/>
    <col min="5391" max="5391" width="9.14166666666667" style="498"/>
    <col min="5392" max="5392" width="13" style="498" customWidth="1"/>
    <col min="5393" max="5393" width="9.14166666666667" style="498"/>
    <col min="5394" max="5394" width="13" style="498" customWidth="1"/>
    <col min="5395" max="5395" width="12.425" style="498" customWidth="1"/>
    <col min="5396" max="5633" width="9.14166666666667" style="498"/>
    <col min="5634" max="5634" width="17.1416666666667" style="498" customWidth="1"/>
    <col min="5635" max="5635" width="22" style="498" customWidth="1"/>
    <col min="5636" max="5636" width="27.425" style="498" customWidth="1"/>
    <col min="5637" max="5637" width="21.1416666666667" style="498" customWidth="1"/>
    <col min="5638" max="5638" width="28.425" style="498" customWidth="1"/>
    <col min="5639" max="5639" width="36.8583333333333" style="498" customWidth="1"/>
    <col min="5640" max="5642" width="26" style="498" customWidth="1"/>
    <col min="5643" max="5643" width="23.2833333333333" style="498" customWidth="1"/>
    <col min="5644" max="5644" width="35.2833333333333" style="498" customWidth="1"/>
    <col min="5645" max="5645" width="9.14166666666667" style="498"/>
    <col min="5646" max="5646" width="10.8583333333333" style="498" customWidth="1"/>
    <col min="5647" max="5647" width="9.14166666666667" style="498"/>
    <col min="5648" max="5648" width="13" style="498" customWidth="1"/>
    <col min="5649" max="5649" width="9.14166666666667" style="498"/>
    <col min="5650" max="5650" width="13" style="498" customWidth="1"/>
    <col min="5651" max="5651" width="12.425" style="498" customWidth="1"/>
    <col min="5652" max="5889" width="9.14166666666667" style="498"/>
    <col min="5890" max="5890" width="17.1416666666667" style="498" customWidth="1"/>
    <col min="5891" max="5891" width="22" style="498" customWidth="1"/>
    <col min="5892" max="5892" width="27.425" style="498" customWidth="1"/>
    <col min="5893" max="5893" width="21.1416666666667" style="498" customWidth="1"/>
    <col min="5894" max="5894" width="28.425" style="498" customWidth="1"/>
    <col min="5895" max="5895" width="36.8583333333333" style="498" customWidth="1"/>
    <col min="5896" max="5898" width="26" style="498" customWidth="1"/>
    <col min="5899" max="5899" width="23.2833333333333" style="498" customWidth="1"/>
    <col min="5900" max="5900" width="35.2833333333333" style="498" customWidth="1"/>
    <col min="5901" max="5901" width="9.14166666666667" style="498"/>
    <col min="5902" max="5902" width="10.8583333333333" style="498" customWidth="1"/>
    <col min="5903" max="5903" width="9.14166666666667" style="498"/>
    <col min="5904" max="5904" width="13" style="498" customWidth="1"/>
    <col min="5905" max="5905" width="9.14166666666667" style="498"/>
    <col min="5906" max="5906" width="13" style="498" customWidth="1"/>
    <col min="5907" max="5907" width="12.425" style="498" customWidth="1"/>
    <col min="5908" max="6145" width="9.14166666666667" style="498"/>
    <col min="6146" max="6146" width="17.1416666666667" style="498" customWidth="1"/>
    <col min="6147" max="6147" width="22" style="498" customWidth="1"/>
    <col min="6148" max="6148" width="27.425" style="498" customWidth="1"/>
    <col min="6149" max="6149" width="21.1416666666667" style="498" customWidth="1"/>
    <col min="6150" max="6150" width="28.425" style="498" customWidth="1"/>
    <col min="6151" max="6151" width="36.8583333333333" style="498" customWidth="1"/>
    <col min="6152" max="6154" width="26" style="498" customWidth="1"/>
    <col min="6155" max="6155" width="23.2833333333333" style="498" customWidth="1"/>
    <col min="6156" max="6156" width="35.2833333333333" style="498" customWidth="1"/>
    <col min="6157" max="6157" width="9.14166666666667" style="498"/>
    <col min="6158" max="6158" width="10.8583333333333" style="498" customWidth="1"/>
    <col min="6159" max="6159" width="9.14166666666667" style="498"/>
    <col min="6160" max="6160" width="13" style="498" customWidth="1"/>
    <col min="6161" max="6161" width="9.14166666666667" style="498"/>
    <col min="6162" max="6162" width="13" style="498" customWidth="1"/>
    <col min="6163" max="6163" width="12.425" style="498" customWidth="1"/>
    <col min="6164" max="6401" width="9.14166666666667" style="498"/>
    <col min="6402" max="6402" width="17.1416666666667" style="498" customWidth="1"/>
    <col min="6403" max="6403" width="22" style="498" customWidth="1"/>
    <col min="6404" max="6404" width="27.425" style="498" customWidth="1"/>
    <col min="6405" max="6405" width="21.1416666666667" style="498" customWidth="1"/>
    <col min="6406" max="6406" width="28.425" style="498" customWidth="1"/>
    <col min="6407" max="6407" width="36.8583333333333" style="498" customWidth="1"/>
    <col min="6408" max="6410" width="26" style="498" customWidth="1"/>
    <col min="6411" max="6411" width="23.2833333333333" style="498" customWidth="1"/>
    <col min="6412" max="6412" width="35.2833333333333" style="498" customWidth="1"/>
    <col min="6413" max="6413" width="9.14166666666667" style="498"/>
    <col min="6414" max="6414" width="10.8583333333333" style="498" customWidth="1"/>
    <col min="6415" max="6415" width="9.14166666666667" style="498"/>
    <col min="6416" max="6416" width="13" style="498" customWidth="1"/>
    <col min="6417" max="6417" width="9.14166666666667" style="498"/>
    <col min="6418" max="6418" width="13" style="498" customWidth="1"/>
    <col min="6419" max="6419" width="12.425" style="498" customWidth="1"/>
    <col min="6420" max="6657" width="9.14166666666667" style="498"/>
    <col min="6658" max="6658" width="17.1416666666667" style="498" customWidth="1"/>
    <col min="6659" max="6659" width="22" style="498" customWidth="1"/>
    <col min="6660" max="6660" width="27.425" style="498" customWidth="1"/>
    <col min="6661" max="6661" width="21.1416666666667" style="498" customWidth="1"/>
    <col min="6662" max="6662" width="28.425" style="498" customWidth="1"/>
    <col min="6663" max="6663" width="36.8583333333333" style="498" customWidth="1"/>
    <col min="6664" max="6666" width="26" style="498" customWidth="1"/>
    <col min="6667" max="6667" width="23.2833333333333" style="498" customWidth="1"/>
    <col min="6668" max="6668" width="35.2833333333333" style="498" customWidth="1"/>
    <col min="6669" max="6669" width="9.14166666666667" style="498"/>
    <col min="6670" max="6670" width="10.8583333333333" style="498" customWidth="1"/>
    <col min="6671" max="6671" width="9.14166666666667" style="498"/>
    <col min="6672" max="6672" width="13" style="498" customWidth="1"/>
    <col min="6673" max="6673" width="9.14166666666667" style="498"/>
    <col min="6674" max="6674" width="13" style="498" customWidth="1"/>
    <col min="6675" max="6675" width="12.425" style="498" customWidth="1"/>
    <col min="6676" max="6913" width="9.14166666666667" style="498"/>
    <col min="6914" max="6914" width="17.1416666666667" style="498" customWidth="1"/>
    <col min="6915" max="6915" width="22" style="498" customWidth="1"/>
    <col min="6916" max="6916" width="27.425" style="498" customWidth="1"/>
    <col min="6917" max="6917" width="21.1416666666667" style="498" customWidth="1"/>
    <col min="6918" max="6918" width="28.425" style="498" customWidth="1"/>
    <col min="6919" max="6919" width="36.8583333333333" style="498" customWidth="1"/>
    <col min="6920" max="6922" width="26" style="498" customWidth="1"/>
    <col min="6923" max="6923" width="23.2833333333333" style="498" customWidth="1"/>
    <col min="6924" max="6924" width="35.2833333333333" style="498" customWidth="1"/>
    <col min="6925" max="6925" width="9.14166666666667" style="498"/>
    <col min="6926" max="6926" width="10.8583333333333" style="498" customWidth="1"/>
    <col min="6927" max="6927" width="9.14166666666667" style="498"/>
    <col min="6928" max="6928" width="13" style="498" customWidth="1"/>
    <col min="6929" max="6929" width="9.14166666666667" style="498"/>
    <col min="6930" max="6930" width="13" style="498" customWidth="1"/>
    <col min="6931" max="6931" width="12.425" style="498" customWidth="1"/>
    <col min="6932" max="7169" width="9.14166666666667" style="498"/>
    <col min="7170" max="7170" width="17.1416666666667" style="498" customWidth="1"/>
    <col min="7171" max="7171" width="22" style="498" customWidth="1"/>
    <col min="7172" max="7172" width="27.425" style="498" customWidth="1"/>
    <col min="7173" max="7173" width="21.1416666666667" style="498" customWidth="1"/>
    <col min="7174" max="7174" width="28.425" style="498" customWidth="1"/>
    <col min="7175" max="7175" width="36.8583333333333" style="498" customWidth="1"/>
    <col min="7176" max="7178" width="26" style="498" customWidth="1"/>
    <col min="7179" max="7179" width="23.2833333333333" style="498" customWidth="1"/>
    <col min="7180" max="7180" width="35.2833333333333" style="498" customWidth="1"/>
    <col min="7181" max="7181" width="9.14166666666667" style="498"/>
    <col min="7182" max="7182" width="10.8583333333333" style="498" customWidth="1"/>
    <col min="7183" max="7183" width="9.14166666666667" style="498"/>
    <col min="7184" max="7184" width="13" style="498" customWidth="1"/>
    <col min="7185" max="7185" width="9.14166666666667" style="498"/>
    <col min="7186" max="7186" width="13" style="498" customWidth="1"/>
    <col min="7187" max="7187" width="12.425" style="498" customWidth="1"/>
    <col min="7188" max="7425" width="9.14166666666667" style="498"/>
    <col min="7426" max="7426" width="17.1416666666667" style="498" customWidth="1"/>
    <col min="7427" max="7427" width="22" style="498" customWidth="1"/>
    <col min="7428" max="7428" width="27.425" style="498" customWidth="1"/>
    <col min="7429" max="7429" width="21.1416666666667" style="498" customWidth="1"/>
    <col min="7430" max="7430" width="28.425" style="498" customWidth="1"/>
    <col min="7431" max="7431" width="36.8583333333333" style="498" customWidth="1"/>
    <col min="7432" max="7434" width="26" style="498" customWidth="1"/>
    <col min="7435" max="7435" width="23.2833333333333" style="498" customWidth="1"/>
    <col min="7436" max="7436" width="35.2833333333333" style="498" customWidth="1"/>
    <col min="7437" max="7437" width="9.14166666666667" style="498"/>
    <col min="7438" max="7438" width="10.8583333333333" style="498" customWidth="1"/>
    <col min="7439" max="7439" width="9.14166666666667" style="498"/>
    <col min="7440" max="7440" width="13" style="498" customWidth="1"/>
    <col min="7441" max="7441" width="9.14166666666667" style="498"/>
    <col min="7442" max="7442" width="13" style="498" customWidth="1"/>
    <col min="7443" max="7443" width="12.425" style="498" customWidth="1"/>
    <col min="7444" max="7681" width="9.14166666666667" style="498"/>
    <col min="7682" max="7682" width="17.1416666666667" style="498" customWidth="1"/>
    <col min="7683" max="7683" width="22" style="498" customWidth="1"/>
    <col min="7684" max="7684" width="27.425" style="498" customWidth="1"/>
    <col min="7685" max="7685" width="21.1416666666667" style="498" customWidth="1"/>
    <col min="7686" max="7686" width="28.425" style="498" customWidth="1"/>
    <col min="7687" max="7687" width="36.8583333333333" style="498" customWidth="1"/>
    <col min="7688" max="7690" width="26" style="498" customWidth="1"/>
    <col min="7691" max="7691" width="23.2833333333333" style="498" customWidth="1"/>
    <col min="7692" max="7692" width="35.2833333333333" style="498" customWidth="1"/>
    <col min="7693" max="7693" width="9.14166666666667" style="498"/>
    <col min="7694" max="7694" width="10.8583333333333" style="498" customWidth="1"/>
    <col min="7695" max="7695" width="9.14166666666667" style="498"/>
    <col min="7696" max="7696" width="13" style="498" customWidth="1"/>
    <col min="7697" max="7697" width="9.14166666666667" style="498"/>
    <col min="7698" max="7698" width="13" style="498" customWidth="1"/>
    <col min="7699" max="7699" width="12.425" style="498" customWidth="1"/>
    <col min="7700" max="7937" width="9.14166666666667" style="498"/>
    <col min="7938" max="7938" width="17.1416666666667" style="498" customWidth="1"/>
    <col min="7939" max="7939" width="22" style="498" customWidth="1"/>
    <col min="7940" max="7940" width="27.425" style="498" customWidth="1"/>
    <col min="7941" max="7941" width="21.1416666666667" style="498" customWidth="1"/>
    <col min="7942" max="7942" width="28.425" style="498" customWidth="1"/>
    <col min="7943" max="7943" width="36.8583333333333" style="498" customWidth="1"/>
    <col min="7944" max="7946" width="26" style="498" customWidth="1"/>
    <col min="7947" max="7947" width="23.2833333333333" style="498" customWidth="1"/>
    <col min="7948" max="7948" width="35.2833333333333" style="498" customWidth="1"/>
    <col min="7949" max="7949" width="9.14166666666667" style="498"/>
    <col min="7950" max="7950" width="10.8583333333333" style="498" customWidth="1"/>
    <col min="7951" max="7951" width="9.14166666666667" style="498"/>
    <col min="7952" max="7952" width="13" style="498" customWidth="1"/>
    <col min="7953" max="7953" width="9.14166666666667" style="498"/>
    <col min="7954" max="7954" width="13" style="498" customWidth="1"/>
    <col min="7955" max="7955" width="12.425" style="498" customWidth="1"/>
    <col min="7956" max="8193" width="9.14166666666667" style="498"/>
    <col min="8194" max="8194" width="17.1416666666667" style="498" customWidth="1"/>
    <col min="8195" max="8195" width="22" style="498" customWidth="1"/>
    <col min="8196" max="8196" width="27.425" style="498" customWidth="1"/>
    <col min="8197" max="8197" width="21.1416666666667" style="498" customWidth="1"/>
    <col min="8198" max="8198" width="28.425" style="498" customWidth="1"/>
    <col min="8199" max="8199" width="36.8583333333333" style="498" customWidth="1"/>
    <col min="8200" max="8202" width="26" style="498" customWidth="1"/>
    <col min="8203" max="8203" width="23.2833333333333" style="498" customWidth="1"/>
    <col min="8204" max="8204" width="35.2833333333333" style="498" customWidth="1"/>
    <col min="8205" max="8205" width="9.14166666666667" style="498"/>
    <col min="8206" max="8206" width="10.8583333333333" style="498" customWidth="1"/>
    <col min="8207" max="8207" width="9.14166666666667" style="498"/>
    <col min="8208" max="8208" width="13" style="498" customWidth="1"/>
    <col min="8209" max="8209" width="9.14166666666667" style="498"/>
    <col min="8210" max="8210" width="13" style="498" customWidth="1"/>
    <col min="8211" max="8211" width="12.425" style="498" customWidth="1"/>
    <col min="8212" max="8449" width="9.14166666666667" style="498"/>
    <col min="8450" max="8450" width="17.1416666666667" style="498" customWidth="1"/>
    <col min="8451" max="8451" width="22" style="498" customWidth="1"/>
    <col min="8452" max="8452" width="27.425" style="498" customWidth="1"/>
    <col min="8453" max="8453" width="21.1416666666667" style="498" customWidth="1"/>
    <col min="8454" max="8454" width="28.425" style="498" customWidth="1"/>
    <col min="8455" max="8455" width="36.8583333333333" style="498" customWidth="1"/>
    <col min="8456" max="8458" width="26" style="498" customWidth="1"/>
    <col min="8459" max="8459" width="23.2833333333333" style="498" customWidth="1"/>
    <col min="8460" max="8460" width="35.2833333333333" style="498" customWidth="1"/>
    <col min="8461" max="8461" width="9.14166666666667" style="498"/>
    <col min="8462" max="8462" width="10.8583333333333" style="498" customWidth="1"/>
    <col min="8463" max="8463" width="9.14166666666667" style="498"/>
    <col min="8464" max="8464" width="13" style="498" customWidth="1"/>
    <col min="8465" max="8465" width="9.14166666666667" style="498"/>
    <col min="8466" max="8466" width="13" style="498" customWidth="1"/>
    <col min="8467" max="8467" width="12.425" style="498" customWidth="1"/>
    <col min="8468" max="8705" width="9.14166666666667" style="498"/>
    <col min="8706" max="8706" width="17.1416666666667" style="498" customWidth="1"/>
    <col min="8707" max="8707" width="22" style="498" customWidth="1"/>
    <col min="8708" max="8708" width="27.425" style="498" customWidth="1"/>
    <col min="8709" max="8709" width="21.1416666666667" style="498" customWidth="1"/>
    <col min="8710" max="8710" width="28.425" style="498" customWidth="1"/>
    <col min="8711" max="8711" width="36.8583333333333" style="498" customWidth="1"/>
    <col min="8712" max="8714" width="26" style="498" customWidth="1"/>
    <col min="8715" max="8715" width="23.2833333333333" style="498" customWidth="1"/>
    <col min="8716" max="8716" width="35.2833333333333" style="498" customWidth="1"/>
    <col min="8717" max="8717" width="9.14166666666667" style="498"/>
    <col min="8718" max="8718" width="10.8583333333333" style="498" customWidth="1"/>
    <col min="8719" max="8719" width="9.14166666666667" style="498"/>
    <col min="8720" max="8720" width="13" style="498" customWidth="1"/>
    <col min="8721" max="8721" width="9.14166666666667" style="498"/>
    <col min="8722" max="8722" width="13" style="498" customWidth="1"/>
    <col min="8723" max="8723" width="12.425" style="498" customWidth="1"/>
    <col min="8724" max="8961" width="9.14166666666667" style="498"/>
    <col min="8962" max="8962" width="17.1416666666667" style="498" customWidth="1"/>
    <col min="8963" max="8963" width="22" style="498" customWidth="1"/>
    <col min="8964" max="8964" width="27.425" style="498" customWidth="1"/>
    <col min="8965" max="8965" width="21.1416666666667" style="498" customWidth="1"/>
    <col min="8966" max="8966" width="28.425" style="498" customWidth="1"/>
    <col min="8967" max="8967" width="36.8583333333333" style="498" customWidth="1"/>
    <col min="8968" max="8970" width="26" style="498" customWidth="1"/>
    <col min="8971" max="8971" width="23.2833333333333" style="498" customWidth="1"/>
    <col min="8972" max="8972" width="35.2833333333333" style="498" customWidth="1"/>
    <col min="8973" max="8973" width="9.14166666666667" style="498"/>
    <col min="8974" max="8974" width="10.8583333333333" style="498" customWidth="1"/>
    <col min="8975" max="8975" width="9.14166666666667" style="498"/>
    <col min="8976" max="8976" width="13" style="498" customWidth="1"/>
    <col min="8977" max="8977" width="9.14166666666667" style="498"/>
    <col min="8978" max="8978" width="13" style="498" customWidth="1"/>
    <col min="8979" max="8979" width="12.425" style="498" customWidth="1"/>
    <col min="8980" max="9217" width="9.14166666666667" style="498"/>
    <col min="9218" max="9218" width="17.1416666666667" style="498" customWidth="1"/>
    <col min="9219" max="9219" width="22" style="498" customWidth="1"/>
    <col min="9220" max="9220" width="27.425" style="498" customWidth="1"/>
    <col min="9221" max="9221" width="21.1416666666667" style="498" customWidth="1"/>
    <col min="9222" max="9222" width="28.425" style="498" customWidth="1"/>
    <col min="9223" max="9223" width="36.8583333333333" style="498" customWidth="1"/>
    <col min="9224" max="9226" width="26" style="498" customWidth="1"/>
    <col min="9227" max="9227" width="23.2833333333333" style="498" customWidth="1"/>
    <col min="9228" max="9228" width="35.2833333333333" style="498" customWidth="1"/>
    <col min="9229" max="9229" width="9.14166666666667" style="498"/>
    <col min="9230" max="9230" width="10.8583333333333" style="498" customWidth="1"/>
    <col min="9231" max="9231" width="9.14166666666667" style="498"/>
    <col min="9232" max="9232" width="13" style="498" customWidth="1"/>
    <col min="9233" max="9233" width="9.14166666666667" style="498"/>
    <col min="9234" max="9234" width="13" style="498" customWidth="1"/>
    <col min="9235" max="9235" width="12.425" style="498" customWidth="1"/>
    <col min="9236" max="9473" width="9.14166666666667" style="498"/>
    <col min="9474" max="9474" width="17.1416666666667" style="498" customWidth="1"/>
    <col min="9475" max="9475" width="22" style="498" customWidth="1"/>
    <col min="9476" max="9476" width="27.425" style="498" customWidth="1"/>
    <col min="9477" max="9477" width="21.1416666666667" style="498" customWidth="1"/>
    <col min="9478" max="9478" width="28.425" style="498" customWidth="1"/>
    <col min="9479" max="9479" width="36.8583333333333" style="498" customWidth="1"/>
    <col min="9480" max="9482" width="26" style="498" customWidth="1"/>
    <col min="9483" max="9483" width="23.2833333333333" style="498" customWidth="1"/>
    <col min="9484" max="9484" width="35.2833333333333" style="498" customWidth="1"/>
    <col min="9485" max="9485" width="9.14166666666667" style="498"/>
    <col min="9486" max="9486" width="10.8583333333333" style="498" customWidth="1"/>
    <col min="9487" max="9487" width="9.14166666666667" style="498"/>
    <col min="9488" max="9488" width="13" style="498" customWidth="1"/>
    <col min="9489" max="9489" width="9.14166666666667" style="498"/>
    <col min="9490" max="9490" width="13" style="498" customWidth="1"/>
    <col min="9491" max="9491" width="12.425" style="498" customWidth="1"/>
    <col min="9492" max="9729" width="9.14166666666667" style="498"/>
    <col min="9730" max="9730" width="17.1416666666667" style="498" customWidth="1"/>
    <col min="9731" max="9731" width="22" style="498" customWidth="1"/>
    <col min="9732" max="9732" width="27.425" style="498" customWidth="1"/>
    <col min="9733" max="9733" width="21.1416666666667" style="498" customWidth="1"/>
    <col min="9734" max="9734" width="28.425" style="498" customWidth="1"/>
    <col min="9735" max="9735" width="36.8583333333333" style="498" customWidth="1"/>
    <col min="9736" max="9738" width="26" style="498" customWidth="1"/>
    <col min="9739" max="9739" width="23.2833333333333" style="498" customWidth="1"/>
    <col min="9740" max="9740" width="35.2833333333333" style="498" customWidth="1"/>
    <col min="9741" max="9741" width="9.14166666666667" style="498"/>
    <col min="9742" max="9742" width="10.8583333333333" style="498" customWidth="1"/>
    <col min="9743" max="9743" width="9.14166666666667" style="498"/>
    <col min="9744" max="9744" width="13" style="498" customWidth="1"/>
    <col min="9745" max="9745" width="9.14166666666667" style="498"/>
    <col min="9746" max="9746" width="13" style="498" customWidth="1"/>
    <col min="9747" max="9747" width="12.425" style="498" customWidth="1"/>
    <col min="9748" max="9985" width="9.14166666666667" style="498"/>
    <col min="9986" max="9986" width="17.1416666666667" style="498" customWidth="1"/>
    <col min="9987" max="9987" width="22" style="498" customWidth="1"/>
    <col min="9988" max="9988" width="27.425" style="498" customWidth="1"/>
    <col min="9989" max="9989" width="21.1416666666667" style="498" customWidth="1"/>
    <col min="9990" max="9990" width="28.425" style="498" customWidth="1"/>
    <col min="9991" max="9991" width="36.8583333333333" style="498" customWidth="1"/>
    <col min="9992" max="9994" width="26" style="498" customWidth="1"/>
    <col min="9995" max="9995" width="23.2833333333333" style="498" customWidth="1"/>
    <col min="9996" max="9996" width="35.2833333333333" style="498" customWidth="1"/>
    <col min="9997" max="9997" width="9.14166666666667" style="498"/>
    <col min="9998" max="9998" width="10.8583333333333" style="498" customWidth="1"/>
    <col min="9999" max="9999" width="9.14166666666667" style="498"/>
    <col min="10000" max="10000" width="13" style="498" customWidth="1"/>
    <col min="10001" max="10001" width="9.14166666666667" style="498"/>
    <col min="10002" max="10002" width="13" style="498" customWidth="1"/>
    <col min="10003" max="10003" width="12.425" style="498" customWidth="1"/>
    <col min="10004" max="10241" width="9.14166666666667" style="498"/>
    <col min="10242" max="10242" width="17.1416666666667" style="498" customWidth="1"/>
    <col min="10243" max="10243" width="22" style="498" customWidth="1"/>
    <col min="10244" max="10244" width="27.425" style="498" customWidth="1"/>
    <col min="10245" max="10245" width="21.1416666666667" style="498" customWidth="1"/>
    <col min="10246" max="10246" width="28.425" style="498" customWidth="1"/>
    <col min="10247" max="10247" width="36.8583333333333" style="498" customWidth="1"/>
    <col min="10248" max="10250" width="26" style="498" customWidth="1"/>
    <col min="10251" max="10251" width="23.2833333333333" style="498" customWidth="1"/>
    <col min="10252" max="10252" width="35.2833333333333" style="498" customWidth="1"/>
    <col min="10253" max="10253" width="9.14166666666667" style="498"/>
    <col min="10254" max="10254" width="10.8583333333333" style="498" customWidth="1"/>
    <col min="10255" max="10255" width="9.14166666666667" style="498"/>
    <col min="10256" max="10256" width="13" style="498" customWidth="1"/>
    <col min="10257" max="10257" width="9.14166666666667" style="498"/>
    <col min="10258" max="10258" width="13" style="498" customWidth="1"/>
    <col min="10259" max="10259" width="12.425" style="498" customWidth="1"/>
    <col min="10260" max="10497" width="9.14166666666667" style="498"/>
    <col min="10498" max="10498" width="17.1416666666667" style="498" customWidth="1"/>
    <col min="10499" max="10499" width="22" style="498" customWidth="1"/>
    <col min="10500" max="10500" width="27.425" style="498" customWidth="1"/>
    <col min="10501" max="10501" width="21.1416666666667" style="498" customWidth="1"/>
    <col min="10502" max="10502" width="28.425" style="498" customWidth="1"/>
    <col min="10503" max="10503" width="36.8583333333333" style="498" customWidth="1"/>
    <col min="10504" max="10506" width="26" style="498" customWidth="1"/>
    <col min="10507" max="10507" width="23.2833333333333" style="498" customWidth="1"/>
    <col min="10508" max="10508" width="35.2833333333333" style="498" customWidth="1"/>
    <col min="10509" max="10509" width="9.14166666666667" style="498"/>
    <col min="10510" max="10510" width="10.8583333333333" style="498" customWidth="1"/>
    <col min="10511" max="10511" width="9.14166666666667" style="498"/>
    <col min="10512" max="10512" width="13" style="498" customWidth="1"/>
    <col min="10513" max="10513" width="9.14166666666667" style="498"/>
    <col min="10514" max="10514" width="13" style="498" customWidth="1"/>
    <col min="10515" max="10515" width="12.425" style="498" customWidth="1"/>
    <col min="10516" max="10753" width="9.14166666666667" style="498"/>
    <col min="10754" max="10754" width="17.1416666666667" style="498" customWidth="1"/>
    <col min="10755" max="10755" width="22" style="498" customWidth="1"/>
    <col min="10756" max="10756" width="27.425" style="498" customWidth="1"/>
    <col min="10757" max="10757" width="21.1416666666667" style="498" customWidth="1"/>
    <col min="10758" max="10758" width="28.425" style="498" customWidth="1"/>
    <col min="10759" max="10759" width="36.8583333333333" style="498" customWidth="1"/>
    <col min="10760" max="10762" width="26" style="498" customWidth="1"/>
    <col min="10763" max="10763" width="23.2833333333333" style="498" customWidth="1"/>
    <col min="10764" max="10764" width="35.2833333333333" style="498" customWidth="1"/>
    <col min="10765" max="10765" width="9.14166666666667" style="498"/>
    <col min="10766" max="10766" width="10.8583333333333" style="498" customWidth="1"/>
    <col min="10767" max="10767" width="9.14166666666667" style="498"/>
    <col min="10768" max="10768" width="13" style="498" customWidth="1"/>
    <col min="10769" max="10769" width="9.14166666666667" style="498"/>
    <col min="10770" max="10770" width="13" style="498" customWidth="1"/>
    <col min="10771" max="10771" width="12.425" style="498" customWidth="1"/>
    <col min="10772" max="11009" width="9.14166666666667" style="498"/>
    <col min="11010" max="11010" width="17.1416666666667" style="498" customWidth="1"/>
    <col min="11011" max="11011" width="22" style="498" customWidth="1"/>
    <col min="11012" max="11012" width="27.425" style="498" customWidth="1"/>
    <col min="11013" max="11013" width="21.1416666666667" style="498" customWidth="1"/>
    <col min="11014" max="11014" width="28.425" style="498" customWidth="1"/>
    <col min="11015" max="11015" width="36.8583333333333" style="498" customWidth="1"/>
    <col min="11016" max="11018" width="26" style="498" customWidth="1"/>
    <col min="11019" max="11019" width="23.2833333333333" style="498" customWidth="1"/>
    <col min="11020" max="11020" width="35.2833333333333" style="498" customWidth="1"/>
    <col min="11021" max="11021" width="9.14166666666667" style="498"/>
    <col min="11022" max="11022" width="10.8583333333333" style="498" customWidth="1"/>
    <col min="11023" max="11023" width="9.14166666666667" style="498"/>
    <col min="11024" max="11024" width="13" style="498" customWidth="1"/>
    <col min="11025" max="11025" width="9.14166666666667" style="498"/>
    <col min="11026" max="11026" width="13" style="498" customWidth="1"/>
    <col min="11027" max="11027" width="12.425" style="498" customWidth="1"/>
    <col min="11028" max="11265" width="9.14166666666667" style="498"/>
    <col min="11266" max="11266" width="17.1416666666667" style="498" customWidth="1"/>
    <col min="11267" max="11267" width="22" style="498" customWidth="1"/>
    <col min="11268" max="11268" width="27.425" style="498" customWidth="1"/>
    <col min="11269" max="11269" width="21.1416666666667" style="498" customWidth="1"/>
    <col min="11270" max="11270" width="28.425" style="498" customWidth="1"/>
    <col min="11271" max="11271" width="36.8583333333333" style="498" customWidth="1"/>
    <col min="11272" max="11274" width="26" style="498" customWidth="1"/>
    <col min="11275" max="11275" width="23.2833333333333" style="498" customWidth="1"/>
    <col min="11276" max="11276" width="35.2833333333333" style="498" customWidth="1"/>
    <col min="11277" max="11277" width="9.14166666666667" style="498"/>
    <col min="11278" max="11278" width="10.8583333333333" style="498" customWidth="1"/>
    <col min="11279" max="11279" width="9.14166666666667" style="498"/>
    <col min="11280" max="11280" width="13" style="498" customWidth="1"/>
    <col min="11281" max="11281" width="9.14166666666667" style="498"/>
    <col min="11282" max="11282" width="13" style="498" customWidth="1"/>
    <col min="11283" max="11283" width="12.425" style="498" customWidth="1"/>
    <col min="11284" max="11521" width="9.14166666666667" style="498"/>
    <col min="11522" max="11522" width="17.1416666666667" style="498" customWidth="1"/>
    <col min="11523" max="11523" width="22" style="498" customWidth="1"/>
    <col min="11524" max="11524" width="27.425" style="498" customWidth="1"/>
    <col min="11525" max="11525" width="21.1416666666667" style="498" customWidth="1"/>
    <col min="11526" max="11526" width="28.425" style="498" customWidth="1"/>
    <col min="11527" max="11527" width="36.8583333333333" style="498" customWidth="1"/>
    <col min="11528" max="11530" width="26" style="498" customWidth="1"/>
    <col min="11531" max="11531" width="23.2833333333333" style="498" customWidth="1"/>
    <col min="11532" max="11532" width="35.2833333333333" style="498" customWidth="1"/>
    <col min="11533" max="11533" width="9.14166666666667" style="498"/>
    <col min="11534" max="11534" width="10.8583333333333" style="498" customWidth="1"/>
    <col min="11535" max="11535" width="9.14166666666667" style="498"/>
    <col min="11536" max="11536" width="13" style="498" customWidth="1"/>
    <col min="11537" max="11537" width="9.14166666666667" style="498"/>
    <col min="11538" max="11538" width="13" style="498" customWidth="1"/>
    <col min="11539" max="11539" width="12.425" style="498" customWidth="1"/>
    <col min="11540" max="11777" width="9.14166666666667" style="498"/>
    <col min="11778" max="11778" width="17.1416666666667" style="498" customWidth="1"/>
    <col min="11779" max="11779" width="22" style="498" customWidth="1"/>
    <col min="11780" max="11780" width="27.425" style="498" customWidth="1"/>
    <col min="11781" max="11781" width="21.1416666666667" style="498" customWidth="1"/>
    <col min="11782" max="11782" width="28.425" style="498" customWidth="1"/>
    <col min="11783" max="11783" width="36.8583333333333" style="498" customWidth="1"/>
    <col min="11784" max="11786" width="26" style="498" customWidth="1"/>
    <col min="11787" max="11787" width="23.2833333333333" style="498" customWidth="1"/>
    <col min="11788" max="11788" width="35.2833333333333" style="498" customWidth="1"/>
    <col min="11789" max="11789" width="9.14166666666667" style="498"/>
    <col min="11790" max="11790" width="10.8583333333333" style="498" customWidth="1"/>
    <col min="11791" max="11791" width="9.14166666666667" style="498"/>
    <col min="11792" max="11792" width="13" style="498" customWidth="1"/>
    <col min="11793" max="11793" width="9.14166666666667" style="498"/>
    <col min="11794" max="11794" width="13" style="498" customWidth="1"/>
    <col min="11795" max="11795" width="12.425" style="498" customWidth="1"/>
    <col min="11796" max="12033" width="9.14166666666667" style="498"/>
    <col min="12034" max="12034" width="17.1416666666667" style="498" customWidth="1"/>
    <col min="12035" max="12035" width="22" style="498" customWidth="1"/>
    <col min="12036" max="12036" width="27.425" style="498" customWidth="1"/>
    <col min="12037" max="12037" width="21.1416666666667" style="498" customWidth="1"/>
    <col min="12038" max="12038" width="28.425" style="498" customWidth="1"/>
    <col min="12039" max="12039" width="36.8583333333333" style="498" customWidth="1"/>
    <col min="12040" max="12042" width="26" style="498" customWidth="1"/>
    <col min="12043" max="12043" width="23.2833333333333" style="498" customWidth="1"/>
    <col min="12044" max="12044" width="35.2833333333333" style="498" customWidth="1"/>
    <col min="12045" max="12045" width="9.14166666666667" style="498"/>
    <col min="12046" max="12046" width="10.8583333333333" style="498" customWidth="1"/>
    <col min="12047" max="12047" width="9.14166666666667" style="498"/>
    <col min="12048" max="12048" width="13" style="498" customWidth="1"/>
    <col min="12049" max="12049" width="9.14166666666667" style="498"/>
    <col min="12050" max="12050" width="13" style="498" customWidth="1"/>
    <col min="12051" max="12051" width="12.425" style="498" customWidth="1"/>
    <col min="12052" max="12289" width="9.14166666666667" style="498"/>
    <col min="12290" max="12290" width="17.1416666666667" style="498" customWidth="1"/>
    <col min="12291" max="12291" width="22" style="498" customWidth="1"/>
    <col min="12292" max="12292" width="27.425" style="498" customWidth="1"/>
    <col min="12293" max="12293" width="21.1416666666667" style="498" customWidth="1"/>
    <col min="12294" max="12294" width="28.425" style="498" customWidth="1"/>
    <col min="12295" max="12295" width="36.8583333333333" style="498" customWidth="1"/>
    <col min="12296" max="12298" width="26" style="498" customWidth="1"/>
    <col min="12299" max="12299" width="23.2833333333333" style="498" customWidth="1"/>
    <col min="12300" max="12300" width="35.2833333333333" style="498" customWidth="1"/>
    <col min="12301" max="12301" width="9.14166666666667" style="498"/>
    <col min="12302" max="12302" width="10.8583333333333" style="498" customWidth="1"/>
    <col min="12303" max="12303" width="9.14166666666667" style="498"/>
    <col min="12304" max="12304" width="13" style="498" customWidth="1"/>
    <col min="12305" max="12305" width="9.14166666666667" style="498"/>
    <col min="12306" max="12306" width="13" style="498" customWidth="1"/>
    <col min="12307" max="12307" width="12.425" style="498" customWidth="1"/>
    <col min="12308" max="12545" width="9.14166666666667" style="498"/>
    <col min="12546" max="12546" width="17.1416666666667" style="498" customWidth="1"/>
    <col min="12547" max="12547" width="22" style="498" customWidth="1"/>
    <col min="12548" max="12548" width="27.425" style="498" customWidth="1"/>
    <col min="12549" max="12549" width="21.1416666666667" style="498" customWidth="1"/>
    <col min="12550" max="12550" width="28.425" style="498" customWidth="1"/>
    <col min="12551" max="12551" width="36.8583333333333" style="498" customWidth="1"/>
    <col min="12552" max="12554" width="26" style="498" customWidth="1"/>
    <col min="12555" max="12555" width="23.2833333333333" style="498" customWidth="1"/>
    <col min="12556" max="12556" width="35.2833333333333" style="498" customWidth="1"/>
    <col min="12557" max="12557" width="9.14166666666667" style="498"/>
    <col min="12558" max="12558" width="10.8583333333333" style="498" customWidth="1"/>
    <col min="12559" max="12559" width="9.14166666666667" style="498"/>
    <col min="12560" max="12560" width="13" style="498" customWidth="1"/>
    <col min="12561" max="12561" width="9.14166666666667" style="498"/>
    <col min="12562" max="12562" width="13" style="498" customWidth="1"/>
    <col min="12563" max="12563" width="12.425" style="498" customWidth="1"/>
    <col min="12564" max="12801" width="9.14166666666667" style="498"/>
    <col min="12802" max="12802" width="17.1416666666667" style="498" customWidth="1"/>
    <col min="12803" max="12803" width="22" style="498" customWidth="1"/>
    <col min="12804" max="12804" width="27.425" style="498" customWidth="1"/>
    <col min="12805" max="12805" width="21.1416666666667" style="498" customWidth="1"/>
    <col min="12806" max="12806" width="28.425" style="498" customWidth="1"/>
    <col min="12807" max="12807" width="36.8583333333333" style="498" customWidth="1"/>
    <col min="12808" max="12810" width="26" style="498" customWidth="1"/>
    <col min="12811" max="12811" width="23.2833333333333" style="498" customWidth="1"/>
    <col min="12812" max="12812" width="35.2833333333333" style="498" customWidth="1"/>
    <col min="12813" max="12813" width="9.14166666666667" style="498"/>
    <col min="12814" max="12814" width="10.8583333333333" style="498" customWidth="1"/>
    <col min="12815" max="12815" width="9.14166666666667" style="498"/>
    <col min="12816" max="12816" width="13" style="498" customWidth="1"/>
    <col min="12817" max="12817" width="9.14166666666667" style="498"/>
    <col min="12818" max="12818" width="13" style="498" customWidth="1"/>
    <col min="12819" max="12819" width="12.425" style="498" customWidth="1"/>
    <col min="12820" max="13057" width="9.14166666666667" style="498"/>
    <col min="13058" max="13058" width="17.1416666666667" style="498" customWidth="1"/>
    <col min="13059" max="13059" width="22" style="498" customWidth="1"/>
    <col min="13060" max="13060" width="27.425" style="498" customWidth="1"/>
    <col min="13061" max="13061" width="21.1416666666667" style="498" customWidth="1"/>
    <col min="13062" max="13062" width="28.425" style="498" customWidth="1"/>
    <col min="13063" max="13063" width="36.8583333333333" style="498" customWidth="1"/>
    <col min="13064" max="13066" width="26" style="498" customWidth="1"/>
    <col min="13067" max="13067" width="23.2833333333333" style="498" customWidth="1"/>
    <col min="13068" max="13068" width="35.2833333333333" style="498" customWidth="1"/>
    <col min="13069" max="13069" width="9.14166666666667" style="498"/>
    <col min="13070" max="13070" width="10.8583333333333" style="498" customWidth="1"/>
    <col min="13071" max="13071" width="9.14166666666667" style="498"/>
    <col min="13072" max="13072" width="13" style="498" customWidth="1"/>
    <col min="13073" max="13073" width="9.14166666666667" style="498"/>
    <col min="13074" max="13074" width="13" style="498" customWidth="1"/>
    <col min="13075" max="13075" width="12.425" style="498" customWidth="1"/>
    <col min="13076" max="13313" width="9.14166666666667" style="498"/>
    <col min="13314" max="13314" width="17.1416666666667" style="498" customWidth="1"/>
    <col min="13315" max="13315" width="22" style="498" customWidth="1"/>
    <col min="13316" max="13316" width="27.425" style="498" customWidth="1"/>
    <col min="13317" max="13317" width="21.1416666666667" style="498" customWidth="1"/>
    <col min="13318" max="13318" width="28.425" style="498" customWidth="1"/>
    <col min="13319" max="13319" width="36.8583333333333" style="498" customWidth="1"/>
    <col min="13320" max="13322" width="26" style="498" customWidth="1"/>
    <col min="13323" max="13323" width="23.2833333333333" style="498" customWidth="1"/>
    <col min="13324" max="13324" width="35.2833333333333" style="498" customWidth="1"/>
    <col min="13325" max="13325" width="9.14166666666667" style="498"/>
    <col min="13326" max="13326" width="10.8583333333333" style="498" customWidth="1"/>
    <col min="13327" max="13327" width="9.14166666666667" style="498"/>
    <col min="13328" max="13328" width="13" style="498" customWidth="1"/>
    <col min="13329" max="13329" width="9.14166666666667" style="498"/>
    <col min="13330" max="13330" width="13" style="498" customWidth="1"/>
    <col min="13331" max="13331" width="12.425" style="498" customWidth="1"/>
    <col min="13332" max="13569" width="9.14166666666667" style="498"/>
    <col min="13570" max="13570" width="17.1416666666667" style="498" customWidth="1"/>
    <col min="13571" max="13571" width="22" style="498" customWidth="1"/>
    <col min="13572" max="13572" width="27.425" style="498" customWidth="1"/>
    <col min="13573" max="13573" width="21.1416666666667" style="498" customWidth="1"/>
    <col min="13574" max="13574" width="28.425" style="498" customWidth="1"/>
    <col min="13575" max="13575" width="36.8583333333333" style="498" customWidth="1"/>
    <col min="13576" max="13578" width="26" style="498" customWidth="1"/>
    <col min="13579" max="13579" width="23.2833333333333" style="498" customWidth="1"/>
    <col min="13580" max="13580" width="35.2833333333333" style="498" customWidth="1"/>
    <col min="13581" max="13581" width="9.14166666666667" style="498"/>
    <col min="13582" max="13582" width="10.8583333333333" style="498" customWidth="1"/>
    <col min="13583" max="13583" width="9.14166666666667" style="498"/>
    <col min="13584" max="13584" width="13" style="498" customWidth="1"/>
    <col min="13585" max="13585" width="9.14166666666667" style="498"/>
    <col min="13586" max="13586" width="13" style="498" customWidth="1"/>
    <col min="13587" max="13587" width="12.425" style="498" customWidth="1"/>
    <col min="13588" max="13825" width="9.14166666666667" style="498"/>
    <col min="13826" max="13826" width="17.1416666666667" style="498" customWidth="1"/>
    <col min="13827" max="13827" width="22" style="498" customWidth="1"/>
    <col min="13828" max="13828" width="27.425" style="498" customWidth="1"/>
    <col min="13829" max="13829" width="21.1416666666667" style="498" customWidth="1"/>
    <col min="13830" max="13830" width="28.425" style="498" customWidth="1"/>
    <col min="13831" max="13831" width="36.8583333333333" style="498" customWidth="1"/>
    <col min="13832" max="13834" width="26" style="498" customWidth="1"/>
    <col min="13835" max="13835" width="23.2833333333333" style="498" customWidth="1"/>
    <col min="13836" max="13836" width="35.2833333333333" style="498" customWidth="1"/>
    <col min="13837" max="13837" width="9.14166666666667" style="498"/>
    <col min="13838" max="13838" width="10.8583333333333" style="498" customWidth="1"/>
    <col min="13839" max="13839" width="9.14166666666667" style="498"/>
    <col min="13840" max="13840" width="13" style="498" customWidth="1"/>
    <col min="13841" max="13841" width="9.14166666666667" style="498"/>
    <col min="13842" max="13842" width="13" style="498" customWidth="1"/>
    <col min="13843" max="13843" width="12.425" style="498" customWidth="1"/>
    <col min="13844" max="14081" width="9.14166666666667" style="498"/>
    <col min="14082" max="14082" width="17.1416666666667" style="498" customWidth="1"/>
    <col min="14083" max="14083" width="22" style="498" customWidth="1"/>
    <col min="14084" max="14084" width="27.425" style="498" customWidth="1"/>
    <col min="14085" max="14085" width="21.1416666666667" style="498" customWidth="1"/>
    <col min="14086" max="14086" width="28.425" style="498" customWidth="1"/>
    <col min="14087" max="14087" width="36.8583333333333" style="498" customWidth="1"/>
    <col min="14088" max="14090" width="26" style="498" customWidth="1"/>
    <col min="14091" max="14091" width="23.2833333333333" style="498" customWidth="1"/>
    <col min="14092" max="14092" width="35.2833333333333" style="498" customWidth="1"/>
    <col min="14093" max="14093" width="9.14166666666667" style="498"/>
    <col min="14094" max="14094" width="10.8583333333333" style="498" customWidth="1"/>
    <col min="14095" max="14095" width="9.14166666666667" style="498"/>
    <col min="14096" max="14096" width="13" style="498" customWidth="1"/>
    <col min="14097" max="14097" width="9.14166666666667" style="498"/>
    <col min="14098" max="14098" width="13" style="498" customWidth="1"/>
    <col min="14099" max="14099" width="12.425" style="498" customWidth="1"/>
    <col min="14100" max="14337" width="9.14166666666667" style="498"/>
    <col min="14338" max="14338" width="17.1416666666667" style="498" customWidth="1"/>
    <col min="14339" max="14339" width="22" style="498" customWidth="1"/>
    <col min="14340" max="14340" width="27.425" style="498" customWidth="1"/>
    <col min="14341" max="14341" width="21.1416666666667" style="498" customWidth="1"/>
    <col min="14342" max="14342" width="28.425" style="498" customWidth="1"/>
    <col min="14343" max="14343" width="36.8583333333333" style="498" customWidth="1"/>
    <col min="14344" max="14346" width="26" style="498" customWidth="1"/>
    <col min="14347" max="14347" width="23.2833333333333" style="498" customWidth="1"/>
    <col min="14348" max="14348" width="35.2833333333333" style="498" customWidth="1"/>
    <col min="14349" max="14349" width="9.14166666666667" style="498"/>
    <col min="14350" max="14350" width="10.8583333333333" style="498" customWidth="1"/>
    <col min="14351" max="14351" width="9.14166666666667" style="498"/>
    <col min="14352" max="14352" width="13" style="498" customWidth="1"/>
    <col min="14353" max="14353" width="9.14166666666667" style="498"/>
    <col min="14354" max="14354" width="13" style="498" customWidth="1"/>
    <col min="14355" max="14355" width="12.425" style="498" customWidth="1"/>
    <col min="14356" max="14593" width="9.14166666666667" style="498"/>
    <col min="14594" max="14594" width="17.1416666666667" style="498" customWidth="1"/>
    <col min="14595" max="14595" width="22" style="498" customWidth="1"/>
    <col min="14596" max="14596" width="27.425" style="498" customWidth="1"/>
    <col min="14597" max="14597" width="21.1416666666667" style="498" customWidth="1"/>
    <col min="14598" max="14598" width="28.425" style="498" customWidth="1"/>
    <col min="14599" max="14599" width="36.8583333333333" style="498" customWidth="1"/>
    <col min="14600" max="14602" width="26" style="498" customWidth="1"/>
    <col min="14603" max="14603" width="23.2833333333333" style="498" customWidth="1"/>
    <col min="14604" max="14604" width="35.2833333333333" style="498" customWidth="1"/>
    <col min="14605" max="14605" width="9.14166666666667" style="498"/>
    <col min="14606" max="14606" width="10.8583333333333" style="498" customWidth="1"/>
    <col min="14607" max="14607" width="9.14166666666667" style="498"/>
    <col min="14608" max="14608" width="13" style="498" customWidth="1"/>
    <col min="14609" max="14609" width="9.14166666666667" style="498"/>
    <col min="14610" max="14610" width="13" style="498" customWidth="1"/>
    <col min="14611" max="14611" width="12.425" style="498" customWidth="1"/>
    <col min="14612" max="14849" width="9.14166666666667" style="498"/>
    <col min="14850" max="14850" width="17.1416666666667" style="498" customWidth="1"/>
    <col min="14851" max="14851" width="22" style="498" customWidth="1"/>
    <col min="14852" max="14852" width="27.425" style="498" customWidth="1"/>
    <col min="14853" max="14853" width="21.1416666666667" style="498" customWidth="1"/>
    <col min="14854" max="14854" width="28.425" style="498" customWidth="1"/>
    <col min="14855" max="14855" width="36.8583333333333" style="498" customWidth="1"/>
    <col min="14856" max="14858" width="26" style="498" customWidth="1"/>
    <col min="14859" max="14859" width="23.2833333333333" style="498" customWidth="1"/>
    <col min="14860" max="14860" width="35.2833333333333" style="498" customWidth="1"/>
    <col min="14861" max="14861" width="9.14166666666667" style="498"/>
    <col min="14862" max="14862" width="10.8583333333333" style="498" customWidth="1"/>
    <col min="14863" max="14863" width="9.14166666666667" style="498"/>
    <col min="14864" max="14864" width="13" style="498" customWidth="1"/>
    <col min="14865" max="14865" width="9.14166666666667" style="498"/>
    <col min="14866" max="14866" width="13" style="498" customWidth="1"/>
    <col min="14867" max="14867" width="12.425" style="498" customWidth="1"/>
    <col min="14868" max="15105" width="9.14166666666667" style="498"/>
    <col min="15106" max="15106" width="17.1416666666667" style="498" customWidth="1"/>
    <col min="15107" max="15107" width="22" style="498" customWidth="1"/>
    <col min="15108" max="15108" width="27.425" style="498" customWidth="1"/>
    <col min="15109" max="15109" width="21.1416666666667" style="498" customWidth="1"/>
    <col min="15110" max="15110" width="28.425" style="498" customWidth="1"/>
    <col min="15111" max="15111" width="36.8583333333333" style="498" customWidth="1"/>
    <col min="15112" max="15114" width="26" style="498" customWidth="1"/>
    <col min="15115" max="15115" width="23.2833333333333" style="498" customWidth="1"/>
    <col min="15116" max="15116" width="35.2833333333333" style="498" customWidth="1"/>
    <col min="15117" max="15117" width="9.14166666666667" style="498"/>
    <col min="15118" max="15118" width="10.8583333333333" style="498" customWidth="1"/>
    <col min="15119" max="15119" width="9.14166666666667" style="498"/>
    <col min="15120" max="15120" width="13" style="498" customWidth="1"/>
    <col min="15121" max="15121" width="9.14166666666667" style="498"/>
    <col min="15122" max="15122" width="13" style="498" customWidth="1"/>
    <col min="15123" max="15123" width="12.425" style="498" customWidth="1"/>
    <col min="15124" max="15361" width="9.14166666666667" style="498"/>
    <col min="15362" max="15362" width="17.1416666666667" style="498" customWidth="1"/>
    <col min="15363" max="15363" width="22" style="498" customWidth="1"/>
    <col min="15364" max="15364" width="27.425" style="498" customWidth="1"/>
    <col min="15365" max="15365" width="21.1416666666667" style="498" customWidth="1"/>
    <col min="15366" max="15366" width="28.425" style="498" customWidth="1"/>
    <col min="15367" max="15367" width="36.8583333333333" style="498" customWidth="1"/>
    <col min="15368" max="15370" width="26" style="498" customWidth="1"/>
    <col min="15371" max="15371" width="23.2833333333333" style="498" customWidth="1"/>
    <col min="15372" max="15372" width="35.2833333333333" style="498" customWidth="1"/>
    <col min="15373" max="15373" width="9.14166666666667" style="498"/>
    <col min="15374" max="15374" width="10.8583333333333" style="498" customWidth="1"/>
    <col min="15375" max="15375" width="9.14166666666667" style="498"/>
    <col min="15376" max="15376" width="13" style="498" customWidth="1"/>
    <col min="15377" max="15377" width="9.14166666666667" style="498"/>
    <col min="15378" max="15378" width="13" style="498" customWidth="1"/>
    <col min="15379" max="15379" width="12.425" style="498" customWidth="1"/>
    <col min="15380" max="15617" width="9.14166666666667" style="498"/>
    <col min="15618" max="15618" width="17.1416666666667" style="498" customWidth="1"/>
    <col min="15619" max="15619" width="22" style="498" customWidth="1"/>
    <col min="15620" max="15620" width="27.425" style="498" customWidth="1"/>
    <col min="15621" max="15621" width="21.1416666666667" style="498" customWidth="1"/>
    <col min="15622" max="15622" width="28.425" style="498" customWidth="1"/>
    <col min="15623" max="15623" width="36.8583333333333" style="498" customWidth="1"/>
    <col min="15624" max="15626" width="26" style="498" customWidth="1"/>
    <col min="15627" max="15627" width="23.2833333333333" style="498" customWidth="1"/>
    <col min="15628" max="15628" width="35.2833333333333" style="498" customWidth="1"/>
    <col min="15629" max="15629" width="9.14166666666667" style="498"/>
    <col min="15630" max="15630" width="10.8583333333333" style="498" customWidth="1"/>
    <col min="15631" max="15631" width="9.14166666666667" style="498"/>
    <col min="15632" max="15632" width="13" style="498" customWidth="1"/>
    <col min="15633" max="15633" width="9.14166666666667" style="498"/>
    <col min="15634" max="15634" width="13" style="498" customWidth="1"/>
    <col min="15635" max="15635" width="12.425" style="498" customWidth="1"/>
    <col min="15636" max="15873" width="9.14166666666667" style="498"/>
    <col min="15874" max="15874" width="17.1416666666667" style="498" customWidth="1"/>
    <col min="15875" max="15875" width="22" style="498" customWidth="1"/>
    <col min="15876" max="15876" width="27.425" style="498" customWidth="1"/>
    <col min="15877" max="15877" width="21.1416666666667" style="498" customWidth="1"/>
    <col min="15878" max="15878" width="28.425" style="498" customWidth="1"/>
    <col min="15879" max="15879" width="36.8583333333333" style="498" customWidth="1"/>
    <col min="15880" max="15882" width="26" style="498" customWidth="1"/>
    <col min="15883" max="15883" width="23.2833333333333" style="498" customWidth="1"/>
    <col min="15884" max="15884" width="35.2833333333333" style="498" customWidth="1"/>
    <col min="15885" max="15885" width="9.14166666666667" style="498"/>
    <col min="15886" max="15886" width="10.8583333333333" style="498" customWidth="1"/>
    <col min="15887" max="15887" width="9.14166666666667" style="498"/>
    <col min="15888" max="15888" width="13" style="498" customWidth="1"/>
    <col min="15889" max="15889" width="9.14166666666667" style="498"/>
    <col min="15890" max="15890" width="13" style="498" customWidth="1"/>
    <col min="15891" max="15891" width="12.425" style="498" customWidth="1"/>
    <col min="15892" max="16129" width="9.14166666666667" style="498"/>
    <col min="16130" max="16130" width="17.1416666666667" style="498" customWidth="1"/>
    <col min="16131" max="16131" width="22" style="498" customWidth="1"/>
    <col min="16132" max="16132" width="27.425" style="498" customWidth="1"/>
    <col min="16133" max="16133" width="21.1416666666667" style="498" customWidth="1"/>
    <col min="16134" max="16134" width="28.425" style="498" customWidth="1"/>
    <col min="16135" max="16135" width="36.8583333333333" style="498" customWidth="1"/>
    <col min="16136" max="16138" width="26" style="498" customWidth="1"/>
    <col min="16139" max="16139" width="23.2833333333333" style="498" customWidth="1"/>
    <col min="16140" max="16140" width="35.2833333333333" style="498" customWidth="1"/>
    <col min="16141" max="16141" width="9.14166666666667" style="498"/>
    <col min="16142" max="16142" width="10.8583333333333" style="498" customWidth="1"/>
    <col min="16143" max="16143" width="9.14166666666667" style="498"/>
    <col min="16144" max="16144" width="13" style="498" customWidth="1"/>
    <col min="16145" max="16145" width="9.14166666666667" style="498"/>
    <col min="16146" max="16146" width="13" style="498" customWidth="1"/>
    <col min="16147" max="16147" width="12.425" style="498" customWidth="1"/>
    <col min="16148" max="16384" width="9.14166666666667" style="498"/>
  </cols>
  <sheetData>
    <row r="1" spans="1:34">
      <c r="A1" s="500" t="s">
        <v>52</v>
      </c>
      <c r="B1" s="500" t="s">
        <v>53</v>
      </c>
      <c r="C1" s="500" t="s">
        <v>54</v>
      </c>
      <c r="D1" s="500" t="s">
        <v>55</v>
      </c>
      <c r="E1" s="500" t="s">
        <v>56</v>
      </c>
      <c r="F1" s="500" t="s">
        <v>57</v>
      </c>
      <c r="G1" s="500" t="s">
        <v>58</v>
      </c>
      <c r="H1" s="500" t="s">
        <v>59</v>
      </c>
      <c r="I1" s="500" t="s">
        <v>60</v>
      </c>
      <c r="J1" s="500" t="s">
        <v>61</v>
      </c>
      <c r="K1" s="500" t="s">
        <v>62</v>
      </c>
      <c r="L1" s="500" t="s">
        <v>63</v>
      </c>
      <c r="M1" s="500" t="s">
        <v>64</v>
      </c>
      <c r="N1" s="501" t="s">
        <v>65</v>
      </c>
      <c r="O1" s="500" t="s">
        <v>66</v>
      </c>
      <c r="P1" s="500" t="s">
        <v>67</v>
      </c>
      <c r="Q1" s="500" t="s">
        <v>68</v>
      </c>
      <c r="R1" s="500" t="s">
        <v>69</v>
      </c>
      <c r="S1" s="502" t="s">
        <v>70</v>
      </c>
      <c r="T1" s="502"/>
      <c r="U1" s="502"/>
      <c r="V1" s="502"/>
      <c r="W1" s="502"/>
      <c r="X1" s="502"/>
      <c r="Y1" s="502"/>
      <c r="Z1" s="502"/>
      <c r="AA1" s="502"/>
      <c r="AB1" s="502"/>
      <c r="AC1" s="502"/>
      <c r="AD1" s="502"/>
      <c r="AE1" s="502"/>
      <c r="AF1" s="502"/>
      <c r="AG1" s="502"/>
      <c r="AH1" s="502"/>
    </row>
    <row r="2" spans="1:34">
      <c r="A2" s="503" t="s">
        <v>71</v>
      </c>
      <c r="B2" s="503" t="s">
        <v>72</v>
      </c>
      <c r="C2" s="503" t="s">
        <v>73</v>
      </c>
      <c r="D2" s="503" t="s">
        <v>74</v>
      </c>
      <c r="E2" s="503"/>
      <c r="F2" s="503" t="s">
        <v>75</v>
      </c>
      <c r="G2" s="502"/>
      <c r="H2" s="502"/>
      <c r="I2" s="502"/>
      <c r="J2" s="502"/>
      <c r="K2" s="502"/>
      <c r="L2" s="502"/>
      <c r="M2" s="502"/>
      <c r="N2" s="504"/>
      <c r="O2" s="502"/>
      <c r="P2" s="502"/>
      <c r="Q2" s="502"/>
      <c r="R2" s="502"/>
      <c r="S2" s="502"/>
      <c r="T2" s="502"/>
      <c r="U2" s="502"/>
      <c r="V2" s="502"/>
      <c r="W2" s="502"/>
      <c r="X2" s="502"/>
      <c r="Y2" s="502"/>
      <c r="Z2" s="502"/>
      <c r="AA2" s="502"/>
      <c r="AB2" s="502"/>
    </row>
    <row r="3" ht="14.5" spans="1:34">
      <c r="A3" s="502" t="s">
        <v>71</v>
      </c>
      <c r="B3" s="502" t="s">
        <v>72</v>
      </c>
      <c r="C3" s="502" t="s">
        <v>76</v>
      </c>
      <c r="D3" s="502" t="s">
        <v>77</v>
      </c>
      <c r="E3" s="502"/>
      <c r="F3" s="502" t="s">
        <v>78</v>
      </c>
      <c r="G3" s="505" t="s">
        <v>79</v>
      </c>
      <c r="H3" s="506" t="s">
        <v>80</v>
      </c>
      <c r="I3" s="507" t="s">
        <v>81</v>
      </c>
      <c r="J3" s="502" t="s">
        <v>82</v>
      </c>
      <c r="K3" s="502" t="s">
        <v>83</v>
      </c>
      <c r="L3" s="502"/>
      <c r="M3" s="502"/>
      <c r="N3" s="504">
        <v>44124</v>
      </c>
      <c r="O3" s="502"/>
      <c r="P3" s="502"/>
      <c r="Q3" s="502"/>
      <c r="R3" s="502"/>
      <c r="S3" s="502"/>
      <c r="T3" s="502"/>
      <c r="U3" s="502"/>
      <c r="V3" s="502"/>
      <c r="W3" s="502"/>
      <c r="X3" s="502"/>
      <c r="Y3" s="502"/>
      <c r="Z3" s="502"/>
      <c r="AA3" s="502"/>
      <c r="AB3" s="502"/>
      <c r="AC3" s="502"/>
      <c r="AD3" s="502"/>
      <c r="AE3" s="502"/>
      <c r="AF3" s="502"/>
      <c r="AG3" s="502"/>
      <c r="AH3" s="502"/>
    </row>
    <row r="4" spans="1:34">
      <c r="A4" s="502" t="s">
        <v>71</v>
      </c>
      <c r="B4" s="502" t="s">
        <v>72</v>
      </c>
      <c r="C4" s="502" t="s">
        <v>84</v>
      </c>
      <c r="D4" s="502" t="s">
        <v>85</v>
      </c>
      <c r="E4" s="502"/>
      <c r="F4" s="502" t="s">
        <v>86</v>
      </c>
      <c r="G4" s="502" t="s">
        <v>87</v>
      </c>
      <c r="H4" s="502" t="s">
        <v>88</v>
      </c>
      <c r="I4" s="502"/>
      <c r="J4" s="502"/>
      <c r="K4" s="502" t="s">
        <v>89</v>
      </c>
      <c r="L4" s="502"/>
      <c r="M4" s="502"/>
      <c r="N4" s="504"/>
      <c r="O4" s="502"/>
      <c r="P4" s="502" t="s">
        <v>90</v>
      </c>
      <c r="Q4" s="502"/>
      <c r="R4" s="502"/>
      <c r="S4" s="502"/>
      <c r="T4" s="502"/>
      <c r="U4" s="502"/>
      <c r="V4" s="502"/>
      <c r="W4" s="502"/>
      <c r="X4" s="502"/>
      <c r="Y4" s="502"/>
      <c r="Z4" s="502"/>
      <c r="AA4" s="502"/>
      <c r="AB4" s="502"/>
      <c r="AC4" s="502"/>
      <c r="AD4" s="502"/>
      <c r="AE4" s="502"/>
      <c r="AF4" s="502"/>
      <c r="AG4" s="502"/>
      <c r="AH4" s="502"/>
    </row>
    <row r="5" spans="1:34">
      <c r="A5" s="502" t="s">
        <v>71</v>
      </c>
      <c r="B5" s="502" t="s">
        <v>72</v>
      </c>
      <c r="C5" s="502" t="s">
        <v>91</v>
      </c>
      <c r="D5" s="502" t="s">
        <v>92</v>
      </c>
      <c r="E5" s="502"/>
      <c r="F5" s="502" t="s">
        <v>93</v>
      </c>
      <c r="G5" s="502" t="s">
        <v>94</v>
      </c>
      <c r="H5" s="502" t="s">
        <v>95</v>
      </c>
      <c r="I5" s="502"/>
      <c r="J5" s="502" t="s">
        <v>82</v>
      </c>
      <c r="K5" s="502" t="s">
        <v>96</v>
      </c>
      <c r="L5" s="502"/>
      <c r="M5" s="502">
        <v>68800</v>
      </c>
      <c r="N5" s="504">
        <v>42323</v>
      </c>
      <c r="O5" s="502"/>
      <c r="P5" s="502" t="s">
        <v>90</v>
      </c>
      <c r="Q5" s="502"/>
      <c r="R5" s="502" t="s">
        <v>97</v>
      </c>
      <c r="S5" s="502"/>
      <c r="T5" s="502"/>
      <c r="U5" s="502"/>
      <c r="V5" s="502"/>
      <c r="W5" s="502"/>
      <c r="X5" s="502"/>
      <c r="Y5" s="502"/>
      <c r="Z5" s="502"/>
      <c r="AA5" s="502"/>
      <c r="AB5" s="502"/>
      <c r="AC5" s="502"/>
      <c r="AD5" s="502"/>
      <c r="AE5" s="502"/>
      <c r="AF5" s="502"/>
      <c r="AG5" s="502"/>
      <c r="AH5" s="502"/>
    </row>
    <row r="6" spans="1:34">
      <c r="A6" s="502" t="s">
        <v>71</v>
      </c>
      <c r="B6" s="502" t="s">
        <v>72</v>
      </c>
      <c r="C6" s="502" t="s">
        <v>98</v>
      </c>
      <c r="D6" s="502" t="s">
        <v>92</v>
      </c>
      <c r="E6" s="502"/>
      <c r="F6" s="502" t="s">
        <v>93</v>
      </c>
      <c r="G6" s="502" t="s">
        <v>94</v>
      </c>
      <c r="H6" s="502" t="s">
        <v>99</v>
      </c>
      <c r="I6" s="502"/>
      <c r="J6" s="502" t="s">
        <v>82</v>
      </c>
      <c r="K6" s="502" t="s">
        <v>96</v>
      </c>
      <c r="L6" s="502"/>
      <c r="M6" s="502"/>
      <c r="N6" s="504">
        <v>42323</v>
      </c>
      <c r="O6" s="502"/>
      <c r="P6" s="502" t="s">
        <v>90</v>
      </c>
      <c r="Q6" s="502"/>
      <c r="R6" s="502" t="s">
        <v>100</v>
      </c>
      <c r="S6" s="502"/>
      <c r="T6" s="502"/>
      <c r="U6" s="502"/>
      <c r="V6" s="502"/>
      <c r="W6" s="502"/>
      <c r="X6" s="502"/>
      <c r="Y6" s="502"/>
      <c r="Z6" s="502"/>
      <c r="AA6" s="502"/>
      <c r="AB6" s="502"/>
      <c r="AC6" s="502"/>
      <c r="AD6" s="502"/>
      <c r="AE6" s="502"/>
      <c r="AF6" s="502"/>
      <c r="AG6" s="502"/>
      <c r="AH6" s="502"/>
    </row>
    <row r="7" spans="1:34">
      <c r="A7" s="502" t="s">
        <v>71</v>
      </c>
      <c r="B7" s="502" t="s">
        <v>72</v>
      </c>
      <c r="C7" s="502" t="s">
        <v>101</v>
      </c>
      <c r="D7" s="502" t="s">
        <v>102</v>
      </c>
      <c r="E7" s="502"/>
      <c r="F7" s="502" t="s">
        <v>103</v>
      </c>
      <c r="G7" s="502" t="s">
        <v>104</v>
      </c>
      <c r="H7" s="502" t="s">
        <v>105</v>
      </c>
      <c r="I7" s="502"/>
      <c r="J7" s="502"/>
      <c r="K7" s="502" t="s">
        <v>96</v>
      </c>
      <c r="L7" s="502"/>
      <c r="M7" s="502">
        <v>19400</v>
      </c>
      <c r="N7" s="504">
        <v>42229</v>
      </c>
      <c r="O7" s="502"/>
      <c r="P7" s="502" t="s">
        <v>90</v>
      </c>
      <c r="Q7" s="502"/>
      <c r="R7" s="502" t="s">
        <v>106</v>
      </c>
      <c r="S7" s="502"/>
      <c r="T7" s="502"/>
      <c r="U7" s="502"/>
      <c r="V7" s="502"/>
      <c r="W7" s="502"/>
      <c r="X7" s="502"/>
      <c r="Y7" s="502"/>
      <c r="Z7" s="502"/>
      <c r="AA7" s="502"/>
      <c r="AB7" s="502"/>
      <c r="AC7" s="502"/>
      <c r="AD7" s="502"/>
      <c r="AE7" s="502"/>
      <c r="AF7" s="502"/>
      <c r="AG7" s="502"/>
      <c r="AH7" s="502"/>
    </row>
    <row r="8" spans="1:34">
      <c r="A8" s="502" t="s">
        <v>71</v>
      </c>
      <c r="B8" s="502" t="s">
        <v>72</v>
      </c>
      <c r="C8" s="502" t="s">
        <v>107</v>
      </c>
      <c r="D8" s="502" t="s">
        <v>108</v>
      </c>
      <c r="E8" s="502"/>
      <c r="F8" s="502" t="s">
        <v>109</v>
      </c>
      <c r="G8" s="502" t="s">
        <v>110</v>
      </c>
      <c r="H8" s="502"/>
      <c r="I8" s="502"/>
      <c r="J8" s="502"/>
      <c r="K8" s="502"/>
      <c r="L8" s="502"/>
      <c r="M8" s="502"/>
      <c r="N8" s="504"/>
      <c r="O8" s="502"/>
      <c r="P8" s="502"/>
      <c r="Q8" s="502"/>
      <c r="R8" s="502"/>
      <c r="S8" s="502"/>
      <c r="T8" s="502"/>
      <c r="U8" s="502"/>
      <c r="V8" s="502"/>
      <c r="W8" s="502"/>
      <c r="X8" s="502"/>
      <c r="Y8" s="502"/>
      <c r="Z8" s="502"/>
      <c r="AA8" s="502"/>
      <c r="AB8" s="502"/>
      <c r="AC8" s="502"/>
      <c r="AD8" s="502"/>
      <c r="AE8" s="502"/>
      <c r="AF8" s="502"/>
      <c r="AG8" s="502"/>
      <c r="AH8" s="502"/>
    </row>
    <row r="9" ht="14.5" spans="1:34">
      <c r="A9" s="502" t="s">
        <v>71</v>
      </c>
      <c r="B9" s="502" t="s">
        <v>72</v>
      </c>
      <c r="C9" s="502" t="s">
        <v>111</v>
      </c>
      <c r="D9" s="502" t="s">
        <v>112</v>
      </c>
      <c r="E9" s="502"/>
      <c r="F9" s="502" t="s">
        <v>113</v>
      </c>
      <c r="G9" s="502"/>
      <c r="H9" s="507" t="s">
        <v>114</v>
      </c>
      <c r="I9" s="507" t="s">
        <v>81</v>
      </c>
      <c r="J9" s="502"/>
      <c r="K9" s="502" t="s">
        <v>115</v>
      </c>
      <c r="L9" s="502"/>
      <c r="M9" s="502"/>
      <c r="N9" s="504">
        <v>43342</v>
      </c>
      <c r="O9" s="502"/>
      <c r="P9" s="502" t="s">
        <v>90</v>
      </c>
      <c r="Q9" s="502"/>
      <c r="R9" s="502"/>
      <c r="S9" s="502"/>
      <c r="T9" s="502"/>
      <c r="U9" s="502"/>
      <c r="V9" s="502"/>
      <c r="W9" s="502"/>
      <c r="X9" s="502"/>
      <c r="Y9" s="502"/>
      <c r="Z9" s="502"/>
      <c r="AA9" s="502"/>
      <c r="AB9" s="502"/>
      <c r="AC9" s="502"/>
      <c r="AD9" s="502"/>
      <c r="AE9" s="502"/>
      <c r="AF9" s="502"/>
      <c r="AG9" s="502"/>
      <c r="AH9" s="502"/>
    </row>
    <row r="10" ht="14.5" spans="1:34">
      <c r="A10" s="502" t="s">
        <v>71</v>
      </c>
      <c r="B10" s="502" t="s">
        <v>72</v>
      </c>
      <c r="C10" s="503" t="s">
        <v>116</v>
      </c>
      <c r="D10" s="502" t="s">
        <v>117</v>
      </c>
      <c r="E10" s="502"/>
      <c r="F10" s="502" t="s">
        <v>118</v>
      </c>
      <c r="G10" s="502" t="s">
        <v>83</v>
      </c>
      <c r="H10" s="507" t="s">
        <v>119</v>
      </c>
      <c r="I10" s="507" t="s">
        <v>81</v>
      </c>
      <c r="J10" s="502"/>
      <c r="K10" s="502"/>
      <c r="L10" s="502"/>
      <c r="M10" s="502"/>
      <c r="N10" s="504">
        <v>43342</v>
      </c>
      <c r="O10" s="502"/>
      <c r="P10" s="502"/>
      <c r="Q10" s="502"/>
      <c r="R10" s="502"/>
      <c r="S10" s="502"/>
      <c r="T10" s="502"/>
      <c r="U10" s="502"/>
      <c r="V10" s="502"/>
      <c r="W10" s="502"/>
      <c r="X10" s="502"/>
      <c r="Y10" s="502"/>
      <c r="Z10" s="502"/>
      <c r="AA10" s="502"/>
      <c r="AB10" s="502"/>
      <c r="AC10" s="502"/>
      <c r="AD10" s="502"/>
      <c r="AE10" s="502"/>
      <c r="AF10" s="502"/>
      <c r="AG10" s="502"/>
      <c r="AH10" s="502"/>
    </row>
    <row r="11" spans="1:34">
      <c r="A11" s="508" t="s">
        <v>71</v>
      </c>
      <c r="B11" s="508" t="s">
        <v>72</v>
      </c>
      <c r="C11" s="508" t="s">
        <v>120</v>
      </c>
      <c r="D11" s="508" t="s">
        <v>121</v>
      </c>
      <c r="E11" s="508"/>
      <c r="F11" s="508" t="s">
        <v>122</v>
      </c>
      <c r="G11" s="502"/>
      <c r="H11" s="502"/>
      <c r="I11" s="502"/>
      <c r="J11" s="502"/>
      <c r="K11" s="502"/>
      <c r="L11" s="502"/>
      <c r="M11" s="502"/>
      <c r="N11" s="504"/>
      <c r="O11" s="502"/>
      <c r="P11" s="502"/>
      <c r="Q11" s="502"/>
      <c r="R11" s="502"/>
      <c r="S11" s="502"/>
      <c r="T11" s="502"/>
      <c r="U11" s="502"/>
      <c r="V11" s="502"/>
      <c r="W11" s="502"/>
      <c r="X11" s="502"/>
      <c r="Y11" s="502"/>
      <c r="Z11" s="502"/>
      <c r="AA11" s="502"/>
      <c r="AB11" s="502"/>
    </row>
    <row r="12" spans="1:34">
      <c r="A12" s="503" t="s">
        <v>71</v>
      </c>
      <c r="B12" s="503" t="s">
        <v>123</v>
      </c>
      <c r="C12" s="503" t="s">
        <v>73</v>
      </c>
      <c r="D12" s="503" t="s">
        <v>74</v>
      </c>
      <c r="E12" s="503"/>
      <c r="F12" s="503" t="s">
        <v>124</v>
      </c>
      <c r="G12" s="502"/>
      <c r="H12" s="502"/>
      <c r="I12" s="502"/>
      <c r="J12" s="502"/>
      <c r="K12" s="502"/>
      <c r="L12" s="502"/>
      <c r="M12" s="502"/>
      <c r="N12" s="504"/>
      <c r="O12" s="502"/>
      <c r="P12" s="502"/>
      <c r="Q12" s="502"/>
      <c r="R12" s="502"/>
      <c r="S12" s="502"/>
      <c r="T12" s="502"/>
      <c r="U12" s="502"/>
      <c r="V12" s="502"/>
      <c r="W12" s="502"/>
      <c r="X12" s="502"/>
      <c r="Y12" s="502"/>
      <c r="Z12" s="502"/>
      <c r="AA12" s="502"/>
      <c r="AB12" s="502"/>
    </row>
    <row r="13" spans="1:34">
      <c r="A13" s="502" t="s">
        <v>71</v>
      </c>
      <c r="B13" s="502" t="s">
        <v>123</v>
      </c>
      <c r="C13" s="502" t="s">
        <v>125</v>
      </c>
      <c r="D13" s="502" t="s">
        <v>126</v>
      </c>
      <c r="E13" s="502"/>
      <c r="F13" s="502">
        <v>304757</v>
      </c>
      <c r="G13" s="502" t="s">
        <v>127</v>
      </c>
      <c r="H13" s="502"/>
      <c r="I13" s="502"/>
      <c r="J13" s="502"/>
      <c r="K13" s="502"/>
      <c r="L13" s="502"/>
      <c r="M13" s="502"/>
      <c r="N13" s="504"/>
      <c r="O13" s="502"/>
      <c r="P13" s="502"/>
      <c r="Q13" s="502"/>
      <c r="R13" s="502"/>
      <c r="S13" s="502"/>
      <c r="T13" s="502"/>
      <c r="U13" s="502"/>
      <c r="V13" s="502"/>
      <c r="W13" s="502"/>
      <c r="X13" s="502"/>
      <c r="Y13" s="502"/>
      <c r="Z13" s="502"/>
      <c r="AA13" s="502"/>
      <c r="AB13" s="502"/>
      <c r="AC13" s="502"/>
      <c r="AD13" s="502"/>
      <c r="AE13" s="502"/>
      <c r="AF13" s="502"/>
      <c r="AG13" s="502"/>
      <c r="AH13" s="502"/>
    </row>
    <row r="14" spans="1:34">
      <c r="A14" s="502" t="s">
        <v>71</v>
      </c>
      <c r="B14" s="502" t="s">
        <v>123</v>
      </c>
      <c r="C14" s="503" t="s">
        <v>128</v>
      </c>
      <c r="D14" s="502" t="s">
        <v>129</v>
      </c>
      <c r="E14" s="502"/>
      <c r="F14" s="502">
        <v>10383129</v>
      </c>
      <c r="G14" s="498" t="s">
        <v>130</v>
      </c>
      <c r="H14" s="508" t="s">
        <v>131</v>
      </c>
      <c r="I14" s="502" t="s">
        <v>132</v>
      </c>
      <c r="J14" s="502" t="s">
        <v>82</v>
      </c>
      <c r="K14" s="502"/>
      <c r="L14" s="502"/>
      <c r="M14" s="502"/>
      <c r="N14" s="504"/>
      <c r="O14" s="502"/>
      <c r="P14" s="502"/>
      <c r="Q14" s="502"/>
      <c r="R14" s="502"/>
      <c r="S14" s="502"/>
      <c r="T14" s="502"/>
      <c r="U14" s="502"/>
      <c r="V14" s="502"/>
      <c r="W14" s="502"/>
      <c r="X14" s="502"/>
      <c r="Y14" s="502"/>
      <c r="Z14" s="502"/>
      <c r="AA14" s="502"/>
      <c r="AB14" s="502"/>
      <c r="AC14" s="502"/>
      <c r="AD14" s="502"/>
      <c r="AE14" s="502"/>
      <c r="AF14" s="502"/>
      <c r="AG14" s="502"/>
      <c r="AH14" s="502"/>
    </row>
    <row r="15" spans="1:34">
      <c r="A15" s="502" t="s">
        <v>71</v>
      </c>
      <c r="B15" s="502" t="s">
        <v>123</v>
      </c>
      <c r="C15" s="502" t="s">
        <v>133</v>
      </c>
      <c r="D15" s="502" t="s">
        <v>134</v>
      </c>
      <c r="E15" s="502"/>
      <c r="F15" s="502" t="s">
        <v>135</v>
      </c>
      <c r="G15" s="498" t="s">
        <v>136</v>
      </c>
      <c r="H15" s="502" t="s">
        <v>137</v>
      </c>
      <c r="I15" s="502"/>
      <c r="J15" s="502"/>
      <c r="K15" s="502" t="s">
        <v>138</v>
      </c>
      <c r="L15" s="502" t="s">
        <v>139</v>
      </c>
      <c r="M15" s="502">
        <v>37000</v>
      </c>
      <c r="N15" s="504">
        <v>40461</v>
      </c>
      <c r="O15" s="502"/>
      <c r="P15" s="502" t="s">
        <v>90</v>
      </c>
      <c r="Q15" s="502"/>
      <c r="R15" s="502" t="s">
        <v>140</v>
      </c>
      <c r="S15" s="502"/>
      <c r="T15" s="502"/>
      <c r="U15" s="502"/>
      <c r="V15" s="502"/>
      <c r="W15" s="502"/>
      <c r="X15" s="502"/>
      <c r="Y15" s="502"/>
      <c r="Z15" s="502"/>
      <c r="AA15" s="502"/>
      <c r="AB15" s="502"/>
      <c r="AC15" s="502"/>
      <c r="AD15" s="502"/>
      <c r="AE15" s="502"/>
      <c r="AF15" s="502"/>
      <c r="AG15" s="502"/>
      <c r="AH15" s="502"/>
    </row>
    <row r="16" spans="1:34">
      <c r="A16" s="502" t="s">
        <v>71</v>
      </c>
      <c r="B16" s="502" t="s">
        <v>123</v>
      </c>
      <c r="C16" s="503" t="s">
        <v>141</v>
      </c>
      <c r="D16" s="502" t="s">
        <v>142</v>
      </c>
      <c r="E16" s="502"/>
      <c r="F16" s="502">
        <v>10374984</v>
      </c>
      <c r="G16" s="498" t="s">
        <v>130</v>
      </c>
      <c r="H16" s="508" t="s">
        <v>143</v>
      </c>
      <c r="I16" s="502" t="s">
        <v>132</v>
      </c>
      <c r="J16" s="502"/>
      <c r="K16" s="502"/>
      <c r="L16" s="502"/>
      <c r="M16" s="502"/>
      <c r="N16" s="504">
        <v>44158</v>
      </c>
      <c r="O16" s="502"/>
      <c r="P16" s="502"/>
      <c r="Q16" s="502"/>
      <c r="R16" s="502"/>
      <c r="S16" s="502"/>
      <c r="T16" s="502"/>
      <c r="U16" s="502"/>
      <c r="V16" s="502"/>
      <c r="W16" s="502"/>
      <c r="X16" s="502"/>
      <c r="Y16" s="502"/>
      <c r="Z16" s="502"/>
      <c r="AA16" s="502"/>
      <c r="AB16" s="502"/>
      <c r="AC16" s="502"/>
      <c r="AD16" s="502"/>
      <c r="AE16" s="502"/>
      <c r="AF16" s="502"/>
      <c r="AG16" s="502"/>
      <c r="AH16" s="502"/>
    </row>
    <row r="17" spans="1:36">
      <c r="A17" s="502" t="s">
        <v>71</v>
      </c>
      <c r="B17" s="502" t="s">
        <v>123</v>
      </c>
      <c r="C17" s="502" t="s">
        <v>144</v>
      </c>
      <c r="D17" s="502" t="s">
        <v>108</v>
      </c>
      <c r="E17" s="502"/>
      <c r="F17" s="502" t="s">
        <v>145</v>
      </c>
      <c r="G17" s="502" t="s">
        <v>110</v>
      </c>
      <c r="H17" s="502"/>
      <c r="I17" s="502"/>
      <c r="J17" s="502"/>
      <c r="K17" s="502" t="s">
        <v>146</v>
      </c>
      <c r="L17" s="502"/>
      <c r="M17" s="502"/>
      <c r="N17" s="504"/>
      <c r="O17" s="502"/>
      <c r="P17" s="502"/>
      <c r="Q17" s="502"/>
      <c r="R17" s="502"/>
      <c r="S17" s="502"/>
      <c r="T17" s="502"/>
      <c r="U17" s="502"/>
      <c r="V17" s="502"/>
      <c r="W17" s="502"/>
      <c r="X17" s="502"/>
      <c r="Y17" s="502"/>
      <c r="Z17" s="502"/>
      <c r="AA17" s="502"/>
      <c r="AB17" s="502"/>
      <c r="AC17" s="502"/>
      <c r="AD17" s="502"/>
      <c r="AE17" s="502"/>
      <c r="AF17" s="502"/>
      <c r="AG17" s="502"/>
      <c r="AH17" s="502"/>
    </row>
    <row r="18" ht="14.5" spans="1:36">
      <c r="A18" s="508" t="s">
        <v>71</v>
      </c>
      <c r="B18" s="508" t="s">
        <v>123</v>
      </c>
      <c r="C18" s="508" t="s">
        <v>147</v>
      </c>
      <c r="D18" s="508" t="s">
        <v>112</v>
      </c>
      <c r="E18" s="508"/>
      <c r="F18" s="508" t="s">
        <v>148</v>
      </c>
      <c r="G18" s="502" t="s">
        <v>149</v>
      </c>
      <c r="H18" s="509" t="s">
        <v>150</v>
      </c>
      <c r="I18" s="507"/>
      <c r="J18" s="502"/>
      <c r="K18" s="502"/>
      <c r="L18" s="502"/>
      <c r="M18" s="502"/>
      <c r="N18" s="504"/>
      <c r="O18" s="502"/>
      <c r="P18" s="502"/>
      <c r="Q18" s="502"/>
      <c r="R18" s="502"/>
      <c r="S18" s="502"/>
      <c r="T18" s="502"/>
      <c r="U18" s="502"/>
      <c r="V18" s="502"/>
      <c r="W18" s="502"/>
      <c r="X18" s="502"/>
      <c r="Y18" s="502"/>
      <c r="Z18" s="502"/>
      <c r="AA18" s="502"/>
      <c r="AB18" s="502"/>
      <c r="AC18" s="502"/>
      <c r="AD18" s="502"/>
      <c r="AE18" s="502"/>
      <c r="AF18" s="502"/>
      <c r="AG18" s="502"/>
      <c r="AH18" s="502"/>
    </row>
    <row r="19" ht="14.5" spans="1:36">
      <c r="A19" s="502" t="s">
        <v>71</v>
      </c>
      <c r="B19" s="502" t="s">
        <v>123</v>
      </c>
      <c r="C19" s="502" t="s">
        <v>151</v>
      </c>
      <c r="D19" s="502" t="s">
        <v>117</v>
      </c>
      <c r="E19" s="502"/>
      <c r="F19" s="502"/>
      <c r="G19" s="502"/>
      <c r="H19" s="507" t="s">
        <v>152</v>
      </c>
      <c r="I19" s="507"/>
      <c r="J19" s="502"/>
      <c r="K19" s="502"/>
      <c r="L19" s="502"/>
      <c r="M19" s="502"/>
      <c r="N19" s="504"/>
      <c r="O19" s="502"/>
      <c r="P19" s="502"/>
      <c r="Q19" s="502"/>
      <c r="R19" s="502"/>
      <c r="S19" s="502"/>
      <c r="T19" s="502"/>
      <c r="U19" s="502"/>
      <c r="V19" s="502"/>
      <c r="W19" s="502"/>
      <c r="X19" s="502"/>
      <c r="Y19" s="502"/>
      <c r="Z19" s="502"/>
      <c r="AA19" s="502"/>
      <c r="AB19" s="502"/>
      <c r="AC19" s="502"/>
      <c r="AD19" s="502"/>
      <c r="AE19" s="502"/>
      <c r="AF19" s="502"/>
      <c r="AG19" s="502"/>
      <c r="AH19" s="502"/>
    </row>
    <row r="20" spans="1:36">
      <c r="A20" s="508" t="s">
        <v>71</v>
      </c>
      <c r="B20" s="508" t="s">
        <v>153</v>
      </c>
      <c r="C20" s="508" t="s">
        <v>73</v>
      </c>
      <c r="D20" s="508" t="s">
        <v>74</v>
      </c>
      <c r="E20" s="508"/>
      <c r="F20" s="508" t="s">
        <v>154</v>
      </c>
      <c r="G20" s="502"/>
      <c r="H20" s="502"/>
      <c r="I20" s="502"/>
      <c r="J20" s="502"/>
      <c r="K20" s="502"/>
      <c r="L20" s="502"/>
      <c r="M20" s="502"/>
      <c r="N20" s="504"/>
      <c r="O20" s="502"/>
      <c r="P20" s="502"/>
      <c r="Q20" s="502"/>
      <c r="R20" s="502"/>
      <c r="S20" s="502"/>
      <c r="T20" s="502"/>
      <c r="U20" s="502"/>
      <c r="V20" s="502"/>
      <c r="W20" s="502"/>
      <c r="X20" s="502"/>
      <c r="Y20" s="502"/>
      <c r="Z20" s="502"/>
      <c r="AA20" s="502"/>
      <c r="AB20" s="502"/>
    </row>
    <row r="21" ht="14.5" spans="1:36">
      <c r="A21" s="502" t="s">
        <v>71</v>
      </c>
      <c r="B21" s="502" t="s">
        <v>153</v>
      </c>
      <c r="C21" s="502" t="s">
        <v>155</v>
      </c>
      <c r="D21" s="502" t="s">
        <v>77</v>
      </c>
      <c r="E21" s="502"/>
      <c r="F21" s="502" t="s">
        <v>156</v>
      </c>
      <c r="G21" s="502" t="s">
        <v>79</v>
      </c>
      <c r="H21" s="510" t="s">
        <v>157</v>
      </c>
      <c r="I21" s="502" t="s">
        <v>81</v>
      </c>
      <c r="J21" s="502"/>
      <c r="K21" s="502" t="s">
        <v>83</v>
      </c>
      <c r="L21" s="502"/>
      <c r="M21" s="502"/>
      <c r="N21" s="504">
        <v>44124</v>
      </c>
      <c r="O21" s="502"/>
      <c r="P21" s="502"/>
      <c r="Q21" s="502"/>
      <c r="R21" s="502"/>
      <c r="S21" s="502"/>
      <c r="T21" s="502"/>
      <c r="U21" s="502"/>
      <c r="V21" s="502"/>
      <c r="W21" s="502"/>
      <c r="X21" s="502"/>
      <c r="Y21" s="502"/>
      <c r="Z21" s="502"/>
      <c r="AA21" s="502"/>
      <c r="AB21" s="502"/>
      <c r="AC21" s="502"/>
      <c r="AD21" s="502"/>
      <c r="AE21" s="502"/>
      <c r="AF21" s="502"/>
      <c r="AG21" s="502"/>
      <c r="AH21" s="502"/>
    </row>
    <row r="22" ht="14.5" spans="1:36">
      <c r="A22" s="502" t="s">
        <v>71</v>
      </c>
      <c r="B22" s="502" t="s">
        <v>153</v>
      </c>
      <c r="C22" s="502" t="s">
        <v>158</v>
      </c>
      <c r="D22" s="502" t="s">
        <v>85</v>
      </c>
      <c r="E22" s="502"/>
      <c r="F22" s="502" t="s">
        <v>159</v>
      </c>
      <c r="G22" s="502" t="s">
        <v>160</v>
      </c>
      <c r="H22" s="510" t="s">
        <v>161</v>
      </c>
      <c r="I22" s="511" t="s">
        <v>162</v>
      </c>
      <c r="J22" s="502"/>
      <c r="K22" s="502"/>
      <c r="L22" s="502"/>
      <c r="M22" s="502"/>
      <c r="N22" s="504"/>
      <c r="O22" s="502"/>
      <c r="P22" s="502"/>
      <c r="Q22" s="502"/>
      <c r="R22" s="502"/>
      <c r="S22" s="502" t="s">
        <v>163</v>
      </c>
      <c r="T22" s="502"/>
      <c r="U22" s="502"/>
      <c r="V22" s="502"/>
      <c r="W22" s="502"/>
      <c r="X22" s="502"/>
      <c r="Y22" s="502"/>
      <c r="Z22" s="502"/>
      <c r="AA22" s="502"/>
      <c r="AB22" s="502"/>
      <c r="AC22" s="502"/>
      <c r="AD22" s="502"/>
      <c r="AE22" s="502"/>
      <c r="AF22" s="502"/>
      <c r="AG22" s="502"/>
      <c r="AH22" s="502"/>
    </row>
    <row r="23" s="495" customFormat="1" spans="1:36">
      <c r="A23" s="503" t="s">
        <v>71</v>
      </c>
      <c r="B23" s="503" t="s">
        <v>153</v>
      </c>
      <c r="C23" s="503" t="s">
        <v>164</v>
      </c>
      <c r="D23" s="503" t="s">
        <v>165</v>
      </c>
      <c r="E23" s="503"/>
      <c r="F23" s="503" t="s">
        <v>166</v>
      </c>
      <c r="G23" s="503" t="s">
        <v>167</v>
      </c>
      <c r="H23" s="503"/>
      <c r="I23" s="503"/>
      <c r="J23" s="503"/>
      <c r="K23" s="503"/>
      <c r="L23" s="503"/>
      <c r="M23" s="503"/>
      <c r="N23" s="512"/>
      <c r="O23" s="503"/>
      <c r="P23" s="503"/>
      <c r="Q23" s="503"/>
      <c r="R23" s="503"/>
      <c r="S23" s="503"/>
      <c r="T23" s="503"/>
      <c r="U23" s="503"/>
      <c r="V23" s="503"/>
      <c r="W23" s="503"/>
      <c r="X23" s="503"/>
      <c r="Y23" s="503"/>
      <c r="Z23" s="503"/>
      <c r="AA23" s="503"/>
      <c r="AB23" s="503"/>
      <c r="AC23" s="503"/>
      <c r="AD23" s="503"/>
      <c r="AE23" s="503"/>
      <c r="AF23" s="503"/>
      <c r="AG23" s="503"/>
      <c r="AH23" s="503"/>
    </row>
    <row r="24" spans="1:36">
      <c r="A24" s="502" t="s">
        <v>71</v>
      </c>
      <c r="B24" s="502" t="s">
        <v>153</v>
      </c>
      <c r="C24" s="502" t="s">
        <v>168</v>
      </c>
      <c r="D24" s="502" t="s">
        <v>129</v>
      </c>
      <c r="E24" s="502"/>
      <c r="F24" s="502">
        <v>10374686</v>
      </c>
      <c r="G24" s="502" t="s">
        <v>94</v>
      </c>
      <c r="H24" s="508" t="s">
        <v>169</v>
      </c>
      <c r="I24" s="502" t="s">
        <v>170</v>
      </c>
      <c r="J24" s="502" t="s">
        <v>82</v>
      </c>
      <c r="K24" s="502" t="s">
        <v>96</v>
      </c>
      <c r="L24" s="502"/>
      <c r="M24" s="502"/>
      <c r="N24" s="504"/>
      <c r="O24" s="502"/>
      <c r="P24" s="502"/>
      <c r="Q24" s="502"/>
      <c r="R24" s="502"/>
      <c r="S24" s="502"/>
      <c r="T24" s="502"/>
      <c r="U24" s="502"/>
      <c r="V24" s="502"/>
      <c r="W24" s="502"/>
      <c r="X24" s="502"/>
      <c r="Y24" s="502"/>
      <c r="Z24" s="502"/>
      <c r="AA24" s="502"/>
      <c r="AB24" s="502"/>
      <c r="AC24" s="502"/>
      <c r="AD24" s="502"/>
      <c r="AE24" s="502"/>
      <c r="AF24" s="502"/>
      <c r="AG24" s="502"/>
      <c r="AH24" s="502"/>
    </row>
    <row r="25" ht="14.5" spans="1:36">
      <c r="A25" s="502" t="s">
        <v>71</v>
      </c>
      <c r="B25" s="502" t="s">
        <v>153</v>
      </c>
      <c r="C25" s="502" t="s">
        <v>171</v>
      </c>
      <c r="D25" s="502" t="s">
        <v>129</v>
      </c>
      <c r="E25" s="502"/>
      <c r="F25" s="513">
        <v>10374687</v>
      </c>
      <c r="G25" s="502" t="s">
        <v>94</v>
      </c>
      <c r="H25" s="508" t="s">
        <v>172</v>
      </c>
      <c r="I25" s="502" t="s">
        <v>170</v>
      </c>
      <c r="J25" s="502" t="s">
        <v>82</v>
      </c>
      <c r="K25" s="502" t="s">
        <v>96</v>
      </c>
      <c r="L25" s="502"/>
      <c r="M25" s="502"/>
      <c r="N25" s="504"/>
      <c r="O25" s="502"/>
      <c r="P25" s="502"/>
      <c r="Q25" s="502"/>
      <c r="R25" s="502"/>
      <c r="S25" s="502"/>
      <c r="T25" s="502"/>
      <c r="U25" s="502"/>
      <c r="V25" s="502"/>
      <c r="W25" s="502"/>
      <c r="X25" s="502"/>
      <c r="Y25" s="502"/>
      <c r="Z25" s="502"/>
      <c r="AA25" s="502"/>
      <c r="AB25" s="502"/>
      <c r="AC25" s="502"/>
      <c r="AD25" s="502"/>
      <c r="AE25" s="502"/>
      <c r="AF25" s="502"/>
      <c r="AG25" s="502"/>
      <c r="AH25" s="502"/>
    </row>
    <row r="26" spans="1:36">
      <c r="A26" s="502" t="s">
        <v>71</v>
      </c>
      <c r="B26" s="502" t="s">
        <v>153</v>
      </c>
      <c r="C26" s="502" t="s">
        <v>173</v>
      </c>
      <c r="D26" s="502" t="s">
        <v>142</v>
      </c>
      <c r="E26" s="502"/>
      <c r="F26" s="502">
        <v>10371784</v>
      </c>
      <c r="G26" s="502" t="s">
        <v>104</v>
      </c>
      <c r="H26" s="508" t="s">
        <v>174</v>
      </c>
      <c r="I26" s="502"/>
      <c r="J26" s="502"/>
      <c r="K26" s="502"/>
      <c r="L26" s="502"/>
      <c r="M26" s="502"/>
      <c r="N26" s="504">
        <v>44158</v>
      </c>
      <c r="O26" s="502"/>
      <c r="P26" s="502"/>
      <c r="Q26" s="502"/>
      <c r="R26" s="502"/>
      <c r="S26" s="502"/>
      <c r="T26" s="502"/>
      <c r="U26" s="502"/>
      <c r="V26" s="502"/>
      <c r="W26" s="502"/>
      <c r="X26" s="502"/>
      <c r="Y26" s="502"/>
      <c r="Z26" s="502"/>
      <c r="AA26" s="502"/>
      <c r="AB26" s="502"/>
      <c r="AC26" s="502"/>
      <c r="AD26" s="502"/>
      <c r="AE26" s="502"/>
      <c r="AF26" s="502"/>
      <c r="AG26" s="502"/>
      <c r="AH26" s="502"/>
    </row>
    <row r="27" spans="1:36">
      <c r="A27" s="502" t="s">
        <v>71</v>
      </c>
      <c r="B27" s="502" t="s">
        <v>153</v>
      </c>
      <c r="C27" s="502" t="s">
        <v>175</v>
      </c>
      <c r="D27" s="502" t="s">
        <v>176</v>
      </c>
      <c r="E27" s="502"/>
      <c r="F27" s="502" t="s">
        <v>177</v>
      </c>
      <c r="G27" s="502"/>
      <c r="H27" s="502"/>
      <c r="I27" s="502"/>
      <c r="J27" s="502"/>
      <c r="K27" s="502" t="s">
        <v>178</v>
      </c>
      <c r="L27" s="502"/>
      <c r="M27" s="502"/>
      <c r="N27" s="504"/>
      <c r="O27" s="502"/>
      <c r="P27" s="502"/>
      <c r="Q27" s="502"/>
      <c r="R27" s="502"/>
      <c r="S27" s="502"/>
      <c r="T27" s="502"/>
      <c r="U27" s="502"/>
      <c r="V27" s="502"/>
      <c r="W27" s="502"/>
      <c r="X27" s="502"/>
      <c r="Y27" s="502"/>
      <c r="Z27" s="502"/>
      <c r="AA27" s="502"/>
      <c r="AB27" s="502"/>
      <c r="AC27" s="502"/>
      <c r="AD27" s="502"/>
      <c r="AE27" s="502"/>
      <c r="AF27" s="502"/>
      <c r="AG27" s="502"/>
      <c r="AH27" s="502"/>
    </row>
    <row r="28" s="496" customFormat="1" ht="14.5" spans="1:36">
      <c r="A28" s="503" t="s">
        <v>71</v>
      </c>
      <c r="B28" s="503" t="s">
        <v>153</v>
      </c>
      <c r="C28" s="503" t="s">
        <v>179</v>
      </c>
      <c r="D28" s="503" t="s">
        <v>112</v>
      </c>
      <c r="E28" s="503"/>
      <c r="F28" s="503" t="s">
        <v>180</v>
      </c>
      <c r="G28" s="503" t="s">
        <v>83</v>
      </c>
      <c r="H28" s="514" t="s">
        <v>181</v>
      </c>
      <c r="I28" s="514" t="s">
        <v>81</v>
      </c>
      <c r="J28" s="503"/>
      <c r="K28" s="503" t="s">
        <v>182</v>
      </c>
      <c r="L28" s="503"/>
      <c r="M28" s="503"/>
      <c r="N28" s="512">
        <v>43990</v>
      </c>
      <c r="O28" s="503"/>
      <c r="P28" s="503" t="s">
        <v>90</v>
      </c>
      <c r="Q28" s="503"/>
      <c r="R28" s="503"/>
      <c r="S28" s="503"/>
      <c r="T28" s="503"/>
      <c r="U28" s="503"/>
      <c r="V28" s="503"/>
      <c r="W28" s="503"/>
      <c r="X28" s="503"/>
      <c r="Y28" s="503"/>
      <c r="Z28" s="503"/>
      <c r="AA28" s="503"/>
      <c r="AB28" s="503"/>
      <c r="AC28" s="503"/>
      <c r="AD28" s="503"/>
      <c r="AE28" s="503"/>
      <c r="AF28" s="503"/>
      <c r="AG28" s="503"/>
      <c r="AH28" s="503"/>
      <c r="AI28" s="495"/>
      <c r="AJ28" s="495"/>
    </row>
    <row r="29" s="496" customFormat="1" ht="14.5" spans="1:36">
      <c r="A29" s="503" t="s">
        <v>71</v>
      </c>
      <c r="B29" s="503" t="s">
        <v>153</v>
      </c>
      <c r="C29" s="503" t="s">
        <v>183</v>
      </c>
      <c r="D29" s="503" t="s">
        <v>117</v>
      </c>
      <c r="E29" s="503"/>
      <c r="F29" s="503"/>
      <c r="G29" s="503"/>
      <c r="H29" s="515" t="s">
        <v>184</v>
      </c>
      <c r="I29" s="514" t="s">
        <v>81</v>
      </c>
      <c r="J29" s="503"/>
      <c r="K29" s="503" t="s">
        <v>182</v>
      </c>
      <c r="L29" s="503" t="s">
        <v>185</v>
      </c>
      <c r="M29" s="503"/>
      <c r="N29" s="512">
        <v>43990</v>
      </c>
      <c r="O29" s="503"/>
      <c r="P29" s="503"/>
      <c r="Q29" s="503"/>
      <c r="R29" s="503"/>
      <c r="S29" s="503"/>
      <c r="T29" s="503"/>
      <c r="U29" s="503"/>
      <c r="V29" s="503"/>
      <c r="W29" s="503"/>
      <c r="X29" s="503"/>
      <c r="Y29" s="503"/>
      <c r="Z29" s="503"/>
      <c r="AA29" s="503"/>
      <c r="AB29" s="503"/>
      <c r="AC29" s="503"/>
      <c r="AD29" s="503"/>
      <c r="AE29" s="503"/>
      <c r="AF29" s="503"/>
      <c r="AG29" s="503"/>
      <c r="AH29" s="503"/>
      <c r="AI29" s="495"/>
      <c r="AJ29" s="495"/>
    </row>
    <row r="30" spans="1:36">
      <c r="A30" s="503" t="s">
        <v>71</v>
      </c>
      <c r="B30" s="503" t="s">
        <v>153</v>
      </c>
      <c r="C30" s="503" t="s">
        <v>120</v>
      </c>
      <c r="D30" s="503" t="s">
        <v>121</v>
      </c>
      <c r="E30" s="503"/>
      <c r="F30" s="503" t="s">
        <v>186</v>
      </c>
      <c r="G30" s="495"/>
      <c r="H30" s="495"/>
      <c r="I30" s="495"/>
      <c r="J30" s="495"/>
      <c r="K30" s="495"/>
      <c r="L30" s="495"/>
      <c r="M30" s="495"/>
      <c r="N30" s="516"/>
      <c r="O30" s="495"/>
      <c r="P30" s="495"/>
      <c r="Q30" s="495"/>
      <c r="R30" s="495"/>
      <c r="S30" s="495"/>
      <c r="T30" s="495"/>
      <c r="U30" s="495"/>
      <c r="V30" s="495"/>
      <c r="W30" s="495"/>
      <c r="X30" s="495"/>
      <c r="Y30" s="495"/>
      <c r="Z30" s="495"/>
      <c r="AA30" s="495"/>
      <c r="AB30" s="495"/>
      <c r="AC30" s="495"/>
      <c r="AD30" s="495"/>
      <c r="AE30" s="495"/>
      <c r="AF30" s="495"/>
      <c r="AG30" s="495"/>
      <c r="AH30" s="495"/>
      <c r="AI30" s="495"/>
      <c r="AJ30" s="495"/>
    </row>
    <row r="31" ht="14.5" spans="1:36">
      <c r="A31" s="508" t="s">
        <v>71</v>
      </c>
      <c r="B31" s="508" t="s">
        <v>187</v>
      </c>
      <c r="C31" s="508" t="s">
        <v>73</v>
      </c>
      <c r="D31" s="508" t="s">
        <v>74</v>
      </c>
      <c r="E31" s="508"/>
      <c r="F31" s="508" t="s">
        <v>188</v>
      </c>
      <c r="G31" s="502"/>
      <c r="H31" s="507"/>
      <c r="I31" s="507" t="s">
        <v>81</v>
      </c>
      <c r="J31" s="502"/>
      <c r="K31" s="502" t="s">
        <v>182</v>
      </c>
      <c r="L31" s="502"/>
      <c r="M31" s="502"/>
      <c r="N31" s="504">
        <v>43990</v>
      </c>
      <c r="O31" s="502"/>
      <c r="P31" s="502" t="s">
        <v>90</v>
      </c>
      <c r="Q31" s="502"/>
      <c r="R31" s="502"/>
      <c r="S31" s="502"/>
      <c r="T31" s="502"/>
      <c r="U31" s="502"/>
      <c r="V31" s="502"/>
      <c r="W31" s="502"/>
      <c r="X31" s="502"/>
      <c r="Y31" s="502"/>
      <c r="Z31" s="502"/>
      <c r="AA31" s="502"/>
      <c r="AB31" s="502"/>
      <c r="AC31" s="502"/>
      <c r="AD31" s="502"/>
      <c r="AE31" s="502"/>
      <c r="AF31" s="502"/>
      <c r="AG31" s="502"/>
      <c r="AH31" s="502"/>
    </row>
    <row r="32" ht="14.5" spans="1:36">
      <c r="A32" s="502" t="s">
        <v>71</v>
      </c>
      <c r="B32" s="502" t="s">
        <v>187</v>
      </c>
      <c r="C32" s="502" t="s">
        <v>189</v>
      </c>
      <c r="D32" s="502" t="s">
        <v>190</v>
      </c>
      <c r="E32" s="502"/>
      <c r="F32" s="502" t="s">
        <v>191</v>
      </c>
      <c r="G32" s="502" t="s">
        <v>192</v>
      </c>
      <c r="H32" s="510" t="s">
        <v>193</v>
      </c>
      <c r="I32" s="502"/>
      <c r="J32" s="502"/>
      <c r="K32" s="502" t="s">
        <v>182</v>
      </c>
      <c r="L32" s="502"/>
      <c r="M32" s="502"/>
      <c r="N32" s="504">
        <v>44002</v>
      </c>
      <c r="O32" s="502"/>
      <c r="P32" s="502" t="s">
        <v>194</v>
      </c>
      <c r="Q32" s="502"/>
      <c r="R32" s="502"/>
      <c r="S32" s="502"/>
      <c r="T32" s="502"/>
      <c r="U32" s="502"/>
      <c r="V32" s="502"/>
      <c r="W32" s="502"/>
      <c r="X32" s="502"/>
      <c r="Y32" s="502"/>
      <c r="Z32" s="502"/>
      <c r="AA32" s="502"/>
      <c r="AB32" s="502"/>
      <c r="AC32" s="502"/>
      <c r="AD32" s="502"/>
      <c r="AE32" s="502"/>
      <c r="AF32" s="502"/>
      <c r="AG32" s="502"/>
      <c r="AH32" s="502"/>
    </row>
    <row r="33" ht="14.5" spans="1:34">
      <c r="A33" s="502" t="s">
        <v>71</v>
      </c>
      <c r="B33" s="502" t="s">
        <v>187</v>
      </c>
      <c r="C33" s="502" t="s">
        <v>195</v>
      </c>
      <c r="D33" s="502" t="s">
        <v>85</v>
      </c>
      <c r="E33" s="502"/>
      <c r="F33" s="502" t="s">
        <v>196</v>
      </c>
      <c r="G33" s="502" t="s">
        <v>160</v>
      </c>
      <c r="H33" s="510" t="s">
        <v>197</v>
      </c>
      <c r="I33" s="502"/>
      <c r="J33" s="502"/>
      <c r="K33" s="502"/>
      <c r="L33" s="502"/>
      <c r="M33" s="502"/>
      <c r="N33" s="504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Y33" s="502"/>
      <c r="Z33" s="502"/>
      <c r="AA33" s="502"/>
      <c r="AB33" s="502"/>
      <c r="AC33" s="502"/>
      <c r="AD33" s="502"/>
      <c r="AE33" s="502"/>
      <c r="AF33" s="502"/>
      <c r="AG33" s="502"/>
      <c r="AH33" s="502"/>
    </row>
    <row r="34" ht="15.5" spans="1:34">
      <c r="A34" s="502" t="s">
        <v>71</v>
      </c>
      <c r="B34" s="502" t="s">
        <v>187</v>
      </c>
      <c r="C34" s="502" t="s">
        <v>198</v>
      </c>
      <c r="D34" s="502" t="s">
        <v>199</v>
      </c>
      <c r="E34" s="502"/>
      <c r="F34" s="502" t="s">
        <v>200</v>
      </c>
      <c r="G34" s="498" t="s">
        <v>104</v>
      </c>
      <c r="H34" s="502" t="s">
        <v>201</v>
      </c>
      <c r="I34" s="517"/>
      <c r="J34" s="502" t="s">
        <v>82</v>
      </c>
      <c r="K34" s="502" t="s">
        <v>202</v>
      </c>
      <c r="L34" s="502" t="s">
        <v>203</v>
      </c>
      <c r="M34" s="502"/>
      <c r="N34" s="504">
        <v>43668</v>
      </c>
      <c r="O34" s="502"/>
      <c r="P34" s="502" t="s">
        <v>90</v>
      </c>
      <c r="Q34" s="502" t="s">
        <v>204</v>
      </c>
      <c r="R34" s="502" t="s">
        <v>205</v>
      </c>
      <c r="S34" s="502"/>
      <c r="T34" s="502"/>
      <c r="U34" s="502"/>
      <c r="V34" s="502"/>
      <c r="W34" s="502"/>
      <c r="X34" s="502"/>
      <c r="Y34" s="502"/>
      <c r="Z34" s="502"/>
      <c r="AA34" s="502"/>
      <c r="AB34" s="502"/>
      <c r="AC34" s="502"/>
      <c r="AD34" s="502"/>
      <c r="AE34" s="502"/>
      <c r="AF34" s="502"/>
      <c r="AG34" s="502"/>
      <c r="AH34" s="502"/>
    </row>
    <row r="35" spans="1:34">
      <c r="A35" s="502" t="s">
        <v>71</v>
      </c>
      <c r="B35" s="502" t="s">
        <v>187</v>
      </c>
      <c r="C35" s="502" t="s">
        <v>206</v>
      </c>
      <c r="D35" s="502" t="s">
        <v>207</v>
      </c>
      <c r="E35" s="502"/>
      <c r="F35" s="502" t="s">
        <v>208</v>
      </c>
      <c r="G35" s="498" t="s">
        <v>94</v>
      </c>
      <c r="H35" s="502" t="s">
        <v>209</v>
      </c>
      <c r="I35" s="502"/>
      <c r="J35" s="502" t="s">
        <v>82</v>
      </c>
      <c r="K35" s="502" t="s">
        <v>96</v>
      </c>
      <c r="L35" s="502"/>
      <c r="M35" s="502"/>
      <c r="N35" s="504">
        <v>43310</v>
      </c>
      <c r="O35" s="502"/>
      <c r="P35" s="502" t="s">
        <v>90</v>
      </c>
      <c r="Q35" s="502" t="s">
        <v>204</v>
      </c>
      <c r="R35" s="502" t="s">
        <v>205</v>
      </c>
      <c r="S35" s="502"/>
      <c r="T35" s="502"/>
      <c r="U35" s="502"/>
      <c r="V35" s="502"/>
      <c r="W35" s="502"/>
      <c r="X35" s="502"/>
      <c r="Y35" s="502"/>
      <c r="Z35" s="502"/>
      <c r="AA35" s="502"/>
      <c r="AB35" s="502"/>
      <c r="AC35" s="502"/>
      <c r="AD35" s="502"/>
      <c r="AE35" s="502"/>
      <c r="AF35" s="502"/>
      <c r="AG35" s="502"/>
      <c r="AH35" s="502"/>
    </row>
    <row r="36" spans="1:34">
      <c r="A36" s="502" t="s">
        <v>71</v>
      </c>
      <c r="B36" s="502" t="s">
        <v>187</v>
      </c>
      <c r="C36" s="502" t="s">
        <v>210</v>
      </c>
      <c r="D36" s="502" t="s">
        <v>211</v>
      </c>
      <c r="E36" s="502"/>
      <c r="F36" s="502">
        <v>10304761</v>
      </c>
      <c r="G36" s="498" t="s">
        <v>104</v>
      </c>
      <c r="H36" s="518" t="s">
        <v>212</v>
      </c>
      <c r="I36" s="518"/>
      <c r="J36" s="502"/>
      <c r="K36" s="502" t="s">
        <v>96</v>
      </c>
      <c r="L36" s="502" t="s">
        <v>213</v>
      </c>
      <c r="M36" s="502">
        <v>19400</v>
      </c>
      <c r="N36" s="504">
        <v>43101</v>
      </c>
      <c r="O36" s="502"/>
      <c r="P36" s="502" t="s">
        <v>90</v>
      </c>
      <c r="Q36" s="502" t="s">
        <v>204</v>
      </c>
      <c r="R36" s="502" t="s">
        <v>214</v>
      </c>
      <c r="S36" s="502"/>
      <c r="T36" s="502"/>
      <c r="U36" s="502"/>
      <c r="V36" s="502"/>
      <c r="W36" s="502"/>
      <c r="X36" s="502"/>
      <c r="Y36" s="502"/>
      <c r="Z36" s="502"/>
      <c r="AA36" s="502"/>
      <c r="AB36" s="502"/>
      <c r="AC36" s="502"/>
      <c r="AD36" s="502"/>
      <c r="AE36" s="502"/>
      <c r="AF36" s="502"/>
      <c r="AG36" s="502"/>
      <c r="AH36" s="502"/>
    </row>
    <row r="37" spans="1:34">
      <c r="A37" s="502" t="s">
        <v>71</v>
      </c>
      <c r="B37" s="502" t="s">
        <v>187</v>
      </c>
      <c r="C37" s="502" t="s">
        <v>215</v>
      </c>
      <c r="D37" s="502" t="s">
        <v>108</v>
      </c>
      <c r="E37" s="502"/>
      <c r="F37" s="502" t="s">
        <v>216</v>
      </c>
      <c r="G37" s="502" t="s">
        <v>217</v>
      </c>
      <c r="H37" s="502"/>
      <c r="I37" s="502"/>
      <c r="J37" s="502"/>
      <c r="K37" s="502" t="s">
        <v>146</v>
      </c>
      <c r="L37" s="502"/>
      <c r="M37" s="502"/>
      <c r="N37" s="504"/>
      <c r="O37" s="502"/>
      <c r="P37" s="502"/>
      <c r="Q37" s="502"/>
      <c r="R37" s="502"/>
      <c r="S37" s="502"/>
      <c r="T37" s="502"/>
      <c r="U37" s="502"/>
      <c r="V37" s="502"/>
      <c r="W37" s="502"/>
      <c r="X37" s="502"/>
      <c r="Y37" s="502"/>
      <c r="Z37" s="502"/>
      <c r="AA37" s="502"/>
      <c r="AB37" s="502"/>
      <c r="AC37" s="502"/>
      <c r="AD37" s="502"/>
      <c r="AE37" s="502"/>
      <c r="AF37" s="502"/>
      <c r="AG37" s="502"/>
      <c r="AH37" s="502"/>
    </row>
    <row r="38" ht="14.5" spans="1:34">
      <c r="A38" s="502" t="s">
        <v>71</v>
      </c>
      <c r="B38" s="502" t="s">
        <v>187</v>
      </c>
      <c r="C38" s="500" t="s">
        <v>218</v>
      </c>
      <c r="D38" s="502" t="s">
        <v>112</v>
      </c>
      <c r="E38" s="502"/>
      <c r="F38" s="502" t="s">
        <v>219</v>
      </c>
      <c r="G38" s="502" t="s">
        <v>83</v>
      </c>
      <c r="H38" s="507" t="s">
        <v>220</v>
      </c>
      <c r="I38" s="507" t="s">
        <v>81</v>
      </c>
      <c r="J38" s="502"/>
      <c r="K38" s="502" t="s">
        <v>182</v>
      </c>
      <c r="L38" s="502"/>
      <c r="M38" s="502"/>
      <c r="N38" s="504">
        <v>43990</v>
      </c>
      <c r="O38" s="502"/>
      <c r="P38" s="502" t="s">
        <v>90</v>
      </c>
      <c r="Q38" s="502"/>
      <c r="R38" s="502"/>
      <c r="S38" s="502"/>
      <c r="T38" s="502"/>
      <c r="U38" s="502"/>
      <c r="V38" s="502"/>
      <c r="W38" s="502"/>
      <c r="X38" s="502"/>
      <c r="Y38" s="502"/>
      <c r="Z38" s="502"/>
      <c r="AA38" s="502"/>
      <c r="AB38" s="502"/>
      <c r="AC38" s="502"/>
      <c r="AD38" s="502"/>
      <c r="AE38" s="502"/>
      <c r="AF38" s="502"/>
      <c r="AG38" s="502"/>
      <c r="AH38" s="502"/>
    </row>
    <row r="39" ht="14.5" spans="1:34">
      <c r="A39" s="502" t="s">
        <v>71</v>
      </c>
      <c r="B39" s="502" t="s">
        <v>187</v>
      </c>
      <c r="C39" s="502" t="s">
        <v>221</v>
      </c>
      <c r="D39" s="502" t="s">
        <v>117</v>
      </c>
      <c r="E39" s="502"/>
      <c r="F39" s="502" t="s">
        <v>219</v>
      </c>
      <c r="G39" s="502"/>
      <c r="H39" s="519" t="s">
        <v>222</v>
      </c>
      <c r="I39" s="507" t="s">
        <v>81</v>
      </c>
      <c r="J39" s="502"/>
      <c r="K39" s="502" t="s">
        <v>182</v>
      </c>
      <c r="L39" s="502" t="s">
        <v>185</v>
      </c>
      <c r="M39" s="502"/>
      <c r="N39" s="504">
        <v>43990</v>
      </c>
      <c r="O39" s="502"/>
      <c r="P39" s="502"/>
      <c r="Q39" s="502"/>
      <c r="R39" s="502"/>
      <c r="S39" s="502"/>
      <c r="T39" s="502"/>
      <c r="U39" s="502"/>
      <c r="V39" s="502"/>
      <c r="W39" s="502"/>
      <c r="X39" s="502"/>
      <c r="Y39" s="502"/>
      <c r="Z39" s="502"/>
      <c r="AA39" s="502"/>
      <c r="AB39" s="502"/>
      <c r="AC39" s="502"/>
      <c r="AD39" s="502"/>
      <c r="AE39" s="502"/>
      <c r="AF39" s="502"/>
      <c r="AG39" s="502"/>
      <c r="AH39" s="502"/>
    </row>
    <row r="40" spans="1:34">
      <c r="A40" s="508" t="s">
        <v>71</v>
      </c>
      <c r="B40" s="508" t="s">
        <v>187</v>
      </c>
      <c r="C40" s="508" t="s">
        <v>120</v>
      </c>
      <c r="D40" s="508" t="s">
        <v>121</v>
      </c>
      <c r="E40" s="508"/>
      <c r="F40" s="546" t="s">
        <v>223</v>
      </c>
      <c r="G40" s="502"/>
      <c r="H40" s="502"/>
      <c r="I40" s="502"/>
      <c r="J40" s="502"/>
      <c r="K40" s="502"/>
      <c r="L40" s="502"/>
      <c r="M40" s="502"/>
      <c r="N40" s="504"/>
      <c r="O40" s="502"/>
      <c r="P40" s="502"/>
      <c r="Q40" s="502"/>
      <c r="R40" s="502"/>
      <c r="S40" s="502"/>
      <c r="T40" s="502"/>
      <c r="U40" s="502"/>
      <c r="V40" s="502"/>
      <c r="W40" s="502"/>
      <c r="X40" s="502"/>
      <c r="Y40" s="502"/>
      <c r="Z40" s="502"/>
      <c r="AA40" s="502"/>
      <c r="AB40" s="502"/>
      <c r="AC40" s="502"/>
      <c r="AD40" s="502"/>
      <c r="AE40" s="502"/>
      <c r="AF40" s="502"/>
      <c r="AG40" s="502"/>
      <c r="AH40" s="502"/>
    </row>
    <row r="41" spans="1:34">
      <c r="A41" s="502" t="s">
        <v>71</v>
      </c>
      <c r="B41" s="502" t="s">
        <v>224</v>
      </c>
      <c r="C41" s="502" t="s">
        <v>225</v>
      </c>
      <c r="D41" s="502" t="s">
        <v>226</v>
      </c>
      <c r="E41" s="502"/>
      <c r="F41" s="502" t="s">
        <v>227</v>
      </c>
      <c r="G41" s="502" t="s">
        <v>228</v>
      </c>
      <c r="H41" s="508" t="s">
        <v>229</v>
      </c>
      <c r="I41" s="502"/>
      <c r="J41" s="502"/>
      <c r="K41" s="502" t="s">
        <v>83</v>
      </c>
      <c r="L41" s="502"/>
      <c r="M41" s="502"/>
      <c r="N41" s="504">
        <v>42339</v>
      </c>
      <c r="O41" s="502"/>
      <c r="P41" s="502"/>
      <c r="Q41" s="502"/>
      <c r="R41" s="502"/>
      <c r="S41" s="502"/>
      <c r="T41" s="502"/>
      <c r="U41" s="502"/>
      <c r="V41" s="502"/>
      <c r="W41" s="502"/>
      <c r="X41" s="502"/>
      <c r="Y41" s="502"/>
      <c r="Z41" s="502"/>
      <c r="AA41" s="502"/>
      <c r="AB41" s="502"/>
      <c r="AC41" s="502"/>
      <c r="AD41" s="502"/>
      <c r="AE41" s="502"/>
      <c r="AF41" s="502"/>
      <c r="AG41" s="502"/>
      <c r="AH41" s="502"/>
    </row>
    <row r="42" spans="1:34">
      <c r="A42" s="502" t="s">
        <v>71</v>
      </c>
      <c r="B42" s="502" t="s">
        <v>224</v>
      </c>
      <c r="C42" s="502" t="s">
        <v>230</v>
      </c>
      <c r="D42" s="502" t="s">
        <v>85</v>
      </c>
      <c r="E42" s="502"/>
      <c r="F42" s="520">
        <v>4655</v>
      </c>
      <c r="G42" s="502" t="s">
        <v>231</v>
      </c>
      <c r="H42" s="521" t="s">
        <v>232</v>
      </c>
      <c r="I42" s="502"/>
      <c r="J42" s="502"/>
      <c r="K42" s="502" t="s">
        <v>233</v>
      </c>
      <c r="L42" s="502"/>
      <c r="M42" s="502"/>
      <c r="N42" s="504"/>
      <c r="O42" s="502"/>
      <c r="P42" s="502"/>
      <c r="Q42" s="502"/>
      <c r="R42" s="502"/>
      <c r="S42" s="502"/>
      <c r="T42" s="502"/>
      <c r="U42" s="502"/>
      <c r="V42" s="502"/>
      <c r="W42" s="502"/>
      <c r="X42" s="502"/>
      <c r="Y42" s="502"/>
      <c r="Z42" s="502"/>
      <c r="AA42" s="502"/>
      <c r="AB42" s="502"/>
      <c r="AC42" s="502"/>
      <c r="AD42" s="502"/>
      <c r="AE42" s="502"/>
      <c r="AF42" s="502"/>
      <c r="AG42" s="502"/>
      <c r="AH42" s="502"/>
    </row>
    <row r="43" s="495" customFormat="1" spans="1:34">
      <c r="A43" s="503" t="s">
        <v>71</v>
      </c>
      <c r="B43" s="503" t="s">
        <v>224</v>
      </c>
      <c r="C43" s="503" t="s">
        <v>234</v>
      </c>
      <c r="D43" s="503" t="s">
        <v>165</v>
      </c>
      <c r="E43" s="503"/>
      <c r="F43" s="503" t="s">
        <v>235</v>
      </c>
      <c r="G43" s="503" t="s">
        <v>236</v>
      </c>
      <c r="H43" s="503"/>
      <c r="I43" s="503"/>
      <c r="J43" s="503"/>
      <c r="K43" s="503" t="s">
        <v>138</v>
      </c>
      <c r="L43" s="503"/>
      <c r="M43" s="503"/>
      <c r="N43" s="512"/>
      <c r="O43" s="503"/>
      <c r="P43" s="503"/>
      <c r="Q43" s="503"/>
      <c r="R43" s="503"/>
      <c r="S43" s="503"/>
      <c r="T43" s="503"/>
      <c r="U43" s="503"/>
      <c r="V43" s="503"/>
      <c r="W43" s="503"/>
      <c r="X43" s="503"/>
      <c r="Y43" s="503"/>
      <c r="Z43" s="503"/>
      <c r="AA43" s="503"/>
      <c r="AB43" s="503"/>
      <c r="AC43" s="503"/>
      <c r="AD43" s="503"/>
      <c r="AE43" s="503"/>
      <c r="AF43" s="503"/>
      <c r="AG43" s="503"/>
      <c r="AH43" s="503"/>
    </row>
    <row r="44" spans="1:34">
      <c r="A44" s="502" t="s">
        <v>71</v>
      </c>
      <c r="B44" s="502" t="s">
        <v>224</v>
      </c>
      <c r="C44" s="502" t="s">
        <v>237</v>
      </c>
      <c r="D44" s="502" t="s">
        <v>238</v>
      </c>
      <c r="E44" s="502"/>
      <c r="F44" s="502" t="s">
        <v>239</v>
      </c>
      <c r="G44" s="502" t="s">
        <v>240</v>
      </c>
      <c r="H44" s="502" t="s">
        <v>241</v>
      </c>
      <c r="I44" s="502"/>
      <c r="J44" s="502" t="s">
        <v>82</v>
      </c>
      <c r="K44" s="502" t="s">
        <v>96</v>
      </c>
      <c r="L44" s="502"/>
      <c r="M44" s="502">
        <v>68800</v>
      </c>
      <c r="N44" s="504">
        <v>41820</v>
      </c>
      <c r="O44" s="502"/>
      <c r="P44" s="502" t="s">
        <v>90</v>
      </c>
      <c r="Q44" s="502"/>
      <c r="R44" s="502" t="s">
        <v>242</v>
      </c>
      <c r="S44" s="502"/>
      <c r="T44" s="502"/>
      <c r="U44" s="502"/>
      <c r="V44" s="502"/>
      <c r="W44" s="502"/>
      <c r="X44" s="502"/>
      <c r="Y44" s="502"/>
      <c r="Z44" s="502"/>
      <c r="AA44" s="502"/>
      <c r="AB44" s="502"/>
      <c r="AC44" s="502"/>
      <c r="AD44" s="502"/>
      <c r="AE44" s="502"/>
      <c r="AF44" s="502"/>
      <c r="AG44" s="502"/>
      <c r="AH44" s="502"/>
    </row>
    <row r="45" spans="1:34">
      <c r="A45" s="502" t="s">
        <v>71</v>
      </c>
      <c r="B45" s="502" t="s">
        <v>224</v>
      </c>
      <c r="C45" s="502" t="s">
        <v>243</v>
      </c>
      <c r="D45" s="502" t="s">
        <v>238</v>
      </c>
      <c r="E45" s="502"/>
      <c r="F45" s="502" t="s">
        <v>239</v>
      </c>
      <c r="G45" s="502" t="s">
        <v>240</v>
      </c>
      <c r="H45" s="502" t="s">
        <v>244</v>
      </c>
      <c r="I45" s="502"/>
      <c r="J45" s="502" t="s">
        <v>82</v>
      </c>
      <c r="K45" s="502" t="s">
        <v>96</v>
      </c>
      <c r="L45" s="502"/>
      <c r="M45" s="502"/>
      <c r="N45" s="504">
        <v>41820</v>
      </c>
      <c r="O45" s="502"/>
      <c r="P45" s="502" t="s">
        <v>90</v>
      </c>
      <c r="Q45" s="502"/>
      <c r="R45" s="502" t="s">
        <v>242</v>
      </c>
      <c r="S45" s="502"/>
      <c r="T45" s="502"/>
      <c r="U45" s="502"/>
      <c r="V45" s="502"/>
      <c r="W45" s="502"/>
      <c r="X45" s="502"/>
      <c r="Y45" s="502"/>
      <c r="Z45" s="502"/>
      <c r="AA45" s="502"/>
      <c r="AB45" s="502"/>
      <c r="AC45" s="502"/>
      <c r="AD45" s="502"/>
      <c r="AE45" s="502"/>
      <c r="AF45" s="502"/>
      <c r="AG45" s="502"/>
      <c r="AH45" s="502"/>
    </row>
    <row r="46" spans="1:34">
      <c r="A46" s="502" t="s">
        <v>71</v>
      </c>
      <c r="B46" s="502" t="s">
        <v>224</v>
      </c>
      <c r="C46" s="502" t="s">
        <v>245</v>
      </c>
      <c r="D46" s="502" t="s">
        <v>246</v>
      </c>
      <c r="E46" s="502"/>
      <c r="F46" s="502" t="s">
        <v>247</v>
      </c>
      <c r="G46" s="498" t="s">
        <v>248</v>
      </c>
      <c r="H46" s="502" t="s">
        <v>249</v>
      </c>
      <c r="I46" s="502"/>
      <c r="J46" s="502"/>
      <c r="K46" s="502" t="s">
        <v>96</v>
      </c>
      <c r="L46" s="502" t="s">
        <v>250</v>
      </c>
      <c r="M46" s="502">
        <v>25500</v>
      </c>
      <c r="N46" s="504">
        <v>41063</v>
      </c>
      <c r="O46" s="502"/>
      <c r="P46" s="502" t="s">
        <v>90</v>
      </c>
      <c r="Q46" s="502"/>
      <c r="R46" s="502" t="s">
        <v>100</v>
      </c>
      <c r="S46" s="502"/>
      <c r="T46" s="502"/>
      <c r="U46" s="502"/>
      <c r="V46" s="502"/>
      <c r="W46" s="502"/>
      <c r="X46" s="502"/>
      <c r="Y46" s="502"/>
      <c r="Z46" s="502"/>
      <c r="AA46" s="502"/>
      <c r="AB46" s="502"/>
      <c r="AC46" s="502"/>
      <c r="AD46" s="502"/>
      <c r="AE46" s="502"/>
      <c r="AF46" s="502"/>
      <c r="AG46" s="502"/>
      <c r="AH46" s="502"/>
    </row>
    <row r="47" spans="1:34">
      <c r="A47" s="502" t="s">
        <v>71</v>
      </c>
      <c r="B47" s="502" t="s">
        <v>224</v>
      </c>
      <c r="C47" s="502" t="s">
        <v>251</v>
      </c>
      <c r="D47" s="502" t="s">
        <v>108</v>
      </c>
      <c r="E47" s="502"/>
      <c r="F47" s="502" t="s">
        <v>252</v>
      </c>
      <c r="G47" s="502" t="s">
        <v>110</v>
      </c>
      <c r="H47" s="502"/>
      <c r="I47" s="502"/>
      <c r="J47" s="502"/>
      <c r="K47" s="502" t="s">
        <v>146</v>
      </c>
      <c r="L47" s="502"/>
      <c r="M47" s="502"/>
      <c r="N47" s="504"/>
      <c r="O47" s="502"/>
      <c r="P47" s="502"/>
      <c r="Q47" s="502"/>
      <c r="R47" s="502"/>
      <c r="S47" s="502"/>
      <c r="T47" s="502"/>
      <c r="U47" s="502"/>
      <c r="V47" s="502"/>
      <c r="W47" s="502"/>
      <c r="X47" s="502"/>
      <c r="Y47" s="502"/>
      <c r="Z47" s="502"/>
      <c r="AA47" s="502"/>
      <c r="AB47" s="502"/>
      <c r="AC47" s="502"/>
      <c r="AD47" s="502"/>
      <c r="AE47" s="502"/>
      <c r="AF47" s="502"/>
      <c r="AG47" s="502"/>
      <c r="AH47" s="502"/>
    </row>
    <row r="48" ht="14.5" spans="1:34">
      <c r="A48" s="502" t="s">
        <v>71</v>
      </c>
      <c r="B48" s="502" t="s">
        <v>224</v>
      </c>
      <c r="C48" s="500" t="s">
        <v>253</v>
      </c>
      <c r="D48" s="502" t="s">
        <v>112</v>
      </c>
      <c r="E48" s="502"/>
      <c r="F48" s="502" t="s">
        <v>254</v>
      </c>
      <c r="G48" s="511" t="s">
        <v>83</v>
      </c>
      <c r="H48" s="507" t="s">
        <v>255</v>
      </c>
      <c r="I48" s="507" t="s">
        <v>132</v>
      </c>
      <c r="J48" s="502"/>
      <c r="K48" s="502" t="s">
        <v>182</v>
      </c>
      <c r="L48" s="502"/>
      <c r="M48" s="502"/>
      <c r="N48" s="504">
        <v>43990</v>
      </c>
      <c r="O48" s="502"/>
      <c r="P48" s="502" t="s">
        <v>90</v>
      </c>
      <c r="Q48" s="502"/>
      <c r="R48" s="502"/>
      <c r="S48" s="502"/>
      <c r="T48" s="502"/>
      <c r="U48" s="502"/>
      <c r="V48" s="502"/>
      <c r="W48" s="502"/>
      <c r="X48" s="502"/>
      <c r="Y48" s="502"/>
      <c r="Z48" s="502"/>
      <c r="AA48" s="502"/>
      <c r="AB48" s="502"/>
      <c r="AC48" s="502"/>
      <c r="AD48" s="502"/>
      <c r="AE48" s="502"/>
      <c r="AF48" s="502"/>
      <c r="AG48" s="502"/>
      <c r="AH48" s="502"/>
    </row>
    <row r="49" ht="14.5" spans="1:34">
      <c r="A49" s="502" t="s">
        <v>71</v>
      </c>
      <c r="B49" s="502" t="s">
        <v>224</v>
      </c>
      <c r="C49" s="500" t="s">
        <v>256</v>
      </c>
      <c r="D49" s="502" t="s">
        <v>117</v>
      </c>
      <c r="E49" s="502"/>
      <c r="F49" s="502"/>
      <c r="G49" s="502"/>
      <c r="H49" s="519" t="s">
        <v>257</v>
      </c>
      <c r="I49" s="507" t="s">
        <v>132</v>
      </c>
      <c r="J49" s="502"/>
      <c r="K49" s="502" t="s">
        <v>182</v>
      </c>
      <c r="L49" s="502" t="s">
        <v>185</v>
      </c>
      <c r="M49" s="502"/>
      <c r="N49" s="504">
        <v>43990</v>
      </c>
      <c r="O49" s="502"/>
      <c r="P49" s="502"/>
      <c r="Q49" s="502"/>
      <c r="R49" s="502"/>
      <c r="S49" s="502"/>
      <c r="T49" s="502"/>
      <c r="U49" s="502"/>
      <c r="V49" s="502"/>
      <c r="W49" s="502"/>
      <c r="X49" s="502"/>
      <c r="Y49" s="502"/>
      <c r="Z49" s="502"/>
      <c r="AA49" s="502"/>
      <c r="AB49" s="502"/>
      <c r="AC49" s="502"/>
      <c r="AD49" s="502"/>
      <c r="AE49" s="502"/>
      <c r="AF49" s="502"/>
      <c r="AG49" s="502"/>
      <c r="AH49" s="502"/>
    </row>
    <row r="50" spans="1:34">
      <c r="A50" s="502" t="s">
        <v>71</v>
      </c>
      <c r="B50" s="502" t="s">
        <v>258</v>
      </c>
      <c r="C50" s="502" t="s">
        <v>259</v>
      </c>
      <c r="D50" s="502" t="s">
        <v>260</v>
      </c>
      <c r="E50" s="502"/>
      <c r="F50" s="502">
        <v>309371</v>
      </c>
      <c r="G50" s="502" t="s">
        <v>261</v>
      </c>
      <c r="H50" s="502"/>
      <c r="I50" s="502"/>
      <c r="J50" s="502"/>
      <c r="K50" s="502" t="s">
        <v>233</v>
      </c>
      <c r="L50" s="502"/>
      <c r="M50" s="502"/>
      <c r="N50" s="504"/>
      <c r="O50" s="502"/>
      <c r="P50" s="502"/>
      <c r="Q50" s="502"/>
      <c r="R50" s="502"/>
      <c r="S50" s="502"/>
      <c r="T50" s="502"/>
      <c r="U50" s="502"/>
      <c r="V50" s="502"/>
      <c r="W50" s="502"/>
      <c r="X50" s="502"/>
      <c r="Y50" s="502"/>
      <c r="Z50" s="502"/>
      <c r="AA50" s="502"/>
      <c r="AB50" s="502"/>
      <c r="AC50" s="502"/>
      <c r="AD50" s="502"/>
      <c r="AE50" s="502"/>
      <c r="AF50" s="502"/>
      <c r="AG50" s="502"/>
      <c r="AH50" s="502"/>
    </row>
    <row r="51" s="497" customFormat="1" spans="1:34">
      <c r="A51" s="522" t="s">
        <v>71</v>
      </c>
      <c r="B51" s="522" t="s">
        <v>258</v>
      </c>
      <c r="C51" s="522" t="s">
        <v>262</v>
      </c>
      <c r="D51" s="522" t="s">
        <v>263</v>
      </c>
      <c r="E51" s="522"/>
      <c r="F51" s="522">
        <v>288071</v>
      </c>
      <c r="G51" s="522" t="s">
        <v>261</v>
      </c>
      <c r="H51" s="522"/>
      <c r="I51" s="522"/>
      <c r="J51" s="522"/>
      <c r="K51" s="522"/>
      <c r="L51" s="522"/>
      <c r="M51" s="522"/>
      <c r="N51" s="523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Y51" s="522"/>
      <c r="Z51" s="522"/>
      <c r="AA51" s="522"/>
      <c r="AB51" s="522"/>
      <c r="AC51" s="522"/>
      <c r="AD51" s="522"/>
      <c r="AE51" s="522"/>
      <c r="AF51" s="522"/>
      <c r="AG51" s="522"/>
      <c r="AH51" s="522"/>
    </row>
    <row r="52" spans="1:34">
      <c r="A52" s="502" t="s">
        <v>71</v>
      </c>
      <c r="B52" s="502" t="s">
        <v>258</v>
      </c>
      <c r="C52" s="502" t="s">
        <v>264</v>
      </c>
      <c r="D52" s="502" t="s">
        <v>265</v>
      </c>
      <c r="E52" s="502"/>
      <c r="F52" s="502">
        <v>10088239</v>
      </c>
      <c r="G52" s="502" t="s">
        <v>266</v>
      </c>
      <c r="H52" s="502" t="s">
        <v>267</v>
      </c>
      <c r="I52" s="502"/>
      <c r="J52" s="502"/>
      <c r="K52" s="502" t="s">
        <v>268</v>
      </c>
      <c r="L52" s="502"/>
      <c r="M52" s="502"/>
      <c r="N52" s="504"/>
      <c r="O52" s="502"/>
      <c r="P52" s="502"/>
      <c r="Q52" s="502"/>
      <c r="R52" s="502" t="s">
        <v>140</v>
      </c>
      <c r="S52" s="502"/>
      <c r="T52" s="502"/>
      <c r="U52" s="502"/>
      <c r="V52" s="502"/>
      <c r="W52" s="502"/>
      <c r="X52" s="502"/>
      <c r="Y52" s="502"/>
      <c r="Z52" s="502"/>
      <c r="AA52" s="502"/>
      <c r="AB52" s="502"/>
      <c r="AC52" s="502"/>
      <c r="AD52" s="502"/>
      <c r="AE52" s="502"/>
      <c r="AF52" s="502"/>
      <c r="AG52" s="502"/>
      <c r="AH52" s="502"/>
    </row>
    <row r="53" spans="1:34">
      <c r="A53" s="502" t="s">
        <v>71</v>
      </c>
      <c r="B53" s="502" t="s">
        <v>258</v>
      </c>
      <c r="C53" s="502" t="s">
        <v>269</v>
      </c>
      <c r="D53" s="502" t="s">
        <v>270</v>
      </c>
      <c r="E53" s="502"/>
      <c r="F53" s="502">
        <v>10094100</v>
      </c>
      <c r="G53" s="502" t="s">
        <v>271</v>
      </c>
      <c r="H53" s="502" t="s">
        <v>272</v>
      </c>
      <c r="I53" s="502"/>
      <c r="J53" s="502"/>
      <c r="K53" s="502" t="s">
        <v>138</v>
      </c>
      <c r="L53" s="502" t="s">
        <v>273</v>
      </c>
      <c r="M53" s="502"/>
      <c r="N53" s="504">
        <v>2007</v>
      </c>
      <c r="O53" s="502"/>
      <c r="P53" s="502" t="s">
        <v>90</v>
      </c>
      <c r="Q53" s="502"/>
      <c r="R53" s="502" t="s">
        <v>140</v>
      </c>
      <c r="S53" s="502"/>
      <c r="T53" s="502"/>
      <c r="U53" s="502"/>
      <c r="V53" s="502"/>
      <c r="W53" s="502"/>
      <c r="X53" s="502"/>
      <c r="Y53" s="502"/>
      <c r="Z53" s="502"/>
      <c r="AA53" s="502"/>
      <c r="AB53" s="502"/>
      <c r="AC53" s="502"/>
      <c r="AD53" s="502"/>
      <c r="AE53" s="502"/>
      <c r="AF53" s="502"/>
      <c r="AG53" s="502"/>
      <c r="AH53" s="502"/>
    </row>
    <row r="54" spans="1:34">
      <c r="A54" s="502" t="s">
        <v>71</v>
      </c>
      <c r="B54" s="502" t="s">
        <v>258</v>
      </c>
      <c r="C54" s="502" t="s">
        <v>274</v>
      </c>
      <c r="D54" s="502" t="s">
        <v>275</v>
      </c>
      <c r="E54" s="502"/>
      <c r="F54" s="502" t="s">
        <v>276</v>
      </c>
      <c r="G54" s="498" t="s">
        <v>277</v>
      </c>
      <c r="H54" s="502" t="s">
        <v>278</v>
      </c>
      <c r="I54" s="502" t="s">
        <v>170</v>
      </c>
      <c r="J54" s="502" t="s">
        <v>82</v>
      </c>
      <c r="K54" s="502" t="s">
        <v>96</v>
      </c>
      <c r="L54" s="502" t="s">
        <v>279</v>
      </c>
      <c r="M54" s="502">
        <v>19000</v>
      </c>
      <c r="N54" s="504">
        <v>41426</v>
      </c>
      <c r="O54" s="502"/>
      <c r="P54" s="502" t="s">
        <v>90</v>
      </c>
      <c r="Q54" s="502"/>
      <c r="R54" s="502" t="s">
        <v>100</v>
      </c>
      <c r="S54" s="502"/>
      <c r="T54" s="502"/>
      <c r="U54" s="502"/>
      <c r="V54" s="502"/>
      <c r="W54" s="502"/>
      <c r="X54" s="502"/>
      <c r="Y54" s="502"/>
      <c r="Z54" s="502"/>
      <c r="AA54" s="502"/>
      <c r="AB54" s="502"/>
      <c r="AC54" s="502"/>
      <c r="AD54" s="502"/>
      <c r="AE54" s="502"/>
      <c r="AF54" s="502"/>
      <c r="AG54" s="502"/>
      <c r="AH54" s="502"/>
    </row>
    <row r="55" spans="1:34">
      <c r="A55" s="502" t="s">
        <v>71</v>
      </c>
      <c r="B55" s="502" t="s">
        <v>258</v>
      </c>
      <c r="C55" s="502" t="s">
        <v>280</v>
      </c>
      <c r="D55" s="502" t="s">
        <v>281</v>
      </c>
      <c r="E55" s="502"/>
      <c r="F55" s="502">
        <v>10094029</v>
      </c>
      <c r="G55" s="502" t="s">
        <v>282</v>
      </c>
      <c r="H55" s="502" t="s">
        <v>283</v>
      </c>
      <c r="I55" s="502"/>
      <c r="J55" s="502"/>
      <c r="K55" s="502" t="s">
        <v>138</v>
      </c>
      <c r="L55" s="502"/>
      <c r="M55" s="502"/>
      <c r="N55" s="504"/>
      <c r="O55" s="502"/>
      <c r="P55" s="502" t="s">
        <v>90</v>
      </c>
      <c r="Q55" s="502"/>
      <c r="R55" s="502" t="s">
        <v>140</v>
      </c>
      <c r="S55" s="502"/>
      <c r="T55" s="502"/>
      <c r="U55" s="502"/>
      <c r="V55" s="502"/>
      <c r="W55" s="502"/>
      <c r="X55" s="502"/>
      <c r="Y55" s="502"/>
      <c r="Z55" s="502"/>
      <c r="AA55" s="502"/>
      <c r="AB55" s="502"/>
      <c r="AC55" s="502"/>
      <c r="AD55" s="502"/>
      <c r="AE55" s="502"/>
      <c r="AF55" s="502"/>
      <c r="AG55" s="502"/>
      <c r="AH55" s="502"/>
    </row>
    <row r="56" spans="1:34">
      <c r="A56" s="502" t="s">
        <v>71</v>
      </c>
      <c r="B56" s="502" t="s">
        <v>258</v>
      </c>
      <c r="C56" s="502" t="s">
        <v>284</v>
      </c>
      <c r="D56" s="502" t="s">
        <v>108</v>
      </c>
      <c r="E56" s="502"/>
      <c r="F56" s="502" t="s">
        <v>285</v>
      </c>
      <c r="G56" s="502" t="s">
        <v>286</v>
      </c>
      <c r="H56" s="502"/>
      <c r="I56" s="502"/>
      <c r="J56" s="502"/>
      <c r="K56" s="502" t="s">
        <v>178</v>
      </c>
      <c r="L56" s="502"/>
      <c r="M56" s="502"/>
      <c r="N56" s="504"/>
      <c r="O56" s="502"/>
      <c r="P56" s="502"/>
      <c r="Q56" s="502"/>
      <c r="R56" s="502"/>
      <c r="S56" s="502"/>
      <c r="T56" s="502"/>
      <c r="U56" s="502"/>
      <c r="V56" s="502"/>
      <c r="W56" s="502"/>
      <c r="X56" s="502"/>
      <c r="Y56" s="502"/>
      <c r="Z56" s="502"/>
      <c r="AA56" s="502"/>
      <c r="AB56" s="502"/>
      <c r="AC56" s="502"/>
      <c r="AD56" s="502"/>
      <c r="AE56" s="502"/>
      <c r="AF56" s="502"/>
      <c r="AG56" s="502"/>
      <c r="AH56" s="502"/>
    </row>
    <row r="57" ht="14.5" spans="1:34">
      <c r="A57" s="502" t="s">
        <v>71</v>
      </c>
      <c r="B57" s="502" t="s">
        <v>258</v>
      </c>
      <c r="C57" s="502" t="s">
        <v>287</v>
      </c>
      <c r="D57" s="502" t="s">
        <v>288</v>
      </c>
      <c r="E57" s="502"/>
      <c r="F57" s="502"/>
      <c r="G57" s="502"/>
      <c r="H57" s="507" t="s">
        <v>289</v>
      </c>
      <c r="I57" s="507"/>
      <c r="J57" s="502"/>
      <c r="K57" s="502" t="s">
        <v>290</v>
      </c>
      <c r="L57" s="502"/>
      <c r="M57" s="502"/>
      <c r="N57" s="504"/>
      <c r="O57" s="502"/>
      <c r="P57" s="502"/>
      <c r="Q57" s="502"/>
      <c r="R57" s="502"/>
      <c r="S57" s="502"/>
      <c r="T57" s="502"/>
      <c r="U57" s="502"/>
      <c r="V57" s="502"/>
      <c r="W57" s="502"/>
      <c r="X57" s="502"/>
      <c r="Y57" s="502"/>
      <c r="Z57" s="502"/>
      <c r="AA57" s="502"/>
      <c r="AB57" s="502"/>
      <c r="AC57" s="502"/>
      <c r="AD57" s="502"/>
      <c r="AE57" s="502"/>
      <c r="AF57" s="502"/>
      <c r="AG57" s="502"/>
      <c r="AH57" s="502"/>
    </row>
    <row r="58" ht="14.5" spans="1:34">
      <c r="A58" s="502" t="s">
        <v>71</v>
      </c>
      <c r="B58" s="502" t="s">
        <v>258</v>
      </c>
      <c r="C58" s="502" t="s">
        <v>291</v>
      </c>
      <c r="D58" s="502" t="s">
        <v>288</v>
      </c>
      <c r="E58" s="502"/>
      <c r="F58" s="502"/>
      <c r="G58" s="502"/>
      <c r="H58" s="507" t="s">
        <v>292</v>
      </c>
      <c r="I58" s="507"/>
      <c r="J58" s="502"/>
      <c r="K58" s="502" t="s">
        <v>290</v>
      </c>
      <c r="L58" s="502"/>
      <c r="M58" s="502"/>
      <c r="N58" s="504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502"/>
      <c r="AB58" s="502"/>
      <c r="AC58" s="502"/>
      <c r="AD58" s="502"/>
      <c r="AE58" s="502"/>
      <c r="AF58" s="502"/>
      <c r="AG58" s="502"/>
      <c r="AH58" s="502"/>
    </row>
    <row r="59" s="495" customFormat="1" ht="14.5" spans="1:34">
      <c r="A59" s="503" t="s">
        <v>71</v>
      </c>
      <c r="B59" s="508" t="s">
        <v>293</v>
      </c>
      <c r="C59" s="503" t="s">
        <v>294</v>
      </c>
      <c r="D59" s="503" t="s">
        <v>295</v>
      </c>
      <c r="E59" s="503"/>
      <c r="F59" s="503" t="s">
        <v>296</v>
      </c>
      <c r="G59" s="503" t="s">
        <v>297</v>
      </c>
      <c r="H59" s="503" t="s">
        <v>298</v>
      </c>
      <c r="I59" s="503"/>
      <c r="J59" s="503" t="s">
        <v>82</v>
      </c>
      <c r="K59" s="503" t="s">
        <v>299</v>
      </c>
      <c r="L59" s="511" t="s">
        <v>300</v>
      </c>
      <c r="M59" s="503"/>
      <c r="N59" s="504">
        <v>44614</v>
      </c>
      <c r="O59" s="503"/>
      <c r="P59" s="503"/>
      <c r="Q59" s="503"/>
      <c r="R59" s="503"/>
      <c r="S59" s="503"/>
      <c r="T59" s="503"/>
      <c r="U59" s="503"/>
      <c r="V59" s="503"/>
      <c r="W59" s="503"/>
      <c r="X59" s="503"/>
      <c r="Y59" s="503"/>
      <c r="Z59" s="503"/>
      <c r="AA59" s="503"/>
      <c r="AB59" s="503"/>
      <c r="AC59" s="503"/>
      <c r="AD59" s="503"/>
      <c r="AE59" s="503"/>
      <c r="AF59" s="503"/>
      <c r="AG59" s="503"/>
      <c r="AH59" s="503"/>
    </row>
    <row r="60" spans="1:34">
      <c r="A60" s="508" t="s">
        <v>71</v>
      </c>
      <c r="B60" s="508" t="s">
        <v>293</v>
      </c>
      <c r="C60" s="508" t="s">
        <v>120</v>
      </c>
      <c r="D60" s="508" t="s">
        <v>121</v>
      </c>
      <c r="E60" s="508"/>
      <c r="F60" s="508"/>
      <c r="G60" s="502"/>
      <c r="H60" s="502"/>
      <c r="I60" s="502"/>
      <c r="J60" s="502"/>
      <c r="K60" s="502"/>
      <c r="L60" s="502"/>
      <c r="M60" s="502"/>
      <c r="N60" s="504"/>
      <c r="O60" s="502"/>
      <c r="P60" s="502"/>
      <c r="Q60" s="502"/>
      <c r="R60" s="502"/>
      <c r="S60" s="502"/>
      <c r="T60" s="502"/>
      <c r="U60" s="502"/>
      <c r="V60" s="502"/>
      <c r="W60" s="502"/>
      <c r="X60" s="502"/>
      <c r="Y60" s="502"/>
      <c r="Z60" s="502"/>
      <c r="AA60" s="502"/>
      <c r="AB60" s="502"/>
      <c r="AC60" s="502"/>
      <c r="AD60" s="502"/>
      <c r="AE60" s="502"/>
      <c r="AF60" s="502"/>
      <c r="AG60" s="502"/>
      <c r="AH60" s="502"/>
    </row>
    <row r="61" spans="1:34">
      <c r="A61" s="508" t="s">
        <v>71</v>
      </c>
      <c r="B61" s="508" t="s">
        <v>301</v>
      </c>
      <c r="C61" s="508" t="s">
        <v>73</v>
      </c>
      <c r="D61" s="508" t="s">
        <v>74</v>
      </c>
      <c r="E61" s="508"/>
      <c r="F61" s="508" t="s">
        <v>302</v>
      </c>
      <c r="G61" s="502" t="s">
        <v>303</v>
      </c>
      <c r="H61" s="502"/>
      <c r="I61" s="502"/>
      <c r="J61" s="502"/>
      <c r="K61" s="502"/>
      <c r="L61" s="502"/>
      <c r="M61" s="502"/>
      <c r="N61" s="504"/>
      <c r="O61" s="502"/>
      <c r="P61" s="502"/>
      <c r="Q61" s="502"/>
      <c r="R61" s="502"/>
      <c r="S61" s="502"/>
      <c r="T61" s="502"/>
      <c r="U61" s="502"/>
      <c r="V61" s="502"/>
      <c r="W61" s="502"/>
      <c r="X61" s="502"/>
      <c r="Y61" s="502"/>
      <c r="Z61" s="502"/>
      <c r="AA61" s="502"/>
      <c r="AB61" s="502"/>
    </row>
    <row r="62" ht="14.5" spans="1:34">
      <c r="A62" s="502" t="s">
        <v>71</v>
      </c>
      <c r="B62" s="508" t="s">
        <v>301</v>
      </c>
      <c r="C62" s="508" t="s">
        <v>304</v>
      </c>
      <c r="D62" s="508" t="s">
        <v>77</v>
      </c>
      <c r="E62" s="508"/>
      <c r="F62" s="508" t="s">
        <v>305</v>
      </c>
      <c r="G62" s="502" t="s">
        <v>228</v>
      </c>
      <c r="H62" s="510" t="s">
        <v>306</v>
      </c>
      <c r="I62" s="502" t="s">
        <v>307</v>
      </c>
      <c r="J62" s="502"/>
      <c r="K62" s="502" t="s">
        <v>83</v>
      </c>
      <c r="L62" s="502"/>
      <c r="M62" s="502"/>
      <c r="N62" s="504">
        <v>44249</v>
      </c>
      <c r="O62" s="502"/>
      <c r="P62" s="502"/>
      <c r="Q62" s="502"/>
      <c r="R62" s="502"/>
      <c r="S62" s="502"/>
      <c r="T62" s="502"/>
      <c r="U62" s="502"/>
      <c r="V62" s="502"/>
      <c r="W62" s="502"/>
      <c r="X62" s="502"/>
      <c r="Y62" s="502"/>
      <c r="Z62" s="502"/>
      <c r="AA62" s="502"/>
      <c r="AB62" s="502"/>
      <c r="AC62" s="502"/>
      <c r="AD62" s="502"/>
      <c r="AE62" s="502"/>
      <c r="AF62" s="502"/>
      <c r="AG62" s="502"/>
      <c r="AH62" s="502"/>
    </row>
    <row r="63" ht="14.5" spans="1:34">
      <c r="A63" s="502" t="s">
        <v>71</v>
      </c>
      <c r="B63" s="508" t="s">
        <v>301</v>
      </c>
      <c r="C63" s="508" t="s">
        <v>308</v>
      </c>
      <c r="D63" s="508" t="s">
        <v>85</v>
      </c>
      <c r="E63" s="508"/>
      <c r="F63" s="508" t="s">
        <v>309</v>
      </c>
      <c r="G63" s="502" t="s">
        <v>310</v>
      </c>
      <c r="H63" s="502" t="s">
        <v>311</v>
      </c>
      <c r="I63" s="511" t="s">
        <v>162</v>
      </c>
      <c r="J63" s="502"/>
      <c r="K63" s="502"/>
      <c r="L63" s="511" t="s">
        <v>312</v>
      </c>
      <c r="M63" s="502"/>
      <c r="N63" s="504">
        <v>44614</v>
      </c>
      <c r="O63" s="502"/>
      <c r="P63" s="502"/>
      <c r="Q63" s="502"/>
      <c r="R63" s="502"/>
      <c r="S63" s="502"/>
      <c r="T63" s="502"/>
      <c r="U63" s="502"/>
      <c r="V63" s="502"/>
      <c r="W63" s="502"/>
      <c r="X63" s="502"/>
      <c r="Y63" s="502"/>
      <c r="Z63" s="502"/>
      <c r="AA63" s="502"/>
      <c r="AB63" s="502"/>
      <c r="AC63" s="502"/>
      <c r="AD63" s="502"/>
      <c r="AE63" s="502"/>
      <c r="AF63" s="502"/>
      <c r="AG63" s="502"/>
      <c r="AH63" s="502"/>
    </row>
    <row r="64" s="495" customFormat="1" ht="14.5" spans="1:34">
      <c r="A64" s="503" t="s">
        <v>71</v>
      </c>
      <c r="B64" s="508" t="s">
        <v>301</v>
      </c>
      <c r="C64" s="508" t="s">
        <v>294</v>
      </c>
      <c r="D64" s="508" t="s">
        <v>295</v>
      </c>
      <c r="E64" s="508"/>
      <c r="F64" s="508" t="s">
        <v>296</v>
      </c>
      <c r="G64" s="503" t="s">
        <v>297</v>
      </c>
      <c r="H64" s="503" t="s">
        <v>313</v>
      </c>
      <c r="I64" s="503"/>
      <c r="J64" s="503" t="s">
        <v>82</v>
      </c>
      <c r="K64" s="503" t="s">
        <v>299</v>
      </c>
      <c r="L64" s="511" t="s">
        <v>300</v>
      </c>
      <c r="M64" s="503"/>
      <c r="N64" s="504">
        <v>44614</v>
      </c>
      <c r="O64" s="503"/>
      <c r="P64" s="503"/>
      <c r="Q64" s="503"/>
      <c r="R64" s="503"/>
      <c r="S64" s="503"/>
      <c r="T64" s="503"/>
      <c r="U64" s="503"/>
      <c r="V64" s="503"/>
      <c r="W64" s="503"/>
      <c r="X64" s="503"/>
      <c r="Y64" s="503"/>
      <c r="Z64" s="503"/>
      <c r="AA64" s="503"/>
      <c r="AB64" s="503"/>
      <c r="AC64" s="503"/>
      <c r="AD64" s="503"/>
      <c r="AE64" s="503"/>
      <c r="AF64" s="503"/>
      <c r="AG64" s="503"/>
      <c r="AH64" s="503"/>
    </row>
    <row r="65" ht="14.5" spans="1:36">
      <c r="A65" s="502" t="s">
        <v>71</v>
      </c>
      <c r="B65" s="508" t="s">
        <v>301</v>
      </c>
      <c r="C65" s="502" t="s">
        <v>314</v>
      </c>
      <c r="D65" s="502" t="s">
        <v>129</v>
      </c>
      <c r="E65" s="502"/>
      <c r="F65" s="502">
        <v>10391011</v>
      </c>
      <c r="G65" s="498" t="s">
        <v>315</v>
      </c>
      <c r="H65" s="503" t="s">
        <v>316</v>
      </c>
      <c r="I65" s="502" t="s">
        <v>317</v>
      </c>
      <c r="J65" s="502" t="s">
        <v>82</v>
      </c>
      <c r="K65" s="502" t="s">
        <v>96</v>
      </c>
      <c r="L65" s="524" t="s">
        <v>318</v>
      </c>
      <c r="M65" s="502"/>
      <c r="N65" s="504">
        <v>44614</v>
      </c>
      <c r="O65" s="502"/>
      <c r="P65" s="502"/>
      <c r="Q65" s="502"/>
      <c r="R65" s="502"/>
      <c r="S65" s="502"/>
      <c r="T65" s="502"/>
      <c r="U65" s="502"/>
      <c r="V65" s="502"/>
      <c r="W65" s="502"/>
      <c r="X65" s="502"/>
      <c r="Y65" s="502"/>
      <c r="Z65" s="502"/>
      <c r="AA65" s="502"/>
      <c r="AB65" s="502"/>
      <c r="AC65" s="502"/>
      <c r="AD65" s="502"/>
      <c r="AE65" s="502"/>
      <c r="AF65" s="502"/>
      <c r="AG65" s="502"/>
      <c r="AH65" s="502"/>
    </row>
    <row r="66" ht="14.5" spans="1:36">
      <c r="A66" s="502" t="s">
        <v>71</v>
      </c>
      <c r="B66" s="508" t="s">
        <v>301</v>
      </c>
      <c r="C66" s="502" t="s">
        <v>319</v>
      </c>
      <c r="D66" s="525" t="s">
        <v>320</v>
      </c>
      <c r="E66" s="525"/>
      <c r="F66" s="502">
        <v>10391012</v>
      </c>
      <c r="G66" s="498" t="s">
        <v>321</v>
      </c>
      <c r="H66" s="503" t="s">
        <v>322</v>
      </c>
      <c r="I66" s="502" t="s">
        <v>317</v>
      </c>
      <c r="J66" s="502" t="s">
        <v>82</v>
      </c>
      <c r="K66" s="502" t="s">
        <v>96</v>
      </c>
      <c r="L66" s="511" t="s">
        <v>312</v>
      </c>
      <c r="M66" s="502"/>
      <c r="N66" s="504">
        <v>44614</v>
      </c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2"/>
      <c r="AB66" s="502"/>
      <c r="AC66" s="502"/>
      <c r="AD66" s="502"/>
      <c r="AE66" s="502"/>
      <c r="AF66" s="502"/>
      <c r="AG66" s="502"/>
      <c r="AH66" s="502"/>
    </row>
    <row r="67" ht="14.5" spans="1:36">
      <c r="A67" s="502" t="s">
        <v>71</v>
      </c>
      <c r="B67" s="508" t="s">
        <v>301</v>
      </c>
      <c r="C67" s="502" t="s">
        <v>323</v>
      </c>
      <c r="D67" s="525" t="s">
        <v>324</v>
      </c>
      <c r="E67" s="525"/>
      <c r="F67" s="526">
        <v>10391004</v>
      </c>
      <c r="G67" s="498" t="s">
        <v>321</v>
      </c>
      <c r="H67" s="503" t="s">
        <v>325</v>
      </c>
      <c r="I67" s="502" t="s">
        <v>317</v>
      </c>
      <c r="J67" s="502"/>
      <c r="K67" s="502"/>
      <c r="L67" s="511" t="s">
        <v>312</v>
      </c>
      <c r="M67" s="502"/>
      <c r="N67" s="504">
        <v>44614</v>
      </c>
      <c r="O67" s="502"/>
      <c r="P67" s="502"/>
      <c r="Q67" s="502"/>
      <c r="R67" s="502"/>
      <c r="S67" s="502"/>
      <c r="T67" s="502"/>
      <c r="U67" s="502"/>
      <c r="V67" s="502"/>
      <c r="W67" s="502"/>
      <c r="X67" s="502"/>
      <c r="Y67" s="502"/>
      <c r="Z67" s="502"/>
      <c r="AA67" s="502"/>
      <c r="AB67" s="502"/>
      <c r="AC67" s="502"/>
      <c r="AD67" s="502"/>
      <c r="AE67" s="502"/>
      <c r="AF67" s="502"/>
      <c r="AG67" s="502"/>
      <c r="AH67" s="502"/>
    </row>
    <row r="68" ht="14.5" spans="1:36">
      <c r="A68" s="502" t="s">
        <v>71</v>
      </c>
      <c r="B68" s="508" t="s">
        <v>301</v>
      </c>
      <c r="C68" s="502" t="s">
        <v>326</v>
      </c>
      <c r="D68" s="525" t="s">
        <v>327</v>
      </c>
      <c r="E68" s="525"/>
      <c r="F68" s="526">
        <v>10379867</v>
      </c>
      <c r="H68" s="508"/>
      <c r="I68" s="502"/>
      <c r="J68" s="502"/>
      <c r="K68" s="502"/>
      <c r="L68" s="511"/>
      <c r="M68" s="502"/>
      <c r="N68" s="504">
        <v>44614</v>
      </c>
      <c r="O68" s="502"/>
      <c r="P68" s="502"/>
      <c r="Q68" s="502"/>
      <c r="R68" s="502"/>
      <c r="S68" s="502"/>
      <c r="T68" s="502"/>
      <c r="U68" s="502"/>
      <c r="V68" s="502"/>
      <c r="W68" s="502"/>
      <c r="X68" s="502"/>
      <c r="Y68" s="502"/>
      <c r="Z68" s="502"/>
      <c r="AA68" s="502"/>
      <c r="AB68" s="502"/>
      <c r="AC68" s="502"/>
      <c r="AD68" s="502"/>
      <c r="AE68" s="502"/>
      <c r="AF68" s="502"/>
      <c r="AG68" s="502"/>
      <c r="AH68" s="502"/>
    </row>
    <row r="69" s="496" customFormat="1" spans="1:36">
      <c r="A69" s="502" t="s">
        <v>71</v>
      </c>
      <c r="B69" s="508" t="s">
        <v>301</v>
      </c>
      <c r="C69" s="502" t="s">
        <v>175</v>
      </c>
      <c r="D69" s="502" t="s">
        <v>176</v>
      </c>
      <c r="E69" s="502"/>
      <c r="F69" s="502" t="s">
        <v>177</v>
      </c>
      <c r="G69" s="502"/>
      <c r="H69" s="502"/>
      <c r="I69" s="502"/>
      <c r="J69" s="502"/>
      <c r="K69" s="502" t="s">
        <v>178</v>
      </c>
      <c r="L69" s="502"/>
      <c r="M69" s="502"/>
      <c r="N69" s="504">
        <v>44614</v>
      </c>
      <c r="O69" s="502"/>
      <c r="P69" s="502"/>
      <c r="Q69" s="502"/>
      <c r="R69" s="502"/>
      <c r="S69" s="502"/>
      <c r="T69" s="502"/>
      <c r="U69" s="502"/>
      <c r="V69" s="502"/>
      <c r="W69" s="502"/>
      <c r="X69" s="502"/>
      <c r="Y69" s="502"/>
      <c r="Z69" s="502"/>
      <c r="AA69" s="502"/>
      <c r="AB69" s="502"/>
      <c r="AC69" s="502"/>
      <c r="AD69" s="502"/>
      <c r="AE69" s="502"/>
      <c r="AF69" s="502"/>
      <c r="AG69" s="502"/>
      <c r="AH69" s="502"/>
      <c r="AI69" s="495"/>
      <c r="AJ69" s="495"/>
    </row>
    <row r="70" s="496" customFormat="1" ht="14.5" spans="1:36">
      <c r="A70" s="503" t="s">
        <v>71</v>
      </c>
      <c r="B70" s="508" t="s">
        <v>301</v>
      </c>
      <c r="C70" s="503" t="s">
        <v>328</v>
      </c>
      <c r="D70" s="503" t="s">
        <v>112</v>
      </c>
      <c r="E70" s="503"/>
      <c r="F70" s="503" t="s">
        <v>329</v>
      </c>
      <c r="G70" s="502" t="s">
        <v>330</v>
      </c>
      <c r="H70" s="514" t="s">
        <v>331</v>
      </c>
      <c r="I70" s="514" t="s">
        <v>81</v>
      </c>
      <c r="J70" s="503"/>
      <c r="K70" s="503" t="s">
        <v>182</v>
      </c>
      <c r="L70" s="527" t="s">
        <v>332</v>
      </c>
      <c r="M70" s="503"/>
      <c r="N70" s="504">
        <v>44614</v>
      </c>
      <c r="O70" s="503"/>
      <c r="P70" s="503" t="s">
        <v>90</v>
      </c>
      <c r="Q70" s="503"/>
      <c r="R70" s="503"/>
      <c r="S70" s="503"/>
      <c r="T70" s="503"/>
      <c r="U70" s="503"/>
      <c r="V70" s="503"/>
      <c r="W70" s="503"/>
      <c r="X70" s="503"/>
      <c r="Y70" s="503"/>
      <c r="Z70" s="503"/>
      <c r="AA70" s="503"/>
      <c r="AB70" s="503"/>
      <c r="AC70" s="503"/>
      <c r="AD70" s="503"/>
      <c r="AE70" s="503"/>
      <c r="AF70" s="503"/>
      <c r="AG70" s="503"/>
      <c r="AH70" s="503"/>
      <c r="AI70" s="495"/>
      <c r="AJ70" s="495"/>
    </row>
    <row r="71" ht="14.5" spans="1:36">
      <c r="A71" s="503" t="s">
        <v>71</v>
      </c>
      <c r="B71" s="508" t="s">
        <v>301</v>
      </c>
      <c r="C71" s="503" t="s">
        <v>333</v>
      </c>
      <c r="D71" s="503" t="s">
        <v>117</v>
      </c>
      <c r="E71" s="503"/>
      <c r="F71" s="503"/>
      <c r="G71" s="503"/>
      <c r="H71" s="515" t="s">
        <v>334</v>
      </c>
      <c r="I71" s="514" t="s">
        <v>81</v>
      </c>
      <c r="J71" s="503"/>
      <c r="K71" s="503" t="s">
        <v>182</v>
      </c>
      <c r="L71" s="503" t="s">
        <v>185</v>
      </c>
      <c r="M71" s="503"/>
      <c r="N71" s="504">
        <v>44614</v>
      </c>
      <c r="O71" s="503"/>
      <c r="P71" s="503"/>
      <c r="Q71" s="503"/>
      <c r="R71" s="503"/>
      <c r="S71" s="503"/>
      <c r="T71" s="503"/>
      <c r="U71" s="503"/>
      <c r="V71" s="503"/>
      <c r="W71" s="503"/>
      <c r="X71" s="503"/>
      <c r="Y71" s="503"/>
      <c r="Z71" s="503"/>
      <c r="AA71" s="503"/>
      <c r="AB71" s="503"/>
      <c r="AC71" s="503"/>
      <c r="AD71" s="503"/>
      <c r="AE71" s="503"/>
      <c r="AF71" s="503"/>
      <c r="AG71" s="503"/>
      <c r="AH71" s="503"/>
      <c r="AI71" s="495"/>
      <c r="AJ71" s="495"/>
    </row>
    <row r="72" spans="1:36">
      <c r="A72" s="503" t="s">
        <v>71</v>
      </c>
      <c r="B72" s="508" t="s">
        <v>301</v>
      </c>
      <c r="C72" s="503" t="s">
        <v>120</v>
      </c>
      <c r="D72" s="503" t="s">
        <v>121</v>
      </c>
      <c r="E72" s="503"/>
      <c r="F72" s="503" t="s">
        <v>186</v>
      </c>
      <c r="G72" s="495"/>
      <c r="H72" s="495"/>
      <c r="I72" s="495"/>
      <c r="J72" s="495"/>
      <c r="K72" s="495"/>
      <c r="L72" s="495"/>
      <c r="M72" s="495"/>
      <c r="N72" s="504">
        <v>44614</v>
      </c>
      <c r="O72" s="495"/>
      <c r="P72" s="495"/>
      <c r="Q72" s="495"/>
      <c r="R72" s="495"/>
      <c r="S72" s="495"/>
      <c r="T72" s="495"/>
      <c r="U72" s="495"/>
      <c r="V72" s="495"/>
      <c r="W72" s="495"/>
      <c r="X72" s="495"/>
      <c r="Y72" s="495"/>
      <c r="Z72" s="495"/>
      <c r="AA72" s="495"/>
      <c r="AB72" s="495"/>
      <c r="AC72" s="495"/>
      <c r="AD72" s="495"/>
      <c r="AE72" s="495"/>
      <c r="AF72" s="495"/>
      <c r="AG72" s="495"/>
      <c r="AH72" s="495"/>
    </row>
    <row r="73" spans="1:36">
      <c r="A73" s="503" t="s">
        <v>71</v>
      </c>
      <c r="B73" s="508" t="s">
        <v>301</v>
      </c>
      <c r="C73" s="503" t="s">
        <v>335</v>
      </c>
      <c r="D73" s="503" t="s">
        <v>336</v>
      </c>
      <c r="E73" s="503"/>
      <c r="F73" s="503"/>
      <c r="G73" s="495"/>
      <c r="H73" s="495"/>
      <c r="I73" s="495"/>
      <c r="J73" s="495"/>
      <c r="K73" s="495"/>
      <c r="L73" s="495"/>
      <c r="M73" s="495"/>
      <c r="N73" s="504">
        <v>44614</v>
      </c>
      <c r="O73" s="495"/>
      <c r="P73" s="495"/>
      <c r="Q73" s="495"/>
      <c r="R73" s="495"/>
      <c r="S73" s="495"/>
      <c r="T73" s="495"/>
      <c r="U73" s="495"/>
      <c r="V73" s="495"/>
      <c r="W73" s="495"/>
      <c r="X73" s="495"/>
      <c r="Y73" s="495"/>
      <c r="Z73" s="495"/>
      <c r="AA73" s="495"/>
      <c r="AB73" s="495"/>
      <c r="AC73" s="495"/>
      <c r="AD73" s="495"/>
      <c r="AE73" s="495"/>
      <c r="AF73" s="495"/>
      <c r="AG73" s="495"/>
      <c r="AH73" s="495"/>
    </row>
    <row r="74" spans="1:36">
      <c r="A74" s="508" t="s">
        <v>71</v>
      </c>
      <c r="B74" s="508" t="s">
        <v>337</v>
      </c>
      <c r="C74" s="508" t="s">
        <v>73</v>
      </c>
      <c r="D74" s="508" t="s">
        <v>74</v>
      </c>
      <c r="E74" s="508"/>
      <c r="F74" s="508" t="s">
        <v>338</v>
      </c>
      <c r="G74" s="502"/>
      <c r="H74" s="502"/>
      <c r="I74" s="502"/>
      <c r="J74" s="502"/>
      <c r="K74" s="502"/>
      <c r="L74" s="502"/>
      <c r="M74" s="502"/>
      <c r="N74" s="504">
        <v>44614</v>
      </c>
      <c r="O74" s="502"/>
      <c r="P74" s="502"/>
      <c r="Q74" s="502"/>
      <c r="R74" s="502"/>
      <c r="S74" s="502"/>
      <c r="T74" s="502"/>
      <c r="U74" s="502"/>
      <c r="V74" s="502"/>
      <c r="W74" s="502"/>
      <c r="X74" s="502"/>
      <c r="Y74" s="502"/>
      <c r="Z74" s="502"/>
      <c r="AA74" s="502"/>
      <c r="AB74" s="502"/>
    </row>
    <row r="75" spans="1:36">
      <c r="A75" s="502" t="s">
        <v>71</v>
      </c>
      <c r="B75" s="508" t="s">
        <v>337</v>
      </c>
      <c r="C75" s="508" t="s">
        <v>339</v>
      </c>
      <c r="D75" s="508" t="s">
        <v>77</v>
      </c>
      <c r="E75" s="508"/>
      <c r="F75" s="508" t="s">
        <v>340</v>
      </c>
      <c r="G75" s="502" t="s">
        <v>228</v>
      </c>
      <c r="H75" s="502" t="s">
        <v>341</v>
      </c>
      <c r="I75" s="502"/>
      <c r="J75" s="502"/>
      <c r="K75" s="502" t="s">
        <v>83</v>
      </c>
      <c r="L75" s="502"/>
      <c r="M75" s="502"/>
      <c r="N75" s="504">
        <v>44249</v>
      </c>
      <c r="O75" s="502"/>
      <c r="P75" s="502"/>
      <c r="Q75" s="502"/>
      <c r="R75" s="502"/>
      <c r="S75" s="502"/>
      <c r="T75" s="502"/>
      <c r="U75" s="502"/>
      <c r="V75" s="502"/>
      <c r="W75" s="502"/>
      <c r="X75" s="502"/>
      <c r="Y75" s="502"/>
      <c r="Z75" s="502"/>
      <c r="AA75" s="502"/>
      <c r="AB75" s="502"/>
      <c r="AC75" s="502"/>
      <c r="AD75" s="502"/>
      <c r="AE75" s="502"/>
      <c r="AF75" s="502"/>
      <c r="AG75" s="502"/>
      <c r="AH75" s="502"/>
    </row>
    <row r="76" s="495" customFormat="1" spans="1:36">
      <c r="A76" s="502" t="s">
        <v>71</v>
      </c>
      <c r="B76" s="508" t="s">
        <v>337</v>
      </c>
      <c r="C76" s="508" t="s">
        <v>342</v>
      </c>
      <c r="D76" s="508" t="s">
        <v>85</v>
      </c>
      <c r="E76" s="508"/>
      <c r="F76" s="508" t="s">
        <v>343</v>
      </c>
      <c r="G76" s="502" t="s">
        <v>344</v>
      </c>
      <c r="H76" s="502" t="s">
        <v>345</v>
      </c>
      <c r="I76" s="502"/>
      <c r="J76" s="502"/>
      <c r="K76" s="502"/>
      <c r="L76" s="528" t="s">
        <v>312</v>
      </c>
      <c r="M76" s="502"/>
      <c r="N76" s="504">
        <v>44614</v>
      </c>
      <c r="O76" s="502"/>
      <c r="P76" s="502"/>
      <c r="Q76" s="502"/>
      <c r="R76" s="502"/>
      <c r="S76" s="502"/>
      <c r="T76" s="502"/>
      <c r="U76" s="502"/>
      <c r="V76" s="502"/>
      <c r="W76" s="502"/>
      <c r="X76" s="502"/>
      <c r="Y76" s="502"/>
      <c r="Z76" s="502"/>
      <c r="AA76" s="502"/>
      <c r="AB76" s="502"/>
      <c r="AC76" s="502"/>
      <c r="AD76" s="502"/>
      <c r="AE76" s="502"/>
      <c r="AF76" s="502"/>
      <c r="AG76" s="502"/>
      <c r="AH76" s="502"/>
    </row>
    <row r="77" spans="1:36">
      <c r="A77" s="503" t="s">
        <v>71</v>
      </c>
      <c r="B77" s="508" t="s">
        <v>337</v>
      </c>
      <c r="C77" s="508" t="s">
        <v>346</v>
      </c>
      <c r="D77" s="508" t="s">
        <v>347</v>
      </c>
      <c r="E77" s="508"/>
      <c r="F77" s="508" t="s">
        <v>348</v>
      </c>
      <c r="G77" s="503" t="s">
        <v>297</v>
      </c>
      <c r="H77" s="503" t="s">
        <v>313</v>
      </c>
      <c r="I77" s="503"/>
      <c r="J77" s="503"/>
      <c r="K77" s="503"/>
      <c r="L77" s="503"/>
      <c r="M77" s="503"/>
      <c r="N77" s="504">
        <v>44614</v>
      </c>
      <c r="O77" s="503"/>
      <c r="P77" s="503"/>
      <c r="Q77" s="503"/>
      <c r="R77" s="503"/>
      <c r="S77" s="503"/>
      <c r="T77" s="503"/>
      <c r="U77" s="503"/>
      <c r="V77" s="503"/>
      <c r="W77" s="503"/>
      <c r="X77" s="503"/>
      <c r="Y77" s="503"/>
      <c r="Z77" s="503"/>
      <c r="AA77" s="503"/>
      <c r="AB77" s="503"/>
      <c r="AC77" s="503"/>
      <c r="AD77" s="503"/>
      <c r="AE77" s="503"/>
      <c r="AF77" s="503"/>
      <c r="AG77" s="503"/>
      <c r="AH77" s="503"/>
    </row>
    <row r="78" ht="14.5" spans="1:36">
      <c r="A78" s="502" t="s">
        <v>71</v>
      </c>
      <c r="B78" s="508" t="s">
        <v>337</v>
      </c>
      <c r="C78" s="502" t="s">
        <v>349</v>
      </c>
      <c r="D78" s="502" t="s">
        <v>129</v>
      </c>
      <c r="E78" s="502"/>
      <c r="F78" s="502">
        <v>10394443</v>
      </c>
      <c r="G78" s="498" t="s">
        <v>350</v>
      </c>
      <c r="H78" s="503" t="s">
        <v>351</v>
      </c>
      <c r="I78" s="502" t="s">
        <v>317</v>
      </c>
      <c r="J78" s="502" t="s">
        <v>82</v>
      </c>
      <c r="K78" s="502" t="s">
        <v>96</v>
      </c>
      <c r="L78" s="511" t="s">
        <v>312</v>
      </c>
      <c r="M78" s="502"/>
      <c r="N78" s="504">
        <v>44614</v>
      </c>
      <c r="O78" s="502"/>
      <c r="P78" s="502"/>
      <c r="Q78" s="502"/>
      <c r="R78" s="502"/>
      <c r="S78" s="502"/>
      <c r="T78" s="502"/>
      <c r="U78" s="502"/>
      <c r="V78" s="502"/>
      <c r="W78" s="502"/>
      <c r="X78" s="502"/>
      <c r="Y78" s="502"/>
      <c r="Z78" s="502"/>
      <c r="AA78" s="502"/>
      <c r="AB78" s="502"/>
      <c r="AC78" s="502"/>
      <c r="AD78" s="502"/>
      <c r="AE78" s="502"/>
      <c r="AF78" s="502"/>
      <c r="AG78" s="502"/>
      <c r="AH78" s="502"/>
    </row>
    <row r="79" ht="14.5" spans="1:36">
      <c r="A79" s="502" t="s">
        <v>71</v>
      </c>
      <c r="B79" s="508" t="s">
        <v>337</v>
      </c>
      <c r="C79" s="502" t="s">
        <v>352</v>
      </c>
      <c r="D79" s="502" t="s">
        <v>129</v>
      </c>
      <c r="E79" s="502"/>
      <c r="F79" s="519">
        <v>10394445</v>
      </c>
      <c r="G79" s="498" t="s">
        <v>350</v>
      </c>
      <c r="H79" s="503" t="s">
        <v>353</v>
      </c>
      <c r="I79" s="502" t="s">
        <v>170</v>
      </c>
      <c r="J79" s="502" t="s">
        <v>82</v>
      </c>
      <c r="K79" s="502" t="s">
        <v>96</v>
      </c>
      <c r="L79" s="524" t="s">
        <v>354</v>
      </c>
      <c r="M79" s="502"/>
      <c r="N79" s="504">
        <v>44614</v>
      </c>
      <c r="O79" s="502"/>
      <c r="P79" s="502"/>
      <c r="Q79" s="502"/>
      <c r="R79" s="502"/>
      <c r="S79" s="502"/>
      <c r="T79" s="502"/>
      <c r="U79" s="502"/>
      <c r="V79" s="502"/>
      <c r="W79" s="502"/>
      <c r="X79" s="502"/>
      <c r="Y79" s="502"/>
      <c r="Z79" s="502"/>
      <c r="AA79" s="502"/>
      <c r="AB79" s="502"/>
      <c r="AC79" s="502"/>
      <c r="AD79" s="502"/>
      <c r="AE79" s="502"/>
      <c r="AF79" s="502"/>
      <c r="AG79" s="502"/>
      <c r="AH79" s="502"/>
    </row>
    <row r="80" ht="14.5" spans="1:36">
      <c r="A80" s="502" t="s">
        <v>71</v>
      </c>
      <c r="B80" s="508" t="s">
        <v>337</v>
      </c>
      <c r="C80" s="502" t="s">
        <v>355</v>
      </c>
      <c r="D80" s="502" t="s">
        <v>356</v>
      </c>
      <c r="E80" s="502"/>
      <c r="F80" s="502">
        <v>10394422</v>
      </c>
      <c r="G80" s="498" t="s">
        <v>350</v>
      </c>
      <c r="H80" s="503" t="s">
        <v>357</v>
      </c>
      <c r="I80" s="502"/>
      <c r="J80" s="502"/>
      <c r="K80" s="502"/>
      <c r="L80" s="524" t="s">
        <v>358</v>
      </c>
      <c r="M80" s="502"/>
      <c r="N80" s="504">
        <v>44614</v>
      </c>
      <c r="O80" s="502"/>
      <c r="P80" s="502"/>
      <c r="Q80" s="502"/>
      <c r="R80" s="502"/>
      <c r="S80" s="502"/>
      <c r="T80" s="502"/>
      <c r="U80" s="502"/>
      <c r="V80" s="502"/>
      <c r="W80" s="502"/>
      <c r="X80" s="502"/>
      <c r="Y80" s="502"/>
      <c r="Z80" s="502"/>
      <c r="AA80" s="502"/>
      <c r="AB80" s="502"/>
      <c r="AC80" s="502"/>
      <c r="AD80" s="502"/>
      <c r="AE80" s="502"/>
      <c r="AF80" s="502"/>
      <c r="AG80" s="502"/>
      <c r="AH80" s="502"/>
    </row>
    <row r="81" s="496" customFormat="1" spans="1:36">
      <c r="A81" s="502" t="s">
        <v>71</v>
      </c>
      <c r="B81" s="508" t="s">
        <v>337</v>
      </c>
      <c r="C81" s="502" t="s">
        <v>175</v>
      </c>
      <c r="D81" s="502" t="s">
        <v>176</v>
      </c>
      <c r="E81" s="502"/>
      <c r="F81" s="502" t="s">
        <v>177</v>
      </c>
      <c r="G81" s="502"/>
      <c r="H81" s="502"/>
      <c r="I81" s="502"/>
      <c r="J81" s="502"/>
      <c r="K81" s="502" t="s">
        <v>178</v>
      </c>
      <c r="L81" s="502"/>
      <c r="M81" s="502"/>
      <c r="N81" s="504">
        <v>44614</v>
      </c>
      <c r="O81" s="502"/>
      <c r="P81" s="502"/>
      <c r="Q81" s="502"/>
      <c r="R81" s="502"/>
      <c r="S81" s="502"/>
      <c r="T81" s="502"/>
      <c r="U81" s="502"/>
      <c r="V81" s="502"/>
      <c r="W81" s="502"/>
      <c r="X81" s="502"/>
      <c r="Y81" s="502"/>
      <c r="Z81" s="502"/>
      <c r="AA81" s="502"/>
      <c r="AB81" s="502"/>
      <c r="AC81" s="502"/>
      <c r="AD81" s="502"/>
      <c r="AE81" s="502"/>
      <c r="AF81" s="502"/>
      <c r="AG81" s="502"/>
      <c r="AH81" s="502"/>
      <c r="AI81" s="495"/>
      <c r="AJ81" s="495"/>
    </row>
    <row r="82" s="496" customFormat="1" ht="14.5" spans="1:36">
      <c r="A82" s="503" t="s">
        <v>71</v>
      </c>
      <c r="B82" s="508" t="s">
        <v>337</v>
      </c>
      <c r="C82" s="508" t="s">
        <v>359</v>
      </c>
      <c r="D82" s="508" t="s">
        <v>112</v>
      </c>
      <c r="E82" s="508"/>
      <c r="F82" s="508" t="s">
        <v>360</v>
      </c>
      <c r="G82" s="502" t="s">
        <v>330</v>
      </c>
      <c r="H82" s="514" t="s">
        <v>361</v>
      </c>
      <c r="I82" s="514" t="s">
        <v>81</v>
      </c>
      <c r="J82" s="503"/>
      <c r="K82" s="503" t="s">
        <v>182</v>
      </c>
      <c r="L82" s="527" t="s">
        <v>362</v>
      </c>
      <c r="M82" s="503"/>
      <c r="N82" s="504">
        <v>44614</v>
      </c>
      <c r="O82" s="503"/>
      <c r="P82" s="503" t="s">
        <v>90</v>
      </c>
      <c r="Q82" s="503"/>
      <c r="R82" s="503"/>
      <c r="S82" s="503"/>
      <c r="T82" s="503"/>
      <c r="U82" s="503"/>
      <c r="V82" s="503"/>
      <c r="W82" s="503"/>
      <c r="X82" s="503"/>
      <c r="Y82" s="503"/>
      <c r="Z82" s="503"/>
      <c r="AA82" s="503"/>
      <c r="AB82" s="503"/>
      <c r="AC82" s="503"/>
      <c r="AD82" s="503"/>
      <c r="AE82" s="503"/>
      <c r="AF82" s="503"/>
      <c r="AG82" s="503"/>
      <c r="AH82" s="503"/>
      <c r="AI82" s="495"/>
      <c r="AJ82" s="495"/>
    </row>
    <row r="83" ht="14.5" spans="1:36">
      <c r="A83" s="503" t="s">
        <v>71</v>
      </c>
      <c r="B83" s="508" t="s">
        <v>337</v>
      </c>
      <c r="C83" s="503" t="s">
        <v>363</v>
      </c>
      <c r="D83" s="503" t="s">
        <v>117</v>
      </c>
      <c r="E83" s="503"/>
      <c r="F83" s="503"/>
      <c r="G83" s="503"/>
      <c r="H83" s="514" t="s">
        <v>364</v>
      </c>
      <c r="I83" s="514" t="s">
        <v>81</v>
      </c>
      <c r="J83" s="503"/>
      <c r="K83" s="503" t="s">
        <v>182</v>
      </c>
      <c r="L83" s="503" t="s">
        <v>185</v>
      </c>
      <c r="M83" s="503"/>
      <c r="N83" s="504">
        <v>44614</v>
      </c>
      <c r="O83" s="503"/>
      <c r="P83" s="503"/>
      <c r="Q83" s="503"/>
      <c r="R83" s="503"/>
      <c r="S83" s="503"/>
      <c r="T83" s="503"/>
      <c r="U83" s="503"/>
      <c r="V83" s="503"/>
      <c r="W83" s="503"/>
      <c r="X83" s="503"/>
      <c r="Y83" s="503"/>
      <c r="Z83" s="503"/>
      <c r="AA83" s="503"/>
      <c r="AB83" s="503"/>
      <c r="AC83" s="503"/>
      <c r="AD83" s="503"/>
      <c r="AE83" s="503"/>
      <c r="AF83" s="503"/>
      <c r="AG83" s="503"/>
      <c r="AH83" s="503"/>
      <c r="AI83" s="495"/>
      <c r="AJ83" s="495"/>
    </row>
    <row r="84" spans="1:36">
      <c r="A84" s="503" t="s">
        <v>71</v>
      </c>
      <c r="B84" s="508" t="s">
        <v>337</v>
      </c>
      <c r="C84" s="503" t="s">
        <v>120</v>
      </c>
      <c r="D84" s="503" t="s">
        <v>121</v>
      </c>
      <c r="E84" s="503"/>
      <c r="F84" s="503" t="s">
        <v>186</v>
      </c>
      <c r="G84" s="495"/>
      <c r="H84" s="495"/>
      <c r="I84" s="495"/>
      <c r="J84" s="495"/>
      <c r="K84" s="495"/>
      <c r="L84" s="495"/>
      <c r="M84" s="495"/>
      <c r="N84" s="504">
        <v>44614</v>
      </c>
      <c r="O84" s="495"/>
      <c r="P84" s="495"/>
      <c r="Q84" s="495"/>
      <c r="R84" s="495"/>
      <c r="S84" s="495"/>
      <c r="T84" s="495"/>
      <c r="U84" s="495"/>
      <c r="V84" s="495"/>
      <c r="W84" s="495"/>
      <c r="X84" s="495"/>
      <c r="Y84" s="495"/>
      <c r="Z84" s="495"/>
      <c r="AA84" s="495"/>
      <c r="AB84" s="495"/>
      <c r="AC84" s="495"/>
      <c r="AD84" s="495"/>
      <c r="AE84" s="495"/>
      <c r="AF84" s="495"/>
      <c r="AG84" s="495"/>
      <c r="AH84" s="495"/>
    </row>
    <row r="85" spans="1:36">
      <c r="A85" s="503" t="s">
        <v>71</v>
      </c>
      <c r="B85" s="508" t="s">
        <v>337</v>
      </c>
      <c r="C85" s="503" t="s">
        <v>365</v>
      </c>
      <c r="D85" s="503" t="s">
        <v>336</v>
      </c>
      <c r="E85" s="503"/>
      <c r="F85" s="503"/>
      <c r="G85" s="495"/>
      <c r="H85" s="495"/>
      <c r="I85" s="495"/>
      <c r="J85" s="495"/>
      <c r="K85" s="495"/>
      <c r="L85" s="495"/>
      <c r="M85" s="495"/>
      <c r="N85" s="504">
        <v>44614</v>
      </c>
      <c r="O85" s="495"/>
      <c r="P85" s="495"/>
      <c r="Q85" s="495"/>
      <c r="R85" s="495"/>
      <c r="S85" s="495"/>
      <c r="T85" s="495"/>
      <c r="U85" s="495"/>
      <c r="V85" s="495"/>
      <c r="W85" s="495"/>
      <c r="X85" s="495"/>
      <c r="Y85" s="495"/>
      <c r="Z85" s="495"/>
      <c r="AA85" s="495"/>
      <c r="AB85" s="495"/>
      <c r="AC85" s="495"/>
      <c r="AD85" s="495"/>
      <c r="AE85" s="495"/>
      <c r="AF85" s="495"/>
      <c r="AG85" s="495"/>
      <c r="AH85" s="495"/>
    </row>
    <row r="86" spans="1:36">
      <c r="A86" s="502" t="s">
        <v>71</v>
      </c>
      <c r="B86" s="502"/>
      <c r="C86" s="502" t="s">
        <v>366</v>
      </c>
      <c r="D86" s="502" t="s">
        <v>367</v>
      </c>
      <c r="E86" s="502"/>
      <c r="F86" s="502" t="s">
        <v>368</v>
      </c>
      <c r="G86" s="502" t="s">
        <v>369</v>
      </c>
      <c r="H86" s="502"/>
      <c r="I86" s="502"/>
      <c r="J86" s="502"/>
      <c r="K86" s="502" t="s">
        <v>370</v>
      </c>
      <c r="L86" s="502"/>
      <c r="M86" s="502"/>
      <c r="N86" s="504"/>
      <c r="O86" s="502"/>
      <c r="P86" s="502"/>
      <c r="Q86" s="502"/>
      <c r="R86" s="502"/>
      <c r="S86" s="502"/>
      <c r="T86" s="502"/>
      <c r="U86" s="502"/>
      <c r="V86" s="502"/>
      <c r="W86" s="502"/>
      <c r="X86" s="502"/>
      <c r="Y86" s="502"/>
      <c r="Z86" s="502"/>
      <c r="AA86" s="502"/>
      <c r="AB86" s="502"/>
      <c r="AC86" s="502"/>
      <c r="AD86" s="502"/>
      <c r="AE86" s="502"/>
      <c r="AF86" s="502"/>
      <c r="AG86" s="502"/>
      <c r="AH86" s="502"/>
    </row>
    <row r="87" spans="1:36">
      <c r="A87" s="502" t="s">
        <v>71</v>
      </c>
      <c r="B87" s="502"/>
      <c r="C87" s="502" t="s">
        <v>371</v>
      </c>
      <c r="D87" s="502">
        <v>48903106</v>
      </c>
      <c r="E87" s="502"/>
      <c r="F87" s="502">
        <v>10082539</v>
      </c>
      <c r="G87" s="502" t="s">
        <v>372</v>
      </c>
      <c r="H87" s="502"/>
      <c r="I87" s="502"/>
      <c r="J87" s="502"/>
      <c r="K87" s="502" t="s">
        <v>373</v>
      </c>
      <c r="L87" s="502"/>
      <c r="M87" s="502"/>
      <c r="N87" s="504"/>
      <c r="O87" s="502"/>
      <c r="P87" s="502"/>
      <c r="Q87" s="502"/>
      <c r="R87" s="502"/>
      <c r="S87" s="502"/>
      <c r="T87" s="502"/>
      <c r="U87" s="502"/>
      <c r="V87" s="502"/>
      <c r="W87" s="502"/>
      <c r="X87" s="502"/>
      <c r="Y87" s="502"/>
      <c r="Z87" s="502"/>
      <c r="AA87" s="502"/>
      <c r="AB87" s="502"/>
      <c r="AC87" s="502"/>
      <c r="AD87" s="502"/>
      <c r="AE87" s="502"/>
      <c r="AF87" s="502"/>
      <c r="AG87" s="502"/>
      <c r="AH87" s="502"/>
    </row>
    <row r="88" spans="1:36">
      <c r="A88" s="502" t="s">
        <v>71</v>
      </c>
      <c r="B88" s="502"/>
      <c r="C88" s="502" t="s">
        <v>374</v>
      </c>
      <c r="D88" s="502" t="s">
        <v>375</v>
      </c>
      <c r="E88" s="502"/>
      <c r="F88" s="502" t="s">
        <v>376</v>
      </c>
      <c r="G88" s="502" t="s">
        <v>377</v>
      </c>
      <c r="H88" s="502"/>
      <c r="I88" s="502"/>
      <c r="J88" s="502"/>
      <c r="K88" s="502" t="s">
        <v>373</v>
      </c>
      <c r="L88" s="502"/>
      <c r="M88" s="502"/>
      <c r="N88" s="504"/>
      <c r="O88" s="502"/>
      <c r="P88" s="502"/>
      <c r="Q88" s="502"/>
      <c r="R88" s="502"/>
      <c r="S88" s="502"/>
      <c r="T88" s="502"/>
      <c r="U88" s="502"/>
      <c r="V88" s="502"/>
      <c r="W88" s="502"/>
      <c r="X88" s="502"/>
      <c r="Y88" s="502"/>
      <c r="Z88" s="502"/>
      <c r="AA88" s="502"/>
      <c r="AB88" s="502"/>
      <c r="AC88" s="502"/>
      <c r="AD88" s="502"/>
      <c r="AE88" s="502"/>
      <c r="AF88" s="502"/>
      <c r="AG88" s="502"/>
      <c r="AH88" s="502"/>
    </row>
    <row r="89" spans="1:36">
      <c r="A89" s="502" t="s">
        <v>71</v>
      </c>
      <c r="B89" s="502"/>
      <c r="C89" s="502" t="s">
        <v>378</v>
      </c>
      <c r="D89" s="502" t="s">
        <v>379</v>
      </c>
      <c r="E89" s="502"/>
      <c r="F89" s="502">
        <v>47312867</v>
      </c>
      <c r="G89" s="502"/>
      <c r="H89" s="502"/>
      <c r="I89" s="502"/>
      <c r="J89" s="502"/>
      <c r="K89" s="502"/>
      <c r="L89" s="502"/>
      <c r="M89" s="502"/>
      <c r="N89" s="504">
        <v>43221</v>
      </c>
      <c r="O89" s="502"/>
      <c r="P89" s="502"/>
      <c r="Q89" s="502"/>
      <c r="R89" s="502"/>
      <c r="S89" s="502"/>
      <c r="T89" s="502"/>
      <c r="U89" s="502"/>
      <c r="V89" s="502"/>
      <c r="W89" s="502"/>
      <c r="X89" s="502"/>
      <c r="Y89" s="502"/>
      <c r="Z89" s="502"/>
      <c r="AA89" s="502"/>
      <c r="AB89" s="502"/>
      <c r="AC89" s="502"/>
      <c r="AD89" s="502"/>
      <c r="AE89" s="502"/>
      <c r="AF89" s="502"/>
      <c r="AG89" s="502"/>
      <c r="AH89" s="502"/>
    </row>
    <row r="90" spans="1:36">
      <c r="A90" s="502" t="s">
        <v>71</v>
      </c>
      <c r="B90" s="502"/>
      <c r="C90" s="502" t="s">
        <v>380</v>
      </c>
      <c r="D90" s="502" t="s">
        <v>381</v>
      </c>
      <c r="E90" s="502"/>
      <c r="F90" s="502">
        <v>10334631</v>
      </c>
      <c r="G90" s="502"/>
      <c r="H90" s="502"/>
      <c r="I90" s="502"/>
      <c r="J90" s="502"/>
      <c r="K90" s="502"/>
      <c r="L90" s="502"/>
      <c r="M90" s="502"/>
      <c r="N90" s="504">
        <v>43221</v>
      </c>
      <c r="O90" s="502"/>
      <c r="P90" s="502"/>
      <c r="Q90" s="502"/>
      <c r="R90" s="502"/>
      <c r="S90" s="502"/>
      <c r="T90" s="502"/>
      <c r="U90" s="502"/>
      <c r="V90" s="502"/>
      <c r="W90" s="502"/>
      <c r="X90" s="502"/>
      <c r="Y90" s="502"/>
      <c r="Z90" s="502"/>
      <c r="AA90" s="502"/>
      <c r="AB90" s="502"/>
      <c r="AC90" s="502"/>
      <c r="AD90" s="502"/>
      <c r="AE90" s="502"/>
      <c r="AF90" s="502"/>
      <c r="AG90" s="502"/>
      <c r="AH90" s="502"/>
    </row>
    <row r="91" ht="14.5" spans="1:36">
      <c r="A91" s="502" t="s">
        <v>71</v>
      </c>
      <c r="B91" s="502"/>
      <c r="C91" s="502" t="s">
        <v>382</v>
      </c>
      <c r="D91" s="502"/>
      <c r="E91" s="502"/>
      <c r="F91" s="502"/>
      <c r="G91" s="502"/>
      <c r="H91" s="507" t="s">
        <v>383</v>
      </c>
      <c r="I91" s="507"/>
      <c r="J91" s="502"/>
      <c r="K91" s="502"/>
      <c r="L91" s="502"/>
      <c r="M91" s="502"/>
      <c r="N91" s="504"/>
      <c r="O91" s="502"/>
      <c r="P91" s="502"/>
      <c r="Q91" s="502"/>
      <c r="R91" s="502"/>
      <c r="S91" s="502"/>
      <c r="T91" s="502"/>
      <c r="U91" s="502"/>
      <c r="V91" s="502"/>
      <c r="W91" s="502"/>
      <c r="X91" s="502"/>
      <c r="Y91" s="502"/>
      <c r="Z91" s="502"/>
      <c r="AA91" s="502"/>
      <c r="AB91" s="502"/>
      <c r="AC91" s="502"/>
      <c r="AD91" s="502"/>
      <c r="AE91" s="502"/>
      <c r="AF91" s="502"/>
      <c r="AG91" s="502"/>
      <c r="AH91" s="502"/>
    </row>
    <row r="92" ht="14.5" spans="1:36">
      <c r="A92" s="502" t="s">
        <v>71</v>
      </c>
      <c r="B92" s="502"/>
      <c r="C92" s="502" t="s">
        <v>384</v>
      </c>
      <c r="D92" s="502" t="s">
        <v>385</v>
      </c>
      <c r="E92" s="502"/>
      <c r="F92" s="502"/>
      <c r="G92" s="502"/>
      <c r="H92" s="507" t="s">
        <v>386</v>
      </c>
      <c r="I92" s="507" t="s">
        <v>81</v>
      </c>
      <c r="J92" s="502"/>
      <c r="K92" s="502"/>
      <c r="L92" s="502"/>
      <c r="M92" s="502"/>
      <c r="N92" s="504">
        <v>43342</v>
      </c>
      <c r="O92" s="502"/>
      <c r="P92" s="502"/>
      <c r="Q92" s="502"/>
      <c r="R92" s="502"/>
      <c r="S92" s="502"/>
      <c r="T92" s="502"/>
      <c r="U92" s="502"/>
      <c r="V92" s="502"/>
      <c r="W92" s="502"/>
      <c r="X92" s="502"/>
      <c r="Y92" s="502"/>
      <c r="Z92" s="502"/>
      <c r="AA92" s="502"/>
      <c r="AB92" s="502"/>
      <c r="AC92" s="502"/>
      <c r="AD92" s="502"/>
      <c r="AE92" s="502"/>
      <c r="AF92" s="502"/>
      <c r="AG92" s="502"/>
      <c r="AH92" s="502"/>
    </row>
    <row r="93" spans="1:36">
      <c r="A93" s="502" t="s">
        <v>71</v>
      </c>
      <c r="B93" s="502"/>
      <c r="C93" s="502" t="s">
        <v>387</v>
      </c>
      <c r="D93" s="502" t="s">
        <v>388</v>
      </c>
      <c r="E93" s="502"/>
      <c r="F93" s="502" t="s">
        <v>389</v>
      </c>
      <c r="G93" s="502"/>
      <c r="H93" s="502" t="s">
        <v>390</v>
      </c>
      <c r="I93" s="502"/>
      <c r="J93" s="502"/>
      <c r="K93" s="502"/>
      <c r="L93" s="502"/>
      <c r="M93" s="502"/>
      <c r="N93" s="504"/>
      <c r="O93" s="502"/>
      <c r="P93" s="502"/>
      <c r="Q93" s="502"/>
      <c r="R93" s="502"/>
      <c r="S93" s="502"/>
      <c r="T93" s="502"/>
      <c r="U93" s="502"/>
      <c r="V93" s="502"/>
      <c r="W93" s="502"/>
      <c r="X93" s="502"/>
      <c r="Y93" s="502"/>
      <c r="Z93" s="502"/>
      <c r="AA93" s="502"/>
      <c r="AB93" s="502"/>
      <c r="AC93" s="502"/>
      <c r="AD93" s="502"/>
      <c r="AE93" s="502"/>
      <c r="AF93" s="502"/>
      <c r="AG93" s="502"/>
      <c r="AH93" s="502"/>
    </row>
    <row r="94" spans="1:36">
      <c r="A94" s="502" t="s">
        <v>71</v>
      </c>
      <c r="B94" s="502"/>
      <c r="C94" s="502" t="s">
        <v>391</v>
      </c>
      <c r="D94" s="502" t="s">
        <v>392</v>
      </c>
      <c r="E94" s="502"/>
      <c r="F94" s="502" t="s">
        <v>393</v>
      </c>
      <c r="G94" s="502"/>
      <c r="H94" s="502"/>
      <c r="I94" s="502"/>
      <c r="J94" s="502"/>
      <c r="K94" s="502" t="s">
        <v>115</v>
      </c>
      <c r="L94" s="502"/>
      <c r="M94" s="502"/>
      <c r="N94" s="504"/>
      <c r="O94" s="502"/>
      <c r="P94" s="502" t="s">
        <v>90</v>
      </c>
      <c r="Q94" s="502"/>
      <c r="R94" s="502"/>
      <c r="S94" s="502"/>
      <c r="T94" s="502"/>
      <c r="U94" s="502"/>
      <c r="V94" s="502"/>
      <c r="W94" s="502"/>
      <c r="X94" s="502"/>
      <c r="Y94" s="502"/>
      <c r="Z94" s="502"/>
      <c r="AA94" s="502"/>
      <c r="AB94" s="502"/>
      <c r="AC94" s="502"/>
      <c r="AD94" s="502"/>
      <c r="AE94" s="502"/>
      <c r="AF94" s="502"/>
      <c r="AG94" s="502"/>
      <c r="AH94" s="502"/>
    </row>
    <row r="95" spans="1:36">
      <c r="A95" s="502" t="s">
        <v>71</v>
      </c>
      <c r="B95" s="502"/>
      <c r="C95" s="502" t="s">
        <v>394</v>
      </c>
      <c r="D95" s="502" t="s">
        <v>395</v>
      </c>
      <c r="E95" s="502"/>
      <c r="F95" s="502" t="s">
        <v>396</v>
      </c>
      <c r="G95" s="502"/>
      <c r="H95" s="502" t="s">
        <v>397</v>
      </c>
      <c r="I95" s="502"/>
      <c r="J95" s="502"/>
      <c r="K95" s="502" t="s">
        <v>202</v>
      </c>
      <c r="L95" s="502"/>
      <c r="M95" s="502"/>
      <c r="N95" s="504"/>
      <c r="O95" s="502"/>
      <c r="P95" s="502"/>
      <c r="Q95" s="502"/>
      <c r="R95" s="502"/>
      <c r="S95" s="502"/>
      <c r="T95" s="502"/>
      <c r="U95" s="502"/>
      <c r="V95" s="502"/>
      <c r="W95" s="502"/>
      <c r="X95" s="502"/>
      <c r="Y95" s="502"/>
      <c r="Z95" s="502"/>
      <c r="AA95" s="502"/>
      <c r="AB95" s="502"/>
      <c r="AC95" s="502"/>
      <c r="AD95" s="502"/>
      <c r="AE95" s="502"/>
      <c r="AF95" s="502"/>
      <c r="AG95" s="502"/>
      <c r="AH95" s="502"/>
    </row>
    <row r="96" spans="1:36">
      <c r="A96" s="502" t="s">
        <v>71</v>
      </c>
      <c r="B96" s="502" t="s">
        <v>398</v>
      </c>
      <c r="C96" s="502" t="s">
        <v>399</v>
      </c>
      <c r="D96" s="502" t="s">
        <v>400</v>
      </c>
      <c r="E96" s="502"/>
      <c r="F96" s="502" t="s">
        <v>401</v>
      </c>
      <c r="G96" s="502"/>
      <c r="H96" s="502"/>
      <c r="I96" s="502"/>
      <c r="J96" s="502"/>
      <c r="K96" s="502"/>
      <c r="L96" s="502"/>
      <c r="M96" s="502"/>
      <c r="N96" s="504"/>
      <c r="O96" s="502"/>
      <c r="P96" s="502"/>
      <c r="Q96" s="502"/>
      <c r="R96" s="502"/>
      <c r="S96" s="502"/>
      <c r="T96" s="502"/>
      <c r="U96" s="502"/>
      <c r="V96" s="502"/>
      <c r="W96" s="502"/>
      <c r="X96" s="502"/>
      <c r="Y96" s="502"/>
      <c r="Z96" s="502"/>
      <c r="AA96" s="502"/>
      <c r="AB96" s="502"/>
      <c r="AC96" s="502"/>
      <c r="AD96" s="502"/>
      <c r="AE96" s="502"/>
      <c r="AF96" s="502"/>
      <c r="AG96" s="502"/>
      <c r="AH96" s="502"/>
    </row>
    <row r="97" spans="1:34">
      <c r="A97" s="502" t="s">
        <v>71</v>
      </c>
      <c r="B97" s="502" t="s">
        <v>402</v>
      </c>
      <c r="C97" s="502" t="s">
        <v>403</v>
      </c>
      <c r="D97" s="502" t="s">
        <v>404</v>
      </c>
      <c r="E97" s="502"/>
      <c r="F97" s="502" t="s">
        <v>405</v>
      </c>
      <c r="G97" s="502"/>
      <c r="H97" s="502"/>
      <c r="I97" s="502"/>
      <c r="J97" s="502"/>
      <c r="K97" s="502"/>
      <c r="L97" s="502"/>
      <c r="M97" s="502"/>
      <c r="N97" s="504"/>
      <c r="O97" s="502"/>
      <c r="P97" s="502"/>
      <c r="Q97" s="502"/>
      <c r="R97" s="502"/>
      <c r="S97" s="502"/>
      <c r="T97" s="502"/>
      <c r="U97" s="502"/>
      <c r="V97" s="502"/>
      <c r="W97" s="502"/>
      <c r="X97" s="502"/>
      <c r="Y97" s="502"/>
      <c r="Z97" s="502"/>
      <c r="AA97" s="502"/>
      <c r="AB97" s="502"/>
      <c r="AC97" s="502"/>
      <c r="AD97" s="502"/>
      <c r="AE97" s="502"/>
      <c r="AF97" s="502"/>
      <c r="AG97" s="502"/>
      <c r="AH97" s="502"/>
    </row>
    <row r="98" spans="1:34">
      <c r="A98" s="502" t="s">
        <v>71</v>
      </c>
      <c r="B98" s="502" t="s">
        <v>406</v>
      </c>
      <c r="C98" s="502" t="s">
        <v>407</v>
      </c>
      <c r="D98" s="502" t="s">
        <v>404</v>
      </c>
      <c r="E98" s="502"/>
      <c r="F98" s="547" t="s">
        <v>408</v>
      </c>
      <c r="G98" s="502"/>
      <c r="H98" s="502"/>
      <c r="I98" s="502"/>
      <c r="J98" s="502"/>
      <c r="K98" s="502"/>
      <c r="L98" s="502"/>
      <c r="M98" s="502"/>
      <c r="N98" s="504"/>
      <c r="O98" s="502"/>
      <c r="P98" s="502"/>
      <c r="Q98" s="502"/>
      <c r="R98" s="502"/>
      <c r="S98" s="502"/>
      <c r="T98" s="502"/>
      <c r="U98" s="502"/>
      <c r="V98" s="502"/>
      <c r="W98" s="502"/>
      <c r="X98" s="502"/>
      <c r="Y98" s="502"/>
      <c r="Z98" s="502"/>
      <c r="AA98" s="502"/>
      <c r="AB98" s="502"/>
      <c r="AC98" s="502"/>
      <c r="AD98" s="502"/>
      <c r="AE98" s="502"/>
      <c r="AF98" s="502"/>
      <c r="AG98" s="502"/>
      <c r="AH98" s="502"/>
    </row>
    <row r="99" spans="1:34">
      <c r="A99" s="502" t="s">
        <v>71</v>
      </c>
      <c r="B99" s="502" t="s">
        <v>409</v>
      </c>
      <c r="C99" s="502" t="s">
        <v>410</v>
      </c>
      <c r="D99" s="502" t="s">
        <v>404</v>
      </c>
      <c r="E99" s="502"/>
      <c r="F99" s="547" t="s">
        <v>408</v>
      </c>
      <c r="G99" s="502"/>
      <c r="H99" s="502"/>
      <c r="I99" s="502" t="s">
        <v>411</v>
      </c>
      <c r="J99" s="502" t="s">
        <v>412</v>
      </c>
      <c r="K99" s="502"/>
      <c r="L99" s="502"/>
      <c r="M99" s="502"/>
      <c r="N99" s="504"/>
      <c r="O99" s="502"/>
      <c r="P99" s="502"/>
      <c r="Q99" s="502"/>
      <c r="R99" s="502"/>
      <c r="S99" s="502"/>
      <c r="T99" s="502"/>
      <c r="U99" s="502"/>
      <c r="V99" s="502"/>
      <c r="W99" s="502"/>
      <c r="X99" s="502"/>
      <c r="Y99" s="502"/>
      <c r="Z99" s="502"/>
      <c r="AA99" s="502"/>
      <c r="AB99" s="502"/>
      <c r="AC99" s="502"/>
      <c r="AD99" s="502"/>
      <c r="AE99" s="502"/>
      <c r="AF99" s="502"/>
      <c r="AG99" s="502"/>
      <c r="AH99" s="502"/>
    </row>
    <row r="100" spans="1:34">
      <c r="A100" s="502" t="s">
        <v>71</v>
      </c>
      <c r="B100" s="502" t="s">
        <v>409</v>
      </c>
      <c r="C100" s="502" t="s">
        <v>413</v>
      </c>
      <c r="D100" s="502" t="s">
        <v>404</v>
      </c>
      <c r="E100" s="502"/>
      <c r="F100" s="547" t="s">
        <v>408</v>
      </c>
      <c r="G100" s="502"/>
      <c r="H100" s="502"/>
      <c r="I100" s="502" t="s">
        <v>414</v>
      </c>
      <c r="J100" s="502" t="s">
        <v>412</v>
      </c>
      <c r="K100" s="502"/>
      <c r="L100" s="502"/>
      <c r="M100" s="502"/>
      <c r="N100" s="504"/>
      <c r="O100" s="502"/>
      <c r="P100" s="502"/>
      <c r="Q100" s="502"/>
      <c r="R100" s="502"/>
      <c r="S100" s="502"/>
      <c r="T100" s="502"/>
      <c r="U100" s="502"/>
      <c r="V100" s="502"/>
      <c r="W100" s="502"/>
      <c r="X100" s="502"/>
      <c r="Y100" s="502"/>
      <c r="Z100" s="502"/>
      <c r="AA100" s="502"/>
      <c r="AB100" s="502"/>
      <c r="AC100" s="502"/>
      <c r="AD100" s="502"/>
      <c r="AE100" s="502"/>
      <c r="AF100" s="502"/>
      <c r="AG100" s="502"/>
      <c r="AH100" s="502"/>
    </row>
    <row r="101" spans="1:34">
      <c r="A101" s="508" t="s">
        <v>71</v>
      </c>
      <c r="B101" s="508" t="s">
        <v>153</v>
      </c>
      <c r="C101" s="508" t="s">
        <v>415</v>
      </c>
      <c r="D101" s="508" t="s">
        <v>416</v>
      </c>
      <c r="E101" s="508"/>
      <c r="F101" s="508" t="s">
        <v>417</v>
      </c>
      <c r="G101" s="502"/>
      <c r="H101" s="502"/>
      <c r="I101" s="502"/>
      <c r="J101" s="502"/>
      <c r="K101" s="502"/>
      <c r="L101" s="502"/>
      <c r="M101" s="502"/>
      <c r="N101" s="504"/>
      <c r="O101" s="502"/>
      <c r="P101" s="502"/>
      <c r="Q101" s="502"/>
      <c r="R101" s="502"/>
      <c r="S101" s="502"/>
      <c r="T101" s="502"/>
      <c r="U101" s="502"/>
      <c r="V101" s="502"/>
      <c r="W101" s="502"/>
      <c r="X101" s="502"/>
      <c r="Y101" s="502"/>
      <c r="Z101" s="502"/>
      <c r="AA101" s="502"/>
      <c r="AB101" s="502"/>
      <c r="AC101" s="529"/>
      <c r="AD101" s="502"/>
      <c r="AE101" s="502"/>
      <c r="AF101" s="502"/>
      <c r="AG101" s="502"/>
      <c r="AH101" s="502"/>
    </row>
    <row r="102" spans="1:34">
      <c r="A102" s="508" t="s">
        <v>71</v>
      </c>
      <c r="B102" s="508" t="s">
        <v>153</v>
      </c>
      <c r="C102" s="508" t="s">
        <v>418</v>
      </c>
      <c r="D102" s="508" t="s">
        <v>419</v>
      </c>
      <c r="E102" s="508"/>
      <c r="F102" s="508" t="s">
        <v>420</v>
      </c>
      <c r="G102" s="502"/>
      <c r="H102" s="502"/>
      <c r="I102" s="502"/>
      <c r="J102" s="502"/>
      <c r="K102" s="502"/>
      <c r="L102" s="502"/>
      <c r="M102" s="502"/>
      <c r="N102" s="504"/>
      <c r="O102" s="502"/>
      <c r="P102" s="502"/>
      <c r="Q102" s="502"/>
      <c r="R102" s="502"/>
      <c r="S102" s="502"/>
      <c r="T102" s="502"/>
      <c r="U102" s="502"/>
      <c r="V102" s="502"/>
      <c r="W102" s="502"/>
      <c r="X102" s="502"/>
      <c r="Y102" s="502"/>
      <c r="Z102" s="502"/>
      <c r="AA102" s="502"/>
      <c r="AB102" s="502"/>
      <c r="AC102" s="529"/>
      <c r="AD102" s="502"/>
      <c r="AE102" s="502"/>
      <c r="AF102" s="502"/>
      <c r="AG102" s="502"/>
      <c r="AH102" s="502"/>
    </row>
    <row r="103" spans="1:34">
      <c r="A103" s="508" t="s">
        <v>71</v>
      </c>
      <c r="B103" s="508" t="s">
        <v>153</v>
      </c>
      <c r="C103" s="508" t="s">
        <v>421</v>
      </c>
      <c r="D103" s="508" t="s">
        <v>419</v>
      </c>
      <c r="E103" s="508"/>
      <c r="F103" s="508" t="s">
        <v>422</v>
      </c>
      <c r="G103" s="502"/>
      <c r="H103" s="502"/>
      <c r="I103" s="502"/>
      <c r="J103" s="502"/>
      <c r="K103" s="502"/>
      <c r="L103" s="502"/>
      <c r="M103" s="502"/>
      <c r="N103" s="504"/>
      <c r="O103" s="502"/>
      <c r="P103" s="502"/>
      <c r="Q103" s="502"/>
      <c r="R103" s="502"/>
      <c r="S103" s="502"/>
      <c r="T103" s="502"/>
      <c r="U103" s="502"/>
      <c r="V103" s="502"/>
      <c r="W103" s="502"/>
      <c r="X103" s="502"/>
      <c r="Y103" s="502"/>
      <c r="Z103" s="502"/>
      <c r="AA103" s="502"/>
      <c r="AB103" s="502"/>
      <c r="AC103" s="529"/>
      <c r="AD103" s="502"/>
      <c r="AE103" s="502"/>
      <c r="AF103" s="502"/>
      <c r="AG103" s="502"/>
      <c r="AH103" s="502"/>
    </row>
    <row r="104" spans="1:34">
      <c r="A104" s="508" t="s">
        <v>71</v>
      </c>
      <c r="B104" s="508" t="s">
        <v>153</v>
      </c>
      <c r="C104" s="508" t="s">
        <v>423</v>
      </c>
      <c r="D104" s="508" t="s">
        <v>419</v>
      </c>
      <c r="E104" s="508"/>
      <c r="F104" s="508" t="s">
        <v>424</v>
      </c>
      <c r="G104" s="502"/>
      <c r="H104" s="502"/>
      <c r="I104" s="502"/>
      <c r="J104" s="502"/>
      <c r="K104" s="502"/>
      <c r="L104" s="502"/>
      <c r="M104" s="502"/>
      <c r="N104" s="504"/>
      <c r="O104" s="502"/>
      <c r="P104" s="502"/>
      <c r="Q104" s="502"/>
      <c r="R104" s="502"/>
      <c r="S104" s="502"/>
      <c r="T104" s="502"/>
      <c r="U104" s="502"/>
      <c r="V104" s="502"/>
      <c r="W104" s="502"/>
      <c r="X104" s="502"/>
      <c r="Y104" s="502"/>
      <c r="Z104" s="502"/>
      <c r="AA104" s="502"/>
      <c r="AB104" s="502"/>
      <c r="AC104" s="529"/>
      <c r="AD104" s="502"/>
      <c r="AE104" s="502"/>
      <c r="AF104" s="502"/>
      <c r="AG104" s="502"/>
      <c r="AH104" s="502"/>
    </row>
    <row r="105" spans="1:34">
      <c r="A105" s="508" t="s">
        <v>71</v>
      </c>
      <c r="B105" s="508" t="s">
        <v>153</v>
      </c>
      <c r="C105" s="508" t="s">
        <v>425</v>
      </c>
      <c r="D105" s="508" t="s">
        <v>419</v>
      </c>
      <c r="E105" s="508"/>
      <c r="F105" s="508" t="s">
        <v>426</v>
      </c>
      <c r="G105" s="502"/>
      <c r="H105" s="502"/>
      <c r="I105" s="502"/>
      <c r="J105" s="502"/>
      <c r="K105" s="502"/>
      <c r="L105" s="502"/>
      <c r="M105" s="502"/>
      <c r="N105" s="504"/>
      <c r="O105" s="502"/>
      <c r="P105" s="502"/>
      <c r="Q105" s="502"/>
      <c r="R105" s="502"/>
      <c r="S105" s="502"/>
      <c r="T105" s="502"/>
      <c r="U105" s="502"/>
      <c r="V105" s="502"/>
      <c r="W105" s="502"/>
      <c r="X105" s="502"/>
      <c r="Y105" s="502"/>
      <c r="Z105" s="502"/>
      <c r="AA105" s="502"/>
      <c r="AB105" s="502"/>
    </row>
    <row r="106" spans="1:34">
      <c r="A106" s="508" t="s">
        <v>71</v>
      </c>
      <c r="B106" s="508" t="s">
        <v>153</v>
      </c>
      <c r="C106" s="508" t="s">
        <v>418</v>
      </c>
      <c r="D106" s="508" t="s">
        <v>419</v>
      </c>
      <c r="E106" s="508"/>
      <c r="F106" s="508" t="s">
        <v>427</v>
      </c>
      <c r="G106" s="502"/>
      <c r="H106" s="502"/>
      <c r="I106" s="502"/>
      <c r="J106" s="502"/>
      <c r="K106" s="502"/>
      <c r="L106" s="502"/>
      <c r="M106" s="502"/>
      <c r="N106" s="504"/>
      <c r="O106" s="502"/>
      <c r="P106" s="502"/>
      <c r="Q106" s="502"/>
      <c r="R106" s="502"/>
      <c r="S106" s="502"/>
      <c r="T106" s="502"/>
      <c r="U106" s="502"/>
      <c r="V106" s="502"/>
      <c r="W106" s="502"/>
      <c r="X106" s="502"/>
      <c r="Y106" s="502"/>
      <c r="Z106" s="502"/>
      <c r="AA106" s="502"/>
      <c r="AB106" s="502"/>
    </row>
    <row r="107" spans="1:34">
      <c r="A107" s="508" t="s">
        <v>71</v>
      </c>
      <c r="B107" s="508" t="s">
        <v>153</v>
      </c>
      <c r="C107" s="508" t="s">
        <v>418</v>
      </c>
      <c r="D107" s="508" t="s">
        <v>419</v>
      </c>
      <c r="E107" s="508"/>
      <c r="F107" s="508" t="s">
        <v>428</v>
      </c>
      <c r="G107" s="502"/>
      <c r="H107" s="502"/>
      <c r="I107" s="502"/>
      <c r="J107" s="502"/>
      <c r="K107" s="502"/>
      <c r="L107" s="502"/>
      <c r="M107" s="502"/>
      <c r="N107" s="504"/>
      <c r="O107" s="502"/>
      <c r="P107" s="502"/>
      <c r="Q107" s="502"/>
      <c r="R107" s="502"/>
      <c r="S107" s="502"/>
      <c r="T107" s="502"/>
      <c r="U107" s="502"/>
      <c r="V107" s="502"/>
      <c r="W107" s="502"/>
      <c r="X107" s="502"/>
      <c r="Y107" s="502"/>
      <c r="Z107" s="502"/>
      <c r="AA107" s="502"/>
      <c r="AB107" s="502"/>
    </row>
    <row r="108" spans="1:34">
      <c r="A108" s="508" t="s">
        <v>71</v>
      </c>
      <c r="B108" s="508" t="s">
        <v>153</v>
      </c>
      <c r="C108" s="508" t="s">
        <v>429</v>
      </c>
      <c r="D108" s="508" t="s">
        <v>419</v>
      </c>
      <c r="E108" s="508"/>
      <c r="F108" s="508" t="s">
        <v>430</v>
      </c>
      <c r="G108" s="502"/>
      <c r="H108" s="502"/>
      <c r="I108" s="502"/>
      <c r="J108" s="502"/>
      <c r="K108" s="502"/>
      <c r="L108" s="502"/>
      <c r="M108" s="502"/>
      <c r="N108" s="504"/>
      <c r="O108" s="502"/>
      <c r="P108" s="502"/>
      <c r="Q108" s="502"/>
      <c r="R108" s="502"/>
      <c r="S108" s="502"/>
      <c r="T108" s="502"/>
      <c r="U108" s="502"/>
      <c r="V108" s="502"/>
      <c r="W108" s="502"/>
      <c r="X108" s="502"/>
      <c r="Y108" s="502"/>
      <c r="Z108" s="502"/>
      <c r="AA108" s="502"/>
      <c r="AB108" s="502"/>
    </row>
    <row r="109" spans="1:34">
      <c r="A109" s="508" t="s">
        <v>71</v>
      </c>
      <c r="B109" s="508" t="s">
        <v>153</v>
      </c>
      <c r="C109" s="508" t="s">
        <v>418</v>
      </c>
      <c r="D109" s="508" t="s">
        <v>419</v>
      </c>
      <c r="E109" s="508"/>
      <c r="F109" s="508" t="s">
        <v>431</v>
      </c>
      <c r="G109" s="502"/>
      <c r="H109" s="502"/>
      <c r="I109" s="502"/>
      <c r="J109" s="502"/>
      <c r="K109" s="502"/>
      <c r="L109" s="502"/>
      <c r="M109" s="502"/>
      <c r="N109" s="504"/>
      <c r="O109" s="502"/>
      <c r="P109" s="502"/>
      <c r="Q109" s="502"/>
      <c r="R109" s="502"/>
      <c r="S109" s="502"/>
      <c r="T109" s="502"/>
      <c r="U109" s="502"/>
      <c r="V109" s="502"/>
      <c r="W109" s="502"/>
      <c r="X109" s="502"/>
      <c r="Y109" s="502"/>
      <c r="Z109" s="502"/>
      <c r="AA109" s="502"/>
      <c r="AB109" s="502"/>
    </row>
    <row r="110" spans="1:34">
      <c r="A110" s="508" t="s">
        <v>71</v>
      </c>
      <c r="B110" s="508" t="s">
        <v>153</v>
      </c>
      <c r="C110" s="508" t="s">
        <v>432</v>
      </c>
      <c r="D110" s="508" t="s">
        <v>433</v>
      </c>
      <c r="E110" s="508"/>
      <c r="F110" s="508" t="s">
        <v>434</v>
      </c>
      <c r="G110" s="502"/>
      <c r="H110" s="502"/>
      <c r="I110" s="502"/>
      <c r="J110" s="502"/>
      <c r="K110" s="502"/>
      <c r="L110" s="502"/>
      <c r="M110" s="502"/>
      <c r="N110" s="504"/>
      <c r="O110" s="502"/>
      <c r="P110" s="502"/>
      <c r="Q110" s="502"/>
      <c r="R110" s="502"/>
      <c r="S110" s="502"/>
      <c r="T110" s="502"/>
      <c r="U110" s="502"/>
      <c r="V110" s="502"/>
      <c r="W110" s="502"/>
      <c r="X110" s="502"/>
      <c r="Y110" s="502"/>
      <c r="Z110" s="502"/>
      <c r="AA110" s="502"/>
      <c r="AB110" s="502"/>
    </row>
    <row r="111" ht="14.5" spans="1:34">
      <c r="A111" s="502" t="s">
        <v>71</v>
      </c>
      <c r="B111" s="508"/>
      <c r="C111" s="502" t="s">
        <v>189</v>
      </c>
      <c r="D111" s="502" t="s">
        <v>77</v>
      </c>
      <c r="E111" s="502"/>
      <c r="F111" s="502" t="s">
        <v>435</v>
      </c>
      <c r="G111" s="502"/>
      <c r="H111" s="510" t="s">
        <v>436</v>
      </c>
      <c r="I111" s="502"/>
      <c r="J111" s="502"/>
      <c r="K111" s="502" t="s">
        <v>233</v>
      </c>
      <c r="L111" s="502"/>
      <c r="M111" s="502"/>
      <c r="N111" s="504"/>
      <c r="O111" s="502"/>
      <c r="P111" s="502"/>
      <c r="Q111" s="502"/>
      <c r="R111" s="502"/>
      <c r="S111" s="502"/>
      <c r="T111" s="502"/>
      <c r="U111" s="502"/>
      <c r="V111" s="502"/>
      <c r="W111" s="502"/>
      <c r="X111" s="502"/>
      <c r="Y111" s="502"/>
      <c r="Z111" s="502"/>
      <c r="AA111" s="502"/>
      <c r="AB111" s="502"/>
      <c r="AC111" s="502"/>
      <c r="AD111" s="502"/>
      <c r="AE111" s="502"/>
      <c r="AF111" s="502"/>
      <c r="AG111" s="502"/>
      <c r="AH111" s="502"/>
    </row>
    <row r="112" spans="1:34">
      <c r="A112" s="508" t="s">
        <v>71</v>
      </c>
      <c r="B112" s="508" t="s">
        <v>437</v>
      </c>
      <c r="C112" s="508" t="s">
        <v>438</v>
      </c>
      <c r="D112" s="508" t="s">
        <v>439</v>
      </c>
      <c r="E112" s="508"/>
      <c r="F112" s="508"/>
      <c r="G112" s="502"/>
      <c r="H112" s="498" t="s">
        <v>440</v>
      </c>
      <c r="I112" s="502"/>
      <c r="J112" s="498" t="s">
        <v>82</v>
      </c>
      <c r="K112" s="502"/>
      <c r="L112" s="502"/>
      <c r="M112" s="502"/>
      <c r="N112" s="504"/>
      <c r="O112" s="502"/>
      <c r="P112" s="502"/>
      <c r="Q112" s="502"/>
      <c r="R112" s="502"/>
      <c r="S112" s="502"/>
    </row>
    <row r="113" spans="1:25">
      <c r="A113" s="508" t="s">
        <v>71</v>
      </c>
      <c r="B113" s="508" t="s">
        <v>437</v>
      </c>
      <c r="C113" s="508" t="s">
        <v>441</v>
      </c>
      <c r="D113" s="508" t="s">
        <v>442</v>
      </c>
      <c r="E113" s="508"/>
      <c r="F113" s="508"/>
      <c r="G113" s="502"/>
      <c r="H113" s="498" t="s">
        <v>443</v>
      </c>
      <c r="I113" s="502" t="s">
        <v>444</v>
      </c>
      <c r="J113" s="498" t="s">
        <v>82</v>
      </c>
      <c r="K113" s="502"/>
      <c r="L113" s="502"/>
      <c r="M113" s="502"/>
      <c r="N113" s="504"/>
      <c r="O113" s="502"/>
      <c r="P113" s="502"/>
      <c r="Q113" s="502"/>
      <c r="R113" s="502"/>
      <c r="S113" s="502"/>
    </row>
    <row r="114" spans="1:25">
      <c r="A114" s="508" t="s">
        <v>71</v>
      </c>
      <c r="B114" s="508" t="s">
        <v>445</v>
      </c>
      <c r="C114" s="508"/>
      <c r="D114" s="508"/>
      <c r="E114" s="508"/>
      <c r="F114" s="508"/>
      <c r="G114" s="502"/>
      <c r="H114" s="502" t="s">
        <v>446</v>
      </c>
      <c r="I114" s="502"/>
      <c r="J114" s="502"/>
      <c r="K114" s="502"/>
      <c r="L114" s="502"/>
      <c r="M114" s="502"/>
      <c r="N114" s="504"/>
      <c r="O114" s="502"/>
      <c r="P114" s="502"/>
      <c r="Q114" s="502"/>
      <c r="R114" s="502"/>
      <c r="S114" s="502"/>
    </row>
    <row r="115" spans="1:25">
      <c r="A115" s="508" t="s">
        <v>71</v>
      </c>
      <c r="B115" s="508" t="s">
        <v>447</v>
      </c>
      <c r="C115" s="508" t="s">
        <v>448</v>
      </c>
      <c r="D115" s="508"/>
      <c r="E115" s="508"/>
      <c r="F115" s="508"/>
      <c r="G115" s="502"/>
      <c r="H115" s="502"/>
      <c r="I115" s="502"/>
      <c r="J115" s="502"/>
      <c r="K115" s="502"/>
      <c r="L115" s="502"/>
      <c r="M115" s="502"/>
      <c r="N115" s="504"/>
      <c r="O115" s="502"/>
      <c r="P115" s="502"/>
      <c r="Q115" s="502"/>
      <c r="R115" s="502"/>
      <c r="S115" s="502"/>
    </row>
    <row r="116" spans="1:25">
      <c r="A116" s="508" t="s">
        <v>71</v>
      </c>
      <c r="B116" s="508"/>
      <c r="C116" s="508"/>
      <c r="D116" s="508"/>
      <c r="E116" s="508"/>
      <c r="F116" s="508"/>
      <c r="G116" s="502"/>
      <c r="H116" s="502"/>
      <c r="I116" s="502"/>
      <c r="J116" s="502"/>
      <c r="K116" s="502"/>
      <c r="L116" s="502"/>
      <c r="M116" s="502"/>
      <c r="N116" s="504"/>
      <c r="O116" s="502"/>
      <c r="P116" s="502"/>
      <c r="Q116" s="502"/>
      <c r="R116" s="502"/>
      <c r="S116" s="502"/>
    </row>
    <row r="117" spans="1:25">
      <c r="A117" s="508" t="s">
        <v>71</v>
      </c>
      <c r="B117" s="508"/>
      <c r="C117" s="508"/>
      <c r="D117" s="508"/>
      <c r="E117" s="508"/>
      <c r="F117" s="508"/>
      <c r="G117" s="502"/>
      <c r="H117" s="502"/>
      <c r="I117" s="502"/>
      <c r="J117" s="502"/>
      <c r="K117" s="502"/>
      <c r="L117" s="502"/>
      <c r="M117" s="502"/>
      <c r="N117" s="504"/>
      <c r="O117" s="502"/>
      <c r="P117" s="502"/>
      <c r="Q117" s="502"/>
      <c r="R117" s="502"/>
      <c r="S117" s="502"/>
    </row>
    <row r="118" spans="1:25">
      <c r="A118" s="508" t="s">
        <v>71</v>
      </c>
      <c r="B118" s="508"/>
      <c r="C118" s="508"/>
      <c r="D118" s="508"/>
      <c r="E118" s="508"/>
      <c r="F118" s="508"/>
      <c r="G118" s="502"/>
      <c r="H118" s="502"/>
      <c r="I118" s="502"/>
      <c r="J118" s="502"/>
      <c r="K118" s="502"/>
      <c r="L118" s="502"/>
      <c r="M118" s="502"/>
      <c r="N118" s="504"/>
      <c r="O118" s="502"/>
      <c r="P118" s="502"/>
      <c r="Q118" s="502"/>
      <c r="R118" s="502"/>
      <c r="S118" s="502"/>
    </row>
    <row r="119" spans="1:25">
      <c r="A119" s="508" t="s">
        <v>71</v>
      </c>
      <c r="B119" s="508"/>
      <c r="C119" s="508"/>
      <c r="D119" s="508"/>
      <c r="E119" s="508"/>
      <c r="F119" s="508"/>
      <c r="G119" s="502"/>
      <c r="H119" s="502"/>
      <c r="I119" s="502"/>
      <c r="J119" s="502"/>
      <c r="K119" s="502"/>
      <c r="L119" s="502"/>
      <c r="M119" s="502"/>
      <c r="N119" s="504"/>
      <c r="O119" s="502"/>
      <c r="P119" s="502"/>
      <c r="Q119" s="502"/>
      <c r="R119" s="502"/>
      <c r="S119" s="502"/>
    </row>
    <row r="120" spans="1:25">
      <c r="A120" s="508" t="s">
        <v>71</v>
      </c>
      <c r="B120" s="508"/>
      <c r="C120" s="508"/>
      <c r="D120" s="508"/>
      <c r="E120" s="508"/>
      <c r="F120" s="508"/>
      <c r="G120" s="502"/>
      <c r="H120" s="502"/>
      <c r="I120" s="502"/>
      <c r="J120" s="502"/>
      <c r="K120" s="502"/>
      <c r="L120" s="502"/>
      <c r="M120" s="502"/>
      <c r="O120" s="502"/>
      <c r="P120" s="502"/>
      <c r="Q120" s="502"/>
      <c r="R120" s="502"/>
      <c r="S120" s="502"/>
    </row>
    <row r="121" spans="1:25">
      <c r="A121" s="530" t="s">
        <v>71</v>
      </c>
      <c r="B121" s="530" t="s">
        <v>449</v>
      </c>
      <c r="C121" s="530"/>
      <c r="D121" s="530"/>
      <c r="E121" s="530"/>
      <c r="F121" s="530"/>
      <c r="G121" s="531"/>
      <c r="H121" s="531"/>
      <c r="I121" s="531"/>
      <c r="J121" s="531"/>
      <c r="K121" s="531"/>
      <c r="L121" s="531"/>
      <c r="M121" s="531"/>
      <c r="N121" s="532">
        <v>44839</v>
      </c>
      <c r="O121" s="531">
        <v>171953</v>
      </c>
      <c r="P121" s="531"/>
      <c r="Q121" s="531"/>
      <c r="R121" s="531"/>
      <c r="S121" s="531"/>
    </row>
    <row r="122" spans="1:25">
      <c r="A122" s="530" t="s">
        <v>71</v>
      </c>
      <c r="B122" s="502" t="s">
        <v>450</v>
      </c>
      <c r="C122" s="502" t="s">
        <v>451</v>
      </c>
      <c r="D122" s="502" t="s">
        <v>452</v>
      </c>
      <c r="E122" s="502"/>
      <c r="F122" s="502" t="s">
        <v>453</v>
      </c>
      <c r="G122" s="502"/>
      <c r="H122" s="502"/>
      <c r="I122" s="502"/>
      <c r="J122" s="502"/>
      <c r="K122" s="502"/>
      <c r="L122" s="502"/>
      <c r="M122" s="502"/>
      <c r="N122" s="504"/>
      <c r="O122" s="502"/>
      <c r="P122" s="502"/>
      <c r="Q122" s="502"/>
      <c r="R122" s="502"/>
      <c r="S122" s="502"/>
      <c r="T122" s="502"/>
      <c r="U122" s="502"/>
      <c r="V122" s="502"/>
      <c r="W122" s="502"/>
      <c r="X122" s="502"/>
      <c r="Y122" s="502"/>
    </row>
    <row r="123" spans="1:25">
      <c r="A123" s="530" t="s">
        <v>71</v>
      </c>
      <c r="B123" s="502"/>
      <c r="C123" s="502" t="s">
        <v>454</v>
      </c>
      <c r="D123" s="502" t="s">
        <v>452</v>
      </c>
      <c r="E123" s="502"/>
      <c r="F123" s="502" t="s">
        <v>455</v>
      </c>
      <c r="G123" s="502"/>
      <c r="H123" s="502"/>
      <c r="I123" s="502"/>
      <c r="J123" s="502"/>
      <c r="K123" s="502"/>
      <c r="L123" s="502"/>
      <c r="M123" s="502"/>
      <c r="N123" s="504"/>
      <c r="O123" s="502"/>
      <c r="P123" s="502"/>
      <c r="Q123" s="502"/>
      <c r="R123" s="502"/>
      <c r="S123" s="502"/>
      <c r="T123" s="502"/>
      <c r="U123" s="502"/>
      <c r="V123" s="502"/>
      <c r="W123" s="502"/>
      <c r="X123" s="502"/>
      <c r="Y123" s="502"/>
    </row>
    <row r="124" spans="1:25">
      <c r="A124" s="530" t="s">
        <v>71</v>
      </c>
      <c r="B124" s="502"/>
      <c r="C124" s="502" t="s">
        <v>456</v>
      </c>
      <c r="D124" s="502" t="s">
        <v>452</v>
      </c>
      <c r="E124" s="502"/>
      <c r="F124" s="502" t="s">
        <v>457</v>
      </c>
      <c r="G124" s="502"/>
      <c r="H124" s="502"/>
      <c r="I124" s="502"/>
      <c r="J124" s="502"/>
      <c r="K124" s="502"/>
      <c r="L124" s="502"/>
      <c r="M124" s="502"/>
      <c r="N124" s="504"/>
      <c r="O124" s="502"/>
      <c r="P124" s="502"/>
      <c r="Q124" s="502"/>
      <c r="R124" s="502"/>
      <c r="S124" s="502"/>
      <c r="T124" s="502"/>
      <c r="U124" s="502"/>
      <c r="V124" s="502"/>
      <c r="W124" s="502"/>
      <c r="X124" s="502"/>
      <c r="Y124" s="502"/>
    </row>
    <row r="125" spans="1:25">
      <c r="A125" s="502"/>
      <c r="B125" s="502"/>
      <c r="C125" s="502"/>
      <c r="D125" s="502"/>
      <c r="E125" s="502"/>
      <c r="F125" s="502"/>
      <c r="G125" s="502"/>
      <c r="H125" s="502"/>
      <c r="I125" s="502"/>
      <c r="J125" s="502"/>
      <c r="K125" s="502"/>
      <c r="L125" s="502"/>
      <c r="M125" s="502"/>
      <c r="N125" s="504"/>
      <c r="O125" s="502"/>
      <c r="P125" s="502"/>
      <c r="Q125" s="502"/>
      <c r="R125" s="502"/>
      <c r="S125" s="502"/>
      <c r="T125" s="502"/>
      <c r="U125" s="502"/>
      <c r="V125" s="502"/>
      <c r="W125" s="502"/>
      <c r="X125" s="502"/>
      <c r="Y125" s="502"/>
    </row>
    <row r="126" spans="1:25">
      <c r="A126" s="502"/>
      <c r="B126" s="502"/>
      <c r="C126" s="502"/>
      <c r="D126" s="502"/>
      <c r="E126" s="502"/>
      <c r="F126" s="502"/>
      <c r="G126" s="502"/>
      <c r="H126" s="502"/>
      <c r="I126" s="502"/>
      <c r="J126" s="502"/>
      <c r="K126" s="502"/>
      <c r="L126" s="502"/>
      <c r="M126" s="502"/>
      <c r="N126" s="504"/>
      <c r="O126" s="502"/>
      <c r="P126" s="502"/>
      <c r="Q126" s="502"/>
      <c r="R126" s="502"/>
      <c r="S126" s="502"/>
      <c r="T126" s="502"/>
      <c r="U126" s="502"/>
      <c r="V126" s="502"/>
      <c r="W126" s="502"/>
      <c r="X126" s="502"/>
      <c r="Y126" s="502"/>
    </row>
    <row r="127" spans="1:25">
      <c r="A127" s="502"/>
      <c r="B127" s="502"/>
      <c r="C127" s="502"/>
      <c r="D127" s="502"/>
      <c r="E127" s="502"/>
      <c r="F127" s="502"/>
      <c r="G127" s="502"/>
      <c r="H127" s="502"/>
      <c r="I127" s="502"/>
      <c r="J127" s="502"/>
      <c r="K127" s="502"/>
      <c r="L127" s="502"/>
      <c r="M127" s="502"/>
      <c r="N127" s="504"/>
      <c r="O127" s="502"/>
      <c r="P127" s="502"/>
      <c r="Q127" s="502"/>
      <c r="R127" s="502"/>
      <c r="S127" s="502"/>
      <c r="T127" s="502"/>
      <c r="U127" s="502"/>
      <c r="V127" s="502"/>
      <c r="W127" s="502"/>
      <c r="X127" s="502"/>
      <c r="Y127" s="502"/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744"/>
  <sheetViews>
    <sheetView workbookViewId="0">
      <selection activeCell="M1" sqref="M$1:M$1048576"/>
    </sheetView>
  </sheetViews>
  <sheetFormatPr defaultColWidth="9" defaultRowHeight="14"/>
  <cols>
    <col min="5" max="5" width="15.5666666666667" customWidth="1"/>
    <col min="6" max="6" width="18.425" customWidth="1"/>
    <col min="15" max="15" width="15.425" customWidth="1"/>
    <col min="23" max="23" width="13.8583333333333" customWidth="1"/>
    <col min="24" max="24" width="11" customWidth="1"/>
  </cols>
  <sheetData>
    <row r="1" spans="1:32">
      <c r="A1" t="s">
        <v>458</v>
      </c>
      <c r="B1" t="s">
        <v>459</v>
      </c>
      <c r="C1" t="s">
        <v>460</v>
      </c>
      <c r="D1" t="s">
        <v>461</v>
      </c>
      <c r="E1" t="s">
        <v>462</v>
      </c>
      <c r="F1" t="s">
        <v>463</v>
      </c>
      <c r="G1" t="s">
        <v>464</v>
      </c>
      <c r="H1" t="s">
        <v>465</v>
      </c>
      <c r="I1" t="s">
        <v>466</v>
      </c>
      <c r="J1" t="s">
        <v>467</v>
      </c>
      <c r="K1" t="s">
        <v>468</v>
      </c>
      <c r="L1" t="s">
        <v>469</v>
      </c>
      <c r="M1" t="s">
        <v>470</v>
      </c>
      <c r="N1" t="s">
        <v>471</v>
      </c>
      <c r="O1" t="s">
        <v>472</v>
      </c>
      <c r="P1" t="s">
        <v>473</v>
      </c>
      <c r="Q1" t="s">
        <v>474</v>
      </c>
      <c r="R1" t="s">
        <v>475</v>
      </c>
      <c r="S1" t="s">
        <v>476</v>
      </c>
      <c r="T1" t="s">
        <v>477</v>
      </c>
      <c r="U1" t="s">
        <v>478</v>
      </c>
      <c r="V1" t="s">
        <v>479</v>
      </c>
      <c r="W1" t="s">
        <v>480</v>
      </c>
      <c r="X1" t="s">
        <v>481</v>
      </c>
      <c r="Y1" t="s">
        <v>482</v>
      </c>
      <c r="Z1" t="s">
        <v>483</v>
      </c>
      <c r="AA1" t="s">
        <v>484</v>
      </c>
      <c r="AB1" t="s">
        <v>485</v>
      </c>
      <c r="AC1" t="s">
        <v>486</v>
      </c>
      <c r="AD1" t="s">
        <v>487</v>
      </c>
      <c r="AE1" t="s">
        <v>488</v>
      </c>
      <c r="AF1" t="s">
        <v>489</v>
      </c>
    </row>
    <row r="2" spans="1:32">
      <c r="A2">
        <v>315751</v>
      </c>
      <c r="B2">
        <v>5170</v>
      </c>
      <c r="C2" t="s">
        <v>72</v>
      </c>
      <c r="D2">
        <v>1547</v>
      </c>
      <c r="E2">
        <v>4016540857</v>
      </c>
      <c r="F2" t="s">
        <v>490</v>
      </c>
      <c r="G2">
        <v>1</v>
      </c>
      <c r="H2" t="s">
        <v>491</v>
      </c>
      <c r="I2" t="s">
        <v>91</v>
      </c>
      <c r="J2">
        <v>30</v>
      </c>
      <c r="K2">
        <v>31</v>
      </c>
      <c r="L2">
        <v>1920</v>
      </c>
      <c r="M2">
        <v>4</v>
      </c>
      <c r="N2">
        <v>376</v>
      </c>
      <c r="O2" s="493">
        <v>45931.0008101852</v>
      </c>
      <c r="P2" s="493">
        <v>45931.0207986111</v>
      </c>
      <c r="Q2">
        <v>1</v>
      </c>
      <c r="R2">
        <v>0</v>
      </c>
      <c r="S2">
        <v>0</v>
      </c>
      <c r="T2">
        <v>6</v>
      </c>
      <c r="U2">
        <v>55</v>
      </c>
      <c r="V2">
        <v>52</v>
      </c>
      <c r="W2">
        <v>58</v>
      </c>
      <c r="X2">
        <v>55</v>
      </c>
      <c r="Y2">
        <v>63</v>
      </c>
      <c r="AB2">
        <v>83.993</v>
      </c>
      <c r="AD2" t="s">
        <v>492</v>
      </c>
      <c r="AE2">
        <v>1</v>
      </c>
      <c r="AF2" t="s">
        <v>493</v>
      </c>
    </row>
    <row r="3" spans="1:32">
      <c r="A3">
        <v>315752</v>
      </c>
      <c r="B3">
        <v>5170</v>
      </c>
      <c r="C3" t="s">
        <v>72</v>
      </c>
      <c r="D3">
        <v>1547</v>
      </c>
      <c r="E3">
        <v>4016540857</v>
      </c>
      <c r="F3" t="s">
        <v>490</v>
      </c>
      <c r="G3">
        <v>1</v>
      </c>
      <c r="H3" t="s">
        <v>491</v>
      </c>
      <c r="I3" t="s">
        <v>98</v>
      </c>
      <c r="J3">
        <v>31</v>
      </c>
      <c r="K3">
        <v>32</v>
      </c>
      <c r="L3">
        <v>1920</v>
      </c>
      <c r="M3">
        <v>4</v>
      </c>
      <c r="N3">
        <v>300</v>
      </c>
      <c r="O3" s="493">
        <v>45931.0007407407</v>
      </c>
      <c r="P3" s="493">
        <v>45931.0213541667</v>
      </c>
      <c r="Q3">
        <v>1</v>
      </c>
      <c r="R3">
        <v>0</v>
      </c>
      <c r="S3">
        <v>0</v>
      </c>
      <c r="T3">
        <v>6</v>
      </c>
      <c r="U3">
        <v>43</v>
      </c>
      <c r="V3">
        <v>42</v>
      </c>
      <c r="W3">
        <v>44</v>
      </c>
      <c r="X3">
        <v>43</v>
      </c>
      <c r="Y3">
        <v>44</v>
      </c>
      <c r="AB3">
        <v>67.505</v>
      </c>
      <c r="AD3" t="s">
        <v>492</v>
      </c>
      <c r="AE3">
        <v>1</v>
      </c>
      <c r="AF3" t="s">
        <v>493</v>
      </c>
    </row>
    <row r="4" spans="1:32">
      <c r="A4">
        <v>315753</v>
      </c>
      <c r="B4">
        <v>5170</v>
      </c>
      <c r="C4" t="s">
        <v>72</v>
      </c>
      <c r="D4">
        <v>1547</v>
      </c>
      <c r="E4">
        <v>4016540857</v>
      </c>
      <c r="F4" t="s">
        <v>490</v>
      </c>
      <c r="G4">
        <v>1</v>
      </c>
      <c r="H4" t="s">
        <v>491</v>
      </c>
      <c r="I4" t="s">
        <v>101</v>
      </c>
      <c r="J4">
        <v>32</v>
      </c>
      <c r="K4">
        <v>33</v>
      </c>
      <c r="L4">
        <v>1920</v>
      </c>
      <c r="M4">
        <v>4</v>
      </c>
      <c r="N4">
        <v>108</v>
      </c>
      <c r="O4" s="493">
        <v>45931.0008796296</v>
      </c>
      <c r="P4" s="493">
        <v>45931.0221527778</v>
      </c>
      <c r="Q4">
        <v>1</v>
      </c>
      <c r="R4">
        <v>0</v>
      </c>
      <c r="S4">
        <v>0</v>
      </c>
      <c r="T4">
        <v>30</v>
      </c>
      <c r="U4">
        <v>51</v>
      </c>
      <c r="V4">
        <v>48</v>
      </c>
      <c r="W4">
        <v>120</v>
      </c>
      <c r="X4">
        <v>49</v>
      </c>
      <c r="Y4">
        <v>41</v>
      </c>
      <c r="AB4">
        <v>154.549</v>
      </c>
      <c r="AD4" t="s">
        <v>492</v>
      </c>
      <c r="AE4">
        <v>1</v>
      </c>
      <c r="AF4" t="s">
        <v>493</v>
      </c>
    </row>
    <row r="5" spans="1:32">
      <c r="A5">
        <v>315649</v>
      </c>
      <c r="B5">
        <v>5170</v>
      </c>
      <c r="C5" t="s">
        <v>72</v>
      </c>
      <c r="D5">
        <v>1547</v>
      </c>
      <c r="E5">
        <v>4016540857</v>
      </c>
      <c r="F5" t="s">
        <v>490</v>
      </c>
      <c r="G5">
        <v>1</v>
      </c>
      <c r="H5" t="s">
        <v>491</v>
      </c>
      <c r="I5" t="s">
        <v>91</v>
      </c>
      <c r="J5">
        <v>30</v>
      </c>
      <c r="K5">
        <v>261</v>
      </c>
      <c r="L5">
        <v>1920</v>
      </c>
      <c r="M5">
        <v>4</v>
      </c>
      <c r="N5">
        <v>376</v>
      </c>
      <c r="O5" s="493">
        <v>45930.8098263889</v>
      </c>
      <c r="P5" s="493">
        <v>45930.9994791667</v>
      </c>
      <c r="Q5">
        <v>1</v>
      </c>
      <c r="R5">
        <v>0</v>
      </c>
      <c r="S5">
        <v>0</v>
      </c>
      <c r="T5">
        <v>6</v>
      </c>
      <c r="U5">
        <v>54</v>
      </c>
      <c r="V5">
        <v>37</v>
      </c>
      <c r="W5">
        <v>270</v>
      </c>
      <c r="X5">
        <v>54</v>
      </c>
      <c r="Y5">
        <v>63</v>
      </c>
      <c r="AB5">
        <v>83.993</v>
      </c>
      <c r="AD5" t="s">
        <v>492</v>
      </c>
      <c r="AE5">
        <v>1</v>
      </c>
      <c r="AF5" t="s">
        <v>493</v>
      </c>
    </row>
    <row r="6" spans="1:32">
      <c r="A6">
        <v>315650</v>
      </c>
      <c r="B6">
        <v>5170</v>
      </c>
      <c r="C6" t="s">
        <v>72</v>
      </c>
      <c r="D6">
        <v>1547</v>
      </c>
      <c r="E6">
        <v>4016540857</v>
      </c>
      <c r="F6" t="s">
        <v>490</v>
      </c>
      <c r="G6">
        <v>1</v>
      </c>
      <c r="H6" t="s">
        <v>491</v>
      </c>
      <c r="I6" t="s">
        <v>98</v>
      </c>
      <c r="J6">
        <v>31</v>
      </c>
      <c r="K6">
        <v>257</v>
      </c>
      <c r="L6">
        <v>1920</v>
      </c>
      <c r="M6">
        <v>4</v>
      </c>
      <c r="N6">
        <v>300</v>
      </c>
      <c r="O6" s="493">
        <v>45930.8114351852</v>
      </c>
      <c r="P6" s="493">
        <v>45930.9993981481</v>
      </c>
      <c r="Q6">
        <v>1</v>
      </c>
      <c r="R6">
        <v>0</v>
      </c>
      <c r="S6">
        <v>0</v>
      </c>
      <c r="T6">
        <v>6</v>
      </c>
      <c r="U6">
        <v>44</v>
      </c>
      <c r="V6">
        <v>35</v>
      </c>
      <c r="W6">
        <v>133</v>
      </c>
      <c r="X6">
        <v>43</v>
      </c>
      <c r="Y6">
        <v>44</v>
      </c>
      <c r="AB6">
        <v>67.505</v>
      </c>
      <c r="AD6" t="s">
        <v>492</v>
      </c>
      <c r="AE6">
        <v>1</v>
      </c>
      <c r="AF6" t="s">
        <v>493</v>
      </c>
    </row>
    <row r="7" spans="1:32">
      <c r="A7">
        <v>315651</v>
      </c>
      <c r="B7">
        <v>5170</v>
      </c>
      <c r="C7" t="s">
        <v>72</v>
      </c>
      <c r="D7">
        <v>1547</v>
      </c>
      <c r="E7">
        <v>4016540857</v>
      </c>
      <c r="F7" t="s">
        <v>490</v>
      </c>
      <c r="G7">
        <v>1</v>
      </c>
      <c r="H7" t="s">
        <v>491</v>
      </c>
      <c r="I7" t="s">
        <v>101</v>
      </c>
      <c r="J7">
        <v>32</v>
      </c>
      <c r="K7">
        <v>261</v>
      </c>
      <c r="L7">
        <v>1920</v>
      </c>
      <c r="M7">
        <v>4</v>
      </c>
      <c r="N7">
        <v>108</v>
      </c>
      <c r="O7" s="493">
        <v>45930.8123148148</v>
      </c>
      <c r="P7" s="493">
        <v>45930.9995717593</v>
      </c>
      <c r="Q7">
        <v>1</v>
      </c>
      <c r="R7">
        <v>0</v>
      </c>
      <c r="S7">
        <v>0</v>
      </c>
      <c r="T7">
        <v>30</v>
      </c>
      <c r="U7">
        <v>50</v>
      </c>
      <c r="V7">
        <v>38</v>
      </c>
      <c r="W7">
        <v>163</v>
      </c>
      <c r="X7">
        <v>49</v>
      </c>
      <c r="Y7">
        <v>41</v>
      </c>
      <c r="AB7">
        <v>154.549</v>
      </c>
      <c r="AD7" t="s">
        <v>492</v>
      </c>
      <c r="AE7">
        <v>1</v>
      </c>
      <c r="AF7" t="s">
        <v>493</v>
      </c>
    </row>
    <row r="8" spans="1:32">
      <c r="A8">
        <v>315754</v>
      </c>
      <c r="B8">
        <v>5170</v>
      </c>
      <c r="C8" t="s">
        <v>72</v>
      </c>
      <c r="D8">
        <v>1548</v>
      </c>
      <c r="E8">
        <v>4016540857</v>
      </c>
      <c r="F8" t="s">
        <v>490</v>
      </c>
      <c r="G8">
        <v>1</v>
      </c>
      <c r="H8" t="s">
        <v>494</v>
      </c>
      <c r="I8" t="s">
        <v>91</v>
      </c>
      <c r="J8">
        <v>30</v>
      </c>
      <c r="K8">
        <v>481</v>
      </c>
      <c r="L8">
        <v>1920</v>
      </c>
      <c r="M8">
        <v>4</v>
      </c>
      <c r="N8">
        <v>340</v>
      </c>
      <c r="O8" s="493">
        <v>45931.1444791667</v>
      </c>
      <c r="P8" s="493">
        <v>45931.4342013889</v>
      </c>
      <c r="Q8">
        <v>1</v>
      </c>
      <c r="R8">
        <v>0</v>
      </c>
      <c r="S8">
        <v>0</v>
      </c>
      <c r="T8">
        <v>6</v>
      </c>
      <c r="U8">
        <v>36</v>
      </c>
      <c r="V8">
        <v>32</v>
      </c>
      <c r="W8">
        <v>80</v>
      </c>
      <c r="X8">
        <v>35</v>
      </c>
      <c r="Y8">
        <v>37</v>
      </c>
      <c r="AB8">
        <v>67.629</v>
      </c>
      <c r="AD8" t="s">
        <v>492</v>
      </c>
      <c r="AE8">
        <v>1</v>
      </c>
      <c r="AF8" t="s">
        <v>493</v>
      </c>
    </row>
    <row r="9" spans="1:32">
      <c r="A9">
        <v>315755</v>
      </c>
      <c r="B9">
        <v>5170</v>
      </c>
      <c r="C9" t="s">
        <v>72</v>
      </c>
      <c r="D9">
        <v>1548</v>
      </c>
      <c r="E9">
        <v>4016540857</v>
      </c>
      <c r="F9" t="s">
        <v>490</v>
      </c>
      <c r="G9">
        <v>1</v>
      </c>
      <c r="H9" t="s">
        <v>494</v>
      </c>
      <c r="I9" t="s">
        <v>98</v>
      </c>
      <c r="J9">
        <v>31</v>
      </c>
      <c r="K9">
        <v>480</v>
      </c>
      <c r="L9">
        <v>1920</v>
      </c>
      <c r="M9">
        <v>4</v>
      </c>
      <c r="N9">
        <v>260</v>
      </c>
      <c r="O9" s="493">
        <v>45931.1450694444</v>
      </c>
      <c r="P9" s="493">
        <v>45931.4360648148</v>
      </c>
      <c r="Q9">
        <v>1</v>
      </c>
      <c r="R9">
        <v>0</v>
      </c>
      <c r="S9">
        <v>0</v>
      </c>
      <c r="T9">
        <v>6</v>
      </c>
      <c r="U9">
        <v>43</v>
      </c>
      <c r="V9">
        <v>38</v>
      </c>
      <c r="W9">
        <v>286</v>
      </c>
      <c r="X9">
        <v>42</v>
      </c>
      <c r="Y9">
        <v>39</v>
      </c>
      <c r="AB9">
        <v>72.489</v>
      </c>
      <c r="AD9" t="s">
        <v>492</v>
      </c>
      <c r="AE9">
        <v>1</v>
      </c>
      <c r="AF9" t="s">
        <v>493</v>
      </c>
    </row>
    <row r="10" spans="1:32">
      <c r="A10">
        <v>315756</v>
      </c>
      <c r="B10">
        <v>5170</v>
      </c>
      <c r="C10" t="s">
        <v>72</v>
      </c>
      <c r="D10">
        <v>1548</v>
      </c>
      <c r="E10">
        <v>4016540857</v>
      </c>
      <c r="F10" t="s">
        <v>490</v>
      </c>
      <c r="G10">
        <v>1</v>
      </c>
      <c r="H10" t="s">
        <v>494</v>
      </c>
      <c r="I10" t="s">
        <v>101</v>
      </c>
      <c r="J10">
        <v>32</v>
      </c>
      <c r="K10">
        <v>482</v>
      </c>
      <c r="L10">
        <v>1920</v>
      </c>
      <c r="M10">
        <v>4</v>
      </c>
      <c r="N10">
        <v>32</v>
      </c>
      <c r="O10" s="493">
        <v>45931.1462037037</v>
      </c>
      <c r="P10" s="493">
        <v>45931.4506712963</v>
      </c>
      <c r="Q10">
        <v>1</v>
      </c>
      <c r="R10">
        <v>0</v>
      </c>
      <c r="S10">
        <v>0</v>
      </c>
      <c r="T10">
        <v>30</v>
      </c>
      <c r="U10">
        <v>42</v>
      </c>
      <c r="V10">
        <v>12</v>
      </c>
      <c r="W10">
        <v>423</v>
      </c>
      <c r="X10">
        <v>35</v>
      </c>
      <c r="Y10">
        <v>41</v>
      </c>
      <c r="AB10">
        <v>49.929</v>
      </c>
      <c r="AD10" t="s">
        <v>492</v>
      </c>
      <c r="AE10">
        <v>1</v>
      </c>
      <c r="AF10" t="s">
        <v>493</v>
      </c>
    </row>
    <row r="11" spans="1:32">
      <c r="A11">
        <v>315757</v>
      </c>
      <c r="B11">
        <v>5170</v>
      </c>
      <c r="C11" t="s">
        <v>72</v>
      </c>
      <c r="D11">
        <v>1548</v>
      </c>
      <c r="E11">
        <v>4016558706</v>
      </c>
      <c r="F11" t="s">
        <v>490</v>
      </c>
      <c r="G11">
        <v>1</v>
      </c>
      <c r="H11" t="s">
        <v>494</v>
      </c>
      <c r="I11" t="s">
        <v>91</v>
      </c>
      <c r="J11">
        <v>30</v>
      </c>
      <c r="K11">
        <v>120</v>
      </c>
      <c r="L11">
        <v>480</v>
      </c>
      <c r="M11">
        <v>4</v>
      </c>
      <c r="N11">
        <v>340</v>
      </c>
      <c r="O11" s="493">
        <v>45931.0384375</v>
      </c>
      <c r="P11" s="493">
        <v>45931.1341782407</v>
      </c>
      <c r="Q11">
        <v>1</v>
      </c>
      <c r="R11">
        <v>0</v>
      </c>
      <c r="S11">
        <v>0</v>
      </c>
      <c r="T11">
        <v>6</v>
      </c>
      <c r="U11">
        <v>37</v>
      </c>
      <c r="V11">
        <v>31</v>
      </c>
      <c r="W11">
        <v>175</v>
      </c>
      <c r="X11">
        <v>35</v>
      </c>
      <c r="Y11">
        <v>37</v>
      </c>
      <c r="AB11">
        <v>67.629</v>
      </c>
      <c r="AD11" t="s">
        <v>495</v>
      </c>
      <c r="AE11">
        <v>1</v>
      </c>
      <c r="AF11" t="s">
        <v>493</v>
      </c>
    </row>
    <row r="12" spans="1:32">
      <c r="A12">
        <v>315758</v>
      </c>
      <c r="B12">
        <v>5170</v>
      </c>
      <c r="C12" t="s">
        <v>72</v>
      </c>
      <c r="D12">
        <v>1548</v>
      </c>
      <c r="E12">
        <v>4016558706</v>
      </c>
      <c r="F12" t="s">
        <v>490</v>
      </c>
      <c r="G12">
        <v>1</v>
      </c>
      <c r="H12" t="s">
        <v>494</v>
      </c>
      <c r="I12" t="s">
        <v>98</v>
      </c>
      <c r="J12">
        <v>31</v>
      </c>
      <c r="K12">
        <v>120</v>
      </c>
      <c r="L12">
        <v>480</v>
      </c>
      <c r="M12">
        <v>4</v>
      </c>
      <c r="N12">
        <v>260</v>
      </c>
      <c r="O12" s="493">
        <v>45931.0390972222</v>
      </c>
      <c r="P12" s="493">
        <v>45931.1357175926</v>
      </c>
      <c r="Q12">
        <v>1</v>
      </c>
      <c r="R12">
        <v>0</v>
      </c>
      <c r="S12">
        <v>0</v>
      </c>
      <c r="T12">
        <v>6</v>
      </c>
      <c r="U12">
        <v>44</v>
      </c>
      <c r="V12">
        <v>39</v>
      </c>
      <c r="W12">
        <v>152</v>
      </c>
      <c r="X12">
        <v>42</v>
      </c>
      <c r="Y12">
        <v>39</v>
      </c>
      <c r="AB12">
        <v>72.489</v>
      </c>
      <c r="AD12" t="s">
        <v>495</v>
      </c>
      <c r="AE12">
        <v>1</v>
      </c>
      <c r="AF12" t="s">
        <v>493</v>
      </c>
    </row>
    <row r="13" spans="1:32">
      <c r="A13">
        <v>315759</v>
      </c>
      <c r="B13">
        <v>5170</v>
      </c>
      <c r="C13" t="s">
        <v>72</v>
      </c>
      <c r="D13">
        <v>1548</v>
      </c>
      <c r="E13">
        <v>4016558706</v>
      </c>
      <c r="F13" t="s">
        <v>490</v>
      </c>
      <c r="G13">
        <v>1</v>
      </c>
      <c r="H13" t="s">
        <v>494</v>
      </c>
      <c r="I13" t="s">
        <v>101</v>
      </c>
      <c r="J13">
        <v>32</v>
      </c>
      <c r="K13">
        <v>120</v>
      </c>
      <c r="L13">
        <v>480</v>
      </c>
      <c r="M13">
        <v>4</v>
      </c>
      <c r="N13">
        <v>32</v>
      </c>
      <c r="O13" s="493">
        <v>45931.0405324074</v>
      </c>
      <c r="P13" s="493">
        <v>45931.1358217593</v>
      </c>
      <c r="Q13">
        <v>1</v>
      </c>
      <c r="R13">
        <v>0</v>
      </c>
      <c r="S13">
        <v>0</v>
      </c>
      <c r="T13">
        <v>30</v>
      </c>
      <c r="U13">
        <v>36</v>
      </c>
      <c r="V13">
        <v>12</v>
      </c>
      <c r="W13">
        <v>209</v>
      </c>
      <c r="X13">
        <v>28</v>
      </c>
      <c r="Y13">
        <v>41</v>
      </c>
      <c r="AB13">
        <v>49.929</v>
      </c>
      <c r="AD13" t="s">
        <v>495</v>
      </c>
      <c r="AE13">
        <v>1</v>
      </c>
      <c r="AF13" t="s">
        <v>493</v>
      </c>
    </row>
    <row r="14" spans="1:32">
      <c r="A14">
        <v>315760</v>
      </c>
      <c r="B14">
        <v>5170</v>
      </c>
      <c r="C14" t="s">
        <v>72</v>
      </c>
      <c r="D14">
        <v>1549</v>
      </c>
      <c r="E14">
        <v>4016518051</v>
      </c>
      <c r="F14" t="s">
        <v>496</v>
      </c>
      <c r="G14">
        <v>1</v>
      </c>
      <c r="H14" t="s">
        <v>494</v>
      </c>
      <c r="I14" t="s">
        <v>91</v>
      </c>
      <c r="J14">
        <v>30</v>
      </c>
      <c r="K14">
        <v>220</v>
      </c>
      <c r="L14">
        <v>2640</v>
      </c>
      <c r="M14">
        <v>12</v>
      </c>
      <c r="N14">
        <v>276</v>
      </c>
      <c r="O14" s="493">
        <v>45931.4596064815</v>
      </c>
      <c r="P14" s="493">
        <v>45931.6632638889</v>
      </c>
      <c r="Q14">
        <v>1</v>
      </c>
      <c r="R14">
        <v>0</v>
      </c>
      <c r="S14">
        <v>0</v>
      </c>
      <c r="T14">
        <v>6</v>
      </c>
      <c r="U14">
        <v>39</v>
      </c>
      <c r="V14">
        <v>35</v>
      </c>
      <c r="W14">
        <v>126</v>
      </c>
      <c r="X14">
        <v>38</v>
      </c>
      <c r="Y14">
        <v>34</v>
      </c>
      <c r="AB14">
        <v>64.438</v>
      </c>
      <c r="AD14" t="s">
        <v>496</v>
      </c>
      <c r="AE14">
        <v>1</v>
      </c>
      <c r="AF14" t="s">
        <v>497</v>
      </c>
    </row>
    <row r="15" spans="1:32">
      <c r="A15">
        <v>315761</v>
      </c>
      <c r="B15">
        <v>5170</v>
      </c>
      <c r="C15" t="s">
        <v>72</v>
      </c>
      <c r="D15">
        <v>1549</v>
      </c>
      <c r="E15">
        <v>4016518051</v>
      </c>
      <c r="F15" t="s">
        <v>496</v>
      </c>
      <c r="G15">
        <v>1</v>
      </c>
      <c r="H15" t="s">
        <v>494</v>
      </c>
      <c r="I15" t="s">
        <v>98</v>
      </c>
      <c r="J15">
        <v>31</v>
      </c>
      <c r="K15">
        <v>220</v>
      </c>
      <c r="L15">
        <v>2640</v>
      </c>
      <c r="M15">
        <v>12</v>
      </c>
      <c r="N15">
        <v>228</v>
      </c>
      <c r="O15" s="493">
        <v>45931.4601851852</v>
      </c>
      <c r="P15" s="493">
        <v>45931.6647222222</v>
      </c>
      <c r="Q15">
        <v>1</v>
      </c>
      <c r="R15">
        <v>0</v>
      </c>
      <c r="S15">
        <v>0</v>
      </c>
      <c r="T15">
        <v>6</v>
      </c>
      <c r="U15">
        <v>42</v>
      </c>
      <c r="V15">
        <v>38</v>
      </c>
      <c r="W15">
        <v>47</v>
      </c>
      <c r="X15">
        <v>41.5</v>
      </c>
      <c r="Y15">
        <v>39</v>
      </c>
      <c r="AB15">
        <v>49.795</v>
      </c>
      <c r="AD15" t="s">
        <v>496</v>
      </c>
      <c r="AE15">
        <v>1</v>
      </c>
      <c r="AF15" t="s">
        <v>497</v>
      </c>
    </row>
    <row r="16" spans="1:32">
      <c r="A16">
        <v>315762</v>
      </c>
      <c r="B16">
        <v>5170</v>
      </c>
      <c r="C16" t="s">
        <v>72</v>
      </c>
      <c r="D16">
        <v>1549</v>
      </c>
      <c r="E16">
        <v>4016559909</v>
      </c>
      <c r="F16" t="s">
        <v>496</v>
      </c>
      <c r="G16">
        <v>1</v>
      </c>
      <c r="H16" t="s">
        <v>494</v>
      </c>
      <c r="I16" t="s">
        <v>91</v>
      </c>
      <c r="J16">
        <v>30</v>
      </c>
      <c r="K16">
        <v>20</v>
      </c>
      <c r="L16">
        <v>240</v>
      </c>
      <c r="M16">
        <v>12</v>
      </c>
      <c r="N16">
        <v>276</v>
      </c>
      <c r="O16" s="493">
        <v>45931.4430208333</v>
      </c>
      <c r="P16" s="493">
        <v>45931.4553703704</v>
      </c>
      <c r="Q16">
        <v>1</v>
      </c>
      <c r="R16">
        <v>0</v>
      </c>
      <c r="S16">
        <v>0</v>
      </c>
      <c r="T16">
        <v>6</v>
      </c>
      <c r="U16">
        <v>38</v>
      </c>
      <c r="V16">
        <v>35</v>
      </c>
      <c r="W16">
        <v>54</v>
      </c>
      <c r="X16">
        <v>38</v>
      </c>
      <c r="Y16">
        <v>34</v>
      </c>
      <c r="AB16">
        <v>64.438</v>
      </c>
      <c r="AD16" t="s">
        <v>498</v>
      </c>
      <c r="AE16">
        <v>1</v>
      </c>
      <c r="AF16" t="s">
        <v>497</v>
      </c>
    </row>
    <row r="17" spans="1:32">
      <c r="A17">
        <v>315763</v>
      </c>
      <c r="B17">
        <v>5170</v>
      </c>
      <c r="C17" t="s">
        <v>72</v>
      </c>
      <c r="D17">
        <v>1549</v>
      </c>
      <c r="E17">
        <v>4016559909</v>
      </c>
      <c r="F17" t="s">
        <v>496</v>
      </c>
      <c r="G17">
        <v>1</v>
      </c>
      <c r="H17" t="s">
        <v>494</v>
      </c>
      <c r="I17" t="s">
        <v>98</v>
      </c>
      <c r="J17">
        <v>31</v>
      </c>
      <c r="K17">
        <v>20</v>
      </c>
      <c r="L17">
        <v>240</v>
      </c>
      <c r="M17">
        <v>12</v>
      </c>
      <c r="N17">
        <v>228</v>
      </c>
      <c r="O17" s="493">
        <v>45931.4438888889</v>
      </c>
      <c r="P17" s="493">
        <v>45931.4563773148</v>
      </c>
      <c r="Q17">
        <v>1</v>
      </c>
      <c r="R17">
        <v>0</v>
      </c>
      <c r="S17">
        <v>0</v>
      </c>
      <c r="T17">
        <v>6</v>
      </c>
      <c r="U17">
        <v>43</v>
      </c>
      <c r="V17">
        <v>41</v>
      </c>
      <c r="W17">
        <v>70</v>
      </c>
      <c r="X17">
        <v>42</v>
      </c>
      <c r="Y17">
        <v>39</v>
      </c>
      <c r="AB17">
        <v>49.795</v>
      </c>
      <c r="AD17" t="s">
        <v>498</v>
      </c>
      <c r="AE17">
        <v>1</v>
      </c>
      <c r="AF17" t="s">
        <v>497</v>
      </c>
    </row>
    <row r="18" spans="1:32">
      <c r="A18">
        <v>315764</v>
      </c>
      <c r="B18">
        <v>5170</v>
      </c>
      <c r="C18" t="s">
        <v>72</v>
      </c>
      <c r="D18">
        <v>1550</v>
      </c>
      <c r="E18">
        <v>4016518051</v>
      </c>
      <c r="F18" t="s">
        <v>496</v>
      </c>
      <c r="G18">
        <v>1</v>
      </c>
      <c r="H18" t="s">
        <v>491</v>
      </c>
      <c r="I18" t="s">
        <v>91</v>
      </c>
      <c r="J18">
        <v>30</v>
      </c>
      <c r="K18">
        <v>4</v>
      </c>
      <c r="L18">
        <v>2640</v>
      </c>
      <c r="M18">
        <v>12</v>
      </c>
      <c r="N18">
        <v>36</v>
      </c>
      <c r="O18" s="493">
        <v>45931.6833912037</v>
      </c>
      <c r="P18" s="493">
        <v>45931.7447916667</v>
      </c>
      <c r="Q18">
        <v>1</v>
      </c>
      <c r="R18">
        <v>0</v>
      </c>
      <c r="S18">
        <v>0</v>
      </c>
      <c r="T18">
        <v>6</v>
      </c>
      <c r="U18">
        <v>27</v>
      </c>
      <c r="V18">
        <v>11</v>
      </c>
      <c r="W18">
        <v>54</v>
      </c>
      <c r="X18">
        <v>21</v>
      </c>
      <c r="Y18">
        <v>15</v>
      </c>
      <c r="AB18">
        <v>12.555</v>
      </c>
      <c r="AD18" t="s">
        <v>496</v>
      </c>
      <c r="AE18">
        <v>1</v>
      </c>
      <c r="AF18" t="s">
        <v>497</v>
      </c>
    </row>
    <row r="19" spans="1:32">
      <c r="A19">
        <v>315765</v>
      </c>
      <c r="B19">
        <v>5170</v>
      </c>
      <c r="C19" t="s">
        <v>72</v>
      </c>
      <c r="D19">
        <v>1550</v>
      </c>
      <c r="E19">
        <v>4016518051</v>
      </c>
      <c r="F19" t="s">
        <v>496</v>
      </c>
      <c r="G19">
        <v>1</v>
      </c>
      <c r="H19" t="s">
        <v>491</v>
      </c>
      <c r="I19" t="s">
        <v>98</v>
      </c>
      <c r="J19">
        <v>31</v>
      </c>
      <c r="K19">
        <v>219</v>
      </c>
      <c r="L19">
        <v>2640</v>
      </c>
      <c r="M19">
        <v>12</v>
      </c>
      <c r="N19">
        <v>36</v>
      </c>
      <c r="O19" s="493">
        <v>45931.683599537</v>
      </c>
      <c r="P19" s="493">
        <v>45931.7531365741</v>
      </c>
      <c r="Q19">
        <v>1</v>
      </c>
      <c r="R19">
        <v>0</v>
      </c>
      <c r="S19">
        <v>0</v>
      </c>
      <c r="T19">
        <v>6</v>
      </c>
      <c r="U19">
        <v>12</v>
      </c>
      <c r="V19">
        <v>10</v>
      </c>
      <c r="W19">
        <v>105</v>
      </c>
      <c r="X19">
        <v>11</v>
      </c>
      <c r="Y19">
        <v>15</v>
      </c>
      <c r="AB19">
        <v>9.493</v>
      </c>
      <c r="AD19" t="s">
        <v>496</v>
      </c>
      <c r="AE19">
        <v>1</v>
      </c>
      <c r="AF19" t="s">
        <v>497</v>
      </c>
    </row>
    <row r="20" spans="1:32">
      <c r="A20">
        <v>315766</v>
      </c>
      <c r="B20">
        <v>5170</v>
      </c>
      <c r="C20" t="s">
        <v>72</v>
      </c>
      <c r="D20">
        <v>1550</v>
      </c>
      <c r="E20">
        <v>4016518051</v>
      </c>
      <c r="F20" t="s">
        <v>496</v>
      </c>
      <c r="G20">
        <v>1</v>
      </c>
      <c r="H20" t="s">
        <v>491</v>
      </c>
      <c r="I20" t="s">
        <v>101</v>
      </c>
      <c r="J20">
        <v>32</v>
      </c>
      <c r="K20">
        <v>218</v>
      </c>
      <c r="L20">
        <v>2640</v>
      </c>
      <c r="M20">
        <v>12</v>
      </c>
      <c r="N20">
        <v>12</v>
      </c>
      <c r="O20" s="493">
        <v>45931.6855439815</v>
      </c>
      <c r="P20" s="493">
        <v>45931.7543634259</v>
      </c>
      <c r="Q20">
        <v>1</v>
      </c>
      <c r="R20">
        <v>0</v>
      </c>
      <c r="S20">
        <v>0</v>
      </c>
      <c r="T20">
        <v>30</v>
      </c>
      <c r="U20">
        <v>20</v>
      </c>
      <c r="V20">
        <v>17</v>
      </c>
      <c r="W20">
        <v>89</v>
      </c>
      <c r="X20">
        <v>19</v>
      </c>
      <c r="Y20">
        <v>20</v>
      </c>
      <c r="AB20">
        <v>27.277</v>
      </c>
      <c r="AD20" t="s">
        <v>496</v>
      </c>
      <c r="AE20">
        <v>1</v>
      </c>
      <c r="AF20" t="s">
        <v>497</v>
      </c>
    </row>
    <row r="21" spans="1:32">
      <c r="A21">
        <v>315767</v>
      </c>
      <c r="B21">
        <v>5170</v>
      </c>
      <c r="C21" t="s">
        <v>72</v>
      </c>
      <c r="D21">
        <v>1550</v>
      </c>
      <c r="E21">
        <v>4016559909</v>
      </c>
      <c r="F21" t="s">
        <v>496</v>
      </c>
      <c r="G21">
        <v>1</v>
      </c>
      <c r="H21" t="s">
        <v>491</v>
      </c>
      <c r="I21" t="s">
        <v>91</v>
      </c>
      <c r="J21">
        <v>30</v>
      </c>
      <c r="K21">
        <v>5</v>
      </c>
      <c r="L21">
        <v>240</v>
      </c>
      <c r="M21">
        <v>12</v>
      </c>
      <c r="N21">
        <v>36</v>
      </c>
      <c r="O21" s="493">
        <v>45931.6697222222</v>
      </c>
      <c r="P21" s="493">
        <v>45931.6779976852</v>
      </c>
      <c r="Q21">
        <v>1</v>
      </c>
      <c r="R21">
        <v>0</v>
      </c>
      <c r="S21">
        <v>0</v>
      </c>
      <c r="T21">
        <v>6</v>
      </c>
      <c r="U21">
        <v>106</v>
      </c>
      <c r="V21">
        <v>11</v>
      </c>
      <c r="W21">
        <v>388</v>
      </c>
      <c r="X21">
        <v>27</v>
      </c>
      <c r="Y21">
        <v>15</v>
      </c>
      <c r="AB21">
        <v>12.555</v>
      </c>
      <c r="AD21" t="s">
        <v>498</v>
      </c>
      <c r="AE21">
        <v>1</v>
      </c>
      <c r="AF21" t="s">
        <v>497</v>
      </c>
    </row>
    <row r="22" spans="1:32">
      <c r="A22">
        <v>315768</v>
      </c>
      <c r="B22">
        <v>5170</v>
      </c>
      <c r="C22" t="s">
        <v>72</v>
      </c>
      <c r="D22">
        <v>1550</v>
      </c>
      <c r="E22">
        <v>4016559909</v>
      </c>
      <c r="F22" t="s">
        <v>496</v>
      </c>
      <c r="G22">
        <v>1</v>
      </c>
      <c r="H22" t="s">
        <v>491</v>
      </c>
      <c r="I22" t="s">
        <v>98</v>
      </c>
      <c r="J22">
        <v>31</v>
      </c>
      <c r="K22">
        <v>18</v>
      </c>
      <c r="L22">
        <v>240</v>
      </c>
      <c r="M22">
        <v>12</v>
      </c>
      <c r="N22">
        <v>36</v>
      </c>
      <c r="O22" s="493">
        <v>45931.6699421296</v>
      </c>
      <c r="P22" s="493">
        <v>45931.6810532407</v>
      </c>
      <c r="Q22">
        <v>1</v>
      </c>
      <c r="R22">
        <v>0</v>
      </c>
      <c r="S22">
        <v>0</v>
      </c>
      <c r="T22">
        <v>6</v>
      </c>
      <c r="U22">
        <v>11</v>
      </c>
      <c r="V22">
        <v>11</v>
      </c>
      <c r="W22">
        <v>13</v>
      </c>
      <c r="X22">
        <v>11</v>
      </c>
      <c r="Y22">
        <v>15</v>
      </c>
      <c r="AB22">
        <v>9.493</v>
      </c>
      <c r="AD22" t="s">
        <v>498</v>
      </c>
      <c r="AE22">
        <v>1</v>
      </c>
      <c r="AF22" t="s">
        <v>497</v>
      </c>
    </row>
    <row r="23" spans="1:32">
      <c r="A23">
        <v>315769</v>
      </c>
      <c r="B23">
        <v>5170</v>
      </c>
      <c r="C23" t="s">
        <v>72</v>
      </c>
      <c r="D23">
        <v>1550</v>
      </c>
      <c r="E23">
        <v>4016559909</v>
      </c>
      <c r="F23" t="s">
        <v>496</v>
      </c>
      <c r="G23">
        <v>1</v>
      </c>
      <c r="H23" t="s">
        <v>491</v>
      </c>
      <c r="I23" t="s">
        <v>101</v>
      </c>
      <c r="J23">
        <v>32</v>
      </c>
      <c r="K23">
        <v>18</v>
      </c>
      <c r="L23">
        <v>240</v>
      </c>
      <c r="M23">
        <v>12</v>
      </c>
      <c r="N23">
        <v>12</v>
      </c>
      <c r="O23" s="493">
        <v>45931.6742708333</v>
      </c>
      <c r="P23" s="493">
        <v>45931.682037037</v>
      </c>
      <c r="Q23">
        <v>1</v>
      </c>
      <c r="R23">
        <v>0</v>
      </c>
      <c r="S23">
        <v>0</v>
      </c>
      <c r="T23">
        <v>30</v>
      </c>
      <c r="U23">
        <v>21</v>
      </c>
      <c r="V23">
        <v>17</v>
      </c>
      <c r="W23">
        <v>76</v>
      </c>
      <c r="X23">
        <v>17.5</v>
      </c>
      <c r="Y23">
        <v>20</v>
      </c>
      <c r="AB23">
        <v>27.277</v>
      </c>
      <c r="AD23" t="s">
        <v>498</v>
      </c>
      <c r="AE23">
        <v>1</v>
      </c>
      <c r="AF23" t="s">
        <v>497</v>
      </c>
    </row>
    <row r="24" spans="1:32">
      <c r="A24">
        <v>315770</v>
      </c>
      <c r="B24">
        <v>5170</v>
      </c>
      <c r="C24" t="s">
        <v>72</v>
      </c>
      <c r="D24">
        <v>1551</v>
      </c>
      <c r="E24">
        <v>4016560170</v>
      </c>
      <c r="F24" t="s">
        <v>499</v>
      </c>
      <c r="G24">
        <v>1</v>
      </c>
      <c r="H24" t="s">
        <v>494</v>
      </c>
      <c r="I24" t="s">
        <v>98</v>
      </c>
      <c r="J24">
        <v>31</v>
      </c>
      <c r="K24">
        <v>80</v>
      </c>
      <c r="L24">
        <v>1600</v>
      </c>
      <c r="M24">
        <v>20</v>
      </c>
      <c r="N24">
        <v>100</v>
      </c>
      <c r="O24" s="493">
        <v>45931.7635416667</v>
      </c>
      <c r="P24" s="493">
        <v>45931.7992013889</v>
      </c>
      <c r="Q24">
        <v>1</v>
      </c>
      <c r="R24">
        <v>0</v>
      </c>
      <c r="S24">
        <v>0</v>
      </c>
      <c r="T24">
        <v>6</v>
      </c>
      <c r="U24">
        <v>25</v>
      </c>
      <c r="V24">
        <v>17</v>
      </c>
      <c r="W24">
        <v>181</v>
      </c>
      <c r="X24">
        <v>18</v>
      </c>
      <c r="Y24">
        <v>18</v>
      </c>
      <c r="AB24">
        <v>29.299</v>
      </c>
      <c r="AD24" t="s">
        <v>499</v>
      </c>
      <c r="AE24">
        <v>1</v>
      </c>
      <c r="AF24" t="s">
        <v>500</v>
      </c>
    </row>
    <row r="25" spans="1:32">
      <c r="A25">
        <v>315771</v>
      </c>
      <c r="B25">
        <v>5170</v>
      </c>
      <c r="C25" t="s">
        <v>72</v>
      </c>
      <c r="D25">
        <v>1551</v>
      </c>
      <c r="E25">
        <v>4016560170</v>
      </c>
      <c r="F25" t="s">
        <v>499</v>
      </c>
      <c r="G25">
        <v>1</v>
      </c>
      <c r="H25" t="s">
        <v>494</v>
      </c>
      <c r="I25" t="s">
        <v>101</v>
      </c>
      <c r="J25">
        <v>32</v>
      </c>
      <c r="K25">
        <v>80</v>
      </c>
      <c r="L25">
        <v>1600</v>
      </c>
      <c r="M25">
        <v>20</v>
      </c>
      <c r="N25">
        <v>20</v>
      </c>
      <c r="O25" s="493">
        <v>45931.7642013889</v>
      </c>
      <c r="P25" s="493">
        <v>45931.7996296296</v>
      </c>
      <c r="Q25">
        <v>1</v>
      </c>
      <c r="R25">
        <v>0</v>
      </c>
      <c r="S25">
        <v>0</v>
      </c>
      <c r="T25">
        <v>30</v>
      </c>
      <c r="U25">
        <v>21</v>
      </c>
      <c r="V25">
        <v>17</v>
      </c>
      <c r="W25">
        <v>271</v>
      </c>
      <c r="X25">
        <v>17.5</v>
      </c>
      <c r="Y25">
        <v>18</v>
      </c>
      <c r="AB25">
        <v>44.848</v>
      </c>
      <c r="AD25" t="s">
        <v>499</v>
      </c>
      <c r="AE25">
        <v>1</v>
      </c>
      <c r="AF25" t="s">
        <v>500</v>
      </c>
    </row>
    <row r="26" spans="1:32">
      <c r="A26">
        <v>315852</v>
      </c>
      <c r="B26">
        <v>5170</v>
      </c>
      <c r="C26" t="s">
        <v>72</v>
      </c>
      <c r="D26">
        <v>1552</v>
      </c>
      <c r="E26">
        <v>4016560171</v>
      </c>
      <c r="F26" t="s">
        <v>501</v>
      </c>
      <c r="G26">
        <v>1</v>
      </c>
      <c r="H26" t="s">
        <v>491</v>
      </c>
      <c r="I26" t="s">
        <v>98</v>
      </c>
      <c r="J26">
        <v>31</v>
      </c>
      <c r="K26">
        <v>59</v>
      </c>
      <c r="L26">
        <v>240</v>
      </c>
      <c r="M26">
        <v>4</v>
      </c>
      <c r="N26">
        <v>348</v>
      </c>
      <c r="O26" s="493">
        <v>45932.6253819444</v>
      </c>
      <c r="P26" s="493">
        <v>45932.6860069444</v>
      </c>
      <c r="Q26">
        <v>1</v>
      </c>
      <c r="R26">
        <v>0</v>
      </c>
      <c r="S26">
        <v>0</v>
      </c>
      <c r="T26">
        <v>6</v>
      </c>
      <c r="U26">
        <v>86</v>
      </c>
      <c r="V26">
        <v>47</v>
      </c>
      <c r="W26">
        <v>306</v>
      </c>
      <c r="X26">
        <v>50</v>
      </c>
      <c r="Y26">
        <v>67</v>
      </c>
      <c r="AB26">
        <v>85.901</v>
      </c>
      <c r="AD26" t="s">
        <v>502</v>
      </c>
      <c r="AE26">
        <v>1</v>
      </c>
      <c r="AF26" t="s">
        <v>503</v>
      </c>
    </row>
    <row r="27" spans="1:32">
      <c r="A27">
        <v>315853</v>
      </c>
      <c r="B27">
        <v>5170</v>
      </c>
      <c r="C27" t="s">
        <v>72</v>
      </c>
      <c r="D27">
        <v>1552</v>
      </c>
      <c r="E27">
        <v>4016560171</v>
      </c>
      <c r="F27" t="s">
        <v>501</v>
      </c>
      <c r="G27">
        <v>1</v>
      </c>
      <c r="H27" t="s">
        <v>491</v>
      </c>
      <c r="I27" t="s">
        <v>101</v>
      </c>
      <c r="J27">
        <v>32</v>
      </c>
      <c r="K27">
        <v>59</v>
      </c>
      <c r="L27">
        <v>240</v>
      </c>
      <c r="M27">
        <v>4</v>
      </c>
      <c r="N27">
        <v>40</v>
      </c>
      <c r="O27" s="493">
        <v>45932.6274884259</v>
      </c>
      <c r="P27" s="493">
        <v>45932.6864351852</v>
      </c>
      <c r="Q27">
        <v>1</v>
      </c>
      <c r="R27">
        <v>0</v>
      </c>
      <c r="S27">
        <v>0</v>
      </c>
      <c r="T27">
        <v>30</v>
      </c>
      <c r="U27">
        <v>17</v>
      </c>
      <c r="V27">
        <v>17</v>
      </c>
      <c r="W27">
        <v>34</v>
      </c>
      <c r="X27">
        <v>17</v>
      </c>
      <c r="Y27">
        <v>21</v>
      </c>
      <c r="AB27">
        <v>58.023</v>
      </c>
      <c r="AD27" t="s">
        <v>502</v>
      </c>
      <c r="AE27">
        <v>1</v>
      </c>
      <c r="AF27" t="s">
        <v>503</v>
      </c>
    </row>
    <row r="28" spans="1:32">
      <c r="A28">
        <v>315851</v>
      </c>
      <c r="B28">
        <v>5170</v>
      </c>
      <c r="C28" t="s">
        <v>72</v>
      </c>
      <c r="D28">
        <v>1552</v>
      </c>
      <c r="E28">
        <v>4016560171</v>
      </c>
      <c r="F28" t="s">
        <v>501</v>
      </c>
      <c r="G28">
        <v>1</v>
      </c>
      <c r="H28" t="s">
        <v>491</v>
      </c>
      <c r="I28" t="s">
        <v>91</v>
      </c>
      <c r="J28">
        <v>30</v>
      </c>
      <c r="K28">
        <v>59</v>
      </c>
      <c r="L28">
        <v>240</v>
      </c>
      <c r="M28">
        <v>4</v>
      </c>
      <c r="N28">
        <v>384</v>
      </c>
      <c r="O28" s="493">
        <v>45932.6244212963</v>
      </c>
      <c r="P28" s="493">
        <v>45932.6844675926</v>
      </c>
      <c r="Q28">
        <v>1</v>
      </c>
      <c r="R28">
        <v>0</v>
      </c>
      <c r="S28">
        <v>0</v>
      </c>
      <c r="T28">
        <v>6</v>
      </c>
      <c r="U28">
        <v>45</v>
      </c>
      <c r="V28">
        <v>40</v>
      </c>
      <c r="W28">
        <v>101</v>
      </c>
      <c r="X28">
        <v>44</v>
      </c>
      <c r="Y28">
        <v>65</v>
      </c>
      <c r="AB28">
        <v>98.848</v>
      </c>
      <c r="AD28" t="s">
        <v>502</v>
      </c>
      <c r="AE28">
        <v>1</v>
      </c>
      <c r="AF28" t="s">
        <v>503</v>
      </c>
    </row>
    <row r="29" spans="1:32">
      <c r="A29">
        <v>315772</v>
      </c>
      <c r="B29">
        <v>5170</v>
      </c>
      <c r="C29" t="s">
        <v>72</v>
      </c>
      <c r="D29">
        <v>1552</v>
      </c>
      <c r="E29">
        <v>4016560171</v>
      </c>
      <c r="F29" t="s">
        <v>501</v>
      </c>
      <c r="G29">
        <v>1</v>
      </c>
      <c r="H29" t="s">
        <v>491</v>
      </c>
      <c r="I29" t="s">
        <v>91</v>
      </c>
      <c r="J29">
        <v>30</v>
      </c>
      <c r="K29">
        <v>2</v>
      </c>
      <c r="L29">
        <v>240</v>
      </c>
      <c r="M29">
        <v>4</v>
      </c>
      <c r="N29">
        <v>384</v>
      </c>
      <c r="O29" s="493">
        <v>45931.8142824074</v>
      </c>
      <c r="P29" s="493">
        <v>45931.8311226852</v>
      </c>
      <c r="Q29">
        <v>1</v>
      </c>
      <c r="R29">
        <v>0</v>
      </c>
      <c r="S29">
        <v>0</v>
      </c>
      <c r="T29">
        <v>6</v>
      </c>
      <c r="U29">
        <v>387</v>
      </c>
      <c r="V29">
        <v>82</v>
      </c>
      <c r="W29">
        <v>691</v>
      </c>
      <c r="X29">
        <v>386.5</v>
      </c>
      <c r="Y29">
        <v>65</v>
      </c>
      <c r="AB29">
        <v>98.848</v>
      </c>
      <c r="AD29" t="s">
        <v>502</v>
      </c>
      <c r="AE29">
        <v>1</v>
      </c>
      <c r="AF29" t="s">
        <v>503</v>
      </c>
    </row>
    <row r="30" spans="1:32">
      <c r="A30">
        <v>315773</v>
      </c>
      <c r="B30">
        <v>5170</v>
      </c>
      <c r="C30" t="s">
        <v>72</v>
      </c>
      <c r="D30">
        <v>1552</v>
      </c>
      <c r="E30">
        <v>4016560171</v>
      </c>
      <c r="F30" t="s">
        <v>501</v>
      </c>
      <c r="G30">
        <v>1</v>
      </c>
      <c r="H30" t="s">
        <v>491</v>
      </c>
      <c r="I30" t="s">
        <v>98</v>
      </c>
      <c r="J30">
        <v>31</v>
      </c>
      <c r="K30">
        <v>1</v>
      </c>
      <c r="L30">
        <v>240</v>
      </c>
      <c r="M30">
        <v>4</v>
      </c>
      <c r="N30">
        <v>348</v>
      </c>
      <c r="O30" s="493">
        <v>45931.8160069444</v>
      </c>
      <c r="P30" s="493">
        <v>45931.8160069444</v>
      </c>
      <c r="Q30">
        <v>1</v>
      </c>
      <c r="R30">
        <v>0</v>
      </c>
      <c r="S30">
        <v>0</v>
      </c>
      <c r="T30">
        <v>6</v>
      </c>
      <c r="U30">
        <v>142</v>
      </c>
      <c r="V30">
        <v>142</v>
      </c>
      <c r="W30">
        <v>142</v>
      </c>
      <c r="X30">
        <v>142</v>
      </c>
      <c r="Y30">
        <v>67</v>
      </c>
      <c r="AB30">
        <v>85.901</v>
      </c>
      <c r="AD30" t="s">
        <v>502</v>
      </c>
      <c r="AE30">
        <v>1</v>
      </c>
      <c r="AF30" t="s">
        <v>503</v>
      </c>
    </row>
    <row r="31" spans="1:32">
      <c r="A31">
        <v>315774</v>
      </c>
      <c r="B31">
        <v>5170</v>
      </c>
      <c r="C31" t="s">
        <v>72</v>
      </c>
      <c r="D31">
        <v>1552</v>
      </c>
      <c r="E31">
        <v>4016560171</v>
      </c>
      <c r="F31" t="s">
        <v>501</v>
      </c>
      <c r="G31">
        <v>1</v>
      </c>
      <c r="H31" t="s">
        <v>491</v>
      </c>
      <c r="I31" t="s">
        <v>101</v>
      </c>
      <c r="J31">
        <v>32</v>
      </c>
      <c r="K31">
        <v>1</v>
      </c>
      <c r="L31">
        <v>240</v>
      </c>
      <c r="M31">
        <v>4</v>
      </c>
      <c r="N31">
        <v>40</v>
      </c>
      <c r="O31" s="493">
        <v>45931.8190277778</v>
      </c>
      <c r="P31" s="493">
        <v>45931.8190277778</v>
      </c>
      <c r="Q31">
        <v>1</v>
      </c>
      <c r="R31">
        <v>0</v>
      </c>
      <c r="S31">
        <v>0</v>
      </c>
      <c r="T31">
        <v>30</v>
      </c>
      <c r="U31">
        <v>166</v>
      </c>
      <c r="V31">
        <v>166</v>
      </c>
      <c r="W31">
        <v>166</v>
      </c>
      <c r="X31">
        <v>166</v>
      </c>
      <c r="Y31">
        <v>21</v>
      </c>
      <c r="AB31">
        <v>58.023</v>
      </c>
      <c r="AD31" t="s">
        <v>502</v>
      </c>
      <c r="AE31">
        <v>1</v>
      </c>
      <c r="AF31" t="s">
        <v>503</v>
      </c>
    </row>
    <row r="32" spans="1:32">
      <c r="A32">
        <v>315854</v>
      </c>
      <c r="B32">
        <v>5170</v>
      </c>
      <c r="C32" t="s">
        <v>72</v>
      </c>
      <c r="D32">
        <v>1553</v>
      </c>
      <c r="E32">
        <v>4016568281</v>
      </c>
      <c r="F32" t="s">
        <v>504</v>
      </c>
      <c r="G32">
        <v>1</v>
      </c>
      <c r="H32" t="s">
        <v>491</v>
      </c>
      <c r="I32" t="s">
        <v>91</v>
      </c>
      <c r="J32">
        <v>30</v>
      </c>
      <c r="K32">
        <v>233</v>
      </c>
      <c r="L32">
        <v>2106</v>
      </c>
      <c r="M32">
        <v>9</v>
      </c>
      <c r="N32">
        <v>243</v>
      </c>
      <c r="O32" s="493">
        <v>45932.6930671296</v>
      </c>
      <c r="P32" s="493">
        <v>45932.8301041667</v>
      </c>
      <c r="Q32">
        <v>1</v>
      </c>
      <c r="R32">
        <v>0</v>
      </c>
      <c r="S32">
        <v>0</v>
      </c>
      <c r="T32">
        <v>6</v>
      </c>
      <c r="U32">
        <v>34</v>
      </c>
      <c r="V32">
        <v>27</v>
      </c>
      <c r="W32">
        <v>256</v>
      </c>
      <c r="X32">
        <v>30</v>
      </c>
      <c r="Y32">
        <v>36</v>
      </c>
      <c r="AB32">
        <v>54.437</v>
      </c>
      <c r="AD32" t="s">
        <v>505</v>
      </c>
      <c r="AE32">
        <v>1</v>
      </c>
      <c r="AF32" t="s">
        <v>506</v>
      </c>
    </row>
    <row r="33" spans="1:32">
      <c r="A33">
        <v>315855</v>
      </c>
      <c r="B33">
        <v>5170</v>
      </c>
      <c r="C33" t="s">
        <v>72</v>
      </c>
      <c r="D33">
        <v>1553</v>
      </c>
      <c r="E33">
        <v>4016568281</v>
      </c>
      <c r="F33" t="s">
        <v>504</v>
      </c>
      <c r="G33">
        <v>1</v>
      </c>
      <c r="H33" t="s">
        <v>491</v>
      </c>
      <c r="I33" t="s">
        <v>98</v>
      </c>
      <c r="J33">
        <v>31</v>
      </c>
      <c r="K33">
        <v>217</v>
      </c>
      <c r="L33">
        <v>2106</v>
      </c>
      <c r="M33">
        <v>9</v>
      </c>
      <c r="N33">
        <v>234</v>
      </c>
      <c r="O33" s="493">
        <v>45932.6936689815</v>
      </c>
      <c r="P33" s="493">
        <v>45932.830162037</v>
      </c>
      <c r="Q33">
        <v>1</v>
      </c>
      <c r="R33">
        <v>0</v>
      </c>
      <c r="S33">
        <v>0</v>
      </c>
      <c r="T33">
        <v>6</v>
      </c>
      <c r="U33">
        <v>44</v>
      </c>
      <c r="V33">
        <v>36</v>
      </c>
      <c r="W33">
        <v>336</v>
      </c>
      <c r="X33">
        <v>39</v>
      </c>
      <c r="Y33">
        <v>39</v>
      </c>
      <c r="AB33">
        <v>51.704</v>
      </c>
      <c r="AD33" t="s">
        <v>505</v>
      </c>
      <c r="AE33">
        <v>1</v>
      </c>
      <c r="AF33" t="s">
        <v>506</v>
      </c>
    </row>
    <row r="34" spans="1:32">
      <c r="A34">
        <v>315856</v>
      </c>
      <c r="B34">
        <v>5170</v>
      </c>
      <c r="C34" t="s">
        <v>72</v>
      </c>
      <c r="D34">
        <v>1553</v>
      </c>
      <c r="E34">
        <v>4016568281</v>
      </c>
      <c r="F34" t="s">
        <v>504</v>
      </c>
      <c r="G34">
        <v>1</v>
      </c>
      <c r="H34" t="s">
        <v>491</v>
      </c>
      <c r="I34" t="s">
        <v>101</v>
      </c>
      <c r="J34">
        <v>32</v>
      </c>
      <c r="K34">
        <v>112</v>
      </c>
      <c r="L34">
        <v>2106</v>
      </c>
      <c r="M34">
        <v>9</v>
      </c>
      <c r="N34">
        <v>18</v>
      </c>
      <c r="O34" s="493">
        <v>45932.6942476852</v>
      </c>
      <c r="P34" s="493">
        <v>45932.8309953704</v>
      </c>
      <c r="Q34">
        <v>1</v>
      </c>
      <c r="R34">
        <v>0</v>
      </c>
      <c r="S34">
        <v>0</v>
      </c>
      <c r="T34">
        <v>30</v>
      </c>
      <c r="U34">
        <v>10</v>
      </c>
      <c r="V34">
        <v>10</v>
      </c>
      <c r="W34">
        <v>32</v>
      </c>
      <c r="X34">
        <v>10</v>
      </c>
      <c r="Y34">
        <v>13</v>
      </c>
      <c r="AB34">
        <v>26.576</v>
      </c>
      <c r="AD34" t="s">
        <v>505</v>
      </c>
      <c r="AE34">
        <v>1</v>
      </c>
      <c r="AF34" t="s">
        <v>506</v>
      </c>
    </row>
    <row r="35" spans="1:32">
      <c r="A35">
        <v>315857</v>
      </c>
      <c r="B35">
        <v>5170</v>
      </c>
      <c r="C35" t="s">
        <v>72</v>
      </c>
      <c r="D35">
        <v>1554</v>
      </c>
      <c r="E35">
        <v>4016568281</v>
      </c>
      <c r="F35" t="s">
        <v>504</v>
      </c>
      <c r="G35">
        <v>1</v>
      </c>
      <c r="H35" t="s">
        <v>494</v>
      </c>
      <c r="I35" t="s">
        <v>91</v>
      </c>
      <c r="J35">
        <v>30</v>
      </c>
      <c r="K35">
        <v>234</v>
      </c>
      <c r="L35">
        <v>2106</v>
      </c>
      <c r="M35">
        <v>9</v>
      </c>
      <c r="N35">
        <v>135</v>
      </c>
      <c r="O35" s="493">
        <v>45932.8369097222</v>
      </c>
      <c r="P35" s="493">
        <v>45932.9660532407</v>
      </c>
      <c r="Q35">
        <v>1</v>
      </c>
      <c r="R35">
        <v>0</v>
      </c>
      <c r="S35">
        <v>0</v>
      </c>
      <c r="T35">
        <v>6</v>
      </c>
      <c r="U35">
        <v>25</v>
      </c>
      <c r="V35">
        <v>18</v>
      </c>
      <c r="W35">
        <v>298</v>
      </c>
      <c r="X35">
        <v>22</v>
      </c>
      <c r="Y35">
        <v>22</v>
      </c>
      <c r="AB35">
        <v>32.58</v>
      </c>
      <c r="AD35" t="s">
        <v>505</v>
      </c>
      <c r="AE35">
        <v>1</v>
      </c>
      <c r="AF35" t="s">
        <v>506</v>
      </c>
    </row>
    <row r="36" spans="1:32">
      <c r="A36">
        <v>315858</v>
      </c>
      <c r="B36">
        <v>5170</v>
      </c>
      <c r="C36" t="s">
        <v>72</v>
      </c>
      <c r="D36">
        <v>1554</v>
      </c>
      <c r="E36">
        <v>4016568281</v>
      </c>
      <c r="F36" t="s">
        <v>504</v>
      </c>
      <c r="G36">
        <v>1</v>
      </c>
      <c r="H36" t="s">
        <v>494</v>
      </c>
      <c r="I36" t="s">
        <v>98</v>
      </c>
      <c r="J36">
        <v>31</v>
      </c>
      <c r="K36">
        <v>235</v>
      </c>
      <c r="L36">
        <v>2106</v>
      </c>
      <c r="M36">
        <v>9</v>
      </c>
      <c r="N36">
        <v>162</v>
      </c>
      <c r="O36" s="493">
        <v>45932.8311342593</v>
      </c>
      <c r="P36" s="493">
        <v>45932.9664814815</v>
      </c>
      <c r="Q36">
        <v>1</v>
      </c>
      <c r="R36">
        <v>0</v>
      </c>
      <c r="S36">
        <v>0</v>
      </c>
      <c r="T36">
        <v>6</v>
      </c>
      <c r="U36">
        <v>35</v>
      </c>
      <c r="V36">
        <v>27</v>
      </c>
      <c r="W36">
        <v>291</v>
      </c>
      <c r="X36">
        <v>31</v>
      </c>
      <c r="Y36">
        <v>32</v>
      </c>
      <c r="AB36">
        <v>38.395</v>
      </c>
      <c r="AD36" t="s">
        <v>505</v>
      </c>
      <c r="AE36">
        <v>1</v>
      </c>
      <c r="AF36" t="s">
        <v>506</v>
      </c>
    </row>
    <row r="37" spans="1:32">
      <c r="A37">
        <v>315859</v>
      </c>
      <c r="B37">
        <v>5170</v>
      </c>
      <c r="C37" t="s">
        <v>72</v>
      </c>
      <c r="D37">
        <v>1554</v>
      </c>
      <c r="E37">
        <v>4016568281</v>
      </c>
      <c r="F37" t="s">
        <v>504</v>
      </c>
      <c r="G37">
        <v>1</v>
      </c>
      <c r="H37" t="s">
        <v>494</v>
      </c>
      <c r="I37" t="s">
        <v>101</v>
      </c>
      <c r="J37">
        <v>32</v>
      </c>
      <c r="K37">
        <v>230</v>
      </c>
      <c r="L37">
        <v>2106</v>
      </c>
      <c r="M37">
        <v>9</v>
      </c>
      <c r="N37">
        <v>36</v>
      </c>
      <c r="O37" s="493">
        <v>45932.8396180556</v>
      </c>
      <c r="P37" s="493">
        <v>45932.9668865741</v>
      </c>
      <c r="Q37">
        <v>1</v>
      </c>
      <c r="R37">
        <v>0</v>
      </c>
      <c r="S37">
        <v>0</v>
      </c>
      <c r="T37">
        <v>30</v>
      </c>
      <c r="U37">
        <v>21</v>
      </c>
      <c r="V37">
        <v>16</v>
      </c>
      <c r="W37">
        <v>238</v>
      </c>
      <c r="X37">
        <v>17</v>
      </c>
      <c r="Y37">
        <v>34</v>
      </c>
      <c r="AB37">
        <v>60.531</v>
      </c>
      <c r="AD37" t="s">
        <v>505</v>
      </c>
      <c r="AE37">
        <v>1</v>
      </c>
      <c r="AF37" t="s">
        <v>506</v>
      </c>
    </row>
    <row r="38" spans="1:32">
      <c r="A38">
        <v>315860</v>
      </c>
      <c r="B38">
        <v>5170</v>
      </c>
      <c r="C38" t="s">
        <v>72</v>
      </c>
      <c r="D38">
        <v>1555</v>
      </c>
      <c r="E38">
        <v>4016560171</v>
      </c>
      <c r="F38" t="s">
        <v>501</v>
      </c>
      <c r="G38">
        <v>1</v>
      </c>
      <c r="H38" t="s">
        <v>494</v>
      </c>
      <c r="I38" t="s">
        <v>91</v>
      </c>
      <c r="J38">
        <v>30</v>
      </c>
      <c r="K38">
        <v>24</v>
      </c>
      <c r="L38">
        <v>240</v>
      </c>
      <c r="M38">
        <v>4</v>
      </c>
      <c r="N38">
        <v>372</v>
      </c>
      <c r="O38" s="493">
        <v>45932.9769560185</v>
      </c>
      <c r="P38" s="493">
        <v>45932.9995023148</v>
      </c>
      <c r="Q38">
        <v>1</v>
      </c>
      <c r="R38">
        <v>0</v>
      </c>
      <c r="S38">
        <v>0</v>
      </c>
      <c r="T38">
        <v>6</v>
      </c>
      <c r="U38">
        <v>49</v>
      </c>
      <c r="V38">
        <v>42</v>
      </c>
      <c r="W38">
        <v>115</v>
      </c>
      <c r="X38">
        <v>43</v>
      </c>
      <c r="Y38">
        <v>44</v>
      </c>
      <c r="AB38">
        <v>85.715</v>
      </c>
      <c r="AD38" t="s">
        <v>502</v>
      </c>
      <c r="AE38">
        <v>1</v>
      </c>
      <c r="AF38" t="s">
        <v>503</v>
      </c>
    </row>
    <row r="39" spans="1:32">
      <c r="A39">
        <v>315861</v>
      </c>
      <c r="B39">
        <v>5170</v>
      </c>
      <c r="C39" t="s">
        <v>72</v>
      </c>
      <c r="D39">
        <v>1555</v>
      </c>
      <c r="E39">
        <v>4016560171</v>
      </c>
      <c r="F39" t="s">
        <v>501</v>
      </c>
      <c r="G39">
        <v>1</v>
      </c>
      <c r="H39" t="s">
        <v>494</v>
      </c>
      <c r="I39" t="s">
        <v>98</v>
      </c>
      <c r="J39">
        <v>31</v>
      </c>
      <c r="K39">
        <v>23</v>
      </c>
      <c r="L39">
        <v>240</v>
      </c>
      <c r="M39">
        <v>4</v>
      </c>
      <c r="N39">
        <v>252</v>
      </c>
      <c r="O39" s="493">
        <v>45932.9798148148</v>
      </c>
      <c r="P39" s="493">
        <v>45932.9997453704</v>
      </c>
      <c r="Q39">
        <v>1</v>
      </c>
      <c r="R39">
        <v>0</v>
      </c>
      <c r="S39">
        <v>0</v>
      </c>
      <c r="T39">
        <v>6</v>
      </c>
      <c r="U39">
        <v>53</v>
      </c>
      <c r="V39">
        <v>43</v>
      </c>
      <c r="W39">
        <v>242</v>
      </c>
      <c r="X39">
        <v>44</v>
      </c>
      <c r="Y39">
        <v>46</v>
      </c>
      <c r="AB39">
        <v>60.372</v>
      </c>
      <c r="AD39" t="s">
        <v>502</v>
      </c>
      <c r="AE39">
        <v>1</v>
      </c>
      <c r="AF39" t="s">
        <v>503</v>
      </c>
    </row>
    <row r="40" spans="1:32">
      <c r="A40">
        <v>315862</v>
      </c>
      <c r="B40">
        <v>5170</v>
      </c>
      <c r="C40" t="s">
        <v>72</v>
      </c>
      <c r="D40">
        <v>1555</v>
      </c>
      <c r="E40">
        <v>4016560171</v>
      </c>
      <c r="F40" t="s">
        <v>501</v>
      </c>
      <c r="G40">
        <v>1</v>
      </c>
      <c r="H40" t="s">
        <v>494</v>
      </c>
      <c r="I40" t="s">
        <v>101</v>
      </c>
      <c r="J40">
        <v>32</v>
      </c>
      <c r="K40">
        <v>22</v>
      </c>
      <c r="L40">
        <v>240</v>
      </c>
      <c r="M40">
        <v>4</v>
      </c>
      <c r="N40">
        <v>44</v>
      </c>
      <c r="O40" s="493">
        <v>45932.9815046296</v>
      </c>
      <c r="P40" s="493">
        <v>45932.9998958333</v>
      </c>
      <c r="Q40">
        <v>1</v>
      </c>
      <c r="R40">
        <v>0</v>
      </c>
      <c r="S40">
        <v>0</v>
      </c>
      <c r="T40">
        <v>30</v>
      </c>
      <c r="U40">
        <v>36</v>
      </c>
      <c r="V40">
        <v>35</v>
      </c>
      <c r="W40">
        <v>48</v>
      </c>
      <c r="X40">
        <v>35</v>
      </c>
      <c r="Y40">
        <v>34</v>
      </c>
      <c r="AB40">
        <v>65.434</v>
      </c>
      <c r="AD40" t="s">
        <v>502</v>
      </c>
      <c r="AE40">
        <v>1</v>
      </c>
      <c r="AF40" t="s">
        <v>503</v>
      </c>
    </row>
    <row r="41" spans="1:32">
      <c r="A41">
        <v>315980</v>
      </c>
      <c r="B41">
        <v>5170</v>
      </c>
      <c r="C41" t="s">
        <v>72</v>
      </c>
      <c r="D41">
        <v>1555</v>
      </c>
      <c r="E41">
        <v>4016560171</v>
      </c>
      <c r="F41" t="s">
        <v>501</v>
      </c>
      <c r="G41">
        <v>1</v>
      </c>
      <c r="H41" t="s">
        <v>494</v>
      </c>
      <c r="I41" t="s">
        <v>91</v>
      </c>
      <c r="J41">
        <v>30</v>
      </c>
      <c r="K41">
        <v>35</v>
      </c>
      <c r="L41">
        <v>240</v>
      </c>
      <c r="M41">
        <v>4</v>
      </c>
      <c r="N41">
        <v>372</v>
      </c>
      <c r="O41" s="493">
        <v>45933.0005671296</v>
      </c>
      <c r="P41" s="493">
        <v>45933.0200231482</v>
      </c>
      <c r="Q41">
        <v>1</v>
      </c>
      <c r="R41">
        <v>0</v>
      </c>
      <c r="S41">
        <v>0</v>
      </c>
      <c r="T41">
        <v>6</v>
      </c>
      <c r="U41">
        <v>46</v>
      </c>
      <c r="V41">
        <v>43</v>
      </c>
      <c r="W41">
        <v>101</v>
      </c>
      <c r="X41">
        <v>43</v>
      </c>
      <c r="Y41">
        <v>44</v>
      </c>
      <c r="AB41">
        <v>85.715</v>
      </c>
      <c r="AD41" t="s">
        <v>502</v>
      </c>
      <c r="AE41">
        <v>1</v>
      </c>
      <c r="AF41" t="s">
        <v>503</v>
      </c>
    </row>
    <row r="42" spans="1:32">
      <c r="A42">
        <v>315981</v>
      </c>
      <c r="B42">
        <v>5170</v>
      </c>
      <c r="C42" t="s">
        <v>72</v>
      </c>
      <c r="D42">
        <v>1555</v>
      </c>
      <c r="E42">
        <v>4016560171</v>
      </c>
      <c r="F42" t="s">
        <v>501</v>
      </c>
      <c r="G42">
        <v>1</v>
      </c>
      <c r="H42" t="s">
        <v>494</v>
      </c>
      <c r="I42" t="s">
        <v>98</v>
      </c>
      <c r="J42">
        <v>31</v>
      </c>
      <c r="K42">
        <v>36</v>
      </c>
      <c r="L42">
        <v>240</v>
      </c>
      <c r="M42">
        <v>4</v>
      </c>
      <c r="N42">
        <v>252</v>
      </c>
      <c r="O42" s="493">
        <v>45933.0003240741</v>
      </c>
      <c r="P42" s="493">
        <v>45933.0255555556</v>
      </c>
      <c r="Q42">
        <v>1</v>
      </c>
      <c r="R42">
        <v>0</v>
      </c>
      <c r="S42">
        <v>0</v>
      </c>
      <c r="T42">
        <v>6</v>
      </c>
      <c r="U42">
        <v>58</v>
      </c>
      <c r="V42">
        <v>20</v>
      </c>
      <c r="W42">
        <v>440</v>
      </c>
      <c r="X42">
        <v>45</v>
      </c>
      <c r="Y42">
        <v>46</v>
      </c>
      <c r="AB42">
        <v>60.372</v>
      </c>
      <c r="AD42" t="s">
        <v>502</v>
      </c>
      <c r="AE42">
        <v>1</v>
      </c>
      <c r="AF42" t="s">
        <v>503</v>
      </c>
    </row>
    <row r="43" spans="1:32">
      <c r="A43">
        <v>315982</v>
      </c>
      <c r="B43">
        <v>5170</v>
      </c>
      <c r="C43" t="s">
        <v>72</v>
      </c>
      <c r="D43">
        <v>1555</v>
      </c>
      <c r="E43">
        <v>4016560171</v>
      </c>
      <c r="F43" t="s">
        <v>501</v>
      </c>
      <c r="G43">
        <v>1</v>
      </c>
      <c r="H43" t="s">
        <v>494</v>
      </c>
      <c r="I43" t="s">
        <v>101</v>
      </c>
      <c r="J43">
        <v>32</v>
      </c>
      <c r="K43">
        <v>38</v>
      </c>
      <c r="L43">
        <v>240</v>
      </c>
      <c r="M43">
        <v>4</v>
      </c>
      <c r="N43">
        <v>44</v>
      </c>
      <c r="O43" s="493">
        <v>45933.0004398148</v>
      </c>
      <c r="P43" s="493">
        <v>45933.0268518518</v>
      </c>
      <c r="Q43">
        <v>1</v>
      </c>
      <c r="R43">
        <v>0</v>
      </c>
      <c r="S43">
        <v>0</v>
      </c>
      <c r="T43">
        <v>30</v>
      </c>
      <c r="U43">
        <v>37</v>
      </c>
      <c r="V43">
        <v>35</v>
      </c>
      <c r="W43">
        <v>61</v>
      </c>
      <c r="X43">
        <v>35</v>
      </c>
      <c r="Y43">
        <v>34</v>
      </c>
      <c r="AB43">
        <v>65.434</v>
      </c>
      <c r="AD43" t="s">
        <v>502</v>
      </c>
      <c r="AE43">
        <v>1</v>
      </c>
      <c r="AF43" t="s">
        <v>503</v>
      </c>
    </row>
    <row r="44" spans="1:32">
      <c r="A44">
        <v>315983</v>
      </c>
      <c r="B44">
        <v>5170</v>
      </c>
      <c r="C44" t="s">
        <v>72</v>
      </c>
      <c r="D44">
        <v>1556</v>
      </c>
      <c r="E44">
        <v>4016560173</v>
      </c>
      <c r="F44" t="s">
        <v>507</v>
      </c>
      <c r="G44">
        <v>1</v>
      </c>
      <c r="H44" t="s">
        <v>494</v>
      </c>
      <c r="I44" t="s">
        <v>91</v>
      </c>
      <c r="J44">
        <v>30</v>
      </c>
      <c r="K44">
        <v>100</v>
      </c>
      <c r="L44">
        <v>1000</v>
      </c>
      <c r="M44">
        <v>10</v>
      </c>
      <c r="N44">
        <v>320</v>
      </c>
      <c r="O44" s="493">
        <v>45933.0311458333</v>
      </c>
      <c r="P44" s="493">
        <v>45933.1009606481</v>
      </c>
      <c r="Q44">
        <v>1</v>
      </c>
      <c r="R44">
        <v>0</v>
      </c>
      <c r="S44">
        <v>0</v>
      </c>
      <c r="T44">
        <v>6</v>
      </c>
      <c r="U44">
        <v>42</v>
      </c>
      <c r="V44">
        <v>33</v>
      </c>
      <c r="W44">
        <v>244</v>
      </c>
      <c r="X44">
        <v>36</v>
      </c>
      <c r="Y44">
        <v>39</v>
      </c>
      <c r="AB44">
        <v>73.152</v>
      </c>
      <c r="AD44" t="s">
        <v>507</v>
      </c>
      <c r="AE44">
        <v>1</v>
      </c>
      <c r="AF44" t="s">
        <v>508</v>
      </c>
    </row>
    <row r="45" spans="1:32">
      <c r="A45">
        <v>315984</v>
      </c>
      <c r="B45">
        <v>5170</v>
      </c>
      <c r="C45" t="s">
        <v>72</v>
      </c>
      <c r="D45">
        <v>1556</v>
      </c>
      <c r="E45">
        <v>4016560173</v>
      </c>
      <c r="F45" t="s">
        <v>507</v>
      </c>
      <c r="G45">
        <v>1</v>
      </c>
      <c r="H45" t="s">
        <v>494</v>
      </c>
      <c r="I45" t="s">
        <v>98</v>
      </c>
      <c r="J45">
        <v>31</v>
      </c>
      <c r="K45">
        <v>100</v>
      </c>
      <c r="L45">
        <v>1000</v>
      </c>
      <c r="M45">
        <v>10</v>
      </c>
      <c r="N45">
        <v>130</v>
      </c>
      <c r="O45" s="493">
        <v>45933.0315856481</v>
      </c>
      <c r="P45" s="493">
        <v>45933.1012962963</v>
      </c>
      <c r="Q45">
        <v>1</v>
      </c>
      <c r="R45">
        <v>0</v>
      </c>
      <c r="S45">
        <v>0</v>
      </c>
      <c r="T45">
        <v>6</v>
      </c>
      <c r="U45">
        <v>33</v>
      </c>
      <c r="V45">
        <v>22</v>
      </c>
      <c r="W45">
        <v>143</v>
      </c>
      <c r="X45">
        <v>26</v>
      </c>
      <c r="Y45">
        <v>29</v>
      </c>
      <c r="AB45">
        <v>33.557</v>
      </c>
      <c r="AD45" t="s">
        <v>507</v>
      </c>
      <c r="AE45">
        <v>1</v>
      </c>
      <c r="AF45" t="s">
        <v>508</v>
      </c>
    </row>
    <row r="46" spans="1:32">
      <c r="A46">
        <v>315985</v>
      </c>
      <c r="B46">
        <v>5170</v>
      </c>
      <c r="C46" t="s">
        <v>72</v>
      </c>
      <c r="D46">
        <v>1556</v>
      </c>
      <c r="E46">
        <v>4016560173</v>
      </c>
      <c r="F46" t="s">
        <v>507</v>
      </c>
      <c r="G46">
        <v>1</v>
      </c>
      <c r="H46" t="s">
        <v>494</v>
      </c>
      <c r="I46" t="s">
        <v>101</v>
      </c>
      <c r="J46">
        <v>32</v>
      </c>
      <c r="K46">
        <v>100</v>
      </c>
      <c r="L46">
        <v>1000</v>
      </c>
      <c r="M46">
        <v>10</v>
      </c>
      <c r="N46">
        <v>40</v>
      </c>
      <c r="O46" s="493">
        <v>45933.0334953704</v>
      </c>
      <c r="P46" s="493">
        <v>45933.101724537</v>
      </c>
      <c r="Q46">
        <v>1</v>
      </c>
      <c r="R46">
        <v>0</v>
      </c>
      <c r="S46">
        <v>0</v>
      </c>
      <c r="T46">
        <v>30</v>
      </c>
      <c r="U46">
        <v>18</v>
      </c>
      <c r="V46">
        <v>17</v>
      </c>
      <c r="W46">
        <v>34</v>
      </c>
      <c r="X46">
        <v>18</v>
      </c>
      <c r="Y46">
        <v>24</v>
      </c>
      <c r="AB46">
        <v>51.909</v>
      </c>
      <c r="AD46" t="s">
        <v>507</v>
      </c>
      <c r="AE46">
        <v>1</v>
      </c>
      <c r="AF46" t="s">
        <v>508</v>
      </c>
    </row>
    <row r="47" spans="1:32">
      <c r="A47">
        <v>315986</v>
      </c>
      <c r="B47">
        <v>5170</v>
      </c>
      <c r="C47" t="s">
        <v>72</v>
      </c>
      <c r="D47">
        <v>1557</v>
      </c>
      <c r="E47">
        <v>4016568278</v>
      </c>
      <c r="F47" t="s">
        <v>509</v>
      </c>
      <c r="G47">
        <v>1</v>
      </c>
      <c r="H47" t="s">
        <v>491</v>
      </c>
      <c r="I47" t="s">
        <v>91</v>
      </c>
      <c r="J47">
        <v>30</v>
      </c>
      <c r="K47">
        <v>50</v>
      </c>
      <c r="L47">
        <v>300</v>
      </c>
      <c r="M47">
        <v>6</v>
      </c>
      <c r="N47">
        <v>354</v>
      </c>
      <c r="O47" s="493">
        <v>45933.1102662037</v>
      </c>
      <c r="P47" s="493">
        <v>45933.1411458333</v>
      </c>
      <c r="Q47">
        <v>1</v>
      </c>
      <c r="R47">
        <v>0</v>
      </c>
      <c r="S47">
        <v>0</v>
      </c>
      <c r="T47">
        <v>6</v>
      </c>
      <c r="U47">
        <v>49</v>
      </c>
      <c r="V47">
        <v>44</v>
      </c>
      <c r="W47">
        <v>90</v>
      </c>
      <c r="X47">
        <v>48</v>
      </c>
      <c r="Y47">
        <v>51</v>
      </c>
      <c r="AB47">
        <v>81.497</v>
      </c>
      <c r="AD47" t="s">
        <v>510</v>
      </c>
      <c r="AE47">
        <v>1</v>
      </c>
      <c r="AF47" t="s">
        <v>511</v>
      </c>
    </row>
    <row r="48" spans="1:32">
      <c r="A48">
        <v>315987</v>
      </c>
      <c r="B48">
        <v>5170</v>
      </c>
      <c r="C48" t="s">
        <v>72</v>
      </c>
      <c r="D48">
        <v>1557</v>
      </c>
      <c r="E48">
        <v>4016568278</v>
      </c>
      <c r="F48" t="s">
        <v>509</v>
      </c>
      <c r="G48">
        <v>1</v>
      </c>
      <c r="H48" t="s">
        <v>491</v>
      </c>
      <c r="I48" t="s">
        <v>98</v>
      </c>
      <c r="J48">
        <v>31</v>
      </c>
      <c r="K48">
        <v>50</v>
      </c>
      <c r="L48">
        <v>300</v>
      </c>
      <c r="M48">
        <v>6</v>
      </c>
      <c r="N48">
        <v>282</v>
      </c>
      <c r="O48" s="493">
        <v>45933.1109259259</v>
      </c>
      <c r="P48" s="493">
        <v>45933.141712963</v>
      </c>
      <c r="Q48">
        <v>1</v>
      </c>
      <c r="R48">
        <v>0</v>
      </c>
      <c r="S48">
        <v>0</v>
      </c>
      <c r="T48">
        <v>6</v>
      </c>
      <c r="U48">
        <v>44</v>
      </c>
      <c r="V48">
        <v>40</v>
      </c>
      <c r="W48">
        <v>86</v>
      </c>
      <c r="X48">
        <v>43</v>
      </c>
      <c r="Y48">
        <v>46</v>
      </c>
      <c r="AB48">
        <v>62.541</v>
      </c>
      <c r="AD48" t="s">
        <v>510</v>
      </c>
      <c r="AE48">
        <v>1</v>
      </c>
      <c r="AF48" t="s">
        <v>511</v>
      </c>
    </row>
    <row r="49" spans="1:32">
      <c r="A49">
        <v>315988</v>
      </c>
      <c r="B49">
        <v>5170</v>
      </c>
      <c r="C49" t="s">
        <v>72</v>
      </c>
      <c r="D49">
        <v>1557</v>
      </c>
      <c r="E49">
        <v>4016568278</v>
      </c>
      <c r="F49" t="s">
        <v>509</v>
      </c>
      <c r="G49">
        <v>1</v>
      </c>
      <c r="H49" t="s">
        <v>491</v>
      </c>
      <c r="I49" t="s">
        <v>101</v>
      </c>
      <c r="J49">
        <v>32</v>
      </c>
      <c r="K49">
        <v>44</v>
      </c>
      <c r="L49">
        <v>300</v>
      </c>
      <c r="M49">
        <v>6</v>
      </c>
      <c r="N49">
        <v>24</v>
      </c>
      <c r="O49" s="493">
        <v>45933.1120601852</v>
      </c>
      <c r="P49" s="493">
        <v>45933.1420486111</v>
      </c>
      <c r="Q49">
        <v>1</v>
      </c>
      <c r="R49">
        <v>0</v>
      </c>
      <c r="S49">
        <v>0</v>
      </c>
      <c r="T49">
        <v>30</v>
      </c>
      <c r="U49">
        <v>10</v>
      </c>
      <c r="V49">
        <v>10</v>
      </c>
      <c r="W49">
        <v>21</v>
      </c>
      <c r="X49">
        <v>10</v>
      </c>
      <c r="Y49">
        <v>13</v>
      </c>
      <c r="AB49">
        <v>34.838</v>
      </c>
      <c r="AD49" t="s">
        <v>510</v>
      </c>
      <c r="AE49">
        <v>1</v>
      </c>
      <c r="AF49" t="s">
        <v>511</v>
      </c>
    </row>
    <row r="50" spans="1:32">
      <c r="A50">
        <v>315989</v>
      </c>
      <c r="B50">
        <v>5170</v>
      </c>
      <c r="C50" t="s">
        <v>72</v>
      </c>
      <c r="D50">
        <v>1558</v>
      </c>
      <c r="E50">
        <v>4016560173</v>
      </c>
      <c r="F50" t="s">
        <v>507</v>
      </c>
      <c r="G50">
        <v>1</v>
      </c>
      <c r="H50" t="s">
        <v>491</v>
      </c>
      <c r="I50" t="s">
        <v>91</v>
      </c>
      <c r="J50">
        <v>30</v>
      </c>
      <c r="K50">
        <v>100</v>
      </c>
      <c r="L50">
        <v>1000</v>
      </c>
      <c r="M50">
        <v>10</v>
      </c>
      <c r="N50">
        <v>320</v>
      </c>
      <c r="O50" s="493">
        <v>45933.1463425926</v>
      </c>
      <c r="P50" s="493">
        <v>45933.2036805556</v>
      </c>
      <c r="Q50">
        <v>1</v>
      </c>
      <c r="R50">
        <v>0</v>
      </c>
      <c r="S50">
        <v>0</v>
      </c>
      <c r="T50">
        <v>6</v>
      </c>
      <c r="U50">
        <v>34</v>
      </c>
      <c r="V50">
        <v>29</v>
      </c>
      <c r="W50">
        <v>118</v>
      </c>
      <c r="X50">
        <v>33</v>
      </c>
      <c r="Y50">
        <v>61</v>
      </c>
      <c r="AB50">
        <v>72.57</v>
      </c>
      <c r="AD50" t="s">
        <v>507</v>
      </c>
      <c r="AE50">
        <v>1</v>
      </c>
      <c r="AF50" t="s">
        <v>508</v>
      </c>
    </row>
    <row r="51" spans="1:32">
      <c r="A51">
        <v>315990</v>
      </c>
      <c r="B51">
        <v>5170</v>
      </c>
      <c r="C51" t="s">
        <v>72</v>
      </c>
      <c r="D51">
        <v>1558</v>
      </c>
      <c r="E51">
        <v>4016560173</v>
      </c>
      <c r="F51" t="s">
        <v>507</v>
      </c>
      <c r="G51">
        <v>1</v>
      </c>
      <c r="H51" t="s">
        <v>491</v>
      </c>
      <c r="I51" t="s">
        <v>98</v>
      </c>
      <c r="J51">
        <v>31</v>
      </c>
      <c r="K51">
        <v>100</v>
      </c>
      <c r="L51">
        <v>1000</v>
      </c>
      <c r="M51">
        <v>10</v>
      </c>
      <c r="N51">
        <v>240</v>
      </c>
      <c r="O51" s="493">
        <v>45933.147037037</v>
      </c>
      <c r="P51" s="493">
        <v>45933.2041550926</v>
      </c>
      <c r="Q51">
        <v>1</v>
      </c>
      <c r="R51">
        <v>0</v>
      </c>
      <c r="S51">
        <v>0</v>
      </c>
      <c r="T51">
        <v>6</v>
      </c>
      <c r="U51">
        <v>33</v>
      </c>
      <c r="V51">
        <v>30</v>
      </c>
      <c r="W51">
        <v>54</v>
      </c>
      <c r="X51">
        <v>33</v>
      </c>
      <c r="Y51">
        <v>33</v>
      </c>
      <c r="AB51">
        <v>54.473</v>
      </c>
      <c r="AD51" t="s">
        <v>507</v>
      </c>
      <c r="AE51">
        <v>1</v>
      </c>
      <c r="AF51" t="s">
        <v>508</v>
      </c>
    </row>
    <row r="52" spans="1:32">
      <c r="A52">
        <v>315991</v>
      </c>
      <c r="B52">
        <v>5170</v>
      </c>
      <c r="C52" t="s">
        <v>72</v>
      </c>
      <c r="D52">
        <v>1558</v>
      </c>
      <c r="E52">
        <v>4016560173</v>
      </c>
      <c r="F52" t="s">
        <v>507</v>
      </c>
      <c r="G52">
        <v>1</v>
      </c>
      <c r="H52" t="s">
        <v>491</v>
      </c>
      <c r="I52" t="s">
        <v>101</v>
      </c>
      <c r="J52">
        <v>32</v>
      </c>
      <c r="K52">
        <v>100</v>
      </c>
      <c r="L52">
        <v>1000</v>
      </c>
      <c r="M52">
        <v>10</v>
      </c>
      <c r="N52">
        <v>10</v>
      </c>
      <c r="O52" s="493">
        <v>45933.1476273148</v>
      </c>
      <c r="P52" s="493">
        <v>45933.2045486111</v>
      </c>
      <c r="Q52">
        <v>1</v>
      </c>
      <c r="R52">
        <v>0</v>
      </c>
      <c r="S52">
        <v>0</v>
      </c>
      <c r="T52">
        <v>30</v>
      </c>
      <c r="U52">
        <v>24</v>
      </c>
      <c r="V52">
        <v>15</v>
      </c>
      <c r="W52">
        <v>393</v>
      </c>
      <c r="X52">
        <v>15</v>
      </c>
      <c r="Y52">
        <v>16</v>
      </c>
      <c r="AB52">
        <v>22.873</v>
      </c>
      <c r="AD52" t="s">
        <v>507</v>
      </c>
      <c r="AE52">
        <v>1</v>
      </c>
      <c r="AF52" t="s">
        <v>508</v>
      </c>
    </row>
    <row r="53" spans="1:32">
      <c r="A53">
        <v>316455</v>
      </c>
      <c r="B53">
        <v>5170</v>
      </c>
      <c r="C53" t="s">
        <v>72</v>
      </c>
      <c r="D53">
        <v>1559</v>
      </c>
      <c r="E53">
        <v>4016568278</v>
      </c>
      <c r="F53" t="s">
        <v>509</v>
      </c>
      <c r="G53">
        <v>1</v>
      </c>
      <c r="H53" t="s">
        <v>494</v>
      </c>
      <c r="I53" t="s">
        <v>91</v>
      </c>
      <c r="J53">
        <v>30</v>
      </c>
      <c r="K53">
        <v>50</v>
      </c>
      <c r="L53">
        <v>300</v>
      </c>
      <c r="M53">
        <v>6</v>
      </c>
      <c r="N53">
        <v>180</v>
      </c>
      <c r="O53" s="493">
        <v>45939.1503587963</v>
      </c>
      <c r="P53" s="493">
        <v>45939.1869675926</v>
      </c>
      <c r="Q53">
        <v>1</v>
      </c>
      <c r="R53">
        <v>0</v>
      </c>
      <c r="S53">
        <v>0</v>
      </c>
      <c r="T53">
        <v>6</v>
      </c>
      <c r="U53">
        <v>29</v>
      </c>
      <c r="V53">
        <v>28</v>
      </c>
      <c r="W53">
        <v>48</v>
      </c>
      <c r="X53">
        <v>29</v>
      </c>
      <c r="Y53">
        <v>34</v>
      </c>
      <c r="AB53">
        <v>47.516</v>
      </c>
      <c r="AD53" t="s">
        <v>510</v>
      </c>
      <c r="AE53">
        <v>1</v>
      </c>
      <c r="AF53" t="s">
        <v>511</v>
      </c>
    </row>
    <row r="54" spans="1:32">
      <c r="A54">
        <v>316456</v>
      </c>
      <c r="B54">
        <v>5170</v>
      </c>
      <c r="C54" t="s">
        <v>72</v>
      </c>
      <c r="D54">
        <v>1559</v>
      </c>
      <c r="E54">
        <v>4016568278</v>
      </c>
      <c r="F54" t="s">
        <v>509</v>
      </c>
      <c r="G54">
        <v>1</v>
      </c>
      <c r="H54" t="s">
        <v>494</v>
      </c>
      <c r="I54" t="s">
        <v>98</v>
      </c>
      <c r="J54">
        <v>31</v>
      </c>
      <c r="K54">
        <v>50</v>
      </c>
      <c r="L54">
        <v>300</v>
      </c>
      <c r="M54">
        <v>6</v>
      </c>
      <c r="N54">
        <v>192</v>
      </c>
      <c r="O54" s="493">
        <v>45939.1509259259</v>
      </c>
      <c r="P54" s="493">
        <v>45939.1882175926</v>
      </c>
      <c r="Q54">
        <v>1</v>
      </c>
      <c r="R54">
        <v>0</v>
      </c>
      <c r="S54">
        <v>0</v>
      </c>
      <c r="T54">
        <v>6</v>
      </c>
      <c r="U54">
        <v>38</v>
      </c>
      <c r="V54">
        <v>36</v>
      </c>
      <c r="W54">
        <v>118</v>
      </c>
      <c r="X54">
        <v>37</v>
      </c>
      <c r="Y54">
        <v>39</v>
      </c>
      <c r="AB54">
        <v>41.86</v>
      </c>
      <c r="AD54" t="s">
        <v>510</v>
      </c>
      <c r="AE54">
        <v>1</v>
      </c>
      <c r="AF54" t="s">
        <v>511</v>
      </c>
    </row>
    <row r="55" spans="1:32">
      <c r="A55">
        <v>316457</v>
      </c>
      <c r="B55">
        <v>5170</v>
      </c>
      <c r="C55" t="s">
        <v>72</v>
      </c>
      <c r="D55">
        <v>1559</v>
      </c>
      <c r="E55">
        <v>4016568278</v>
      </c>
      <c r="F55" t="s">
        <v>509</v>
      </c>
      <c r="G55">
        <v>1</v>
      </c>
      <c r="H55" t="s">
        <v>494</v>
      </c>
      <c r="I55" t="s">
        <v>101</v>
      </c>
      <c r="J55">
        <v>32</v>
      </c>
      <c r="K55">
        <v>50</v>
      </c>
      <c r="L55">
        <v>300</v>
      </c>
      <c r="M55">
        <v>6</v>
      </c>
      <c r="N55">
        <v>48</v>
      </c>
      <c r="O55" s="493">
        <v>45939.1603356482</v>
      </c>
      <c r="P55" s="493">
        <v>45939.1928703704</v>
      </c>
      <c r="Q55">
        <v>1</v>
      </c>
      <c r="R55">
        <v>0</v>
      </c>
      <c r="S55">
        <v>0</v>
      </c>
      <c r="T55">
        <v>30</v>
      </c>
      <c r="U55">
        <v>59</v>
      </c>
      <c r="V55">
        <v>43</v>
      </c>
      <c r="W55">
        <v>506</v>
      </c>
      <c r="X55">
        <v>45</v>
      </c>
      <c r="Y55">
        <v>47</v>
      </c>
      <c r="AB55">
        <v>83.28</v>
      </c>
      <c r="AD55" t="s">
        <v>510</v>
      </c>
      <c r="AE55">
        <v>1</v>
      </c>
      <c r="AF55" t="s">
        <v>511</v>
      </c>
    </row>
    <row r="56" spans="1:32">
      <c r="A56">
        <v>315994</v>
      </c>
      <c r="B56">
        <v>5170</v>
      </c>
      <c r="C56" t="s">
        <v>72</v>
      </c>
      <c r="D56">
        <v>1560</v>
      </c>
      <c r="E56">
        <v>4016572005</v>
      </c>
      <c r="F56" t="s">
        <v>512</v>
      </c>
      <c r="G56">
        <v>1</v>
      </c>
      <c r="H56" t="s">
        <v>491</v>
      </c>
      <c r="I56" t="s">
        <v>101</v>
      </c>
      <c r="J56">
        <v>32</v>
      </c>
      <c r="K56">
        <v>10</v>
      </c>
      <c r="L56">
        <v>90</v>
      </c>
      <c r="M56">
        <v>9</v>
      </c>
      <c r="N56">
        <v>99</v>
      </c>
      <c r="O56" s="493">
        <v>45933.2437152778</v>
      </c>
      <c r="P56" s="493">
        <v>45933.2502546296</v>
      </c>
      <c r="Q56">
        <v>1</v>
      </c>
      <c r="R56">
        <v>0</v>
      </c>
      <c r="S56">
        <v>0</v>
      </c>
      <c r="T56">
        <v>30</v>
      </c>
      <c r="U56">
        <v>57</v>
      </c>
      <c r="V56">
        <v>48</v>
      </c>
      <c r="W56">
        <v>95</v>
      </c>
      <c r="X56">
        <v>48.5</v>
      </c>
      <c r="Y56">
        <v>52</v>
      </c>
      <c r="AB56">
        <v>158.359</v>
      </c>
      <c r="AD56" t="s">
        <v>513</v>
      </c>
      <c r="AE56">
        <v>1</v>
      </c>
      <c r="AF56">
        <v>92412091</v>
      </c>
    </row>
    <row r="57" spans="1:32">
      <c r="A57">
        <v>315992</v>
      </c>
      <c r="B57">
        <v>5170</v>
      </c>
      <c r="C57" t="s">
        <v>72</v>
      </c>
      <c r="D57">
        <v>1560</v>
      </c>
      <c r="E57">
        <v>4016572005</v>
      </c>
      <c r="F57" t="s">
        <v>512</v>
      </c>
      <c r="G57">
        <v>1</v>
      </c>
      <c r="H57" t="s">
        <v>491</v>
      </c>
      <c r="I57" t="s">
        <v>91</v>
      </c>
      <c r="J57">
        <v>30</v>
      </c>
      <c r="K57">
        <v>10</v>
      </c>
      <c r="L57">
        <v>90</v>
      </c>
      <c r="M57">
        <v>9</v>
      </c>
      <c r="N57">
        <v>423</v>
      </c>
      <c r="O57" s="493">
        <v>45933.2413657407</v>
      </c>
      <c r="P57" s="493">
        <v>45933.248125</v>
      </c>
      <c r="Q57">
        <v>1</v>
      </c>
      <c r="R57">
        <v>0</v>
      </c>
      <c r="S57">
        <v>0</v>
      </c>
      <c r="T57">
        <v>6</v>
      </c>
      <c r="U57">
        <v>58</v>
      </c>
      <c r="V57">
        <v>45</v>
      </c>
      <c r="W57">
        <v>154</v>
      </c>
      <c r="X57">
        <v>46</v>
      </c>
      <c r="Y57">
        <v>49</v>
      </c>
      <c r="AB57">
        <v>90.103</v>
      </c>
      <c r="AD57" t="s">
        <v>513</v>
      </c>
      <c r="AE57">
        <v>1</v>
      </c>
      <c r="AF57">
        <v>92412091</v>
      </c>
    </row>
    <row r="58" spans="1:32">
      <c r="A58">
        <v>315993</v>
      </c>
      <c r="B58">
        <v>5170</v>
      </c>
      <c r="C58" t="s">
        <v>72</v>
      </c>
      <c r="D58">
        <v>1560</v>
      </c>
      <c r="E58">
        <v>4016572005</v>
      </c>
      <c r="F58" t="s">
        <v>512</v>
      </c>
      <c r="G58">
        <v>1</v>
      </c>
      <c r="H58" t="s">
        <v>491</v>
      </c>
      <c r="I58" t="s">
        <v>98</v>
      </c>
      <c r="J58">
        <v>31</v>
      </c>
      <c r="K58">
        <v>10</v>
      </c>
      <c r="L58">
        <v>90</v>
      </c>
      <c r="M58">
        <v>9</v>
      </c>
      <c r="N58">
        <v>261</v>
      </c>
      <c r="O58" s="493">
        <v>45933.2419560185</v>
      </c>
      <c r="P58" s="493">
        <v>45933.2486574074</v>
      </c>
      <c r="Q58">
        <v>1</v>
      </c>
      <c r="R58">
        <v>0</v>
      </c>
      <c r="S58">
        <v>0</v>
      </c>
      <c r="T58">
        <v>6</v>
      </c>
      <c r="U58">
        <v>41</v>
      </c>
      <c r="V58">
        <v>40</v>
      </c>
      <c r="W58">
        <v>45</v>
      </c>
      <c r="X58">
        <v>40</v>
      </c>
      <c r="Y58">
        <v>44</v>
      </c>
      <c r="AB58">
        <v>57.444</v>
      </c>
      <c r="AD58" t="s">
        <v>513</v>
      </c>
      <c r="AE58">
        <v>1</v>
      </c>
      <c r="AF58">
        <v>92412091</v>
      </c>
    </row>
    <row r="59" spans="1:32">
      <c r="A59">
        <v>316088</v>
      </c>
      <c r="B59">
        <v>5170</v>
      </c>
      <c r="C59" t="s">
        <v>72</v>
      </c>
      <c r="D59">
        <v>1561</v>
      </c>
      <c r="E59">
        <v>4016541000</v>
      </c>
      <c r="F59" t="s">
        <v>514</v>
      </c>
      <c r="G59">
        <v>1</v>
      </c>
      <c r="H59" t="s">
        <v>491</v>
      </c>
      <c r="I59" t="s">
        <v>91</v>
      </c>
      <c r="J59">
        <v>30</v>
      </c>
      <c r="K59">
        <v>132</v>
      </c>
      <c r="L59">
        <v>2106</v>
      </c>
      <c r="M59">
        <v>9</v>
      </c>
      <c r="N59">
        <v>99</v>
      </c>
      <c r="O59" s="493">
        <v>45934.3084722222</v>
      </c>
      <c r="P59" s="493">
        <v>45934.3819907407</v>
      </c>
      <c r="Q59">
        <v>1</v>
      </c>
      <c r="R59">
        <v>0</v>
      </c>
      <c r="S59">
        <v>0</v>
      </c>
      <c r="T59">
        <v>6</v>
      </c>
      <c r="U59">
        <v>17</v>
      </c>
      <c r="V59">
        <v>10</v>
      </c>
      <c r="W59">
        <v>131</v>
      </c>
      <c r="X59">
        <v>16</v>
      </c>
      <c r="Y59">
        <v>19</v>
      </c>
      <c r="AB59">
        <v>22.396</v>
      </c>
      <c r="AD59" t="s">
        <v>515</v>
      </c>
      <c r="AE59">
        <v>1</v>
      </c>
      <c r="AF59" t="s">
        <v>516</v>
      </c>
    </row>
    <row r="60" spans="1:32">
      <c r="A60">
        <v>316089</v>
      </c>
      <c r="B60">
        <v>5170</v>
      </c>
      <c r="C60" t="s">
        <v>72</v>
      </c>
      <c r="D60">
        <v>1561</v>
      </c>
      <c r="E60">
        <v>4016541000</v>
      </c>
      <c r="F60" t="s">
        <v>514</v>
      </c>
      <c r="G60">
        <v>1</v>
      </c>
      <c r="H60" t="s">
        <v>491</v>
      </c>
      <c r="I60" t="s">
        <v>98</v>
      </c>
      <c r="J60">
        <v>31</v>
      </c>
      <c r="K60">
        <v>148</v>
      </c>
      <c r="L60">
        <v>2106</v>
      </c>
      <c r="M60">
        <v>9</v>
      </c>
      <c r="N60">
        <v>117</v>
      </c>
      <c r="O60" s="493">
        <v>45934.3211805556</v>
      </c>
      <c r="P60" s="493">
        <v>45934.3827314815</v>
      </c>
      <c r="Q60">
        <v>1</v>
      </c>
      <c r="R60">
        <v>0</v>
      </c>
      <c r="S60">
        <v>0</v>
      </c>
      <c r="T60">
        <v>6</v>
      </c>
      <c r="U60">
        <v>21</v>
      </c>
      <c r="V60">
        <v>18</v>
      </c>
      <c r="W60">
        <v>24</v>
      </c>
      <c r="X60">
        <v>21</v>
      </c>
      <c r="Y60">
        <v>21</v>
      </c>
      <c r="AB60">
        <v>27.834</v>
      </c>
      <c r="AD60" t="s">
        <v>515</v>
      </c>
      <c r="AE60">
        <v>1</v>
      </c>
      <c r="AF60" t="s">
        <v>516</v>
      </c>
    </row>
    <row r="61" spans="1:32">
      <c r="A61">
        <v>316090</v>
      </c>
      <c r="B61">
        <v>5170</v>
      </c>
      <c r="C61" t="s">
        <v>72</v>
      </c>
      <c r="D61">
        <v>1561</v>
      </c>
      <c r="E61">
        <v>4016541000</v>
      </c>
      <c r="F61" t="s">
        <v>514</v>
      </c>
      <c r="G61">
        <v>1</v>
      </c>
      <c r="H61" t="s">
        <v>491</v>
      </c>
      <c r="I61" t="s">
        <v>101</v>
      </c>
      <c r="J61">
        <v>32</v>
      </c>
      <c r="K61">
        <v>74</v>
      </c>
      <c r="L61">
        <v>2106</v>
      </c>
      <c r="M61">
        <v>9</v>
      </c>
      <c r="N61">
        <v>18</v>
      </c>
      <c r="O61" s="493">
        <v>45934.3127893519</v>
      </c>
      <c r="P61" s="493">
        <v>45934.3826273148</v>
      </c>
      <c r="Q61">
        <v>1</v>
      </c>
      <c r="R61">
        <v>0</v>
      </c>
      <c r="S61">
        <v>0</v>
      </c>
      <c r="T61">
        <v>30</v>
      </c>
      <c r="U61">
        <v>13</v>
      </c>
      <c r="V61">
        <v>10</v>
      </c>
      <c r="W61">
        <v>161</v>
      </c>
      <c r="X61">
        <v>10</v>
      </c>
      <c r="Y61">
        <v>13</v>
      </c>
      <c r="AB61">
        <v>26.567</v>
      </c>
      <c r="AD61" t="s">
        <v>515</v>
      </c>
      <c r="AE61">
        <v>1</v>
      </c>
      <c r="AF61" t="s">
        <v>516</v>
      </c>
    </row>
    <row r="62" spans="1:32">
      <c r="A62">
        <v>315995</v>
      </c>
      <c r="B62">
        <v>5170</v>
      </c>
      <c r="C62" t="s">
        <v>72</v>
      </c>
      <c r="D62">
        <v>1561</v>
      </c>
      <c r="E62">
        <v>4016541000</v>
      </c>
      <c r="F62" t="s">
        <v>514</v>
      </c>
      <c r="G62">
        <v>1</v>
      </c>
      <c r="H62" t="s">
        <v>491</v>
      </c>
      <c r="I62" t="s">
        <v>91</v>
      </c>
      <c r="J62">
        <v>30</v>
      </c>
      <c r="K62">
        <v>71</v>
      </c>
      <c r="L62">
        <v>2106</v>
      </c>
      <c r="M62">
        <v>9</v>
      </c>
      <c r="N62">
        <v>99</v>
      </c>
      <c r="O62" s="493">
        <v>45933.2557175926</v>
      </c>
      <c r="P62" s="493">
        <v>45933.2910648148</v>
      </c>
      <c r="Q62">
        <v>1</v>
      </c>
      <c r="R62">
        <v>0</v>
      </c>
      <c r="S62">
        <v>0</v>
      </c>
      <c r="T62">
        <v>6</v>
      </c>
      <c r="U62">
        <v>17</v>
      </c>
      <c r="V62">
        <v>15</v>
      </c>
      <c r="W62">
        <v>68</v>
      </c>
      <c r="X62">
        <v>16</v>
      </c>
      <c r="Y62">
        <v>19</v>
      </c>
      <c r="AB62">
        <v>22.396</v>
      </c>
      <c r="AD62" t="s">
        <v>515</v>
      </c>
      <c r="AE62">
        <v>1</v>
      </c>
      <c r="AF62" t="s">
        <v>516</v>
      </c>
    </row>
    <row r="63" spans="1:32">
      <c r="A63">
        <v>315996</v>
      </c>
      <c r="B63">
        <v>5170</v>
      </c>
      <c r="C63" t="s">
        <v>72</v>
      </c>
      <c r="D63">
        <v>1561</v>
      </c>
      <c r="E63">
        <v>4016541000</v>
      </c>
      <c r="F63" t="s">
        <v>514</v>
      </c>
      <c r="G63">
        <v>1</v>
      </c>
      <c r="H63" t="s">
        <v>491</v>
      </c>
      <c r="I63" t="s">
        <v>98</v>
      </c>
      <c r="J63">
        <v>31</v>
      </c>
      <c r="K63">
        <v>71</v>
      </c>
      <c r="L63">
        <v>2106</v>
      </c>
      <c r="M63">
        <v>9</v>
      </c>
      <c r="N63">
        <v>117</v>
      </c>
      <c r="O63" s="493">
        <v>45933.2560532407</v>
      </c>
      <c r="P63" s="493">
        <v>45933.2913773148</v>
      </c>
      <c r="Q63">
        <v>1</v>
      </c>
      <c r="R63">
        <v>0</v>
      </c>
      <c r="S63">
        <v>0</v>
      </c>
      <c r="T63">
        <v>6</v>
      </c>
      <c r="U63">
        <v>23</v>
      </c>
      <c r="V63">
        <v>18</v>
      </c>
      <c r="W63">
        <v>173</v>
      </c>
      <c r="X63">
        <v>21</v>
      </c>
      <c r="Y63">
        <v>21</v>
      </c>
      <c r="AB63">
        <v>27.834</v>
      </c>
      <c r="AD63" t="s">
        <v>515</v>
      </c>
      <c r="AE63">
        <v>1</v>
      </c>
      <c r="AF63" t="s">
        <v>516</v>
      </c>
    </row>
    <row r="64" spans="1:32">
      <c r="A64">
        <v>315997</v>
      </c>
      <c r="B64">
        <v>5170</v>
      </c>
      <c r="C64" t="s">
        <v>72</v>
      </c>
      <c r="D64">
        <v>1561</v>
      </c>
      <c r="E64">
        <v>4016541000</v>
      </c>
      <c r="F64" t="s">
        <v>514</v>
      </c>
      <c r="G64">
        <v>1</v>
      </c>
      <c r="H64" t="s">
        <v>491</v>
      </c>
      <c r="I64" t="s">
        <v>101</v>
      </c>
      <c r="J64">
        <v>32</v>
      </c>
      <c r="K64">
        <v>31</v>
      </c>
      <c r="L64">
        <v>2106</v>
      </c>
      <c r="M64">
        <v>9</v>
      </c>
      <c r="N64">
        <v>18</v>
      </c>
      <c r="O64" s="493">
        <v>45933.2569328704</v>
      </c>
      <c r="P64" s="493">
        <v>45933.290462963</v>
      </c>
      <c r="Q64">
        <v>1</v>
      </c>
      <c r="R64">
        <v>0</v>
      </c>
      <c r="S64">
        <v>0</v>
      </c>
      <c r="T64">
        <v>30</v>
      </c>
      <c r="U64">
        <v>11</v>
      </c>
      <c r="V64">
        <v>10</v>
      </c>
      <c r="W64">
        <v>44</v>
      </c>
      <c r="X64">
        <v>10</v>
      </c>
      <c r="Y64">
        <v>13</v>
      </c>
      <c r="AB64">
        <v>26.567</v>
      </c>
      <c r="AD64" t="s">
        <v>515</v>
      </c>
      <c r="AE64">
        <v>1</v>
      </c>
      <c r="AF64" t="s">
        <v>516</v>
      </c>
    </row>
    <row r="65" spans="1:32">
      <c r="A65">
        <v>316091</v>
      </c>
      <c r="B65">
        <v>5170</v>
      </c>
      <c r="C65" t="s">
        <v>72</v>
      </c>
      <c r="D65">
        <v>1562</v>
      </c>
      <c r="E65">
        <v>4016572005</v>
      </c>
      <c r="F65" t="s">
        <v>512</v>
      </c>
      <c r="G65">
        <v>1</v>
      </c>
      <c r="H65" t="s">
        <v>494</v>
      </c>
      <c r="I65" t="s">
        <v>91</v>
      </c>
      <c r="J65">
        <v>30</v>
      </c>
      <c r="K65">
        <v>10</v>
      </c>
      <c r="L65">
        <v>90</v>
      </c>
      <c r="M65">
        <v>9</v>
      </c>
      <c r="N65">
        <v>333</v>
      </c>
      <c r="O65" s="493">
        <v>45934.3905902778</v>
      </c>
      <c r="P65" s="493">
        <v>45934.3996064815</v>
      </c>
      <c r="Q65">
        <v>1</v>
      </c>
      <c r="R65">
        <v>0</v>
      </c>
      <c r="S65">
        <v>0</v>
      </c>
      <c r="T65">
        <v>6</v>
      </c>
      <c r="U65">
        <v>58</v>
      </c>
      <c r="V65">
        <v>47</v>
      </c>
      <c r="W65">
        <v>119</v>
      </c>
      <c r="X65">
        <v>51</v>
      </c>
      <c r="Y65">
        <v>47</v>
      </c>
      <c r="AB65">
        <v>84.833</v>
      </c>
      <c r="AD65" t="s">
        <v>513</v>
      </c>
      <c r="AE65">
        <v>1</v>
      </c>
      <c r="AF65">
        <v>92412091</v>
      </c>
    </row>
    <row r="66" spans="1:32">
      <c r="A66">
        <v>316092</v>
      </c>
      <c r="B66">
        <v>5170</v>
      </c>
      <c r="C66" t="s">
        <v>72</v>
      </c>
      <c r="D66">
        <v>1562</v>
      </c>
      <c r="E66">
        <v>4016572005</v>
      </c>
      <c r="F66" t="s">
        <v>512</v>
      </c>
      <c r="G66">
        <v>1</v>
      </c>
      <c r="H66" t="s">
        <v>494</v>
      </c>
      <c r="I66" t="s">
        <v>98</v>
      </c>
      <c r="J66">
        <v>31</v>
      </c>
      <c r="K66">
        <v>10</v>
      </c>
      <c r="L66">
        <v>90</v>
      </c>
      <c r="M66">
        <v>9</v>
      </c>
      <c r="N66">
        <v>216</v>
      </c>
      <c r="O66" s="493">
        <v>45934.3921412037</v>
      </c>
      <c r="P66" s="493">
        <v>45934.4005902778</v>
      </c>
      <c r="Q66">
        <v>1</v>
      </c>
      <c r="R66">
        <v>0</v>
      </c>
      <c r="S66">
        <v>0</v>
      </c>
      <c r="T66">
        <v>6</v>
      </c>
      <c r="U66">
        <v>54</v>
      </c>
      <c r="V66">
        <v>43</v>
      </c>
      <c r="W66">
        <v>129</v>
      </c>
      <c r="X66">
        <v>45.5</v>
      </c>
      <c r="Y66">
        <v>45</v>
      </c>
      <c r="AB66">
        <v>51.626</v>
      </c>
      <c r="AD66" t="s">
        <v>513</v>
      </c>
      <c r="AE66">
        <v>1</v>
      </c>
      <c r="AF66">
        <v>92412091</v>
      </c>
    </row>
    <row r="67" spans="1:32">
      <c r="A67">
        <v>316093</v>
      </c>
      <c r="B67">
        <v>5170</v>
      </c>
      <c r="C67" t="s">
        <v>72</v>
      </c>
      <c r="D67">
        <v>1562</v>
      </c>
      <c r="E67">
        <v>4016572005</v>
      </c>
      <c r="F67" t="s">
        <v>512</v>
      </c>
      <c r="G67">
        <v>1</v>
      </c>
      <c r="H67" t="s">
        <v>494</v>
      </c>
      <c r="I67" t="s">
        <v>101</v>
      </c>
      <c r="J67">
        <v>32</v>
      </c>
      <c r="K67">
        <v>10</v>
      </c>
      <c r="L67">
        <v>90</v>
      </c>
      <c r="M67">
        <v>9</v>
      </c>
      <c r="N67">
        <v>54</v>
      </c>
      <c r="O67" s="493">
        <v>45934.3968402778</v>
      </c>
      <c r="P67" s="493">
        <v>45934.4019675926</v>
      </c>
      <c r="Q67">
        <v>1</v>
      </c>
      <c r="R67">
        <v>0</v>
      </c>
      <c r="S67">
        <v>0</v>
      </c>
      <c r="T67">
        <v>30</v>
      </c>
      <c r="U67">
        <v>67</v>
      </c>
      <c r="V67">
        <v>37</v>
      </c>
      <c r="W67">
        <v>340</v>
      </c>
      <c r="X67">
        <v>37</v>
      </c>
      <c r="Y67">
        <v>36</v>
      </c>
      <c r="AB67">
        <v>83.366</v>
      </c>
      <c r="AD67" t="s">
        <v>513</v>
      </c>
      <c r="AE67">
        <v>1</v>
      </c>
      <c r="AF67">
        <v>92412091</v>
      </c>
    </row>
    <row r="68" spans="1:32">
      <c r="A68">
        <v>316094</v>
      </c>
      <c r="B68">
        <v>5170</v>
      </c>
      <c r="C68" t="s">
        <v>72</v>
      </c>
      <c r="D68">
        <v>1563</v>
      </c>
      <c r="E68">
        <v>4016541000</v>
      </c>
      <c r="F68" t="s">
        <v>514</v>
      </c>
      <c r="G68">
        <v>1</v>
      </c>
      <c r="H68" t="s">
        <v>494</v>
      </c>
      <c r="I68" t="s">
        <v>91</v>
      </c>
      <c r="J68">
        <v>30</v>
      </c>
      <c r="K68">
        <v>234</v>
      </c>
      <c r="L68">
        <v>2106</v>
      </c>
      <c r="M68">
        <v>9</v>
      </c>
      <c r="N68">
        <v>342</v>
      </c>
      <c r="O68" s="493">
        <v>45934.4090740741</v>
      </c>
      <c r="P68" s="493">
        <v>45934.546712963</v>
      </c>
      <c r="Q68">
        <v>1</v>
      </c>
      <c r="R68">
        <v>0</v>
      </c>
      <c r="S68">
        <v>0</v>
      </c>
      <c r="T68">
        <v>6</v>
      </c>
      <c r="U68">
        <v>42</v>
      </c>
      <c r="V68">
        <v>36</v>
      </c>
      <c r="W68">
        <v>189</v>
      </c>
      <c r="X68">
        <v>38</v>
      </c>
      <c r="Y68">
        <v>41</v>
      </c>
      <c r="AB68">
        <v>72.383</v>
      </c>
      <c r="AD68" t="s">
        <v>515</v>
      </c>
      <c r="AE68">
        <v>1</v>
      </c>
      <c r="AF68" t="s">
        <v>516</v>
      </c>
    </row>
    <row r="69" spans="1:32">
      <c r="A69">
        <v>316095</v>
      </c>
      <c r="B69">
        <v>5170</v>
      </c>
      <c r="C69" t="s">
        <v>72</v>
      </c>
      <c r="D69">
        <v>1563</v>
      </c>
      <c r="E69">
        <v>4016541000</v>
      </c>
      <c r="F69" t="s">
        <v>514</v>
      </c>
      <c r="G69">
        <v>1</v>
      </c>
      <c r="H69" t="s">
        <v>494</v>
      </c>
      <c r="I69" t="s">
        <v>98</v>
      </c>
      <c r="J69">
        <v>31</v>
      </c>
      <c r="K69">
        <v>234</v>
      </c>
      <c r="L69">
        <v>2106</v>
      </c>
      <c r="M69">
        <v>9</v>
      </c>
      <c r="N69">
        <v>207</v>
      </c>
      <c r="O69" s="493">
        <v>45934.4096643518</v>
      </c>
      <c r="P69" s="493">
        <v>45934.5500925926</v>
      </c>
      <c r="Q69">
        <v>1</v>
      </c>
      <c r="R69">
        <v>0</v>
      </c>
      <c r="S69">
        <v>0</v>
      </c>
      <c r="T69">
        <v>6</v>
      </c>
      <c r="U69">
        <v>44</v>
      </c>
      <c r="V69">
        <v>39</v>
      </c>
      <c r="W69">
        <v>167</v>
      </c>
      <c r="X69">
        <v>42</v>
      </c>
      <c r="Y69">
        <v>45</v>
      </c>
      <c r="AB69">
        <v>46.494</v>
      </c>
      <c r="AD69" t="s">
        <v>515</v>
      </c>
      <c r="AE69">
        <v>1</v>
      </c>
      <c r="AF69" t="s">
        <v>516</v>
      </c>
    </row>
    <row r="70" spans="1:32">
      <c r="A70">
        <v>316096</v>
      </c>
      <c r="B70">
        <v>5170</v>
      </c>
      <c r="C70" t="s">
        <v>72</v>
      </c>
      <c r="D70">
        <v>1563</v>
      </c>
      <c r="E70">
        <v>4016541000</v>
      </c>
      <c r="F70" t="s">
        <v>514</v>
      </c>
      <c r="G70">
        <v>1</v>
      </c>
      <c r="H70" t="s">
        <v>494</v>
      </c>
      <c r="I70" t="s">
        <v>101</v>
      </c>
      <c r="J70">
        <v>32</v>
      </c>
      <c r="K70">
        <v>234</v>
      </c>
      <c r="L70">
        <v>2106</v>
      </c>
      <c r="M70">
        <v>9</v>
      </c>
      <c r="N70">
        <v>45</v>
      </c>
      <c r="O70" s="493">
        <v>45934.4109490741</v>
      </c>
      <c r="P70" s="493">
        <v>45934.5507175926</v>
      </c>
      <c r="Q70">
        <v>1</v>
      </c>
      <c r="R70">
        <v>0</v>
      </c>
      <c r="S70">
        <v>0</v>
      </c>
      <c r="T70">
        <v>30</v>
      </c>
      <c r="U70">
        <v>33</v>
      </c>
      <c r="V70">
        <v>29</v>
      </c>
      <c r="W70">
        <v>191</v>
      </c>
      <c r="X70">
        <v>32</v>
      </c>
      <c r="Y70">
        <v>36</v>
      </c>
      <c r="AB70">
        <v>68.246</v>
      </c>
      <c r="AD70" t="s">
        <v>515</v>
      </c>
      <c r="AE70">
        <v>1</v>
      </c>
      <c r="AF70" t="s">
        <v>516</v>
      </c>
    </row>
    <row r="71" spans="1:32">
      <c r="A71">
        <v>316097</v>
      </c>
      <c r="B71">
        <v>5170</v>
      </c>
      <c r="C71" t="s">
        <v>72</v>
      </c>
      <c r="D71">
        <v>1564</v>
      </c>
      <c r="E71">
        <v>4016571200</v>
      </c>
      <c r="F71" t="s">
        <v>517</v>
      </c>
      <c r="G71">
        <v>1</v>
      </c>
      <c r="H71" t="s">
        <v>491</v>
      </c>
      <c r="I71" t="s">
        <v>91</v>
      </c>
      <c r="J71">
        <v>30</v>
      </c>
      <c r="K71">
        <v>25</v>
      </c>
      <c r="L71">
        <v>100</v>
      </c>
      <c r="M71">
        <v>4</v>
      </c>
      <c r="N71">
        <v>716</v>
      </c>
      <c r="O71" s="493">
        <v>45934.6065046296</v>
      </c>
      <c r="P71" s="493">
        <v>45934.6398726852</v>
      </c>
      <c r="Q71">
        <v>1</v>
      </c>
      <c r="R71">
        <v>0</v>
      </c>
      <c r="S71">
        <v>0</v>
      </c>
      <c r="T71">
        <v>6</v>
      </c>
      <c r="U71">
        <v>112</v>
      </c>
      <c r="V71">
        <v>101</v>
      </c>
      <c r="W71">
        <v>325</v>
      </c>
      <c r="X71">
        <v>102</v>
      </c>
      <c r="Y71">
        <v>108</v>
      </c>
      <c r="AB71">
        <v>149.53</v>
      </c>
      <c r="AD71" t="s">
        <v>518</v>
      </c>
      <c r="AE71">
        <v>1</v>
      </c>
      <c r="AF71" t="s">
        <v>519</v>
      </c>
    </row>
    <row r="72" spans="1:32">
      <c r="A72">
        <v>316098</v>
      </c>
      <c r="B72">
        <v>5170</v>
      </c>
      <c r="C72" t="s">
        <v>72</v>
      </c>
      <c r="D72">
        <v>1564</v>
      </c>
      <c r="E72">
        <v>4016571200</v>
      </c>
      <c r="F72" t="s">
        <v>517</v>
      </c>
      <c r="G72">
        <v>1</v>
      </c>
      <c r="H72" t="s">
        <v>491</v>
      </c>
      <c r="I72" t="s">
        <v>98</v>
      </c>
      <c r="J72">
        <v>31</v>
      </c>
      <c r="K72">
        <v>25</v>
      </c>
      <c r="L72">
        <v>100</v>
      </c>
      <c r="M72">
        <v>4</v>
      </c>
      <c r="N72">
        <v>744</v>
      </c>
      <c r="O72" s="493">
        <v>45934.6076388889</v>
      </c>
      <c r="P72" s="493">
        <v>45934.6409953704</v>
      </c>
      <c r="Q72">
        <v>1</v>
      </c>
      <c r="R72">
        <v>0</v>
      </c>
      <c r="S72">
        <v>0</v>
      </c>
      <c r="T72">
        <v>6</v>
      </c>
      <c r="U72">
        <v>99</v>
      </c>
      <c r="V72">
        <v>86</v>
      </c>
      <c r="W72">
        <v>246</v>
      </c>
      <c r="X72">
        <v>90</v>
      </c>
      <c r="Y72">
        <v>99</v>
      </c>
      <c r="AB72">
        <v>165.992</v>
      </c>
      <c r="AD72" t="s">
        <v>518</v>
      </c>
      <c r="AE72">
        <v>1</v>
      </c>
      <c r="AF72" t="s">
        <v>519</v>
      </c>
    </row>
    <row r="73" spans="1:32">
      <c r="A73">
        <v>316099</v>
      </c>
      <c r="B73">
        <v>5170</v>
      </c>
      <c r="C73" t="s">
        <v>72</v>
      </c>
      <c r="D73">
        <v>1564</v>
      </c>
      <c r="E73">
        <v>4016571200</v>
      </c>
      <c r="F73" t="s">
        <v>517</v>
      </c>
      <c r="G73">
        <v>1</v>
      </c>
      <c r="H73" t="s">
        <v>491</v>
      </c>
      <c r="I73" t="s">
        <v>101</v>
      </c>
      <c r="J73">
        <v>32</v>
      </c>
      <c r="K73">
        <v>25</v>
      </c>
      <c r="L73">
        <v>100</v>
      </c>
      <c r="M73">
        <v>4</v>
      </c>
      <c r="N73">
        <v>128</v>
      </c>
      <c r="O73" s="493">
        <v>45934.6091435185</v>
      </c>
      <c r="P73" s="493">
        <v>45934.6418981481</v>
      </c>
      <c r="Q73">
        <v>1</v>
      </c>
      <c r="R73">
        <v>0</v>
      </c>
      <c r="S73">
        <v>0</v>
      </c>
      <c r="T73">
        <v>30</v>
      </c>
      <c r="U73">
        <v>58</v>
      </c>
      <c r="V73">
        <v>57</v>
      </c>
      <c r="W73">
        <v>89</v>
      </c>
      <c r="X73">
        <v>57</v>
      </c>
      <c r="Y73">
        <v>61</v>
      </c>
      <c r="AB73">
        <v>184.225</v>
      </c>
      <c r="AD73" t="s">
        <v>518</v>
      </c>
      <c r="AE73">
        <v>1</v>
      </c>
      <c r="AF73" t="s">
        <v>519</v>
      </c>
    </row>
    <row r="74" spans="1:32">
      <c r="A74">
        <v>316100</v>
      </c>
      <c r="B74">
        <v>5170</v>
      </c>
      <c r="C74" t="s">
        <v>72</v>
      </c>
      <c r="D74">
        <v>1564</v>
      </c>
      <c r="E74">
        <v>4016572003</v>
      </c>
      <c r="F74" t="s">
        <v>517</v>
      </c>
      <c r="G74">
        <v>1</v>
      </c>
      <c r="H74" t="s">
        <v>491</v>
      </c>
      <c r="I74" t="s">
        <v>91</v>
      </c>
      <c r="J74">
        <v>30</v>
      </c>
      <c r="K74">
        <v>20</v>
      </c>
      <c r="L74">
        <v>80</v>
      </c>
      <c r="M74">
        <v>4</v>
      </c>
      <c r="N74">
        <v>716</v>
      </c>
      <c r="O74" s="493">
        <v>45934.5713194444</v>
      </c>
      <c r="P74" s="493">
        <v>45934.5991782407</v>
      </c>
      <c r="Q74">
        <v>1</v>
      </c>
      <c r="R74">
        <v>0</v>
      </c>
      <c r="S74">
        <v>0</v>
      </c>
      <c r="T74">
        <v>6</v>
      </c>
      <c r="U74">
        <v>120</v>
      </c>
      <c r="V74">
        <v>101</v>
      </c>
      <c r="W74">
        <v>349</v>
      </c>
      <c r="X74">
        <v>102</v>
      </c>
      <c r="Y74">
        <v>108</v>
      </c>
      <c r="AB74">
        <v>149.53</v>
      </c>
      <c r="AD74" t="s">
        <v>520</v>
      </c>
      <c r="AE74">
        <v>1</v>
      </c>
      <c r="AF74" t="s">
        <v>519</v>
      </c>
    </row>
    <row r="75" spans="1:32">
      <c r="A75">
        <v>316101</v>
      </c>
      <c r="B75">
        <v>5170</v>
      </c>
      <c r="C75" t="s">
        <v>72</v>
      </c>
      <c r="D75">
        <v>1564</v>
      </c>
      <c r="E75">
        <v>4016572003</v>
      </c>
      <c r="F75" t="s">
        <v>517</v>
      </c>
      <c r="G75">
        <v>1</v>
      </c>
      <c r="H75" t="s">
        <v>491</v>
      </c>
      <c r="I75" t="s">
        <v>98</v>
      </c>
      <c r="J75">
        <v>31</v>
      </c>
      <c r="K75">
        <v>20</v>
      </c>
      <c r="L75">
        <v>80</v>
      </c>
      <c r="M75">
        <v>4</v>
      </c>
      <c r="N75">
        <v>744</v>
      </c>
      <c r="O75" s="493">
        <v>45934.5725578704</v>
      </c>
      <c r="P75" s="493">
        <v>45934.6003472222</v>
      </c>
      <c r="Q75">
        <v>1</v>
      </c>
      <c r="R75">
        <v>0</v>
      </c>
      <c r="S75">
        <v>0</v>
      </c>
      <c r="T75">
        <v>6</v>
      </c>
      <c r="U75">
        <v>92</v>
      </c>
      <c r="V75">
        <v>87</v>
      </c>
      <c r="W75">
        <v>119</v>
      </c>
      <c r="X75">
        <v>90</v>
      </c>
      <c r="Y75">
        <v>99</v>
      </c>
      <c r="AB75">
        <v>165.992</v>
      </c>
      <c r="AD75" t="s">
        <v>520</v>
      </c>
      <c r="AE75">
        <v>1</v>
      </c>
      <c r="AF75" t="s">
        <v>519</v>
      </c>
    </row>
    <row r="76" spans="1:32">
      <c r="A76">
        <v>316102</v>
      </c>
      <c r="B76">
        <v>5170</v>
      </c>
      <c r="C76" t="s">
        <v>72</v>
      </c>
      <c r="D76">
        <v>1564</v>
      </c>
      <c r="E76">
        <v>4016572003</v>
      </c>
      <c r="F76" t="s">
        <v>517</v>
      </c>
      <c r="G76">
        <v>1</v>
      </c>
      <c r="H76" t="s">
        <v>491</v>
      </c>
      <c r="I76" t="s">
        <v>101</v>
      </c>
      <c r="J76">
        <v>32</v>
      </c>
      <c r="K76">
        <v>20</v>
      </c>
      <c r="L76">
        <v>80</v>
      </c>
      <c r="M76">
        <v>4</v>
      </c>
      <c r="N76">
        <v>128</v>
      </c>
      <c r="O76" s="493">
        <v>45934.5742476852</v>
      </c>
      <c r="P76" s="493">
        <v>45934.6012384259</v>
      </c>
      <c r="Q76">
        <v>1</v>
      </c>
      <c r="R76">
        <v>0</v>
      </c>
      <c r="S76">
        <v>0</v>
      </c>
      <c r="T76">
        <v>30</v>
      </c>
      <c r="U76">
        <v>86</v>
      </c>
      <c r="V76">
        <v>56</v>
      </c>
      <c r="W76">
        <v>335</v>
      </c>
      <c r="X76">
        <v>57</v>
      </c>
      <c r="Y76">
        <v>61</v>
      </c>
      <c r="AB76">
        <v>184.225</v>
      </c>
      <c r="AD76" t="s">
        <v>520</v>
      </c>
      <c r="AE76">
        <v>1</v>
      </c>
      <c r="AF76" t="s">
        <v>519</v>
      </c>
    </row>
    <row r="77" spans="1:32">
      <c r="A77">
        <v>316103</v>
      </c>
      <c r="B77">
        <v>5170</v>
      </c>
      <c r="C77" t="s">
        <v>72</v>
      </c>
      <c r="D77">
        <v>1565</v>
      </c>
      <c r="E77">
        <v>4016542005</v>
      </c>
      <c r="F77" t="s">
        <v>521</v>
      </c>
      <c r="G77">
        <v>1</v>
      </c>
      <c r="H77" t="s">
        <v>491</v>
      </c>
      <c r="I77" t="s">
        <v>91</v>
      </c>
      <c r="J77">
        <v>30</v>
      </c>
      <c r="K77">
        <v>2</v>
      </c>
      <c r="L77">
        <v>600</v>
      </c>
      <c r="M77">
        <v>2</v>
      </c>
      <c r="N77">
        <v>16</v>
      </c>
      <c r="O77" s="493">
        <v>45934.6540625</v>
      </c>
      <c r="P77" s="493">
        <v>45934.655162037</v>
      </c>
      <c r="Q77">
        <v>1</v>
      </c>
      <c r="R77">
        <v>0</v>
      </c>
      <c r="S77">
        <v>0</v>
      </c>
      <c r="T77">
        <v>6</v>
      </c>
      <c r="U77">
        <v>38</v>
      </c>
      <c r="V77">
        <v>12</v>
      </c>
      <c r="W77">
        <v>63</v>
      </c>
      <c r="X77">
        <v>37.5</v>
      </c>
      <c r="Y77">
        <v>13</v>
      </c>
      <c r="AB77">
        <v>7.396</v>
      </c>
      <c r="AD77" t="s">
        <v>522</v>
      </c>
      <c r="AE77">
        <v>1</v>
      </c>
      <c r="AF77" t="s">
        <v>523</v>
      </c>
    </row>
    <row r="78" spans="1:32">
      <c r="A78">
        <v>316142</v>
      </c>
      <c r="B78">
        <v>5170</v>
      </c>
      <c r="C78" t="s">
        <v>72</v>
      </c>
      <c r="D78">
        <v>1566</v>
      </c>
      <c r="E78">
        <v>4016542005</v>
      </c>
      <c r="F78" t="s">
        <v>521</v>
      </c>
      <c r="G78">
        <v>1</v>
      </c>
      <c r="H78" t="s">
        <v>494</v>
      </c>
      <c r="I78" t="s">
        <v>91</v>
      </c>
      <c r="J78">
        <v>30</v>
      </c>
      <c r="K78">
        <v>206</v>
      </c>
      <c r="L78">
        <v>600</v>
      </c>
      <c r="M78">
        <v>2</v>
      </c>
      <c r="N78">
        <v>122</v>
      </c>
      <c r="O78" s="493">
        <v>45935.3102430556</v>
      </c>
      <c r="P78" s="493">
        <v>45935.3825578704</v>
      </c>
      <c r="Q78">
        <v>1</v>
      </c>
      <c r="R78">
        <v>0</v>
      </c>
      <c r="S78">
        <v>0</v>
      </c>
      <c r="T78">
        <v>6</v>
      </c>
      <c r="U78">
        <v>26</v>
      </c>
      <c r="V78">
        <v>22</v>
      </c>
      <c r="W78">
        <v>28</v>
      </c>
      <c r="X78">
        <v>26</v>
      </c>
      <c r="Y78">
        <v>25</v>
      </c>
      <c r="AB78">
        <v>28.137</v>
      </c>
      <c r="AD78" t="s">
        <v>522</v>
      </c>
      <c r="AE78">
        <v>1</v>
      </c>
      <c r="AF78" t="s">
        <v>523</v>
      </c>
    </row>
    <row r="79" spans="1:32">
      <c r="A79">
        <v>316143</v>
      </c>
      <c r="B79">
        <v>5170</v>
      </c>
      <c r="C79" t="s">
        <v>72</v>
      </c>
      <c r="D79">
        <v>1566</v>
      </c>
      <c r="E79">
        <v>4016542005</v>
      </c>
      <c r="F79" t="s">
        <v>521</v>
      </c>
      <c r="G79">
        <v>1</v>
      </c>
      <c r="H79" t="s">
        <v>494</v>
      </c>
      <c r="I79" t="s">
        <v>98</v>
      </c>
      <c r="J79">
        <v>31</v>
      </c>
      <c r="K79">
        <v>206</v>
      </c>
      <c r="L79">
        <v>600</v>
      </c>
      <c r="M79">
        <v>2</v>
      </c>
      <c r="N79">
        <v>132</v>
      </c>
      <c r="O79" s="493">
        <v>45935.3105787037</v>
      </c>
      <c r="P79" s="493">
        <v>45935.3828935185</v>
      </c>
      <c r="Q79">
        <v>1</v>
      </c>
      <c r="R79">
        <v>0</v>
      </c>
      <c r="S79">
        <v>0</v>
      </c>
      <c r="T79">
        <v>6</v>
      </c>
      <c r="U79">
        <v>21</v>
      </c>
      <c r="V79">
        <v>18</v>
      </c>
      <c r="W79">
        <v>24</v>
      </c>
      <c r="X79">
        <v>22</v>
      </c>
      <c r="Y79">
        <v>27</v>
      </c>
      <c r="AB79">
        <v>32.54</v>
      </c>
      <c r="AD79" t="s">
        <v>522</v>
      </c>
      <c r="AE79">
        <v>1</v>
      </c>
      <c r="AF79" t="s">
        <v>523</v>
      </c>
    </row>
    <row r="80" spans="1:32">
      <c r="A80">
        <v>316144</v>
      </c>
      <c r="B80">
        <v>5170</v>
      </c>
      <c r="C80" t="s">
        <v>72</v>
      </c>
      <c r="D80">
        <v>1566</v>
      </c>
      <c r="E80">
        <v>4016542005</v>
      </c>
      <c r="F80" t="s">
        <v>521</v>
      </c>
      <c r="G80">
        <v>1</v>
      </c>
      <c r="H80" t="s">
        <v>494</v>
      </c>
      <c r="I80" t="s">
        <v>101</v>
      </c>
      <c r="J80">
        <v>32</v>
      </c>
      <c r="K80">
        <v>187</v>
      </c>
      <c r="L80">
        <v>600</v>
      </c>
      <c r="M80">
        <v>2</v>
      </c>
      <c r="N80">
        <v>26</v>
      </c>
      <c r="O80" s="493">
        <v>45935.3130787037</v>
      </c>
      <c r="P80" s="493">
        <v>45935.3845138889</v>
      </c>
      <c r="Q80">
        <v>1</v>
      </c>
      <c r="R80">
        <v>0</v>
      </c>
      <c r="S80">
        <v>0</v>
      </c>
      <c r="T80">
        <v>30</v>
      </c>
      <c r="U80">
        <v>24</v>
      </c>
      <c r="V80">
        <v>20</v>
      </c>
      <c r="W80">
        <v>380</v>
      </c>
      <c r="X80">
        <v>21</v>
      </c>
      <c r="Y80">
        <v>17</v>
      </c>
      <c r="AB80">
        <v>40.85</v>
      </c>
      <c r="AD80" t="s">
        <v>522</v>
      </c>
      <c r="AE80">
        <v>1</v>
      </c>
      <c r="AF80" t="s">
        <v>523</v>
      </c>
    </row>
    <row r="81" spans="1:32">
      <c r="A81">
        <v>316104</v>
      </c>
      <c r="B81">
        <v>5170</v>
      </c>
      <c r="C81" t="s">
        <v>72</v>
      </c>
      <c r="D81">
        <v>1566</v>
      </c>
      <c r="E81">
        <v>4016542005</v>
      </c>
      <c r="F81" t="s">
        <v>521</v>
      </c>
      <c r="G81">
        <v>1</v>
      </c>
      <c r="H81" t="s">
        <v>494</v>
      </c>
      <c r="I81" t="s">
        <v>91</v>
      </c>
      <c r="J81">
        <v>30</v>
      </c>
      <c r="K81">
        <v>90</v>
      </c>
      <c r="L81">
        <v>600</v>
      </c>
      <c r="M81">
        <v>2</v>
      </c>
      <c r="N81">
        <v>122</v>
      </c>
      <c r="O81" s="493">
        <v>45934.7602083333</v>
      </c>
      <c r="P81" s="493">
        <v>45934.7949189815</v>
      </c>
      <c r="Q81">
        <v>1</v>
      </c>
      <c r="R81">
        <v>0</v>
      </c>
      <c r="S81">
        <v>0</v>
      </c>
      <c r="T81">
        <v>6</v>
      </c>
      <c r="U81">
        <v>28</v>
      </c>
      <c r="V81">
        <v>21</v>
      </c>
      <c r="W81">
        <v>168</v>
      </c>
      <c r="X81">
        <v>26</v>
      </c>
      <c r="Y81">
        <v>25</v>
      </c>
      <c r="AB81">
        <v>28.137</v>
      </c>
      <c r="AD81" t="s">
        <v>522</v>
      </c>
      <c r="AE81">
        <v>1</v>
      </c>
      <c r="AF81" t="s">
        <v>523</v>
      </c>
    </row>
    <row r="82" spans="1:32">
      <c r="A82">
        <v>316105</v>
      </c>
      <c r="B82">
        <v>5170</v>
      </c>
      <c r="C82" t="s">
        <v>72</v>
      </c>
      <c r="D82">
        <v>1566</v>
      </c>
      <c r="E82">
        <v>4016542005</v>
      </c>
      <c r="F82" t="s">
        <v>521</v>
      </c>
      <c r="G82">
        <v>1</v>
      </c>
      <c r="H82" t="s">
        <v>494</v>
      </c>
      <c r="I82" t="s">
        <v>98</v>
      </c>
      <c r="J82">
        <v>31</v>
      </c>
      <c r="K82">
        <v>90</v>
      </c>
      <c r="L82">
        <v>600</v>
      </c>
      <c r="M82">
        <v>2</v>
      </c>
      <c r="N82">
        <v>132</v>
      </c>
      <c r="O82" s="493">
        <v>45934.760625</v>
      </c>
      <c r="P82" s="493">
        <v>45934.7952430556</v>
      </c>
      <c r="Q82">
        <v>1</v>
      </c>
      <c r="R82">
        <v>0</v>
      </c>
      <c r="S82">
        <v>0</v>
      </c>
      <c r="T82">
        <v>6</v>
      </c>
      <c r="U82">
        <v>24</v>
      </c>
      <c r="V82">
        <v>19</v>
      </c>
      <c r="W82">
        <v>167</v>
      </c>
      <c r="X82">
        <v>22</v>
      </c>
      <c r="Y82">
        <v>27</v>
      </c>
      <c r="AB82">
        <v>32.54</v>
      </c>
      <c r="AD82" t="s">
        <v>522</v>
      </c>
      <c r="AE82">
        <v>1</v>
      </c>
      <c r="AF82" t="s">
        <v>523</v>
      </c>
    </row>
    <row r="83" spans="1:32">
      <c r="A83">
        <v>316106</v>
      </c>
      <c r="B83">
        <v>5170</v>
      </c>
      <c r="C83" t="s">
        <v>72</v>
      </c>
      <c r="D83">
        <v>1566</v>
      </c>
      <c r="E83">
        <v>4016542005</v>
      </c>
      <c r="F83" t="s">
        <v>521</v>
      </c>
      <c r="G83">
        <v>1</v>
      </c>
      <c r="H83" t="s">
        <v>494</v>
      </c>
      <c r="I83" t="s">
        <v>101</v>
      </c>
      <c r="J83">
        <v>32</v>
      </c>
      <c r="K83">
        <v>90</v>
      </c>
      <c r="L83">
        <v>600</v>
      </c>
      <c r="M83">
        <v>2</v>
      </c>
      <c r="N83">
        <v>26</v>
      </c>
      <c r="O83" s="493">
        <v>45934.7617592593</v>
      </c>
      <c r="P83" s="493">
        <v>45934.7957291667</v>
      </c>
      <c r="Q83">
        <v>1</v>
      </c>
      <c r="R83">
        <v>0</v>
      </c>
      <c r="S83">
        <v>0</v>
      </c>
      <c r="T83">
        <v>30</v>
      </c>
      <c r="U83">
        <v>22</v>
      </c>
      <c r="V83">
        <v>21</v>
      </c>
      <c r="W83">
        <v>99</v>
      </c>
      <c r="X83">
        <v>21</v>
      </c>
      <c r="Y83">
        <v>17</v>
      </c>
      <c r="AB83">
        <v>40.85</v>
      </c>
      <c r="AD83" t="s">
        <v>522</v>
      </c>
      <c r="AE83">
        <v>1</v>
      </c>
      <c r="AF83" t="s">
        <v>523</v>
      </c>
    </row>
    <row r="84" spans="1:32">
      <c r="A84">
        <v>316145</v>
      </c>
      <c r="B84">
        <v>5170</v>
      </c>
      <c r="C84" t="s">
        <v>72</v>
      </c>
      <c r="D84">
        <v>1567</v>
      </c>
      <c r="E84">
        <v>4016571200</v>
      </c>
      <c r="F84" t="s">
        <v>517</v>
      </c>
      <c r="G84">
        <v>1</v>
      </c>
      <c r="H84" t="s">
        <v>494</v>
      </c>
      <c r="I84" t="s">
        <v>91</v>
      </c>
      <c r="J84">
        <v>30</v>
      </c>
      <c r="K84">
        <v>25</v>
      </c>
      <c r="L84">
        <v>100</v>
      </c>
      <c r="M84">
        <v>4</v>
      </c>
      <c r="N84">
        <v>268</v>
      </c>
      <c r="O84" s="493">
        <v>45935.425462963</v>
      </c>
      <c r="P84" s="493">
        <v>45935.4489699074</v>
      </c>
      <c r="Q84">
        <v>1</v>
      </c>
      <c r="R84">
        <v>0</v>
      </c>
      <c r="S84">
        <v>0</v>
      </c>
      <c r="T84">
        <v>6</v>
      </c>
      <c r="U84">
        <v>44</v>
      </c>
      <c r="V84">
        <v>42</v>
      </c>
      <c r="W84">
        <v>56</v>
      </c>
      <c r="X84">
        <v>44</v>
      </c>
      <c r="Y84">
        <v>43</v>
      </c>
      <c r="AB84">
        <v>76.276</v>
      </c>
      <c r="AD84" t="s">
        <v>518</v>
      </c>
      <c r="AE84">
        <v>1</v>
      </c>
      <c r="AF84" t="s">
        <v>519</v>
      </c>
    </row>
    <row r="85" spans="1:32">
      <c r="A85">
        <v>316146</v>
      </c>
      <c r="B85">
        <v>5170</v>
      </c>
      <c r="C85" t="s">
        <v>72</v>
      </c>
      <c r="D85">
        <v>1567</v>
      </c>
      <c r="E85">
        <v>4016571200</v>
      </c>
      <c r="F85" t="s">
        <v>517</v>
      </c>
      <c r="G85">
        <v>1</v>
      </c>
      <c r="H85" t="s">
        <v>494</v>
      </c>
      <c r="I85" t="s">
        <v>98</v>
      </c>
      <c r="J85">
        <v>31</v>
      </c>
      <c r="K85">
        <v>25</v>
      </c>
      <c r="L85">
        <v>100</v>
      </c>
      <c r="M85">
        <v>4</v>
      </c>
      <c r="N85">
        <v>244</v>
      </c>
      <c r="O85" s="493">
        <v>45935.4262615741</v>
      </c>
      <c r="P85" s="493">
        <v>45935.4509490741</v>
      </c>
      <c r="Q85">
        <v>1</v>
      </c>
      <c r="R85">
        <v>0</v>
      </c>
      <c r="S85">
        <v>0</v>
      </c>
      <c r="T85">
        <v>6</v>
      </c>
      <c r="U85">
        <v>64</v>
      </c>
      <c r="V85">
        <v>58</v>
      </c>
      <c r="W85">
        <v>148</v>
      </c>
      <c r="X85">
        <v>60</v>
      </c>
      <c r="Y85">
        <v>63</v>
      </c>
      <c r="AB85">
        <v>49.063</v>
      </c>
      <c r="AD85" t="s">
        <v>518</v>
      </c>
      <c r="AE85">
        <v>1</v>
      </c>
      <c r="AF85" t="s">
        <v>519</v>
      </c>
    </row>
    <row r="86" spans="1:32">
      <c r="A86">
        <v>316147</v>
      </c>
      <c r="B86">
        <v>5170</v>
      </c>
      <c r="C86" t="s">
        <v>72</v>
      </c>
      <c r="D86">
        <v>1567</v>
      </c>
      <c r="E86">
        <v>4016571200</v>
      </c>
      <c r="F86" t="s">
        <v>517</v>
      </c>
      <c r="G86">
        <v>1</v>
      </c>
      <c r="H86" t="s">
        <v>494</v>
      </c>
      <c r="I86" t="s">
        <v>101</v>
      </c>
      <c r="J86">
        <v>32</v>
      </c>
      <c r="K86">
        <v>25</v>
      </c>
      <c r="L86">
        <v>100</v>
      </c>
      <c r="M86">
        <v>4</v>
      </c>
      <c r="N86">
        <v>68</v>
      </c>
      <c r="O86" s="493">
        <v>45935.4334375</v>
      </c>
      <c r="P86" s="493">
        <v>45935.4728587963</v>
      </c>
      <c r="Q86">
        <v>1</v>
      </c>
      <c r="R86">
        <v>0</v>
      </c>
      <c r="S86">
        <v>0</v>
      </c>
      <c r="T86">
        <v>30</v>
      </c>
      <c r="U86">
        <v>103</v>
      </c>
      <c r="V86">
        <v>69</v>
      </c>
      <c r="W86">
        <v>465</v>
      </c>
      <c r="X86">
        <v>80</v>
      </c>
      <c r="Y86">
        <v>85</v>
      </c>
      <c r="AB86">
        <v>149.074</v>
      </c>
      <c r="AD86" t="s">
        <v>518</v>
      </c>
      <c r="AE86">
        <v>1</v>
      </c>
      <c r="AF86" t="s">
        <v>519</v>
      </c>
    </row>
    <row r="87" spans="1:32">
      <c r="A87">
        <v>316148</v>
      </c>
      <c r="B87">
        <v>5170</v>
      </c>
      <c r="C87" t="s">
        <v>72</v>
      </c>
      <c r="D87">
        <v>1567</v>
      </c>
      <c r="E87">
        <v>4016572003</v>
      </c>
      <c r="F87" t="s">
        <v>517</v>
      </c>
      <c r="G87">
        <v>1</v>
      </c>
      <c r="H87" t="s">
        <v>494</v>
      </c>
      <c r="I87" t="s">
        <v>91</v>
      </c>
      <c r="J87">
        <v>30</v>
      </c>
      <c r="K87">
        <v>20</v>
      </c>
      <c r="L87">
        <v>80</v>
      </c>
      <c r="M87">
        <v>4</v>
      </c>
      <c r="N87">
        <v>268</v>
      </c>
      <c r="O87" s="493">
        <v>45935.3950231482</v>
      </c>
      <c r="P87" s="493">
        <v>45935.4179398148</v>
      </c>
      <c r="Q87">
        <v>1</v>
      </c>
      <c r="R87">
        <v>0</v>
      </c>
      <c r="S87">
        <v>0</v>
      </c>
      <c r="T87">
        <v>6</v>
      </c>
      <c r="U87">
        <v>49</v>
      </c>
      <c r="V87">
        <v>43</v>
      </c>
      <c r="W87">
        <v>119</v>
      </c>
      <c r="X87">
        <v>44</v>
      </c>
      <c r="Y87">
        <v>43</v>
      </c>
      <c r="AB87">
        <v>76.276</v>
      </c>
      <c r="AD87" t="s">
        <v>520</v>
      </c>
      <c r="AE87">
        <v>1</v>
      </c>
      <c r="AF87" t="s">
        <v>519</v>
      </c>
    </row>
    <row r="88" spans="1:32">
      <c r="A88">
        <v>316149</v>
      </c>
      <c r="B88">
        <v>5170</v>
      </c>
      <c r="C88" t="s">
        <v>72</v>
      </c>
      <c r="D88">
        <v>1567</v>
      </c>
      <c r="E88">
        <v>4016572003</v>
      </c>
      <c r="F88" t="s">
        <v>517</v>
      </c>
      <c r="G88">
        <v>1</v>
      </c>
      <c r="H88" t="s">
        <v>494</v>
      </c>
      <c r="I88" t="s">
        <v>98</v>
      </c>
      <c r="J88">
        <v>31</v>
      </c>
      <c r="K88">
        <v>20</v>
      </c>
      <c r="L88">
        <v>80</v>
      </c>
      <c r="M88">
        <v>4</v>
      </c>
      <c r="N88">
        <v>244</v>
      </c>
      <c r="O88" s="493">
        <v>45935.3986805556</v>
      </c>
      <c r="P88" s="493">
        <v>45935.4199421296</v>
      </c>
      <c r="Q88">
        <v>1</v>
      </c>
      <c r="R88">
        <v>0</v>
      </c>
      <c r="S88">
        <v>0</v>
      </c>
      <c r="T88">
        <v>6</v>
      </c>
      <c r="U88">
        <v>87</v>
      </c>
      <c r="V88">
        <v>58</v>
      </c>
      <c r="W88">
        <v>310</v>
      </c>
      <c r="X88">
        <v>60</v>
      </c>
      <c r="Y88">
        <v>63</v>
      </c>
      <c r="AB88">
        <v>49.063</v>
      </c>
      <c r="AD88" t="s">
        <v>520</v>
      </c>
      <c r="AE88">
        <v>1</v>
      </c>
      <c r="AF88" t="s">
        <v>519</v>
      </c>
    </row>
    <row r="89" spans="1:32">
      <c r="A89">
        <v>316150</v>
      </c>
      <c r="B89">
        <v>5170</v>
      </c>
      <c r="C89" t="s">
        <v>72</v>
      </c>
      <c r="D89">
        <v>1567</v>
      </c>
      <c r="E89">
        <v>4016572003</v>
      </c>
      <c r="F89" t="s">
        <v>517</v>
      </c>
      <c r="G89">
        <v>1</v>
      </c>
      <c r="H89" t="s">
        <v>494</v>
      </c>
      <c r="I89" t="s">
        <v>101</v>
      </c>
      <c r="J89">
        <v>32</v>
      </c>
      <c r="K89">
        <v>19</v>
      </c>
      <c r="L89">
        <v>80</v>
      </c>
      <c r="M89">
        <v>4</v>
      </c>
      <c r="N89">
        <v>68</v>
      </c>
      <c r="O89" s="493">
        <v>45935.408125</v>
      </c>
      <c r="P89" s="493">
        <v>45935.4309375</v>
      </c>
      <c r="Q89">
        <v>1</v>
      </c>
      <c r="R89">
        <v>0</v>
      </c>
      <c r="S89">
        <v>0</v>
      </c>
      <c r="T89">
        <v>30</v>
      </c>
      <c r="U89">
        <v>101</v>
      </c>
      <c r="V89">
        <v>69</v>
      </c>
      <c r="W89">
        <v>224</v>
      </c>
      <c r="X89">
        <v>81</v>
      </c>
      <c r="Y89">
        <v>85</v>
      </c>
      <c r="AB89">
        <v>149.074</v>
      </c>
      <c r="AD89" t="s">
        <v>520</v>
      </c>
      <c r="AE89">
        <v>1</v>
      </c>
      <c r="AF89" t="s">
        <v>519</v>
      </c>
    </row>
    <row r="90" spans="1:32">
      <c r="A90">
        <v>316151</v>
      </c>
      <c r="B90">
        <v>5170</v>
      </c>
      <c r="C90" t="s">
        <v>72</v>
      </c>
      <c r="D90">
        <v>1568</v>
      </c>
      <c r="E90">
        <v>4016587427</v>
      </c>
      <c r="F90" t="s">
        <v>524</v>
      </c>
      <c r="G90">
        <v>1</v>
      </c>
      <c r="H90" t="s">
        <v>491</v>
      </c>
      <c r="I90" t="s">
        <v>91</v>
      </c>
      <c r="J90">
        <v>30</v>
      </c>
      <c r="K90">
        <v>10</v>
      </c>
      <c r="L90">
        <v>90</v>
      </c>
      <c r="M90">
        <v>9</v>
      </c>
      <c r="N90">
        <v>117</v>
      </c>
      <c r="O90" s="493">
        <v>45935.4613078704</v>
      </c>
      <c r="P90" s="493">
        <v>45935.4651273148</v>
      </c>
      <c r="Q90">
        <v>1</v>
      </c>
      <c r="R90">
        <v>0</v>
      </c>
      <c r="S90">
        <v>0</v>
      </c>
      <c r="T90">
        <v>6</v>
      </c>
      <c r="U90">
        <v>28</v>
      </c>
      <c r="V90">
        <v>23</v>
      </c>
      <c r="W90">
        <v>46</v>
      </c>
      <c r="X90">
        <v>24</v>
      </c>
      <c r="Y90">
        <v>27</v>
      </c>
      <c r="AB90">
        <v>31.231</v>
      </c>
      <c r="AD90" t="s">
        <v>525</v>
      </c>
      <c r="AE90">
        <v>1</v>
      </c>
      <c r="AF90" t="s">
        <v>526</v>
      </c>
    </row>
    <row r="91" spans="1:32">
      <c r="A91">
        <v>316152</v>
      </c>
      <c r="B91">
        <v>5170</v>
      </c>
      <c r="C91" t="s">
        <v>72</v>
      </c>
      <c r="D91">
        <v>1568</v>
      </c>
      <c r="E91">
        <v>4016587427</v>
      </c>
      <c r="F91" t="s">
        <v>524</v>
      </c>
      <c r="G91">
        <v>1</v>
      </c>
      <c r="H91" t="s">
        <v>491</v>
      </c>
      <c r="I91" t="s">
        <v>98</v>
      </c>
      <c r="J91">
        <v>31</v>
      </c>
      <c r="K91">
        <v>10</v>
      </c>
      <c r="L91">
        <v>90</v>
      </c>
      <c r="M91">
        <v>9</v>
      </c>
      <c r="N91">
        <v>72</v>
      </c>
      <c r="O91" s="493">
        <v>45935.4616203704</v>
      </c>
      <c r="P91" s="493">
        <v>45935.4654050926</v>
      </c>
      <c r="Q91">
        <v>1</v>
      </c>
      <c r="R91">
        <v>0</v>
      </c>
      <c r="S91">
        <v>0</v>
      </c>
      <c r="T91">
        <v>6</v>
      </c>
      <c r="U91">
        <v>18</v>
      </c>
      <c r="V91">
        <v>17</v>
      </c>
      <c r="W91">
        <v>21</v>
      </c>
      <c r="X91">
        <v>18</v>
      </c>
      <c r="Y91">
        <v>16</v>
      </c>
      <c r="AB91">
        <v>25.48</v>
      </c>
      <c r="AD91" t="s">
        <v>525</v>
      </c>
      <c r="AE91">
        <v>1</v>
      </c>
      <c r="AF91" t="s">
        <v>526</v>
      </c>
    </row>
    <row r="92" spans="1:32">
      <c r="A92">
        <v>316153</v>
      </c>
      <c r="B92">
        <v>5170</v>
      </c>
      <c r="C92" t="s">
        <v>72</v>
      </c>
      <c r="D92">
        <v>1569</v>
      </c>
      <c r="E92">
        <v>4016581669</v>
      </c>
      <c r="F92" t="s">
        <v>527</v>
      </c>
      <c r="G92">
        <v>1</v>
      </c>
      <c r="H92" t="s">
        <v>491</v>
      </c>
      <c r="I92" t="s">
        <v>91</v>
      </c>
      <c r="J92">
        <v>30</v>
      </c>
      <c r="K92">
        <v>48</v>
      </c>
      <c r="L92">
        <v>1152</v>
      </c>
      <c r="M92">
        <v>24</v>
      </c>
      <c r="N92">
        <v>288</v>
      </c>
      <c r="O92" s="493">
        <v>45935.4759375</v>
      </c>
      <c r="P92" s="493">
        <v>45935.5248611111</v>
      </c>
      <c r="Q92">
        <v>1</v>
      </c>
      <c r="R92">
        <v>0</v>
      </c>
      <c r="S92">
        <v>2</v>
      </c>
      <c r="T92">
        <v>6</v>
      </c>
      <c r="U92">
        <v>39</v>
      </c>
      <c r="V92">
        <v>36</v>
      </c>
      <c r="W92">
        <v>52</v>
      </c>
      <c r="X92">
        <v>39</v>
      </c>
      <c r="Z92">
        <v>38.4285714285714</v>
      </c>
      <c r="AB92">
        <v>66.657</v>
      </c>
      <c r="AD92" t="s">
        <v>528</v>
      </c>
      <c r="AE92">
        <v>1</v>
      </c>
      <c r="AF92" t="s">
        <v>529</v>
      </c>
    </row>
    <row r="93" spans="1:32">
      <c r="A93">
        <v>316154</v>
      </c>
      <c r="B93">
        <v>5170</v>
      </c>
      <c r="C93" t="s">
        <v>72</v>
      </c>
      <c r="D93">
        <v>1569</v>
      </c>
      <c r="E93">
        <v>4016581669</v>
      </c>
      <c r="F93" t="s">
        <v>527</v>
      </c>
      <c r="G93">
        <v>1</v>
      </c>
      <c r="H93" t="s">
        <v>491</v>
      </c>
      <c r="I93" t="s">
        <v>98</v>
      </c>
      <c r="J93">
        <v>31</v>
      </c>
      <c r="K93">
        <v>48</v>
      </c>
      <c r="L93">
        <v>1152</v>
      </c>
      <c r="M93">
        <v>24</v>
      </c>
      <c r="N93">
        <v>240</v>
      </c>
      <c r="O93" s="493">
        <v>45935.4764583333</v>
      </c>
      <c r="P93" s="493">
        <v>45935.5253356481</v>
      </c>
      <c r="Q93">
        <v>1</v>
      </c>
      <c r="R93">
        <v>0</v>
      </c>
      <c r="S93">
        <v>2</v>
      </c>
      <c r="T93">
        <v>6</v>
      </c>
      <c r="U93">
        <v>35</v>
      </c>
      <c r="V93">
        <v>30</v>
      </c>
      <c r="W93">
        <v>122</v>
      </c>
      <c r="X93">
        <v>33</v>
      </c>
      <c r="Z93">
        <v>33</v>
      </c>
      <c r="AB93">
        <v>51.843</v>
      </c>
      <c r="AD93" t="s">
        <v>528</v>
      </c>
      <c r="AE93">
        <v>1</v>
      </c>
      <c r="AF93" t="s">
        <v>529</v>
      </c>
    </row>
    <row r="94" spans="1:32">
      <c r="A94">
        <v>316155</v>
      </c>
      <c r="B94">
        <v>5170</v>
      </c>
      <c r="C94" t="s">
        <v>72</v>
      </c>
      <c r="D94">
        <v>1569</v>
      </c>
      <c r="E94">
        <v>4016581669</v>
      </c>
      <c r="F94" t="s">
        <v>527</v>
      </c>
      <c r="G94">
        <v>1</v>
      </c>
      <c r="H94" t="s">
        <v>491</v>
      </c>
      <c r="I94" t="s">
        <v>101</v>
      </c>
      <c r="J94">
        <v>32</v>
      </c>
      <c r="K94">
        <v>48</v>
      </c>
      <c r="L94">
        <v>1152</v>
      </c>
      <c r="M94">
        <v>24</v>
      </c>
      <c r="N94">
        <v>72</v>
      </c>
      <c r="O94" s="493">
        <v>45935.4786574074</v>
      </c>
      <c r="P94" s="493">
        <v>45935.5267708333</v>
      </c>
      <c r="Q94">
        <v>1</v>
      </c>
      <c r="R94">
        <v>0</v>
      </c>
      <c r="S94">
        <v>2</v>
      </c>
      <c r="T94">
        <v>30</v>
      </c>
      <c r="U94">
        <v>63</v>
      </c>
      <c r="V94">
        <v>54</v>
      </c>
      <c r="W94">
        <v>247</v>
      </c>
      <c r="X94">
        <v>55</v>
      </c>
      <c r="Z94">
        <v>55.1428571428571</v>
      </c>
      <c r="AB94">
        <v>111.28</v>
      </c>
      <c r="AD94" t="s">
        <v>528</v>
      </c>
      <c r="AE94">
        <v>1</v>
      </c>
      <c r="AF94" t="s">
        <v>529</v>
      </c>
    </row>
    <row r="95" spans="1:32">
      <c r="A95">
        <v>316156</v>
      </c>
      <c r="B95">
        <v>5170</v>
      </c>
      <c r="C95" t="s">
        <v>72</v>
      </c>
      <c r="D95">
        <v>1570</v>
      </c>
      <c r="E95">
        <v>4016581669</v>
      </c>
      <c r="F95" t="s">
        <v>527</v>
      </c>
      <c r="G95">
        <v>1</v>
      </c>
      <c r="H95" t="s">
        <v>494</v>
      </c>
      <c r="I95" t="s">
        <v>91</v>
      </c>
      <c r="J95">
        <v>30</v>
      </c>
      <c r="K95">
        <v>48</v>
      </c>
      <c r="L95">
        <v>1152</v>
      </c>
      <c r="M95">
        <v>24</v>
      </c>
      <c r="N95">
        <v>384</v>
      </c>
      <c r="O95" s="493">
        <v>45935.7250925926</v>
      </c>
      <c r="P95" s="493">
        <v>45935.7676041667</v>
      </c>
      <c r="Q95">
        <v>1</v>
      </c>
      <c r="R95">
        <v>0</v>
      </c>
      <c r="S95">
        <v>2</v>
      </c>
      <c r="T95">
        <v>6</v>
      </c>
      <c r="U95">
        <v>74</v>
      </c>
      <c r="V95">
        <v>68</v>
      </c>
      <c r="W95">
        <v>123</v>
      </c>
      <c r="X95">
        <v>72</v>
      </c>
      <c r="Z95">
        <v>69.5</v>
      </c>
      <c r="AB95">
        <v>99.445</v>
      </c>
      <c r="AD95" t="s">
        <v>528</v>
      </c>
      <c r="AE95">
        <v>1</v>
      </c>
      <c r="AF95" t="s">
        <v>529</v>
      </c>
    </row>
    <row r="96" spans="1:32">
      <c r="A96">
        <v>316157</v>
      </c>
      <c r="B96">
        <v>5170</v>
      </c>
      <c r="C96" t="s">
        <v>72</v>
      </c>
      <c r="D96">
        <v>1570</v>
      </c>
      <c r="E96">
        <v>4016581669</v>
      </c>
      <c r="F96" t="s">
        <v>527</v>
      </c>
      <c r="G96">
        <v>1</v>
      </c>
      <c r="H96" t="s">
        <v>494</v>
      </c>
      <c r="I96" t="s">
        <v>98</v>
      </c>
      <c r="J96">
        <v>31</v>
      </c>
      <c r="K96">
        <v>48</v>
      </c>
      <c r="L96">
        <v>1152</v>
      </c>
      <c r="M96">
        <v>24</v>
      </c>
      <c r="N96">
        <v>216</v>
      </c>
      <c r="O96" s="493">
        <v>45935.7256134259</v>
      </c>
      <c r="P96" s="493">
        <v>45935.7680555556</v>
      </c>
      <c r="Q96">
        <v>1</v>
      </c>
      <c r="R96">
        <v>0</v>
      </c>
      <c r="S96">
        <v>2</v>
      </c>
      <c r="T96">
        <v>6</v>
      </c>
      <c r="U96">
        <v>33</v>
      </c>
      <c r="V96">
        <v>33</v>
      </c>
      <c r="W96">
        <v>39</v>
      </c>
      <c r="X96">
        <v>33</v>
      </c>
      <c r="Z96">
        <v>39.1428571428571</v>
      </c>
      <c r="AB96">
        <v>49.893</v>
      </c>
      <c r="AD96" t="s">
        <v>528</v>
      </c>
      <c r="AE96">
        <v>1</v>
      </c>
      <c r="AF96" t="s">
        <v>529</v>
      </c>
    </row>
    <row r="97" spans="1:32">
      <c r="A97">
        <v>316158</v>
      </c>
      <c r="B97">
        <v>5170</v>
      </c>
      <c r="C97" t="s">
        <v>72</v>
      </c>
      <c r="D97">
        <v>1570</v>
      </c>
      <c r="E97">
        <v>4016581669</v>
      </c>
      <c r="F97" t="s">
        <v>527</v>
      </c>
      <c r="G97">
        <v>1</v>
      </c>
      <c r="H97" t="s">
        <v>494</v>
      </c>
      <c r="I97" t="s">
        <v>101</v>
      </c>
      <c r="J97">
        <v>32</v>
      </c>
      <c r="K97">
        <v>48</v>
      </c>
      <c r="L97">
        <v>1152</v>
      </c>
      <c r="M97">
        <v>24</v>
      </c>
      <c r="N97">
        <v>48</v>
      </c>
      <c r="O97" s="493">
        <v>45935.7270949074</v>
      </c>
      <c r="P97" s="493">
        <v>45935.7687847222</v>
      </c>
      <c r="Q97">
        <v>1</v>
      </c>
      <c r="R97">
        <v>0</v>
      </c>
      <c r="S97">
        <v>2</v>
      </c>
      <c r="T97">
        <v>30</v>
      </c>
      <c r="U97">
        <v>47</v>
      </c>
      <c r="V97">
        <v>37</v>
      </c>
      <c r="W97">
        <v>177</v>
      </c>
      <c r="X97">
        <v>42</v>
      </c>
      <c r="Z97">
        <v>52.2142857142857</v>
      </c>
      <c r="AB97">
        <v>76.689</v>
      </c>
      <c r="AD97" t="s">
        <v>528</v>
      </c>
      <c r="AE97">
        <v>1</v>
      </c>
      <c r="AF97" t="s">
        <v>529</v>
      </c>
    </row>
    <row r="98" spans="1:32">
      <c r="A98">
        <v>316159</v>
      </c>
      <c r="B98">
        <v>5170</v>
      </c>
      <c r="C98" t="s">
        <v>72</v>
      </c>
      <c r="D98">
        <v>1571</v>
      </c>
      <c r="E98">
        <v>4016587427</v>
      </c>
      <c r="F98" t="s">
        <v>524</v>
      </c>
      <c r="G98">
        <v>1</v>
      </c>
      <c r="H98" t="s">
        <v>494</v>
      </c>
      <c r="I98" t="s">
        <v>91</v>
      </c>
      <c r="J98">
        <v>30</v>
      </c>
      <c r="K98">
        <v>10</v>
      </c>
      <c r="L98">
        <v>90</v>
      </c>
      <c r="M98">
        <v>9</v>
      </c>
      <c r="N98">
        <v>198</v>
      </c>
      <c r="O98" s="493">
        <v>45935.7090856481</v>
      </c>
      <c r="P98" s="493">
        <v>45935.7160300926</v>
      </c>
      <c r="Q98">
        <v>1</v>
      </c>
      <c r="R98">
        <v>0</v>
      </c>
      <c r="S98">
        <v>0</v>
      </c>
      <c r="T98">
        <v>6</v>
      </c>
      <c r="U98">
        <v>35</v>
      </c>
      <c r="V98">
        <v>25</v>
      </c>
      <c r="W98">
        <v>99</v>
      </c>
      <c r="X98">
        <v>26</v>
      </c>
      <c r="Y98">
        <v>26</v>
      </c>
      <c r="AB98">
        <v>42.129</v>
      </c>
      <c r="AD98" t="s">
        <v>525</v>
      </c>
      <c r="AE98">
        <v>1</v>
      </c>
      <c r="AF98" t="s">
        <v>526</v>
      </c>
    </row>
    <row r="99" spans="1:32">
      <c r="A99">
        <v>316160</v>
      </c>
      <c r="B99">
        <v>5170</v>
      </c>
      <c r="C99" t="s">
        <v>72</v>
      </c>
      <c r="D99">
        <v>1571</v>
      </c>
      <c r="E99">
        <v>4016587427</v>
      </c>
      <c r="F99" t="s">
        <v>524</v>
      </c>
      <c r="G99">
        <v>1</v>
      </c>
      <c r="H99" t="s">
        <v>494</v>
      </c>
      <c r="I99" t="s">
        <v>98</v>
      </c>
      <c r="J99">
        <v>31</v>
      </c>
      <c r="K99">
        <v>10</v>
      </c>
      <c r="L99">
        <v>90</v>
      </c>
      <c r="M99">
        <v>9</v>
      </c>
      <c r="N99">
        <v>162</v>
      </c>
      <c r="O99" s="493">
        <v>45935.709525463</v>
      </c>
      <c r="P99" s="493">
        <v>45935.7172106481</v>
      </c>
      <c r="Q99">
        <v>1</v>
      </c>
      <c r="R99">
        <v>0</v>
      </c>
      <c r="S99">
        <v>0</v>
      </c>
      <c r="T99">
        <v>6</v>
      </c>
      <c r="U99">
        <v>47</v>
      </c>
      <c r="V99">
        <v>29</v>
      </c>
      <c r="W99">
        <v>119</v>
      </c>
      <c r="X99">
        <v>32</v>
      </c>
      <c r="Y99">
        <v>27</v>
      </c>
      <c r="AB99">
        <v>34.93</v>
      </c>
      <c r="AD99" t="s">
        <v>525</v>
      </c>
      <c r="AE99">
        <v>1</v>
      </c>
      <c r="AF99" t="s">
        <v>526</v>
      </c>
    </row>
    <row r="100" spans="1:32">
      <c r="A100">
        <v>316161</v>
      </c>
      <c r="B100">
        <v>5170</v>
      </c>
      <c r="C100" t="s">
        <v>72</v>
      </c>
      <c r="D100">
        <v>1571</v>
      </c>
      <c r="E100">
        <v>4016587427</v>
      </c>
      <c r="F100" t="s">
        <v>524</v>
      </c>
      <c r="G100">
        <v>1</v>
      </c>
      <c r="H100" t="s">
        <v>494</v>
      </c>
      <c r="I100" t="s">
        <v>101</v>
      </c>
      <c r="J100">
        <v>32</v>
      </c>
      <c r="K100">
        <v>10</v>
      </c>
      <c r="L100">
        <v>90</v>
      </c>
      <c r="M100">
        <v>9</v>
      </c>
      <c r="N100">
        <v>36</v>
      </c>
      <c r="O100" s="493">
        <v>45935.7109259259</v>
      </c>
      <c r="P100" s="493">
        <v>45935.7179166667</v>
      </c>
      <c r="Q100">
        <v>1</v>
      </c>
      <c r="R100">
        <v>0</v>
      </c>
      <c r="S100">
        <v>0</v>
      </c>
      <c r="T100">
        <v>30</v>
      </c>
      <c r="U100">
        <v>44</v>
      </c>
      <c r="V100">
        <v>42</v>
      </c>
      <c r="W100">
        <v>59</v>
      </c>
      <c r="X100">
        <v>42</v>
      </c>
      <c r="Y100">
        <v>35</v>
      </c>
      <c r="AB100">
        <v>94.759</v>
      </c>
      <c r="AD100" t="s">
        <v>525</v>
      </c>
      <c r="AE100">
        <v>1</v>
      </c>
      <c r="AF100" t="s">
        <v>526</v>
      </c>
    </row>
    <row r="101" spans="1:32">
      <c r="A101">
        <v>316162</v>
      </c>
      <c r="B101">
        <v>5170</v>
      </c>
      <c r="C101" t="s">
        <v>72</v>
      </c>
      <c r="D101">
        <v>1572</v>
      </c>
      <c r="E101">
        <v>4016571197</v>
      </c>
      <c r="F101" t="s">
        <v>530</v>
      </c>
      <c r="G101">
        <v>1</v>
      </c>
      <c r="H101" t="s">
        <v>491</v>
      </c>
      <c r="I101" t="s">
        <v>91</v>
      </c>
      <c r="J101">
        <v>30</v>
      </c>
      <c r="K101">
        <v>13</v>
      </c>
      <c r="L101">
        <v>100</v>
      </c>
      <c r="M101">
        <v>4</v>
      </c>
      <c r="N101">
        <v>200</v>
      </c>
      <c r="O101" s="493">
        <v>45935.7846990741</v>
      </c>
      <c r="P101" s="493">
        <v>45935.7919907407</v>
      </c>
      <c r="Q101">
        <v>1</v>
      </c>
      <c r="R101">
        <v>0</v>
      </c>
      <c r="S101">
        <v>0</v>
      </c>
      <c r="T101">
        <v>6</v>
      </c>
      <c r="U101">
        <v>26</v>
      </c>
      <c r="V101">
        <v>24</v>
      </c>
      <c r="W101">
        <v>35</v>
      </c>
      <c r="X101">
        <v>25</v>
      </c>
      <c r="Y101">
        <v>28</v>
      </c>
      <c r="AB101">
        <v>47.866</v>
      </c>
      <c r="AD101" t="s">
        <v>531</v>
      </c>
      <c r="AE101">
        <v>1</v>
      </c>
      <c r="AF101" t="s">
        <v>532</v>
      </c>
    </row>
    <row r="102" spans="1:32">
      <c r="A102">
        <v>316163</v>
      </c>
      <c r="B102">
        <v>5170</v>
      </c>
      <c r="C102" t="s">
        <v>72</v>
      </c>
      <c r="D102">
        <v>1572</v>
      </c>
      <c r="E102">
        <v>4016571197</v>
      </c>
      <c r="F102" t="s">
        <v>530</v>
      </c>
      <c r="G102">
        <v>1</v>
      </c>
      <c r="H102" t="s">
        <v>491</v>
      </c>
      <c r="I102" t="s">
        <v>98</v>
      </c>
      <c r="J102">
        <v>31</v>
      </c>
      <c r="K102">
        <v>13</v>
      </c>
      <c r="L102">
        <v>100</v>
      </c>
      <c r="M102">
        <v>4</v>
      </c>
      <c r="N102">
        <v>268</v>
      </c>
      <c r="O102" s="493">
        <v>45935.7854050926</v>
      </c>
      <c r="P102" s="493">
        <v>45935.7946180556</v>
      </c>
      <c r="Q102">
        <v>1</v>
      </c>
      <c r="R102">
        <v>0</v>
      </c>
      <c r="S102">
        <v>0</v>
      </c>
      <c r="T102">
        <v>6</v>
      </c>
      <c r="U102">
        <v>56</v>
      </c>
      <c r="V102">
        <v>46</v>
      </c>
      <c r="W102">
        <v>108</v>
      </c>
      <c r="X102">
        <v>48</v>
      </c>
      <c r="Y102">
        <v>51</v>
      </c>
      <c r="AB102">
        <v>62.961</v>
      </c>
      <c r="AD102" t="s">
        <v>531</v>
      </c>
      <c r="AE102">
        <v>1</v>
      </c>
      <c r="AF102" t="s">
        <v>532</v>
      </c>
    </row>
    <row r="103" spans="1:32">
      <c r="A103">
        <v>316164</v>
      </c>
      <c r="B103">
        <v>5170</v>
      </c>
      <c r="C103" t="s">
        <v>72</v>
      </c>
      <c r="D103">
        <v>1572</v>
      </c>
      <c r="E103">
        <v>4016571197</v>
      </c>
      <c r="F103" t="s">
        <v>530</v>
      </c>
      <c r="G103">
        <v>1</v>
      </c>
      <c r="H103" t="s">
        <v>491</v>
      </c>
      <c r="I103" t="s">
        <v>101</v>
      </c>
      <c r="J103">
        <v>32</v>
      </c>
      <c r="K103">
        <v>13</v>
      </c>
      <c r="L103">
        <v>100</v>
      </c>
      <c r="M103">
        <v>4</v>
      </c>
      <c r="N103">
        <v>104</v>
      </c>
      <c r="O103" s="493">
        <v>45935.7868981482</v>
      </c>
      <c r="P103" s="493">
        <v>45935.7953819444</v>
      </c>
      <c r="Q103">
        <v>1</v>
      </c>
      <c r="R103">
        <v>0</v>
      </c>
      <c r="S103">
        <v>0</v>
      </c>
      <c r="T103">
        <v>30</v>
      </c>
      <c r="U103">
        <v>49</v>
      </c>
      <c r="V103">
        <v>45</v>
      </c>
      <c r="W103">
        <v>78</v>
      </c>
      <c r="X103">
        <v>47</v>
      </c>
      <c r="Y103">
        <v>47</v>
      </c>
      <c r="AB103">
        <v>155.144</v>
      </c>
      <c r="AD103" t="s">
        <v>531</v>
      </c>
      <c r="AE103">
        <v>1</v>
      </c>
      <c r="AF103" t="s">
        <v>532</v>
      </c>
    </row>
    <row r="104" spans="1:32">
      <c r="A104">
        <v>316200</v>
      </c>
      <c r="B104">
        <v>5170</v>
      </c>
      <c r="C104" t="s">
        <v>72</v>
      </c>
      <c r="D104">
        <v>1572</v>
      </c>
      <c r="E104">
        <v>4016571197</v>
      </c>
      <c r="F104" t="s">
        <v>530</v>
      </c>
      <c r="G104">
        <v>1</v>
      </c>
      <c r="H104" t="s">
        <v>491</v>
      </c>
      <c r="I104" t="s">
        <v>91</v>
      </c>
      <c r="J104">
        <v>30</v>
      </c>
      <c r="K104">
        <v>10</v>
      </c>
      <c r="L104">
        <v>100</v>
      </c>
      <c r="M104">
        <v>4</v>
      </c>
      <c r="N104">
        <v>200</v>
      </c>
      <c r="O104" s="493">
        <v>45936.8211574074</v>
      </c>
      <c r="P104" s="493">
        <v>45936.8254166667</v>
      </c>
      <c r="Q104">
        <v>1</v>
      </c>
      <c r="R104">
        <v>0</v>
      </c>
      <c r="S104">
        <v>0</v>
      </c>
      <c r="T104">
        <v>6</v>
      </c>
      <c r="U104">
        <v>24</v>
      </c>
      <c r="V104">
        <v>22</v>
      </c>
      <c r="W104">
        <v>25</v>
      </c>
      <c r="X104">
        <v>24</v>
      </c>
      <c r="Y104">
        <v>28</v>
      </c>
      <c r="AB104">
        <v>47.866</v>
      </c>
      <c r="AD104" t="s">
        <v>531</v>
      </c>
      <c r="AE104">
        <v>1</v>
      </c>
      <c r="AF104" t="s">
        <v>532</v>
      </c>
    </row>
    <row r="105" spans="1:32">
      <c r="A105">
        <v>316201</v>
      </c>
      <c r="B105">
        <v>5170</v>
      </c>
      <c r="C105" t="s">
        <v>72</v>
      </c>
      <c r="D105">
        <v>1572</v>
      </c>
      <c r="E105">
        <v>4016571197</v>
      </c>
      <c r="F105" t="s">
        <v>530</v>
      </c>
      <c r="G105">
        <v>1</v>
      </c>
      <c r="H105" t="s">
        <v>491</v>
      </c>
      <c r="I105" t="s">
        <v>98</v>
      </c>
      <c r="J105">
        <v>31</v>
      </c>
      <c r="K105">
        <v>12</v>
      </c>
      <c r="L105">
        <v>100</v>
      </c>
      <c r="M105">
        <v>4</v>
      </c>
      <c r="N105">
        <v>268</v>
      </c>
      <c r="O105" s="493">
        <v>45936.8200694444</v>
      </c>
      <c r="P105" s="493">
        <v>45936.8273263889</v>
      </c>
      <c r="Q105">
        <v>1</v>
      </c>
      <c r="R105">
        <v>0</v>
      </c>
      <c r="S105">
        <v>0</v>
      </c>
      <c r="T105">
        <v>6</v>
      </c>
      <c r="U105">
        <v>48</v>
      </c>
      <c r="V105">
        <v>47</v>
      </c>
      <c r="W105">
        <v>52</v>
      </c>
      <c r="X105">
        <v>48</v>
      </c>
      <c r="Y105">
        <v>51</v>
      </c>
      <c r="AB105">
        <v>62.961</v>
      </c>
      <c r="AD105" t="s">
        <v>531</v>
      </c>
      <c r="AE105">
        <v>1</v>
      </c>
      <c r="AF105" t="s">
        <v>532</v>
      </c>
    </row>
    <row r="106" spans="1:32">
      <c r="A106">
        <v>316202</v>
      </c>
      <c r="B106">
        <v>5170</v>
      </c>
      <c r="C106" t="s">
        <v>72</v>
      </c>
      <c r="D106">
        <v>1572</v>
      </c>
      <c r="E106">
        <v>4016571197</v>
      </c>
      <c r="F106" t="s">
        <v>530</v>
      </c>
      <c r="G106">
        <v>1</v>
      </c>
      <c r="H106" t="s">
        <v>491</v>
      </c>
      <c r="I106" t="s">
        <v>101</v>
      </c>
      <c r="J106">
        <v>32</v>
      </c>
      <c r="K106">
        <v>11</v>
      </c>
      <c r="L106">
        <v>100</v>
      </c>
      <c r="M106">
        <v>4</v>
      </c>
      <c r="N106">
        <v>104</v>
      </c>
      <c r="O106" s="493">
        <v>45936.8222453704</v>
      </c>
      <c r="P106" s="493">
        <v>45936.8281712963</v>
      </c>
      <c r="Q106">
        <v>1</v>
      </c>
      <c r="R106">
        <v>0</v>
      </c>
      <c r="S106">
        <v>0</v>
      </c>
      <c r="T106">
        <v>30</v>
      </c>
      <c r="U106">
        <v>47</v>
      </c>
      <c r="V106">
        <v>46</v>
      </c>
      <c r="W106">
        <v>49</v>
      </c>
      <c r="X106">
        <v>46</v>
      </c>
      <c r="Y106">
        <v>47</v>
      </c>
      <c r="AB106">
        <v>155.144</v>
      </c>
      <c r="AD106" t="s">
        <v>531</v>
      </c>
      <c r="AE106">
        <v>1</v>
      </c>
      <c r="AF106" t="s">
        <v>532</v>
      </c>
    </row>
    <row r="107" spans="1:32">
      <c r="A107">
        <v>316203</v>
      </c>
      <c r="B107">
        <v>5170</v>
      </c>
      <c r="C107" t="s">
        <v>72</v>
      </c>
      <c r="D107">
        <v>1572</v>
      </c>
      <c r="E107">
        <v>4016572002</v>
      </c>
      <c r="F107" t="s">
        <v>533</v>
      </c>
      <c r="G107">
        <v>1</v>
      </c>
      <c r="H107" t="s">
        <v>491</v>
      </c>
      <c r="I107" t="s">
        <v>91</v>
      </c>
      <c r="J107">
        <v>30</v>
      </c>
      <c r="K107">
        <v>1</v>
      </c>
      <c r="L107">
        <v>100</v>
      </c>
      <c r="M107">
        <v>4</v>
      </c>
      <c r="N107">
        <v>40</v>
      </c>
      <c r="O107" s="493">
        <v>45936.8319097222</v>
      </c>
      <c r="P107" s="493">
        <v>45936.8319097222</v>
      </c>
      <c r="Q107">
        <v>1</v>
      </c>
      <c r="R107">
        <v>0</v>
      </c>
      <c r="S107">
        <v>0</v>
      </c>
      <c r="T107">
        <v>6</v>
      </c>
      <c r="U107">
        <v>16</v>
      </c>
      <c r="V107">
        <v>16</v>
      </c>
      <c r="W107">
        <v>16</v>
      </c>
      <c r="X107">
        <v>16</v>
      </c>
      <c r="Y107">
        <v>12</v>
      </c>
      <c r="AB107">
        <v>12.913</v>
      </c>
      <c r="AD107" t="s">
        <v>534</v>
      </c>
      <c r="AE107">
        <v>1</v>
      </c>
      <c r="AF107" t="s">
        <v>532</v>
      </c>
    </row>
    <row r="108" spans="1:32">
      <c r="A108">
        <v>316204</v>
      </c>
      <c r="B108">
        <v>5170</v>
      </c>
      <c r="C108" t="s">
        <v>72</v>
      </c>
      <c r="D108">
        <v>1572</v>
      </c>
      <c r="E108">
        <v>4016572002</v>
      </c>
      <c r="F108" t="s">
        <v>533</v>
      </c>
      <c r="G108">
        <v>1</v>
      </c>
      <c r="H108" t="s">
        <v>491</v>
      </c>
      <c r="I108" t="s">
        <v>98</v>
      </c>
      <c r="J108">
        <v>31</v>
      </c>
      <c r="K108">
        <v>25</v>
      </c>
      <c r="L108">
        <v>100</v>
      </c>
      <c r="M108">
        <v>4</v>
      </c>
      <c r="N108">
        <v>216</v>
      </c>
      <c r="O108" s="493">
        <v>45936.8324421296</v>
      </c>
      <c r="P108" s="493">
        <v>45936.8650115741</v>
      </c>
      <c r="Q108">
        <v>1</v>
      </c>
      <c r="R108">
        <v>0</v>
      </c>
      <c r="S108">
        <v>0</v>
      </c>
      <c r="T108">
        <v>6</v>
      </c>
      <c r="U108">
        <v>42</v>
      </c>
      <c r="V108">
        <v>36</v>
      </c>
      <c r="W108">
        <v>111</v>
      </c>
      <c r="X108">
        <v>38</v>
      </c>
      <c r="Y108">
        <v>42</v>
      </c>
      <c r="AB108">
        <v>51.008</v>
      </c>
      <c r="AD108" t="s">
        <v>534</v>
      </c>
      <c r="AE108">
        <v>1</v>
      </c>
      <c r="AF108" t="s">
        <v>532</v>
      </c>
    </row>
    <row r="109" spans="1:32">
      <c r="A109">
        <v>316205</v>
      </c>
      <c r="B109">
        <v>5170</v>
      </c>
      <c r="C109" t="s">
        <v>72</v>
      </c>
      <c r="D109">
        <v>1572</v>
      </c>
      <c r="E109">
        <v>4016572002</v>
      </c>
      <c r="F109" t="s">
        <v>533</v>
      </c>
      <c r="G109">
        <v>1</v>
      </c>
      <c r="H109" t="s">
        <v>491</v>
      </c>
      <c r="I109" t="s">
        <v>101</v>
      </c>
      <c r="J109">
        <v>32</v>
      </c>
      <c r="K109">
        <v>25</v>
      </c>
      <c r="L109">
        <v>100</v>
      </c>
      <c r="M109">
        <v>4</v>
      </c>
      <c r="N109">
        <v>20</v>
      </c>
      <c r="O109" s="493">
        <v>45936.8330902778</v>
      </c>
      <c r="P109" s="493">
        <v>45936.8653935185</v>
      </c>
      <c r="Q109">
        <v>1</v>
      </c>
      <c r="R109">
        <v>0</v>
      </c>
      <c r="S109">
        <v>0</v>
      </c>
      <c r="T109">
        <v>30</v>
      </c>
      <c r="U109">
        <v>15</v>
      </c>
      <c r="V109">
        <v>14</v>
      </c>
      <c r="W109">
        <v>23</v>
      </c>
      <c r="X109">
        <v>15</v>
      </c>
      <c r="Y109">
        <v>24</v>
      </c>
      <c r="AB109">
        <v>45.869</v>
      </c>
      <c r="AD109" t="s">
        <v>534</v>
      </c>
      <c r="AE109">
        <v>1</v>
      </c>
      <c r="AF109" t="s">
        <v>532</v>
      </c>
    </row>
    <row r="110" spans="1:32">
      <c r="A110">
        <v>316287</v>
      </c>
      <c r="B110">
        <v>5170</v>
      </c>
      <c r="C110" t="s">
        <v>72</v>
      </c>
      <c r="D110">
        <v>1573</v>
      </c>
      <c r="E110">
        <v>4016540856</v>
      </c>
      <c r="F110" t="s">
        <v>535</v>
      </c>
      <c r="G110">
        <v>1</v>
      </c>
      <c r="H110" t="s">
        <v>491</v>
      </c>
      <c r="I110" t="s">
        <v>91</v>
      </c>
      <c r="J110">
        <v>30</v>
      </c>
      <c r="K110">
        <v>229</v>
      </c>
      <c r="L110">
        <v>960</v>
      </c>
      <c r="M110">
        <v>4</v>
      </c>
      <c r="N110">
        <v>220</v>
      </c>
      <c r="O110" s="493">
        <v>45937.0004050926</v>
      </c>
      <c r="P110" s="493">
        <v>45937.1189236111</v>
      </c>
      <c r="Q110">
        <v>1</v>
      </c>
      <c r="R110">
        <v>0</v>
      </c>
      <c r="S110">
        <v>0</v>
      </c>
      <c r="T110">
        <v>6</v>
      </c>
      <c r="U110">
        <v>30</v>
      </c>
      <c r="V110">
        <v>23</v>
      </c>
      <c r="W110">
        <v>282</v>
      </c>
      <c r="X110">
        <v>26</v>
      </c>
      <c r="Y110">
        <v>26</v>
      </c>
      <c r="AB110">
        <v>47.855</v>
      </c>
      <c r="AD110" t="s">
        <v>536</v>
      </c>
      <c r="AE110">
        <v>1</v>
      </c>
      <c r="AF110" t="s">
        <v>537</v>
      </c>
    </row>
    <row r="111" spans="1:32">
      <c r="A111">
        <v>316288</v>
      </c>
      <c r="B111">
        <v>5170</v>
      </c>
      <c r="C111" t="s">
        <v>72</v>
      </c>
      <c r="D111">
        <v>1573</v>
      </c>
      <c r="E111">
        <v>4016540856</v>
      </c>
      <c r="F111" t="s">
        <v>535</v>
      </c>
      <c r="G111">
        <v>1</v>
      </c>
      <c r="H111" t="s">
        <v>491</v>
      </c>
      <c r="I111" t="s">
        <v>98</v>
      </c>
      <c r="J111">
        <v>31</v>
      </c>
      <c r="K111">
        <v>231</v>
      </c>
      <c r="L111">
        <v>960</v>
      </c>
      <c r="M111">
        <v>4</v>
      </c>
      <c r="N111">
        <v>144</v>
      </c>
      <c r="O111" s="493">
        <v>45937.0005671296</v>
      </c>
      <c r="P111" s="493">
        <v>45937.1201851852</v>
      </c>
      <c r="Q111">
        <v>1</v>
      </c>
      <c r="R111">
        <v>0</v>
      </c>
      <c r="S111">
        <v>0</v>
      </c>
      <c r="T111">
        <v>6</v>
      </c>
      <c r="U111">
        <v>37</v>
      </c>
      <c r="V111">
        <v>31</v>
      </c>
      <c r="W111">
        <v>232</v>
      </c>
      <c r="X111">
        <v>34</v>
      </c>
      <c r="Y111">
        <v>32</v>
      </c>
      <c r="AB111">
        <v>31.345</v>
      </c>
      <c r="AD111" t="s">
        <v>536</v>
      </c>
      <c r="AE111">
        <v>1</v>
      </c>
      <c r="AF111" t="s">
        <v>537</v>
      </c>
    </row>
    <row r="112" spans="1:32">
      <c r="A112">
        <v>316289</v>
      </c>
      <c r="B112">
        <v>5170</v>
      </c>
      <c r="C112" t="s">
        <v>72</v>
      </c>
      <c r="D112">
        <v>1573</v>
      </c>
      <c r="E112">
        <v>4016540856</v>
      </c>
      <c r="F112" t="s">
        <v>535</v>
      </c>
      <c r="G112">
        <v>1</v>
      </c>
      <c r="H112" t="s">
        <v>491</v>
      </c>
      <c r="I112" t="s">
        <v>101</v>
      </c>
      <c r="J112">
        <v>32</v>
      </c>
      <c r="K112">
        <v>234</v>
      </c>
      <c r="L112">
        <v>960</v>
      </c>
      <c r="M112">
        <v>4</v>
      </c>
      <c r="N112">
        <v>48</v>
      </c>
      <c r="O112" s="493">
        <v>45937.0003356481</v>
      </c>
      <c r="P112" s="493">
        <v>45937.1207291667</v>
      </c>
      <c r="Q112">
        <v>1</v>
      </c>
      <c r="R112">
        <v>0</v>
      </c>
      <c r="S112">
        <v>0</v>
      </c>
      <c r="T112">
        <v>30</v>
      </c>
      <c r="U112">
        <v>28</v>
      </c>
      <c r="V112">
        <v>26</v>
      </c>
      <c r="W112">
        <v>158</v>
      </c>
      <c r="X112">
        <v>27</v>
      </c>
      <c r="Y112">
        <v>30</v>
      </c>
      <c r="AB112">
        <v>89.745</v>
      </c>
      <c r="AD112" t="s">
        <v>536</v>
      </c>
      <c r="AE112">
        <v>1</v>
      </c>
      <c r="AF112" t="s">
        <v>537</v>
      </c>
    </row>
    <row r="113" spans="1:32">
      <c r="A113">
        <v>316206</v>
      </c>
      <c r="B113">
        <v>5170</v>
      </c>
      <c r="C113" t="s">
        <v>72</v>
      </c>
      <c r="D113">
        <v>1573</v>
      </c>
      <c r="E113">
        <v>4016540856</v>
      </c>
      <c r="F113" t="s">
        <v>535</v>
      </c>
      <c r="G113">
        <v>1</v>
      </c>
      <c r="H113" t="s">
        <v>491</v>
      </c>
      <c r="I113" t="s">
        <v>91</v>
      </c>
      <c r="J113">
        <v>30</v>
      </c>
      <c r="K113">
        <v>250</v>
      </c>
      <c r="L113">
        <v>960</v>
      </c>
      <c r="M113">
        <v>4</v>
      </c>
      <c r="N113">
        <v>220</v>
      </c>
      <c r="O113" s="493">
        <v>45936.8734490741</v>
      </c>
      <c r="P113" s="493">
        <v>45936.9990740741</v>
      </c>
      <c r="Q113">
        <v>1</v>
      </c>
      <c r="R113">
        <v>0</v>
      </c>
      <c r="S113">
        <v>0</v>
      </c>
      <c r="T113">
        <v>6</v>
      </c>
      <c r="U113">
        <v>27</v>
      </c>
      <c r="V113">
        <v>23</v>
      </c>
      <c r="W113">
        <v>148</v>
      </c>
      <c r="X113">
        <v>26</v>
      </c>
      <c r="Y113">
        <v>26</v>
      </c>
      <c r="AB113">
        <v>47.855</v>
      </c>
      <c r="AD113" t="s">
        <v>536</v>
      </c>
      <c r="AE113">
        <v>1</v>
      </c>
      <c r="AF113" t="s">
        <v>537</v>
      </c>
    </row>
    <row r="114" spans="1:32">
      <c r="A114">
        <v>316207</v>
      </c>
      <c r="B114">
        <v>5170</v>
      </c>
      <c r="C114" t="s">
        <v>72</v>
      </c>
      <c r="D114">
        <v>1573</v>
      </c>
      <c r="E114">
        <v>4016540856</v>
      </c>
      <c r="F114" t="s">
        <v>535</v>
      </c>
      <c r="G114">
        <v>1</v>
      </c>
      <c r="H114" t="s">
        <v>491</v>
      </c>
      <c r="I114" t="s">
        <v>98</v>
      </c>
      <c r="J114">
        <v>31</v>
      </c>
      <c r="K114">
        <v>248</v>
      </c>
      <c r="L114">
        <v>960</v>
      </c>
      <c r="M114">
        <v>4</v>
      </c>
      <c r="N114">
        <v>144</v>
      </c>
      <c r="O114" s="493">
        <v>45936.8739583333</v>
      </c>
      <c r="P114" s="493">
        <v>45936.9991782407</v>
      </c>
      <c r="Q114">
        <v>1</v>
      </c>
      <c r="R114">
        <v>0</v>
      </c>
      <c r="S114">
        <v>0</v>
      </c>
      <c r="T114">
        <v>6</v>
      </c>
      <c r="U114">
        <v>37</v>
      </c>
      <c r="V114">
        <v>31</v>
      </c>
      <c r="W114">
        <v>177</v>
      </c>
      <c r="X114">
        <v>34</v>
      </c>
      <c r="Y114">
        <v>32</v>
      </c>
      <c r="AB114">
        <v>31.345</v>
      </c>
      <c r="AD114" t="s">
        <v>536</v>
      </c>
      <c r="AE114">
        <v>1</v>
      </c>
      <c r="AF114" t="s">
        <v>537</v>
      </c>
    </row>
    <row r="115" spans="1:32">
      <c r="A115">
        <v>316208</v>
      </c>
      <c r="B115">
        <v>5170</v>
      </c>
      <c r="C115" t="s">
        <v>72</v>
      </c>
      <c r="D115">
        <v>1573</v>
      </c>
      <c r="E115">
        <v>4016540856</v>
      </c>
      <c r="F115" t="s">
        <v>535</v>
      </c>
      <c r="G115">
        <v>1</v>
      </c>
      <c r="H115" t="s">
        <v>491</v>
      </c>
      <c r="I115" t="s">
        <v>101</v>
      </c>
      <c r="J115">
        <v>32</v>
      </c>
      <c r="K115">
        <v>247</v>
      </c>
      <c r="L115">
        <v>960</v>
      </c>
      <c r="M115">
        <v>4</v>
      </c>
      <c r="N115">
        <v>48</v>
      </c>
      <c r="O115" s="493">
        <v>45936.8755324074</v>
      </c>
      <c r="P115" s="493">
        <v>45936.9999768519</v>
      </c>
      <c r="Q115">
        <v>1</v>
      </c>
      <c r="R115">
        <v>0</v>
      </c>
      <c r="S115">
        <v>0</v>
      </c>
      <c r="T115">
        <v>30</v>
      </c>
      <c r="U115">
        <v>28</v>
      </c>
      <c r="V115">
        <v>20</v>
      </c>
      <c r="W115">
        <v>103</v>
      </c>
      <c r="X115">
        <v>27</v>
      </c>
      <c r="Y115">
        <v>30</v>
      </c>
      <c r="AB115">
        <v>89.745</v>
      </c>
      <c r="AD115" t="s">
        <v>536</v>
      </c>
      <c r="AE115">
        <v>1</v>
      </c>
      <c r="AF115" t="s">
        <v>537</v>
      </c>
    </row>
    <row r="116" spans="1:32">
      <c r="A116">
        <v>316290</v>
      </c>
      <c r="B116">
        <v>5170</v>
      </c>
      <c r="C116" t="s">
        <v>72</v>
      </c>
      <c r="D116">
        <v>1574</v>
      </c>
      <c r="E116">
        <v>4016571197</v>
      </c>
      <c r="F116" t="s">
        <v>530</v>
      </c>
      <c r="G116">
        <v>1</v>
      </c>
      <c r="H116" t="s">
        <v>494</v>
      </c>
      <c r="I116" t="s">
        <v>91</v>
      </c>
      <c r="J116">
        <v>30</v>
      </c>
      <c r="K116">
        <v>25</v>
      </c>
      <c r="L116">
        <v>100</v>
      </c>
      <c r="M116">
        <v>4</v>
      </c>
      <c r="N116">
        <v>148</v>
      </c>
      <c r="O116" s="493">
        <v>45937.1282986111</v>
      </c>
      <c r="P116" s="493">
        <v>45937.1487384259</v>
      </c>
      <c r="Q116">
        <v>1</v>
      </c>
      <c r="R116">
        <v>0</v>
      </c>
      <c r="S116">
        <v>0</v>
      </c>
      <c r="T116">
        <v>6</v>
      </c>
      <c r="U116">
        <v>39</v>
      </c>
      <c r="V116">
        <v>32</v>
      </c>
      <c r="W116">
        <v>102</v>
      </c>
      <c r="X116">
        <v>34</v>
      </c>
      <c r="Y116">
        <v>37</v>
      </c>
      <c r="AB116">
        <v>54.507</v>
      </c>
      <c r="AD116" t="s">
        <v>531</v>
      </c>
      <c r="AE116">
        <v>1</v>
      </c>
      <c r="AF116" t="s">
        <v>532</v>
      </c>
    </row>
    <row r="117" spans="1:32">
      <c r="A117">
        <v>316291</v>
      </c>
      <c r="B117">
        <v>5170</v>
      </c>
      <c r="C117" t="s">
        <v>72</v>
      </c>
      <c r="D117">
        <v>1574</v>
      </c>
      <c r="E117">
        <v>4016571197</v>
      </c>
      <c r="F117" t="s">
        <v>530</v>
      </c>
      <c r="G117">
        <v>1</v>
      </c>
      <c r="H117" t="s">
        <v>494</v>
      </c>
      <c r="I117" t="s">
        <v>98</v>
      </c>
      <c r="J117">
        <v>31</v>
      </c>
      <c r="K117">
        <v>25</v>
      </c>
      <c r="L117">
        <v>100</v>
      </c>
      <c r="M117">
        <v>4</v>
      </c>
      <c r="N117">
        <v>156</v>
      </c>
      <c r="O117" s="493">
        <v>45937.1288310185</v>
      </c>
      <c r="P117" s="493">
        <v>45937.149212963</v>
      </c>
      <c r="Q117">
        <v>1</v>
      </c>
      <c r="R117">
        <v>0</v>
      </c>
      <c r="S117">
        <v>0</v>
      </c>
      <c r="T117">
        <v>6</v>
      </c>
      <c r="U117">
        <v>52</v>
      </c>
      <c r="V117">
        <v>30</v>
      </c>
      <c r="W117">
        <v>326</v>
      </c>
      <c r="X117">
        <v>34</v>
      </c>
      <c r="Y117">
        <v>37</v>
      </c>
      <c r="AB117">
        <v>37.109</v>
      </c>
      <c r="AD117" t="s">
        <v>531</v>
      </c>
      <c r="AE117">
        <v>1</v>
      </c>
      <c r="AF117" t="s">
        <v>532</v>
      </c>
    </row>
    <row r="118" spans="1:32">
      <c r="A118">
        <v>316292</v>
      </c>
      <c r="B118">
        <v>5170</v>
      </c>
      <c r="C118" t="s">
        <v>72</v>
      </c>
      <c r="D118">
        <v>1574</v>
      </c>
      <c r="E118">
        <v>4016571197</v>
      </c>
      <c r="F118" t="s">
        <v>530</v>
      </c>
      <c r="G118">
        <v>1</v>
      </c>
      <c r="H118" t="s">
        <v>494</v>
      </c>
      <c r="I118" t="s">
        <v>101</v>
      </c>
      <c r="J118">
        <v>32</v>
      </c>
      <c r="K118">
        <v>25</v>
      </c>
      <c r="L118">
        <v>100</v>
      </c>
      <c r="M118">
        <v>4</v>
      </c>
      <c r="N118">
        <v>44</v>
      </c>
      <c r="O118" s="493">
        <v>45937.1327777778</v>
      </c>
      <c r="P118" s="493">
        <v>45937.1508680556</v>
      </c>
      <c r="Q118">
        <v>1</v>
      </c>
      <c r="R118">
        <v>0</v>
      </c>
      <c r="S118">
        <v>0</v>
      </c>
      <c r="T118">
        <v>30</v>
      </c>
      <c r="U118">
        <v>35</v>
      </c>
      <c r="V118">
        <v>30</v>
      </c>
      <c r="W118">
        <v>120</v>
      </c>
      <c r="X118">
        <v>30</v>
      </c>
      <c r="Y118">
        <v>33</v>
      </c>
      <c r="AB118">
        <v>79.343</v>
      </c>
      <c r="AD118" t="s">
        <v>531</v>
      </c>
      <c r="AE118">
        <v>1</v>
      </c>
      <c r="AF118" t="s">
        <v>532</v>
      </c>
    </row>
    <row r="119" spans="1:32">
      <c r="A119">
        <v>316293</v>
      </c>
      <c r="B119">
        <v>5170</v>
      </c>
      <c r="C119" t="s">
        <v>72</v>
      </c>
      <c r="D119">
        <v>1574</v>
      </c>
      <c r="E119">
        <v>4016572002</v>
      </c>
      <c r="F119" t="s">
        <v>533</v>
      </c>
      <c r="G119">
        <v>1</v>
      </c>
      <c r="H119" t="s">
        <v>494</v>
      </c>
      <c r="I119" t="s">
        <v>91</v>
      </c>
      <c r="J119">
        <v>30</v>
      </c>
      <c r="K119">
        <v>25</v>
      </c>
      <c r="L119">
        <v>100</v>
      </c>
      <c r="M119">
        <v>4</v>
      </c>
      <c r="N119">
        <v>148</v>
      </c>
      <c r="O119" s="493">
        <v>45937.1571643519</v>
      </c>
      <c r="P119" s="493">
        <v>45937.1686805556</v>
      </c>
      <c r="Q119">
        <v>1</v>
      </c>
      <c r="R119">
        <v>0</v>
      </c>
      <c r="S119">
        <v>0</v>
      </c>
      <c r="T119">
        <v>6</v>
      </c>
      <c r="U119">
        <v>34</v>
      </c>
      <c r="V119">
        <v>31</v>
      </c>
      <c r="W119">
        <v>40</v>
      </c>
      <c r="X119">
        <v>34</v>
      </c>
      <c r="Y119">
        <v>37</v>
      </c>
      <c r="AB119">
        <v>54.507</v>
      </c>
      <c r="AD119" t="s">
        <v>534</v>
      </c>
      <c r="AE119">
        <v>1</v>
      </c>
      <c r="AF119" t="s">
        <v>532</v>
      </c>
    </row>
    <row r="120" spans="1:32">
      <c r="A120">
        <v>316294</v>
      </c>
      <c r="B120">
        <v>5170</v>
      </c>
      <c r="C120" t="s">
        <v>72</v>
      </c>
      <c r="D120">
        <v>1574</v>
      </c>
      <c r="E120">
        <v>4016572002</v>
      </c>
      <c r="F120" t="s">
        <v>533</v>
      </c>
      <c r="G120">
        <v>1</v>
      </c>
      <c r="H120" t="s">
        <v>494</v>
      </c>
      <c r="I120" t="s">
        <v>98</v>
      </c>
      <c r="J120">
        <v>31</v>
      </c>
      <c r="K120">
        <v>25</v>
      </c>
      <c r="L120">
        <v>100</v>
      </c>
      <c r="M120">
        <v>4</v>
      </c>
      <c r="N120">
        <v>64</v>
      </c>
      <c r="O120" s="493">
        <v>45937.1574305556</v>
      </c>
      <c r="P120" s="493">
        <v>45937.168912037</v>
      </c>
      <c r="Q120">
        <v>1</v>
      </c>
      <c r="R120">
        <v>0</v>
      </c>
      <c r="S120">
        <v>0</v>
      </c>
      <c r="T120">
        <v>6</v>
      </c>
      <c r="U120">
        <v>15</v>
      </c>
      <c r="V120">
        <v>14</v>
      </c>
      <c r="W120">
        <v>17</v>
      </c>
      <c r="X120">
        <v>15</v>
      </c>
      <c r="Y120">
        <v>18</v>
      </c>
      <c r="AB120">
        <v>19.411</v>
      </c>
      <c r="AD120" t="s">
        <v>534</v>
      </c>
      <c r="AE120">
        <v>1</v>
      </c>
      <c r="AF120" t="s">
        <v>532</v>
      </c>
    </row>
    <row r="121" spans="1:32">
      <c r="A121">
        <v>316295</v>
      </c>
      <c r="B121">
        <v>5170</v>
      </c>
      <c r="C121" t="s">
        <v>72</v>
      </c>
      <c r="D121">
        <v>1574</v>
      </c>
      <c r="E121">
        <v>4016572002</v>
      </c>
      <c r="F121" t="s">
        <v>533</v>
      </c>
      <c r="G121">
        <v>1</v>
      </c>
      <c r="H121" t="s">
        <v>494</v>
      </c>
      <c r="I121" t="s">
        <v>101</v>
      </c>
      <c r="J121">
        <v>32</v>
      </c>
      <c r="K121">
        <v>25</v>
      </c>
      <c r="L121">
        <v>100</v>
      </c>
      <c r="M121">
        <v>4</v>
      </c>
      <c r="N121">
        <v>28</v>
      </c>
      <c r="O121" s="493">
        <v>45937.1584837963</v>
      </c>
      <c r="P121" s="493">
        <v>45937.1693287037</v>
      </c>
      <c r="Q121">
        <v>1</v>
      </c>
      <c r="R121">
        <v>0</v>
      </c>
      <c r="S121">
        <v>0</v>
      </c>
      <c r="T121">
        <v>30</v>
      </c>
      <c r="U121">
        <v>16</v>
      </c>
      <c r="V121">
        <v>16</v>
      </c>
      <c r="W121">
        <v>23</v>
      </c>
      <c r="X121">
        <v>16</v>
      </c>
      <c r="Y121">
        <v>20</v>
      </c>
      <c r="AB121">
        <v>61.425</v>
      </c>
      <c r="AD121" t="s">
        <v>534</v>
      </c>
      <c r="AE121">
        <v>1</v>
      </c>
      <c r="AF121" t="s">
        <v>532</v>
      </c>
    </row>
    <row r="122" spans="1:32">
      <c r="A122">
        <v>316296</v>
      </c>
      <c r="B122">
        <v>5170</v>
      </c>
      <c r="C122" t="s">
        <v>72</v>
      </c>
      <c r="D122">
        <v>1575</v>
      </c>
      <c r="E122">
        <v>4016540856</v>
      </c>
      <c r="F122" t="s">
        <v>535</v>
      </c>
      <c r="G122">
        <v>1</v>
      </c>
      <c r="H122" t="s">
        <v>494</v>
      </c>
      <c r="I122" t="s">
        <v>91</v>
      </c>
      <c r="J122">
        <v>30</v>
      </c>
      <c r="K122">
        <v>480</v>
      </c>
      <c r="L122">
        <v>960</v>
      </c>
      <c r="M122">
        <v>4</v>
      </c>
      <c r="N122">
        <v>88</v>
      </c>
      <c r="O122" s="493">
        <v>45937.1748842593</v>
      </c>
      <c r="P122" s="493">
        <v>45937.9158564815</v>
      </c>
      <c r="Q122">
        <v>1</v>
      </c>
      <c r="R122">
        <v>0</v>
      </c>
      <c r="S122">
        <v>0</v>
      </c>
      <c r="T122">
        <v>6</v>
      </c>
      <c r="U122">
        <v>16</v>
      </c>
      <c r="V122">
        <v>12</v>
      </c>
      <c r="W122">
        <v>113</v>
      </c>
      <c r="X122">
        <v>16</v>
      </c>
      <c r="Y122">
        <v>22</v>
      </c>
      <c r="AB122">
        <v>22.289</v>
      </c>
      <c r="AD122" t="s">
        <v>536</v>
      </c>
      <c r="AE122">
        <v>1</v>
      </c>
      <c r="AF122" t="s">
        <v>537</v>
      </c>
    </row>
    <row r="123" spans="1:32">
      <c r="A123">
        <v>316297</v>
      </c>
      <c r="B123">
        <v>5170</v>
      </c>
      <c r="C123" t="s">
        <v>72</v>
      </c>
      <c r="D123">
        <v>1575</v>
      </c>
      <c r="E123">
        <v>4016540856</v>
      </c>
      <c r="F123" t="s">
        <v>535</v>
      </c>
      <c r="G123">
        <v>1</v>
      </c>
      <c r="H123" t="s">
        <v>494</v>
      </c>
      <c r="I123" t="s">
        <v>98</v>
      </c>
      <c r="J123">
        <v>31</v>
      </c>
      <c r="K123">
        <v>480</v>
      </c>
      <c r="L123">
        <v>960</v>
      </c>
      <c r="M123">
        <v>4</v>
      </c>
      <c r="N123">
        <v>80</v>
      </c>
      <c r="O123" s="493">
        <v>45937.1752546296</v>
      </c>
      <c r="P123" s="493">
        <v>45937.9166319444</v>
      </c>
      <c r="Q123">
        <v>1</v>
      </c>
      <c r="R123">
        <v>0</v>
      </c>
      <c r="S123">
        <v>0</v>
      </c>
      <c r="T123">
        <v>6</v>
      </c>
      <c r="U123">
        <v>24</v>
      </c>
      <c r="V123">
        <v>10</v>
      </c>
      <c r="W123">
        <v>269</v>
      </c>
      <c r="X123">
        <v>23</v>
      </c>
      <c r="Y123">
        <v>24</v>
      </c>
      <c r="AB123">
        <v>20.083</v>
      </c>
      <c r="AD123" t="s">
        <v>536</v>
      </c>
      <c r="AE123">
        <v>1</v>
      </c>
      <c r="AF123" t="s">
        <v>537</v>
      </c>
    </row>
    <row r="124" spans="1:32">
      <c r="A124">
        <v>316298</v>
      </c>
      <c r="B124">
        <v>5170</v>
      </c>
      <c r="C124" t="s">
        <v>72</v>
      </c>
      <c r="D124">
        <v>1575</v>
      </c>
      <c r="E124">
        <v>4016540856</v>
      </c>
      <c r="F124" t="s">
        <v>535</v>
      </c>
      <c r="G124">
        <v>1</v>
      </c>
      <c r="H124" t="s">
        <v>494</v>
      </c>
      <c r="I124" t="s">
        <v>101</v>
      </c>
      <c r="J124">
        <v>32</v>
      </c>
      <c r="K124">
        <v>486</v>
      </c>
      <c r="L124">
        <v>960</v>
      </c>
      <c r="M124">
        <v>4</v>
      </c>
      <c r="N124">
        <v>28</v>
      </c>
      <c r="O124" s="493">
        <v>45937.1768055556</v>
      </c>
      <c r="P124" s="493">
        <v>45937.9175810185</v>
      </c>
      <c r="Q124">
        <v>1</v>
      </c>
      <c r="R124">
        <v>0</v>
      </c>
      <c r="S124">
        <v>0</v>
      </c>
      <c r="T124">
        <v>30</v>
      </c>
      <c r="U124">
        <v>24</v>
      </c>
      <c r="V124">
        <v>14</v>
      </c>
      <c r="W124">
        <v>263</v>
      </c>
      <c r="X124">
        <v>22</v>
      </c>
      <c r="Y124">
        <v>30</v>
      </c>
      <c r="AB124">
        <v>61.458</v>
      </c>
      <c r="AD124" t="s">
        <v>536</v>
      </c>
      <c r="AE124">
        <v>1</v>
      </c>
      <c r="AF124" t="s">
        <v>537</v>
      </c>
    </row>
    <row r="125" spans="1:32">
      <c r="A125">
        <v>316165</v>
      </c>
      <c r="B125">
        <v>5170</v>
      </c>
      <c r="C125" t="s">
        <v>72</v>
      </c>
      <c r="D125">
        <v>1576</v>
      </c>
      <c r="E125">
        <v>4016577819</v>
      </c>
      <c r="F125" t="s">
        <v>538</v>
      </c>
      <c r="G125">
        <v>1</v>
      </c>
      <c r="H125" t="s">
        <v>491</v>
      </c>
      <c r="I125" t="s">
        <v>91</v>
      </c>
      <c r="J125">
        <v>30</v>
      </c>
      <c r="K125">
        <v>130</v>
      </c>
      <c r="L125">
        <v>184</v>
      </c>
      <c r="M125">
        <v>4</v>
      </c>
      <c r="N125">
        <v>448</v>
      </c>
      <c r="O125" s="493">
        <v>45935.5406828704</v>
      </c>
      <c r="P125" s="493">
        <v>45935.6231365741</v>
      </c>
      <c r="Q125">
        <v>1</v>
      </c>
      <c r="R125">
        <v>0</v>
      </c>
      <c r="S125">
        <v>0</v>
      </c>
      <c r="T125">
        <v>6</v>
      </c>
      <c r="U125">
        <v>46</v>
      </c>
      <c r="V125">
        <v>41</v>
      </c>
      <c r="W125">
        <v>111</v>
      </c>
      <c r="X125">
        <v>46</v>
      </c>
      <c r="Y125">
        <v>65</v>
      </c>
      <c r="AB125">
        <v>88.008</v>
      </c>
      <c r="AD125" t="s">
        <v>539</v>
      </c>
      <c r="AE125">
        <v>1</v>
      </c>
      <c r="AF125" t="s">
        <v>540</v>
      </c>
    </row>
    <row r="126" spans="1:32">
      <c r="A126">
        <v>316166</v>
      </c>
      <c r="B126">
        <v>5170</v>
      </c>
      <c r="C126" t="s">
        <v>72</v>
      </c>
      <c r="D126">
        <v>1576</v>
      </c>
      <c r="E126">
        <v>4016577819</v>
      </c>
      <c r="F126" t="s">
        <v>538</v>
      </c>
      <c r="G126">
        <v>1</v>
      </c>
      <c r="H126" t="s">
        <v>491</v>
      </c>
      <c r="I126" t="s">
        <v>98</v>
      </c>
      <c r="J126">
        <v>31</v>
      </c>
      <c r="K126">
        <v>130</v>
      </c>
      <c r="L126">
        <v>184</v>
      </c>
      <c r="M126">
        <v>4</v>
      </c>
      <c r="N126">
        <v>220</v>
      </c>
      <c r="O126" s="493">
        <v>45935.5414236111</v>
      </c>
      <c r="P126" s="493">
        <v>45935.6237268519</v>
      </c>
      <c r="Q126">
        <v>1</v>
      </c>
      <c r="R126">
        <v>0</v>
      </c>
      <c r="S126">
        <v>0</v>
      </c>
      <c r="T126">
        <v>6</v>
      </c>
      <c r="U126">
        <v>46</v>
      </c>
      <c r="V126">
        <v>40</v>
      </c>
      <c r="W126">
        <v>125</v>
      </c>
      <c r="X126">
        <v>44</v>
      </c>
      <c r="Y126">
        <v>43</v>
      </c>
      <c r="AB126">
        <v>66.232</v>
      </c>
      <c r="AD126" t="s">
        <v>539</v>
      </c>
      <c r="AE126">
        <v>1</v>
      </c>
      <c r="AF126" t="s">
        <v>540</v>
      </c>
    </row>
    <row r="127" spans="1:32">
      <c r="A127">
        <v>316167</v>
      </c>
      <c r="B127">
        <v>5170</v>
      </c>
      <c r="C127" t="s">
        <v>72</v>
      </c>
      <c r="D127">
        <v>1576</v>
      </c>
      <c r="E127">
        <v>4016577819</v>
      </c>
      <c r="F127" t="s">
        <v>538</v>
      </c>
      <c r="G127">
        <v>1</v>
      </c>
      <c r="H127" t="s">
        <v>491</v>
      </c>
      <c r="I127" t="s">
        <v>101</v>
      </c>
      <c r="J127">
        <v>32</v>
      </c>
      <c r="K127">
        <v>123</v>
      </c>
      <c r="L127">
        <v>184</v>
      </c>
      <c r="M127">
        <v>4</v>
      </c>
      <c r="N127">
        <v>40</v>
      </c>
      <c r="O127" s="493">
        <v>45935.5515625</v>
      </c>
      <c r="P127" s="493">
        <v>45935.6242592593</v>
      </c>
      <c r="Q127">
        <v>1</v>
      </c>
      <c r="R127">
        <v>0</v>
      </c>
      <c r="S127">
        <v>0</v>
      </c>
      <c r="T127">
        <v>30</v>
      </c>
      <c r="U127">
        <v>27</v>
      </c>
      <c r="V127">
        <v>26</v>
      </c>
      <c r="W127">
        <v>36</v>
      </c>
      <c r="X127">
        <v>27</v>
      </c>
      <c r="Y127">
        <v>28</v>
      </c>
      <c r="AB127">
        <v>55.292</v>
      </c>
      <c r="AD127" t="s">
        <v>539</v>
      </c>
      <c r="AE127">
        <v>1</v>
      </c>
      <c r="AF127" t="s">
        <v>540</v>
      </c>
    </row>
    <row r="128" spans="1:32">
      <c r="A128">
        <v>316168</v>
      </c>
      <c r="B128">
        <v>5170</v>
      </c>
      <c r="C128" t="s">
        <v>72</v>
      </c>
      <c r="D128">
        <v>1577</v>
      </c>
      <c r="E128">
        <v>4016577819</v>
      </c>
      <c r="F128" t="s">
        <v>538</v>
      </c>
      <c r="G128">
        <v>1</v>
      </c>
      <c r="H128" t="s">
        <v>494</v>
      </c>
      <c r="I128" t="s">
        <v>91</v>
      </c>
      <c r="J128">
        <v>30</v>
      </c>
      <c r="K128">
        <v>73</v>
      </c>
      <c r="L128">
        <v>184</v>
      </c>
      <c r="M128">
        <v>4</v>
      </c>
      <c r="N128">
        <v>192</v>
      </c>
      <c r="O128" s="493">
        <v>45935.6328125</v>
      </c>
      <c r="P128" s="493">
        <v>45935.6877199074</v>
      </c>
      <c r="Q128">
        <v>1</v>
      </c>
      <c r="R128">
        <v>0</v>
      </c>
      <c r="S128">
        <v>0</v>
      </c>
      <c r="T128">
        <v>6</v>
      </c>
      <c r="U128">
        <v>27</v>
      </c>
      <c r="V128">
        <v>22</v>
      </c>
      <c r="W128">
        <v>115</v>
      </c>
      <c r="X128">
        <v>25</v>
      </c>
      <c r="Y128">
        <v>33</v>
      </c>
      <c r="AB128">
        <v>44.55</v>
      </c>
      <c r="AD128" t="s">
        <v>539</v>
      </c>
      <c r="AE128">
        <v>1</v>
      </c>
      <c r="AF128" t="s">
        <v>540</v>
      </c>
    </row>
    <row r="129" spans="1:32">
      <c r="A129">
        <v>316169</v>
      </c>
      <c r="B129">
        <v>5170</v>
      </c>
      <c r="C129" t="s">
        <v>72</v>
      </c>
      <c r="D129">
        <v>1577</v>
      </c>
      <c r="E129">
        <v>4016577819</v>
      </c>
      <c r="F129" t="s">
        <v>538</v>
      </c>
      <c r="G129">
        <v>1</v>
      </c>
      <c r="H129" t="s">
        <v>494</v>
      </c>
      <c r="I129" t="s">
        <v>98</v>
      </c>
      <c r="J129">
        <v>31</v>
      </c>
      <c r="K129">
        <v>73</v>
      </c>
      <c r="L129">
        <v>184</v>
      </c>
      <c r="M129">
        <v>4</v>
      </c>
      <c r="N129">
        <v>136</v>
      </c>
      <c r="O129" s="493">
        <v>45935.635462963</v>
      </c>
      <c r="P129" s="493">
        <v>45935.6881134259</v>
      </c>
      <c r="Q129">
        <v>1</v>
      </c>
      <c r="R129">
        <v>0</v>
      </c>
      <c r="S129">
        <v>0</v>
      </c>
      <c r="T129">
        <v>6</v>
      </c>
      <c r="U129">
        <v>34</v>
      </c>
      <c r="V129">
        <v>26</v>
      </c>
      <c r="W129">
        <v>223</v>
      </c>
      <c r="X129">
        <v>29</v>
      </c>
      <c r="Y129">
        <v>32</v>
      </c>
      <c r="AB129">
        <v>35.138</v>
      </c>
      <c r="AD129" t="s">
        <v>539</v>
      </c>
      <c r="AE129">
        <v>1</v>
      </c>
      <c r="AF129" t="s">
        <v>540</v>
      </c>
    </row>
    <row r="130" spans="1:32">
      <c r="A130">
        <v>316170</v>
      </c>
      <c r="B130">
        <v>5170</v>
      </c>
      <c r="C130" t="s">
        <v>72</v>
      </c>
      <c r="D130">
        <v>1577</v>
      </c>
      <c r="E130">
        <v>4016577819</v>
      </c>
      <c r="F130" t="s">
        <v>538</v>
      </c>
      <c r="G130">
        <v>1</v>
      </c>
      <c r="H130" t="s">
        <v>494</v>
      </c>
      <c r="I130" t="s">
        <v>101</v>
      </c>
      <c r="J130">
        <v>32</v>
      </c>
      <c r="K130">
        <v>73</v>
      </c>
      <c r="L130">
        <v>184</v>
      </c>
      <c r="M130">
        <v>4</v>
      </c>
      <c r="N130">
        <v>28</v>
      </c>
      <c r="O130" s="493">
        <v>45935.6367592593</v>
      </c>
      <c r="P130" s="493">
        <v>45935.6887037037</v>
      </c>
      <c r="Q130">
        <v>1</v>
      </c>
      <c r="R130">
        <v>0</v>
      </c>
      <c r="S130">
        <v>0</v>
      </c>
      <c r="T130">
        <v>30</v>
      </c>
      <c r="U130">
        <v>39</v>
      </c>
      <c r="V130">
        <v>31</v>
      </c>
      <c r="W130">
        <v>51</v>
      </c>
      <c r="X130">
        <v>39</v>
      </c>
      <c r="Y130">
        <v>43</v>
      </c>
      <c r="AB130">
        <v>60.691</v>
      </c>
      <c r="AD130" t="s">
        <v>539</v>
      </c>
      <c r="AE130">
        <v>1</v>
      </c>
      <c r="AF130" t="s">
        <v>540</v>
      </c>
    </row>
    <row r="131" spans="1:32">
      <c r="A131">
        <v>316198</v>
      </c>
      <c r="B131">
        <v>5170</v>
      </c>
      <c r="C131" t="s">
        <v>72</v>
      </c>
      <c r="D131">
        <v>1577</v>
      </c>
      <c r="E131">
        <v>4016577819</v>
      </c>
      <c r="F131" t="s">
        <v>538</v>
      </c>
      <c r="G131">
        <v>1</v>
      </c>
      <c r="H131" t="s">
        <v>494</v>
      </c>
      <c r="I131" t="s">
        <v>541</v>
      </c>
      <c r="J131">
        <v>40</v>
      </c>
      <c r="K131">
        <v>73</v>
      </c>
      <c r="L131">
        <v>184</v>
      </c>
      <c r="M131">
        <v>4</v>
      </c>
      <c r="N131">
        <v>8</v>
      </c>
      <c r="O131" s="493">
        <v>45935.6328125</v>
      </c>
      <c r="P131" s="493">
        <v>45935.6887037037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539</v>
      </c>
      <c r="AE131">
        <v>1</v>
      </c>
      <c r="AF131" t="s">
        <v>540</v>
      </c>
    </row>
    <row r="132" spans="1:32">
      <c r="A132">
        <v>316299</v>
      </c>
      <c r="B132">
        <v>5170</v>
      </c>
      <c r="C132" t="s">
        <v>72</v>
      </c>
      <c r="D132">
        <v>1578</v>
      </c>
      <c r="E132">
        <v>4016581679</v>
      </c>
      <c r="F132" t="s">
        <v>542</v>
      </c>
      <c r="G132">
        <v>1</v>
      </c>
      <c r="H132" t="s">
        <v>494</v>
      </c>
      <c r="I132" t="s">
        <v>91</v>
      </c>
      <c r="J132">
        <v>30</v>
      </c>
      <c r="K132">
        <v>100</v>
      </c>
      <c r="L132">
        <v>800</v>
      </c>
      <c r="M132">
        <v>8</v>
      </c>
      <c r="N132">
        <v>176</v>
      </c>
      <c r="O132" s="493">
        <v>45937.9223148148</v>
      </c>
      <c r="P132" s="493">
        <v>45937.9653935185</v>
      </c>
      <c r="Q132">
        <v>1</v>
      </c>
      <c r="R132">
        <v>0</v>
      </c>
      <c r="S132">
        <v>0</v>
      </c>
      <c r="T132">
        <v>6</v>
      </c>
      <c r="U132">
        <v>21</v>
      </c>
      <c r="V132">
        <v>19</v>
      </c>
      <c r="W132">
        <v>35</v>
      </c>
      <c r="X132">
        <v>21</v>
      </c>
      <c r="Y132">
        <v>26</v>
      </c>
      <c r="AB132">
        <v>41.507</v>
      </c>
      <c r="AD132" t="s">
        <v>543</v>
      </c>
      <c r="AE132">
        <v>1</v>
      </c>
      <c r="AF132" t="s">
        <v>544</v>
      </c>
    </row>
    <row r="133" spans="1:32">
      <c r="A133">
        <v>316300</v>
      </c>
      <c r="B133">
        <v>5170</v>
      </c>
      <c r="C133" t="s">
        <v>72</v>
      </c>
      <c r="D133">
        <v>1578</v>
      </c>
      <c r="E133">
        <v>4016581679</v>
      </c>
      <c r="F133" t="s">
        <v>542</v>
      </c>
      <c r="G133">
        <v>1</v>
      </c>
      <c r="H133" t="s">
        <v>494</v>
      </c>
      <c r="I133" t="s">
        <v>98</v>
      </c>
      <c r="J133">
        <v>31</v>
      </c>
      <c r="K133">
        <v>100</v>
      </c>
      <c r="L133">
        <v>800</v>
      </c>
      <c r="M133">
        <v>8</v>
      </c>
      <c r="N133">
        <v>112</v>
      </c>
      <c r="O133" s="493">
        <v>45937.9226851852</v>
      </c>
      <c r="P133" s="493">
        <v>45937.9657638889</v>
      </c>
      <c r="Q133">
        <v>1</v>
      </c>
      <c r="R133">
        <v>0</v>
      </c>
      <c r="S133">
        <v>0</v>
      </c>
      <c r="T133">
        <v>6</v>
      </c>
      <c r="U133">
        <v>22</v>
      </c>
      <c r="V133">
        <v>19</v>
      </c>
      <c r="W133">
        <v>26</v>
      </c>
      <c r="X133">
        <v>22.5</v>
      </c>
      <c r="Y133">
        <v>26</v>
      </c>
      <c r="AB133">
        <v>26.05</v>
      </c>
      <c r="AD133" t="s">
        <v>543</v>
      </c>
      <c r="AE133">
        <v>1</v>
      </c>
      <c r="AF133" t="s">
        <v>544</v>
      </c>
    </row>
    <row r="134" spans="1:32">
      <c r="A134">
        <v>316301</v>
      </c>
      <c r="B134">
        <v>5170</v>
      </c>
      <c r="C134" t="s">
        <v>72</v>
      </c>
      <c r="D134">
        <v>1578</v>
      </c>
      <c r="E134">
        <v>4016581679</v>
      </c>
      <c r="F134" t="s">
        <v>542</v>
      </c>
      <c r="G134">
        <v>1</v>
      </c>
      <c r="H134" t="s">
        <v>494</v>
      </c>
      <c r="I134" t="s">
        <v>101</v>
      </c>
      <c r="J134">
        <v>32</v>
      </c>
      <c r="K134">
        <v>2</v>
      </c>
      <c r="L134">
        <v>800</v>
      </c>
      <c r="M134">
        <v>8</v>
      </c>
      <c r="N134">
        <v>8</v>
      </c>
      <c r="O134" s="493">
        <v>45937.9243055556</v>
      </c>
      <c r="P134" s="493">
        <v>45937.9625115741</v>
      </c>
      <c r="Q134">
        <v>1</v>
      </c>
      <c r="R134">
        <v>0</v>
      </c>
      <c r="S134">
        <v>0</v>
      </c>
      <c r="T134">
        <v>30</v>
      </c>
      <c r="U134">
        <v>13</v>
      </c>
      <c r="V134">
        <v>10</v>
      </c>
      <c r="W134">
        <v>15</v>
      </c>
      <c r="X134">
        <v>12.5</v>
      </c>
      <c r="Y134">
        <v>29</v>
      </c>
      <c r="AB134">
        <v>18.71</v>
      </c>
      <c r="AD134" t="s">
        <v>543</v>
      </c>
      <c r="AE134">
        <v>1</v>
      </c>
      <c r="AF134" t="s">
        <v>544</v>
      </c>
    </row>
    <row r="135" spans="1:32">
      <c r="A135">
        <v>316378</v>
      </c>
      <c r="B135">
        <v>5170</v>
      </c>
      <c r="C135" t="s">
        <v>72</v>
      </c>
      <c r="D135">
        <v>1579</v>
      </c>
      <c r="E135">
        <v>4016540858</v>
      </c>
      <c r="F135" t="s">
        <v>490</v>
      </c>
      <c r="G135">
        <v>1</v>
      </c>
      <c r="H135" t="s">
        <v>491</v>
      </c>
      <c r="I135" t="s">
        <v>91</v>
      </c>
      <c r="J135">
        <v>30</v>
      </c>
      <c r="K135">
        <v>440</v>
      </c>
      <c r="L135">
        <v>1920</v>
      </c>
      <c r="M135">
        <v>4</v>
      </c>
      <c r="N135">
        <v>376</v>
      </c>
      <c r="O135" s="493">
        <v>45938.0009837963</v>
      </c>
      <c r="P135" s="493">
        <v>45938.2839583333</v>
      </c>
      <c r="Q135">
        <v>1</v>
      </c>
      <c r="R135">
        <v>0</v>
      </c>
      <c r="S135">
        <v>0</v>
      </c>
      <c r="T135">
        <v>6</v>
      </c>
      <c r="U135">
        <v>44</v>
      </c>
      <c r="V135">
        <v>35</v>
      </c>
      <c r="W135">
        <v>210</v>
      </c>
      <c r="X135">
        <v>42</v>
      </c>
      <c r="Y135">
        <v>63</v>
      </c>
      <c r="AB135">
        <v>83.993</v>
      </c>
      <c r="AD135" t="s">
        <v>492</v>
      </c>
      <c r="AE135">
        <v>1</v>
      </c>
      <c r="AF135" t="s">
        <v>493</v>
      </c>
    </row>
    <row r="136" spans="1:32">
      <c r="A136">
        <v>316379</v>
      </c>
      <c r="B136">
        <v>5170</v>
      </c>
      <c r="C136" t="s">
        <v>72</v>
      </c>
      <c r="D136">
        <v>1579</v>
      </c>
      <c r="E136">
        <v>4016540858</v>
      </c>
      <c r="F136" t="s">
        <v>490</v>
      </c>
      <c r="G136">
        <v>1</v>
      </c>
      <c r="H136" t="s">
        <v>491</v>
      </c>
      <c r="I136" t="s">
        <v>98</v>
      </c>
      <c r="J136">
        <v>31</v>
      </c>
      <c r="K136">
        <v>442</v>
      </c>
      <c r="L136">
        <v>1920</v>
      </c>
      <c r="M136">
        <v>4</v>
      </c>
      <c r="N136">
        <v>300</v>
      </c>
      <c r="O136" s="493">
        <v>45938.0009722222</v>
      </c>
      <c r="P136" s="493">
        <v>45938.2846527778</v>
      </c>
      <c r="Q136">
        <v>1</v>
      </c>
      <c r="R136">
        <v>0</v>
      </c>
      <c r="S136">
        <v>0</v>
      </c>
      <c r="T136">
        <v>6</v>
      </c>
      <c r="U136">
        <v>43</v>
      </c>
      <c r="V136">
        <v>39</v>
      </c>
      <c r="W136">
        <v>71</v>
      </c>
      <c r="X136">
        <v>43</v>
      </c>
      <c r="Y136">
        <v>44</v>
      </c>
      <c r="AB136">
        <v>67.505</v>
      </c>
      <c r="AD136" t="s">
        <v>492</v>
      </c>
      <c r="AE136">
        <v>1</v>
      </c>
      <c r="AF136" t="s">
        <v>493</v>
      </c>
    </row>
    <row r="137" spans="1:32">
      <c r="A137">
        <v>316380</v>
      </c>
      <c r="B137">
        <v>5170</v>
      </c>
      <c r="C137" t="s">
        <v>72</v>
      </c>
      <c r="D137">
        <v>1579</v>
      </c>
      <c r="E137">
        <v>4016540858</v>
      </c>
      <c r="F137" t="s">
        <v>490</v>
      </c>
      <c r="G137">
        <v>1</v>
      </c>
      <c r="H137" t="s">
        <v>491</v>
      </c>
      <c r="I137" t="s">
        <v>101</v>
      </c>
      <c r="J137">
        <v>32</v>
      </c>
      <c r="K137">
        <v>446</v>
      </c>
      <c r="L137">
        <v>1920</v>
      </c>
      <c r="M137">
        <v>4</v>
      </c>
      <c r="N137">
        <v>108</v>
      </c>
      <c r="O137" s="493">
        <v>45938.0007986111</v>
      </c>
      <c r="P137" s="493">
        <v>45938.286875</v>
      </c>
      <c r="Q137">
        <v>1</v>
      </c>
      <c r="R137">
        <v>0</v>
      </c>
      <c r="S137">
        <v>0</v>
      </c>
      <c r="T137">
        <v>30</v>
      </c>
      <c r="U137">
        <v>52</v>
      </c>
      <c r="V137">
        <v>48</v>
      </c>
      <c r="W137">
        <v>207</v>
      </c>
      <c r="X137">
        <v>49</v>
      </c>
      <c r="Y137">
        <v>41</v>
      </c>
      <c r="AB137">
        <v>154.549</v>
      </c>
      <c r="AD137" t="s">
        <v>492</v>
      </c>
      <c r="AE137">
        <v>1</v>
      </c>
      <c r="AF137" t="s">
        <v>493</v>
      </c>
    </row>
    <row r="138" spans="1:32">
      <c r="A138">
        <v>316302</v>
      </c>
      <c r="B138">
        <v>5170</v>
      </c>
      <c r="C138" t="s">
        <v>72</v>
      </c>
      <c r="D138">
        <v>1579</v>
      </c>
      <c r="E138">
        <v>4016540858</v>
      </c>
      <c r="F138" t="s">
        <v>490</v>
      </c>
      <c r="G138">
        <v>1</v>
      </c>
      <c r="H138" t="s">
        <v>491</v>
      </c>
      <c r="I138" t="s">
        <v>91</v>
      </c>
      <c r="J138">
        <v>30</v>
      </c>
      <c r="K138">
        <v>39</v>
      </c>
      <c r="L138">
        <v>1920</v>
      </c>
      <c r="M138">
        <v>4</v>
      </c>
      <c r="N138">
        <v>376</v>
      </c>
      <c r="O138" s="493">
        <v>45937.9760069444</v>
      </c>
      <c r="P138" s="493">
        <v>45937.9997222222</v>
      </c>
      <c r="Q138">
        <v>1</v>
      </c>
      <c r="R138">
        <v>0</v>
      </c>
      <c r="S138">
        <v>0</v>
      </c>
      <c r="T138">
        <v>6</v>
      </c>
      <c r="U138">
        <v>40</v>
      </c>
      <c r="V138">
        <v>38</v>
      </c>
      <c r="W138">
        <v>52</v>
      </c>
      <c r="X138">
        <v>39</v>
      </c>
      <c r="Y138">
        <v>63</v>
      </c>
      <c r="AB138">
        <v>83.993</v>
      </c>
      <c r="AD138" t="s">
        <v>492</v>
      </c>
      <c r="AE138">
        <v>1</v>
      </c>
      <c r="AF138" t="s">
        <v>493</v>
      </c>
    </row>
    <row r="139" spans="1:32">
      <c r="A139">
        <v>316303</v>
      </c>
      <c r="B139">
        <v>5170</v>
      </c>
      <c r="C139" t="s">
        <v>72</v>
      </c>
      <c r="D139">
        <v>1579</v>
      </c>
      <c r="E139">
        <v>4016540858</v>
      </c>
      <c r="F139" t="s">
        <v>490</v>
      </c>
      <c r="G139">
        <v>1</v>
      </c>
      <c r="H139" t="s">
        <v>491</v>
      </c>
      <c r="I139" t="s">
        <v>98</v>
      </c>
      <c r="J139">
        <v>31</v>
      </c>
      <c r="K139">
        <v>37</v>
      </c>
      <c r="L139">
        <v>1920</v>
      </c>
      <c r="M139">
        <v>4</v>
      </c>
      <c r="N139">
        <v>300</v>
      </c>
      <c r="O139" s="493">
        <v>45937.9767708333</v>
      </c>
      <c r="P139" s="493">
        <v>45937.9997569444</v>
      </c>
      <c r="Q139">
        <v>1</v>
      </c>
      <c r="R139">
        <v>0</v>
      </c>
      <c r="S139">
        <v>0</v>
      </c>
      <c r="T139">
        <v>6</v>
      </c>
      <c r="U139">
        <v>43</v>
      </c>
      <c r="V139">
        <v>39</v>
      </c>
      <c r="W139">
        <v>60</v>
      </c>
      <c r="X139">
        <v>43</v>
      </c>
      <c r="Y139">
        <v>44</v>
      </c>
      <c r="AB139">
        <v>67.505</v>
      </c>
      <c r="AD139" t="s">
        <v>492</v>
      </c>
      <c r="AE139">
        <v>1</v>
      </c>
      <c r="AF139" t="s">
        <v>493</v>
      </c>
    </row>
    <row r="140" spans="1:32">
      <c r="A140">
        <v>316304</v>
      </c>
      <c r="B140">
        <v>5170</v>
      </c>
      <c r="C140" t="s">
        <v>72</v>
      </c>
      <c r="D140">
        <v>1579</v>
      </c>
      <c r="E140">
        <v>4016540858</v>
      </c>
      <c r="F140" t="s">
        <v>490</v>
      </c>
      <c r="G140">
        <v>1</v>
      </c>
      <c r="H140" t="s">
        <v>491</v>
      </c>
      <c r="I140" t="s">
        <v>101</v>
      </c>
      <c r="J140">
        <v>32</v>
      </c>
      <c r="K140">
        <v>33</v>
      </c>
      <c r="L140">
        <v>1920</v>
      </c>
      <c r="M140">
        <v>4</v>
      </c>
      <c r="N140">
        <v>108</v>
      </c>
      <c r="O140" s="493">
        <v>45937.9787152778</v>
      </c>
      <c r="P140" s="493">
        <v>45937.9995833333</v>
      </c>
      <c r="Q140">
        <v>1</v>
      </c>
      <c r="R140">
        <v>0</v>
      </c>
      <c r="S140">
        <v>0</v>
      </c>
      <c r="T140">
        <v>30</v>
      </c>
      <c r="U140">
        <v>50</v>
      </c>
      <c r="V140">
        <v>48</v>
      </c>
      <c r="W140">
        <v>78</v>
      </c>
      <c r="X140">
        <v>49</v>
      </c>
      <c r="Y140">
        <v>41</v>
      </c>
      <c r="AB140">
        <v>154.549</v>
      </c>
      <c r="AD140" t="s">
        <v>492</v>
      </c>
      <c r="AE140">
        <v>1</v>
      </c>
      <c r="AF140" t="s">
        <v>493</v>
      </c>
    </row>
    <row r="141" spans="1:32">
      <c r="A141">
        <v>316458</v>
      </c>
      <c r="B141">
        <v>5170</v>
      </c>
      <c r="C141" t="s">
        <v>72</v>
      </c>
      <c r="D141">
        <v>1580</v>
      </c>
      <c r="E141">
        <v>4016540858</v>
      </c>
      <c r="F141" t="s">
        <v>490</v>
      </c>
      <c r="G141">
        <v>1</v>
      </c>
      <c r="H141" t="s">
        <v>494</v>
      </c>
      <c r="I141" t="s">
        <v>91</v>
      </c>
      <c r="J141">
        <v>30</v>
      </c>
      <c r="K141">
        <v>211</v>
      </c>
      <c r="L141">
        <v>1920</v>
      </c>
      <c r="M141">
        <v>4</v>
      </c>
      <c r="N141">
        <v>340</v>
      </c>
      <c r="O141" s="493">
        <v>45939.0004398148</v>
      </c>
      <c r="P141" s="493">
        <v>45939.124212963</v>
      </c>
      <c r="Q141">
        <v>1</v>
      </c>
      <c r="R141">
        <v>0</v>
      </c>
      <c r="S141">
        <v>0</v>
      </c>
      <c r="T141">
        <v>6</v>
      </c>
      <c r="U141">
        <v>35</v>
      </c>
      <c r="V141">
        <v>32</v>
      </c>
      <c r="W141">
        <v>38</v>
      </c>
      <c r="X141">
        <v>35</v>
      </c>
      <c r="Y141">
        <v>37</v>
      </c>
      <c r="AB141">
        <v>67.629</v>
      </c>
      <c r="AD141" t="s">
        <v>492</v>
      </c>
      <c r="AE141">
        <v>1</v>
      </c>
      <c r="AF141" t="s">
        <v>493</v>
      </c>
    </row>
    <row r="142" spans="1:32">
      <c r="A142">
        <v>316459</v>
      </c>
      <c r="B142">
        <v>5170</v>
      </c>
      <c r="C142" t="s">
        <v>72</v>
      </c>
      <c r="D142">
        <v>1580</v>
      </c>
      <c r="E142">
        <v>4016540858</v>
      </c>
      <c r="F142" t="s">
        <v>490</v>
      </c>
      <c r="G142">
        <v>1</v>
      </c>
      <c r="H142" t="s">
        <v>494</v>
      </c>
      <c r="I142" t="s">
        <v>98</v>
      </c>
      <c r="J142">
        <v>31</v>
      </c>
      <c r="K142">
        <v>213</v>
      </c>
      <c r="L142">
        <v>1920</v>
      </c>
      <c r="M142">
        <v>4</v>
      </c>
      <c r="N142">
        <v>260</v>
      </c>
      <c r="O142" s="493">
        <v>45939.0009259259</v>
      </c>
      <c r="P142" s="493">
        <v>45939.1257638889</v>
      </c>
      <c r="Q142">
        <v>1</v>
      </c>
      <c r="R142">
        <v>0</v>
      </c>
      <c r="S142">
        <v>0</v>
      </c>
      <c r="T142">
        <v>6</v>
      </c>
      <c r="U142">
        <v>45</v>
      </c>
      <c r="V142">
        <v>38</v>
      </c>
      <c r="W142">
        <v>180</v>
      </c>
      <c r="X142">
        <v>42</v>
      </c>
      <c r="Y142">
        <v>39</v>
      </c>
      <c r="AB142">
        <v>72.489</v>
      </c>
      <c r="AD142" t="s">
        <v>492</v>
      </c>
      <c r="AE142">
        <v>1</v>
      </c>
      <c r="AF142" t="s">
        <v>493</v>
      </c>
    </row>
    <row r="143" spans="1:32">
      <c r="A143">
        <v>316460</v>
      </c>
      <c r="B143">
        <v>5170</v>
      </c>
      <c r="C143" t="s">
        <v>72</v>
      </c>
      <c r="D143">
        <v>1580</v>
      </c>
      <c r="E143">
        <v>4016540858</v>
      </c>
      <c r="F143" t="s">
        <v>490</v>
      </c>
      <c r="G143">
        <v>1</v>
      </c>
      <c r="H143" t="s">
        <v>494</v>
      </c>
      <c r="I143" t="s">
        <v>101</v>
      </c>
      <c r="J143">
        <v>32</v>
      </c>
      <c r="K143">
        <v>215</v>
      </c>
      <c r="L143">
        <v>1920</v>
      </c>
      <c r="M143">
        <v>4</v>
      </c>
      <c r="N143">
        <v>32</v>
      </c>
      <c r="O143" s="493">
        <v>45939.0022453704</v>
      </c>
      <c r="P143" s="493">
        <v>45939.1293518519</v>
      </c>
      <c r="Q143">
        <v>1</v>
      </c>
      <c r="R143">
        <v>0</v>
      </c>
      <c r="S143">
        <v>0</v>
      </c>
      <c r="T143">
        <v>30</v>
      </c>
      <c r="U143">
        <v>38</v>
      </c>
      <c r="V143">
        <v>27</v>
      </c>
      <c r="W143">
        <v>303</v>
      </c>
      <c r="X143">
        <v>34</v>
      </c>
      <c r="Y143">
        <v>41</v>
      </c>
      <c r="AB143">
        <v>49.929</v>
      </c>
      <c r="AD143" t="s">
        <v>492</v>
      </c>
      <c r="AE143">
        <v>1</v>
      </c>
      <c r="AF143" t="s">
        <v>493</v>
      </c>
    </row>
    <row r="144" spans="1:32">
      <c r="A144">
        <v>316381</v>
      </c>
      <c r="B144">
        <v>5170</v>
      </c>
      <c r="C144" t="s">
        <v>72</v>
      </c>
      <c r="D144">
        <v>1580</v>
      </c>
      <c r="E144">
        <v>4016540858</v>
      </c>
      <c r="F144" t="s">
        <v>490</v>
      </c>
      <c r="G144">
        <v>1</v>
      </c>
      <c r="H144" t="s">
        <v>494</v>
      </c>
      <c r="I144" t="s">
        <v>91</v>
      </c>
      <c r="J144">
        <v>30</v>
      </c>
      <c r="K144">
        <v>269</v>
      </c>
      <c r="L144">
        <v>1920</v>
      </c>
      <c r="M144">
        <v>4</v>
      </c>
      <c r="N144">
        <v>340</v>
      </c>
      <c r="O144" s="493">
        <v>45938.8097916667</v>
      </c>
      <c r="P144" s="493">
        <v>45938.9999189815</v>
      </c>
      <c r="Q144">
        <v>1</v>
      </c>
      <c r="R144">
        <v>0</v>
      </c>
      <c r="S144">
        <v>0</v>
      </c>
      <c r="T144">
        <v>6</v>
      </c>
      <c r="U144">
        <v>37</v>
      </c>
      <c r="V144">
        <v>32</v>
      </c>
      <c r="W144">
        <v>127</v>
      </c>
      <c r="X144">
        <v>36</v>
      </c>
      <c r="Y144">
        <v>37</v>
      </c>
      <c r="AB144">
        <v>67.629</v>
      </c>
      <c r="AD144" t="s">
        <v>492</v>
      </c>
      <c r="AE144">
        <v>1</v>
      </c>
      <c r="AF144" t="s">
        <v>493</v>
      </c>
    </row>
    <row r="145" spans="1:32">
      <c r="A145">
        <v>316382</v>
      </c>
      <c r="B145">
        <v>5170</v>
      </c>
      <c r="C145" t="s">
        <v>72</v>
      </c>
      <c r="D145">
        <v>1580</v>
      </c>
      <c r="E145">
        <v>4016540858</v>
      </c>
      <c r="F145" t="s">
        <v>490</v>
      </c>
      <c r="G145">
        <v>1</v>
      </c>
      <c r="H145" t="s">
        <v>494</v>
      </c>
      <c r="I145" t="s">
        <v>98</v>
      </c>
      <c r="J145">
        <v>31</v>
      </c>
      <c r="K145">
        <v>267</v>
      </c>
      <c r="L145">
        <v>1920</v>
      </c>
      <c r="M145">
        <v>4</v>
      </c>
      <c r="N145">
        <v>260</v>
      </c>
      <c r="O145" s="493">
        <v>45938.8140972222</v>
      </c>
      <c r="P145" s="493">
        <v>45938.9998842593</v>
      </c>
      <c r="Q145">
        <v>1</v>
      </c>
      <c r="R145">
        <v>0</v>
      </c>
      <c r="S145">
        <v>0</v>
      </c>
      <c r="T145">
        <v>6</v>
      </c>
      <c r="U145">
        <v>44</v>
      </c>
      <c r="V145">
        <v>39</v>
      </c>
      <c r="W145">
        <v>366</v>
      </c>
      <c r="X145">
        <v>42</v>
      </c>
      <c r="Y145">
        <v>39</v>
      </c>
      <c r="AB145">
        <v>72.489</v>
      </c>
      <c r="AD145" t="s">
        <v>492</v>
      </c>
      <c r="AE145">
        <v>1</v>
      </c>
      <c r="AF145" t="s">
        <v>493</v>
      </c>
    </row>
    <row r="146" spans="1:32">
      <c r="A146">
        <v>316383</v>
      </c>
      <c r="B146">
        <v>5170</v>
      </c>
      <c r="C146" t="s">
        <v>72</v>
      </c>
      <c r="D146">
        <v>1580</v>
      </c>
      <c r="E146">
        <v>4016540858</v>
      </c>
      <c r="F146" t="s">
        <v>490</v>
      </c>
      <c r="G146">
        <v>1</v>
      </c>
      <c r="H146" t="s">
        <v>494</v>
      </c>
      <c r="I146" t="s">
        <v>101</v>
      </c>
      <c r="J146">
        <v>32</v>
      </c>
      <c r="K146">
        <v>265</v>
      </c>
      <c r="L146">
        <v>1920</v>
      </c>
      <c r="M146">
        <v>4</v>
      </c>
      <c r="N146">
        <v>32</v>
      </c>
      <c r="O146" s="493">
        <v>45938.8375</v>
      </c>
      <c r="P146" s="493">
        <v>45938.9999189815</v>
      </c>
      <c r="Q146">
        <v>1</v>
      </c>
      <c r="R146">
        <v>0</v>
      </c>
      <c r="S146">
        <v>0</v>
      </c>
      <c r="T146">
        <v>30</v>
      </c>
      <c r="U146">
        <v>33</v>
      </c>
      <c r="V146">
        <v>26</v>
      </c>
      <c r="W146">
        <v>286</v>
      </c>
      <c r="X146">
        <v>28</v>
      </c>
      <c r="Y146">
        <v>41</v>
      </c>
      <c r="AB146">
        <v>49.929</v>
      </c>
      <c r="AD146" t="s">
        <v>492</v>
      </c>
      <c r="AE146">
        <v>1</v>
      </c>
      <c r="AF146" t="s">
        <v>493</v>
      </c>
    </row>
    <row r="147" spans="1:32">
      <c r="A147">
        <v>316461</v>
      </c>
      <c r="B147">
        <v>5170</v>
      </c>
      <c r="C147" t="s">
        <v>72</v>
      </c>
      <c r="D147">
        <v>1581</v>
      </c>
      <c r="E147">
        <v>4016595171</v>
      </c>
      <c r="F147" t="s">
        <v>521</v>
      </c>
      <c r="G147">
        <v>1</v>
      </c>
      <c r="H147" t="s">
        <v>491</v>
      </c>
      <c r="I147" t="s">
        <v>91</v>
      </c>
      <c r="J147">
        <v>30</v>
      </c>
      <c r="K147">
        <v>1</v>
      </c>
      <c r="L147">
        <v>600</v>
      </c>
      <c r="M147">
        <v>2</v>
      </c>
      <c r="N147">
        <v>16</v>
      </c>
      <c r="O147" s="493">
        <v>45939.2529166667</v>
      </c>
      <c r="P147" s="493">
        <v>45939.2529166667</v>
      </c>
      <c r="Q147">
        <v>1</v>
      </c>
      <c r="R147">
        <v>0</v>
      </c>
      <c r="S147">
        <v>0</v>
      </c>
      <c r="T147">
        <v>6</v>
      </c>
      <c r="U147">
        <v>14</v>
      </c>
      <c r="V147">
        <v>14</v>
      </c>
      <c r="W147">
        <v>14</v>
      </c>
      <c r="X147">
        <v>14</v>
      </c>
      <c r="Y147">
        <v>13</v>
      </c>
      <c r="AB147">
        <v>7.396</v>
      </c>
      <c r="AD147" t="s">
        <v>522</v>
      </c>
      <c r="AE147">
        <v>1</v>
      </c>
      <c r="AF147" t="s">
        <v>523</v>
      </c>
    </row>
    <row r="148" spans="1:32">
      <c r="A148">
        <v>316462</v>
      </c>
      <c r="B148">
        <v>5170</v>
      </c>
      <c r="C148" t="s">
        <v>72</v>
      </c>
      <c r="D148">
        <v>1581</v>
      </c>
      <c r="E148">
        <v>4016595172</v>
      </c>
      <c r="F148" t="s">
        <v>545</v>
      </c>
      <c r="G148">
        <v>1</v>
      </c>
      <c r="H148" t="s">
        <v>491</v>
      </c>
      <c r="I148" t="s">
        <v>91</v>
      </c>
      <c r="J148">
        <v>30</v>
      </c>
      <c r="K148">
        <v>1</v>
      </c>
      <c r="L148">
        <v>300</v>
      </c>
      <c r="M148">
        <v>2</v>
      </c>
      <c r="N148">
        <v>16</v>
      </c>
      <c r="O148" s="493">
        <v>45939.1957175926</v>
      </c>
      <c r="P148" s="493">
        <v>45939.1957175926</v>
      </c>
      <c r="Q148">
        <v>1</v>
      </c>
      <c r="R148">
        <v>0</v>
      </c>
      <c r="S148">
        <v>0</v>
      </c>
      <c r="T148">
        <v>6</v>
      </c>
      <c r="U148">
        <v>14</v>
      </c>
      <c r="V148">
        <v>14</v>
      </c>
      <c r="W148">
        <v>14</v>
      </c>
      <c r="X148">
        <v>14</v>
      </c>
      <c r="Y148">
        <v>9</v>
      </c>
      <c r="AB148">
        <v>7.395</v>
      </c>
      <c r="AD148" t="s">
        <v>546</v>
      </c>
      <c r="AE148">
        <v>1</v>
      </c>
      <c r="AF148" t="s">
        <v>547</v>
      </c>
    </row>
    <row r="149" spans="1:32">
      <c r="A149">
        <v>316550</v>
      </c>
      <c r="B149">
        <v>5170</v>
      </c>
      <c r="C149" t="s">
        <v>72</v>
      </c>
      <c r="D149">
        <v>1582</v>
      </c>
      <c r="E149">
        <v>4016595171</v>
      </c>
      <c r="F149" t="s">
        <v>521</v>
      </c>
      <c r="G149">
        <v>1</v>
      </c>
      <c r="H149" t="s">
        <v>494</v>
      </c>
      <c r="I149" t="s">
        <v>91</v>
      </c>
      <c r="J149">
        <v>30</v>
      </c>
      <c r="K149">
        <v>300</v>
      </c>
      <c r="L149">
        <v>600</v>
      </c>
      <c r="M149">
        <v>2</v>
      </c>
      <c r="N149">
        <v>122</v>
      </c>
      <c r="O149" s="493">
        <v>45940.0868055556</v>
      </c>
      <c r="P149" s="493">
        <v>45940.1936226852</v>
      </c>
      <c r="Q149">
        <v>1</v>
      </c>
      <c r="R149">
        <v>0</v>
      </c>
      <c r="S149">
        <v>0</v>
      </c>
      <c r="T149">
        <v>6</v>
      </c>
      <c r="U149">
        <v>26</v>
      </c>
      <c r="V149">
        <v>22</v>
      </c>
      <c r="W149">
        <v>96</v>
      </c>
      <c r="X149">
        <v>26</v>
      </c>
      <c r="Y149">
        <v>25</v>
      </c>
      <c r="AB149">
        <v>28.137</v>
      </c>
      <c r="AD149" t="s">
        <v>522</v>
      </c>
      <c r="AE149">
        <v>1</v>
      </c>
      <c r="AF149" t="s">
        <v>523</v>
      </c>
    </row>
    <row r="150" spans="1:32">
      <c r="A150">
        <v>316551</v>
      </c>
      <c r="B150">
        <v>5170</v>
      </c>
      <c r="C150" t="s">
        <v>72</v>
      </c>
      <c r="D150">
        <v>1582</v>
      </c>
      <c r="E150">
        <v>4016595171</v>
      </c>
      <c r="F150" t="s">
        <v>521</v>
      </c>
      <c r="G150">
        <v>1</v>
      </c>
      <c r="H150" t="s">
        <v>494</v>
      </c>
      <c r="I150" t="s">
        <v>98</v>
      </c>
      <c r="J150">
        <v>31</v>
      </c>
      <c r="K150">
        <v>300</v>
      </c>
      <c r="L150">
        <v>600</v>
      </c>
      <c r="M150">
        <v>2</v>
      </c>
      <c r="N150">
        <v>132</v>
      </c>
      <c r="O150" s="493">
        <v>45940.0871643519</v>
      </c>
      <c r="P150" s="493">
        <v>45940.1941087963</v>
      </c>
      <c r="Q150">
        <v>1</v>
      </c>
      <c r="R150">
        <v>0</v>
      </c>
      <c r="S150">
        <v>0</v>
      </c>
      <c r="T150">
        <v>6</v>
      </c>
      <c r="U150">
        <v>24</v>
      </c>
      <c r="V150">
        <v>19</v>
      </c>
      <c r="W150">
        <v>248</v>
      </c>
      <c r="X150">
        <v>23</v>
      </c>
      <c r="Y150">
        <v>27</v>
      </c>
      <c r="AB150">
        <v>32.54</v>
      </c>
      <c r="AD150" t="s">
        <v>522</v>
      </c>
      <c r="AE150">
        <v>1</v>
      </c>
      <c r="AF150" t="s">
        <v>523</v>
      </c>
    </row>
    <row r="151" spans="1:32">
      <c r="A151">
        <v>316552</v>
      </c>
      <c r="B151">
        <v>5170</v>
      </c>
      <c r="C151" t="s">
        <v>72</v>
      </c>
      <c r="D151">
        <v>1582</v>
      </c>
      <c r="E151">
        <v>4016595171</v>
      </c>
      <c r="F151" t="s">
        <v>521</v>
      </c>
      <c r="G151">
        <v>1</v>
      </c>
      <c r="H151" t="s">
        <v>494</v>
      </c>
      <c r="I151" t="s">
        <v>101</v>
      </c>
      <c r="J151">
        <v>32</v>
      </c>
      <c r="K151">
        <v>300</v>
      </c>
      <c r="L151">
        <v>600</v>
      </c>
      <c r="M151">
        <v>2</v>
      </c>
      <c r="N151">
        <v>26</v>
      </c>
      <c r="O151" s="493">
        <v>45940.0886574074</v>
      </c>
      <c r="P151" s="493">
        <v>45940.1982407407</v>
      </c>
      <c r="Q151">
        <v>1</v>
      </c>
      <c r="R151">
        <v>0</v>
      </c>
      <c r="S151">
        <v>0</v>
      </c>
      <c r="T151">
        <v>30</v>
      </c>
      <c r="U151">
        <v>23</v>
      </c>
      <c r="V151">
        <v>20</v>
      </c>
      <c r="W151">
        <v>168</v>
      </c>
      <c r="X151">
        <v>21</v>
      </c>
      <c r="Y151">
        <v>17</v>
      </c>
      <c r="AB151">
        <v>40.85</v>
      </c>
      <c r="AD151" t="s">
        <v>522</v>
      </c>
      <c r="AE151">
        <v>1</v>
      </c>
      <c r="AF151" t="s">
        <v>523</v>
      </c>
    </row>
    <row r="152" spans="1:32">
      <c r="A152">
        <v>316553</v>
      </c>
      <c r="B152">
        <v>5170</v>
      </c>
      <c r="C152" t="s">
        <v>72</v>
      </c>
      <c r="D152">
        <v>1582</v>
      </c>
      <c r="E152">
        <v>4016595172</v>
      </c>
      <c r="F152" t="s">
        <v>545</v>
      </c>
      <c r="G152">
        <v>1</v>
      </c>
      <c r="H152" t="s">
        <v>494</v>
      </c>
      <c r="I152" t="s">
        <v>91</v>
      </c>
      <c r="J152">
        <v>30</v>
      </c>
      <c r="K152">
        <v>150</v>
      </c>
      <c r="L152">
        <v>300</v>
      </c>
      <c r="M152">
        <v>2</v>
      </c>
      <c r="N152">
        <v>174</v>
      </c>
      <c r="O152" s="493">
        <v>45940.0056365741</v>
      </c>
      <c r="P152" s="493">
        <v>45940.0793055556</v>
      </c>
      <c r="Q152">
        <v>1</v>
      </c>
      <c r="R152">
        <v>0</v>
      </c>
      <c r="S152">
        <v>0</v>
      </c>
      <c r="T152">
        <v>6</v>
      </c>
      <c r="U152">
        <v>28</v>
      </c>
      <c r="V152">
        <v>23</v>
      </c>
      <c r="W152">
        <v>57</v>
      </c>
      <c r="X152">
        <v>28</v>
      </c>
      <c r="Y152">
        <v>27</v>
      </c>
      <c r="AB152">
        <v>43.122</v>
      </c>
      <c r="AD152" t="s">
        <v>546</v>
      </c>
      <c r="AE152">
        <v>1</v>
      </c>
      <c r="AF152" t="s">
        <v>547</v>
      </c>
    </row>
    <row r="153" spans="1:32">
      <c r="A153">
        <v>316554</v>
      </c>
      <c r="B153">
        <v>5170</v>
      </c>
      <c r="C153" t="s">
        <v>72</v>
      </c>
      <c r="D153">
        <v>1582</v>
      </c>
      <c r="E153">
        <v>4016595172</v>
      </c>
      <c r="F153" t="s">
        <v>545</v>
      </c>
      <c r="G153">
        <v>1</v>
      </c>
      <c r="H153" t="s">
        <v>494</v>
      </c>
      <c r="I153" t="s">
        <v>98</v>
      </c>
      <c r="J153">
        <v>31</v>
      </c>
      <c r="K153">
        <v>150</v>
      </c>
      <c r="L153">
        <v>300</v>
      </c>
      <c r="M153">
        <v>2</v>
      </c>
      <c r="N153">
        <v>140</v>
      </c>
      <c r="O153" s="493">
        <v>45940.006099537</v>
      </c>
      <c r="P153" s="493">
        <v>45940.0799652778</v>
      </c>
      <c r="Q153">
        <v>1</v>
      </c>
      <c r="R153">
        <v>0</v>
      </c>
      <c r="S153">
        <v>0</v>
      </c>
      <c r="T153">
        <v>6</v>
      </c>
      <c r="U153">
        <v>27</v>
      </c>
      <c r="V153">
        <v>23</v>
      </c>
      <c r="W153">
        <v>132</v>
      </c>
      <c r="X153">
        <v>26</v>
      </c>
      <c r="Y153">
        <v>30</v>
      </c>
      <c r="AB153">
        <v>35.809</v>
      </c>
      <c r="AD153" t="s">
        <v>546</v>
      </c>
      <c r="AE153">
        <v>1</v>
      </c>
      <c r="AF153" t="s">
        <v>547</v>
      </c>
    </row>
    <row r="154" spans="1:32">
      <c r="A154">
        <v>316555</v>
      </c>
      <c r="B154">
        <v>5170</v>
      </c>
      <c r="C154" t="s">
        <v>72</v>
      </c>
      <c r="D154">
        <v>1582</v>
      </c>
      <c r="E154">
        <v>4016595172</v>
      </c>
      <c r="F154" t="s">
        <v>545</v>
      </c>
      <c r="G154">
        <v>1</v>
      </c>
      <c r="H154" t="s">
        <v>494</v>
      </c>
      <c r="I154" t="s">
        <v>101</v>
      </c>
      <c r="J154">
        <v>32</v>
      </c>
      <c r="K154">
        <v>150</v>
      </c>
      <c r="L154">
        <v>300</v>
      </c>
      <c r="M154">
        <v>2</v>
      </c>
      <c r="N154">
        <v>60</v>
      </c>
      <c r="O154" s="493">
        <v>45940.0081712963</v>
      </c>
      <c r="P154" s="493">
        <v>45940.0815509259</v>
      </c>
      <c r="Q154">
        <v>1</v>
      </c>
      <c r="R154">
        <v>0</v>
      </c>
      <c r="S154">
        <v>0</v>
      </c>
      <c r="T154">
        <v>30</v>
      </c>
      <c r="U154">
        <v>37</v>
      </c>
      <c r="V154">
        <v>33</v>
      </c>
      <c r="W154">
        <v>210</v>
      </c>
      <c r="X154">
        <v>34</v>
      </c>
      <c r="Y154">
        <v>34</v>
      </c>
      <c r="AB154">
        <v>91.416</v>
      </c>
      <c r="AD154" t="s">
        <v>546</v>
      </c>
      <c r="AE154">
        <v>1</v>
      </c>
      <c r="AF154" t="s">
        <v>547</v>
      </c>
    </row>
    <row r="155" spans="1:32">
      <c r="A155">
        <v>316556</v>
      </c>
      <c r="B155">
        <v>5170</v>
      </c>
      <c r="C155" t="s">
        <v>72</v>
      </c>
      <c r="D155">
        <v>1583</v>
      </c>
      <c r="E155">
        <v>4016572863</v>
      </c>
      <c r="F155" t="s">
        <v>548</v>
      </c>
      <c r="G155">
        <v>1</v>
      </c>
      <c r="H155" t="s">
        <v>491</v>
      </c>
      <c r="I155" t="s">
        <v>91</v>
      </c>
      <c r="J155">
        <v>30</v>
      </c>
      <c r="K155">
        <v>30</v>
      </c>
      <c r="L155">
        <v>180</v>
      </c>
      <c r="M155">
        <v>6</v>
      </c>
      <c r="N155">
        <v>486</v>
      </c>
      <c r="O155" s="493">
        <v>45940.2062152778</v>
      </c>
      <c r="P155" s="493">
        <v>45940.2348263889</v>
      </c>
      <c r="Q155">
        <v>1</v>
      </c>
      <c r="R155">
        <v>0</v>
      </c>
      <c r="S155">
        <v>0</v>
      </c>
      <c r="T155">
        <v>6</v>
      </c>
      <c r="U155">
        <v>58</v>
      </c>
      <c r="V155">
        <v>53</v>
      </c>
      <c r="W155">
        <v>145</v>
      </c>
      <c r="X155">
        <v>55</v>
      </c>
      <c r="Y155">
        <v>55</v>
      </c>
      <c r="AB155">
        <v>109.208</v>
      </c>
      <c r="AD155" t="s">
        <v>549</v>
      </c>
      <c r="AE155">
        <v>1</v>
      </c>
      <c r="AF155" t="s">
        <v>550</v>
      </c>
    </row>
    <row r="156" spans="1:32">
      <c r="A156">
        <v>316557</v>
      </c>
      <c r="B156">
        <v>5170</v>
      </c>
      <c r="C156" t="s">
        <v>72</v>
      </c>
      <c r="D156">
        <v>1583</v>
      </c>
      <c r="E156">
        <v>4016572863</v>
      </c>
      <c r="F156" t="s">
        <v>548</v>
      </c>
      <c r="G156">
        <v>1</v>
      </c>
      <c r="H156" t="s">
        <v>491</v>
      </c>
      <c r="I156" t="s">
        <v>98</v>
      </c>
      <c r="J156">
        <v>31</v>
      </c>
      <c r="K156">
        <v>30</v>
      </c>
      <c r="L156">
        <v>180</v>
      </c>
      <c r="M156">
        <v>6</v>
      </c>
      <c r="N156">
        <v>444</v>
      </c>
      <c r="O156" s="493">
        <v>45940.2085648148</v>
      </c>
      <c r="P156" s="493">
        <v>45940.2373263889</v>
      </c>
      <c r="Q156">
        <v>1</v>
      </c>
      <c r="R156">
        <v>0</v>
      </c>
      <c r="S156">
        <v>0</v>
      </c>
      <c r="T156">
        <v>6</v>
      </c>
      <c r="U156">
        <v>80</v>
      </c>
      <c r="V156">
        <v>64</v>
      </c>
      <c r="W156">
        <v>325</v>
      </c>
      <c r="X156">
        <v>67</v>
      </c>
      <c r="Y156">
        <v>71</v>
      </c>
      <c r="AB156">
        <v>117.081</v>
      </c>
      <c r="AD156" t="s">
        <v>549</v>
      </c>
      <c r="AE156">
        <v>1</v>
      </c>
      <c r="AF156" t="s">
        <v>550</v>
      </c>
    </row>
    <row r="157" spans="1:32">
      <c r="A157">
        <v>316558</v>
      </c>
      <c r="B157">
        <v>5170</v>
      </c>
      <c r="C157" t="s">
        <v>72</v>
      </c>
      <c r="D157">
        <v>1583</v>
      </c>
      <c r="E157">
        <v>4016572863</v>
      </c>
      <c r="F157" t="s">
        <v>548</v>
      </c>
      <c r="G157">
        <v>1</v>
      </c>
      <c r="H157" t="s">
        <v>491</v>
      </c>
      <c r="I157" t="s">
        <v>101</v>
      </c>
      <c r="J157">
        <v>32</v>
      </c>
      <c r="K157">
        <v>30</v>
      </c>
      <c r="L157">
        <v>180</v>
      </c>
      <c r="M157">
        <v>6</v>
      </c>
      <c r="N157">
        <v>54</v>
      </c>
      <c r="O157" s="493">
        <v>45940.2105439815</v>
      </c>
      <c r="P157" s="493">
        <v>45940.2378240741</v>
      </c>
      <c r="Q157">
        <v>1</v>
      </c>
      <c r="R157">
        <v>0</v>
      </c>
      <c r="S157">
        <v>0</v>
      </c>
      <c r="T157">
        <v>30</v>
      </c>
      <c r="U157">
        <v>25</v>
      </c>
      <c r="V157">
        <v>23</v>
      </c>
      <c r="W157">
        <v>45</v>
      </c>
      <c r="X157">
        <v>24</v>
      </c>
      <c r="Y157">
        <v>22</v>
      </c>
      <c r="AB157">
        <v>77.998</v>
      </c>
      <c r="AD157" t="s">
        <v>549</v>
      </c>
      <c r="AE157">
        <v>1</v>
      </c>
      <c r="AF157" t="s">
        <v>550</v>
      </c>
    </row>
    <row r="158" spans="1:32">
      <c r="A158">
        <v>316559</v>
      </c>
      <c r="B158">
        <v>5170</v>
      </c>
      <c r="C158" t="s">
        <v>72</v>
      </c>
      <c r="D158">
        <v>1584</v>
      </c>
      <c r="E158">
        <v>4016512542</v>
      </c>
      <c r="F158" t="s">
        <v>551</v>
      </c>
      <c r="G158">
        <v>1</v>
      </c>
      <c r="H158" t="s">
        <v>491</v>
      </c>
      <c r="I158" t="s">
        <v>91</v>
      </c>
      <c r="J158">
        <v>30</v>
      </c>
      <c r="K158">
        <v>120</v>
      </c>
      <c r="L158">
        <v>1080</v>
      </c>
      <c r="M158">
        <v>9</v>
      </c>
      <c r="N158">
        <v>180</v>
      </c>
      <c r="O158" s="493">
        <v>45940.3184606481</v>
      </c>
      <c r="P158" s="493">
        <v>45940.3694791667</v>
      </c>
      <c r="Q158">
        <v>1</v>
      </c>
      <c r="R158">
        <v>0</v>
      </c>
      <c r="S158">
        <v>0</v>
      </c>
      <c r="T158">
        <v>6</v>
      </c>
      <c r="U158">
        <v>26</v>
      </c>
      <c r="V158">
        <v>23</v>
      </c>
      <c r="W158">
        <v>98</v>
      </c>
      <c r="X158">
        <v>26</v>
      </c>
      <c r="Y158">
        <v>28</v>
      </c>
      <c r="AB158">
        <v>47.023</v>
      </c>
      <c r="AD158" t="s">
        <v>552</v>
      </c>
      <c r="AE158">
        <v>1</v>
      </c>
      <c r="AF158" t="s">
        <v>553</v>
      </c>
    </row>
    <row r="159" spans="1:32">
      <c r="A159">
        <v>316560</v>
      </c>
      <c r="B159">
        <v>5170</v>
      </c>
      <c r="C159" t="s">
        <v>72</v>
      </c>
      <c r="D159">
        <v>1584</v>
      </c>
      <c r="E159">
        <v>4016512542</v>
      </c>
      <c r="F159" t="s">
        <v>551</v>
      </c>
      <c r="G159">
        <v>1</v>
      </c>
      <c r="H159" t="s">
        <v>491</v>
      </c>
      <c r="I159" t="s">
        <v>98</v>
      </c>
      <c r="J159">
        <v>31</v>
      </c>
      <c r="K159">
        <v>120</v>
      </c>
      <c r="L159">
        <v>1080</v>
      </c>
      <c r="M159">
        <v>9</v>
      </c>
      <c r="N159">
        <v>180</v>
      </c>
      <c r="O159" s="493">
        <v>45940.318900463</v>
      </c>
      <c r="P159" s="493">
        <v>45940.3711342593</v>
      </c>
      <c r="Q159">
        <v>1</v>
      </c>
      <c r="R159">
        <v>0</v>
      </c>
      <c r="S159">
        <v>0</v>
      </c>
      <c r="T159">
        <v>6</v>
      </c>
      <c r="U159">
        <v>31</v>
      </c>
      <c r="V159">
        <v>25</v>
      </c>
      <c r="W159">
        <v>114</v>
      </c>
      <c r="X159">
        <v>29</v>
      </c>
      <c r="Y159">
        <v>28</v>
      </c>
      <c r="AB159">
        <v>43.752</v>
      </c>
      <c r="AD159" t="s">
        <v>552</v>
      </c>
      <c r="AE159">
        <v>1</v>
      </c>
      <c r="AF159" t="s">
        <v>553</v>
      </c>
    </row>
    <row r="160" spans="1:32">
      <c r="A160">
        <v>316561</v>
      </c>
      <c r="B160">
        <v>5170</v>
      </c>
      <c r="C160" t="s">
        <v>72</v>
      </c>
      <c r="D160">
        <v>1584</v>
      </c>
      <c r="E160">
        <v>4016512542</v>
      </c>
      <c r="F160" t="s">
        <v>551</v>
      </c>
      <c r="G160">
        <v>1</v>
      </c>
      <c r="H160" t="s">
        <v>491</v>
      </c>
      <c r="I160" t="s">
        <v>101</v>
      </c>
      <c r="J160">
        <v>32</v>
      </c>
      <c r="K160">
        <v>11</v>
      </c>
      <c r="L160">
        <v>1080</v>
      </c>
      <c r="M160">
        <v>9</v>
      </c>
      <c r="N160">
        <v>18</v>
      </c>
      <c r="O160" s="493">
        <v>45940.3531828704</v>
      </c>
      <c r="P160" s="493">
        <v>45940.3707638889</v>
      </c>
      <c r="Q160">
        <v>1</v>
      </c>
      <c r="R160">
        <v>0</v>
      </c>
      <c r="S160">
        <v>0</v>
      </c>
      <c r="T160">
        <v>30</v>
      </c>
      <c r="U160">
        <v>22</v>
      </c>
      <c r="V160">
        <v>10</v>
      </c>
      <c r="W160">
        <v>139</v>
      </c>
      <c r="X160">
        <v>10</v>
      </c>
      <c r="Y160">
        <v>10</v>
      </c>
      <c r="AB160">
        <v>26.695</v>
      </c>
      <c r="AD160" t="s">
        <v>552</v>
      </c>
      <c r="AE160">
        <v>1</v>
      </c>
      <c r="AF160" t="s">
        <v>553</v>
      </c>
    </row>
    <row r="161" spans="1:32">
      <c r="A161">
        <v>316562</v>
      </c>
      <c r="B161">
        <v>5170</v>
      </c>
      <c r="C161" t="s">
        <v>72</v>
      </c>
      <c r="D161">
        <v>1584</v>
      </c>
      <c r="E161">
        <v>4016555666</v>
      </c>
      <c r="F161" t="s">
        <v>554</v>
      </c>
      <c r="G161">
        <v>1</v>
      </c>
      <c r="H161" t="s">
        <v>491</v>
      </c>
      <c r="I161" t="s">
        <v>91</v>
      </c>
      <c r="J161">
        <v>30</v>
      </c>
      <c r="K161">
        <v>120</v>
      </c>
      <c r="L161">
        <v>1080</v>
      </c>
      <c r="M161">
        <v>9</v>
      </c>
      <c r="N161">
        <v>162</v>
      </c>
      <c r="O161" s="493">
        <v>45940.2510416667</v>
      </c>
      <c r="P161" s="493">
        <v>45940.3114351852</v>
      </c>
      <c r="Q161">
        <v>1</v>
      </c>
      <c r="R161">
        <v>0</v>
      </c>
      <c r="S161">
        <v>0</v>
      </c>
      <c r="T161">
        <v>6</v>
      </c>
      <c r="U161">
        <v>24</v>
      </c>
      <c r="V161">
        <v>16</v>
      </c>
      <c r="W161">
        <v>329</v>
      </c>
      <c r="X161">
        <v>20</v>
      </c>
      <c r="Y161">
        <v>26</v>
      </c>
      <c r="AB161">
        <v>41.386</v>
      </c>
      <c r="AD161" t="s">
        <v>555</v>
      </c>
      <c r="AE161">
        <v>1</v>
      </c>
      <c r="AF161" t="s">
        <v>553</v>
      </c>
    </row>
    <row r="162" spans="1:32">
      <c r="A162">
        <v>316563</v>
      </c>
      <c r="B162">
        <v>5170</v>
      </c>
      <c r="C162" t="s">
        <v>72</v>
      </c>
      <c r="D162">
        <v>1584</v>
      </c>
      <c r="E162">
        <v>4016555666</v>
      </c>
      <c r="F162" t="s">
        <v>554</v>
      </c>
      <c r="G162">
        <v>1</v>
      </c>
      <c r="H162" t="s">
        <v>491</v>
      </c>
      <c r="I162" t="s">
        <v>98</v>
      </c>
      <c r="J162">
        <v>31</v>
      </c>
      <c r="K162">
        <v>121</v>
      </c>
      <c r="L162">
        <v>1080</v>
      </c>
      <c r="M162">
        <v>9</v>
      </c>
      <c r="N162">
        <v>135</v>
      </c>
      <c r="O162" s="493">
        <v>45940.251412037</v>
      </c>
      <c r="P162" s="493">
        <v>45940.3119675926</v>
      </c>
      <c r="Q162">
        <v>1</v>
      </c>
      <c r="R162">
        <v>0</v>
      </c>
      <c r="S162">
        <v>0</v>
      </c>
      <c r="T162">
        <v>6</v>
      </c>
      <c r="U162">
        <v>29</v>
      </c>
      <c r="V162">
        <v>18</v>
      </c>
      <c r="W162">
        <v>289</v>
      </c>
      <c r="X162">
        <v>24</v>
      </c>
      <c r="Y162">
        <v>25</v>
      </c>
      <c r="AB162">
        <v>31.59</v>
      </c>
      <c r="AD162" t="s">
        <v>555</v>
      </c>
      <c r="AE162">
        <v>1</v>
      </c>
      <c r="AF162" t="s">
        <v>553</v>
      </c>
    </row>
    <row r="163" spans="1:32">
      <c r="A163">
        <v>316564</v>
      </c>
      <c r="B163">
        <v>5170</v>
      </c>
      <c r="C163" t="s">
        <v>72</v>
      </c>
      <c r="D163">
        <v>1584</v>
      </c>
      <c r="E163">
        <v>4016555666</v>
      </c>
      <c r="F163" t="s">
        <v>554</v>
      </c>
      <c r="G163">
        <v>1</v>
      </c>
      <c r="H163" t="s">
        <v>491</v>
      </c>
      <c r="I163" t="s">
        <v>101</v>
      </c>
      <c r="J163">
        <v>32</v>
      </c>
      <c r="K163">
        <v>25</v>
      </c>
      <c r="L163">
        <v>1080</v>
      </c>
      <c r="M163">
        <v>9</v>
      </c>
      <c r="N163">
        <v>9</v>
      </c>
      <c r="O163" s="493">
        <v>45940.2519907407</v>
      </c>
      <c r="P163" s="493">
        <v>45940.3490740741</v>
      </c>
      <c r="Q163">
        <v>1</v>
      </c>
      <c r="R163">
        <v>0</v>
      </c>
      <c r="S163">
        <v>0</v>
      </c>
      <c r="T163">
        <v>30</v>
      </c>
      <c r="U163">
        <v>10</v>
      </c>
      <c r="V163">
        <v>10</v>
      </c>
      <c r="W163">
        <v>17</v>
      </c>
      <c r="X163">
        <v>10</v>
      </c>
      <c r="Y163">
        <v>12</v>
      </c>
      <c r="AB163">
        <v>20.7</v>
      </c>
      <c r="AD163" t="s">
        <v>555</v>
      </c>
      <c r="AE163">
        <v>1</v>
      </c>
      <c r="AF163" t="s">
        <v>553</v>
      </c>
    </row>
    <row r="164" spans="1:32">
      <c r="A164">
        <v>316565</v>
      </c>
      <c r="B164">
        <v>5170</v>
      </c>
      <c r="C164" t="s">
        <v>72</v>
      </c>
      <c r="D164">
        <v>1584</v>
      </c>
      <c r="E164">
        <v>4016583043</v>
      </c>
      <c r="F164" t="s">
        <v>554</v>
      </c>
      <c r="G164">
        <v>1</v>
      </c>
      <c r="H164" t="s">
        <v>491</v>
      </c>
      <c r="I164" t="s">
        <v>91</v>
      </c>
      <c r="J164">
        <v>30</v>
      </c>
      <c r="K164">
        <v>14</v>
      </c>
      <c r="L164">
        <v>126</v>
      </c>
      <c r="M164">
        <v>9</v>
      </c>
      <c r="N164">
        <v>162</v>
      </c>
      <c r="O164" s="493">
        <v>45940.2425347222</v>
      </c>
      <c r="P164" s="493">
        <v>45940.247662037</v>
      </c>
      <c r="Q164">
        <v>1</v>
      </c>
      <c r="R164">
        <v>0</v>
      </c>
      <c r="S164">
        <v>0</v>
      </c>
      <c r="T164">
        <v>6</v>
      </c>
      <c r="U164">
        <v>21</v>
      </c>
      <c r="V164">
        <v>19</v>
      </c>
      <c r="W164">
        <v>34</v>
      </c>
      <c r="X164">
        <v>20</v>
      </c>
      <c r="Y164">
        <v>26</v>
      </c>
      <c r="AB164">
        <v>41.386</v>
      </c>
      <c r="AD164" t="s">
        <v>556</v>
      </c>
      <c r="AE164">
        <v>1</v>
      </c>
      <c r="AF164" t="s">
        <v>553</v>
      </c>
    </row>
    <row r="165" spans="1:32">
      <c r="A165">
        <v>316566</v>
      </c>
      <c r="B165">
        <v>5170</v>
      </c>
      <c r="C165" t="s">
        <v>72</v>
      </c>
      <c r="D165">
        <v>1584</v>
      </c>
      <c r="E165">
        <v>4016583043</v>
      </c>
      <c r="F165" t="s">
        <v>554</v>
      </c>
      <c r="G165">
        <v>1</v>
      </c>
      <c r="H165" t="s">
        <v>491</v>
      </c>
      <c r="I165" t="s">
        <v>98</v>
      </c>
      <c r="J165">
        <v>31</v>
      </c>
      <c r="K165">
        <v>14</v>
      </c>
      <c r="L165">
        <v>126</v>
      </c>
      <c r="M165">
        <v>9</v>
      </c>
      <c r="N165">
        <v>135</v>
      </c>
      <c r="O165" s="493">
        <v>45940.2429166667</v>
      </c>
      <c r="P165" s="493">
        <v>45940.2485185185</v>
      </c>
      <c r="Q165">
        <v>1</v>
      </c>
      <c r="R165">
        <v>0</v>
      </c>
      <c r="S165">
        <v>0</v>
      </c>
      <c r="T165">
        <v>6</v>
      </c>
      <c r="U165">
        <v>24</v>
      </c>
      <c r="V165">
        <v>21</v>
      </c>
      <c r="W165">
        <v>27</v>
      </c>
      <c r="X165">
        <v>24</v>
      </c>
      <c r="Y165">
        <v>25</v>
      </c>
      <c r="AB165">
        <v>31.59</v>
      </c>
      <c r="AD165" t="s">
        <v>556</v>
      </c>
      <c r="AE165">
        <v>1</v>
      </c>
      <c r="AF165" t="s">
        <v>553</v>
      </c>
    </row>
    <row r="166" spans="1:32">
      <c r="A166">
        <v>316567</v>
      </c>
      <c r="B166">
        <v>5170</v>
      </c>
      <c r="C166" t="s">
        <v>72</v>
      </c>
      <c r="D166">
        <v>1584</v>
      </c>
      <c r="E166">
        <v>4016583043</v>
      </c>
      <c r="F166" t="s">
        <v>554</v>
      </c>
      <c r="G166">
        <v>1</v>
      </c>
      <c r="H166" t="s">
        <v>491</v>
      </c>
      <c r="I166" t="s">
        <v>101</v>
      </c>
      <c r="J166">
        <v>32</v>
      </c>
      <c r="K166">
        <v>1</v>
      </c>
      <c r="L166">
        <v>126</v>
      </c>
      <c r="M166">
        <v>9</v>
      </c>
      <c r="N166">
        <v>9</v>
      </c>
      <c r="O166" s="493">
        <v>45940.243587963</v>
      </c>
      <c r="P166" s="493">
        <v>45940.243587963</v>
      </c>
      <c r="Q166">
        <v>1</v>
      </c>
      <c r="R166">
        <v>0</v>
      </c>
      <c r="S166">
        <v>0</v>
      </c>
      <c r="T166">
        <v>30</v>
      </c>
      <c r="U166">
        <v>12</v>
      </c>
      <c r="V166">
        <v>12</v>
      </c>
      <c r="W166">
        <v>12</v>
      </c>
      <c r="X166">
        <v>12</v>
      </c>
      <c r="Y166">
        <v>12</v>
      </c>
      <c r="AB166">
        <v>20.7</v>
      </c>
      <c r="AD166" t="s">
        <v>556</v>
      </c>
      <c r="AE166">
        <v>1</v>
      </c>
      <c r="AF166" t="s">
        <v>553</v>
      </c>
    </row>
    <row r="167" spans="1:32">
      <c r="A167">
        <v>316569</v>
      </c>
      <c r="B167">
        <v>5170</v>
      </c>
      <c r="C167" t="s">
        <v>72</v>
      </c>
      <c r="D167">
        <v>1585</v>
      </c>
      <c r="E167">
        <v>4016572863</v>
      </c>
      <c r="F167" t="s">
        <v>548</v>
      </c>
      <c r="G167">
        <v>1</v>
      </c>
      <c r="H167" t="s">
        <v>494</v>
      </c>
      <c r="I167" t="s">
        <v>98</v>
      </c>
      <c r="J167">
        <v>31</v>
      </c>
      <c r="K167">
        <v>30</v>
      </c>
      <c r="L167">
        <v>180</v>
      </c>
      <c r="M167">
        <v>6</v>
      </c>
      <c r="N167">
        <v>186</v>
      </c>
      <c r="O167" s="493">
        <v>45940.5936226852</v>
      </c>
      <c r="P167" s="493">
        <v>45940.6190740741</v>
      </c>
      <c r="Q167">
        <v>1</v>
      </c>
      <c r="R167">
        <v>0</v>
      </c>
      <c r="S167">
        <v>0</v>
      </c>
      <c r="T167">
        <v>6</v>
      </c>
      <c r="U167">
        <v>50</v>
      </c>
      <c r="V167">
        <v>32</v>
      </c>
      <c r="W167">
        <v>193</v>
      </c>
      <c r="X167">
        <v>35.5</v>
      </c>
      <c r="Y167">
        <v>36</v>
      </c>
      <c r="AB167">
        <v>44.225</v>
      </c>
      <c r="AD167" t="s">
        <v>549</v>
      </c>
      <c r="AE167">
        <v>1</v>
      </c>
      <c r="AF167" t="s">
        <v>550</v>
      </c>
    </row>
    <row r="168" spans="1:32">
      <c r="A168">
        <v>316570</v>
      </c>
      <c r="B168">
        <v>5170</v>
      </c>
      <c r="C168" t="s">
        <v>72</v>
      </c>
      <c r="D168">
        <v>1585</v>
      </c>
      <c r="E168">
        <v>4016572863</v>
      </c>
      <c r="F168" t="s">
        <v>548</v>
      </c>
      <c r="G168">
        <v>1</v>
      </c>
      <c r="H168" t="s">
        <v>494</v>
      </c>
      <c r="I168" t="s">
        <v>101</v>
      </c>
      <c r="J168">
        <v>32</v>
      </c>
      <c r="K168">
        <v>30</v>
      </c>
      <c r="L168">
        <v>180</v>
      </c>
      <c r="M168">
        <v>6</v>
      </c>
      <c r="N168">
        <v>48</v>
      </c>
      <c r="O168" s="493">
        <v>45940.5986805556</v>
      </c>
      <c r="P168" s="493">
        <v>45940.6212384259</v>
      </c>
      <c r="Q168">
        <v>1</v>
      </c>
      <c r="R168">
        <v>0</v>
      </c>
      <c r="S168">
        <v>0</v>
      </c>
      <c r="T168">
        <v>30</v>
      </c>
      <c r="U168">
        <v>49</v>
      </c>
      <c r="V168">
        <v>46</v>
      </c>
      <c r="W168">
        <v>58</v>
      </c>
      <c r="X168">
        <v>49</v>
      </c>
      <c r="Y168">
        <v>49</v>
      </c>
      <c r="AB168">
        <v>75.664</v>
      </c>
      <c r="AD168" t="s">
        <v>549</v>
      </c>
      <c r="AE168">
        <v>1</v>
      </c>
      <c r="AF168" t="s">
        <v>550</v>
      </c>
    </row>
    <row r="169" spans="1:32">
      <c r="A169">
        <v>316568</v>
      </c>
      <c r="B169">
        <v>5170</v>
      </c>
      <c r="C169" t="s">
        <v>72</v>
      </c>
      <c r="D169">
        <v>1585</v>
      </c>
      <c r="E169">
        <v>4016572863</v>
      </c>
      <c r="F169" t="s">
        <v>548</v>
      </c>
      <c r="G169">
        <v>1</v>
      </c>
      <c r="H169" t="s">
        <v>494</v>
      </c>
      <c r="I169" t="s">
        <v>91</v>
      </c>
      <c r="J169">
        <v>30</v>
      </c>
      <c r="K169">
        <v>30</v>
      </c>
      <c r="L169">
        <v>180</v>
      </c>
      <c r="M169">
        <v>6</v>
      </c>
      <c r="N169">
        <v>336</v>
      </c>
      <c r="O169" s="493">
        <v>45940.5924652778</v>
      </c>
      <c r="P169" s="493">
        <v>45940.6182060185</v>
      </c>
      <c r="Q169">
        <v>1</v>
      </c>
      <c r="R169">
        <v>0</v>
      </c>
      <c r="S169">
        <v>0</v>
      </c>
      <c r="T169">
        <v>6</v>
      </c>
      <c r="U169">
        <v>52</v>
      </c>
      <c r="V169">
        <v>39</v>
      </c>
      <c r="W169">
        <v>172</v>
      </c>
      <c r="X169">
        <v>41.5</v>
      </c>
      <c r="Y169">
        <v>40</v>
      </c>
      <c r="AB169">
        <v>83.21</v>
      </c>
      <c r="AD169" t="s">
        <v>549</v>
      </c>
      <c r="AE169">
        <v>1</v>
      </c>
      <c r="AF169" t="s">
        <v>550</v>
      </c>
    </row>
    <row r="170" spans="1:32">
      <c r="A170">
        <v>316571</v>
      </c>
      <c r="B170">
        <v>5170</v>
      </c>
      <c r="C170" t="s">
        <v>72</v>
      </c>
      <c r="D170">
        <v>1586</v>
      </c>
      <c r="E170">
        <v>4016512542</v>
      </c>
      <c r="F170" t="s">
        <v>551</v>
      </c>
      <c r="G170">
        <v>1</v>
      </c>
      <c r="H170" t="s">
        <v>494</v>
      </c>
      <c r="I170" t="s">
        <v>91</v>
      </c>
      <c r="J170">
        <v>30</v>
      </c>
      <c r="K170">
        <v>120</v>
      </c>
      <c r="L170">
        <v>1080</v>
      </c>
      <c r="M170">
        <v>9</v>
      </c>
      <c r="N170">
        <v>477</v>
      </c>
      <c r="O170" s="493">
        <v>45940.4863425926</v>
      </c>
      <c r="P170" s="493">
        <v>45940.5819328704</v>
      </c>
      <c r="Q170">
        <v>1</v>
      </c>
      <c r="R170">
        <v>0</v>
      </c>
      <c r="S170">
        <v>0</v>
      </c>
      <c r="T170">
        <v>6</v>
      </c>
      <c r="U170">
        <v>56</v>
      </c>
      <c r="V170">
        <v>52</v>
      </c>
      <c r="W170">
        <v>130</v>
      </c>
      <c r="X170">
        <v>54</v>
      </c>
      <c r="Y170">
        <v>64</v>
      </c>
      <c r="AB170">
        <v>105.392</v>
      </c>
      <c r="AD170" t="s">
        <v>552</v>
      </c>
      <c r="AE170">
        <v>1</v>
      </c>
      <c r="AF170" t="s">
        <v>553</v>
      </c>
    </row>
    <row r="171" spans="1:32">
      <c r="A171">
        <v>316572</v>
      </c>
      <c r="B171">
        <v>5170</v>
      </c>
      <c r="C171" t="s">
        <v>72</v>
      </c>
      <c r="D171">
        <v>1586</v>
      </c>
      <c r="E171">
        <v>4016512542</v>
      </c>
      <c r="F171" t="s">
        <v>551</v>
      </c>
      <c r="G171">
        <v>1</v>
      </c>
      <c r="H171" t="s">
        <v>494</v>
      </c>
      <c r="I171" t="s">
        <v>98</v>
      </c>
      <c r="J171">
        <v>31</v>
      </c>
      <c r="K171">
        <v>120</v>
      </c>
      <c r="L171">
        <v>1080</v>
      </c>
      <c r="M171">
        <v>9</v>
      </c>
      <c r="N171">
        <v>324</v>
      </c>
      <c r="O171" s="493">
        <v>45940.4872337963</v>
      </c>
      <c r="P171" s="493">
        <v>45940.5835069444</v>
      </c>
      <c r="Q171">
        <v>1</v>
      </c>
      <c r="R171">
        <v>0</v>
      </c>
      <c r="S171">
        <v>0</v>
      </c>
      <c r="T171">
        <v>6</v>
      </c>
      <c r="U171">
        <v>66</v>
      </c>
      <c r="V171">
        <v>60</v>
      </c>
      <c r="W171">
        <v>183</v>
      </c>
      <c r="X171">
        <v>64</v>
      </c>
      <c r="Y171">
        <v>58</v>
      </c>
      <c r="AB171">
        <v>70.795</v>
      </c>
      <c r="AD171" t="s">
        <v>552</v>
      </c>
      <c r="AE171">
        <v>1</v>
      </c>
      <c r="AF171" t="s">
        <v>553</v>
      </c>
    </row>
    <row r="172" spans="1:32">
      <c r="A172">
        <v>316573</v>
      </c>
      <c r="B172">
        <v>5170</v>
      </c>
      <c r="C172" t="s">
        <v>72</v>
      </c>
      <c r="D172">
        <v>1586</v>
      </c>
      <c r="E172">
        <v>4016512542</v>
      </c>
      <c r="F172" t="s">
        <v>551</v>
      </c>
      <c r="G172">
        <v>1</v>
      </c>
      <c r="H172" t="s">
        <v>494</v>
      </c>
      <c r="I172" t="s">
        <v>101</v>
      </c>
      <c r="J172">
        <v>32</v>
      </c>
      <c r="K172">
        <v>119</v>
      </c>
      <c r="L172">
        <v>1080</v>
      </c>
      <c r="M172">
        <v>9</v>
      </c>
      <c r="N172">
        <v>90</v>
      </c>
      <c r="O172" s="493">
        <v>45940.4886805556</v>
      </c>
      <c r="P172" s="493">
        <v>45940.5841898148</v>
      </c>
      <c r="Q172">
        <v>1</v>
      </c>
      <c r="R172">
        <v>0</v>
      </c>
      <c r="S172">
        <v>0</v>
      </c>
      <c r="T172">
        <v>30</v>
      </c>
      <c r="U172">
        <v>47</v>
      </c>
      <c r="V172">
        <v>40</v>
      </c>
      <c r="W172">
        <v>253</v>
      </c>
      <c r="X172">
        <v>40</v>
      </c>
      <c r="Y172">
        <v>39</v>
      </c>
      <c r="AB172">
        <v>112.172</v>
      </c>
      <c r="AD172" t="s">
        <v>552</v>
      </c>
      <c r="AE172">
        <v>1</v>
      </c>
      <c r="AF172" t="s">
        <v>553</v>
      </c>
    </row>
    <row r="173" spans="1:32">
      <c r="A173">
        <v>316574</v>
      </c>
      <c r="B173">
        <v>5170</v>
      </c>
      <c r="C173" t="s">
        <v>72</v>
      </c>
      <c r="D173">
        <v>1586</v>
      </c>
      <c r="E173">
        <v>4016555666</v>
      </c>
      <c r="F173" t="s">
        <v>554</v>
      </c>
      <c r="G173">
        <v>1</v>
      </c>
      <c r="H173" t="s">
        <v>494</v>
      </c>
      <c r="I173" t="s">
        <v>91</v>
      </c>
      <c r="J173">
        <v>30</v>
      </c>
      <c r="K173">
        <v>120</v>
      </c>
      <c r="L173">
        <v>1080</v>
      </c>
      <c r="M173">
        <v>9</v>
      </c>
      <c r="N173">
        <v>387</v>
      </c>
      <c r="O173" s="493">
        <v>45940.4019907407</v>
      </c>
      <c r="P173" s="493">
        <v>45940.4789236111</v>
      </c>
      <c r="Q173">
        <v>1</v>
      </c>
      <c r="R173">
        <v>0</v>
      </c>
      <c r="S173">
        <v>0</v>
      </c>
      <c r="T173">
        <v>6</v>
      </c>
      <c r="U173">
        <v>46</v>
      </c>
      <c r="V173">
        <v>43</v>
      </c>
      <c r="W173">
        <v>177</v>
      </c>
      <c r="X173">
        <v>45</v>
      </c>
      <c r="Y173">
        <v>50</v>
      </c>
      <c r="AB173">
        <v>95.626</v>
      </c>
      <c r="AD173" t="s">
        <v>555</v>
      </c>
      <c r="AE173">
        <v>1</v>
      </c>
      <c r="AF173" t="s">
        <v>553</v>
      </c>
    </row>
    <row r="174" spans="1:32">
      <c r="A174">
        <v>316575</v>
      </c>
      <c r="B174">
        <v>5170</v>
      </c>
      <c r="C174" t="s">
        <v>72</v>
      </c>
      <c r="D174">
        <v>1586</v>
      </c>
      <c r="E174">
        <v>4016555666</v>
      </c>
      <c r="F174" t="s">
        <v>554</v>
      </c>
      <c r="G174">
        <v>1</v>
      </c>
      <c r="H174" t="s">
        <v>494</v>
      </c>
      <c r="I174" t="s">
        <v>98</v>
      </c>
      <c r="J174">
        <v>31</v>
      </c>
      <c r="K174">
        <v>120</v>
      </c>
      <c r="L174">
        <v>1080</v>
      </c>
      <c r="M174">
        <v>9</v>
      </c>
      <c r="N174">
        <v>270</v>
      </c>
      <c r="O174" s="493">
        <v>45940.4027314815</v>
      </c>
      <c r="P174" s="493">
        <v>45940.4808796296</v>
      </c>
      <c r="Q174">
        <v>1</v>
      </c>
      <c r="R174">
        <v>0</v>
      </c>
      <c r="S174">
        <v>0</v>
      </c>
      <c r="T174">
        <v>6</v>
      </c>
      <c r="U174">
        <v>54</v>
      </c>
      <c r="V174">
        <v>51</v>
      </c>
      <c r="W174">
        <v>59</v>
      </c>
      <c r="X174">
        <v>53</v>
      </c>
      <c r="Y174">
        <v>56</v>
      </c>
      <c r="AB174">
        <v>66.461</v>
      </c>
      <c r="AD174" t="s">
        <v>555</v>
      </c>
      <c r="AE174">
        <v>1</v>
      </c>
      <c r="AF174" t="s">
        <v>553</v>
      </c>
    </row>
    <row r="175" spans="1:32">
      <c r="A175">
        <v>316576</v>
      </c>
      <c r="B175">
        <v>5170</v>
      </c>
      <c r="C175" t="s">
        <v>72</v>
      </c>
      <c r="D175">
        <v>1586</v>
      </c>
      <c r="E175">
        <v>4016555666</v>
      </c>
      <c r="F175" t="s">
        <v>554</v>
      </c>
      <c r="G175">
        <v>1</v>
      </c>
      <c r="H175" t="s">
        <v>494</v>
      </c>
      <c r="I175" t="s">
        <v>101</v>
      </c>
      <c r="J175">
        <v>32</v>
      </c>
      <c r="K175">
        <v>120</v>
      </c>
      <c r="L175">
        <v>1080</v>
      </c>
      <c r="M175">
        <v>9</v>
      </c>
      <c r="N175">
        <v>63</v>
      </c>
      <c r="O175" s="493">
        <v>45940.4045023148</v>
      </c>
      <c r="P175" s="493">
        <v>45940.4816550926</v>
      </c>
      <c r="Q175">
        <v>1</v>
      </c>
      <c r="R175">
        <v>0</v>
      </c>
      <c r="S175">
        <v>0</v>
      </c>
      <c r="T175">
        <v>30</v>
      </c>
      <c r="U175">
        <v>35</v>
      </c>
      <c r="V175">
        <v>32</v>
      </c>
      <c r="W175">
        <v>131</v>
      </c>
      <c r="X175">
        <v>32</v>
      </c>
      <c r="Y175">
        <v>29</v>
      </c>
      <c r="AB175">
        <v>85.961</v>
      </c>
      <c r="AD175" t="s">
        <v>555</v>
      </c>
      <c r="AE175">
        <v>1</v>
      </c>
      <c r="AF175" t="s">
        <v>553</v>
      </c>
    </row>
    <row r="176" spans="1:32">
      <c r="A176">
        <v>316577</v>
      </c>
      <c r="B176">
        <v>5170</v>
      </c>
      <c r="C176" t="s">
        <v>72</v>
      </c>
      <c r="D176">
        <v>1586</v>
      </c>
      <c r="E176">
        <v>4016583043</v>
      </c>
      <c r="F176" t="s">
        <v>554</v>
      </c>
      <c r="G176">
        <v>1</v>
      </c>
      <c r="H176" t="s">
        <v>494</v>
      </c>
      <c r="I176" t="s">
        <v>91</v>
      </c>
      <c r="J176">
        <v>30</v>
      </c>
      <c r="K176">
        <v>14</v>
      </c>
      <c r="L176">
        <v>126</v>
      </c>
      <c r="M176">
        <v>9</v>
      </c>
      <c r="N176">
        <v>387</v>
      </c>
      <c r="O176" s="493">
        <v>45940.3818055556</v>
      </c>
      <c r="P176" s="493">
        <v>45940.395150463</v>
      </c>
      <c r="Q176">
        <v>1</v>
      </c>
      <c r="R176">
        <v>0</v>
      </c>
      <c r="S176">
        <v>0</v>
      </c>
      <c r="T176">
        <v>6</v>
      </c>
      <c r="U176">
        <v>60</v>
      </c>
      <c r="V176">
        <v>43</v>
      </c>
      <c r="W176">
        <v>255</v>
      </c>
      <c r="X176">
        <v>44.5</v>
      </c>
      <c r="Y176">
        <v>50</v>
      </c>
      <c r="AB176">
        <v>95.626</v>
      </c>
      <c r="AD176" t="s">
        <v>556</v>
      </c>
      <c r="AE176">
        <v>1</v>
      </c>
      <c r="AF176" t="s">
        <v>553</v>
      </c>
    </row>
    <row r="177" spans="1:32">
      <c r="A177">
        <v>316578</v>
      </c>
      <c r="B177">
        <v>5170</v>
      </c>
      <c r="C177" t="s">
        <v>72</v>
      </c>
      <c r="D177">
        <v>1586</v>
      </c>
      <c r="E177">
        <v>4016583043</v>
      </c>
      <c r="F177" t="s">
        <v>554</v>
      </c>
      <c r="G177">
        <v>1</v>
      </c>
      <c r="H177" t="s">
        <v>494</v>
      </c>
      <c r="I177" t="s">
        <v>98</v>
      </c>
      <c r="J177">
        <v>31</v>
      </c>
      <c r="K177">
        <v>14</v>
      </c>
      <c r="L177">
        <v>126</v>
      </c>
      <c r="M177">
        <v>9</v>
      </c>
      <c r="N177">
        <v>270</v>
      </c>
      <c r="O177" s="493">
        <v>45940.3833333333</v>
      </c>
      <c r="P177" s="493">
        <v>45940.3966898148</v>
      </c>
      <c r="Q177">
        <v>1</v>
      </c>
      <c r="R177">
        <v>0</v>
      </c>
      <c r="S177">
        <v>0</v>
      </c>
      <c r="T177">
        <v>6</v>
      </c>
      <c r="U177">
        <v>81</v>
      </c>
      <c r="V177">
        <v>53</v>
      </c>
      <c r="W177">
        <v>261</v>
      </c>
      <c r="X177">
        <v>54</v>
      </c>
      <c r="Y177">
        <v>56</v>
      </c>
      <c r="AB177">
        <v>66.461</v>
      </c>
      <c r="AD177" t="s">
        <v>556</v>
      </c>
      <c r="AE177">
        <v>1</v>
      </c>
      <c r="AF177" t="s">
        <v>553</v>
      </c>
    </row>
    <row r="178" spans="1:32">
      <c r="A178">
        <v>316579</v>
      </c>
      <c r="B178">
        <v>5170</v>
      </c>
      <c r="C178" t="s">
        <v>72</v>
      </c>
      <c r="D178">
        <v>1586</v>
      </c>
      <c r="E178">
        <v>4016583043</v>
      </c>
      <c r="F178" t="s">
        <v>554</v>
      </c>
      <c r="G178">
        <v>1</v>
      </c>
      <c r="H178" t="s">
        <v>494</v>
      </c>
      <c r="I178" t="s">
        <v>101</v>
      </c>
      <c r="J178">
        <v>32</v>
      </c>
      <c r="K178">
        <v>14</v>
      </c>
      <c r="L178">
        <v>126</v>
      </c>
      <c r="M178">
        <v>9</v>
      </c>
      <c r="N178">
        <v>63</v>
      </c>
      <c r="O178" s="493">
        <v>45940.3850231481</v>
      </c>
      <c r="P178" s="493">
        <v>45940.3978240741</v>
      </c>
      <c r="Q178">
        <v>1</v>
      </c>
      <c r="R178">
        <v>0</v>
      </c>
      <c r="S178">
        <v>0</v>
      </c>
      <c r="T178">
        <v>30</v>
      </c>
      <c r="U178">
        <v>46</v>
      </c>
      <c r="V178">
        <v>32</v>
      </c>
      <c r="W178">
        <v>129</v>
      </c>
      <c r="X178">
        <v>32.5</v>
      </c>
      <c r="Y178">
        <v>29</v>
      </c>
      <c r="AB178">
        <v>85.961</v>
      </c>
      <c r="AD178" t="s">
        <v>556</v>
      </c>
      <c r="AE178">
        <v>1</v>
      </c>
      <c r="AF178" t="s">
        <v>553</v>
      </c>
    </row>
    <row r="179" spans="1:32">
      <c r="A179">
        <v>316580</v>
      </c>
      <c r="B179">
        <v>5170</v>
      </c>
      <c r="C179" t="s">
        <v>72</v>
      </c>
      <c r="D179">
        <v>1587</v>
      </c>
      <c r="E179">
        <v>4016498814</v>
      </c>
      <c r="F179" t="s">
        <v>557</v>
      </c>
      <c r="G179">
        <v>1</v>
      </c>
      <c r="H179" t="s">
        <v>491</v>
      </c>
      <c r="I179" t="s">
        <v>91</v>
      </c>
      <c r="J179">
        <v>30</v>
      </c>
      <c r="K179">
        <v>80</v>
      </c>
      <c r="L179">
        <v>720</v>
      </c>
      <c r="M179">
        <v>9</v>
      </c>
      <c r="N179">
        <v>117</v>
      </c>
      <c r="O179" s="493">
        <v>45940.6242708333</v>
      </c>
      <c r="P179" s="493">
        <v>45940.6626157407</v>
      </c>
      <c r="Q179">
        <v>1</v>
      </c>
      <c r="R179">
        <v>0</v>
      </c>
      <c r="S179">
        <v>0</v>
      </c>
      <c r="T179">
        <v>6</v>
      </c>
      <c r="U179">
        <v>32</v>
      </c>
      <c r="V179">
        <v>28</v>
      </c>
      <c r="W179">
        <v>86</v>
      </c>
      <c r="X179">
        <v>31</v>
      </c>
      <c r="Y179">
        <v>35</v>
      </c>
      <c r="AB179">
        <v>33.248</v>
      </c>
      <c r="AD179" t="s">
        <v>558</v>
      </c>
      <c r="AE179">
        <v>1</v>
      </c>
      <c r="AF179">
        <v>92420292</v>
      </c>
    </row>
    <row r="180" spans="1:32">
      <c r="A180">
        <v>316581</v>
      </c>
      <c r="B180">
        <v>5170</v>
      </c>
      <c r="C180" t="s">
        <v>72</v>
      </c>
      <c r="D180">
        <v>1587</v>
      </c>
      <c r="E180">
        <v>4016498814</v>
      </c>
      <c r="F180" t="s">
        <v>557</v>
      </c>
      <c r="G180">
        <v>1</v>
      </c>
      <c r="H180" t="s">
        <v>491</v>
      </c>
      <c r="I180" t="s">
        <v>98</v>
      </c>
      <c r="J180">
        <v>31</v>
      </c>
      <c r="K180">
        <v>80</v>
      </c>
      <c r="L180">
        <v>720</v>
      </c>
      <c r="M180">
        <v>9</v>
      </c>
      <c r="N180">
        <v>81</v>
      </c>
      <c r="O180" s="493">
        <v>45940.6245949074</v>
      </c>
      <c r="P180" s="493">
        <v>45940.6628703704</v>
      </c>
      <c r="Q180">
        <v>1</v>
      </c>
      <c r="R180">
        <v>0</v>
      </c>
      <c r="S180">
        <v>0</v>
      </c>
      <c r="T180">
        <v>6</v>
      </c>
      <c r="U180">
        <v>16</v>
      </c>
      <c r="V180">
        <v>13</v>
      </c>
      <c r="W180">
        <v>22</v>
      </c>
      <c r="X180">
        <v>16</v>
      </c>
      <c r="Y180">
        <v>35</v>
      </c>
      <c r="AB180">
        <v>23.102</v>
      </c>
      <c r="AD180" t="s">
        <v>558</v>
      </c>
      <c r="AE180">
        <v>1</v>
      </c>
      <c r="AF180">
        <v>92420292</v>
      </c>
    </row>
    <row r="181" spans="1:32">
      <c r="A181">
        <v>316582</v>
      </c>
      <c r="B181">
        <v>5170</v>
      </c>
      <c r="C181" t="s">
        <v>72</v>
      </c>
      <c r="D181">
        <v>1587</v>
      </c>
      <c r="E181">
        <v>4016498814</v>
      </c>
      <c r="F181" t="s">
        <v>557</v>
      </c>
      <c r="G181">
        <v>1</v>
      </c>
      <c r="H181" t="s">
        <v>491</v>
      </c>
      <c r="I181" t="s">
        <v>101</v>
      </c>
      <c r="J181">
        <v>32</v>
      </c>
      <c r="K181">
        <v>80</v>
      </c>
      <c r="L181">
        <v>720</v>
      </c>
      <c r="M181">
        <v>9</v>
      </c>
      <c r="N181">
        <v>36</v>
      </c>
      <c r="O181" s="493">
        <v>45940.6258333333</v>
      </c>
      <c r="P181" s="493">
        <v>45940.6634143519</v>
      </c>
      <c r="Q181">
        <v>1</v>
      </c>
      <c r="R181">
        <v>0</v>
      </c>
      <c r="S181">
        <v>0</v>
      </c>
      <c r="T181">
        <v>30</v>
      </c>
      <c r="U181">
        <v>28</v>
      </c>
      <c r="V181">
        <v>27</v>
      </c>
      <c r="W181">
        <v>47</v>
      </c>
      <c r="X181">
        <v>27</v>
      </c>
      <c r="Y181">
        <v>35</v>
      </c>
      <c r="AB181">
        <v>80.223</v>
      </c>
      <c r="AD181" t="s">
        <v>558</v>
      </c>
      <c r="AE181">
        <v>1</v>
      </c>
      <c r="AF181">
        <v>92420292</v>
      </c>
    </row>
    <row r="182" spans="1:32">
      <c r="A182">
        <v>316657</v>
      </c>
      <c r="B182">
        <v>5170</v>
      </c>
      <c r="C182" t="s">
        <v>72</v>
      </c>
      <c r="D182">
        <v>1588</v>
      </c>
      <c r="E182">
        <v>4016574668</v>
      </c>
      <c r="F182" t="s">
        <v>504</v>
      </c>
      <c r="G182">
        <v>1</v>
      </c>
      <c r="H182" t="s">
        <v>491</v>
      </c>
      <c r="I182" t="s">
        <v>91</v>
      </c>
      <c r="J182">
        <v>30</v>
      </c>
      <c r="K182">
        <v>279</v>
      </c>
      <c r="L182">
        <v>2106</v>
      </c>
      <c r="M182">
        <v>9</v>
      </c>
      <c r="N182">
        <v>243</v>
      </c>
      <c r="O182" s="493">
        <v>45941.3052777778</v>
      </c>
      <c r="P182" s="493">
        <v>45941.4465393519</v>
      </c>
      <c r="Q182">
        <v>1</v>
      </c>
      <c r="R182">
        <v>0</v>
      </c>
      <c r="S182">
        <v>0</v>
      </c>
      <c r="T182">
        <v>6</v>
      </c>
      <c r="U182">
        <v>32</v>
      </c>
      <c r="V182">
        <v>29</v>
      </c>
      <c r="W182">
        <v>155</v>
      </c>
      <c r="X182">
        <v>31</v>
      </c>
      <c r="Y182">
        <v>36</v>
      </c>
      <c r="AB182">
        <v>54.437</v>
      </c>
      <c r="AD182" t="s">
        <v>505</v>
      </c>
      <c r="AE182">
        <v>1</v>
      </c>
      <c r="AF182" t="s">
        <v>506</v>
      </c>
    </row>
    <row r="183" spans="1:32">
      <c r="A183">
        <v>316658</v>
      </c>
      <c r="B183">
        <v>5170</v>
      </c>
      <c r="C183" t="s">
        <v>72</v>
      </c>
      <c r="D183">
        <v>1588</v>
      </c>
      <c r="E183">
        <v>4016574668</v>
      </c>
      <c r="F183" t="s">
        <v>504</v>
      </c>
      <c r="G183">
        <v>1</v>
      </c>
      <c r="H183" t="s">
        <v>491</v>
      </c>
      <c r="I183" t="s">
        <v>98</v>
      </c>
      <c r="J183">
        <v>31</v>
      </c>
      <c r="K183">
        <v>272</v>
      </c>
      <c r="L183">
        <v>2106</v>
      </c>
      <c r="M183">
        <v>9</v>
      </c>
      <c r="N183">
        <v>234</v>
      </c>
      <c r="O183" s="493">
        <v>45941.3073263889</v>
      </c>
      <c r="P183" s="493">
        <v>45941.4480092593</v>
      </c>
      <c r="Q183">
        <v>1</v>
      </c>
      <c r="R183">
        <v>0</v>
      </c>
      <c r="S183">
        <v>0</v>
      </c>
      <c r="T183">
        <v>6</v>
      </c>
      <c r="U183">
        <v>40</v>
      </c>
      <c r="V183">
        <v>10</v>
      </c>
      <c r="W183">
        <v>154</v>
      </c>
      <c r="X183">
        <v>39</v>
      </c>
      <c r="Y183">
        <v>39</v>
      </c>
      <c r="AB183">
        <v>51.704</v>
      </c>
      <c r="AD183" t="s">
        <v>505</v>
      </c>
      <c r="AE183">
        <v>1</v>
      </c>
      <c r="AF183" t="s">
        <v>506</v>
      </c>
    </row>
    <row r="184" spans="1:32">
      <c r="A184">
        <v>316659</v>
      </c>
      <c r="B184">
        <v>5170</v>
      </c>
      <c r="C184" t="s">
        <v>72</v>
      </c>
      <c r="D184">
        <v>1588</v>
      </c>
      <c r="E184">
        <v>4016574668</v>
      </c>
      <c r="F184" t="s">
        <v>504</v>
      </c>
      <c r="G184">
        <v>1</v>
      </c>
      <c r="H184" t="s">
        <v>491</v>
      </c>
      <c r="I184" t="s">
        <v>101</v>
      </c>
      <c r="J184">
        <v>32</v>
      </c>
      <c r="K184">
        <v>113</v>
      </c>
      <c r="L184">
        <v>2106</v>
      </c>
      <c r="M184">
        <v>9</v>
      </c>
      <c r="N184">
        <v>18</v>
      </c>
      <c r="O184" s="493">
        <v>45941.3100347222</v>
      </c>
      <c r="P184" s="493">
        <v>45941.4459143519</v>
      </c>
      <c r="Q184">
        <v>1</v>
      </c>
      <c r="R184">
        <v>0</v>
      </c>
      <c r="S184">
        <v>0</v>
      </c>
      <c r="T184">
        <v>30</v>
      </c>
      <c r="U184">
        <v>12</v>
      </c>
      <c r="V184">
        <v>10</v>
      </c>
      <c r="W184">
        <v>156</v>
      </c>
      <c r="X184">
        <v>10</v>
      </c>
      <c r="Y184">
        <v>13</v>
      </c>
      <c r="AB184">
        <v>26.576</v>
      </c>
      <c r="AD184" t="s">
        <v>505</v>
      </c>
      <c r="AE184">
        <v>1</v>
      </c>
      <c r="AF184" t="s">
        <v>506</v>
      </c>
    </row>
    <row r="185" spans="1:32">
      <c r="A185">
        <v>316583</v>
      </c>
      <c r="B185">
        <v>5170</v>
      </c>
      <c r="C185" t="s">
        <v>72</v>
      </c>
      <c r="D185">
        <v>1588</v>
      </c>
      <c r="E185">
        <v>4016574668</v>
      </c>
      <c r="F185" t="s">
        <v>504</v>
      </c>
      <c r="G185">
        <v>1</v>
      </c>
      <c r="H185" t="s">
        <v>491</v>
      </c>
      <c r="I185" t="s">
        <v>91</v>
      </c>
      <c r="J185">
        <v>30</v>
      </c>
      <c r="K185">
        <v>185</v>
      </c>
      <c r="L185">
        <v>2106</v>
      </c>
      <c r="M185">
        <v>9</v>
      </c>
      <c r="N185">
        <v>243</v>
      </c>
      <c r="O185" s="493">
        <v>45940.6940393519</v>
      </c>
      <c r="P185" s="493">
        <v>45940.7976851852</v>
      </c>
      <c r="Q185">
        <v>1</v>
      </c>
      <c r="R185">
        <v>0</v>
      </c>
      <c r="S185">
        <v>0</v>
      </c>
      <c r="T185">
        <v>6</v>
      </c>
      <c r="U185">
        <v>31</v>
      </c>
      <c r="V185">
        <v>28</v>
      </c>
      <c r="W185">
        <v>100</v>
      </c>
      <c r="X185">
        <v>31</v>
      </c>
      <c r="Y185">
        <v>36</v>
      </c>
      <c r="AB185">
        <v>54.437</v>
      </c>
      <c r="AD185" t="s">
        <v>505</v>
      </c>
      <c r="AE185">
        <v>1</v>
      </c>
      <c r="AF185" t="s">
        <v>506</v>
      </c>
    </row>
    <row r="186" spans="1:32">
      <c r="A186">
        <v>316584</v>
      </c>
      <c r="B186">
        <v>5170</v>
      </c>
      <c r="C186" t="s">
        <v>72</v>
      </c>
      <c r="D186">
        <v>1588</v>
      </c>
      <c r="E186">
        <v>4016574668</v>
      </c>
      <c r="F186" t="s">
        <v>504</v>
      </c>
      <c r="G186">
        <v>1</v>
      </c>
      <c r="H186" t="s">
        <v>491</v>
      </c>
      <c r="I186" t="s">
        <v>98</v>
      </c>
      <c r="J186">
        <v>31</v>
      </c>
      <c r="K186">
        <v>185</v>
      </c>
      <c r="L186">
        <v>2106</v>
      </c>
      <c r="M186">
        <v>9</v>
      </c>
      <c r="N186">
        <v>234</v>
      </c>
      <c r="O186" s="493">
        <v>45940.6945949074</v>
      </c>
      <c r="P186" s="493">
        <v>45940.7991550926</v>
      </c>
      <c r="Q186">
        <v>1</v>
      </c>
      <c r="R186">
        <v>0</v>
      </c>
      <c r="S186">
        <v>0</v>
      </c>
      <c r="T186">
        <v>6</v>
      </c>
      <c r="U186">
        <v>41</v>
      </c>
      <c r="V186">
        <v>36</v>
      </c>
      <c r="W186">
        <v>122</v>
      </c>
      <c r="X186">
        <v>39</v>
      </c>
      <c r="Y186">
        <v>39</v>
      </c>
      <c r="AB186">
        <v>51.704</v>
      </c>
      <c r="AD186" t="s">
        <v>505</v>
      </c>
      <c r="AE186">
        <v>1</v>
      </c>
      <c r="AF186" t="s">
        <v>506</v>
      </c>
    </row>
    <row r="187" spans="1:32">
      <c r="A187">
        <v>316585</v>
      </c>
      <c r="B187">
        <v>5170</v>
      </c>
      <c r="C187" t="s">
        <v>72</v>
      </c>
      <c r="D187">
        <v>1588</v>
      </c>
      <c r="E187">
        <v>4016574668</v>
      </c>
      <c r="F187" t="s">
        <v>504</v>
      </c>
      <c r="G187">
        <v>1</v>
      </c>
      <c r="H187" t="s">
        <v>491</v>
      </c>
      <c r="I187" t="s">
        <v>101</v>
      </c>
      <c r="J187">
        <v>32</v>
      </c>
      <c r="K187">
        <v>74</v>
      </c>
      <c r="L187">
        <v>2106</v>
      </c>
      <c r="M187">
        <v>9</v>
      </c>
      <c r="N187">
        <v>18</v>
      </c>
      <c r="O187" s="493">
        <v>45940.6953819444</v>
      </c>
      <c r="P187" s="493">
        <v>45940.800150463</v>
      </c>
      <c r="Q187">
        <v>1</v>
      </c>
      <c r="R187">
        <v>0</v>
      </c>
      <c r="S187">
        <v>0</v>
      </c>
      <c r="T187">
        <v>30</v>
      </c>
      <c r="U187">
        <v>10</v>
      </c>
      <c r="V187">
        <v>10</v>
      </c>
      <c r="W187">
        <v>16</v>
      </c>
      <c r="X187">
        <v>10</v>
      </c>
      <c r="Y187">
        <v>13</v>
      </c>
      <c r="AB187">
        <v>26.576</v>
      </c>
      <c r="AD187" t="s">
        <v>505</v>
      </c>
      <c r="AE187">
        <v>1</v>
      </c>
      <c r="AF187" t="s">
        <v>506</v>
      </c>
    </row>
    <row r="188" spans="1:32">
      <c r="A188">
        <v>316586</v>
      </c>
      <c r="B188">
        <v>5170</v>
      </c>
      <c r="C188" t="s">
        <v>72</v>
      </c>
      <c r="D188">
        <v>1588</v>
      </c>
      <c r="E188">
        <v>4016577733</v>
      </c>
      <c r="F188" t="s">
        <v>504</v>
      </c>
      <c r="G188">
        <v>1</v>
      </c>
      <c r="H188" t="s">
        <v>491</v>
      </c>
      <c r="I188" t="s">
        <v>91</v>
      </c>
      <c r="J188">
        <v>30</v>
      </c>
      <c r="K188">
        <v>40</v>
      </c>
      <c r="L188">
        <v>360</v>
      </c>
      <c r="M188">
        <v>9</v>
      </c>
      <c r="N188">
        <v>243</v>
      </c>
      <c r="O188" s="493">
        <v>45940.6700925926</v>
      </c>
      <c r="P188" s="493">
        <v>45940.689837963</v>
      </c>
      <c r="Q188">
        <v>1</v>
      </c>
      <c r="R188">
        <v>0</v>
      </c>
      <c r="S188">
        <v>0</v>
      </c>
      <c r="T188">
        <v>6</v>
      </c>
      <c r="U188">
        <v>33</v>
      </c>
      <c r="V188">
        <v>29</v>
      </c>
      <c r="W188">
        <v>98</v>
      </c>
      <c r="X188">
        <v>31</v>
      </c>
      <c r="Y188">
        <v>36</v>
      </c>
      <c r="AB188">
        <v>54.437</v>
      </c>
      <c r="AD188" t="s">
        <v>559</v>
      </c>
      <c r="AE188">
        <v>1</v>
      </c>
      <c r="AF188" t="s">
        <v>506</v>
      </c>
    </row>
    <row r="189" spans="1:32">
      <c r="A189">
        <v>316587</v>
      </c>
      <c r="B189">
        <v>5170</v>
      </c>
      <c r="C189" t="s">
        <v>72</v>
      </c>
      <c r="D189">
        <v>1588</v>
      </c>
      <c r="E189">
        <v>4016577733</v>
      </c>
      <c r="F189" t="s">
        <v>504</v>
      </c>
      <c r="G189">
        <v>1</v>
      </c>
      <c r="H189" t="s">
        <v>491</v>
      </c>
      <c r="I189" t="s">
        <v>98</v>
      </c>
      <c r="J189">
        <v>31</v>
      </c>
      <c r="K189">
        <v>40</v>
      </c>
      <c r="L189">
        <v>360</v>
      </c>
      <c r="M189">
        <v>9</v>
      </c>
      <c r="N189">
        <v>234</v>
      </c>
      <c r="O189" s="493">
        <v>45940.6707060185</v>
      </c>
      <c r="P189" s="493">
        <v>45940.6913078704</v>
      </c>
      <c r="Q189">
        <v>1</v>
      </c>
      <c r="R189">
        <v>0</v>
      </c>
      <c r="S189">
        <v>0</v>
      </c>
      <c r="T189">
        <v>6</v>
      </c>
      <c r="U189">
        <v>39</v>
      </c>
      <c r="V189">
        <v>38</v>
      </c>
      <c r="W189">
        <v>47</v>
      </c>
      <c r="X189">
        <v>39</v>
      </c>
      <c r="Y189">
        <v>39</v>
      </c>
      <c r="AB189">
        <v>51.704</v>
      </c>
      <c r="AD189" t="s">
        <v>559</v>
      </c>
      <c r="AE189">
        <v>1</v>
      </c>
      <c r="AF189" t="s">
        <v>506</v>
      </c>
    </row>
    <row r="190" spans="1:32">
      <c r="A190">
        <v>316588</v>
      </c>
      <c r="B190">
        <v>5170</v>
      </c>
      <c r="C190" t="s">
        <v>72</v>
      </c>
      <c r="D190">
        <v>1588</v>
      </c>
      <c r="E190">
        <v>4016577733</v>
      </c>
      <c r="F190" t="s">
        <v>504</v>
      </c>
      <c r="G190">
        <v>1</v>
      </c>
      <c r="H190" t="s">
        <v>491</v>
      </c>
      <c r="I190" t="s">
        <v>101</v>
      </c>
      <c r="J190">
        <v>32</v>
      </c>
      <c r="K190">
        <v>21</v>
      </c>
      <c r="L190">
        <v>360</v>
      </c>
      <c r="M190">
        <v>9</v>
      </c>
      <c r="N190">
        <v>18</v>
      </c>
      <c r="O190" s="493">
        <v>45940.6716435185</v>
      </c>
      <c r="P190" s="493">
        <v>45940.6911689815</v>
      </c>
      <c r="Q190">
        <v>1</v>
      </c>
      <c r="R190">
        <v>0</v>
      </c>
      <c r="S190">
        <v>0</v>
      </c>
      <c r="T190">
        <v>30</v>
      </c>
      <c r="U190">
        <v>15</v>
      </c>
      <c r="V190">
        <v>10</v>
      </c>
      <c r="W190">
        <v>83</v>
      </c>
      <c r="X190">
        <v>10</v>
      </c>
      <c r="Y190">
        <v>13</v>
      </c>
      <c r="AB190">
        <v>26.576</v>
      </c>
      <c r="AD190" t="s">
        <v>559</v>
      </c>
      <c r="AE190">
        <v>1</v>
      </c>
      <c r="AF190" t="s">
        <v>506</v>
      </c>
    </row>
    <row r="191" spans="1:32">
      <c r="A191">
        <v>316660</v>
      </c>
      <c r="B191">
        <v>5170</v>
      </c>
      <c r="C191" t="s">
        <v>72</v>
      </c>
      <c r="D191">
        <v>1589</v>
      </c>
      <c r="E191">
        <v>4016498814</v>
      </c>
      <c r="F191" t="s">
        <v>557</v>
      </c>
      <c r="G191">
        <v>1</v>
      </c>
      <c r="H191" t="s">
        <v>494</v>
      </c>
      <c r="I191" t="s">
        <v>91</v>
      </c>
      <c r="J191">
        <v>30</v>
      </c>
      <c r="K191">
        <v>80</v>
      </c>
      <c r="L191">
        <v>720</v>
      </c>
      <c r="M191">
        <v>9</v>
      </c>
      <c r="N191">
        <v>189</v>
      </c>
      <c r="O191" s="493">
        <v>45941.4603472222</v>
      </c>
      <c r="P191" s="493">
        <v>45941.509212963</v>
      </c>
      <c r="Q191">
        <v>1</v>
      </c>
      <c r="R191">
        <v>0</v>
      </c>
      <c r="S191">
        <v>0</v>
      </c>
      <c r="T191">
        <v>6</v>
      </c>
      <c r="U191">
        <v>28</v>
      </c>
      <c r="V191">
        <v>22</v>
      </c>
      <c r="W191">
        <v>163</v>
      </c>
      <c r="X191">
        <v>26</v>
      </c>
      <c r="Y191">
        <v>35</v>
      </c>
      <c r="AB191">
        <v>39.014</v>
      </c>
      <c r="AD191" t="s">
        <v>558</v>
      </c>
      <c r="AE191">
        <v>1</v>
      </c>
      <c r="AF191">
        <v>92420292</v>
      </c>
    </row>
    <row r="192" spans="1:32">
      <c r="A192">
        <v>316661</v>
      </c>
      <c r="B192">
        <v>5170</v>
      </c>
      <c r="C192" t="s">
        <v>72</v>
      </c>
      <c r="D192">
        <v>1589</v>
      </c>
      <c r="E192">
        <v>4016498814</v>
      </c>
      <c r="F192" t="s">
        <v>557</v>
      </c>
      <c r="G192">
        <v>1</v>
      </c>
      <c r="H192" t="s">
        <v>494</v>
      </c>
      <c r="I192" t="s">
        <v>98</v>
      </c>
      <c r="J192">
        <v>31</v>
      </c>
      <c r="K192">
        <v>80</v>
      </c>
      <c r="L192">
        <v>720</v>
      </c>
      <c r="M192">
        <v>9</v>
      </c>
      <c r="N192">
        <v>180</v>
      </c>
      <c r="O192" s="493">
        <v>45941.4608912037</v>
      </c>
      <c r="P192" s="493">
        <v>45941.5097569444</v>
      </c>
      <c r="Q192">
        <v>1</v>
      </c>
      <c r="R192">
        <v>0</v>
      </c>
      <c r="S192">
        <v>0</v>
      </c>
      <c r="T192">
        <v>6</v>
      </c>
      <c r="U192">
        <v>40</v>
      </c>
      <c r="V192">
        <v>34</v>
      </c>
      <c r="W192">
        <v>115</v>
      </c>
      <c r="X192">
        <v>39</v>
      </c>
      <c r="Y192">
        <v>35</v>
      </c>
      <c r="AB192">
        <v>42.086</v>
      </c>
      <c r="AD192" t="s">
        <v>558</v>
      </c>
      <c r="AE192">
        <v>1</v>
      </c>
      <c r="AF192">
        <v>92420292</v>
      </c>
    </row>
    <row r="193" spans="1:32">
      <c r="A193">
        <v>316662</v>
      </c>
      <c r="B193">
        <v>5170</v>
      </c>
      <c r="C193" t="s">
        <v>72</v>
      </c>
      <c r="D193">
        <v>1589</v>
      </c>
      <c r="E193">
        <v>4016498814</v>
      </c>
      <c r="F193" t="s">
        <v>557</v>
      </c>
      <c r="G193">
        <v>1</v>
      </c>
      <c r="H193" t="s">
        <v>494</v>
      </c>
      <c r="I193" t="s">
        <v>101</v>
      </c>
      <c r="J193">
        <v>32</v>
      </c>
      <c r="K193">
        <v>10</v>
      </c>
      <c r="L193">
        <v>720</v>
      </c>
      <c r="M193">
        <v>9</v>
      </c>
      <c r="N193">
        <v>18</v>
      </c>
      <c r="O193" s="493">
        <v>45941.4622569444</v>
      </c>
      <c r="P193" s="493">
        <v>45941.4990162037</v>
      </c>
      <c r="Q193">
        <v>1</v>
      </c>
      <c r="R193">
        <v>0</v>
      </c>
      <c r="S193">
        <v>0</v>
      </c>
      <c r="T193">
        <v>30</v>
      </c>
      <c r="U193">
        <v>41</v>
      </c>
      <c r="V193">
        <v>12</v>
      </c>
      <c r="W193">
        <v>180</v>
      </c>
      <c r="X193">
        <v>18</v>
      </c>
      <c r="Y193">
        <v>35</v>
      </c>
      <c r="AB193">
        <v>31.023</v>
      </c>
      <c r="AD193" t="s">
        <v>558</v>
      </c>
      <c r="AE193">
        <v>1</v>
      </c>
      <c r="AF193">
        <v>92420292</v>
      </c>
    </row>
    <row r="194" spans="1:32">
      <c r="A194">
        <v>316665</v>
      </c>
      <c r="B194">
        <v>5170</v>
      </c>
      <c r="C194" t="s">
        <v>72</v>
      </c>
      <c r="D194">
        <v>1590</v>
      </c>
      <c r="E194">
        <v>4016574668</v>
      </c>
      <c r="F194" t="s">
        <v>504</v>
      </c>
      <c r="G194">
        <v>1</v>
      </c>
      <c r="H194" t="s">
        <v>494</v>
      </c>
      <c r="I194" t="s">
        <v>101</v>
      </c>
      <c r="J194">
        <v>32</v>
      </c>
      <c r="K194">
        <v>449</v>
      </c>
      <c r="L194">
        <v>2106</v>
      </c>
      <c r="M194">
        <v>9</v>
      </c>
      <c r="N194">
        <v>36</v>
      </c>
      <c r="O194" s="493">
        <v>45941.545625</v>
      </c>
      <c r="P194" s="493">
        <v>45941.7737268519</v>
      </c>
      <c r="Q194">
        <v>1</v>
      </c>
      <c r="R194">
        <v>0</v>
      </c>
      <c r="S194">
        <v>0</v>
      </c>
      <c r="T194">
        <v>30</v>
      </c>
      <c r="U194">
        <v>18</v>
      </c>
      <c r="V194">
        <v>16</v>
      </c>
      <c r="W194">
        <v>168</v>
      </c>
      <c r="X194">
        <v>17</v>
      </c>
      <c r="Y194">
        <v>34</v>
      </c>
      <c r="AB194">
        <v>60.531</v>
      </c>
      <c r="AD194" t="s">
        <v>505</v>
      </c>
      <c r="AE194">
        <v>1</v>
      </c>
      <c r="AF194" t="s">
        <v>506</v>
      </c>
    </row>
    <row r="195" spans="1:32">
      <c r="A195">
        <v>316664</v>
      </c>
      <c r="B195">
        <v>5170</v>
      </c>
      <c r="C195" t="s">
        <v>72</v>
      </c>
      <c r="D195">
        <v>1590</v>
      </c>
      <c r="E195">
        <v>4016574668</v>
      </c>
      <c r="F195" t="s">
        <v>504</v>
      </c>
      <c r="G195">
        <v>1</v>
      </c>
      <c r="H195" t="s">
        <v>494</v>
      </c>
      <c r="I195" t="s">
        <v>98</v>
      </c>
      <c r="J195">
        <v>31</v>
      </c>
      <c r="K195">
        <v>468</v>
      </c>
      <c r="L195">
        <v>2106</v>
      </c>
      <c r="M195">
        <v>9</v>
      </c>
      <c r="N195">
        <v>162</v>
      </c>
      <c r="O195" s="493">
        <v>45941.5434953704</v>
      </c>
      <c r="P195" s="493">
        <v>45941.7733217593</v>
      </c>
      <c r="Q195">
        <v>1</v>
      </c>
      <c r="R195">
        <v>0</v>
      </c>
      <c r="S195">
        <v>0</v>
      </c>
      <c r="T195">
        <v>6</v>
      </c>
      <c r="U195">
        <v>33</v>
      </c>
      <c r="V195">
        <v>27</v>
      </c>
      <c r="W195">
        <v>186</v>
      </c>
      <c r="X195">
        <v>30</v>
      </c>
      <c r="Y195">
        <v>32</v>
      </c>
      <c r="AB195">
        <v>38.395</v>
      </c>
      <c r="AD195" t="s">
        <v>505</v>
      </c>
      <c r="AE195">
        <v>1</v>
      </c>
      <c r="AF195" t="s">
        <v>506</v>
      </c>
    </row>
    <row r="196" spans="1:32">
      <c r="A196">
        <v>316663</v>
      </c>
      <c r="B196">
        <v>5170</v>
      </c>
      <c r="C196" t="s">
        <v>72</v>
      </c>
      <c r="D196">
        <v>1590</v>
      </c>
      <c r="E196">
        <v>4016574668</v>
      </c>
      <c r="F196" t="s">
        <v>504</v>
      </c>
      <c r="G196">
        <v>1</v>
      </c>
      <c r="H196" t="s">
        <v>494</v>
      </c>
      <c r="I196" t="s">
        <v>91</v>
      </c>
      <c r="J196">
        <v>30</v>
      </c>
      <c r="K196">
        <v>468</v>
      </c>
      <c r="L196">
        <v>2106</v>
      </c>
      <c r="M196">
        <v>9</v>
      </c>
      <c r="N196">
        <v>135</v>
      </c>
      <c r="O196" s="493">
        <v>45941.5430555556</v>
      </c>
      <c r="P196" s="493">
        <v>45941.772337963</v>
      </c>
      <c r="Q196">
        <v>1</v>
      </c>
      <c r="R196">
        <v>0</v>
      </c>
      <c r="S196">
        <v>0</v>
      </c>
      <c r="T196">
        <v>6</v>
      </c>
      <c r="U196">
        <v>22</v>
      </c>
      <c r="V196">
        <v>18</v>
      </c>
      <c r="W196">
        <v>170</v>
      </c>
      <c r="X196">
        <v>21</v>
      </c>
      <c r="Y196">
        <v>22</v>
      </c>
      <c r="AB196">
        <v>32.58</v>
      </c>
      <c r="AD196" t="s">
        <v>505</v>
      </c>
      <c r="AE196">
        <v>1</v>
      </c>
      <c r="AF196" t="s">
        <v>506</v>
      </c>
    </row>
    <row r="197" spans="1:32">
      <c r="A197">
        <v>316666</v>
      </c>
      <c r="B197">
        <v>5170</v>
      </c>
      <c r="C197" t="s">
        <v>72</v>
      </c>
      <c r="D197">
        <v>1590</v>
      </c>
      <c r="E197">
        <v>4016577733</v>
      </c>
      <c r="F197" t="s">
        <v>504</v>
      </c>
      <c r="G197">
        <v>1</v>
      </c>
      <c r="H197" t="s">
        <v>494</v>
      </c>
      <c r="I197" t="s">
        <v>91</v>
      </c>
      <c r="J197">
        <v>30</v>
      </c>
      <c r="K197">
        <v>40</v>
      </c>
      <c r="L197">
        <v>360</v>
      </c>
      <c r="M197">
        <v>9</v>
      </c>
      <c r="N197">
        <v>135</v>
      </c>
      <c r="O197" s="493">
        <v>45941.5187615741</v>
      </c>
      <c r="P197" s="493">
        <v>45941.5377199074</v>
      </c>
      <c r="Q197">
        <v>1</v>
      </c>
      <c r="R197">
        <v>0</v>
      </c>
      <c r="S197">
        <v>0</v>
      </c>
      <c r="T197">
        <v>6</v>
      </c>
      <c r="U197">
        <v>22</v>
      </c>
      <c r="V197">
        <v>20</v>
      </c>
      <c r="W197">
        <v>34</v>
      </c>
      <c r="X197">
        <v>22</v>
      </c>
      <c r="Y197">
        <v>22</v>
      </c>
      <c r="AB197">
        <v>32.58</v>
      </c>
      <c r="AD197" t="s">
        <v>559</v>
      </c>
      <c r="AE197">
        <v>1</v>
      </c>
      <c r="AF197" t="s">
        <v>506</v>
      </c>
    </row>
    <row r="198" spans="1:32">
      <c r="A198">
        <v>316667</v>
      </c>
      <c r="B198">
        <v>5170</v>
      </c>
      <c r="C198" t="s">
        <v>72</v>
      </c>
      <c r="D198">
        <v>1590</v>
      </c>
      <c r="E198">
        <v>4016577733</v>
      </c>
      <c r="F198" t="s">
        <v>504</v>
      </c>
      <c r="G198">
        <v>1</v>
      </c>
      <c r="H198" t="s">
        <v>494</v>
      </c>
      <c r="I198" t="s">
        <v>98</v>
      </c>
      <c r="J198">
        <v>31</v>
      </c>
      <c r="K198">
        <v>37</v>
      </c>
      <c r="L198">
        <v>360</v>
      </c>
      <c r="M198">
        <v>9</v>
      </c>
      <c r="N198">
        <v>162</v>
      </c>
      <c r="O198" s="493">
        <v>45941.5192361111</v>
      </c>
      <c r="P198" s="493">
        <v>45941.5382523148</v>
      </c>
      <c r="Q198">
        <v>1</v>
      </c>
      <c r="R198">
        <v>0</v>
      </c>
      <c r="S198">
        <v>0</v>
      </c>
      <c r="T198">
        <v>6</v>
      </c>
      <c r="U198">
        <v>33</v>
      </c>
      <c r="V198">
        <v>27</v>
      </c>
      <c r="W198">
        <v>75</v>
      </c>
      <c r="X198">
        <v>30</v>
      </c>
      <c r="Y198">
        <v>32</v>
      </c>
      <c r="AB198">
        <v>38.395</v>
      </c>
      <c r="AD198" t="s">
        <v>559</v>
      </c>
      <c r="AE198">
        <v>1</v>
      </c>
      <c r="AF198" t="s">
        <v>506</v>
      </c>
    </row>
    <row r="199" spans="1:32">
      <c r="A199">
        <v>316668</v>
      </c>
      <c r="B199">
        <v>5170</v>
      </c>
      <c r="C199" t="s">
        <v>72</v>
      </c>
      <c r="D199">
        <v>1590</v>
      </c>
      <c r="E199">
        <v>4016577733</v>
      </c>
      <c r="F199" t="s">
        <v>504</v>
      </c>
      <c r="G199">
        <v>1</v>
      </c>
      <c r="H199" t="s">
        <v>494</v>
      </c>
      <c r="I199" t="s">
        <v>101</v>
      </c>
      <c r="J199">
        <v>32</v>
      </c>
      <c r="K199">
        <v>40</v>
      </c>
      <c r="L199">
        <v>360</v>
      </c>
      <c r="M199">
        <v>9</v>
      </c>
      <c r="N199">
        <v>36</v>
      </c>
      <c r="O199" s="493">
        <v>45941.5200810185</v>
      </c>
      <c r="P199" s="493">
        <v>45941.5386689815</v>
      </c>
      <c r="Q199">
        <v>1</v>
      </c>
      <c r="R199">
        <v>0</v>
      </c>
      <c r="S199">
        <v>0</v>
      </c>
      <c r="T199">
        <v>30</v>
      </c>
      <c r="U199">
        <v>17</v>
      </c>
      <c r="V199">
        <v>16</v>
      </c>
      <c r="W199">
        <v>32</v>
      </c>
      <c r="X199">
        <v>17</v>
      </c>
      <c r="Y199">
        <v>34</v>
      </c>
      <c r="AB199">
        <v>60.531</v>
      </c>
      <c r="AD199" t="s">
        <v>559</v>
      </c>
      <c r="AE199">
        <v>1</v>
      </c>
      <c r="AF199" t="s">
        <v>506</v>
      </c>
    </row>
    <row r="200" spans="1:32">
      <c r="A200">
        <v>316669</v>
      </c>
      <c r="B200">
        <v>5170</v>
      </c>
      <c r="C200" t="s">
        <v>72</v>
      </c>
      <c r="D200">
        <v>1591</v>
      </c>
      <c r="E200">
        <v>4016519164</v>
      </c>
      <c r="F200" t="s">
        <v>560</v>
      </c>
      <c r="G200">
        <v>1</v>
      </c>
      <c r="H200" t="s">
        <v>491</v>
      </c>
      <c r="I200" t="s">
        <v>91</v>
      </c>
      <c r="J200">
        <v>30</v>
      </c>
      <c r="K200">
        <v>33</v>
      </c>
      <c r="L200">
        <v>1440</v>
      </c>
      <c r="M200">
        <v>9</v>
      </c>
      <c r="N200">
        <v>252</v>
      </c>
      <c r="O200" s="493">
        <v>45941.7827893519</v>
      </c>
      <c r="P200" s="493">
        <v>45941.7988541667</v>
      </c>
      <c r="Q200">
        <v>1</v>
      </c>
      <c r="R200">
        <v>0</v>
      </c>
      <c r="S200">
        <v>0</v>
      </c>
      <c r="T200">
        <v>6</v>
      </c>
      <c r="U200">
        <v>38</v>
      </c>
      <c r="V200">
        <v>37</v>
      </c>
      <c r="W200">
        <v>49</v>
      </c>
      <c r="X200">
        <v>37</v>
      </c>
      <c r="Y200">
        <v>38</v>
      </c>
      <c r="AB200">
        <v>53.731</v>
      </c>
      <c r="AD200" t="s">
        <v>561</v>
      </c>
      <c r="AE200">
        <v>1</v>
      </c>
      <c r="AF200" t="s">
        <v>526</v>
      </c>
    </row>
    <row r="201" spans="1:32">
      <c r="A201">
        <v>316670</v>
      </c>
      <c r="B201">
        <v>5170</v>
      </c>
      <c r="C201" t="s">
        <v>72</v>
      </c>
      <c r="D201">
        <v>1591</v>
      </c>
      <c r="E201">
        <v>4016519164</v>
      </c>
      <c r="F201" t="s">
        <v>560</v>
      </c>
      <c r="G201">
        <v>1</v>
      </c>
      <c r="H201" t="s">
        <v>491</v>
      </c>
      <c r="I201" t="s">
        <v>98</v>
      </c>
      <c r="J201">
        <v>31</v>
      </c>
      <c r="K201">
        <v>33</v>
      </c>
      <c r="L201">
        <v>1440</v>
      </c>
      <c r="M201">
        <v>9</v>
      </c>
      <c r="N201">
        <v>126</v>
      </c>
      <c r="O201" s="493">
        <v>45941.7831712963</v>
      </c>
      <c r="P201" s="493">
        <v>45941.7992013889</v>
      </c>
      <c r="Q201">
        <v>1</v>
      </c>
      <c r="R201">
        <v>0</v>
      </c>
      <c r="S201">
        <v>0</v>
      </c>
      <c r="T201">
        <v>6</v>
      </c>
      <c r="U201">
        <v>24</v>
      </c>
      <c r="V201">
        <v>23</v>
      </c>
      <c r="W201">
        <v>27</v>
      </c>
      <c r="X201">
        <v>24</v>
      </c>
      <c r="Y201">
        <v>26</v>
      </c>
      <c r="AB201">
        <v>30.196</v>
      </c>
      <c r="AD201" t="s">
        <v>561</v>
      </c>
      <c r="AE201">
        <v>1</v>
      </c>
      <c r="AF201" t="s">
        <v>526</v>
      </c>
    </row>
    <row r="202" spans="1:32">
      <c r="A202">
        <v>316748</v>
      </c>
      <c r="B202">
        <v>5170</v>
      </c>
      <c r="C202" t="s">
        <v>72</v>
      </c>
      <c r="D202">
        <v>1591</v>
      </c>
      <c r="E202">
        <v>4016519164</v>
      </c>
      <c r="F202" t="s">
        <v>560</v>
      </c>
      <c r="G202">
        <v>1</v>
      </c>
      <c r="H202" t="s">
        <v>491</v>
      </c>
      <c r="I202" t="s">
        <v>98</v>
      </c>
      <c r="J202">
        <v>31</v>
      </c>
      <c r="K202">
        <v>127</v>
      </c>
      <c r="L202">
        <v>1440</v>
      </c>
      <c r="M202">
        <v>9</v>
      </c>
      <c r="N202">
        <v>126</v>
      </c>
      <c r="O202" s="493">
        <v>45943.3240972222</v>
      </c>
      <c r="P202" s="493">
        <v>45943.389849537</v>
      </c>
      <c r="Q202">
        <v>1</v>
      </c>
      <c r="R202">
        <v>0</v>
      </c>
      <c r="S202">
        <v>0</v>
      </c>
      <c r="T202">
        <v>6</v>
      </c>
      <c r="U202">
        <v>25</v>
      </c>
      <c r="V202">
        <v>23</v>
      </c>
      <c r="W202">
        <v>138</v>
      </c>
      <c r="X202">
        <v>24</v>
      </c>
      <c r="Y202">
        <v>26</v>
      </c>
      <c r="AB202">
        <v>30.196</v>
      </c>
      <c r="AD202" t="s">
        <v>561</v>
      </c>
      <c r="AE202">
        <v>1</v>
      </c>
      <c r="AF202" t="s">
        <v>526</v>
      </c>
    </row>
    <row r="203" spans="1:32">
      <c r="A203">
        <v>316747</v>
      </c>
      <c r="B203">
        <v>5170</v>
      </c>
      <c r="C203" t="s">
        <v>72</v>
      </c>
      <c r="D203">
        <v>1591</v>
      </c>
      <c r="E203">
        <v>4016519164</v>
      </c>
      <c r="F203" t="s">
        <v>560</v>
      </c>
      <c r="G203">
        <v>1</v>
      </c>
      <c r="H203" t="s">
        <v>491</v>
      </c>
      <c r="I203" t="s">
        <v>91</v>
      </c>
      <c r="J203">
        <v>30</v>
      </c>
      <c r="K203">
        <v>127</v>
      </c>
      <c r="L203">
        <v>1440</v>
      </c>
      <c r="M203">
        <v>9</v>
      </c>
      <c r="N203">
        <v>252</v>
      </c>
      <c r="O203" s="493">
        <v>45943.3236805556</v>
      </c>
      <c r="P203" s="493">
        <v>45943.3895138889</v>
      </c>
      <c r="Q203">
        <v>1</v>
      </c>
      <c r="R203">
        <v>0</v>
      </c>
      <c r="S203">
        <v>0</v>
      </c>
      <c r="T203">
        <v>6</v>
      </c>
      <c r="U203">
        <v>41</v>
      </c>
      <c r="V203">
        <v>33</v>
      </c>
      <c r="W203">
        <v>396</v>
      </c>
      <c r="X203">
        <v>37</v>
      </c>
      <c r="Y203">
        <v>38</v>
      </c>
      <c r="AB203">
        <v>53.731</v>
      </c>
      <c r="AD203" t="s">
        <v>561</v>
      </c>
      <c r="AE203">
        <v>1</v>
      </c>
      <c r="AF203" t="s">
        <v>526</v>
      </c>
    </row>
    <row r="204" spans="1:32">
      <c r="A204">
        <v>316749</v>
      </c>
      <c r="B204">
        <v>5170</v>
      </c>
      <c r="C204" t="s">
        <v>72</v>
      </c>
      <c r="D204">
        <v>1592</v>
      </c>
      <c r="E204">
        <v>4016519164</v>
      </c>
      <c r="F204" t="s">
        <v>560</v>
      </c>
      <c r="G204">
        <v>1</v>
      </c>
      <c r="H204" t="s">
        <v>494</v>
      </c>
      <c r="I204" t="s">
        <v>91</v>
      </c>
      <c r="J204">
        <v>30</v>
      </c>
      <c r="K204">
        <v>160</v>
      </c>
      <c r="L204">
        <v>1440</v>
      </c>
      <c r="M204">
        <v>9</v>
      </c>
      <c r="N204">
        <v>549</v>
      </c>
      <c r="O204" s="493">
        <v>45943.3977662037</v>
      </c>
      <c r="P204" s="493">
        <v>45943.5600810185</v>
      </c>
      <c r="Q204">
        <v>1</v>
      </c>
      <c r="R204">
        <v>0</v>
      </c>
      <c r="S204">
        <v>0</v>
      </c>
      <c r="T204">
        <v>6</v>
      </c>
      <c r="U204">
        <v>59</v>
      </c>
      <c r="V204">
        <v>58</v>
      </c>
      <c r="W204">
        <v>125</v>
      </c>
      <c r="X204">
        <v>59</v>
      </c>
      <c r="Y204">
        <v>69</v>
      </c>
      <c r="AB204">
        <v>113.895</v>
      </c>
      <c r="AD204" t="s">
        <v>561</v>
      </c>
      <c r="AE204">
        <v>1</v>
      </c>
      <c r="AF204" t="s">
        <v>526</v>
      </c>
    </row>
    <row r="205" spans="1:32">
      <c r="A205">
        <v>316750</v>
      </c>
      <c r="B205">
        <v>5170</v>
      </c>
      <c r="C205" t="s">
        <v>72</v>
      </c>
      <c r="D205">
        <v>1592</v>
      </c>
      <c r="E205">
        <v>4016519164</v>
      </c>
      <c r="F205" t="s">
        <v>560</v>
      </c>
      <c r="G205">
        <v>1</v>
      </c>
      <c r="H205" t="s">
        <v>494</v>
      </c>
      <c r="I205" t="s">
        <v>98</v>
      </c>
      <c r="J205">
        <v>31</v>
      </c>
      <c r="K205">
        <v>160</v>
      </c>
      <c r="L205">
        <v>1440</v>
      </c>
      <c r="M205">
        <v>9</v>
      </c>
      <c r="N205">
        <v>468</v>
      </c>
      <c r="O205" s="493">
        <v>45943.3988541667</v>
      </c>
      <c r="P205" s="493">
        <v>45943.5633680556</v>
      </c>
      <c r="Q205">
        <v>1</v>
      </c>
      <c r="R205">
        <v>0</v>
      </c>
      <c r="S205">
        <v>0</v>
      </c>
      <c r="T205">
        <v>6</v>
      </c>
      <c r="U205">
        <v>86</v>
      </c>
      <c r="V205">
        <v>82</v>
      </c>
      <c r="W205">
        <v>163</v>
      </c>
      <c r="X205">
        <v>84</v>
      </c>
      <c r="Y205">
        <v>82</v>
      </c>
      <c r="AB205">
        <v>105.374</v>
      </c>
      <c r="AD205" t="s">
        <v>561</v>
      </c>
      <c r="AE205">
        <v>1</v>
      </c>
      <c r="AF205" t="s">
        <v>526</v>
      </c>
    </row>
    <row r="206" spans="1:32">
      <c r="A206">
        <v>316751</v>
      </c>
      <c r="B206">
        <v>5170</v>
      </c>
      <c r="C206" t="s">
        <v>72</v>
      </c>
      <c r="D206">
        <v>1592</v>
      </c>
      <c r="E206">
        <v>4016519164</v>
      </c>
      <c r="F206" t="s">
        <v>560</v>
      </c>
      <c r="G206">
        <v>1</v>
      </c>
      <c r="H206" t="s">
        <v>494</v>
      </c>
      <c r="I206" t="s">
        <v>101</v>
      </c>
      <c r="J206">
        <v>32</v>
      </c>
      <c r="K206">
        <v>160</v>
      </c>
      <c r="L206">
        <v>1440</v>
      </c>
      <c r="M206">
        <v>9</v>
      </c>
      <c r="N206">
        <v>18</v>
      </c>
      <c r="O206" s="493">
        <v>45943.3998842593</v>
      </c>
      <c r="P206" s="493">
        <v>45943.5637384259</v>
      </c>
      <c r="Q206">
        <v>1</v>
      </c>
      <c r="R206">
        <v>0</v>
      </c>
      <c r="S206">
        <v>0</v>
      </c>
      <c r="T206">
        <v>30</v>
      </c>
      <c r="U206">
        <v>15</v>
      </c>
      <c r="V206">
        <v>15</v>
      </c>
      <c r="W206">
        <v>21</v>
      </c>
      <c r="X206">
        <v>15</v>
      </c>
      <c r="Y206">
        <v>34</v>
      </c>
      <c r="AB206">
        <v>31.035</v>
      </c>
      <c r="AD206" t="s">
        <v>561</v>
      </c>
      <c r="AE206">
        <v>1</v>
      </c>
      <c r="AF206" t="s">
        <v>526</v>
      </c>
    </row>
    <row r="207" spans="1:32">
      <c r="A207">
        <v>316753</v>
      </c>
      <c r="B207">
        <v>5170</v>
      </c>
      <c r="C207" t="s">
        <v>72</v>
      </c>
      <c r="D207">
        <v>1593</v>
      </c>
      <c r="E207">
        <v>4016610986</v>
      </c>
      <c r="F207">
        <v>92475201</v>
      </c>
      <c r="G207">
        <v>1</v>
      </c>
      <c r="H207" t="s">
        <v>494</v>
      </c>
      <c r="I207" t="s">
        <v>98</v>
      </c>
      <c r="J207">
        <v>31</v>
      </c>
      <c r="K207">
        <v>4</v>
      </c>
      <c r="L207">
        <v>32</v>
      </c>
      <c r="M207">
        <v>8</v>
      </c>
      <c r="N207">
        <v>96</v>
      </c>
      <c r="O207" s="493">
        <v>45943.5767361111</v>
      </c>
      <c r="P207" s="493">
        <v>45943.5807407407</v>
      </c>
      <c r="Q207">
        <v>1</v>
      </c>
      <c r="R207">
        <v>0</v>
      </c>
      <c r="S207">
        <v>0</v>
      </c>
      <c r="T207">
        <v>6</v>
      </c>
      <c r="U207">
        <v>55</v>
      </c>
      <c r="V207">
        <v>25</v>
      </c>
      <c r="W207">
        <v>96</v>
      </c>
      <c r="X207">
        <v>50</v>
      </c>
      <c r="Y207">
        <v>20</v>
      </c>
      <c r="AB207">
        <v>30.969</v>
      </c>
      <c r="AD207">
        <v>92475201</v>
      </c>
      <c r="AE207">
        <v>1</v>
      </c>
      <c r="AF207">
        <v>92475291</v>
      </c>
    </row>
    <row r="208" spans="1:32">
      <c r="A208">
        <v>316752</v>
      </c>
      <c r="B208">
        <v>5170</v>
      </c>
      <c r="C208" t="s">
        <v>72</v>
      </c>
      <c r="D208">
        <v>1593</v>
      </c>
      <c r="E208">
        <v>4016610986</v>
      </c>
      <c r="F208">
        <v>92475201</v>
      </c>
      <c r="G208">
        <v>1</v>
      </c>
      <c r="H208" t="s">
        <v>494</v>
      </c>
      <c r="I208" t="s">
        <v>91</v>
      </c>
      <c r="J208">
        <v>30</v>
      </c>
      <c r="K208">
        <v>4</v>
      </c>
      <c r="L208">
        <v>32</v>
      </c>
      <c r="M208">
        <v>8</v>
      </c>
      <c r="N208">
        <v>152</v>
      </c>
      <c r="O208" s="493">
        <v>45943.5758449074</v>
      </c>
      <c r="P208" s="493">
        <v>45943.5803587963</v>
      </c>
      <c r="Q208">
        <v>1</v>
      </c>
      <c r="R208">
        <v>0</v>
      </c>
      <c r="S208">
        <v>0</v>
      </c>
      <c r="T208">
        <v>6</v>
      </c>
      <c r="U208">
        <v>56</v>
      </c>
      <c r="V208">
        <v>26</v>
      </c>
      <c r="W208">
        <v>136</v>
      </c>
      <c r="X208">
        <v>31.5</v>
      </c>
      <c r="Y208">
        <v>20</v>
      </c>
      <c r="AB208">
        <v>37.046</v>
      </c>
      <c r="AD208">
        <v>92475201</v>
      </c>
      <c r="AE208">
        <v>1</v>
      </c>
      <c r="AF208">
        <v>92475291</v>
      </c>
    </row>
    <row r="209" spans="1:32">
      <c r="A209">
        <v>316754</v>
      </c>
      <c r="B209">
        <v>5170</v>
      </c>
      <c r="C209" t="s">
        <v>72</v>
      </c>
      <c r="D209">
        <v>1593</v>
      </c>
      <c r="E209">
        <v>4016610986</v>
      </c>
      <c r="F209">
        <v>92475201</v>
      </c>
      <c r="G209">
        <v>1</v>
      </c>
      <c r="H209" t="s">
        <v>494</v>
      </c>
      <c r="I209" t="s">
        <v>101</v>
      </c>
      <c r="J209">
        <v>32</v>
      </c>
      <c r="K209">
        <v>1</v>
      </c>
      <c r="L209">
        <v>32</v>
      </c>
      <c r="M209">
        <v>8</v>
      </c>
      <c r="N209">
        <v>8</v>
      </c>
      <c r="O209" s="493">
        <v>45943.5771527778</v>
      </c>
      <c r="P209" s="493">
        <v>45943.5771527778</v>
      </c>
      <c r="Q209">
        <v>1</v>
      </c>
      <c r="R209">
        <v>0</v>
      </c>
      <c r="S209">
        <v>0</v>
      </c>
      <c r="T209">
        <v>30</v>
      </c>
      <c r="U209">
        <v>12</v>
      </c>
      <c r="V209">
        <v>12</v>
      </c>
      <c r="W209">
        <v>12</v>
      </c>
      <c r="X209">
        <v>12</v>
      </c>
      <c r="Y209">
        <v>20</v>
      </c>
      <c r="AB209">
        <v>18.512</v>
      </c>
      <c r="AD209">
        <v>92475201</v>
      </c>
      <c r="AE209">
        <v>1</v>
      </c>
      <c r="AF209">
        <v>92475291</v>
      </c>
    </row>
    <row r="210" spans="1:32">
      <c r="A210">
        <v>316757</v>
      </c>
      <c r="B210">
        <v>5170</v>
      </c>
      <c r="C210" t="s">
        <v>72</v>
      </c>
      <c r="D210">
        <v>1594</v>
      </c>
      <c r="E210">
        <v>4016579306</v>
      </c>
      <c r="F210" t="s">
        <v>562</v>
      </c>
      <c r="G210">
        <v>1</v>
      </c>
      <c r="H210" t="s">
        <v>491</v>
      </c>
      <c r="I210" t="s">
        <v>101</v>
      </c>
      <c r="J210">
        <v>32</v>
      </c>
      <c r="K210">
        <v>1</v>
      </c>
      <c r="L210">
        <v>240</v>
      </c>
      <c r="M210">
        <v>6</v>
      </c>
      <c r="N210">
        <v>12</v>
      </c>
      <c r="O210" s="493">
        <v>45943.6024537037</v>
      </c>
      <c r="P210" s="493">
        <v>45943.6024537037</v>
      </c>
      <c r="Q210">
        <v>1</v>
      </c>
      <c r="R210">
        <v>0</v>
      </c>
      <c r="S210">
        <v>0</v>
      </c>
      <c r="T210">
        <v>30</v>
      </c>
      <c r="U210">
        <v>11</v>
      </c>
      <c r="V210">
        <v>11</v>
      </c>
      <c r="W210">
        <v>11</v>
      </c>
      <c r="X210">
        <v>11</v>
      </c>
      <c r="Y210">
        <v>10</v>
      </c>
      <c r="AB210">
        <v>20.787</v>
      </c>
      <c r="AD210" t="s">
        <v>563</v>
      </c>
      <c r="AE210">
        <v>1</v>
      </c>
      <c r="AF210" t="s">
        <v>564</v>
      </c>
    </row>
    <row r="211" spans="1:32">
      <c r="A211">
        <v>316756</v>
      </c>
      <c r="B211">
        <v>5170</v>
      </c>
      <c r="C211" t="s">
        <v>72</v>
      </c>
      <c r="D211">
        <v>1594</v>
      </c>
      <c r="E211">
        <v>4016579306</v>
      </c>
      <c r="F211" t="s">
        <v>562</v>
      </c>
      <c r="G211">
        <v>1</v>
      </c>
      <c r="H211" t="s">
        <v>491</v>
      </c>
      <c r="I211" t="s">
        <v>98</v>
      </c>
      <c r="J211">
        <v>31</v>
      </c>
      <c r="K211">
        <v>40</v>
      </c>
      <c r="L211">
        <v>240</v>
      </c>
      <c r="M211">
        <v>6</v>
      </c>
      <c r="N211">
        <v>258</v>
      </c>
      <c r="O211" s="493">
        <v>45943.602037037</v>
      </c>
      <c r="P211" s="493">
        <v>45943.6236574074</v>
      </c>
      <c r="Q211">
        <v>1</v>
      </c>
      <c r="R211">
        <v>0</v>
      </c>
      <c r="S211">
        <v>0</v>
      </c>
      <c r="T211">
        <v>6</v>
      </c>
      <c r="U211">
        <v>43</v>
      </c>
      <c r="V211">
        <v>40</v>
      </c>
      <c r="W211">
        <v>47</v>
      </c>
      <c r="X211">
        <v>43</v>
      </c>
      <c r="Y211">
        <v>46</v>
      </c>
      <c r="AB211">
        <v>59.254</v>
      </c>
      <c r="AD211" t="s">
        <v>563</v>
      </c>
      <c r="AE211">
        <v>1</v>
      </c>
      <c r="AF211" t="s">
        <v>564</v>
      </c>
    </row>
    <row r="212" spans="1:32">
      <c r="A212">
        <v>316755</v>
      </c>
      <c r="B212">
        <v>5170</v>
      </c>
      <c r="C212" t="s">
        <v>72</v>
      </c>
      <c r="D212">
        <v>1594</v>
      </c>
      <c r="E212">
        <v>4016579306</v>
      </c>
      <c r="F212" t="s">
        <v>562</v>
      </c>
      <c r="G212">
        <v>1</v>
      </c>
      <c r="H212" t="s">
        <v>491</v>
      </c>
      <c r="I212" t="s">
        <v>91</v>
      </c>
      <c r="J212">
        <v>30</v>
      </c>
      <c r="K212">
        <v>40</v>
      </c>
      <c r="L212">
        <v>240</v>
      </c>
      <c r="M212">
        <v>6</v>
      </c>
      <c r="N212">
        <v>300</v>
      </c>
      <c r="O212" s="493">
        <v>45943.6014236111</v>
      </c>
      <c r="P212" s="493">
        <v>45943.6230671296</v>
      </c>
      <c r="Q212">
        <v>1</v>
      </c>
      <c r="R212">
        <v>0</v>
      </c>
      <c r="S212">
        <v>0</v>
      </c>
      <c r="T212">
        <v>6</v>
      </c>
      <c r="U212">
        <v>43</v>
      </c>
      <c r="V212">
        <v>41</v>
      </c>
      <c r="W212">
        <v>55</v>
      </c>
      <c r="X212">
        <v>43</v>
      </c>
      <c r="Y212">
        <v>45</v>
      </c>
      <c r="AB212">
        <v>65.838</v>
      </c>
      <c r="AD212" t="s">
        <v>563</v>
      </c>
      <c r="AE212">
        <v>1</v>
      </c>
      <c r="AF212" t="s">
        <v>564</v>
      </c>
    </row>
    <row r="213" spans="1:32">
      <c r="A213">
        <v>316758</v>
      </c>
      <c r="B213">
        <v>5170</v>
      </c>
      <c r="C213" t="s">
        <v>72</v>
      </c>
      <c r="D213">
        <v>1594</v>
      </c>
      <c r="E213">
        <v>4016613677</v>
      </c>
      <c r="F213" t="s">
        <v>565</v>
      </c>
      <c r="G213">
        <v>1</v>
      </c>
      <c r="H213" t="s">
        <v>491</v>
      </c>
      <c r="I213" t="s">
        <v>91</v>
      </c>
      <c r="J213">
        <v>30</v>
      </c>
      <c r="K213">
        <v>5</v>
      </c>
      <c r="L213">
        <v>30</v>
      </c>
      <c r="M213">
        <v>6</v>
      </c>
      <c r="N213">
        <v>300</v>
      </c>
      <c r="O213" s="493">
        <v>45943.5901967593</v>
      </c>
      <c r="P213" s="493">
        <v>45943.5949074074</v>
      </c>
      <c r="Q213">
        <v>1</v>
      </c>
      <c r="R213">
        <v>0</v>
      </c>
      <c r="S213">
        <v>2</v>
      </c>
      <c r="T213">
        <v>6</v>
      </c>
      <c r="U213">
        <v>45</v>
      </c>
      <c r="V213">
        <v>40</v>
      </c>
      <c r="W213">
        <v>58</v>
      </c>
      <c r="X213">
        <v>43</v>
      </c>
      <c r="Z213">
        <v>43</v>
      </c>
      <c r="AB213">
        <v>65.838</v>
      </c>
      <c r="AD213" t="s">
        <v>566</v>
      </c>
      <c r="AE213">
        <v>1</v>
      </c>
      <c r="AF213" t="s">
        <v>564</v>
      </c>
    </row>
    <row r="214" spans="1:32">
      <c r="A214">
        <v>316760</v>
      </c>
      <c r="B214">
        <v>5170</v>
      </c>
      <c r="C214" t="s">
        <v>72</v>
      </c>
      <c r="D214">
        <v>1594</v>
      </c>
      <c r="E214">
        <v>4016613677</v>
      </c>
      <c r="F214" t="s">
        <v>565</v>
      </c>
      <c r="G214">
        <v>1</v>
      </c>
      <c r="H214" t="s">
        <v>491</v>
      </c>
      <c r="I214" t="s">
        <v>101</v>
      </c>
      <c r="J214">
        <v>32</v>
      </c>
      <c r="K214">
        <v>1</v>
      </c>
      <c r="L214">
        <v>30</v>
      </c>
      <c r="M214">
        <v>6</v>
      </c>
      <c r="N214">
        <v>12</v>
      </c>
      <c r="O214" s="493">
        <v>45943.5929166667</v>
      </c>
      <c r="P214" s="493">
        <v>45943.5929166667</v>
      </c>
      <c r="Q214">
        <v>1</v>
      </c>
      <c r="R214">
        <v>0</v>
      </c>
      <c r="S214">
        <v>1</v>
      </c>
      <c r="T214">
        <v>30</v>
      </c>
      <c r="U214">
        <v>12</v>
      </c>
      <c r="V214">
        <v>12</v>
      </c>
      <c r="W214">
        <v>12</v>
      </c>
      <c r="X214">
        <v>12</v>
      </c>
      <c r="AB214">
        <v>20.787</v>
      </c>
      <c r="AD214" t="s">
        <v>566</v>
      </c>
      <c r="AE214">
        <v>1</v>
      </c>
      <c r="AF214" t="s">
        <v>564</v>
      </c>
    </row>
    <row r="215" spans="1:32">
      <c r="A215">
        <v>316759</v>
      </c>
      <c r="B215">
        <v>5170</v>
      </c>
      <c r="C215" t="s">
        <v>72</v>
      </c>
      <c r="D215">
        <v>1594</v>
      </c>
      <c r="E215">
        <v>4016613677</v>
      </c>
      <c r="F215" t="s">
        <v>565</v>
      </c>
      <c r="G215">
        <v>1</v>
      </c>
      <c r="H215" t="s">
        <v>491</v>
      </c>
      <c r="I215" t="s">
        <v>98</v>
      </c>
      <c r="J215">
        <v>31</v>
      </c>
      <c r="K215">
        <v>5</v>
      </c>
      <c r="L215">
        <v>30</v>
      </c>
      <c r="M215">
        <v>6</v>
      </c>
      <c r="N215">
        <v>258</v>
      </c>
      <c r="O215" s="493">
        <v>45943.5922337963</v>
      </c>
      <c r="P215" s="493">
        <v>45943.5971296296</v>
      </c>
      <c r="Q215">
        <v>1</v>
      </c>
      <c r="R215">
        <v>0</v>
      </c>
      <c r="S215">
        <v>2</v>
      </c>
      <c r="T215">
        <v>6</v>
      </c>
      <c r="U215">
        <v>97</v>
      </c>
      <c r="V215">
        <v>42</v>
      </c>
      <c r="W215">
        <v>171</v>
      </c>
      <c r="X215">
        <v>84</v>
      </c>
      <c r="Z215">
        <v>54</v>
      </c>
      <c r="AB215">
        <v>59.2</v>
      </c>
      <c r="AD215" t="s">
        <v>566</v>
      </c>
      <c r="AE215">
        <v>1</v>
      </c>
      <c r="AF215" t="s">
        <v>564</v>
      </c>
    </row>
    <row r="216" spans="1:32">
      <c r="A216">
        <v>316762</v>
      </c>
      <c r="B216">
        <v>5170</v>
      </c>
      <c r="C216" t="s">
        <v>72</v>
      </c>
      <c r="D216">
        <v>1595</v>
      </c>
      <c r="E216">
        <v>4016563556</v>
      </c>
      <c r="F216" t="s">
        <v>567</v>
      </c>
      <c r="G216">
        <v>1</v>
      </c>
      <c r="H216" t="s">
        <v>494</v>
      </c>
      <c r="I216" t="s">
        <v>98</v>
      </c>
      <c r="J216">
        <v>31</v>
      </c>
      <c r="K216">
        <v>58</v>
      </c>
      <c r="L216">
        <v>522</v>
      </c>
      <c r="M216">
        <v>9</v>
      </c>
      <c r="N216">
        <v>189</v>
      </c>
      <c r="O216" s="493">
        <v>45943.6313888889</v>
      </c>
      <c r="P216" s="493">
        <v>45943.6771990741</v>
      </c>
      <c r="Q216">
        <v>1</v>
      </c>
      <c r="R216">
        <v>0</v>
      </c>
      <c r="S216">
        <v>0</v>
      </c>
      <c r="T216">
        <v>6</v>
      </c>
      <c r="U216">
        <v>48</v>
      </c>
      <c r="V216">
        <v>34</v>
      </c>
      <c r="W216">
        <v>185</v>
      </c>
      <c r="X216">
        <v>36</v>
      </c>
      <c r="Y216">
        <v>34</v>
      </c>
      <c r="AB216">
        <v>46.256</v>
      </c>
      <c r="AD216" t="s">
        <v>568</v>
      </c>
      <c r="AE216">
        <v>1</v>
      </c>
      <c r="AF216" t="s">
        <v>569</v>
      </c>
    </row>
    <row r="217" spans="1:32">
      <c r="A217">
        <v>316761</v>
      </c>
      <c r="B217">
        <v>5170</v>
      </c>
      <c r="C217" t="s">
        <v>72</v>
      </c>
      <c r="D217">
        <v>1595</v>
      </c>
      <c r="E217">
        <v>4016563556</v>
      </c>
      <c r="F217" t="s">
        <v>567</v>
      </c>
      <c r="G217">
        <v>1</v>
      </c>
      <c r="H217" t="s">
        <v>494</v>
      </c>
      <c r="I217" t="s">
        <v>91</v>
      </c>
      <c r="J217">
        <v>30</v>
      </c>
      <c r="K217">
        <v>58</v>
      </c>
      <c r="L217">
        <v>522</v>
      </c>
      <c r="M217">
        <v>9</v>
      </c>
      <c r="N217">
        <v>198</v>
      </c>
      <c r="O217" s="493">
        <v>45943.630787037</v>
      </c>
      <c r="P217" s="493">
        <v>45943.6758564815</v>
      </c>
      <c r="Q217">
        <v>1</v>
      </c>
      <c r="R217">
        <v>0</v>
      </c>
      <c r="S217">
        <v>0</v>
      </c>
      <c r="T217">
        <v>6</v>
      </c>
      <c r="U217">
        <v>28</v>
      </c>
      <c r="V217">
        <v>26</v>
      </c>
      <c r="W217">
        <v>44</v>
      </c>
      <c r="X217">
        <v>28</v>
      </c>
      <c r="Y217">
        <v>27</v>
      </c>
      <c r="AB217">
        <v>45.782</v>
      </c>
      <c r="AD217" t="s">
        <v>568</v>
      </c>
      <c r="AE217">
        <v>1</v>
      </c>
      <c r="AF217" t="s">
        <v>569</v>
      </c>
    </row>
    <row r="218" spans="1:32">
      <c r="A218">
        <v>316763</v>
      </c>
      <c r="B218">
        <v>5170</v>
      </c>
      <c r="C218" t="s">
        <v>72</v>
      </c>
      <c r="D218">
        <v>1595</v>
      </c>
      <c r="E218">
        <v>4016563556</v>
      </c>
      <c r="F218" t="s">
        <v>567</v>
      </c>
      <c r="G218">
        <v>1</v>
      </c>
      <c r="H218" t="s">
        <v>494</v>
      </c>
      <c r="I218" t="s">
        <v>101</v>
      </c>
      <c r="J218">
        <v>32</v>
      </c>
      <c r="K218">
        <v>59</v>
      </c>
      <c r="L218">
        <v>522</v>
      </c>
      <c r="M218">
        <v>9</v>
      </c>
      <c r="N218">
        <v>36</v>
      </c>
      <c r="O218" s="493">
        <v>45943.6405092593</v>
      </c>
      <c r="P218" s="493">
        <v>45943.6798032407</v>
      </c>
      <c r="Q218">
        <v>1</v>
      </c>
      <c r="R218">
        <v>0</v>
      </c>
      <c r="S218">
        <v>0</v>
      </c>
      <c r="T218">
        <v>30</v>
      </c>
      <c r="U218">
        <v>52</v>
      </c>
      <c r="V218">
        <v>15</v>
      </c>
      <c r="W218">
        <v>770</v>
      </c>
      <c r="X218">
        <v>28</v>
      </c>
      <c r="Y218">
        <v>32</v>
      </c>
      <c r="AB218">
        <v>56.733</v>
      </c>
      <c r="AD218" t="s">
        <v>568</v>
      </c>
      <c r="AE218">
        <v>1</v>
      </c>
      <c r="AF218" t="s">
        <v>569</v>
      </c>
    </row>
    <row r="219" spans="1:32">
      <c r="A219">
        <v>316767</v>
      </c>
      <c r="B219">
        <v>5170</v>
      </c>
      <c r="C219" t="s">
        <v>72</v>
      </c>
      <c r="D219">
        <v>1596</v>
      </c>
      <c r="E219">
        <v>4016613677</v>
      </c>
      <c r="F219" t="s">
        <v>565</v>
      </c>
      <c r="G219">
        <v>1</v>
      </c>
      <c r="H219" t="s">
        <v>494</v>
      </c>
      <c r="I219" t="s">
        <v>91</v>
      </c>
      <c r="J219">
        <v>30</v>
      </c>
      <c r="K219">
        <v>5</v>
      </c>
      <c r="L219">
        <v>30</v>
      </c>
      <c r="M219">
        <v>6</v>
      </c>
      <c r="N219">
        <v>168</v>
      </c>
      <c r="O219" s="493">
        <v>45943.687025463</v>
      </c>
      <c r="P219" s="493">
        <v>45943.6904050926</v>
      </c>
      <c r="Q219">
        <v>1</v>
      </c>
      <c r="R219">
        <v>0</v>
      </c>
      <c r="S219">
        <v>2</v>
      </c>
      <c r="T219">
        <v>6</v>
      </c>
      <c r="U219">
        <v>31</v>
      </c>
      <c r="V219">
        <v>28</v>
      </c>
      <c r="W219">
        <v>44</v>
      </c>
      <c r="X219">
        <v>28</v>
      </c>
      <c r="Z219">
        <v>27.6666666666667</v>
      </c>
      <c r="AB219">
        <v>39.656</v>
      </c>
      <c r="AD219" t="s">
        <v>566</v>
      </c>
      <c r="AE219">
        <v>1</v>
      </c>
      <c r="AF219" t="s">
        <v>564</v>
      </c>
    </row>
    <row r="220" spans="1:32">
      <c r="A220">
        <v>316768</v>
      </c>
      <c r="B220">
        <v>5170</v>
      </c>
      <c r="C220" t="s">
        <v>72</v>
      </c>
      <c r="D220">
        <v>1596</v>
      </c>
      <c r="E220">
        <v>4016613677</v>
      </c>
      <c r="F220" t="s">
        <v>565</v>
      </c>
      <c r="G220">
        <v>1</v>
      </c>
      <c r="H220" t="s">
        <v>494</v>
      </c>
      <c r="I220" t="s">
        <v>98</v>
      </c>
      <c r="J220">
        <v>31</v>
      </c>
      <c r="K220">
        <v>5</v>
      </c>
      <c r="L220">
        <v>30</v>
      </c>
      <c r="M220">
        <v>6</v>
      </c>
      <c r="N220">
        <v>144</v>
      </c>
      <c r="O220" s="493">
        <v>45943.6875</v>
      </c>
      <c r="P220" s="493">
        <v>45943.6908449074</v>
      </c>
      <c r="Q220">
        <v>1</v>
      </c>
      <c r="R220">
        <v>0</v>
      </c>
      <c r="S220">
        <v>2</v>
      </c>
      <c r="T220">
        <v>6</v>
      </c>
      <c r="U220">
        <v>29</v>
      </c>
      <c r="V220">
        <v>28</v>
      </c>
      <c r="W220">
        <v>35</v>
      </c>
      <c r="X220">
        <v>28</v>
      </c>
      <c r="Z220">
        <v>27</v>
      </c>
      <c r="AB220">
        <v>32.249</v>
      </c>
      <c r="AD220" t="s">
        <v>566</v>
      </c>
      <c r="AE220">
        <v>1</v>
      </c>
      <c r="AF220" t="s">
        <v>564</v>
      </c>
    </row>
    <row r="221" spans="1:32">
      <c r="A221">
        <v>316766</v>
      </c>
      <c r="B221">
        <v>5170</v>
      </c>
      <c r="C221" t="s">
        <v>72</v>
      </c>
      <c r="D221">
        <v>1596</v>
      </c>
      <c r="E221">
        <v>4016579306</v>
      </c>
      <c r="F221" t="s">
        <v>562</v>
      </c>
      <c r="G221">
        <v>1</v>
      </c>
      <c r="H221" t="s">
        <v>494</v>
      </c>
      <c r="I221" t="s">
        <v>101</v>
      </c>
      <c r="J221">
        <v>32</v>
      </c>
      <c r="K221">
        <v>40</v>
      </c>
      <c r="L221">
        <v>240</v>
      </c>
      <c r="M221">
        <v>6</v>
      </c>
      <c r="N221">
        <v>30</v>
      </c>
      <c r="O221" s="493">
        <v>45943.6971296296</v>
      </c>
      <c r="P221" s="493">
        <v>45943.7219675926</v>
      </c>
      <c r="Q221">
        <v>1</v>
      </c>
      <c r="R221">
        <v>0</v>
      </c>
      <c r="S221">
        <v>0</v>
      </c>
      <c r="T221">
        <v>30</v>
      </c>
      <c r="U221">
        <v>42</v>
      </c>
      <c r="V221">
        <v>32</v>
      </c>
      <c r="W221">
        <v>116</v>
      </c>
      <c r="X221">
        <v>41</v>
      </c>
      <c r="Y221">
        <v>55</v>
      </c>
      <c r="AB221">
        <v>64.976</v>
      </c>
      <c r="AD221" t="s">
        <v>563</v>
      </c>
      <c r="AE221">
        <v>1</v>
      </c>
      <c r="AF221" t="s">
        <v>564</v>
      </c>
    </row>
    <row r="222" spans="1:32">
      <c r="A222">
        <v>316765</v>
      </c>
      <c r="B222">
        <v>5170</v>
      </c>
      <c r="C222" t="s">
        <v>72</v>
      </c>
      <c r="D222">
        <v>1596</v>
      </c>
      <c r="E222">
        <v>4016579306</v>
      </c>
      <c r="F222" t="s">
        <v>562</v>
      </c>
      <c r="G222">
        <v>1</v>
      </c>
      <c r="H222" t="s">
        <v>494</v>
      </c>
      <c r="I222" t="s">
        <v>98</v>
      </c>
      <c r="J222">
        <v>31</v>
      </c>
      <c r="K222">
        <v>40</v>
      </c>
      <c r="L222">
        <v>240</v>
      </c>
      <c r="M222">
        <v>6</v>
      </c>
      <c r="N222">
        <v>144</v>
      </c>
      <c r="O222" s="493">
        <v>45943.6963773148</v>
      </c>
      <c r="P222" s="493">
        <v>45943.7190625</v>
      </c>
      <c r="Q222">
        <v>1</v>
      </c>
      <c r="R222">
        <v>0</v>
      </c>
      <c r="S222">
        <v>0</v>
      </c>
      <c r="T222">
        <v>6</v>
      </c>
      <c r="U222">
        <v>38</v>
      </c>
      <c r="V222">
        <v>27</v>
      </c>
      <c r="W222">
        <v>151</v>
      </c>
      <c r="X222">
        <v>30</v>
      </c>
      <c r="Y222">
        <v>30</v>
      </c>
      <c r="AB222">
        <v>34.499</v>
      </c>
      <c r="AD222" t="s">
        <v>563</v>
      </c>
      <c r="AE222">
        <v>1</v>
      </c>
      <c r="AF222" t="s">
        <v>564</v>
      </c>
    </row>
    <row r="223" spans="1:32">
      <c r="A223">
        <v>316764</v>
      </c>
      <c r="B223">
        <v>5170</v>
      </c>
      <c r="C223" t="s">
        <v>72</v>
      </c>
      <c r="D223">
        <v>1596</v>
      </c>
      <c r="E223">
        <v>4016579306</v>
      </c>
      <c r="F223" t="s">
        <v>562</v>
      </c>
      <c r="G223">
        <v>1</v>
      </c>
      <c r="H223" t="s">
        <v>494</v>
      </c>
      <c r="I223" t="s">
        <v>91</v>
      </c>
      <c r="J223">
        <v>30</v>
      </c>
      <c r="K223">
        <v>40</v>
      </c>
      <c r="L223">
        <v>240</v>
      </c>
      <c r="M223">
        <v>6</v>
      </c>
      <c r="N223">
        <v>168</v>
      </c>
      <c r="O223" s="493">
        <v>45943.6958912037</v>
      </c>
      <c r="P223" s="493">
        <v>45943.717962963</v>
      </c>
      <c r="Q223">
        <v>1</v>
      </c>
      <c r="R223">
        <v>0</v>
      </c>
      <c r="S223">
        <v>0</v>
      </c>
      <c r="T223">
        <v>6</v>
      </c>
      <c r="U223">
        <v>33</v>
      </c>
      <c r="V223">
        <v>27</v>
      </c>
      <c r="W223">
        <v>201</v>
      </c>
      <c r="X223">
        <v>27</v>
      </c>
      <c r="Y223">
        <v>34</v>
      </c>
      <c r="AB223">
        <v>39.656</v>
      </c>
      <c r="AD223" t="s">
        <v>563</v>
      </c>
      <c r="AE223">
        <v>1</v>
      </c>
      <c r="AF223" t="s">
        <v>564</v>
      </c>
    </row>
    <row r="224" spans="1:32">
      <c r="A224">
        <v>316769</v>
      </c>
      <c r="B224">
        <v>5170</v>
      </c>
      <c r="C224" t="s">
        <v>72</v>
      </c>
      <c r="D224">
        <v>1596</v>
      </c>
      <c r="E224">
        <v>4016613677</v>
      </c>
      <c r="F224" t="s">
        <v>565</v>
      </c>
      <c r="G224">
        <v>1</v>
      </c>
      <c r="H224" t="s">
        <v>494</v>
      </c>
      <c r="I224" t="s">
        <v>101</v>
      </c>
      <c r="J224">
        <v>32</v>
      </c>
      <c r="K224">
        <v>5</v>
      </c>
      <c r="L224">
        <v>30</v>
      </c>
      <c r="M224">
        <v>6</v>
      </c>
      <c r="N224">
        <v>30</v>
      </c>
      <c r="O224" s="493">
        <v>45943.6882291667</v>
      </c>
      <c r="P224" s="493">
        <v>45943.6918981482</v>
      </c>
      <c r="Q224">
        <v>1</v>
      </c>
      <c r="R224">
        <v>0</v>
      </c>
      <c r="S224">
        <v>2</v>
      </c>
      <c r="T224">
        <v>30</v>
      </c>
      <c r="U224">
        <v>39</v>
      </c>
      <c r="V224">
        <v>32</v>
      </c>
      <c r="W224">
        <v>44</v>
      </c>
      <c r="X224">
        <v>40</v>
      </c>
      <c r="Z224">
        <v>39</v>
      </c>
      <c r="AB224">
        <v>64.976</v>
      </c>
      <c r="AD224" t="s">
        <v>566</v>
      </c>
      <c r="AE224">
        <v>1</v>
      </c>
      <c r="AF224" t="s">
        <v>564</v>
      </c>
    </row>
    <row r="225" spans="1:32">
      <c r="A225">
        <v>316770</v>
      </c>
      <c r="B225">
        <v>5170</v>
      </c>
      <c r="C225" t="s">
        <v>72</v>
      </c>
      <c r="D225">
        <v>1597</v>
      </c>
      <c r="E225">
        <v>4016607583</v>
      </c>
      <c r="F225" t="s">
        <v>521</v>
      </c>
      <c r="G225">
        <v>1</v>
      </c>
      <c r="H225" t="s">
        <v>491</v>
      </c>
      <c r="I225" t="s">
        <v>91</v>
      </c>
      <c r="J225">
        <v>30</v>
      </c>
      <c r="K225">
        <v>2</v>
      </c>
      <c r="L225">
        <v>600</v>
      </c>
      <c r="M225">
        <v>2</v>
      </c>
      <c r="N225">
        <v>16</v>
      </c>
      <c r="O225" s="493">
        <v>45943.7262268519</v>
      </c>
      <c r="P225" s="493">
        <v>45943.783912037</v>
      </c>
      <c r="Q225">
        <v>1</v>
      </c>
      <c r="R225">
        <v>0</v>
      </c>
      <c r="S225">
        <v>0</v>
      </c>
      <c r="T225">
        <v>6</v>
      </c>
      <c r="U225">
        <v>124</v>
      </c>
      <c r="V225">
        <v>14</v>
      </c>
      <c r="W225">
        <v>233</v>
      </c>
      <c r="X225">
        <v>123.5</v>
      </c>
      <c r="Y225">
        <v>13</v>
      </c>
      <c r="AB225">
        <v>7.396</v>
      </c>
      <c r="AD225" t="s">
        <v>522</v>
      </c>
      <c r="AE225">
        <v>1</v>
      </c>
      <c r="AF225" t="s">
        <v>523</v>
      </c>
    </row>
    <row r="226" spans="1:32">
      <c r="A226">
        <v>316771</v>
      </c>
      <c r="B226">
        <v>5170</v>
      </c>
      <c r="C226" t="s">
        <v>72</v>
      </c>
      <c r="D226">
        <v>1597</v>
      </c>
      <c r="E226">
        <v>4016607583</v>
      </c>
      <c r="F226" t="s">
        <v>521</v>
      </c>
      <c r="G226">
        <v>1</v>
      </c>
      <c r="H226" t="s">
        <v>491</v>
      </c>
      <c r="I226" t="s">
        <v>98</v>
      </c>
      <c r="J226">
        <v>31</v>
      </c>
      <c r="K226">
        <v>1</v>
      </c>
      <c r="L226">
        <v>600</v>
      </c>
      <c r="M226">
        <v>2</v>
      </c>
      <c r="N226">
        <v>16</v>
      </c>
      <c r="O226" s="493">
        <v>45943.783900463</v>
      </c>
      <c r="P226" s="493">
        <v>45943.783900463</v>
      </c>
      <c r="Q226">
        <v>1</v>
      </c>
      <c r="R226">
        <v>0</v>
      </c>
      <c r="S226">
        <v>0</v>
      </c>
      <c r="T226">
        <v>6</v>
      </c>
      <c r="U226">
        <v>234</v>
      </c>
      <c r="V226">
        <v>234</v>
      </c>
      <c r="W226">
        <v>234</v>
      </c>
      <c r="X226">
        <v>234</v>
      </c>
      <c r="Y226">
        <v>12</v>
      </c>
      <c r="AB226">
        <v>7.067</v>
      </c>
      <c r="AD226" t="s">
        <v>522</v>
      </c>
      <c r="AE226">
        <v>1</v>
      </c>
      <c r="AF226" t="s">
        <v>523</v>
      </c>
    </row>
    <row r="227" spans="1:32">
      <c r="A227">
        <v>316876</v>
      </c>
      <c r="B227">
        <v>5170</v>
      </c>
      <c r="C227" t="s">
        <v>72</v>
      </c>
      <c r="D227">
        <v>1598</v>
      </c>
      <c r="E227">
        <v>4016607583</v>
      </c>
      <c r="F227" t="s">
        <v>521</v>
      </c>
      <c r="G227">
        <v>1</v>
      </c>
      <c r="H227" t="s">
        <v>494</v>
      </c>
      <c r="I227" t="s">
        <v>91</v>
      </c>
      <c r="J227">
        <v>30</v>
      </c>
      <c r="K227">
        <v>300</v>
      </c>
      <c r="L227">
        <v>600</v>
      </c>
      <c r="M227">
        <v>2</v>
      </c>
      <c r="N227">
        <v>122</v>
      </c>
      <c r="O227" s="493">
        <v>45944.3834722222</v>
      </c>
      <c r="P227" s="493">
        <v>45944.5039930556</v>
      </c>
      <c r="Q227">
        <v>1</v>
      </c>
      <c r="R227">
        <v>0</v>
      </c>
      <c r="S227">
        <v>0</v>
      </c>
      <c r="T227">
        <v>6</v>
      </c>
      <c r="U227">
        <v>26</v>
      </c>
      <c r="V227">
        <v>22</v>
      </c>
      <c r="W227">
        <v>73</v>
      </c>
      <c r="X227">
        <v>26</v>
      </c>
      <c r="Y227">
        <v>25</v>
      </c>
      <c r="AB227">
        <v>28.137</v>
      </c>
      <c r="AD227" t="s">
        <v>522</v>
      </c>
      <c r="AE227">
        <v>1</v>
      </c>
      <c r="AF227" t="s">
        <v>523</v>
      </c>
    </row>
    <row r="228" spans="1:32">
      <c r="A228">
        <v>316877</v>
      </c>
      <c r="B228">
        <v>5170</v>
      </c>
      <c r="C228" t="s">
        <v>72</v>
      </c>
      <c r="D228">
        <v>1598</v>
      </c>
      <c r="E228">
        <v>4016607583</v>
      </c>
      <c r="F228" t="s">
        <v>521</v>
      </c>
      <c r="G228">
        <v>1</v>
      </c>
      <c r="H228" t="s">
        <v>494</v>
      </c>
      <c r="I228" t="s">
        <v>98</v>
      </c>
      <c r="J228">
        <v>31</v>
      </c>
      <c r="K228">
        <v>298</v>
      </c>
      <c r="L228">
        <v>600</v>
      </c>
      <c r="M228">
        <v>2</v>
      </c>
      <c r="N228">
        <v>132</v>
      </c>
      <c r="O228" s="493">
        <v>45944.3838541667</v>
      </c>
      <c r="P228" s="493">
        <v>45944.5043518519</v>
      </c>
      <c r="Q228">
        <v>1</v>
      </c>
      <c r="R228">
        <v>0</v>
      </c>
      <c r="S228">
        <v>0</v>
      </c>
      <c r="T228">
        <v>6</v>
      </c>
      <c r="U228">
        <v>25</v>
      </c>
      <c r="V228">
        <v>20</v>
      </c>
      <c r="W228">
        <v>164</v>
      </c>
      <c r="X228">
        <v>23</v>
      </c>
      <c r="Y228">
        <v>27</v>
      </c>
      <c r="AB228">
        <v>32.54</v>
      </c>
      <c r="AD228" t="s">
        <v>522</v>
      </c>
      <c r="AE228">
        <v>1</v>
      </c>
      <c r="AF228" t="s">
        <v>523</v>
      </c>
    </row>
    <row r="229" spans="1:32">
      <c r="A229">
        <v>316878</v>
      </c>
      <c r="B229">
        <v>5170</v>
      </c>
      <c r="C229" t="s">
        <v>72</v>
      </c>
      <c r="D229">
        <v>1598</v>
      </c>
      <c r="E229">
        <v>4016607583</v>
      </c>
      <c r="F229" t="s">
        <v>521</v>
      </c>
      <c r="G229">
        <v>1</v>
      </c>
      <c r="H229" t="s">
        <v>494</v>
      </c>
      <c r="I229" t="s">
        <v>101</v>
      </c>
      <c r="J229">
        <v>32</v>
      </c>
      <c r="K229">
        <v>300</v>
      </c>
      <c r="L229">
        <v>600</v>
      </c>
      <c r="M229">
        <v>2</v>
      </c>
      <c r="N229">
        <v>26</v>
      </c>
      <c r="O229" s="493">
        <v>45944.3850810185</v>
      </c>
      <c r="P229" s="493">
        <v>45944.5057986111</v>
      </c>
      <c r="Q229">
        <v>1</v>
      </c>
      <c r="R229">
        <v>0</v>
      </c>
      <c r="S229">
        <v>0</v>
      </c>
      <c r="T229">
        <v>30</v>
      </c>
      <c r="U229">
        <v>23</v>
      </c>
      <c r="V229">
        <v>20</v>
      </c>
      <c r="W229">
        <v>160</v>
      </c>
      <c r="X229">
        <v>21</v>
      </c>
      <c r="Y229">
        <v>17</v>
      </c>
      <c r="AB229">
        <v>40.85</v>
      </c>
      <c r="AD229" t="s">
        <v>522</v>
      </c>
      <c r="AE229">
        <v>1</v>
      </c>
      <c r="AF229" t="s">
        <v>523</v>
      </c>
    </row>
    <row r="230" spans="1:32">
      <c r="A230">
        <v>316880</v>
      </c>
      <c r="B230">
        <v>5170</v>
      </c>
      <c r="C230" t="s">
        <v>72</v>
      </c>
      <c r="D230">
        <v>1599</v>
      </c>
      <c r="E230">
        <v>4016554260</v>
      </c>
      <c r="F230" t="s">
        <v>535</v>
      </c>
      <c r="G230">
        <v>1</v>
      </c>
      <c r="H230" t="s">
        <v>491</v>
      </c>
      <c r="I230" t="s">
        <v>98</v>
      </c>
      <c r="J230">
        <v>31</v>
      </c>
      <c r="K230">
        <v>480</v>
      </c>
      <c r="L230">
        <v>960</v>
      </c>
      <c r="M230">
        <v>4</v>
      </c>
      <c r="N230">
        <v>144</v>
      </c>
      <c r="O230" s="493">
        <v>45944.5158333333</v>
      </c>
      <c r="P230" s="493">
        <v>45944.7559375</v>
      </c>
      <c r="Q230">
        <v>1</v>
      </c>
      <c r="R230">
        <v>0</v>
      </c>
      <c r="S230">
        <v>0</v>
      </c>
      <c r="T230">
        <v>6</v>
      </c>
      <c r="U230">
        <v>36</v>
      </c>
      <c r="V230">
        <v>29</v>
      </c>
      <c r="W230">
        <v>210</v>
      </c>
      <c r="X230">
        <v>34</v>
      </c>
      <c r="Y230">
        <v>32</v>
      </c>
      <c r="AB230">
        <v>31.345</v>
      </c>
      <c r="AD230" t="s">
        <v>536</v>
      </c>
      <c r="AE230">
        <v>1</v>
      </c>
      <c r="AF230" t="s">
        <v>537</v>
      </c>
    </row>
    <row r="231" spans="1:32">
      <c r="A231">
        <v>316879</v>
      </c>
      <c r="B231">
        <v>5170</v>
      </c>
      <c r="C231" t="s">
        <v>72</v>
      </c>
      <c r="D231">
        <v>1599</v>
      </c>
      <c r="E231">
        <v>4016554260</v>
      </c>
      <c r="F231" t="s">
        <v>535</v>
      </c>
      <c r="G231">
        <v>1</v>
      </c>
      <c r="H231" t="s">
        <v>491</v>
      </c>
      <c r="I231" t="s">
        <v>91</v>
      </c>
      <c r="J231">
        <v>30</v>
      </c>
      <c r="K231">
        <v>480</v>
      </c>
      <c r="L231">
        <v>960</v>
      </c>
      <c r="M231">
        <v>4</v>
      </c>
      <c r="N231">
        <v>220</v>
      </c>
      <c r="O231" s="493">
        <v>45944.5153356481</v>
      </c>
      <c r="P231" s="493">
        <v>45944.7550347222</v>
      </c>
      <c r="Q231">
        <v>1</v>
      </c>
      <c r="R231">
        <v>0</v>
      </c>
      <c r="S231">
        <v>0</v>
      </c>
      <c r="T231">
        <v>6</v>
      </c>
      <c r="U231">
        <v>28</v>
      </c>
      <c r="V231">
        <v>22</v>
      </c>
      <c r="W231">
        <v>129</v>
      </c>
      <c r="X231">
        <v>26</v>
      </c>
      <c r="Y231">
        <v>26</v>
      </c>
      <c r="AB231">
        <v>47.855</v>
      </c>
      <c r="AD231" t="s">
        <v>536</v>
      </c>
      <c r="AE231">
        <v>1</v>
      </c>
      <c r="AF231" t="s">
        <v>537</v>
      </c>
    </row>
    <row r="232" spans="1:32">
      <c r="A232">
        <v>316881</v>
      </c>
      <c r="B232">
        <v>5170</v>
      </c>
      <c r="C232" t="s">
        <v>72</v>
      </c>
      <c r="D232">
        <v>1599</v>
      </c>
      <c r="E232">
        <v>4016554260</v>
      </c>
      <c r="F232" t="s">
        <v>535</v>
      </c>
      <c r="G232">
        <v>1</v>
      </c>
      <c r="H232" t="s">
        <v>491</v>
      </c>
      <c r="I232" t="s">
        <v>101</v>
      </c>
      <c r="J232">
        <v>32</v>
      </c>
      <c r="K232">
        <v>480</v>
      </c>
      <c r="L232">
        <v>960</v>
      </c>
      <c r="M232">
        <v>4</v>
      </c>
      <c r="N232">
        <v>48</v>
      </c>
      <c r="O232" s="493">
        <v>45944.5169444444</v>
      </c>
      <c r="P232" s="493">
        <v>45944.7564814815</v>
      </c>
      <c r="Q232">
        <v>1</v>
      </c>
      <c r="R232">
        <v>0</v>
      </c>
      <c r="S232">
        <v>0</v>
      </c>
      <c r="T232">
        <v>30</v>
      </c>
      <c r="U232">
        <v>28</v>
      </c>
      <c r="V232">
        <v>26</v>
      </c>
      <c r="W232">
        <v>260</v>
      </c>
      <c r="X232">
        <v>27</v>
      </c>
      <c r="Y232">
        <v>30</v>
      </c>
      <c r="AB232">
        <v>89.745</v>
      </c>
      <c r="AD232" t="s">
        <v>536</v>
      </c>
      <c r="AE232">
        <v>1</v>
      </c>
      <c r="AF232" t="s">
        <v>537</v>
      </c>
    </row>
    <row r="233" spans="1:32">
      <c r="A233">
        <v>317214</v>
      </c>
      <c r="B233">
        <v>5170</v>
      </c>
      <c r="C233" t="s">
        <v>72</v>
      </c>
      <c r="D233">
        <v>1600</v>
      </c>
      <c r="E233">
        <v>4016554260</v>
      </c>
      <c r="F233" t="s">
        <v>535</v>
      </c>
      <c r="G233">
        <v>1</v>
      </c>
      <c r="H233" t="s">
        <v>494</v>
      </c>
      <c r="I233" t="s">
        <v>101</v>
      </c>
      <c r="J233">
        <v>32</v>
      </c>
      <c r="K233">
        <v>22</v>
      </c>
      <c r="L233">
        <v>960</v>
      </c>
      <c r="M233">
        <v>4</v>
      </c>
      <c r="N233">
        <v>28</v>
      </c>
      <c r="O233" s="493">
        <v>45946.8147106481</v>
      </c>
      <c r="P233" s="493">
        <v>45946.823587963</v>
      </c>
      <c r="Q233">
        <v>1</v>
      </c>
      <c r="R233">
        <v>0</v>
      </c>
      <c r="S233">
        <v>0</v>
      </c>
      <c r="T233">
        <v>30</v>
      </c>
      <c r="U233">
        <v>31</v>
      </c>
      <c r="V233">
        <v>22</v>
      </c>
      <c r="W233">
        <v>121</v>
      </c>
      <c r="X233">
        <v>23</v>
      </c>
      <c r="Y233">
        <v>30</v>
      </c>
      <c r="AB233">
        <v>61.458</v>
      </c>
      <c r="AD233" t="s">
        <v>536</v>
      </c>
      <c r="AE233">
        <v>1</v>
      </c>
      <c r="AF233" t="s">
        <v>537</v>
      </c>
    </row>
    <row r="234" spans="1:32">
      <c r="A234">
        <v>317215</v>
      </c>
      <c r="B234">
        <v>5170</v>
      </c>
      <c r="C234" t="s">
        <v>72</v>
      </c>
      <c r="D234">
        <v>1600</v>
      </c>
      <c r="E234">
        <v>4016554261</v>
      </c>
      <c r="F234" t="s">
        <v>535</v>
      </c>
      <c r="G234">
        <v>1</v>
      </c>
      <c r="H234" t="s">
        <v>494</v>
      </c>
      <c r="I234" t="s">
        <v>91</v>
      </c>
      <c r="J234">
        <v>30</v>
      </c>
      <c r="K234">
        <v>231</v>
      </c>
      <c r="L234">
        <v>960</v>
      </c>
      <c r="M234">
        <v>4</v>
      </c>
      <c r="N234">
        <v>88</v>
      </c>
      <c r="O234" s="493">
        <v>45946.8111342593</v>
      </c>
      <c r="P234" s="493">
        <v>45946.9034606482</v>
      </c>
      <c r="Q234">
        <v>1</v>
      </c>
      <c r="R234">
        <v>0</v>
      </c>
      <c r="S234">
        <v>0</v>
      </c>
      <c r="T234">
        <v>6</v>
      </c>
      <c r="U234">
        <v>16</v>
      </c>
      <c r="V234">
        <v>13</v>
      </c>
      <c r="W234">
        <v>75</v>
      </c>
      <c r="X234">
        <v>16</v>
      </c>
      <c r="Y234">
        <v>22</v>
      </c>
      <c r="AB234">
        <v>22.289</v>
      </c>
      <c r="AD234" t="s">
        <v>536</v>
      </c>
      <c r="AE234">
        <v>1</v>
      </c>
      <c r="AF234" t="s">
        <v>537</v>
      </c>
    </row>
    <row r="235" spans="1:32">
      <c r="A235">
        <v>316882</v>
      </c>
      <c r="B235">
        <v>5170</v>
      </c>
      <c r="C235" t="s">
        <v>72</v>
      </c>
      <c r="D235">
        <v>1600</v>
      </c>
      <c r="E235">
        <v>4016554260</v>
      </c>
      <c r="F235" t="s">
        <v>535</v>
      </c>
      <c r="G235">
        <v>1</v>
      </c>
      <c r="H235" t="s">
        <v>494</v>
      </c>
      <c r="I235" t="s">
        <v>91</v>
      </c>
      <c r="J235">
        <v>30</v>
      </c>
      <c r="K235">
        <v>70</v>
      </c>
      <c r="L235">
        <v>960</v>
      </c>
      <c r="M235">
        <v>4</v>
      </c>
      <c r="N235">
        <v>88</v>
      </c>
      <c r="O235" s="493">
        <v>45944.765</v>
      </c>
      <c r="P235" s="493">
        <v>45944.7924305556</v>
      </c>
      <c r="Q235">
        <v>1</v>
      </c>
      <c r="R235">
        <v>0</v>
      </c>
      <c r="S235">
        <v>0</v>
      </c>
      <c r="T235">
        <v>6</v>
      </c>
      <c r="U235">
        <v>18</v>
      </c>
      <c r="V235">
        <v>14</v>
      </c>
      <c r="W235">
        <v>183</v>
      </c>
      <c r="X235">
        <v>16</v>
      </c>
      <c r="Y235">
        <v>22</v>
      </c>
      <c r="AB235">
        <v>22.289</v>
      </c>
      <c r="AD235" t="s">
        <v>536</v>
      </c>
      <c r="AE235">
        <v>1</v>
      </c>
      <c r="AF235" t="s">
        <v>537</v>
      </c>
    </row>
    <row r="236" spans="1:32">
      <c r="A236">
        <v>316883</v>
      </c>
      <c r="B236">
        <v>5170</v>
      </c>
      <c r="C236" t="s">
        <v>72</v>
      </c>
      <c r="D236">
        <v>1600</v>
      </c>
      <c r="E236">
        <v>4016554260</v>
      </c>
      <c r="F236" t="s">
        <v>535</v>
      </c>
      <c r="G236">
        <v>1</v>
      </c>
      <c r="H236" t="s">
        <v>494</v>
      </c>
      <c r="I236" t="s">
        <v>98</v>
      </c>
      <c r="J236">
        <v>31</v>
      </c>
      <c r="K236">
        <v>70</v>
      </c>
      <c r="L236">
        <v>960</v>
      </c>
      <c r="M236">
        <v>4</v>
      </c>
      <c r="N236">
        <v>80</v>
      </c>
      <c r="O236" s="493">
        <v>45944.7653703704</v>
      </c>
      <c r="P236" s="493">
        <v>45944.7927546296</v>
      </c>
      <c r="Q236">
        <v>1</v>
      </c>
      <c r="R236">
        <v>0</v>
      </c>
      <c r="S236">
        <v>0</v>
      </c>
      <c r="T236">
        <v>6</v>
      </c>
      <c r="U236">
        <v>23</v>
      </c>
      <c r="V236">
        <v>20</v>
      </c>
      <c r="W236">
        <v>26</v>
      </c>
      <c r="X236">
        <v>23</v>
      </c>
      <c r="Y236">
        <v>24</v>
      </c>
      <c r="AB236">
        <v>20.083</v>
      </c>
      <c r="AD236" t="s">
        <v>536</v>
      </c>
      <c r="AE236">
        <v>1</v>
      </c>
      <c r="AF236" t="s">
        <v>537</v>
      </c>
    </row>
    <row r="237" spans="1:32">
      <c r="A237">
        <v>316884</v>
      </c>
      <c r="B237">
        <v>5170</v>
      </c>
      <c r="C237" t="s">
        <v>72</v>
      </c>
      <c r="D237">
        <v>1600</v>
      </c>
      <c r="E237">
        <v>4016554260</v>
      </c>
      <c r="F237" t="s">
        <v>535</v>
      </c>
      <c r="G237">
        <v>1</v>
      </c>
      <c r="H237" t="s">
        <v>494</v>
      </c>
      <c r="I237" t="s">
        <v>101</v>
      </c>
      <c r="J237">
        <v>32</v>
      </c>
      <c r="K237">
        <v>70</v>
      </c>
      <c r="L237">
        <v>960</v>
      </c>
      <c r="M237">
        <v>4</v>
      </c>
      <c r="N237">
        <v>28</v>
      </c>
      <c r="O237" s="493">
        <v>45944.7659837963</v>
      </c>
      <c r="P237" s="493">
        <v>45944.7932407407</v>
      </c>
      <c r="Q237">
        <v>1</v>
      </c>
      <c r="R237">
        <v>0</v>
      </c>
      <c r="S237">
        <v>0</v>
      </c>
      <c r="T237">
        <v>30</v>
      </c>
      <c r="U237">
        <v>25</v>
      </c>
      <c r="V237">
        <v>22</v>
      </c>
      <c r="W237">
        <v>166</v>
      </c>
      <c r="X237">
        <v>22</v>
      </c>
      <c r="Y237">
        <v>30</v>
      </c>
      <c r="AB237">
        <v>61.458</v>
      </c>
      <c r="AD237" t="s">
        <v>536</v>
      </c>
      <c r="AE237">
        <v>1</v>
      </c>
      <c r="AF237" t="s">
        <v>537</v>
      </c>
    </row>
    <row r="238" spans="1:32">
      <c r="A238">
        <v>317004</v>
      </c>
      <c r="B238">
        <v>5170</v>
      </c>
      <c r="C238" t="s">
        <v>72</v>
      </c>
      <c r="D238">
        <v>1600</v>
      </c>
      <c r="E238">
        <v>4016554260</v>
      </c>
      <c r="F238" t="s">
        <v>535</v>
      </c>
      <c r="G238">
        <v>1</v>
      </c>
      <c r="H238" t="s">
        <v>494</v>
      </c>
      <c r="I238" t="s">
        <v>91</v>
      </c>
      <c r="J238">
        <v>30</v>
      </c>
      <c r="K238">
        <v>170</v>
      </c>
      <c r="L238">
        <v>960</v>
      </c>
      <c r="M238">
        <v>4</v>
      </c>
      <c r="N238">
        <v>88</v>
      </c>
      <c r="O238" s="493">
        <v>45945.756875</v>
      </c>
      <c r="P238" s="493">
        <v>45945.874212963</v>
      </c>
      <c r="Q238">
        <v>1</v>
      </c>
      <c r="R238">
        <v>0</v>
      </c>
      <c r="S238">
        <v>0</v>
      </c>
      <c r="T238">
        <v>6</v>
      </c>
      <c r="U238">
        <v>16</v>
      </c>
      <c r="V238">
        <v>13</v>
      </c>
      <c r="W238">
        <v>87</v>
      </c>
      <c r="X238">
        <v>16</v>
      </c>
      <c r="Y238">
        <v>22</v>
      </c>
      <c r="AB238">
        <v>22.289</v>
      </c>
      <c r="AD238" t="s">
        <v>536</v>
      </c>
      <c r="AE238">
        <v>1</v>
      </c>
      <c r="AF238" t="s">
        <v>537</v>
      </c>
    </row>
    <row r="239" spans="1:32">
      <c r="A239">
        <v>317005</v>
      </c>
      <c r="B239">
        <v>5170</v>
      </c>
      <c r="C239" t="s">
        <v>72</v>
      </c>
      <c r="D239">
        <v>1600</v>
      </c>
      <c r="E239">
        <v>4016554260</v>
      </c>
      <c r="F239" t="s">
        <v>535</v>
      </c>
      <c r="G239">
        <v>1</v>
      </c>
      <c r="H239" t="s">
        <v>494</v>
      </c>
      <c r="I239" t="s">
        <v>98</v>
      </c>
      <c r="J239">
        <v>31</v>
      </c>
      <c r="K239">
        <v>170</v>
      </c>
      <c r="L239">
        <v>960</v>
      </c>
      <c r="M239">
        <v>4</v>
      </c>
      <c r="N239">
        <v>80</v>
      </c>
      <c r="O239" s="493">
        <v>45945.7572453704</v>
      </c>
      <c r="P239" s="493">
        <v>45945.8745601852</v>
      </c>
      <c r="Q239">
        <v>1</v>
      </c>
      <c r="R239">
        <v>0</v>
      </c>
      <c r="S239">
        <v>0</v>
      </c>
      <c r="T239">
        <v>6</v>
      </c>
      <c r="U239">
        <v>23</v>
      </c>
      <c r="V239">
        <v>20</v>
      </c>
      <c r="W239">
        <v>93</v>
      </c>
      <c r="X239">
        <v>23</v>
      </c>
      <c r="Y239">
        <v>24</v>
      </c>
      <c r="AB239">
        <v>20.083</v>
      </c>
      <c r="AD239" t="s">
        <v>536</v>
      </c>
      <c r="AE239">
        <v>1</v>
      </c>
      <c r="AF239" t="s">
        <v>537</v>
      </c>
    </row>
    <row r="240" spans="1:32">
      <c r="A240">
        <v>317006</v>
      </c>
      <c r="B240">
        <v>5170</v>
      </c>
      <c r="C240" t="s">
        <v>72</v>
      </c>
      <c r="D240">
        <v>1600</v>
      </c>
      <c r="E240">
        <v>4016554260</v>
      </c>
      <c r="F240" t="s">
        <v>535</v>
      </c>
      <c r="G240">
        <v>1</v>
      </c>
      <c r="H240" t="s">
        <v>494</v>
      </c>
      <c r="I240" t="s">
        <v>101</v>
      </c>
      <c r="J240">
        <v>32</v>
      </c>
      <c r="K240">
        <v>170</v>
      </c>
      <c r="L240">
        <v>960</v>
      </c>
      <c r="M240">
        <v>4</v>
      </c>
      <c r="N240">
        <v>28</v>
      </c>
      <c r="O240" s="493">
        <v>45945.7883333333</v>
      </c>
      <c r="P240" s="493">
        <v>45945.8750810185</v>
      </c>
      <c r="Q240">
        <v>1</v>
      </c>
      <c r="R240">
        <v>0</v>
      </c>
      <c r="S240">
        <v>0</v>
      </c>
      <c r="T240">
        <v>30</v>
      </c>
      <c r="U240">
        <v>27</v>
      </c>
      <c r="V240">
        <v>22</v>
      </c>
      <c r="W240">
        <v>302</v>
      </c>
      <c r="X240">
        <v>23</v>
      </c>
      <c r="Y240">
        <v>30</v>
      </c>
      <c r="AB240">
        <v>61.458</v>
      </c>
      <c r="AD240" t="s">
        <v>536</v>
      </c>
      <c r="AE240">
        <v>1</v>
      </c>
      <c r="AF240" t="s">
        <v>537</v>
      </c>
    </row>
    <row r="241" spans="1:32">
      <c r="A241">
        <v>317371</v>
      </c>
      <c r="B241">
        <v>5170</v>
      </c>
      <c r="C241" t="s">
        <v>72</v>
      </c>
      <c r="D241">
        <v>1601</v>
      </c>
      <c r="E241">
        <v>4016583789</v>
      </c>
      <c r="F241" t="s">
        <v>504</v>
      </c>
      <c r="G241">
        <v>1</v>
      </c>
      <c r="H241" t="s">
        <v>491</v>
      </c>
      <c r="I241" t="s">
        <v>91</v>
      </c>
      <c r="J241">
        <v>30</v>
      </c>
      <c r="K241">
        <v>234</v>
      </c>
      <c r="L241">
        <v>2106</v>
      </c>
      <c r="M241">
        <v>9</v>
      </c>
      <c r="N241">
        <v>243</v>
      </c>
      <c r="O241" s="493">
        <v>45947.0023726852</v>
      </c>
      <c r="P241" s="493">
        <v>45947.141724537</v>
      </c>
      <c r="Q241">
        <v>1</v>
      </c>
      <c r="R241">
        <v>0</v>
      </c>
      <c r="S241">
        <v>0</v>
      </c>
      <c r="T241">
        <v>6</v>
      </c>
      <c r="U241">
        <v>32</v>
      </c>
      <c r="V241">
        <v>27</v>
      </c>
      <c r="W241">
        <v>160</v>
      </c>
      <c r="X241">
        <v>30</v>
      </c>
      <c r="Y241">
        <v>36</v>
      </c>
      <c r="AB241">
        <v>54.437</v>
      </c>
      <c r="AD241" t="s">
        <v>505</v>
      </c>
      <c r="AE241">
        <v>1</v>
      </c>
      <c r="AF241" t="s">
        <v>506</v>
      </c>
    </row>
    <row r="242" spans="1:32">
      <c r="A242">
        <v>317372</v>
      </c>
      <c r="B242">
        <v>5170</v>
      </c>
      <c r="C242" t="s">
        <v>72</v>
      </c>
      <c r="D242">
        <v>1601</v>
      </c>
      <c r="E242">
        <v>4016583789</v>
      </c>
      <c r="F242" t="s">
        <v>504</v>
      </c>
      <c r="G242">
        <v>1</v>
      </c>
      <c r="H242" t="s">
        <v>491</v>
      </c>
      <c r="I242" t="s">
        <v>98</v>
      </c>
      <c r="J242">
        <v>31</v>
      </c>
      <c r="K242">
        <v>234</v>
      </c>
      <c r="L242">
        <v>2106</v>
      </c>
      <c r="M242">
        <v>9</v>
      </c>
      <c r="N242">
        <v>234</v>
      </c>
      <c r="O242" s="493">
        <v>45947.0029513889</v>
      </c>
      <c r="P242" s="493">
        <v>45947.1431712963</v>
      </c>
      <c r="Q242">
        <v>1</v>
      </c>
      <c r="R242">
        <v>0</v>
      </c>
      <c r="S242">
        <v>0</v>
      </c>
      <c r="T242">
        <v>6</v>
      </c>
      <c r="U242">
        <v>41</v>
      </c>
      <c r="V242">
        <v>35</v>
      </c>
      <c r="W242">
        <v>170</v>
      </c>
      <c r="X242">
        <v>39</v>
      </c>
      <c r="Y242">
        <v>39</v>
      </c>
      <c r="AB242">
        <v>51.704</v>
      </c>
      <c r="AD242" t="s">
        <v>505</v>
      </c>
      <c r="AE242">
        <v>1</v>
      </c>
      <c r="AF242" t="s">
        <v>506</v>
      </c>
    </row>
    <row r="243" spans="1:32">
      <c r="A243">
        <v>317373</v>
      </c>
      <c r="B243">
        <v>5170</v>
      </c>
      <c r="C243" t="s">
        <v>72</v>
      </c>
      <c r="D243">
        <v>1602</v>
      </c>
      <c r="E243">
        <v>4016583789</v>
      </c>
      <c r="F243" t="s">
        <v>504</v>
      </c>
      <c r="G243">
        <v>1</v>
      </c>
      <c r="H243" t="s">
        <v>494</v>
      </c>
      <c r="I243" t="s">
        <v>91</v>
      </c>
      <c r="J243">
        <v>30</v>
      </c>
      <c r="K243">
        <v>234</v>
      </c>
      <c r="L243">
        <v>2106</v>
      </c>
      <c r="M243">
        <v>9</v>
      </c>
      <c r="N243">
        <v>135</v>
      </c>
      <c r="O243" s="493">
        <v>45947.2560763889</v>
      </c>
      <c r="P243" s="493">
        <v>45947.3711921296</v>
      </c>
      <c r="Q243">
        <v>1</v>
      </c>
      <c r="R243">
        <v>0</v>
      </c>
      <c r="S243">
        <v>0</v>
      </c>
      <c r="T243">
        <v>6</v>
      </c>
      <c r="U243">
        <v>22</v>
      </c>
      <c r="V243">
        <v>19</v>
      </c>
      <c r="W243">
        <v>91</v>
      </c>
      <c r="X243">
        <v>22</v>
      </c>
      <c r="Y243">
        <v>22</v>
      </c>
      <c r="AB243">
        <v>32.58</v>
      </c>
      <c r="AD243" t="s">
        <v>505</v>
      </c>
      <c r="AE243">
        <v>1</v>
      </c>
      <c r="AF243" t="s">
        <v>506</v>
      </c>
    </row>
    <row r="244" spans="1:32">
      <c r="A244">
        <v>317374</v>
      </c>
      <c r="B244">
        <v>5170</v>
      </c>
      <c r="C244" t="s">
        <v>72</v>
      </c>
      <c r="D244">
        <v>1602</v>
      </c>
      <c r="E244">
        <v>4016583789</v>
      </c>
      <c r="F244" t="s">
        <v>504</v>
      </c>
      <c r="G244">
        <v>1</v>
      </c>
      <c r="H244" t="s">
        <v>494</v>
      </c>
      <c r="I244" t="s">
        <v>98</v>
      </c>
      <c r="J244">
        <v>31</v>
      </c>
      <c r="K244">
        <v>235</v>
      </c>
      <c r="L244">
        <v>2106</v>
      </c>
      <c r="M244">
        <v>9</v>
      </c>
      <c r="N244">
        <v>162</v>
      </c>
      <c r="O244" s="493">
        <v>45947.2457175926</v>
      </c>
      <c r="P244" s="493">
        <v>45947.3723842593</v>
      </c>
      <c r="Q244">
        <v>1</v>
      </c>
      <c r="R244">
        <v>0</v>
      </c>
      <c r="S244">
        <v>0</v>
      </c>
      <c r="T244">
        <v>6</v>
      </c>
      <c r="U244">
        <v>36</v>
      </c>
      <c r="V244">
        <v>27</v>
      </c>
      <c r="W244">
        <v>259</v>
      </c>
      <c r="X244">
        <v>31</v>
      </c>
      <c r="Y244">
        <v>32</v>
      </c>
      <c r="AB244">
        <v>38.395</v>
      </c>
      <c r="AD244" t="s">
        <v>505</v>
      </c>
      <c r="AE244">
        <v>1</v>
      </c>
      <c r="AF244" t="s">
        <v>506</v>
      </c>
    </row>
    <row r="245" spans="1:32">
      <c r="A245">
        <v>317008</v>
      </c>
      <c r="B245">
        <v>5170</v>
      </c>
      <c r="C245" t="s">
        <v>72</v>
      </c>
      <c r="D245">
        <v>1603</v>
      </c>
      <c r="E245">
        <v>4016612127</v>
      </c>
      <c r="F245" t="s">
        <v>570</v>
      </c>
      <c r="G245">
        <v>1</v>
      </c>
      <c r="H245" t="s">
        <v>494</v>
      </c>
      <c r="I245" t="s">
        <v>98</v>
      </c>
      <c r="J245">
        <v>31</v>
      </c>
      <c r="K245">
        <v>2</v>
      </c>
      <c r="L245">
        <v>16</v>
      </c>
      <c r="M245">
        <v>8</v>
      </c>
      <c r="N245">
        <v>280</v>
      </c>
      <c r="O245" s="493">
        <v>45945.3394675926</v>
      </c>
      <c r="P245" s="493">
        <v>45945.347337963</v>
      </c>
      <c r="Q245">
        <v>1</v>
      </c>
      <c r="R245">
        <v>0</v>
      </c>
      <c r="S245">
        <v>0</v>
      </c>
      <c r="T245">
        <v>6</v>
      </c>
      <c r="U245">
        <v>62</v>
      </c>
      <c r="V245">
        <v>57</v>
      </c>
      <c r="W245">
        <v>67</v>
      </c>
      <c r="X245">
        <v>62</v>
      </c>
      <c r="Y245">
        <v>60</v>
      </c>
      <c r="AB245">
        <v>59.482</v>
      </c>
      <c r="AD245" t="s">
        <v>571</v>
      </c>
      <c r="AE245">
        <v>1</v>
      </c>
      <c r="AF245" t="s">
        <v>572</v>
      </c>
    </row>
    <row r="246" spans="1:32">
      <c r="A246">
        <v>317007</v>
      </c>
      <c r="B246">
        <v>5170</v>
      </c>
      <c r="C246" t="s">
        <v>72</v>
      </c>
      <c r="D246">
        <v>1603</v>
      </c>
      <c r="E246">
        <v>4016612127</v>
      </c>
      <c r="F246" t="s">
        <v>570</v>
      </c>
      <c r="G246">
        <v>1</v>
      </c>
      <c r="H246" t="s">
        <v>494</v>
      </c>
      <c r="I246" t="s">
        <v>91</v>
      </c>
      <c r="J246">
        <v>30</v>
      </c>
      <c r="K246">
        <v>2</v>
      </c>
      <c r="L246">
        <v>16</v>
      </c>
      <c r="M246">
        <v>8</v>
      </c>
      <c r="N246">
        <v>368</v>
      </c>
      <c r="O246" s="493">
        <v>45945.3386226852</v>
      </c>
      <c r="P246" s="493">
        <v>45945.3466087963</v>
      </c>
      <c r="Q246">
        <v>1</v>
      </c>
      <c r="R246">
        <v>0</v>
      </c>
      <c r="S246">
        <v>0</v>
      </c>
      <c r="T246">
        <v>6</v>
      </c>
      <c r="U246">
        <v>82</v>
      </c>
      <c r="V246">
        <v>70</v>
      </c>
      <c r="W246">
        <v>94</v>
      </c>
      <c r="X246">
        <v>82</v>
      </c>
      <c r="Y246">
        <v>73</v>
      </c>
      <c r="AB246">
        <v>90.923</v>
      </c>
      <c r="AD246" t="s">
        <v>571</v>
      </c>
      <c r="AE246">
        <v>1</v>
      </c>
      <c r="AF246" t="s">
        <v>572</v>
      </c>
    </row>
    <row r="247" spans="1:32">
      <c r="A247">
        <v>317009</v>
      </c>
      <c r="B247">
        <v>5170</v>
      </c>
      <c r="C247" t="s">
        <v>72</v>
      </c>
      <c r="D247">
        <v>1603</v>
      </c>
      <c r="E247">
        <v>4016612127</v>
      </c>
      <c r="F247" t="s">
        <v>570</v>
      </c>
      <c r="G247">
        <v>1</v>
      </c>
      <c r="H247" t="s">
        <v>494</v>
      </c>
      <c r="I247" t="s">
        <v>101</v>
      </c>
      <c r="J247">
        <v>32</v>
      </c>
      <c r="K247">
        <v>2</v>
      </c>
      <c r="L247">
        <v>16</v>
      </c>
      <c r="M247">
        <v>8</v>
      </c>
      <c r="N247">
        <v>72</v>
      </c>
      <c r="O247" s="493">
        <v>45945.3427314815</v>
      </c>
      <c r="P247" s="493">
        <v>45945.3543287037</v>
      </c>
      <c r="Q247">
        <v>1</v>
      </c>
      <c r="R247">
        <v>0</v>
      </c>
      <c r="S247">
        <v>0</v>
      </c>
      <c r="T247">
        <v>30</v>
      </c>
      <c r="U247">
        <v>101</v>
      </c>
      <c r="V247">
        <v>100</v>
      </c>
      <c r="W247">
        <v>102</v>
      </c>
      <c r="X247">
        <v>101</v>
      </c>
      <c r="Y247">
        <v>105</v>
      </c>
      <c r="AB247">
        <v>158.157</v>
      </c>
      <c r="AD247" t="s">
        <v>571</v>
      </c>
      <c r="AE247">
        <v>1</v>
      </c>
      <c r="AF247" t="s">
        <v>572</v>
      </c>
    </row>
    <row r="248" spans="1:32">
      <c r="A248">
        <v>317012</v>
      </c>
      <c r="B248">
        <v>5170</v>
      </c>
      <c r="C248" t="s">
        <v>72</v>
      </c>
      <c r="D248">
        <v>1604</v>
      </c>
      <c r="E248">
        <v>4016612129</v>
      </c>
      <c r="F248" t="s">
        <v>573</v>
      </c>
      <c r="G248">
        <v>1</v>
      </c>
      <c r="H248" t="s">
        <v>494</v>
      </c>
      <c r="I248" t="s">
        <v>101</v>
      </c>
      <c r="J248">
        <v>32</v>
      </c>
      <c r="K248">
        <v>6</v>
      </c>
      <c r="L248">
        <v>15</v>
      </c>
      <c r="M248">
        <v>3</v>
      </c>
      <c r="N248">
        <v>51</v>
      </c>
      <c r="O248" s="493">
        <v>45945.694525463</v>
      </c>
      <c r="P248" s="493">
        <v>45945.7814351852</v>
      </c>
      <c r="Q248">
        <v>1</v>
      </c>
      <c r="R248">
        <v>0</v>
      </c>
      <c r="S248">
        <v>0</v>
      </c>
      <c r="T248">
        <v>30</v>
      </c>
      <c r="U248">
        <v>286</v>
      </c>
      <c r="V248">
        <v>27</v>
      </c>
      <c r="W248">
        <v>668</v>
      </c>
      <c r="X248">
        <v>208</v>
      </c>
      <c r="Y248">
        <v>35</v>
      </c>
      <c r="AB248">
        <v>121.793</v>
      </c>
      <c r="AD248" t="s">
        <v>574</v>
      </c>
      <c r="AE248">
        <v>1</v>
      </c>
      <c r="AF248" t="s">
        <v>575</v>
      </c>
    </row>
    <row r="249" spans="1:32">
      <c r="A249">
        <v>317010</v>
      </c>
      <c r="B249">
        <v>5170</v>
      </c>
      <c r="C249" t="s">
        <v>72</v>
      </c>
      <c r="D249">
        <v>1604</v>
      </c>
      <c r="E249">
        <v>4016612129</v>
      </c>
      <c r="F249" t="s">
        <v>573</v>
      </c>
      <c r="G249">
        <v>1</v>
      </c>
      <c r="H249" t="s">
        <v>494</v>
      </c>
      <c r="I249" t="s">
        <v>91</v>
      </c>
      <c r="J249">
        <v>30</v>
      </c>
      <c r="K249">
        <v>5</v>
      </c>
      <c r="L249">
        <v>15</v>
      </c>
      <c r="M249">
        <v>3</v>
      </c>
      <c r="N249">
        <v>177</v>
      </c>
      <c r="O249" s="493">
        <v>45945.6903125</v>
      </c>
      <c r="P249" s="493">
        <v>45945.7461921296</v>
      </c>
      <c r="Q249">
        <v>1</v>
      </c>
      <c r="R249">
        <v>0</v>
      </c>
      <c r="S249">
        <v>0</v>
      </c>
      <c r="T249">
        <v>6</v>
      </c>
      <c r="U249">
        <v>34</v>
      </c>
      <c r="V249">
        <v>30</v>
      </c>
      <c r="W249">
        <v>46</v>
      </c>
      <c r="X249">
        <v>31</v>
      </c>
      <c r="Y249">
        <v>30</v>
      </c>
      <c r="AB249">
        <v>39.012</v>
      </c>
      <c r="AD249" t="s">
        <v>574</v>
      </c>
      <c r="AE249">
        <v>1</v>
      </c>
      <c r="AF249" t="s">
        <v>575</v>
      </c>
    </row>
    <row r="250" spans="1:32">
      <c r="A250">
        <v>317011</v>
      </c>
      <c r="B250">
        <v>5170</v>
      </c>
      <c r="C250" t="s">
        <v>72</v>
      </c>
      <c r="D250">
        <v>1604</v>
      </c>
      <c r="E250">
        <v>4016612129</v>
      </c>
      <c r="F250" t="s">
        <v>573</v>
      </c>
      <c r="G250">
        <v>1</v>
      </c>
      <c r="H250" t="s">
        <v>494</v>
      </c>
      <c r="I250" t="s">
        <v>98</v>
      </c>
      <c r="J250">
        <v>31</v>
      </c>
      <c r="K250">
        <v>5</v>
      </c>
      <c r="L250">
        <v>15</v>
      </c>
      <c r="M250">
        <v>3</v>
      </c>
      <c r="N250">
        <v>69</v>
      </c>
      <c r="O250" s="493">
        <v>45945.690625</v>
      </c>
      <c r="P250" s="493">
        <v>45945.7464699074</v>
      </c>
      <c r="Q250">
        <v>1</v>
      </c>
      <c r="R250">
        <v>0</v>
      </c>
      <c r="S250">
        <v>0</v>
      </c>
      <c r="T250">
        <v>6</v>
      </c>
      <c r="U250">
        <v>18</v>
      </c>
      <c r="V250">
        <v>17</v>
      </c>
      <c r="W250">
        <v>21</v>
      </c>
      <c r="X250">
        <v>17</v>
      </c>
      <c r="Y250">
        <v>30</v>
      </c>
      <c r="AB250">
        <v>17.576</v>
      </c>
      <c r="AD250" t="s">
        <v>574</v>
      </c>
      <c r="AE250">
        <v>1</v>
      </c>
      <c r="AF250" t="s">
        <v>575</v>
      </c>
    </row>
    <row r="251" spans="1:32">
      <c r="A251">
        <v>317216</v>
      </c>
      <c r="B251">
        <v>5170</v>
      </c>
      <c r="C251" t="s">
        <v>72</v>
      </c>
      <c r="D251">
        <v>1608</v>
      </c>
      <c r="E251">
        <v>4016611243</v>
      </c>
      <c r="F251" t="s">
        <v>576</v>
      </c>
      <c r="G251">
        <v>1</v>
      </c>
      <c r="H251" t="s">
        <v>491</v>
      </c>
      <c r="I251" t="s">
        <v>91</v>
      </c>
      <c r="J251">
        <v>30</v>
      </c>
      <c r="K251">
        <v>41</v>
      </c>
      <c r="L251">
        <v>360</v>
      </c>
      <c r="M251">
        <v>9</v>
      </c>
      <c r="N251">
        <v>252</v>
      </c>
      <c r="O251" s="493">
        <v>45946.9129398148</v>
      </c>
      <c r="P251" s="493">
        <v>45946.9930902778</v>
      </c>
      <c r="Q251">
        <v>1</v>
      </c>
      <c r="R251">
        <v>0</v>
      </c>
      <c r="S251">
        <v>0</v>
      </c>
      <c r="T251">
        <v>6</v>
      </c>
      <c r="U251">
        <v>40</v>
      </c>
      <c r="V251">
        <v>16</v>
      </c>
      <c r="W251">
        <v>287</v>
      </c>
      <c r="X251">
        <v>33</v>
      </c>
      <c r="Y251">
        <v>30</v>
      </c>
      <c r="AB251">
        <v>54.821</v>
      </c>
      <c r="AD251" t="s">
        <v>577</v>
      </c>
      <c r="AE251">
        <v>1</v>
      </c>
      <c r="AF251">
        <v>92421492</v>
      </c>
    </row>
    <row r="252" spans="1:32">
      <c r="A252">
        <v>317217</v>
      </c>
      <c r="B252">
        <v>5170</v>
      </c>
      <c r="C252" t="s">
        <v>72</v>
      </c>
      <c r="D252">
        <v>1608</v>
      </c>
      <c r="E252">
        <v>4016611243</v>
      </c>
      <c r="F252" t="s">
        <v>576</v>
      </c>
      <c r="G252">
        <v>1</v>
      </c>
      <c r="H252" t="s">
        <v>491</v>
      </c>
      <c r="I252" t="s">
        <v>98</v>
      </c>
      <c r="J252">
        <v>31</v>
      </c>
      <c r="K252">
        <v>40</v>
      </c>
      <c r="L252">
        <v>360</v>
      </c>
      <c r="M252">
        <v>9</v>
      </c>
      <c r="N252">
        <v>180</v>
      </c>
      <c r="O252" s="493">
        <v>45946.9686921296</v>
      </c>
      <c r="P252" s="493">
        <v>45946.9935069444</v>
      </c>
      <c r="Q252">
        <v>1</v>
      </c>
      <c r="R252">
        <v>0</v>
      </c>
      <c r="S252">
        <v>0</v>
      </c>
      <c r="T252">
        <v>6</v>
      </c>
      <c r="U252">
        <v>36</v>
      </c>
      <c r="V252">
        <v>25</v>
      </c>
      <c r="W252">
        <v>211</v>
      </c>
      <c r="X252">
        <v>27</v>
      </c>
      <c r="Y252">
        <v>32</v>
      </c>
      <c r="AB252">
        <v>43.375</v>
      </c>
      <c r="AD252" t="s">
        <v>577</v>
      </c>
      <c r="AE252">
        <v>1</v>
      </c>
      <c r="AF252">
        <v>92421492</v>
      </c>
    </row>
    <row r="253" spans="1:32">
      <c r="A253">
        <v>317375</v>
      </c>
      <c r="B253">
        <v>5170</v>
      </c>
      <c r="C253" t="s">
        <v>72</v>
      </c>
      <c r="D253">
        <v>1609</v>
      </c>
      <c r="E253">
        <v>4016611243</v>
      </c>
      <c r="F253" t="s">
        <v>576</v>
      </c>
      <c r="G253">
        <v>1</v>
      </c>
      <c r="H253" t="s">
        <v>494</v>
      </c>
      <c r="I253" t="s">
        <v>91</v>
      </c>
      <c r="J253">
        <v>30</v>
      </c>
      <c r="K253">
        <v>40</v>
      </c>
      <c r="L253">
        <v>360</v>
      </c>
      <c r="M253">
        <v>9</v>
      </c>
      <c r="N253">
        <v>297</v>
      </c>
      <c r="O253" s="493">
        <v>45947.2181944444</v>
      </c>
      <c r="P253" s="493">
        <v>45947.2443518518</v>
      </c>
      <c r="Q253">
        <v>1</v>
      </c>
      <c r="R253">
        <v>0</v>
      </c>
      <c r="S253">
        <v>0</v>
      </c>
      <c r="T253">
        <v>6</v>
      </c>
      <c r="U253">
        <v>48</v>
      </c>
      <c r="V253">
        <v>43</v>
      </c>
      <c r="W253">
        <v>62</v>
      </c>
      <c r="X253">
        <v>47</v>
      </c>
      <c r="Y253">
        <v>48</v>
      </c>
      <c r="AB253">
        <v>69.341</v>
      </c>
      <c r="AD253" t="s">
        <v>577</v>
      </c>
      <c r="AE253">
        <v>1</v>
      </c>
      <c r="AF253">
        <v>92421492</v>
      </c>
    </row>
    <row r="254" spans="1:32">
      <c r="A254">
        <v>317376</v>
      </c>
      <c r="B254">
        <v>5170</v>
      </c>
      <c r="C254" t="s">
        <v>72</v>
      </c>
      <c r="D254">
        <v>1609</v>
      </c>
      <c r="E254">
        <v>4016611243</v>
      </c>
      <c r="F254" t="s">
        <v>576</v>
      </c>
      <c r="G254">
        <v>1</v>
      </c>
      <c r="H254" t="s">
        <v>494</v>
      </c>
      <c r="I254" t="s">
        <v>98</v>
      </c>
      <c r="J254">
        <v>31</v>
      </c>
      <c r="K254">
        <v>38</v>
      </c>
      <c r="L254">
        <v>360</v>
      </c>
      <c r="M254">
        <v>9</v>
      </c>
      <c r="N254">
        <v>270</v>
      </c>
      <c r="O254" s="493">
        <v>45947.2188657407</v>
      </c>
      <c r="P254" s="493">
        <v>45947.2446180556</v>
      </c>
      <c r="Q254">
        <v>1</v>
      </c>
      <c r="R254">
        <v>0</v>
      </c>
      <c r="S254">
        <v>0</v>
      </c>
      <c r="T254">
        <v>6</v>
      </c>
      <c r="U254">
        <v>50</v>
      </c>
      <c r="V254">
        <v>42</v>
      </c>
      <c r="W254">
        <v>229</v>
      </c>
      <c r="X254">
        <v>45</v>
      </c>
      <c r="Y254">
        <v>48</v>
      </c>
      <c r="AB254">
        <v>61.558</v>
      </c>
      <c r="AD254" t="s">
        <v>577</v>
      </c>
      <c r="AE254">
        <v>1</v>
      </c>
      <c r="AF254">
        <v>92421492</v>
      </c>
    </row>
    <row r="255" spans="1:32">
      <c r="A255">
        <v>317377</v>
      </c>
      <c r="B255">
        <v>5170</v>
      </c>
      <c r="C255" t="s">
        <v>72</v>
      </c>
      <c r="D255">
        <v>1610</v>
      </c>
      <c r="E255">
        <v>4016609659</v>
      </c>
      <c r="F255" t="s">
        <v>512</v>
      </c>
      <c r="G255">
        <v>1</v>
      </c>
      <c r="H255" t="s">
        <v>491</v>
      </c>
      <c r="I255" t="s">
        <v>91</v>
      </c>
      <c r="J255">
        <v>30</v>
      </c>
      <c r="K255">
        <v>39</v>
      </c>
      <c r="L255">
        <v>360</v>
      </c>
      <c r="M255">
        <v>9</v>
      </c>
      <c r="N255">
        <v>423</v>
      </c>
      <c r="O255" s="493">
        <v>45947.1490277778</v>
      </c>
      <c r="P255" s="493">
        <v>45947.178275463</v>
      </c>
      <c r="Q255">
        <v>1</v>
      </c>
      <c r="R255">
        <v>0</v>
      </c>
      <c r="S255">
        <v>0</v>
      </c>
      <c r="T255">
        <v>6</v>
      </c>
      <c r="U255">
        <v>49</v>
      </c>
      <c r="V255">
        <v>45</v>
      </c>
      <c r="W255">
        <v>108</v>
      </c>
      <c r="X255">
        <v>47</v>
      </c>
      <c r="Y255">
        <v>49</v>
      </c>
      <c r="AB255">
        <v>90.103</v>
      </c>
      <c r="AD255" t="s">
        <v>513</v>
      </c>
      <c r="AE255">
        <v>1</v>
      </c>
      <c r="AF255">
        <v>92412091</v>
      </c>
    </row>
    <row r="256" spans="1:32">
      <c r="A256">
        <v>317378</v>
      </c>
      <c r="B256">
        <v>5170</v>
      </c>
      <c r="C256" t="s">
        <v>72</v>
      </c>
      <c r="D256">
        <v>1610</v>
      </c>
      <c r="E256">
        <v>4016609659</v>
      </c>
      <c r="F256" t="s">
        <v>512</v>
      </c>
      <c r="G256">
        <v>1</v>
      </c>
      <c r="H256" t="s">
        <v>491</v>
      </c>
      <c r="I256" t="s">
        <v>98</v>
      </c>
      <c r="J256">
        <v>31</v>
      </c>
      <c r="K256">
        <v>39</v>
      </c>
      <c r="L256">
        <v>360</v>
      </c>
      <c r="M256">
        <v>9</v>
      </c>
      <c r="N256">
        <v>261</v>
      </c>
      <c r="O256" s="493">
        <v>45947.1496180556</v>
      </c>
      <c r="P256" s="493">
        <v>45947.1788194444</v>
      </c>
      <c r="Q256">
        <v>1</v>
      </c>
      <c r="R256">
        <v>0</v>
      </c>
      <c r="S256">
        <v>0</v>
      </c>
      <c r="T256">
        <v>6</v>
      </c>
      <c r="U256">
        <v>40</v>
      </c>
      <c r="V256">
        <v>38</v>
      </c>
      <c r="W256">
        <v>45</v>
      </c>
      <c r="X256">
        <v>40</v>
      </c>
      <c r="Y256">
        <v>44</v>
      </c>
      <c r="AB256">
        <v>57.444</v>
      </c>
      <c r="AD256" t="s">
        <v>513</v>
      </c>
      <c r="AE256">
        <v>1</v>
      </c>
      <c r="AF256">
        <v>92412091</v>
      </c>
    </row>
    <row r="257" spans="1:32">
      <c r="A257">
        <v>317380</v>
      </c>
      <c r="B257">
        <v>5170</v>
      </c>
      <c r="C257" t="s">
        <v>72</v>
      </c>
      <c r="D257">
        <v>1611</v>
      </c>
      <c r="E257">
        <v>4016609659</v>
      </c>
      <c r="F257" t="s">
        <v>512</v>
      </c>
      <c r="G257">
        <v>1</v>
      </c>
      <c r="H257" t="s">
        <v>494</v>
      </c>
      <c r="I257" t="s">
        <v>98</v>
      </c>
      <c r="J257">
        <v>31</v>
      </c>
      <c r="K257">
        <v>40</v>
      </c>
      <c r="L257">
        <v>360</v>
      </c>
      <c r="M257">
        <v>9</v>
      </c>
      <c r="N257">
        <v>216</v>
      </c>
      <c r="O257" s="493">
        <v>45947.3802199074</v>
      </c>
      <c r="P257" s="493">
        <v>45947.4039236111</v>
      </c>
      <c r="Q257">
        <v>1</v>
      </c>
      <c r="R257">
        <v>0</v>
      </c>
      <c r="S257">
        <v>0</v>
      </c>
      <c r="T257">
        <v>6</v>
      </c>
      <c r="U257">
        <v>46</v>
      </c>
      <c r="V257">
        <v>42</v>
      </c>
      <c r="W257">
        <v>52</v>
      </c>
      <c r="X257">
        <v>45</v>
      </c>
      <c r="Y257">
        <v>45</v>
      </c>
      <c r="AB257">
        <v>51.626</v>
      </c>
      <c r="AD257" t="s">
        <v>513</v>
      </c>
      <c r="AE257">
        <v>1</v>
      </c>
      <c r="AF257">
        <v>92412091</v>
      </c>
    </row>
    <row r="258" spans="1:32">
      <c r="A258">
        <v>317379</v>
      </c>
      <c r="B258">
        <v>5170</v>
      </c>
      <c r="C258" t="s">
        <v>72</v>
      </c>
      <c r="D258">
        <v>1611</v>
      </c>
      <c r="E258">
        <v>4016609659</v>
      </c>
      <c r="F258" t="s">
        <v>512</v>
      </c>
      <c r="G258">
        <v>1</v>
      </c>
      <c r="H258" t="s">
        <v>494</v>
      </c>
      <c r="I258" t="s">
        <v>91</v>
      </c>
      <c r="J258">
        <v>30</v>
      </c>
      <c r="K258">
        <v>40</v>
      </c>
      <c r="L258">
        <v>360</v>
      </c>
      <c r="M258">
        <v>9</v>
      </c>
      <c r="N258">
        <v>333</v>
      </c>
      <c r="O258" s="493">
        <v>45947.3795833333</v>
      </c>
      <c r="P258" s="493">
        <v>45947.4027199074</v>
      </c>
      <c r="Q258">
        <v>1</v>
      </c>
      <c r="R258">
        <v>0</v>
      </c>
      <c r="S258">
        <v>0</v>
      </c>
      <c r="T258">
        <v>6</v>
      </c>
      <c r="U258">
        <v>45</v>
      </c>
      <c r="V258">
        <v>43</v>
      </c>
      <c r="W258">
        <v>61</v>
      </c>
      <c r="X258">
        <v>44</v>
      </c>
      <c r="Y258">
        <v>49</v>
      </c>
      <c r="AB258">
        <v>84.833</v>
      </c>
      <c r="AD258" t="s">
        <v>513</v>
      </c>
      <c r="AE258">
        <v>1</v>
      </c>
      <c r="AF258">
        <v>92412091</v>
      </c>
    </row>
    <row r="259" spans="1:32">
      <c r="A259">
        <v>317381</v>
      </c>
      <c r="B259">
        <v>5170</v>
      </c>
      <c r="C259" t="s">
        <v>72</v>
      </c>
      <c r="D259">
        <v>1612</v>
      </c>
      <c r="E259">
        <v>4016583042</v>
      </c>
      <c r="F259" t="s">
        <v>578</v>
      </c>
      <c r="G259">
        <v>1</v>
      </c>
      <c r="H259" t="s">
        <v>491</v>
      </c>
      <c r="I259" t="s">
        <v>91</v>
      </c>
      <c r="J259">
        <v>30</v>
      </c>
      <c r="K259">
        <v>60</v>
      </c>
      <c r="L259">
        <v>540</v>
      </c>
      <c r="M259">
        <v>9</v>
      </c>
      <c r="N259">
        <v>135</v>
      </c>
      <c r="O259" s="493">
        <v>45947.1855439815</v>
      </c>
      <c r="P259" s="493">
        <v>45947.2099421296</v>
      </c>
      <c r="Q259">
        <v>1</v>
      </c>
      <c r="R259">
        <v>0</v>
      </c>
      <c r="S259">
        <v>0</v>
      </c>
      <c r="T259">
        <v>6</v>
      </c>
      <c r="U259">
        <v>25</v>
      </c>
      <c r="V259">
        <v>18</v>
      </c>
      <c r="W259">
        <v>219</v>
      </c>
      <c r="X259">
        <v>21</v>
      </c>
      <c r="Y259">
        <v>25</v>
      </c>
      <c r="AB259">
        <v>35.081</v>
      </c>
      <c r="AD259" t="s">
        <v>579</v>
      </c>
      <c r="AE259">
        <v>1</v>
      </c>
      <c r="AF259">
        <v>92421092</v>
      </c>
    </row>
    <row r="260" spans="1:32">
      <c r="A260">
        <v>317382</v>
      </c>
      <c r="B260">
        <v>5170</v>
      </c>
      <c r="C260" t="s">
        <v>72</v>
      </c>
      <c r="D260">
        <v>1612</v>
      </c>
      <c r="E260">
        <v>4016583042</v>
      </c>
      <c r="F260" t="s">
        <v>578</v>
      </c>
      <c r="G260">
        <v>1</v>
      </c>
      <c r="H260" t="s">
        <v>491</v>
      </c>
      <c r="I260" t="s">
        <v>98</v>
      </c>
      <c r="J260">
        <v>31</v>
      </c>
      <c r="K260">
        <v>60</v>
      </c>
      <c r="L260">
        <v>540</v>
      </c>
      <c r="M260">
        <v>9</v>
      </c>
      <c r="N260">
        <v>117</v>
      </c>
      <c r="O260" s="493">
        <v>45947.1859027778</v>
      </c>
      <c r="P260" s="493">
        <v>45947.2105439815</v>
      </c>
      <c r="Q260">
        <v>1</v>
      </c>
      <c r="R260">
        <v>0</v>
      </c>
      <c r="S260">
        <v>0</v>
      </c>
      <c r="T260">
        <v>6</v>
      </c>
      <c r="U260">
        <v>21</v>
      </c>
      <c r="V260">
        <v>18</v>
      </c>
      <c r="W260">
        <v>36</v>
      </c>
      <c r="X260">
        <v>21</v>
      </c>
      <c r="Y260">
        <v>23</v>
      </c>
      <c r="AB260">
        <v>28.025</v>
      </c>
      <c r="AD260" t="s">
        <v>579</v>
      </c>
      <c r="AE260">
        <v>1</v>
      </c>
      <c r="AF260">
        <v>92421092</v>
      </c>
    </row>
    <row r="261" spans="1:32">
      <c r="A261">
        <v>317383</v>
      </c>
      <c r="B261">
        <v>5170</v>
      </c>
      <c r="C261" t="s">
        <v>72</v>
      </c>
      <c r="D261">
        <v>1613</v>
      </c>
      <c r="E261">
        <v>4016583042</v>
      </c>
      <c r="F261" t="s">
        <v>578</v>
      </c>
      <c r="G261">
        <v>1</v>
      </c>
      <c r="H261" t="s">
        <v>494</v>
      </c>
      <c r="I261" t="s">
        <v>91</v>
      </c>
      <c r="J261">
        <v>30</v>
      </c>
      <c r="K261">
        <v>60</v>
      </c>
      <c r="L261">
        <v>540</v>
      </c>
      <c r="M261">
        <v>9</v>
      </c>
      <c r="N261">
        <v>126</v>
      </c>
      <c r="O261" s="493">
        <v>45947.4096064815</v>
      </c>
      <c r="P261" s="493">
        <v>45947.4465856481</v>
      </c>
      <c r="Q261">
        <v>1</v>
      </c>
      <c r="R261">
        <v>0</v>
      </c>
      <c r="S261">
        <v>0</v>
      </c>
      <c r="T261">
        <v>6</v>
      </c>
      <c r="U261">
        <v>27</v>
      </c>
      <c r="V261">
        <v>25</v>
      </c>
      <c r="W261">
        <v>34</v>
      </c>
      <c r="X261">
        <v>27</v>
      </c>
      <c r="Y261">
        <v>29</v>
      </c>
      <c r="AB261">
        <v>31.752</v>
      </c>
      <c r="AD261" t="s">
        <v>579</v>
      </c>
      <c r="AE261">
        <v>1</v>
      </c>
      <c r="AF261">
        <v>92421092</v>
      </c>
    </row>
    <row r="262" spans="1:32">
      <c r="A262">
        <v>317384</v>
      </c>
      <c r="B262">
        <v>5170</v>
      </c>
      <c r="C262" t="s">
        <v>72</v>
      </c>
      <c r="D262">
        <v>1613</v>
      </c>
      <c r="E262">
        <v>4016583042</v>
      </c>
      <c r="F262" t="s">
        <v>578</v>
      </c>
      <c r="G262">
        <v>1</v>
      </c>
      <c r="H262" t="s">
        <v>494</v>
      </c>
      <c r="I262" t="s">
        <v>98</v>
      </c>
      <c r="J262">
        <v>31</v>
      </c>
      <c r="K262">
        <v>60</v>
      </c>
      <c r="L262">
        <v>540</v>
      </c>
      <c r="M262">
        <v>9</v>
      </c>
      <c r="N262">
        <v>180</v>
      </c>
      <c r="O262" s="493">
        <v>45947.4102546296</v>
      </c>
      <c r="P262" s="493">
        <v>45947.4484722222</v>
      </c>
      <c r="Q262">
        <v>1</v>
      </c>
      <c r="R262">
        <v>0</v>
      </c>
      <c r="S262">
        <v>0</v>
      </c>
      <c r="T262">
        <v>6</v>
      </c>
      <c r="U262">
        <v>50</v>
      </c>
      <c r="V262">
        <v>46</v>
      </c>
      <c r="W262">
        <v>128</v>
      </c>
      <c r="X262">
        <v>47</v>
      </c>
      <c r="Y262">
        <v>51</v>
      </c>
      <c r="AB262">
        <v>41.63</v>
      </c>
      <c r="AD262" t="s">
        <v>579</v>
      </c>
      <c r="AE262">
        <v>1</v>
      </c>
      <c r="AF262">
        <v>92421092</v>
      </c>
    </row>
    <row r="263" spans="1:32">
      <c r="A263">
        <v>317385</v>
      </c>
      <c r="B263">
        <v>5170</v>
      </c>
      <c r="C263" t="s">
        <v>72</v>
      </c>
      <c r="D263">
        <v>1615</v>
      </c>
      <c r="E263">
        <v>4016554259</v>
      </c>
      <c r="F263" t="s">
        <v>490</v>
      </c>
      <c r="G263">
        <v>1</v>
      </c>
      <c r="H263" t="s">
        <v>491</v>
      </c>
      <c r="I263" t="s">
        <v>91</v>
      </c>
      <c r="J263">
        <v>30</v>
      </c>
      <c r="K263">
        <v>480</v>
      </c>
      <c r="L263">
        <v>1920</v>
      </c>
      <c r="M263">
        <v>4</v>
      </c>
      <c r="N263">
        <v>376</v>
      </c>
      <c r="O263" s="493">
        <v>45947.4989236111</v>
      </c>
      <c r="P263" s="493">
        <v>45947.7932638889</v>
      </c>
      <c r="Q263">
        <v>1</v>
      </c>
      <c r="R263">
        <v>0</v>
      </c>
      <c r="S263">
        <v>0</v>
      </c>
      <c r="T263">
        <v>6</v>
      </c>
      <c r="U263">
        <v>40</v>
      </c>
      <c r="V263">
        <v>35</v>
      </c>
      <c r="W263">
        <v>133</v>
      </c>
      <c r="X263">
        <v>39</v>
      </c>
      <c r="Y263">
        <v>63</v>
      </c>
      <c r="AB263">
        <v>83.993</v>
      </c>
      <c r="AD263" t="s">
        <v>492</v>
      </c>
      <c r="AE263">
        <v>1</v>
      </c>
      <c r="AF263" t="s">
        <v>493</v>
      </c>
    </row>
    <row r="264" spans="1:32">
      <c r="A264">
        <v>317386</v>
      </c>
      <c r="B264">
        <v>5170</v>
      </c>
      <c r="C264" t="s">
        <v>72</v>
      </c>
      <c r="D264">
        <v>1615</v>
      </c>
      <c r="E264">
        <v>4016554259</v>
      </c>
      <c r="F264" t="s">
        <v>490</v>
      </c>
      <c r="G264">
        <v>1</v>
      </c>
      <c r="H264" t="s">
        <v>491</v>
      </c>
      <c r="I264" t="s">
        <v>98</v>
      </c>
      <c r="J264">
        <v>31</v>
      </c>
      <c r="K264">
        <v>480</v>
      </c>
      <c r="L264">
        <v>1920</v>
      </c>
      <c r="M264">
        <v>4</v>
      </c>
      <c r="N264">
        <v>300</v>
      </c>
      <c r="O264" s="493">
        <v>45947.5003935185</v>
      </c>
      <c r="P264" s="493">
        <v>45947.7947453704</v>
      </c>
      <c r="Q264">
        <v>1</v>
      </c>
      <c r="R264">
        <v>0</v>
      </c>
      <c r="S264">
        <v>0</v>
      </c>
      <c r="T264">
        <v>6</v>
      </c>
      <c r="U264">
        <v>43</v>
      </c>
      <c r="V264">
        <v>39</v>
      </c>
      <c r="W264">
        <v>121</v>
      </c>
      <c r="X264">
        <v>43</v>
      </c>
      <c r="Y264">
        <v>44</v>
      </c>
      <c r="AB264">
        <v>67.505</v>
      </c>
      <c r="AD264" t="s">
        <v>492</v>
      </c>
      <c r="AE264">
        <v>1</v>
      </c>
      <c r="AF264" t="s">
        <v>493</v>
      </c>
    </row>
    <row r="265" spans="1:32">
      <c r="A265">
        <v>317580</v>
      </c>
      <c r="B265">
        <v>5170</v>
      </c>
      <c r="C265" t="s">
        <v>72</v>
      </c>
      <c r="D265">
        <v>1616</v>
      </c>
      <c r="E265">
        <v>4016554259</v>
      </c>
      <c r="F265" t="s">
        <v>490</v>
      </c>
      <c r="G265">
        <v>1</v>
      </c>
      <c r="H265" t="s">
        <v>494</v>
      </c>
      <c r="I265" t="s">
        <v>98</v>
      </c>
      <c r="J265">
        <v>31</v>
      </c>
      <c r="K265">
        <v>482</v>
      </c>
      <c r="L265">
        <v>1920</v>
      </c>
      <c r="M265">
        <v>4</v>
      </c>
      <c r="N265">
        <v>260</v>
      </c>
      <c r="O265" s="493">
        <v>45949.3128009259</v>
      </c>
      <c r="P265" s="493">
        <v>45949.614837963</v>
      </c>
      <c r="Q265">
        <v>1</v>
      </c>
      <c r="R265">
        <v>0</v>
      </c>
      <c r="S265">
        <v>0</v>
      </c>
      <c r="T265">
        <v>6</v>
      </c>
      <c r="U265">
        <v>41</v>
      </c>
      <c r="V265">
        <v>35</v>
      </c>
      <c r="W265">
        <v>159</v>
      </c>
      <c r="X265">
        <v>39</v>
      </c>
      <c r="Y265">
        <v>39</v>
      </c>
      <c r="AB265">
        <v>72.489</v>
      </c>
      <c r="AD265" t="s">
        <v>492</v>
      </c>
      <c r="AE265">
        <v>1</v>
      </c>
      <c r="AF265" t="s">
        <v>493</v>
      </c>
    </row>
    <row r="266" spans="1:32">
      <c r="A266">
        <v>317579</v>
      </c>
      <c r="B266">
        <v>5170</v>
      </c>
      <c r="C266" t="s">
        <v>72</v>
      </c>
      <c r="D266">
        <v>1616</v>
      </c>
      <c r="E266">
        <v>4016554259</v>
      </c>
      <c r="F266" t="s">
        <v>490</v>
      </c>
      <c r="G266">
        <v>1</v>
      </c>
      <c r="H266" t="s">
        <v>494</v>
      </c>
      <c r="I266" t="s">
        <v>91</v>
      </c>
      <c r="J266">
        <v>30</v>
      </c>
      <c r="K266">
        <v>480</v>
      </c>
      <c r="L266">
        <v>1920</v>
      </c>
      <c r="M266">
        <v>4</v>
      </c>
      <c r="N266">
        <v>340</v>
      </c>
      <c r="O266" s="493">
        <v>45949.3121412037</v>
      </c>
      <c r="P266" s="493">
        <v>45949.6133912037</v>
      </c>
      <c r="Q266">
        <v>1</v>
      </c>
      <c r="R266">
        <v>0</v>
      </c>
      <c r="S266">
        <v>0</v>
      </c>
      <c r="T266">
        <v>6</v>
      </c>
      <c r="U266">
        <v>38</v>
      </c>
      <c r="V266">
        <v>31</v>
      </c>
      <c r="W266">
        <v>187</v>
      </c>
      <c r="X266">
        <v>36</v>
      </c>
      <c r="Y266">
        <v>37</v>
      </c>
      <c r="AB266">
        <v>67.629</v>
      </c>
      <c r="AD266" t="s">
        <v>492</v>
      </c>
      <c r="AE266">
        <v>1</v>
      </c>
      <c r="AF266" t="s">
        <v>493</v>
      </c>
    </row>
    <row r="267" spans="1:32">
      <c r="A267">
        <v>317581</v>
      </c>
      <c r="B267">
        <v>5170</v>
      </c>
      <c r="C267" t="s">
        <v>72</v>
      </c>
      <c r="D267">
        <v>1616</v>
      </c>
      <c r="E267">
        <v>4016554259</v>
      </c>
      <c r="F267" t="s">
        <v>490</v>
      </c>
      <c r="G267">
        <v>1</v>
      </c>
      <c r="H267" t="s">
        <v>494</v>
      </c>
      <c r="I267" t="s">
        <v>101</v>
      </c>
      <c r="J267">
        <v>32</v>
      </c>
      <c r="K267">
        <v>467</v>
      </c>
      <c r="L267">
        <v>1920</v>
      </c>
      <c r="M267">
        <v>4</v>
      </c>
      <c r="N267">
        <v>32</v>
      </c>
      <c r="O267" s="493">
        <v>45949.3386921296</v>
      </c>
      <c r="P267" s="493">
        <v>45949.6214351852</v>
      </c>
      <c r="Q267">
        <v>1</v>
      </c>
      <c r="R267">
        <v>0</v>
      </c>
      <c r="S267">
        <v>0</v>
      </c>
      <c r="T267">
        <v>30</v>
      </c>
      <c r="U267">
        <v>40</v>
      </c>
      <c r="V267">
        <v>11</v>
      </c>
      <c r="W267">
        <v>301</v>
      </c>
      <c r="X267">
        <v>35</v>
      </c>
      <c r="Y267">
        <v>41</v>
      </c>
      <c r="AB267">
        <v>49.929</v>
      </c>
      <c r="AD267" t="s">
        <v>492</v>
      </c>
      <c r="AE267">
        <v>1</v>
      </c>
      <c r="AF267" t="s">
        <v>493</v>
      </c>
    </row>
    <row r="268" spans="1:32">
      <c r="A268">
        <v>317016</v>
      </c>
      <c r="B268">
        <v>5170</v>
      </c>
      <c r="C268" t="s">
        <v>72</v>
      </c>
      <c r="D268">
        <v>1617</v>
      </c>
      <c r="E268" t="s">
        <v>580</v>
      </c>
      <c r="F268" t="s">
        <v>581</v>
      </c>
      <c r="G268">
        <v>1</v>
      </c>
      <c r="H268" t="s">
        <v>491</v>
      </c>
      <c r="I268" t="s">
        <v>91</v>
      </c>
      <c r="J268">
        <v>30</v>
      </c>
      <c r="K268">
        <v>5</v>
      </c>
      <c r="L268">
        <v>10</v>
      </c>
      <c r="M268">
        <v>2</v>
      </c>
      <c r="N268">
        <v>658</v>
      </c>
      <c r="O268" s="493">
        <v>45945.4427199074</v>
      </c>
      <c r="P268" s="493">
        <v>45945.4560300926</v>
      </c>
      <c r="Q268">
        <v>1</v>
      </c>
      <c r="R268">
        <v>0</v>
      </c>
      <c r="S268">
        <v>0</v>
      </c>
      <c r="T268">
        <v>6</v>
      </c>
      <c r="U268">
        <v>125</v>
      </c>
      <c r="V268">
        <v>82</v>
      </c>
      <c r="W268">
        <v>253</v>
      </c>
      <c r="X268">
        <v>86</v>
      </c>
      <c r="Y268">
        <v>99</v>
      </c>
      <c r="AB268">
        <v>173.535</v>
      </c>
      <c r="AD268" t="s">
        <v>582</v>
      </c>
      <c r="AE268">
        <v>1</v>
      </c>
      <c r="AF268" t="s">
        <v>583</v>
      </c>
    </row>
    <row r="269" spans="1:32">
      <c r="A269">
        <v>317017</v>
      </c>
      <c r="B269">
        <v>5170</v>
      </c>
      <c r="C269" t="s">
        <v>72</v>
      </c>
      <c r="D269">
        <v>1617</v>
      </c>
      <c r="E269" t="s">
        <v>580</v>
      </c>
      <c r="F269" t="s">
        <v>581</v>
      </c>
      <c r="G269">
        <v>1</v>
      </c>
      <c r="H269" t="s">
        <v>491</v>
      </c>
      <c r="I269" t="s">
        <v>98</v>
      </c>
      <c r="J269">
        <v>31</v>
      </c>
      <c r="K269">
        <v>5</v>
      </c>
      <c r="L269">
        <v>10</v>
      </c>
      <c r="M269">
        <v>2</v>
      </c>
      <c r="N269">
        <v>640</v>
      </c>
      <c r="O269" s="493">
        <v>45945.4440162037</v>
      </c>
      <c r="P269" s="493">
        <v>45945.4576851852</v>
      </c>
      <c r="Q269">
        <v>1</v>
      </c>
      <c r="R269">
        <v>0</v>
      </c>
      <c r="S269">
        <v>0</v>
      </c>
      <c r="T269">
        <v>6</v>
      </c>
      <c r="U269">
        <v>101</v>
      </c>
      <c r="V269">
        <v>98</v>
      </c>
      <c r="W269">
        <v>106</v>
      </c>
      <c r="X269">
        <v>100</v>
      </c>
      <c r="Y269">
        <v>111</v>
      </c>
      <c r="AB269">
        <v>143.066</v>
      </c>
      <c r="AD269" t="s">
        <v>582</v>
      </c>
      <c r="AE269">
        <v>1</v>
      </c>
      <c r="AF269" t="s">
        <v>583</v>
      </c>
    </row>
    <row r="270" spans="1:32">
      <c r="A270">
        <v>317018</v>
      </c>
      <c r="B270">
        <v>5170</v>
      </c>
      <c r="C270" t="s">
        <v>72</v>
      </c>
      <c r="D270">
        <v>1617</v>
      </c>
      <c r="E270" t="s">
        <v>580</v>
      </c>
      <c r="F270" t="s">
        <v>581</v>
      </c>
      <c r="G270">
        <v>1</v>
      </c>
      <c r="H270" t="s">
        <v>491</v>
      </c>
      <c r="I270" t="s">
        <v>101</v>
      </c>
      <c r="J270">
        <v>32</v>
      </c>
      <c r="K270">
        <v>5</v>
      </c>
      <c r="L270">
        <v>10</v>
      </c>
      <c r="M270">
        <v>2</v>
      </c>
      <c r="N270">
        <v>104</v>
      </c>
      <c r="O270" s="493">
        <v>45945.4454861111</v>
      </c>
      <c r="P270" s="493">
        <v>45945.4596759259</v>
      </c>
      <c r="Q270">
        <v>1</v>
      </c>
      <c r="R270">
        <v>0</v>
      </c>
      <c r="S270">
        <v>0</v>
      </c>
      <c r="T270">
        <v>30</v>
      </c>
      <c r="U270">
        <v>79</v>
      </c>
      <c r="V270">
        <v>63</v>
      </c>
      <c r="W270">
        <v>114</v>
      </c>
      <c r="X270">
        <v>63</v>
      </c>
      <c r="Y270">
        <v>56</v>
      </c>
      <c r="AB270">
        <v>155.494</v>
      </c>
      <c r="AD270" t="s">
        <v>582</v>
      </c>
      <c r="AE270">
        <v>1</v>
      </c>
      <c r="AF270" t="s">
        <v>583</v>
      </c>
    </row>
    <row r="271" spans="1:32">
      <c r="A271">
        <v>317015</v>
      </c>
      <c r="B271">
        <v>5170</v>
      </c>
      <c r="C271" t="s">
        <v>72</v>
      </c>
      <c r="D271">
        <v>1617</v>
      </c>
      <c r="E271" t="s">
        <v>584</v>
      </c>
      <c r="F271" t="s">
        <v>581</v>
      </c>
      <c r="G271">
        <v>1</v>
      </c>
      <c r="H271" t="s">
        <v>491</v>
      </c>
      <c r="I271" t="s">
        <v>101</v>
      </c>
      <c r="J271">
        <v>32</v>
      </c>
      <c r="K271">
        <v>5</v>
      </c>
      <c r="L271">
        <v>10</v>
      </c>
      <c r="M271">
        <v>2</v>
      </c>
      <c r="N271">
        <v>104</v>
      </c>
      <c r="O271" s="493">
        <v>45945.383599537</v>
      </c>
      <c r="P271" s="493">
        <v>45945.4176851852</v>
      </c>
      <c r="Q271">
        <v>1</v>
      </c>
      <c r="R271">
        <v>0</v>
      </c>
      <c r="S271">
        <v>0</v>
      </c>
      <c r="T271">
        <v>30</v>
      </c>
      <c r="U271">
        <v>111</v>
      </c>
      <c r="V271">
        <v>68</v>
      </c>
      <c r="W271">
        <v>211</v>
      </c>
      <c r="X271">
        <v>90</v>
      </c>
      <c r="Y271">
        <v>56</v>
      </c>
      <c r="AB271">
        <v>155.494</v>
      </c>
      <c r="AD271" t="s">
        <v>585</v>
      </c>
      <c r="AE271">
        <v>1</v>
      </c>
      <c r="AF271" t="s">
        <v>583</v>
      </c>
    </row>
    <row r="272" spans="1:32">
      <c r="A272">
        <v>317013</v>
      </c>
      <c r="B272">
        <v>5170</v>
      </c>
      <c r="C272" t="s">
        <v>72</v>
      </c>
      <c r="D272">
        <v>1617</v>
      </c>
      <c r="E272" t="s">
        <v>584</v>
      </c>
      <c r="F272" t="s">
        <v>581</v>
      </c>
      <c r="G272">
        <v>1</v>
      </c>
      <c r="H272" t="s">
        <v>491</v>
      </c>
      <c r="I272" t="s">
        <v>91</v>
      </c>
      <c r="J272">
        <v>30</v>
      </c>
      <c r="K272">
        <v>5</v>
      </c>
      <c r="L272">
        <v>10</v>
      </c>
      <c r="M272">
        <v>2</v>
      </c>
      <c r="N272">
        <v>658</v>
      </c>
      <c r="O272" s="493">
        <v>45945.3753356481</v>
      </c>
      <c r="P272" s="493">
        <v>45945.4122800926</v>
      </c>
      <c r="Q272">
        <v>1</v>
      </c>
      <c r="R272">
        <v>0</v>
      </c>
      <c r="S272">
        <v>0</v>
      </c>
      <c r="T272">
        <v>6</v>
      </c>
      <c r="U272">
        <v>203</v>
      </c>
      <c r="V272">
        <v>90</v>
      </c>
      <c r="W272">
        <v>491</v>
      </c>
      <c r="X272">
        <v>152</v>
      </c>
      <c r="Y272">
        <v>99</v>
      </c>
      <c r="AB272">
        <v>173.535</v>
      </c>
      <c r="AD272" t="s">
        <v>585</v>
      </c>
      <c r="AE272">
        <v>1</v>
      </c>
      <c r="AF272" t="s">
        <v>583</v>
      </c>
    </row>
    <row r="273" spans="1:32">
      <c r="A273">
        <v>317014</v>
      </c>
      <c r="B273">
        <v>5170</v>
      </c>
      <c r="C273" t="s">
        <v>72</v>
      </c>
      <c r="D273">
        <v>1617</v>
      </c>
      <c r="E273" t="s">
        <v>584</v>
      </c>
      <c r="F273" t="s">
        <v>581</v>
      </c>
      <c r="G273">
        <v>1</v>
      </c>
      <c r="H273" t="s">
        <v>491</v>
      </c>
      <c r="I273" t="s">
        <v>98</v>
      </c>
      <c r="J273">
        <v>31</v>
      </c>
      <c r="K273">
        <v>5</v>
      </c>
      <c r="L273">
        <v>10</v>
      </c>
      <c r="M273">
        <v>2</v>
      </c>
      <c r="N273">
        <v>640</v>
      </c>
      <c r="O273" s="493">
        <v>45945.3766666667</v>
      </c>
      <c r="P273" s="493">
        <v>45945.4137268519</v>
      </c>
      <c r="Q273">
        <v>1</v>
      </c>
      <c r="R273">
        <v>0</v>
      </c>
      <c r="S273">
        <v>0</v>
      </c>
      <c r="T273">
        <v>6</v>
      </c>
      <c r="U273">
        <v>125</v>
      </c>
      <c r="V273">
        <v>101</v>
      </c>
      <c r="W273">
        <v>205</v>
      </c>
      <c r="X273">
        <v>107</v>
      </c>
      <c r="Y273">
        <v>111</v>
      </c>
      <c r="AB273">
        <v>143.066</v>
      </c>
      <c r="AD273" t="s">
        <v>585</v>
      </c>
      <c r="AE273">
        <v>1</v>
      </c>
      <c r="AF273" t="s">
        <v>583</v>
      </c>
    </row>
    <row r="274" spans="1:32">
      <c r="A274">
        <v>317023</v>
      </c>
      <c r="B274">
        <v>5170</v>
      </c>
      <c r="C274" t="s">
        <v>72</v>
      </c>
      <c r="D274">
        <v>1618</v>
      </c>
      <c r="E274" t="s">
        <v>580</v>
      </c>
      <c r="F274" t="s">
        <v>581</v>
      </c>
      <c r="G274">
        <v>1</v>
      </c>
      <c r="H274" t="s">
        <v>494</v>
      </c>
      <c r="I274" t="s">
        <v>98</v>
      </c>
      <c r="J274">
        <v>31</v>
      </c>
      <c r="K274">
        <v>5</v>
      </c>
      <c r="L274">
        <v>10</v>
      </c>
      <c r="M274">
        <v>2</v>
      </c>
      <c r="N274">
        <v>426</v>
      </c>
      <c r="O274" s="493">
        <v>45945.6439236111</v>
      </c>
      <c r="P274" s="493">
        <v>45945.6602314815</v>
      </c>
      <c r="Q274">
        <v>1</v>
      </c>
      <c r="R274">
        <v>0</v>
      </c>
      <c r="S274">
        <v>0</v>
      </c>
      <c r="T274">
        <v>6</v>
      </c>
      <c r="U274">
        <v>72</v>
      </c>
      <c r="V274">
        <v>70</v>
      </c>
      <c r="W274">
        <v>80</v>
      </c>
      <c r="X274">
        <v>70</v>
      </c>
      <c r="Y274">
        <v>73</v>
      </c>
      <c r="AB274">
        <v>98.251</v>
      </c>
      <c r="AD274" t="s">
        <v>582</v>
      </c>
      <c r="AE274">
        <v>1</v>
      </c>
      <c r="AF274" t="s">
        <v>583</v>
      </c>
    </row>
    <row r="275" spans="1:32">
      <c r="A275">
        <v>317024</v>
      </c>
      <c r="B275">
        <v>5170</v>
      </c>
      <c r="C275" t="s">
        <v>72</v>
      </c>
      <c r="D275">
        <v>1618</v>
      </c>
      <c r="E275" t="s">
        <v>580</v>
      </c>
      <c r="F275" t="s">
        <v>581</v>
      </c>
      <c r="G275">
        <v>1</v>
      </c>
      <c r="H275" t="s">
        <v>494</v>
      </c>
      <c r="I275" t="s">
        <v>101</v>
      </c>
      <c r="J275">
        <v>32</v>
      </c>
      <c r="K275">
        <v>5</v>
      </c>
      <c r="L275">
        <v>10</v>
      </c>
      <c r="M275">
        <v>2</v>
      </c>
      <c r="N275">
        <v>52</v>
      </c>
      <c r="O275" s="493">
        <v>45945.6474421296</v>
      </c>
      <c r="P275" s="493">
        <v>45945.6701041667</v>
      </c>
      <c r="Q275">
        <v>1</v>
      </c>
      <c r="R275">
        <v>0</v>
      </c>
      <c r="S275">
        <v>0</v>
      </c>
      <c r="T275">
        <v>30</v>
      </c>
      <c r="U275">
        <v>184</v>
      </c>
      <c r="V275">
        <v>56</v>
      </c>
      <c r="W275">
        <v>385</v>
      </c>
      <c r="X275">
        <v>172</v>
      </c>
      <c r="Y275">
        <v>60</v>
      </c>
      <c r="AB275">
        <v>83.928</v>
      </c>
      <c r="AD275" t="s">
        <v>582</v>
      </c>
      <c r="AE275">
        <v>1</v>
      </c>
      <c r="AF275" t="s">
        <v>583</v>
      </c>
    </row>
    <row r="276" spans="1:32">
      <c r="A276">
        <v>317022</v>
      </c>
      <c r="B276">
        <v>5170</v>
      </c>
      <c r="C276" t="s">
        <v>72</v>
      </c>
      <c r="D276">
        <v>1618</v>
      </c>
      <c r="E276" t="s">
        <v>580</v>
      </c>
      <c r="F276" t="s">
        <v>581</v>
      </c>
      <c r="G276">
        <v>1</v>
      </c>
      <c r="H276" t="s">
        <v>494</v>
      </c>
      <c r="I276" t="s">
        <v>91</v>
      </c>
      <c r="J276">
        <v>30</v>
      </c>
      <c r="K276">
        <v>5</v>
      </c>
      <c r="L276">
        <v>10</v>
      </c>
      <c r="M276">
        <v>2</v>
      </c>
      <c r="N276">
        <v>550</v>
      </c>
      <c r="O276" s="493">
        <v>45945.6429282407</v>
      </c>
      <c r="P276" s="493">
        <v>45945.6593402778</v>
      </c>
      <c r="Q276">
        <v>1</v>
      </c>
      <c r="R276">
        <v>0</v>
      </c>
      <c r="S276">
        <v>0</v>
      </c>
      <c r="T276">
        <v>6</v>
      </c>
      <c r="U276">
        <v>100</v>
      </c>
      <c r="V276">
        <v>82</v>
      </c>
      <c r="W276">
        <v>143</v>
      </c>
      <c r="X276">
        <v>84</v>
      </c>
      <c r="Y276">
        <v>76</v>
      </c>
      <c r="AB276">
        <v>116.743</v>
      </c>
      <c r="AD276" t="s">
        <v>582</v>
      </c>
      <c r="AE276">
        <v>1</v>
      </c>
      <c r="AF276" t="s">
        <v>583</v>
      </c>
    </row>
    <row r="277" spans="1:32">
      <c r="A277">
        <v>317021</v>
      </c>
      <c r="B277">
        <v>5170</v>
      </c>
      <c r="C277" t="s">
        <v>72</v>
      </c>
      <c r="D277">
        <v>1618</v>
      </c>
      <c r="E277" t="s">
        <v>584</v>
      </c>
      <c r="F277" t="s">
        <v>581</v>
      </c>
      <c r="G277">
        <v>1</v>
      </c>
      <c r="H277" t="s">
        <v>494</v>
      </c>
      <c r="I277" t="s">
        <v>101</v>
      </c>
      <c r="J277">
        <v>32</v>
      </c>
      <c r="K277">
        <v>7</v>
      </c>
      <c r="L277">
        <v>10</v>
      </c>
      <c r="M277">
        <v>2</v>
      </c>
      <c r="N277">
        <v>52</v>
      </c>
      <c r="O277" s="493">
        <v>45945.4985648148</v>
      </c>
      <c r="P277" s="493">
        <v>45945.6255324074</v>
      </c>
      <c r="Q277">
        <v>1</v>
      </c>
      <c r="R277">
        <v>0</v>
      </c>
      <c r="S277">
        <v>0</v>
      </c>
      <c r="T277">
        <v>30</v>
      </c>
      <c r="U277">
        <v>157</v>
      </c>
      <c r="V277">
        <v>10</v>
      </c>
      <c r="W277">
        <v>260</v>
      </c>
      <c r="X277">
        <v>134</v>
      </c>
      <c r="Y277">
        <v>60</v>
      </c>
      <c r="AB277">
        <v>83.928</v>
      </c>
      <c r="AD277" t="s">
        <v>585</v>
      </c>
      <c r="AE277">
        <v>1</v>
      </c>
      <c r="AF277" t="s">
        <v>583</v>
      </c>
    </row>
    <row r="278" spans="1:32">
      <c r="A278">
        <v>317020</v>
      </c>
      <c r="B278">
        <v>5170</v>
      </c>
      <c r="C278" t="s">
        <v>72</v>
      </c>
      <c r="D278">
        <v>1618</v>
      </c>
      <c r="E278" t="s">
        <v>584</v>
      </c>
      <c r="F278" t="s">
        <v>581</v>
      </c>
      <c r="G278">
        <v>1</v>
      </c>
      <c r="H278" t="s">
        <v>494</v>
      </c>
      <c r="I278" t="s">
        <v>98</v>
      </c>
      <c r="J278">
        <v>31</v>
      </c>
      <c r="K278">
        <v>5</v>
      </c>
      <c r="L278">
        <v>10</v>
      </c>
      <c r="M278">
        <v>2</v>
      </c>
      <c r="N278">
        <v>426</v>
      </c>
      <c r="O278" s="493">
        <v>45945.4933333333</v>
      </c>
      <c r="P278" s="493">
        <v>45945.6186111111</v>
      </c>
      <c r="Q278">
        <v>1</v>
      </c>
      <c r="R278">
        <v>0</v>
      </c>
      <c r="S278">
        <v>0</v>
      </c>
      <c r="T278">
        <v>6</v>
      </c>
      <c r="U278">
        <v>93</v>
      </c>
      <c r="V278">
        <v>70</v>
      </c>
      <c r="W278">
        <v>174</v>
      </c>
      <c r="X278">
        <v>73</v>
      </c>
      <c r="Y278">
        <v>73</v>
      </c>
      <c r="AB278">
        <v>98.251</v>
      </c>
      <c r="AD278" t="s">
        <v>585</v>
      </c>
      <c r="AE278">
        <v>1</v>
      </c>
      <c r="AF278" t="s">
        <v>583</v>
      </c>
    </row>
    <row r="279" spans="1:32">
      <c r="A279">
        <v>317019</v>
      </c>
      <c r="B279">
        <v>5170</v>
      </c>
      <c r="C279" t="s">
        <v>72</v>
      </c>
      <c r="D279">
        <v>1618</v>
      </c>
      <c r="E279" t="s">
        <v>584</v>
      </c>
      <c r="F279" t="s">
        <v>581</v>
      </c>
      <c r="G279">
        <v>1</v>
      </c>
      <c r="H279" t="s">
        <v>494</v>
      </c>
      <c r="I279" t="s">
        <v>91</v>
      </c>
      <c r="J279">
        <v>30</v>
      </c>
      <c r="K279">
        <v>5</v>
      </c>
      <c r="L279">
        <v>10</v>
      </c>
      <c r="M279">
        <v>2</v>
      </c>
      <c r="N279">
        <v>550</v>
      </c>
      <c r="O279" s="493">
        <v>45945.49125</v>
      </c>
      <c r="P279" s="493">
        <v>45945.6177314815</v>
      </c>
      <c r="Q279">
        <v>1</v>
      </c>
      <c r="R279">
        <v>0</v>
      </c>
      <c r="S279">
        <v>0</v>
      </c>
      <c r="T279">
        <v>6</v>
      </c>
      <c r="U279">
        <v>125</v>
      </c>
      <c r="V279">
        <v>84</v>
      </c>
      <c r="W279">
        <v>279</v>
      </c>
      <c r="X279">
        <v>88</v>
      </c>
      <c r="Y279">
        <v>76</v>
      </c>
      <c r="AB279">
        <v>116.743</v>
      </c>
      <c r="AD279" t="s">
        <v>585</v>
      </c>
      <c r="AE279">
        <v>1</v>
      </c>
      <c r="AF279" t="s">
        <v>583</v>
      </c>
    </row>
    <row r="280" spans="1:32">
      <c r="A280">
        <v>317212</v>
      </c>
      <c r="B280">
        <v>5170</v>
      </c>
      <c r="C280" t="s">
        <v>72</v>
      </c>
      <c r="D280">
        <v>1618</v>
      </c>
      <c r="E280" t="s">
        <v>580</v>
      </c>
      <c r="F280" t="s">
        <v>581</v>
      </c>
      <c r="G280">
        <v>1</v>
      </c>
      <c r="H280" t="s">
        <v>494</v>
      </c>
      <c r="I280" t="s">
        <v>541</v>
      </c>
      <c r="J280">
        <v>40</v>
      </c>
      <c r="K280">
        <v>5</v>
      </c>
      <c r="L280">
        <v>10</v>
      </c>
      <c r="M280">
        <v>2</v>
      </c>
      <c r="N280">
        <v>6</v>
      </c>
      <c r="O280" s="493">
        <v>45945.6429282407</v>
      </c>
      <c r="P280" s="493">
        <v>45945.6701041667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582</v>
      </c>
      <c r="AE280">
        <v>1</v>
      </c>
      <c r="AF280" t="s">
        <v>583</v>
      </c>
    </row>
    <row r="281" spans="1:32">
      <c r="A281">
        <v>317211</v>
      </c>
      <c r="B281">
        <v>5170</v>
      </c>
      <c r="C281" t="s">
        <v>72</v>
      </c>
      <c r="D281">
        <v>1618</v>
      </c>
      <c r="E281" t="s">
        <v>584</v>
      </c>
      <c r="F281" t="s">
        <v>581</v>
      </c>
      <c r="G281">
        <v>1</v>
      </c>
      <c r="H281" t="s">
        <v>494</v>
      </c>
      <c r="I281" t="s">
        <v>541</v>
      </c>
      <c r="J281">
        <v>40</v>
      </c>
      <c r="K281">
        <v>7</v>
      </c>
      <c r="L281">
        <v>10</v>
      </c>
      <c r="M281">
        <v>2</v>
      </c>
      <c r="N281">
        <v>6</v>
      </c>
      <c r="O281" s="493">
        <v>45945.49125</v>
      </c>
      <c r="P281" s="493">
        <v>45945.6255324074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585</v>
      </c>
      <c r="AE281">
        <v>1</v>
      </c>
      <c r="AF281" t="s">
        <v>583</v>
      </c>
    </row>
    <row r="282" spans="1:32">
      <c r="A282">
        <v>317582</v>
      </c>
      <c r="B282">
        <v>5170</v>
      </c>
      <c r="C282" t="s">
        <v>72</v>
      </c>
      <c r="D282">
        <v>1623</v>
      </c>
      <c r="E282" t="s">
        <v>586</v>
      </c>
      <c r="F282" t="s">
        <v>496</v>
      </c>
      <c r="G282">
        <v>1</v>
      </c>
      <c r="H282" t="s">
        <v>494</v>
      </c>
      <c r="I282" t="s">
        <v>91</v>
      </c>
      <c r="J282">
        <v>30</v>
      </c>
      <c r="K282">
        <v>220</v>
      </c>
      <c r="L282">
        <v>2640</v>
      </c>
      <c r="M282">
        <v>12</v>
      </c>
      <c r="N282">
        <v>276</v>
      </c>
      <c r="O282" s="493">
        <v>45949.6219328704</v>
      </c>
      <c r="P282" s="493">
        <v>45949.7362268519</v>
      </c>
      <c r="Q282">
        <v>1</v>
      </c>
      <c r="R282">
        <v>0</v>
      </c>
      <c r="S282">
        <v>0</v>
      </c>
      <c r="T282">
        <v>6</v>
      </c>
      <c r="U282">
        <v>32</v>
      </c>
      <c r="V282">
        <v>29</v>
      </c>
      <c r="W282">
        <v>95</v>
      </c>
      <c r="X282">
        <v>30</v>
      </c>
      <c r="Y282">
        <v>34</v>
      </c>
      <c r="AB282">
        <v>64.438</v>
      </c>
      <c r="AD282" t="s">
        <v>496</v>
      </c>
      <c r="AE282">
        <v>1</v>
      </c>
      <c r="AF282" t="s">
        <v>497</v>
      </c>
    </row>
    <row r="283" spans="1:32">
      <c r="A283">
        <v>317583</v>
      </c>
      <c r="B283">
        <v>5170</v>
      </c>
      <c r="C283" t="s">
        <v>72</v>
      </c>
      <c r="D283">
        <v>1623</v>
      </c>
      <c r="E283" t="s">
        <v>586</v>
      </c>
      <c r="F283" t="s">
        <v>496</v>
      </c>
      <c r="G283">
        <v>1</v>
      </c>
      <c r="H283" t="s">
        <v>494</v>
      </c>
      <c r="I283" t="s">
        <v>98</v>
      </c>
      <c r="J283">
        <v>31</v>
      </c>
      <c r="K283">
        <v>219</v>
      </c>
      <c r="L283">
        <v>2640</v>
      </c>
      <c r="M283">
        <v>12</v>
      </c>
      <c r="N283">
        <v>228</v>
      </c>
      <c r="O283" s="493">
        <v>45949.6225231482</v>
      </c>
      <c r="P283" s="493">
        <v>45949.7383796296</v>
      </c>
      <c r="Q283">
        <v>1</v>
      </c>
      <c r="R283">
        <v>0</v>
      </c>
      <c r="S283">
        <v>0</v>
      </c>
      <c r="T283">
        <v>6</v>
      </c>
      <c r="U283">
        <v>42</v>
      </c>
      <c r="V283">
        <v>38</v>
      </c>
      <c r="W283">
        <v>92</v>
      </c>
      <c r="X283">
        <v>41</v>
      </c>
      <c r="Y283">
        <v>39</v>
      </c>
      <c r="AB283">
        <v>49.795</v>
      </c>
      <c r="AD283" t="s">
        <v>496</v>
      </c>
      <c r="AE283">
        <v>1</v>
      </c>
      <c r="AF283" t="s">
        <v>497</v>
      </c>
    </row>
    <row r="284" spans="1:32">
      <c r="A284">
        <v>317625</v>
      </c>
      <c r="B284">
        <v>5170</v>
      </c>
      <c r="C284" t="s">
        <v>72</v>
      </c>
      <c r="D284">
        <v>1625</v>
      </c>
      <c r="E284" t="s">
        <v>586</v>
      </c>
      <c r="F284" t="s">
        <v>496</v>
      </c>
      <c r="G284">
        <v>1</v>
      </c>
      <c r="H284" t="s">
        <v>491</v>
      </c>
      <c r="I284" t="s">
        <v>98</v>
      </c>
      <c r="J284">
        <v>31</v>
      </c>
      <c r="K284">
        <v>217</v>
      </c>
      <c r="L284">
        <v>2640</v>
      </c>
      <c r="M284">
        <v>12</v>
      </c>
      <c r="N284">
        <v>36</v>
      </c>
      <c r="O284" s="493">
        <v>45950.3056828704</v>
      </c>
      <c r="P284" s="493">
        <v>45950.3954166667</v>
      </c>
      <c r="Q284">
        <v>1</v>
      </c>
      <c r="R284">
        <v>0</v>
      </c>
      <c r="S284">
        <v>0</v>
      </c>
      <c r="T284">
        <v>6</v>
      </c>
      <c r="U284">
        <v>11</v>
      </c>
      <c r="V284">
        <v>10</v>
      </c>
      <c r="W284">
        <v>68</v>
      </c>
      <c r="X284">
        <v>11</v>
      </c>
      <c r="Y284">
        <v>15</v>
      </c>
      <c r="AB284">
        <v>9.493</v>
      </c>
      <c r="AD284" t="s">
        <v>496</v>
      </c>
      <c r="AE284">
        <v>1</v>
      </c>
      <c r="AF284" t="s">
        <v>497</v>
      </c>
    </row>
    <row r="285" spans="1:32">
      <c r="A285">
        <v>317626</v>
      </c>
      <c r="B285">
        <v>5170</v>
      </c>
      <c r="C285" t="s">
        <v>72</v>
      </c>
      <c r="D285">
        <v>1625</v>
      </c>
      <c r="E285" t="s">
        <v>586</v>
      </c>
      <c r="F285" t="s">
        <v>496</v>
      </c>
      <c r="G285">
        <v>1</v>
      </c>
      <c r="H285" t="s">
        <v>491</v>
      </c>
      <c r="I285" t="s">
        <v>101</v>
      </c>
      <c r="J285">
        <v>32</v>
      </c>
      <c r="K285">
        <v>221</v>
      </c>
      <c r="L285">
        <v>2640</v>
      </c>
      <c r="M285">
        <v>12</v>
      </c>
      <c r="N285">
        <v>12</v>
      </c>
      <c r="O285" s="493">
        <v>45950.3046875</v>
      </c>
      <c r="P285" s="493">
        <v>45950.3964467593</v>
      </c>
      <c r="Q285">
        <v>1</v>
      </c>
      <c r="R285">
        <v>0</v>
      </c>
      <c r="S285">
        <v>0</v>
      </c>
      <c r="T285">
        <v>30</v>
      </c>
      <c r="U285">
        <v>18</v>
      </c>
      <c r="V285">
        <v>17</v>
      </c>
      <c r="W285">
        <v>70</v>
      </c>
      <c r="X285">
        <v>18</v>
      </c>
      <c r="Y285">
        <v>20</v>
      </c>
      <c r="AB285">
        <v>27.277</v>
      </c>
      <c r="AD285" t="s">
        <v>496</v>
      </c>
      <c r="AE285">
        <v>1</v>
      </c>
      <c r="AF285" t="s">
        <v>497</v>
      </c>
    </row>
    <row r="286" spans="1:32">
      <c r="A286">
        <v>317624</v>
      </c>
      <c r="B286">
        <v>5170</v>
      </c>
      <c r="C286" t="s">
        <v>72</v>
      </c>
      <c r="D286">
        <v>1625</v>
      </c>
      <c r="E286" t="s">
        <v>586</v>
      </c>
      <c r="F286" t="s">
        <v>496</v>
      </c>
      <c r="G286">
        <v>1</v>
      </c>
      <c r="H286" t="s">
        <v>491</v>
      </c>
      <c r="I286" t="s">
        <v>91</v>
      </c>
      <c r="J286">
        <v>30</v>
      </c>
      <c r="K286">
        <v>2</v>
      </c>
      <c r="L286">
        <v>2640</v>
      </c>
      <c r="M286">
        <v>12</v>
      </c>
      <c r="N286">
        <v>36</v>
      </c>
      <c r="O286" s="493">
        <v>45950.3039351852</v>
      </c>
      <c r="P286" s="493">
        <v>45950.3591782407</v>
      </c>
      <c r="Q286">
        <v>1</v>
      </c>
      <c r="R286">
        <v>0</v>
      </c>
      <c r="S286">
        <v>0</v>
      </c>
      <c r="T286">
        <v>6</v>
      </c>
      <c r="U286">
        <v>13</v>
      </c>
      <c r="V286">
        <v>10</v>
      </c>
      <c r="W286">
        <v>16</v>
      </c>
      <c r="X286">
        <v>13</v>
      </c>
      <c r="Y286">
        <v>15</v>
      </c>
      <c r="AB286">
        <v>12.555</v>
      </c>
      <c r="AD286" t="s">
        <v>496</v>
      </c>
      <c r="AE286">
        <v>1</v>
      </c>
      <c r="AF286" t="s">
        <v>497</v>
      </c>
    </row>
    <row r="287" spans="1:32">
      <c r="A287">
        <v>317628</v>
      </c>
      <c r="B287">
        <v>5170</v>
      </c>
      <c r="C287" t="s">
        <v>72</v>
      </c>
      <c r="D287">
        <v>1628</v>
      </c>
      <c r="E287">
        <v>4016607716</v>
      </c>
      <c r="F287" t="s">
        <v>587</v>
      </c>
      <c r="G287">
        <v>1</v>
      </c>
      <c r="H287" t="s">
        <v>491</v>
      </c>
      <c r="I287" t="s">
        <v>98</v>
      </c>
      <c r="J287">
        <v>31</v>
      </c>
      <c r="K287">
        <v>12</v>
      </c>
      <c r="L287">
        <v>450</v>
      </c>
      <c r="M287">
        <v>9</v>
      </c>
      <c r="N287">
        <v>81</v>
      </c>
      <c r="O287" s="493">
        <v>45950.474537037</v>
      </c>
      <c r="P287" s="493">
        <v>45950.5177314815</v>
      </c>
      <c r="Q287">
        <v>1</v>
      </c>
      <c r="R287">
        <v>0</v>
      </c>
      <c r="S287">
        <v>1</v>
      </c>
      <c r="T287">
        <v>6</v>
      </c>
      <c r="U287">
        <v>18</v>
      </c>
      <c r="V287">
        <v>14</v>
      </c>
      <c r="W287">
        <v>38</v>
      </c>
      <c r="X287">
        <v>15.5</v>
      </c>
      <c r="AB287">
        <v>23.102</v>
      </c>
      <c r="AD287" t="s">
        <v>588</v>
      </c>
      <c r="AE287">
        <v>1</v>
      </c>
      <c r="AF287">
        <v>92420292</v>
      </c>
    </row>
    <row r="288" spans="1:32">
      <c r="A288">
        <v>317627</v>
      </c>
      <c r="B288">
        <v>5170</v>
      </c>
      <c r="C288" t="s">
        <v>72</v>
      </c>
      <c r="D288">
        <v>1628</v>
      </c>
      <c r="E288">
        <v>4016607716</v>
      </c>
      <c r="F288" t="s">
        <v>587</v>
      </c>
      <c r="G288">
        <v>1</v>
      </c>
      <c r="H288" t="s">
        <v>491</v>
      </c>
      <c r="I288" t="s">
        <v>91</v>
      </c>
      <c r="J288">
        <v>30</v>
      </c>
      <c r="K288">
        <v>14</v>
      </c>
      <c r="L288">
        <v>450</v>
      </c>
      <c r="M288">
        <v>9</v>
      </c>
      <c r="N288">
        <v>117</v>
      </c>
      <c r="O288" s="493">
        <v>45950.4742592593</v>
      </c>
      <c r="P288" s="493">
        <v>45950.5172222222</v>
      </c>
      <c r="Q288">
        <v>1</v>
      </c>
      <c r="R288">
        <v>0</v>
      </c>
      <c r="S288">
        <v>1</v>
      </c>
      <c r="T288">
        <v>6</v>
      </c>
      <c r="U288">
        <v>62</v>
      </c>
      <c r="V288">
        <v>19</v>
      </c>
      <c r="W288">
        <v>317</v>
      </c>
      <c r="X288">
        <v>33</v>
      </c>
      <c r="AB288">
        <v>33.248</v>
      </c>
      <c r="AD288" t="s">
        <v>588</v>
      </c>
      <c r="AE288">
        <v>1</v>
      </c>
      <c r="AF288">
        <v>92420292</v>
      </c>
    </row>
    <row r="289" spans="1:32">
      <c r="A289">
        <v>317629</v>
      </c>
      <c r="B289">
        <v>5170</v>
      </c>
      <c r="C289" t="s">
        <v>72</v>
      </c>
      <c r="D289">
        <v>1628</v>
      </c>
      <c r="E289">
        <v>4016607716</v>
      </c>
      <c r="F289" t="s">
        <v>587</v>
      </c>
      <c r="G289">
        <v>1</v>
      </c>
      <c r="H289" t="s">
        <v>491</v>
      </c>
      <c r="I289" t="s">
        <v>101</v>
      </c>
      <c r="J289">
        <v>32</v>
      </c>
      <c r="K289">
        <v>50</v>
      </c>
      <c r="L289">
        <v>450</v>
      </c>
      <c r="M289">
        <v>9</v>
      </c>
      <c r="N289">
        <v>36</v>
      </c>
      <c r="O289" s="493">
        <v>45950.4762615741</v>
      </c>
      <c r="P289" s="493">
        <v>45950.5546643519</v>
      </c>
      <c r="Q289">
        <v>1</v>
      </c>
      <c r="R289">
        <v>0</v>
      </c>
      <c r="S289">
        <v>2</v>
      </c>
      <c r="T289">
        <v>30</v>
      </c>
      <c r="U289">
        <v>29</v>
      </c>
      <c r="V289">
        <v>27</v>
      </c>
      <c r="W289">
        <v>130</v>
      </c>
      <c r="X289">
        <v>27</v>
      </c>
      <c r="Z289">
        <v>27</v>
      </c>
      <c r="AB289">
        <v>80.223</v>
      </c>
      <c r="AD289" t="s">
        <v>588</v>
      </c>
      <c r="AE289">
        <v>1</v>
      </c>
      <c r="AF289">
        <v>92420292</v>
      </c>
    </row>
    <row r="290" spans="1:32">
      <c r="A290">
        <v>317631</v>
      </c>
      <c r="B290">
        <v>5170</v>
      </c>
      <c r="C290" t="s">
        <v>72</v>
      </c>
      <c r="D290">
        <v>1629</v>
      </c>
      <c r="E290">
        <v>4016607716</v>
      </c>
      <c r="F290" t="s">
        <v>587</v>
      </c>
      <c r="G290">
        <v>1</v>
      </c>
      <c r="H290" t="s">
        <v>494</v>
      </c>
      <c r="I290" t="s">
        <v>98</v>
      </c>
      <c r="J290">
        <v>31</v>
      </c>
      <c r="K290">
        <v>10</v>
      </c>
      <c r="L290">
        <v>450</v>
      </c>
      <c r="M290">
        <v>9</v>
      </c>
      <c r="N290">
        <v>180</v>
      </c>
      <c r="O290" s="493">
        <v>45950.6696180556</v>
      </c>
      <c r="P290" s="493">
        <v>45950.7956597222</v>
      </c>
      <c r="Q290">
        <v>1</v>
      </c>
      <c r="R290">
        <v>0</v>
      </c>
      <c r="S290">
        <v>1</v>
      </c>
      <c r="T290">
        <v>6</v>
      </c>
      <c r="U290">
        <v>53</v>
      </c>
      <c r="V290">
        <v>42</v>
      </c>
      <c r="W290">
        <v>74</v>
      </c>
      <c r="X290">
        <v>51</v>
      </c>
      <c r="AB290">
        <v>42.439</v>
      </c>
      <c r="AD290" t="s">
        <v>588</v>
      </c>
      <c r="AE290">
        <v>1</v>
      </c>
      <c r="AF290">
        <v>92420292</v>
      </c>
    </row>
    <row r="291" spans="1:32">
      <c r="A291">
        <v>317630</v>
      </c>
      <c r="B291">
        <v>5170</v>
      </c>
      <c r="C291" t="s">
        <v>72</v>
      </c>
      <c r="D291">
        <v>1629</v>
      </c>
      <c r="E291">
        <v>4016607716</v>
      </c>
      <c r="F291" t="s">
        <v>587</v>
      </c>
      <c r="G291">
        <v>1</v>
      </c>
      <c r="H291" t="s">
        <v>494</v>
      </c>
      <c r="I291" t="s">
        <v>91</v>
      </c>
      <c r="J291">
        <v>30</v>
      </c>
      <c r="K291">
        <v>21</v>
      </c>
      <c r="L291">
        <v>450</v>
      </c>
      <c r="M291">
        <v>9</v>
      </c>
      <c r="N291">
        <v>189</v>
      </c>
      <c r="O291" s="493">
        <v>45950.6316666667</v>
      </c>
      <c r="P291" s="493">
        <v>45950.7934490741</v>
      </c>
      <c r="Q291">
        <v>1</v>
      </c>
      <c r="R291">
        <v>0</v>
      </c>
      <c r="S291">
        <v>1</v>
      </c>
      <c r="T291">
        <v>6</v>
      </c>
      <c r="U291">
        <v>58</v>
      </c>
      <c r="V291">
        <v>10</v>
      </c>
      <c r="W291">
        <v>299</v>
      </c>
      <c r="X291">
        <v>51</v>
      </c>
      <c r="AB291">
        <v>39.831</v>
      </c>
      <c r="AD291" t="s">
        <v>588</v>
      </c>
      <c r="AE291">
        <v>1</v>
      </c>
      <c r="AF291">
        <v>92420292</v>
      </c>
    </row>
    <row r="292" spans="1:32">
      <c r="A292">
        <v>317632</v>
      </c>
      <c r="B292">
        <v>5170</v>
      </c>
      <c r="C292" t="s">
        <v>72</v>
      </c>
      <c r="D292">
        <v>1629</v>
      </c>
      <c r="E292">
        <v>4016607716</v>
      </c>
      <c r="F292" t="s">
        <v>587</v>
      </c>
      <c r="G292">
        <v>1</v>
      </c>
      <c r="H292" t="s">
        <v>494</v>
      </c>
      <c r="I292" t="s">
        <v>101</v>
      </c>
      <c r="J292">
        <v>32</v>
      </c>
      <c r="K292">
        <v>3</v>
      </c>
      <c r="L292">
        <v>450</v>
      </c>
      <c r="M292">
        <v>9</v>
      </c>
      <c r="N292">
        <v>54</v>
      </c>
      <c r="O292" s="493">
        <v>45950.7109375</v>
      </c>
      <c r="P292" s="493">
        <v>45950.7294328704</v>
      </c>
      <c r="Q292">
        <v>1</v>
      </c>
      <c r="R292">
        <v>0</v>
      </c>
      <c r="S292">
        <v>1</v>
      </c>
      <c r="T292">
        <v>30</v>
      </c>
      <c r="U292">
        <v>65</v>
      </c>
      <c r="V292">
        <v>47</v>
      </c>
      <c r="W292">
        <v>102</v>
      </c>
      <c r="X292">
        <v>47</v>
      </c>
      <c r="AB292">
        <v>119.162</v>
      </c>
      <c r="AD292" t="s">
        <v>588</v>
      </c>
      <c r="AE292">
        <v>1</v>
      </c>
      <c r="AF292">
        <v>92420292</v>
      </c>
    </row>
    <row r="293" spans="1:32">
      <c r="A293">
        <v>317589</v>
      </c>
      <c r="B293">
        <v>5170</v>
      </c>
      <c r="C293" t="s">
        <v>72</v>
      </c>
      <c r="D293">
        <v>1637</v>
      </c>
      <c r="E293">
        <v>4016637835</v>
      </c>
      <c r="F293" t="s">
        <v>589</v>
      </c>
      <c r="G293">
        <v>1</v>
      </c>
      <c r="H293" t="s">
        <v>491</v>
      </c>
      <c r="I293" t="s">
        <v>98</v>
      </c>
      <c r="J293">
        <v>31</v>
      </c>
      <c r="K293">
        <v>4</v>
      </c>
      <c r="L293">
        <v>96</v>
      </c>
      <c r="M293">
        <v>24</v>
      </c>
      <c r="N293">
        <v>240</v>
      </c>
      <c r="O293" s="493">
        <v>45949.7442939815</v>
      </c>
      <c r="P293" s="493">
        <v>45949.7471527778</v>
      </c>
      <c r="Q293">
        <v>1</v>
      </c>
      <c r="R293">
        <v>0</v>
      </c>
      <c r="S293">
        <v>0</v>
      </c>
      <c r="T293">
        <v>6</v>
      </c>
      <c r="U293">
        <v>38</v>
      </c>
      <c r="V293">
        <v>35</v>
      </c>
      <c r="W293">
        <v>42</v>
      </c>
      <c r="X293">
        <v>36.5</v>
      </c>
      <c r="Y293">
        <v>41</v>
      </c>
      <c r="AB293">
        <v>67.973</v>
      </c>
      <c r="AD293" t="s">
        <v>590</v>
      </c>
      <c r="AE293">
        <v>1</v>
      </c>
      <c r="AF293" t="s">
        <v>591</v>
      </c>
    </row>
    <row r="294" spans="1:32">
      <c r="A294">
        <v>317588</v>
      </c>
      <c r="B294">
        <v>5170</v>
      </c>
      <c r="C294" t="s">
        <v>72</v>
      </c>
      <c r="D294">
        <v>1637</v>
      </c>
      <c r="E294">
        <v>4016637835</v>
      </c>
      <c r="F294" t="s">
        <v>589</v>
      </c>
      <c r="G294">
        <v>1</v>
      </c>
      <c r="H294" t="s">
        <v>491</v>
      </c>
      <c r="I294" t="s">
        <v>91</v>
      </c>
      <c r="J294">
        <v>30</v>
      </c>
      <c r="K294">
        <v>4</v>
      </c>
      <c r="L294">
        <v>96</v>
      </c>
      <c r="M294">
        <v>24</v>
      </c>
      <c r="N294">
        <v>264</v>
      </c>
      <c r="O294" s="493">
        <v>45949.7437384259</v>
      </c>
      <c r="P294" s="493">
        <v>45949.7465162037</v>
      </c>
      <c r="Q294">
        <v>1</v>
      </c>
      <c r="R294">
        <v>0</v>
      </c>
      <c r="S294">
        <v>0</v>
      </c>
      <c r="T294">
        <v>6</v>
      </c>
      <c r="U294">
        <v>36</v>
      </c>
      <c r="V294">
        <v>29</v>
      </c>
      <c r="W294">
        <v>49</v>
      </c>
      <c r="X294">
        <v>32</v>
      </c>
      <c r="Y294">
        <v>35</v>
      </c>
      <c r="AB294">
        <v>63.692</v>
      </c>
      <c r="AD294" t="s">
        <v>590</v>
      </c>
      <c r="AE294">
        <v>1</v>
      </c>
      <c r="AF294" t="s">
        <v>591</v>
      </c>
    </row>
    <row r="295" spans="1:32">
      <c r="A295">
        <v>317587</v>
      </c>
      <c r="B295">
        <v>5170</v>
      </c>
      <c r="C295" t="s">
        <v>72</v>
      </c>
      <c r="D295">
        <v>1637</v>
      </c>
      <c r="E295" t="s">
        <v>592</v>
      </c>
      <c r="F295" t="s">
        <v>593</v>
      </c>
      <c r="G295">
        <v>1</v>
      </c>
      <c r="H295" t="s">
        <v>491</v>
      </c>
      <c r="I295" t="s">
        <v>98</v>
      </c>
      <c r="J295">
        <v>31</v>
      </c>
      <c r="K295">
        <v>50</v>
      </c>
      <c r="L295">
        <v>1200</v>
      </c>
      <c r="M295">
        <v>24</v>
      </c>
      <c r="N295">
        <v>240</v>
      </c>
      <c r="O295" s="493">
        <v>45949.7576736111</v>
      </c>
      <c r="P295" s="493">
        <v>45949.784537037</v>
      </c>
      <c r="Q295">
        <v>1</v>
      </c>
      <c r="R295">
        <v>0</v>
      </c>
      <c r="S295">
        <v>0</v>
      </c>
      <c r="T295">
        <v>6</v>
      </c>
      <c r="U295">
        <v>42</v>
      </c>
      <c r="V295">
        <v>39</v>
      </c>
      <c r="W295">
        <v>124</v>
      </c>
      <c r="X295">
        <v>40</v>
      </c>
      <c r="Y295">
        <v>42</v>
      </c>
      <c r="AB295">
        <v>65.926</v>
      </c>
      <c r="AD295" t="s">
        <v>593</v>
      </c>
      <c r="AE295">
        <v>1</v>
      </c>
      <c r="AF295" t="s">
        <v>594</v>
      </c>
    </row>
    <row r="296" spans="1:32">
      <c r="A296">
        <v>317586</v>
      </c>
      <c r="B296">
        <v>5170</v>
      </c>
      <c r="C296" t="s">
        <v>72</v>
      </c>
      <c r="D296">
        <v>1637</v>
      </c>
      <c r="E296" t="s">
        <v>592</v>
      </c>
      <c r="F296" t="s">
        <v>593</v>
      </c>
      <c r="G296">
        <v>1</v>
      </c>
      <c r="H296" t="s">
        <v>491</v>
      </c>
      <c r="I296" t="s">
        <v>91</v>
      </c>
      <c r="J296">
        <v>30</v>
      </c>
      <c r="K296">
        <v>50</v>
      </c>
      <c r="L296">
        <v>1200</v>
      </c>
      <c r="M296">
        <v>24</v>
      </c>
      <c r="N296">
        <v>264</v>
      </c>
      <c r="O296" s="493">
        <v>45949.7571180556</v>
      </c>
      <c r="P296" s="493">
        <v>45949.7830439815</v>
      </c>
      <c r="Q296">
        <v>1</v>
      </c>
      <c r="R296">
        <v>0</v>
      </c>
      <c r="S296">
        <v>0</v>
      </c>
      <c r="T296">
        <v>6</v>
      </c>
      <c r="U296">
        <v>32</v>
      </c>
      <c r="V296">
        <v>30</v>
      </c>
      <c r="W296">
        <v>45</v>
      </c>
      <c r="X296">
        <v>31</v>
      </c>
      <c r="Y296">
        <v>41</v>
      </c>
      <c r="AB296">
        <v>63.922</v>
      </c>
      <c r="AD296" t="s">
        <v>593</v>
      </c>
      <c r="AE296">
        <v>1</v>
      </c>
      <c r="AF296" t="s">
        <v>594</v>
      </c>
    </row>
    <row r="297" spans="1:32">
      <c r="A297">
        <v>317585</v>
      </c>
      <c r="B297">
        <v>5170</v>
      </c>
      <c r="C297" t="s">
        <v>72</v>
      </c>
      <c r="D297">
        <v>1637</v>
      </c>
      <c r="E297" t="s">
        <v>595</v>
      </c>
      <c r="F297" t="s">
        <v>589</v>
      </c>
      <c r="G297">
        <v>1</v>
      </c>
      <c r="H297" t="s">
        <v>491</v>
      </c>
      <c r="I297" t="s">
        <v>98</v>
      </c>
      <c r="J297">
        <v>31</v>
      </c>
      <c r="K297">
        <v>6</v>
      </c>
      <c r="L297">
        <v>144</v>
      </c>
      <c r="M297">
        <v>24</v>
      </c>
      <c r="N297">
        <v>240</v>
      </c>
      <c r="O297" s="493">
        <v>45949.7509953704</v>
      </c>
      <c r="P297" s="493">
        <v>45949.7543055556</v>
      </c>
      <c r="Q297">
        <v>1</v>
      </c>
      <c r="R297">
        <v>0</v>
      </c>
      <c r="S297">
        <v>0</v>
      </c>
      <c r="T297">
        <v>6</v>
      </c>
      <c r="U297">
        <v>38</v>
      </c>
      <c r="V297">
        <v>36</v>
      </c>
      <c r="W297">
        <v>40</v>
      </c>
      <c r="X297">
        <v>37</v>
      </c>
      <c r="Y297">
        <v>41</v>
      </c>
      <c r="AB297">
        <v>67.973</v>
      </c>
      <c r="AD297" t="s">
        <v>589</v>
      </c>
      <c r="AE297">
        <v>1</v>
      </c>
      <c r="AF297" t="s">
        <v>591</v>
      </c>
    </row>
    <row r="298" spans="1:32">
      <c r="A298">
        <v>317584</v>
      </c>
      <c r="B298">
        <v>5170</v>
      </c>
      <c r="C298" t="s">
        <v>72</v>
      </c>
      <c r="D298">
        <v>1637</v>
      </c>
      <c r="E298" t="s">
        <v>595</v>
      </c>
      <c r="F298" t="s">
        <v>589</v>
      </c>
      <c r="G298">
        <v>1</v>
      </c>
      <c r="H298" t="s">
        <v>491</v>
      </c>
      <c r="I298" t="s">
        <v>91</v>
      </c>
      <c r="J298">
        <v>30</v>
      </c>
      <c r="K298">
        <v>6</v>
      </c>
      <c r="L298">
        <v>144</v>
      </c>
      <c r="M298">
        <v>24</v>
      </c>
      <c r="N298">
        <v>264</v>
      </c>
      <c r="O298" s="493">
        <v>45949.7504861111</v>
      </c>
      <c r="P298" s="493">
        <v>45949.7535069444</v>
      </c>
      <c r="Q298">
        <v>1</v>
      </c>
      <c r="R298">
        <v>0</v>
      </c>
      <c r="S298">
        <v>0</v>
      </c>
      <c r="T298">
        <v>6</v>
      </c>
      <c r="U298">
        <v>34</v>
      </c>
      <c r="V298">
        <v>31</v>
      </c>
      <c r="W298">
        <v>45</v>
      </c>
      <c r="X298">
        <v>31.5</v>
      </c>
      <c r="Y298">
        <v>35</v>
      </c>
      <c r="AB298">
        <v>63.692</v>
      </c>
      <c r="AD298" t="s">
        <v>589</v>
      </c>
      <c r="AE298">
        <v>1</v>
      </c>
      <c r="AF298" t="s">
        <v>591</v>
      </c>
    </row>
    <row r="299" spans="1:32">
      <c r="A299">
        <v>317634</v>
      </c>
      <c r="B299">
        <v>5170</v>
      </c>
      <c r="C299" t="s">
        <v>72</v>
      </c>
      <c r="D299">
        <v>1638</v>
      </c>
      <c r="E299" t="s">
        <v>595</v>
      </c>
      <c r="F299" t="s">
        <v>589</v>
      </c>
      <c r="G299">
        <v>1</v>
      </c>
      <c r="H299" t="s">
        <v>494</v>
      </c>
      <c r="I299" t="s">
        <v>98</v>
      </c>
      <c r="J299">
        <v>31</v>
      </c>
      <c r="K299">
        <v>6</v>
      </c>
      <c r="L299">
        <v>144</v>
      </c>
      <c r="M299">
        <v>24</v>
      </c>
      <c r="N299">
        <v>72</v>
      </c>
      <c r="O299" s="493">
        <v>45950.4125347222</v>
      </c>
      <c r="P299" s="493">
        <v>45950.415775463</v>
      </c>
      <c r="Q299">
        <v>1</v>
      </c>
      <c r="R299">
        <v>0</v>
      </c>
      <c r="S299">
        <v>0</v>
      </c>
      <c r="T299">
        <v>6</v>
      </c>
      <c r="U299">
        <v>17</v>
      </c>
      <c r="V299">
        <v>14</v>
      </c>
      <c r="W299">
        <v>18</v>
      </c>
      <c r="X299">
        <v>17</v>
      </c>
      <c r="Y299">
        <v>19</v>
      </c>
      <c r="AB299">
        <v>22.523</v>
      </c>
      <c r="AD299" t="s">
        <v>589</v>
      </c>
      <c r="AE299">
        <v>1</v>
      </c>
      <c r="AF299" t="s">
        <v>591</v>
      </c>
    </row>
    <row r="300" spans="1:32">
      <c r="A300">
        <v>317638</v>
      </c>
      <c r="B300">
        <v>5170</v>
      </c>
      <c r="C300" t="s">
        <v>72</v>
      </c>
      <c r="D300">
        <v>1638</v>
      </c>
      <c r="E300" t="s">
        <v>592</v>
      </c>
      <c r="F300" t="s">
        <v>593</v>
      </c>
      <c r="G300">
        <v>1</v>
      </c>
      <c r="H300" t="s">
        <v>494</v>
      </c>
      <c r="I300" t="s">
        <v>101</v>
      </c>
      <c r="J300">
        <v>32</v>
      </c>
      <c r="K300">
        <v>50</v>
      </c>
      <c r="L300">
        <v>1200</v>
      </c>
      <c r="M300">
        <v>24</v>
      </c>
      <c r="N300">
        <v>24</v>
      </c>
      <c r="O300" s="493">
        <v>45950.4208564815</v>
      </c>
      <c r="P300" s="493">
        <v>45950.4614236111</v>
      </c>
      <c r="Q300">
        <v>1</v>
      </c>
      <c r="R300">
        <v>0</v>
      </c>
      <c r="S300">
        <v>0</v>
      </c>
      <c r="T300">
        <v>30</v>
      </c>
      <c r="U300">
        <v>31</v>
      </c>
      <c r="V300">
        <v>30</v>
      </c>
      <c r="W300">
        <v>42</v>
      </c>
      <c r="X300">
        <v>30</v>
      </c>
      <c r="Y300">
        <v>25</v>
      </c>
      <c r="AB300">
        <v>53.76</v>
      </c>
      <c r="AD300" t="s">
        <v>593</v>
      </c>
      <c r="AE300">
        <v>1</v>
      </c>
      <c r="AF300" t="s">
        <v>594</v>
      </c>
    </row>
    <row r="301" spans="1:32">
      <c r="A301">
        <v>317635</v>
      </c>
      <c r="B301">
        <v>5170</v>
      </c>
      <c r="C301" t="s">
        <v>72</v>
      </c>
      <c r="D301">
        <v>1638</v>
      </c>
      <c r="E301" t="s">
        <v>595</v>
      </c>
      <c r="F301" t="s">
        <v>589</v>
      </c>
      <c r="G301">
        <v>1</v>
      </c>
      <c r="H301" t="s">
        <v>494</v>
      </c>
      <c r="I301" t="s">
        <v>101</v>
      </c>
      <c r="J301">
        <v>32</v>
      </c>
      <c r="K301">
        <v>6</v>
      </c>
      <c r="L301">
        <v>144</v>
      </c>
      <c r="M301">
        <v>24</v>
      </c>
      <c r="N301">
        <v>24</v>
      </c>
      <c r="O301" s="493">
        <v>45950.4142824074</v>
      </c>
      <c r="P301" s="493">
        <v>45950.417974537</v>
      </c>
      <c r="Q301">
        <v>1</v>
      </c>
      <c r="R301">
        <v>0</v>
      </c>
      <c r="S301">
        <v>0</v>
      </c>
      <c r="T301">
        <v>30</v>
      </c>
      <c r="U301">
        <v>32</v>
      </c>
      <c r="V301">
        <v>30</v>
      </c>
      <c r="W301">
        <v>43</v>
      </c>
      <c r="X301">
        <v>30</v>
      </c>
      <c r="Y301">
        <v>26</v>
      </c>
      <c r="AB301">
        <v>53.7</v>
      </c>
      <c r="AD301" t="s">
        <v>589</v>
      </c>
      <c r="AE301">
        <v>1</v>
      </c>
      <c r="AF301" t="s">
        <v>591</v>
      </c>
    </row>
    <row r="302" spans="1:32">
      <c r="A302">
        <v>317636</v>
      </c>
      <c r="B302">
        <v>5170</v>
      </c>
      <c r="C302" t="s">
        <v>72</v>
      </c>
      <c r="D302">
        <v>1638</v>
      </c>
      <c r="E302" t="s">
        <v>592</v>
      </c>
      <c r="F302" t="s">
        <v>593</v>
      </c>
      <c r="G302">
        <v>1</v>
      </c>
      <c r="H302" t="s">
        <v>494</v>
      </c>
      <c r="I302" t="s">
        <v>91</v>
      </c>
      <c r="J302">
        <v>30</v>
      </c>
      <c r="K302">
        <v>50</v>
      </c>
      <c r="L302">
        <v>1200</v>
      </c>
      <c r="M302">
        <v>24</v>
      </c>
      <c r="N302">
        <v>48</v>
      </c>
      <c r="O302" s="493">
        <v>45950.4192013889</v>
      </c>
      <c r="P302" s="493">
        <v>45950.4594212963</v>
      </c>
      <c r="Q302">
        <v>1</v>
      </c>
      <c r="R302">
        <v>0</v>
      </c>
      <c r="S302">
        <v>0</v>
      </c>
      <c r="T302">
        <v>6</v>
      </c>
      <c r="U302">
        <v>21</v>
      </c>
      <c r="V302">
        <v>16</v>
      </c>
      <c r="W302">
        <v>101</v>
      </c>
      <c r="X302">
        <v>17.5</v>
      </c>
      <c r="Y302">
        <v>20</v>
      </c>
      <c r="AB302">
        <v>20.258</v>
      </c>
      <c r="AD302" t="s">
        <v>593</v>
      </c>
      <c r="AE302">
        <v>1</v>
      </c>
      <c r="AF302" t="s">
        <v>594</v>
      </c>
    </row>
    <row r="303" spans="1:32">
      <c r="A303">
        <v>317633</v>
      </c>
      <c r="B303">
        <v>5170</v>
      </c>
      <c r="C303" t="s">
        <v>72</v>
      </c>
      <c r="D303">
        <v>1638</v>
      </c>
      <c r="E303" t="s">
        <v>595</v>
      </c>
      <c r="F303" t="s">
        <v>589</v>
      </c>
      <c r="G303">
        <v>1</v>
      </c>
      <c r="H303" t="s">
        <v>494</v>
      </c>
      <c r="I303" t="s">
        <v>91</v>
      </c>
      <c r="J303">
        <v>30</v>
      </c>
      <c r="K303">
        <v>6</v>
      </c>
      <c r="L303">
        <v>144</v>
      </c>
      <c r="M303">
        <v>24</v>
      </c>
      <c r="N303">
        <v>48</v>
      </c>
      <c r="O303" s="493">
        <v>45950.4122569444</v>
      </c>
      <c r="P303" s="493">
        <v>45950.4149305556</v>
      </c>
      <c r="Q303">
        <v>1</v>
      </c>
      <c r="R303">
        <v>0</v>
      </c>
      <c r="S303">
        <v>0</v>
      </c>
      <c r="T303">
        <v>6</v>
      </c>
      <c r="U303">
        <v>18</v>
      </c>
      <c r="V303">
        <v>17</v>
      </c>
      <c r="W303">
        <v>23</v>
      </c>
      <c r="X303">
        <v>17</v>
      </c>
      <c r="Y303">
        <v>23</v>
      </c>
      <c r="AB303">
        <v>21.869</v>
      </c>
      <c r="AD303" t="s">
        <v>589</v>
      </c>
      <c r="AE303">
        <v>1</v>
      </c>
      <c r="AF303" t="s">
        <v>591</v>
      </c>
    </row>
    <row r="304" spans="1:32">
      <c r="A304">
        <v>317641</v>
      </c>
      <c r="B304">
        <v>5170</v>
      </c>
      <c r="C304" t="s">
        <v>72</v>
      </c>
      <c r="D304">
        <v>1638</v>
      </c>
      <c r="E304">
        <v>4016637835</v>
      </c>
      <c r="F304" t="s">
        <v>589</v>
      </c>
      <c r="G304">
        <v>1</v>
      </c>
      <c r="H304" t="s">
        <v>494</v>
      </c>
      <c r="I304" t="s">
        <v>101</v>
      </c>
      <c r="J304">
        <v>32</v>
      </c>
      <c r="K304">
        <v>4</v>
      </c>
      <c r="L304">
        <v>96</v>
      </c>
      <c r="M304">
        <v>24</v>
      </c>
      <c r="N304">
        <v>24</v>
      </c>
      <c r="O304" s="493">
        <v>45950.4033680556</v>
      </c>
      <c r="P304" s="493">
        <v>45950.410150463</v>
      </c>
      <c r="Q304">
        <v>1</v>
      </c>
      <c r="R304">
        <v>0</v>
      </c>
      <c r="S304">
        <v>0</v>
      </c>
      <c r="T304">
        <v>30</v>
      </c>
      <c r="U304">
        <v>34</v>
      </c>
      <c r="V304">
        <v>30</v>
      </c>
      <c r="W304">
        <v>41</v>
      </c>
      <c r="X304">
        <v>31.5</v>
      </c>
      <c r="Y304">
        <v>26</v>
      </c>
      <c r="AB304">
        <v>53.7</v>
      </c>
      <c r="AD304" t="s">
        <v>590</v>
      </c>
      <c r="AE304">
        <v>1</v>
      </c>
      <c r="AF304" t="s">
        <v>591</v>
      </c>
    </row>
    <row r="305" spans="1:32">
      <c r="A305">
        <v>317640</v>
      </c>
      <c r="B305">
        <v>5170</v>
      </c>
      <c r="C305" t="s">
        <v>72</v>
      </c>
      <c r="D305">
        <v>1638</v>
      </c>
      <c r="E305">
        <v>4016637835</v>
      </c>
      <c r="F305" t="s">
        <v>589</v>
      </c>
      <c r="G305">
        <v>1</v>
      </c>
      <c r="H305" t="s">
        <v>494</v>
      </c>
      <c r="I305" t="s">
        <v>98</v>
      </c>
      <c r="J305">
        <v>31</v>
      </c>
      <c r="K305">
        <v>4</v>
      </c>
      <c r="L305">
        <v>96</v>
      </c>
      <c r="M305">
        <v>24</v>
      </c>
      <c r="N305">
        <v>72</v>
      </c>
      <c r="O305" s="493">
        <v>45950.4023611111</v>
      </c>
      <c r="P305" s="493">
        <v>45950.4041319444</v>
      </c>
      <c r="Q305">
        <v>1</v>
      </c>
      <c r="R305">
        <v>0</v>
      </c>
      <c r="S305">
        <v>0</v>
      </c>
      <c r="T305">
        <v>6</v>
      </c>
      <c r="U305">
        <v>18</v>
      </c>
      <c r="V305">
        <v>17</v>
      </c>
      <c r="W305">
        <v>20</v>
      </c>
      <c r="X305">
        <v>17</v>
      </c>
      <c r="Y305">
        <v>19</v>
      </c>
      <c r="AB305">
        <v>22.523</v>
      </c>
      <c r="AD305" t="s">
        <v>590</v>
      </c>
      <c r="AE305">
        <v>1</v>
      </c>
      <c r="AF305" t="s">
        <v>591</v>
      </c>
    </row>
    <row r="306" spans="1:32">
      <c r="A306">
        <v>317639</v>
      </c>
      <c r="B306">
        <v>5170</v>
      </c>
      <c r="C306" t="s">
        <v>72</v>
      </c>
      <c r="D306">
        <v>1638</v>
      </c>
      <c r="E306">
        <v>4016637835</v>
      </c>
      <c r="F306" t="s">
        <v>589</v>
      </c>
      <c r="G306">
        <v>1</v>
      </c>
      <c r="H306" t="s">
        <v>494</v>
      </c>
      <c r="I306" t="s">
        <v>91</v>
      </c>
      <c r="J306">
        <v>30</v>
      </c>
      <c r="K306">
        <v>4</v>
      </c>
      <c r="L306">
        <v>96</v>
      </c>
      <c r="M306">
        <v>24</v>
      </c>
      <c r="N306">
        <v>48</v>
      </c>
      <c r="O306" s="493">
        <v>45950.4020601852</v>
      </c>
      <c r="P306" s="493">
        <v>45950.4038541667</v>
      </c>
      <c r="Q306">
        <v>1</v>
      </c>
      <c r="R306">
        <v>0</v>
      </c>
      <c r="S306">
        <v>0</v>
      </c>
      <c r="T306">
        <v>6</v>
      </c>
      <c r="U306">
        <v>18</v>
      </c>
      <c r="V306">
        <v>17</v>
      </c>
      <c r="W306">
        <v>20</v>
      </c>
      <c r="X306">
        <v>17</v>
      </c>
      <c r="Y306">
        <v>23</v>
      </c>
      <c r="AB306">
        <v>21.869</v>
      </c>
      <c r="AD306" t="s">
        <v>590</v>
      </c>
      <c r="AE306">
        <v>1</v>
      </c>
      <c r="AF306" t="s">
        <v>591</v>
      </c>
    </row>
    <row r="307" spans="1:32">
      <c r="A307">
        <v>317637</v>
      </c>
      <c r="B307">
        <v>5170</v>
      </c>
      <c r="C307" t="s">
        <v>72</v>
      </c>
      <c r="D307">
        <v>1638</v>
      </c>
      <c r="E307" t="s">
        <v>592</v>
      </c>
      <c r="F307" t="s">
        <v>593</v>
      </c>
      <c r="G307">
        <v>1</v>
      </c>
      <c r="H307" t="s">
        <v>494</v>
      </c>
      <c r="I307" t="s">
        <v>98</v>
      </c>
      <c r="J307">
        <v>31</v>
      </c>
      <c r="K307">
        <v>50</v>
      </c>
      <c r="L307">
        <v>1200</v>
      </c>
      <c r="M307">
        <v>24</v>
      </c>
      <c r="N307">
        <v>72</v>
      </c>
      <c r="O307" s="493">
        <v>45950.4194907407</v>
      </c>
      <c r="P307" s="493">
        <v>45950.46</v>
      </c>
      <c r="Q307">
        <v>1</v>
      </c>
      <c r="R307">
        <v>0</v>
      </c>
      <c r="S307">
        <v>0</v>
      </c>
      <c r="T307">
        <v>6</v>
      </c>
      <c r="U307">
        <v>19</v>
      </c>
      <c r="V307">
        <v>14</v>
      </c>
      <c r="W307">
        <v>75</v>
      </c>
      <c r="X307">
        <v>17</v>
      </c>
      <c r="Y307">
        <v>16</v>
      </c>
      <c r="AB307">
        <v>20.415</v>
      </c>
      <c r="AD307" t="s">
        <v>593</v>
      </c>
      <c r="AE307">
        <v>1</v>
      </c>
      <c r="AF307" t="s">
        <v>594</v>
      </c>
    </row>
    <row r="308" spans="1:32">
      <c r="A308">
        <v>315775</v>
      </c>
      <c r="B308">
        <v>5170</v>
      </c>
      <c r="C308" t="s">
        <v>123</v>
      </c>
      <c r="D308">
        <v>5153</v>
      </c>
      <c r="E308">
        <v>4016555143</v>
      </c>
      <c r="F308" t="s">
        <v>596</v>
      </c>
      <c r="G308">
        <v>1</v>
      </c>
      <c r="H308" t="s">
        <v>491</v>
      </c>
      <c r="I308" t="s">
        <v>133</v>
      </c>
      <c r="J308">
        <v>31</v>
      </c>
      <c r="K308">
        <v>21</v>
      </c>
      <c r="L308">
        <v>3150</v>
      </c>
      <c r="M308">
        <v>9</v>
      </c>
      <c r="N308">
        <v>216</v>
      </c>
      <c r="O308" s="493">
        <v>45931.0005555556</v>
      </c>
      <c r="P308" s="493">
        <v>45931.0095833333</v>
      </c>
      <c r="Q308">
        <v>1</v>
      </c>
      <c r="R308">
        <v>0</v>
      </c>
      <c r="S308">
        <v>0</v>
      </c>
      <c r="T308">
        <v>6</v>
      </c>
      <c r="U308">
        <v>32</v>
      </c>
      <c r="V308">
        <v>30</v>
      </c>
      <c r="W308">
        <v>34</v>
      </c>
      <c r="X308">
        <v>32</v>
      </c>
      <c r="Y308">
        <v>38</v>
      </c>
      <c r="AB308">
        <v>43.279</v>
      </c>
      <c r="AD308" t="s">
        <v>597</v>
      </c>
      <c r="AE308">
        <v>1</v>
      </c>
      <c r="AF308" t="s">
        <v>598</v>
      </c>
    </row>
    <row r="309" spans="1:32">
      <c r="A309">
        <v>315652</v>
      </c>
      <c r="B309">
        <v>5170</v>
      </c>
      <c r="C309" t="s">
        <v>123</v>
      </c>
      <c r="D309">
        <v>5153</v>
      </c>
      <c r="E309">
        <v>4016555143</v>
      </c>
      <c r="F309" t="s">
        <v>596</v>
      </c>
      <c r="G309">
        <v>1</v>
      </c>
      <c r="H309" t="s">
        <v>491</v>
      </c>
      <c r="I309" t="s">
        <v>128</v>
      </c>
      <c r="J309">
        <v>30</v>
      </c>
      <c r="K309">
        <v>483</v>
      </c>
      <c r="L309">
        <v>3150</v>
      </c>
      <c r="M309">
        <v>9</v>
      </c>
      <c r="N309">
        <v>189</v>
      </c>
      <c r="O309" s="493">
        <v>45930.8018981482</v>
      </c>
      <c r="P309" s="493">
        <v>45930.9998958333</v>
      </c>
      <c r="Q309">
        <v>1</v>
      </c>
      <c r="R309">
        <v>0</v>
      </c>
      <c r="S309">
        <v>0</v>
      </c>
      <c r="T309">
        <v>6</v>
      </c>
      <c r="U309">
        <v>23</v>
      </c>
      <c r="V309">
        <v>21</v>
      </c>
      <c r="W309">
        <v>32</v>
      </c>
      <c r="X309">
        <v>23</v>
      </c>
      <c r="Y309">
        <v>37</v>
      </c>
      <c r="AB309">
        <v>38.666</v>
      </c>
      <c r="AD309" t="s">
        <v>597</v>
      </c>
      <c r="AE309">
        <v>1</v>
      </c>
      <c r="AF309" t="s">
        <v>598</v>
      </c>
    </row>
    <row r="310" spans="1:32">
      <c r="A310">
        <v>315653</v>
      </c>
      <c r="B310">
        <v>5170</v>
      </c>
      <c r="C310" t="s">
        <v>123</v>
      </c>
      <c r="D310">
        <v>5153</v>
      </c>
      <c r="E310">
        <v>4016555143</v>
      </c>
      <c r="F310" t="s">
        <v>596</v>
      </c>
      <c r="G310">
        <v>1</v>
      </c>
      <c r="H310" t="s">
        <v>491</v>
      </c>
      <c r="I310" t="s">
        <v>133</v>
      </c>
      <c r="J310">
        <v>31</v>
      </c>
      <c r="K310">
        <v>460</v>
      </c>
      <c r="L310">
        <v>3150</v>
      </c>
      <c r="M310">
        <v>9</v>
      </c>
      <c r="N310">
        <v>216</v>
      </c>
      <c r="O310" s="493">
        <v>45930.8035416667</v>
      </c>
      <c r="P310" s="493">
        <v>45930.9996990741</v>
      </c>
      <c r="Q310">
        <v>1</v>
      </c>
      <c r="R310">
        <v>0</v>
      </c>
      <c r="S310">
        <v>0</v>
      </c>
      <c r="T310">
        <v>6</v>
      </c>
      <c r="U310">
        <v>32</v>
      </c>
      <c r="V310">
        <v>29</v>
      </c>
      <c r="W310">
        <v>62</v>
      </c>
      <c r="X310">
        <v>32</v>
      </c>
      <c r="Y310">
        <v>38</v>
      </c>
      <c r="AB310">
        <v>43.279</v>
      </c>
      <c r="AD310" t="s">
        <v>597</v>
      </c>
      <c r="AE310">
        <v>1</v>
      </c>
      <c r="AF310" t="s">
        <v>598</v>
      </c>
    </row>
    <row r="311" spans="1:32">
      <c r="A311">
        <v>315776</v>
      </c>
      <c r="B311">
        <v>5170</v>
      </c>
      <c r="C311" t="s">
        <v>123</v>
      </c>
      <c r="D311">
        <v>5154</v>
      </c>
      <c r="E311">
        <v>4016555143</v>
      </c>
      <c r="F311" t="s">
        <v>596</v>
      </c>
      <c r="G311">
        <v>1</v>
      </c>
      <c r="H311" t="s">
        <v>494</v>
      </c>
      <c r="I311" t="s">
        <v>128</v>
      </c>
      <c r="J311">
        <v>30</v>
      </c>
      <c r="K311">
        <v>700</v>
      </c>
      <c r="L311">
        <v>3150</v>
      </c>
      <c r="M311">
        <v>9</v>
      </c>
      <c r="N311">
        <v>540</v>
      </c>
      <c r="O311" s="493">
        <v>45931.0875115741</v>
      </c>
      <c r="P311" s="493">
        <v>45931.6155555556</v>
      </c>
      <c r="Q311">
        <v>1</v>
      </c>
      <c r="R311">
        <v>0</v>
      </c>
      <c r="S311">
        <v>0</v>
      </c>
      <c r="T311">
        <v>6</v>
      </c>
      <c r="U311">
        <v>54</v>
      </c>
      <c r="V311">
        <v>51</v>
      </c>
      <c r="W311">
        <v>130</v>
      </c>
      <c r="X311">
        <v>53</v>
      </c>
      <c r="Y311">
        <v>56</v>
      </c>
      <c r="AB311">
        <v>112.999</v>
      </c>
      <c r="AD311" t="s">
        <v>597</v>
      </c>
      <c r="AE311">
        <v>1</v>
      </c>
      <c r="AF311" t="s">
        <v>598</v>
      </c>
    </row>
    <row r="312" spans="1:32">
      <c r="A312">
        <v>315777</v>
      </c>
      <c r="B312">
        <v>5170</v>
      </c>
      <c r="C312" t="s">
        <v>123</v>
      </c>
      <c r="D312">
        <v>5154</v>
      </c>
      <c r="E312">
        <v>4016555143</v>
      </c>
      <c r="F312" t="s">
        <v>596</v>
      </c>
      <c r="G312">
        <v>1</v>
      </c>
      <c r="H312" t="s">
        <v>494</v>
      </c>
      <c r="I312" t="s">
        <v>133</v>
      </c>
      <c r="J312">
        <v>31</v>
      </c>
      <c r="K312">
        <v>700</v>
      </c>
      <c r="L312">
        <v>3150</v>
      </c>
      <c r="M312">
        <v>9</v>
      </c>
      <c r="N312">
        <v>414</v>
      </c>
      <c r="O312" s="493">
        <v>45931.0935300926</v>
      </c>
      <c r="P312" s="493">
        <v>45931.6227662037</v>
      </c>
      <c r="Q312">
        <v>1</v>
      </c>
      <c r="R312">
        <v>0</v>
      </c>
      <c r="S312">
        <v>0</v>
      </c>
      <c r="T312">
        <v>6</v>
      </c>
      <c r="U312">
        <v>60</v>
      </c>
      <c r="V312">
        <v>55</v>
      </c>
      <c r="W312">
        <v>238</v>
      </c>
      <c r="X312">
        <v>58</v>
      </c>
      <c r="Y312">
        <v>71</v>
      </c>
      <c r="AB312">
        <v>81.229</v>
      </c>
      <c r="AD312" t="s">
        <v>597</v>
      </c>
      <c r="AE312">
        <v>1</v>
      </c>
      <c r="AF312" t="s">
        <v>598</v>
      </c>
    </row>
    <row r="313" spans="1:32">
      <c r="A313">
        <v>315778</v>
      </c>
      <c r="B313">
        <v>5170</v>
      </c>
      <c r="C313" t="s">
        <v>123</v>
      </c>
      <c r="D313">
        <v>5154</v>
      </c>
      <c r="E313">
        <v>4016555143</v>
      </c>
      <c r="F313" t="s">
        <v>596</v>
      </c>
      <c r="G313">
        <v>1</v>
      </c>
      <c r="H313" t="s">
        <v>494</v>
      </c>
      <c r="I313" t="s">
        <v>141</v>
      </c>
      <c r="J313">
        <v>32</v>
      </c>
      <c r="K313">
        <v>699</v>
      </c>
      <c r="L313">
        <v>3150</v>
      </c>
      <c r="M313">
        <v>9</v>
      </c>
      <c r="N313">
        <v>72</v>
      </c>
      <c r="O313" s="493">
        <v>45931.0946643519</v>
      </c>
      <c r="P313" s="493">
        <v>45931.6235185185</v>
      </c>
      <c r="Q313">
        <v>1</v>
      </c>
      <c r="R313">
        <v>0</v>
      </c>
      <c r="S313">
        <v>0</v>
      </c>
      <c r="T313">
        <v>6</v>
      </c>
      <c r="U313">
        <v>43</v>
      </c>
      <c r="V313">
        <v>40</v>
      </c>
      <c r="W313">
        <v>105</v>
      </c>
      <c r="X313">
        <v>43</v>
      </c>
      <c r="Y313">
        <v>44</v>
      </c>
      <c r="AB313">
        <v>86.933</v>
      </c>
      <c r="AD313" t="s">
        <v>597</v>
      </c>
      <c r="AE313">
        <v>1</v>
      </c>
      <c r="AF313" t="s">
        <v>598</v>
      </c>
    </row>
    <row r="314" spans="1:32">
      <c r="A314">
        <v>315779</v>
      </c>
      <c r="B314">
        <v>5170</v>
      </c>
      <c r="C314" t="s">
        <v>123</v>
      </c>
      <c r="D314">
        <v>5154</v>
      </c>
      <c r="E314">
        <v>4016568279</v>
      </c>
      <c r="F314" t="s">
        <v>599</v>
      </c>
      <c r="G314">
        <v>1</v>
      </c>
      <c r="H314" t="s">
        <v>494</v>
      </c>
      <c r="I314" t="s">
        <v>128</v>
      </c>
      <c r="J314">
        <v>30</v>
      </c>
      <c r="K314">
        <v>100</v>
      </c>
      <c r="L314">
        <v>900</v>
      </c>
      <c r="M314">
        <v>9</v>
      </c>
      <c r="N314">
        <v>540</v>
      </c>
      <c r="O314" s="493">
        <v>45931.0082175926</v>
      </c>
      <c r="P314" s="493">
        <v>45931.082337963</v>
      </c>
      <c r="Q314">
        <v>1</v>
      </c>
      <c r="R314">
        <v>0</v>
      </c>
      <c r="S314">
        <v>0</v>
      </c>
      <c r="T314">
        <v>6</v>
      </c>
      <c r="U314">
        <v>54</v>
      </c>
      <c r="V314">
        <v>52</v>
      </c>
      <c r="W314">
        <v>105</v>
      </c>
      <c r="X314">
        <v>53</v>
      </c>
      <c r="Y314">
        <v>67</v>
      </c>
      <c r="AB314">
        <v>112.999</v>
      </c>
      <c r="AD314" t="s">
        <v>600</v>
      </c>
      <c r="AE314">
        <v>1</v>
      </c>
      <c r="AF314" t="s">
        <v>598</v>
      </c>
    </row>
    <row r="315" spans="1:32">
      <c r="A315">
        <v>315780</v>
      </c>
      <c r="B315">
        <v>5170</v>
      </c>
      <c r="C315" t="s">
        <v>123</v>
      </c>
      <c r="D315">
        <v>5154</v>
      </c>
      <c r="E315">
        <v>4016568279</v>
      </c>
      <c r="F315" t="s">
        <v>599</v>
      </c>
      <c r="G315">
        <v>1</v>
      </c>
      <c r="H315" t="s">
        <v>494</v>
      </c>
      <c r="I315" t="s">
        <v>133</v>
      </c>
      <c r="J315">
        <v>31</v>
      </c>
      <c r="K315">
        <v>100</v>
      </c>
      <c r="L315">
        <v>900</v>
      </c>
      <c r="M315">
        <v>9</v>
      </c>
      <c r="N315">
        <v>414</v>
      </c>
      <c r="O315" s="493">
        <v>45931.0153009259</v>
      </c>
      <c r="P315" s="493">
        <v>45931.0893981481</v>
      </c>
      <c r="Q315">
        <v>1</v>
      </c>
      <c r="R315">
        <v>0</v>
      </c>
      <c r="S315">
        <v>0</v>
      </c>
      <c r="T315">
        <v>6</v>
      </c>
      <c r="U315">
        <v>59</v>
      </c>
      <c r="V315">
        <v>55</v>
      </c>
      <c r="W315">
        <v>184</v>
      </c>
      <c r="X315">
        <v>58</v>
      </c>
      <c r="Y315">
        <v>71</v>
      </c>
      <c r="AB315">
        <v>81.229</v>
      </c>
      <c r="AD315" t="s">
        <v>600</v>
      </c>
      <c r="AE315">
        <v>1</v>
      </c>
      <c r="AF315" t="s">
        <v>598</v>
      </c>
    </row>
    <row r="316" spans="1:32">
      <c r="A316">
        <v>315781</v>
      </c>
      <c r="B316">
        <v>5170</v>
      </c>
      <c r="C316" t="s">
        <v>123</v>
      </c>
      <c r="D316">
        <v>5154</v>
      </c>
      <c r="E316">
        <v>4016568279</v>
      </c>
      <c r="F316" t="s">
        <v>599</v>
      </c>
      <c r="G316">
        <v>1</v>
      </c>
      <c r="H316" t="s">
        <v>494</v>
      </c>
      <c r="I316" t="s">
        <v>141</v>
      </c>
      <c r="J316">
        <v>32</v>
      </c>
      <c r="K316">
        <v>100</v>
      </c>
      <c r="L316">
        <v>900</v>
      </c>
      <c r="M316">
        <v>9</v>
      </c>
      <c r="N316">
        <v>72</v>
      </c>
      <c r="O316" s="493">
        <v>45931.0163888889</v>
      </c>
      <c r="P316" s="493">
        <v>45931.0901851852</v>
      </c>
      <c r="Q316">
        <v>1</v>
      </c>
      <c r="R316">
        <v>0</v>
      </c>
      <c r="S316">
        <v>0</v>
      </c>
      <c r="T316">
        <v>6</v>
      </c>
      <c r="U316">
        <v>43</v>
      </c>
      <c r="V316">
        <v>41</v>
      </c>
      <c r="W316">
        <v>72</v>
      </c>
      <c r="X316">
        <v>43</v>
      </c>
      <c r="Y316">
        <v>43</v>
      </c>
      <c r="AB316">
        <v>86.933</v>
      </c>
      <c r="AD316" t="s">
        <v>600</v>
      </c>
      <c r="AE316">
        <v>1</v>
      </c>
      <c r="AF316" t="s">
        <v>598</v>
      </c>
    </row>
    <row r="317" spans="1:32">
      <c r="A317">
        <v>315863</v>
      </c>
      <c r="B317">
        <v>5170</v>
      </c>
      <c r="C317" t="s">
        <v>123</v>
      </c>
      <c r="D317">
        <v>5155</v>
      </c>
      <c r="E317">
        <v>4016564945</v>
      </c>
      <c r="F317" t="s">
        <v>601</v>
      </c>
      <c r="G317">
        <v>1</v>
      </c>
      <c r="H317" t="s">
        <v>491</v>
      </c>
      <c r="I317" t="s">
        <v>128</v>
      </c>
      <c r="J317">
        <v>30</v>
      </c>
      <c r="K317">
        <v>21</v>
      </c>
      <c r="L317">
        <v>1800</v>
      </c>
      <c r="M317">
        <v>4</v>
      </c>
      <c r="N317">
        <v>136</v>
      </c>
      <c r="O317" s="493">
        <v>45932.8078587963</v>
      </c>
      <c r="P317" s="493">
        <v>45932.8162962963</v>
      </c>
      <c r="Q317">
        <v>1</v>
      </c>
      <c r="R317">
        <v>0</v>
      </c>
      <c r="S317">
        <v>0</v>
      </c>
      <c r="T317">
        <v>6</v>
      </c>
      <c r="U317">
        <v>30</v>
      </c>
      <c r="V317">
        <v>14</v>
      </c>
      <c r="W317">
        <v>280</v>
      </c>
      <c r="X317">
        <v>15</v>
      </c>
      <c r="Y317">
        <v>15</v>
      </c>
      <c r="AB317">
        <v>27.622</v>
      </c>
      <c r="AD317" t="s">
        <v>602</v>
      </c>
      <c r="AE317">
        <v>1</v>
      </c>
      <c r="AF317" t="s">
        <v>603</v>
      </c>
    </row>
    <row r="318" spans="1:32">
      <c r="A318">
        <v>315864</v>
      </c>
      <c r="B318">
        <v>5170</v>
      </c>
      <c r="C318" t="s">
        <v>123</v>
      </c>
      <c r="D318">
        <v>5155</v>
      </c>
      <c r="E318">
        <v>4016564945</v>
      </c>
      <c r="F318" t="s">
        <v>601</v>
      </c>
      <c r="G318">
        <v>1</v>
      </c>
      <c r="H318" t="s">
        <v>491</v>
      </c>
      <c r="I318" t="s">
        <v>133</v>
      </c>
      <c r="J318">
        <v>31</v>
      </c>
      <c r="K318">
        <v>22</v>
      </c>
      <c r="L318">
        <v>1800</v>
      </c>
      <c r="M318">
        <v>4</v>
      </c>
      <c r="N318">
        <v>80</v>
      </c>
      <c r="O318" s="493">
        <v>45932.8081828704</v>
      </c>
      <c r="P318" s="493">
        <v>45932.8171759259</v>
      </c>
      <c r="Q318">
        <v>1</v>
      </c>
      <c r="R318">
        <v>0</v>
      </c>
      <c r="S318">
        <v>0</v>
      </c>
      <c r="T318">
        <v>6</v>
      </c>
      <c r="U318">
        <v>18</v>
      </c>
      <c r="V318">
        <v>17</v>
      </c>
      <c r="W318">
        <v>21</v>
      </c>
      <c r="X318">
        <v>18</v>
      </c>
      <c r="Y318">
        <v>18</v>
      </c>
      <c r="AB318">
        <v>16.434</v>
      </c>
      <c r="AD318" t="s">
        <v>602</v>
      </c>
      <c r="AE318">
        <v>1</v>
      </c>
      <c r="AF318" t="s">
        <v>603</v>
      </c>
    </row>
    <row r="319" spans="1:32">
      <c r="A319">
        <v>315782</v>
      </c>
      <c r="B319">
        <v>5170</v>
      </c>
      <c r="C319" t="s">
        <v>123</v>
      </c>
      <c r="D319">
        <v>5155</v>
      </c>
      <c r="E319">
        <v>4016564945</v>
      </c>
      <c r="F319" t="s">
        <v>601</v>
      </c>
      <c r="G319">
        <v>1</v>
      </c>
      <c r="H319" t="s">
        <v>491</v>
      </c>
      <c r="I319" t="s">
        <v>128</v>
      </c>
      <c r="J319">
        <v>30</v>
      </c>
      <c r="K319">
        <v>425</v>
      </c>
      <c r="L319">
        <v>1800</v>
      </c>
      <c r="M319">
        <v>4</v>
      </c>
      <c r="N319">
        <v>136</v>
      </c>
      <c r="O319" s="493">
        <v>45931.6201273148</v>
      </c>
      <c r="P319" s="493">
        <v>45931.7909027778</v>
      </c>
      <c r="Q319">
        <v>1</v>
      </c>
      <c r="R319">
        <v>0</v>
      </c>
      <c r="S319">
        <v>0</v>
      </c>
      <c r="T319">
        <v>6</v>
      </c>
      <c r="U319">
        <v>16</v>
      </c>
      <c r="V319">
        <v>14</v>
      </c>
      <c r="W319">
        <v>45</v>
      </c>
      <c r="X319">
        <v>15</v>
      </c>
      <c r="Y319">
        <v>15</v>
      </c>
      <c r="AB319">
        <v>27.622</v>
      </c>
      <c r="AD319" t="s">
        <v>602</v>
      </c>
      <c r="AE319">
        <v>1</v>
      </c>
      <c r="AF319" t="s">
        <v>603</v>
      </c>
    </row>
    <row r="320" spans="1:32">
      <c r="A320">
        <v>315783</v>
      </c>
      <c r="B320">
        <v>5170</v>
      </c>
      <c r="C320" t="s">
        <v>123</v>
      </c>
      <c r="D320">
        <v>5155</v>
      </c>
      <c r="E320">
        <v>4016564945</v>
      </c>
      <c r="F320" t="s">
        <v>601</v>
      </c>
      <c r="G320">
        <v>1</v>
      </c>
      <c r="H320" t="s">
        <v>491</v>
      </c>
      <c r="I320" t="s">
        <v>133</v>
      </c>
      <c r="J320">
        <v>31</v>
      </c>
      <c r="K320">
        <v>425</v>
      </c>
      <c r="L320">
        <v>1800</v>
      </c>
      <c r="M320">
        <v>4</v>
      </c>
      <c r="N320">
        <v>80</v>
      </c>
      <c r="O320" s="493">
        <v>45931.6275115741</v>
      </c>
      <c r="P320" s="493">
        <v>45931.7924884259</v>
      </c>
      <c r="Q320">
        <v>1</v>
      </c>
      <c r="R320">
        <v>0</v>
      </c>
      <c r="S320">
        <v>0</v>
      </c>
      <c r="T320">
        <v>6</v>
      </c>
      <c r="U320">
        <v>21</v>
      </c>
      <c r="V320">
        <v>16</v>
      </c>
      <c r="W320">
        <v>139</v>
      </c>
      <c r="X320">
        <v>20</v>
      </c>
      <c r="Y320">
        <v>18</v>
      </c>
      <c r="AB320">
        <v>16.434</v>
      </c>
      <c r="AD320" t="s">
        <v>602</v>
      </c>
      <c r="AE320">
        <v>1</v>
      </c>
      <c r="AF320" t="s">
        <v>603</v>
      </c>
    </row>
    <row r="321" spans="1:32">
      <c r="A321">
        <v>315784</v>
      </c>
      <c r="B321">
        <v>5170</v>
      </c>
      <c r="C321" t="s">
        <v>123</v>
      </c>
      <c r="D321">
        <v>5155</v>
      </c>
      <c r="E321">
        <v>4016564945</v>
      </c>
      <c r="F321" t="s">
        <v>601</v>
      </c>
      <c r="G321">
        <v>1</v>
      </c>
      <c r="H321" t="s">
        <v>491</v>
      </c>
      <c r="I321" t="s">
        <v>141</v>
      </c>
      <c r="J321">
        <v>32</v>
      </c>
      <c r="K321">
        <v>425</v>
      </c>
      <c r="L321">
        <v>1800</v>
      </c>
      <c r="M321">
        <v>4</v>
      </c>
      <c r="N321">
        <v>28</v>
      </c>
      <c r="O321" s="493">
        <v>45931.6284143518</v>
      </c>
      <c r="P321" s="493">
        <v>45931.7943171296</v>
      </c>
      <c r="Q321">
        <v>1</v>
      </c>
      <c r="R321">
        <v>0</v>
      </c>
      <c r="S321">
        <v>0</v>
      </c>
      <c r="T321">
        <v>6</v>
      </c>
      <c r="U321">
        <v>20</v>
      </c>
      <c r="V321">
        <v>16</v>
      </c>
      <c r="W321">
        <v>125</v>
      </c>
      <c r="X321">
        <v>19</v>
      </c>
      <c r="Y321">
        <v>16</v>
      </c>
      <c r="AB321">
        <v>43.902</v>
      </c>
      <c r="AD321" t="s">
        <v>602</v>
      </c>
      <c r="AE321">
        <v>1</v>
      </c>
      <c r="AF321" t="s">
        <v>603</v>
      </c>
    </row>
    <row r="322" spans="1:32">
      <c r="A322">
        <v>315866</v>
      </c>
      <c r="B322">
        <v>5170</v>
      </c>
      <c r="C322" t="s">
        <v>123</v>
      </c>
      <c r="D322">
        <v>5156</v>
      </c>
      <c r="E322">
        <v>4016571198</v>
      </c>
      <c r="F322" t="s">
        <v>604</v>
      </c>
      <c r="G322">
        <v>1</v>
      </c>
      <c r="H322" t="s">
        <v>491</v>
      </c>
      <c r="I322" t="s">
        <v>133</v>
      </c>
      <c r="J322">
        <v>31</v>
      </c>
      <c r="K322">
        <v>33</v>
      </c>
      <c r="L322">
        <v>99</v>
      </c>
      <c r="M322">
        <v>3</v>
      </c>
      <c r="N322">
        <v>180</v>
      </c>
      <c r="O322" s="493">
        <v>45932.8280208333</v>
      </c>
      <c r="P322" s="493">
        <v>45932.847650463</v>
      </c>
      <c r="Q322">
        <v>1</v>
      </c>
      <c r="R322">
        <v>0</v>
      </c>
      <c r="S322">
        <v>0</v>
      </c>
      <c r="T322">
        <v>6</v>
      </c>
      <c r="U322">
        <v>24</v>
      </c>
      <c r="V322">
        <v>23</v>
      </c>
      <c r="W322">
        <v>34</v>
      </c>
      <c r="X322">
        <v>24</v>
      </c>
      <c r="Y322">
        <v>35</v>
      </c>
      <c r="AB322">
        <v>38.768</v>
      </c>
      <c r="AD322" t="s">
        <v>605</v>
      </c>
      <c r="AE322">
        <v>1</v>
      </c>
      <c r="AF322" t="s">
        <v>606</v>
      </c>
    </row>
    <row r="323" spans="1:32">
      <c r="A323">
        <v>315867</v>
      </c>
      <c r="B323">
        <v>5170</v>
      </c>
      <c r="C323" t="s">
        <v>123</v>
      </c>
      <c r="D323">
        <v>5156</v>
      </c>
      <c r="E323">
        <v>4016571198</v>
      </c>
      <c r="F323" t="s">
        <v>604</v>
      </c>
      <c r="G323">
        <v>1</v>
      </c>
      <c r="H323" t="s">
        <v>491</v>
      </c>
      <c r="I323" t="s">
        <v>141</v>
      </c>
      <c r="J323">
        <v>32</v>
      </c>
      <c r="K323">
        <v>33</v>
      </c>
      <c r="L323">
        <v>99</v>
      </c>
      <c r="M323">
        <v>3</v>
      </c>
      <c r="N323">
        <v>21</v>
      </c>
      <c r="O323" s="493">
        <v>45932.8312037037</v>
      </c>
      <c r="P323" s="493">
        <v>45932.8481365741</v>
      </c>
      <c r="Q323">
        <v>1</v>
      </c>
      <c r="R323">
        <v>0</v>
      </c>
      <c r="S323">
        <v>0</v>
      </c>
      <c r="T323">
        <v>6</v>
      </c>
      <c r="U323">
        <v>30</v>
      </c>
      <c r="V323">
        <v>11</v>
      </c>
      <c r="W323">
        <v>353</v>
      </c>
      <c r="X323">
        <v>12</v>
      </c>
      <c r="Y323">
        <v>35</v>
      </c>
      <c r="AB323">
        <v>34.592</v>
      </c>
      <c r="AD323" t="s">
        <v>605</v>
      </c>
      <c r="AE323">
        <v>1</v>
      </c>
      <c r="AF323" t="s">
        <v>606</v>
      </c>
    </row>
    <row r="324" spans="1:32">
      <c r="A324">
        <v>315865</v>
      </c>
      <c r="B324">
        <v>5170</v>
      </c>
      <c r="C324" t="s">
        <v>123</v>
      </c>
      <c r="D324">
        <v>5156</v>
      </c>
      <c r="E324">
        <v>4016571198</v>
      </c>
      <c r="F324" t="s">
        <v>604</v>
      </c>
      <c r="G324">
        <v>1</v>
      </c>
      <c r="H324" t="s">
        <v>491</v>
      </c>
      <c r="I324" t="s">
        <v>128</v>
      </c>
      <c r="J324">
        <v>30</v>
      </c>
      <c r="K324">
        <v>33</v>
      </c>
      <c r="L324">
        <v>99</v>
      </c>
      <c r="M324">
        <v>3</v>
      </c>
      <c r="N324">
        <v>159</v>
      </c>
      <c r="O324" s="493">
        <v>45932.8273148148</v>
      </c>
      <c r="P324" s="493">
        <v>45932.8457060185</v>
      </c>
      <c r="Q324">
        <v>1</v>
      </c>
      <c r="R324">
        <v>0</v>
      </c>
      <c r="S324">
        <v>0</v>
      </c>
      <c r="T324">
        <v>6</v>
      </c>
      <c r="U324">
        <v>28</v>
      </c>
      <c r="V324">
        <v>25</v>
      </c>
      <c r="W324">
        <v>88</v>
      </c>
      <c r="X324">
        <v>26</v>
      </c>
      <c r="Y324">
        <v>35</v>
      </c>
      <c r="AB324">
        <v>31.466</v>
      </c>
      <c r="AD324" t="s">
        <v>605</v>
      </c>
      <c r="AE324">
        <v>1</v>
      </c>
      <c r="AF324" t="s">
        <v>606</v>
      </c>
    </row>
    <row r="325" spans="1:32">
      <c r="A325">
        <v>315868</v>
      </c>
      <c r="B325">
        <v>5170</v>
      </c>
      <c r="C325" t="s">
        <v>123</v>
      </c>
      <c r="D325">
        <v>5157</v>
      </c>
      <c r="E325">
        <v>4016564945</v>
      </c>
      <c r="F325" t="s">
        <v>601</v>
      </c>
      <c r="G325">
        <v>1</v>
      </c>
      <c r="H325" t="s">
        <v>494</v>
      </c>
      <c r="I325" t="s">
        <v>128</v>
      </c>
      <c r="J325">
        <v>30</v>
      </c>
      <c r="K325">
        <v>354</v>
      </c>
      <c r="L325">
        <v>1800</v>
      </c>
      <c r="M325">
        <v>4</v>
      </c>
      <c r="N325">
        <v>92</v>
      </c>
      <c r="O325" s="493">
        <v>45932.8605092593</v>
      </c>
      <c r="P325" s="493">
        <v>45932.9999074074</v>
      </c>
      <c r="Q325">
        <v>1</v>
      </c>
      <c r="R325">
        <v>0</v>
      </c>
      <c r="S325">
        <v>0</v>
      </c>
      <c r="T325">
        <v>6</v>
      </c>
      <c r="U325">
        <v>15</v>
      </c>
      <c r="V325">
        <v>12</v>
      </c>
      <c r="W325">
        <v>104</v>
      </c>
      <c r="X325">
        <v>14</v>
      </c>
      <c r="Y325">
        <v>14</v>
      </c>
      <c r="AB325">
        <v>18.213</v>
      </c>
      <c r="AD325" t="s">
        <v>602</v>
      </c>
      <c r="AE325">
        <v>1</v>
      </c>
      <c r="AF325" t="s">
        <v>603</v>
      </c>
    </row>
    <row r="326" spans="1:32">
      <c r="A326">
        <v>315869</v>
      </c>
      <c r="B326">
        <v>5170</v>
      </c>
      <c r="C326" t="s">
        <v>123</v>
      </c>
      <c r="D326">
        <v>5157</v>
      </c>
      <c r="E326">
        <v>4016564945</v>
      </c>
      <c r="F326" t="s">
        <v>601</v>
      </c>
      <c r="G326">
        <v>1</v>
      </c>
      <c r="H326" t="s">
        <v>494</v>
      </c>
      <c r="I326" t="s">
        <v>133</v>
      </c>
      <c r="J326">
        <v>31</v>
      </c>
      <c r="K326">
        <v>350</v>
      </c>
      <c r="L326">
        <v>1800</v>
      </c>
      <c r="M326">
        <v>4</v>
      </c>
      <c r="N326">
        <v>52</v>
      </c>
      <c r="O326" s="493">
        <v>45932.8627199074</v>
      </c>
      <c r="P326" s="493">
        <v>45932.9998726852</v>
      </c>
      <c r="Q326">
        <v>1</v>
      </c>
      <c r="R326">
        <v>0</v>
      </c>
      <c r="S326">
        <v>0</v>
      </c>
      <c r="T326">
        <v>6</v>
      </c>
      <c r="U326">
        <v>18</v>
      </c>
      <c r="V326">
        <v>12</v>
      </c>
      <c r="W326">
        <v>136</v>
      </c>
      <c r="X326">
        <v>17</v>
      </c>
      <c r="Y326">
        <v>17</v>
      </c>
      <c r="AB326">
        <v>9.263</v>
      </c>
      <c r="AD326" t="s">
        <v>602</v>
      </c>
      <c r="AE326">
        <v>1</v>
      </c>
      <c r="AF326" t="s">
        <v>603</v>
      </c>
    </row>
    <row r="327" spans="1:32">
      <c r="A327">
        <v>315870</v>
      </c>
      <c r="B327">
        <v>5170</v>
      </c>
      <c r="C327" t="s">
        <v>123</v>
      </c>
      <c r="D327">
        <v>5157</v>
      </c>
      <c r="E327">
        <v>4016564945</v>
      </c>
      <c r="F327" t="s">
        <v>601</v>
      </c>
      <c r="G327">
        <v>1</v>
      </c>
      <c r="H327" t="s">
        <v>494</v>
      </c>
      <c r="I327" t="s">
        <v>141</v>
      </c>
      <c r="J327">
        <v>32</v>
      </c>
      <c r="K327">
        <v>336</v>
      </c>
      <c r="L327">
        <v>1800</v>
      </c>
      <c r="M327">
        <v>4</v>
      </c>
      <c r="N327">
        <v>16</v>
      </c>
      <c r="O327" s="493">
        <v>45932.8640972222</v>
      </c>
      <c r="P327" s="493">
        <v>45932.9998148148</v>
      </c>
      <c r="Q327">
        <v>1</v>
      </c>
      <c r="R327">
        <v>0</v>
      </c>
      <c r="S327">
        <v>0</v>
      </c>
      <c r="T327">
        <v>6</v>
      </c>
      <c r="U327">
        <v>19</v>
      </c>
      <c r="V327">
        <v>16</v>
      </c>
      <c r="W327">
        <v>122</v>
      </c>
      <c r="X327">
        <v>19</v>
      </c>
      <c r="Y327">
        <v>18</v>
      </c>
      <c r="AB327">
        <v>34.557</v>
      </c>
      <c r="AD327" t="s">
        <v>602</v>
      </c>
      <c r="AE327">
        <v>1</v>
      </c>
      <c r="AF327" t="s">
        <v>603</v>
      </c>
    </row>
    <row r="328" spans="1:32">
      <c r="A328">
        <v>315998</v>
      </c>
      <c r="B328">
        <v>5170</v>
      </c>
      <c r="C328" t="s">
        <v>123</v>
      </c>
      <c r="D328">
        <v>5157</v>
      </c>
      <c r="E328">
        <v>4016564945</v>
      </c>
      <c r="F328" t="s">
        <v>601</v>
      </c>
      <c r="G328">
        <v>1</v>
      </c>
      <c r="H328" t="s">
        <v>494</v>
      </c>
      <c r="I328" t="s">
        <v>128</v>
      </c>
      <c r="J328">
        <v>30</v>
      </c>
      <c r="K328">
        <v>96</v>
      </c>
      <c r="L328">
        <v>1800</v>
      </c>
      <c r="M328">
        <v>4</v>
      </c>
      <c r="N328">
        <v>92</v>
      </c>
      <c r="O328" s="493">
        <v>45933.0003125</v>
      </c>
      <c r="P328" s="493">
        <v>45933.0363310185</v>
      </c>
      <c r="Q328">
        <v>1</v>
      </c>
      <c r="R328">
        <v>0</v>
      </c>
      <c r="S328">
        <v>0</v>
      </c>
      <c r="T328">
        <v>6</v>
      </c>
      <c r="U328">
        <v>14</v>
      </c>
      <c r="V328">
        <v>12</v>
      </c>
      <c r="W328">
        <v>15</v>
      </c>
      <c r="X328">
        <v>14</v>
      </c>
      <c r="Y328">
        <v>14</v>
      </c>
      <c r="AB328">
        <v>18.213</v>
      </c>
      <c r="AD328" t="s">
        <v>602</v>
      </c>
      <c r="AE328">
        <v>1</v>
      </c>
      <c r="AF328" t="s">
        <v>603</v>
      </c>
    </row>
    <row r="329" spans="1:32">
      <c r="A329">
        <v>315999</v>
      </c>
      <c r="B329">
        <v>5170</v>
      </c>
      <c r="C329" t="s">
        <v>123</v>
      </c>
      <c r="D329">
        <v>5157</v>
      </c>
      <c r="E329">
        <v>4016564945</v>
      </c>
      <c r="F329" t="s">
        <v>601</v>
      </c>
      <c r="G329">
        <v>1</v>
      </c>
      <c r="H329" t="s">
        <v>494</v>
      </c>
      <c r="I329" t="s">
        <v>133</v>
      </c>
      <c r="J329">
        <v>31</v>
      </c>
      <c r="K329">
        <v>100</v>
      </c>
      <c r="L329">
        <v>1800</v>
      </c>
      <c r="M329">
        <v>4</v>
      </c>
      <c r="N329">
        <v>52</v>
      </c>
      <c r="O329" s="493">
        <v>45933.0002777778</v>
      </c>
      <c r="P329" s="493">
        <v>45933.0378819444</v>
      </c>
      <c r="Q329">
        <v>1</v>
      </c>
      <c r="R329">
        <v>0</v>
      </c>
      <c r="S329">
        <v>0</v>
      </c>
      <c r="T329">
        <v>6</v>
      </c>
      <c r="U329">
        <v>17</v>
      </c>
      <c r="V329">
        <v>12</v>
      </c>
      <c r="W329">
        <v>94</v>
      </c>
      <c r="X329">
        <v>17</v>
      </c>
      <c r="Y329">
        <v>17</v>
      </c>
      <c r="AB329">
        <v>9.263</v>
      </c>
      <c r="AD329" t="s">
        <v>602</v>
      </c>
      <c r="AE329">
        <v>1</v>
      </c>
      <c r="AF329" t="s">
        <v>603</v>
      </c>
    </row>
    <row r="330" spans="1:32">
      <c r="A330">
        <v>316000</v>
      </c>
      <c r="B330">
        <v>5170</v>
      </c>
      <c r="C330" t="s">
        <v>123</v>
      </c>
      <c r="D330">
        <v>5157</v>
      </c>
      <c r="E330">
        <v>4016564945</v>
      </c>
      <c r="F330" t="s">
        <v>601</v>
      </c>
      <c r="G330">
        <v>1</v>
      </c>
      <c r="H330" t="s">
        <v>494</v>
      </c>
      <c r="I330" t="s">
        <v>141</v>
      </c>
      <c r="J330">
        <v>32</v>
      </c>
      <c r="K330">
        <v>114</v>
      </c>
      <c r="L330">
        <v>1800</v>
      </c>
      <c r="M330">
        <v>4</v>
      </c>
      <c r="N330">
        <v>16</v>
      </c>
      <c r="O330" s="493">
        <v>45933.0002199074</v>
      </c>
      <c r="P330" s="493">
        <v>45933.0479282407</v>
      </c>
      <c r="Q330">
        <v>1</v>
      </c>
      <c r="R330">
        <v>0</v>
      </c>
      <c r="S330">
        <v>0</v>
      </c>
      <c r="T330">
        <v>6</v>
      </c>
      <c r="U330">
        <v>19</v>
      </c>
      <c r="V330">
        <v>18</v>
      </c>
      <c r="W330">
        <v>69</v>
      </c>
      <c r="X330">
        <v>18</v>
      </c>
      <c r="Y330">
        <v>18</v>
      </c>
      <c r="AB330">
        <v>34.557</v>
      </c>
      <c r="AD330" t="s">
        <v>602</v>
      </c>
      <c r="AE330">
        <v>1</v>
      </c>
      <c r="AF330" t="s">
        <v>603</v>
      </c>
    </row>
    <row r="331" spans="1:32">
      <c r="A331">
        <v>316001</v>
      </c>
      <c r="B331">
        <v>5170</v>
      </c>
      <c r="C331" t="s">
        <v>123</v>
      </c>
      <c r="D331">
        <v>5158</v>
      </c>
      <c r="E331">
        <v>4016571198</v>
      </c>
      <c r="F331" t="s">
        <v>604</v>
      </c>
      <c r="G331">
        <v>1</v>
      </c>
      <c r="H331" t="s">
        <v>494</v>
      </c>
      <c r="I331" t="s">
        <v>128</v>
      </c>
      <c r="J331">
        <v>30</v>
      </c>
      <c r="K331">
        <v>33</v>
      </c>
      <c r="L331">
        <v>99</v>
      </c>
      <c r="M331">
        <v>3</v>
      </c>
      <c r="N331">
        <v>168</v>
      </c>
      <c r="O331" s="493">
        <v>45933.0401157407</v>
      </c>
      <c r="P331" s="493">
        <v>45933.062337963</v>
      </c>
      <c r="Q331">
        <v>1</v>
      </c>
      <c r="R331">
        <v>0</v>
      </c>
      <c r="S331">
        <v>0</v>
      </c>
      <c r="T331">
        <v>6</v>
      </c>
      <c r="U331">
        <v>22</v>
      </c>
      <c r="V331">
        <v>17</v>
      </c>
      <c r="W331">
        <v>66</v>
      </c>
      <c r="X331">
        <v>18</v>
      </c>
      <c r="Y331">
        <v>35</v>
      </c>
      <c r="AB331">
        <v>35.061</v>
      </c>
      <c r="AD331" t="s">
        <v>605</v>
      </c>
      <c r="AE331">
        <v>1</v>
      </c>
      <c r="AF331" t="s">
        <v>606</v>
      </c>
    </row>
    <row r="332" spans="1:32">
      <c r="A332">
        <v>316002</v>
      </c>
      <c r="B332">
        <v>5170</v>
      </c>
      <c r="C332" t="s">
        <v>123</v>
      </c>
      <c r="D332">
        <v>5158</v>
      </c>
      <c r="E332">
        <v>4016571198</v>
      </c>
      <c r="F332" t="s">
        <v>604</v>
      </c>
      <c r="G332">
        <v>1</v>
      </c>
      <c r="H332" t="s">
        <v>494</v>
      </c>
      <c r="I332" t="s">
        <v>133</v>
      </c>
      <c r="J332">
        <v>31</v>
      </c>
      <c r="K332">
        <v>33</v>
      </c>
      <c r="L332">
        <v>99</v>
      </c>
      <c r="M332">
        <v>3</v>
      </c>
      <c r="N332">
        <v>171</v>
      </c>
      <c r="O332" s="493">
        <v>45933.0437847222</v>
      </c>
      <c r="P332" s="493">
        <v>45933.0644328704</v>
      </c>
      <c r="Q332">
        <v>1</v>
      </c>
      <c r="R332">
        <v>0</v>
      </c>
      <c r="S332">
        <v>0</v>
      </c>
      <c r="T332">
        <v>6</v>
      </c>
      <c r="U332">
        <v>37</v>
      </c>
      <c r="V332">
        <v>31</v>
      </c>
      <c r="W332">
        <v>118</v>
      </c>
      <c r="X332">
        <v>32</v>
      </c>
      <c r="Y332">
        <v>35</v>
      </c>
      <c r="AB332">
        <v>33.681</v>
      </c>
      <c r="AD332" t="s">
        <v>605</v>
      </c>
      <c r="AE332">
        <v>1</v>
      </c>
      <c r="AF332" t="s">
        <v>606</v>
      </c>
    </row>
    <row r="333" spans="1:32">
      <c r="A333">
        <v>316003</v>
      </c>
      <c r="B333">
        <v>5170</v>
      </c>
      <c r="C333" t="s">
        <v>123</v>
      </c>
      <c r="D333">
        <v>5158</v>
      </c>
      <c r="E333">
        <v>4016571198</v>
      </c>
      <c r="F333" t="s">
        <v>604</v>
      </c>
      <c r="G333">
        <v>1</v>
      </c>
      <c r="H333" t="s">
        <v>494</v>
      </c>
      <c r="I333" t="s">
        <v>141</v>
      </c>
      <c r="J333">
        <v>32</v>
      </c>
      <c r="K333">
        <v>33</v>
      </c>
      <c r="L333">
        <v>99</v>
      </c>
      <c r="M333">
        <v>3</v>
      </c>
      <c r="N333">
        <v>18</v>
      </c>
      <c r="O333" s="493">
        <v>45933.0526041667</v>
      </c>
      <c r="P333" s="493">
        <v>45933.0672685185</v>
      </c>
      <c r="Q333">
        <v>1</v>
      </c>
      <c r="R333">
        <v>0</v>
      </c>
      <c r="S333">
        <v>0</v>
      </c>
      <c r="T333">
        <v>6</v>
      </c>
      <c r="U333">
        <v>14</v>
      </c>
      <c r="V333">
        <v>14</v>
      </c>
      <c r="W333">
        <v>23</v>
      </c>
      <c r="X333">
        <v>14</v>
      </c>
      <c r="Y333">
        <v>35</v>
      </c>
      <c r="AB333">
        <v>39.03</v>
      </c>
      <c r="AD333" t="s">
        <v>605</v>
      </c>
      <c r="AE333">
        <v>1</v>
      </c>
      <c r="AF333" t="s">
        <v>606</v>
      </c>
    </row>
    <row r="334" spans="1:32">
      <c r="A334">
        <v>316004</v>
      </c>
      <c r="B334">
        <v>5170</v>
      </c>
      <c r="C334" t="s">
        <v>123</v>
      </c>
      <c r="D334">
        <v>5159</v>
      </c>
      <c r="E334">
        <v>4016564946</v>
      </c>
      <c r="F334" t="s">
        <v>607</v>
      </c>
      <c r="G334">
        <v>1</v>
      </c>
      <c r="H334" t="s">
        <v>491</v>
      </c>
      <c r="I334" t="s">
        <v>128</v>
      </c>
      <c r="J334">
        <v>30</v>
      </c>
      <c r="K334">
        <v>450</v>
      </c>
      <c r="L334">
        <v>1800</v>
      </c>
      <c r="M334">
        <v>4</v>
      </c>
      <c r="N334">
        <v>176</v>
      </c>
      <c r="O334" s="493">
        <v>45933.0713310185</v>
      </c>
      <c r="P334" s="493">
        <v>45933.2834606481</v>
      </c>
      <c r="Q334">
        <v>1</v>
      </c>
      <c r="R334">
        <v>0</v>
      </c>
      <c r="S334">
        <v>0</v>
      </c>
      <c r="T334">
        <v>6</v>
      </c>
      <c r="U334">
        <v>30</v>
      </c>
      <c r="V334">
        <v>26</v>
      </c>
      <c r="W334">
        <v>420</v>
      </c>
      <c r="X334">
        <v>27</v>
      </c>
      <c r="Y334">
        <v>39</v>
      </c>
      <c r="AB334">
        <v>48.408</v>
      </c>
      <c r="AD334" t="s">
        <v>608</v>
      </c>
      <c r="AE334">
        <v>1</v>
      </c>
      <c r="AF334" t="s">
        <v>493</v>
      </c>
    </row>
    <row r="335" spans="1:32">
      <c r="A335">
        <v>316005</v>
      </c>
      <c r="B335">
        <v>5170</v>
      </c>
      <c r="C335" t="s">
        <v>123</v>
      </c>
      <c r="D335">
        <v>5159</v>
      </c>
      <c r="E335">
        <v>4016564946</v>
      </c>
      <c r="F335" t="s">
        <v>607</v>
      </c>
      <c r="G335">
        <v>1</v>
      </c>
      <c r="H335" t="s">
        <v>491</v>
      </c>
      <c r="I335" t="s">
        <v>133</v>
      </c>
      <c r="J335">
        <v>31</v>
      </c>
      <c r="K335">
        <v>450</v>
      </c>
      <c r="L335">
        <v>1800</v>
      </c>
      <c r="M335">
        <v>4</v>
      </c>
      <c r="N335">
        <v>224</v>
      </c>
      <c r="O335" s="493">
        <v>45933.0769444444</v>
      </c>
      <c r="P335" s="493">
        <v>45933.2840393518</v>
      </c>
      <c r="Q335">
        <v>1</v>
      </c>
      <c r="R335">
        <v>0</v>
      </c>
      <c r="S335">
        <v>0</v>
      </c>
      <c r="T335">
        <v>6</v>
      </c>
      <c r="U335">
        <v>30</v>
      </c>
      <c r="V335">
        <v>26</v>
      </c>
      <c r="W335">
        <v>128</v>
      </c>
      <c r="X335">
        <v>30</v>
      </c>
      <c r="Y335">
        <v>36</v>
      </c>
      <c r="AB335">
        <v>39.822</v>
      </c>
      <c r="AD335" t="s">
        <v>608</v>
      </c>
      <c r="AE335">
        <v>1</v>
      </c>
      <c r="AF335" t="s">
        <v>493</v>
      </c>
    </row>
    <row r="336" spans="1:32">
      <c r="A336">
        <v>316006</v>
      </c>
      <c r="B336">
        <v>5170</v>
      </c>
      <c r="C336" t="s">
        <v>123</v>
      </c>
      <c r="D336">
        <v>5159</v>
      </c>
      <c r="E336">
        <v>4016564946</v>
      </c>
      <c r="F336" t="s">
        <v>607</v>
      </c>
      <c r="G336">
        <v>1</v>
      </c>
      <c r="H336" t="s">
        <v>491</v>
      </c>
      <c r="I336" t="s">
        <v>141</v>
      </c>
      <c r="J336">
        <v>32</v>
      </c>
      <c r="K336">
        <v>450</v>
      </c>
      <c r="L336">
        <v>1800</v>
      </c>
      <c r="M336">
        <v>4</v>
      </c>
      <c r="N336">
        <v>68</v>
      </c>
      <c r="O336" s="493">
        <v>45933.0812731481</v>
      </c>
      <c r="P336" s="493">
        <v>45933.2857986111</v>
      </c>
      <c r="Q336">
        <v>1</v>
      </c>
      <c r="R336">
        <v>0</v>
      </c>
      <c r="S336">
        <v>0</v>
      </c>
      <c r="T336">
        <v>6</v>
      </c>
      <c r="U336">
        <v>33</v>
      </c>
      <c r="V336">
        <v>29</v>
      </c>
      <c r="W336">
        <v>189</v>
      </c>
      <c r="X336">
        <v>31</v>
      </c>
      <c r="Y336">
        <v>31</v>
      </c>
      <c r="AB336">
        <v>97.935</v>
      </c>
      <c r="AD336" t="s">
        <v>608</v>
      </c>
      <c r="AE336">
        <v>1</v>
      </c>
      <c r="AF336" t="s">
        <v>493</v>
      </c>
    </row>
    <row r="337" spans="1:32">
      <c r="A337">
        <v>316107</v>
      </c>
      <c r="B337">
        <v>5170</v>
      </c>
      <c r="C337" t="s">
        <v>123</v>
      </c>
      <c r="D337">
        <v>5160</v>
      </c>
      <c r="E337">
        <v>4016564946</v>
      </c>
      <c r="F337" t="s">
        <v>607</v>
      </c>
      <c r="G337">
        <v>1</v>
      </c>
      <c r="H337" t="s">
        <v>494</v>
      </c>
      <c r="I337" t="s">
        <v>128</v>
      </c>
      <c r="J337">
        <v>30</v>
      </c>
      <c r="K337">
        <v>450</v>
      </c>
      <c r="L337">
        <v>1800</v>
      </c>
      <c r="M337">
        <v>4</v>
      </c>
      <c r="N337">
        <v>212</v>
      </c>
      <c r="O337" s="493">
        <v>45934.3194791667</v>
      </c>
      <c r="P337" s="493">
        <v>45934.5140972222</v>
      </c>
      <c r="Q337">
        <v>1</v>
      </c>
      <c r="R337">
        <v>0</v>
      </c>
      <c r="S337">
        <v>0</v>
      </c>
      <c r="T337">
        <v>6</v>
      </c>
      <c r="U337">
        <v>23</v>
      </c>
      <c r="V337">
        <v>21</v>
      </c>
      <c r="W337">
        <v>113</v>
      </c>
      <c r="X337">
        <v>23</v>
      </c>
      <c r="Y337">
        <v>22</v>
      </c>
      <c r="AB337">
        <v>38.988</v>
      </c>
      <c r="AD337" t="s">
        <v>608</v>
      </c>
      <c r="AE337">
        <v>1</v>
      </c>
      <c r="AF337" t="s">
        <v>493</v>
      </c>
    </row>
    <row r="338" spans="1:32">
      <c r="A338">
        <v>316108</v>
      </c>
      <c r="B338">
        <v>5170</v>
      </c>
      <c r="C338" t="s">
        <v>123</v>
      </c>
      <c r="D338">
        <v>5160</v>
      </c>
      <c r="E338">
        <v>4016564946</v>
      </c>
      <c r="F338" t="s">
        <v>607</v>
      </c>
      <c r="G338">
        <v>1</v>
      </c>
      <c r="H338" t="s">
        <v>494</v>
      </c>
      <c r="I338" t="s">
        <v>133</v>
      </c>
      <c r="J338">
        <v>31</v>
      </c>
      <c r="K338">
        <v>450</v>
      </c>
      <c r="L338">
        <v>1800</v>
      </c>
      <c r="M338">
        <v>4</v>
      </c>
      <c r="N338">
        <v>168</v>
      </c>
      <c r="O338" s="493">
        <v>45934.3204976852</v>
      </c>
      <c r="P338" s="493">
        <v>45934.5161689815</v>
      </c>
      <c r="Q338">
        <v>1</v>
      </c>
      <c r="R338">
        <v>0</v>
      </c>
      <c r="S338">
        <v>0</v>
      </c>
      <c r="T338">
        <v>6</v>
      </c>
      <c r="U338">
        <v>32</v>
      </c>
      <c r="V338">
        <v>30</v>
      </c>
      <c r="W338">
        <v>92</v>
      </c>
      <c r="X338">
        <v>31</v>
      </c>
      <c r="Y338">
        <v>33</v>
      </c>
      <c r="AB338">
        <v>40.574</v>
      </c>
      <c r="AD338" t="s">
        <v>608</v>
      </c>
      <c r="AE338">
        <v>1</v>
      </c>
      <c r="AF338" t="s">
        <v>493</v>
      </c>
    </row>
    <row r="339" spans="1:32">
      <c r="A339">
        <v>316109</v>
      </c>
      <c r="B339">
        <v>5170</v>
      </c>
      <c r="C339" t="s">
        <v>123</v>
      </c>
      <c r="D339">
        <v>5160</v>
      </c>
      <c r="E339">
        <v>4016564946</v>
      </c>
      <c r="F339" t="s">
        <v>607</v>
      </c>
      <c r="G339">
        <v>1</v>
      </c>
      <c r="H339" t="s">
        <v>494</v>
      </c>
      <c r="I339" t="s">
        <v>141</v>
      </c>
      <c r="J339">
        <v>32</v>
      </c>
      <c r="K339">
        <v>450</v>
      </c>
      <c r="L339">
        <v>1800</v>
      </c>
      <c r="M339">
        <v>4</v>
      </c>
      <c r="N339">
        <v>24</v>
      </c>
      <c r="O339" s="493">
        <v>45934.3215393519</v>
      </c>
      <c r="P339" s="493">
        <v>45934.5211458333</v>
      </c>
      <c r="Q339">
        <v>1</v>
      </c>
      <c r="R339">
        <v>0</v>
      </c>
      <c r="S339">
        <v>0</v>
      </c>
      <c r="T339">
        <v>6</v>
      </c>
      <c r="U339">
        <v>34</v>
      </c>
      <c r="V339">
        <v>28</v>
      </c>
      <c r="W339">
        <v>196</v>
      </c>
      <c r="X339">
        <v>31</v>
      </c>
      <c r="Y339">
        <v>30</v>
      </c>
      <c r="AB339">
        <v>33.066</v>
      </c>
      <c r="AD339" t="s">
        <v>608</v>
      </c>
      <c r="AE339">
        <v>1</v>
      </c>
      <c r="AF339" t="s">
        <v>493</v>
      </c>
    </row>
    <row r="340" spans="1:32">
      <c r="A340">
        <v>316110</v>
      </c>
      <c r="B340">
        <v>5170</v>
      </c>
      <c r="C340" t="s">
        <v>123</v>
      </c>
      <c r="D340">
        <v>5161</v>
      </c>
      <c r="E340">
        <v>4016577729</v>
      </c>
      <c r="F340" t="s">
        <v>609</v>
      </c>
      <c r="G340">
        <v>1</v>
      </c>
      <c r="H340" t="s">
        <v>491</v>
      </c>
      <c r="I340" t="s">
        <v>128</v>
      </c>
      <c r="J340">
        <v>30</v>
      </c>
      <c r="K340">
        <v>71</v>
      </c>
      <c r="L340">
        <v>630</v>
      </c>
      <c r="M340">
        <v>9</v>
      </c>
      <c r="N340">
        <v>261</v>
      </c>
      <c r="O340" s="493">
        <v>45934.520625</v>
      </c>
      <c r="P340" s="493">
        <v>45934.5685185185</v>
      </c>
      <c r="Q340">
        <v>1</v>
      </c>
      <c r="R340">
        <v>0</v>
      </c>
      <c r="S340">
        <v>0</v>
      </c>
      <c r="T340">
        <v>6</v>
      </c>
      <c r="U340">
        <v>48</v>
      </c>
      <c r="V340">
        <v>45</v>
      </c>
      <c r="W340">
        <v>104</v>
      </c>
      <c r="X340">
        <v>47</v>
      </c>
      <c r="Y340">
        <v>45</v>
      </c>
      <c r="AB340">
        <v>47.022</v>
      </c>
      <c r="AD340" t="s">
        <v>610</v>
      </c>
      <c r="AE340">
        <v>1</v>
      </c>
      <c r="AF340" t="s">
        <v>611</v>
      </c>
    </row>
    <row r="341" spans="1:32">
      <c r="A341">
        <v>316111</v>
      </c>
      <c r="B341">
        <v>5170</v>
      </c>
      <c r="C341" t="s">
        <v>123</v>
      </c>
      <c r="D341">
        <v>5161</v>
      </c>
      <c r="E341">
        <v>4016577729</v>
      </c>
      <c r="F341" t="s">
        <v>609</v>
      </c>
      <c r="G341">
        <v>1</v>
      </c>
      <c r="H341" t="s">
        <v>491</v>
      </c>
      <c r="I341" t="s">
        <v>133</v>
      </c>
      <c r="J341">
        <v>31</v>
      </c>
      <c r="K341">
        <v>71</v>
      </c>
      <c r="L341">
        <v>630</v>
      </c>
      <c r="M341">
        <v>9</v>
      </c>
      <c r="N341">
        <v>261</v>
      </c>
      <c r="O341" s="493">
        <v>45934.5223842593</v>
      </c>
      <c r="P341" s="493">
        <v>45934.5696990741</v>
      </c>
      <c r="Q341">
        <v>1</v>
      </c>
      <c r="R341">
        <v>0</v>
      </c>
      <c r="S341">
        <v>0</v>
      </c>
      <c r="T341">
        <v>6</v>
      </c>
      <c r="U341">
        <v>50</v>
      </c>
      <c r="V341">
        <v>48</v>
      </c>
      <c r="W341">
        <v>127</v>
      </c>
      <c r="X341">
        <v>48</v>
      </c>
      <c r="Y341">
        <v>48</v>
      </c>
      <c r="AB341">
        <v>52.166</v>
      </c>
      <c r="AD341" t="s">
        <v>610</v>
      </c>
      <c r="AE341">
        <v>1</v>
      </c>
      <c r="AF341" t="s">
        <v>611</v>
      </c>
    </row>
    <row r="342" spans="1:32">
      <c r="A342">
        <v>316112</v>
      </c>
      <c r="B342">
        <v>5170</v>
      </c>
      <c r="C342" t="s">
        <v>123</v>
      </c>
      <c r="D342">
        <v>5161</v>
      </c>
      <c r="E342">
        <v>4016577729</v>
      </c>
      <c r="F342" t="s">
        <v>609</v>
      </c>
      <c r="G342">
        <v>1</v>
      </c>
      <c r="H342" t="s">
        <v>491</v>
      </c>
      <c r="I342" t="s">
        <v>141</v>
      </c>
      <c r="J342">
        <v>32</v>
      </c>
      <c r="K342">
        <v>72</v>
      </c>
      <c r="L342">
        <v>630</v>
      </c>
      <c r="M342">
        <v>9</v>
      </c>
      <c r="N342">
        <v>45</v>
      </c>
      <c r="O342" s="493">
        <v>45934.5259490741</v>
      </c>
      <c r="P342" s="493">
        <v>45934.5705902778</v>
      </c>
      <c r="Q342">
        <v>1</v>
      </c>
      <c r="R342">
        <v>0</v>
      </c>
      <c r="S342">
        <v>0</v>
      </c>
      <c r="T342">
        <v>6</v>
      </c>
      <c r="U342">
        <v>27</v>
      </c>
      <c r="V342">
        <v>10</v>
      </c>
      <c r="W342">
        <v>200</v>
      </c>
      <c r="X342">
        <v>25</v>
      </c>
      <c r="Y342">
        <v>25</v>
      </c>
      <c r="AB342">
        <v>90.762</v>
      </c>
      <c r="AD342" t="s">
        <v>610</v>
      </c>
      <c r="AE342">
        <v>1</v>
      </c>
      <c r="AF342" t="s">
        <v>611</v>
      </c>
    </row>
    <row r="343" spans="1:32">
      <c r="A343">
        <v>316113</v>
      </c>
      <c r="B343">
        <v>5170</v>
      </c>
      <c r="C343" t="s">
        <v>123</v>
      </c>
      <c r="D343">
        <v>5163</v>
      </c>
      <c r="E343">
        <v>4016577729</v>
      </c>
      <c r="F343" t="s">
        <v>609</v>
      </c>
      <c r="G343">
        <v>1</v>
      </c>
      <c r="H343" t="s">
        <v>494</v>
      </c>
      <c r="I343" t="s">
        <v>128</v>
      </c>
      <c r="J343">
        <v>30</v>
      </c>
      <c r="K343">
        <v>70</v>
      </c>
      <c r="L343">
        <v>630</v>
      </c>
      <c r="M343">
        <v>9</v>
      </c>
      <c r="N343">
        <v>225</v>
      </c>
      <c r="O343" s="493">
        <v>45934.7034490741</v>
      </c>
      <c r="P343" s="493">
        <v>45934.7577199074</v>
      </c>
      <c r="Q343">
        <v>1</v>
      </c>
      <c r="R343">
        <v>0</v>
      </c>
      <c r="S343">
        <v>0</v>
      </c>
      <c r="T343">
        <v>6</v>
      </c>
      <c r="U343">
        <v>40</v>
      </c>
      <c r="V343">
        <v>39</v>
      </c>
      <c r="W343">
        <v>54</v>
      </c>
      <c r="X343">
        <v>40</v>
      </c>
      <c r="Y343">
        <v>39</v>
      </c>
      <c r="AB343">
        <v>41.283</v>
      </c>
      <c r="AD343" t="s">
        <v>610</v>
      </c>
      <c r="AE343">
        <v>1</v>
      </c>
      <c r="AF343" t="s">
        <v>611</v>
      </c>
    </row>
    <row r="344" spans="1:32">
      <c r="A344">
        <v>316114</v>
      </c>
      <c r="B344">
        <v>5170</v>
      </c>
      <c r="C344" t="s">
        <v>123</v>
      </c>
      <c r="D344">
        <v>5163</v>
      </c>
      <c r="E344">
        <v>4016577729</v>
      </c>
      <c r="F344" t="s">
        <v>609</v>
      </c>
      <c r="G344">
        <v>1</v>
      </c>
      <c r="H344" t="s">
        <v>494</v>
      </c>
      <c r="I344" t="s">
        <v>133</v>
      </c>
      <c r="J344">
        <v>31</v>
      </c>
      <c r="K344">
        <v>70</v>
      </c>
      <c r="L344">
        <v>630</v>
      </c>
      <c r="M344">
        <v>9</v>
      </c>
      <c r="N344">
        <v>207</v>
      </c>
      <c r="O344" s="493">
        <v>45934.7059259259</v>
      </c>
      <c r="P344" s="493">
        <v>45934.7602314815</v>
      </c>
      <c r="Q344">
        <v>1</v>
      </c>
      <c r="R344">
        <v>0</v>
      </c>
      <c r="S344">
        <v>0</v>
      </c>
      <c r="T344">
        <v>6</v>
      </c>
      <c r="U344">
        <v>57</v>
      </c>
      <c r="V344">
        <v>37</v>
      </c>
      <c r="W344">
        <v>336</v>
      </c>
      <c r="X344">
        <v>42</v>
      </c>
      <c r="Y344">
        <v>40</v>
      </c>
      <c r="AB344">
        <v>34.33</v>
      </c>
      <c r="AD344" t="s">
        <v>610</v>
      </c>
      <c r="AE344">
        <v>1</v>
      </c>
      <c r="AF344" t="s">
        <v>611</v>
      </c>
    </row>
    <row r="345" spans="1:32">
      <c r="A345">
        <v>316115</v>
      </c>
      <c r="B345">
        <v>5170</v>
      </c>
      <c r="C345" t="s">
        <v>123</v>
      </c>
      <c r="D345">
        <v>5163</v>
      </c>
      <c r="E345">
        <v>4016577729</v>
      </c>
      <c r="F345" t="s">
        <v>609</v>
      </c>
      <c r="G345">
        <v>1</v>
      </c>
      <c r="H345" t="s">
        <v>494</v>
      </c>
      <c r="I345" t="s">
        <v>141</v>
      </c>
      <c r="J345">
        <v>32</v>
      </c>
      <c r="K345">
        <v>70</v>
      </c>
      <c r="L345">
        <v>630</v>
      </c>
      <c r="M345">
        <v>9</v>
      </c>
      <c r="N345">
        <v>54</v>
      </c>
      <c r="O345" s="493">
        <v>45934.7078935185</v>
      </c>
      <c r="P345" s="493">
        <v>45934.7657060185</v>
      </c>
      <c r="Q345">
        <v>1</v>
      </c>
      <c r="R345">
        <v>0</v>
      </c>
      <c r="S345">
        <v>0</v>
      </c>
      <c r="T345">
        <v>6</v>
      </c>
      <c r="U345">
        <v>62</v>
      </c>
      <c r="V345">
        <v>50</v>
      </c>
      <c r="W345">
        <v>148</v>
      </c>
      <c r="X345">
        <v>52</v>
      </c>
      <c r="Y345">
        <v>62</v>
      </c>
      <c r="AB345">
        <v>75.926</v>
      </c>
      <c r="AD345" t="s">
        <v>610</v>
      </c>
      <c r="AE345">
        <v>1</v>
      </c>
      <c r="AF345" t="s">
        <v>611</v>
      </c>
    </row>
    <row r="346" spans="1:32">
      <c r="A346">
        <v>316305</v>
      </c>
      <c r="B346">
        <v>5170</v>
      </c>
      <c r="C346" t="s">
        <v>123</v>
      </c>
      <c r="D346">
        <v>5165</v>
      </c>
      <c r="E346">
        <v>4016581671</v>
      </c>
      <c r="F346" t="s">
        <v>612</v>
      </c>
      <c r="G346">
        <v>1</v>
      </c>
      <c r="H346" t="s">
        <v>491</v>
      </c>
      <c r="I346" t="s">
        <v>128</v>
      </c>
      <c r="J346">
        <v>30</v>
      </c>
      <c r="K346">
        <v>35</v>
      </c>
      <c r="L346">
        <v>300</v>
      </c>
      <c r="M346">
        <v>3</v>
      </c>
      <c r="N346">
        <v>186</v>
      </c>
      <c r="O346" s="493">
        <v>45937.0005324074</v>
      </c>
      <c r="P346" s="493">
        <v>45937.0159490741</v>
      </c>
      <c r="Q346">
        <v>1</v>
      </c>
      <c r="R346">
        <v>0</v>
      </c>
      <c r="S346">
        <v>0</v>
      </c>
      <c r="T346">
        <v>6</v>
      </c>
      <c r="U346">
        <v>36</v>
      </c>
      <c r="V346">
        <v>33</v>
      </c>
      <c r="W346">
        <v>48</v>
      </c>
      <c r="X346">
        <v>34</v>
      </c>
      <c r="Y346">
        <v>40</v>
      </c>
      <c r="AB346">
        <v>42.251</v>
      </c>
      <c r="AD346" t="s">
        <v>613</v>
      </c>
      <c r="AE346">
        <v>1</v>
      </c>
      <c r="AF346" t="s">
        <v>614</v>
      </c>
    </row>
    <row r="347" spans="1:32">
      <c r="A347">
        <v>316306</v>
      </c>
      <c r="B347">
        <v>5170</v>
      </c>
      <c r="C347" t="s">
        <v>123</v>
      </c>
      <c r="D347">
        <v>5165</v>
      </c>
      <c r="E347">
        <v>4016581671</v>
      </c>
      <c r="F347" t="s">
        <v>612</v>
      </c>
      <c r="G347">
        <v>1</v>
      </c>
      <c r="H347" t="s">
        <v>491</v>
      </c>
      <c r="I347" t="s">
        <v>133</v>
      </c>
      <c r="J347">
        <v>31</v>
      </c>
      <c r="K347">
        <v>36</v>
      </c>
      <c r="L347">
        <v>300</v>
      </c>
      <c r="M347">
        <v>3</v>
      </c>
      <c r="N347">
        <v>180</v>
      </c>
      <c r="O347" s="493">
        <v>45937.0005787037</v>
      </c>
      <c r="P347" s="493">
        <v>45937.0164583333</v>
      </c>
      <c r="Q347">
        <v>1</v>
      </c>
      <c r="R347">
        <v>0</v>
      </c>
      <c r="S347">
        <v>0</v>
      </c>
      <c r="T347">
        <v>6</v>
      </c>
      <c r="U347">
        <v>29</v>
      </c>
      <c r="V347">
        <v>29</v>
      </c>
      <c r="W347">
        <v>30</v>
      </c>
      <c r="X347">
        <v>29</v>
      </c>
      <c r="Y347">
        <v>37</v>
      </c>
      <c r="AB347">
        <v>39.865</v>
      </c>
      <c r="AD347" t="s">
        <v>613</v>
      </c>
      <c r="AE347">
        <v>1</v>
      </c>
      <c r="AF347" t="s">
        <v>614</v>
      </c>
    </row>
    <row r="348" spans="1:32">
      <c r="A348">
        <v>316209</v>
      </c>
      <c r="B348">
        <v>5170</v>
      </c>
      <c r="C348" t="s">
        <v>123</v>
      </c>
      <c r="D348">
        <v>5165</v>
      </c>
      <c r="E348">
        <v>4016581671</v>
      </c>
      <c r="F348" t="s">
        <v>612</v>
      </c>
      <c r="G348">
        <v>1</v>
      </c>
      <c r="H348" t="s">
        <v>491</v>
      </c>
      <c r="I348" t="s">
        <v>128</v>
      </c>
      <c r="J348">
        <v>30</v>
      </c>
      <c r="K348">
        <v>64</v>
      </c>
      <c r="L348">
        <v>300</v>
      </c>
      <c r="M348">
        <v>3</v>
      </c>
      <c r="N348">
        <v>186</v>
      </c>
      <c r="O348" s="493">
        <v>45936.9539699074</v>
      </c>
      <c r="P348" s="493">
        <v>45936.9996412037</v>
      </c>
      <c r="Q348">
        <v>1</v>
      </c>
      <c r="R348">
        <v>0</v>
      </c>
      <c r="S348">
        <v>0</v>
      </c>
      <c r="T348">
        <v>6</v>
      </c>
      <c r="U348">
        <v>34</v>
      </c>
      <c r="V348">
        <v>33</v>
      </c>
      <c r="W348">
        <v>54</v>
      </c>
      <c r="X348">
        <v>34</v>
      </c>
      <c r="Y348">
        <v>40</v>
      </c>
      <c r="AB348">
        <v>42.251</v>
      </c>
      <c r="AD348" t="s">
        <v>613</v>
      </c>
      <c r="AE348">
        <v>1</v>
      </c>
      <c r="AF348" t="s">
        <v>614</v>
      </c>
    </row>
    <row r="349" spans="1:32">
      <c r="A349">
        <v>316210</v>
      </c>
      <c r="B349">
        <v>5170</v>
      </c>
      <c r="C349" t="s">
        <v>123</v>
      </c>
      <c r="D349">
        <v>5165</v>
      </c>
      <c r="E349">
        <v>4016581671</v>
      </c>
      <c r="F349" t="s">
        <v>612</v>
      </c>
      <c r="G349">
        <v>1</v>
      </c>
      <c r="H349" t="s">
        <v>491</v>
      </c>
      <c r="I349" t="s">
        <v>133</v>
      </c>
      <c r="J349">
        <v>31</v>
      </c>
      <c r="K349">
        <v>63</v>
      </c>
      <c r="L349">
        <v>300</v>
      </c>
      <c r="M349">
        <v>3</v>
      </c>
      <c r="N349">
        <v>180</v>
      </c>
      <c r="O349" s="493">
        <v>45936.9557291667</v>
      </c>
      <c r="P349" s="493">
        <v>45936.9997222222</v>
      </c>
      <c r="Q349">
        <v>1</v>
      </c>
      <c r="R349">
        <v>0</v>
      </c>
      <c r="S349">
        <v>0</v>
      </c>
      <c r="T349">
        <v>6</v>
      </c>
      <c r="U349">
        <v>28</v>
      </c>
      <c r="V349">
        <v>26</v>
      </c>
      <c r="W349">
        <v>32</v>
      </c>
      <c r="X349">
        <v>29</v>
      </c>
      <c r="Y349">
        <v>37</v>
      </c>
      <c r="AB349">
        <v>39.865</v>
      </c>
      <c r="AD349" t="s">
        <v>613</v>
      </c>
      <c r="AE349">
        <v>1</v>
      </c>
      <c r="AF349" t="s">
        <v>614</v>
      </c>
    </row>
    <row r="350" spans="1:32">
      <c r="A350">
        <v>316307</v>
      </c>
      <c r="B350">
        <v>5170</v>
      </c>
      <c r="C350" t="s">
        <v>123</v>
      </c>
      <c r="D350">
        <v>5166</v>
      </c>
      <c r="E350">
        <v>4016581671</v>
      </c>
      <c r="F350" t="s">
        <v>612</v>
      </c>
      <c r="G350">
        <v>1</v>
      </c>
      <c r="H350" t="s">
        <v>494</v>
      </c>
      <c r="I350" t="s">
        <v>128</v>
      </c>
      <c r="J350">
        <v>30</v>
      </c>
      <c r="K350">
        <v>100</v>
      </c>
      <c r="L350">
        <v>300</v>
      </c>
      <c r="M350">
        <v>3</v>
      </c>
      <c r="N350">
        <v>84</v>
      </c>
      <c r="O350" s="493">
        <v>45937.0237268519</v>
      </c>
      <c r="P350" s="493">
        <v>45937.0985300926</v>
      </c>
      <c r="Q350">
        <v>1</v>
      </c>
      <c r="R350">
        <v>0</v>
      </c>
      <c r="S350">
        <v>0</v>
      </c>
      <c r="T350">
        <v>6</v>
      </c>
      <c r="U350">
        <v>28</v>
      </c>
      <c r="V350">
        <v>12</v>
      </c>
      <c r="W350">
        <v>312</v>
      </c>
      <c r="X350">
        <v>16</v>
      </c>
      <c r="Y350">
        <v>24</v>
      </c>
      <c r="AB350">
        <v>16.027</v>
      </c>
      <c r="AD350" t="s">
        <v>613</v>
      </c>
      <c r="AE350">
        <v>1</v>
      </c>
      <c r="AF350" t="s">
        <v>614</v>
      </c>
    </row>
    <row r="351" spans="1:32">
      <c r="A351">
        <v>316308</v>
      </c>
      <c r="B351">
        <v>5170</v>
      </c>
      <c r="C351" t="s">
        <v>123</v>
      </c>
      <c r="D351">
        <v>5166</v>
      </c>
      <c r="E351">
        <v>4016581671</v>
      </c>
      <c r="F351" t="s">
        <v>612</v>
      </c>
      <c r="G351">
        <v>1</v>
      </c>
      <c r="H351" t="s">
        <v>494</v>
      </c>
      <c r="I351" t="s">
        <v>133</v>
      </c>
      <c r="J351">
        <v>31</v>
      </c>
      <c r="K351">
        <v>100</v>
      </c>
      <c r="L351">
        <v>300</v>
      </c>
      <c r="M351">
        <v>3</v>
      </c>
      <c r="N351">
        <v>78</v>
      </c>
      <c r="O351" s="493">
        <v>45937.0268402778</v>
      </c>
      <c r="P351" s="493">
        <v>45937.1010185185</v>
      </c>
      <c r="Q351">
        <v>1</v>
      </c>
      <c r="R351">
        <v>0</v>
      </c>
      <c r="S351">
        <v>0</v>
      </c>
      <c r="T351">
        <v>6</v>
      </c>
      <c r="U351">
        <v>26</v>
      </c>
      <c r="V351">
        <v>15</v>
      </c>
      <c r="W351">
        <v>300</v>
      </c>
      <c r="X351">
        <v>19</v>
      </c>
      <c r="Y351">
        <v>27</v>
      </c>
      <c r="AB351">
        <v>19.473</v>
      </c>
      <c r="AD351" t="s">
        <v>613</v>
      </c>
      <c r="AE351">
        <v>1</v>
      </c>
      <c r="AF351" t="s">
        <v>614</v>
      </c>
    </row>
    <row r="352" spans="1:32">
      <c r="A352">
        <v>316309</v>
      </c>
      <c r="B352">
        <v>5170</v>
      </c>
      <c r="C352" t="s">
        <v>123</v>
      </c>
      <c r="D352">
        <v>5166</v>
      </c>
      <c r="E352">
        <v>4016581671</v>
      </c>
      <c r="F352" t="s">
        <v>612</v>
      </c>
      <c r="G352">
        <v>1</v>
      </c>
      <c r="H352" t="s">
        <v>494</v>
      </c>
      <c r="I352" t="s">
        <v>141</v>
      </c>
      <c r="J352">
        <v>32</v>
      </c>
      <c r="K352">
        <v>100</v>
      </c>
      <c r="L352">
        <v>300</v>
      </c>
      <c r="M352">
        <v>3</v>
      </c>
      <c r="N352">
        <v>24</v>
      </c>
      <c r="O352" s="493">
        <v>45937.0287037037</v>
      </c>
      <c r="P352" s="493">
        <v>45937.1015856481</v>
      </c>
      <c r="Q352">
        <v>1</v>
      </c>
      <c r="R352">
        <v>0</v>
      </c>
      <c r="S352">
        <v>0</v>
      </c>
      <c r="T352">
        <v>6</v>
      </c>
      <c r="U352">
        <v>18</v>
      </c>
      <c r="V352">
        <v>15</v>
      </c>
      <c r="W352">
        <v>35</v>
      </c>
      <c r="X352">
        <v>18</v>
      </c>
      <c r="Y352">
        <v>25</v>
      </c>
      <c r="AB352">
        <v>37.068</v>
      </c>
      <c r="AD352" t="s">
        <v>613</v>
      </c>
      <c r="AE352">
        <v>1</v>
      </c>
      <c r="AF352" t="s">
        <v>614</v>
      </c>
    </row>
    <row r="353" spans="1:32">
      <c r="A353">
        <v>316310</v>
      </c>
      <c r="B353">
        <v>5170</v>
      </c>
      <c r="C353" t="s">
        <v>123</v>
      </c>
      <c r="D353">
        <v>5168</v>
      </c>
      <c r="E353">
        <v>4016581672</v>
      </c>
      <c r="F353" t="s">
        <v>615</v>
      </c>
      <c r="G353">
        <v>1</v>
      </c>
      <c r="H353" t="s">
        <v>491</v>
      </c>
      <c r="I353" t="s">
        <v>128</v>
      </c>
      <c r="J353">
        <v>30</v>
      </c>
      <c r="K353">
        <v>299</v>
      </c>
      <c r="L353">
        <v>900</v>
      </c>
      <c r="M353">
        <v>3</v>
      </c>
      <c r="N353">
        <v>360</v>
      </c>
      <c r="O353" s="493">
        <v>45937.1511458333</v>
      </c>
      <c r="P353" s="493">
        <v>45937.8659837963</v>
      </c>
      <c r="Q353">
        <v>1</v>
      </c>
      <c r="R353">
        <v>0</v>
      </c>
      <c r="S353">
        <v>0</v>
      </c>
      <c r="T353">
        <v>6</v>
      </c>
      <c r="U353">
        <v>46</v>
      </c>
      <c r="V353">
        <v>43</v>
      </c>
      <c r="W353">
        <v>134</v>
      </c>
      <c r="X353">
        <v>45</v>
      </c>
      <c r="Y353">
        <v>58</v>
      </c>
      <c r="AB353">
        <v>75.661</v>
      </c>
      <c r="AD353" t="s">
        <v>616</v>
      </c>
      <c r="AE353">
        <v>1</v>
      </c>
      <c r="AF353" t="s">
        <v>617</v>
      </c>
    </row>
    <row r="354" spans="1:32">
      <c r="A354">
        <v>316311</v>
      </c>
      <c r="B354">
        <v>5170</v>
      </c>
      <c r="C354" t="s">
        <v>123</v>
      </c>
      <c r="D354">
        <v>5168</v>
      </c>
      <c r="E354">
        <v>4016581672</v>
      </c>
      <c r="F354" t="s">
        <v>615</v>
      </c>
      <c r="G354">
        <v>1</v>
      </c>
      <c r="H354" t="s">
        <v>491</v>
      </c>
      <c r="I354" t="s">
        <v>133</v>
      </c>
      <c r="J354">
        <v>31</v>
      </c>
      <c r="K354">
        <v>300</v>
      </c>
      <c r="L354">
        <v>900</v>
      </c>
      <c r="M354">
        <v>3</v>
      </c>
      <c r="N354">
        <v>327</v>
      </c>
      <c r="O354" s="493">
        <v>45937.1589467593</v>
      </c>
      <c r="P354" s="493">
        <v>45937.8832060185</v>
      </c>
      <c r="Q354">
        <v>1</v>
      </c>
      <c r="R354">
        <v>0</v>
      </c>
      <c r="S354">
        <v>0</v>
      </c>
      <c r="T354">
        <v>6</v>
      </c>
      <c r="U354">
        <v>58</v>
      </c>
      <c r="V354">
        <v>53</v>
      </c>
      <c r="W354">
        <v>649</v>
      </c>
      <c r="X354">
        <v>55</v>
      </c>
      <c r="Y354">
        <v>59</v>
      </c>
      <c r="AB354">
        <v>67.566</v>
      </c>
      <c r="AD354" t="s">
        <v>616</v>
      </c>
      <c r="AE354">
        <v>1</v>
      </c>
      <c r="AF354" t="s">
        <v>617</v>
      </c>
    </row>
    <row r="355" spans="1:32">
      <c r="A355">
        <v>316312</v>
      </c>
      <c r="B355">
        <v>5170</v>
      </c>
      <c r="C355" t="s">
        <v>123</v>
      </c>
      <c r="D355">
        <v>5168</v>
      </c>
      <c r="E355">
        <v>4016581672</v>
      </c>
      <c r="F355" t="s">
        <v>615</v>
      </c>
      <c r="G355">
        <v>1</v>
      </c>
      <c r="H355" t="s">
        <v>491</v>
      </c>
      <c r="I355" t="s">
        <v>141</v>
      </c>
      <c r="J355">
        <v>32</v>
      </c>
      <c r="K355">
        <v>271</v>
      </c>
      <c r="L355">
        <v>900</v>
      </c>
      <c r="M355">
        <v>3</v>
      </c>
      <c r="N355">
        <v>18</v>
      </c>
      <c r="O355" s="493">
        <v>45937.1605439815</v>
      </c>
      <c r="P355" s="493">
        <v>45937.8872800926</v>
      </c>
      <c r="Q355">
        <v>1</v>
      </c>
      <c r="R355">
        <v>0</v>
      </c>
      <c r="S355">
        <v>0</v>
      </c>
      <c r="T355">
        <v>6</v>
      </c>
      <c r="U355">
        <v>32</v>
      </c>
      <c r="V355">
        <v>10</v>
      </c>
      <c r="W355">
        <v>335</v>
      </c>
      <c r="X355">
        <v>28</v>
      </c>
      <c r="Y355">
        <v>28</v>
      </c>
      <c r="AB355">
        <v>32.118</v>
      </c>
      <c r="AD355" t="s">
        <v>616</v>
      </c>
      <c r="AE355">
        <v>1</v>
      </c>
      <c r="AF355" t="s">
        <v>617</v>
      </c>
    </row>
    <row r="356" spans="1:32">
      <c r="A356">
        <v>316313</v>
      </c>
      <c r="B356">
        <v>5170</v>
      </c>
      <c r="C356" t="s">
        <v>123</v>
      </c>
      <c r="D356">
        <v>5170</v>
      </c>
      <c r="E356">
        <v>4016581672</v>
      </c>
      <c r="F356" t="s">
        <v>615</v>
      </c>
      <c r="G356">
        <v>1</v>
      </c>
      <c r="H356" t="s">
        <v>494</v>
      </c>
      <c r="I356" t="s">
        <v>128</v>
      </c>
      <c r="J356">
        <v>30</v>
      </c>
      <c r="K356">
        <v>50</v>
      </c>
      <c r="L356">
        <v>900</v>
      </c>
      <c r="M356">
        <v>3</v>
      </c>
      <c r="N356">
        <v>411</v>
      </c>
      <c r="O356" s="493">
        <v>45937.9589583333</v>
      </c>
      <c r="P356" s="493">
        <v>45937.9996875</v>
      </c>
      <c r="Q356">
        <v>1</v>
      </c>
      <c r="R356">
        <v>0</v>
      </c>
      <c r="S356">
        <v>0</v>
      </c>
      <c r="T356">
        <v>6</v>
      </c>
      <c r="U356">
        <v>44</v>
      </c>
      <c r="V356">
        <v>42</v>
      </c>
      <c r="W356">
        <v>70</v>
      </c>
      <c r="X356">
        <v>43</v>
      </c>
      <c r="Y356">
        <v>59</v>
      </c>
      <c r="AB356">
        <v>70.861</v>
      </c>
      <c r="AD356" t="s">
        <v>616</v>
      </c>
      <c r="AE356">
        <v>1</v>
      </c>
      <c r="AF356" t="s">
        <v>617</v>
      </c>
    </row>
    <row r="357" spans="1:32">
      <c r="A357">
        <v>316314</v>
      </c>
      <c r="B357">
        <v>5170</v>
      </c>
      <c r="C357" t="s">
        <v>123</v>
      </c>
      <c r="D357">
        <v>5170</v>
      </c>
      <c r="E357">
        <v>4016581672</v>
      </c>
      <c r="F357" t="s">
        <v>615</v>
      </c>
      <c r="G357">
        <v>1</v>
      </c>
      <c r="H357" t="s">
        <v>494</v>
      </c>
      <c r="I357" t="s">
        <v>133</v>
      </c>
      <c r="J357">
        <v>31</v>
      </c>
      <c r="K357">
        <v>44</v>
      </c>
      <c r="L357">
        <v>900</v>
      </c>
      <c r="M357">
        <v>3</v>
      </c>
      <c r="N357">
        <v>330</v>
      </c>
      <c r="O357" s="493">
        <v>45937.9628935185</v>
      </c>
      <c r="P357" s="493">
        <v>45937.9996643519</v>
      </c>
      <c r="Q357">
        <v>1</v>
      </c>
      <c r="R357">
        <v>0</v>
      </c>
      <c r="S357">
        <v>0</v>
      </c>
      <c r="T357">
        <v>6</v>
      </c>
      <c r="U357">
        <v>60</v>
      </c>
      <c r="V357">
        <v>56</v>
      </c>
      <c r="W357">
        <v>119</v>
      </c>
      <c r="X357">
        <v>58</v>
      </c>
      <c r="Y357">
        <v>61</v>
      </c>
      <c r="AB357">
        <v>57.384</v>
      </c>
      <c r="AD357" t="s">
        <v>616</v>
      </c>
      <c r="AE357">
        <v>1</v>
      </c>
      <c r="AF357" t="s">
        <v>617</v>
      </c>
    </row>
    <row r="358" spans="1:32">
      <c r="A358">
        <v>316315</v>
      </c>
      <c r="B358">
        <v>5170</v>
      </c>
      <c r="C358" t="s">
        <v>123</v>
      </c>
      <c r="D358">
        <v>5170</v>
      </c>
      <c r="E358">
        <v>4016581672</v>
      </c>
      <c r="F358" t="s">
        <v>615</v>
      </c>
      <c r="G358">
        <v>1</v>
      </c>
      <c r="H358" t="s">
        <v>494</v>
      </c>
      <c r="I358" t="s">
        <v>141</v>
      </c>
      <c r="J358">
        <v>32</v>
      </c>
      <c r="K358">
        <v>27</v>
      </c>
      <c r="L358">
        <v>900</v>
      </c>
      <c r="M358">
        <v>3</v>
      </c>
      <c r="N358">
        <v>48</v>
      </c>
      <c r="O358" s="493">
        <v>45937.9751967593</v>
      </c>
      <c r="P358" s="493">
        <v>45937.9993981481</v>
      </c>
      <c r="Q358">
        <v>1</v>
      </c>
      <c r="R358">
        <v>0</v>
      </c>
      <c r="S358">
        <v>0</v>
      </c>
      <c r="T358">
        <v>6</v>
      </c>
      <c r="U358">
        <v>70</v>
      </c>
      <c r="V358">
        <v>56</v>
      </c>
      <c r="W358">
        <v>178</v>
      </c>
      <c r="X358">
        <v>57</v>
      </c>
      <c r="Y358">
        <v>57</v>
      </c>
      <c r="AB358">
        <v>63.019</v>
      </c>
      <c r="AD358" t="s">
        <v>616</v>
      </c>
      <c r="AE358">
        <v>1</v>
      </c>
      <c r="AF358" t="s">
        <v>617</v>
      </c>
    </row>
    <row r="359" spans="1:32">
      <c r="A359">
        <v>316384</v>
      </c>
      <c r="B359">
        <v>5170</v>
      </c>
      <c r="C359" t="s">
        <v>123</v>
      </c>
      <c r="D359">
        <v>5170</v>
      </c>
      <c r="E359">
        <v>4016581672</v>
      </c>
      <c r="F359" t="s">
        <v>615</v>
      </c>
      <c r="G359">
        <v>1</v>
      </c>
      <c r="H359" t="s">
        <v>494</v>
      </c>
      <c r="I359" t="s">
        <v>128</v>
      </c>
      <c r="J359">
        <v>30</v>
      </c>
      <c r="K359">
        <v>249</v>
      </c>
      <c r="L359">
        <v>900</v>
      </c>
      <c r="M359">
        <v>3</v>
      </c>
      <c r="N359">
        <v>411</v>
      </c>
      <c r="O359" s="493">
        <v>45938.001099537</v>
      </c>
      <c r="P359" s="493">
        <v>45938.1791782407</v>
      </c>
      <c r="Q359">
        <v>1</v>
      </c>
      <c r="R359">
        <v>0</v>
      </c>
      <c r="S359">
        <v>0</v>
      </c>
      <c r="T359">
        <v>6</v>
      </c>
      <c r="U359">
        <v>44</v>
      </c>
      <c r="V359">
        <v>41</v>
      </c>
      <c r="W359">
        <v>79</v>
      </c>
      <c r="X359">
        <v>43</v>
      </c>
      <c r="Y359">
        <v>59</v>
      </c>
      <c r="AB359">
        <v>70.861</v>
      </c>
      <c r="AD359" t="s">
        <v>616</v>
      </c>
      <c r="AE359">
        <v>1</v>
      </c>
      <c r="AF359" t="s">
        <v>617</v>
      </c>
    </row>
    <row r="360" spans="1:32">
      <c r="A360">
        <v>316385</v>
      </c>
      <c r="B360">
        <v>5170</v>
      </c>
      <c r="C360" t="s">
        <v>123</v>
      </c>
      <c r="D360">
        <v>5170</v>
      </c>
      <c r="E360">
        <v>4016581672</v>
      </c>
      <c r="F360" t="s">
        <v>615</v>
      </c>
      <c r="G360">
        <v>1</v>
      </c>
      <c r="H360" t="s">
        <v>494</v>
      </c>
      <c r="I360" t="s">
        <v>133</v>
      </c>
      <c r="J360">
        <v>31</v>
      </c>
      <c r="K360">
        <v>255</v>
      </c>
      <c r="L360">
        <v>900</v>
      </c>
      <c r="M360">
        <v>3</v>
      </c>
      <c r="N360">
        <v>330</v>
      </c>
      <c r="O360" s="493">
        <v>45938.0011111111</v>
      </c>
      <c r="P360" s="493">
        <v>45938.1925810185</v>
      </c>
      <c r="Q360">
        <v>1</v>
      </c>
      <c r="R360">
        <v>0</v>
      </c>
      <c r="S360">
        <v>0</v>
      </c>
      <c r="T360">
        <v>6</v>
      </c>
      <c r="U360">
        <v>58</v>
      </c>
      <c r="V360">
        <v>56</v>
      </c>
      <c r="W360">
        <v>143</v>
      </c>
      <c r="X360">
        <v>58</v>
      </c>
      <c r="Y360">
        <v>61</v>
      </c>
      <c r="AB360">
        <v>57.384</v>
      </c>
      <c r="AD360" t="s">
        <v>616</v>
      </c>
      <c r="AE360">
        <v>1</v>
      </c>
      <c r="AF360" t="s">
        <v>617</v>
      </c>
    </row>
    <row r="361" spans="1:32">
      <c r="A361">
        <v>316386</v>
      </c>
      <c r="B361">
        <v>5170</v>
      </c>
      <c r="C361" t="s">
        <v>123</v>
      </c>
      <c r="D361">
        <v>5170</v>
      </c>
      <c r="E361">
        <v>4016581672</v>
      </c>
      <c r="F361" t="s">
        <v>615</v>
      </c>
      <c r="G361">
        <v>1</v>
      </c>
      <c r="H361" t="s">
        <v>494</v>
      </c>
      <c r="I361" t="s">
        <v>141</v>
      </c>
      <c r="J361">
        <v>32</v>
      </c>
      <c r="K361">
        <v>272</v>
      </c>
      <c r="L361">
        <v>900</v>
      </c>
      <c r="M361">
        <v>3</v>
      </c>
      <c r="N361">
        <v>48</v>
      </c>
      <c r="O361" s="493">
        <v>45938.0008101852</v>
      </c>
      <c r="P361" s="493">
        <v>45938.2084259259</v>
      </c>
      <c r="Q361">
        <v>1</v>
      </c>
      <c r="R361">
        <v>0</v>
      </c>
      <c r="S361">
        <v>0</v>
      </c>
      <c r="T361">
        <v>6</v>
      </c>
      <c r="U361">
        <v>62</v>
      </c>
      <c r="V361">
        <v>55</v>
      </c>
      <c r="W361">
        <v>364</v>
      </c>
      <c r="X361">
        <v>57</v>
      </c>
      <c r="Y361">
        <v>57</v>
      </c>
      <c r="AB361">
        <v>63.019</v>
      </c>
      <c r="AD361" t="s">
        <v>616</v>
      </c>
      <c r="AE361">
        <v>1</v>
      </c>
      <c r="AF361" t="s">
        <v>617</v>
      </c>
    </row>
    <row r="362" spans="1:32">
      <c r="A362">
        <v>316116</v>
      </c>
      <c r="B362">
        <v>5170</v>
      </c>
      <c r="C362" t="s">
        <v>123</v>
      </c>
      <c r="D362">
        <v>5171</v>
      </c>
      <c r="E362">
        <v>4016595167</v>
      </c>
      <c r="F362" t="s">
        <v>618</v>
      </c>
      <c r="G362">
        <v>1</v>
      </c>
      <c r="H362" t="s">
        <v>491</v>
      </c>
      <c r="I362" t="s">
        <v>128</v>
      </c>
      <c r="J362">
        <v>30</v>
      </c>
      <c r="K362">
        <v>200</v>
      </c>
      <c r="L362">
        <v>600</v>
      </c>
      <c r="M362">
        <v>3</v>
      </c>
      <c r="N362">
        <v>297</v>
      </c>
      <c r="O362" s="493">
        <v>45934.5739930556</v>
      </c>
      <c r="P362" s="493">
        <v>45934.696712963</v>
      </c>
      <c r="Q362">
        <v>1</v>
      </c>
      <c r="R362">
        <v>0</v>
      </c>
      <c r="S362">
        <v>0</v>
      </c>
      <c r="T362">
        <v>6</v>
      </c>
      <c r="U362">
        <v>41</v>
      </c>
      <c r="V362">
        <v>38</v>
      </c>
      <c r="W362">
        <v>125</v>
      </c>
      <c r="X362">
        <v>39</v>
      </c>
      <c r="Y362">
        <v>33</v>
      </c>
      <c r="AB362">
        <v>62.836</v>
      </c>
      <c r="AD362" t="s">
        <v>619</v>
      </c>
      <c r="AE362">
        <v>1</v>
      </c>
      <c r="AF362" t="s">
        <v>620</v>
      </c>
    </row>
    <row r="363" spans="1:32">
      <c r="A363">
        <v>316117</v>
      </c>
      <c r="B363">
        <v>5170</v>
      </c>
      <c r="C363" t="s">
        <v>123</v>
      </c>
      <c r="D363">
        <v>5171</v>
      </c>
      <c r="E363">
        <v>4016595167</v>
      </c>
      <c r="F363" t="s">
        <v>618</v>
      </c>
      <c r="G363">
        <v>1</v>
      </c>
      <c r="H363" t="s">
        <v>491</v>
      </c>
      <c r="I363" t="s">
        <v>133</v>
      </c>
      <c r="J363">
        <v>31</v>
      </c>
      <c r="K363">
        <v>200</v>
      </c>
      <c r="L363">
        <v>600</v>
      </c>
      <c r="M363">
        <v>3</v>
      </c>
      <c r="N363">
        <v>318</v>
      </c>
      <c r="O363" s="493">
        <v>45934.5763194444</v>
      </c>
      <c r="P363" s="493">
        <v>45934.6996643519</v>
      </c>
      <c r="Q363">
        <v>1</v>
      </c>
      <c r="R363">
        <v>0</v>
      </c>
      <c r="S363">
        <v>0</v>
      </c>
      <c r="T363">
        <v>6</v>
      </c>
      <c r="U363">
        <v>48</v>
      </c>
      <c r="V363">
        <v>44</v>
      </c>
      <c r="W363">
        <v>208</v>
      </c>
      <c r="X363">
        <v>47</v>
      </c>
      <c r="Y363">
        <v>47</v>
      </c>
      <c r="AB363">
        <v>67.219</v>
      </c>
      <c r="AD363" t="s">
        <v>619</v>
      </c>
      <c r="AE363">
        <v>1</v>
      </c>
      <c r="AF363" t="s">
        <v>620</v>
      </c>
    </row>
    <row r="364" spans="1:32">
      <c r="A364">
        <v>316118</v>
      </c>
      <c r="B364">
        <v>5170</v>
      </c>
      <c r="C364" t="s">
        <v>123</v>
      </c>
      <c r="D364">
        <v>5171</v>
      </c>
      <c r="E364">
        <v>4016595167</v>
      </c>
      <c r="F364" t="s">
        <v>618</v>
      </c>
      <c r="G364">
        <v>1</v>
      </c>
      <c r="H364" t="s">
        <v>491</v>
      </c>
      <c r="I364" t="s">
        <v>141</v>
      </c>
      <c r="J364">
        <v>32</v>
      </c>
      <c r="K364">
        <v>200</v>
      </c>
      <c r="L364">
        <v>600</v>
      </c>
      <c r="M364">
        <v>3</v>
      </c>
      <c r="N364">
        <v>66</v>
      </c>
      <c r="O364" s="493">
        <v>45934.5789930556</v>
      </c>
      <c r="P364" s="493">
        <v>45934.7004282407</v>
      </c>
      <c r="Q364">
        <v>1</v>
      </c>
      <c r="R364">
        <v>0</v>
      </c>
      <c r="S364">
        <v>0</v>
      </c>
      <c r="T364">
        <v>6</v>
      </c>
      <c r="U364">
        <v>43</v>
      </c>
      <c r="V364">
        <v>41</v>
      </c>
      <c r="W364">
        <v>173</v>
      </c>
      <c r="X364">
        <v>42</v>
      </c>
      <c r="Y364">
        <v>41</v>
      </c>
      <c r="AB364">
        <v>82.316</v>
      </c>
      <c r="AD364" t="s">
        <v>619</v>
      </c>
      <c r="AE364">
        <v>1</v>
      </c>
      <c r="AF364" t="s">
        <v>620</v>
      </c>
    </row>
    <row r="365" spans="1:32">
      <c r="A365">
        <v>316119</v>
      </c>
      <c r="B365">
        <v>5170</v>
      </c>
      <c r="C365" t="s">
        <v>123</v>
      </c>
      <c r="D365">
        <v>5172</v>
      </c>
      <c r="E365">
        <v>4016595167</v>
      </c>
      <c r="F365" t="s">
        <v>618</v>
      </c>
      <c r="G365">
        <v>1</v>
      </c>
      <c r="H365" t="s">
        <v>494</v>
      </c>
      <c r="I365" t="s">
        <v>128</v>
      </c>
      <c r="J365">
        <v>30</v>
      </c>
      <c r="K365">
        <v>10</v>
      </c>
      <c r="L365">
        <v>600</v>
      </c>
      <c r="M365">
        <v>3</v>
      </c>
      <c r="N365">
        <v>192</v>
      </c>
      <c r="O365" s="493">
        <v>45934.7658796296</v>
      </c>
      <c r="P365" s="493">
        <v>45934.7775347222</v>
      </c>
      <c r="Q365">
        <v>1</v>
      </c>
      <c r="R365">
        <v>0</v>
      </c>
      <c r="S365">
        <v>0</v>
      </c>
      <c r="T365">
        <v>6</v>
      </c>
      <c r="U365">
        <v>28</v>
      </c>
      <c r="V365">
        <v>26</v>
      </c>
      <c r="W365">
        <v>46</v>
      </c>
      <c r="X365">
        <v>26.5</v>
      </c>
      <c r="Y365">
        <v>24</v>
      </c>
      <c r="AB365">
        <v>34.667</v>
      </c>
      <c r="AD365" t="s">
        <v>619</v>
      </c>
      <c r="AE365">
        <v>1</v>
      </c>
      <c r="AF365" t="s">
        <v>620</v>
      </c>
    </row>
    <row r="366" spans="1:32">
      <c r="A366">
        <v>316120</v>
      </c>
      <c r="B366">
        <v>5170</v>
      </c>
      <c r="C366" t="s">
        <v>123</v>
      </c>
      <c r="D366">
        <v>5172</v>
      </c>
      <c r="E366">
        <v>4016595167</v>
      </c>
      <c r="F366" t="s">
        <v>618</v>
      </c>
      <c r="G366">
        <v>1</v>
      </c>
      <c r="H366" t="s">
        <v>494</v>
      </c>
      <c r="I366" t="s">
        <v>133</v>
      </c>
      <c r="J366">
        <v>31</v>
      </c>
      <c r="K366">
        <v>10</v>
      </c>
      <c r="L366">
        <v>600</v>
      </c>
      <c r="M366">
        <v>3</v>
      </c>
      <c r="N366">
        <v>189</v>
      </c>
      <c r="O366" s="493">
        <v>45934.7672569444</v>
      </c>
      <c r="P366" s="493">
        <v>45934.7785532407</v>
      </c>
      <c r="Q366">
        <v>1</v>
      </c>
      <c r="R366">
        <v>0</v>
      </c>
      <c r="S366">
        <v>0</v>
      </c>
      <c r="T366">
        <v>6</v>
      </c>
      <c r="U366">
        <v>41</v>
      </c>
      <c r="V366">
        <v>33</v>
      </c>
      <c r="W366">
        <v>89</v>
      </c>
      <c r="X366">
        <v>35.5</v>
      </c>
      <c r="Y366">
        <v>36</v>
      </c>
      <c r="AB366">
        <v>36.121</v>
      </c>
      <c r="AD366" t="s">
        <v>619</v>
      </c>
      <c r="AE366">
        <v>1</v>
      </c>
      <c r="AF366" t="s">
        <v>620</v>
      </c>
    </row>
    <row r="367" spans="1:32">
      <c r="A367">
        <v>316121</v>
      </c>
      <c r="B367">
        <v>5170</v>
      </c>
      <c r="C367" t="s">
        <v>123</v>
      </c>
      <c r="D367">
        <v>5172</v>
      </c>
      <c r="E367">
        <v>4016595167</v>
      </c>
      <c r="F367" t="s">
        <v>618</v>
      </c>
      <c r="G367">
        <v>1</v>
      </c>
      <c r="H367" t="s">
        <v>494</v>
      </c>
      <c r="I367" t="s">
        <v>141</v>
      </c>
      <c r="J367">
        <v>32</v>
      </c>
      <c r="K367">
        <v>10</v>
      </c>
      <c r="L367">
        <v>600</v>
      </c>
      <c r="M367">
        <v>3</v>
      </c>
      <c r="N367">
        <v>60</v>
      </c>
      <c r="O367" s="493">
        <v>45934.7712847222</v>
      </c>
      <c r="P367" s="493">
        <v>45934.779837963</v>
      </c>
      <c r="Q367">
        <v>1</v>
      </c>
      <c r="R367">
        <v>0</v>
      </c>
      <c r="S367">
        <v>0</v>
      </c>
      <c r="T367">
        <v>6</v>
      </c>
      <c r="U367">
        <v>47</v>
      </c>
      <c r="V367">
        <v>36</v>
      </c>
      <c r="W367">
        <v>77</v>
      </c>
      <c r="X367">
        <v>37.5</v>
      </c>
      <c r="Y367">
        <v>37</v>
      </c>
      <c r="AB367">
        <v>102.837</v>
      </c>
      <c r="AD367" t="s">
        <v>619</v>
      </c>
      <c r="AE367">
        <v>1</v>
      </c>
      <c r="AF367" t="s">
        <v>620</v>
      </c>
    </row>
    <row r="368" spans="1:32">
      <c r="A368">
        <v>316211</v>
      </c>
      <c r="B368">
        <v>5170</v>
      </c>
      <c r="C368" t="s">
        <v>123</v>
      </c>
      <c r="D368">
        <v>5172</v>
      </c>
      <c r="E368">
        <v>4016595167</v>
      </c>
      <c r="F368" t="s">
        <v>618</v>
      </c>
      <c r="G368">
        <v>1</v>
      </c>
      <c r="H368" t="s">
        <v>494</v>
      </c>
      <c r="I368" t="s">
        <v>128</v>
      </c>
      <c r="J368">
        <v>30</v>
      </c>
      <c r="K368">
        <v>190</v>
      </c>
      <c r="L368">
        <v>600</v>
      </c>
      <c r="M368">
        <v>3</v>
      </c>
      <c r="N368">
        <v>192</v>
      </c>
      <c r="O368" s="493">
        <v>45936.8074652778</v>
      </c>
      <c r="P368" s="493">
        <v>45936.9446990741</v>
      </c>
      <c r="Q368">
        <v>1</v>
      </c>
      <c r="R368">
        <v>0</v>
      </c>
      <c r="S368">
        <v>0</v>
      </c>
      <c r="T368">
        <v>6</v>
      </c>
      <c r="U368">
        <v>28</v>
      </c>
      <c r="V368">
        <v>25</v>
      </c>
      <c r="W368">
        <v>180</v>
      </c>
      <c r="X368">
        <v>27</v>
      </c>
      <c r="Y368">
        <v>24</v>
      </c>
      <c r="AB368">
        <v>34.667</v>
      </c>
      <c r="AD368" t="s">
        <v>619</v>
      </c>
      <c r="AE368">
        <v>1</v>
      </c>
      <c r="AF368" t="s">
        <v>620</v>
      </c>
    </row>
    <row r="369" spans="1:32">
      <c r="A369">
        <v>316212</v>
      </c>
      <c r="B369">
        <v>5170</v>
      </c>
      <c r="C369" t="s">
        <v>123</v>
      </c>
      <c r="D369">
        <v>5172</v>
      </c>
      <c r="E369">
        <v>4016595167</v>
      </c>
      <c r="F369" t="s">
        <v>618</v>
      </c>
      <c r="G369">
        <v>1</v>
      </c>
      <c r="H369" t="s">
        <v>494</v>
      </c>
      <c r="I369" t="s">
        <v>133</v>
      </c>
      <c r="J369">
        <v>31</v>
      </c>
      <c r="K369">
        <v>180</v>
      </c>
      <c r="L369">
        <v>600</v>
      </c>
      <c r="M369">
        <v>3</v>
      </c>
      <c r="N369">
        <v>189</v>
      </c>
      <c r="O369" s="493">
        <v>45936.8237037037</v>
      </c>
      <c r="P369" s="493">
        <v>45936.9469328704</v>
      </c>
      <c r="Q369">
        <v>1</v>
      </c>
      <c r="R369">
        <v>0</v>
      </c>
      <c r="S369">
        <v>0</v>
      </c>
      <c r="T369">
        <v>6</v>
      </c>
      <c r="U369">
        <v>36</v>
      </c>
      <c r="V369">
        <v>32</v>
      </c>
      <c r="W369">
        <v>194</v>
      </c>
      <c r="X369">
        <v>34</v>
      </c>
      <c r="Y369">
        <v>36</v>
      </c>
      <c r="AB369">
        <v>36.121</v>
      </c>
      <c r="AD369" t="s">
        <v>619</v>
      </c>
      <c r="AE369">
        <v>1</v>
      </c>
      <c r="AF369" t="s">
        <v>620</v>
      </c>
    </row>
    <row r="370" spans="1:32">
      <c r="A370">
        <v>316213</v>
      </c>
      <c r="B370">
        <v>5170</v>
      </c>
      <c r="C370" t="s">
        <v>123</v>
      </c>
      <c r="D370">
        <v>5172</v>
      </c>
      <c r="E370">
        <v>4016595167</v>
      </c>
      <c r="F370" t="s">
        <v>618</v>
      </c>
      <c r="G370">
        <v>1</v>
      </c>
      <c r="H370" t="s">
        <v>494</v>
      </c>
      <c r="I370" t="s">
        <v>141</v>
      </c>
      <c r="J370">
        <v>32</v>
      </c>
      <c r="K370">
        <v>180</v>
      </c>
      <c r="L370">
        <v>600</v>
      </c>
      <c r="M370">
        <v>3</v>
      </c>
      <c r="N370">
        <v>60</v>
      </c>
      <c r="O370" s="493">
        <v>45936.8285532407</v>
      </c>
      <c r="P370" s="493">
        <v>45936.9689583333</v>
      </c>
      <c r="Q370">
        <v>1</v>
      </c>
      <c r="R370">
        <v>0</v>
      </c>
      <c r="S370">
        <v>0</v>
      </c>
      <c r="T370">
        <v>6</v>
      </c>
      <c r="U370">
        <v>38</v>
      </c>
      <c r="V370">
        <v>36</v>
      </c>
      <c r="W370">
        <v>220</v>
      </c>
      <c r="X370">
        <v>37</v>
      </c>
      <c r="Y370">
        <v>37</v>
      </c>
      <c r="AB370">
        <v>102.837</v>
      </c>
      <c r="AD370" t="s">
        <v>619</v>
      </c>
      <c r="AE370">
        <v>1</v>
      </c>
      <c r="AF370" t="s">
        <v>620</v>
      </c>
    </row>
    <row r="371" spans="1:32">
      <c r="A371">
        <v>316387</v>
      </c>
      <c r="B371">
        <v>5170</v>
      </c>
      <c r="C371" t="s">
        <v>123</v>
      </c>
      <c r="D371">
        <v>5173</v>
      </c>
      <c r="E371">
        <v>4016551092</v>
      </c>
      <c r="F371" t="s">
        <v>621</v>
      </c>
      <c r="G371">
        <v>1</v>
      </c>
      <c r="H371" t="s">
        <v>491</v>
      </c>
      <c r="I371" t="s">
        <v>128</v>
      </c>
      <c r="J371">
        <v>30</v>
      </c>
      <c r="K371">
        <v>240</v>
      </c>
      <c r="L371">
        <v>2160</v>
      </c>
      <c r="M371">
        <v>9</v>
      </c>
      <c r="N371">
        <v>315</v>
      </c>
      <c r="O371" s="493">
        <v>45938.1935069444</v>
      </c>
      <c r="P371" s="493">
        <v>45938.8589467593</v>
      </c>
      <c r="Q371">
        <v>1</v>
      </c>
      <c r="R371">
        <v>0</v>
      </c>
      <c r="S371">
        <v>0</v>
      </c>
      <c r="T371">
        <v>6</v>
      </c>
      <c r="U371">
        <v>43</v>
      </c>
      <c r="V371">
        <v>39</v>
      </c>
      <c r="W371">
        <v>138</v>
      </c>
      <c r="X371">
        <v>41</v>
      </c>
      <c r="Y371">
        <v>45</v>
      </c>
      <c r="AB371">
        <v>64.273</v>
      </c>
      <c r="AD371" t="s">
        <v>622</v>
      </c>
      <c r="AE371">
        <v>1</v>
      </c>
      <c r="AF371" t="s">
        <v>623</v>
      </c>
    </row>
    <row r="372" spans="1:32">
      <c r="A372">
        <v>316388</v>
      </c>
      <c r="B372">
        <v>5170</v>
      </c>
      <c r="C372" t="s">
        <v>123</v>
      </c>
      <c r="D372">
        <v>5173</v>
      </c>
      <c r="E372">
        <v>4016551092</v>
      </c>
      <c r="F372" t="s">
        <v>621</v>
      </c>
      <c r="G372">
        <v>1</v>
      </c>
      <c r="H372" t="s">
        <v>491</v>
      </c>
      <c r="I372" t="s">
        <v>133</v>
      </c>
      <c r="J372">
        <v>31</v>
      </c>
      <c r="K372">
        <v>241</v>
      </c>
      <c r="L372">
        <v>2160</v>
      </c>
      <c r="M372">
        <v>9</v>
      </c>
      <c r="N372">
        <v>324</v>
      </c>
      <c r="O372" s="493">
        <v>45938.1994560185</v>
      </c>
      <c r="P372" s="493">
        <v>45938.8688425926</v>
      </c>
      <c r="Q372">
        <v>1</v>
      </c>
      <c r="R372">
        <v>0</v>
      </c>
      <c r="S372">
        <v>0</v>
      </c>
      <c r="T372">
        <v>6</v>
      </c>
      <c r="U372">
        <v>53</v>
      </c>
      <c r="V372">
        <v>40</v>
      </c>
      <c r="W372">
        <v>226</v>
      </c>
      <c r="X372">
        <v>51</v>
      </c>
      <c r="Y372">
        <v>61</v>
      </c>
      <c r="AB372">
        <v>58.594</v>
      </c>
      <c r="AD372" t="s">
        <v>622</v>
      </c>
      <c r="AE372">
        <v>1</v>
      </c>
      <c r="AF372" t="s">
        <v>623</v>
      </c>
    </row>
    <row r="373" spans="1:32">
      <c r="A373">
        <v>316389</v>
      </c>
      <c r="B373">
        <v>5170</v>
      </c>
      <c r="C373" t="s">
        <v>123</v>
      </c>
      <c r="D373">
        <v>5173</v>
      </c>
      <c r="E373">
        <v>4016551092</v>
      </c>
      <c r="F373" t="s">
        <v>621</v>
      </c>
      <c r="G373">
        <v>1</v>
      </c>
      <c r="H373" t="s">
        <v>491</v>
      </c>
      <c r="I373" t="s">
        <v>141</v>
      </c>
      <c r="J373">
        <v>32</v>
      </c>
      <c r="K373">
        <v>227</v>
      </c>
      <c r="L373">
        <v>2160</v>
      </c>
      <c r="M373">
        <v>9</v>
      </c>
      <c r="N373">
        <v>63</v>
      </c>
      <c r="O373" s="493">
        <v>45938.2158101852</v>
      </c>
      <c r="P373" s="493">
        <v>45938.8696759259</v>
      </c>
      <c r="Q373">
        <v>1</v>
      </c>
      <c r="R373">
        <v>0</v>
      </c>
      <c r="S373">
        <v>0</v>
      </c>
      <c r="T373">
        <v>6</v>
      </c>
      <c r="U373">
        <v>48</v>
      </c>
      <c r="V373">
        <v>45</v>
      </c>
      <c r="W373">
        <v>204</v>
      </c>
      <c r="X373">
        <v>46</v>
      </c>
      <c r="Y373">
        <v>36</v>
      </c>
      <c r="AB373">
        <v>81.854</v>
      </c>
      <c r="AD373" t="s">
        <v>622</v>
      </c>
      <c r="AE373">
        <v>1</v>
      </c>
      <c r="AF373" t="s">
        <v>623</v>
      </c>
    </row>
    <row r="374" spans="1:32">
      <c r="A374">
        <v>316392</v>
      </c>
      <c r="B374">
        <v>5170</v>
      </c>
      <c r="C374" t="s">
        <v>123</v>
      </c>
      <c r="D374">
        <v>5174</v>
      </c>
      <c r="E374">
        <v>4016520128</v>
      </c>
      <c r="F374" t="s">
        <v>624</v>
      </c>
      <c r="G374">
        <v>1</v>
      </c>
      <c r="H374" t="s">
        <v>491</v>
      </c>
      <c r="I374" t="s">
        <v>141</v>
      </c>
      <c r="J374">
        <v>32</v>
      </c>
      <c r="K374">
        <v>46</v>
      </c>
      <c r="L374">
        <v>184</v>
      </c>
      <c r="M374">
        <v>4</v>
      </c>
      <c r="N374">
        <v>24</v>
      </c>
      <c r="O374" s="493">
        <v>45938.8789583333</v>
      </c>
      <c r="P374" s="493">
        <v>45938.9057523148</v>
      </c>
      <c r="Q374">
        <v>1</v>
      </c>
      <c r="R374">
        <v>0</v>
      </c>
      <c r="S374">
        <v>0</v>
      </c>
      <c r="T374">
        <v>6</v>
      </c>
      <c r="U374">
        <v>13</v>
      </c>
      <c r="V374">
        <v>12</v>
      </c>
      <c r="W374">
        <v>26</v>
      </c>
      <c r="X374">
        <v>13</v>
      </c>
      <c r="Y374">
        <v>16</v>
      </c>
      <c r="AB374">
        <v>35.685</v>
      </c>
      <c r="AD374" t="s">
        <v>625</v>
      </c>
      <c r="AE374">
        <v>1</v>
      </c>
      <c r="AF374" t="s">
        <v>626</v>
      </c>
    </row>
    <row r="375" spans="1:32">
      <c r="A375">
        <v>316390</v>
      </c>
      <c r="B375">
        <v>5170</v>
      </c>
      <c r="C375" t="s">
        <v>123</v>
      </c>
      <c r="D375">
        <v>5174</v>
      </c>
      <c r="E375">
        <v>4016520128</v>
      </c>
      <c r="F375" t="s">
        <v>624</v>
      </c>
      <c r="G375">
        <v>1</v>
      </c>
      <c r="H375" t="s">
        <v>491</v>
      </c>
      <c r="I375" t="s">
        <v>128</v>
      </c>
      <c r="J375">
        <v>30</v>
      </c>
      <c r="K375">
        <v>46</v>
      </c>
      <c r="L375">
        <v>184</v>
      </c>
      <c r="M375">
        <v>4</v>
      </c>
      <c r="N375">
        <v>252</v>
      </c>
      <c r="O375" s="493">
        <v>45938.8716550926</v>
      </c>
      <c r="P375" s="493">
        <v>45938.9012384259</v>
      </c>
      <c r="Q375">
        <v>1</v>
      </c>
      <c r="R375">
        <v>0</v>
      </c>
      <c r="S375">
        <v>0</v>
      </c>
      <c r="T375">
        <v>6</v>
      </c>
      <c r="U375">
        <v>47</v>
      </c>
      <c r="V375">
        <v>36</v>
      </c>
      <c r="W375">
        <v>243</v>
      </c>
      <c r="X375">
        <v>38</v>
      </c>
      <c r="Y375">
        <v>41</v>
      </c>
      <c r="AB375">
        <v>44.839</v>
      </c>
      <c r="AD375" t="s">
        <v>625</v>
      </c>
      <c r="AE375">
        <v>1</v>
      </c>
      <c r="AF375" t="s">
        <v>626</v>
      </c>
    </row>
    <row r="376" spans="1:32">
      <c r="A376">
        <v>316391</v>
      </c>
      <c r="B376">
        <v>5170</v>
      </c>
      <c r="C376" t="s">
        <v>123</v>
      </c>
      <c r="D376">
        <v>5174</v>
      </c>
      <c r="E376">
        <v>4016520128</v>
      </c>
      <c r="F376" t="s">
        <v>624</v>
      </c>
      <c r="G376">
        <v>1</v>
      </c>
      <c r="H376" t="s">
        <v>491</v>
      </c>
      <c r="I376" t="s">
        <v>133</v>
      </c>
      <c r="J376">
        <v>31</v>
      </c>
      <c r="K376">
        <v>46</v>
      </c>
      <c r="L376">
        <v>184</v>
      </c>
      <c r="M376">
        <v>4</v>
      </c>
      <c r="N376">
        <v>252</v>
      </c>
      <c r="O376" s="493">
        <v>45938.877650463</v>
      </c>
      <c r="P376" s="493">
        <v>45938.9053240741</v>
      </c>
      <c r="Q376">
        <v>1</v>
      </c>
      <c r="R376">
        <v>0</v>
      </c>
      <c r="S376">
        <v>0</v>
      </c>
      <c r="T376">
        <v>6</v>
      </c>
      <c r="U376">
        <v>47</v>
      </c>
      <c r="V376">
        <v>44</v>
      </c>
      <c r="W376">
        <v>60</v>
      </c>
      <c r="X376">
        <v>46</v>
      </c>
      <c r="Y376">
        <v>52</v>
      </c>
      <c r="AB376">
        <v>44.632</v>
      </c>
      <c r="AD376" t="s">
        <v>625</v>
      </c>
      <c r="AE376">
        <v>1</v>
      </c>
      <c r="AF376" t="s">
        <v>626</v>
      </c>
    </row>
    <row r="377" spans="1:32">
      <c r="A377">
        <v>316463</v>
      </c>
      <c r="B377">
        <v>5170</v>
      </c>
      <c r="C377" t="s">
        <v>123</v>
      </c>
      <c r="D377">
        <v>5175</v>
      </c>
      <c r="E377">
        <v>4016551092</v>
      </c>
      <c r="F377" t="s">
        <v>621</v>
      </c>
      <c r="G377">
        <v>1</v>
      </c>
      <c r="H377" t="s">
        <v>494</v>
      </c>
      <c r="I377" t="s">
        <v>128</v>
      </c>
      <c r="J377">
        <v>30</v>
      </c>
      <c r="K377">
        <v>109</v>
      </c>
      <c r="L377">
        <v>2160</v>
      </c>
      <c r="M377">
        <v>9</v>
      </c>
      <c r="N377">
        <v>243</v>
      </c>
      <c r="O377" s="493">
        <v>45939.0007060185</v>
      </c>
      <c r="P377" s="493">
        <v>45939.0718287037</v>
      </c>
      <c r="Q377">
        <v>1</v>
      </c>
      <c r="R377">
        <v>0</v>
      </c>
      <c r="S377">
        <v>0</v>
      </c>
      <c r="T377">
        <v>6</v>
      </c>
      <c r="U377">
        <v>41</v>
      </c>
      <c r="V377">
        <v>37</v>
      </c>
      <c r="W377">
        <v>265</v>
      </c>
      <c r="X377">
        <v>39</v>
      </c>
      <c r="Y377">
        <v>46</v>
      </c>
      <c r="AB377">
        <v>48.649</v>
      </c>
      <c r="AD377" t="s">
        <v>622</v>
      </c>
      <c r="AE377">
        <v>1</v>
      </c>
      <c r="AF377" t="s">
        <v>623</v>
      </c>
    </row>
    <row r="378" spans="1:32">
      <c r="A378">
        <v>316464</v>
      </c>
      <c r="B378">
        <v>5170</v>
      </c>
      <c r="C378" t="s">
        <v>123</v>
      </c>
      <c r="D378">
        <v>5175</v>
      </c>
      <c r="E378">
        <v>4016551092</v>
      </c>
      <c r="F378" t="s">
        <v>621</v>
      </c>
      <c r="G378">
        <v>1</v>
      </c>
      <c r="H378" t="s">
        <v>494</v>
      </c>
      <c r="I378" t="s">
        <v>133</v>
      </c>
      <c r="J378">
        <v>31</v>
      </c>
      <c r="K378">
        <v>111</v>
      </c>
      <c r="L378">
        <v>2160</v>
      </c>
      <c r="M378">
        <v>9</v>
      </c>
      <c r="N378">
        <v>207</v>
      </c>
      <c r="O378" s="493">
        <v>45939.0020486111</v>
      </c>
      <c r="P378" s="493">
        <v>45939.0752893519</v>
      </c>
      <c r="Q378">
        <v>1</v>
      </c>
      <c r="R378">
        <v>0</v>
      </c>
      <c r="S378">
        <v>0</v>
      </c>
      <c r="T378">
        <v>6</v>
      </c>
      <c r="U378">
        <v>49</v>
      </c>
      <c r="V378">
        <v>36</v>
      </c>
      <c r="W378">
        <v>422</v>
      </c>
      <c r="X378">
        <v>38</v>
      </c>
      <c r="Y378">
        <v>41</v>
      </c>
      <c r="AB378">
        <v>36.881</v>
      </c>
      <c r="AD378" t="s">
        <v>622</v>
      </c>
      <c r="AE378">
        <v>1</v>
      </c>
      <c r="AF378" t="s">
        <v>623</v>
      </c>
    </row>
    <row r="379" spans="1:32">
      <c r="A379">
        <v>316465</v>
      </c>
      <c r="B379">
        <v>5170</v>
      </c>
      <c r="C379" t="s">
        <v>123</v>
      </c>
      <c r="D379">
        <v>5175</v>
      </c>
      <c r="E379">
        <v>4016551092</v>
      </c>
      <c r="F379" t="s">
        <v>621</v>
      </c>
      <c r="G379">
        <v>1</v>
      </c>
      <c r="H379" t="s">
        <v>494</v>
      </c>
      <c r="I379" t="s">
        <v>141</v>
      </c>
      <c r="J379">
        <v>32</v>
      </c>
      <c r="K379">
        <v>113</v>
      </c>
      <c r="L379">
        <v>2160</v>
      </c>
      <c r="M379">
        <v>9</v>
      </c>
      <c r="N379">
        <v>63</v>
      </c>
      <c r="O379" s="493">
        <v>45939.0007175926</v>
      </c>
      <c r="P379" s="493">
        <v>45939.0796180556</v>
      </c>
      <c r="Q379">
        <v>1</v>
      </c>
      <c r="R379">
        <v>0</v>
      </c>
      <c r="S379">
        <v>0</v>
      </c>
      <c r="T379">
        <v>6</v>
      </c>
      <c r="U379">
        <v>51</v>
      </c>
      <c r="V379">
        <v>39</v>
      </c>
      <c r="W379">
        <v>524</v>
      </c>
      <c r="X379">
        <v>40</v>
      </c>
      <c r="Y379">
        <v>48</v>
      </c>
      <c r="AB379">
        <v>93.48</v>
      </c>
      <c r="AD379" t="s">
        <v>622</v>
      </c>
      <c r="AE379">
        <v>1</v>
      </c>
      <c r="AF379" t="s">
        <v>623</v>
      </c>
    </row>
    <row r="380" spans="1:32">
      <c r="A380">
        <v>316393</v>
      </c>
      <c r="B380">
        <v>5170</v>
      </c>
      <c r="C380" t="s">
        <v>123</v>
      </c>
      <c r="D380">
        <v>5175</v>
      </c>
      <c r="E380">
        <v>4016551092</v>
      </c>
      <c r="F380" t="s">
        <v>621</v>
      </c>
      <c r="G380">
        <v>1</v>
      </c>
      <c r="H380" t="s">
        <v>494</v>
      </c>
      <c r="I380" t="s">
        <v>128</v>
      </c>
      <c r="J380">
        <v>30</v>
      </c>
      <c r="K380">
        <v>130</v>
      </c>
      <c r="L380">
        <v>2160</v>
      </c>
      <c r="M380">
        <v>9</v>
      </c>
      <c r="N380">
        <v>243</v>
      </c>
      <c r="O380" s="493">
        <v>45938.9067476852</v>
      </c>
      <c r="P380" s="493">
        <v>45938.9997453704</v>
      </c>
      <c r="Q380">
        <v>1</v>
      </c>
      <c r="R380">
        <v>0</v>
      </c>
      <c r="S380">
        <v>0</v>
      </c>
      <c r="T380">
        <v>6</v>
      </c>
      <c r="U380">
        <v>44</v>
      </c>
      <c r="V380">
        <v>36</v>
      </c>
      <c r="W380">
        <v>285</v>
      </c>
      <c r="X380">
        <v>38</v>
      </c>
      <c r="Y380">
        <v>46</v>
      </c>
      <c r="AB380">
        <v>48.649</v>
      </c>
      <c r="AD380" t="s">
        <v>622</v>
      </c>
      <c r="AE380">
        <v>1</v>
      </c>
      <c r="AF380" t="s">
        <v>623</v>
      </c>
    </row>
    <row r="381" spans="1:32">
      <c r="A381">
        <v>316394</v>
      </c>
      <c r="B381">
        <v>5170</v>
      </c>
      <c r="C381" t="s">
        <v>123</v>
      </c>
      <c r="D381">
        <v>5175</v>
      </c>
      <c r="E381">
        <v>4016551092</v>
      </c>
      <c r="F381" t="s">
        <v>621</v>
      </c>
      <c r="G381">
        <v>1</v>
      </c>
      <c r="H381" t="s">
        <v>494</v>
      </c>
      <c r="I381" t="s">
        <v>133</v>
      </c>
      <c r="J381">
        <v>31</v>
      </c>
      <c r="K381">
        <v>128</v>
      </c>
      <c r="L381">
        <v>2160</v>
      </c>
      <c r="M381">
        <v>9</v>
      </c>
      <c r="N381">
        <v>207</v>
      </c>
      <c r="O381" s="493">
        <v>45938.9138194444</v>
      </c>
      <c r="P381" s="493">
        <v>45938.9993865741</v>
      </c>
      <c r="Q381">
        <v>1</v>
      </c>
      <c r="R381">
        <v>0</v>
      </c>
      <c r="S381">
        <v>0</v>
      </c>
      <c r="T381">
        <v>6</v>
      </c>
      <c r="U381">
        <v>51</v>
      </c>
      <c r="V381">
        <v>36</v>
      </c>
      <c r="W381">
        <v>342</v>
      </c>
      <c r="X381">
        <v>37</v>
      </c>
      <c r="Y381">
        <v>41</v>
      </c>
      <c r="AB381">
        <v>36.881</v>
      </c>
      <c r="AD381" t="s">
        <v>622</v>
      </c>
      <c r="AE381">
        <v>1</v>
      </c>
      <c r="AF381" t="s">
        <v>623</v>
      </c>
    </row>
    <row r="382" spans="1:32">
      <c r="A382">
        <v>316395</v>
      </c>
      <c r="B382">
        <v>5170</v>
      </c>
      <c r="C382" t="s">
        <v>123</v>
      </c>
      <c r="D382">
        <v>5175</v>
      </c>
      <c r="E382">
        <v>4016551092</v>
      </c>
      <c r="F382" t="s">
        <v>621</v>
      </c>
      <c r="G382">
        <v>1</v>
      </c>
      <c r="H382" t="s">
        <v>494</v>
      </c>
      <c r="I382" t="s">
        <v>141</v>
      </c>
      <c r="J382">
        <v>32</v>
      </c>
      <c r="K382">
        <v>126</v>
      </c>
      <c r="L382">
        <v>2160</v>
      </c>
      <c r="M382">
        <v>9</v>
      </c>
      <c r="N382">
        <v>63</v>
      </c>
      <c r="O382" s="493">
        <v>45938.9155439815</v>
      </c>
      <c r="P382" s="493">
        <v>45938.9996990741</v>
      </c>
      <c r="Q382">
        <v>1</v>
      </c>
      <c r="R382">
        <v>0</v>
      </c>
      <c r="S382">
        <v>0</v>
      </c>
      <c r="T382">
        <v>6</v>
      </c>
      <c r="U382">
        <v>44</v>
      </c>
      <c r="V382">
        <v>38</v>
      </c>
      <c r="W382">
        <v>188</v>
      </c>
      <c r="X382">
        <v>40</v>
      </c>
      <c r="Y382">
        <v>48</v>
      </c>
      <c r="AB382">
        <v>93.48</v>
      </c>
      <c r="AD382" t="s">
        <v>622</v>
      </c>
      <c r="AE382">
        <v>1</v>
      </c>
      <c r="AF382" t="s">
        <v>623</v>
      </c>
    </row>
    <row r="383" spans="1:32">
      <c r="A383">
        <v>316466</v>
      </c>
      <c r="B383">
        <v>5170</v>
      </c>
      <c r="C383" t="s">
        <v>123</v>
      </c>
      <c r="D383">
        <v>5176</v>
      </c>
      <c r="E383">
        <v>4016520128</v>
      </c>
      <c r="F383" t="s">
        <v>624</v>
      </c>
      <c r="G383">
        <v>1</v>
      </c>
      <c r="H383" t="s">
        <v>494</v>
      </c>
      <c r="I383" t="s">
        <v>128</v>
      </c>
      <c r="J383">
        <v>30</v>
      </c>
      <c r="K383">
        <v>46</v>
      </c>
      <c r="L383">
        <v>184</v>
      </c>
      <c r="M383">
        <v>4</v>
      </c>
      <c r="N383">
        <v>420</v>
      </c>
      <c r="O383" s="493">
        <v>45939.0862847222</v>
      </c>
      <c r="P383" s="493">
        <v>45939.1316666667</v>
      </c>
      <c r="Q383">
        <v>1</v>
      </c>
      <c r="R383">
        <v>0</v>
      </c>
      <c r="S383">
        <v>0</v>
      </c>
      <c r="T383">
        <v>6</v>
      </c>
      <c r="U383">
        <v>61</v>
      </c>
      <c r="V383">
        <v>51</v>
      </c>
      <c r="W383">
        <v>189</v>
      </c>
      <c r="X383">
        <v>53</v>
      </c>
      <c r="Y383">
        <v>41</v>
      </c>
      <c r="AB383">
        <v>77.828</v>
      </c>
      <c r="AD383" t="s">
        <v>625</v>
      </c>
      <c r="AE383">
        <v>1</v>
      </c>
      <c r="AF383" t="s">
        <v>626</v>
      </c>
    </row>
    <row r="384" spans="1:32">
      <c r="A384">
        <v>316467</v>
      </c>
      <c r="B384">
        <v>5170</v>
      </c>
      <c r="C384" t="s">
        <v>123</v>
      </c>
      <c r="D384">
        <v>5176</v>
      </c>
      <c r="E384">
        <v>4016520128</v>
      </c>
      <c r="F384" t="s">
        <v>624</v>
      </c>
      <c r="G384">
        <v>1</v>
      </c>
      <c r="H384" t="s">
        <v>494</v>
      </c>
      <c r="I384" t="s">
        <v>133</v>
      </c>
      <c r="J384">
        <v>31</v>
      </c>
      <c r="K384">
        <v>46</v>
      </c>
      <c r="L384">
        <v>184</v>
      </c>
      <c r="M384">
        <v>4</v>
      </c>
      <c r="N384">
        <v>376</v>
      </c>
      <c r="O384" s="493">
        <v>45939.0889930556</v>
      </c>
      <c r="P384" s="493">
        <v>45939.1396643519</v>
      </c>
      <c r="Q384">
        <v>1</v>
      </c>
      <c r="R384">
        <v>0</v>
      </c>
      <c r="S384">
        <v>0</v>
      </c>
      <c r="T384">
        <v>6</v>
      </c>
      <c r="U384">
        <v>80</v>
      </c>
      <c r="V384">
        <v>59</v>
      </c>
      <c r="W384">
        <v>347</v>
      </c>
      <c r="X384">
        <v>62</v>
      </c>
      <c r="Y384">
        <v>52</v>
      </c>
      <c r="AB384">
        <v>76.384</v>
      </c>
      <c r="AD384" t="s">
        <v>625</v>
      </c>
      <c r="AE384">
        <v>1</v>
      </c>
      <c r="AF384" t="s">
        <v>626</v>
      </c>
    </row>
    <row r="385" spans="1:32">
      <c r="A385">
        <v>316468</v>
      </c>
      <c r="B385">
        <v>5170</v>
      </c>
      <c r="C385" t="s">
        <v>123</v>
      </c>
      <c r="D385">
        <v>5176</v>
      </c>
      <c r="E385">
        <v>4016520128</v>
      </c>
      <c r="F385" t="s">
        <v>624</v>
      </c>
      <c r="G385">
        <v>1</v>
      </c>
      <c r="H385" t="s">
        <v>494</v>
      </c>
      <c r="I385" t="s">
        <v>141</v>
      </c>
      <c r="J385">
        <v>32</v>
      </c>
      <c r="K385">
        <v>46</v>
      </c>
      <c r="L385">
        <v>184</v>
      </c>
      <c r="M385">
        <v>4</v>
      </c>
      <c r="N385">
        <v>52</v>
      </c>
      <c r="O385" s="493">
        <v>45939.0964583333</v>
      </c>
      <c r="P385" s="493">
        <v>45939.1440740741</v>
      </c>
      <c r="Q385">
        <v>1</v>
      </c>
      <c r="R385">
        <v>0</v>
      </c>
      <c r="S385">
        <v>0</v>
      </c>
      <c r="T385">
        <v>6</v>
      </c>
      <c r="U385">
        <v>63</v>
      </c>
      <c r="V385">
        <v>43</v>
      </c>
      <c r="W385">
        <v>357</v>
      </c>
      <c r="X385">
        <v>45</v>
      </c>
      <c r="Y385">
        <v>33</v>
      </c>
      <c r="AB385">
        <v>81.636</v>
      </c>
      <c r="AD385" t="s">
        <v>625</v>
      </c>
      <c r="AE385">
        <v>1</v>
      </c>
      <c r="AF385" t="s">
        <v>626</v>
      </c>
    </row>
    <row r="386" spans="1:32">
      <c r="A386">
        <v>316469</v>
      </c>
      <c r="B386">
        <v>5170</v>
      </c>
      <c r="C386" t="s">
        <v>123</v>
      </c>
      <c r="D386">
        <v>5177</v>
      </c>
      <c r="E386">
        <v>4016577734</v>
      </c>
      <c r="F386" t="s">
        <v>627</v>
      </c>
      <c r="G386">
        <v>1</v>
      </c>
      <c r="H386" t="s">
        <v>491</v>
      </c>
      <c r="I386" t="s">
        <v>128</v>
      </c>
      <c r="J386">
        <v>30</v>
      </c>
      <c r="K386">
        <v>50</v>
      </c>
      <c r="L386">
        <v>450</v>
      </c>
      <c r="M386">
        <v>9</v>
      </c>
      <c r="N386">
        <v>126</v>
      </c>
      <c r="O386" s="493">
        <v>45939.1378125</v>
      </c>
      <c r="P386" s="493">
        <v>45939.1621180556</v>
      </c>
      <c r="Q386">
        <v>1</v>
      </c>
      <c r="R386">
        <v>0</v>
      </c>
      <c r="S386">
        <v>0</v>
      </c>
      <c r="T386">
        <v>6</v>
      </c>
      <c r="U386">
        <v>21</v>
      </c>
      <c r="V386">
        <v>17</v>
      </c>
      <c r="W386">
        <v>72</v>
      </c>
      <c r="X386">
        <v>19</v>
      </c>
      <c r="Y386">
        <v>21</v>
      </c>
      <c r="AB386">
        <v>26.884</v>
      </c>
      <c r="AD386" t="s">
        <v>628</v>
      </c>
      <c r="AE386">
        <v>1</v>
      </c>
      <c r="AF386" t="s">
        <v>629</v>
      </c>
    </row>
    <row r="387" spans="1:32">
      <c r="A387">
        <v>316470</v>
      </c>
      <c r="B387">
        <v>5170</v>
      </c>
      <c r="C387" t="s">
        <v>123</v>
      </c>
      <c r="D387">
        <v>5177</v>
      </c>
      <c r="E387">
        <v>4016577734</v>
      </c>
      <c r="F387" t="s">
        <v>627</v>
      </c>
      <c r="G387">
        <v>1</v>
      </c>
      <c r="H387" t="s">
        <v>491</v>
      </c>
      <c r="I387" t="s">
        <v>133</v>
      </c>
      <c r="J387">
        <v>31</v>
      </c>
      <c r="K387">
        <v>50</v>
      </c>
      <c r="L387">
        <v>450</v>
      </c>
      <c r="M387">
        <v>9</v>
      </c>
      <c r="N387">
        <v>99</v>
      </c>
      <c r="O387" s="493">
        <v>45939.1450462963</v>
      </c>
      <c r="P387" s="493">
        <v>45939.1635300926</v>
      </c>
      <c r="Q387">
        <v>1</v>
      </c>
      <c r="R387">
        <v>0</v>
      </c>
      <c r="S387">
        <v>0</v>
      </c>
      <c r="T387">
        <v>6</v>
      </c>
      <c r="U387">
        <v>19</v>
      </c>
      <c r="V387">
        <v>15</v>
      </c>
      <c r="W387">
        <v>37</v>
      </c>
      <c r="X387">
        <v>17.5</v>
      </c>
      <c r="Y387">
        <v>21</v>
      </c>
      <c r="AB387">
        <v>20.77</v>
      </c>
      <c r="AD387" t="s">
        <v>628</v>
      </c>
      <c r="AE387">
        <v>1</v>
      </c>
      <c r="AF387" t="s">
        <v>629</v>
      </c>
    </row>
    <row r="388" spans="1:32">
      <c r="A388">
        <v>316471</v>
      </c>
      <c r="B388">
        <v>5170</v>
      </c>
      <c r="C388" t="s">
        <v>123</v>
      </c>
      <c r="D388">
        <v>5177</v>
      </c>
      <c r="E388">
        <v>4016577734</v>
      </c>
      <c r="F388" t="s">
        <v>627</v>
      </c>
      <c r="G388">
        <v>1</v>
      </c>
      <c r="H388" t="s">
        <v>491</v>
      </c>
      <c r="I388" t="s">
        <v>141</v>
      </c>
      <c r="J388">
        <v>32</v>
      </c>
      <c r="K388">
        <v>50</v>
      </c>
      <c r="L388">
        <v>450</v>
      </c>
      <c r="M388">
        <v>9</v>
      </c>
      <c r="N388">
        <v>27</v>
      </c>
      <c r="O388" s="493">
        <v>45939.1477083333</v>
      </c>
      <c r="P388" s="493">
        <v>45939.1669328704</v>
      </c>
      <c r="Q388">
        <v>1</v>
      </c>
      <c r="R388">
        <v>0</v>
      </c>
      <c r="S388">
        <v>0</v>
      </c>
      <c r="T388">
        <v>6</v>
      </c>
      <c r="U388">
        <v>21</v>
      </c>
      <c r="V388">
        <v>20</v>
      </c>
      <c r="W388">
        <v>41</v>
      </c>
      <c r="X388">
        <v>21</v>
      </c>
      <c r="Y388">
        <v>21</v>
      </c>
      <c r="AB388">
        <v>59.615</v>
      </c>
      <c r="AD388" t="s">
        <v>628</v>
      </c>
      <c r="AE388">
        <v>1</v>
      </c>
      <c r="AF388" t="s">
        <v>629</v>
      </c>
    </row>
    <row r="389" spans="1:32">
      <c r="A389">
        <v>316671</v>
      </c>
      <c r="B389">
        <v>5170</v>
      </c>
      <c r="C389" t="s">
        <v>123</v>
      </c>
      <c r="D389">
        <v>5178</v>
      </c>
      <c r="E389">
        <v>4016577731</v>
      </c>
      <c r="F389" t="s">
        <v>596</v>
      </c>
      <c r="G389">
        <v>1</v>
      </c>
      <c r="H389" t="s">
        <v>491</v>
      </c>
      <c r="I389" t="s">
        <v>128</v>
      </c>
      <c r="J389">
        <v>30</v>
      </c>
      <c r="K389">
        <v>2</v>
      </c>
      <c r="L389">
        <v>3150</v>
      </c>
      <c r="M389">
        <v>9</v>
      </c>
      <c r="N389">
        <v>189</v>
      </c>
      <c r="O389" s="493">
        <v>45941.3038773148</v>
      </c>
      <c r="P389" s="493">
        <v>45941.3045601852</v>
      </c>
      <c r="Q389">
        <v>1</v>
      </c>
      <c r="R389">
        <v>0</v>
      </c>
      <c r="S389">
        <v>0</v>
      </c>
      <c r="T389">
        <v>6</v>
      </c>
      <c r="U389">
        <v>53</v>
      </c>
      <c r="V389">
        <v>51</v>
      </c>
      <c r="W389">
        <v>55</v>
      </c>
      <c r="X389">
        <v>53</v>
      </c>
      <c r="Y389">
        <v>37</v>
      </c>
      <c r="AB389">
        <v>38.666</v>
      </c>
      <c r="AD389" t="s">
        <v>597</v>
      </c>
      <c r="AE389">
        <v>1</v>
      </c>
      <c r="AF389" t="s">
        <v>598</v>
      </c>
    </row>
    <row r="390" spans="1:32">
      <c r="A390">
        <v>316472</v>
      </c>
      <c r="B390">
        <v>5170</v>
      </c>
      <c r="C390" t="s">
        <v>123</v>
      </c>
      <c r="D390">
        <v>5178</v>
      </c>
      <c r="E390">
        <v>4016568280</v>
      </c>
      <c r="F390" t="s">
        <v>630</v>
      </c>
      <c r="G390">
        <v>1</v>
      </c>
      <c r="H390" t="s">
        <v>491</v>
      </c>
      <c r="I390" t="s">
        <v>128</v>
      </c>
      <c r="J390">
        <v>30</v>
      </c>
      <c r="K390">
        <v>119</v>
      </c>
      <c r="L390">
        <v>1080</v>
      </c>
      <c r="M390">
        <v>9</v>
      </c>
      <c r="N390">
        <v>144</v>
      </c>
      <c r="O390" s="493">
        <v>45939.1696296296</v>
      </c>
      <c r="P390" s="493">
        <v>45939.2175925926</v>
      </c>
      <c r="Q390">
        <v>1</v>
      </c>
      <c r="R390">
        <v>0</v>
      </c>
      <c r="S390">
        <v>0</v>
      </c>
      <c r="T390">
        <v>6</v>
      </c>
      <c r="U390">
        <v>19</v>
      </c>
      <c r="V390">
        <v>16</v>
      </c>
      <c r="W390">
        <v>100</v>
      </c>
      <c r="X390">
        <v>18</v>
      </c>
      <c r="Y390">
        <v>22</v>
      </c>
      <c r="AB390">
        <v>30.838</v>
      </c>
      <c r="AD390" t="s">
        <v>631</v>
      </c>
      <c r="AE390">
        <v>1</v>
      </c>
      <c r="AF390" t="s">
        <v>598</v>
      </c>
    </row>
    <row r="391" spans="1:32">
      <c r="A391">
        <v>316473</v>
      </c>
      <c r="B391">
        <v>5170</v>
      </c>
      <c r="C391" t="s">
        <v>123</v>
      </c>
      <c r="D391">
        <v>5178</v>
      </c>
      <c r="E391">
        <v>4016568280</v>
      </c>
      <c r="F391" t="s">
        <v>630</v>
      </c>
      <c r="G391">
        <v>1</v>
      </c>
      <c r="H391" t="s">
        <v>491</v>
      </c>
      <c r="I391" t="s">
        <v>133</v>
      </c>
      <c r="J391">
        <v>31</v>
      </c>
      <c r="K391">
        <v>120</v>
      </c>
      <c r="L391">
        <v>1080</v>
      </c>
      <c r="M391">
        <v>9</v>
      </c>
      <c r="N391">
        <v>144</v>
      </c>
      <c r="O391" s="493">
        <v>45939.1702314815</v>
      </c>
      <c r="P391" s="493">
        <v>45939.2191087963</v>
      </c>
      <c r="Q391">
        <v>1</v>
      </c>
      <c r="R391">
        <v>0</v>
      </c>
      <c r="S391">
        <v>0</v>
      </c>
      <c r="T391">
        <v>6</v>
      </c>
      <c r="U391">
        <v>28</v>
      </c>
      <c r="V391">
        <v>20</v>
      </c>
      <c r="W391">
        <v>234</v>
      </c>
      <c r="X391">
        <v>25</v>
      </c>
      <c r="Y391">
        <v>29</v>
      </c>
      <c r="AB391">
        <v>30.479</v>
      </c>
      <c r="AD391" t="s">
        <v>631</v>
      </c>
      <c r="AE391">
        <v>1</v>
      </c>
      <c r="AF391" t="s">
        <v>598</v>
      </c>
    </row>
    <row r="392" spans="1:32">
      <c r="A392">
        <v>316474</v>
      </c>
      <c r="B392">
        <v>5170</v>
      </c>
      <c r="C392" t="s">
        <v>123</v>
      </c>
      <c r="D392">
        <v>5178</v>
      </c>
      <c r="E392">
        <v>4016577731</v>
      </c>
      <c r="F392" t="s">
        <v>596</v>
      </c>
      <c r="G392">
        <v>1</v>
      </c>
      <c r="H392" t="s">
        <v>491</v>
      </c>
      <c r="I392" t="s">
        <v>128</v>
      </c>
      <c r="J392">
        <v>30</v>
      </c>
      <c r="K392">
        <v>656</v>
      </c>
      <c r="L392">
        <v>3150</v>
      </c>
      <c r="M392">
        <v>9</v>
      </c>
      <c r="N392">
        <v>189</v>
      </c>
      <c r="O392" s="493">
        <v>45939.2006597222</v>
      </c>
      <c r="P392" s="493">
        <v>45939.9999884259</v>
      </c>
      <c r="Q392">
        <v>1</v>
      </c>
      <c r="R392">
        <v>0</v>
      </c>
      <c r="S392">
        <v>0</v>
      </c>
      <c r="T392">
        <v>6</v>
      </c>
      <c r="U392">
        <v>23</v>
      </c>
      <c r="V392">
        <v>18</v>
      </c>
      <c r="W392">
        <v>40</v>
      </c>
      <c r="X392">
        <v>23</v>
      </c>
      <c r="Y392">
        <v>37</v>
      </c>
      <c r="AB392">
        <v>38.666</v>
      </c>
      <c r="AD392" t="s">
        <v>597</v>
      </c>
      <c r="AE392">
        <v>1</v>
      </c>
      <c r="AF392" t="s">
        <v>598</v>
      </c>
    </row>
    <row r="393" spans="1:32">
      <c r="A393">
        <v>316475</v>
      </c>
      <c r="B393">
        <v>5170</v>
      </c>
      <c r="C393" t="s">
        <v>123</v>
      </c>
      <c r="D393">
        <v>5178</v>
      </c>
      <c r="E393">
        <v>4016577731</v>
      </c>
      <c r="F393" t="s">
        <v>596</v>
      </c>
      <c r="G393">
        <v>1</v>
      </c>
      <c r="H393" t="s">
        <v>491</v>
      </c>
      <c r="I393" t="s">
        <v>133</v>
      </c>
      <c r="J393">
        <v>31</v>
      </c>
      <c r="K393">
        <v>639</v>
      </c>
      <c r="L393">
        <v>3150</v>
      </c>
      <c r="M393">
        <v>9</v>
      </c>
      <c r="N393">
        <v>216</v>
      </c>
      <c r="O393" s="493">
        <v>45939.2240509259</v>
      </c>
      <c r="P393" s="493">
        <v>45939.9999537037</v>
      </c>
      <c r="Q393">
        <v>1</v>
      </c>
      <c r="R393">
        <v>0</v>
      </c>
      <c r="S393">
        <v>0</v>
      </c>
      <c r="T393">
        <v>6</v>
      </c>
      <c r="U393">
        <v>32</v>
      </c>
      <c r="V393">
        <v>29</v>
      </c>
      <c r="W393">
        <v>100</v>
      </c>
      <c r="X393">
        <v>32</v>
      </c>
      <c r="Y393">
        <v>38</v>
      </c>
      <c r="AB393">
        <v>43.279</v>
      </c>
      <c r="AD393" t="s">
        <v>597</v>
      </c>
      <c r="AE393">
        <v>1</v>
      </c>
      <c r="AF393" t="s">
        <v>598</v>
      </c>
    </row>
    <row r="394" spans="1:32">
      <c r="A394">
        <v>316589</v>
      </c>
      <c r="B394">
        <v>5170</v>
      </c>
      <c r="C394" t="s">
        <v>123</v>
      </c>
      <c r="D394">
        <v>5178</v>
      </c>
      <c r="E394">
        <v>4016577731</v>
      </c>
      <c r="F394" t="s">
        <v>596</v>
      </c>
      <c r="G394">
        <v>1</v>
      </c>
      <c r="H394" t="s">
        <v>491</v>
      </c>
      <c r="I394" t="s">
        <v>128</v>
      </c>
      <c r="J394">
        <v>30</v>
      </c>
      <c r="K394">
        <v>45</v>
      </c>
      <c r="L394">
        <v>3150</v>
      </c>
      <c r="M394">
        <v>9</v>
      </c>
      <c r="N394">
        <v>189</v>
      </c>
      <c r="O394" s="493">
        <v>45940.0004166667</v>
      </c>
      <c r="P394" s="493">
        <v>45940.0178703704</v>
      </c>
      <c r="Q394">
        <v>1</v>
      </c>
      <c r="R394">
        <v>0</v>
      </c>
      <c r="S394">
        <v>0</v>
      </c>
      <c r="T394">
        <v>6</v>
      </c>
      <c r="U394">
        <v>23</v>
      </c>
      <c r="V394">
        <v>21</v>
      </c>
      <c r="W394">
        <v>24</v>
      </c>
      <c r="X394">
        <v>23</v>
      </c>
      <c r="Y394">
        <v>37</v>
      </c>
      <c r="AB394">
        <v>38.666</v>
      </c>
      <c r="AD394" t="s">
        <v>597</v>
      </c>
      <c r="AE394">
        <v>1</v>
      </c>
      <c r="AF394" t="s">
        <v>598</v>
      </c>
    </row>
    <row r="395" spans="1:32">
      <c r="A395">
        <v>316590</v>
      </c>
      <c r="B395">
        <v>5170</v>
      </c>
      <c r="C395" t="s">
        <v>123</v>
      </c>
      <c r="D395">
        <v>5178</v>
      </c>
      <c r="E395">
        <v>4016577731</v>
      </c>
      <c r="F395" t="s">
        <v>596</v>
      </c>
      <c r="G395">
        <v>1</v>
      </c>
      <c r="H395" t="s">
        <v>491</v>
      </c>
      <c r="I395" t="s">
        <v>133</v>
      </c>
      <c r="J395">
        <v>31</v>
      </c>
      <c r="K395">
        <v>61</v>
      </c>
      <c r="L395">
        <v>3150</v>
      </c>
      <c r="M395">
        <v>9</v>
      </c>
      <c r="N395">
        <v>216</v>
      </c>
      <c r="O395" s="493">
        <v>45940.0003819444</v>
      </c>
      <c r="P395" s="493">
        <v>45940.0259722222</v>
      </c>
      <c r="Q395">
        <v>1</v>
      </c>
      <c r="R395">
        <v>0</v>
      </c>
      <c r="S395">
        <v>0</v>
      </c>
      <c r="T395">
        <v>6</v>
      </c>
      <c r="U395">
        <v>32</v>
      </c>
      <c r="V395">
        <v>30</v>
      </c>
      <c r="W395">
        <v>33</v>
      </c>
      <c r="X395">
        <v>32</v>
      </c>
      <c r="Y395">
        <v>38</v>
      </c>
      <c r="AB395">
        <v>43.279</v>
      </c>
      <c r="AD395" t="s">
        <v>597</v>
      </c>
      <c r="AE395">
        <v>1</v>
      </c>
      <c r="AF395" t="s">
        <v>598</v>
      </c>
    </row>
    <row r="396" spans="1:32">
      <c r="A396">
        <v>316591</v>
      </c>
      <c r="B396">
        <v>5170</v>
      </c>
      <c r="C396" t="s">
        <v>123</v>
      </c>
      <c r="D396">
        <v>5179</v>
      </c>
      <c r="E396">
        <v>4016577734</v>
      </c>
      <c r="F396" t="s">
        <v>627</v>
      </c>
      <c r="G396">
        <v>1</v>
      </c>
      <c r="H396" t="s">
        <v>494</v>
      </c>
      <c r="I396" t="s">
        <v>128</v>
      </c>
      <c r="J396">
        <v>30</v>
      </c>
      <c r="K396">
        <v>50</v>
      </c>
      <c r="L396">
        <v>450</v>
      </c>
      <c r="M396">
        <v>9</v>
      </c>
      <c r="N396">
        <v>180</v>
      </c>
      <c r="O396" s="493">
        <v>45940.0265856481</v>
      </c>
      <c r="P396" s="493">
        <v>45940.0443402778</v>
      </c>
      <c r="Q396">
        <v>1</v>
      </c>
      <c r="R396">
        <v>0</v>
      </c>
      <c r="S396">
        <v>0</v>
      </c>
      <c r="T396">
        <v>6</v>
      </c>
      <c r="U396">
        <v>22</v>
      </c>
      <c r="V396">
        <v>20</v>
      </c>
      <c r="W396">
        <v>40</v>
      </c>
      <c r="X396">
        <v>21</v>
      </c>
      <c r="Y396">
        <v>24</v>
      </c>
      <c r="AB396">
        <v>36.483</v>
      </c>
      <c r="AD396" t="s">
        <v>628</v>
      </c>
      <c r="AE396">
        <v>1</v>
      </c>
      <c r="AF396" t="s">
        <v>629</v>
      </c>
    </row>
    <row r="397" spans="1:32">
      <c r="A397">
        <v>316592</v>
      </c>
      <c r="B397">
        <v>5170</v>
      </c>
      <c r="C397" t="s">
        <v>123</v>
      </c>
      <c r="D397">
        <v>5179</v>
      </c>
      <c r="E397">
        <v>4016577734</v>
      </c>
      <c r="F397" t="s">
        <v>627</v>
      </c>
      <c r="G397">
        <v>1</v>
      </c>
      <c r="H397" t="s">
        <v>494</v>
      </c>
      <c r="I397" t="s">
        <v>133</v>
      </c>
      <c r="J397">
        <v>31</v>
      </c>
      <c r="K397">
        <v>50</v>
      </c>
      <c r="L397">
        <v>450</v>
      </c>
      <c r="M397">
        <v>9</v>
      </c>
      <c r="N397">
        <v>171</v>
      </c>
      <c r="O397" s="493">
        <v>45940.0308564815</v>
      </c>
      <c r="P397" s="493">
        <v>45940.0526041667</v>
      </c>
      <c r="Q397">
        <v>1</v>
      </c>
      <c r="R397">
        <v>0</v>
      </c>
      <c r="S397">
        <v>0</v>
      </c>
      <c r="T397">
        <v>6</v>
      </c>
      <c r="U397">
        <v>33</v>
      </c>
      <c r="V397">
        <v>32</v>
      </c>
      <c r="W397">
        <v>38</v>
      </c>
      <c r="X397">
        <v>33</v>
      </c>
      <c r="Y397">
        <v>32</v>
      </c>
      <c r="AB397">
        <v>30.853</v>
      </c>
      <c r="AD397" t="s">
        <v>628</v>
      </c>
      <c r="AE397">
        <v>1</v>
      </c>
      <c r="AF397" t="s">
        <v>629</v>
      </c>
    </row>
    <row r="398" spans="1:32">
      <c r="A398">
        <v>316593</v>
      </c>
      <c r="B398">
        <v>5170</v>
      </c>
      <c r="C398" t="s">
        <v>123</v>
      </c>
      <c r="D398">
        <v>5179</v>
      </c>
      <c r="E398">
        <v>4016577734</v>
      </c>
      <c r="F398" t="s">
        <v>627</v>
      </c>
      <c r="G398">
        <v>1</v>
      </c>
      <c r="H398" t="s">
        <v>494</v>
      </c>
      <c r="I398" t="s">
        <v>141</v>
      </c>
      <c r="J398">
        <v>32</v>
      </c>
      <c r="K398">
        <v>50</v>
      </c>
      <c r="L398">
        <v>450</v>
      </c>
      <c r="M398">
        <v>9</v>
      </c>
      <c r="N398">
        <v>45</v>
      </c>
      <c r="O398" s="493">
        <v>45940.0322453704</v>
      </c>
      <c r="P398" s="493">
        <v>45940.0531481481</v>
      </c>
      <c r="Q398">
        <v>1</v>
      </c>
      <c r="R398">
        <v>0</v>
      </c>
      <c r="S398">
        <v>0</v>
      </c>
      <c r="T398">
        <v>6</v>
      </c>
      <c r="U398">
        <v>24</v>
      </c>
      <c r="V398">
        <v>21</v>
      </c>
      <c r="W398">
        <v>82</v>
      </c>
      <c r="X398">
        <v>22</v>
      </c>
      <c r="Y398">
        <v>33</v>
      </c>
      <c r="AB398">
        <v>63.668</v>
      </c>
      <c r="AD398" t="s">
        <v>628</v>
      </c>
      <c r="AE398">
        <v>1</v>
      </c>
      <c r="AF398" t="s">
        <v>629</v>
      </c>
    </row>
    <row r="399" spans="1:32">
      <c r="A399">
        <v>316672</v>
      </c>
      <c r="B399">
        <v>5170</v>
      </c>
      <c r="C399" t="s">
        <v>123</v>
      </c>
      <c r="D399">
        <v>5180</v>
      </c>
      <c r="E399">
        <v>4016577731</v>
      </c>
      <c r="F399" t="s">
        <v>596</v>
      </c>
      <c r="G399">
        <v>1</v>
      </c>
      <c r="H399" t="s">
        <v>494</v>
      </c>
      <c r="I399" t="s">
        <v>128</v>
      </c>
      <c r="J399">
        <v>30</v>
      </c>
      <c r="K399">
        <v>481</v>
      </c>
      <c r="L399">
        <v>3150</v>
      </c>
      <c r="M399">
        <v>9</v>
      </c>
      <c r="N399">
        <v>540</v>
      </c>
      <c r="O399" s="493">
        <v>45941.3066550926</v>
      </c>
      <c r="P399" s="493">
        <v>45941.6877662037</v>
      </c>
      <c r="Q399">
        <v>1</v>
      </c>
      <c r="R399">
        <v>0</v>
      </c>
      <c r="S399">
        <v>0</v>
      </c>
      <c r="T399">
        <v>6</v>
      </c>
      <c r="U399">
        <v>57</v>
      </c>
      <c r="V399">
        <v>54</v>
      </c>
      <c r="W399">
        <v>435</v>
      </c>
      <c r="X399">
        <v>56</v>
      </c>
      <c r="Y399">
        <v>56</v>
      </c>
      <c r="AB399">
        <v>112.999</v>
      </c>
      <c r="AD399" t="s">
        <v>597</v>
      </c>
      <c r="AE399">
        <v>1</v>
      </c>
      <c r="AF399" t="s">
        <v>598</v>
      </c>
    </row>
    <row r="400" spans="1:32">
      <c r="A400">
        <v>316673</v>
      </c>
      <c r="B400">
        <v>5170</v>
      </c>
      <c r="C400" t="s">
        <v>123</v>
      </c>
      <c r="D400">
        <v>5180</v>
      </c>
      <c r="E400">
        <v>4016577731</v>
      </c>
      <c r="F400" t="s">
        <v>596</v>
      </c>
      <c r="G400">
        <v>1</v>
      </c>
      <c r="H400" t="s">
        <v>494</v>
      </c>
      <c r="I400" t="s">
        <v>133</v>
      </c>
      <c r="J400">
        <v>31</v>
      </c>
      <c r="K400">
        <v>484</v>
      </c>
      <c r="L400">
        <v>3150</v>
      </c>
      <c r="M400">
        <v>9</v>
      </c>
      <c r="N400">
        <v>414</v>
      </c>
      <c r="O400" s="493">
        <v>45941.3073032407</v>
      </c>
      <c r="P400" s="493">
        <v>45941.694837963</v>
      </c>
      <c r="Q400">
        <v>1</v>
      </c>
      <c r="R400">
        <v>0</v>
      </c>
      <c r="S400">
        <v>0</v>
      </c>
      <c r="T400">
        <v>6</v>
      </c>
      <c r="U400">
        <v>62</v>
      </c>
      <c r="V400">
        <v>58</v>
      </c>
      <c r="W400">
        <v>211</v>
      </c>
      <c r="X400">
        <v>62</v>
      </c>
      <c r="Y400">
        <v>71</v>
      </c>
      <c r="AB400">
        <v>81.229</v>
      </c>
      <c r="AD400" t="s">
        <v>597</v>
      </c>
      <c r="AE400">
        <v>1</v>
      </c>
      <c r="AF400" t="s">
        <v>598</v>
      </c>
    </row>
    <row r="401" spans="1:32">
      <c r="A401">
        <v>316674</v>
      </c>
      <c r="B401">
        <v>5170</v>
      </c>
      <c r="C401" t="s">
        <v>123</v>
      </c>
      <c r="D401">
        <v>5180</v>
      </c>
      <c r="E401">
        <v>4016577731</v>
      </c>
      <c r="F401" t="s">
        <v>596</v>
      </c>
      <c r="G401">
        <v>1</v>
      </c>
      <c r="H401" t="s">
        <v>494</v>
      </c>
      <c r="I401" t="s">
        <v>141</v>
      </c>
      <c r="J401">
        <v>32</v>
      </c>
      <c r="K401">
        <v>485</v>
      </c>
      <c r="L401">
        <v>3150</v>
      </c>
      <c r="M401">
        <v>9</v>
      </c>
      <c r="N401">
        <v>72</v>
      </c>
      <c r="O401" s="493">
        <v>45941.3073726852</v>
      </c>
      <c r="P401" s="493">
        <v>45941.695625</v>
      </c>
      <c r="Q401">
        <v>1</v>
      </c>
      <c r="R401">
        <v>0</v>
      </c>
      <c r="S401">
        <v>0</v>
      </c>
      <c r="T401">
        <v>6</v>
      </c>
      <c r="U401">
        <v>44</v>
      </c>
      <c r="V401">
        <v>40</v>
      </c>
      <c r="W401">
        <v>230</v>
      </c>
      <c r="X401">
        <v>43</v>
      </c>
      <c r="Y401">
        <v>44</v>
      </c>
      <c r="AB401">
        <v>86.933</v>
      </c>
      <c r="AD401" t="s">
        <v>597</v>
      </c>
      <c r="AE401">
        <v>1</v>
      </c>
      <c r="AF401" t="s">
        <v>598</v>
      </c>
    </row>
    <row r="402" spans="1:32">
      <c r="A402">
        <v>316594</v>
      </c>
      <c r="B402">
        <v>5170</v>
      </c>
      <c r="C402" t="s">
        <v>123</v>
      </c>
      <c r="D402">
        <v>5180</v>
      </c>
      <c r="E402">
        <v>4016568280</v>
      </c>
      <c r="F402" t="s">
        <v>630</v>
      </c>
      <c r="G402">
        <v>1</v>
      </c>
      <c r="H402" t="s">
        <v>494</v>
      </c>
      <c r="I402" t="s">
        <v>128</v>
      </c>
      <c r="J402">
        <v>30</v>
      </c>
      <c r="K402">
        <v>120</v>
      </c>
      <c r="L402">
        <v>1080</v>
      </c>
      <c r="M402">
        <v>9</v>
      </c>
      <c r="N402">
        <v>333</v>
      </c>
      <c r="O402" s="493">
        <v>45940.0513541667</v>
      </c>
      <c r="P402" s="493">
        <v>45940.1158796296</v>
      </c>
      <c r="Q402">
        <v>1</v>
      </c>
      <c r="R402">
        <v>0</v>
      </c>
      <c r="S402">
        <v>0</v>
      </c>
      <c r="T402">
        <v>6</v>
      </c>
      <c r="U402">
        <v>34</v>
      </c>
      <c r="V402">
        <v>33</v>
      </c>
      <c r="W402">
        <v>50</v>
      </c>
      <c r="X402">
        <v>34</v>
      </c>
      <c r="Y402">
        <v>38</v>
      </c>
      <c r="AB402">
        <v>67.989</v>
      </c>
      <c r="AD402" t="s">
        <v>631</v>
      </c>
      <c r="AE402">
        <v>1</v>
      </c>
      <c r="AF402" t="s">
        <v>598</v>
      </c>
    </row>
    <row r="403" spans="1:32">
      <c r="A403">
        <v>316595</v>
      </c>
      <c r="B403">
        <v>5170</v>
      </c>
      <c r="C403" t="s">
        <v>123</v>
      </c>
      <c r="D403">
        <v>5180</v>
      </c>
      <c r="E403">
        <v>4016568280</v>
      </c>
      <c r="F403" t="s">
        <v>630</v>
      </c>
      <c r="G403">
        <v>1</v>
      </c>
      <c r="H403" t="s">
        <v>494</v>
      </c>
      <c r="I403" t="s">
        <v>133</v>
      </c>
      <c r="J403">
        <v>31</v>
      </c>
      <c r="K403">
        <v>120</v>
      </c>
      <c r="L403">
        <v>1080</v>
      </c>
      <c r="M403">
        <v>9</v>
      </c>
      <c r="N403">
        <v>270</v>
      </c>
      <c r="O403" s="493">
        <v>45940.0573263889</v>
      </c>
      <c r="P403" s="493">
        <v>45940.1229282407</v>
      </c>
      <c r="Q403">
        <v>1</v>
      </c>
      <c r="R403">
        <v>0</v>
      </c>
      <c r="S403">
        <v>0</v>
      </c>
      <c r="T403">
        <v>6</v>
      </c>
      <c r="U403">
        <v>42</v>
      </c>
      <c r="V403">
        <v>41</v>
      </c>
      <c r="W403">
        <v>92</v>
      </c>
      <c r="X403">
        <v>42</v>
      </c>
      <c r="Y403">
        <v>47</v>
      </c>
      <c r="AB403">
        <v>53.251</v>
      </c>
      <c r="AD403" t="s">
        <v>631</v>
      </c>
      <c r="AE403">
        <v>1</v>
      </c>
      <c r="AF403" t="s">
        <v>598</v>
      </c>
    </row>
    <row r="404" spans="1:32">
      <c r="A404">
        <v>316596</v>
      </c>
      <c r="B404">
        <v>5170</v>
      </c>
      <c r="C404" t="s">
        <v>123</v>
      </c>
      <c r="D404">
        <v>5180</v>
      </c>
      <c r="E404">
        <v>4016568280</v>
      </c>
      <c r="F404" t="s">
        <v>630</v>
      </c>
      <c r="G404">
        <v>1</v>
      </c>
      <c r="H404" t="s">
        <v>494</v>
      </c>
      <c r="I404" t="s">
        <v>141</v>
      </c>
      <c r="J404">
        <v>32</v>
      </c>
      <c r="K404">
        <v>120</v>
      </c>
      <c r="L404">
        <v>1080</v>
      </c>
      <c r="M404">
        <v>9</v>
      </c>
      <c r="N404">
        <v>63</v>
      </c>
      <c r="O404" s="493">
        <v>45940.0590046296</v>
      </c>
      <c r="P404" s="493">
        <v>45940.1236111111</v>
      </c>
      <c r="Q404">
        <v>1</v>
      </c>
      <c r="R404">
        <v>0</v>
      </c>
      <c r="S404">
        <v>0</v>
      </c>
      <c r="T404">
        <v>6</v>
      </c>
      <c r="U404">
        <v>35</v>
      </c>
      <c r="V404">
        <v>33</v>
      </c>
      <c r="W404">
        <v>125</v>
      </c>
      <c r="X404">
        <v>34</v>
      </c>
      <c r="Y404">
        <v>32</v>
      </c>
      <c r="AB404">
        <v>80.116</v>
      </c>
      <c r="AD404" t="s">
        <v>631</v>
      </c>
      <c r="AE404">
        <v>1</v>
      </c>
      <c r="AF404" t="s">
        <v>598</v>
      </c>
    </row>
    <row r="405" spans="1:32">
      <c r="A405">
        <v>316597</v>
      </c>
      <c r="B405">
        <v>5170</v>
      </c>
      <c r="C405" t="s">
        <v>123</v>
      </c>
      <c r="D405">
        <v>5180</v>
      </c>
      <c r="E405">
        <v>4016577731</v>
      </c>
      <c r="F405" t="s">
        <v>596</v>
      </c>
      <c r="G405">
        <v>1</v>
      </c>
      <c r="H405" t="s">
        <v>494</v>
      </c>
      <c r="I405" t="s">
        <v>128</v>
      </c>
      <c r="J405">
        <v>30</v>
      </c>
      <c r="K405">
        <v>215</v>
      </c>
      <c r="L405">
        <v>3150</v>
      </c>
      <c r="M405">
        <v>9</v>
      </c>
      <c r="N405">
        <v>540</v>
      </c>
      <c r="O405" s="493">
        <v>45940.1217824074</v>
      </c>
      <c r="P405" s="493">
        <v>45940.2965972222</v>
      </c>
      <c r="Q405">
        <v>1</v>
      </c>
      <c r="R405">
        <v>0</v>
      </c>
      <c r="S405">
        <v>0</v>
      </c>
      <c r="T405">
        <v>6</v>
      </c>
      <c r="U405">
        <v>57</v>
      </c>
      <c r="V405">
        <v>53</v>
      </c>
      <c r="W405">
        <v>138</v>
      </c>
      <c r="X405">
        <v>56</v>
      </c>
      <c r="Y405">
        <v>56</v>
      </c>
      <c r="AB405">
        <v>112.999</v>
      </c>
      <c r="AD405" t="s">
        <v>597</v>
      </c>
      <c r="AE405">
        <v>1</v>
      </c>
      <c r="AF405" t="s">
        <v>598</v>
      </c>
    </row>
    <row r="406" spans="1:32">
      <c r="A406">
        <v>316598</v>
      </c>
      <c r="B406">
        <v>5170</v>
      </c>
      <c r="C406" t="s">
        <v>123</v>
      </c>
      <c r="D406">
        <v>5180</v>
      </c>
      <c r="E406">
        <v>4016577731</v>
      </c>
      <c r="F406" t="s">
        <v>596</v>
      </c>
      <c r="G406">
        <v>1</v>
      </c>
      <c r="H406" t="s">
        <v>494</v>
      </c>
      <c r="I406" t="s">
        <v>133</v>
      </c>
      <c r="J406">
        <v>31</v>
      </c>
      <c r="K406">
        <v>215</v>
      </c>
      <c r="L406">
        <v>3150</v>
      </c>
      <c r="M406">
        <v>9</v>
      </c>
      <c r="N406">
        <v>414</v>
      </c>
      <c r="O406" s="493">
        <v>45940.1268518519</v>
      </c>
      <c r="P406" s="493">
        <v>45940.3009375</v>
      </c>
      <c r="Q406">
        <v>1</v>
      </c>
      <c r="R406">
        <v>0</v>
      </c>
      <c r="S406">
        <v>0</v>
      </c>
      <c r="T406">
        <v>6</v>
      </c>
      <c r="U406">
        <v>63</v>
      </c>
      <c r="V406">
        <v>60</v>
      </c>
      <c r="W406">
        <v>235</v>
      </c>
      <c r="X406">
        <v>62</v>
      </c>
      <c r="Y406">
        <v>71</v>
      </c>
      <c r="AB406">
        <v>81.229</v>
      </c>
      <c r="AD406" t="s">
        <v>597</v>
      </c>
      <c r="AE406">
        <v>1</v>
      </c>
      <c r="AF406" t="s">
        <v>598</v>
      </c>
    </row>
    <row r="407" spans="1:32">
      <c r="A407">
        <v>316599</v>
      </c>
      <c r="B407">
        <v>5170</v>
      </c>
      <c r="C407" t="s">
        <v>123</v>
      </c>
      <c r="D407">
        <v>5180</v>
      </c>
      <c r="E407">
        <v>4016577731</v>
      </c>
      <c r="F407" t="s">
        <v>596</v>
      </c>
      <c r="G407">
        <v>1</v>
      </c>
      <c r="H407" t="s">
        <v>494</v>
      </c>
      <c r="I407" t="s">
        <v>141</v>
      </c>
      <c r="J407">
        <v>32</v>
      </c>
      <c r="K407">
        <v>213</v>
      </c>
      <c r="L407">
        <v>3150</v>
      </c>
      <c r="M407">
        <v>9</v>
      </c>
      <c r="N407">
        <v>72</v>
      </c>
      <c r="O407" s="493">
        <v>45940.1299768519</v>
      </c>
      <c r="P407" s="493">
        <v>45940.3009837963</v>
      </c>
      <c r="Q407">
        <v>1</v>
      </c>
      <c r="R407">
        <v>0</v>
      </c>
      <c r="S407">
        <v>0</v>
      </c>
      <c r="T407">
        <v>6</v>
      </c>
      <c r="U407">
        <v>44</v>
      </c>
      <c r="V407">
        <v>40</v>
      </c>
      <c r="W407">
        <v>166</v>
      </c>
      <c r="X407">
        <v>43</v>
      </c>
      <c r="Y407">
        <v>44</v>
      </c>
      <c r="AB407">
        <v>86.933</v>
      </c>
      <c r="AD407" t="s">
        <v>597</v>
      </c>
      <c r="AE407">
        <v>1</v>
      </c>
      <c r="AF407" t="s">
        <v>598</v>
      </c>
    </row>
    <row r="408" spans="1:32">
      <c r="A408">
        <v>316675</v>
      </c>
      <c r="B408">
        <v>5170</v>
      </c>
      <c r="C408" t="s">
        <v>123</v>
      </c>
      <c r="D408">
        <v>5181</v>
      </c>
      <c r="E408">
        <v>4016603508</v>
      </c>
      <c r="F408" t="s">
        <v>604</v>
      </c>
      <c r="G408">
        <v>1</v>
      </c>
      <c r="H408" t="s">
        <v>491</v>
      </c>
      <c r="I408" t="s">
        <v>128</v>
      </c>
      <c r="J408">
        <v>30</v>
      </c>
      <c r="K408">
        <v>40</v>
      </c>
      <c r="L408">
        <v>120</v>
      </c>
      <c r="M408">
        <v>3</v>
      </c>
      <c r="N408">
        <v>159</v>
      </c>
      <c r="O408" s="493">
        <v>45941.6924189815</v>
      </c>
      <c r="P408" s="493">
        <v>45941.7301388889</v>
      </c>
      <c r="Q408">
        <v>1</v>
      </c>
      <c r="R408">
        <v>0</v>
      </c>
      <c r="S408">
        <v>0</v>
      </c>
      <c r="T408">
        <v>6</v>
      </c>
      <c r="U408">
        <v>59</v>
      </c>
      <c r="V408">
        <v>24</v>
      </c>
      <c r="W408">
        <v>409</v>
      </c>
      <c r="X408">
        <v>29</v>
      </c>
      <c r="Y408">
        <v>35</v>
      </c>
      <c r="AB408">
        <v>31.466</v>
      </c>
      <c r="AD408" t="s">
        <v>605</v>
      </c>
      <c r="AE408">
        <v>1</v>
      </c>
      <c r="AF408" t="s">
        <v>606</v>
      </c>
    </row>
    <row r="409" spans="1:32">
      <c r="A409">
        <v>316676</v>
      </c>
      <c r="B409">
        <v>5170</v>
      </c>
      <c r="C409" t="s">
        <v>123</v>
      </c>
      <c r="D409">
        <v>5181</v>
      </c>
      <c r="E409">
        <v>4016603508</v>
      </c>
      <c r="F409" t="s">
        <v>604</v>
      </c>
      <c r="G409">
        <v>1</v>
      </c>
      <c r="H409" t="s">
        <v>491</v>
      </c>
      <c r="I409" t="s">
        <v>133</v>
      </c>
      <c r="J409">
        <v>31</v>
      </c>
      <c r="K409">
        <v>40</v>
      </c>
      <c r="L409">
        <v>120</v>
      </c>
      <c r="M409">
        <v>3</v>
      </c>
      <c r="N409">
        <v>180</v>
      </c>
      <c r="O409" s="493">
        <v>45941.7059259259</v>
      </c>
      <c r="P409" s="493">
        <v>45941.735474537</v>
      </c>
      <c r="Q409">
        <v>1</v>
      </c>
      <c r="R409">
        <v>0</v>
      </c>
      <c r="S409">
        <v>0</v>
      </c>
      <c r="T409">
        <v>6</v>
      </c>
      <c r="U409">
        <v>37</v>
      </c>
      <c r="V409">
        <v>23</v>
      </c>
      <c r="W409">
        <v>468</v>
      </c>
      <c r="X409">
        <v>25</v>
      </c>
      <c r="Y409">
        <v>35</v>
      </c>
      <c r="AB409">
        <v>38.768</v>
      </c>
      <c r="AD409" t="s">
        <v>605</v>
      </c>
      <c r="AE409">
        <v>1</v>
      </c>
      <c r="AF409" t="s">
        <v>606</v>
      </c>
    </row>
    <row r="410" spans="1:32">
      <c r="A410">
        <v>316677</v>
      </c>
      <c r="B410">
        <v>5170</v>
      </c>
      <c r="C410" t="s">
        <v>123</v>
      </c>
      <c r="D410">
        <v>5181</v>
      </c>
      <c r="E410">
        <v>4016603508</v>
      </c>
      <c r="F410" t="s">
        <v>604</v>
      </c>
      <c r="G410">
        <v>1</v>
      </c>
      <c r="H410" t="s">
        <v>491</v>
      </c>
      <c r="I410" t="s">
        <v>141</v>
      </c>
      <c r="J410">
        <v>32</v>
      </c>
      <c r="K410">
        <v>40</v>
      </c>
      <c r="L410">
        <v>120</v>
      </c>
      <c r="M410">
        <v>3</v>
      </c>
      <c r="N410">
        <v>21</v>
      </c>
      <c r="O410" s="493">
        <v>45941.7082523148</v>
      </c>
      <c r="P410" s="493">
        <v>45941.7359490741</v>
      </c>
      <c r="Q410">
        <v>1</v>
      </c>
      <c r="R410">
        <v>0</v>
      </c>
      <c r="S410">
        <v>0</v>
      </c>
      <c r="T410">
        <v>6</v>
      </c>
      <c r="U410">
        <v>35</v>
      </c>
      <c r="V410">
        <v>11</v>
      </c>
      <c r="W410">
        <v>282</v>
      </c>
      <c r="X410">
        <v>16</v>
      </c>
      <c r="Y410">
        <v>35</v>
      </c>
      <c r="AB410">
        <v>34.592</v>
      </c>
      <c r="AD410" t="s">
        <v>605</v>
      </c>
      <c r="AE410">
        <v>1</v>
      </c>
      <c r="AF410" t="s">
        <v>606</v>
      </c>
    </row>
    <row r="411" spans="1:32">
      <c r="A411">
        <v>316678</v>
      </c>
      <c r="B411">
        <v>5170</v>
      </c>
      <c r="C411" t="s">
        <v>123</v>
      </c>
      <c r="D411">
        <v>5182</v>
      </c>
      <c r="E411">
        <v>4016560046</v>
      </c>
      <c r="F411" t="s">
        <v>632</v>
      </c>
      <c r="G411">
        <v>1</v>
      </c>
      <c r="H411" t="s">
        <v>491</v>
      </c>
      <c r="I411" t="s">
        <v>128</v>
      </c>
      <c r="J411">
        <v>30</v>
      </c>
      <c r="K411">
        <v>86</v>
      </c>
      <c r="L411">
        <v>300</v>
      </c>
      <c r="M411">
        <v>3</v>
      </c>
      <c r="N411">
        <v>402</v>
      </c>
      <c r="O411" s="493">
        <v>45941.7372800926</v>
      </c>
      <c r="P411" s="493">
        <v>45941.795462963</v>
      </c>
      <c r="Q411">
        <v>1</v>
      </c>
      <c r="R411">
        <v>0</v>
      </c>
      <c r="S411">
        <v>0</v>
      </c>
      <c r="T411">
        <v>6</v>
      </c>
      <c r="U411">
        <v>52</v>
      </c>
      <c r="V411">
        <v>49</v>
      </c>
      <c r="W411">
        <v>77</v>
      </c>
      <c r="X411">
        <v>51</v>
      </c>
      <c r="Y411">
        <v>46</v>
      </c>
      <c r="AB411">
        <v>73.64</v>
      </c>
      <c r="AD411" t="s">
        <v>633</v>
      </c>
      <c r="AE411">
        <v>1</v>
      </c>
      <c r="AF411" t="s">
        <v>634</v>
      </c>
    </row>
    <row r="412" spans="1:32">
      <c r="A412">
        <v>316679</v>
      </c>
      <c r="B412">
        <v>5170</v>
      </c>
      <c r="C412" t="s">
        <v>123</v>
      </c>
      <c r="D412">
        <v>5182</v>
      </c>
      <c r="E412">
        <v>4016560046</v>
      </c>
      <c r="F412" t="s">
        <v>632</v>
      </c>
      <c r="G412">
        <v>1</v>
      </c>
      <c r="H412" t="s">
        <v>491</v>
      </c>
      <c r="I412" t="s">
        <v>133</v>
      </c>
      <c r="J412">
        <v>31</v>
      </c>
      <c r="K412">
        <v>85</v>
      </c>
      <c r="L412">
        <v>300</v>
      </c>
      <c r="M412">
        <v>3</v>
      </c>
      <c r="N412">
        <v>354</v>
      </c>
      <c r="O412" s="493">
        <v>45941.7406134259</v>
      </c>
      <c r="P412" s="493">
        <v>45941.7988888889</v>
      </c>
      <c r="Q412">
        <v>1</v>
      </c>
      <c r="R412">
        <v>0</v>
      </c>
      <c r="S412">
        <v>0</v>
      </c>
      <c r="T412">
        <v>6</v>
      </c>
      <c r="U412">
        <v>53</v>
      </c>
      <c r="V412">
        <v>50</v>
      </c>
      <c r="W412">
        <v>60</v>
      </c>
      <c r="X412">
        <v>53</v>
      </c>
      <c r="Y412">
        <v>57</v>
      </c>
      <c r="AB412">
        <v>72.339</v>
      </c>
      <c r="AD412" t="s">
        <v>633</v>
      </c>
      <c r="AE412">
        <v>1</v>
      </c>
      <c r="AF412" t="s">
        <v>634</v>
      </c>
    </row>
    <row r="413" spans="1:32">
      <c r="A413">
        <v>316680</v>
      </c>
      <c r="B413">
        <v>5170</v>
      </c>
      <c r="C413" t="s">
        <v>123</v>
      </c>
      <c r="D413">
        <v>5182</v>
      </c>
      <c r="E413">
        <v>4016560046</v>
      </c>
      <c r="F413" t="s">
        <v>632</v>
      </c>
      <c r="G413">
        <v>1</v>
      </c>
      <c r="H413" t="s">
        <v>491</v>
      </c>
      <c r="I413" t="s">
        <v>141</v>
      </c>
      <c r="J413">
        <v>32</v>
      </c>
      <c r="K413">
        <v>85</v>
      </c>
      <c r="L413">
        <v>300</v>
      </c>
      <c r="M413">
        <v>3</v>
      </c>
      <c r="N413">
        <v>42</v>
      </c>
      <c r="O413" s="493">
        <v>45941.7428240741</v>
      </c>
      <c r="P413" s="493">
        <v>45941.7996875</v>
      </c>
      <c r="Q413">
        <v>1</v>
      </c>
      <c r="R413">
        <v>0</v>
      </c>
      <c r="S413">
        <v>0</v>
      </c>
      <c r="T413">
        <v>6</v>
      </c>
      <c r="U413">
        <v>42</v>
      </c>
      <c r="V413">
        <v>41</v>
      </c>
      <c r="W413">
        <v>67</v>
      </c>
      <c r="X413">
        <v>42</v>
      </c>
      <c r="Y413">
        <v>46</v>
      </c>
      <c r="AB413">
        <v>79.588</v>
      </c>
      <c r="AD413" t="s">
        <v>633</v>
      </c>
      <c r="AE413">
        <v>1</v>
      </c>
      <c r="AF413" t="s">
        <v>634</v>
      </c>
    </row>
    <row r="414" spans="1:32">
      <c r="A414">
        <v>316772</v>
      </c>
      <c r="B414">
        <v>5170</v>
      </c>
      <c r="C414" t="s">
        <v>123</v>
      </c>
      <c r="D414">
        <v>5182</v>
      </c>
      <c r="E414">
        <v>4016560046</v>
      </c>
      <c r="F414" t="s">
        <v>632</v>
      </c>
      <c r="G414">
        <v>1</v>
      </c>
      <c r="H414" t="s">
        <v>491</v>
      </c>
      <c r="I414" t="s">
        <v>128</v>
      </c>
      <c r="J414">
        <v>30</v>
      </c>
      <c r="K414">
        <v>15</v>
      </c>
      <c r="L414">
        <v>300</v>
      </c>
      <c r="M414">
        <v>3</v>
      </c>
      <c r="N414">
        <v>402</v>
      </c>
      <c r="O414" s="493">
        <v>45943.3114583333</v>
      </c>
      <c r="P414" s="493">
        <v>45943.3312152778</v>
      </c>
      <c r="Q414">
        <v>1</v>
      </c>
      <c r="R414">
        <v>0</v>
      </c>
      <c r="S414">
        <v>0</v>
      </c>
      <c r="T414">
        <v>6</v>
      </c>
      <c r="U414">
        <v>54</v>
      </c>
      <c r="V414">
        <v>49</v>
      </c>
      <c r="W414">
        <v>77</v>
      </c>
      <c r="X414">
        <v>52</v>
      </c>
      <c r="Y414">
        <v>46</v>
      </c>
      <c r="AB414">
        <v>73.64</v>
      </c>
      <c r="AD414" t="s">
        <v>633</v>
      </c>
      <c r="AE414">
        <v>1</v>
      </c>
      <c r="AF414" t="s">
        <v>634</v>
      </c>
    </row>
    <row r="415" spans="1:32">
      <c r="A415">
        <v>316773</v>
      </c>
      <c r="B415">
        <v>5170</v>
      </c>
      <c r="C415" t="s">
        <v>123</v>
      </c>
      <c r="D415">
        <v>5182</v>
      </c>
      <c r="E415">
        <v>4016560046</v>
      </c>
      <c r="F415" t="s">
        <v>632</v>
      </c>
      <c r="G415">
        <v>1</v>
      </c>
      <c r="H415" t="s">
        <v>491</v>
      </c>
      <c r="I415" t="s">
        <v>133</v>
      </c>
      <c r="J415">
        <v>31</v>
      </c>
      <c r="K415">
        <v>2</v>
      </c>
      <c r="L415">
        <v>300</v>
      </c>
      <c r="M415">
        <v>3</v>
      </c>
      <c r="N415">
        <v>354</v>
      </c>
      <c r="O415" s="493">
        <v>45943.3218287037</v>
      </c>
      <c r="P415" s="493">
        <v>45943.3236805556</v>
      </c>
      <c r="Q415">
        <v>1</v>
      </c>
      <c r="R415">
        <v>0</v>
      </c>
      <c r="S415">
        <v>0</v>
      </c>
      <c r="T415">
        <v>6</v>
      </c>
      <c r="U415">
        <v>54</v>
      </c>
      <c r="V415">
        <v>53</v>
      </c>
      <c r="W415">
        <v>55</v>
      </c>
      <c r="X415">
        <v>54</v>
      </c>
      <c r="Y415">
        <v>57</v>
      </c>
      <c r="AB415">
        <v>72.339</v>
      </c>
      <c r="AD415" t="s">
        <v>633</v>
      </c>
      <c r="AE415">
        <v>1</v>
      </c>
      <c r="AF415" t="s">
        <v>634</v>
      </c>
    </row>
    <row r="416" spans="1:32">
      <c r="A416">
        <v>316774</v>
      </c>
      <c r="B416">
        <v>5170</v>
      </c>
      <c r="C416" t="s">
        <v>123</v>
      </c>
      <c r="D416">
        <v>5182</v>
      </c>
      <c r="E416">
        <v>4016560046</v>
      </c>
      <c r="F416" t="s">
        <v>632</v>
      </c>
      <c r="G416">
        <v>1</v>
      </c>
      <c r="H416" t="s">
        <v>491</v>
      </c>
      <c r="I416" t="s">
        <v>141</v>
      </c>
      <c r="J416">
        <v>32</v>
      </c>
      <c r="K416">
        <v>15</v>
      </c>
      <c r="L416">
        <v>300</v>
      </c>
      <c r="M416">
        <v>3</v>
      </c>
      <c r="N416">
        <v>42</v>
      </c>
      <c r="O416" s="493">
        <v>45943.3230671296</v>
      </c>
      <c r="P416" s="493">
        <v>45943.3328587963</v>
      </c>
      <c r="Q416">
        <v>1</v>
      </c>
      <c r="R416">
        <v>0</v>
      </c>
      <c r="S416">
        <v>0</v>
      </c>
      <c r="T416">
        <v>6</v>
      </c>
      <c r="U416">
        <v>43</v>
      </c>
      <c r="V416">
        <v>41</v>
      </c>
      <c r="W416">
        <v>50</v>
      </c>
      <c r="X416">
        <v>42</v>
      </c>
      <c r="Y416">
        <v>46</v>
      </c>
      <c r="AB416">
        <v>79.588</v>
      </c>
      <c r="AD416" t="s">
        <v>633</v>
      </c>
      <c r="AE416">
        <v>1</v>
      </c>
      <c r="AF416" t="s">
        <v>634</v>
      </c>
    </row>
    <row r="417" spans="1:32">
      <c r="A417">
        <v>316775</v>
      </c>
      <c r="B417">
        <v>5170</v>
      </c>
      <c r="C417" t="s">
        <v>123</v>
      </c>
      <c r="D417">
        <v>5182</v>
      </c>
      <c r="E417">
        <v>4016595175</v>
      </c>
      <c r="F417" t="s">
        <v>635</v>
      </c>
      <c r="G417">
        <v>1</v>
      </c>
      <c r="H417" t="s">
        <v>491</v>
      </c>
      <c r="I417" t="s">
        <v>128</v>
      </c>
      <c r="J417">
        <v>30</v>
      </c>
      <c r="K417">
        <v>100</v>
      </c>
      <c r="L417">
        <v>300</v>
      </c>
      <c r="M417">
        <v>3</v>
      </c>
      <c r="N417">
        <v>345</v>
      </c>
      <c r="O417" s="493">
        <v>45943.3340509259</v>
      </c>
      <c r="P417" s="493">
        <v>45943.3926851852</v>
      </c>
      <c r="Q417">
        <v>1</v>
      </c>
      <c r="R417">
        <v>0</v>
      </c>
      <c r="S417">
        <v>0</v>
      </c>
      <c r="T417">
        <v>6</v>
      </c>
      <c r="U417">
        <v>43</v>
      </c>
      <c r="V417">
        <v>42</v>
      </c>
      <c r="W417">
        <v>63</v>
      </c>
      <c r="X417">
        <v>43</v>
      </c>
      <c r="Y417">
        <v>38</v>
      </c>
      <c r="AB417">
        <v>62.475</v>
      </c>
      <c r="AD417" t="s">
        <v>636</v>
      </c>
      <c r="AE417">
        <v>1</v>
      </c>
      <c r="AF417" t="s">
        <v>634</v>
      </c>
    </row>
    <row r="418" spans="1:32">
      <c r="A418">
        <v>316776</v>
      </c>
      <c r="B418">
        <v>5170</v>
      </c>
      <c r="C418" t="s">
        <v>123</v>
      </c>
      <c r="D418">
        <v>5182</v>
      </c>
      <c r="E418">
        <v>4016595175</v>
      </c>
      <c r="F418" t="s">
        <v>635</v>
      </c>
      <c r="G418">
        <v>1</v>
      </c>
      <c r="H418" t="s">
        <v>491</v>
      </c>
      <c r="I418" t="s">
        <v>133</v>
      </c>
      <c r="J418">
        <v>31</v>
      </c>
      <c r="K418">
        <v>107</v>
      </c>
      <c r="L418">
        <v>300</v>
      </c>
      <c r="M418">
        <v>3</v>
      </c>
      <c r="N418">
        <v>336</v>
      </c>
      <c r="O418" s="493">
        <v>45943.3281481481</v>
      </c>
      <c r="P418" s="493">
        <v>45943.3955671296</v>
      </c>
      <c r="Q418">
        <v>1</v>
      </c>
      <c r="R418">
        <v>0</v>
      </c>
      <c r="S418">
        <v>0</v>
      </c>
      <c r="T418">
        <v>6</v>
      </c>
      <c r="U418">
        <v>47</v>
      </c>
      <c r="V418">
        <v>44</v>
      </c>
      <c r="W418">
        <v>53</v>
      </c>
      <c r="X418">
        <v>47</v>
      </c>
      <c r="Y418">
        <v>52</v>
      </c>
      <c r="AB418">
        <v>69.926</v>
      </c>
      <c r="AD418" t="s">
        <v>636</v>
      </c>
      <c r="AE418">
        <v>1</v>
      </c>
      <c r="AF418" t="s">
        <v>634</v>
      </c>
    </row>
    <row r="419" spans="1:32">
      <c r="A419">
        <v>316777</v>
      </c>
      <c r="B419">
        <v>5170</v>
      </c>
      <c r="C419" t="s">
        <v>123</v>
      </c>
      <c r="D419">
        <v>5182</v>
      </c>
      <c r="E419">
        <v>4016595175</v>
      </c>
      <c r="F419" t="s">
        <v>635</v>
      </c>
      <c r="G419">
        <v>1</v>
      </c>
      <c r="H419" t="s">
        <v>491</v>
      </c>
      <c r="I419" t="s">
        <v>141</v>
      </c>
      <c r="J419">
        <v>32</v>
      </c>
      <c r="K419">
        <v>100</v>
      </c>
      <c r="L419">
        <v>300</v>
      </c>
      <c r="M419">
        <v>3</v>
      </c>
      <c r="N419">
        <v>42</v>
      </c>
      <c r="O419" s="493">
        <v>45943.3366898148</v>
      </c>
      <c r="P419" s="493">
        <v>45943.3963773148</v>
      </c>
      <c r="Q419">
        <v>1</v>
      </c>
      <c r="R419">
        <v>0</v>
      </c>
      <c r="S419">
        <v>0</v>
      </c>
      <c r="T419">
        <v>6</v>
      </c>
      <c r="U419">
        <v>42</v>
      </c>
      <c r="V419">
        <v>40</v>
      </c>
      <c r="W419">
        <v>65</v>
      </c>
      <c r="X419">
        <v>42</v>
      </c>
      <c r="Y419">
        <v>42</v>
      </c>
      <c r="AB419">
        <v>79.588</v>
      </c>
      <c r="AD419" t="s">
        <v>636</v>
      </c>
      <c r="AE419">
        <v>1</v>
      </c>
      <c r="AF419" t="s">
        <v>634</v>
      </c>
    </row>
    <row r="420" spans="1:32">
      <c r="A420">
        <v>316778</v>
      </c>
      <c r="B420">
        <v>5170</v>
      </c>
      <c r="C420" t="s">
        <v>123</v>
      </c>
      <c r="D420">
        <v>5183</v>
      </c>
      <c r="E420">
        <v>4016560046</v>
      </c>
      <c r="F420" t="s">
        <v>632</v>
      </c>
      <c r="G420">
        <v>1</v>
      </c>
      <c r="H420" t="s">
        <v>494</v>
      </c>
      <c r="I420" t="s">
        <v>128</v>
      </c>
      <c r="J420">
        <v>30</v>
      </c>
      <c r="K420">
        <v>100</v>
      </c>
      <c r="L420">
        <v>300</v>
      </c>
      <c r="M420">
        <v>3</v>
      </c>
      <c r="N420">
        <v>198</v>
      </c>
      <c r="O420" s="493">
        <v>45943.3980324074</v>
      </c>
      <c r="P420" s="493">
        <v>45943.463287037</v>
      </c>
      <c r="Q420">
        <v>1</v>
      </c>
      <c r="R420">
        <v>0</v>
      </c>
      <c r="S420">
        <v>0</v>
      </c>
      <c r="T420">
        <v>6</v>
      </c>
      <c r="U420">
        <v>27</v>
      </c>
      <c r="V420">
        <v>24</v>
      </c>
      <c r="W420">
        <v>168</v>
      </c>
      <c r="X420">
        <v>25</v>
      </c>
      <c r="Y420">
        <v>26</v>
      </c>
      <c r="AB420">
        <v>32.269</v>
      </c>
      <c r="AD420" t="s">
        <v>633</v>
      </c>
      <c r="AE420">
        <v>1</v>
      </c>
      <c r="AF420" t="s">
        <v>634</v>
      </c>
    </row>
    <row r="421" spans="1:32">
      <c r="A421">
        <v>316779</v>
      </c>
      <c r="B421">
        <v>5170</v>
      </c>
      <c r="C421" t="s">
        <v>123</v>
      </c>
      <c r="D421">
        <v>5183</v>
      </c>
      <c r="E421">
        <v>4016560046</v>
      </c>
      <c r="F421" t="s">
        <v>632</v>
      </c>
      <c r="G421">
        <v>1</v>
      </c>
      <c r="H421" t="s">
        <v>494</v>
      </c>
      <c r="I421" t="s">
        <v>133</v>
      </c>
      <c r="J421">
        <v>31</v>
      </c>
      <c r="K421">
        <v>100</v>
      </c>
      <c r="L421">
        <v>300</v>
      </c>
      <c r="M421">
        <v>3</v>
      </c>
      <c r="N421">
        <v>180</v>
      </c>
      <c r="O421" s="493">
        <v>45943.4023032407</v>
      </c>
      <c r="P421" s="493">
        <v>45943.4659953704</v>
      </c>
      <c r="Q421">
        <v>1</v>
      </c>
      <c r="R421">
        <v>0</v>
      </c>
      <c r="S421">
        <v>0</v>
      </c>
      <c r="T421">
        <v>6</v>
      </c>
      <c r="U421">
        <v>36</v>
      </c>
      <c r="V421">
        <v>32</v>
      </c>
      <c r="W421">
        <v>178</v>
      </c>
      <c r="X421">
        <v>35</v>
      </c>
      <c r="Y421">
        <v>41</v>
      </c>
      <c r="AB421">
        <v>29.044</v>
      </c>
      <c r="AD421" t="s">
        <v>633</v>
      </c>
      <c r="AE421">
        <v>1</v>
      </c>
      <c r="AF421" t="s">
        <v>634</v>
      </c>
    </row>
    <row r="422" spans="1:32">
      <c r="A422">
        <v>316780</v>
      </c>
      <c r="B422">
        <v>5170</v>
      </c>
      <c r="C422" t="s">
        <v>123</v>
      </c>
      <c r="D422">
        <v>5183</v>
      </c>
      <c r="E422">
        <v>4016560046</v>
      </c>
      <c r="F422" t="s">
        <v>632</v>
      </c>
      <c r="G422">
        <v>1</v>
      </c>
      <c r="H422" t="s">
        <v>494</v>
      </c>
      <c r="I422" t="s">
        <v>141</v>
      </c>
      <c r="J422">
        <v>32</v>
      </c>
      <c r="K422">
        <v>100</v>
      </c>
      <c r="L422">
        <v>300</v>
      </c>
      <c r="M422">
        <v>3</v>
      </c>
      <c r="N422">
        <v>90</v>
      </c>
      <c r="O422" s="493">
        <v>45943.403900463</v>
      </c>
      <c r="P422" s="493">
        <v>45943.4687037037</v>
      </c>
      <c r="Q422">
        <v>1</v>
      </c>
      <c r="R422">
        <v>0</v>
      </c>
      <c r="S422">
        <v>0</v>
      </c>
      <c r="T422">
        <v>6</v>
      </c>
      <c r="U422">
        <v>52</v>
      </c>
      <c r="V422">
        <v>44</v>
      </c>
      <c r="W422">
        <v>254</v>
      </c>
      <c r="X422">
        <v>45</v>
      </c>
      <c r="Y422">
        <v>49</v>
      </c>
      <c r="AB422">
        <v>110.66</v>
      </c>
      <c r="AD422" t="s">
        <v>633</v>
      </c>
      <c r="AE422">
        <v>1</v>
      </c>
      <c r="AF422" t="s">
        <v>634</v>
      </c>
    </row>
    <row r="423" spans="1:32">
      <c r="A423">
        <v>316781</v>
      </c>
      <c r="B423">
        <v>5170</v>
      </c>
      <c r="C423" t="s">
        <v>123</v>
      </c>
      <c r="D423">
        <v>5183</v>
      </c>
      <c r="E423">
        <v>4016595175</v>
      </c>
      <c r="F423" t="s">
        <v>635</v>
      </c>
      <c r="G423">
        <v>1</v>
      </c>
      <c r="H423" t="s">
        <v>494</v>
      </c>
      <c r="I423" t="s">
        <v>128</v>
      </c>
      <c r="J423">
        <v>30</v>
      </c>
      <c r="K423">
        <v>100</v>
      </c>
      <c r="L423">
        <v>300</v>
      </c>
      <c r="M423">
        <v>3</v>
      </c>
      <c r="N423">
        <v>183</v>
      </c>
      <c r="O423" s="493">
        <v>45943.4663888889</v>
      </c>
      <c r="P423" s="493">
        <v>45943.5108217593</v>
      </c>
      <c r="Q423">
        <v>1</v>
      </c>
      <c r="R423">
        <v>0</v>
      </c>
      <c r="S423">
        <v>0</v>
      </c>
      <c r="T423">
        <v>6</v>
      </c>
      <c r="U423">
        <v>23</v>
      </c>
      <c r="V423">
        <v>19</v>
      </c>
      <c r="W423">
        <v>133</v>
      </c>
      <c r="X423">
        <v>21</v>
      </c>
      <c r="Y423">
        <v>25</v>
      </c>
      <c r="AB423">
        <v>33.839</v>
      </c>
      <c r="AD423" t="s">
        <v>636</v>
      </c>
      <c r="AE423">
        <v>1</v>
      </c>
      <c r="AF423" t="s">
        <v>634</v>
      </c>
    </row>
    <row r="424" spans="1:32">
      <c r="A424">
        <v>316782</v>
      </c>
      <c r="B424">
        <v>5170</v>
      </c>
      <c r="C424" t="s">
        <v>123</v>
      </c>
      <c r="D424">
        <v>5183</v>
      </c>
      <c r="E424">
        <v>4016595175</v>
      </c>
      <c r="F424" t="s">
        <v>635</v>
      </c>
      <c r="G424">
        <v>1</v>
      </c>
      <c r="H424" t="s">
        <v>494</v>
      </c>
      <c r="I424" t="s">
        <v>133</v>
      </c>
      <c r="J424">
        <v>31</v>
      </c>
      <c r="K424">
        <v>100</v>
      </c>
      <c r="L424">
        <v>300</v>
      </c>
      <c r="M424">
        <v>3</v>
      </c>
      <c r="N424">
        <v>105</v>
      </c>
      <c r="O424" s="493">
        <v>45943.4695138889</v>
      </c>
      <c r="P424" s="493">
        <v>45943.5128240741</v>
      </c>
      <c r="Q424">
        <v>1</v>
      </c>
      <c r="R424">
        <v>0</v>
      </c>
      <c r="S424">
        <v>0</v>
      </c>
      <c r="T424">
        <v>6</v>
      </c>
      <c r="U424">
        <v>21</v>
      </c>
      <c r="V424">
        <v>18</v>
      </c>
      <c r="W424">
        <v>29</v>
      </c>
      <c r="X424">
        <v>21</v>
      </c>
      <c r="Y424">
        <v>27</v>
      </c>
      <c r="AB424">
        <v>19.787</v>
      </c>
      <c r="AD424" t="s">
        <v>636</v>
      </c>
      <c r="AE424">
        <v>1</v>
      </c>
      <c r="AF424" t="s">
        <v>634</v>
      </c>
    </row>
    <row r="425" spans="1:32">
      <c r="A425">
        <v>316783</v>
      </c>
      <c r="B425">
        <v>5170</v>
      </c>
      <c r="C425" t="s">
        <v>123</v>
      </c>
      <c r="D425">
        <v>5183</v>
      </c>
      <c r="E425">
        <v>4016595175</v>
      </c>
      <c r="F425" t="s">
        <v>635</v>
      </c>
      <c r="G425">
        <v>1</v>
      </c>
      <c r="H425" t="s">
        <v>494</v>
      </c>
      <c r="I425" t="s">
        <v>141</v>
      </c>
      <c r="J425">
        <v>32</v>
      </c>
      <c r="K425">
        <v>100</v>
      </c>
      <c r="L425">
        <v>300</v>
      </c>
      <c r="M425">
        <v>3</v>
      </c>
      <c r="N425">
        <v>78</v>
      </c>
      <c r="O425" s="493">
        <v>45943.4712037037</v>
      </c>
      <c r="P425" s="493">
        <v>45943.5210532407</v>
      </c>
      <c r="Q425">
        <v>1</v>
      </c>
      <c r="R425">
        <v>0</v>
      </c>
      <c r="S425">
        <v>0</v>
      </c>
      <c r="T425">
        <v>6</v>
      </c>
      <c r="U425">
        <v>37</v>
      </c>
      <c r="V425">
        <v>35</v>
      </c>
      <c r="W425">
        <v>109</v>
      </c>
      <c r="X425">
        <v>36</v>
      </c>
      <c r="Y425">
        <v>39</v>
      </c>
      <c r="AB425">
        <v>104.855</v>
      </c>
      <c r="AD425" t="s">
        <v>636</v>
      </c>
      <c r="AE425">
        <v>1</v>
      </c>
      <c r="AF425" t="s">
        <v>634</v>
      </c>
    </row>
    <row r="426" spans="1:32">
      <c r="A426">
        <v>316784</v>
      </c>
      <c r="B426">
        <v>5170</v>
      </c>
      <c r="C426" t="s">
        <v>123</v>
      </c>
      <c r="D426">
        <v>5184</v>
      </c>
      <c r="E426">
        <v>4016603508</v>
      </c>
      <c r="F426" t="s">
        <v>604</v>
      </c>
      <c r="G426">
        <v>1</v>
      </c>
      <c r="H426" t="s">
        <v>494</v>
      </c>
      <c r="I426" t="s">
        <v>128</v>
      </c>
      <c r="J426">
        <v>30</v>
      </c>
      <c r="K426">
        <v>40</v>
      </c>
      <c r="L426">
        <v>120</v>
      </c>
      <c r="M426">
        <v>3</v>
      </c>
      <c r="N426">
        <v>168</v>
      </c>
      <c r="O426" s="493">
        <v>45943.5202893519</v>
      </c>
      <c r="P426" s="493">
        <v>45943.5398842593</v>
      </c>
      <c r="Q426">
        <v>1</v>
      </c>
      <c r="R426">
        <v>0</v>
      </c>
      <c r="S426">
        <v>0</v>
      </c>
      <c r="T426">
        <v>6</v>
      </c>
      <c r="U426">
        <v>18</v>
      </c>
      <c r="V426">
        <v>16</v>
      </c>
      <c r="W426">
        <v>23</v>
      </c>
      <c r="X426">
        <v>18</v>
      </c>
      <c r="Y426">
        <v>35</v>
      </c>
      <c r="AB426">
        <v>35.061</v>
      </c>
      <c r="AD426" t="s">
        <v>605</v>
      </c>
      <c r="AE426">
        <v>1</v>
      </c>
      <c r="AF426" t="s">
        <v>606</v>
      </c>
    </row>
    <row r="427" spans="1:32">
      <c r="A427">
        <v>316785</v>
      </c>
      <c r="B427">
        <v>5170</v>
      </c>
      <c r="C427" t="s">
        <v>123</v>
      </c>
      <c r="D427">
        <v>5184</v>
      </c>
      <c r="E427">
        <v>4016603508</v>
      </c>
      <c r="F427" t="s">
        <v>604</v>
      </c>
      <c r="G427">
        <v>1</v>
      </c>
      <c r="H427" t="s">
        <v>494</v>
      </c>
      <c r="I427" t="s">
        <v>141</v>
      </c>
      <c r="J427">
        <v>32</v>
      </c>
      <c r="K427">
        <v>40</v>
      </c>
      <c r="L427">
        <v>120</v>
      </c>
      <c r="M427">
        <v>3</v>
      </c>
      <c r="N427">
        <v>18</v>
      </c>
      <c r="O427" s="493">
        <v>45943.525162037</v>
      </c>
      <c r="P427" s="493">
        <v>45943.5432638889</v>
      </c>
      <c r="Q427">
        <v>1</v>
      </c>
      <c r="R427">
        <v>0</v>
      </c>
      <c r="S427">
        <v>0</v>
      </c>
      <c r="T427">
        <v>6</v>
      </c>
      <c r="U427">
        <v>14</v>
      </c>
      <c r="V427">
        <v>14</v>
      </c>
      <c r="W427">
        <v>21</v>
      </c>
      <c r="X427">
        <v>14</v>
      </c>
      <c r="Y427">
        <v>35</v>
      </c>
      <c r="AB427">
        <v>39.03</v>
      </c>
      <c r="AD427" t="s">
        <v>605</v>
      </c>
      <c r="AE427">
        <v>1</v>
      </c>
      <c r="AF427" t="s">
        <v>606</v>
      </c>
    </row>
    <row r="428" spans="1:32">
      <c r="A428">
        <v>316791</v>
      </c>
      <c r="B428">
        <v>5170</v>
      </c>
      <c r="C428" t="s">
        <v>123</v>
      </c>
      <c r="D428">
        <v>5185</v>
      </c>
      <c r="E428">
        <v>4016563547</v>
      </c>
      <c r="F428" t="s">
        <v>637</v>
      </c>
      <c r="G428">
        <v>1</v>
      </c>
      <c r="H428" t="s">
        <v>494</v>
      </c>
      <c r="I428" t="s">
        <v>141</v>
      </c>
      <c r="J428">
        <v>32</v>
      </c>
      <c r="K428">
        <v>30</v>
      </c>
      <c r="L428">
        <v>60</v>
      </c>
      <c r="M428">
        <v>2</v>
      </c>
      <c r="N428">
        <v>12</v>
      </c>
      <c r="O428" s="493">
        <v>45943.5514467593</v>
      </c>
      <c r="P428" s="493">
        <v>45943.5739583333</v>
      </c>
      <c r="Q428">
        <v>1</v>
      </c>
      <c r="R428">
        <v>0</v>
      </c>
      <c r="S428">
        <v>0</v>
      </c>
      <c r="T428">
        <v>6</v>
      </c>
      <c r="U428">
        <v>24</v>
      </c>
      <c r="V428">
        <v>20</v>
      </c>
      <c r="W428">
        <v>89</v>
      </c>
      <c r="X428">
        <v>21</v>
      </c>
      <c r="Y428">
        <v>19</v>
      </c>
      <c r="AB428">
        <v>22.087</v>
      </c>
      <c r="AD428" t="s">
        <v>638</v>
      </c>
      <c r="AE428">
        <v>1</v>
      </c>
      <c r="AF428" t="s">
        <v>639</v>
      </c>
    </row>
    <row r="429" spans="1:32">
      <c r="A429">
        <v>316786</v>
      </c>
      <c r="B429">
        <v>5170</v>
      </c>
      <c r="C429" t="s">
        <v>123</v>
      </c>
      <c r="D429">
        <v>5185</v>
      </c>
      <c r="E429">
        <v>4016563546</v>
      </c>
      <c r="F429" t="s">
        <v>640</v>
      </c>
      <c r="G429">
        <v>1</v>
      </c>
      <c r="H429" t="s">
        <v>494</v>
      </c>
      <c r="I429" t="s">
        <v>128</v>
      </c>
      <c r="J429">
        <v>30</v>
      </c>
      <c r="K429">
        <v>2</v>
      </c>
      <c r="L429">
        <v>154</v>
      </c>
      <c r="M429">
        <v>2</v>
      </c>
      <c r="N429">
        <v>30</v>
      </c>
      <c r="O429" s="493">
        <v>45943.5728935185</v>
      </c>
      <c r="P429" s="493">
        <v>45943.5828472222</v>
      </c>
      <c r="Q429">
        <v>1</v>
      </c>
      <c r="R429">
        <v>0</v>
      </c>
      <c r="S429">
        <v>0</v>
      </c>
      <c r="T429">
        <v>6</v>
      </c>
      <c r="U429">
        <v>44</v>
      </c>
      <c r="V429">
        <v>15</v>
      </c>
      <c r="W429">
        <v>74</v>
      </c>
      <c r="X429">
        <v>44.5</v>
      </c>
      <c r="Y429">
        <v>21</v>
      </c>
      <c r="AB429">
        <v>7</v>
      </c>
      <c r="AD429" t="s">
        <v>641</v>
      </c>
      <c r="AE429">
        <v>1</v>
      </c>
      <c r="AF429" t="s">
        <v>639</v>
      </c>
    </row>
    <row r="430" spans="1:32">
      <c r="A430">
        <v>316787</v>
      </c>
      <c r="B430">
        <v>5170</v>
      </c>
      <c r="C430" t="s">
        <v>123</v>
      </c>
      <c r="D430">
        <v>5185</v>
      </c>
      <c r="E430">
        <v>4016563546</v>
      </c>
      <c r="F430" t="s">
        <v>640</v>
      </c>
      <c r="G430">
        <v>1</v>
      </c>
      <c r="H430" t="s">
        <v>494</v>
      </c>
      <c r="I430" t="s">
        <v>133</v>
      </c>
      <c r="J430">
        <v>31</v>
      </c>
      <c r="K430">
        <v>1</v>
      </c>
      <c r="L430">
        <v>154</v>
      </c>
      <c r="M430">
        <v>2</v>
      </c>
      <c r="N430">
        <v>18</v>
      </c>
      <c r="O430" s="493">
        <v>45943.5755092593</v>
      </c>
      <c r="P430" s="493">
        <v>45943.5755092593</v>
      </c>
      <c r="Q430">
        <v>1</v>
      </c>
      <c r="R430">
        <v>0</v>
      </c>
      <c r="S430">
        <v>0</v>
      </c>
      <c r="T430">
        <v>6</v>
      </c>
      <c r="U430">
        <v>66</v>
      </c>
      <c r="V430">
        <v>66</v>
      </c>
      <c r="W430">
        <v>66</v>
      </c>
      <c r="X430">
        <v>66</v>
      </c>
      <c r="Y430">
        <v>28</v>
      </c>
      <c r="AB430">
        <v>3.858</v>
      </c>
      <c r="AD430" t="s">
        <v>641</v>
      </c>
      <c r="AE430">
        <v>1</v>
      </c>
      <c r="AF430" t="s">
        <v>639</v>
      </c>
    </row>
    <row r="431" spans="1:32">
      <c r="A431">
        <v>316788</v>
      </c>
      <c r="B431">
        <v>5170</v>
      </c>
      <c r="C431" t="s">
        <v>123</v>
      </c>
      <c r="D431">
        <v>5185</v>
      </c>
      <c r="E431">
        <v>4016563546</v>
      </c>
      <c r="F431" t="s">
        <v>640</v>
      </c>
      <c r="G431">
        <v>1</v>
      </c>
      <c r="H431" t="s">
        <v>494</v>
      </c>
      <c r="I431" t="s">
        <v>141</v>
      </c>
      <c r="J431">
        <v>32</v>
      </c>
      <c r="K431">
        <v>77</v>
      </c>
      <c r="L431">
        <v>154</v>
      </c>
      <c r="M431">
        <v>2</v>
      </c>
      <c r="N431">
        <v>12</v>
      </c>
      <c r="O431" s="493">
        <v>45943.5761342593</v>
      </c>
      <c r="P431" s="493">
        <v>45943.6211574074</v>
      </c>
      <c r="Q431">
        <v>1</v>
      </c>
      <c r="R431">
        <v>0</v>
      </c>
      <c r="S431">
        <v>0</v>
      </c>
      <c r="T431">
        <v>6</v>
      </c>
      <c r="U431">
        <v>25</v>
      </c>
      <c r="V431">
        <v>20</v>
      </c>
      <c r="W431">
        <v>249</v>
      </c>
      <c r="X431">
        <v>21</v>
      </c>
      <c r="Y431">
        <v>19</v>
      </c>
      <c r="AB431">
        <v>22.087</v>
      </c>
      <c r="AD431" t="s">
        <v>641</v>
      </c>
      <c r="AE431">
        <v>1</v>
      </c>
      <c r="AF431" t="s">
        <v>639</v>
      </c>
    </row>
    <row r="432" spans="1:32">
      <c r="A432">
        <v>316789</v>
      </c>
      <c r="B432">
        <v>5170</v>
      </c>
      <c r="C432" t="s">
        <v>123</v>
      </c>
      <c r="D432">
        <v>5185</v>
      </c>
      <c r="E432">
        <v>4016563547</v>
      </c>
      <c r="F432" t="s">
        <v>637</v>
      </c>
      <c r="G432">
        <v>1</v>
      </c>
      <c r="H432" t="s">
        <v>494</v>
      </c>
      <c r="I432" t="s">
        <v>128</v>
      </c>
      <c r="J432">
        <v>30</v>
      </c>
      <c r="K432">
        <v>2</v>
      </c>
      <c r="L432">
        <v>60</v>
      </c>
      <c r="M432">
        <v>2</v>
      </c>
      <c r="N432">
        <v>30</v>
      </c>
      <c r="O432" s="493">
        <v>45943.5432407407</v>
      </c>
      <c r="P432" s="493">
        <v>45943.553912037</v>
      </c>
      <c r="Q432">
        <v>1</v>
      </c>
      <c r="R432">
        <v>0</v>
      </c>
      <c r="S432">
        <v>0</v>
      </c>
      <c r="T432">
        <v>6</v>
      </c>
      <c r="U432">
        <v>63</v>
      </c>
      <c r="V432">
        <v>22</v>
      </c>
      <c r="W432">
        <v>104</v>
      </c>
      <c r="X432">
        <v>63</v>
      </c>
      <c r="Y432">
        <v>21</v>
      </c>
      <c r="AB432">
        <v>7</v>
      </c>
      <c r="AD432" t="s">
        <v>638</v>
      </c>
      <c r="AE432">
        <v>1</v>
      </c>
      <c r="AF432" t="s">
        <v>639</v>
      </c>
    </row>
    <row r="433" spans="1:32">
      <c r="A433">
        <v>316790</v>
      </c>
      <c r="B433">
        <v>5170</v>
      </c>
      <c r="C433" t="s">
        <v>123</v>
      </c>
      <c r="D433">
        <v>5185</v>
      </c>
      <c r="E433">
        <v>4016563547</v>
      </c>
      <c r="F433" t="s">
        <v>637</v>
      </c>
      <c r="G433">
        <v>1</v>
      </c>
      <c r="H433" t="s">
        <v>494</v>
      </c>
      <c r="I433" t="s">
        <v>133</v>
      </c>
      <c r="J433">
        <v>31</v>
      </c>
      <c r="K433">
        <v>1</v>
      </c>
      <c r="L433">
        <v>60</v>
      </c>
      <c r="M433">
        <v>2</v>
      </c>
      <c r="N433">
        <v>18</v>
      </c>
      <c r="O433" s="493">
        <v>45943.5507175926</v>
      </c>
      <c r="P433" s="493">
        <v>45943.5507175926</v>
      </c>
      <c r="Q433">
        <v>1</v>
      </c>
      <c r="R433">
        <v>0</v>
      </c>
      <c r="S433">
        <v>0</v>
      </c>
      <c r="T433">
        <v>6</v>
      </c>
      <c r="U433">
        <v>118</v>
      </c>
      <c r="V433">
        <v>118</v>
      </c>
      <c r="W433">
        <v>118</v>
      </c>
      <c r="X433">
        <v>118</v>
      </c>
      <c r="Y433">
        <v>28</v>
      </c>
      <c r="AB433">
        <v>3.858</v>
      </c>
      <c r="AD433" t="s">
        <v>638</v>
      </c>
      <c r="AE433">
        <v>1</v>
      </c>
      <c r="AF433" t="s">
        <v>639</v>
      </c>
    </row>
    <row r="434" spans="1:32">
      <c r="A434">
        <v>316792</v>
      </c>
      <c r="B434">
        <v>5170</v>
      </c>
      <c r="C434" t="s">
        <v>123</v>
      </c>
      <c r="D434">
        <v>5186</v>
      </c>
      <c r="E434">
        <v>4016563546</v>
      </c>
      <c r="F434" t="s">
        <v>640</v>
      </c>
      <c r="G434">
        <v>1</v>
      </c>
      <c r="H434" t="s">
        <v>491</v>
      </c>
      <c r="I434" t="s">
        <v>128</v>
      </c>
      <c r="J434">
        <v>30</v>
      </c>
      <c r="K434">
        <v>76</v>
      </c>
      <c r="L434">
        <v>154</v>
      </c>
      <c r="M434">
        <v>2</v>
      </c>
      <c r="N434">
        <v>70</v>
      </c>
      <c r="O434" s="493">
        <v>45943.6467592593</v>
      </c>
      <c r="P434" s="493">
        <v>45943.6698958333</v>
      </c>
      <c r="Q434">
        <v>1</v>
      </c>
      <c r="R434">
        <v>0</v>
      </c>
      <c r="S434">
        <v>0</v>
      </c>
      <c r="T434">
        <v>6</v>
      </c>
      <c r="U434">
        <v>11</v>
      </c>
      <c r="V434">
        <v>10</v>
      </c>
      <c r="W434">
        <v>22</v>
      </c>
      <c r="X434">
        <v>11</v>
      </c>
      <c r="Y434">
        <v>13</v>
      </c>
      <c r="AB434">
        <v>14.248</v>
      </c>
      <c r="AD434" t="s">
        <v>641</v>
      </c>
      <c r="AE434">
        <v>1</v>
      </c>
      <c r="AF434" t="s">
        <v>639</v>
      </c>
    </row>
    <row r="435" spans="1:32">
      <c r="A435">
        <v>316793</v>
      </c>
      <c r="B435">
        <v>5170</v>
      </c>
      <c r="C435" t="s">
        <v>123</v>
      </c>
      <c r="D435">
        <v>5186</v>
      </c>
      <c r="E435">
        <v>4016563546</v>
      </c>
      <c r="F435" t="s">
        <v>640</v>
      </c>
      <c r="G435">
        <v>1</v>
      </c>
      <c r="H435" t="s">
        <v>491</v>
      </c>
      <c r="I435" t="s">
        <v>133</v>
      </c>
      <c r="J435">
        <v>31</v>
      </c>
      <c r="K435">
        <v>77</v>
      </c>
      <c r="L435">
        <v>154</v>
      </c>
      <c r="M435">
        <v>2</v>
      </c>
      <c r="N435">
        <v>72</v>
      </c>
      <c r="O435" s="493">
        <v>45943.6480902778</v>
      </c>
      <c r="P435" s="493">
        <v>45943.6709722222</v>
      </c>
      <c r="Q435">
        <v>1</v>
      </c>
      <c r="R435">
        <v>0</v>
      </c>
      <c r="S435">
        <v>0</v>
      </c>
      <c r="T435">
        <v>6</v>
      </c>
      <c r="U435">
        <v>15</v>
      </c>
      <c r="V435">
        <v>11</v>
      </c>
      <c r="W435">
        <v>24</v>
      </c>
      <c r="X435">
        <v>15</v>
      </c>
      <c r="Y435">
        <v>18</v>
      </c>
      <c r="AB435">
        <v>16.791</v>
      </c>
      <c r="AD435" t="s">
        <v>641</v>
      </c>
      <c r="AE435">
        <v>1</v>
      </c>
      <c r="AF435" t="s">
        <v>639</v>
      </c>
    </row>
    <row r="436" spans="1:32">
      <c r="A436">
        <v>316794</v>
      </c>
      <c r="B436">
        <v>5170</v>
      </c>
      <c r="C436" t="s">
        <v>123</v>
      </c>
      <c r="D436">
        <v>5186</v>
      </c>
      <c r="E436">
        <v>4016563546</v>
      </c>
      <c r="F436" t="s">
        <v>640</v>
      </c>
      <c r="G436">
        <v>1</v>
      </c>
      <c r="H436" t="s">
        <v>491</v>
      </c>
      <c r="I436" t="s">
        <v>141</v>
      </c>
      <c r="J436">
        <v>32</v>
      </c>
      <c r="K436">
        <v>77</v>
      </c>
      <c r="L436">
        <v>154</v>
      </c>
      <c r="M436">
        <v>2</v>
      </c>
      <c r="N436">
        <v>24</v>
      </c>
      <c r="O436" s="493">
        <v>45943.6487384259</v>
      </c>
      <c r="P436" s="493">
        <v>45943.6720717593</v>
      </c>
      <c r="Q436">
        <v>1</v>
      </c>
      <c r="R436">
        <v>0</v>
      </c>
      <c r="S436">
        <v>0</v>
      </c>
      <c r="T436">
        <v>6</v>
      </c>
      <c r="U436">
        <v>14</v>
      </c>
      <c r="V436">
        <v>13</v>
      </c>
      <c r="W436">
        <v>21</v>
      </c>
      <c r="X436">
        <v>14</v>
      </c>
      <c r="Y436">
        <v>15</v>
      </c>
      <c r="AB436">
        <v>41.963</v>
      </c>
      <c r="AD436" t="s">
        <v>641</v>
      </c>
      <c r="AE436">
        <v>1</v>
      </c>
      <c r="AF436" t="s">
        <v>639</v>
      </c>
    </row>
    <row r="437" spans="1:32">
      <c r="A437">
        <v>316795</v>
      </c>
      <c r="B437">
        <v>5170</v>
      </c>
      <c r="C437" t="s">
        <v>123</v>
      </c>
      <c r="D437">
        <v>5186</v>
      </c>
      <c r="E437">
        <v>4016563547</v>
      </c>
      <c r="F437" t="s">
        <v>637</v>
      </c>
      <c r="G437">
        <v>1</v>
      </c>
      <c r="H437" t="s">
        <v>491</v>
      </c>
      <c r="I437" t="s">
        <v>128</v>
      </c>
      <c r="J437">
        <v>30</v>
      </c>
      <c r="K437">
        <v>30</v>
      </c>
      <c r="L437">
        <v>60</v>
      </c>
      <c r="M437">
        <v>2</v>
      </c>
      <c r="N437">
        <v>70</v>
      </c>
      <c r="O437" s="493">
        <v>45943.6249421296</v>
      </c>
      <c r="P437" s="493">
        <v>45943.6451967593</v>
      </c>
      <c r="Q437">
        <v>1</v>
      </c>
      <c r="R437">
        <v>0</v>
      </c>
      <c r="S437">
        <v>0</v>
      </c>
      <c r="T437">
        <v>6</v>
      </c>
      <c r="U437">
        <v>11</v>
      </c>
      <c r="V437">
        <v>10</v>
      </c>
      <c r="W437">
        <v>24</v>
      </c>
      <c r="X437">
        <v>11</v>
      </c>
      <c r="Y437">
        <v>11</v>
      </c>
      <c r="AB437">
        <v>14.248</v>
      </c>
      <c r="AD437" t="s">
        <v>638</v>
      </c>
      <c r="AE437">
        <v>1</v>
      </c>
      <c r="AF437" t="s">
        <v>639</v>
      </c>
    </row>
    <row r="438" spans="1:32">
      <c r="A438">
        <v>316796</v>
      </c>
      <c r="B438">
        <v>5170</v>
      </c>
      <c r="C438" t="s">
        <v>123</v>
      </c>
      <c r="D438">
        <v>5186</v>
      </c>
      <c r="E438">
        <v>4016563547</v>
      </c>
      <c r="F438" t="s">
        <v>637</v>
      </c>
      <c r="G438">
        <v>1</v>
      </c>
      <c r="H438" t="s">
        <v>491</v>
      </c>
      <c r="I438" t="s">
        <v>133</v>
      </c>
      <c r="J438">
        <v>31</v>
      </c>
      <c r="K438">
        <v>30</v>
      </c>
      <c r="L438">
        <v>60</v>
      </c>
      <c r="M438">
        <v>2</v>
      </c>
      <c r="N438">
        <v>72</v>
      </c>
      <c r="O438" s="493">
        <v>45943.6260416667</v>
      </c>
      <c r="P438" s="493">
        <v>45943.6464699074</v>
      </c>
      <c r="Q438">
        <v>1</v>
      </c>
      <c r="R438">
        <v>0</v>
      </c>
      <c r="S438">
        <v>0</v>
      </c>
      <c r="T438">
        <v>6</v>
      </c>
      <c r="U438">
        <v>17</v>
      </c>
      <c r="V438">
        <v>12</v>
      </c>
      <c r="W438">
        <v>68</v>
      </c>
      <c r="X438">
        <v>15</v>
      </c>
      <c r="Y438">
        <v>13</v>
      </c>
      <c r="AB438">
        <v>16.791</v>
      </c>
      <c r="AD438" t="s">
        <v>638</v>
      </c>
      <c r="AE438">
        <v>1</v>
      </c>
      <c r="AF438" t="s">
        <v>639</v>
      </c>
    </row>
    <row r="439" spans="1:32">
      <c r="A439">
        <v>316797</v>
      </c>
      <c r="B439">
        <v>5170</v>
      </c>
      <c r="C439" t="s">
        <v>123</v>
      </c>
      <c r="D439">
        <v>5186</v>
      </c>
      <c r="E439">
        <v>4016563547</v>
      </c>
      <c r="F439" t="s">
        <v>637</v>
      </c>
      <c r="G439">
        <v>1</v>
      </c>
      <c r="H439" t="s">
        <v>491</v>
      </c>
      <c r="I439" t="s">
        <v>141</v>
      </c>
      <c r="J439">
        <v>32</v>
      </c>
      <c r="K439">
        <v>30</v>
      </c>
      <c r="L439">
        <v>60</v>
      </c>
      <c r="M439">
        <v>2</v>
      </c>
      <c r="N439">
        <v>24</v>
      </c>
      <c r="O439" s="493">
        <v>45943.6274305556</v>
      </c>
      <c r="P439" s="493">
        <v>45943.6474189815</v>
      </c>
      <c r="Q439">
        <v>1</v>
      </c>
      <c r="R439">
        <v>0</v>
      </c>
      <c r="S439">
        <v>0</v>
      </c>
      <c r="T439">
        <v>6</v>
      </c>
      <c r="U439">
        <v>14</v>
      </c>
      <c r="V439">
        <v>13</v>
      </c>
      <c r="W439">
        <v>27</v>
      </c>
      <c r="X439">
        <v>14</v>
      </c>
      <c r="Y439">
        <v>6</v>
      </c>
      <c r="AB439">
        <v>41.963</v>
      </c>
      <c r="AD439" t="s">
        <v>638</v>
      </c>
      <c r="AE439">
        <v>1</v>
      </c>
      <c r="AF439" t="s">
        <v>639</v>
      </c>
    </row>
    <row r="440" spans="1:32">
      <c r="A440">
        <v>316885</v>
      </c>
      <c r="B440">
        <v>5170</v>
      </c>
      <c r="C440" t="s">
        <v>123</v>
      </c>
      <c r="D440">
        <v>5187</v>
      </c>
      <c r="E440">
        <v>4016583078</v>
      </c>
      <c r="F440" t="s">
        <v>642</v>
      </c>
      <c r="G440">
        <v>1</v>
      </c>
      <c r="H440" t="s">
        <v>491</v>
      </c>
      <c r="I440" t="s">
        <v>128</v>
      </c>
      <c r="J440">
        <v>30</v>
      </c>
      <c r="K440">
        <v>143</v>
      </c>
      <c r="L440">
        <v>3150</v>
      </c>
      <c r="M440">
        <v>9</v>
      </c>
      <c r="N440">
        <v>144</v>
      </c>
      <c r="O440" s="493">
        <v>45944.8131481481</v>
      </c>
      <c r="P440" s="493">
        <v>45944.8691898148</v>
      </c>
      <c r="Q440">
        <v>1</v>
      </c>
      <c r="R440">
        <v>0</v>
      </c>
      <c r="S440">
        <v>0</v>
      </c>
      <c r="T440">
        <v>6</v>
      </c>
      <c r="U440">
        <v>25</v>
      </c>
      <c r="V440">
        <v>21</v>
      </c>
      <c r="W440">
        <v>128</v>
      </c>
      <c r="X440">
        <v>25</v>
      </c>
      <c r="Y440">
        <v>22</v>
      </c>
      <c r="AB440">
        <v>30.838</v>
      </c>
      <c r="AD440" t="s">
        <v>643</v>
      </c>
      <c r="AE440">
        <v>1</v>
      </c>
      <c r="AF440" t="s">
        <v>598</v>
      </c>
    </row>
    <row r="441" spans="1:32">
      <c r="A441">
        <v>316886</v>
      </c>
      <c r="B441">
        <v>5170</v>
      </c>
      <c r="C441" t="s">
        <v>123</v>
      </c>
      <c r="D441">
        <v>5187</v>
      </c>
      <c r="E441">
        <v>4016583078</v>
      </c>
      <c r="F441" t="s">
        <v>642</v>
      </c>
      <c r="G441">
        <v>1</v>
      </c>
      <c r="H441" t="s">
        <v>491</v>
      </c>
      <c r="I441" t="s">
        <v>133</v>
      </c>
      <c r="J441">
        <v>31</v>
      </c>
      <c r="K441">
        <v>29</v>
      </c>
      <c r="L441">
        <v>3150</v>
      </c>
      <c r="M441">
        <v>9</v>
      </c>
      <c r="N441">
        <v>144</v>
      </c>
      <c r="O441" s="493">
        <v>45944.8024305556</v>
      </c>
      <c r="P441" s="493">
        <v>45944.8119675926</v>
      </c>
      <c r="Q441">
        <v>1</v>
      </c>
      <c r="R441">
        <v>0</v>
      </c>
      <c r="S441">
        <v>0</v>
      </c>
      <c r="T441">
        <v>6</v>
      </c>
      <c r="U441">
        <v>23</v>
      </c>
      <c r="V441">
        <v>19</v>
      </c>
      <c r="W441">
        <v>26</v>
      </c>
      <c r="X441">
        <v>22</v>
      </c>
      <c r="Y441">
        <v>24</v>
      </c>
      <c r="AB441">
        <v>30.479</v>
      </c>
      <c r="AD441" t="s">
        <v>643</v>
      </c>
      <c r="AE441">
        <v>1</v>
      </c>
      <c r="AF441" t="s">
        <v>598</v>
      </c>
    </row>
    <row r="442" spans="1:32">
      <c r="A442">
        <v>316887</v>
      </c>
      <c r="B442">
        <v>5170</v>
      </c>
      <c r="C442" t="s">
        <v>123</v>
      </c>
      <c r="D442">
        <v>5187</v>
      </c>
      <c r="E442">
        <v>4016609660</v>
      </c>
      <c r="F442" t="s">
        <v>596</v>
      </c>
      <c r="G442">
        <v>1</v>
      </c>
      <c r="H442" t="s">
        <v>491</v>
      </c>
      <c r="I442" t="s">
        <v>128</v>
      </c>
      <c r="J442">
        <v>30</v>
      </c>
      <c r="K442">
        <v>295</v>
      </c>
      <c r="L442">
        <v>3150</v>
      </c>
      <c r="M442">
        <v>9</v>
      </c>
      <c r="N442">
        <v>189</v>
      </c>
      <c r="O442" s="493">
        <v>45944.8699884259</v>
      </c>
      <c r="P442" s="493">
        <v>45944.9999189815</v>
      </c>
      <c r="Q442">
        <v>1</v>
      </c>
      <c r="R442">
        <v>0</v>
      </c>
      <c r="S442">
        <v>0</v>
      </c>
      <c r="T442">
        <v>6</v>
      </c>
      <c r="U442">
        <v>32</v>
      </c>
      <c r="V442">
        <v>25</v>
      </c>
      <c r="W442">
        <v>37</v>
      </c>
      <c r="X442">
        <v>32</v>
      </c>
      <c r="Y442">
        <v>37</v>
      </c>
      <c r="AB442">
        <v>38.666</v>
      </c>
      <c r="AD442" t="s">
        <v>597</v>
      </c>
      <c r="AE442">
        <v>1</v>
      </c>
      <c r="AF442" t="s">
        <v>598</v>
      </c>
    </row>
    <row r="443" spans="1:32">
      <c r="A443">
        <v>316798</v>
      </c>
      <c r="B443">
        <v>5170</v>
      </c>
      <c r="C443" t="s">
        <v>123</v>
      </c>
      <c r="D443">
        <v>5187</v>
      </c>
      <c r="E443">
        <v>4016583078</v>
      </c>
      <c r="F443" t="s">
        <v>642</v>
      </c>
      <c r="G443">
        <v>1</v>
      </c>
      <c r="H443" t="s">
        <v>491</v>
      </c>
      <c r="I443" t="s">
        <v>128</v>
      </c>
      <c r="J443">
        <v>30</v>
      </c>
      <c r="K443">
        <v>165</v>
      </c>
      <c r="L443">
        <v>3150</v>
      </c>
      <c r="M443">
        <v>9</v>
      </c>
      <c r="N443">
        <v>144</v>
      </c>
      <c r="O443" s="493">
        <v>45943.7303356481</v>
      </c>
      <c r="P443" s="493">
        <v>45943.7973032407</v>
      </c>
      <c r="Q443">
        <v>1</v>
      </c>
      <c r="R443">
        <v>0</v>
      </c>
      <c r="S443">
        <v>0</v>
      </c>
      <c r="T443">
        <v>6</v>
      </c>
      <c r="U443">
        <v>18</v>
      </c>
      <c r="V443">
        <v>17</v>
      </c>
      <c r="W443">
        <v>32</v>
      </c>
      <c r="X443">
        <v>18</v>
      </c>
      <c r="Y443">
        <v>22</v>
      </c>
      <c r="AB443">
        <v>30.838</v>
      </c>
      <c r="AD443" t="s">
        <v>643</v>
      </c>
      <c r="AE443">
        <v>1</v>
      </c>
      <c r="AF443" t="s">
        <v>598</v>
      </c>
    </row>
    <row r="444" spans="1:32">
      <c r="A444">
        <v>316799</v>
      </c>
      <c r="B444">
        <v>5170</v>
      </c>
      <c r="C444" t="s">
        <v>123</v>
      </c>
      <c r="D444">
        <v>5187</v>
      </c>
      <c r="E444">
        <v>4016583078</v>
      </c>
      <c r="F444" t="s">
        <v>642</v>
      </c>
      <c r="G444">
        <v>1</v>
      </c>
      <c r="H444" t="s">
        <v>491</v>
      </c>
      <c r="I444" t="s">
        <v>133</v>
      </c>
      <c r="J444">
        <v>31</v>
      </c>
      <c r="K444">
        <v>165</v>
      </c>
      <c r="L444">
        <v>3150</v>
      </c>
      <c r="M444">
        <v>9</v>
      </c>
      <c r="N444">
        <v>144</v>
      </c>
      <c r="O444" s="493">
        <v>45943.7362615741</v>
      </c>
      <c r="P444" s="493">
        <v>45943.7989236111</v>
      </c>
      <c r="Q444">
        <v>1</v>
      </c>
      <c r="R444">
        <v>0</v>
      </c>
      <c r="S444">
        <v>0</v>
      </c>
      <c r="T444">
        <v>6</v>
      </c>
      <c r="U444">
        <v>25</v>
      </c>
      <c r="V444">
        <v>20</v>
      </c>
      <c r="W444">
        <v>27</v>
      </c>
      <c r="X444">
        <v>25</v>
      </c>
      <c r="Y444">
        <v>24</v>
      </c>
      <c r="AB444">
        <v>30.479</v>
      </c>
      <c r="AD444" t="s">
        <v>643</v>
      </c>
      <c r="AE444">
        <v>1</v>
      </c>
      <c r="AF444" t="s">
        <v>598</v>
      </c>
    </row>
    <row r="445" spans="1:32">
      <c r="A445">
        <v>316800</v>
      </c>
      <c r="B445">
        <v>5170</v>
      </c>
      <c r="C445" t="s">
        <v>123</v>
      </c>
      <c r="D445">
        <v>5187</v>
      </c>
      <c r="E445">
        <v>4016610983</v>
      </c>
      <c r="F445" t="s">
        <v>599</v>
      </c>
      <c r="G445">
        <v>1</v>
      </c>
      <c r="H445" t="s">
        <v>491</v>
      </c>
      <c r="I445" t="s">
        <v>128</v>
      </c>
      <c r="J445">
        <v>30</v>
      </c>
      <c r="K445">
        <v>120</v>
      </c>
      <c r="L445">
        <v>1080</v>
      </c>
      <c r="M445">
        <v>9</v>
      </c>
      <c r="N445">
        <v>189</v>
      </c>
      <c r="O445" s="493">
        <v>45943.6762152778</v>
      </c>
      <c r="P445" s="493">
        <v>45943.7284953704</v>
      </c>
      <c r="Q445">
        <v>1</v>
      </c>
      <c r="R445">
        <v>0</v>
      </c>
      <c r="S445">
        <v>0</v>
      </c>
      <c r="T445">
        <v>6</v>
      </c>
      <c r="U445">
        <v>24</v>
      </c>
      <c r="V445">
        <v>21</v>
      </c>
      <c r="W445">
        <v>69</v>
      </c>
      <c r="X445">
        <v>23</v>
      </c>
      <c r="Y445">
        <v>26</v>
      </c>
      <c r="AB445">
        <v>38.666</v>
      </c>
      <c r="AD445" t="s">
        <v>600</v>
      </c>
      <c r="AE445">
        <v>1</v>
      </c>
      <c r="AF445" t="s">
        <v>598</v>
      </c>
    </row>
    <row r="446" spans="1:32">
      <c r="A446">
        <v>316801</v>
      </c>
      <c r="B446">
        <v>5170</v>
      </c>
      <c r="C446" t="s">
        <v>123</v>
      </c>
      <c r="D446">
        <v>5187</v>
      </c>
      <c r="E446">
        <v>4016610983</v>
      </c>
      <c r="F446" t="s">
        <v>599</v>
      </c>
      <c r="G446">
        <v>1</v>
      </c>
      <c r="H446" t="s">
        <v>491</v>
      </c>
      <c r="I446" t="s">
        <v>133</v>
      </c>
      <c r="J446">
        <v>31</v>
      </c>
      <c r="K446">
        <v>120</v>
      </c>
      <c r="L446">
        <v>1080</v>
      </c>
      <c r="M446">
        <v>9</v>
      </c>
      <c r="N446">
        <v>216</v>
      </c>
      <c r="O446" s="493">
        <v>45943.6770717593</v>
      </c>
      <c r="P446" s="493">
        <v>45943.7301273148</v>
      </c>
      <c r="Q446">
        <v>1</v>
      </c>
      <c r="R446">
        <v>0</v>
      </c>
      <c r="S446">
        <v>0</v>
      </c>
      <c r="T446">
        <v>6</v>
      </c>
      <c r="U446">
        <v>32</v>
      </c>
      <c r="V446">
        <v>29</v>
      </c>
      <c r="W446">
        <v>37</v>
      </c>
      <c r="X446">
        <v>32</v>
      </c>
      <c r="Y446">
        <v>32</v>
      </c>
      <c r="AB446">
        <v>43.279</v>
      </c>
      <c r="AD446" t="s">
        <v>600</v>
      </c>
      <c r="AE446">
        <v>1</v>
      </c>
      <c r="AF446" t="s">
        <v>598</v>
      </c>
    </row>
    <row r="447" spans="1:32">
      <c r="A447">
        <v>317025</v>
      </c>
      <c r="B447">
        <v>5170</v>
      </c>
      <c r="C447" t="s">
        <v>123</v>
      </c>
      <c r="D447">
        <v>5187</v>
      </c>
      <c r="E447">
        <v>4016609660</v>
      </c>
      <c r="F447" t="s">
        <v>596</v>
      </c>
      <c r="G447">
        <v>1</v>
      </c>
      <c r="H447" t="s">
        <v>491</v>
      </c>
      <c r="I447" t="s">
        <v>128</v>
      </c>
      <c r="J447">
        <v>30</v>
      </c>
      <c r="K447">
        <v>54</v>
      </c>
      <c r="L447">
        <v>3150</v>
      </c>
      <c r="M447">
        <v>9</v>
      </c>
      <c r="N447">
        <v>189</v>
      </c>
      <c r="O447" s="493">
        <v>45945.0003472222</v>
      </c>
      <c r="P447" s="493">
        <v>45945.0229050926</v>
      </c>
      <c r="Q447">
        <v>1</v>
      </c>
      <c r="R447">
        <v>0</v>
      </c>
      <c r="S447">
        <v>0</v>
      </c>
      <c r="T447">
        <v>6</v>
      </c>
      <c r="U447">
        <v>32</v>
      </c>
      <c r="V447">
        <v>29</v>
      </c>
      <c r="W447">
        <v>32</v>
      </c>
      <c r="X447">
        <v>32</v>
      </c>
      <c r="Y447">
        <v>37</v>
      </c>
      <c r="AB447">
        <v>38.666</v>
      </c>
      <c r="AD447" t="s">
        <v>597</v>
      </c>
      <c r="AE447">
        <v>1</v>
      </c>
      <c r="AF447" t="s">
        <v>598</v>
      </c>
    </row>
    <row r="448" spans="1:32">
      <c r="A448">
        <v>317026</v>
      </c>
      <c r="B448">
        <v>5170</v>
      </c>
      <c r="C448" t="s">
        <v>123</v>
      </c>
      <c r="D448">
        <v>5188</v>
      </c>
      <c r="E448">
        <v>4016610999</v>
      </c>
      <c r="F448" t="s">
        <v>609</v>
      </c>
      <c r="G448">
        <v>1</v>
      </c>
      <c r="H448" t="s">
        <v>491</v>
      </c>
      <c r="I448" t="s">
        <v>128</v>
      </c>
      <c r="J448">
        <v>30</v>
      </c>
      <c r="K448">
        <v>11</v>
      </c>
      <c r="L448">
        <v>90</v>
      </c>
      <c r="M448">
        <v>9</v>
      </c>
      <c r="N448">
        <v>261</v>
      </c>
      <c r="O448" s="493">
        <v>45945.02375</v>
      </c>
      <c r="P448" s="493">
        <v>45945.0579282407</v>
      </c>
      <c r="Q448">
        <v>1</v>
      </c>
      <c r="R448">
        <v>0</v>
      </c>
      <c r="S448">
        <v>0</v>
      </c>
      <c r="T448">
        <v>6</v>
      </c>
      <c r="U448">
        <v>44</v>
      </c>
      <c r="V448">
        <v>31</v>
      </c>
      <c r="W448">
        <v>64</v>
      </c>
      <c r="X448">
        <v>46</v>
      </c>
      <c r="Y448">
        <v>45</v>
      </c>
      <c r="AB448">
        <v>47.022</v>
      </c>
      <c r="AD448" t="s">
        <v>644</v>
      </c>
      <c r="AE448">
        <v>1</v>
      </c>
      <c r="AF448" t="s">
        <v>611</v>
      </c>
    </row>
    <row r="449" spans="1:32">
      <c r="A449">
        <v>317027</v>
      </c>
      <c r="B449">
        <v>5170</v>
      </c>
      <c r="C449" t="s">
        <v>123</v>
      </c>
      <c r="D449">
        <v>5188</v>
      </c>
      <c r="E449">
        <v>4016610999</v>
      </c>
      <c r="F449" t="s">
        <v>609</v>
      </c>
      <c r="G449">
        <v>1</v>
      </c>
      <c r="H449" t="s">
        <v>491</v>
      </c>
      <c r="I449" t="s">
        <v>141</v>
      </c>
      <c r="J449">
        <v>32</v>
      </c>
      <c r="K449">
        <v>10</v>
      </c>
      <c r="L449">
        <v>90</v>
      </c>
      <c r="M449">
        <v>9</v>
      </c>
      <c r="N449">
        <v>45</v>
      </c>
      <c r="O449" s="493">
        <v>45945.0543402778</v>
      </c>
      <c r="P449" s="493">
        <v>45945.0596412037</v>
      </c>
      <c r="Q449">
        <v>1</v>
      </c>
      <c r="R449">
        <v>0</v>
      </c>
      <c r="S449">
        <v>0</v>
      </c>
      <c r="T449">
        <v>6</v>
      </c>
      <c r="U449">
        <v>27</v>
      </c>
      <c r="V449">
        <v>24</v>
      </c>
      <c r="W449">
        <v>44</v>
      </c>
      <c r="X449">
        <v>25</v>
      </c>
      <c r="Y449">
        <v>25</v>
      </c>
      <c r="AB449">
        <v>90.762</v>
      </c>
      <c r="AD449" t="s">
        <v>644</v>
      </c>
      <c r="AE449">
        <v>1</v>
      </c>
      <c r="AF449" t="s">
        <v>611</v>
      </c>
    </row>
    <row r="450" spans="1:32">
      <c r="A450">
        <v>317218</v>
      </c>
      <c r="B450">
        <v>5170</v>
      </c>
      <c r="C450" t="s">
        <v>123</v>
      </c>
      <c r="D450">
        <v>5189</v>
      </c>
      <c r="E450">
        <v>4016609660</v>
      </c>
      <c r="F450" t="s">
        <v>596</v>
      </c>
      <c r="G450">
        <v>1</v>
      </c>
      <c r="H450" t="s">
        <v>494</v>
      </c>
      <c r="I450" t="s">
        <v>128</v>
      </c>
      <c r="J450">
        <v>30</v>
      </c>
      <c r="K450">
        <v>239</v>
      </c>
      <c r="L450">
        <v>3150</v>
      </c>
      <c r="M450">
        <v>9</v>
      </c>
      <c r="N450">
        <v>540</v>
      </c>
      <c r="O450" s="493">
        <v>45946.0009143519</v>
      </c>
      <c r="P450" s="493">
        <v>45946.1768518519</v>
      </c>
      <c r="Q450">
        <v>1</v>
      </c>
      <c r="R450">
        <v>0</v>
      </c>
      <c r="S450">
        <v>0</v>
      </c>
      <c r="T450">
        <v>6</v>
      </c>
      <c r="U450">
        <v>56</v>
      </c>
      <c r="V450">
        <v>51</v>
      </c>
      <c r="W450">
        <v>260</v>
      </c>
      <c r="X450">
        <v>53</v>
      </c>
      <c r="Y450">
        <v>56</v>
      </c>
      <c r="AB450">
        <v>112.999</v>
      </c>
      <c r="AD450" t="s">
        <v>597</v>
      </c>
      <c r="AE450">
        <v>1</v>
      </c>
      <c r="AF450" t="s">
        <v>598</v>
      </c>
    </row>
    <row r="451" spans="1:32">
      <c r="A451">
        <v>317219</v>
      </c>
      <c r="B451">
        <v>5170</v>
      </c>
      <c r="C451" t="s">
        <v>123</v>
      </c>
      <c r="D451">
        <v>5189</v>
      </c>
      <c r="E451">
        <v>4016609660</v>
      </c>
      <c r="F451" t="s">
        <v>596</v>
      </c>
      <c r="G451">
        <v>1</v>
      </c>
      <c r="H451" t="s">
        <v>494</v>
      </c>
      <c r="I451" t="s">
        <v>133</v>
      </c>
      <c r="J451">
        <v>31</v>
      </c>
      <c r="K451">
        <v>245</v>
      </c>
      <c r="L451">
        <v>3150</v>
      </c>
      <c r="M451">
        <v>9</v>
      </c>
      <c r="N451">
        <v>414</v>
      </c>
      <c r="O451" s="493">
        <v>45946.000787037</v>
      </c>
      <c r="P451" s="493">
        <v>45946.1818981481</v>
      </c>
      <c r="Q451">
        <v>1</v>
      </c>
      <c r="R451">
        <v>0</v>
      </c>
      <c r="S451">
        <v>0</v>
      </c>
      <c r="T451">
        <v>6</v>
      </c>
      <c r="U451">
        <v>59</v>
      </c>
      <c r="V451">
        <v>56</v>
      </c>
      <c r="W451">
        <v>163</v>
      </c>
      <c r="X451">
        <v>58</v>
      </c>
      <c r="Y451">
        <v>71</v>
      </c>
      <c r="AB451">
        <v>81.229</v>
      </c>
      <c r="AD451" t="s">
        <v>597</v>
      </c>
      <c r="AE451">
        <v>1</v>
      </c>
      <c r="AF451" t="s">
        <v>598</v>
      </c>
    </row>
    <row r="452" spans="1:32">
      <c r="A452">
        <v>317220</v>
      </c>
      <c r="B452">
        <v>5170</v>
      </c>
      <c r="C452" t="s">
        <v>123</v>
      </c>
      <c r="D452">
        <v>5189</v>
      </c>
      <c r="E452">
        <v>4016609660</v>
      </c>
      <c r="F452" t="s">
        <v>596</v>
      </c>
      <c r="G452">
        <v>1</v>
      </c>
      <c r="H452" t="s">
        <v>494</v>
      </c>
      <c r="I452" t="s">
        <v>141</v>
      </c>
      <c r="J452">
        <v>32</v>
      </c>
      <c r="K452">
        <v>246</v>
      </c>
      <c r="L452">
        <v>3150</v>
      </c>
      <c r="M452">
        <v>9</v>
      </c>
      <c r="N452">
        <v>72</v>
      </c>
      <c r="O452" s="493">
        <v>45946.0008680556</v>
      </c>
      <c r="P452" s="493">
        <v>45946.1847569444</v>
      </c>
      <c r="Q452">
        <v>1</v>
      </c>
      <c r="R452">
        <v>0</v>
      </c>
      <c r="S452">
        <v>0</v>
      </c>
      <c r="T452">
        <v>6</v>
      </c>
      <c r="U452">
        <v>43</v>
      </c>
      <c r="V452">
        <v>35</v>
      </c>
      <c r="W452">
        <v>92</v>
      </c>
      <c r="X452">
        <v>42</v>
      </c>
      <c r="Y452">
        <v>44</v>
      </c>
      <c r="AB452">
        <v>86.933</v>
      </c>
      <c r="AD452" t="s">
        <v>597</v>
      </c>
      <c r="AE452">
        <v>1</v>
      </c>
      <c r="AF452" t="s">
        <v>598</v>
      </c>
    </row>
    <row r="453" spans="1:32">
      <c r="A453">
        <v>317028</v>
      </c>
      <c r="B453">
        <v>5170</v>
      </c>
      <c r="C453" t="s">
        <v>123</v>
      </c>
      <c r="D453">
        <v>5189</v>
      </c>
      <c r="E453">
        <v>4016583078</v>
      </c>
      <c r="F453" t="s">
        <v>642</v>
      </c>
      <c r="G453">
        <v>1</v>
      </c>
      <c r="H453" t="s">
        <v>494</v>
      </c>
      <c r="I453" t="s">
        <v>128</v>
      </c>
      <c r="J453">
        <v>30</v>
      </c>
      <c r="K453">
        <v>350</v>
      </c>
      <c r="L453">
        <v>3150</v>
      </c>
      <c r="M453">
        <v>9</v>
      </c>
      <c r="N453">
        <v>333</v>
      </c>
      <c r="O453" s="493">
        <v>45945.1544791667</v>
      </c>
      <c r="P453" s="493">
        <v>45945.8565509259</v>
      </c>
      <c r="Q453">
        <v>1</v>
      </c>
      <c r="R453">
        <v>0</v>
      </c>
      <c r="S453">
        <v>0</v>
      </c>
      <c r="T453">
        <v>6</v>
      </c>
      <c r="U453">
        <v>39</v>
      </c>
      <c r="V453">
        <v>33</v>
      </c>
      <c r="W453">
        <v>81</v>
      </c>
      <c r="X453">
        <v>40</v>
      </c>
      <c r="Y453">
        <v>34</v>
      </c>
      <c r="AB453">
        <v>67.989</v>
      </c>
      <c r="AD453" t="s">
        <v>643</v>
      </c>
      <c r="AE453">
        <v>1</v>
      </c>
      <c r="AF453" t="s">
        <v>598</v>
      </c>
    </row>
    <row r="454" spans="1:32">
      <c r="A454">
        <v>317029</v>
      </c>
      <c r="B454">
        <v>5170</v>
      </c>
      <c r="C454" t="s">
        <v>123</v>
      </c>
      <c r="D454">
        <v>5189</v>
      </c>
      <c r="E454">
        <v>4016583078</v>
      </c>
      <c r="F454" t="s">
        <v>642</v>
      </c>
      <c r="G454">
        <v>1</v>
      </c>
      <c r="H454" t="s">
        <v>494</v>
      </c>
      <c r="I454" t="s">
        <v>133</v>
      </c>
      <c r="J454">
        <v>31</v>
      </c>
      <c r="K454">
        <v>107</v>
      </c>
      <c r="L454">
        <v>3150</v>
      </c>
      <c r="M454">
        <v>9</v>
      </c>
      <c r="N454">
        <v>270</v>
      </c>
      <c r="O454" s="493">
        <v>45945.8026157407</v>
      </c>
      <c r="P454" s="493">
        <v>45945.8591087963</v>
      </c>
      <c r="Q454">
        <v>1</v>
      </c>
      <c r="R454">
        <v>0</v>
      </c>
      <c r="S454">
        <v>0</v>
      </c>
      <c r="T454">
        <v>6</v>
      </c>
      <c r="U454">
        <v>41</v>
      </c>
      <c r="V454">
        <v>37</v>
      </c>
      <c r="W454">
        <v>91</v>
      </c>
      <c r="X454">
        <v>41</v>
      </c>
      <c r="Y454">
        <v>47</v>
      </c>
      <c r="AB454">
        <v>53.251</v>
      </c>
      <c r="AD454" t="s">
        <v>643</v>
      </c>
      <c r="AE454">
        <v>1</v>
      </c>
      <c r="AF454" t="s">
        <v>598</v>
      </c>
    </row>
    <row r="455" spans="1:32">
      <c r="A455">
        <v>317030</v>
      </c>
      <c r="B455">
        <v>5170</v>
      </c>
      <c r="C455" t="s">
        <v>123</v>
      </c>
      <c r="D455">
        <v>5189</v>
      </c>
      <c r="E455">
        <v>4016583078</v>
      </c>
      <c r="F455" t="s">
        <v>642</v>
      </c>
      <c r="G455">
        <v>1</v>
      </c>
      <c r="H455" t="s">
        <v>494</v>
      </c>
      <c r="I455" t="s">
        <v>141</v>
      </c>
      <c r="J455">
        <v>32</v>
      </c>
      <c r="K455">
        <v>345</v>
      </c>
      <c r="L455">
        <v>3150</v>
      </c>
      <c r="M455">
        <v>9</v>
      </c>
      <c r="N455">
        <v>63</v>
      </c>
      <c r="O455" s="493">
        <v>45945.168287037</v>
      </c>
      <c r="P455" s="493">
        <v>45945.8597916667</v>
      </c>
      <c r="Q455">
        <v>1</v>
      </c>
      <c r="R455">
        <v>0</v>
      </c>
      <c r="S455">
        <v>0</v>
      </c>
      <c r="T455">
        <v>6</v>
      </c>
      <c r="U455">
        <v>34</v>
      </c>
      <c r="V455">
        <v>32</v>
      </c>
      <c r="W455">
        <v>57</v>
      </c>
      <c r="X455">
        <v>34</v>
      </c>
      <c r="Y455">
        <v>26</v>
      </c>
      <c r="AB455">
        <v>80.116</v>
      </c>
      <c r="AD455" t="s">
        <v>643</v>
      </c>
      <c r="AE455">
        <v>1</v>
      </c>
      <c r="AF455" t="s">
        <v>598</v>
      </c>
    </row>
    <row r="456" spans="1:32">
      <c r="A456">
        <v>317031</v>
      </c>
      <c r="B456">
        <v>5170</v>
      </c>
      <c r="C456" t="s">
        <v>123</v>
      </c>
      <c r="D456">
        <v>5189</v>
      </c>
      <c r="E456">
        <v>4016609660</v>
      </c>
      <c r="F456" t="s">
        <v>596</v>
      </c>
      <c r="G456">
        <v>1</v>
      </c>
      <c r="H456" t="s">
        <v>494</v>
      </c>
      <c r="I456" t="s">
        <v>128</v>
      </c>
      <c r="J456">
        <v>30</v>
      </c>
      <c r="K456">
        <v>109</v>
      </c>
      <c r="L456">
        <v>3150</v>
      </c>
      <c r="M456">
        <v>9</v>
      </c>
      <c r="N456">
        <v>540</v>
      </c>
      <c r="O456" s="493">
        <v>45945.9063310185</v>
      </c>
      <c r="P456" s="493">
        <v>45945.9994212963</v>
      </c>
      <c r="Q456">
        <v>1</v>
      </c>
      <c r="R456">
        <v>0</v>
      </c>
      <c r="S456">
        <v>0</v>
      </c>
      <c r="T456">
        <v>6</v>
      </c>
      <c r="U456">
        <v>58</v>
      </c>
      <c r="V456">
        <v>51</v>
      </c>
      <c r="W456">
        <v>208</v>
      </c>
      <c r="X456">
        <v>53</v>
      </c>
      <c r="Y456">
        <v>56</v>
      </c>
      <c r="AB456">
        <v>112.999</v>
      </c>
      <c r="AD456" t="s">
        <v>597</v>
      </c>
      <c r="AE456">
        <v>1</v>
      </c>
      <c r="AF456" t="s">
        <v>598</v>
      </c>
    </row>
    <row r="457" spans="1:32">
      <c r="A457">
        <v>317032</v>
      </c>
      <c r="B457">
        <v>5170</v>
      </c>
      <c r="C457" t="s">
        <v>123</v>
      </c>
      <c r="D457">
        <v>5189</v>
      </c>
      <c r="E457">
        <v>4016609660</v>
      </c>
      <c r="F457" t="s">
        <v>596</v>
      </c>
      <c r="G457">
        <v>1</v>
      </c>
      <c r="H457" t="s">
        <v>494</v>
      </c>
      <c r="I457" t="s">
        <v>133</v>
      </c>
      <c r="J457">
        <v>31</v>
      </c>
      <c r="K457">
        <v>104</v>
      </c>
      <c r="L457">
        <v>3150</v>
      </c>
      <c r="M457">
        <v>9</v>
      </c>
      <c r="N457">
        <v>414</v>
      </c>
      <c r="O457" s="493">
        <v>45945.9072569444</v>
      </c>
      <c r="P457" s="493">
        <v>45945.9993287037</v>
      </c>
      <c r="Q457">
        <v>1</v>
      </c>
      <c r="R457">
        <v>0</v>
      </c>
      <c r="S457">
        <v>0</v>
      </c>
      <c r="T457">
        <v>6</v>
      </c>
      <c r="U457">
        <v>65</v>
      </c>
      <c r="V457">
        <v>55</v>
      </c>
      <c r="W457">
        <v>324</v>
      </c>
      <c r="X457">
        <v>58</v>
      </c>
      <c r="Y457">
        <v>71</v>
      </c>
      <c r="AB457">
        <v>81.229</v>
      </c>
      <c r="AD457" t="s">
        <v>597</v>
      </c>
      <c r="AE457">
        <v>1</v>
      </c>
      <c r="AF457" t="s">
        <v>598</v>
      </c>
    </row>
    <row r="458" spans="1:32">
      <c r="A458">
        <v>317033</v>
      </c>
      <c r="B458">
        <v>5170</v>
      </c>
      <c r="C458" t="s">
        <v>123</v>
      </c>
      <c r="D458">
        <v>5189</v>
      </c>
      <c r="E458">
        <v>4016609660</v>
      </c>
      <c r="F458" t="s">
        <v>596</v>
      </c>
      <c r="G458">
        <v>1</v>
      </c>
      <c r="H458" t="s">
        <v>494</v>
      </c>
      <c r="I458" t="s">
        <v>141</v>
      </c>
      <c r="J458">
        <v>32</v>
      </c>
      <c r="K458">
        <v>103</v>
      </c>
      <c r="L458">
        <v>3150</v>
      </c>
      <c r="M458">
        <v>9</v>
      </c>
      <c r="N458">
        <v>72</v>
      </c>
      <c r="O458" s="493">
        <v>45945.9082986111</v>
      </c>
      <c r="P458" s="493">
        <v>45945.9993865741</v>
      </c>
      <c r="Q458">
        <v>1</v>
      </c>
      <c r="R458">
        <v>0</v>
      </c>
      <c r="S458">
        <v>0</v>
      </c>
      <c r="T458">
        <v>6</v>
      </c>
      <c r="U458">
        <v>42</v>
      </c>
      <c r="V458">
        <v>40</v>
      </c>
      <c r="W458">
        <v>62</v>
      </c>
      <c r="X458">
        <v>42</v>
      </c>
      <c r="Y458">
        <v>44</v>
      </c>
      <c r="AB458">
        <v>86.933</v>
      </c>
      <c r="AD458" t="s">
        <v>597</v>
      </c>
      <c r="AE458">
        <v>1</v>
      </c>
      <c r="AF458" t="s">
        <v>598</v>
      </c>
    </row>
    <row r="459" spans="1:32">
      <c r="A459">
        <v>317034</v>
      </c>
      <c r="B459">
        <v>5170</v>
      </c>
      <c r="C459" t="s">
        <v>123</v>
      </c>
      <c r="D459">
        <v>5189</v>
      </c>
      <c r="E459">
        <v>4016610983</v>
      </c>
      <c r="F459" t="s">
        <v>599</v>
      </c>
      <c r="G459">
        <v>1</v>
      </c>
      <c r="H459" t="s">
        <v>494</v>
      </c>
      <c r="I459" t="s">
        <v>128</v>
      </c>
      <c r="J459">
        <v>30</v>
      </c>
      <c r="K459">
        <v>114</v>
      </c>
      <c r="L459">
        <v>1080</v>
      </c>
      <c r="M459">
        <v>9</v>
      </c>
      <c r="N459">
        <v>540</v>
      </c>
      <c r="O459" s="493">
        <v>45945.0683796296</v>
      </c>
      <c r="P459" s="493">
        <v>45945.1530208333</v>
      </c>
      <c r="Q459">
        <v>1</v>
      </c>
      <c r="R459">
        <v>0</v>
      </c>
      <c r="S459">
        <v>0</v>
      </c>
      <c r="T459">
        <v>6</v>
      </c>
      <c r="U459">
        <v>59</v>
      </c>
      <c r="V459">
        <v>56</v>
      </c>
      <c r="W459">
        <v>150</v>
      </c>
      <c r="X459">
        <v>58</v>
      </c>
      <c r="Y459">
        <v>67</v>
      </c>
      <c r="AB459">
        <v>112.999</v>
      </c>
      <c r="AD459" t="s">
        <v>600</v>
      </c>
      <c r="AE459">
        <v>1</v>
      </c>
      <c r="AF459" t="s">
        <v>598</v>
      </c>
    </row>
    <row r="460" spans="1:32">
      <c r="A460">
        <v>317035</v>
      </c>
      <c r="B460">
        <v>5170</v>
      </c>
      <c r="C460" t="s">
        <v>123</v>
      </c>
      <c r="D460">
        <v>5189</v>
      </c>
      <c r="E460">
        <v>4016610983</v>
      </c>
      <c r="F460" t="s">
        <v>599</v>
      </c>
      <c r="G460">
        <v>1</v>
      </c>
      <c r="H460" t="s">
        <v>494</v>
      </c>
      <c r="I460" t="s">
        <v>141</v>
      </c>
      <c r="J460">
        <v>32</v>
      </c>
      <c r="K460">
        <v>120</v>
      </c>
      <c r="L460">
        <v>1080</v>
      </c>
      <c r="M460">
        <v>9</v>
      </c>
      <c r="N460">
        <v>72</v>
      </c>
      <c r="O460" s="493">
        <v>45945.069525463</v>
      </c>
      <c r="P460" s="493">
        <v>45945.1582407407</v>
      </c>
      <c r="Q460">
        <v>1</v>
      </c>
      <c r="R460">
        <v>0</v>
      </c>
      <c r="S460">
        <v>0</v>
      </c>
      <c r="T460">
        <v>6</v>
      </c>
      <c r="U460">
        <v>43</v>
      </c>
      <c r="V460">
        <v>42</v>
      </c>
      <c r="W460">
        <v>64</v>
      </c>
      <c r="X460">
        <v>43</v>
      </c>
      <c r="Y460">
        <v>43</v>
      </c>
      <c r="AB460">
        <v>86.933</v>
      </c>
      <c r="AD460" t="s">
        <v>600</v>
      </c>
      <c r="AE460">
        <v>1</v>
      </c>
      <c r="AF460" t="s">
        <v>598</v>
      </c>
    </row>
    <row r="461" spans="1:32">
      <c r="A461">
        <v>317221</v>
      </c>
      <c r="B461">
        <v>5170</v>
      </c>
      <c r="C461" t="s">
        <v>123</v>
      </c>
      <c r="D461">
        <v>5190</v>
      </c>
      <c r="E461">
        <v>4016610999</v>
      </c>
      <c r="F461" t="s">
        <v>609</v>
      </c>
      <c r="G461">
        <v>1</v>
      </c>
      <c r="H461" t="s">
        <v>494</v>
      </c>
      <c r="I461" t="s">
        <v>128</v>
      </c>
      <c r="J461">
        <v>30</v>
      </c>
      <c r="K461">
        <v>10</v>
      </c>
      <c r="L461">
        <v>90</v>
      </c>
      <c r="M461">
        <v>9</v>
      </c>
      <c r="N461">
        <v>225</v>
      </c>
      <c r="O461" s="493">
        <v>45946.1822800926</v>
      </c>
      <c r="P461" s="493">
        <v>45946.1876967593</v>
      </c>
      <c r="Q461">
        <v>1</v>
      </c>
      <c r="R461">
        <v>0</v>
      </c>
      <c r="S461">
        <v>0</v>
      </c>
      <c r="T461">
        <v>6</v>
      </c>
      <c r="U461">
        <v>42</v>
      </c>
      <c r="V461">
        <v>39</v>
      </c>
      <c r="W461">
        <v>58</v>
      </c>
      <c r="X461">
        <v>40</v>
      </c>
      <c r="Y461">
        <v>39</v>
      </c>
      <c r="AB461">
        <v>41.283</v>
      </c>
      <c r="AD461" t="s">
        <v>644</v>
      </c>
      <c r="AE461">
        <v>1</v>
      </c>
      <c r="AF461" t="s">
        <v>611</v>
      </c>
    </row>
    <row r="462" spans="1:32">
      <c r="A462">
        <v>317222</v>
      </c>
      <c r="B462">
        <v>5170</v>
      </c>
      <c r="C462" t="s">
        <v>123</v>
      </c>
      <c r="D462">
        <v>5190</v>
      </c>
      <c r="E462">
        <v>4016610999</v>
      </c>
      <c r="F462" t="s">
        <v>609</v>
      </c>
      <c r="G462">
        <v>1</v>
      </c>
      <c r="H462" t="s">
        <v>494</v>
      </c>
      <c r="I462" t="s">
        <v>133</v>
      </c>
      <c r="J462">
        <v>31</v>
      </c>
      <c r="K462">
        <v>10</v>
      </c>
      <c r="L462">
        <v>90</v>
      </c>
      <c r="M462">
        <v>9</v>
      </c>
      <c r="N462">
        <v>207</v>
      </c>
      <c r="O462" s="493">
        <v>45946.1881365741</v>
      </c>
      <c r="P462" s="493">
        <v>45946.194224537</v>
      </c>
      <c r="Q462">
        <v>1</v>
      </c>
      <c r="R462">
        <v>0</v>
      </c>
      <c r="S462">
        <v>0</v>
      </c>
      <c r="T462">
        <v>6</v>
      </c>
      <c r="U462">
        <v>45</v>
      </c>
      <c r="V462">
        <v>40</v>
      </c>
      <c r="W462">
        <v>82</v>
      </c>
      <c r="X462">
        <v>41</v>
      </c>
      <c r="Y462">
        <v>40</v>
      </c>
      <c r="AB462">
        <v>34.33</v>
      </c>
      <c r="AD462" t="s">
        <v>644</v>
      </c>
      <c r="AE462">
        <v>1</v>
      </c>
      <c r="AF462" t="s">
        <v>611</v>
      </c>
    </row>
    <row r="463" spans="1:32">
      <c r="A463">
        <v>317223</v>
      </c>
      <c r="B463">
        <v>5170</v>
      </c>
      <c r="C463" t="s">
        <v>123</v>
      </c>
      <c r="D463">
        <v>5190</v>
      </c>
      <c r="E463">
        <v>4016610999</v>
      </c>
      <c r="F463" t="s">
        <v>609</v>
      </c>
      <c r="G463">
        <v>1</v>
      </c>
      <c r="H463" t="s">
        <v>494</v>
      </c>
      <c r="I463" t="s">
        <v>141</v>
      </c>
      <c r="J463">
        <v>32</v>
      </c>
      <c r="K463">
        <v>10</v>
      </c>
      <c r="L463">
        <v>90</v>
      </c>
      <c r="M463">
        <v>9</v>
      </c>
      <c r="N463">
        <v>54</v>
      </c>
      <c r="O463" s="493">
        <v>45946.1916319444</v>
      </c>
      <c r="P463" s="493">
        <v>45946.2006828704</v>
      </c>
      <c r="Q463">
        <v>1</v>
      </c>
      <c r="R463">
        <v>0</v>
      </c>
      <c r="S463">
        <v>0</v>
      </c>
      <c r="T463">
        <v>6</v>
      </c>
      <c r="U463">
        <v>67</v>
      </c>
      <c r="V463">
        <v>53</v>
      </c>
      <c r="W463">
        <v>154</v>
      </c>
      <c r="X463">
        <v>55</v>
      </c>
      <c r="Y463">
        <v>62</v>
      </c>
      <c r="AB463">
        <v>75.926</v>
      </c>
      <c r="AD463" t="s">
        <v>644</v>
      </c>
      <c r="AE463">
        <v>1</v>
      </c>
      <c r="AF463" t="s">
        <v>611</v>
      </c>
    </row>
    <row r="464" spans="1:32">
      <c r="A464">
        <v>317224</v>
      </c>
      <c r="B464">
        <v>5170</v>
      </c>
      <c r="C464" t="s">
        <v>123</v>
      </c>
      <c r="D464">
        <v>5191</v>
      </c>
      <c r="E464">
        <v>4016601228</v>
      </c>
      <c r="F464" t="s">
        <v>615</v>
      </c>
      <c r="G464">
        <v>1</v>
      </c>
      <c r="H464" t="s">
        <v>491</v>
      </c>
      <c r="I464" t="s">
        <v>128</v>
      </c>
      <c r="J464">
        <v>30</v>
      </c>
      <c r="K464">
        <v>300</v>
      </c>
      <c r="L464">
        <v>900</v>
      </c>
      <c r="M464">
        <v>3</v>
      </c>
      <c r="N464">
        <v>360</v>
      </c>
      <c r="O464" s="493">
        <v>45946.1959259259</v>
      </c>
      <c r="P464" s="493">
        <v>45946.409212963</v>
      </c>
      <c r="Q464">
        <v>1</v>
      </c>
      <c r="R464">
        <v>0</v>
      </c>
      <c r="S464">
        <v>0</v>
      </c>
      <c r="T464">
        <v>6</v>
      </c>
      <c r="U464">
        <v>51</v>
      </c>
      <c r="V464">
        <v>42</v>
      </c>
      <c r="W464">
        <v>254</v>
      </c>
      <c r="X464">
        <v>45</v>
      </c>
      <c r="Y464">
        <v>58</v>
      </c>
      <c r="AB464">
        <v>75.661</v>
      </c>
      <c r="AD464" t="s">
        <v>616</v>
      </c>
      <c r="AE464">
        <v>1</v>
      </c>
      <c r="AF464" t="s">
        <v>617</v>
      </c>
    </row>
    <row r="465" spans="1:32">
      <c r="A465">
        <v>317225</v>
      </c>
      <c r="B465">
        <v>5170</v>
      </c>
      <c r="C465" t="s">
        <v>123</v>
      </c>
      <c r="D465">
        <v>5191</v>
      </c>
      <c r="E465">
        <v>4016601228</v>
      </c>
      <c r="F465" t="s">
        <v>615</v>
      </c>
      <c r="G465">
        <v>1</v>
      </c>
      <c r="H465" t="s">
        <v>491</v>
      </c>
      <c r="I465" t="s">
        <v>133</v>
      </c>
      <c r="J465">
        <v>31</v>
      </c>
      <c r="K465">
        <v>300</v>
      </c>
      <c r="L465">
        <v>900</v>
      </c>
      <c r="M465">
        <v>3</v>
      </c>
      <c r="N465">
        <v>327</v>
      </c>
      <c r="O465" s="493">
        <v>45946.2034259259</v>
      </c>
      <c r="P465" s="493">
        <v>45946.4123958333</v>
      </c>
      <c r="Q465">
        <v>1</v>
      </c>
      <c r="R465">
        <v>0</v>
      </c>
      <c r="S465">
        <v>0</v>
      </c>
      <c r="T465">
        <v>6</v>
      </c>
      <c r="U465">
        <v>52</v>
      </c>
      <c r="V465">
        <v>50</v>
      </c>
      <c r="W465">
        <v>215</v>
      </c>
      <c r="X465">
        <v>51</v>
      </c>
      <c r="Y465">
        <v>59</v>
      </c>
      <c r="AB465">
        <v>67.566</v>
      </c>
      <c r="AD465" t="s">
        <v>616</v>
      </c>
      <c r="AE465">
        <v>1</v>
      </c>
      <c r="AF465" t="s">
        <v>617</v>
      </c>
    </row>
    <row r="466" spans="1:32">
      <c r="A466">
        <v>317226</v>
      </c>
      <c r="B466">
        <v>5170</v>
      </c>
      <c r="C466" t="s">
        <v>123</v>
      </c>
      <c r="D466">
        <v>5191</v>
      </c>
      <c r="E466">
        <v>4016601228</v>
      </c>
      <c r="F466" t="s">
        <v>615</v>
      </c>
      <c r="G466">
        <v>1</v>
      </c>
      <c r="H466" t="s">
        <v>491</v>
      </c>
      <c r="I466" t="s">
        <v>141</v>
      </c>
      <c r="J466">
        <v>32</v>
      </c>
      <c r="K466">
        <v>300</v>
      </c>
      <c r="L466">
        <v>900</v>
      </c>
      <c r="M466">
        <v>3</v>
      </c>
      <c r="N466">
        <v>18</v>
      </c>
      <c r="O466" s="493">
        <v>45946.2077546296</v>
      </c>
      <c r="P466" s="493">
        <v>45946.4139236111</v>
      </c>
      <c r="Q466">
        <v>1</v>
      </c>
      <c r="R466">
        <v>0</v>
      </c>
      <c r="S466">
        <v>0</v>
      </c>
      <c r="T466">
        <v>6</v>
      </c>
      <c r="U466">
        <v>29</v>
      </c>
      <c r="V466">
        <v>25</v>
      </c>
      <c r="W466">
        <v>246</v>
      </c>
      <c r="X466">
        <v>28</v>
      </c>
      <c r="Y466">
        <v>28</v>
      </c>
      <c r="AB466">
        <v>32.118</v>
      </c>
      <c r="AD466" t="s">
        <v>616</v>
      </c>
      <c r="AE466">
        <v>1</v>
      </c>
      <c r="AF466" t="s">
        <v>617</v>
      </c>
    </row>
    <row r="467" spans="1:32">
      <c r="A467">
        <v>317227</v>
      </c>
      <c r="B467">
        <v>5170</v>
      </c>
      <c r="C467" t="s">
        <v>123</v>
      </c>
      <c r="D467">
        <v>5192</v>
      </c>
      <c r="E467">
        <v>4016601228</v>
      </c>
      <c r="F467" t="s">
        <v>615</v>
      </c>
      <c r="G467">
        <v>1</v>
      </c>
      <c r="H467" t="s">
        <v>494</v>
      </c>
      <c r="I467" t="s">
        <v>128</v>
      </c>
      <c r="J467">
        <v>30</v>
      </c>
      <c r="K467">
        <v>300</v>
      </c>
      <c r="L467">
        <v>900</v>
      </c>
      <c r="M467">
        <v>3</v>
      </c>
      <c r="N467">
        <v>411</v>
      </c>
      <c r="O467" s="493">
        <v>45946.4177893518</v>
      </c>
      <c r="P467" s="493">
        <v>45946.6470717593</v>
      </c>
      <c r="Q467">
        <v>1</v>
      </c>
      <c r="R467">
        <v>0</v>
      </c>
      <c r="S467">
        <v>0</v>
      </c>
      <c r="T467">
        <v>6</v>
      </c>
      <c r="U467">
        <v>47</v>
      </c>
      <c r="V467">
        <v>44</v>
      </c>
      <c r="W467">
        <v>77</v>
      </c>
      <c r="X467">
        <v>47</v>
      </c>
      <c r="Y467">
        <v>59</v>
      </c>
      <c r="AB467">
        <v>70.861</v>
      </c>
      <c r="AD467" t="s">
        <v>616</v>
      </c>
      <c r="AE467">
        <v>1</v>
      </c>
      <c r="AF467" t="s">
        <v>617</v>
      </c>
    </row>
    <row r="468" spans="1:32">
      <c r="A468">
        <v>317228</v>
      </c>
      <c r="B468">
        <v>5170</v>
      </c>
      <c r="C468" t="s">
        <v>123</v>
      </c>
      <c r="D468">
        <v>5192</v>
      </c>
      <c r="E468">
        <v>4016601228</v>
      </c>
      <c r="F468" t="s">
        <v>615</v>
      </c>
      <c r="G468">
        <v>1</v>
      </c>
      <c r="H468" t="s">
        <v>494</v>
      </c>
      <c r="I468" t="s">
        <v>133</v>
      </c>
      <c r="J468">
        <v>31</v>
      </c>
      <c r="K468">
        <v>300</v>
      </c>
      <c r="L468">
        <v>900</v>
      </c>
      <c r="M468">
        <v>3</v>
      </c>
      <c r="N468">
        <v>330</v>
      </c>
      <c r="O468" s="493">
        <v>45946.4225694444</v>
      </c>
      <c r="P468" s="493">
        <v>45946.6549305556</v>
      </c>
      <c r="Q468">
        <v>1</v>
      </c>
      <c r="R468">
        <v>0</v>
      </c>
      <c r="S468">
        <v>0</v>
      </c>
      <c r="T468">
        <v>6</v>
      </c>
      <c r="U468">
        <v>58</v>
      </c>
      <c r="V468">
        <v>55</v>
      </c>
      <c r="W468">
        <v>199</v>
      </c>
      <c r="X468">
        <v>56</v>
      </c>
      <c r="Y468">
        <v>61</v>
      </c>
      <c r="AB468">
        <v>57.384</v>
      </c>
      <c r="AD468" t="s">
        <v>616</v>
      </c>
      <c r="AE468">
        <v>1</v>
      </c>
      <c r="AF468" t="s">
        <v>617</v>
      </c>
    </row>
    <row r="469" spans="1:32">
      <c r="A469">
        <v>317229</v>
      </c>
      <c r="B469">
        <v>5170</v>
      </c>
      <c r="C469" t="s">
        <v>123</v>
      </c>
      <c r="D469">
        <v>5192</v>
      </c>
      <c r="E469">
        <v>4016601228</v>
      </c>
      <c r="F469" t="s">
        <v>615</v>
      </c>
      <c r="G469">
        <v>1</v>
      </c>
      <c r="H469" t="s">
        <v>494</v>
      </c>
      <c r="I469" t="s">
        <v>141</v>
      </c>
      <c r="J469">
        <v>32</v>
      </c>
      <c r="K469">
        <v>300</v>
      </c>
      <c r="L469">
        <v>900</v>
      </c>
      <c r="M469">
        <v>3</v>
      </c>
      <c r="N469">
        <v>48</v>
      </c>
      <c r="O469" s="493">
        <v>45946.4239583333</v>
      </c>
      <c r="P469" s="493">
        <v>45946.658287037</v>
      </c>
      <c r="Q469">
        <v>1</v>
      </c>
      <c r="R469">
        <v>0</v>
      </c>
      <c r="S469">
        <v>0</v>
      </c>
      <c r="T469">
        <v>6</v>
      </c>
      <c r="U469">
        <v>63</v>
      </c>
      <c r="V469">
        <v>56</v>
      </c>
      <c r="W469">
        <v>292</v>
      </c>
      <c r="X469">
        <v>58</v>
      </c>
      <c r="Y469">
        <v>57</v>
      </c>
      <c r="AB469">
        <v>63.019</v>
      </c>
      <c r="AD469" t="s">
        <v>616</v>
      </c>
      <c r="AE469">
        <v>1</v>
      </c>
      <c r="AF469" t="s">
        <v>617</v>
      </c>
    </row>
    <row r="470" spans="1:32">
      <c r="A470">
        <v>317230</v>
      </c>
      <c r="B470">
        <v>5170</v>
      </c>
      <c r="C470" t="s">
        <v>123</v>
      </c>
      <c r="D470">
        <v>5193</v>
      </c>
      <c r="E470">
        <v>4016611246</v>
      </c>
      <c r="F470" t="s">
        <v>645</v>
      </c>
      <c r="G470">
        <v>1</v>
      </c>
      <c r="H470" t="s">
        <v>491</v>
      </c>
      <c r="I470" t="s">
        <v>128</v>
      </c>
      <c r="J470">
        <v>30</v>
      </c>
      <c r="K470">
        <v>10</v>
      </c>
      <c r="L470">
        <v>90</v>
      </c>
      <c r="M470">
        <v>9</v>
      </c>
      <c r="N470">
        <v>315</v>
      </c>
      <c r="O470" s="493">
        <v>45946.6543171296</v>
      </c>
      <c r="P470" s="493">
        <v>45946.6658912037</v>
      </c>
      <c r="Q470">
        <v>1</v>
      </c>
      <c r="R470">
        <v>0</v>
      </c>
      <c r="S470">
        <v>0</v>
      </c>
      <c r="T470">
        <v>6</v>
      </c>
      <c r="U470">
        <v>92</v>
      </c>
      <c r="V470">
        <v>38</v>
      </c>
      <c r="W470">
        <v>390</v>
      </c>
      <c r="X470">
        <v>39.5</v>
      </c>
      <c r="Y470">
        <v>53</v>
      </c>
      <c r="AB470">
        <v>45.781</v>
      </c>
      <c r="AD470" t="s">
        <v>646</v>
      </c>
      <c r="AE470">
        <v>1</v>
      </c>
      <c r="AF470" t="s">
        <v>647</v>
      </c>
    </row>
    <row r="471" spans="1:32">
      <c r="A471">
        <v>317231</v>
      </c>
      <c r="B471">
        <v>5170</v>
      </c>
      <c r="C471" t="s">
        <v>123</v>
      </c>
      <c r="D471">
        <v>5193</v>
      </c>
      <c r="E471">
        <v>4016611246</v>
      </c>
      <c r="F471" t="s">
        <v>645</v>
      </c>
      <c r="G471">
        <v>1</v>
      </c>
      <c r="H471" t="s">
        <v>491</v>
      </c>
      <c r="I471" t="s">
        <v>133</v>
      </c>
      <c r="J471">
        <v>31</v>
      </c>
      <c r="K471">
        <v>10</v>
      </c>
      <c r="L471">
        <v>90</v>
      </c>
      <c r="M471">
        <v>9</v>
      </c>
      <c r="N471">
        <v>315</v>
      </c>
      <c r="O471" s="493">
        <v>45946.6640393519</v>
      </c>
      <c r="P471" s="493">
        <v>45946.6708912037</v>
      </c>
      <c r="Q471">
        <v>1</v>
      </c>
      <c r="R471">
        <v>0</v>
      </c>
      <c r="S471">
        <v>0</v>
      </c>
      <c r="T471">
        <v>6</v>
      </c>
      <c r="U471">
        <v>65</v>
      </c>
      <c r="V471">
        <v>44</v>
      </c>
      <c r="W471">
        <v>176</v>
      </c>
      <c r="X471">
        <v>47</v>
      </c>
      <c r="Y471">
        <v>46</v>
      </c>
      <c r="AB471">
        <v>59.306</v>
      </c>
      <c r="AD471" t="s">
        <v>646</v>
      </c>
      <c r="AE471">
        <v>1</v>
      </c>
      <c r="AF471" t="s">
        <v>647</v>
      </c>
    </row>
    <row r="472" spans="1:32">
      <c r="A472">
        <v>317232</v>
      </c>
      <c r="B472">
        <v>5170</v>
      </c>
      <c r="C472" t="s">
        <v>123</v>
      </c>
      <c r="D472">
        <v>5193</v>
      </c>
      <c r="E472">
        <v>4016611246</v>
      </c>
      <c r="F472" t="s">
        <v>645</v>
      </c>
      <c r="G472">
        <v>1</v>
      </c>
      <c r="H472" t="s">
        <v>491</v>
      </c>
      <c r="I472" t="s">
        <v>141</v>
      </c>
      <c r="J472">
        <v>32</v>
      </c>
      <c r="K472">
        <v>10</v>
      </c>
      <c r="L472">
        <v>90</v>
      </c>
      <c r="M472">
        <v>9</v>
      </c>
      <c r="N472">
        <v>54</v>
      </c>
      <c r="O472" s="493">
        <v>45946.6663078704</v>
      </c>
      <c r="P472" s="493">
        <v>45946.672974537</v>
      </c>
      <c r="Q472">
        <v>1</v>
      </c>
      <c r="R472">
        <v>0</v>
      </c>
      <c r="S472">
        <v>0</v>
      </c>
      <c r="T472">
        <v>6</v>
      </c>
      <c r="U472">
        <v>55</v>
      </c>
      <c r="V472">
        <v>29</v>
      </c>
      <c r="W472">
        <v>109</v>
      </c>
      <c r="X472">
        <v>40.5</v>
      </c>
      <c r="Y472">
        <v>30</v>
      </c>
      <c r="AB472">
        <v>77.318</v>
      </c>
      <c r="AD472" t="s">
        <v>646</v>
      </c>
      <c r="AE472">
        <v>1</v>
      </c>
      <c r="AF472" t="s">
        <v>647</v>
      </c>
    </row>
    <row r="473" spans="1:32">
      <c r="A473">
        <v>317234</v>
      </c>
      <c r="B473">
        <v>5170</v>
      </c>
      <c r="C473" t="s">
        <v>123</v>
      </c>
      <c r="D473">
        <v>5194</v>
      </c>
      <c r="E473">
        <v>4016618460</v>
      </c>
      <c r="F473" t="s">
        <v>648</v>
      </c>
      <c r="G473">
        <v>1</v>
      </c>
      <c r="H473" t="s">
        <v>491</v>
      </c>
      <c r="I473" t="s">
        <v>133</v>
      </c>
      <c r="J473">
        <v>31</v>
      </c>
      <c r="K473">
        <v>180</v>
      </c>
      <c r="L473">
        <v>600</v>
      </c>
      <c r="M473">
        <v>3</v>
      </c>
      <c r="N473">
        <v>330</v>
      </c>
      <c r="O473" s="493">
        <v>45946.6816087963</v>
      </c>
      <c r="P473" s="493">
        <v>45946.7976388889</v>
      </c>
      <c r="Q473">
        <v>1</v>
      </c>
      <c r="R473">
        <v>0</v>
      </c>
      <c r="S473">
        <v>0</v>
      </c>
      <c r="T473">
        <v>6</v>
      </c>
      <c r="U473">
        <v>50</v>
      </c>
      <c r="V473">
        <v>45</v>
      </c>
      <c r="W473">
        <v>233</v>
      </c>
      <c r="X473">
        <v>48</v>
      </c>
      <c r="Y473">
        <v>47</v>
      </c>
      <c r="AB473">
        <v>68.694</v>
      </c>
      <c r="AD473" t="s">
        <v>649</v>
      </c>
      <c r="AE473">
        <v>1</v>
      </c>
      <c r="AF473" t="s">
        <v>620</v>
      </c>
    </row>
    <row r="474" spans="1:32">
      <c r="A474">
        <v>317233</v>
      </c>
      <c r="B474">
        <v>5170</v>
      </c>
      <c r="C474" t="s">
        <v>123</v>
      </c>
      <c r="D474">
        <v>5194</v>
      </c>
      <c r="E474">
        <v>4016618460</v>
      </c>
      <c r="F474" t="s">
        <v>648</v>
      </c>
      <c r="G474">
        <v>1</v>
      </c>
      <c r="H474" t="s">
        <v>491</v>
      </c>
      <c r="I474" t="s">
        <v>128</v>
      </c>
      <c r="J474">
        <v>30</v>
      </c>
      <c r="K474">
        <v>180</v>
      </c>
      <c r="L474">
        <v>600</v>
      </c>
      <c r="M474">
        <v>3</v>
      </c>
      <c r="N474">
        <v>372</v>
      </c>
      <c r="O474" s="493">
        <v>45946.673900463</v>
      </c>
      <c r="P474" s="493">
        <v>45946.7969097222</v>
      </c>
      <c r="Q474">
        <v>1</v>
      </c>
      <c r="R474">
        <v>0</v>
      </c>
      <c r="S474">
        <v>0</v>
      </c>
      <c r="T474">
        <v>6</v>
      </c>
      <c r="U474">
        <v>53</v>
      </c>
      <c r="V474">
        <v>48</v>
      </c>
      <c r="W474">
        <v>177</v>
      </c>
      <c r="X474">
        <v>50</v>
      </c>
      <c r="Y474">
        <v>45</v>
      </c>
      <c r="AB474">
        <v>75.268</v>
      </c>
      <c r="AD474" t="s">
        <v>649</v>
      </c>
      <c r="AE474">
        <v>1</v>
      </c>
      <c r="AF474" t="s">
        <v>620</v>
      </c>
    </row>
    <row r="475" spans="1:32">
      <c r="A475">
        <v>317235</v>
      </c>
      <c r="B475">
        <v>5170</v>
      </c>
      <c r="C475" t="s">
        <v>123</v>
      </c>
      <c r="D475">
        <v>5194</v>
      </c>
      <c r="E475">
        <v>4016618460</v>
      </c>
      <c r="F475" t="s">
        <v>648</v>
      </c>
      <c r="G475">
        <v>1</v>
      </c>
      <c r="H475" t="s">
        <v>491</v>
      </c>
      <c r="I475" t="s">
        <v>141</v>
      </c>
      <c r="J475">
        <v>32</v>
      </c>
      <c r="K475">
        <v>180</v>
      </c>
      <c r="L475">
        <v>600</v>
      </c>
      <c r="M475">
        <v>3</v>
      </c>
      <c r="N475">
        <v>69</v>
      </c>
      <c r="O475" s="493">
        <v>45946.682962963</v>
      </c>
      <c r="P475" s="493">
        <v>45946.7984606481</v>
      </c>
      <c r="Q475">
        <v>1</v>
      </c>
      <c r="R475">
        <v>0</v>
      </c>
      <c r="S475">
        <v>0</v>
      </c>
      <c r="T475">
        <v>6</v>
      </c>
      <c r="U475">
        <v>46</v>
      </c>
      <c r="V475">
        <v>44</v>
      </c>
      <c r="W475">
        <v>66</v>
      </c>
      <c r="X475">
        <v>46</v>
      </c>
      <c r="Y475">
        <v>45</v>
      </c>
      <c r="AB475">
        <v>87.3</v>
      </c>
      <c r="AD475" t="s">
        <v>649</v>
      </c>
      <c r="AE475">
        <v>1</v>
      </c>
      <c r="AF475" t="s">
        <v>620</v>
      </c>
    </row>
    <row r="476" spans="1:32">
      <c r="A476">
        <v>317467</v>
      </c>
      <c r="B476">
        <v>5170</v>
      </c>
      <c r="C476" t="s">
        <v>123</v>
      </c>
      <c r="D476">
        <v>5194</v>
      </c>
      <c r="E476">
        <v>4016618460</v>
      </c>
      <c r="F476" t="s">
        <v>648</v>
      </c>
      <c r="G476">
        <v>1</v>
      </c>
      <c r="H476" t="s">
        <v>491</v>
      </c>
      <c r="I476" t="s">
        <v>141</v>
      </c>
      <c r="J476">
        <v>32</v>
      </c>
      <c r="K476">
        <v>20</v>
      </c>
      <c r="L476">
        <v>600</v>
      </c>
      <c r="M476">
        <v>3</v>
      </c>
      <c r="N476">
        <v>69</v>
      </c>
      <c r="O476" s="493">
        <v>45948.3121875</v>
      </c>
      <c r="P476" s="493">
        <v>45948.3238310185</v>
      </c>
      <c r="Q476">
        <v>1</v>
      </c>
      <c r="R476">
        <v>0</v>
      </c>
      <c r="S476">
        <v>0</v>
      </c>
      <c r="T476">
        <v>6</v>
      </c>
      <c r="U476">
        <v>45</v>
      </c>
      <c r="V476">
        <v>45</v>
      </c>
      <c r="W476">
        <v>46</v>
      </c>
      <c r="X476">
        <v>45</v>
      </c>
      <c r="Y476">
        <v>45</v>
      </c>
      <c r="AB476">
        <v>87.3</v>
      </c>
      <c r="AD476" t="s">
        <v>649</v>
      </c>
      <c r="AE476">
        <v>1</v>
      </c>
      <c r="AF476" t="s">
        <v>620</v>
      </c>
    </row>
    <row r="477" spans="1:32">
      <c r="A477">
        <v>317466</v>
      </c>
      <c r="B477">
        <v>5170</v>
      </c>
      <c r="C477" t="s">
        <v>123</v>
      </c>
      <c r="D477">
        <v>5194</v>
      </c>
      <c r="E477">
        <v>4016618460</v>
      </c>
      <c r="F477" t="s">
        <v>648</v>
      </c>
      <c r="G477">
        <v>1</v>
      </c>
      <c r="H477" t="s">
        <v>491</v>
      </c>
      <c r="I477" t="s">
        <v>133</v>
      </c>
      <c r="J477">
        <v>31</v>
      </c>
      <c r="K477">
        <v>20</v>
      </c>
      <c r="L477">
        <v>600</v>
      </c>
      <c r="M477">
        <v>3</v>
      </c>
      <c r="N477">
        <v>330</v>
      </c>
      <c r="O477" s="493">
        <v>45948.3111805556</v>
      </c>
      <c r="P477" s="493">
        <v>45948.3229861111</v>
      </c>
      <c r="Q477">
        <v>1</v>
      </c>
      <c r="R477">
        <v>0</v>
      </c>
      <c r="S477">
        <v>0</v>
      </c>
      <c r="T477">
        <v>6</v>
      </c>
      <c r="U477">
        <v>48</v>
      </c>
      <c r="V477">
        <v>47</v>
      </c>
      <c r="W477">
        <v>53</v>
      </c>
      <c r="X477">
        <v>48</v>
      </c>
      <c r="Y477">
        <v>47</v>
      </c>
      <c r="AB477">
        <v>68.694</v>
      </c>
      <c r="AD477" t="s">
        <v>649</v>
      </c>
      <c r="AE477">
        <v>1</v>
      </c>
      <c r="AF477" t="s">
        <v>620</v>
      </c>
    </row>
    <row r="478" spans="1:32">
      <c r="A478">
        <v>317465</v>
      </c>
      <c r="B478">
        <v>5170</v>
      </c>
      <c r="C478" t="s">
        <v>123</v>
      </c>
      <c r="D478">
        <v>5194</v>
      </c>
      <c r="E478">
        <v>4016618460</v>
      </c>
      <c r="F478" t="s">
        <v>648</v>
      </c>
      <c r="G478">
        <v>1</v>
      </c>
      <c r="H478" t="s">
        <v>491</v>
      </c>
      <c r="I478" t="s">
        <v>128</v>
      </c>
      <c r="J478">
        <v>30</v>
      </c>
      <c r="K478">
        <v>20</v>
      </c>
      <c r="L478">
        <v>600</v>
      </c>
      <c r="M478">
        <v>3</v>
      </c>
      <c r="N478">
        <v>372</v>
      </c>
      <c r="O478" s="493">
        <v>45948.3102546296</v>
      </c>
      <c r="P478" s="493">
        <v>45948.3222569444</v>
      </c>
      <c r="Q478">
        <v>1</v>
      </c>
      <c r="R478">
        <v>0</v>
      </c>
      <c r="S478">
        <v>0</v>
      </c>
      <c r="T478">
        <v>6</v>
      </c>
      <c r="U478">
        <v>51</v>
      </c>
      <c r="V478">
        <v>49</v>
      </c>
      <c r="W478">
        <v>54</v>
      </c>
      <c r="X478">
        <v>50</v>
      </c>
      <c r="Y478">
        <v>45</v>
      </c>
      <c r="AB478">
        <v>75.268</v>
      </c>
      <c r="AD478" t="s">
        <v>649</v>
      </c>
      <c r="AE478">
        <v>1</v>
      </c>
      <c r="AF478" t="s">
        <v>620</v>
      </c>
    </row>
    <row r="479" spans="1:32">
      <c r="A479">
        <v>317468</v>
      </c>
      <c r="B479">
        <v>5170</v>
      </c>
      <c r="C479" t="s">
        <v>123</v>
      </c>
      <c r="D479">
        <v>5195</v>
      </c>
      <c r="E479">
        <v>4016611246</v>
      </c>
      <c r="F479" t="s">
        <v>645</v>
      </c>
      <c r="G479">
        <v>1</v>
      </c>
      <c r="H479" t="s">
        <v>494</v>
      </c>
      <c r="I479" t="s">
        <v>128</v>
      </c>
      <c r="J479">
        <v>30</v>
      </c>
      <c r="K479">
        <v>10</v>
      </c>
      <c r="L479">
        <v>90</v>
      </c>
      <c r="M479">
        <v>9</v>
      </c>
      <c r="N479">
        <v>225</v>
      </c>
      <c r="O479" s="493">
        <v>45948.3307407407</v>
      </c>
      <c r="P479" s="493">
        <v>45948.3367361111</v>
      </c>
      <c r="Q479">
        <v>1</v>
      </c>
      <c r="R479">
        <v>0</v>
      </c>
      <c r="S479">
        <v>0</v>
      </c>
      <c r="T479">
        <v>6</v>
      </c>
      <c r="U479">
        <v>50</v>
      </c>
      <c r="V479">
        <v>40</v>
      </c>
      <c r="W479">
        <v>124</v>
      </c>
      <c r="X479">
        <v>42</v>
      </c>
      <c r="Y479">
        <v>42</v>
      </c>
      <c r="AB479">
        <v>44.141</v>
      </c>
      <c r="AD479" t="s">
        <v>646</v>
      </c>
      <c r="AE479">
        <v>1</v>
      </c>
      <c r="AF479" t="s">
        <v>647</v>
      </c>
    </row>
    <row r="480" spans="1:32">
      <c r="A480">
        <v>317469</v>
      </c>
      <c r="B480">
        <v>5170</v>
      </c>
      <c r="C480" t="s">
        <v>123</v>
      </c>
      <c r="D480">
        <v>5195</v>
      </c>
      <c r="E480">
        <v>4016611246</v>
      </c>
      <c r="F480" t="s">
        <v>645</v>
      </c>
      <c r="G480">
        <v>1</v>
      </c>
      <c r="H480" t="s">
        <v>494</v>
      </c>
      <c r="I480" t="s">
        <v>133</v>
      </c>
      <c r="J480">
        <v>31</v>
      </c>
      <c r="K480">
        <v>10</v>
      </c>
      <c r="L480">
        <v>90</v>
      </c>
      <c r="M480">
        <v>9</v>
      </c>
      <c r="N480">
        <v>225</v>
      </c>
      <c r="O480" s="493">
        <v>45948.3329166667</v>
      </c>
      <c r="P480" s="493">
        <v>45948.3400115741</v>
      </c>
      <c r="Q480">
        <v>1</v>
      </c>
      <c r="R480">
        <v>0</v>
      </c>
      <c r="S480">
        <v>0</v>
      </c>
      <c r="T480">
        <v>6</v>
      </c>
      <c r="U480">
        <v>63</v>
      </c>
      <c r="V480">
        <v>47</v>
      </c>
      <c r="W480">
        <v>159</v>
      </c>
      <c r="X480">
        <v>48</v>
      </c>
      <c r="Y480">
        <v>48</v>
      </c>
      <c r="AB480">
        <v>38.072</v>
      </c>
      <c r="AD480" t="s">
        <v>646</v>
      </c>
      <c r="AE480">
        <v>1</v>
      </c>
      <c r="AF480" t="s">
        <v>647</v>
      </c>
    </row>
    <row r="481" spans="1:32">
      <c r="A481">
        <v>317470</v>
      </c>
      <c r="B481">
        <v>5170</v>
      </c>
      <c r="C481" t="s">
        <v>123</v>
      </c>
      <c r="D481">
        <v>5195</v>
      </c>
      <c r="E481">
        <v>4016611246</v>
      </c>
      <c r="F481" t="s">
        <v>645</v>
      </c>
      <c r="G481">
        <v>1</v>
      </c>
      <c r="H481" t="s">
        <v>494</v>
      </c>
      <c r="I481" t="s">
        <v>141</v>
      </c>
      <c r="J481">
        <v>32</v>
      </c>
      <c r="K481">
        <v>10</v>
      </c>
      <c r="L481">
        <v>90</v>
      </c>
      <c r="M481">
        <v>9</v>
      </c>
      <c r="N481">
        <v>45</v>
      </c>
      <c r="O481" s="493">
        <v>45948.3348611111</v>
      </c>
      <c r="P481" s="493">
        <v>45948.3406828704</v>
      </c>
      <c r="Q481">
        <v>1</v>
      </c>
      <c r="R481">
        <v>0</v>
      </c>
      <c r="S481">
        <v>0</v>
      </c>
      <c r="T481">
        <v>6</v>
      </c>
      <c r="U481">
        <v>35</v>
      </c>
      <c r="V481">
        <v>33</v>
      </c>
      <c r="W481">
        <v>50</v>
      </c>
      <c r="X481">
        <v>33</v>
      </c>
      <c r="Y481">
        <v>36</v>
      </c>
      <c r="AB481">
        <v>71.516</v>
      </c>
      <c r="AD481" t="s">
        <v>646</v>
      </c>
      <c r="AE481">
        <v>1</v>
      </c>
      <c r="AF481" t="s">
        <v>647</v>
      </c>
    </row>
    <row r="482" spans="1:32">
      <c r="A482">
        <v>317472</v>
      </c>
      <c r="B482">
        <v>5170</v>
      </c>
      <c r="C482" t="s">
        <v>123</v>
      </c>
      <c r="D482">
        <v>5196</v>
      </c>
      <c r="E482">
        <v>4016618460</v>
      </c>
      <c r="F482" t="s">
        <v>648</v>
      </c>
      <c r="G482">
        <v>1</v>
      </c>
      <c r="H482" t="s">
        <v>494</v>
      </c>
      <c r="I482" t="s">
        <v>133</v>
      </c>
      <c r="J482">
        <v>31</v>
      </c>
      <c r="K482">
        <v>200</v>
      </c>
      <c r="L482">
        <v>600</v>
      </c>
      <c r="M482">
        <v>3</v>
      </c>
      <c r="N482">
        <v>237</v>
      </c>
      <c r="O482" s="493">
        <v>45948.3487384259</v>
      </c>
      <c r="P482" s="493">
        <v>45948.4933449074</v>
      </c>
      <c r="Q482">
        <v>1</v>
      </c>
      <c r="R482">
        <v>0</v>
      </c>
      <c r="S482">
        <v>0</v>
      </c>
      <c r="T482">
        <v>6</v>
      </c>
      <c r="U482">
        <v>51</v>
      </c>
      <c r="V482">
        <v>44</v>
      </c>
      <c r="W482">
        <v>282</v>
      </c>
      <c r="X482">
        <v>45</v>
      </c>
      <c r="Y482">
        <v>48</v>
      </c>
      <c r="AB482">
        <v>43.774</v>
      </c>
      <c r="AD482" t="s">
        <v>649</v>
      </c>
      <c r="AE482">
        <v>1</v>
      </c>
      <c r="AF482" t="s">
        <v>620</v>
      </c>
    </row>
    <row r="483" spans="1:32">
      <c r="A483">
        <v>317471</v>
      </c>
      <c r="B483">
        <v>5170</v>
      </c>
      <c r="C483" t="s">
        <v>123</v>
      </c>
      <c r="D483">
        <v>5196</v>
      </c>
      <c r="E483">
        <v>4016618460</v>
      </c>
      <c r="F483" t="s">
        <v>648</v>
      </c>
      <c r="G483">
        <v>1</v>
      </c>
      <c r="H483" t="s">
        <v>494</v>
      </c>
      <c r="I483" t="s">
        <v>128</v>
      </c>
      <c r="J483">
        <v>30</v>
      </c>
      <c r="K483">
        <v>200</v>
      </c>
      <c r="L483">
        <v>600</v>
      </c>
      <c r="M483">
        <v>3</v>
      </c>
      <c r="N483">
        <v>237</v>
      </c>
      <c r="O483" s="493">
        <v>45948.3437268519</v>
      </c>
      <c r="P483" s="493">
        <v>45948.490474537</v>
      </c>
      <c r="Q483">
        <v>1</v>
      </c>
      <c r="R483">
        <v>0</v>
      </c>
      <c r="S483">
        <v>0</v>
      </c>
      <c r="T483">
        <v>6</v>
      </c>
      <c r="U483">
        <v>36</v>
      </c>
      <c r="V483">
        <v>33</v>
      </c>
      <c r="W483">
        <v>144</v>
      </c>
      <c r="X483">
        <v>34</v>
      </c>
      <c r="Y483">
        <v>28</v>
      </c>
      <c r="AB483">
        <v>41.802</v>
      </c>
      <c r="AD483" t="s">
        <v>649</v>
      </c>
      <c r="AE483">
        <v>1</v>
      </c>
      <c r="AF483" t="s">
        <v>620</v>
      </c>
    </row>
    <row r="484" spans="1:32">
      <c r="A484">
        <v>317473</v>
      </c>
      <c r="B484">
        <v>5170</v>
      </c>
      <c r="C484" t="s">
        <v>123</v>
      </c>
      <c r="D484">
        <v>5196</v>
      </c>
      <c r="E484">
        <v>4016618460</v>
      </c>
      <c r="F484" t="s">
        <v>648</v>
      </c>
      <c r="G484">
        <v>1</v>
      </c>
      <c r="H484" t="s">
        <v>494</v>
      </c>
      <c r="I484" t="s">
        <v>141</v>
      </c>
      <c r="J484">
        <v>32</v>
      </c>
      <c r="K484">
        <v>199</v>
      </c>
      <c r="L484">
        <v>600</v>
      </c>
      <c r="M484">
        <v>3</v>
      </c>
      <c r="N484">
        <v>66</v>
      </c>
      <c r="O484" s="493">
        <v>45948.3510532407</v>
      </c>
      <c r="P484" s="493">
        <v>45948.4990277778</v>
      </c>
      <c r="Q484">
        <v>1</v>
      </c>
      <c r="R484">
        <v>0</v>
      </c>
      <c r="S484">
        <v>0</v>
      </c>
      <c r="T484">
        <v>6</v>
      </c>
      <c r="U484">
        <v>46</v>
      </c>
      <c r="V484">
        <v>20</v>
      </c>
      <c r="W484">
        <v>239</v>
      </c>
      <c r="X484">
        <v>43</v>
      </c>
      <c r="Y484">
        <v>46</v>
      </c>
      <c r="AB484">
        <v>105.642</v>
      </c>
      <c r="AD484" t="s">
        <v>649</v>
      </c>
      <c r="AE484">
        <v>1</v>
      </c>
      <c r="AF484" t="s">
        <v>620</v>
      </c>
    </row>
    <row r="485" spans="1:32">
      <c r="A485">
        <v>317474</v>
      </c>
      <c r="B485">
        <v>5170</v>
      </c>
      <c r="C485" t="s">
        <v>123</v>
      </c>
      <c r="D485">
        <v>5197</v>
      </c>
      <c r="E485">
        <v>4016613716</v>
      </c>
      <c r="F485" t="s">
        <v>650</v>
      </c>
      <c r="G485">
        <v>1</v>
      </c>
      <c r="H485" t="s">
        <v>494</v>
      </c>
      <c r="I485" t="s">
        <v>128</v>
      </c>
      <c r="J485">
        <v>30</v>
      </c>
      <c r="K485">
        <v>2</v>
      </c>
      <c r="L485">
        <v>100</v>
      </c>
      <c r="M485">
        <v>2</v>
      </c>
      <c r="N485">
        <v>30</v>
      </c>
      <c r="O485" s="493">
        <v>45948.5230324074</v>
      </c>
      <c r="P485" s="493">
        <v>45948.5415393518</v>
      </c>
      <c r="Q485">
        <v>1</v>
      </c>
      <c r="R485">
        <v>0</v>
      </c>
      <c r="S485">
        <v>1</v>
      </c>
      <c r="T485">
        <v>6</v>
      </c>
      <c r="U485">
        <v>14</v>
      </c>
      <c r="V485">
        <v>10</v>
      </c>
      <c r="W485">
        <v>18</v>
      </c>
      <c r="X485">
        <v>14</v>
      </c>
      <c r="AB485">
        <v>7</v>
      </c>
      <c r="AD485" t="s">
        <v>651</v>
      </c>
      <c r="AE485">
        <v>1</v>
      </c>
      <c r="AF485" t="s">
        <v>639</v>
      </c>
    </row>
    <row r="486" spans="1:32">
      <c r="A486">
        <v>317475</v>
      </c>
      <c r="B486">
        <v>5170</v>
      </c>
      <c r="C486" t="s">
        <v>123</v>
      </c>
      <c r="D486">
        <v>5197</v>
      </c>
      <c r="E486">
        <v>4016613716</v>
      </c>
      <c r="F486" t="s">
        <v>650</v>
      </c>
      <c r="G486">
        <v>1</v>
      </c>
      <c r="H486" t="s">
        <v>494</v>
      </c>
      <c r="I486" t="s">
        <v>133</v>
      </c>
      <c r="J486">
        <v>31</v>
      </c>
      <c r="K486">
        <v>2</v>
      </c>
      <c r="L486">
        <v>100</v>
      </c>
      <c r="M486">
        <v>2</v>
      </c>
      <c r="N486">
        <v>18</v>
      </c>
      <c r="O486" s="493">
        <v>45948.5256597222</v>
      </c>
      <c r="P486" s="493">
        <v>45948.5458333333</v>
      </c>
      <c r="Q486">
        <v>1</v>
      </c>
      <c r="R486">
        <v>0</v>
      </c>
      <c r="S486">
        <v>1</v>
      </c>
      <c r="T486">
        <v>6</v>
      </c>
      <c r="U486">
        <v>57</v>
      </c>
      <c r="V486">
        <v>27</v>
      </c>
      <c r="W486">
        <v>87</v>
      </c>
      <c r="X486">
        <v>57</v>
      </c>
      <c r="AB486">
        <v>3.858</v>
      </c>
      <c r="AD486" t="s">
        <v>651</v>
      </c>
      <c r="AE486">
        <v>1</v>
      </c>
      <c r="AF486" t="s">
        <v>639</v>
      </c>
    </row>
    <row r="487" spans="1:32">
      <c r="A487">
        <v>317476</v>
      </c>
      <c r="B487">
        <v>5170</v>
      </c>
      <c r="C487" t="s">
        <v>123</v>
      </c>
      <c r="D487">
        <v>5197</v>
      </c>
      <c r="E487">
        <v>4016613716</v>
      </c>
      <c r="F487" t="s">
        <v>650</v>
      </c>
      <c r="G487">
        <v>1</v>
      </c>
      <c r="H487" t="s">
        <v>494</v>
      </c>
      <c r="I487" t="s">
        <v>141</v>
      </c>
      <c r="J487">
        <v>32</v>
      </c>
      <c r="K487">
        <v>50</v>
      </c>
      <c r="L487">
        <v>100</v>
      </c>
      <c r="M487">
        <v>2</v>
      </c>
      <c r="N487">
        <v>12</v>
      </c>
      <c r="O487" s="493">
        <v>45948.5327314815</v>
      </c>
      <c r="P487" s="493">
        <v>45948.5542013889</v>
      </c>
      <c r="Q487">
        <v>1</v>
      </c>
      <c r="R487">
        <v>0</v>
      </c>
      <c r="S487">
        <v>2</v>
      </c>
      <c r="T487">
        <v>6</v>
      </c>
      <c r="U487">
        <v>21</v>
      </c>
      <c r="V487">
        <v>20</v>
      </c>
      <c r="W487">
        <v>29</v>
      </c>
      <c r="X487">
        <v>21</v>
      </c>
      <c r="Z487">
        <v>21</v>
      </c>
      <c r="AB487">
        <v>22.087</v>
      </c>
      <c r="AD487" t="s">
        <v>651</v>
      </c>
      <c r="AE487">
        <v>1</v>
      </c>
      <c r="AF487" t="s">
        <v>639</v>
      </c>
    </row>
    <row r="488" spans="1:32">
      <c r="A488">
        <v>317477</v>
      </c>
      <c r="B488">
        <v>5170</v>
      </c>
      <c r="C488" t="s">
        <v>123</v>
      </c>
      <c r="D488">
        <v>5197</v>
      </c>
      <c r="E488">
        <v>4016613779</v>
      </c>
      <c r="F488" t="s">
        <v>652</v>
      </c>
      <c r="G488">
        <v>1</v>
      </c>
      <c r="H488" t="s">
        <v>494</v>
      </c>
      <c r="I488" t="s">
        <v>128</v>
      </c>
      <c r="J488">
        <v>30</v>
      </c>
      <c r="K488">
        <v>1</v>
      </c>
      <c r="L488">
        <v>48</v>
      </c>
      <c r="M488">
        <v>2</v>
      </c>
      <c r="N488">
        <v>30</v>
      </c>
      <c r="O488" s="493">
        <v>45948.4987847222</v>
      </c>
      <c r="P488" s="493">
        <v>45948.4987847222</v>
      </c>
      <c r="Q488">
        <v>1</v>
      </c>
      <c r="R488">
        <v>0</v>
      </c>
      <c r="S488">
        <v>1</v>
      </c>
      <c r="T488">
        <v>6</v>
      </c>
      <c r="U488">
        <v>21</v>
      </c>
      <c r="V488">
        <v>21</v>
      </c>
      <c r="W488">
        <v>21</v>
      </c>
      <c r="X488">
        <v>21</v>
      </c>
      <c r="AB488">
        <v>7</v>
      </c>
      <c r="AD488" t="s">
        <v>653</v>
      </c>
      <c r="AE488">
        <v>1</v>
      </c>
      <c r="AF488" t="s">
        <v>639</v>
      </c>
    </row>
    <row r="489" spans="1:32">
      <c r="A489">
        <v>317478</v>
      </c>
      <c r="B489">
        <v>5170</v>
      </c>
      <c r="C489" t="s">
        <v>123</v>
      </c>
      <c r="D489">
        <v>5197</v>
      </c>
      <c r="E489">
        <v>4016613779</v>
      </c>
      <c r="F489" t="s">
        <v>652</v>
      </c>
      <c r="G489">
        <v>1</v>
      </c>
      <c r="H489" t="s">
        <v>494</v>
      </c>
      <c r="I489" t="s">
        <v>133</v>
      </c>
      <c r="J489">
        <v>31</v>
      </c>
      <c r="K489">
        <v>1</v>
      </c>
      <c r="L489">
        <v>48</v>
      </c>
      <c r="M489">
        <v>2</v>
      </c>
      <c r="N489">
        <v>18</v>
      </c>
      <c r="O489" s="493">
        <v>45948.5004861111</v>
      </c>
      <c r="P489" s="493">
        <v>45948.5004861111</v>
      </c>
      <c r="Q489">
        <v>1</v>
      </c>
      <c r="R489">
        <v>0</v>
      </c>
      <c r="S489">
        <v>1</v>
      </c>
      <c r="T489">
        <v>6</v>
      </c>
      <c r="U489">
        <v>39</v>
      </c>
      <c r="V489">
        <v>39</v>
      </c>
      <c r="W489">
        <v>39</v>
      </c>
      <c r="X489">
        <v>39</v>
      </c>
      <c r="AB489">
        <v>3.858</v>
      </c>
      <c r="AD489" t="s">
        <v>653</v>
      </c>
      <c r="AE489">
        <v>1</v>
      </c>
      <c r="AF489" t="s">
        <v>639</v>
      </c>
    </row>
    <row r="490" spans="1:32">
      <c r="A490">
        <v>317479</v>
      </c>
      <c r="B490">
        <v>5170</v>
      </c>
      <c r="C490" t="s">
        <v>123</v>
      </c>
      <c r="D490">
        <v>5197</v>
      </c>
      <c r="E490">
        <v>4016613779</v>
      </c>
      <c r="F490" t="s">
        <v>652</v>
      </c>
      <c r="G490">
        <v>1</v>
      </c>
      <c r="H490" t="s">
        <v>494</v>
      </c>
      <c r="I490" t="s">
        <v>141</v>
      </c>
      <c r="J490">
        <v>32</v>
      </c>
      <c r="K490">
        <v>24</v>
      </c>
      <c r="L490">
        <v>48</v>
      </c>
      <c r="M490">
        <v>2</v>
      </c>
      <c r="N490">
        <v>12</v>
      </c>
      <c r="O490" s="493">
        <v>45948.5132523148</v>
      </c>
      <c r="P490" s="493">
        <v>45948.5292824074</v>
      </c>
      <c r="Q490">
        <v>1</v>
      </c>
      <c r="R490">
        <v>0</v>
      </c>
      <c r="S490">
        <v>2</v>
      </c>
      <c r="T490">
        <v>6</v>
      </c>
      <c r="U490">
        <v>63</v>
      </c>
      <c r="V490">
        <v>21</v>
      </c>
      <c r="W490">
        <v>555</v>
      </c>
      <c r="X490">
        <v>21</v>
      </c>
      <c r="Z490">
        <v>21</v>
      </c>
      <c r="AB490">
        <v>22.087</v>
      </c>
      <c r="AD490" t="s">
        <v>653</v>
      </c>
      <c r="AE490">
        <v>1</v>
      </c>
      <c r="AF490" t="s">
        <v>639</v>
      </c>
    </row>
    <row r="491" spans="1:32">
      <c r="A491">
        <v>317480</v>
      </c>
      <c r="B491">
        <v>5170</v>
      </c>
      <c r="C491" t="s">
        <v>123</v>
      </c>
      <c r="D491">
        <v>5198</v>
      </c>
      <c r="E491">
        <v>4016596147</v>
      </c>
      <c r="F491">
        <v>93431201</v>
      </c>
      <c r="G491" t="s">
        <v>654</v>
      </c>
      <c r="H491" t="s">
        <v>494</v>
      </c>
      <c r="I491" t="s">
        <v>128</v>
      </c>
      <c r="J491">
        <v>30</v>
      </c>
      <c r="K491">
        <v>50</v>
      </c>
      <c r="L491">
        <v>450</v>
      </c>
      <c r="M491">
        <v>9</v>
      </c>
      <c r="N491">
        <v>297</v>
      </c>
      <c r="O491" s="493">
        <v>45948.5586921296</v>
      </c>
      <c r="P491" s="493">
        <v>45948.5863657407</v>
      </c>
      <c r="Q491">
        <v>1</v>
      </c>
      <c r="R491">
        <v>0</v>
      </c>
      <c r="S491">
        <v>0</v>
      </c>
      <c r="T491">
        <v>6</v>
      </c>
      <c r="U491">
        <v>42</v>
      </c>
      <c r="V491">
        <v>40</v>
      </c>
      <c r="W491">
        <v>59</v>
      </c>
      <c r="X491">
        <v>42</v>
      </c>
      <c r="Y491">
        <v>35</v>
      </c>
      <c r="AB491">
        <v>51.689</v>
      </c>
      <c r="AD491">
        <v>93431201</v>
      </c>
      <c r="AE491" t="s">
        <v>654</v>
      </c>
      <c r="AF491">
        <v>93431291</v>
      </c>
    </row>
    <row r="492" spans="1:32">
      <c r="A492">
        <v>317481</v>
      </c>
      <c r="B492">
        <v>5170</v>
      </c>
      <c r="C492" t="s">
        <v>123</v>
      </c>
      <c r="D492">
        <v>5198</v>
      </c>
      <c r="E492">
        <v>4016596147</v>
      </c>
      <c r="F492">
        <v>93431201</v>
      </c>
      <c r="G492" t="s">
        <v>654</v>
      </c>
      <c r="H492" t="s">
        <v>494</v>
      </c>
      <c r="I492" t="s">
        <v>133</v>
      </c>
      <c r="J492">
        <v>31</v>
      </c>
      <c r="K492">
        <v>50</v>
      </c>
      <c r="L492">
        <v>450</v>
      </c>
      <c r="M492">
        <v>9</v>
      </c>
      <c r="N492">
        <v>243</v>
      </c>
      <c r="O492" s="493">
        <v>45948.5607986111</v>
      </c>
      <c r="P492" s="493">
        <v>45948.5888425926</v>
      </c>
      <c r="Q492">
        <v>1</v>
      </c>
      <c r="R492">
        <v>0</v>
      </c>
      <c r="S492">
        <v>0</v>
      </c>
      <c r="T492">
        <v>6</v>
      </c>
      <c r="U492">
        <v>44</v>
      </c>
      <c r="V492">
        <v>38</v>
      </c>
      <c r="W492">
        <v>140</v>
      </c>
      <c r="X492">
        <v>41</v>
      </c>
      <c r="Y492">
        <v>50</v>
      </c>
      <c r="AB492">
        <v>41.272</v>
      </c>
      <c r="AD492">
        <v>93431201</v>
      </c>
      <c r="AE492" t="s">
        <v>654</v>
      </c>
      <c r="AF492">
        <v>93431291</v>
      </c>
    </row>
    <row r="493" spans="1:32">
      <c r="A493">
        <v>317482</v>
      </c>
      <c r="B493">
        <v>5170</v>
      </c>
      <c r="C493" t="s">
        <v>123</v>
      </c>
      <c r="D493">
        <v>5198</v>
      </c>
      <c r="E493">
        <v>4016596147</v>
      </c>
      <c r="F493">
        <v>93431201</v>
      </c>
      <c r="G493" t="s">
        <v>654</v>
      </c>
      <c r="H493" t="s">
        <v>494</v>
      </c>
      <c r="I493" t="s">
        <v>141</v>
      </c>
      <c r="J493">
        <v>32</v>
      </c>
      <c r="K493">
        <v>50</v>
      </c>
      <c r="L493">
        <v>450</v>
      </c>
      <c r="M493">
        <v>9</v>
      </c>
      <c r="N493">
        <v>72</v>
      </c>
      <c r="O493" s="493">
        <v>45948.5622916667</v>
      </c>
      <c r="P493" s="493">
        <v>45948.5906828704</v>
      </c>
      <c r="Q493">
        <v>1</v>
      </c>
      <c r="R493">
        <v>0</v>
      </c>
      <c r="S493">
        <v>0</v>
      </c>
      <c r="T493">
        <v>6</v>
      </c>
      <c r="U493">
        <v>41</v>
      </c>
      <c r="V493">
        <v>39</v>
      </c>
      <c r="W493">
        <v>74</v>
      </c>
      <c r="X493">
        <v>40</v>
      </c>
      <c r="Y493">
        <v>35</v>
      </c>
      <c r="AB493">
        <v>117.897</v>
      </c>
      <c r="AD493">
        <v>93431201</v>
      </c>
      <c r="AE493" t="s">
        <v>654</v>
      </c>
      <c r="AF493">
        <v>93431291</v>
      </c>
    </row>
    <row r="494" spans="1:32">
      <c r="A494">
        <v>317483</v>
      </c>
      <c r="B494">
        <v>5170</v>
      </c>
      <c r="C494" t="s">
        <v>123</v>
      </c>
      <c r="D494">
        <v>5199</v>
      </c>
      <c r="E494">
        <v>4016577735</v>
      </c>
      <c r="F494" t="s">
        <v>621</v>
      </c>
      <c r="G494">
        <v>1</v>
      </c>
      <c r="H494" t="s">
        <v>491</v>
      </c>
      <c r="I494" t="s">
        <v>128</v>
      </c>
      <c r="J494">
        <v>30</v>
      </c>
      <c r="K494">
        <v>121</v>
      </c>
      <c r="L494">
        <v>1080</v>
      </c>
      <c r="M494">
        <v>9</v>
      </c>
      <c r="N494">
        <v>315</v>
      </c>
      <c r="O494" s="493">
        <v>45948.6154976852</v>
      </c>
      <c r="P494" s="493">
        <v>45948.7005324074</v>
      </c>
      <c r="Q494">
        <v>1</v>
      </c>
      <c r="R494">
        <v>0</v>
      </c>
      <c r="S494">
        <v>0</v>
      </c>
      <c r="T494">
        <v>6</v>
      </c>
      <c r="U494">
        <v>41</v>
      </c>
      <c r="V494">
        <v>14</v>
      </c>
      <c r="W494">
        <v>88</v>
      </c>
      <c r="X494">
        <v>40</v>
      </c>
      <c r="Y494">
        <v>45</v>
      </c>
      <c r="AB494">
        <v>64.273</v>
      </c>
      <c r="AD494" t="s">
        <v>622</v>
      </c>
      <c r="AE494">
        <v>1</v>
      </c>
      <c r="AF494" t="s">
        <v>623</v>
      </c>
    </row>
    <row r="495" spans="1:32">
      <c r="A495">
        <v>317484</v>
      </c>
      <c r="B495">
        <v>5170</v>
      </c>
      <c r="C495" t="s">
        <v>123</v>
      </c>
      <c r="D495">
        <v>5199</v>
      </c>
      <c r="E495">
        <v>4016577735</v>
      </c>
      <c r="F495" t="s">
        <v>621</v>
      </c>
      <c r="G495">
        <v>1</v>
      </c>
      <c r="H495" t="s">
        <v>491</v>
      </c>
      <c r="I495" t="s">
        <v>133</v>
      </c>
      <c r="J495">
        <v>31</v>
      </c>
      <c r="K495">
        <v>120</v>
      </c>
      <c r="L495">
        <v>1080</v>
      </c>
      <c r="M495">
        <v>9</v>
      </c>
      <c r="N495">
        <v>324</v>
      </c>
      <c r="O495" s="493">
        <v>45948.6196643518</v>
      </c>
      <c r="P495" s="493">
        <v>45948.7067824074</v>
      </c>
      <c r="Q495">
        <v>1</v>
      </c>
      <c r="R495">
        <v>0</v>
      </c>
      <c r="S495">
        <v>0</v>
      </c>
      <c r="T495">
        <v>6</v>
      </c>
      <c r="U495">
        <v>57</v>
      </c>
      <c r="V495">
        <v>48</v>
      </c>
      <c r="W495">
        <v>136</v>
      </c>
      <c r="X495">
        <v>51</v>
      </c>
      <c r="Y495">
        <v>61</v>
      </c>
      <c r="AB495">
        <v>58.594</v>
      </c>
      <c r="AD495" t="s">
        <v>622</v>
      </c>
      <c r="AE495">
        <v>1</v>
      </c>
      <c r="AF495" t="s">
        <v>623</v>
      </c>
    </row>
    <row r="496" spans="1:32">
      <c r="A496">
        <v>317485</v>
      </c>
      <c r="B496">
        <v>5170</v>
      </c>
      <c r="C496" t="s">
        <v>123</v>
      </c>
      <c r="D496">
        <v>5199</v>
      </c>
      <c r="E496">
        <v>4016577735</v>
      </c>
      <c r="F496" t="s">
        <v>621</v>
      </c>
      <c r="G496">
        <v>1</v>
      </c>
      <c r="H496" t="s">
        <v>491</v>
      </c>
      <c r="I496" t="s">
        <v>141</v>
      </c>
      <c r="J496">
        <v>32</v>
      </c>
      <c r="K496">
        <v>120</v>
      </c>
      <c r="L496">
        <v>1080</v>
      </c>
      <c r="M496">
        <v>9</v>
      </c>
      <c r="N496">
        <v>63</v>
      </c>
      <c r="O496" s="493">
        <v>45948.6208564815</v>
      </c>
      <c r="P496" s="493">
        <v>45948.7076041667</v>
      </c>
      <c r="Q496">
        <v>1</v>
      </c>
      <c r="R496">
        <v>0</v>
      </c>
      <c r="S496">
        <v>0</v>
      </c>
      <c r="T496">
        <v>6</v>
      </c>
      <c r="U496">
        <v>46</v>
      </c>
      <c r="V496">
        <v>46</v>
      </c>
      <c r="W496">
        <v>64</v>
      </c>
      <c r="X496">
        <v>46</v>
      </c>
      <c r="Y496">
        <v>36</v>
      </c>
      <c r="AB496">
        <v>81.854</v>
      </c>
      <c r="AD496" t="s">
        <v>622</v>
      </c>
      <c r="AE496">
        <v>1</v>
      </c>
      <c r="AF496" t="s">
        <v>623</v>
      </c>
    </row>
    <row r="497" spans="1:32">
      <c r="A497">
        <v>317486</v>
      </c>
      <c r="B497">
        <v>5170</v>
      </c>
      <c r="C497" t="s">
        <v>123</v>
      </c>
      <c r="D497">
        <v>5199</v>
      </c>
      <c r="E497">
        <v>4016611247</v>
      </c>
      <c r="F497" t="s">
        <v>621</v>
      </c>
      <c r="G497">
        <v>1</v>
      </c>
      <c r="H497" t="s">
        <v>491</v>
      </c>
      <c r="I497" t="s">
        <v>128</v>
      </c>
      <c r="J497">
        <v>30</v>
      </c>
      <c r="K497">
        <v>20</v>
      </c>
      <c r="L497">
        <v>180</v>
      </c>
      <c r="M497">
        <v>9</v>
      </c>
      <c r="N497">
        <v>315</v>
      </c>
      <c r="O497" s="493">
        <v>45948.596099537</v>
      </c>
      <c r="P497" s="493">
        <v>45948.6122337963</v>
      </c>
      <c r="Q497">
        <v>1</v>
      </c>
      <c r="R497">
        <v>0</v>
      </c>
      <c r="S497">
        <v>0</v>
      </c>
      <c r="T497">
        <v>6</v>
      </c>
      <c r="U497">
        <v>46</v>
      </c>
      <c r="V497">
        <v>39</v>
      </c>
      <c r="W497">
        <v>130</v>
      </c>
      <c r="X497">
        <v>40.5</v>
      </c>
      <c r="Y497">
        <v>45</v>
      </c>
      <c r="AB497">
        <v>64.273</v>
      </c>
      <c r="AD497" t="s">
        <v>655</v>
      </c>
      <c r="AE497">
        <v>1</v>
      </c>
      <c r="AF497" t="s">
        <v>623</v>
      </c>
    </row>
    <row r="498" spans="1:32">
      <c r="A498">
        <v>317487</v>
      </c>
      <c r="B498">
        <v>5170</v>
      </c>
      <c r="C498" t="s">
        <v>123</v>
      </c>
      <c r="D498">
        <v>5199</v>
      </c>
      <c r="E498">
        <v>4016611247</v>
      </c>
      <c r="F498" t="s">
        <v>621</v>
      </c>
      <c r="G498">
        <v>1</v>
      </c>
      <c r="H498" t="s">
        <v>491</v>
      </c>
      <c r="I498" t="s">
        <v>133</v>
      </c>
      <c r="J498">
        <v>31</v>
      </c>
      <c r="K498">
        <v>20</v>
      </c>
      <c r="L498">
        <v>180</v>
      </c>
      <c r="M498">
        <v>9</v>
      </c>
      <c r="N498">
        <v>324</v>
      </c>
      <c r="O498" s="493">
        <v>45948.5971180556</v>
      </c>
      <c r="P498" s="493">
        <v>45948.6156828704</v>
      </c>
      <c r="Q498">
        <v>1</v>
      </c>
      <c r="R498">
        <v>0</v>
      </c>
      <c r="S498">
        <v>0</v>
      </c>
      <c r="T498">
        <v>6</v>
      </c>
      <c r="U498">
        <v>71</v>
      </c>
      <c r="V498">
        <v>51</v>
      </c>
      <c r="W498">
        <v>224</v>
      </c>
      <c r="X498">
        <v>55</v>
      </c>
      <c r="Y498">
        <v>61</v>
      </c>
      <c r="AB498">
        <v>58.594</v>
      </c>
      <c r="AD498" t="s">
        <v>655</v>
      </c>
      <c r="AE498">
        <v>1</v>
      </c>
      <c r="AF498" t="s">
        <v>623</v>
      </c>
    </row>
    <row r="499" spans="1:32">
      <c r="A499">
        <v>317488</v>
      </c>
      <c r="B499">
        <v>5170</v>
      </c>
      <c r="C499" t="s">
        <v>123</v>
      </c>
      <c r="D499">
        <v>5199</v>
      </c>
      <c r="E499">
        <v>4016611247</v>
      </c>
      <c r="F499" t="s">
        <v>621</v>
      </c>
      <c r="G499">
        <v>1</v>
      </c>
      <c r="H499" t="s">
        <v>491</v>
      </c>
      <c r="I499" t="s">
        <v>141</v>
      </c>
      <c r="J499">
        <v>32</v>
      </c>
      <c r="K499">
        <v>20</v>
      </c>
      <c r="L499">
        <v>180</v>
      </c>
      <c r="M499">
        <v>9</v>
      </c>
      <c r="N499">
        <v>63</v>
      </c>
      <c r="O499" s="493">
        <v>45948.6020601852</v>
      </c>
      <c r="P499" s="493">
        <v>45948.6165162037</v>
      </c>
      <c r="Q499">
        <v>1</v>
      </c>
      <c r="R499">
        <v>0</v>
      </c>
      <c r="S499">
        <v>0</v>
      </c>
      <c r="T499">
        <v>6</v>
      </c>
      <c r="U499">
        <v>47</v>
      </c>
      <c r="V499">
        <v>46</v>
      </c>
      <c r="W499">
        <v>71</v>
      </c>
      <c r="X499">
        <v>46</v>
      </c>
      <c r="Y499">
        <v>36</v>
      </c>
      <c r="AB499">
        <v>81.854</v>
      </c>
      <c r="AD499" t="s">
        <v>655</v>
      </c>
      <c r="AE499">
        <v>1</v>
      </c>
      <c r="AF499" t="s">
        <v>623</v>
      </c>
    </row>
    <row r="500" spans="1:32">
      <c r="A500">
        <v>317489</v>
      </c>
      <c r="B500">
        <v>5170</v>
      </c>
      <c r="C500" t="s">
        <v>123</v>
      </c>
      <c r="D500">
        <v>5200</v>
      </c>
      <c r="E500">
        <v>4016577735</v>
      </c>
      <c r="F500" t="s">
        <v>621</v>
      </c>
      <c r="G500">
        <v>1</v>
      </c>
      <c r="H500" t="s">
        <v>494</v>
      </c>
      <c r="I500" t="s">
        <v>128</v>
      </c>
      <c r="J500">
        <v>30</v>
      </c>
      <c r="K500">
        <v>120</v>
      </c>
      <c r="L500">
        <v>1080</v>
      </c>
      <c r="M500">
        <v>9</v>
      </c>
      <c r="N500">
        <v>243</v>
      </c>
      <c r="O500" s="493">
        <v>45948.72625</v>
      </c>
      <c r="P500" s="493">
        <v>45948.7963310185</v>
      </c>
      <c r="Q500">
        <v>1</v>
      </c>
      <c r="R500">
        <v>0</v>
      </c>
      <c r="S500">
        <v>0</v>
      </c>
      <c r="T500">
        <v>6</v>
      </c>
      <c r="U500">
        <v>42</v>
      </c>
      <c r="V500">
        <v>40</v>
      </c>
      <c r="W500">
        <v>75</v>
      </c>
      <c r="X500">
        <v>42</v>
      </c>
      <c r="Y500">
        <v>46</v>
      </c>
      <c r="AB500">
        <v>48.649</v>
      </c>
      <c r="AD500" t="s">
        <v>622</v>
      </c>
      <c r="AE500">
        <v>1</v>
      </c>
      <c r="AF500" t="s">
        <v>623</v>
      </c>
    </row>
    <row r="501" spans="1:32">
      <c r="A501">
        <v>317490</v>
      </c>
      <c r="B501">
        <v>5170</v>
      </c>
      <c r="C501" t="s">
        <v>123</v>
      </c>
      <c r="D501">
        <v>5200</v>
      </c>
      <c r="E501">
        <v>4016577735</v>
      </c>
      <c r="F501" t="s">
        <v>621</v>
      </c>
      <c r="G501">
        <v>1</v>
      </c>
      <c r="H501" t="s">
        <v>494</v>
      </c>
      <c r="I501" t="s">
        <v>133</v>
      </c>
      <c r="J501">
        <v>31</v>
      </c>
      <c r="K501">
        <v>120</v>
      </c>
      <c r="L501">
        <v>1080</v>
      </c>
      <c r="M501">
        <v>9</v>
      </c>
      <c r="N501">
        <v>207</v>
      </c>
      <c r="O501" s="493">
        <v>45948.7311342593</v>
      </c>
      <c r="P501" s="493">
        <v>45948.8006597222</v>
      </c>
      <c r="Q501">
        <v>1</v>
      </c>
      <c r="R501">
        <v>0</v>
      </c>
      <c r="S501">
        <v>0</v>
      </c>
      <c r="T501">
        <v>6</v>
      </c>
      <c r="U501">
        <v>45</v>
      </c>
      <c r="V501">
        <v>34</v>
      </c>
      <c r="W501">
        <v>195</v>
      </c>
      <c r="X501">
        <v>38</v>
      </c>
      <c r="Y501">
        <v>41</v>
      </c>
      <c r="AB501">
        <v>36.881</v>
      </c>
      <c r="AD501" t="s">
        <v>622</v>
      </c>
      <c r="AE501">
        <v>1</v>
      </c>
      <c r="AF501" t="s">
        <v>623</v>
      </c>
    </row>
    <row r="502" spans="1:32">
      <c r="A502">
        <v>317491</v>
      </c>
      <c r="B502">
        <v>5170</v>
      </c>
      <c r="C502" t="s">
        <v>123</v>
      </c>
      <c r="D502">
        <v>5200</v>
      </c>
      <c r="E502">
        <v>4016577735</v>
      </c>
      <c r="F502" t="s">
        <v>621</v>
      </c>
      <c r="G502">
        <v>1</v>
      </c>
      <c r="H502" t="s">
        <v>494</v>
      </c>
      <c r="I502" t="s">
        <v>141</v>
      </c>
      <c r="J502">
        <v>32</v>
      </c>
      <c r="K502">
        <v>120</v>
      </c>
      <c r="L502">
        <v>1080</v>
      </c>
      <c r="M502">
        <v>9</v>
      </c>
      <c r="N502">
        <v>63</v>
      </c>
      <c r="O502" s="493">
        <v>45948.7326967593</v>
      </c>
      <c r="P502" s="493">
        <v>45948.8024884259</v>
      </c>
      <c r="Q502">
        <v>1</v>
      </c>
      <c r="R502">
        <v>0</v>
      </c>
      <c r="S502">
        <v>0</v>
      </c>
      <c r="T502">
        <v>6</v>
      </c>
      <c r="U502">
        <v>40</v>
      </c>
      <c r="V502">
        <v>33</v>
      </c>
      <c r="W502">
        <v>101</v>
      </c>
      <c r="X502">
        <v>40</v>
      </c>
      <c r="Y502">
        <v>48</v>
      </c>
      <c r="AB502">
        <v>93.48</v>
      </c>
      <c r="AD502" t="s">
        <v>622</v>
      </c>
      <c r="AE502">
        <v>1</v>
      </c>
      <c r="AF502" t="s">
        <v>623</v>
      </c>
    </row>
    <row r="503" spans="1:32">
      <c r="A503">
        <v>317492</v>
      </c>
      <c r="B503">
        <v>5170</v>
      </c>
      <c r="C503" t="s">
        <v>123</v>
      </c>
      <c r="D503">
        <v>5200</v>
      </c>
      <c r="E503">
        <v>4016611247</v>
      </c>
      <c r="F503" t="s">
        <v>621</v>
      </c>
      <c r="G503">
        <v>1</v>
      </c>
      <c r="H503" t="s">
        <v>494</v>
      </c>
      <c r="I503" t="s">
        <v>128</v>
      </c>
      <c r="J503">
        <v>30</v>
      </c>
      <c r="K503">
        <v>20</v>
      </c>
      <c r="L503">
        <v>180</v>
      </c>
      <c r="M503">
        <v>9</v>
      </c>
      <c r="N503">
        <v>243</v>
      </c>
      <c r="O503" s="493">
        <v>45948.7058564815</v>
      </c>
      <c r="P503" s="493">
        <v>45948.7217476852</v>
      </c>
      <c r="Q503">
        <v>1</v>
      </c>
      <c r="R503">
        <v>0</v>
      </c>
      <c r="S503">
        <v>0</v>
      </c>
      <c r="T503">
        <v>6</v>
      </c>
      <c r="U503">
        <v>43</v>
      </c>
      <c r="V503">
        <v>40</v>
      </c>
      <c r="W503">
        <v>62</v>
      </c>
      <c r="X503">
        <v>42</v>
      </c>
      <c r="Y503">
        <v>46</v>
      </c>
      <c r="AB503">
        <v>48.649</v>
      </c>
      <c r="AD503" t="s">
        <v>655</v>
      </c>
      <c r="AE503">
        <v>1</v>
      </c>
      <c r="AF503" t="s">
        <v>623</v>
      </c>
    </row>
    <row r="504" spans="1:32">
      <c r="A504">
        <v>317493</v>
      </c>
      <c r="B504">
        <v>5170</v>
      </c>
      <c r="C504" t="s">
        <v>123</v>
      </c>
      <c r="D504">
        <v>5200</v>
      </c>
      <c r="E504">
        <v>4016611247</v>
      </c>
      <c r="F504" t="s">
        <v>621</v>
      </c>
      <c r="G504">
        <v>1</v>
      </c>
      <c r="H504" t="s">
        <v>494</v>
      </c>
      <c r="I504" t="s">
        <v>133</v>
      </c>
      <c r="J504">
        <v>31</v>
      </c>
      <c r="K504">
        <v>20</v>
      </c>
      <c r="L504">
        <v>180</v>
      </c>
      <c r="M504">
        <v>9</v>
      </c>
      <c r="N504">
        <v>207</v>
      </c>
      <c r="O504" s="493">
        <v>45948.7129513889</v>
      </c>
      <c r="P504" s="493">
        <v>45948.725625</v>
      </c>
      <c r="Q504">
        <v>1</v>
      </c>
      <c r="R504">
        <v>0</v>
      </c>
      <c r="S504">
        <v>0</v>
      </c>
      <c r="T504">
        <v>6</v>
      </c>
      <c r="U504">
        <v>50</v>
      </c>
      <c r="V504">
        <v>35</v>
      </c>
      <c r="W504">
        <v>147</v>
      </c>
      <c r="X504">
        <v>37.5</v>
      </c>
      <c r="Y504">
        <v>41</v>
      </c>
      <c r="AB504">
        <v>36.881</v>
      </c>
      <c r="AD504" t="s">
        <v>655</v>
      </c>
      <c r="AE504">
        <v>1</v>
      </c>
      <c r="AF504" t="s">
        <v>623</v>
      </c>
    </row>
    <row r="505" spans="1:32">
      <c r="A505">
        <v>317494</v>
      </c>
      <c r="B505">
        <v>5170</v>
      </c>
      <c r="C505" t="s">
        <v>123</v>
      </c>
      <c r="D505">
        <v>5200</v>
      </c>
      <c r="E505">
        <v>4016611247</v>
      </c>
      <c r="F505" t="s">
        <v>621</v>
      </c>
      <c r="G505">
        <v>1</v>
      </c>
      <c r="H505" t="s">
        <v>494</v>
      </c>
      <c r="I505" t="s">
        <v>141</v>
      </c>
      <c r="J505">
        <v>32</v>
      </c>
      <c r="K505">
        <v>20</v>
      </c>
      <c r="L505">
        <v>180</v>
      </c>
      <c r="M505">
        <v>9</v>
      </c>
      <c r="N505">
        <v>63</v>
      </c>
      <c r="O505" s="493">
        <v>45948.7145949074</v>
      </c>
      <c r="P505" s="493">
        <v>45948.7270949074</v>
      </c>
      <c r="Q505">
        <v>1</v>
      </c>
      <c r="R505">
        <v>0</v>
      </c>
      <c r="S505">
        <v>0</v>
      </c>
      <c r="T505">
        <v>6</v>
      </c>
      <c r="U505">
        <v>45</v>
      </c>
      <c r="V505">
        <v>35</v>
      </c>
      <c r="W505">
        <v>125</v>
      </c>
      <c r="X505">
        <v>40</v>
      </c>
      <c r="Y505">
        <v>48</v>
      </c>
      <c r="AB505">
        <v>93.48</v>
      </c>
      <c r="AD505" t="s">
        <v>655</v>
      </c>
      <c r="AE505">
        <v>1</v>
      </c>
      <c r="AF505" t="s">
        <v>623</v>
      </c>
    </row>
    <row r="506" spans="1:32">
      <c r="A506">
        <v>317642</v>
      </c>
      <c r="B506">
        <v>5170</v>
      </c>
      <c r="C506" t="s">
        <v>123</v>
      </c>
      <c r="D506">
        <v>5201</v>
      </c>
      <c r="E506">
        <v>4016596147</v>
      </c>
      <c r="F506">
        <v>93431201</v>
      </c>
      <c r="G506" t="s">
        <v>654</v>
      </c>
      <c r="H506" t="s">
        <v>491</v>
      </c>
      <c r="I506" t="s">
        <v>128</v>
      </c>
      <c r="J506">
        <v>30</v>
      </c>
      <c r="K506">
        <v>10</v>
      </c>
      <c r="L506">
        <v>450</v>
      </c>
      <c r="M506">
        <v>9</v>
      </c>
      <c r="N506">
        <v>27</v>
      </c>
      <c r="O506" s="493">
        <v>45950.8138657407</v>
      </c>
      <c r="P506" s="493">
        <v>45950.8242361111</v>
      </c>
      <c r="Q506">
        <v>1</v>
      </c>
      <c r="R506">
        <v>0</v>
      </c>
      <c r="S506">
        <v>0</v>
      </c>
      <c r="T506">
        <v>6</v>
      </c>
      <c r="U506">
        <v>77</v>
      </c>
      <c r="V506">
        <v>14</v>
      </c>
      <c r="W506">
        <v>272</v>
      </c>
      <c r="X506">
        <v>53.5</v>
      </c>
      <c r="Y506">
        <v>15</v>
      </c>
      <c r="AB506">
        <v>8.073</v>
      </c>
      <c r="AD506">
        <v>93431201</v>
      </c>
      <c r="AE506" t="s">
        <v>654</v>
      </c>
      <c r="AF506">
        <v>93431291</v>
      </c>
    </row>
    <row r="507" spans="1:32">
      <c r="A507">
        <v>317644</v>
      </c>
      <c r="B507">
        <v>5170</v>
      </c>
      <c r="C507" t="s">
        <v>123</v>
      </c>
      <c r="D507">
        <v>5201</v>
      </c>
      <c r="E507">
        <v>4016596147</v>
      </c>
      <c r="F507">
        <v>93431201</v>
      </c>
      <c r="G507" t="s">
        <v>654</v>
      </c>
      <c r="H507" t="s">
        <v>491</v>
      </c>
      <c r="I507" t="s">
        <v>141</v>
      </c>
      <c r="J507">
        <v>32</v>
      </c>
      <c r="K507">
        <v>50</v>
      </c>
      <c r="L507">
        <v>450</v>
      </c>
      <c r="M507">
        <v>9</v>
      </c>
      <c r="N507">
        <v>18</v>
      </c>
      <c r="O507" s="493">
        <v>45950.8153819444</v>
      </c>
      <c r="P507" s="493">
        <v>45950.8421875</v>
      </c>
      <c r="Q507">
        <v>1</v>
      </c>
      <c r="R507">
        <v>0</v>
      </c>
      <c r="S507">
        <v>0</v>
      </c>
      <c r="T507">
        <v>6</v>
      </c>
      <c r="U507">
        <v>15</v>
      </c>
      <c r="V507">
        <v>14</v>
      </c>
      <c r="W507">
        <v>25</v>
      </c>
      <c r="X507">
        <v>15</v>
      </c>
      <c r="Y507">
        <v>15</v>
      </c>
      <c r="AB507">
        <v>39.935</v>
      </c>
      <c r="AD507">
        <v>93431201</v>
      </c>
      <c r="AE507" t="s">
        <v>654</v>
      </c>
      <c r="AF507">
        <v>93431291</v>
      </c>
    </row>
    <row r="508" spans="1:32">
      <c r="A508">
        <v>317643</v>
      </c>
      <c r="B508">
        <v>5170</v>
      </c>
      <c r="C508" t="s">
        <v>123</v>
      </c>
      <c r="D508">
        <v>5201</v>
      </c>
      <c r="E508">
        <v>4016596147</v>
      </c>
      <c r="F508">
        <v>93431201</v>
      </c>
      <c r="G508" t="s">
        <v>654</v>
      </c>
      <c r="H508" t="s">
        <v>491</v>
      </c>
      <c r="I508" t="s">
        <v>133</v>
      </c>
      <c r="J508">
        <v>31</v>
      </c>
      <c r="K508">
        <v>50</v>
      </c>
      <c r="L508">
        <v>450</v>
      </c>
      <c r="M508">
        <v>9</v>
      </c>
      <c r="N508">
        <v>72</v>
      </c>
      <c r="O508" s="493">
        <v>45950.8147916667</v>
      </c>
      <c r="P508" s="493">
        <v>45950.8406481482</v>
      </c>
      <c r="Q508">
        <v>1</v>
      </c>
      <c r="R508">
        <v>0</v>
      </c>
      <c r="S508">
        <v>0</v>
      </c>
      <c r="T508">
        <v>6</v>
      </c>
      <c r="U508">
        <v>16</v>
      </c>
      <c r="V508">
        <v>10</v>
      </c>
      <c r="W508">
        <v>62</v>
      </c>
      <c r="X508">
        <v>15</v>
      </c>
      <c r="Y508">
        <v>15</v>
      </c>
      <c r="AB508">
        <v>12.523</v>
      </c>
      <c r="AD508">
        <v>93431201</v>
      </c>
      <c r="AE508" t="s">
        <v>654</v>
      </c>
      <c r="AF508">
        <v>93431291</v>
      </c>
    </row>
    <row r="509" spans="1:32">
      <c r="A509">
        <v>317645</v>
      </c>
      <c r="B509">
        <v>5170</v>
      </c>
      <c r="C509" t="s">
        <v>123</v>
      </c>
      <c r="D509">
        <v>5202</v>
      </c>
      <c r="E509">
        <v>4016613716</v>
      </c>
      <c r="F509" t="s">
        <v>650</v>
      </c>
      <c r="G509">
        <v>1</v>
      </c>
      <c r="H509" t="s">
        <v>491</v>
      </c>
      <c r="I509" t="s">
        <v>128</v>
      </c>
      <c r="J509">
        <v>30</v>
      </c>
      <c r="K509">
        <v>50</v>
      </c>
      <c r="L509">
        <v>100</v>
      </c>
      <c r="M509">
        <v>2</v>
      </c>
      <c r="N509">
        <v>70</v>
      </c>
      <c r="O509" s="493">
        <v>45950.8575462963</v>
      </c>
      <c r="P509" s="493">
        <v>45950.8742476852</v>
      </c>
      <c r="Q509">
        <v>1</v>
      </c>
      <c r="R509">
        <v>0</v>
      </c>
      <c r="S509">
        <v>2</v>
      </c>
      <c r="T509">
        <v>6</v>
      </c>
      <c r="U509">
        <v>12</v>
      </c>
      <c r="V509">
        <v>10</v>
      </c>
      <c r="W509">
        <v>23</v>
      </c>
      <c r="X509">
        <v>11</v>
      </c>
      <c r="Z509">
        <v>11</v>
      </c>
      <c r="AB509">
        <v>14.248</v>
      </c>
      <c r="AD509" t="s">
        <v>651</v>
      </c>
      <c r="AE509">
        <v>1</v>
      </c>
      <c r="AF509" t="s">
        <v>639</v>
      </c>
    </row>
    <row r="510" spans="1:32">
      <c r="A510">
        <v>317646</v>
      </c>
      <c r="B510">
        <v>5170</v>
      </c>
      <c r="C510" t="s">
        <v>123</v>
      </c>
      <c r="D510">
        <v>5202</v>
      </c>
      <c r="E510">
        <v>4016613716</v>
      </c>
      <c r="F510" t="s">
        <v>650</v>
      </c>
      <c r="G510">
        <v>1</v>
      </c>
      <c r="H510" t="s">
        <v>491</v>
      </c>
      <c r="I510" t="s">
        <v>133</v>
      </c>
      <c r="J510">
        <v>31</v>
      </c>
      <c r="K510">
        <v>50</v>
      </c>
      <c r="L510">
        <v>100</v>
      </c>
      <c r="M510">
        <v>2</v>
      </c>
      <c r="N510">
        <v>72</v>
      </c>
      <c r="O510" s="493">
        <v>45950.858587963</v>
      </c>
      <c r="P510" s="493">
        <v>45950.8753935185</v>
      </c>
      <c r="Q510">
        <v>1</v>
      </c>
      <c r="R510">
        <v>0</v>
      </c>
      <c r="S510">
        <v>2</v>
      </c>
      <c r="T510">
        <v>6</v>
      </c>
      <c r="U510">
        <v>15</v>
      </c>
      <c r="V510">
        <v>11</v>
      </c>
      <c r="W510">
        <v>24</v>
      </c>
      <c r="X510">
        <v>15</v>
      </c>
      <c r="Z510">
        <v>15</v>
      </c>
      <c r="AB510">
        <v>16.791</v>
      </c>
      <c r="AD510" t="s">
        <v>651</v>
      </c>
      <c r="AE510">
        <v>1</v>
      </c>
      <c r="AF510" t="s">
        <v>639</v>
      </c>
    </row>
    <row r="511" spans="1:32">
      <c r="A511">
        <v>317650</v>
      </c>
      <c r="B511">
        <v>5170</v>
      </c>
      <c r="C511" t="s">
        <v>123</v>
      </c>
      <c r="D511">
        <v>5202</v>
      </c>
      <c r="E511">
        <v>4016613779</v>
      </c>
      <c r="F511" t="s">
        <v>652</v>
      </c>
      <c r="G511">
        <v>1</v>
      </c>
      <c r="H511" t="s">
        <v>491</v>
      </c>
      <c r="I511" t="s">
        <v>141</v>
      </c>
      <c r="J511">
        <v>32</v>
      </c>
      <c r="K511">
        <v>24</v>
      </c>
      <c r="L511">
        <v>48</v>
      </c>
      <c r="M511">
        <v>2</v>
      </c>
      <c r="N511">
        <v>24</v>
      </c>
      <c r="O511" s="493">
        <v>45950.8484606482</v>
      </c>
      <c r="P511" s="493">
        <v>45950.8560185185</v>
      </c>
      <c r="Q511">
        <v>1</v>
      </c>
      <c r="R511">
        <v>0</v>
      </c>
      <c r="S511">
        <v>2</v>
      </c>
      <c r="T511">
        <v>6</v>
      </c>
      <c r="U511">
        <v>14</v>
      </c>
      <c r="V511">
        <v>13</v>
      </c>
      <c r="W511">
        <v>24</v>
      </c>
      <c r="X511">
        <v>14</v>
      </c>
      <c r="Z511">
        <v>14</v>
      </c>
      <c r="AB511">
        <v>41.963</v>
      </c>
      <c r="AD511" t="s">
        <v>653</v>
      </c>
      <c r="AE511">
        <v>1</v>
      </c>
      <c r="AF511" t="s">
        <v>639</v>
      </c>
    </row>
    <row r="512" spans="1:32">
      <c r="A512">
        <v>317648</v>
      </c>
      <c r="B512">
        <v>5170</v>
      </c>
      <c r="C512" t="s">
        <v>123</v>
      </c>
      <c r="D512">
        <v>5202</v>
      </c>
      <c r="E512">
        <v>4016613779</v>
      </c>
      <c r="F512" t="s">
        <v>652</v>
      </c>
      <c r="G512">
        <v>1</v>
      </c>
      <c r="H512" t="s">
        <v>491</v>
      </c>
      <c r="I512" t="s">
        <v>128</v>
      </c>
      <c r="J512">
        <v>30</v>
      </c>
      <c r="K512">
        <v>24</v>
      </c>
      <c r="L512">
        <v>48</v>
      </c>
      <c r="M512">
        <v>2</v>
      </c>
      <c r="N512">
        <v>70</v>
      </c>
      <c r="O512" s="493">
        <v>45950.8450115741</v>
      </c>
      <c r="P512" s="493">
        <v>45950.8538194444</v>
      </c>
      <c r="Q512">
        <v>1</v>
      </c>
      <c r="R512">
        <v>0</v>
      </c>
      <c r="S512">
        <v>2</v>
      </c>
      <c r="T512">
        <v>6</v>
      </c>
      <c r="U512">
        <v>12</v>
      </c>
      <c r="V512">
        <v>10</v>
      </c>
      <c r="W512">
        <v>25</v>
      </c>
      <c r="X512">
        <v>11</v>
      </c>
      <c r="Z512">
        <v>11</v>
      </c>
      <c r="AB512">
        <v>14.248</v>
      </c>
      <c r="AD512" t="s">
        <v>653</v>
      </c>
      <c r="AE512">
        <v>1</v>
      </c>
      <c r="AF512" t="s">
        <v>639</v>
      </c>
    </row>
    <row r="513" spans="1:32">
      <c r="A513">
        <v>317649</v>
      </c>
      <c r="B513">
        <v>5170</v>
      </c>
      <c r="C513" t="s">
        <v>123</v>
      </c>
      <c r="D513">
        <v>5202</v>
      </c>
      <c r="E513">
        <v>4016613779</v>
      </c>
      <c r="F513" t="s">
        <v>652</v>
      </c>
      <c r="G513">
        <v>1</v>
      </c>
      <c r="H513" t="s">
        <v>491</v>
      </c>
      <c r="I513" t="s">
        <v>133</v>
      </c>
      <c r="J513">
        <v>31</v>
      </c>
      <c r="K513">
        <v>24</v>
      </c>
      <c r="L513">
        <v>48</v>
      </c>
      <c r="M513">
        <v>2</v>
      </c>
      <c r="N513">
        <v>72</v>
      </c>
      <c r="O513" s="493">
        <v>45950.8474537037</v>
      </c>
      <c r="P513" s="493">
        <v>45950.8549537037</v>
      </c>
      <c r="Q513">
        <v>1</v>
      </c>
      <c r="R513">
        <v>0</v>
      </c>
      <c r="S513">
        <v>2</v>
      </c>
      <c r="T513">
        <v>6</v>
      </c>
      <c r="U513">
        <v>15</v>
      </c>
      <c r="V513">
        <v>12</v>
      </c>
      <c r="W513">
        <v>27</v>
      </c>
      <c r="X513">
        <v>15</v>
      </c>
      <c r="Z513">
        <v>15</v>
      </c>
      <c r="AB513">
        <v>16.791</v>
      </c>
      <c r="AD513" t="s">
        <v>653</v>
      </c>
      <c r="AE513">
        <v>1</v>
      </c>
      <c r="AF513" t="s">
        <v>639</v>
      </c>
    </row>
    <row r="514" spans="1:32">
      <c r="A514">
        <v>317647</v>
      </c>
      <c r="B514">
        <v>5170</v>
      </c>
      <c r="C514" t="s">
        <v>123</v>
      </c>
      <c r="D514">
        <v>5202</v>
      </c>
      <c r="E514">
        <v>4016613716</v>
      </c>
      <c r="F514" t="s">
        <v>650</v>
      </c>
      <c r="G514">
        <v>1</v>
      </c>
      <c r="H514" t="s">
        <v>491</v>
      </c>
      <c r="I514" t="s">
        <v>141</v>
      </c>
      <c r="J514">
        <v>32</v>
      </c>
      <c r="K514">
        <v>50</v>
      </c>
      <c r="L514">
        <v>100</v>
      </c>
      <c r="M514">
        <v>2</v>
      </c>
      <c r="N514">
        <v>24</v>
      </c>
      <c r="O514" s="493">
        <v>45950.8591203704</v>
      </c>
      <c r="P514" s="493">
        <v>45950.8764814815</v>
      </c>
      <c r="Q514">
        <v>1</v>
      </c>
      <c r="R514">
        <v>0</v>
      </c>
      <c r="S514">
        <v>2</v>
      </c>
      <c r="T514">
        <v>6</v>
      </c>
      <c r="U514">
        <v>14</v>
      </c>
      <c r="V514">
        <v>13</v>
      </c>
      <c r="W514">
        <v>21</v>
      </c>
      <c r="X514">
        <v>14</v>
      </c>
      <c r="Z514">
        <v>14</v>
      </c>
      <c r="AB514">
        <v>41.963</v>
      </c>
      <c r="AD514" t="s">
        <v>651</v>
      </c>
      <c r="AE514">
        <v>1</v>
      </c>
      <c r="AF514" t="s">
        <v>639</v>
      </c>
    </row>
    <row r="515" spans="1:32">
      <c r="A515">
        <v>317651</v>
      </c>
      <c r="B515">
        <v>5170</v>
      </c>
      <c r="C515" t="s">
        <v>123</v>
      </c>
      <c r="D515">
        <v>5203</v>
      </c>
      <c r="E515">
        <v>4016603515</v>
      </c>
      <c r="F515" t="s">
        <v>656</v>
      </c>
      <c r="G515">
        <v>1</v>
      </c>
      <c r="H515" t="s">
        <v>494</v>
      </c>
      <c r="I515" t="s">
        <v>128</v>
      </c>
      <c r="J515">
        <v>30</v>
      </c>
      <c r="K515">
        <v>10</v>
      </c>
      <c r="L515">
        <v>60</v>
      </c>
      <c r="M515">
        <v>6</v>
      </c>
      <c r="N515">
        <v>336</v>
      </c>
      <c r="O515" s="493">
        <v>45950.8826388889</v>
      </c>
      <c r="P515" s="493">
        <v>45950.8896643519</v>
      </c>
      <c r="Q515">
        <v>1</v>
      </c>
      <c r="R515">
        <v>0</v>
      </c>
      <c r="S515">
        <v>2</v>
      </c>
      <c r="T515">
        <v>6</v>
      </c>
      <c r="U515">
        <v>38</v>
      </c>
      <c r="V515">
        <v>35</v>
      </c>
      <c r="W515">
        <v>53</v>
      </c>
      <c r="X515">
        <v>36</v>
      </c>
      <c r="Z515">
        <v>35.75</v>
      </c>
      <c r="AB515">
        <v>62.877</v>
      </c>
      <c r="AD515" t="s">
        <v>657</v>
      </c>
      <c r="AE515">
        <v>1</v>
      </c>
      <c r="AF515">
        <v>92476691</v>
      </c>
    </row>
    <row r="516" spans="1:32">
      <c r="A516">
        <v>317653</v>
      </c>
      <c r="B516">
        <v>5170</v>
      </c>
      <c r="C516" t="s">
        <v>123</v>
      </c>
      <c r="D516">
        <v>5203</v>
      </c>
      <c r="E516">
        <v>4016603515</v>
      </c>
      <c r="F516" t="s">
        <v>656</v>
      </c>
      <c r="G516">
        <v>1</v>
      </c>
      <c r="H516" t="s">
        <v>494</v>
      </c>
      <c r="I516" t="s">
        <v>141</v>
      </c>
      <c r="J516">
        <v>32</v>
      </c>
      <c r="K516">
        <v>10</v>
      </c>
      <c r="L516">
        <v>60</v>
      </c>
      <c r="M516">
        <v>6</v>
      </c>
      <c r="N516">
        <v>84</v>
      </c>
      <c r="O516" s="493">
        <v>45950.8879861111</v>
      </c>
      <c r="P516" s="493">
        <v>45950.9246412037</v>
      </c>
      <c r="Q516">
        <v>1</v>
      </c>
      <c r="R516">
        <v>0</v>
      </c>
      <c r="S516">
        <v>2</v>
      </c>
      <c r="T516">
        <v>6</v>
      </c>
      <c r="U516">
        <v>315</v>
      </c>
      <c r="V516">
        <v>93</v>
      </c>
      <c r="W516">
        <v>790</v>
      </c>
      <c r="X516">
        <v>206.5</v>
      </c>
      <c r="Z516">
        <v>254.375</v>
      </c>
      <c r="AB516">
        <v>148.427</v>
      </c>
      <c r="AD516" t="s">
        <v>657</v>
      </c>
      <c r="AE516">
        <v>1</v>
      </c>
      <c r="AF516">
        <v>92476691</v>
      </c>
    </row>
    <row r="517" spans="1:32">
      <c r="A517">
        <v>317652</v>
      </c>
      <c r="B517">
        <v>5170</v>
      </c>
      <c r="C517" t="s">
        <v>123</v>
      </c>
      <c r="D517">
        <v>5203</v>
      </c>
      <c r="E517">
        <v>4016603515</v>
      </c>
      <c r="F517" t="s">
        <v>656</v>
      </c>
      <c r="G517">
        <v>1</v>
      </c>
      <c r="H517" t="s">
        <v>494</v>
      </c>
      <c r="I517" t="s">
        <v>133</v>
      </c>
      <c r="J517">
        <v>31</v>
      </c>
      <c r="K517">
        <v>10</v>
      </c>
      <c r="L517">
        <v>60</v>
      </c>
      <c r="M517">
        <v>6</v>
      </c>
      <c r="N517">
        <v>282</v>
      </c>
      <c r="O517" s="493">
        <v>45950.8841087963</v>
      </c>
      <c r="P517" s="493">
        <v>45950.8953935185</v>
      </c>
      <c r="Q517">
        <v>1</v>
      </c>
      <c r="R517">
        <v>0</v>
      </c>
      <c r="S517">
        <v>0</v>
      </c>
      <c r="T517">
        <v>6</v>
      </c>
      <c r="U517">
        <v>55</v>
      </c>
      <c r="V517">
        <v>41</v>
      </c>
      <c r="W517">
        <v>103</v>
      </c>
      <c r="X517">
        <v>44.5</v>
      </c>
      <c r="Y517">
        <v>0</v>
      </c>
      <c r="AB517">
        <v>53.01</v>
      </c>
      <c r="AD517" t="s">
        <v>657</v>
      </c>
      <c r="AE517">
        <v>1</v>
      </c>
      <c r="AF517">
        <v>92476691</v>
      </c>
    </row>
    <row r="518" spans="1:32">
      <c r="A518">
        <v>317729</v>
      </c>
      <c r="B518">
        <v>5170</v>
      </c>
      <c r="C518" t="s">
        <v>123</v>
      </c>
      <c r="D518">
        <v>5204</v>
      </c>
      <c r="E518">
        <v>4016580060</v>
      </c>
      <c r="F518" t="s">
        <v>615</v>
      </c>
      <c r="G518">
        <v>1</v>
      </c>
      <c r="H518" t="s">
        <v>491</v>
      </c>
      <c r="I518" t="s">
        <v>128</v>
      </c>
      <c r="J518">
        <v>30</v>
      </c>
      <c r="K518">
        <v>199</v>
      </c>
      <c r="L518">
        <v>900</v>
      </c>
      <c r="M518">
        <v>3</v>
      </c>
      <c r="N518">
        <v>360</v>
      </c>
      <c r="O518" s="493">
        <v>45951.0005787037</v>
      </c>
      <c r="P518" s="493">
        <v>45951.1222916667</v>
      </c>
      <c r="Q518">
        <v>1</v>
      </c>
      <c r="R518">
        <v>0</v>
      </c>
      <c r="S518">
        <v>0</v>
      </c>
      <c r="T518">
        <v>6</v>
      </c>
      <c r="U518">
        <v>46</v>
      </c>
      <c r="V518">
        <v>43</v>
      </c>
      <c r="W518">
        <v>168</v>
      </c>
      <c r="X518">
        <v>44</v>
      </c>
      <c r="Y518">
        <v>58</v>
      </c>
      <c r="AB518">
        <v>75.661</v>
      </c>
      <c r="AD518" t="s">
        <v>616</v>
      </c>
      <c r="AE518">
        <v>1</v>
      </c>
      <c r="AF518" t="s">
        <v>617</v>
      </c>
    </row>
    <row r="519" spans="1:32">
      <c r="A519">
        <v>317730</v>
      </c>
      <c r="B519">
        <v>5170</v>
      </c>
      <c r="C519" t="s">
        <v>123</v>
      </c>
      <c r="D519">
        <v>5204</v>
      </c>
      <c r="E519">
        <v>4016580060</v>
      </c>
      <c r="F519" t="s">
        <v>615</v>
      </c>
      <c r="G519">
        <v>1</v>
      </c>
      <c r="H519" t="s">
        <v>491</v>
      </c>
      <c r="I519" t="s">
        <v>133</v>
      </c>
      <c r="J519">
        <v>31</v>
      </c>
      <c r="K519">
        <v>203</v>
      </c>
      <c r="L519">
        <v>900</v>
      </c>
      <c r="M519">
        <v>3</v>
      </c>
      <c r="N519">
        <v>327</v>
      </c>
      <c r="O519" s="493">
        <v>45951.0011574074</v>
      </c>
      <c r="P519" s="493">
        <v>45951.1330902778</v>
      </c>
      <c r="Q519">
        <v>1</v>
      </c>
      <c r="R519">
        <v>0</v>
      </c>
      <c r="S519">
        <v>0</v>
      </c>
      <c r="T519">
        <v>6</v>
      </c>
      <c r="U519">
        <v>51</v>
      </c>
      <c r="V519">
        <v>50</v>
      </c>
      <c r="W519">
        <v>157</v>
      </c>
      <c r="X519">
        <v>51</v>
      </c>
      <c r="Y519">
        <v>59</v>
      </c>
      <c r="AB519">
        <v>67.566</v>
      </c>
      <c r="AD519" t="s">
        <v>616</v>
      </c>
      <c r="AE519">
        <v>1</v>
      </c>
      <c r="AF519" t="s">
        <v>617</v>
      </c>
    </row>
    <row r="520" spans="1:32">
      <c r="A520">
        <v>317656</v>
      </c>
      <c r="B520">
        <v>5170</v>
      </c>
      <c r="C520" t="s">
        <v>123</v>
      </c>
      <c r="D520">
        <v>5204</v>
      </c>
      <c r="E520">
        <v>4016580060</v>
      </c>
      <c r="F520" t="s">
        <v>615</v>
      </c>
      <c r="G520">
        <v>1</v>
      </c>
      <c r="H520" t="s">
        <v>491</v>
      </c>
      <c r="I520" t="s">
        <v>141</v>
      </c>
      <c r="J520">
        <v>32</v>
      </c>
      <c r="K520">
        <v>95</v>
      </c>
      <c r="L520">
        <v>900</v>
      </c>
      <c r="M520">
        <v>3</v>
      </c>
      <c r="N520">
        <v>18</v>
      </c>
      <c r="O520" s="493">
        <v>45950.9338078704</v>
      </c>
      <c r="P520" s="493">
        <v>45950.9998611111</v>
      </c>
      <c r="Q520">
        <v>1</v>
      </c>
      <c r="R520">
        <v>0</v>
      </c>
      <c r="S520">
        <v>0</v>
      </c>
      <c r="T520">
        <v>6</v>
      </c>
      <c r="U520">
        <v>30</v>
      </c>
      <c r="V520">
        <v>26</v>
      </c>
      <c r="W520">
        <v>136</v>
      </c>
      <c r="X520">
        <v>28</v>
      </c>
      <c r="Y520">
        <v>28</v>
      </c>
      <c r="AB520">
        <v>32.118</v>
      </c>
      <c r="AD520" t="s">
        <v>616</v>
      </c>
      <c r="AE520">
        <v>1</v>
      </c>
      <c r="AF520" t="s">
        <v>617</v>
      </c>
    </row>
    <row r="521" spans="1:32">
      <c r="A521">
        <v>317654</v>
      </c>
      <c r="B521">
        <v>5170</v>
      </c>
      <c r="C521" t="s">
        <v>123</v>
      </c>
      <c r="D521">
        <v>5204</v>
      </c>
      <c r="E521">
        <v>4016580060</v>
      </c>
      <c r="F521" t="s">
        <v>615</v>
      </c>
      <c r="G521">
        <v>1</v>
      </c>
      <c r="H521" t="s">
        <v>491</v>
      </c>
      <c r="I521" t="s">
        <v>128</v>
      </c>
      <c r="J521">
        <v>30</v>
      </c>
      <c r="K521">
        <v>101</v>
      </c>
      <c r="L521">
        <v>900</v>
      </c>
      <c r="M521">
        <v>3</v>
      </c>
      <c r="N521">
        <v>360</v>
      </c>
      <c r="O521" s="493">
        <v>45950.9026041667</v>
      </c>
      <c r="P521" s="493">
        <v>45950.9999421296</v>
      </c>
      <c r="Q521">
        <v>1</v>
      </c>
      <c r="R521">
        <v>0</v>
      </c>
      <c r="S521">
        <v>0</v>
      </c>
      <c r="T521">
        <v>6</v>
      </c>
      <c r="U521">
        <v>45</v>
      </c>
      <c r="V521">
        <v>43</v>
      </c>
      <c r="W521">
        <v>64</v>
      </c>
      <c r="X521">
        <v>44</v>
      </c>
      <c r="Y521">
        <v>58</v>
      </c>
      <c r="AB521">
        <v>75.661</v>
      </c>
      <c r="AD521" t="s">
        <v>616</v>
      </c>
      <c r="AE521">
        <v>1</v>
      </c>
      <c r="AF521" t="s">
        <v>617</v>
      </c>
    </row>
    <row r="522" spans="1:32">
      <c r="A522">
        <v>317655</v>
      </c>
      <c r="B522">
        <v>5170</v>
      </c>
      <c r="C522" t="s">
        <v>123</v>
      </c>
      <c r="D522">
        <v>5204</v>
      </c>
      <c r="E522">
        <v>4016580060</v>
      </c>
      <c r="F522" t="s">
        <v>615</v>
      </c>
      <c r="G522">
        <v>1</v>
      </c>
      <c r="H522" t="s">
        <v>491</v>
      </c>
      <c r="I522" t="s">
        <v>133</v>
      </c>
      <c r="J522">
        <v>31</v>
      </c>
      <c r="K522">
        <v>96</v>
      </c>
      <c r="L522">
        <v>900</v>
      </c>
      <c r="M522">
        <v>3</v>
      </c>
      <c r="N522">
        <v>327</v>
      </c>
      <c r="O522" s="493">
        <v>45950.91625</v>
      </c>
      <c r="P522" s="493">
        <v>45950.9998726852</v>
      </c>
      <c r="Q522">
        <v>1</v>
      </c>
      <c r="R522">
        <v>0</v>
      </c>
      <c r="S522">
        <v>0</v>
      </c>
      <c r="T522">
        <v>6</v>
      </c>
      <c r="U522">
        <v>64</v>
      </c>
      <c r="V522">
        <v>50</v>
      </c>
      <c r="W522">
        <v>622</v>
      </c>
      <c r="X522">
        <v>52</v>
      </c>
      <c r="Y522">
        <v>59</v>
      </c>
      <c r="AB522">
        <v>67.566</v>
      </c>
      <c r="AD522" t="s">
        <v>616</v>
      </c>
      <c r="AE522">
        <v>1</v>
      </c>
      <c r="AF522" t="s">
        <v>617</v>
      </c>
    </row>
    <row r="523" spans="1:32">
      <c r="A523">
        <v>317731</v>
      </c>
      <c r="B523">
        <v>5170</v>
      </c>
      <c r="C523" t="s">
        <v>123</v>
      </c>
      <c r="D523">
        <v>5204</v>
      </c>
      <c r="E523">
        <v>4016580060</v>
      </c>
      <c r="F523" t="s">
        <v>615</v>
      </c>
      <c r="G523">
        <v>1</v>
      </c>
      <c r="H523" t="s">
        <v>491</v>
      </c>
      <c r="I523" t="s">
        <v>141</v>
      </c>
      <c r="J523">
        <v>32</v>
      </c>
      <c r="K523">
        <v>205</v>
      </c>
      <c r="L523">
        <v>900</v>
      </c>
      <c r="M523">
        <v>3</v>
      </c>
      <c r="N523">
        <v>18</v>
      </c>
      <c r="O523" s="493">
        <v>45951.0005324074</v>
      </c>
      <c r="P523" s="493">
        <v>45951.1362847222</v>
      </c>
      <c r="Q523">
        <v>1</v>
      </c>
      <c r="R523">
        <v>0</v>
      </c>
      <c r="S523">
        <v>0</v>
      </c>
      <c r="T523">
        <v>6</v>
      </c>
      <c r="U523">
        <v>31</v>
      </c>
      <c r="V523">
        <v>26</v>
      </c>
      <c r="W523">
        <v>297</v>
      </c>
      <c r="X523">
        <v>28</v>
      </c>
      <c r="Y523">
        <v>28</v>
      </c>
      <c r="AB523">
        <v>32.118</v>
      </c>
      <c r="AD523" t="s">
        <v>616</v>
      </c>
      <c r="AE523">
        <v>1</v>
      </c>
      <c r="AF523" t="s">
        <v>617</v>
      </c>
    </row>
    <row r="524" spans="1:32">
      <c r="A524">
        <v>317732</v>
      </c>
      <c r="B524">
        <v>5170</v>
      </c>
      <c r="C524" t="s">
        <v>123</v>
      </c>
      <c r="D524">
        <v>5205</v>
      </c>
      <c r="E524">
        <v>4016580060</v>
      </c>
      <c r="F524" t="s">
        <v>615</v>
      </c>
      <c r="G524">
        <v>1</v>
      </c>
      <c r="H524" t="s">
        <v>494</v>
      </c>
      <c r="I524" t="s">
        <v>128</v>
      </c>
      <c r="J524">
        <v>30</v>
      </c>
      <c r="K524">
        <v>300</v>
      </c>
      <c r="L524">
        <v>900</v>
      </c>
      <c r="M524">
        <v>3</v>
      </c>
      <c r="N524">
        <v>411</v>
      </c>
      <c r="O524" s="493">
        <v>45951.1316550926</v>
      </c>
      <c r="P524" s="493">
        <v>45951.8717824074</v>
      </c>
      <c r="Q524">
        <v>1</v>
      </c>
      <c r="R524">
        <v>0</v>
      </c>
      <c r="S524">
        <v>0</v>
      </c>
      <c r="T524">
        <v>6</v>
      </c>
      <c r="U524">
        <v>47</v>
      </c>
      <c r="V524">
        <v>45</v>
      </c>
      <c r="W524">
        <v>124</v>
      </c>
      <c r="X524">
        <v>47</v>
      </c>
      <c r="Y524">
        <v>59</v>
      </c>
      <c r="AB524">
        <v>70.861</v>
      </c>
      <c r="AD524" t="s">
        <v>616</v>
      </c>
      <c r="AE524">
        <v>1</v>
      </c>
      <c r="AF524" t="s">
        <v>617</v>
      </c>
    </row>
    <row r="525" spans="1:32">
      <c r="A525">
        <v>317734</v>
      </c>
      <c r="B525">
        <v>5170</v>
      </c>
      <c r="C525" t="s">
        <v>123</v>
      </c>
      <c r="D525">
        <v>5205</v>
      </c>
      <c r="E525">
        <v>4016580060</v>
      </c>
      <c r="F525" t="s">
        <v>615</v>
      </c>
      <c r="G525">
        <v>1</v>
      </c>
      <c r="H525" t="s">
        <v>494</v>
      </c>
      <c r="I525" t="s">
        <v>141</v>
      </c>
      <c r="J525">
        <v>32</v>
      </c>
      <c r="K525">
        <v>300</v>
      </c>
      <c r="L525">
        <v>900</v>
      </c>
      <c r="M525">
        <v>3</v>
      </c>
      <c r="N525">
        <v>48</v>
      </c>
      <c r="O525" s="493">
        <v>45951.1490856481</v>
      </c>
      <c r="P525" s="493">
        <v>45951.8821296296</v>
      </c>
      <c r="Q525">
        <v>1</v>
      </c>
      <c r="R525">
        <v>0</v>
      </c>
      <c r="S525">
        <v>0</v>
      </c>
      <c r="T525">
        <v>6</v>
      </c>
      <c r="U525">
        <v>59</v>
      </c>
      <c r="V525">
        <v>55</v>
      </c>
      <c r="W525">
        <v>240</v>
      </c>
      <c r="X525">
        <v>56</v>
      </c>
      <c r="Y525">
        <v>57</v>
      </c>
      <c r="AB525">
        <v>63.019</v>
      </c>
      <c r="AD525" t="s">
        <v>616</v>
      </c>
      <c r="AE525">
        <v>1</v>
      </c>
      <c r="AF525" t="s">
        <v>617</v>
      </c>
    </row>
    <row r="526" spans="1:32">
      <c r="A526">
        <v>317733</v>
      </c>
      <c r="B526">
        <v>5170</v>
      </c>
      <c r="C526" t="s">
        <v>123</v>
      </c>
      <c r="D526">
        <v>5205</v>
      </c>
      <c r="E526">
        <v>4016580060</v>
      </c>
      <c r="F526" t="s">
        <v>615</v>
      </c>
      <c r="G526">
        <v>1</v>
      </c>
      <c r="H526" t="s">
        <v>494</v>
      </c>
      <c r="I526" t="s">
        <v>133</v>
      </c>
      <c r="J526">
        <v>31</v>
      </c>
      <c r="K526">
        <v>300</v>
      </c>
      <c r="L526">
        <v>900</v>
      </c>
      <c r="M526">
        <v>3</v>
      </c>
      <c r="N526">
        <v>330</v>
      </c>
      <c r="O526" s="493">
        <v>45951.1470138889</v>
      </c>
      <c r="P526" s="493">
        <v>45951.8785185185</v>
      </c>
      <c r="Q526">
        <v>1</v>
      </c>
      <c r="R526">
        <v>0</v>
      </c>
      <c r="S526">
        <v>0</v>
      </c>
      <c r="T526">
        <v>6</v>
      </c>
      <c r="U526">
        <v>58</v>
      </c>
      <c r="V526">
        <v>55</v>
      </c>
      <c r="W526">
        <v>195</v>
      </c>
      <c r="X526">
        <v>56</v>
      </c>
      <c r="Y526">
        <v>61</v>
      </c>
      <c r="AB526">
        <v>57.384</v>
      </c>
      <c r="AD526" t="s">
        <v>616</v>
      </c>
      <c r="AE526">
        <v>1</v>
      </c>
      <c r="AF526" t="s">
        <v>617</v>
      </c>
    </row>
    <row r="527" spans="1:32">
      <c r="A527">
        <v>317735</v>
      </c>
      <c r="B527">
        <v>5170</v>
      </c>
      <c r="C527" t="s">
        <v>123</v>
      </c>
      <c r="D527">
        <v>5206</v>
      </c>
      <c r="E527">
        <v>4016597591</v>
      </c>
      <c r="F527" t="s">
        <v>658</v>
      </c>
      <c r="G527">
        <v>1</v>
      </c>
      <c r="H527" t="s">
        <v>491</v>
      </c>
      <c r="I527" t="s">
        <v>128</v>
      </c>
      <c r="J527">
        <v>30</v>
      </c>
      <c r="K527">
        <v>2</v>
      </c>
      <c r="L527">
        <v>300</v>
      </c>
      <c r="M527">
        <v>3</v>
      </c>
      <c r="N527">
        <v>48</v>
      </c>
      <c r="O527" s="493">
        <v>45951.8776388889</v>
      </c>
      <c r="P527" s="493">
        <v>45951.9046875</v>
      </c>
      <c r="Q527">
        <v>1</v>
      </c>
      <c r="R527">
        <v>0</v>
      </c>
      <c r="S527">
        <v>0</v>
      </c>
      <c r="T527">
        <v>6</v>
      </c>
      <c r="U527">
        <v>17</v>
      </c>
      <c r="V527">
        <v>10</v>
      </c>
      <c r="W527">
        <v>23</v>
      </c>
      <c r="X527">
        <v>16.5</v>
      </c>
      <c r="Y527">
        <v>10</v>
      </c>
      <c r="AB527">
        <v>10.484</v>
      </c>
      <c r="AD527" t="s">
        <v>659</v>
      </c>
      <c r="AE527">
        <v>1</v>
      </c>
      <c r="AF527" t="s">
        <v>660</v>
      </c>
    </row>
    <row r="528" spans="1:32">
      <c r="A528">
        <v>317737</v>
      </c>
      <c r="B528">
        <v>5170</v>
      </c>
      <c r="C528" t="s">
        <v>123</v>
      </c>
      <c r="D528">
        <v>5206</v>
      </c>
      <c r="E528">
        <v>4016597591</v>
      </c>
      <c r="F528" t="s">
        <v>658</v>
      </c>
      <c r="G528">
        <v>1</v>
      </c>
      <c r="H528" t="s">
        <v>491</v>
      </c>
      <c r="I528" t="s">
        <v>141</v>
      </c>
      <c r="J528">
        <v>32</v>
      </c>
      <c r="K528">
        <v>96</v>
      </c>
      <c r="L528">
        <v>300</v>
      </c>
      <c r="M528">
        <v>3</v>
      </c>
      <c r="N528">
        <v>12</v>
      </c>
      <c r="O528" s="493">
        <v>45951.8847222222</v>
      </c>
      <c r="P528" s="493">
        <v>45951.9237037037</v>
      </c>
      <c r="Q528">
        <v>1</v>
      </c>
      <c r="R528">
        <v>0</v>
      </c>
      <c r="S528">
        <v>0</v>
      </c>
      <c r="T528">
        <v>6</v>
      </c>
      <c r="U528">
        <v>11</v>
      </c>
      <c r="V528">
        <v>10</v>
      </c>
      <c r="W528">
        <v>19</v>
      </c>
      <c r="X528">
        <v>11</v>
      </c>
      <c r="Y528">
        <v>13</v>
      </c>
      <c r="AB528">
        <v>20.905</v>
      </c>
      <c r="AD528" t="s">
        <v>659</v>
      </c>
      <c r="AE528">
        <v>1</v>
      </c>
      <c r="AF528" t="s">
        <v>660</v>
      </c>
    </row>
    <row r="529" spans="1:32">
      <c r="A529">
        <v>317736</v>
      </c>
      <c r="B529">
        <v>5170</v>
      </c>
      <c r="C529" t="s">
        <v>123</v>
      </c>
      <c r="D529">
        <v>5206</v>
      </c>
      <c r="E529">
        <v>4016597591</v>
      </c>
      <c r="F529" t="s">
        <v>658</v>
      </c>
      <c r="G529">
        <v>1</v>
      </c>
      <c r="H529" t="s">
        <v>491</v>
      </c>
      <c r="I529" t="s">
        <v>133</v>
      </c>
      <c r="J529">
        <v>31</v>
      </c>
      <c r="K529">
        <v>1</v>
      </c>
      <c r="L529">
        <v>300</v>
      </c>
      <c r="M529">
        <v>3</v>
      </c>
      <c r="N529">
        <v>30</v>
      </c>
      <c r="O529" s="493">
        <v>45951.8837037037</v>
      </c>
      <c r="P529" s="493">
        <v>45951.8837037037</v>
      </c>
      <c r="Q529">
        <v>1</v>
      </c>
      <c r="R529">
        <v>0</v>
      </c>
      <c r="S529">
        <v>0</v>
      </c>
      <c r="T529">
        <v>6</v>
      </c>
      <c r="U529">
        <v>10</v>
      </c>
      <c r="V529">
        <v>10</v>
      </c>
      <c r="W529">
        <v>10</v>
      </c>
      <c r="X529">
        <v>10</v>
      </c>
      <c r="Y529">
        <v>12</v>
      </c>
      <c r="AB529">
        <v>7.231</v>
      </c>
      <c r="AD529" t="s">
        <v>659</v>
      </c>
      <c r="AE529">
        <v>1</v>
      </c>
      <c r="AF529" t="s">
        <v>660</v>
      </c>
    </row>
    <row r="530" spans="1:32">
      <c r="A530">
        <v>317738</v>
      </c>
      <c r="B530">
        <v>5170</v>
      </c>
      <c r="C530" t="s">
        <v>123</v>
      </c>
      <c r="D530">
        <v>5207</v>
      </c>
      <c r="E530">
        <v>4016597591</v>
      </c>
      <c r="F530" t="s">
        <v>658</v>
      </c>
      <c r="G530">
        <v>1</v>
      </c>
      <c r="H530" t="s">
        <v>494</v>
      </c>
      <c r="I530" t="s">
        <v>128</v>
      </c>
      <c r="J530">
        <v>30</v>
      </c>
      <c r="K530">
        <v>77</v>
      </c>
      <c r="L530">
        <v>300</v>
      </c>
      <c r="M530">
        <v>3</v>
      </c>
      <c r="N530">
        <v>438</v>
      </c>
      <c r="O530" s="493">
        <v>45951.9290277778</v>
      </c>
      <c r="P530" s="493">
        <v>45951.9995717593</v>
      </c>
      <c r="Q530">
        <v>1</v>
      </c>
      <c r="R530">
        <v>0</v>
      </c>
      <c r="S530">
        <v>0</v>
      </c>
      <c r="T530">
        <v>6</v>
      </c>
      <c r="U530">
        <v>72</v>
      </c>
      <c r="V530">
        <v>68</v>
      </c>
      <c r="W530">
        <v>180</v>
      </c>
      <c r="X530">
        <v>69</v>
      </c>
      <c r="Y530">
        <v>66</v>
      </c>
      <c r="AB530">
        <v>81.086</v>
      </c>
      <c r="AD530" t="s">
        <v>659</v>
      </c>
      <c r="AE530">
        <v>1</v>
      </c>
      <c r="AF530" t="s">
        <v>660</v>
      </c>
    </row>
    <row r="531" spans="1:32">
      <c r="A531">
        <v>317739</v>
      </c>
      <c r="B531">
        <v>5170</v>
      </c>
      <c r="C531" t="s">
        <v>123</v>
      </c>
      <c r="D531">
        <v>5207</v>
      </c>
      <c r="E531">
        <v>4016597591</v>
      </c>
      <c r="F531" t="s">
        <v>658</v>
      </c>
      <c r="G531">
        <v>1</v>
      </c>
      <c r="H531" t="s">
        <v>494</v>
      </c>
      <c r="I531" t="s">
        <v>133</v>
      </c>
      <c r="J531">
        <v>31</v>
      </c>
      <c r="K531">
        <v>76</v>
      </c>
      <c r="L531">
        <v>300</v>
      </c>
      <c r="M531">
        <v>3</v>
      </c>
      <c r="N531">
        <v>429</v>
      </c>
      <c r="O531" s="493">
        <v>45951.9333449074</v>
      </c>
      <c r="P531" s="493">
        <v>45951.9996296296</v>
      </c>
      <c r="Q531">
        <v>1</v>
      </c>
      <c r="R531">
        <v>0</v>
      </c>
      <c r="S531">
        <v>0</v>
      </c>
      <c r="T531">
        <v>6</v>
      </c>
      <c r="U531">
        <v>66</v>
      </c>
      <c r="V531">
        <v>61</v>
      </c>
      <c r="W531">
        <v>172</v>
      </c>
      <c r="X531">
        <v>64</v>
      </c>
      <c r="Y531">
        <v>76</v>
      </c>
      <c r="AB531">
        <v>81.705</v>
      </c>
      <c r="AD531" t="s">
        <v>659</v>
      </c>
      <c r="AE531">
        <v>1</v>
      </c>
      <c r="AF531" t="s">
        <v>660</v>
      </c>
    </row>
    <row r="532" spans="1:32">
      <c r="A532">
        <v>317850</v>
      </c>
      <c r="B532">
        <v>5170</v>
      </c>
      <c r="C532" t="s">
        <v>123</v>
      </c>
      <c r="D532">
        <v>5207</v>
      </c>
      <c r="E532">
        <v>4016597591</v>
      </c>
      <c r="F532" t="s">
        <v>658</v>
      </c>
      <c r="G532">
        <v>1</v>
      </c>
      <c r="H532" t="s">
        <v>494</v>
      </c>
      <c r="I532" t="s">
        <v>141</v>
      </c>
      <c r="J532">
        <v>32</v>
      </c>
      <c r="K532">
        <v>24</v>
      </c>
      <c r="L532">
        <v>300</v>
      </c>
      <c r="M532">
        <v>3</v>
      </c>
      <c r="N532">
        <v>57</v>
      </c>
      <c r="O532" s="493">
        <v>45952.0012268519</v>
      </c>
      <c r="P532" s="493">
        <v>45952.0244791667</v>
      </c>
      <c r="Q532">
        <v>1</v>
      </c>
      <c r="R532">
        <v>0</v>
      </c>
      <c r="S532">
        <v>0</v>
      </c>
      <c r="T532">
        <v>6</v>
      </c>
      <c r="U532">
        <v>77</v>
      </c>
      <c r="V532">
        <v>40</v>
      </c>
      <c r="W532">
        <v>337</v>
      </c>
      <c r="X532">
        <v>41</v>
      </c>
      <c r="Y532">
        <v>45</v>
      </c>
      <c r="AB532">
        <v>85.617</v>
      </c>
      <c r="AD532" t="s">
        <v>659</v>
      </c>
      <c r="AE532">
        <v>1</v>
      </c>
      <c r="AF532" t="s">
        <v>660</v>
      </c>
    </row>
    <row r="533" spans="1:32">
      <c r="A533">
        <v>317848</v>
      </c>
      <c r="B533">
        <v>5170</v>
      </c>
      <c r="C533" t="s">
        <v>123</v>
      </c>
      <c r="D533">
        <v>5207</v>
      </c>
      <c r="E533">
        <v>4016597591</v>
      </c>
      <c r="F533" t="s">
        <v>658</v>
      </c>
      <c r="G533">
        <v>1</v>
      </c>
      <c r="H533" t="s">
        <v>494</v>
      </c>
      <c r="I533" t="s">
        <v>128</v>
      </c>
      <c r="J533">
        <v>30</v>
      </c>
      <c r="K533">
        <v>22</v>
      </c>
      <c r="L533">
        <v>300</v>
      </c>
      <c r="M533">
        <v>3</v>
      </c>
      <c r="N533">
        <v>438</v>
      </c>
      <c r="O533" s="493">
        <v>45952.0012384259</v>
      </c>
      <c r="P533" s="493">
        <v>45952.0188657407</v>
      </c>
      <c r="Q533">
        <v>1</v>
      </c>
      <c r="R533">
        <v>0</v>
      </c>
      <c r="S533">
        <v>0</v>
      </c>
      <c r="T533">
        <v>6</v>
      </c>
      <c r="U533">
        <v>69</v>
      </c>
      <c r="V533">
        <v>67</v>
      </c>
      <c r="W533">
        <v>72</v>
      </c>
      <c r="X533">
        <v>69</v>
      </c>
      <c r="Y533">
        <v>66</v>
      </c>
      <c r="AB533">
        <v>81.086</v>
      </c>
      <c r="AD533" t="s">
        <v>659</v>
      </c>
      <c r="AE533">
        <v>1</v>
      </c>
      <c r="AF533" t="s">
        <v>660</v>
      </c>
    </row>
    <row r="534" spans="1:32">
      <c r="A534">
        <v>317849</v>
      </c>
      <c r="B534">
        <v>5170</v>
      </c>
      <c r="C534" t="s">
        <v>123</v>
      </c>
      <c r="D534">
        <v>5207</v>
      </c>
      <c r="E534">
        <v>4016597591</v>
      </c>
      <c r="F534" t="s">
        <v>658</v>
      </c>
      <c r="G534">
        <v>1</v>
      </c>
      <c r="H534" t="s">
        <v>494</v>
      </c>
      <c r="I534" t="s">
        <v>133</v>
      </c>
      <c r="J534">
        <v>31</v>
      </c>
      <c r="K534">
        <v>23</v>
      </c>
      <c r="L534">
        <v>300</v>
      </c>
      <c r="M534">
        <v>3</v>
      </c>
      <c r="N534">
        <v>429</v>
      </c>
      <c r="O534" s="493">
        <v>45952.0013078704</v>
      </c>
      <c r="P534" s="493">
        <v>45952.0197569444</v>
      </c>
      <c r="Q534">
        <v>1</v>
      </c>
      <c r="R534">
        <v>0</v>
      </c>
      <c r="S534">
        <v>0</v>
      </c>
      <c r="T534">
        <v>6</v>
      </c>
      <c r="U534">
        <v>64</v>
      </c>
      <c r="V534">
        <v>63</v>
      </c>
      <c r="W534">
        <v>66</v>
      </c>
      <c r="X534">
        <v>64</v>
      </c>
      <c r="Y534">
        <v>76</v>
      </c>
      <c r="AB534">
        <v>81.705</v>
      </c>
      <c r="AD534" t="s">
        <v>659</v>
      </c>
      <c r="AE534">
        <v>1</v>
      </c>
      <c r="AF534" t="s">
        <v>660</v>
      </c>
    </row>
    <row r="535" spans="1:32">
      <c r="A535">
        <v>317740</v>
      </c>
      <c r="B535">
        <v>5170</v>
      </c>
      <c r="C535" t="s">
        <v>123</v>
      </c>
      <c r="D535">
        <v>5207</v>
      </c>
      <c r="E535">
        <v>4016597591</v>
      </c>
      <c r="F535" t="s">
        <v>658</v>
      </c>
      <c r="G535">
        <v>1</v>
      </c>
      <c r="H535" t="s">
        <v>494</v>
      </c>
      <c r="I535" t="s">
        <v>141</v>
      </c>
      <c r="J535">
        <v>32</v>
      </c>
      <c r="K535">
        <v>75</v>
      </c>
      <c r="L535">
        <v>300</v>
      </c>
      <c r="M535">
        <v>3</v>
      </c>
      <c r="N535">
        <v>57</v>
      </c>
      <c r="O535" s="493">
        <v>45951.9352083333</v>
      </c>
      <c r="P535" s="493">
        <v>45951.999525463</v>
      </c>
      <c r="Q535">
        <v>1</v>
      </c>
      <c r="R535">
        <v>0</v>
      </c>
      <c r="S535">
        <v>0</v>
      </c>
      <c r="T535">
        <v>6</v>
      </c>
      <c r="U535">
        <v>43</v>
      </c>
      <c r="V535">
        <v>40</v>
      </c>
      <c r="W535">
        <v>184</v>
      </c>
      <c r="X535">
        <v>40</v>
      </c>
      <c r="Y535">
        <v>45</v>
      </c>
      <c r="AB535">
        <v>85.617</v>
      </c>
      <c r="AD535" t="s">
        <v>659</v>
      </c>
      <c r="AE535">
        <v>1</v>
      </c>
      <c r="AF535" t="s">
        <v>660</v>
      </c>
    </row>
    <row r="536" spans="1:32">
      <c r="A536">
        <v>317851</v>
      </c>
      <c r="B536">
        <v>5170</v>
      </c>
      <c r="C536" t="s">
        <v>123</v>
      </c>
      <c r="D536">
        <v>5208</v>
      </c>
      <c r="E536">
        <v>4016617243</v>
      </c>
      <c r="F536" t="s">
        <v>627</v>
      </c>
      <c r="G536">
        <v>1</v>
      </c>
      <c r="H536" t="s">
        <v>491</v>
      </c>
      <c r="I536" t="s">
        <v>128</v>
      </c>
      <c r="J536">
        <v>30</v>
      </c>
      <c r="K536">
        <v>50</v>
      </c>
      <c r="L536">
        <v>450</v>
      </c>
      <c r="M536">
        <v>9</v>
      </c>
      <c r="N536">
        <v>126</v>
      </c>
      <c r="O536" s="493">
        <v>45952.0367013889</v>
      </c>
      <c r="P536" s="493">
        <v>45952.0543865741</v>
      </c>
      <c r="Q536">
        <v>1</v>
      </c>
      <c r="R536">
        <v>0</v>
      </c>
      <c r="S536">
        <v>0</v>
      </c>
      <c r="T536">
        <v>6</v>
      </c>
      <c r="U536">
        <v>21</v>
      </c>
      <c r="V536">
        <v>17</v>
      </c>
      <c r="W536">
        <v>90</v>
      </c>
      <c r="X536">
        <v>19</v>
      </c>
      <c r="Y536">
        <v>21</v>
      </c>
      <c r="AB536">
        <v>26.884</v>
      </c>
      <c r="AD536" t="s">
        <v>628</v>
      </c>
      <c r="AE536">
        <v>1</v>
      </c>
      <c r="AF536" t="s">
        <v>629</v>
      </c>
    </row>
    <row r="537" spans="1:32">
      <c r="A537">
        <v>317853</v>
      </c>
      <c r="B537">
        <v>5170</v>
      </c>
      <c r="C537" t="s">
        <v>123</v>
      </c>
      <c r="D537">
        <v>5208</v>
      </c>
      <c r="E537">
        <v>4016617243</v>
      </c>
      <c r="F537" t="s">
        <v>627</v>
      </c>
      <c r="G537">
        <v>1</v>
      </c>
      <c r="H537" t="s">
        <v>491</v>
      </c>
      <c r="I537" t="s">
        <v>141</v>
      </c>
      <c r="J537">
        <v>32</v>
      </c>
      <c r="K537">
        <v>50</v>
      </c>
      <c r="L537">
        <v>450</v>
      </c>
      <c r="M537">
        <v>9</v>
      </c>
      <c r="N537">
        <v>27</v>
      </c>
      <c r="O537" s="493">
        <v>45952.038587963</v>
      </c>
      <c r="P537" s="493">
        <v>45952.0601736111</v>
      </c>
      <c r="Q537">
        <v>1</v>
      </c>
      <c r="R537">
        <v>0</v>
      </c>
      <c r="S537">
        <v>0</v>
      </c>
      <c r="T537">
        <v>6</v>
      </c>
      <c r="U537">
        <v>26</v>
      </c>
      <c r="V537">
        <v>20</v>
      </c>
      <c r="W537">
        <v>149</v>
      </c>
      <c r="X537">
        <v>21</v>
      </c>
      <c r="Y537">
        <v>21</v>
      </c>
      <c r="AB537">
        <v>59.615</v>
      </c>
      <c r="AD537" t="s">
        <v>628</v>
      </c>
      <c r="AE537">
        <v>1</v>
      </c>
      <c r="AF537" t="s">
        <v>629</v>
      </c>
    </row>
    <row r="538" spans="1:32">
      <c r="A538">
        <v>317852</v>
      </c>
      <c r="B538">
        <v>5170</v>
      </c>
      <c r="C538" t="s">
        <v>123</v>
      </c>
      <c r="D538">
        <v>5208</v>
      </c>
      <c r="E538">
        <v>4016617243</v>
      </c>
      <c r="F538" t="s">
        <v>627</v>
      </c>
      <c r="G538">
        <v>1</v>
      </c>
      <c r="H538" t="s">
        <v>491</v>
      </c>
      <c r="I538" t="s">
        <v>133</v>
      </c>
      <c r="J538">
        <v>31</v>
      </c>
      <c r="K538">
        <v>50</v>
      </c>
      <c r="L538">
        <v>450</v>
      </c>
      <c r="M538">
        <v>9</v>
      </c>
      <c r="N538">
        <v>99</v>
      </c>
      <c r="O538" s="493">
        <v>45952.0373958333</v>
      </c>
      <c r="P538" s="493">
        <v>45952.0555787037</v>
      </c>
      <c r="Q538">
        <v>1</v>
      </c>
      <c r="R538">
        <v>0</v>
      </c>
      <c r="S538">
        <v>0</v>
      </c>
      <c r="T538">
        <v>6</v>
      </c>
      <c r="U538">
        <v>19</v>
      </c>
      <c r="V538">
        <v>15</v>
      </c>
      <c r="W538">
        <v>29</v>
      </c>
      <c r="X538">
        <v>19</v>
      </c>
      <c r="Y538">
        <v>21</v>
      </c>
      <c r="AB538">
        <v>20.77</v>
      </c>
      <c r="AD538" t="s">
        <v>628</v>
      </c>
      <c r="AE538">
        <v>1</v>
      </c>
      <c r="AF538" t="s">
        <v>629</v>
      </c>
    </row>
    <row r="539" spans="1:32">
      <c r="A539">
        <v>317854</v>
      </c>
      <c r="B539">
        <v>5170</v>
      </c>
      <c r="C539" t="s">
        <v>123</v>
      </c>
      <c r="D539">
        <v>5209</v>
      </c>
      <c r="E539">
        <v>4016605994</v>
      </c>
      <c r="F539" t="s">
        <v>618</v>
      </c>
      <c r="G539">
        <v>1</v>
      </c>
      <c r="H539" t="s">
        <v>491</v>
      </c>
      <c r="I539" t="s">
        <v>128</v>
      </c>
      <c r="J539">
        <v>30</v>
      </c>
      <c r="K539">
        <v>200</v>
      </c>
      <c r="L539">
        <v>600</v>
      </c>
      <c r="M539">
        <v>3</v>
      </c>
      <c r="N539">
        <v>297</v>
      </c>
      <c r="O539" s="493">
        <v>45952.0593865741</v>
      </c>
      <c r="P539" s="493">
        <v>45952.1856365741</v>
      </c>
      <c r="Q539">
        <v>1</v>
      </c>
      <c r="R539">
        <v>0</v>
      </c>
      <c r="S539">
        <v>0</v>
      </c>
      <c r="T539">
        <v>6</v>
      </c>
      <c r="U539">
        <v>42</v>
      </c>
      <c r="V539">
        <v>39</v>
      </c>
      <c r="W539">
        <v>115</v>
      </c>
      <c r="X539">
        <v>41</v>
      </c>
      <c r="Y539">
        <v>33</v>
      </c>
      <c r="AB539">
        <v>62.836</v>
      </c>
      <c r="AD539" t="s">
        <v>619</v>
      </c>
      <c r="AE539">
        <v>1</v>
      </c>
      <c r="AF539" t="s">
        <v>620</v>
      </c>
    </row>
    <row r="540" spans="1:32">
      <c r="A540">
        <v>317856</v>
      </c>
      <c r="B540">
        <v>5170</v>
      </c>
      <c r="C540" t="s">
        <v>123</v>
      </c>
      <c r="D540">
        <v>5209</v>
      </c>
      <c r="E540">
        <v>4016605994</v>
      </c>
      <c r="F540" t="s">
        <v>618</v>
      </c>
      <c r="G540">
        <v>1</v>
      </c>
      <c r="H540" t="s">
        <v>491</v>
      </c>
      <c r="I540" t="s">
        <v>141</v>
      </c>
      <c r="J540">
        <v>32</v>
      </c>
      <c r="K540">
        <v>200</v>
      </c>
      <c r="L540">
        <v>600</v>
      </c>
      <c r="M540">
        <v>3</v>
      </c>
      <c r="N540">
        <v>66</v>
      </c>
      <c r="O540" s="493">
        <v>45952.0642476852</v>
      </c>
      <c r="P540" s="493">
        <v>45952.1894444444</v>
      </c>
      <c r="Q540">
        <v>1</v>
      </c>
      <c r="R540">
        <v>0</v>
      </c>
      <c r="S540">
        <v>0</v>
      </c>
      <c r="T540">
        <v>6</v>
      </c>
      <c r="U540">
        <v>42</v>
      </c>
      <c r="V540">
        <v>40</v>
      </c>
      <c r="W540">
        <v>62</v>
      </c>
      <c r="X540">
        <v>41</v>
      </c>
      <c r="Y540">
        <v>41</v>
      </c>
      <c r="AB540">
        <v>82.316</v>
      </c>
      <c r="AD540" t="s">
        <v>619</v>
      </c>
      <c r="AE540">
        <v>1</v>
      </c>
      <c r="AF540" t="s">
        <v>620</v>
      </c>
    </row>
    <row r="541" spans="1:32">
      <c r="A541">
        <v>317855</v>
      </c>
      <c r="B541">
        <v>5170</v>
      </c>
      <c r="C541" t="s">
        <v>123</v>
      </c>
      <c r="D541">
        <v>5209</v>
      </c>
      <c r="E541">
        <v>4016605994</v>
      </c>
      <c r="F541" t="s">
        <v>618</v>
      </c>
      <c r="G541">
        <v>1</v>
      </c>
      <c r="H541" t="s">
        <v>491</v>
      </c>
      <c r="I541" t="s">
        <v>133</v>
      </c>
      <c r="J541">
        <v>31</v>
      </c>
      <c r="K541">
        <v>200</v>
      </c>
      <c r="L541">
        <v>600</v>
      </c>
      <c r="M541">
        <v>3</v>
      </c>
      <c r="N541">
        <v>318</v>
      </c>
      <c r="O541" s="493">
        <v>45952.0629398148</v>
      </c>
      <c r="P541" s="493">
        <v>45952.1886805556</v>
      </c>
      <c r="Q541">
        <v>1</v>
      </c>
      <c r="R541">
        <v>0</v>
      </c>
      <c r="S541">
        <v>0</v>
      </c>
      <c r="T541">
        <v>6</v>
      </c>
      <c r="U541">
        <v>50</v>
      </c>
      <c r="V541">
        <v>46</v>
      </c>
      <c r="W541">
        <v>144</v>
      </c>
      <c r="X541">
        <v>49</v>
      </c>
      <c r="Y541">
        <v>47</v>
      </c>
      <c r="AB541">
        <v>67.219</v>
      </c>
      <c r="AD541" t="s">
        <v>619</v>
      </c>
      <c r="AE541">
        <v>1</v>
      </c>
      <c r="AF541" t="s">
        <v>620</v>
      </c>
    </row>
    <row r="542" spans="1:32">
      <c r="A542">
        <v>317857</v>
      </c>
      <c r="B542">
        <v>5170</v>
      </c>
      <c r="C542" t="s">
        <v>123</v>
      </c>
      <c r="D542">
        <v>5210</v>
      </c>
      <c r="E542">
        <v>4016617243</v>
      </c>
      <c r="F542" t="s">
        <v>627</v>
      </c>
      <c r="G542">
        <v>1</v>
      </c>
      <c r="H542" t="s">
        <v>494</v>
      </c>
      <c r="I542" t="s">
        <v>128</v>
      </c>
      <c r="J542">
        <v>30</v>
      </c>
      <c r="K542">
        <v>50</v>
      </c>
      <c r="L542">
        <v>450</v>
      </c>
      <c r="M542">
        <v>9</v>
      </c>
      <c r="N542">
        <v>180</v>
      </c>
      <c r="O542" s="493">
        <v>45952.1908796296</v>
      </c>
      <c r="P542" s="493">
        <v>45952.2149537037</v>
      </c>
      <c r="Q542">
        <v>1</v>
      </c>
      <c r="R542">
        <v>0</v>
      </c>
      <c r="S542">
        <v>0</v>
      </c>
      <c r="T542">
        <v>6</v>
      </c>
      <c r="U542">
        <v>30</v>
      </c>
      <c r="V542">
        <v>22</v>
      </c>
      <c r="W542">
        <v>118</v>
      </c>
      <c r="X542">
        <v>24</v>
      </c>
      <c r="Y542">
        <v>24</v>
      </c>
      <c r="AB542">
        <v>36.483</v>
      </c>
      <c r="AD542" t="s">
        <v>628</v>
      </c>
      <c r="AE542">
        <v>1</v>
      </c>
      <c r="AF542" t="s">
        <v>629</v>
      </c>
    </row>
    <row r="543" spans="1:32">
      <c r="A543">
        <v>317859</v>
      </c>
      <c r="B543">
        <v>5170</v>
      </c>
      <c r="C543" t="s">
        <v>123</v>
      </c>
      <c r="D543">
        <v>5210</v>
      </c>
      <c r="E543">
        <v>4016617243</v>
      </c>
      <c r="F543" t="s">
        <v>627</v>
      </c>
      <c r="G543">
        <v>1</v>
      </c>
      <c r="H543" t="s">
        <v>494</v>
      </c>
      <c r="I543" t="s">
        <v>141</v>
      </c>
      <c r="J543">
        <v>32</v>
      </c>
      <c r="K543">
        <v>50</v>
      </c>
      <c r="L543">
        <v>450</v>
      </c>
      <c r="M543">
        <v>9</v>
      </c>
      <c r="N543">
        <v>45</v>
      </c>
      <c r="O543" s="493">
        <v>45952.1956018519</v>
      </c>
      <c r="P543" s="493">
        <v>45952.217650463</v>
      </c>
      <c r="Q543">
        <v>1</v>
      </c>
      <c r="R543">
        <v>0</v>
      </c>
      <c r="S543">
        <v>0</v>
      </c>
      <c r="T543">
        <v>6</v>
      </c>
      <c r="U543">
        <v>24</v>
      </c>
      <c r="V543">
        <v>22</v>
      </c>
      <c r="W543">
        <v>111</v>
      </c>
      <c r="X543">
        <v>23</v>
      </c>
      <c r="Y543">
        <v>33</v>
      </c>
      <c r="AB543">
        <v>63.668</v>
      </c>
      <c r="AD543" t="s">
        <v>628</v>
      </c>
      <c r="AE543">
        <v>1</v>
      </c>
      <c r="AF543" t="s">
        <v>629</v>
      </c>
    </row>
    <row r="544" spans="1:32">
      <c r="A544">
        <v>317858</v>
      </c>
      <c r="B544">
        <v>5170</v>
      </c>
      <c r="C544" t="s">
        <v>123</v>
      </c>
      <c r="D544">
        <v>5210</v>
      </c>
      <c r="E544">
        <v>4016617243</v>
      </c>
      <c r="F544" t="s">
        <v>627</v>
      </c>
      <c r="G544">
        <v>1</v>
      </c>
      <c r="H544" t="s">
        <v>494</v>
      </c>
      <c r="I544" t="s">
        <v>133</v>
      </c>
      <c r="J544">
        <v>31</v>
      </c>
      <c r="K544">
        <v>50</v>
      </c>
      <c r="L544">
        <v>450</v>
      </c>
      <c r="M544">
        <v>9</v>
      </c>
      <c r="N544">
        <v>171</v>
      </c>
      <c r="O544" s="493">
        <v>45952.1937731481</v>
      </c>
      <c r="P544" s="493">
        <v>45952.2171064815</v>
      </c>
      <c r="Q544">
        <v>1</v>
      </c>
      <c r="R544">
        <v>0</v>
      </c>
      <c r="S544">
        <v>0</v>
      </c>
      <c r="T544">
        <v>6</v>
      </c>
      <c r="U544">
        <v>33</v>
      </c>
      <c r="V544">
        <v>30</v>
      </c>
      <c r="W544">
        <v>38</v>
      </c>
      <c r="X544">
        <v>33</v>
      </c>
      <c r="Y544">
        <v>32</v>
      </c>
      <c r="AB544">
        <v>30.853</v>
      </c>
      <c r="AD544" t="s">
        <v>628</v>
      </c>
      <c r="AE544">
        <v>1</v>
      </c>
      <c r="AF544" t="s">
        <v>629</v>
      </c>
    </row>
    <row r="545" spans="1:32">
      <c r="A545">
        <v>317860</v>
      </c>
      <c r="B545">
        <v>5170</v>
      </c>
      <c r="C545" t="s">
        <v>123</v>
      </c>
      <c r="D545">
        <v>5211</v>
      </c>
      <c r="E545">
        <v>4016605994</v>
      </c>
      <c r="F545" t="s">
        <v>618</v>
      </c>
      <c r="G545">
        <v>1</v>
      </c>
      <c r="H545" t="s">
        <v>494</v>
      </c>
      <c r="I545" t="s">
        <v>128</v>
      </c>
      <c r="J545">
        <v>30</v>
      </c>
      <c r="K545">
        <v>200</v>
      </c>
      <c r="L545">
        <v>600</v>
      </c>
      <c r="M545">
        <v>3</v>
      </c>
      <c r="N545">
        <v>192</v>
      </c>
      <c r="O545" s="493">
        <v>45952.2271990741</v>
      </c>
      <c r="P545" s="493">
        <v>45952.3524537037</v>
      </c>
      <c r="Q545">
        <v>1</v>
      </c>
      <c r="R545">
        <v>0</v>
      </c>
      <c r="S545">
        <v>0</v>
      </c>
      <c r="T545">
        <v>6</v>
      </c>
      <c r="U545">
        <v>27</v>
      </c>
      <c r="V545">
        <v>26</v>
      </c>
      <c r="W545">
        <v>80</v>
      </c>
      <c r="X545">
        <v>27</v>
      </c>
      <c r="Y545">
        <v>24</v>
      </c>
      <c r="AB545">
        <v>34.667</v>
      </c>
      <c r="AD545" t="s">
        <v>619</v>
      </c>
      <c r="AE545">
        <v>1</v>
      </c>
      <c r="AF545" t="s">
        <v>620</v>
      </c>
    </row>
    <row r="546" spans="1:32">
      <c r="A546">
        <v>317862</v>
      </c>
      <c r="B546">
        <v>5170</v>
      </c>
      <c r="C546" t="s">
        <v>123</v>
      </c>
      <c r="D546">
        <v>5211</v>
      </c>
      <c r="E546">
        <v>4016605994</v>
      </c>
      <c r="F546" t="s">
        <v>618</v>
      </c>
      <c r="G546">
        <v>1</v>
      </c>
      <c r="H546" t="s">
        <v>494</v>
      </c>
      <c r="I546" t="s">
        <v>141</v>
      </c>
      <c r="J546">
        <v>32</v>
      </c>
      <c r="K546">
        <v>200</v>
      </c>
      <c r="L546">
        <v>600</v>
      </c>
      <c r="M546">
        <v>3</v>
      </c>
      <c r="N546">
        <v>60</v>
      </c>
      <c r="O546" s="493">
        <v>45952.2296643518</v>
      </c>
      <c r="P546" s="493">
        <v>45952.3613773148</v>
      </c>
      <c r="Q546">
        <v>1</v>
      </c>
      <c r="R546">
        <v>0</v>
      </c>
      <c r="S546">
        <v>0</v>
      </c>
      <c r="T546">
        <v>6</v>
      </c>
      <c r="U546">
        <v>39</v>
      </c>
      <c r="V546">
        <v>34</v>
      </c>
      <c r="W546">
        <v>225</v>
      </c>
      <c r="X546">
        <v>37</v>
      </c>
      <c r="Y546">
        <v>37</v>
      </c>
      <c r="AB546">
        <v>102.837</v>
      </c>
      <c r="AD546" t="s">
        <v>619</v>
      </c>
      <c r="AE546">
        <v>1</v>
      </c>
      <c r="AF546" t="s">
        <v>620</v>
      </c>
    </row>
    <row r="547" spans="1:32">
      <c r="A547">
        <v>317861</v>
      </c>
      <c r="B547">
        <v>5170</v>
      </c>
      <c r="C547" t="s">
        <v>123</v>
      </c>
      <c r="D547">
        <v>5211</v>
      </c>
      <c r="E547">
        <v>4016605994</v>
      </c>
      <c r="F547" t="s">
        <v>618</v>
      </c>
      <c r="G547">
        <v>1</v>
      </c>
      <c r="H547" t="s">
        <v>494</v>
      </c>
      <c r="I547" t="s">
        <v>133</v>
      </c>
      <c r="J547">
        <v>31</v>
      </c>
      <c r="K547">
        <v>200</v>
      </c>
      <c r="L547">
        <v>600</v>
      </c>
      <c r="M547">
        <v>3</v>
      </c>
      <c r="N547">
        <v>189</v>
      </c>
      <c r="O547" s="493">
        <v>45952.227962963</v>
      </c>
      <c r="P547" s="493">
        <v>45952.3605787037</v>
      </c>
      <c r="Q547">
        <v>1</v>
      </c>
      <c r="R547">
        <v>0</v>
      </c>
      <c r="S547">
        <v>0</v>
      </c>
      <c r="T547">
        <v>6</v>
      </c>
      <c r="U547">
        <v>41</v>
      </c>
      <c r="V547">
        <v>32</v>
      </c>
      <c r="W547">
        <v>255</v>
      </c>
      <c r="X547">
        <v>34</v>
      </c>
      <c r="Y547">
        <v>36</v>
      </c>
      <c r="AB547">
        <v>36.121</v>
      </c>
      <c r="AD547" t="s">
        <v>619</v>
      </c>
      <c r="AE547">
        <v>1</v>
      </c>
      <c r="AF547" t="s">
        <v>620</v>
      </c>
    </row>
    <row r="548" spans="1:32">
      <c r="A548">
        <v>317863</v>
      </c>
      <c r="B548">
        <v>5170</v>
      </c>
      <c r="C548" t="s">
        <v>123</v>
      </c>
      <c r="D548">
        <v>5212</v>
      </c>
      <c r="E548">
        <v>4016631701</v>
      </c>
      <c r="F548" t="s">
        <v>661</v>
      </c>
      <c r="G548">
        <v>1</v>
      </c>
      <c r="H548" t="s">
        <v>491</v>
      </c>
      <c r="I548" t="s">
        <v>128</v>
      </c>
      <c r="J548">
        <v>30</v>
      </c>
      <c r="K548">
        <v>2</v>
      </c>
      <c r="L548">
        <v>18</v>
      </c>
      <c r="M548">
        <v>9</v>
      </c>
      <c r="N548">
        <v>234</v>
      </c>
      <c r="O548" s="493">
        <v>45952.0263773148</v>
      </c>
      <c r="P548" s="493">
        <v>45952.0273263889</v>
      </c>
      <c r="Q548">
        <v>1</v>
      </c>
      <c r="R548">
        <v>0</v>
      </c>
      <c r="S548">
        <v>0</v>
      </c>
      <c r="T548">
        <v>6</v>
      </c>
      <c r="U548">
        <v>56</v>
      </c>
      <c r="V548">
        <v>45</v>
      </c>
      <c r="W548">
        <v>66</v>
      </c>
      <c r="X548">
        <v>55.5</v>
      </c>
      <c r="Y548">
        <v>41</v>
      </c>
      <c r="AB548">
        <v>38.654</v>
      </c>
      <c r="AD548" t="s">
        <v>662</v>
      </c>
      <c r="AE548">
        <v>1</v>
      </c>
      <c r="AF548" t="s">
        <v>663</v>
      </c>
    </row>
    <row r="549" spans="1:32">
      <c r="A549">
        <v>317865</v>
      </c>
      <c r="B549">
        <v>5170</v>
      </c>
      <c r="C549" t="s">
        <v>123</v>
      </c>
      <c r="D549">
        <v>5212</v>
      </c>
      <c r="E549">
        <v>4016631701</v>
      </c>
      <c r="F549" t="s">
        <v>661</v>
      </c>
      <c r="G549">
        <v>1</v>
      </c>
      <c r="H549" t="s">
        <v>491</v>
      </c>
      <c r="I549" t="s">
        <v>141</v>
      </c>
      <c r="J549">
        <v>32</v>
      </c>
      <c r="K549">
        <v>2</v>
      </c>
      <c r="L549">
        <v>18</v>
      </c>
      <c r="M549">
        <v>9</v>
      </c>
      <c r="N549">
        <v>9</v>
      </c>
      <c r="O549" s="493">
        <v>45952.0290046296</v>
      </c>
      <c r="P549" s="493">
        <v>45952.0303009259</v>
      </c>
      <c r="Q549">
        <v>1</v>
      </c>
      <c r="R549">
        <v>0</v>
      </c>
      <c r="S549">
        <v>0</v>
      </c>
      <c r="T549">
        <v>6</v>
      </c>
      <c r="U549">
        <v>16</v>
      </c>
      <c r="V549">
        <v>13</v>
      </c>
      <c r="W549">
        <v>20</v>
      </c>
      <c r="X549">
        <v>16.5</v>
      </c>
      <c r="Y549">
        <v>13</v>
      </c>
      <c r="AB549">
        <v>20.571</v>
      </c>
      <c r="AD549" t="s">
        <v>662</v>
      </c>
      <c r="AE549">
        <v>1</v>
      </c>
      <c r="AF549" t="s">
        <v>663</v>
      </c>
    </row>
    <row r="550" spans="1:32">
      <c r="A550">
        <v>317864</v>
      </c>
      <c r="B550">
        <v>5170</v>
      </c>
      <c r="C550" t="s">
        <v>123</v>
      </c>
      <c r="D550">
        <v>5212</v>
      </c>
      <c r="E550">
        <v>4016631701</v>
      </c>
      <c r="F550" t="s">
        <v>661</v>
      </c>
      <c r="G550">
        <v>1</v>
      </c>
      <c r="H550" t="s">
        <v>491</v>
      </c>
      <c r="I550" t="s">
        <v>133</v>
      </c>
      <c r="J550">
        <v>31</v>
      </c>
      <c r="K550">
        <v>2</v>
      </c>
      <c r="L550">
        <v>18</v>
      </c>
      <c r="M550">
        <v>9</v>
      </c>
      <c r="N550">
        <v>162</v>
      </c>
      <c r="O550" s="493">
        <v>45952.0283564815</v>
      </c>
      <c r="P550" s="493">
        <v>45952.0292013889</v>
      </c>
      <c r="Q550">
        <v>1</v>
      </c>
      <c r="R550">
        <v>0</v>
      </c>
      <c r="S550">
        <v>0</v>
      </c>
      <c r="T550">
        <v>6</v>
      </c>
      <c r="U550">
        <v>33</v>
      </c>
      <c r="V550">
        <v>32</v>
      </c>
      <c r="W550">
        <v>34</v>
      </c>
      <c r="X550">
        <v>33</v>
      </c>
      <c r="Y550">
        <v>25</v>
      </c>
      <c r="AB550">
        <v>33.631</v>
      </c>
      <c r="AD550" t="s">
        <v>662</v>
      </c>
      <c r="AE550">
        <v>1</v>
      </c>
      <c r="AF550" t="s">
        <v>663</v>
      </c>
    </row>
    <row r="551" spans="1:32">
      <c r="A551">
        <v>317868</v>
      </c>
      <c r="B551">
        <v>5170</v>
      </c>
      <c r="C551" t="s">
        <v>123</v>
      </c>
      <c r="D551">
        <v>5213</v>
      </c>
      <c r="E551">
        <v>4016631701</v>
      </c>
      <c r="F551" t="s">
        <v>661</v>
      </c>
      <c r="G551">
        <v>1</v>
      </c>
      <c r="H551" t="s">
        <v>494</v>
      </c>
      <c r="I551" t="s">
        <v>141</v>
      </c>
      <c r="J551">
        <v>32</v>
      </c>
      <c r="K551">
        <v>2</v>
      </c>
      <c r="L551">
        <v>18</v>
      </c>
      <c r="M551">
        <v>9</v>
      </c>
      <c r="N551">
        <v>72</v>
      </c>
      <c r="O551" s="493">
        <v>45952.3914699074</v>
      </c>
      <c r="P551" s="493">
        <v>45952.3924652778</v>
      </c>
      <c r="Q551">
        <v>1</v>
      </c>
      <c r="R551">
        <v>0</v>
      </c>
      <c r="S551">
        <v>0</v>
      </c>
      <c r="T551">
        <v>6</v>
      </c>
      <c r="U551">
        <v>112</v>
      </c>
      <c r="V551">
        <v>73</v>
      </c>
      <c r="W551">
        <v>150</v>
      </c>
      <c r="X551">
        <v>111.5</v>
      </c>
      <c r="Y551">
        <v>69</v>
      </c>
      <c r="AB551">
        <v>127.804</v>
      </c>
      <c r="AD551" t="s">
        <v>662</v>
      </c>
      <c r="AE551">
        <v>1</v>
      </c>
      <c r="AF551" t="s">
        <v>663</v>
      </c>
    </row>
    <row r="552" spans="1:32">
      <c r="A552">
        <v>317867</v>
      </c>
      <c r="B552">
        <v>5170</v>
      </c>
      <c r="C552" t="s">
        <v>123</v>
      </c>
      <c r="D552">
        <v>5213</v>
      </c>
      <c r="E552">
        <v>4016631701</v>
      </c>
      <c r="F552" t="s">
        <v>661</v>
      </c>
      <c r="G552">
        <v>1</v>
      </c>
      <c r="H552" t="s">
        <v>494</v>
      </c>
      <c r="I552" t="s">
        <v>133</v>
      </c>
      <c r="J552">
        <v>31</v>
      </c>
      <c r="K552">
        <v>2</v>
      </c>
      <c r="L552">
        <v>18</v>
      </c>
      <c r="M552">
        <v>9</v>
      </c>
      <c r="N552">
        <v>315</v>
      </c>
      <c r="O552" s="493">
        <v>45952.3875462963</v>
      </c>
      <c r="P552" s="493">
        <v>45952.3883680556</v>
      </c>
      <c r="Q552">
        <v>1</v>
      </c>
      <c r="R552">
        <v>0</v>
      </c>
      <c r="S552">
        <v>0</v>
      </c>
      <c r="T552">
        <v>6</v>
      </c>
      <c r="U552">
        <v>141</v>
      </c>
      <c r="V552">
        <v>66</v>
      </c>
      <c r="W552">
        <v>215</v>
      </c>
      <c r="X552">
        <v>140.5</v>
      </c>
      <c r="Y552">
        <v>64</v>
      </c>
      <c r="AB552">
        <v>52.901</v>
      </c>
      <c r="AD552" t="s">
        <v>662</v>
      </c>
      <c r="AE552">
        <v>1</v>
      </c>
      <c r="AF552" t="s">
        <v>663</v>
      </c>
    </row>
    <row r="553" spans="1:32">
      <c r="A553">
        <v>317866</v>
      </c>
      <c r="B553">
        <v>5170</v>
      </c>
      <c r="C553" t="s">
        <v>123</v>
      </c>
      <c r="D553">
        <v>5213</v>
      </c>
      <c r="E553">
        <v>4016631701</v>
      </c>
      <c r="F553" t="s">
        <v>661</v>
      </c>
      <c r="G553">
        <v>1</v>
      </c>
      <c r="H553" t="s">
        <v>494</v>
      </c>
      <c r="I553" t="s">
        <v>128</v>
      </c>
      <c r="J553">
        <v>30</v>
      </c>
      <c r="K553">
        <v>2</v>
      </c>
      <c r="L553">
        <v>18</v>
      </c>
      <c r="M553">
        <v>9</v>
      </c>
      <c r="N553">
        <v>342</v>
      </c>
      <c r="O553" s="493">
        <v>45952.3721412037</v>
      </c>
      <c r="P553" s="493">
        <v>45952.3732638889</v>
      </c>
      <c r="Q553">
        <v>1</v>
      </c>
      <c r="R553">
        <v>0</v>
      </c>
      <c r="S553">
        <v>0</v>
      </c>
      <c r="T553">
        <v>6</v>
      </c>
      <c r="U553">
        <v>63</v>
      </c>
      <c r="V553">
        <v>52</v>
      </c>
      <c r="W553">
        <v>73</v>
      </c>
      <c r="X553">
        <v>62.5</v>
      </c>
      <c r="Y553">
        <v>61</v>
      </c>
      <c r="AB553">
        <v>56.869</v>
      </c>
      <c r="AD553" t="s">
        <v>662</v>
      </c>
      <c r="AE553">
        <v>1</v>
      </c>
      <c r="AF553" t="s">
        <v>663</v>
      </c>
    </row>
    <row r="554" spans="1:32">
      <c r="A554">
        <v>317869</v>
      </c>
      <c r="B554">
        <v>5170</v>
      </c>
      <c r="C554" t="s">
        <v>123</v>
      </c>
      <c r="D554">
        <v>5214</v>
      </c>
      <c r="E554">
        <v>4016605996</v>
      </c>
      <c r="F554" t="s">
        <v>615</v>
      </c>
      <c r="G554">
        <v>1</v>
      </c>
      <c r="H554" t="s">
        <v>491</v>
      </c>
      <c r="I554" t="s">
        <v>128</v>
      </c>
      <c r="J554">
        <v>30</v>
      </c>
      <c r="K554">
        <v>302</v>
      </c>
      <c r="L554">
        <v>900</v>
      </c>
      <c r="M554">
        <v>3</v>
      </c>
      <c r="N554">
        <v>360</v>
      </c>
      <c r="O554" s="493">
        <v>45952.3890972222</v>
      </c>
      <c r="P554" s="493">
        <v>45952.603599537</v>
      </c>
      <c r="Q554">
        <v>1</v>
      </c>
      <c r="R554">
        <v>0</v>
      </c>
      <c r="S554">
        <v>0</v>
      </c>
      <c r="T554">
        <v>6</v>
      </c>
      <c r="U554">
        <v>47</v>
      </c>
      <c r="V554">
        <v>11</v>
      </c>
      <c r="W554">
        <v>340</v>
      </c>
      <c r="X554">
        <v>45</v>
      </c>
      <c r="Y554">
        <v>58</v>
      </c>
      <c r="AB554">
        <v>75.661</v>
      </c>
      <c r="AD554" t="s">
        <v>616</v>
      </c>
      <c r="AE554">
        <v>1</v>
      </c>
      <c r="AF554" t="s">
        <v>617</v>
      </c>
    </row>
    <row r="555" spans="1:32">
      <c r="A555">
        <v>317871</v>
      </c>
      <c r="B555">
        <v>5170</v>
      </c>
      <c r="C555" t="s">
        <v>123</v>
      </c>
      <c r="D555">
        <v>5214</v>
      </c>
      <c r="E555">
        <v>4016605996</v>
      </c>
      <c r="F555" t="s">
        <v>615</v>
      </c>
      <c r="G555">
        <v>1</v>
      </c>
      <c r="H555" t="s">
        <v>491</v>
      </c>
      <c r="I555" t="s">
        <v>141</v>
      </c>
      <c r="J555">
        <v>32</v>
      </c>
      <c r="K555">
        <v>300</v>
      </c>
      <c r="L555">
        <v>900</v>
      </c>
      <c r="M555">
        <v>3</v>
      </c>
      <c r="N555">
        <v>18</v>
      </c>
      <c r="O555" s="493">
        <v>45952.4009027778</v>
      </c>
      <c r="P555" s="493">
        <v>45952.6081365741</v>
      </c>
      <c r="Q555">
        <v>1</v>
      </c>
      <c r="R555">
        <v>0</v>
      </c>
      <c r="S555">
        <v>0</v>
      </c>
      <c r="T555">
        <v>6</v>
      </c>
      <c r="U555">
        <v>32</v>
      </c>
      <c r="V555">
        <v>21</v>
      </c>
      <c r="W555">
        <v>594</v>
      </c>
      <c r="X555">
        <v>28</v>
      </c>
      <c r="Y555">
        <v>28</v>
      </c>
      <c r="AB555">
        <v>32.118</v>
      </c>
      <c r="AD555" t="s">
        <v>616</v>
      </c>
      <c r="AE555">
        <v>1</v>
      </c>
      <c r="AF555" t="s">
        <v>617</v>
      </c>
    </row>
    <row r="556" spans="1:32">
      <c r="A556">
        <v>317870</v>
      </c>
      <c r="B556">
        <v>5170</v>
      </c>
      <c r="C556" t="s">
        <v>123</v>
      </c>
      <c r="D556">
        <v>5214</v>
      </c>
      <c r="E556">
        <v>4016605996</v>
      </c>
      <c r="F556" t="s">
        <v>615</v>
      </c>
      <c r="G556">
        <v>1</v>
      </c>
      <c r="H556" t="s">
        <v>491</v>
      </c>
      <c r="I556" t="s">
        <v>133</v>
      </c>
      <c r="J556">
        <v>31</v>
      </c>
      <c r="K556">
        <v>300</v>
      </c>
      <c r="L556">
        <v>900</v>
      </c>
      <c r="M556">
        <v>3</v>
      </c>
      <c r="N556">
        <v>327</v>
      </c>
      <c r="O556" s="493">
        <v>45952.3987037037</v>
      </c>
      <c r="P556" s="493">
        <v>45952.6067592593</v>
      </c>
      <c r="Q556">
        <v>1</v>
      </c>
      <c r="R556">
        <v>0</v>
      </c>
      <c r="S556">
        <v>0</v>
      </c>
      <c r="T556">
        <v>6</v>
      </c>
      <c r="U556">
        <v>52</v>
      </c>
      <c r="V556">
        <v>49</v>
      </c>
      <c r="W556">
        <v>168</v>
      </c>
      <c r="X556">
        <v>51</v>
      </c>
      <c r="Y556">
        <v>59</v>
      </c>
      <c r="AB556">
        <v>67.566</v>
      </c>
      <c r="AD556" t="s">
        <v>616</v>
      </c>
      <c r="AE556">
        <v>1</v>
      </c>
      <c r="AF556" t="s">
        <v>617</v>
      </c>
    </row>
    <row r="557" spans="1:32">
      <c r="A557">
        <v>317872</v>
      </c>
      <c r="B557">
        <v>5170</v>
      </c>
      <c r="C557" t="s">
        <v>123</v>
      </c>
      <c r="D557">
        <v>5215</v>
      </c>
      <c r="E557">
        <v>4016605996</v>
      </c>
      <c r="F557" t="s">
        <v>615</v>
      </c>
      <c r="G557">
        <v>1</v>
      </c>
      <c r="H557" t="s">
        <v>494</v>
      </c>
      <c r="I557" t="s">
        <v>128</v>
      </c>
      <c r="J557">
        <v>30</v>
      </c>
      <c r="K557">
        <v>300</v>
      </c>
      <c r="L557">
        <v>900</v>
      </c>
      <c r="M557">
        <v>3</v>
      </c>
      <c r="N557">
        <v>411</v>
      </c>
      <c r="O557" s="493">
        <v>45952.6162037037</v>
      </c>
      <c r="P557" s="493">
        <v>45952.8337152778</v>
      </c>
      <c r="Q557">
        <v>1</v>
      </c>
      <c r="R557">
        <v>0</v>
      </c>
      <c r="S557">
        <v>0</v>
      </c>
      <c r="T557">
        <v>6</v>
      </c>
      <c r="U557">
        <v>46</v>
      </c>
      <c r="V557">
        <v>44</v>
      </c>
      <c r="W557">
        <v>93</v>
      </c>
      <c r="X557">
        <v>46</v>
      </c>
      <c r="Y557">
        <v>59</v>
      </c>
      <c r="AB557">
        <v>70.861</v>
      </c>
      <c r="AD557" t="s">
        <v>616</v>
      </c>
      <c r="AE557">
        <v>1</v>
      </c>
      <c r="AF557" t="s">
        <v>617</v>
      </c>
    </row>
    <row r="558" spans="1:32">
      <c r="A558">
        <v>317874</v>
      </c>
      <c r="B558">
        <v>5170</v>
      </c>
      <c r="C558" t="s">
        <v>123</v>
      </c>
      <c r="D558">
        <v>5215</v>
      </c>
      <c r="E558">
        <v>4016605996</v>
      </c>
      <c r="F558" t="s">
        <v>615</v>
      </c>
      <c r="G558">
        <v>1</v>
      </c>
      <c r="H558" t="s">
        <v>494</v>
      </c>
      <c r="I558" t="s">
        <v>141</v>
      </c>
      <c r="J558">
        <v>32</v>
      </c>
      <c r="K558">
        <v>300</v>
      </c>
      <c r="L558">
        <v>900</v>
      </c>
      <c r="M558">
        <v>3</v>
      </c>
      <c r="N558">
        <v>48</v>
      </c>
      <c r="O558" s="493">
        <v>45952.6205555556</v>
      </c>
      <c r="P558" s="493">
        <v>45952.8429976852</v>
      </c>
      <c r="Q558">
        <v>1</v>
      </c>
      <c r="R558">
        <v>0</v>
      </c>
      <c r="S558">
        <v>0</v>
      </c>
      <c r="T558">
        <v>6</v>
      </c>
      <c r="U558">
        <v>58</v>
      </c>
      <c r="V558">
        <v>55</v>
      </c>
      <c r="W558">
        <v>255</v>
      </c>
      <c r="X558">
        <v>57</v>
      </c>
      <c r="Y558">
        <v>57</v>
      </c>
      <c r="AB558">
        <v>63.019</v>
      </c>
      <c r="AD558" t="s">
        <v>616</v>
      </c>
      <c r="AE558">
        <v>1</v>
      </c>
      <c r="AF558" t="s">
        <v>617</v>
      </c>
    </row>
    <row r="559" spans="1:32">
      <c r="A559">
        <v>317873</v>
      </c>
      <c r="B559">
        <v>5170</v>
      </c>
      <c r="C559" t="s">
        <v>123</v>
      </c>
      <c r="D559">
        <v>5215</v>
      </c>
      <c r="E559">
        <v>4016605996</v>
      </c>
      <c r="F559" t="s">
        <v>615</v>
      </c>
      <c r="G559">
        <v>1</v>
      </c>
      <c r="H559" t="s">
        <v>494</v>
      </c>
      <c r="I559" t="s">
        <v>133</v>
      </c>
      <c r="J559">
        <v>31</v>
      </c>
      <c r="K559">
        <v>300</v>
      </c>
      <c r="L559">
        <v>900</v>
      </c>
      <c r="M559">
        <v>3</v>
      </c>
      <c r="N559">
        <v>330</v>
      </c>
      <c r="O559" s="493">
        <v>45952.6188657407</v>
      </c>
      <c r="P559" s="493">
        <v>45952.8377662037</v>
      </c>
      <c r="Q559">
        <v>1</v>
      </c>
      <c r="R559">
        <v>0</v>
      </c>
      <c r="S559">
        <v>0</v>
      </c>
      <c r="T559">
        <v>6</v>
      </c>
      <c r="U559">
        <v>57</v>
      </c>
      <c r="V559">
        <v>55</v>
      </c>
      <c r="W559">
        <v>172</v>
      </c>
      <c r="X559">
        <v>56</v>
      </c>
      <c r="Y559">
        <v>61</v>
      </c>
      <c r="AB559">
        <v>57.384</v>
      </c>
      <c r="AD559" t="s">
        <v>616</v>
      </c>
      <c r="AE559">
        <v>1</v>
      </c>
      <c r="AF559" t="s">
        <v>617</v>
      </c>
    </row>
    <row r="560" spans="1:32">
      <c r="A560">
        <v>317875</v>
      </c>
      <c r="B560">
        <v>5170</v>
      </c>
      <c r="C560" t="s">
        <v>123</v>
      </c>
      <c r="D560">
        <v>5216</v>
      </c>
      <c r="E560">
        <v>4016605995</v>
      </c>
      <c r="F560" t="s">
        <v>635</v>
      </c>
      <c r="G560">
        <v>1</v>
      </c>
      <c r="H560" t="s">
        <v>491</v>
      </c>
      <c r="I560" t="s">
        <v>128</v>
      </c>
      <c r="J560">
        <v>30</v>
      </c>
      <c r="K560">
        <v>200</v>
      </c>
      <c r="L560">
        <v>600</v>
      </c>
      <c r="M560">
        <v>3</v>
      </c>
      <c r="N560">
        <v>345</v>
      </c>
      <c r="O560" s="493">
        <v>45952.8479398148</v>
      </c>
      <c r="P560" s="493">
        <v>45952.9743287037</v>
      </c>
      <c r="Q560">
        <v>1</v>
      </c>
      <c r="R560">
        <v>0</v>
      </c>
      <c r="S560">
        <v>0</v>
      </c>
      <c r="T560">
        <v>6</v>
      </c>
      <c r="U560">
        <v>45</v>
      </c>
      <c r="V560">
        <v>41</v>
      </c>
      <c r="W560">
        <v>139</v>
      </c>
      <c r="X560">
        <v>44</v>
      </c>
      <c r="Y560">
        <v>38</v>
      </c>
      <c r="AB560">
        <v>62.475</v>
      </c>
      <c r="AD560" t="s">
        <v>636</v>
      </c>
      <c r="AE560">
        <v>1</v>
      </c>
      <c r="AF560" t="s">
        <v>634</v>
      </c>
    </row>
    <row r="561" spans="1:32">
      <c r="A561">
        <v>317877</v>
      </c>
      <c r="B561">
        <v>5170</v>
      </c>
      <c r="C561" t="s">
        <v>123</v>
      </c>
      <c r="D561">
        <v>5216</v>
      </c>
      <c r="E561">
        <v>4016605995</v>
      </c>
      <c r="F561" t="s">
        <v>635</v>
      </c>
      <c r="G561">
        <v>1</v>
      </c>
      <c r="H561" t="s">
        <v>491</v>
      </c>
      <c r="I561" t="s">
        <v>141</v>
      </c>
      <c r="J561">
        <v>32</v>
      </c>
      <c r="K561">
        <v>200</v>
      </c>
      <c r="L561">
        <v>600</v>
      </c>
      <c r="M561">
        <v>3</v>
      </c>
      <c r="N561">
        <v>42</v>
      </c>
      <c r="O561" s="493">
        <v>45952.8608680556</v>
      </c>
      <c r="P561" s="493">
        <v>45952.9779398148</v>
      </c>
      <c r="Q561">
        <v>1</v>
      </c>
      <c r="R561">
        <v>0</v>
      </c>
      <c r="S561">
        <v>0</v>
      </c>
      <c r="T561">
        <v>6</v>
      </c>
      <c r="U561">
        <v>41</v>
      </c>
      <c r="V561">
        <v>38</v>
      </c>
      <c r="W561">
        <v>189</v>
      </c>
      <c r="X561">
        <v>40</v>
      </c>
      <c r="Y561">
        <v>42</v>
      </c>
      <c r="AB561">
        <v>79.588</v>
      </c>
      <c r="AD561" t="s">
        <v>636</v>
      </c>
      <c r="AE561">
        <v>1</v>
      </c>
      <c r="AF561" t="s">
        <v>634</v>
      </c>
    </row>
    <row r="562" spans="1:32">
      <c r="A562">
        <v>317876</v>
      </c>
      <c r="B562">
        <v>5170</v>
      </c>
      <c r="C562" t="s">
        <v>123</v>
      </c>
      <c r="D562">
        <v>5216</v>
      </c>
      <c r="E562">
        <v>4016605995</v>
      </c>
      <c r="F562" t="s">
        <v>635</v>
      </c>
      <c r="G562">
        <v>1</v>
      </c>
      <c r="H562" t="s">
        <v>491</v>
      </c>
      <c r="I562" t="s">
        <v>133</v>
      </c>
      <c r="J562">
        <v>31</v>
      </c>
      <c r="K562">
        <v>200</v>
      </c>
      <c r="L562">
        <v>600</v>
      </c>
      <c r="M562">
        <v>3</v>
      </c>
      <c r="N562">
        <v>336</v>
      </c>
      <c r="O562" s="493">
        <v>45952.8497685185</v>
      </c>
      <c r="P562" s="493">
        <v>45952.9771875</v>
      </c>
      <c r="Q562">
        <v>1</v>
      </c>
      <c r="R562">
        <v>0</v>
      </c>
      <c r="S562">
        <v>0</v>
      </c>
      <c r="T562">
        <v>6</v>
      </c>
      <c r="U562">
        <v>48</v>
      </c>
      <c r="V562">
        <v>44</v>
      </c>
      <c r="W562">
        <v>161</v>
      </c>
      <c r="X562">
        <v>46</v>
      </c>
      <c r="Y562">
        <v>52</v>
      </c>
      <c r="AB562">
        <v>69.926</v>
      </c>
      <c r="AD562" t="s">
        <v>636</v>
      </c>
      <c r="AE562">
        <v>1</v>
      </c>
      <c r="AF562" t="s">
        <v>634</v>
      </c>
    </row>
    <row r="563" spans="1:32">
      <c r="A563">
        <v>318003</v>
      </c>
      <c r="B563">
        <v>5170</v>
      </c>
      <c r="C563" t="s">
        <v>123</v>
      </c>
      <c r="D563">
        <v>5217</v>
      </c>
      <c r="E563">
        <v>4016605995</v>
      </c>
      <c r="F563" t="s">
        <v>635</v>
      </c>
      <c r="G563">
        <v>1</v>
      </c>
      <c r="H563" t="s">
        <v>494</v>
      </c>
      <c r="I563" t="s">
        <v>128</v>
      </c>
      <c r="J563">
        <v>30</v>
      </c>
      <c r="K563">
        <v>165</v>
      </c>
      <c r="L563">
        <v>600</v>
      </c>
      <c r="M563">
        <v>3</v>
      </c>
      <c r="N563">
        <v>183</v>
      </c>
      <c r="O563" s="493">
        <v>45953.0006597222</v>
      </c>
      <c r="P563" s="493">
        <v>45953.0915162037</v>
      </c>
      <c r="Q563">
        <v>1</v>
      </c>
      <c r="R563">
        <v>0</v>
      </c>
      <c r="S563">
        <v>0</v>
      </c>
      <c r="T563">
        <v>6</v>
      </c>
      <c r="U563">
        <v>24</v>
      </c>
      <c r="V563">
        <v>20</v>
      </c>
      <c r="W563">
        <v>385</v>
      </c>
      <c r="X563">
        <v>21</v>
      </c>
      <c r="Y563">
        <v>25</v>
      </c>
      <c r="AB563">
        <v>33.839</v>
      </c>
      <c r="AD563" t="s">
        <v>636</v>
      </c>
      <c r="AE563">
        <v>1</v>
      </c>
      <c r="AF563" t="s">
        <v>634</v>
      </c>
    </row>
    <row r="564" spans="1:32">
      <c r="A564">
        <v>318004</v>
      </c>
      <c r="B564">
        <v>5170</v>
      </c>
      <c r="C564" t="s">
        <v>123</v>
      </c>
      <c r="D564">
        <v>5217</v>
      </c>
      <c r="E564">
        <v>4016605995</v>
      </c>
      <c r="F564" t="s">
        <v>635</v>
      </c>
      <c r="G564">
        <v>1</v>
      </c>
      <c r="H564" t="s">
        <v>494</v>
      </c>
      <c r="I564" t="s">
        <v>133</v>
      </c>
      <c r="J564">
        <v>31</v>
      </c>
      <c r="K564">
        <v>169</v>
      </c>
      <c r="L564">
        <v>600</v>
      </c>
      <c r="M564">
        <v>3</v>
      </c>
      <c r="N564">
        <v>105</v>
      </c>
      <c r="O564" s="493">
        <v>45953.0005787037</v>
      </c>
      <c r="P564" s="493">
        <v>45953.0927199074</v>
      </c>
      <c r="Q564">
        <v>1</v>
      </c>
      <c r="R564">
        <v>0</v>
      </c>
      <c r="S564">
        <v>0</v>
      </c>
      <c r="T564">
        <v>6</v>
      </c>
      <c r="U564">
        <v>21</v>
      </c>
      <c r="V564">
        <v>18</v>
      </c>
      <c r="W564">
        <v>23</v>
      </c>
      <c r="X564">
        <v>21</v>
      </c>
      <c r="Y564">
        <v>27</v>
      </c>
      <c r="AB564">
        <v>19.787</v>
      </c>
      <c r="AD564" t="s">
        <v>636</v>
      </c>
      <c r="AE564">
        <v>1</v>
      </c>
      <c r="AF564" t="s">
        <v>634</v>
      </c>
    </row>
    <row r="565" spans="1:32">
      <c r="A565">
        <v>317880</v>
      </c>
      <c r="B565">
        <v>5170</v>
      </c>
      <c r="C565" t="s">
        <v>123</v>
      </c>
      <c r="D565">
        <v>5217</v>
      </c>
      <c r="E565">
        <v>4016605995</v>
      </c>
      <c r="F565" t="s">
        <v>635</v>
      </c>
      <c r="G565">
        <v>1</v>
      </c>
      <c r="H565" t="s">
        <v>494</v>
      </c>
      <c r="I565" t="s">
        <v>141</v>
      </c>
      <c r="J565">
        <v>32</v>
      </c>
      <c r="K565">
        <v>25</v>
      </c>
      <c r="L565">
        <v>600</v>
      </c>
      <c r="M565">
        <v>3</v>
      </c>
      <c r="N565">
        <v>78</v>
      </c>
      <c r="O565" s="493">
        <v>45952.9840856481</v>
      </c>
      <c r="P565" s="493">
        <v>45952.9995717593</v>
      </c>
      <c r="Q565">
        <v>1</v>
      </c>
      <c r="R565">
        <v>0</v>
      </c>
      <c r="S565">
        <v>0</v>
      </c>
      <c r="T565">
        <v>6</v>
      </c>
      <c r="U565">
        <v>38</v>
      </c>
      <c r="V565">
        <v>36</v>
      </c>
      <c r="W565">
        <v>65</v>
      </c>
      <c r="X565">
        <v>37</v>
      </c>
      <c r="Y565">
        <v>39</v>
      </c>
      <c r="AB565">
        <v>104.855</v>
      </c>
      <c r="AD565" t="s">
        <v>636</v>
      </c>
      <c r="AE565">
        <v>1</v>
      </c>
      <c r="AF565" t="s">
        <v>634</v>
      </c>
    </row>
    <row r="566" spans="1:32">
      <c r="A566">
        <v>317878</v>
      </c>
      <c r="B566">
        <v>5170</v>
      </c>
      <c r="C566" t="s">
        <v>123</v>
      </c>
      <c r="D566">
        <v>5217</v>
      </c>
      <c r="E566">
        <v>4016605995</v>
      </c>
      <c r="F566" t="s">
        <v>635</v>
      </c>
      <c r="G566">
        <v>1</v>
      </c>
      <c r="H566" t="s">
        <v>494</v>
      </c>
      <c r="I566" t="s">
        <v>128</v>
      </c>
      <c r="J566">
        <v>30</v>
      </c>
      <c r="K566">
        <v>34</v>
      </c>
      <c r="L566">
        <v>600</v>
      </c>
      <c r="M566">
        <v>3</v>
      </c>
      <c r="N566">
        <v>183</v>
      </c>
      <c r="O566" s="493">
        <v>45952.9780208333</v>
      </c>
      <c r="P566" s="493">
        <v>45952.9997337963</v>
      </c>
      <c r="Q566">
        <v>1</v>
      </c>
      <c r="R566">
        <v>0</v>
      </c>
      <c r="S566">
        <v>0</v>
      </c>
      <c r="T566">
        <v>6</v>
      </c>
      <c r="U566">
        <v>22</v>
      </c>
      <c r="V566">
        <v>21</v>
      </c>
      <c r="W566">
        <v>37</v>
      </c>
      <c r="X566">
        <v>21</v>
      </c>
      <c r="Y566">
        <v>25</v>
      </c>
      <c r="AB566">
        <v>33.839</v>
      </c>
      <c r="AD566" t="s">
        <v>636</v>
      </c>
      <c r="AE566">
        <v>1</v>
      </c>
      <c r="AF566" t="s">
        <v>634</v>
      </c>
    </row>
    <row r="567" spans="1:32">
      <c r="A567">
        <v>317879</v>
      </c>
      <c r="B567">
        <v>5170</v>
      </c>
      <c r="C567" t="s">
        <v>123</v>
      </c>
      <c r="D567">
        <v>5217</v>
      </c>
      <c r="E567">
        <v>4016605995</v>
      </c>
      <c r="F567" t="s">
        <v>635</v>
      </c>
      <c r="G567">
        <v>1</v>
      </c>
      <c r="H567" t="s">
        <v>494</v>
      </c>
      <c r="I567" t="s">
        <v>133</v>
      </c>
      <c r="J567">
        <v>31</v>
      </c>
      <c r="K567">
        <v>30</v>
      </c>
      <c r="L567">
        <v>600</v>
      </c>
      <c r="M567">
        <v>3</v>
      </c>
      <c r="N567">
        <v>105</v>
      </c>
      <c r="O567" s="493">
        <v>45952.9826967593</v>
      </c>
      <c r="P567" s="493">
        <v>45952.9996527778</v>
      </c>
      <c r="Q567">
        <v>1</v>
      </c>
      <c r="R567">
        <v>0</v>
      </c>
      <c r="S567">
        <v>0</v>
      </c>
      <c r="T567">
        <v>6</v>
      </c>
      <c r="U567">
        <v>25</v>
      </c>
      <c r="V567">
        <v>18</v>
      </c>
      <c r="W567">
        <v>158</v>
      </c>
      <c r="X567">
        <v>21</v>
      </c>
      <c r="Y567">
        <v>27</v>
      </c>
      <c r="AB567">
        <v>19.787</v>
      </c>
      <c r="AD567" t="s">
        <v>636</v>
      </c>
      <c r="AE567">
        <v>1</v>
      </c>
      <c r="AF567" t="s">
        <v>634</v>
      </c>
    </row>
    <row r="568" spans="1:32">
      <c r="A568">
        <v>318005</v>
      </c>
      <c r="B568">
        <v>5170</v>
      </c>
      <c r="C568" t="s">
        <v>123</v>
      </c>
      <c r="D568">
        <v>5217</v>
      </c>
      <c r="E568">
        <v>4016605995</v>
      </c>
      <c r="F568" t="s">
        <v>635</v>
      </c>
      <c r="G568">
        <v>1</v>
      </c>
      <c r="H568" t="s">
        <v>494</v>
      </c>
      <c r="I568" t="s">
        <v>141</v>
      </c>
      <c r="J568">
        <v>32</v>
      </c>
      <c r="K568">
        <v>174</v>
      </c>
      <c r="L568">
        <v>600</v>
      </c>
      <c r="M568">
        <v>3</v>
      </c>
      <c r="N568">
        <v>78</v>
      </c>
      <c r="O568" s="493">
        <v>45953.0004976852</v>
      </c>
      <c r="P568" s="493">
        <v>45953.098587963</v>
      </c>
      <c r="Q568">
        <v>1</v>
      </c>
      <c r="R568">
        <v>0</v>
      </c>
      <c r="S568">
        <v>0</v>
      </c>
      <c r="T568">
        <v>6</v>
      </c>
      <c r="U568">
        <v>41</v>
      </c>
      <c r="V568">
        <v>36</v>
      </c>
      <c r="W568">
        <v>204</v>
      </c>
      <c r="X568">
        <v>37</v>
      </c>
      <c r="Y568">
        <v>39</v>
      </c>
      <c r="AB568">
        <v>104.855</v>
      </c>
      <c r="AD568" t="s">
        <v>636</v>
      </c>
      <c r="AE568">
        <v>1</v>
      </c>
      <c r="AF568" t="s">
        <v>634</v>
      </c>
    </row>
    <row r="569" spans="1:32">
      <c r="A569">
        <v>318006</v>
      </c>
      <c r="B569">
        <v>5170</v>
      </c>
      <c r="C569" t="s">
        <v>123</v>
      </c>
      <c r="D569">
        <v>5218</v>
      </c>
      <c r="E569">
        <v>4016615429</v>
      </c>
      <c r="F569">
        <v>93434401</v>
      </c>
      <c r="G569" t="s">
        <v>664</v>
      </c>
      <c r="H569" t="s">
        <v>494</v>
      </c>
      <c r="I569" t="s">
        <v>133</v>
      </c>
      <c r="J569">
        <v>31</v>
      </c>
      <c r="K569">
        <v>40</v>
      </c>
      <c r="L569">
        <v>1200</v>
      </c>
      <c r="M569">
        <v>30</v>
      </c>
      <c r="N569">
        <v>120</v>
      </c>
      <c r="O569" s="493">
        <v>45953.0998148148</v>
      </c>
      <c r="P569" s="493">
        <v>45953.1145023148</v>
      </c>
      <c r="Q569">
        <v>1</v>
      </c>
      <c r="R569">
        <v>0</v>
      </c>
      <c r="S569">
        <v>0</v>
      </c>
      <c r="T569">
        <v>6</v>
      </c>
      <c r="U569">
        <v>19</v>
      </c>
      <c r="V569">
        <v>17</v>
      </c>
      <c r="W569">
        <v>23</v>
      </c>
      <c r="X569">
        <v>18</v>
      </c>
      <c r="Y569">
        <v>26</v>
      </c>
      <c r="AB569">
        <v>23.783</v>
      </c>
      <c r="AD569">
        <v>93434401</v>
      </c>
      <c r="AE569" t="s">
        <v>664</v>
      </c>
      <c r="AF569">
        <v>93434491</v>
      </c>
    </row>
    <row r="570" spans="1:32">
      <c r="A570">
        <v>318007</v>
      </c>
      <c r="B570">
        <v>5170</v>
      </c>
      <c r="C570" t="s">
        <v>123</v>
      </c>
      <c r="D570">
        <v>5219</v>
      </c>
      <c r="E570">
        <v>4016610984</v>
      </c>
      <c r="F570" t="s">
        <v>599</v>
      </c>
      <c r="G570">
        <v>1</v>
      </c>
      <c r="H570" t="s">
        <v>491</v>
      </c>
      <c r="I570" t="s">
        <v>128</v>
      </c>
      <c r="J570">
        <v>30</v>
      </c>
      <c r="K570">
        <v>140</v>
      </c>
      <c r="L570">
        <v>1260</v>
      </c>
      <c r="M570">
        <v>9</v>
      </c>
      <c r="N570">
        <v>189</v>
      </c>
      <c r="O570" s="493">
        <v>45953.2315046296</v>
      </c>
      <c r="P570" s="493">
        <v>45953.2953935185</v>
      </c>
      <c r="Q570">
        <v>1</v>
      </c>
      <c r="R570">
        <v>0</v>
      </c>
      <c r="S570">
        <v>0</v>
      </c>
      <c r="T570">
        <v>6</v>
      </c>
      <c r="U570">
        <v>25</v>
      </c>
      <c r="V570">
        <v>22</v>
      </c>
      <c r="W570">
        <v>263</v>
      </c>
      <c r="X570">
        <v>23</v>
      </c>
      <c r="Y570">
        <v>26</v>
      </c>
      <c r="AB570">
        <v>38.666</v>
      </c>
      <c r="AD570" t="s">
        <v>600</v>
      </c>
      <c r="AE570">
        <v>1</v>
      </c>
      <c r="AF570" t="s">
        <v>598</v>
      </c>
    </row>
    <row r="571" spans="1:32">
      <c r="A571">
        <v>318010</v>
      </c>
      <c r="B571">
        <v>5170</v>
      </c>
      <c r="C571" t="s">
        <v>123</v>
      </c>
      <c r="D571">
        <v>5219</v>
      </c>
      <c r="E571">
        <v>4016610985</v>
      </c>
      <c r="F571" t="s">
        <v>630</v>
      </c>
      <c r="G571">
        <v>1</v>
      </c>
      <c r="H571" t="s">
        <v>491</v>
      </c>
      <c r="I571" t="s">
        <v>133</v>
      </c>
      <c r="J571">
        <v>31</v>
      </c>
      <c r="K571">
        <v>100</v>
      </c>
      <c r="L571">
        <v>900</v>
      </c>
      <c r="M571">
        <v>9</v>
      </c>
      <c r="N571">
        <v>144</v>
      </c>
      <c r="O571" s="493">
        <v>45953.1908564815</v>
      </c>
      <c r="P571" s="493">
        <v>45953.230462963</v>
      </c>
      <c r="Q571">
        <v>1</v>
      </c>
      <c r="R571">
        <v>0</v>
      </c>
      <c r="S571">
        <v>0</v>
      </c>
      <c r="T571">
        <v>6</v>
      </c>
      <c r="U571">
        <v>25</v>
      </c>
      <c r="V571">
        <v>22</v>
      </c>
      <c r="W571">
        <v>28</v>
      </c>
      <c r="X571">
        <v>25</v>
      </c>
      <c r="Y571">
        <v>29</v>
      </c>
      <c r="AB571">
        <v>30.479</v>
      </c>
      <c r="AD571" t="s">
        <v>631</v>
      </c>
      <c r="AE571">
        <v>1</v>
      </c>
      <c r="AF571" t="s">
        <v>598</v>
      </c>
    </row>
    <row r="572" spans="1:32">
      <c r="A572">
        <v>318009</v>
      </c>
      <c r="B572">
        <v>5170</v>
      </c>
      <c r="C572" t="s">
        <v>123</v>
      </c>
      <c r="D572">
        <v>5219</v>
      </c>
      <c r="E572">
        <v>4016610985</v>
      </c>
      <c r="F572" t="s">
        <v>630</v>
      </c>
      <c r="G572">
        <v>1</v>
      </c>
      <c r="H572" t="s">
        <v>491</v>
      </c>
      <c r="I572" t="s">
        <v>128</v>
      </c>
      <c r="J572">
        <v>30</v>
      </c>
      <c r="K572">
        <v>100</v>
      </c>
      <c r="L572">
        <v>900</v>
      </c>
      <c r="M572">
        <v>9</v>
      </c>
      <c r="N572">
        <v>144</v>
      </c>
      <c r="O572" s="493">
        <v>45953.1897800926</v>
      </c>
      <c r="P572" s="493">
        <v>45953.2288194444</v>
      </c>
      <c r="Q572">
        <v>1</v>
      </c>
      <c r="R572">
        <v>0</v>
      </c>
      <c r="S572">
        <v>0</v>
      </c>
      <c r="T572">
        <v>6</v>
      </c>
      <c r="U572">
        <v>19</v>
      </c>
      <c r="V572">
        <v>18</v>
      </c>
      <c r="W572">
        <v>34</v>
      </c>
      <c r="X572">
        <v>18</v>
      </c>
      <c r="Y572">
        <v>22</v>
      </c>
      <c r="AB572">
        <v>30.838</v>
      </c>
      <c r="AD572" t="s">
        <v>631</v>
      </c>
      <c r="AE572">
        <v>1</v>
      </c>
      <c r="AF572" t="s">
        <v>598</v>
      </c>
    </row>
    <row r="573" spans="1:32">
      <c r="A573">
        <v>318008</v>
      </c>
      <c r="B573">
        <v>5170</v>
      </c>
      <c r="C573" t="s">
        <v>123</v>
      </c>
      <c r="D573">
        <v>5219</v>
      </c>
      <c r="E573">
        <v>4016610984</v>
      </c>
      <c r="F573" t="s">
        <v>599</v>
      </c>
      <c r="G573">
        <v>1</v>
      </c>
      <c r="H573" t="s">
        <v>491</v>
      </c>
      <c r="I573" t="s">
        <v>133</v>
      </c>
      <c r="J573">
        <v>31</v>
      </c>
      <c r="K573">
        <v>140</v>
      </c>
      <c r="L573">
        <v>1260</v>
      </c>
      <c r="M573">
        <v>9</v>
      </c>
      <c r="N573">
        <v>216</v>
      </c>
      <c r="O573" s="493">
        <v>45953.2345949074</v>
      </c>
      <c r="P573" s="493">
        <v>45953.2959259259</v>
      </c>
      <c r="Q573">
        <v>1</v>
      </c>
      <c r="R573">
        <v>0</v>
      </c>
      <c r="S573">
        <v>0</v>
      </c>
      <c r="T573">
        <v>6</v>
      </c>
      <c r="U573">
        <v>32</v>
      </c>
      <c r="V573">
        <v>29</v>
      </c>
      <c r="W573">
        <v>37</v>
      </c>
      <c r="X573">
        <v>32</v>
      </c>
      <c r="Y573">
        <v>32</v>
      </c>
      <c r="AB573">
        <v>43.279</v>
      </c>
      <c r="AD573" t="s">
        <v>600</v>
      </c>
      <c r="AE573">
        <v>1</v>
      </c>
      <c r="AF573" t="s">
        <v>598</v>
      </c>
    </row>
    <row r="574" spans="1:32">
      <c r="A574">
        <v>318011</v>
      </c>
      <c r="B574">
        <v>5170</v>
      </c>
      <c r="C574" t="s">
        <v>123</v>
      </c>
      <c r="D574">
        <v>5220</v>
      </c>
      <c r="E574">
        <v>4016610984</v>
      </c>
      <c r="F574" t="s">
        <v>599</v>
      </c>
      <c r="G574">
        <v>1</v>
      </c>
      <c r="H574" t="s">
        <v>494</v>
      </c>
      <c r="I574" t="s">
        <v>128</v>
      </c>
      <c r="J574">
        <v>30</v>
      </c>
      <c r="K574">
        <v>140</v>
      </c>
      <c r="L574">
        <v>1260</v>
      </c>
      <c r="M574">
        <v>9</v>
      </c>
      <c r="N574">
        <v>540</v>
      </c>
      <c r="O574" s="493">
        <v>45953.3637152778</v>
      </c>
      <c r="P574" s="493">
        <v>45953.4640856481</v>
      </c>
      <c r="Q574">
        <v>1</v>
      </c>
      <c r="R574">
        <v>0</v>
      </c>
      <c r="S574">
        <v>0</v>
      </c>
      <c r="T574">
        <v>6</v>
      </c>
      <c r="U574">
        <v>58</v>
      </c>
      <c r="V574">
        <v>54</v>
      </c>
      <c r="W574">
        <v>73</v>
      </c>
      <c r="X574">
        <v>58</v>
      </c>
      <c r="Y574">
        <v>67</v>
      </c>
      <c r="AB574">
        <v>112.999</v>
      </c>
      <c r="AD574" t="s">
        <v>600</v>
      </c>
      <c r="AE574">
        <v>1</v>
      </c>
      <c r="AF574" t="s">
        <v>598</v>
      </c>
    </row>
    <row r="575" spans="1:32">
      <c r="A575">
        <v>318012</v>
      </c>
      <c r="B575">
        <v>5170</v>
      </c>
      <c r="C575" t="s">
        <v>123</v>
      </c>
      <c r="D575">
        <v>5220</v>
      </c>
      <c r="E575">
        <v>4016610984</v>
      </c>
      <c r="F575" t="s">
        <v>599</v>
      </c>
      <c r="G575">
        <v>1</v>
      </c>
      <c r="H575" t="s">
        <v>494</v>
      </c>
      <c r="I575" t="s">
        <v>133</v>
      </c>
      <c r="J575">
        <v>31</v>
      </c>
      <c r="K575">
        <v>140</v>
      </c>
      <c r="L575">
        <v>1260</v>
      </c>
      <c r="M575">
        <v>9</v>
      </c>
      <c r="N575">
        <v>414</v>
      </c>
      <c r="O575" s="493">
        <v>45953.365</v>
      </c>
      <c r="P575" s="493">
        <v>45953.4676041667</v>
      </c>
      <c r="Q575">
        <v>1</v>
      </c>
      <c r="R575">
        <v>0</v>
      </c>
      <c r="S575">
        <v>0</v>
      </c>
      <c r="T575">
        <v>6</v>
      </c>
      <c r="U575">
        <v>58</v>
      </c>
      <c r="V575">
        <v>56</v>
      </c>
      <c r="W575">
        <v>106</v>
      </c>
      <c r="X575">
        <v>58</v>
      </c>
      <c r="Y575">
        <v>71</v>
      </c>
      <c r="AB575">
        <v>81.229</v>
      </c>
      <c r="AD575" t="s">
        <v>600</v>
      </c>
      <c r="AE575">
        <v>1</v>
      </c>
      <c r="AF575" t="s">
        <v>598</v>
      </c>
    </row>
    <row r="576" spans="1:32">
      <c r="A576">
        <v>318016</v>
      </c>
      <c r="B576">
        <v>5170</v>
      </c>
      <c r="C576" t="s">
        <v>123</v>
      </c>
      <c r="D576">
        <v>5220</v>
      </c>
      <c r="E576">
        <v>4016610985</v>
      </c>
      <c r="F576" t="s">
        <v>630</v>
      </c>
      <c r="G576">
        <v>1</v>
      </c>
      <c r="H576" t="s">
        <v>494</v>
      </c>
      <c r="I576" t="s">
        <v>141</v>
      </c>
      <c r="J576">
        <v>32</v>
      </c>
      <c r="K576">
        <v>100</v>
      </c>
      <c r="L576">
        <v>900</v>
      </c>
      <c r="M576">
        <v>9</v>
      </c>
      <c r="N576">
        <v>63</v>
      </c>
      <c r="O576" s="493">
        <v>45953.3056365741</v>
      </c>
      <c r="P576" s="493">
        <v>45953.3615277778</v>
      </c>
      <c r="Q576">
        <v>1</v>
      </c>
      <c r="R576">
        <v>0</v>
      </c>
      <c r="S576">
        <v>0</v>
      </c>
      <c r="T576">
        <v>6</v>
      </c>
      <c r="U576">
        <v>41</v>
      </c>
      <c r="V576">
        <v>32</v>
      </c>
      <c r="W576">
        <v>436</v>
      </c>
      <c r="X576">
        <v>34</v>
      </c>
      <c r="Y576">
        <v>32</v>
      </c>
      <c r="AB576">
        <v>80.116</v>
      </c>
      <c r="AD576" t="s">
        <v>631</v>
      </c>
      <c r="AE576">
        <v>1</v>
      </c>
      <c r="AF576" t="s">
        <v>598</v>
      </c>
    </row>
    <row r="577" spans="1:32">
      <c r="A577">
        <v>318014</v>
      </c>
      <c r="B577">
        <v>5170</v>
      </c>
      <c r="C577" t="s">
        <v>123</v>
      </c>
      <c r="D577">
        <v>5220</v>
      </c>
      <c r="E577">
        <v>4016610985</v>
      </c>
      <c r="F577" t="s">
        <v>630</v>
      </c>
      <c r="G577">
        <v>1</v>
      </c>
      <c r="H577" t="s">
        <v>494</v>
      </c>
      <c r="I577" t="s">
        <v>128</v>
      </c>
      <c r="J577">
        <v>30</v>
      </c>
      <c r="K577">
        <v>100</v>
      </c>
      <c r="L577">
        <v>900</v>
      </c>
      <c r="M577">
        <v>9</v>
      </c>
      <c r="N577">
        <v>333</v>
      </c>
      <c r="O577" s="493">
        <v>45953.3005324074</v>
      </c>
      <c r="P577" s="493">
        <v>45953.358275463</v>
      </c>
      <c r="Q577">
        <v>1</v>
      </c>
      <c r="R577">
        <v>0</v>
      </c>
      <c r="S577">
        <v>0</v>
      </c>
      <c r="T577">
        <v>6</v>
      </c>
      <c r="U577">
        <v>34</v>
      </c>
      <c r="V577">
        <v>33</v>
      </c>
      <c r="W577">
        <v>50</v>
      </c>
      <c r="X577">
        <v>34</v>
      </c>
      <c r="Y577">
        <v>38</v>
      </c>
      <c r="AB577">
        <v>67.989</v>
      </c>
      <c r="AD577" t="s">
        <v>631</v>
      </c>
      <c r="AE577">
        <v>1</v>
      </c>
      <c r="AF577" t="s">
        <v>598</v>
      </c>
    </row>
    <row r="578" spans="1:32">
      <c r="A578">
        <v>318015</v>
      </c>
      <c r="B578">
        <v>5170</v>
      </c>
      <c r="C578" t="s">
        <v>123</v>
      </c>
      <c r="D578">
        <v>5220</v>
      </c>
      <c r="E578">
        <v>4016610985</v>
      </c>
      <c r="F578" t="s">
        <v>630</v>
      </c>
      <c r="G578">
        <v>1</v>
      </c>
      <c r="H578" t="s">
        <v>494</v>
      </c>
      <c r="I578" t="s">
        <v>133</v>
      </c>
      <c r="J578">
        <v>31</v>
      </c>
      <c r="K578">
        <v>100</v>
      </c>
      <c r="L578">
        <v>900</v>
      </c>
      <c r="M578">
        <v>9</v>
      </c>
      <c r="N578">
        <v>270</v>
      </c>
      <c r="O578" s="493">
        <v>45953.3021990741</v>
      </c>
      <c r="P578" s="493">
        <v>45953.3608333333</v>
      </c>
      <c r="Q578">
        <v>1</v>
      </c>
      <c r="R578">
        <v>0</v>
      </c>
      <c r="S578">
        <v>0</v>
      </c>
      <c r="T578">
        <v>6</v>
      </c>
      <c r="U578">
        <v>41</v>
      </c>
      <c r="V578">
        <v>39</v>
      </c>
      <c r="W578">
        <v>86</v>
      </c>
      <c r="X578">
        <v>40</v>
      </c>
      <c r="Y578">
        <v>47</v>
      </c>
      <c r="AB578">
        <v>53.251</v>
      </c>
      <c r="AD578" t="s">
        <v>631</v>
      </c>
      <c r="AE578">
        <v>1</v>
      </c>
      <c r="AF578" t="s">
        <v>598</v>
      </c>
    </row>
    <row r="579" spans="1:32">
      <c r="A579">
        <v>318013</v>
      </c>
      <c r="B579">
        <v>5170</v>
      </c>
      <c r="C579" t="s">
        <v>123</v>
      </c>
      <c r="D579">
        <v>5220</v>
      </c>
      <c r="E579">
        <v>4016610984</v>
      </c>
      <c r="F579" t="s">
        <v>599</v>
      </c>
      <c r="G579">
        <v>1</v>
      </c>
      <c r="H579" t="s">
        <v>494</v>
      </c>
      <c r="I579" t="s">
        <v>141</v>
      </c>
      <c r="J579">
        <v>32</v>
      </c>
      <c r="K579">
        <v>140</v>
      </c>
      <c r="L579">
        <v>1260</v>
      </c>
      <c r="M579">
        <v>9</v>
      </c>
      <c r="N579">
        <v>72</v>
      </c>
      <c r="O579" s="493">
        <v>45953.3663425926</v>
      </c>
      <c r="P579" s="493">
        <v>45953.4683680556</v>
      </c>
      <c r="Q579">
        <v>1</v>
      </c>
      <c r="R579">
        <v>0</v>
      </c>
      <c r="S579">
        <v>0</v>
      </c>
      <c r="T579">
        <v>6</v>
      </c>
      <c r="U579">
        <v>43</v>
      </c>
      <c r="V579">
        <v>40</v>
      </c>
      <c r="W579">
        <v>140</v>
      </c>
      <c r="X579">
        <v>42</v>
      </c>
      <c r="Y579">
        <v>43</v>
      </c>
      <c r="AB579">
        <v>86.933</v>
      </c>
      <c r="AD579" t="s">
        <v>600</v>
      </c>
      <c r="AE579">
        <v>1</v>
      </c>
      <c r="AF579" t="s">
        <v>598</v>
      </c>
    </row>
    <row r="580" spans="1:32">
      <c r="A580">
        <v>318017</v>
      </c>
      <c r="B580">
        <v>5170</v>
      </c>
      <c r="C580" t="s">
        <v>123</v>
      </c>
      <c r="D580">
        <v>5221</v>
      </c>
      <c r="E580">
        <v>4016617259</v>
      </c>
      <c r="F580" t="s">
        <v>604</v>
      </c>
      <c r="G580">
        <v>1</v>
      </c>
      <c r="H580" t="s">
        <v>491</v>
      </c>
      <c r="I580" t="s">
        <v>128</v>
      </c>
      <c r="J580">
        <v>30</v>
      </c>
      <c r="K580">
        <v>40</v>
      </c>
      <c r="L580">
        <v>120</v>
      </c>
      <c r="M580">
        <v>3</v>
      </c>
      <c r="N580">
        <v>159</v>
      </c>
      <c r="O580" s="493">
        <v>45953.1148842593</v>
      </c>
      <c r="P580" s="493">
        <v>45953.1340740741</v>
      </c>
      <c r="Q580">
        <v>1</v>
      </c>
      <c r="R580">
        <v>0</v>
      </c>
      <c r="S580">
        <v>0</v>
      </c>
      <c r="T580">
        <v>6</v>
      </c>
      <c r="U580">
        <v>27</v>
      </c>
      <c r="V580">
        <v>24</v>
      </c>
      <c r="W580">
        <v>40</v>
      </c>
      <c r="X580">
        <v>26</v>
      </c>
      <c r="Y580">
        <v>35</v>
      </c>
      <c r="AB580">
        <v>31.466</v>
      </c>
      <c r="AD580" t="s">
        <v>605</v>
      </c>
      <c r="AE580">
        <v>1</v>
      </c>
      <c r="AF580" t="s">
        <v>606</v>
      </c>
    </row>
    <row r="581" spans="1:32">
      <c r="A581">
        <v>318019</v>
      </c>
      <c r="B581">
        <v>5170</v>
      </c>
      <c r="C581" t="s">
        <v>123</v>
      </c>
      <c r="D581">
        <v>5221</v>
      </c>
      <c r="E581">
        <v>4016617259</v>
      </c>
      <c r="F581" t="s">
        <v>604</v>
      </c>
      <c r="G581">
        <v>1</v>
      </c>
      <c r="H581" t="s">
        <v>491</v>
      </c>
      <c r="I581" t="s">
        <v>141</v>
      </c>
      <c r="J581">
        <v>32</v>
      </c>
      <c r="K581">
        <v>40</v>
      </c>
      <c r="L581">
        <v>120</v>
      </c>
      <c r="M581">
        <v>3</v>
      </c>
      <c r="N581">
        <v>21</v>
      </c>
      <c r="O581" s="493">
        <v>45953.1225</v>
      </c>
      <c r="P581" s="493">
        <v>45953.136712963</v>
      </c>
      <c r="Q581">
        <v>1</v>
      </c>
      <c r="R581">
        <v>0</v>
      </c>
      <c r="S581">
        <v>0</v>
      </c>
      <c r="T581">
        <v>6</v>
      </c>
      <c r="U581">
        <v>13</v>
      </c>
      <c r="V581">
        <v>12</v>
      </c>
      <c r="W581">
        <v>20</v>
      </c>
      <c r="X581">
        <v>13</v>
      </c>
      <c r="Y581">
        <v>35</v>
      </c>
      <c r="AB581">
        <v>34.592</v>
      </c>
      <c r="AD581" t="s">
        <v>605</v>
      </c>
      <c r="AE581">
        <v>1</v>
      </c>
      <c r="AF581" t="s">
        <v>606</v>
      </c>
    </row>
    <row r="582" spans="1:32">
      <c r="A582">
        <v>318018</v>
      </c>
      <c r="B582">
        <v>5170</v>
      </c>
      <c r="C582" t="s">
        <v>123</v>
      </c>
      <c r="D582">
        <v>5221</v>
      </c>
      <c r="E582">
        <v>4016617259</v>
      </c>
      <c r="F582" t="s">
        <v>604</v>
      </c>
      <c r="G582">
        <v>1</v>
      </c>
      <c r="H582" t="s">
        <v>491</v>
      </c>
      <c r="I582" t="s">
        <v>133</v>
      </c>
      <c r="J582">
        <v>31</v>
      </c>
      <c r="K582">
        <v>40</v>
      </c>
      <c r="L582">
        <v>120</v>
      </c>
      <c r="M582">
        <v>3</v>
      </c>
      <c r="N582">
        <v>180</v>
      </c>
      <c r="O582" s="493">
        <v>45953.1193518518</v>
      </c>
      <c r="P582" s="493">
        <v>45953.135625</v>
      </c>
      <c r="Q582">
        <v>1</v>
      </c>
      <c r="R582">
        <v>0</v>
      </c>
      <c r="S582">
        <v>0</v>
      </c>
      <c r="T582">
        <v>6</v>
      </c>
      <c r="U582">
        <v>25</v>
      </c>
      <c r="V582">
        <v>21</v>
      </c>
      <c r="W582">
        <v>55</v>
      </c>
      <c r="X582">
        <v>23</v>
      </c>
      <c r="Y582">
        <v>35</v>
      </c>
      <c r="AB582">
        <v>38.768</v>
      </c>
      <c r="AD582" t="s">
        <v>605</v>
      </c>
      <c r="AE582">
        <v>1</v>
      </c>
      <c r="AF582" t="s">
        <v>606</v>
      </c>
    </row>
    <row r="583" spans="1:32">
      <c r="A583">
        <v>318020</v>
      </c>
      <c r="B583">
        <v>5170</v>
      </c>
      <c r="C583" t="s">
        <v>123</v>
      </c>
      <c r="D583">
        <v>5222</v>
      </c>
      <c r="E583">
        <v>4016617259</v>
      </c>
      <c r="F583" t="s">
        <v>604</v>
      </c>
      <c r="G583">
        <v>1</v>
      </c>
      <c r="H583" t="s">
        <v>494</v>
      </c>
      <c r="I583" t="s">
        <v>128</v>
      </c>
      <c r="J583">
        <v>30</v>
      </c>
      <c r="K583">
        <v>40</v>
      </c>
      <c r="L583">
        <v>120</v>
      </c>
      <c r="M583">
        <v>3</v>
      </c>
      <c r="N583">
        <v>168</v>
      </c>
      <c r="O583" s="493">
        <v>45953.1456828704</v>
      </c>
      <c r="P583" s="493">
        <v>45953.1793287037</v>
      </c>
      <c r="Q583">
        <v>1</v>
      </c>
      <c r="R583">
        <v>0</v>
      </c>
      <c r="S583">
        <v>0</v>
      </c>
      <c r="T583">
        <v>6</v>
      </c>
      <c r="U583">
        <v>29</v>
      </c>
      <c r="V583">
        <v>17</v>
      </c>
      <c r="W583">
        <v>314</v>
      </c>
      <c r="X583">
        <v>18</v>
      </c>
      <c r="Y583">
        <v>35</v>
      </c>
      <c r="AB583">
        <v>35.061</v>
      </c>
      <c r="AD583" t="s">
        <v>605</v>
      </c>
      <c r="AE583">
        <v>1</v>
      </c>
      <c r="AF583" t="s">
        <v>606</v>
      </c>
    </row>
    <row r="584" spans="1:32">
      <c r="A584">
        <v>318022</v>
      </c>
      <c r="B584">
        <v>5170</v>
      </c>
      <c r="C584" t="s">
        <v>123</v>
      </c>
      <c r="D584">
        <v>5222</v>
      </c>
      <c r="E584">
        <v>4016617259</v>
      </c>
      <c r="F584" t="s">
        <v>604</v>
      </c>
      <c r="G584">
        <v>1</v>
      </c>
      <c r="H584" t="s">
        <v>494</v>
      </c>
      <c r="I584" t="s">
        <v>141</v>
      </c>
      <c r="J584">
        <v>32</v>
      </c>
      <c r="K584">
        <v>40</v>
      </c>
      <c r="L584">
        <v>120</v>
      </c>
      <c r="M584">
        <v>3</v>
      </c>
      <c r="N584">
        <v>18</v>
      </c>
      <c r="O584" s="493">
        <v>45953.1504166667</v>
      </c>
      <c r="P584" s="493">
        <v>45953.1840625</v>
      </c>
      <c r="Q584">
        <v>1</v>
      </c>
      <c r="R584">
        <v>0</v>
      </c>
      <c r="S584">
        <v>0</v>
      </c>
      <c r="T584">
        <v>6</v>
      </c>
      <c r="U584">
        <v>28</v>
      </c>
      <c r="V584">
        <v>13</v>
      </c>
      <c r="W584">
        <v>167</v>
      </c>
      <c r="X584">
        <v>14</v>
      </c>
      <c r="Y584">
        <v>35</v>
      </c>
      <c r="AB584">
        <v>39.03</v>
      </c>
      <c r="AD584" t="s">
        <v>605</v>
      </c>
      <c r="AE584">
        <v>1</v>
      </c>
      <c r="AF584" t="s">
        <v>606</v>
      </c>
    </row>
    <row r="585" spans="1:32">
      <c r="A585">
        <v>318021</v>
      </c>
      <c r="B585">
        <v>5170</v>
      </c>
      <c r="C585" t="s">
        <v>123</v>
      </c>
      <c r="D585">
        <v>5222</v>
      </c>
      <c r="E585">
        <v>4016617259</v>
      </c>
      <c r="F585" t="s">
        <v>604</v>
      </c>
      <c r="G585">
        <v>1</v>
      </c>
      <c r="H585" t="s">
        <v>494</v>
      </c>
      <c r="I585" t="s">
        <v>133</v>
      </c>
      <c r="J585">
        <v>31</v>
      </c>
      <c r="K585">
        <v>40</v>
      </c>
      <c r="L585">
        <v>120</v>
      </c>
      <c r="M585">
        <v>3</v>
      </c>
      <c r="N585">
        <v>171</v>
      </c>
      <c r="O585" s="493">
        <v>45953.1466203704</v>
      </c>
      <c r="P585" s="493">
        <v>45953.1812384259</v>
      </c>
      <c r="Q585">
        <v>1</v>
      </c>
      <c r="R585">
        <v>0</v>
      </c>
      <c r="S585">
        <v>0</v>
      </c>
      <c r="T585">
        <v>6</v>
      </c>
      <c r="U585">
        <v>39</v>
      </c>
      <c r="V585">
        <v>30</v>
      </c>
      <c r="W585">
        <v>181</v>
      </c>
      <c r="X585">
        <v>32</v>
      </c>
      <c r="Y585">
        <v>35</v>
      </c>
      <c r="AB585">
        <v>33.681</v>
      </c>
      <c r="AD585" t="s">
        <v>605</v>
      </c>
      <c r="AE585">
        <v>1</v>
      </c>
      <c r="AF585" t="s">
        <v>606</v>
      </c>
    </row>
    <row r="586" spans="1:32">
      <c r="A586">
        <v>318023</v>
      </c>
      <c r="B586">
        <v>5170</v>
      </c>
      <c r="C586" t="s">
        <v>123</v>
      </c>
      <c r="D586">
        <v>5223</v>
      </c>
      <c r="E586" t="s">
        <v>665</v>
      </c>
      <c r="F586" t="s">
        <v>666</v>
      </c>
      <c r="G586">
        <v>1</v>
      </c>
      <c r="H586" t="s">
        <v>491</v>
      </c>
      <c r="I586" t="s">
        <v>128</v>
      </c>
      <c r="J586">
        <v>30</v>
      </c>
      <c r="K586">
        <v>2</v>
      </c>
      <c r="L586">
        <v>600</v>
      </c>
      <c r="M586">
        <v>2</v>
      </c>
      <c r="N586">
        <v>16</v>
      </c>
      <c r="O586" s="493">
        <v>45953.5108333333</v>
      </c>
      <c r="P586" s="493">
        <v>45953.5724768518</v>
      </c>
      <c r="Q586">
        <v>1</v>
      </c>
      <c r="R586">
        <v>0</v>
      </c>
      <c r="S586">
        <v>1</v>
      </c>
      <c r="T586">
        <v>6</v>
      </c>
      <c r="U586">
        <v>14</v>
      </c>
      <c r="V586">
        <v>11</v>
      </c>
      <c r="W586">
        <v>16</v>
      </c>
      <c r="X586">
        <v>13.5</v>
      </c>
      <c r="AB586">
        <v>3.924</v>
      </c>
      <c r="AD586" t="s">
        <v>667</v>
      </c>
      <c r="AE586">
        <v>1</v>
      </c>
      <c r="AF586" t="s">
        <v>523</v>
      </c>
    </row>
    <row r="587" spans="1:32">
      <c r="A587">
        <v>318024</v>
      </c>
      <c r="B587">
        <v>5170</v>
      </c>
      <c r="C587" t="s">
        <v>123</v>
      </c>
      <c r="D587">
        <v>5223</v>
      </c>
      <c r="E587" t="s">
        <v>665</v>
      </c>
      <c r="F587" t="s">
        <v>666</v>
      </c>
      <c r="G587">
        <v>1</v>
      </c>
      <c r="H587" t="s">
        <v>491</v>
      </c>
      <c r="I587" t="s">
        <v>133</v>
      </c>
      <c r="J587">
        <v>31</v>
      </c>
      <c r="K587">
        <v>1</v>
      </c>
      <c r="L587">
        <v>600</v>
      </c>
      <c r="M587">
        <v>2</v>
      </c>
      <c r="N587">
        <v>16</v>
      </c>
      <c r="O587" s="493">
        <v>45953.5135185185</v>
      </c>
      <c r="P587" s="493">
        <v>45953.5135185185</v>
      </c>
      <c r="Q587">
        <v>1</v>
      </c>
      <c r="R587">
        <v>0</v>
      </c>
      <c r="S587">
        <v>1</v>
      </c>
      <c r="T587">
        <v>6</v>
      </c>
      <c r="U587">
        <v>14</v>
      </c>
      <c r="V587">
        <v>14</v>
      </c>
      <c r="W587">
        <v>14</v>
      </c>
      <c r="X587">
        <v>14</v>
      </c>
      <c r="AB587">
        <v>4.623</v>
      </c>
      <c r="AD587" t="s">
        <v>667</v>
      </c>
      <c r="AE587">
        <v>1</v>
      </c>
      <c r="AF587" t="s">
        <v>523</v>
      </c>
    </row>
    <row r="588" spans="1:32">
      <c r="A588">
        <v>318025</v>
      </c>
      <c r="B588">
        <v>5170</v>
      </c>
      <c r="C588" t="s">
        <v>123</v>
      </c>
      <c r="D588">
        <v>5223</v>
      </c>
      <c r="E588" t="s">
        <v>668</v>
      </c>
      <c r="F588" t="s">
        <v>669</v>
      </c>
      <c r="G588">
        <v>1</v>
      </c>
      <c r="H588" t="s">
        <v>491</v>
      </c>
      <c r="I588" t="s">
        <v>128</v>
      </c>
      <c r="J588">
        <v>30</v>
      </c>
      <c r="K588">
        <v>1</v>
      </c>
      <c r="L588">
        <v>200</v>
      </c>
      <c r="M588">
        <v>2</v>
      </c>
      <c r="N588">
        <v>16</v>
      </c>
      <c r="O588" s="493">
        <v>45953.4708564815</v>
      </c>
      <c r="P588" s="493">
        <v>45953.4708564815</v>
      </c>
      <c r="Q588">
        <v>1</v>
      </c>
      <c r="R588">
        <v>0</v>
      </c>
      <c r="S588">
        <v>1</v>
      </c>
      <c r="T588">
        <v>6</v>
      </c>
      <c r="U588">
        <v>17</v>
      </c>
      <c r="V588">
        <v>17</v>
      </c>
      <c r="W588">
        <v>17</v>
      </c>
      <c r="X588">
        <v>17</v>
      </c>
      <c r="AB588">
        <v>3.924</v>
      </c>
      <c r="AD588" t="s">
        <v>670</v>
      </c>
      <c r="AE588">
        <v>1</v>
      </c>
      <c r="AF588" t="s">
        <v>523</v>
      </c>
    </row>
    <row r="589" spans="1:32">
      <c r="A589">
        <v>318026</v>
      </c>
      <c r="B589">
        <v>5170</v>
      </c>
      <c r="C589" t="s">
        <v>123</v>
      </c>
      <c r="D589">
        <v>5223</v>
      </c>
      <c r="E589" t="s">
        <v>668</v>
      </c>
      <c r="F589" t="s">
        <v>669</v>
      </c>
      <c r="G589">
        <v>1</v>
      </c>
      <c r="H589" t="s">
        <v>491</v>
      </c>
      <c r="I589" t="s">
        <v>133</v>
      </c>
      <c r="J589">
        <v>31</v>
      </c>
      <c r="K589">
        <v>1</v>
      </c>
      <c r="L589">
        <v>200</v>
      </c>
      <c r="M589">
        <v>2</v>
      </c>
      <c r="N589">
        <v>16</v>
      </c>
      <c r="O589" s="493">
        <v>45953.4731712963</v>
      </c>
      <c r="P589" s="493">
        <v>45953.4731712963</v>
      </c>
      <c r="Q589">
        <v>1</v>
      </c>
      <c r="R589">
        <v>0</v>
      </c>
      <c r="S589">
        <v>1</v>
      </c>
      <c r="T589">
        <v>6</v>
      </c>
      <c r="U589">
        <v>41</v>
      </c>
      <c r="V589">
        <v>41</v>
      </c>
      <c r="W589">
        <v>41</v>
      </c>
      <c r="X589">
        <v>41</v>
      </c>
      <c r="AB589">
        <v>4.623</v>
      </c>
      <c r="AD589" t="s">
        <v>670</v>
      </c>
      <c r="AE589">
        <v>1</v>
      </c>
      <c r="AF589" t="s">
        <v>523</v>
      </c>
    </row>
    <row r="590" spans="1:32">
      <c r="A590">
        <v>318031</v>
      </c>
      <c r="B590">
        <v>5170</v>
      </c>
      <c r="C590" t="s">
        <v>123</v>
      </c>
      <c r="D590">
        <v>5223</v>
      </c>
      <c r="E590" t="s">
        <v>671</v>
      </c>
      <c r="F590" t="s">
        <v>545</v>
      </c>
      <c r="G590">
        <v>1</v>
      </c>
      <c r="H590" t="s">
        <v>491</v>
      </c>
      <c r="I590" t="s">
        <v>133</v>
      </c>
      <c r="J590">
        <v>31</v>
      </c>
      <c r="K590">
        <v>1</v>
      </c>
      <c r="L590">
        <v>100</v>
      </c>
      <c r="M590">
        <v>2</v>
      </c>
      <c r="N590">
        <v>16</v>
      </c>
      <c r="O590" s="493">
        <v>45953.6270717593</v>
      </c>
      <c r="P590" s="493">
        <v>45953.6270717593</v>
      </c>
      <c r="Q590">
        <v>1</v>
      </c>
      <c r="R590">
        <v>0</v>
      </c>
      <c r="S590">
        <v>0</v>
      </c>
      <c r="T590">
        <v>6</v>
      </c>
      <c r="U590">
        <v>15</v>
      </c>
      <c r="V590">
        <v>15</v>
      </c>
      <c r="W590">
        <v>15</v>
      </c>
      <c r="X590">
        <v>15</v>
      </c>
      <c r="Y590">
        <v>20</v>
      </c>
      <c r="AB590">
        <v>4.627</v>
      </c>
      <c r="AD590" t="s">
        <v>672</v>
      </c>
      <c r="AE590">
        <v>1</v>
      </c>
      <c r="AF590" t="s">
        <v>547</v>
      </c>
    </row>
    <row r="591" spans="1:32">
      <c r="A591">
        <v>318028</v>
      </c>
      <c r="B591">
        <v>5170</v>
      </c>
      <c r="C591" t="s">
        <v>123</v>
      </c>
      <c r="D591">
        <v>5223</v>
      </c>
      <c r="E591" t="s">
        <v>673</v>
      </c>
      <c r="F591" t="s">
        <v>545</v>
      </c>
      <c r="G591">
        <v>1</v>
      </c>
      <c r="H591" t="s">
        <v>491</v>
      </c>
      <c r="I591" t="s">
        <v>133</v>
      </c>
      <c r="J591">
        <v>31</v>
      </c>
      <c r="K591">
        <v>1</v>
      </c>
      <c r="L591">
        <v>200</v>
      </c>
      <c r="M591">
        <v>2</v>
      </c>
      <c r="N591">
        <v>16</v>
      </c>
      <c r="O591" s="493">
        <v>45953.6603819444</v>
      </c>
      <c r="P591" s="493">
        <v>45953.6603819444</v>
      </c>
      <c r="Q591">
        <v>1</v>
      </c>
      <c r="R591">
        <v>0</v>
      </c>
      <c r="S591">
        <v>0</v>
      </c>
      <c r="T591">
        <v>6</v>
      </c>
      <c r="U591">
        <v>15</v>
      </c>
      <c r="V591">
        <v>15</v>
      </c>
      <c r="W591">
        <v>15</v>
      </c>
      <c r="X591">
        <v>15</v>
      </c>
      <c r="Y591">
        <v>20</v>
      </c>
      <c r="AB591">
        <v>4.627</v>
      </c>
      <c r="AD591" t="s">
        <v>674</v>
      </c>
      <c r="AE591">
        <v>1</v>
      </c>
      <c r="AF591" t="s">
        <v>547</v>
      </c>
    </row>
    <row r="592" spans="1:32">
      <c r="A592">
        <v>318029</v>
      </c>
      <c r="B592">
        <v>5170</v>
      </c>
      <c r="C592" t="s">
        <v>123</v>
      </c>
      <c r="D592">
        <v>5223</v>
      </c>
      <c r="E592" t="s">
        <v>675</v>
      </c>
      <c r="F592" t="s">
        <v>676</v>
      </c>
      <c r="G592">
        <v>1</v>
      </c>
      <c r="H592" t="s">
        <v>491</v>
      </c>
      <c r="I592" t="s">
        <v>133</v>
      </c>
      <c r="J592">
        <v>31</v>
      </c>
      <c r="K592">
        <v>1</v>
      </c>
      <c r="L592">
        <v>200</v>
      </c>
      <c r="M592">
        <v>2</v>
      </c>
      <c r="N592">
        <v>16</v>
      </c>
      <c r="O592" s="493">
        <v>45953.7011111111</v>
      </c>
      <c r="P592" s="493">
        <v>45953.7011111111</v>
      </c>
      <c r="Q592">
        <v>1</v>
      </c>
      <c r="R592">
        <v>0</v>
      </c>
      <c r="S592">
        <v>0</v>
      </c>
      <c r="T592">
        <v>6</v>
      </c>
      <c r="U592">
        <v>15</v>
      </c>
      <c r="V592">
        <v>15</v>
      </c>
      <c r="W592">
        <v>15</v>
      </c>
      <c r="X592">
        <v>15</v>
      </c>
      <c r="Y592">
        <v>20</v>
      </c>
      <c r="AB592">
        <v>4.627</v>
      </c>
      <c r="AD592" t="s">
        <v>677</v>
      </c>
      <c r="AE592">
        <v>1</v>
      </c>
      <c r="AF592" t="s">
        <v>547</v>
      </c>
    </row>
    <row r="593" spans="1:32">
      <c r="A593">
        <v>318030</v>
      </c>
      <c r="B593">
        <v>5170</v>
      </c>
      <c r="C593" t="s">
        <v>123</v>
      </c>
      <c r="D593">
        <v>5223</v>
      </c>
      <c r="E593" t="s">
        <v>671</v>
      </c>
      <c r="F593" t="s">
        <v>545</v>
      </c>
      <c r="G593">
        <v>1</v>
      </c>
      <c r="H593" t="s">
        <v>491</v>
      </c>
      <c r="I593" t="s">
        <v>128</v>
      </c>
      <c r="J593">
        <v>30</v>
      </c>
      <c r="K593">
        <v>2</v>
      </c>
      <c r="L593">
        <v>100</v>
      </c>
      <c r="M593">
        <v>2</v>
      </c>
      <c r="N593">
        <v>16</v>
      </c>
      <c r="O593" s="493">
        <v>45953.6239814815</v>
      </c>
      <c r="P593" s="493">
        <v>45953.6451736111</v>
      </c>
      <c r="Q593">
        <v>1</v>
      </c>
      <c r="R593">
        <v>0</v>
      </c>
      <c r="S593">
        <v>0</v>
      </c>
      <c r="T593">
        <v>6</v>
      </c>
      <c r="U593">
        <v>14</v>
      </c>
      <c r="V593">
        <v>14</v>
      </c>
      <c r="W593">
        <v>14</v>
      </c>
      <c r="X593">
        <v>14</v>
      </c>
      <c r="Y593">
        <v>34</v>
      </c>
      <c r="AB593">
        <v>3.924</v>
      </c>
      <c r="AD593" t="s">
        <v>672</v>
      </c>
      <c r="AE593">
        <v>1</v>
      </c>
      <c r="AF593" t="s">
        <v>547</v>
      </c>
    </row>
    <row r="594" spans="1:32">
      <c r="A594">
        <v>318027</v>
      </c>
      <c r="B594">
        <v>5170</v>
      </c>
      <c r="C594" t="s">
        <v>123</v>
      </c>
      <c r="D594">
        <v>5223</v>
      </c>
      <c r="E594" t="s">
        <v>673</v>
      </c>
      <c r="F594" t="s">
        <v>545</v>
      </c>
      <c r="G594">
        <v>1</v>
      </c>
      <c r="H594" t="s">
        <v>491</v>
      </c>
      <c r="I594" t="s">
        <v>128</v>
      </c>
      <c r="J594">
        <v>30</v>
      </c>
      <c r="K594">
        <v>5</v>
      </c>
      <c r="L594">
        <v>200</v>
      </c>
      <c r="M594">
        <v>2</v>
      </c>
      <c r="N594">
        <v>16</v>
      </c>
      <c r="O594" s="493">
        <v>45953.6573611111</v>
      </c>
      <c r="P594" s="493">
        <v>45953.7015856481</v>
      </c>
      <c r="Q594">
        <v>1</v>
      </c>
      <c r="R594">
        <v>0</v>
      </c>
      <c r="S594">
        <v>0</v>
      </c>
      <c r="T594">
        <v>6</v>
      </c>
      <c r="U594">
        <v>14</v>
      </c>
      <c r="V594">
        <v>12</v>
      </c>
      <c r="W594">
        <v>17</v>
      </c>
      <c r="X594">
        <v>15</v>
      </c>
      <c r="Y594">
        <v>34</v>
      </c>
      <c r="AB594">
        <v>3.924</v>
      </c>
      <c r="AD594" t="s">
        <v>674</v>
      </c>
      <c r="AE594">
        <v>1</v>
      </c>
      <c r="AF594" t="s">
        <v>547</v>
      </c>
    </row>
    <row r="595" spans="1:32">
      <c r="A595">
        <v>318097</v>
      </c>
      <c r="B595">
        <v>5170</v>
      </c>
      <c r="C595" t="s">
        <v>123</v>
      </c>
      <c r="D595">
        <v>5224</v>
      </c>
      <c r="E595" t="s">
        <v>665</v>
      </c>
      <c r="F595" t="s">
        <v>666</v>
      </c>
      <c r="G595">
        <v>1</v>
      </c>
      <c r="H595" t="s">
        <v>494</v>
      </c>
      <c r="I595" t="s">
        <v>128</v>
      </c>
      <c r="J595">
        <v>30</v>
      </c>
      <c r="K595">
        <v>300</v>
      </c>
      <c r="L595">
        <v>600</v>
      </c>
      <c r="M595">
        <v>2</v>
      </c>
      <c r="N595">
        <v>138</v>
      </c>
      <c r="O595" s="493">
        <v>45954.3469675926</v>
      </c>
      <c r="P595" s="493">
        <v>45954.4784375</v>
      </c>
      <c r="Q595">
        <v>1</v>
      </c>
      <c r="R595">
        <v>0</v>
      </c>
      <c r="S595">
        <v>2</v>
      </c>
      <c r="T595">
        <v>6</v>
      </c>
      <c r="U595">
        <v>23</v>
      </c>
      <c r="V595">
        <v>19</v>
      </c>
      <c r="W595">
        <v>55</v>
      </c>
      <c r="X595">
        <v>22</v>
      </c>
      <c r="Z595">
        <v>22</v>
      </c>
      <c r="AB595">
        <v>25.975</v>
      </c>
      <c r="AD595" t="s">
        <v>667</v>
      </c>
      <c r="AE595">
        <v>1</v>
      </c>
      <c r="AF595" t="s">
        <v>523</v>
      </c>
    </row>
    <row r="596" spans="1:32">
      <c r="A596">
        <v>318111</v>
      </c>
      <c r="B596">
        <v>5170</v>
      </c>
      <c r="C596" t="s">
        <v>123</v>
      </c>
      <c r="D596">
        <v>5224</v>
      </c>
      <c r="E596" t="s">
        <v>671</v>
      </c>
      <c r="F596" t="s">
        <v>545</v>
      </c>
      <c r="G596">
        <v>1</v>
      </c>
      <c r="H596" t="s">
        <v>494</v>
      </c>
      <c r="I596" t="s">
        <v>141</v>
      </c>
      <c r="J596">
        <v>32</v>
      </c>
      <c r="K596">
        <v>50</v>
      </c>
      <c r="L596">
        <v>100</v>
      </c>
      <c r="M596">
        <v>2</v>
      </c>
      <c r="N596">
        <v>50</v>
      </c>
      <c r="O596" s="493">
        <v>45954.4981828704</v>
      </c>
      <c r="P596" s="493">
        <v>45954.5230671296</v>
      </c>
      <c r="Q596">
        <v>1</v>
      </c>
      <c r="R596">
        <v>0</v>
      </c>
      <c r="S596">
        <v>0</v>
      </c>
      <c r="T596">
        <v>6</v>
      </c>
      <c r="U596">
        <v>37</v>
      </c>
      <c r="V596">
        <v>33</v>
      </c>
      <c r="W596">
        <v>139</v>
      </c>
      <c r="X596">
        <v>34</v>
      </c>
      <c r="Y596">
        <v>20</v>
      </c>
      <c r="AB596">
        <v>79.515</v>
      </c>
      <c r="AD596" t="s">
        <v>672</v>
      </c>
      <c r="AE596">
        <v>1</v>
      </c>
      <c r="AF596" t="s">
        <v>547</v>
      </c>
    </row>
    <row r="597" spans="1:32">
      <c r="A597">
        <v>318099</v>
      </c>
      <c r="B597">
        <v>5170</v>
      </c>
      <c r="C597" t="s">
        <v>123</v>
      </c>
      <c r="D597">
        <v>5224</v>
      </c>
      <c r="E597" t="s">
        <v>665</v>
      </c>
      <c r="F597" t="s">
        <v>666</v>
      </c>
      <c r="G597">
        <v>1</v>
      </c>
      <c r="H597" t="s">
        <v>494</v>
      </c>
      <c r="I597" t="s">
        <v>141</v>
      </c>
      <c r="J597">
        <v>32</v>
      </c>
      <c r="K597">
        <v>291</v>
      </c>
      <c r="L597">
        <v>600</v>
      </c>
      <c r="M597">
        <v>2</v>
      </c>
      <c r="N597">
        <v>26</v>
      </c>
      <c r="O597" s="493">
        <v>45954.3634606482</v>
      </c>
      <c r="P597" s="493">
        <v>45954.4953240741</v>
      </c>
      <c r="Q597">
        <v>1</v>
      </c>
      <c r="R597">
        <v>0</v>
      </c>
      <c r="S597">
        <v>2</v>
      </c>
      <c r="T597">
        <v>6</v>
      </c>
      <c r="U597">
        <v>22</v>
      </c>
      <c r="V597">
        <v>18</v>
      </c>
      <c r="W597">
        <v>251</v>
      </c>
      <c r="X597">
        <v>19</v>
      </c>
      <c r="Z597">
        <v>19</v>
      </c>
      <c r="AB597">
        <v>42.292</v>
      </c>
      <c r="AD597" t="s">
        <v>667</v>
      </c>
      <c r="AE597">
        <v>1</v>
      </c>
      <c r="AF597" t="s">
        <v>523</v>
      </c>
    </row>
    <row r="598" spans="1:32">
      <c r="A598">
        <v>318100</v>
      </c>
      <c r="B598">
        <v>5170</v>
      </c>
      <c r="C598" t="s">
        <v>123</v>
      </c>
      <c r="D598">
        <v>5224</v>
      </c>
      <c r="E598" t="s">
        <v>668</v>
      </c>
      <c r="F598" t="s">
        <v>669</v>
      </c>
      <c r="G598">
        <v>1</v>
      </c>
      <c r="H598" t="s">
        <v>494</v>
      </c>
      <c r="I598" t="s">
        <v>128</v>
      </c>
      <c r="J598">
        <v>30</v>
      </c>
      <c r="K598">
        <v>66</v>
      </c>
      <c r="L598">
        <v>200</v>
      </c>
      <c r="M598">
        <v>2</v>
      </c>
      <c r="N598">
        <v>138</v>
      </c>
      <c r="O598" s="493">
        <v>45954.3080092593</v>
      </c>
      <c r="P598" s="493">
        <v>45954.3439236111</v>
      </c>
      <c r="Q598">
        <v>1</v>
      </c>
      <c r="R598">
        <v>0</v>
      </c>
      <c r="S598">
        <v>2</v>
      </c>
      <c r="T598">
        <v>6</v>
      </c>
      <c r="U598">
        <v>25</v>
      </c>
      <c r="V598">
        <v>19</v>
      </c>
      <c r="W598">
        <v>102</v>
      </c>
      <c r="X598">
        <v>22</v>
      </c>
      <c r="Z598">
        <v>22</v>
      </c>
      <c r="AB598">
        <v>25.975</v>
      </c>
      <c r="AD598" t="s">
        <v>670</v>
      </c>
      <c r="AE598">
        <v>1</v>
      </c>
      <c r="AF598" t="s">
        <v>523</v>
      </c>
    </row>
    <row r="599" spans="1:32">
      <c r="A599">
        <v>318101</v>
      </c>
      <c r="B599">
        <v>5170</v>
      </c>
      <c r="C599" t="s">
        <v>123</v>
      </c>
      <c r="D599">
        <v>5224</v>
      </c>
      <c r="E599" t="s">
        <v>668</v>
      </c>
      <c r="F599" t="s">
        <v>669</v>
      </c>
      <c r="G599">
        <v>1</v>
      </c>
      <c r="H599" t="s">
        <v>494</v>
      </c>
      <c r="I599" t="s">
        <v>133</v>
      </c>
      <c r="J599">
        <v>31</v>
      </c>
      <c r="K599">
        <v>36</v>
      </c>
      <c r="L599">
        <v>200</v>
      </c>
      <c r="M599">
        <v>2</v>
      </c>
      <c r="N599">
        <v>116</v>
      </c>
      <c r="O599" s="493">
        <v>45954.3271064815</v>
      </c>
      <c r="P599" s="493">
        <v>45954.344849537</v>
      </c>
      <c r="Q599">
        <v>1</v>
      </c>
      <c r="R599">
        <v>0</v>
      </c>
      <c r="S599">
        <v>1</v>
      </c>
      <c r="T599">
        <v>6</v>
      </c>
      <c r="U599">
        <v>26</v>
      </c>
      <c r="V599">
        <v>23</v>
      </c>
      <c r="W599">
        <v>44</v>
      </c>
      <c r="X599">
        <v>24.5</v>
      </c>
      <c r="AB599">
        <v>21.281</v>
      </c>
      <c r="AD599" t="s">
        <v>670</v>
      </c>
      <c r="AE599">
        <v>1</v>
      </c>
      <c r="AF599" t="s">
        <v>523</v>
      </c>
    </row>
    <row r="600" spans="1:32">
      <c r="A600">
        <v>318102</v>
      </c>
      <c r="B600">
        <v>5170</v>
      </c>
      <c r="C600" t="s">
        <v>123</v>
      </c>
      <c r="D600">
        <v>5224</v>
      </c>
      <c r="E600" t="s">
        <v>668</v>
      </c>
      <c r="F600" t="s">
        <v>669</v>
      </c>
      <c r="G600">
        <v>1</v>
      </c>
      <c r="H600" t="s">
        <v>494</v>
      </c>
      <c r="I600" t="s">
        <v>141</v>
      </c>
      <c r="J600">
        <v>32</v>
      </c>
      <c r="K600">
        <v>74</v>
      </c>
      <c r="L600">
        <v>200</v>
      </c>
      <c r="M600">
        <v>2</v>
      </c>
      <c r="N600">
        <v>26</v>
      </c>
      <c r="O600" s="493">
        <v>45954.3066203704</v>
      </c>
      <c r="P600" s="493">
        <v>45954.3601041667</v>
      </c>
      <c r="Q600">
        <v>1</v>
      </c>
      <c r="R600">
        <v>0</v>
      </c>
      <c r="S600">
        <v>2</v>
      </c>
      <c r="T600">
        <v>6</v>
      </c>
      <c r="U600">
        <v>42</v>
      </c>
      <c r="V600">
        <v>22</v>
      </c>
      <c r="W600">
        <v>189</v>
      </c>
      <c r="X600">
        <v>32</v>
      </c>
      <c r="Z600">
        <v>32</v>
      </c>
      <c r="AB600">
        <v>42.292</v>
      </c>
      <c r="AD600" t="s">
        <v>670</v>
      </c>
      <c r="AE600">
        <v>1</v>
      </c>
      <c r="AF600" t="s">
        <v>523</v>
      </c>
    </row>
    <row r="601" spans="1:32">
      <c r="A601">
        <v>318103</v>
      </c>
      <c r="B601">
        <v>5170</v>
      </c>
      <c r="C601" t="s">
        <v>123</v>
      </c>
      <c r="D601">
        <v>5224</v>
      </c>
      <c r="E601" t="s">
        <v>673</v>
      </c>
      <c r="F601" t="s">
        <v>545</v>
      </c>
      <c r="G601">
        <v>1</v>
      </c>
      <c r="H601" t="s">
        <v>494</v>
      </c>
      <c r="I601" t="s">
        <v>128</v>
      </c>
      <c r="J601">
        <v>30</v>
      </c>
      <c r="K601">
        <v>100</v>
      </c>
      <c r="L601">
        <v>200</v>
      </c>
      <c r="M601">
        <v>2</v>
      </c>
      <c r="N601">
        <v>176</v>
      </c>
      <c r="O601" s="493">
        <v>45954.5118865741</v>
      </c>
      <c r="P601" s="493">
        <v>45954.570474537</v>
      </c>
      <c r="Q601">
        <v>1</v>
      </c>
      <c r="R601">
        <v>0</v>
      </c>
      <c r="S601">
        <v>0</v>
      </c>
      <c r="T601">
        <v>6</v>
      </c>
      <c r="U601">
        <v>33</v>
      </c>
      <c r="V601">
        <v>25</v>
      </c>
      <c r="W601">
        <v>557</v>
      </c>
      <c r="X601">
        <v>27</v>
      </c>
      <c r="Y601">
        <v>20</v>
      </c>
      <c r="AB601">
        <v>32.99</v>
      </c>
      <c r="AD601" t="s">
        <v>674</v>
      </c>
      <c r="AE601">
        <v>1</v>
      </c>
      <c r="AF601" t="s">
        <v>547</v>
      </c>
    </row>
    <row r="602" spans="1:32">
      <c r="A602">
        <v>318104</v>
      </c>
      <c r="B602">
        <v>5170</v>
      </c>
      <c r="C602" t="s">
        <v>123</v>
      </c>
      <c r="D602">
        <v>5224</v>
      </c>
      <c r="E602" t="s">
        <v>673</v>
      </c>
      <c r="F602" t="s">
        <v>545</v>
      </c>
      <c r="G602">
        <v>1</v>
      </c>
      <c r="H602" t="s">
        <v>494</v>
      </c>
      <c r="I602" t="s">
        <v>133</v>
      </c>
      <c r="J602">
        <v>31</v>
      </c>
      <c r="K602">
        <v>100</v>
      </c>
      <c r="L602">
        <v>200</v>
      </c>
      <c r="M602">
        <v>2</v>
      </c>
      <c r="N602">
        <v>148</v>
      </c>
      <c r="O602" s="493">
        <v>45954.5147453704</v>
      </c>
      <c r="P602" s="493">
        <v>45954.5721527778</v>
      </c>
      <c r="Q602">
        <v>1</v>
      </c>
      <c r="R602">
        <v>0</v>
      </c>
      <c r="S602">
        <v>0</v>
      </c>
      <c r="T602">
        <v>6</v>
      </c>
      <c r="U602">
        <v>29</v>
      </c>
      <c r="V602">
        <v>23</v>
      </c>
      <c r="W602">
        <v>158</v>
      </c>
      <c r="X602">
        <v>27</v>
      </c>
      <c r="Y602">
        <v>34</v>
      </c>
      <c r="AB602">
        <v>28.572</v>
      </c>
      <c r="AD602" t="s">
        <v>674</v>
      </c>
      <c r="AE602">
        <v>1</v>
      </c>
      <c r="AF602" t="s">
        <v>547</v>
      </c>
    </row>
    <row r="603" spans="1:32">
      <c r="A603">
        <v>318105</v>
      </c>
      <c r="B603">
        <v>5170</v>
      </c>
      <c r="C603" t="s">
        <v>123</v>
      </c>
      <c r="D603">
        <v>5224</v>
      </c>
      <c r="E603" t="s">
        <v>673</v>
      </c>
      <c r="F603" t="s">
        <v>545</v>
      </c>
      <c r="G603">
        <v>1</v>
      </c>
      <c r="H603" t="s">
        <v>494</v>
      </c>
      <c r="I603" t="s">
        <v>141</v>
      </c>
      <c r="J603">
        <v>32</v>
      </c>
      <c r="K603">
        <v>101</v>
      </c>
      <c r="L603">
        <v>200</v>
      </c>
      <c r="M603">
        <v>2</v>
      </c>
      <c r="N603">
        <v>50</v>
      </c>
      <c r="O603" s="493">
        <v>45954.4054050926</v>
      </c>
      <c r="P603" s="493">
        <v>45954.5772569444</v>
      </c>
      <c r="Q603">
        <v>1</v>
      </c>
      <c r="R603">
        <v>0</v>
      </c>
      <c r="S603">
        <v>0</v>
      </c>
      <c r="T603">
        <v>6</v>
      </c>
      <c r="U603">
        <v>38</v>
      </c>
      <c r="V603">
        <v>19</v>
      </c>
      <c r="W603">
        <v>148</v>
      </c>
      <c r="X603">
        <v>34</v>
      </c>
      <c r="Y603">
        <v>20</v>
      </c>
      <c r="AB603">
        <v>79.515</v>
      </c>
      <c r="AD603" t="s">
        <v>674</v>
      </c>
      <c r="AE603">
        <v>1</v>
      </c>
      <c r="AF603" t="s">
        <v>547</v>
      </c>
    </row>
    <row r="604" spans="1:32">
      <c r="A604">
        <v>318106</v>
      </c>
      <c r="B604">
        <v>5170</v>
      </c>
      <c r="C604" t="s">
        <v>123</v>
      </c>
      <c r="D604">
        <v>5224</v>
      </c>
      <c r="E604" t="s">
        <v>675</v>
      </c>
      <c r="F604" t="s">
        <v>676</v>
      </c>
      <c r="G604">
        <v>1</v>
      </c>
      <c r="H604" t="s">
        <v>494</v>
      </c>
      <c r="I604" t="s">
        <v>128</v>
      </c>
      <c r="J604">
        <v>30</v>
      </c>
      <c r="K604">
        <v>100</v>
      </c>
      <c r="L604">
        <v>200</v>
      </c>
      <c r="M604">
        <v>2</v>
      </c>
      <c r="N604">
        <v>176</v>
      </c>
      <c r="O604" s="493">
        <v>45954.5731597222</v>
      </c>
      <c r="P604" s="493">
        <v>45954.6301273148</v>
      </c>
      <c r="Q604">
        <v>1</v>
      </c>
      <c r="R604">
        <v>0</v>
      </c>
      <c r="S604">
        <v>0</v>
      </c>
      <c r="T604">
        <v>6</v>
      </c>
      <c r="U604">
        <v>28</v>
      </c>
      <c r="V604">
        <v>25</v>
      </c>
      <c r="W604">
        <v>99</v>
      </c>
      <c r="X604">
        <v>27</v>
      </c>
      <c r="Y604">
        <v>20</v>
      </c>
      <c r="AB604">
        <v>32.99</v>
      </c>
      <c r="AD604" t="s">
        <v>677</v>
      </c>
      <c r="AE604">
        <v>1</v>
      </c>
      <c r="AF604" t="s">
        <v>547</v>
      </c>
    </row>
    <row r="605" spans="1:32">
      <c r="A605">
        <v>318107</v>
      </c>
      <c r="B605">
        <v>5170</v>
      </c>
      <c r="C605" t="s">
        <v>123</v>
      </c>
      <c r="D605">
        <v>5224</v>
      </c>
      <c r="E605" t="s">
        <v>675</v>
      </c>
      <c r="F605" t="s">
        <v>676</v>
      </c>
      <c r="G605">
        <v>1</v>
      </c>
      <c r="H605" t="s">
        <v>494</v>
      </c>
      <c r="I605" t="s">
        <v>133</v>
      </c>
      <c r="J605">
        <v>31</v>
      </c>
      <c r="K605">
        <v>100</v>
      </c>
      <c r="L605">
        <v>200</v>
      </c>
      <c r="M605">
        <v>2</v>
      </c>
      <c r="N605">
        <v>148</v>
      </c>
      <c r="O605" s="493">
        <v>45954.5776388889</v>
      </c>
      <c r="P605" s="493">
        <v>45954.6318055556</v>
      </c>
      <c r="Q605">
        <v>1</v>
      </c>
      <c r="R605">
        <v>0</v>
      </c>
      <c r="S605">
        <v>0</v>
      </c>
      <c r="T605">
        <v>6</v>
      </c>
      <c r="U605">
        <v>26</v>
      </c>
      <c r="V605">
        <v>23</v>
      </c>
      <c r="W605">
        <v>42</v>
      </c>
      <c r="X605">
        <v>26.5</v>
      </c>
      <c r="Y605">
        <v>34</v>
      </c>
      <c r="AB605">
        <v>26.947</v>
      </c>
      <c r="AD605" t="s">
        <v>677</v>
      </c>
      <c r="AE605">
        <v>1</v>
      </c>
      <c r="AF605" t="s">
        <v>547</v>
      </c>
    </row>
    <row r="606" spans="1:32">
      <c r="A606">
        <v>318108</v>
      </c>
      <c r="B606">
        <v>5170</v>
      </c>
      <c r="C606" t="s">
        <v>123</v>
      </c>
      <c r="D606">
        <v>5224</v>
      </c>
      <c r="E606" t="s">
        <v>675</v>
      </c>
      <c r="F606" t="s">
        <v>676</v>
      </c>
      <c r="G606">
        <v>1</v>
      </c>
      <c r="H606" t="s">
        <v>494</v>
      </c>
      <c r="I606" t="s">
        <v>141</v>
      </c>
      <c r="J606">
        <v>32</v>
      </c>
      <c r="K606">
        <v>100</v>
      </c>
      <c r="L606">
        <v>200</v>
      </c>
      <c r="M606">
        <v>2</v>
      </c>
      <c r="N606">
        <v>50</v>
      </c>
      <c r="O606" s="493">
        <v>45954.5798958333</v>
      </c>
      <c r="P606" s="493">
        <v>45954.644837963</v>
      </c>
      <c r="Q606">
        <v>1</v>
      </c>
      <c r="R606">
        <v>0</v>
      </c>
      <c r="S606">
        <v>0</v>
      </c>
      <c r="T606">
        <v>6</v>
      </c>
      <c r="U606">
        <v>47</v>
      </c>
      <c r="V606">
        <v>33</v>
      </c>
      <c r="W606">
        <v>808</v>
      </c>
      <c r="X606">
        <v>34</v>
      </c>
      <c r="Y606">
        <v>20</v>
      </c>
      <c r="AB606">
        <v>79.515</v>
      </c>
      <c r="AD606" t="s">
        <v>677</v>
      </c>
      <c r="AE606">
        <v>1</v>
      </c>
      <c r="AF606" t="s">
        <v>547</v>
      </c>
    </row>
    <row r="607" spans="1:32">
      <c r="A607">
        <v>318109</v>
      </c>
      <c r="B607">
        <v>5170</v>
      </c>
      <c r="C607" t="s">
        <v>123</v>
      </c>
      <c r="D607">
        <v>5224</v>
      </c>
      <c r="E607" t="s">
        <v>671</v>
      </c>
      <c r="F607" t="s">
        <v>545</v>
      </c>
      <c r="G607">
        <v>1</v>
      </c>
      <c r="H607" t="s">
        <v>494</v>
      </c>
      <c r="I607" t="s">
        <v>128</v>
      </c>
      <c r="J607">
        <v>30</v>
      </c>
      <c r="K607">
        <v>50</v>
      </c>
      <c r="L607">
        <v>100</v>
      </c>
      <c r="M607">
        <v>2</v>
      </c>
      <c r="N607">
        <v>176</v>
      </c>
      <c r="O607" s="493">
        <v>45954.4817708333</v>
      </c>
      <c r="P607" s="493">
        <v>45954.5080092593</v>
      </c>
      <c r="Q607">
        <v>1</v>
      </c>
      <c r="R607">
        <v>0</v>
      </c>
      <c r="S607">
        <v>0</v>
      </c>
      <c r="T607">
        <v>6</v>
      </c>
      <c r="U607">
        <v>28</v>
      </c>
      <c r="V607">
        <v>25</v>
      </c>
      <c r="W607">
        <v>67</v>
      </c>
      <c r="X607">
        <v>27</v>
      </c>
      <c r="Y607">
        <v>20</v>
      </c>
      <c r="AB607">
        <v>32.99</v>
      </c>
      <c r="AD607" t="s">
        <v>672</v>
      </c>
      <c r="AE607">
        <v>1</v>
      </c>
      <c r="AF607" t="s">
        <v>547</v>
      </c>
    </row>
    <row r="608" spans="1:32">
      <c r="A608">
        <v>318110</v>
      </c>
      <c r="B608">
        <v>5170</v>
      </c>
      <c r="C608" t="s">
        <v>123</v>
      </c>
      <c r="D608">
        <v>5224</v>
      </c>
      <c r="E608" t="s">
        <v>671</v>
      </c>
      <c r="F608" t="s">
        <v>545</v>
      </c>
      <c r="G608">
        <v>1</v>
      </c>
      <c r="H608" t="s">
        <v>494</v>
      </c>
      <c r="I608" t="s">
        <v>133</v>
      </c>
      <c r="J608">
        <v>31</v>
      </c>
      <c r="K608">
        <v>50</v>
      </c>
      <c r="L608">
        <v>100</v>
      </c>
      <c r="M608">
        <v>2</v>
      </c>
      <c r="N608">
        <v>148</v>
      </c>
      <c r="O608" s="493">
        <v>45954.4858796296</v>
      </c>
      <c r="P608" s="493">
        <v>45954.5096990741</v>
      </c>
      <c r="Q608">
        <v>1</v>
      </c>
      <c r="R608">
        <v>0</v>
      </c>
      <c r="S608">
        <v>0</v>
      </c>
      <c r="T608">
        <v>6</v>
      </c>
      <c r="U608">
        <v>31</v>
      </c>
      <c r="V608">
        <v>23</v>
      </c>
      <c r="W608">
        <v>244</v>
      </c>
      <c r="X608">
        <v>27</v>
      </c>
      <c r="Y608">
        <v>34</v>
      </c>
      <c r="AB608">
        <v>28.572</v>
      </c>
      <c r="AD608" t="s">
        <v>672</v>
      </c>
      <c r="AE608">
        <v>1</v>
      </c>
      <c r="AF608" t="s">
        <v>547</v>
      </c>
    </row>
    <row r="609" spans="1:32">
      <c r="A609">
        <v>318098</v>
      </c>
      <c r="B609">
        <v>5170</v>
      </c>
      <c r="C609" t="s">
        <v>123</v>
      </c>
      <c r="D609">
        <v>5224</v>
      </c>
      <c r="E609" t="s">
        <v>665</v>
      </c>
      <c r="F609" t="s">
        <v>666</v>
      </c>
      <c r="G609">
        <v>1</v>
      </c>
      <c r="H609" t="s">
        <v>494</v>
      </c>
      <c r="I609" t="s">
        <v>133</v>
      </c>
      <c r="J609">
        <v>31</v>
      </c>
      <c r="K609">
        <v>299</v>
      </c>
      <c r="L609">
        <v>600</v>
      </c>
      <c r="M609">
        <v>2</v>
      </c>
      <c r="N609">
        <v>116</v>
      </c>
      <c r="O609" s="493">
        <v>45954.3499768519</v>
      </c>
      <c r="P609" s="493">
        <v>45954.4795138889</v>
      </c>
      <c r="Q609">
        <v>1</v>
      </c>
      <c r="R609">
        <v>0</v>
      </c>
      <c r="S609">
        <v>2</v>
      </c>
      <c r="T609">
        <v>6</v>
      </c>
      <c r="U609">
        <v>25</v>
      </c>
      <c r="V609">
        <v>21</v>
      </c>
      <c r="W609">
        <v>129</v>
      </c>
      <c r="X609">
        <v>24</v>
      </c>
      <c r="Z609">
        <v>24</v>
      </c>
      <c r="AB609">
        <v>21.281</v>
      </c>
      <c r="AD609" t="s">
        <v>667</v>
      </c>
      <c r="AE609">
        <v>1</v>
      </c>
      <c r="AF609" t="s">
        <v>523</v>
      </c>
    </row>
    <row r="610" spans="1:32">
      <c r="A610">
        <v>318112</v>
      </c>
      <c r="B610">
        <v>5170</v>
      </c>
      <c r="C610" t="s">
        <v>123</v>
      </c>
      <c r="D610">
        <v>5225</v>
      </c>
      <c r="E610">
        <v>4016630171</v>
      </c>
      <c r="F610" t="s">
        <v>678</v>
      </c>
      <c r="G610">
        <v>1</v>
      </c>
      <c r="H610" t="s">
        <v>491</v>
      </c>
      <c r="I610" t="s">
        <v>128</v>
      </c>
      <c r="J610">
        <v>30</v>
      </c>
      <c r="K610">
        <v>40</v>
      </c>
      <c r="L610">
        <v>240</v>
      </c>
      <c r="M610">
        <v>6</v>
      </c>
      <c r="N610">
        <v>312</v>
      </c>
      <c r="O610" s="493">
        <v>45954.6371643519</v>
      </c>
      <c r="P610" s="493">
        <v>45954.669537037</v>
      </c>
      <c r="Q610">
        <v>1</v>
      </c>
      <c r="R610">
        <v>0</v>
      </c>
      <c r="S610">
        <v>0</v>
      </c>
      <c r="T610">
        <v>6</v>
      </c>
      <c r="U610">
        <v>49</v>
      </c>
      <c r="V610">
        <v>44</v>
      </c>
      <c r="W610">
        <v>134</v>
      </c>
      <c r="X610">
        <v>47</v>
      </c>
      <c r="Y610">
        <v>48</v>
      </c>
      <c r="AB610">
        <v>60.437</v>
      </c>
      <c r="AD610" t="s">
        <v>679</v>
      </c>
      <c r="AE610">
        <v>1</v>
      </c>
      <c r="AF610" t="s">
        <v>680</v>
      </c>
    </row>
    <row r="611" spans="1:32">
      <c r="A611">
        <v>318114</v>
      </c>
      <c r="B611">
        <v>5170</v>
      </c>
      <c r="C611" t="s">
        <v>123</v>
      </c>
      <c r="D611">
        <v>5225</v>
      </c>
      <c r="E611">
        <v>4016630171</v>
      </c>
      <c r="F611" t="s">
        <v>678</v>
      </c>
      <c r="G611">
        <v>1</v>
      </c>
      <c r="H611" t="s">
        <v>491</v>
      </c>
      <c r="I611" t="s">
        <v>141</v>
      </c>
      <c r="J611">
        <v>32</v>
      </c>
      <c r="K611">
        <v>40</v>
      </c>
      <c r="L611">
        <v>240</v>
      </c>
      <c r="M611">
        <v>6</v>
      </c>
      <c r="N611">
        <v>84</v>
      </c>
      <c r="O611" s="493">
        <v>45954.6488657407</v>
      </c>
      <c r="P611" s="493">
        <v>45954.6768055556</v>
      </c>
      <c r="Q611">
        <v>1</v>
      </c>
      <c r="R611">
        <v>0</v>
      </c>
      <c r="S611">
        <v>0</v>
      </c>
      <c r="T611">
        <v>6</v>
      </c>
      <c r="U611">
        <v>51</v>
      </c>
      <c r="V611">
        <v>46</v>
      </c>
      <c r="W611">
        <v>106</v>
      </c>
      <c r="X611">
        <v>47</v>
      </c>
      <c r="Y611">
        <v>48</v>
      </c>
      <c r="AB611">
        <v>114.166</v>
      </c>
      <c r="AD611" t="s">
        <v>679</v>
      </c>
      <c r="AE611">
        <v>1</v>
      </c>
      <c r="AF611" t="s">
        <v>680</v>
      </c>
    </row>
    <row r="612" spans="1:32">
      <c r="A612">
        <v>318113</v>
      </c>
      <c r="B612">
        <v>5170</v>
      </c>
      <c r="C612" t="s">
        <v>123</v>
      </c>
      <c r="D612">
        <v>5225</v>
      </c>
      <c r="E612">
        <v>4016630171</v>
      </c>
      <c r="F612" t="s">
        <v>678</v>
      </c>
      <c r="G612">
        <v>1</v>
      </c>
      <c r="H612" t="s">
        <v>491</v>
      </c>
      <c r="I612" t="s">
        <v>133</v>
      </c>
      <c r="J612">
        <v>31</v>
      </c>
      <c r="K612">
        <v>40</v>
      </c>
      <c r="L612">
        <v>240</v>
      </c>
      <c r="M612">
        <v>6</v>
      </c>
      <c r="N612">
        <v>312</v>
      </c>
      <c r="O612" s="493">
        <v>45954.644837963</v>
      </c>
      <c r="P612" s="493">
        <v>45954.6758912037</v>
      </c>
      <c r="Q612">
        <v>1</v>
      </c>
      <c r="R612">
        <v>0</v>
      </c>
      <c r="S612">
        <v>0</v>
      </c>
      <c r="T612">
        <v>6</v>
      </c>
      <c r="U612">
        <v>75</v>
      </c>
      <c r="V612">
        <v>52</v>
      </c>
      <c r="W612">
        <v>569</v>
      </c>
      <c r="X612">
        <v>53</v>
      </c>
      <c r="Y612">
        <v>52</v>
      </c>
      <c r="AB612">
        <v>58.067</v>
      </c>
      <c r="AD612" t="s">
        <v>679</v>
      </c>
      <c r="AE612">
        <v>1</v>
      </c>
      <c r="AF612" t="s">
        <v>680</v>
      </c>
    </row>
    <row r="613" spans="1:32">
      <c r="A613">
        <v>318115</v>
      </c>
      <c r="B613">
        <v>5170</v>
      </c>
      <c r="C613" t="s">
        <v>123</v>
      </c>
      <c r="D613">
        <v>5226</v>
      </c>
      <c r="E613">
        <v>4016612201</v>
      </c>
      <c r="F613" t="s">
        <v>681</v>
      </c>
      <c r="G613">
        <v>1</v>
      </c>
      <c r="H613" t="s">
        <v>491</v>
      </c>
      <c r="I613" t="s">
        <v>128</v>
      </c>
      <c r="J613">
        <v>30</v>
      </c>
      <c r="K613">
        <v>108</v>
      </c>
      <c r="L613">
        <v>1070</v>
      </c>
      <c r="M613">
        <v>10</v>
      </c>
      <c r="N613">
        <v>240</v>
      </c>
      <c r="O613" s="493">
        <v>45954.6764236111</v>
      </c>
      <c r="P613" s="493">
        <v>45954.7403240741</v>
      </c>
      <c r="Q613">
        <v>1</v>
      </c>
      <c r="R613">
        <v>0</v>
      </c>
      <c r="S613">
        <v>0</v>
      </c>
      <c r="T613">
        <v>6</v>
      </c>
      <c r="U613">
        <v>38</v>
      </c>
      <c r="V613">
        <v>34</v>
      </c>
      <c r="W613">
        <v>58</v>
      </c>
      <c r="X613">
        <v>37</v>
      </c>
      <c r="Y613">
        <v>43</v>
      </c>
      <c r="AB613">
        <v>43.444</v>
      </c>
      <c r="AD613" t="s">
        <v>682</v>
      </c>
      <c r="AE613">
        <v>1</v>
      </c>
      <c r="AF613" t="s">
        <v>683</v>
      </c>
    </row>
    <row r="614" spans="1:32">
      <c r="A614">
        <v>318117</v>
      </c>
      <c r="B614">
        <v>5170</v>
      </c>
      <c r="C614" t="s">
        <v>123</v>
      </c>
      <c r="D614">
        <v>5226</v>
      </c>
      <c r="E614">
        <v>4016612201</v>
      </c>
      <c r="F614" t="s">
        <v>681</v>
      </c>
      <c r="G614">
        <v>1</v>
      </c>
      <c r="H614" t="s">
        <v>491</v>
      </c>
      <c r="I614" t="s">
        <v>141</v>
      </c>
      <c r="J614">
        <v>32</v>
      </c>
      <c r="K614">
        <v>108</v>
      </c>
      <c r="L614">
        <v>1070</v>
      </c>
      <c r="M614">
        <v>10</v>
      </c>
      <c r="N614">
        <v>70</v>
      </c>
      <c r="O614" s="493">
        <v>45954.6873958333</v>
      </c>
      <c r="P614" s="493">
        <v>45954.7479050926</v>
      </c>
      <c r="Q614">
        <v>1</v>
      </c>
      <c r="R614">
        <v>0</v>
      </c>
      <c r="S614">
        <v>0</v>
      </c>
      <c r="T614">
        <v>6</v>
      </c>
      <c r="U614">
        <v>40</v>
      </c>
      <c r="V614">
        <v>34</v>
      </c>
      <c r="W614">
        <v>354</v>
      </c>
      <c r="X614">
        <v>35</v>
      </c>
      <c r="Y614">
        <v>35</v>
      </c>
      <c r="AB614">
        <v>94.103</v>
      </c>
      <c r="AD614" t="s">
        <v>682</v>
      </c>
      <c r="AE614">
        <v>1</v>
      </c>
      <c r="AF614" t="s">
        <v>683</v>
      </c>
    </row>
    <row r="615" spans="1:32">
      <c r="A615">
        <v>318116</v>
      </c>
      <c r="B615">
        <v>5170</v>
      </c>
      <c r="C615" t="s">
        <v>123</v>
      </c>
      <c r="D615">
        <v>5226</v>
      </c>
      <c r="E615">
        <v>4016612201</v>
      </c>
      <c r="F615" t="s">
        <v>681</v>
      </c>
      <c r="G615">
        <v>1</v>
      </c>
      <c r="H615" t="s">
        <v>491</v>
      </c>
      <c r="I615" t="s">
        <v>133</v>
      </c>
      <c r="J615">
        <v>31</v>
      </c>
      <c r="K615">
        <v>108</v>
      </c>
      <c r="L615">
        <v>1070</v>
      </c>
      <c r="M615">
        <v>10</v>
      </c>
      <c r="N615">
        <v>210</v>
      </c>
      <c r="O615" s="493">
        <v>45954.686087963</v>
      </c>
      <c r="P615" s="493">
        <v>45954.7449305556</v>
      </c>
      <c r="Q615">
        <v>1</v>
      </c>
      <c r="R615">
        <v>0</v>
      </c>
      <c r="S615">
        <v>0</v>
      </c>
      <c r="T615">
        <v>6</v>
      </c>
      <c r="U615">
        <v>40</v>
      </c>
      <c r="V615">
        <v>36</v>
      </c>
      <c r="W615">
        <v>159</v>
      </c>
      <c r="X615">
        <v>39</v>
      </c>
      <c r="Y615">
        <v>42</v>
      </c>
      <c r="AB615">
        <v>39.508</v>
      </c>
      <c r="AD615" t="s">
        <v>682</v>
      </c>
      <c r="AE615">
        <v>1</v>
      </c>
      <c r="AF615" t="s">
        <v>683</v>
      </c>
    </row>
    <row r="616" spans="1:32">
      <c r="A616">
        <v>318118</v>
      </c>
      <c r="B616">
        <v>5170</v>
      </c>
      <c r="C616" t="s">
        <v>123</v>
      </c>
      <c r="D616">
        <v>5227</v>
      </c>
      <c r="E616">
        <v>4016612201</v>
      </c>
      <c r="F616" t="s">
        <v>681</v>
      </c>
      <c r="G616">
        <v>1</v>
      </c>
      <c r="H616" t="s">
        <v>494</v>
      </c>
      <c r="I616" t="s">
        <v>128</v>
      </c>
      <c r="J616">
        <v>30</v>
      </c>
      <c r="K616">
        <v>41</v>
      </c>
      <c r="L616">
        <v>1070</v>
      </c>
      <c r="M616">
        <v>10</v>
      </c>
      <c r="N616">
        <v>150</v>
      </c>
      <c r="O616" s="493">
        <v>45954.7466319444</v>
      </c>
      <c r="P616" s="493">
        <v>45954.7737037037</v>
      </c>
      <c r="Q616">
        <v>1</v>
      </c>
      <c r="R616">
        <v>0</v>
      </c>
      <c r="S616">
        <v>0</v>
      </c>
      <c r="T616">
        <v>6</v>
      </c>
      <c r="U616">
        <v>31</v>
      </c>
      <c r="V616">
        <v>26</v>
      </c>
      <c r="W616">
        <v>128</v>
      </c>
      <c r="X616">
        <v>27</v>
      </c>
      <c r="Y616">
        <v>28</v>
      </c>
      <c r="AB616">
        <v>24.653</v>
      </c>
      <c r="AD616" t="s">
        <v>682</v>
      </c>
      <c r="AE616">
        <v>1</v>
      </c>
      <c r="AF616" t="s">
        <v>683</v>
      </c>
    </row>
    <row r="617" spans="1:32">
      <c r="A617">
        <v>318119</v>
      </c>
      <c r="B617">
        <v>5170</v>
      </c>
      <c r="C617" t="s">
        <v>123</v>
      </c>
      <c r="D617">
        <v>5227</v>
      </c>
      <c r="E617">
        <v>4016612201</v>
      </c>
      <c r="F617" t="s">
        <v>681</v>
      </c>
      <c r="G617">
        <v>1</v>
      </c>
      <c r="H617" t="s">
        <v>494</v>
      </c>
      <c r="I617" t="s">
        <v>133</v>
      </c>
      <c r="J617">
        <v>31</v>
      </c>
      <c r="K617">
        <v>41</v>
      </c>
      <c r="L617">
        <v>1070</v>
      </c>
      <c r="M617">
        <v>10</v>
      </c>
      <c r="N617">
        <v>130</v>
      </c>
      <c r="O617" s="493">
        <v>45954.7517361111</v>
      </c>
      <c r="P617" s="493">
        <v>45954.7764351852</v>
      </c>
      <c r="Q617">
        <v>1</v>
      </c>
      <c r="R617">
        <v>0</v>
      </c>
      <c r="S617">
        <v>0</v>
      </c>
      <c r="T617">
        <v>6</v>
      </c>
      <c r="U617">
        <v>39</v>
      </c>
      <c r="V617">
        <v>30</v>
      </c>
      <c r="W617">
        <v>180</v>
      </c>
      <c r="X617">
        <v>30</v>
      </c>
      <c r="Y617">
        <v>34</v>
      </c>
      <c r="AB617">
        <v>23.339</v>
      </c>
      <c r="AD617" t="s">
        <v>682</v>
      </c>
      <c r="AE617">
        <v>1</v>
      </c>
      <c r="AF617" t="s">
        <v>683</v>
      </c>
    </row>
    <row r="618" spans="1:32">
      <c r="A618">
        <v>318188</v>
      </c>
      <c r="B618">
        <v>5170</v>
      </c>
      <c r="C618" t="s">
        <v>123</v>
      </c>
      <c r="D618">
        <v>5227</v>
      </c>
      <c r="E618">
        <v>4016612201</v>
      </c>
      <c r="F618" t="s">
        <v>681</v>
      </c>
      <c r="G618">
        <v>1</v>
      </c>
      <c r="H618" t="s">
        <v>494</v>
      </c>
      <c r="I618" t="s">
        <v>141</v>
      </c>
      <c r="J618">
        <v>32</v>
      </c>
      <c r="K618">
        <v>66</v>
      </c>
      <c r="L618">
        <v>1070</v>
      </c>
      <c r="M618">
        <v>10</v>
      </c>
      <c r="N618">
        <v>70</v>
      </c>
      <c r="O618" s="493">
        <v>45955.4630324074</v>
      </c>
      <c r="P618" s="493">
        <v>45955.51</v>
      </c>
      <c r="Q618">
        <v>1</v>
      </c>
      <c r="R618">
        <v>0</v>
      </c>
      <c r="S618">
        <v>0</v>
      </c>
      <c r="T618">
        <v>6</v>
      </c>
      <c r="U618">
        <v>51</v>
      </c>
      <c r="V618">
        <v>49</v>
      </c>
      <c r="W618">
        <v>111</v>
      </c>
      <c r="X618">
        <v>50</v>
      </c>
      <c r="Y618">
        <v>48</v>
      </c>
      <c r="AB618">
        <v>190.23</v>
      </c>
      <c r="AD618" t="s">
        <v>682</v>
      </c>
      <c r="AE618">
        <v>1</v>
      </c>
      <c r="AF618" t="s">
        <v>683</v>
      </c>
    </row>
    <row r="619" spans="1:32">
      <c r="A619">
        <v>318186</v>
      </c>
      <c r="B619">
        <v>5170</v>
      </c>
      <c r="C619" t="s">
        <v>123</v>
      </c>
      <c r="D619">
        <v>5227</v>
      </c>
      <c r="E619">
        <v>4016612201</v>
      </c>
      <c r="F619" t="s">
        <v>681</v>
      </c>
      <c r="G619">
        <v>1</v>
      </c>
      <c r="H619" t="s">
        <v>494</v>
      </c>
      <c r="I619" t="s">
        <v>128</v>
      </c>
      <c r="J619">
        <v>30</v>
      </c>
      <c r="K619">
        <v>66</v>
      </c>
      <c r="L619">
        <v>1070</v>
      </c>
      <c r="M619">
        <v>10</v>
      </c>
      <c r="N619">
        <v>150</v>
      </c>
      <c r="O619" s="493">
        <v>45955.4611342593</v>
      </c>
      <c r="P619" s="493">
        <v>45955.5033912037</v>
      </c>
      <c r="Q619">
        <v>1</v>
      </c>
      <c r="R619">
        <v>0</v>
      </c>
      <c r="S619">
        <v>0</v>
      </c>
      <c r="T619">
        <v>6</v>
      </c>
      <c r="U619">
        <v>28</v>
      </c>
      <c r="V619">
        <v>26</v>
      </c>
      <c r="W619">
        <v>36</v>
      </c>
      <c r="X619">
        <v>27</v>
      </c>
      <c r="Y619">
        <v>28</v>
      </c>
      <c r="AB619">
        <v>24.653</v>
      </c>
      <c r="AD619" t="s">
        <v>682</v>
      </c>
      <c r="AE619">
        <v>1</v>
      </c>
      <c r="AF619" t="s">
        <v>683</v>
      </c>
    </row>
    <row r="620" spans="1:32">
      <c r="A620">
        <v>318187</v>
      </c>
      <c r="B620">
        <v>5170</v>
      </c>
      <c r="C620" t="s">
        <v>123</v>
      </c>
      <c r="D620">
        <v>5227</v>
      </c>
      <c r="E620">
        <v>4016612201</v>
      </c>
      <c r="F620" t="s">
        <v>681</v>
      </c>
      <c r="G620">
        <v>1</v>
      </c>
      <c r="H620" t="s">
        <v>494</v>
      </c>
      <c r="I620" t="s">
        <v>133</v>
      </c>
      <c r="J620">
        <v>31</v>
      </c>
      <c r="K620">
        <v>26</v>
      </c>
      <c r="L620">
        <v>1070</v>
      </c>
      <c r="M620">
        <v>10</v>
      </c>
      <c r="N620">
        <v>130</v>
      </c>
      <c r="O620" s="493">
        <v>45955.4904398148</v>
      </c>
      <c r="P620" s="493">
        <v>45955.5052199074</v>
      </c>
      <c r="Q620">
        <v>1</v>
      </c>
      <c r="R620">
        <v>0</v>
      </c>
      <c r="S620">
        <v>0</v>
      </c>
      <c r="T620">
        <v>6</v>
      </c>
      <c r="U620">
        <v>32</v>
      </c>
      <c r="V620">
        <v>30</v>
      </c>
      <c r="W620">
        <v>36</v>
      </c>
      <c r="X620">
        <v>32.5</v>
      </c>
      <c r="Y620">
        <v>34</v>
      </c>
      <c r="AB620">
        <v>23.339</v>
      </c>
      <c r="AD620" t="s">
        <v>682</v>
      </c>
      <c r="AE620">
        <v>1</v>
      </c>
      <c r="AF620" t="s">
        <v>683</v>
      </c>
    </row>
    <row r="621" spans="1:32">
      <c r="A621">
        <v>318120</v>
      </c>
      <c r="B621">
        <v>5170</v>
      </c>
      <c r="C621" t="s">
        <v>123</v>
      </c>
      <c r="D621">
        <v>5227</v>
      </c>
      <c r="E621">
        <v>4016612201</v>
      </c>
      <c r="F621" t="s">
        <v>681</v>
      </c>
      <c r="G621">
        <v>1</v>
      </c>
      <c r="H621" t="s">
        <v>494</v>
      </c>
      <c r="I621" t="s">
        <v>141</v>
      </c>
      <c r="J621">
        <v>32</v>
      </c>
      <c r="K621">
        <v>41</v>
      </c>
      <c r="L621">
        <v>1070</v>
      </c>
      <c r="M621">
        <v>10</v>
      </c>
      <c r="N621">
        <v>70</v>
      </c>
      <c r="O621" s="493">
        <v>45954.75375</v>
      </c>
      <c r="P621" s="493">
        <v>45954.7910648148</v>
      </c>
      <c r="Q621">
        <v>1</v>
      </c>
      <c r="R621">
        <v>0</v>
      </c>
      <c r="S621">
        <v>0</v>
      </c>
      <c r="T621">
        <v>6</v>
      </c>
      <c r="U621">
        <v>74</v>
      </c>
      <c r="V621">
        <v>49</v>
      </c>
      <c r="W621">
        <v>563</v>
      </c>
      <c r="X621">
        <v>50</v>
      </c>
      <c r="Y621">
        <v>48</v>
      </c>
      <c r="AB621">
        <v>190.23</v>
      </c>
      <c r="AD621" t="s">
        <v>682</v>
      </c>
      <c r="AE621">
        <v>1</v>
      </c>
      <c r="AF621" t="s">
        <v>683</v>
      </c>
    </row>
    <row r="622" spans="1:32">
      <c r="A622">
        <v>318189</v>
      </c>
      <c r="B622">
        <v>5170</v>
      </c>
      <c r="C622" t="s">
        <v>123</v>
      </c>
      <c r="D622">
        <v>5228</v>
      </c>
      <c r="E622">
        <v>4016630171</v>
      </c>
      <c r="F622" t="s">
        <v>678</v>
      </c>
      <c r="G622">
        <v>1</v>
      </c>
      <c r="H622" t="s">
        <v>494</v>
      </c>
      <c r="I622" t="s">
        <v>128</v>
      </c>
      <c r="J622">
        <v>30</v>
      </c>
      <c r="K622">
        <v>40</v>
      </c>
      <c r="L622">
        <v>240</v>
      </c>
      <c r="M622">
        <v>6</v>
      </c>
      <c r="N622">
        <v>162</v>
      </c>
      <c r="O622" s="493">
        <v>45955.5133796296</v>
      </c>
      <c r="P622" s="493">
        <v>45955.5651157407</v>
      </c>
      <c r="Q622">
        <v>1</v>
      </c>
      <c r="R622">
        <v>0</v>
      </c>
      <c r="S622">
        <v>0</v>
      </c>
      <c r="T622">
        <v>6</v>
      </c>
      <c r="U622">
        <v>53</v>
      </c>
      <c r="V622">
        <v>25</v>
      </c>
      <c r="W622">
        <v>810</v>
      </c>
      <c r="X622">
        <v>27</v>
      </c>
      <c r="Y622">
        <v>34</v>
      </c>
      <c r="AB622">
        <v>28.433</v>
      </c>
      <c r="AD622" t="s">
        <v>679</v>
      </c>
      <c r="AE622">
        <v>1</v>
      </c>
      <c r="AF622" t="s">
        <v>680</v>
      </c>
    </row>
    <row r="623" spans="1:32">
      <c r="A623">
        <v>318191</v>
      </c>
      <c r="B623">
        <v>5170</v>
      </c>
      <c r="C623" t="s">
        <v>123</v>
      </c>
      <c r="D623">
        <v>5228</v>
      </c>
      <c r="E623">
        <v>4016630171</v>
      </c>
      <c r="F623" t="s">
        <v>678</v>
      </c>
      <c r="G623">
        <v>1</v>
      </c>
      <c r="H623" t="s">
        <v>494</v>
      </c>
      <c r="I623" t="s">
        <v>141</v>
      </c>
      <c r="J623">
        <v>32</v>
      </c>
      <c r="K623">
        <v>41</v>
      </c>
      <c r="L623">
        <v>240</v>
      </c>
      <c r="M623">
        <v>6</v>
      </c>
      <c r="N623">
        <v>42</v>
      </c>
      <c r="O623" s="493">
        <v>45955.5399768519</v>
      </c>
      <c r="P623" s="493">
        <v>45955.5806018518</v>
      </c>
      <c r="Q623">
        <v>1</v>
      </c>
      <c r="R623">
        <v>0</v>
      </c>
      <c r="S623">
        <v>0</v>
      </c>
      <c r="T623">
        <v>6</v>
      </c>
      <c r="U623">
        <v>99</v>
      </c>
      <c r="V623">
        <v>33</v>
      </c>
      <c r="W623">
        <v>1111</v>
      </c>
      <c r="X623">
        <v>56</v>
      </c>
      <c r="Y623">
        <v>56</v>
      </c>
      <c r="AB623">
        <v>86.14</v>
      </c>
      <c r="AD623" t="s">
        <v>679</v>
      </c>
      <c r="AE623">
        <v>1</v>
      </c>
      <c r="AF623" t="s">
        <v>680</v>
      </c>
    </row>
    <row r="624" spans="1:32">
      <c r="A624">
        <v>318190</v>
      </c>
      <c r="B624">
        <v>5170</v>
      </c>
      <c r="C624" t="s">
        <v>123</v>
      </c>
      <c r="D624">
        <v>5228</v>
      </c>
      <c r="E624">
        <v>4016630171</v>
      </c>
      <c r="F624" t="s">
        <v>678</v>
      </c>
      <c r="G624">
        <v>1</v>
      </c>
      <c r="H624" t="s">
        <v>494</v>
      </c>
      <c r="I624" t="s">
        <v>133</v>
      </c>
      <c r="J624">
        <v>31</v>
      </c>
      <c r="K624">
        <v>40</v>
      </c>
      <c r="L624">
        <v>240</v>
      </c>
      <c r="M624">
        <v>6</v>
      </c>
      <c r="N624">
        <v>144</v>
      </c>
      <c r="O624" s="493">
        <v>45955.5160185185</v>
      </c>
      <c r="P624" s="493">
        <v>45955.5692013889</v>
      </c>
      <c r="Q624">
        <v>1</v>
      </c>
      <c r="R624">
        <v>0</v>
      </c>
      <c r="S624">
        <v>0</v>
      </c>
      <c r="T624">
        <v>6</v>
      </c>
      <c r="U624">
        <v>43</v>
      </c>
      <c r="V624">
        <v>29</v>
      </c>
      <c r="W624">
        <v>135</v>
      </c>
      <c r="X624">
        <v>32</v>
      </c>
      <c r="Y624">
        <v>33</v>
      </c>
      <c r="AB624">
        <v>23.835</v>
      </c>
      <c r="AD624" t="s">
        <v>679</v>
      </c>
      <c r="AE624">
        <v>1</v>
      </c>
      <c r="AF624" t="s">
        <v>680</v>
      </c>
    </row>
    <row r="625" spans="1:32">
      <c r="A625">
        <v>318192</v>
      </c>
      <c r="B625">
        <v>5170</v>
      </c>
      <c r="C625" t="s">
        <v>123</v>
      </c>
      <c r="D625">
        <v>5229</v>
      </c>
      <c r="E625">
        <v>4016571997</v>
      </c>
      <c r="F625" t="s">
        <v>684</v>
      </c>
      <c r="G625">
        <v>1</v>
      </c>
      <c r="H625" t="s">
        <v>491</v>
      </c>
      <c r="I625" t="s">
        <v>128</v>
      </c>
      <c r="J625">
        <v>30</v>
      </c>
      <c r="K625">
        <v>195</v>
      </c>
      <c r="L625">
        <v>450</v>
      </c>
      <c r="M625">
        <v>2</v>
      </c>
      <c r="N625">
        <v>66</v>
      </c>
      <c r="O625" s="493">
        <v>45955.6922337963</v>
      </c>
      <c r="P625" s="493">
        <v>45955.7666782407</v>
      </c>
      <c r="Q625">
        <v>1</v>
      </c>
      <c r="R625">
        <v>0</v>
      </c>
      <c r="S625">
        <v>0</v>
      </c>
      <c r="T625">
        <v>6</v>
      </c>
      <c r="U625">
        <v>12</v>
      </c>
      <c r="V625">
        <v>10</v>
      </c>
      <c r="W625">
        <v>24</v>
      </c>
      <c r="X625">
        <v>12</v>
      </c>
      <c r="Y625">
        <v>14</v>
      </c>
      <c r="AB625">
        <v>11.897</v>
      </c>
      <c r="AD625" t="s">
        <v>684</v>
      </c>
      <c r="AE625">
        <v>1</v>
      </c>
      <c r="AF625" t="s">
        <v>685</v>
      </c>
    </row>
    <row r="626" spans="1:32">
      <c r="A626">
        <v>318193</v>
      </c>
      <c r="B626">
        <v>5170</v>
      </c>
      <c r="C626" t="s">
        <v>123</v>
      </c>
      <c r="D626">
        <v>5229</v>
      </c>
      <c r="E626">
        <v>4016571997</v>
      </c>
      <c r="F626" t="s">
        <v>684</v>
      </c>
      <c r="G626">
        <v>1</v>
      </c>
      <c r="H626" t="s">
        <v>491</v>
      </c>
      <c r="I626" t="s">
        <v>133</v>
      </c>
      <c r="J626">
        <v>31</v>
      </c>
      <c r="K626">
        <v>225</v>
      </c>
      <c r="L626">
        <v>450</v>
      </c>
      <c r="M626">
        <v>2</v>
      </c>
      <c r="N626">
        <v>68</v>
      </c>
      <c r="O626" s="493">
        <v>45955.6945717593</v>
      </c>
      <c r="P626" s="493">
        <v>45955.767974537</v>
      </c>
      <c r="Q626">
        <v>1</v>
      </c>
      <c r="R626">
        <v>0</v>
      </c>
      <c r="S626">
        <v>0</v>
      </c>
      <c r="T626">
        <v>6</v>
      </c>
      <c r="U626">
        <v>19</v>
      </c>
      <c r="V626">
        <v>16</v>
      </c>
      <c r="W626">
        <v>220</v>
      </c>
      <c r="X626">
        <v>18</v>
      </c>
      <c r="Y626">
        <v>23</v>
      </c>
      <c r="AB626">
        <v>12.773</v>
      </c>
      <c r="AD626" t="s">
        <v>684</v>
      </c>
      <c r="AE626">
        <v>1</v>
      </c>
      <c r="AF626" t="s">
        <v>685</v>
      </c>
    </row>
    <row r="627" spans="1:32">
      <c r="A627">
        <v>318197</v>
      </c>
      <c r="B627">
        <v>5170</v>
      </c>
      <c r="C627" t="s">
        <v>123</v>
      </c>
      <c r="D627">
        <v>5229</v>
      </c>
      <c r="E627">
        <v>4016571998</v>
      </c>
      <c r="F627" t="s">
        <v>686</v>
      </c>
      <c r="G627">
        <v>1</v>
      </c>
      <c r="H627" t="s">
        <v>491</v>
      </c>
      <c r="I627" t="s">
        <v>141</v>
      </c>
      <c r="J627">
        <v>32</v>
      </c>
      <c r="K627">
        <v>225</v>
      </c>
      <c r="L627">
        <v>450</v>
      </c>
      <c r="M627">
        <v>2</v>
      </c>
      <c r="N627">
        <v>22</v>
      </c>
      <c r="O627" s="493">
        <v>45955.5871643519</v>
      </c>
      <c r="P627" s="493">
        <v>45955.6846296296</v>
      </c>
      <c r="Q627">
        <v>1</v>
      </c>
      <c r="R627">
        <v>0</v>
      </c>
      <c r="S627">
        <v>0</v>
      </c>
      <c r="T627">
        <v>6</v>
      </c>
      <c r="U627">
        <v>22</v>
      </c>
      <c r="V627">
        <v>16</v>
      </c>
      <c r="W627">
        <v>266</v>
      </c>
      <c r="X627">
        <v>18</v>
      </c>
      <c r="Y627">
        <v>21</v>
      </c>
      <c r="AB627">
        <v>31.917</v>
      </c>
      <c r="AD627" t="s">
        <v>686</v>
      </c>
      <c r="AE627">
        <v>1</v>
      </c>
      <c r="AF627" t="s">
        <v>685</v>
      </c>
    </row>
    <row r="628" spans="1:32">
      <c r="A628">
        <v>318195</v>
      </c>
      <c r="B628">
        <v>5170</v>
      </c>
      <c r="C628" t="s">
        <v>123</v>
      </c>
      <c r="D628">
        <v>5229</v>
      </c>
      <c r="E628">
        <v>4016571998</v>
      </c>
      <c r="F628" t="s">
        <v>686</v>
      </c>
      <c r="G628">
        <v>1</v>
      </c>
      <c r="H628" t="s">
        <v>491</v>
      </c>
      <c r="I628" t="s">
        <v>128</v>
      </c>
      <c r="J628">
        <v>30</v>
      </c>
      <c r="K628">
        <v>256</v>
      </c>
      <c r="L628">
        <v>450</v>
      </c>
      <c r="M628">
        <v>2</v>
      </c>
      <c r="N628">
        <v>70</v>
      </c>
      <c r="O628" s="493">
        <v>45955.5771064815</v>
      </c>
      <c r="P628" s="493">
        <v>45955.7324421296</v>
      </c>
      <c r="Q628">
        <v>1</v>
      </c>
      <c r="R628">
        <v>0</v>
      </c>
      <c r="S628">
        <v>0</v>
      </c>
      <c r="T628">
        <v>6</v>
      </c>
      <c r="U628">
        <v>13</v>
      </c>
      <c r="V628">
        <v>10</v>
      </c>
      <c r="W628">
        <v>100</v>
      </c>
      <c r="X628">
        <v>12</v>
      </c>
      <c r="Y628">
        <v>19</v>
      </c>
      <c r="AB628">
        <v>12.66</v>
      </c>
      <c r="AD628" t="s">
        <v>686</v>
      </c>
      <c r="AE628">
        <v>1</v>
      </c>
      <c r="AF628" t="s">
        <v>685</v>
      </c>
    </row>
    <row r="629" spans="1:32">
      <c r="A629">
        <v>318196</v>
      </c>
      <c r="B629">
        <v>5170</v>
      </c>
      <c r="C629" t="s">
        <v>123</v>
      </c>
      <c r="D629">
        <v>5229</v>
      </c>
      <c r="E629">
        <v>4016571998</v>
      </c>
      <c r="F629" t="s">
        <v>686</v>
      </c>
      <c r="G629">
        <v>1</v>
      </c>
      <c r="H629" t="s">
        <v>491</v>
      </c>
      <c r="I629" t="s">
        <v>133</v>
      </c>
      <c r="J629">
        <v>31</v>
      </c>
      <c r="K629">
        <v>195</v>
      </c>
      <c r="L629">
        <v>450</v>
      </c>
      <c r="M629">
        <v>2</v>
      </c>
      <c r="N629">
        <v>68</v>
      </c>
      <c r="O629" s="493">
        <v>45955.5818634259</v>
      </c>
      <c r="P629" s="493">
        <v>45955.6836111111</v>
      </c>
      <c r="Q629">
        <v>1</v>
      </c>
      <c r="R629">
        <v>0</v>
      </c>
      <c r="S629">
        <v>0</v>
      </c>
      <c r="T629">
        <v>6</v>
      </c>
      <c r="U629">
        <v>22</v>
      </c>
      <c r="V629">
        <v>15</v>
      </c>
      <c r="W629">
        <v>836</v>
      </c>
      <c r="X629">
        <v>18</v>
      </c>
      <c r="Y629">
        <v>16</v>
      </c>
      <c r="AB629">
        <v>12.773</v>
      </c>
      <c r="AD629" t="s">
        <v>686</v>
      </c>
      <c r="AE629">
        <v>1</v>
      </c>
      <c r="AF629" t="s">
        <v>685</v>
      </c>
    </row>
    <row r="630" spans="1:32">
      <c r="A630">
        <v>318194</v>
      </c>
      <c r="B630">
        <v>5170</v>
      </c>
      <c r="C630" t="s">
        <v>123</v>
      </c>
      <c r="D630">
        <v>5229</v>
      </c>
      <c r="E630">
        <v>4016571997</v>
      </c>
      <c r="F630" t="s">
        <v>684</v>
      </c>
      <c r="G630">
        <v>1</v>
      </c>
      <c r="H630" t="s">
        <v>491</v>
      </c>
      <c r="I630" t="s">
        <v>141</v>
      </c>
      <c r="J630">
        <v>32</v>
      </c>
      <c r="K630">
        <v>225</v>
      </c>
      <c r="L630">
        <v>450</v>
      </c>
      <c r="M630">
        <v>2</v>
      </c>
      <c r="N630">
        <v>22</v>
      </c>
      <c r="O630" s="493">
        <v>45955.6960069444</v>
      </c>
      <c r="P630" s="493">
        <v>45955.7690162037</v>
      </c>
      <c r="Q630">
        <v>1</v>
      </c>
      <c r="R630">
        <v>0</v>
      </c>
      <c r="S630">
        <v>0</v>
      </c>
      <c r="T630">
        <v>6</v>
      </c>
      <c r="U630">
        <v>18</v>
      </c>
      <c r="V630">
        <v>16</v>
      </c>
      <c r="W630">
        <v>59</v>
      </c>
      <c r="X630">
        <v>18</v>
      </c>
      <c r="Y630">
        <v>21</v>
      </c>
      <c r="AB630">
        <v>31.917</v>
      </c>
      <c r="AD630" t="s">
        <v>684</v>
      </c>
      <c r="AE630">
        <v>1</v>
      </c>
      <c r="AF630" t="s">
        <v>685</v>
      </c>
    </row>
    <row r="631" spans="1:32">
      <c r="A631">
        <v>318198</v>
      </c>
      <c r="B631">
        <v>5170</v>
      </c>
      <c r="C631" t="s">
        <v>123</v>
      </c>
      <c r="D631">
        <v>5230</v>
      </c>
      <c r="E631">
        <v>4016571996</v>
      </c>
      <c r="F631" t="s">
        <v>687</v>
      </c>
      <c r="G631">
        <v>1</v>
      </c>
      <c r="H631" t="s">
        <v>491</v>
      </c>
      <c r="I631" t="s">
        <v>128</v>
      </c>
      <c r="J631">
        <v>30</v>
      </c>
      <c r="K631">
        <v>64</v>
      </c>
      <c r="L631">
        <v>200</v>
      </c>
      <c r="M631">
        <v>2</v>
      </c>
      <c r="N631">
        <v>56</v>
      </c>
      <c r="O631" s="493">
        <v>45955.7731018519</v>
      </c>
      <c r="P631" s="493">
        <v>45955.7951273148</v>
      </c>
      <c r="Q631">
        <v>1</v>
      </c>
      <c r="R631">
        <v>0</v>
      </c>
      <c r="S631">
        <v>0</v>
      </c>
      <c r="T631">
        <v>6</v>
      </c>
      <c r="U631">
        <v>11</v>
      </c>
      <c r="V631">
        <v>10</v>
      </c>
      <c r="W631">
        <v>25</v>
      </c>
      <c r="X631">
        <v>11</v>
      </c>
      <c r="Y631">
        <v>14</v>
      </c>
      <c r="AB631">
        <v>10.814</v>
      </c>
      <c r="AD631" t="s">
        <v>687</v>
      </c>
      <c r="AE631">
        <v>1</v>
      </c>
      <c r="AF631" t="s">
        <v>685</v>
      </c>
    </row>
    <row r="632" spans="1:32">
      <c r="A632">
        <v>318199</v>
      </c>
      <c r="B632">
        <v>5170</v>
      </c>
      <c r="C632" t="s">
        <v>123</v>
      </c>
      <c r="D632">
        <v>5230</v>
      </c>
      <c r="E632">
        <v>4016571996</v>
      </c>
      <c r="F632" t="s">
        <v>687</v>
      </c>
      <c r="G632">
        <v>1</v>
      </c>
      <c r="H632" t="s">
        <v>491</v>
      </c>
      <c r="I632" t="s">
        <v>133</v>
      </c>
      <c r="J632">
        <v>31</v>
      </c>
      <c r="K632">
        <v>51</v>
      </c>
      <c r="L632">
        <v>200</v>
      </c>
      <c r="M632">
        <v>2</v>
      </c>
      <c r="N632">
        <v>54</v>
      </c>
      <c r="O632" s="493">
        <v>45955.7742013889</v>
      </c>
      <c r="P632" s="493">
        <v>45955.7962037037</v>
      </c>
      <c r="Q632">
        <v>1</v>
      </c>
      <c r="R632">
        <v>0</v>
      </c>
      <c r="S632">
        <v>0</v>
      </c>
      <c r="T632">
        <v>6</v>
      </c>
      <c r="U632">
        <v>12</v>
      </c>
      <c r="V632">
        <v>10</v>
      </c>
      <c r="W632">
        <v>18</v>
      </c>
      <c r="X632">
        <v>11</v>
      </c>
      <c r="Y632">
        <v>21</v>
      </c>
      <c r="AB632">
        <v>12.064</v>
      </c>
      <c r="AD632" t="s">
        <v>687</v>
      </c>
      <c r="AE632">
        <v>1</v>
      </c>
      <c r="AF632" t="s">
        <v>685</v>
      </c>
    </row>
    <row r="633" spans="1:32">
      <c r="A633">
        <v>318200</v>
      </c>
      <c r="B633">
        <v>5170</v>
      </c>
      <c r="C633" t="s">
        <v>123</v>
      </c>
      <c r="D633">
        <v>5230</v>
      </c>
      <c r="E633">
        <v>4016571996</v>
      </c>
      <c r="F633" t="s">
        <v>687</v>
      </c>
      <c r="G633">
        <v>1</v>
      </c>
      <c r="H633" t="s">
        <v>491</v>
      </c>
      <c r="I633" t="s">
        <v>141</v>
      </c>
      <c r="J633">
        <v>32</v>
      </c>
      <c r="K633">
        <v>65</v>
      </c>
      <c r="L633">
        <v>200</v>
      </c>
      <c r="M633">
        <v>2</v>
      </c>
      <c r="N633">
        <v>24</v>
      </c>
      <c r="O633" s="493">
        <v>45955.7752893519</v>
      </c>
      <c r="P633" s="493">
        <v>45955.7973842593</v>
      </c>
      <c r="Q633">
        <v>1</v>
      </c>
      <c r="R633">
        <v>0</v>
      </c>
      <c r="S633">
        <v>0</v>
      </c>
      <c r="T633">
        <v>6</v>
      </c>
      <c r="U633">
        <v>16</v>
      </c>
      <c r="V633">
        <v>15</v>
      </c>
      <c r="W633">
        <v>26</v>
      </c>
      <c r="X633">
        <v>16</v>
      </c>
      <c r="Y633">
        <v>19</v>
      </c>
      <c r="AB633">
        <v>34.679</v>
      </c>
      <c r="AD633" t="s">
        <v>687</v>
      </c>
      <c r="AE633">
        <v>1</v>
      </c>
      <c r="AF633" t="s">
        <v>685</v>
      </c>
    </row>
    <row r="634" spans="1:32">
      <c r="A634">
        <v>318240</v>
      </c>
      <c r="B634">
        <v>5170</v>
      </c>
      <c r="C634" t="s">
        <v>123</v>
      </c>
      <c r="D634">
        <v>5230</v>
      </c>
      <c r="E634">
        <v>4016571996</v>
      </c>
      <c r="F634" t="s">
        <v>687</v>
      </c>
      <c r="G634">
        <v>1</v>
      </c>
      <c r="H634" t="s">
        <v>491</v>
      </c>
      <c r="I634" t="s">
        <v>141</v>
      </c>
      <c r="J634">
        <v>32</v>
      </c>
      <c r="K634">
        <v>26</v>
      </c>
      <c r="L634">
        <v>200</v>
      </c>
      <c r="M634">
        <v>2</v>
      </c>
      <c r="N634">
        <v>24</v>
      </c>
      <c r="O634" s="493">
        <v>45956.3206597222</v>
      </c>
      <c r="P634" s="493">
        <v>45956.3278356481</v>
      </c>
      <c r="Q634">
        <v>1</v>
      </c>
      <c r="R634">
        <v>0</v>
      </c>
      <c r="S634">
        <v>0</v>
      </c>
      <c r="T634">
        <v>6</v>
      </c>
      <c r="U634">
        <v>16</v>
      </c>
      <c r="V634">
        <v>16</v>
      </c>
      <c r="W634">
        <v>17</v>
      </c>
      <c r="X634">
        <v>16</v>
      </c>
      <c r="Y634">
        <v>19</v>
      </c>
      <c r="AB634">
        <v>34.679</v>
      </c>
      <c r="AD634" t="s">
        <v>687</v>
      </c>
      <c r="AE634">
        <v>1</v>
      </c>
      <c r="AF634" t="s">
        <v>685</v>
      </c>
    </row>
    <row r="635" spans="1:32">
      <c r="A635">
        <v>318237</v>
      </c>
      <c r="B635">
        <v>5170</v>
      </c>
      <c r="C635" t="s">
        <v>123</v>
      </c>
      <c r="D635">
        <v>5230</v>
      </c>
      <c r="E635">
        <v>4016571994</v>
      </c>
      <c r="F635" t="s">
        <v>688</v>
      </c>
      <c r="G635">
        <v>1</v>
      </c>
      <c r="H635" t="s">
        <v>491</v>
      </c>
      <c r="I635" t="s">
        <v>141</v>
      </c>
      <c r="J635">
        <v>32</v>
      </c>
      <c r="K635">
        <v>150</v>
      </c>
      <c r="L635">
        <v>300</v>
      </c>
      <c r="M635">
        <v>2</v>
      </c>
      <c r="N635">
        <v>24</v>
      </c>
      <c r="O635" s="493">
        <v>45956.3308912037</v>
      </c>
      <c r="P635" s="493">
        <v>45956.3808101852</v>
      </c>
      <c r="Q635">
        <v>1</v>
      </c>
      <c r="R635">
        <v>0</v>
      </c>
      <c r="S635">
        <v>0</v>
      </c>
      <c r="T635">
        <v>6</v>
      </c>
      <c r="U635">
        <v>20</v>
      </c>
      <c r="V635">
        <v>16</v>
      </c>
      <c r="W635">
        <v>114</v>
      </c>
      <c r="X635">
        <v>17</v>
      </c>
      <c r="Y635">
        <v>19</v>
      </c>
      <c r="AB635">
        <v>34.679</v>
      </c>
      <c r="AD635" t="s">
        <v>688</v>
      </c>
      <c r="AE635">
        <v>1</v>
      </c>
      <c r="AF635" t="s">
        <v>685</v>
      </c>
    </row>
    <row r="636" spans="1:32">
      <c r="A636">
        <v>318238</v>
      </c>
      <c r="B636">
        <v>5170</v>
      </c>
      <c r="C636" t="s">
        <v>123</v>
      </c>
      <c r="D636">
        <v>5230</v>
      </c>
      <c r="E636">
        <v>4016571996</v>
      </c>
      <c r="F636" t="s">
        <v>687</v>
      </c>
      <c r="G636">
        <v>1</v>
      </c>
      <c r="H636" t="s">
        <v>491</v>
      </c>
      <c r="I636" t="s">
        <v>128</v>
      </c>
      <c r="J636">
        <v>30</v>
      </c>
      <c r="K636">
        <v>17</v>
      </c>
      <c r="L636">
        <v>200</v>
      </c>
      <c r="M636">
        <v>2</v>
      </c>
      <c r="N636">
        <v>56</v>
      </c>
      <c r="O636" s="493">
        <v>45956.3092476852</v>
      </c>
      <c r="P636" s="493">
        <v>45956.3333912037</v>
      </c>
      <c r="Q636">
        <v>1</v>
      </c>
      <c r="R636">
        <v>0</v>
      </c>
      <c r="S636">
        <v>0</v>
      </c>
      <c r="T636">
        <v>6</v>
      </c>
      <c r="U636">
        <v>18</v>
      </c>
      <c r="V636">
        <v>10</v>
      </c>
      <c r="W636">
        <v>39</v>
      </c>
      <c r="X636">
        <v>11</v>
      </c>
      <c r="Y636">
        <v>14</v>
      </c>
      <c r="AB636">
        <v>10.814</v>
      </c>
      <c r="AD636" t="s">
        <v>687</v>
      </c>
      <c r="AE636">
        <v>1</v>
      </c>
      <c r="AF636" t="s">
        <v>685</v>
      </c>
    </row>
    <row r="637" spans="1:32">
      <c r="A637">
        <v>318239</v>
      </c>
      <c r="B637">
        <v>5170</v>
      </c>
      <c r="C637" t="s">
        <v>123</v>
      </c>
      <c r="D637">
        <v>5230</v>
      </c>
      <c r="E637">
        <v>4016571996</v>
      </c>
      <c r="F637" t="s">
        <v>687</v>
      </c>
      <c r="G637">
        <v>1</v>
      </c>
      <c r="H637" t="s">
        <v>491</v>
      </c>
      <c r="I637" t="s">
        <v>133</v>
      </c>
      <c r="J637">
        <v>31</v>
      </c>
      <c r="K637">
        <v>26</v>
      </c>
      <c r="L637">
        <v>200</v>
      </c>
      <c r="M637">
        <v>2</v>
      </c>
      <c r="N637">
        <v>54</v>
      </c>
      <c r="O637" s="493">
        <v>45956.3192939815</v>
      </c>
      <c r="P637" s="493">
        <v>45956.3266782407</v>
      </c>
      <c r="Q637">
        <v>1</v>
      </c>
      <c r="R637">
        <v>0</v>
      </c>
      <c r="S637">
        <v>0</v>
      </c>
      <c r="T637">
        <v>6</v>
      </c>
      <c r="U637">
        <v>11</v>
      </c>
      <c r="V637">
        <v>10</v>
      </c>
      <c r="W637">
        <v>12</v>
      </c>
      <c r="X637">
        <v>12</v>
      </c>
      <c r="Y637">
        <v>21</v>
      </c>
      <c r="AB637">
        <v>12.064</v>
      </c>
      <c r="AD637" t="s">
        <v>687</v>
      </c>
      <c r="AE637">
        <v>1</v>
      </c>
      <c r="AF637" t="s">
        <v>685</v>
      </c>
    </row>
    <row r="638" spans="1:32">
      <c r="A638">
        <v>318236</v>
      </c>
      <c r="B638">
        <v>5170</v>
      </c>
      <c r="C638" t="s">
        <v>123</v>
      </c>
      <c r="D638">
        <v>5230</v>
      </c>
      <c r="E638">
        <v>4016571994</v>
      </c>
      <c r="F638" t="s">
        <v>688</v>
      </c>
      <c r="G638">
        <v>1</v>
      </c>
      <c r="H638" t="s">
        <v>491</v>
      </c>
      <c r="I638" t="s">
        <v>133</v>
      </c>
      <c r="J638">
        <v>31</v>
      </c>
      <c r="K638">
        <v>138</v>
      </c>
      <c r="L638">
        <v>300</v>
      </c>
      <c r="M638">
        <v>2</v>
      </c>
      <c r="N638">
        <v>54</v>
      </c>
      <c r="O638" s="493">
        <v>45956.3303125</v>
      </c>
      <c r="P638" s="493">
        <v>45956.3803009259</v>
      </c>
      <c r="Q638">
        <v>1</v>
      </c>
      <c r="R638">
        <v>0</v>
      </c>
      <c r="S638">
        <v>0</v>
      </c>
      <c r="T638">
        <v>6</v>
      </c>
      <c r="U638">
        <v>11</v>
      </c>
      <c r="V638">
        <v>10</v>
      </c>
      <c r="W638">
        <v>37</v>
      </c>
      <c r="X638">
        <v>11</v>
      </c>
      <c r="Y638">
        <v>21</v>
      </c>
      <c r="AB638">
        <v>11.565</v>
      </c>
      <c r="AD638" t="s">
        <v>688</v>
      </c>
      <c r="AE638">
        <v>1</v>
      </c>
      <c r="AF638" t="s">
        <v>685</v>
      </c>
    </row>
    <row r="639" spans="1:32">
      <c r="A639">
        <v>318241</v>
      </c>
      <c r="B639">
        <v>5170</v>
      </c>
      <c r="C639" t="s">
        <v>123</v>
      </c>
      <c r="D639">
        <v>5231</v>
      </c>
      <c r="E639">
        <v>4016632553</v>
      </c>
      <c r="F639" t="s">
        <v>689</v>
      </c>
      <c r="G639">
        <v>1</v>
      </c>
      <c r="H639" t="s">
        <v>491</v>
      </c>
      <c r="I639" t="s">
        <v>128</v>
      </c>
      <c r="J639">
        <v>30</v>
      </c>
      <c r="K639">
        <v>15</v>
      </c>
      <c r="L639">
        <v>135</v>
      </c>
      <c r="M639">
        <v>9</v>
      </c>
      <c r="N639">
        <v>423</v>
      </c>
      <c r="O639" s="493">
        <v>45956.3870601852</v>
      </c>
      <c r="P639" s="493">
        <v>45956.4021875</v>
      </c>
      <c r="Q639">
        <v>1</v>
      </c>
      <c r="R639">
        <v>0</v>
      </c>
      <c r="S639">
        <v>2</v>
      </c>
      <c r="T639">
        <v>6</v>
      </c>
      <c r="U639">
        <v>56</v>
      </c>
      <c r="V639">
        <v>54</v>
      </c>
      <c r="W639">
        <v>74</v>
      </c>
      <c r="X639">
        <v>54</v>
      </c>
      <c r="Z639">
        <v>54</v>
      </c>
      <c r="AB639">
        <v>69.107</v>
      </c>
      <c r="AD639" t="s">
        <v>690</v>
      </c>
      <c r="AE639">
        <v>1</v>
      </c>
      <c r="AF639" t="s">
        <v>691</v>
      </c>
    </row>
    <row r="640" spans="1:32">
      <c r="A640">
        <v>318243</v>
      </c>
      <c r="B640">
        <v>5170</v>
      </c>
      <c r="C640" t="s">
        <v>123</v>
      </c>
      <c r="D640">
        <v>5231</v>
      </c>
      <c r="E640">
        <v>4016632553</v>
      </c>
      <c r="F640" t="s">
        <v>689</v>
      </c>
      <c r="G640">
        <v>1</v>
      </c>
      <c r="H640" t="s">
        <v>491</v>
      </c>
      <c r="I640" t="s">
        <v>141</v>
      </c>
      <c r="J640">
        <v>32</v>
      </c>
      <c r="K640">
        <v>15</v>
      </c>
      <c r="L640">
        <v>135</v>
      </c>
      <c r="M640">
        <v>9</v>
      </c>
      <c r="N640">
        <v>36</v>
      </c>
      <c r="O640" s="493">
        <v>45956.3937037037</v>
      </c>
      <c r="P640" s="493">
        <v>45956.4063310185</v>
      </c>
      <c r="Q640">
        <v>1</v>
      </c>
      <c r="R640">
        <v>0</v>
      </c>
      <c r="S640">
        <v>2</v>
      </c>
      <c r="T640">
        <v>6</v>
      </c>
      <c r="U640">
        <v>21</v>
      </c>
      <c r="V640">
        <v>19</v>
      </c>
      <c r="W640">
        <v>33</v>
      </c>
      <c r="X640">
        <v>19</v>
      </c>
      <c r="Z640">
        <v>19</v>
      </c>
      <c r="AB640">
        <v>59.873</v>
      </c>
      <c r="AD640" t="s">
        <v>690</v>
      </c>
      <c r="AE640">
        <v>1</v>
      </c>
      <c r="AF640" t="s">
        <v>691</v>
      </c>
    </row>
    <row r="641" spans="1:32">
      <c r="A641">
        <v>318242</v>
      </c>
      <c r="B641">
        <v>5170</v>
      </c>
      <c r="C641" t="s">
        <v>123</v>
      </c>
      <c r="D641">
        <v>5231</v>
      </c>
      <c r="E641">
        <v>4016632553</v>
      </c>
      <c r="F641" t="s">
        <v>689</v>
      </c>
      <c r="G641">
        <v>1</v>
      </c>
      <c r="H641" t="s">
        <v>491</v>
      </c>
      <c r="I641" t="s">
        <v>133</v>
      </c>
      <c r="J641">
        <v>31</v>
      </c>
      <c r="K641">
        <v>16</v>
      </c>
      <c r="L641">
        <v>135</v>
      </c>
      <c r="M641">
        <v>9</v>
      </c>
      <c r="N641">
        <v>423</v>
      </c>
      <c r="O641" s="493">
        <v>45956.3910416667</v>
      </c>
      <c r="P641" s="493">
        <v>45956.4058217593</v>
      </c>
      <c r="Q641">
        <v>1</v>
      </c>
      <c r="R641">
        <v>0</v>
      </c>
      <c r="S641">
        <v>2</v>
      </c>
      <c r="T641">
        <v>6</v>
      </c>
      <c r="U641">
        <v>83</v>
      </c>
      <c r="V641">
        <v>57</v>
      </c>
      <c r="W641">
        <v>275</v>
      </c>
      <c r="X641">
        <v>62</v>
      </c>
      <c r="Z641">
        <v>62</v>
      </c>
      <c r="AB641">
        <v>88.258</v>
      </c>
      <c r="AD641" t="s">
        <v>690</v>
      </c>
      <c r="AE641">
        <v>1</v>
      </c>
      <c r="AF641" t="s">
        <v>691</v>
      </c>
    </row>
    <row r="642" spans="1:32">
      <c r="A642">
        <v>318244</v>
      </c>
      <c r="B642">
        <v>5170</v>
      </c>
      <c r="C642" t="s">
        <v>123</v>
      </c>
      <c r="D642">
        <v>5232</v>
      </c>
      <c r="E642" t="s">
        <v>692</v>
      </c>
      <c r="F642" t="s">
        <v>693</v>
      </c>
      <c r="G642">
        <v>1</v>
      </c>
      <c r="H642" t="s">
        <v>491</v>
      </c>
      <c r="I642" t="s">
        <v>128</v>
      </c>
      <c r="J642">
        <v>30</v>
      </c>
      <c r="K642">
        <v>14</v>
      </c>
      <c r="L642">
        <v>126</v>
      </c>
      <c r="M642">
        <v>9</v>
      </c>
      <c r="N642">
        <v>99</v>
      </c>
      <c r="O642" s="493">
        <v>45956.4065046296</v>
      </c>
      <c r="P642" s="493">
        <v>45956.4161111111</v>
      </c>
      <c r="Q642">
        <v>1</v>
      </c>
      <c r="R642">
        <v>0</v>
      </c>
      <c r="S642">
        <v>2</v>
      </c>
      <c r="T642">
        <v>6</v>
      </c>
      <c r="U642">
        <v>19</v>
      </c>
      <c r="V642">
        <v>12</v>
      </c>
      <c r="W642">
        <v>96</v>
      </c>
      <c r="X642">
        <v>13</v>
      </c>
      <c r="Z642">
        <v>13</v>
      </c>
      <c r="AB642">
        <v>19.018</v>
      </c>
      <c r="AD642" t="s">
        <v>694</v>
      </c>
      <c r="AE642">
        <v>1</v>
      </c>
      <c r="AF642" t="s">
        <v>516</v>
      </c>
    </row>
    <row r="643" spans="1:32">
      <c r="A643">
        <v>318246</v>
      </c>
      <c r="B643">
        <v>5170</v>
      </c>
      <c r="C643" t="s">
        <v>123</v>
      </c>
      <c r="D643">
        <v>5232</v>
      </c>
      <c r="E643" t="s">
        <v>692</v>
      </c>
      <c r="F643" t="s">
        <v>693</v>
      </c>
      <c r="G643">
        <v>1</v>
      </c>
      <c r="H643" t="s">
        <v>491</v>
      </c>
      <c r="I643" t="s">
        <v>141</v>
      </c>
      <c r="J643">
        <v>32</v>
      </c>
      <c r="K643">
        <v>13</v>
      </c>
      <c r="L643">
        <v>126</v>
      </c>
      <c r="M643">
        <v>9</v>
      </c>
      <c r="N643">
        <v>18</v>
      </c>
      <c r="O643" s="493">
        <v>45956.4121180556</v>
      </c>
      <c r="P643" s="493">
        <v>45956.4191782407</v>
      </c>
      <c r="Q643">
        <v>1</v>
      </c>
      <c r="R643">
        <v>0</v>
      </c>
      <c r="S643">
        <v>2</v>
      </c>
      <c r="T643">
        <v>6</v>
      </c>
      <c r="U643">
        <v>12</v>
      </c>
      <c r="V643">
        <v>10</v>
      </c>
      <c r="W643">
        <v>18</v>
      </c>
      <c r="X643">
        <v>11</v>
      </c>
      <c r="Z643">
        <v>11</v>
      </c>
      <c r="AB643">
        <v>26.062</v>
      </c>
      <c r="AD643" t="s">
        <v>694</v>
      </c>
      <c r="AE643">
        <v>1</v>
      </c>
      <c r="AF643" t="s">
        <v>516</v>
      </c>
    </row>
    <row r="644" spans="1:32">
      <c r="A644">
        <v>318245</v>
      </c>
      <c r="B644">
        <v>5170</v>
      </c>
      <c r="C644" t="s">
        <v>123</v>
      </c>
      <c r="D644">
        <v>5232</v>
      </c>
      <c r="E644" t="s">
        <v>692</v>
      </c>
      <c r="F644" t="s">
        <v>693</v>
      </c>
      <c r="G644">
        <v>1</v>
      </c>
      <c r="H644" t="s">
        <v>491</v>
      </c>
      <c r="I644" t="s">
        <v>133</v>
      </c>
      <c r="J644">
        <v>31</v>
      </c>
      <c r="K644">
        <v>14</v>
      </c>
      <c r="L644">
        <v>126</v>
      </c>
      <c r="M644">
        <v>9</v>
      </c>
      <c r="N644">
        <v>126</v>
      </c>
      <c r="O644" s="493">
        <v>45956.4116203704</v>
      </c>
      <c r="P644" s="493">
        <v>45956.4175694444</v>
      </c>
      <c r="Q644">
        <v>1</v>
      </c>
      <c r="R644">
        <v>0</v>
      </c>
      <c r="S644">
        <v>2</v>
      </c>
      <c r="T644">
        <v>6</v>
      </c>
      <c r="U644">
        <v>31</v>
      </c>
      <c r="V644">
        <v>21</v>
      </c>
      <c r="W644">
        <v>143</v>
      </c>
      <c r="X644">
        <v>23</v>
      </c>
      <c r="Z644">
        <v>23</v>
      </c>
      <c r="AB644">
        <v>22.845</v>
      </c>
      <c r="AD644" t="s">
        <v>694</v>
      </c>
      <c r="AE644">
        <v>1</v>
      </c>
      <c r="AF644" t="s">
        <v>516</v>
      </c>
    </row>
    <row r="645" spans="1:32">
      <c r="A645">
        <v>318247</v>
      </c>
      <c r="B645">
        <v>5170</v>
      </c>
      <c r="C645" t="s">
        <v>123</v>
      </c>
      <c r="D645">
        <v>5233</v>
      </c>
      <c r="E645">
        <v>4016632553</v>
      </c>
      <c r="F645" t="s">
        <v>689</v>
      </c>
      <c r="G645">
        <v>1</v>
      </c>
      <c r="H645" t="s">
        <v>494</v>
      </c>
      <c r="I645" t="s">
        <v>128</v>
      </c>
      <c r="J645">
        <v>30</v>
      </c>
      <c r="K645">
        <v>15</v>
      </c>
      <c r="L645">
        <v>135</v>
      </c>
      <c r="M645">
        <v>9</v>
      </c>
      <c r="N645">
        <v>126</v>
      </c>
      <c r="O645" s="493">
        <v>45956.5471759259</v>
      </c>
      <c r="P645" s="493">
        <v>45956.5588541667</v>
      </c>
      <c r="Q645">
        <v>1</v>
      </c>
      <c r="R645">
        <v>0</v>
      </c>
      <c r="S645">
        <v>2</v>
      </c>
      <c r="T645">
        <v>6</v>
      </c>
      <c r="U645">
        <v>26</v>
      </c>
      <c r="V645">
        <v>17</v>
      </c>
      <c r="W645">
        <v>122</v>
      </c>
      <c r="X645">
        <v>18</v>
      </c>
      <c r="Z645">
        <v>18</v>
      </c>
      <c r="AB645">
        <v>26.955</v>
      </c>
      <c r="AD645" t="s">
        <v>690</v>
      </c>
      <c r="AE645">
        <v>1</v>
      </c>
      <c r="AF645" t="s">
        <v>691</v>
      </c>
    </row>
    <row r="646" spans="1:32">
      <c r="A646">
        <v>318249</v>
      </c>
      <c r="B646">
        <v>5170</v>
      </c>
      <c r="C646" t="s">
        <v>123</v>
      </c>
      <c r="D646">
        <v>5233</v>
      </c>
      <c r="E646">
        <v>4016632553</v>
      </c>
      <c r="F646" t="s">
        <v>689</v>
      </c>
      <c r="G646">
        <v>1</v>
      </c>
      <c r="H646" t="s">
        <v>494</v>
      </c>
      <c r="I646" t="s">
        <v>141</v>
      </c>
      <c r="J646">
        <v>32</v>
      </c>
      <c r="K646">
        <v>15</v>
      </c>
      <c r="L646">
        <v>135</v>
      </c>
      <c r="M646">
        <v>9</v>
      </c>
      <c r="N646">
        <v>45</v>
      </c>
      <c r="O646" s="493">
        <v>45956.5530902778</v>
      </c>
      <c r="P646" s="493">
        <v>45956.5640856481</v>
      </c>
      <c r="Q646">
        <v>1</v>
      </c>
      <c r="R646">
        <v>0</v>
      </c>
      <c r="S646">
        <v>2</v>
      </c>
      <c r="T646">
        <v>6</v>
      </c>
      <c r="U646">
        <v>59</v>
      </c>
      <c r="V646">
        <v>45</v>
      </c>
      <c r="W646">
        <v>234</v>
      </c>
      <c r="X646">
        <v>46</v>
      </c>
      <c r="Z646">
        <v>46</v>
      </c>
      <c r="AB646">
        <v>62.526</v>
      </c>
      <c r="AD646" t="s">
        <v>690</v>
      </c>
      <c r="AE646">
        <v>1</v>
      </c>
      <c r="AF646" t="s">
        <v>691</v>
      </c>
    </row>
    <row r="647" spans="1:32">
      <c r="A647">
        <v>318248</v>
      </c>
      <c r="B647">
        <v>5170</v>
      </c>
      <c r="C647" t="s">
        <v>123</v>
      </c>
      <c r="D647">
        <v>5233</v>
      </c>
      <c r="E647">
        <v>4016632553</v>
      </c>
      <c r="F647" t="s">
        <v>689</v>
      </c>
      <c r="G647">
        <v>1</v>
      </c>
      <c r="H647" t="s">
        <v>494</v>
      </c>
      <c r="I647" t="s">
        <v>133</v>
      </c>
      <c r="J647">
        <v>31</v>
      </c>
      <c r="K647">
        <v>15</v>
      </c>
      <c r="L647">
        <v>135</v>
      </c>
      <c r="M647">
        <v>9</v>
      </c>
      <c r="N647">
        <v>108</v>
      </c>
      <c r="O647" s="493">
        <v>45956.549849537</v>
      </c>
      <c r="P647" s="493">
        <v>45956.5611689815</v>
      </c>
      <c r="Q647">
        <v>1</v>
      </c>
      <c r="R647">
        <v>0</v>
      </c>
      <c r="S647">
        <v>2</v>
      </c>
      <c r="T647">
        <v>6</v>
      </c>
      <c r="U647">
        <v>35</v>
      </c>
      <c r="V647">
        <v>23</v>
      </c>
      <c r="W647">
        <v>187</v>
      </c>
      <c r="X647">
        <v>25</v>
      </c>
      <c r="Z647">
        <v>25</v>
      </c>
      <c r="AB647">
        <v>19.955</v>
      </c>
      <c r="AD647" t="s">
        <v>690</v>
      </c>
      <c r="AE647">
        <v>1</v>
      </c>
      <c r="AF647" t="s">
        <v>691</v>
      </c>
    </row>
    <row r="648" spans="1:32">
      <c r="A648">
        <v>318250</v>
      </c>
      <c r="B648">
        <v>5170</v>
      </c>
      <c r="C648" t="s">
        <v>123</v>
      </c>
      <c r="D648">
        <v>5234</v>
      </c>
      <c r="E648" t="s">
        <v>692</v>
      </c>
      <c r="F648" t="s">
        <v>693</v>
      </c>
      <c r="G648">
        <v>1</v>
      </c>
      <c r="H648" t="s">
        <v>494</v>
      </c>
      <c r="I648" t="s">
        <v>128</v>
      </c>
      <c r="J648">
        <v>30</v>
      </c>
      <c r="K648">
        <v>14</v>
      </c>
      <c r="L648">
        <v>126</v>
      </c>
      <c r="M648">
        <v>9</v>
      </c>
      <c r="N648">
        <v>306</v>
      </c>
      <c r="O648" s="493">
        <v>45956.5638310185</v>
      </c>
      <c r="P648" s="493">
        <v>45956.5763541667</v>
      </c>
      <c r="Q648">
        <v>1</v>
      </c>
      <c r="R648">
        <v>0</v>
      </c>
      <c r="S648">
        <v>2</v>
      </c>
      <c r="T648">
        <v>6</v>
      </c>
      <c r="U648">
        <v>47</v>
      </c>
      <c r="V648">
        <v>32</v>
      </c>
      <c r="W648">
        <v>154</v>
      </c>
      <c r="X648">
        <v>34</v>
      </c>
      <c r="Z648">
        <v>34</v>
      </c>
      <c r="AB648">
        <v>58.761</v>
      </c>
      <c r="AD648" t="s">
        <v>694</v>
      </c>
      <c r="AE648">
        <v>1</v>
      </c>
      <c r="AF648" t="s">
        <v>516</v>
      </c>
    </row>
    <row r="649" spans="1:32">
      <c r="A649">
        <v>318251</v>
      </c>
      <c r="B649">
        <v>5170</v>
      </c>
      <c r="C649" t="s">
        <v>123</v>
      </c>
      <c r="D649">
        <v>5234</v>
      </c>
      <c r="E649" t="s">
        <v>692</v>
      </c>
      <c r="F649" t="s">
        <v>693</v>
      </c>
      <c r="G649">
        <v>1</v>
      </c>
      <c r="H649" t="s">
        <v>494</v>
      </c>
      <c r="I649" t="s">
        <v>133</v>
      </c>
      <c r="J649">
        <v>31</v>
      </c>
      <c r="K649">
        <v>14</v>
      </c>
      <c r="L649">
        <v>126</v>
      </c>
      <c r="M649">
        <v>9</v>
      </c>
      <c r="N649">
        <v>216</v>
      </c>
      <c r="O649" s="493">
        <v>45956.5678703704</v>
      </c>
      <c r="P649" s="493">
        <v>45956.579375</v>
      </c>
      <c r="Q649">
        <v>1</v>
      </c>
      <c r="R649">
        <v>0</v>
      </c>
      <c r="S649">
        <v>2</v>
      </c>
      <c r="T649">
        <v>6</v>
      </c>
      <c r="U649">
        <v>59</v>
      </c>
      <c r="V649">
        <v>46</v>
      </c>
      <c r="W649">
        <v>137</v>
      </c>
      <c r="X649">
        <v>47</v>
      </c>
      <c r="Z649">
        <v>47</v>
      </c>
      <c r="AB649">
        <v>38.362</v>
      </c>
      <c r="AD649" t="s">
        <v>694</v>
      </c>
      <c r="AE649">
        <v>1</v>
      </c>
      <c r="AF649" t="s">
        <v>516</v>
      </c>
    </row>
    <row r="650" spans="1:32">
      <c r="A650">
        <v>318252</v>
      </c>
      <c r="B650">
        <v>5170</v>
      </c>
      <c r="C650" t="s">
        <v>123</v>
      </c>
      <c r="D650">
        <v>5234</v>
      </c>
      <c r="E650" t="s">
        <v>692</v>
      </c>
      <c r="F650" t="s">
        <v>693</v>
      </c>
      <c r="G650">
        <v>1</v>
      </c>
      <c r="H650" t="s">
        <v>494</v>
      </c>
      <c r="I650" t="s">
        <v>141</v>
      </c>
      <c r="J650">
        <v>32</v>
      </c>
      <c r="K650">
        <v>14</v>
      </c>
      <c r="L650">
        <v>126</v>
      </c>
      <c r="M650">
        <v>9</v>
      </c>
      <c r="N650">
        <v>27</v>
      </c>
      <c r="O650" s="493">
        <v>45956.5684837963</v>
      </c>
      <c r="P650" s="493">
        <v>45956.5798726852</v>
      </c>
      <c r="Q650">
        <v>1</v>
      </c>
      <c r="R650">
        <v>0</v>
      </c>
      <c r="S650">
        <v>2</v>
      </c>
      <c r="T650">
        <v>6</v>
      </c>
      <c r="U650">
        <v>19</v>
      </c>
      <c r="V650">
        <v>18</v>
      </c>
      <c r="W650">
        <v>28</v>
      </c>
      <c r="X650">
        <v>18</v>
      </c>
      <c r="Z650">
        <v>18</v>
      </c>
      <c r="AB650">
        <v>43.611</v>
      </c>
      <c r="AD650" t="s">
        <v>694</v>
      </c>
      <c r="AE650">
        <v>1</v>
      </c>
      <c r="AF650" t="s">
        <v>516</v>
      </c>
    </row>
    <row r="651" spans="1:32">
      <c r="A651">
        <v>318254</v>
      </c>
      <c r="B651">
        <v>5170</v>
      </c>
      <c r="C651" t="s">
        <v>123</v>
      </c>
      <c r="D651">
        <v>5235</v>
      </c>
      <c r="E651" t="s">
        <v>695</v>
      </c>
      <c r="F651" t="s">
        <v>499</v>
      </c>
      <c r="G651">
        <v>1</v>
      </c>
      <c r="H651" t="s">
        <v>494</v>
      </c>
      <c r="I651" t="s">
        <v>141</v>
      </c>
      <c r="J651">
        <v>32</v>
      </c>
      <c r="K651">
        <v>80</v>
      </c>
      <c r="L651">
        <v>1600</v>
      </c>
      <c r="M651">
        <v>20</v>
      </c>
      <c r="N651">
        <v>20</v>
      </c>
      <c r="O651" s="493">
        <v>45956.7544328704</v>
      </c>
      <c r="P651" s="493">
        <v>45956.7867824074</v>
      </c>
      <c r="Q651">
        <v>1</v>
      </c>
      <c r="R651">
        <v>0</v>
      </c>
      <c r="S651">
        <v>0</v>
      </c>
      <c r="T651">
        <v>6</v>
      </c>
      <c r="U651">
        <v>20</v>
      </c>
      <c r="V651">
        <v>18</v>
      </c>
      <c r="W651">
        <v>112</v>
      </c>
      <c r="X651">
        <v>19</v>
      </c>
      <c r="Y651">
        <v>6</v>
      </c>
      <c r="AB651">
        <v>44.412</v>
      </c>
      <c r="AD651" t="s">
        <v>499</v>
      </c>
      <c r="AE651">
        <v>1</v>
      </c>
      <c r="AF651" t="s">
        <v>500</v>
      </c>
    </row>
    <row r="652" spans="1:32">
      <c r="A652">
        <v>318253</v>
      </c>
      <c r="B652">
        <v>5170</v>
      </c>
      <c r="C652" t="s">
        <v>123</v>
      </c>
      <c r="D652">
        <v>5235</v>
      </c>
      <c r="E652" t="s">
        <v>695</v>
      </c>
      <c r="F652" t="s">
        <v>499</v>
      </c>
      <c r="G652">
        <v>1</v>
      </c>
      <c r="H652" t="s">
        <v>494</v>
      </c>
      <c r="I652" t="s">
        <v>133</v>
      </c>
      <c r="J652">
        <v>31</v>
      </c>
      <c r="K652">
        <v>80</v>
      </c>
      <c r="L652">
        <v>1600</v>
      </c>
      <c r="M652">
        <v>20</v>
      </c>
      <c r="N652">
        <v>100</v>
      </c>
      <c r="O652" s="493">
        <v>45956.7537962963</v>
      </c>
      <c r="P652" s="493">
        <v>45956.7854513889</v>
      </c>
      <c r="Q652">
        <v>1</v>
      </c>
      <c r="R652">
        <v>0</v>
      </c>
      <c r="S652">
        <v>0</v>
      </c>
      <c r="T652">
        <v>6</v>
      </c>
      <c r="U652">
        <v>18</v>
      </c>
      <c r="V652">
        <v>14</v>
      </c>
      <c r="W652">
        <v>21</v>
      </c>
      <c r="X652">
        <v>18</v>
      </c>
      <c r="Y652">
        <v>18</v>
      </c>
      <c r="AB652">
        <v>24.462</v>
      </c>
      <c r="AD652" t="s">
        <v>499</v>
      </c>
      <c r="AE652">
        <v>1</v>
      </c>
      <c r="AF652" t="s">
        <v>500</v>
      </c>
    </row>
    <row r="653" spans="1:32">
      <c r="A653">
        <v>318363</v>
      </c>
      <c r="B653">
        <v>5170</v>
      </c>
      <c r="C653" t="s">
        <v>123</v>
      </c>
      <c r="D653">
        <v>5237</v>
      </c>
      <c r="E653" t="s">
        <v>696</v>
      </c>
      <c r="F653" t="s">
        <v>504</v>
      </c>
      <c r="G653">
        <v>1</v>
      </c>
      <c r="H653" t="s">
        <v>491</v>
      </c>
      <c r="I653" t="s">
        <v>141</v>
      </c>
      <c r="J653">
        <v>32</v>
      </c>
      <c r="K653">
        <v>99</v>
      </c>
      <c r="L653">
        <v>900</v>
      </c>
      <c r="M653">
        <v>9</v>
      </c>
      <c r="N653">
        <v>18</v>
      </c>
      <c r="O653" s="493">
        <v>45958.0169791667</v>
      </c>
      <c r="P653" s="493">
        <v>45958.0672106482</v>
      </c>
      <c r="Q653">
        <v>1</v>
      </c>
      <c r="R653">
        <v>0</v>
      </c>
      <c r="S653">
        <v>0</v>
      </c>
      <c r="T653">
        <v>6</v>
      </c>
      <c r="U653">
        <v>12</v>
      </c>
      <c r="V653">
        <v>10</v>
      </c>
      <c r="W653">
        <v>108</v>
      </c>
      <c r="X653">
        <v>11</v>
      </c>
      <c r="Y653">
        <v>42</v>
      </c>
      <c r="AB653">
        <v>26.069</v>
      </c>
      <c r="AD653" t="s">
        <v>559</v>
      </c>
      <c r="AE653">
        <v>1</v>
      </c>
      <c r="AF653" t="s">
        <v>506</v>
      </c>
    </row>
    <row r="654" spans="1:32">
      <c r="A654">
        <v>318362</v>
      </c>
      <c r="B654">
        <v>5170</v>
      </c>
      <c r="C654" t="s">
        <v>123</v>
      </c>
      <c r="D654">
        <v>5237</v>
      </c>
      <c r="E654" t="s">
        <v>696</v>
      </c>
      <c r="F654" t="s">
        <v>504</v>
      </c>
      <c r="G654">
        <v>1</v>
      </c>
      <c r="H654" t="s">
        <v>491</v>
      </c>
      <c r="I654" t="s">
        <v>133</v>
      </c>
      <c r="J654">
        <v>31</v>
      </c>
      <c r="K654">
        <v>100</v>
      </c>
      <c r="L654">
        <v>900</v>
      </c>
      <c r="M654">
        <v>9</v>
      </c>
      <c r="N654">
        <v>234</v>
      </c>
      <c r="O654" s="493">
        <v>45958.0161574074</v>
      </c>
      <c r="P654" s="493">
        <v>45958.0668055556</v>
      </c>
      <c r="Q654">
        <v>1</v>
      </c>
      <c r="R654">
        <v>0</v>
      </c>
      <c r="S654">
        <v>0</v>
      </c>
      <c r="T654">
        <v>6</v>
      </c>
      <c r="U654">
        <v>39</v>
      </c>
      <c r="V654">
        <v>34</v>
      </c>
      <c r="W654">
        <v>187</v>
      </c>
      <c r="X654">
        <v>35</v>
      </c>
      <c r="Y654">
        <v>39</v>
      </c>
      <c r="AB654">
        <v>39.629</v>
      </c>
      <c r="AD654" t="s">
        <v>559</v>
      </c>
      <c r="AE654">
        <v>1</v>
      </c>
      <c r="AF654" t="s">
        <v>506</v>
      </c>
    </row>
    <row r="655" spans="1:32">
      <c r="A655">
        <v>318361</v>
      </c>
      <c r="B655">
        <v>5170</v>
      </c>
      <c r="C655" t="s">
        <v>123</v>
      </c>
      <c r="D655">
        <v>5237</v>
      </c>
      <c r="E655" t="s">
        <v>696</v>
      </c>
      <c r="F655" t="s">
        <v>504</v>
      </c>
      <c r="G655">
        <v>1</v>
      </c>
      <c r="H655" t="s">
        <v>491</v>
      </c>
      <c r="I655" t="s">
        <v>128</v>
      </c>
      <c r="J655">
        <v>30</v>
      </c>
      <c r="K655">
        <v>100</v>
      </c>
      <c r="L655">
        <v>900</v>
      </c>
      <c r="M655">
        <v>9</v>
      </c>
      <c r="N655">
        <v>243</v>
      </c>
      <c r="O655" s="493">
        <v>45958.0085185185</v>
      </c>
      <c r="P655" s="493">
        <v>45958.0646064815</v>
      </c>
      <c r="Q655">
        <v>1</v>
      </c>
      <c r="R655">
        <v>0</v>
      </c>
      <c r="S655">
        <v>0</v>
      </c>
      <c r="T655">
        <v>6</v>
      </c>
      <c r="U655">
        <v>34</v>
      </c>
      <c r="V655">
        <v>28</v>
      </c>
      <c r="W655">
        <v>164</v>
      </c>
      <c r="X655">
        <v>31</v>
      </c>
      <c r="Y655">
        <v>37</v>
      </c>
      <c r="AB655">
        <v>50.587</v>
      </c>
      <c r="AD655" t="s">
        <v>559</v>
      </c>
      <c r="AE655">
        <v>1</v>
      </c>
      <c r="AF655" t="s">
        <v>506</v>
      </c>
    </row>
    <row r="656" spans="1:32">
      <c r="A656">
        <v>318360</v>
      </c>
      <c r="B656">
        <v>5170</v>
      </c>
      <c r="C656" t="s">
        <v>123</v>
      </c>
      <c r="D656">
        <v>5237</v>
      </c>
      <c r="E656" t="s">
        <v>697</v>
      </c>
      <c r="F656" t="s">
        <v>504</v>
      </c>
      <c r="G656">
        <v>1</v>
      </c>
      <c r="H656" t="s">
        <v>491</v>
      </c>
      <c r="I656" t="s">
        <v>141</v>
      </c>
      <c r="J656">
        <v>32</v>
      </c>
      <c r="K656">
        <v>464</v>
      </c>
      <c r="L656">
        <v>2106</v>
      </c>
      <c r="M656">
        <v>9</v>
      </c>
      <c r="N656">
        <v>18</v>
      </c>
      <c r="O656" s="493">
        <v>45958.0737384259</v>
      </c>
      <c r="P656" s="493">
        <v>45958.3058217593</v>
      </c>
      <c r="Q656">
        <v>1</v>
      </c>
      <c r="R656">
        <v>0</v>
      </c>
      <c r="S656">
        <v>0</v>
      </c>
      <c r="T656">
        <v>6</v>
      </c>
      <c r="U656">
        <v>14</v>
      </c>
      <c r="V656">
        <v>10</v>
      </c>
      <c r="W656">
        <v>187</v>
      </c>
      <c r="X656">
        <v>11</v>
      </c>
      <c r="Y656">
        <v>42</v>
      </c>
      <c r="AB656">
        <v>26.069</v>
      </c>
      <c r="AD656" t="s">
        <v>505</v>
      </c>
      <c r="AE656">
        <v>1</v>
      </c>
      <c r="AF656" t="s">
        <v>506</v>
      </c>
    </row>
    <row r="657" spans="1:32">
      <c r="A657">
        <v>318359</v>
      </c>
      <c r="B657">
        <v>5170</v>
      </c>
      <c r="C657" t="s">
        <v>123</v>
      </c>
      <c r="D657">
        <v>5237</v>
      </c>
      <c r="E657" t="s">
        <v>697</v>
      </c>
      <c r="F657" t="s">
        <v>504</v>
      </c>
      <c r="G657">
        <v>1</v>
      </c>
      <c r="H657" t="s">
        <v>491</v>
      </c>
      <c r="I657" t="s">
        <v>133</v>
      </c>
      <c r="J657">
        <v>31</v>
      </c>
      <c r="K657">
        <v>468</v>
      </c>
      <c r="L657">
        <v>2106</v>
      </c>
      <c r="M657">
        <v>9</v>
      </c>
      <c r="N657">
        <v>234</v>
      </c>
      <c r="O657" s="493">
        <v>45958.0730208333</v>
      </c>
      <c r="P657" s="493">
        <v>45958.3054166667</v>
      </c>
      <c r="Q657">
        <v>1</v>
      </c>
      <c r="R657">
        <v>0</v>
      </c>
      <c r="S657">
        <v>0</v>
      </c>
      <c r="T657">
        <v>6</v>
      </c>
      <c r="U657">
        <v>37</v>
      </c>
      <c r="V657">
        <v>32</v>
      </c>
      <c r="W657">
        <v>272</v>
      </c>
      <c r="X657">
        <v>35</v>
      </c>
      <c r="Y657">
        <v>39</v>
      </c>
      <c r="AB657">
        <v>39.629</v>
      </c>
      <c r="AD657" t="s">
        <v>505</v>
      </c>
      <c r="AE657">
        <v>1</v>
      </c>
      <c r="AF657" t="s">
        <v>506</v>
      </c>
    </row>
    <row r="658" spans="1:32">
      <c r="A658">
        <v>318358</v>
      </c>
      <c r="B658">
        <v>5170</v>
      </c>
      <c r="C658" t="s">
        <v>123</v>
      </c>
      <c r="D658">
        <v>5237</v>
      </c>
      <c r="E658" t="s">
        <v>697</v>
      </c>
      <c r="F658" t="s">
        <v>504</v>
      </c>
      <c r="G658">
        <v>1</v>
      </c>
      <c r="H658" t="s">
        <v>491</v>
      </c>
      <c r="I658" t="s">
        <v>128</v>
      </c>
      <c r="J658">
        <v>30</v>
      </c>
      <c r="K658">
        <v>468</v>
      </c>
      <c r="L658">
        <v>2106</v>
      </c>
      <c r="M658">
        <v>9</v>
      </c>
      <c r="N658">
        <v>243</v>
      </c>
      <c r="O658" s="493">
        <v>45958.0678009259</v>
      </c>
      <c r="P658" s="493">
        <v>45958.3031712963</v>
      </c>
      <c r="Q658">
        <v>1</v>
      </c>
      <c r="R658">
        <v>0</v>
      </c>
      <c r="S658">
        <v>0</v>
      </c>
      <c r="T658">
        <v>6</v>
      </c>
      <c r="U658">
        <v>32</v>
      </c>
      <c r="V658">
        <v>29</v>
      </c>
      <c r="W658">
        <v>260</v>
      </c>
      <c r="X658">
        <v>31</v>
      </c>
      <c r="Y658">
        <v>37</v>
      </c>
      <c r="AB658">
        <v>50.587</v>
      </c>
      <c r="AD658" t="s">
        <v>505</v>
      </c>
      <c r="AE658">
        <v>1</v>
      </c>
      <c r="AF658" t="s">
        <v>506</v>
      </c>
    </row>
    <row r="659" spans="1:32">
      <c r="A659">
        <v>318367</v>
      </c>
      <c r="B659">
        <v>5170</v>
      </c>
      <c r="C659" t="s">
        <v>123</v>
      </c>
      <c r="D659">
        <v>5238</v>
      </c>
      <c r="E659" t="s">
        <v>696</v>
      </c>
      <c r="F659" t="s">
        <v>504</v>
      </c>
      <c r="G659">
        <v>1</v>
      </c>
      <c r="H659" t="s">
        <v>494</v>
      </c>
      <c r="I659" t="s">
        <v>128</v>
      </c>
      <c r="J659">
        <v>30</v>
      </c>
      <c r="K659">
        <v>100</v>
      </c>
      <c r="L659">
        <v>900</v>
      </c>
      <c r="M659">
        <v>9</v>
      </c>
      <c r="N659">
        <v>135</v>
      </c>
      <c r="O659" s="493">
        <v>45958.7799074074</v>
      </c>
      <c r="P659" s="493">
        <v>45958.8589699074</v>
      </c>
      <c r="Q659">
        <v>1</v>
      </c>
      <c r="R659">
        <v>0</v>
      </c>
      <c r="S659">
        <v>0</v>
      </c>
      <c r="T659">
        <v>6</v>
      </c>
      <c r="U659">
        <v>23</v>
      </c>
      <c r="V659">
        <v>18</v>
      </c>
      <c r="W659">
        <v>134</v>
      </c>
      <c r="X659">
        <v>20</v>
      </c>
      <c r="Y659">
        <v>41</v>
      </c>
      <c r="AB659">
        <v>25.661</v>
      </c>
      <c r="AD659" t="s">
        <v>559</v>
      </c>
      <c r="AE659">
        <v>1</v>
      </c>
      <c r="AF659" t="s">
        <v>506</v>
      </c>
    </row>
    <row r="660" spans="1:32">
      <c r="A660">
        <v>318369</v>
      </c>
      <c r="B660">
        <v>5170</v>
      </c>
      <c r="C660" t="s">
        <v>123</v>
      </c>
      <c r="D660">
        <v>5238</v>
      </c>
      <c r="E660" t="s">
        <v>696</v>
      </c>
      <c r="F660" t="s">
        <v>504</v>
      </c>
      <c r="G660">
        <v>1</v>
      </c>
      <c r="H660" t="s">
        <v>494</v>
      </c>
      <c r="I660" t="s">
        <v>141</v>
      </c>
      <c r="J660">
        <v>32</v>
      </c>
      <c r="K660">
        <v>100</v>
      </c>
      <c r="L660">
        <v>900</v>
      </c>
      <c r="M660">
        <v>9</v>
      </c>
      <c r="N660">
        <v>36</v>
      </c>
      <c r="O660" s="493">
        <v>45958.7888657407</v>
      </c>
      <c r="P660" s="493">
        <v>45958.8617592593</v>
      </c>
      <c r="Q660">
        <v>1</v>
      </c>
      <c r="R660">
        <v>0</v>
      </c>
      <c r="S660">
        <v>0</v>
      </c>
      <c r="T660">
        <v>6</v>
      </c>
      <c r="U660">
        <v>23</v>
      </c>
      <c r="V660">
        <v>19</v>
      </c>
      <c r="W660">
        <v>242</v>
      </c>
      <c r="X660">
        <v>20</v>
      </c>
      <c r="Y660">
        <v>46</v>
      </c>
      <c r="AB660">
        <v>59.932</v>
      </c>
      <c r="AD660" t="s">
        <v>559</v>
      </c>
      <c r="AE660">
        <v>1</v>
      </c>
      <c r="AF660" t="s">
        <v>506</v>
      </c>
    </row>
    <row r="661" spans="1:32">
      <c r="A661">
        <v>318368</v>
      </c>
      <c r="B661">
        <v>5170</v>
      </c>
      <c r="C661" t="s">
        <v>123</v>
      </c>
      <c r="D661">
        <v>5238</v>
      </c>
      <c r="E661" t="s">
        <v>696</v>
      </c>
      <c r="F661" t="s">
        <v>504</v>
      </c>
      <c r="G661">
        <v>1</v>
      </c>
      <c r="H661" t="s">
        <v>494</v>
      </c>
      <c r="I661" t="s">
        <v>133</v>
      </c>
      <c r="J661">
        <v>31</v>
      </c>
      <c r="K661">
        <v>98</v>
      </c>
      <c r="L661">
        <v>900</v>
      </c>
      <c r="M661">
        <v>9</v>
      </c>
      <c r="N661">
        <v>162</v>
      </c>
      <c r="O661" s="493">
        <v>45958.7889930556</v>
      </c>
      <c r="P661" s="493">
        <v>45958.8612152778</v>
      </c>
      <c r="Q661">
        <v>1</v>
      </c>
      <c r="R661">
        <v>0</v>
      </c>
      <c r="S661">
        <v>0</v>
      </c>
      <c r="T661">
        <v>6</v>
      </c>
      <c r="U661">
        <v>54</v>
      </c>
      <c r="V661">
        <v>31</v>
      </c>
      <c r="W661">
        <v>941</v>
      </c>
      <c r="X661">
        <v>34</v>
      </c>
      <c r="Y661">
        <v>47</v>
      </c>
      <c r="AB661">
        <v>30.394</v>
      </c>
      <c r="AD661" t="s">
        <v>559</v>
      </c>
      <c r="AE661">
        <v>1</v>
      </c>
      <c r="AF661" t="s">
        <v>506</v>
      </c>
    </row>
    <row r="662" spans="1:32">
      <c r="A662">
        <v>318366</v>
      </c>
      <c r="B662">
        <v>5170</v>
      </c>
      <c r="C662" t="s">
        <v>123</v>
      </c>
      <c r="D662">
        <v>5238</v>
      </c>
      <c r="E662" t="s">
        <v>697</v>
      </c>
      <c r="F662" t="s">
        <v>504</v>
      </c>
      <c r="G662">
        <v>1</v>
      </c>
      <c r="H662" t="s">
        <v>494</v>
      </c>
      <c r="I662" t="s">
        <v>141</v>
      </c>
      <c r="J662">
        <v>32</v>
      </c>
      <c r="K662">
        <v>281</v>
      </c>
      <c r="L662">
        <v>2106</v>
      </c>
      <c r="M662">
        <v>9</v>
      </c>
      <c r="N662">
        <v>36</v>
      </c>
      <c r="O662" s="493">
        <v>45958.8670486111</v>
      </c>
      <c r="P662" s="493">
        <v>45958.9998611111</v>
      </c>
      <c r="Q662">
        <v>1</v>
      </c>
      <c r="R662">
        <v>0</v>
      </c>
      <c r="S662">
        <v>0</v>
      </c>
      <c r="T662">
        <v>6</v>
      </c>
      <c r="U662">
        <v>21</v>
      </c>
      <c r="V662">
        <v>19</v>
      </c>
      <c r="W662">
        <v>180</v>
      </c>
      <c r="X662">
        <v>20</v>
      </c>
      <c r="Y662">
        <v>46</v>
      </c>
      <c r="AB662">
        <v>59.932</v>
      </c>
      <c r="AD662" t="s">
        <v>505</v>
      </c>
      <c r="AE662">
        <v>1</v>
      </c>
      <c r="AF662" t="s">
        <v>506</v>
      </c>
    </row>
    <row r="663" spans="1:32">
      <c r="A663">
        <v>318365</v>
      </c>
      <c r="B663">
        <v>5170</v>
      </c>
      <c r="C663" t="s">
        <v>123</v>
      </c>
      <c r="D663">
        <v>5238</v>
      </c>
      <c r="E663" t="s">
        <v>697</v>
      </c>
      <c r="F663" t="s">
        <v>504</v>
      </c>
      <c r="G663">
        <v>1</v>
      </c>
      <c r="H663" t="s">
        <v>494</v>
      </c>
      <c r="I663" t="s">
        <v>133</v>
      </c>
      <c r="J663">
        <v>31</v>
      </c>
      <c r="K663">
        <v>226</v>
      </c>
      <c r="L663">
        <v>2106</v>
      </c>
      <c r="M663">
        <v>9</v>
      </c>
      <c r="N663">
        <v>162</v>
      </c>
      <c r="O663" s="493">
        <v>45958.8654861111</v>
      </c>
      <c r="P663" s="493">
        <v>45958.9997453704</v>
      </c>
      <c r="Q663">
        <v>1</v>
      </c>
      <c r="R663">
        <v>0</v>
      </c>
      <c r="S663">
        <v>0</v>
      </c>
      <c r="T663">
        <v>6</v>
      </c>
      <c r="U663">
        <v>45</v>
      </c>
      <c r="V663">
        <v>31</v>
      </c>
      <c r="W663">
        <v>2228</v>
      </c>
      <c r="X663">
        <v>34</v>
      </c>
      <c r="Y663">
        <v>47</v>
      </c>
      <c r="AB663">
        <v>30.394</v>
      </c>
      <c r="AD663" t="s">
        <v>505</v>
      </c>
      <c r="AE663">
        <v>1</v>
      </c>
      <c r="AF663" t="s">
        <v>506</v>
      </c>
    </row>
    <row r="664" spans="1:32">
      <c r="A664">
        <v>318364</v>
      </c>
      <c r="B664">
        <v>5170</v>
      </c>
      <c r="C664" t="s">
        <v>123</v>
      </c>
      <c r="D664">
        <v>5238</v>
      </c>
      <c r="E664" t="s">
        <v>697</v>
      </c>
      <c r="F664" t="s">
        <v>504</v>
      </c>
      <c r="G664">
        <v>1</v>
      </c>
      <c r="H664" t="s">
        <v>494</v>
      </c>
      <c r="I664" t="s">
        <v>128</v>
      </c>
      <c r="J664">
        <v>30</v>
      </c>
      <c r="K664">
        <v>287</v>
      </c>
      <c r="L664">
        <v>2106</v>
      </c>
      <c r="M664">
        <v>9</v>
      </c>
      <c r="N664">
        <v>135</v>
      </c>
      <c r="O664" s="493">
        <v>45958.8625694444</v>
      </c>
      <c r="P664" s="493">
        <v>45958.9997106481</v>
      </c>
      <c r="Q664">
        <v>1</v>
      </c>
      <c r="R664">
        <v>0</v>
      </c>
      <c r="S664">
        <v>0</v>
      </c>
      <c r="T664">
        <v>6</v>
      </c>
      <c r="U664">
        <v>21</v>
      </c>
      <c r="V664">
        <v>18</v>
      </c>
      <c r="W664">
        <v>184</v>
      </c>
      <c r="X664">
        <v>19</v>
      </c>
      <c r="Y664">
        <v>41</v>
      </c>
      <c r="AB664">
        <v>25.661</v>
      </c>
      <c r="AD664" t="s">
        <v>505</v>
      </c>
      <c r="AE664">
        <v>1</v>
      </c>
      <c r="AF664" t="s">
        <v>506</v>
      </c>
    </row>
    <row r="665" spans="1:32">
      <c r="A665">
        <v>318281</v>
      </c>
      <c r="B665">
        <v>5170</v>
      </c>
      <c r="C665" t="s">
        <v>123</v>
      </c>
      <c r="D665">
        <v>5239</v>
      </c>
      <c r="E665">
        <v>4016621782</v>
      </c>
      <c r="F665" t="s">
        <v>698</v>
      </c>
      <c r="G665">
        <v>1</v>
      </c>
      <c r="H665" t="s">
        <v>491</v>
      </c>
      <c r="I665" t="s">
        <v>128</v>
      </c>
      <c r="J665">
        <v>30</v>
      </c>
      <c r="K665">
        <v>25</v>
      </c>
      <c r="L665">
        <v>300</v>
      </c>
      <c r="M665">
        <v>12</v>
      </c>
      <c r="N665">
        <v>384</v>
      </c>
      <c r="O665" s="493">
        <v>45957.5242708333</v>
      </c>
      <c r="P665" s="493">
        <v>45957.5555208333</v>
      </c>
      <c r="Q665">
        <v>1</v>
      </c>
      <c r="R665">
        <v>0</v>
      </c>
      <c r="S665">
        <v>0</v>
      </c>
      <c r="T665">
        <v>6</v>
      </c>
      <c r="U665">
        <v>58</v>
      </c>
      <c r="V665">
        <v>56</v>
      </c>
      <c r="W665">
        <v>62</v>
      </c>
      <c r="X665">
        <v>58</v>
      </c>
      <c r="Y665">
        <v>52</v>
      </c>
      <c r="AB665">
        <v>59.682</v>
      </c>
      <c r="AD665" t="s">
        <v>698</v>
      </c>
      <c r="AE665">
        <v>1</v>
      </c>
      <c r="AF665">
        <v>92423291</v>
      </c>
    </row>
    <row r="666" spans="1:32">
      <c r="A666">
        <v>318283</v>
      </c>
      <c r="B666">
        <v>5170</v>
      </c>
      <c r="C666" t="s">
        <v>123</v>
      </c>
      <c r="D666">
        <v>5239</v>
      </c>
      <c r="E666">
        <v>4016621782</v>
      </c>
      <c r="F666" t="s">
        <v>698</v>
      </c>
      <c r="G666">
        <v>1</v>
      </c>
      <c r="H666" t="s">
        <v>491</v>
      </c>
      <c r="I666" t="s">
        <v>141</v>
      </c>
      <c r="J666">
        <v>32</v>
      </c>
      <c r="K666">
        <v>25</v>
      </c>
      <c r="L666">
        <v>300</v>
      </c>
      <c r="M666">
        <v>12</v>
      </c>
      <c r="N666">
        <v>120</v>
      </c>
      <c r="O666" s="493">
        <v>45957.5312847222</v>
      </c>
      <c r="P666" s="493">
        <v>45957.5620601852</v>
      </c>
      <c r="Q666">
        <v>1</v>
      </c>
      <c r="R666">
        <v>0</v>
      </c>
      <c r="S666">
        <v>0</v>
      </c>
      <c r="T666">
        <v>6</v>
      </c>
      <c r="U666">
        <v>94</v>
      </c>
      <c r="V666">
        <v>80</v>
      </c>
      <c r="W666">
        <v>232</v>
      </c>
      <c r="X666">
        <v>81</v>
      </c>
      <c r="Y666">
        <v>85</v>
      </c>
      <c r="AB666">
        <v>209.18</v>
      </c>
      <c r="AD666" t="s">
        <v>698</v>
      </c>
      <c r="AE666">
        <v>1</v>
      </c>
      <c r="AF666">
        <v>92423291</v>
      </c>
    </row>
    <row r="667" spans="1:32">
      <c r="A667">
        <v>318282</v>
      </c>
      <c r="B667">
        <v>5170</v>
      </c>
      <c r="C667" t="s">
        <v>123</v>
      </c>
      <c r="D667">
        <v>5239</v>
      </c>
      <c r="E667">
        <v>4016621782</v>
      </c>
      <c r="F667" t="s">
        <v>698</v>
      </c>
      <c r="G667">
        <v>1</v>
      </c>
      <c r="H667" t="s">
        <v>491</v>
      </c>
      <c r="I667" t="s">
        <v>133</v>
      </c>
      <c r="J667">
        <v>31</v>
      </c>
      <c r="K667">
        <v>25</v>
      </c>
      <c r="L667">
        <v>300</v>
      </c>
      <c r="M667">
        <v>12</v>
      </c>
      <c r="N667">
        <v>288</v>
      </c>
      <c r="O667" s="493">
        <v>45957.5291782407</v>
      </c>
      <c r="P667" s="493">
        <v>45957.5601273148</v>
      </c>
      <c r="Q667">
        <v>1</v>
      </c>
      <c r="R667">
        <v>0</v>
      </c>
      <c r="S667">
        <v>0</v>
      </c>
      <c r="T667">
        <v>6</v>
      </c>
      <c r="U667">
        <v>102</v>
      </c>
      <c r="V667">
        <v>72</v>
      </c>
      <c r="W667">
        <v>373</v>
      </c>
      <c r="X667">
        <v>74</v>
      </c>
      <c r="Y667">
        <v>75</v>
      </c>
      <c r="AB667">
        <v>66.989</v>
      </c>
      <c r="AD667" t="s">
        <v>698</v>
      </c>
      <c r="AE667">
        <v>1</v>
      </c>
      <c r="AF667">
        <v>92423291</v>
      </c>
    </row>
    <row r="668" spans="1:32">
      <c r="A668">
        <v>318284</v>
      </c>
      <c r="B668">
        <v>5170</v>
      </c>
      <c r="C668" t="s">
        <v>123</v>
      </c>
      <c r="D668">
        <v>5240</v>
      </c>
      <c r="E668">
        <v>4016621782</v>
      </c>
      <c r="F668" t="s">
        <v>698</v>
      </c>
      <c r="G668">
        <v>1</v>
      </c>
      <c r="H668" t="s">
        <v>494</v>
      </c>
      <c r="I668" t="s">
        <v>128</v>
      </c>
      <c r="J668">
        <v>30</v>
      </c>
      <c r="K668">
        <v>25</v>
      </c>
      <c r="L668">
        <v>300</v>
      </c>
      <c r="M668">
        <v>12</v>
      </c>
      <c r="N668">
        <v>480</v>
      </c>
      <c r="O668" s="493">
        <v>45957.717974537</v>
      </c>
      <c r="P668" s="493">
        <v>45957.7446180556</v>
      </c>
      <c r="Q668">
        <v>1</v>
      </c>
      <c r="R668">
        <v>0</v>
      </c>
      <c r="S668">
        <v>0</v>
      </c>
      <c r="T668">
        <v>6</v>
      </c>
      <c r="U668">
        <v>57</v>
      </c>
      <c r="V668">
        <v>48</v>
      </c>
      <c r="W668">
        <v>257</v>
      </c>
      <c r="X668">
        <v>49</v>
      </c>
      <c r="Y668">
        <v>44</v>
      </c>
      <c r="AB668">
        <v>91.208</v>
      </c>
      <c r="AD668" t="s">
        <v>698</v>
      </c>
      <c r="AE668">
        <v>1</v>
      </c>
      <c r="AF668">
        <v>92423291</v>
      </c>
    </row>
    <row r="669" spans="1:32">
      <c r="A669">
        <v>318286</v>
      </c>
      <c r="B669">
        <v>5170</v>
      </c>
      <c r="C669" t="s">
        <v>123</v>
      </c>
      <c r="D669">
        <v>5240</v>
      </c>
      <c r="E669">
        <v>4016621782</v>
      </c>
      <c r="F669" t="s">
        <v>698</v>
      </c>
      <c r="G669">
        <v>1</v>
      </c>
      <c r="H669" t="s">
        <v>494</v>
      </c>
      <c r="I669" t="s">
        <v>141</v>
      </c>
      <c r="J669">
        <v>32</v>
      </c>
      <c r="K669">
        <v>25</v>
      </c>
      <c r="L669">
        <v>300</v>
      </c>
      <c r="M669">
        <v>12</v>
      </c>
      <c r="N669">
        <v>156</v>
      </c>
      <c r="O669" s="493">
        <v>45957.732962963</v>
      </c>
      <c r="P669" s="493">
        <v>45957.7604050926</v>
      </c>
      <c r="Q669">
        <v>1</v>
      </c>
      <c r="R669">
        <v>0</v>
      </c>
      <c r="S669">
        <v>0</v>
      </c>
      <c r="T669">
        <v>6</v>
      </c>
      <c r="U669">
        <v>89</v>
      </c>
      <c r="V669">
        <v>86</v>
      </c>
      <c r="W669">
        <v>140</v>
      </c>
      <c r="X669">
        <v>87</v>
      </c>
      <c r="Y669">
        <v>95</v>
      </c>
      <c r="AB669">
        <v>255.374</v>
      </c>
      <c r="AD669" t="s">
        <v>698</v>
      </c>
      <c r="AE669">
        <v>1</v>
      </c>
      <c r="AF669">
        <v>92423291</v>
      </c>
    </row>
    <row r="670" spans="1:32">
      <c r="A670">
        <v>318285</v>
      </c>
      <c r="B670">
        <v>5170</v>
      </c>
      <c r="C670" t="s">
        <v>123</v>
      </c>
      <c r="D670">
        <v>5240</v>
      </c>
      <c r="E670">
        <v>4016621782</v>
      </c>
      <c r="F670" t="s">
        <v>698</v>
      </c>
      <c r="G670">
        <v>1</v>
      </c>
      <c r="H670" t="s">
        <v>494</v>
      </c>
      <c r="I670" t="s">
        <v>133</v>
      </c>
      <c r="J670">
        <v>31</v>
      </c>
      <c r="K670">
        <v>26</v>
      </c>
      <c r="L670">
        <v>300</v>
      </c>
      <c r="M670">
        <v>12</v>
      </c>
      <c r="N670">
        <v>228</v>
      </c>
      <c r="O670" s="493">
        <v>45957.7309259259</v>
      </c>
      <c r="P670" s="493">
        <v>45957.748587963</v>
      </c>
      <c r="Q670">
        <v>1</v>
      </c>
      <c r="R670">
        <v>0</v>
      </c>
      <c r="S670">
        <v>0</v>
      </c>
      <c r="T670">
        <v>6</v>
      </c>
      <c r="U670">
        <v>35</v>
      </c>
      <c r="V670">
        <v>30</v>
      </c>
      <c r="W670">
        <v>61</v>
      </c>
      <c r="X670">
        <v>35</v>
      </c>
      <c r="Y670">
        <v>64</v>
      </c>
      <c r="AB670">
        <v>44.189</v>
      </c>
      <c r="AD670" t="s">
        <v>698</v>
      </c>
      <c r="AE670">
        <v>1</v>
      </c>
      <c r="AF670">
        <v>92423291</v>
      </c>
    </row>
    <row r="671" spans="1:32">
      <c r="A671">
        <v>318289</v>
      </c>
      <c r="B671">
        <v>5170</v>
      </c>
      <c r="C671" t="s">
        <v>123</v>
      </c>
      <c r="D671">
        <v>5241</v>
      </c>
      <c r="E671">
        <v>4016593422</v>
      </c>
      <c r="F671" t="s">
        <v>624</v>
      </c>
      <c r="G671">
        <v>1</v>
      </c>
      <c r="H671" t="s">
        <v>491</v>
      </c>
      <c r="I671" t="s">
        <v>141</v>
      </c>
      <c r="J671">
        <v>32</v>
      </c>
      <c r="K671">
        <v>154</v>
      </c>
      <c r="L671">
        <v>616</v>
      </c>
      <c r="M671">
        <v>4</v>
      </c>
      <c r="N671">
        <v>24</v>
      </c>
      <c r="O671" s="493">
        <v>45957.7643865741</v>
      </c>
      <c r="P671" s="493">
        <v>45957.8562384259</v>
      </c>
      <c r="Q671">
        <v>1</v>
      </c>
      <c r="R671">
        <v>0</v>
      </c>
      <c r="S671">
        <v>0</v>
      </c>
      <c r="T671">
        <v>6</v>
      </c>
      <c r="U671">
        <v>13</v>
      </c>
      <c r="V671">
        <v>12</v>
      </c>
      <c r="W671">
        <v>22</v>
      </c>
      <c r="X671">
        <v>12</v>
      </c>
      <c r="Y671">
        <v>16</v>
      </c>
      <c r="AB671">
        <v>35.685</v>
      </c>
      <c r="AD671" t="s">
        <v>625</v>
      </c>
      <c r="AE671">
        <v>1</v>
      </c>
      <c r="AF671" t="s">
        <v>626</v>
      </c>
    </row>
    <row r="672" spans="1:32">
      <c r="A672">
        <v>318288</v>
      </c>
      <c r="B672">
        <v>5170</v>
      </c>
      <c r="C672" t="s">
        <v>123</v>
      </c>
      <c r="D672">
        <v>5241</v>
      </c>
      <c r="E672">
        <v>4016593422</v>
      </c>
      <c r="F672" t="s">
        <v>624</v>
      </c>
      <c r="G672">
        <v>1</v>
      </c>
      <c r="H672" t="s">
        <v>491</v>
      </c>
      <c r="I672" t="s">
        <v>133</v>
      </c>
      <c r="J672">
        <v>31</v>
      </c>
      <c r="K672">
        <v>154</v>
      </c>
      <c r="L672">
        <v>616</v>
      </c>
      <c r="M672">
        <v>4</v>
      </c>
      <c r="N672">
        <v>252</v>
      </c>
      <c r="O672" s="493">
        <v>45957.7615625</v>
      </c>
      <c r="P672" s="493">
        <v>45957.8558101852</v>
      </c>
      <c r="Q672">
        <v>1</v>
      </c>
      <c r="R672">
        <v>0</v>
      </c>
      <c r="S672">
        <v>0</v>
      </c>
      <c r="T672">
        <v>6</v>
      </c>
      <c r="U672">
        <v>45</v>
      </c>
      <c r="V672">
        <v>37</v>
      </c>
      <c r="W672">
        <v>210</v>
      </c>
      <c r="X672">
        <v>38</v>
      </c>
      <c r="Y672">
        <v>52</v>
      </c>
      <c r="AB672">
        <v>44.632</v>
      </c>
      <c r="AD672" t="s">
        <v>625</v>
      </c>
      <c r="AE672">
        <v>1</v>
      </c>
      <c r="AF672" t="s">
        <v>626</v>
      </c>
    </row>
    <row r="673" spans="1:32">
      <c r="A673">
        <v>318287</v>
      </c>
      <c r="B673">
        <v>5170</v>
      </c>
      <c r="C673" t="s">
        <v>123</v>
      </c>
      <c r="D673">
        <v>5241</v>
      </c>
      <c r="E673">
        <v>4016593422</v>
      </c>
      <c r="F673" t="s">
        <v>624</v>
      </c>
      <c r="G673">
        <v>1</v>
      </c>
      <c r="H673" t="s">
        <v>491</v>
      </c>
      <c r="I673" t="s">
        <v>128</v>
      </c>
      <c r="J673">
        <v>30</v>
      </c>
      <c r="K673">
        <v>154</v>
      </c>
      <c r="L673">
        <v>616</v>
      </c>
      <c r="M673">
        <v>4</v>
      </c>
      <c r="N673">
        <v>252</v>
      </c>
      <c r="O673" s="493">
        <v>45957.7591087963</v>
      </c>
      <c r="P673" s="493">
        <v>45957.8513194444</v>
      </c>
      <c r="Q673">
        <v>1</v>
      </c>
      <c r="R673">
        <v>0</v>
      </c>
      <c r="S673">
        <v>0</v>
      </c>
      <c r="T673">
        <v>6</v>
      </c>
      <c r="U673">
        <v>43</v>
      </c>
      <c r="V673">
        <v>34</v>
      </c>
      <c r="W673">
        <v>428</v>
      </c>
      <c r="X673">
        <v>38</v>
      </c>
      <c r="Y673">
        <v>41</v>
      </c>
      <c r="AB673">
        <v>44.839</v>
      </c>
      <c r="AD673" t="s">
        <v>625</v>
      </c>
      <c r="AE673">
        <v>1</v>
      </c>
      <c r="AF673" t="s">
        <v>626</v>
      </c>
    </row>
    <row r="674" spans="1:32">
      <c r="A674">
        <v>318291</v>
      </c>
      <c r="B674">
        <v>5170</v>
      </c>
      <c r="C674" t="s">
        <v>123</v>
      </c>
      <c r="D674">
        <v>5242</v>
      </c>
      <c r="E674">
        <v>4016593422</v>
      </c>
      <c r="F674" t="s">
        <v>624</v>
      </c>
      <c r="G674">
        <v>1</v>
      </c>
      <c r="H674" t="s">
        <v>494</v>
      </c>
      <c r="I674" t="s">
        <v>133</v>
      </c>
      <c r="J674">
        <v>31</v>
      </c>
      <c r="K674">
        <v>142</v>
      </c>
      <c r="L674">
        <v>616</v>
      </c>
      <c r="M674">
        <v>4</v>
      </c>
      <c r="N674">
        <v>376</v>
      </c>
      <c r="O674" s="493">
        <v>45957.8732175926</v>
      </c>
      <c r="P674" s="493">
        <v>45957.9998263889</v>
      </c>
      <c r="Q674">
        <v>1</v>
      </c>
      <c r="R674">
        <v>0</v>
      </c>
      <c r="S674">
        <v>0</v>
      </c>
      <c r="T674">
        <v>6</v>
      </c>
      <c r="U674">
        <v>69</v>
      </c>
      <c r="V674">
        <v>58</v>
      </c>
      <c r="W674">
        <v>319</v>
      </c>
      <c r="X674">
        <v>59</v>
      </c>
      <c r="Y674">
        <v>52</v>
      </c>
      <c r="AB674">
        <v>76.384</v>
      </c>
      <c r="AD674" t="s">
        <v>625</v>
      </c>
      <c r="AE674">
        <v>1</v>
      </c>
      <c r="AF674" t="s">
        <v>626</v>
      </c>
    </row>
    <row r="675" spans="1:32">
      <c r="A675">
        <v>318292</v>
      </c>
      <c r="B675">
        <v>5170</v>
      </c>
      <c r="C675" t="s">
        <v>123</v>
      </c>
      <c r="D675">
        <v>5242</v>
      </c>
      <c r="E675">
        <v>4016593422</v>
      </c>
      <c r="F675" t="s">
        <v>624</v>
      </c>
      <c r="G675">
        <v>1</v>
      </c>
      <c r="H675" t="s">
        <v>494</v>
      </c>
      <c r="I675" t="s">
        <v>141</v>
      </c>
      <c r="J675">
        <v>32</v>
      </c>
      <c r="K675">
        <v>141</v>
      </c>
      <c r="L675">
        <v>616</v>
      </c>
      <c r="M675">
        <v>4</v>
      </c>
      <c r="N675">
        <v>52</v>
      </c>
      <c r="O675" s="493">
        <v>45957.8780902778</v>
      </c>
      <c r="P675" s="493">
        <v>45957.9999189815</v>
      </c>
      <c r="Q675">
        <v>1</v>
      </c>
      <c r="R675">
        <v>0</v>
      </c>
      <c r="S675">
        <v>0</v>
      </c>
      <c r="T675">
        <v>6</v>
      </c>
      <c r="U675">
        <v>51</v>
      </c>
      <c r="V675">
        <v>43</v>
      </c>
      <c r="W675">
        <v>281</v>
      </c>
      <c r="X675">
        <v>45</v>
      </c>
      <c r="Y675">
        <v>33</v>
      </c>
      <c r="AB675">
        <v>81.636</v>
      </c>
      <c r="AD675" t="s">
        <v>625</v>
      </c>
      <c r="AE675">
        <v>1</v>
      </c>
      <c r="AF675" t="s">
        <v>626</v>
      </c>
    </row>
    <row r="676" spans="1:32">
      <c r="A676">
        <v>318290</v>
      </c>
      <c r="B676">
        <v>5170</v>
      </c>
      <c r="C676" t="s">
        <v>123</v>
      </c>
      <c r="D676">
        <v>5242</v>
      </c>
      <c r="E676">
        <v>4016593422</v>
      </c>
      <c r="F676" t="s">
        <v>624</v>
      </c>
      <c r="G676">
        <v>1</v>
      </c>
      <c r="H676" t="s">
        <v>494</v>
      </c>
      <c r="I676" t="s">
        <v>128</v>
      </c>
      <c r="J676">
        <v>30</v>
      </c>
      <c r="K676">
        <v>153</v>
      </c>
      <c r="L676">
        <v>616</v>
      </c>
      <c r="M676">
        <v>4</v>
      </c>
      <c r="N676">
        <v>420</v>
      </c>
      <c r="O676" s="493">
        <v>45957.8594907407</v>
      </c>
      <c r="P676" s="493">
        <v>45957.9997106481</v>
      </c>
      <c r="Q676">
        <v>1</v>
      </c>
      <c r="R676">
        <v>0</v>
      </c>
      <c r="S676">
        <v>0</v>
      </c>
      <c r="T676">
        <v>6</v>
      </c>
      <c r="U676">
        <v>56</v>
      </c>
      <c r="V676">
        <v>51</v>
      </c>
      <c r="W676">
        <v>310</v>
      </c>
      <c r="X676">
        <v>53</v>
      </c>
      <c r="Y676">
        <v>41</v>
      </c>
      <c r="AB676">
        <v>77.828</v>
      </c>
      <c r="AD676" t="s">
        <v>625</v>
      </c>
      <c r="AE676">
        <v>1</v>
      </c>
      <c r="AF676" t="s">
        <v>626</v>
      </c>
    </row>
    <row r="677" spans="1:32">
      <c r="A677">
        <v>318370</v>
      </c>
      <c r="B677">
        <v>5170</v>
      </c>
      <c r="C677" t="s">
        <v>123</v>
      </c>
      <c r="D677">
        <v>5242</v>
      </c>
      <c r="E677">
        <v>4016593422</v>
      </c>
      <c r="F677" t="s">
        <v>624</v>
      </c>
      <c r="G677">
        <v>1</v>
      </c>
      <c r="H677" t="s">
        <v>494</v>
      </c>
      <c r="I677" t="s">
        <v>133</v>
      </c>
      <c r="J677">
        <v>31</v>
      </c>
      <c r="K677">
        <v>11</v>
      </c>
      <c r="L677">
        <v>616</v>
      </c>
      <c r="M677">
        <v>4</v>
      </c>
      <c r="N677">
        <v>376</v>
      </c>
      <c r="O677" s="493">
        <v>45958.0013078704</v>
      </c>
      <c r="P677" s="493">
        <v>45958.0087615741</v>
      </c>
      <c r="Q677">
        <v>1</v>
      </c>
      <c r="R677">
        <v>0</v>
      </c>
      <c r="S677">
        <v>0</v>
      </c>
      <c r="T677">
        <v>6</v>
      </c>
      <c r="U677">
        <v>59</v>
      </c>
      <c r="V677">
        <v>57</v>
      </c>
      <c r="W677">
        <v>62</v>
      </c>
      <c r="X677">
        <v>59</v>
      </c>
      <c r="Y677">
        <v>52</v>
      </c>
      <c r="AB677">
        <v>76.384</v>
      </c>
      <c r="AD677" t="s">
        <v>625</v>
      </c>
      <c r="AE677">
        <v>1</v>
      </c>
      <c r="AF677" t="s">
        <v>626</v>
      </c>
    </row>
    <row r="678" spans="1:32">
      <c r="A678">
        <v>318371</v>
      </c>
      <c r="B678">
        <v>5170</v>
      </c>
      <c r="C678" t="s">
        <v>123</v>
      </c>
      <c r="D678">
        <v>5242</v>
      </c>
      <c r="E678">
        <v>4016593422</v>
      </c>
      <c r="F678" t="s">
        <v>624</v>
      </c>
      <c r="G678">
        <v>1</v>
      </c>
      <c r="H678" t="s">
        <v>494</v>
      </c>
      <c r="I678" t="s">
        <v>141</v>
      </c>
      <c r="J678">
        <v>32</v>
      </c>
      <c r="K678">
        <v>13</v>
      </c>
      <c r="L678">
        <v>616</v>
      </c>
      <c r="M678">
        <v>4</v>
      </c>
      <c r="N678">
        <v>52</v>
      </c>
      <c r="O678" s="493">
        <v>45958.0006597222</v>
      </c>
      <c r="P678" s="493">
        <v>45958.0111689815</v>
      </c>
      <c r="Q678">
        <v>1</v>
      </c>
      <c r="R678">
        <v>0</v>
      </c>
      <c r="S678">
        <v>0</v>
      </c>
      <c r="T678">
        <v>6</v>
      </c>
      <c r="U678">
        <v>56</v>
      </c>
      <c r="V678">
        <v>44</v>
      </c>
      <c r="W678">
        <v>183</v>
      </c>
      <c r="X678">
        <v>45</v>
      </c>
      <c r="Y678">
        <v>33</v>
      </c>
      <c r="AB678">
        <v>81.636</v>
      </c>
      <c r="AD678" t="s">
        <v>625</v>
      </c>
      <c r="AE678">
        <v>1</v>
      </c>
      <c r="AF678" t="s">
        <v>626</v>
      </c>
    </row>
    <row r="679" spans="1:32">
      <c r="A679">
        <v>318373</v>
      </c>
      <c r="B679">
        <v>5170</v>
      </c>
      <c r="C679" t="s">
        <v>123</v>
      </c>
      <c r="D679">
        <v>5243</v>
      </c>
      <c r="E679">
        <v>4016626737</v>
      </c>
      <c r="F679" t="s">
        <v>607</v>
      </c>
      <c r="G679">
        <v>1</v>
      </c>
      <c r="H679" t="s">
        <v>491</v>
      </c>
      <c r="I679" t="s">
        <v>133</v>
      </c>
      <c r="J679">
        <v>31</v>
      </c>
      <c r="K679">
        <v>450</v>
      </c>
      <c r="L679">
        <v>1800</v>
      </c>
      <c r="M679">
        <v>4</v>
      </c>
      <c r="N679">
        <v>224</v>
      </c>
      <c r="O679" s="493">
        <v>45958.3253240741</v>
      </c>
      <c r="P679" s="493">
        <v>45958.5248611111</v>
      </c>
      <c r="Q679">
        <v>1</v>
      </c>
      <c r="R679">
        <v>0</v>
      </c>
      <c r="S679">
        <v>0</v>
      </c>
      <c r="T679">
        <v>6</v>
      </c>
      <c r="U679">
        <v>30</v>
      </c>
      <c r="V679">
        <v>27</v>
      </c>
      <c r="W679">
        <v>69</v>
      </c>
      <c r="X679">
        <v>30</v>
      </c>
      <c r="Y679">
        <v>36</v>
      </c>
      <c r="AB679">
        <v>39.822</v>
      </c>
      <c r="AD679" t="s">
        <v>699</v>
      </c>
      <c r="AE679">
        <v>1</v>
      </c>
      <c r="AF679" t="s">
        <v>493</v>
      </c>
    </row>
    <row r="680" spans="1:32">
      <c r="A680">
        <v>318372</v>
      </c>
      <c r="B680">
        <v>5170</v>
      </c>
      <c r="C680" t="s">
        <v>123</v>
      </c>
      <c r="D680">
        <v>5243</v>
      </c>
      <c r="E680">
        <v>4016626737</v>
      </c>
      <c r="F680" t="s">
        <v>607</v>
      </c>
      <c r="G680">
        <v>1</v>
      </c>
      <c r="H680" t="s">
        <v>491</v>
      </c>
      <c r="I680" t="s">
        <v>128</v>
      </c>
      <c r="J680">
        <v>30</v>
      </c>
      <c r="K680">
        <v>450</v>
      </c>
      <c r="L680">
        <v>1800</v>
      </c>
      <c r="M680">
        <v>4</v>
      </c>
      <c r="N680">
        <v>176</v>
      </c>
      <c r="O680" s="493">
        <v>45958.3156365741</v>
      </c>
      <c r="P680" s="493">
        <v>45958.5237615741</v>
      </c>
      <c r="Q680">
        <v>1</v>
      </c>
      <c r="R680">
        <v>0</v>
      </c>
      <c r="S680">
        <v>0</v>
      </c>
      <c r="T680">
        <v>6</v>
      </c>
      <c r="U680">
        <v>28</v>
      </c>
      <c r="V680">
        <v>26</v>
      </c>
      <c r="W680">
        <v>80</v>
      </c>
      <c r="X680">
        <v>28</v>
      </c>
      <c r="Y680">
        <v>39</v>
      </c>
      <c r="AB680">
        <v>48.408</v>
      </c>
      <c r="AD680" t="s">
        <v>699</v>
      </c>
      <c r="AE680">
        <v>1</v>
      </c>
      <c r="AF680" t="s">
        <v>493</v>
      </c>
    </row>
    <row r="681" spans="1:32">
      <c r="A681">
        <v>318374</v>
      </c>
      <c r="B681">
        <v>5170</v>
      </c>
      <c r="C681" t="s">
        <v>123</v>
      </c>
      <c r="D681">
        <v>5243</v>
      </c>
      <c r="E681">
        <v>4016626737</v>
      </c>
      <c r="F681" t="s">
        <v>607</v>
      </c>
      <c r="G681">
        <v>1</v>
      </c>
      <c r="H681" t="s">
        <v>491</v>
      </c>
      <c r="I681" t="s">
        <v>141</v>
      </c>
      <c r="J681">
        <v>32</v>
      </c>
      <c r="K681">
        <v>450</v>
      </c>
      <c r="L681">
        <v>1800</v>
      </c>
      <c r="M681">
        <v>4</v>
      </c>
      <c r="N681">
        <v>68</v>
      </c>
      <c r="O681" s="493">
        <v>45958.3266435185</v>
      </c>
      <c r="P681" s="493">
        <v>45958.5266666667</v>
      </c>
      <c r="Q681">
        <v>1</v>
      </c>
      <c r="R681">
        <v>0</v>
      </c>
      <c r="S681">
        <v>0</v>
      </c>
      <c r="T681">
        <v>6</v>
      </c>
      <c r="U681">
        <v>34</v>
      </c>
      <c r="V681">
        <v>30</v>
      </c>
      <c r="W681">
        <v>326</v>
      </c>
      <c r="X681">
        <v>31</v>
      </c>
      <c r="Y681">
        <v>31</v>
      </c>
      <c r="AB681">
        <v>97.935</v>
      </c>
      <c r="AD681" t="s">
        <v>699</v>
      </c>
      <c r="AE681">
        <v>1</v>
      </c>
      <c r="AF681" t="s">
        <v>493</v>
      </c>
    </row>
    <row r="682" spans="1:32">
      <c r="A682">
        <v>318377</v>
      </c>
      <c r="B682">
        <v>5170</v>
      </c>
      <c r="C682" t="s">
        <v>123</v>
      </c>
      <c r="D682">
        <v>5244</v>
      </c>
      <c r="E682">
        <v>4016626737</v>
      </c>
      <c r="F682" t="s">
        <v>607</v>
      </c>
      <c r="G682">
        <v>1</v>
      </c>
      <c r="H682" t="s">
        <v>494</v>
      </c>
      <c r="I682" t="s">
        <v>141</v>
      </c>
      <c r="J682">
        <v>32</v>
      </c>
      <c r="K682">
        <v>450</v>
      </c>
      <c r="L682">
        <v>1800</v>
      </c>
      <c r="M682">
        <v>4</v>
      </c>
      <c r="N682">
        <v>24</v>
      </c>
      <c r="O682" s="493">
        <v>45958.5334027778</v>
      </c>
      <c r="P682" s="493">
        <v>45958.7849189815</v>
      </c>
      <c r="Q682">
        <v>1</v>
      </c>
      <c r="R682">
        <v>0</v>
      </c>
      <c r="S682">
        <v>0</v>
      </c>
      <c r="T682">
        <v>6</v>
      </c>
      <c r="U682">
        <v>34</v>
      </c>
      <c r="V682">
        <v>27</v>
      </c>
      <c r="W682">
        <v>351</v>
      </c>
      <c r="X682">
        <v>31</v>
      </c>
      <c r="Y682">
        <v>30</v>
      </c>
      <c r="AB682">
        <v>33.066</v>
      </c>
      <c r="AD682" t="s">
        <v>699</v>
      </c>
      <c r="AE682">
        <v>1</v>
      </c>
      <c r="AF682" t="s">
        <v>493</v>
      </c>
    </row>
    <row r="683" spans="1:32">
      <c r="A683">
        <v>318376</v>
      </c>
      <c r="B683">
        <v>5170</v>
      </c>
      <c r="C683" t="s">
        <v>123</v>
      </c>
      <c r="D683">
        <v>5244</v>
      </c>
      <c r="E683">
        <v>4016626737</v>
      </c>
      <c r="F683" t="s">
        <v>607</v>
      </c>
      <c r="G683">
        <v>1</v>
      </c>
      <c r="H683" t="s">
        <v>494</v>
      </c>
      <c r="I683" t="s">
        <v>133</v>
      </c>
      <c r="J683">
        <v>31</v>
      </c>
      <c r="K683">
        <v>450</v>
      </c>
      <c r="L683">
        <v>1800</v>
      </c>
      <c r="M683">
        <v>4</v>
      </c>
      <c r="N683">
        <v>168</v>
      </c>
      <c r="O683" s="493">
        <v>45958.5320023148</v>
      </c>
      <c r="P683" s="493">
        <v>45958.7805555556</v>
      </c>
      <c r="Q683">
        <v>1</v>
      </c>
      <c r="R683">
        <v>0</v>
      </c>
      <c r="S683">
        <v>0</v>
      </c>
      <c r="T683">
        <v>6</v>
      </c>
      <c r="U683">
        <v>32</v>
      </c>
      <c r="V683">
        <v>31</v>
      </c>
      <c r="W683">
        <v>79</v>
      </c>
      <c r="X683">
        <v>32</v>
      </c>
      <c r="Y683">
        <v>33</v>
      </c>
      <c r="AB683">
        <v>40.574</v>
      </c>
      <c r="AD683" t="s">
        <v>699</v>
      </c>
      <c r="AE683">
        <v>1</v>
      </c>
      <c r="AF683" t="s">
        <v>493</v>
      </c>
    </row>
    <row r="684" spans="1:32">
      <c r="A684">
        <v>318375</v>
      </c>
      <c r="B684">
        <v>5170</v>
      </c>
      <c r="C684" t="s">
        <v>123</v>
      </c>
      <c r="D684">
        <v>5244</v>
      </c>
      <c r="E684">
        <v>4016626737</v>
      </c>
      <c r="F684" t="s">
        <v>607</v>
      </c>
      <c r="G684">
        <v>1</v>
      </c>
      <c r="H684" t="s">
        <v>494</v>
      </c>
      <c r="I684" t="s">
        <v>128</v>
      </c>
      <c r="J684">
        <v>30</v>
      </c>
      <c r="K684">
        <v>450</v>
      </c>
      <c r="L684">
        <v>1800</v>
      </c>
      <c r="M684">
        <v>4</v>
      </c>
      <c r="N684">
        <v>212</v>
      </c>
      <c r="O684" s="493">
        <v>45958.5284837963</v>
      </c>
      <c r="P684" s="493">
        <v>45958.7737384259</v>
      </c>
      <c r="Q684">
        <v>1</v>
      </c>
      <c r="R684">
        <v>0</v>
      </c>
      <c r="S684">
        <v>0</v>
      </c>
      <c r="T684">
        <v>6</v>
      </c>
      <c r="U684">
        <v>23</v>
      </c>
      <c r="V684">
        <v>21</v>
      </c>
      <c r="W684">
        <v>42</v>
      </c>
      <c r="X684">
        <v>23</v>
      </c>
      <c r="Y684">
        <v>22</v>
      </c>
      <c r="AB684">
        <v>38.988</v>
      </c>
      <c r="AD684" t="s">
        <v>699</v>
      </c>
      <c r="AE684">
        <v>1</v>
      </c>
      <c r="AF684" t="s">
        <v>493</v>
      </c>
    </row>
    <row r="685" spans="1:32">
      <c r="A685">
        <v>318300</v>
      </c>
      <c r="B685">
        <v>5170</v>
      </c>
      <c r="C685" t="s">
        <v>123</v>
      </c>
      <c r="D685">
        <v>5245</v>
      </c>
      <c r="E685">
        <v>7000277904</v>
      </c>
      <c r="F685" t="s">
        <v>700</v>
      </c>
      <c r="G685">
        <v>1</v>
      </c>
      <c r="H685" t="s">
        <v>491</v>
      </c>
      <c r="I685" t="s">
        <v>133</v>
      </c>
      <c r="J685">
        <v>31</v>
      </c>
      <c r="K685">
        <v>2</v>
      </c>
      <c r="L685">
        <v>6</v>
      </c>
      <c r="M685">
        <v>2</v>
      </c>
      <c r="N685">
        <v>60</v>
      </c>
      <c r="O685" s="493">
        <v>45957.3100231482</v>
      </c>
      <c r="P685" s="493">
        <v>45957.311724537</v>
      </c>
      <c r="Q685">
        <v>0</v>
      </c>
      <c r="R685">
        <v>0</v>
      </c>
      <c r="S685">
        <v>0</v>
      </c>
      <c r="T685">
        <v>6</v>
      </c>
      <c r="U685">
        <v>12</v>
      </c>
      <c r="V685">
        <v>11</v>
      </c>
      <c r="W685">
        <v>12</v>
      </c>
      <c r="X685">
        <v>11.5</v>
      </c>
      <c r="Y685">
        <v>20</v>
      </c>
      <c r="AB685">
        <v>15.764</v>
      </c>
      <c r="AD685" t="s">
        <v>701</v>
      </c>
      <c r="AE685">
        <v>1</v>
      </c>
      <c r="AF685" t="s">
        <v>702</v>
      </c>
    </row>
    <row r="686" spans="1:32">
      <c r="A686">
        <v>318299</v>
      </c>
      <c r="B686">
        <v>5170</v>
      </c>
      <c r="C686" t="s">
        <v>123</v>
      </c>
      <c r="D686">
        <v>5245</v>
      </c>
      <c r="E686">
        <v>7000277904</v>
      </c>
      <c r="F686" t="s">
        <v>700</v>
      </c>
      <c r="G686">
        <v>1</v>
      </c>
      <c r="H686" t="s">
        <v>491</v>
      </c>
      <c r="I686" t="s">
        <v>128</v>
      </c>
      <c r="J686">
        <v>30</v>
      </c>
      <c r="K686">
        <v>2</v>
      </c>
      <c r="L686">
        <v>6</v>
      </c>
      <c r="M686">
        <v>2</v>
      </c>
      <c r="N686">
        <v>58</v>
      </c>
      <c r="O686" s="493">
        <v>45957.3095833333</v>
      </c>
      <c r="P686" s="493">
        <v>45957.3114467593</v>
      </c>
      <c r="Q686">
        <v>0</v>
      </c>
      <c r="R686">
        <v>0</v>
      </c>
      <c r="S686">
        <v>0</v>
      </c>
      <c r="T686">
        <v>6</v>
      </c>
      <c r="U686">
        <v>12</v>
      </c>
      <c r="V686">
        <v>12</v>
      </c>
      <c r="W686">
        <v>12</v>
      </c>
      <c r="X686">
        <v>12</v>
      </c>
      <c r="Y686">
        <v>20</v>
      </c>
      <c r="AB686">
        <v>12.081</v>
      </c>
      <c r="AD686" t="s">
        <v>701</v>
      </c>
      <c r="AE686">
        <v>1</v>
      </c>
      <c r="AF686" t="s">
        <v>702</v>
      </c>
    </row>
    <row r="687" spans="1:32">
      <c r="A687">
        <v>318298</v>
      </c>
      <c r="B687">
        <v>5170</v>
      </c>
      <c r="C687" t="s">
        <v>123</v>
      </c>
      <c r="D687">
        <v>5245</v>
      </c>
      <c r="E687">
        <v>4016634304</v>
      </c>
      <c r="F687" t="s">
        <v>703</v>
      </c>
      <c r="G687">
        <v>1</v>
      </c>
      <c r="H687" t="s">
        <v>491</v>
      </c>
      <c r="I687" t="s">
        <v>133</v>
      </c>
      <c r="J687">
        <v>31</v>
      </c>
      <c r="K687">
        <v>24</v>
      </c>
      <c r="L687">
        <v>58</v>
      </c>
      <c r="M687">
        <v>2</v>
      </c>
      <c r="N687">
        <v>60</v>
      </c>
      <c r="O687" s="493">
        <v>45957.3905787037</v>
      </c>
      <c r="P687" s="493">
        <v>45957.4043055556</v>
      </c>
      <c r="Q687">
        <v>1</v>
      </c>
      <c r="R687">
        <v>0</v>
      </c>
      <c r="S687">
        <v>0</v>
      </c>
      <c r="T687">
        <v>6</v>
      </c>
      <c r="U687">
        <v>12</v>
      </c>
      <c r="V687">
        <v>11</v>
      </c>
      <c r="W687">
        <v>15</v>
      </c>
      <c r="X687">
        <v>11</v>
      </c>
      <c r="Y687">
        <v>20</v>
      </c>
      <c r="AB687">
        <v>15.764</v>
      </c>
      <c r="AD687" t="s">
        <v>704</v>
      </c>
      <c r="AE687">
        <v>1</v>
      </c>
      <c r="AF687" t="s">
        <v>702</v>
      </c>
    </row>
    <row r="688" spans="1:32">
      <c r="A688">
        <v>318297</v>
      </c>
      <c r="B688">
        <v>5170</v>
      </c>
      <c r="C688" t="s">
        <v>123</v>
      </c>
      <c r="D688">
        <v>5245</v>
      </c>
      <c r="E688">
        <v>4016634304</v>
      </c>
      <c r="F688" t="s">
        <v>703</v>
      </c>
      <c r="G688">
        <v>1</v>
      </c>
      <c r="H688" t="s">
        <v>491</v>
      </c>
      <c r="I688" t="s">
        <v>128</v>
      </c>
      <c r="J688">
        <v>30</v>
      </c>
      <c r="K688">
        <v>8</v>
      </c>
      <c r="L688">
        <v>58</v>
      </c>
      <c r="M688">
        <v>2</v>
      </c>
      <c r="N688">
        <v>58</v>
      </c>
      <c r="O688" s="493">
        <v>45957.3892708333</v>
      </c>
      <c r="P688" s="493">
        <v>45957.3987152778</v>
      </c>
      <c r="Q688">
        <v>1</v>
      </c>
      <c r="R688">
        <v>0</v>
      </c>
      <c r="S688">
        <v>0</v>
      </c>
      <c r="T688">
        <v>6</v>
      </c>
      <c r="U688">
        <v>13</v>
      </c>
      <c r="V688">
        <v>10</v>
      </c>
      <c r="W688">
        <v>31</v>
      </c>
      <c r="X688">
        <v>10</v>
      </c>
      <c r="Y688">
        <v>20</v>
      </c>
      <c r="AB688">
        <v>12.081</v>
      </c>
      <c r="AD688" t="s">
        <v>704</v>
      </c>
      <c r="AE688">
        <v>1</v>
      </c>
      <c r="AF688" t="s">
        <v>702</v>
      </c>
    </row>
    <row r="689" spans="1:32">
      <c r="A689">
        <v>318296</v>
      </c>
      <c r="B689">
        <v>5170</v>
      </c>
      <c r="C689" t="s">
        <v>123</v>
      </c>
      <c r="D689">
        <v>5245</v>
      </c>
      <c r="E689">
        <v>4016618452</v>
      </c>
      <c r="F689" t="s">
        <v>700</v>
      </c>
      <c r="G689">
        <v>1</v>
      </c>
      <c r="H689" t="s">
        <v>491</v>
      </c>
      <c r="I689" t="s">
        <v>133</v>
      </c>
      <c r="J689">
        <v>31</v>
      </c>
      <c r="K689">
        <v>40</v>
      </c>
      <c r="L689">
        <v>100</v>
      </c>
      <c r="M689">
        <v>2</v>
      </c>
      <c r="N689">
        <v>60</v>
      </c>
      <c r="O689" s="493">
        <v>45957.3304050926</v>
      </c>
      <c r="P689" s="493">
        <v>45957.348287037</v>
      </c>
      <c r="Q689">
        <v>0</v>
      </c>
      <c r="R689">
        <v>0</v>
      </c>
      <c r="S689">
        <v>0</v>
      </c>
      <c r="T689">
        <v>6</v>
      </c>
      <c r="U689">
        <v>14</v>
      </c>
      <c r="V689">
        <v>11</v>
      </c>
      <c r="W689">
        <v>117</v>
      </c>
      <c r="X689">
        <v>11</v>
      </c>
      <c r="Y689">
        <v>20</v>
      </c>
      <c r="AB689">
        <v>15.764</v>
      </c>
      <c r="AD689" t="s">
        <v>701</v>
      </c>
      <c r="AE689">
        <v>1</v>
      </c>
      <c r="AF689" t="s">
        <v>702</v>
      </c>
    </row>
    <row r="690" spans="1:32">
      <c r="A690">
        <v>318294</v>
      </c>
      <c r="B690">
        <v>5170</v>
      </c>
      <c r="C690" t="s">
        <v>123</v>
      </c>
      <c r="D690">
        <v>5245</v>
      </c>
      <c r="E690">
        <v>4016618451</v>
      </c>
      <c r="F690" t="s">
        <v>705</v>
      </c>
      <c r="G690">
        <v>1</v>
      </c>
      <c r="H690" t="s">
        <v>491</v>
      </c>
      <c r="I690" t="s">
        <v>133</v>
      </c>
      <c r="J690">
        <v>31</v>
      </c>
      <c r="K690">
        <v>87</v>
      </c>
      <c r="L690">
        <v>200</v>
      </c>
      <c r="M690">
        <v>2</v>
      </c>
      <c r="N690">
        <v>60</v>
      </c>
      <c r="O690" s="493">
        <v>45957.3494444444</v>
      </c>
      <c r="P690" s="493">
        <v>45957.3893981481</v>
      </c>
      <c r="Q690">
        <v>0</v>
      </c>
      <c r="R690">
        <v>0</v>
      </c>
      <c r="S690">
        <v>0</v>
      </c>
      <c r="T690">
        <v>6</v>
      </c>
      <c r="U690">
        <v>11</v>
      </c>
      <c r="V690">
        <v>10</v>
      </c>
      <c r="W690">
        <v>16</v>
      </c>
      <c r="X690">
        <v>11</v>
      </c>
      <c r="Y690">
        <v>20</v>
      </c>
      <c r="AB690">
        <v>15.764</v>
      </c>
      <c r="AD690" t="s">
        <v>706</v>
      </c>
      <c r="AE690">
        <v>1</v>
      </c>
      <c r="AF690" t="s">
        <v>702</v>
      </c>
    </row>
    <row r="691" spans="1:32">
      <c r="A691">
        <v>318295</v>
      </c>
      <c r="B691">
        <v>5170</v>
      </c>
      <c r="C691" t="s">
        <v>123</v>
      </c>
      <c r="D691">
        <v>5245</v>
      </c>
      <c r="E691">
        <v>4016618452</v>
      </c>
      <c r="F691" t="s">
        <v>700</v>
      </c>
      <c r="G691">
        <v>1</v>
      </c>
      <c r="H691" t="s">
        <v>491</v>
      </c>
      <c r="I691" t="s">
        <v>128</v>
      </c>
      <c r="J691">
        <v>30</v>
      </c>
      <c r="K691">
        <v>21</v>
      </c>
      <c r="L691">
        <v>100</v>
      </c>
      <c r="M691">
        <v>2</v>
      </c>
      <c r="N691">
        <v>58</v>
      </c>
      <c r="O691" s="493">
        <v>45957.3300925926</v>
      </c>
      <c r="P691" s="493">
        <v>45957.3466435185</v>
      </c>
      <c r="Q691">
        <v>0</v>
      </c>
      <c r="R691">
        <v>0</v>
      </c>
      <c r="S691">
        <v>0</v>
      </c>
      <c r="T691">
        <v>6</v>
      </c>
      <c r="U691">
        <v>12</v>
      </c>
      <c r="V691">
        <v>10</v>
      </c>
      <c r="W691">
        <v>46</v>
      </c>
      <c r="X691">
        <v>10</v>
      </c>
      <c r="Y691">
        <v>20</v>
      </c>
      <c r="AB691">
        <v>12.081</v>
      </c>
      <c r="AD691" t="s">
        <v>701</v>
      </c>
      <c r="AE691">
        <v>1</v>
      </c>
      <c r="AF691" t="s">
        <v>702</v>
      </c>
    </row>
    <row r="692" spans="1:32">
      <c r="A692">
        <v>318293</v>
      </c>
      <c r="B692">
        <v>5170</v>
      </c>
      <c r="C692" t="s">
        <v>123</v>
      </c>
      <c r="D692">
        <v>5245</v>
      </c>
      <c r="E692">
        <v>4016618451</v>
      </c>
      <c r="F692" t="s">
        <v>705</v>
      </c>
      <c r="G692">
        <v>1</v>
      </c>
      <c r="H692" t="s">
        <v>491</v>
      </c>
      <c r="I692" t="s">
        <v>128</v>
      </c>
      <c r="J692">
        <v>30</v>
      </c>
      <c r="K692">
        <v>37</v>
      </c>
      <c r="L692">
        <v>200</v>
      </c>
      <c r="M692">
        <v>2</v>
      </c>
      <c r="N692">
        <v>58</v>
      </c>
      <c r="O692" s="493">
        <v>45957.3484027778</v>
      </c>
      <c r="P692" s="493">
        <v>45957.3865972222</v>
      </c>
      <c r="Q692">
        <v>0</v>
      </c>
      <c r="R692">
        <v>0</v>
      </c>
      <c r="S692">
        <v>0</v>
      </c>
      <c r="T692">
        <v>6</v>
      </c>
      <c r="U692">
        <v>14</v>
      </c>
      <c r="V692">
        <v>10</v>
      </c>
      <c r="W692">
        <v>139</v>
      </c>
      <c r="X692">
        <v>10</v>
      </c>
      <c r="Y692">
        <v>20</v>
      </c>
      <c r="AB692">
        <v>12.081</v>
      </c>
      <c r="AD692" t="s">
        <v>706</v>
      </c>
      <c r="AE692">
        <v>1</v>
      </c>
      <c r="AF692" t="s">
        <v>702</v>
      </c>
    </row>
    <row r="693" spans="1:32">
      <c r="A693">
        <v>318309</v>
      </c>
      <c r="B693">
        <v>5170</v>
      </c>
      <c r="C693" t="s">
        <v>123</v>
      </c>
      <c r="D693">
        <v>5246</v>
      </c>
      <c r="E693">
        <v>4016634304</v>
      </c>
      <c r="F693" t="s">
        <v>703</v>
      </c>
      <c r="G693">
        <v>1</v>
      </c>
      <c r="H693" t="s">
        <v>494</v>
      </c>
      <c r="I693" t="s">
        <v>141</v>
      </c>
      <c r="J693">
        <v>32</v>
      </c>
      <c r="K693">
        <v>29</v>
      </c>
      <c r="L693">
        <v>58</v>
      </c>
      <c r="M693">
        <v>2</v>
      </c>
      <c r="N693">
        <v>10</v>
      </c>
      <c r="O693" s="493">
        <v>45957.5108564815</v>
      </c>
      <c r="P693" s="493">
        <v>45957.5249421296</v>
      </c>
      <c r="Q693">
        <v>1</v>
      </c>
      <c r="R693">
        <v>0</v>
      </c>
      <c r="S693">
        <v>0</v>
      </c>
      <c r="T693">
        <v>6</v>
      </c>
      <c r="U693">
        <v>29</v>
      </c>
      <c r="V693">
        <v>14</v>
      </c>
      <c r="W693">
        <v>227</v>
      </c>
      <c r="X693">
        <v>15</v>
      </c>
      <c r="Y693">
        <v>6</v>
      </c>
      <c r="AB693">
        <v>19.921</v>
      </c>
      <c r="AD693" t="s">
        <v>704</v>
      </c>
      <c r="AE693">
        <v>1</v>
      </c>
      <c r="AF693" t="s">
        <v>702</v>
      </c>
    </row>
    <row r="694" spans="1:32">
      <c r="A694">
        <v>318308</v>
      </c>
      <c r="B694">
        <v>5170</v>
      </c>
      <c r="C694" t="s">
        <v>123</v>
      </c>
      <c r="D694">
        <v>5246</v>
      </c>
      <c r="E694">
        <v>4016634304</v>
      </c>
      <c r="F694" t="s">
        <v>703</v>
      </c>
      <c r="G694">
        <v>1</v>
      </c>
      <c r="H694" t="s">
        <v>494</v>
      </c>
      <c r="I694" t="s">
        <v>133</v>
      </c>
      <c r="J694">
        <v>31</v>
      </c>
      <c r="K694">
        <v>29</v>
      </c>
      <c r="L694">
        <v>58</v>
      </c>
      <c r="M694">
        <v>2</v>
      </c>
      <c r="N694">
        <v>88</v>
      </c>
      <c r="O694" s="493">
        <v>45957.5039814815</v>
      </c>
      <c r="P694" s="493">
        <v>45957.5181365741</v>
      </c>
      <c r="Q694">
        <v>1</v>
      </c>
      <c r="R694">
        <v>0</v>
      </c>
      <c r="S694">
        <v>0</v>
      </c>
      <c r="T694">
        <v>6</v>
      </c>
      <c r="U694">
        <v>20</v>
      </c>
      <c r="V694">
        <v>17</v>
      </c>
      <c r="W694">
        <v>47</v>
      </c>
      <c r="X694">
        <v>20</v>
      </c>
      <c r="Y694">
        <v>20</v>
      </c>
      <c r="AB694">
        <v>16.115</v>
      </c>
      <c r="AD694" t="s">
        <v>704</v>
      </c>
      <c r="AE694">
        <v>1</v>
      </c>
      <c r="AF694" t="s">
        <v>702</v>
      </c>
    </row>
    <row r="695" spans="1:32">
      <c r="A695">
        <v>318307</v>
      </c>
      <c r="B695">
        <v>5170</v>
      </c>
      <c r="C695" t="s">
        <v>123</v>
      </c>
      <c r="D695">
        <v>5246</v>
      </c>
      <c r="E695">
        <v>4016634304</v>
      </c>
      <c r="F695" t="s">
        <v>703</v>
      </c>
      <c r="G695">
        <v>1</v>
      </c>
      <c r="H695" t="s">
        <v>494</v>
      </c>
      <c r="I695" t="s">
        <v>128</v>
      </c>
      <c r="J695">
        <v>30</v>
      </c>
      <c r="K695">
        <v>29</v>
      </c>
      <c r="L695">
        <v>58</v>
      </c>
      <c r="M695">
        <v>2</v>
      </c>
      <c r="N695">
        <v>92</v>
      </c>
      <c r="O695" s="493">
        <v>45957.4996759259</v>
      </c>
      <c r="P695" s="493">
        <v>45957.5168981481</v>
      </c>
      <c r="Q695">
        <v>1</v>
      </c>
      <c r="R695">
        <v>0</v>
      </c>
      <c r="S695">
        <v>0</v>
      </c>
      <c r="T695">
        <v>6</v>
      </c>
      <c r="U695">
        <v>20</v>
      </c>
      <c r="V695">
        <v>18</v>
      </c>
      <c r="W695">
        <v>38</v>
      </c>
      <c r="X695">
        <v>19</v>
      </c>
      <c r="Y695">
        <v>20</v>
      </c>
      <c r="AB695">
        <v>17.339</v>
      </c>
      <c r="AD695" t="s">
        <v>704</v>
      </c>
      <c r="AE695">
        <v>1</v>
      </c>
      <c r="AF695" t="s">
        <v>702</v>
      </c>
    </row>
    <row r="696" spans="1:32">
      <c r="A696">
        <v>318306</v>
      </c>
      <c r="B696">
        <v>5170</v>
      </c>
      <c r="C696" t="s">
        <v>123</v>
      </c>
      <c r="D696">
        <v>5246</v>
      </c>
      <c r="E696">
        <v>4016618452</v>
      </c>
      <c r="F696" t="s">
        <v>700</v>
      </c>
      <c r="G696">
        <v>1</v>
      </c>
      <c r="H696" t="s">
        <v>494</v>
      </c>
      <c r="I696" t="s">
        <v>141</v>
      </c>
      <c r="J696">
        <v>32</v>
      </c>
      <c r="K696">
        <v>50</v>
      </c>
      <c r="L696">
        <v>100</v>
      </c>
      <c r="M696">
        <v>2</v>
      </c>
      <c r="N696">
        <v>10</v>
      </c>
      <c r="O696" s="493">
        <v>45957.4200694444</v>
      </c>
      <c r="P696" s="493">
        <v>45957.4521875</v>
      </c>
      <c r="Q696">
        <v>0</v>
      </c>
      <c r="R696">
        <v>0</v>
      </c>
      <c r="S696">
        <v>0</v>
      </c>
      <c r="T696">
        <v>6</v>
      </c>
      <c r="U696">
        <v>18</v>
      </c>
      <c r="V696">
        <v>14</v>
      </c>
      <c r="W696">
        <v>98</v>
      </c>
      <c r="X696">
        <v>14</v>
      </c>
      <c r="Y696">
        <v>17</v>
      </c>
      <c r="AB696">
        <v>19.921</v>
      </c>
      <c r="AD696" t="s">
        <v>701</v>
      </c>
      <c r="AE696">
        <v>1</v>
      </c>
      <c r="AF696" t="s">
        <v>702</v>
      </c>
    </row>
    <row r="697" spans="1:32">
      <c r="A697">
        <v>318305</v>
      </c>
      <c r="B697">
        <v>5170</v>
      </c>
      <c r="C697" t="s">
        <v>123</v>
      </c>
      <c r="D697">
        <v>5246</v>
      </c>
      <c r="E697">
        <v>4016618452</v>
      </c>
      <c r="F697" t="s">
        <v>700</v>
      </c>
      <c r="G697">
        <v>1</v>
      </c>
      <c r="H697" t="s">
        <v>494</v>
      </c>
      <c r="I697" t="s">
        <v>133</v>
      </c>
      <c r="J697">
        <v>31</v>
      </c>
      <c r="K697">
        <v>50</v>
      </c>
      <c r="L697">
        <v>100</v>
      </c>
      <c r="M697">
        <v>2</v>
      </c>
      <c r="N697">
        <v>88</v>
      </c>
      <c r="O697" s="493">
        <v>45957.4164467593</v>
      </c>
      <c r="P697" s="493">
        <v>45957.4508449074</v>
      </c>
      <c r="Q697">
        <v>0</v>
      </c>
      <c r="R697">
        <v>0</v>
      </c>
      <c r="S697">
        <v>0</v>
      </c>
      <c r="T697">
        <v>6</v>
      </c>
      <c r="U697">
        <v>20</v>
      </c>
      <c r="V697">
        <v>17</v>
      </c>
      <c r="W697">
        <v>53</v>
      </c>
      <c r="X697">
        <v>20</v>
      </c>
      <c r="Y697">
        <v>20</v>
      </c>
      <c r="AB697">
        <v>16.115</v>
      </c>
      <c r="AD697" t="s">
        <v>701</v>
      </c>
      <c r="AE697">
        <v>1</v>
      </c>
      <c r="AF697" t="s">
        <v>702</v>
      </c>
    </row>
    <row r="698" spans="1:32">
      <c r="A698">
        <v>318312</v>
      </c>
      <c r="B698">
        <v>5170</v>
      </c>
      <c r="C698" t="s">
        <v>123</v>
      </c>
      <c r="D698">
        <v>5246</v>
      </c>
      <c r="E698">
        <v>7000277904</v>
      </c>
      <c r="F698" t="s">
        <v>700</v>
      </c>
      <c r="G698">
        <v>1</v>
      </c>
      <c r="H698" t="s">
        <v>494</v>
      </c>
      <c r="I698" t="s">
        <v>141</v>
      </c>
      <c r="J698">
        <v>32</v>
      </c>
      <c r="K698">
        <v>3</v>
      </c>
      <c r="L698">
        <v>6</v>
      </c>
      <c r="M698">
        <v>2</v>
      </c>
      <c r="N698">
        <v>10</v>
      </c>
      <c r="O698" s="493">
        <v>45957.413900463</v>
      </c>
      <c r="P698" s="493">
        <v>45957.4178240741</v>
      </c>
      <c r="Q698">
        <v>0</v>
      </c>
      <c r="R698">
        <v>0</v>
      </c>
      <c r="S698">
        <v>0</v>
      </c>
      <c r="T698">
        <v>6</v>
      </c>
      <c r="U698">
        <v>26</v>
      </c>
      <c r="V698">
        <v>14</v>
      </c>
      <c r="W698">
        <v>49</v>
      </c>
      <c r="X698">
        <v>15</v>
      </c>
      <c r="Y698">
        <v>17</v>
      </c>
      <c r="AB698">
        <v>19.921</v>
      </c>
      <c r="AD698" t="s">
        <v>701</v>
      </c>
      <c r="AE698">
        <v>1</v>
      </c>
      <c r="AF698" t="s">
        <v>702</v>
      </c>
    </row>
    <row r="699" spans="1:32">
      <c r="A699">
        <v>318303</v>
      </c>
      <c r="B699">
        <v>5170</v>
      </c>
      <c r="C699" t="s">
        <v>123</v>
      </c>
      <c r="D699">
        <v>5246</v>
      </c>
      <c r="E699">
        <v>4016618451</v>
      </c>
      <c r="F699" t="s">
        <v>705</v>
      </c>
      <c r="G699">
        <v>1</v>
      </c>
      <c r="H699" t="s">
        <v>494</v>
      </c>
      <c r="I699" t="s">
        <v>141</v>
      </c>
      <c r="J699">
        <v>32</v>
      </c>
      <c r="K699">
        <v>100</v>
      </c>
      <c r="L699">
        <v>200</v>
      </c>
      <c r="M699">
        <v>2</v>
      </c>
      <c r="N699">
        <v>10</v>
      </c>
      <c r="O699" s="493">
        <v>45957.4553125</v>
      </c>
      <c r="P699" s="493">
        <v>45957.5086921296</v>
      </c>
      <c r="Q699">
        <v>0</v>
      </c>
      <c r="R699">
        <v>0</v>
      </c>
      <c r="S699">
        <v>0</v>
      </c>
      <c r="T699">
        <v>6</v>
      </c>
      <c r="U699">
        <v>27</v>
      </c>
      <c r="V699">
        <v>14</v>
      </c>
      <c r="W699">
        <v>468</v>
      </c>
      <c r="X699">
        <v>15</v>
      </c>
      <c r="Y699">
        <v>17</v>
      </c>
      <c r="AB699">
        <v>19.921</v>
      </c>
      <c r="AD699" t="s">
        <v>706</v>
      </c>
      <c r="AE699">
        <v>1</v>
      </c>
      <c r="AF699" t="s">
        <v>702</v>
      </c>
    </row>
    <row r="700" spans="1:32">
      <c r="A700">
        <v>318302</v>
      </c>
      <c r="B700">
        <v>5170</v>
      </c>
      <c r="C700" t="s">
        <v>123</v>
      </c>
      <c r="D700">
        <v>5246</v>
      </c>
      <c r="E700">
        <v>4016618451</v>
      </c>
      <c r="F700" t="s">
        <v>705</v>
      </c>
      <c r="G700">
        <v>1</v>
      </c>
      <c r="H700" t="s">
        <v>494</v>
      </c>
      <c r="I700" t="s">
        <v>133</v>
      </c>
      <c r="J700">
        <v>31</v>
      </c>
      <c r="K700">
        <v>100</v>
      </c>
      <c r="L700">
        <v>200</v>
      </c>
      <c r="M700">
        <v>2</v>
      </c>
      <c r="N700">
        <v>88</v>
      </c>
      <c r="O700" s="493">
        <v>45957.4544444444</v>
      </c>
      <c r="P700" s="493">
        <v>45957.5009259259</v>
      </c>
      <c r="Q700">
        <v>0</v>
      </c>
      <c r="R700">
        <v>0</v>
      </c>
      <c r="S700">
        <v>0</v>
      </c>
      <c r="T700">
        <v>6</v>
      </c>
      <c r="U700">
        <v>22</v>
      </c>
      <c r="V700">
        <v>17</v>
      </c>
      <c r="W700">
        <v>118</v>
      </c>
      <c r="X700">
        <v>20</v>
      </c>
      <c r="Y700">
        <v>20</v>
      </c>
      <c r="AB700">
        <v>16.115</v>
      </c>
      <c r="AD700" t="s">
        <v>706</v>
      </c>
      <c r="AE700">
        <v>1</v>
      </c>
      <c r="AF700" t="s">
        <v>702</v>
      </c>
    </row>
    <row r="701" spans="1:32">
      <c r="A701">
        <v>318301</v>
      </c>
      <c r="B701">
        <v>5170</v>
      </c>
      <c r="C701" t="s">
        <v>123</v>
      </c>
      <c r="D701">
        <v>5246</v>
      </c>
      <c r="E701">
        <v>4016618451</v>
      </c>
      <c r="F701" t="s">
        <v>705</v>
      </c>
      <c r="G701">
        <v>1</v>
      </c>
      <c r="H701" t="s">
        <v>494</v>
      </c>
      <c r="I701" t="s">
        <v>128</v>
      </c>
      <c r="J701">
        <v>30</v>
      </c>
      <c r="K701">
        <v>100</v>
      </c>
      <c r="L701">
        <v>200</v>
      </c>
      <c r="M701">
        <v>2</v>
      </c>
      <c r="N701">
        <v>92</v>
      </c>
      <c r="O701" s="493">
        <v>45957.4530439815</v>
      </c>
      <c r="P701" s="493">
        <v>45957.4987847222</v>
      </c>
      <c r="Q701">
        <v>0</v>
      </c>
      <c r="R701">
        <v>0</v>
      </c>
      <c r="S701">
        <v>0</v>
      </c>
      <c r="T701">
        <v>6</v>
      </c>
      <c r="U701">
        <v>19</v>
      </c>
      <c r="V701">
        <v>16</v>
      </c>
      <c r="W701">
        <v>38</v>
      </c>
      <c r="X701">
        <v>18</v>
      </c>
      <c r="Y701">
        <v>21</v>
      </c>
      <c r="AB701">
        <v>17.339</v>
      </c>
      <c r="AD701" t="s">
        <v>706</v>
      </c>
      <c r="AE701">
        <v>1</v>
      </c>
      <c r="AF701" t="s">
        <v>702</v>
      </c>
    </row>
    <row r="702" spans="1:32">
      <c r="A702">
        <v>318310</v>
      </c>
      <c r="B702">
        <v>5170</v>
      </c>
      <c r="C702" t="s">
        <v>123</v>
      </c>
      <c r="D702">
        <v>5246</v>
      </c>
      <c r="E702">
        <v>7000277904</v>
      </c>
      <c r="F702" t="s">
        <v>700</v>
      </c>
      <c r="G702">
        <v>1</v>
      </c>
      <c r="H702" t="s">
        <v>494</v>
      </c>
      <c r="I702" t="s">
        <v>128</v>
      </c>
      <c r="J702">
        <v>30</v>
      </c>
      <c r="K702">
        <v>3</v>
      </c>
      <c r="L702">
        <v>6</v>
      </c>
      <c r="M702">
        <v>2</v>
      </c>
      <c r="N702">
        <v>92</v>
      </c>
      <c r="O702" s="493">
        <v>45957.4100462963</v>
      </c>
      <c r="P702" s="493">
        <v>45957.4138888889</v>
      </c>
      <c r="Q702">
        <v>0</v>
      </c>
      <c r="R702">
        <v>0</v>
      </c>
      <c r="S702">
        <v>0</v>
      </c>
      <c r="T702">
        <v>6</v>
      </c>
      <c r="U702">
        <v>55</v>
      </c>
      <c r="V702">
        <v>20</v>
      </c>
      <c r="W702">
        <v>122</v>
      </c>
      <c r="X702">
        <v>23</v>
      </c>
      <c r="Y702">
        <v>21</v>
      </c>
      <c r="AB702">
        <v>17.339</v>
      </c>
      <c r="AD702" t="s">
        <v>701</v>
      </c>
      <c r="AE702">
        <v>1</v>
      </c>
      <c r="AF702" t="s">
        <v>702</v>
      </c>
    </row>
    <row r="703" spans="1:32">
      <c r="A703">
        <v>318311</v>
      </c>
      <c r="B703">
        <v>5170</v>
      </c>
      <c r="C703" t="s">
        <v>123</v>
      </c>
      <c r="D703">
        <v>5246</v>
      </c>
      <c r="E703">
        <v>7000277904</v>
      </c>
      <c r="F703" t="s">
        <v>700</v>
      </c>
      <c r="G703">
        <v>1</v>
      </c>
      <c r="H703" t="s">
        <v>494</v>
      </c>
      <c r="I703" t="s">
        <v>133</v>
      </c>
      <c r="J703">
        <v>31</v>
      </c>
      <c r="K703">
        <v>3</v>
      </c>
      <c r="L703">
        <v>6</v>
      </c>
      <c r="M703">
        <v>2</v>
      </c>
      <c r="N703">
        <v>88</v>
      </c>
      <c r="O703" s="493">
        <v>45957.4121180556</v>
      </c>
      <c r="P703" s="493">
        <v>45957.4142708333</v>
      </c>
      <c r="Q703">
        <v>0</v>
      </c>
      <c r="R703">
        <v>0</v>
      </c>
      <c r="S703">
        <v>0</v>
      </c>
      <c r="T703">
        <v>6</v>
      </c>
      <c r="U703">
        <v>68</v>
      </c>
      <c r="V703">
        <v>17</v>
      </c>
      <c r="W703">
        <v>166</v>
      </c>
      <c r="X703">
        <v>20</v>
      </c>
      <c r="Y703">
        <v>20</v>
      </c>
      <c r="AB703">
        <v>16.115</v>
      </c>
      <c r="AD703" t="s">
        <v>701</v>
      </c>
      <c r="AE703">
        <v>1</v>
      </c>
      <c r="AF703" t="s">
        <v>702</v>
      </c>
    </row>
    <row r="704" spans="1:32">
      <c r="A704">
        <v>318304</v>
      </c>
      <c r="B704">
        <v>5170</v>
      </c>
      <c r="C704" t="s">
        <v>123</v>
      </c>
      <c r="D704">
        <v>5246</v>
      </c>
      <c r="E704">
        <v>4016618452</v>
      </c>
      <c r="F704" t="s">
        <v>700</v>
      </c>
      <c r="G704">
        <v>1</v>
      </c>
      <c r="H704" t="s">
        <v>494</v>
      </c>
      <c r="I704" t="s">
        <v>128</v>
      </c>
      <c r="J704">
        <v>30</v>
      </c>
      <c r="K704">
        <v>50</v>
      </c>
      <c r="L704">
        <v>100</v>
      </c>
      <c r="M704">
        <v>2</v>
      </c>
      <c r="N704">
        <v>92</v>
      </c>
      <c r="O704" s="493">
        <v>45957.4156018519</v>
      </c>
      <c r="P704" s="493">
        <v>45957.4494212963</v>
      </c>
      <c r="Q704">
        <v>0</v>
      </c>
      <c r="R704">
        <v>0</v>
      </c>
      <c r="S704">
        <v>0</v>
      </c>
      <c r="T704">
        <v>6</v>
      </c>
      <c r="U704">
        <v>19</v>
      </c>
      <c r="V704">
        <v>18</v>
      </c>
      <c r="W704">
        <v>44</v>
      </c>
      <c r="X704">
        <v>19</v>
      </c>
      <c r="Y704">
        <v>21</v>
      </c>
      <c r="AB704">
        <v>17.339</v>
      </c>
      <c r="AD704" t="s">
        <v>701</v>
      </c>
      <c r="AE704">
        <v>1</v>
      </c>
      <c r="AF704" t="s">
        <v>702</v>
      </c>
    </row>
    <row r="705" spans="1:32">
      <c r="A705">
        <v>315672</v>
      </c>
      <c r="B705">
        <v>5170</v>
      </c>
      <c r="C705" t="s">
        <v>153</v>
      </c>
      <c r="D705">
        <v>1439</v>
      </c>
      <c r="E705">
        <v>4016541740</v>
      </c>
      <c r="F705" t="s">
        <v>707</v>
      </c>
      <c r="G705">
        <v>1</v>
      </c>
      <c r="H705" t="s">
        <v>491</v>
      </c>
      <c r="I705" t="s">
        <v>168</v>
      </c>
      <c r="J705">
        <v>30</v>
      </c>
      <c r="K705">
        <v>80</v>
      </c>
      <c r="L705">
        <v>160</v>
      </c>
      <c r="M705">
        <v>2</v>
      </c>
      <c r="N705">
        <v>298</v>
      </c>
      <c r="O705" s="493">
        <v>45930.5989351852</v>
      </c>
      <c r="P705" s="493">
        <v>45930.6472685185</v>
      </c>
      <c r="Q705">
        <v>1</v>
      </c>
      <c r="R705">
        <v>0</v>
      </c>
      <c r="S705">
        <v>0</v>
      </c>
      <c r="T705">
        <v>6</v>
      </c>
      <c r="U705">
        <v>44</v>
      </c>
      <c r="V705">
        <v>33</v>
      </c>
      <c r="W705">
        <v>376</v>
      </c>
      <c r="X705">
        <v>37</v>
      </c>
      <c r="Y705">
        <v>45</v>
      </c>
      <c r="AB705">
        <v>48.965</v>
      </c>
      <c r="AD705" t="s">
        <v>707</v>
      </c>
      <c r="AE705">
        <v>1</v>
      </c>
      <c r="AF705" t="s">
        <v>708</v>
      </c>
    </row>
    <row r="706" spans="1:32">
      <c r="A706">
        <v>315673</v>
      </c>
      <c r="B706">
        <v>5170</v>
      </c>
      <c r="C706" t="s">
        <v>153</v>
      </c>
      <c r="D706">
        <v>1439</v>
      </c>
      <c r="E706">
        <v>4016541740</v>
      </c>
      <c r="F706" t="s">
        <v>707</v>
      </c>
      <c r="G706">
        <v>1</v>
      </c>
      <c r="H706" t="s">
        <v>491</v>
      </c>
      <c r="I706" t="s">
        <v>171</v>
      </c>
      <c r="J706">
        <v>31</v>
      </c>
      <c r="K706">
        <v>80</v>
      </c>
      <c r="L706">
        <v>160</v>
      </c>
      <c r="M706">
        <v>2</v>
      </c>
      <c r="N706">
        <v>254</v>
      </c>
      <c r="O706" s="493">
        <v>45930.6059837963</v>
      </c>
      <c r="P706" s="493">
        <v>45930.6557638889</v>
      </c>
      <c r="Q706">
        <v>1</v>
      </c>
      <c r="R706">
        <v>0</v>
      </c>
      <c r="S706">
        <v>0</v>
      </c>
      <c r="T706">
        <v>6</v>
      </c>
      <c r="U706">
        <v>52</v>
      </c>
      <c r="V706">
        <v>40</v>
      </c>
      <c r="W706">
        <v>241</v>
      </c>
      <c r="X706">
        <v>43</v>
      </c>
      <c r="Y706">
        <v>49</v>
      </c>
      <c r="AB706">
        <v>38.697</v>
      </c>
      <c r="AD706" t="s">
        <v>707</v>
      </c>
      <c r="AE706">
        <v>1</v>
      </c>
      <c r="AF706" t="s">
        <v>708</v>
      </c>
    </row>
    <row r="707" spans="1:32">
      <c r="A707">
        <v>315674</v>
      </c>
      <c r="B707">
        <v>5170</v>
      </c>
      <c r="C707" t="s">
        <v>153</v>
      </c>
      <c r="D707">
        <v>1439</v>
      </c>
      <c r="E707">
        <v>4016541740</v>
      </c>
      <c r="F707" t="s">
        <v>707</v>
      </c>
      <c r="G707">
        <v>1</v>
      </c>
      <c r="H707" t="s">
        <v>491</v>
      </c>
      <c r="I707" t="s">
        <v>173</v>
      </c>
      <c r="J707">
        <v>32</v>
      </c>
      <c r="K707">
        <v>80</v>
      </c>
      <c r="L707">
        <v>160</v>
      </c>
      <c r="M707">
        <v>2</v>
      </c>
      <c r="N707">
        <v>34</v>
      </c>
      <c r="O707" s="493">
        <v>45930.6071759259</v>
      </c>
      <c r="P707" s="493">
        <v>45930.6562847222</v>
      </c>
      <c r="Q707">
        <v>1</v>
      </c>
      <c r="R707">
        <v>0</v>
      </c>
      <c r="S707">
        <v>0</v>
      </c>
      <c r="T707">
        <v>6</v>
      </c>
      <c r="U707">
        <v>26</v>
      </c>
      <c r="V707">
        <v>21</v>
      </c>
      <c r="W707">
        <v>91</v>
      </c>
      <c r="X707">
        <v>24</v>
      </c>
      <c r="Y707">
        <v>24</v>
      </c>
      <c r="AB707">
        <v>71.3</v>
      </c>
      <c r="AD707" t="s">
        <v>707</v>
      </c>
      <c r="AE707">
        <v>1</v>
      </c>
      <c r="AF707" t="s">
        <v>708</v>
      </c>
    </row>
    <row r="708" spans="1:32">
      <c r="A708">
        <v>315786</v>
      </c>
      <c r="B708">
        <v>5170</v>
      </c>
      <c r="C708" t="s">
        <v>153</v>
      </c>
      <c r="D708">
        <v>1440</v>
      </c>
      <c r="E708">
        <v>4016541740</v>
      </c>
      <c r="F708" t="s">
        <v>707</v>
      </c>
      <c r="G708">
        <v>1</v>
      </c>
      <c r="H708" t="s">
        <v>494</v>
      </c>
      <c r="I708" t="s">
        <v>171</v>
      </c>
      <c r="J708">
        <v>31</v>
      </c>
      <c r="K708">
        <v>80</v>
      </c>
      <c r="L708">
        <v>160</v>
      </c>
      <c r="M708">
        <v>2</v>
      </c>
      <c r="N708">
        <v>264</v>
      </c>
      <c r="O708" s="493">
        <v>45931.855474537</v>
      </c>
      <c r="P708" s="493">
        <v>45931.9165393518</v>
      </c>
      <c r="Q708">
        <v>1</v>
      </c>
      <c r="R708">
        <v>0</v>
      </c>
      <c r="S708">
        <v>0</v>
      </c>
      <c r="T708">
        <v>6</v>
      </c>
      <c r="U708">
        <v>55</v>
      </c>
      <c r="V708">
        <v>46</v>
      </c>
      <c r="W708">
        <v>79</v>
      </c>
      <c r="X708">
        <v>54</v>
      </c>
      <c r="Y708">
        <v>53</v>
      </c>
      <c r="AB708">
        <v>42.325</v>
      </c>
      <c r="AD708" t="s">
        <v>707</v>
      </c>
      <c r="AE708">
        <v>1</v>
      </c>
      <c r="AF708" t="s">
        <v>708</v>
      </c>
    </row>
    <row r="709" spans="1:32">
      <c r="A709">
        <v>315787</v>
      </c>
      <c r="B709">
        <v>5170</v>
      </c>
      <c r="C709" t="s">
        <v>153</v>
      </c>
      <c r="D709">
        <v>1440</v>
      </c>
      <c r="E709">
        <v>4016541740</v>
      </c>
      <c r="F709" t="s">
        <v>707</v>
      </c>
      <c r="G709">
        <v>1</v>
      </c>
      <c r="H709" t="s">
        <v>494</v>
      </c>
      <c r="I709" t="s">
        <v>173</v>
      </c>
      <c r="J709">
        <v>32</v>
      </c>
      <c r="K709">
        <v>80</v>
      </c>
      <c r="L709">
        <v>160</v>
      </c>
      <c r="M709">
        <v>2</v>
      </c>
      <c r="N709">
        <v>38</v>
      </c>
      <c r="O709" s="493">
        <v>45931.8577777778</v>
      </c>
      <c r="P709" s="493">
        <v>45931.9352199074</v>
      </c>
      <c r="Q709">
        <v>1</v>
      </c>
      <c r="R709">
        <v>0</v>
      </c>
      <c r="S709">
        <v>0</v>
      </c>
      <c r="T709">
        <v>6</v>
      </c>
      <c r="U709">
        <v>76</v>
      </c>
      <c r="V709">
        <v>24</v>
      </c>
      <c r="W709">
        <v>504</v>
      </c>
      <c r="X709">
        <v>58</v>
      </c>
      <c r="Y709">
        <v>51</v>
      </c>
      <c r="AB709">
        <v>82.323</v>
      </c>
      <c r="AD709" t="s">
        <v>707</v>
      </c>
      <c r="AE709">
        <v>1</v>
      </c>
      <c r="AF709" t="s">
        <v>708</v>
      </c>
    </row>
    <row r="710" spans="1:32">
      <c r="A710">
        <v>315785</v>
      </c>
      <c r="B710">
        <v>5170</v>
      </c>
      <c r="C710" t="s">
        <v>153</v>
      </c>
      <c r="D710">
        <v>1440</v>
      </c>
      <c r="E710">
        <v>4016541740</v>
      </c>
      <c r="F710" t="s">
        <v>707</v>
      </c>
      <c r="G710">
        <v>1</v>
      </c>
      <c r="H710" t="s">
        <v>494</v>
      </c>
      <c r="I710" t="s">
        <v>168</v>
      </c>
      <c r="J710">
        <v>30</v>
      </c>
      <c r="K710">
        <v>80</v>
      </c>
      <c r="L710">
        <v>160</v>
      </c>
      <c r="M710">
        <v>2</v>
      </c>
      <c r="N710">
        <v>330</v>
      </c>
      <c r="O710" s="493">
        <v>45931.8545717593</v>
      </c>
      <c r="P710" s="493">
        <v>45931.9136574074</v>
      </c>
      <c r="Q710">
        <v>1</v>
      </c>
      <c r="R710">
        <v>0</v>
      </c>
      <c r="S710">
        <v>0</v>
      </c>
      <c r="T710">
        <v>6</v>
      </c>
      <c r="U710">
        <v>44</v>
      </c>
      <c r="V710">
        <v>36</v>
      </c>
      <c r="W710">
        <v>144</v>
      </c>
      <c r="X710">
        <v>41.5</v>
      </c>
      <c r="Y710">
        <v>42</v>
      </c>
      <c r="AB710">
        <v>47.777</v>
      </c>
      <c r="AD710" t="s">
        <v>707</v>
      </c>
      <c r="AE710">
        <v>1</v>
      </c>
      <c r="AF710" t="s">
        <v>708</v>
      </c>
    </row>
    <row r="711" spans="1:32">
      <c r="A711">
        <v>315788</v>
      </c>
      <c r="B711">
        <v>5170</v>
      </c>
      <c r="C711" t="s">
        <v>153</v>
      </c>
      <c r="D711">
        <v>1441</v>
      </c>
      <c r="E711">
        <v>4016572838</v>
      </c>
      <c r="F711" t="s">
        <v>709</v>
      </c>
      <c r="G711">
        <v>1</v>
      </c>
      <c r="H711" t="s">
        <v>491</v>
      </c>
      <c r="I711" t="s">
        <v>168</v>
      </c>
      <c r="J711">
        <v>30</v>
      </c>
      <c r="K711">
        <v>89</v>
      </c>
      <c r="L711">
        <v>800</v>
      </c>
      <c r="M711">
        <v>2</v>
      </c>
      <c r="N711">
        <v>194</v>
      </c>
      <c r="O711" s="493">
        <v>45931.8035648148</v>
      </c>
      <c r="P711" s="493">
        <v>45931.8434259259</v>
      </c>
      <c r="Q711">
        <v>1</v>
      </c>
      <c r="R711">
        <v>0</v>
      </c>
      <c r="S711">
        <v>2</v>
      </c>
      <c r="T711">
        <v>6</v>
      </c>
      <c r="U711">
        <v>28</v>
      </c>
      <c r="V711">
        <v>21</v>
      </c>
      <c r="W711">
        <v>297</v>
      </c>
      <c r="X711">
        <v>24</v>
      </c>
      <c r="Z711">
        <v>24</v>
      </c>
      <c r="AB711">
        <v>41.219</v>
      </c>
      <c r="AD711" t="s">
        <v>710</v>
      </c>
      <c r="AE711">
        <v>1</v>
      </c>
      <c r="AF711" t="s">
        <v>711</v>
      </c>
    </row>
    <row r="712" spans="1:32">
      <c r="A712">
        <v>315789</v>
      </c>
      <c r="B712">
        <v>5170</v>
      </c>
      <c r="C712" t="s">
        <v>153</v>
      </c>
      <c r="D712">
        <v>1441</v>
      </c>
      <c r="E712">
        <v>4016572838</v>
      </c>
      <c r="F712" t="s">
        <v>709</v>
      </c>
      <c r="G712">
        <v>1</v>
      </c>
      <c r="H712" t="s">
        <v>491</v>
      </c>
      <c r="I712" t="s">
        <v>171</v>
      </c>
      <c r="J712">
        <v>31</v>
      </c>
      <c r="K712">
        <v>92</v>
      </c>
      <c r="L712">
        <v>800</v>
      </c>
      <c r="M712">
        <v>2</v>
      </c>
      <c r="N712">
        <v>138</v>
      </c>
      <c r="O712" s="493">
        <v>45931.8039814815</v>
      </c>
      <c r="P712" s="493">
        <v>45931.8454398148</v>
      </c>
      <c r="Q712">
        <v>1</v>
      </c>
      <c r="R712">
        <v>0</v>
      </c>
      <c r="S712">
        <v>2</v>
      </c>
      <c r="T712">
        <v>6</v>
      </c>
      <c r="U712">
        <v>32</v>
      </c>
      <c r="V712">
        <v>29</v>
      </c>
      <c r="W712">
        <v>36</v>
      </c>
      <c r="X712">
        <v>33</v>
      </c>
      <c r="Z712">
        <v>33</v>
      </c>
      <c r="AB712">
        <v>38.549</v>
      </c>
      <c r="AD712" t="s">
        <v>710</v>
      </c>
      <c r="AE712">
        <v>1</v>
      </c>
      <c r="AF712" t="s">
        <v>711</v>
      </c>
    </row>
    <row r="713" spans="1:32">
      <c r="A713">
        <v>315675</v>
      </c>
      <c r="B713">
        <v>5170</v>
      </c>
      <c r="C713" t="s">
        <v>153</v>
      </c>
      <c r="D713">
        <v>1441</v>
      </c>
      <c r="E713">
        <v>4016572838</v>
      </c>
      <c r="F713" t="s">
        <v>709</v>
      </c>
      <c r="G713">
        <v>1</v>
      </c>
      <c r="H713" t="s">
        <v>491</v>
      </c>
      <c r="I713" t="s">
        <v>168</v>
      </c>
      <c r="J713">
        <v>30</v>
      </c>
      <c r="K713">
        <v>300</v>
      </c>
      <c r="L713">
        <v>800</v>
      </c>
      <c r="M713">
        <v>2</v>
      </c>
      <c r="N713">
        <v>194</v>
      </c>
      <c r="O713" s="493">
        <v>45930.658900463</v>
      </c>
      <c r="P713" s="493">
        <v>45930.7914814815</v>
      </c>
      <c r="Q713">
        <v>1</v>
      </c>
      <c r="R713">
        <v>0</v>
      </c>
      <c r="S713">
        <v>2</v>
      </c>
      <c r="T713">
        <v>6</v>
      </c>
      <c r="U713">
        <v>25</v>
      </c>
      <c r="V713">
        <v>20</v>
      </c>
      <c r="W713">
        <v>141</v>
      </c>
      <c r="X713">
        <v>24</v>
      </c>
      <c r="Z713">
        <v>24</v>
      </c>
      <c r="AB713">
        <v>41.219</v>
      </c>
      <c r="AD713" t="s">
        <v>710</v>
      </c>
      <c r="AE713">
        <v>1</v>
      </c>
      <c r="AF713" t="s">
        <v>711</v>
      </c>
    </row>
    <row r="714" spans="1:32">
      <c r="A714">
        <v>315676</v>
      </c>
      <c r="B714">
        <v>5170</v>
      </c>
      <c r="C714" t="s">
        <v>153</v>
      </c>
      <c r="D714">
        <v>1441</v>
      </c>
      <c r="E714">
        <v>4016572838</v>
      </c>
      <c r="F714" t="s">
        <v>709</v>
      </c>
      <c r="G714">
        <v>1</v>
      </c>
      <c r="H714" t="s">
        <v>491</v>
      </c>
      <c r="I714" t="s">
        <v>171</v>
      </c>
      <c r="J714">
        <v>31</v>
      </c>
      <c r="K714">
        <v>300</v>
      </c>
      <c r="L714">
        <v>800</v>
      </c>
      <c r="M714">
        <v>2</v>
      </c>
      <c r="N714">
        <v>138</v>
      </c>
      <c r="O714" s="493">
        <v>45930.6611111111</v>
      </c>
      <c r="P714" s="493">
        <v>45930.7934953704</v>
      </c>
      <c r="Q714">
        <v>1</v>
      </c>
      <c r="R714">
        <v>0</v>
      </c>
      <c r="S714">
        <v>2</v>
      </c>
      <c r="T714">
        <v>6</v>
      </c>
      <c r="U714">
        <v>34</v>
      </c>
      <c r="V714">
        <v>29</v>
      </c>
      <c r="W714">
        <v>246</v>
      </c>
      <c r="X714">
        <v>33</v>
      </c>
      <c r="Z714">
        <v>33</v>
      </c>
      <c r="AB714">
        <v>38.549</v>
      </c>
      <c r="AD714" t="s">
        <v>710</v>
      </c>
      <c r="AE714">
        <v>1</v>
      </c>
      <c r="AF714" t="s">
        <v>711</v>
      </c>
    </row>
    <row r="715" spans="1:32">
      <c r="A715">
        <v>315871</v>
      </c>
      <c r="B715">
        <v>5170</v>
      </c>
      <c r="C715" t="s">
        <v>153</v>
      </c>
      <c r="D715">
        <v>1442</v>
      </c>
      <c r="E715">
        <v>4016572838</v>
      </c>
      <c r="F715" t="s">
        <v>709</v>
      </c>
      <c r="G715">
        <v>1</v>
      </c>
      <c r="H715" t="s">
        <v>494</v>
      </c>
      <c r="I715" t="s">
        <v>168</v>
      </c>
      <c r="J715">
        <v>30</v>
      </c>
      <c r="K715">
        <v>299</v>
      </c>
      <c r="L715">
        <v>800</v>
      </c>
      <c r="M715">
        <v>2</v>
      </c>
      <c r="N715">
        <v>264</v>
      </c>
      <c r="O715" s="493">
        <v>45932.0008680556</v>
      </c>
      <c r="P715" s="493">
        <v>45932.1912615741</v>
      </c>
      <c r="Q715">
        <v>1</v>
      </c>
      <c r="R715">
        <v>0</v>
      </c>
      <c r="S715">
        <v>2</v>
      </c>
      <c r="T715">
        <v>6</v>
      </c>
      <c r="U715">
        <v>36</v>
      </c>
      <c r="V715">
        <v>31</v>
      </c>
      <c r="W715">
        <v>229</v>
      </c>
      <c r="X715">
        <v>35</v>
      </c>
      <c r="Z715">
        <v>35</v>
      </c>
      <c r="AB715">
        <v>54.246</v>
      </c>
      <c r="AD715" t="s">
        <v>710</v>
      </c>
      <c r="AE715">
        <v>1</v>
      </c>
      <c r="AF715" t="s">
        <v>711</v>
      </c>
    </row>
    <row r="716" spans="1:32">
      <c r="A716">
        <v>315872</v>
      </c>
      <c r="B716">
        <v>5170</v>
      </c>
      <c r="C716" t="s">
        <v>153</v>
      </c>
      <c r="D716">
        <v>1442</v>
      </c>
      <c r="E716">
        <v>4016572838</v>
      </c>
      <c r="F716" t="s">
        <v>709</v>
      </c>
      <c r="G716">
        <v>1</v>
      </c>
      <c r="H716" t="s">
        <v>494</v>
      </c>
      <c r="I716" t="s">
        <v>171</v>
      </c>
      <c r="J716">
        <v>31</v>
      </c>
      <c r="K716">
        <v>304</v>
      </c>
      <c r="L716">
        <v>800</v>
      </c>
      <c r="M716">
        <v>2</v>
      </c>
      <c r="N716">
        <v>264</v>
      </c>
      <c r="O716" s="493">
        <v>45932.0008333333</v>
      </c>
      <c r="P716" s="493">
        <v>45932.1957060185</v>
      </c>
      <c r="Q716">
        <v>1</v>
      </c>
      <c r="R716">
        <v>0</v>
      </c>
      <c r="S716">
        <v>2</v>
      </c>
      <c r="T716">
        <v>6</v>
      </c>
      <c r="U716">
        <v>48</v>
      </c>
      <c r="V716">
        <v>43</v>
      </c>
      <c r="W716">
        <v>144</v>
      </c>
      <c r="X716">
        <v>47</v>
      </c>
      <c r="Z716">
        <v>47</v>
      </c>
      <c r="AB716">
        <v>58.987</v>
      </c>
      <c r="AD716" t="s">
        <v>710</v>
      </c>
      <c r="AE716">
        <v>1</v>
      </c>
      <c r="AF716" t="s">
        <v>711</v>
      </c>
    </row>
    <row r="717" spans="1:32">
      <c r="A717">
        <v>315873</v>
      </c>
      <c r="B717">
        <v>5170</v>
      </c>
      <c r="C717" t="s">
        <v>153</v>
      </c>
      <c r="D717">
        <v>1442</v>
      </c>
      <c r="E717">
        <v>4016572838</v>
      </c>
      <c r="F717" t="s">
        <v>709</v>
      </c>
      <c r="G717">
        <v>1</v>
      </c>
      <c r="H717" t="s">
        <v>494</v>
      </c>
      <c r="I717" t="s">
        <v>173</v>
      </c>
      <c r="J717">
        <v>32</v>
      </c>
      <c r="K717">
        <v>83</v>
      </c>
      <c r="L717">
        <v>800</v>
      </c>
      <c r="M717">
        <v>2</v>
      </c>
      <c r="N717">
        <v>22</v>
      </c>
      <c r="O717" s="493">
        <v>45932.0206828704</v>
      </c>
      <c r="P717" s="493">
        <v>45932.1976967593</v>
      </c>
      <c r="Q717">
        <v>1</v>
      </c>
      <c r="R717">
        <v>0</v>
      </c>
      <c r="S717">
        <v>1</v>
      </c>
      <c r="T717">
        <v>6</v>
      </c>
      <c r="U717">
        <v>24</v>
      </c>
      <c r="V717">
        <v>10</v>
      </c>
      <c r="W717">
        <v>212</v>
      </c>
      <c r="X717">
        <v>10</v>
      </c>
      <c r="AB717">
        <v>34.251</v>
      </c>
      <c r="AD717" t="s">
        <v>710</v>
      </c>
      <c r="AE717">
        <v>1</v>
      </c>
      <c r="AF717" t="s">
        <v>711</v>
      </c>
    </row>
    <row r="718" spans="1:32">
      <c r="A718">
        <v>315790</v>
      </c>
      <c r="B718">
        <v>5170</v>
      </c>
      <c r="C718" t="s">
        <v>153</v>
      </c>
      <c r="D718">
        <v>1442</v>
      </c>
      <c r="E718">
        <v>4016572838</v>
      </c>
      <c r="F718" t="s">
        <v>709</v>
      </c>
      <c r="G718">
        <v>1</v>
      </c>
      <c r="H718" t="s">
        <v>494</v>
      </c>
      <c r="I718" t="s">
        <v>168</v>
      </c>
      <c r="J718">
        <v>30</v>
      </c>
      <c r="K718">
        <v>100</v>
      </c>
      <c r="L718">
        <v>800</v>
      </c>
      <c r="M718">
        <v>2</v>
      </c>
      <c r="N718">
        <v>264</v>
      </c>
      <c r="O718" s="493">
        <v>45931.9223263889</v>
      </c>
      <c r="P718" s="493">
        <v>45931.9996527778</v>
      </c>
      <c r="Q718">
        <v>1</v>
      </c>
      <c r="R718">
        <v>0</v>
      </c>
      <c r="S718">
        <v>2</v>
      </c>
      <c r="T718">
        <v>6</v>
      </c>
      <c r="U718">
        <v>36</v>
      </c>
      <c r="V718">
        <v>32</v>
      </c>
      <c r="W718">
        <v>90</v>
      </c>
      <c r="X718">
        <v>35</v>
      </c>
      <c r="Z718">
        <v>35</v>
      </c>
      <c r="AB718">
        <v>54.246</v>
      </c>
      <c r="AD718" t="s">
        <v>710</v>
      </c>
      <c r="AE718">
        <v>1</v>
      </c>
      <c r="AF718" t="s">
        <v>711</v>
      </c>
    </row>
    <row r="719" spans="1:32">
      <c r="A719">
        <v>315791</v>
      </c>
      <c r="B719">
        <v>5170</v>
      </c>
      <c r="C719" t="s">
        <v>153</v>
      </c>
      <c r="D719">
        <v>1442</v>
      </c>
      <c r="E719">
        <v>4016572838</v>
      </c>
      <c r="F719" t="s">
        <v>709</v>
      </c>
      <c r="G719">
        <v>1</v>
      </c>
      <c r="H719" t="s">
        <v>494</v>
      </c>
      <c r="I719" t="s">
        <v>171</v>
      </c>
      <c r="J719">
        <v>31</v>
      </c>
      <c r="K719">
        <v>95</v>
      </c>
      <c r="L719">
        <v>800</v>
      </c>
      <c r="M719">
        <v>2</v>
      </c>
      <c r="N719">
        <v>264</v>
      </c>
      <c r="O719" s="493">
        <v>45931.9246527778</v>
      </c>
      <c r="P719" s="493">
        <v>45931.9996643519</v>
      </c>
      <c r="Q719">
        <v>1</v>
      </c>
      <c r="R719">
        <v>0</v>
      </c>
      <c r="S719">
        <v>2</v>
      </c>
      <c r="T719">
        <v>6</v>
      </c>
      <c r="U719">
        <v>48</v>
      </c>
      <c r="V719">
        <v>43</v>
      </c>
      <c r="W719">
        <v>90</v>
      </c>
      <c r="X719">
        <v>47</v>
      </c>
      <c r="Z719">
        <v>47</v>
      </c>
      <c r="AB719">
        <v>58.987</v>
      </c>
      <c r="AD719" t="s">
        <v>710</v>
      </c>
      <c r="AE719">
        <v>1</v>
      </c>
      <c r="AF719" t="s">
        <v>711</v>
      </c>
    </row>
    <row r="720" spans="1:32">
      <c r="A720">
        <v>315792</v>
      </c>
      <c r="B720">
        <v>5170</v>
      </c>
      <c r="C720" t="s">
        <v>153</v>
      </c>
      <c r="D720">
        <v>1442</v>
      </c>
      <c r="E720">
        <v>4016572838</v>
      </c>
      <c r="F720" t="s">
        <v>709</v>
      </c>
      <c r="G720">
        <v>1</v>
      </c>
      <c r="H720" t="s">
        <v>494</v>
      </c>
      <c r="I720" t="s">
        <v>173</v>
      </c>
      <c r="J720">
        <v>32</v>
      </c>
      <c r="K720">
        <v>23</v>
      </c>
      <c r="L720">
        <v>800</v>
      </c>
      <c r="M720">
        <v>2</v>
      </c>
      <c r="N720">
        <v>22</v>
      </c>
      <c r="O720" s="493">
        <v>45931.9414814815</v>
      </c>
      <c r="P720" s="493">
        <v>45931.9976967593</v>
      </c>
      <c r="Q720">
        <v>1</v>
      </c>
      <c r="R720">
        <v>0</v>
      </c>
      <c r="S720">
        <v>1</v>
      </c>
      <c r="T720">
        <v>6</v>
      </c>
      <c r="U720">
        <v>20</v>
      </c>
      <c r="V720">
        <v>10</v>
      </c>
      <c r="W720">
        <v>94</v>
      </c>
      <c r="X720">
        <v>11</v>
      </c>
      <c r="AB720">
        <v>34.251</v>
      </c>
      <c r="AD720" t="s">
        <v>710</v>
      </c>
      <c r="AE720">
        <v>1</v>
      </c>
      <c r="AF720" t="s">
        <v>711</v>
      </c>
    </row>
    <row r="721" spans="1:32">
      <c r="A721">
        <v>315876</v>
      </c>
      <c r="B721">
        <v>5170</v>
      </c>
      <c r="C721" t="s">
        <v>153</v>
      </c>
      <c r="D721">
        <v>1443</v>
      </c>
      <c r="E721">
        <v>4016571201</v>
      </c>
      <c r="F721" t="s">
        <v>712</v>
      </c>
      <c r="G721">
        <v>1</v>
      </c>
      <c r="H721" t="s">
        <v>491</v>
      </c>
      <c r="I721" t="s">
        <v>173</v>
      </c>
      <c r="J721">
        <v>32</v>
      </c>
      <c r="K721">
        <v>12</v>
      </c>
      <c r="L721">
        <v>96</v>
      </c>
      <c r="M721">
        <v>8</v>
      </c>
      <c r="N721">
        <v>184</v>
      </c>
      <c r="O721" s="493">
        <v>45932.2184143519</v>
      </c>
      <c r="P721" s="493">
        <v>45932.2269791667</v>
      </c>
      <c r="Q721">
        <v>1</v>
      </c>
      <c r="R721">
        <v>0</v>
      </c>
      <c r="S721">
        <v>0</v>
      </c>
      <c r="T721">
        <v>6</v>
      </c>
      <c r="U721">
        <v>69</v>
      </c>
      <c r="V721">
        <v>56</v>
      </c>
      <c r="W721">
        <v>174</v>
      </c>
      <c r="X721">
        <v>59</v>
      </c>
      <c r="Y721">
        <v>72</v>
      </c>
      <c r="AB721">
        <v>285.125</v>
      </c>
      <c r="AD721" t="s">
        <v>713</v>
      </c>
      <c r="AE721">
        <v>1</v>
      </c>
      <c r="AF721" t="s">
        <v>714</v>
      </c>
    </row>
    <row r="722" spans="1:32">
      <c r="A722">
        <v>315877</v>
      </c>
      <c r="B722">
        <v>5170</v>
      </c>
      <c r="C722" t="s">
        <v>153</v>
      </c>
      <c r="D722">
        <v>1443</v>
      </c>
      <c r="E722">
        <v>4016572004</v>
      </c>
      <c r="F722" t="s">
        <v>715</v>
      </c>
      <c r="G722">
        <v>1</v>
      </c>
      <c r="H722" t="s">
        <v>491</v>
      </c>
      <c r="I722" t="s">
        <v>168</v>
      </c>
      <c r="J722">
        <v>30</v>
      </c>
      <c r="K722">
        <v>10</v>
      </c>
      <c r="L722">
        <v>80</v>
      </c>
      <c r="M722">
        <v>8</v>
      </c>
      <c r="N722">
        <v>608</v>
      </c>
      <c r="O722" s="493">
        <v>45932.1954976852</v>
      </c>
      <c r="P722" s="493">
        <v>45932.2089236111</v>
      </c>
      <c r="Q722">
        <v>1</v>
      </c>
      <c r="R722">
        <v>0</v>
      </c>
      <c r="S722">
        <v>0</v>
      </c>
      <c r="T722">
        <v>6</v>
      </c>
      <c r="U722">
        <v>64</v>
      </c>
      <c r="V722">
        <v>61</v>
      </c>
      <c r="W722">
        <v>68</v>
      </c>
      <c r="X722">
        <v>63</v>
      </c>
      <c r="Y722">
        <v>98</v>
      </c>
      <c r="AB722">
        <v>123.517</v>
      </c>
      <c r="AD722" t="s">
        <v>716</v>
      </c>
      <c r="AE722">
        <v>1</v>
      </c>
      <c r="AF722" t="s">
        <v>717</v>
      </c>
    </row>
    <row r="723" spans="1:32">
      <c r="A723">
        <v>315878</v>
      </c>
      <c r="B723">
        <v>5170</v>
      </c>
      <c r="C723" t="s">
        <v>153</v>
      </c>
      <c r="D723">
        <v>1443</v>
      </c>
      <c r="E723">
        <v>4016572004</v>
      </c>
      <c r="F723" t="s">
        <v>715</v>
      </c>
      <c r="G723">
        <v>1</v>
      </c>
      <c r="H723" t="s">
        <v>491</v>
      </c>
      <c r="I723" t="s">
        <v>171</v>
      </c>
      <c r="J723">
        <v>31</v>
      </c>
      <c r="K723">
        <v>10</v>
      </c>
      <c r="L723">
        <v>80</v>
      </c>
      <c r="M723">
        <v>8</v>
      </c>
      <c r="N723">
        <v>384</v>
      </c>
      <c r="O723" s="493">
        <v>45932.2033449074</v>
      </c>
      <c r="P723" s="493">
        <v>45932.2128472222</v>
      </c>
      <c r="Q723">
        <v>1</v>
      </c>
      <c r="R723">
        <v>0</v>
      </c>
      <c r="S723">
        <v>0</v>
      </c>
      <c r="T723">
        <v>6</v>
      </c>
      <c r="U723">
        <v>76</v>
      </c>
      <c r="V723">
        <v>64</v>
      </c>
      <c r="W723">
        <v>161</v>
      </c>
      <c r="X723">
        <v>66.5</v>
      </c>
      <c r="Y723">
        <v>90</v>
      </c>
      <c r="AB723">
        <v>79.302</v>
      </c>
      <c r="AD723" t="s">
        <v>716</v>
      </c>
      <c r="AE723">
        <v>1</v>
      </c>
      <c r="AF723" t="s">
        <v>717</v>
      </c>
    </row>
    <row r="724" spans="1:32">
      <c r="A724">
        <v>315879</v>
      </c>
      <c r="B724">
        <v>5170</v>
      </c>
      <c r="C724" t="s">
        <v>153</v>
      </c>
      <c r="D724">
        <v>1443</v>
      </c>
      <c r="E724">
        <v>4016572004</v>
      </c>
      <c r="F724" t="s">
        <v>715</v>
      </c>
      <c r="G724">
        <v>1</v>
      </c>
      <c r="H724" t="s">
        <v>491</v>
      </c>
      <c r="I724" t="s">
        <v>173</v>
      </c>
      <c r="J724">
        <v>32</v>
      </c>
      <c r="K724">
        <v>10</v>
      </c>
      <c r="L724">
        <v>80</v>
      </c>
      <c r="M724">
        <v>8</v>
      </c>
      <c r="N724">
        <v>184</v>
      </c>
      <c r="O724" s="493">
        <v>45932.2057291667</v>
      </c>
      <c r="P724" s="493">
        <v>45932.2137615741</v>
      </c>
      <c r="Q724">
        <v>1</v>
      </c>
      <c r="R724">
        <v>0</v>
      </c>
      <c r="S724">
        <v>0</v>
      </c>
      <c r="T724">
        <v>6</v>
      </c>
      <c r="U724">
        <v>64</v>
      </c>
      <c r="V724">
        <v>57</v>
      </c>
      <c r="W724">
        <v>107</v>
      </c>
      <c r="X724">
        <v>60</v>
      </c>
      <c r="Y724">
        <v>72</v>
      </c>
      <c r="AB724">
        <v>285.124</v>
      </c>
      <c r="AD724" t="s">
        <v>716</v>
      </c>
      <c r="AE724">
        <v>1</v>
      </c>
      <c r="AF724" t="s">
        <v>717</v>
      </c>
    </row>
    <row r="725" spans="1:32">
      <c r="A725">
        <v>315874</v>
      </c>
      <c r="B725">
        <v>5170</v>
      </c>
      <c r="C725" t="s">
        <v>153</v>
      </c>
      <c r="D725">
        <v>1443</v>
      </c>
      <c r="E725">
        <v>4016571201</v>
      </c>
      <c r="F725" t="s">
        <v>712</v>
      </c>
      <c r="G725">
        <v>1</v>
      </c>
      <c r="H725" t="s">
        <v>491</v>
      </c>
      <c r="I725" t="s">
        <v>168</v>
      </c>
      <c r="J725">
        <v>30</v>
      </c>
      <c r="K725">
        <v>12</v>
      </c>
      <c r="L725">
        <v>96</v>
      </c>
      <c r="M725">
        <v>8</v>
      </c>
      <c r="N725">
        <v>608</v>
      </c>
      <c r="O725" s="493">
        <v>45932.2118287037</v>
      </c>
      <c r="P725" s="493">
        <v>45932.2223032407</v>
      </c>
      <c r="Q725">
        <v>1</v>
      </c>
      <c r="R725">
        <v>0</v>
      </c>
      <c r="S725">
        <v>0</v>
      </c>
      <c r="T725">
        <v>6</v>
      </c>
      <c r="U725">
        <v>64</v>
      </c>
      <c r="V725">
        <v>60</v>
      </c>
      <c r="W725">
        <v>66</v>
      </c>
      <c r="X725">
        <v>63</v>
      </c>
      <c r="Y725">
        <v>98</v>
      </c>
      <c r="AB725">
        <v>123.596</v>
      </c>
      <c r="AD725" t="s">
        <v>713</v>
      </c>
      <c r="AE725">
        <v>1</v>
      </c>
      <c r="AF725" t="s">
        <v>714</v>
      </c>
    </row>
    <row r="726" spans="1:32">
      <c r="A726">
        <v>315875</v>
      </c>
      <c r="B726">
        <v>5170</v>
      </c>
      <c r="C726" t="s">
        <v>153</v>
      </c>
      <c r="D726">
        <v>1443</v>
      </c>
      <c r="E726">
        <v>4016571201</v>
      </c>
      <c r="F726" t="s">
        <v>712</v>
      </c>
      <c r="G726">
        <v>1</v>
      </c>
      <c r="H726" t="s">
        <v>491</v>
      </c>
      <c r="I726" t="s">
        <v>171</v>
      </c>
      <c r="J726">
        <v>31</v>
      </c>
      <c r="K726">
        <v>12</v>
      </c>
      <c r="L726">
        <v>96</v>
      </c>
      <c r="M726">
        <v>8</v>
      </c>
      <c r="N726">
        <v>384</v>
      </c>
      <c r="O726" s="493">
        <v>45932.2160069444</v>
      </c>
      <c r="P726" s="493">
        <v>45932.2252314815</v>
      </c>
      <c r="Q726">
        <v>1</v>
      </c>
      <c r="R726">
        <v>0</v>
      </c>
      <c r="S726">
        <v>0</v>
      </c>
      <c r="T726">
        <v>6</v>
      </c>
      <c r="U726">
        <v>66</v>
      </c>
      <c r="V726">
        <v>64</v>
      </c>
      <c r="W726">
        <v>70</v>
      </c>
      <c r="X726">
        <v>65.5</v>
      </c>
      <c r="Y726">
        <v>90</v>
      </c>
      <c r="AB726">
        <v>79.803</v>
      </c>
      <c r="AD726" t="s">
        <v>713</v>
      </c>
      <c r="AE726">
        <v>1</v>
      </c>
      <c r="AF726" t="s">
        <v>714</v>
      </c>
    </row>
    <row r="727" spans="1:32">
      <c r="A727">
        <v>315880</v>
      </c>
      <c r="B727">
        <v>5170</v>
      </c>
      <c r="C727" t="s">
        <v>153</v>
      </c>
      <c r="D727">
        <v>1444</v>
      </c>
      <c r="E727">
        <v>4016564943</v>
      </c>
      <c r="F727" t="s">
        <v>718</v>
      </c>
      <c r="G727">
        <v>1</v>
      </c>
      <c r="H727" t="s">
        <v>491</v>
      </c>
      <c r="I727" t="s">
        <v>168</v>
      </c>
      <c r="J727">
        <v>30</v>
      </c>
      <c r="K727">
        <v>26</v>
      </c>
      <c r="L727">
        <v>234</v>
      </c>
      <c r="M727">
        <v>9</v>
      </c>
      <c r="N727">
        <v>261</v>
      </c>
      <c r="O727" s="493">
        <v>45932.2275810185</v>
      </c>
      <c r="P727" s="493">
        <v>45932.2476967593</v>
      </c>
      <c r="Q727">
        <v>1</v>
      </c>
      <c r="R727">
        <v>0</v>
      </c>
      <c r="S727">
        <v>0</v>
      </c>
      <c r="T727">
        <v>6</v>
      </c>
      <c r="U727">
        <v>35</v>
      </c>
      <c r="V727">
        <v>31</v>
      </c>
      <c r="W727">
        <v>54</v>
      </c>
      <c r="X727">
        <v>34</v>
      </c>
      <c r="Y727">
        <v>38</v>
      </c>
      <c r="AB727">
        <v>50.467</v>
      </c>
      <c r="AD727" t="s">
        <v>719</v>
      </c>
      <c r="AE727">
        <v>1</v>
      </c>
      <c r="AF727" t="s">
        <v>720</v>
      </c>
    </row>
    <row r="728" spans="1:32">
      <c r="A728">
        <v>315881</v>
      </c>
      <c r="B728">
        <v>5170</v>
      </c>
      <c r="C728" t="s">
        <v>153</v>
      </c>
      <c r="D728">
        <v>1444</v>
      </c>
      <c r="E728">
        <v>4016564943</v>
      </c>
      <c r="F728" t="s">
        <v>718</v>
      </c>
      <c r="G728">
        <v>1</v>
      </c>
      <c r="H728" t="s">
        <v>491</v>
      </c>
      <c r="I728" t="s">
        <v>171</v>
      </c>
      <c r="J728">
        <v>31</v>
      </c>
      <c r="K728">
        <v>26</v>
      </c>
      <c r="L728">
        <v>234</v>
      </c>
      <c r="M728">
        <v>9</v>
      </c>
      <c r="N728">
        <v>252</v>
      </c>
      <c r="O728" s="493">
        <v>45932.2358333333</v>
      </c>
      <c r="P728" s="493">
        <v>45932.2519907407</v>
      </c>
      <c r="Q728">
        <v>1</v>
      </c>
      <c r="R728">
        <v>0</v>
      </c>
      <c r="S728">
        <v>0</v>
      </c>
      <c r="T728">
        <v>6</v>
      </c>
      <c r="U728">
        <v>64</v>
      </c>
      <c r="V728">
        <v>46</v>
      </c>
      <c r="W728">
        <v>428</v>
      </c>
      <c r="X728">
        <v>49</v>
      </c>
      <c r="Y728">
        <v>48</v>
      </c>
      <c r="AB728">
        <v>46.665</v>
      </c>
      <c r="AD728" t="s">
        <v>719</v>
      </c>
      <c r="AE728">
        <v>1</v>
      </c>
      <c r="AF728" t="s">
        <v>720</v>
      </c>
    </row>
    <row r="729" spans="1:32">
      <c r="A729">
        <v>315882</v>
      </c>
      <c r="B729">
        <v>5170</v>
      </c>
      <c r="C729" t="s">
        <v>153</v>
      </c>
      <c r="D729">
        <v>1444</v>
      </c>
      <c r="E729">
        <v>4016564943</v>
      </c>
      <c r="F729" t="s">
        <v>718</v>
      </c>
      <c r="G729">
        <v>1</v>
      </c>
      <c r="H729" t="s">
        <v>491</v>
      </c>
      <c r="I729" t="s">
        <v>173</v>
      </c>
      <c r="J729">
        <v>32</v>
      </c>
      <c r="K729">
        <v>26</v>
      </c>
      <c r="L729">
        <v>234</v>
      </c>
      <c r="M729">
        <v>9</v>
      </c>
      <c r="N729">
        <v>45</v>
      </c>
      <c r="O729" s="493">
        <v>45932.2369675926</v>
      </c>
      <c r="P729" s="493">
        <v>45932.2524884259</v>
      </c>
      <c r="Q729">
        <v>1</v>
      </c>
      <c r="R729">
        <v>0</v>
      </c>
      <c r="S729">
        <v>0</v>
      </c>
      <c r="T729">
        <v>6</v>
      </c>
      <c r="U729">
        <v>24</v>
      </c>
      <c r="V729">
        <v>23</v>
      </c>
      <c r="W729">
        <v>35</v>
      </c>
      <c r="X729">
        <v>24</v>
      </c>
      <c r="Y729">
        <v>27</v>
      </c>
      <c r="AB729">
        <v>79.775</v>
      </c>
      <c r="AD729" t="s">
        <v>719</v>
      </c>
      <c r="AE729">
        <v>1</v>
      </c>
      <c r="AF729" t="s">
        <v>720</v>
      </c>
    </row>
    <row r="730" spans="1:32">
      <c r="A730">
        <v>315883</v>
      </c>
      <c r="B730">
        <v>5170</v>
      </c>
      <c r="C730" t="s">
        <v>153</v>
      </c>
      <c r="D730">
        <v>1445</v>
      </c>
      <c r="E730">
        <v>4016573254</v>
      </c>
      <c r="F730" t="s">
        <v>721</v>
      </c>
      <c r="G730">
        <v>1</v>
      </c>
      <c r="H730" t="s">
        <v>491</v>
      </c>
      <c r="I730" t="s">
        <v>168</v>
      </c>
      <c r="J730">
        <v>30</v>
      </c>
      <c r="K730">
        <v>40</v>
      </c>
      <c r="L730">
        <v>160</v>
      </c>
      <c r="M730">
        <v>4</v>
      </c>
      <c r="N730">
        <v>1712</v>
      </c>
      <c r="O730" s="493">
        <v>45932.2575462963</v>
      </c>
      <c r="P730" s="493">
        <v>45932.8914583333</v>
      </c>
      <c r="Q730">
        <v>1</v>
      </c>
      <c r="R730">
        <v>0</v>
      </c>
      <c r="S730">
        <v>0</v>
      </c>
      <c r="T730">
        <v>6</v>
      </c>
      <c r="U730">
        <v>216</v>
      </c>
      <c r="V730">
        <v>175</v>
      </c>
      <c r="W730">
        <v>421</v>
      </c>
      <c r="X730">
        <v>186</v>
      </c>
      <c r="Y730">
        <v>183</v>
      </c>
      <c r="AB730">
        <v>277.884</v>
      </c>
      <c r="AD730" t="s">
        <v>722</v>
      </c>
      <c r="AE730">
        <v>1</v>
      </c>
      <c r="AF730" t="s">
        <v>723</v>
      </c>
    </row>
    <row r="731" spans="1:32">
      <c r="A731">
        <v>315884</v>
      </c>
      <c r="B731">
        <v>5170</v>
      </c>
      <c r="C731" t="s">
        <v>153</v>
      </c>
      <c r="D731">
        <v>1445</v>
      </c>
      <c r="E731">
        <v>4016573254</v>
      </c>
      <c r="F731" t="s">
        <v>721</v>
      </c>
      <c r="G731">
        <v>1</v>
      </c>
      <c r="H731" t="s">
        <v>491</v>
      </c>
      <c r="I731" t="s">
        <v>171</v>
      </c>
      <c r="J731">
        <v>31</v>
      </c>
      <c r="K731">
        <v>40</v>
      </c>
      <c r="L731">
        <v>160</v>
      </c>
      <c r="M731">
        <v>4</v>
      </c>
      <c r="N731">
        <v>900</v>
      </c>
      <c r="O731" s="493">
        <v>45932.2766898148</v>
      </c>
      <c r="P731" s="493">
        <v>45932.8955555556</v>
      </c>
      <c r="Q731">
        <v>1</v>
      </c>
      <c r="R731">
        <v>0</v>
      </c>
      <c r="S731">
        <v>0</v>
      </c>
      <c r="T731">
        <v>6</v>
      </c>
      <c r="U731">
        <v>214</v>
      </c>
      <c r="V731">
        <v>147</v>
      </c>
      <c r="W731">
        <v>1120</v>
      </c>
      <c r="X731">
        <v>153</v>
      </c>
      <c r="Y731">
        <v>152</v>
      </c>
      <c r="AB731">
        <v>150.742</v>
      </c>
      <c r="AD731" t="s">
        <v>722</v>
      </c>
      <c r="AE731">
        <v>1</v>
      </c>
      <c r="AF731" t="s">
        <v>723</v>
      </c>
    </row>
    <row r="732" spans="1:32">
      <c r="A732">
        <v>315885</v>
      </c>
      <c r="B732">
        <v>5170</v>
      </c>
      <c r="C732" t="s">
        <v>153</v>
      </c>
      <c r="D732">
        <v>1445</v>
      </c>
      <c r="E732">
        <v>4016573254</v>
      </c>
      <c r="F732" t="s">
        <v>721</v>
      </c>
      <c r="G732">
        <v>1</v>
      </c>
      <c r="H732" t="s">
        <v>491</v>
      </c>
      <c r="I732" t="s">
        <v>173</v>
      </c>
      <c r="J732">
        <v>32</v>
      </c>
      <c r="K732">
        <v>40</v>
      </c>
      <c r="L732">
        <v>160</v>
      </c>
      <c r="M732">
        <v>4</v>
      </c>
      <c r="N732">
        <v>48</v>
      </c>
      <c r="O732" s="493">
        <v>45932.2787152778</v>
      </c>
      <c r="P732" s="493">
        <v>45932.8960763889</v>
      </c>
      <c r="Q732">
        <v>1</v>
      </c>
      <c r="R732">
        <v>0</v>
      </c>
      <c r="S732">
        <v>0</v>
      </c>
      <c r="T732">
        <v>6</v>
      </c>
      <c r="U732">
        <v>26</v>
      </c>
      <c r="V732">
        <v>25</v>
      </c>
      <c r="W732">
        <v>39</v>
      </c>
      <c r="X732">
        <v>25</v>
      </c>
      <c r="Y732">
        <v>24</v>
      </c>
      <c r="AB732">
        <v>79.514</v>
      </c>
      <c r="AD732" t="s">
        <v>722</v>
      </c>
      <c r="AE732">
        <v>1</v>
      </c>
      <c r="AF732" t="s">
        <v>723</v>
      </c>
    </row>
    <row r="733" spans="1:32">
      <c r="A733">
        <v>315886</v>
      </c>
      <c r="B733">
        <v>5170</v>
      </c>
      <c r="C733" t="s">
        <v>153</v>
      </c>
      <c r="D733">
        <v>1445</v>
      </c>
      <c r="E733">
        <v>4016573255</v>
      </c>
      <c r="F733" t="s">
        <v>724</v>
      </c>
      <c r="G733">
        <v>1</v>
      </c>
      <c r="H733" t="s">
        <v>491</v>
      </c>
      <c r="I733" t="s">
        <v>168</v>
      </c>
      <c r="J733">
        <v>30</v>
      </c>
      <c r="K733">
        <v>31</v>
      </c>
      <c r="L733">
        <v>160</v>
      </c>
      <c r="M733">
        <v>4</v>
      </c>
      <c r="N733">
        <v>1852</v>
      </c>
      <c r="O733" s="493">
        <v>45932.9013078704</v>
      </c>
      <c r="P733" s="493">
        <v>45932.9979166667</v>
      </c>
      <c r="Q733">
        <v>1</v>
      </c>
      <c r="R733">
        <v>0</v>
      </c>
      <c r="S733">
        <v>0</v>
      </c>
      <c r="T733">
        <v>6</v>
      </c>
      <c r="U733">
        <v>218</v>
      </c>
      <c r="V733">
        <v>184</v>
      </c>
      <c r="W733">
        <v>361</v>
      </c>
      <c r="X733">
        <v>209</v>
      </c>
      <c r="Y733">
        <v>199</v>
      </c>
      <c r="AB733">
        <v>311.437</v>
      </c>
      <c r="AD733" t="s">
        <v>725</v>
      </c>
      <c r="AE733">
        <v>1</v>
      </c>
      <c r="AF733" t="s">
        <v>726</v>
      </c>
    </row>
    <row r="734" spans="1:32">
      <c r="A734">
        <v>315887</v>
      </c>
      <c r="B734">
        <v>5170</v>
      </c>
      <c r="C734" t="s">
        <v>153</v>
      </c>
      <c r="D734">
        <v>1445</v>
      </c>
      <c r="E734">
        <v>4016573255</v>
      </c>
      <c r="F734" t="s">
        <v>724</v>
      </c>
      <c r="G734">
        <v>1</v>
      </c>
      <c r="H734" t="s">
        <v>491</v>
      </c>
      <c r="I734" t="s">
        <v>171</v>
      </c>
      <c r="J734">
        <v>31</v>
      </c>
      <c r="K734">
        <v>27</v>
      </c>
      <c r="L734">
        <v>160</v>
      </c>
      <c r="M734">
        <v>4</v>
      </c>
      <c r="N734">
        <v>1004</v>
      </c>
      <c r="O734" s="493">
        <v>45932.9061226852</v>
      </c>
      <c r="P734" s="493">
        <v>45932.9995023148</v>
      </c>
      <c r="Q734">
        <v>1</v>
      </c>
      <c r="R734">
        <v>0</v>
      </c>
      <c r="S734">
        <v>0</v>
      </c>
      <c r="T734">
        <v>6</v>
      </c>
      <c r="U734">
        <v>196</v>
      </c>
      <c r="V734">
        <v>156</v>
      </c>
      <c r="W734">
        <v>966</v>
      </c>
      <c r="X734">
        <v>158</v>
      </c>
      <c r="Y734">
        <v>163</v>
      </c>
      <c r="AB734">
        <v>164.753</v>
      </c>
      <c r="AD734" t="s">
        <v>725</v>
      </c>
      <c r="AE734">
        <v>1</v>
      </c>
      <c r="AF734" t="s">
        <v>726</v>
      </c>
    </row>
    <row r="735" spans="1:32">
      <c r="A735">
        <v>315888</v>
      </c>
      <c r="B735">
        <v>5170</v>
      </c>
      <c r="C735" t="s">
        <v>153</v>
      </c>
      <c r="D735">
        <v>1445</v>
      </c>
      <c r="E735">
        <v>4016573255</v>
      </c>
      <c r="F735" t="s">
        <v>724</v>
      </c>
      <c r="G735">
        <v>1</v>
      </c>
      <c r="H735" t="s">
        <v>491</v>
      </c>
      <c r="I735" t="s">
        <v>173</v>
      </c>
      <c r="J735">
        <v>32</v>
      </c>
      <c r="K735">
        <v>26</v>
      </c>
      <c r="L735">
        <v>160</v>
      </c>
      <c r="M735">
        <v>4</v>
      </c>
      <c r="N735">
        <v>64</v>
      </c>
      <c r="O735" s="493">
        <v>45932.9078240741</v>
      </c>
      <c r="P735" s="493">
        <v>45932.9984259259</v>
      </c>
      <c r="Q735">
        <v>1</v>
      </c>
      <c r="R735">
        <v>0</v>
      </c>
      <c r="S735">
        <v>0</v>
      </c>
      <c r="T735">
        <v>6</v>
      </c>
      <c r="U735">
        <v>49</v>
      </c>
      <c r="V735">
        <v>47</v>
      </c>
      <c r="W735">
        <v>77</v>
      </c>
      <c r="X735">
        <v>48</v>
      </c>
      <c r="Y735">
        <v>45</v>
      </c>
      <c r="AB735">
        <v>104.301</v>
      </c>
      <c r="AD735" t="s">
        <v>725</v>
      </c>
      <c r="AE735">
        <v>1</v>
      </c>
      <c r="AF735" t="s">
        <v>726</v>
      </c>
    </row>
    <row r="736" spans="1:32">
      <c r="A736">
        <v>316007</v>
      </c>
      <c r="B736">
        <v>5170</v>
      </c>
      <c r="C736" t="s">
        <v>153</v>
      </c>
      <c r="D736">
        <v>1445</v>
      </c>
      <c r="E736">
        <v>4016573255</v>
      </c>
      <c r="F736" t="s">
        <v>724</v>
      </c>
      <c r="G736">
        <v>1</v>
      </c>
      <c r="H736" t="s">
        <v>491</v>
      </c>
      <c r="I736" t="s">
        <v>168</v>
      </c>
      <c r="J736">
        <v>30</v>
      </c>
      <c r="K736">
        <v>8</v>
      </c>
      <c r="L736">
        <v>160</v>
      </c>
      <c r="M736">
        <v>4</v>
      </c>
      <c r="N736">
        <v>1852</v>
      </c>
      <c r="O736" s="493">
        <v>45933.0023263889</v>
      </c>
      <c r="P736" s="493">
        <v>45933.0180555556</v>
      </c>
      <c r="Q736">
        <v>1</v>
      </c>
      <c r="R736">
        <v>0</v>
      </c>
      <c r="S736">
        <v>0</v>
      </c>
      <c r="T736">
        <v>6</v>
      </c>
      <c r="U736">
        <v>189</v>
      </c>
      <c r="V736">
        <v>184</v>
      </c>
      <c r="W736">
        <v>215</v>
      </c>
      <c r="X736">
        <v>185.5</v>
      </c>
      <c r="Y736">
        <v>199</v>
      </c>
      <c r="AB736">
        <v>311.437</v>
      </c>
      <c r="AD736" t="s">
        <v>725</v>
      </c>
      <c r="AE736">
        <v>1</v>
      </c>
      <c r="AF736" t="s">
        <v>726</v>
      </c>
    </row>
    <row r="737" spans="1:32">
      <c r="A737">
        <v>316008</v>
      </c>
      <c r="B737">
        <v>5170</v>
      </c>
      <c r="C737" t="s">
        <v>153</v>
      </c>
      <c r="D737">
        <v>1445</v>
      </c>
      <c r="E737">
        <v>4016573255</v>
      </c>
      <c r="F737" t="s">
        <v>724</v>
      </c>
      <c r="G737">
        <v>1</v>
      </c>
      <c r="H737" t="s">
        <v>491</v>
      </c>
      <c r="I737" t="s">
        <v>171</v>
      </c>
      <c r="J737">
        <v>31</v>
      </c>
      <c r="K737">
        <v>12</v>
      </c>
      <c r="L737">
        <v>160</v>
      </c>
      <c r="M737">
        <v>4</v>
      </c>
      <c r="N737">
        <v>1004</v>
      </c>
      <c r="O737" s="493">
        <v>45933.0032638889</v>
      </c>
      <c r="P737" s="493">
        <v>45933.0239583333</v>
      </c>
      <c r="Q737">
        <v>1</v>
      </c>
      <c r="R737">
        <v>0</v>
      </c>
      <c r="S737">
        <v>0</v>
      </c>
      <c r="T737">
        <v>6</v>
      </c>
      <c r="U737">
        <v>158</v>
      </c>
      <c r="V737">
        <v>156</v>
      </c>
      <c r="W737">
        <v>160</v>
      </c>
      <c r="X737">
        <v>159</v>
      </c>
      <c r="Y737">
        <v>163</v>
      </c>
      <c r="AB737">
        <v>164.753</v>
      </c>
      <c r="AD737" t="s">
        <v>725</v>
      </c>
      <c r="AE737">
        <v>1</v>
      </c>
      <c r="AF737" t="s">
        <v>726</v>
      </c>
    </row>
    <row r="738" spans="1:32">
      <c r="A738">
        <v>316009</v>
      </c>
      <c r="B738">
        <v>5170</v>
      </c>
      <c r="C738" t="s">
        <v>153</v>
      </c>
      <c r="D738">
        <v>1445</v>
      </c>
      <c r="E738">
        <v>4016573255</v>
      </c>
      <c r="F738" t="s">
        <v>724</v>
      </c>
      <c r="G738">
        <v>1</v>
      </c>
      <c r="H738" t="s">
        <v>491</v>
      </c>
      <c r="I738" t="s">
        <v>173</v>
      </c>
      <c r="J738">
        <v>32</v>
      </c>
      <c r="K738">
        <v>13</v>
      </c>
      <c r="L738">
        <v>160</v>
      </c>
      <c r="M738">
        <v>4</v>
      </c>
      <c r="N738">
        <v>64</v>
      </c>
      <c r="O738" s="493">
        <v>45933.0022106481</v>
      </c>
      <c r="P738" s="493">
        <v>45933.0270601852</v>
      </c>
      <c r="Q738">
        <v>1</v>
      </c>
      <c r="R738">
        <v>0</v>
      </c>
      <c r="S738">
        <v>0</v>
      </c>
      <c r="T738">
        <v>6</v>
      </c>
      <c r="U738">
        <v>67</v>
      </c>
      <c r="V738">
        <v>47</v>
      </c>
      <c r="W738">
        <v>248</v>
      </c>
      <c r="X738">
        <v>48</v>
      </c>
      <c r="Y738">
        <v>45</v>
      </c>
      <c r="AB738">
        <v>104.301</v>
      </c>
      <c r="AD738" t="s">
        <v>725</v>
      </c>
      <c r="AE738">
        <v>1</v>
      </c>
      <c r="AF738" t="s">
        <v>726</v>
      </c>
    </row>
    <row r="739" spans="1:32">
      <c r="A739">
        <v>316010</v>
      </c>
      <c r="B739">
        <v>5170</v>
      </c>
      <c r="C739" t="s">
        <v>153</v>
      </c>
      <c r="D739">
        <v>1446</v>
      </c>
      <c r="E739">
        <v>4016564943</v>
      </c>
      <c r="F739" t="s">
        <v>718</v>
      </c>
      <c r="G739">
        <v>1</v>
      </c>
      <c r="H739" t="s">
        <v>494</v>
      </c>
      <c r="I739" t="s">
        <v>168</v>
      </c>
      <c r="J739">
        <v>30</v>
      </c>
      <c r="K739">
        <v>26</v>
      </c>
      <c r="L739">
        <v>234</v>
      </c>
      <c r="M739">
        <v>9</v>
      </c>
      <c r="N739">
        <v>774</v>
      </c>
      <c r="O739" s="493">
        <v>45933.0234143519</v>
      </c>
      <c r="P739" s="493">
        <v>45933.0543634259</v>
      </c>
      <c r="Q739">
        <v>1</v>
      </c>
      <c r="R739">
        <v>0</v>
      </c>
      <c r="S739">
        <v>0</v>
      </c>
      <c r="T739">
        <v>6</v>
      </c>
      <c r="U739">
        <v>95</v>
      </c>
      <c r="V739">
        <v>90</v>
      </c>
      <c r="W739">
        <v>131</v>
      </c>
      <c r="X739">
        <v>93</v>
      </c>
      <c r="Y739">
        <v>137</v>
      </c>
      <c r="AB739">
        <v>162.562</v>
      </c>
      <c r="AD739" t="s">
        <v>719</v>
      </c>
      <c r="AE739">
        <v>1</v>
      </c>
      <c r="AF739" t="s">
        <v>720</v>
      </c>
    </row>
    <row r="740" spans="1:32">
      <c r="A740">
        <v>316011</v>
      </c>
      <c r="B740">
        <v>5170</v>
      </c>
      <c r="C740" t="s">
        <v>153</v>
      </c>
      <c r="D740">
        <v>1446</v>
      </c>
      <c r="E740">
        <v>4016564943</v>
      </c>
      <c r="F740" t="s">
        <v>718</v>
      </c>
      <c r="G740">
        <v>1</v>
      </c>
      <c r="H740" t="s">
        <v>494</v>
      </c>
      <c r="I740" t="s">
        <v>171</v>
      </c>
      <c r="J740">
        <v>31</v>
      </c>
      <c r="K740">
        <v>26</v>
      </c>
      <c r="L740">
        <v>234</v>
      </c>
      <c r="M740">
        <v>9</v>
      </c>
      <c r="N740">
        <v>747</v>
      </c>
      <c r="O740" s="493">
        <v>45933.0322106481</v>
      </c>
      <c r="P740" s="493">
        <v>45933.0735648148</v>
      </c>
      <c r="Q740">
        <v>1</v>
      </c>
      <c r="R740">
        <v>0</v>
      </c>
      <c r="S740">
        <v>0</v>
      </c>
      <c r="T740">
        <v>6</v>
      </c>
      <c r="U740">
        <v>135</v>
      </c>
      <c r="V740">
        <v>129</v>
      </c>
      <c r="W740">
        <v>190</v>
      </c>
      <c r="X740">
        <v>131</v>
      </c>
      <c r="Y740">
        <v>131</v>
      </c>
      <c r="AB740">
        <v>123.789</v>
      </c>
      <c r="AD740" t="s">
        <v>719</v>
      </c>
      <c r="AE740">
        <v>1</v>
      </c>
      <c r="AF740" t="s">
        <v>720</v>
      </c>
    </row>
    <row r="741" spans="1:32">
      <c r="A741">
        <v>316012</v>
      </c>
      <c r="B741">
        <v>5170</v>
      </c>
      <c r="C741" t="s">
        <v>153</v>
      </c>
      <c r="D741">
        <v>1446</v>
      </c>
      <c r="E741">
        <v>4016564943</v>
      </c>
      <c r="F741" t="s">
        <v>718</v>
      </c>
      <c r="G741">
        <v>1</v>
      </c>
      <c r="H741" t="s">
        <v>494</v>
      </c>
      <c r="I741" t="s">
        <v>173</v>
      </c>
      <c r="J741">
        <v>32</v>
      </c>
      <c r="K741">
        <v>26</v>
      </c>
      <c r="L741">
        <v>234</v>
      </c>
      <c r="M741">
        <v>9</v>
      </c>
      <c r="N741">
        <v>54</v>
      </c>
      <c r="O741" s="493">
        <v>45933.0350925926</v>
      </c>
      <c r="P741" s="493">
        <v>45933.074224537</v>
      </c>
      <c r="Q741">
        <v>1</v>
      </c>
      <c r="R741">
        <v>0</v>
      </c>
      <c r="S741">
        <v>0</v>
      </c>
      <c r="T741">
        <v>6</v>
      </c>
      <c r="U741">
        <v>50</v>
      </c>
      <c r="V741">
        <v>38</v>
      </c>
      <c r="W741">
        <v>201</v>
      </c>
      <c r="X741">
        <v>39</v>
      </c>
      <c r="Y741">
        <v>41</v>
      </c>
      <c r="AB741">
        <v>78.209</v>
      </c>
      <c r="AD741" t="s">
        <v>719</v>
      </c>
      <c r="AE741">
        <v>1</v>
      </c>
      <c r="AF741" t="s">
        <v>720</v>
      </c>
    </row>
    <row r="742" spans="1:32">
      <c r="A742">
        <v>316013</v>
      </c>
      <c r="B742">
        <v>5170</v>
      </c>
      <c r="C742" t="s">
        <v>153</v>
      </c>
      <c r="D742">
        <v>1447</v>
      </c>
      <c r="E742">
        <v>4016573254</v>
      </c>
      <c r="F742" t="s">
        <v>721</v>
      </c>
      <c r="G742">
        <v>1</v>
      </c>
      <c r="H742" t="s">
        <v>494</v>
      </c>
      <c r="I742" t="s">
        <v>168</v>
      </c>
      <c r="J742">
        <v>30</v>
      </c>
      <c r="K742">
        <v>40</v>
      </c>
      <c r="L742">
        <v>160</v>
      </c>
      <c r="M742">
        <v>4</v>
      </c>
      <c r="N742">
        <v>1120</v>
      </c>
      <c r="O742" s="493">
        <v>45933.0637152778</v>
      </c>
      <c r="P742" s="493">
        <v>45933.1377314815</v>
      </c>
      <c r="Q742">
        <v>1</v>
      </c>
      <c r="R742">
        <v>0</v>
      </c>
      <c r="S742">
        <v>0</v>
      </c>
      <c r="T742">
        <v>6</v>
      </c>
      <c r="U742">
        <v>139</v>
      </c>
      <c r="V742">
        <v>112</v>
      </c>
      <c r="W742">
        <v>310</v>
      </c>
      <c r="X742">
        <v>118</v>
      </c>
      <c r="Y742">
        <v>134</v>
      </c>
      <c r="AB742">
        <v>144.597</v>
      </c>
      <c r="AD742" t="s">
        <v>722</v>
      </c>
      <c r="AE742">
        <v>1</v>
      </c>
      <c r="AF742" t="s">
        <v>723</v>
      </c>
    </row>
    <row r="743" spans="1:32">
      <c r="A743">
        <v>316014</v>
      </c>
      <c r="B743">
        <v>5170</v>
      </c>
      <c r="C743" t="s">
        <v>153</v>
      </c>
      <c r="D743">
        <v>1447</v>
      </c>
      <c r="E743">
        <v>4016573254</v>
      </c>
      <c r="F743" t="s">
        <v>721</v>
      </c>
      <c r="G743">
        <v>1</v>
      </c>
      <c r="H743" t="s">
        <v>494</v>
      </c>
      <c r="I743" t="s">
        <v>171</v>
      </c>
      <c r="J743">
        <v>31</v>
      </c>
      <c r="K743">
        <v>40</v>
      </c>
      <c r="L743">
        <v>160</v>
      </c>
      <c r="M743">
        <v>4</v>
      </c>
      <c r="N743">
        <v>488</v>
      </c>
      <c r="O743" s="493">
        <v>45933.0821875</v>
      </c>
      <c r="P743" s="493">
        <v>45933.1387268519</v>
      </c>
      <c r="Q743">
        <v>1</v>
      </c>
      <c r="R743">
        <v>0</v>
      </c>
      <c r="S743">
        <v>0</v>
      </c>
      <c r="T743">
        <v>6</v>
      </c>
      <c r="U743">
        <v>78</v>
      </c>
      <c r="V743">
        <v>73</v>
      </c>
      <c r="W743">
        <v>139</v>
      </c>
      <c r="X743">
        <v>74</v>
      </c>
      <c r="Y743">
        <v>86</v>
      </c>
      <c r="AB743">
        <v>83.692</v>
      </c>
      <c r="AD743" t="s">
        <v>722</v>
      </c>
      <c r="AE743">
        <v>1</v>
      </c>
      <c r="AF743" t="s">
        <v>723</v>
      </c>
    </row>
    <row r="744" spans="1:32">
      <c r="A744">
        <v>316015</v>
      </c>
      <c r="B744">
        <v>5170</v>
      </c>
      <c r="C744" t="s">
        <v>153</v>
      </c>
      <c r="D744">
        <v>1447</v>
      </c>
      <c r="E744">
        <v>4016573254</v>
      </c>
      <c r="F744" t="s">
        <v>721</v>
      </c>
      <c r="G744">
        <v>1</v>
      </c>
      <c r="H744" t="s">
        <v>494</v>
      </c>
      <c r="I744" t="s">
        <v>173</v>
      </c>
      <c r="J744">
        <v>32</v>
      </c>
      <c r="K744">
        <v>41</v>
      </c>
      <c r="L744">
        <v>160</v>
      </c>
      <c r="M744">
        <v>4</v>
      </c>
      <c r="N744">
        <v>56</v>
      </c>
      <c r="O744" s="493">
        <v>45933.0840972222</v>
      </c>
      <c r="P744" s="493">
        <v>45933.1393055556</v>
      </c>
      <c r="Q744">
        <v>1</v>
      </c>
      <c r="R744">
        <v>0</v>
      </c>
      <c r="S744">
        <v>0</v>
      </c>
      <c r="T744">
        <v>6</v>
      </c>
      <c r="U744">
        <v>64</v>
      </c>
      <c r="V744">
        <v>28</v>
      </c>
      <c r="W744">
        <v>826</v>
      </c>
      <c r="X744">
        <v>31</v>
      </c>
      <c r="Y744">
        <v>45</v>
      </c>
      <c r="AB744">
        <v>102.136</v>
      </c>
      <c r="AD744" t="s">
        <v>722</v>
      </c>
      <c r="AE744">
        <v>1</v>
      </c>
      <c r="AF744" t="s">
        <v>723</v>
      </c>
    </row>
    <row r="745" spans="1:32">
      <c r="A745">
        <v>316016</v>
      </c>
      <c r="B745">
        <v>5170</v>
      </c>
      <c r="C745" t="s">
        <v>153</v>
      </c>
      <c r="D745">
        <v>1447</v>
      </c>
      <c r="E745">
        <v>4016573255</v>
      </c>
      <c r="F745" t="s">
        <v>724</v>
      </c>
      <c r="G745">
        <v>1</v>
      </c>
      <c r="H745" t="s">
        <v>494</v>
      </c>
      <c r="I745" t="s">
        <v>168</v>
      </c>
      <c r="J745">
        <v>30</v>
      </c>
      <c r="K745">
        <v>39</v>
      </c>
      <c r="L745">
        <v>160</v>
      </c>
      <c r="M745">
        <v>4</v>
      </c>
      <c r="N745">
        <v>1208</v>
      </c>
      <c r="O745" s="493">
        <v>45933.1432986111</v>
      </c>
      <c r="P745" s="493">
        <v>45933.2034490741</v>
      </c>
      <c r="Q745">
        <v>1</v>
      </c>
      <c r="R745">
        <v>0</v>
      </c>
      <c r="S745">
        <v>0</v>
      </c>
      <c r="T745">
        <v>6</v>
      </c>
      <c r="U745">
        <v>132</v>
      </c>
      <c r="V745">
        <v>126</v>
      </c>
      <c r="W745">
        <v>202</v>
      </c>
      <c r="X745">
        <v>129</v>
      </c>
      <c r="Y745">
        <v>154</v>
      </c>
      <c r="AB745">
        <v>162.853</v>
      </c>
      <c r="AD745" t="s">
        <v>725</v>
      </c>
      <c r="AE745">
        <v>1</v>
      </c>
      <c r="AF745" t="s">
        <v>726</v>
      </c>
    </row>
    <row r="746" spans="1:32">
      <c r="A746">
        <v>316017</v>
      </c>
      <c r="B746">
        <v>5170</v>
      </c>
      <c r="C746" t="s">
        <v>153</v>
      </c>
      <c r="D746">
        <v>1447</v>
      </c>
      <c r="E746">
        <v>4016573255</v>
      </c>
      <c r="F746" t="s">
        <v>724</v>
      </c>
      <c r="G746">
        <v>1</v>
      </c>
      <c r="H746" t="s">
        <v>494</v>
      </c>
      <c r="I746" t="s">
        <v>171</v>
      </c>
      <c r="J746">
        <v>31</v>
      </c>
      <c r="K746">
        <v>40</v>
      </c>
      <c r="L746">
        <v>160</v>
      </c>
      <c r="M746">
        <v>4</v>
      </c>
      <c r="N746">
        <v>532</v>
      </c>
      <c r="O746" s="493">
        <v>45933.1491319444</v>
      </c>
      <c r="P746" s="493">
        <v>45933.2060416667</v>
      </c>
      <c r="Q746">
        <v>1</v>
      </c>
      <c r="R746">
        <v>0</v>
      </c>
      <c r="S746">
        <v>0</v>
      </c>
      <c r="T746">
        <v>6</v>
      </c>
      <c r="U746">
        <v>88</v>
      </c>
      <c r="V746">
        <v>76</v>
      </c>
      <c r="W746">
        <v>265</v>
      </c>
      <c r="X746">
        <v>79</v>
      </c>
      <c r="Y746">
        <v>87</v>
      </c>
      <c r="AB746">
        <v>92.745</v>
      </c>
      <c r="AD746" t="s">
        <v>725</v>
      </c>
      <c r="AE746">
        <v>1</v>
      </c>
      <c r="AF746" t="s">
        <v>726</v>
      </c>
    </row>
    <row r="747" spans="1:32">
      <c r="A747">
        <v>316018</v>
      </c>
      <c r="B747">
        <v>5170</v>
      </c>
      <c r="C747" t="s">
        <v>153</v>
      </c>
      <c r="D747">
        <v>1447</v>
      </c>
      <c r="E747">
        <v>4016573255</v>
      </c>
      <c r="F747" t="s">
        <v>724</v>
      </c>
      <c r="G747">
        <v>1</v>
      </c>
      <c r="H747" t="s">
        <v>494</v>
      </c>
      <c r="I747" t="s">
        <v>173</v>
      </c>
      <c r="J747">
        <v>32</v>
      </c>
      <c r="K747">
        <v>40</v>
      </c>
      <c r="L747">
        <v>160</v>
      </c>
      <c r="M747">
        <v>4</v>
      </c>
      <c r="N747">
        <v>56</v>
      </c>
      <c r="O747" s="493">
        <v>45933.1511574074</v>
      </c>
      <c r="P747" s="493">
        <v>45933.2155902778</v>
      </c>
      <c r="Q747">
        <v>1</v>
      </c>
      <c r="R747">
        <v>0</v>
      </c>
      <c r="S747">
        <v>0</v>
      </c>
      <c r="T747">
        <v>6</v>
      </c>
      <c r="U747">
        <v>37</v>
      </c>
      <c r="V747">
        <v>10</v>
      </c>
      <c r="W747">
        <v>104</v>
      </c>
      <c r="X747">
        <v>32</v>
      </c>
      <c r="Y747">
        <v>34</v>
      </c>
      <c r="AB747">
        <v>88.31</v>
      </c>
      <c r="AD747" t="s">
        <v>725</v>
      </c>
      <c r="AE747">
        <v>1</v>
      </c>
      <c r="AF747" t="s">
        <v>726</v>
      </c>
    </row>
    <row r="748" spans="1:32">
      <c r="A748">
        <v>316019</v>
      </c>
      <c r="B748">
        <v>5170</v>
      </c>
      <c r="C748" t="s">
        <v>153</v>
      </c>
      <c r="D748">
        <v>1448</v>
      </c>
      <c r="E748">
        <v>4016571201</v>
      </c>
      <c r="F748" t="s">
        <v>712</v>
      </c>
      <c r="G748">
        <v>1</v>
      </c>
      <c r="H748" t="s">
        <v>494</v>
      </c>
      <c r="I748" t="s">
        <v>168</v>
      </c>
      <c r="J748">
        <v>30</v>
      </c>
      <c r="K748">
        <v>12</v>
      </c>
      <c r="L748">
        <v>96</v>
      </c>
      <c r="M748">
        <v>8</v>
      </c>
      <c r="N748">
        <v>496</v>
      </c>
      <c r="O748" s="493">
        <v>45933.2260300926</v>
      </c>
      <c r="P748" s="493">
        <v>45933.235625</v>
      </c>
      <c r="Q748">
        <v>1</v>
      </c>
      <c r="R748">
        <v>0</v>
      </c>
      <c r="S748">
        <v>0</v>
      </c>
      <c r="T748">
        <v>6</v>
      </c>
      <c r="U748">
        <v>63</v>
      </c>
      <c r="V748">
        <v>60</v>
      </c>
      <c r="W748">
        <v>72</v>
      </c>
      <c r="X748">
        <v>62</v>
      </c>
      <c r="Y748">
        <v>54</v>
      </c>
      <c r="AB748">
        <v>118.519</v>
      </c>
      <c r="AD748" t="s">
        <v>713</v>
      </c>
      <c r="AE748">
        <v>1</v>
      </c>
      <c r="AF748" t="s">
        <v>714</v>
      </c>
    </row>
    <row r="749" spans="1:32">
      <c r="A749">
        <v>316020</v>
      </c>
      <c r="B749">
        <v>5170</v>
      </c>
      <c r="C749" t="s">
        <v>153</v>
      </c>
      <c r="D749">
        <v>1448</v>
      </c>
      <c r="E749">
        <v>4016571201</v>
      </c>
      <c r="F749" t="s">
        <v>712</v>
      </c>
      <c r="G749">
        <v>1</v>
      </c>
      <c r="H749" t="s">
        <v>494</v>
      </c>
      <c r="I749" t="s">
        <v>171</v>
      </c>
      <c r="J749">
        <v>31</v>
      </c>
      <c r="K749">
        <v>12</v>
      </c>
      <c r="L749">
        <v>96</v>
      </c>
      <c r="M749">
        <v>8</v>
      </c>
      <c r="N749">
        <v>208</v>
      </c>
      <c r="O749" s="493">
        <v>45933.2277546296</v>
      </c>
      <c r="P749" s="493">
        <v>45933.2363657407</v>
      </c>
      <c r="Q749">
        <v>1</v>
      </c>
      <c r="R749">
        <v>0</v>
      </c>
      <c r="S749">
        <v>0</v>
      </c>
      <c r="T749">
        <v>6</v>
      </c>
      <c r="U749">
        <v>54</v>
      </c>
      <c r="V749">
        <v>53</v>
      </c>
      <c r="W749">
        <v>62</v>
      </c>
      <c r="X749">
        <v>53</v>
      </c>
      <c r="Y749">
        <v>69</v>
      </c>
      <c r="AB749">
        <v>40.062</v>
      </c>
      <c r="AD749" t="s">
        <v>713</v>
      </c>
      <c r="AE749">
        <v>1</v>
      </c>
      <c r="AF749" t="s">
        <v>714</v>
      </c>
    </row>
    <row r="750" spans="1:32">
      <c r="A750">
        <v>316021</v>
      </c>
      <c r="B750">
        <v>5170</v>
      </c>
      <c r="C750" t="s">
        <v>153</v>
      </c>
      <c r="D750">
        <v>1448</v>
      </c>
      <c r="E750">
        <v>4016571201</v>
      </c>
      <c r="F750" t="s">
        <v>712</v>
      </c>
      <c r="G750">
        <v>1</v>
      </c>
      <c r="H750" t="s">
        <v>494</v>
      </c>
      <c r="I750" t="s">
        <v>173</v>
      </c>
      <c r="J750">
        <v>32</v>
      </c>
      <c r="K750">
        <v>12</v>
      </c>
      <c r="L750">
        <v>96</v>
      </c>
      <c r="M750">
        <v>8</v>
      </c>
      <c r="N750">
        <v>24</v>
      </c>
      <c r="O750" s="493">
        <v>45933.2293865741</v>
      </c>
      <c r="P750" s="493">
        <v>45933.236875</v>
      </c>
      <c r="Q750">
        <v>1</v>
      </c>
      <c r="R750">
        <v>0</v>
      </c>
      <c r="S750">
        <v>0</v>
      </c>
      <c r="T750">
        <v>6</v>
      </c>
      <c r="U750">
        <v>24</v>
      </c>
      <c r="V750">
        <v>24</v>
      </c>
      <c r="W750">
        <v>28</v>
      </c>
      <c r="X750">
        <v>24</v>
      </c>
      <c r="Y750">
        <v>28</v>
      </c>
      <c r="AB750">
        <v>60.071</v>
      </c>
      <c r="AD750" t="s">
        <v>713</v>
      </c>
      <c r="AE750">
        <v>1</v>
      </c>
      <c r="AF750" t="s">
        <v>714</v>
      </c>
    </row>
    <row r="751" spans="1:32">
      <c r="A751">
        <v>316022</v>
      </c>
      <c r="B751">
        <v>5170</v>
      </c>
      <c r="C751" t="s">
        <v>153</v>
      </c>
      <c r="D751">
        <v>1448</v>
      </c>
      <c r="E751">
        <v>4016572004</v>
      </c>
      <c r="F751" t="s">
        <v>715</v>
      </c>
      <c r="G751">
        <v>1</v>
      </c>
      <c r="H751" t="s">
        <v>494</v>
      </c>
      <c r="I751" t="s">
        <v>168</v>
      </c>
      <c r="J751">
        <v>30</v>
      </c>
      <c r="K751">
        <v>10</v>
      </c>
      <c r="L751">
        <v>80</v>
      </c>
      <c r="M751">
        <v>8</v>
      </c>
      <c r="N751">
        <v>496</v>
      </c>
      <c r="O751" s="493">
        <v>45933.2127893519</v>
      </c>
      <c r="P751" s="493">
        <v>45933.2228009259</v>
      </c>
      <c r="Q751">
        <v>1</v>
      </c>
      <c r="R751">
        <v>0</v>
      </c>
      <c r="S751">
        <v>0</v>
      </c>
      <c r="T751">
        <v>6</v>
      </c>
      <c r="U751">
        <v>96</v>
      </c>
      <c r="V751">
        <v>62</v>
      </c>
      <c r="W751">
        <v>205</v>
      </c>
      <c r="X751">
        <v>63</v>
      </c>
      <c r="Y751">
        <v>53</v>
      </c>
      <c r="AB751">
        <v>118.519</v>
      </c>
      <c r="AD751" t="s">
        <v>716</v>
      </c>
      <c r="AE751">
        <v>1</v>
      </c>
      <c r="AF751" t="s">
        <v>717</v>
      </c>
    </row>
    <row r="752" spans="1:32">
      <c r="A752">
        <v>316023</v>
      </c>
      <c r="B752">
        <v>5170</v>
      </c>
      <c r="C752" t="s">
        <v>153</v>
      </c>
      <c r="D752">
        <v>1448</v>
      </c>
      <c r="E752">
        <v>4016572004</v>
      </c>
      <c r="F752" t="s">
        <v>715</v>
      </c>
      <c r="G752">
        <v>1</v>
      </c>
      <c r="H752" t="s">
        <v>494</v>
      </c>
      <c r="I752" t="s">
        <v>171</v>
      </c>
      <c r="J752">
        <v>31</v>
      </c>
      <c r="K752">
        <v>10</v>
      </c>
      <c r="L752">
        <v>80</v>
      </c>
      <c r="M752">
        <v>8</v>
      </c>
      <c r="N752">
        <v>208</v>
      </c>
      <c r="O752" s="493">
        <v>45933.2136458333</v>
      </c>
      <c r="P752" s="493">
        <v>45933.2236226852</v>
      </c>
      <c r="Q752">
        <v>1</v>
      </c>
      <c r="R752">
        <v>0</v>
      </c>
      <c r="S752">
        <v>0</v>
      </c>
      <c r="T752">
        <v>6</v>
      </c>
      <c r="U752">
        <v>57</v>
      </c>
      <c r="V752">
        <v>53</v>
      </c>
      <c r="W752">
        <v>66</v>
      </c>
      <c r="X752">
        <v>54</v>
      </c>
      <c r="Y752">
        <v>69</v>
      </c>
      <c r="AB752">
        <v>40.062</v>
      </c>
      <c r="AD752" t="s">
        <v>716</v>
      </c>
      <c r="AE752">
        <v>1</v>
      </c>
      <c r="AF752" t="s">
        <v>717</v>
      </c>
    </row>
    <row r="753" spans="1:32">
      <c r="A753">
        <v>316024</v>
      </c>
      <c r="B753">
        <v>5170</v>
      </c>
      <c r="C753" t="s">
        <v>153</v>
      </c>
      <c r="D753">
        <v>1448</v>
      </c>
      <c r="E753">
        <v>4016572004</v>
      </c>
      <c r="F753" t="s">
        <v>715</v>
      </c>
      <c r="G753">
        <v>1</v>
      </c>
      <c r="H753" t="s">
        <v>494</v>
      </c>
      <c r="I753" t="s">
        <v>173</v>
      </c>
      <c r="J753">
        <v>32</v>
      </c>
      <c r="K753">
        <v>10</v>
      </c>
      <c r="L753">
        <v>80</v>
      </c>
      <c r="M753">
        <v>8</v>
      </c>
      <c r="N753">
        <v>24</v>
      </c>
      <c r="O753" s="493">
        <v>45933.2203240741</v>
      </c>
      <c r="P753" s="493">
        <v>45933.2249189815</v>
      </c>
      <c r="Q753">
        <v>1</v>
      </c>
      <c r="R753">
        <v>0</v>
      </c>
      <c r="S753">
        <v>0</v>
      </c>
      <c r="T753">
        <v>6</v>
      </c>
      <c r="U753">
        <v>24</v>
      </c>
      <c r="V753">
        <v>22</v>
      </c>
      <c r="W753">
        <v>28</v>
      </c>
      <c r="X753">
        <v>24</v>
      </c>
      <c r="Y753">
        <v>28</v>
      </c>
      <c r="AB753">
        <v>60.071</v>
      </c>
      <c r="AD753" t="s">
        <v>716</v>
      </c>
      <c r="AE753">
        <v>1</v>
      </c>
      <c r="AF753" t="s">
        <v>717</v>
      </c>
    </row>
    <row r="754" spans="1:32">
      <c r="A754">
        <v>316025</v>
      </c>
      <c r="B754">
        <v>5170</v>
      </c>
      <c r="C754" t="s">
        <v>153</v>
      </c>
      <c r="D754">
        <v>1449</v>
      </c>
      <c r="E754">
        <v>4016571190</v>
      </c>
      <c r="F754" t="s">
        <v>727</v>
      </c>
      <c r="G754">
        <v>1</v>
      </c>
      <c r="H754" t="s">
        <v>491</v>
      </c>
      <c r="I754" t="s">
        <v>168</v>
      </c>
      <c r="J754">
        <v>30</v>
      </c>
      <c r="K754">
        <v>200</v>
      </c>
      <c r="L754">
        <v>600</v>
      </c>
      <c r="M754">
        <v>3</v>
      </c>
      <c r="N754">
        <v>447</v>
      </c>
      <c r="O754" s="493">
        <v>45933.2440972222</v>
      </c>
      <c r="P754" s="493">
        <v>45933.4018634259</v>
      </c>
      <c r="Q754">
        <v>1</v>
      </c>
      <c r="R754">
        <v>0</v>
      </c>
      <c r="S754">
        <v>0</v>
      </c>
      <c r="T754">
        <v>6</v>
      </c>
      <c r="U754">
        <v>53</v>
      </c>
      <c r="V754">
        <v>48</v>
      </c>
      <c r="W754">
        <v>251</v>
      </c>
      <c r="X754">
        <v>52</v>
      </c>
      <c r="Y754">
        <v>60</v>
      </c>
      <c r="AB754">
        <v>92.68</v>
      </c>
      <c r="AD754" t="s">
        <v>728</v>
      </c>
      <c r="AE754">
        <v>1</v>
      </c>
      <c r="AF754" t="s">
        <v>729</v>
      </c>
    </row>
    <row r="755" spans="1:32">
      <c r="A755">
        <v>316026</v>
      </c>
      <c r="B755">
        <v>5170</v>
      </c>
      <c r="C755" t="s">
        <v>153</v>
      </c>
      <c r="D755">
        <v>1449</v>
      </c>
      <c r="E755">
        <v>4016571190</v>
      </c>
      <c r="F755" t="s">
        <v>727</v>
      </c>
      <c r="G755">
        <v>1</v>
      </c>
      <c r="H755" t="s">
        <v>491</v>
      </c>
      <c r="I755" t="s">
        <v>171</v>
      </c>
      <c r="J755">
        <v>31</v>
      </c>
      <c r="K755">
        <v>200</v>
      </c>
      <c r="L755">
        <v>600</v>
      </c>
      <c r="M755">
        <v>3</v>
      </c>
      <c r="N755">
        <v>369</v>
      </c>
      <c r="O755" s="493">
        <v>45933.2461805556</v>
      </c>
      <c r="P755" s="493">
        <v>45933.4047453704</v>
      </c>
      <c r="Q755">
        <v>1</v>
      </c>
      <c r="R755">
        <v>0</v>
      </c>
      <c r="S755">
        <v>0</v>
      </c>
      <c r="T755">
        <v>6</v>
      </c>
      <c r="U755">
        <v>60</v>
      </c>
      <c r="V755">
        <v>52</v>
      </c>
      <c r="W755">
        <v>593</v>
      </c>
      <c r="X755">
        <v>55</v>
      </c>
      <c r="Y755">
        <v>72</v>
      </c>
      <c r="AB755">
        <v>65.86</v>
      </c>
      <c r="AD755" t="s">
        <v>728</v>
      </c>
      <c r="AE755">
        <v>1</v>
      </c>
      <c r="AF755" t="s">
        <v>729</v>
      </c>
    </row>
    <row r="756" spans="1:32">
      <c r="A756">
        <v>316027</v>
      </c>
      <c r="B756">
        <v>5170</v>
      </c>
      <c r="C756" t="s">
        <v>153</v>
      </c>
      <c r="D756">
        <v>1449</v>
      </c>
      <c r="E756">
        <v>4016571190</v>
      </c>
      <c r="F756" t="s">
        <v>727</v>
      </c>
      <c r="G756">
        <v>1</v>
      </c>
      <c r="H756" t="s">
        <v>491</v>
      </c>
      <c r="I756" t="s">
        <v>173</v>
      </c>
      <c r="J756">
        <v>32</v>
      </c>
      <c r="K756">
        <v>202</v>
      </c>
      <c r="L756">
        <v>600</v>
      </c>
      <c r="M756">
        <v>3</v>
      </c>
      <c r="N756">
        <v>63</v>
      </c>
      <c r="O756" s="493">
        <v>45933.2477893519</v>
      </c>
      <c r="P756" s="493">
        <v>45933.4073842593</v>
      </c>
      <c r="Q756">
        <v>1</v>
      </c>
      <c r="R756">
        <v>0</v>
      </c>
      <c r="S756">
        <v>0</v>
      </c>
      <c r="T756">
        <v>6</v>
      </c>
      <c r="U756">
        <v>47</v>
      </c>
      <c r="V756">
        <v>10</v>
      </c>
      <c r="W756">
        <v>343</v>
      </c>
      <c r="X756">
        <v>41</v>
      </c>
      <c r="Y756">
        <v>39</v>
      </c>
      <c r="AB756">
        <v>83.636</v>
      </c>
      <c r="AD756" t="s">
        <v>728</v>
      </c>
      <c r="AE756">
        <v>1</v>
      </c>
      <c r="AF756" t="s">
        <v>729</v>
      </c>
    </row>
    <row r="757" spans="1:32">
      <c r="A757">
        <v>316028</v>
      </c>
      <c r="B757">
        <v>5170</v>
      </c>
      <c r="C757" t="s">
        <v>153</v>
      </c>
      <c r="D757">
        <v>1450</v>
      </c>
      <c r="E757">
        <v>4016571190</v>
      </c>
      <c r="F757" t="s">
        <v>727</v>
      </c>
      <c r="G757">
        <v>1</v>
      </c>
      <c r="H757" t="s">
        <v>494</v>
      </c>
      <c r="I757" t="s">
        <v>168</v>
      </c>
      <c r="J757">
        <v>30</v>
      </c>
      <c r="K757">
        <v>200</v>
      </c>
      <c r="L757">
        <v>600</v>
      </c>
      <c r="M757">
        <v>3</v>
      </c>
      <c r="N757">
        <v>630</v>
      </c>
      <c r="O757" s="493">
        <v>45933.4096990741</v>
      </c>
      <c r="P757" s="493">
        <v>45933.6328356481</v>
      </c>
      <c r="Q757">
        <v>1</v>
      </c>
      <c r="R757">
        <v>0</v>
      </c>
      <c r="S757">
        <v>0</v>
      </c>
      <c r="T757">
        <v>6</v>
      </c>
      <c r="U757">
        <v>70</v>
      </c>
      <c r="V757">
        <v>66</v>
      </c>
      <c r="W757">
        <v>171</v>
      </c>
      <c r="X757">
        <v>69</v>
      </c>
      <c r="Y757">
        <v>80</v>
      </c>
      <c r="AB757">
        <v>123.441</v>
      </c>
      <c r="AD757" t="s">
        <v>728</v>
      </c>
      <c r="AE757">
        <v>1</v>
      </c>
      <c r="AF757" t="s">
        <v>729</v>
      </c>
    </row>
    <row r="758" spans="1:32">
      <c r="A758">
        <v>316029</v>
      </c>
      <c r="B758">
        <v>5170</v>
      </c>
      <c r="C758" t="s">
        <v>153</v>
      </c>
      <c r="D758">
        <v>1450</v>
      </c>
      <c r="E758">
        <v>4016571190</v>
      </c>
      <c r="F758" t="s">
        <v>727</v>
      </c>
      <c r="G758">
        <v>1</v>
      </c>
      <c r="H758" t="s">
        <v>494</v>
      </c>
      <c r="I758" t="s">
        <v>171</v>
      </c>
      <c r="J758">
        <v>31</v>
      </c>
      <c r="K758">
        <v>200</v>
      </c>
      <c r="L758">
        <v>600</v>
      </c>
      <c r="M758">
        <v>3</v>
      </c>
      <c r="N758">
        <v>477</v>
      </c>
      <c r="O758" s="493">
        <v>45933.4172453704</v>
      </c>
      <c r="P758" s="493">
        <v>45933.6389814815</v>
      </c>
      <c r="Q758">
        <v>1</v>
      </c>
      <c r="R758">
        <v>0</v>
      </c>
      <c r="S758">
        <v>0</v>
      </c>
      <c r="T758">
        <v>6</v>
      </c>
      <c r="U758">
        <v>92</v>
      </c>
      <c r="V758">
        <v>84</v>
      </c>
      <c r="W758">
        <v>211</v>
      </c>
      <c r="X758">
        <v>88</v>
      </c>
      <c r="Y758">
        <v>91</v>
      </c>
      <c r="AB758">
        <v>87.242</v>
      </c>
      <c r="AD758" t="s">
        <v>728</v>
      </c>
      <c r="AE758">
        <v>1</v>
      </c>
      <c r="AF758" t="s">
        <v>729</v>
      </c>
    </row>
    <row r="759" spans="1:32">
      <c r="A759">
        <v>316030</v>
      </c>
      <c r="B759">
        <v>5170</v>
      </c>
      <c r="C759" t="s">
        <v>153</v>
      </c>
      <c r="D759">
        <v>1450</v>
      </c>
      <c r="E759">
        <v>4016571190</v>
      </c>
      <c r="F759" t="s">
        <v>727</v>
      </c>
      <c r="G759">
        <v>1</v>
      </c>
      <c r="H759" t="s">
        <v>494</v>
      </c>
      <c r="I759" t="s">
        <v>173</v>
      </c>
      <c r="J759">
        <v>32</v>
      </c>
      <c r="K759">
        <v>200</v>
      </c>
      <c r="L759">
        <v>600</v>
      </c>
      <c r="M759">
        <v>3</v>
      </c>
      <c r="N759">
        <v>81</v>
      </c>
      <c r="O759" s="493">
        <v>45933.4198032407</v>
      </c>
      <c r="P759" s="493">
        <v>45933.6400810185</v>
      </c>
      <c r="Q759">
        <v>1</v>
      </c>
      <c r="R759">
        <v>0</v>
      </c>
      <c r="S759">
        <v>0</v>
      </c>
      <c r="T759">
        <v>6</v>
      </c>
      <c r="U759">
        <v>75</v>
      </c>
      <c r="V759">
        <v>68</v>
      </c>
      <c r="W759">
        <v>173</v>
      </c>
      <c r="X759">
        <v>73</v>
      </c>
      <c r="Y759">
        <v>104</v>
      </c>
      <c r="AB759">
        <v>210.519</v>
      </c>
      <c r="AD759" t="s">
        <v>728</v>
      </c>
      <c r="AE759">
        <v>1</v>
      </c>
      <c r="AF759" t="s">
        <v>729</v>
      </c>
    </row>
    <row r="760" spans="1:32">
      <c r="A760">
        <v>316171</v>
      </c>
      <c r="B760">
        <v>5170</v>
      </c>
      <c r="C760" t="s">
        <v>153</v>
      </c>
      <c r="D760">
        <v>1451</v>
      </c>
      <c r="E760">
        <v>4016571189</v>
      </c>
      <c r="F760" t="s">
        <v>730</v>
      </c>
      <c r="G760">
        <v>1</v>
      </c>
      <c r="H760" t="s">
        <v>491</v>
      </c>
      <c r="I760" t="s">
        <v>168</v>
      </c>
      <c r="J760">
        <v>30</v>
      </c>
      <c r="K760">
        <v>105</v>
      </c>
      <c r="L760">
        <v>600</v>
      </c>
      <c r="M760">
        <v>3</v>
      </c>
      <c r="N760">
        <v>534</v>
      </c>
      <c r="O760" s="493">
        <v>45935.3126851852</v>
      </c>
      <c r="P760" s="493">
        <v>45935.4041087963</v>
      </c>
      <c r="Q760">
        <v>1</v>
      </c>
      <c r="R760">
        <v>0</v>
      </c>
      <c r="S760">
        <v>0</v>
      </c>
      <c r="T760">
        <v>6</v>
      </c>
      <c r="U760">
        <v>61</v>
      </c>
      <c r="V760">
        <v>57</v>
      </c>
      <c r="W760">
        <v>127</v>
      </c>
      <c r="X760">
        <v>60</v>
      </c>
      <c r="Y760">
        <v>61</v>
      </c>
      <c r="AB760">
        <v>106.273</v>
      </c>
      <c r="AD760" t="s">
        <v>731</v>
      </c>
      <c r="AE760">
        <v>1</v>
      </c>
      <c r="AF760" t="s">
        <v>732</v>
      </c>
    </row>
    <row r="761" spans="1:32">
      <c r="A761">
        <v>316172</v>
      </c>
      <c r="B761">
        <v>5170</v>
      </c>
      <c r="C761" t="s">
        <v>153</v>
      </c>
      <c r="D761">
        <v>1451</v>
      </c>
      <c r="E761">
        <v>4016571189</v>
      </c>
      <c r="F761" t="s">
        <v>730</v>
      </c>
      <c r="G761">
        <v>1</v>
      </c>
      <c r="H761" t="s">
        <v>491</v>
      </c>
      <c r="I761" t="s">
        <v>171</v>
      </c>
      <c r="J761">
        <v>31</v>
      </c>
      <c r="K761">
        <v>103</v>
      </c>
      <c r="L761">
        <v>600</v>
      </c>
      <c r="M761">
        <v>3</v>
      </c>
      <c r="N761">
        <v>492</v>
      </c>
      <c r="O761" s="493">
        <v>45935.3160532407</v>
      </c>
      <c r="P761" s="493">
        <v>45935.4182291667</v>
      </c>
      <c r="Q761">
        <v>1</v>
      </c>
      <c r="R761">
        <v>0</v>
      </c>
      <c r="S761">
        <v>0</v>
      </c>
      <c r="T761">
        <v>6</v>
      </c>
      <c r="U761">
        <v>83</v>
      </c>
      <c r="V761">
        <v>71</v>
      </c>
      <c r="W761">
        <v>359</v>
      </c>
      <c r="X761">
        <v>75</v>
      </c>
      <c r="Y761">
        <v>75</v>
      </c>
      <c r="AB761">
        <v>87.529</v>
      </c>
      <c r="AD761" t="s">
        <v>731</v>
      </c>
      <c r="AE761">
        <v>1</v>
      </c>
      <c r="AF761" t="s">
        <v>732</v>
      </c>
    </row>
    <row r="762" spans="1:32">
      <c r="A762">
        <v>316173</v>
      </c>
      <c r="B762">
        <v>5170</v>
      </c>
      <c r="C762" t="s">
        <v>153</v>
      </c>
      <c r="D762">
        <v>1451</v>
      </c>
      <c r="E762">
        <v>4016571189</v>
      </c>
      <c r="F762" t="s">
        <v>730</v>
      </c>
      <c r="G762">
        <v>1</v>
      </c>
      <c r="H762" t="s">
        <v>491</v>
      </c>
      <c r="I762" t="s">
        <v>173</v>
      </c>
      <c r="J762">
        <v>32</v>
      </c>
      <c r="K762">
        <v>107</v>
      </c>
      <c r="L762">
        <v>600</v>
      </c>
      <c r="M762">
        <v>3</v>
      </c>
      <c r="N762">
        <v>30</v>
      </c>
      <c r="O762" s="493">
        <v>45935.3140046296</v>
      </c>
      <c r="P762" s="493">
        <v>45935.4187152778</v>
      </c>
      <c r="Q762">
        <v>1</v>
      </c>
      <c r="R762">
        <v>0</v>
      </c>
      <c r="S762">
        <v>0</v>
      </c>
      <c r="T762">
        <v>6</v>
      </c>
      <c r="U762">
        <v>22</v>
      </c>
      <c r="V762">
        <v>21</v>
      </c>
      <c r="W762">
        <v>32</v>
      </c>
      <c r="X762">
        <v>22</v>
      </c>
      <c r="Y762">
        <v>15</v>
      </c>
      <c r="AB762">
        <v>43.024</v>
      </c>
      <c r="AD762" t="s">
        <v>731</v>
      </c>
      <c r="AE762">
        <v>1</v>
      </c>
      <c r="AF762" t="s">
        <v>732</v>
      </c>
    </row>
    <row r="763" spans="1:32">
      <c r="A763">
        <v>316031</v>
      </c>
      <c r="B763">
        <v>5170</v>
      </c>
      <c r="C763" t="s">
        <v>153</v>
      </c>
      <c r="D763">
        <v>1451</v>
      </c>
      <c r="E763">
        <v>4016571189</v>
      </c>
      <c r="F763" t="s">
        <v>730</v>
      </c>
      <c r="G763">
        <v>1</v>
      </c>
      <c r="H763" t="s">
        <v>491</v>
      </c>
      <c r="I763" t="s">
        <v>168</v>
      </c>
      <c r="J763">
        <v>30</v>
      </c>
      <c r="K763">
        <v>93</v>
      </c>
      <c r="L763">
        <v>600</v>
      </c>
      <c r="M763">
        <v>3</v>
      </c>
      <c r="N763">
        <v>534</v>
      </c>
      <c r="O763" s="493">
        <v>45933.6734143519</v>
      </c>
      <c r="P763" s="493">
        <v>45933.7942013889</v>
      </c>
      <c r="Q763">
        <v>1</v>
      </c>
      <c r="R763">
        <v>0</v>
      </c>
      <c r="S763">
        <v>0</v>
      </c>
      <c r="T763">
        <v>6</v>
      </c>
      <c r="U763">
        <v>66</v>
      </c>
      <c r="V763">
        <v>57</v>
      </c>
      <c r="W763">
        <v>201</v>
      </c>
      <c r="X763">
        <v>61</v>
      </c>
      <c r="Y763">
        <v>61</v>
      </c>
      <c r="AB763">
        <v>106.273</v>
      </c>
      <c r="AD763" t="s">
        <v>731</v>
      </c>
      <c r="AE763">
        <v>1</v>
      </c>
      <c r="AF763" t="s">
        <v>732</v>
      </c>
    </row>
    <row r="764" spans="1:32">
      <c r="A764">
        <v>316032</v>
      </c>
      <c r="B764">
        <v>5170</v>
      </c>
      <c r="C764" t="s">
        <v>153</v>
      </c>
      <c r="D764">
        <v>1451</v>
      </c>
      <c r="E764">
        <v>4016571189</v>
      </c>
      <c r="F764" t="s">
        <v>730</v>
      </c>
      <c r="G764">
        <v>1</v>
      </c>
      <c r="H764" t="s">
        <v>491</v>
      </c>
      <c r="I764" t="s">
        <v>171</v>
      </c>
      <c r="J764">
        <v>31</v>
      </c>
      <c r="K764">
        <v>93</v>
      </c>
      <c r="L764">
        <v>600</v>
      </c>
      <c r="M764">
        <v>3</v>
      </c>
      <c r="N764">
        <v>492</v>
      </c>
      <c r="O764" s="493">
        <v>45933.6762384259</v>
      </c>
      <c r="P764" s="493">
        <v>45933.7998148148</v>
      </c>
      <c r="Q764">
        <v>1</v>
      </c>
      <c r="R764">
        <v>0</v>
      </c>
      <c r="S764">
        <v>0</v>
      </c>
      <c r="T764">
        <v>6</v>
      </c>
      <c r="U764">
        <v>83</v>
      </c>
      <c r="V764">
        <v>72</v>
      </c>
      <c r="W764">
        <v>222</v>
      </c>
      <c r="X764">
        <v>75</v>
      </c>
      <c r="Y764">
        <v>75</v>
      </c>
      <c r="AB764">
        <v>87.529</v>
      </c>
      <c r="AD764" t="s">
        <v>731</v>
      </c>
      <c r="AE764">
        <v>1</v>
      </c>
      <c r="AF764" t="s">
        <v>732</v>
      </c>
    </row>
    <row r="765" spans="1:32">
      <c r="A765">
        <v>316033</v>
      </c>
      <c r="B765">
        <v>5170</v>
      </c>
      <c r="C765" t="s">
        <v>153</v>
      </c>
      <c r="D765">
        <v>1451</v>
      </c>
      <c r="E765">
        <v>4016571189</v>
      </c>
      <c r="F765" t="s">
        <v>730</v>
      </c>
      <c r="G765">
        <v>1</v>
      </c>
      <c r="H765" t="s">
        <v>491</v>
      </c>
      <c r="I765" t="s">
        <v>173</v>
      </c>
      <c r="J765">
        <v>32</v>
      </c>
      <c r="K765">
        <v>93</v>
      </c>
      <c r="L765">
        <v>600</v>
      </c>
      <c r="M765">
        <v>3</v>
      </c>
      <c r="N765">
        <v>30</v>
      </c>
      <c r="O765" s="493">
        <v>45933.6776388889</v>
      </c>
      <c r="P765" s="493">
        <v>45933.8003009259</v>
      </c>
      <c r="Q765">
        <v>1</v>
      </c>
      <c r="R765">
        <v>0</v>
      </c>
      <c r="S765">
        <v>0</v>
      </c>
      <c r="T765">
        <v>6</v>
      </c>
      <c r="U765">
        <v>34</v>
      </c>
      <c r="V765">
        <v>21</v>
      </c>
      <c r="W765">
        <v>353</v>
      </c>
      <c r="X765">
        <v>26</v>
      </c>
      <c r="Y765">
        <v>15</v>
      </c>
      <c r="AB765">
        <v>43.024</v>
      </c>
      <c r="AD765" t="s">
        <v>731</v>
      </c>
      <c r="AE765">
        <v>1</v>
      </c>
      <c r="AF765" t="s">
        <v>732</v>
      </c>
    </row>
    <row r="766" spans="1:32">
      <c r="A766">
        <v>316174</v>
      </c>
      <c r="B766">
        <v>5170</v>
      </c>
      <c r="C766" t="s">
        <v>153</v>
      </c>
      <c r="D766">
        <v>1452</v>
      </c>
      <c r="E766">
        <v>4016571189</v>
      </c>
      <c r="F766" t="s">
        <v>730</v>
      </c>
      <c r="G766">
        <v>1</v>
      </c>
      <c r="H766" t="s">
        <v>494</v>
      </c>
      <c r="I766" t="s">
        <v>168</v>
      </c>
      <c r="J766">
        <v>30</v>
      </c>
      <c r="K766">
        <v>200</v>
      </c>
      <c r="L766">
        <v>600</v>
      </c>
      <c r="M766">
        <v>3</v>
      </c>
      <c r="N766">
        <v>573</v>
      </c>
      <c r="O766" s="493">
        <v>45935.4499189815</v>
      </c>
      <c r="P766" s="493">
        <v>45935.6699421296</v>
      </c>
      <c r="Q766">
        <v>1</v>
      </c>
      <c r="R766">
        <v>0</v>
      </c>
      <c r="S766">
        <v>0</v>
      </c>
      <c r="T766">
        <v>6</v>
      </c>
      <c r="U766">
        <v>70</v>
      </c>
      <c r="V766">
        <v>64</v>
      </c>
      <c r="W766">
        <v>386</v>
      </c>
      <c r="X766">
        <v>67</v>
      </c>
      <c r="Y766">
        <v>70</v>
      </c>
      <c r="AB766">
        <v>106.653</v>
      </c>
      <c r="AD766" t="s">
        <v>731</v>
      </c>
      <c r="AE766">
        <v>1</v>
      </c>
      <c r="AF766" t="s">
        <v>732</v>
      </c>
    </row>
    <row r="767" spans="1:32">
      <c r="A767">
        <v>316175</v>
      </c>
      <c r="B767">
        <v>5170</v>
      </c>
      <c r="C767" t="s">
        <v>153</v>
      </c>
      <c r="D767">
        <v>1452</v>
      </c>
      <c r="E767">
        <v>4016571189</v>
      </c>
      <c r="F767" t="s">
        <v>730</v>
      </c>
      <c r="G767">
        <v>1</v>
      </c>
      <c r="H767" t="s">
        <v>494</v>
      </c>
      <c r="I767" t="s">
        <v>171</v>
      </c>
      <c r="J767">
        <v>31</v>
      </c>
      <c r="K767">
        <v>200</v>
      </c>
      <c r="L767">
        <v>600</v>
      </c>
      <c r="M767">
        <v>3</v>
      </c>
      <c r="N767">
        <v>486</v>
      </c>
      <c r="O767" s="493">
        <v>45935.4662037037</v>
      </c>
      <c r="P767" s="493">
        <v>45935.6837962963</v>
      </c>
      <c r="Q767">
        <v>1</v>
      </c>
      <c r="R767">
        <v>0</v>
      </c>
      <c r="S767">
        <v>0</v>
      </c>
      <c r="T767">
        <v>6</v>
      </c>
      <c r="U767">
        <v>92</v>
      </c>
      <c r="V767">
        <v>75</v>
      </c>
      <c r="W767">
        <v>533</v>
      </c>
      <c r="X767">
        <v>80</v>
      </c>
      <c r="Y767">
        <v>80</v>
      </c>
      <c r="AB767">
        <v>78.007</v>
      </c>
      <c r="AD767" t="s">
        <v>731</v>
      </c>
      <c r="AE767">
        <v>1</v>
      </c>
      <c r="AF767" t="s">
        <v>732</v>
      </c>
    </row>
    <row r="768" spans="1:32">
      <c r="A768">
        <v>316176</v>
      </c>
      <c r="B768">
        <v>5170</v>
      </c>
      <c r="C768" t="s">
        <v>153</v>
      </c>
      <c r="D768">
        <v>1452</v>
      </c>
      <c r="E768">
        <v>4016571189</v>
      </c>
      <c r="F768" t="s">
        <v>730</v>
      </c>
      <c r="G768">
        <v>1</v>
      </c>
      <c r="H768" t="s">
        <v>494</v>
      </c>
      <c r="I768" t="s">
        <v>173</v>
      </c>
      <c r="J768">
        <v>32</v>
      </c>
      <c r="K768">
        <v>200</v>
      </c>
      <c r="L768">
        <v>600</v>
      </c>
      <c r="M768">
        <v>3</v>
      </c>
      <c r="N768">
        <v>66</v>
      </c>
      <c r="O768" s="493">
        <v>45935.4681712963</v>
      </c>
      <c r="P768" s="493">
        <v>45935.6850694444</v>
      </c>
      <c r="Q768">
        <v>1</v>
      </c>
      <c r="R768">
        <v>0</v>
      </c>
      <c r="S768">
        <v>0</v>
      </c>
      <c r="T768">
        <v>6</v>
      </c>
      <c r="U768">
        <v>56</v>
      </c>
      <c r="V768">
        <v>51</v>
      </c>
      <c r="W768">
        <v>126</v>
      </c>
      <c r="X768">
        <v>54</v>
      </c>
      <c r="Y768">
        <v>54</v>
      </c>
      <c r="AB768">
        <v>190.485</v>
      </c>
      <c r="AD768" t="s">
        <v>731</v>
      </c>
      <c r="AE768">
        <v>1</v>
      </c>
      <c r="AF768" t="s">
        <v>732</v>
      </c>
    </row>
    <row r="769" spans="1:32">
      <c r="A769">
        <v>316034</v>
      </c>
      <c r="B769">
        <v>5170</v>
      </c>
      <c r="C769" t="s">
        <v>153</v>
      </c>
      <c r="D769">
        <v>1453</v>
      </c>
      <c r="E769">
        <v>4016582777</v>
      </c>
      <c r="F769" t="s">
        <v>733</v>
      </c>
      <c r="G769">
        <v>1</v>
      </c>
      <c r="H769" t="s">
        <v>491</v>
      </c>
      <c r="I769" t="s">
        <v>168</v>
      </c>
      <c r="J769">
        <v>30</v>
      </c>
      <c r="K769">
        <v>10</v>
      </c>
      <c r="L769">
        <v>100</v>
      </c>
      <c r="M769">
        <v>10</v>
      </c>
      <c r="N769">
        <v>1270</v>
      </c>
      <c r="O769" s="493">
        <v>45933.6403125</v>
      </c>
      <c r="P769" s="493">
        <v>45933.6596759259</v>
      </c>
      <c r="Q769">
        <v>1</v>
      </c>
      <c r="R769">
        <v>0</v>
      </c>
      <c r="S769">
        <v>0</v>
      </c>
      <c r="T769">
        <v>6</v>
      </c>
      <c r="U769">
        <v>186</v>
      </c>
      <c r="V769">
        <v>164</v>
      </c>
      <c r="W769">
        <v>287</v>
      </c>
      <c r="X769">
        <v>169.5</v>
      </c>
      <c r="Y769">
        <v>169</v>
      </c>
      <c r="AB769">
        <v>234.651</v>
      </c>
      <c r="AD769" t="s">
        <v>734</v>
      </c>
      <c r="AE769">
        <v>1</v>
      </c>
      <c r="AF769" t="s">
        <v>735</v>
      </c>
    </row>
    <row r="770" spans="1:32">
      <c r="A770">
        <v>316035</v>
      </c>
      <c r="B770">
        <v>5170</v>
      </c>
      <c r="C770" t="s">
        <v>153</v>
      </c>
      <c r="D770">
        <v>1453</v>
      </c>
      <c r="E770">
        <v>4016582777</v>
      </c>
      <c r="F770" t="s">
        <v>733</v>
      </c>
      <c r="G770">
        <v>1</v>
      </c>
      <c r="H770" t="s">
        <v>491</v>
      </c>
      <c r="I770" t="s">
        <v>171</v>
      </c>
      <c r="J770">
        <v>31</v>
      </c>
      <c r="K770">
        <v>10</v>
      </c>
      <c r="L770">
        <v>100</v>
      </c>
      <c r="M770">
        <v>10</v>
      </c>
      <c r="N770">
        <v>1030</v>
      </c>
      <c r="O770" s="493">
        <v>45933.6501041667</v>
      </c>
      <c r="P770" s="493">
        <v>45933.6672685185</v>
      </c>
      <c r="Q770">
        <v>1</v>
      </c>
      <c r="R770">
        <v>0</v>
      </c>
      <c r="S770">
        <v>0</v>
      </c>
      <c r="T770">
        <v>6</v>
      </c>
      <c r="U770">
        <v>163</v>
      </c>
      <c r="V770">
        <v>145</v>
      </c>
      <c r="W770">
        <v>222</v>
      </c>
      <c r="X770">
        <v>150</v>
      </c>
      <c r="Y770">
        <v>165</v>
      </c>
      <c r="AB770">
        <v>148.492</v>
      </c>
      <c r="AD770" t="s">
        <v>734</v>
      </c>
      <c r="AE770">
        <v>1</v>
      </c>
      <c r="AF770" t="s">
        <v>735</v>
      </c>
    </row>
    <row r="771" spans="1:32">
      <c r="A771">
        <v>316036</v>
      </c>
      <c r="B771">
        <v>5170</v>
      </c>
      <c r="C771" t="s">
        <v>153</v>
      </c>
      <c r="D771">
        <v>1453</v>
      </c>
      <c r="E771">
        <v>4016582777</v>
      </c>
      <c r="F771" t="s">
        <v>733</v>
      </c>
      <c r="G771">
        <v>1</v>
      </c>
      <c r="H771" t="s">
        <v>491</v>
      </c>
      <c r="I771" t="s">
        <v>173</v>
      </c>
      <c r="J771">
        <v>32</v>
      </c>
      <c r="K771">
        <v>1</v>
      </c>
      <c r="L771">
        <v>100</v>
      </c>
      <c r="M771">
        <v>10</v>
      </c>
      <c r="N771">
        <v>10</v>
      </c>
      <c r="O771" s="493">
        <v>45933.6508680556</v>
      </c>
      <c r="P771" s="493">
        <v>45933.6508680556</v>
      </c>
      <c r="Q771">
        <v>1</v>
      </c>
      <c r="R771">
        <v>0</v>
      </c>
      <c r="S771">
        <v>0</v>
      </c>
      <c r="T771">
        <v>6</v>
      </c>
      <c r="U771">
        <v>16</v>
      </c>
      <c r="V771">
        <v>16</v>
      </c>
      <c r="W771">
        <v>16</v>
      </c>
      <c r="X771">
        <v>16</v>
      </c>
      <c r="Y771">
        <v>11</v>
      </c>
      <c r="AB771">
        <v>42.59</v>
      </c>
      <c r="AD771" t="s">
        <v>734</v>
      </c>
      <c r="AE771">
        <v>1</v>
      </c>
      <c r="AF771" t="s">
        <v>735</v>
      </c>
    </row>
    <row r="772" spans="1:32">
      <c r="A772">
        <v>316177</v>
      </c>
      <c r="B772">
        <v>5170</v>
      </c>
      <c r="C772" t="s">
        <v>153</v>
      </c>
      <c r="D772">
        <v>1454</v>
      </c>
      <c r="E772">
        <v>4016435557</v>
      </c>
      <c r="F772" t="s">
        <v>736</v>
      </c>
      <c r="G772">
        <v>1</v>
      </c>
      <c r="H772" t="s">
        <v>491</v>
      </c>
      <c r="I772" t="s">
        <v>168</v>
      </c>
      <c r="J772">
        <v>30</v>
      </c>
      <c r="K772">
        <v>123</v>
      </c>
      <c r="L772">
        <v>684</v>
      </c>
      <c r="M772">
        <v>4</v>
      </c>
      <c r="N772">
        <v>304</v>
      </c>
      <c r="O772" s="493">
        <v>45935.7074652778</v>
      </c>
      <c r="P772" s="493">
        <v>45935.7852893519</v>
      </c>
      <c r="Q772">
        <v>1</v>
      </c>
      <c r="R772">
        <v>0</v>
      </c>
      <c r="S772">
        <v>0</v>
      </c>
      <c r="T772">
        <v>6</v>
      </c>
      <c r="U772">
        <v>42</v>
      </c>
      <c r="V772">
        <v>40</v>
      </c>
      <c r="W772">
        <v>67</v>
      </c>
      <c r="X772">
        <v>42</v>
      </c>
      <c r="Y772">
        <v>43</v>
      </c>
      <c r="AB772">
        <v>62.752</v>
      </c>
      <c r="AD772" t="s">
        <v>737</v>
      </c>
      <c r="AE772">
        <v>1</v>
      </c>
      <c r="AF772" t="s">
        <v>738</v>
      </c>
    </row>
    <row r="773" spans="1:32">
      <c r="A773">
        <v>316178</v>
      </c>
      <c r="B773">
        <v>5170</v>
      </c>
      <c r="C773" t="s">
        <v>153</v>
      </c>
      <c r="D773">
        <v>1454</v>
      </c>
      <c r="E773">
        <v>4016435557</v>
      </c>
      <c r="F773" t="s">
        <v>736</v>
      </c>
      <c r="G773">
        <v>1</v>
      </c>
      <c r="H773" t="s">
        <v>491</v>
      </c>
      <c r="I773" t="s">
        <v>171</v>
      </c>
      <c r="J773">
        <v>31</v>
      </c>
      <c r="K773">
        <v>123</v>
      </c>
      <c r="L773">
        <v>684</v>
      </c>
      <c r="M773">
        <v>4</v>
      </c>
      <c r="N773">
        <v>296</v>
      </c>
      <c r="O773" s="493">
        <v>45935.7147337963</v>
      </c>
      <c r="P773" s="493">
        <v>45935.8038425926</v>
      </c>
      <c r="Q773">
        <v>1</v>
      </c>
      <c r="R773">
        <v>0</v>
      </c>
      <c r="S773">
        <v>0</v>
      </c>
      <c r="T773">
        <v>6</v>
      </c>
      <c r="U773">
        <v>56</v>
      </c>
      <c r="V773">
        <v>36</v>
      </c>
      <c r="W773">
        <v>197</v>
      </c>
      <c r="X773">
        <v>51</v>
      </c>
      <c r="Y773">
        <v>51</v>
      </c>
      <c r="AB773">
        <v>56.845</v>
      </c>
      <c r="AD773" t="s">
        <v>737</v>
      </c>
      <c r="AE773">
        <v>1</v>
      </c>
      <c r="AF773" t="s">
        <v>738</v>
      </c>
    </row>
    <row r="774" spans="1:32">
      <c r="A774">
        <v>316179</v>
      </c>
      <c r="B774">
        <v>5170</v>
      </c>
      <c r="C774" t="s">
        <v>153</v>
      </c>
      <c r="D774">
        <v>1454</v>
      </c>
      <c r="E774">
        <v>4016435557</v>
      </c>
      <c r="F774" t="s">
        <v>736</v>
      </c>
      <c r="G774">
        <v>1</v>
      </c>
      <c r="H774" t="s">
        <v>491</v>
      </c>
      <c r="I774" t="s">
        <v>173</v>
      </c>
      <c r="J774">
        <v>32</v>
      </c>
      <c r="K774">
        <v>123</v>
      </c>
      <c r="L774">
        <v>684</v>
      </c>
      <c r="M774">
        <v>4</v>
      </c>
      <c r="N774">
        <v>52</v>
      </c>
      <c r="O774" s="493">
        <v>45935.7162268519</v>
      </c>
      <c r="P774" s="493">
        <v>45935.8045833333</v>
      </c>
      <c r="Q774">
        <v>1</v>
      </c>
      <c r="R774">
        <v>0</v>
      </c>
      <c r="S774">
        <v>0</v>
      </c>
      <c r="T774">
        <v>6</v>
      </c>
      <c r="U774">
        <v>44</v>
      </c>
      <c r="V774">
        <v>39</v>
      </c>
      <c r="W774">
        <v>56</v>
      </c>
      <c r="X774">
        <v>44</v>
      </c>
      <c r="Y774">
        <v>43</v>
      </c>
      <c r="AB774">
        <v>110.526</v>
      </c>
      <c r="AD774" t="s">
        <v>737</v>
      </c>
      <c r="AE774">
        <v>1</v>
      </c>
      <c r="AF774" t="s">
        <v>738</v>
      </c>
    </row>
    <row r="775" spans="1:32">
      <c r="A775">
        <v>316214</v>
      </c>
      <c r="B775">
        <v>5170</v>
      </c>
      <c r="C775" t="s">
        <v>153</v>
      </c>
      <c r="D775">
        <v>1454</v>
      </c>
      <c r="E775">
        <v>4016435557</v>
      </c>
      <c r="F775" t="s">
        <v>736</v>
      </c>
      <c r="G775">
        <v>1</v>
      </c>
      <c r="H775" t="s">
        <v>491</v>
      </c>
      <c r="I775" t="s">
        <v>168</v>
      </c>
      <c r="J775">
        <v>30</v>
      </c>
      <c r="K775">
        <v>47</v>
      </c>
      <c r="L775">
        <v>684</v>
      </c>
      <c r="M775">
        <v>4</v>
      </c>
      <c r="N775">
        <v>304</v>
      </c>
      <c r="O775" s="493">
        <v>45936.3057175926</v>
      </c>
      <c r="P775" s="493">
        <v>45936.3515277778</v>
      </c>
      <c r="Q775">
        <v>1</v>
      </c>
      <c r="R775">
        <v>0</v>
      </c>
      <c r="S775">
        <v>0</v>
      </c>
      <c r="T775">
        <v>6</v>
      </c>
      <c r="U775">
        <v>44</v>
      </c>
      <c r="V775">
        <v>39</v>
      </c>
      <c r="W775">
        <v>93</v>
      </c>
      <c r="X775">
        <v>42</v>
      </c>
      <c r="Y775">
        <v>43</v>
      </c>
      <c r="AB775">
        <v>62.752</v>
      </c>
      <c r="AD775" t="s">
        <v>737</v>
      </c>
      <c r="AE775">
        <v>1</v>
      </c>
      <c r="AF775" t="s">
        <v>738</v>
      </c>
    </row>
    <row r="776" spans="1:32">
      <c r="A776">
        <v>316215</v>
      </c>
      <c r="B776">
        <v>5170</v>
      </c>
      <c r="C776" t="s">
        <v>153</v>
      </c>
      <c r="D776">
        <v>1454</v>
      </c>
      <c r="E776">
        <v>4016435557</v>
      </c>
      <c r="F776" t="s">
        <v>736</v>
      </c>
      <c r="G776">
        <v>1</v>
      </c>
      <c r="H776" t="s">
        <v>491</v>
      </c>
      <c r="I776" t="s">
        <v>171</v>
      </c>
      <c r="J776">
        <v>31</v>
      </c>
      <c r="K776">
        <v>43</v>
      </c>
      <c r="L776">
        <v>684</v>
      </c>
      <c r="M776">
        <v>4</v>
      </c>
      <c r="N776">
        <v>296</v>
      </c>
      <c r="O776" s="493">
        <v>45936.3063773148</v>
      </c>
      <c r="P776" s="493">
        <v>45936.3547222222</v>
      </c>
      <c r="Q776">
        <v>1</v>
      </c>
      <c r="R776">
        <v>0</v>
      </c>
      <c r="S776">
        <v>0</v>
      </c>
      <c r="T776">
        <v>6</v>
      </c>
      <c r="U776">
        <v>49</v>
      </c>
      <c r="V776">
        <v>42</v>
      </c>
      <c r="W776">
        <v>56</v>
      </c>
      <c r="X776">
        <v>50</v>
      </c>
      <c r="Y776">
        <v>51</v>
      </c>
      <c r="AB776">
        <v>56.845</v>
      </c>
      <c r="AD776" t="s">
        <v>737</v>
      </c>
      <c r="AE776">
        <v>1</v>
      </c>
      <c r="AF776" t="s">
        <v>738</v>
      </c>
    </row>
    <row r="777" spans="1:32">
      <c r="A777">
        <v>316216</v>
      </c>
      <c r="B777">
        <v>5170</v>
      </c>
      <c r="C777" t="s">
        <v>153</v>
      </c>
      <c r="D777">
        <v>1454</v>
      </c>
      <c r="E777">
        <v>4016435557</v>
      </c>
      <c r="F777" t="s">
        <v>736</v>
      </c>
      <c r="G777">
        <v>1</v>
      </c>
      <c r="H777" t="s">
        <v>491</v>
      </c>
      <c r="I777" t="s">
        <v>173</v>
      </c>
      <c r="J777">
        <v>32</v>
      </c>
      <c r="K777">
        <v>43</v>
      </c>
      <c r="L777">
        <v>684</v>
      </c>
      <c r="M777">
        <v>4</v>
      </c>
      <c r="N777">
        <v>52</v>
      </c>
      <c r="O777" s="493">
        <v>45936.3097453704</v>
      </c>
      <c r="P777" s="493">
        <v>45936.3554861111</v>
      </c>
      <c r="Q777">
        <v>1</v>
      </c>
      <c r="R777">
        <v>0</v>
      </c>
      <c r="S777">
        <v>0</v>
      </c>
      <c r="T777">
        <v>6</v>
      </c>
      <c r="U777">
        <v>44</v>
      </c>
      <c r="V777">
        <v>41</v>
      </c>
      <c r="W777">
        <v>52</v>
      </c>
      <c r="X777">
        <v>44</v>
      </c>
      <c r="Y777">
        <v>43</v>
      </c>
      <c r="AB777">
        <v>110.526</v>
      </c>
      <c r="AD777" t="s">
        <v>737</v>
      </c>
      <c r="AE777">
        <v>1</v>
      </c>
      <c r="AF777" t="s">
        <v>738</v>
      </c>
    </row>
    <row r="778" spans="1:32">
      <c r="A778">
        <v>316180</v>
      </c>
      <c r="B778">
        <v>5170</v>
      </c>
      <c r="C778" t="s">
        <v>153</v>
      </c>
      <c r="D778">
        <v>1455</v>
      </c>
      <c r="E778">
        <v>4016582777</v>
      </c>
      <c r="F778" t="s">
        <v>733</v>
      </c>
      <c r="G778">
        <v>1</v>
      </c>
      <c r="H778" t="s">
        <v>494</v>
      </c>
      <c r="I778" t="s">
        <v>168</v>
      </c>
      <c r="J778">
        <v>30</v>
      </c>
      <c r="K778">
        <v>10</v>
      </c>
      <c r="L778">
        <v>100</v>
      </c>
      <c r="M778">
        <v>10</v>
      </c>
      <c r="N778">
        <v>1450</v>
      </c>
      <c r="O778" s="493">
        <v>45935.4124421296</v>
      </c>
      <c r="P778" s="493">
        <v>45935.4327893518</v>
      </c>
      <c r="Q778">
        <v>1</v>
      </c>
      <c r="R778">
        <v>0</v>
      </c>
      <c r="S778">
        <v>0</v>
      </c>
      <c r="T778">
        <v>6</v>
      </c>
      <c r="U778">
        <v>186</v>
      </c>
      <c r="V778">
        <v>172</v>
      </c>
      <c r="W778">
        <v>235</v>
      </c>
      <c r="X778">
        <v>175</v>
      </c>
      <c r="Y778">
        <v>182</v>
      </c>
      <c r="AB778">
        <v>277.827</v>
      </c>
      <c r="AD778" t="s">
        <v>734</v>
      </c>
      <c r="AE778">
        <v>1</v>
      </c>
      <c r="AF778" t="s">
        <v>735</v>
      </c>
    </row>
    <row r="779" spans="1:32">
      <c r="A779">
        <v>316181</v>
      </c>
      <c r="B779">
        <v>5170</v>
      </c>
      <c r="C779" t="s">
        <v>153</v>
      </c>
      <c r="D779">
        <v>1455</v>
      </c>
      <c r="E779">
        <v>4016582777</v>
      </c>
      <c r="F779" t="s">
        <v>733</v>
      </c>
      <c r="G779">
        <v>1</v>
      </c>
      <c r="H779" t="s">
        <v>494</v>
      </c>
      <c r="I779" t="s">
        <v>171</v>
      </c>
      <c r="J779">
        <v>31</v>
      </c>
      <c r="K779">
        <v>10</v>
      </c>
      <c r="L779">
        <v>100</v>
      </c>
      <c r="M779">
        <v>10</v>
      </c>
      <c r="N779">
        <v>880</v>
      </c>
      <c r="O779" s="493">
        <v>45935.433599537</v>
      </c>
      <c r="P779" s="493">
        <v>45935.4493287037</v>
      </c>
      <c r="Q779">
        <v>1</v>
      </c>
      <c r="R779">
        <v>0</v>
      </c>
      <c r="S779">
        <v>0</v>
      </c>
      <c r="T779">
        <v>6</v>
      </c>
      <c r="U779">
        <v>144</v>
      </c>
      <c r="V779">
        <v>124</v>
      </c>
      <c r="W779">
        <v>189</v>
      </c>
      <c r="X779">
        <v>127.5</v>
      </c>
      <c r="Y779">
        <v>157</v>
      </c>
      <c r="AB779">
        <v>130.275</v>
      </c>
      <c r="AD779" t="s">
        <v>734</v>
      </c>
      <c r="AE779">
        <v>1</v>
      </c>
      <c r="AF779" t="s">
        <v>735</v>
      </c>
    </row>
    <row r="780" spans="1:32">
      <c r="A780">
        <v>316182</v>
      </c>
      <c r="B780">
        <v>5170</v>
      </c>
      <c r="C780" t="s">
        <v>153</v>
      </c>
      <c r="D780">
        <v>1455</v>
      </c>
      <c r="E780">
        <v>4016582777</v>
      </c>
      <c r="F780" t="s">
        <v>733</v>
      </c>
      <c r="G780">
        <v>1</v>
      </c>
      <c r="H780" t="s">
        <v>494</v>
      </c>
      <c r="I780" t="s">
        <v>173</v>
      </c>
      <c r="J780">
        <v>32</v>
      </c>
      <c r="K780">
        <v>10</v>
      </c>
      <c r="L780">
        <v>100</v>
      </c>
      <c r="M780">
        <v>10</v>
      </c>
      <c r="N780">
        <v>90</v>
      </c>
      <c r="O780" s="493">
        <v>45935.4354398148</v>
      </c>
      <c r="P780" s="493">
        <v>45935.4500694444</v>
      </c>
      <c r="Q780">
        <v>1</v>
      </c>
      <c r="R780">
        <v>0</v>
      </c>
      <c r="S780">
        <v>0</v>
      </c>
      <c r="T780">
        <v>6</v>
      </c>
      <c r="U780">
        <v>109</v>
      </c>
      <c r="V780">
        <v>43</v>
      </c>
      <c r="W780">
        <v>336</v>
      </c>
      <c r="X780">
        <v>45.5</v>
      </c>
      <c r="Y780">
        <v>79</v>
      </c>
      <c r="AB780">
        <v>183.66</v>
      </c>
      <c r="AD780" t="s">
        <v>734</v>
      </c>
      <c r="AE780">
        <v>1</v>
      </c>
      <c r="AF780" t="s">
        <v>735</v>
      </c>
    </row>
    <row r="781" spans="1:32">
      <c r="A781">
        <v>316217</v>
      </c>
      <c r="B781">
        <v>5170</v>
      </c>
      <c r="C781" t="s">
        <v>153</v>
      </c>
      <c r="D781">
        <v>1456</v>
      </c>
      <c r="E781">
        <v>4016435557</v>
      </c>
      <c r="F781" t="s">
        <v>736</v>
      </c>
      <c r="G781">
        <v>1</v>
      </c>
      <c r="H781" t="s">
        <v>494</v>
      </c>
      <c r="I781" t="s">
        <v>168</v>
      </c>
      <c r="J781">
        <v>30</v>
      </c>
      <c r="K781">
        <v>171</v>
      </c>
      <c r="L781">
        <v>684</v>
      </c>
      <c r="M781">
        <v>4</v>
      </c>
      <c r="N781">
        <v>104</v>
      </c>
      <c r="O781" s="493">
        <v>45936.3562037037</v>
      </c>
      <c r="P781" s="493">
        <v>45936.4488773148</v>
      </c>
      <c r="Q781">
        <v>1</v>
      </c>
      <c r="R781">
        <v>0</v>
      </c>
      <c r="S781">
        <v>0</v>
      </c>
      <c r="T781">
        <v>6</v>
      </c>
      <c r="U781">
        <v>24</v>
      </c>
      <c r="V781">
        <v>21</v>
      </c>
      <c r="W781">
        <v>62</v>
      </c>
      <c r="X781">
        <v>23</v>
      </c>
      <c r="Y781">
        <v>24</v>
      </c>
      <c r="AB781">
        <v>22.439</v>
      </c>
      <c r="AD781" t="s">
        <v>737</v>
      </c>
      <c r="AE781">
        <v>1</v>
      </c>
      <c r="AF781" t="s">
        <v>738</v>
      </c>
    </row>
    <row r="782" spans="1:32">
      <c r="A782">
        <v>316218</v>
      </c>
      <c r="B782">
        <v>5170</v>
      </c>
      <c r="C782" t="s">
        <v>153</v>
      </c>
      <c r="D782">
        <v>1456</v>
      </c>
      <c r="E782">
        <v>4016435557</v>
      </c>
      <c r="F782" t="s">
        <v>736</v>
      </c>
      <c r="G782">
        <v>1</v>
      </c>
      <c r="H782" t="s">
        <v>494</v>
      </c>
      <c r="I782" t="s">
        <v>171</v>
      </c>
      <c r="J782">
        <v>31</v>
      </c>
      <c r="K782">
        <v>171</v>
      </c>
      <c r="L782">
        <v>684</v>
      </c>
      <c r="M782">
        <v>4</v>
      </c>
      <c r="N782">
        <v>104</v>
      </c>
      <c r="O782" s="493">
        <v>45936.3589236111</v>
      </c>
      <c r="P782" s="493">
        <v>45936.450787037</v>
      </c>
      <c r="Q782">
        <v>1</v>
      </c>
      <c r="R782">
        <v>0</v>
      </c>
      <c r="S782">
        <v>0</v>
      </c>
      <c r="T782">
        <v>6</v>
      </c>
      <c r="U782">
        <v>17</v>
      </c>
      <c r="V782">
        <v>14</v>
      </c>
      <c r="W782">
        <v>55</v>
      </c>
      <c r="X782">
        <v>16</v>
      </c>
      <c r="Y782">
        <v>25</v>
      </c>
      <c r="AB782">
        <v>20.044</v>
      </c>
      <c r="AD782" t="s">
        <v>737</v>
      </c>
      <c r="AE782">
        <v>1</v>
      </c>
      <c r="AF782" t="s">
        <v>738</v>
      </c>
    </row>
    <row r="783" spans="1:32">
      <c r="A783">
        <v>316219</v>
      </c>
      <c r="B783">
        <v>5170</v>
      </c>
      <c r="C783" t="s">
        <v>153</v>
      </c>
      <c r="D783">
        <v>1456</v>
      </c>
      <c r="E783">
        <v>4016435557</v>
      </c>
      <c r="F783" t="s">
        <v>736</v>
      </c>
      <c r="G783">
        <v>1</v>
      </c>
      <c r="H783" t="s">
        <v>494</v>
      </c>
      <c r="I783" t="s">
        <v>173</v>
      </c>
      <c r="J783">
        <v>32</v>
      </c>
      <c r="K783">
        <v>171</v>
      </c>
      <c r="L783">
        <v>684</v>
      </c>
      <c r="M783">
        <v>4</v>
      </c>
      <c r="N783">
        <v>36</v>
      </c>
      <c r="O783" s="493">
        <v>45936.3601041667</v>
      </c>
      <c r="P783" s="493">
        <v>45936.4598726852</v>
      </c>
      <c r="Q783">
        <v>1</v>
      </c>
      <c r="R783">
        <v>0</v>
      </c>
      <c r="S783">
        <v>0</v>
      </c>
      <c r="T783">
        <v>6</v>
      </c>
      <c r="U783">
        <v>46</v>
      </c>
      <c r="V783">
        <v>36</v>
      </c>
      <c r="W783">
        <v>200</v>
      </c>
      <c r="X783">
        <v>41</v>
      </c>
      <c r="Y783">
        <v>42</v>
      </c>
      <c r="AB783">
        <v>64.226</v>
      </c>
      <c r="AD783" t="s">
        <v>737</v>
      </c>
      <c r="AE783">
        <v>1</v>
      </c>
      <c r="AF783" t="s">
        <v>738</v>
      </c>
    </row>
    <row r="784" spans="1:32">
      <c r="A784">
        <v>316184</v>
      </c>
      <c r="B784">
        <v>5170</v>
      </c>
      <c r="C784" t="s">
        <v>153</v>
      </c>
      <c r="D784">
        <v>1457</v>
      </c>
      <c r="E784" t="s">
        <v>739</v>
      </c>
      <c r="F784" t="s">
        <v>740</v>
      </c>
      <c r="G784">
        <v>1</v>
      </c>
      <c r="H784" t="s">
        <v>491</v>
      </c>
      <c r="I784" t="s">
        <v>171</v>
      </c>
      <c r="J784">
        <v>31</v>
      </c>
      <c r="K784">
        <v>10</v>
      </c>
      <c r="L784">
        <v>80</v>
      </c>
      <c r="M784">
        <v>8</v>
      </c>
      <c r="N784">
        <v>248</v>
      </c>
      <c r="O784" s="493">
        <v>45935.6944560185</v>
      </c>
      <c r="P784" s="493">
        <v>45935.6996296296</v>
      </c>
      <c r="Q784">
        <v>1</v>
      </c>
      <c r="R784">
        <v>0</v>
      </c>
      <c r="S784">
        <v>0</v>
      </c>
      <c r="T784">
        <v>6</v>
      </c>
      <c r="U784">
        <v>75</v>
      </c>
      <c r="V784">
        <v>40</v>
      </c>
      <c r="W784">
        <v>383</v>
      </c>
      <c r="X784">
        <v>41</v>
      </c>
      <c r="Y784">
        <v>44</v>
      </c>
      <c r="AB784">
        <v>49.228</v>
      </c>
      <c r="AD784" t="s">
        <v>741</v>
      </c>
      <c r="AE784">
        <v>1</v>
      </c>
      <c r="AF784" t="s">
        <v>742</v>
      </c>
    </row>
    <row r="785" spans="1:32">
      <c r="A785">
        <v>316183</v>
      </c>
      <c r="B785">
        <v>5170</v>
      </c>
      <c r="C785" t="s">
        <v>153</v>
      </c>
      <c r="D785">
        <v>1457</v>
      </c>
      <c r="E785" t="s">
        <v>739</v>
      </c>
      <c r="F785" t="s">
        <v>740</v>
      </c>
      <c r="G785">
        <v>1</v>
      </c>
      <c r="H785" t="s">
        <v>491</v>
      </c>
      <c r="I785" t="s">
        <v>168</v>
      </c>
      <c r="J785">
        <v>30</v>
      </c>
      <c r="K785">
        <v>10</v>
      </c>
      <c r="L785">
        <v>80</v>
      </c>
      <c r="M785">
        <v>8</v>
      </c>
      <c r="N785">
        <v>200</v>
      </c>
      <c r="O785" s="493">
        <v>45935.6780092593</v>
      </c>
      <c r="P785" s="493">
        <v>45935.69875</v>
      </c>
      <c r="Q785">
        <v>1</v>
      </c>
      <c r="R785">
        <v>0</v>
      </c>
      <c r="S785">
        <v>0</v>
      </c>
      <c r="T785">
        <v>6</v>
      </c>
      <c r="U785">
        <v>102</v>
      </c>
      <c r="V785">
        <v>37</v>
      </c>
      <c r="W785">
        <v>508</v>
      </c>
      <c r="X785">
        <v>38</v>
      </c>
      <c r="Y785">
        <v>42</v>
      </c>
      <c r="AB785">
        <v>43.372</v>
      </c>
      <c r="AD785" t="s">
        <v>741</v>
      </c>
      <c r="AE785">
        <v>1</v>
      </c>
      <c r="AF785" t="s">
        <v>742</v>
      </c>
    </row>
    <row r="786" spans="1:32">
      <c r="A786">
        <v>316185</v>
      </c>
      <c r="B786">
        <v>5170</v>
      </c>
      <c r="C786" t="s">
        <v>153</v>
      </c>
      <c r="D786">
        <v>1457</v>
      </c>
      <c r="E786" t="s">
        <v>739</v>
      </c>
      <c r="F786" t="s">
        <v>740</v>
      </c>
      <c r="G786">
        <v>1</v>
      </c>
      <c r="H786" t="s">
        <v>491</v>
      </c>
      <c r="I786" t="s">
        <v>173</v>
      </c>
      <c r="J786">
        <v>32</v>
      </c>
      <c r="K786">
        <v>10</v>
      </c>
      <c r="L786">
        <v>80</v>
      </c>
      <c r="M786">
        <v>8</v>
      </c>
      <c r="N786">
        <v>32</v>
      </c>
      <c r="O786" s="493">
        <v>45935.695462963</v>
      </c>
      <c r="P786" s="493">
        <v>45935.7019097222</v>
      </c>
      <c r="Q786">
        <v>1</v>
      </c>
      <c r="R786">
        <v>0</v>
      </c>
      <c r="S786">
        <v>0</v>
      </c>
      <c r="T786">
        <v>6</v>
      </c>
      <c r="U786">
        <v>28</v>
      </c>
      <c r="V786">
        <v>24</v>
      </c>
      <c r="W786">
        <v>40</v>
      </c>
      <c r="X786">
        <v>27.5</v>
      </c>
      <c r="Y786">
        <v>29</v>
      </c>
      <c r="AB786">
        <v>59.489</v>
      </c>
      <c r="AD786" t="s">
        <v>741</v>
      </c>
      <c r="AE786">
        <v>1</v>
      </c>
      <c r="AF786" t="s">
        <v>742</v>
      </c>
    </row>
    <row r="787" spans="1:32">
      <c r="A787">
        <v>316220</v>
      </c>
      <c r="B787">
        <v>5170</v>
      </c>
      <c r="C787" t="s">
        <v>153</v>
      </c>
      <c r="D787">
        <v>1458</v>
      </c>
      <c r="E787" t="s">
        <v>739</v>
      </c>
      <c r="F787" t="s">
        <v>740</v>
      </c>
      <c r="G787">
        <v>1</v>
      </c>
      <c r="H787" t="s">
        <v>494</v>
      </c>
      <c r="I787" t="s">
        <v>168</v>
      </c>
      <c r="J787">
        <v>30</v>
      </c>
      <c r="K787">
        <v>10</v>
      </c>
      <c r="L787">
        <v>80</v>
      </c>
      <c r="M787">
        <v>8</v>
      </c>
      <c r="N787">
        <v>440</v>
      </c>
      <c r="O787" s="493">
        <v>45936.4571643519</v>
      </c>
      <c r="P787" s="493">
        <v>45936.4679976852</v>
      </c>
      <c r="Q787">
        <v>1</v>
      </c>
      <c r="R787">
        <v>0</v>
      </c>
      <c r="S787">
        <v>0</v>
      </c>
      <c r="T787">
        <v>6</v>
      </c>
      <c r="U787">
        <v>84</v>
      </c>
      <c r="V787">
        <v>68</v>
      </c>
      <c r="W787">
        <v>139</v>
      </c>
      <c r="X787">
        <v>69</v>
      </c>
      <c r="Y787">
        <v>76</v>
      </c>
      <c r="AB787">
        <v>86.906</v>
      </c>
      <c r="AD787" t="s">
        <v>741</v>
      </c>
      <c r="AE787">
        <v>1</v>
      </c>
      <c r="AF787" t="s">
        <v>742</v>
      </c>
    </row>
    <row r="788" spans="1:32">
      <c r="A788">
        <v>316221</v>
      </c>
      <c r="B788">
        <v>5170</v>
      </c>
      <c r="C788" t="s">
        <v>153</v>
      </c>
      <c r="D788">
        <v>1458</v>
      </c>
      <c r="E788" t="s">
        <v>739</v>
      </c>
      <c r="F788" t="s">
        <v>740</v>
      </c>
      <c r="G788">
        <v>1</v>
      </c>
      <c r="H788" t="s">
        <v>494</v>
      </c>
      <c r="I788" t="s">
        <v>171</v>
      </c>
      <c r="J788">
        <v>31</v>
      </c>
      <c r="K788">
        <v>10</v>
      </c>
      <c r="L788">
        <v>80</v>
      </c>
      <c r="M788">
        <v>8</v>
      </c>
      <c r="N788">
        <v>496</v>
      </c>
      <c r="O788" s="493">
        <v>45936.4587384259</v>
      </c>
      <c r="P788" s="493">
        <v>45936.4690046296</v>
      </c>
      <c r="Q788">
        <v>1</v>
      </c>
      <c r="R788">
        <v>0</v>
      </c>
      <c r="S788">
        <v>0</v>
      </c>
      <c r="T788">
        <v>6</v>
      </c>
      <c r="U788">
        <v>79</v>
      </c>
      <c r="V788">
        <v>72</v>
      </c>
      <c r="W788">
        <v>122</v>
      </c>
      <c r="X788">
        <v>72</v>
      </c>
      <c r="Y788">
        <v>76</v>
      </c>
      <c r="AB788">
        <v>103.271</v>
      </c>
      <c r="AD788" t="s">
        <v>741</v>
      </c>
      <c r="AE788">
        <v>1</v>
      </c>
      <c r="AF788" t="s">
        <v>742</v>
      </c>
    </row>
    <row r="789" spans="1:32">
      <c r="A789">
        <v>316222</v>
      </c>
      <c r="B789">
        <v>5170</v>
      </c>
      <c r="C789" t="s">
        <v>153</v>
      </c>
      <c r="D789">
        <v>1458</v>
      </c>
      <c r="E789" t="s">
        <v>739</v>
      </c>
      <c r="F789" t="s">
        <v>740</v>
      </c>
      <c r="G789">
        <v>1</v>
      </c>
      <c r="H789" t="s">
        <v>494</v>
      </c>
      <c r="I789" t="s">
        <v>173</v>
      </c>
      <c r="J789">
        <v>32</v>
      </c>
      <c r="K789">
        <v>10</v>
      </c>
      <c r="L789">
        <v>80</v>
      </c>
      <c r="M789">
        <v>8</v>
      </c>
      <c r="N789">
        <v>56</v>
      </c>
      <c r="O789" s="493">
        <v>45936.4639583333</v>
      </c>
      <c r="P789" s="493">
        <v>45936.4708680556</v>
      </c>
      <c r="Q789">
        <v>1</v>
      </c>
      <c r="R789">
        <v>0</v>
      </c>
      <c r="S789">
        <v>0</v>
      </c>
      <c r="T789">
        <v>6</v>
      </c>
      <c r="U789">
        <v>38</v>
      </c>
      <c r="V789">
        <v>34</v>
      </c>
      <c r="W789">
        <v>48</v>
      </c>
      <c r="X789">
        <v>37</v>
      </c>
      <c r="Y789">
        <v>40</v>
      </c>
      <c r="AB789">
        <v>79.147</v>
      </c>
      <c r="AD789" t="s">
        <v>741</v>
      </c>
      <c r="AE789">
        <v>1</v>
      </c>
      <c r="AF789" t="s">
        <v>742</v>
      </c>
    </row>
    <row r="790" spans="1:32">
      <c r="A790">
        <v>316223</v>
      </c>
      <c r="B790">
        <v>5170</v>
      </c>
      <c r="C790" t="s">
        <v>153</v>
      </c>
      <c r="D790">
        <v>1459</v>
      </c>
      <c r="E790">
        <v>4016585411</v>
      </c>
      <c r="F790" t="s">
        <v>743</v>
      </c>
      <c r="G790">
        <v>1</v>
      </c>
      <c r="H790" t="s">
        <v>491</v>
      </c>
      <c r="I790" t="s">
        <v>168</v>
      </c>
      <c r="J790">
        <v>30</v>
      </c>
      <c r="K790">
        <v>30</v>
      </c>
      <c r="L790">
        <v>60</v>
      </c>
      <c r="M790">
        <v>2</v>
      </c>
      <c r="N790">
        <v>220</v>
      </c>
      <c r="O790" s="493">
        <v>45936.4741435185</v>
      </c>
      <c r="P790" s="493">
        <v>45936.4902199074</v>
      </c>
      <c r="Q790">
        <v>1</v>
      </c>
      <c r="R790">
        <v>0</v>
      </c>
      <c r="S790">
        <v>0</v>
      </c>
      <c r="T790">
        <v>6</v>
      </c>
      <c r="U790">
        <v>30</v>
      </c>
      <c r="V790">
        <v>26</v>
      </c>
      <c r="W790">
        <v>55</v>
      </c>
      <c r="X790">
        <v>29</v>
      </c>
      <c r="Y790">
        <v>33</v>
      </c>
      <c r="AB790">
        <v>43.191</v>
      </c>
      <c r="AD790" t="s">
        <v>744</v>
      </c>
      <c r="AE790">
        <v>1</v>
      </c>
      <c r="AF790" t="s">
        <v>745</v>
      </c>
    </row>
    <row r="791" spans="1:32">
      <c r="A791">
        <v>316224</v>
      </c>
      <c r="B791">
        <v>5170</v>
      </c>
      <c r="C791" t="s">
        <v>153</v>
      </c>
      <c r="D791">
        <v>1459</v>
      </c>
      <c r="E791">
        <v>4016585411</v>
      </c>
      <c r="F791" t="s">
        <v>743</v>
      </c>
      <c r="G791">
        <v>1</v>
      </c>
      <c r="H791" t="s">
        <v>491</v>
      </c>
      <c r="I791" t="s">
        <v>171</v>
      </c>
      <c r="J791">
        <v>31</v>
      </c>
      <c r="K791">
        <v>30</v>
      </c>
      <c r="L791">
        <v>60</v>
      </c>
      <c r="M791">
        <v>2</v>
      </c>
      <c r="N791">
        <v>182</v>
      </c>
      <c r="O791" s="493">
        <v>45936.4767361111</v>
      </c>
      <c r="P791" s="493">
        <v>45936.491875</v>
      </c>
      <c r="Q791">
        <v>1</v>
      </c>
      <c r="R791">
        <v>0</v>
      </c>
      <c r="S791">
        <v>0</v>
      </c>
      <c r="T791">
        <v>6</v>
      </c>
      <c r="U791">
        <v>35</v>
      </c>
      <c r="V791">
        <v>28</v>
      </c>
      <c r="W791">
        <v>128</v>
      </c>
      <c r="X791">
        <v>31</v>
      </c>
      <c r="Y791">
        <v>31</v>
      </c>
      <c r="AB791">
        <v>36.253</v>
      </c>
      <c r="AD791" t="s">
        <v>744</v>
      </c>
      <c r="AE791">
        <v>1</v>
      </c>
      <c r="AF791" t="s">
        <v>745</v>
      </c>
    </row>
    <row r="792" spans="1:32">
      <c r="A792">
        <v>316225</v>
      </c>
      <c r="B792">
        <v>5170</v>
      </c>
      <c r="C792" t="s">
        <v>153</v>
      </c>
      <c r="D792">
        <v>1459</v>
      </c>
      <c r="E792">
        <v>4016585411</v>
      </c>
      <c r="F792" t="s">
        <v>743</v>
      </c>
      <c r="G792">
        <v>1</v>
      </c>
      <c r="H792" t="s">
        <v>491</v>
      </c>
      <c r="I792" t="s">
        <v>173</v>
      </c>
      <c r="J792">
        <v>32</v>
      </c>
      <c r="K792">
        <v>30</v>
      </c>
      <c r="L792">
        <v>60</v>
      </c>
      <c r="M792">
        <v>2</v>
      </c>
      <c r="N792">
        <v>20</v>
      </c>
      <c r="O792" s="493">
        <v>45936.4779050926</v>
      </c>
      <c r="P792" s="493">
        <v>45936.4922569444</v>
      </c>
      <c r="Q792">
        <v>1</v>
      </c>
      <c r="R792">
        <v>0</v>
      </c>
      <c r="S792">
        <v>0</v>
      </c>
      <c r="T792">
        <v>6</v>
      </c>
      <c r="U792">
        <v>14</v>
      </c>
      <c r="V792">
        <v>13</v>
      </c>
      <c r="W792">
        <v>20</v>
      </c>
      <c r="X792">
        <v>14</v>
      </c>
      <c r="Y792">
        <v>14</v>
      </c>
      <c r="AB792">
        <v>30.415</v>
      </c>
      <c r="AD792" t="s">
        <v>744</v>
      </c>
      <c r="AE792">
        <v>1</v>
      </c>
      <c r="AF792" t="s">
        <v>745</v>
      </c>
    </row>
    <row r="793" spans="1:32">
      <c r="A793">
        <v>316476</v>
      </c>
      <c r="B793">
        <v>5170</v>
      </c>
      <c r="C793" t="s">
        <v>153</v>
      </c>
      <c r="D793">
        <v>1460</v>
      </c>
      <c r="E793">
        <v>4016585411</v>
      </c>
      <c r="F793" t="s">
        <v>743</v>
      </c>
      <c r="G793">
        <v>1</v>
      </c>
      <c r="H793" t="s">
        <v>494</v>
      </c>
      <c r="I793" t="s">
        <v>168</v>
      </c>
      <c r="J793">
        <v>30</v>
      </c>
      <c r="K793">
        <v>4</v>
      </c>
      <c r="L793">
        <v>60</v>
      </c>
      <c r="M793">
        <v>2</v>
      </c>
      <c r="N793">
        <v>250</v>
      </c>
      <c r="O793" s="493">
        <v>45939.9904398148</v>
      </c>
      <c r="P793" s="493">
        <v>45939.9966550926</v>
      </c>
      <c r="Q793">
        <v>1</v>
      </c>
      <c r="R793">
        <v>0</v>
      </c>
      <c r="S793">
        <v>0</v>
      </c>
      <c r="T793">
        <v>6</v>
      </c>
      <c r="U793">
        <v>40</v>
      </c>
      <c r="V793">
        <v>29</v>
      </c>
      <c r="W793">
        <v>68</v>
      </c>
      <c r="X793">
        <v>31</v>
      </c>
      <c r="Y793">
        <v>38</v>
      </c>
      <c r="AB793">
        <v>40.294</v>
      </c>
      <c r="AD793" t="s">
        <v>744</v>
      </c>
      <c r="AE793">
        <v>1</v>
      </c>
      <c r="AF793" t="s">
        <v>745</v>
      </c>
    </row>
    <row r="794" spans="1:32">
      <c r="A794">
        <v>316600</v>
      </c>
      <c r="B794">
        <v>5170</v>
      </c>
      <c r="C794" t="s">
        <v>153</v>
      </c>
      <c r="D794">
        <v>1460</v>
      </c>
      <c r="E794">
        <v>4016585411</v>
      </c>
      <c r="F794" t="s">
        <v>743</v>
      </c>
      <c r="G794">
        <v>1</v>
      </c>
      <c r="H794" t="s">
        <v>494</v>
      </c>
      <c r="I794" t="s">
        <v>168</v>
      </c>
      <c r="J794">
        <v>30</v>
      </c>
      <c r="K794">
        <v>26</v>
      </c>
      <c r="L794">
        <v>60</v>
      </c>
      <c r="M794">
        <v>2</v>
      </c>
      <c r="N794">
        <v>250</v>
      </c>
      <c r="O794" s="493">
        <v>45940.0185069444</v>
      </c>
      <c r="P794" s="493">
        <v>45940.028912037</v>
      </c>
      <c r="Q794">
        <v>1</v>
      </c>
      <c r="R794">
        <v>0</v>
      </c>
      <c r="S794">
        <v>0</v>
      </c>
      <c r="T794">
        <v>6</v>
      </c>
      <c r="U794">
        <v>29</v>
      </c>
      <c r="V794">
        <v>27</v>
      </c>
      <c r="W794">
        <v>33</v>
      </c>
      <c r="X794">
        <v>29</v>
      </c>
      <c r="Y794">
        <v>38</v>
      </c>
      <c r="AB794">
        <v>40.294</v>
      </c>
      <c r="AD794" t="s">
        <v>744</v>
      </c>
      <c r="AE794">
        <v>1</v>
      </c>
      <c r="AF794" t="s">
        <v>745</v>
      </c>
    </row>
    <row r="795" spans="1:32">
      <c r="A795">
        <v>316601</v>
      </c>
      <c r="B795">
        <v>5170</v>
      </c>
      <c r="C795" t="s">
        <v>153</v>
      </c>
      <c r="D795">
        <v>1460</v>
      </c>
      <c r="E795">
        <v>4016585411</v>
      </c>
      <c r="F795" t="s">
        <v>743</v>
      </c>
      <c r="G795">
        <v>1</v>
      </c>
      <c r="H795" t="s">
        <v>494</v>
      </c>
      <c r="I795" t="s">
        <v>171</v>
      </c>
      <c r="J795">
        <v>31</v>
      </c>
      <c r="K795">
        <v>30</v>
      </c>
      <c r="L795">
        <v>60</v>
      </c>
      <c r="M795">
        <v>2</v>
      </c>
      <c r="N795">
        <v>184</v>
      </c>
      <c r="O795" s="493">
        <v>45940.0160648148</v>
      </c>
      <c r="P795" s="493">
        <v>45940.0366898148</v>
      </c>
      <c r="Q795">
        <v>1</v>
      </c>
      <c r="R795">
        <v>0</v>
      </c>
      <c r="S795">
        <v>0</v>
      </c>
      <c r="T795">
        <v>6</v>
      </c>
      <c r="U795">
        <v>51</v>
      </c>
      <c r="V795">
        <v>34</v>
      </c>
      <c r="W795">
        <v>157</v>
      </c>
      <c r="X795">
        <v>38.5</v>
      </c>
      <c r="Y795">
        <v>37</v>
      </c>
      <c r="AB795">
        <v>31.508</v>
      </c>
      <c r="AD795" t="s">
        <v>744</v>
      </c>
      <c r="AE795">
        <v>1</v>
      </c>
      <c r="AF795" t="s">
        <v>745</v>
      </c>
    </row>
    <row r="796" spans="1:32">
      <c r="A796">
        <v>316602</v>
      </c>
      <c r="B796">
        <v>5170</v>
      </c>
      <c r="C796" t="s">
        <v>153</v>
      </c>
      <c r="D796">
        <v>1460</v>
      </c>
      <c r="E796">
        <v>4016585411</v>
      </c>
      <c r="F796" t="s">
        <v>743</v>
      </c>
      <c r="G796">
        <v>1</v>
      </c>
      <c r="H796" t="s">
        <v>494</v>
      </c>
      <c r="I796" t="s">
        <v>173</v>
      </c>
      <c r="J796">
        <v>32</v>
      </c>
      <c r="K796">
        <v>30</v>
      </c>
      <c r="L796">
        <v>60</v>
      </c>
      <c r="M796">
        <v>2</v>
      </c>
      <c r="N796">
        <v>20</v>
      </c>
      <c r="O796" s="493">
        <v>45940.0182407407</v>
      </c>
      <c r="P796" s="493">
        <v>45940.0371296296</v>
      </c>
      <c r="Q796">
        <v>1</v>
      </c>
      <c r="R796">
        <v>0</v>
      </c>
      <c r="S796">
        <v>0</v>
      </c>
      <c r="T796">
        <v>6</v>
      </c>
      <c r="U796">
        <v>19</v>
      </c>
      <c r="V796">
        <v>13</v>
      </c>
      <c r="W796">
        <v>60</v>
      </c>
      <c r="X796">
        <v>14</v>
      </c>
      <c r="Y796">
        <v>13</v>
      </c>
      <c r="AB796">
        <v>34.147</v>
      </c>
      <c r="AD796" t="s">
        <v>744</v>
      </c>
      <c r="AE796">
        <v>1</v>
      </c>
      <c r="AF796" t="s">
        <v>745</v>
      </c>
    </row>
    <row r="797" spans="1:32">
      <c r="A797">
        <v>316226</v>
      </c>
      <c r="B797">
        <v>5170</v>
      </c>
      <c r="C797" t="s">
        <v>153</v>
      </c>
      <c r="D797">
        <v>1461</v>
      </c>
      <c r="E797">
        <v>4016586913</v>
      </c>
      <c r="F797" t="s">
        <v>730</v>
      </c>
      <c r="G797">
        <v>1</v>
      </c>
      <c r="H797" t="s">
        <v>491</v>
      </c>
      <c r="I797" t="s">
        <v>168</v>
      </c>
      <c r="J797">
        <v>30</v>
      </c>
      <c r="K797">
        <v>200</v>
      </c>
      <c r="L797">
        <v>600</v>
      </c>
      <c r="M797">
        <v>3</v>
      </c>
      <c r="N797">
        <v>534</v>
      </c>
      <c r="O797" s="493">
        <v>45936.497037037</v>
      </c>
      <c r="P797" s="493">
        <v>45936.7090393519</v>
      </c>
      <c r="Q797">
        <v>1</v>
      </c>
      <c r="R797">
        <v>0</v>
      </c>
      <c r="S797">
        <v>0</v>
      </c>
      <c r="T797">
        <v>6</v>
      </c>
      <c r="U797">
        <v>61</v>
      </c>
      <c r="V797">
        <v>58</v>
      </c>
      <c r="W797">
        <v>114</v>
      </c>
      <c r="X797">
        <v>60</v>
      </c>
      <c r="Y797">
        <v>61</v>
      </c>
      <c r="AB797">
        <v>106.273</v>
      </c>
      <c r="AD797" t="s">
        <v>731</v>
      </c>
      <c r="AE797">
        <v>1</v>
      </c>
      <c r="AF797" t="s">
        <v>732</v>
      </c>
    </row>
    <row r="798" spans="1:32">
      <c r="A798">
        <v>316227</v>
      </c>
      <c r="B798">
        <v>5170</v>
      </c>
      <c r="C798" t="s">
        <v>153</v>
      </c>
      <c r="D798">
        <v>1461</v>
      </c>
      <c r="E798">
        <v>4016586913</v>
      </c>
      <c r="F798" t="s">
        <v>730</v>
      </c>
      <c r="G798">
        <v>1</v>
      </c>
      <c r="H798" t="s">
        <v>491</v>
      </c>
      <c r="I798" t="s">
        <v>171</v>
      </c>
      <c r="J798">
        <v>31</v>
      </c>
      <c r="K798">
        <v>200</v>
      </c>
      <c r="L798">
        <v>600</v>
      </c>
      <c r="M798">
        <v>3</v>
      </c>
      <c r="N798">
        <v>492</v>
      </c>
      <c r="O798" s="493">
        <v>45936.5006365741</v>
      </c>
      <c r="P798" s="493">
        <v>45936.7154166667</v>
      </c>
      <c r="Q798">
        <v>1</v>
      </c>
      <c r="R798">
        <v>0</v>
      </c>
      <c r="S798">
        <v>0</v>
      </c>
      <c r="T798">
        <v>6</v>
      </c>
      <c r="U798">
        <v>85</v>
      </c>
      <c r="V798">
        <v>20</v>
      </c>
      <c r="W798">
        <v>252</v>
      </c>
      <c r="X798">
        <v>75</v>
      </c>
      <c r="Y798">
        <v>75</v>
      </c>
      <c r="AB798">
        <v>87.529</v>
      </c>
      <c r="AD798" t="s">
        <v>731</v>
      </c>
      <c r="AE798">
        <v>1</v>
      </c>
      <c r="AF798" t="s">
        <v>732</v>
      </c>
    </row>
    <row r="799" spans="1:32">
      <c r="A799">
        <v>316228</v>
      </c>
      <c r="B799">
        <v>5170</v>
      </c>
      <c r="C799" t="s">
        <v>153</v>
      </c>
      <c r="D799">
        <v>1461</v>
      </c>
      <c r="E799">
        <v>4016586913</v>
      </c>
      <c r="F799" t="s">
        <v>730</v>
      </c>
      <c r="G799">
        <v>1</v>
      </c>
      <c r="H799" t="s">
        <v>491</v>
      </c>
      <c r="I799" t="s">
        <v>173</v>
      </c>
      <c r="J799">
        <v>32</v>
      </c>
      <c r="K799">
        <v>200</v>
      </c>
      <c r="L799">
        <v>600</v>
      </c>
      <c r="M799">
        <v>3</v>
      </c>
      <c r="N799">
        <v>30</v>
      </c>
      <c r="O799" s="493">
        <v>45936.5017708333</v>
      </c>
      <c r="P799" s="493">
        <v>45936.7191087963</v>
      </c>
      <c r="Q799">
        <v>1</v>
      </c>
      <c r="R799">
        <v>0</v>
      </c>
      <c r="S799">
        <v>0</v>
      </c>
      <c r="T799">
        <v>6</v>
      </c>
      <c r="U799">
        <v>27</v>
      </c>
      <c r="V799">
        <v>20</v>
      </c>
      <c r="W799">
        <v>224</v>
      </c>
      <c r="X799">
        <v>22</v>
      </c>
      <c r="Y799">
        <v>15</v>
      </c>
      <c r="AB799">
        <v>43.024</v>
      </c>
      <c r="AD799" t="s">
        <v>731</v>
      </c>
      <c r="AE799">
        <v>1</v>
      </c>
      <c r="AF799" t="s">
        <v>732</v>
      </c>
    </row>
    <row r="800" spans="1:32">
      <c r="A800">
        <v>316477</v>
      </c>
      <c r="B800">
        <v>5170</v>
      </c>
      <c r="C800" t="s">
        <v>153</v>
      </c>
      <c r="D800">
        <v>1462</v>
      </c>
      <c r="E800">
        <v>4016586913</v>
      </c>
      <c r="F800" t="s">
        <v>730</v>
      </c>
      <c r="G800">
        <v>1</v>
      </c>
      <c r="H800" t="s">
        <v>494</v>
      </c>
      <c r="I800" t="s">
        <v>168</v>
      </c>
      <c r="J800">
        <v>30</v>
      </c>
      <c r="K800">
        <v>130</v>
      </c>
      <c r="L800">
        <v>600</v>
      </c>
      <c r="M800">
        <v>3</v>
      </c>
      <c r="N800">
        <v>573</v>
      </c>
      <c r="O800" s="493">
        <v>45939.8122800926</v>
      </c>
      <c r="P800" s="493">
        <v>45939.9665393519</v>
      </c>
      <c r="Q800">
        <v>1</v>
      </c>
      <c r="R800">
        <v>0</v>
      </c>
      <c r="S800">
        <v>0</v>
      </c>
      <c r="T800">
        <v>6</v>
      </c>
      <c r="U800">
        <v>70</v>
      </c>
      <c r="V800">
        <v>63</v>
      </c>
      <c r="W800">
        <v>416</v>
      </c>
      <c r="X800">
        <v>66</v>
      </c>
      <c r="Y800">
        <v>70</v>
      </c>
      <c r="AB800">
        <v>106.653</v>
      </c>
      <c r="AD800" t="s">
        <v>731</v>
      </c>
      <c r="AE800">
        <v>1</v>
      </c>
      <c r="AF800" t="s">
        <v>732</v>
      </c>
    </row>
    <row r="801" spans="1:32">
      <c r="A801">
        <v>316478</v>
      </c>
      <c r="B801">
        <v>5170</v>
      </c>
      <c r="C801" t="s">
        <v>153</v>
      </c>
      <c r="D801">
        <v>1462</v>
      </c>
      <c r="E801">
        <v>4016586913</v>
      </c>
      <c r="F801" t="s">
        <v>730</v>
      </c>
      <c r="G801">
        <v>1</v>
      </c>
      <c r="H801" t="s">
        <v>494</v>
      </c>
      <c r="I801" t="s">
        <v>171</v>
      </c>
      <c r="J801">
        <v>31</v>
      </c>
      <c r="K801">
        <v>131</v>
      </c>
      <c r="L801">
        <v>600</v>
      </c>
      <c r="M801">
        <v>3</v>
      </c>
      <c r="N801">
        <v>486</v>
      </c>
      <c r="O801" s="493">
        <v>45939.8167939815</v>
      </c>
      <c r="P801" s="493">
        <v>45939.9903935185</v>
      </c>
      <c r="Q801">
        <v>1</v>
      </c>
      <c r="R801">
        <v>0</v>
      </c>
      <c r="S801">
        <v>0</v>
      </c>
      <c r="T801">
        <v>6</v>
      </c>
      <c r="U801">
        <v>92</v>
      </c>
      <c r="V801">
        <v>76</v>
      </c>
      <c r="W801">
        <v>425</v>
      </c>
      <c r="X801">
        <v>80</v>
      </c>
      <c r="Y801">
        <v>80</v>
      </c>
      <c r="AB801">
        <v>78.007</v>
      </c>
      <c r="AD801" t="s">
        <v>731</v>
      </c>
      <c r="AE801">
        <v>1</v>
      </c>
      <c r="AF801" t="s">
        <v>732</v>
      </c>
    </row>
    <row r="802" spans="1:32">
      <c r="A802">
        <v>316479</v>
      </c>
      <c r="B802">
        <v>5170</v>
      </c>
      <c r="C802" t="s">
        <v>153</v>
      </c>
      <c r="D802">
        <v>1462</v>
      </c>
      <c r="E802">
        <v>4016586913</v>
      </c>
      <c r="F802" t="s">
        <v>730</v>
      </c>
      <c r="G802">
        <v>1</v>
      </c>
      <c r="H802" t="s">
        <v>494</v>
      </c>
      <c r="I802" t="s">
        <v>173</v>
      </c>
      <c r="J802">
        <v>32</v>
      </c>
      <c r="K802">
        <v>130</v>
      </c>
      <c r="L802">
        <v>600</v>
      </c>
      <c r="M802">
        <v>3</v>
      </c>
      <c r="N802">
        <v>66</v>
      </c>
      <c r="O802" s="493">
        <v>45939.8195833333</v>
      </c>
      <c r="P802" s="493">
        <v>45939.99125</v>
      </c>
      <c r="Q802">
        <v>1</v>
      </c>
      <c r="R802">
        <v>0</v>
      </c>
      <c r="S802">
        <v>0</v>
      </c>
      <c r="T802">
        <v>6</v>
      </c>
      <c r="U802">
        <v>59</v>
      </c>
      <c r="V802">
        <v>52</v>
      </c>
      <c r="W802">
        <v>201</v>
      </c>
      <c r="X802">
        <v>55</v>
      </c>
      <c r="Y802">
        <v>54</v>
      </c>
      <c r="AB802">
        <v>190.485</v>
      </c>
      <c r="AD802" t="s">
        <v>731</v>
      </c>
      <c r="AE802">
        <v>1</v>
      </c>
      <c r="AF802" t="s">
        <v>732</v>
      </c>
    </row>
    <row r="803" spans="1:32">
      <c r="A803">
        <v>316229</v>
      </c>
      <c r="B803">
        <v>5170</v>
      </c>
      <c r="C803" t="s">
        <v>153</v>
      </c>
      <c r="D803">
        <v>1462</v>
      </c>
      <c r="E803">
        <v>4016586913</v>
      </c>
      <c r="F803" t="s">
        <v>730</v>
      </c>
      <c r="G803">
        <v>1</v>
      </c>
      <c r="H803" t="s">
        <v>494</v>
      </c>
      <c r="I803" t="s">
        <v>168</v>
      </c>
      <c r="J803">
        <v>30</v>
      </c>
      <c r="K803">
        <v>70</v>
      </c>
      <c r="L803">
        <v>600</v>
      </c>
      <c r="M803">
        <v>3</v>
      </c>
      <c r="N803">
        <v>573</v>
      </c>
      <c r="O803" s="493">
        <v>45936.7207291667</v>
      </c>
      <c r="P803" s="493">
        <v>45936.7885069444</v>
      </c>
      <c r="Q803">
        <v>1</v>
      </c>
      <c r="R803">
        <v>0</v>
      </c>
      <c r="S803">
        <v>0</v>
      </c>
      <c r="T803">
        <v>6</v>
      </c>
      <c r="U803">
        <v>73</v>
      </c>
      <c r="V803">
        <v>64</v>
      </c>
      <c r="W803">
        <v>265</v>
      </c>
      <c r="X803">
        <v>67</v>
      </c>
      <c r="Y803">
        <v>70</v>
      </c>
      <c r="AB803">
        <v>106.653</v>
      </c>
      <c r="AD803" t="s">
        <v>731</v>
      </c>
      <c r="AE803">
        <v>1</v>
      </c>
      <c r="AF803" t="s">
        <v>732</v>
      </c>
    </row>
    <row r="804" spans="1:32">
      <c r="A804">
        <v>316230</v>
      </c>
      <c r="B804">
        <v>5170</v>
      </c>
      <c r="C804" t="s">
        <v>153</v>
      </c>
      <c r="D804">
        <v>1462</v>
      </c>
      <c r="E804">
        <v>4016586913</v>
      </c>
      <c r="F804" t="s">
        <v>730</v>
      </c>
      <c r="G804">
        <v>1</v>
      </c>
      <c r="H804" t="s">
        <v>494</v>
      </c>
      <c r="I804" t="s">
        <v>171</v>
      </c>
      <c r="J804">
        <v>31</v>
      </c>
      <c r="K804">
        <v>70</v>
      </c>
      <c r="L804">
        <v>600</v>
      </c>
      <c r="M804">
        <v>3</v>
      </c>
      <c r="N804">
        <v>486</v>
      </c>
      <c r="O804" s="493">
        <v>45936.725625</v>
      </c>
      <c r="P804" s="493">
        <v>45936.8013541667</v>
      </c>
      <c r="Q804">
        <v>1</v>
      </c>
      <c r="R804">
        <v>0</v>
      </c>
      <c r="S804">
        <v>0</v>
      </c>
      <c r="T804">
        <v>6</v>
      </c>
      <c r="U804">
        <v>91</v>
      </c>
      <c r="V804">
        <v>76</v>
      </c>
      <c r="W804">
        <v>176</v>
      </c>
      <c r="X804">
        <v>80</v>
      </c>
      <c r="Y804">
        <v>80</v>
      </c>
      <c r="AB804">
        <v>78.007</v>
      </c>
      <c r="AD804" t="s">
        <v>731</v>
      </c>
      <c r="AE804">
        <v>1</v>
      </c>
      <c r="AF804" t="s">
        <v>732</v>
      </c>
    </row>
    <row r="805" spans="1:32">
      <c r="A805">
        <v>316231</v>
      </c>
      <c r="B805">
        <v>5170</v>
      </c>
      <c r="C805" t="s">
        <v>153</v>
      </c>
      <c r="D805">
        <v>1462</v>
      </c>
      <c r="E805">
        <v>4016586913</v>
      </c>
      <c r="F805" t="s">
        <v>730</v>
      </c>
      <c r="G805">
        <v>1</v>
      </c>
      <c r="H805" t="s">
        <v>494</v>
      </c>
      <c r="I805" t="s">
        <v>173</v>
      </c>
      <c r="J805">
        <v>32</v>
      </c>
      <c r="K805">
        <v>70</v>
      </c>
      <c r="L805">
        <v>600</v>
      </c>
      <c r="M805">
        <v>3</v>
      </c>
      <c r="N805">
        <v>66</v>
      </c>
      <c r="O805" s="493">
        <v>45936.7277662037</v>
      </c>
      <c r="P805" s="493">
        <v>45936.8028472222</v>
      </c>
      <c r="Q805">
        <v>1</v>
      </c>
      <c r="R805">
        <v>0</v>
      </c>
      <c r="S805">
        <v>0</v>
      </c>
      <c r="T805">
        <v>6</v>
      </c>
      <c r="U805">
        <v>55</v>
      </c>
      <c r="V805">
        <v>51</v>
      </c>
      <c r="W805">
        <v>106</v>
      </c>
      <c r="X805">
        <v>54</v>
      </c>
      <c r="Y805">
        <v>54</v>
      </c>
      <c r="AB805">
        <v>190.485</v>
      </c>
      <c r="AD805" t="s">
        <v>731</v>
      </c>
      <c r="AE805">
        <v>1</v>
      </c>
      <c r="AF805" t="s">
        <v>732</v>
      </c>
    </row>
    <row r="806" spans="1:32">
      <c r="A806">
        <v>316607</v>
      </c>
      <c r="B806">
        <v>5170</v>
      </c>
      <c r="C806" t="s">
        <v>153</v>
      </c>
      <c r="D806">
        <v>1463</v>
      </c>
      <c r="E806">
        <v>4016592793</v>
      </c>
      <c r="F806" t="s">
        <v>746</v>
      </c>
      <c r="G806">
        <v>1</v>
      </c>
      <c r="H806" t="s">
        <v>491</v>
      </c>
      <c r="I806" t="s">
        <v>171</v>
      </c>
      <c r="J806">
        <v>31</v>
      </c>
      <c r="K806">
        <v>270</v>
      </c>
      <c r="L806">
        <v>810</v>
      </c>
      <c r="M806">
        <v>3</v>
      </c>
      <c r="N806">
        <v>369</v>
      </c>
      <c r="O806" s="493">
        <v>45940.2148263889</v>
      </c>
      <c r="P806" s="493">
        <v>45940.4231365741</v>
      </c>
      <c r="Q806">
        <v>1</v>
      </c>
      <c r="R806">
        <v>0</v>
      </c>
      <c r="S806">
        <v>0</v>
      </c>
      <c r="T806">
        <v>6</v>
      </c>
      <c r="U806">
        <v>58</v>
      </c>
      <c r="V806">
        <v>52</v>
      </c>
      <c r="W806">
        <v>366</v>
      </c>
      <c r="X806">
        <v>55</v>
      </c>
      <c r="Y806">
        <v>67</v>
      </c>
      <c r="AB806">
        <v>65.86</v>
      </c>
      <c r="AD806" t="s">
        <v>747</v>
      </c>
      <c r="AE806">
        <v>1</v>
      </c>
      <c r="AF806" t="s">
        <v>748</v>
      </c>
    </row>
    <row r="807" spans="1:32">
      <c r="A807">
        <v>316608</v>
      </c>
      <c r="B807">
        <v>5170</v>
      </c>
      <c r="C807" t="s">
        <v>153</v>
      </c>
      <c r="D807">
        <v>1463</v>
      </c>
      <c r="E807">
        <v>4016592793</v>
      </c>
      <c r="F807" t="s">
        <v>746</v>
      </c>
      <c r="G807">
        <v>1</v>
      </c>
      <c r="H807" t="s">
        <v>491</v>
      </c>
      <c r="I807" t="s">
        <v>173</v>
      </c>
      <c r="J807">
        <v>32</v>
      </c>
      <c r="K807">
        <v>270</v>
      </c>
      <c r="L807">
        <v>810</v>
      </c>
      <c r="M807">
        <v>3</v>
      </c>
      <c r="N807">
        <v>63</v>
      </c>
      <c r="O807" s="493">
        <v>45940.215775463</v>
      </c>
      <c r="P807" s="493">
        <v>45940.4236805556</v>
      </c>
      <c r="Q807">
        <v>1</v>
      </c>
      <c r="R807">
        <v>0</v>
      </c>
      <c r="S807">
        <v>0</v>
      </c>
      <c r="T807">
        <v>6</v>
      </c>
      <c r="U807">
        <v>28</v>
      </c>
      <c r="V807">
        <v>27</v>
      </c>
      <c r="W807">
        <v>46</v>
      </c>
      <c r="X807">
        <v>28</v>
      </c>
      <c r="Y807">
        <v>42</v>
      </c>
      <c r="AB807">
        <v>83.636</v>
      </c>
      <c r="AD807" t="s">
        <v>747</v>
      </c>
      <c r="AE807">
        <v>1</v>
      </c>
      <c r="AF807" t="s">
        <v>748</v>
      </c>
    </row>
    <row r="808" spans="1:32">
      <c r="A808">
        <v>316603</v>
      </c>
      <c r="B808">
        <v>5170</v>
      </c>
      <c r="C808" t="s">
        <v>153</v>
      </c>
      <c r="D808">
        <v>1463</v>
      </c>
      <c r="E808">
        <v>4016586914</v>
      </c>
      <c r="F808" t="s">
        <v>727</v>
      </c>
      <c r="G808">
        <v>1</v>
      </c>
      <c r="H808" t="s">
        <v>491</v>
      </c>
      <c r="I808" t="s">
        <v>168</v>
      </c>
      <c r="J808">
        <v>30</v>
      </c>
      <c r="K808">
        <v>200</v>
      </c>
      <c r="L808">
        <v>600</v>
      </c>
      <c r="M808">
        <v>3</v>
      </c>
      <c r="N808">
        <v>447</v>
      </c>
      <c r="O808" s="493">
        <v>45940.0383217593</v>
      </c>
      <c r="P808" s="493">
        <v>45940.2049189815</v>
      </c>
      <c r="Q808">
        <v>1</v>
      </c>
      <c r="R808">
        <v>0</v>
      </c>
      <c r="S808">
        <v>0</v>
      </c>
      <c r="T808">
        <v>6</v>
      </c>
      <c r="U808">
        <v>52</v>
      </c>
      <c r="V808">
        <v>48</v>
      </c>
      <c r="W808">
        <v>89</v>
      </c>
      <c r="X808">
        <v>52</v>
      </c>
      <c r="Y808">
        <v>60</v>
      </c>
      <c r="AB808">
        <v>92.68</v>
      </c>
      <c r="AD808" t="s">
        <v>728</v>
      </c>
      <c r="AE808">
        <v>1</v>
      </c>
      <c r="AF808" t="s">
        <v>729</v>
      </c>
    </row>
    <row r="809" spans="1:32">
      <c r="A809">
        <v>316604</v>
      </c>
      <c r="B809">
        <v>5170</v>
      </c>
      <c r="C809" t="s">
        <v>153</v>
      </c>
      <c r="D809">
        <v>1463</v>
      </c>
      <c r="E809">
        <v>4016586914</v>
      </c>
      <c r="F809" t="s">
        <v>727</v>
      </c>
      <c r="G809">
        <v>1</v>
      </c>
      <c r="H809" t="s">
        <v>491</v>
      </c>
      <c r="I809" t="s">
        <v>171</v>
      </c>
      <c r="J809">
        <v>31</v>
      </c>
      <c r="K809">
        <v>200</v>
      </c>
      <c r="L809">
        <v>600</v>
      </c>
      <c r="M809">
        <v>3</v>
      </c>
      <c r="N809">
        <v>369</v>
      </c>
      <c r="O809" s="493">
        <v>45940.0487268519</v>
      </c>
      <c r="P809" s="493">
        <v>45940.2110185185</v>
      </c>
      <c r="Q809">
        <v>1</v>
      </c>
      <c r="R809">
        <v>0</v>
      </c>
      <c r="S809">
        <v>0</v>
      </c>
      <c r="T809">
        <v>6</v>
      </c>
      <c r="U809">
        <v>57</v>
      </c>
      <c r="V809">
        <v>52</v>
      </c>
      <c r="W809">
        <v>133</v>
      </c>
      <c r="X809">
        <v>55</v>
      </c>
      <c r="Y809">
        <v>72</v>
      </c>
      <c r="AB809">
        <v>65.86</v>
      </c>
      <c r="AD809" t="s">
        <v>728</v>
      </c>
      <c r="AE809">
        <v>1</v>
      </c>
      <c r="AF809" t="s">
        <v>729</v>
      </c>
    </row>
    <row r="810" spans="1:32">
      <c r="A810">
        <v>316605</v>
      </c>
      <c r="B810">
        <v>5170</v>
      </c>
      <c r="C810" t="s">
        <v>153</v>
      </c>
      <c r="D810">
        <v>1463</v>
      </c>
      <c r="E810">
        <v>4016586914</v>
      </c>
      <c r="F810" t="s">
        <v>727</v>
      </c>
      <c r="G810">
        <v>1</v>
      </c>
      <c r="H810" t="s">
        <v>491</v>
      </c>
      <c r="I810" t="s">
        <v>173</v>
      </c>
      <c r="J810">
        <v>32</v>
      </c>
      <c r="K810">
        <v>200</v>
      </c>
      <c r="L810">
        <v>600</v>
      </c>
      <c r="M810">
        <v>3</v>
      </c>
      <c r="N810">
        <v>63</v>
      </c>
      <c r="O810" s="493">
        <v>45940.0509490741</v>
      </c>
      <c r="P810" s="493">
        <v>45940.2116203704</v>
      </c>
      <c r="Q810">
        <v>1</v>
      </c>
      <c r="R810">
        <v>0</v>
      </c>
      <c r="S810">
        <v>0</v>
      </c>
      <c r="T810">
        <v>6</v>
      </c>
      <c r="U810">
        <v>40</v>
      </c>
      <c r="V810">
        <v>26</v>
      </c>
      <c r="W810">
        <v>387</v>
      </c>
      <c r="X810">
        <v>28</v>
      </c>
      <c r="Y810">
        <v>39</v>
      </c>
      <c r="AB810">
        <v>83.636</v>
      </c>
      <c r="AD810" t="s">
        <v>728</v>
      </c>
      <c r="AE810">
        <v>1</v>
      </c>
      <c r="AF810" t="s">
        <v>729</v>
      </c>
    </row>
    <row r="811" spans="1:32">
      <c r="A811">
        <v>316606</v>
      </c>
      <c r="B811">
        <v>5170</v>
      </c>
      <c r="C811" t="s">
        <v>153</v>
      </c>
      <c r="D811">
        <v>1463</v>
      </c>
      <c r="E811">
        <v>4016592793</v>
      </c>
      <c r="F811" t="s">
        <v>746</v>
      </c>
      <c r="G811">
        <v>1</v>
      </c>
      <c r="H811" t="s">
        <v>491</v>
      </c>
      <c r="I811" t="s">
        <v>168</v>
      </c>
      <c r="J811">
        <v>30</v>
      </c>
      <c r="K811">
        <v>270</v>
      </c>
      <c r="L811">
        <v>810</v>
      </c>
      <c r="M811">
        <v>3</v>
      </c>
      <c r="N811">
        <v>447</v>
      </c>
      <c r="O811" s="493">
        <v>45940.2095486111</v>
      </c>
      <c r="P811" s="493">
        <v>45940.4223611111</v>
      </c>
      <c r="Q811">
        <v>1</v>
      </c>
      <c r="R811">
        <v>0</v>
      </c>
      <c r="S811">
        <v>0</v>
      </c>
      <c r="T811">
        <v>6</v>
      </c>
      <c r="U811">
        <v>60</v>
      </c>
      <c r="V811">
        <v>47</v>
      </c>
      <c r="W811">
        <v>298</v>
      </c>
      <c r="X811">
        <v>54</v>
      </c>
      <c r="Y811">
        <v>55</v>
      </c>
      <c r="AB811">
        <v>92.68</v>
      </c>
      <c r="AD811" t="s">
        <v>747</v>
      </c>
      <c r="AE811">
        <v>1</v>
      </c>
      <c r="AF811" t="s">
        <v>748</v>
      </c>
    </row>
    <row r="812" spans="1:32">
      <c r="A812">
        <v>316683</v>
      </c>
      <c r="B812">
        <v>5170</v>
      </c>
      <c r="C812" t="s">
        <v>153</v>
      </c>
      <c r="D812">
        <v>1464</v>
      </c>
      <c r="E812">
        <v>4016592793</v>
      </c>
      <c r="F812" t="s">
        <v>746</v>
      </c>
      <c r="G812">
        <v>1</v>
      </c>
      <c r="H812" t="s">
        <v>494</v>
      </c>
      <c r="I812" t="s">
        <v>173</v>
      </c>
      <c r="J812">
        <v>32</v>
      </c>
      <c r="K812">
        <v>205</v>
      </c>
      <c r="L812">
        <v>810</v>
      </c>
      <c r="M812">
        <v>3</v>
      </c>
      <c r="N812">
        <v>81</v>
      </c>
      <c r="O812" s="493">
        <v>45941.3072222222</v>
      </c>
      <c r="P812" s="493">
        <v>45941.5395601852</v>
      </c>
      <c r="Q812">
        <v>1</v>
      </c>
      <c r="R812">
        <v>0</v>
      </c>
      <c r="S812">
        <v>0</v>
      </c>
      <c r="T812">
        <v>6</v>
      </c>
      <c r="U812">
        <v>77</v>
      </c>
      <c r="V812">
        <v>71</v>
      </c>
      <c r="W812">
        <v>311</v>
      </c>
      <c r="X812">
        <v>74</v>
      </c>
      <c r="Y812">
        <v>84</v>
      </c>
      <c r="AB812">
        <v>210.519</v>
      </c>
      <c r="AD812" t="s">
        <v>747</v>
      </c>
      <c r="AE812">
        <v>1</v>
      </c>
      <c r="AF812" t="s">
        <v>748</v>
      </c>
    </row>
    <row r="813" spans="1:32">
      <c r="A813">
        <v>316681</v>
      </c>
      <c r="B813">
        <v>5170</v>
      </c>
      <c r="C813" t="s">
        <v>153</v>
      </c>
      <c r="D813">
        <v>1464</v>
      </c>
      <c r="E813">
        <v>4016592793</v>
      </c>
      <c r="F813" t="s">
        <v>746</v>
      </c>
      <c r="G813">
        <v>1</v>
      </c>
      <c r="H813" t="s">
        <v>494</v>
      </c>
      <c r="I813" t="s">
        <v>168</v>
      </c>
      <c r="J813">
        <v>30</v>
      </c>
      <c r="K813">
        <v>203</v>
      </c>
      <c r="L813">
        <v>810</v>
      </c>
      <c r="M813">
        <v>3</v>
      </c>
      <c r="N813">
        <v>630</v>
      </c>
      <c r="O813" s="493">
        <v>45941.3052893519</v>
      </c>
      <c r="P813" s="493">
        <v>45941.5287268519</v>
      </c>
      <c r="Q813">
        <v>1</v>
      </c>
      <c r="R813">
        <v>0</v>
      </c>
      <c r="S813">
        <v>0</v>
      </c>
      <c r="T813">
        <v>6</v>
      </c>
      <c r="U813">
        <v>72</v>
      </c>
      <c r="V813">
        <v>19</v>
      </c>
      <c r="W813">
        <v>187</v>
      </c>
      <c r="X813">
        <v>69</v>
      </c>
      <c r="Y813">
        <v>83</v>
      </c>
      <c r="AB813">
        <v>122.346</v>
      </c>
      <c r="AD813" t="s">
        <v>747</v>
      </c>
      <c r="AE813">
        <v>1</v>
      </c>
      <c r="AF813" t="s">
        <v>748</v>
      </c>
    </row>
    <row r="814" spans="1:32">
      <c r="A814">
        <v>316682</v>
      </c>
      <c r="B814">
        <v>5170</v>
      </c>
      <c r="C814" t="s">
        <v>153</v>
      </c>
      <c r="D814">
        <v>1464</v>
      </c>
      <c r="E814">
        <v>4016592793</v>
      </c>
      <c r="F814" t="s">
        <v>746</v>
      </c>
      <c r="G814">
        <v>1</v>
      </c>
      <c r="H814" t="s">
        <v>494</v>
      </c>
      <c r="I814" t="s">
        <v>171</v>
      </c>
      <c r="J814">
        <v>31</v>
      </c>
      <c r="K814">
        <v>204</v>
      </c>
      <c r="L814">
        <v>810</v>
      </c>
      <c r="M814">
        <v>3</v>
      </c>
      <c r="N814">
        <v>477</v>
      </c>
      <c r="O814" s="493">
        <v>45941.3068518518</v>
      </c>
      <c r="P814" s="493">
        <v>45941.5339930556</v>
      </c>
      <c r="Q814">
        <v>1</v>
      </c>
      <c r="R814">
        <v>0</v>
      </c>
      <c r="S814">
        <v>0</v>
      </c>
      <c r="T814">
        <v>6</v>
      </c>
      <c r="U814">
        <v>90</v>
      </c>
      <c r="V814">
        <v>81</v>
      </c>
      <c r="W814">
        <v>207</v>
      </c>
      <c r="X814">
        <v>86</v>
      </c>
      <c r="Y814">
        <v>89</v>
      </c>
      <c r="AB814">
        <v>87.242</v>
      </c>
      <c r="AD814" t="s">
        <v>747</v>
      </c>
      <c r="AE814">
        <v>1</v>
      </c>
      <c r="AF814" t="s">
        <v>748</v>
      </c>
    </row>
    <row r="815" spans="1:32">
      <c r="A815">
        <v>316609</v>
      </c>
      <c r="B815">
        <v>5170</v>
      </c>
      <c r="C815" t="s">
        <v>153</v>
      </c>
      <c r="D815">
        <v>1464</v>
      </c>
      <c r="E815">
        <v>4016586914</v>
      </c>
      <c r="F815" t="s">
        <v>727</v>
      </c>
      <c r="G815">
        <v>1</v>
      </c>
      <c r="H815" t="s">
        <v>494</v>
      </c>
      <c r="I815" t="s">
        <v>168</v>
      </c>
      <c r="J815">
        <v>30</v>
      </c>
      <c r="K815">
        <v>201</v>
      </c>
      <c r="L815">
        <v>600</v>
      </c>
      <c r="M815">
        <v>3</v>
      </c>
      <c r="N815">
        <v>630</v>
      </c>
      <c r="O815" s="493">
        <v>45940.4283217593</v>
      </c>
      <c r="P815" s="493">
        <v>45940.6724652778</v>
      </c>
      <c r="Q815">
        <v>1</v>
      </c>
      <c r="R815">
        <v>0</v>
      </c>
      <c r="S815">
        <v>0</v>
      </c>
      <c r="T815">
        <v>6</v>
      </c>
      <c r="U815">
        <v>72</v>
      </c>
      <c r="V815">
        <v>65</v>
      </c>
      <c r="W815">
        <v>581</v>
      </c>
      <c r="X815">
        <v>69</v>
      </c>
      <c r="Y815">
        <v>80</v>
      </c>
      <c r="AB815">
        <v>123.441</v>
      </c>
      <c r="AD815" t="s">
        <v>728</v>
      </c>
      <c r="AE815">
        <v>1</v>
      </c>
      <c r="AF815" t="s">
        <v>729</v>
      </c>
    </row>
    <row r="816" spans="1:32">
      <c r="A816">
        <v>316610</v>
      </c>
      <c r="B816">
        <v>5170</v>
      </c>
      <c r="C816" t="s">
        <v>153</v>
      </c>
      <c r="D816">
        <v>1464</v>
      </c>
      <c r="E816">
        <v>4016586914</v>
      </c>
      <c r="F816" t="s">
        <v>727</v>
      </c>
      <c r="G816">
        <v>1</v>
      </c>
      <c r="H816" t="s">
        <v>494</v>
      </c>
      <c r="I816" t="s">
        <v>171</v>
      </c>
      <c r="J816">
        <v>31</v>
      </c>
      <c r="K816">
        <v>200</v>
      </c>
      <c r="L816">
        <v>600</v>
      </c>
      <c r="M816">
        <v>3</v>
      </c>
      <c r="N816">
        <v>477</v>
      </c>
      <c r="O816" s="493">
        <v>45940.4331712963</v>
      </c>
      <c r="P816" s="493">
        <v>45940.6806828704</v>
      </c>
      <c r="Q816">
        <v>1</v>
      </c>
      <c r="R816">
        <v>0</v>
      </c>
      <c r="S816">
        <v>0</v>
      </c>
      <c r="T816">
        <v>6</v>
      </c>
      <c r="U816">
        <v>94</v>
      </c>
      <c r="V816">
        <v>21</v>
      </c>
      <c r="W816">
        <v>204</v>
      </c>
      <c r="X816">
        <v>87</v>
      </c>
      <c r="Y816">
        <v>91</v>
      </c>
      <c r="AB816">
        <v>87.242</v>
      </c>
      <c r="AD816" t="s">
        <v>728</v>
      </c>
      <c r="AE816">
        <v>1</v>
      </c>
      <c r="AF816" t="s">
        <v>729</v>
      </c>
    </row>
    <row r="817" spans="1:32">
      <c r="A817">
        <v>316611</v>
      </c>
      <c r="B817">
        <v>5170</v>
      </c>
      <c r="C817" t="s">
        <v>153</v>
      </c>
      <c r="D817">
        <v>1464</v>
      </c>
      <c r="E817">
        <v>4016586914</v>
      </c>
      <c r="F817" t="s">
        <v>727</v>
      </c>
      <c r="G817">
        <v>1</v>
      </c>
      <c r="H817" t="s">
        <v>494</v>
      </c>
      <c r="I817" t="s">
        <v>173</v>
      </c>
      <c r="J817">
        <v>32</v>
      </c>
      <c r="K817">
        <v>200</v>
      </c>
      <c r="L817">
        <v>600</v>
      </c>
      <c r="M817">
        <v>3</v>
      </c>
      <c r="N817">
        <v>81</v>
      </c>
      <c r="O817" s="493">
        <v>45940.4364351852</v>
      </c>
      <c r="P817" s="493">
        <v>45940.6817592593</v>
      </c>
      <c r="Q817">
        <v>1</v>
      </c>
      <c r="R817">
        <v>0</v>
      </c>
      <c r="S817">
        <v>0</v>
      </c>
      <c r="T817">
        <v>6</v>
      </c>
      <c r="U817">
        <v>77</v>
      </c>
      <c r="V817">
        <v>70</v>
      </c>
      <c r="W817">
        <v>201</v>
      </c>
      <c r="X817">
        <v>74</v>
      </c>
      <c r="Y817">
        <v>104</v>
      </c>
      <c r="AB817">
        <v>210.519</v>
      </c>
      <c r="AD817" t="s">
        <v>728</v>
      </c>
      <c r="AE817">
        <v>1</v>
      </c>
      <c r="AF817" t="s">
        <v>729</v>
      </c>
    </row>
    <row r="818" spans="1:32">
      <c r="A818">
        <v>316612</v>
      </c>
      <c r="B818">
        <v>5170</v>
      </c>
      <c r="C818" t="s">
        <v>153</v>
      </c>
      <c r="D818">
        <v>1464</v>
      </c>
      <c r="E818">
        <v>4016592793</v>
      </c>
      <c r="F818" t="s">
        <v>746</v>
      </c>
      <c r="G818">
        <v>1</v>
      </c>
      <c r="H818" t="s">
        <v>494</v>
      </c>
      <c r="I818" t="s">
        <v>168</v>
      </c>
      <c r="J818">
        <v>30</v>
      </c>
      <c r="K818">
        <v>65</v>
      </c>
      <c r="L818">
        <v>810</v>
      </c>
      <c r="M818">
        <v>3</v>
      </c>
      <c r="N818">
        <v>630</v>
      </c>
      <c r="O818" s="493">
        <v>45940.6776967593</v>
      </c>
      <c r="P818" s="493">
        <v>45940.7866087963</v>
      </c>
      <c r="Q818">
        <v>1</v>
      </c>
      <c r="R818">
        <v>0</v>
      </c>
      <c r="S818">
        <v>0</v>
      </c>
      <c r="T818">
        <v>6</v>
      </c>
      <c r="U818">
        <v>71</v>
      </c>
      <c r="V818">
        <v>66</v>
      </c>
      <c r="W818">
        <v>140</v>
      </c>
      <c r="X818">
        <v>69</v>
      </c>
      <c r="Y818">
        <v>83</v>
      </c>
      <c r="AB818">
        <v>122.346</v>
      </c>
      <c r="AD818" t="s">
        <v>747</v>
      </c>
      <c r="AE818">
        <v>1</v>
      </c>
      <c r="AF818" t="s">
        <v>748</v>
      </c>
    </row>
    <row r="819" spans="1:32">
      <c r="A819">
        <v>316613</v>
      </c>
      <c r="B819">
        <v>5170</v>
      </c>
      <c r="C819" t="s">
        <v>153</v>
      </c>
      <c r="D819">
        <v>1464</v>
      </c>
      <c r="E819">
        <v>4016592793</v>
      </c>
      <c r="F819" t="s">
        <v>746</v>
      </c>
      <c r="G819">
        <v>1</v>
      </c>
      <c r="H819" t="s">
        <v>494</v>
      </c>
      <c r="I819" t="s">
        <v>171</v>
      </c>
      <c r="J819">
        <v>31</v>
      </c>
      <c r="K819">
        <v>66</v>
      </c>
      <c r="L819">
        <v>810</v>
      </c>
      <c r="M819">
        <v>3</v>
      </c>
      <c r="N819">
        <v>477</v>
      </c>
      <c r="O819" s="493">
        <v>45940.6860648148</v>
      </c>
      <c r="P819" s="493">
        <v>45940.7948263889</v>
      </c>
      <c r="Q819">
        <v>1</v>
      </c>
      <c r="R819">
        <v>0</v>
      </c>
      <c r="S819">
        <v>0</v>
      </c>
      <c r="T819">
        <v>6</v>
      </c>
      <c r="U819">
        <v>99</v>
      </c>
      <c r="V819">
        <v>83</v>
      </c>
      <c r="W819">
        <v>448</v>
      </c>
      <c r="X819">
        <v>86</v>
      </c>
      <c r="Y819">
        <v>89</v>
      </c>
      <c r="AB819">
        <v>87.242</v>
      </c>
      <c r="AD819" t="s">
        <v>747</v>
      </c>
      <c r="AE819">
        <v>1</v>
      </c>
      <c r="AF819" t="s">
        <v>748</v>
      </c>
    </row>
    <row r="820" spans="1:32">
      <c r="A820">
        <v>316614</v>
      </c>
      <c r="B820">
        <v>5170</v>
      </c>
      <c r="C820" t="s">
        <v>153</v>
      </c>
      <c r="D820">
        <v>1464</v>
      </c>
      <c r="E820">
        <v>4016592793</v>
      </c>
      <c r="F820" t="s">
        <v>746</v>
      </c>
      <c r="G820">
        <v>1</v>
      </c>
      <c r="H820" t="s">
        <v>494</v>
      </c>
      <c r="I820" t="s">
        <v>173</v>
      </c>
      <c r="J820">
        <v>32</v>
      </c>
      <c r="K820">
        <v>65</v>
      </c>
      <c r="L820">
        <v>810</v>
      </c>
      <c r="M820">
        <v>3</v>
      </c>
      <c r="N820">
        <v>81</v>
      </c>
      <c r="O820" s="493">
        <v>45940.6918518519</v>
      </c>
      <c r="P820" s="493">
        <v>45940.7959143519</v>
      </c>
      <c r="Q820">
        <v>1</v>
      </c>
      <c r="R820">
        <v>0</v>
      </c>
      <c r="S820">
        <v>0</v>
      </c>
      <c r="T820">
        <v>6</v>
      </c>
      <c r="U820">
        <v>81</v>
      </c>
      <c r="V820">
        <v>71</v>
      </c>
      <c r="W820">
        <v>370</v>
      </c>
      <c r="X820">
        <v>74</v>
      </c>
      <c r="Y820">
        <v>84</v>
      </c>
      <c r="AB820">
        <v>210.519</v>
      </c>
      <c r="AD820" t="s">
        <v>747</v>
      </c>
      <c r="AE820">
        <v>1</v>
      </c>
      <c r="AF820" t="s">
        <v>748</v>
      </c>
    </row>
    <row r="821" spans="1:32">
      <c r="A821">
        <v>316316</v>
      </c>
      <c r="B821">
        <v>5170</v>
      </c>
      <c r="C821" t="s">
        <v>153</v>
      </c>
      <c r="D821">
        <v>1465</v>
      </c>
      <c r="E821">
        <v>4016598674</v>
      </c>
      <c r="F821" t="s">
        <v>749</v>
      </c>
      <c r="G821">
        <v>1</v>
      </c>
      <c r="H821" t="s">
        <v>491</v>
      </c>
      <c r="I821" t="s">
        <v>168</v>
      </c>
      <c r="J821">
        <v>30</v>
      </c>
      <c r="K821">
        <v>5</v>
      </c>
      <c r="L821">
        <v>10</v>
      </c>
      <c r="M821">
        <v>2</v>
      </c>
      <c r="N821">
        <v>340</v>
      </c>
      <c r="O821" s="493">
        <v>45937.4198263889</v>
      </c>
      <c r="P821" s="493">
        <v>45937.5072685185</v>
      </c>
      <c r="Q821">
        <v>0</v>
      </c>
      <c r="R821">
        <v>0</v>
      </c>
      <c r="S821">
        <v>0</v>
      </c>
      <c r="T821">
        <v>6</v>
      </c>
      <c r="U821">
        <v>40</v>
      </c>
      <c r="V821">
        <v>35</v>
      </c>
      <c r="W821">
        <v>52</v>
      </c>
      <c r="X821">
        <v>36</v>
      </c>
      <c r="Y821">
        <v>48</v>
      </c>
      <c r="AB821">
        <v>75.234</v>
      </c>
      <c r="AD821" t="s">
        <v>750</v>
      </c>
      <c r="AE821">
        <v>1</v>
      </c>
      <c r="AF821" t="s">
        <v>751</v>
      </c>
    </row>
    <row r="822" spans="1:32">
      <c r="A822">
        <v>316317</v>
      </c>
      <c r="B822">
        <v>5170</v>
      </c>
      <c r="C822" t="s">
        <v>153</v>
      </c>
      <c r="D822">
        <v>1465</v>
      </c>
      <c r="E822">
        <v>4016598674</v>
      </c>
      <c r="F822" t="s">
        <v>749</v>
      </c>
      <c r="G822">
        <v>1</v>
      </c>
      <c r="H822" t="s">
        <v>491</v>
      </c>
      <c r="I822" t="s">
        <v>171</v>
      </c>
      <c r="J822">
        <v>31</v>
      </c>
      <c r="K822">
        <v>5</v>
      </c>
      <c r="L822">
        <v>10</v>
      </c>
      <c r="M822">
        <v>2</v>
      </c>
      <c r="N822">
        <v>310</v>
      </c>
      <c r="O822" s="493">
        <v>45937.4285300926</v>
      </c>
      <c r="P822" s="493">
        <v>45937.5084027778</v>
      </c>
      <c r="Q822">
        <v>0</v>
      </c>
      <c r="R822">
        <v>0</v>
      </c>
      <c r="S822">
        <v>0</v>
      </c>
      <c r="T822">
        <v>6</v>
      </c>
      <c r="U822">
        <v>156</v>
      </c>
      <c r="V822">
        <v>51</v>
      </c>
      <c r="W822">
        <v>573</v>
      </c>
      <c r="X822">
        <v>52</v>
      </c>
      <c r="Y822">
        <v>57</v>
      </c>
      <c r="AB822">
        <v>53.165</v>
      </c>
      <c r="AD822" t="s">
        <v>750</v>
      </c>
      <c r="AE822">
        <v>1</v>
      </c>
      <c r="AF822" t="s">
        <v>751</v>
      </c>
    </row>
    <row r="823" spans="1:32">
      <c r="A823">
        <v>316318</v>
      </c>
      <c r="B823">
        <v>5170</v>
      </c>
      <c r="C823" t="s">
        <v>153</v>
      </c>
      <c r="D823">
        <v>1465</v>
      </c>
      <c r="E823">
        <v>4016598674</v>
      </c>
      <c r="F823" t="s">
        <v>749</v>
      </c>
      <c r="G823">
        <v>1</v>
      </c>
      <c r="H823" t="s">
        <v>491</v>
      </c>
      <c r="I823" t="s">
        <v>173</v>
      </c>
      <c r="J823">
        <v>32</v>
      </c>
      <c r="K823">
        <v>5</v>
      </c>
      <c r="L823">
        <v>10</v>
      </c>
      <c r="M823">
        <v>2</v>
      </c>
      <c r="N823">
        <v>24</v>
      </c>
      <c r="O823" s="493">
        <v>45937.463599537</v>
      </c>
      <c r="P823" s="493">
        <v>45937.5087615741</v>
      </c>
      <c r="Q823">
        <v>0</v>
      </c>
      <c r="R823">
        <v>0</v>
      </c>
      <c r="S823">
        <v>0</v>
      </c>
      <c r="T823">
        <v>6</v>
      </c>
      <c r="U823">
        <v>75</v>
      </c>
      <c r="V823">
        <v>10</v>
      </c>
      <c r="W823">
        <v>334</v>
      </c>
      <c r="X823">
        <v>11</v>
      </c>
      <c r="Y823">
        <v>17</v>
      </c>
      <c r="AB823">
        <v>38.598</v>
      </c>
      <c r="AD823" t="s">
        <v>750</v>
      </c>
      <c r="AE823">
        <v>1</v>
      </c>
      <c r="AF823" t="s">
        <v>751</v>
      </c>
    </row>
    <row r="824" spans="1:32">
      <c r="A824">
        <v>316319</v>
      </c>
      <c r="B824">
        <v>5170</v>
      </c>
      <c r="C824" t="s">
        <v>153</v>
      </c>
      <c r="D824">
        <v>1466</v>
      </c>
      <c r="E824">
        <v>4016598675</v>
      </c>
      <c r="F824" t="s">
        <v>752</v>
      </c>
      <c r="G824">
        <v>1</v>
      </c>
      <c r="H824" t="s">
        <v>491</v>
      </c>
      <c r="I824" t="s">
        <v>168</v>
      </c>
      <c r="J824">
        <v>30</v>
      </c>
      <c r="K824">
        <v>5</v>
      </c>
      <c r="L824">
        <v>10</v>
      </c>
      <c r="M824">
        <v>2</v>
      </c>
      <c r="N824">
        <v>340</v>
      </c>
      <c r="O824" s="493">
        <v>45937.5763541667</v>
      </c>
      <c r="P824" s="493">
        <v>45937.657025463</v>
      </c>
      <c r="Q824">
        <v>0</v>
      </c>
      <c r="R824">
        <v>0</v>
      </c>
      <c r="S824">
        <v>0</v>
      </c>
      <c r="T824">
        <v>6</v>
      </c>
      <c r="U824">
        <v>98</v>
      </c>
      <c r="V824">
        <v>53</v>
      </c>
      <c r="W824">
        <v>273</v>
      </c>
      <c r="X824">
        <v>53</v>
      </c>
      <c r="Y824">
        <v>59</v>
      </c>
      <c r="AB824">
        <v>67.641</v>
      </c>
      <c r="AD824" t="s">
        <v>753</v>
      </c>
      <c r="AE824">
        <v>1</v>
      </c>
      <c r="AF824" t="s">
        <v>751</v>
      </c>
    </row>
    <row r="825" spans="1:32">
      <c r="A825">
        <v>316320</v>
      </c>
      <c r="B825">
        <v>5170</v>
      </c>
      <c r="C825" t="s">
        <v>153</v>
      </c>
      <c r="D825">
        <v>1466</v>
      </c>
      <c r="E825">
        <v>4016598675</v>
      </c>
      <c r="F825" t="s">
        <v>752</v>
      </c>
      <c r="G825">
        <v>1</v>
      </c>
      <c r="H825" t="s">
        <v>491</v>
      </c>
      <c r="I825" t="s">
        <v>171</v>
      </c>
      <c r="J825">
        <v>31</v>
      </c>
      <c r="K825">
        <v>5</v>
      </c>
      <c r="L825">
        <v>10</v>
      </c>
      <c r="M825">
        <v>2</v>
      </c>
      <c r="N825">
        <v>308</v>
      </c>
      <c r="O825" s="493">
        <v>45937.5784490741</v>
      </c>
      <c r="P825" s="493">
        <v>45937.6576273148</v>
      </c>
      <c r="Q825">
        <v>0</v>
      </c>
      <c r="R825">
        <v>0</v>
      </c>
      <c r="S825">
        <v>0</v>
      </c>
      <c r="T825">
        <v>6</v>
      </c>
      <c r="U825">
        <v>40</v>
      </c>
      <c r="V825">
        <v>36</v>
      </c>
      <c r="W825">
        <v>47</v>
      </c>
      <c r="X825">
        <v>40</v>
      </c>
      <c r="Y825">
        <v>42</v>
      </c>
      <c r="AB825">
        <v>67.945</v>
      </c>
      <c r="AD825" t="s">
        <v>753</v>
      </c>
      <c r="AE825">
        <v>1</v>
      </c>
      <c r="AF825" t="s">
        <v>751</v>
      </c>
    </row>
    <row r="826" spans="1:32">
      <c r="A826">
        <v>316321</v>
      </c>
      <c r="B826">
        <v>5170</v>
      </c>
      <c r="C826" t="s">
        <v>153</v>
      </c>
      <c r="D826">
        <v>1466</v>
      </c>
      <c r="E826">
        <v>4016598675</v>
      </c>
      <c r="F826" t="s">
        <v>752</v>
      </c>
      <c r="G826">
        <v>1</v>
      </c>
      <c r="H826" t="s">
        <v>491</v>
      </c>
      <c r="I826" t="s">
        <v>173</v>
      </c>
      <c r="J826">
        <v>32</v>
      </c>
      <c r="K826">
        <v>5</v>
      </c>
      <c r="L826">
        <v>10</v>
      </c>
      <c r="M826">
        <v>2</v>
      </c>
      <c r="N826">
        <v>24</v>
      </c>
      <c r="O826" s="493">
        <v>45937.5822569444</v>
      </c>
      <c r="P826" s="493">
        <v>45937.6580439815</v>
      </c>
      <c r="Q826">
        <v>0</v>
      </c>
      <c r="R826">
        <v>0</v>
      </c>
      <c r="S826">
        <v>0</v>
      </c>
      <c r="T826">
        <v>6</v>
      </c>
      <c r="U826">
        <v>12</v>
      </c>
      <c r="V826">
        <v>10</v>
      </c>
      <c r="W826">
        <v>17</v>
      </c>
      <c r="X826">
        <v>11</v>
      </c>
      <c r="Y826">
        <v>17</v>
      </c>
      <c r="AB826">
        <v>38.598</v>
      </c>
      <c r="AD826" t="s">
        <v>753</v>
      </c>
      <c r="AE826">
        <v>1</v>
      </c>
      <c r="AF826" t="s">
        <v>751</v>
      </c>
    </row>
    <row r="827" spans="1:32">
      <c r="A827">
        <v>316322</v>
      </c>
      <c r="B827">
        <v>5170</v>
      </c>
      <c r="C827" t="s">
        <v>153</v>
      </c>
      <c r="D827">
        <v>1467</v>
      </c>
      <c r="E827">
        <v>4016598676</v>
      </c>
      <c r="F827" t="s">
        <v>754</v>
      </c>
      <c r="G827">
        <v>1</v>
      </c>
      <c r="H827" t="s">
        <v>491</v>
      </c>
      <c r="I827" t="s">
        <v>168</v>
      </c>
      <c r="J827">
        <v>30</v>
      </c>
      <c r="K827">
        <v>10</v>
      </c>
      <c r="L827">
        <v>20</v>
      </c>
      <c r="M827">
        <v>2</v>
      </c>
      <c r="N827">
        <v>68</v>
      </c>
      <c r="O827" s="493">
        <v>45937.3472800926</v>
      </c>
      <c r="P827" s="493">
        <v>45937.3952546296</v>
      </c>
      <c r="Q827">
        <v>1</v>
      </c>
      <c r="R827">
        <v>0</v>
      </c>
      <c r="S827">
        <v>0</v>
      </c>
      <c r="T827">
        <v>6</v>
      </c>
      <c r="U827">
        <v>23</v>
      </c>
      <c r="V827">
        <v>11</v>
      </c>
      <c r="W827">
        <v>83</v>
      </c>
      <c r="X827">
        <v>12</v>
      </c>
      <c r="Y827">
        <v>17</v>
      </c>
      <c r="AB827">
        <v>15.092</v>
      </c>
      <c r="AD827" t="s">
        <v>755</v>
      </c>
      <c r="AE827">
        <v>1</v>
      </c>
      <c r="AF827" t="s">
        <v>756</v>
      </c>
    </row>
    <row r="828" spans="1:32">
      <c r="A828">
        <v>316323</v>
      </c>
      <c r="B828">
        <v>5170</v>
      </c>
      <c r="C828" t="s">
        <v>153</v>
      </c>
      <c r="D828">
        <v>1467</v>
      </c>
      <c r="E828">
        <v>4016598676</v>
      </c>
      <c r="F828" t="s">
        <v>754</v>
      </c>
      <c r="G828">
        <v>1</v>
      </c>
      <c r="H828" t="s">
        <v>491</v>
      </c>
      <c r="I828" t="s">
        <v>171</v>
      </c>
      <c r="J828">
        <v>31</v>
      </c>
      <c r="K828">
        <v>10</v>
      </c>
      <c r="L828">
        <v>20</v>
      </c>
      <c r="M828">
        <v>2</v>
      </c>
      <c r="N828">
        <v>126</v>
      </c>
      <c r="O828" s="493">
        <v>45937.3491782407</v>
      </c>
      <c r="P828" s="493">
        <v>45937.3956365741</v>
      </c>
      <c r="Q828">
        <v>1</v>
      </c>
      <c r="R828">
        <v>0</v>
      </c>
      <c r="S828">
        <v>0</v>
      </c>
      <c r="T828">
        <v>6</v>
      </c>
      <c r="U828">
        <v>29</v>
      </c>
      <c r="V828">
        <v>20</v>
      </c>
      <c r="W828">
        <v>95</v>
      </c>
      <c r="X828">
        <v>22</v>
      </c>
      <c r="Y828">
        <v>27</v>
      </c>
      <c r="AB828">
        <v>27.991</v>
      </c>
      <c r="AD828" t="s">
        <v>755</v>
      </c>
      <c r="AE828">
        <v>1</v>
      </c>
      <c r="AF828" t="s">
        <v>756</v>
      </c>
    </row>
    <row r="829" spans="1:32">
      <c r="A829">
        <v>316324</v>
      </c>
      <c r="B829">
        <v>5170</v>
      </c>
      <c r="C829" t="s">
        <v>153</v>
      </c>
      <c r="D829">
        <v>1467</v>
      </c>
      <c r="E829">
        <v>4016598676</v>
      </c>
      <c r="F829" t="s">
        <v>754</v>
      </c>
      <c r="G829">
        <v>1</v>
      </c>
      <c r="H829" t="s">
        <v>491</v>
      </c>
      <c r="I829" t="s">
        <v>173</v>
      </c>
      <c r="J829">
        <v>32</v>
      </c>
      <c r="K829">
        <v>1</v>
      </c>
      <c r="L829">
        <v>20</v>
      </c>
      <c r="M829">
        <v>2</v>
      </c>
      <c r="N829">
        <v>4</v>
      </c>
      <c r="O829" s="493">
        <v>45937.3504513889</v>
      </c>
      <c r="P829" s="493">
        <v>45937.3504513889</v>
      </c>
      <c r="Q829">
        <v>1</v>
      </c>
      <c r="R829">
        <v>0</v>
      </c>
      <c r="S829">
        <v>0</v>
      </c>
      <c r="T829">
        <v>6</v>
      </c>
      <c r="U829">
        <v>66</v>
      </c>
      <c r="V829">
        <v>66</v>
      </c>
      <c r="W829">
        <v>66</v>
      </c>
      <c r="X829">
        <v>66</v>
      </c>
      <c r="Y829">
        <v>6</v>
      </c>
      <c r="AB829">
        <v>9.164</v>
      </c>
      <c r="AD829" t="s">
        <v>755</v>
      </c>
      <c r="AE829">
        <v>1</v>
      </c>
      <c r="AF829" t="s">
        <v>756</v>
      </c>
    </row>
    <row r="830" spans="1:32">
      <c r="A830">
        <v>316396</v>
      </c>
      <c r="B830">
        <v>5170</v>
      </c>
      <c r="C830" t="s">
        <v>153</v>
      </c>
      <c r="D830">
        <v>1468</v>
      </c>
      <c r="E830">
        <v>4016598674</v>
      </c>
      <c r="F830" t="s">
        <v>749</v>
      </c>
      <c r="G830">
        <v>1</v>
      </c>
      <c r="H830" t="s">
        <v>494</v>
      </c>
      <c r="I830" t="s">
        <v>168</v>
      </c>
      <c r="J830">
        <v>30</v>
      </c>
      <c r="K830">
        <v>5</v>
      </c>
      <c r="L830">
        <v>10</v>
      </c>
      <c r="M830">
        <v>2</v>
      </c>
      <c r="N830">
        <v>236</v>
      </c>
      <c r="O830" s="493">
        <v>45938.3741550926</v>
      </c>
      <c r="P830" s="493">
        <v>45938.4594328704</v>
      </c>
      <c r="Q830">
        <v>0</v>
      </c>
      <c r="R830">
        <v>0</v>
      </c>
      <c r="S830">
        <v>0</v>
      </c>
      <c r="T830">
        <v>6</v>
      </c>
      <c r="U830">
        <v>31</v>
      </c>
      <c r="V830">
        <v>28</v>
      </c>
      <c r="W830">
        <v>45</v>
      </c>
      <c r="X830">
        <v>28</v>
      </c>
      <c r="Y830">
        <v>30</v>
      </c>
      <c r="AB830">
        <v>42.913</v>
      </c>
      <c r="AD830" t="s">
        <v>750</v>
      </c>
      <c r="AE830">
        <v>1</v>
      </c>
      <c r="AF830" t="s">
        <v>751</v>
      </c>
    </row>
    <row r="831" spans="1:32">
      <c r="A831">
        <v>316397</v>
      </c>
      <c r="B831">
        <v>5170</v>
      </c>
      <c r="C831" t="s">
        <v>153</v>
      </c>
      <c r="D831">
        <v>1468</v>
      </c>
      <c r="E831">
        <v>4016598674</v>
      </c>
      <c r="F831" t="s">
        <v>749</v>
      </c>
      <c r="G831">
        <v>1</v>
      </c>
      <c r="H831" t="s">
        <v>494</v>
      </c>
      <c r="I831" t="s">
        <v>171</v>
      </c>
      <c r="J831">
        <v>31</v>
      </c>
      <c r="K831">
        <v>5</v>
      </c>
      <c r="L831">
        <v>10</v>
      </c>
      <c r="M831">
        <v>2</v>
      </c>
      <c r="N831">
        <v>224</v>
      </c>
      <c r="O831" s="493">
        <v>45938.3838425926</v>
      </c>
      <c r="P831" s="493">
        <v>45938.460150463</v>
      </c>
      <c r="Q831">
        <v>0</v>
      </c>
      <c r="R831">
        <v>0</v>
      </c>
      <c r="S831">
        <v>0</v>
      </c>
      <c r="T831">
        <v>6</v>
      </c>
      <c r="U831">
        <v>196</v>
      </c>
      <c r="V831">
        <v>44</v>
      </c>
      <c r="W831">
        <v>801</v>
      </c>
      <c r="X831">
        <v>46</v>
      </c>
      <c r="Y831">
        <v>46</v>
      </c>
      <c r="AB831">
        <v>39.977</v>
      </c>
      <c r="AD831" t="s">
        <v>750</v>
      </c>
      <c r="AE831">
        <v>1</v>
      </c>
      <c r="AF831" t="s">
        <v>751</v>
      </c>
    </row>
    <row r="832" spans="1:32">
      <c r="A832">
        <v>316398</v>
      </c>
      <c r="B832">
        <v>5170</v>
      </c>
      <c r="C832" t="s">
        <v>153</v>
      </c>
      <c r="D832">
        <v>1468</v>
      </c>
      <c r="E832">
        <v>4016598674</v>
      </c>
      <c r="F832" t="s">
        <v>749</v>
      </c>
      <c r="G832">
        <v>1</v>
      </c>
      <c r="H832" t="s">
        <v>494</v>
      </c>
      <c r="I832" t="s">
        <v>173</v>
      </c>
      <c r="J832">
        <v>32</v>
      </c>
      <c r="K832">
        <v>5</v>
      </c>
      <c r="L832">
        <v>10</v>
      </c>
      <c r="M832">
        <v>2</v>
      </c>
      <c r="N832">
        <v>58</v>
      </c>
      <c r="O832" s="493">
        <v>45938.3993634259</v>
      </c>
      <c r="P832" s="493">
        <v>45938.4704398148</v>
      </c>
      <c r="Q832">
        <v>0</v>
      </c>
      <c r="R832">
        <v>0</v>
      </c>
      <c r="S832">
        <v>0</v>
      </c>
      <c r="T832">
        <v>6</v>
      </c>
      <c r="U832">
        <v>397</v>
      </c>
      <c r="V832">
        <v>69</v>
      </c>
      <c r="W832">
        <v>1188</v>
      </c>
      <c r="X832">
        <v>244</v>
      </c>
      <c r="Y832">
        <v>52</v>
      </c>
      <c r="AB832">
        <v>94.054</v>
      </c>
      <c r="AD832" t="s">
        <v>750</v>
      </c>
      <c r="AE832">
        <v>1</v>
      </c>
      <c r="AF832" t="s">
        <v>751</v>
      </c>
    </row>
    <row r="833" spans="1:32">
      <c r="A833">
        <v>316399</v>
      </c>
      <c r="B833">
        <v>5170</v>
      </c>
      <c r="C833" t="s">
        <v>153</v>
      </c>
      <c r="D833">
        <v>1469</v>
      </c>
      <c r="E833">
        <v>4016598675</v>
      </c>
      <c r="F833" t="s">
        <v>752</v>
      </c>
      <c r="G833">
        <v>1</v>
      </c>
      <c r="H833" t="s">
        <v>494</v>
      </c>
      <c r="I833" t="s">
        <v>168</v>
      </c>
      <c r="J833">
        <v>30</v>
      </c>
      <c r="K833">
        <v>5</v>
      </c>
      <c r="L833">
        <v>10</v>
      </c>
      <c r="M833">
        <v>2</v>
      </c>
      <c r="N833">
        <v>290</v>
      </c>
      <c r="O833" s="493">
        <v>45938.5676736111</v>
      </c>
      <c r="P833" s="493">
        <v>45938.6926157407</v>
      </c>
      <c r="Q833">
        <v>0</v>
      </c>
      <c r="R833">
        <v>0</v>
      </c>
      <c r="S833">
        <v>0</v>
      </c>
      <c r="T833">
        <v>6</v>
      </c>
      <c r="U833">
        <v>50</v>
      </c>
      <c r="V833">
        <v>44</v>
      </c>
      <c r="W833">
        <v>70</v>
      </c>
      <c r="X833">
        <v>45</v>
      </c>
      <c r="Y833">
        <v>47</v>
      </c>
      <c r="AB833">
        <v>54.021</v>
      </c>
      <c r="AD833" t="s">
        <v>753</v>
      </c>
      <c r="AE833">
        <v>1</v>
      </c>
      <c r="AF833" t="s">
        <v>751</v>
      </c>
    </row>
    <row r="834" spans="1:32">
      <c r="A834">
        <v>316400</v>
      </c>
      <c r="B834">
        <v>5170</v>
      </c>
      <c r="C834" t="s">
        <v>153</v>
      </c>
      <c r="D834">
        <v>1469</v>
      </c>
      <c r="E834">
        <v>4016598675</v>
      </c>
      <c r="F834" t="s">
        <v>752</v>
      </c>
      <c r="G834">
        <v>1</v>
      </c>
      <c r="H834" t="s">
        <v>494</v>
      </c>
      <c r="I834" t="s">
        <v>171</v>
      </c>
      <c r="J834">
        <v>31</v>
      </c>
      <c r="K834">
        <v>3</v>
      </c>
      <c r="L834">
        <v>10</v>
      </c>
      <c r="M834">
        <v>2</v>
      </c>
      <c r="N834">
        <v>196</v>
      </c>
      <c r="O834" s="493">
        <v>45938.578275463</v>
      </c>
      <c r="P834" s="493">
        <v>45938.6551851852</v>
      </c>
      <c r="Q834">
        <v>0</v>
      </c>
      <c r="R834">
        <v>0</v>
      </c>
      <c r="S834">
        <v>0</v>
      </c>
      <c r="T834">
        <v>6</v>
      </c>
      <c r="U834">
        <v>339</v>
      </c>
      <c r="V834">
        <v>41</v>
      </c>
      <c r="W834">
        <v>891</v>
      </c>
      <c r="X834">
        <v>85</v>
      </c>
      <c r="Y834">
        <v>43</v>
      </c>
      <c r="AB834">
        <v>37.218</v>
      </c>
      <c r="AD834" t="s">
        <v>753</v>
      </c>
      <c r="AE834">
        <v>1</v>
      </c>
      <c r="AF834" t="s">
        <v>751</v>
      </c>
    </row>
    <row r="835" spans="1:32">
      <c r="A835">
        <v>316401</v>
      </c>
      <c r="B835">
        <v>5170</v>
      </c>
      <c r="C835" t="s">
        <v>153</v>
      </c>
      <c r="D835">
        <v>1469</v>
      </c>
      <c r="E835">
        <v>4016598675</v>
      </c>
      <c r="F835" t="s">
        <v>752</v>
      </c>
      <c r="G835">
        <v>1</v>
      </c>
      <c r="H835" t="s">
        <v>494</v>
      </c>
      <c r="I835" t="s">
        <v>173</v>
      </c>
      <c r="J835">
        <v>32</v>
      </c>
      <c r="K835">
        <v>5</v>
      </c>
      <c r="L835">
        <v>10</v>
      </c>
      <c r="M835">
        <v>2</v>
      </c>
      <c r="N835">
        <v>30</v>
      </c>
      <c r="O835" s="493">
        <v>45938.5834259259</v>
      </c>
      <c r="P835" s="493">
        <v>45938.6985185185</v>
      </c>
      <c r="Q835">
        <v>0</v>
      </c>
      <c r="R835">
        <v>0</v>
      </c>
      <c r="S835">
        <v>0</v>
      </c>
      <c r="T835">
        <v>6</v>
      </c>
      <c r="U835">
        <v>174</v>
      </c>
      <c r="V835">
        <v>26</v>
      </c>
      <c r="W835">
        <v>336</v>
      </c>
      <c r="X835">
        <v>161</v>
      </c>
      <c r="Y835">
        <v>29</v>
      </c>
      <c r="AB835">
        <v>48.107</v>
      </c>
      <c r="AD835" t="s">
        <v>753</v>
      </c>
      <c r="AE835">
        <v>1</v>
      </c>
      <c r="AF835" t="s">
        <v>751</v>
      </c>
    </row>
    <row r="836" spans="1:32">
      <c r="A836">
        <v>316325</v>
      </c>
      <c r="B836">
        <v>5170</v>
      </c>
      <c r="C836" t="s">
        <v>153</v>
      </c>
      <c r="D836">
        <v>1470</v>
      </c>
      <c r="E836">
        <v>4016598676</v>
      </c>
      <c r="F836" t="s">
        <v>754</v>
      </c>
      <c r="G836">
        <v>1</v>
      </c>
      <c r="H836" t="s">
        <v>494</v>
      </c>
      <c r="I836" t="s">
        <v>168</v>
      </c>
      <c r="J836">
        <v>30</v>
      </c>
      <c r="K836">
        <v>10</v>
      </c>
      <c r="L836">
        <v>20</v>
      </c>
      <c r="M836">
        <v>2</v>
      </c>
      <c r="N836">
        <v>124</v>
      </c>
      <c r="O836" s="493">
        <v>45937.6697453704</v>
      </c>
      <c r="P836" s="493">
        <v>45937.7371990741</v>
      </c>
      <c r="Q836">
        <v>1</v>
      </c>
      <c r="R836">
        <v>0</v>
      </c>
      <c r="S836">
        <v>0</v>
      </c>
      <c r="T836">
        <v>6</v>
      </c>
      <c r="U836">
        <v>35</v>
      </c>
      <c r="V836">
        <v>14</v>
      </c>
      <c r="W836">
        <v>191</v>
      </c>
      <c r="X836">
        <v>16</v>
      </c>
      <c r="Y836">
        <v>21</v>
      </c>
      <c r="AB836">
        <v>25.51</v>
      </c>
      <c r="AD836" t="s">
        <v>755</v>
      </c>
      <c r="AE836">
        <v>1</v>
      </c>
      <c r="AF836" t="s">
        <v>756</v>
      </c>
    </row>
    <row r="837" spans="1:32">
      <c r="A837">
        <v>316326</v>
      </c>
      <c r="B837">
        <v>5170</v>
      </c>
      <c r="C837" t="s">
        <v>153</v>
      </c>
      <c r="D837">
        <v>1470</v>
      </c>
      <c r="E837">
        <v>4016598676</v>
      </c>
      <c r="F837" t="s">
        <v>754</v>
      </c>
      <c r="G837">
        <v>1</v>
      </c>
      <c r="H837" t="s">
        <v>494</v>
      </c>
      <c r="I837" t="s">
        <v>171</v>
      </c>
      <c r="J837">
        <v>31</v>
      </c>
      <c r="K837">
        <v>10</v>
      </c>
      <c r="L837">
        <v>20</v>
      </c>
      <c r="M837">
        <v>2</v>
      </c>
      <c r="N837">
        <v>124</v>
      </c>
      <c r="O837" s="493">
        <v>45937.6771412037</v>
      </c>
      <c r="P837" s="493">
        <v>45937.7384375</v>
      </c>
      <c r="Q837">
        <v>1</v>
      </c>
      <c r="R837">
        <v>0</v>
      </c>
      <c r="S837">
        <v>0</v>
      </c>
      <c r="T837">
        <v>6</v>
      </c>
      <c r="U837">
        <v>61</v>
      </c>
      <c r="V837">
        <v>21</v>
      </c>
      <c r="W837">
        <v>203</v>
      </c>
      <c r="X837">
        <v>26</v>
      </c>
      <c r="Y837">
        <v>31</v>
      </c>
      <c r="AB837">
        <v>24.538</v>
      </c>
      <c r="AD837" t="s">
        <v>755</v>
      </c>
      <c r="AE837">
        <v>1</v>
      </c>
      <c r="AF837" t="s">
        <v>756</v>
      </c>
    </row>
    <row r="838" spans="1:32">
      <c r="A838">
        <v>316327</v>
      </c>
      <c r="B838">
        <v>5170</v>
      </c>
      <c r="C838" t="s">
        <v>153</v>
      </c>
      <c r="D838">
        <v>1470</v>
      </c>
      <c r="E838">
        <v>4016598676</v>
      </c>
      <c r="F838" t="s">
        <v>754</v>
      </c>
      <c r="G838">
        <v>1</v>
      </c>
      <c r="H838" t="s">
        <v>494</v>
      </c>
      <c r="I838" t="s">
        <v>173</v>
      </c>
      <c r="J838">
        <v>32</v>
      </c>
      <c r="K838">
        <v>13</v>
      </c>
      <c r="L838">
        <v>20</v>
      </c>
      <c r="M838">
        <v>2</v>
      </c>
      <c r="N838">
        <v>100</v>
      </c>
      <c r="O838" s="493">
        <v>45937.682037037</v>
      </c>
      <c r="P838" s="493">
        <v>45937.7441203704</v>
      </c>
      <c r="Q838">
        <v>1</v>
      </c>
      <c r="R838">
        <v>0</v>
      </c>
      <c r="S838">
        <v>0</v>
      </c>
      <c r="T838">
        <v>6</v>
      </c>
      <c r="U838">
        <v>95</v>
      </c>
      <c r="V838">
        <v>15</v>
      </c>
      <c r="W838">
        <v>333</v>
      </c>
      <c r="X838">
        <v>46</v>
      </c>
      <c r="Y838">
        <v>56</v>
      </c>
      <c r="AB838">
        <v>160.991</v>
      </c>
      <c r="AD838" t="s">
        <v>755</v>
      </c>
      <c r="AE838">
        <v>1</v>
      </c>
      <c r="AF838" t="s">
        <v>756</v>
      </c>
    </row>
    <row r="839" spans="1:32">
      <c r="A839">
        <v>316480</v>
      </c>
      <c r="B839">
        <v>5170</v>
      </c>
      <c r="C839" t="s">
        <v>153</v>
      </c>
      <c r="D839">
        <v>1471</v>
      </c>
      <c r="E839">
        <v>4016598677</v>
      </c>
      <c r="F839" t="s">
        <v>757</v>
      </c>
      <c r="G839">
        <v>1</v>
      </c>
      <c r="H839" t="s">
        <v>491</v>
      </c>
      <c r="I839" t="s">
        <v>168</v>
      </c>
      <c r="J839">
        <v>30</v>
      </c>
      <c r="K839">
        <v>9</v>
      </c>
      <c r="L839">
        <v>30</v>
      </c>
      <c r="M839">
        <v>3</v>
      </c>
      <c r="N839">
        <v>891</v>
      </c>
      <c r="O839" s="493">
        <v>45939.3117476852</v>
      </c>
      <c r="P839" s="493">
        <v>45939.3844328704</v>
      </c>
      <c r="Q839">
        <v>1</v>
      </c>
      <c r="R839">
        <v>0</v>
      </c>
      <c r="S839">
        <v>2</v>
      </c>
      <c r="T839">
        <v>6</v>
      </c>
      <c r="U839">
        <v>232</v>
      </c>
      <c r="V839">
        <v>112</v>
      </c>
      <c r="W839">
        <v>1134</v>
      </c>
      <c r="X839">
        <v>113</v>
      </c>
      <c r="Z839">
        <v>113</v>
      </c>
      <c r="AB839">
        <v>149.581</v>
      </c>
      <c r="AD839" t="s">
        <v>758</v>
      </c>
      <c r="AE839">
        <v>1</v>
      </c>
      <c r="AF839" t="s">
        <v>759</v>
      </c>
    </row>
    <row r="840" spans="1:32">
      <c r="A840">
        <v>316481</v>
      </c>
      <c r="B840">
        <v>5170</v>
      </c>
      <c r="C840" t="s">
        <v>153</v>
      </c>
      <c r="D840">
        <v>1471</v>
      </c>
      <c r="E840">
        <v>4016598677</v>
      </c>
      <c r="F840" t="s">
        <v>757</v>
      </c>
      <c r="G840">
        <v>1</v>
      </c>
      <c r="H840" t="s">
        <v>491</v>
      </c>
      <c r="I840" t="s">
        <v>171</v>
      </c>
      <c r="J840">
        <v>31</v>
      </c>
      <c r="K840">
        <v>9</v>
      </c>
      <c r="L840">
        <v>30</v>
      </c>
      <c r="M840">
        <v>3</v>
      </c>
      <c r="N840">
        <v>858</v>
      </c>
      <c r="O840" s="493">
        <v>45939.3244097222</v>
      </c>
      <c r="P840" s="493">
        <v>45939.3865625</v>
      </c>
      <c r="Q840">
        <v>1</v>
      </c>
      <c r="R840">
        <v>0</v>
      </c>
      <c r="S840">
        <v>2</v>
      </c>
      <c r="T840">
        <v>6</v>
      </c>
      <c r="U840">
        <v>235</v>
      </c>
      <c r="V840">
        <v>123</v>
      </c>
      <c r="W840">
        <v>1067</v>
      </c>
      <c r="X840">
        <v>123</v>
      </c>
      <c r="Z840">
        <v>123</v>
      </c>
      <c r="AB840">
        <v>129.463</v>
      </c>
      <c r="AD840" t="s">
        <v>758</v>
      </c>
      <c r="AE840">
        <v>1</v>
      </c>
      <c r="AF840" t="s">
        <v>759</v>
      </c>
    </row>
    <row r="841" spans="1:32">
      <c r="A841">
        <v>316482</v>
      </c>
      <c r="B841">
        <v>5170</v>
      </c>
      <c r="C841" t="s">
        <v>153</v>
      </c>
      <c r="D841">
        <v>1471</v>
      </c>
      <c r="E841">
        <v>4016598677</v>
      </c>
      <c r="F841" t="s">
        <v>757</v>
      </c>
      <c r="G841">
        <v>1</v>
      </c>
      <c r="H841" t="s">
        <v>491</v>
      </c>
      <c r="I841" t="s">
        <v>173</v>
      </c>
      <c r="J841">
        <v>32</v>
      </c>
      <c r="K841">
        <v>9</v>
      </c>
      <c r="L841">
        <v>30</v>
      </c>
      <c r="M841">
        <v>3</v>
      </c>
      <c r="N841">
        <v>48</v>
      </c>
      <c r="O841" s="493">
        <v>45939.3787962963</v>
      </c>
      <c r="P841" s="493">
        <v>45939.3884953704</v>
      </c>
      <c r="Q841">
        <v>1</v>
      </c>
      <c r="R841">
        <v>0</v>
      </c>
      <c r="S841">
        <v>2</v>
      </c>
      <c r="T841">
        <v>6</v>
      </c>
      <c r="U841">
        <v>36</v>
      </c>
      <c r="V841">
        <v>18</v>
      </c>
      <c r="W841">
        <v>148</v>
      </c>
      <c r="X841">
        <v>21</v>
      </c>
      <c r="Z841">
        <v>21</v>
      </c>
      <c r="AB841">
        <v>76.822</v>
      </c>
      <c r="AD841" t="s">
        <v>758</v>
      </c>
      <c r="AE841">
        <v>1</v>
      </c>
      <c r="AF841" t="s">
        <v>759</v>
      </c>
    </row>
    <row r="842" spans="1:32">
      <c r="A842">
        <v>316402</v>
      </c>
      <c r="B842">
        <v>5170</v>
      </c>
      <c r="C842" t="s">
        <v>153</v>
      </c>
      <c r="D842">
        <v>1471</v>
      </c>
      <c r="E842">
        <v>4016598677</v>
      </c>
      <c r="F842" t="s">
        <v>757</v>
      </c>
      <c r="G842">
        <v>1</v>
      </c>
      <c r="H842" t="s">
        <v>491</v>
      </c>
      <c r="I842" t="s">
        <v>168</v>
      </c>
      <c r="J842">
        <v>30</v>
      </c>
      <c r="K842">
        <v>2</v>
      </c>
      <c r="L842">
        <v>30</v>
      </c>
      <c r="M842">
        <v>3</v>
      </c>
      <c r="N842">
        <v>891</v>
      </c>
      <c r="O842" s="493">
        <v>45938.7219675926</v>
      </c>
      <c r="P842" s="493">
        <v>45938.7321064815</v>
      </c>
      <c r="Q842">
        <v>1</v>
      </c>
      <c r="R842">
        <v>0</v>
      </c>
      <c r="S842">
        <v>2</v>
      </c>
      <c r="T842">
        <v>6</v>
      </c>
      <c r="U842">
        <v>151</v>
      </c>
      <c r="V842">
        <v>107</v>
      </c>
      <c r="W842">
        <v>194</v>
      </c>
      <c r="X842">
        <v>150.5</v>
      </c>
      <c r="Z842">
        <v>113</v>
      </c>
      <c r="AB842">
        <v>149.581</v>
      </c>
      <c r="AD842" t="s">
        <v>758</v>
      </c>
      <c r="AE842">
        <v>1</v>
      </c>
      <c r="AF842" t="s">
        <v>759</v>
      </c>
    </row>
    <row r="843" spans="1:32">
      <c r="A843">
        <v>316403</v>
      </c>
      <c r="B843">
        <v>5170</v>
      </c>
      <c r="C843" t="s">
        <v>153</v>
      </c>
      <c r="D843">
        <v>1471</v>
      </c>
      <c r="E843">
        <v>4016598677</v>
      </c>
      <c r="F843" t="s">
        <v>757</v>
      </c>
      <c r="G843">
        <v>1</v>
      </c>
      <c r="H843" t="s">
        <v>491</v>
      </c>
      <c r="I843" t="s">
        <v>171</v>
      </c>
      <c r="J843">
        <v>31</v>
      </c>
      <c r="K843">
        <v>2</v>
      </c>
      <c r="L843">
        <v>30</v>
      </c>
      <c r="M843">
        <v>3</v>
      </c>
      <c r="N843">
        <v>858</v>
      </c>
      <c r="O843" s="493">
        <v>45938.7249189815</v>
      </c>
      <c r="P843" s="493">
        <v>45938.737025463</v>
      </c>
      <c r="Q843">
        <v>1</v>
      </c>
      <c r="R843">
        <v>0</v>
      </c>
      <c r="S843">
        <v>2</v>
      </c>
      <c r="T843">
        <v>6</v>
      </c>
      <c r="U843">
        <v>258</v>
      </c>
      <c r="V843">
        <v>241</v>
      </c>
      <c r="W843">
        <v>274</v>
      </c>
      <c r="X843">
        <v>257.5</v>
      </c>
      <c r="Z843">
        <v>123</v>
      </c>
      <c r="AB843">
        <v>129.463</v>
      </c>
      <c r="AD843" t="s">
        <v>758</v>
      </c>
      <c r="AE843">
        <v>1</v>
      </c>
      <c r="AF843" t="s">
        <v>759</v>
      </c>
    </row>
    <row r="844" spans="1:32">
      <c r="A844">
        <v>316404</v>
      </c>
      <c r="B844">
        <v>5170</v>
      </c>
      <c r="C844" t="s">
        <v>153</v>
      </c>
      <c r="D844">
        <v>1471</v>
      </c>
      <c r="E844">
        <v>4016598677</v>
      </c>
      <c r="F844" t="s">
        <v>757</v>
      </c>
      <c r="G844">
        <v>1</v>
      </c>
      <c r="H844" t="s">
        <v>491</v>
      </c>
      <c r="I844" t="s">
        <v>173</v>
      </c>
      <c r="J844">
        <v>32</v>
      </c>
      <c r="K844">
        <v>2</v>
      </c>
      <c r="L844">
        <v>30</v>
      </c>
      <c r="M844">
        <v>3</v>
      </c>
      <c r="N844">
        <v>48</v>
      </c>
      <c r="O844" s="493">
        <v>45938.7269675926</v>
      </c>
      <c r="P844" s="493">
        <v>45938.7439236111</v>
      </c>
      <c r="Q844">
        <v>1</v>
      </c>
      <c r="R844">
        <v>0</v>
      </c>
      <c r="S844">
        <v>2</v>
      </c>
      <c r="T844">
        <v>6</v>
      </c>
      <c r="U844">
        <v>326</v>
      </c>
      <c r="V844">
        <v>158</v>
      </c>
      <c r="W844">
        <v>494</v>
      </c>
      <c r="X844">
        <v>326</v>
      </c>
      <c r="Z844">
        <v>21</v>
      </c>
      <c r="AB844">
        <v>76.822</v>
      </c>
      <c r="AD844" t="s">
        <v>758</v>
      </c>
      <c r="AE844">
        <v>1</v>
      </c>
      <c r="AF844" t="s">
        <v>759</v>
      </c>
    </row>
    <row r="845" spans="1:32">
      <c r="A845">
        <v>316483</v>
      </c>
      <c r="B845">
        <v>5170</v>
      </c>
      <c r="C845" t="s">
        <v>153</v>
      </c>
      <c r="D845">
        <v>1472</v>
      </c>
      <c r="E845">
        <v>4016598677</v>
      </c>
      <c r="F845" t="s">
        <v>757</v>
      </c>
      <c r="G845">
        <v>1</v>
      </c>
      <c r="H845" t="s">
        <v>494</v>
      </c>
      <c r="I845" t="s">
        <v>168</v>
      </c>
      <c r="J845">
        <v>30</v>
      </c>
      <c r="K845">
        <v>11</v>
      </c>
      <c r="L845">
        <v>30</v>
      </c>
      <c r="M845">
        <v>3</v>
      </c>
      <c r="N845">
        <v>900</v>
      </c>
      <c r="O845" s="493">
        <v>45939.4173726852</v>
      </c>
      <c r="P845" s="493">
        <v>45939.505150463</v>
      </c>
      <c r="Q845">
        <v>1</v>
      </c>
      <c r="R845">
        <v>0</v>
      </c>
      <c r="S845">
        <v>2</v>
      </c>
      <c r="T845">
        <v>6</v>
      </c>
      <c r="U845">
        <v>145</v>
      </c>
      <c r="V845">
        <v>116</v>
      </c>
      <c r="W845">
        <v>406</v>
      </c>
      <c r="X845">
        <v>119</v>
      </c>
      <c r="Z845">
        <v>119</v>
      </c>
      <c r="AB845">
        <v>151.643</v>
      </c>
      <c r="AD845" t="s">
        <v>758</v>
      </c>
      <c r="AE845">
        <v>1</v>
      </c>
      <c r="AF845" t="s">
        <v>759</v>
      </c>
    </row>
    <row r="846" spans="1:32">
      <c r="A846">
        <v>316484</v>
      </c>
      <c r="B846">
        <v>5170</v>
      </c>
      <c r="C846" t="s">
        <v>153</v>
      </c>
      <c r="D846">
        <v>1472</v>
      </c>
      <c r="E846">
        <v>4016598677</v>
      </c>
      <c r="F846" t="s">
        <v>757</v>
      </c>
      <c r="G846">
        <v>1</v>
      </c>
      <c r="H846" t="s">
        <v>494</v>
      </c>
      <c r="I846" t="s">
        <v>171</v>
      </c>
      <c r="J846">
        <v>31</v>
      </c>
      <c r="K846">
        <v>11</v>
      </c>
      <c r="L846">
        <v>30</v>
      </c>
      <c r="M846">
        <v>3</v>
      </c>
      <c r="N846">
        <v>804</v>
      </c>
      <c r="O846" s="493">
        <v>45939.4230902778</v>
      </c>
      <c r="P846" s="493">
        <v>45939.5084837963</v>
      </c>
      <c r="Q846">
        <v>1</v>
      </c>
      <c r="R846">
        <v>0</v>
      </c>
      <c r="S846">
        <v>2</v>
      </c>
      <c r="T846">
        <v>6</v>
      </c>
      <c r="U846">
        <v>164</v>
      </c>
      <c r="V846">
        <v>129</v>
      </c>
      <c r="W846">
        <v>448</v>
      </c>
      <c r="X846">
        <v>132</v>
      </c>
      <c r="Z846">
        <v>132</v>
      </c>
      <c r="AB846">
        <v>123.354</v>
      </c>
      <c r="AD846" t="s">
        <v>758</v>
      </c>
      <c r="AE846">
        <v>1</v>
      </c>
      <c r="AF846" t="s">
        <v>759</v>
      </c>
    </row>
    <row r="847" spans="1:32">
      <c r="A847">
        <v>316485</v>
      </c>
      <c r="B847">
        <v>5170</v>
      </c>
      <c r="C847" t="s">
        <v>153</v>
      </c>
      <c r="D847">
        <v>1472</v>
      </c>
      <c r="E847">
        <v>4016598677</v>
      </c>
      <c r="F847" t="s">
        <v>757</v>
      </c>
      <c r="G847">
        <v>1</v>
      </c>
      <c r="H847" t="s">
        <v>494</v>
      </c>
      <c r="I847" t="s">
        <v>173</v>
      </c>
      <c r="J847">
        <v>32</v>
      </c>
      <c r="K847">
        <v>11</v>
      </c>
      <c r="L847">
        <v>30</v>
      </c>
      <c r="M847">
        <v>3</v>
      </c>
      <c r="N847">
        <v>51</v>
      </c>
      <c r="O847" s="493">
        <v>45939.4246759259</v>
      </c>
      <c r="P847" s="493">
        <v>45939.5092708333</v>
      </c>
      <c r="Q847">
        <v>1</v>
      </c>
      <c r="R847">
        <v>0</v>
      </c>
      <c r="S847">
        <v>2</v>
      </c>
      <c r="T847">
        <v>6</v>
      </c>
      <c r="U847">
        <v>49</v>
      </c>
      <c r="V847">
        <v>22</v>
      </c>
      <c r="W847">
        <v>61</v>
      </c>
      <c r="X847">
        <v>49</v>
      </c>
      <c r="Z847">
        <v>49</v>
      </c>
      <c r="AB847">
        <v>106.105</v>
      </c>
      <c r="AD847" t="s">
        <v>758</v>
      </c>
      <c r="AE847">
        <v>1</v>
      </c>
      <c r="AF847" t="s">
        <v>759</v>
      </c>
    </row>
    <row r="848" spans="1:32">
      <c r="A848">
        <v>316486</v>
      </c>
      <c r="B848">
        <v>5170</v>
      </c>
      <c r="C848" t="s">
        <v>153</v>
      </c>
      <c r="D848">
        <v>1473</v>
      </c>
      <c r="E848">
        <v>4016598707</v>
      </c>
      <c r="F848" t="s">
        <v>760</v>
      </c>
      <c r="G848">
        <v>1</v>
      </c>
      <c r="H848" t="s">
        <v>491</v>
      </c>
      <c r="I848" t="s">
        <v>168</v>
      </c>
      <c r="J848">
        <v>30</v>
      </c>
      <c r="K848">
        <v>16</v>
      </c>
      <c r="L848">
        <v>30</v>
      </c>
      <c r="M848">
        <v>2</v>
      </c>
      <c r="N848">
        <v>520</v>
      </c>
      <c r="O848" s="493">
        <v>45939.5693055556</v>
      </c>
      <c r="P848" s="493">
        <v>45939.6507060185</v>
      </c>
      <c r="Q848">
        <v>1</v>
      </c>
      <c r="R848">
        <v>0</v>
      </c>
      <c r="S848">
        <v>2</v>
      </c>
      <c r="T848">
        <v>6</v>
      </c>
      <c r="U848">
        <v>108</v>
      </c>
      <c r="V848">
        <v>74</v>
      </c>
      <c r="W848">
        <v>387</v>
      </c>
      <c r="X848">
        <v>78</v>
      </c>
      <c r="Z848">
        <v>78</v>
      </c>
      <c r="AB848">
        <v>111.832</v>
      </c>
      <c r="AD848" t="s">
        <v>761</v>
      </c>
      <c r="AE848">
        <v>1</v>
      </c>
      <c r="AF848" t="s">
        <v>762</v>
      </c>
    </row>
    <row r="849" spans="1:32">
      <c r="A849">
        <v>316487</v>
      </c>
      <c r="B849">
        <v>5170</v>
      </c>
      <c r="C849" t="s">
        <v>153</v>
      </c>
      <c r="D849">
        <v>1473</v>
      </c>
      <c r="E849">
        <v>4016598707</v>
      </c>
      <c r="F849" t="s">
        <v>760</v>
      </c>
      <c r="G849">
        <v>1</v>
      </c>
      <c r="H849" t="s">
        <v>491</v>
      </c>
      <c r="I849" t="s">
        <v>171</v>
      </c>
      <c r="J849">
        <v>31</v>
      </c>
      <c r="K849">
        <v>16</v>
      </c>
      <c r="L849">
        <v>30</v>
      </c>
      <c r="M849">
        <v>2</v>
      </c>
      <c r="N849">
        <v>534</v>
      </c>
      <c r="O849" s="493">
        <v>45939.57125</v>
      </c>
      <c r="P849" s="493">
        <v>45939.6517592593</v>
      </c>
      <c r="Q849">
        <v>1</v>
      </c>
      <c r="R849">
        <v>0</v>
      </c>
      <c r="S849">
        <v>2</v>
      </c>
      <c r="T849">
        <v>6</v>
      </c>
      <c r="U849">
        <v>88</v>
      </c>
      <c r="V849">
        <v>75</v>
      </c>
      <c r="W849">
        <v>164</v>
      </c>
      <c r="X849">
        <v>78.5</v>
      </c>
      <c r="Z849">
        <v>78.5</v>
      </c>
      <c r="AB849">
        <v>88.894</v>
      </c>
      <c r="AD849" t="s">
        <v>761</v>
      </c>
      <c r="AE849">
        <v>1</v>
      </c>
      <c r="AF849" t="s">
        <v>762</v>
      </c>
    </row>
    <row r="850" spans="1:32">
      <c r="A850">
        <v>316488</v>
      </c>
      <c r="B850">
        <v>5170</v>
      </c>
      <c r="C850" t="s">
        <v>153</v>
      </c>
      <c r="D850">
        <v>1473</v>
      </c>
      <c r="E850">
        <v>4016598707</v>
      </c>
      <c r="F850" t="s">
        <v>760</v>
      </c>
      <c r="G850">
        <v>1</v>
      </c>
      <c r="H850" t="s">
        <v>491</v>
      </c>
      <c r="I850" t="s">
        <v>173</v>
      </c>
      <c r="J850">
        <v>32</v>
      </c>
      <c r="K850">
        <v>16</v>
      </c>
      <c r="L850">
        <v>30</v>
      </c>
      <c r="M850">
        <v>2</v>
      </c>
      <c r="N850">
        <v>88</v>
      </c>
      <c r="O850" s="493">
        <v>45939.5770138889</v>
      </c>
      <c r="P850" s="493">
        <v>45939.652662037</v>
      </c>
      <c r="Q850">
        <v>1</v>
      </c>
      <c r="R850">
        <v>0</v>
      </c>
      <c r="S850">
        <v>2</v>
      </c>
      <c r="T850">
        <v>6</v>
      </c>
      <c r="U850">
        <v>59</v>
      </c>
      <c r="V850">
        <v>31</v>
      </c>
      <c r="W850">
        <v>466</v>
      </c>
      <c r="X850">
        <v>31</v>
      </c>
      <c r="Z850">
        <v>31</v>
      </c>
      <c r="AB850">
        <v>124.018</v>
      </c>
      <c r="AD850" t="s">
        <v>761</v>
      </c>
      <c r="AE850">
        <v>1</v>
      </c>
      <c r="AF850" t="s">
        <v>762</v>
      </c>
    </row>
    <row r="851" spans="1:32">
      <c r="A851">
        <v>316489</v>
      </c>
      <c r="B851">
        <v>5170</v>
      </c>
      <c r="C851" t="s">
        <v>153</v>
      </c>
      <c r="D851">
        <v>1474</v>
      </c>
      <c r="E851">
        <v>4016598707</v>
      </c>
      <c r="F851" t="s">
        <v>760</v>
      </c>
      <c r="G851">
        <v>1</v>
      </c>
      <c r="H851" t="s">
        <v>494</v>
      </c>
      <c r="I851" t="s">
        <v>168</v>
      </c>
      <c r="J851">
        <v>30</v>
      </c>
      <c r="K851">
        <v>16</v>
      </c>
      <c r="L851">
        <v>30</v>
      </c>
      <c r="M851">
        <v>2</v>
      </c>
      <c r="N851">
        <v>248</v>
      </c>
      <c r="O851" s="493">
        <v>45939.681712963</v>
      </c>
      <c r="P851" s="493">
        <v>45939.796400463</v>
      </c>
      <c r="Q851">
        <v>1</v>
      </c>
      <c r="R851">
        <v>0</v>
      </c>
      <c r="S851">
        <v>2</v>
      </c>
      <c r="T851">
        <v>6</v>
      </c>
      <c r="U851">
        <v>141</v>
      </c>
      <c r="V851">
        <v>43</v>
      </c>
      <c r="W851">
        <v>1347</v>
      </c>
      <c r="X851">
        <v>47</v>
      </c>
      <c r="Z851">
        <v>47</v>
      </c>
      <c r="AB851">
        <v>41.461</v>
      </c>
      <c r="AD851" t="s">
        <v>761</v>
      </c>
      <c r="AE851">
        <v>1</v>
      </c>
      <c r="AF851" t="s">
        <v>762</v>
      </c>
    </row>
    <row r="852" spans="1:32">
      <c r="A852">
        <v>316490</v>
      </c>
      <c r="B852">
        <v>5170</v>
      </c>
      <c r="C852" t="s">
        <v>153</v>
      </c>
      <c r="D852">
        <v>1474</v>
      </c>
      <c r="E852">
        <v>4016598707</v>
      </c>
      <c r="F852" t="s">
        <v>760</v>
      </c>
      <c r="G852">
        <v>1</v>
      </c>
      <c r="H852" t="s">
        <v>494</v>
      </c>
      <c r="I852" t="s">
        <v>171</v>
      </c>
      <c r="J852">
        <v>31</v>
      </c>
      <c r="K852">
        <v>18</v>
      </c>
      <c r="L852">
        <v>30</v>
      </c>
      <c r="M852">
        <v>2</v>
      </c>
      <c r="N852">
        <v>246</v>
      </c>
      <c r="O852" s="493">
        <v>45939.7077314815</v>
      </c>
      <c r="P852" s="493">
        <v>45939.7976736111</v>
      </c>
      <c r="Q852">
        <v>1</v>
      </c>
      <c r="R852">
        <v>0</v>
      </c>
      <c r="S852">
        <v>2</v>
      </c>
      <c r="T852">
        <v>6</v>
      </c>
      <c r="U852">
        <v>112</v>
      </c>
      <c r="V852">
        <v>13</v>
      </c>
      <c r="W852">
        <v>1339</v>
      </c>
      <c r="X852">
        <v>41</v>
      </c>
      <c r="Z852">
        <v>41</v>
      </c>
      <c r="AB852">
        <v>45.589</v>
      </c>
      <c r="AD852" t="s">
        <v>761</v>
      </c>
      <c r="AE852">
        <v>1</v>
      </c>
      <c r="AF852" t="s">
        <v>762</v>
      </c>
    </row>
    <row r="853" spans="1:32">
      <c r="A853">
        <v>316491</v>
      </c>
      <c r="B853">
        <v>5170</v>
      </c>
      <c r="C853" t="s">
        <v>153</v>
      </c>
      <c r="D853">
        <v>1474</v>
      </c>
      <c r="E853">
        <v>4016598707</v>
      </c>
      <c r="F853" t="s">
        <v>760</v>
      </c>
      <c r="G853">
        <v>1</v>
      </c>
      <c r="H853" t="s">
        <v>494</v>
      </c>
      <c r="I853" t="s">
        <v>173</v>
      </c>
      <c r="J853">
        <v>32</v>
      </c>
      <c r="K853">
        <v>16</v>
      </c>
      <c r="L853">
        <v>30</v>
      </c>
      <c r="M853">
        <v>2</v>
      </c>
      <c r="N853">
        <v>34</v>
      </c>
      <c r="O853" s="493">
        <v>45939.7303703704</v>
      </c>
      <c r="P853" s="493">
        <v>45939.800787037</v>
      </c>
      <c r="Q853">
        <v>1</v>
      </c>
      <c r="R853">
        <v>0</v>
      </c>
      <c r="S853">
        <v>2</v>
      </c>
      <c r="T853">
        <v>6</v>
      </c>
      <c r="U853">
        <v>106</v>
      </c>
      <c r="V853">
        <v>40</v>
      </c>
      <c r="W853">
        <v>443</v>
      </c>
      <c r="X853">
        <v>49</v>
      </c>
      <c r="Z853">
        <v>49</v>
      </c>
      <c r="AB853">
        <v>70.966</v>
      </c>
      <c r="AD853" t="s">
        <v>761</v>
      </c>
      <c r="AE853">
        <v>1</v>
      </c>
      <c r="AF853" t="s">
        <v>762</v>
      </c>
    </row>
    <row r="854" spans="1:32">
      <c r="A854">
        <v>316549</v>
      </c>
      <c r="B854">
        <v>5170</v>
      </c>
      <c r="C854" t="s">
        <v>153</v>
      </c>
      <c r="D854">
        <v>1474</v>
      </c>
      <c r="E854">
        <v>4016598707</v>
      </c>
      <c r="F854" t="s">
        <v>760</v>
      </c>
      <c r="G854">
        <v>1</v>
      </c>
      <c r="H854" t="s">
        <v>494</v>
      </c>
      <c r="I854" t="s">
        <v>763</v>
      </c>
      <c r="J854">
        <v>40</v>
      </c>
      <c r="K854">
        <v>18</v>
      </c>
      <c r="L854">
        <v>30</v>
      </c>
      <c r="M854">
        <v>2</v>
      </c>
      <c r="N854">
        <v>2</v>
      </c>
      <c r="O854" s="493">
        <v>45939.681712963</v>
      </c>
      <c r="P854" s="493">
        <v>45939.800787037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t="s">
        <v>761</v>
      </c>
      <c r="AE854">
        <v>1</v>
      </c>
      <c r="AF854" t="s">
        <v>762</v>
      </c>
    </row>
    <row r="855" spans="1:32">
      <c r="A855">
        <v>316684</v>
      </c>
      <c r="B855">
        <v>5170</v>
      </c>
      <c r="C855" t="s">
        <v>153</v>
      </c>
      <c r="D855">
        <v>1475</v>
      </c>
      <c r="E855">
        <v>4016603509</v>
      </c>
      <c r="F855" t="s">
        <v>764</v>
      </c>
      <c r="G855">
        <v>1</v>
      </c>
      <c r="H855" t="s">
        <v>491</v>
      </c>
      <c r="I855" t="s">
        <v>168</v>
      </c>
      <c r="J855">
        <v>30</v>
      </c>
      <c r="K855">
        <v>25</v>
      </c>
      <c r="L855">
        <v>150</v>
      </c>
      <c r="M855">
        <v>6</v>
      </c>
      <c r="N855">
        <v>348</v>
      </c>
      <c r="O855" s="493">
        <v>45941.558125</v>
      </c>
      <c r="P855" s="493">
        <v>45941.5741435185</v>
      </c>
      <c r="Q855">
        <v>1</v>
      </c>
      <c r="R855">
        <v>0</v>
      </c>
      <c r="S855">
        <v>0</v>
      </c>
      <c r="T855">
        <v>6</v>
      </c>
      <c r="U855">
        <v>39</v>
      </c>
      <c r="V855">
        <v>35</v>
      </c>
      <c r="W855">
        <v>58</v>
      </c>
      <c r="X855">
        <v>39</v>
      </c>
      <c r="Y855">
        <v>62</v>
      </c>
      <c r="AB855">
        <v>70.761</v>
      </c>
      <c r="AD855" t="s">
        <v>765</v>
      </c>
      <c r="AE855">
        <v>1</v>
      </c>
      <c r="AF855" t="s">
        <v>766</v>
      </c>
    </row>
    <row r="856" spans="1:32">
      <c r="A856">
        <v>316685</v>
      </c>
      <c r="B856">
        <v>5170</v>
      </c>
      <c r="C856" t="s">
        <v>153</v>
      </c>
      <c r="D856">
        <v>1475</v>
      </c>
      <c r="E856">
        <v>4016603509</v>
      </c>
      <c r="F856" t="s">
        <v>764</v>
      </c>
      <c r="G856">
        <v>1</v>
      </c>
      <c r="H856" t="s">
        <v>491</v>
      </c>
      <c r="I856" t="s">
        <v>171</v>
      </c>
      <c r="J856">
        <v>31</v>
      </c>
      <c r="K856">
        <v>25</v>
      </c>
      <c r="L856">
        <v>150</v>
      </c>
      <c r="M856">
        <v>6</v>
      </c>
      <c r="N856">
        <v>324</v>
      </c>
      <c r="O856" s="493">
        <v>45941.5606018519</v>
      </c>
      <c r="P856" s="493">
        <v>45941.577662037</v>
      </c>
      <c r="Q856">
        <v>1</v>
      </c>
      <c r="R856">
        <v>0</v>
      </c>
      <c r="S856">
        <v>0</v>
      </c>
      <c r="T856">
        <v>6</v>
      </c>
      <c r="U856">
        <v>56</v>
      </c>
      <c r="V856">
        <v>51</v>
      </c>
      <c r="W856">
        <v>106</v>
      </c>
      <c r="X856">
        <v>53</v>
      </c>
      <c r="Y856">
        <v>52</v>
      </c>
      <c r="AB856">
        <v>60.814</v>
      </c>
      <c r="AD856" t="s">
        <v>765</v>
      </c>
      <c r="AE856">
        <v>1</v>
      </c>
      <c r="AF856" t="s">
        <v>766</v>
      </c>
    </row>
    <row r="857" spans="1:32">
      <c r="A857">
        <v>316686</v>
      </c>
      <c r="B857">
        <v>5170</v>
      </c>
      <c r="C857" t="s">
        <v>153</v>
      </c>
      <c r="D857">
        <v>1475</v>
      </c>
      <c r="E857">
        <v>4016603509</v>
      </c>
      <c r="F857" t="s">
        <v>764</v>
      </c>
      <c r="G857">
        <v>1</v>
      </c>
      <c r="H857" t="s">
        <v>491</v>
      </c>
      <c r="I857" t="s">
        <v>173</v>
      </c>
      <c r="J857">
        <v>32</v>
      </c>
      <c r="K857">
        <v>25</v>
      </c>
      <c r="L857">
        <v>150</v>
      </c>
      <c r="M857">
        <v>6</v>
      </c>
      <c r="N857">
        <v>42</v>
      </c>
      <c r="O857" s="493">
        <v>45941.5628009259</v>
      </c>
      <c r="P857" s="493">
        <v>45941.5787615741</v>
      </c>
      <c r="Q857">
        <v>1</v>
      </c>
      <c r="R857">
        <v>0</v>
      </c>
      <c r="S857">
        <v>0</v>
      </c>
      <c r="T857">
        <v>6</v>
      </c>
      <c r="U857">
        <v>49</v>
      </c>
      <c r="V857">
        <v>46</v>
      </c>
      <c r="W857">
        <v>70</v>
      </c>
      <c r="X857">
        <v>48</v>
      </c>
      <c r="Y857">
        <v>46</v>
      </c>
      <c r="AB857">
        <v>99.169</v>
      </c>
      <c r="AD857" t="s">
        <v>765</v>
      </c>
      <c r="AE857">
        <v>1</v>
      </c>
      <c r="AF857" t="s">
        <v>766</v>
      </c>
    </row>
    <row r="858" spans="1:32">
      <c r="A858">
        <v>316687</v>
      </c>
      <c r="B858">
        <v>5170</v>
      </c>
      <c r="C858" t="s">
        <v>153</v>
      </c>
      <c r="D858">
        <v>1476</v>
      </c>
      <c r="E858">
        <v>4016593464</v>
      </c>
      <c r="F858" t="s">
        <v>767</v>
      </c>
      <c r="G858">
        <v>1</v>
      </c>
      <c r="H858" t="s">
        <v>491</v>
      </c>
      <c r="I858" t="s">
        <v>168</v>
      </c>
      <c r="J858">
        <v>30</v>
      </c>
      <c r="K858">
        <v>21</v>
      </c>
      <c r="L858">
        <v>840</v>
      </c>
      <c r="M858">
        <v>40</v>
      </c>
      <c r="N858">
        <v>120</v>
      </c>
      <c r="O858" s="493">
        <v>45941.5342939815</v>
      </c>
      <c r="P858" s="493">
        <v>45941.5509953704</v>
      </c>
      <c r="Q858">
        <v>1</v>
      </c>
      <c r="R858">
        <v>0</v>
      </c>
      <c r="S858">
        <v>0</v>
      </c>
      <c r="T858">
        <v>6</v>
      </c>
      <c r="U858">
        <v>22</v>
      </c>
      <c r="V858">
        <v>19</v>
      </c>
      <c r="W858">
        <v>33</v>
      </c>
      <c r="X858">
        <v>21</v>
      </c>
      <c r="Y858">
        <v>30</v>
      </c>
      <c r="AB858">
        <v>27.962</v>
      </c>
      <c r="AD858" t="s">
        <v>767</v>
      </c>
      <c r="AE858">
        <v>1</v>
      </c>
      <c r="AF858" t="s">
        <v>768</v>
      </c>
    </row>
    <row r="859" spans="1:32">
      <c r="A859">
        <v>316688</v>
      </c>
      <c r="B859">
        <v>5170</v>
      </c>
      <c r="C859" t="s">
        <v>153</v>
      </c>
      <c r="D859">
        <v>1476</v>
      </c>
      <c r="E859">
        <v>4016593464</v>
      </c>
      <c r="F859" t="s">
        <v>767</v>
      </c>
      <c r="G859">
        <v>1</v>
      </c>
      <c r="H859" t="s">
        <v>491</v>
      </c>
      <c r="I859" t="s">
        <v>171</v>
      </c>
      <c r="J859">
        <v>31</v>
      </c>
      <c r="K859">
        <v>4</v>
      </c>
      <c r="L859">
        <v>840</v>
      </c>
      <c r="M859">
        <v>40</v>
      </c>
      <c r="N859">
        <v>40</v>
      </c>
      <c r="O859" s="493">
        <v>45941.5390740741</v>
      </c>
      <c r="P859" s="493">
        <v>45941.5420949074</v>
      </c>
      <c r="Q859">
        <v>1</v>
      </c>
      <c r="R859">
        <v>0</v>
      </c>
      <c r="S859">
        <v>0</v>
      </c>
      <c r="T859">
        <v>6</v>
      </c>
      <c r="U859">
        <v>12</v>
      </c>
      <c r="V859">
        <v>10</v>
      </c>
      <c r="W859">
        <v>17</v>
      </c>
      <c r="X859">
        <v>10.5</v>
      </c>
      <c r="Y859">
        <v>13</v>
      </c>
      <c r="AB859">
        <v>15.148</v>
      </c>
      <c r="AD859" t="s">
        <v>767</v>
      </c>
      <c r="AE859">
        <v>1</v>
      </c>
      <c r="AF859" t="s">
        <v>768</v>
      </c>
    </row>
    <row r="860" spans="1:32">
      <c r="A860">
        <v>316689</v>
      </c>
      <c r="B860">
        <v>5170</v>
      </c>
      <c r="C860" t="s">
        <v>153</v>
      </c>
      <c r="D860">
        <v>1476</v>
      </c>
      <c r="E860">
        <v>4016593464</v>
      </c>
      <c r="F860" t="s">
        <v>767</v>
      </c>
      <c r="G860">
        <v>1</v>
      </c>
      <c r="H860" t="s">
        <v>491</v>
      </c>
      <c r="I860" t="s">
        <v>173</v>
      </c>
      <c r="J860">
        <v>32</v>
      </c>
      <c r="K860">
        <v>21</v>
      </c>
      <c r="L860">
        <v>840</v>
      </c>
      <c r="M860">
        <v>40</v>
      </c>
      <c r="N860">
        <v>40</v>
      </c>
      <c r="O860" s="493">
        <v>45941.5433101852</v>
      </c>
      <c r="P860" s="493">
        <v>45941.5591435185</v>
      </c>
      <c r="Q860">
        <v>1</v>
      </c>
      <c r="R860">
        <v>0</v>
      </c>
      <c r="S860">
        <v>0</v>
      </c>
      <c r="T860">
        <v>6</v>
      </c>
      <c r="U860">
        <v>44</v>
      </c>
      <c r="V860">
        <v>15</v>
      </c>
      <c r="W860">
        <v>148</v>
      </c>
      <c r="X860">
        <v>31</v>
      </c>
      <c r="Y860">
        <v>61</v>
      </c>
      <c r="AB860">
        <v>90.385</v>
      </c>
      <c r="AD860" t="s">
        <v>767</v>
      </c>
      <c r="AE860">
        <v>1</v>
      </c>
      <c r="AF860" t="s">
        <v>768</v>
      </c>
    </row>
    <row r="861" spans="1:32">
      <c r="A861">
        <v>316690</v>
      </c>
      <c r="B861">
        <v>5170</v>
      </c>
      <c r="C861" t="s">
        <v>153</v>
      </c>
      <c r="D861">
        <v>1477</v>
      </c>
      <c r="E861">
        <v>4016593462</v>
      </c>
      <c r="F861" t="s">
        <v>769</v>
      </c>
      <c r="G861">
        <v>1</v>
      </c>
      <c r="H861" t="s">
        <v>491</v>
      </c>
      <c r="I861" t="s">
        <v>168</v>
      </c>
      <c r="J861">
        <v>30</v>
      </c>
      <c r="K861">
        <v>200</v>
      </c>
      <c r="L861">
        <v>800</v>
      </c>
      <c r="M861">
        <v>4</v>
      </c>
      <c r="N861">
        <v>564</v>
      </c>
      <c r="O861" s="493">
        <v>45941.5798032407</v>
      </c>
      <c r="P861" s="493">
        <v>45941.7430671296</v>
      </c>
      <c r="Q861">
        <v>1</v>
      </c>
      <c r="R861">
        <v>0</v>
      </c>
      <c r="S861">
        <v>0</v>
      </c>
      <c r="T861">
        <v>6</v>
      </c>
      <c r="U861">
        <v>61</v>
      </c>
      <c r="V861">
        <v>54</v>
      </c>
      <c r="W861">
        <v>171</v>
      </c>
      <c r="X861">
        <v>58</v>
      </c>
      <c r="Y861">
        <v>64</v>
      </c>
      <c r="AB861">
        <v>105.154</v>
      </c>
      <c r="AD861" t="s">
        <v>770</v>
      </c>
      <c r="AE861">
        <v>1</v>
      </c>
      <c r="AF861" t="s">
        <v>771</v>
      </c>
    </row>
    <row r="862" spans="1:32">
      <c r="A862">
        <v>316691</v>
      </c>
      <c r="B862">
        <v>5170</v>
      </c>
      <c r="C862" t="s">
        <v>153</v>
      </c>
      <c r="D862">
        <v>1477</v>
      </c>
      <c r="E862">
        <v>4016593462</v>
      </c>
      <c r="F862" t="s">
        <v>769</v>
      </c>
      <c r="G862">
        <v>1</v>
      </c>
      <c r="H862" t="s">
        <v>491</v>
      </c>
      <c r="I862" t="s">
        <v>171</v>
      </c>
      <c r="J862">
        <v>31</v>
      </c>
      <c r="K862">
        <v>200</v>
      </c>
      <c r="L862">
        <v>800</v>
      </c>
      <c r="M862">
        <v>4</v>
      </c>
      <c r="N862">
        <v>284</v>
      </c>
      <c r="O862" s="493">
        <v>45941.5844328704</v>
      </c>
      <c r="P862" s="493">
        <v>45941.7437152778</v>
      </c>
      <c r="Q862">
        <v>1</v>
      </c>
      <c r="R862">
        <v>0</v>
      </c>
      <c r="S862">
        <v>0</v>
      </c>
      <c r="T862">
        <v>6</v>
      </c>
      <c r="U862">
        <v>45</v>
      </c>
      <c r="V862">
        <v>42</v>
      </c>
      <c r="W862">
        <v>104</v>
      </c>
      <c r="X862">
        <v>45</v>
      </c>
      <c r="Y862">
        <v>46</v>
      </c>
      <c r="AB862">
        <v>47.019</v>
      </c>
      <c r="AD862" t="s">
        <v>770</v>
      </c>
      <c r="AE862">
        <v>1</v>
      </c>
      <c r="AF862" t="s">
        <v>771</v>
      </c>
    </row>
    <row r="863" spans="1:32">
      <c r="A863">
        <v>316692</v>
      </c>
      <c r="B863">
        <v>5170</v>
      </c>
      <c r="C863" t="s">
        <v>153</v>
      </c>
      <c r="D863">
        <v>1477</v>
      </c>
      <c r="E863">
        <v>4016593462</v>
      </c>
      <c r="F863" t="s">
        <v>769</v>
      </c>
      <c r="G863">
        <v>1</v>
      </c>
      <c r="H863" t="s">
        <v>491</v>
      </c>
      <c r="I863" t="s">
        <v>173</v>
      </c>
      <c r="J863">
        <v>32</v>
      </c>
      <c r="K863">
        <v>197</v>
      </c>
      <c r="L863">
        <v>800</v>
      </c>
      <c r="M863">
        <v>4</v>
      </c>
      <c r="N863">
        <v>24</v>
      </c>
      <c r="O863" s="493">
        <v>45941.5856018519</v>
      </c>
      <c r="P863" s="493">
        <v>45941.7440740741</v>
      </c>
      <c r="Q863">
        <v>1</v>
      </c>
      <c r="R863">
        <v>0</v>
      </c>
      <c r="S863">
        <v>0</v>
      </c>
      <c r="T863">
        <v>6</v>
      </c>
      <c r="U863">
        <v>11</v>
      </c>
      <c r="V863">
        <v>10</v>
      </c>
      <c r="W863">
        <v>62</v>
      </c>
      <c r="X863">
        <v>11</v>
      </c>
      <c r="Y863">
        <v>11</v>
      </c>
      <c r="AB863">
        <v>49.887</v>
      </c>
      <c r="AD863" t="s">
        <v>770</v>
      </c>
      <c r="AE863">
        <v>1</v>
      </c>
      <c r="AF863" t="s">
        <v>771</v>
      </c>
    </row>
    <row r="864" spans="1:32">
      <c r="A864">
        <v>316693</v>
      </c>
      <c r="B864">
        <v>5170</v>
      </c>
      <c r="C864" t="s">
        <v>153</v>
      </c>
      <c r="D864">
        <v>1478</v>
      </c>
      <c r="E864">
        <v>4016593462</v>
      </c>
      <c r="F864" t="s">
        <v>769</v>
      </c>
      <c r="G864">
        <v>1</v>
      </c>
      <c r="H864" t="s">
        <v>494</v>
      </c>
      <c r="I864" t="s">
        <v>168</v>
      </c>
      <c r="J864">
        <v>30</v>
      </c>
      <c r="K864">
        <v>43</v>
      </c>
      <c r="L864">
        <v>800</v>
      </c>
      <c r="M864">
        <v>4</v>
      </c>
      <c r="N864">
        <v>296</v>
      </c>
      <c r="O864" s="493">
        <v>45941.7487615741</v>
      </c>
      <c r="P864" s="493">
        <v>45941.7883680556</v>
      </c>
      <c r="Q864">
        <v>1</v>
      </c>
      <c r="R864">
        <v>0</v>
      </c>
      <c r="S864">
        <v>0</v>
      </c>
      <c r="T864">
        <v>6</v>
      </c>
      <c r="U864">
        <v>37</v>
      </c>
      <c r="V864">
        <v>32</v>
      </c>
      <c r="W864">
        <v>120</v>
      </c>
      <c r="X864">
        <v>35</v>
      </c>
      <c r="Y864">
        <v>58</v>
      </c>
      <c r="AB864">
        <v>52.972</v>
      </c>
      <c r="AD864" t="s">
        <v>770</v>
      </c>
      <c r="AE864">
        <v>1</v>
      </c>
      <c r="AF864" t="s">
        <v>771</v>
      </c>
    </row>
    <row r="865" spans="1:32">
      <c r="A865">
        <v>316694</v>
      </c>
      <c r="B865">
        <v>5170</v>
      </c>
      <c r="C865" t="s">
        <v>153</v>
      </c>
      <c r="D865">
        <v>1478</v>
      </c>
      <c r="E865">
        <v>4016593462</v>
      </c>
      <c r="F865" t="s">
        <v>769</v>
      </c>
      <c r="G865">
        <v>1</v>
      </c>
      <c r="H865" t="s">
        <v>494</v>
      </c>
      <c r="I865" t="s">
        <v>171</v>
      </c>
      <c r="J865">
        <v>31</v>
      </c>
      <c r="K865">
        <v>43</v>
      </c>
      <c r="L865">
        <v>800</v>
      </c>
      <c r="M865">
        <v>4</v>
      </c>
      <c r="N865">
        <v>224</v>
      </c>
      <c r="O865" s="493">
        <v>45941.7514236111</v>
      </c>
      <c r="P865" s="493">
        <v>45941.7918402778</v>
      </c>
      <c r="Q865">
        <v>1</v>
      </c>
      <c r="R865">
        <v>0</v>
      </c>
      <c r="S865">
        <v>0</v>
      </c>
      <c r="T865">
        <v>6</v>
      </c>
      <c r="U865">
        <v>39</v>
      </c>
      <c r="V865">
        <v>38</v>
      </c>
      <c r="W865">
        <v>91</v>
      </c>
      <c r="X865">
        <v>38</v>
      </c>
      <c r="Y865">
        <v>39</v>
      </c>
      <c r="AB865">
        <v>37.68</v>
      </c>
      <c r="AD865" t="s">
        <v>770</v>
      </c>
      <c r="AE865">
        <v>1</v>
      </c>
      <c r="AF865" t="s">
        <v>771</v>
      </c>
    </row>
    <row r="866" spans="1:32">
      <c r="A866">
        <v>316695</v>
      </c>
      <c r="B866">
        <v>5170</v>
      </c>
      <c r="C866" t="s">
        <v>153</v>
      </c>
      <c r="D866">
        <v>1478</v>
      </c>
      <c r="E866">
        <v>4016593462</v>
      </c>
      <c r="F866" t="s">
        <v>769</v>
      </c>
      <c r="G866">
        <v>1</v>
      </c>
      <c r="H866" t="s">
        <v>494</v>
      </c>
      <c r="I866" t="s">
        <v>173</v>
      </c>
      <c r="J866">
        <v>32</v>
      </c>
      <c r="K866">
        <v>43</v>
      </c>
      <c r="L866">
        <v>800</v>
      </c>
      <c r="M866">
        <v>4</v>
      </c>
      <c r="N866">
        <v>48</v>
      </c>
      <c r="O866" s="493">
        <v>45941.7543287037</v>
      </c>
      <c r="P866" s="493">
        <v>45941.7982291667</v>
      </c>
      <c r="Q866">
        <v>1</v>
      </c>
      <c r="R866">
        <v>0</v>
      </c>
      <c r="S866">
        <v>0</v>
      </c>
      <c r="T866">
        <v>6</v>
      </c>
      <c r="U866">
        <v>84</v>
      </c>
      <c r="V866">
        <v>70</v>
      </c>
      <c r="W866">
        <v>192</v>
      </c>
      <c r="X866">
        <v>73</v>
      </c>
      <c r="Y866">
        <v>80</v>
      </c>
      <c r="AB866">
        <v>98.928</v>
      </c>
      <c r="AD866" t="s">
        <v>770</v>
      </c>
      <c r="AE866">
        <v>1</v>
      </c>
      <c r="AF866" t="s">
        <v>771</v>
      </c>
    </row>
    <row r="867" spans="1:32">
      <c r="A867">
        <v>316719</v>
      </c>
      <c r="B867">
        <v>5170</v>
      </c>
      <c r="C867" t="s">
        <v>153</v>
      </c>
      <c r="D867">
        <v>1478</v>
      </c>
      <c r="E867">
        <v>4016593462</v>
      </c>
      <c r="F867" t="s">
        <v>769</v>
      </c>
      <c r="G867">
        <v>1</v>
      </c>
      <c r="H867" t="s">
        <v>494</v>
      </c>
      <c r="I867" t="s">
        <v>168</v>
      </c>
      <c r="J867">
        <v>30</v>
      </c>
      <c r="K867">
        <v>156</v>
      </c>
      <c r="L867">
        <v>800</v>
      </c>
      <c r="M867">
        <v>4</v>
      </c>
      <c r="N867">
        <v>296</v>
      </c>
      <c r="O867" s="493">
        <v>45942.3118634259</v>
      </c>
      <c r="P867" s="493">
        <v>45942.4578935185</v>
      </c>
      <c r="Q867">
        <v>1</v>
      </c>
      <c r="R867">
        <v>0</v>
      </c>
      <c r="S867">
        <v>0</v>
      </c>
      <c r="T867">
        <v>6</v>
      </c>
      <c r="U867">
        <v>37</v>
      </c>
      <c r="V867">
        <v>31</v>
      </c>
      <c r="W867">
        <v>142</v>
      </c>
      <c r="X867">
        <v>35</v>
      </c>
      <c r="Y867">
        <v>58</v>
      </c>
      <c r="AB867">
        <v>52.972</v>
      </c>
      <c r="AD867" t="s">
        <v>770</v>
      </c>
      <c r="AE867">
        <v>1</v>
      </c>
      <c r="AF867" t="s">
        <v>771</v>
      </c>
    </row>
    <row r="868" spans="1:32">
      <c r="A868">
        <v>316720</v>
      </c>
      <c r="B868">
        <v>5170</v>
      </c>
      <c r="C868" t="s">
        <v>153</v>
      </c>
      <c r="D868">
        <v>1478</v>
      </c>
      <c r="E868">
        <v>4016593462</v>
      </c>
      <c r="F868" t="s">
        <v>769</v>
      </c>
      <c r="G868">
        <v>1</v>
      </c>
      <c r="H868" t="s">
        <v>494</v>
      </c>
      <c r="I868" t="s">
        <v>171</v>
      </c>
      <c r="J868">
        <v>31</v>
      </c>
      <c r="K868">
        <v>156</v>
      </c>
      <c r="L868">
        <v>800</v>
      </c>
      <c r="M868">
        <v>4</v>
      </c>
      <c r="N868">
        <v>224</v>
      </c>
      <c r="O868" s="493">
        <v>45942.3124652778</v>
      </c>
      <c r="P868" s="493">
        <v>45942.4613657407</v>
      </c>
      <c r="Q868">
        <v>1</v>
      </c>
      <c r="R868">
        <v>0</v>
      </c>
      <c r="S868">
        <v>0</v>
      </c>
      <c r="T868">
        <v>6</v>
      </c>
      <c r="U868">
        <v>39</v>
      </c>
      <c r="V868">
        <v>37</v>
      </c>
      <c r="W868">
        <v>110</v>
      </c>
      <c r="X868">
        <v>38</v>
      </c>
      <c r="Y868">
        <v>39</v>
      </c>
      <c r="AB868">
        <v>37.68</v>
      </c>
      <c r="AD868" t="s">
        <v>770</v>
      </c>
      <c r="AE868">
        <v>1</v>
      </c>
      <c r="AF868" t="s">
        <v>771</v>
      </c>
    </row>
    <row r="869" spans="1:32">
      <c r="A869">
        <v>316721</v>
      </c>
      <c r="B869">
        <v>5170</v>
      </c>
      <c r="C869" t="s">
        <v>153</v>
      </c>
      <c r="D869">
        <v>1478</v>
      </c>
      <c r="E869">
        <v>4016593462</v>
      </c>
      <c r="F869" t="s">
        <v>769</v>
      </c>
      <c r="G869">
        <v>1</v>
      </c>
      <c r="H869" t="s">
        <v>494</v>
      </c>
      <c r="I869" t="s">
        <v>173</v>
      </c>
      <c r="J869">
        <v>32</v>
      </c>
      <c r="K869">
        <v>157</v>
      </c>
      <c r="L869">
        <v>800</v>
      </c>
      <c r="M869">
        <v>4</v>
      </c>
      <c r="N869">
        <v>48</v>
      </c>
      <c r="O869" s="493">
        <v>45942.3136111111</v>
      </c>
      <c r="P869" s="493">
        <v>45942.4805787037</v>
      </c>
      <c r="Q869">
        <v>1</v>
      </c>
      <c r="R869">
        <v>0</v>
      </c>
      <c r="S869">
        <v>0</v>
      </c>
      <c r="T869">
        <v>6</v>
      </c>
      <c r="U869">
        <v>85</v>
      </c>
      <c r="V869">
        <v>49</v>
      </c>
      <c r="W869">
        <v>268</v>
      </c>
      <c r="X869">
        <v>75</v>
      </c>
      <c r="Y869">
        <v>80</v>
      </c>
      <c r="AB869">
        <v>98.928</v>
      </c>
      <c r="AD869" t="s">
        <v>770</v>
      </c>
      <c r="AE869">
        <v>1</v>
      </c>
      <c r="AF869" t="s">
        <v>771</v>
      </c>
    </row>
    <row r="870" spans="1:32">
      <c r="A870">
        <v>316722</v>
      </c>
      <c r="B870">
        <v>5170</v>
      </c>
      <c r="C870" t="s">
        <v>153</v>
      </c>
      <c r="D870">
        <v>1479</v>
      </c>
      <c r="E870">
        <v>4016593463</v>
      </c>
      <c r="F870" t="s">
        <v>772</v>
      </c>
      <c r="G870">
        <v>1</v>
      </c>
      <c r="H870" t="s">
        <v>491</v>
      </c>
      <c r="I870" t="s">
        <v>168</v>
      </c>
      <c r="J870">
        <v>30</v>
      </c>
      <c r="K870">
        <v>200</v>
      </c>
      <c r="L870">
        <v>800</v>
      </c>
      <c r="M870">
        <v>4</v>
      </c>
      <c r="N870">
        <v>180</v>
      </c>
      <c r="O870" s="493">
        <v>45942.4658217593</v>
      </c>
      <c r="P870" s="493">
        <v>45942.5762152778</v>
      </c>
      <c r="Q870">
        <v>1</v>
      </c>
      <c r="R870">
        <v>0</v>
      </c>
      <c r="S870">
        <v>0</v>
      </c>
      <c r="T870">
        <v>6</v>
      </c>
      <c r="U870">
        <v>22</v>
      </c>
      <c r="V870">
        <v>17</v>
      </c>
      <c r="W870">
        <v>118</v>
      </c>
      <c r="X870">
        <v>21.5</v>
      </c>
      <c r="Y870">
        <v>32</v>
      </c>
      <c r="AB870">
        <v>35.906</v>
      </c>
      <c r="AD870" t="s">
        <v>772</v>
      </c>
      <c r="AE870">
        <v>1</v>
      </c>
      <c r="AF870" t="s">
        <v>773</v>
      </c>
    </row>
    <row r="871" spans="1:32">
      <c r="A871">
        <v>316723</v>
      </c>
      <c r="B871">
        <v>5170</v>
      </c>
      <c r="C871" t="s">
        <v>153</v>
      </c>
      <c r="D871">
        <v>1479</v>
      </c>
      <c r="E871">
        <v>4016593463</v>
      </c>
      <c r="F871" t="s">
        <v>772</v>
      </c>
      <c r="G871">
        <v>1</v>
      </c>
      <c r="H871" t="s">
        <v>491</v>
      </c>
      <c r="I871" t="s">
        <v>171</v>
      </c>
      <c r="J871">
        <v>31</v>
      </c>
      <c r="K871">
        <v>200</v>
      </c>
      <c r="L871">
        <v>800</v>
      </c>
      <c r="M871">
        <v>4</v>
      </c>
      <c r="N871">
        <v>156</v>
      </c>
      <c r="O871" s="493">
        <v>45942.4708564815</v>
      </c>
      <c r="P871" s="493">
        <v>45942.5776273148</v>
      </c>
      <c r="Q871">
        <v>1</v>
      </c>
      <c r="R871">
        <v>0</v>
      </c>
      <c r="S871">
        <v>0</v>
      </c>
      <c r="T871">
        <v>6</v>
      </c>
      <c r="U871">
        <v>31</v>
      </c>
      <c r="V871">
        <v>26</v>
      </c>
      <c r="W871">
        <v>274</v>
      </c>
      <c r="X871">
        <v>30</v>
      </c>
      <c r="Y871">
        <v>29</v>
      </c>
      <c r="AB871">
        <v>26.784</v>
      </c>
      <c r="AD871" t="s">
        <v>772</v>
      </c>
      <c r="AE871">
        <v>1</v>
      </c>
      <c r="AF871" t="s">
        <v>773</v>
      </c>
    </row>
    <row r="872" spans="1:32">
      <c r="A872">
        <v>316724</v>
      </c>
      <c r="B872">
        <v>5170</v>
      </c>
      <c r="C872" t="s">
        <v>153</v>
      </c>
      <c r="D872">
        <v>1479</v>
      </c>
      <c r="E872">
        <v>4016593463</v>
      </c>
      <c r="F872" t="s">
        <v>772</v>
      </c>
      <c r="G872">
        <v>1</v>
      </c>
      <c r="H872" t="s">
        <v>491</v>
      </c>
      <c r="I872" t="s">
        <v>173</v>
      </c>
      <c r="J872">
        <v>32</v>
      </c>
      <c r="K872">
        <v>200</v>
      </c>
      <c r="L872">
        <v>800</v>
      </c>
      <c r="M872">
        <v>4</v>
      </c>
      <c r="N872">
        <v>32</v>
      </c>
      <c r="O872" s="493">
        <v>45942.4828125</v>
      </c>
      <c r="P872" s="493">
        <v>45942.5852083333</v>
      </c>
      <c r="Q872">
        <v>1</v>
      </c>
      <c r="R872">
        <v>0</v>
      </c>
      <c r="S872">
        <v>0</v>
      </c>
      <c r="T872">
        <v>6</v>
      </c>
      <c r="U872">
        <v>19</v>
      </c>
      <c r="V872">
        <v>13</v>
      </c>
      <c r="W872">
        <v>619</v>
      </c>
      <c r="X872">
        <v>15</v>
      </c>
      <c r="Y872">
        <v>16</v>
      </c>
      <c r="AB872">
        <v>45.377</v>
      </c>
      <c r="AD872" t="s">
        <v>772</v>
      </c>
      <c r="AE872">
        <v>1</v>
      </c>
      <c r="AF872" t="s">
        <v>773</v>
      </c>
    </row>
    <row r="873" spans="1:32">
      <c r="A873">
        <v>316725</v>
      </c>
      <c r="B873">
        <v>5170</v>
      </c>
      <c r="C873" t="s">
        <v>153</v>
      </c>
      <c r="D873">
        <v>1480</v>
      </c>
      <c r="E873">
        <v>4016593463</v>
      </c>
      <c r="F873" t="s">
        <v>772</v>
      </c>
      <c r="G873">
        <v>1</v>
      </c>
      <c r="H873" t="s">
        <v>494</v>
      </c>
      <c r="I873" t="s">
        <v>168</v>
      </c>
      <c r="J873">
        <v>30</v>
      </c>
      <c r="K873">
        <v>201</v>
      </c>
      <c r="L873">
        <v>800</v>
      </c>
      <c r="M873">
        <v>4</v>
      </c>
      <c r="N873">
        <v>120</v>
      </c>
      <c r="O873" s="493">
        <v>45942.5828472222</v>
      </c>
      <c r="P873" s="493">
        <v>45942.7272569444</v>
      </c>
      <c r="Q873">
        <v>1</v>
      </c>
      <c r="R873">
        <v>0</v>
      </c>
      <c r="S873">
        <v>0</v>
      </c>
      <c r="T873">
        <v>6</v>
      </c>
      <c r="U873">
        <v>21</v>
      </c>
      <c r="V873">
        <v>17</v>
      </c>
      <c r="W873">
        <v>151</v>
      </c>
      <c r="X873">
        <v>20</v>
      </c>
      <c r="Y873">
        <v>21</v>
      </c>
      <c r="AB873">
        <v>16.202</v>
      </c>
      <c r="AD873" t="s">
        <v>772</v>
      </c>
      <c r="AE873">
        <v>1</v>
      </c>
      <c r="AF873" t="s">
        <v>773</v>
      </c>
    </row>
    <row r="874" spans="1:32">
      <c r="A874">
        <v>316726</v>
      </c>
      <c r="B874">
        <v>5170</v>
      </c>
      <c r="C874" t="s">
        <v>153</v>
      </c>
      <c r="D874">
        <v>1480</v>
      </c>
      <c r="E874">
        <v>4016593463</v>
      </c>
      <c r="F874" t="s">
        <v>772</v>
      </c>
      <c r="G874">
        <v>1</v>
      </c>
      <c r="H874" t="s">
        <v>494</v>
      </c>
      <c r="I874" t="s">
        <v>171</v>
      </c>
      <c r="J874">
        <v>31</v>
      </c>
      <c r="K874">
        <v>200</v>
      </c>
      <c r="L874">
        <v>800</v>
      </c>
      <c r="M874">
        <v>4</v>
      </c>
      <c r="N874">
        <v>96</v>
      </c>
      <c r="O874" s="493">
        <v>45942.5841319444</v>
      </c>
      <c r="P874" s="493">
        <v>45942.7290162037</v>
      </c>
      <c r="Q874">
        <v>1</v>
      </c>
      <c r="R874">
        <v>0</v>
      </c>
      <c r="S874">
        <v>0</v>
      </c>
      <c r="T874">
        <v>6</v>
      </c>
      <c r="U874">
        <v>22</v>
      </c>
      <c r="V874">
        <v>21</v>
      </c>
      <c r="W874">
        <v>68</v>
      </c>
      <c r="X874">
        <v>22</v>
      </c>
      <c r="Y874">
        <v>21</v>
      </c>
      <c r="AB874">
        <v>14.053</v>
      </c>
      <c r="AD874" t="s">
        <v>772</v>
      </c>
      <c r="AE874">
        <v>1</v>
      </c>
      <c r="AF874" t="s">
        <v>773</v>
      </c>
    </row>
    <row r="875" spans="1:32">
      <c r="A875">
        <v>316727</v>
      </c>
      <c r="B875">
        <v>5170</v>
      </c>
      <c r="C875" t="s">
        <v>153</v>
      </c>
      <c r="D875">
        <v>1480</v>
      </c>
      <c r="E875">
        <v>4016593463</v>
      </c>
      <c r="F875" t="s">
        <v>772</v>
      </c>
      <c r="G875">
        <v>1</v>
      </c>
      <c r="H875" t="s">
        <v>494</v>
      </c>
      <c r="I875" t="s">
        <v>173</v>
      </c>
      <c r="J875">
        <v>32</v>
      </c>
      <c r="K875">
        <v>200</v>
      </c>
      <c r="L875">
        <v>800</v>
      </c>
      <c r="M875">
        <v>4</v>
      </c>
      <c r="N875">
        <v>20</v>
      </c>
      <c r="O875" s="493">
        <v>45942.588125</v>
      </c>
      <c r="P875" s="493">
        <v>45942.7330208333</v>
      </c>
      <c r="Q875">
        <v>1</v>
      </c>
      <c r="R875">
        <v>0</v>
      </c>
      <c r="S875">
        <v>0</v>
      </c>
      <c r="T875">
        <v>6</v>
      </c>
      <c r="U875">
        <v>52</v>
      </c>
      <c r="V875">
        <v>32</v>
      </c>
      <c r="W875">
        <v>437</v>
      </c>
      <c r="X875">
        <v>36</v>
      </c>
      <c r="Y875">
        <v>47</v>
      </c>
      <c r="AB875">
        <v>53.247</v>
      </c>
      <c r="AD875" t="s">
        <v>772</v>
      </c>
      <c r="AE875">
        <v>1</v>
      </c>
      <c r="AF875" t="s">
        <v>773</v>
      </c>
    </row>
    <row r="876" spans="1:32">
      <c r="A876">
        <v>316746</v>
      </c>
      <c r="B876">
        <v>5170</v>
      </c>
      <c r="C876" t="s">
        <v>153</v>
      </c>
      <c r="D876">
        <v>1480</v>
      </c>
      <c r="E876">
        <v>4016593463</v>
      </c>
      <c r="F876" t="s">
        <v>772</v>
      </c>
      <c r="G876">
        <v>1</v>
      </c>
      <c r="H876" t="s">
        <v>494</v>
      </c>
      <c r="I876" t="s">
        <v>763</v>
      </c>
      <c r="J876">
        <v>40</v>
      </c>
      <c r="K876">
        <v>201</v>
      </c>
      <c r="L876">
        <v>800</v>
      </c>
      <c r="M876">
        <v>4</v>
      </c>
      <c r="N876">
        <v>12</v>
      </c>
      <c r="O876" s="493">
        <v>45942.5828472222</v>
      </c>
      <c r="P876" s="493">
        <v>45942.7330208333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t="s">
        <v>772</v>
      </c>
      <c r="AE876">
        <v>1</v>
      </c>
      <c r="AF876" t="s">
        <v>773</v>
      </c>
    </row>
    <row r="877" spans="1:32">
      <c r="A877">
        <v>316728</v>
      </c>
      <c r="B877">
        <v>5170</v>
      </c>
      <c r="C877" t="s">
        <v>153</v>
      </c>
      <c r="D877">
        <v>1481</v>
      </c>
      <c r="E877">
        <v>4016603509</v>
      </c>
      <c r="F877" t="s">
        <v>764</v>
      </c>
      <c r="G877">
        <v>1</v>
      </c>
      <c r="H877" t="s">
        <v>494</v>
      </c>
      <c r="I877" t="s">
        <v>168</v>
      </c>
      <c r="J877">
        <v>30</v>
      </c>
      <c r="K877">
        <v>25</v>
      </c>
      <c r="L877">
        <v>150</v>
      </c>
      <c r="M877">
        <v>6</v>
      </c>
      <c r="N877">
        <v>222</v>
      </c>
      <c r="O877" s="493">
        <v>45942.7379513889</v>
      </c>
      <c r="P877" s="493">
        <v>45942.7539814815</v>
      </c>
      <c r="Q877">
        <v>1</v>
      </c>
      <c r="R877">
        <v>0</v>
      </c>
      <c r="S877">
        <v>0</v>
      </c>
      <c r="T877">
        <v>6</v>
      </c>
      <c r="U877">
        <v>27</v>
      </c>
      <c r="V877">
        <v>24</v>
      </c>
      <c r="W877">
        <v>45</v>
      </c>
      <c r="X877">
        <v>27</v>
      </c>
      <c r="Y877">
        <v>30</v>
      </c>
      <c r="AB877">
        <v>42.676</v>
      </c>
      <c r="AD877" t="s">
        <v>765</v>
      </c>
      <c r="AE877">
        <v>1</v>
      </c>
      <c r="AF877" t="s">
        <v>766</v>
      </c>
    </row>
    <row r="878" spans="1:32">
      <c r="A878">
        <v>316729</v>
      </c>
      <c r="B878">
        <v>5170</v>
      </c>
      <c r="C878" t="s">
        <v>153</v>
      </c>
      <c r="D878">
        <v>1481</v>
      </c>
      <c r="E878">
        <v>4016603509</v>
      </c>
      <c r="F878" t="s">
        <v>764</v>
      </c>
      <c r="G878">
        <v>1</v>
      </c>
      <c r="H878" t="s">
        <v>494</v>
      </c>
      <c r="I878" t="s">
        <v>171</v>
      </c>
      <c r="J878">
        <v>31</v>
      </c>
      <c r="K878">
        <v>25</v>
      </c>
      <c r="L878">
        <v>150</v>
      </c>
      <c r="M878">
        <v>6</v>
      </c>
      <c r="N878">
        <v>210</v>
      </c>
      <c r="O878" s="493">
        <v>45942.7386226852</v>
      </c>
      <c r="P878" s="493">
        <v>45942.7576851852</v>
      </c>
      <c r="Q878">
        <v>1</v>
      </c>
      <c r="R878">
        <v>0</v>
      </c>
      <c r="S878">
        <v>0</v>
      </c>
      <c r="T878">
        <v>6</v>
      </c>
      <c r="U878">
        <v>32</v>
      </c>
      <c r="V878">
        <v>29</v>
      </c>
      <c r="W878">
        <v>46</v>
      </c>
      <c r="X878">
        <v>32</v>
      </c>
      <c r="Y878">
        <v>35</v>
      </c>
      <c r="AB878">
        <v>41.226</v>
      </c>
      <c r="AD878" t="s">
        <v>765</v>
      </c>
      <c r="AE878">
        <v>1</v>
      </c>
      <c r="AF878" t="s">
        <v>766</v>
      </c>
    </row>
    <row r="879" spans="1:32">
      <c r="A879">
        <v>316730</v>
      </c>
      <c r="B879">
        <v>5170</v>
      </c>
      <c r="C879" t="s">
        <v>153</v>
      </c>
      <c r="D879">
        <v>1481</v>
      </c>
      <c r="E879">
        <v>4016603509</v>
      </c>
      <c r="F879" t="s">
        <v>764</v>
      </c>
      <c r="G879">
        <v>1</v>
      </c>
      <c r="H879" t="s">
        <v>494</v>
      </c>
      <c r="I879" t="s">
        <v>173</v>
      </c>
      <c r="J879">
        <v>32</v>
      </c>
      <c r="K879">
        <v>25</v>
      </c>
      <c r="L879">
        <v>150</v>
      </c>
      <c r="M879">
        <v>6</v>
      </c>
      <c r="N879">
        <v>36</v>
      </c>
      <c r="O879" s="493">
        <v>45942.7405324074</v>
      </c>
      <c r="P879" s="493">
        <v>45942.7757175926</v>
      </c>
      <c r="Q879">
        <v>1</v>
      </c>
      <c r="R879">
        <v>0</v>
      </c>
      <c r="S879">
        <v>0</v>
      </c>
      <c r="T879">
        <v>6</v>
      </c>
      <c r="U879">
        <v>119</v>
      </c>
      <c r="V879">
        <v>84</v>
      </c>
      <c r="W879">
        <v>258</v>
      </c>
      <c r="X879">
        <v>91</v>
      </c>
      <c r="Y879">
        <v>85</v>
      </c>
      <c r="AB879">
        <v>100.57</v>
      </c>
      <c r="AD879" t="s">
        <v>765</v>
      </c>
      <c r="AE879">
        <v>1</v>
      </c>
      <c r="AF879" t="s">
        <v>766</v>
      </c>
    </row>
    <row r="880" spans="1:32">
      <c r="A880">
        <v>316802</v>
      </c>
      <c r="B880">
        <v>5170</v>
      </c>
      <c r="C880" t="s">
        <v>153</v>
      </c>
      <c r="D880">
        <v>1482</v>
      </c>
      <c r="E880">
        <v>4016603513</v>
      </c>
      <c r="F880" t="s">
        <v>774</v>
      </c>
      <c r="G880">
        <v>1</v>
      </c>
      <c r="H880" t="s">
        <v>491</v>
      </c>
      <c r="I880" t="s">
        <v>168</v>
      </c>
      <c r="J880">
        <v>30</v>
      </c>
      <c r="K880">
        <v>35</v>
      </c>
      <c r="L880">
        <v>140</v>
      </c>
      <c r="M880">
        <v>4</v>
      </c>
      <c r="N880">
        <v>1740</v>
      </c>
      <c r="O880" s="493">
        <v>45943.8863541667</v>
      </c>
      <c r="P880" s="493">
        <v>45943.9648842593</v>
      </c>
      <c r="Q880">
        <v>1</v>
      </c>
      <c r="R880">
        <v>0</v>
      </c>
      <c r="S880">
        <v>0</v>
      </c>
      <c r="T880">
        <v>6</v>
      </c>
      <c r="U880">
        <v>190</v>
      </c>
      <c r="V880">
        <v>186</v>
      </c>
      <c r="W880">
        <v>223</v>
      </c>
      <c r="X880">
        <v>189</v>
      </c>
      <c r="Y880">
        <v>220</v>
      </c>
      <c r="AB880">
        <v>288.612</v>
      </c>
      <c r="AD880" t="s">
        <v>775</v>
      </c>
      <c r="AE880">
        <v>1</v>
      </c>
      <c r="AF880" t="s">
        <v>776</v>
      </c>
    </row>
    <row r="881" spans="1:32">
      <c r="A881">
        <v>316803</v>
      </c>
      <c r="B881">
        <v>5170</v>
      </c>
      <c r="C881" t="s">
        <v>153</v>
      </c>
      <c r="D881">
        <v>1482</v>
      </c>
      <c r="E881">
        <v>4016603513</v>
      </c>
      <c r="F881" t="s">
        <v>774</v>
      </c>
      <c r="G881">
        <v>1</v>
      </c>
      <c r="H881" t="s">
        <v>491</v>
      </c>
      <c r="I881" t="s">
        <v>171</v>
      </c>
      <c r="J881">
        <v>31</v>
      </c>
      <c r="K881">
        <v>35</v>
      </c>
      <c r="L881">
        <v>140</v>
      </c>
      <c r="M881">
        <v>4</v>
      </c>
      <c r="N881">
        <v>1112</v>
      </c>
      <c r="O881" s="493">
        <v>45943.8910763889</v>
      </c>
      <c r="P881" s="493">
        <v>45943.9666550926</v>
      </c>
      <c r="Q881">
        <v>1</v>
      </c>
      <c r="R881">
        <v>0</v>
      </c>
      <c r="S881">
        <v>0</v>
      </c>
      <c r="T881">
        <v>6</v>
      </c>
      <c r="U881">
        <v>158</v>
      </c>
      <c r="V881">
        <v>137</v>
      </c>
      <c r="W881">
        <v>462</v>
      </c>
      <c r="X881">
        <v>138</v>
      </c>
      <c r="Y881">
        <v>166</v>
      </c>
      <c r="AB881">
        <v>194.719</v>
      </c>
      <c r="AD881" t="s">
        <v>775</v>
      </c>
      <c r="AE881">
        <v>1</v>
      </c>
      <c r="AF881" t="s">
        <v>776</v>
      </c>
    </row>
    <row r="882" spans="1:32">
      <c r="A882">
        <v>316804</v>
      </c>
      <c r="B882">
        <v>5170</v>
      </c>
      <c r="C882" t="s">
        <v>153</v>
      </c>
      <c r="D882">
        <v>1482</v>
      </c>
      <c r="E882">
        <v>4016603513</v>
      </c>
      <c r="F882" t="s">
        <v>774</v>
      </c>
      <c r="G882">
        <v>1</v>
      </c>
      <c r="H882" t="s">
        <v>491</v>
      </c>
      <c r="I882" t="s">
        <v>173</v>
      </c>
      <c r="J882">
        <v>32</v>
      </c>
      <c r="K882">
        <v>35</v>
      </c>
      <c r="L882">
        <v>140</v>
      </c>
      <c r="M882">
        <v>4</v>
      </c>
      <c r="N882">
        <v>76</v>
      </c>
      <c r="O882" s="493">
        <v>45943.8941087963</v>
      </c>
      <c r="P882" s="493">
        <v>45943.9700115741</v>
      </c>
      <c r="Q882">
        <v>1</v>
      </c>
      <c r="R882">
        <v>0</v>
      </c>
      <c r="S882">
        <v>0</v>
      </c>
      <c r="T882">
        <v>6</v>
      </c>
      <c r="U882">
        <v>64</v>
      </c>
      <c r="V882">
        <v>47</v>
      </c>
      <c r="W882">
        <v>271</v>
      </c>
      <c r="X882">
        <v>47</v>
      </c>
      <c r="Y882">
        <v>57</v>
      </c>
      <c r="AB882">
        <v>119.418</v>
      </c>
      <c r="AD882" t="s">
        <v>775</v>
      </c>
      <c r="AE882">
        <v>1</v>
      </c>
      <c r="AF882" t="s">
        <v>776</v>
      </c>
    </row>
    <row r="883" spans="1:32">
      <c r="A883">
        <v>316805</v>
      </c>
      <c r="B883">
        <v>5170</v>
      </c>
      <c r="C883" t="s">
        <v>153</v>
      </c>
      <c r="D883">
        <v>1482</v>
      </c>
      <c r="E883">
        <v>4016603514</v>
      </c>
      <c r="F883" t="s">
        <v>777</v>
      </c>
      <c r="G883">
        <v>1</v>
      </c>
      <c r="H883" t="s">
        <v>491</v>
      </c>
      <c r="I883" t="s">
        <v>168</v>
      </c>
      <c r="J883">
        <v>30</v>
      </c>
      <c r="K883">
        <v>21</v>
      </c>
      <c r="L883">
        <v>136</v>
      </c>
      <c r="M883">
        <v>4</v>
      </c>
      <c r="N883">
        <v>1608</v>
      </c>
      <c r="O883" s="493">
        <v>45943.8095486111</v>
      </c>
      <c r="P883" s="493">
        <v>45943.8804050926</v>
      </c>
      <c r="Q883">
        <v>1</v>
      </c>
      <c r="R883">
        <v>0</v>
      </c>
      <c r="S883">
        <v>0</v>
      </c>
      <c r="T883">
        <v>6</v>
      </c>
      <c r="U883">
        <v>188</v>
      </c>
      <c r="V883">
        <v>167</v>
      </c>
      <c r="W883">
        <v>517</v>
      </c>
      <c r="X883">
        <v>171</v>
      </c>
      <c r="Y883">
        <v>199</v>
      </c>
      <c r="AB883">
        <v>263.051</v>
      </c>
      <c r="AD883" t="s">
        <v>778</v>
      </c>
      <c r="AE883">
        <v>1</v>
      </c>
      <c r="AF883" t="s">
        <v>779</v>
      </c>
    </row>
    <row r="884" spans="1:32">
      <c r="A884">
        <v>316806</v>
      </c>
      <c r="B884">
        <v>5170</v>
      </c>
      <c r="C884" t="s">
        <v>153</v>
      </c>
      <c r="D884">
        <v>1482</v>
      </c>
      <c r="E884">
        <v>4016603514</v>
      </c>
      <c r="F884" t="s">
        <v>777</v>
      </c>
      <c r="G884">
        <v>1</v>
      </c>
      <c r="H884" t="s">
        <v>491</v>
      </c>
      <c r="I884" t="s">
        <v>171</v>
      </c>
      <c r="J884">
        <v>31</v>
      </c>
      <c r="K884">
        <v>24</v>
      </c>
      <c r="L884">
        <v>136</v>
      </c>
      <c r="M884">
        <v>4</v>
      </c>
      <c r="N884">
        <v>1012</v>
      </c>
      <c r="O884" s="493">
        <v>45943.8101041667</v>
      </c>
      <c r="P884" s="493">
        <v>45943.8820138889</v>
      </c>
      <c r="Q884">
        <v>1</v>
      </c>
      <c r="R884">
        <v>0</v>
      </c>
      <c r="S884">
        <v>0</v>
      </c>
      <c r="T884">
        <v>6</v>
      </c>
      <c r="U884">
        <v>134</v>
      </c>
      <c r="V884">
        <v>125</v>
      </c>
      <c r="W884">
        <v>193</v>
      </c>
      <c r="X884">
        <v>128</v>
      </c>
      <c r="Y884">
        <v>155</v>
      </c>
      <c r="AB884">
        <v>186.134</v>
      </c>
      <c r="AD884" t="s">
        <v>778</v>
      </c>
      <c r="AE884">
        <v>1</v>
      </c>
      <c r="AF884" t="s">
        <v>779</v>
      </c>
    </row>
    <row r="885" spans="1:32">
      <c r="A885">
        <v>316807</v>
      </c>
      <c r="B885">
        <v>5170</v>
      </c>
      <c r="C885" t="s">
        <v>153</v>
      </c>
      <c r="D885">
        <v>1482</v>
      </c>
      <c r="E885">
        <v>4016603514</v>
      </c>
      <c r="F885" t="s">
        <v>777</v>
      </c>
      <c r="G885">
        <v>1</v>
      </c>
      <c r="H885" t="s">
        <v>491</v>
      </c>
      <c r="I885" t="s">
        <v>173</v>
      </c>
      <c r="J885">
        <v>32</v>
      </c>
      <c r="K885">
        <v>23</v>
      </c>
      <c r="L885">
        <v>136</v>
      </c>
      <c r="M885">
        <v>4</v>
      </c>
      <c r="N885">
        <v>56</v>
      </c>
      <c r="O885" s="493">
        <v>45943.8400115741</v>
      </c>
      <c r="P885" s="493">
        <v>45943.8825925926</v>
      </c>
      <c r="Q885">
        <v>1</v>
      </c>
      <c r="R885">
        <v>0</v>
      </c>
      <c r="S885">
        <v>0</v>
      </c>
      <c r="T885">
        <v>6</v>
      </c>
      <c r="U885">
        <v>35</v>
      </c>
      <c r="V885">
        <v>30</v>
      </c>
      <c r="W885">
        <v>137</v>
      </c>
      <c r="X885">
        <v>31</v>
      </c>
      <c r="Y885">
        <v>30</v>
      </c>
      <c r="AB885">
        <v>88.515</v>
      </c>
      <c r="AD885" t="s">
        <v>778</v>
      </c>
      <c r="AE885">
        <v>1</v>
      </c>
      <c r="AF885" t="s">
        <v>779</v>
      </c>
    </row>
    <row r="886" spans="1:32">
      <c r="A886">
        <v>316731</v>
      </c>
      <c r="B886">
        <v>5170</v>
      </c>
      <c r="C886" t="s">
        <v>153</v>
      </c>
      <c r="D886">
        <v>1482</v>
      </c>
      <c r="E886">
        <v>4016603514</v>
      </c>
      <c r="F886" t="s">
        <v>777</v>
      </c>
      <c r="G886">
        <v>1</v>
      </c>
      <c r="H886" t="s">
        <v>491</v>
      </c>
      <c r="I886" t="s">
        <v>168</v>
      </c>
      <c r="J886">
        <v>30</v>
      </c>
      <c r="K886">
        <v>10</v>
      </c>
      <c r="L886">
        <v>136</v>
      </c>
      <c r="M886">
        <v>4</v>
      </c>
      <c r="N886">
        <v>1608</v>
      </c>
      <c r="O886" s="493">
        <v>45942.7626273148</v>
      </c>
      <c r="P886" s="493">
        <v>45942.7921759259</v>
      </c>
      <c r="Q886">
        <v>1</v>
      </c>
      <c r="R886">
        <v>0</v>
      </c>
      <c r="S886">
        <v>0</v>
      </c>
      <c r="T886">
        <v>6</v>
      </c>
      <c r="U886">
        <v>181</v>
      </c>
      <c r="V886">
        <v>169</v>
      </c>
      <c r="W886">
        <v>233</v>
      </c>
      <c r="X886">
        <v>174.5</v>
      </c>
      <c r="Y886">
        <v>199</v>
      </c>
      <c r="AB886">
        <v>263.051</v>
      </c>
      <c r="AD886" t="s">
        <v>778</v>
      </c>
      <c r="AE886">
        <v>1</v>
      </c>
      <c r="AF886" t="s">
        <v>779</v>
      </c>
    </row>
    <row r="887" spans="1:32">
      <c r="A887">
        <v>316732</v>
      </c>
      <c r="B887">
        <v>5170</v>
      </c>
      <c r="C887" t="s">
        <v>153</v>
      </c>
      <c r="D887">
        <v>1482</v>
      </c>
      <c r="E887">
        <v>4016603514</v>
      </c>
      <c r="F887" t="s">
        <v>777</v>
      </c>
      <c r="G887">
        <v>1</v>
      </c>
      <c r="H887" t="s">
        <v>491</v>
      </c>
      <c r="I887" t="s">
        <v>171</v>
      </c>
      <c r="J887">
        <v>31</v>
      </c>
      <c r="K887">
        <v>10</v>
      </c>
      <c r="L887">
        <v>136</v>
      </c>
      <c r="M887">
        <v>4</v>
      </c>
      <c r="N887">
        <v>1012</v>
      </c>
      <c r="O887" s="493">
        <v>45942.7687152778</v>
      </c>
      <c r="P887" s="493">
        <v>45942.7940625</v>
      </c>
      <c r="Q887">
        <v>1</v>
      </c>
      <c r="R887">
        <v>0</v>
      </c>
      <c r="S887">
        <v>0</v>
      </c>
      <c r="T887">
        <v>6</v>
      </c>
      <c r="U887">
        <v>164</v>
      </c>
      <c r="V887">
        <v>151</v>
      </c>
      <c r="W887">
        <v>258</v>
      </c>
      <c r="X887">
        <v>151.5</v>
      </c>
      <c r="Y887">
        <v>155</v>
      </c>
      <c r="AB887">
        <v>186.134</v>
      </c>
      <c r="AD887" t="s">
        <v>778</v>
      </c>
      <c r="AE887">
        <v>1</v>
      </c>
      <c r="AF887" t="s">
        <v>779</v>
      </c>
    </row>
    <row r="888" spans="1:32">
      <c r="A888">
        <v>316733</v>
      </c>
      <c r="B888">
        <v>5170</v>
      </c>
      <c r="C888" t="s">
        <v>153</v>
      </c>
      <c r="D888">
        <v>1482</v>
      </c>
      <c r="E888">
        <v>4016603514</v>
      </c>
      <c r="F888" t="s">
        <v>777</v>
      </c>
      <c r="G888">
        <v>1</v>
      </c>
      <c r="H888" t="s">
        <v>491</v>
      </c>
      <c r="I888" t="s">
        <v>173</v>
      </c>
      <c r="J888">
        <v>32</v>
      </c>
      <c r="K888">
        <v>10</v>
      </c>
      <c r="L888">
        <v>136</v>
      </c>
      <c r="M888">
        <v>4</v>
      </c>
      <c r="N888">
        <v>56</v>
      </c>
      <c r="O888" s="493">
        <v>45942.7797569444</v>
      </c>
      <c r="P888" s="493">
        <v>45942.7946527778</v>
      </c>
      <c r="Q888">
        <v>1</v>
      </c>
      <c r="R888">
        <v>0</v>
      </c>
      <c r="S888">
        <v>0</v>
      </c>
      <c r="T888">
        <v>6</v>
      </c>
      <c r="U888">
        <v>38</v>
      </c>
      <c r="V888">
        <v>29</v>
      </c>
      <c r="W888">
        <v>88</v>
      </c>
      <c r="X888">
        <v>31</v>
      </c>
      <c r="Y888">
        <v>30</v>
      </c>
      <c r="AB888">
        <v>88.515</v>
      </c>
      <c r="AD888" t="s">
        <v>778</v>
      </c>
      <c r="AE888">
        <v>1</v>
      </c>
      <c r="AF888" t="s">
        <v>779</v>
      </c>
    </row>
    <row r="889" spans="1:32">
      <c r="A889">
        <v>316888</v>
      </c>
      <c r="B889">
        <v>5170</v>
      </c>
      <c r="C889" t="s">
        <v>153</v>
      </c>
      <c r="D889">
        <v>1483</v>
      </c>
      <c r="E889">
        <v>4016603516</v>
      </c>
      <c r="F889" t="s">
        <v>718</v>
      </c>
      <c r="G889">
        <v>1</v>
      </c>
      <c r="H889" t="s">
        <v>491</v>
      </c>
      <c r="I889" t="s">
        <v>168</v>
      </c>
      <c r="J889">
        <v>30</v>
      </c>
      <c r="K889">
        <v>43</v>
      </c>
      <c r="L889">
        <v>540</v>
      </c>
      <c r="M889">
        <v>9</v>
      </c>
      <c r="N889">
        <v>261</v>
      </c>
      <c r="O889" s="493">
        <v>45944.0023611111</v>
      </c>
      <c r="P889" s="493">
        <v>45944.0256365741</v>
      </c>
      <c r="Q889">
        <v>1</v>
      </c>
      <c r="R889">
        <v>0</v>
      </c>
      <c r="S889">
        <v>0</v>
      </c>
      <c r="T889">
        <v>6</v>
      </c>
      <c r="U889">
        <v>39</v>
      </c>
      <c r="V889">
        <v>32</v>
      </c>
      <c r="W889">
        <v>46</v>
      </c>
      <c r="X889">
        <v>39</v>
      </c>
      <c r="Y889">
        <v>38</v>
      </c>
      <c r="AB889">
        <v>50.467</v>
      </c>
      <c r="AD889" t="s">
        <v>719</v>
      </c>
      <c r="AE889">
        <v>1</v>
      </c>
      <c r="AF889" t="s">
        <v>720</v>
      </c>
    </row>
    <row r="890" spans="1:32">
      <c r="A890">
        <v>316889</v>
      </c>
      <c r="B890">
        <v>5170</v>
      </c>
      <c r="C890" t="s">
        <v>153</v>
      </c>
      <c r="D890">
        <v>1483</v>
      </c>
      <c r="E890">
        <v>4016603516</v>
      </c>
      <c r="F890" t="s">
        <v>718</v>
      </c>
      <c r="G890">
        <v>1</v>
      </c>
      <c r="H890" t="s">
        <v>491</v>
      </c>
      <c r="I890" t="s">
        <v>171</v>
      </c>
      <c r="J890">
        <v>31</v>
      </c>
      <c r="K890">
        <v>43</v>
      </c>
      <c r="L890">
        <v>540</v>
      </c>
      <c r="M890">
        <v>9</v>
      </c>
      <c r="N890">
        <v>252</v>
      </c>
      <c r="O890" s="493">
        <v>45944.0033912037</v>
      </c>
      <c r="P890" s="493">
        <v>45944.0302199074</v>
      </c>
      <c r="Q890">
        <v>1</v>
      </c>
      <c r="R890">
        <v>0</v>
      </c>
      <c r="S890">
        <v>0</v>
      </c>
      <c r="T890">
        <v>6</v>
      </c>
      <c r="U890">
        <v>51</v>
      </c>
      <c r="V890">
        <v>45</v>
      </c>
      <c r="W890">
        <v>188</v>
      </c>
      <c r="X890">
        <v>48</v>
      </c>
      <c r="Y890">
        <v>48</v>
      </c>
      <c r="AB890">
        <v>46.665</v>
      </c>
      <c r="AD890" t="s">
        <v>719</v>
      </c>
      <c r="AE890">
        <v>1</v>
      </c>
      <c r="AF890" t="s">
        <v>720</v>
      </c>
    </row>
    <row r="891" spans="1:32">
      <c r="A891">
        <v>316890</v>
      </c>
      <c r="B891">
        <v>5170</v>
      </c>
      <c r="C891" t="s">
        <v>153</v>
      </c>
      <c r="D891">
        <v>1483</v>
      </c>
      <c r="E891">
        <v>4016603516</v>
      </c>
      <c r="F891" t="s">
        <v>718</v>
      </c>
      <c r="G891">
        <v>1</v>
      </c>
      <c r="H891" t="s">
        <v>491</v>
      </c>
      <c r="I891" t="s">
        <v>173</v>
      </c>
      <c r="J891">
        <v>32</v>
      </c>
      <c r="K891">
        <v>43</v>
      </c>
      <c r="L891">
        <v>540</v>
      </c>
      <c r="M891">
        <v>9</v>
      </c>
      <c r="N891">
        <v>45</v>
      </c>
      <c r="O891" s="493">
        <v>45944.0039699074</v>
      </c>
      <c r="P891" s="493">
        <v>45944.0313078704</v>
      </c>
      <c r="Q891">
        <v>1</v>
      </c>
      <c r="R891">
        <v>0</v>
      </c>
      <c r="S891">
        <v>0</v>
      </c>
      <c r="T891">
        <v>6</v>
      </c>
      <c r="U891">
        <v>31</v>
      </c>
      <c r="V891">
        <v>21</v>
      </c>
      <c r="W891">
        <v>334</v>
      </c>
      <c r="X891">
        <v>24</v>
      </c>
      <c r="Y891">
        <v>27</v>
      </c>
      <c r="AB891">
        <v>79.775</v>
      </c>
      <c r="AD891" t="s">
        <v>719</v>
      </c>
      <c r="AE891">
        <v>1</v>
      </c>
      <c r="AF891" t="s">
        <v>720</v>
      </c>
    </row>
    <row r="892" spans="1:32">
      <c r="A892">
        <v>316808</v>
      </c>
      <c r="B892">
        <v>5170</v>
      </c>
      <c r="C892" t="s">
        <v>153</v>
      </c>
      <c r="D892">
        <v>1483</v>
      </c>
      <c r="E892">
        <v>4016603516</v>
      </c>
      <c r="F892" t="s">
        <v>718</v>
      </c>
      <c r="G892">
        <v>1</v>
      </c>
      <c r="H892" t="s">
        <v>491</v>
      </c>
      <c r="I892" t="s">
        <v>168</v>
      </c>
      <c r="J892">
        <v>30</v>
      </c>
      <c r="K892">
        <v>17</v>
      </c>
      <c r="L892">
        <v>540</v>
      </c>
      <c r="M892">
        <v>9</v>
      </c>
      <c r="N892">
        <v>261</v>
      </c>
      <c r="O892" s="493">
        <v>45943.9686226852</v>
      </c>
      <c r="P892" s="493">
        <v>45943.9878819444</v>
      </c>
      <c r="Q892">
        <v>1</v>
      </c>
      <c r="R892">
        <v>0</v>
      </c>
      <c r="S892">
        <v>0</v>
      </c>
      <c r="T892">
        <v>6</v>
      </c>
      <c r="U892">
        <v>45</v>
      </c>
      <c r="V892">
        <v>33</v>
      </c>
      <c r="W892">
        <v>90</v>
      </c>
      <c r="X892">
        <v>39</v>
      </c>
      <c r="Y892">
        <v>38</v>
      </c>
      <c r="AB892">
        <v>50.467</v>
      </c>
      <c r="AD892" t="s">
        <v>719</v>
      </c>
      <c r="AE892">
        <v>1</v>
      </c>
      <c r="AF892" t="s">
        <v>720</v>
      </c>
    </row>
    <row r="893" spans="1:32">
      <c r="A893">
        <v>316809</v>
      </c>
      <c r="B893">
        <v>5170</v>
      </c>
      <c r="C893" t="s">
        <v>153</v>
      </c>
      <c r="D893">
        <v>1483</v>
      </c>
      <c r="E893">
        <v>4016603516</v>
      </c>
      <c r="F893" t="s">
        <v>718</v>
      </c>
      <c r="G893">
        <v>1</v>
      </c>
      <c r="H893" t="s">
        <v>491</v>
      </c>
      <c r="I893" t="s">
        <v>171</v>
      </c>
      <c r="J893">
        <v>31</v>
      </c>
      <c r="K893">
        <v>17</v>
      </c>
      <c r="L893">
        <v>540</v>
      </c>
      <c r="M893">
        <v>9</v>
      </c>
      <c r="N893">
        <v>252</v>
      </c>
      <c r="O893" s="493">
        <v>45943.9755208333</v>
      </c>
      <c r="P893" s="493">
        <v>45943.990625</v>
      </c>
      <c r="Q893">
        <v>1</v>
      </c>
      <c r="R893">
        <v>0</v>
      </c>
      <c r="S893">
        <v>0</v>
      </c>
      <c r="T893">
        <v>6</v>
      </c>
      <c r="U893">
        <v>49</v>
      </c>
      <c r="V893">
        <v>44</v>
      </c>
      <c r="W893">
        <v>68</v>
      </c>
      <c r="X893">
        <v>48</v>
      </c>
      <c r="Y893">
        <v>48</v>
      </c>
      <c r="AB893">
        <v>46.665</v>
      </c>
      <c r="AD893" t="s">
        <v>719</v>
      </c>
      <c r="AE893">
        <v>1</v>
      </c>
      <c r="AF893" t="s">
        <v>720</v>
      </c>
    </row>
    <row r="894" spans="1:32">
      <c r="A894">
        <v>316810</v>
      </c>
      <c r="B894">
        <v>5170</v>
      </c>
      <c r="C894" t="s">
        <v>153</v>
      </c>
      <c r="D894">
        <v>1483</v>
      </c>
      <c r="E894">
        <v>4016603516</v>
      </c>
      <c r="F894" t="s">
        <v>718</v>
      </c>
      <c r="G894">
        <v>1</v>
      </c>
      <c r="H894" t="s">
        <v>491</v>
      </c>
      <c r="I894" t="s">
        <v>173</v>
      </c>
      <c r="J894">
        <v>32</v>
      </c>
      <c r="K894">
        <v>17</v>
      </c>
      <c r="L894">
        <v>540</v>
      </c>
      <c r="M894">
        <v>9</v>
      </c>
      <c r="N894">
        <v>45</v>
      </c>
      <c r="O894" s="493">
        <v>45943.9766087963</v>
      </c>
      <c r="P894" s="493">
        <v>45943.9911342593</v>
      </c>
      <c r="Q894">
        <v>1</v>
      </c>
      <c r="R894">
        <v>0</v>
      </c>
      <c r="S894">
        <v>0</v>
      </c>
      <c r="T894">
        <v>6</v>
      </c>
      <c r="U894">
        <v>25</v>
      </c>
      <c r="V894">
        <v>22</v>
      </c>
      <c r="W894">
        <v>40</v>
      </c>
      <c r="X894">
        <v>24</v>
      </c>
      <c r="Y894">
        <v>27</v>
      </c>
      <c r="AB894">
        <v>79.775</v>
      </c>
      <c r="AD894" t="s">
        <v>719</v>
      </c>
      <c r="AE894">
        <v>1</v>
      </c>
      <c r="AF894" t="s">
        <v>720</v>
      </c>
    </row>
    <row r="895" spans="1:32">
      <c r="A895">
        <v>316892</v>
      </c>
      <c r="B895">
        <v>5170</v>
      </c>
      <c r="C895" t="s">
        <v>153</v>
      </c>
      <c r="D895">
        <v>1484</v>
      </c>
      <c r="E895">
        <v>4016603513</v>
      </c>
      <c r="F895" t="s">
        <v>774</v>
      </c>
      <c r="G895">
        <v>1</v>
      </c>
      <c r="H895" t="s">
        <v>494</v>
      </c>
      <c r="I895" t="s">
        <v>171</v>
      </c>
      <c r="J895">
        <v>31</v>
      </c>
      <c r="K895">
        <v>35</v>
      </c>
      <c r="L895">
        <v>140</v>
      </c>
      <c r="M895">
        <v>4</v>
      </c>
      <c r="N895">
        <v>588</v>
      </c>
      <c r="O895" s="493">
        <v>45944.1044907407</v>
      </c>
      <c r="P895" s="493">
        <v>45944.157337963</v>
      </c>
      <c r="Q895">
        <v>1</v>
      </c>
      <c r="R895">
        <v>0</v>
      </c>
      <c r="S895">
        <v>0</v>
      </c>
      <c r="T895">
        <v>6</v>
      </c>
      <c r="U895">
        <v>105</v>
      </c>
      <c r="V895">
        <v>88</v>
      </c>
      <c r="W895">
        <v>306</v>
      </c>
      <c r="X895">
        <v>91</v>
      </c>
      <c r="Y895">
        <v>101</v>
      </c>
      <c r="AB895">
        <v>129.531</v>
      </c>
      <c r="AD895" t="s">
        <v>775</v>
      </c>
      <c r="AE895">
        <v>1</v>
      </c>
      <c r="AF895" t="s">
        <v>776</v>
      </c>
    </row>
    <row r="896" spans="1:32">
      <c r="A896">
        <v>316893</v>
      </c>
      <c r="B896">
        <v>5170</v>
      </c>
      <c r="C896" t="s">
        <v>153</v>
      </c>
      <c r="D896">
        <v>1484</v>
      </c>
      <c r="E896">
        <v>4016603513</v>
      </c>
      <c r="F896" t="s">
        <v>774</v>
      </c>
      <c r="G896">
        <v>1</v>
      </c>
      <c r="H896" t="s">
        <v>494</v>
      </c>
      <c r="I896" t="s">
        <v>173</v>
      </c>
      <c r="J896">
        <v>32</v>
      </c>
      <c r="K896">
        <v>35</v>
      </c>
      <c r="L896">
        <v>140</v>
      </c>
      <c r="M896">
        <v>4</v>
      </c>
      <c r="N896">
        <v>44</v>
      </c>
      <c r="O896" s="493">
        <v>45944.1063194444</v>
      </c>
      <c r="P896" s="493">
        <v>45944.1593981481</v>
      </c>
      <c r="Q896">
        <v>1</v>
      </c>
      <c r="R896">
        <v>0</v>
      </c>
      <c r="S896">
        <v>0</v>
      </c>
      <c r="T896">
        <v>6</v>
      </c>
      <c r="U896">
        <v>46</v>
      </c>
      <c r="V896">
        <v>19</v>
      </c>
      <c r="W896">
        <v>330</v>
      </c>
      <c r="X896">
        <v>22</v>
      </c>
      <c r="Y896">
        <v>25</v>
      </c>
      <c r="AB896">
        <v>81.569</v>
      </c>
      <c r="AD896" t="s">
        <v>775</v>
      </c>
      <c r="AE896">
        <v>1</v>
      </c>
      <c r="AF896" t="s">
        <v>776</v>
      </c>
    </row>
    <row r="897" spans="1:32">
      <c r="A897">
        <v>316894</v>
      </c>
      <c r="B897">
        <v>5170</v>
      </c>
      <c r="C897" t="s">
        <v>153</v>
      </c>
      <c r="D897">
        <v>1484</v>
      </c>
      <c r="E897">
        <v>4016603514</v>
      </c>
      <c r="F897" t="s">
        <v>777</v>
      </c>
      <c r="G897">
        <v>1</v>
      </c>
      <c r="H897" t="s">
        <v>494</v>
      </c>
      <c r="I897" t="s">
        <v>168</v>
      </c>
      <c r="J897">
        <v>30</v>
      </c>
      <c r="K897">
        <v>34</v>
      </c>
      <c r="L897">
        <v>136</v>
      </c>
      <c r="M897">
        <v>4</v>
      </c>
      <c r="N897">
        <v>1120</v>
      </c>
      <c r="O897" s="493">
        <v>45944.0365972222</v>
      </c>
      <c r="P897" s="493">
        <v>45944.0947800926</v>
      </c>
      <c r="Q897">
        <v>1</v>
      </c>
      <c r="R897">
        <v>0</v>
      </c>
      <c r="S897">
        <v>0</v>
      </c>
      <c r="T897">
        <v>6</v>
      </c>
      <c r="U897">
        <v>125</v>
      </c>
      <c r="V897">
        <v>119</v>
      </c>
      <c r="W897">
        <v>174</v>
      </c>
      <c r="X897">
        <v>123</v>
      </c>
      <c r="Y897">
        <v>148</v>
      </c>
      <c r="AB897">
        <v>159.342</v>
      </c>
      <c r="AD897" t="s">
        <v>778</v>
      </c>
      <c r="AE897">
        <v>1</v>
      </c>
      <c r="AF897" t="s">
        <v>779</v>
      </c>
    </row>
    <row r="898" spans="1:32">
      <c r="A898">
        <v>316895</v>
      </c>
      <c r="B898">
        <v>5170</v>
      </c>
      <c r="C898" t="s">
        <v>153</v>
      </c>
      <c r="D898">
        <v>1484</v>
      </c>
      <c r="E898">
        <v>4016603514</v>
      </c>
      <c r="F898" t="s">
        <v>777</v>
      </c>
      <c r="G898">
        <v>1</v>
      </c>
      <c r="H898" t="s">
        <v>494</v>
      </c>
      <c r="I898" t="s">
        <v>171</v>
      </c>
      <c r="J898">
        <v>31</v>
      </c>
      <c r="K898">
        <v>34</v>
      </c>
      <c r="L898">
        <v>136</v>
      </c>
      <c r="M898">
        <v>4</v>
      </c>
      <c r="N898">
        <v>548</v>
      </c>
      <c r="O898" s="493">
        <v>45944.0465740741</v>
      </c>
      <c r="P898" s="493">
        <v>45944.0959259259</v>
      </c>
      <c r="Q898">
        <v>1</v>
      </c>
      <c r="R898">
        <v>0</v>
      </c>
      <c r="S898">
        <v>0</v>
      </c>
      <c r="T898">
        <v>6</v>
      </c>
      <c r="U898">
        <v>95</v>
      </c>
      <c r="V898">
        <v>80</v>
      </c>
      <c r="W898">
        <v>213</v>
      </c>
      <c r="X898">
        <v>83</v>
      </c>
      <c r="Y898">
        <v>105</v>
      </c>
      <c r="AB898">
        <v>106.991</v>
      </c>
      <c r="AD898" t="s">
        <v>778</v>
      </c>
      <c r="AE898">
        <v>1</v>
      </c>
      <c r="AF898" t="s">
        <v>779</v>
      </c>
    </row>
    <row r="899" spans="1:32">
      <c r="A899">
        <v>316896</v>
      </c>
      <c r="B899">
        <v>5170</v>
      </c>
      <c r="C899" t="s">
        <v>153</v>
      </c>
      <c r="D899">
        <v>1484</v>
      </c>
      <c r="E899">
        <v>4016603514</v>
      </c>
      <c r="F899" t="s">
        <v>777</v>
      </c>
      <c r="G899">
        <v>1</v>
      </c>
      <c r="H899" t="s">
        <v>494</v>
      </c>
      <c r="I899" t="s">
        <v>173</v>
      </c>
      <c r="J899">
        <v>32</v>
      </c>
      <c r="K899">
        <v>34</v>
      </c>
      <c r="L899">
        <v>136</v>
      </c>
      <c r="M899">
        <v>4</v>
      </c>
      <c r="N899">
        <v>44</v>
      </c>
      <c r="O899" s="493">
        <v>45944.0506481481</v>
      </c>
      <c r="P899" s="493">
        <v>45944.0964467593</v>
      </c>
      <c r="Q899">
        <v>1</v>
      </c>
      <c r="R899">
        <v>0</v>
      </c>
      <c r="S899">
        <v>0</v>
      </c>
      <c r="T899">
        <v>6</v>
      </c>
      <c r="U899">
        <v>33</v>
      </c>
      <c r="V899">
        <v>26</v>
      </c>
      <c r="W899">
        <v>216</v>
      </c>
      <c r="X899">
        <v>26</v>
      </c>
      <c r="Y899">
        <v>29</v>
      </c>
      <c r="AB899">
        <v>75.71</v>
      </c>
      <c r="AD899" t="s">
        <v>778</v>
      </c>
      <c r="AE899">
        <v>1</v>
      </c>
      <c r="AF899" t="s">
        <v>779</v>
      </c>
    </row>
    <row r="900" spans="1:32">
      <c r="A900">
        <v>316891</v>
      </c>
      <c r="B900">
        <v>5170</v>
      </c>
      <c r="C900" t="s">
        <v>153</v>
      </c>
      <c r="D900">
        <v>1484</v>
      </c>
      <c r="E900">
        <v>4016603513</v>
      </c>
      <c r="F900" t="s">
        <v>774</v>
      </c>
      <c r="G900">
        <v>1</v>
      </c>
      <c r="H900" t="s">
        <v>494</v>
      </c>
      <c r="I900" t="s">
        <v>168</v>
      </c>
      <c r="J900">
        <v>30</v>
      </c>
      <c r="K900">
        <v>35</v>
      </c>
      <c r="L900">
        <v>140</v>
      </c>
      <c r="M900">
        <v>4</v>
      </c>
      <c r="N900">
        <v>1220</v>
      </c>
      <c r="O900" s="493">
        <v>45944.1019212963</v>
      </c>
      <c r="P900" s="493">
        <v>45944.1561689815</v>
      </c>
      <c r="Q900">
        <v>1</v>
      </c>
      <c r="R900">
        <v>0</v>
      </c>
      <c r="S900">
        <v>0</v>
      </c>
      <c r="T900">
        <v>6</v>
      </c>
      <c r="U900">
        <v>133</v>
      </c>
      <c r="V900">
        <v>128</v>
      </c>
      <c r="W900">
        <v>171</v>
      </c>
      <c r="X900">
        <v>131</v>
      </c>
      <c r="Y900">
        <v>153</v>
      </c>
      <c r="AB900">
        <v>177.313</v>
      </c>
      <c r="AD900" t="s">
        <v>775</v>
      </c>
      <c r="AE900">
        <v>1</v>
      </c>
      <c r="AF900" t="s">
        <v>776</v>
      </c>
    </row>
    <row r="901" spans="1:32">
      <c r="A901">
        <v>316897</v>
      </c>
      <c r="B901">
        <v>5170</v>
      </c>
      <c r="C901" t="s">
        <v>153</v>
      </c>
      <c r="D901">
        <v>1485</v>
      </c>
      <c r="E901">
        <v>4016603516</v>
      </c>
      <c r="F901" t="s">
        <v>718</v>
      </c>
      <c r="G901">
        <v>1</v>
      </c>
      <c r="H901" t="s">
        <v>494</v>
      </c>
      <c r="I901" t="s">
        <v>168</v>
      </c>
      <c r="J901">
        <v>30</v>
      </c>
      <c r="K901">
        <v>60</v>
      </c>
      <c r="L901">
        <v>540</v>
      </c>
      <c r="M901">
        <v>9</v>
      </c>
      <c r="N901">
        <v>774</v>
      </c>
      <c r="O901" s="493">
        <v>45944.1646064815</v>
      </c>
      <c r="P901" s="493">
        <v>45944.2628819444</v>
      </c>
      <c r="Q901">
        <v>1</v>
      </c>
      <c r="R901">
        <v>0</v>
      </c>
      <c r="S901">
        <v>0</v>
      </c>
      <c r="T901">
        <v>6</v>
      </c>
      <c r="U901">
        <v>96</v>
      </c>
      <c r="V901">
        <v>89</v>
      </c>
      <c r="W901">
        <v>210</v>
      </c>
      <c r="X901">
        <v>93</v>
      </c>
      <c r="Y901">
        <v>137</v>
      </c>
      <c r="AB901">
        <v>162.562</v>
      </c>
      <c r="AD901" t="s">
        <v>719</v>
      </c>
      <c r="AE901">
        <v>1</v>
      </c>
      <c r="AF901" t="s">
        <v>720</v>
      </c>
    </row>
    <row r="902" spans="1:32">
      <c r="A902">
        <v>316898</v>
      </c>
      <c r="B902">
        <v>5170</v>
      </c>
      <c r="C902" t="s">
        <v>153</v>
      </c>
      <c r="D902">
        <v>1485</v>
      </c>
      <c r="E902">
        <v>4016603516</v>
      </c>
      <c r="F902" t="s">
        <v>718</v>
      </c>
      <c r="G902">
        <v>1</v>
      </c>
      <c r="H902" t="s">
        <v>494</v>
      </c>
      <c r="I902" t="s">
        <v>171</v>
      </c>
      <c r="J902">
        <v>31</v>
      </c>
      <c r="K902">
        <v>60</v>
      </c>
      <c r="L902">
        <v>540</v>
      </c>
      <c r="M902">
        <v>9</v>
      </c>
      <c r="N902">
        <v>747</v>
      </c>
      <c r="O902" s="493">
        <v>45944.1741087963</v>
      </c>
      <c r="P902" s="493">
        <v>45944.2765972222</v>
      </c>
      <c r="Q902">
        <v>1</v>
      </c>
      <c r="R902">
        <v>0</v>
      </c>
      <c r="S902">
        <v>0</v>
      </c>
      <c r="T902">
        <v>6</v>
      </c>
      <c r="U902">
        <v>143</v>
      </c>
      <c r="V902">
        <v>129</v>
      </c>
      <c r="W902">
        <v>399</v>
      </c>
      <c r="X902">
        <v>132</v>
      </c>
      <c r="Y902">
        <v>131</v>
      </c>
      <c r="AB902">
        <v>131.152</v>
      </c>
      <c r="AD902" t="s">
        <v>719</v>
      </c>
      <c r="AE902">
        <v>1</v>
      </c>
      <c r="AF902" t="s">
        <v>720</v>
      </c>
    </row>
    <row r="903" spans="1:32">
      <c r="A903">
        <v>316899</v>
      </c>
      <c r="B903">
        <v>5170</v>
      </c>
      <c r="C903" t="s">
        <v>153</v>
      </c>
      <c r="D903">
        <v>1485</v>
      </c>
      <c r="E903">
        <v>4016603516</v>
      </c>
      <c r="F903" t="s">
        <v>718</v>
      </c>
      <c r="G903">
        <v>1</v>
      </c>
      <c r="H903" t="s">
        <v>494</v>
      </c>
      <c r="I903" t="s">
        <v>173</v>
      </c>
      <c r="J903">
        <v>32</v>
      </c>
      <c r="K903">
        <v>60</v>
      </c>
      <c r="L903">
        <v>540</v>
      </c>
      <c r="M903">
        <v>9</v>
      </c>
      <c r="N903">
        <v>54</v>
      </c>
      <c r="O903" s="493">
        <v>45944.1756134259</v>
      </c>
      <c r="P903" s="493">
        <v>45944.2772916667</v>
      </c>
      <c r="Q903">
        <v>1</v>
      </c>
      <c r="R903">
        <v>0</v>
      </c>
      <c r="S903">
        <v>0</v>
      </c>
      <c r="T903">
        <v>6</v>
      </c>
      <c r="U903">
        <v>44</v>
      </c>
      <c r="V903">
        <v>39</v>
      </c>
      <c r="W903">
        <v>180</v>
      </c>
      <c r="X903">
        <v>40</v>
      </c>
      <c r="Y903">
        <v>41</v>
      </c>
      <c r="AB903">
        <v>78.209</v>
      </c>
      <c r="AD903" t="s">
        <v>719</v>
      </c>
      <c r="AE903">
        <v>1</v>
      </c>
      <c r="AF903" t="s">
        <v>720</v>
      </c>
    </row>
    <row r="904" spans="1:32">
      <c r="A904">
        <v>316900</v>
      </c>
      <c r="B904">
        <v>5170</v>
      </c>
      <c r="C904" t="s">
        <v>153</v>
      </c>
      <c r="D904">
        <v>1486</v>
      </c>
      <c r="E904">
        <v>4016610372</v>
      </c>
      <c r="F904" t="s">
        <v>780</v>
      </c>
      <c r="G904">
        <v>1</v>
      </c>
      <c r="H904" t="s">
        <v>491</v>
      </c>
      <c r="I904" t="s">
        <v>168</v>
      </c>
      <c r="J904">
        <v>30</v>
      </c>
      <c r="K904">
        <v>35</v>
      </c>
      <c r="L904">
        <v>280</v>
      </c>
      <c r="M904">
        <v>8</v>
      </c>
      <c r="N904">
        <v>64</v>
      </c>
      <c r="O904" s="493">
        <v>45944.2761111111</v>
      </c>
      <c r="P904" s="493">
        <v>45944.2907986111</v>
      </c>
      <c r="Q904">
        <v>1</v>
      </c>
      <c r="R904">
        <v>0</v>
      </c>
      <c r="S904">
        <v>0</v>
      </c>
      <c r="T904">
        <v>6</v>
      </c>
      <c r="U904">
        <v>13</v>
      </c>
      <c r="V904">
        <v>10</v>
      </c>
      <c r="W904">
        <v>23</v>
      </c>
      <c r="X904">
        <v>13</v>
      </c>
      <c r="Y904">
        <v>21</v>
      </c>
      <c r="AB904">
        <v>19.236</v>
      </c>
      <c r="AD904" t="s">
        <v>781</v>
      </c>
      <c r="AE904">
        <v>1</v>
      </c>
      <c r="AF904" t="s">
        <v>782</v>
      </c>
    </row>
    <row r="905" spans="1:32">
      <c r="A905">
        <v>316901</v>
      </c>
      <c r="B905">
        <v>5170</v>
      </c>
      <c r="C905" t="s">
        <v>153</v>
      </c>
      <c r="D905">
        <v>1486</v>
      </c>
      <c r="E905">
        <v>4016610375</v>
      </c>
      <c r="F905" t="s">
        <v>783</v>
      </c>
      <c r="G905">
        <v>1</v>
      </c>
      <c r="H905" t="s">
        <v>491</v>
      </c>
      <c r="I905" t="s">
        <v>168</v>
      </c>
      <c r="J905">
        <v>30</v>
      </c>
      <c r="K905">
        <v>4</v>
      </c>
      <c r="L905">
        <v>32</v>
      </c>
      <c r="M905">
        <v>8</v>
      </c>
      <c r="N905">
        <v>64</v>
      </c>
      <c r="O905" s="493">
        <v>45944.2676273148</v>
      </c>
      <c r="P905" s="493">
        <v>45944.2706597222</v>
      </c>
      <c r="Q905">
        <v>1</v>
      </c>
      <c r="R905">
        <v>0</v>
      </c>
      <c r="S905">
        <v>0</v>
      </c>
      <c r="T905">
        <v>6</v>
      </c>
      <c r="U905">
        <v>17</v>
      </c>
      <c r="V905">
        <v>12</v>
      </c>
      <c r="W905">
        <v>27</v>
      </c>
      <c r="X905">
        <v>14.5</v>
      </c>
      <c r="Y905">
        <v>19</v>
      </c>
      <c r="AB905">
        <v>19.331</v>
      </c>
      <c r="AD905" t="s">
        <v>784</v>
      </c>
      <c r="AE905">
        <v>1</v>
      </c>
      <c r="AF905" t="s">
        <v>782</v>
      </c>
    </row>
    <row r="906" spans="1:32">
      <c r="A906">
        <v>316902</v>
      </c>
      <c r="B906">
        <v>5170</v>
      </c>
      <c r="C906" t="s">
        <v>153</v>
      </c>
      <c r="D906">
        <v>1487</v>
      </c>
      <c r="E906">
        <v>4016610373</v>
      </c>
      <c r="F906" t="s">
        <v>785</v>
      </c>
      <c r="G906">
        <v>1</v>
      </c>
      <c r="H906" t="s">
        <v>491</v>
      </c>
      <c r="I906" t="s">
        <v>168</v>
      </c>
      <c r="J906">
        <v>30</v>
      </c>
      <c r="K906">
        <v>38</v>
      </c>
      <c r="L906">
        <v>304</v>
      </c>
      <c r="M906">
        <v>8</v>
      </c>
      <c r="N906">
        <v>344</v>
      </c>
      <c r="O906" s="493">
        <v>45944.8078472222</v>
      </c>
      <c r="P906" s="493">
        <v>45944.8515856481</v>
      </c>
      <c r="Q906">
        <v>1</v>
      </c>
      <c r="R906">
        <v>0</v>
      </c>
      <c r="S906">
        <v>0</v>
      </c>
      <c r="T906">
        <v>6</v>
      </c>
      <c r="U906">
        <v>59</v>
      </c>
      <c r="V906">
        <v>54</v>
      </c>
      <c r="W906">
        <v>82</v>
      </c>
      <c r="X906">
        <v>59</v>
      </c>
      <c r="Y906">
        <v>60</v>
      </c>
      <c r="AB906">
        <v>62.582</v>
      </c>
      <c r="AD906" t="s">
        <v>786</v>
      </c>
      <c r="AE906">
        <v>1</v>
      </c>
      <c r="AF906" t="s">
        <v>787</v>
      </c>
    </row>
    <row r="907" spans="1:32">
      <c r="A907">
        <v>316903</v>
      </c>
      <c r="B907">
        <v>5170</v>
      </c>
      <c r="C907" t="s">
        <v>153</v>
      </c>
      <c r="D907">
        <v>1487</v>
      </c>
      <c r="E907">
        <v>4016610373</v>
      </c>
      <c r="F907" t="s">
        <v>785</v>
      </c>
      <c r="G907">
        <v>1</v>
      </c>
      <c r="H907" t="s">
        <v>491</v>
      </c>
      <c r="I907" t="s">
        <v>171</v>
      </c>
      <c r="J907">
        <v>31</v>
      </c>
      <c r="K907">
        <v>38</v>
      </c>
      <c r="L907">
        <v>304</v>
      </c>
      <c r="M907">
        <v>8</v>
      </c>
      <c r="N907">
        <v>328</v>
      </c>
      <c r="O907" s="493">
        <v>45944.8091550926</v>
      </c>
      <c r="P907" s="493">
        <v>45944.8545486111</v>
      </c>
      <c r="Q907">
        <v>1</v>
      </c>
      <c r="R907">
        <v>0</v>
      </c>
      <c r="S907">
        <v>0</v>
      </c>
      <c r="T907">
        <v>6</v>
      </c>
      <c r="U907">
        <v>67</v>
      </c>
      <c r="V907">
        <v>47</v>
      </c>
      <c r="W907">
        <v>289</v>
      </c>
      <c r="X907">
        <v>51</v>
      </c>
      <c r="Y907">
        <v>49</v>
      </c>
      <c r="AB907">
        <v>52.046</v>
      </c>
      <c r="AD907" t="s">
        <v>786</v>
      </c>
      <c r="AE907">
        <v>1</v>
      </c>
      <c r="AF907" t="s">
        <v>787</v>
      </c>
    </row>
    <row r="908" spans="1:32">
      <c r="A908">
        <v>316904</v>
      </c>
      <c r="B908">
        <v>5170</v>
      </c>
      <c r="C908" t="s">
        <v>153</v>
      </c>
      <c r="D908">
        <v>1487</v>
      </c>
      <c r="E908">
        <v>4016610373</v>
      </c>
      <c r="F908" t="s">
        <v>785</v>
      </c>
      <c r="G908">
        <v>1</v>
      </c>
      <c r="H908" t="s">
        <v>491</v>
      </c>
      <c r="I908" t="s">
        <v>173</v>
      </c>
      <c r="J908">
        <v>32</v>
      </c>
      <c r="K908">
        <v>38</v>
      </c>
      <c r="L908">
        <v>304</v>
      </c>
      <c r="M908">
        <v>8</v>
      </c>
      <c r="N908">
        <v>24</v>
      </c>
      <c r="O908" s="493">
        <v>45944.81125</v>
      </c>
      <c r="P908" s="493">
        <v>45944.8549074074</v>
      </c>
      <c r="Q908">
        <v>1</v>
      </c>
      <c r="R908">
        <v>0</v>
      </c>
      <c r="S908">
        <v>0</v>
      </c>
      <c r="T908">
        <v>6</v>
      </c>
      <c r="U908">
        <v>38</v>
      </c>
      <c r="V908">
        <v>11</v>
      </c>
      <c r="W908">
        <v>829</v>
      </c>
      <c r="X908">
        <v>12</v>
      </c>
      <c r="Y908">
        <v>13</v>
      </c>
      <c r="AB908">
        <v>36.013</v>
      </c>
      <c r="AD908" t="s">
        <v>786</v>
      </c>
      <c r="AE908">
        <v>1</v>
      </c>
      <c r="AF908" t="s">
        <v>787</v>
      </c>
    </row>
    <row r="909" spans="1:32">
      <c r="A909">
        <v>316905</v>
      </c>
      <c r="B909">
        <v>5170</v>
      </c>
      <c r="C909" t="s">
        <v>153</v>
      </c>
      <c r="D909">
        <v>1488</v>
      </c>
      <c r="E909">
        <v>4016606055</v>
      </c>
      <c r="F909" t="s">
        <v>788</v>
      </c>
      <c r="G909">
        <v>1</v>
      </c>
      <c r="H909" t="s">
        <v>491</v>
      </c>
      <c r="I909" t="s">
        <v>168</v>
      </c>
      <c r="J909">
        <v>30</v>
      </c>
      <c r="K909">
        <v>36</v>
      </c>
      <c r="L909">
        <v>280</v>
      </c>
      <c r="M909">
        <v>8</v>
      </c>
      <c r="N909">
        <v>208</v>
      </c>
      <c r="O909" s="493">
        <v>45944.8561921296</v>
      </c>
      <c r="P909" s="493">
        <v>45944.8886921296</v>
      </c>
      <c r="Q909">
        <v>1</v>
      </c>
      <c r="R909">
        <v>0</v>
      </c>
      <c r="S909">
        <v>2</v>
      </c>
      <c r="T909">
        <v>6</v>
      </c>
      <c r="U909">
        <v>34</v>
      </c>
      <c r="V909">
        <v>26</v>
      </c>
      <c r="W909">
        <v>111</v>
      </c>
      <c r="X909">
        <v>29</v>
      </c>
      <c r="Z909">
        <v>29</v>
      </c>
      <c r="AB909">
        <v>37.458</v>
      </c>
      <c r="AD909" t="s">
        <v>789</v>
      </c>
      <c r="AE909">
        <v>1</v>
      </c>
      <c r="AF909" t="s">
        <v>790</v>
      </c>
    </row>
    <row r="910" spans="1:32">
      <c r="A910">
        <v>316906</v>
      </c>
      <c r="B910">
        <v>5170</v>
      </c>
      <c r="C910" t="s">
        <v>153</v>
      </c>
      <c r="D910">
        <v>1488</v>
      </c>
      <c r="E910">
        <v>4016606055</v>
      </c>
      <c r="F910" t="s">
        <v>788</v>
      </c>
      <c r="G910">
        <v>1</v>
      </c>
      <c r="H910" t="s">
        <v>491</v>
      </c>
      <c r="I910" t="s">
        <v>171</v>
      </c>
      <c r="J910">
        <v>31</v>
      </c>
      <c r="K910">
        <v>35</v>
      </c>
      <c r="L910">
        <v>280</v>
      </c>
      <c r="M910">
        <v>8</v>
      </c>
      <c r="N910">
        <v>200</v>
      </c>
      <c r="O910" s="493">
        <v>45944.860775463</v>
      </c>
      <c r="P910" s="493">
        <v>45944.8893634259</v>
      </c>
      <c r="Q910">
        <v>1</v>
      </c>
      <c r="R910">
        <v>0</v>
      </c>
      <c r="S910">
        <v>2</v>
      </c>
      <c r="T910">
        <v>6</v>
      </c>
      <c r="U910">
        <v>37</v>
      </c>
      <c r="V910">
        <v>34</v>
      </c>
      <c r="W910">
        <v>42</v>
      </c>
      <c r="X910">
        <v>37</v>
      </c>
      <c r="Z910">
        <v>37</v>
      </c>
      <c r="AB910">
        <v>39.92</v>
      </c>
      <c r="AD910" t="s">
        <v>789</v>
      </c>
      <c r="AE910">
        <v>1</v>
      </c>
      <c r="AF910" t="s">
        <v>790</v>
      </c>
    </row>
    <row r="911" spans="1:32">
      <c r="A911">
        <v>316907</v>
      </c>
      <c r="B911">
        <v>5170</v>
      </c>
      <c r="C911" t="s">
        <v>153</v>
      </c>
      <c r="D911">
        <v>1488</v>
      </c>
      <c r="E911">
        <v>4016606055</v>
      </c>
      <c r="F911" t="s">
        <v>788</v>
      </c>
      <c r="G911">
        <v>1</v>
      </c>
      <c r="H911" t="s">
        <v>491</v>
      </c>
      <c r="I911" t="s">
        <v>173</v>
      </c>
      <c r="J911">
        <v>32</v>
      </c>
      <c r="K911">
        <v>35</v>
      </c>
      <c r="L911">
        <v>280</v>
      </c>
      <c r="M911">
        <v>8</v>
      </c>
      <c r="N911">
        <v>24</v>
      </c>
      <c r="O911" s="493">
        <v>45944.8622569444</v>
      </c>
      <c r="P911" s="493">
        <v>45944.8897106481</v>
      </c>
      <c r="Q911">
        <v>1</v>
      </c>
      <c r="R911">
        <v>0</v>
      </c>
      <c r="S911">
        <v>2</v>
      </c>
      <c r="T911">
        <v>6</v>
      </c>
      <c r="U911">
        <v>11</v>
      </c>
      <c r="V911">
        <v>10</v>
      </c>
      <c r="W911">
        <v>18</v>
      </c>
      <c r="X911">
        <v>10</v>
      </c>
      <c r="Z911">
        <v>10.6</v>
      </c>
      <c r="AB911">
        <v>37.753</v>
      </c>
      <c r="AD911" t="s">
        <v>789</v>
      </c>
      <c r="AE911">
        <v>1</v>
      </c>
      <c r="AF911" t="s">
        <v>790</v>
      </c>
    </row>
    <row r="912" spans="1:32">
      <c r="A912">
        <v>316912</v>
      </c>
      <c r="B912">
        <v>5170</v>
      </c>
      <c r="C912" t="s">
        <v>153</v>
      </c>
      <c r="D912">
        <v>1489</v>
      </c>
      <c r="E912">
        <v>4016610375</v>
      </c>
      <c r="F912" t="s">
        <v>783</v>
      </c>
      <c r="G912">
        <v>1</v>
      </c>
      <c r="H912" t="s">
        <v>494</v>
      </c>
      <c r="I912" t="s">
        <v>171</v>
      </c>
      <c r="J912">
        <v>31</v>
      </c>
      <c r="K912">
        <v>4</v>
      </c>
      <c r="L912">
        <v>32</v>
      </c>
      <c r="M912">
        <v>8</v>
      </c>
      <c r="N912">
        <v>280</v>
      </c>
      <c r="O912" s="493">
        <v>45944.8983680556</v>
      </c>
      <c r="P912" s="493">
        <v>45944.9019907407</v>
      </c>
      <c r="Q912">
        <v>1</v>
      </c>
      <c r="R912">
        <v>0</v>
      </c>
      <c r="S912">
        <v>0</v>
      </c>
      <c r="T912">
        <v>6</v>
      </c>
      <c r="U912">
        <v>68</v>
      </c>
      <c r="V912">
        <v>53</v>
      </c>
      <c r="W912">
        <v>109</v>
      </c>
      <c r="X912">
        <v>54</v>
      </c>
      <c r="Y912">
        <v>46</v>
      </c>
      <c r="AB912">
        <v>50.185</v>
      </c>
      <c r="AD912" t="s">
        <v>784</v>
      </c>
      <c r="AE912">
        <v>1</v>
      </c>
      <c r="AF912" t="s">
        <v>782</v>
      </c>
    </row>
    <row r="913" spans="1:32">
      <c r="A913">
        <v>316913</v>
      </c>
      <c r="B913">
        <v>5170</v>
      </c>
      <c r="C913" t="s">
        <v>153</v>
      </c>
      <c r="D913">
        <v>1489</v>
      </c>
      <c r="E913">
        <v>4016610375</v>
      </c>
      <c r="F913" t="s">
        <v>783</v>
      </c>
      <c r="G913">
        <v>1</v>
      </c>
      <c r="H913" t="s">
        <v>494</v>
      </c>
      <c r="I913" t="s">
        <v>173</v>
      </c>
      <c r="J913">
        <v>32</v>
      </c>
      <c r="K913">
        <v>4</v>
      </c>
      <c r="L913">
        <v>32</v>
      </c>
      <c r="M913">
        <v>8</v>
      </c>
      <c r="N913">
        <v>32</v>
      </c>
      <c r="O913" s="493">
        <v>45944.9004398148</v>
      </c>
      <c r="P913" s="493">
        <v>45944.9025578704</v>
      </c>
      <c r="Q913">
        <v>1</v>
      </c>
      <c r="R913">
        <v>0</v>
      </c>
      <c r="S913">
        <v>0</v>
      </c>
      <c r="T913">
        <v>6</v>
      </c>
      <c r="U913">
        <v>29</v>
      </c>
      <c r="V913">
        <v>27</v>
      </c>
      <c r="W913">
        <v>33</v>
      </c>
      <c r="X913">
        <v>28.5</v>
      </c>
      <c r="Y913">
        <v>29</v>
      </c>
      <c r="AB913">
        <v>63.02</v>
      </c>
      <c r="AD913" t="s">
        <v>784</v>
      </c>
      <c r="AE913">
        <v>1</v>
      </c>
      <c r="AF913" t="s">
        <v>782</v>
      </c>
    </row>
    <row r="914" spans="1:32">
      <c r="A914">
        <v>316909</v>
      </c>
      <c r="B914">
        <v>5170</v>
      </c>
      <c r="C914" t="s">
        <v>153</v>
      </c>
      <c r="D914">
        <v>1489</v>
      </c>
      <c r="E914">
        <v>4016610372</v>
      </c>
      <c r="F914" t="s">
        <v>780</v>
      </c>
      <c r="G914">
        <v>1</v>
      </c>
      <c r="H914" t="s">
        <v>494</v>
      </c>
      <c r="I914" t="s">
        <v>171</v>
      </c>
      <c r="J914">
        <v>31</v>
      </c>
      <c r="K914">
        <v>35</v>
      </c>
      <c r="L914">
        <v>280</v>
      </c>
      <c r="M914">
        <v>8</v>
      </c>
      <c r="N914">
        <v>280</v>
      </c>
      <c r="O914" s="493">
        <v>45944.9055902778</v>
      </c>
      <c r="P914" s="493">
        <v>45944.9326041667</v>
      </c>
      <c r="Q914">
        <v>1</v>
      </c>
      <c r="R914">
        <v>0</v>
      </c>
      <c r="S914">
        <v>0</v>
      </c>
      <c r="T914">
        <v>6</v>
      </c>
      <c r="U914">
        <v>61</v>
      </c>
      <c r="V914">
        <v>53</v>
      </c>
      <c r="W914">
        <v>140</v>
      </c>
      <c r="X914">
        <v>57</v>
      </c>
      <c r="Y914">
        <v>53</v>
      </c>
      <c r="AB914">
        <v>50.185</v>
      </c>
      <c r="AD914" t="s">
        <v>781</v>
      </c>
      <c r="AE914">
        <v>1</v>
      </c>
      <c r="AF914" t="s">
        <v>782</v>
      </c>
    </row>
    <row r="915" spans="1:32">
      <c r="A915">
        <v>316908</v>
      </c>
      <c r="B915">
        <v>5170</v>
      </c>
      <c r="C915" t="s">
        <v>153</v>
      </c>
      <c r="D915">
        <v>1489</v>
      </c>
      <c r="E915">
        <v>4016610372</v>
      </c>
      <c r="F915" t="s">
        <v>780</v>
      </c>
      <c r="G915">
        <v>1</v>
      </c>
      <c r="H915" t="s">
        <v>494</v>
      </c>
      <c r="I915" t="s">
        <v>168</v>
      </c>
      <c r="J915">
        <v>30</v>
      </c>
      <c r="K915">
        <v>35</v>
      </c>
      <c r="L915">
        <v>280</v>
      </c>
      <c r="M915">
        <v>8</v>
      </c>
      <c r="N915">
        <v>344</v>
      </c>
      <c r="O915" s="493">
        <v>45944.9024652778</v>
      </c>
      <c r="P915" s="493">
        <v>45944.929525463</v>
      </c>
      <c r="Q915">
        <v>1</v>
      </c>
      <c r="R915">
        <v>0</v>
      </c>
      <c r="S915">
        <v>0</v>
      </c>
      <c r="T915">
        <v>6</v>
      </c>
      <c r="U915">
        <v>39</v>
      </c>
      <c r="V915">
        <v>32</v>
      </c>
      <c r="W915">
        <v>88</v>
      </c>
      <c r="X915">
        <v>35</v>
      </c>
      <c r="Y915">
        <v>65</v>
      </c>
      <c r="AB915">
        <v>67.828</v>
      </c>
      <c r="AD915" t="s">
        <v>781</v>
      </c>
      <c r="AE915">
        <v>1</v>
      </c>
      <c r="AF915" t="s">
        <v>782</v>
      </c>
    </row>
    <row r="916" spans="1:32">
      <c r="A916">
        <v>316910</v>
      </c>
      <c r="B916">
        <v>5170</v>
      </c>
      <c r="C916" t="s">
        <v>153</v>
      </c>
      <c r="D916">
        <v>1489</v>
      </c>
      <c r="E916">
        <v>4016610372</v>
      </c>
      <c r="F916" t="s">
        <v>780</v>
      </c>
      <c r="G916">
        <v>1</v>
      </c>
      <c r="H916" t="s">
        <v>494</v>
      </c>
      <c r="I916" t="s">
        <v>173</v>
      </c>
      <c r="J916">
        <v>32</v>
      </c>
      <c r="K916">
        <v>35</v>
      </c>
      <c r="L916">
        <v>280</v>
      </c>
      <c r="M916">
        <v>8</v>
      </c>
      <c r="N916">
        <v>32</v>
      </c>
      <c r="O916" s="493">
        <v>45944.9075115741</v>
      </c>
      <c r="P916" s="493">
        <v>45944.9332638889</v>
      </c>
      <c r="Q916">
        <v>1</v>
      </c>
      <c r="R916">
        <v>0</v>
      </c>
      <c r="S916">
        <v>0</v>
      </c>
      <c r="T916">
        <v>6</v>
      </c>
      <c r="U916">
        <v>28</v>
      </c>
      <c r="V916">
        <v>27</v>
      </c>
      <c r="W916">
        <v>33</v>
      </c>
      <c r="X916">
        <v>28</v>
      </c>
      <c r="Y916">
        <v>28</v>
      </c>
      <c r="AB916">
        <v>63.02</v>
      </c>
      <c r="AD916" t="s">
        <v>781</v>
      </c>
      <c r="AE916">
        <v>1</v>
      </c>
      <c r="AF916" t="s">
        <v>782</v>
      </c>
    </row>
    <row r="917" spans="1:32">
      <c r="A917">
        <v>316911</v>
      </c>
      <c r="B917">
        <v>5170</v>
      </c>
      <c r="C917" t="s">
        <v>153</v>
      </c>
      <c r="D917">
        <v>1489</v>
      </c>
      <c r="E917">
        <v>4016610375</v>
      </c>
      <c r="F917" t="s">
        <v>783</v>
      </c>
      <c r="G917">
        <v>1</v>
      </c>
      <c r="H917" t="s">
        <v>494</v>
      </c>
      <c r="I917" t="s">
        <v>168</v>
      </c>
      <c r="J917">
        <v>30</v>
      </c>
      <c r="K917">
        <v>4</v>
      </c>
      <c r="L917">
        <v>32</v>
      </c>
      <c r="M917">
        <v>8</v>
      </c>
      <c r="N917">
        <v>344</v>
      </c>
      <c r="O917" s="493">
        <v>45944.8966666667</v>
      </c>
      <c r="P917" s="493">
        <v>45944.8986226852</v>
      </c>
      <c r="Q917">
        <v>1</v>
      </c>
      <c r="R917">
        <v>0</v>
      </c>
      <c r="S917">
        <v>0</v>
      </c>
      <c r="T917">
        <v>6</v>
      </c>
      <c r="U917">
        <v>41</v>
      </c>
      <c r="V917">
        <v>36</v>
      </c>
      <c r="W917">
        <v>51</v>
      </c>
      <c r="X917">
        <v>37.5</v>
      </c>
      <c r="Y917">
        <v>50</v>
      </c>
      <c r="AB917">
        <v>67.828</v>
      </c>
      <c r="AD917" t="s">
        <v>784</v>
      </c>
      <c r="AE917">
        <v>1</v>
      </c>
      <c r="AF917" t="s">
        <v>782</v>
      </c>
    </row>
    <row r="918" spans="1:32">
      <c r="A918">
        <v>316914</v>
      </c>
      <c r="B918">
        <v>5170</v>
      </c>
      <c r="C918" t="s">
        <v>153</v>
      </c>
      <c r="D918">
        <v>1490</v>
      </c>
      <c r="E918">
        <v>4016610373</v>
      </c>
      <c r="F918" t="s">
        <v>785</v>
      </c>
      <c r="G918">
        <v>1</v>
      </c>
      <c r="H918" t="s">
        <v>494</v>
      </c>
      <c r="I918" t="s">
        <v>168</v>
      </c>
      <c r="J918">
        <v>30</v>
      </c>
      <c r="K918">
        <v>38</v>
      </c>
      <c r="L918">
        <v>304</v>
      </c>
      <c r="M918">
        <v>8</v>
      </c>
      <c r="N918">
        <v>528</v>
      </c>
      <c r="O918" s="493">
        <v>45944.9337731482</v>
      </c>
      <c r="P918" s="493">
        <v>45944.9884606482</v>
      </c>
      <c r="Q918">
        <v>1</v>
      </c>
      <c r="R918">
        <v>0</v>
      </c>
      <c r="S918">
        <v>0</v>
      </c>
      <c r="T918">
        <v>6</v>
      </c>
      <c r="U918">
        <v>76</v>
      </c>
      <c r="V918">
        <v>75</v>
      </c>
      <c r="W918">
        <v>97</v>
      </c>
      <c r="X918">
        <v>75</v>
      </c>
      <c r="Y918">
        <v>73</v>
      </c>
      <c r="AB918">
        <v>98.174</v>
      </c>
      <c r="AD918" t="s">
        <v>786</v>
      </c>
      <c r="AE918">
        <v>1</v>
      </c>
      <c r="AF918" t="s">
        <v>787</v>
      </c>
    </row>
    <row r="919" spans="1:32">
      <c r="A919">
        <v>316916</v>
      </c>
      <c r="B919">
        <v>5170</v>
      </c>
      <c r="C919" t="s">
        <v>153</v>
      </c>
      <c r="D919">
        <v>1490</v>
      </c>
      <c r="E919">
        <v>4016610373</v>
      </c>
      <c r="F919" t="s">
        <v>785</v>
      </c>
      <c r="G919">
        <v>1</v>
      </c>
      <c r="H919" t="s">
        <v>494</v>
      </c>
      <c r="I919" t="s">
        <v>173</v>
      </c>
      <c r="J919">
        <v>32</v>
      </c>
      <c r="K919">
        <v>34</v>
      </c>
      <c r="L919">
        <v>304</v>
      </c>
      <c r="M919">
        <v>8</v>
      </c>
      <c r="N919">
        <v>72</v>
      </c>
      <c r="O919" s="493">
        <v>45944.9482060185</v>
      </c>
      <c r="P919" s="493">
        <v>45944.9905208333</v>
      </c>
      <c r="Q919">
        <v>1</v>
      </c>
      <c r="R919">
        <v>0</v>
      </c>
      <c r="S919">
        <v>0</v>
      </c>
      <c r="T919">
        <v>6</v>
      </c>
      <c r="U919">
        <v>59</v>
      </c>
      <c r="V919">
        <v>52</v>
      </c>
      <c r="W919">
        <v>178</v>
      </c>
      <c r="X919">
        <v>53</v>
      </c>
      <c r="Y919">
        <v>52</v>
      </c>
      <c r="AB919">
        <v>107.93</v>
      </c>
      <c r="AD919" t="s">
        <v>786</v>
      </c>
      <c r="AE919">
        <v>1</v>
      </c>
      <c r="AF919" t="s">
        <v>787</v>
      </c>
    </row>
    <row r="920" spans="1:32">
      <c r="A920">
        <v>317036</v>
      </c>
      <c r="B920">
        <v>5170</v>
      </c>
      <c r="C920" t="s">
        <v>153</v>
      </c>
      <c r="D920">
        <v>1490</v>
      </c>
      <c r="E920">
        <v>4016610373</v>
      </c>
      <c r="F920" t="s">
        <v>785</v>
      </c>
      <c r="G920">
        <v>1</v>
      </c>
      <c r="H920" t="s">
        <v>494</v>
      </c>
      <c r="I920" t="s">
        <v>171</v>
      </c>
      <c r="J920">
        <v>31</v>
      </c>
      <c r="K920">
        <v>2</v>
      </c>
      <c r="L920">
        <v>304</v>
      </c>
      <c r="M920">
        <v>8</v>
      </c>
      <c r="N920">
        <v>440</v>
      </c>
      <c r="O920" s="493">
        <v>45945.008275463</v>
      </c>
      <c r="P920" s="493">
        <v>45945.0092824074</v>
      </c>
      <c r="Q920">
        <v>1</v>
      </c>
      <c r="R920">
        <v>0</v>
      </c>
      <c r="S920">
        <v>0</v>
      </c>
      <c r="T920">
        <v>6</v>
      </c>
      <c r="U920">
        <v>84</v>
      </c>
      <c r="V920">
        <v>84</v>
      </c>
      <c r="W920">
        <v>84</v>
      </c>
      <c r="X920">
        <v>84</v>
      </c>
      <c r="Y920">
        <v>84</v>
      </c>
      <c r="AB920">
        <v>86.75</v>
      </c>
      <c r="AD920" t="s">
        <v>786</v>
      </c>
      <c r="AE920">
        <v>1</v>
      </c>
      <c r="AF920" t="s">
        <v>787</v>
      </c>
    </row>
    <row r="921" spans="1:32">
      <c r="A921">
        <v>317037</v>
      </c>
      <c r="B921">
        <v>5170</v>
      </c>
      <c r="C921" t="s">
        <v>153</v>
      </c>
      <c r="D921">
        <v>1490</v>
      </c>
      <c r="E921">
        <v>4016610373</v>
      </c>
      <c r="F921" t="s">
        <v>785</v>
      </c>
      <c r="G921">
        <v>1</v>
      </c>
      <c r="H921" t="s">
        <v>494</v>
      </c>
      <c r="I921" t="s">
        <v>173</v>
      </c>
      <c r="J921">
        <v>32</v>
      </c>
      <c r="K921">
        <v>4</v>
      </c>
      <c r="L921">
        <v>304</v>
      </c>
      <c r="M921">
        <v>8</v>
      </c>
      <c r="N921">
        <v>72</v>
      </c>
      <c r="O921" s="493">
        <v>45945.0081944444</v>
      </c>
      <c r="P921" s="493">
        <v>45945.0101388889</v>
      </c>
      <c r="Q921">
        <v>1</v>
      </c>
      <c r="R921">
        <v>0</v>
      </c>
      <c r="S921">
        <v>0</v>
      </c>
      <c r="T921">
        <v>6</v>
      </c>
      <c r="U921">
        <v>52</v>
      </c>
      <c r="V921">
        <v>49</v>
      </c>
      <c r="W921">
        <v>53</v>
      </c>
      <c r="X921">
        <v>53</v>
      </c>
      <c r="Y921">
        <v>52</v>
      </c>
      <c r="AB921">
        <v>107.93</v>
      </c>
      <c r="AD921" t="s">
        <v>786</v>
      </c>
      <c r="AE921">
        <v>1</v>
      </c>
      <c r="AF921" t="s">
        <v>787</v>
      </c>
    </row>
    <row r="922" spans="1:32">
      <c r="A922">
        <v>316915</v>
      </c>
      <c r="B922">
        <v>5170</v>
      </c>
      <c r="C922" t="s">
        <v>153</v>
      </c>
      <c r="D922">
        <v>1490</v>
      </c>
      <c r="E922">
        <v>4016610373</v>
      </c>
      <c r="F922" t="s">
        <v>785</v>
      </c>
      <c r="G922">
        <v>1</v>
      </c>
      <c r="H922" t="s">
        <v>494</v>
      </c>
      <c r="I922" t="s">
        <v>171</v>
      </c>
      <c r="J922">
        <v>31</v>
      </c>
      <c r="K922">
        <v>35</v>
      </c>
      <c r="L922">
        <v>304</v>
      </c>
      <c r="M922">
        <v>8</v>
      </c>
      <c r="N922">
        <v>440</v>
      </c>
      <c r="O922" s="493">
        <v>45944.9454861111</v>
      </c>
      <c r="P922" s="493">
        <v>45944.9977083333</v>
      </c>
      <c r="Q922">
        <v>1</v>
      </c>
      <c r="R922">
        <v>0</v>
      </c>
      <c r="S922">
        <v>0</v>
      </c>
      <c r="T922">
        <v>6</v>
      </c>
      <c r="U922">
        <v>124</v>
      </c>
      <c r="V922">
        <v>78</v>
      </c>
      <c r="W922">
        <v>692</v>
      </c>
      <c r="X922">
        <v>86</v>
      </c>
      <c r="Y922">
        <v>84</v>
      </c>
      <c r="AB922">
        <v>86.75</v>
      </c>
      <c r="AD922" t="s">
        <v>786</v>
      </c>
      <c r="AE922">
        <v>1</v>
      </c>
      <c r="AF922" t="s">
        <v>787</v>
      </c>
    </row>
    <row r="923" spans="1:32">
      <c r="A923">
        <v>317039</v>
      </c>
      <c r="B923">
        <v>5170</v>
      </c>
      <c r="C923" t="s">
        <v>153</v>
      </c>
      <c r="D923">
        <v>1491</v>
      </c>
      <c r="E923">
        <v>4016606055</v>
      </c>
      <c r="F923" t="s">
        <v>788</v>
      </c>
      <c r="G923">
        <v>1</v>
      </c>
      <c r="H923" t="s">
        <v>494</v>
      </c>
      <c r="I923" t="s">
        <v>171</v>
      </c>
      <c r="J923">
        <v>31</v>
      </c>
      <c r="K923">
        <v>34</v>
      </c>
      <c r="L923">
        <v>280</v>
      </c>
      <c r="M923">
        <v>8</v>
      </c>
      <c r="N923">
        <v>392</v>
      </c>
      <c r="O923" s="493">
        <v>45945.0155439815</v>
      </c>
      <c r="P923" s="493">
        <v>45945.0492708333</v>
      </c>
      <c r="Q923">
        <v>1</v>
      </c>
      <c r="R923">
        <v>0</v>
      </c>
      <c r="S923">
        <v>0</v>
      </c>
      <c r="T923">
        <v>6</v>
      </c>
      <c r="U923">
        <v>85</v>
      </c>
      <c r="V923">
        <v>72</v>
      </c>
      <c r="W923">
        <v>235</v>
      </c>
      <c r="X923">
        <v>77</v>
      </c>
      <c r="Y923">
        <v>78</v>
      </c>
      <c r="AB923">
        <v>57.742</v>
      </c>
      <c r="AD923" t="s">
        <v>789</v>
      </c>
      <c r="AE923">
        <v>1</v>
      </c>
      <c r="AF923" t="s">
        <v>790</v>
      </c>
    </row>
    <row r="924" spans="1:32">
      <c r="A924">
        <v>317040</v>
      </c>
      <c r="B924">
        <v>5170</v>
      </c>
      <c r="C924" t="s">
        <v>153</v>
      </c>
      <c r="D924">
        <v>1491</v>
      </c>
      <c r="E924">
        <v>4016606055</v>
      </c>
      <c r="F924" t="s">
        <v>788</v>
      </c>
      <c r="G924">
        <v>1</v>
      </c>
      <c r="H924" t="s">
        <v>494</v>
      </c>
      <c r="I924" t="s">
        <v>173</v>
      </c>
      <c r="J924">
        <v>32</v>
      </c>
      <c r="K924">
        <v>35</v>
      </c>
      <c r="L924">
        <v>280</v>
      </c>
      <c r="M924">
        <v>8</v>
      </c>
      <c r="N924">
        <v>48</v>
      </c>
      <c r="O924" s="493">
        <v>45945.0173611111</v>
      </c>
      <c r="P924" s="493">
        <v>45945.0508333333</v>
      </c>
      <c r="Q924">
        <v>1</v>
      </c>
      <c r="R924">
        <v>0</v>
      </c>
      <c r="S924">
        <v>0</v>
      </c>
      <c r="T924">
        <v>6</v>
      </c>
      <c r="U924">
        <v>36</v>
      </c>
      <c r="V924">
        <v>32</v>
      </c>
      <c r="W924">
        <v>129</v>
      </c>
      <c r="X924">
        <v>33</v>
      </c>
      <c r="Y924">
        <v>52</v>
      </c>
      <c r="AB924">
        <v>81.924</v>
      </c>
      <c r="AD924" t="s">
        <v>789</v>
      </c>
      <c r="AE924">
        <v>1</v>
      </c>
      <c r="AF924" t="s">
        <v>790</v>
      </c>
    </row>
    <row r="925" spans="1:32">
      <c r="A925">
        <v>317038</v>
      </c>
      <c r="B925">
        <v>5170</v>
      </c>
      <c r="C925" t="s">
        <v>153</v>
      </c>
      <c r="D925">
        <v>1491</v>
      </c>
      <c r="E925">
        <v>4016606055</v>
      </c>
      <c r="F925" t="s">
        <v>788</v>
      </c>
      <c r="G925">
        <v>1</v>
      </c>
      <c r="H925" t="s">
        <v>494</v>
      </c>
      <c r="I925" t="s">
        <v>168</v>
      </c>
      <c r="J925">
        <v>30</v>
      </c>
      <c r="K925">
        <v>34</v>
      </c>
      <c r="L925">
        <v>280</v>
      </c>
      <c r="M925">
        <v>8</v>
      </c>
      <c r="N925">
        <v>408</v>
      </c>
      <c r="O925" s="493">
        <v>45945.0025925926</v>
      </c>
      <c r="P925" s="493">
        <v>45945.0303356481</v>
      </c>
      <c r="Q925">
        <v>1</v>
      </c>
      <c r="R925">
        <v>0</v>
      </c>
      <c r="S925">
        <v>0</v>
      </c>
      <c r="T925">
        <v>6</v>
      </c>
      <c r="U925">
        <v>45</v>
      </c>
      <c r="V925">
        <v>41</v>
      </c>
      <c r="W925">
        <v>72</v>
      </c>
      <c r="X925">
        <v>44</v>
      </c>
      <c r="Y925">
        <v>51</v>
      </c>
      <c r="AB925">
        <v>79.252</v>
      </c>
      <c r="AD925" t="s">
        <v>789</v>
      </c>
      <c r="AE925">
        <v>1</v>
      </c>
      <c r="AF925" t="s">
        <v>790</v>
      </c>
    </row>
    <row r="926" spans="1:32">
      <c r="A926">
        <v>317047</v>
      </c>
      <c r="B926">
        <v>5170</v>
      </c>
      <c r="C926" t="s">
        <v>153</v>
      </c>
      <c r="D926">
        <v>1492</v>
      </c>
      <c r="E926">
        <v>4016610376</v>
      </c>
      <c r="F926" t="s">
        <v>791</v>
      </c>
      <c r="G926">
        <v>1</v>
      </c>
      <c r="H926" t="s">
        <v>491</v>
      </c>
      <c r="I926" t="s">
        <v>168</v>
      </c>
      <c r="J926">
        <v>30</v>
      </c>
      <c r="K926">
        <v>62</v>
      </c>
      <c r="L926">
        <v>868</v>
      </c>
      <c r="M926">
        <v>14</v>
      </c>
      <c r="N926">
        <v>364</v>
      </c>
      <c r="O926" s="493">
        <v>45945.0704861111</v>
      </c>
      <c r="P926" s="493">
        <v>45945.1112847222</v>
      </c>
      <c r="Q926">
        <v>1</v>
      </c>
      <c r="R926">
        <v>0</v>
      </c>
      <c r="S926">
        <v>0</v>
      </c>
      <c r="T926">
        <v>6</v>
      </c>
      <c r="U926">
        <v>46</v>
      </c>
      <c r="V926">
        <v>39</v>
      </c>
      <c r="W926">
        <v>85</v>
      </c>
      <c r="X926">
        <v>42</v>
      </c>
      <c r="Y926">
        <v>53</v>
      </c>
      <c r="AB926">
        <v>61.236</v>
      </c>
      <c r="AD926" t="s">
        <v>792</v>
      </c>
      <c r="AE926">
        <v>1</v>
      </c>
      <c r="AF926" t="s">
        <v>793</v>
      </c>
    </row>
    <row r="927" spans="1:32">
      <c r="A927">
        <v>317041</v>
      </c>
      <c r="B927">
        <v>5170</v>
      </c>
      <c r="C927" t="s">
        <v>153</v>
      </c>
      <c r="D927">
        <v>1492</v>
      </c>
      <c r="E927">
        <v>4016605617</v>
      </c>
      <c r="F927" t="s">
        <v>791</v>
      </c>
      <c r="G927">
        <v>1</v>
      </c>
      <c r="H927" t="s">
        <v>491</v>
      </c>
      <c r="I927" t="s">
        <v>168</v>
      </c>
      <c r="J927">
        <v>30</v>
      </c>
      <c r="K927">
        <v>6</v>
      </c>
      <c r="L927">
        <v>84</v>
      </c>
      <c r="M927">
        <v>14</v>
      </c>
      <c r="N927">
        <v>364</v>
      </c>
      <c r="O927" s="493">
        <v>45945.0418634259</v>
      </c>
      <c r="P927" s="493">
        <v>45945.0450231481</v>
      </c>
      <c r="Q927">
        <v>1</v>
      </c>
      <c r="R927">
        <v>0</v>
      </c>
      <c r="S927">
        <v>0</v>
      </c>
      <c r="T927">
        <v>6</v>
      </c>
      <c r="U927">
        <v>48</v>
      </c>
      <c r="V927">
        <v>42</v>
      </c>
      <c r="W927">
        <v>61</v>
      </c>
      <c r="X927">
        <v>42</v>
      </c>
      <c r="Y927">
        <v>53</v>
      </c>
      <c r="AB927">
        <v>61.236</v>
      </c>
      <c r="AD927" t="s">
        <v>794</v>
      </c>
      <c r="AE927">
        <v>1</v>
      </c>
      <c r="AF927" t="s">
        <v>793</v>
      </c>
    </row>
    <row r="928" spans="1:32">
      <c r="A928">
        <v>317052</v>
      </c>
      <c r="B928">
        <v>5170</v>
      </c>
      <c r="C928" t="s">
        <v>153</v>
      </c>
      <c r="D928">
        <v>1492</v>
      </c>
      <c r="E928">
        <v>4016610377</v>
      </c>
      <c r="F928" t="s">
        <v>791</v>
      </c>
      <c r="G928">
        <v>1</v>
      </c>
      <c r="H928" t="s">
        <v>491</v>
      </c>
      <c r="I928" t="s">
        <v>173</v>
      </c>
      <c r="J928">
        <v>32</v>
      </c>
      <c r="K928">
        <v>1</v>
      </c>
      <c r="L928">
        <v>14</v>
      </c>
      <c r="M928">
        <v>14</v>
      </c>
      <c r="N928">
        <v>56</v>
      </c>
      <c r="O928" s="493">
        <v>45945.0609375</v>
      </c>
      <c r="P928" s="493">
        <v>45945.0609375</v>
      </c>
      <c r="Q928">
        <v>1</v>
      </c>
      <c r="R928">
        <v>0</v>
      </c>
      <c r="S928">
        <v>0</v>
      </c>
      <c r="T928">
        <v>6</v>
      </c>
      <c r="U928">
        <v>48</v>
      </c>
      <c r="V928">
        <v>48</v>
      </c>
      <c r="W928">
        <v>48</v>
      </c>
      <c r="X928">
        <v>48</v>
      </c>
      <c r="Y928">
        <v>63</v>
      </c>
      <c r="AB928">
        <v>96.734</v>
      </c>
      <c r="AD928" t="s">
        <v>795</v>
      </c>
      <c r="AE928">
        <v>1</v>
      </c>
      <c r="AF928" t="s">
        <v>793</v>
      </c>
    </row>
    <row r="929" spans="1:32">
      <c r="A929">
        <v>317051</v>
      </c>
      <c r="B929">
        <v>5170</v>
      </c>
      <c r="C929" t="s">
        <v>153</v>
      </c>
      <c r="D929">
        <v>1492</v>
      </c>
      <c r="E929">
        <v>4016610377</v>
      </c>
      <c r="F929" t="s">
        <v>791</v>
      </c>
      <c r="G929">
        <v>1</v>
      </c>
      <c r="H929" t="s">
        <v>491</v>
      </c>
      <c r="I929" t="s">
        <v>171</v>
      </c>
      <c r="J929">
        <v>31</v>
      </c>
      <c r="K929">
        <v>1</v>
      </c>
      <c r="L929">
        <v>14</v>
      </c>
      <c r="M929">
        <v>14</v>
      </c>
      <c r="N929">
        <v>224</v>
      </c>
      <c r="O929" s="493">
        <v>45945.0591087963</v>
      </c>
      <c r="P929" s="493">
        <v>45945.0591087963</v>
      </c>
      <c r="Q929">
        <v>1</v>
      </c>
      <c r="R929">
        <v>0</v>
      </c>
      <c r="S929">
        <v>0</v>
      </c>
      <c r="T929">
        <v>6</v>
      </c>
      <c r="U929">
        <v>47</v>
      </c>
      <c r="V929">
        <v>47</v>
      </c>
      <c r="W929">
        <v>47</v>
      </c>
      <c r="X929">
        <v>47</v>
      </c>
      <c r="Y929">
        <v>34</v>
      </c>
      <c r="AB929">
        <v>45.487</v>
      </c>
      <c r="AD929" t="s">
        <v>795</v>
      </c>
      <c r="AE929">
        <v>1</v>
      </c>
      <c r="AF929" t="s">
        <v>793</v>
      </c>
    </row>
    <row r="930" spans="1:32">
      <c r="A930">
        <v>317050</v>
      </c>
      <c r="B930">
        <v>5170</v>
      </c>
      <c r="C930" t="s">
        <v>153</v>
      </c>
      <c r="D930">
        <v>1492</v>
      </c>
      <c r="E930">
        <v>4016610377</v>
      </c>
      <c r="F930" t="s">
        <v>791</v>
      </c>
      <c r="G930">
        <v>1</v>
      </c>
      <c r="H930" t="s">
        <v>491</v>
      </c>
      <c r="I930" t="s">
        <v>168</v>
      </c>
      <c r="J930">
        <v>30</v>
      </c>
      <c r="K930">
        <v>1</v>
      </c>
      <c r="L930">
        <v>14</v>
      </c>
      <c r="M930">
        <v>14</v>
      </c>
      <c r="N930">
        <v>364</v>
      </c>
      <c r="O930" s="493">
        <v>45945.0361921296</v>
      </c>
      <c r="P930" s="493">
        <v>45945.0361921296</v>
      </c>
      <c r="Q930">
        <v>1</v>
      </c>
      <c r="R930">
        <v>0</v>
      </c>
      <c r="S930">
        <v>0</v>
      </c>
      <c r="T930">
        <v>6</v>
      </c>
      <c r="U930">
        <v>64</v>
      </c>
      <c r="V930">
        <v>64</v>
      </c>
      <c r="W930">
        <v>64</v>
      </c>
      <c r="X930">
        <v>64</v>
      </c>
      <c r="Y930">
        <v>53</v>
      </c>
      <c r="AB930">
        <v>61.236</v>
      </c>
      <c r="AD930" t="s">
        <v>795</v>
      </c>
      <c r="AE930">
        <v>1</v>
      </c>
      <c r="AF930" t="s">
        <v>793</v>
      </c>
    </row>
    <row r="931" spans="1:32">
      <c r="A931">
        <v>317049</v>
      </c>
      <c r="B931">
        <v>5170</v>
      </c>
      <c r="C931" t="s">
        <v>153</v>
      </c>
      <c r="D931">
        <v>1492</v>
      </c>
      <c r="E931">
        <v>4016610376</v>
      </c>
      <c r="F931" t="s">
        <v>791</v>
      </c>
      <c r="G931">
        <v>1</v>
      </c>
      <c r="H931" t="s">
        <v>491</v>
      </c>
      <c r="I931" t="s">
        <v>173</v>
      </c>
      <c r="J931">
        <v>32</v>
      </c>
      <c r="K931">
        <v>62</v>
      </c>
      <c r="L931">
        <v>868</v>
      </c>
      <c r="M931">
        <v>14</v>
      </c>
      <c r="N931">
        <v>56</v>
      </c>
      <c r="O931" s="493">
        <v>45945.0764930556</v>
      </c>
      <c r="P931" s="493">
        <v>45945.1123842593</v>
      </c>
      <c r="Q931">
        <v>1</v>
      </c>
      <c r="R931">
        <v>0</v>
      </c>
      <c r="S931">
        <v>0</v>
      </c>
      <c r="T931">
        <v>6</v>
      </c>
      <c r="U931">
        <v>33</v>
      </c>
      <c r="V931">
        <v>28</v>
      </c>
      <c r="W931">
        <v>110</v>
      </c>
      <c r="X931">
        <v>31</v>
      </c>
      <c r="Y931">
        <v>63</v>
      </c>
      <c r="AB931">
        <v>96.734</v>
      </c>
      <c r="AD931" t="s">
        <v>792</v>
      </c>
      <c r="AE931">
        <v>1</v>
      </c>
      <c r="AF931" t="s">
        <v>793</v>
      </c>
    </row>
    <row r="932" spans="1:32">
      <c r="A932">
        <v>317048</v>
      </c>
      <c r="B932">
        <v>5170</v>
      </c>
      <c r="C932" t="s">
        <v>153</v>
      </c>
      <c r="D932">
        <v>1492</v>
      </c>
      <c r="E932">
        <v>4016610376</v>
      </c>
      <c r="F932" t="s">
        <v>791</v>
      </c>
      <c r="G932">
        <v>1</v>
      </c>
      <c r="H932" t="s">
        <v>491</v>
      </c>
      <c r="I932" t="s">
        <v>171</v>
      </c>
      <c r="J932">
        <v>31</v>
      </c>
      <c r="K932">
        <v>62</v>
      </c>
      <c r="L932">
        <v>868</v>
      </c>
      <c r="M932">
        <v>14</v>
      </c>
      <c r="N932">
        <v>224</v>
      </c>
      <c r="O932" s="493">
        <v>45945.0746759259</v>
      </c>
      <c r="P932" s="493">
        <v>45945.1118171296</v>
      </c>
      <c r="Q932">
        <v>1</v>
      </c>
      <c r="R932">
        <v>0</v>
      </c>
      <c r="S932">
        <v>0</v>
      </c>
      <c r="T932">
        <v>6</v>
      </c>
      <c r="U932">
        <v>37</v>
      </c>
      <c r="V932">
        <v>31</v>
      </c>
      <c r="W932">
        <v>205</v>
      </c>
      <c r="X932">
        <v>34</v>
      </c>
      <c r="Y932">
        <v>34</v>
      </c>
      <c r="AB932">
        <v>45.487</v>
      </c>
      <c r="AD932" t="s">
        <v>792</v>
      </c>
      <c r="AE932">
        <v>1</v>
      </c>
      <c r="AF932" t="s">
        <v>793</v>
      </c>
    </row>
    <row r="933" spans="1:32">
      <c r="A933">
        <v>317042</v>
      </c>
      <c r="B933">
        <v>5170</v>
      </c>
      <c r="C933" t="s">
        <v>153</v>
      </c>
      <c r="D933">
        <v>1492</v>
      </c>
      <c r="E933">
        <v>4016605617</v>
      </c>
      <c r="F933" t="s">
        <v>791</v>
      </c>
      <c r="G933">
        <v>1</v>
      </c>
      <c r="H933" t="s">
        <v>491</v>
      </c>
      <c r="I933" t="s">
        <v>171</v>
      </c>
      <c r="J933">
        <v>31</v>
      </c>
      <c r="K933">
        <v>6</v>
      </c>
      <c r="L933">
        <v>84</v>
      </c>
      <c r="M933">
        <v>14</v>
      </c>
      <c r="N933">
        <v>224</v>
      </c>
      <c r="O933" s="493">
        <v>45945.0661921296</v>
      </c>
      <c r="P933" s="493">
        <v>45945.0699768519</v>
      </c>
      <c r="Q933">
        <v>1</v>
      </c>
      <c r="R933">
        <v>0</v>
      </c>
      <c r="S933">
        <v>0</v>
      </c>
      <c r="T933">
        <v>6</v>
      </c>
      <c r="U933">
        <v>35</v>
      </c>
      <c r="V933">
        <v>31</v>
      </c>
      <c r="W933">
        <v>45</v>
      </c>
      <c r="X933">
        <v>34</v>
      </c>
      <c r="Y933">
        <v>34</v>
      </c>
      <c r="AB933">
        <v>45.487</v>
      </c>
      <c r="AD933" t="s">
        <v>794</v>
      </c>
      <c r="AE933">
        <v>1</v>
      </c>
      <c r="AF933" t="s">
        <v>793</v>
      </c>
    </row>
    <row r="934" spans="1:32">
      <c r="A934">
        <v>317046</v>
      </c>
      <c r="B934">
        <v>5170</v>
      </c>
      <c r="C934" t="s">
        <v>153</v>
      </c>
      <c r="D934">
        <v>1492</v>
      </c>
      <c r="E934">
        <v>4016610374</v>
      </c>
      <c r="F934" t="s">
        <v>791</v>
      </c>
      <c r="G934">
        <v>1</v>
      </c>
      <c r="H934" t="s">
        <v>491</v>
      </c>
      <c r="I934" t="s">
        <v>173</v>
      </c>
      <c r="J934">
        <v>32</v>
      </c>
      <c r="K934">
        <v>243</v>
      </c>
      <c r="L934">
        <v>1680</v>
      </c>
      <c r="M934">
        <v>14</v>
      </c>
      <c r="N934">
        <v>56</v>
      </c>
      <c r="O934" s="493">
        <v>45945.1190509259</v>
      </c>
      <c r="P934" s="493">
        <v>45945.2719097222</v>
      </c>
      <c r="Q934">
        <v>1</v>
      </c>
      <c r="R934">
        <v>0</v>
      </c>
      <c r="S934">
        <v>0</v>
      </c>
      <c r="T934">
        <v>6</v>
      </c>
      <c r="U934">
        <v>38</v>
      </c>
      <c r="V934">
        <v>28</v>
      </c>
      <c r="W934">
        <v>287</v>
      </c>
      <c r="X934">
        <v>30</v>
      </c>
      <c r="Y934">
        <v>63</v>
      </c>
      <c r="AB934">
        <v>96.734</v>
      </c>
      <c r="AD934" t="s">
        <v>796</v>
      </c>
      <c r="AE934">
        <v>1</v>
      </c>
      <c r="AF934" t="s">
        <v>793</v>
      </c>
    </row>
    <row r="935" spans="1:32">
      <c r="A935">
        <v>317045</v>
      </c>
      <c r="B935">
        <v>5170</v>
      </c>
      <c r="C935" t="s">
        <v>153</v>
      </c>
      <c r="D935">
        <v>1492</v>
      </c>
      <c r="E935">
        <v>4016610374</v>
      </c>
      <c r="F935" t="s">
        <v>791</v>
      </c>
      <c r="G935">
        <v>1</v>
      </c>
      <c r="H935" t="s">
        <v>491</v>
      </c>
      <c r="I935" t="s">
        <v>171</v>
      </c>
      <c r="J935">
        <v>31</v>
      </c>
      <c r="K935">
        <v>243</v>
      </c>
      <c r="L935">
        <v>1680</v>
      </c>
      <c r="M935">
        <v>14</v>
      </c>
      <c r="N935">
        <v>224</v>
      </c>
      <c r="O935" s="493">
        <v>45945.1160648148</v>
      </c>
      <c r="P935" s="493">
        <v>45945.2701851852</v>
      </c>
      <c r="Q935">
        <v>1</v>
      </c>
      <c r="R935">
        <v>0</v>
      </c>
      <c r="S935">
        <v>0</v>
      </c>
      <c r="T935">
        <v>6</v>
      </c>
      <c r="U935">
        <v>37</v>
      </c>
      <c r="V935">
        <v>32</v>
      </c>
      <c r="W935">
        <v>239</v>
      </c>
      <c r="X935">
        <v>36</v>
      </c>
      <c r="Y935">
        <v>34</v>
      </c>
      <c r="AB935">
        <v>45.487</v>
      </c>
      <c r="AD935" t="s">
        <v>796</v>
      </c>
      <c r="AE935">
        <v>1</v>
      </c>
      <c r="AF935" t="s">
        <v>793</v>
      </c>
    </row>
    <row r="936" spans="1:32">
      <c r="A936">
        <v>317044</v>
      </c>
      <c r="B936">
        <v>5170</v>
      </c>
      <c r="C936" t="s">
        <v>153</v>
      </c>
      <c r="D936">
        <v>1492</v>
      </c>
      <c r="E936">
        <v>4016610374</v>
      </c>
      <c r="F936" t="s">
        <v>791</v>
      </c>
      <c r="G936">
        <v>1</v>
      </c>
      <c r="H936" t="s">
        <v>491</v>
      </c>
      <c r="I936" t="s">
        <v>168</v>
      </c>
      <c r="J936">
        <v>30</v>
      </c>
      <c r="K936">
        <v>243</v>
      </c>
      <c r="L936">
        <v>1680</v>
      </c>
      <c r="M936">
        <v>14</v>
      </c>
      <c r="N936">
        <v>364</v>
      </c>
      <c r="O936" s="493">
        <v>45945.1149652778</v>
      </c>
      <c r="P936" s="493">
        <v>45945.2696180556</v>
      </c>
      <c r="Q936">
        <v>1</v>
      </c>
      <c r="R936">
        <v>0</v>
      </c>
      <c r="S936">
        <v>0</v>
      </c>
      <c r="T936">
        <v>6</v>
      </c>
      <c r="U936">
        <v>47</v>
      </c>
      <c r="V936">
        <v>39</v>
      </c>
      <c r="W936">
        <v>160</v>
      </c>
      <c r="X936">
        <v>43</v>
      </c>
      <c r="Y936">
        <v>53</v>
      </c>
      <c r="AB936">
        <v>61.236</v>
      </c>
      <c r="AD936" t="s">
        <v>796</v>
      </c>
      <c r="AE936">
        <v>1</v>
      </c>
      <c r="AF936" t="s">
        <v>793</v>
      </c>
    </row>
    <row r="937" spans="1:32">
      <c r="A937">
        <v>317043</v>
      </c>
      <c r="B937">
        <v>5170</v>
      </c>
      <c r="C937" t="s">
        <v>153</v>
      </c>
      <c r="D937">
        <v>1492</v>
      </c>
      <c r="E937">
        <v>4016605617</v>
      </c>
      <c r="F937" t="s">
        <v>791</v>
      </c>
      <c r="G937">
        <v>1</v>
      </c>
      <c r="H937" t="s">
        <v>491</v>
      </c>
      <c r="I937" t="s">
        <v>173</v>
      </c>
      <c r="J937">
        <v>32</v>
      </c>
      <c r="K937">
        <v>6</v>
      </c>
      <c r="L937">
        <v>84</v>
      </c>
      <c r="M937">
        <v>14</v>
      </c>
      <c r="N937">
        <v>56</v>
      </c>
      <c r="O937" s="493">
        <v>45945.0682986111</v>
      </c>
      <c r="P937" s="493">
        <v>45945.0715046296</v>
      </c>
      <c r="Q937">
        <v>1</v>
      </c>
      <c r="R937">
        <v>0</v>
      </c>
      <c r="S937">
        <v>0</v>
      </c>
      <c r="T937">
        <v>6</v>
      </c>
      <c r="U937">
        <v>33</v>
      </c>
      <c r="V937">
        <v>30</v>
      </c>
      <c r="W937">
        <v>44</v>
      </c>
      <c r="X937">
        <v>31</v>
      </c>
      <c r="Y937">
        <v>63</v>
      </c>
      <c r="AB937">
        <v>96.734</v>
      </c>
      <c r="AD937" t="s">
        <v>794</v>
      </c>
      <c r="AE937">
        <v>1</v>
      </c>
      <c r="AF937" t="s">
        <v>793</v>
      </c>
    </row>
    <row r="938" spans="1:32">
      <c r="A938">
        <v>317053</v>
      </c>
      <c r="B938">
        <v>5170</v>
      </c>
      <c r="C938" t="s">
        <v>153</v>
      </c>
      <c r="D938">
        <v>1493</v>
      </c>
      <c r="E938">
        <v>4016610371</v>
      </c>
      <c r="F938" t="s">
        <v>797</v>
      </c>
      <c r="G938">
        <v>1</v>
      </c>
      <c r="H938" t="s">
        <v>491</v>
      </c>
      <c r="I938" t="s">
        <v>173</v>
      </c>
      <c r="J938">
        <v>32</v>
      </c>
      <c r="K938">
        <v>35</v>
      </c>
      <c r="L938">
        <v>420</v>
      </c>
      <c r="M938">
        <v>12</v>
      </c>
      <c r="N938">
        <v>24</v>
      </c>
      <c r="O938" s="493">
        <v>45945.2755208333</v>
      </c>
      <c r="P938" s="493">
        <v>45945.2908796296</v>
      </c>
      <c r="Q938">
        <v>1</v>
      </c>
      <c r="R938">
        <v>0</v>
      </c>
      <c r="S938">
        <v>0</v>
      </c>
      <c r="T938">
        <v>6</v>
      </c>
      <c r="U938">
        <v>14</v>
      </c>
      <c r="V938">
        <v>11</v>
      </c>
      <c r="W938">
        <v>21</v>
      </c>
      <c r="X938">
        <v>13</v>
      </c>
      <c r="Y938">
        <v>49</v>
      </c>
      <c r="AB938">
        <v>27.655</v>
      </c>
      <c r="AD938" t="s">
        <v>797</v>
      </c>
      <c r="AE938">
        <v>1</v>
      </c>
      <c r="AF938" t="s">
        <v>798</v>
      </c>
    </row>
    <row r="939" spans="1:32">
      <c r="A939">
        <v>317064</v>
      </c>
      <c r="B939">
        <v>5170</v>
      </c>
      <c r="C939" t="s">
        <v>153</v>
      </c>
      <c r="D939">
        <v>1494</v>
      </c>
      <c r="E939">
        <v>4016610377</v>
      </c>
      <c r="F939" t="s">
        <v>791</v>
      </c>
      <c r="G939">
        <v>1</v>
      </c>
      <c r="H939" t="s">
        <v>494</v>
      </c>
      <c r="I939" t="s">
        <v>171</v>
      </c>
      <c r="J939">
        <v>31</v>
      </c>
      <c r="K939">
        <v>1</v>
      </c>
      <c r="L939">
        <v>14</v>
      </c>
      <c r="M939">
        <v>14</v>
      </c>
      <c r="N939">
        <v>224</v>
      </c>
      <c r="O939" s="493">
        <v>45945.8128587963</v>
      </c>
      <c r="P939" s="493">
        <v>45945.8128587963</v>
      </c>
      <c r="Q939">
        <v>1</v>
      </c>
      <c r="R939">
        <v>0</v>
      </c>
      <c r="S939">
        <v>0</v>
      </c>
      <c r="T939">
        <v>6</v>
      </c>
      <c r="U939">
        <v>74</v>
      </c>
      <c r="V939">
        <v>74</v>
      </c>
      <c r="W939">
        <v>74</v>
      </c>
      <c r="X939">
        <v>74</v>
      </c>
      <c r="Y939">
        <v>40</v>
      </c>
      <c r="AB939">
        <v>40.812</v>
      </c>
      <c r="AD939" t="s">
        <v>795</v>
      </c>
      <c r="AE939">
        <v>1</v>
      </c>
      <c r="AF939" t="s">
        <v>793</v>
      </c>
    </row>
    <row r="940" spans="1:32">
      <c r="A940">
        <v>317065</v>
      </c>
      <c r="B940">
        <v>5170</v>
      </c>
      <c r="C940" t="s">
        <v>153</v>
      </c>
      <c r="D940">
        <v>1494</v>
      </c>
      <c r="E940">
        <v>4016610377</v>
      </c>
      <c r="F940" t="s">
        <v>791</v>
      </c>
      <c r="G940">
        <v>1</v>
      </c>
      <c r="H940" t="s">
        <v>494</v>
      </c>
      <c r="I940" t="s">
        <v>173</v>
      </c>
      <c r="J940">
        <v>32</v>
      </c>
      <c r="K940">
        <v>1</v>
      </c>
      <c r="L940">
        <v>14</v>
      </c>
      <c r="M940">
        <v>14</v>
      </c>
      <c r="N940">
        <v>56</v>
      </c>
      <c r="O940" s="493">
        <v>45945.8143981481</v>
      </c>
      <c r="P940" s="493">
        <v>45945.8143981481</v>
      </c>
      <c r="Q940">
        <v>1</v>
      </c>
      <c r="R940">
        <v>0</v>
      </c>
      <c r="S940">
        <v>0</v>
      </c>
      <c r="T940">
        <v>6</v>
      </c>
      <c r="U940">
        <v>83</v>
      </c>
      <c r="V940">
        <v>83</v>
      </c>
      <c r="W940">
        <v>83</v>
      </c>
      <c r="X940">
        <v>83</v>
      </c>
      <c r="Y940">
        <v>74</v>
      </c>
      <c r="AB940">
        <v>168.359</v>
      </c>
      <c r="AD940" t="s">
        <v>795</v>
      </c>
      <c r="AE940">
        <v>1</v>
      </c>
      <c r="AF940" t="s">
        <v>793</v>
      </c>
    </row>
    <row r="941" spans="1:32">
      <c r="A941">
        <v>317063</v>
      </c>
      <c r="B941">
        <v>5170</v>
      </c>
      <c r="C941" t="s">
        <v>153</v>
      </c>
      <c r="D941">
        <v>1494</v>
      </c>
      <c r="E941">
        <v>4016610377</v>
      </c>
      <c r="F941" t="s">
        <v>791</v>
      </c>
      <c r="G941">
        <v>1</v>
      </c>
      <c r="H941" t="s">
        <v>494</v>
      </c>
      <c r="I941" t="s">
        <v>168</v>
      </c>
      <c r="J941">
        <v>30</v>
      </c>
      <c r="K941">
        <v>1</v>
      </c>
      <c r="L941">
        <v>14</v>
      </c>
      <c r="M941">
        <v>14</v>
      </c>
      <c r="N941">
        <v>742</v>
      </c>
      <c r="O941" s="493">
        <v>45945.8114583333</v>
      </c>
      <c r="P941" s="493">
        <v>45945.8114583333</v>
      </c>
      <c r="Q941">
        <v>1</v>
      </c>
      <c r="R941">
        <v>0</v>
      </c>
      <c r="S941">
        <v>0</v>
      </c>
      <c r="T941">
        <v>6</v>
      </c>
      <c r="U941">
        <v>170</v>
      </c>
      <c r="V941">
        <v>170</v>
      </c>
      <c r="W941">
        <v>170</v>
      </c>
      <c r="X941">
        <v>170</v>
      </c>
      <c r="Y941">
        <v>109</v>
      </c>
      <c r="AB941">
        <v>131.233</v>
      </c>
      <c r="AD941" t="s">
        <v>795</v>
      </c>
      <c r="AE941">
        <v>1</v>
      </c>
      <c r="AF941" t="s">
        <v>793</v>
      </c>
    </row>
    <row r="942" spans="1:32">
      <c r="A942">
        <v>317062</v>
      </c>
      <c r="B942">
        <v>5170</v>
      </c>
      <c r="C942" t="s">
        <v>153</v>
      </c>
      <c r="D942">
        <v>1494</v>
      </c>
      <c r="E942">
        <v>4016610376</v>
      </c>
      <c r="F942" t="s">
        <v>791</v>
      </c>
      <c r="G942">
        <v>1</v>
      </c>
      <c r="H942" t="s">
        <v>494</v>
      </c>
      <c r="I942" t="s">
        <v>173</v>
      </c>
      <c r="J942">
        <v>32</v>
      </c>
      <c r="K942">
        <v>62</v>
      </c>
      <c r="L942">
        <v>868</v>
      </c>
      <c r="M942">
        <v>14</v>
      </c>
      <c r="N942">
        <v>56</v>
      </c>
      <c r="O942" s="493">
        <v>45945.8381365741</v>
      </c>
      <c r="P942" s="493">
        <v>45945.9315972222</v>
      </c>
      <c r="Q942">
        <v>1</v>
      </c>
      <c r="R942">
        <v>0</v>
      </c>
      <c r="S942">
        <v>0</v>
      </c>
      <c r="T942">
        <v>6</v>
      </c>
      <c r="U942">
        <v>72</v>
      </c>
      <c r="V942">
        <v>69</v>
      </c>
      <c r="W942">
        <v>82</v>
      </c>
      <c r="X942">
        <v>72</v>
      </c>
      <c r="Y942">
        <v>74</v>
      </c>
      <c r="AB942">
        <v>168.359</v>
      </c>
      <c r="AD942" t="s">
        <v>792</v>
      </c>
      <c r="AE942">
        <v>1</v>
      </c>
      <c r="AF942" t="s">
        <v>793</v>
      </c>
    </row>
    <row r="943" spans="1:32">
      <c r="A943">
        <v>317061</v>
      </c>
      <c r="B943">
        <v>5170</v>
      </c>
      <c r="C943" t="s">
        <v>153</v>
      </c>
      <c r="D943">
        <v>1494</v>
      </c>
      <c r="E943">
        <v>4016610376</v>
      </c>
      <c r="F943" t="s">
        <v>791</v>
      </c>
      <c r="G943">
        <v>1</v>
      </c>
      <c r="H943" t="s">
        <v>494</v>
      </c>
      <c r="I943" t="s">
        <v>171</v>
      </c>
      <c r="J943">
        <v>31</v>
      </c>
      <c r="K943">
        <v>62</v>
      </c>
      <c r="L943">
        <v>868</v>
      </c>
      <c r="M943">
        <v>14</v>
      </c>
      <c r="N943">
        <v>224</v>
      </c>
      <c r="O943" s="493">
        <v>45945.8366666667</v>
      </c>
      <c r="P943" s="493">
        <v>45945.9305208333</v>
      </c>
      <c r="Q943">
        <v>1</v>
      </c>
      <c r="R943">
        <v>0</v>
      </c>
      <c r="S943">
        <v>0</v>
      </c>
      <c r="T943">
        <v>6</v>
      </c>
      <c r="U943">
        <v>38</v>
      </c>
      <c r="V943">
        <v>37</v>
      </c>
      <c r="W943">
        <v>46</v>
      </c>
      <c r="X943">
        <v>37</v>
      </c>
      <c r="Y943">
        <v>40</v>
      </c>
      <c r="AB943">
        <v>40.812</v>
      </c>
      <c r="AD943" t="s">
        <v>792</v>
      </c>
      <c r="AE943">
        <v>1</v>
      </c>
      <c r="AF943" t="s">
        <v>793</v>
      </c>
    </row>
    <row r="944" spans="1:32">
      <c r="A944">
        <v>317060</v>
      </c>
      <c r="B944">
        <v>5170</v>
      </c>
      <c r="C944" t="s">
        <v>153</v>
      </c>
      <c r="D944">
        <v>1494</v>
      </c>
      <c r="E944">
        <v>4016610376</v>
      </c>
      <c r="F944" t="s">
        <v>791</v>
      </c>
      <c r="G944">
        <v>1</v>
      </c>
      <c r="H944" t="s">
        <v>494</v>
      </c>
      <c r="I944" t="s">
        <v>168</v>
      </c>
      <c r="J944">
        <v>30</v>
      </c>
      <c r="K944">
        <v>62</v>
      </c>
      <c r="L944">
        <v>868</v>
      </c>
      <c r="M944">
        <v>14</v>
      </c>
      <c r="N944">
        <v>742</v>
      </c>
      <c r="O944" s="493">
        <v>45945.8353587963</v>
      </c>
      <c r="P944" s="493">
        <v>45945.9299652778</v>
      </c>
      <c r="Q944">
        <v>1</v>
      </c>
      <c r="R944">
        <v>0</v>
      </c>
      <c r="S944">
        <v>0</v>
      </c>
      <c r="T944">
        <v>6</v>
      </c>
      <c r="U944">
        <v>103</v>
      </c>
      <c r="V944">
        <v>41</v>
      </c>
      <c r="W944">
        <v>254</v>
      </c>
      <c r="X944">
        <v>91</v>
      </c>
      <c r="Y944">
        <v>109</v>
      </c>
      <c r="AB944">
        <v>131.233</v>
      </c>
      <c r="AD944" t="s">
        <v>792</v>
      </c>
      <c r="AE944">
        <v>1</v>
      </c>
      <c r="AF944" t="s">
        <v>793</v>
      </c>
    </row>
    <row r="945" spans="1:32">
      <c r="A945">
        <v>317059</v>
      </c>
      <c r="B945">
        <v>5170</v>
      </c>
      <c r="C945" t="s">
        <v>153</v>
      </c>
      <c r="D945">
        <v>1494</v>
      </c>
      <c r="E945">
        <v>4016610374</v>
      </c>
      <c r="F945" t="s">
        <v>791</v>
      </c>
      <c r="G945">
        <v>1</v>
      </c>
      <c r="H945" t="s">
        <v>494</v>
      </c>
      <c r="I945" t="s">
        <v>173</v>
      </c>
      <c r="J945">
        <v>32</v>
      </c>
      <c r="K945">
        <v>55</v>
      </c>
      <c r="L945">
        <v>1680</v>
      </c>
      <c r="M945">
        <v>14</v>
      </c>
      <c r="N945">
        <v>56</v>
      </c>
      <c r="O945" s="493">
        <v>45945.9368518519</v>
      </c>
      <c r="P945" s="493">
        <v>45945.9997685185</v>
      </c>
      <c r="Q945">
        <v>1</v>
      </c>
      <c r="R945">
        <v>0</v>
      </c>
      <c r="S945">
        <v>0</v>
      </c>
      <c r="T945">
        <v>6</v>
      </c>
      <c r="U945">
        <v>74</v>
      </c>
      <c r="V945">
        <v>68</v>
      </c>
      <c r="W945">
        <v>176</v>
      </c>
      <c r="X945">
        <v>72</v>
      </c>
      <c r="Y945">
        <v>74</v>
      </c>
      <c r="AB945">
        <v>168.359</v>
      </c>
      <c r="AD945" t="s">
        <v>796</v>
      </c>
      <c r="AE945">
        <v>1</v>
      </c>
      <c r="AF945" t="s">
        <v>793</v>
      </c>
    </row>
    <row r="946" spans="1:32">
      <c r="A946">
        <v>317058</v>
      </c>
      <c r="B946">
        <v>5170</v>
      </c>
      <c r="C946" t="s">
        <v>153</v>
      </c>
      <c r="D946">
        <v>1494</v>
      </c>
      <c r="E946">
        <v>4016610374</v>
      </c>
      <c r="F946" t="s">
        <v>791</v>
      </c>
      <c r="G946">
        <v>1</v>
      </c>
      <c r="H946" t="s">
        <v>494</v>
      </c>
      <c r="I946" t="s">
        <v>171</v>
      </c>
      <c r="J946">
        <v>31</v>
      </c>
      <c r="K946">
        <v>57</v>
      </c>
      <c r="L946">
        <v>1680</v>
      </c>
      <c r="M946">
        <v>14</v>
      </c>
      <c r="N946">
        <v>224</v>
      </c>
      <c r="O946" s="493">
        <v>45945.9352199074</v>
      </c>
      <c r="P946" s="493">
        <v>45945.9999421296</v>
      </c>
      <c r="Q946">
        <v>1</v>
      </c>
      <c r="R946">
        <v>0</v>
      </c>
      <c r="S946">
        <v>0</v>
      </c>
      <c r="T946">
        <v>6</v>
      </c>
      <c r="U946">
        <v>38</v>
      </c>
      <c r="V946">
        <v>37</v>
      </c>
      <c r="W946">
        <v>46</v>
      </c>
      <c r="X946">
        <v>37</v>
      </c>
      <c r="Y946">
        <v>40</v>
      </c>
      <c r="AB946">
        <v>40.812</v>
      </c>
      <c r="AD946" t="s">
        <v>796</v>
      </c>
      <c r="AE946">
        <v>1</v>
      </c>
      <c r="AF946" t="s">
        <v>793</v>
      </c>
    </row>
    <row r="947" spans="1:32">
      <c r="A947">
        <v>317238</v>
      </c>
      <c r="B947">
        <v>5170</v>
      </c>
      <c r="C947" t="s">
        <v>153</v>
      </c>
      <c r="D947">
        <v>1494</v>
      </c>
      <c r="E947">
        <v>4016610374</v>
      </c>
      <c r="F947" t="s">
        <v>791</v>
      </c>
      <c r="G947">
        <v>1</v>
      </c>
      <c r="H947" t="s">
        <v>494</v>
      </c>
      <c r="I947" t="s">
        <v>173</v>
      </c>
      <c r="J947">
        <v>32</v>
      </c>
      <c r="K947">
        <v>188</v>
      </c>
      <c r="L947">
        <v>1680</v>
      </c>
      <c r="M947">
        <v>14</v>
      </c>
      <c r="N947">
        <v>56</v>
      </c>
      <c r="O947" s="493">
        <v>45946.0006365741</v>
      </c>
      <c r="P947" s="493">
        <v>45946.2057175926</v>
      </c>
      <c r="Q947">
        <v>1</v>
      </c>
      <c r="R947">
        <v>0</v>
      </c>
      <c r="S947">
        <v>0</v>
      </c>
      <c r="T947">
        <v>6</v>
      </c>
      <c r="U947">
        <v>73</v>
      </c>
      <c r="V947">
        <v>42</v>
      </c>
      <c r="W947">
        <v>264</v>
      </c>
      <c r="X947">
        <v>72</v>
      </c>
      <c r="Y947">
        <v>74</v>
      </c>
      <c r="AB947">
        <v>168.359</v>
      </c>
      <c r="AD947" t="s">
        <v>796</v>
      </c>
      <c r="AE947">
        <v>1</v>
      </c>
      <c r="AF947" t="s">
        <v>793</v>
      </c>
    </row>
    <row r="948" spans="1:32">
      <c r="A948">
        <v>317237</v>
      </c>
      <c r="B948">
        <v>5170</v>
      </c>
      <c r="C948" t="s">
        <v>153</v>
      </c>
      <c r="D948">
        <v>1494</v>
      </c>
      <c r="E948">
        <v>4016610374</v>
      </c>
      <c r="F948" t="s">
        <v>791</v>
      </c>
      <c r="G948">
        <v>1</v>
      </c>
      <c r="H948" t="s">
        <v>494</v>
      </c>
      <c r="I948" t="s">
        <v>171</v>
      </c>
      <c r="J948">
        <v>31</v>
      </c>
      <c r="K948">
        <v>186</v>
      </c>
      <c r="L948">
        <v>1680</v>
      </c>
      <c r="M948">
        <v>14</v>
      </c>
      <c r="N948">
        <v>224</v>
      </c>
      <c r="O948" s="493">
        <v>45946.0009143519</v>
      </c>
      <c r="P948" s="493">
        <v>45946.2038425926</v>
      </c>
      <c r="Q948">
        <v>1</v>
      </c>
      <c r="R948">
        <v>0</v>
      </c>
      <c r="S948">
        <v>0</v>
      </c>
      <c r="T948">
        <v>6</v>
      </c>
      <c r="U948">
        <v>38</v>
      </c>
      <c r="V948">
        <v>37</v>
      </c>
      <c r="W948">
        <v>97</v>
      </c>
      <c r="X948">
        <v>38</v>
      </c>
      <c r="Y948">
        <v>40</v>
      </c>
      <c r="AB948">
        <v>40.812</v>
      </c>
      <c r="AD948" t="s">
        <v>796</v>
      </c>
      <c r="AE948">
        <v>1</v>
      </c>
      <c r="AF948" t="s">
        <v>793</v>
      </c>
    </row>
    <row r="949" spans="1:32">
      <c r="A949">
        <v>317236</v>
      </c>
      <c r="B949">
        <v>5170</v>
      </c>
      <c r="C949" t="s">
        <v>153</v>
      </c>
      <c r="D949">
        <v>1494</v>
      </c>
      <c r="E949">
        <v>4016610374</v>
      </c>
      <c r="F949" t="s">
        <v>791</v>
      </c>
      <c r="G949">
        <v>1</v>
      </c>
      <c r="H949" t="s">
        <v>494</v>
      </c>
      <c r="I949" t="s">
        <v>168</v>
      </c>
      <c r="J949">
        <v>30</v>
      </c>
      <c r="K949">
        <v>185</v>
      </c>
      <c r="L949">
        <v>1680</v>
      </c>
      <c r="M949">
        <v>14</v>
      </c>
      <c r="N949">
        <v>742</v>
      </c>
      <c r="O949" s="493">
        <v>45946.0013078704</v>
      </c>
      <c r="P949" s="493">
        <v>45946.203275463</v>
      </c>
      <c r="Q949">
        <v>1</v>
      </c>
      <c r="R949">
        <v>0</v>
      </c>
      <c r="S949">
        <v>0</v>
      </c>
      <c r="T949">
        <v>6</v>
      </c>
      <c r="U949">
        <v>84</v>
      </c>
      <c r="V949">
        <v>68</v>
      </c>
      <c r="W949">
        <v>207</v>
      </c>
      <c r="X949">
        <v>79</v>
      </c>
      <c r="Y949">
        <v>109</v>
      </c>
      <c r="AB949">
        <v>131.233</v>
      </c>
      <c r="AD949" t="s">
        <v>796</v>
      </c>
      <c r="AE949">
        <v>1</v>
      </c>
      <c r="AF949" t="s">
        <v>793</v>
      </c>
    </row>
    <row r="950" spans="1:32">
      <c r="A950">
        <v>317054</v>
      </c>
      <c r="B950">
        <v>5170</v>
      </c>
      <c r="C950" t="s">
        <v>153</v>
      </c>
      <c r="D950">
        <v>1494</v>
      </c>
      <c r="E950">
        <v>4016605617</v>
      </c>
      <c r="F950" t="s">
        <v>791</v>
      </c>
      <c r="G950">
        <v>1</v>
      </c>
      <c r="H950" t="s">
        <v>494</v>
      </c>
      <c r="I950" t="s">
        <v>168</v>
      </c>
      <c r="J950">
        <v>30</v>
      </c>
      <c r="K950">
        <v>6</v>
      </c>
      <c r="L950">
        <v>84</v>
      </c>
      <c r="M950">
        <v>14</v>
      </c>
      <c r="N950">
        <v>742</v>
      </c>
      <c r="O950" s="493">
        <v>45945.8177662037</v>
      </c>
      <c r="P950" s="493">
        <v>45945.8311689815</v>
      </c>
      <c r="Q950">
        <v>1</v>
      </c>
      <c r="R950">
        <v>0</v>
      </c>
      <c r="S950">
        <v>0</v>
      </c>
      <c r="T950">
        <v>6</v>
      </c>
      <c r="U950">
        <v>133</v>
      </c>
      <c r="V950">
        <v>114</v>
      </c>
      <c r="W950">
        <v>172</v>
      </c>
      <c r="X950">
        <v>127.5</v>
      </c>
      <c r="Y950">
        <v>109</v>
      </c>
      <c r="AB950">
        <v>131.233</v>
      </c>
      <c r="AD950" t="s">
        <v>794</v>
      </c>
      <c r="AE950">
        <v>1</v>
      </c>
      <c r="AF950" t="s">
        <v>793</v>
      </c>
    </row>
    <row r="951" spans="1:32">
      <c r="A951">
        <v>317055</v>
      </c>
      <c r="B951">
        <v>5170</v>
      </c>
      <c r="C951" t="s">
        <v>153</v>
      </c>
      <c r="D951">
        <v>1494</v>
      </c>
      <c r="E951">
        <v>4016605617</v>
      </c>
      <c r="F951" t="s">
        <v>791</v>
      </c>
      <c r="G951">
        <v>1</v>
      </c>
      <c r="H951" t="s">
        <v>494</v>
      </c>
      <c r="I951" t="s">
        <v>171</v>
      </c>
      <c r="J951">
        <v>31</v>
      </c>
      <c r="K951">
        <v>6</v>
      </c>
      <c r="L951">
        <v>84</v>
      </c>
      <c r="M951">
        <v>14</v>
      </c>
      <c r="N951">
        <v>224</v>
      </c>
      <c r="O951" s="493">
        <v>45945.8191898148</v>
      </c>
      <c r="P951" s="493">
        <v>45945.8317361111</v>
      </c>
      <c r="Q951">
        <v>1</v>
      </c>
      <c r="R951">
        <v>0</v>
      </c>
      <c r="S951">
        <v>0</v>
      </c>
      <c r="T951">
        <v>6</v>
      </c>
      <c r="U951">
        <v>39</v>
      </c>
      <c r="V951">
        <v>37</v>
      </c>
      <c r="W951">
        <v>46</v>
      </c>
      <c r="X951">
        <v>37</v>
      </c>
      <c r="Y951">
        <v>40</v>
      </c>
      <c r="AB951">
        <v>40.812</v>
      </c>
      <c r="AD951" t="s">
        <v>794</v>
      </c>
      <c r="AE951">
        <v>1</v>
      </c>
      <c r="AF951" t="s">
        <v>793</v>
      </c>
    </row>
    <row r="952" spans="1:32">
      <c r="A952">
        <v>317056</v>
      </c>
      <c r="B952">
        <v>5170</v>
      </c>
      <c r="C952" t="s">
        <v>153</v>
      </c>
      <c r="D952">
        <v>1494</v>
      </c>
      <c r="E952">
        <v>4016605617</v>
      </c>
      <c r="F952" t="s">
        <v>791</v>
      </c>
      <c r="G952">
        <v>1</v>
      </c>
      <c r="H952" t="s">
        <v>494</v>
      </c>
      <c r="I952" t="s">
        <v>173</v>
      </c>
      <c r="J952">
        <v>32</v>
      </c>
      <c r="K952">
        <v>6</v>
      </c>
      <c r="L952">
        <v>84</v>
      </c>
      <c r="M952">
        <v>14</v>
      </c>
      <c r="N952">
        <v>56</v>
      </c>
      <c r="O952" s="493">
        <v>45945.8206365741</v>
      </c>
      <c r="P952" s="493">
        <v>45945.8330324074</v>
      </c>
      <c r="Q952">
        <v>1</v>
      </c>
      <c r="R952">
        <v>0</v>
      </c>
      <c r="S952">
        <v>0</v>
      </c>
      <c r="T952">
        <v>6</v>
      </c>
      <c r="U952">
        <v>74</v>
      </c>
      <c r="V952">
        <v>72</v>
      </c>
      <c r="W952">
        <v>82</v>
      </c>
      <c r="X952">
        <v>72.5</v>
      </c>
      <c r="Y952">
        <v>74</v>
      </c>
      <c r="AB952">
        <v>168.359</v>
      </c>
      <c r="AD952" t="s">
        <v>794</v>
      </c>
      <c r="AE952">
        <v>1</v>
      </c>
      <c r="AF952" t="s">
        <v>793</v>
      </c>
    </row>
    <row r="953" spans="1:32">
      <c r="A953">
        <v>317057</v>
      </c>
      <c r="B953">
        <v>5170</v>
      </c>
      <c r="C953" t="s">
        <v>153</v>
      </c>
      <c r="D953">
        <v>1494</v>
      </c>
      <c r="E953">
        <v>4016610374</v>
      </c>
      <c r="F953" t="s">
        <v>791</v>
      </c>
      <c r="G953">
        <v>1</v>
      </c>
      <c r="H953" t="s">
        <v>494</v>
      </c>
      <c r="I953" t="s">
        <v>168</v>
      </c>
      <c r="J953">
        <v>30</v>
      </c>
      <c r="K953">
        <v>57</v>
      </c>
      <c r="L953">
        <v>1680</v>
      </c>
      <c r="M953">
        <v>14</v>
      </c>
      <c r="N953">
        <v>742</v>
      </c>
      <c r="O953" s="493">
        <v>45945.9342013889</v>
      </c>
      <c r="P953" s="493">
        <v>45945.9993634259</v>
      </c>
      <c r="Q953">
        <v>1</v>
      </c>
      <c r="R953">
        <v>0</v>
      </c>
      <c r="S953">
        <v>0</v>
      </c>
      <c r="T953">
        <v>6</v>
      </c>
      <c r="U953">
        <v>85</v>
      </c>
      <c r="V953">
        <v>72</v>
      </c>
      <c r="W953">
        <v>184</v>
      </c>
      <c r="X953">
        <v>79</v>
      </c>
      <c r="Y953">
        <v>109</v>
      </c>
      <c r="AB953">
        <v>131.233</v>
      </c>
      <c r="AD953" t="s">
        <v>796</v>
      </c>
      <c r="AE953">
        <v>1</v>
      </c>
      <c r="AF953" t="s">
        <v>793</v>
      </c>
    </row>
    <row r="954" spans="1:32">
      <c r="A954">
        <v>317239</v>
      </c>
      <c r="B954">
        <v>5170</v>
      </c>
      <c r="C954" t="s">
        <v>153</v>
      </c>
      <c r="D954">
        <v>1495</v>
      </c>
      <c r="E954">
        <v>4016605618</v>
      </c>
      <c r="F954" t="s">
        <v>799</v>
      </c>
      <c r="G954">
        <v>1</v>
      </c>
      <c r="H954" t="s">
        <v>494</v>
      </c>
      <c r="I954" t="s">
        <v>173</v>
      </c>
      <c r="J954">
        <v>32</v>
      </c>
      <c r="K954">
        <v>20</v>
      </c>
      <c r="L954">
        <v>400</v>
      </c>
      <c r="M954">
        <v>20</v>
      </c>
      <c r="N954">
        <v>40</v>
      </c>
      <c r="O954" s="493">
        <v>45946.2426273148</v>
      </c>
      <c r="P954" s="493">
        <v>45946.2659143519</v>
      </c>
      <c r="Q954">
        <v>1</v>
      </c>
      <c r="R954">
        <v>0</v>
      </c>
      <c r="S954">
        <v>0</v>
      </c>
      <c r="T954">
        <v>6</v>
      </c>
      <c r="U954">
        <v>97</v>
      </c>
      <c r="V954">
        <v>94</v>
      </c>
      <c r="W954">
        <v>115</v>
      </c>
      <c r="X954">
        <v>97</v>
      </c>
      <c r="Y954">
        <v>96</v>
      </c>
      <c r="AB954">
        <v>170.62</v>
      </c>
      <c r="AD954" t="s">
        <v>799</v>
      </c>
      <c r="AE954">
        <v>1</v>
      </c>
      <c r="AF954" t="s">
        <v>800</v>
      </c>
    </row>
    <row r="955" spans="1:32">
      <c r="A955">
        <v>317240</v>
      </c>
      <c r="B955">
        <v>5170</v>
      </c>
      <c r="C955" t="s">
        <v>153</v>
      </c>
      <c r="D955">
        <v>1495</v>
      </c>
      <c r="E955">
        <v>4016605619</v>
      </c>
      <c r="F955" t="s">
        <v>801</v>
      </c>
      <c r="G955">
        <v>1</v>
      </c>
      <c r="H955" t="s">
        <v>494</v>
      </c>
      <c r="I955" t="s">
        <v>173</v>
      </c>
      <c r="J955">
        <v>32</v>
      </c>
      <c r="K955">
        <v>20</v>
      </c>
      <c r="L955">
        <v>400</v>
      </c>
      <c r="M955">
        <v>20</v>
      </c>
      <c r="N955">
        <v>40</v>
      </c>
      <c r="O955" s="493">
        <v>45946.2685185185</v>
      </c>
      <c r="P955" s="493">
        <v>45946.2916087963</v>
      </c>
      <c r="Q955">
        <v>1</v>
      </c>
      <c r="R955">
        <v>0</v>
      </c>
      <c r="S955">
        <v>0</v>
      </c>
      <c r="T955">
        <v>6</v>
      </c>
      <c r="U955">
        <v>97</v>
      </c>
      <c r="V955">
        <v>93</v>
      </c>
      <c r="W955">
        <v>112</v>
      </c>
      <c r="X955">
        <v>97</v>
      </c>
      <c r="Y955">
        <v>96</v>
      </c>
      <c r="AB955">
        <v>170.62</v>
      </c>
      <c r="AD955" t="s">
        <v>801</v>
      </c>
      <c r="AE955">
        <v>1</v>
      </c>
      <c r="AF955" t="s">
        <v>800</v>
      </c>
    </row>
    <row r="956" spans="1:32">
      <c r="A956">
        <v>317241</v>
      </c>
      <c r="B956">
        <v>5170</v>
      </c>
      <c r="C956" t="s">
        <v>153</v>
      </c>
      <c r="D956">
        <v>1495</v>
      </c>
      <c r="E956">
        <v>4016610371</v>
      </c>
      <c r="F956" t="s">
        <v>797</v>
      </c>
      <c r="G956">
        <v>1</v>
      </c>
      <c r="H956" t="s">
        <v>494</v>
      </c>
      <c r="I956" t="s">
        <v>173</v>
      </c>
      <c r="J956">
        <v>32</v>
      </c>
      <c r="K956">
        <v>35</v>
      </c>
      <c r="L956">
        <v>420</v>
      </c>
      <c r="M956">
        <v>12</v>
      </c>
      <c r="N956">
        <v>36</v>
      </c>
      <c r="O956" s="493">
        <v>45946.2115856481</v>
      </c>
      <c r="P956" s="493">
        <v>45946.2390509259</v>
      </c>
      <c r="Q956">
        <v>1</v>
      </c>
      <c r="R956">
        <v>0</v>
      </c>
      <c r="S956">
        <v>0</v>
      </c>
      <c r="T956">
        <v>6</v>
      </c>
      <c r="U956">
        <v>62</v>
      </c>
      <c r="V956">
        <v>59</v>
      </c>
      <c r="W956">
        <v>75</v>
      </c>
      <c r="X956">
        <v>62</v>
      </c>
      <c r="Y956">
        <v>64</v>
      </c>
      <c r="AB956">
        <v>111.881</v>
      </c>
      <c r="AD956" t="s">
        <v>797</v>
      </c>
      <c r="AE956">
        <v>1</v>
      </c>
      <c r="AF956" t="s">
        <v>798</v>
      </c>
    </row>
    <row r="957" spans="1:32">
      <c r="A957">
        <v>317246</v>
      </c>
      <c r="B957">
        <v>5170</v>
      </c>
      <c r="C957" t="s">
        <v>153</v>
      </c>
      <c r="D957">
        <v>1496</v>
      </c>
      <c r="E957">
        <v>4016626623</v>
      </c>
      <c r="F957" t="s">
        <v>802</v>
      </c>
      <c r="G957">
        <v>1</v>
      </c>
      <c r="H957" t="s">
        <v>491</v>
      </c>
      <c r="I957" t="s">
        <v>173</v>
      </c>
      <c r="J957">
        <v>32</v>
      </c>
      <c r="K957">
        <v>10</v>
      </c>
      <c r="L957">
        <v>20</v>
      </c>
      <c r="M957">
        <v>2</v>
      </c>
      <c r="N957">
        <v>62</v>
      </c>
      <c r="O957" s="493">
        <v>45946.5015972222</v>
      </c>
      <c r="P957" s="493">
        <v>45946.5773842593</v>
      </c>
      <c r="Q957">
        <v>1</v>
      </c>
      <c r="R957">
        <v>0</v>
      </c>
      <c r="S957">
        <v>0</v>
      </c>
      <c r="T957">
        <v>6</v>
      </c>
      <c r="U957">
        <v>27</v>
      </c>
      <c r="V957">
        <v>24</v>
      </c>
      <c r="W957">
        <v>38</v>
      </c>
      <c r="X957">
        <v>25</v>
      </c>
      <c r="Y957">
        <v>25</v>
      </c>
      <c r="AB957">
        <v>85.687</v>
      </c>
      <c r="AD957" t="s">
        <v>803</v>
      </c>
      <c r="AE957">
        <v>1</v>
      </c>
      <c r="AF957" t="s">
        <v>804</v>
      </c>
    </row>
    <row r="958" spans="1:32">
      <c r="A958">
        <v>317242</v>
      </c>
      <c r="B958">
        <v>5170</v>
      </c>
      <c r="C958" t="s">
        <v>153</v>
      </c>
      <c r="D958">
        <v>1496</v>
      </c>
      <c r="E958">
        <v>4016626622</v>
      </c>
      <c r="F958" t="s">
        <v>805</v>
      </c>
      <c r="G958">
        <v>1</v>
      </c>
      <c r="H958" t="s">
        <v>491</v>
      </c>
      <c r="I958" t="s">
        <v>168</v>
      </c>
      <c r="J958">
        <v>30</v>
      </c>
      <c r="K958">
        <v>10</v>
      </c>
      <c r="L958">
        <v>20</v>
      </c>
      <c r="M958">
        <v>2</v>
      </c>
      <c r="N958">
        <v>500</v>
      </c>
      <c r="O958" s="493">
        <v>45946.3764930556</v>
      </c>
      <c r="P958" s="493">
        <v>45946.4705787037</v>
      </c>
      <c r="Q958">
        <v>1</v>
      </c>
      <c r="R958">
        <v>0</v>
      </c>
      <c r="S958">
        <v>0</v>
      </c>
      <c r="T958">
        <v>6</v>
      </c>
      <c r="U958">
        <v>52</v>
      </c>
      <c r="V958">
        <v>48</v>
      </c>
      <c r="W958">
        <v>69</v>
      </c>
      <c r="X958">
        <v>50.5</v>
      </c>
      <c r="Y958">
        <v>53</v>
      </c>
      <c r="AB958">
        <v>98.87</v>
      </c>
      <c r="AD958" t="s">
        <v>806</v>
      </c>
      <c r="AE958">
        <v>1</v>
      </c>
      <c r="AF958" t="s">
        <v>804</v>
      </c>
    </row>
    <row r="959" spans="1:32">
      <c r="A959">
        <v>317243</v>
      </c>
      <c r="B959">
        <v>5170</v>
      </c>
      <c r="C959" t="s">
        <v>153</v>
      </c>
      <c r="D959">
        <v>1496</v>
      </c>
      <c r="E959">
        <v>4016626622</v>
      </c>
      <c r="F959" t="s">
        <v>805</v>
      </c>
      <c r="G959">
        <v>1</v>
      </c>
      <c r="H959" t="s">
        <v>491</v>
      </c>
      <c r="I959" t="s">
        <v>171</v>
      </c>
      <c r="J959">
        <v>31</v>
      </c>
      <c r="K959">
        <v>21</v>
      </c>
      <c r="L959">
        <v>20</v>
      </c>
      <c r="M959">
        <v>2</v>
      </c>
      <c r="N959">
        <v>376</v>
      </c>
      <c r="O959" s="493">
        <v>45946.3797916667</v>
      </c>
      <c r="P959" s="493">
        <v>45946.5768402778</v>
      </c>
      <c r="Q959">
        <v>1</v>
      </c>
      <c r="R959">
        <v>0</v>
      </c>
      <c r="S959">
        <v>0</v>
      </c>
      <c r="T959">
        <v>6</v>
      </c>
      <c r="U959">
        <v>107</v>
      </c>
      <c r="V959">
        <v>36</v>
      </c>
      <c r="W959">
        <v>314</v>
      </c>
      <c r="X959">
        <v>81</v>
      </c>
      <c r="Y959">
        <v>72</v>
      </c>
      <c r="AB959">
        <v>72.454</v>
      </c>
      <c r="AD959" t="s">
        <v>806</v>
      </c>
      <c r="AE959">
        <v>1</v>
      </c>
      <c r="AF959" t="s">
        <v>804</v>
      </c>
    </row>
    <row r="960" spans="1:32">
      <c r="A960">
        <v>317244</v>
      </c>
      <c r="B960">
        <v>5170</v>
      </c>
      <c r="C960" t="s">
        <v>153</v>
      </c>
      <c r="D960">
        <v>1496</v>
      </c>
      <c r="E960">
        <v>4016626622</v>
      </c>
      <c r="F960" t="s">
        <v>805</v>
      </c>
      <c r="G960">
        <v>1</v>
      </c>
      <c r="H960" t="s">
        <v>491</v>
      </c>
      <c r="I960" t="s">
        <v>173</v>
      </c>
      <c r="J960">
        <v>32</v>
      </c>
      <c r="K960">
        <v>10</v>
      </c>
      <c r="L960">
        <v>20</v>
      </c>
      <c r="M960">
        <v>2</v>
      </c>
      <c r="N960">
        <v>62</v>
      </c>
      <c r="O960" s="493">
        <v>45946.3889699074</v>
      </c>
      <c r="P960" s="493">
        <v>45946.4951041667</v>
      </c>
      <c r="Q960">
        <v>1</v>
      </c>
      <c r="R960">
        <v>0</v>
      </c>
      <c r="S960">
        <v>0</v>
      </c>
      <c r="T960">
        <v>6</v>
      </c>
      <c r="U960">
        <v>82</v>
      </c>
      <c r="V960">
        <v>25</v>
      </c>
      <c r="W960">
        <v>557</v>
      </c>
      <c r="X960">
        <v>25</v>
      </c>
      <c r="Y960">
        <v>28</v>
      </c>
      <c r="AB960">
        <v>85.687</v>
      </c>
      <c r="AD960" t="s">
        <v>806</v>
      </c>
      <c r="AE960">
        <v>1</v>
      </c>
      <c r="AF960" t="s">
        <v>804</v>
      </c>
    </row>
    <row r="961" spans="1:32">
      <c r="A961">
        <v>317245</v>
      </c>
      <c r="B961">
        <v>5170</v>
      </c>
      <c r="C961" t="s">
        <v>153</v>
      </c>
      <c r="D961">
        <v>1496</v>
      </c>
      <c r="E961">
        <v>4016626623</v>
      </c>
      <c r="F961" t="s">
        <v>802</v>
      </c>
      <c r="G961">
        <v>1</v>
      </c>
      <c r="H961" t="s">
        <v>491</v>
      </c>
      <c r="I961" t="s">
        <v>168</v>
      </c>
      <c r="J961">
        <v>30</v>
      </c>
      <c r="K961">
        <v>10</v>
      </c>
      <c r="L961">
        <v>20</v>
      </c>
      <c r="M961">
        <v>2</v>
      </c>
      <c r="N961">
        <v>420</v>
      </c>
      <c r="O961" s="493">
        <v>45946.4761689815</v>
      </c>
      <c r="P961" s="493">
        <v>45946.5717476852</v>
      </c>
      <c r="Q961">
        <v>1</v>
      </c>
      <c r="R961">
        <v>0</v>
      </c>
      <c r="S961">
        <v>0</v>
      </c>
      <c r="T961">
        <v>6</v>
      </c>
      <c r="U961">
        <v>45</v>
      </c>
      <c r="V961">
        <v>39</v>
      </c>
      <c r="W961">
        <v>70</v>
      </c>
      <c r="X961">
        <v>41.5</v>
      </c>
      <c r="Y961">
        <v>48</v>
      </c>
      <c r="AB961">
        <v>87.807</v>
      </c>
      <c r="AD961" t="s">
        <v>803</v>
      </c>
      <c r="AE961">
        <v>1</v>
      </c>
      <c r="AF961" t="s">
        <v>804</v>
      </c>
    </row>
    <row r="962" spans="1:32">
      <c r="A962">
        <v>317251</v>
      </c>
      <c r="B962">
        <v>5170</v>
      </c>
      <c r="C962" t="s">
        <v>153</v>
      </c>
      <c r="D962">
        <v>1497</v>
      </c>
      <c r="E962">
        <v>4016626623</v>
      </c>
      <c r="F962" t="s">
        <v>802</v>
      </c>
      <c r="G962">
        <v>1</v>
      </c>
      <c r="H962" t="s">
        <v>494</v>
      </c>
      <c r="I962" t="s">
        <v>171</v>
      </c>
      <c r="J962">
        <v>31</v>
      </c>
      <c r="K962">
        <v>10</v>
      </c>
      <c r="L962">
        <v>20</v>
      </c>
      <c r="M962">
        <v>2</v>
      </c>
      <c r="N962">
        <v>340</v>
      </c>
      <c r="O962" s="493">
        <v>45946.7072800926</v>
      </c>
      <c r="P962" s="493">
        <v>45946.7651041667</v>
      </c>
      <c r="Q962">
        <v>1</v>
      </c>
      <c r="R962">
        <v>0</v>
      </c>
      <c r="S962">
        <v>2</v>
      </c>
      <c r="T962">
        <v>6</v>
      </c>
      <c r="U962">
        <v>72</v>
      </c>
      <c r="V962">
        <v>63</v>
      </c>
      <c r="W962">
        <v>120</v>
      </c>
      <c r="X962">
        <v>65.5</v>
      </c>
      <c r="Z962">
        <v>65.5</v>
      </c>
      <c r="AB962">
        <v>53.276</v>
      </c>
      <c r="AD962" t="s">
        <v>803</v>
      </c>
      <c r="AE962">
        <v>1</v>
      </c>
      <c r="AF962" t="s">
        <v>804</v>
      </c>
    </row>
    <row r="963" spans="1:32">
      <c r="A963">
        <v>317250</v>
      </c>
      <c r="B963">
        <v>5170</v>
      </c>
      <c r="C963" t="s">
        <v>153</v>
      </c>
      <c r="D963">
        <v>1497</v>
      </c>
      <c r="E963">
        <v>4016626623</v>
      </c>
      <c r="F963" t="s">
        <v>802</v>
      </c>
      <c r="G963">
        <v>1</v>
      </c>
      <c r="H963" t="s">
        <v>494</v>
      </c>
      <c r="I963" t="s">
        <v>168</v>
      </c>
      <c r="J963">
        <v>30</v>
      </c>
      <c r="K963">
        <v>10</v>
      </c>
      <c r="L963">
        <v>20</v>
      </c>
      <c r="M963">
        <v>2</v>
      </c>
      <c r="N963">
        <v>292</v>
      </c>
      <c r="O963" s="493">
        <v>45946.70625</v>
      </c>
      <c r="P963" s="493">
        <v>45946.7619097222</v>
      </c>
      <c r="Q963">
        <v>1</v>
      </c>
      <c r="R963">
        <v>0</v>
      </c>
      <c r="S963">
        <v>2</v>
      </c>
      <c r="T963">
        <v>6</v>
      </c>
      <c r="U963">
        <v>47</v>
      </c>
      <c r="V963">
        <v>41</v>
      </c>
      <c r="W963">
        <v>69</v>
      </c>
      <c r="X963">
        <v>44</v>
      </c>
      <c r="Z963">
        <v>44</v>
      </c>
      <c r="AB963">
        <v>53.591</v>
      </c>
      <c r="AD963" t="s">
        <v>803</v>
      </c>
      <c r="AE963">
        <v>1</v>
      </c>
      <c r="AF963" t="s">
        <v>804</v>
      </c>
    </row>
    <row r="964" spans="1:32">
      <c r="A964">
        <v>317252</v>
      </c>
      <c r="B964">
        <v>5170</v>
      </c>
      <c r="C964" t="s">
        <v>153</v>
      </c>
      <c r="D964">
        <v>1497</v>
      </c>
      <c r="E964">
        <v>4016626623</v>
      </c>
      <c r="F964" t="s">
        <v>802</v>
      </c>
      <c r="G964">
        <v>1</v>
      </c>
      <c r="H964" t="s">
        <v>494</v>
      </c>
      <c r="I964" t="s">
        <v>173</v>
      </c>
      <c r="J964">
        <v>32</v>
      </c>
      <c r="K964">
        <v>10</v>
      </c>
      <c r="L964">
        <v>20</v>
      </c>
      <c r="M964">
        <v>2</v>
      </c>
      <c r="N964">
        <v>52</v>
      </c>
      <c r="O964" s="493">
        <v>45946.7111921296</v>
      </c>
      <c r="P964" s="493">
        <v>45946.7695486111</v>
      </c>
      <c r="Q964">
        <v>1</v>
      </c>
      <c r="R964">
        <v>0</v>
      </c>
      <c r="S964">
        <v>2</v>
      </c>
      <c r="T964">
        <v>6</v>
      </c>
      <c r="U964">
        <v>102</v>
      </c>
      <c r="V964">
        <v>42</v>
      </c>
      <c r="W964">
        <v>268</v>
      </c>
      <c r="X964">
        <v>47</v>
      </c>
      <c r="Z964">
        <v>47</v>
      </c>
      <c r="AB964">
        <v>112.993</v>
      </c>
      <c r="AD964" t="s">
        <v>803</v>
      </c>
      <c r="AE964">
        <v>1</v>
      </c>
      <c r="AF964" t="s">
        <v>804</v>
      </c>
    </row>
    <row r="965" spans="1:32">
      <c r="A965">
        <v>317249</v>
      </c>
      <c r="B965">
        <v>5170</v>
      </c>
      <c r="C965" t="s">
        <v>153</v>
      </c>
      <c r="D965">
        <v>1497</v>
      </c>
      <c r="E965">
        <v>4016626622</v>
      </c>
      <c r="F965" t="s">
        <v>805</v>
      </c>
      <c r="G965">
        <v>1</v>
      </c>
      <c r="H965" t="s">
        <v>494</v>
      </c>
      <c r="I965" t="s">
        <v>173</v>
      </c>
      <c r="J965">
        <v>32</v>
      </c>
      <c r="K965">
        <v>10</v>
      </c>
      <c r="L965">
        <v>20</v>
      </c>
      <c r="M965">
        <v>2</v>
      </c>
      <c r="N965">
        <v>52</v>
      </c>
      <c r="O965" s="493">
        <v>45946.6057638889</v>
      </c>
      <c r="P965" s="493">
        <v>45946.6931481482</v>
      </c>
      <c r="Q965">
        <v>1</v>
      </c>
      <c r="R965">
        <v>0</v>
      </c>
      <c r="S965">
        <v>0</v>
      </c>
      <c r="T965">
        <v>6</v>
      </c>
      <c r="U965">
        <v>88</v>
      </c>
      <c r="V965">
        <v>41</v>
      </c>
      <c r="W965">
        <v>433</v>
      </c>
      <c r="X965">
        <v>42</v>
      </c>
      <c r="Y965">
        <v>47</v>
      </c>
      <c r="AB965">
        <v>112.993</v>
      </c>
      <c r="AD965" t="s">
        <v>806</v>
      </c>
      <c r="AE965">
        <v>1</v>
      </c>
      <c r="AF965" t="s">
        <v>804</v>
      </c>
    </row>
    <row r="966" spans="1:32">
      <c r="A966">
        <v>317248</v>
      </c>
      <c r="B966">
        <v>5170</v>
      </c>
      <c r="C966" t="s">
        <v>153</v>
      </c>
      <c r="D966">
        <v>1497</v>
      </c>
      <c r="E966">
        <v>4016626622</v>
      </c>
      <c r="F966" t="s">
        <v>805</v>
      </c>
      <c r="G966">
        <v>1</v>
      </c>
      <c r="H966" t="s">
        <v>494</v>
      </c>
      <c r="I966" t="s">
        <v>171</v>
      </c>
      <c r="J966">
        <v>31</v>
      </c>
      <c r="K966">
        <v>10</v>
      </c>
      <c r="L966">
        <v>20</v>
      </c>
      <c r="M966">
        <v>2</v>
      </c>
      <c r="N966">
        <v>340</v>
      </c>
      <c r="O966" s="493">
        <v>45946.5950578704</v>
      </c>
      <c r="P966" s="493">
        <v>45946.6921064815</v>
      </c>
      <c r="Q966">
        <v>1</v>
      </c>
      <c r="R966">
        <v>0</v>
      </c>
      <c r="S966">
        <v>0</v>
      </c>
      <c r="T966">
        <v>6</v>
      </c>
      <c r="U966">
        <v>125</v>
      </c>
      <c r="V966">
        <v>67</v>
      </c>
      <c r="W966">
        <v>561</v>
      </c>
      <c r="X966">
        <v>68</v>
      </c>
      <c r="Y966">
        <v>76</v>
      </c>
      <c r="AB966">
        <v>55.478</v>
      </c>
      <c r="AD966" t="s">
        <v>806</v>
      </c>
      <c r="AE966">
        <v>1</v>
      </c>
      <c r="AF966" t="s">
        <v>804</v>
      </c>
    </row>
    <row r="967" spans="1:32">
      <c r="A967">
        <v>317247</v>
      </c>
      <c r="B967">
        <v>5170</v>
      </c>
      <c r="C967" t="s">
        <v>153</v>
      </c>
      <c r="D967">
        <v>1497</v>
      </c>
      <c r="E967">
        <v>4016626622</v>
      </c>
      <c r="F967" t="s">
        <v>805</v>
      </c>
      <c r="G967">
        <v>1</v>
      </c>
      <c r="H967" t="s">
        <v>494</v>
      </c>
      <c r="I967" t="s">
        <v>168</v>
      </c>
      <c r="J967">
        <v>30</v>
      </c>
      <c r="K967">
        <v>10</v>
      </c>
      <c r="L967">
        <v>20</v>
      </c>
      <c r="M967">
        <v>2</v>
      </c>
      <c r="N967">
        <v>292</v>
      </c>
      <c r="O967" s="493">
        <v>45946.5869444444</v>
      </c>
      <c r="P967" s="493">
        <v>45946.6877199074</v>
      </c>
      <c r="Q967">
        <v>1</v>
      </c>
      <c r="R967">
        <v>0</v>
      </c>
      <c r="S967">
        <v>0</v>
      </c>
      <c r="T967">
        <v>6</v>
      </c>
      <c r="U967">
        <v>33</v>
      </c>
      <c r="V967">
        <v>29</v>
      </c>
      <c r="W967">
        <v>53</v>
      </c>
      <c r="X967">
        <v>31</v>
      </c>
      <c r="Y967">
        <v>36</v>
      </c>
      <c r="AB967">
        <v>52.878</v>
      </c>
      <c r="AD967" t="s">
        <v>806</v>
      </c>
      <c r="AE967">
        <v>1</v>
      </c>
      <c r="AF967" t="s">
        <v>804</v>
      </c>
    </row>
    <row r="968" spans="1:32">
      <c r="A968">
        <v>317388</v>
      </c>
      <c r="B968">
        <v>5170</v>
      </c>
      <c r="C968" t="s">
        <v>153</v>
      </c>
      <c r="D968">
        <v>1498</v>
      </c>
      <c r="E968">
        <v>4016626626</v>
      </c>
      <c r="F968" t="s">
        <v>807</v>
      </c>
      <c r="G968">
        <v>1</v>
      </c>
      <c r="H968" t="s">
        <v>491</v>
      </c>
      <c r="I968" t="s">
        <v>171</v>
      </c>
      <c r="J968">
        <v>31</v>
      </c>
      <c r="K968">
        <v>5</v>
      </c>
      <c r="L968">
        <v>10</v>
      </c>
      <c r="M968">
        <v>2</v>
      </c>
      <c r="N968">
        <v>230</v>
      </c>
      <c r="O968" s="493">
        <v>45947.4184722222</v>
      </c>
      <c r="P968" s="493">
        <v>45947.4574884259</v>
      </c>
      <c r="Q968">
        <v>1</v>
      </c>
      <c r="R968">
        <v>0</v>
      </c>
      <c r="S968">
        <v>0</v>
      </c>
      <c r="T968">
        <v>6</v>
      </c>
      <c r="U968">
        <v>56</v>
      </c>
      <c r="V968">
        <v>48</v>
      </c>
      <c r="W968">
        <v>82</v>
      </c>
      <c r="X968">
        <v>50</v>
      </c>
      <c r="Y968">
        <v>54</v>
      </c>
      <c r="AB968">
        <v>46.003</v>
      </c>
      <c r="AD968" t="s">
        <v>808</v>
      </c>
      <c r="AE968">
        <v>1</v>
      </c>
      <c r="AF968" t="s">
        <v>751</v>
      </c>
    </row>
    <row r="969" spans="1:32">
      <c r="A969">
        <v>317389</v>
      </c>
      <c r="B969">
        <v>5170</v>
      </c>
      <c r="C969" t="s">
        <v>153</v>
      </c>
      <c r="D969">
        <v>1498</v>
      </c>
      <c r="E969">
        <v>4016626626</v>
      </c>
      <c r="F969" t="s">
        <v>807</v>
      </c>
      <c r="G969">
        <v>1</v>
      </c>
      <c r="H969" t="s">
        <v>491</v>
      </c>
      <c r="I969" t="s">
        <v>173</v>
      </c>
      <c r="J969">
        <v>32</v>
      </c>
      <c r="K969">
        <v>5</v>
      </c>
      <c r="L969">
        <v>10</v>
      </c>
      <c r="M969">
        <v>2</v>
      </c>
      <c r="N969">
        <v>42</v>
      </c>
      <c r="O969" s="493">
        <v>45947.4220949074</v>
      </c>
      <c r="P969" s="493">
        <v>45947.4590046296</v>
      </c>
      <c r="Q969">
        <v>1</v>
      </c>
      <c r="R969">
        <v>0</v>
      </c>
      <c r="S969">
        <v>0</v>
      </c>
      <c r="T969">
        <v>6</v>
      </c>
      <c r="U969">
        <v>72</v>
      </c>
      <c r="V969">
        <v>16</v>
      </c>
      <c r="W969">
        <v>293</v>
      </c>
      <c r="X969">
        <v>16</v>
      </c>
      <c r="Y969">
        <v>24</v>
      </c>
      <c r="AB969">
        <v>69.243</v>
      </c>
      <c r="AD969" t="s">
        <v>808</v>
      </c>
      <c r="AE969">
        <v>1</v>
      </c>
      <c r="AF969" t="s">
        <v>751</v>
      </c>
    </row>
    <row r="970" spans="1:32">
      <c r="A970">
        <v>317387</v>
      </c>
      <c r="B970">
        <v>5170</v>
      </c>
      <c r="C970" t="s">
        <v>153</v>
      </c>
      <c r="D970">
        <v>1498</v>
      </c>
      <c r="E970">
        <v>4016626626</v>
      </c>
      <c r="F970" t="s">
        <v>807</v>
      </c>
      <c r="G970">
        <v>1</v>
      </c>
      <c r="H970" t="s">
        <v>491</v>
      </c>
      <c r="I970" t="s">
        <v>168</v>
      </c>
      <c r="J970">
        <v>30</v>
      </c>
      <c r="K970">
        <v>5</v>
      </c>
      <c r="L970">
        <v>10</v>
      </c>
      <c r="M970">
        <v>2</v>
      </c>
      <c r="N970">
        <v>330</v>
      </c>
      <c r="O970" s="493">
        <v>45947.4138078704</v>
      </c>
      <c r="P970" s="493">
        <v>45947.4564467593</v>
      </c>
      <c r="Q970">
        <v>1</v>
      </c>
      <c r="R970">
        <v>0</v>
      </c>
      <c r="S970">
        <v>0</v>
      </c>
      <c r="T970">
        <v>6</v>
      </c>
      <c r="U970">
        <v>42</v>
      </c>
      <c r="V970">
        <v>38</v>
      </c>
      <c r="W970">
        <v>60</v>
      </c>
      <c r="X970">
        <v>38</v>
      </c>
      <c r="Y970">
        <v>47</v>
      </c>
      <c r="AB970">
        <v>71.437</v>
      </c>
      <c r="AD970" t="s">
        <v>808</v>
      </c>
      <c r="AE970">
        <v>1</v>
      </c>
      <c r="AF970" t="s">
        <v>751</v>
      </c>
    </row>
    <row r="971" spans="1:32">
      <c r="A971">
        <v>317463</v>
      </c>
      <c r="B971">
        <v>5170</v>
      </c>
      <c r="C971" t="s">
        <v>153</v>
      </c>
      <c r="D971">
        <v>1499</v>
      </c>
      <c r="E971">
        <v>4016626626</v>
      </c>
      <c r="F971" t="s">
        <v>807</v>
      </c>
      <c r="G971">
        <v>1</v>
      </c>
      <c r="H971" t="s">
        <v>494</v>
      </c>
      <c r="I971" t="s">
        <v>763</v>
      </c>
      <c r="J971">
        <v>40</v>
      </c>
      <c r="K971">
        <v>5</v>
      </c>
      <c r="L971">
        <v>10</v>
      </c>
      <c r="M971">
        <v>2</v>
      </c>
      <c r="N971">
        <v>2</v>
      </c>
      <c r="O971" s="493">
        <v>45947.6537615741</v>
      </c>
      <c r="P971" s="493">
        <v>45947.7016435185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s">
        <v>808</v>
      </c>
      <c r="AE971">
        <v>1</v>
      </c>
      <c r="AF971" t="s">
        <v>751</v>
      </c>
    </row>
    <row r="972" spans="1:32">
      <c r="A972">
        <v>317390</v>
      </c>
      <c r="B972">
        <v>5170</v>
      </c>
      <c r="C972" t="s">
        <v>153</v>
      </c>
      <c r="D972">
        <v>1499</v>
      </c>
      <c r="E972">
        <v>4016626626</v>
      </c>
      <c r="F972" t="s">
        <v>807</v>
      </c>
      <c r="G972">
        <v>1</v>
      </c>
      <c r="H972" t="s">
        <v>494</v>
      </c>
      <c r="I972" t="s">
        <v>168</v>
      </c>
      <c r="J972">
        <v>30</v>
      </c>
      <c r="K972">
        <v>5</v>
      </c>
      <c r="L972">
        <v>10</v>
      </c>
      <c r="M972">
        <v>2</v>
      </c>
      <c r="N972">
        <v>254</v>
      </c>
      <c r="O972" s="493">
        <v>45947.6537615741</v>
      </c>
      <c r="P972" s="493">
        <v>45947.6995138889</v>
      </c>
      <c r="Q972">
        <v>1</v>
      </c>
      <c r="R972">
        <v>0</v>
      </c>
      <c r="S972">
        <v>2</v>
      </c>
      <c r="T972">
        <v>6</v>
      </c>
      <c r="U972">
        <v>37</v>
      </c>
      <c r="V972">
        <v>31</v>
      </c>
      <c r="W972">
        <v>54</v>
      </c>
      <c r="X972">
        <v>34</v>
      </c>
      <c r="Y972">
        <v>39</v>
      </c>
      <c r="Z972">
        <v>34</v>
      </c>
      <c r="AB972">
        <v>49.198</v>
      </c>
      <c r="AD972" t="s">
        <v>808</v>
      </c>
      <c r="AE972">
        <v>1</v>
      </c>
      <c r="AF972" t="s">
        <v>751</v>
      </c>
    </row>
    <row r="973" spans="1:32">
      <c r="A973">
        <v>317391</v>
      </c>
      <c r="B973">
        <v>5170</v>
      </c>
      <c r="C973" t="s">
        <v>153</v>
      </c>
      <c r="D973">
        <v>1499</v>
      </c>
      <c r="E973">
        <v>4016626626</v>
      </c>
      <c r="F973" t="s">
        <v>807</v>
      </c>
      <c r="G973">
        <v>1</v>
      </c>
      <c r="H973" t="s">
        <v>494</v>
      </c>
      <c r="I973" t="s">
        <v>171</v>
      </c>
      <c r="J973">
        <v>31</v>
      </c>
      <c r="K973">
        <v>5</v>
      </c>
      <c r="L973">
        <v>10</v>
      </c>
      <c r="M973">
        <v>2</v>
      </c>
      <c r="N973">
        <v>130</v>
      </c>
      <c r="O973" s="493">
        <v>45947.654537037</v>
      </c>
      <c r="P973" s="493">
        <v>45947.6999421296</v>
      </c>
      <c r="Q973">
        <v>1</v>
      </c>
      <c r="R973">
        <v>0</v>
      </c>
      <c r="S973">
        <v>2</v>
      </c>
      <c r="T973">
        <v>6</v>
      </c>
      <c r="U973">
        <v>29</v>
      </c>
      <c r="V973">
        <v>22</v>
      </c>
      <c r="W973">
        <v>48</v>
      </c>
      <c r="X973">
        <v>25</v>
      </c>
      <c r="Y973">
        <v>29</v>
      </c>
      <c r="Z973">
        <v>25</v>
      </c>
      <c r="AB973">
        <v>21.298</v>
      </c>
      <c r="AD973" t="s">
        <v>808</v>
      </c>
      <c r="AE973">
        <v>1</v>
      </c>
      <c r="AF973" t="s">
        <v>751</v>
      </c>
    </row>
    <row r="974" spans="1:32">
      <c r="A974">
        <v>317392</v>
      </c>
      <c r="B974">
        <v>5170</v>
      </c>
      <c r="C974" t="s">
        <v>153</v>
      </c>
      <c r="D974">
        <v>1499</v>
      </c>
      <c r="E974">
        <v>4016626626</v>
      </c>
      <c r="F974" t="s">
        <v>807</v>
      </c>
      <c r="G974">
        <v>1</v>
      </c>
      <c r="H974" t="s">
        <v>494</v>
      </c>
      <c r="I974" t="s">
        <v>173</v>
      </c>
      <c r="J974">
        <v>32</v>
      </c>
      <c r="K974">
        <v>5</v>
      </c>
      <c r="L974">
        <v>10</v>
      </c>
      <c r="M974">
        <v>2</v>
      </c>
      <c r="N974">
        <v>60</v>
      </c>
      <c r="O974" s="493">
        <v>45947.6590393518</v>
      </c>
      <c r="P974" s="493">
        <v>45947.7016435185</v>
      </c>
      <c r="Q974">
        <v>1</v>
      </c>
      <c r="R974">
        <v>0</v>
      </c>
      <c r="S974">
        <v>2</v>
      </c>
      <c r="T974">
        <v>6</v>
      </c>
      <c r="U974">
        <v>73</v>
      </c>
      <c r="V974">
        <v>42</v>
      </c>
      <c r="W974">
        <v>125</v>
      </c>
      <c r="X974">
        <v>42</v>
      </c>
      <c r="Y974">
        <v>48</v>
      </c>
      <c r="Z974">
        <v>42</v>
      </c>
      <c r="AB974">
        <v>94.64</v>
      </c>
      <c r="AD974" t="s">
        <v>808</v>
      </c>
      <c r="AE974">
        <v>1</v>
      </c>
      <c r="AF974" t="s">
        <v>751</v>
      </c>
    </row>
    <row r="975" spans="1:32">
      <c r="A975">
        <v>317393</v>
      </c>
      <c r="B975">
        <v>5170</v>
      </c>
      <c r="C975" t="s">
        <v>153</v>
      </c>
      <c r="D975">
        <v>1500</v>
      </c>
      <c r="E975">
        <v>4016626627</v>
      </c>
      <c r="F975" t="s">
        <v>809</v>
      </c>
      <c r="G975">
        <v>1</v>
      </c>
      <c r="H975" t="s">
        <v>491</v>
      </c>
      <c r="I975" t="s">
        <v>168</v>
      </c>
      <c r="J975">
        <v>30</v>
      </c>
      <c r="K975">
        <v>10</v>
      </c>
      <c r="L975">
        <v>20</v>
      </c>
      <c r="M975">
        <v>2</v>
      </c>
      <c r="N975">
        <v>464</v>
      </c>
      <c r="O975" s="493">
        <v>45947.5687615741</v>
      </c>
      <c r="P975" s="493">
        <v>45947.6407638889</v>
      </c>
      <c r="Q975">
        <v>1</v>
      </c>
      <c r="R975">
        <v>0</v>
      </c>
      <c r="S975">
        <v>2</v>
      </c>
      <c r="T975">
        <v>6</v>
      </c>
      <c r="U975">
        <v>77</v>
      </c>
      <c r="V975">
        <v>55</v>
      </c>
      <c r="W975">
        <v>242</v>
      </c>
      <c r="X975">
        <v>58</v>
      </c>
      <c r="Y975">
        <v>64</v>
      </c>
      <c r="Z975">
        <v>58</v>
      </c>
      <c r="AB975">
        <v>83.552</v>
      </c>
      <c r="AD975" t="s">
        <v>810</v>
      </c>
      <c r="AE975">
        <v>1</v>
      </c>
      <c r="AF975" t="s">
        <v>811</v>
      </c>
    </row>
    <row r="976" spans="1:32">
      <c r="A976">
        <v>317394</v>
      </c>
      <c r="B976">
        <v>5170</v>
      </c>
      <c r="C976" t="s">
        <v>153</v>
      </c>
      <c r="D976">
        <v>1500</v>
      </c>
      <c r="E976">
        <v>4016626627</v>
      </c>
      <c r="F976" t="s">
        <v>809</v>
      </c>
      <c r="G976">
        <v>1</v>
      </c>
      <c r="H976" t="s">
        <v>491</v>
      </c>
      <c r="I976" t="s">
        <v>171</v>
      </c>
      <c r="J976">
        <v>31</v>
      </c>
      <c r="K976">
        <v>10</v>
      </c>
      <c r="L976">
        <v>20</v>
      </c>
      <c r="M976">
        <v>2</v>
      </c>
      <c r="N976">
        <v>448</v>
      </c>
      <c r="O976" s="493">
        <v>45947.5698958333</v>
      </c>
      <c r="P976" s="493">
        <v>45947.6421990741</v>
      </c>
      <c r="Q976">
        <v>1</v>
      </c>
      <c r="R976">
        <v>0</v>
      </c>
      <c r="S976">
        <v>2</v>
      </c>
      <c r="T976">
        <v>6</v>
      </c>
      <c r="U976">
        <v>70</v>
      </c>
      <c r="V976">
        <v>60</v>
      </c>
      <c r="W976">
        <v>110</v>
      </c>
      <c r="X976">
        <v>64</v>
      </c>
      <c r="Y976">
        <v>70</v>
      </c>
      <c r="Z976">
        <v>64</v>
      </c>
      <c r="AB976">
        <v>106.814</v>
      </c>
      <c r="AD976" t="s">
        <v>810</v>
      </c>
      <c r="AE976">
        <v>1</v>
      </c>
      <c r="AF976" t="s">
        <v>811</v>
      </c>
    </row>
    <row r="977" spans="1:32">
      <c r="A977">
        <v>317395</v>
      </c>
      <c r="B977">
        <v>5170</v>
      </c>
      <c r="C977" t="s">
        <v>153</v>
      </c>
      <c r="D977">
        <v>1500</v>
      </c>
      <c r="E977">
        <v>4016626627</v>
      </c>
      <c r="F977" t="s">
        <v>809</v>
      </c>
      <c r="G977">
        <v>1</v>
      </c>
      <c r="H977" t="s">
        <v>491</v>
      </c>
      <c r="I977" t="s">
        <v>173</v>
      </c>
      <c r="J977">
        <v>32</v>
      </c>
      <c r="K977">
        <v>10</v>
      </c>
      <c r="L977">
        <v>20</v>
      </c>
      <c r="M977">
        <v>2</v>
      </c>
      <c r="N977">
        <v>60</v>
      </c>
      <c r="O977" s="493">
        <v>45947.5739467593</v>
      </c>
      <c r="P977" s="493">
        <v>45947.6427777778</v>
      </c>
      <c r="Q977">
        <v>1</v>
      </c>
      <c r="R977">
        <v>0</v>
      </c>
      <c r="S977">
        <v>2</v>
      </c>
      <c r="T977">
        <v>6</v>
      </c>
      <c r="U977">
        <v>35</v>
      </c>
      <c r="V977">
        <v>29</v>
      </c>
      <c r="W977">
        <v>87</v>
      </c>
      <c r="X977">
        <v>29</v>
      </c>
      <c r="Y977">
        <v>35</v>
      </c>
      <c r="Z977">
        <v>29</v>
      </c>
      <c r="AB977">
        <v>81.263</v>
      </c>
      <c r="AD977" t="s">
        <v>810</v>
      </c>
      <c r="AE977">
        <v>1</v>
      </c>
      <c r="AF977" t="s">
        <v>811</v>
      </c>
    </row>
    <row r="978" spans="1:32">
      <c r="A978">
        <v>317396</v>
      </c>
      <c r="B978">
        <v>5170</v>
      </c>
      <c r="C978" t="s">
        <v>153</v>
      </c>
      <c r="D978">
        <v>1500</v>
      </c>
      <c r="E978">
        <v>4016626628</v>
      </c>
      <c r="F978" t="s">
        <v>812</v>
      </c>
      <c r="G978">
        <v>1</v>
      </c>
      <c r="H978" t="s">
        <v>491</v>
      </c>
      <c r="I978" t="s">
        <v>168</v>
      </c>
      <c r="J978">
        <v>30</v>
      </c>
      <c r="K978">
        <v>10</v>
      </c>
      <c r="L978">
        <v>20</v>
      </c>
      <c r="M978">
        <v>2</v>
      </c>
      <c r="N978">
        <v>266</v>
      </c>
      <c r="O978" s="493">
        <v>45947.480462963</v>
      </c>
      <c r="P978" s="493">
        <v>45947.56125</v>
      </c>
      <c r="Q978">
        <v>1</v>
      </c>
      <c r="R978">
        <v>0</v>
      </c>
      <c r="S978">
        <v>0</v>
      </c>
      <c r="T978">
        <v>6</v>
      </c>
      <c r="U978">
        <v>88</v>
      </c>
      <c r="V978">
        <v>33</v>
      </c>
      <c r="W978">
        <v>557</v>
      </c>
      <c r="X978">
        <v>36</v>
      </c>
      <c r="Y978">
        <v>41</v>
      </c>
      <c r="AB978">
        <v>46.862</v>
      </c>
      <c r="AD978" t="s">
        <v>813</v>
      </c>
      <c r="AE978">
        <v>1</v>
      </c>
      <c r="AF978" t="s">
        <v>814</v>
      </c>
    </row>
    <row r="979" spans="1:32">
      <c r="A979">
        <v>317397</v>
      </c>
      <c r="B979">
        <v>5170</v>
      </c>
      <c r="C979" t="s">
        <v>153</v>
      </c>
      <c r="D979">
        <v>1500</v>
      </c>
      <c r="E979">
        <v>4016626628</v>
      </c>
      <c r="F979" t="s">
        <v>812</v>
      </c>
      <c r="G979">
        <v>1</v>
      </c>
      <c r="H979" t="s">
        <v>491</v>
      </c>
      <c r="I979" t="s">
        <v>171</v>
      </c>
      <c r="J979">
        <v>31</v>
      </c>
      <c r="K979">
        <v>10</v>
      </c>
      <c r="L979">
        <v>20</v>
      </c>
      <c r="M979">
        <v>2</v>
      </c>
      <c r="N979">
        <v>328</v>
      </c>
      <c r="O979" s="493">
        <v>45947.4817708333</v>
      </c>
      <c r="P979" s="493">
        <v>45947.5639814815</v>
      </c>
      <c r="Q979">
        <v>1</v>
      </c>
      <c r="R979">
        <v>0</v>
      </c>
      <c r="S979">
        <v>0</v>
      </c>
      <c r="T979">
        <v>6</v>
      </c>
      <c r="U979">
        <v>53</v>
      </c>
      <c r="V979">
        <v>49</v>
      </c>
      <c r="W979">
        <v>66</v>
      </c>
      <c r="X979">
        <v>51</v>
      </c>
      <c r="Y979">
        <v>56</v>
      </c>
      <c r="AB979">
        <v>75.825</v>
      </c>
      <c r="AD979" t="s">
        <v>813</v>
      </c>
      <c r="AE979">
        <v>1</v>
      </c>
      <c r="AF979" t="s">
        <v>814</v>
      </c>
    </row>
    <row r="980" spans="1:32">
      <c r="A980">
        <v>317398</v>
      </c>
      <c r="B980">
        <v>5170</v>
      </c>
      <c r="C980" t="s">
        <v>153</v>
      </c>
      <c r="D980">
        <v>1500</v>
      </c>
      <c r="E980">
        <v>4016626628</v>
      </c>
      <c r="F980" t="s">
        <v>812</v>
      </c>
      <c r="G980">
        <v>1</v>
      </c>
      <c r="H980" t="s">
        <v>491</v>
      </c>
      <c r="I980" t="s">
        <v>173</v>
      </c>
      <c r="J980">
        <v>32</v>
      </c>
      <c r="K980">
        <v>2</v>
      </c>
      <c r="L980">
        <v>20</v>
      </c>
      <c r="M980">
        <v>2</v>
      </c>
      <c r="N980">
        <v>12</v>
      </c>
      <c r="O980" s="493">
        <v>45947.4821412037</v>
      </c>
      <c r="P980" s="493">
        <v>45947.5611805556</v>
      </c>
      <c r="Q980">
        <v>1</v>
      </c>
      <c r="R980">
        <v>0</v>
      </c>
      <c r="S980">
        <v>0</v>
      </c>
      <c r="T980">
        <v>6</v>
      </c>
      <c r="U980">
        <v>69</v>
      </c>
      <c r="V980">
        <v>12</v>
      </c>
      <c r="W980">
        <v>125</v>
      </c>
      <c r="X980">
        <v>68.5</v>
      </c>
      <c r="Y980">
        <v>11</v>
      </c>
      <c r="AB980">
        <v>21.259</v>
      </c>
      <c r="AD980" t="s">
        <v>813</v>
      </c>
      <c r="AE980">
        <v>1</v>
      </c>
      <c r="AF980" t="s">
        <v>814</v>
      </c>
    </row>
    <row r="981" spans="1:32">
      <c r="A981">
        <v>317728</v>
      </c>
      <c r="B981">
        <v>5170</v>
      </c>
      <c r="C981" t="s">
        <v>153</v>
      </c>
      <c r="D981">
        <v>1501</v>
      </c>
      <c r="E981">
        <v>4016626628</v>
      </c>
      <c r="F981" t="s">
        <v>812</v>
      </c>
      <c r="G981">
        <v>1</v>
      </c>
      <c r="H981" t="s">
        <v>494</v>
      </c>
      <c r="I981" t="s">
        <v>763</v>
      </c>
      <c r="J981">
        <v>40</v>
      </c>
      <c r="K981">
        <v>10</v>
      </c>
      <c r="L981">
        <v>20</v>
      </c>
      <c r="M981">
        <v>2</v>
      </c>
      <c r="N981">
        <v>2</v>
      </c>
      <c r="O981" s="493">
        <v>45950.3593287037</v>
      </c>
      <c r="P981" s="493">
        <v>45950.4620601852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 t="s">
        <v>813</v>
      </c>
      <c r="AE981">
        <v>1</v>
      </c>
      <c r="AF981" t="s">
        <v>814</v>
      </c>
    </row>
    <row r="982" spans="1:32">
      <c r="A982">
        <v>317659</v>
      </c>
      <c r="B982">
        <v>5170</v>
      </c>
      <c r="C982" t="s">
        <v>153</v>
      </c>
      <c r="D982">
        <v>1501</v>
      </c>
      <c r="E982">
        <v>4016626628</v>
      </c>
      <c r="F982" t="s">
        <v>812</v>
      </c>
      <c r="G982">
        <v>1</v>
      </c>
      <c r="H982" t="s">
        <v>494</v>
      </c>
      <c r="I982" t="s">
        <v>168</v>
      </c>
      <c r="J982">
        <v>30</v>
      </c>
      <c r="K982">
        <v>10</v>
      </c>
      <c r="L982">
        <v>20</v>
      </c>
      <c r="M982">
        <v>2</v>
      </c>
      <c r="N982">
        <v>260</v>
      </c>
      <c r="O982" s="493">
        <v>45950.3593287037</v>
      </c>
      <c r="P982" s="493">
        <v>45950.4605324074</v>
      </c>
      <c r="Q982">
        <v>1</v>
      </c>
      <c r="R982">
        <v>0</v>
      </c>
      <c r="S982">
        <v>0</v>
      </c>
      <c r="T982">
        <v>6</v>
      </c>
      <c r="U982">
        <v>49</v>
      </c>
      <c r="V982">
        <v>38</v>
      </c>
      <c r="W982">
        <v>111</v>
      </c>
      <c r="X982">
        <v>41.5</v>
      </c>
      <c r="Y982">
        <v>47</v>
      </c>
      <c r="AB982">
        <v>51.52</v>
      </c>
      <c r="AD982" t="s">
        <v>813</v>
      </c>
      <c r="AE982">
        <v>1</v>
      </c>
      <c r="AF982" t="s">
        <v>814</v>
      </c>
    </row>
    <row r="983" spans="1:32">
      <c r="A983">
        <v>317727</v>
      </c>
      <c r="B983">
        <v>5170</v>
      </c>
      <c r="C983" t="s">
        <v>153</v>
      </c>
      <c r="D983">
        <v>1501</v>
      </c>
      <c r="E983">
        <v>4016626627</v>
      </c>
      <c r="F983" t="s">
        <v>809</v>
      </c>
      <c r="G983">
        <v>1</v>
      </c>
      <c r="H983" t="s">
        <v>494</v>
      </c>
      <c r="I983" t="s">
        <v>763</v>
      </c>
      <c r="J983">
        <v>40</v>
      </c>
      <c r="K983">
        <v>10</v>
      </c>
      <c r="L983">
        <v>20</v>
      </c>
      <c r="M983">
        <v>2</v>
      </c>
      <c r="N983">
        <v>2</v>
      </c>
      <c r="O983" s="493">
        <v>45950.5925115741</v>
      </c>
      <c r="P983" s="493">
        <v>45950.6853587963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t="s">
        <v>810</v>
      </c>
      <c r="AE983">
        <v>1</v>
      </c>
      <c r="AF983" t="s">
        <v>811</v>
      </c>
    </row>
    <row r="984" spans="1:32">
      <c r="A984">
        <v>317660</v>
      </c>
      <c r="B984">
        <v>5170</v>
      </c>
      <c r="C984" t="s">
        <v>153</v>
      </c>
      <c r="D984">
        <v>1501</v>
      </c>
      <c r="E984">
        <v>4016626628</v>
      </c>
      <c r="F984" t="s">
        <v>812</v>
      </c>
      <c r="G984">
        <v>1</v>
      </c>
      <c r="H984" t="s">
        <v>494</v>
      </c>
      <c r="I984" t="s">
        <v>171</v>
      </c>
      <c r="J984">
        <v>31</v>
      </c>
      <c r="K984">
        <v>10</v>
      </c>
      <c r="L984">
        <v>20</v>
      </c>
      <c r="M984">
        <v>2</v>
      </c>
      <c r="N984">
        <v>234</v>
      </c>
      <c r="O984" s="493">
        <v>45950.3606828704</v>
      </c>
      <c r="P984" s="493">
        <v>45950.4620601852</v>
      </c>
      <c r="Q984">
        <v>1</v>
      </c>
      <c r="R984">
        <v>0</v>
      </c>
      <c r="S984">
        <v>0</v>
      </c>
      <c r="T984">
        <v>6</v>
      </c>
      <c r="U984">
        <v>49</v>
      </c>
      <c r="V984">
        <v>40</v>
      </c>
      <c r="W984">
        <v>83</v>
      </c>
      <c r="X984">
        <v>41</v>
      </c>
      <c r="Y984">
        <v>48</v>
      </c>
      <c r="AB984">
        <v>50.604</v>
      </c>
      <c r="AD984" t="s">
        <v>813</v>
      </c>
      <c r="AE984">
        <v>1</v>
      </c>
      <c r="AF984" t="s">
        <v>814</v>
      </c>
    </row>
    <row r="985" spans="1:32">
      <c r="A985">
        <v>317657</v>
      </c>
      <c r="B985">
        <v>5170</v>
      </c>
      <c r="C985" t="s">
        <v>153</v>
      </c>
      <c r="D985">
        <v>1501</v>
      </c>
      <c r="E985">
        <v>4016626627</v>
      </c>
      <c r="F985" t="s">
        <v>809</v>
      </c>
      <c r="G985">
        <v>1</v>
      </c>
      <c r="H985" t="s">
        <v>494</v>
      </c>
      <c r="I985" t="s">
        <v>168</v>
      </c>
      <c r="J985">
        <v>30</v>
      </c>
      <c r="K985">
        <v>10</v>
      </c>
      <c r="L985">
        <v>20</v>
      </c>
      <c r="M985">
        <v>2</v>
      </c>
      <c r="N985">
        <v>270</v>
      </c>
      <c r="O985" s="493">
        <v>45950.5925115741</v>
      </c>
      <c r="P985" s="493">
        <v>45950.6842592593</v>
      </c>
      <c r="Q985">
        <v>1</v>
      </c>
      <c r="R985">
        <v>0</v>
      </c>
      <c r="S985">
        <v>2</v>
      </c>
      <c r="T985">
        <v>6</v>
      </c>
      <c r="U985">
        <v>53</v>
      </c>
      <c r="V985">
        <v>49</v>
      </c>
      <c r="W985">
        <v>69</v>
      </c>
      <c r="X985">
        <v>52</v>
      </c>
      <c r="Y985">
        <v>53</v>
      </c>
      <c r="Z985">
        <v>52</v>
      </c>
      <c r="AB985">
        <v>53.293</v>
      </c>
      <c r="AD985" t="s">
        <v>810</v>
      </c>
      <c r="AE985">
        <v>1</v>
      </c>
      <c r="AF985" t="s">
        <v>811</v>
      </c>
    </row>
    <row r="986" spans="1:32">
      <c r="A986">
        <v>317658</v>
      </c>
      <c r="B986">
        <v>5170</v>
      </c>
      <c r="C986" t="s">
        <v>153</v>
      </c>
      <c r="D986">
        <v>1501</v>
      </c>
      <c r="E986">
        <v>4016626627</v>
      </c>
      <c r="F986" t="s">
        <v>809</v>
      </c>
      <c r="G986">
        <v>1</v>
      </c>
      <c r="H986" t="s">
        <v>494</v>
      </c>
      <c r="I986" t="s">
        <v>171</v>
      </c>
      <c r="J986">
        <v>31</v>
      </c>
      <c r="K986">
        <v>10</v>
      </c>
      <c r="L986">
        <v>20</v>
      </c>
      <c r="M986">
        <v>2</v>
      </c>
      <c r="N986">
        <v>298</v>
      </c>
      <c r="O986" s="493">
        <v>45950.5944560185</v>
      </c>
      <c r="P986" s="493">
        <v>45950.6853587963</v>
      </c>
      <c r="Q986">
        <v>1</v>
      </c>
      <c r="R986">
        <v>0</v>
      </c>
      <c r="S986">
        <v>2</v>
      </c>
      <c r="T986">
        <v>6</v>
      </c>
      <c r="U986">
        <v>65</v>
      </c>
      <c r="V986">
        <v>53</v>
      </c>
      <c r="W986">
        <v>154</v>
      </c>
      <c r="X986">
        <v>54.5</v>
      </c>
      <c r="Y986">
        <v>58</v>
      </c>
      <c r="Z986">
        <v>54.5</v>
      </c>
      <c r="AB986">
        <v>53.597</v>
      </c>
      <c r="AD986" t="s">
        <v>810</v>
      </c>
      <c r="AE986">
        <v>1</v>
      </c>
      <c r="AF986" t="s">
        <v>811</v>
      </c>
    </row>
    <row r="987" spans="1:32">
      <c r="A987">
        <v>317400</v>
      </c>
      <c r="B987">
        <v>5170</v>
      </c>
      <c r="C987" t="s">
        <v>153</v>
      </c>
      <c r="D987">
        <v>1502</v>
      </c>
      <c r="E987">
        <v>4016627621</v>
      </c>
      <c r="F987" t="s">
        <v>815</v>
      </c>
      <c r="G987">
        <v>1</v>
      </c>
      <c r="H987" t="s">
        <v>494</v>
      </c>
      <c r="I987" t="s">
        <v>171</v>
      </c>
      <c r="J987">
        <v>31</v>
      </c>
      <c r="K987">
        <v>11</v>
      </c>
      <c r="L987">
        <v>20</v>
      </c>
      <c r="M987">
        <v>2</v>
      </c>
      <c r="N987">
        <v>252</v>
      </c>
      <c r="O987" s="493">
        <v>45947.32875</v>
      </c>
      <c r="P987" s="493">
        <v>45947.4044328704</v>
      </c>
      <c r="Q987">
        <v>1</v>
      </c>
      <c r="R987">
        <v>0</v>
      </c>
      <c r="S987">
        <v>0</v>
      </c>
      <c r="T987">
        <v>6</v>
      </c>
      <c r="U987">
        <v>67</v>
      </c>
      <c r="V987">
        <v>44</v>
      </c>
      <c r="W987">
        <v>149</v>
      </c>
      <c r="X987">
        <v>48</v>
      </c>
      <c r="Y987">
        <v>54</v>
      </c>
      <c r="AB987">
        <v>48.898</v>
      </c>
      <c r="AD987" t="s">
        <v>816</v>
      </c>
      <c r="AE987">
        <v>1</v>
      </c>
      <c r="AF987" t="s">
        <v>817</v>
      </c>
    </row>
    <row r="988" spans="1:32">
      <c r="A988">
        <v>317399</v>
      </c>
      <c r="B988">
        <v>5170</v>
      </c>
      <c r="C988" t="s">
        <v>153</v>
      </c>
      <c r="D988">
        <v>1502</v>
      </c>
      <c r="E988">
        <v>4016627621</v>
      </c>
      <c r="F988" t="s">
        <v>815</v>
      </c>
      <c r="G988">
        <v>1</v>
      </c>
      <c r="H988" t="s">
        <v>494</v>
      </c>
      <c r="I988" t="s">
        <v>168</v>
      </c>
      <c r="J988">
        <v>30</v>
      </c>
      <c r="K988">
        <v>11</v>
      </c>
      <c r="L988">
        <v>20</v>
      </c>
      <c r="M988">
        <v>2</v>
      </c>
      <c r="N988">
        <v>246</v>
      </c>
      <c r="O988" s="493">
        <v>45947.3265740741</v>
      </c>
      <c r="P988" s="493">
        <v>45947.4019444444</v>
      </c>
      <c r="Q988">
        <v>1</v>
      </c>
      <c r="R988">
        <v>0</v>
      </c>
      <c r="S988">
        <v>0</v>
      </c>
      <c r="T988">
        <v>6</v>
      </c>
      <c r="U988">
        <v>97</v>
      </c>
      <c r="V988">
        <v>35</v>
      </c>
      <c r="W988">
        <v>652</v>
      </c>
      <c r="X988">
        <v>41</v>
      </c>
      <c r="Y988">
        <v>47</v>
      </c>
      <c r="AB988">
        <v>41.633</v>
      </c>
      <c r="AD988" t="s">
        <v>816</v>
      </c>
      <c r="AE988">
        <v>1</v>
      </c>
      <c r="AF988" t="s">
        <v>817</v>
      </c>
    </row>
    <row r="989" spans="1:32">
      <c r="A989">
        <v>317401</v>
      </c>
      <c r="B989">
        <v>5170</v>
      </c>
      <c r="C989" t="s">
        <v>153</v>
      </c>
      <c r="D989">
        <v>1502</v>
      </c>
      <c r="E989">
        <v>4016627621</v>
      </c>
      <c r="F989" t="s">
        <v>815</v>
      </c>
      <c r="G989">
        <v>1</v>
      </c>
      <c r="H989" t="s">
        <v>494</v>
      </c>
      <c r="I989" t="s">
        <v>173</v>
      </c>
      <c r="J989">
        <v>32</v>
      </c>
      <c r="K989">
        <v>11</v>
      </c>
      <c r="L989">
        <v>20</v>
      </c>
      <c r="M989">
        <v>2</v>
      </c>
      <c r="N989">
        <v>34</v>
      </c>
      <c r="O989" s="493">
        <v>45947.3307060185</v>
      </c>
      <c r="P989" s="493">
        <v>45947.404849537</v>
      </c>
      <c r="Q989">
        <v>1</v>
      </c>
      <c r="R989">
        <v>0</v>
      </c>
      <c r="S989">
        <v>0</v>
      </c>
      <c r="T989">
        <v>6</v>
      </c>
      <c r="U989">
        <v>32</v>
      </c>
      <c r="V989">
        <v>16</v>
      </c>
      <c r="W989">
        <v>144</v>
      </c>
      <c r="X989">
        <v>17</v>
      </c>
      <c r="Y989">
        <v>22</v>
      </c>
      <c r="AB989">
        <v>48.486</v>
      </c>
      <c r="AD989" t="s">
        <v>816</v>
      </c>
      <c r="AE989">
        <v>1</v>
      </c>
      <c r="AF989" t="s">
        <v>817</v>
      </c>
    </row>
    <row r="990" spans="1:32">
      <c r="A990">
        <v>317253</v>
      </c>
      <c r="B990">
        <v>5170</v>
      </c>
      <c r="C990" t="s">
        <v>153</v>
      </c>
      <c r="D990">
        <v>1503</v>
      </c>
      <c r="E990">
        <v>4016605616</v>
      </c>
      <c r="F990" t="s">
        <v>818</v>
      </c>
      <c r="G990">
        <v>1</v>
      </c>
      <c r="H990" t="s">
        <v>491</v>
      </c>
      <c r="I990" t="s">
        <v>168</v>
      </c>
      <c r="J990">
        <v>30</v>
      </c>
      <c r="K990">
        <v>11</v>
      </c>
      <c r="L990">
        <v>88</v>
      </c>
      <c r="M990">
        <v>8</v>
      </c>
      <c r="N990">
        <v>104</v>
      </c>
      <c r="O990" s="493">
        <v>45946.2831365741</v>
      </c>
      <c r="P990" s="493">
        <v>45946.303275463</v>
      </c>
      <c r="Q990">
        <v>1</v>
      </c>
      <c r="R990">
        <v>0</v>
      </c>
      <c r="S990">
        <v>0</v>
      </c>
      <c r="T990">
        <v>6</v>
      </c>
      <c r="U990">
        <v>25</v>
      </c>
      <c r="V990">
        <v>24</v>
      </c>
      <c r="W990">
        <v>35</v>
      </c>
      <c r="X990">
        <v>24</v>
      </c>
      <c r="Y990">
        <v>16</v>
      </c>
      <c r="AB990">
        <v>23.579</v>
      </c>
      <c r="AD990" t="s">
        <v>819</v>
      </c>
      <c r="AE990">
        <v>1</v>
      </c>
      <c r="AF990" t="s">
        <v>820</v>
      </c>
    </row>
    <row r="991" spans="1:32">
      <c r="A991">
        <v>317254</v>
      </c>
      <c r="B991">
        <v>5170</v>
      </c>
      <c r="C991" t="s">
        <v>153</v>
      </c>
      <c r="D991">
        <v>1503</v>
      </c>
      <c r="E991">
        <v>4016605616</v>
      </c>
      <c r="F991" t="s">
        <v>818</v>
      </c>
      <c r="G991">
        <v>1</v>
      </c>
      <c r="H991" t="s">
        <v>491</v>
      </c>
      <c r="I991" t="s">
        <v>171</v>
      </c>
      <c r="J991">
        <v>31</v>
      </c>
      <c r="K991">
        <v>11</v>
      </c>
      <c r="L991">
        <v>88</v>
      </c>
      <c r="M991">
        <v>8</v>
      </c>
      <c r="N991">
        <v>96</v>
      </c>
      <c r="O991" s="493">
        <v>45946.2908449074</v>
      </c>
      <c r="P991" s="493">
        <v>45946.3101157407</v>
      </c>
      <c r="Q991">
        <v>1</v>
      </c>
      <c r="R991">
        <v>0</v>
      </c>
      <c r="S991">
        <v>0</v>
      </c>
      <c r="T991">
        <v>6</v>
      </c>
      <c r="U991">
        <v>15</v>
      </c>
      <c r="V991">
        <v>14</v>
      </c>
      <c r="W991">
        <v>24</v>
      </c>
      <c r="X991">
        <v>14</v>
      </c>
      <c r="Y991">
        <v>15</v>
      </c>
      <c r="AB991">
        <v>24.523</v>
      </c>
      <c r="AD991" t="s">
        <v>819</v>
      </c>
      <c r="AE991">
        <v>1</v>
      </c>
      <c r="AF991" t="s">
        <v>820</v>
      </c>
    </row>
    <row r="992" spans="1:32">
      <c r="A992">
        <v>317402</v>
      </c>
      <c r="B992">
        <v>5170</v>
      </c>
      <c r="C992" t="s">
        <v>153</v>
      </c>
      <c r="D992">
        <v>1504</v>
      </c>
      <c r="E992">
        <v>4016605615</v>
      </c>
      <c r="F992" t="s">
        <v>821</v>
      </c>
      <c r="G992">
        <v>1</v>
      </c>
      <c r="H992" t="s">
        <v>491</v>
      </c>
      <c r="I992" t="s">
        <v>168</v>
      </c>
      <c r="J992">
        <v>30</v>
      </c>
      <c r="K992">
        <v>111</v>
      </c>
      <c r="L992">
        <v>888</v>
      </c>
      <c r="M992">
        <v>8</v>
      </c>
      <c r="N992">
        <v>64</v>
      </c>
      <c r="O992" s="493">
        <v>45947.7163888889</v>
      </c>
      <c r="P992" s="493">
        <v>45947.759224537</v>
      </c>
      <c r="Q992">
        <v>1</v>
      </c>
      <c r="R992">
        <v>0</v>
      </c>
      <c r="S992">
        <v>2</v>
      </c>
      <c r="T992">
        <v>6</v>
      </c>
      <c r="U992">
        <v>13</v>
      </c>
      <c r="V992">
        <v>11</v>
      </c>
      <c r="W992">
        <v>24</v>
      </c>
      <c r="X992">
        <v>13</v>
      </c>
      <c r="Z992">
        <v>13.5</v>
      </c>
      <c r="AB992">
        <v>19.236</v>
      </c>
      <c r="AD992" t="s">
        <v>822</v>
      </c>
      <c r="AE992">
        <v>1</v>
      </c>
      <c r="AF992" t="s">
        <v>823</v>
      </c>
    </row>
    <row r="993" spans="1:32">
      <c r="A993">
        <v>317405</v>
      </c>
      <c r="B993">
        <v>5170</v>
      </c>
      <c r="C993" t="s">
        <v>153</v>
      </c>
      <c r="D993">
        <v>1505</v>
      </c>
      <c r="E993">
        <v>4016605616</v>
      </c>
      <c r="F993" t="s">
        <v>818</v>
      </c>
      <c r="G993">
        <v>1</v>
      </c>
      <c r="H993" t="s">
        <v>494</v>
      </c>
      <c r="I993" t="s">
        <v>173</v>
      </c>
      <c r="J993">
        <v>32</v>
      </c>
      <c r="K993">
        <v>11</v>
      </c>
      <c r="L993">
        <v>88</v>
      </c>
      <c r="M993">
        <v>8</v>
      </c>
      <c r="N993">
        <v>32</v>
      </c>
      <c r="O993" s="493">
        <v>45947.7650347222</v>
      </c>
      <c r="P993" s="493">
        <v>45947.7703935185</v>
      </c>
      <c r="Q993">
        <v>1</v>
      </c>
      <c r="R993">
        <v>0</v>
      </c>
      <c r="S993">
        <v>0</v>
      </c>
      <c r="T993">
        <v>6</v>
      </c>
      <c r="U993">
        <v>28</v>
      </c>
      <c r="V993">
        <v>24</v>
      </c>
      <c r="W993">
        <v>38</v>
      </c>
      <c r="X993">
        <v>27</v>
      </c>
      <c r="Y993">
        <v>27</v>
      </c>
      <c r="AB993">
        <v>57.936</v>
      </c>
      <c r="AD993" t="s">
        <v>819</v>
      </c>
      <c r="AE993">
        <v>1</v>
      </c>
      <c r="AF993" t="s">
        <v>820</v>
      </c>
    </row>
    <row r="994" spans="1:32">
      <c r="A994">
        <v>317404</v>
      </c>
      <c r="B994">
        <v>5170</v>
      </c>
      <c r="C994" t="s">
        <v>153</v>
      </c>
      <c r="D994">
        <v>1505</v>
      </c>
      <c r="E994">
        <v>4016605616</v>
      </c>
      <c r="F994" t="s">
        <v>818</v>
      </c>
      <c r="G994">
        <v>1</v>
      </c>
      <c r="H994" t="s">
        <v>494</v>
      </c>
      <c r="I994" t="s">
        <v>171</v>
      </c>
      <c r="J994">
        <v>31</v>
      </c>
      <c r="K994">
        <v>11</v>
      </c>
      <c r="L994">
        <v>88</v>
      </c>
      <c r="M994">
        <v>8</v>
      </c>
      <c r="N994">
        <v>160</v>
      </c>
      <c r="O994" s="493">
        <v>45947.7640740741</v>
      </c>
      <c r="P994" s="493">
        <v>45947.7689351852</v>
      </c>
      <c r="Q994">
        <v>1</v>
      </c>
      <c r="R994">
        <v>0</v>
      </c>
      <c r="S994">
        <v>0</v>
      </c>
      <c r="T994">
        <v>6</v>
      </c>
      <c r="U994">
        <v>37</v>
      </c>
      <c r="V994">
        <v>32</v>
      </c>
      <c r="W994">
        <v>65</v>
      </c>
      <c r="X994">
        <v>34</v>
      </c>
      <c r="Y994">
        <v>33</v>
      </c>
      <c r="AB994">
        <v>30.898</v>
      </c>
      <c r="AD994" t="s">
        <v>819</v>
      </c>
      <c r="AE994">
        <v>1</v>
      </c>
      <c r="AF994" t="s">
        <v>820</v>
      </c>
    </row>
    <row r="995" spans="1:32">
      <c r="A995">
        <v>317403</v>
      </c>
      <c r="B995">
        <v>5170</v>
      </c>
      <c r="C995" t="s">
        <v>153</v>
      </c>
      <c r="D995">
        <v>1505</v>
      </c>
      <c r="E995">
        <v>4016605616</v>
      </c>
      <c r="F995" t="s">
        <v>818</v>
      </c>
      <c r="G995">
        <v>1</v>
      </c>
      <c r="H995" t="s">
        <v>494</v>
      </c>
      <c r="I995" t="s">
        <v>168</v>
      </c>
      <c r="J995">
        <v>30</v>
      </c>
      <c r="K995">
        <v>11</v>
      </c>
      <c r="L995">
        <v>88</v>
      </c>
      <c r="M995">
        <v>8</v>
      </c>
      <c r="N995">
        <v>208</v>
      </c>
      <c r="O995" s="493">
        <v>45947.7631365741</v>
      </c>
      <c r="P995" s="493">
        <v>45947.7670601852</v>
      </c>
      <c r="Q995">
        <v>1</v>
      </c>
      <c r="R995">
        <v>0</v>
      </c>
      <c r="S995">
        <v>0</v>
      </c>
      <c r="T995">
        <v>6</v>
      </c>
      <c r="U995">
        <v>25</v>
      </c>
      <c r="V995">
        <v>22</v>
      </c>
      <c r="W995">
        <v>39</v>
      </c>
      <c r="X995">
        <v>24</v>
      </c>
      <c r="Y995">
        <v>25</v>
      </c>
      <c r="AB995">
        <v>42.455</v>
      </c>
      <c r="AD995" t="s">
        <v>819</v>
      </c>
      <c r="AE995">
        <v>1</v>
      </c>
      <c r="AF995" t="s">
        <v>820</v>
      </c>
    </row>
    <row r="996" spans="1:32">
      <c r="A996">
        <v>317407</v>
      </c>
      <c r="B996">
        <v>5170</v>
      </c>
      <c r="C996" t="s">
        <v>153</v>
      </c>
      <c r="D996">
        <v>1506</v>
      </c>
      <c r="E996">
        <v>4016605615</v>
      </c>
      <c r="F996" t="s">
        <v>821</v>
      </c>
      <c r="G996">
        <v>1</v>
      </c>
      <c r="H996" t="s">
        <v>494</v>
      </c>
      <c r="I996" t="s">
        <v>171</v>
      </c>
      <c r="J996">
        <v>31</v>
      </c>
      <c r="K996">
        <v>29</v>
      </c>
      <c r="L996">
        <v>888</v>
      </c>
      <c r="M996">
        <v>8</v>
      </c>
      <c r="N996">
        <v>464</v>
      </c>
      <c r="O996" s="493">
        <v>45947.7741203704</v>
      </c>
      <c r="P996" s="493">
        <v>45947.7997916667</v>
      </c>
      <c r="Q996">
        <v>1</v>
      </c>
      <c r="R996">
        <v>0</v>
      </c>
      <c r="S996">
        <v>0</v>
      </c>
      <c r="T996">
        <v>6</v>
      </c>
      <c r="U996">
        <v>72</v>
      </c>
      <c r="V996">
        <v>48</v>
      </c>
      <c r="W996">
        <v>126</v>
      </c>
      <c r="X996">
        <v>68</v>
      </c>
      <c r="Y996">
        <v>75</v>
      </c>
      <c r="AB996">
        <v>90.644</v>
      </c>
      <c r="AD996" t="s">
        <v>822</v>
      </c>
      <c r="AE996">
        <v>1</v>
      </c>
      <c r="AF996" t="s">
        <v>823</v>
      </c>
    </row>
    <row r="997" spans="1:32">
      <c r="A997">
        <v>317406</v>
      </c>
      <c r="B997">
        <v>5170</v>
      </c>
      <c r="C997" t="s">
        <v>153</v>
      </c>
      <c r="D997">
        <v>1506</v>
      </c>
      <c r="E997">
        <v>4016605615</v>
      </c>
      <c r="F997" t="s">
        <v>821</v>
      </c>
      <c r="G997">
        <v>1</v>
      </c>
      <c r="H997" t="s">
        <v>494</v>
      </c>
      <c r="I997" t="s">
        <v>168</v>
      </c>
      <c r="J997">
        <v>30</v>
      </c>
      <c r="K997">
        <v>30</v>
      </c>
      <c r="L997">
        <v>888</v>
      </c>
      <c r="M997">
        <v>8</v>
      </c>
      <c r="N997">
        <v>504</v>
      </c>
      <c r="O997" s="493">
        <v>45947.7700347222</v>
      </c>
      <c r="P997" s="493">
        <v>45947.7955902778</v>
      </c>
      <c r="Q997">
        <v>1</v>
      </c>
      <c r="R997">
        <v>0</v>
      </c>
      <c r="S997">
        <v>0</v>
      </c>
      <c r="T997">
        <v>6</v>
      </c>
      <c r="U997">
        <v>51</v>
      </c>
      <c r="V997">
        <v>47</v>
      </c>
      <c r="W997">
        <v>68</v>
      </c>
      <c r="X997">
        <v>50</v>
      </c>
      <c r="Y997">
        <v>60</v>
      </c>
      <c r="AB997">
        <v>88.185</v>
      </c>
      <c r="AD997" t="s">
        <v>822</v>
      </c>
      <c r="AE997">
        <v>1</v>
      </c>
      <c r="AF997" t="s">
        <v>823</v>
      </c>
    </row>
    <row r="998" spans="1:32">
      <c r="A998">
        <v>317497</v>
      </c>
      <c r="B998">
        <v>5170</v>
      </c>
      <c r="C998" t="s">
        <v>153</v>
      </c>
      <c r="D998">
        <v>1506</v>
      </c>
      <c r="E998">
        <v>4016605615</v>
      </c>
      <c r="F998" t="s">
        <v>821</v>
      </c>
      <c r="G998">
        <v>1</v>
      </c>
      <c r="H998" t="s">
        <v>494</v>
      </c>
      <c r="I998" t="s">
        <v>173</v>
      </c>
      <c r="J998">
        <v>32</v>
      </c>
      <c r="K998">
        <v>81</v>
      </c>
      <c r="L998">
        <v>888</v>
      </c>
      <c r="M998">
        <v>8</v>
      </c>
      <c r="N998">
        <v>40</v>
      </c>
      <c r="O998" s="493">
        <v>45948.3067939815</v>
      </c>
      <c r="P998" s="493">
        <v>45948.3848842593</v>
      </c>
      <c r="Q998">
        <v>1</v>
      </c>
      <c r="R998">
        <v>0</v>
      </c>
      <c r="S998">
        <v>0</v>
      </c>
      <c r="T998">
        <v>6</v>
      </c>
      <c r="U998">
        <v>34</v>
      </c>
      <c r="V998">
        <v>29</v>
      </c>
      <c r="W998">
        <v>213</v>
      </c>
      <c r="X998">
        <v>32</v>
      </c>
      <c r="Y998">
        <v>39</v>
      </c>
      <c r="AB998">
        <v>77.342</v>
      </c>
      <c r="AD998" t="s">
        <v>822</v>
      </c>
      <c r="AE998">
        <v>1</v>
      </c>
      <c r="AF998" t="s">
        <v>823</v>
      </c>
    </row>
    <row r="999" spans="1:32">
      <c r="A999">
        <v>317495</v>
      </c>
      <c r="B999">
        <v>5170</v>
      </c>
      <c r="C999" t="s">
        <v>153</v>
      </c>
      <c r="D999">
        <v>1506</v>
      </c>
      <c r="E999">
        <v>4016605615</v>
      </c>
      <c r="F999" t="s">
        <v>821</v>
      </c>
      <c r="G999">
        <v>1</v>
      </c>
      <c r="H999" t="s">
        <v>494</v>
      </c>
      <c r="I999" t="s">
        <v>168</v>
      </c>
      <c r="J999">
        <v>30</v>
      </c>
      <c r="K999">
        <v>81</v>
      </c>
      <c r="L999">
        <v>888</v>
      </c>
      <c r="M999">
        <v>8</v>
      </c>
      <c r="N999">
        <v>504</v>
      </c>
      <c r="O999" s="493">
        <v>45948.3034837963</v>
      </c>
      <c r="P999" s="493">
        <v>45948.3786458333</v>
      </c>
      <c r="Q999">
        <v>1</v>
      </c>
      <c r="R999">
        <v>0</v>
      </c>
      <c r="S999">
        <v>0</v>
      </c>
      <c r="T999">
        <v>6</v>
      </c>
      <c r="U999">
        <v>55</v>
      </c>
      <c r="V999">
        <v>46</v>
      </c>
      <c r="W999">
        <v>335</v>
      </c>
      <c r="X999">
        <v>50</v>
      </c>
      <c r="Y999">
        <v>60</v>
      </c>
      <c r="AB999">
        <v>88.185</v>
      </c>
      <c r="AD999" t="s">
        <v>822</v>
      </c>
      <c r="AE999">
        <v>1</v>
      </c>
      <c r="AF999" t="s">
        <v>823</v>
      </c>
    </row>
    <row r="1000" spans="1:32">
      <c r="A1000">
        <v>317496</v>
      </c>
      <c r="B1000">
        <v>5170</v>
      </c>
      <c r="C1000" t="s">
        <v>153</v>
      </c>
      <c r="D1000">
        <v>1506</v>
      </c>
      <c r="E1000">
        <v>4016605615</v>
      </c>
      <c r="F1000" t="s">
        <v>821</v>
      </c>
      <c r="G1000">
        <v>1</v>
      </c>
      <c r="H1000" t="s">
        <v>494</v>
      </c>
      <c r="I1000" t="s">
        <v>171</v>
      </c>
      <c r="J1000">
        <v>31</v>
      </c>
      <c r="K1000">
        <v>81</v>
      </c>
      <c r="L1000">
        <v>888</v>
      </c>
      <c r="M1000">
        <v>8</v>
      </c>
      <c r="N1000">
        <v>464</v>
      </c>
      <c r="O1000" s="493">
        <v>45948.3044675926</v>
      </c>
      <c r="P1000" s="493">
        <v>45948.3820949074</v>
      </c>
      <c r="Q1000">
        <v>1</v>
      </c>
      <c r="R1000">
        <v>0</v>
      </c>
      <c r="S1000">
        <v>0</v>
      </c>
      <c r="T1000">
        <v>6</v>
      </c>
      <c r="U1000">
        <v>73</v>
      </c>
      <c r="V1000">
        <v>64</v>
      </c>
      <c r="W1000">
        <v>243</v>
      </c>
      <c r="X1000">
        <v>68</v>
      </c>
      <c r="Y1000">
        <v>75</v>
      </c>
      <c r="AB1000">
        <v>90.644</v>
      </c>
      <c r="AD1000" t="s">
        <v>822</v>
      </c>
      <c r="AE1000">
        <v>1</v>
      </c>
      <c r="AF1000" t="s">
        <v>823</v>
      </c>
    </row>
    <row r="1001" spans="1:32">
      <c r="A1001">
        <v>317408</v>
      </c>
      <c r="B1001">
        <v>5170</v>
      </c>
      <c r="C1001" t="s">
        <v>153</v>
      </c>
      <c r="D1001">
        <v>1506</v>
      </c>
      <c r="E1001">
        <v>4016605615</v>
      </c>
      <c r="F1001" t="s">
        <v>821</v>
      </c>
      <c r="G1001">
        <v>1</v>
      </c>
      <c r="H1001" t="s">
        <v>494</v>
      </c>
      <c r="I1001" t="s">
        <v>173</v>
      </c>
      <c r="J1001">
        <v>32</v>
      </c>
      <c r="K1001">
        <v>30</v>
      </c>
      <c r="L1001">
        <v>888</v>
      </c>
      <c r="M1001">
        <v>8</v>
      </c>
      <c r="N1001">
        <v>40</v>
      </c>
      <c r="O1001" s="493">
        <v>45947.7750231481</v>
      </c>
      <c r="P1001" s="493">
        <v>45947.8003935185</v>
      </c>
      <c r="Q1001">
        <v>1</v>
      </c>
      <c r="R1001">
        <v>0</v>
      </c>
      <c r="S1001">
        <v>0</v>
      </c>
      <c r="T1001">
        <v>6</v>
      </c>
      <c r="U1001">
        <v>33</v>
      </c>
      <c r="V1001">
        <v>30</v>
      </c>
      <c r="W1001">
        <v>43</v>
      </c>
      <c r="X1001">
        <v>32</v>
      </c>
      <c r="Y1001">
        <v>39</v>
      </c>
      <c r="AB1001">
        <v>77.342</v>
      </c>
      <c r="AD1001" t="s">
        <v>822</v>
      </c>
      <c r="AE1001">
        <v>1</v>
      </c>
      <c r="AF1001" t="s">
        <v>823</v>
      </c>
    </row>
    <row r="1002" spans="1:32">
      <c r="A1002">
        <v>317502</v>
      </c>
      <c r="B1002">
        <v>5170</v>
      </c>
      <c r="C1002" t="s">
        <v>153</v>
      </c>
      <c r="D1002">
        <v>1507</v>
      </c>
      <c r="E1002">
        <v>4016602097</v>
      </c>
      <c r="F1002" t="s">
        <v>824</v>
      </c>
      <c r="G1002">
        <v>1</v>
      </c>
      <c r="H1002" t="s">
        <v>491</v>
      </c>
      <c r="I1002" t="s">
        <v>168</v>
      </c>
      <c r="J1002">
        <v>30</v>
      </c>
      <c r="K1002">
        <v>47</v>
      </c>
      <c r="L1002">
        <v>376</v>
      </c>
      <c r="M1002">
        <v>8</v>
      </c>
      <c r="N1002">
        <v>104</v>
      </c>
      <c r="O1002" s="493">
        <v>45948.4307638889</v>
      </c>
      <c r="P1002" s="493">
        <v>45948.4478009259</v>
      </c>
      <c r="Q1002">
        <v>1</v>
      </c>
      <c r="R1002">
        <v>0</v>
      </c>
      <c r="S1002">
        <v>0</v>
      </c>
      <c r="T1002">
        <v>6</v>
      </c>
      <c r="U1002">
        <v>15</v>
      </c>
      <c r="V1002">
        <v>12</v>
      </c>
      <c r="W1002">
        <v>27</v>
      </c>
      <c r="X1002">
        <v>14</v>
      </c>
      <c r="Y1002">
        <v>16</v>
      </c>
      <c r="AB1002">
        <v>23.415</v>
      </c>
      <c r="AD1002" t="s">
        <v>825</v>
      </c>
      <c r="AE1002">
        <v>1</v>
      </c>
      <c r="AF1002" t="s">
        <v>826</v>
      </c>
    </row>
    <row r="1003" spans="1:32">
      <c r="A1003">
        <v>317503</v>
      </c>
      <c r="B1003">
        <v>5170</v>
      </c>
      <c r="C1003" t="s">
        <v>153</v>
      </c>
      <c r="D1003">
        <v>1507</v>
      </c>
      <c r="E1003">
        <v>4016602097</v>
      </c>
      <c r="F1003" t="s">
        <v>824</v>
      </c>
      <c r="G1003">
        <v>1</v>
      </c>
      <c r="H1003" t="s">
        <v>491</v>
      </c>
      <c r="I1003" t="s">
        <v>171</v>
      </c>
      <c r="J1003">
        <v>31</v>
      </c>
      <c r="K1003">
        <v>47</v>
      </c>
      <c r="L1003">
        <v>376</v>
      </c>
      <c r="M1003">
        <v>8</v>
      </c>
      <c r="N1003">
        <v>104</v>
      </c>
      <c r="O1003" s="493">
        <v>45948.4313425926</v>
      </c>
      <c r="P1003" s="493">
        <v>45948.4483912037</v>
      </c>
      <c r="Q1003">
        <v>1</v>
      </c>
      <c r="R1003">
        <v>0</v>
      </c>
      <c r="S1003">
        <v>0</v>
      </c>
      <c r="T1003">
        <v>6</v>
      </c>
      <c r="U1003">
        <v>20</v>
      </c>
      <c r="V1003">
        <v>13</v>
      </c>
      <c r="W1003">
        <v>216</v>
      </c>
      <c r="X1003">
        <v>16</v>
      </c>
      <c r="Y1003">
        <v>16</v>
      </c>
      <c r="AB1003">
        <v>23.398</v>
      </c>
      <c r="AD1003" t="s">
        <v>825</v>
      </c>
      <c r="AE1003">
        <v>1</v>
      </c>
      <c r="AF1003" t="s">
        <v>826</v>
      </c>
    </row>
    <row r="1004" spans="1:32">
      <c r="A1004">
        <v>317498</v>
      </c>
      <c r="B1004">
        <v>5170</v>
      </c>
      <c r="C1004" t="s">
        <v>153</v>
      </c>
      <c r="D1004">
        <v>1507</v>
      </c>
      <c r="E1004">
        <v>4016602095</v>
      </c>
      <c r="F1004" t="s">
        <v>827</v>
      </c>
      <c r="G1004">
        <v>1</v>
      </c>
      <c r="H1004" t="s">
        <v>491</v>
      </c>
      <c r="I1004" t="s">
        <v>168</v>
      </c>
      <c r="J1004">
        <v>30</v>
      </c>
      <c r="K1004">
        <v>145</v>
      </c>
      <c r="L1004">
        <v>1160</v>
      </c>
      <c r="M1004">
        <v>8</v>
      </c>
      <c r="N1004">
        <v>160</v>
      </c>
      <c r="O1004" s="493">
        <v>45948.4511226852</v>
      </c>
      <c r="P1004" s="493">
        <v>45948.5129513889</v>
      </c>
      <c r="Q1004">
        <v>1</v>
      </c>
      <c r="R1004">
        <v>0</v>
      </c>
      <c r="S1004">
        <v>0</v>
      </c>
      <c r="T1004">
        <v>6</v>
      </c>
      <c r="U1004">
        <v>25</v>
      </c>
      <c r="V1004">
        <v>22</v>
      </c>
      <c r="W1004">
        <v>81</v>
      </c>
      <c r="X1004">
        <v>25</v>
      </c>
      <c r="Y1004">
        <v>28</v>
      </c>
      <c r="AB1004">
        <v>38.574</v>
      </c>
      <c r="AD1004" t="s">
        <v>828</v>
      </c>
      <c r="AE1004">
        <v>1</v>
      </c>
      <c r="AF1004" t="s">
        <v>826</v>
      </c>
    </row>
    <row r="1005" spans="1:32">
      <c r="A1005">
        <v>317499</v>
      </c>
      <c r="B1005">
        <v>5170</v>
      </c>
      <c r="C1005" t="s">
        <v>153</v>
      </c>
      <c r="D1005">
        <v>1507</v>
      </c>
      <c r="E1005">
        <v>4016602095</v>
      </c>
      <c r="F1005" t="s">
        <v>827</v>
      </c>
      <c r="G1005">
        <v>1</v>
      </c>
      <c r="H1005" t="s">
        <v>491</v>
      </c>
      <c r="I1005" t="s">
        <v>171</v>
      </c>
      <c r="J1005">
        <v>31</v>
      </c>
      <c r="K1005">
        <v>145</v>
      </c>
      <c r="L1005">
        <v>1160</v>
      </c>
      <c r="M1005">
        <v>8</v>
      </c>
      <c r="N1005">
        <v>144</v>
      </c>
      <c r="O1005" s="493">
        <v>45948.4525</v>
      </c>
      <c r="P1005" s="493">
        <v>45948.5135300926</v>
      </c>
      <c r="Q1005">
        <v>1</v>
      </c>
      <c r="R1005">
        <v>0</v>
      </c>
      <c r="S1005">
        <v>0</v>
      </c>
      <c r="T1005">
        <v>6</v>
      </c>
      <c r="U1005">
        <v>21</v>
      </c>
      <c r="V1005">
        <v>15</v>
      </c>
      <c r="W1005">
        <v>256</v>
      </c>
      <c r="X1005">
        <v>18</v>
      </c>
      <c r="Y1005">
        <v>21</v>
      </c>
      <c r="AB1005">
        <v>31.912</v>
      </c>
      <c r="AD1005" t="s">
        <v>828</v>
      </c>
      <c r="AE1005">
        <v>1</v>
      </c>
      <c r="AF1005" t="s">
        <v>826</v>
      </c>
    </row>
    <row r="1006" spans="1:32">
      <c r="A1006">
        <v>317500</v>
      </c>
      <c r="B1006">
        <v>5170</v>
      </c>
      <c r="C1006" t="s">
        <v>153</v>
      </c>
      <c r="D1006">
        <v>1507</v>
      </c>
      <c r="E1006">
        <v>4016602096</v>
      </c>
      <c r="F1006" t="s">
        <v>827</v>
      </c>
      <c r="G1006">
        <v>1</v>
      </c>
      <c r="H1006" t="s">
        <v>491</v>
      </c>
      <c r="I1006" t="s">
        <v>168</v>
      </c>
      <c r="J1006">
        <v>30</v>
      </c>
      <c r="K1006">
        <v>1</v>
      </c>
      <c r="L1006">
        <v>8</v>
      </c>
      <c r="M1006">
        <v>8</v>
      </c>
      <c r="N1006">
        <v>160</v>
      </c>
      <c r="O1006" s="493">
        <v>45948.4253240741</v>
      </c>
      <c r="P1006" s="493">
        <v>45948.4253240741</v>
      </c>
      <c r="Q1006">
        <v>1</v>
      </c>
      <c r="R1006">
        <v>0</v>
      </c>
      <c r="S1006">
        <v>0</v>
      </c>
      <c r="T1006">
        <v>6</v>
      </c>
      <c r="U1006">
        <v>38</v>
      </c>
      <c r="V1006">
        <v>38</v>
      </c>
      <c r="W1006">
        <v>38</v>
      </c>
      <c r="X1006">
        <v>38</v>
      </c>
      <c r="Y1006">
        <v>28</v>
      </c>
      <c r="AB1006">
        <v>38.574</v>
      </c>
      <c r="AD1006" t="s">
        <v>829</v>
      </c>
      <c r="AE1006">
        <v>1</v>
      </c>
      <c r="AF1006" t="s">
        <v>826</v>
      </c>
    </row>
    <row r="1007" spans="1:32">
      <c r="A1007">
        <v>317501</v>
      </c>
      <c r="B1007">
        <v>5170</v>
      </c>
      <c r="C1007" t="s">
        <v>153</v>
      </c>
      <c r="D1007">
        <v>1507</v>
      </c>
      <c r="E1007">
        <v>4016602096</v>
      </c>
      <c r="F1007" t="s">
        <v>827</v>
      </c>
      <c r="G1007">
        <v>1</v>
      </c>
      <c r="H1007" t="s">
        <v>491</v>
      </c>
      <c r="I1007" t="s">
        <v>171</v>
      </c>
      <c r="J1007">
        <v>31</v>
      </c>
      <c r="K1007">
        <v>1</v>
      </c>
      <c r="L1007">
        <v>8</v>
      </c>
      <c r="M1007">
        <v>8</v>
      </c>
      <c r="N1007">
        <v>144</v>
      </c>
      <c r="O1007" s="493">
        <v>45948.4259722222</v>
      </c>
      <c r="P1007" s="493">
        <v>45948.4259722222</v>
      </c>
      <c r="Q1007">
        <v>1</v>
      </c>
      <c r="R1007">
        <v>0</v>
      </c>
      <c r="S1007">
        <v>0</v>
      </c>
      <c r="T1007">
        <v>6</v>
      </c>
      <c r="U1007">
        <v>31</v>
      </c>
      <c r="V1007">
        <v>31</v>
      </c>
      <c r="W1007">
        <v>31</v>
      </c>
      <c r="X1007">
        <v>31</v>
      </c>
      <c r="Y1007">
        <v>21</v>
      </c>
      <c r="AB1007">
        <v>31.912</v>
      </c>
      <c r="AD1007" t="s">
        <v>829</v>
      </c>
      <c r="AE1007">
        <v>1</v>
      </c>
      <c r="AF1007" t="s">
        <v>826</v>
      </c>
    </row>
    <row r="1008" spans="1:32">
      <c r="A1008">
        <v>317504</v>
      </c>
      <c r="B1008">
        <v>5170</v>
      </c>
      <c r="C1008" t="s">
        <v>153</v>
      </c>
      <c r="D1008">
        <v>1508</v>
      </c>
      <c r="E1008">
        <v>4016602095</v>
      </c>
      <c r="F1008" t="s">
        <v>827</v>
      </c>
      <c r="G1008">
        <v>1</v>
      </c>
      <c r="H1008" t="s">
        <v>494</v>
      </c>
      <c r="I1008" t="s">
        <v>168</v>
      </c>
      <c r="J1008">
        <v>30</v>
      </c>
      <c r="K1008">
        <v>145</v>
      </c>
      <c r="L1008">
        <v>1160</v>
      </c>
      <c r="M1008">
        <v>8</v>
      </c>
      <c r="N1008">
        <v>416</v>
      </c>
      <c r="O1008" s="493">
        <v>45948.6497453704</v>
      </c>
      <c r="P1008" s="493">
        <v>45948.7574305556</v>
      </c>
      <c r="Q1008">
        <v>1</v>
      </c>
      <c r="R1008">
        <v>0</v>
      </c>
      <c r="S1008">
        <v>0</v>
      </c>
      <c r="T1008">
        <v>6</v>
      </c>
      <c r="U1008">
        <v>58</v>
      </c>
      <c r="V1008">
        <v>51</v>
      </c>
      <c r="W1008">
        <v>137</v>
      </c>
      <c r="X1008">
        <v>57</v>
      </c>
      <c r="Y1008">
        <v>62</v>
      </c>
      <c r="AB1008">
        <v>86.483</v>
      </c>
      <c r="AD1008" t="s">
        <v>828</v>
      </c>
      <c r="AE1008">
        <v>1</v>
      </c>
      <c r="AF1008" t="s">
        <v>826</v>
      </c>
    </row>
    <row r="1009" spans="1:32">
      <c r="A1009">
        <v>317505</v>
      </c>
      <c r="B1009">
        <v>5170</v>
      </c>
      <c r="C1009" t="s">
        <v>153</v>
      </c>
      <c r="D1009">
        <v>1508</v>
      </c>
      <c r="E1009">
        <v>4016602095</v>
      </c>
      <c r="F1009" t="s">
        <v>827</v>
      </c>
      <c r="G1009">
        <v>1</v>
      </c>
      <c r="H1009" t="s">
        <v>494</v>
      </c>
      <c r="I1009" t="s">
        <v>171</v>
      </c>
      <c r="J1009">
        <v>31</v>
      </c>
      <c r="K1009">
        <v>145</v>
      </c>
      <c r="L1009">
        <v>1160</v>
      </c>
      <c r="M1009">
        <v>8</v>
      </c>
      <c r="N1009">
        <v>336</v>
      </c>
      <c r="O1009" s="493">
        <v>45948.651875</v>
      </c>
      <c r="P1009" s="493">
        <v>45948.7581597222</v>
      </c>
      <c r="Q1009">
        <v>1</v>
      </c>
      <c r="R1009">
        <v>0</v>
      </c>
      <c r="S1009">
        <v>0</v>
      </c>
      <c r="T1009">
        <v>6</v>
      </c>
      <c r="U1009">
        <v>55</v>
      </c>
      <c r="V1009">
        <v>47</v>
      </c>
      <c r="W1009">
        <v>339</v>
      </c>
      <c r="X1009">
        <v>52</v>
      </c>
      <c r="Y1009">
        <v>58</v>
      </c>
      <c r="AB1009">
        <v>68.182</v>
      </c>
      <c r="AD1009" t="s">
        <v>828</v>
      </c>
      <c r="AE1009">
        <v>1</v>
      </c>
      <c r="AF1009" t="s">
        <v>826</v>
      </c>
    </row>
    <row r="1010" spans="1:32">
      <c r="A1010">
        <v>317506</v>
      </c>
      <c r="B1010">
        <v>5170</v>
      </c>
      <c r="C1010" t="s">
        <v>153</v>
      </c>
      <c r="D1010">
        <v>1508</v>
      </c>
      <c r="E1010">
        <v>4016602095</v>
      </c>
      <c r="F1010" t="s">
        <v>827</v>
      </c>
      <c r="G1010">
        <v>1</v>
      </c>
      <c r="H1010" t="s">
        <v>494</v>
      </c>
      <c r="I1010" t="s">
        <v>173</v>
      </c>
      <c r="J1010">
        <v>32</v>
      </c>
      <c r="K1010">
        <v>145</v>
      </c>
      <c r="L1010">
        <v>1160</v>
      </c>
      <c r="M1010">
        <v>8</v>
      </c>
      <c r="N1010">
        <v>24</v>
      </c>
      <c r="O1010" s="493">
        <v>45948.6538773148</v>
      </c>
      <c r="P1010" s="493">
        <v>45948.7602893518</v>
      </c>
      <c r="Q1010">
        <v>1</v>
      </c>
      <c r="R1010">
        <v>0</v>
      </c>
      <c r="S1010">
        <v>0</v>
      </c>
      <c r="T1010">
        <v>6</v>
      </c>
      <c r="U1010">
        <v>18</v>
      </c>
      <c r="V1010">
        <v>14</v>
      </c>
      <c r="W1010">
        <v>220</v>
      </c>
      <c r="X1010">
        <v>15</v>
      </c>
      <c r="Y1010">
        <v>16</v>
      </c>
      <c r="AB1010">
        <v>36.629</v>
      </c>
      <c r="AD1010" t="s">
        <v>828</v>
      </c>
      <c r="AE1010">
        <v>1</v>
      </c>
      <c r="AF1010" t="s">
        <v>826</v>
      </c>
    </row>
    <row r="1011" spans="1:32">
      <c r="A1011">
        <v>317507</v>
      </c>
      <c r="B1011">
        <v>5170</v>
      </c>
      <c r="C1011" t="s">
        <v>153</v>
      </c>
      <c r="D1011">
        <v>1508</v>
      </c>
      <c r="E1011">
        <v>4016602096</v>
      </c>
      <c r="F1011" t="s">
        <v>827</v>
      </c>
      <c r="G1011">
        <v>1</v>
      </c>
      <c r="H1011" t="s">
        <v>494</v>
      </c>
      <c r="I1011" t="s">
        <v>168</v>
      </c>
      <c r="J1011">
        <v>30</v>
      </c>
      <c r="K1011">
        <v>1</v>
      </c>
      <c r="L1011">
        <v>8</v>
      </c>
      <c r="M1011">
        <v>8</v>
      </c>
      <c r="N1011">
        <v>416</v>
      </c>
      <c r="O1011" s="493">
        <v>45948.5883796296</v>
      </c>
      <c r="P1011" s="493">
        <v>45948.5883796296</v>
      </c>
      <c r="Q1011">
        <v>1</v>
      </c>
      <c r="R1011">
        <v>0</v>
      </c>
      <c r="S1011">
        <v>0</v>
      </c>
      <c r="T1011">
        <v>6</v>
      </c>
      <c r="U1011">
        <v>75</v>
      </c>
      <c r="V1011">
        <v>75</v>
      </c>
      <c r="W1011">
        <v>75</v>
      </c>
      <c r="X1011">
        <v>75</v>
      </c>
      <c r="Y1011">
        <v>62</v>
      </c>
      <c r="AB1011">
        <v>86.483</v>
      </c>
      <c r="AD1011" t="s">
        <v>829</v>
      </c>
      <c r="AE1011">
        <v>1</v>
      </c>
      <c r="AF1011" t="s">
        <v>826</v>
      </c>
    </row>
    <row r="1012" spans="1:32">
      <c r="A1012">
        <v>317512</v>
      </c>
      <c r="B1012">
        <v>5170</v>
      </c>
      <c r="C1012" t="s">
        <v>153</v>
      </c>
      <c r="D1012">
        <v>1508</v>
      </c>
      <c r="E1012">
        <v>4016602097</v>
      </c>
      <c r="F1012" t="s">
        <v>824</v>
      </c>
      <c r="G1012">
        <v>1</v>
      </c>
      <c r="H1012" t="s">
        <v>494</v>
      </c>
      <c r="I1012" t="s">
        <v>173</v>
      </c>
      <c r="J1012">
        <v>32</v>
      </c>
      <c r="K1012">
        <v>3</v>
      </c>
      <c r="L1012">
        <v>376</v>
      </c>
      <c r="M1012">
        <v>8</v>
      </c>
      <c r="N1012">
        <v>16</v>
      </c>
      <c r="O1012" s="493">
        <v>45948.5990972222</v>
      </c>
      <c r="P1012" s="493">
        <v>45948.6206828704</v>
      </c>
      <c r="Q1012">
        <v>1</v>
      </c>
      <c r="R1012">
        <v>0</v>
      </c>
      <c r="S1012">
        <v>0</v>
      </c>
      <c r="T1012">
        <v>6</v>
      </c>
      <c r="U1012">
        <v>11</v>
      </c>
      <c r="V1012">
        <v>10</v>
      </c>
      <c r="W1012">
        <v>13</v>
      </c>
      <c r="X1012">
        <v>10</v>
      </c>
      <c r="Y1012">
        <v>13</v>
      </c>
      <c r="AB1012">
        <v>24.08</v>
      </c>
      <c r="AD1012" t="s">
        <v>825</v>
      </c>
      <c r="AE1012">
        <v>1</v>
      </c>
      <c r="AF1012" t="s">
        <v>826</v>
      </c>
    </row>
    <row r="1013" spans="1:32">
      <c r="A1013">
        <v>317509</v>
      </c>
      <c r="B1013">
        <v>5170</v>
      </c>
      <c r="C1013" t="s">
        <v>153</v>
      </c>
      <c r="D1013">
        <v>1508</v>
      </c>
      <c r="E1013">
        <v>4016602096</v>
      </c>
      <c r="F1013" t="s">
        <v>827</v>
      </c>
      <c r="G1013">
        <v>1</v>
      </c>
      <c r="H1013" t="s">
        <v>494</v>
      </c>
      <c r="I1013" t="s">
        <v>173</v>
      </c>
      <c r="J1013">
        <v>32</v>
      </c>
      <c r="K1013">
        <v>1</v>
      </c>
      <c r="L1013">
        <v>8</v>
      </c>
      <c r="M1013">
        <v>8</v>
      </c>
      <c r="N1013">
        <v>24</v>
      </c>
      <c r="O1013" s="493">
        <v>45948.5938657407</v>
      </c>
      <c r="P1013" s="493">
        <v>45948.5938657407</v>
      </c>
      <c r="Q1013">
        <v>1</v>
      </c>
      <c r="R1013">
        <v>0</v>
      </c>
      <c r="S1013">
        <v>0</v>
      </c>
      <c r="T1013">
        <v>6</v>
      </c>
      <c r="U1013">
        <v>22</v>
      </c>
      <c r="V1013">
        <v>22</v>
      </c>
      <c r="W1013">
        <v>22</v>
      </c>
      <c r="X1013">
        <v>22</v>
      </c>
      <c r="Y1013">
        <v>16</v>
      </c>
      <c r="AB1013">
        <v>36.629</v>
      </c>
      <c r="AD1013" t="s">
        <v>829</v>
      </c>
      <c r="AE1013">
        <v>1</v>
      </c>
      <c r="AF1013" t="s">
        <v>826</v>
      </c>
    </row>
    <row r="1014" spans="1:32">
      <c r="A1014">
        <v>317510</v>
      </c>
      <c r="B1014">
        <v>5170</v>
      </c>
      <c r="C1014" t="s">
        <v>153</v>
      </c>
      <c r="D1014">
        <v>1508</v>
      </c>
      <c r="E1014">
        <v>4016602097</v>
      </c>
      <c r="F1014" t="s">
        <v>824</v>
      </c>
      <c r="G1014">
        <v>1</v>
      </c>
      <c r="H1014" t="s">
        <v>494</v>
      </c>
      <c r="I1014" t="s">
        <v>168</v>
      </c>
      <c r="J1014">
        <v>30</v>
      </c>
      <c r="K1014">
        <v>47</v>
      </c>
      <c r="L1014">
        <v>376</v>
      </c>
      <c r="M1014">
        <v>8</v>
      </c>
      <c r="N1014">
        <v>312</v>
      </c>
      <c r="O1014" s="493">
        <v>45948.5946064815</v>
      </c>
      <c r="P1014" s="493">
        <v>45948.6344560185</v>
      </c>
      <c r="Q1014">
        <v>1</v>
      </c>
      <c r="R1014">
        <v>0</v>
      </c>
      <c r="S1014">
        <v>0</v>
      </c>
      <c r="T1014">
        <v>6</v>
      </c>
      <c r="U1014">
        <v>44</v>
      </c>
      <c r="V1014">
        <v>40</v>
      </c>
      <c r="W1014">
        <v>76</v>
      </c>
      <c r="X1014">
        <v>43</v>
      </c>
      <c r="Y1014">
        <v>49</v>
      </c>
      <c r="AB1014">
        <v>60.625</v>
      </c>
      <c r="AD1014" t="s">
        <v>825</v>
      </c>
      <c r="AE1014">
        <v>1</v>
      </c>
      <c r="AF1014" t="s">
        <v>826</v>
      </c>
    </row>
    <row r="1015" spans="1:32">
      <c r="A1015">
        <v>317511</v>
      </c>
      <c r="B1015">
        <v>5170</v>
      </c>
      <c r="C1015" t="s">
        <v>153</v>
      </c>
      <c r="D1015">
        <v>1508</v>
      </c>
      <c r="E1015">
        <v>4016602097</v>
      </c>
      <c r="F1015" t="s">
        <v>824</v>
      </c>
      <c r="G1015">
        <v>1</v>
      </c>
      <c r="H1015" t="s">
        <v>494</v>
      </c>
      <c r="I1015" t="s">
        <v>171</v>
      </c>
      <c r="J1015">
        <v>31</v>
      </c>
      <c r="K1015">
        <v>47</v>
      </c>
      <c r="L1015">
        <v>376</v>
      </c>
      <c r="M1015">
        <v>8</v>
      </c>
      <c r="N1015">
        <v>232</v>
      </c>
      <c r="O1015" s="493">
        <v>45948.5987268519</v>
      </c>
      <c r="P1015" s="493">
        <v>45948.6350347222</v>
      </c>
      <c r="Q1015">
        <v>1</v>
      </c>
      <c r="R1015">
        <v>0</v>
      </c>
      <c r="S1015">
        <v>0</v>
      </c>
      <c r="T1015">
        <v>6</v>
      </c>
      <c r="U1015">
        <v>43</v>
      </c>
      <c r="V1015">
        <v>35</v>
      </c>
      <c r="W1015">
        <v>188</v>
      </c>
      <c r="X1015">
        <v>38</v>
      </c>
      <c r="Y1015">
        <v>42</v>
      </c>
      <c r="AB1015">
        <v>52.965</v>
      </c>
      <c r="AD1015" t="s">
        <v>825</v>
      </c>
      <c r="AE1015">
        <v>1</v>
      </c>
      <c r="AF1015" t="s">
        <v>826</v>
      </c>
    </row>
    <row r="1016" spans="1:32">
      <c r="A1016">
        <v>317508</v>
      </c>
      <c r="B1016">
        <v>5170</v>
      </c>
      <c r="C1016" t="s">
        <v>153</v>
      </c>
      <c r="D1016">
        <v>1508</v>
      </c>
      <c r="E1016">
        <v>4016602096</v>
      </c>
      <c r="F1016" t="s">
        <v>827</v>
      </c>
      <c r="G1016">
        <v>1</v>
      </c>
      <c r="H1016" t="s">
        <v>494</v>
      </c>
      <c r="I1016" t="s">
        <v>171</v>
      </c>
      <c r="J1016">
        <v>31</v>
      </c>
      <c r="K1016">
        <v>1</v>
      </c>
      <c r="L1016">
        <v>8</v>
      </c>
      <c r="M1016">
        <v>8</v>
      </c>
      <c r="N1016">
        <v>336</v>
      </c>
      <c r="O1016" s="493">
        <v>45948.5933796296</v>
      </c>
      <c r="P1016" s="493">
        <v>45948.5933796296</v>
      </c>
      <c r="Q1016">
        <v>1</v>
      </c>
      <c r="R1016">
        <v>0</v>
      </c>
      <c r="S1016">
        <v>0</v>
      </c>
      <c r="T1016">
        <v>6</v>
      </c>
      <c r="U1016">
        <v>74</v>
      </c>
      <c r="V1016">
        <v>74</v>
      </c>
      <c r="W1016">
        <v>74</v>
      </c>
      <c r="X1016">
        <v>74</v>
      </c>
      <c r="Y1016">
        <v>58</v>
      </c>
      <c r="AB1016">
        <v>68.182</v>
      </c>
      <c r="AD1016" t="s">
        <v>829</v>
      </c>
      <c r="AE1016">
        <v>1</v>
      </c>
      <c r="AF1016" t="s">
        <v>826</v>
      </c>
    </row>
    <row r="1017" spans="1:32">
      <c r="A1017">
        <v>317513</v>
      </c>
      <c r="B1017">
        <v>5170</v>
      </c>
      <c r="C1017" t="s">
        <v>153</v>
      </c>
      <c r="D1017">
        <v>1509</v>
      </c>
      <c r="E1017">
        <v>4016610378</v>
      </c>
      <c r="F1017" t="s">
        <v>830</v>
      </c>
      <c r="G1017">
        <v>1</v>
      </c>
      <c r="H1017" t="s">
        <v>491</v>
      </c>
      <c r="I1017" t="s">
        <v>168</v>
      </c>
      <c r="J1017">
        <v>30</v>
      </c>
      <c r="K1017">
        <v>1</v>
      </c>
      <c r="L1017">
        <v>8</v>
      </c>
      <c r="M1017">
        <v>8</v>
      </c>
      <c r="N1017">
        <v>208</v>
      </c>
      <c r="O1017" s="493">
        <v>45948.5203472222</v>
      </c>
      <c r="P1017" s="493">
        <v>45948.5203472222</v>
      </c>
      <c r="Q1017">
        <v>1</v>
      </c>
      <c r="R1017">
        <v>0</v>
      </c>
      <c r="S1017">
        <v>0</v>
      </c>
      <c r="T1017">
        <v>6</v>
      </c>
      <c r="U1017">
        <v>56</v>
      </c>
      <c r="V1017">
        <v>56</v>
      </c>
      <c r="W1017">
        <v>56</v>
      </c>
      <c r="X1017">
        <v>56</v>
      </c>
      <c r="Y1017">
        <v>33</v>
      </c>
      <c r="AB1017">
        <v>43.557</v>
      </c>
      <c r="AD1017" t="s">
        <v>831</v>
      </c>
      <c r="AE1017">
        <v>1</v>
      </c>
      <c r="AF1017" t="s">
        <v>832</v>
      </c>
    </row>
    <row r="1018" spans="1:32">
      <c r="A1018">
        <v>317514</v>
      </c>
      <c r="B1018">
        <v>5170</v>
      </c>
      <c r="C1018" t="s">
        <v>153</v>
      </c>
      <c r="D1018">
        <v>1509</v>
      </c>
      <c r="E1018">
        <v>4016610378</v>
      </c>
      <c r="F1018" t="s">
        <v>830</v>
      </c>
      <c r="G1018">
        <v>1</v>
      </c>
      <c r="H1018" t="s">
        <v>491</v>
      </c>
      <c r="I1018" t="s">
        <v>171</v>
      </c>
      <c r="J1018">
        <v>31</v>
      </c>
      <c r="K1018">
        <v>1</v>
      </c>
      <c r="L1018">
        <v>8</v>
      </c>
      <c r="M1018">
        <v>8</v>
      </c>
      <c r="N1018">
        <v>184</v>
      </c>
      <c r="O1018" s="493">
        <v>45948.522025463</v>
      </c>
      <c r="P1018" s="493">
        <v>45948.522025463</v>
      </c>
      <c r="Q1018">
        <v>1</v>
      </c>
      <c r="R1018">
        <v>0</v>
      </c>
      <c r="S1018">
        <v>0</v>
      </c>
      <c r="T1018">
        <v>6</v>
      </c>
      <c r="U1018">
        <v>78</v>
      </c>
      <c r="V1018">
        <v>78</v>
      </c>
      <c r="W1018">
        <v>78</v>
      </c>
      <c r="X1018">
        <v>78</v>
      </c>
      <c r="Y1018">
        <v>37</v>
      </c>
      <c r="AB1018">
        <v>42.071</v>
      </c>
      <c r="AD1018" t="s">
        <v>831</v>
      </c>
      <c r="AE1018">
        <v>1</v>
      </c>
      <c r="AF1018" t="s">
        <v>832</v>
      </c>
    </row>
    <row r="1019" spans="1:32">
      <c r="A1019">
        <v>317518</v>
      </c>
      <c r="B1019">
        <v>5170</v>
      </c>
      <c r="C1019" t="s">
        <v>153</v>
      </c>
      <c r="D1019">
        <v>1509</v>
      </c>
      <c r="E1019">
        <v>4016630319</v>
      </c>
      <c r="F1019" t="s">
        <v>740</v>
      </c>
      <c r="G1019">
        <v>1</v>
      </c>
      <c r="H1019" t="s">
        <v>491</v>
      </c>
      <c r="I1019" t="s">
        <v>173</v>
      </c>
      <c r="J1019">
        <v>32</v>
      </c>
      <c r="K1019">
        <v>11</v>
      </c>
      <c r="L1019">
        <v>88</v>
      </c>
      <c r="M1019">
        <v>8</v>
      </c>
      <c r="N1019">
        <v>32</v>
      </c>
      <c r="O1019" s="493">
        <v>45948.5285648148</v>
      </c>
      <c r="P1019" s="493">
        <v>45948.5354398148</v>
      </c>
      <c r="Q1019">
        <v>1</v>
      </c>
      <c r="R1019">
        <v>0</v>
      </c>
      <c r="S1019">
        <v>0</v>
      </c>
      <c r="T1019">
        <v>6</v>
      </c>
      <c r="U1019">
        <v>28</v>
      </c>
      <c r="V1019">
        <v>27</v>
      </c>
      <c r="W1019">
        <v>36</v>
      </c>
      <c r="X1019">
        <v>28</v>
      </c>
      <c r="Y1019">
        <v>29</v>
      </c>
      <c r="AB1019">
        <v>59.489</v>
      </c>
      <c r="AD1019" t="s">
        <v>741</v>
      </c>
      <c r="AE1019">
        <v>1</v>
      </c>
      <c r="AF1019" t="s">
        <v>742</v>
      </c>
    </row>
    <row r="1020" spans="1:32">
      <c r="A1020">
        <v>317516</v>
      </c>
      <c r="B1020">
        <v>5170</v>
      </c>
      <c r="C1020" t="s">
        <v>153</v>
      </c>
      <c r="D1020">
        <v>1509</v>
      </c>
      <c r="E1020">
        <v>4016630319</v>
      </c>
      <c r="F1020" t="s">
        <v>740</v>
      </c>
      <c r="G1020">
        <v>1</v>
      </c>
      <c r="H1020" t="s">
        <v>491</v>
      </c>
      <c r="I1020" t="s">
        <v>168</v>
      </c>
      <c r="J1020">
        <v>30</v>
      </c>
      <c r="K1020">
        <v>11</v>
      </c>
      <c r="L1020">
        <v>88</v>
      </c>
      <c r="M1020">
        <v>8</v>
      </c>
      <c r="N1020">
        <v>200</v>
      </c>
      <c r="O1020" s="493">
        <v>45948.5257407407</v>
      </c>
      <c r="P1020" s="493">
        <v>45948.5327314815</v>
      </c>
      <c r="Q1020">
        <v>1</v>
      </c>
      <c r="R1020">
        <v>0</v>
      </c>
      <c r="S1020">
        <v>0</v>
      </c>
      <c r="T1020">
        <v>6</v>
      </c>
      <c r="U1020">
        <v>42</v>
      </c>
      <c r="V1020">
        <v>37</v>
      </c>
      <c r="W1020">
        <v>82</v>
      </c>
      <c r="X1020">
        <v>39</v>
      </c>
      <c r="Y1020">
        <v>42</v>
      </c>
      <c r="AB1020">
        <v>43.372</v>
      </c>
      <c r="AD1020" t="s">
        <v>741</v>
      </c>
      <c r="AE1020">
        <v>1</v>
      </c>
      <c r="AF1020" t="s">
        <v>742</v>
      </c>
    </row>
    <row r="1021" spans="1:32">
      <c r="A1021">
        <v>317517</v>
      </c>
      <c r="B1021">
        <v>5170</v>
      </c>
      <c r="C1021" t="s">
        <v>153</v>
      </c>
      <c r="D1021">
        <v>1509</v>
      </c>
      <c r="E1021">
        <v>4016630319</v>
      </c>
      <c r="F1021" t="s">
        <v>740</v>
      </c>
      <c r="G1021">
        <v>1</v>
      </c>
      <c r="H1021" t="s">
        <v>491</v>
      </c>
      <c r="I1021" t="s">
        <v>171</v>
      </c>
      <c r="J1021">
        <v>31</v>
      </c>
      <c r="K1021">
        <v>11</v>
      </c>
      <c r="L1021">
        <v>88</v>
      </c>
      <c r="M1021">
        <v>8</v>
      </c>
      <c r="N1021">
        <v>248</v>
      </c>
      <c r="O1021" s="493">
        <v>45948.527650463</v>
      </c>
      <c r="P1021" s="493">
        <v>45948.5348842593</v>
      </c>
      <c r="Q1021">
        <v>1</v>
      </c>
      <c r="R1021">
        <v>0</v>
      </c>
      <c r="S1021">
        <v>0</v>
      </c>
      <c r="T1021">
        <v>6</v>
      </c>
      <c r="U1021">
        <v>45</v>
      </c>
      <c r="V1021">
        <v>39</v>
      </c>
      <c r="W1021">
        <v>91</v>
      </c>
      <c r="X1021">
        <v>41</v>
      </c>
      <c r="Y1021">
        <v>44</v>
      </c>
      <c r="AB1021">
        <v>49.228</v>
      </c>
      <c r="AD1021" t="s">
        <v>741</v>
      </c>
      <c r="AE1021">
        <v>1</v>
      </c>
      <c r="AF1021" t="s">
        <v>742</v>
      </c>
    </row>
    <row r="1022" spans="1:32">
      <c r="A1022">
        <v>317515</v>
      </c>
      <c r="B1022">
        <v>5170</v>
      </c>
      <c r="C1022" t="s">
        <v>153</v>
      </c>
      <c r="D1022">
        <v>1509</v>
      </c>
      <c r="E1022">
        <v>4016610378</v>
      </c>
      <c r="F1022" t="s">
        <v>830</v>
      </c>
      <c r="G1022">
        <v>1</v>
      </c>
      <c r="H1022" t="s">
        <v>491</v>
      </c>
      <c r="I1022" t="s">
        <v>173</v>
      </c>
      <c r="J1022">
        <v>32</v>
      </c>
      <c r="K1022">
        <v>1</v>
      </c>
      <c r="L1022">
        <v>8</v>
      </c>
      <c r="M1022">
        <v>8</v>
      </c>
      <c r="N1022">
        <v>16</v>
      </c>
      <c r="O1022" s="493">
        <v>45948.5240046296</v>
      </c>
      <c r="P1022" s="493">
        <v>45948.5240046296</v>
      </c>
      <c r="Q1022">
        <v>1</v>
      </c>
      <c r="R1022">
        <v>0</v>
      </c>
      <c r="S1022">
        <v>0</v>
      </c>
      <c r="T1022">
        <v>6</v>
      </c>
      <c r="U1022">
        <v>20</v>
      </c>
      <c r="V1022">
        <v>20</v>
      </c>
      <c r="W1022">
        <v>20</v>
      </c>
      <c r="X1022">
        <v>20</v>
      </c>
      <c r="Y1022">
        <v>14</v>
      </c>
      <c r="AB1022">
        <v>39.982</v>
      </c>
      <c r="AD1022" t="s">
        <v>831</v>
      </c>
      <c r="AE1022">
        <v>1</v>
      </c>
      <c r="AF1022" t="s">
        <v>832</v>
      </c>
    </row>
    <row r="1023" spans="1:32">
      <c r="A1023">
        <v>317519</v>
      </c>
      <c r="B1023">
        <v>5170</v>
      </c>
      <c r="C1023" t="s">
        <v>153</v>
      </c>
      <c r="D1023">
        <v>1510</v>
      </c>
      <c r="E1023">
        <v>4016610378</v>
      </c>
      <c r="F1023" t="s">
        <v>830</v>
      </c>
      <c r="G1023">
        <v>1</v>
      </c>
      <c r="H1023" t="s">
        <v>494</v>
      </c>
      <c r="I1023" t="s">
        <v>168</v>
      </c>
      <c r="J1023">
        <v>30</v>
      </c>
      <c r="K1023">
        <v>1</v>
      </c>
      <c r="L1023">
        <v>8</v>
      </c>
      <c r="M1023">
        <v>8</v>
      </c>
      <c r="N1023">
        <v>496</v>
      </c>
      <c r="O1023" s="493">
        <v>45948.7653819444</v>
      </c>
      <c r="P1023" s="493">
        <v>45948.7653819444</v>
      </c>
      <c r="Q1023">
        <v>1</v>
      </c>
      <c r="R1023">
        <v>0</v>
      </c>
      <c r="S1023">
        <v>0</v>
      </c>
      <c r="T1023">
        <v>6</v>
      </c>
      <c r="U1023">
        <v>99</v>
      </c>
      <c r="V1023">
        <v>99</v>
      </c>
      <c r="W1023">
        <v>99</v>
      </c>
      <c r="X1023">
        <v>99</v>
      </c>
      <c r="Y1023">
        <v>64</v>
      </c>
      <c r="AB1023">
        <v>93.474</v>
      </c>
      <c r="AD1023" t="s">
        <v>831</v>
      </c>
      <c r="AE1023">
        <v>1</v>
      </c>
      <c r="AF1023" t="s">
        <v>832</v>
      </c>
    </row>
    <row r="1024" spans="1:32">
      <c r="A1024">
        <v>317520</v>
      </c>
      <c r="B1024">
        <v>5170</v>
      </c>
      <c r="C1024" t="s">
        <v>153</v>
      </c>
      <c r="D1024">
        <v>1510</v>
      </c>
      <c r="E1024">
        <v>4016610378</v>
      </c>
      <c r="F1024" t="s">
        <v>830</v>
      </c>
      <c r="G1024">
        <v>1</v>
      </c>
      <c r="H1024" t="s">
        <v>494</v>
      </c>
      <c r="I1024" t="s">
        <v>171</v>
      </c>
      <c r="J1024">
        <v>31</v>
      </c>
      <c r="K1024">
        <v>1</v>
      </c>
      <c r="L1024">
        <v>8</v>
      </c>
      <c r="M1024">
        <v>8</v>
      </c>
      <c r="N1024">
        <v>408</v>
      </c>
      <c r="O1024" s="493">
        <v>45948.7688310185</v>
      </c>
      <c r="P1024" s="493">
        <v>45948.7688310185</v>
      </c>
      <c r="Q1024">
        <v>1</v>
      </c>
      <c r="R1024">
        <v>0</v>
      </c>
      <c r="S1024">
        <v>0</v>
      </c>
      <c r="T1024">
        <v>6</v>
      </c>
      <c r="U1024">
        <v>234</v>
      </c>
      <c r="V1024">
        <v>234</v>
      </c>
      <c r="W1024">
        <v>234</v>
      </c>
      <c r="X1024">
        <v>234</v>
      </c>
      <c r="Y1024">
        <v>57</v>
      </c>
      <c r="AB1024">
        <v>100.674</v>
      </c>
      <c r="AD1024" t="s">
        <v>831</v>
      </c>
      <c r="AE1024">
        <v>1</v>
      </c>
      <c r="AF1024" t="s">
        <v>832</v>
      </c>
    </row>
    <row r="1025" spans="1:32">
      <c r="A1025">
        <v>317524</v>
      </c>
      <c r="B1025">
        <v>5170</v>
      </c>
      <c r="C1025" t="s">
        <v>153</v>
      </c>
      <c r="D1025">
        <v>1510</v>
      </c>
      <c r="E1025">
        <v>4016630319</v>
      </c>
      <c r="F1025" t="s">
        <v>740</v>
      </c>
      <c r="G1025">
        <v>1</v>
      </c>
      <c r="H1025" t="s">
        <v>494</v>
      </c>
      <c r="I1025" t="s">
        <v>173</v>
      </c>
      <c r="J1025">
        <v>32</v>
      </c>
      <c r="K1025">
        <v>11</v>
      </c>
      <c r="L1025">
        <v>88</v>
      </c>
      <c r="M1025">
        <v>8</v>
      </c>
      <c r="N1025">
        <v>56</v>
      </c>
      <c r="O1025" s="493">
        <v>45948.7762847222</v>
      </c>
      <c r="P1025" s="493">
        <v>45948.7919444444</v>
      </c>
      <c r="Q1025">
        <v>1</v>
      </c>
      <c r="R1025">
        <v>0</v>
      </c>
      <c r="S1025">
        <v>0</v>
      </c>
      <c r="T1025">
        <v>6</v>
      </c>
      <c r="U1025">
        <v>38</v>
      </c>
      <c r="V1025">
        <v>37</v>
      </c>
      <c r="W1025">
        <v>46</v>
      </c>
      <c r="X1025">
        <v>37</v>
      </c>
      <c r="Y1025">
        <v>40</v>
      </c>
      <c r="AB1025">
        <v>79.147</v>
      </c>
      <c r="AD1025" t="s">
        <v>741</v>
      </c>
      <c r="AE1025">
        <v>1</v>
      </c>
      <c r="AF1025" t="s">
        <v>742</v>
      </c>
    </row>
    <row r="1026" spans="1:32">
      <c r="A1026">
        <v>317522</v>
      </c>
      <c r="B1026">
        <v>5170</v>
      </c>
      <c r="C1026" t="s">
        <v>153</v>
      </c>
      <c r="D1026">
        <v>1510</v>
      </c>
      <c r="E1026">
        <v>4016630319</v>
      </c>
      <c r="F1026" t="s">
        <v>740</v>
      </c>
      <c r="G1026">
        <v>1</v>
      </c>
      <c r="H1026" t="s">
        <v>494</v>
      </c>
      <c r="I1026" t="s">
        <v>168</v>
      </c>
      <c r="J1026">
        <v>30</v>
      </c>
      <c r="K1026">
        <v>11</v>
      </c>
      <c r="L1026">
        <v>88</v>
      </c>
      <c r="M1026">
        <v>8</v>
      </c>
      <c r="N1026">
        <v>440</v>
      </c>
      <c r="O1026" s="493">
        <v>45948.7702199074</v>
      </c>
      <c r="P1026" s="493">
        <v>45948.7881828704</v>
      </c>
      <c r="Q1026">
        <v>1</v>
      </c>
      <c r="R1026">
        <v>0</v>
      </c>
      <c r="S1026">
        <v>0</v>
      </c>
      <c r="T1026">
        <v>6</v>
      </c>
      <c r="U1026">
        <v>108</v>
      </c>
      <c r="V1026">
        <v>66</v>
      </c>
      <c r="W1026">
        <v>295</v>
      </c>
      <c r="X1026">
        <v>69</v>
      </c>
      <c r="Y1026">
        <v>76</v>
      </c>
      <c r="AB1026">
        <v>86.906</v>
      </c>
      <c r="AD1026" t="s">
        <v>741</v>
      </c>
      <c r="AE1026">
        <v>1</v>
      </c>
      <c r="AF1026" t="s">
        <v>742</v>
      </c>
    </row>
    <row r="1027" spans="1:32">
      <c r="A1027">
        <v>317523</v>
      </c>
      <c r="B1027">
        <v>5170</v>
      </c>
      <c r="C1027" t="s">
        <v>153</v>
      </c>
      <c r="D1027">
        <v>1510</v>
      </c>
      <c r="E1027">
        <v>4016630319</v>
      </c>
      <c r="F1027" t="s">
        <v>740</v>
      </c>
      <c r="G1027">
        <v>1</v>
      </c>
      <c r="H1027" t="s">
        <v>494</v>
      </c>
      <c r="I1027" t="s">
        <v>171</v>
      </c>
      <c r="J1027">
        <v>31</v>
      </c>
      <c r="K1027">
        <v>11</v>
      </c>
      <c r="L1027">
        <v>88</v>
      </c>
      <c r="M1027">
        <v>8</v>
      </c>
      <c r="N1027">
        <v>496</v>
      </c>
      <c r="O1027" s="493">
        <v>45948.7755208333</v>
      </c>
      <c r="P1027" s="493">
        <v>45948.7912847222</v>
      </c>
      <c r="Q1027">
        <v>1</v>
      </c>
      <c r="R1027">
        <v>0</v>
      </c>
      <c r="S1027">
        <v>0</v>
      </c>
      <c r="T1027">
        <v>6</v>
      </c>
      <c r="U1027">
        <v>114</v>
      </c>
      <c r="V1027">
        <v>74</v>
      </c>
      <c r="W1027">
        <v>205</v>
      </c>
      <c r="X1027">
        <v>89</v>
      </c>
      <c r="Y1027">
        <v>76</v>
      </c>
      <c r="AB1027">
        <v>103.271</v>
      </c>
      <c r="AD1027" t="s">
        <v>741</v>
      </c>
      <c r="AE1027">
        <v>1</v>
      </c>
      <c r="AF1027" t="s">
        <v>742</v>
      </c>
    </row>
    <row r="1028" spans="1:32">
      <c r="A1028">
        <v>317521</v>
      </c>
      <c r="B1028">
        <v>5170</v>
      </c>
      <c r="C1028" t="s">
        <v>153</v>
      </c>
      <c r="D1028">
        <v>1510</v>
      </c>
      <c r="E1028">
        <v>4016610378</v>
      </c>
      <c r="F1028" t="s">
        <v>830</v>
      </c>
      <c r="G1028">
        <v>1</v>
      </c>
      <c r="H1028" t="s">
        <v>494</v>
      </c>
      <c r="I1028" t="s">
        <v>173</v>
      </c>
      <c r="J1028">
        <v>32</v>
      </c>
      <c r="K1028">
        <v>1</v>
      </c>
      <c r="L1028">
        <v>8</v>
      </c>
      <c r="M1028">
        <v>8</v>
      </c>
      <c r="N1028">
        <v>32</v>
      </c>
      <c r="O1028" s="493">
        <v>45948.7693865741</v>
      </c>
      <c r="P1028" s="493">
        <v>45948.7693865741</v>
      </c>
      <c r="Q1028">
        <v>1</v>
      </c>
      <c r="R1028">
        <v>0</v>
      </c>
      <c r="S1028">
        <v>0</v>
      </c>
      <c r="T1028">
        <v>6</v>
      </c>
      <c r="U1028">
        <v>28</v>
      </c>
      <c r="V1028">
        <v>28</v>
      </c>
      <c r="W1028">
        <v>28</v>
      </c>
      <c r="X1028">
        <v>28</v>
      </c>
      <c r="Y1028">
        <v>41</v>
      </c>
      <c r="AB1028">
        <v>55.599</v>
      </c>
      <c r="AD1028" t="s">
        <v>831</v>
      </c>
      <c r="AE1028">
        <v>1</v>
      </c>
      <c r="AF1028" t="s">
        <v>832</v>
      </c>
    </row>
    <row r="1029" spans="1:32">
      <c r="A1029">
        <v>317525</v>
      </c>
      <c r="B1029">
        <v>5170</v>
      </c>
      <c r="C1029" t="s">
        <v>153</v>
      </c>
      <c r="D1029">
        <v>1511</v>
      </c>
      <c r="E1029">
        <v>4016602093</v>
      </c>
      <c r="F1029" t="s">
        <v>833</v>
      </c>
      <c r="G1029">
        <v>1</v>
      </c>
      <c r="H1029" t="s">
        <v>491</v>
      </c>
      <c r="I1029" t="s">
        <v>168</v>
      </c>
      <c r="J1029">
        <v>30</v>
      </c>
      <c r="K1029">
        <v>19</v>
      </c>
      <c r="L1029">
        <v>152</v>
      </c>
      <c r="M1029">
        <v>8</v>
      </c>
      <c r="N1029">
        <v>616</v>
      </c>
      <c r="O1029" s="493">
        <v>45948.5390625</v>
      </c>
      <c r="P1029" s="493">
        <v>45948.5572222222</v>
      </c>
      <c r="Q1029">
        <v>1</v>
      </c>
      <c r="R1029">
        <v>0</v>
      </c>
      <c r="S1029">
        <v>0</v>
      </c>
      <c r="T1029">
        <v>6</v>
      </c>
      <c r="U1029">
        <v>62</v>
      </c>
      <c r="V1029">
        <v>57</v>
      </c>
      <c r="W1029">
        <v>81</v>
      </c>
      <c r="X1029">
        <v>61</v>
      </c>
      <c r="Y1029">
        <v>82</v>
      </c>
      <c r="AB1029">
        <v>116.415</v>
      </c>
      <c r="AD1029" t="s">
        <v>834</v>
      </c>
      <c r="AE1029">
        <v>1</v>
      </c>
      <c r="AF1029" t="s">
        <v>835</v>
      </c>
    </row>
    <row r="1030" spans="1:32">
      <c r="A1030">
        <v>317527</v>
      </c>
      <c r="B1030">
        <v>5170</v>
      </c>
      <c r="C1030" t="s">
        <v>153</v>
      </c>
      <c r="D1030">
        <v>1511</v>
      </c>
      <c r="E1030">
        <v>4016602093</v>
      </c>
      <c r="F1030" t="s">
        <v>833</v>
      </c>
      <c r="G1030">
        <v>1</v>
      </c>
      <c r="H1030" t="s">
        <v>491</v>
      </c>
      <c r="I1030" t="s">
        <v>173</v>
      </c>
      <c r="J1030">
        <v>32</v>
      </c>
      <c r="K1030">
        <v>19</v>
      </c>
      <c r="L1030">
        <v>152</v>
      </c>
      <c r="M1030">
        <v>8</v>
      </c>
      <c r="N1030">
        <v>32</v>
      </c>
      <c r="O1030" s="493">
        <v>45948.5434953704</v>
      </c>
      <c r="P1030" s="493">
        <v>45948.5759722222</v>
      </c>
      <c r="Q1030">
        <v>1</v>
      </c>
      <c r="R1030">
        <v>0</v>
      </c>
      <c r="S1030">
        <v>0</v>
      </c>
      <c r="T1030">
        <v>6</v>
      </c>
      <c r="U1030">
        <v>26</v>
      </c>
      <c r="V1030">
        <v>25</v>
      </c>
      <c r="W1030">
        <v>39</v>
      </c>
      <c r="X1030">
        <v>25</v>
      </c>
      <c r="Y1030">
        <v>28</v>
      </c>
      <c r="AB1030">
        <v>70.911</v>
      </c>
      <c r="AD1030" t="s">
        <v>834</v>
      </c>
      <c r="AE1030">
        <v>1</v>
      </c>
      <c r="AF1030" t="s">
        <v>835</v>
      </c>
    </row>
    <row r="1031" spans="1:32">
      <c r="A1031">
        <v>317526</v>
      </c>
      <c r="B1031">
        <v>5170</v>
      </c>
      <c r="C1031" t="s">
        <v>153</v>
      </c>
      <c r="D1031">
        <v>1511</v>
      </c>
      <c r="E1031">
        <v>4016602093</v>
      </c>
      <c r="F1031" t="s">
        <v>833</v>
      </c>
      <c r="G1031">
        <v>1</v>
      </c>
      <c r="H1031" t="s">
        <v>491</v>
      </c>
      <c r="I1031" t="s">
        <v>171</v>
      </c>
      <c r="J1031">
        <v>31</v>
      </c>
      <c r="K1031">
        <v>19</v>
      </c>
      <c r="L1031">
        <v>152</v>
      </c>
      <c r="M1031">
        <v>8</v>
      </c>
      <c r="N1031">
        <v>544</v>
      </c>
      <c r="O1031" s="493">
        <v>45948.5426273148</v>
      </c>
      <c r="P1031" s="493">
        <v>45948.5754513889</v>
      </c>
      <c r="Q1031">
        <v>1</v>
      </c>
      <c r="R1031">
        <v>0</v>
      </c>
      <c r="S1031">
        <v>0</v>
      </c>
      <c r="T1031">
        <v>6</v>
      </c>
      <c r="U1031">
        <v>145</v>
      </c>
      <c r="V1031">
        <v>103</v>
      </c>
      <c r="W1031">
        <v>480</v>
      </c>
      <c r="X1031">
        <v>126</v>
      </c>
      <c r="Y1031">
        <v>106</v>
      </c>
      <c r="AB1031">
        <v>92.104</v>
      </c>
      <c r="AD1031" t="s">
        <v>834</v>
      </c>
      <c r="AE1031">
        <v>1</v>
      </c>
      <c r="AF1031" t="s">
        <v>835</v>
      </c>
    </row>
    <row r="1032" spans="1:32">
      <c r="A1032">
        <v>318121</v>
      </c>
      <c r="B1032">
        <v>5170</v>
      </c>
      <c r="C1032" t="s">
        <v>153</v>
      </c>
      <c r="D1032">
        <v>1512</v>
      </c>
      <c r="E1032">
        <v>4016602093</v>
      </c>
      <c r="F1032" t="s">
        <v>833</v>
      </c>
      <c r="G1032">
        <v>1</v>
      </c>
      <c r="H1032" t="s">
        <v>494</v>
      </c>
      <c r="I1032" t="s">
        <v>168</v>
      </c>
      <c r="J1032">
        <v>30</v>
      </c>
      <c r="K1032">
        <v>19</v>
      </c>
      <c r="L1032">
        <v>152</v>
      </c>
      <c r="M1032">
        <v>8</v>
      </c>
      <c r="N1032">
        <v>776</v>
      </c>
      <c r="O1032" s="493">
        <v>45954.3761458333</v>
      </c>
      <c r="P1032" s="493">
        <v>45954.3993171296</v>
      </c>
      <c r="Q1032">
        <v>1</v>
      </c>
      <c r="R1032">
        <v>0</v>
      </c>
      <c r="S1032">
        <v>0</v>
      </c>
      <c r="T1032">
        <v>6</v>
      </c>
      <c r="U1032">
        <v>86</v>
      </c>
      <c r="V1032">
        <v>82</v>
      </c>
      <c r="W1032">
        <v>128</v>
      </c>
      <c r="X1032">
        <v>84</v>
      </c>
      <c r="Y1032">
        <v>89</v>
      </c>
      <c r="AB1032">
        <v>160.875</v>
      </c>
      <c r="AD1032" t="s">
        <v>834</v>
      </c>
      <c r="AE1032">
        <v>1</v>
      </c>
      <c r="AF1032" t="s">
        <v>835</v>
      </c>
    </row>
    <row r="1033" spans="1:32">
      <c r="A1033">
        <v>318123</v>
      </c>
      <c r="B1033">
        <v>5170</v>
      </c>
      <c r="C1033" t="s">
        <v>153</v>
      </c>
      <c r="D1033">
        <v>1512</v>
      </c>
      <c r="E1033">
        <v>4016602093</v>
      </c>
      <c r="F1033" t="s">
        <v>833</v>
      </c>
      <c r="G1033">
        <v>1</v>
      </c>
      <c r="H1033" t="s">
        <v>494</v>
      </c>
      <c r="I1033" t="s">
        <v>173</v>
      </c>
      <c r="J1033">
        <v>32</v>
      </c>
      <c r="K1033">
        <v>19</v>
      </c>
      <c r="L1033">
        <v>152</v>
      </c>
      <c r="M1033">
        <v>8</v>
      </c>
      <c r="N1033">
        <v>136</v>
      </c>
      <c r="O1033" s="493">
        <v>45954.3865856481</v>
      </c>
      <c r="P1033" s="493">
        <v>45954.4138425926</v>
      </c>
      <c r="Q1033">
        <v>1</v>
      </c>
      <c r="R1033">
        <v>0</v>
      </c>
      <c r="S1033">
        <v>0</v>
      </c>
      <c r="T1033">
        <v>6</v>
      </c>
      <c r="U1033">
        <v>123</v>
      </c>
      <c r="V1033">
        <v>107</v>
      </c>
      <c r="W1033">
        <v>397</v>
      </c>
      <c r="X1033">
        <v>108</v>
      </c>
      <c r="Y1033">
        <v>112</v>
      </c>
      <c r="AB1033">
        <v>278.773</v>
      </c>
      <c r="AD1033" t="s">
        <v>834</v>
      </c>
      <c r="AE1033">
        <v>1</v>
      </c>
      <c r="AF1033" t="s">
        <v>835</v>
      </c>
    </row>
    <row r="1034" spans="1:32">
      <c r="A1034">
        <v>318122</v>
      </c>
      <c r="B1034">
        <v>5170</v>
      </c>
      <c r="C1034" t="s">
        <v>153</v>
      </c>
      <c r="D1034">
        <v>1512</v>
      </c>
      <c r="E1034">
        <v>4016602093</v>
      </c>
      <c r="F1034" t="s">
        <v>833</v>
      </c>
      <c r="G1034">
        <v>1</v>
      </c>
      <c r="H1034" t="s">
        <v>494</v>
      </c>
      <c r="I1034" t="s">
        <v>171</v>
      </c>
      <c r="J1034">
        <v>31</v>
      </c>
      <c r="K1034">
        <v>19</v>
      </c>
      <c r="L1034">
        <v>152</v>
      </c>
      <c r="M1034">
        <v>8</v>
      </c>
      <c r="N1034">
        <v>584</v>
      </c>
      <c r="O1034" s="493">
        <v>45954.3805324074</v>
      </c>
      <c r="P1034" s="493">
        <v>45954.4022337963</v>
      </c>
      <c r="Q1034">
        <v>1</v>
      </c>
      <c r="R1034">
        <v>0</v>
      </c>
      <c r="S1034">
        <v>0</v>
      </c>
      <c r="T1034">
        <v>6</v>
      </c>
      <c r="U1034">
        <v>71</v>
      </c>
      <c r="V1034">
        <v>65</v>
      </c>
      <c r="W1034">
        <v>116</v>
      </c>
      <c r="X1034">
        <v>68</v>
      </c>
      <c r="Y1034">
        <v>74</v>
      </c>
      <c r="AB1034">
        <v>117.847</v>
      </c>
      <c r="AD1034" t="s">
        <v>834</v>
      </c>
      <c r="AE1034">
        <v>1</v>
      </c>
      <c r="AF1034" t="s">
        <v>835</v>
      </c>
    </row>
    <row r="1035" spans="1:32">
      <c r="A1035">
        <v>317741</v>
      </c>
      <c r="B1035">
        <v>5170</v>
      </c>
      <c r="C1035" t="s">
        <v>153</v>
      </c>
      <c r="D1035">
        <v>1513</v>
      </c>
      <c r="E1035">
        <v>4016612875</v>
      </c>
      <c r="F1035" t="s">
        <v>836</v>
      </c>
      <c r="G1035">
        <v>1</v>
      </c>
      <c r="H1035" t="s">
        <v>491</v>
      </c>
      <c r="I1035" t="s">
        <v>168</v>
      </c>
      <c r="J1035">
        <v>30</v>
      </c>
      <c r="K1035">
        <v>32</v>
      </c>
      <c r="L1035">
        <v>304</v>
      </c>
      <c r="M1035">
        <v>8</v>
      </c>
      <c r="N1035">
        <v>1056</v>
      </c>
      <c r="O1035" s="493">
        <v>45951.760150463</v>
      </c>
      <c r="P1035" s="493">
        <v>45951.8988425926</v>
      </c>
      <c r="Q1035">
        <v>1</v>
      </c>
      <c r="R1035">
        <v>0</v>
      </c>
      <c r="S1035">
        <v>0</v>
      </c>
      <c r="T1035">
        <v>6</v>
      </c>
      <c r="U1035">
        <v>171</v>
      </c>
      <c r="V1035">
        <v>156</v>
      </c>
      <c r="W1035">
        <v>280</v>
      </c>
      <c r="X1035">
        <v>161</v>
      </c>
      <c r="Y1035">
        <v>161</v>
      </c>
      <c r="AB1035">
        <v>184.223</v>
      </c>
      <c r="AD1035" t="s">
        <v>837</v>
      </c>
      <c r="AE1035">
        <v>1</v>
      </c>
      <c r="AF1035" t="s">
        <v>838</v>
      </c>
    </row>
    <row r="1036" spans="1:32">
      <c r="A1036">
        <v>317742</v>
      </c>
      <c r="B1036">
        <v>5170</v>
      </c>
      <c r="C1036" t="s">
        <v>153</v>
      </c>
      <c r="D1036">
        <v>1513</v>
      </c>
      <c r="E1036">
        <v>4016612875</v>
      </c>
      <c r="F1036" t="s">
        <v>836</v>
      </c>
      <c r="G1036">
        <v>1</v>
      </c>
      <c r="H1036" t="s">
        <v>491</v>
      </c>
      <c r="I1036" t="s">
        <v>171</v>
      </c>
      <c r="J1036">
        <v>31</v>
      </c>
      <c r="K1036">
        <v>33</v>
      </c>
      <c r="L1036">
        <v>304</v>
      </c>
      <c r="M1036">
        <v>8</v>
      </c>
      <c r="N1036">
        <v>1512</v>
      </c>
      <c r="O1036" s="493">
        <v>45951.7649189815</v>
      </c>
      <c r="P1036" s="493">
        <v>45951.9107638889</v>
      </c>
      <c r="Q1036">
        <v>1</v>
      </c>
      <c r="R1036">
        <v>0</v>
      </c>
      <c r="S1036">
        <v>0</v>
      </c>
      <c r="T1036">
        <v>6</v>
      </c>
      <c r="U1036">
        <v>301</v>
      </c>
      <c r="V1036">
        <v>262</v>
      </c>
      <c r="W1036">
        <v>1346</v>
      </c>
      <c r="X1036">
        <v>267</v>
      </c>
      <c r="Y1036">
        <v>215</v>
      </c>
      <c r="AB1036">
        <v>249.596</v>
      </c>
      <c r="AD1036" t="s">
        <v>837</v>
      </c>
      <c r="AE1036">
        <v>1</v>
      </c>
      <c r="AF1036" t="s">
        <v>838</v>
      </c>
    </row>
    <row r="1037" spans="1:32">
      <c r="A1037">
        <v>317743</v>
      </c>
      <c r="B1037">
        <v>5170</v>
      </c>
      <c r="C1037" t="s">
        <v>153</v>
      </c>
      <c r="D1037">
        <v>1513</v>
      </c>
      <c r="E1037">
        <v>4016612875</v>
      </c>
      <c r="F1037" t="s">
        <v>836</v>
      </c>
      <c r="G1037">
        <v>1</v>
      </c>
      <c r="H1037" t="s">
        <v>491</v>
      </c>
      <c r="I1037" t="s">
        <v>173</v>
      </c>
      <c r="J1037">
        <v>32</v>
      </c>
      <c r="K1037">
        <v>32</v>
      </c>
      <c r="L1037">
        <v>304</v>
      </c>
      <c r="M1037">
        <v>8</v>
      </c>
      <c r="N1037">
        <v>64</v>
      </c>
      <c r="O1037" s="493">
        <v>45951.7647685185</v>
      </c>
      <c r="P1037" s="493">
        <v>45951.9112731482</v>
      </c>
      <c r="Q1037">
        <v>1</v>
      </c>
      <c r="R1037">
        <v>0</v>
      </c>
      <c r="S1037">
        <v>0</v>
      </c>
      <c r="T1037">
        <v>6</v>
      </c>
      <c r="U1037">
        <v>33</v>
      </c>
      <c r="V1037">
        <v>17</v>
      </c>
      <c r="W1037">
        <v>256</v>
      </c>
      <c r="X1037">
        <v>24</v>
      </c>
      <c r="Y1037">
        <v>28</v>
      </c>
      <c r="AB1037">
        <v>93.424</v>
      </c>
      <c r="AD1037" t="s">
        <v>837</v>
      </c>
      <c r="AE1037">
        <v>1</v>
      </c>
      <c r="AF1037" t="s">
        <v>838</v>
      </c>
    </row>
    <row r="1038" spans="1:32">
      <c r="A1038">
        <v>317744</v>
      </c>
      <c r="B1038">
        <v>5170</v>
      </c>
      <c r="C1038" t="s">
        <v>153</v>
      </c>
      <c r="D1038">
        <v>1513</v>
      </c>
      <c r="E1038">
        <v>4016614277</v>
      </c>
      <c r="F1038" t="s">
        <v>836</v>
      </c>
      <c r="G1038">
        <v>1</v>
      </c>
      <c r="H1038" t="s">
        <v>491</v>
      </c>
      <c r="I1038" t="s">
        <v>168</v>
      </c>
      <c r="J1038">
        <v>30</v>
      </c>
      <c r="K1038">
        <v>37</v>
      </c>
      <c r="L1038">
        <v>648</v>
      </c>
      <c r="M1038">
        <v>8</v>
      </c>
      <c r="N1038">
        <v>1056</v>
      </c>
      <c r="O1038" s="493">
        <v>45951.9073726852</v>
      </c>
      <c r="P1038" s="493">
        <v>45951.9996412037</v>
      </c>
      <c r="Q1038">
        <v>1</v>
      </c>
      <c r="R1038">
        <v>0</v>
      </c>
      <c r="S1038">
        <v>0</v>
      </c>
      <c r="T1038">
        <v>6</v>
      </c>
      <c r="U1038">
        <v>180</v>
      </c>
      <c r="V1038">
        <v>155</v>
      </c>
      <c r="W1038">
        <v>455</v>
      </c>
      <c r="X1038">
        <v>160</v>
      </c>
      <c r="Y1038">
        <v>161</v>
      </c>
      <c r="AB1038">
        <v>184.223</v>
      </c>
      <c r="AD1038" t="s">
        <v>839</v>
      </c>
      <c r="AE1038">
        <v>1</v>
      </c>
      <c r="AF1038" t="s">
        <v>838</v>
      </c>
    </row>
    <row r="1039" spans="1:32">
      <c r="A1039">
        <v>317883</v>
      </c>
      <c r="B1039">
        <v>5170</v>
      </c>
      <c r="C1039" t="s">
        <v>153</v>
      </c>
      <c r="D1039">
        <v>1513</v>
      </c>
      <c r="E1039">
        <v>4016614277</v>
      </c>
      <c r="F1039" t="s">
        <v>836</v>
      </c>
      <c r="G1039">
        <v>1</v>
      </c>
      <c r="H1039" t="s">
        <v>491</v>
      </c>
      <c r="I1039" t="s">
        <v>173</v>
      </c>
      <c r="J1039">
        <v>32</v>
      </c>
      <c r="K1039">
        <v>57</v>
      </c>
      <c r="L1039">
        <v>648</v>
      </c>
      <c r="M1039">
        <v>8</v>
      </c>
      <c r="N1039">
        <v>64</v>
      </c>
      <c r="O1039" s="493">
        <v>45952.0012268519</v>
      </c>
      <c r="P1039" s="493">
        <v>45952.1805208333</v>
      </c>
      <c r="Q1039">
        <v>1</v>
      </c>
      <c r="R1039">
        <v>0</v>
      </c>
      <c r="S1039">
        <v>0</v>
      </c>
      <c r="T1039">
        <v>6</v>
      </c>
      <c r="U1039">
        <v>29</v>
      </c>
      <c r="V1039">
        <v>23</v>
      </c>
      <c r="W1039">
        <v>285</v>
      </c>
      <c r="X1039">
        <v>24</v>
      </c>
      <c r="Y1039">
        <v>28</v>
      </c>
      <c r="AB1039">
        <v>93.424</v>
      </c>
      <c r="AD1039" t="s">
        <v>839</v>
      </c>
      <c r="AE1039">
        <v>1</v>
      </c>
      <c r="AF1039" t="s">
        <v>838</v>
      </c>
    </row>
    <row r="1040" spans="1:32">
      <c r="A1040">
        <v>317746</v>
      </c>
      <c r="B1040">
        <v>5170</v>
      </c>
      <c r="C1040" t="s">
        <v>153</v>
      </c>
      <c r="D1040">
        <v>1513</v>
      </c>
      <c r="E1040">
        <v>4016614277</v>
      </c>
      <c r="F1040" t="s">
        <v>836</v>
      </c>
      <c r="G1040">
        <v>1</v>
      </c>
      <c r="H1040" t="s">
        <v>491</v>
      </c>
      <c r="I1040" t="s">
        <v>173</v>
      </c>
      <c r="J1040">
        <v>32</v>
      </c>
      <c r="K1040">
        <v>24</v>
      </c>
      <c r="L1040">
        <v>648</v>
      </c>
      <c r="M1040">
        <v>8</v>
      </c>
      <c r="N1040">
        <v>64</v>
      </c>
      <c r="O1040" s="493">
        <v>45951.9221527778</v>
      </c>
      <c r="P1040" s="493">
        <v>45951.9948611111</v>
      </c>
      <c r="Q1040">
        <v>1</v>
      </c>
      <c r="R1040">
        <v>0</v>
      </c>
      <c r="S1040">
        <v>0</v>
      </c>
      <c r="T1040">
        <v>6</v>
      </c>
      <c r="U1040">
        <v>24</v>
      </c>
      <c r="V1040">
        <v>24</v>
      </c>
      <c r="W1040">
        <v>34</v>
      </c>
      <c r="X1040">
        <v>24</v>
      </c>
      <c r="Y1040">
        <v>28</v>
      </c>
      <c r="AB1040">
        <v>93.424</v>
      </c>
      <c r="AD1040" t="s">
        <v>839</v>
      </c>
      <c r="AE1040">
        <v>1</v>
      </c>
      <c r="AF1040" t="s">
        <v>838</v>
      </c>
    </row>
    <row r="1041" spans="1:32">
      <c r="A1041">
        <v>317881</v>
      </c>
      <c r="B1041">
        <v>5170</v>
      </c>
      <c r="C1041" t="s">
        <v>153</v>
      </c>
      <c r="D1041">
        <v>1513</v>
      </c>
      <c r="E1041">
        <v>4016614277</v>
      </c>
      <c r="F1041" t="s">
        <v>836</v>
      </c>
      <c r="G1041">
        <v>1</v>
      </c>
      <c r="H1041" t="s">
        <v>491</v>
      </c>
      <c r="I1041" t="s">
        <v>168</v>
      </c>
      <c r="J1041">
        <v>30</v>
      </c>
      <c r="K1041">
        <v>44</v>
      </c>
      <c r="L1041">
        <v>648</v>
      </c>
      <c r="M1041">
        <v>8</v>
      </c>
      <c r="N1041">
        <v>1056</v>
      </c>
      <c r="O1041" s="493">
        <v>45952.0014930556</v>
      </c>
      <c r="P1041" s="493">
        <v>45952.1250925926</v>
      </c>
      <c r="Q1041">
        <v>1</v>
      </c>
      <c r="R1041">
        <v>0</v>
      </c>
      <c r="S1041">
        <v>0</v>
      </c>
      <c r="T1041">
        <v>6</v>
      </c>
      <c r="U1041">
        <v>166</v>
      </c>
      <c r="V1041">
        <v>54</v>
      </c>
      <c r="W1041">
        <v>655</v>
      </c>
      <c r="X1041">
        <v>156</v>
      </c>
      <c r="Y1041">
        <v>161</v>
      </c>
      <c r="AB1041">
        <v>184.223</v>
      </c>
      <c r="AD1041" t="s">
        <v>839</v>
      </c>
      <c r="AE1041">
        <v>1</v>
      </c>
      <c r="AF1041" t="s">
        <v>838</v>
      </c>
    </row>
    <row r="1042" spans="1:32">
      <c r="A1042">
        <v>317882</v>
      </c>
      <c r="B1042">
        <v>5170</v>
      </c>
      <c r="C1042" t="s">
        <v>153</v>
      </c>
      <c r="D1042">
        <v>1513</v>
      </c>
      <c r="E1042">
        <v>4016614277</v>
      </c>
      <c r="F1042" t="s">
        <v>836</v>
      </c>
      <c r="G1042">
        <v>1</v>
      </c>
      <c r="H1042" t="s">
        <v>491</v>
      </c>
      <c r="I1042" t="s">
        <v>171</v>
      </c>
      <c r="J1042">
        <v>31</v>
      </c>
      <c r="K1042">
        <v>56</v>
      </c>
      <c r="L1042">
        <v>648</v>
      </c>
      <c r="M1042">
        <v>8</v>
      </c>
      <c r="N1042">
        <v>1512</v>
      </c>
      <c r="O1042" s="493">
        <v>45952.0038425926</v>
      </c>
      <c r="P1042" s="493">
        <v>45952.1800115741</v>
      </c>
      <c r="Q1042">
        <v>1</v>
      </c>
      <c r="R1042">
        <v>0</v>
      </c>
      <c r="S1042">
        <v>0</v>
      </c>
      <c r="T1042">
        <v>6</v>
      </c>
      <c r="U1042">
        <v>265</v>
      </c>
      <c r="V1042">
        <v>75</v>
      </c>
      <c r="W1042">
        <v>308</v>
      </c>
      <c r="X1042">
        <v>267</v>
      </c>
      <c r="Y1042">
        <v>215</v>
      </c>
      <c r="AB1042">
        <v>249.596</v>
      </c>
      <c r="AD1042" t="s">
        <v>839</v>
      </c>
      <c r="AE1042">
        <v>1</v>
      </c>
      <c r="AF1042" t="s">
        <v>838</v>
      </c>
    </row>
    <row r="1043" spans="1:32">
      <c r="A1043">
        <v>317745</v>
      </c>
      <c r="B1043">
        <v>5170</v>
      </c>
      <c r="C1043" t="s">
        <v>153</v>
      </c>
      <c r="D1043">
        <v>1513</v>
      </c>
      <c r="E1043">
        <v>4016614277</v>
      </c>
      <c r="F1043" t="s">
        <v>836</v>
      </c>
      <c r="G1043">
        <v>1</v>
      </c>
      <c r="H1043" t="s">
        <v>491</v>
      </c>
      <c r="I1043" t="s">
        <v>171</v>
      </c>
      <c r="J1043">
        <v>31</v>
      </c>
      <c r="K1043">
        <v>24</v>
      </c>
      <c r="L1043">
        <v>648</v>
      </c>
      <c r="M1043">
        <v>8</v>
      </c>
      <c r="N1043">
        <v>1512</v>
      </c>
      <c r="O1043" s="493">
        <v>45951.9205787037</v>
      </c>
      <c r="P1043" s="493">
        <v>45951.9943402778</v>
      </c>
      <c r="Q1043">
        <v>1</v>
      </c>
      <c r="R1043">
        <v>0</v>
      </c>
      <c r="S1043">
        <v>0</v>
      </c>
      <c r="T1043">
        <v>6</v>
      </c>
      <c r="U1043">
        <v>270</v>
      </c>
      <c r="V1043">
        <v>264</v>
      </c>
      <c r="W1043">
        <v>290</v>
      </c>
      <c r="X1043">
        <v>268</v>
      </c>
      <c r="Y1043">
        <v>215</v>
      </c>
      <c r="AB1043">
        <v>249.596</v>
      </c>
      <c r="AD1043" t="s">
        <v>839</v>
      </c>
      <c r="AE1043">
        <v>1</v>
      </c>
      <c r="AF1043" t="s">
        <v>838</v>
      </c>
    </row>
    <row r="1044" spans="1:32">
      <c r="A1044">
        <v>318124</v>
      </c>
      <c r="B1044">
        <v>5170</v>
      </c>
      <c r="C1044" t="s">
        <v>153</v>
      </c>
      <c r="D1044">
        <v>1514</v>
      </c>
      <c r="E1044">
        <v>4016614277</v>
      </c>
      <c r="F1044" t="s">
        <v>836</v>
      </c>
      <c r="G1044">
        <v>1</v>
      </c>
      <c r="H1044" t="s">
        <v>494</v>
      </c>
      <c r="I1044" t="s">
        <v>168</v>
      </c>
      <c r="J1044">
        <v>30</v>
      </c>
      <c r="K1044">
        <v>23</v>
      </c>
      <c r="L1044">
        <v>648</v>
      </c>
      <c r="M1044">
        <v>8</v>
      </c>
      <c r="N1044">
        <v>1064</v>
      </c>
      <c r="O1044" s="493">
        <v>45954.3134027778</v>
      </c>
      <c r="P1044" s="493">
        <v>45954.3519444444</v>
      </c>
      <c r="Q1044">
        <v>1</v>
      </c>
      <c r="R1044">
        <v>0</v>
      </c>
      <c r="S1044">
        <v>0</v>
      </c>
      <c r="T1044">
        <v>6</v>
      </c>
      <c r="U1044">
        <v>110</v>
      </c>
      <c r="V1044">
        <v>102</v>
      </c>
      <c r="W1044">
        <v>158</v>
      </c>
      <c r="X1044">
        <v>105</v>
      </c>
      <c r="Y1044">
        <v>119</v>
      </c>
      <c r="AB1044">
        <v>162.555</v>
      </c>
      <c r="AD1044" t="s">
        <v>839</v>
      </c>
      <c r="AE1044">
        <v>1</v>
      </c>
      <c r="AF1044" t="s">
        <v>838</v>
      </c>
    </row>
    <row r="1045" spans="1:32">
      <c r="A1045">
        <v>318125</v>
      </c>
      <c r="B1045">
        <v>5170</v>
      </c>
      <c r="C1045" t="s">
        <v>153</v>
      </c>
      <c r="D1045">
        <v>1514</v>
      </c>
      <c r="E1045">
        <v>4016614277</v>
      </c>
      <c r="F1045" t="s">
        <v>836</v>
      </c>
      <c r="G1045">
        <v>1</v>
      </c>
      <c r="H1045" t="s">
        <v>494</v>
      </c>
      <c r="I1045" t="s">
        <v>171</v>
      </c>
      <c r="J1045">
        <v>31</v>
      </c>
      <c r="K1045">
        <v>23</v>
      </c>
      <c r="L1045">
        <v>648</v>
      </c>
      <c r="M1045">
        <v>8</v>
      </c>
      <c r="N1045">
        <v>1168</v>
      </c>
      <c r="O1045" s="493">
        <v>45954.3165625</v>
      </c>
      <c r="P1045" s="493">
        <v>45954.3601967593</v>
      </c>
      <c r="Q1045">
        <v>1</v>
      </c>
      <c r="R1045">
        <v>0</v>
      </c>
      <c r="S1045">
        <v>0</v>
      </c>
      <c r="T1045">
        <v>6</v>
      </c>
      <c r="U1045">
        <v>169</v>
      </c>
      <c r="V1045">
        <v>160</v>
      </c>
      <c r="W1045">
        <v>221</v>
      </c>
      <c r="X1045">
        <v>165</v>
      </c>
      <c r="Y1045">
        <v>215</v>
      </c>
      <c r="AB1045">
        <v>197.907</v>
      </c>
      <c r="AD1045" t="s">
        <v>839</v>
      </c>
      <c r="AE1045">
        <v>1</v>
      </c>
      <c r="AF1045" t="s">
        <v>838</v>
      </c>
    </row>
    <row r="1046" spans="1:32">
      <c r="A1046">
        <v>318126</v>
      </c>
      <c r="B1046">
        <v>5170</v>
      </c>
      <c r="C1046" t="s">
        <v>153</v>
      </c>
      <c r="D1046">
        <v>1514</v>
      </c>
      <c r="E1046">
        <v>4016614277</v>
      </c>
      <c r="F1046" t="s">
        <v>836</v>
      </c>
      <c r="G1046">
        <v>1</v>
      </c>
      <c r="H1046" t="s">
        <v>494</v>
      </c>
      <c r="I1046" t="s">
        <v>173</v>
      </c>
      <c r="J1046">
        <v>32</v>
      </c>
      <c r="K1046">
        <v>23</v>
      </c>
      <c r="L1046">
        <v>648</v>
      </c>
      <c r="M1046">
        <v>8</v>
      </c>
      <c r="N1046">
        <v>40</v>
      </c>
      <c r="O1046" s="493">
        <v>45954.3192013889</v>
      </c>
      <c r="P1046" s="493">
        <v>45954.3609259259</v>
      </c>
      <c r="Q1046">
        <v>1</v>
      </c>
      <c r="R1046">
        <v>0</v>
      </c>
      <c r="S1046">
        <v>0</v>
      </c>
      <c r="T1046">
        <v>6</v>
      </c>
      <c r="U1046">
        <v>43</v>
      </c>
      <c r="V1046">
        <v>42</v>
      </c>
      <c r="W1046">
        <v>54</v>
      </c>
      <c r="X1046">
        <v>42</v>
      </c>
      <c r="Y1046">
        <v>46</v>
      </c>
      <c r="AB1046">
        <v>119.855</v>
      </c>
      <c r="AD1046" t="s">
        <v>839</v>
      </c>
      <c r="AE1046">
        <v>1</v>
      </c>
      <c r="AF1046" t="s">
        <v>838</v>
      </c>
    </row>
    <row r="1047" spans="1:32">
      <c r="A1047">
        <v>317884</v>
      </c>
      <c r="B1047">
        <v>5170</v>
      </c>
      <c r="C1047" t="s">
        <v>153</v>
      </c>
      <c r="D1047">
        <v>1514</v>
      </c>
      <c r="E1047">
        <v>4016612875</v>
      </c>
      <c r="F1047" t="s">
        <v>836</v>
      </c>
      <c r="G1047">
        <v>1</v>
      </c>
      <c r="H1047" t="s">
        <v>494</v>
      </c>
      <c r="I1047" t="s">
        <v>168</v>
      </c>
      <c r="J1047">
        <v>30</v>
      </c>
      <c r="K1047">
        <v>38</v>
      </c>
      <c r="L1047">
        <v>304</v>
      </c>
      <c r="M1047">
        <v>8</v>
      </c>
      <c r="N1047">
        <v>1064</v>
      </c>
      <c r="O1047" s="493">
        <v>45952.1370833333</v>
      </c>
      <c r="P1047" s="493">
        <v>45952.2799189815</v>
      </c>
      <c r="Q1047">
        <v>1</v>
      </c>
      <c r="R1047">
        <v>0</v>
      </c>
      <c r="S1047">
        <v>0</v>
      </c>
      <c r="T1047">
        <v>6</v>
      </c>
      <c r="U1047">
        <v>122</v>
      </c>
      <c r="V1047">
        <v>110</v>
      </c>
      <c r="W1047">
        <v>380</v>
      </c>
      <c r="X1047">
        <v>115</v>
      </c>
      <c r="Y1047">
        <v>119</v>
      </c>
      <c r="AB1047">
        <v>162.555</v>
      </c>
      <c r="AD1047" t="s">
        <v>837</v>
      </c>
      <c r="AE1047">
        <v>1</v>
      </c>
      <c r="AF1047" t="s">
        <v>838</v>
      </c>
    </row>
    <row r="1048" spans="1:32">
      <c r="A1048">
        <v>317889</v>
      </c>
      <c r="B1048">
        <v>5170</v>
      </c>
      <c r="C1048" t="s">
        <v>153</v>
      </c>
      <c r="D1048">
        <v>1514</v>
      </c>
      <c r="E1048">
        <v>4016614277</v>
      </c>
      <c r="F1048" t="s">
        <v>836</v>
      </c>
      <c r="G1048">
        <v>1</v>
      </c>
      <c r="H1048" t="s">
        <v>494</v>
      </c>
      <c r="I1048" t="s">
        <v>173</v>
      </c>
      <c r="J1048">
        <v>32</v>
      </c>
      <c r="K1048">
        <v>58</v>
      </c>
      <c r="L1048">
        <v>648</v>
      </c>
      <c r="M1048">
        <v>8</v>
      </c>
      <c r="N1048">
        <v>40</v>
      </c>
      <c r="O1048" s="493">
        <v>45952.3196990741</v>
      </c>
      <c r="P1048" s="493">
        <v>45952.792650463</v>
      </c>
      <c r="Q1048">
        <v>1</v>
      </c>
      <c r="R1048">
        <v>0</v>
      </c>
      <c r="S1048">
        <v>0</v>
      </c>
      <c r="T1048">
        <v>6</v>
      </c>
      <c r="U1048">
        <v>50</v>
      </c>
      <c r="V1048">
        <v>41</v>
      </c>
      <c r="W1048">
        <v>321</v>
      </c>
      <c r="X1048">
        <v>42</v>
      </c>
      <c r="Y1048">
        <v>46</v>
      </c>
      <c r="AB1048">
        <v>119.855</v>
      </c>
      <c r="AD1048" t="s">
        <v>839</v>
      </c>
      <c r="AE1048">
        <v>1</v>
      </c>
      <c r="AF1048" t="s">
        <v>838</v>
      </c>
    </row>
    <row r="1049" spans="1:32">
      <c r="A1049">
        <v>317886</v>
      </c>
      <c r="B1049">
        <v>5170</v>
      </c>
      <c r="C1049" t="s">
        <v>153</v>
      </c>
      <c r="D1049">
        <v>1514</v>
      </c>
      <c r="E1049">
        <v>4016612875</v>
      </c>
      <c r="F1049" t="s">
        <v>836</v>
      </c>
      <c r="G1049">
        <v>1</v>
      </c>
      <c r="H1049" t="s">
        <v>494</v>
      </c>
      <c r="I1049" t="s">
        <v>173</v>
      </c>
      <c r="J1049">
        <v>32</v>
      </c>
      <c r="K1049">
        <v>38</v>
      </c>
      <c r="L1049">
        <v>304</v>
      </c>
      <c r="M1049">
        <v>8</v>
      </c>
      <c r="N1049">
        <v>40</v>
      </c>
      <c r="O1049" s="493">
        <v>45952.2105092593</v>
      </c>
      <c r="P1049" s="493">
        <v>45952.304212963</v>
      </c>
      <c r="Q1049">
        <v>1</v>
      </c>
      <c r="R1049">
        <v>0</v>
      </c>
      <c r="S1049">
        <v>0</v>
      </c>
      <c r="T1049">
        <v>6</v>
      </c>
      <c r="U1049">
        <v>52</v>
      </c>
      <c r="V1049">
        <v>41</v>
      </c>
      <c r="W1049">
        <v>394</v>
      </c>
      <c r="X1049">
        <v>42</v>
      </c>
      <c r="Y1049">
        <v>46</v>
      </c>
      <c r="AB1049">
        <v>119.855</v>
      </c>
      <c r="AD1049" t="s">
        <v>837</v>
      </c>
      <c r="AE1049">
        <v>1</v>
      </c>
      <c r="AF1049" t="s">
        <v>838</v>
      </c>
    </row>
    <row r="1050" spans="1:32">
      <c r="A1050">
        <v>317887</v>
      </c>
      <c r="B1050">
        <v>5170</v>
      </c>
      <c r="C1050" t="s">
        <v>153</v>
      </c>
      <c r="D1050">
        <v>1514</v>
      </c>
      <c r="E1050">
        <v>4016614277</v>
      </c>
      <c r="F1050" t="s">
        <v>836</v>
      </c>
      <c r="G1050">
        <v>1</v>
      </c>
      <c r="H1050" t="s">
        <v>494</v>
      </c>
      <c r="I1050" t="s">
        <v>168</v>
      </c>
      <c r="J1050">
        <v>30</v>
      </c>
      <c r="K1050">
        <v>58</v>
      </c>
      <c r="L1050">
        <v>648</v>
      </c>
      <c r="M1050">
        <v>8</v>
      </c>
      <c r="N1050">
        <v>1064</v>
      </c>
      <c r="O1050" s="493">
        <v>45952.3073842593</v>
      </c>
      <c r="P1050" s="493">
        <v>45952.7810416667</v>
      </c>
      <c r="Q1050">
        <v>1</v>
      </c>
      <c r="R1050">
        <v>0</v>
      </c>
      <c r="S1050">
        <v>0</v>
      </c>
      <c r="T1050">
        <v>6</v>
      </c>
      <c r="U1050">
        <v>117</v>
      </c>
      <c r="V1050">
        <v>112</v>
      </c>
      <c r="W1050">
        <v>165</v>
      </c>
      <c r="X1050">
        <v>116</v>
      </c>
      <c r="Y1050">
        <v>119</v>
      </c>
      <c r="AB1050">
        <v>162.555</v>
      </c>
      <c r="AD1050" t="s">
        <v>839</v>
      </c>
      <c r="AE1050">
        <v>1</v>
      </c>
      <c r="AF1050" t="s">
        <v>838</v>
      </c>
    </row>
    <row r="1051" spans="1:32">
      <c r="A1051">
        <v>317888</v>
      </c>
      <c r="B1051">
        <v>5170</v>
      </c>
      <c r="C1051" t="s">
        <v>153</v>
      </c>
      <c r="D1051">
        <v>1514</v>
      </c>
      <c r="E1051">
        <v>4016614277</v>
      </c>
      <c r="F1051" t="s">
        <v>836</v>
      </c>
      <c r="G1051">
        <v>1</v>
      </c>
      <c r="H1051" t="s">
        <v>494</v>
      </c>
      <c r="I1051" t="s">
        <v>171</v>
      </c>
      <c r="J1051">
        <v>31</v>
      </c>
      <c r="K1051">
        <v>58</v>
      </c>
      <c r="L1051">
        <v>648</v>
      </c>
      <c r="M1051">
        <v>8</v>
      </c>
      <c r="N1051">
        <v>1168</v>
      </c>
      <c r="O1051" s="493">
        <v>45952.3172685185</v>
      </c>
      <c r="P1051" s="493">
        <v>45952.7919212963</v>
      </c>
      <c r="Q1051">
        <v>1</v>
      </c>
      <c r="R1051">
        <v>0</v>
      </c>
      <c r="S1051">
        <v>0</v>
      </c>
      <c r="T1051">
        <v>6</v>
      </c>
      <c r="U1051">
        <v>197</v>
      </c>
      <c r="V1051">
        <v>159</v>
      </c>
      <c r="W1051">
        <v>598</v>
      </c>
      <c r="X1051">
        <v>165</v>
      </c>
      <c r="Y1051">
        <v>215</v>
      </c>
      <c r="AB1051">
        <v>197.907</v>
      </c>
      <c r="AD1051" t="s">
        <v>839</v>
      </c>
      <c r="AE1051">
        <v>1</v>
      </c>
      <c r="AF1051" t="s">
        <v>838</v>
      </c>
    </row>
    <row r="1052" spans="1:32">
      <c r="A1052">
        <v>317885</v>
      </c>
      <c r="B1052">
        <v>5170</v>
      </c>
      <c r="C1052" t="s">
        <v>153</v>
      </c>
      <c r="D1052">
        <v>1514</v>
      </c>
      <c r="E1052">
        <v>4016612875</v>
      </c>
      <c r="F1052" t="s">
        <v>836</v>
      </c>
      <c r="G1052">
        <v>1</v>
      </c>
      <c r="H1052" t="s">
        <v>494</v>
      </c>
      <c r="I1052" t="s">
        <v>171</v>
      </c>
      <c r="J1052">
        <v>31</v>
      </c>
      <c r="K1052">
        <v>38</v>
      </c>
      <c r="L1052">
        <v>304</v>
      </c>
      <c r="M1052">
        <v>8</v>
      </c>
      <c r="N1052">
        <v>1168</v>
      </c>
      <c r="O1052" s="493">
        <v>45952.2078703704</v>
      </c>
      <c r="P1052" s="493">
        <v>45952.3034953704</v>
      </c>
      <c r="Q1052">
        <v>1</v>
      </c>
      <c r="R1052">
        <v>0</v>
      </c>
      <c r="S1052">
        <v>0</v>
      </c>
      <c r="T1052">
        <v>6</v>
      </c>
      <c r="U1052">
        <v>220</v>
      </c>
      <c r="V1052">
        <v>211</v>
      </c>
      <c r="W1052">
        <v>399</v>
      </c>
      <c r="X1052">
        <v>215</v>
      </c>
      <c r="Y1052">
        <v>215</v>
      </c>
      <c r="AB1052">
        <v>197.907</v>
      </c>
      <c r="AD1052" t="s">
        <v>837</v>
      </c>
      <c r="AE1052">
        <v>1</v>
      </c>
      <c r="AF1052" t="s">
        <v>838</v>
      </c>
    </row>
    <row r="1053" spans="1:32">
      <c r="A1053">
        <v>317890</v>
      </c>
      <c r="B1053">
        <v>5170</v>
      </c>
      <c r="C1053" t="s">
        <v>153</v>
      </c>
      <c r="D1053">
        <v>1515</v>
      </c>
      <c r="E1053">
        <v>4016631224</v>
      </c>
      <c r="F1053" t="s">
        <v>840</v>
      </c>
      <c r="G1053">
        <v>1</v>
      </c>
      <c r="H1053" t="s">
        <v>491</v>
      </c>
      <c r="I1053" t="s">
        <v>168</v>
      </c>
      <c r="J1053">
        <v>30</v>
      </c>
      <c r="K1053">
        <v>10</v>
      </c>
      <c r="L1053">
        <v>20</v>
      </c>
      <c r="M1053">
        <v>2</v>
      </c>
      <c r="N1053">
        <v>432</v>
      </c>
      <c r="O1053" s="493">
        <v>45952.3792013889</v>
      </c>
      <c r="P1053" s="493">
        <v>45952.5115393518</v>
      </c>
      <c r="Q1053">
        <v>1</v>
      </c>
      <c r="R1053">
        <v>0</v>
      </c>
      <c r="S1053">
        <v>2</v>
      </c>
      <c r="T1053">
        <v>6</v>
      </c>
      <c r="U1053">
        <v>86</v>
      </c>
      <c r="V1053">
        <v>63</v>
      </c>
      <c r="W1053">
        <v>185</v>
      </c>
      <c r="X1053">
        <v>66.5</v>
      </c>
      <c r="Z1053">
        <v>66.5</v>
      </c>
      <c r="AB1053">
        <v>76.768</v>
      </c>
      <c r="AD1053" t="s">
        <v>841</v>
      </c>
      <c r="AE1053">
        <v>1</v>
      </c>
      <c r="AF1053" t="s">
        <v>842</v>
      </c>
    </row>
    <row r="1054" spans="1:32">
      <c r="A1054">
        <v>317892</v>
      </c>
      <c r="B1054">
        <v>5170</v>
      </c>
      <c r="C1054" t="s">
        <v>153</v>
      </c>
      <c r="D1054">
        <v>1515</v>
      </c>
      <c r="E1054">
        <v>4016631224</v>
      </c>
      <c r="F1054" t="s">
        <v>840</v>
      </c>
      <c r="G1054">
        <v>1</v>
      </c>
      <c r="H1054" t="s">
        <v>491</v>
      </c>
      <c r="I1054" t="s">
        <v>173</v>
      </c>
      <c r="J1054">
        <v>32</v>
      </c>
      <c r="K1054">
        <v>10</v>
      </c>
      <c r="L1054">
        <v>20</v>
      </c>
      <c r="M1054">
        <v>2</v>
      </c>
      <c r="N1054">
        <v>92</v>
      </c>
      <c r="O1054" s="493">
        <v>45952.3902546296</v>
      </c>
      <c r="P1054" s="493">
        <v>45952.5131828704</v>
      </c>
      <c r="Q1054">
        <v>1</v>
      </c>
      <c r="R1054">
        <v>0</v>
      </c>
      <c r="S1054">
        <v>2</v>
      </c>
      <c r="T1054">
        <v>6</v>
      </c>
      <c r="U1054">
        <v>66</v>
      </c>
      <c r="V1054">
        <v>52</v>
      </c>
      <c r="W1054">
        <v>181</v>
      </c>
      <c r="X1054">
        <v>53</v>
      </c>
      <c r="Z1054">
        <v>53</v>
      </c>
      <c r="AB1054">
        <v>129.428</v>
      </c>
      <c r="AD1054" t="s">
        <v>841</v>
      </c>
      <c r="AE1054">
        <v>1</v>
      </c>
      <c r="AF1054" t="s">
        <v>842</v>
      </c>
    </row>
    <row r="1055" spans="1:32">
      <c r="A1055">
        <v>317891</v>
      </c>
      <c r="B1055">
        <v>5170</v>
      </c>
      <c r="C1055" t="s">
        <v>153</v>
      </c>
      <c r="D1055">
        <v>1515</v>
      </c>
      <c r="E1055">
        <v>4016631224</v>
      </c>
      <c r="F1055" t="s">
        <v>840</v>
      </c>
      <c r="G1055">
        <v>1</v>
      </c>
      <c r="H1055" t="s">
        <v>491</v>
      </c>
      <c r="I1055" t="s">
        <v>171</v>
      </c>
      <c r="J1055">
        <v>31</v>
      </c>
      <c r="K1055">
        <v>10</v>
      </c>
      <c r="L1055">
        <v>20</v>
      </c>
      <c r="M1055">
        <v>2</v>
      </c>
      <c r="N1055">
        <v>380</v>
      </c>
      <c r="O1055" s="493">
        <v>45952.3846412037</v>
      </c>
      <c r="P1055" s="493">
        <v>45952.5123032407</v>
      </c>
      <c r="Q1055">
        <v>1</v>
      </c>
      <c r="R1055">
        <v>0</v>
      </c>
      <c r="S1055">
        <v>2</v>
      </c>
      <c r="T1055">
        <v>6</v>
      </c>
      <c r="U1055">
        <v>95</v>
      </c>
      <c r="V1055">
        <v>53</v>
      </c>
      <c r="W1055">
        <v>445</v>
      </c>
      <c r="X1055">
        <v>54</v>
      </c>
      <c r="Z1055">
        <v>54</v>
      </c>
      <c r="AB1055">
        <v>83.099</v>
      </c>
      <c r="AD1055" t="s">
        <v>841</v>
      </c>
      <c r="AE1055">
        <v>1</v>
      </c>
      <c r="AF1055" t="s">
        <v>842</v>
      </c>
    </row>
    <row r="1056" spans="1:32">
      <c r="A1056">
        <v>317893</v>
      </c>
      <c r="B1056">
        <v>5170</v>
      </c>
      <c r="C1056" t="s">
        <v>153</v>
      </c>
      <c r="D1056">
        <v>1516</v>
      </c>
      <c r="E1056">
        <v>4016631224</v>
      </c>
      <c r="F1056" t="s">
        <v>840</v>
      </c>
      <c r="G1056">
        <v>1</v>
      </c>
      <c r="H1056" t="s">
        <v>494</v>
      </c>
      <c r="I1056" t="s">
        <v>168</v>
      </c>
      <c r="J1056">
        <v>30</v>
      </c>
      <c r="K1056">
        <v>10</v>
      </c>
      <c r="L1056">
        <v>20</v>
      </c>
      <c r="M1056">
        <v>2</v>
      </c>
      <c r="N1056">
        <v>350</v>
      </c>
      <c r="O1056" s="493">
        <v>45952.6083217593</v>
      </c>
      <c r="P1056" s="493">
        <v>45952.6778587963</v>
      </c>
      <c r="Q1056">
        <v>1</v>
      </c>
      <c r="R1056">
        <v>0</v>
      </c>
      <c r="S1056">
        <v>2</v>
      </c>
      <c r="T1056">
        <v>6</v>
      </c>
      <c r="U1056">
        <v>76</v>
      </c>
      <c r="V1056">
        <v>60</v>
      </c>
      <c r="W1056">
        <v>175</v>
      </c>
      <c r="X1056">
        <v>63</v>
      </c>
      <c r="Z1056">
        <v>63</v>
      </c>
      <c r="AB1056">
        <v>66.975</v>
      </c>
      <c r="AD1056" t="s">
        <v>841</v>
      </c>
      <c r="AE1056">
        <v>1</v>
      </c>
      <c r="AF1056" t="s">
        <v>842</v>
      </c>
    </row>
    <row r="1057" spans="1:32">
      <c r="A1057">
        <v>318002</v>
      </c>
      <c r="B1057">
        <v>5170</v>
      </c>
      <c r="C1057" t="s">
        <v>153</v>
      </c>
      <c r="D1057">
        <v>1516</v>
      </c>
      <c r="E1057">
        <v>4016631224</v>
      </c>
      <c r="F1057" t="s">
        <v>840</v>
      </c>
      <c r="G1057">
        <v>1</v>
      </c>
      <c r="H1057" t="s">
        <v>494</v>
      </c>
      <c r="I1057" t="s">
        <v>763</v>
      </c>
      <c r="J1057">
        <v>40</v>
      </c>
      <c r="K1057">
        <v>10</v>
      </c>
      <c r="L1057">
        <v>20</v>
      </c>
      <c r="M1057">
        <v>2</v>
      </c>
      <c r="N1057">
        <v>2</v>
      </c>
      <c r="O1057" s="493">
        <v>45952.6083217593</v>
      </c>
      <c r="P1057" s="493">
        <v>45952.6812384259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 t="s">
        <v>841</v>
      </c>
      <c r="AE1057">
        <v>1</v>
      </c>
      <c r="AF1057" t="s">
        <v>842</v>
      </c>
    </row>
    <row r="1058" spans="1:32">
      <c r="A1058">
        <v>317895</v>
      </c>
      <c r="B1058">
        <v>5170</v>
      </c>
      <c r="C1058" t="s">
        <v>153</v>
      </c>
      <c r="D1058">
        <v>1516</v>
      </c>
      <c r="E1058">
        <v>4016631224</v>
      </c>
      <c r="F1058" t="s">
        <v>840</v>
      </c>
      <c r="G1058">
        <v>1</v>
      </c>
      <c r="H1058" t="s">
        <v>494</v>
      </c>
      <c r="I1058" t="s">
        <v>173</v>
      </c>
      <c r="J1058">
        <v>32</v>
      </c>
      <c r="K1058">
        <v>10</v>
      </c>
      <c r="L1058">
        <v>20</v>
      </c>
      <c r="M1058">
        <v>2</v>
      </c>
      <c r="N1058">
        <v>60</v>
      </c>
      <c r="O1058" s="493">
        <v>45952.6151157407</v>
      </c>
      <c r="P1058" s="493">
        <v>45952.6812384259</v>
      </c>
      <c r="Q1058">
        <v>1</v>
      </c>
      <c r="R1058">
        <v>0</v>
      </c>
      <c r="S1058">
        <v>2</v>
      </c>
      <c r="T1058">
        <v>6</v>
      </c>
      <c r="U1058">
        <v>46</v>
      </c>
      <c r="V1058">
        <v>31</v>
      </c>
      <c r="W1058">
        <v>124</v>
      </c>
      <c r="X1058">
        <v>35</v>
      </c>
      <c r="Z1058">
        <v>35</v>
      </c>
      <c r="AB1058">
        <v>119.913</v>
      </c>
      <c r="AD1058" t="s">
        <v>841</v>
      </c>
      <c r="AE1058">
        <v>1</v>
      </c>
      <c r="AF1058" t="s">
        <v>842</v>
      </c>
    </row>
    <row r="1059" spans="1:32">
      <c r="A1059">
        <v>317894</v>
      </c>
      <c r="B1059">
        <v>5170</v>
      </c>
      <c r="C1059" t="s">
        <v>153</v>
      </c>
      <c r="D1059">
        <v>1516</v>
      </c>
      <c r="E1059">
        <v>4016631224</v>
      </c>
      <c r="F1059" t="s">
        <v>840</v>
      </c>
      <c r="G1059">
        <v>1</v>
      </c>
      <c r="H1059" t="s">
        <v>494</v>
      </c>
      <c r="I1059" t="s">
        <v>171</v>
      </c>
      <c r="J1059">
        <v>31</v>
      </c>
      <c r="K1059">
        <v>10</v>
      </c>
      <c r="L1059">
        <v>20</v>
      </c>
      <c r="M1059">
        <v>2</v>
      </c>
      <c r="N1059">
        <v>366</v>
      </c>
      <c r="O1059" s="493">
        <v>45952.6141087963</v>
      </c>
      <c r="P1059" s="493">
        <v>45952.6787037037</v>
      </c>
      <c r="Q1059">
        <v>1</v>
      </c>
      <c r="R1059">
        <v>0</v>
      </c>
      <c r="S1059">
        <v>2</v>
      </c>
      <c r="T1059">
        <v>6</v>
      </c>
      <c r="U1059">
        <v>90</v>
      </c>
      <c r="V1059">
        <v>60</v>
      </c>
      <c r="W1059">
        <v>351</v>
      </c>
      <c r="X1059">
        <v>61</v>
      </c>
      <c r="Z1059">
        <v>61</v>
      </c>
      <c r="AB1059">
        <v>68.596</v>
      </c>
      <c r="AD1059" t="s">
        <v>841</v>
      </c>
      <c r="AE1059">
        <v>1</v>
      </c>
      <c r="AF1059" t="s">
        <v>842</v>
      </c>
    </row>
    <row r="1060" spans="1:32">
      <c r="A1060">
        <v>317528</v>
      </c>
      <c r="B1060">
        <v>5170</v>
      </c>
      <c r="C1060" t="s">
        <v>153</v>
      </c>
      <c r="D1060">
        <v>1517</v>
      </c>
      <c r="E1060">
        <v>4016630346</v>
      </c>
      <c r="F1060" t="s">
        <v>843</v>
      </c>
      <c r="G1060">
        <v>1</v>
      </c>
      <c r="H1060" t="s">
        <v>491</v>
      </c>
      <c r="I1060" t="s">
        <v>168</v>
      </c>
      <c r="J1060">
        <v>30</v>
      </c>
      <c r="K1060">
        <v>3</v>
      </c>
      <c r="L1060">
        <v>24</v>
      </c>
      <c r="M1060">
        <v>8</v>
      </c>
      <c r="N1060">
        <v>312</v>
      </c>
      <c r="O1060" s="493">
        <v>45948.5700578704</v>
      </c>
      <c r="P1060" s="493">
        <v>45948.5737962963</v>
      </c>
      <c r="Q1060">
        <v>1</v>
      </c>
      <c r="R1060">
        <v>0</v>
      </c>
      <c r="S1060">
        <v>2</v>
      </c>
      <c r="T1060">
        <v>6</v>
      </c>
      <c r="U1060">
        <v>95</v>
      </c>
      <c r="V1060">
        <v>53</v>
      </c>
      <c r="W1060">
        <v>180</v>
      </c>
      <c r="X1060">
        <v>53</v>
      </c>
      <c r="Z1060">
        <v>53</v>
      </c>
      <c r="AB1060">
        <v>58.785</v>
      </c>
      <c r="AD1060" t="s">
        <v>844</v>
      </c>
      <c r="AE1060">
        <v>1</v>
      </c>
      <c r="AF1060" t="s">
        <v>845</v>
      </c>
    </row>
    <row r="1061" spans="1:32">
      <c r="A1061">
        <v>317530</v>
      </c>
      <c r="B1061">
        <v>5170</v>
      </c>
      <c r="C1061" t="s">
        <v>153</v>
      </c>
      <c r="D1061">
        <v>1517</v>
      </c>
      <c r="E1061">
        <v>4016630346</v>
      </c>
      <c r="F1061" t="s">
        <v>843</v>
      </c>
      <c r="G1061">
        <v>1</v>
      </c>
      <c r="H1061" t="s">
        <v>491</v>
      </c>
      <c r="I1061" t="s">
        <v>173</v>
      </c>
      <c r="J1061">
        <v>32</v>
      </c>
      <c r="K1061">
        <v>3</v>
      </c>
      <c r="L1061">
        <v>24</v>
      </c>
      <c r="M1061">
        <v>8</v>
      </c>
      <c r="N1061">
        <v>32</v>
      </c>
      <c r="O1061" s="493">
        <v>45948.5865277778</v>
      </c>
      <c r="P1061" s="493">
        <v>45948.5882291667</v>
      </c>
      <c r="Q1061">
        <v>1</v>
      </c>
      <c r="R1061">
        <v>0</v>
      </c>
      <c r="S1061">
        <v>2</v>
      </c>
      <c r="T1061">
        <v>6</v>
      </c>
      <c r="U1061">
        <v>29</v>
      </c>
      <c r="V1061">
        <v>25</v>
      </c>
      <c r="W1061">
        <v>37</v>
      </c>
      <c r="X1061">
        <v>25</v>
      </c>
      <c r="Z1061">
        <v>25</v>
      </c>
      <c r="AB1061">
        <v>72.395</v>
      </c>
      <c r="AD1061" t="s">
        <v>844</v>
      </c>
      <c r="AE1061">
        <v>1</v>
      </c>
      <c r="AF1061" t="s">
        <v>845</v>
      </c>
    </row>
    <row r="1062" spans="1:32">
      <c r="A1062">
        <v>317529</v>
      </c>
      <c r="B1062">
        <v>5170</v>
      </c>
      <c r="C1062" t="s">
        <v>153</v>
      </c>
      <c r="D1062">
        <v>1517</v>
      </c>
      <c r="E1062">
        <v>4016630346</v>
      </c>
      <c r="F1062" t="s">
        <v>843</v>
      </c>
      <c r="G1062">
        <v>1</v>
      </c>
      <c r="H1062" t="s">
        <v>491</v>
      </c>
      <c r="I1062" t="s">
        <v>171</v>
      </c>
      <c r="J1062">
        <v>31</v>
      </c>
      <c r="K1062">
        <v>3</v>
      </c>
      <c r="L1062">
        <v>24</v>
      </c>
      <c r="M1062">
        <v>8</v>
      </c>
      <c r="N1062">
        <v>288</v>
      </c>
      <c r="O1062" s="493">
        <v>45948.5845138889</v>
      </c>
      <c r="P1062" s="493">
        <v>45948.5872222222</v>
      </c>
      <c r="Q1062">
        <v>1</v>
      </c>
      <c r="R1062">
        <v>0</v>
      </c>
      <c r="S1062">
        <v>2</v>
      </c>
      <c r="T1062">
        <v>6</v>
      </c>
      <c r="U1062">
        <v>58</v>
      </c>
      <c r="V1062">
        <v>47</v>
      </c>
      <c r="W1062">
        <v>80</v>
      </c>
      <c r="X1062">
        <v>48</v>
      </c>
      <c r="Z1062">
        <v>48</v>
      </c>
      <c r="AB1062">
        <v>65.159</v>
      </c>
      <c r="AD1062" t="s">
        <v>844</v>
      </c>
      <c r="AE1062">
        <v>1</v>
      </c>
      <c r="AF1062" t="s">
        <v>845</v>
      </c>
    </row>
    <row r="1063" spans="1:32">
      <c r="A1063">
        <v>318127</v>
      </c>
      <c r="B1063">
        <v>5170</v>
      </c>
      <c r="C1063" t="s">
        <v>153</v>
      </c>
      <c r="D1063">
        <v>1518</v>
      </c>
      <c r="E1063">
        <v>4016630346</v>
      </c>
      <c r="F1063" t="s">
        <v>843</v>
      </c>
      <c r="G1063">
        <v>1</v>
      </c>
      <c r="H1063" t="s">
        <v>494</v>
      </c>
      <c r="I1063" t="s">
        <v>168</v>
      </c>
      <c r="J1063">
        <v>30</v>
      </c>
      <c r="K1063">
        <v>4</v>
      </c>
      <c r="L1063">
        <v>24</v>
      </c>
      <c r="M1063">
        <v>8</v>
      </c>
      <c r="N1063">
        <v>496</v>
      </c>
      <c r="O1063" s="493">
        <v>45954.3603240741</v>
      </c>
      <c r="P1063" s="493">
        <v>45954.3666203704</v>
      </c>
      <c r="Q1063">
        <v>1</v>
      </c>
      <c r="R1063">
        <v>0</v>
      </c>
      <c r="S1063">
        <v>2</v>
      </c>
      <c r="T1063">
        <v>6</v>
      </c>
      <c r="U1063">
        <v>91</v>
      </c>
      <c r="V1063">
        <v>65</v>
      </c>
      <c r="W1063">
        <v>144</v>
      </c>
      <c r="X1063">
        <v>78</v>
      </c>
      <c r="Z1063">
        <v>78</v>
      </c>
      <c r="AB1063">
        <v>81.229</v>
      </c>
      <c r="AD1063" t="s">
        <v>844</v>
      </c>
      <c r="AE1063">
        <v>1</v>
      </c>
      <c r="AF1063" t="s">
        <v>845</v>
      </c>
    </row>
    <row r="1064" spans="1:32">
      <c r="A1064">
        <v>318129</v>
      </c>
      <c r="B1064">
        <v>5170</v>
      </c>
      <c r="C1064" t="s">
        <v>153</v>
      </c>
      <c r="D1064">
        <v>1518</v>
      </c>
      <c r="E1064">
        <v>4016630346</v>
      </c>
      <c r="F1064" t="s">
        <v>843</v>
      </c>
      <c r="G1064">
        <v>1</v>
      </c>
      <c r="H1064" t="s">
        <v>494</v>
      </c>
      <c r="I1064" t="s">
        <v>173</v>
      </c>
      <c r="J1064">
        <v>32</v>
      </c>
      <c r="K1064">
        <v>3</v>
      </c>
      <c r="L1064">
        <v>24</v>
      </c>
      <c r="M1064">
        <v>8</v>
      </c>
      <c r="N1064">
        <v>40</v>
      </c>
      <c r="O1064" s="493">
        <v>45954.3764467593</v>
      </c>
      <c r="P1064" s="493">
        <v>45954.3785416667</v>
      </c>
      <c r="Q1064">
        <v>1</v>
      </c>
      <c r="R1064">
        <v>0</v>
      </c>
      <c r="S1064">
        <v>2</v>
      </c>
      <c r="T1064">
        <v>6</v>
      </c>
      <c r="U1064">
        <v>33</v>
      </c>
      <c r="V1064">
        <v>29</v>
      </c>
      <c r="W1064">
        <v>39</v>
      </c>
      <c r="X1064">
        <v>32</v>
      </c>
      <c r="Z1064">
        <v>32</v>
      </c>
      <c r="AB1064">
        <v>88.933</v>
      </c>
      <c r="AD1064" t="s">
        <v>844</v>
      </c>
      <c r="AE1064">
        <v>1</v>
      </c>
      <c r="AF1064" t="s">
        <v>845</v>
      </c>
    </row>
    <row r="1065" spans="1:32">
      <c r="A1065">
        <v>318128</v>
      </c>
      <c r="B1065">
        <v>5170</v>
      </c>
      <c r="C1065" t="s">
        <v>153</v>
      </c>
      <c r="D1065">
        <v>1518</v>
      </c>
      <c r="E1065">
        <v>4016630346</v>
      </c>
      <c r="F1065" t="s">
        <v>843</v>
      </c>
      <c r="G1065">
        <v>1</v>
      </c>
      <c r="H1065" t="s">
        <v>494</v>
      </c>
      <c r="I1065" t="s">
        <v>171</v>
      </c>
      <c r="J1065">
        <v>31</v>
      </c>
      <c r="K1065">
        <v>3</v>
      </c>
      <c r="L1065">
        <v>24</v>
      </c>
      <c r="M1065">
        <v>8</v>
      </c>
      <c r="N1065">
        <v>456</v>
      </c>
      <c r="O1065" s="493">
        <v>45954.3692592593</v>
      </c>
      <c r="P1065" s="493">
        <v>45954.3727430556</v>
      </c>
      <c r="Q1065">
        <v>1</v>
      </c>
      <c r="R1065">
        <v>0</v>
      </c>
      <c r="S1065">
        <v>2</v>
      </c>
      <c r="T1065">
        <v>6</v>
      </c>
      <c r="U1065">
        <v>151</v>
      </c>
      <c r="V1065">
        <v>70</v>
      </c>
      <c r="W1065">
        <v>310</v>
      </c>
      <c r="X1065">
        <v>73</v>
      </c>
      <c r="Z1065">
        <v>73</v>
      </c>
      <c r="AB1065">
        <v>92.779</v>
      </c>
      <c r="AD1065" t="s">
        <v>844</v>
      </c>
      <c r="AE1065">
        <v>1</v>
      </c>
      <c r="AF1065" t="s">
        <v>845</v>
      </c>
    </row>
    <row r="1066" spans="1:32">
      <c r="A1066">
        <v>318130</v>
      </c>
      <c r="B1066">
        <v>5170</v>
      </c>
      <c r="C1066" t="s">
        <v>153</v>
      </c>
      <c r="D1066">
        <v>1519</v>
      </c>
      <c r="E1066">
        <v>4016612503</v>
      </c>
      <c r="F1066" t="s">
        <v>846</v>
      </c>
      <c r="G1066">
        <v>1</v>
      </c>
      <c r="H1066" t="s">
        <v>491</v>
      </c>
      <c r="I1066" t="s">
        <v>168</v>
      </c>
      <c r="J1066">
        <v>30</v>
      </c>
      <c r="K1066">
        <v>300</v>
      </c>
      <c r="L1066">
        <v>600</v>
      </c>
      <c r="M1066">
        <v>2</v>
      </c>
      <c r="N1066">
        <v>514</v>
      </c>
      <c r="O1066" s="493">
        <v>45954.4082407407</v>
      </c>
      <c r="P1066" s="493">
        <v>45954.6453935185</v>
      </c>
      <c r="Q1066">
        <v>1</v>
      </c>
      <c r="R1066">
        <v>0</v>
      </c>
      <c r="S1066">
        <v>0</v>
      </c>
      <c r="T1066">
        <v>6</v>
      </c>
      <c r="U1066">
        <v>56</v>
      </c>
      <c r="V1066">
        <v>49</v>
      </c>
      <c r="W1066">
        <v>222</v>
      </c>
      <c r="X1066">
        <v>53</v>
      </c>
      <c r="Y1066">
        <v>60</v>
      </c>
      <c r="AB1066">
        <v>92.62</v>
      </c>
      <c r="AD1066" t="s">
        <v>847</v>
      </c>
      <c r="AE1066">
        <v>1</v>
      </c>
      <c r="AF1066" t="s">
        <v>848</v>
      </c>
    </row>
    <row r="1067" spans="1:32">
      <c r="A1067">
        <v>318132</v>
      </c>
      <c r="B1067">
        <v>5170</v>
      </c>
      <c r="C1067" t="s">
        <v>153</v>
      </c>
      <c r="D1067">
        <v>1519</v>
      </c>
      <c r="E1067">
        <v>4016612503</v>
      </c>
      <c r="F1067" t="s">
        <v>846</v>
      </c>
      <c r="G1067">
        <v>1</v>
      </c>
      <c r="H1067" t="s">
        <v>491</v>
      </c>
      <c r="I1067" t="s">
        <v>173</v>
      </c>
      <c r="J1067">
        <v>32</v>
      </c>
      <c r="K1067">
        <v>300</v>
      </c>
      <c r="L1067">
        <v>600</v>
      </c>
      <c r="M1067">
        <v>2</v>
      </c>
      <c r="N1067">
        <v>34</v>
      </c>
      <c r="O1067" s="493">
        <v>45954.4237384259</v>
      </c>
      <c r="P1067" s="493">
        <v>45954.658125</v>
      </c>
      <c r="Q1067">
        <v>1</v>
      </c>
      <c r="R1067">
        <v>0</v>
      </c>
      <c r="S1067">
        <v>0</v>
      </c>
      <c r="T1067">
        <v>6</v>
      </c>
      <c r="U1067">
        <v>23</v>
      </c>
      <c r="V1067">
        <v>19</v>
      </c>
      <c r="W1067">
        <v>371</v>
      </c>
      <c r="X1067">
        <v>22</v>
      </c>
      <c r="Y1067">
        <v>21</v>
      </c>
      <c r="AB1067">
        <v>56.32</v>
      </c>
      <c r="AD1067" t="s">
        <v>847</v>
      </c>
      <c r="AE1067">
        <v>1</v>
      </c>
      <c r="AF1067" t="s">
        <v>848</v>
      </c>
    </row>
    <row r="1068" spans="1:32">
      <c r="A1068">
        <v>318131</v>
      </c>
      <c r="B1068">
        <v>5170</v>
      </c>
      <c r="C1068" t="s">
        <v>153</v>
      </c>
      <c r="D1068">
        <v>1519</v>
      </c>
      <c r="E1068">
        <v>4016612503</v>
      </c>
      <c r="F1068" t="s">
        <v>846</v>
      </c>
      <c r="G1068">
        <v>1</v>
      </c>
      <c r="H1068" t="s">
        <v>491</v>
      </c>
      <c r="I1068" t="s">
        <v>171</v>
      </c>
      <c r="J1068">
        <v>31</v>
      </c>
      <c r="K1068">
        <v>301</v>
      </c>
      <c r="L1068">
        <v>600</v>
      </c>
      <c r="M1068">
        <v>2</v>
      </c>
      <c r="N1068">
        <v>358</v>
      </c>
      <c r="O1068" s="493">
        <v>45954.4165393518</v>
      </c>
      <c r="P1068" s="493">
        <v>45954.653587963</v>
      </c>
      <c r="Q1068">
        <v>1</v>
      </c>
      <c r="R1068">
        <v>0</v>
      </c>
      <c r="S1068">
        <v>0</v>
      </c>
      <c r="T1068">
        <v>6</v>
      </c>
      <c r="U1068">
        <v>61</v>
      </c>
      <c r="V1068">
        <v>51</v>
      </c>
      <c r="W1068">
        <v>467</v>
      </c>
      <c r="X1068">
        <v>59</v>
      </c>
      <c r="Y1068">
        <v>59</v>
      </c>
      <c r="AB1068">
        <v>68.554</v>
      </c>
      <c r="AD1068" t="s">
        <v>847</v>
      </c>
      <c r="AE1068">
        <v>1</v>
      </c>
      <c r="AF1068" t="s">
        <v>848</v>
      </c>
    </row>
    <row r="1069" spans="1:32">
      <c r="A1069">
        <v>318133</v>
      </c>
      <c r="B1069">
        <v>5170</v>
      </c>
      <c r="C1069" t="s">
        <v>153</v>
      </c>
      <c r="D1069">
        <v>1520</v>
      </c>
      <c r="E1069">
        <v>4016612503</v>
      </c>
      <c r="F1069" t="s">
        <v>846</v>
      </c>
      <c r="G1069">
        <v>1</v>
      </c>
      <c r="H1069" t="s">
        <v>494</v>
      </c>
      <c r="I1069" t="s">
        <v>168</v>
      </c>
      <c r="J1069">
        <v>30</v>
      </c>
      <c r="K1069">
        <v>135</v>
      </c>
      <c r="L1069">
        <v>600</v>
      </c>
      <c r="M1069">
        <v>2</v>
      </c>
      <c r="N1069">
        <v>136</v>
      </c>
      <c r="O1069" s="493">
        <v>45954.6594560185</v>
      </c>
      <c r="P1069" s="493">
        <v>45954.7811574074</v>
      </c>
      <c r="Q1069">
        <v>1</v>
      </c>
      <c r="R1069">
        <v>0</v>
      </c>
      <c r="S1069">
        <v>0</v>
      </c>
      <c r="T1069">
        <v>6</v>
      </c>
      <c r="U1069">
        <v>21</v>
      </c>
      <c r="V1069">
        <v>18</v>
      </c>
      <c r="W1069">
        <v>43</v>
      </c>
      <c r="X1069">
        <v>21</v>
      </c>
      <c r="Y1069">
        <v>21</v>
      </c>
      <c r="AB1069">
        <v>23.341</v>
      </c>
      <c r="AD1069" t="s">
        <v>847</v>
      </c>
      <c r="AE1069">
        <v>1</v>
      </c>
      <c r="AF1069" t="s">
        <v>848</v>
      </c>
    </row>
    <row r="1070" spans="1:32">
      <c r="A1070">
        <v>318134</v>
      </c>
      <c r="B1070">
        <v>5170</v>
      </c>
      <c r="C1070" t="s">
        <v>153</v>
      </c>
      <c r="D1070">
        <v>1520</v>
      </c>
      <c r="E1070">
        <v>4016612503</v>
      </c>
      <c r="F1070" t="s">
        <v>846</v>
      </c>
      <c r="G1070">
        <v>1</v>
      </c>
      <c r="H1070" t="s">
        <v>494</v>
      </c>
      <c r="I1070" t="s">
        <v>171</v>
      </c>
      <c r="J1070">
        <v>31</v>
      </c>
      <c r="K1070">
        <v>133</v>
      </c>
      <c r="L1070">
        <v>600</v>
      </c>
      <c r="M1070">
        <v>2</v>
      </c>
      <c r="N1070">
        <v>54</v>
      </c>
      <c r="O1070" s="493">
        <v>45954.6618055556</v>
      </c>
      <c r="P1070" s="493">
        <v>45954.7844560185</v>
      </c>
      <c r="Q1070">
        <v>1</v>
      </c>
      <c r="R1070">
        <v>0</v>
      </c>
      <c r="S1070">
        <v>0</v>
      </c>
      <c r="T1070">
        <v>6</v>
      </c>
      <c r="U1070">
        <v>14</v>
      </c>
      <c r="V1070">
        <v>10</v>
      </c>
      <c r="W1070">
        <v>164</v>
      </c>
      <c r="X1070">
        <v>12</v>
      </c>
      <c r="Y1070">
        <v>12</v>
      </c>
      <c r="AB1070">
        <v>9.604</v>
      </c>
      <c r="AD1070" t="s">
        <v>847</v>
      </c>
      <c r="AE1070">
        <v>1</v>
      </c>
      <c r="AF1070" t="s">
        <v>848</v>
      </c>
    </row>
    <row r="1071" spans="1:32">
      <c r="A1071">
        <v>318203</v>
      </c>
      <c r="B1071">
        <v>5170</v>
      </c>
      <c r="C1071" t="s">
        <v>153</v>
      </c>
      <c r="D1071">
        <v>1520</v>
      </c>
      <c r="E1071">
        <v>4016612503</v>
      </c>
      <c r="F1071" t="s">
        <v>846</v>
      </c>
      <c r="G1071">
        <v>1</v>
      </c>
      <c r="H1071" t="s">
        <v>494</v>
      </c>
      <c r="I1071" t="s">
        <v>173</v>
      </c>
      <c r="J1071">
        <v>32</v>
      </c>
      <c r="K1071">
        <v>165</v>
      </c>
      <c r="L1071">
        <v>600</v>
      </c>
      <c r="M1071">
        <v>2</v>
      </c>
      <c r="N1071">
        <v>40</v>
      </c>
      <c r="O1071" s="493">
        <v>45955.3047916667</v>
      </c>
      <c r="P1071" s="493">
        <v>45955.4679282407</v>
      </c>
      <c r="Q1071">
        <v>1</v>
      </c>
      <c r="R1071">
        <v>0</v>
      </c>
      <c r="S1071">
        <v>0</v>
      </c>
      <c r="T1071">
        <v>6</v>
      </c>
      <c r="U1071">
        <v>78</v>
      </c>
      <c r="V1071">
        <v>43</v>
      </c>
      <c r="W1071">
        <v>452</v>
      </c>
      <c r="X1071">
        <v>62</v>
      </c>
      <c r="Y1071">
        <v>57</v>
      </c>
      <c r="AB1071">
        <v>84.6</v>
      </c>
      <c r="AD1071" t="s">
        <v>847</v>
      </c>
      <c r="AE1071">
        <v>1</v>
      </c>
      <c r="AF1071" t="s">
        <v>848</v>
      </c>
    </row>
    <row r="1072" spans="1:32">
      <c r="A1072">
        <v>318201</v>
      </c>
      <c r="B1072">
        <v>5170</v>
      </c>
      <c r="C1072" t="s">
        <v>153</v>
      </c>
      <c r="D1072">
        <v>1520</v>
      </c>
      <c r="E1072">
        <v>4016612503</v>
      </c>
      <c r="F1072" t="s">
        <v>846</v>
      </c>
      <c r="G1072">
        <v>1</v>
      </c>
      <c r="H1072" t="s">
        <v>494</v>
      </c>
      <c r="I1072" t="s">
        <v>168</v>
      </c>
      <c r="J1072">
        <v>30</v>
      </c>
      <c r="K1072">
        <v>165</v>
      </c>
      <c r="L1072">
        <v>600</v>
      </c>
      <c r="M1072">
        <v>2</v>
      </c>
      <c r="N1072">
        <v>136</v>
      </c>
      <c r="O1072" s="493">
        <v>45955.3034837963</v>
      </c>
      <c r="P1072" s="493">
        <v>45955.4378703704</v>
      </c>
      <c r="Q1072">
        <v>1</v>
      </c>
      <c r="R1072">
        <v>0</v>
      </c>
      <c r="S1072">
        <v>0</v>
      </c>
      <c r="T1072">
        <v>6</v>
      </c>
      <c r="U1072">
        <v>21</v>
      </c>
      <c r="V1072">
        <v>18</v>
      </c>
      <c r="W1072">
        <v>24</v>
      </c>
      <c r="X1072">
        <v>21</v>
      </c>
      <c r="Y1072">
        <v>21</v>
      </c>
      <c r="AB1072">
        <v>23.341</v>
      </c>
      <c r="AD1072" t="s">
        <v>847</v>
      </c>
      <c r="AE1072">
        <v>1</v>
      </c>
      <c r="AF1072" t="s">
        <v>848</v>
      </c>
    </row>
    <row r="1073" spans="1:32">
      <c r="A1073">
        <v>318202</v>
      </c>
      <c r="B1073">
        <v>5170</v>
      </c>
      <c r="C1073" t="s">
        <v>153</v>
      </c>
      <c r="D1073">
        <v>1520</v>
      </c>
      <c r="E1073">
        <v>4016612503</v>
      </c>
      <c r="F1073" t="s">
        <v>846</v>
      </c>
      <c r="G1073">
        <v>1</v>
      </c>
      <c r="H1073" t="s">
        <v>494</v>
      </c>
      <c r="I1073" t="s">
        <v>171</v>
      </c>
      <c r="J1073">
        <v>31</v>
      </c>
      <c r="K1073">
        <v>165</v>
      </c>
      <c r="L1073">
        <v>600</v>
      </c>
      <c r="M1073">
        <v>2</v>
      </c>
      <c r="N1073">
        <v>54</v>
      </c>
      <c r="O1073" s="493">
        <v>45955.3037847222</v>
      </c>
      <c r="P1073" s="493">
        <v>45955.4406712963</v>
      </c>
      <c r="Q1073">
        <v>1</v>
      </c>
      <c r="R1073">
        <v>0</v>
      </c>
      <c r="S1073">
        <v>0</v>
      </c>
      <c r="T1073">
        <v>6</v>
      </c>
      <c r="U1073">
        <v>14</v>
      </c>
      <c r="V1073">
        <v>10</v>
      </c>
      <c r="W1073">
        <v>116</v>
      </c>
      <c r="X1073">
        <v>13</v>
      </c>
      <c r="Y1073">
        <v>12</v>
      </c>
      <c r="AB1073">
        <v>9.604</v>
      </c>
      <c r="AD1073" t="s">
        <v>847</v>
      </c>
      <c r="AE1073">
        <v>1</v>
      </c>
      <c r="AF1073" t="s">
        <v>848</v>
      </c>
    </row>
    <row r="1074" spans="1:32">
      <c r="A1074">
        <v>318135</v>
      </c>
      <c r="B1074">
        <v>5170</v>
      </c>
      <c r="C1074" t="s">
        <v>153</v>
      </c>
      <c r="D1074">
        <v>1520</v>
      </c>
      <c r="E1074">
        <v>4016612503</v>
      </c>
      <c r="F1074" t="s">
        <v>846</v>
      </c>
      <c r="G1074">
        <v>1</v>
      </c>
      <c r="H1074" t="s">
        <v>494</v>
      </c>
      <c r="I1074" t="s">
        <v>173</v>
      </c>
      <c r="J1074">
        <v>32</v>
      </c>
      <c r="K1074">
        <v>135</v>
      </c>
      <c r="L1074">
        <v>600</v>
      </c>
      <c r="M1074">
        <v>2</v>
      </c>
      <c r="N1074">
        <v>40</v>
      </c>
      <c r="O1074" s="493">
        <v>45954.6771643519</v>
      </c>
      <c r="P1074" s="493">
        <v>45954.8066435185</v>
      </c>
      <c r="Q1074">
        <v>1</v>
      </c>
      <c r="R1074">
        <v>0</v>
      </c>
      <c r="S1074">
        <v>0</v>
      </c>
      <c r="T1074">
        <v>6</v>
      </c>
      <c r="U1074">
        <v>74</v>
      </c>
      <c r="V1074">
        <v>49</v>
      </c>
      <c r="W1074">
        <v>318</v>
      </c>
      <c r="X1074">
        <v>61</v>
      </c>
      <c r="Y1074">
        <v>57</v>
      </c>
      <c r="AB1074">
        <v>84.6</v>
      </c>
      <c r="AD1074" t="s">
        <v>847</v>
      </c>
      <c r="AE1074">
        <v>1</v>
      </c>
      <c r="AF1074" t="s">
        <v>848</v>
      </c>
    </row>
    <row r="1075" spans="1:32">
      <c r="A1075">
        <v>318313</v>
      </c>
      <c r="B1075">
        <v>5170</v>
      </c>
      <c r="C1075" t="s">
        <v>153</v>
      </c>
      <c r="D1075">
        <v>1535</v>
      </c>
      <c r="E1075">
        <v>4016653674</v>
      </c>
      <c r="F1075" t="s">
        <v>849</v>
      </c>
      <c r="G1075">
        <v>1</v>
      </c>
      <c r="H1075" t="s">
        <v>491</v>
      </c>
      <c r="I1075" t="s">
        <v>168</v>
      </c>
      <c r="J1075">
        <v>30</v>
      </c>
      <c r="K1075">
        <v>10</v>
      </c>
      <c r="L1075">
        <v>20</v>
      </c>
      <c r="M1075">
        <v>2</v>
      </c>
      <c r="N1075">
        <v>804</v>
      </c>
      <c r="O1075" s="493">
        <v>45957.5860069444</v>
      </c>
      <c r="P1075" s="493">
        <v>45957.6890393519</v>
      </c>
      <c r="Q1075">
        <v>1</v>
      </c>
      <c r="R1075">
        <v>0</v>
      </c>
      <c r="S1075">
        <v>2</v>
      </c>
      <c r="T1075">
        <v>6</v>
      </c>
      <c r="U1075">
        <v>103</v>
      </c>
      <c r="V1075">
        <v>94</v>
      </c>
      <c r="W1075">
        <v>170</v>
      </c>
      <c r="X1075">
        <v>95</v>
      </c>
      <c r="Y1075">
        <v>100</v>
      </c>
      <c r="Z1075">
        <v>95</v>
      </c>
      <c r="AB1075">
        <v>157.012</v>
      </c>
      <c r="AD1075" t="s">
        <v>850</v>
      </c>
      <c r="AE1075">
        <v>1</v>
      </c>
      <c r="AF1075" t="s">
        <v>851</v>
      </c>
    </row>
    <row r="1076" spans="1:32">
      <c r="A1076">
        <v>318315</v>
      </c>
      <c r="B1076">
        <v>5170</v>
      </c>
      <c r="C1076" t="s">
        <v>153</v>
      </c>
      <c r="D1076">
        <v>1535</v>
      </c>
      <c r="E1076">
        <v>4016653674</v>
      </c>
      <c r="F1076" t="s">
        <v>849</v>
      </c>
      <c r="G1076">
        <v>1</v>
      </c>
      <c r="H1076" t="s">
        <v>491</v>
      </c>
      <c r="I1076" t="s">
        <v>173</v>
      </c>
      <c r="J1076">
        <v>32</v>
      </c>
      <c r="K1076">
        <v>10</v>
      </c>
      <c r="L1076">
        <v>20</v>
      </c>
      <c r="M1076">
        <v>2</v>
      </c>
      <c r="N1076">
        <v>126</v>
      </c>
      <c r="O1076" s="493">
        <v>45957.6089930556</v>
      </c>
      <c r="P1076" s="493">
        <v>45957.6917824074</v>
      </c>
      <c r="Q1076">
        <v>1</v>
      </c>
      <c r="R1076">
        <v>0</v>
      </c>
      <c r="S1076">
        <v>2</v>
      </c>
      <c r="T1076">
        <v>6</v>
      </c>
      <c r="U1076">
        <v>148</v>
      </c>
      <c r="V1076">
        <v>81</v>
      </c>
      <c r="W1076">
        <v>701</v>
      </c>
      <c r="X1076">
        <v>84</v>
      </c>
      <c r="Y1076">
        <v>85</v>
      </c>
      <c r="Z1076">
        <v>84</v>
      </c>
      <c r="AB1076">
        <v>204.13</v>
      </c>
      <c r="AD1076" t="s">
        <v>850</v>
      </c>
      <c r="AE1076">
        <v>1</v>
      </c>
      <c r="AF1076" t="s">
        <v>851</v>
      </c>
    </row>
    <row r="1077" spans="1:32">
      <c r="A1077">
        <v>318314</v>
      </c>
      <c r="B1077">
        <v>5170</v>
      </c>
      <c r="C1077" t="s">
        <v>153</v>
      </c>
      <c r="D1077">
        <v>1535</v>
      </c>
      <c r="E1077">
        <v>4016653674</v>
      </c>
      <c r="F1077" t="s">
        <v>849</v>
      </c>
      <c r="G1077">
        <v>1</v>
      </c>
      <c r="H1077" t="s">
        <v>491</v>
      </c>
      <c r="I1077" t="s">
        <v>171</v>
      </c>
      <c r="J1077">
        <v>31</v>
      </c>
      <c r="K1077">
        <v>10</v>
      </c>
      <c r="L1077">
        <v>20</v>
      </c>
      <c r="M1077">
        <v>2</v>
      </c>
      <c r="N1077">
        <v>758</v>
      </c>
      <c r="O1077" s="493">
        <v>45957.5940046296</v>
      </c>
      <c r="P1077" s="493">
        <v>45957.6905902778</v>
      </c>
      <c r="Q1077">
        <v>1</v>
      </c>
      <c r="R1077">
        <v>0</v>
      </c>
      <c r="S1077">
        <v>2</v>
      </c>
      <c r="T1077">
        <v>6</v>
      </c>
      <c r="U1077">
        <v>156</v>
      </c>
      <c r="V1077">
        <v>95</v>
      </c>
      <c r="W1077">
        <v>669</v>
      </c>
      <c r="X1077">
        <v>99.5</v>
      </c>
      <c r="Y1077">
        <v>100</v>
      </c>
      <c r="Z1077">
        <v>99.5</v>
      </c>
      <c r="AB1077">
        <v>139.476</v>
      </c>
      <c r="AD1077" t="s">
        <v>850</v>
      </c>
      <c r="AE1077">
        <v>1</v>
      </c>
      <c r="AF1077" t="s">
        <v>851</v>
      </c>
    </row>
    <row r="1078" spans="1:32">
      <c r="A1078">
        <v>318378</v>
      </c>
      <c r="B1078">
        <v>5170</v>
      </c>
      <c r="C1078" t="s">
        <v>153</v>
      </c>
      <c r="D1078">
        <v>1536</v>
      </c>
      <c r="E1078">
        <v>4016653674</v>
      </c>
      <c r="F1078" t="s">
        <v>849</v>
      </c>
      <c r="G1078">
        <v>1</v>
      </c>
      <c r="H1078" t="s">
        <v>494</v>
      </c>
      <c r="I1078" t="s">
        <v>168</v>
      </c>
      <c r="J1078">
        <v>30</v>
      </c>
      <c r="K1078">
        <v>10</v>
      </c>
      <c r="L1078">
        <v>20</v>
      </c>
      <c r="M1078">
        <v>2</v>
      </c>
      <c r="N1078">
        <v>254</v>
      </c>
      <c r="O1078" s="493">
        <v>45958.3194907407</v>
      </c>
      <c r="P1078" s="493">
        <v>45958.4050231481</v>
      </c>
      <c r="Q1078">
        <v>1</v>
      </c>
      <c r="R1078">
        <v>0</v>
      </c>
      <c r="S1078">
        <v>0</v>
      </c>
      <c r="T1078">
        <v>6</v>
      </c>
      <c r="U1078">
        <v>59</v>
      </c>
      <c r="V1078">
        <v>30</v>
      </c>
      <c r="W1078">
        <v>150</v>
      </c>
      <c r="X1078">
        <v>37</v>
      </c>
      <c r="Y1078">
        <v>37</v>
      </c>
      <c r="AB1078">
        <v>49.847</v>
      </c>
      <c r="AD1078" t="s">
        <v>850</v>
      </c>
      <c r="AE1078">
        <v>1</v>
      </c>
      <c r="AF1078" t="s">
        <v>851</v>
      </c>
    </row>
    <row r="1079" spans="1:32">
      <c r="A1079">
        <v>318380</v>
      </c>
      <c r="B1079">
        <v>5170</v>
      </c>
      <c r="C1079" t="s">
        <v>153</v>
      </c>
      <c r="D1079">
        <v>1536</v>
      </c>
      <c r="E1079">
        <v>4016653674</v>
      </c>
      <c r="F1079" t="s">
        <v>849</v>
      </c>
      <c r="G1079">
        <v>1</v>
      </c>
      <c r="H1079" t="s">
        <v>494</v>
      </c>
      <c r="I1079" t="s">
        <v>173</v>
      </c>
      <c r="J1079">
        <v>32</v>
      </c>
      <c r="K1079">
        <v>10</v>
      </c>
      <c r="L1079">
        <v>20</v>
      </c>
      <c r="M1079">
        <v>2</v>
      </c>
      <c r="N1079">
        <v>72</v>
      </c>
      <c r="O1079" s="493">
        <v>45958.3445949074</v>
      </c>
      <c r="P1079" s="493">
        <v>45958.4178587963</v>
      </c>
      <c r="Q1079">
        <v>1</v>
      </c>
      <c r="R1079">
        <v>0</v>
      </c>
      <c r="S1079">
        <v>0</v>
      </c>
      <c r="T1079">
        <v>6</v>
      </c>
      <c r="U1079">
        <v>274</v>
      </c>
      <c r="V1079">
        <v>81</v>
      </c>
      <c r="W1079">
        <v>848</v>
      </c>
      <c r="X1079">
        <v>149.5</v>
      </c>
      <c r="Y1079">
        <v>86</v>
      </c>
      <c r="AB1079">
        <v>146.003</v>
      </c>
      <c r="AD1079" t="s">
        <v>850</v>
      </c>
      <c r="AE1079">
        <v>1</v>
      </c>
      <c r="AF1079" t="s">
        <v>851</v>
      </c>
    </row>
    <row r="1080" spans="1:32">
      <c r="A1080">
        <v>318379</v>
      </c>
      <c r="B1080">
        <v>5170</v>
      </c>
      <c r="C1080" t="s">
        <v>153</v>
      </c>
      <c r="D1080">
        <v>1536</v>
      </c>
      <c r="E1080">
        <v>4016653674</v>
      </c>
      <c r="F1080" t="s">
        <v>849</v>
      </c>
      <c r="G1080">
        <v>1</v>
      </c>
      <c r="H1080" t="s">
        <v>494</v>
      </c>
      <c r="I1080" t="s">
        <v>171</v>
      </c>
      <c r="J1080">
        <v>31</v>
      </c>
      <c r="K1080">
        <v>10</v>
      </c>
      <c r="L1080">
        <v>20</v>
      </c>
      <c r="M1080">
        <v>2</v>
      </c>
      <c r="N1080">
        <v>206</v>
      </c>
      <c r="O1080" s="493">
        <v>45958.3344444444</v>
      </c>
      <c r="P1080" s="493">
        <v>45958.4056481481</v>
      </c>
      <c r="Q1080">
        <v>1</v>
      </c>
      <c r="R1080">
        <v>0</v>
      </c>
      <c r="S1080">
        <v>0</v>
      </c>
      <c r="T1080">
        <v>6</v>
      </c>
      <c r="U1080">
        <v>187</v>
      </c>
      <c r="V1080">
        <v>33</v>
      </c>
      <c r="W1080">
        <v>1267</v>
      </c>
      <c r="X1080">
        <v>35</v>
      </c>
      <c r="Y1080">
        <v>38</v>
      </c>
      <c r="AB1080">
        <v>33.098</v>
      </c>
      <c r="AD1080" t="s">
        <v>850</v>
      </c>
      <c r="AE1080">
        <v>1</v>
      </c>
      <c r="AF1080" t="s">
        <v>851</v>
      </c>
    </row>
    <row r="1081" spans="1:32">
      <c r="A1081">
        <v>318381</v>
      </c>
      <c r="B1081">
        <v>5170</v>
      </c>
      <c r="C1081" t="s">
        <v>153</v>
      </c>
      <c r="D1081">
        <v>1537</v>
      </c>
      <c r="E1081">
        <v>4016602992</v>
      </c>
      <c r="F1081" t="s">
        <v>852</v>
      </c>
      <c r="G1081">
        <v>1</v>
      </c>
      <c r="H1081" t="s">
        <v>491</v>
      </c>
      <c r="I1081" t="s">
        <v>168</v>
      </c>
      <c r="J1081">
        <v>30</v>
      </c>
      <c r="K1081">
        <v>10</v>
      </c>
      <c r="L1081">
        <v>20</v>
      </c>
      <c r="M1081">
        <v>2</v>
      </c>
      <c r="N1081">
        <v>652</v>
      </c>
      <c r="O1081" s="493">
        <v>45958.4621296296</v>
      </c>
      <c r="P1081" s="493">
        <v>45958.5719212963</v>
      </c>
      <c r="Q1081">
        <v>1</v>
      </c>
      <c r="R1081">
        <v>0</v>
      </c>
      <c r="S1081">
        <v>0</v>
      </c>
      <c r="T1081">
        <v>6</v>
      </c>
      <c r="U1081">
        <v>94</v>
      </c>
      <c r="V1081">
        <v>89</v>
      </c>
      <c r="W1081">
        <v>123</v>
      </c>
      <c r="X1081">
        <v>90</v>
      </c>
      <c r="Y1081">
        <v>94</v>
      </c>
      <c r="AB1081">
        <v>116.614</v>
      </c>
      <c r="AD1081" t="s">
        <v>853</v>
      </c>
      <c r="AE1081">
        <v>1</v>
      </c>
      <c r="AF1081" t="s">
        <v>854</v>
      </c>
    </row>
    <row r="1082" spans="1:32">
      <c r="A1082">
        <v>318383</v>
      </c>
      <c r="B1082">
        <v>5170</v>
      </c>
      <c r="C1082" t="s">
        <v>153</v>
      </c>
      <c r="D1082">
        <v>1537</v>
      </c>
      <c r="E1082">
        <v>4016602992</v>
      </c>
      <c r="F1082" t="s">
        <v>852</v>
      </c>
      <c r="G1082">
        <v>1</v>
      </c>
      <c r="H1082" t="s">
        <v>491</v>
      </c>
      <c r="I1082" t="s">
        <v>173</v>
      </c>
      <c r="J1082">
        <v>32</v>
      </c>
      <c r="K1082">
        <v>10</v>
      </c>
      <c r="L1082">
        <v>20</v>
      </c>
      <c r="M1082">
        <v>2</v>
      </c>
      <c r="N1082">
        <v>72</v>
      </c>
      <c r="O1082" s="493">
        <v>45958.4739814815</v>
      </c>
      <c r="P1082" s="493">
        <v>45958.5881365741</v>
      </c>
      <c r="Q1082">
        <v>1</v>
      </c>
      <c r="R1082">
        <v>0</v>
      </c>
      <c r="S1082">
        <v>0</v>
      </c>
      <c r="T1082">
        <v>6</v>
      </c>
      <c r="U1082">
        <v>113</v>
      </c>
      <c r="V1082">
        <v>43</v>
      </c>
      <c r="W1082">
        <v>374</v>
      </c>
      <c r="X1082">
        <v>62</v>
      </c>
      <c r="Y1082">
        <v>47</v>
      </c>
      <c r="AB1082">
        <v>119.671</v>
      </c>
      <c r="AD1082" t="s">
        <v>853</v>
      </c>
      <c r="AE1082">
        <v>1</v>
      </c>
      <c r="AF1082" t="s">
        <v>854</v>
      </c>
    </row>
    <row r="1083" spans="1:32">
      <c r="A1083">
        <v>318382</v>
      </c>
      <c r="B1083">
        <v>5170</v>
      </c>
      <c r="C1083" t="s">
        <v>153</v>
      </c>
      <c r="D1083">
        <v>1537</v>
      </c>
      <c r="E1083">
        <v>4016602992</v>
      </c>
      <c r="F1083" t="s">
        <v>852</v>
      </c>
      <c r="G1083">
        <v>1</v>
      </c>
      <c r="H1083" t="s">
        <v>491</v>
      </c>
      <c r="I1083" t="s">
        <v>171</v>
      </c>
      <c r="J1083">
        <v>31</v>
      </c>
      <c r="K1083">
        <v>10</v>
      </c>
      <c r="L1083">
        <v>20</v>
      </c>
      <c r="M1083">
        <v>2</v>
      </c>
      <c r="N1083">
        <v>732</v>
      </c>
      <c r="O1083" s="493">
        <v>45958.4692939815</v>
      </c>
      <c r="P1083" s="493">
        <v>45958.5844097222</v>
      </c>
      <c r="Q1083">
        <v>1</v>
      </c>
      <c r="R1083">
        <v>0</v>
      </c>
      <c r="S1083">
        <v>0</v>
      </c>
      <c r="T1083">
        <v>6</v>
      </c>
      <c r="U1083">
        <v>211</v>
      </c>
      <c r="V1083">
        <v>129</v>
      </c>
      <c r="W1083">
        <v>608</v>
      </c>
      <c r="X1083">
        <v>136</v>
      </c>
      <c r="Y1083">
        <v>138</v>
      </c>
      <c r="AB1083">
        <v>140.482</v>
      </c>
      <c r="AD1083" t="s">
        <v>853</v>
      </c>
      <c r="AE1083">
        <v>1</v>
      </c>
      <c r="AF1083" t="s">
        <v>854</v>
      </c>
    </row>
    <row r="1084" spans="1:32">
      <c r="A1084">
        <v>318384</v>
      </c>
      <c r="B1084">
        <v>5170</v>
      </c>
      <c r="C1084" t="s">
        <v>153</v>
      </c>
      <c r="D1084">
        <v>1538</v>
      </c>
      <c r="E1084">
        <v>4016602992</v>
      </c>
      <c r="F1084" t="s">
        <v>852</v>
      </c>
      <c r="G1084">
        <v>1</v>
      </c>
      <c r="H1084" t="s">
        <v>494</v>
      </c>
      <c r="I1084" t="s">
        <v>168</v>
      </c>
      <c r="J1084">
        <v>30</v>
      </c>
      <c r="K1084">
        <v>10</v>
      </c>
      <c r="L1084">
        <v>20</v>
      </c>
      <c r="M1084">
        <v>2</v>
      </c>
      <c r="N1084">
        <v>156</v>
      </c>
      <c r="O1084" s="493">
        <v>45958.6436921296</v>
      </c>
      <c r="P1084" s="493">
        <v>45958.689375</v>
      </c>
      <c r="Q1084">
        <v>1</v>
      </c>
      <c r="R1084">
        <v>0</v>
      </c>
      <c r="S1084">
        <v>2</v>
      </c>
      <c r="T1084">
        <v>6</v>
      </c>
      <c r="U1084">
        <v>28</v>
      </c>
      <c r="V1084">
        <v>21</v>
      </c>
      <c r="W1084">
        <v>86</v>
      </c>
      <c r="X1084">
        <v>21</v>
      </c>
      <c r="Z1084">
        <v>21</v>
      </c>
      <c r="AB1084">
        <v>30.794</v>
      </c>
      <c r="AD1084" t="s">
        <v>853</v>
      </c>
      <c r="AE1084">
        <v>1</v>
      </c>
      <c r="AF1084" t="s">
        <v>854</v>
      </c>
    </row>
    <row r="1085" spans="1:32">
      <c r="A1085">
        <v>318386</v>
      </c>
      <c r="B1085">
        <v>5170</v>
      </c>
      <c r="C1085" t="s">
        <v>153</v>
      </c>
      <c r="D1085">
        <v>1538</v>
      </c>
      <c r="E1085">
        <v>4016602992</v>
      </c>
      <c r="F1085" t="s">
        <v>852</v>
      </c>
      <c r="G1085">
        <v>1</v>
      </c>
      <c r="H1085" t="s">
        <v>494</v>
      </c>
      <c r="I1085" t="s">
        <v>173</v>
      </c>
      <c r="J1085">
        <v>32</v>
      </c>
      <c r="K1085">
        <v>10</v>
      </c>
      <c r="L1085">
        <v>20</v>
      </c>
      <c r="M1085">
        <v>2</v>
      </c>
      <c r="N1085">
        <v>74</v>
      </c>
      <c r="O1085" s="493">
        <v>45958.6538425926</v>
      </c>
      <c r="P1085" s="493">
        <v>45958.7002893519</v>
      </c>
      <c r="Q1085">
        <v>1</v>
      </c>
      <c r="R1085">
        <v>0</v>
      </c>
      <c r="S1085">
        <v>2</v>
      </c>
      <c r="T1085">
        <v>6</v>
      </c>
      <c r="U1085">
        <v>128</v>
      </c>
      <c r="V1085">
        <v>75</v>
      </c>
      <c r="W1085">
        <v>263</v>
      </c>
      <c r="X1085">
        <v>77</v>
      </c>
      <c r="Z1085">
        <v>77</v>
      </c>
      <c r="AB1085">
        <v>166.155</v>
      </c>
      <c r="AD1085" t="s">
        <v>853</v>
      </c>
      <c r="AE1085">
        <v>1</v>
      </c>
      <c r="AF1085" t="s">
        <v>854</v>
      </c>
    </row>
    <row r="1086" spans="1:32">
      <c r="A1086">
        <v>318385</v>
      </c>
      <c r="B1086">
        <v>5170</v>
      </c>
      <c r="C1086" t="s">
        <v>153</v>
      </c>
      <c r="D1086">
        <v>1538</v>
      </c>
      <c r="E1086">
        <v>4016602992</v>
      </c>
      <c r="F1086" t="s">
        <v>852</v>
      </c>
      <c r="G1086">
        <v>1</v>
      </c>
      <c r="H1086" t="s">
        <v>494</v>
      </c>
      <c r="I1086" t="s">
        <v>171</v>
      </c>
      <c r="J1086">
        <v>31</v>
      </c>
      <c r="K1086">
        <v>11</v>
      </c>
      <c r="L1086">
        <v>20</v>
      </c>
      <c r="M1086">
        <v>2</v>
      </c>
      <c r="N1086">
        <v>172</v>
      </c>
      <c r="O1086" s="493">
        <v>45958.646400463</v>
      </c>
      <c r="P1086" s="493">
        <v>45958.6901157407</v>
      </c>
      <c r="Q1086">
        <v>1</v>
      </c>
      <c r="R1086">
        <v>0</v>
      </c>
      <c r="S1086">
        <v>2</v>
      </c>
      <c r="T1086">
        <v>6</v>
      </c>
      <c r="U1086">
        <v>48</v>
      </c>
      <c r="V1086">
        <v>31</v>
      </c>
      <c r="W1086">
        <v>170</v>
      </c>
      <c r="X1086">
        <v>32</v>
      </c>
      <c r="Z1086">
        <v>32</v>
      </c>
      <c r="AB1086">
        <v>35.715</v>
      </c>
      <c r="AD1086" t="s">
        <v>853</v>
      </c>
      <c r="AE1086">
        <v>1</v>
      </c>
      <c r="AF1086" t="s">
        <v>854</v>
      </c>
    </row>
    <row r="1087" spans="1:32">
      <c r="A1087">
        <v>318387</v>
      </c>
      <c r="B1087">
        <v>5170</v>
      </c>
      <c r="C1087" t="s">
        <v>153</v>
      </c>
      <c r="D1087">
        <v>1539</v>
      </c>
      <c r="E1087">
        <v>4016602933</v>
      </c>
      <c r="F1087" t="s">
        <v>855</v>
      </c>
      <c r="G1087">
        <v>1</v>
      </c>
      <c r="H1087" t="s">
        <v>491</v>
      </c>
      <c r="I1087" t="s">
        <v>168</v>
      </c>
      <c r="J1087">
        <v>30</v>
      </c>
      <c r="K1087">
        <v>10</v>
      </c>
      <c r="L1087">
        <v>20</v>
      </c>
      <c r="M1087">
        <v>2</v>
      </c>
      <c r="N1087">
        <v>590</v>
      </c>
      <c r="O1087" s="493">
        <v>45958.7122106481</v>
      </c>
      <c r="P1087" s="493">
        <v>45958.764837963</v>
      </c>
      <c r="Q1087">
        <v>1</v>
      </c>
      <c r="R1087">
        <v>0</v>
      </c>
      <c r="S1087">
        <v>2</v>
      </c>
      <c r="T1087">
        <v>6</v>
      </c>
      <c r="U1087">
        <v>100</v>
      </c>
      <c r="V1087">
        <v>73</v>
      </c>
      <c r="W1087">
        <v>285</v>
      </c>
      <c r="X1087">
        <v>75</v>
      </c>
      <c r="Z1087">
        <v>75</v>
      </c>
      <c r="AB1087">
        <v>100.707</v>
      </c>
      <c r="AD1087" t="s">
        <v>856</v>
      </c>
      <c r="AE1087">
        <v>1</v>
      </c>
      <c r="AF1087" t="s">
        <v>854</v>
      </c>
    </row>
    <row r="1088" spans="1:32">
      <c r="A1088">
        <v>318389</v>
      </c>
      <c r="B1088">
        <v>5170</v>
      </c>
      <c r="C1088" t="s">
        <v>153</v>
      </c>
      <c r="D1088">
        <v>1539</v>
      </c>
      <c r="E1088">
        <v>4016602933</v>
      </c>
      <c r="F1088" t="s">
        <v>855</v>
      </c>
      <c r="G1088">
        <v>1</v>
      </c>
      <c r="H1088" t="s">
        <v>491</v>
      </c>
      <c r="I1088" t="s">
        <v>173</v>
      </c>
      <c r="J1088">
        <v>32</v>
      </c>
      <c r="K1088">
        <v>10</v>
      </c>
      <c r="L1088">
        <v>20</v>
      </c>
      <c r="M1088">
        <v>2</v>
      </c>
      <c r="N1088">
        <v>102</v>
      </c>
      <c r="O1088" s="493">
        <v>45958.7193055556</v>
      </c>
      <c r="P1088" s="493">
        <v>45958.772650463</v>
      </c>
      <c r="Q1088">
        <v>1</v>
      </c>
      <c r="R1088">
        <v>0</v>
      </c>
      <c r="S1088">
        <v>2</v>
      </c>
      <c r="T1088">
        <v>6</v>
      </c>
      <c r="U1088">
        <v>93</v>
      </c>
      <c r="V1088">
        <v>60</v>
      </c>
      <c r="W1088">
        <v>352</v>
      </c>
      <c r="X1088">
        <v>62</v>
      </c>
      <c r="Z1088">
        <v>62</v>
      </c>
      <c r="AB1088">
        <v>160.847</v>
      </c>
      <c r="AD1088" t="s">
        <v>856</v>
      </c>
      <c r="AE1088">
        <v>1</v>
      </c>
      <c r="AF1088" t="s">
        <v>854</v>
      </c>
    </row>
    <row r="1089" spans="1:32">
      <c r="A1089">
        <v>318388</v>
      </c>
      <c r="B1089">
        <v>5170</v>
      </c>
      <c r="C1089" t="s">
        <v>153</v>
      </c>
      <c r="D1089">
        <v>1539</v>
      </c>
      <c r="E1089">
        <v>4016602933</v>
      </c>
      <c r="F1089" t="s">
        <v>855</v>
      </c>
      <c r="G1089">
        <v>1</v>
      </c>
      <c r="H1089" t="s">
        <v>491</v>
      </c>
      <c r="I1089" t="s">
        <v>171</v>
      </c>
      <c r="J1089">
        <v>31</v>
      </c>
      <c r="K1089">
        <v>10</v>
      </c>
      <c r="L1089">
        <v>20</v>
      </c>
      <c r="M1089">
        <v>2</v>
      </c>
      <c r="N1089">
        <v>636</v>
      </c>
      <c r="O1089" s="493">
        <v>45958.7180439815</v>
      </c>
      <c r="P1089" s="493">
        <v>45958.7716898148</v>
      </c>
      <c r="Q1089">
        <v>1</v>
      </c>
      <c r="R1089">
        <v>0</v>
      </c>
      <c r="S1089">
        <v>2</v>
      </c>
      <c r="T1089">
        <v>6</v>
      </c>
      <c r="U1089">
        <v>157</v>
      </c>
      <c r="V1089">
        <v>115</v>
      </c>
      <c r="W1089">
        <v>280</v>
      </c>
      <c r="X1089">
        <v>119.5</v>
      </c>
      <c r="Z1089">
        <v>119.5</v>
      </c>
      <c r="AB1089">
        <v>117.311</v>
      </c>
      <c r="AD1089" t="s">
        <v>856</v>
      </c>
      <c r="AE1089">
        <v>1</v>
      </c>
      <c r="AF1089" t="s">
        <v>854</v>
      </c>
    </row>
    <row r="1090" spans="1:32">
      <c r="A1090">
        <v>315889</v>
      </c>
      <c r="B1090">
        <v>5170</v>
      </c>
      <c r="C1090" t="s">
        <v>187</v>
      </c>
      <c r="D1090">
        <v>1625</v>
      </c>
      <c r="E1090">
        <v>4016555665</v>
      </c>
      <c r="F1090" t="s">
        <v>857</v>
      </c>
      <c r="G1090">
        <v>1</v>
      </c>
      <c r="H1090" t="s">
        <v>491</v>
      </c>
      <c r="I1090" t="s">
        <v>198</v>
      </c>
      <c r="J1090">
        <v>30</v>
      </c>
      <c r="K1090">
        <v>30</v>
      </c>
      <c r="L1090">
        <v>120</v>
      </c>
      <c r="M1090">
        <v>4</v>
      </c>
      <c r="N1090">
        <v>924</v>
      </c>
      <c r="O1090" s="493">
        <v>45932.3584375</v>
      </c>
      <c r="P1090" s="493">
        <v>45932.411400463</v>
      </c>
      <c r="Q1090">
        <v>1</v>
      </c>
      <c r="R1090">
        <v>0</v>
      </c>
      <c r="S1090">
        <v>0</v>
      </c>
      <c r="T1090">
        <v>6</v>
      </c>
      <c r="U1090">
        <v>148</v>
      </c>
      <c r="V1090">
        <v>137</v>
      </c>
      <c r="W1090">
        <v>280</v>
      </c>
      <c r="X1090">
        <v>140</v>
      </c>
      <c r="Y1090">
        <v>150</v>
      </c>
      <c r="AB1090">
        <v>146.208</v>
      </c>
      <c r="AD1090" t="s">
        <v>858</v>
      </c>
      <c r="AE1090">
        <v>1</v>
      </c>
      <c r="AF1090" t="s">
        <v>859</v>
      </c>
    </row>
    <row r="1091" spans="1:32">
      <c r="A1091">
        <v>315890</v>
      </c>
      <c r="B1091">
        <v>5170</v>
      </c>
      <c r="C1091" t="s">
        <v>187</v>
      </c>
      <c r="D1091">
        <v>1625</v>
      </c>
      <c r="E1091">
        <v>4016555665</v>
      </c>
      <c r="F1091" t="s">
        <v>857</v>
      </c>
      <c r="G1091">
        <v>1</v>
      </c>
      <c r="H1091" t="s">
        <v>491</v>
      </c>
      <c r="I1091" t="s">
        <v>206</v>
      </c>
      <c r="J1091">
        <v>31</v>
      </c>
      <c r="K1091">
        <v>30</v>
      </c>
      <c r="L1091">
        <v>120</v>
      </c>
      <c r="M1091">
        <v>4</v>
      </c>
      <c r="N1091">
        <v>912</v>
      </c>
      <c r="O1091" s="493">
        <v>45932.3609953704</v>
      </c>
      <c r="P1091" s="493">
        <v>45932.4129050926</v>
      </c>
      <c r="Q1091">
        <v>1</v>
      </c>
      <c r="R1091">
        <v>0</v>
      </c>
      <c r="S1091">
        <v>0</v>
      </c>
      <c r="T1091">
        <v>6</v>
      </c>
      <c r="U1091">
        <v>123</v>
      </c>
      <c r="V1091">
        <v>114</v>
      </c>
      <c r="W1091">
        <v>180</v>
      </c>
      <c r="X1091">
        <v>118</v>
      </c>
      <c r="Y1091">
        <v>158</v>
      </c>
      <c r="AB1091">
        <v>147.598</v>
      </c>
      <c r="AD1091" t="s">
        <v>858</v>
      </c>
      <c r="AE1091">
        <v>1</v>
      </c>
      <c r="AF1091" t="s">
        <v>859</v>
      </c>
    </row>
    <row r="1092" spans="1:32">
      <c r="A1092">
        <v>315891</v>
      </c>
      <c r="B1092">
        <v>5170</v>
      </c>
      <c r="C1092" t="s">
        <v>187</v>
      </c>
      <c r="D1092">
        <v>1625</v>
      </c>
      <c r="E1092">
        <v>4016555665</v>
      </c>
      <c r="F1092" t="s">
        <v>857</v>
      </c>
      <c r="G1092">
        <v>1</v>
      </c>
      <c r="H1092" t="s">
        <v>491</v>
      </c>
      <c r="I1092" t="s">
        <v>210</v>
      </c>
      <c r="J1092">
        <v>32</v>
      </c>
      <c r="K1092">
        <v>30</v>
      </c>
      <c r="L1092">
        <v>120</v>
      </c>
      <c r="M1092">
        <v>4</v>
      </c>
      <c r="N1092">
        <v>52</v>
      </c>
      <c r="O1092" s="493">
        <v>45932.3625925926</v>
      </c>
      <c r="P1092" s="493">
        <v>45932.4134143519</v>
      </c>
      <c r="Q1092">
        <v>1</v>
      </c>
      <c r="R1092">
        <v>0</v>
      </c>
      <c r="S1092">
        <v>0</v>
      </c>
      <c r="T1092">
        <v>6</v>
      </c>
      <c r="U1092">
        <v>42</v>
      </c>
      <c r="V1092">
        <v>29</v>
      </c>
      <c r="W1092">
        <v>297</v>
      </c>
      <c r="X1092">
        <v>29</v>
      </c>
      <c r="Y1092">
        <v>40</v>
      </c>
      <c r="AB1092">
        <v>77.418</v>
      </c>
      <c r="AD1092" t="s">
        <v>858</v>
      </c>
      <c r="AE1092">
        <v>1</v>
      </c>
      <c r="AF1092" t="s">
        <v>859</v>
      </c>
    </row>
    <row r="1093" spans="1:32">
      <c r="A1093">
        <v>315892</v>
      </c>
      <c r="B1093">
        <v>5170</v>
      </c>
      <c r="C1093" t="s">
        <v>187</v>
      </c>
      <c r="D1093">
        <v>1626</v>
      </c>
      <c r="E1093">
        <v>4016555665</v>
      </c>
      <c r="F1093" t="s">
        <v>857</v>
      </c>
      <c r="G1093">
        <v>1</v>
      </c>
      <c r="H1093" t="s">
        <v>494</v>
      </c>
      <c r="I1093" t="s">
        <v>198</v>
      </c>
      <c r="J1093">
        <v>30</v>
      </c>
      <c r="K1093">
        <v>30</v>
      </c>
      <c r="L1093">
        <v>120</v>
      </c>
      <c r="M1093">
        <v>4</v>
      </c>
      <c r="N1093">
        <v>1144</v>
      </c>
      <c r="O1093" s="493">
        <v>45932.7626967593</v>
      </c>
      <c r="P1093" s="493">
        <v>45932.8209606481</v>
      </c>
      <c r="Q1093">
        <v>1</v>
      </c>
      <c r="R1093">
        <v>0</v>
      </c>
      <c r="S1093">
        <v>0</v>
      </c>
      <c r="T1093">
        <v>6</v>
      </c>
      <c r="U1093">
        <v>168</v>
      </c>
      <c r="V1093">
        <v>158</v>
      </c>
      <c r="W1093">
        <v>213</v>
      </c>
      <c r="X1093">
        <v>163</v>
      </c>
      <c r="Y1093">
        <v>140</v>
      </c>
      <c r="AB1093">
        <v>185.911</v>
      </c>
      <c r="AD1093" t="s">
        <v>858</v>
      </c>
      <c r="AE1093">
        <v>1</v>
      </c>
      <c r="AF1093" t="s">
        <v>859</v>
      </c>
    </row>
    <row r="1094" spans="1:32">
      <c r="A1094">
        <v>315893</v>
      </c>
      <c r="B1094">
        <v>5170</v>
      </c>
      <c r="C1094" t="s">
        <v>187</v>
      </c>
      <c r="D1094">
        <v>1626</v>
      </c>
      <c r="E1094">
        <v>4016555665</v>
      </c>
      <c r="F1094" t="s">
        <v>857</v>
      </c>
      <c r="G1094">
        <v>1</v>
      </c>
      <c r="H1094" t="s">
        <v>494</v>
      </c>
      <c r="I1094" t="s">
        <v>206</v>
      </c>
      <c r="J1094">
        <v>31</v>
      </c>
      <c r="K1094">
        <v>30</v>
      </c>
      <c r="L1094">
        <v>120</v>
      </c>
      <c r="M1094">
        <v>4</v>
      </c>
      <c r="N1094">
        <v>1024</v>
      </c>
      <c r="O1094" s="493">
        <v>45932.7705902778</v>
      </c>
      <c r="P1094" s="493">
        <v>45932.8356365741</v>
      </c>
      <c r="Q1094">
        <v>1</v>
      </c>
      <c r="R1094">
        <v>0</v>
      </c>
      <c r="S1094">
        <v>0</v>
      </c>
      <c r="T1094">
        <v>6</v>
      </c>
      <c r="U1094">
        <v>192</v>
      </c>
      <c r="V1094">
        <v>148</v>
      </c>
      <c r="W1094">
        <v>782</v>
      </c>
      <c r="X1094">
        <v>154.5</v>
      </c>
      <c r="Y1094">
        <v>160</v>
      </c>
      <c r="AB1094">
        <v>162.098</v>
      </c>
      <c r="AD1094" t="s">
        <v>858</v>
      </c>
      <c r="AE1094">
        <v>1</v>
      </c>
      <c r="AF1094" t="s">
        <v>859</v>
      </c>
    </row>
    <row r="1095" spans="1:32">
      <c r="A1095">
        <v>315894</v>
      </c>
      <c r="B1095">
        <v>5170</v>
      </c>
      <c r="C1095" t="s">
        <v>187</v>
      </c>
      <c r="D1095">
        <v>1626</v>
      </c>
      <c r="E1095">
        <v>4016555665</v>
      </c>
      <c r="F1095" t="s">
        <v>857</v>
      </c>
      <c r="G1095">
        <v>1</v>
      </c>
      <c r="H1095" t="s">
        <v>494</v>
      </c>
      <c r="I1095" t="s">
        <v>210</v>
      </c>
      <c r="J1095">
        <v>32</v>
      </c>
      <c r="K1095">
        <v>30</v>
      </c>
      <c r="L1095">
        <v>120</v>
      </c>
      <c r="M1095">
        <v>4</v>
      </c>
      <c r="N1095">
        <v>68</v>
      </c>
      <c r="O1095" s="493">
        <v>45932.7722453704</v>
      </c>
      <c r="P1095" s="493">
        <v>45932.845150463</v>
      </c>
      <c r="Q1095">
        <v>1</v>
      </c>
      <c r="R1095">
        <v>0</v>
      </c>
      <c r="S1095">
        <v>0</v>
      </c>
      <c r="T1095">
        <v>6</v>
      </c>
      <c r="U1095">
        <v>160</v>
      </c>
      <c r="V1095">
        <v>66</v>
      </c>
      <c r="W1095">
        <v>802</v>
      </c>
      <c r="X1095">
        <v>71</v>
      </c>
      <c r="Y1095">
        <v>56</v>
      </c>
      <c r="AB1095">
        <v>124.063</v>
      </c>
      <c r="AD1095" t="s">
        <v>858</v>
      </c>
      <c r="AE1095">
        <v>1</v>
      </c>
      <c r="AF1095" t="s">
        <v>859</v>
      </c>
    </row>
    <row r="1096" spans="1:32">
      <c r="A1096">
        <v>315692</v>
      </c>
      <c r="B1096">
        <v>5170</v>
      </c>
      <c r="C1096" t="s">
        <v>187</v>
      </c>
      <c r="D1096">
        <v>1631</v>
      </c>
      <c r="E1096">
        <v>4016520634</v>
      </c>
      <c r="F1096" t="s">
        <v>860</v>
      </c>
      <c r="G1096">
        <v>1</v>
      </c>
      <c r="H1096" t="s">
        <v>494</v>
      </c>
      <c r="I1096" t="s">
        <v>198</v>
      </c>
      <c r="J1096">
        <v>30</v>
      </c>
      <c r="K1096">
        <v>30</v>
      </c>
      <c r="L1096">
        <v>720</v>
      </c>
      <c r="M1096">
        <v>24</v>
      </c>
      <c r="N1096">
        <v>216</v>
      </c>
      <c r="O1096" s="493">
        <v>45930.7254050926</v>
      </c>
      <c r="P1096" s="493">
        <v>45930.7391782407</v>
      </c>
      <c r="Q1096">
        <v>1</v>
      </c>
      <c r="R1096">
        <v>0</v>
      </c>
      <c r="S1096">
        <v>0</v>
      </c>
      <c r="T1096">
        <v>6</v>
      </c>
      <c r="U1096">
        <v>29</v>
      </c>
      <c r="V1096">
        <v>21</v>
      </c>
      <c r="W1096">
        <v>157</v>
      </c>
      <c r="X1096">
        <v>25</v>
      </c>
      <c r="Y1096">
        <v>33</v>
      </c>
      <c r="AB1096">
        <v>41.493</v>
      </c>
      <c r="AD1096" t="s">
        <v>861</v>
      </c>
      <c r="AE1096">
        <v>1</v>
      </c>
      <c r="AF1096" t="s">
        <v>862</v>
      </c>
    </row>
    <row r="1097" spans="1:32">
      <c r="A1097">
        <v>315693</v>
      </c>
      <c r="B1097">
        <v>5170</v>
      </c>
      <c r="C1097" t="s">
        <v>187</v>
      </c>
      <c r="D1097">
        <v>1631</v>
      </c>
      <c r="E1097">
        <v>4016520634</v>
      </c>
      <c r="F1097" t="s">
        <v>860</v>
      </c>
      <c r="G1097">
        <v>1</v>
      </c>
      <c r="H1097" t="s">
        <v>494</v>
      </c>
      <c r="I1097" t="s">
        <v>206</v>
      </c>
      <c r="J1097">
        <v>31</v>
      </c>
      <c r="K1097">
        <v>30</v>
      </c>
      <c r="L1097">
        <v>720</v>
      </c>
      <c r="M1097">
        <v>24</v>
      </c>
      <c r="N1097">
        <v>168</v>
      </c>
      <c r="O1097" s="493">
        <v>45930.7280439815</v>
      </c>
      <c r="P1097" s="493">
        <v>45930.741412037</v>
      </c>
      <c r="Q1097">
        <v>1</v>
      </c>
      <c r="R1097">
        <v>0</v>
      </c>
      <c r="S1097">
        <v>0</v>
      </c>
      <c r="T1097">
        <v>6</v>
      </c>
      <c r="U1097">
        <v>28</v>
      </c>
      <c r="V1097">
        <v>26</v>
      </c>
      <c r="W1097">
        <v>37</v>
      </c>
      <c r="X1097">
        <v>28</v>
      </c>
      <c r="Y1097">
        <v>33</v>
      </c>
      <c r="AB1097">
        <v>25.745</v>
      </c>
      <c r="AD1097" t="s">
        <v>861</v>
      </c>
      <c r="AE1097">
        <v>1</v>
      </c>
      <c r="AF1097" t="s">
        <v>862</v>
      </c>
    </row>
    <row r="1098" spans="1:32">
      <c r="A1098">
        <v>315694</v>
      </c>
      <c r="B1098">
        <v>5170</v>
      </c>
      <c r="C1098" t="s">
        <v>187</v>
      </c>
      <c r="D1098">
        <v>1631</v>
      </c>
      <c r="E1098">
        <v>4016520634</v>
      </c>
      <c r="F1098" t="s">
        <v>860</v>
      </c>
      <c r="G1098">
        <v>1</v>
      </c>
      <c r="H1098" t="s">
        <v>494</v>
      </c>
      <c r="I1098" t="s">
        <v>210</v>
      </c>
      <c r="J1098">
        <v>32</v>
      </c>
      <c r="K1098">
        <v>30</v>
      </c>
      <c r="L1098">
        <v>720</v>
      </c>
      <c r="M1098">
        <v>24</v>
      </c>
      <c r="N1098">
        <v>72</v>
      </c>
      <c r="O1098" s="493">
        <v>45930.7394097222</v>
      </c>
      <c r="P1098" s="493">
        <v>45930.7730902778</v>
      </c>
      <c r="Q1098">
        <v>1</v>
      </c>
      <c r="R1098">
        <v>0</v>
      </c>
      <c r="S1098">
        <v>0</v>
      </c>
      <c r="T1098">
        <v>6</v>
      </c>
      <c r="U1098">
        <v>55</v>
      </c>
      <c r="V1098">
        <v>47</v>
      </c>
      <c r="W1098">
        <v>171</v>
      </c>
      <c r="X1098">
        <v>49.5</v>
      </c>
      <c r="Y1098">
        <v>45</v>
      </c>
      <c r="AB1098">
        <v>106.933</v>
      </c>
      <c r="AD1098" t="s">
        <v>861</v>
      </c>
      <c r="AE1098">
        <v>1</v>
      </c>
      <c r="AF1098" t="s">
        <v>862</v>
      </c>
    </row>
    <row r="1099" spans="1:32">
      <c r="A1099">
        <v>315895</v>
      </c>
      <c r="B1099">
        <v>5170</v>
      </c>
      <c r="C1099" t="s">
        <v>187</v>
      </c>
      <c r="D1099">
        <v>1632</v>
      </c>
      <c r="E1099">
        <v>4016517335</v>
      </c>
      <c r="F1099" t="s">
        <v>863</v>
      </c>
      <c r="G1099">
        <v>1</v>
      </c>
      <c r="H1099" t="s">
        <v>491</v>
      </c>
      <c r="I1099" t="s">
        <v>198</v>
      </c>
      <c r="J1099">
        <v>30</v>
      </c>
      <c r="K1099">
        <v>78</v>
      </c>
      <c r="L1099">
        <v>500</v>
      </c>
      <c r="M1099">
        <v>2</v>
      </c>
      <c r="N1099">
        <v>546</v>
      </c>
      <c r="O1099" s="493">
        <v>45932.0007407407</v>
      </c>
      <c r="P1099" s="493">
        <v>45932.0728009259</v>
      </c>
      <c r="Q1099">
        <v>1</v>
      </c>
      <c r="R1099">
        <v>0</v>
      </c>
      <c r="S1099">
        <v>0</v>
      </c>
      <c r="T1099">
        <v>6</v>
      </c>
      <c r="U1099">
        <v>61</v>
      </c>
      <c r="V1099">
        <v>35</v>
      </c>
      <c r="W1099">
        <v>528</v>
      </c>
      <c r="X1099">
        <v>55</v>
      </c>
      <c r="Y1099">
        <v>62</v>
      </c>
      <c r="AB1099">
        <v>114.851</v>
      </c>
      <c r="AD1099" t="s">
        <v>864</v>
      </c>
      <c r="AE1099">
        <v>1</v>
      </c>
      <c r="AF1099" t="s">
        <v>865</v>
      </c>
    </row>
    <row r="1100" spans="1:32">
      <c r="A1100">
        <v>315896</v>
      </c>
      <c r="B1100">
        <v>5170</v>
      </c>
      <c r="C1100" t="s">
        <v>187</v>
      </c>
      <c r="D1100">
        <v>1632</v>
      </c>
      <c r="E1100">
        <v>4016517335</v>
      </c>
      <c r="F1100" t="s">
        <v>863</v>
      </c>
      <c r="G1100">
        <v>1</v>
      </c>
      <c r="H1100" t="s">
        <v>491</v>
      </c>
      <c r="I1100" t="s">
        <v>206</v>
      </c>
      <c r="J1100">
        <v>31</v>
      </c>
      <c r="K1100">
        <v>82</v>
      </c>
      <c r="L1100">
        <v>500</v>
      </c>
      <c r="M1100">
        <v>2</v>
      </c>
      <c r="N1100">
        <v>524</v>
      </c>
      <c r="O1100" s="493">
        <v>45932.0009606481</v>
      </c>
      <c r="P1100" s="493">
        <v>45932.0883101852</v>
      </c>
      <c r="Q1100">
        <v>1</v>
      </c>
      <c r="R1100">
        <v>0</v>
      </c>
      <c r="S1100">
        <v>0</v>
      </c>
      <c r="T1100">
        <v>6</v>
      </c>
      <c r="U1100">
        <v>90</v>
      </c>
      <c r="V1100">
        <v>83</v>
      </c>
      <c r="W1100">
        <v>231</v>
      </c>
      <c r="X1100">
        <v>87</v>
      </c>
      <c r="Y1100">
        <v>73</v>
      </c>
      <c r="AB1100">
        <v>93.217</v>
      </c>
      <c r="AD1100" t="s">
        <v>864</v>
      </c>
      <c r="AE1100">
        <v>1</v>
      </c>
      <c r="AF1100" t="s">
        <v>865</v>
      </c>
    </row>
    <row r="1101" spans="1:32">
      <c r="A1101">
        <v>315897</v>
      </c>
      <c r="B1101">
        <v>5170</v>
      </c>
      <c r="C1101" t="s">
        <v>187</v>
      </c>
      <c r="D1101">
        <v>1632</v>
      </c>
      <c r="E1101">
        <v>4016517335</v>
      </c>
      <c r="F1101" t="s">
        <v>863</v>
      </c>
      <c r="G1101">
        <v>1</v>
      </c>
      <c r="H1101" t="s">
        <v>491</v>
      </c>
      <c r="I1101" t="s">
        <v>210</v>
      </c>
      <c r="J1101">
        <v>32</v>
      </c>
      <c r="K1101">
        <v>83</v>
      </c>
      <c r="L1101">
        <v>500</v>
      </c>
      <c r="M1101">
        <v>2</v>
      </c>
      <c r="N1101">
        <v>52</v>
      </c>
      <c r="O1101" s="493">
        <v>45932.0003472222</v>
      </c>
      <c r="P1101" s="493">
        <v>45932.0906597222</v>
      </c>
      <c r="Q1101">
        <v>1</v>
      </c>
      <c r="R1101">
        <v>0</v>
      </c>
      <c r="S1101">
        <v>0</v>
      </c>
      <c r="T1101">
        <v>6</v>
      </c>
      <c r="U1101">
        <v>24</v>
      </c>
      <c r="V1101">
        <v>21</v>
      </c>
      <c r="W1101">
        <v>188</v>
      </c>
      <c r="X1101">
        <v>21</v>
      </c>
      <c r="Y1101">
        <v>40</v>
      </c>
      <c r="AB1101">
        <v>91.764</v>
      </c>
      <c r="AD1101" t="s">
        <v>864</v>
      </c>
      <c r="AE1101">
        <v>1</v>
      </c>
      <c r="AF1101" t="s">
        <v>865</v>
      </c>
    </row>
    <row r="1102" spans="1:32">
      <c r="A1102">
        <v>315793</v>
      </c>
      <c r="B1102">
        <v>5170</v>
      </c>
      <c r="C1102" t="s">
        <v>187</v>
      </c>
      <c r="D1102">
        <v>1632</v>
      </c>
      <c r="E1102">
        <v>4016517335</v>
      </c>
      <c r="F1102" t="s">
        <v>863</v>
      </c>
      <c r="G1102">
        <v>1</v>
      </c>
      <c r="H1102" t="s">
        <v>491</v>
      </c>
      <c r="I1102" t="s">
        <v>198</v>
      </c>
      <c r="J1102">
        <v>30</v>
      </c>
      <c r="K1102">
        <v>173</v>
      </c>
      <c r="L1102">
        <v>500</v>
      </c>
      <c r="M1102">
        <v>2</v>
      </c>
      <c r="N1102">
        <v>546</v>
      </c>
      <c r="O1102" s="493">
        <v>45931.8077199074</v>
      </c>
      <c r="P1102" s="493">
        <v>45931.9996990741</v>
      </c>
      <c r="Q1102">
        <v>1</v>
      </c>
      <c r="R1102">
        <v>0</v>
      </c>
      <c r="S1102">
        <v>0</v>
      </c>
      <c r="T1102">
        <v>6</v>
      </c>
      <c r="U1102">
        <v>61</v>
      </c>
      <c r="V1102">
        <v>51</v>
      </c>
      <c r="W1102">
        <v>962</v>
      </c>
      <c r="X1102">
        <v>55</v>
      </c>
      <c r="Y1102">
        <v>62</v>
      </c>
      <c r="AB1102">
        <v>114.851</v>
      </c>
      <c r="AD1102" t="s">
        <v>864</v>
      </c>
      <c r="AE1102">
        <v>1</v>
      </c>
      <c r="AF1102" t="s">
        <v>865</v>
      </c>
    </row>
    <row r="1103" spans="1:32">
      <c r="A1103">
        <v>315794</v>
      </c>
      <c r="B1103">
        <v>5170</v>
      </c>
      <c r="C1103" t="s">
        <v>187</v>
      </c>
      <c r="D1103">
        <v>1632</v>
      </c>
      <c r="E1103">
        <v>4016517335</v>
      </c>
      <c r="F1103" t="s">
        <v>863</v>
      </c>
      <c r="G1103">
        <v>1</v>
      </c>
      <c r="H1103" t="s">
        <v>491</v>
      </c>
      <c r="I1103" t="s">
        <v>206</v>
      </c>
      <c r="J1103">
        <v>31</v>
      </c>
      <c r="K1103">
        <v>167</v>
      </c>
      <c r="L1103">
        <v>500</v>
      </c>
      <c r="M1103">
        <v>2</v>
      </c>
      <c r="N1103">
        <v>524</v>
      </c>
      <c r="O1103" s="493">
        <v>45931.8113078704</v>
      </c>
      <c r="P1103" s="493">
        <v>45931.9999189815</v>
      </c>
      <c r="Q1103">
        <v>1</v>
      </c>
      <c r="R1103">
        <v>0</v>
      </c>
      <c r="S1103">
        <v>0</v>
      </c>
      <c r="T1103">
        <v>6</v>
      </c>
      <c r="U1103">
        <v>77</v>
      </c>
      <c r="V1103">
        <v>67</v>
      </c>
      <c r="W1103">
        <v>407</v>
      </c>
      <c r="X1103">
        <v>71</v>
      </c>
      <c r="Y1103">
        <v>73</v>
      </c>
      <c r="AB1103">
        <v>93.217</v>
      </c>
      <c r="AD1103" t="s">
        <v>864</v>
      </c>
      <c r="AE1103">
        <v>1</v>
      </c>
      <c r="AF1103" t="s">
        <v>865</v>
      </c>
    </row>
    <row r="1104" spans="1:32">
      <c r="A1104">
        <v>315795</v>
      </c>
      <c r="B1104">
        <v>5170</v>
      </c>
      <c r="C1104" t="s">
        <v>187</v>
      </c>
      <c r="D1104">
        <v>1632</v>
      </c>
      <c r="E1104">
        <v>4016517335</v>
      </c>
      <c r="F1104" t="s">
        <v>863</v>
      </c>
      <c r="G1104">
        <v>1</v>
      </c>
      <c r="H1104" t="s">
        <v>491</v>
      </c>
      <c r="I1104" t="s">
        <v>210</v>
      </c>
      <c r="J1104">
        <v>32</v>
      </c>
      <c r="K1104">
        <v>167</v>
      </c>
      <c r="L1104">
        <v>500</v>
      </c>
      <c r="M1104">
        <v>2</v>
      </c>
      <c r="N1104">
        <v>52</v>
      </c>
      <c r="O1104" s="493">
        <v>45931.8153472222</v>
      </c>
      <c r="P1104" s="493">
        <v>45931.9993055556</v>
      </c>
      <c r="Q1104">
        <v>1</v>
      </c>
      <c r="R1104">
        <v>0</v>
      </c>
      <c r="S1104">
        <v>0</v>
      </c>
      <c r="T1104">
        <v>6</v>
      </c>
      <c r="U1104">
        <v>21</v>
      </c>
      <c r="V1104">
        <v>21</v>
      </c>
      <c r="W1104">
        <v>53</v>
      </c>
      <c r="X1104">
        <v>21</v>
      </c>
      <c r="Y1104">
        <v>40</v>
      </c>
      <c r="AB1104">
        <v>91.764</v>
      </c>
      <c r="AD1104" t="s">
        <v>864</v>
      </c>
      <c r="AE1104">
        <v>1</v>
      </c>
      <c r="AF1104" t="s">
        <v>865</v>
      </c>
    </row>
    <row r="1105" spans="1:32">
      <c r="A1105">
        <v>315898</v>
      </c>
      <c r="B1105">
        <v>5170</v>
      </c>
      <c r="C1105" t="s">
        <v>187</v>
      </c>
      <c r="D1105">
        <v>1633</v>
      </c>
      <c r="E1105">
        <v>4016517335</v>
      </c>
      <c r="F1105" t="s">
        <v>863</v>
      </c>
      <c r="G1105">
        <v>1</v>
      </c>
      <c r="H1105" t="s">
        <v>494</v>
      </c>
      <c r="I1105" t="s">
        <v>198</v>
      </c>
      <c r="J1105">
        <v>30</v>
      </c>
      <c r="K1105">
        <v>249</v>
      </c>
      <c r="L1105">
        <v>500</v>
      </c>
      <c r="M1105">
        <v>2</v>
      </c>
      <c r="N1105">
        <v>394</v>
      </c>
      <c r="O1105" s="493">
        <v>45932.0870949074</v>
      </c>
      <c r="P1105" s="493">
        <v>45932.2802893519</v>
      </c>
      <c r="Q1105">
        <v>1</v>
      </c>
      <c r="R1105">
        <v>0</v>
      </c>
      <c r="S1105">
        <v>0</v>
      </c>
      <c r="T1105">
        <v>6</v>
      </c>
      <c r="U1105">
        <v>57</v>
      </c>
      <c r="V1105">
        <v>49</v>
      </c>
      <c r="W1105">
        <v>856</v>
      </c>
      <c r="X1105">
        <v>53</v>
      </c>
      <c r="Y1105">
        <v>47</v>
      </c>
      <c r="AB1105">
        <v>85.012</v>
      </c>
      <c r="AD1105" t="s">
        <v>864</v>
      </c>
      <c r="AE1105">
        <v>1</v>
      </c>
      <c r="AF1105" t="s">
        <v>865</v>
      </c>
    </row>
    <row r="1106" spans="1:32">
      <c r="A1106">
        <v>315899</v>
      </c>
      <c r="B1106">
        <v>5170</v>
      </c>
      <c r="C1106" t="s">
        <v>187</v>
      </c>
      <c r="D1106">
        <v>1633</v>
      </c>
      <c r="E1106">
        <v>4016517335</v>
      </c>
      <c r="F1106" t="s">
        <v>863</v>
      </c>
      <c r="G1106">
        <v>1</v>
      </c>
      <c r="H1106" t="s">
        <v>494</v>
      </c>
      <c r="I1106" t="s">
        <v>206</v>
      </c>
      <c r="J1106">
        <v>31</v>
      </c>
      <c r="K1106">
        <v>250</v>
      </c>
      <c r="L1106">
        <v>500</v>
      </c>
      <c r="M1106">
        <v>2</v>
      </c>
      <c r="N1106">
        <v>176</v>
      </c>
      <c r="O1106" s="493">
        <v>45932.0952546296</v>
      </c>
      <c r="P1106" s="493">
        <v>45932.2849537037</v>
      </c>
      <c r="Q1106">
        <v>1</v>
      </c>
      <c r="R1106">
        <v>0</v>
      </c>
      <c r="S1106">
        <v>0</v>
      </c>
      <c r="T1106">
        <v>6</v>
      </c>
      <c r="U1106">
        <v>34</v>
      </c>
      <c r="V1106">
        <v>25</v>
      </c>
      <c r="W1106">
        <v>332</v>
      </c>
      <c r="X1106">
        <v>29</v>
      </c>
      <c r="Y1106">
        <v>36</v>
      </c>
      <c r="AB1106">
        <v>29.315</v>
      </c>
      <c r="AD1106" t="s">
        <v>864</v>
      </c>
      <c r="AE1106">
        <v>1</v>
      </c>
      <c r="AF1106" t="s">
        <v>865</v>
      </c>
    </row>
    <row r="1107" spans="1:32">
      <c r="A1107">
        <v>315900</v>
      </c>
      <c r="B1107">
        <v>5170</v>
      </c>
      <c r="C1107" t="s">
        <v>187</v>
      </c>
      <c r="D1107">
        <v>1633</v>
      </c>
      <c r="E1107">
        <v>4016517335</v>
      </c>
      <c r="F1107" t="s">
        <v>863</v>
      </c>
      <c r="G1107">
        <v>1</v>
      </c>
      <c r="H1107" t="s">
        <v>494</v>
      </c>
      <c r="I1107" t="s">
        <v>210</v>
      </c>
      <c r="J1107">
        <v>32</v>
      </c>
      <c r="K1107">
        <v>251</v>
      </c>
      <c r="L1107">
        <v>500</v>
      </c>
      <c r="M1107">
        <v>2</v>
      </c>
      <c r="N1107">
        <v>46</v>
      </c>
      <c r="O1107" s="493">
        <v>45932.0999884259</v>
      </c>
      <c r="P1107" s="493">
        <v>45932.2870717593</v>
      </c>
      <c r="Q1107">
        <v>1</v>
      </c>
      <c r="R1107">
        <v>0</v>
      </c>
      <c r="S1107">
        <v>0</v>
      </c>
      <c r="T1107">
        <v>6</v>
      </c>
      <c r="U1107">
        <v>48</v>
      </c>
      <c r="V1107">
        <v>42</v>
      </c>
      <c r="W1107">
        <v>342</v>
      </c>
      <c r="X1107">
        <v>45</v>
      </c>
      <c r="Y1107">
        <v>49</v>
      </c>
      <c r="AB1107">
        <v>101.08</v>
      </c>
      <c r="AD1107" t="s">
        <v>864</v>
      </c>
      <c r="AE1107">
        <v>1</v>
      </c>
      <c r="AF1107" t="s">
        <v>865</v>
      </c>
    </row>
    <row r="1108" spans="1:32">
      <c r="A1108">
        <v>316122</v>
      </c>
      <c r="B1108">
        <v>5170</v>
      </c>
      <c r="C1108" t="s">
        <v>187</v>
      </c>
      <c r="D1108">
        <v>1634</v>
      </c>
      <c r="E1108">
        <v>4016558688</v>
      </c>
      <c r="F1108" t="s">
        <v>866</v>
      </c>
      <c r="G1108">
        <v>1</v>
      </c>
      <c r="H1108" t="s">
        <v>491</v>
      </c>
      <c r="I1108" t="s">
        <v>198</v>
      </c>
      <c r="J1108">
        <v>30</v>
      </c>
      <c r="K1108">
        <v>160</v>
      </c>
      <c r="L1108">
        <v>600</v>
      </c>
      <c r="M1108">
        <v>2</v>
      </c>
      <c r="N1108">
        <v>640</v>
      </c>
      <c r="O1108" s="493">
        <v>45934.5990740741</v>
      </c>
      <c r="P1108" s="493">
        <v>45934.792650463</v>
      </c>
      <c r="Q1108">
        <v>1</v>
      </c>
      <c r="R1108">
        <v>0</v>
      </c>
      <c r="S1108">
        <v>0</v>
      </c>
      <c r="T1108">
        <v>6</v>
      </c>
      <c r="U1108">
        <v>79</v>
      </c>
      <c r="V1108">
        <v>66</v>
      </c>
      <c r="W1108">
        <v>499</v>
      </c>
      <c r="X1108">
        <v>73</v>
      </c>
      <c r="Y1108">
        <v>77</v>
      </c>
      <c r="AB1108">
        <v>122.063</v>
      </c>
      <c r="AD1108" t="s">
        <v>867</v>
      </c>
      <c r="AE1108">
        <v>1</v>
      </c>
      <c r="AF1108" t="s">
        <v>868</v>
      </c>
    </row>
    <row r="1109" spans="1:32">
      <c r="A1109">
        <v>316123</v>
      </c>
      <c r="B1109">
        <v>5170</v>
      </c>
      <c r="C1109" t="s">
        <v>187</v>
      </c>
      <c r="D1109">
        <v>1634</v>
      </c>
      <c r="E1109">
        <v>4016558688</v>
      </c>
      <c r="F1109" t="s">
        <v>866</v>
      </c>
      <c r="G1109">
        <v>1</v>
      </c>
      <c r="H1109" t="s">
        <v>491</v>
      </c>
      <c r="I1109" t="s">
        <v>206</v>
      </c>
      <c r="J1109">
        <v>31</v>
      </c>
      <c r="K1109">
        <v>160</v>
      </c>
      <c r="L1109">
        <v>600</v>
      </c>
      <c r="M1109">
        <v>2</v>
      </c>
      <c r="N1109">
        <v>632</v>
      </c>
      <c r="O1109" s="493">
        <v>45934.6011226852</v>
      </c>
      <c r="P1109" s="493">
        <v>45934.7989467593</v>
      </c>
      <c r="Q1109">
        <v>1</v>
      </c>
      <c r="R1109">
        <v>0</v>
      </c>
      <c r="S1109">
        <v>0</v>
      </c>
      <c r="T1109">
        <v>6</v>
      </c>
      <c r="U1109">
        <v>103</v>
      </c>
      <c r="V1109">
        <v>97</v>
      </c>
      <c r="W1109">
        <v>236</v>
      </c>
      <c r="X1109">
        <v>102</v>
      </c>
      <c r="Y1109">
        <v>94</v>
      </c>
      <c r="AB1109">
        <v>129.247</v>
      </c>
      <c r="AD1109" t="s">
        <v>867</v>
      </c>
      <c r="AE1109">
        <v>1</v>
      </c>
      <c r="AF1109" t="s">
        <v>868</v>
      </c>
    </row>
    <row r="1110" spans="1:32">
      <c r="A1110">
        <v>316124</v>
      </c>
      <c r="B1110">
        <v>5170</v>
      </c>
      <c r="C1110" t="s">
        <v>187</v>
      </c>
      <c r="D1110">
        <v>1634</v>
      </c>
      <c r="E1110">
        <v>4016558688</v>
      </c>
      <c r="F1110" t="s">
        <v>866</v>
      </c>
      <c r="G1110">
        <v>1</v>
      </c>
      <c r="H1110" t="s">
        <v>491</v>
      </c>
      <c r="I1110" t="s">
        <v>210</v>
      </c>
      <c r="J1110">
        <v>32</v>
      </c>
      <c r="K1110">
        <v>160</v>
      </c>
      <c r="L1110">
        <v>600</v>
      </c>
      <c r="M1110">
        <v>2</v>
      </c>
      <c r="N1110">
        <v>64</v>
      </c>
      <c r="O1110" s="493">
        <v>45934.6034722222</v>
      </c>
      <c r="P1110" s="493">
        <v>45934.8003009259</v>
      </c>
      <c r="Q1110">
        <v>1</v>
      </c>
      <c r="R1110">
        <v>0</v>
      </c>
      <c r="S1110">
        <v>0</v>
      </c>
      <c r="T1110">
        <v>6</v>
      </c>
      <c r="U1110">
        <v>52</v>
      </c>
      <c r="V1110">
        <v>49</v>
      </c>
      <c r="W1110">
        <v>173</v>
      </c>
      <c r="X1110">
        <v>50</v>
      </c>
      <c r="Y1110">
        <v>58</v>
      </c>
      <c r="AB1110">
        <v>97.037</v>
      </c>
      <c r="AD1110" t="s">
        <v>867</v>
      </c>
      <c r="AE1110">
        <v>1</v>
      </c>
      <c r="AF1110" t="s">
        <v>868</v>
      </c>
    </row>
    <row r="1111" spans="1:32">
      <c r="A1111">
        <v>316232</v>
      </c>
      <c r="B1111">
        <v>5170</v>
      </c>
      <c r="C1111" t="s">
        <v>187</v>
      </c>
      <c r="D1111">
        <v>1634</v>
      </c>
      <c r="E1111">
        <v>4016558688</v>
      </c>
      <c r="F1111" t="s">
        <v>866</v>
      </c>
      <c r="G1111">
        <v>1</v>
      </c>
      <c r="H1111" t="s">
        <v>491</v>
      </c>
      <c r="I1111" t="s">
        <v>198</v>
      </c>
      <c r="J1111">
        <v>30</v>
      </c>
      <c r="K1111">
        <v>130</v>
      </c>
      <c r="L1111">
        <v>600</v>
      </c>
      <c r="M1111">
        <v>2</v>
      </c>
      <c r="N1111">
        <v>640</v>
      </c>
      <c r="O1111" s="493">
        <v>45936.3315972222</v>
      </c>
      <c r="P1111" s="493">
        <v>45936.491412037</v>
      </c>
      <c r="Q1111">
        <v>1</v>
      </c>
      <c r="R1111">
        <v>0</v>
      </c>
      <c r="S1111">
        <v>0</v>
      </c>
      <c r="T1111">
        <v>6</v>
      </c>
      <c r="U1111">
        <v>78</v>
      </c>
      <c r="V1111">
        <v>68</v>
      </c>
      <c r="W1111">
        <v>302</v>
      </c>
      <c r="X1111">
        <v>71</v>
      </c>
      <c r="Y1111">
        <v>77</v>
      </c>
      <c r="AB1111">
        <v>122.063</v>
      </c>
      <c r="AD1111" t="s">
        <v>867</v>
      </c>
      <c r="AE1111">
        <v>1</v>
      </c>
      <c r="AF1111" t="s">
        <v>868</v>
      </c>
    </row>
    <row r="1112" spans="1:32">
      <c r="A1112">
        <v>316233</v>
      </c>
      <c r="B1112">
        <v>5170</v>
      </c>
      <c r="C1112" t="s">
        <v>187</v>
      </c>
      <c r="D1112">
        <v>1634</v>
      </c>
      <c r="E1112">
        <v>4016558688</v>
      </c>
      <c r="F1112" t="s">
        <v>866</v>
      </c>
      <c r="G1112">
        <v>1</v>
      </c>
      <c r="H1112" t="s">
        <v>491</v>
      </c>
      <c r="I1112" t="s">
        <v>206</v>
      </c>
      <c r="J1112">
        <v>31</v>
      </c>
      <c r="K1112">
        <v>140</v>
      </c>
      <c r="L1112">
        <v>600</v>
      </c>
      <c r="M1112">
        <v>2</v>
      </c>
      <c r="N1112">
        <v>632</v>
      </c>
      <c r="O1112" s="493">
        <v>45936.3099189815</v>
      </c>
      <c r="P1112" s="493">
        <v>45936.4999652778</v>
      </c>
      <c r="Q1112">
        <v>1</v>
      </c>
      <c r="R1112">
        <v>0</v>
      </c>
      <c r="S1112">
        <v>0</v>
      </c>
      <c r="T1112">
        <v>6</v>
      </c>
      <c r="U1112">
        <v>105</v>
      </c>
      <c r="V1112">
        <v>97</v>
      </c>
      <c r="W1112">
        <v>467</v>
      </c>
      <c r="X1112">
        <v>102</v>
      </c>
      <c r="Y1112">
        <v>94</v>
      </c>
      <c r="AB1112">
        <v>129.247</v>
      </c>
      <c r="AD1112" t="s">
        <v>867</v>
      </c>
      <c r="AE1112">
        <v>1</v>
      </c>
      <c r="AF1112" t="s">
        <v>868</v>
      </c>
    </row>
    <row r="1113" spans="1:32">
      <c r="A1113">
        <v>316234</v>
      </c>
      <c r="B1113">
        <v>5170</v>
      </c>
      <c r="C1113" t="s">
        <v>187</v>
      </c>
      <c r="D1113">
        <v>1634</v>
      </c>
      <c r="E1113">
        <v>4016558688</v>
      </c>
      <c r="F1113" t="s">
        <v>866</v>
      </c>
      <c r="G1113">
        <v>1</v>
      </c>
      <c r="H1113" t="s">
        <v>491</v>
      </c>
      <c r="I1113" t="s">
        <v>210</v>
      </c>
      <c r="J1113">
        <v>32</v>
      </c>
      <c r="K1113">
        <v>140</v>
      </c>
      <c r="L1113">
        <v>600</v>
      </c>
      <c r="M1113">
        <v>2</v>
      </c>
      <c r="N1113">
        <v>64</v>
      </c>
      <c r="O1113" s="493">
        <v>45936.3293402778</v>
      </c>
      <c r="P1113" s="493">
        <v>45936.5007175926</v>
      </c>
      <c r="Q1113">
        <v>1</v>
      </c>
      <c r="R1113">
        <v>0</v>
      </c>
      <c r="S1113">
        <v>0</v>
      </c>
      <c r="T1113">
        <v>6</v>
      </c>
      <c r="U1113">
        <v>53</v>
      </c>
      <c r="V1113">
        <v>47</v>
      </c>
      <c r="W1113">
        <v>236</v>
      </c>
      <c r="X1113">
        <v>50</v>
      </c>
      <c r="Y1113">
        <v>58</v>
      </c>
      <c r="AB1113">
        <v>97.037</v>
      </c>
      <c r="AD1113" t="s">
        <v>867</v>
      </c>
      <c r="AE1113">
        <v>1</v>
      </c>
      <c r="AF1113" t="s">
        <v>868</v>
      </c>
    </row>
    <row r="1114" spans="1:32">
      <c r="A1114">
        <v>316235</v>
      </c>
      <c r="B1114">
        <v>5170</v>
      </c>
      <c r="C1114" t="s">
        <v>187</v>
      </c>
      <c r="D1114">
        <v>1635</v>
      </c>
      <c r="E1114">
        <v>4016558688</v>
      </c>
      <c r="F1114" t="s">
        <v>866</v>
      </c>
      <c r="G1114">
        <v>1</v>
      </c>
      <c r="H1114" t="s">
        <v>494</v>
      </c>
      <c r="I1114" t="s">
        <v>198</v>
      </c>
      <c r="J1114">
        <v>30</v>
      </c>
      <c r="K1114">
        <v>300</v>
      </c>
      <c r="L1114">
        <v>600</v>
      </c>
      <c r="M1114">
        <v>2</v>
      </c>
      <c r="N1114">
        <v>206</v>
      </c>
      <c r="O1114" s="493">
        <v>45936.4958680556</v>
      </c>
      <c r="P1114" s="493">
        <v>45936.6838657407</v>
      </c>
      <c r="Q1114">
        <v>1</v>
      </c>
      <c r="R1114">
        <v>0</v>
      </c>
      <c r="S1114">
        <v>0</v>
      </c>
      <c r="T1114">
        <v>6</v>
      </c>
      <c r="U1114">
        <v>28</v>
      </c>
      <c r="V1114">
        <v>24</v>
      </c>
      <c r="W1114">
        <v>103</v>
      </c>
      <c r="X1114">
        <v>28</v>
      </c>
      <c r="Y1114">
        <v>26</v>
      </c>
      <c r="AB1114">
        <v>38.73</v>
      </c>
      <c r="AD1114" t="s">
        <v>867</v>
      </c>
      <c r="AE1114">
        <v>1</v>
      </c>
      <c r="AF1114" t="s">
        <v>868</v>
      </c>
    </row>
    <row r="1115" spans="1:32">
      <c r="A1115">
        <v>316236</v>
      </c>
      <c r="B1115">
        <v>5170</v>
      </c>
      <c r="C1115" t="s">
        <v>187</v>
      </c>
      <c r="D1115">
        <v>1635</v>
      </c>
      <c r="E1115">
        <v>4016558688</v>
      </c>
      <c r="F1115" t="s">
        <v>866</v>
      </c>
      <c r="G1115">
        <v>1</v>
      </c>
      <c r="H1115" t="s">
        <v>494</v>
      </c>
      <c r="I1115" t="s">
        <v>206</v>
      </c>
      <c r="J1115">
        <v>31</v>
      </c>
      <c r="K1115">
        <v>300</v>
      </c>
      <c r="L1115">
        <v>600</v>
      </c>
      <c r="M1115">
        <v>2</v>
      </c>
      <c r="N1115">
        <v>186</v>
      </c>
      <c r="O1115" s="493">
        <v>45936.5169328704</v>
      </c>
      <c r="P1115" s="493">
        <v>45936.6859259259</v>
      </c>
      <c r="Q1115">
        <v>1</v>
      </c>
      <c r="R1115">
        <v>0</v>
      </c>
      <c r="S1115">
        <v>0</v>
      </c>
      <c r="T1115">
        <v>6</v>
      </c>
      <c r="U1115">
        <v>31</v>
      </c>
      <c r="V1115">
        <v>26</v>
      </c>
      <c r="W1115">
        <v>53</v>
      </c>
      <c r="X1115">
        <v>31</v>
      </c>
      <c r="Y1115">
        <v>39</v>
      </c>
      <c r="AB1115">
        <v>31.641</v>
      </c>
      <c r="AD1115" t="s">
        <v>867</v>
      </c>
      <c r="AE1115">
        <v>1</v>
      </c>
      <c r="AF1115" t="s">
        <v>868</v>
      </c>
    </row>
    <row r="1116" spans="1:32">
      <c r="A1116">
        <v>316237</v>
      </c>
      <c r="B1116">
        <v>5170</v>
      </c>
      <c r="C1116" t="s">
        <v>187</v>
      </c>
      <c r="D1116">
        <v>1635</v>
      </c>
      <c r="E1116">
        <v>4016558688</v>
      </c>
      <c r="F1116" t="s">
        <v>866</v>
      </c>
      <c r="G1116">
        <v>1</v>
      </c>
      <c r="H1116" t="s">
        <v>494</v>
      </c>
      <c r="I1116" t="s">
        <v>210</v>
      </c>
      <c r="J1116">
        <v>32</v>
      </c>
      <c r="K1116">
        <v>300</v>
      </c>
      <c r="L1116">
        <v>600</v>
      </c>
      <c r="M1116">
        <v>2</v>
      </c>
      <c r="N1116">
        <v>30</v>
      </c>
      <c r="O1116" s="493">
        <v>45936.5187384259</v>
      </c>
      <c r="P1116" s="493">
        <v>45936.6921064815</v>
      </c>
      <c r="Q1116">
        <v>1</v>
      </c>
      <c r="R1116">
        <v>0</v>
      </c>
      <c r="S1116">
        <v>0</v>
      </c>
      <c r="T1116">
        <v>6</v>
      </c>
      <c r="U1116">
        <v>39</v>
      </c>
      <c r="V1116">
        <v>27</v>
      </c>
      <c r="W1116">
        <v>171</v>
      </c>
      <c r="X1116">
        <v>34</v>
      </c>
      <c r="Y1116">
        <v>44</v>
      </c>
      <c r="AB1116">
        <v>64.187</v>
      </c>
      <c r="AD1116" t="s">
        <v>867</v>
      </c>
      <c r="AE1116">
        <v>1</v>
      </c>
      <c r="AF1116" t="s">
        <v>868</v>
      </c>
    </row>
    <row r="1117" spans="1:32">
      <c r="A1117">
        <v>315901</v>
      </c>
      <c r="B1117">
        <v>5170</v>
      </c>
      <c r="C1117" t="s">
        <v>187</v>
      </c>
      <c r="D1117">
        <v>1636</v>
      </c>
      <c r="E1117">
        <v>4016582778</v>
      </c>
      <c r="F1117" t="s">
        <v>869</v>
      </c>
      <c r="G1117">
        <v>1</v>
      </c>
      <c r="H1117" t="s">
        <v>491</v>
      </c>
      <c r="I1117" t="s">
        <v>198</v>
      </c>
      <c r="J1117">
        <v>30</v>
      </c>
      <c r="K1117">
        <v>50</v>
      </c>
      <c r="L1117">
        <v>300</v>
      </c>
      <c r="M1117">
        <v>6</v>
      </c>
      <c r="N1117">
        <v>612</v>
      </c>
      <c r="O1117" s="493">
        <v>45932.2858449074</v>
      </c>
      <c r="P1117" s="493">
        <v>45932.343900463</v>
      </c>
      <c r="Q1117">
        <v>1</v>
      </c>
      <c r="R1117">
        <v>0</v>
      </c>
      <c r="S1117">
        <v>0</v>
      </c>
      <c r="T1117">
        <v>6</v>
      </c>
      <c r="U1117">
        <v>73</v>
      </c>
      <c r="V1117">
        <v>67</v>
      </c>
      <c r="W1117">
        <v>103</v>
      </c>
      <c r="X1117">
        <v>70.5</v>
      </c>
      <c r="Y1117">
        <v>94</v>
      </c>
      <c r="AB1117">
        <v>121.607</v>
      </c>
      <c r="AD1117" t="s">
        <v>870</v>
      </c>
      <c r="AE1117">
        <v>1</v>
      </c>
      <c r="AF1117" t="s">
        <v>871</v>
      </c>
    </row>
    <row r="1118" spans="1:32">
      <c r="A1118">
        <v>315902</v>
      </c>
      <c r="B1118">
        <v>5170</v>
      </c>
      <c r="C1118" t="s">
        <v>187</v>
      </c>
      <c r="D1118">
        <v>1636</v>
      </c>
      <c r="E1118">
        <v>4016582778</v>
      </c>
      <c r="F1118" t="s">
        <v>869</v>
      </c>
      <c r="G1118">
        <v>1</v>
      </c>
      <c r="H1118" t="s">
        <v>491</v>
      </c>
      <c r="I1118" t="s">
        <v>206</v>
      </c>
      <c r="J1118">
        <v>31</v>
      </c>
      <c r="K1118">
        <v>50</v>
      </c>
      <c r="L1118">
        <v>300</v>
      </c>
      <c r="M1118">
        <v>6</v>
      </c>
      <c r="N1118">
        <v>498</v>
      </c>
      <c r="O1118" s="493">
        <v>45932.2932175926</v>
      </c>
      <c r="P1118" s="493">
        <v>45932.3478819444</v>
      </c>
      <c r="Q1118">
        <v>1</v>
      </c>
      <c r="R1118">
        <v>0</v>
      </c>
      <c r="S1118">
        <v>0</v>
      </c>
      <c r="T1118">
        <v>6</v>
      </c>
      <c r="U1118">
        <v>74</v>
      </c>
      <c r="V1118">
        <v>69</v>
      </c>
      <c r="W1118">
        <v>189</v>
      </c>
      <c r="X1118">
        <v>71</v>
      </c>
      <c r="Y1118">
        <v>63</v>
      </c>
      <c r="AB1118">
        <v>89.819</v>
      </c>
      <c r="AD1118" t="s">
        <v>870</v>
      </c>
      <c r="AE1118">
        <v>1</v>
      </c>
      <c r="AF1118" t="s">
        <v>871</v>
      </c>
    </row>
    <row r="1119" spans="1:32">
      <c r="A1119">
        <v>315903</v>
      </c>
      <c r="B1119">
        <v>5170</v>
      </c>
      <c r="C1119" t="s">
        <v>187</v>
      </c>
      <c r="D1119">
        <v>1636</v>
      </c>
      <c r="E1119">
        <v>4016582778</v>
      </c>
      <c r="F1119" t="s">
        <v>869</v>
      </c>
      <c r="G1119">
        <v>1</v>
      </c>
      <c r="H1119" t="s">
        <v>491</v>
      </c>
      <c r="I1119" t="s">
        <v>210</v>
      </c>
      <c r="J1119">
        <v>32</v>
      </c>
      <c r="K1119">
        <v>49</v>
      </c>
      <c r="L1119">
        <v>300</v>
      </c>
      <c r="M1119">
        <v>6</v>
      </c>
      <c r="N1119">
        <v>12</v>
      </c>
      <c r="O1119" s="493">
        <v>45932.2940625</v>
      </c>
      <c r="P1119" s="493">
        <v>45932.3481597222</v>
      </c>
      <c r="Q1119">
        <v>1</v>
      </c>
      <c r="R1119">
        <v>0</v>
      </c>
      <c r="S1119">
        <v>0</v>
      </c>
      <c r="T1119">
        <v>6</v>
      </c>
      <c r="U1119">
        <v>29</v>
      </c>
      <c r="V1119">
        <v>10</v>
      </c>
      <c r="W1119">
        <v>948</v>
      </c>
      <c r="X1119">
        <v>10</v>
      </c>
      <c r="Y1119">
        <v>10</v>
      </c>
      <c r="AB1119">
        <v>26.896</v>
      </c>
      <c r="AD1119" t="s">
        <v>870</v>
      </c>
      <c r="AE1119">
        <v>1</v>
      </c>
      <c r="AF1119" t="s">
        <v>871</v>
      </c>
    </row>
    <row r="1120" spans="1:32">
      <c r="A1120">
        <v>315904</v>
      </c>
      <c r="B1120">
        <v>5170</v>
      </c>
      <c r="C1120" t="s">
        <v>187</v>
      </c>
      <c r="D1120">
        <v>1637</v>
      </c>
      <c r="E1120">
        <v>4016582778</v>
      </c>
      <c r="F1120" t="s">
        <v>869</v>
      </c>
      <c r="G1120">
        <v>1</v>
      </c>
      <c r="H1120" t="s">
        <v>494</v>
      </c>
      <c r="I1120" t="s">
        <v>198</v>
      </c>
      <c r="J1120">
        <v>30</v>
      </c>
      <c r="K1120">
        <v>50</v>
      </c>
      <c r="L1120">
        <v>300</v>
      </c>
      <c r="M1120">
        <v>6</v>
      </c>
      <c r="N1120">
        <v>198</v>
      </c>
      <c r="O1120" s="493">
        <v>45932.4193402778</v>
      </c>
      <c r="P1120" s="493">
        <v>45932.447349537</v>
      </c>
      <c r="Q1120">
        <v>1</v>
      </c>
      <c r="R1120">
        <v>0</v>
      </c>
      <c r="S1120">
        <v>0</v>
      </c>
      <c r="T1120">
        <v>6</v>
      </c>
      <c r="U1120">
        <v>28</v>
      </c>
      <c r="V1120">
        <v>25</v>
      </c>
      <c r="W1120">
        <v>37</v>
      </c>
      <c r="X1120">
        <v>28</v>
      </c>
      <c r="Y1120">
        <v>22</v>
      </c>
      <c r="AB1120">
        <v>37.814</v>
      </c>
      <c r="AD1120" t="s">
        <v>870</v>
      </c>
      <c r="AE1120">
        <v>1</v>
      </c>
      <c r="AF1120" t="s">
        <v>871</v>
      </c>
    </row>
    <row r="1121" spans="1:32">
      <c r="A1121">
        <v>315905</v>
      </c>
      <c r="B1121">
        <v>5170</v>
      </c>
      <c r="C1121" t="s">
        <v>187</v>
      </c>
      <c r="D1121">
        <v>1637</v>
      </c>
      <c r="E1121">
        <v>4016582778</v>
      </c>
      <c r="F1121" t="s">
        <v>869</v>
      </c>
      <c r="G1121">
        <v>1</v>
      </c>
      <c r="H1121" t="s">
        <v>494</v>
      </c>
      <c r="I1121" t="s">
        <v>206</v>
      </c>
      <c r="J1121">
        <v>31</v>
      </c>
      <c r="K1121">
        <v>50</v>
      </c>
      <c r="L1121">
        <v>300</v>
      </c>
      <c r="M1121">
        <v>6</v>
      </c>
      <c r="N1121">
        <v>114</v>
      </c>
      <c r="O1121" s="493">
        <v>45932.4227546296</v>
      </c>
      <c r="P1121" s="493">
        <v>45932.4495949074</v>
      </c>
      <c r="Q1121">
        <v>1</v>
      </c>
      <c r="R1121">
        <v>0</v>
      </c>
      <c r="S1121">
        <v>0</v>
      </c>
      <c r="T1121">
        <v>6</v>
      </c>
      <c r="U1121">
        <v>22</v>
      </c>
      <c r="V1121">
        <v>20</v>
      </c>
      <c r="W1121">
        <v>83</v>
      </c>
      <c r="X1121">
        <v>21</v>
      </c>
      <c r="Y1121">
        <v>24</v>
      </c>
      <c r="AB1121">
        <v>19.608</v>
      </c>
      <c r="AD1121" t="s">
        <v>870</v>
      </c>
      <c r="AE1121">
        <v>1</v>
      </c>
      <c r="AF1121" t="s">
        <v>871</v>
      </c>
    </row>
    <row r="1122" spans="1:32">
      <c r="A1122">
        <v>315906</v>
      </c>
      <c r="B1122">
        <v>5170</v>
      </c>
      <c r="C1122" t="s">
        <v>187</v>
      </c>
      <c r="D1122">
        <v>1637</v>
      </c>
      <c r="E1122">
        <v>4016582778</v>
      </c>
      <c r="F1122" t="s">
        <v>869</v>
      </c>
      <c r="G1122">
        <v>1</v>
      </c>
      <c r="H1122" t="s">
        <v>494</v>
      </c>
      <c r="I1122" t="s">
        <v>210</v>
      </c>
      <c r="J1122">
        <v>32</v>
      </c>
      <c r="K1122">
        <v>50</v>
      </c>
      <c r="L1122">
        <v>300</v>
      </c>
      <c r="M1122">
        <v>6</v>
      </c>
      <c r="N1122">
        <v>36</v>
      </c>
      <c r="O1122" s="493">
        <v>45932.4238310185</v>
      </c>
      <c r="P1122" s="493">
        <v>45932.4515393519</v>
      </c>
      <c r="Q1122">
        <v>1</v>
      </c>
      <c r="R1122">
        <v>0</v>
      </c>
      <c r="S1122">
        <v>0</v>
      </c>
      <c r="T1122">
        <v>6</v>
      </c>
      <c r="U1122">
        <v>42</v>
      </c>
      <c r="V1122">
        <v>28</v>
      </c>
      <c r="W1122">
        <v>288</v>
      </c>
      <c r="X1122">
        <v>32</v>
      </c>
      <c r="Y1122">
        <v>31</v>
      </c>
      <c r="AB1122">
        <v>90.187</v>
      </c>
      <c r="AD1122" t="s">
        <v>870</v>
      </c>
      <c r="AE1122">
        <v>1</v>
      </c>
      <c r="AF1122" t="s">
        <v>871</v>
      </c>
    </row>
    <row r="1123" spans="1:32">
      <c r="A1123">
        <v>315907</v>
      </c>
      <c r="B1123">
        <v>5170</v>
      </c>
      <c r="C1123" t="s">
        <v>187</v>
      </c>
      <c r="D1123">
        <v>1638</v>
      </c>
      <c r="E1123">
        <v>4016583801</v>
      </c>
      <c r="F1123" t="s">
        <v>872</v>
      </c>
      <c r="G1123">
        <v>1</v>
      </c>
      <c r="H1123" t="s">
        <v>491</v>
      </c>
      <c r="I1123" t="s">
        <v>198</v>
      </c>
      <c r="J1123">
        <v>30</v>
      </c>
      <c r="K1123">
        <v>100</v>
      </c>
      <c r="L1123">
        <v>400</v>
      </c>
      <c r="M1123">
        <v>4</v>
      </c>
      <c r="N1123">
        <v>756</v>
      </c>
      <c r="O1123" s="493">
        <v>45932.6178819444</v>
      </c>
      <c r="P1123" s="493">
        <v>45932.7517708333</v>
      </c>
      <c r="Q1123">
        <v>1</v>
      </c>
      <c r="R1123">
        <v>0</v>
      </c>
      <c r="S1123">
        <v>0</v>
      </c>
      <c r="T1123">
        <v>6</v>
      </c>
      <c r="U1123">
        <v>103</v>
      </c>
      <c r="V1123">
        <v>94</v>
      </c>
      <c r="W1123">
        <v>276</v>
      </c>
      <c r="X1123">
        <v>96</v>
      </c>
      <c r="Y1123">
        <v>107</v>
      </c>
      <c r="AB1123">
        <v>125.53</v>
      </c>
      <c r="AD1123" t="s">
        <v>873</v>
      </c>
      <c r="AE1123">
        <v>1</v>
      </c>
      <c r="AF1123" t="s">
        <v>874</v>
      </c>
    </row>
    <row r="1124" spans="1:32">
      <c r="A1124">
        <v>315908</v>
      </c>
      <c r="B1124">
        <v>5170</v>
      </c>
      <c r="C1124" t="s">
        <v>187</v>
      </c>
      <c r="D1124">
        <v>1638</v>
      </c>
      <c r="E1124">
        <v>4016583801</v>
      </c>
      <c r="F1124" t="s">
        <v>872</v>
      </c>
      <c r="G1124">
        <v>1</v>
      </c>
      <c r="H1124" t="s">
        <v>491</v>
      </c>
      <c r="I1124" t="s">
        <v>206</v>
      </c>
      <c r="J1124">
        <v>31</v>
      </c>
      <c r="K1124">
        <v>99</v>
      </c>
      <c r="L1124">
        <v>400</v>
      </c>
      <c r="M1124">
        <v>4</v>
      </c>
      <c r="N1124">
        <v>720</v>
      </c>
      <c r="O1124" s="493">
        <v>45932.6197916667</v>
      </c>
      <c r="P1124" s="493">
        <v>45932.7586805556</v>
      </c>
      <c r="Q1124">
        <v>1</v>
      </c>
      <c r="R1124">
        <v>0</v>
      </c>
      <c r="S1124">
        <v>0</v>
      </c>
      <c r="T1124">
        <v>6</v>
      </c>
      <c r="U1124">
        <v>116</v>
      </c>
      <c r="V1124">
        <v>52</v>
      </c>
      <c r="W1124">
        <v>523</v>
      </c>
      <c r="X1124">
        <v>110</v>
      </c>
      <c r="Y1124">
        <v>116</v>
      </c>
      <c r="AB1124">
        <v>140.03</v>
      </c>
      <c r="AD1124" t="s">
        <v>873</v>
      </c>
      <c r="AE1124">
        <v>1</v>
      </c>
      <c r="AF1124" t="s">
        <v>874</v>
      </c>
    </row>
    <row r="1125" spans="1:32">
      <c r="A1125">
        <v>315909</v>
      </c>
      <c r="B1125">
        <v>5170</v>
      </c>
      <c r="C1125" t="s">
        <v>187</v>
      </c>
      <c r="D1125">
        <v>1638</v>
      </c>
      <c r="E1125">
        <v>4016583801</v>
      </c>
      <c r="F1125" t="s">
        <v>872</v>
      </c>
      <c r="G1125">
        <v>1</v>
      </c>
      <c r="H1125" t="s">
        <v>491</v>
      </c>
      <c r="I1125" t="s">
        <v>210</v>
      </c>
      <c r="J1125">
        <v>32</v>
      </c>
      <c r="K1125">
        <v>100</v>
      </c>
      <c r="L1125">
        <v>400</v>
      </c>
      <c r="M1125">
        <v>4</v>
      </c>
      <c r="N1125">
        <v>56</v>
      </c>
      <c r="O1125" s="493">
        <v>45932.6214467593</v>
      </c>
      <c r="P1125" s="493">
        <v>45932.7592708333</v>
      </c>
      <c r="Q1125">
        <v>1</v>
      </c>
      <c r="R1125">
        <v>0</v>
      </c>
      <c r="S1125">
        <v>0</v>
      </c>
      <c r="T1125">
        <v>6</v>
      </c>
      <c r="U1125">
        <v>37</v>
      </c>
      <c r="V1125">
        <v>35</v>
      </c>
      <c r="W1125">
        <v>60</v>
      </c>
      <c r="X1125">
        <v>36</v>
      </c>
      <c r="Y1125">
        <v>39</v>
      </c>
      <c r="AB1125">
        <v>79.007</v>
      </c>
      <c r="AD1125" t="s">
        <v>873</v>
      </c>
      <c r="AE1125">
        <v>1</v>
      </c>
      <c r="AF1125" t="s">
        <v>874</v>
      </c>
    </row>
    <row r="1126" spans="1:32">
      <c r="A1126">
        <v>315910</v>
      </c>
      <c r="B1126">
        <v>5170</v>
      </c>
      <c r="C1126" t="s">
        <v>187</v>
      </c>
      <c r="D1126">
        <v>1638</v>
      </c>
      <c r="E1126">
        <v>4016585402</v>
      </c>
      <c r="F1126" t="s">
        <v>875</v>
      </c>
      <c r="G1126">
        <v>1</v>
      </c>
      <c r="H1126" t="s">
        <v>491</v>
      </c>
      <c r="I1126" t="s">
        <v>198</v>
      </c>
      <c r="J1126">
        <v>30</v>
      </c>
      <c r="K1126">
        <v>103</v>
      </c>
      <c r="L1126">
        <v>400</v>
      </c>
      <c r="M1126">
        <v>4</v>
      </c>
      <c r="N1126">
        <v>628</v>
      </c>
      <c r="O1126" s="493">
        <v>45932.4616087963</v>
      </c>
      <c r="P1126" s="493">
        <v>45932.6071527778</v>
      </c>
      <c r="Q1126">
        <v>1</v>
      </c>
      <c r="R1126">
        <v>0</v>
      </c>
      <c r="S1126">
        <v>0</v>
      </c>
      <c r="T1126">
        <v>6</v>
      </c>
      <c r="U1126">
        <v>98</v>
      </c>
      <c r="V1126">
        <v>65</v>
      </c>
      <c r="W1126">
        <v>450</v>
      </c>
      <c r="X1126">
        <v>77</v>
      </c>
      <c r="Y1126">
        <v>82</v>
      </c>
      <c r="AB1126">
        <v>108.406</v>
      </c>
      <c r="AD1126" t="s">
        <v>876</v>
      </c>
      <c r="AE1126">
        <v>1</v>
      </c>
      <c r="AF1126" t="s">
        <v>877</v>
      </c>
    </row>
    <row r="1127" spans="1:32">
      <c r="A1127">
        <v>315911</v>
      </c>
      <c r="B1127">
        <v>5170</v>
      </c>
      <c r="C1127" t="s">
        <v>187</v>
      </c>
      <c r="D1127">
        <v>1638</v>
      </c>
      <c r="E1127">
        <v>4016585402</v>
      </c>
      <c r="F1127" t="s">
        <v>875</v>
      </c>
      <c r="G1127">
        <v>1</v>
      </c>
      <c r="H1127" t="s">
        <v>491</v>
      </c>
      <c r="I1127" t="s">
        <v>206</v>
      </c>
      <c r="J1127">
        <v>31</v>
      </c>
      <c r="K1127">
        <v>102</v>
      </c>
      <c r="L1127">
        <v>400</v>
      </c>
      <c r="M1127">
        <v>4</v>
      </c>
      <c r="N1127">
        <v>636</v>
      </c>
      <c r="O1127" s="493">
        <v>45932.4682523148</v>
      </c>
      <c r="P1127" s="493">
        <v>45932.6133101852</v>
      </c>
      <c r="Q1127">
        <v>1</v>
      </c>
      <c r="R1127">
        <v>0</v>
      </c>
      <c r="S1127">
        <v>0</v>
      </c>
      <c r="T1127">
        <v>6</v>
      </c>
      <c r="U1127">
        <v>108</v>
      </c>
      <c r="V1127">
        <v>98</v>
      </c>
      <c r="W1127">
        <v>332</v>
      </c>
      <c r="X1127">
        <v>103</v>
      </c>
      <c r="Y1127">
        <v>105</v>
      </c>
      <c r="AB1127">
        <v>113.241</v>
      </c>
      <c r="AD1127" t="s">
        <v>876</v>
      </c>
      <c r="AE1127">
        <v>1</v>
      </c>
      <c r="AF1127" t="s">
        <v>877</v>
      </c>
    </row>
    <row r="1128" spans="1:32">
      <c r="A1128">
        <v>315912</v>
      </c>
      <c r="B1128">
        <v>5170</v>
      </c>
      <c r="C1128" t="s">
        <v>187</v>
      </c>
      <c r="D1128">
        <v>1638</v>
      </c>
      <c r="E1128">
        <v>4016585402</v>
      </c>
      <c r="F1128" t="s">
        <v>875</v>
      </c>
      <c r="G1128">
        <v>1</v>
      </c>
      <c r="H1128" t="s">
        <v>491</v>
      </c>
      <c r="I1128" t="s">
        <v>210</v>
      </c>
      <c r="J1128">
        <v>32</v>
      </c>
      <c r="K1128">
        <v>101</v>
      </c>
      <c r="L1128">
        <v>400</v>
      </c>
      <c r="M1128">
        <v>4</v>
      </c>
      <c r="N1128">
        <v>40</v>
      </c>
      <c r="O1128" s="493">
        <v>45932.4692592593</v>
      </c>
      <c r="P1128" s="493">
        <v>45932.6137615741</v>
      </c>
      <c r="Q1128">
        <v>1</v>
      </c>
      <c r="R1128">
        <v>0</v>
      </c>
      <c r="S1128">
        <v>0</v>
      </c>
      <c r="T1128">
        <v>6</v>
      </c>
      <c r="U1128">
        <v>27</v>
      </c>
      <c r="V1128">
        <v>21</v>
      </c>
      <c r="W1128">
        <v>223</v>
      </c>
      <c r="X1128">
        <v>24</v>
      </c>
      <c r="Y1128">
        <v>25</v>
      </c>
      <c r="AB1128">
        <v>58.751</v>
      </c>
      <c r="AD1128" t="s">
        <v>876</v>
      </c>
      <c r="AE1128">
        <v>1</v>
      </c>
      <c r="AF1128" t="s">
        <v>877</v>
      </c>
    </row>
    <row r="1129" spans="1:32">
      <c r="A1129">
        <v>316125</v>
      </c>
      <c r="B1129">
        <v>5170</v>
      </c>
      <c r="C1129" t="s">
        <v>187</v>
      </c>
      <c r="D1129">
        <v>1639</v>
      </c>
      <c r="E1129">
        <v>4016583801</v>
      </c>
      <c r="F1129" t="s">
        <v>872</v>
      </c>
      <c r="G1129">
        <v>1</v>
      </c>
      <c r="H1129" t="s">
        <v>494</v>
      </c>
      <c r="I1129" t="s">
        <v>198</v>
      </c>
      <c r="J1129">
        <v>30</v>
      </c>
      <c r="K1129">
        <v>100</v>
      </c>
      <c r="L1129">
        <v>400</v>
      </c>
      <c r="M1129">
        <v>4</v>
      </c>
      <c r="N1129">
        <v>744</v>
      </c>
      <c r="O1129" s="493">
        <v>45934.4562615741</v>
      </c>
      <c r="P1129" s="493">
        <v>45934.5873611111</v>
      </c>
      <c r="Q1129">
        <v>1</v>
      </c>
      <c r="R1129">
        <v>0</v>
      </c>
      <c r="S1129">
        <v>0</v>
      </c>
      <c r="T1129">
        <v>6</v>
      </c>
      <c r="U1129">
        <v>104</v>
      </c>
      <c r="V1129">
        <v>94</v>
      </c>
      <c r="W1129">
        <v>297</v>
      </c>
      <c r="X1129">
        <v>99</v>
      </c>
      <c r="Y1129">
        <v>95</v>
      </c>
      <c r="AB1129">
        <v>127.001</v>
      </c>
      <c r="AD1129" t="s">
        <v>873</v>
      </c>
      <c r="AE1129">
        <v>1</v>
      </c>
      <c r="AF1129" t="s">
        <v>874</v>
      </c>
    </row>
    <row r="1130" spans="1:32">
      <c r="A1130">
        <v>316126</v>
      </c>
      <c r="B1130">
        <v>5170</v>
      </c>
      <c r="C1130" t="s">
        <v>187</v>
      </c>
      <c r="D1130">
        <v>1639</v>
      </c>
      <c r="E1130">
        <v>4016583801</v>
      </c>
      <c r="F1130" t="s">
        <v>872</v>
      </c>
      <c r="G1130">
        <v>1</v>
      </c>
      <c r="H1130" t="s">
        <v>494</v>
      </c>
      <c r="I1130" t="s">
        <v>206</v>
      </c>
      <c r="J1130">
        <v>31</v>
      </c>
      <c r="K1130">
        <v>100</v>
      </c>
      <c r="L1130">
        <v>400</v>
      </c>
      <c r="M1130">
        <v>4</v>
      </c>
      <c r="N1130">
        <v>660</v>
      </c>
      <c r="O1130" s="493">
        <v>45934.4646990741</v>
      </c>
      <c r="P1130" s="493">
        <v>45934.5892476852</v>
      </c>
      <c r="Q1130">
        <v>1</v>
      </c>
      <c r="R1130">
        <v>0</v>
      </c>
      <c r="S1130">
        <v>0</v>
      </c>
      <c r="T1130">
        <v>6</v>
      </c>
      <c r="U1130">
        <v>104</v>
      </c>
      <c r="V1130">
        <v>96</v>
      </c>
      <c r="W1130">
        <v>206</v>
      </c>
      <c r="X1130">
        <v>99</v>
      </c>
      <c r="Y1130">
        <v>85</v>
      </c>
      <c r="AB1130">
        <v>134.971</v>
      </c>
      <c r="AD1130" t="s">
        <v>873</v>
      </c>
      <c r="AE1130">
        <v>1</v>
      </c>
      <c r="AF1130" t="s">
        <v>874</v>
      </c>
    </row>
    <row r="1131" spans="1:32">
      <c r="A1131">
        <v>316127</v>
      </c>
      <c r="B1131">
        <v>5170</v>
      </c>
      <c r="C1131" t="s">
        <v>187</v>
      </c>
      <c r="D1131">
        <v>1639</v>
      </c>
      <c r="E1131">
        <v>4016583801</v>
      </c>
      <c r="F1131" t="s">
        <v>872</v>
      </c>
      <c r="G1131">
        <v>1</v>
      </c>
      <c r="H1131" t="s">
        <v>494</v>
      </c>
      <c r="I1131" t="s">
        <v>210</v>
      </c>
      <c r="J1131">
        <v>32</v>
      </c>
      <c r="K1131">
        <v>100</v>
      </c>
      <c r="L1131">
        <v>400</v>
      </c>
      <c r="M1131">
        <v>4</v>
      </c>
      <c r="N1131">
        <v>68</v>
      </c>
      <c r="O1131" s="493">
        <v>45934.4685416667</v>
      </c>
      <c r="P1131" s="493">
        <v>45934.5899652778</v>
      </c>
      <c r="Q1131">
        <v>1</v>
      </c>
      <c r="R1131">
        <v>0</v>
      </c>
      <c r="S1131">
        <v>0</v>
      </c>
      <c r="T1131">
        <v>6</v>
      </c>
      <c r="U1131">
        <v>57</v>
      </c>
      <c r="V1131">
        <v>44</v>
      </c>
      <c r="W1131">
        <v>332</v>
      </c>
      <c r="X1131">
        <v>47</v>
      </c>
      <c r="Y1131">
        <v>50</v>
      </c>
      <c r="AB1131">
        <v>103.885</v>
      </c>
      <c r="AD1131" t="s">
        <v>873</v>
      </c>
      <c r="AE1131">
        <v>1</v>
      </c>
      <c r="AF1131" t="s">
        <v>874</v>
      </c>
    </row>
    <row r="1132" spans="1:32">
      <c r="A1132">
        <v>316128</v>
      </c>
      <c r="B1132">
        <v>5170</v>
      </c>
      <c r="C1132" t="s">
        <v>187</v>
      </c>
      <c r="D1132">
        <v>1639</v>
      </c>
      <c r="E1132">
        <v>4016585402</v>
      </c>
      <c r="F1132" t="s">
        <v>875</v>
      </c>
      <c r="G1132">
        <v>1</v>
      </c>
      <c r="H1132" t="s">
        <v>494</v>
      </c>
      <c r="I1132" t="s">
        <v>198</v>
      </c>
      <c r="J1132">
        <v>30</v>
      </c>
      <c r="K1132">
        <v>96</v>
      </c>
      <c r="L1132">
        <v>400</v>
      </c>
      <c r="M1132">
        <v>4</v>
      </c>
      <c r="N1132">
        <v>680</v>
      </c>
      <c r="O1132" s="493">
        <v>45934.3109259259</v>
      </c>
      <c r="P1132" s="493">
        <v>45934.4470717593</v>
      </c>
      <c r="Q1132">
        <v>1</v>
      </c>
      <c r="R1132">
        <v>0</v>
      </c>
      <c r="S1132">
        <v>0</v>
      </c>
      <c r="T1132">
        <v>6</v>
      </c>
      <c r="U1132">
        <v>96</v>
      </c>
      <c r="V1132">
        <v>85</v>
      </c>
      <c r="W1132">
        <v>249</v>
      </c>
      <c r="X1132">
        <v>91</v>
      </c>
      <c r="Y1132">
        <v>89</v>
      </c>
      <c r="AB1132">
        <v>115.665</v>
      </c>
      <c r="AD1132" t="s">
        <v>876</v>
      </c>
      <c r="AE1132">
        <v>1</v>
      </c>
      <c r="AF1132" t="s">
        <v>877</v>
      </c>
    </row>
    <row r="1133" spans="1:32">
      <c r="A1133">
        <v>316129</v>
      </c>
      <c r="B1133">
        <v>5170</v>
      </c>
      <c r="C1133" t="s">
        <v>187</v>
      </c>
      <c r="D1133">
        <v>1639</v>
      </c>
      <c r="E1133">
        <v>4016585402</v>
      </c>
      <c r="F1133" t="s">
        <v>875</v>
      </c>
      <c r="G1133">
        <v>1</v>
      </c>
      <c r="H1133" t="s">
        <v>494</v>
      </c>
      <c r="I1133" t="s">
        <v>206</v>
      </c>
      <c r="J1133">
        <v>31</v>
      </c>
      <c r="K1133">
        <v>100</v>
      </c>
      <c r="L1133">
        <v>400</v>
      </c>
      <c r="M1133">
        <v>4</v>
      </c>
      <c r="N1133">
        <v>672</v>
      </c>
      <c r="O1133" s="493">
        <v>45934.3142592593</v>
      </c>
      <c r="P1133" s="493">
        <v>45934.4581828704</v>
      </c>
      <c r="Q1133">
        <v>1</v>
      </c>
      <c r="R1133">
        <v>0</v>
      </c>
      <c r="S1133">
        <v>0</v>
      </c>
      <c r="T1133">
        <v>6</v>
      </c>
      <c r="U1133">
        <v>109</v>
      </c>
      <c r="V1133">
        <v>50</v>
      </c>
      <c r="W1133">
        <v>252</v>
      </c>
      <c r="X1133">
        <v>105</v>
      </c>
      <c r="Y1133">
        <v>87</v>
      </c>
      <c r="AB1133">
        <v>151.986</v>
      </c>
      <c r="AD1133" t="s">
        <v>876</v>
      </c>
      <c r="AE1133">
        <v>1</v>
      </c>
      <c r="AF1133" t="s">
        <v>877</v>
      </c>
    </row>
    <row r="1134" spans="1:32">
      <c r="A1134">
        <v>316130</v>
      </c>
      <c r="B1134">
        <v>5170</v>
      </c>
      <c r="C1134" t="s">
        <v>187</v>
      </c>
      <c r="D1134">
        <v>1639</v>
      </c>
      <c r="E1134">
        <v>4016585402</v>
      </c>
      <c r="F1134" t="s">
        <v>875</v>
      </c>
      <c r="G1134">
        <v>1</v>
      </c>
      <c r="H1134" t="s">
        <v>494</v>
      </c>
      <c r="I1134" t="s">
        <v>210</v>
      </c>
      <c r="J1134">
        <v>32</v>
      </c>
      <c r="K1134">
        <v>100</v>
      </c>
      <c r="L1134">
        <v>400</v>
      </c>
      <c r="M1134">
        <v>4</v>
      </c>
      <c r="N1134">
        <v>52</v>
      </c>
      <c r="O1134" s="493">
        <v>45934.3204976852</v>
      </c>
      <c r="P1134" s="493">
        <v>45934.4589699074</v>
      </c>
      <c r="Q1134">
        <v>1</v>
      </c>
      <c r="R1134">
        <v>0</v>
      </c>
      <c r="S1134">
        <v>0</v>
      </c>
      <c r="T1134">
        <v>6</v>
      </c>
      <c r="U1134">
        <v>60</v>
      </c>
      <c r="V1134">
        <v>46</v>
      </c>
      <c r="W1134">
        <v>409</v>
      </c>
      <c r="X1134">
        <v>53</v>
      </c>
      <c r="Y1134">
        <v>58</v>
      </c>
      <c r="AB1134">
        <v>106.736</v>
      </c>
      <c r="AD1134" t="s">
        <v>876</v>
      </c>
      <c r="AE1134">
        <v>1</v>
      </c>
      <c r="AF1134" t="s">
        <v>877</v>
      </c>
    </row>
    <row r="1135" spans="1:32">
      <c r="A1135">
        <v>316238</v>
      </c>
      <c r="B1135">
        <v>5170</v>
      </c>
      <c r="C1135" t="s">
        <v>187</v>
      </c>
      <c r="D1135">
        <v>1640</v>
      </c>
      <c r="E1135">
        <v>4016590694</v>
      </c>
      <c r="F1135" t="s">
        <v>878</v>
      </c>
      <c r="G1135">
        <v>1</v>
      </c>
      <c r="H1135" t="s">
        <v>491</v>
      </c>
      <c r="I1135" t="s">
        <v>198</v>
      </c>
      <c r="J1135">
        <v>30</v>
      </c>
      <c r="K1135">
        <v>40</v>
      </c>
      <c r="L1135">
        <v>80</v>
      </c>
      <c r="M1135">
        <v>2</v>
      </c>
      <c r="N1135">
        <v>194</v>
      </c>
      <c r="O1135" s="493">
        <v>45936.6948263889</v>
      </c>
      <c r="P1135" s="493">
        <v>45936.7128935185</v>
      </c>
      <c r="Q1135">
        <v>1</v>
      </c>
      <c r="R1135">
        <v>0</v>
      </c>
      <c r="S1135">
        <v>0</v>
      </c>
      <c r="T1135">
        <v>6</v>
      </c>
      <c r="U1135">
        <v>28</v>
      </c>
      <c r="V1135">
        <v>22</v>
      </c>
      <c r="W1135">
        <v>72</v>
      </c>
      <c r="X1135">
        <v>27</v>
      </c>
      <c r="Y1135">
        <v>31</v>
      </c>
      <c r="AB1135">
        <v>34.489</v>
      </c>
      <c r="AD1135" t="s">
        <v>879</v>
      </c>
      <c r="AE1135">
        <v>1</v>
      </c>
      <c r="AF1135" t="s">
        <v>880</v>
      </c>
    </row>
    <row r="1136" spans="1:32">
      <c r="A1136">
        <v>316239</v>
      </c>
      <c r="B1136">
        <v>5170</v>
      </c>
      <c r="C1136" t="s">
        <v>187</v>
      </c>
      <c r="D1136">
        <v>1640</v>
      </c>
      <c r="E1136">
        <v>4016590694</v>
      </c>
      <c r="F1136" t="s">
        <v>878</v>
      </c>
      <c r="G1136">
        <v>1</v>
      </c>
      <c r="H1136" t="s">
        <v>491</v>
      </c>
      <c r="I1136" t="s">
        <v>206</v>
      </c>
      <c r="J1136">
        <v>31</v>
      </c>
      <c r="K1136">
        <v>40</v>
      </c>
      <c r="L1136">
        <v>80</v>
      </c>
      <c r="M1136">
        <v>2</v>
      </c>
      <c r="N1136">
        <v>180</v>
      </c>
      <c r="O1136" s="493">
        <v>45936.6981828704</v>
      </c>
      <c r="P1136" s="493">
        <v>45936.7148148148</v>
      </c>
      <c r="Q1136">
        <v>1</v>
      </c>
      <c r="R1136">
        <v>0</v>
      </c>
      <c r="S1136">
        <v>0</v>
      </c>
      <c r="T1136">
        <v>6</v>
      </c>
      <c r="U1136">
        <v>35</v>
      </c>
      <c r="V1136">
        <v>29</v>
      </c>
      <c r="W1136">
        <v>122</v>
      </c>
      <c r="X1136">
        <v>31</v>
      </c>
      <c r="Y1136">
        <v>35</v>
      </c>
      <c r="AB1136">
        <v>31.263</v>
      </c>
      <c r="AD1136" t="s">
        <v>879</v>
      </c>
      <c r="AE1136">
        <v>1</v>
      </c>
      <c r="AF1136" t="s">
        <v>880</v>
      </c>
    </row>
    <row r="1137" spans="1:32">
      <c r="A1137">
        <v>316240</v>
      </c>
      <c r="B1137">
        <v>5170</v>
      </c>
      <c r="C1137" t="s">
        <v>187</v>
      </c>
      <c r="D1137">
        <v>1640</v>
      </c>
      <c r="E1137">
        <v>4016590694</v>
      </c>
      <c r="F1137" t="s">
        <v>878</v>
      </c>
      <c r="G1137">
        <v>1</v>
      </c>
      <c r="H1137" t="s">
        <v>491</v>
      </c>
      <c r="I1137" t="s">
        <v>210</v>
      </c>
      <c r="J1137">
        <v>32</v>
      </c>
      <c r="K1137">
        <v>30</v>
      </c>
      <c r="L1137">
        <v>80</v>
      </c>
      <c r="M1137">
        <v>2</v>
      </c>
      <c r="N1137">
        <v>34</v>
      </c>
      <c r="O1137" s="493">
        <v>45936.7036226852</v>
      </c>
      <c r="P1137" s="493">
        <v>45936.7153819444</v>
      </c>
      <c r="Q1137">
        <v>1</v>
      </c>
      <c r="R1137">
        <v>0</v>
      </c>
      <c r="S1137">
        <v>0</v>
      </c>
      <c r="T1137">
        <v>6</v>
      </c>
      <c r="U1137">
        <v>24</v>
      </c>
      <c r="V1137">
        <v>19</v>
      </c>
      <c r="W1137">
        <v>56</v>
      </c>
      <c r="X1137">
        <v>22</v>
      </c>
      <c r="Y1137">
        <v>30</v>
      </c>
      <c r="AB1137">
        <v>72.638</v>
      </c>
      <c r="AD1137" t="s">
        <v>879</v>
      </c>
      <c r="AE1137">
        <v>1</v>
      </c>
      <c r="AF1137" t="s">
        <v>880</v>
      </c>
    </row>
    <row r="1138" spans="1:32">
      <c r="A1138">
        <v>316328</v>
      </c>
      <c r="B1138">
        <v>5170</v>
      </c>
      <c r="C1138" t="s">
        <v>187</v>
      </c>
      <c r="D1138">
        <v>1641</v>
      </c>
      <c r="E1138">
        <v>4016590694</v>
      </c>
      <c r="F1138" t="s">
        <v>878</v>
      </c>
      <c r="G1138">
        <v>1</v>
      </c>
      <c r="H1138" t="s">
        <v>494</v>
      </c>
      <c r="I1138" t="s">
        <v>198</v>
      </c>
      <c r="J1138">
        <v>30</v>
      </c>
      <c r="K1138">
        <v>40</v>
      </c>
      <c r="L1138">
        <v>80</v>
      </c>
      <c r="M1138">
        <v>2</v>
      </c>
      <c r="N1138">
        <v>80</v>
      </c>
      <c r="O1138" s="493">
        <v>45937.5180671296</v>
      </c>
      <c r="P1138" s="493">
        <v>45937.5317708333</v>
      </c>
      <c r="Q1138">
        <v>1</v>
      </c>
      <c r="R1138">
        <v>0</v>
      </c>
      <c r="S1138">
        <v>0</v>
      </c>
      <c r="T1138">
        <v>6</v>
      </c>
      <c r="U1138">
        <v>18</v>
      </c>
      <c r="V1138">
        <v>11</v>
      </c>
      <c r="W1138">
        <v>98</v>
      </c>
      <c r="X1138">
        <v>14</v>
      </c>
      <c r="Y1138">
        <v>17</v>
      </c>
      <c r="AB1138">
        <v>14.6</v>
      </c>
      <c r="AD1138" t="s">
        <v>879</v>
      </c>
      <c r="AE1138">
        <v>1</v>
      </c>
      <c r="AF1138" t="s">
        <v>880</v>
      </c>
    </row>
    <row r="1139" spans="1:32">
      <c r="A1139">
        <v>316329</v>
      </c>
      <c r="B1139">
        <v>5170</v>
      </c>
      <c r="C1139" t="s">
        <v>187</v>
      </c>
      <c r="D1139">
        <v>1641</v>
      </c>
      <c r="E1139">
        <v>4016590694</v>
      </c>
      <c r="F1139" t="s">
        <v>878</v>
      </c>
      <c r="G1139">
        <v>1</v>
      </c>
      <c r="H1139" t="s">
        <v>494</v>
      </c>
      <c r="I1139" t="s">
        <v>206</v>
      </c>
      <c r="J1139">
        <v>31</v>
      </c>
      <c r="K1139">
        <v>40</v>
      </c>
      <c r="L1139">
        <v>80</v>
      </c>
      <c r="M1139">
        <v>2</v>
      </c>
      <c r="N1139">
        <v>90</v>
      </c>
      <c r="O1139" s="493">
        <v>45937.5193055556</v>
      </c>
      <c r="P1139" s="493">
        <v>45937.5328125</v>
      </c>
      <c r="Q1139">
        <v>1</v>
      </c>
      <c r="R1139">
        <v>0</v>
      </c>
      <c r="S1139">
        <v>0</v>
      </c>
      <c r="T1139">
        <v>6</v>
      </c>
      <c r="U1139">
        <v>18</v>
      </c>
      <c r="V1139">
        <v>15</v>
      </c>
      <c r="W1139">
        <v>32</v>
      </c>
      <c r="X1139">
        <v>17</v>
      </c>
      <c r="Y1139">
        <v>16</v>
      </c>
      <c r="AB1139">
        <v>20.962</v>
      </c>
      <c r="AD1139" t="s">
        <v>879</v>
      </c>
      <c r="AE1139">
        <v>1</v>
      </c>
      <c r="AF1139" t="s">
        <v>880</v>
      </c>
    </row>
    <row r="1140" spans="1:32">
      <c r="A1140">
        <v>316330</v>
      </c>
      <c r="B1140">
        <v>5170</v>
      </c>
      <c r="C1140" t="s">
        <v>187</v>
      </c>
      <c r="D1140">
        <v>1641</v>
      </c>
      <c r="E1140">
        <v>4016590694</v>
      </c>
      <c r="F1140" t="s">
        <v>878</v>
      </c>
      <c r="G1140">
        <v>1</v>
      </c>
      <c r="H1140" t="s">
        <v>494</v>
      </c>
      <c r="I1140" t="s">
        <v>210</v>
      </c>
      <c r="J1140">
        <v>32</v>
      </c>
      <c r="K1140">
        <v>40</v>
      </c>
      <c r="L1140">
        <v>80</v>
      </c>
      <c r="M1140">
        <v>2</v>
      </c>
      <c r="N1140">
        <v>16</v>
      </c>
      <c r="O1140" s="493">
        <v>45937.5203009259</v>
      </c>
      <c r="P1140" s="493">
        <v>45937.5339236111</v>
      </c>
      <c r="Q1140">
        <v>1</v>
      </c>
      <c r="R1140">
        <v>0</v>
      </c>
      <c r="S1140">
        <v>0</v>
      </c>
      <c r="T1140">
        <v>6</v>
      </c>
      <c r="U1140">
        <v>21</v>
      </c>
      <c r="V1140">
        <v>17</v>
      </c>
      <c r="W1140">
        <v>53</v>
      </c>
      <c r="X1140">
        <v>20</v>
      </c>
      <c r="Y1140">
        <v>20</v>
      </c>
      <c r="AB1140">
        <v>40.785</v>
      </c>
      <c r="AD1140" t="s">
        <v>879</v>
      </c>
      <c r="AE1140">
        <v>1</v>
      </c>
      <c r="AF1140" t="s">
        <v>880</v>
      </c>
    </row>
    <row r="1141" spans="1:32">
      <c r="A1141">
        <v>316331</v>
      </c>
      <c r="B1141">
        <v>5170</v>
      </c>
      <c r="C1141" t="s">
        <v>187</v>
      </c>
      <c r="D1141">
        <v>1642</v>
      </c>
      <c r="E1141">
        <v>4016585409</v>
      </c>
      <c r="F1141" t="s">
        <v>881</v>
      </c>
      <c r="G1141">
        <v>1</v>
      </c>
      <c r="H1141" t="s">
        <v>491</v>
      </c>
      <c r="I1141" t="s">
        <v>198</v>
      </c>
      <c r="J1141">
        <v>30</v>
      </c>
      <c r="K1141">
        <v>50</v>
      </c>
      <c r="L1141">
        <v>150</v>
      </c>
      <c r="M1141">
        <v>3</v>
      </c>
      <c r="N1141">
        <v>507</v>
      </c>
      <c r="O1141" s="493">
        <v>45937.7622106482</v>
      </c>
      <c r="P1141" s="493">
        <v>45937.8153935185</v>
      </c>
      <c r="Q1141">
        <v>1</v>
      </c>
      <c r="R1141">
        <v>0</v>
      </c>
      <c r="S1141">
        <v>0</v>
      </c>
      <c r="T1141">
        <v>6</v>
      </c>
      <c r="U1141">
        <v>68</v>
      </c>
      <c r="V1141">
        <v>61</v>
      </c>
      <c r="W1141">
        <v>161</v>
      </c>
      <c r="X1141">
        <v>65</v>
      </c>
      <c r="Y1141">
        <v>66</v>
      </c>
      <c r="AB1141">
        <v>95.392</v>
      </c>
      <c r="AD1141" t="s">
        <v>882</v>
      </c>
      <c r="AE1141">
        <v>1</v>
      </c>
      <c r="AF1141" t="s">
        <v>883</v>
      </c>
    </row>
    <row r="1142" spans="1:32">
      <c r="A1142">
        <v>316332</v>
      </c>
      <c r="B1142">
        <v>5170</v>
      </c>
      <c r="C1142" t="s">
        <v>187</v>
      </c>
      <c r="D1142">
        <v>1642</v>
      </c>
      <c r="E1142">
        <v>4016585409</v>
      </c>
      <c r="F1142" t="s">
        <v>881</v>
      </c>
      <c r="G1142">
        <v>1</v>
      </c>
      <c r="H1142" t="s">
        <v>491</v>
      </c>
      <c r="I1142" t="s">
        <v>206</v>
      </c>
      <c r="J1142">
        <v>31</v>
      </c>
      <c r="K1142">
        <v>50</v>
      </c>
      <c r="L1142">
        <v>150</v>
      </c>
      <c r="M1142">
        <v>3</v>
      </c>
      <c r="N1142">
        <v>447</v>
      </c>
      <c r="O1142" s="493">
        <v>45937.7672916667</v>
      </c>
      <c r="P1142" s="493">
        <v>45937.8161805556</v>
      </c>
      <c r="Q1142">
        <v>1</v>
      </c>
      <c r="R1142">
        <v>0</v>
      </c>
      <c r="S1142">
        <v>0</v>
      </c>
      <c r="T1142">
        <v>6</v>
      </c>
      <c r="U1142">
        <v>59</v>
      </c>
      <c r="V1142">
        <v>53</v>
      </c>
      <c r="W1142">
        <v>109</v>
      </c>
      <c r="X1142">
        <v>56</v>
      </c>
      <c r="Y1142">
        <v>55</v>
      </c>
      <c r="AB1142">
        <v>76.365</v>
      </c>
      <c r="AD1142" t="s">
        <v>882</v>
      </c>
      <c r="AE1142">
        <v>1</v>
      </c>
      <c r="AF1142" t="s">
        <v>883</v>
      </c>
    </row>
    <row r="1143" spans="1:32">
      <c r="A1143">
        <v>316333</v>
      </c>
      <c r="B1143">
        <v>5170</v>
      </c>
      <c r="C1143" t="s">
        <v>187</v>
      </c>
      <c r="D1143">
        <v>1642</v>
      </c>
      <c r="E1143">
        <v>4016585409</v>
      </c>
      <c r="F1143" t="s">
        <v>881</v>
      </c>
      <c r="G1143">
        <v>1</v>
      </c>
      <c r="H1143" t="s">
        <v>491</v>
      </c>
      <c r="I1143" t="s">
        <v>210</v>
      </c>
      <c r="J1143">
        <v>32</v>
      </c>
      <c r="K1143">
        <v>50</v>
      </c>
      <c r="L1143">
        <v>150</v>
      </c>
      <c r="M1143">
        <v>3</v>
      </c>
      <c r="N1143">
        <v>72</v>
      </c>
      <c r="O1143" s="493">
        <v>45937.7693518518</v>
      </c>
      <c r="P1143" s="493">
        <v>45937.8167824074</v>
      </c>
      <c r="Q1143">
        <v>1</v>
      </c>
      <c r="R1143">
        <v>0</v>
      </c>
      <c r="S1143">
        <v>0</v>
      </c>
      <c r="T1143">
        <v>6</v>
      </c>
      <c r="U1143">
        <v>45</v>
      </c>
      <c r="V1143">
        <v>36</v>
      </c>
      <c r="W1143">
        <v>177</v>
      </c>
      <c r="X1143">
        <v>38</v>
      </c>
      <c r="Y1143">
        <v>41</v>
      </c>
      <c r="AB1143">
        <v>103.532</v>
      </c>
      <c r="AD1143" t="s">
        <v>882</v>
      </c>
      <c r="AE1143">
        <v>1</v>
      </c>
      <c r="AF1143" t="s">
        <v>883</v>
      </c>
    </row>
    <row r="1144" spans="1:32">
      <c r="A1144">
        <v>316405</v>
      </c>
      <c r="B1144">
        <v>5170</v>
      </c>
      <c r="C1144" t="s">
        <v>187</v>
      </c>
      <c r="D1144">
        <v>1643</v>
      </c>
      <c r="E1144">
        <v>4016584929</v>
      </c>
      <c r="F1144" t="s">
        <v>884</v>
      </c>
      <c r="G1144">
        <v>1</v>
      </c>
      <c r="H1144" t="s">
        <v>491</v>
      </c>
      <c r="I1144" t="s">
        <v>198</v>
      </c>
      <c r="J1144">
        <v>30</v>
      </c>
      <c r="K1144">
        <v>43</v>
      </c>
      <c r="L1144">
        <v>600</v>
      </c>
      <c r="M1144">
        <v>6</v>
      </c>
      <c r="N1144">
        <v>666</v>
      </c>
      <c r="O1144" s="493">
        <v>45938.0010185185</v>
      </c>
      <c r="P1144" s="493">
        <v>45938.0446990741</v>
      </c>
      <c r="Q1144">
        <v>1</v>
      </c>
      <c r="R1144">
        <v>0</v>
      </c>
      <c r="S1144">
        <v>0</v>
      </c>
      <c r="T1144">
        <v>6</v>
      </c>
      <c r="U1144">
        <v>69</v>
      </c>
      <c r="V1144">
        <v>66</v>
      </c>
      <c r="W1144">
        <v>82</v>
      </c>
      <c r="X1144">
        <v>68</v>
      </c>
      <c r="Y1144">
        <v>67</v>
      </c>
      <c r="AB1144">
        <v>122.548</v>
      </c>
      <c r="AD1144" t="s">
        <v>885</v>
      </c>
      <c r="AE1144">
        <v>1</v>
      </c>
      <c r="AF1144" t="s">
        <v>886</v>
      </c>
    </row>
    <row r="1145" spans="1:32">
      <c r="A1145">
        <v>316406</v>
      </c>
      <c r="B1145">
        <v>5170</v>
      </c>
      <c r="C1145" t="s">
        <v>187</v>
      </c>
      <c r="D1145">
        <v>1643</v>
      </c>
      <c r="E1145">
        <v>4016584929</v>
      </c>
      <c r="F1145" t="s">
        <v>884</v>
      </c>
      <c r="G1145">
        <v>1</v>
      </c>
      <c r="H1145" t="s">
        <v>491</v>
      </c>
      <c r="I1145" t="s">
        <v>206</v>
      </c>
      <c r="J1145">
        <v>31</v>
      </c>
      <c r="K1145">
        <v>48</v>
      </c>
      <c r="L1145">
        <v>600</v>
      </c>
      <c r="M1145">
        <v>6</v>
      </c>
      <c r="N1145">
        <v>588</v>
      </c>
      <c r="O1145" s="493">
        <v>45938.0011574074</v>
      </c>
      <c r="P1145" s="493">
        <v>45938.0556018519</v>
      </c>
      <c r="Q1145">
        <v>1</v>
      </c>
      <c r="R1145">
        <v>0</v>
      </c>
      <c r="S1145">
        <v>0</v>
      </c>
      <c r="T1145">
        <v>6</v>
      </c>
      <c r="U1145">
        <v>96</v>
      </c>
      <c r="V1145">
        <v>90</v>
      </c>
      <c r="W1145">
        <v>111</v>
      </c>
      <c r="X1145">
        <v>96</v>
      </c>
      <c r="Y1145">
        <v>86</v>
      </c>
      <c r="AB1145">
        <v>118.504</v>
      </c>
      <c r="AD1145" t="s">
        <v>885</v>
      </c>
      <c r="AE1145">
        <v>1</v>
      </c>
      <c r="AF1145" t="s">
        <v>886</v>
      </c>
    </row>
    <row r="1146" spans="1:32">
      <c r="A1146">
        <v>316407</v>
      </c>
      <c r="B1146">
        <v>5170</v>
      </c>
      <c r="C1146" t="s">
        <v>187</v>
      </c>
      <c r="D1146">
        <v>1643</v>
      </c>
      <c r="E1146">
        <v>4016584929</v>
      </c>
      <c r="F1146" t="s">
        <v>884</v>
      </c>
      <c r="G1146">
        <v>1</v>
      </c>
      <c r="H1146" t="s">
        <v>491</v>
      </c>
      <c r="I1146" t="s">
        <v>210</v>
      </c>
      <c r="J1146">
        <v>32</v>
      </c>
      <c r="K1146">
        <v>49</v>
      </c>
      <c r="L1146">
        <v>600</v>
      </c>
      <c r="M1146">
        <v>6</v>
      </c>
      <c r="N1146">
        <v>66</v>
      </c>
      <c r="O1146" s="493">
        <v>45938.0008101852</v>
      </c>
      <c r="P1146" s="493">
        <v>45938.0563310185</v>
      </c>
      <c r="Q1146">
        <v>1</v>
      </c>
      <c r="R1146">
        <v>0</v>
      </c>
      <c r="S1146">
        <v>0</v>
      </c>
      <c r="T1146">
        <v>6</v>
      </c>
      <c r="U1146">
        <v>51</v>
      </c>
      <c r="V1146">
        <v>48</v>
      </c>
      <c r="W1146">
        <v>62</v>
      </c>
      <c r="X1146">
        <v>50</v>
      </c>
      <c r="Y1146">
        <v>51</v>
      </c>
      <c r="AB1146">
        <v>91.043</v>
      </c>
      <c r="AD1146" t="s">
        <v>885</v>
      </c>
      <c r="AE1146">
        <v>1</v>
      </c>
      <c r="AF1146" t="s">
        <v>886</v>
      </c>
    </row>
    <row r="1147" spans="1:32">
      <c r="A1147">
        <v>316334</v>
      </c>
      <c r="B1147">
        <v>5170</v>
      </c>
      <c r="C1147" t="s">
        <v>187</v>
      </c>
      <c r="D1147">
        <v>1643</v>
      </c>
      <c r="E1147">
        <v>4016584929</v>
      </c>
      <c r="F1147" t="s">
        <v>884</v>
      </c>
      <c r="G1147">
        <v>1</v>
      </c>
      <c r="H1147" t="s">
        <v>491</v>
      </c>
      <c r="I1147" t="s">
        <v>198</v>
      </c>
      <c r="J1147">
        <v>30</v>
      </c>
      <c r="K1147">
        <v>157</v>
      </c>
      <c r="L1147">
        <v>600</v>
      </c>
      <c r="M1147">
        <v>6</v>
      </c>
      <c r="N1147">
        <v>666</v>
      </c>
      <c r="O1147" s="493">
        <v>45937.8253356482</v>
      </c>
      <c r="P1147" s="493">
        <v>45937.9996527778</v>
      </c>
      <c r="Q1147">
        <v>1</v>
      </c>
      <c r="R1147">
        <v>0</v>
      </c>
      <c r="S1147">
        <v>0</v>
      </c>
      <c r="T1147">
        <v>6</v>
      </c>
      <c r="U1147">
        <v>69</v>
      </c>
      <c r="V1147">
        <v>65</v>
      </c>
      <c r="W1147">
        <v>134</v>
      </c>
      <c r="X1147">
        <v>68</v>
      </c>
      <c r="Y1147">
        <v>67</v>
      </c>
      <c r="AB1147">
        <v>122.548</v>
      </c>
      <c r="AD1147" t="s">
        <v>885</v>
      </c>
      <c r="AE1147">
        <v>1</v>
      </c>
      <c r="AF1147" t="s">
        <v>886</v>
      </c>
    </row>
    <row r="1148" spans="1:32">
      <c r="A1148">
        <v>316335</v>
      </c>
      <c r="B1148">
        <v>5170</v>
      </c>
      <c r="C1148" t="s">
        <v>187</v>
      </c>
      <c r="D1148">
        <v>1643</v>
      </c>
      <c r="E1148">
        <v>4016584929</v>
      </c>
      <c r="F1148" t="s">
        <v>884</v>
      </c>
      <c r="G1148">
        <v>1</v>
      </c>
      <c r="H1148" t="s">
        <v>491</v>
      </c>
      <c r="I1148" t="s">
        <v>206</v>
      </c>
      <c r="J1148">
        <v>31</v>
      </c>
      <c r="K1148">
        <v>151</v>
      </c>
      <c r="L1148">
        <v>600</v>
      </c>
      <c r="M1148">
        <v>6</v>
      </c>
      <c r="N1148">
        <v>588</v>
      </c>
      <c r="O1148" s="493">
        <v>45937.8276967593</v>
      </c>
      <c r="P1148" s="493">
        <v>45937.9981712963</v>
      </c>
      <c r="Q1148">
        <v>1</v>
      </c>
      <c r="R1148">
        <v>0</v>
      </c>
      <c r="S1148">
        <v>0</v>
      </c>
      <c r="T1148">
        <v>6</v>
      </c>
      <c r="U1148">
        <v>94</v>
      </c>
      <c r="V1148">
        <v>90</v>
      </c>
      <c r="W1148">
        <v>117</v>
      </c>
      <c r="X1148">
        <v>94</v>
      </c>
      <c r="Y1148">
        <v>86</v>
      </c>
      <c r="AB1148">
        <v>118.504</v>
      </c>
      <c r="AD1148" t="s">
        <v>885</v>
      </c>
      <c r="AE1148">
        <v>1</v>
      </c>
      <c r="AF1148" t="s">
        <v>886</v>
      </c>
    </row>
    <row r="1149" spans="1:32">
      <c r="A1149">
        <v>316336</v>
      </c>
      <c r="B1149">
        <v>5170</v>
      </c>
      <c r="C1149" t="s">
        <v>187</v>
      </c>
      <c r="D1149">
        <v>1643</v>
      </c>
      <c r="E1149">
        <v>4016584929</v>
      </c>
      <c r="F1149" t="s">
        <v>884</v>
      </c>
      <c r="G1149">
        <v>1</v>
      </c>
      <c r="H1149" t="s">
        <v>491</v>
      </c>
      <c r="I1149" t="s">
        <v>210</v>
      </c>
      <c r="J1149">
        <v>32</v>
      </c>
      <c r="K1149">
        <v>151</v>
      </c>
      <c r="L1149">
        <v>600</v>
      </c>
      <c r="M1149">
        <v>6</v>
      </c>
      <c r="N1149">
        <v>66</v>
      </c>
      <c r="O1149" s="493">
        <v>45937.8298842593</v>
      </c>
      <c r="P1149" s="493">
        <v>45937.9989467593</v>
      </c>
      <c r="Q1149">
        <v>1</v>
      </c>
      <c r="R1149">
        <v>0</v>
      </c>
      <c r="S1149">
        <v>0</v>
      </c>
      <c r="T1149">
        <v>6</v>
      </c>
      <c r="U1149">
        <v>57</v>
      </c>
      <c r="V1149">
        <v>47</v>
      </c>
      <c r="W1149">
        <v>282</v>
      </c>
      <c r="X1149">
        <v>50</v>
      </c>
      <c r="Y1149">
        <v>51</v>
      </c>
      <c r="AB1149">
        <v>91.043</v>
      </c>
      <c r="AD1149" t="s">
        <v>885</v>
      </c>
      <c r="AE1149">
        <v>1</v>
      </c>
      <c r="AF1149" t="s">
        <v>886</v>
      </c>
    </row>
    <row r="1150" spans="1:32">
      <c r="A1150">
        <v>316408</v>
      </c>
      <c r="B1150">
        <v>5170</v>
      </c>
      <c r="C1150" t="s">
        <v>187</v>
      </c>
      <c r="D1150">
        <v>1644</v>
      </c>
      <c r="E1150">
        <v>4016584929</v>
      </c>
      <c r="F1150" t="s">
        <v>884</v>
      </c>
      <c r="G1150">
        <v>1</v>
      </c>
      <c r="H1150" t="s">
        <v>494</v>
      </c>
      <c r="I1150" t="s">
        <v>198</v>
      </c>
      <c r="J1150">
        <v>30</v>
      </c>
      <c r="K1150">
        <v>200</v>
      </c>
      <c r="L1150">
        <v>600</v>
      </c>
      <c r="M1150">
        <v>6</v>
      </c>
      <c r="N1150">
        <v>738</v>
      </c>
      <c r="O1150" s="493">
        <v>45938.0562152778</v>
      </c>
      <c r="P1150" s="493">
        <v>45938.335474537</v>
      </c>
      <c r="Q1150">
        <v>1</v>
      </c>
      <c r="R1150">
        <v>0</v>
      </c>
      <c r="S1150">
        <v>0</v>
      </c>
      <c r="T1150">
        <v>6</v>
      </c>
      <c r="U1150">
        <v>83</v>
      </c>
      <c r="V1150">
        <v>72</v>
      </c>
      <c r="W1150">
        <v>582</v>
      </c>
      <c r="X1150">
        <v>76</v>
      </c>
      <c r="Y1150">
        <v>87</v>
      </c>
      <c r="AB1150">
        <v>134.018</v>
      </c>
      <c r="AD1150" t="s">
        <v>885</v>
      </c>
      <c r="AE1150">
        <v>1</v>
      </c>
      <c r="AF1150" t="s">
        <v>886</v>
      </c>
    </row>
    <row r="1151" spans="1:32">
      <c r="A1151">
        <v>316409</v>
      </c>
      <c r="B1151">
        <v>5170</v>
      </c>
      <c r="C1151" t="s">
        <v>187</v>
      </c>
      <c r="D1151">
        <v>1644</v>
      </c>
      <c r="E1151">
        <v>4016584929</v>
      </c>
      <c r="F1151" t="s">
        <v>884</v>
      </c>
      <c r="G1151">
        <v>1</v>
      </c>
      <c r="H1151" t="s">
        <v>494</v>
      </c>
      <c r="I1151" t="s">
        <v>206</v>
      </c>
      <c r="J1151">
        <v>31</v>
      </c>
      <c r="K1151">
        <v>200</v>
      </c>
      <c r="L1151">
        <v>600</v>
      </c>
      <c r="M1151">
        <v>6</v>
      </c>
      <c r="N1151">
        <v>660</v>
      </c>
      <c r="O1151" s="493">
        <v>45938.0630555556</v>
      </c>
      <c r="P1151" s="493">
        <v>45938.3418634259</v>
      </c>
      <c r="Q1151">
        <v>1</v>
      </c>
      <c r="R1151">
        <v>0</v>
      </c>
      <c r="S1151">
        <v>0</v>
      </c>
      <c r="T1151">
        <v>6</v>
      </c>
      <c r="U1151">
        <v>112</v>
      </c>
      <c r="V1151">
        <v>107</v>
      </c>
      <c r="W1151">
        <v>299</v>
      </c>
      <c r="X1151">
        <v>111</v>
      </c>
      <c r="Y1151">
        <v>100</v>
      </c>
      <c r="AB1151">
        <v>132.359</v>
      </c>
      <c r="AD1151" t="s">
        <v>885</v>
      </c>
      <c r="AE1151">
        <v>1</v>
      </c>
      <c r="AF1151" t="s">
        <v>886</v>
      </c>
    </row>
    <row r="1152" spans="1:32">
      <c r="A1152">
        <v>316410</v>
      </c>
      <c r="B1152">
        <v>5170</v>
      </c>
      <c r="C1152" t="s">
        <v>187</v>
      </c>
      <c r="D1152">
        <v>1644</v>
      </c>
      <c r="E1152">
        <v>4016584929</v>
      </c>
      <c r="F1152" t="s">
        <v>884</v>
      </c>
      <c r="G1152">
        <v>1</v>
      </c>
      <c r="H1152" t="s">
        <v>494</v>
      </c>
      <c r="I1152" t="s">
        <v>210</v>
      </c>
      <c r="J1152">
        <v>32</v>
      </c>
      <c r="K1152">
        <v>200</v>
      </c>
      <c r="L1152">
        <v>600</v>
      </c>
      <c r="M1152">
        <v>6</v>
      </c>
      <c r="N1152">
        <v>60</v>
      </c>
      <c r="O1152" s="493">
        <v>45938.0653472222</v>
      </c>
      <c r="P1152" s="493">
        <v>45938.3425925926</v>
      </c>
      <c r="Q1152">
        <v>1</v>
      </c>
      <c r="R1152">
        <v>0</v>
      </c>
      <c r="S1152">
        <v>0</v>
      </c>
      <c r="T1152">
        <v>6</v>
      </c>
      <c r="U1152">
        <v>53</v>
      </c>
      <c r="V1152">
        <v>46</v>
      </c>
      <c r="W1152">
        <v>319</v>
      </c>
      <c r="X1152">
        <v>49</v>
      </c>
      <c r="Y1152">
        <v>54</v>
      </c>
      <c r="AB1152">
        <v>96.665</v>
      </c>
      <c r="AD1152" t="s">
        <v>885</v>
      </c>
      <c r="AE1152">
        <v>1</v>
      </c>
      <c r="AF1152" t="s">
        <v>886</v>
      </c>
    </row>
    <row r="1153" spans="1:32">
      <c r="A1153">
        <v>316411</v>
      </c>
      <c r="B1153">
        <v>5170</v>
      </c>
      <c r="C1153" t="s">
        <v>187</v>
      </c>
      <c r="D1153">
        <v>1645</v>
      </c>
      <c r="E1153">
        <v>4016585409</v>
      </c>
      <c r="F1153" t="s">
        <v>881</v>
      </c>
      <c r="G1153">
        <v>1</v>
      </c>
      <c r="H1153" t="s">
        <v>494</v>
      </c>
      <c r="I1153" t="s">
        <v>198</v>
      </c>
      <c r="J1153">
        <v>30</v>
      </c>
      <c r="K1153">
        <v>50</v>
      </c>
      <c r="L1153">
        <v>150</v>
      </c>
      <c r="M1153">
        <v>3</v>
      </c>
      <c r="N1153">
        <v>369</v>
      </c>
      <c r="O1153" s="493">
        <v>45938.3412384259</v>
      </c>
      <c r="P1153" s="493">
        <v>45938.438912037</v>
      </c>
      <c r="Q1153">
        <v>1</v>
      </c>
      <c r="R1153">
        <v>0</v>
      </c>
      <c r="S1153">
        <v>0</v>
      </c>
      <c r="T1153">
        <v>6</v>
      </c>
      <c r="U1153">
        <v>47</v>
      </c>
      <c r="V1153">
        <v>40</v>
      </c>
      <c r="W1153">
        <v>120</v>
      </c>
      <c r="X1153">
        <v>43</v>
      </c>
      <c r="Y1153">
        <v>42</v>
      </c>
      <c r="AB1153">
        <v>68.314</v>
      </c>
      <c r="AD1153" t="s">
        <v>882</v>
      </c>
      <c r="AE1153">
        <v>1</v>
      </c>
      <c r="AF1153" t="s">
        <v>883</v>
      </c>
    </row>
    <row r="1154" spans="1:32">
      <c r="A1154">
        <v>316412</v>
      </c>
      <c r="B1154">
        <v>5170</v>
      </c>
      <c r="C1154" t="s">
        <v>187</v>
      </c>
      <c r="D1154">
        <v>1645</v>
      </c>
      <c r="E1154">
        <v>4016585409</v>
      </c>
      <c r="F1154" t="s">
        <v>881</v>
      </c>
      <c r="G1154">
        <v>1</v>
      </c>
      <c r="H1154" t="s">
        <v>494</v>
      </c>
      <c r="I1154" t="s">
        <v>206</v>
      </c>
      <c r="J1154">
        <v>31</v>
      </c>
      <c r="K1154">
        <v>50</v>
      </c>
      <c r="L1154">
        <v>150</v>
      </c>
      <c r="M1154">
        <v>3</v>
      </c>
      <c r="N1154">
        <v>207</v>
      </c>
      <c r="O1154" s="493">
        <v>45938.3524305556</v>
      </c>
      <c r="P1154" s="493">
        <v>45938.445625</v>
      </c>
      <c r="Q1154">
        <v>1</v>
      </c>
      <c r="R1154">
        <v>0</v>
      </c>
      <c r="S1154">
        <v>0</v>
      </c>
      <c r="T1154">
        <v>6</v>
      </c>
      <c r="U1154">
        <v>42</v>
      </c>
      <c r="V1154">
        <v>37</v>
      </c>
      <c r="W1154">
        <v>131</v>
      </c>
      <c r="X1154">
        <v>40</v>
      </c>
      <c r="Y1154">
        <v>42</v>
      </c>
      <c r="AB1154">
        <v>41.009</v>
      </c>
      <c r="AD1154" t="s">
        <v>882</v>
      </c>
      <c r="AE1154">
        <v>1</v>
      </c>
      <c r="AF1154" t="s">
        <v>883</v>
      </c>
    </row>
    <row r="1155" spans="1:32">
      <c r="A1155">
        <v>316413</v>
      </c>
      <c r="B1155">
        <v>5170</v>
      </c>
      <c r="C1155" t="s">
        <v>187</v>
      </c>
      <c r="D1155">
        <v>1645</v>
      </c>
      <c r="E1155">
        <v>4016585409</v>
      </c>
      <c r="F1155" t="s">
        <v>881</v>
      </c>
      <c r="G1155">
        <v>1</v>
      </c>
      <c r="H1155" t="s">
        <v>494</v>
      </c>
      <c r="I1155" t="s">
        <v>210</v>
      </c>
      <c r="J1155">
        <v>32</v>
      </c>
      <c r="K1155">
        <v>50</v>
      </c>
      <c r="L1155">
        <v>150</v>
      </c>
      <c r="M1155">
        <v>3</v>
      </c>
      <c r="N1155">
        <v>51</v>
      </c>
      <c r="O1155" s="493">
        <v>45938.4109143519</v>
      </c>
      <c r="P1155" s="493">
        <v>45938.4540277778</v>
      </c>
      <c r="Q1155">
        <v>1</v>
      </c>
      <c r="R1155">
        <v>0</v>
      </c>
      <c r="S1155">
        <v>0</v>
      </c>
      <c r="T1155">
        <v>6</v>
      </c>
      <c r="U1155">
        <v>57</v>
      </c>
      <c r="V1155">
        <v>14</v>
      </c>
      <c r="W1155">
        <v>372</v>
      </c>
      <c r="X1155">
        <v>58</v>
      </c>
      <c r="Y1155">
        <v>68</v>
      </c>
      <c r="AB1155">
        <v>107.328</v>
      </c>
      <c r="AD1155" t="s">
        <v>882</v>
      </c>
      <c r="AE1155">
        <v>1</v>
      </c>
      <c r="AF1155" t="s">
        <v>883</v>
      </c>
    </row>
    <row r="1156" spans="1:32">
      <c r="A1156">
        <v>316492</v>
      </c>
      <c r="B1156">
        <v>5170</v>
      </c>
      <c r="C1156" t="s">
        <v>187</v>
      </c>
      <c r="D1156">
        <v>1646</v>
      </c>
      <c r="E1156">
        <v>4016457449</v>
      </c>
      <c r="F1156" t="s">
        <v>887</v>
      </c>
      <c r="G1156">
        <v>1</v>
      </c>
      <c r="H1156" t="s">
        <v>491</v>
      </c>
      <c r="I1156" t="s">
        <v>198</v>
      </c>
      <c r="J1156">
        <v>30</v>
      </c>
      <c r="K1156">
        <v>76</v>
      </c>
      <c r="L1156">
        <v>600</v>
      </c>
      <c r="M1156">
        <v>2</v>
      </c>
      <c r="N1156">
        <v>640</v>
      </c>
      <c r="O1156" s="493">
        <v>45939.3097569444</v>
      </c>
      <c r="P1156" s="493">
        <v>45939.3926967593</v>
      </c>
      <c r="Q1156">
        <v>1</v>
      </c>
      <c r="R1156">
        <v>0</v>
      </c>
      <c r="S1156">
        <v>0</v>
      </c>
      <c r="T1156">
        <v>6</v>
      </c>
      <c r="U1156">
        <v>86</v>
      </c>
      <c r="V1156">
        <v>73</v>
      </c>
      <c r="W1156">
        <v>275</v>
      </c>
      <c r="X1156">
        <v>76</v>
      </c>
      <c r="Y1156">
        <v>77</v>
      </c>
      <c r="AB1156">
        <v>122.416</v>
      </c>
      <c r="AD1156" t="s">
        <v>888</v>
      </c>
      <c r="AE1156">
        <v>1</v>
      </c>
      <c r="AF1156" t="s">
        <v>889</v>
      </c>
    </row>
    <row r="1157" spans="1:32">
      <c r="A1157">
        <v>316493</v>
      </c>
      <c r="B1157">
        <v>5170</v>
      </c>
      <c r="C1157" t="s">
        <v>187</v>
      </c>
      <c r="D1157">
        <v>1646</v>
      </c>
      <c r="E1157">
        <v>4016457449</v>
      </c>
      <c r="F1157" t="s">
        <v>887</v>
      </c>
      <c r="G1157">
        <v>1</v>
      </c>
      <c r="H1157" t="s">
        <v>491</v>
      </c>
      <c r="I1157" t="s">
        <v>206</v>
      </c>
      <c r="J1157">
        <v>31</v>
      </c>
      <c r="K1157">
        <v>77</v>
      </c>
      <c r="L1157">
        <v>600</v>
      </c>
      <c r="M1157">
        <v>2</v>
      </c>
      <c r="N1157">
        <v>648</v>
      </c>
      <c r="O1157" s="493">
        <v>45939.3075</v>
      </c>
      <c r="P1157" s="493">
        <v>45939.4000810185</v>
      </c>
      <c r="Q1157">
        <v>1</v>
      </c>
      <c r="R1157">
        <v>0</v>
      </c>
      <c r="S1157">
        <v>0</v>
      </c>
      <c r="T1157">
        <v>6</v>
      </c>
      <c r="U1157">
        <v>97</v>
      </c>
      <c r="V1157">
        <v>91</v>
      </c>
      <c r="W1157">
        <v>223</v>
      </c>
      <c r="X1157">
        <v>94</v>
      </c>
      <c r="Y1157">
        <v>97</v>
      </c>
      <c r="AB1157">
        <v>128.683</v>
      </c>
      <c r="AD1157" t="s">
        <v>888</v>
      </c>
      <c r="AE1157">
        <v>1</v>
      </c>
      <c r="AF1157" t="s">
        <v>889</v>
      </c>
    </row>
    <row r="1158" spans="1:32">
      <c r="A1158">
        <v>316494</v>
      </c>
      <c r="B1158">
        <v>5170</v>
      </c>
      <c r="C1158" t="s">
        <v>187</v>
      </c>
      <c r="D1158">
        <v>1646</v>
      </c>
      <c r="E1158">
        <v>4016457449</v>
      </c>
      <c r="F1158" t="s">
        <v>887</v>
      </c>
      <c r="G1158">
        <v>1</v>
      </c>
      <c r="H1158" t="s">
        <v>491</v>
      </c>
      <c r="I1158" t="s">
        <v>210</v>
      </c>
      <c r="J1158">
        <v>32</v>
      </c>
      <c r="K1158">
        <v>77</v>
      </c>
      <c r="L1158">
        <v>600</v>
      </c>
      <c r="M1158">
        <v>2</v>
      </c>
      <c r="N1158">
        <v>64</v>
      </c>
      <c r="O1158" s="493">
        <v>45939.3085300926</v>
      </c>
      <c r="P1158" s="493">
        <v>45939.4008680556</v>
      </c>
      <c r="Q1158">
        <v>1</v>
      </c>
      <c r="R1158">
        <v>0</v>
      </c>
      <c r="S1158">
        <v>0</v>
      </c>
      <c r="T1158">
        <v>6</v>
      </c>
      <c r="U1158">
        <v>49</v>
      </c>
      <c r="V1158">
        <v>35</v>
      </c>
      <c r="W1158">
        <v>85</v>
      </c>
      <c r="X1158">
        <v>50</v>
      </c>
      <c r="Y1158">
        <v>60</v>
      </c>
      <c r="AB1158">
        <v>97.261</v>
      </c>
      <c r="AD1158" t="s">
        <v>888</v>
      </c>
      <c r="AE1158">
        <v>1</v>
      </c>
      <c r="AF1158" t="s">
        <v>889</v>
      </c>
    </row>
    <row r="1159" spans="1:32">
      <c r="A1159">
        <v>316414</v>
      </c>
      <c r="B1159">
        <v>5170</v>
      </c>
      <c r="C1159" t="s">
        <v>187</v>
      </c>
      <c r="D1159">
        <v>1646</v>
      </c>
      <c r="E1159">
        <v>4016457449</v>
      </c>
      <c r="F1159" t="s">
        <v>887</v>
      </c>
      <c r="G1159">
        <v>1</v>
      </c>
      <c r="H1159" t="s">
        <v>491</v>
      </c>
      <c r="I1159" t="s">
        <v>198</v>
      </c>
      <c r="J1159">
        <v>30</v>
      </c>
      <c r="K1159">
        <v>223</v>
      </c>
      <c r="L1159">
        <v>600</v>
      </c>
      <c r="M1159">
        <v>2</v>
      </c>
      <c r="N1159">
        <v>640</v>
      </c>
      <c r="O1159" s="493">
        <v>45938.4721990741</v>
      </c>
      <c r="P1159" s="493">
        <v>45938.7954050926</v>
      </c>
      <c r="Q1159">
        <v>1</v>
      </c>
      <c r="R1159">
        <v>0</v>
      </c>
      <c r="S1159">
        <v>0</v>
      </c>
      <c r="T1159">
        <v>6</v>
      </c>
      <c r="U1159">
        <v>77</v>
      </c>
      <c r="V1159">
        <v>70</v>
      </c>
      <c r="W1159">
        <v>288</v>
      </c>
      <c r="X1159">
        <v>74</v>
      </c>
      <c r="Y1159">
        <v>77</v>
      </c>
      <c r="AB1159">
        <v>122.416</v>
      </c>
      <c r="AD1159" t="s">
        <v>888</v>
      </c>
      <c r="AE1159">
        <v>1</v>
      </c>
      <c r="AF1159" t="s">
        <v>889</v>
      </c>
    </row>
    <row r="1160" spans="1:32">
      <c r="A1160">
        <v>316415</v>
      </c>
      <c r="B1160">
        <v>5170</v>
      </c>
      <c r="C1160" t="s">
        <v>187</v>
      </c>
      <c r="D1160">
        <v>1646</v>
      </c>
      <c r="E1160">
        <v>4016457449</v>
      </c>
      <c r="F1160" t="s">
        <v>887</v>
      </c>
      <c r="G1160">
        <v>1</v>
      </c>
      <c r="H1160" t="s">
        <v>491</v>
      </c>
      <c r="I1160" t="s">
        <v>206</v>
      </c>
      <c r="J1160">
        <v>31</v>
      </c>
      <c r="K1160">
        <v>223</v>
      </c>
      <c r="L1160">
        <v>600</v>
      </c>
      <c r="M1160">
        <v>2</v>
      </c>
      <c r="N1160">
        <v>648</v>
      </c>
      <c r="O1160" s="493">
        <v>45938.4792013889</v>
      </c>
      <c r="P1160" s="493">
        <v>45938.8011226852</v>
      </c>
      <c r="Q1160">
        <v>1</v>
      </c>
      <c r="R1160">
        <v>0</v>
      </c>
      <c r="S1160">
        <v>0</v>
      </c>
      <c r="T1160">
        <v>6</v>
      </c>
      <c r="U1160">
        <v>98</v>
      </c>
      <c r="V1160">
        <v>90</v>
      </c>
      <c r="W1160">
        <v>175</v>
      </c>
      <c r="X1160">
        <v>96</v>
      </c>
      <c r="Y1160">
        <v>97</v>
      </c>
      <c r="AB1160">
        <v>128.683</v>
      </c>
      <c r="AD1160" t="s">
        <v>888</v>
      </c>
      <c r="AE1160">
        <v>1</v>
      </c>
      <c r="AF1160" t="s">
        <v>889</v>
      </c>
    </row>
    <row r="1161" spans="1:32">
      <c r="A1161">
        <v>316416</v>
      </c>
      <c r="B1161">
        <v>5170</v>
      </c>
      <c r="C1161" t="s">
        <v>187</v>
      </c>
      <c r="D1161">
        <v>1646</v>
      </c>
      <c r="E1161">
        <v>4016457449</v>
      </c>
      <c r="F1161" t="s">
        <v>887</v>
      </c>
      <c r="G1161">
        <v>1</v>
      </c>
      <c r="H1161" t="s">
        <v>491</v>
      </c>
      <c r="I1161" t="s">
        <v>210</v>
      </c>
      <c r="J1161">
        <v>32</v>
      </c>
      <c r="K1161">
        <v>223</v>
      </c>
      <c r="L1161">
        <v>600</v>
      </c>
      <c r="M1161">
        <v>2</v>
      </c>
      <c r="N1161">
        <v>64</v>
      </c>
      <c r="O1161" s="493">
        <v>45938.4815740741</v>
      </c>
      <c r="P1161" s="493">
        <v>45938.8019097222</v>
      </c>
      <c r="Q1161">
        <v>1</v>
      </c>
      <c r="R1161">
        <v>0</v>
      </c>
      <c r="S1161">
        <v>0</v>
      </c>
      <c r="T1161">
        <v>6</v>
      </c>
      <c r="U1161">
        <v>50</v>
      </c>
      <c r="V1161">
        <v>11</v>
      </c>
      <c r="W1161">
        <v>232</v>
      </c>
      <c r="X1161">
        <v>50</v>
      </c>
      <c r="Y1161">
        <v>60</v>
      </c>
      <c r="AB1161">
        <v>97.261</v>
      </c>
      <c r="AD1161" t="s">
        <v>888</v>
      </c>
      <c r="AE1161">
        <v>1</v>
      </c>
      <c r="AF1161" t="s">
        <v>889</v>
      </c>
    </row>
    <row r="1162" spans="1:32">
      <c r="A1162">
        <v>316417</v>
      </c>
      <c r="B1162">
        <v>5170</v>
      </c>
      <c r="C1162" t="s">
        <v>187</v>
      </c>
      <c r="D1162">
        <v>1646</v>
      </c>
      <c r="E1162">
        <v>4016564947</v>
      </c>
      <c r="F1162" t="s">
        <v>887</v>
      </c>
      <c r="G1162">
        <v>1</v>
      </c>
      <c r="H1162" t="s">
        <v>491</v>
      </c>
      <c r="I1162" t="s">
        <v>198</v>
      </c>
      <c r="J1162">
        <v>30</v>
      </c>
      <c r="K1162">
        <v>10</v>
      </c>
      <c r="L1162">
        <v>20</v>
      </c>
      <c r="M1162">
        <v>2</v>
      </c>
      <c r="N1162">
        <v>640</v>
      </c>
      <c r="O1162" s="493">
        <v>45938.4527777778</v>
      </c>
      <c r="P1162" s="493">
        <v>45938.4663078704</v>
      </c>
      <c r="Q1162">
        <v>1</v>
      </c>
      <c r="R1162">
        <v>0</v>
      </c>
      <c r="S1162">
        <v>0</v>
      </c>
      <c r="T1162">
        <v>6</v>
      </c>
      <c r="U1162">
        <v>92</v>
      </c>
      <c r="V1162">
        <v>73</v>
      </c>
      <c r="W1162">
        <v>170</v>
      </c>
      <c r="X1162">
        <v>76</v>
      </c>
      <c r="Y1162">
        <v>77</v>
      </c>
      <c r="AB1162">
        <v>122.416</v>
      </c>
      <c r="AD1162" t="s">
        <v>890</v>
      </c>
      <c r="AE1162">
        <v>1</v>
      </c>
      <c r="AF1162" t="s">
        <v>889</v>
      </c>
    </row>
    <row r="1163" spans="1:32">
      <c r="A1163">
        <v>316418</v>
      </c>
      <c r="B1163">
        <v>5170</v>
      </c>
      <c r="C1163" t="s">
        <v>187</v>
      </c>
      <c r="D1163">
        <v>1646</v>
      </c>
      <c r="E1163">
        <v>4016564947</v>
      </c>
      <c r="F1163" t="s">
        <v>887</v>
      </c>
      <c r="G1163">
        <v>1</v>
      </c>
      <c r="H1163" t="s">
        <v>491</v>
      </c>
      <c r="I1163" t="s">
        <v>206</v>
      </c>
      <c r="J1163">
        <v>31</v>
      </c>
      <c r="K1163">
        <v>10</v>
      </c>
      <c r="L1163">
        <v>20</v>
      </c>
      <c r="M1163">
        <v>2</v>
      </c>
      <c r="N1163">
        <v>648</v>
      </c>
      <c r="O1163" s="493">
        <v>45938.4606481481</v>
      </c>
      <c r="P1163" s="493">
        <v>45938.4741087963</v>
      </c>
      <c r="Q1163">
        <v>1</v>
      </c>
      <c r="R1163">
        <v>0</v>
      </c>
      <c r="S1163">
        <v>0</v>
      </c>
      <c r="T1163">
        <v>6</v>
      </c>
      <c r="U1163">
        <v>121</v>
      </c>
      <c r="V1163">
        <v>101</v>
      </c>
      <c r="W1163">
        <v>237</v>
      </c>
      <c r="X1163">
        <v>104.5</v>
      </c>
      <c r="Y1163">
        <v>97</v>
      </c>
      <c r="AB1163">
        <v>128.683</v>
      </c>
      <c r="AD1163" t="s">
        <v>890</v>
      </c>
      <c r="AE1163">
        <v>1</v>
      </c>
      <c r="AF1163" t="s">
        <v>889</v>
      </c>
    </row>
    <row r="1164" spans="1:32">
      <c r="A1164">
        <v>316419</v>
      </c>
      <c r="B1164">
        <v>5170</v>
      </c>
      <c r="C1164" t="s">
        <v>187</v>
      </c>
      <c r="D1164">
        <v>1646</v>
      </c>
      <c r="E1164">
        <v>4016564947</v>
      </c>
      <c r="F1164" t="s">
        <v>887</v>
      </c>
      <c r="G1164">
        <v>1</v>
      </c>
      <c r="H1164" t="s">
        <v>491</v>
      </c>
      <c r="I1164" t="s">
        <v>210</v>
      </c>
      <c r="J1164">
        <v>32</v>
      </c>
      <c r="K1164">
        <v>10</v>
      </c>
      <c r="L1164">
        <v>20</v>
      </c>
      <c r="M1164">
        <v>2</v>
      </c>
      <c r="N1164">
        <v>64</v>
      </c>
      <c r="O1164" s="493">
        <v>45938.4634027778</v>
      </c>
      <c r="P1164" s="493">
        <v>45938.4753472222</v>
      </c>
      <c r="Q1164">
        <v>1</v>
      </c>
      <c r="R1164">
        <v>0</v>
      </c>
      <c r="S1164">
        <v>0</v>
      </c>
      <c r="T1164">
        <v>6</v>
      </c>
      <c r="U1164">
        <v>64</v>
      </c>
      <c r="V1164">
        <v>34</v>
      </c>
      <c r="W1164">
        <v>190</v>
      </c>
      <c r="X1164">
        <v>51</v>
      </c>
      <c r="Y1164">
        <v>60</v>
      </c>
      <c r="AB1164">
        <v>97.261</v>
      </c>
      <c r="AD1164" t="s">
        <v>890</v>
      </c>
      <c r="AE1164">
        <v>1</v>
      </c>
      <c r="AF1164" t="s">
        <v>889</v>
      </c>
    </row>
    <row r="1165" spans="1:32">
      <c r="A1165">
        <v>316495</v>
      </c>
      <c r="B1165">
        <v>5170</v>
      </c>
      <c r="C1165" t="s">
        <v>187</v>
      </c>
      <c r="D1165">
        <v>1647</v>
      </c>
      <c r="E1165">
        <v>4016457449</v>
      </c>
      <c r="F1165" t="s">
        <v>887</v>
      </c>
      <c r="G1165">
        <v>1</v>
      </c>
      <c r="H1165" t="s">
        <v>494</v>
      </c>
      <c r="I1165" t="s">
        <v>198</v>
      </c>
      <c r="J1165">
        <v>30</v>
      </c>
      <c r="K1165">
        <v>300</v>
      </c>
      <c r="L1165">
        <v>600</v>
      </c>
      <c r="M1165">
        <v>2</v>
      </c>
      <c r="N1165">
        <v>212</v>
      </c>
      <c r="O1165" s="493">
        <v>45939.4242939815</v>
      </c>
      <c r="P1165" s="493">
        <v>45939.5826967593</v>
      </c>
      <c r="Q1165">
        <v>1</v>
      </c>
      <c r="R1165">
        <v>0</v>
      </c>
      <c r="S1165">
        <v>0</v>
      </c>
      <c r="T1165">
        <v>6</v>
      </c>
      <c r="U1165">
        <v>31</v>
      </c>
      <c r="V1165">
        <v>26</v>
      </c>
      <c r="W1165">
        <v>49</v>
      </c>
      <c r="X1165">
        <v>31</v>
      </c>
      <c r="Y1165">
        <v>29</v>
      </c>
      <c r="AB1165">
        <v>40.464</v>
      </c>
      <c r="AD1165" t="s">
        <v>888</v>
      </c>
      <c r="AE1165">
        <v>1</v>
      </c>
      <c r="AF1165" t="s">
        <v>889</v>
      </c>
    </row>
    <row r="1166" spans="1:32">
      <c r="A1166">
        <v>316496</v>
      </c>
      <c r="B1166">
        <v>5170</v>
      </c>
      <c r="C1166" t="s">
        <v>187</v>
      </c>
      <c r="D1166">
        <v>1647</v>
      </c>
      <c r="E1166">
        <v>4016457449</v>
      </c>
      <c r="F1166" t="s">
        <v>887</v>
      </c>
      <c r="G1166">
        <v>1</v>
      </c>
      <c r="H1166" t="s">
        <v>494</v>
      </c>
      <c r="I1166" t="s">
        <v>206</v>
      </c>
      <c r="J1166">
        <v>31</v>
      </c>
      <c r="K1166">
        <v>300</v>
      </c>
      <c r="L1166">
        <v>600</v>
      </c>
      <c r="M1166">
        <v>2</v>
      </c>
      <c r="N1166">
        <v>200</v>
      </c>
      <c r="O1166" s="493">
        <v>45939.4282407407</v>
      </c>
      <c r="P1166" s="493">
        <v>45939.5859259259</v>
      </c>
      <c r="Q1166">
        <v>1</v>
      </c>
      <c r="R1166">
        <v>0</v>
      </c>
      <c r="S1166">
        <v>0</v>
      </c>
      <c r="T1166">
        <v>6</v>
      </c>
      <c r="U1166">
        <v>37</v>
      </c>
      <c r="V1166">
        <v>29</v>
      </c>
      <c r="W1166">
        <v>398</v>
      </c>
      <c r="X1166">
        <v>34</v>
      </c>
      <c r="Y1166">
        <v>37</v>
      </c>
      <c r="AB1166">
        <v>35.197</v>
      </c>
      <c r="AD1166" t="s">
        <v>888</v>
      </c>
      <c r="AE1166">
        <v>1</v>
      </c>
      <c r="AF1166" t="s">
        <v>889</v>
      </c>
    </row>
    <row r="1167" spans="1:32">
      <c r="A1167">
        <v>316497</v>
      </c>
      <c r="B1167">
        <v>5170</v>
      </c>
      <c r="C1167" t="s">
        <v>187</v>
      </c>
      <c r="D1167">
        <v>1647</v>
      </c>
      <c r="E1167">
        <v>4016457449</v>
      </c>
      <c r="F1167" t="s">
        <v>887</v>
      </c>
      <c r="G1167">
        <v>1</v>
      </c>
      <c r="H1167" t="s">
        <v>494</v>
      </c>
      <c r="I1167" t="s">
        <v>210</v>
      </c>
      <c r="J1167">
        <v>32</v>
      </c>
      <c r="K1167">
        <v>300</v>
      </c>
      <c r="L1167">
        <v>600</v>
      </c>
      <c r="M1167">
        <v>2</v>
      </c>
      <c r="N1167">
        <v>30</v>
      </c>
      <c r="O1167" s="493">
        <v>45939.4347337963</v>
      </c>
      <c r="P1167" s="493">
        <v>45939.5932638889</v>
      </c>
      <c r="Q1167">
        <v>1</v>
      </c>
      <c r="R1167">
        <v>0</v>
      </c>
      <c r="S1167">
        <v>0</v>
      </c>
      <c r="T1167">
        <v>6</v>
      </c>
      <c r="U1167">
        <v>38</v>
      </c>
      <c r="V1167">
        <v>30</v>
      </c>
      <c r="W1167">
        <v>176</v>
      </c>
      <c r="X1167">
        <v>34</v>
      </c>
      <c r="Y1167">
        <v>36</v>
      </c>
      <c r="AB1167">
        <v>64.188</v>
      </c>
      <c r="AD1167" t="s">
        <v>888</v>
      </c>
      <c r="AE1167">
        <v>1</v>
      </c>
      <c r="AF1167" t="s">
        <v>889</v>
      </c>
    </row>
    <row r="1168" spans="1:32">
      <c r="A1168">
        <v>316498</v>
      </c>
      <c r="B1168">
        <v>5170</v>
      </c>
      <c r="C1168" t="s">
        <v>187</v>
      </c>
      <c r="D1168">
        <v>1647</v>
      </c>
      <c r="E1168">
        <v>4016564947</v>
      </c>
      <c r="F1168" t="s">
        <v>887</v>
      </c>
      <c r="G1168">
        <v>1</v>
      </c>
      <c r="H1168" t="s">
        <v>494</v>
      </c>
      <c r="I1168" t="s">
        <v>198</v>
      </c>
      <c r="J1168">
        <v>30</v>
      </c>
      <c r="K1168">
        <v>10</v>
      </c>
      <c r="L1168">
        <v>20</v>
      </c>
      <c r="M1168">
        <v>2</v>
      </c>
      <c r="N1168">
        <v>212</v>
      </c>
      <c r="O1168" s="493">
        <v>45939.3974652778</v>
      </c>
      <c r="P1168" s="493">
        <v>45939.416400463</v>
      </c>
      <c r="Q1168">
        <v>1</v>
      </c>
      <c r="R1168">
        <v>0</v>
      </c>
      <c r="S1168">
        <v>0</v>
      </c>
      <c r="T1168">
        <v>6</v>
      </c>
      <c r="U1168">
        <v>32</v>
      </c>
      <c r="V1168">
        <v>28</v>
      </c>
      <c r="W1168">
        <v>39</v>
      </c>
      <c r="X1168">
        <v>31</v>
      </c>
      <c r="Y1168">
        <v>29</v>
      </c>
      <c r="AB1168">
        <v>40.464</v>
      </c>
      <c r="AD1168" t="s">
        <v>890</v>
      </c>
      <c r="AE1168">
        <v>1</v>
      </c>
      <c r="AF1168" t="s">
        <v>889</v>
      </c>
    </row>
    <row r="1169" spans="1:32">
      <c r="A1169">
        <v>316499</v>
      </c>
      <c r="B1169">
        <v>5170</v>
      </c>
      <c r="C1169" t="s">
        <v>187</v>
      </c>
      <c r="D1169">
        <v>1647</v>
      </c>
      <c r="E1169">
        <v>4016564947</v>
      </c>
      <c r="F1169" t="s">
        <v>887</v>
      </c>
      <c r="G1169">
        <v>1</v>
      </c>
      <c r="H1169" t="s">
        <v>494</v>
      </c>
      <c r="I1169" t="s">
        <v>206</v>
      </c>
      <c r="J1169">
        <v>31</v>
      </c>
      <c r="K1169">
        <v>10</v>
      </c>
      <c r="L1169">
        <v>20</v>
      </c>
      <c r="M1169">
        <v>2</v>
      </c>
      <c r="N1169">
        <v>200</v>
      </c>
      <c r="O1169" s="493">
        <v>45939.4123263889</v>
      </c>
      <c r="P1169" s="493">
        <v>45939.420150463</v>
      </c>
      <c r="Q1169">
        <v>1</v>
      </c>
      <c r="R1169">
        <v>0</v>
      </c>
      <c r="S1169">
        <v>0</v>
      </c>
      <c r="T1169">
        <v>6</v>
      </c>
      <c r="U1169">
        <v>47</v>
      </c>
      <c r="V1169">
        <v>33</v>
      </c>
      <c r="W1169">
        <v>117</v>
      </c>
      <c r="X1169">
        <v>36</v>
      </c>
      <c r="Y1169">
        <v>37</v>
      </c>
      <c r="AB1169">
        <v>35.197</v>
      </c>
      <c r="AD1169" t="s">
        <v>890</v>
      </c>
      <c r="AE1169">
        <v>1</v>
      </c>
      <c r="AF1169" t="s">
        <v>889</v>
      </c>
    </row>
    <row r="1170" spans="1:32">
      <c r="A1170">
        <v>316500</v>
      </c>
      <c r="B1170">
        <v>5170</v>
      </c>
      <c r="C1170" t="s">
        <v>187</v>
      </c>
      <c r="D1170">
        <v>1647</v>
      </c>
      <c r="E1170">
        <v>4016564947</v>
      </c>
      <c r="F1170" t="s">
        <v>887</v>
      </c>
      <c r="G1170">
        <v>1</v>
      </c>
      <c r="H1170" t="s">
        <v>494</v>
      </c>
      <c r="I1170" t="s">
        <v>210</v>
      </c>
      <c r="J1170">
        <v>32</v>
      </c>
      <c r="K1170">
        <v>10</v>
      </c>
      <c r="L1170">
        <v>20</v>
      </c>
      <c r="M1170">
        <v>2</v>
      </c>
      <c r="N1170">
        <v>30</v>
      </c>
      <c r="O1170" s="493">
        <v>45939.4228935185</v>
      </c>
      <c r="P1170" s="493">
        <v>45939.4317476852</v>
      </c>
      <c r="Q1170">
        <v>1</v>
      </c>
      <c r="R1170">
        <v>0</v>
      </c>
      <c r="S1170">
        <v>0</v>
      </c>
      <c r="T1170">
        <v>6</v>
      </c>
      <c r="U1170">
        <v>72</v>
      </c>
      <c r="V1170">
        <v>31</v>
      </c>
      <c r="W1170">
        <v>423</v>
      </c>
      <c r="X1170">
        <v>33.5</v>
      </c>
      <c r="Y1170">
        <v>36</v>
      </c>
      <c r="AB1170">
        <v>64.188</v>
      </c>
      <c r="AD1170" t="s">
        <v>890</v>
      </c>
      <c r="AE1170">
        <v>1</v>
      </c>
      <c r="AF1170" t="s">
        <v>889</v>
      </c>
    </row>
    <row r="1171" spans="1:32">
      <c r="A1171">
        <v>316501</v>
      </c>
      <c r="B1171">
        <v>5170</v>
      </c>
      <c r="C1171" t="s">
        <v>187</v>
      </c>
      <c r="D1171">
        <v>1648</v>
      </c>
      <c r="E1171">
        <v>4016537298</v>
      </c>
      <c r="F1171" t="s">
        <v>878</v>
      </c>
      <c r="G1171">
        <v>1</v>
      </c>
      <c r="H1171" t="s">
        <v>491</v>
      </c>
      <c r="I1171" t="s">
        <v>198</v>
      </c>
      <c r="J1171">
        <v>30</v>
      </c>
      <c r="K1171">
        <v>465</v>
      </c>
      <c r="L1171">
        <v>500</v>
      </c>
      <c r="M1171">
        <v>2</v>
      </c>
      <c r="N1171">
        <v>194</v>
      </c>
      <c r="O1171" s="493">
        <v>45939.5883217593</v>
      </c>
      <c r="P1171" s="493">
        <v>45939.7982523148</v>
      </c>
      <c r="Q1171">
        <v>1</v>
      </c>
      <c r="R1171">
        <v>0</v>
      </c>
      <c r="S1171">
        <v>0</v>
      </c>
      <c r="T1171">
        <v>6</v>
      </c>
      <c r="U1171">
        <v>28</v>
      </c>
      <c r="V1171">
        <v>24</v>
      </c>
      <c r="W1171">
        <v>36</v>
      </c>
      <c r="X1171">
        <v>28</v>
      </c>
      <c r="Y1171">
        <v>31</v>
      </c>
      <c r="AB1171">
        <v>34.489</v>
      </c>
      <c r="AD1171" t="s">
        <v>878</v>
      </c>
      <c r="AE1171">
        <v>1</v>
      </c>
      <c r="AF1171" t="s">
        <v>880</v>
      </c>
    </row>
    <row r="1172" spans="1:32">
      <c r="A1172">
        <v>316502</v>
      </c>
      <c r="B1172">
        <v>5170</v>
      </c>
      <c r="C1172" t="s">
        <v>187</v>
      </c>
      <c r="D1172">
        <v>1648</v>
      </c>
      <c r="E1172">
        <v>4016537298</v>
      </c>
      <c r="F1172" t="s">
        <v>878</v>
      </c>
      <c r="G1172">
        <v>1</v>
      </c>
      <c r="H1172" t="s">
        <v>491</v>
      </c>
      <c r="I1172" t="s">
        <v>206</v>
      </c>
      <c r="J1172">
        <v>31</v>
      </c>
      <c r="K1172">
        <v>465</v>
      </c>
      <c r="L1172">
        <v>500</v>
      </c>
      <c r="M1172">
        <v>2</v>
      </c>
      <c r="N1172">
        <v>180</v>
      </c>
      <c r="O1172" s="493">
        <v>45939.5945717593</v>
      </c>
      <c r="P1172" s="493">
        <v>45939.8000810185</v>
      </c>
      <c r="Q1172">
        <v>1</v>
      </c>
      <c r="R1172">
        <v>0</v>
      </c>
      <c r="S1172">
        <v>0</v>
      </c>
      <c r="T1172">
        <v>6</v>
      </c>
      <c r="U1172">
        <v>34</v>
      </c>
      <c r="V1172">
        <v>28</v>
      </c>
      <c r="W1172">
        <v>229</v>
      </c>
      <c r="X1172">
        <v>31</v>
      </c>
      <c r="Y1172">
        <v>35</v>
      </c>
      <c r="AB1172">
        <v>31.263</v>
      </c>
      <c r="AD1172" t="s">
        <v>878</v>
      </c>
      <c r="AE1172">
        <v>1</v>
      </c>
      <c r="AF1172" t="s">
        <v>880</v>
      </c>
    </row>
    <row r="1173" spans="1:32">
      <c r="A1173">
        <v>316503</v>
      </c>
      <c r="B1173">
        <v>5170</v>
      </c>
      <c r="C1173" t="s">
        <v>187</v>
      </c>
      <c r="D1173">
        <v>1648</v>
      </c>
      <c r="E1173">
        <v>4016537298</v>
      </c>
      <c r="F1173" t="s">
        <v>878</v>
      </c>
      <c r="G1173">
        <v>1</v>
      </c>
      <c r="H1173" t="s">
        <v>491</v>
      </c>
      <c r="I1173" t="s">
        <v>210</v>
      </c>
      <c r="J1173">
        <v>32</v>
      </c>
      <c r="K1173">
        <v>464</v>
      </c>
      <c r="L1173">
        <v>500</v>
      </c>
      <c r="M1173">
        <v>2</v>
      </c>
      <c r="N1173">
        <v>34</v>
      </c>
      <c r="O1173" s="493">
        <v>45939.5975925926</v>
      </c>
      <c r="P1173" s="493">
        <v>45939.8005439815</v>
      </c>
      <c r="Q1173">
        <v>1</v>
      </c>
      <c r="R1173">
        <v>0</v>
      </c>
      <c r="S1173">
        <v>0</v>
      </c>
      <c r="T1173">
        <v>6</v>
      </c>
      <c r="U1173">
        <v>23</v>
      </c>
      <c r="V1173">
        <v>18</v>
      </c>
      <c r="W1173">
        <v>214</v>
      </c>
      <c r="X1173">
        <v>21</v>
      </c>
      <c r="Y1173">
        <v>30</v>
      </c>
      <c r="AB1173">
        <v>72.638</v>
      </c>
      <c r="AD1173" t="s">
        <v>878</v>
      </c>
      <c r="AE1173">
        <v>1</v>
      </c>
      <c r="AF1173" t="s">
        <v>880</v>
      </c>
    </row>
    <row r="1174" spans="1:32">
      <c r="A1174">
        <v>316811</v>
      </c>
      <c r="B1174">
        <v>5170</v>
      </c>
      <c r="C1174" t="s">
        <v>187</v>
      </c>
      <c r="D1174">
        <v>1648</v>
      </c>
      <c r="E1174">
        <v>4016537298</v>
      </c>
      <c r="F1174" t="s">
        <v>878</v>
      </c>
      <c r="G1174">
        <v>1</v>
      </c>
      <c r="H1174" t="s">
        <v>491</v>
      </c>
      <c r="I1174" t="s">
        <v>198</v>
      </c>
      <c r="J1174">
        <v>30</v>
      </c>
      <c r="K1174">
        <v>33</v>
      </c>
      <c r="L1174">
        <v>500</v>
      </c>
      <c r="M1174">
        <v>2</v>
      </c>
      <c r="N1174">
        <v>194</v>
      </c>
      <c r="O1174" s="493">
        <v>45943.8008796296</v>
      </c>
      <c r="P1174" s="493">
        <v>45943.8572800926</v>
      </c>
      <c r="Q1174">
        <v>1</v>
      </c>
      <c r="R1174">
        <v>0</v>
      </c>
      <c r="S1174">
        <v>0</v>
      </c>
      <c r="T1174">
        <v>6</v>
      </c>
      <c r="U1174">
        <v>140</v>
      </c>
      <c r="V1174">
        <v>26</v>
      </c>
      <c r="W1174">
        <v>3016</v>
      </c>
      <c r="X1174">
        <v>28</v>
      </c>
      <c r="Y1174">
        <v>31</v>
      </c>
      <c r="AB1174">
        <v>34.489</v>
      </c>
      <c r="AD1174" t="s">
        <v>878</v>
      </c>
      <c r="AE1174">
        <v>1</v>
      </c>
      <c r="AF1174" t="s">
        <v>880</v>
      </c>
    </row>
    <row r="1175" spans="1:32">
      <c r="A1175">
        <v>316812</v>
      </c>
      <c r="B1175">
        <v>5170</v>
      </c>
      <c r="C1175" t="s">
        <v>187</v>
      </c>
      <c r="D1175">
        <v>1648</v>
      </c>
      <c r="E1175">
        <v>4016537298</v>
      </c>
      <c r="F1175" t="s">
        <v>878</v>
      </c>
      <c r="G1175">
        <v>1</v>
      </c>
      <c r="H1175" t="s">
        <v>491</v>
      </c>
      <c r="I1175" t="s">
        <v>206</v>
      </c>
      <c r="J1175">
        <v>31</v>
      </c>
      <c r="K1175">
        <v>34</v>
      </c>
      <c r="L1175">
        <v>500</v>
      </c>
      <c r="M1175">
        <v>2</v>
      </c>
      <c r="N1175">
        <v>180</v>
      </c>
      <c r="O1175" s="493">
        <v>45943.8011689815</v>
      </c>
      <c r="P1175" s="493">
        <v>45943.8759143519</v>
      </c>
      <c r="Q1175">
        <v>1</v>
      </c>
      <c r="R1175">
        <v>0</v>
      </c>
      <c r="S1175">
        <v>0</v>
      </c>
      <c r="T1175">
        <v>6</v>
      </c>
      <c r="U1175">
        <v>95</v>
      </c>
      <c r="V1175">
        <v>27</v>
      </c>
      <c r="W1175">
        <v>1122</v>
      </c>
      <c r="X1175">
        <v>31</v>
      </c>
      <c r="Y1175">
        <v>35</v>
      </c>
      <c r="AB1175">
        <v>31.263</v>
      </c>
      <c r="AD1175" t="s">
        <v>878</v>
      </c>
      <c r="AE1175">
        <v>1</v>
      </c>
      <c r="AF1175" t="s">
        <v>880</v>
      </c>
    </row>
    <row r="1176" spans="1:32">
      <c r="A1176">
        <v>316813</v>
      </c>
      <c r="B1176">
        <v>5170</v>
      </c>
      <c r="C1176" t="s">
        <v>187</v>
      </c>
      <c r="D1176">
        <v>1648</v>
      </c>
      <c r="E1176">
        <v>4016537298</v>
      </c>
      <c r="F1176" t="s">
        <v>878</v>
      </c>
      <c r="G1176">
        <v>1</v>
      </c>
      <c r="H1176" t="s">
        <v>491</v>
      </c>
      <c r="I1176" t="s">
        <v>210</v>
      </c>
      <c r="J1176">
        <v>32</v>
      </c>
      <c r="K1176">
        <v>35</v>
      </c>
      <c r="L1176">
        <v>500</v>
      </c>
      <c r="M1176">
        <v>2</v>
      </c>
      <c r="N1176">
        <v>34</v>
      </c>
      <c r="O1176" s="493">
        <v>45943.8014236111</v>
      </c>
      <c r="P1176" s="493">
        <v>45943.8831597222</v>
      </c>
      <c r="Q1176">
        <v>1</v>
      </c>
      <c r="R1176">
        <v>0</v>
      </c>
      <c r="S1176">
        <v>0</v>
      </c>
      <c r="T1176">
        <v>6</v>
      </c>
      <c r="U1176">
        <v>38</v>
      </c>
      <c r="V1176">
        <v>21</v>
      </c>
      <c r="W1176">
        <v>609</v>
      </c>
      <c r="X1176">
        <v>21</v>
      </c>
      <c r="Y1176">
        <v>30</v>
      </c>
      <c r="AB1176">
        <v>72.638</v>
      </c>
      <c r="AD1176" t="s">
        <v>878</v>
      </c>
      <c r="AE1176">
        <v>1</v>
      </c>
      <c r="AF1176" t="s">
        <v>880</v>
      </c>
    </row>
    <row r="1177" spans="1:32">
      <c r="A1177">
        <v>316814</v>
      </c>
      <c r="B1177">
        <v>5170</v>
      </c>
      <c r="C1177" t="s">
        <v>187</v>
      </c>
      <c r="D1177">
        <v>1649</v>
      </c>
      <c r="E1177">
        <v>4016537298</v>
      </c>
      <c r="F1177" t="s">
        <v>878</v>
      </c>
      <c r="G1177">
        <v>1</v>
      </c>
      <c r="H1177" t="s">
        <v>494</v>
      </c>
      <c r="I1177" t="s">
        <v>198</v>
      </c>
      <c r="J1177">
        <v>30</v>
      </c>
      <c r="K1177">
        <v>227</v>
      </c>
      <c r="L1177">
        <v>500</v>
      </c>
      <c r="M1177">
        <v>2</v>
      </c>
      <c r="N1177">
        <v>80</v>
      </c>
      <c r="O1177" s="493">
        <v>45943.8613310185</v>
      </c>
      <c r="P1177" s="493">
        <v>45943.9999884259</v>
      </c>
      <c r="Q1177">
        <v>1</v>
      </c>
      <c r="R1177">
        <v>0</v>
      </c>
      <c r="S1177">
        <v>0</v>
      </c>
      <c r="T1177">
        <v>6</v>
      </c>
      <c r="U1177">
        <v>15</v>
      </c>
      <c r="V1177">
        <v>11</v>
      </c>
      <c r="W1177">
        <v>19</v>
      </c>
      <c r="X1177">
        <v>16</v>
      </c>
      <c r="Y1177">
        <v>17</v>
      </c>
      <c r="AB1177">
        <v>14.6</v>
      </c>
      <c r="AD1177" t="s">
        <v>878</v>
      </c>
      <c r="AE1177">
        <v>1</v>
      </c>
      <c r="AF1177" t="s">
        <v>880</v>
      </c>
    </row>
    <row r="1178" spans="1:32">
      <c r="A1178">
        <v>316815</v>
      </c>
      <c r="B1178">
        <v>5170</v>
      </c>
      <c r="C1178" t="s">
        <v>187</v>
      </c>
      <c r="D1178">
        <v>1649</v>
      </c>
      <c r="E1178">
        <v>4016537298</v>
      </c>
      <c r="F1178" t="s">
        <v>878</v>
      </c>
      <c r="G1178">
        <v>1</v>
      </c>
      <c r="H1178" t="s">
        <v>494</v>
      </c>
      <c r="I1178" t="s">
        <v>206</v>
      </c>
      <c r="J1178">
        <v>31</v>
      </c>
      <c r="K1178">
        <v>225</v>
      </c>
      <c r="L1178">
        <v>500</v>
      </c>
      <c r="M1178">
        <v>2</v>
      </c>
      <c r="N1178">
        <v>90</v>
      </c>
      <c r="O1178" s="493">
        <v>45943.8859027778</v>
      </c>
      <c r="P1178" s="493">
        <v>45943.9953703704</v>
      </c>
      <c r="Q1178">
        <v>1</v>
      </c>
      <c r="R1178">
        <v>0</v>
      </c>
      <c r="S1178">
        <v>0</v>
      </c>
      <c r="T1178">
        <v>6</v>
      </c>
      <c r="U1178">
        <v>16</v>
      </c>
      <c r="V1178">
        <v>12</v>
      </c>
      <c r="W1178">
        <v>30</v>
      </c>
      <c r="X1178">
        <v>16</v>
      </c>
      <c r="Y1178">
        <v>16</v>
      </c>
      <c r="AB1178">
        <v>20.962</v>
      </c>
      <c r="AD1178" t="s">
        <v>878</v>
      </c>
      <c r="AE1178">
        <v>1</v>
      </c>
      <c r="AF1178" t="s">
        <v>880</v>
      </c>
    </row>
    <row r="1179" spans="1:32">
      <c r="A1179">
        <v>316816</v>
      </c>
      <c r="B1179">
        <v>5170</v>
      </c>
      <c r="C1179" t="s">
        <v>187</v>
      </c>
      <c r="D1179">
        <v>1649</v>
      </c>
      <c r="E1179">
        <v>4016537298</v>
      </c>
      <c r="F1179" t="s">
        <v>878</v>
      </c>
      <c r="G1179">
        <v>1</v>
      </c>
      <c r="H1179" t="s">
        <v>494</v>
      </c>
      <c r="I1179" t="s">
        <v>210</v>
      </c>
      <c r="J1179">
        <v>32</v>
      </c>
      <c r="K1179">
        <v>225</v>
      </c>
      <c r="L1179">
        <v>500</v>
      </c>
      <c r="M1179">
        <v>2</v>
      </c>
      <c r="N1179">
        <v>16</v>
      </c>
      <c r="O1179" s="493">
        <v>45943.8874652778</v>
      </c>
      <c r="P1179" s="493">
        <v>45943.9963194444</v>
      </c>
      <c r="Q1179">
        <v>1</v>
      </c>
      <c r="R1179">
        <v>0</v>
      </c>
      <c r="S1179">
        <v>0</v>
      </c>
      <c r="T1179">
        <v>6</v>
      </c>
      <c r="U1179">
        <v>25</v>
      </c>
      <c r="V1179">
        <v>14</v>
      </c>
      <c r="W1179">
        <v>493</v>
      </c>
      <c r="X1179">
        <v>19</v>
      </c>
      <c r="Y1179">
        <v>20</v>
      </c>
      <c r="AB1179">
        <v>40.785</v>
      </c>
      <c r="AD1179" t="s">
        <v>878</v>
      </c>
      <c r="AE1179">
        <v>1</v>
      </c>
      <c r="AF1179" t="s">
        <v>880</v>
      </c>
    </row>
    <row r="1180" spans="1:32">
      <c r="A1180">
        <v>316917</v>
      </c>
      <c r="B1180">
        <v>5170</v>
      </c>
      <c r="C1180" t="s">
        <v>187</v>
      </c>
      <c r="D1180">
        <v>1649</v>
      </c>
      <c r="E1180">
        <v>4016537298</v>
      </c>
      <c r="F1180" t="s">
        <v>878</v>
      </c>
      <c r="G1180">
        <v>1</v>
      </c>
      <c r="H1180" t="s">
        <v>494</v>
      </c>
      <c r="I1180" t="s">
        <v>198</v>
      </c>
      <c r="J1180">
        <v>30</v>
      </c>
      <c r="K1180">
        <v>273</v>
      </c>
      <c r="L1180">
        <v>500</v>
      </c>
      <c r="M1180">
        <v>2</v>
      </c>
      <c r="N1180">
        <v>80</v>
      </c>
      <c r="O1180" s="493">
        <v>45944.0002777778</v>
      </c>
      <c r="P1180" s="493">
        <v>45944.0984837963</v>
      </c>
      <c r="Q1180">
        <v>1</v>
      </c>
      <c r="R1180">
        <v>0</v>
      </c>
      <c r="S1180">
        <v>0</v>
      </c>
      <c r="T1180">
        <v>6</v>
      </c>
      <c r="U1180">
        <v>15</v>
      </c>
      <c r="V1180">
        <v>12</v>
      </c>
      <c r="W1180">
        <v>18</v>
      </c>
      <c r="X1180">
        <v>16</v>
      </c>
      <c r="Y1180">
        <v>17</v>
      </c>
      <c r="AB1180">
        <v>14.6</v>
      </c>
      <c r="AD1180" t="s">
        <v>878</v>
      </c>
      <c r="AE1180">
        <v>1</v>
      </c>
      <c r="AF1180" t="s">
        <v>880</v>
      </c>
    </row>
    <row r="1181" spans="1:32">
      <c r="A1181">
        <v>316918</v>
      </c>
      <c r="B1181">
        <v>5170</v>
      </c>
      <c r="C1181" t="s">
        <v>187</v>
      </c>
      <c r="D1181">
        <v>1649</v>
      </c>
      <c r="E1181">
        <v>4016537298</v>
      </c>
      <c r="F1181" t="s">
        <v>878</v>
      </c>
      <c r="G1181">
        <v>1</v>
      </c>
      <c r="H1181" t="s">
        <v>494</v>
      </c>
      <c r="I1181" t="s">
        <v>206</v>
      </c>
      <c r="J1181">
        <v>31</v>
      </c>
      <c r="K1181">
        <v>274</v>
      </c>
      <c r="L1181">
        <v>500</v>
      </c>
      <c r="M1181">
        <v>2</v>
      </c>
      <c r="N1181">
        <v>90</v>
      </c>
      <c r="O1181" s="493">
        <v>45944.0003125</v>
      </c>
      <c r="P1181" s="493">
        <v>45944.1133564815</v>
      </c>
      <c r="Q1181">
        <v>1</v>
      </c>
      <c r="R1181">
        <v>0</v>
      </c>
      <c r="S1181">
        <v>0</v>
      </c>
      <c r="T1181">
        <v>6</v>
      </c>
      <c r="U1181">
        <v>21</v>
      </c>
      <c r="V1181">
        <v>14</v>
      </c>
      <c r="W1181">
        <v>1153</v>
      </c>
      <c r="X1181">
        <v>16</v>
      </c>
      <c r="Y1181">
        <v>16</v>
      </c>
      <c r="AB1181">
        <v>20.962</v>
      </c>
      <c r="AD1181" t="s">
        <v>878</v>
      </c>
      <c r="AE1181">
        <v>1</v>
      </c>
      <c r="AF1181" t="s">
        <v>880</v>
      </c>
    </row>
    <row r="1182" spans="1:32">
      <c r="A1182">
        <v>316919</v>
      </c>
      <c r="B1182">
        <v>5170</v>
      </c>
      <c r="C1182" t="s">
        <v>187</v>
      </c>
      <c r="D1182">
        <v>1649</v>
      </c>
      <c r="E1182">
        <v>4016537298</v>
      </c>
      <c r="F1182" t="s">
        <v>878</v>
      </c>
      <c r="G1182">
        <v>1</v>
      </c>
      <c r="H1182" t="s">
        <v>494</v>
      </c>
      <c r="I1182" t="s">
        <v>210</v>
      </c>
      <c r="J1182">
        <v>32</v>
      </c>
      <c r="K1182">
        <v>275</v>
      </c>
      <c r="L1182">
        <v>500</v>
      </c>
      <c r="M1182">
        <v>2</v>
      </c>
      <c r="N1182">
        <v>16</v>
      </c>
      <c r="O1182" s="493">
        <v>45944.0004166667</v>
      </c>
      <c r="P1182" s="493">
        <v>45944.1137384259</v>
      </c>
      <c r="Q1182">
        <v>1</v>
      </c>
      <c r="R1182">
        <v>0</v>
      </c>
      <c r="S1182">
        <v>0</v>
      </c>
      <c r="T1182">
        <v>6</v>
      </c>
      <c r="U1182">
        <v>21</v>
      </c>
      <c r="V1182">
        <v>16</v>
      </c>
      <c r="W1182">
        <v>202</v>
      </c>
      <c r="X1182">
        <v>20</v>
      </c>
      <c r="Y1182">
        <v>20</v>
      </c>
      <c r="AB1182">
        <v>40.785</v>
      </c>
      <c r="AD1182" t="s">
        <v>878</v>
      </c>
      <c r="AE1182">
        <v>1</v>
      </c>
      <c r="AF1182" t="s">
        <v>880</v>
      </c>
    </row>
    <row r="1183" spans="1:32">
      <c r="A1183">
        <v>317747</v>
      </c>
      <c r="B1183">
        <v>5170</v>
      </c>
      <c r="C1183" t="s">
        <v>187</v>
      </c>
      <c r="D1183">
        <v>1650</v>
      </c>
      <c r="E1183">
        <v>4016457450</v>
      </c>
      <c r="F1183" t="s">
        <v>887</v>
      </c>
      <c r="G1183">
        <v>1</v>
      </c>
      <c r="H1183" t="s">
        <v>491</v>
      </c>
      <c r="I1183" t="s">
        <v>198</v>
      </c>
      <c r="J1183">
        <v>30</v>
      </c>
      <c r="K1183">
        <v>251</v>
      </c>
      <c r="L1183">
        <v>600</v>
      </c>
      <c r="M1183">
        <v>2</v>
      </c>
      <c r="N1183">
        <v>640</v>
      </c>
      <c r="O1183" s="493">
        <v>45951.0012268519</v>
      </c>
      <c r="P1183" s="493">
        <v>45951.2753472222</v>
      </c>
      <c r="Q1183">
        <v>1</v>
      </c>
      <c r="R1183">
        <v>0</v>
      </c>
      <c r="S1183">
        <v>0</v>
      </c>
      <c r="T1183">
        <v>6</v>
      </c>
      <c r="U1183">
        <v>73</v>
      </c>
      <c r="V1183">
        <v>67</v>
      </c>
      <c r="W1183">
        <v>135</v>
      </c>
      <c r="X1183">
        <v>71</v>
      </c>
      <c r="Y1183">
        <v>77</v>
      </c>
      <c r="AB1183">
        <v>122.416</v>
      </c>
      <c r="AD1183" t="s">
        <v>888</v>
      </c>
      <c r="AE1183">
        <v>1</v>
      </c>
      <c r="AF1183" t="s">
        <v>889</v>
      </c>
    </row>
    <row r="1184" spans="1:32">
      <c r="A1184">
        <v>317748</v>
      </c>
      <c r="B1184">
        <v>5170</v>
      </c>
      <c r="C1184" t="s">
        <v>187</v>
      </c>
      <c r="D1184">
        <v>1650</v>
      </c>
      <c r="E1184">
        <v>4016457450</v>
      </c>
      <c r="F1184" t="s">
        <v>887</v>
      </c>
      <c r="G1184">
        <v>1</v>
      </c>
      <c r="H1184" t="s">
        <v>491</v>
      </c>
      <c r="I1184" t="s">
        <v>206</v>
      </c>
      <c r="J1184">
        <v>31</v>
      </c>
      <c r="K1184">
        <v>257</v>
      </c>
      <c r="L1184">
        <v>600</v>
      </c>
      <c r="M1184">
        <v>2</v>
      </c>
      <c r="N1184">
        <v>648</v>
      </c>
      <c r="O1184" s="493">
        <v>45951.0012847222</v>
      </c>
      <c r="P1184" s="493">
        <v>45951.2816319444</v>
      </c>
      <c r="Q1184">
        <v>1</v>
      </c>
      <c r="R1184">
        <v>0</v>
      </c>
      <c r="S1184">
        <v>0</v>
      </c>
      <c r="T1184">
        <v>6</v>
      </c>
      <c r="U1184">
        <v>91</v>
      </c>
      <c r="V1184">
        <v>86</v>
      </c>
      <c r="W1184">
        <v>142</v>
      </c>
      <c r="X1184">
        <v>91</v>
      </c>
      <c r="Y1184">
        <v>97</v>
      </c>
      <c r="AB1184">
        <v>128.683</v>
      </c>
      <c r="AD1184" t="s">
        <v>888</v>
      </c>
      <c r="AE1184">
        <v>1</v>
      </c>
      <c r="AF1184" t="s">
        <v>889</v>
      </c>
    </row>
    <row r="1185" spans="1:32">
      <c r="A1185">
        <v>317749</v>
      </c>
      <c r="B1185">
        <v>5170</v>
      </c>
      <c r="C1185" t="s">
        <v>187</v>
      </c>
      <c r="D1185">
        <v>1650</v>
      </c>
      <c r="E1185">
        <v>4016457450</v>
      </c>
      <c r="F1185" t="s">
        <v>887</v>
      </c>
      <c r="G1185">
        <v>1</v>
      </c>
      <c r="H1185" t="s">
        <v>491</v>
      </c>
      <c r="I1185" t="s">
        <v>210</v>
      </c>
      <c r="J1185">
        <v>32</v>
      </c>
      <c r="K1185">
        <v>258</v>
      </c>
      <c r="L1185">
        <v>600</v>
      </c>
      <c r="M1185">
        <v>2</v>
      </c>
      <c r="N1185">
        <v>64</v>
      </c>
      <c r="O1185" s="493">
        <v>45951.0010300926</v>
      </c>
      <c r="P1185" s="493">
        <v>45951.2824537037</v>
      </c>
      <c r="Q1185">
        <v>1</v>
      </c>
      <c r="R1185">
        <v>0</v>
      </c>
      <c r="S1185">
        <v>0</v>
      </c>
      <c r="T1185">
        <v>6</v>
      </c>
      <c r="U1185">
        <v>57</v>
      </c>
      <c r="V1185">
        <v>55</v>
      </c>
      <c r="W1185">
        <v>187</v>
      </c>
      <c r="X1185">
        <v>55</v>
      </c>
      <c r="Y1185">
        <v>60</v>
      </c>
      <c r="AB1185">
        <v>97.261</v>
      </c>
      <c r="AD1185" t="s">
        <v>888</v>
      </c>
      <c r="AE1185">
        <v>1</v>
      </c>
      <c r="AF1185" t="s">
        <v>889</v>
      </c>
    </row>
    <row r="1186" spans="1:32">
      <c r="A1186">
        <v>317750</v>
      </c>
      <c r="B1186">
        <v>5170</v>
      </c>
      <c r="C1186" t="s">
        <v>187</v>
      </c>
      <c r="D1186">
        <v>1650</v>
      </c>
      <c r="E1186">
        <v>4016558690</v>
      </c>
      <c r="F1186" t="s">
        <v>866</v>
      </c>
      <c r="G1186">
        <v>1</v>
      </c>
      <c r="H1186" t="s">
        <v>491</v>
      </c>
      <c r="I1186" t="s">
        <v>198</v>
      </c>
      <c r="J1186">
        <v>30</v>
      </c>
      <c r="K1186">
        <v>500</v>
      </c>
      <c r="L1186">
        <v>1000</v>
      </c>
      <c r="M1186">
        <v>2</v>
      </c>
      <c r="N1186">
        <v>640</v>
      </c>
      <c r="O1186" s="493">
        <v>45951.280462963</v>
      </c>
      <c r="P1186" s="493">
        <v>45951.8866435185</v>
      </c>
      <c r="Q1186">
        <v>1</v>
      </c>
      <c r="R1186">
        <v>0</v>
      </c>
      <c r="S1186">
        <v>0</v>
      </c>
      <c r="T1186">
        <v>6</v>
      </c>
      <c r="U1186">
        <v>74</v>
      </c>
      <c r="V1186">
        <v>69</v>
      </c>
      <c r="W1186">
        <v>214</v>
      </c>
      <c r="X1186">
        <v>72</v>
      </c>
      <c r="Y1186">
        <v>77</v>
      </c>
      <c r="AB1186">
        <v>122.063</v>
      </c>
      <c r="AD1186" t="s">
        <v>867</v>
      </c>
      <c r="AE1186">
        <v>1</v>
      </c>
      <c r="AF1186" t="s">
        <v>868</v>
      </c>
    </row>
    <row r="1187" spans="1:32">
      <c r="A1187">
        <v>317751</v>
      </c>
      <c r="B1187">
        <v>5170</v>
      </c>
      <c r="C1187" t="s">
        <v>187</v>
      </c>
      <c r="D1187">
        <v>1650</v>
      </c>
      <c r="E1187">
        <v>4016558690</v>
      </c>
      <c r="F1187" t="s">
        <v>866</v>
      </c>
      <c r="G1187">
        <v>1</v>
      </c>
      <c r="H1187" t="s">
        <v>491</v>
      </c>
      <c r="I1187" t="s">
        <v>206</v>
      </c>
      <c r="J1187">
        <v>31</v>
      </c>
      <c r="K1187">
        <v>497</v>
      </c>
      <c r="L1187">
        <v>1000</v>
      </c>
      <c r="M1187">
        <v>2</v>
      </c>
      <c r="N1187">
        <v>632</v>
      </c>
      <c r="O1187" s="493">
        <v>45951.2885300926</v>
      </c>
      <c r="P1187" s="493">
        <v>45951.8879050926</v>
      </c>
      <c r="Q1187">
        <v>1</v>
      </c>
      <c r="R1187">
        <v>0</v>
      </c>
      <c r="S1187">
        <v>0</v>
      </c>
      <c r="T1187">
        <v>6</v>
      </c>
      <c r="U1187">
        <v>89</v>
      </c>
      <c r="V1187">
        <v>84</v>
      </c>
      <c r="W1187">
        <v>206</v>
      </c>
      <c r="X1187">
        <v>88</v>
      </c>
      <c r="Y1187">
        <v>94</v>
      </c>
      <c r="AB1187">
        <v>129.247</v>
      </c>
      <c r="AD1187" t="s">
        <v>867</v>
      </c>
      <c r="AE1187">
        <v>1</v>
      </c>
      <c r="AF1187" t="s">
        <v>868</v>
      </c>
    </row>
    <row r="1188" spans="1:32">
      <c r="A1188">
        <v>317752</v>
      </c>
      <c r="B1188">
        <v>5170</v>
      </c>
      <c r="C1188" t="s">
        <v>187</v>
      </c>
      <c r="D1188">
        <v>1650</v>
      </c>
      <c r="E1188">
        <v>4016558690</v>
      </c>
      <c r="F1188" t="s">
        <v>866</v>
      </c>
      <c r="G1188">
        <v>1</v>
      </c>
      <c r="H1188" t="s">
        <v>491</v>
      </c>
      <c r="I1188" t="s">
        <v>210</v>
      </c>
      <c r="J1188">
        <v>32</v>
      </c>
      <c r="K1188">
        <v>498</v>
      </c>
      <c r="L1188">
        <v>1000</v>
      </c>
      <c r="M1188">
        <v>2</v>
      </c>
      <c r="N1188">
        <v>64</v>
      </c>
      <c r="O1188" s="493">
        <v>45951.2908333333</v>
      </c>
      <c r="P1188" s="493">
        <v>45951.8886458333</v>
      </c>
      <c r="Q1188">
        <v>1</v>
      </c>
      <c r="R1188">
        <v>0</v>
      </c>
      <c r="S1188">
        <v>0</v>
      </c>
      <c r="T1188">
        <v>6</v>
      </c>
      <c r="U1188">
        <v>53</v>
      </c>
      <c r="V1188">
        <v>46</v>
      </c>
      <c r="W1188">
        <v>625</v>
      </c>
      <c r="X1188">
        <v>49</v>
      </c>
      <c r="Y1188">
        <v>58</v>
      </c>
      <c r="AB1188">
        <v>97.037</v>
      </c>
      <c r="AD1188" t="s">
        <v>867</v>
      </c>
      <c r="AE1188">
        <v>1</v>
      </c>
      <c r="AF1188" t="s">
        <v>868</v>
      </c>
    </row>
    <row r="1189" spans="1:32">
      <c r="A1189">
        <v>317896</v>
      </c>
      <c r="B1189">
        <v>5170</v>
      </c>
      <c r="C1189" t="s">
        <v>187</v>
      </c>
      <c r="D1189">
        <v>1651</v>
      </c>
      <c r="E1189">
        <v>4016457450</v>
      </c>
      <c r="F1189" t="s">
        <v>887</v>
      </c>
      <c r="G1189">
        <v>1</v>
      </c>
      <c r="H1189" t="s">
        <v>494</v>
      </c>
      <c r="I1189" t="s">
        <v>198</v>
      </c>
      <c r="J1189">
        <v>30</v>
      </c>
      <c r="K1189">
        <v>296</v>
      </c>
      <c r="L1189">
        <v>600</v>
      </c>
      <c r="M1189">
        <v>2</v>
      </c>
      <c r="N1189">
        <v>212</v>
      </c>
      <c r="O1189" s="493">
        <v>45952.2381134259</v>
      </c>
      <c r="P1189" s="493">
        <v>45952.9480902778</v>
      </c>
      <c r="Q1189">
        <v>1</v>
      </c>
      <c r="R1189">
        <v>0</v>
      </c>
      <c r="S1189">
        <v>0</v>
      </c>
      <c r="T1189">
        <v>6</v>
      </c>
      <c r="U1189">
        <v>31</v>
      </c>
      <c r="V1189">
        <v>20</v>
      </c>
      <c r="W1189">
        <v>66</v>
      </c>
      <c r="X1189">
        <v>30</v>
      </c>
      <c r="Y1189">
        <v>29</v>
      </c>
      <c r="AB1189">
        <v>40.464</v>
      </c>
      <c r="AD1189" t="s">
        <v>888</v>
      </c>
      <c r="AE1189">
        <v>1</v>
      </c>
      <c r="AF1189" t="s">
        <v>889</v>
      </c>
    </row>
    <row r="1190" spans="1:32">
      <c r="A1190">
        <v>317897</v>
      </c>
      <c r="B1190">
        <v>5170</v>
      </c>
      <c r="C1190" t="s">
        <v>187</v>
      </c>
      <c r="D1190">
        <v>1651</v>
      </c>
      <c r="E1190">
        <v>4016457450</v>
      </c>
      <c r="F1190" t="s">
        <v>887</v>
      </c>
      <c r="G1190">
        <v>1</v>
      </c>
      <c r="H1190" t="s">
        <v>494</v>
      </c>
      <c r="I1190" t="s">
        <v>206</v>
      </c>
      <c r="J1190">
        <v>31</v>
      </c>
      <c r="K1190">
        <v>257</v>
      </c>
      <c r="L1190">
        <v>600</v>
      </c>
      <c r="M1190">
        <v>2</v>
      </c>
      <c r="N1190">
        <v>200</v>
      </c>
      <c r="O1190" s="493">
        <v>45952.2424884259</v>
      </c>
      <c r="P1190" s="493">
        <v>45952.9504513889</v>
      </c>
      <c r="Q1190">
        <v>1</v>
      </c>
      <c r="R1190">
        <v>0</v>
      </c>
      <c r="S1190">
        <v>0</v>
      </c>
      <c r="T1190">
        <v>6</v>
      </c>
      <c r="U1190">
        <v>53</v>
      </c>
      <c r="V1190">
        <v>30</v>
      </c>
      <c r="W1190">
        <v>3557</v>
      </c>
      <c r="X1190">
        <v>36</v>
      </c>
      <c r="Y1190">
        <v>37</v>
      </c>
      <c r="AB1190">
        <v>35.197</v>
      </c>
      <c r="AD1190" t="s">
        <v>888</v>
      </c>
      <c r="AE1190">
        <v>1</v>
      </c>
      <c r="AF1190" t="s">
        <v>889</v>
      </c>
    </row>
    <row r="1191" spans="1:32">
      <c r="A1191">
        <v>317898</v>
      </c>
      <c r="B1191">
        <v>5170</v>
      </c>
      <c r="C1191" t="s">
        <v>187</v>
      </c>
      <c r="D1191">
        <v>1651</v>
      </c>
      <c r="E1191">
        <v>4016457450</v>
      </c>
      <c r="F1191" t="s">
        <v>887</v>
      </c>
      <c r="G1191">
        <v>1</v>
      </c>
      <c r="H1191" t="s">
        <v>494</v>
      </c>
      <c r="I1191" t="s">
        <v>210</v>
      </c>
      <c r="J1191">
        <v>32</v>
      </c>
      <c r="K1191">
        <v>300</v>
      </c>
      <c r="L1191">
        <v>600</v>
      </c>
      <c r="M1191">
        <v>2</v>
      </c>
      <c r="N1191">
        <v>30</v>
      </c>
      <c r="O1191" s="493">
        <v>45952.2592824074</v>
      </c>
      <c r="P1191" s="493">
        <v>45952.9607407407</v>
      </c>
      <c r="Q1191">
        <v>1</v>
      </c>
      <c r="R1191">
        <v>0</v>
      </c>
      <c r="S1191">
        <v>0</v>
      </c>
      <c r="T1191">
        <v>6</v>
      </c>
      <c r="U1191">
        <v>43</v>
      </c>
      <c r="V1191">
        <v>29</v>
      </c>
      <c r="W1191">
        <v>353</v>
      </c>
      <c r="X1191">
        <v>37</v>
      </c>
      <c r="Y1191">
        <v>36</v>
      </c>
      <c r="AB1191">
        <v>64.188</v>
      </c>
      <c r="AD1191" t="s">
        <v>888</v>
      </c>
      <c r="AE1191">
        <v>1</v>
      </c>
      <c r="AF1191" t="s">
        <v>889</v>
      </c>
    </row>
    <row r="1192" spans="1:32">
      <c r="A1192">
        <v>317899</v>
      </c>
      <c r="B1192">
        <v>5170</v>
      </c>
      <c r="C1192" t="s">
        <v>187</v>
      </c>
      <c r="D1192">
        <v>1651</v>
      </c>
      <c r="E1192">
        <v>4016558690</v>
      </c>
      <c r="F1192" t="s">
        <v>866</v>
      </c>
      <c r="G1192">
        <v>1</v>
      </c>
      <c r="H1192" t="s">
        <v>494</v>
      </c>
      <c r="I1192" t="s">
        <v>198</v>
      </c>
      <c r="J1192">
        <v>30</v>
      </c>
      <c r="K1192">
        <v>385</v>
      </c>
      <c r="L1192">
        <v>1000</v>
      </c>
      <c r="M1192">
        <v>2</v>
      </c>
      <c r="N1192">
        <v>206</v>
      </c>
      <c r="O1192" s="493">
        <v>45952.0013310185</v>
      </c>
      <c r="P1192" s="493">
        <v>45952.2289236111</v>
      </c>
      <c r="Q1192">
        <v>1</v>
      </c>
      <c r="R1192">
        <v>0</v>
      </c>
      <c r="S1192">
        <v>0</v>
      </c>
      <c r="T1192">
        <v>6</v>
      </c>
      <c r="U1192">
        <v>29</v>
      </c>
      <c r="V1192">
        <v>24</v>
      </c>
      <c r="W1192">
        <v>162</v>
      </c>
      <c r="X1192">
        <v>29</v>
      </c>
      <c r="Y1192">
        <v>26</v>
      </c>
      <c r="AB1192">
        <v>38.73</v>
      </c>
      <c r="AD1192" t="s">
        <v>867</v>
      </c>
      <c r="AE1192">
        <v>1</v>
      </c>
      <c r="AF1192" t="s">
        <v>868</v>
      </c>
    </row>
    <row r="1193" spans="1:32">
      <c r="A1193">
        <v>317900</v>
      </c>
      <c r="B1193">
        <v>5170</v>
      </c>
      <c r="C1193" t="s">
        <v>187</v>
      </c>
      <c r="D1193">
        <v>1651</v>
      </c>
      <c r="E1193">
        <v>4016558690</v>
      </c>
      <c r="F1193" t="s">
        <v>866</v>
      </c>
      <c r="G1193">
        <v>1</v>
      </c>
      <c r="H1193" t="s">
        <v>494</v>
      </c>
      <c r="I1193" t="s">
        <v>206</v>
      </c>
      <c r="J1193">
        <v>31</v>
      </c>
      <c r="K1193">
        <v>391</v>
      </c>
      <c r="L1193">
        <v>1000</v>
      </c>
      <c r="M1193">
        <v>2</v>
      </c>
      <c r="N1193">
        <v>186</v>
      </c>
      <c r="O1193" s="493">
        <v>45952.0003703704</v>
      </c>
      <c r="P1193" s="493">
        <v>45952.2304166667</v>
      </c>
      <c r="Q1193">
        <v>1</v>
      </c>
      <c r="R1193">
        <v>0</v>
      </c>
      <c r="S1193">
        <v>0</v>
      </c>
      <c r="T1193">
        <v>6</v>
      </c>
      <c r="U1193">
        <v>33</v>
      </c>
      <c r="V1193">
        <v>26</v>
      </c>
      <c r="W1193">
        <v>187</v>
      </c>
      <c r="X1193">
        <v>31</v>
      </c>
      <c r="Y1193">
        <v>39</v>
      </c>
      <c r="AB1193">
        <v>31.641</v>
      </c>
      <c r="AD1193" t="s">
        <v>867</v>
      </c>
      <c r="AE1193">
        <v>1</v>
      </c>
      <c r="AF1193" t="s">
        <v>868</v>
      </c>
    </row>
    <row r="1194" spans="1:32">
      <c r="A1194">
        <v>317901</v>
      </c>
      <c r="B1194">
        <v>5170</v>
      </c>
      <c r="C1194" t="s">
        <v>187</v>
      </c>
      <c r="D1194">
        <v>1651</v>
      </c>
      <c r="E1194">
        <v>4016558690</v>
      </c>
      <c r="F1194" t="s">
        <v>866</v>
      </c>
      <c r="G1194">
        <v>1</v>
      </c>
      <c r="H1194" t="s">
        <v>494</v>
      </c>
      <c r="I1194" t="s">
        <v>210</v>
      </c>
      <c r="J1194">
        <v>32</v>
      </c>
      <c r="K1194">
        <v>403</v>
      </c>
      <c r="L1194">
        <v>1000</v>
      </c>
      <c r="M1194">
        <v>2</v>
      </c>
      <c r="N1194">
        <v>30</v>
      </c>
      <c r="O1194" s="493">
        <v>45952.0010416667</v>
      </c>
      <c r="P1194" s="493">
        <v>45952.2543518519</v>
      </c>
      <c r="Q1194">
        <v>1</v>
      </c>
      <c r="R1194">
        <v>0</v>
      </c>
      <c r="S1194">
        <v>0</v>
      </c>
      <c r="T1194">
        <v>6</v>
      </c>
      <c r="U1194">
        <v>46</v>
      </c>
      <c r="V1194">
        <v>20</v>
      </c>
      <c r="W1194">
        <v>434</v>
      </c>
      <c r="X1194">
        <v>39</v>
      </c>
      <c r="Y1194">
        <v>44</v>
      </c>
      <c r="AB1194">
        <v>64.187</v>
      </c>
      <c r="AD1194" t="s">
        <v>867</v>
      </c>
      <c r="AE1194">
        <v>1</v>
      </c>
      <c r="AF1194" t="s">
        <v>868</v>
      </c>
    </row>
    <row r="1195" spans="1:32">
      <c r="A1195">
        <v>317753</v>
      </c>
      <c r="B1195">
        <v>5170</v>
      </c>
      <c r="C1195" t="s">
        <v>187</v>
      </c>
      <c r="D1195">
        <v>1651</v>
      </c>
      <c r="E1195">
        <v>4016457450</v>
      </c>
      <c r="F1195" t="s">
        <v>887</v>
      </c>
      <c r="G1195">
        <v>1</v>
      </c>
      <c r="H1195" t="s">
        <v>494</v>
      </c>
      <c r="I1195" t="s">
        <v>198</v>
      </c>
      <c r="J1195">
        <v>30</v>
      </c>
      <c r="K1195">
        <v>4</v>
      </c>
      <c r="L1195">
        <v>600</v>
      </c>
      <c r="M1195">
        <v>2</v>
      </c>
      <c r="N1195">
        <v>212</v>
      </c>
      <c r="O1195" s="493">
        <v>45951.8952893519</v>
      </c>
      <c r="P1195" s="493">
        <v>45951.9089699074</v>
      </c>
      <c r="Q1195">
        <v>1</v>
      </c>
      <c r="R1195">
        <v>0</v>
      </c>
      <c r="S1195">
        <v>0</v>
      </c>
      <c r="T1195">
        <v>6</v>
      </c>
      <c r="U1195">
        <v>32</v>
      </c>
      <c r="V1195">
        <v>30</v>
      </c>
      <c r="W1195">
        <v>38</v>
      </c>
      <c r="X1195">
        <v>30</v>
      </c>
      <c r="Y1195">
        <v>29</v>
      </c>
      <c r="AB1195">
        <v>40.464</v>
      </c>
      <c r="AD1195" t="s">
        <v>888</v>
      </c>
      <c r="AE1195">
        <v>1</v>
      </c>
      <c r="AF1195" t="s">
        <v>889</v>
      </c>
    </row>
    <row r="1196" spans="1:32">
      <c r="A1196">
        <v>317754</v>
      </c>
      <c r="B1196">
        <v>5170</v>
      </c>
      <c r="C1196" t="s">
        <v>187</v>
      </c>
      <c r="D1196">
        <v>1651</v>
      </c>
      <c r="E1196">
        <v>4016457450</v>
      </c>
      <c r="F1196" t="s">
        <v>887</v>
      </c>
      <c r="G1196">
        <v>1</v>
      </c>
      <c r="H1196" t="s">
        <v>494</v>
      </c>
      <c r="I1196" t="s">
        <v>206</v>
      </c>
      <c r="J1196">
        <v>31</v>
      </c>
      <c r="K1196">
        <v>1</v>
      </c>
      <c r="L1196">
        <v>600</v>
      </c>
      <c r="M1196">
        <v>2</v>
      </c>
      <c r="N1196">
        <v>200</v>
      </c>
      <c r="O1196" s="493">
        <v>45951.921099537</v>
      </c>
      <c r="P1196" s="493">
        <v>45951.921099537</v>
      </c>
      <c r="Q1196">
        <v>1</v>
      </c>
      <c r="R1196">
        <v>0</v>
      </c>
      <c r="S1196">
        <v>0</v>
      </c>
      <c r="T1196">
        <v>6</v>
      </c>
      <c r="U1196">
        <v>1419</v>
      </c>
      <c r="V1196">
        <v>1419</v>
      </c>
      <c r="W1196">
        <v>1419</v>
      </c>
      <c r="X1196">
        <v>1419</v>
      </c>
      <c r="Y1196">
        <v>37</v>
      </c>
      <c r="AB1196">
        <v>35.197</v>
      </c>
      <c r="AD1196" t="s">
        <v>888</v>
      </c>
      <c r="AE1196">
        <v>1</v>
      </c>
      <c r="AF1196" t="s">
        <v>889</v>
      </c>
    </row>
    <row r="1197" spans="1:32">
      <c r="A1197">
        <v>317755</v>
      </c>
      <c r="B1197">
        <v>5170</v>
      </c>
      <c r="C1197" t="s">
        <v>187</v>
      </c>
      <c r="D1197">
        <v>1651</v>
      </c>
      <c r="E1197">
        <v>4016558690</v>
      </c>
      <c r="F1197" t="s">
        <v>866</v>
      </c>
      <c r="G1197">
        <v>1</v>
      </c>
      <c r="H1197" t="s">
        <v>494</v>
      </c>
      <c r="I1197" t="s">
        <v>198</v>
      </c>
      <c r="J1197">
        <v>30</v>
      </c>
      <c r="K1197">
        <v>115</v>
      </c>
      <c r="L1197">
        <v>1000</v>
      </c>
      <c r="M1197">
        <v>2</v>
      </c>
      <c r="N1197">
        <v>206</v>
      </c>
      <c r="O1197" s="493">
        <v>45951.9321527778</v>
      </c>
      <c r="P1197" s="493">
        <v>45951.9999537037</v>
      </c>
      <c r="Q1197">
        <v>1</v>
      </c>
      <c r="R1197">
        <v>0</v>
      </c>
      <c r="S1197">
        <v>0</v>
      </c>
      <c r="T1197">
        <v>6</v>
      </c>
      <c r="U1197">
        <v>30</v>
      </c>
      <c r="V1197">
        <v>27</v>
      </c>
      <c r="W1197">
        <v>40</v>
      </c>
      <c r="X1197">
        <v>30</v>
      </c>
      <c r="Y1197">
        <v>26</v>
      </c>
      <c r="AB1197">
        <v>38.73</v>
      </c>
      <c r="AD1197" t="s">
        <v>867</v>
      </c>
      <c r="AE1197">
        <v>1</v>
      </c>
      <c r="AF1197" t="s">
        <v>868</v>
      </c>
    </row>
    <row r="1198" spans="1:32">
      <c r="A1198">
        <v>317756</v>
      </c>
      <c r="B1198">
        <v>5170</v>
      </c>
      <c r="C1198" t="s">
        <v>187</v>
      </c>
      <c r="D1198">
        <v>1651</v>
      </c>
      <c r="E1198">
        <v>4016558690</v>
      </c>
      <c r="F1198" t="s">
        <v>866</v>
      </c>
      <c r="G1198">
        <v>1</v>
      </c>
      <c r="H1198" t="s">
        <v>494</v>
      </c>
      <c r="I1198" t="s">
        <v>206</v>
      </c>
      <c r="J1198">
        <v>31</v>
      </c>
      <c r="K1198">
        <v>109</v>
      </c>
      <c r="L1198">
        <v>1000</v>
      </c>
      <c r="M1198">
        <v>2</v>
      </c>
      <c r="N1198">
        <v>186</v>
      </c>
      <c r="O1198" s="493">
        <v>45951.9345486111</v>
      </c>
      <c r="P1198" s="493">
        <v>45951.9999421296</v>
      </c>
      <c r="Q1198">
        <v>1</v>
      </c>
      <c r="R1198">
        <v>0</v>
      </c>
      <c r="S1198">
        <v>0</v>
      </c>
      <c r="T1198">
        <v>6</v>
      </c>
      <c r="U1198">
        <v>35</v>
      </c>
      <c r="V1198">
        <v>26</v>
      </c>
      <c r="W1198">
        <v>483</v>
      </c>
      <c r="X1198">
        <v>30</v>
      </c>
      <c r="Y1198">
        <v>39</v>
      </c>
      <c r="AB1198">
        <v>31.641</v>
      </c>
      <c r="AD1198" t="s">
        <v>867</v>
      </c>
      <c r="AE1198">
        <v>1</v>
      </c>
      <c r="AF1198" t="s">
        <v>868</v>
      </c>
    </row>
    <row r="1199" spans="1:32">
      <c r="A1199">
        <v>317757</v>
      </c>
      <c r="B1199">
        <v>5170</v>
      </c>
      <c r="C1199" t="s">
        <v>187</v>
      </c>
      <c r="D1199">
        <v>1651</v>
      </c>
      <c r="E1199">
        <v>4016558690</v>
      </c>
      <c r="F1199" t="s">
        <v>866</v>
      </c>
      <c r="G1199">
        <v>1</v>
      </c>
      <c r="H1199" t="s">
        <v>494</v>
      </c>
      <c r="I1199" t="s">
        <v>210</v>
      </c>
      <c r="J1199">
        <v>32</v>
      </c>
      <c r="K1199">
        <v>96</v>
      </c>
      <c r="L1199">
        <v>1000</v>
      </c>
      <c r="M1199">
        <v>2</v>
      </c>
      <c r="N1199">
        <v>30</v>
      </c>
      <c r="O1199" s="493">
        <v>45951.9395717593</v>
      </c>
      <c r="P1199" s="493">
        <v>45951.9991435185</v>
      </c>
      <c r="Q1199">
        <v>1</v>
      </c>
      <c r="R1199">
        <v>0</v>
      </c>
      <c r="S1199">
        <v>0</v>
      </c>
      <c r="T1199">
        <v>6</v>
      </c>
      <c r="U1199">
        <v>40</v>
      </c>
      <c r="V1199">
        <v>29</v>
      </c>
      <c r="W1199">
        <v>264</v>
      </c>
      <c r="X1199">
        <v>33</v>
      </c>
      <c r="Y1199">
        <v>44</v>
      </c>
      <c r="AB1199">
        <v>64.187</v>
      </c>
      <c r="AD1199" t="s">
        <v>867</v>
      </c>
      <c r="AE1199">
        <v>1</v>
      </c>
      <c r="AF1199" t="s">
        <v>868</v>
      </c>
    </row>
    <row r="1200" spans="1:32">
      <c r="A1200">
        <v>316921</v>
      </c>
      <c r="B1200">
        <v>5170</v>
      </c>
      <c r="C1200" t="s">
        <v>187</v>
      </c>
      <c r="D1200">
        <v>1652</v>
      </c>
      <c r="E1200">
        <v>4016592696</v>
      </c>
      <c r="F1200" t="s">
        <v>857</v>
      </c>
      <c r="G1200">
        <v>1</v>
      </c>
      <c r="H1200" t="s">
        <v>491</v>
      </c>
      <c r="I1200" t="s">
        <v>206</v>
      </c>
      <c r="J1200">
        <v>31</v>
      </c>
      <c r="K1200">
        <v>15</v>
      </c>
      <c r="L1200">
        <v>60</v>
      </c>
      <c r="M1200">
        <v>4</v>
      </c>
      <c r="N1200">
        <v>912</v>
      </c>
      <c r="O1200" s="493">
        <v>45944.1259722222</v>
      </c>
      <c r="P1200" s="493">
        <v>45944.1492939815</v>
      </c>
      <c r="Q1200">
        <v>1</v>
      </c>
      <c r="R1200">
        <v>0</v>
      </c>
      <c r="S1200">
        <v>0</v>
      </c>
      <c r="T1200">
        <v>6</v>
      </c>
      <c r="U1200">
        <v>139</v>
      </c>
      <c r="V1200">
        <v>127</v>
      </c>
      <c r="W1200">
        <v>230</v>
      </c>
      <c r="X1200">
        <v>132</v>
      </c>
      <c r="Y1200">
        <v>158</v>
      </c>
      <c r="AB1200">
        <v>147.598</v>
      </c>
      <c r="AD1200" t="s">
        <v>858</v>
      </c>
      <c r="AE1200">
        <v>1</v>
      </c>
      <c r="AF1200" t="s">
        <v>859</v>
      </c>
    </row>
    <row r="1201" spans="1:32">
      <c r="A1201">
        <v>316922</v>
      </c>
      <c r="B1201">
        <v>5170</v>
      </c>
      <c r="C1201" t="s">
        <v>187</v>
      </c>
      <c r="D1201">
        <v>1652</v>
      </c>
      <c r="E1201">
        <v>4016592696</v>
      </c>
      <c r="F1201" t="s">
        <v>857</v>
      </c>
      <c r="G1201">
        <v>1</v>
      </c>
      <c r="H1201" t="s">
        <v>491</v>
      </c>
      <c r="I1201" t="s">
        <v>210</v>
      </c>
      <c r="J1201">
        <v>32</v>
      </c>
      <c r="K1201">
        <v>17</v>
      </c>
      <c r="L1201">
        <v>60</v>
      </c>
      <c r="M1201">
        <v>4</v>
      </c>
      <c r="N1201">
        <v>52</v>
      </c>
      <c r="O1201" s="493">
        <v>45944.1316550926</v>
      </c>
      <c r="P1201" s="493">
        <v>45944.1598958333</v>
      </c>
      <c r="Q1201">
        <v>1</v>
      </c>
      <c r="R1201">
        <v>0</v>
      </c>
      <c r="S1201">
        <v>0</v>
      </c>
      <c r="T1201">
        <v>6</v>
      </c>
      <c r="U1201">
        <v>101</v>
      </c>
      <c r="V1201">
        <v>27</v>
      </c>
      <c r="W1201">
        <v>383</v>
      </c>
      <c r="X1201">
        <v>30</v>
      </c>
      <c r="Y1201">
        <v>40</v>
      </c>
      <c r="AB1201">
        <v>77.418</v>
      </c>
      <c r="AD1201" t="s">
        <v>858</v>
      </c>
      <c r="AE1201">
        <v>1</v>
      </c>
      <c r="AF1201" t="s">
        <v>859</v>
      </c>
    </row>
    <row r="1202" spans="1:32">
      <c r="A1202">
        <v>316920</v>
      </c>
      <c r="B1202">
        <v>5170</v>
      </c>
      <c r="C1202" t="s">
        <v>187</v>
      </c>
      <c r="D1202">
        <v>1652</v>
      </c>
      <c r="E1202">
        <v>4016592696</v>
      </c>
      <c r="F1202" t="s">
        <v>857</v>
      </c>
      <c r="G1202">
        <v>1</v>
      </c>
      <c r="H1202" t="s">
        <v>491</v>
      </c>
      <c r="I1202" t="s">
        <v>198</v>
      </c>
      <c r="J1202">
        <v>30</v>
      </c>
      <c r="K1202">
        <v>15</v>
      </c>
      <c r="L1202">
        <v>60</v>
      </c>
      <c r="M1202">
        <v>4</v>
      </c>
      <c r="N1202">
        <v>924</v>
      </c>
      <c r="O1202" s="493">
        <v>45944.1198263889</v>
      </c>
      <c r="P1202" s="493">
        <v>45944.1472337963</v>
      </c>
      <c r="Q1202">
        <v>1</v>
      </c>
      <c r="R1202">
        <v>0</v>
      </c>
      <c r="S1202">
        <v>0</v>
      </c>
      <c r="T1202">
        <v>6</v>
      </c>
      <c r="U1202">
        <v>157</v>
      </c>
      <c r="V1202">
        <v>144</v>
      </c>
      <c r="W1202">
        <v>180</v>
      </c>
      <c r="X1202">
        <v>152</v>
      </c>
      <c r="Y1202">
        <v>150</v>
      </c>
      <c r="AB1202">
        <v>146.208</v>
      </c>
      <c r="AD1202" t="s">
        <v>858</v>
      </c>
      <c r="AE1202">
        <v>1</v>
      </c>
      <c r="AF1202" t="s">
        <v>859</v>
      </c>
    </row>
    <row r="1203" spans="1:32">
      <c r="A1203">
        <v>317066</v>
      </c>
      <c r="B1203">
        <v>5170</v>
      </c>
      <c r="C1203" t="s">
        <v>187</v>
      </c>
      <c r="D1203">
        <v>1653</v>
      </c>
      <c r="E1203">
        <v>4016603507</v>
      </c>
      <c r="F1203" t="s">
        <v>891</v>
      </c>
      <c r="G1203">
        <v>1</v>
      </c>
      <c r="H1203" t="s">
        <v>494</v>
      </c>
      <c r="I1203" t="s">
        <v>198</v>
      </c>
      <c r="J1203">
        <v>30</v>
      </c>
      <c r="K1203">
        <v>40</v>
      </c>
      <c r="L1203">
        <v>120</v>
      </c>
      <c r="M1203">
        <v>3</v>
      </c>
      <c r="N1203">
        <v>369</v>
      </c>
      <c r="O1203" s="493">
        <v>45945.8372569444</v>
      </c>
      <c r="P1203" s="493">
        <v>45945.8959722222</v>
      </c>
      <c r="Q1203">
        <v>1</v>
      </c>
      <c r="R1203">
        <v>0</v>
      </c>
      <c r="S1203">
        <v>0</v>
      </c>
      <c r="T1203">
        <v>6</v>
      </c>
      <c r="U1203">
        <v>71</v>
      </c>
      <c r="V1203">
        <v>40</v>
      </c>
      <c r="W1203">
        <v>292</v>
      </c>
      <c r="X1203">
        <v>43</v>
      </c>
      <c r="Y1203">
        <v>40</v>
      </c>
      <c r="AB1203">
        <v>68.314</v>
      </c>
      <c r="AD1203" t="s">
        <v>892</v>
      </c>
      <c r="AE1203">
        <v>1</v>
      </c>
      <c r="AF1203" t="s">
        <v>883</v>
      </c>
    </row>
    <row r="1204" spans="1:32">
      <c r="A1204">
        <v>317067</v>
      </c>
      <c r="B1204">
        <v>5170</v>
      </c>
      <c r="C1204" t="s">
        <v>187</v>
      </c>
      <c r="D1204">
        <v>1653</v>
      </c>
      <c r="E1204">
        <v>4016603507</v>
      </c>
      <c r="F1204" t="s">
        <v>891</v>
      </c>
      <c r="G1204">
        <v>1</v>
      </c>
      <c r="H1204" t="s">
        <v>494</v>
      </c>
      <c r="I1204" t="s">
        <v>206</v>
      </c>
      <c r="J1204">
        <v>31</v>
      </c>
      <c r="K1204">
        <v>40</v>
      </c>
      <c r="L1204">
        <v>120</v>
      </c>
      <c r="M1204">
        <v>3</v>
      </c>
      <c r="N1204">
        <v>207</v>
      </c>
      <c r="O1204" s="493">
        <v>45945.8411689815</v>
      </c>
      <c r="P1204" s="493">
        <v>45945.8975578704</v>
      </c>
      <c r="Q1204">
        <v>1</v>
      </c>
      <c r="R1204">
        <v>0</v>
      </c>
      <c r="S1204">
        <v>0</v>
      </c>
      <c r="T1204">
        <v>6</v>
      </c>
      <c r="U1204">
        <v>92</v>
      </c>
      <c r="V1204">
        <v>34</v>
      </c>
      <c r="W1204">
        <v>978</v>
      </c>
      <c r="X1204">
        <v>39</v>
      </c>
      <c r="Y1204">
        <v>41</v>
      </c>
      <c r="AB1204">
        <v>41.009</v>
      </c>
      <c r="AD1204" t="s">
        <v>892</v>
      </c>
      <c r="AE1204">
        <v>1</v>
      </c>
      <c r="AF1204" t="s">
        <v>883</v>
      </c>
    </row>
    <row r="1205" spans="1:32">
      <c r="A1205">
        <v>317068</v>
      </c>
      <c r="B1205">
        <v>5170</v>
      </c>
      <c r="C1205" t="s">
        <v>187</v>
      </c>
      <c r="D1205">
        <v>1653</v>
      </c>
      <c r="E1205">
        <v>4016603507</v>
      </c>
      <c r="F1205" t="s">
        <v>891</v>
      </c>
      <c r="G1205">
        <v>1</v>
      </c>
      <c r="H1205" t="s">
        <v>494</v>
      </c>
      <c r="I1205" t="s">
        <v>210</v>
      </c>
      <c r="J1205">
        <v>32</v>
      </c>
      <c r="K1205">
        <v>40</v>
      </c>
      <c r="L1205">
        <v>120</v>
      </c>
      <c r="M1205">
        <v>3</v>
      </c>
      <c r="N1205">
        <v>51</v>
      </c>
      <c r="O1205" s="493">
        <v>45945.8455902778</v>
      </c>
      <c r="P1205" s="493">
        <v>45945.9020949074</v>
      </c>
      <c r="Q1205">
        <v>1</v>
      </c>
      <c r="R1205">
        <v>0</v>
      </c>
      <c r="S1205">
        <v>0</v>
      </c>
      <c r="T1205">
        <v>6</v>
      </c>
      <c r="U1205">
        <v>94</v>
      </c>
      <c r="V1205">
        <v>63</v>
      </c>
      <c r="W1205">
        <v>374</v>
      </c>
      <c r="X1205">
        <v>66</v>
      </c>
      <c r="Y1205">
        <v>68</v>
      </c>
      <c r="AB1205">
        <v>112.51</v>
      </c>
      <c r="AD1205" t="s">
        <v>892</v>
      </c>
      <c r="AE1205">
        <v>1</v>
      </c>
      <c r="AF1205" t="s">
        <v>883</v>
      </c>
    </row>
    <row r="1206" spans="1:32">
      <c r="A1206">
        <v>316923</v>
      </c>
      <c r="B1206">
        <v>5170</v>
      </c>
      <c r="C1206" t="s">
        <v>187</v>
      </c>
      <c r="D1206">
        <v>1654</v>
      </c>
      <c r="E1206">
        <v>4016603510</v>
      </c>
      <c r="F1206" t="s">
        <v>893</v>
      </c>
      <c r="G1206">
        <v>1</v>
      </c>
      <c r="H1206" t="s">
        <v>491</v>
      </c>
      <c r="I1206" t="s">
        <v>198</v>
      </c>
      <c r="J1206">
        <v>30</v>
      </c>
      <c r="K1206">
        <v>67</v>
      </c>
      <c r="L1206">
        <v>280</v>
      </c>
      <c r="M1206">
        <v>4</v>
      </c>
      <c r="N1206">
        <v>744</v>
      </c>
      <c r="O1206" s="493">
        <v>45944.2777546296</v>
      </c>
      <c r="P1206" s="493">
        <v>45944.8959375</v>
      </c>
      <c r="Q1206">
        <v>1</v>
      </c>
      <c r="R1206">
        <v>0</v>
      </c>
      <c r="S1206">
        <v>0</v>
      </c>
      <c r="T1206">
        <v>6</v>
      </c>
      <c r="U1206">
        <v>120</v>
      </c>
      <c r="V1206">
        <v>19</v>
      </c>
      <c r="W1206">
        <v>994</v>
      </c>
      <c r="X1206">
        <v>90</v>
      </c>
      <c r="Y1206">
        <v>92</v>
      </c>
      <c r="AB1206">
        <v>142.783</v>
      </c>
      <c r="AD1206" t="s">
        <v>894</v>
      </c>
      <c r="AE1206">
        <v>1</v>
      </c>
      <c r="AF1206" t="s">
        <v>895</v>
      </c>
    </row>
    <row r="1207" spans="1:32">
      <c r="A1207">
        <v>316924</v>
      </c>
      <c r="B1207">
        <v>5170</v>
      </c>
      <c r="C1207" t="s">
        <v>187</v>
      </c>
      <c r="D1207">
        <v>1654</v>
      </c>
      <c r="E1207">
        <v>4016603510</v>
      </c>
      <c r="F1207" t="s">
        <v>893</v>
      </c>
      <c r="G1207">
        <v>1</v>
      </c>
      <c r="H1207" t="s">
        <v>491</v>
      </c>
      <c r="I1207" t="s">
        <v>206</v>
      </c>
      <c r="J1207">
        <v>31</v>
      </c>
      <c r="K1207">
        <v>70</v>
      </c>
      <c r="L1207">
        <v>280</v>
      </c>
      <c r="M1207">
        <v>4</v>
      </c>
      <c r="N1207">
        <v>420</v>
      </c>
      <c r="O1207" s="493">
        <v>45944.2795601852</v>
      </c>
      <c r="P1207" s="493">
        <v>45944.8967939815</v>
      </c>
      <c r="Q1207">
        <v>1</v>
      </c>
      <c r="R1207">
        <v>0</v>
      </c>
      <c r="S1207">
        <v>0</v>
      </c>
      <c r="T1207">
        <v>6</v>
      </c>
      <c r="U1207">
        <v>60</v>
      </c>
      <c r="V1207">
        <v>55</v>
      </c>
      <c r="W1207">
        <v>183</v>
      </c>
      <c r="X1207">
        <v>58</v>
      </c>
      <c r="Y1207">
        <v>78</v>
      </c>
      <c r="AB1207">
        <v>71.75</v>
      </c>
      <c r="AD1207" t="s">
        <v>894</v>
      </c>
      <c r="AE1207">
        <v>1</v>
      </c>
      <c r="AF1207" t="s">
        <v>895</v>
      </c>
    </row>
    <row r="1208" spans="1:32">
      <c r="A1208">
        <v>316925</v>
      </c>
      <c r="B1208">
        <v>5170</v>
      </c>
      <c r="C1208" t="s">
        <v>187</v>
      </c>
      <c r="D1208">
        <v>1654</v>
      </c>
      <c r="E1208">
        <v>4016603510</v>
      </c>
      <c r="F1208" t="s">
        <v>893</v>
      </c>
      <c r="G1208">
        <v>1</v>
      </c>
      <c r="H1208" t="s">
        <v>491</v>
      </c>
      <c r="I1208" t="s">
        <v>210</v>
      </c>
      <c r="J1208">
        <v>32</v>
      </c>
      <c r="K1208">
        <v>70</v>
      </c>
      <c r="L1208">
        <v>280</v>
      </c>
      <c r="M1208">
        <v>4</v>
      </c>
      <c r="N1208">
        <v>28</v>
      </c>
      <c r="O1208" s="493">
        <v>45944.2813078704</v>
      </c>
      <c r="P1208" s="493">
        <v>45944.8972106481</v>
      </c>
      <c r="Q1208">
        <v>1</v>
      </c>
      <c r="R1208">
        <v>0</v>
      </c>
      <c r="S1208">
        <v>0</v>
      </c>
      <c r="T1208">
        <v>6</v>
      </c>
      <c r="U1208">
        <v>27</v>
      </c>
      <c r="V1208">
        <v>20</v>
      </c>
      <c r="W1208">
        <v>151</v>
      </c>
      <c r="X1208">
        <v>22</v>
      </c>
      <c r="Y1208">
        <v>29</v>
      </c>
      <c r="AB1208">
        <v>75.595</v>
      </c>
      <c r="AD1208" t="s">
        <v>894</v>
      </c>
      <c r="AE1208">
        <v>1</v>
      </c>
      <c r="AF1208" t="s">
        <v>895</v>
      </c>
    </row>
    <row r="1209" spans="1:32">
      <c r="A1209">
        <v>316926</v>
      </c>
      <c r="B1209">
        <v>5170</v>
      </c>
      <c r="C1209" t="s">
        <v>187</v>
      </c>
      <c r="D1209">
        <v>1654</v>
      </c>
      <c r="E1209">
        <v>4016603512</v>
      </c>
      <c r="F1209" t="s">
        <v>893</v>
      </c>
      <c r="G1209">
        <v>1</v>
      </c>
      <c r="H1209" t="s">
        <v>491</v>
      </c>
      <c r="I1209" t="s">
        <v>198</v>
      </c>
      <c r="J1209">
        <v>30</v>
      </c>
      <c r="K1209">
        <v>40</v>
      </c>
      <c r="L1209">
        <v>160</v>
      </c>
      <c r="M1209">
        <v>4</v>
      </c>
      <c r="N1209">
        <v>744</v>
      </c>
      <c r="O1209" s="493">
        <v>45944.2280671296</v>
      </c>
      <c r="P1209" s="493">
        <v>45944.2709027778</v>
      </c>
      <c r="Q1209">
        <v>1</v>
      </c>
      <c r="R1209">
        <v>0</v>
      </c>
      <c r="S1209">
        <v>0</v>
      </c>
      <c r="T1209">
        <v>6</v>
      </c>
      <c r="U1209">
        <v>91</v>
      </c>
      <c r="V1209">
        <v>85</v>
      </c>
      <c r="W1209">
        <v>120</v>
      </c>
      <c r="X1209">
        <v>90</v>
      </c>
      <c r="Y1209">
        <v>92</v>
      </c>
      <c r="AB1209">
        <v>142.783</v>
      </c>
      <c r="AD1209" t="s">
        <v>896</v>
      </c>
      <c r="AE1209">
        <v>1</v>
      </c>
      <c r="AF1209" t="s">
        <v>895</v>
      </c>
    </row>
    <row r="1210" spans="1:32">
      <c r="A1210">
        <v>316927</v>
      </c>
      <c r="B1210">
        <v>5170</v>
      </c>
      <c r="C1210" t="s">
        <v>187</v>
      </c>
      <c r="D1210">
        <v>1654</v>
      </c>
      <c r="E1210">
        <v>4016603512</v>
      </c>
      <c r="F1210" t="s">
        <v>893</v>
      </c>
      <c r="G1210">
        <v>1</v>
      </c>
      <c r="H1210" t="s">
        <v>491</v>
      </c>
      <c r="I1210" t="s">
        <v>206</v>
      </c>
      <c r="J1210">
        <v>31</v>
      </c>
      <c r="K1210">
        <v>40</v>
      </c>
      <c r="L1210">
        <v>160</v>
      </c>
      <c r="M1210">
        <v>4</v>
      </c>
      <c r="N1210">
        <v>420</v>
      </c>
      <c r="O1210" s="493">
        <v>45944.2295486111</v>
      </c>
      <c r="P1210" s="493">
        <v>45944.2717476852</v>
      </c>
      <c r="Q1210">
        <v>1</v>
      </c>
      <c r="R1210">
        <v>0</v>
      </c>
      <c r="S1210">
        <v>0</v>
      </c>
      <c r="T1210">
        <v>6</v>
      </c>
      <c r="U1210">
        <v>60</v>
      </c>
      <c r="V1210">
        <v>58</v>
      </c>
      <c r="W1210">
        <v>72</v>
      </c>
      <c r="X1210">
        <v>59</v>
      </c>
      <c r="Y1210">
        <v>78</v>
      </c>
      <c r="AB1210">
        <v>71.75</v>
      </c>
      <c r="AD1210" t="s">
        <v>896</v>
      </c>
      <c r="AE1210">
        <v>1</v>
      </c>
      <c r="AF1210" t="s">
        <v>895</v>
      </c>
    </row>
    <row r="1211" spans="1:32">
      <c r="A1211">
        <v>316928</v>
      </c>
      <c r="B1211">
        <v>5170</v>
      </c>
      <c r="C1211" t="s">
        <v>187</v>
      </c>
      <c r="D1211">
        <v>1654</v>
      </c>
      <c r="E1211">
        <v>4016610965</v>
      </c>
      <c r="F1211" t="s">
        <v>893</v>
      </c>
      <c r="G1211">
        <v>1</v>
      </c>
      <c r="H1211" t="s">
        <v>491</v>
      </c>
      <c r="I1211" t="s">
        <v>198</v>
      </c>
      <c r="J1211">
        <v>30</v>
      </c>
      <c r="K1211">
        <v>85</v>
      </c>
      <c r="L1211">
        <v>700</v>
      </c>
      <c r="M1211">
        <v>4</v>
      </c>
      <c r="N1211">
        <v>744</v>
      </c>
      <c r="O1211" s="493">
        <v>45944.9004398148</v>
      </c>
      <c r="P1211" s="493">
        <v>45944.9999884259</v>
      </c>
      <c r="Q1211">
        <v>1</v>
      </c>
      <c r="R1211">
        <v>0</v>
      </c>
      <c r="S1211">
        <v>0</v>
      </c>
      <c r="T1211">
        <v>6</v>
      </c>
      <c r="U1211">
        <v>89</v>
      </c>
      <c r="V1211">
        <v>83</v>
      </c>
      <c r="W1211">
        <v>149</v>
      </c>
      <c r="X1211">
        <v>88</v>
      </c>
      <c r="Y1211">
        <v>92</v>
      </c>
      <c r="AB1211">
        <v>142.783</v>
      </c>
      <c r="AD1211" t="s">
        <v>897</v>
      </c>
      <c r="AE1211">
        <v>1</v>
      </c>
      <c r="AF1211" t="s">
        <v>895</v>
      </c>
    </row>
    <row r="1212" spans="1:32">
      <c r="A1212">
        <v>316929</v>
      </c>
      <c r="B1212">
        <v>5170</v>
      </c>
      <c r="C1212" t="s">
        <v>187</v>
      </c>
      <c r="D1212">
        <v>1654</v>
      </c>
      <c r="E1212">
        <v>4016610965</v>
      </c>
      <c r="F1212" t="s">
        <v>893</v>
      </c>
      <c r="G1212">
        <v>1</v>
      </c>
      <c r="H1212" t="s">
        <v>491</v>
      </c>
      <c r="I1212" t="s">
        <v>206</v>
      </c>
      <c r="J1212">
        <v>31</v>
      </c>
      <c r="K1212">
        <v>83</v>
      </c>
      <c r="L1212">
        <v>700</v>
      </c>
      <c r="M1212">
        <v>4</v>
      </c>
      <c r="N1212">
        <v>420</v>
      </c>
      <c r="O1212" s="493">
        <v>45944.9142592593</v>
      </c>
      <c r="P1212" s="493">
        <v>45944.9998032407</v>
      </c>
      <c r="Q1212">
        <v>1</v>
      </c>
      <c r="R1212">
        <v>0</v>
      </c>
      <c r="S1212">
        <v>0</v>
      </c>
      <c r="T1212">
        <v>6</v>
      </c>
      <c r="U1212">
        <v>60</v>
      </c>
      <c r="V1212">
        <v>58</v>
      </c>
      <c r="W1212">
        <v>74</v>
      </c>
      <c r="X1212">
        <v>59</v>
      </c>
      <c r="Y1212">
        <v>78</v>
      </c>
      <c r="AB1212">
        <v>71.75</v>
      </c>
      <c r="AD1212" t="s">
        <v>897</v>
      </c>
      <c r="AE1212">
        <v>1</v>
      </c>
      <c r="AF1212" t="s">
        <v>895</v>
      </c>
    </row>
    <row r="1213" spans="1:32">
      <c r="A1213">
        <v>316930</v>
      </c>
      <c r="B1213">
        <v>5170</v>
      </c>
      <c r="C1213" t="s">
        <v>187</v>
      </c>
      <c r="D1213">
        <v>1654</v>
      </c>
      <c r="E1213">
        <v>4016610965</v>
      </c>
      <c r="F1213" t="s">
        <v>893</v>
      </c>
      <c r="G1213">
        <v>1</v>
      </c>
      <c r="H1213" t="s">
        <v>491</v>
      </c>
      <c r="I1213" t="s">
        <v>210</v>
      </c>
      <c r="J1213">
        <v>32</v>
      </c>
      <c r="K1213">
        <v>82</v>
      </c>
      <c r="L1213">
        <v>700</v>
      </c>
      <c r="M1213">
        <v>4</v>
      </c>
      <c r="N1213">
        <v>28</v>
      </c>
      <c r="O1213" s="493">
        <v>45944.9148263889</v>
      </c>
      <c r="P1213" s="493">
        <v>45944.9991666667</v>
      </c>
      <c r="Q1213">
        <v>1</v>
      </c>
      <c r="R1213">
        <v>0</v>
      </c>
      <c r="S1213">
        <v>0</v>
      </c>
      <c r="T1213">
        <v>6</v>
      </c>
      <c r="U1213">
        <v>27</v>
      </c>
      <c r="V1213">
        <v>21</v>
      </c>
      <c r="W1213">
        <v>121</v>
      </c>
      <c r="X1213">
        <v>22</v>
      </c>
      <c r="Y1213">
        <v>29</v>
      </c>
      <c r="AB1213">
        <v>75.595</v>
      </c>
      <c r="AD1213" t="s">
        <v>897</v>
      </c>
      <c r="AE1213">
        <v>1</v>
      </c>
      <c r="AF1213" t="s">
        <v>895</v>
      </c>
    </row>
    <row r="1214" spans="1:32">
      <c r="A1214">
        <v>316931</v>
      </c>
      <c r="B1214">
        <v>5170</v>
      </c>
      <c r="C1214" t="s">
        <v>187</v>
      </c>
      <c r="D1214">
        <v>1654</v>
      </c>
      <c r="E1214">
        <v>4016610975</v>
      </c>
      <c r="F1214" t="s">
        <v>893</v>
      </c>
      <c r="G1214">
        <v>1</v>
      </c>
      <c r="H1214" t="s">
        <v>491</v>
      </c>
      <c r="I1214" t="s">
        <v>198</v>
      </c>
      <c r="J1214">
        <v>30</v>
      </c>
      <c r="K1214">
        <v>6</v>
      </c>
      <c r="L1214">
        <v>20</v>
      </c>
      <c r="M1214">
        <v>4</v>
      </c>
      <c r="N1214">
        <v>744</v>
      </c>
      <c r="O1214" s="493">
        <v>45944.2056134259</v>
      </c>
      <c r="P1214" s="493">
        <v>45944.2220486111</v>
      </c>
      <c r="Q1214">
        <v>1</v>
      </c>
      <c r="R1214">
        <v>0</v>
      </c>
      <c r="S1214">
        <v>0</v>
      </c>
      <c r="T1214">
        <v>6</v>
      </c>
      <c r="U1214">
        <v>106</v>
      </c>
      <c r="V1214">
        <v>88</v>
      </c>
      <c r="W1214">
        <v>166</v>
      </c>
      <c r="X1214">
        <v>89.5</v>
      </c>
      <c r="Y1214">
        <v>92</v>
      </c>
      <c r="AB1214">
        <v>142.783</v>
      </c>
      <c r="AD1214" t="s">
        <v>898</v>
      </c>
      <c r="AE1214">
        <v>1</v>
      </c>
      <c r="AF1214" t="s">
        <v>895</v>
      </c>
    </row>
    <row r="1215" spans="1:32">
      <c r="A1215">
        <v>316932</v>
      </c>
      <c r="B1215">
        <v>5170</v>
      </c>
      <c r="C1215" t="s">
        <v>187</v>
      </c>
      <c r="D1215">
        <v>1654</v>
      </c>
      <c r="E1215">
        <v>4016610975</v>
      </c>
      <c r="F1215" t="s">
        <v>893</v>
      </c>
      <c r="G1215">
        <v>1</v>
      </c>
      <c r="H1215" t="s">
        <v>491</v>
      </c>
      <c r="I1215" t="s">
        <v>206</v>
      </c>
      <c r="J1215">
        <v>31</v>
      </c>
      <c r="K1215">
        <v>5</v>
      </c>
      <c r="L1215">
        <v>20</v>
      </c>
      <c r="M1215">
        <v>4</v>
      </c>
      <c r="N1215">
        <v>420</v>
      </c>
      <c r="O1215" s="493">
        <v>45944.2186342593</v>
      </c>
      <c r="P1215" s="493">
        <v>45944.2228240741</v>
      </c>
      <c r="Q1215">
        <v>1</v>
      </c>
      <c r="R1215">
        <v>0</v>
      </c>
      <c r="S1215">
        <v>0</v>
      </c>
      <c r="T1215">
        <v>6</v>
      </c>
      <c r="U1215">
        <v>62</v>
      </c>
      <c r="V1215">
        <v>57</v>
      </c>
      <c r="W1215">
        <v>76</v>
      </c>
      <c r="X1215">
        <v>58</v>
      </c>
      <c r="Y1215">
        <v>78</v>
      </c>
      <c r="AB1215">
        <v>71.75</v>
      </c>
      <c r="AD1215" t="s">
        <v>898</v>
      </c>
      <c r="AE1215">
        <v>1</v>
      </c>
      <c r="AF1215" t="s">
        <v>895</v>
      </c>
    </row>
    <row r="1216" spans="1:32">
      <c r="A1216">
        <v>316933</v>
      </c>
      <c r="B1216">
        <v>5170</v>
      </c>
      <c r="C1216" t="s">
        <v>187</v>
      </c>
      <c r="D1216">
        <v>1654</v>
      </c>
      <c r="E1216">
        <v>4016610975</v>
      </c>
      <c r="F1216" t="s">
        <v>893</v>
      </c>
      <c r="G1216">
        <v>1</v>
      </c>
      <c r="H1216" t="s">
        <v>491</v>
      </c>
      <c r="I1216" t="s">
        <v>210</v>
      </c>
      <c r="J1216">
        <v>32</v>
      </c>
      <c r="K1216">
        <v>44</v>
      </c>
      <c r="L1216">
        <v>20</v>
      </c>
      <c r="M1216">
        <v>4</v>
      </c>
      <c r="N1216">
        <v>28</v>
      </c>
      <c r="O1216" s="493">
        <v>45944.2217013889</v>
      </c>
      <c r="P1216" s="493">
        <v>45944.2724189815</v>
      </c>
      <c r="Q1216">
        <v>1</v>
      </c>
      <c r="R1216">
        <v>0</v>
      </c>
      <c r="S1216">
        <v>0</v>
      </c>
      <c r="T1216">
        <v>6</v>
      </c>
      <c r="U1216">
        <v>24</v>
      </c>
      <c r="V1216">
        <v>19</v>
      </c>
      <c r="W1216">
        <v>63</v>
      </c>
      <c r="X1216">
        <v>22</v>
      </c>
      <c r="Y1216">
        <v>29</v>
      </c>
      <c r="AB1216">
        <v>75.595</v>
      </c>
      <c r="AD1216" t="s">
        <v>898</v>
      </c>
      <c r="AE1216">
        <v>1</v>
      </c>
      <c r="AF1216" t="s">
        <v>895</v>
      </c>
    </row>
    <row r="1217" spans="1:32">
      <c r="A1217">
        <v>317069</v>
      </c>
      <c r="B1217">
        <v>5170</v>
      </c>
      <c r="C1217" t="s">
        <v>187</v>
      </c>
      <c r="D1217">
        <v>1654</v>
      </c>
      <c r="E1217">
        <v>4016603510</v>
      </c>
      <c r="F1217" t="s">
        <v>893</v>
      </c>
      <c r="G1217">
        <v>1</v>
      </c>
      <c r="H1217" t="s">
        <v>491</v>
      </c>
      <c r="I1217" t="s">
        <v>206</v>
      </c>
      <c r="J1217">
        <v>31</v>
      </c>
      <c r="K1217">
        <v>2</v>
      </c>
      <c r="L1217">
        <v>280</v>
      </c>
      <c r="M1217">
        <v>4</v>
      </c>
      <c r="N1217">
        <v>420</v>
      </c>
      <c r="O1217" s="493">
        <v>45945.3034837963</v>
      </c>
      <c r="P1217" s="493">
        <v>45945.3049652778</v>
      </c>
      <c r="Q1217">
        <v>1</v>
      </c>
      <c r="R1217">
        <v>0</v>
      </c>
      <c r="S1217">
        <v>0</v>
      </c>
      <c r="T1217">
        <v>6</v>
      </c>
      <c r="U1217">
        <v>17</v>
      </c>
      <c r="V1217">
        <v>17</v>
      </c>
      <c r="W1217">
        <v>18</v>
      </c>
      <c r="X1217">
        <v>17.5</v>
      </c>
      <c r="Y1217">
        <v>78</v>
      </c>
      <c r="AB1217">
        <v>71.75</v>
      </c>
      <c r="AD1217" t="s">
        <v>894</v>
      </c>
      <c r="AE1217">
        <v>1</v>
      </c>
      <c r="AF1217" t="s">
        <v>895</v>
      </c>
    </row>
    <row r="1218" spans="1:32">
      <c r="A1218">
        <v>317070</v>
      </c>
      <c r="B1218">
        <v>5170</v>
      </c>
      <c r="C1218" t="s">
        <v>187</v>
      </c>
      <c r="D1218">
        <v>1654</v>
      </c>
      <c r="E1218">
        <v>4016603510</v>
      </c>
      <c r="F1218" t="s">
        <v>893</v>
      </c>
      <c r="G1218">
        <v>1</v>
      </c>
      <c r="H1218" t="s">
        <v>491</v>
      </c>
      <c r="I1218" t="s">
        <v>210</v>
      </c>
      <c r="J1218">
        <v>32</v>
      </c>
      <c r="K1218">
        <v>1</v>
      </c>
      <c r="L1218">
        <v>280</v>
      </c>
      <c r="M1218">
        <v>4</v>
      </c>
      <c r="N1218">
        <v>28</v>
      </c>
      <c r="O1218" s="493">
        <v>45945.3079861111</v>
      </c>
      <c r="P1218" s="493">
        <v>45945.3079861111</v>
      </c>
      <c r="Q1218">
        <v>1</v>
      </c>
      <c r="R1218">
        <v>0</v>
      </c>
      <c r="S1218">
        <v>0</v>
      </c>
      <c r="T1218">
        <v>6</v>
      </c>
      <c r="U1218">
        <v>80</v>
      </c>
      <c r="V1218">
        <v>80</v>
      </c>
      <c r="W1218">
        <v>80</v>
      </c>
      <c r="X1218">
        <v>80</v>
      </c>
      <c r="Y1218">
        <v>29</v>
      </c>
      <c r="AB1218">
        <v>75.595</v>
      </c>
      <c r="AD1218" t="s">
        <v>894</v>
      </c>
      <c r="AE1218">
        <v>1</v>
      </c>
      <c r="AF1218" t="s">
        <v>895</v>
      </c>
    </row>
    <row r="1219" spans="1:32">
      <c r="A1219">
        <v>317071</v>
      </c>
      <c r="B1219">
        <v>5170</v>
      </c>
      <c r="C1219" t="s">
        <v>187</v>
      </c>
      <c r="D1219">
        <v>1654</v>
      </c>
      <c r="E1219">
        <v>4016603511</v>
      </c>
      <c r="F1219" t="s">
        <v>893</v>
      </c>
      <c r="G1219">
        <v>1</v>
      </c>
      <c r="H1219" t="s">
        <v>491</v>
      </c>
      <c r="I1219" t="s">
        <v>198</v>
      </c>
      <c r="J1219">
        <v>30</v>
      </c>
      <c r="K1219">
        <v>201</v>
      </c>
      <c r="L1219">
        <v>800</v>
      </c>
      <c r="M1219">
        <v>4</v>
      </c>
      <c r="N1219">
        <v>744</v>
      </c>
      <c r="O1219" s="493">
        <v>45945.0996527778</v>
      </c>
      <c r="P1219" s="493">
        <v>45945.8275347222</v>
      </c>
      <c r="Q1219">
        <v>1</v>
      </c>
      <c r="R1219">
        <v>0</v>
      </c>
      <c r="S1219">
        <v>0</v>
      </c>
      <c r="T1219">
        <v>6</v>
      </c>
      <c r="U1219">
        <v>89</v>
      </c>
      <c r="V1219">
        <v>83</v>
      </c>
      <c r="W1219">
        <v>126</v>
      </c>
      <c r="X1219">
        <v>88</v>
      </c>
      <c r="Y1219">
        <v>92</v>
      </c>
      <c r="AB1219">
        <v>142.783</v>
      </c>
      <c r="AD1219" t="s">
        <v>899</v>
      </c>
      <c r="AE1219">
        <v>1</v>
      </c>
      <c r="AF1219" t="s">
        <v>895</v>
      </c>
    </row>
    <row r="1220" spans="1:32">
      <c r="A1220">
        <v>317072</v>
      </c>
      <c r="B1220">
        <v>5170</v>
      </c>
      <c r="C1220" t="s">
        <v>187</v>
      </c>
      <c r="D1220">
        <v>1654</v>
      </c>
      <c r="E1220">
        <v>4016603511</v>
      </c>
      <c r="F1220" t="s">
        <v>893</v>
      </c>
      <c r="G1220">
        <v>1</v>
      </c>
      <c r="H1220" t="s">
        <v>491</v>
      </c>
      <c r="I1220" t="s">
        <v>206</v>
      </c>
      <c r="J1220">
        <v>31</v>
      </c>
      <c r="K1220">
        <v>201</v>
      </c>
      <c r="L1220">
        <v>800</v>
      </c>
      <c r="M1220">
        <v>4</v>
      </c>
      <c r="N1220">
        <v>420</v>
      </c>
      <c r="O1220" s="493">
        <v>45945.1052083333</v>
      </c>
      <c r="P1220" s="493">
        <v>45945.8284027778</v>
      </c>
      <c r="Q1220">
        <v>1</v>
      </c>
      <c r="R1220">
        <v>0</v>
      </c>
      <c r="S1220">
        <v>0</v>
      </c>
      <c r="T1220">
        <v>6</v>
      </c>
      <c r="U1220">
        <v>60</v>
      </c>
      <c r="V1220">
        <v>57</v>
      </c>
      <c r="W1220">
        <v>149</v>
      </c>
      <c r="X1220">
        <v>58</v>
      </c>
      <c r="Y1220">
        <v>78</v>
      </c>
      <c r="AB1220">
        <v>71.75</v>
      </c>
      <c r="AD1220" t="s">
        <v>899</v>
      </c>
      <c r="AE1220">
        <v>1</v>
      </c>
      <c r="AF1220" t="s">
        <v>895</v>
      </c>
    </row>
    <row r="1221" spans="1:32">
      <c r="A1221">
        <v>317073</v>
      </c>
      <c r="B1221">
        <v>5170</v>
      </c>
      <c r="C1221" t="s">
        <v>187</v>
      </c>
      <c r="D1221">
        <v>1654</v>
      </c>
      <c r="E1221">
        <v>4016603511</v>
      </c>
      <c r="F1221" t="s">
        <v>893</v>
      </c>
      <c r="G1221">
        <v>1</v>
      </c>
      <c r="H1221" t="s">
        <v>491</v>
      </c>
      <c r="I1221" t="s">
        <v>210</v>
      </c>
      <c r="J1221">
        <v>32</v>
      </c>
      <c r="K1221">
        <v>200</v>
      </c>
      <c r="L1221">
        <v>800</v>
      </c>
      <c r="M1221">
        <v>4</v>
      </c>
      <c r="N1221">
        <v>28</v>
      </c>
      <c r="O1221" s="493">
        <v>45945.105775463</v>
      </c>
      <c r="P1221" s="493">
        <v>45945.8288078704</v>
      </c>
      <c r="Q1221">
        <v>1</v>
      </c>
      <c r="R1221">
        <v>0</v>
      </c>
      <c r="S1221">
        <v>0</v>
      </c>
      <c r="T1221">
        <v>6</v>
      </c>
      <c r="U1221">
        <v>23</v>
      </c>
      <c r="V1221">
        <v>21</v>
      </c>
      <c r="W1221">
        <v>271</v>
      </c>
      <c r="X1221">
        <v>22</v>
      </c>
      <c r="Y1221">
        <v>29</v>
      </c>
      <c r="AB1221">
        <v>75.595</v>
      </c>
      <c r="AD1221" t="s">
        <v>899</v>
      </c>
      <c r="AE1221">
        <v>1</v>
      </c>
      <c r="AF1221" t="s">
        <v>895</v>
      </c>
    </row>
    <row r="1222" spans="1:32">
      <c r="A1222">
        <v>317074</v>
      </c>
      <c r="B1222">
        <v>5170</v>
      </c>
      <c r="C1222" t="s">
        <v>187</v>
      </c>
      <c r="D1222">
        <v>1654</v>
      </c>
      <c r="E1222">
        <v>4016610965</v>
      </c>
      <c r="F1222" t="s">
        <v>893</v>
      </c>
      <c r="G1222">
        <v>1</v>
      </c>
      <c r="H1222" t="s">
        <v>491</v>
      </c>
      <c r="I1222" t="s">
        <v>198</v>
      </c>
      <c r="J1222">
        <v>30</v>
      </c>
      <c r="K1222">
        <v>89</v>
      </c>
      <c r="L1222">
        <v>700</v>
      </c>
      <c r="M1222">
        <v>4</v>
      </c>
      <c r="N1222">
        <v>744</v>
      </c>
      <c r="O1222" s="493">
        <v>45945.0010416667</v>
      </c>
      <c r="P1222" s="493">
        <v>45945.0975694444</v>
      </c>
      <c r="Q1222">
        <v>1</v>
      </c>
      <c r="R1222">
        <v>0</v>
      </c>
      <c r="S1222">
        <v>0</v>
      </c>
      <c r="T1222">
        <v>6</v>
      </c>
      <c r="U1222">
        <v>92</v>
      </c>
      <c r="V1222">
        <v>83</v>
      </c>
      <c r="W1222">
        <v>183</v>
      </c>
      <c r="X1222">
        <v>88</v>
      </c>
      <c r="Y1222">
        <v>92</v>
      </c>
      <c r="AB1222">
        <v>142.783</v>
      </c>
      <c r="AD1222" t="s">
        <v>897</v>
      </c>
      <c r="AE1222">
        <v>1</v>
      </c>
      <c r="AF1222" t="s">
        <v>895</v>
      </c>
    </row>
    <row r="1223" spans="1:32">
      <c r="A1223">
        <v>317075</v>
      </c>
      <c r="B1223">
        <v>5170</v>
      </c>
      <c r="C1223" t="s">
        <v>187</v>
      </c>
      <c r="D1223">
        <v>1654</v>
      </c>
      <c r="E1223">
        <v>4016610965</v>
      </c>
      <c r="F1223" t="s">
        <v>893</v>
      </c>
      <c r="G1223">
        <v>1</v>
      </c>
      <c r="H1223" t="s">
        <v>491</v>
      </c>
      <c r="I1223" t="s">
        <v>206</v>
      </c>
      <c r="J1223">
        <v>31</v>
      </c>
      <c r="K1223">
        <v>92</v>
      </c>
      <c r="L1223">
        <v>700</v>
      </c>
      <c r="M1223">
        <v>4</v>
      </c>
      <c r="N1223">
        <v>420</v>
      </c>
      <c r="O1223" s="493">
        <v>45945.0008564815</v>
      </c>
      <c r="P1223" s="493">
        <v>45945.100462963</v>
      </c>
      <c r="Q1223">
        <v>1</v>
      </c>
      <c r="R1223">
        <v>0</v>
      </c>
      <c r="S1223">
        <v>0</v>
      </c>
      <c r="T1223">
        <v>6</v>
      </c>
      <c r="U1223">
        <v>61</v>
      </c>
      <c r="V1223">
        <v>58</v>
      </c>
      <c r="W1223">
        <v>157</v>
      </c>
      <c r="X1223">
        <v>59</v>
      </c>
      <c r="Y1223">
        <v>78</v>
      </c>
      <c r="AB1223">
        <v>71.75</v>
      </c>
      <c r="AD1223" t="s">
        <v>897</v>
      </c>
      <c r="AE1223">
        <v>1</v>
      </c>
      <c r="AF1223" t="s">
        <v>895</v>
      </c>
    </row>
    <row r="1224" spans="1:32">
      <c r="A1224">
        <v>317076</v>
      </c>
      <c r="B1224">
        <v>5170</v>
      </c>
      <c r="C1224" t="s">
        <v>187</v>
      </c>
      <c r="D1224">
        <v>1654</v>
      </c>
      <c r="E1224">
        <v>4016610965</v>
      </c>
      <c r="F1224" t="s">
        <v>893</v>
      </c>
      <c r="G1224">
        <v>1</v>
      </c>
      <c r="H1224" t="s">
        <v>491</v>
      </c>
      <c r="I1224" t="s">
        <v>210</v>
      </c>
      <c r="J1224">
        <v>32</v>
      </c>
      <c r="K1224">
        <v>92</v>
      </c>
      <c r="L1224">
        <v>700</v>
      </c>
      <c r="M1224">
        <v>4</v>
      </c>
      <c r="N1224">
        <v>28</v>
      </c>
      <c r="O1224" s="493">
        <v>45945.0012731481</v>
      </c>
      <c r="P1224" s="493">
        <v>45945.1008796296</v>
      </c>
      <c r="Q1224">
        <v>1</v>
      </c>
      <c r="R1224">
        <v>0</v>
      </c>
      <c r="S1224">
        <v>0</v>
      </c>
      <c r="T1224">
        <v>6</v>
      </c>
      <c r="U1224">
        <v>22</v>
      </c>
      <c r="V1224">
        <v>16</v>
      </c>
      <c r="W1224">
        <v>77</v>
      </c>
      <c r="X1224">
        <v>22</v>
      </c>
      <c r="Y1224">
        <v>29</v>
      </c>
      <c r="AB1224">
        <v>75.595</v>
      </c>
      <c r="AD1224" t="s">
        <v>897</v>
      </c>
      <c r="AE1224">
        <v>1</v>
      </c>
      <c r="AF1224" t="s">
        <v>895</v>
      </c>
    </row>
    <row r="1225" spans="1:32">
      <c r="A1225">
        <v>316934</v>
      </c>
      <c r="B1225">
        <v>5170</v>
      </c>
      <c r="C1225" t="s">
        <v>187</v>
      </c>
      <c r="D1225">
        <v>1655</v>
      </c>
      <c r="E1225">
        <v>4016603507</v>
      </c>
      <c r="F1225" t="s">
        <v>891</v>
      </c>
      <c r="G1225">
        <v>1</v>
      </c>
      <c r="H1225" t="s">
        <v>491</v>
      </c>
      <c r="I1225" t="s">
        <v>198</v>
      </c>
      <c r="J1225">
        <v>30</v>
      </c>
      <c r="K1225">
        <v>40</v>
      </c>
      <c r="L1225">
        <v>120</v>
      </c>
      <c r="M1225">
        <v>3</v>
      </c>
      <c r="N1225">
        <v>507</v>
      </c>
      <c r="O1225" s="493">
        <v>45944.1621412037</v>
      </c>
      <c r="P1225" s="493">
        <v>45944.1966203704</v>
      </c>
      <c r="Q1225">
        <v>1</v>
      </c>
      <c r="R1225">
        <v>0</v>
      </c>
      <c r="S1225">
        <v>0</v>
      </c>
      <c r="T1225">
        <v>6</v>
      </c>
      <c r="U1225">
        <v>67</v>
      </c>
      <c r="V1225">
        <v>63</v>
      </c>
      <c r="W1225">
        <v>186</v>
      </c>
      <c r="X1225">
        <v>63</v>
      </c>
      <c r="Y1225">
        <v>61</v>
      </c>
      <c r="AB1225">
        <v>95.392</v>
      </c>
      <c r="AD1225" t="s">
        <v>892</v>
      </c>
      <c r="AE1225">
        <v>1</v>
      </c>
      <c r="AF1225" t="s">
        <v>883</v>
      </c>
    </row>
    <row r="1226" spans="1:32">
      <c r="A1226">
        <v>316935</v>
      </c>
      <c r="B1226">
        <v>5170</v>
      </c>
      <c r="C1226" t="s">
        <v>187</v>
      </c>
      <c r="D1226">
        <v>1655</v>
      </c>
      <c r="E1226">
        <v>4016603507</v>
      </c>
      <c r="F1226" t="s">
        <v>891</v>
      </c>
      <c r="G1226">
        <v>1</v>
      </c>
      <c r="H1226" t="s">
        <v>491</v>
      </c>
      <c r="I1226" t="s">
        <v>206</v>
      </c>
      <c r="J1226">
        <v>31</v>
      </c>
      <c r="K1226">
        <v>40</v>
      </c>
      <c r="L1226">
        <v>120</v>
      </c>
      <c r="M1226">
        <v>3</v>
      </c>
      <c r="N1226">
        <v>447</v>
      </c>
      <c r="O1226" s="493">
        <v>45944.1684490741</v>
      </c>
      <c r="P1226" s="493">
        <v>45944.1995486111</v>
      </c>
      <c r="Q1226">
        <v>1</v>
      </c>
      <c r="R1226">
        <v>0</v>
      </c>
      <c r="S1226">
        <v>0</v>
      </c>
      <c r="T1226">
        <v>6</v>
      </c>
      <c r="U1226">
        <v>62</v>
      </c>
      <c r="V1226">
        <v>52</v>
      </c>
      <c r="W1226">
        <v>222</v>
      </c>
      <c r="X1226">
        <v>54</v>
      </c>
      <c r="Y1226">
        <v>54</v>
      </c>
      <c r="AB1226">
        <v>76.432</v>
      </c>
      <c r="AD1226" t="s">
        <v>892</v>
      </c>
      <c r="AE1226">
        <v>1</v>
      </c>
      <c r="AF1226" t="s">
        <v>883</v>
      </c>
    </row>
    <row r="1227" spans="1:32">
      <c r="A1227">
        <v>316936</v>
      </c>
      <c r="B1227">
        <v>5170</v>
      </c>
      <c r="C1227" t="s">
        <v>187</v>
      </c>
      <c r="D1227">
        <v>1655</v>
      </c>
      <c r="E1227">
        <v>4016603507</v>
      </c>
      <c r="F1227" t="s">
        <v>891</v>
      </c>
      <c r="G1227">
        <v>1</v>
      </c>
      <c r="H1227" t="s">
        <v>491</v>
      </c>
      <c r="I1227" t="s">
        <v>210</v>
      </c>
      <c r="J1227">
        <v>32</v>
      </c>
      <c r="K1227">
        <v>40</v>
      </c>
      <c r="L1227">
        <v>120</v>
      </c>
      <c r="M1227">
        <v>3</v>
      </c>
      <c r="N1227">
        <v>72</v>
      </c>
      <c r="O1227" s="493">
        <v>45944.1701851852</v>
      </c>
      <c r="P1227" s="493">
        <v>45944.2001736111</v>
      </c>
      <c r="Q1227">
        <v>1</v>
      </c>
      <c r="R1227">
        <v>0</v>
      </c>
      <c r="S1227">
        <v>0</v>
      </c>
      <c r="T1227">
        <v>6</v>
      </c>
      <c r="U1227">
        <v>41</v>
      </c>
      <c r="V1227">
        <v>39</v>
      </c>
      <c r="W1227">
        <v>65</v>
      </c>
      <c r="X1227">
        <v>40</v>
      </c>
      <c r="Y1227">
        <v>45</v>
      </c>
      <c r="AB1227">
        <v>103.532</v>
      </c>
      <c r="AD1227" t="s">
        <v>892</v>
      </c>
      <c r="AE1227">
        <v>1</v>
      </c>
      <c r="AF1227" t="s">
        <v>883</v>
      </c>
    </row>
    <row r="1228" spans="1:32">
      <c r="A1228">
        <v>317255</v>
      </c>
      <c r="B1228">
        <v>5170</v>
      </c>
      <c r="C1228" t="s">
        <v>187</v>
      </c>
      <c r="D1228">
        <v>1656</v>
      </c>
      <c r="E1228">
        <v>4016603510</v>
      </c>
      <c r="F1228" t="s">
        <v>893</v>
      </c>
      <c r="G1228">
        <v>1</v>
      </c>
      <c r="H1228" t="s">
        <v>494</v>
      </c>
      <c r="I1228" t="s">
        <v>198</v>
      </c>
      <c r="J1228">
        <v>30</v>
      </c>
      <c r="K1228">
        <v>59</v>
      </c>
      <c r="L1228">
        <v>280</v>
      </c>
      <c r="M1228">
        <v>4</v>
      </c>
      <c r="N1228">
        <v>204</v>
      </c>
      <c r="O1228" s="493">
        <v>45946.0003009259</v>
      </c>
      <c r="P1228" s="493">
        <v>45946.0384606481</v>
      </c>
      <c r="Q1228">
        <v>1</v>
      </c>
      <c r="R1228">
        <v>0</v>
      </c>
      <c r="S1228">
        <v>0</v>
      </c>
      <c r="T1228">
        <v>6</v>
      </c>
      <c r="U1228">
        <v>25</v>
      </c>
      <c r="V1228">
        <v>22</v>
      </c>
      <c r="W1228">
        <v>27</v>
      </c>
      <c r="X1228">
        <v>25</v>
      </c>
      <c r="Y1228">
        <v>29</v>
      </c>
      <c r="AB1228">
        <v>41.462</v>
      </c>
      <c r="AD1228" t="s">
        <v>894</v>
      </c>
      <c r="AE1228">
        <v>1</v>
      </c>
      <c r="AF1228" t="s">
        <v>895</v>
      </c>
    </row>
    <row r="1229" spans="1:32">
      <c r="A1229">
        <v>317256</v>
      </c>
      <c r="B1229">
        <v>5170</v>
      </c>
      <c r="C1229" t="s">
        <v>187</v>
      </c>
      <c r="D1229">
        <v>1656</v>
      </c>
      <c r="E1229">
        <v>4016603510</v>
      </c>
      <c r="F1229" t="s">
        <v>893</v>
      </c>
      <c r="G1229">
        <v>1</v>
      </c>
      <c r="H1229" t="s">
        <v>494</v>
      </c>
      <c r="I1229" t="s">
        <v>206</v>
      </c>
      <c r="J1229">
        <v>31</v>
      </c>
      <c r="K1229">
        <v>66</v>
      </c>
      <c r="L1229">
        <v>280</v>
      </c>
      <c r="M1229">
        <v>4</v>
      </c>
      <c r="N1229">
        <v>208</v>
      </c>
      <c r="O1229" s="493">
        <v>45946.0008912037</v>
      </c>
      <c r="P1229" s="493">
        <v>45946.0426736111</v>
      </c>
      <c r="Q1229">
        <v>1</v>
      </c>
      <c r="R1229">
        <v>0</v>
      </c>
      <c r="S1229">
        <v>0</v>
      </c>
      <c r="T1229">
        <v>6</v>
      </c>
      <c r="U1229">
        <v>46</v>
      </c>
      <c r="V1229">
        <v>38</v>
      </c>
      <c r="W1229">
        <v>187</v>
      </c>
      <c r="X1229">
        <v>42</v>
      </c>
      <c r="Y1229">
        <v>50</v>
      </c>
      <c r="AB1229">
        <v>36.41</v>
      </c>
      <c r="AD1229" t="s">
        <v>894</v>
      </c>
      <c r="AE1229">
        <v>1</v>
      </c>
      <c r="AF1229" t="s">
        <v>895</v>
      </c>
    </row>
    <row r="1230" spans="1:32">
      <c r="A1230">
        <v>317257</v>
      </c>
      <c r="B1230">
        <v>5170</v>
      </c>
      <c r="C1230" t="s">
        <v>187</v>
      </c>
      <c r="D1230">
        <v>1656</v>
      </c>
      <c r="E1230">
        <v>4016603510</v>
      </c>
      <c r="F1230" t="s">
        <v>893</v>
      </c>
      <c r="G1230">
        <v>1</v>
      </c>
      <c r="H1230" t="s">
        <v>494</v>
      </c>
      <c r="I1230" t="s">
        <v>210</v>
      </c>
      <c r="J1230">
        <v>32</v>
      </c>
      <c r="K1230">
        <v>69</v>
      </c>
      <c r="L1230">
        <v>280</v>
      </c>
      <c r="M1230">
        <v>4</v>
      </c>
      <c r="N1230">
        <v>36</v>
      </c>
      <c r="O1230" s="493">
        <v>45946.0030324074</v>
      </c>
      <c r="P1230" s="493">
        <v>45946.0502777778</v>
      </c>
      <c r="Q1230">
        <v>1</v>
      </c>
      <c r="R1230">
        <v>0</v>
      </c>
      <c r="S1230">
        <v>0</v>
      </c>
      <c r="T1230">
        <v>6</v>
      </c>
      <c r="U1230">
        <v>54</v>
      </c>
      <c r="V1230">
        <v>47</v>
      </c>
      <c r="W1230">
        <v>57</v>
      </c>
      <c r="X1230">
        <v>55</v>
      </c>
      <c r="Y1230">
        <v>57</v>
      </c>
      <c r="AB1230">
        <v>76.834</v>
      </c>
      <c r="AD1230" t="s">
        <v>894</v>
      </c>
      <c r="AE1230">
        <v>1</v>
      </c>
      <c r="AF1230" t="s">
        <v>895</v>
      </c>
    </row>
    <row r="1231" spans="1:32">
      <c r="A1231">
        <v>317258</v>
      </c>
      <c r="B1231">
        <v>5170</v>
      </c>
      <c r="C1231" t="s">
        <v>187</v>
      </c>
      <c r="D1231">
        <v>1656</v>
      </c>
      <c r="E1231">
        <v>4016603511</v>
      </c>
      <c r="F1231" t="s">
        <v>893</v>
      </c>
      <c r="G1231">
        <v>1</v>
      </c>
      <c r="H1231" t="s">
        <v>494</v>
      </c>
      <c r="I1231" t="s">
        <v>198</v>
      </c>
      <c r="J1231">
        <v>30</v>
      </c>
      <c r="K1231">
        <v>187</v>
      </c>
      <c r="L1231">
        <v>800</v>
      </c>
      <c r="M1231">
        <v>4</v>
      </c>
      <c r="N1231">
        <v>204</v>
      </c>
      <c r="O1231" s="493">
        <v>45946.1677893518</v>
      </c>
      <c r="P1231" s="493">
        <v>45946.8307175926</v>
      </c>
      <c r="Q1231">
        <v>1</v>
      </c>
      <c r="R1231">
        <v>0</v>
      </c>
      <c r="S1231">
        <v>0</v>
      </c>
      <c r="T1231">
        <v>6</v>
      </c>
      <c r="U1231">
        <v>29</v>
      </c>
      <c r="V1231">
        <v>22</v>
      </c>
      <c r="W1231">
        <v>266</v>
      </c>
      <c r="X1231">
        <v>25</v>
      </c>
      <c r="Y1231">
        <v>29</v>
      </c>
      <c r="AB1231">
        <v>41.462</v>
      </c>
      <c r="AD1231" t="s">
        <v>899</v>
      </c>
      <c r="AE1231">
        <v>1</v>
      </c>
      <c r="AF1231" t="s">
        <v>895</v>
      </c>
    </row>
    <row r="1232" spans="1:32">
      <c r="A1232">
        <v>317259</v>
      </c>
      <c r="B1232">
        <v>5170</v>
      </c>
      <c r="C1232" t="s">
        <v>187</v>
      </c>
      <c r="D1232">
        <v>1656</v>
      </c>
      <c r="E1232">
        <v>4016603511</v>
      </c>
      <c r="F1232" t="s">
        <v>893</v>
      </c>
      <c r="G1232">
        <v>1</v>
      </c>
      <c r="H1232" t="s">
        <v>494</v>
      </c>
      <c r="I1232" t="s">
        <v>206</v>
      </c>
      <c r="J1232">
        <v>31</v>
      </c>
      <c r="K1232">
        <v>195</v>
      </c>
      <c r="L1232">
        <v>800</v>
      </c>
      <c r="M1232">
        <v>4</v>
      </c>
      <c r="N1232">
        <v>208</v>
      </c>
      <c r="O1232" s="493">
        <v>45946.1815856481</v>
      </c>
      <c r="P1232" s="493">
        <v>45946.8347685185</v>
      </c>
      <c r="Q1232">
        <v>1</v>
      </c>
      <c r="R1232">
        <v>0</v>
      </c>
      <c r="S1232">
        <v>0</v>
      </c>
      <c r="T1232">
        <v>6</v>
      </c>
      <c r="U1232">
        <v>43</v>
      </c>
      <c r="V1232">
        <v>38</v>
      </c>
      <c r="W1232">
        <v>155</v>
      </c>
      <c r="X1232">
        <v>41</v>
      </c>
      <c r="Y1232">
        <v>50</v>
      </c>
      <c r="AB1232">
        <v>36.41</v>
      </c>
      <c r="AD1232" t="s">
        <v>899</v>
      </c>
      <c r="AE1232">
        <v>1</v>
      </c>
      <c r="AF1232" t="s">
        <v>895</v>
      </c>
    </row>
    <row r="1233" spans="1:32">
      <c r="A1233">
        <v>317260</v>
      </c>
      <c r="B1233">
        <v>5170</v>
      </c>
      <c r="C1233" t="s">
        <v>187</v>
      </c>
      <c r="D1233">
        <v>1656</v>
      </c>
      <c r="E1233">
        <v>4016603511</v>
      </c>
      <c r="F1233" t="s">
        <v>893</v>
      </c>
      <c r="G1233">
        <v>1</v>
      </c>
      <c r="H1233" t="s">
        <v>494</v>
      </c>
      <c r="I1233" t="s">
        <v>210</v>
      </c>
      <c r="J1233">
        <v>32</v>
      </c>
      <c r="K1233">
        <v>196</v>
      </c>
      <c r="L1233">
        <v>800</v>
      </c>
      <c r="M1233">
        <v>4</v>
      </c>
      <c r="N1233">
        <v>36</v>
      </c>
      <c r="O1233" s="493">
        <v>45946.1838541667</v>
      </c>
      <c r="P1233" s="493">
        <v>45946.8577430556</v>
      </c>
      <c r="Q1233">
        <v>1</v>
      </c>
      <c r="R1233">
        <v>0</v>
      </c>
      <c r="S1233">
        <v>0</v>
      </c>
      <c r="T1233">
        <v>6</v>
      </c>
      <c r="U1233">
        <v>70</v>
      </c>
      <c r="V1233">
        <v>53</v>
      </c>
      <c r="W1233">
        <v>474</v>
      </c>
      <c r="X1233">
        <v>62</v>
      </c>
      <c r="Y1233">
        <v>57</v>
      </c>
      <c r="AB1233">
        <v>76.834</v>
      </c>
      <c r="AD1233" t="s">
        <v>899</v>
      </c>
      <c r="AE1233">
        <v>1</v>
      </c>
      <c r="AF1233" t="s">
        <v>895</v>
      </c>
    </row>
    <row r="1234" spans="1:32">
      <c r="A1234">
        <v>317261</v>
      </c>
      <c r="B1234">
        <v>5170</v>
      </c>
      <c r="C1234" t="s">
        <v>187</v>
      </c>
      <c r="D1234">
        <v>1656</v>
      </c>
      <c r="E1234">
        <v>4016610965</v>
      </c>
      <c r="F1234" t="s">
        <v>893</v>
      </c>
      <c r="G1234">
        <v>1</v>
      </c>
      <c r="H1234" t="s">
        <v>494</v>
      </c>
      <c r="I1234" t="s">
        <v>198</v>
      </c>
      <c r="J1234">
        <v>30</v>
      </c>
      <c r="K1234">
        <v>175</v>
      </c>
      <c r="L1234">
        <v>700</v>
      </c>
      <c r="M1234">
        <v>4</v>
      </c>
      <c r="N1234">
        <v>204</v>
      </c>
      <c r="O1234" s="493">
        <v>45946.042974537</v>
      </c>
      <c r="P1234" s="493">
        <v>45946.1554166667</v>
      </c>
      <c r="Q1234">
        <v>1</v>
      </c>
      <c r="R1234">
        <v>0</v>
      </c>
      <c r="S1234">
        <v>0</v>
      </c>
      <c r="T1234">
        <v>6</v>
      </c>
      <c r="U1234">
        <v>26</v>
      </c>
      <c r="V1234">
        <v>22</v>
      </c>
      <c r="W1234">
        <v>96</v>
      </c>
      <c r="X1234">
        <v>25</v>
      </c>
      <c r="Y1234">
        <v>29</v>
      </c>
      <c r="AB1234">
        <v>41.462</v>
      </c>
      <c r="AD1234" t="s">
        <v>897</v>
      </c>
      <c r="AE1234">
        <v>1</v>
      </c>
      <c r="AF1234" t="s">
        <v>895</v>
      </c>
    </row>
    <row r="1235" spans="1:32">
      <c r="A1235">
        <v>317262</v>
      </c>
      <c r="B1235">
        <v>5170</v>
      </c>
      <c r="C1235" t="s">
        <v>187</v>
      </c>
      <c r="D1235">
        <v>1656</v>
      </c>
      <c r="E1235">
        <v>4016610965</v>
      </c>
      <c r="F1235" t="s">
        <v>893</v>
      </c>
      <c r="G1235">
        <v>1</v>
      </c>
      <c r="H1235" t="s">
        <v>494</v>
      </c>
      <c r="I1235" t="s">
        <v>206</v>
      </c>
      <c r="J1235">
        <v>31</v>
      </c>
      <c r="K1235">
        <v>175</v>
      </c>
      <c r="L1235">
        <v>700</v>
      </c>
      <c r="M1235">
        <v>4</v>
      </c>
      <c r="N1235">
        <v>208</v>
      </c>
      <c r="O1235" s="493">
        <v>45946.049525463</v>
      </c>
      <c r="P1235" s="493">
        <v>45946.1750925926</v>
      </c>
      <c r="Q1235">
        <v>1</v>
      </c>
      <c r="R1235">
        <v>0</v>
      </c>
      <c r="S1235">
        <v>0</v>
      </c>
      <c r="T1235">
        <v>6</v>
      </c>
      <c r="U1235">
        <v>49</v>
      </c>
      <c r="V1235">
        <v>38</v>
      </c>
      <c r="W1235">
        <v>1169</v>
      </c>
      <c r="X1235">
        <v>41</v>
      </c>
      <c r="Y1235">
        <v>50</v>
      </c>
      <c r="AB1235">
        <v>36.41</v>
      </c>
      <c r="AD1235" t="s">
        <v>897</v>
      </c>
      <c r="AE1235">
        <v>1</v>
      </c>
      <c r="AF1235" t="s">
        <v>895</v>
      </c>
    </row>
    <row r="1236" spans="1:32">
      <c r="A1236">
        <v>317263</v>
      </c>
      <c r="B1236">
        <v>5170</v>
      </c>
      <c r="C1236" t="s">
        <v>187</v>
      </c>
      <c r="D1236">
        <v>1656</v>
      </c>
      <c r="E1236">
        <v>4016610965</v>
      </c>
      <c r="F1236" t="s">
        <v>893</v>
      </c>
      <c r="G1236">
        <v>1</v>
      </c>
      <c r="H1236" t="s">
        <v>494</v>
      </c>
      <c r="I1236" t="s">
        <v>210</v>
      </c>
      <c r="J1236">
        <v>32</v>
      </c>
      <c r="K1236">
        <v>175</v>
      </c>
      <c r="L1236">
        <v>700</v>
      </c>
      <c r="M1236">
        <v>4</v>
      </c>
      <c r="N1236">
        <v>36</v>
      </c>
      <c r="O1236" s="493">
        <v>45946.0536111111</v>
      </c>
      <c r="P1236" s="493">
        <v>45946.1806365741</v>
      </c>
      <c r="Q1236">
        <v>1</v>
      </c>
      <c r="R1236">
        <v>0</v>
      </c>
      <c r="S1236">
        <v>0</v>
      </c>
      <c r="T1236">
        <v>6</v>
      </c>
      <c r="U1236">
        <v>58</v>
      </c>
      <c r="V1236">
        <v>50</v>
      </c>
      <c r="W1236">
        <v>239</v>
      </c>
      <c r="X1236">
        <v>55</v>
      </c>
      <c r="Y1236">
        <v>57</v>
      </c>
      <c r="AB1236">
        <v>76.834</v>
      </c>
      <c r="AD1236" t="s">
        <v>897</v>
      </c>
      <c r="AE1236">
        <v>1</v>
      </c>
      <c r="AF1236" t="s">
        <v>895</v>
      </c>
    </row>
    <row r="1237" spans="1:32">
      <c r="A1237">
        <v>317077</v>
      </c>
      <c r="B1237">
        <v>5170</v>
      </c>
      <c r="C1237" t="s">
        <v>187</v>
      </c>
      <c r="D1237">
        <v>1656</v>
      </c>
      <c r="E1237">
        <v>4016603510</v>
      </c>
      <c r="F1237" t="s">
        <v>893</v>
      </c>
      <c r="G1237">
        <v>1</v>
      </c>
      <c r="H1237" t="s">
        <v>494</v>
      </c>
      <c r="I1237" t="s">
        <v>198</v>
      </c>
      <c r="J1237">
        <v>30</v>
      </c>
      <c r="K1237">
        <v>11</v>
      </c>
      <c r="L1237">
        <v>280</v>
      </c>
      <c r="M1237">
        <v>4</v>
      </c>
      <c r="N1237">
        <v>204</v>
      </c>
      <c r="O1237" s="493">
        <v>45945.9896180556</v>
      </c>
      <c r="P1237" s="493">
        <v>45945.9998611111</v>
      </c>
      <c r="Q1237">
        <v>1</v>
      </c>
      <c r="R1237">
        <v>0</v>
      </c>
      <c r="S1237">
        <v>0</v>
      </c>
      <c r="T1237">
        <v>6</v>
      </c>
      <c r="U1237">
        <v>27</v>
      </c>
      <c r="V1237">
        <v>22</v>
      </c>
      <c r="W1237">
        <v>51</v>
      </c>
      <c r="X1237">
        <v>25</v>
      </c>
      <c r="Y1237">
        <v>29</v>
      </c>
      <c r="AB1237">
        <v>41.462</v>
      </c>
      <c r="AD1237" t="s">
        <v>894</v>
      </c>
      <c r="AE1237">
        <v>1</v>
      </c>
      <c r="AF1237" t="s">
        <v>895</v>
      </c>
    </row>
    <row r="1238" spans="1:32">
      <c r="A1238">
        <v>317078</v>
      </c>
      <c r="B1238">
        <v>5170</v>
      </c>
      <c r="C1238" t="s">
        <v>187</v>
      </c>
      <c r="D1238">
        <v>1656</v>
      </c>
      <c r="E1238">
        <v>4016603510</v>
      </c>
      <c r="F1238" t="s">
        <v>893</v>
      </c>
      <c r="G1238">
        <v>1</v>
      </c>
      <c r="H1238" t="s">
        <v>494</v>
      </c>
      <c r="I1238" t="s">
        <v>206</v>
      </c>
      <c r="J1238">
        <v>31</v>
      </c>
      <c r="K1238">
        <v>3</v>
      </c>
      <c r="L1238">
        <v>280</v>
      </c>
      <c r="M1238">
        <v>4</v>
      </c>
      <c r="N1238">
        <v>208</v>
      </c>
      <c r="O1238" s="493">
        <v>45945.9982175926</v>
      </c>
      <c r="P1238" s="493">
        <v>45945.9998263889</v>
      </c>
      <c r="Q1238">
        <v>1</v>
      </c>
      <c r="R1238">
        <v>0</v>
      </c>
      <c r="S1238">
        <v>0</v>
      </c>
      <c r="T1238">
        <v>6</v>
      </c>
      <c r="U1238">
        <v>46</v>
      </c>
      <c r="V1238">
        <v>39</v>
      </c>
      <c r="W1238">
        <v>56</v>
      </c>
      <c r="X1238">
        <v>42</v>
      </c>
      <c r="Y1238">
        <v>50</v>
      </c>
      <c r="AB1238">
        <v>36.41</v>
      </c>
      <c r="AD1238" t="s">
        <v>894</v>
      </c>
      <c r="AE1238">
        <v>1</v>
      </c>
      <c r="AF1238" t="s">
        <v>895</v>
      </c>
    </row>
    <row r="1239" spans="1:32">
      <c r="A1239">
        <v>317079</v>
      </c>
      <c r="B1239">
        <v>5170</v>
      </c>
      <c r="C1239" t="s">
        <v>187</v>
      </c>
      <c r="D1239">
        <v>1656</v>
      </c>
      <c r="E1239">
        <v>4016603512</v>
      </c>
      <c r="F1239" t="s">
        <v>893</v>
      </c>
      <c r="G1239">
        <v>1</v>
      </c>
      <c r="H1239" t="s">
        <v>494</v>
      </c>
      <c r="I1239" t="s">
        <v>198</v>
      </c>
      <c r="J1239">
        <v>30</v>
      </c>
      <c r="K1239">
        <v>40</v>
      </c>
      <c r="L1239">
        <v>160</v>
      </c>
      <c r="M1239">
        <v>4</v>
      </c>
      <c r="N1239">
        <v>204</v>
      </c>
      <c r="O1239" s="493">
        <v>45945.962337963</v>
      </c>
      <c r="P1239" s="493">
        <v>45945.9831828704</v>
      </c>
      <c r="Q1239">
        <v>1</v>
      </c>
      <c r="R1239">
        <v>0</v>
      </c>
      <c r="S1239">
        <v>0</v>
      </c>
      <c r="T1239">
        <v>6</v>
      </c>
      <c r="U1239">
        <v>25</v>
      </c>
      <c r="V1239">
        <v>22</v>
      </c>
      <c r="W1239">
        <v>30</v>
      </c>
      <c r="X1239">
        <v>25</v>
      </c>
      <c r="Y1239">
        <v>29</v>
      </c>
      <c r="AB1239">
        <v>41.462</v>
      </c>
      <c r="AD1239" t="s">
        <v>896</v>
      </c>
      <c r="AE1239">
        <v>1</v>
      </c>
      <c r="AF1239" t="s">
        <v>895</v>
      </c>
    </row>
    <row r="1240" spans="1:32">
      <c r="A1240">
        <v>317080</v>
      </c>
      <c r="B1240">
        <v>5170</v>
      </c>
      <c r="C1240" t="s">
        <v>187</v>
      </c>
      <c r="D1240">
        <v>1656</v>
      </c>
      <c r="E1240">
        <v>4016603512</v>
      </c>
      <c r="F1240" t="s">
        <v>893</v>
      </c>
      <c r="G1240">
        <v>1</v>
      </c>
      <c r="H1240" t="s">
        <v>494</v>
      </c>
      <c r="I1240" t="s">
        <v>206</v>
      </c>
      <c r="J1240">
        <v>31</v>
      </c>
      <c r="K1240">
        <v>40</v>
      </c>
      <c r="L1240">
        <v>160</v>
      </c>
      <c r="M1240">
        <v>4</v>
      </c>
      <c r="N1240">
        <v>208</v>
      </c>
      <c r="O1240" s="493">
        <v>45945.9655787037</v>
      </c>
      <c r="P1240" s="493">
        <v>45945.9916435185</v>
      </c>
      <c r="Q1240">
        <v>1</v>
      </c>
      <c r="R1240">
        <v>0</v>
      </c>
      <c r="S1240">
        <v>0</v>
      </c>
      <c r="T1240">
        <v>6</v>
      </c>
      <c r="U1240">
        <v>51</v>
      </c>
      <c r="V1240">
        <v>39</v>
      </c>
      <c r="W1240">
        <v>186</v>
      </c>
      <c r="X1240">
        <v>41</v>
      </c>
      <c r="Y1240">
        <v>50</v>
      </c>
      <c r="AB1240">
        <v>36.41</v>
      </c>
      <c r="AD1240" t="s">
        <v>896</v>
      </c>
      <c r="AE1240">
        <v>1</v>
      </c>
      <c r="AF1240" t="s">
        <v>895</v>
      </c>
    </row>
    <row r="1241" spans="1:32">
      <c r="A1241">
        <v>317081</v>
      </c>
      <c r="B1241">
        <v>5170</v>
      </c>
      <c r="C1241" t="s">
        <v>187</v>
      </c>
      <c r="D1241">
        <v>1656</v>
      </c>
      <c r="E1241">
        <v>4016603512</v>
      </c>
      <c r="F1241" t="s">
        <v>893</v>
      </c>
      <c r="G1241">
        <v>1</v>
      </c>
      <c r="H1241" t="s">
        <v>494</v>
      </c>
      <c r="I1241" t="s">
        <v>210</v>
      </c>
      <c r="J1241">
        <v>32</v>
      </c>
      <c r="K1241">
        <v>40</v>
      </c>
      <c r="L1241">
        <v>160</v>
      </c>
      <c r="M1241">
        <v>4</v>
      </c>
      <c r="N1241">
        <v>36</v>
      </c>
      <c r="O1241" s="493">
        <v>45945.9670833333</v>
      </c>
      <c r="P1241" s="493">
        <v>45945.9965625</v>
      </c>
      <c r="Q1241">
        <v>1</v>
      </c>
      <c r="R1241">
        <v>0</v>
      </c>
      <c r="S1241">
        <v>0</v>
      </c>
      <c r="T1241">
        <v>6</v>
      </c>
      <c r="U1241">
        <v>55</v>
      </c>
      <c r="V1241">
        <v>49</v>
      </c>
      <c r="W1241">
        <v>83</v>
      </c>
      <c r="X1241">
        <v>54</v>
      </c>
      <c r="Y1241">
        <v>57</v>
      </c>
      <c r="AB1241">
        <v>76.834</v>
      </c>
      <c r="AD1241" t="s">
        <v>896</v>
      </c>
      <c r="AE1241">
        <v>1</v>
      </c>
      <c r="AF1241" t="s">
        <v>895</v>
      </c>
    </row>
    <row r="1242" spans="1:32">
      <c r="A1242">
        <v>317082</v>
      </c>
      <c r="B1242">
        <v>5170</v>
      </c>
      <c r="C1242" t="s">
        <v>187</v>
      </c>
      <c r="D1242">
        <v>1656</v>
      </c>
      <c r="E1242">
        <v>4016610975</v>
      </c>
      <c r="F1242" t="s">
        <v>893</v>
      </c>
      <c r="G1242">
        <v>1</v>
      </c>
      <c r="H1242" t="s">
        <v>494</v>
      </c>
      <c r="I1242" t="s">
        <v>198</v>
      </c>
      <c r="J1242">
        <v>30</v>
      </c>
      <c r="K1242">
        <v>5</v>
      </c>
      <c r="L1242">
        <v>20</v>
      </c>
      <c r="M1242">
        <v>4</v>
      </c>
      <c r="N1242">
        <v>204</v>
      </c>
      <c r="O1242" s="493">
        <v>45945.9554166667</v>
      </c>
      <c r="P1242" s="493">
        <v>45945.9572222222</v>
      </c>
      <c r="Q1242">
        <v>1</v>
      </c>
      <c r="R1242">
        <v>0</v>
      </c>
      <c r="S1242">
        <v>0</v>
      </c>
      <c r="T1242">
        <v>6</v>
      </c>
      <c r="U1242">
        <v>43</v>
      </c>
      <c r="V1242">
        <v>25</v>
      </c>
      <c r="W1242">
        <v>112</v>
      </c>
      <c r="X1242">
        <v>25</v>
      </c>
      <c r="Y1242">
        <v>29</v>
      </c>
      <c r="AB1242">
        <v>41.462</v>
      </c>
      <c r="AD1242" t="s">
        <v>898</v>
      </c>
      <c r="AE1242">
        <v>1</v>
      </c>
      <c r="AF1242" t="s">
        <v>895</v>
      </c>
    </row>
    <row r="1243" spans="1:32">
      <c r="A1243">
        <v>317083</v>
      </c>
      <c r="B1243">
        <v>5170</v>
      </c>
      <c r="C1243" t="s">
        <v>187</v>
      </c>
      <c r="D1243">
        <v>1656</v>
      </c>
      <c r="E1243">
        <v>4016610975</v>
      </c>
      <c r="F1243" t="s">
        <v>893</v>
      </c>
      <c r="G1243">
        <v>1</v>
      </c>
      <c r="H1243" t="s">
        <v>494</v>
      </c>
      <c r="I1243" t="s">
        <v>206</v>
      </c>
      <c r="J1243">
        <v>31</v>
      </c>
      <c r="K1243">
        <v>5</v>
      </c>
      <c r="L1243">
        <v>20</v>
      </c>
      <c r="M1243">
        <v>4</v>
      </c>
      <c r="N1243">
        <v>208</v>
      </c>
      <c r="O1243" s="493">
        <v>45945.9566203704</v>
      </c>
      <c r="P1243" s="493">
        <v>45945.9593981481</v>
      </c>
      <c r="Q1243">
        <v>1</v>
      </c>
      <c r="R1243">
        <v>0</v>
      </c>
      <c r="S1243">
        <v>0</v>
      </c>
      <c r="T1243">
        <v>6</v>
      </c>
      <c r="U1243">
        <v>45</v>
      </c>
      <c r="V1243">
        <v>39</v>
      </c>
      <c r="W1243">
        <v>61</v>
      </c>
      <c r="X1243">
        <v>41</v>
      </c>
      <c r="Y1243">
        <v>50</v>
      </c>
      <c r="AB1243">
        <v>36.41</v>
      </c>
      <c r="AD1243" t="s">
        <v>898</v>
      </c>
      <c r="AE1243">
        <v>1</v>
      </c>
      <c r="AF1243" t="s">
        <v>895</v>
      </c>
    </row>
    <row r="1244" spans="1:32">
      <c r="A1244">
        <v>317084</v>
      </c>
      <c r="B1244">
        <v>5170</v>
      </c>
      <c r="C1244" t="s">
        <v>187</v>
      </c>
      <c r="D1244">
        <v>1656</v>
      </c>
      <c r="E1244">
        <v>4016610975</v>
      </c>
      <c r="F1244" t="s">
        <v>893</v>
      </c>
      <c r="G1244">
        <v>1</v>
      </c>
      <c r="H1244" t="s">
        <v>494</v>
      </c>
      <c r="I1244" t="s">
        <v>210</v>
      </c>
      <c r="J1244">
        <v>32</v>
      </c>
      <c r="K1244">
        <v>5</v>
      </c>
      <c r="L1244">
        <v>20</v>
      </c>
      <c r="M1244">
        <v>4</v>
      </c>
      <c r="N1244">
        <v>36</v>
      </c>
      <c r="O1244" s="493">
        <v>45945.9582175926</v>
      </c>
      <c r="P1244" s="493">
        <v>45945.9633912037</v>
      </c>
      <c r="Q1244">
        <v>1</v>
      </c>
      <c r="R1244">
        <v>0</v>
      </c>
      <c r="S1244">
        <v>0</v>
      </c>
      <c r="T1244">
        <v>6</v>
      </c>
      <c r="U1244">
        <v>56</v>
      </c>
      <c r="V1244">
        <v>49</v>
      </c>
      <c r="W1244">
        <v>74</v>
      </c>
      <c r="X1244">
        <v>54</v>
      </c>
      <c r="Y1244">
        <v>57</v>
      </c>
      <c r="AB1244">
        <v>76.834</v>
      </c>
      <c r="AD1244" t="s">
        <v>898</v>
      </c>
      <c r="AE1244">
        <v>1</v>
      </c>
      <c r="AF1244" t="s">
        <v>895</v>
      </c>
    </row>
    <row r="1245" spans="1:32">
      <c r="A1245">
        <v>317265</v>
      </c>
      <c r="B1245">
        <v>5170</v>
      </c>
      <c r="C1245" t="s">
        <v>187</v>
      </c>
      <c r="D1245">
        <v>1657</v>
      </c>
      <c r="E1245">
        <v>4016592696</v>
      </c>
      <c r="F1245" t="s">
        <v>857</v>
      </c>
      <c r="G1245">
        <v>1</v>
      </c>
      <c r="H1245" t="s">
        <v>494</v>
      </c>
      <c r="I1245" t="s">
        <v>206</v>
      </c>
      <c r="J1245">
        <v>31</v>
      </c>
      <c r="K1245">
        <v>15</v>
      </c>
      <c r="L1245">
        <v>60</v>
      </c>
      <c r="M1245">
        <v>4</v>
      </c>
      <c r="N1245">
        <v>1024</v>
      </c>
      <c r="O1245" s="493">
        <v>45946.9027199074</v>
      </c>
      <c r="P1245" s="493">
        <v>45946.9334027778</v>
      </c>
      <c r="Q1245">
        <v>1</v>
      </c>
      <c r="R1245">
        <v>0</v>
      </c>
      <c r="S1245">
        <v>0</v>
      </c>
      <c r="T1245">
        <v>6</v>
      </c>
      <c r="U1245">
        <v>164</v>
      </c>
      <c r="V1245">
        <v>140</v>
      </c>
      <c r="W1245">
        <v>336</v>
      </c>
      <c r="X1245">
        <v>142</v>
      </c>
      <c r="Y1245">
        <v>160</v>
      </c>
      <c r="AB1245">
        <v>162.098</v>
      </c>
      <c r="AD1245" t="s">
        <v>858</v>
      </c>
      <c r="AE1245">
        <v>1</v>
      </c>
      <c r="AF1245" t="s">
        <v>859</v>
      </c>
    </row>
    <row r="1246" spans="1:32">
      <c r="A1246">
        <v>317266</v>
      </c>
      <c r="B1246">
        <v>5170</v>
      </c>
      <c r="C1246" t="s">
        <v>187</v>
      </c>
      <c r="D1246">
        <v>1657</v>
      </c>
      <c r="E1246">
        <v>4016592696</v>
      </c>
      <c r="F1246" t="s">
        <v>857</v>
      </c>
      <c r="G1246">
        <v>1</v>
      </c>
      <c r="H1246" t="s">
        <v>494</v>
      </c>
      <c r="I1246" t="s">
        <v>210</v>
      </c>
      <c r="J1246">
        <v>32</v>
      </c>
      <c r="K1246">
        <v>16</v>
      </c>
      <c r="L1246">
        <v>60</v>
      </c>
      <c r="M1246">
        <v>4</v>
      </c>
      <c r="N1246">
        <v>68</v>
      </c>
      <c r="O1246" s="493">
        <v>45946.9159375</v>
      </c>
      <c r="P1246" s="493">
        <v>45946.9450462963</v>
      </c>
      <c r="Q1246">
        <v>1</v>
      </c>
      <c r="R1246">
        <v>0</v>
      </c>
      <c r="S1246">
        <v>0</v>
      </c>
      <c r="T1246">
        <v>6</v>
      </c>
      <c r="U1246">
        <v>180</v>
      </c>
      <c r="V1246">
        <v>11</v>
      </c>
      <c r="W1246">
        <v>923</v>
      </c>
      <c r="X1246">
        <v>63</v>
      </c>
      <c r="Y1246">
        <v>56</v>
      </c>
      <c r="AB1246">
        <v>124.063</v>
      </c>
      <c r="AD1246" t="s">
        <v>858</v>
      </c>
      <c r="AE1246">
        <v>1</v>
      </c>
      <c r="AF1246" t="s">
        <v>859</v>
      </c>
    </row>
    <row r="1247" spans="1:32">
      <c r="A1247">
        <v>317264</v>
      </c>
      <c r="B1247">
        <v>5170</v>
      </c>
      <c r="C1247" t="s">
        <v>187</v>
      </c>
      <c r="D1247">
        <v>1657</v>
      </c>
      <c r="E1247">
        <v>4016592696</v>
      </c>
      <c r="F1247" t="s">
        <v>857</v>
      </c>
      <c r="G1247">
        <v>1</v>
      </c>
      <c r="H1247" t="s">
        <v>494</v>
      </c>
      <c r="I1247" t="s">
        <v>198</v>
      </c>
      <c r="J1247">
        <v>30</v>
      </c>
      <c r="K1247">
        <v>15</v>
      </c>
      <c r="L1247">
        <v>60</v>
      </c>
      <c r="M1247">
        <v>4</v>
      </c>
      <c r="N1247">
        <v>1144</v>
      </c>
      <c r="O1247" s="493">
        <v>45946.8996180556</v>
      </c>
      <c r="P1247" s="493">
        <v>45946.9280555556</v>
      </c>
      <c r="Q1247">
        <v>1</v>
      </c>
      <c r="R1247">
        <v>0</v>
      </c>
      <c r="S1247">
        <v>0</v>
      </c>
      <c r="T1247">
        <v>6</v>
      </c>
      <c r="U1247">
        <v>166</v>
      </c>
      <c r="V1247">
        <v>157</v>
      </c>
      <c r="W1247">
        <v>234</v>
      </c>
      <c r="X1247">
        <v>160</v>
      </c>
      <c r="Y1247">
        <v>168</v>
      </c>
      <c r="AB1247">
        <v>185.911</v>
      </c>
      <c r="AD1247" t="s">
        <v>858</v>
      </c>
      <c r="AE1247">
        <v>1</v>
      </c>
      <c r="AF1247" t="s">
        <v>859</v>
      </c>
    </row>
    <row r="1248" spans="1:32">
      <c r="A1248">
        <v>317267</v>
      </c>
      <c r="B1248">
        <v>5170</v>
      </c>
      <c r="C1248" t="s">
        <v>187</v>
      </c>
      <c r="D1248">
        <v>1658</v>
      </c>
      <c r="E1248">
        <v>4016605997</v>
      </c>
      <c r="F1248" t="s">
        <v>900</v>
      </c>
      <c r="G1248">
        <v>1</v>
      </c>
      <c r="H1248" t="s">
        <v>491</v>
      </c>
      <c r="I1248" t="s">
        <v>198</v>
      </c>
      <c r="J1248">
        <v>30</v>
      </c>
      <c r="K1248">
        <v>57</v>
      </c>
      <c r="L1248">
        <v>240</v>
      </c>
      <c r="M1248">
        <v>4</v>
      </c>
      <c r="N1248">
        <v>60</v>
      </c>
      <c r="O1248" s="493">
        <v>45946.9345023148</v>
      </c>
      <c r="P1248" s="493">
        <v>45946.9725578704</v>
      </c>
      <c r="Q1248">
        <v>1</v>
      </c>
      <c r="R1248">
        <v>0</v>
      </c>
      <c r="S1248">
        <v>0</v>
      </c>
      <c r="T1248">
        <v>6</v>
      </c>
      <c r="U1248">
        <v>23</v>
      </c>
      <c r="V1248">
        <v>10</v>
      </c>
      <c r="W1248">
        <v>330</v>
      </c>
      <c r="X1248">
        <v>11</v>
      </c>
      <c r="Y1248">
        <v>12</v>
      </c>
      <c r="AB1248">
        <v>11.644</v>
      </c>
      <c r="AD1248" t="s">
        <v>900</v>
      </c>
      <c r="AE1248">
        <v>1</v>
      </c>
      <c r="AF1248" t="s">
        <v>901</v>
      </c>
    </row>
    <row r="1249" spans="1:32">
      <c r="A1249">
        <v>317268</v>
      </c>
      <c r="B1249">
        <v>5170</v>
      </c>
      <c r="C1249" t="s">
        <v>187</v>
      </c>
      <c r="D1249">
        <v>1658</v>
      </c>
      <c r="E1249">
        <v>4016605997</v>
      </c>
      <c r="F1249" t="s">
        <v>900</v>
      </c>
      <c r="G1249">
        <v>1</v>
      </c>
      <c r="H1249" t="s">
        <v>491</v>
      </c>
      <c r="I1249" t="s">
        <v>206</v>
      </c>
      <c r="J1249">
        <v>31</v>
      </c>
      <c r="K1249">
        <v>60</v>
      </c>
      <c r="L1249">
        <v>240</v>
      </c>
      <c r="M1249">
        <v>4</v>
      </c>
      <c r="N1249">
        <v>104</v>
      </c>
      <c r="O1249" s="493">
        <v>45946.9378009259</v>
      </c>
      <c r="P1249" s="493">
        <v>45946.9737037037</v>
      </c>
      <c r="Q1249">
        <v>1</v>
      </c>
      <c r="R1249">
        <v>0</v>
      </c>
      <c r="S1249">
        <v>0</v>
      </c>
      <c r="T1249">
        <v>6</v>
      </c>
      <c r="U1249">
        <v>13</v>
      </c>
      <c r="V1249">
        <v>11</v>
      </c>
      <c r="W1249">
        <v>29</v>
      </c>
      <c r="X1249">
        <v>12</v>
      </c>
      <c r="Y1249">
        <v>14</v>
      </c>
      <c r="AB1249">
        <v>23.972</v>
      </c>
      <c r="AD1249" t="s">
        <v>900</v>
      </c>
      <c r="AE1249">
        <v>1</v>
      </c>
      <c r="AF1249" t="s">
        <v>901</v>
      </c>
    </row>
    <row r="1250" spans="1:32">
      <c r="A1250">
        <v>317269</v>
      </c>
      <c r="B1250">
        <v>5170</v>
      </c>
      <c r="C1250" t="s">
        <v>187</v>
      </c>
      <c r="D1250">
        <v>1658</v>
      </c>
      <c r="E1250">
        <v>4016605997</v>
      </c>
      <c r="F1250" t="s">
        <v>900</v>
      </c>
      <c r="G1250">
        <v>1</v>
      </c>
      <c r="H1250" t="s">
        <v>491</v>
      </c>
      <c r="I1250" t="s">
        <v>210</v>
      </c>
      <c r="J1250">
        <v>32</v>
      </c>
      <c r="K1250">
        <v>1</v>
      </c>
      <c r="L1250">
        <v>240</v>
      </c>
      <c r="M1250">
        <v>4</v>
      </c>
      <c r="N1250">
        <v>8</v>
      </c>
      <c r="O1250" s="493">
        <v>45946.9478703704</v>
      </c>
      <c r="P1250" s="493">
        <v>45946.9478703704</v>
      </c>
      <c r="Q1250">
        <v>1</v>
      </c>
      <c r="R1250">
        <v>0</v>
      </c>
      <c r="S1250">
        <v>0</v>
      </c>
      <c r="T1250">
        <v>6</v>
      </c>
      <c r="U1250">
        <v>14</v>
      </c>
      <c r="V1250">
        <v>14</v>
      </c>
      <c r="W1250">
        <v>14</v>
      </c>
      <c r="X1250">
        <v>14</v>
      </c>
      <c r="Y1250">
        <v>0</v>
      </c>
      <c r="AB1250">
        <v>18.272</v>
      </c>
      <c r="AD1250" t="s">
        <v>900</v>
      </c>
      <c r="AE1250">
        <v>1</v>
      </c>
      <c r="AF1250" t="s">
        <v>901</v>
      </c>
    </row>
    <row r="1251" spans="1:32">
      <c r="A1251">
        <v>317531</v>
      </c>
      <c r="B1251">
        <v>5170</v>
      </c>
      <c r="C1251" t="s">
        <v>187</v>
      </c>
      <c r="D1251">
        <v>1659</v>
      </c>
      <c r="E1251">
        <v>4016595166</v>
      </c>
      <c r="F1251" t="s">
        <v>884</v>
      </c>
      <c r="G1251">
        <v>1</v>
      </c>
      <c r="H1251" t="s">
        <v>491</v>
      </c>
      <c r="I1251" t="s">
        <v>198</v>
      </c>
      <c r="J1251">
        <v>30</v>
      </c>
      <c r="K1251">
        <v>101</v>
      </c>
      <c r="L1251">
        <v>588</v>
      </c>
      <c r="M1251">
        <v>6</v>
      </c>
      <c r="N1251">
        <v>666</v>
      </c>
      <c r="O1251" s="493">
        <v>45948.3057407407</v>
      </c>
      <c r="P1251" s="493">
        <v>45948.4264583333</v>
      </c>
      <c r="Q1251">
        <v>1</v>
      </c>
      <c r="R1251">
        <v>0</v>
      </c>
      <c r="S1251">
        <v>0</v>
      </c>
      <c r="T1251">
        <v>6</v>
      </c>
      <c r="U1251">
        <v>83</v>
      </c>
      <c r="V1251">
        <v>18</v>
      </c>
      <c r="W1251">
        <v>809</v>
      </c>
      <c r="X1251">
        <v>70</v>
      </c>
      <c r="Y1251">
        <v>67</v>
      </c>
      <c r="AB1251">
        <v>122.548</v>
      </c>
      <c r="AD1251" t="s">
        <v>885</v>
      </c>
      <c r="AE1251">
        <v>1</v>
      </c>
      <c r="AF1251" t="s">
        <v>886</v>
      </c>
    </row>
    <row r="1252" spans="1:32">
      <c r="A1252">
        <v>317532</v>
      </c>
      <c r="B1252">
        <v>5170</v>
      </c>
      <c r="C1252" t="s">
        <v>187</v>
      </c>
      <c r="D1252">
        <v>1659</v>
      </c>
      <c r="E1252">
        <v>4016595166</v>
      </c>
      <c r="F1252" t="s">
        <v>884</v>
      </c>
      <c r="G1252">
        <v>1</v>
      </c>
      <c r="H1252" t="s">
        <v>491</v>
      </c>
      <c r="I1252" t="s">
        <v>206</v>
      </c>
      <c r="J1252">
        <v>31</v>
      </c>
      <c r="K1252">
        <v>98</v>
      </c>
      <c r="L1252">
        <v>588</v>
      </c>
      <c r="M1252">
        <v>6</v>
      </c>
      <c r="N1252">
        <v>588</v>
      </c>
      <c r="O1252" s="493">
        <v>45948.3073263889</v>
      </c>
      <c r="P1252" s="493">
        <v>45948.4297453704</v>
      </c>
      <c r="Q1252">
        <v>1</v>
      </c>
      <c r="R1252">
        <v>0</v>
      </c>
      <c r="S1252">
        <v>0</v>
      </c>
      <c r="T1252">
        <v>6</v>
      </c>
      <c r="U1252">
        <v>75</v>
      </c>
      <c r="V1252">
        <v>68</v>
      </c>
      <c r="W1252">
        <v>190</v>
      </c>
      <c r="X1252">
        <v>71</v>
      </c>
      <c r="Y1252">
        <v>86</v>
      </c>
      <c r="AB1252">
        <v>118.504</v>
      </c>
      <c r="AD1252" t="s">
        <v>885</v>
      </c>
      <c r="AE1252">
        <v>1</v>
      </c>
      <c r="AF1252" t="s">
        <v>886</v>
      </c>
    </row>
    <row r="1253" spans="1:32">
      <c r="A1253">
        <v>317533</v>
      </c>
      <c r="B1253">
        <v>5170</v>
      </c>
      <c r="C1253" t="s">
        <v>187</v>
      </c>
      <c r="D1253">
        <v>1659</v>
      </c>
      <c r="E1253">
        <v>4016595166</v>
      </c>
      <c r="F1253" t="s">
        <v>884</v>
      </c>
      <c r="G1253">
        <v>1</v>
      </c>
      <c r="H1253" t="s">
        <v>491</v>
      </c>
      <c r="I1253" t="s">
        <v>210</v>
      </c>
      <c r="J1253">
        <v>32</v>
      </c>
      <c r="K1253">
        <v>98</v>
      </c>
      <c r="L1253">
        <v>588</v>
      </c>
      <c r="M1253">
        <v>6</v>
      </c>
      <c r="N1253">
        <v>66</v>
      </c>
      <c r="O1253" s="493">
        <v>45948.3093287037</v>
      </c>
      <c r="P1253" s="493">
        <v>45948.4312384259</v>
      </c>
      <c r="Q1253">
        <v>1</v>
      </c>
      <c r="R1253">
        <v>0</v>
      </c>
      <c r="S1253">
        <v>0</v>
      </c>
      <c r="T1253">
        <v>6</v>
      </c>
      <c r="U1253">
        <v>56</v>
      </c>
      <c r="V1253">
        <v>46</v>
      </c>
      <c r="W1253">
        <v>408</v>
      </c>
      <c r="X1253">
        <v>51</v>
      </c>
      <c r="Y1253">
        <v>51</v>
      </c>
      <c r="AB1253">
        <v>91.043</v>
      </c>
      <c r="AD1253" t="s">
        <v>885</v>
      </c>
      <c r="AE1253">
        <v>1</v>
      </c>
      <c r="AF1253" t="s">
        <v>886</v>
      </c>
    </row>
    <row r="1254" spans="1:32">
      <c r="A1254">
        <v>317534</v>
      </c>
      <c r="B1254">
        <v>5170</v>
      </c>
      <c r="C1254" t="s">
        <v>187</v>
      </c>
      <c r="D1254">
        <v>1660</v>
      </c>
      <c r="E1254">
        <v>4016595166</v>
      </c>
      <c r="F1254" t="s">
        <v>884</v>
      </c>
      <c r="G1254">
        <v>1</v>
      </c>
      <c r="H1254" t="s">
        <v>494</v>
      </c>
      <c r="I1254" t="s">
        <v>198</v>
      </c>
      <c r="J1254">
        <v>30</v>
      </c>
      <c r="K1254">
        <v>98</v>
      </c>
      <c r="L1254">
        <v>588</v>
      </c>
      <c r="M1254">
        <v>6</v>
      </c>
      <c r="N1254">
        <v>738</v>
      </c>
      <c r="O1254" s="493">
        <v>45948.4326851852</v>
      </c>
      <c r="P1254" s="493">
        <v>45948.5463773148</v>
      </c>
      <c r="Q1254">
        <v>1</v>
      </c>
      <c r="R1254">
        <v>0</v>
      </c>
      <c r="S1254">
        <v>0</v>
      </c>
      <c r="T1254">
        <v>6</v>
      </c>
      <c r="U1254">
        <v>75</v>
      </c>
      <c r="V1254">
        <v>66</v>
      </c>
      <c r="W1254">
        <v>91</v>
      </c>
      <c r="X1254">
        <v>73</v>
      </c>
      <c r="Y1254">
        <v>87</v>
      </c>
      <c r="AB1254">
        <v>134.018</v>
      </c>
      <c r="AD1254" t="s">
        <v>885</v>
      </c>
      <c r="AE1254">
        <v>1</v>
      </c>
      <c r="AF1254" t="s">
        <v>886</v>
      </c>
    </row>
    <row r="1255" spans="1:32">
      <c r="A1255">
        <v>317535</v>
      </c>
      <c r="B1255">
        <v>5170</v>
      </c>
      <c r="C1255" t="s">
        <v>187</v>
      </c>
      <c r="D1255">
        <v>1660</v>
      </c>
      <c r="E1255">
        <v>4016595166</v>
      </c>
      <c r="F1255" t="s">
        <v>884</v>
      </c>
      <c r="G1255">
        <v>1</v>
      </c>
      <c r="H1255" t="s">
        <v>494</v>
      </c>
      <c r="I1255" t="s">
        <v>206</v>
      </c>
      <c r="J1255">
        <v>31</v>
      </c>
      <c r="K1255">
        <v>98</v>
      </c>
      <c r="L1255">
        <v>588</v>
      </c>
      <c r="M1255">
        <v>6</v>
      </c>
      <c r="N1255">
        <v>660</v>
      </c>
      <c r="O1255" s="493">
        <v>45948.4377662037</v>
      </c>
      <c r="P1255" s="493">
        <v>45948.5527314815</v>
      </c>
      <c r="Q1255">
        <v>1</v>
      </c>
      <c r="R1255">
        <v>0</v>
      </c>
      <c r="S1255">
        <v>0</v>
      </c>
      <c r="T1255">
        <v>6</v>
      </c>
      <c r="U1255">
        <v>88</v>
      </c>
      <c r="V1255">
        <v>84</v>
      </c>
      <c r="W1255">
        <v>174</v>
      </c>
      <c r="X1255">
        <v>87</v>
      </c>
      <c r="Y1255">
        <v>100</v>
      </c>
      <c r="AB1255">
        <v>132.359</v>
      </c>
      <c r="AD1255" t="s">
        <v>885</v>
      </c>
      <c r="AE1255">
        <v>1</v>
      </c>
      <c r="AF1255" t="s">
        <v>886</v>
      </c>
    </row>
    <row r="1256" spans="1:32">
      <c r="A1256">
        <v>317536</v>
      </c>
      <c r="B1256">
        <v>5170</v>
      </c>
      <c r="C1256" t="s">
        <v>187</v>
      </c>
      <c r="D1256">
        <v>1660</v>
      </c>
      <c r="E1256">
        <v>4016595166</v>
      </c>
      <c r="F1256" t="s">
        <v>884</v>
      </c>
      <c r="G1256">
        <v>1</v>
      </c>
      <c r="H1256" t="s">
        <v>494</v>
      </c>
      <c r="I1256" t="s">
        <v>210</v>
      </c>
      <c r="J1256">
        <v>32</v>
      </c>
      <c r="K1256">
        <v>98</v>
      </c>
      <c r="L1256">
        <v>588</v>
      </c>
      <c r="M1256">
        <v>6</v>
      </c>
      <c r="N1256">
        <v>60</v>
      </c>
      <c r="O1256" s="493">
        <v>45948.4394444444</v>
      </c>
      <c r="P1256" s="493">
        <v>45948.5538425926</v>
      </c>
      <c r="Q1256">
        <v>1</v>
      </c>
      <c r="R1256">
        <v>0</v>
      </c>
      <c r="S1256">
        <v>0</v>
      </c>
      <c r="T1256">
        <v>6</v>
      </c>
      <c r="U1256">
        <v>57</v>
      </c>
      <c r="V1256">
        <v>45</v>
      </c>
      <c r="W1256">
        <v>325</v>
      </c>
      <c r="X1256">
        <v>49</v>
      </c>
      <c r="Y1256">
        <v>54</v>
      </c>
      <c r="AB1256">
        <v>96.665</v>
      </c>
      <c r="AD1256" t="s">
        <v>885</v>
      </c>
      <c r="AE1256">
        <v>1</v>
      </c>
      <c r="AF1256" t="s">
        <v>886</v>
      </c>
    </row>
    <row r="1257" spans="1:32">
      <c r="A1257">
        <v>317409</v>
      </c>
      <c r="B1257">
        <v>5170</v>
      </c>
      <c r="C1257" t="s">
        <v>187</v>
      </c>
      <c r="D1257">
        <v>1661</v>
      </c>
      <c r="E1257">
        <v>4016605997</v>
      </c>
      <c r="F1257" t="s">
        <v>900</v>
      </c>
      <c r="G1257">
        <v>1</v>
      </c>
      <c r="H1257" t="s">
        <v>494</v>
      </c>
      <c r="I1257" t="s">
        <v>198</v>
      </c>
      <c r="J1257">
        <v>30</v>
      </c>
      <c r="K1257">
        <v>60</v>
      </c>
      <c r="L1257">
        <v>240</v>
      </c>
      <c r="M1257">
        <v>4</v>
      </c>
      <c r="N1257">
        <v>128</v>
      </c>
      <c r="O1257" s="493">
        <v>45947.208275463</v>
      </c>
      <c r="P1257" s="493">
        <v>45947.2809837963</v>
      </c>
      <c r="Q1257">
        <v>1</v>
      </c>
      <c r="R1257">
        <v>0</v>
      </c>
      <c r="S1257">
        <v>0</v>
      </c>
      <c r="T1257">
        <v>6</v>
      </c>
      <c r="U1257">
        <v>17</v>
      </c>
      <c r="V1257">
        <v>13</v>
      </c>
      <c r="W1257">
        <v>28</v>
      </c>
      <c r="X1257">
        <v>17</v>
      </c>
      <c r="Y1257">
        <v>17</v>
      </c>
      <c r="AB1257">
        <v>22.326</v>
      </c>
      <c r="AD1257" t="s">
        <v>900</v>
      </c>
      <c r="AE1257">
        <v>1</v>
      </c>
      <c r="AF1257" t="s">
        <v>901</v>
      </c>
    </row>
    <row r="1258" spans="1:32">
      <c r="A1258">
        <v>317410</v>
      </c>
      <c r="B1258">
        <v>5170</v>
      </c>
      <c r="C1258" t="s">
        <v>187</v>
      </c>
      <c r="D1258">
        <v>1661</v>
      </c>
      <c r="E1258">
        <v>4016605997</v>
      </c>
      <c r="F1258" t="s">
        <v>900</v>
      </c>
      <c r="G1258">
        <v>1</v>
      </c>
      <c r="H1258" t="s">
        <v>494</v>
      </c>
      <c r="I1258" t="s">
        <v>206</v>
      </c>
      <c r="J1258">
        <v>31</v>
      </c>
      <c r="K1258">
        <v>60</v>
      </c>
      <c r="L1258">
        <v>240</v>
      </c>
      <c r="M1258">
        <v>4</v>
      </c>
      <c r="N1258">
        <v>92</v>
      </c>
      <c r="O1258" s="493">
        <v>45947.2101157407</v>
      </c>
      <c r="P1258" s="493">
        <v>45947.2820949074</v>
      </c>
      <c r="Q1258">
        <v>1</v>
      </c>
      <c r="R1258">
        <v>0</v>
      </c>
      <c r="S1258">
        <v>0</v>
      </c>
      <c r="T1258">
        <v>6</v>
      </c>
      <c r="U1258">
        <v>19</v>
      </c>
      <c r="V1258">
        <v>13</v>
      </c>
      <c r="W1258">
        <v>126</v>
      </c>
      <c r="X1258">
        <v>16</v>
      </c>
      <c r="Y1258">
        <v>17</v>
      </c>
      <c r="AB1258">
        <v>15.373</v>
      </c>
      <c r="AD1258" t="s">
        <v>900</v>
      </c>
      <c r="AE1258">
        <v>1</v>
      </c>
      <c r="AF1258" t="s">
        <v>901</v>
      </c>
    </row>
    <row r="1259" spans="1:32">
      <c r="A1259">
        <v>317411</v>
      </c>
      <c r="B1259">
        <v>5170</v>
      </c>
      <c r="C1259" t="s">
        <v>187</v>
      </c>
      <c r="D1259">
        <v>1661</v>
      </c>
      <c r="E1259">
        <v>4016605997</v>
      </c>
      <c r="F1259" t="s">
        <v>900</v>
      </c>
      <c r="G1259">
        <v>1</v>
      </c>
      <c r="H1259" t="s">
        <v>494</v>
      </c>
      <c r="I1259" t="s">
        <v>210</v>
      </c>
      <c r="J1259">
        <v>32</v>
      </c>
      <c r="K1259">
        <v>64</v>
      </c>
      <c r="L1259">
        <v>240</v>
      </c>
      <c r="M1259">
        <v>4</v>
      </c>
      <c r="N1259">
        <v>40</v>
      </c>
      <c r="O1259" s="493">
        <v>45947.2300925926</v>
      </c>
      <c r="P1259" s="493">
        <v>45947.2908217593</v>
      </c>
      <c r="Q1259">
        <v>1</v>
      </c>
      <c r="R1259">
        <v>0</v>
      </c>
      <c r="S1259">
        <v>0</v>
      </c>
      <c r="T1259">
        <v>6</v>
      </c>
      <c r="U1259">
        <v>64</v>
      </c>
      <c r="V1259">
        <v>10</v>
      </c>
      <c r="W1259">
        <v>407</v>
      </c>
      <c r="X1259">
        <v>48</v>
      </c>
      <c r="Y1259">
        <v>31</v>
      </c>
      <c r="AB1259">
        <v>76.577</v>
      </c>
      <c r="AD1259" t="s">
        <v>900</v>
      </c>
      <c r="AE1259">
        <v>1</v>
      </c>
      <c r="AF1259" t="s">
        <v>901</v>
      </c>
    </row>
    <row r="1260" spans="1:32">
      <c r="A1260">
        <v>317085</v>
      </c>
      <c r="B1260">
        <v>5170</v>
      </c>
      <c r="C1260" t="s">
        <v>187</v>
      </c>
      <c r="D1260">
        <v>1662</v>
      </c>
      <c r="E1260">
        <v>4016558700</v>
      </c>
      <c r="F1260" t="s">
        <v>866</v>
      </c>
      <c r="G1260">
        <v>1</v>
      </c>
      <c r="H1260" t="s">
        <v>491</v>
      </c>
      <c r="I1260" t="s">
        <v>198</v>
      </c>
      <c r="J1260">
        <v>30</v>
      </c>
      <c r="K1260">
        <v>25</v>
      </c>
      <c r="L1260">
        <v>50</v>
      </c>
      <c r="M1260">
        <v>2</v>
      </c>
      <c r="N1260">
        <v>640</v>
      </c>
      <c r="O1260" s="493">
        <v>45945.9089583333</v>
      </c>
      <c r="P1260" s="493">
        <v>45945.9396875</v>
      </c>
      <c r="Q1260">
        <v>1</v>
      </c>
      <c r="R1260">
        <v>0</v>
      </c>
      <c r="S1260">
        <v>0</v>
      </c>
      <c r="T1260">
        <v>6</v>
      </c>
      <c r="U1260">
        <v>76</v>
      </c>
      <c r="V1260">
        <v>73</v>
      </c>
      <c r="W1260">
        <v>91</v>
      </c>
      <c r="X1260">
        <v>76</v>
      </c>
      <c r="Y1260">
        <v>77</v>
      </c>
      <c r="AB1260">
        <v>122.063</v>
      </c>
      <c r="AD1260" t="s">
        <v>902</v>
      </c>
      <c r="AE1260">
        <v>1</v>
      </c>
      <c r="AF1260" t="s">
        <v>868</v>
      </c>
    </row>
    <row r="1261" spans="1:32">
      <c r="A1261">
        <v>317086</v>
      </c>
      <c r="B1261">
        <v>5170</v>
      </c>
      <c r="C1261" t="s">
        <v>187</v>
      </c>
      <c r="D1261">
        <v>1662</v>
      </c>
      <c r="E1261">
        <v>4016558700</v>
      </c>
      <c r="F1261" t="s">
        <v>866</v>
      </c>
      <c r="G1261">
        <v>1</v>
      </c>
      <c r="H1261" t="s">
        <v>491</v>
      </c>
      <c r="I1261" t="s">
        <v>206</v>
      </c>
      <c r="J1261">
        <v>31</v>
      </c>
      <c r="K1261">
        <v>25</v>
      </c>
      <c r="L1261">
        <v>50</v>
      </c>
      <c r="M1261">
        <v>2</v>
      </c>
      <c r="N1261">
        <v>632</v>
      </c>
      <c r="O1261" s="493">
        <v>45945.9143402778</v>
      </c>
      <c r="P1261" s="493">
        <v>45945.941412037</v>
      </c>
      <c r="Q1261">
        <v>1</v>
      </c>
      <c r="R1261">
        <v>0</v>
      </c>
      <c r="S1261">
        <v>0</v>
      </c>
      <c r="T1261">
        <v>6</v>
      </c>
      <c r="U1261">
        <v>92</v>
      </c>
      <c r="V1261">
        <v>87</v>
      </c>
      <c r="W1261">
        <v>130</v>
      </c>
      <c r="X1261">
        <v>91</v>
      </c>
      <c r="Y1261">
        <v>94</v>
      </c>
      <c r="AB1261">
        <v>129.247</v>
      </c>
      <c r="AD1261" t="s">
        <v>902</v>
      </c>
      <c r="AE1261">
        <v>1</v>
      </c>
      <c r="AF1261" t="s">
        <v>868</v>
      </c>
    </row>
    <row r="1262" spans="1:32">
      <c r="A1262">
        <v>317087</v>
      </c>
      <c r="B1262">
        <v>5170</v>
      </c>
      <c r="C1262" t="s">
        <v>187</v>
      </c>
      <c r="D1262">
        <v>1662</v>
      </c>
      <c r="E1262">
        <v>4016558700</v>
      </c>
      <c r="F1262" t="s">
        <v>866</v>
      </c>
      <c r="G1262">
        <v>1</v>
      </c>
      <c r="H1262" t="s">
        <v>491</v>
      </c>
      <c r="I1262" t="s">
        <v>210</v>
      </c>
      <c r="J1262">
        <v>32</v>
      </c>
      <c r="K1262">
        <v>25</v>
      </c>
      <c r="L1262">
        <v>50</v>
      </c>
      <c r="M1262">
        <v>2</v>
      </c>
      <c r="N1262">
        <v>64</v>
      </c>
      <c r="O1262" s="493">
        <v>45945.9159259259</v>
      </c>
      <c r="P1262" s="493">
        <v>45945.942650463</v>
      </c>
      <c r="Q1262">
        <v>1</v>
      </c>
      <c r="R1262">
        <v>0</v>
      </c>
      <c r="S1262">
        <v>0</v>
      </c>
      <c r="T1262">
        <v>6</v>
      </c>
      <c r="U1262">
        <v>54</v>
      </c>
      <c r="V1262">
        <v>48</v>
      </c>
      <c r="W1262">
        <v>92</v>
      </c>
      <c r="X1262">
        <v>51</v>
      </c>
      <c r="Y1262">
        <v>58</v>
      </c>
      <c r="AB1262">
        <v>97.037</v>
      </c>
      <c r="AD1262" t="s">
        <v>902</v>
      </c>
      <c r="AE1262">
        <v>1</v>
      </c>
      <c r="AF1262" t="s">
        <v>868</v>
      </c>
    </row>
    <row r="1263" spans="1:32">
      <c r="A1263">
        <v>317270</v>
      </c>
      <c r="B1263">
        <v>5170</v>
      </c>
      <c r="C1263" t="s">
        <v>187</v>
      </c>
      <c r="D1263">
        <v>1663</v>
      </c>
      <c r="E1263">
        <v>4016558700</v>
      </c>
      <c r="F1263" t="s">
        <v>866</v>
      </c>
      <c r="G1263">
        <v>1</v>
      </c>
      <c r="H1263" t="s">
        <v>494</v>
      </c>
      <c r="I1263" t="s">
        <v>198</v>
      </c>
      <c r="J1263">
        <v>30</v>
      </c>
      <c r="K1263">
        <v>25</v>
      </c>
      <c r="L1263">
        <v>50</v>
      </c>
      <c r="M1263">
        <v>2</v>
      </c>
      <c r="N1263">
        <v>206</v>
      </c>
      <c r="O1263" s="493">
        <v>45946.8526851852</v>
      </c>
      <c r="P1263" s="493">
        <v>45946.8771527778</v>
      </c>
      <c r="Q1263">
        <v>1</v>
      </c>
      <c r="R1263">
        <v>0</v>
      </c>
      <c r="S1263">
        <v>0</v>
      </c>
      <c r="T1263">
        <v>6</v>
      </c>
      <c r="U1263">
        <v>32</v>
      </c>
      <c r="V1263">
        <v>27</v>
      </c>
      <c r="W1263">
        <v>51</v>
      </c>
      <c r="X1263">
        <v>30</v>
      </c>
      <c r="Y1263">
        <v>26</v>
      </c>
      <c r="AB1263">
        <v>38.73</v>
      </c>
      <c r="AD1263" t="s">
        <v>902</v>
      </c>
      <c r="AE1263">
        <v>1</v>
      </c>
      <c r="AF1263" t="s">
        <v>868</v>
      </c>
    </row>
    <row r="1264" spans="1:32">
      <c r="A1264">
        <v>317271</v>
      </c>
      <c r="B1264">
        <v>5170</v>
      </c>
      <c r="C1264" t="s">
        <v>187</v>
      </c>
      <c r="D1264">
        <v>1663</v>
      </c>
      <c r="E1264">
        <v>4016558700</v>
      </c>
      <c r="F1264" t="s">
        <v>866</v>
      </c>
      <c r="G1264">
        <v>1</v>
      </c>
      <c r="H1264" t="s">
        <v>494</v>
      </c>
      <c r="I1264" t="s">
        <v>206</v>
      </c>
      <c r="J1264">
        <v>31</v>
      </c>
      <c r="K1264">
        <v>25</v>
      </c>
      <c r="L1264">
        <v>50</v>
      </c>
      <c r="M1264">
        <v>2</v>
      </c>
      <c r="N1264">
        <v>186</v>
      </c>
      <c r="O1264" s="493">
        <v>45946.8538657407</v>
      </c>
      <c r="P1264" s="493">
        <v>45946.8805671296</v>
      </c>
      <c r="Q1264">
        <v>1</v>
      </c>
      <c r="R1264">
        <v>0</v>
      </c>
      <c r="S1264">
        <v>0</v>
      </c>
      <c r="T1264">
        <v>6</v>
      </c>
      <c r="U1264">
        <v>66</v>
      </c>
      <c r="V1264">
        <v>29</v>
      </c>
      <c r="W1264">
        <v>641</v>
      </c>
      <c r="X1264">
        <v>34</v>
      </c>
      <c r="Y1264">
        <v>39</v>
      </c>
      <c r="AB1264">
        <v>31.641</v>
      </c>
      <c r="AD1264" t="s">
        <v>902</v>
      </c>
      <c r="AE1264">
        <v>1</v>
      </c>
      <c r="AF1264" t="s">
        <v>868</v>
      </c>
    </row>
    <row r="1265" spans="1:32">
      <c r="A1265">
        <v>317272</v>
      </c>
      <c r="B1265">
        <v>5170</v>
      </c>
      <c r="C1265" t="s">
        <v>187</v>
      </c>
      <c r="D1265">
        <v>1663</v>
      </c>
      <c r="E1265">
        <v>4016558700</v>
      </c>
      <c r="F1265" t="s">
        <v>866</v>
      </c>
      <c r="G1265">
        <v>1</v>
      </c>
      <c r="H1265" t="s">
        <v>494</v>
      </c>
      <c r="I1265" t="s">
        <v>210</v>
      </c>
      <c r="J1265">
        <v>32</v>
      </c>
      <c r="K1265">
        <v>25</v>
      </c>
      <c r="L1265">
        <v>50</v>
      </c>
      <c r="M1265">
        <v>2</v>
      </c>
      <c r="N1265">
        <v>30</v>
      </c>
      <c r="O1265" s="493">
        <v>45946.873287037</v>
      </c>
      <c r="P1265" s="493">
        <v>45946.8942708333</v>
      </c>
      <c r="Q1265">
        <v>1</v>
      </c>
      <c r="R1265">
        <v>0</v>
      </c>
      <c r="S1265">
        <v>0</v>
      </c>
      <c r="T1265">
        <v>6</v>
      </c>
      <c r="U1265">
        <v>67</v>
      </c>
      <c r="V1265">
        <v>30</v>
      </c>
      <c r="W1265">
        <v>328</v>
      </c>
      <c r="X1265">
        <v>33</v>
      </c>
      <c r="Y1265">
        <v>44</v>
      </c>
      <c r="AB1265">
        <v>64.187</v>
      </c>
      <c r="AD1265" t="s">
        <v>902</v>
      </c>
      <c r="AE1265">
        <v>1</v>
      </c>
      <c r="AF1265" t="s">
        <v>868</v>
      </c>
    </row>
    <row r="1266" spans="1:32">
      <c r="A1266">
        <v>317537</v>
      </c>
      <c r="B1266">
        <v>5170</v>
      </c>
      <c r="C1266" t="s">
        <v>187</v>
      </c>
      <c r="D1266">
        <v>1664</v>
      </c>
      <c r="E1266">
        <v>4016617257</v>
      </c>
      <c r="F1266" t="s">
        <v>891</v>
      </c>
      <c r="G1266">
        <v>1</v>
      </c>
      <c r="H1266" t="s">
        <v>491</v>
      </c>
      <c r="I1266" t="s">
        <v>198</v>
      </c>
      <c r="J1266">
        <v>30</v>
      </c>
      <c r="K1266">
        <v>10</v>
      </c>
      <c r="L1266">
        <v>30</v>
      </c>
      <c r="M1266">
        <v>3</v>
      </c>
      <c r="N1266">
        <v>507</v>
      </c>
      <c r="O1266" s="493">
        <v>45948.5548148148</v>
      </c>
      <c r="P1266" s="493">
        <v>45948.5674768519</v>
      </c>
      <c r="Q1266">
        <v>1</v>
      </c>
      <c r="R1266">
        <v>0</v>
      </c>
      <c r="S1266">
        <v>0</v>
      </c>
      <c r="T1266">
        <v>6</v>
      </c>
      <c r="U1266">
        <v>78</v>
      </c>
      <c r="V1266">
        <v>60</v>
      </c>
      <c r="W1266">
        <v>184</v>
      </c>
      <c r="X1266">
        <v>61.5</v>
      </c>
      <c r="Y1266">
        <v>61</v>
      </c>
      <c r="AB1266">
        <v>95.392</v>
      </c>
      <c r="AD1266" t="s">
        <v>903</v>
      </c>
      <c r="AE1266">
        <v>1</v>
      </c>
      <c r="AF1266" t="s">
        <v>883</v>
      </c>
    </row>
    <row r="1267" spans="1:32">
      <c r="A1267">
        <v>317538</v>
      </c>
      <c r="B1267">
        <v>5170</v>
      </c>
      <c r="C1267" t="s">
        <v>187</v>
      </c>
      <c r="D1267">
        <v>1664</v>
      </c>
      <c r="E1267">
        <v>4016617257</v>
      </c>
      <c r="F1267" t="s">
        <v>891</v>
      </c>
      <c r="G1267">
        <v>1</v>
      </c>
      <c r="H1267" t="s">
        <v>491</v>
      </c>
      <c r="I1267" t="s">
        <v>206</v>
      </c>
      <c r="J1267">
        <v>31</v>
      </c>
      <c r="K1267">
        <v>10</v>
      </c>
      <c r="L1267">
        <v>30</v>
      </c>
      <c r="M1267">
        <v>3</v>
      </c>
      <c r="N1267">
        <v>447</v>
      </c>
      <c r="O1267" s="493">
        <v>45948.5627777778</v>
      </c>
      <c r="P1267" s="493">
        <v>45948.5700925926</v>
      </c>
      <c r="Q1267">
        <v>1</v>
      </c>
      <c r="R1267">
        <v>0</v>
      </c>
      <c r="S1267">
        <v>0</v>
      </c>
      <c r="T1267">
        <v>6</v>
      </c>
      <c r="U1267">
        <v>66</v>
      </c>
      <c r="V1267">
        <v>49</v>
      </c>
      <c r="W1267">
        <v>182</v>
      </c>
      <c r="X1267">
        <v>53</v>
      </c>
      <c r="Y1267">
        <v>54</v>
      </c>
      <c r="AB1267">
        <v>76.432</v>
      </c>
      <c r="AD1267" t="s">
        <v>903</v>
      </c>
      <c r="AE1267">
        <v>1</v>
      </c>
      <c r="AF1267" t="s">
        <v>883</v>
      </c>
    </row>
    <row r="1268" spans="1:32">
      <c r="A1268">
        <v>317539</v>
      </c>
      <c r="B1268">
        <v>5170</v>
      </c>
      <c r="C1268" t="s">
        <v>187</v>
      </c>
      <c r="D1268">
        <v>1664</v>
      </c>
      <c r="E1268">
        <v>4016617257</v>
      </c>
      <c r="F1268" t="s">
        <v>891</v>
      </c>
      <c r="G1268">
        <v>1</v>
      </c>
      <c r="H1268" t="s">
        <v>491</v>
      </c>
      <c r="I1268" t="s">
        <v>210</v>
      </c>
      <c r="J1268">
        <v>32</v>
      </c>
      <c r="K1268">
        <v>10</v>
      </c>
      <c r="L1268">
        <v>30</v>
      </c>
      <c r="M1268">
        <v>3</v>
      </c>
      <c r="N1268">
        <v>72</v>
      </c>
      <c r="O1268" s="493">
        <v>45948.5644212963</v>
      </c>
      <c r="P1268" s="493">
        <v>45948.5712615741</v>
      </c>
      <c r="Q1268">
        <v>1</v>
      </c>
      <c r="R1268">
        <v>0</v>
      </c>
      <c r="S1268">
        <v>0</v>
      </c>
      <c r="T1268">
        <v>6</v>
      </c>
      <c r="U1268">
        <v>50</v>
      </c>
      <c r="V1268">
        <v>36</v>
      </c>
      <c r="W1268">
        <v>138</v>
      </c>
      <c r="X1268">
        <v>38</v>
      </c>
      <c r="Y1268">
        <v>45</v>
      </c>
      <c r="AB1268">
        <v>103.532</v>
      </c>
      <c r="AD1268" t="s">
        <v>903</v>
      </c>
      <c r="AE1268">
        <v>1</v>
      </c>
      <c r="AF1268" t="s">
        <v>883</v>
      </c>
    </row>
    <row r="1269" spans="1:32">
      <c r="A1269">
        <v>317540</v>
      </c>
      <c r="B1269">
        <v>5170</v>
      </c>
      <c r="C1269" t="s">
        <v>187</v>
      </c>
      <c r="D1269">
        <v>1664</v>
      </c>
      <c r="E1269">
        <v>4016617258</v>
      </c>
      <c r="F1269" t="s">
        <v>891</v>
      </c>
      <c r="G1269">
        <v>1</v>
      </c>
      <c r="H1269" t="s">
        <v>491</v>
      </c>
      <c r="I1269" t="s">
        <v>198</v>
      </c>
      <c r="J1269">
        <v>30</v>
      </c>
      <c r="K1269">
        <v>40</v>
      </c>
      <c r="L1269">
        <v>120</v>
      </c>
      <c r="M1269">
        <v>3</v>
      </c>
      <c r="N1269">
        <v>507</v>
      </c>
      <c r="O1269" s="493">
        <v>45948.6070949074</v>
      </c>
      <c r="P1269" s="493">
        <v>45948.6396064815</v>
      </c>
      <c r="Q1269">
        <v>1</v>
      </c>
      <c r="R1269">
        <v>0</v>
      </c>
      <c r="S1269">
        <v>0</v>
      </c>
      <c r="T1269">
        <v>6</v>
      </c>
      <c r="U1269">
        <v>64</v>
      </c>
      <c r="V1269">
        <v>57</v>
      </c>
      <c r="W1269">
        <v>119</v>
      </c>
      <c r="X1269">
        <v>62</v>
      </c>
      <c r="Y1269">
        <v>61</v>
      </c>
      <c r="AB1269">
        <v>95.392</v>
      </c>
      <c r="AD1269" t="s">
        <v>892</v>
      </c>
      <c r="AE1269">
        <v>1</v>
      </c>
      <c r="AF1269" t="s">
        <v>883</v>
      </c>
    </row>
    <row r="1270" spans="1:32">
      <c r="A1270">
        <v>317541</v>
      </c>
      <c r="B1270">
        <v>5170</v>
      </c>
      <c r="C1270" t="s">
        <v>187</v>
      </c>
      <c r="D1270">
        <v>1664</v>
      </c>
      <c r="E1270">
        <v>4016617258</v>
      </c>
      <c r="F1270" t="s">
        <v>891</v>
      </c>
      <c r="G1270">
        <v>1</v>
      </c>
      <c r="H1270" t="s">
        <v>491</v>
      </c>
      <c r="I1270" t="s">
        <v>206</v>
      </c>
      <c r="J1270">
        <v>31</v>
      </c>
      <c r="K1270">
        <v>40</v>
      </c>
      <c r="L1270">
        <v>120</v>
      </c>
      <c r="M1270">
        <v>3</v>
      </c>
      <c r="N1270">
        <v>447</v>
      </c>
      <c r="O1270" s="493">
        <v>45948.6093055556</v>
      </c>
      <c r="P1270" s="493">
        <v>45948.6410532407</v>
      </c>
      <c r="Q1270">
        <v>1</v>
      </c>
      <c r="R1270">
        <v>0</v>
      </c>
      <c r="S1270">
        <v>0</v>
      </c>
      <c r="T1270">
        <v>6</v>
      </c>
      <c r="U1270">
        <v>56</v>
      </c>
      <c r="V1270">
        <v>50</v>
      </c>
      <c r="W1270">
        <v>145</v>
      </c>
      <c r="X1270">
        <v>53</v>
      </c>
      <c r="Y1270">
        <v>54</v>
      </c>
      <c r="AB1270">
        <v>76.432</v>
      </c>
      <c r="AD1270" t="s">
        <v>892</v>
      </c>
      <c r="AE1270">
        <v>1</v>
      </c>
      <c r="AF1270" t="s">
        <v>883</v>
      </c>
    </row>
    <row r="1271" spans="1:32">
      <c r="A1271">
        <v>317542</v>
      </c>
      <c r="B1271">
        <v>5170</v>
      </c>
      <c r="C1271" t="s">
        <v>187</v>
      </c>
      <c r="D1271">
        <v>1664</v>
      </c>
      <c r="E1271">
        <v>4016617258</v>
      </c>
      <c r="F1271" t="s">
        <v>891</v>
      </c>
      <c r="G1271">
        <v>1</v>
      </c>
      <c r="H1271" t="s">
        <v>491</v>
      </c>
      <c r="I1271" t="s">
        <v>210</v>
      </c>
      <c r="J1271">
        <v>32</v>
      </c>
      <c r="K1271">
        <v>40</v>
      </c>
      <c r="L1271">
        <v>120</v>
      </c>
      <c r="M1271">
        <v>3</v>
      </c>
      <c r="N1271">
        <v>72</v>
      </c>
      <c r="O1271" s="493">
        <v>45948.6102199074</v>
      </c>
      <c r="P1271" s="493">
        <v>45948.6416550926</v>
      </c>
      <c r="Q1271">
        <v>1</v>
      </c>
      <c r="R1271">
        <v>0</v>
      </c>
      <c r="S1271">
        <v>0</v>
      </c>
      <c r="T1271">
        <v>6</v>
      </c>
      <c r="U1271">
        <v>39</v>
      </c>
      <c r="V1271">
        <v>37</v>
      </c>
      <c r="W1271">
        <v>59</v>
      </c>
      <c r="X1271">
        <v>38</v>
      </c>
      <c r="Y1271">
        <v>45</v>
      </c>
      <c r="AB1271">
        <v>103.532</v>
      </c>
      <c r="AD1271" t="s">
        <v>892</v>
      </c>
      <c r="AE1271">
        <v>1</v>
      </c>
      <c r="AF1271" t="s">
        <v>883</v>
      </c>
    </row>
    <row r="1272" spans="1:32">
      <c r="A1272">
        <v>317543</v>
      </c>
      <c r="B1272">
        <v>5170</v>
      </c>
      <c r="C1272" t="s">
        <v>187</v>
      </c>
      <c r="D1272">
        <v>1664</v>
      </c>
      <c r="E1272">
        <v>4016621547</v>
      </c>
      <c r="F1272" t="s">
        <v>881</v>
      </c>
      <c r="G1272">
        <v>1</v>
      </c>
      <c r="H1272" t="s">
        <v>491</v>
      </c>
      <c r="I1272" t="s">
        <v>198</v>
      </c>
      <c r="J1272">
        <v>30</v>
      </c>
      <c r="K1272">
        <v>20</v>
      </c>
      <c r="L1272">
        <v>60</v>
      </c>
      <c r="M1272">
        <v>3</v>
      </c>
      <c r="N1272">
        <v>507</v>
      </c>
      <c r="O1272" s="493">
        <v>45948.5860648148</v>
      </c>
      <c r="P1272" s="493">
        <v>45948.6025231481</v>
      </c>
      <c r="Q1272">
        <v>1</v>
      </c>
      <c r="R1272">
        <v>0</v>
      </c>
      <c r="S1272">
        <v>0</v>
      </c>
      <c r="T1272">
        <v>6</v>
      </c>
      <c r="U1272">
        <v>64</v>
      </c>
      <c r="V1272">
        <v>57</v>
      </c>
      <c r="W1272">
        <v>116</v>
      </c>
      <c r="X1272">
        <v>61</v>
      </c>
      <c r="Y1272">
        <v>66</v>
      </c>
      <c r="AB1272">
        <v>95.392</v>
      </c>
      <c r="AD1272" t="s">
        <v>904</v>
      </c>
      <c r="AE1272">
        <v>1</v>
      </c>
      <c r="AF1272" t="s">
        <v>883</v>
      </c>
    </row>
    <row r="1273" spans="1:32">
      <c r="A1273">
        <v>317544</v>
      </c>
      <c r="B1273">
        <v>5170</v>
      </c>
      <c r="C1273" t="s">
        <v>187</v>
      </c>
      <c r="D1273">
        <v>1664</v>
      </c>
      <c r="E1273">
        <v>4016621547</v>
      </c>
      <c r="F1273" t="s">
        <v>881</v>
      </c>
      <c r="G1273">
        <v>1</v>
      </c>
      <c r="H1273" t="s">
        <v>491</v>
      </c>
      <c r="I1273" t="s">
        <v>206</v>
      </c>
      <c r="J1273">
        <v>31</v>
      </c>
      <c r="K1273">
        <v>20</v>
      </c>
      <c r="L1273">
        <v>60</v>
      </c>
      <c r="M1273">
        <v>3</v>
      </c>
      <c r="N1273">
        <v>447</v>
      </c>
      <c r="O1273" s="493">
        <v>45948.589837963</v>
      </c>
      <c r="P1273" s="493">
        <v>45948.6033101852</v>
      </c>
      <c r="Q1273">
        <v>1</v>
      </c>
      <c r="R1273">
        <v>0</v>
      </c>
      <c r="S1273">
        <v>0</v>
      </c>
      <c r="T1273">
        <v>6</v>
      </c>
      <c r="U1273">
        <v>54</v>
      </c>
      <c r="V1273">
        <v>50</v>
      </c>
      <c r="W1273">
        <v>71</v>
      </c>
      <c r="X1273">
        <v>53</v>
      </c>
      <c r="Y1273">
        <v>55</v>
      </c>
      <c r="AB1273">
        <v>76.365</v>
      </c>
      <c r="AD1273" t="s">
        <v>904</v>
      </c>
      <c r="AE1273">
        <v>1</v>
      </c>
      <c r="AF1273" t="s">
        <v>883</v>
      </c>
    </row>
    <row r="1274" spans="1:32">
      <c r="A1274">
        <v>317545</v>
      </c>
      <c r="B1274">
        <v>5170</v>
      </c>
      <c r="C1274" t="s">
        <v>187</v>
      </c>
      <c r="D1274">
        <v>1664</v>
      </c>
      <c r="E1274">
        <v>4016621547</v>
      </c>
      <c r="F1274" t="s">
        <v>881</v>
      </c>
      <c r="G1274">
        <v>1</v>
      </c>
      <c r="H1274" t="s">
        <v>491</v>
      </c>
      <c r="I1274" t="s">
        <v>210</v>
      </c>
      <c r="J1274">
        <v>32</v>
      </c>
      <c r="K1274">
        <v>20</v>
      </c>
      <c r="L1274">
        <v>60</v>
      </c>
      <c r="M1274">
        <v>3</v>
      </c>
      <c r="N1274">
        <v>72</v>
      </c>
      <c r="O1274" s="493">
        <v>45948.5909490741</v>
      </c>
      <c r="P1274" s="493">
        <v>45948.6039236111</v>
      </c>
      <c r="Q1274">
        <v>1</v>
      </c>
      <c r="R1274">
        <v>0</v>
      </c>
      <c r="S1274">
        <v>0</v>
      </c>
      <c r="T1274">
        <v>6</v>
      </c>
      <c r="U1274">
        <v>39</v>
      </c>
      <c r="V1274">
        <v>36</v>
      </c>
      <c r="W1274">
        <v>58</v>
      </c>
      <c r="X1274">
        <v>38</v>
      </c>
      <c r="Y1274">
        <v>41</v>
      </c>
      <c r="AB1274">
        <v>103.532</v>
      </c>
      <c r="AD1274" t="s">
        <v>904</v>
      </c>
      <c r="AE1274">
        <v>1</v>
      </c>
      <c r="AF1274" t="s">
        <v>883</v>
      </c>
    </row>
    <row r="1275" spans="1:32">
      <c r="A1275">
        <v>317546</v>
      </c>
      <c r="B1275">
        <v>5170</v>
      </c>
      <c r="C1275" t="s">
        <v>187</v>
      </c>
      <c r="D1275">
        <v>1664</v>
      </c>
      <c r="E1275">
        <v>4016622465</v>
      </c>
      <c r="F1275" t="s">
        <v>891</v>
      </c>
      <c r="G1275">
        <v>1</v>
      </c>
      <c r="H1275" t="s">
        <v>491</v>
      </c>
      <c r="I1275" t="s">
        <v>198</v>
      </c>
      <c r="J1275">
        <v>30</v>
      </c>
      <c r="K1275">
        <v>15</v>
      </c>
      <c r="L1275">
        <v>45</v>
      </c>
      <c r="M1275">
        <v>3</v>
      </c>
      <c r="N1275">
        <v>507</v>
      </c>
      <c r="O1275" s="493">
        <v>45948.5704166667</v>
      </c>
      <c r="P1275" s="493">
        <v>45948.5835069444</v>
      </c>
      <c r="Q1275">
        <v>1</v>
      </c>
      <c r="R1275">
        <v>0</v>
      </c>
      <c r="S1275">
        <v>0</v>
      </c>
      <c r="T1275">
        <v>6</v>
      </c>
      <c r="U1275">
        <v>64</v>
      </c>
      <c r="V1275">
        <v>60</v>
      </c>
      <c r="W1275">
        <v>78</v>
      </c>
      <c r="X1275">
        <v>63</v>
      </c>
      <c r="Y1275">
        <v>61</v>
      </c>
      <c r="AB1275">
        <v>95.392</v>
      </c>
      <c r="AD1275" t="s">
        <v>905</v>
      </c>
      <c r="AE1275">
        <v>1</v>
      </c>
      <c r="AF1275" t="s">
        <v>883</v>
      </c>
    </row>
    <row r="1276" spans="1:32">
      <c r="A1276">
        <v>317547</v>
      </c>
      <c r="B1276">
        <v>5170</v>
      </c>
      <c r="C1276" t="s">
        <v>187</v>
      </c>
      <c r="D1276">
        <v>1664</v>
      </c>
      <c r="E1276">
        <v>4016622465</v>
      </c>
      <c r="F1276" t="s">
        <v>891</v>
      </c>
      <c r="G1276">
        <v>1</v>
      </c>
      <c r="H1276" t="s">
        <v>491</v>
      </c>
      <c r="I1276" t="s">
        <v>206</v>
      </c>
      <c r="J1276">
        <v>31</v>
      </c>
      <c r="K1276">
        <v>15</v>
      </c>
      <c r="L1276">
        <v>45</v>
      </c>
      <c r="M1276">
        <v>3</v>
      </c>
      <c r="N1276">
        <v>447</v>
      </c>
      <c r="O1276" s="493">
        <v>45948.5753009259</v>
      </c>
      <c r="P1276" s="493">
        <v>45948.5847916667</v>
      </c>
      <c r="Q1276">
        <v>1</v>
      </c>
      <c r="R1276">
        <v>0</v>
      </c>
      <c r="S1276">
        <v>0</v>
      </c>
      <c r="T1276">
        <v>6</v>
      </c>
      <c r="U1276">
        <v>54</v>
      </c>
      <c r="V1276">
        <v>50</v>
      </c>
      <c r="W1276">
        <v>71</v>
      </c>
      <c r="X1276">
        <v>53</v>
      </c>
      <c r="Y1276">
        <v>54</v>
      </c>
      <c r="AB1276">
        <v>76.432</v>
      </c>
      <c r="AD1276" t="s">
        <v>905</v>
      </c>
      <c r="AE1276">
        <v>1</v>
      </c>
      <c r="AF1276" t="s">
        <v>883</v>
      </c>
    </row>
    <row r="1277" spans="1:32">
      <c r="A1277">
        <v>317548</v>
      </c>
      <c r="B1277">
        <v>5170</v>
      </c>
      <c r="C1277" t="s">
        <v>187</v>
      </c>
      <c r="D1277">
        <v>1664</v>
      </c>
      <c r="E1277">
        <v>4016622465</v>
      </c>
      <c r="F1277" t="s">
        <v>891</v>
      </c>
      <c r="G1277">
        <v>1</v>
      </c>
      <c r="H1277" t="s">
        <v>491</v>
      </c>
      <c r="I1277" t="s">
        <v>210</v>
      </c>
      <c r="J1277">
        <v>32</v>
      </c>
      <c r="K1277">
        <v>15</v>
      </c>
      <c r="L1277">
        <v>45</v>
      </c>
      <c r="M1277">
        <v>3</v>
      </c>
      <c r="N1277">
        <v>72</v>
      </c>
      <c r="O1277" s="493">
        <v>45948.5763194444</v>
      </c>
      <c r="P1277" s="493">
        <v>45948.5854050926</v>
      </c>
      <c r="Q1277">
        <v>1</v>
      </c>
      <c r="R1277">
        <v>0</v>
      </c>
      <c r="S1277">
        <v>0</v>
      </c>
      <c r="T1277">
        <v>6</v>
      </c>
      <c r="U1277">
        <v>45</v>
      </c>
      <c r="V1277">
        <v>35</v>
      </c>
      <c r="W1277">
        <v>130</v>
      </c>
      <c r="X1277">
        <v>38</v>
      </c>
      <c r="Y1277">
        <v>45</v>
      </c>
      <c r="AB1277">
        <v>103.532</v>
      </c>
      <c r="AD1277" t="s">
        <v>905</v>
      </c>
      <c r="AE1277">
        <v>1</v>
      </c>
      <c r="AF1277" t="s">
        <v>883</v>
      </c>
    </row>
    <row r="1278" spans="1:32">
      <c r="A1278">
        <v>317549</v>
      </c>
      <c r="B1278">
        <v>5170</v>
      </c>
      <c r="C1278" t="s">
        <v>187</v>
      </c>
      <c r="D1278">
        <v>1665</v>
      </c>
      <c r="E1278">
        <v>4016613696</v>
      </c>
      <c r="F1278" t="s">
        <v>893</v>
      </c>
      <c r="G1278">
        <v>1</v>
      </c>
      <c r="H1278" t="s">
        <v>491</v>
      </c>
      <c r="I1278" t="s">
        <v>198</v>
      </c>
      <c r="J1278">
        <v>30</v>
      </c>
      <c r="K1278">
        <v>100</v>
      </c>
      <c r="L1278">
        <v>400</v>
      </c>
      <c r="M1278">
        <v>4</v>
      </c>
      <c r="N1278">
        <v>744</v>
      </c>
      <c r="O1278" s="493">
        <v>45948.6476736111</v>
      </c>
      <c r="P1278" s="493">
        <v>45948.7681365741</v>
      </c>
      <c r="Q1278">
        <v>1</v>
      </c>
      <c r="R1278">
        <v>0</v>
      </c>
      <c r="S1278">
        <v>0</v>
      </c>
      <c r="T1278">
        <v>6</v>
      </c>
      <c r="U1278">
        <v>88</v>
      </c>
      <c r="V1278">
        <v>82</v>
      </c>
      <c r="W1278">
        <v>294</v>
      </c>
      <c r="X1278">
        <v>85</v>
      </c>
      <c r="Y1278">
        <v>92</v>
      </c>
      <c r="AB1278">
        <v>142.783</v>
      </c>
      <c r="AD1278" t="s">
        <v>894</v>
      </c>
      <c r="AE1278">
        <v>1</v>
      </c>
      <c r="AF1278" t="s">
        <v>895</v>
      </c>
    </row>
    <row r="1279" spans="1:32">
      <c r="A1279">
        <v>317550</v>
      </c>
      <c r="B1279">
        <v>5170</v>
      </c>
      <c r="C1279" t="s">
        <v>187</v>
      </c>
      <c r="D1279">
        <v>1665</v>
      </c>
      <c r="E1279">
        <v>4016613696</v>
      </c>
      <c r="F1279" t="s">
        <v>893</v>
      </c>
      <c r="G1279">
        <v>1</v>
      </c>
      <c r="H1279" t="s">
        <v>491</v>
      </c>
      <c r="I1279" t="s">
        <v>206</v>
      </c>
      <c r="J1279">
        <v>31</v>
      </c>
      <c r="K1279">
        <v>100</v>
      </c>
      <c r="L1279">
        <v>400</v>
      </c>
      <c r="M1279">
        <v>4</v>
      </c>
      <c r="N1279">
        <v>420</v>
      </c>
      <c r="O1279" s="493">
        <v>45948.6556481481</v>
      </c>
      <c r="P1279" s="493">
        <v>45948.7689467593</v>
      </c>
      <c r="Q1279">
        <v>1</v>
      </c>
      <c r="R1279">
        <v>0</v>
      </c>
      <c r="S1279">
        <v>0</v>
      </c>
      <c r="T1279">
        <v>6</v>
      </c>
      <c r="U1279">
        <v>63</v>
      </c>
      <c r="V1279">
        <v>54</v>
      </c>
      <c r="W1279">
        <v>390</v>
      </c>
      <c r="X1279">
        <v>56</v>
      </c>
      <c r="Y1279">
        <v>78</v>
      </c>
      <c r="AB1279">
        <v>71.75</v>
      </c>
      <c r="AD1279" t="s">
        <v>894</v>
      </c>
      <c r="AE1279">
        <v>1</v>
      </c>
      <c r="AF1279" t="s">
        <v>895</v>
      </c>
    </row>
    <row r="1280" spans="1:32">
      <c r="A1280">
        <v>317551</v>
      </c>
      <c r="B1280">
        <v>5170</v>
      </c>
      <c r="C1280" t="s">
        <v>187</v>
      </c>
      <c r="D1280">
        <v>1665</v>
      </c>
      <c r="E1280">
        <v>4016613696</v>
      </c>
      <c r="F1280" t="s">
        <v>893</v>
      </c>
      <c r="G1280">
        <v>1</v>
      </c>
      <c r="H1280" t="s">
        <v>491</v>
      </c>
      <c r="I1280" t="s">
        <v>210</v>
      </c>
      <c r="J1280">
        <v>32</v>
      </c>
      <c r="K1280">
        <v>100</v>
      </c>
      <c r="L1280">
        <v>400</v>
      </c>
      <c r="M1280">
        <v>4</v>
      </c>
      <c r="N1280">
        <v>28</v>
      </c>
      <c r="O1280" s="493">
        <v>45948.6584143518</v>
      </c>
      <c r="P1280" s="493">
        <v>45948.7693634259</v>
      </c>
      <c r="Q1280">
        <v>1</v>
      </c>
      <c r="R1280">
        <v>0</v>
      </c>
      <c r="S1280">
        <v>0</v>
      </c>
      <c r="T1280">
        <v>6</v>
      </c>
      <c r="U1280">
        <v>26</v>
      </c>
      <c r="V1280">
        <v>19</v>
      </c>
      <c r="W1280">
        <v>241</v>
      </c>
      <c r="X1280">
        <v>22</v>
      </c>
      <c r="Y1280">
        <v>29</v>
      </c>
      <c r="AB1280">
        <v>75.595</v>
      </c>
      <c r="AD1280" t="s">
        <v>894</v>
      </c>
      <c r="AE1280">
        <v>1</v>
      </c>
      <c r="AF1280" t="s">
        <v>895</v>
      </c>
    </row>
    <row r="1281" spans="1:32">
      <c r="A1281">
        <v>317661</v>
      </c>
      <c r="B1281">
        <v>5170</v>
      </c>
      <c r="C1281" t="s">
        <v>187</v>
      </c>
      <c r="D1281">
        <v>1666</v>
      </c>
      <c r="E1281">
        <v>4016617257</v>
      </c>
      <c r="F1281" t="s">
        <v>891</v>
      </c>
      <c r="G1281">
        <v>1</v>
      </c>
      <c r="H1281" t="s">
        <v>494</v>
      </c>
      <c r="I1281" t="s">
        <v>198</v>
      </c>
      <c r="J1281">
        <v>30</v>
      </c>
      <c r="K1281">
        <v>10</v>
      </c>
      <c r="L1281">
        <v>30</v>
      </c>
      <c r="M1281">
        <v>3</v>
      </c>
      <c r="N1281">
        <v>369</v>
      </c>
      <c r="O1281" s="493">
        <v>45950.7890046296</v>
      </c>
      <c r="P1281" s="493">
        <v>45950.8087615741</v>
      </c>
      <c r="Q1281">
        <v>1</v>
      </c>
      <c r="R1281">
        <v>0</v>
      </c>
      <c r="S1281">
        <v>0</v>
      </c>
      <c r="T1281">
        <v>6</v>
      </c>
      <c r="U1281">
        <v>104</v>
      </c>
      <c r="V1281">
        <v>38</v>
      </c>
      <c r="W1281">
        <v>459</v>
      </c>
      <c r="X1281">
        <v>39.5</v>
      </c>
      <c r="Y1281">
        <v>40</v>
      </c>
      <c r="AB1281">
        <v>68.314</v>
      </c>
      <c r="AD1281" t="s">
        <v>903</v>
      </c>
      <c r="AE1281">
        <v>1</v>
      </c>
      <c r="AF1281" t="s">
        <v>883</v>
      </c>
    </row>
    <row r="1282" spans="1:32">
      <c r="A1282">
        <v>317662</v>
      </c>
      <c r="B1282">
        <v>5170</v>
      </c>
      <c r="C1282" t="s">
        <v>187</v>
      </c>
      <c r="D1282">
        <v>1666</v>
      </c>
      <c r="E1282">
        <v>4016617257</v>
      </c>
      <c r="F1282" t="s">
        <v>891</v>
      </c>
      <c r="G1282">
        <v>1</v>
      </c>
      <c r="H1282" t="s">
        <v>494</v>
      </c>
      <c r="I1282" t="s">
        <v>206</v>
      </c>
      <c r="J1282">
        <v>31</v>
      </c>
      <c r="K1282">
        <v>10</v>
      </c>
      <c r="L1282">
        <v>30</v>
      </c>
      <c r="M1282">
        <v>3</v>
      </c>
      <c r="N1282">
        <v>207</v>
      </c>
      <c r="O1282" s="493">
        <v>45950.7931712963</v>
      </c>
      <c r="P1282" s="493">
        <v>45950.8230671296</v>
      </c>
      <c r="Q1282">
        <v>1</v>
      </c>
      <c r="R1282">
        <v>0</v>
      </c>
      <c r="S1282">
        <v>0</v>
      </c>
      <c r="T1282">
        <v>6</v>
      </c>
      <c r="U1282">
        <v>217</v>
      </c>
      <c r="V1282">
        <v>38</v>
      </c>
      <c r="W1282">
        <v>553</v>
      </c>
      <c r="X1282">
        <v>183.5</v>
      </c>
      <c r="Y1282">
        <v>41</v>
      </c>
      <c r="AB1282">
        <v>41.009</v>
      </c>
      <c r="AD1282" t="s">
        <v>903</v>
      </c>
      <c r="AE1282">
        <v>1</v>
      </c>
      <c r="AF1282" t="s">
        <v>883</v>
      </c>
    </row>
    <row r="1283" spans="1:32">
      <c r="A1283">
        <v>317663</v>
      </c>
      <c r="B1283">
        <v>5170</v>
      </c>
      <c r="C1283" t="s">
        <v>187</v>
      </c>
      <c r="D1283">
        <v>1666</v>
      </c>
      <c r="E1283">
        <v>4016617257</v>
      </c>
      <c r="F1283" t="s">
        <v>891</v>
      </c>
      <c r="G1283">
        <v>1</v>
      </c>
      <c r="H1283" t="s">
        <v>494</v>
      </c>
      <c r="I1283" t="s">
        <v>210</v>
      </c>
      <c r="J1283">
        <v>32</v>
      </c>
      <c r="K1283">
        <v>10</v>
      </c>
      <c r="L1283">
        <v>30</v>
      </c>
      <c r="M1283">
        <v>3</v>
      </c>
      <c r="N1283">
        <v>51</v>
      </c>
      <c r="O1283" s="493">
        <v>45950.7959722222</v>
      </c>
      <c r="P1283" s="493">
        <v>45950.8243171296</v>
      </c>
      <c r="Q1283">
        <v>1</v>
      </c>
      <c r="R1283">
        <v>0</v>
      </c>
      <c r="S1283">
        <v>0</v>
      </c>
      <c r="T1283">
        <v>6</v>
      </c>
      <c r="U1283">
        <v>74</v>
      </c>
      <c r="V1283">
        <v>64</v>
      </c>
      <c r="W1283">
        <v>120</v>
      </c>
      <c r="X1283">
        <v>64</v>
      </c>
      <c r="Y1283">
        <v>68</v>
      </c>
      <c r="AB1283">
        <v>112.51</v>
      </c>
      <c r="AD1283" t="s">
        <v>903</v>
      </c>
      <c r="AE1283">
        <v>1</v>
      </c>
      <c r="AF1283" t="s">
        <v>883</v>
      </c>
    </row>
    <row r="1284" spans="1:32">
      <c r="A1284">
        <v>317664</v>
      </c>
      <c r="B1284">
        <v>5170</v>
      </c>
      <c r="C1284" t="s">
        <v>187</v>
      </c>
      <c r="D1284">
        <v>1666</v>
      </c>
      <c r="E1284">
        <v>4016617258</v>
      </c>
      <c r="F1284" t="s">
        <v>891</v>
      </c>
      <c r="G1284">
        <v>1</v>
      </c>
      <c r="H1284" t="s">
        <v>494</v>
      </c>
      <c r="I1284" t="s">
        <v>198</v>
      </c>
      <c r="J1284">
        <v>30</v>
      </c>
      <c r="K1284">
        <v>40</v>
      </c>
      <c r="L1284">
        <v>120</v>
      </c>
      <c r="M1284">
        <v>3</v>
      </c>
      <c r="N1284">
        <v>369</v>
      </c>
      <c r="O1284" s="493">
        <v>45950.8788194444</v>
      </c>
      <c r="P1284" s="493">
        <v>45950.9136111111</v>
      </c>
      <c r="Q1284">
        <v>1</v>
      </c>
      <c r="R1284">
        <v>0</v>
      </c>
      <c r="S1284">
        <v>0</v>
      </c>
      <c r="T1284">
        <v>6</v>
      </c>
      <c r="U1284">
        <v>41</v>
      </c>
      <c r="V1284">
        <v>38</v>
      </c>
      <c r="W1284">
        <v>43</v>
      </c>
      <c r="X1284">
        <v>40</v>
      </c>
      <c r="Y1284">
        <v>40</v>
      </c>
      <c r="AB1284">
        <v>68.314</v>
      </c>
      <c r="AD1284" t="s">
        <v>892</v>
      </c>
      <c r="AE1284">
        <v>1</v>
      </c>
      <c r="AF1284" t="s">
        <v>883</v>
      </c>
    </row>
    <row r="1285" spans="1:32">
      <c r="A1285">
        <v>317665</v>
      </c>
      <c r="B1285">
        <v>5170</v>
      </c>
      <c r="C1285" t="s">
        <v>187</v>
      </c>
      <c r="D1285">
        <v>1666</v>
      </c>
      <c r="E1285">
        <v>4016617258</v>
      </c>
      <c r="F1285" t="s">
        <v>891</v>
      </c>
      <c r="G1285">
        <v>1</v>
      </c>
      <c r="H1285" t="s">
        <v>494</v>
      </c>
      <c r="I1285" t="s">
        <v>206</v>
      </c>
      <c r="J1285">
        <v>31</v>
      </c>
      <c r="K1285">
        <v>40</v>
      </c>
      <c r="L1285">
        <v>120</v>
      </c>
      <c r="M1285">
        <v>3</v>
      </c>
      <c r="N1285">
        <v>207</v>
      </c>
      <c r="O1285" s="493">
        <v>45950.8828356481</v>
      </c>
      <c r="P1285" s="493">
        <v>45950.9156597222</v>
      </c>
      <c r="Q1285">
        <v>1</v>
      </c>
      <c r="R1285">
        <v>0</v>
      </c>
      <c r="S1285">
        <v>0</v>
      </c>
      <c r="T1285">
        <v>6</v>
      </c>
      <c r="U1285">
        <v>50</v>
      </c>
      <c r="V1285">
        <v>35</v>
      </c>
      <c r="W1285">
        <v>187</v>
      </c>
      <c r="X1285">
        <v>38</v>
      </c>
      <c r="Y1285">
        <v>41</v>
      </c>
      <c r="AB1285">
        <v>41.009</v>
      </c>
      <c r="AD1285" t="s">
        <v>892</v>
      </c>
      <c r="AE1285">
        <v>1</v>
      </c>
      <c r="AF1285" t="s">
        <v>883</v>
      </c>
    </row>
    <row r="1286" spans="1:32">
      <c r="A1286">
        <v>317666</v>
      </c>
      <c r="B1286">
        <v>5170</v>
      </c>
      <c r="C1286" t="s">
        <v>187</v>
      </c>
      <c r="D1286">
        <v>1666</v>
      </c>
      <c r="E1286">
        <v>4016617258</v>
      </c>
      <c r="F1286" t="s">
        <v>891</v>
      </c>
      <c r="G1286">
        <v>1</v>
      </c>
      <c r="H1286" t="s">
        <v>494</v>
      </c>
      <c r="I1286" t="s">
        <v>210</v>
      </c>
      <c r="J1286">
        <v>32</v>
      </c>
      <c r="K1286">
        <v>40</v>
      </c>
      <c r="L1286">
        <v>120</v>
      </c>
      <c r="M1286">
        <v>3</v>
      </c>
      <c r="N1286">
        <v>51</v>
      </c>
      <c r="O1286" s="493">
        <v>45950.8884722222</v>
      </c>
      <c r="P1286" s="493">
        <v>45950.9257407407</v>
      </c>
      <c r="Q1286">
        <v>1</v>
      </c>
      <c r="R1286">
        <v>0</v>
      </c>
      <c r="S1286">
        <v>0</v>
      </c>
      <c r="T1286">
        <v>6</v>
      </c>
      <c r="U1286">
        <v>73</v>
      </c>
      <c r="V1286">
        <v>61</v>
      </c>
      <c r="W1286">
        <v>179</v>
      </c>
      <c r="X1286">
        <v>64</v>
      </c>
      <c r="Y1286">
        <v>68</v>
      </c>
      <c r="AB1286">
        <v>112.51</v>
      </c>
      <c r="AD1286" t="s">
        <v>892</v>
      </c>
      <c r="AE1286">
        <v>1</v>
      </c>
      <c r="AF1286" t="s">
        <v>883</v>
      </c>
    </row>
    <row r="1287" spans="1:32">
      <c r="A1287">
        <v>317667</v>
      </c>
      <c r="B1287">
        <v>5170</v>
      </c>
      <c r="C1287" t="s">
        <v>187</v>
      </c>
      <c r="D1287">
        <v>1666</v>
      </c>
      <c r="E1287">
        <v>4016621547</v>
      </c>
      <c r="F1287" t="s">
        <v>881</v>
      </c>
      <c r="G1287">
        <v>1</v>
      </c>
      <c r="H1287" t="s">
        <v>494</v>
      </c>
      <c r="I1287" t="s">
        <v>198</v>
      </c>
      <c r="J1287">
        <v>30</v>
      </c>
      <c r="K1287">
        <v>20</v>
      </c>
      <c r="L1287">
        <v>60</v>
      </c>
      <c r="M1287">
        <v>3</v>
      </c>
      <c r="N1287">
        <v>369</v>
      </c>
      <c r="O1287" s="493">
        <v>45950.8537268518</v>
      </c>
      <c r="P1287" s="493">
        <v>45950.871087963</v>
      </c>
      <c r="Q1287">
        <v>1</v>
      </c>
      <c r="R1287">
        <v>0</v>
      </c>
      <c r="S1287">
        <v>0</v>
      </c>
      <c r="T1287">
        <v>6</v>
      </c>
      <c r="U1287">
        <v>40</v>
      </c>
      <c r="V1287">
        <v>38</v>
      </c>
      <c r="W1287">
        <v>43</v>
      </c>
      <c r="X1287">
        <v>40</v>
      </c>
      <c r="Y1287">
        <v>42</v>
      </c>
      <c r="AB1287">
        <v>68.314</v>
      </c>
      <c r="AD1287" t="s">
        <v>904</v>
      </c>
      <c r="AE1287">
        <v>1</v>
      </c>
      <c r="AF1287" t="s">
        <v>883</v>
      </c>
    </row>
    <row r="1288" spans="1:32">
      <c r="A1288">
        <v>317668</v>
      </c>
      <c r="B1288">
        <v>5170</v>
      </c>
      <c r="C1288" t="s">
        <v>187</v>
      </c>
      <c r="D1288">
        <v>1666</v>
      </c>
      <c r="E1288">
        <v>4016621547</v>
      </c>
      <c r="F1288" t="s">
        <v>881</v>
      </c>
      <c r="G1288">
        <v>1</v>
      </c>
      <c r="H1288" t="s">
        <v>494</v>
      </c>
      <c r="I1288" t="s">
        <v>206</v>
      </c>
      <c r="J1288">
        <v>31</v>
      </c>
      <c r="K1288">
        <v>20</v>
      </c>
      <c r="L1288">
        <v>60</v>
      </c>
      <c r="M1288">
        <v>3</v>
      </c>
      <c r="N1288">
        <v>207</v>
      </c>
      <c r="O1288" s="493">
        <v>45950.8564351852</v>
      </c>
      <c r="P1288" s="493">
        <v>45950.8745486111</v>
      </c>
      <c r="Q1288">
        <v>1</v>
      </c>
      <c r="R1288">
        <v>0</v>
      </c>
      <c r="S1288">
        <v>0</v>
      </c>
      <c r="T1288">
        <v>6</v>
      </c>
      <c r="U1288">
        <v>51</v>
      </c>
      <c r="V1288">
        <v>34</v>
      </c>
      <c r="W1288">
        <v>180</v>
      </c>
      <c r="X1288">
        <v>38.5</v>
      </c>
      <c r="Y1288">
        <v>42</v>
      </c>
      <c r="AB1288">
        <v>41.009</v>
      </c>
      <c r="AD1288" t="s">
        <v>904</v>
      </c>
      <c r="AE1288">
        <v>1</v>
      </c>
      <c r="AF1288" t="s">
        <v>883</v>
      </c>
    </row>
    <row r="1289" spans="1:32">
      <c r="A1289">
        <v>317669</v>
      </c>
      <c r="B1289">
        <v>5170</v>
      </c>
      <c r="C1289" t="s">
        <v>187</v>
      </c>
      <c r="D1289">
        <v>1666</v>
      </c>
      <c r="E1289">
        <v>4016621547</v>
      </c>
      <c r="F1289" t="s">
        <v>881</v>
      </c>
      <c r="G1289">
        <v>1</v>
      </c>
      <c r="H1289" t="s">
        <v>494</v>
      </c>
      <c r="I1289" t="s">
        <v>210</v>
      </c>
      <c r="J1289">
        <v>32</v>
      </c>
      <c r="K1289">
        <v>20</v>
      </c>
      <c r="L1289">
        <v>60</v>
      </c>
      <c r="M1289">
        <v>3</v>
      </c>
      <c r="N1289">
        <v>51</v>
      </c>
      <c r="O1289" s="493">
        <v>45950.8602430556</v>
      </c>
      <c r="P1289" s="493">
        <v>45950.8819097222</v>
      </c>
      <c r="Q1289">
        <v>1</v>
      </c>
      <c r="R1289">
        <v>0</v>
      </c>
      <c r="S1289">
        <v>0</v>
      </c>
      <c r="T1289">
        <v>6</v>
      </c>
      <c r="U1289">
        <v>81</v>
      </c>
      <c r="V1289">
        <v>61</v>
      </c>
      <c r="W1289">
        <v>185</v>
      </c>
      <c r="X1289">
        <v>63</v>
      </c>
      <c r="Y1289">
        <v>68</v>
      </c>
      <c r="AB1289">
        <v>107.328</v>
      </c>
      <c r="AD1289" t="s">
        <v>904</v>
      </c>
      <c r="AE1289">
        <v>1</v>
      </c>
      <c r="AF1289" t="s">
        <v>883</v>
      </c>
    </row>
    <row r="1290" spans="1:32">
      <c r="A1290">
        <v>317670</v>
      </c>
      <c r="B1290">
        <v>5170</v>
      </c>
      <c r="C1290" t="s">
        <v>187</v>
      </c>
      <c r="D1290">
        <v>1666</v>
      </c>
      <c r="E1290">
        <v>4016622465</v>
      </c>
      <c r="F1290" t="s">
        <v>891</v>
      </c>
      <c r="G1290">
        <v>1</v>
      </c>
      <c r="H1290" t="s">
        <v>494</v>
      </c>
      <c r="I1290" t="s">
        <v>198</v>
      </c>
      <c r="J1290">
        <v>30</v>
      </c>
      <c r="K1290">
        <v>15</v>
      </c>
      <c r="L1290">
        <v>45</v>
      </c>
      <c r="M1290">
        <v>3</v>
      </c>
      <c r="N1290">
        <v>369</v>
      </c>
      <c r="O1290" s="493">
        <v>45950.826087963</v>
      </c>
      <c r="P1290" s="493">
        <v>45950.8426736111</v>
      </c>
      <c r="Q1290">
        <v>1</v>
      </c>
      <c r="R1290">
        <v>0</v>
      </c>
      <c r="S1290">
        <v>0</v>
      </c>
      <c r="T1290">
        <v>6</v>
      </c>
      <c r="U1290">
        <v>40</v>
      </c>
      <c r="V1290">
        <v>39</v>
      </c>
      <c r="W1290">
        <v>43</v>
      </c>
      <c r="X1290">
        <v>40</v>
      </c>
      <c r="Y1290">
        <v>40</v>
      </c>
      <c r="AB1290">
        <v>68.314</v>
      </c>
      <c r="AD1290" t="s">
        <v>905</v>
      </c>
      <c r="AE1290">
        <v>1</v>
      </c>
      <c r="AF1290" t="s">
        <v>883</v>
      </c>
    </row>
    <row r="1291" spans="1:32">
      <c r="A1291">
        <v>317671</v>
      </c>
      <c r="B1291">
        <v>5170</v>
      </c>
      <c r="C1291" t="s">
        <v>187</v>
      </c>
      <c r="D1291">
        <v>1666</v>
      </c>
      <c r="E1291">
        <v>4016622465</v>
      </c>
      <c r="F1291" t="s">
        <v>891</v>
      </c>
      <c r="G1291">
        <v>1</v>
      </c>
      <c r="H1291" t="s">
        <v>494</v>
      </c>
      <c r="I1291" t="s">
        <v>206</v>
      </c>
      <c r="J1291">
        <v>31</v>
      </c>
      <c r="K1291">
        <v>15</v>
      </c>
      <c r="L1291">
        <v>45</v>
      </c>
      <c r="M1291">
        <v>3</v>
      </c>
      <c r="N1291">
        <v>207</v>
      </c>
      <c r="O1291" s="493">
        <v>45950.829525463</v>
      </c>
      <c r="P1291" s="493">
        <v>45950.8505092593</v>
      </c>
      <c r="Q1291">
        <v>1</v>
      </c>
      <c r="R1291">
        <v>0</v>
      </c>
      <c r="S1291">
        <v>0</v>
      </c>
      <c r="T1291">
        <v>6</v>
      </c>
      <c r="U1291">
        <v>107</v>
      </c>
      <c r="V1291">
        <v>37</v>
      </c>
      <c r="W1291">
        <v>261</v>
      </c>
      <c r="X1291">
        <v>40</v>
      </c>
      <c r="Y1291">
        <v>41</v>
      </c>
      <c r="AB1291">
        <v>41.009</v>
      </c>
      <c r="AD1291" t="s">
        <v>905</v>
      </c>
      <c r="AE1291">
        <v>1</v>
      </c>
      <c r="AF1291" t="s">
        <v>883</v>
      </c>
    </row>
    <row r="1292" spans="1:32">
      <c r="A1292">
        <v>317672</v>
      </c>
      <c r="B1292">
        <v>5170</v>
      </c>
      <c r="C1292" t="s">
        <v>187</v>
      </c>
      <c r="D1292">
        <v>1666</v>
      </c>
      <c r="E1292">
        <v>4016622465</v>
      </c>
      <c r="F1292" t="s">
        <v>891</v>
      </c>
      <c r="G1292">
        <v>1</v>
      </c>
      <c r="H1292" t="s">
        <v>494</v>
      </c>
      <c r="I1292" t="s">
        <v>210</v>
      </c>
      <c r="J1292">
        <v>32</v>
      </c>
      <c r="K1292">
        <v>15</v>
      </c>
      <c r="L1292">
        <v>45</v>
      </c>
      <c r="M1292">
        <v>3</v>
      </c>
      <c r="N1292">
        <v>51</v>
      </c>
      <c r="O1292" s="493">
        <v>45950.8322916667</v>
      </c>
      <c r="P1292" s="493">
        <v>45950.8519444444</v>
      </c>
      <c r="Q1292">
        <v>1</v>
      </c>
      <c r="R1292">
        <v>0</v>
      </c>
      <c r="S1292">
        <v>0</v>
      </c>
      <c r="T1292">
        <v>6</v>
      </c>
      <c r="U1292">
        <v>77</v>
      </c>
      <c r="V1292">
        <v>62</v>
      </c>
      <c r="W1292">
        <v>247</v>
      </c>
      <c r="X1292">
        <v>64</v>
      </c>
      <c r="Y1292">
        <v>68</v>
      </c>
      <c r="AB1292">
        <v>112.51</v>
      </c>
      <c r="AD1292" t="s">
        <v>905</v>
      </c>
      <c r="AE1292">
        <v>1</v>
      </c>
      <c r="AF1292" t="s">
        <v>883</v>
      </c>
    </row>
    <row r="1293" spans="1:32">
      <c r="A1293">
        <v>317902</v>
      </c>
      <c r="B1293">
        <v>5170</v>
      </c>
      <c r="C1293" t="s">
        <v>187</v>
      </c>
      <c r="D1293">
        <v>1667</v>
      </c>
      <c r="E1293">
        <v>4016613696</v>
      </c>
      <c r="F1293" t="s">
        <v>893</v>
      </c>
      <c r="G1293">
        <v>1</v>
      </c>
      <c r="H1293" t="s">
        <v>494</v>
      </c>
      <c r="I1293" t="s">
        <v>198</v>
      </c>
      <c r="J1293">
        <v>30</v>
      </c>
      <c r="K1293">
        <v>28</v>
      </c>
      <c r="L1293">
        <v>400</v>
      </c>
      <c r="M1293">
        <v>4</v>
      </c>
      <c r="N1293">
        <v>204</v>
      </c>
      <c r="O1293" s="493">
        <v>45952.9830092593</v>
      </c>
      <c r="P1293" s="493">
        <v>45952.9996064815</v>
      </c>
      <c r="Q1293">
        <v>1</v>
      </c>
      <c r="R1293">
        <v>0</v>
      </c>
      <c r="S1293">
        <v>0</v>
      </c>
      <c r="T1293">
        <v>6</v>
      </c>
      <c r="U1293">
        <v>24</v>
      </c>
      <c r="V1293">
        <v>21</v>
      </c>
      <c r="W1293">
        <v>32</v>
      </c>
      <c r="X1293">
        <v>24</v>
      </c>
      <c r="Y1293">
        <v>29</v>
      </c>
      <c r="AB1293">
        <v>41.462</v>
      </c>
      <c r="AD1293" t="s">
        <v>894</v>
      </c>
      <c r="AE1293">
        <v>1</v>
      </c>
      <c r="AF1293" t="s">
        <v>895</v>
      </c>
    </row>
    <row r="1294" spans="1:32">
      <c r="A1294">
        <v>317903</v>
      </c>
      <c r="B1294">
        <v>5170</v>
      </c>
      <c r="C1294" t="s">
        <v>187</v>
      </c>
      <c r="D1294">
        <v>1667</v>
      </c>
      <c r="E1294">
        <v>4016613696</v>
      </c>
      <c r="F1294" t="s">
        <v>893</v>
      </c>
      <c r="G1294">
        <v>1</v>
      </c>
      <c r="H1294" t="s">
        <v>494</v>
      </c>
      <c r="I1294" t="s">
        <v>206</v>
      </c>
      <c r="J1294">
        <v>31</v>
      </c>
      <c r="K1294">
        <v>24</v>
      </c>
      <c r="L1294">
        <v>400</v>
      </c>
      <c r="M1294">
        <v>4</v>
      </c>
      <c r="N1294">
        <v>208</v>
      </c>
      <c r="O1294" s="493">
        <v>45952.9847685185</v>
      </c>
      <c r="P1294" s="493">
        <v>45952.9999652778</v>
      </c>
      <c r="Q1294">
        <v>1</v>
      </c>
      <c r="R1294">
        <v>0</v>
      </c>
      <c r="S1294">
        <v>0</v>
      </c>
      <c r="T1294">
        <v>6</v>
      </c>
      <c r="U1294">
        <v>46</v>
      </c>
      <c r="V1294">
        <v>39</v>
      </c>
      <c r="W1294">
        <v>97</v>
      </c>
      <c r="X1294">
        <v>41</v>
      </c>
      <c r="Y1294">
        <v>50</v>
      </c>
      <c r="AB1294">
        <v>36.41</v>
      </c>
      <c r="AD1294" t="s">
        <v>894</v>
      </c>
      <c r="AE1294">
        <v>1</v>
      </c>
      <c r="AF1294" t="s">
        <v>895</v>
      </c>
    </row>
    <row r="1295" spans="1:32">
      <c r="A1295">
        <v>317904</v>
      </c>
      <c r="B1295">
        <v>5170</v>
      </c>
      <c r="C1295" t="s">
        <v>187</v>
      </c>
      <c r="D1295">
        <v>1667</v>
      </c>
      <c r="E1295">
        <v>4016613696</v>
      </c>
      <c r="F1295" t="s">
        <v>893</v>
      </c>
      <c r="G1295">
        <v>1</v>
      </c>
      <c r="H1295" t="s">
        <v>494</v>
      </c>
      <c r="I1295" t="s">
        <v>210</v>
      </c>
      <c r="J1295">
        <v>32</v>
      </c>
      <c r="K1295">
        <v>12</v>
      </c>
      <c r="L1295">
        <v>400</v>
      </c>
      <c r="M1295">
        <v>4</v>
      </c>
      <c r="N1295">
        <v>36</v>
      </c>
      <c r="O1295" s="493">
        <v>45952.9875231481</v>
      </c>
      <c r="P1295" s="493">
        <v>45952.9996643519</v>
      </c>
      <c r="Q1295">
        <v>1</v>
      </c>
      <c r="R1295">
        <v>0</v>
      </c>
      <c r="S1295">
        <v>0</v>
      </c>
      <c r="T1295">
        <v>6</v>
      </c>
      <c r="U1295">
        <v>62</v>
      </c>
      <c r="V1295">
        <v>51</v>
      </c>
      <c r="W1295">
        <v>134</v>
      </c>
      <c r="X1295">
        <v>54.5</v>
      </c>
      <c r="Y1295">
        <v>57</v>
      </c>
      <c r="AB1295">
        <v>76.834</v>
      </c>
      <c r="AD1295" t="s">
        <v>894</v>
      </c>
      <c r="AE1295">
        <v>1</v>
      </c>
      <c r="AF1295" t="s">
        <v>895</v>
      </c>
    </row>
    <row r="1296" spans="1:32">
      <c r="A1296">
        <v>318032</v>
      </c>
      <c r="B1296">
        <v>5170</v>
      </c>
      <c r="C1296" t="s">
        <v>187</v>
      </c>
      <c r="D1296">
        <v>1667</v>
      </c>
      <c r="E1296">
        <v>4016613696</v>
      </c>
      <c r="F1296" t="s">
        <v>893</v>
      </c>
      <c r="G1296">
        <v>1</v>
      </c>
      <c r="H1296" t="s">
        <v>494</v>
      </c>
      <c r="I1296" t="s">
        <v>198</v>
      </c>
      <c r="J1296">
        <v>30</v>
      </c>
      <c r="K1296">
        <v>72</v>
      </c>
      <c r="L1296">
        <v>400</v>
      </c>
      <c r="M1296">
        <v>4</v>
      </c>
      <c r="N1296">
        <v>204</v>
      </c>
      <c r="O1296" s="493">
        <v>45953.0002893519</v>
      </c>
      <c r="P1296" s="493">
        <v>45953.0412847222</v>
      </c>
      <c r="Q1296">
        <v>1</v>
      </c>
      <c r="R1296">
        <v>0</v>
      </c>
      <c r="S1296">
        <v>0</v>
      </c>
      <c r="T1296">
        <v>6</v>
      </c>
      <c r="U1296">
        <v>24</v>
      </c>
      <c r="V1296">
        <v>21</v>
      </c>
      <c r="W1296">
        <v>27</v>
      </c>
      <c r="X1296">
        <v>24</v>
      </c>
      <c r="Y1296">
        <v>29</v>
      </c>
      <c r="AB1296">
        <v>41.462</v>
      </c>
      <c r="AD1296" t="s">
        <v>894</v>
      </c>
      <c r="AE1296">
        <v>1</v>
      </c>
      <c r="AF1296" t="s">
        <v>895</v>
      </c>
    </row>
    <row r="1297" spans="1:32">
      <c r="A1297">
        <v>318033</v>
      </c>
      <c r="B1297">
        <v>5170</v>
      </c>
      <c r="C1297" t="s">
        <v>187</v>
      </c>
      <c r="D1297">
        <v>1667</v>
      </c>
      <c r="E1297">
        <v>4016613696</v>
      </c>
      <c r="F1297" t="s">
        <v>893</v>
      </c>
      <c r="G1297">
        <v>1</v>
      </c>
      <c r="H1297" t="s">
        <v>494</v>
      </c>
      <c r="I1297" t="s">
        <v>206</v>
      </c>
      <c r="J1297">
        <v>31</v>
      </c>
      <c r="K1297">
        <v>75</v>
      </c>
      <c r="L1297">
        <v>400</v>
      </c>
      <c r="M1297">
        <v>4</v>
      </c>
      <c r="N1297">
        <v>208</v>
      </c>
      <c r="O1297" s="493">
        <v>45953.0011226852</v>
      </c>
      <c r="P1297" s="493">
        <v>45953.0439351852</v>
      </c>
      <c r="Q1297">
        <v>1</v>
      </c>
      <c r="R1297">
        <v>0</v>
      </c>
      <c r="S1297">
        <v>0</v>
      </c>
      <c r="T1297">
        <v>6</v>
      </c>
      <c r="U1297">
        <v>42</v>
      </c>
      <c r="V1297">
        <v>39</v>
      </c>
      <c r="W1297">
        <v>55</v>
      </c>
      <c r="X1297">
        <v>41</v>
      </c>
      <c r="Y1297">
        <v>50</v>
      </c>
      <c r="AB1297">
        <v>36.41</v>
      </c>
      <c r="AD1297" t="s">
        <v>894</v>
      </c>
      <c r="AE1297">
        <v>1</v>
      </c>
      <c r="AF1297" t="s">
        <v>895</v>
      </c>
    </row>
    <row r="1298" spans="1:32">
      <c r="A1298">
        <v>318034</v>
      </c>
      <c r="B1298">
        <v>5170</v>
      </c>
      <c r="C1298" t="s">
        <v>187</v>
      </c>
      <c r="D1298">
        <v>1667</v>
      </c>
      <c r="E1298">
        <v>4016613696</v>
      </c>
      <c r="F1298" t="s">
        <v>893</v>
      </c>
      <c r="G1298">
        <v>1</v>
      </c>
      <c r="H1298" t="s">
        <v>494</v>
      </c>
      <c r="I1298" t="s">
        <v>210</v>
      </c>
      <c r="J1298">
        <v>32</v>
      </c>
      <c r="K1298">
        <v>87</v>
      </c>
      <c r="L1298">
        <v>400</v>
      </c>
      <c r="M1298">
        <v>4</v>
      </c>
      <c r="N1298">
        <v>36</v>
      </c>
      <c r="O1298" s="493">
        <v>45953.0016087963</v>
      </c>
      <c r="P1298" s="493">
        <v>45953.0609259259</v>
      </c>
      <c r="Q1298">
        <v>1</v>
      </c>
      <c r="R1298">
        <v>0</v>
      </c>
      <c r="S1298">
        <v>0</v>
      </c>
      <c r="T1298">
        <v>6</v>
      </c>
      <c r="U1298">
        <v>56</v>
      </c>
      <c r="V1298">
        <v>50</v>
      </c>
      <c r="W1298">
        <v>105</v>
      </c>
      <c r="X1298">
        <v>54</v>
      </c>
      <c r="Y1298">
        <v>57</v>
      </c>
      <c r="AB1298">
        <v>76.834</v>
      </c>
      <c r="AD1298" t="s">
        <v>894</v>
      </c>
      <c r="AE1298">
        <v>1</v>
      </c>
      <c r="AF1298" t="s">
        <v>895</v>
      </c>
    </row>
    <row r="1299" spans="1:32">
      <c r="A1299">
        <v>317412</v>
      </c>
      <c r="B1299">
        <v>5170</v>
      </c>
      <c r="C1299" t="s">
        <v>187</v>
      </c>
      <c r="D1299">
        <v>1668</v>
      </c>
      <c r="E1299">
        <v>4016581666</v>
      </c>
      <c r="F1299" t="s">
        <v>906</v>
      </c>
      <c r="G1299">
        <v>1</v>
      </c>
      <c r="H1299" t="s">
        <v>491</v>
      </c>
      <c r="I1299" t="s">
        <v>198</v>
      </c>
      <c r="J1299">
        <v>30</v>
      </c>
      <c r="K1299">
        <v>89</v>
      </c>
      <c r="L1299">
        <v>200</v>
      </c>
      <c r="M1299">
        <v>2</v>
      </c>
      <c r="N1299">
        <v>706</v>
      </c>
      <c r="O1299" s="493">
        <v>45947.0027199074</v>
      </c>
      <c r="P1299" s="493">
        <v>45947.0980671296</v>
      </c>
      <c r="Q1299">
        <v>1</v>
      </c>
      <c r="R1299">
        <v>0</v>
      </c>
      <c r="S1299">
        <v>0</v>
      </c>
      <c r="T1299">
        <v>6</v>
      </c>
      <c r="U1299">
        <v>84</v>
      </c>
      <c r="V1299">
        <v>71</v>
      </c>
      <c r="W1299">
        <v>309</v>
      </c>
      <c r="X1299">
        <v>77</v>
      </c>
      <c r="Y1299">
        <v>75</v>
      </c>
      <c r="AB1299">
        <v>121.093</v>
      </c>
      <c r="AD1299" t="s">
        <v>907</v>
      </c>
      <c r="AE1299">
        <v>1</v>
      </c>
      <c r="AF1299" t="s">
        <v>908</v>
      </c>
    </row>
    <row r="1300" spans="1:32">
      <c r="A1300">
        <v>317413</v>
      </c>
      <c r="B1300">
        <v>5170</v>
      </c>
      <c r="C1300" t="s">
        <v>187</v>
      </c>
      <c r="D1300">
        <v>1668</v>
      </c>
      <c r="E1300">
        <v>4016581666</v>
      </c>
      <c r="F1300" t="s">
        <v>906</v>
      </c>
      <c r="G1300">
        <v>1</v>
      </c>
      <c r="H1300" t="s">
        <v>491</v>
      </c>
      <c r="I1300" t="s">
        <v>206</v>
      </c>
      <c r="J1300">
        <v>31</v>
      </c>
      <c r="K1300">
        <v>94</v>
      </c>
      <c r="L1300">
        <v>200</v>
      </c>
      <c r="M1300">
        <v>2</v>
      </c>
      <c r="N1300">
        <v>570</v>
      </c>
      <c r="O1300" s="493">
        <v>45947.0014699074</v>
      </c>
      <c r="P1300" s="493">
        <v>45947.1018634259</v>
      </c>
      <c r="Q1300">
        <v>1</v>
      </c>
      <c r="R1300">
        <v>0</v>
      </c>
      <c r="S1300">
        <v>0</v>
      </c>
      <c r="T1300">
        <v>6</v>
      </c>
      <c r="U1300">
        <v>86</v>
      </c>
      <c r="V1300">
        <v>77</v>
      </c>
      <c r="W1300">
        <v>113</v>
      </c>
      <c r="X1300">
        <v>85</v>
      </c>
      <c r="Y1300">
        <v>85</v>
      </c>
      <c r="AB1300">
        <v>99.792</v>
      </c>
      <c r="AD1300" t="s">
        <v>907</v>
      </c>
      <c r="AE1300">
        <v>1</v>
      </c>
      <c r="AF1300" t="s">
        <v>908</v>
      </c>
    </row>
    <row r="1301" spans="1:32">
      <c r="A1301">
        <v>317414</v>
      </c>
      <c r="B1301">
        <v>5170</v>
      </c>
      <c r="C1301" t="s">
        <v>187</v>
      </c>
      <c r="D1301">
        <v>1668</v>
      </c>
      <c r="E1301">
        <v>4016581666</v>
      </c>
      <c r="F1301" t="s">
        <v>906</v>
      </c>
      <c r="G1301">
        <v>1</v>
      </c>
      <c r="H1301" t="s">
        <v>491</v>
      </c>
      <c r="I1301" t="s">
        <v>210</v>
      </c>
      <c r="J1301">
        <v>32</v>
      </c>
      <c r="K1301">
        <v>95</v>
      </c>
      <c r="L1301">
        <v>200</v>
      </c>
      <c r="M1301">
        <v>2</v>
      </c>
      <c r="N1301">
        <v>88</v>
      </c>
      <c r="O1301" s="493">
        <v>45947.0010532407</v>
      </c>
      <c r="P1301" s="493">
        <v>45947.1024189815</v>
      </c>
      <c r="Q1301">
        <v>1</v>
      </c>
      <c r="R1301">
        <v>0</v>
      </c>
      <c r="S1301">
        <v>0</v>
      </c>
      <c r="T1301">
        <v>6</v>
      </c>
      <c r="U1301">
        <v>38</v>
      </c>
      <c r="V1301">
        <v>31</v>
      </c>
      <c r="W1301">
        <v>358</v>
      </c>
      <c r="X1301">
        <v>33</v>
      </c>
      <c r="Y1301">
        <v>50</v>
      </c>
      <c r="AB1301">
        <v>160.81</v>
      </c>
      <c r="AD1301" t="s">
        <v>907</v>
      </c>
      <c r="AE1301">
        <v>1</v>
      </c>
      <c r="AF1301" t="s">
        <v>908</v>
      </c>
    </row>
    <row r="1302" spans="1:32">
      <c r="A1302">
        <v>317273</v>
      </c>
      <c r="B1302">
        <v>5170</v>
      </c>
      <c r="C1302" t="s">
        <v>187</v>
      </c>
      <c r="D1302">
        <v>1668</v>
      </c>
      <c r="E1302">
        <v>4016581666</v>
      </c>
      <c r="F1302" t="s">
        <v>906</v>
      </c>
      <c r="G1302">
        <v>1</v>
      </c>
      <c r="H1302" t="s">
        <v>491</v>
      </c>
      <c r="I1302" t="s">
        <v>198</v>
      </c>
      <c r="J1302">
        <v>30</v>
      </c>
      <c r="K1302">
        <v>10</v>
      </c>
      <c r="L1302">
        <v>200</v>
      </c>
      <c r="M1302">
        <v>2</v>
      </c>
      <c r="N1302">
        <v>706</v>
      </c>
      <c r="O1302" s="493">
        <v>45946.9841782407</v>
      </c>
      <c r="P1302" s="493">
        <v>45946.9998263889</v>
      </c>
      <c r="Q1302">
        <v>1</v>
      </c>
      <c r="R1302">
        <v>0</v>
      </c>
      <c r="S1302">
        <v>0</v>
      </c>
      <c r="T1302">
        <v>6</v>
      </c>
      <c r="U1302">
        <v>93</v>
      </c>
      <c r="V1302">
        <v>70</v>
      </c>
      <c r="W1302">
        <v>211</v>
      </c>
      <c r="X1302">
        <v>76.5</v>
      </c>
      <c r="Y1302">
        <v>75</v>
      </c>
      <c r="AB1302">
        <v>121.093</v>
      </c>
      <c r="AD1302" t="s">
        <v>907</v>
      </c>
      <c r="AE1302">
        <v>1</v>
      </c>
      <c r="AF1302" t="s">
        <v>908</v>
      </c>
    </row>
    <row r="1303" spans="1:32">
      <c r="A1303">
        <v>317274</v>
      </c>
      <c r="B1303">
        <v>5170</v>
      </c>
      <c r="C1303" t="s">
        <v>187</v>
      </c>
      <c r="D1303">
        <v>1668</v>
      </c>
      <c r="E1303">
        <v>4016581666</v>
      </c>
      <c r="F1303" t="s">
        <v>906</v>
      </c>
      <c r="G1303">
        <v>1</v>
      </c>
      <c r="H1303" t="s">
        <v>491</v>
      </c>
      <c r="I1303" t="s">
        <v>206</v>
      </c>
      <c r="J1303">
        <v>31</v>
      </c>
      <c r="K1303">
        <v>5</v>
      </c>
      <c r="L1303">
        <v>200</v>
      </c>
      <c r="M1303">
        <v>2</v>
      </c>
      <c r="N1303">
        <v>570</v>
      </c>
      <c r="O1303" s="493">
        <v>45946.9941666667</v>
      </c>
      <c r="P1303" s="493">
        <v>45946.9994444444</v>
      </c>
      <c r="Q1303">
        <v>1</v>
      </c>
      <c r="R1303">
        <v>0</v>
      </c>
      <c r="S1303">
        <v>0</v>
      </c>
      <c r="T1303">
        <v>6</v>
      </c>
      <c r="U1303">
        <v>92</v>
      </c>
      <c r="V1303">
        <v>84</v>
      </c>
      <c r="W1303">
        <v>115</v>
      </c>
      <c r="X1303">
        <v>87</v>
      </c>
      <c r="Y1303">
        <v>85</v>
      </c>
      <c r="AB1303">
        <v>99.792</v>
      </c>
      <c r="AD1303" t="s">
        <v>907</v>
      </c>
      <c r="AE1303">
        <v>1</v>
      </c>
      <c r="AF1303" t="s">
        <v>908</v>
      </c>
    </row>
    <row r="1304" spans="1:32">
      <c r="A1304">
        <v>317275</v>
      </c>
      <c r="B1304">
        <v>5170</v>
      </c>
      <c r="C1304" t="s">
        <v>187</v>
      </c>
      <c r="D1304">
        <v>1668</v>
      </c>
      <c r="E1304">
        <v>4016581666</v>
      </c>
      <c r="F1304" t="s">
        <v>906</v>
      </c>
      <c r="G1304">
        <v>1</v>
      </c>
      <c r="H1304" t="s">
        <v>491</v>
      </c>
      <c r="I1304" t="s">
        <v>210</v>
      </c>
      <c r="J1304">
        <v>32</v>
      </c>
      <c r="K1304">
        <v>4</v>
      </c>
      <c r="L1304">
        <v>200</v>
      </c>
      <c r="M1304">
        <v>2</v>
      </c>
      <c r="N1304">
        <v>88</v>
      </c>
      <c r="O1304" s="493">
        <v>45946.9962152778</v>
      </c>
      <c r="P1304" s="493">
        <v>45946.9990046296</v>
      </c>
      <c r="Q1304">
        <v>1</v>
      </c>
      <c r="R1304">
        <v>0</v>
      </c>
      <c r="S1304">
        <v>0</v>
      </c>
      <c r="T1304">
        <v>6</v>
      </c>
      <c r="U1304">
        <v>42</v>
      </c>
      <c r="V1304">
        <v>33</v>
      </c>
      <c r="W1304">
        <v>67</v>
      </c>
      <c r="X1304">
        <v>34</v>
      </c>
      <c r="Y1304">
        <v>50</v>
      </c>
      <c r="AB1304">
        <v>160.81</v>
      </c>
      <c r="AD1304" t="s">
        <v>907</v>
      </c>
      <c r="AE1304">
        <v>1</v>
      </c>
      <c r="AF1304" t="s">
        <v>908</v>
      </c>
    </row>
    <row r="1305" spans="1:32">
      <c r="A1305">
        <v>317415</v>
      </c>
      <c r="B1305">
        <v>5170</v>
      </c>
      <c r="C1305" t="s">
        <v>187</v>
      </c>
      <c r="D1305">
        <v>1669</v>
      </c>
      <c r="E1305">
        <v>4016581666</v>
      </c>
      <c r="F1305" t="s">
        <v>906</v>
      </c>
      <c r="G1305">
        <v>1</v>
      </c>
      <c r="H1305" t="s">
        <v>494</v>
      </c>
      <c r="I1305" t="s">
        <v>198</v>
      </c>
      <c r="J1305">
        <v>30</v>
      </c>
      <c r="K1305">
        <v>100</v>
      </c>
      <c r="L1305">
        <v>200</v>
      </c>
      <c r="M1305">
        <v>2</v>
      </c>
      <c r="N1305">
        <v>174</v>
      </c>
      <c r="O1305" s="493">
        <v>45947.1047106481</v>
      </c>
      <c r="P1305" s="493">
        <v>45947.187662037</v>
      </c>
      <c r="Q1305">
        <v>1</v>
      </c>
      <c r="R1305">
        <v>0</v>
      </c>
      <c r="S1305">
        <v>0</v>
      </c>
      <c r="T1305">
        <v>6</v>
      </c>
      <c r="U1305">
        <v>23</v>
      </c>
      <c r="V1305">
        <v>18</v>
      </c>
      <c r="W1305">
        <v>31</v>
      </c>
      <c r="X1305">
        <v>23</v>
      </c>
      <c r="Y1305">
        <v>26</v>
      </c>
      <c r="AB1305">
        <v>36.648</v>
      </c>
      <c r="AD1305" t="s">
        <v>907</v>
      </c>
      <c r="AE1305">
        <v>1</v>
      </c>
      <c r="AF1305" t="s">
        <v>908</v>
      </c>
    </row>
    <row r="1306" spans="1:32">
      <c r="A1306">
        <v>317417</v>
      </c>
      <c r="B1306">
        <v>5170</v>
      </c>
      <c r="C1306" t="s">
        <v>187</v>
      </c>
      <c r="D1306">
        <v>1669</v>
      </c>
      <c r="E1306">
        <v>4016581666</v>
      </c>
      <c r="F1306" t="s">
        <v>906</v>
      </c>
      <c r="G1306">
        <v>1</v>
      </c>
      <c r="H1306" t="s">
        <v>494</v>
      </c>
      <c r="I1306" t="s">
        <v>210</v>
      </c>
      <c r="J1306">
        <v>32</v>
      </c>
      <c r="K1306">
        <v>100</v>
      </c>
      <c r="L1306">
        <v>200</v>
      </c>
      <c r="M1306">
        <v>2</v>
      </c>
      <c r="N1306">
        <v>32</v>
      </c>
      <c r="O1306" s="493">
        <v>45947.1383333333</v>
      </c>
      <c r="P1306" s="493">
        <v>45947.2024537037</v>
      </c>
      <c r="Q1306">
        <v>1</v>
      </c>
      <c r="R1306">
        <v>0</v>
      </c>
      <c r="S1306">
        <v>0</v>
      </c>
      <c r="T1306">
        <v>6</v>
      </c>
      <c r="U1306">
        <v>48</v>
      </c>
      <c r="V1306">
        <v>37</v>
      </c>
      <c r="W1306">
        <v>316</v>
      </c>
      <c r="X1306">
        <v>42</v>
      </c>
      <c r="Y1306">
        <v>45</v>
      </c>
      <c r="AB1306">
        <v>69.694</v>
      </c>
      <c r="AD1306" t="s">
        <v>907</v>
      </c>
      <c r="AE1306">
        <v>1</v>
      </c>
      <c r="AF1306" t="s">
        <v>908</v>
      </c>
    </row>
    <row r="1307" spans="1:32">
      <c r="A1307">
        <v>317416</v>
      </c>
      <c r="B1307">
        <v>5170</v>
      </c>
      <c r="C1307" t="s">
        <v>187</v>
      </c>
      <c r="D1307">
        <v>1669</v>
      </c>
      <c r="E1307">
        <v>4016581666</v>
      </c>
      <c r="F1307" t="s">
        <v>906</v>
      </c>
      <c r="G1307">
        <v>1</v>
      </c>
      <c r="H1307" t="s">
        <v>494</v>
      </c>
      <c r="I1307" t="s">
        <v>206</v>
      </c>
      <c r="J1307">
        <v>31</v>
      </c>
      <c r="K1307">
        <v>100</v>
      </c>
      <c r="L1307">
        <v>200</v>
      </c>
      <c r="M1307">
        <v>2</v>
      </c>
      <c r="N1307">
        <v>102</v>
      </c>
      <c r="O1307" s="493">
        <v>45947.1333449074</v>
      </c>
      <c r="P1307" s="493">
        <v>45947.1896875</v>
      </c>
      <c r="Q1307">
        <v>1</v>
      </c>
      <c r="R1307">
        <v>0</v>
      </c>
      <c r="S1307">
        <v>0</v>
      </c>
      <c r="T1307">
        <v>6</v>
      </c>
      <c r="U1307">
        <v>22</v>
      </c>
      <c r="V1307">
        <v>15</v>
      </c>
      <c r="W1307">
        <v>188</v>
      </c>
      <c r="X1307">
        <v>18</v>
      </c>
      <c r="Y1307">
        <v>18</v>
      </c>
      <c r="AB1307">
        <v>17.177</v>
      </c>
      <c r="AD1307" t="s">
        <v>907</v>
      </c>
      <c r="AE1307">
        <v>1</v>
      </c>
      <c r="AF1307" t="s">
        <v>908</v>
      </c>
    </row>
    <row r="1308" spans="1:32">
      <c r="A1308">
        <v>317554</v>
      </c>
      <c r="B1308">
        <v>5170</v>
      </c>
      <c r="C1308" t="s">
        <v>187</v>
      </c>
      <c r="D1308">
        <v>1670</v>
      </c>
      <c r="E1308">
        <v>4016620376</v>
      </c>
      <c r="F1308" t="s">
        <v>909</v>
      </c>
      <c r="G1308">
        <v>1</v>
      </c>
      <c r="H1308" t="s">
        <v>491</v>
      </c>
      <c r="I1308" t="s">
        <v>210</v>
      </c>
      <c r="J1308">
        <v>32</v>
      </c>
      <c r="K1308">
        <v>6</v>
      </c>
      <c r="L1308">
        <v>36</v>
      </c>
      <c r="M1308">
        <v>6</v>
      </c>
      <c r="N1308">
        <v>48</v>
      </c>
      <c r="O1308" s="493">
        <v>45948.7804513889</v>
      </c>
      <c r="P1308" s="493">
        <v>45948.7862152778</v>
      </c>
      <c r="Q1308">
        <v>1</v>
      </c>
      <c r="R1308">
        <v>0</v>
      </c>
      <c r="S1308">
        <v>0</v>
      </c>
      <c r="T1308">
        <v>6</v>
      </c>
      <c r="U1308">
        <v>29</v>
      </c>
      <c r="V1308">
        <v>24</v>
      </c>
      <c r="W1308">
        <v>43</v>
      </c>
      <c r="X1308">
        <v>26.5</v>
      </c>
      <c r="Y1308">
        <v>33</v>
      </c>
      <c r="AB1308">
        <v>62.249</v>
      </c>
      <c r="AD1308" t="s">
        <v>910</v>
      </c>
      <c r="AE1308">
        <v>1</v>
      </c>
      <c r="AF1308" t="s">
        <v>911</v>
      </c>
    </row>
    <row r="1309" spans="1:32">
      <c r="A1309">
        <v>317552</v>
      </c>
      <c r="B1309">
        <v>5170</v>
      </c>
      <c r="C1309" t="s">
        <v>187</v>
      </c>
      <c r="D1309">
        <v>1670</v>
      </c>
      <c r="E1309">
        <v>4016620376</v>
      </c>
      <c r="F1309" t="s">
        <v>909</v>
      </c>
      <c r="G1309">
        <v>1</v>
      </c>
      <c r="H1309" t="s">
        <v>491</v>
      </c>
      <c r="I1309" t="s">
        <v>198</v>
      </c>
      <c r="J1309">
        <v>30</v>
      </c>
      <c r="K1309">
        <v>6</v>
      </c>
      <c r="L1309">
        <v>36</v>
      </c>
      <c r="M1309">
        <v>6</v>
      </c>
      <c r="N1309">
        <v>318</v>
      </c>
      <c r="O1309" s="493">
        <v>45948.7782060185</v>
      </c>
      <c r="P1309" s="493">
        <v>45948.781087963</v>
      </c>
      <c r="Q1309">
        <v>1</v>
      </c>
      <c r="R1309">
        <v>0</v>
      </c>
      <c r="S1309">
        <v>0</v>
      </c>
      <c r="T1309">
        <v>6</v>
      </c>
      <c r="U1309">
        <v>45</v>
      </c>
      <c r="V1309">
        <v>36</v>
      </c>
      <c r="W1309">
        <v>79</v>
      </c>
      <c r="X1309">
        <v>39</v>
      </c>
      <c r="Y1309">
        <v>39</v>
      </c>
      <c r="AB1309">
        <v>68.473</v>
      </c>
      <c r="AD1309" t="s">
        <v>910</v>
      </c>
      <c r="AE1309">
        <v>1</v>
      </c>
      <c r="AF1309" t="s">
        <v>911</v>
      </c>
    </row>
    <row r="1310" spans="1:32">
      <c r="A1310">
        <v>317553</v>
      </c>
      <c r="B1310">
        <v>5170</v>
      </c>
      <c r="C1310" t="s">
        <v>187</v>
      </c>
      <c r="D1310">
        <v>1670</v>
      </c>
      <c r="E1310">
        <v>4016620376</v>
      </c>
      <c r="F1310" t="s">
        <v>909</v>
      </c>
      <c r="G1310">
        <v>1</v>
      </c>
      <c r="H1310" t="s">
        <v>491</v>
      </c>
      <c r="I1310" t="s">
        <v>206</v>
      </c>
      <c r="J1310">
        <v>31</v>
      </c>
      <c r="K1310">
        <v>6</v>
      </c>
      <c r="L1310">
        <v>36</v>
      </c>
      <c r="M1310">
        <v>6</v>
      </c>
      <c r="N1310">
        <v>300</v>
      </c>
      <c r="O1310" s="493">
        <v>45948.7794097222</v>
      </c>
      <c r="P1310" s="493">
        <v>45948.7851967593</v>
      </c>
      <c r="Q1310">
        <v>1</v>
      </c>
      <c r="R1310">
        <v>0</v>
      </c>
      <c r="S1310">
        <v>0</v>
      </c>
      <c r="T1310">
        <v>6</v>
      </c>
      <c r="U1310">
        <v>53</v>
      </c>
      <c r="V1310">
        <v>47</v>
      </c>
      <c r="W1310">
        <v>66</v>
      </c>
      <c r="X1310">
        <v>51</v>
      </c>
      <c r="Y1310">
        <v>52</v>
      </c>
      <c r="AB1310">
        <v>42.136</v>
      </c>
      <c r="AD1310" t="s">
        <v>910</v>
      </c>
      <c r="AE1310">
        <v>1</v>
      </c>
      <c r="AF1310" t="s">
        <v>911</v>
      </c>
    </row>
    <row r="1311" spans="1:32">
      <c r="A1311">
        <v>317905</v>
      </c>
      <c r="B1311">
        <v>5170</v>
      </c>
      <c r="C1311" t="s">
        <v>187</v>
      </c>
      <c r="D1311">
        <v>1671</v>
      </c>
      <c r="E1311">
        <v>4016620376</v>
      </c>
      <c r="F1311" t="s">
        <v>909</v>
      </c>
      <c r="G1311">
        <v>1</v>
      </c>
      <c r="H1311" t="s">
        <v>494</v>
      </c>
      <c r="I1311" t="s">
        <v>198</v>
      </c>
      <c r="J1311">
        <v>30</v>
      </c>
      <c r="K1311">
        <v>6</v>
      </c>
      <c r="L1311">
        <v>36</v>
      </c>
      <c r="M1311">
        <v>6</v>
      </c>
      <c r="N1311">
        <v>270</v>
      </c>
      <c r="O1311" s="493">
        <v>45952.9543518519</v>
      </c>
      <c r="P1311" s="493">
        <v>45952.9638541667</v>
      </c>
      <c r="Q1311">
        <v>1</v>
      </c>
      <c r="R1311">
        <v>0</v>
      </c>
      <c r="S1311">
        <v>0</v>
      </c>
      <c r="T1311">
        <v>6</v>
      </c>
      <c r="U1311">
        <v>37</v>
      </c>
      <c r="V1311">
        <v>31</v>
      </c>
      <c r="W1311">
        <v>58</v>
      </c>
      <c r="X1311">
        <v>32</v>
      </c>
      <c r="Y1311">
        <v>33</v>
      </c>
      <c r="AB1311">
        <v>50.696</v>
      </c>
      <c r="AD1311" t="s">
        <v>910</v>
      </c>
      <c r="AE1311">
        <v>1</v>
      </c>
      <c r="AF1311" t="s">
        <v>911</v>
      </c>
    </row>
    <row r="1312" spans="1:32">
      <c r="A1312">
        <v>317906</v>
      </c>
      <c r="B1312">
        <v>5170</v>
      </c>
      <c r="C1312" t="s">
        <v>187</v>
      </c>
      <c r="D1312">
        <v>1671</v>
      </c>
      <c r="E1312">
        <v>4016620376</v>
      </c>
      <c r="F1312" t="s">
        <v>909</v>
      </c>
      <c r="G1312">
        <v>1</v>
      </c>
      <c r="H1312" t="s">
        <v>494</v>
      </c>
      <c r="I1312" t="s">
        <v>206</v>
      </c>
      <c r="J1312">
        <v>31</v>
      </c>
      <c r="K1312">
        <v>5</v>
      </c>
      <c r="L1312">
        <v>36</v>
      </c>
      <c r="M1312">
        <v>6</v>
      </c>
      <c r="N1312">
        <v>246</v>
      </c>
      <c r="O1312" s="493">
        <v>45952.9617013889</v>
      </c>
      <c r="P1312" s="493">
        <v>45952.9669791667</v>
      </c>
      <c r="Q1312">
        <v>1</v>
      </c>
      <c r="R1312">
        <v>0</v>
      </c>
      <c r="S1312">
        <v>0</v>
      </c>
      <c r="T1312">
        <v>6</v>
      </c>
      <c r="U1312">
        <v>63</v>
      </c>
      <c r="V1312">
        <v>44</v>
      </c>
      <c r="W1312">
        <v>124</v>
      </c>
      <c r="X1312">
        <v>45</v>
      </c>
      <c r="Y1312">
        <v>50</v>
      </c>
      <c r="AB1312">
        <v>46.454</v>
      </c>
      <c r="AD1312" t="s">
        <v>910</v>
      </c>
      <c r="AE1312">
        <v>1</v>
      </c>
      <c r="AF1312" t="s">
        <v>911</v>
      </c>
    </row>
    <row r="1313" spans="1:32">
      <c r="A1313">
        <v>317907</v>
      </c>
      <c r="B1313">
        <v>5170</v>
      </c>
      <c r="C1313" t="s">
        <v>187</v>
      </c>
      <c r="D1313">
        <v>1671</v>
      </c>
      <c r="E1313">
        <v>4016620376</v>
      </c>
      <c r="F1313" t="s">
        <v>909</v>
      </c>
      <c r="G1313">
        <v>1</v>
      </c>
      <c r="H1313" t="s">
        <v>494</v>
      </c>
      <c r="I1313" t="s">
        <v>210</v>
      </c>
      <c r="J1313">
        <v>32</v>
      </c>
      <c r="K1313">
        <v>6</v>
      </c>
      <c r="L1313">
        <v>36</v>
      </c>
      <c r="M1313">
        <v>6</v>
      </c>
      <c r="N1313">
        <v>30</v>
      </c>
      <c r="O1313" s="493">
        <v>45952.9676273148</v>
      </c>
      <c r="P1313" s="493">
        <v>45952.9741435185</v>
      </c>
      <c r="Q1313">
        <v>1</v>
      </c>
      <c r="R1313">
        <v>0</v>
      </c>
      <c r="S1313">
        <v>0</v>
      </c>
      <c r="T1313">
        <v>6</v>
      </c>
      <c r="U1313">
        <v>27</v>
      </c>
      <c r="V1313">
        <v>24</v>
      </c>
      <c r="W1313">
        <v>37</v>
      </c>
      <c r="X1313">
        <v>25</v>
      </c>
      <c r="Y1313">
        <v>25</v>
      </c>
      <c r="AB1313">
        <v>68.802</v>
      </c>
      <c r="AD1313" t="s">
        <v>910</v>
      </c>
      <c r="AE1313">
        <v>1</v>
      </c>
      <c r="AF1313" t="s">
        <v>911</v>
      </c>
    </row>
    <row r="1314" spans="1:32">
      <c r="A1314">
        <v>318035</v>
      </c>
      <c r="B1314">
        <v>5170</v>
      </c>
      <c r="C1314" t="s">
        <v>187</v>
      </c>
      <c r="D1314">
        <v>1672</v>
      </c>
      <c r="E1314">
        <v>4016595173</v>
      </c>
      <c r="F1314" t="s">
        <v>884</v>
      </c>
      <c r="G1314">
        <v>1</v>
      </c>
      <c r="H1314" t="s">
        <v>491</v>
      </c>
      <c r="I1314" t="s">
        <v>198</v>
      </c>
      <c r="J1314">
        <v>30</v>
      </c>
      <c r="K1314">
        <v>86</v>
      </c>
      <c r="L1314">
        <v>516</v>
      </c>
      <c r="M1314">
        <v>6</v>
      </c>
      <c r="N1314">
        <v>666</v>
      </c>
      <c r="O1314" s="493">
        <v>45953.0515740741</v>
      </c>
      <c r="P1314" s="493">
        <v>45953.143587963</v>
      </c>
      <c r="Q1314">
        <v>1</v>
      </c>
      <c r="R1314">
        <v>0</v>
      </c>
      <c r="S1314">
        <v>0</v>
      </c>
      <c r="T1314">
        <v>6</v>
      </c>
      <c r="U1314">
        <v>64</v>
      </c>
      <c r="V1314">
        <v>61</v>
      </c>
      <c r="W1314">
        <v>74</v>
      </c>
      <c r="X1314">
        <v>63</v>
      </c>
      <c r="Y1314">
        <v>67</v>
      </c>
      <c r="AB1314">
        <v>122.548</v>
      </c>
      <c r="AD1314" t="s">
        <v>885</v>
      </c>
      <c r="AE1314">
        <v>1</v>
      </c>
      <c r="AF1314" t="s">
        <v>886</v>
      </c>
    </row>
    <row r="1315" spans="1:32">
      <c r="A1315">
        <v>318036</v>
      </c>
      <c r="B1315">
        <v>5170</v>
      </c>
      <c r="C1315" t="s">
        <v>187</v>
      </c>
      <c r="D1315">
        <v>1672</v>
      </c>
      <c r="E1315">
        <v>4016595173</v>
      </c>
      <c r="F1315" t="s">
        <v>884</v>
      </c>
      <c r="G1315">
        <v>1</v>
      </c>
      <c r="H1315" t="s">
        <v>491</v>
      </c>
      <c r="I1315" t="s">
        <v>206</v>
      </c>
      <c r="J1315">
        <v>31</v>
      </c>
      <c r="K1315">
        <v>86</v>
      </c>
      <c r="L1315">
        <v>516</v>
      </c>
      <c r="M1315">
        <v>6</v>
      </c>
      <c r="N1315">
        <v>588</v>
      </c>
      <c r="O1315" s="493">
        <v>45953.0554861111</v>
      </c>
      <c r="P1315" s="493">
        <v>45953.1487615741</v>
      </c>
      <c r="Q1315">
        <v>1</v>
      </c>
      <c r="R1315">
        <v>0</v>
      </c>
      <c r="S1315">
        <v>0</v>
      </c>
      <c r="T1315">
        <v>6</v>
      </c>
      <c r="U1315">
        <v>82</v>
      </c>
      <c r="V1315">
        <v>74</v>
      </c>
      <c r="W1315">
        <v>223</v>
      </c>
      <c r="X1315">
        <v>80</v>
      </c>
      <c r="Y1315">
        <v>86</v>
      </c>
      <c r="AB1315">
        <v>118.504</v>
      </c>
      <c r="AD1315" t="s">
        <v>885</v>
      </c>
      <c r="AE1315">
        <v>1</v>
      </c>
      <c r="AF1315" t="s">
        <v>886</v>
      </c>
    </row>
    <row r="1316" spans="1:32">
      <c r="A1316">
        <v>318037</v>
      </c>
      <c r="B1316">
        <v>5170</v>
      </c>
      <c r="C1316" t="s">
        <v>187</v>
      </c>
      <c r="D1316">
        <v>1672</v>
      </c>
      <c r="E1316">
        <v>4016595173</v>
      </c>
      <c r="F1316" t="s">
        <v>884</v>
      </c>
      <c r="G1316">
        <v>1</v>
      </c>
      <c r="H1316" t="s">
        <v>491</v>
      </c>
      <c r="I1316" t="s">
        <v>210</v>
      </c>
      <c r="J1316">
        <v>32</v>
      </c>
      <c r="K1316">
        <v>86</v>
      </c>
      <c r="L1316">
        <v>516</v>
      </c>
      <c r="M1316">
        <v>6</v>
      </c>
      <c r="N1316">
        <v>66</v>
      </c>
      <c r="O1316" s="493">
        <v>45953.0714236111</v>
      </c>
      <c r="P1316" s="493">
        <v>45953.1495023148</v>
      </c>
      <c r="Q1316">
        <v>1</v>
      </c>
      <c r="R1316">
        <v>0</v>
      </c>
      <c r="S1316">
        <v>0</v>
      </c>
      <c r="T1316">
        <v>6</v>
      </c>
      <c r="U1316">
        <v>53</v>
      </c>
      <c r="V1316">
        <v>46</v>
      </c>
      <c r="W1316">
        <v>165</v>
      </c>
      <c r="X1316">
        <v>50</v>
      </c>
      <c r="Y1316">
        <v>51</v>
      </c>
      <c r="AB1316">
        <v>91.043</v>
      </c>
      <c r="AD1316" t="s">
        <v>885</v>
      </c>
      <c r="AE1316">
        <v>1</v>
      </c>
      <c r="AF1316" t="s">
        <v>886</v>
      </c>
    </row>
    <row r="1317" spans="1:32">
      <c r="A1317">
        <v>318038</v>
      </c>
      <c r="B1317">
        <v>5170</v>
      </c>
      <c r="C1317" t="s">
        <v>187</v>
      </c>
      <c r="D1317">
        <v>1673</v>
      </c>
      <c r="E1317">
        <v>4016595173</v>
      </c>
      <c r="F1317" t="s">
        <v>884</v>
      </c>
      <c r="G1317">
        <v>1</v>
      </c>
      <c r="H1317" t="s">
        <v>494</v>
      </c>
      <c r="I1317" t="s">
        <v>198</v>
      </c>
      <c r="J1317">
        <v>30</v>
      </c>
      <c r="K1317">
        <v>86</v>
      </c>
      <c r="L1317">
        <v>516</v>
      </c>
      <c r="M1317">
        <v>6</v>
      </c>
      <c r="N1317">
        <v>738</v>
      </c>
      <c r="O1317" s="493">
        <v>45953.1547222222</v>
      </c>
      <c r="P1317" s="493">
        <v>45953.2496990741</v>
      </c>
      <c r="Q1317">
        <v>1</v>
      </c>
      <c r="R1317">
        <v>0</v>
      </c>
      <c r="S1317">
        <v>0</v>
      </c>
      <c r="T1317">
        <v>6</v>
      </c>
      <c r="U1317">
        <v>75</v>
      </c>
      <c r="V1317">
        <v>69</v>
      </c>
      <c r="W1317">
        <v>151</v>
      </c>
      <c r="X1317">
        <v>73</v>
      </c>
      <c r="Y1317">
        <v>87</v>
      </c>
      <c r="AB1317">
        <v>134.018</v>
      </c>
      <c r="AD1317" t="s">
        <v>885</v>
      </c>
      <c r="AE1317">
        <v>1</v>
      </c>
      <c r="AF1317" t="s">
        <v>886</v>
      </c>
    </row>
    <row r="1318" spans="1:32">
      <c r="A1318">
        <v>318039</v>
      </c>
      <c r="B1318">
        <v>5170</v>
      </c>
      <c r="C1318" t="s">
        <v>187</v>
      </c>
      <c r="D1318">
        <v>1673</v>
      </c>
      <c r="E1318">
        <v>4016595173</v>
      </c>
      <c r="F1318" t="s">
        <v>884</v>
      </c>
      <c r="G1318">
        <v>1</v>
      </c>
      <c r="H1318" t="s">
        <v>494</v>
      </c>
      <c r="I1318" t="s">
        <v>206</v>
      </c>
      <c r="J1318">
        <v>31</v>
      </c>
      <c r="K1318">
        <v>86</v>
      </c>
      <c r="L1318">
        <v>516</v>
      </c>
      <c r="M1318">
        <v>6</v>
      </c>
      <c r="N1318">
        <v>660</v>
      </c>
      <c r="O1318" s="493">
        <v>45953.1587615741</v>
      </c>
      <c r="P1318" s="493">
        <v>45953.2606134259</v>
      </c>
      <c r="Q1318">
        <v>1</v>
      </c>
      <c r="R1318">
        <v>0</v>
      </c>
      <c r="S1318">
        <v>0</v>
      </c>
      <c r="T1318">
        <v>6</v>
      </c>
      <c r="U1318">
        <v>99</v>
      </c>
      <c r="V1318">
        <v>93</v>
      </c>
      <c r="W1318">
        <v>197</v>
      </c>
      <c r="X1318">
        <v>96</v>
      </c>
      <c r="Y1318">
        <v>100</v>
      </c>
      <c r="AB1318">
        <v>132.359</v>
      </c>
      <c r="AD1318" t="s">
        <v>885</v>
      </c>
      <c r="AE1318">
        <v>1</v>
      </c>
      <c r="AF1318" t="s">
        <v>886</v>
      </c>
    </row>
    <row r="1319" spans="1:32">
      <c r="A1319">
        <v>318040</v>
      </c>
      <c r="B1319">
        <v>5170</v>
      </c>
      <c r="C1319" t="s">
        <v>187</v>
      </c>
      <c r="D1319">
        <v>1673</v>
      </c>
      <c r="E1319">
        <v>4016595173</v>
      </c>
      <c r="F1319" t="s">
        <v>884</v>
      </c>
      <c r="G1319">
        <v>1</v>
      </c>
      <c r="H1319" t="s">
        <v>494</v>
      </c>
      <c r="I1319" t="s">
        <v>210</v>
      </c>
      <c r="J1319">
        <v>32</v>
      </c>
      <c r="K1319">
        <v>86</v>
      </c>
      <c r="L1319">
        <v>516</v>
      </c>
      <c r="M1319">
        <v>6</v>
      </c>
      <c r="N1319">
        <v>60</v>
      </c>
      <c r="O1319" s="493">
        <v>45953.1629282407</v>
      </c>
      <c r="P1319" s="493">
        <v>45953.2613657407</v>
      </c>
      <c r="Q1319">
        <v>1</v>
      </c>
      <c r="R1319">
        <v>0</v>
      </c>
      <c r="S1319">
        <v>0</v>
      </c>
      <c r="T1319">
        <v>6</v>
      </c>
      <c r="U1319">
        <v>56</v>
      </c>
      <c r="V1319">
        <v>46</v>
      </c>
      <c r="W1319">
        <v>258</v>
      </c>
      <c r="X1319">
        <v>50</v>
      </c>
      <c r="Y1319">
        <v>54</v>
      </c>
      <c r="AB1319">
        <v>96.665</v>
      </c>
      <c r="AD1319" t="s">
        <v>885</v>
      </c>
      <c r="AE1319">
        <v>1</v>
      </c>
      <c r="AF1319" t="s">
        <v>886</v>
      </c>
    </row>
    <row r="1320" spans="1:32">
      <c r="A1320">
        <v>318041</v>
      </c>
      <c r="B1320">
        <v>5170</v>
      </c>
      <c r="C1320" t="s">
        <v>187</v>
      </c>
      <c r="D1320">
        <v>1674</v>
      </c>
      <c r="E1320">
        <v>4016581668</v>
      </c>
      <c r="F1320" t="s">
        <v>736</v>
      </c>
      <c r="G1320">
        <v>1</v>
      </c>
      <c r="H1320" t="s">
        <v>491</v>
      </c>
      <c r="I1320" t="s">
        <v>198</v>
      </c>
      <c r="J1320">
        <v>30</v>
      </c>
      <c r="K1320">
        <v>155</v>
      </c>
      <c r="L1320">
        <v>620</v>
      </c>
      <c r="M1320">
        <v>4</v>
      </c>
      <c r="N1320">
        <v>312</v>
      </c>
      <c r="O1320" s="493">
        <v>45953.2603240741</v>
      </c>
      <c r="P1320" s="493">
        <v>45953.4087962963</v>
      </c>
      <c r="Q1320">
        <v>1</v>
      </c>
      <c r="R1320">
        <v>0</v>
      </c>
      <c r="S1320">
        <v>0</v>
      </c>
      <c r="T1320">
        <v>6</v>
      </c>
      <c r="U1320">
        <v>39</v>
      </c>
      <c r="V1320">
        <v>32</v>
      </c>
      <c r="W1320">
        <v>193</v>
      </c>
      <c r="X1320">
        <v>35</v>
      </c>
      <c r="Y1320">
        <v>38</v>
      </c>
      <c r="AB1320">
        <v>60.9</v>
      </c>
      <c r="AD1320" t="s">
        <v>737</v>
      </c>
      <c r="AE1320">
        <v>1</v>
      </c>
      <c r="AF1320" t="s">
        <v>738</v>
      </c>
    </row>
    <row r="1321" spans="1:32">
      <c r="A1321">
        <v>318042</v>
      </c>
      <c r="B1321">
        <v>5170</v>
      </c>
      <c r="C1321" t="s">
        <v>187</v>
      </c>
      <c r="D1321">
        <v>1674</v>
      </c>
      <c r="E1321">
        <v>4016581668</v>
      </c>
      <c r="F1321" t="s">
        <v>736</v>
      </c>
      <c r="G1321">
        <v>1</v>
      </c>
      <c r="H1321" t="s">
        <v>491</v>
      </c>
      <c r="I1321" t="s">
        <v>206</v>
      </c>
      <c r="J1321">
        <v>31</v>
      </c>
      <c r="K1321">
        <v>155</v>
      </c>
      <c r="L1321">
        <v>620</v>
      </c>
      <c r="M1321">
        <v>4</v>
      </c>
      <c r="N1321">
        <v>292</v>
      </c>
      <c r="O1321" s="493">
        <v>45953.2746643519</v>
      </c>
      <c r="P1321" s="493">
        <v>45953.4122800926</v>
      </c>
      <c r="Q1321">
        <v>1</v>
      </c>
      <c r="R1321">
        <v>0</v>
      </c>
      <c r="S1321">
        <v>0</v>
      </c>
      <c r="T1321">
        <v>6</v>
      </c>
      <c r="U1321">
        <v>59</v>
      </c>
      <c r="V1321">
        <v>48</v>
      </c>
      <c r="W1321">
        <v>233</v>
      </c>
      <c r="X1321">
        <v>55</v>
      </c>
      <c r="Y1321">
        <v>51</v>
      </c>
      <c r="AB1321">
        <v>54.958</v>
      </c>
      <c r="AD1321" t="s">
        <v>737</v>
      </c>
      <c r="AE1321">
        <v>1</v>
      </c>
      <c r="AF1321" t="s">
        <v>738</v>
      </c>
    </row>
    <row r="1322" spans="1:32">
      <c r="A1322">
        <v>318043</v>
      </c>
      <c r="B1322">
        <v>5170</v>
      </c>
      <c r="C1322" t="s">
        <v>187</v>
      </c>
      <c r="D1322">
        <v>1674</v>
      </c>
      <c r="E1322">
        <v>4016581668</v>
      </c>
      <c r="F1322" t="s">
        <v>736</v>
      </c>
      <c r="G1322">
        <v>1</v>
      </c>
      <c r="H1322" t="s">
        <v>491</v>
      </c>
      <c r="I1322" t="s">
        <v>210</v>
      </c>
      <c r="J1322">
        <v>32</v>
      </c>
      <c r="K1322">
        <v>155</v>
      </c>
      <c r="L1322">
        <v>620</v>
      </c>
      <c r="M1322">
        <v>4</v>
      </c>
      <c r="N1322">
        <v>48</v>
      </c>
      <c r="O1322" s="493">
        <v>45953.2762037037</v>
      </c>
      <c r="P1322" s="493">
        <v>45953.4127893519</v>
      </c>
      <c r="Q1322">
        <v>1</v>
      </c>
      <c r="R1322">
        <v>0</v>
      </c>
      <c r="S1322">
        <v>0</v>
      </c>
      <c r="T1322">
        <v>6</v>
      </c>
      <c r="U1322">
        <v>41</v>
      </c>
      <c r="V1322">
        <v>27</v>
      </c>
      <c r="W1322">
        <v>567</v>
      </c>
      <c r="X1322">
        <v>29</v>
      </c>
      <c r="Y1322">
        <v>32</v>
      </c>
      <c r="AB1322">
        <v>108.321</v>
      </c>
      <c r="AD1322" t="s">
        <v>737</v>
      </c>
      <c r="AE1322">
        <v>1</v>
      </c>
      <c r="AF1322" t="s">
        <v>738</v>
      </c>
    </row>
    <row r="1323" spans="1:32">
      <c r="A1323">
        <v>318044</v>
      </c>
      <c r="B1323">
        <v>5170</v>
      </c>
      <c r="C1323" t="s">
        <v>187</v>
      </c>
      <c r="D1323">
        <v>1675</v>
      </c>
      <c r="E1323">
        <v>4016581668</v>
      </c>
      <c r="F1323" t="s">
        <v>736</v>
      </c>
      <c r="G1323">
        <v>1</v>
      </c>
      <c r="H1323" t="s">
        <v>494</v>
      </c>
      <c r="I1323" t="s">
        <v>198</v>
      </c>
      <c r="J1323">
        <v>30</v>
      </c>
      <c r="K1323">
        <v>155</v>
      </c>
      <c r="L1323">
        <v>620</v>
      </c>
      <c r="M1323">
        <v>4</v>
      </c>
      <c r="N1323">
        <v>108</v>
      </c>
      <c r="O1323" s="493">
        <v>45953.416875</v>
      </c>
      <c r="P1323" s="493">
        <v>45953.510787037</v>
      </c>
      <c r="Q1323">
        <v>1</v>
      </c>
      <c r="R1323">
        <v>0</v>
      </c>
      <c r="S1323">
        <v>0</v>
      </c>
      <c r="T1323">
        <v>6</v>
      </c>
      <c r="U1323">
        <v>17</v>
      </c>
      <c r="V1323">
        <v>15</v>
      </c>
      <c r="W1323">
        <v>115</v>
      </c>
      <c r="X1323">
        <v>16</v>
      </c>
      <c r="Y1323">
        <v>19</v>
      </c>
      <c r="AB1323">
        <v>20.539</v>
      </c>
      <c r="AD1323" t="s">
        <v>737</v>
      </c>
      <c r="AE1323">
        <v>1</v>
      </c>
      <c r="AF1323" t="s">
        <v>738</v>
      </c>
    </row>
    <row r="1324" spans="1:32">
      <c r="A1324">
        <v>318045</v>
      </c>
      <c r="B1324">
        <v>5170</v>
      </c>
      <c r="C1324" t="s">
        <v>187</v>
      </c>
      <c r="D1324">
        <v>1675</v>
      </c>
      <c r="E1324">
        <v>4016581668</v>
      </c>
      <c r="F1324" t="s">
        <v>736</v>
      </c>
      <c r="G1324">
        <v>1</v>
      </c>
      <c r="H1324" t="s">
        <v>494</v>
      </c>
      <c r="I1324" t="s">
        <v>206</v>
      </c>
      <c r="J1324">
        <v>31</v>
      </c>
      <c r="K1324">
        <v>155</v>
      </c>
      <c r="L1324">
        <v>620</v>
      </c>
      <c r="M1324">
        <v>4</v>
      </c>
      <c r="N1324">
        <v>100</v>
      </c>
      <c r="O1324" s="493">
        <v>45953.4195486111</v>
      </c>
      <c r="P1324" s="493">
        <v>45953.5125115741</v>
      </c>
      <c r="Q1324">
        <v>1</v>
      </c>
      <c r="R1324">
        <v>0</v>
      </c>
      <c r="S1324">
        <v>0</v>
      </c>
      <c r="T1324">
        <v>6</v>
      </c>
      <c r="U1324">
        <v>25</v>
      </c>
      <c r="V1324">
        <v>20</v>
      </c>
      <c r="W1324">
        <v>308</v>
      </c>
      <c r="X1324">
        <v>22</v>
      </c>
      <c r="Y1324">
        <v>26</v>
      </c>
      <c r="AB1324">
        <v>15.794</v>
      </c>
      <c r="AD1324" t="s">
        <v>737</v>
      </c>
      <c r="AE1324">
        <v>1</v>
      </c>
      <c r="AF1324" t="s">
        <v>738</v>
      </c>
    </row>
    <row r="1325" spans="1:32">
      <c r="A1325">
        <v>318046</v>
      </c>
      <c r="B1325">
        <v>5170</v>
      </c>
      <c r="C1325" t="s">
        <v>187</v>
      </c>
      <c r="D1325">
        <v>1675</v>
      </c>
      <c r="E1325">
        <v>4016581668</v>
      </c>
      <c r="F1325" t="s">
        <v>736</v>
      </c>
      <c r="G1325">
        <v>1</v>
      </c>
      <c r="H1325" t="s">
        <v>494</v>
      </c>
      <c r="I1325" t="s">
        <v>210</v>
      </c>
      <c r="J1325">
        <v>32</v>
      </c>
      <c r="K1325">
        <v>155</v>
      </c>
      <c r="L1325">
        <v>620</v>
      </c>
      <c r="M1325">
        <v>4</v>
      </c>
      <c r="N1325">
        <v>36</v>
      </c>
      <c r="O1325" s="493">
        <v>45953.4209143519</v>
      </c>
      <c r="P1325" s="493">
        <v>45953.5186921296</v>
      </c>
      <c r="Q1325">
        <v>1</v>
      </c>
      <c r="R1325">
        <v>0</v>
      </c>
      <c r="S1325">
        <v>0</v>
      </c>
      <c r="T1325">
        <v>6</v>
      </c>
      <c r="U1325">
        <v>48</v>
      </c>
      <c r="V1325">
        <v>31</v>
      </c>
      <c r="W1325">
        <v>175</v>
      </c>
      <c r="X1325">
        <v>44</v>
      </c>
      <c r="Y1325">
        <v>48</v>
      </c>
      <c r="AB1325">
        <v>58.481</v>
      </c>
      <c r="AD1325" t="s">
        <v>737</v>
      </c>
      <c r="AE1325">
        <v>1</v>
      </c>
      <c r="AF1325" t="s">
        <v>738</v>
      </c>
    </row>
    <row r="1326" spans="1:32">
      <c r="A1326">
        <v>318047</v>
      </c>
      <c r="B1326">
        <v>5170</v>
      </c>
      <c r="C1326" t="s">
        <v>187</v>
      </c>
      <c r="D1326">
        <v>1676</v>
      </c>
      <c r="E1326">
        <v>4016617246</v>
      </c>
      <c r="F1326" t="s">
        <v>893</v>
      </c>
      <c r="G1326">
        <v>1</v>
      </c>
      <c r="H1326" t="s">
        <v>491</v>
      </c>
      <c r="I1326" t="s">
        <v>198</v>
      </c>
      <c r="J1326">
        <v>30</v>
      </c>
      <c r="K1326">
        <v>108</v>
      </c>
      <c r="L1326">
        <v>600</v>
      </c>
      <c r="M1326">
        <v>4</v>
      </c>
      <c r="N1326">
        <v>744</v>
      </c>
      <c r="O1326" s="493">
        <v>45953.6248842593</v>
      </c>
      <c r="P1326" s="493">
        <v>45953.7358912037</v>
      </c>
      <c r="Q1326">
        <v>1</v>
      </c>
      <c r="R1326">
        <v>0</v>
      </c>
      <c r="S1326">
        <v>0</v>
      </c>
      <c r="T1326">
        <v>6</v>
      </c>
      <c r="U1326">
        <v>87</v>
      </c>
      <c r="V1326">
        <v>81</v>
      </c>
      <c r="W1326">
        <v>172</v>
      </c>
      <c r="X1326">
        <v>85</v>
      </c>
      <c r="Y1326">
        <v>92</v>
      </c>
      <c r="AB1326">
        <v>142.783</v>
      </c>
      <c r="AD1326" t="s">
        <v>894</v>
      </c>
      <c r="AE1326">
        <v>1</v>
      </c>
      <c r="AF1326" t="s">
        <v>895</v>
      </c>
    </row>
    <row r="1327" spans="1:32">
      <c r="A1327">
        <v>318048</v>
      </c>
      <c r="B1327">
        <v>5170</v>
      </c>
      <c r="C1327" t="s">
        <v>187</v>
      </c>
      <c r="D1327">
        <v>1676</v>
      </c>
      <c r="E1327">
        <v>4016617246</v>
      </c>
      <c r="F1327" t="s">
        <v>893</v>
      </c>
      <c r="G1327">
        <v>1</v>
      </c>
      <c r="H1327" t="s">
        <v>491</v>
      </c>
      <c r="I1327" t="s">
        <v>206</v>
      </c>
      <c r="J1327">
        <v>31</v>
      </c>
      <c r="K1327">
        <v>107</v>
      </c>
      <c r="L1327">
        <v>600</v>
      </c>
      <c r="M1327">
        <v>4</v>
      </c>
      <c r="N1327">
        <v>420</v>
      </c>
      <c r="O1327" s="493">
        <v>45953.6263888889</v>
      </c>
      <c r="P1327" s="493">
        <v>45953.7357291667</v>
      </c>
      <c r="Q1327">
        <v>1</v>
      </c>
      <c r="R1327">
        <v>0</v>
      </c>
      <c r="S1327">
        <v>0</v>
      </c>
      <c r="T1327">
        <v>6</v>
      </c>
      <c r="U1327">
        <v>63</v>
      </c>
      <c r="V1327">
        <v>58</v>
      </c>
      <c r="W1327">
        <v>181</v>
      </c>
      <c r="X1327">
        <v>61</v>
      </c>
      <c r="Y1327">
        <v>78</v>
      </c>
      <c r="AB1327">
        <v>71.75</v>
      </c>
      <c r="AD1327" t="s">
        <v>894</v>
      </c>
      <c r="AE1327">
        <v>1</v>
      </c>
      <c r="AF1327" t="s">
        <v>895</v>
      </c>
    </row>
    <row r="1328" spans="1:32">
      <c r="A1328">
        <v>318049</v>
      </c>
      <c r="B1328">
        <v>5170</v>
      </c>
      <c r="C1328" t="s">
        <v>187</v>
      </c>
      <c r="D1328">
        <v>1676</v>
      </c>
      <c r="E1328">
        <v>4016617246</v>
      </c>
      <c r="F1328" t="s">
        <v>893</v>
      </c>
      <c r="G1328">
        <v>1</v>
      </c>
      <c r="H1328" t="s">
        <v>491</v>
      </c>
      <c r="I1328" t="s">
        <v>210</v>
      </c>
      <c r="J1328">
        <v>32</v>
      </c>
      <c r="K1328">
        <v>106</v>
      </c>
      <c r="L1328">
        <v>600</v>
      </c>
      <c r="M1328">
        <v>4</v>
      </c>
      <c r="N1328">
        <v>28</v>
      </c>
      <c r="O1328" s="493">
        <v>45953.627349537</v>
      </c>
      <c r="P1328" s="493">
        <v>45953.7341319444</v>
      </c>
      <c r="Q1328">
        <v>1</v>
      </c>
      <c r="R1328">
        <v>0</v>
      </c>
      <c r="S1328">
        <v>0</v>
      </c>
      <c r="T1328">
        <v>6</v>
      </c>
      <c r="U1328">
        <v>23</v>
      </c>
      <c r="V1328">
        <v>19</v>
      </c>
      <c r="W1328">
        <v>107</v>
      </c>
      <c r="X1328">
        <v>22</v>
      </c>
      <c r="Y1328">
        <v>29</v>
      </c>
      <c r="AB1328">
        <v>75.595</v>
      </c>
      <c r="AD1328" t="s">
        <v>894</v>
      </c>
      <c r="AE1328">
        <v>1</v>
      </c>
      <c r="AF1328" t="s">
        <v>895</v>
      </c>
    </row>
    <row r="1329" spans="1:32">
      <c r="A1329">
        <v>318050</v>
      </c>
      <c r="B1329">
        <v>5170</v>
      </c>
      <c r="C1329" t="s">
        <v>187</v>
      </c>
      <c r="D1329">
        <v>1676</v>
      </c>
      <c r="E1329">
        <v>4016617250</v>
      </c>
      <c r="F1329" t="s">
        <v>893</v>
      </c>
      <c r="G1329">
        <v>1</v>
      </c>
      <c r="H1329" t="s">
        <v>491</v>
      </c>
      <c r="I1329" t="s">
        <v>198</v>
      </c>
      <c r="J1329">
        <v>30</v>
      </c>
      <c r="K1329">
        <v>10</v>
      </c>
      <c r="L1329">
        <v>40</v>
      </c>
      <c r="M1329">
        <v>4</v>
      </c>
      <c r="N1329">
        <v>744</v>
      </c>
      <c r="O1329" s="493">
        <v>45953.5254861111</v>
      </c>
      <c r="P1329" s="493">
        <v>45953.5350347222</v>
      </c>
      <c r="Q1329">
        <v>1</v>
      </c>
      <c r="R1329">
        <v>0</v>
      </c>
      <c r="S1329">
        <v>0</v>
      </c>
      <c r="T1329">
        <v>6</v>
      </c>
      <c r="U1329">
        <v>89</v>
      </c>
      <c r="V1329">
        <v>84</v>
      </c>
      <c r="W1329">
        <v>108</v>
      </c>
      <c r="X1329">
        <v>87</v>
      </c>
      <c r="Y1329">
        <v>92</v>
      </c>
      <c r="AB1329">
        <v>142.783</v>
      </c>
      <c r="AD1329" t="s">
        <v>912</v>
      </c>
      <c r="AE1329">
        <v>1</v>
      </c>
      <c r="AF1329" t="s">
        <v>895</v>
      </c>
    </row>
    <row r="1330" spans="1:32">
      <c r="A1330">
        <v>318051</v>
      </c>
      <c r="B1330">
        <v>5170</v>
      </c>
      <c r="C1330" t="s">
        <v>187</v>
      </c>
      <c r="D1330">
        <v>1676</v>
      </c>
      <c r="E1330">
        <v>4016617250</v>
      </c>
      <c r="F1330" t="s">
        <v>893</v>
      </c>
      <c r="G1330">
        <v>1</v>
      </c>
      <c r="H1330" t="s">
        <v>491</v>
      </c>
      <c r="I1330" t="s">
        <v>206</v>
      </c>
      <c r="J1330">
        <v>31</v>
      </c>
      <c r="K1330">
        <v>10</v>
      </c>
      <c r="L1330">
        <v>40</v>
      </c>
      <c r="M1330">
        <v>4</v>
      </c>
      <c r="N1330">
        <v>420</v>
      </c>
      <c r="O1330" s="493">
        <v>45953.5275810185</v>
      </c>
      <c r="P1330" s="493">
        <v>45953.5359027778</v>
      </c>
      <c r="Q1330">
        <v>1</v>
      </c>
      <c r="R1330">
        <v>0</v>
      </c>
      <c r="S1330">
        <v>0</v>
      </c>
      <c r="T1330">
        <v>6</v>
      </c>
      <c r="U1330">
        <v>63</v>
      </c>
      <c r="V1330">
        <v>59</v>
      </c>
      <c r="W1330">
        <v>80</v>
      </c>
      <c r="X1330">
        <v>60</v>
      </c>
      <c r="Y1330">
        <v>78</v>
      </c>
      <c r="AB1330">
        <v>71.75</v>
      </c>
      <c r="AD1330" t="s">
        <v>912</v>
      </c>
      <c r="AE1330">
        <v>1</v>
      </c>
      <c r="AF1330" t="s">
        <v>895</v>
      </c>
    </row>
    <row r="1331" spans="1:32">
      <c r="A1331">
        <v>318052</v>
      </c>
      <c r="B1331">
        <v>5170</v>
      </c>
      <c r="C1331" t="s">
        <v>187</v>
      </c>
      <c r="D1331">
        <v>1676</v>
      </c>
      <c r="E1331">
        <v>4016617250</v>
      </c>
      <c r="F1331" t="s">
        <v>893</v>
      </c>
      <c r="G1331">
        <v>1</v>
      </c>
      <c r="H1331" t="s">
        <v>491</v>
      </c>
      <c r="I1331" t="s">
        <v>210</v>
      </c>
      <c r="J1331">
        <v>32</v>
      </c>
      <c r="K1331">
        <v>10</v>
      </c>
      <c r="L1331">
        <v>40</v>
      </c>
      <c r="M1331">
        <v>4</v>
      </c>
      <c r="N1331">
        <v>28</v>
      </c>
      <c r="O1331" s="493">
        <v>45953.5287731482</v>
      </c>
      <c r="P1331" s="493">
        <v>45953.5363194444</v>
      </c>
      <c r="Q1331">
        <v>1</v>
      </c>
      <c r="R1331">
        <v>0</v>
      </c>
      <c r="S1331">
        <v>0</v>
      </c>
      <c r="T1331">
        <v>6</v>
      </c>
      <c r="U1331">
        <v>23</v>
      </c>
      <c r="V1331">
        <v>19</v>
      </c>
      <c r="W1331">
        <v>39</v>
      </c>
      <c r="X1331">
        <v>22</v>
      </c>
      <c r="Y1331">
        <v>29</v>
      </c>
      <c r="AB1331">
        <v>75.595</v>
      </c>
      <c r="AD1331" t="s">
        <v>912</v>
      </c>
      <c r="AE1331">
        <v>1</v>
      </c>
      <c r="AF1331" t="s">
        <v>895</v>
      </c>
    </row>
    <row r="1332" spans="1:32">
      <c r="A1332">
        <v>318053</v>
      </c>
      <c r="B1332">
        <v>5170</v>
      </c>
      <c r="C1332" t="s">
        <v>187</v>
      </c>
      <c r="D1332">
        <v>1676</v>
      </c>
      <c r="E1332">
        <v>4016617251</v>
      </c>
      <c r="F1332" t="s">
        <v>893</v>
      </c>
      <c r="G1332">
        <v>1</v>
      </c>
      <c r="H1332" t="s">
        <v>491</v>
      </c>
      <c r="I1332" t="s">
        <v>198</v>
      </c>
      <c r="J1332">
        <v>30</v>
      </c>
      <c r="K1332">
        <v>75</v>
      </c>
      <c r="L1332">
        <v>300</v>
      </c>
      <c r="M1332">
        <v>4</v>
      </c>
      <c r="N1332">
        <v>744</v>
      </c>
      <c r="O1332" s="493">
        <v>45953.5384606481</v>
      </c>
      <c r="P1332" s="493">
        <v>45953.6222337963</v>
      </c>
      <c r="Q1332">
        <v>1</v>
      </c>
      <c r="R1332">
        <v>0</v>
      </c>
      <c r="S1332">
        <v>0</v>
      </c>
      <c r="T1332">
        <v>6</v>
      </c>
      <c r="U1332">
        <v>96</v>
      </c>
      <c r="V1332">
        <v>81</v>
      </c>
      <c r="W1332">
        <v>301</v>
      </c>
      <c r="X1332">
        <v>85</v>
      </c>
      <c r="Y1332">
        <v>92</v>
      </c>
      <c r="AB1332">
        <v>142.783</v>
      </c>
      <c r="AD1332" t="s">
        <v>899</v>
      </c>
      <c r="AE1332">
        <v>1</v>
      </c>
      <c r="AF1332" t="s">
        <v>895</v>
      </c>
    </row>
    <row r="1333" spans="1:32">
      <c r="A1333">
        <v>318054</v>
      </c>
      <c r="B1333">
        <v>5170</v>
      </c>
      <c r="C1333" t="s">
        <v>187</v>
      </c>
      <c r="D1333">
        <v>1676</v>
      </c>
      <c r="E1333">
        <v>4016617251</v>
      </c>
      <c r="F1333" t="s">
        <v>893</v>
      </c>
      <c r="G1333">
        <v>1</v>
      </c>
      <c r="H1333" t="s">
        <v>491</v>
      </c>
      <c r="I1333" t="s">
        <v>206</v>
      </c>
      <c r="J1333">
        <v>31</v>
      </c>
      <c r="K1333">
        <v>75</v>
      </c>
      <c r="L1333">
        <v>300</v>
      </c>
      <c r="M1333">
        <v>4</v>
      </c>
      <c r="N1333">
        <v>420</v>
      </c>
      <c r="O1333" s="493">
        <v>45953.5395949074</v>
      </c>
      <c r="P1333" s="493">
        <v>45953.6230555556</v>
      </c>
      <c r="Q1333">
        <v>1</v>
      </c>
      <c r="R1333">
        <v>0</v>
      </c>
      <c r="S1333">
        <v>0</v>
      </c>
      <c r="T1333">
        <v>6</v>
      </c>
      <c r="U1333">
        <v>65</v>
      </c>
      <c r="V1333">
        <v>60</v>
      </c>
      <c r="W1333">
        <v>261</v>
      </c>
      <c r="X1333">
        <v>61</v>
      </c>
      <c r="Y1333">
        <v>78</v>
      </c>
      <c r="AB1333">
        <v>71.75</v>
      </c>
      <c r="AD1333" t="s">
        <v>899</v>
      </c>
      <c r="AE1333">
        <v>1</v>
      </c>
      <c r="AF1333" t="s">
        <v>895</v>
      </c>
    </row>
    <row r="1334" spans="1:32">
      <c r="A1334">
        <v>318055</v>
      </c>
      <c r="B1334">
        <v>5170</v>
      </c>
      <c r="C1334" t="s">
        <v>187</v>
      </c>
      <c r="D1334">
        <v>1676</v>
      </c>
      <c r="E1334">
        <v>4016617251</v>
      </c>
      <c r="F1334" t="s">
        <v>893</v>
      </c>
      <c r="G1334">
        <v>1</v>
      </c>
      <c r="H1334" t="s">
        <v>491</v>
      </c>
      <c r="I1334" t="s">
        <v>210</v>
      </c>
      <c r="J1334">
        <v>32</v>
      </c>
      <c r="K1334">
        <v>75</v>
      </c>
      <c r="L1334">
        <v>300</v>
      </c>
      <c r="M1334">
        <v>4</v>
      </c>
      <c r="N1334">
        <v>28</v>
      </c>
      <c r="O1334" s="493">
        <v>45953.540775463</v>
      </c>
      <c r="P1334" s="493">
        <v>45953.6234722222</v>
      </c>
      <c r="Q1334">
        <v>1</v>
      </c>
      <c r="R1334">
        <v>0</v>
      </c>
      <c r="S1334">
        <v>0</v>
      </c>
      <c r="T1334">
        <v>6</v>
      </c>
      <c r="U1334">
        <v>22</v>
      </c>
      <c r="V1334">
        <v>19</v>
      </c>
      <c r="W1334">
        <v>53</v>
      </c>
      <c r="X1334">
        <v>22</v>
      </c>
      <c r="Y1334">
        <v>29</v>
      </c>
      <c r="AB1334">
        <v>75.595</v>
      </c>
      <c r="AD1334" t="s">
        <v>899</v>
      </c>
      <c r="AE1334">
        <v>1</v>
      </c>
      <c r="AF1334" t="s">
        <v>895</v>
      </c>
    </row>
    <row r="1335" spans="1:32">
      <c r="A1335">
        <v>318136</v>
      </c>
      <c r="B1335">
        <v>5170</v>
      </c>
      <c r="C1335" t="s">
        <v>187</v>
      </c>
      <c r="D1335">
        <v>1676</v>
      </c>
      <c r="E1335">
        <v>4016617246</v>
      </c>
      <c r="F1335" t="s">
        <v>893</v>
      </c>
      <c r="G1335">
        <v>1</v>
      </c>
      <c r="H1335" t="s">
        <v>491</v>
      </c>
      <c r="I1335" t="s">
        <v>198</v>
      </c>
      <c r="J1335">
        <v>30</v>
      </c>
      <c r="K1335">
        <v>24</v>
      </c>
      <c r="L1335">
        <v>600</v>
      </c>
      <c r="M1335">
        <v>4</v>
      </c>
      <c r="N1335">
        <v>744</v>
      </c>
      <c r="O1335" s="493">
        <v>45954.306724537</v>
      </c>
      <c r="P1335" s="493">
        <v>45954.3313541667</v>
      </c>
      <c r="Q1335">
        <v>1</v>
      </c>
      <c r="R1335">
        <v>0</v>
      </c>
      <c r="S1335">
        <v>0</v>
      </c>
      <c r="T1335">
        <v>6</v>
      </c>
      <c r="U1335">
        <v>89</v>
      </c>
      <c r="V1335">
        <v>82</v>
      </c>
      <c r="W1335">
        <v>119</v>
      </c>
      <c r="X1335">
        <v>87</v>
      </c>
      <c r="Y1335">
        <v>92</v>
      </c>
      <c r="AB1335">
        <v>142.783</v>
      </c>
      <c r="AD1335" t="s">
        <v>894</v>
      </c>
      <c r="AE1335">
        <v>1</v>
      </c>
      <c r="AF1335" t="s">
        <v>895</v>
      </c>
    </row>
    <row r="1336" spans="1:32">
      <c r="A1336">
        <v>318137</v>
      </c>
      <c r="B1336">
        <v>5170</v>
      </c>
      <c r="C1336" t="s">
        <v>187</v>
      </c>
      <c r="D1336">
        <v>1676</v>
      </c>
      <c r="E1336">
        <v>4016617246</v>
      </c>
      <c r="F1336" t="s">
        <v>893</v>
      </c>
      <c r="G1336">
        <v>1</v>
      </c>
      <c r="H1336" t="s">
        <v>491</v>
      </c>
      <c r="I1336" t="s">
        <v>206</v>
      </c>
      <c r="J1336">
        <v>31</v>
      </c>
      <c r="K1336">
        <v>25</v>
      </c>
      <c r="L1336">
        <v>600</v>
      </c>
      <c r="M1336">
        <v>4</v>
      </c>
      <c r="N1336">
        <v>420</v>
      </c>
      <c r="O1336" s="493">
        <v>45954.3065972222</v>
      </c>
      <c r="P1336" s="493">
        <v>45954.3321875</v>
      </c>
      <c r="Q1336">
        <v>1</v>
      </c>
      <c r="R1336">
        <v>0</v>
      </c>
      <c r="S1336">
        <v>0</v>
      </c>
      <c r="T1336">
        <v>6</v>
      </c>
      <c r="U1336">
        <v>61</v>
      </c>
      <c r="V1336">
        <v>60</v>
      </c>
      <c r="W1336">
        <v>67</v>
      </c>
      <c r="X1336">
        <v>61</v>
      </c>
      <c r="Y1336">
        <v>78</v>
      </c>
      <c r="AB1336">
        <v>71.75</v>
      </c>
      <c r="AD1336" t="s">
        <v>894</v>
      </c>
      <c r="AE1336">
        <v>1</v>
      </c>
      <c r="AF1336" t="s">
        <v>895</v>
      </c>
    </row>
    <row r="1337" spans="1:32">
      <c r="A1337">
        <v>318138</v>
      </c>
      <c r="B1337">
        <v>5170</v>
      </c>
      <c r="C1337" t="s">
        <v>187</v>
      </c>
      <c r="D1337">
        <v>1676</v>
      </c>
      <c r="E1337">
        <v>4016617246</v>
      </c>
      <c r="F1337" t="s">
        <v>893</v>
      </c>
      <c r="G1337">
        <v>1</v>
      </c>
      <c r="H1337" t="s">
        <v>491</v>
      </c>
      <c r="I1337" t="s">
        <v>210</v>
      </c>
      <c r="J1337">
        <v>32</v>
      </c>
      <c r="K1337">
        <v>26</v>
      </c>
      <c r="L1337">
        <v>600</v>
      </c>
      <c r="M1337">
        <v>4</v>
      </c>
      <c r="N1337">
        <v>28</v>
      </c>
      <c r="O1337" s="493">
        <v>45954.3063310185</v>
      </c>
      <c r="P1337" s="493">
        <v>45954.3326041667</v>
      </c>
      <c r="Q1337">
        <v>1</v>
      </c>
      <c r="R1337">
        <v>0</v>
      </c>
      <c r="S1337">
        <v>0</v>
      </c>
      <c r="T1337">
        <v>6</v>
      </c>
      <c r="U1337">
        <v>23</v>
      </c>
      <c r="V1337">
        <v>21</v>
      </c>
      <c r="W1337">
        <v>63</v>
      </c>
      <c r="X1337">
        <v>22</v>
      </c>
      <c r="Y1337">
        <v>29</v>
      </c>
      <c r="AB1337">
        <v>75.595</v>
      </c>
      <c r="AD1337" t="s">
        <v>894</v>
      </c>
      <c r="AE1337">
        <v>1</v>
      </c>
      <c r="AF1337" t="s">
        <v>895</v>
      </c>
    </row>
    <row r="1338" spans="1:32">
      <c r="A1338">
        <v>318139</v>
      </c>
      <c r="B1338">
        <v>5170</v>
      </c>
      <c r="C1338" t="s">
        <v>187</v>
      </c>
      <c r="D1338">
        <v>1677</v>
      </c>
      <c r="E1338">
        <v>4016617246</v>
      </c>
      <c r="F1338" t="s">
        <v>893</v>
      </c>
      <c r="G1338">
        <v>1</v>
      </c>
      <c r="H1338" t="s">
        <v>494</v>
      </c>
      <c r="I1338" t="s">
        <v>198</v>
      </c>
      <c r="J1338">
        <v>30</v>
      </c>
      <c r="K1338">
        <v>150</v>
      </c>
      <c r="L1338">
        <v>600</v>
      </c>
      <c r="M1338">
        <v>4</v>
      </c>
      <c r="N1338">
        <v>204</v>
      </c>
      <c r="O1338" s="493">
        <v>45954.4208333333</v>
      </c>
      <c r="P1338" s="493">
        <v>45954.5277777778</v>
      </c>
      <c r="Q1338">
        <v>1</v>
      </c>
      <c r="R1338">
        <v>0</v>
      </c>
      <c r="S1338">
        <v>0</v>
      </c>
      <c r="T1338">
        <v>6</v>
      </c>
      <c r="U1338">
        <v>24</v>
      </c>
      <c r="V1338">
        <v>21</v>
      </c>
      <c r="W1338">
        <v>59</v>
      </c>
      <c r="X1338">
        <v>24</v>
      </c>
      <c r="Y1338">
        <v>29</v>
      </c>
      <c r="AB1338">
        <v>41.462</v>
      </c>
      <c r="AD1338" t="s">
        <v>894</v>
      </c>
      <c r="AE1338">
        <v>1</v>
      </c>
      <c r="AF1338" t="s">
        <v>895</v>
      </c>
    </row>
    <row r="1339" spans="1:32">
      <c r="A1339">
        <v>318140</v>
      </c>
      <c r="B1339">
        <v>5170</v>
      </c>
      <c r="C1339" t="s">
        <v>187</v>
      </c>
      <c r="D1339">
        <v>1677</v>
      </c>
      <c r="E1339">
        <v>4016617246</v>
      </c>
      <c r="F1339" t="s">
        <v>893</v>
      </c>
      <c r="G1339">
        <v>1</v>
      </c>
      <c r="H1339" t="s">
        <v>494</v>
      </c>
      <c r="I1339" t="s">
        <v>206</v>
      </c>
      <c r="J1339">
        <v>31</v>
      </c>
      <c r="K1339">
        <v>150</v>
      </c>
      <c r="L1339">
        <v>600</v>
      </c>
      <c r="M1339">
        <v>4</v>
      </c>
      <c r="N1339">
        <v>208</v>
      </c>
      <c r="O1339" s="493">
        <v>45954.4269675926</v>
      </c>
      <c r="P1339" s="493">
        <v>45954.5300578704</v>
      </c>
      <c r="Q1339">
        <v>1</v>
      </c>
      <c r="R1339">
        <v>0</v>
      </c>
      <c r="S1339">
        <v>0</v>
      </c>
      <c r="T1339">
        <v>6</v>
      </c>
      <c r="U1339">
        <v>44</v>
      </c>
      <c r="V1339">
        <v>39</v>
      </c>
      <c r="W1339">
        <v>119</v>
      </c>
      <c r="X1339">
        <v>41</v>
      </c>
      <c r="Y1339">
        <v>50</v>
      </c>
      <c r="AB1339">
        <v>36.41</v>
      </c>
      <c r="AD1339" t="s">
        <v>894</v>
      </c>
      <c r="AE1339">
        <v>1</v>
      </c>
      <c r="AF1339" t="s">
        <v>895</v>
      </c>
    </row>
    <row r="1340" spans="1:32">
      <c r="A1340">
        <v>318141</v>
      </c>
      <c r="B1340">
        <v>5170</v>
      </c>
      <c r="C1340" t="s">
        <v>187</v>
      </c>
      <c r="D1340">
        <v>1677</v>
      </c>
      <c r="E1340">
        <v>4016617246</v>
      </c>
      <c r="F1340" t="s">
        <v>893</v>
      </c>
      <c r="G1340">
        <v>1</v>
      </c>
      <c r="H1340" t="s">
        <v>494</v>
      </c>
      <c r="I1340" t="s">
        <v>210</v>
      </c>
      <c r="J1340">
        <v>32</v>
      </c>
      <c r="K1340">
        <v>150</v>
      </c>
      <c r="L1340">
        <v>600</v>
      </c>
      <c r="M1340">
        <v>4</v>
      </c>
      <c r="N1340">
        <v>36</v>
      </c>
      <c r="O1340" s="493">
        <v>45954.4296064815</v>
      </c>
      <c r="P1340" s="493">
        <v>45954.5363078704</v>
      </c>
      <c r="Q1340">
        <v>1</v>
      </c>
      <c r="R1340">
        <v>0</v>
      </c>
      <c r="S1340">
        <v>0</v>
      </c>
      <c r="T1340">
        <v>6</v>
      </c>
      <c r="U1340">
        <v>57</v>
      </c>
      <c r="V1340">
        <v>43</v>
      </c>
      <c r="W1340">
        <v>195</v>
      </c>
      <c r="X1340">
        <v>55</v>
      </c>
      <c r="Y1340">
        <v>57</v>
      </c>
      <c r="AB1340">
        <v>76.834</v>
      </c>
      <c r="AD1340" t="s">
        <v>894</v>
      </c>
      <c r="AE1340">
        <v>1</v>
      </c>
      <c r="AF1340" t="s">
        <v>895</v>
      </c>
    </row>
    <row r="1341" spans="1:32">
      <c r="A1341">
        <v>318142</v>
      </c>
      <c r="B1341">
        <v>5170</v>
      </c>
      <c r="C1341" t="s">
        <v>187</v>
      </c>
      <c r="D1341">
        <v>1677</v>
      </c>
      <c r="E1341">
        <v>4016617250</v>
      </c>
      <c r="F1341" t="s">
        <v>893</v>
      </c>
      <c r="G1341">
        <v>1</v>
      </c>
      <c r="H1341" t="s">
        <v>494</v>
      </c>
      <c r="I1341" t="s">
        <v>198</v>
      </c>
      <c r="J1341">
        <v>30</v>
      </c>
      <c r="K1341">
        <v>10</v>
      </c>
      <c r="L1341">
        <v>40</v>
      </c>
      <c r="M1341">
        <v>4</v>
      </c>
      <c r="N1341">
        <v>204</v>
      </c>
      <c r="O1341" s="493">
        <v>45954.3347337963</v>
      </c>
      <c r="P1341" s="493">
        <v>45954.341412037</v>
      </c>
      <c r="Q1341">
        <v>1</v>
      </c>
      <c r="R1341">
        <v>0</v>
      </c>
      <c r="S1341">
        <v>0</v>
      </c>
      <c r="T1341">
        <v>6</v>
      </c>
      <c r="U1341">
        <v>26</v>
      </c>
      <c r="V1341">
        <v>23</v>
      </c>
      <c r="W1341">
        <v>48</v>
      </c>
      <c r="X1341">
        <v>24</v>
      </c>
      <c r="Y1341">
        <v>29</v>
      </c>
      <c r="AB1341">
        <v>41.462</v>
      </c>
      <c r="AD1341" t="s">
        <v>912</v>
      </c>
      <c r="AE1341">
        <v>1</v>
      </c>
      <c r="AF1341" t="s">
        <v>895</v>
      </c>
    </row>
    <row r="1342" spans="1:32">
      <c r="A1342">
        <v>318143</v>
      </c>
      <c r="B1342">
        <v>5170</v>
      </c>
      <c r="C1342" t="s">
        <v>187</v>
      </c>
      <c r="D1342">
        <v>1677</v>
      </c>
      <c r="E1342">
        <v>4016617250</v>
      </c>
      <c r="F1342" t="s">
        <v>893</v>
      </c>
      <c r="G1342">
        <v>1</v>
      </c>
      <c r="H1342" t="s">
        <v>494</v>
      </c>
      <c r="I1342" t="s">
        <v>206</v>
      </c>
      <c r="J1342">
        <v>31</v>
      </c>
      <c r="K1342">
        <v>8</v>
      </c>
      <c r="L1342">
        <v>40</v>
      </c>
      <c r="M1342">
        <v>4</v>
      </c>
      <c r="N1342">
        <v>208</v>
      </c>
      <c r="O1342" s="493">
        <v>45954.3397569444</v>
      </c>
      <c r="P1342" s="493">
        <v>45954.356875</v>
      </c>
      <c r="Q1342">
        <v>1</v>
      </c>
      <c r="R1342">
        <v>0</v>
      </c>
      <c r="S1342">
        <v>0</v>
      </c>
      <c r="T1342">
        <v>6</v>
      </c>
      <c r="U1342">
        <v>43</v>
      </c>
      <c r="V1342">
        <v>38</v>
      </c>
      <c r="W1342">
        <v>60</v>
      </c>
      <c r="X1342">
        <v>41</v>
      </c>
      <c r="Y1342">
        <v>50</v>
      </c>
      <c r="AB1342">
        <v>36.41</v>
      </c>
      <c r="AD1342" t="s">
        <v>912</v>
      </c>
      <c r="AE1342">
        <v>1</v>
      </c>
      <c r="AF1342" t="s">
        <v>895</v>
      </c>
    </row>
    <row r="1343" spans="1:32">
      <c r="A1343">
        <v>318144</v>
      </c>
      <c r="B1343">
        <v>5170</v>
      </c>
      <c r="C1343" t="s">
        <v>187</v>
      </c>
      <c r="D1343">
        <v>1677</v>
      </c>
      <c r="E1343">
        <v>4016617250</v>
      </c>
      <c r="F1343" t="s">
        <v>893</v>
      </c>
      <c r="G1343">
        <v>1</v>
      </c>
      <c r="H1343" t="s">
        <v>494</v>
      </c>
      <c r="I1343" t="s">
        <v>210</v>
      </c>
      <c r="J1343">
        <v>32</v>
      </c>
      <c r="K1343">
        <v>10</v>
      </c>
      <c r="L1343">
        <v>40</v>
      </c>
      <c r="M1343">
        <v>4</v>
      </c>
      <c r="N1343">
        <v>36</v>
      </c>
      <c r="O1343" s="493">
        <v>45954.3424305556</v>
      </c>
      <c r="P1343" s="493">
        <v>45954.3595486111</v>
      </c>
      <c r="Q1343">
        <v>1</v>
      </c>
      <c r="R1343">
        <v>0</v>
      </c>
      <c r="S1343">
        <v>0</v>
      </c>
      <c r="T1343">
        <v>6</v>
      </c>
      <c r="U1343">
        <v>55</v>
      </c>
      <c r="V1343">
        <v>47</v>
      </c>
      <c r="W1343">
        <v>69</v>
      </c>
      <c r="X1343">
        <v>54</v>
      </c>
      <c r="Y1343">
        <v>57</v>
      </c>
      <c r="AB1343">
        <v>76.834</v>
      </c>
      <c r="AD1343" t="s">
        <v>912</v>
      </c>
      <c r="AE1343">
        <v>1</v>
      </c>
      <c r="AF1343" t="s">
        <v>895</v>
      </c>
    </row>
    <row r="1344" spans="1:32">
      <c r="A1344">
        <v>318145</v>
      </c>
      <c r="B1344">
        <v>5170</v>
      </c>
      <c r="C1344" t="s">
        <v>187</v>
      </c>
      <c r="D1344">
        <v>1677</v>
      </c>
      <c r="E1344">
        <v>4016617251</v>
      </c>
      <c r="F1344" t="s">
        <v>893</v>
      </c>
      <c r="G1344">
        <v>1</v>
      </c>
      <c r="H1344" t="s">
        <v>494</v>
      </c>
      <c r="I1344" t="s">
        <v>198</v>
      </c>
      <c r="J1344">
        <v>30</v>
      </c>
      <c r="K1344">
        <v>75</v>
      </c>
      <c r="L1344">
        <v>300</v>
      </c>
      <c r="M1344">
        <v>4</v>
      </c>
      <c r="N1344">
        <v>204</v>
      </c>
      <c r="O1344" s="493">
        <v>45954.3474074074</v>
      </c>
      <c r="P1344" s="493">
        <v>45954.4165625</v>
      </c>
      <c r="Q1344">
        <v>1</v>
      </c>
      <c r="R1344">
        <v>0</v>
      </c>
      <c r="S1344">
        <v>0</v>
      </c>
      <c r="T1344">
        <v>6</v>
      </c>
      <c r="U1344">
        <v>24</v>
      </c>
      <c r="V1344">
        <v>22</v>
      </c>
      <c r="W1344">
        <v>44</v>
      </c>
      <c r="X1344">
        <v>24</v>
      </c>
      <c r="Y1344">
        <v>29</v>
      </c>
      <c r="AB1344">
        <v>41.462</v>
      </c>
      <c r="AD1344" t="s">
        <v>899</v>
      </c>
      <c r="AE1344">
        <v>1</v>
      </c>
      <c r="AF1344" t="s">
        <v>895</v>
      </c>
    </row>
    <row r="1345" spans="1:32">
      <c r="A1345">
        <v>318146</v>
      </c>
      <c r="B1345">
        <v>5170</v>
      </c>
      <c r="C1345" t="s">
        <v>187</v>
      </c>
      <c r="D1345">
        <v>1677</v>
      </c>
      <c r="E1345">
        <v>4016617251</v>
      </c>
      <c r="F1345" t="s">
        <v>893</v>
      </c>
      <c r="G1345">
        <v>1</v>
      </c>
      <c r="H1345" t="s">
        <v>494</v>
      </c>
      <c r="I1345" t="s">
        <v>206</v>
      </c>
      <c r="J1345">
        <v>31</v>
      </c>
      <c r="K1345">
        <v>76</v>
      </c>
      <c r="L1345">
        <v>300</v>
      </c>
      <c r="M1345">
        <v>4</v>
      </c>
      <c r="N1345">
        <v>208</v>
      </c>
      <c r="O1345" s="493">
        <v>45954.3621643518</v>
      </c>
      <c r="P1345" s="493">
        <v>45954.4233449074</v>
      </c>
      <c r="Q1345">
        <v>1</v>
      </c>
      <c r="R1345">
        <v>0</v>
      </c>
      <c r="S1345">
        <v>0</v>
      </c>
      <c r="T1345">
        <v>6</v>
      </c>
      <c r="U1345">
        <v>48</v>
      </c>
      <c r="V1345">
        <v>34</v>
      </c>
      <c r="W1345">
        <v>220</v>
      </c>
      <c r="X1345">
        <v>43</v>
      </c>
      <c r="Y1345">
        <v>50</v>
      </c>
      <c r="AB1345">
        <v>36.41</v>
      </c>
      <c r="AD1345" t="s">
        <v>899</v>
      </c>
      <c r="AE1345">
        <v>1</v>
      </c>
      <c r="AF1345" t="s">
        <v>895</v>
      </c>
    </row>
    <row r="1346" spans="1:32">
      <c r="A1346">
        <v>318147</v>
      </c>
      <c r="B1346">
        <v>5170</v>
      </c>
      <c r="C1346" t="s">
        <v>187</v>
      </c>
      <c r="D1346">
        <v>1677</v>
      </c>
      <c r="E1346">
        <v>4016617251</v>
      </c>
      <c r="F1346" t="s">
        <v>893</v>
      </c>
      <c r="G1346">
        <v>1</v>
      </c>
      <c r="H1346" t="s">
        <v>494</v>
      </c>
      <c r="I1346" t="s">
        <v>210</v>
      </c>
      <c r="J1346">
        <v>32</v>
      </c>
      <c r="K1346">
        <v>75</v>
      </c>
      <c r="L1346">
        <v>300</v>
      </c>
      <c r="M1346">
        <v>4</v>
      </c>
      <c r="N1346">
        <v>36</v>
      </c>
      <c r="O1346" s="493">
        <v>45954.3634606482</v>
      </c>
      <c r="P1346" s="493">
        <v>45954.427337963</v>
      </c>
      <c r="Q1346">
        <v>1</v>
      </c>
      <c r="R1346">
        <v>0</v>
      </c>
      <c r="S1346">
        <v>0</v>
      </c>
      <c r="T1346">
        <v>6</v>
      </c>
      <c r="U1346">
        <v>58</v>
      </c>
      <c r="V1346">
        <v>47</v>
      </c>
      <c r="W1346">
        <v>170</v>
      </c>
      <c r="X1346">
        <v>55</v>
      </c>
      <c r="Y1346">
        <v>57</v>
      </c>
      <c r="AB1346">
        <v>76.834</v>
      </c>
      <c r="AD1346" t="s">
        <v>899</v>
      </c>
      <c r="AE1346">
        <v>1</v>
      </c>
      <c r="AF1346" t="s">
        <v>895</v>
      </c>
    </row>
    <row r="1347" spans="1:32">
      <c r="A1347">
        <v>318148</v>
      </c>
      <c r="B1347">
        <v>5170</v>
      </c>
      <c r="C1347" t="s">
        <v>187</v>
      </c>
      <c r="D1347">
        <v>1678</v>
      </c>
      <c r="E1347">
        <v>4016558689</v>
      </c>
      <c r="F1347" t="s">
        <v>866</v>
      </c>
      <c r="G1347">
        <v>1</v>
      </c>
      <c r="H1347" t="s">
        <v>491</v>
      </c>
      <c r="I1347" t="s">
        <v>198</v>
      </c>
      <c r="J1347">
        <v>30</v>
      </c>
      <c r="K1347">
        <v>210</v>
      </c>
      <c r="L1347">
        <v>660</v>
      </c>
      <c r="M1347">
        <v>2</v>
      </c>
      <c r="N1347">
        <v>640</v>
      </c>
      <c r="O1347" s="493">
        <v>45954.5363541667</v>
      </c>
      <c r="P1347" s="493">
        <v>45954.782650463</v>
      </c>
      <c r="Q1347">
        <v>1</v>
      </c>
      <c r="R1347">
        <v>0</v>
      </c>
      <c r="S1347">
        <v>0</v>
      </c>
      <c r="T1347">
        <v>6</v>
      </c>
      <c r="U1347">
        <v>74</v>
      </c>
      <c r="V1347">
        <v>68</v>
      </c>
      <c r="W1347">
        <v>149</v>
      </c>
      <c r="X1347">
        <v>71</v>
      </c>
      <c r="Y1347">
        <v>77</v>
      </c>
      <c r="AB1347">
        <v>122.063</v>
      </c>
      <c r="AD1347" t="s">
        <v>867</v>
      </c>
      <c r="AE1347">
        <v>1</v>
      </c>
      <c r="AF1347" t="s">
        <v>868</v>
      </c>
    </row>
    <row r="1348" spans="1:32">
      <c r="A1348">
        <v>318149</v>
      </c>
      <c r="B1348">
        <v>5170</v>
      </c>
      <c r="C1348" t="s">
        <v>187</v>
      </c>
      <c r="D1348">
        <v>1678</v>
      </c>
      <c r="E1348">
        <v>4016558689</v>
      </c>
      <c r="F1348" t="s">
        <v>866</v>
      </c>
      <c r="G1348">
        <v>1</v>
      </c>
      <c r="H1348" t="s">
        <v>491</v>
      </c>
      <c r="I1348" t="s">
        <v>206</v>
      </c>
      <c r="J1348">
        <v>31</v>
      </c>
      <c r="K1348">
        <v>210</v>
      </c>
      <c r="L1348">
        <v>660</v>
      </c>
      <c r="M1348">
        <v>2</v>
      </c>
      <c r="N1348">
        <v>632</v>
      </c>
      <c r="O1348" s="493">
        <v>45954.5581481481</v>
      </c>
      <c r="P1348" s="493">
        <v>45954.790150463</v>
      </c>
      <c r="Q1348">
        <v>1</v>
      </c>
      <c r="R1348">
        <v>0</v>
      </c>
      <c r="S1348">
        <v>0</v>
      </c>
      <c r="T1348">
        <v>6</v>
      </c>
      <c r="U1348">
        <v>92</v>
      </c>
      <c r="V1348">
        <v>87</v>
      </c>
      <c r="W1348">
        <v>147</v>
      </c>
      <c r="X1348">
        <v>91</v>
      </c>
      <c r="Y1348">
        <v>94</v>
      </c>
      <c r="AB1348">
        <v>129.247</v>
      </c>
      <c r="AD1348" t="s">
        <v>867</v>
      </c>
      <c r="AE1348">
        <v>1</v>
      </c>
      <c r="AF1348" t="s">
        <v>868</v>
      </c>
    </row>
    <row r="1349" spans="1:32">
      <c r="A1349">
        <v>318150</v>
      </c>
      <c r="B1349">
        <v>5170</v>
      </c>
      <c r="C1349" t="s">
        <v>187</v>
      </c>
      <c r="D1349">
        <v>1678</v>
      </c>
      <c r="E1349">
        <v>4016558689</v>
      </c>
      <c r="F1349" t="s">
        <v>866</v>
      </c>
      <c r="G1349">
        <v>1</v>
      </c>
      <c r="H1349" t="s">
        <v>491</v>
      </c>
      <c r="I1349" t="s">
        <v>210</v>
      </c>
      <c r="J1349">
        <v>32</v>
      </c>
      <c r="K1349">
        <v>210</v>
      </c>
      <c r="L1349">
        <v>660</v>
      </c>
      <c r="M1349">
        <v>2</v>
      </c>
      <c r="N1349">
        <v>64</v>
      </c>
      <c r="O1349" s="493">
        <v>45954.5606134259</v>
      </c>
      <c r="P1349" s="493">
        <v>45954.7909143519</v>
      </c>
      <c r="Q1349">
        <v>1</v>
      </c>
      <c r="R1349">
        <v>0</v>
      </c>
      <c r="S1349">
        <v>0</v>
      </c>
      <c r="T1349">
        <v>6</v>
      </c>
      <c r="U1349">
        <v>50</v>
      </c>
      <c r="V1349">
        <v>48</v>
      </c>
      <c r="W1349">
        <v>135</v>
      </c>
      <c r="X1349">
        <v>49</v>
      </c>
      <c r="Y1349">
        <v>58</v>
      </c>
      <c r="AB1349">
        <v>97.037</v>
      </c>
      <c r="AD1349" t="s">
        <v>867</v>
      </c>
      <c r="AE1349">
        <v>1</v>
      </c>
      <c r="AF1349" t="s">
        <v>868</v>
      </c>
    </row>
    <row r="1350" spans="1:32">
      <c r="A1350">
        <v>318204</v>
      </c>
      <c r="B1350">
        <v>5170</v>
      </c>
      <c r="C1350" t="s">
        <v>187</v>
      </c>
      <c r="D1350">
        <v>1678</v>
      </c>
      <c r="E1350">
        <v>4016558689</v>
      </c>
      <c r="F1350" t="s">
        <v>866</v>
      </c>
      <c r="G1350">
        <v>1</v>
      </c>
      <c r="H1350" t="s">
        <v>491</v>
      </c>
      <c r="I1350" t="s">
        <v>198</v>
      </c>
      <c r="J1350">
        <v>30</v>
      </c>
      <c r="K1350">
        <v>120</v>
      </c>
      <c r="L1350">
        <v>660</v>
      </c>
      <c r="M1350">
        <v>2</v>
      </c>
      <c r="N1350">
        <v>640</v>
      </c>
      <c r="O1350" s="493">
        <v>45955.3124652778</v>
      </c>
      <c r="P1350" s="493">
        <v>45955.4566435185</v>
      </c>
      <c r="Q1350">
        <v>1</v>
      </c>
      <c r="R1350">
        <v>0</v>
      </c>
      <c r="S1350">
        <v>0</v>
      </c>
      <c r="T1350">
        <v>6</v>
      </c>
      <c r="U1350">
        <v>77</v>
      </c>
      <c r="V1350">
        <v>42</v>
      </c>
      <c r="W1350">
        <v>592</v>
      </c>
      <c r="X1350">
        <v>71</v>
      </c>
      <c r="Y1350">
        <v>77</v>
      </c>
      <c r="AB1350">
        <v>122.063</v>
      </c>
      <c r="AD1350" t="s">
        <v>867</v>
      </c>
      <c r="AE1350">
        <v>1</v>
      </c>
      <c r="AF1350" t="s">
        <v>868</v>
      </c>
    </row>
    <row r="1351" spans="1:32">
      <c r="A1351">
        <v>318205</v>
      </c>
      <c r="B1351">
        <v>5170</v>
      </c>
      <c r="C1351" t="s">
        <v>187</v>
      </c>
      <c r="D1351">
        <v>1678</v>
      </c>
      <c r="E1351">
        <v>4016558689</v>
      </c>
      <c r="F1351" t="s">
        <v>866</v>
      </c>
      <c r="G1351">
        <v>1</v>
      </c>
      <c r="H1351" t="s">
        <v>491</v>
      </c>
      <c r="I1351" t="s">
        <v>206</v>
      </c>
      <c r="J1351">
        <v>31</v>
      </c>
      <c r="K1351">
        <v>120</v>
      </c>
      <c r="L1351">
        <v>660</v>
      </c>
      <c r="M1351">
        <v>2</v>
      </c>
      <c r="N1351">
        <v>632</v>
      </c>
      <c r="O1351" s="493">
        <v>45955.3180324074</v>
      </c>
      <c r="P1351" s="493">
        <v>45955.4649305556</v>
      </c>
      <c r="Q1351">
        <v>1</v>
      </c>
      <c r="R1351">
        <v>0</v>
      </c>
      <c r="S1351">
        <v>0</v>
      </c>
      <c r="T1351">
        <v>6</v>
      </c>
      <c r="U1351">
        <v>96</v>
      </c>
      <c r="V1351">
        <v>89</v>
      </c>
      <c r="W1351">
        <v>207</v>
      </c>
      <c r="X1351">
        <v>93</v>
      </c>
      <c r="Y1351">
        <v>94</v>
      </c>
      <c r="AB1351">
        <v>129.247</v>
      </c>
      <c r="AD1351" t="s">
        <v>867</v>
      </c>
      <c r="AE1351">
        <v>1</v>
      </c>
      <c r="AF1351" t="s">
        <v>868</v>
      </c>
    </row>
    <row r="1352" spans="1:32">
      <c r="A1352">
        <v>318206</v>
      </c>
      <c r="B1352">
        <v>5170</v>
      </c>
      <c r="C1352" t="s">
        <v>187</v>
      </c>
      <c r="D1352">
        <v>1678</v>
      </c>
      <c r="E1352">
        <v>4016558689</v>
      </c>
      <c r="F1352" t="s">
        <v>866</v>
      </c>
      <c r="G1352">
        <v>1</v>
      </c>
      <c r="H1352" t="s">
        <v>491</v>
      </c>
      <c r="I1352" t="s">
        <v>210</v>
      </c>
      <c r="J1352">
        <v>32</v>
      </c>
      <c r="K1352">
        <v>120</v>
      </c>
      <c r="L1352">
        <v>660</v>
      </c>
      <c r="M1352">
        <v>2</v>
      </c>
      <c r="N1352">
        <v>64</v>
      </c>
      <c r="O1352" s="493">
        <v>45955.3194444444</v>
      </c>
      <c r="P1352" s="493">
        <v>45955.4656712963</v>
      </c>
      <c r="Q1352">
        <v>1</v>
      </c>
      <c r="R1352">
        <v>0</v>
      </c>
      <c r="S1352">
        <v>0</v>
      </c>
      <c r="T1352">
        <v>6</v>
      </c>
      <c r="U1352">
        <v>50</v>
      </c>
      <c r="V1352">
        <v>49</v>
      </c>
      <c r="W1352">
        <v>52</v>
      </c>
      <c r="X1352">
        <v>49</v>
      </c>
      <c r="Y1352">
        <v>58</v>
      </c>
      <c r="AB1352">
        <v>97.037</v>
      </c>
      <c r="AD1352" t="s">
        <v>867</v>
      </c>
      <c r="AE1352">
        <v>1</v>
      </c>
      <c r="AF1352" t="s">
        <v>868</v>
      </c>
    </row>
    <row r="1353" spans="1:32">
      <c r="A1353">
        <v>318207</v>
      </c>
      <c r="B1353">
        <v>5170</v>
      </c>
      <c r="C1353" t="s">
        <v>187</v>
      </c>
      <c r="D1353">
        <v>1679</v>
      </c>
      <c r="E1353">
        <v>4016558689</v>
      </c>
      <c r="F1353" t="s">
        <v>866</v>
      </c>
      <c r="G1353">
        <v>1</v>
      </c>
      <c r="H1353" t="s">
        <v>494</v>
      </c>
      <c r="I1353" t="s">
        <v>198</v>
      </c>
      <c r="J1353">
        <v>30</v>
      </c>
      <c r="K1353">
        <v>330</v>
      </c>
      <c r="L1353">
        <v>660</v>
      </c>
      <c r="M1353">
        <v>2</v>
      </c>
      <c r="N1353">
        <v>206</v>
      </c>
      <c r="O1353" s="493">
        <v>45955.462974537</v>
      </c>
      <c r="P1353" s="493">
        <v>45955.6509375</v>
      </c>
      <c r="Q1353">
        <v>1</v>
      </c>
      <c r="R1353">
        <v>0</v>
      </c>
      <c r="S1353">
        <v>0</v>
      </c>
      <c r="T1353">
        <v>6</v>
      </c>
      <c r="U1353">
        <v>28</v>
      </c>
      <c r="V1353">
        <v>23</v>
      </c>
      <c r="W1353">
        <v>130</v>
      </c>
      <c r="X1353">
        <v>28</v>
      </c>
      <c r="Y1353">
        <v>26</v>
      </c>
      <c r="AB1353">
        <v>38.73</v>
      </c>
      <c r="AD1353" t="s">
        <v>867</v>
      </c>
      <c r="AE1353">
        <v>1</v>
      </c>
      <c r="AF1353" t="s">
        <v>868</v>
      </c>
    </row>
    <row r="1354" spans="1:32">
      <c r="A1354">
        <v>318208</v>
      </c>
      <c r="B1354">
        <v>5170</v>
      </c>
      <c r="C1354" t="s">
        <v>187</v>
      </c>
      <c r="D1354">
        <v>1679</v>
      </c>
      <c r="E1354">
        <v>4016558689</v>
      </c>
      <c r="F1354" t="s">
        <v>866</v>
      </c>
      <c r="G1354">
        <v>1</v>
      </c>
      <c r="H1354" t="s">
        <v>494</v>
      </c>
      <c r="I1354" t="s">
        <v>206</v>
      </c>
      <c r="J1354">
        <v>31</v>
      </c>
      <c r="K1354">
        <v>330</v>
      </c>
      <c r="L1354">
        <v>660</v>
      </c>
      <c r="M1354">
        <v>2</v>
      </c>
      <c r="N1354">
        <v>186</v>
      </c>
      <c r="O1354" s="493">
        <v>45955.4759259259</v>
      </c>
      <c r="P1354" s="493">
        <v>45955.6528935185</v>
      </c>
      <c r="Q1354">
        <v>1</v>
      </c>
      <c r="R1354">
        <v>0</v>
      </c>
      <c r="S1354">
        <v>0</v>
      </c>
      <c r="T1354">
        <v>6</v>
      </c>
      <c r="U1354">
        <v>38</v>
      </c>
      <c r="V1354">
        <v>29</v>
      </c>
      <c r="W1354">
        <v>360</v>
      </c>
      <c r="X1354">
        <v>34</v>
      </c>
      <c r="Y1354">
        <v>39</v>
      </c>
      <c r="AB1354">
        <v>31.641</v>
      </c>
      <c r="AD1354" t="s">
        <v>867</v>
      </c>
      <c r="AE1354">
        <v>1</v>
      </c>
      <c r="AF1354" t="s">
        <v>868</v>
      </c>
    </row>
    <row r="1355" spans="1:32">
      <c r="A1355">
        <v>318209</v>
      </c>
      <c r="B1355">
        <v>5170</v>
      </c>
      <c r="C1355" t="s">
        <v>187</v>
      </c>
      <c r="D1355">
        <v>1679</v>
      </c>
      <c r="E1355">
        <v>4016558689</v>
      </c>
      <c r="F1355" t="s">
        <v>866</v>
      </c>
      <c r="G1355">
        <v>1</v>
      </c>
      <c r="H1355" t="s">
        <v>494</v>
      </c>
      <c r="I1355" t="s">
        <v>210</v>
      </c>
      <c r="J1355">
        <v>32</v>
      </c>
      <c r="K1355">
        <v>330</v>
      </c>
      <c r="L1355">
        <v>660</v>
      </c>
      <c r="M1355">
        <v>2</v>
      </c>
      <c r="N1355">
        <v>30</v>
      </c>
      <c r="O1355" s="493">
        <v>45955.4824074074</v>
      </c>
      <c r="P1355" s="493">
        <v>45955.659837963</v>
      </c>
      <c r="Q1355">
        <v>1</v>
      </c>
      <c r="R1355">
        <v>0</v>
      </c>
      <c r="S1355">
        <v>0</v>
      </c>
      <c r="T1355">
        <v>6</v>
      </c>
      <c r="U1355">
        <v>38</v>
      </c>
      <c r="V1355">
        <v>29</v>
      </c>
      <c r="W1355">
        <v>209</v>
      </c>
      <c r="X1355">
        <v>33</v>
      </c>
      <c r="Y1355">
        <v>44</v>
      </c>
      <c r="AB1355">
        <v>64.187</v>
      </c>
      <c r="AD1355" t="s">
        <v>867</v>
      </c>
      <c r="AE1355">
        <v>1</v>
      </c>
      <c r="AF1355" t="s">
        <v>868</v>
      </c>
    </row>
    <row r="1356" spans="1:32">
      <c r="A1356">
        <v>318255</v>
      </c>
      <c r="B1356">
        <v>5170</v>
      </c>
      <c r="C1356" t="s">
        <v>187</v>
      </c>
      <c r="D1356">
        <v>1681</v>
      </c>
      <c r="E1356">
        <v>4016638348</v>
      </c>
      <c r="F1356" t="s">
        <v>906</v>
      </c>
      <c r="G1356">
        <v>1</v>
      </c>
      <c r="H1356" t="s">
        <v>491</v>
      </c>
      <c r="I1356" t="s">
        <v>198</v>
      </c>
      <c r="J1356">
        <v>30</v>
      </c>
      <c r="K1356">
        <v>100</v>
      </c>
      <c r="L1356">
        <v>200</v>
      </c>
      <c r="M1356">
        <v>2</v>
      </c>
      <c r="N1356">
        <v>706</v>
      </c>
      <c r="O1356" s="493">
        <v>45956.4151157407</v>
      </c>
      <c r="P1356" s="493">
        <v>45956.5360069444</v>
      </c>
      <c r="Q1356">
        <v>1</v>
      </c>
      <c r="R1356">
        <v>0</v>
      </c>
      <c r="S1356">
        <v>0</v>
      </c>
      <c r="T1356">
        <v>6</v>
      </c>
      <c r="U1356">
        <v>74</v>
      </c>
      <c r="V1356">
        <v>69</v>
      </c>
      <c r="W1356">
        <v>111</v>
      </c>
      <c r="X1356">
        <v>72</v>
      </c>
      <c r="Y1356">
        <v>75</v>
      </c>
      <c r="AB1356">
        <v>121.093</v>
      </c>
      <c r="AD1356" t="s">
        <v>907</v>
      </c>
      <c r="AE1356">
        <v>1</v>
      </c>
      <c r="AF1356" t="s">
        <v>908</v>
      </c>
    </row>
    <row r="1357" spans="1:32">
      <c r="A1357">
        <v>318256</v>
      </c>
      <c r="B1357">
        <v>5170</v>
      </c>
      <c r="C1357" t="s">
        <v>187</v>
      </c>
      <c r="D1357">
        <v>1681</v>
      </c>
      <c r="E1357">
        <v>4016638348</v>
      </c>
      <c r="F1357" t="s">
        <v>906</v>
      </c>
      <c r="G1357">
        <v>1</v>
      </c>
      <c r="H1357" t="s">
        <v>491</v>
      </c>
      <c r="I1357" t="s">
        <v>206</v>
      </c>
      <c r="J1357">
        <v>31</v>
      </c>
      <c r="K1357">
        <v>100</v>
      </c>
      <c r="L1357">
        <v>200</v>
      </c>
      <c r="M1357">
        <v>2</v>
      </c>
      <c r="N1357">
        <v>570</v>
      </c>
      <c r="O1357" s="493">
        <v>45956.432349537</v>
      </c>
      <c r="P1357" s="493">
        <v>45956.5432986111</v>
      </c>
      <c r="Q1357">
        <v>1</v>
      </c>
      <c r="R1357">
        <v>0</v>
      </c>
      <c r="S1357">
        <v>0</v>
      </c>
      <c r="T1357">
        <v>6</v>
      </c>
      <c r="U1357">
        <v>92</v>
      </c>
      <c r="V1357">
        <v>85</v>
      </c>
      <c r="W1357">
        <v>199</v>
      </c>
      <c r="X1357">
        <v>88</v>
      </c>
      <c r="Y1357">
        <v>85</v>
      </c>
      <c r="AB1357">
        <v>99.792</v>
      </c>
      <c r="AD1357" t="s">
        <v>907</v>
      </c>
      <c r="AE1357">
        <v>1</v>
      </c>
      <c r="AF1357" t="s">
        <v>908</v>
      </c>
    </row>
    <row r="1358" spans="1:32">
      <c r="A1358">
        <v>318257</v>
      </c>
      <c r="B1358">
        <v>5170</v>
      </c>
      <c r="C1358" t="s">
        <v>187</v>
      </c>
      <c r="D1358">
        <v>1681</v>
      </c>
      <c r="E1358">
        <v>4016638348</v>
      </c>
      <c r="F1358" t="s">
        <v>906</v>
      </c>
      <c r="G1358">
        <v>1</v>
      </c>
      <c r="H1358" t="s">
        <v>491</v>
      </c>
      <c r="I1358" t="s">
        <v>210</v>
      </c>
      <c r="J1358">
        <v>32</v>
      </c>
      <c r="K1358">
        <v>100</v>
      </c>
      <c r="L1358">
        <v>200</v>
      </c>
      <c r="M1358">
        <v>2</v>
      </c>
      <c r="N1358">
        <v>88</v>
      </c>
      <c r="O1358" s="493">
        <v>45956.4348148148</v>
      </c>
      <c r="P1358" s="493">
        <v>45956.5444675926</v>
      </c>
      <c r="Q1358">
        <v>1</v>
      </c>
      <c r="R1358">
        <v>0</v>
      </c>
      <c r="S1358">
        <v>0</v>
      </c>
      <c r="T1358">
        <v>6</v>
      </c>
      <c r="U1358">
        <v>36</v>
      </c>
      <c r="V1358">
        <v>31</v>
      </c>
      <c r="W1358">
        <v>162</v>
      </c>
      <c r="X1358">
        <v>33</v>
      </c>
      <c r="Y1358">
        <v>50</v>
      </c>
      <c r="AB1358">
        <v>160.81</v>
      </c>
      <c r="AD1358" t="s">
        <v>907</v>
      </c>
      <c r="AE1358">
        <v>1</v>
      </c>
      <c r="AF1358" t="s">
        <v>908</v>
      </c>
    </row>
    <row r="1359" spans="1:32">
      <c r="A1359">
        <v>318316</v>
      </c>
      <c r="B1359">
        <v>5170</v>
      </c>
      <c r="C1359" t="s">
        <v>187</v>
      </c>
      <c r="D1359">
        <v>1683</v>
      </c>
      <c r="E1359">
        <v>4016638348</v>
      </c>
      <c r="F1359" t="s">
        <v>906</v>
      </c>
      <c r="G1359">
        <v>1</v>
      </c>
      <c r="H1359" t="s">
        <v>494</v>
      </c>
      <c r="I1359" t="s">
        <v>198</v>
      </c>
      <c r="J1359">
        <v>30</v>
      </c>
      <c r="K1359">
        <v>23</v>
      </c>
      <c r="L1359">
        <v>200</v>
      </c>
      <c r="M1359">
        <v>2</v>
      </c>
      <c r="N1359">
        <v>174</v>
      </c>
      <c r="O1359" s="493">
        <v>45957.3054861111</v>
      </c>
      <c r="P1359" s="493">
        <v>45957.3264351852</v>
      </c>
      <c r="Q1359">
        <v>1</v>
      </c>
      <c r="R1359">
        <v>0</v>
      </c>
      <c r="S1359">
        <v>0</v>
      </c>
      <c r="T1359">
        <v>6</v>
      </c>
      <c r="U1359">
        <v>30</v>
      </c>
      <c r="V1359">
        <v>24</v>
      </c>
      <c r="W1359">
        <v>84</v>
      </c>
      <c r="X1359">
        <v>26</v>
      </c>
      <c r="Y1359">
        <v>26</v>
      </c>
      <c r="AB1359">
        <v>36.648</v>
      </c>
      <c r="AD1359" t="s">
        <v>907</v>
      </c>
      <c r="AE1359">
        <v>1</v>
      </c>
      <c r="AF1359" t="s">
        <v>908</v>
      </c>
    </row>
    <row r="1360" spans="1:32">
      <c r="A1360">
        <v>318317</v>
      </c>
      <c r="B1360">
        <v>5170</v>
      </c>
      <c r="C1360" t="s">
        <v>187</v>
      </c>
      <c r="D1360">
        <v>1683</v>
      </c>
      <c r="E1360">
        <v>4016638348</v>
      </c>
      <c r="F1360" t="s">
        <v>906</v>
      </c>
      <c r="G1360">
        <v>1</v>
      </c>
      <c r="H1360" t="s">
        <v>494</v>
      </c>
      <c r="I1360" t="s">
        <v>206</v>
      </c>
      <c r="J1360">
        <v>31</v>
      </c>
      <c r="K1360">
        <v>20</v>
      </c>
      <c r="L1360">
        <v>200</v>
      </c>
      <c r="M1360">
        <v>2</v>
      </c>
      <c r="N1360">
        <v>102</v>
      </c>
      <c r="O1360" s="493">
        <v>45957.3069328704</v>
      </c>
      <c r="P1360" s="493">
        <v>45957.328599537</v>
      </c>
      <c r="Q1360">
        <v>1</v>
      </c>
      <c r="R1360">
        <v>0</v>
      </c>
      <c r="S1360">
        <v>0</v>
      </c>
      <c r="T1360">
        <v>6</v>
      </c>
      <c r="U1360">
        <v>20</v>
      </c>
      <c r="V1360">
        <v>17</v>
      </c>
      <c r="W1360">
        <v>24</v>
      </c>
      <c r="X1360">
        <v>20</v>
      </c>
      <c r="Y1360">
        <v>18</v>
      </c>
      <c r="AB1360">
        <v>17.177</v>
      </c>
      <c r="AD1360" t="s">
        <v>907</v>
      </c>
      <c r="AE1360">
        <v>1</v>
      </c>
      <c r="AF1360" t="s">
        <v>908</v>
      </c>
    </row>
    <row r="1361" spans="1:32">
      <c r="A1361">
        <v>318318</v>
      </c>
      <c r="B1361">
        <v>5170</v>
      </c>
      <c r="C1361" t="s">
        <v>187</v>
      </c>
      <c r="D1361">
        <v>1683</v>
      </c>
      <c r="E1361">
        <v>4016638348</v>
      </c>
      <c r="F1361" t="s">
        <v>906</v>
      </c>
      <c r="G1361">
        <v>1</v>
      </c>
      <c r="H1361" t="s">
        <v>494</v>
      </c>
      <c r="I1361" t="s">
        <v>210</v>
      </c>
      <c r="J1361">
        <v>32</v>
      </c>
      <c r="K1361">
        <v>25</v>
      </c>
      <c r="L1361">
        <v>200</v>
      </c>
      <c r="M1361">
        <v>2</v>
      </c>
      <c r="N1361">
        <v>32</v>
      </c>
      <c r="O1361" s="493">
        <v>45957.3063773148</v>
      </c>
      <c r="P1361" s="493">
        <v>45957.3358680556</v>
      </c>
      <c r="Q1361">
        <v>1</v>
      </c>
      <c r="R1361">
        <v>0</v>
      </c>
      <c r="S1361">
        <v>0</v>
      </c>
      <c r="T1361">
        <v>6</v>
      </c>
      <c r="U1361">
        <v>47</v>
      </c>
      <c r="V1361">
        <v>14</v>
      </c>
      <c r="W1361">
        <v>133</v>
      </c>
      <c r="X1361">
        <v>42</v>
      </c>
      <c r="Y1361">
        <v>45</v>
      </c>
      <c r="AB1361">
        <v>69.694</v>
      </c>
      <c r="AD1361" t="s">
        <v>907</v>
      </c>
      <c r="AE1361">
        <v>1</v>
      </c>
      <c r="AF1361" t="s">
        <v>908</v>
      </c>
    </row>
    <row r="1362" spans="1:32">
      <c r="A1362">
        <v>318258</v>
      </c>
      <c r="B1362">
        <v>5170</v>
      </c>
      <c r="C1362" t="s">
        <v>187</v>
      </c>
      <c r="D1362">
        <v>1683</v>
      </c>
      <c r="E1362">
        <v>4016638348</v>
      </c>
      <c r="F1362" t="s">
        <v>906</v>
      </c>
      <c r="G1362">
        <v>1</v>
      </c>
      <c r="H1362" t="s">
        <v>494</v>
      </c>
      <c r="I1362" t="s">
        <v>198</v>
      </c>
      <c r="J1362">
        <v>30</v>
      </c>
      <c r="K1362">
        <v>75</v>
      </c>
      <c r="L1362">
        <v>200</v>
      </c>
      <c r="M1362">
        <v>2</v>
      </c>
      <c r="N1362">
        <v>174</v>
      </c>
      <c r="O1362" s="493">
        <v>45956.7357175926</v>
      </c>
      <c r="P1362" s="493">
        <v>45956.7762731481</v>
      </c>
      <c r="Q1362">
        <v>1</v>
      </c>
      <c r="R1362">
        <v>0</v>
      </c>
      <c r="S1362">
        <v>0</v>
      </c>
      <c r="T1362">
        <v>6</v>
      </c>
      <c r="U1362">
        <v>26</v>
      </c>
      <c r="V1362">
        <v>22</v>
      </c>
      <c r="W1362">
        <v>62</v>
      </c>
      <c r="X1362">
        <v>26</v>
      </c>
      <c r="Y1362">
        <v>26</v>
      </c>
      <c r="AB1362">
        <v>36.648</v>
      </c>
      <c r="AD1362" t="s">
        <v>907</v>
      </c>
      <c r="AE1362">
        <v>1</v>
      </c>
      <c r="AF1362" t="s">
        <v>908</v>
      </c>
    </row>
    <row r="1363" spans="1:32">
      <c r="A1363">
        <v>318259</v>
      </c>
      <c r="B1363">
        <v>5170</v>
      </c>
      <c r="C1363" t="s">
        <v>187</v>
      </c>
      <c r="D1363">
        <v>1683</v>
      </c>
      <c r="E1363">
        <v>4016638348</v>
      </c>
      <c r="F1363" t="s">
        <v>906</v>
      </c>
      <c r="G1363">
        <v>1</v>
      </c>
      <c r="H1363" t="s">
        <v>494</v>
      </c>
      <c r="I1363" t="s">
        <v>206</v>
      </c>
      <c r="J1363">
        <v>31</v>
      </c>
      <c r="K1363">
        <v>74</v>
      </c>
      <c r="L1363">
        <v>200</v>
      </c>
      <c r="M1363">
        <v>2</v>
      </c>
      <c r="N1363">
        <v>102</v>
      </c>
      <c r="O1363" s="493">
        <v>45956.7420601852</v>
      </c>
      <c r="P1363" s="493">
        <v>45956.7777430556</v>
      </c>
      <c r="Q1363">
        <v>1</v>
      </c>
      <c r="R1363">
        <v>0</v>
      </c>
      <c r="S1363">
        <v>0</v>
      </c>
      <c r="T1363">
        <v>6</v>
      </c>
      <c r="U1363">
        <v>20</v>
      </c>
      <c r="V1363">
        <v>17</v>
      </c>
      <c r="W1363">
        <v>56</v>
      </c>
      <c r="X1363">
        <v>20</v>
      </c>
      <c r="Y1363">
        <v>18</v>
      </c>
      <c r="AB1363">
        <v>17.177</v>
      </c>
      <c r="AD1363" t="s">
        <v>907</v>
      </c>
      <c r="AE1363">
        <v>1</v>
      </c>
      <c r="AF1363" t="s">
        <v>908</v>
      </c>
    </row>
    <row r="1364" spans="1:32">
      <c r="A1364">
        <v>318260</v>
      </c>
      <c r="B1364">
        <v>5170</v>
      </c>
      <c r="C1364" t="s">
        <v>187</v>
      </c>
      <c r="D1364">
        <v>1683</v>
      </c>
      <c r="E1364">
        <v>4016638348</v>
      </c>
      <c r="F1364" t="s">
        <v>906</v>
      </c>
      <c r="G1364">
        <v>1</v>
      </c>
      <c r="H1364" t="s">
        <v>494</v>
      </c>
      <c r="I1364" t="s">
        <v>210</v>
      </c>
      <c r="J1364">
        <v>32</v>
      </c>
      <c r="K1364">
        <v>75</v>
      </c>
      <c r="L1364">
        <v>200</v>
      </c>
      <c r="M1364">
        <v>2</v>
      </c>
      <c r="N1364">
        <v>32</v>
      </c>
      <c r="O1364" s="493">
        <v>45956.7470023148</v>
      </c>
      <c r="P1364" s="493">
        <v>45956.792037037</v>
      </c>
      <c r="Q1364">
        <v>1</v>
      </c>
      <c r="R1364">
        <v>0</v>
      </c>
      <c r="S1364">
        <v>0</v>
      </c>
      <c r="T1364">
        <v>6</v>
      </c>
      <c r="U1364">
        <v>47</v>
      </c>
      <c r="V1364">
        <v>38</v>
      </c>
      <c r="W1364">
        <v>165</v>
      </c>
      <c r="X1364">
        <v>42</v>
      </c>
      <c r="Y1364">
        <v>45</v>
      </c>
      <c r="AB1364">
        <v>69.694</v>
      </c>
      <c r="AD1364" t="s">
        <v>907</v>
      </c>
      <c r="AE1364">
        <v>1</v>
      </c>
      <c r="AF1364" t="s">
        <v>908</v>
      </c>
    </row>
    <row r="1365" spans="1:32">
      <c r="A1365">
        <v>318319</v>
      </c>
      <c r="B1365">
        <v>5170</v>
      </c>
      <c r="C1365" t="s">
        <v>187</v>
      </c>
      <c r="D1365">
        <v>1684</v>
      </c>
      <c r="E1365" t="s">
        <v>913</v>
      </c>
      <c r="F1365" t="s">
        <v>730</v>
      </c>
      <c r="G1365">
        <v>1</v>
      </c>
      <c r="H1365" t="s">
        <v>491</v>
      </c>
      <c r="I1365" t="s">
        <v>198</v>
      </c>
      <c r="J1365">
        <v>30</v>
      </c>
      <c r="K1365">
        <v>200</v>
      </c>
      <c r="L1365">
        <v>600</v>
      </c>
      <c r="M1365">
        <v>3</v>
      </c>
      <c r="N1365">
        <v>525</v>
      </c>
      <c r="O1365" s="493">
        <v>45957.333912037</v>
      </c>
      <c r="P1365" s="493">
        <v>45957.5474884259</v>
      </c>
      <c r="Q1365">
        <v>1</v>
      </c>
      <c r="R1365">
        <v>0</v>
      </c>
      <c r="S1365">
        <v>0</v>
      </c>
      <c r="T1365">
        <v>6</v>
      </c>
      <c r="U1365">
        <v>64</v>
      </c>
      <c r="V1365">
        <v>54</v>
      </c>
      <c r="W1365">
        <v>545</v>
      </c>
      <c r="X1365">
        <v>58</v>
      </c>
      <c r="Y1365">
        <v>68</v>
      </c>
      <c r="AB1365">
        <v>102.785</v>
      </c>
      <c r="AD1365" t="s">
        <v>731</v>
      </c>
      <c r="AE1365">
        <v>1</v>
      </c>
      <c r="AF1365" t="s">
        <v>732</v>
      </c>
    </row>
    <row r="1366" spans="1:32">
      <c r="A1366">
        <v>318320</v>
      </c>
      <c r="B1366">
        <v>5170</v>
      </c>
      <c r="C1366" t="s">
        <v>187</v>
      </c>
      <c r="D1366">
        <v>1684</v>
      </c>
      <c r="E1366" t="s">
        <v>913</v>
      </c>
      <c r="F1366" t="s">
        <v>730</v>
      </c>
      <c r="G1366">
        <v>1</v>
      </c>
      <c r="H1366" t="s">
        <v>491</v>
      </c>
      <c r="I1366" t="s">
        <v>206</v>
      </c>
      <c r="J1366">
        <v>31</v>
      </c>
      <c r="K1366">
        <v>200</v>
      </c>
      <c r="L1366">
        <v>600</v>
      </c>
      <c r="M1366">
        <v>3</v>
      </c>
      <c r="N1366">
        <v>486</v>
      </c>
      <c r="O1366" s="493">
        <v>45957.3371990741</v>
      </c>
      <c r="P1366" s="493">
        <v>45957.5616550926</v>
      </c>
      <c r="Q1366">
        <v>1</v>
      </c>
      <c r="R1366">
        <v>0</v>
      </c>
      <c r="S1366">
        <v>0</v>
      </c>
      <c r="T1366">
        <v>6</v>
      </c>
      <c r="U1366">
        <v>84</v>
      </c>
      <c r="V1366">
        <v>66</v>
      </c>
      <c r="W1366">
        <v>683</v>
      </c>
      <c r="X1366">
        <v>72</v>
      </c>
      <c r="Y1366">
        <v>76</v>
      </c>
      <c r="AB1366">
        <v>92.222</v>
      </c>
      <c r="AD1366" t="s">
        <v>731</v>
      </c>
      <c r="AE1366">
        <v>1</v>
      </c>
      <c r="AF1366" t="s">
        <v>732</v>
      </c>
    </row>
    <row r="1367" spans="1:32">
      <c r="A1367">
        <v>318321</v>
      </c>
      <c r="B1367">
        <v>5170</v>
      </c>
      <c r="C1367" t="s">
        <v>187</v>
      </c>
      <c r="D1367">
        <v>1684</v>
      </c>
      <c r="E1367" t="s">
        <v>913</v>
      </c>
      <c r="F1367" t="s">
        <v>730</v>
      </c>
      <c r="G1367">
        <v>1</v>
      </c>
      <c r="H1367" t="s">
        <v>491</v>
      </c>
      <c r="I1367" t="s">
        <v>210</v>
      </c>
      <c r="J1367">
        <v>32</v>
      </c>
      <c r="K1367">
        <v>200</v>
      </c>
      <c r="L1367">
        <v>600</v>
      </c>
      <c r="M1367">
        <v>3</v>
      </c>
      <c r="N1367">
        <v>45</v>
      </c>
      <c r="O1367" s="493">
        <v>45957.3425115741</v>
      </c>
      <c r="P1367" s="493">
        <v>45957.5632407407</v>
      </c>
      <c r="Q1367">
        <v>1</v>
      </c>
      <c r="R1367">
        <v>0</v>
      </c>
      <c r="S1367">
        <v>0</v>
      </c>
      <c r="T1367">
        <v>6</v>
      </c>
      <c r="U1367">
        <v>25</v>
      </c>
      <c r="V1367">
        <v>24</v>
      </c>
      <c r="W1367">
        <v>123</v>
      </c>
      <c r="X1367">
        <v>24</v>
      </c>
      <c r="Y1367">
        <v>44</v>
      </c>
      <c r="AB1367">
        <v>57.389</v>
      </c>
      <c r="AD1367" t="s">
        <v>731</v>
      </c>
      <c r="AE1367">
        <v>1</v>
      </c>
      <c r="AF1367" t="s">
        <v>732</v>
      </c>
    </row>
    <row r="1368" spans="1:32">
      <c r="A1368">
        <v>318322</v>
      </c>
      <c r="B1368">
        <v>5170</v>
      </c>
      <c r="C1368" t="s">
        <v>187</v>
      </c>
      <c r="D1368">
        <v>1685</v>
      </c>
      <c r="E1368" t="s">
        <v>913</v>
      </c>
      <c r="F1368" t="s">
        <v>730</v>
      </c>
      <c r="G1368">
        <v>1</v>
      </c>
      <c r="H1368" t="s">
        <v>494</v>
      </c>
      <c r="I1368" t="s">
        <v>198</v>
      </c>
      <c r="J1368">
        <v>30</v>
      </c>
      <c r="K1368">
        <v>200</v>
      </c>
      <c r="L1368">
        <v>600</v>
      </c>
      <c r="M1368">
        <v>3</v>
      </c>
      <c r="N1368">
        <v>606</v>
      </c>
      <c r="O1368" s="493">
        <v>45957.5571412037</v>
      </c>
      <c r="P1368" s="493">
        <v>45957.8082986111</v>
      </c>
      <c r="Q1368">
        <v>1</v>
      </c>
      <c r="R1368">
        <v>0</v>
      </c>
      <c r="S1368">
        <v>0</v>
      </c>
      <c r="T1368">
        <v>6</v>
      </c>
      <c r="U1368">
        <v>77</v>
      </c>
      <c r="V1368">
        <v>69</v>
      </c>
      <c r="W1368">
        <v>286</v>
      </c>
      <c r="X1368">
        <v>73</v>
      </c>
      <c r="Y1368">
        <v>69</v>
      </c>
      <c r="AB1368">
        <v>117.105</v>
      </c>
      <c r="AD1368" t="s">
        <v>731</v>
      </c>
      <c r="AE1368">
        <v>1</v>
      </c>
      <c r="AF1368" t="s">
        <v>732</v>
      </c>
    </row>
    <row r="1369" spans="1:32">
      <c r="A1369">
        <v>318323</v>
      </c>
      <c r="B1369">
        <v>5170</v>
      </c>
      <c r="C1369" t="s">
        <v>187</v>
      </c>
      <c r="D1369">
        <v>1685</v>
      </c>
      <c r="E1369" t="s">
        <v>913</v>
      </c>
      <c r="F1369" t="s">
        <v>730</v>
      </c>
      <c r="G1369">
        <v>1</v>
      </c>
      <c r="H1369" t="s">
        <v>494</v>
      </c>
      <c r="I1369" t="s">
        <v>206</v>
      </c>
      <c r="J1369">
        <v>31</v>
      </c>
      <c r="K1369">
        <v>200</v>
      </c>
      <c r="L1369">
        <v>600</v>
      </c>
      <c r="M1369">
        <v>3</v>
      </c>
      <c r="N1369">
        <v>453</v>
      </c>
      <c r="O1369" s="493">
        <v>45957.5708796296</v>
      </c>
      <c r="P1369" s="493">
        <v>45957.8149074074</v>
      </c>
      <c r="Q1369">
        <v>1</v>
      </c>
      <c r="R1369">
        <v>0</v>
      </c>
      <c r="S1369">
        <v>0</v>
      </c>
      <c r="T1369">
        <v>6</v>
      </c>
      <c r="U1369">
        <v>102</v>
      </c>
      <c r="V1369">
        <v>84</v>
      </c>
      <c r="W1369">
        <v>448</v>
      </c>
      <c r="X1369">
        <v>88</v>
      </c>
      <c r="Y1369">
        <v>88</v>
      </c>
      <c r="AB1369">
        <v>74.733</v>
      </c>
      <c r="AD1369" t="s">
        <v>731</v>
      </c>
      <c r="AE1369">
        <v>1</v>
      </c>
      <c r="AF1369" t="s">
        <v>732</v>
      </c>
    </row>
    <row r="1370" spans="1:32">
      <c r="A1370">
        <v>318324</v>
      </c>
      <c r="B1370">
        <v>5170</v>
      </c>
      <c r="C1370" t="s">
        <v>187</v>
      </c>
      <c r="D1370">
        <v>1685</v>
      </c>
      <c r="E1370" t="s">
        <v>913</v>
      </c>
      <c r="F1370" t="s">
        <v>730</v>
      </c>
      <c r="G1370">
        <v>1</v>
      </c>
      <c r="H1370" t="s">
        <v>494</v>
      </c>
      <c r="I1370" t="s">
        <v>210</v>
      </c>
      <c r="J1370">
        <v>32</v>
      </c>
      <c r="K1370">
        <v>200</v>
      </c>
      <c r="L1370">
        <v>600</v>
      </c>
      <c r="M1370">
        <v>3</v>
      </c>
      <c r="N1370">
        <v>66</v>
      </c>
      <c r="O1370" s="493">
        <v>45957.5759606482</v>
      </c>
      <c r="P1370" s="493">
        <v>45957.8157986111</v>
      </c>
      <c r="Q1370">
        <v>1</v>
      </c>
      <c r="R1370">
        <v>0</v>
      </c>
      <c r="S1370">
        <v>0</v>
      </c>
      <c r="T1370">
        <v>6</v>
      </c>
      <c r="U1370">
        <v>72</v>
      </c>
      <c r="V1370">
        <v>56</v>
      </c>
      <c r="W1370">
        <v>918</v>
      </c>
      <c r="X1370">
        <v>63</v>
      </c>
      <c r="Y1370">
        <v>62</v>
      </c>
      <c r="AB1370">
        <v>190.713</v>
      </c>
      <c r="AD1370" t="s">
        <v>731</v>
      </c>
      <c r="AE1370">
        <v>1</v>
      </c>
      <c r="AF1370" t="s">
        <v>732</v>
      </c>
    </row>
    <row r="1371" spans="1:32">
      <c r="A1371">
        <v>318325</v>
      </c>
      <c r="B1371">
        <v>5170</v>
      </c>
      <c r="C1371" t="s">
        <v>187</v>
      </c>
      <c r="D1371">
        <v>1686</v>
      </c>
      <c r="E1371">
        <v>4016617245</v>
      </c>
      <c r="F1371" t="s">
        <v>764</v>
      </c>
      <c r="G1371">
        <v>1</v>
      </c>
      <c r="H1371" t="s">
        <v>491</v>
      </c>
      <c r="I1371" t="s">
        <v>198</v>
      </c>
      <c r="J1371">
        <v>30</v>
      </c>
      <c r="K1371">
        <v>105</v>
      </c>
      <c r="L1371">
        <v>630</v>
      </c>
      <c r="M1371">
        <v>6</v>
      </c>
      <c r="N1371">
        <v>348</v>
      </c>
      <c r="O1371" s="493">
        <v>45957.8175115741</v>
      </c>
      <c r="P1371" s="493">
        <v>45957.9098842593</v>
      </c>
      <c r="Q1371">
        <v>1</v>
      </c>
      <c r="R1371">
        <v>0</v>
      </c>
      <c r="S1371">
        <v>0</v>
      </c>
      <c r="T1371">
        <v>6</v>
      </c>
      <c r="U1371">
        <v>53</v>
      </c>
      <c r="V1371">
        <v>45</v>
      </c>
      <c r="W1371">
        <v>149</v>
      </c>
      <c r="X1371">
        <v>49</v>
      </c>
      <c r="Y1371">
        <v>56</v>
      </c>
      <c r="AB1371">
        <v>70.761</v>
      </c>
      <c r="AD1371" t="s">
        <v>765</v>
      </c>
      <c r="AE1371">
        <v>1</v>
      </c>
      <c r="AF1371" t="s">
        <v>766</v>
      </c>
    </row>
    <row r="1372" spans="1:32">
      <c r="A1372">
        <v>318326</v>
      </c>
      <c r="B1372">
        <v>5170</v>
      </c>
      <c r="C1372" t="s">
        <v>187</v>
      </c>
      <c r="D1372">
        <v>1686</v>
      </c>
      <c r="E1372">
        <v>4016617245</v>
      </c>
      <c r="F1372" t="s">
        <v>764</v>
      </c>
      <c r="G1372">
        <v>1</v>
      </c>
      <c r="H1372" t="s">
        <v>491</v>
      </c>
      <c r="I1372" t="s">
        <v>206</v>
      </c>
      <c r="J1372">
        <v>31</v>
      </c>
      <c r="K1372">
        <v>105</v>
      </c>
      <c r="L1372">
        <v>630</v>
      </c>
      <c r="M1372">
        <v>6</v>
      </c>
      <c r="N1372">
        <v>324</v>
      </c>
      <c r="O1372" s="493">
        <v>45957.8224537037</v>
      </c>
      <c r="P1372" s="493">
        <v>45957.9111689815</v>
      </c>
      <c r="Q1372">
        <v>1</v>
      </c>
      <c r="R1372">
        <v>0</v>
      </c>
      <c r="S1372">
        <v>0</v>
      </c>
      <c r="T1372">
        <v>6</v>
      </c>
      <c r="U1372">
        <v>50</v>
      </c>
      <c r="V1372">
        <v>44</v>
      </c>
      <c r="W1372">
        <v>160</v>
      </c>
      <c r="X1372">
        <v>48</v>
      </c>
      <c r="Y1372">
        <v>53</v>
      </c>
      <c r="AB1372">
        <v>60.814</v>
      </c>
      <c r="AD1372" t="s">
        <v>765</v>
      </c>
      <c r="AE1372">
        <v>1</v>
      </c>
      <c r="AF1372" t="s">
        <v>766</v>
      </c>
    </row>
    <row r="1373" spans="1:32">
      <c r="A1373">
        <v>318327</v>
      </c>
      <c r="B1373">
        <v>5170</v>
      </c>
      <c r="C1373" t="s">
        <v>187</v>
      </c>
      <c r="D1373">
        <v>1686</v>
      </c>
      <c r="E1373">
        <v>4016617245</v>
      </c>
      <c r="F1373" t="s">
        <v>764</v>
      </c>
      <c r="G1373">
        <v>1</v>
      </c>
      <c r="H1373" t="s">
        <v>491</v>
      </c>
      <c r="I1373" t="s">
        <v>210</v>
      </c>
      <c r="J1373">
        <v>32</v>
      </c>
      <c r="K1373">
        <v>105</v>
      </c>
      <c r="L1373">
        <v>630</v>
      </c>
      <c r="M1373">
        <v>6</v>
      </c>
      <c r="N1373">
        <v>42</v>
      </c>
      <c r="O1373" s="493">
        <v>45957.8237152778</v>
      </c>
      <c r="P1373" s="493">
        <v>45957.9118402778</v>
      </c>
      <c r="Q1373">
        <v>1</v>
      </c>
      <c r="R1373">
        <v>0</v>
      </c>
      <c r="S1373">
        <v>0</v>
      </c>
      <c r="T1373">
        <v>6</v>
      </c>
      <c r="U1373">
        <v>45</v>
      </c>
      <c r="V1373">
        <v>39</v>
      </c>
      <c r="W1373">
        <v>262</v>
      </c>
      <c r="X1373">
        <v>42</v>
      </c>
      <c r="Y1373">
        <v>44</v>
      </c>
      <c r="AB1373">
        <v>99.234</v>
      </c>
      <c r="AD1373" t="s">
        <v>765</v>
      </c>
      <c r="AE1373">
        <v>1</v>
      </c>
      <c r="AF1373" t="s">
        <v>766</v>
      </c>
    </row>
    <row r="1374" spans="1:32">
      <c r="A1374">
        <v>318328</v>
      </c>
      <c r="B1374">
        <v>5170</v>
      </c>
      <c r="C1374" t="s">
        <v>187</v>
      </c>
      <c r="D1374">
        <v>1686</v>
      </c>
      <c r="E1374">
        <v>4016617248</v>
      </c>
      <c r="F1374" t="s">
        <v>764</v>
      </c>
      <c r="G1374">
        <v>1</v>
      </c>
      <c r="H1374" t="s">
        <v>491</v>
      </c>
      <c r="I1374" t="s">
        <v>198</v>
      </c>
      <c r="J1374">
        <v>30</v>
      </c>
      <c r="K1374">
        <v>140</v>
      </c>
      <c r="L1374">
        <v>840</v>
      </c>
      <c r="M1374">
        <v>6</v>
      </c>
      <c r="N1374">
        <v>348</v>
      </c>
      <c r="O1374" s="493">
        <v>45957.9141319444</v>
      </c>
      <c r="P1374" s="493">
        <v>45957.999375</v>
      </c>
      <c r="Q1374">
        <v>1</v>
      </c>
      <c r="R1374">
        <v>0</v>
      </c>
      <c r="S1374">
        <v>0</v>
      </c>
      <c r="T1374">
        <v>6</v>
      </c>
      <c r="U1374">
        <v>49</v>
      </c>
      <c r="V1374">
        <v>45</v>
      </c>
      <c r="W1374">
        <v>54</v>
      </c>
      <c r="X1374">
        <v>49</v>
      </c>
      <c r="Y1374">
        <v>56</v>
      </c>
      <c r="AB1374">
        <v>70.761</v>
      </c>
      <c r="AD1374" t="s">
        <v>764</v>
      </c>
      <c r="AE1374">
        <v>1</v>
      </c>
      <c r="AF1374" t="s">
        <v>766</v>
      </c>
    </row>
    <row r="1375" spans="1:32">
      <c r="A1375">
        <v>318329</v>
      </c>
      <c r="B1375">
        <v>5170</v>
      </c>
      <c r="C1375" t="s">
        <v>187</v>
      </c>
      <c r="D1375">
        <v>1686</v>
      </c>
      <c r="E1375">
        <v>4016617248</v>
      </c>
      <c r="F1375" t="s">
        <v>764</v>
      </c>
      <c r="G1375">
        <v>1</v>
      </c>
      <c r="H1375" t="s">
        <v>491</v>
      </c>
      <c r="I1375" t="s">
        <v>206</v>
      </c>
      <c r="J1375">
        <v>31</v>
      </c>
      <c r="K1375">
        <v>132</v>
      </c>
      <c r="L1375">
        <v>840</v>
      </c>
      <c r="M1375">
        <v>6</v>
      </c>
      <c r="N1375">
        <v>324</v>
      </c>
      <c r="O1375" s="493">
        <v>45957.9159259259</v>
      </c>
      <c r="P1375" s="493">
        <v>45957.9997800926</v>
      </c>
      <c r="Q1375">
        <v>1</v>
      </c>
      <c r="R1375">
        <v>0</v>
      </c>
      <c r="S1375">
        <v>0</v>
      </c>
      <c r="T1375">
        <v>6</v>
      </c>
      <c r="U1375">
        <v>48</v>
      </c>
      <c r="V1375">
        <v>22</v>
      </c>
      <c r="W1375">
        <v>105</v>
      </c>
      <c r="X1375">
        <v>48</v>
      </c>
      <c r="Y1375">
        <v>53</v>
      </c>
      <c r="AB1375">
        <v>60.814</v>
      </c>
      <c r="AD1375" t="s">
        <v>764</v>
      </c>
      <c r="AE1375">
        <v>1</v>
      </c>
      <c r="AF1375" t="s">
        <v>766</v>
      </c>
    </row>
    <row r="1376" spans="1:32">
      <c r="A1376">
        <v>318330</v>
      </c>
      <c r="B1376">
        <v>5170</v>
      </c>
      <c r="C1376" t="s">
        <v>187</v>
      </c>
      <c r="D1376">
        <v>1686</v>
      </c>
      <c r="E1376">
        <v>4016617248</v>
      </c>
      <c r="F1376" t="s">
        <v>764</v>
      </c>
      <c r="G1376">
        <v>1</v>
      </c>
      <c r="H1376" t="s">
        <v>491</v>
      </c>
      <c r="I1376" t="s">
        <v>210</v>
      </c>
      <c r="J1376">
        <v>32</v>
      </c>
      <c r="K1376">
        <v>130</v>
      </c>
      <c r="L1376">
        <v>840</v>
      </c>
      <c r="M1376">
        <v>6</v>
      </c>
      <c r="N1376">
        <v>42</v>
      </c>
      <c r="O1376" s="493">
        <v>45957.917037037</v>
      </c>
      <c r="P1376" s="493">
        <v>45957.9996643519</v>
      </c>
      <c r="Q1376">
        <v>1</v>
      </c>
      <c r="R1376">
        <v>0</v>
      </c>
      <c r="S1376">
        <v>0</v>
      </c>
      <c r="T1376">
        <v>6</v>
      </c>
      <c r="U1376">
        <v>44</v>
      </c>
      <c r="V1376">
        <v>39</v>
      </c>
      <c r="W1376">
        <v>128</v>
      </c>
      <c r="X1376">
        <v>42</v>
      </c>
      <c r="Y1376">
        <v>44</v>
      </c>
      <c r="AB1376">
        <v>99.234</v>
      </c>
      <c r="AD1376" t="s">
        <v>764</v>
      </c>
      <c r="AE1376">
        <v>1</v>
      </c>
      <c r="AF1376" t="s">
        <v>766</v>
      </c>
    </row>
    <row r="1377" spans="1:32">
      <c r="A1377">
        <v>318390</v>
      </c>
      <c r="B1377">
        <v>5170</v>
      </c>
      <c r="C1377" t="s">
        <v>187</v>
      </c>
      <c r="D1377">
        <v>1686</v>
      </c>
      <c r="E1377">
        <v>4016617248</v>
      </c>
      <c r="F1377" t="s">
        <v>764</v>
      </c>
      <c r="G1377">
        <v>1</v>
      </c>
      <c r="H1377" t="s">
        <v>491</v>
      </c>
      <c r="I1377" t="s">
        <v>206</v>
      </c>
      <c r="J1377">
        <v>31</v>
      </c>
      <c r="K1377">
        <v>7</v>
      </c>
      <c r="L1377">
        <v>840</v>
      </c>
      <c r="M1377">
        <v>6</v>
      </c>
      <c r="N1377">
        <v>324</v>
      </c>
      <c r="O1377" s="493">
        <v>45958.0009722222</v>
      </c>
      <c r="P1377" s="493">
        <v>45958.0049189815</v>
      </c>
      <c r="Q1377">
        <v>1</v>
      </c>
      <c r="R1377">
        <v>0</v>
      </c>
      <c r="S1377">
        <v>0</v>
      </c>
      <c r="T1377">
        <v>6</v>
      </c>
      <c r="U1377">
        <v>49</v>
      </c>
      <c r="V1377">
        <v>46</v>
      </c>
      <c r="W1377">
        <v>51</v>
      </c>
      <c r="X1377">
        <v>50</v>
      </c>
      <c r="Y1377">
        <v>53</v>
      </c>
      <c r="AB1377">
        <v>60.814</v>
      </c>
      <c r="AD1377" t="s">
        <v>764</v>
      </c>
      <c r="AE1377">
        <v>1</v>
      </c>
      <c r="AF1377" t="s">
        <v>766</v>
      </c>
    </row>
    <row r="1378" spans="1:32">
      <c r="A1378">
        <v>318391</v>
      </c>
      <c r="B1378">
        <v>5170</v>
      </c>
      <c r="C1378" t="s">
        <v>187</v>
      </c>
      <c r="D1378">
        <v>1686</v>
      </c>
      <c r="E1378">
        <v>4016617248</v>
      </c>
      <c r="F1378" t="s">
        <v>764</v>
      </c>
      <c r="G1378">
        <v>1</v>
      </c>
      <c r="H1378" t="s">
        <v>491</v>
      </c>
      <c r="I1378" t="s">
        <v>210</v>
      </c>
      <c r="J1378">
        <v>32</v>
      </c>
      <c r="K1378">
        <v>9</v>
      </c>
      <c r="L1378">
        <v>840</v>
      </c>
      <c r="M1378">
        <v>6</v>
      </c>
      <c r="N1378">
        <v>42</v>
      </c>
      <c r="O1378" s="493">
        <v>45958.0007523148</v>
      </c>
      <c r="P1378" s="493">
        <v>45958.0056018519</v>
      </c>
      <c r="Q1378">
        <v>1</v>
      </c>
      <c r="R1378">
        <v>0</v>
      </c>
      <c r="S1378">
        <v>0</v>
      </c>
      <c r="T1378">
        <v>6</v>
      </c>
      <c r="U1378">
        <v>42</v>
      </c>
      <c r="V1378">
        <v>39</v>
      </c>
      <c r="W1378">
        <v>45</v>
      </c>
      <c r="X1378">
        <v>42</v>
      </c>
      <c r="Y1378">
        <v>44</v>
      </c>
      <c r="AB1378">
        <v>99.234</v>
      </c>
      <c r="AD1378" t="s">
        <v>764</v>
      </c>
      <c r="AE1378">
        <v>1</v>
      </c>
      <c r="AF1378" t="s">
        <v>766</v>
      </c>
    </row>
    <row r="1379" spans="1:32">
      <c r="A1379">
        <v>318392</v>
      </c>
      <c r="B1379">
        <v>5170</v>
      </c>
      <c r="C1379" t="s">
        <v>187</v>
      </c>
      <c r="D1379">
        <v>1687</v>
      </c>
      <c r="E1379">
        <v>4016617245</v>
      </c>
      <c r="F1379" t="s">
        <v>764</v>
      </c>
      <c r="G1379">
        <v>1</v>
      </c>
      <c r="H1379" t="s">
        <v>494</v>
      </c>
      <c r="I1379" t="s">
        <v>198</v>
      </c>
      <c r="J1379">
        <v>30</v>
      </c>
      <c r="K1379">
        <v>105</v>
      </c>
      <c r="L1379">
        <v>630</v>
      </c>
      <c r="M1379">
        <v>6</v>
      </c>
      <c r="N1379">
        <v>222</v>
      </c>
      <c r="O1379" s="493">
        <v>45958.0037268518</v>
      </c>
      <c r="P1379" s="493">
        <v>45958.1224537037</v>
      </c>
      <c r="Q1379">
        <v>1</v>
      </c>
      <c r="R1379">
        <v>0</v>
      </c>
      <c r="S1379">
        <v>0</v>
      </c>
      <c r="T1379">
        <v>6</v>
      </c>
      <c r="U1379">
        <v>31</v>
      </c>
      <c r="V1379">
        <v>25</v>
      </c>
      <c r="W1379">
        <v>375</v>
      </c>
      <c r="X1379">
        <v>28</v>
      </c>
      <c r="Y1379">
        <v>35</v>
      </c>
      <c r="AB1379">
        <v>42.676</v>
      </c>
      <c r="AD1379" t="s">
        <v>765</v>
      </c>
      <c r="AE1379">
        <v>1</v>
      </c>
      <c r="AF1379" t="s">
        <v>766</v>
      </c>
    </row>
    <row r="1380" spans="1:32">
      <c r="A1380">
        <v>318393</v>
      </c>
      <c r="B1380">
        <v>5170</v>
      </c>
      <c r="C1380" t="s">
        <v>187</v>
      </c>
      <c r="D1380">
        <v>1687</v>
      </c>
      <c r="E1380">
        <v>4016617245</v>
      </c>
      <c r="F1380" t="s">
        <v>764</v>
      </c>
      <c r="G1380">
        <v>1</v>
      </c>
      <c r="H1380" t="s">
        <v>494</v>
      </c>
      <c r="I1380" t="s">
        <v>206</v>
      </c>
      <c r="J1380">
        <v>31</v>
      </c>
      <c r="K1380">
        <v>105</v>
      </c>
      <c r="L1380">
        <v>630</v>
      </c>
      <c r="M1380">
        <v>6</v>
      </c>
      <c r="N1380">
        <v>210</v>
      </c>
      <c r="O1380" s="493">
        <v>45958.0177083333</v>
      </c>
      <c r="P1380" s="493">
        <v>45958.1388657407</v>
      </c>
      <c r="Q1380">
        <v>1</v>
      </c>
      <c r="R1380">
        <v>0</v>
      </c>
      <c r="S1380">
        <v>0</v>
      </c>
      <c r="T1380">
        <v>6</v>
      </c>
      <c r="U1380">
        <v>32</v>
      </c>
      <c r="V1380">
        <v>28</v>
      </c>
      <c r="W1380">
        <v>42</v>
      </c>
      <c r="X1380">
        <v>32</v>
      </c>
      <c r="Y1380">
        <v>37</v>
      </c>
      <c r="AB1380">
        <v>41.234</v>
      </c>
      <c r="AD1380" t="s">
        <v>765</v>
      </c>
      <c r="AE1380">
        <v>1</v>
      </c>
      <c r="AF1380" t="s">
        <v>766</v>
      </c>
    </row>
    <row r="1381" spans="1:32">
      <c r="A1381">
        <v>318394</v>
      </c>
      <c r="B1381">
        <v>5170</v>
      </c>
      <c r="C1381" t="s">
        <v>187</v>
      </c>
      <c r="D1381">
        <v>1687</v>
      </c>
      <c r="E1381">
        <v>4016617245</v>
      </c>
      <c r="F1381" t="s">
        <v>764</v>
      </c>
      <c r="G1381">
        <v>1</v>
      </c>
      <c r="H1381" t="s">
        <v>494</v>
      </c>
      <c r="I1381" t="s">
        <v>210</v>
      </c>
      <c r="J1381">
        <v>32</v>
      </c>
      <c r="K1381">
        <v>105</v>
      </c>
      <c r="L1381">
        <v>630</v>
      </c>
      <c r="M1381">
        <v>6</v>
      </c>
      <c r="N1381">
        <v>36</v>
      </c>
      <c r="O1381" s="493">
        <v>45958.0195949074</v>
      </c>
      <c r="P1381" s="493">
        <v>45958.155462963</v>
      </c>
      <c r="Q1381">
        <v>1</v>
      </c>
      <c r="R1381">
        <v>0</v>
      </c>
      <c r="S1381">
        <v>0</v>
      </c>
      <c r="T1381">
        <v>6</v>
      </c>
      <c r="U1381">
        <v>100</v>
      </c>
      <c r="V1381">
        <v>63</v>
      </c>
      <c r="W1381">
        <v>604</v>
      </c>
      <c r="X1381">
        <v>80</v>
      </c>
      <c r="Y1381">
        <v>78</v>
      </c>
      <c r="AB1381">
        <v>100.623</v>
      </c>
      <c r="AD1381" t="s">
        <v>765</v>
      </c>
      <c r="AE1381">
        <v>1</v>
      </c>
      <c r="AF1381" t="s">
        <v>766</v>
      </c>
    </row>
    <row r="1382" spans="1:32">
      <c r="A1382">
        <v>318395</v>
      </c>
      <c r="B1382">
        <v>5170</v>
      </c>
      <c r="C1382" t="s">
        <v>187</v>
      </c>
      <c r="D1382">
        <v>1687</v>
      </c>
      <c r="E1382">
        <v>4016617248</v>
      </c>
      <c r="F1382" t="s">
        <v>764</v>
      </c>
      <c r="G1382">
        <v>1</v>
      </c>
      <c r="H1382" t="s">
        <v>494</v>
      </c>
      <c r="I1382" t="s">
        <v>198</v>
      </c>
      <c r="J1382">
        <v>30</v>
      </c>
      <c r="K1382">
        <v>140</v>
      </c>
      <c r="L1382">
        <v>840</v>
      </c>
      <c r="M1382">
        <v>6</v>
      </c>
      <c r="N1382">
        <v>222</v>
      </c>
      <c r="O1382" s="493">
        <v>45958.1487731481</v>
      </c>
      <c r="P1382" s="493">
        <v>45958.2777777778</v>
      </c>
      <c r="Q1382">
        <v>1</v>
      </c>
      <c r="R1382">
        <v>0</v>
      </c>
      <c r="S1382">
        <v>0</v>
      </c>
      <c r="T1382">
        <v>6</v>
      </c>
      <c r="U1382">
        <v>29</v>
      </c>
      <c r="V1382">
        <v>25</v>
      </c>
      <c r="W1382">
        <v>98</v>
      </c>
      <c r="X1382">
        <v>28</v>
      </c>
      <c r="Y1382">
        <v>35</v>
      </c>
      <c r="AB1382">
        <v>42.676</v>
      </c>
      <c r="AD1382" t="s">
        <v>764</v>
      </c>
      <c r="AE1382">
        <v>1</v>
      </c>
      <c r="AF1382" t="s">
        <v>766</v>
      </c>
    </row>
    <row r="1383" spans="1:32">
      <c r="A1383">
        <v>318396</v>
      </c>
      <c r="B1383">
        <v>5170</v>
      </c>
      <c r="C1383" t="s">
        <v>187</v>
      </c>
      <c r="D1383">
        <v>1687</v>
      </c>
      <c r="E1383">
        <v>4016617248</v>
      </c>
      <c r="F1383" t="s">
        <v>764</v>
      </c>
      <c r="G1383">
        <v>1</v>
      </c>
      <c r="H1383" t="s">
        <v>494</v>
      </c>
      <c r="I1383" t="s">
        <v>206</v>
      </c>
      <c r="J1383">
        <v>31</v>
      </c>
      <c r="K1383">
        <v>140</v>
      </c>
      <c r="L1383">
        <v>840</v>
      </c>
      <c r="M1383">
        <v>6</v>
      </c>
      <c r="N1383">
        <v>210</v>
      </c>
      <c r="O1383" s="493">
        <v>45958.1503819444</v>
      </c>
      <c r="P1383" s="493">
        <v>45958.2808449074</v>
      </c>
      <c r="Q1383">
        <v>1</v>
      </c>
      <c r="R1383">
        <v>0</v>
      </c>
      <c r="S1383">
        <v>0</v>
      </c>
      <c r="T1383">
        <v>6</v>
      </c>
      <c r="U1383">
        <v>32</v>
      </c>
      <c r="V1383">
        <v>28</v>
      </c>
      <c r="W1383">
        <v>44</v>
      </c>
      <c r="X1383">
        <v>32</v>
      </c>
      <c r="Y1383">
        <v>37</v>
      </c>
      <c r="AB1383">
        <v>41.234</v>
      </c>
      <c r="AD1383" t="s">
        <v>764</v>
      </c>
      <c r="AE1383">
        <v>1</v>
      </c>
      <c r="AF1383" t="s">
        <v>766</v>
      </c>
    </row>
    <row r="1384" spans="1:32">
      <c r="A1384">
        <v>318397</v>
      </c>
      <c r="B1384">
        <v>5170</v>
      </c>
      <c r="C1384" t="s">
        <v>187</v>
      </c>
      <c r="D1384">
        <v>1687</v>
      </c>
      <c r="E1384">
        <v>4016617248</v>
      </c>
      <c r="F1384" t="s">
        <v>764</v>
      </c>
      <c r="G1384">
        <v>1</v>
      </c>
      <c r="H1384" t="s">
        <v>494</v>
      </c>
      <c r="I1384" t="s">
        <v>210</v>
      </c>
      <c r="J1384">
        <v>32</v>
      </c>
      <c r="K1384">
        <v>140</v>
      </c>
      <c r="L1384">
        <v>840</v>
      </c>
      <c r="M1384">
        <v>6</v>
      </c>
      <c r="N1384">
        <v>36</v>
      </c>
      <c r="O1384" s="493">
        <v>45958.1597569444</v>
      </c>
      <c r="P1384" s="493">
        <v>45958.3096759259</v>
      </c>
      <c r="Q1384">
        <v>1</v>
      </c>
      <c r="R1384">
        <v>0</v>
      </c>
      <c r="S1384">
        <v>0</v>
      </c>
      <c r="T1384">
        <v>6</v>
      </c>
      <c r="U1384">
        <v>88</v>
      </c>
      <c r="V1384">
        <v>59</v>
      </c>
      <c r="W1384">
        <v>569</v>
      </c>
      <c r="X1384">
        <v>66</v>
      </c>
      <c r="Y1384">
        <v>78</v>
      </c>
      <c r="AB1384">
        <v>100.623</v>
      </c>
      <c r="AD1384" t="s">
        <v>764</v>
      </c>
      <c r="AE1384">
        <v>1</v>
      </c>
      <c r="AF1384" t="s">
        <v>766</v>
      </c>
    </row>
    <row r="1385" spans="1:32">
      <c r="A1385">
        <v>318398</v>
      </c>
      <c r="B1385">
        <v>5170</v>
      </c>
      <c r="C1385" t="s">
        <v>187</v>
      </c>
      <c r="D1385">
        <v>1690</v>
      </c>
      <c r="E1385" t="s">
        <v>914</v>
      </c>
      <c r="F1385" t="s">
        <v>733</v>
      </c>
      <c r="G1385">
        <v>1</v>
      </c>
      <c r="H1385" t="s">
        <v>494</v>
      </c>
      <c r="I1385" t="s">
        <v>198</v>
      </c>
      <c r="J1385">
        <v>30</v>
      </c>
      <c r="K1385">
        <v>109</v>
      </c>
      <c r="L1385">
        <v>1400</v>
      </c>
      <c r="M1385">
        <v>10</v>
      </c>
      <c r="N1385">
        <v>1450</v>
      </c>
      <c r="O1385" s="493">
        <v>45958.7691782407</v>
      </c>
      <c r="P1385" s="493">
        <v>45958.9983217593</v>
      </c>
      <c r="Q1385">
        <v>1</v>
      </c>
      <c r="R1385">
        <v>0</v>
      </c>
      <c r="S1385">
        <v>0</v>
      </c>
      <c r="T1385">
        <v>6</v>
      </c>
      <c r="U1385">
        <v>177</v>
      </c>
      <c r="V1385">
        <v>167</v>
      </c>
      <c r="W1385">
        <v>353</v>
      </c>
      <c r="X1385">
        <v>172</v>
      </c>
      <c r="Y1385">
        <v>182</v>
      </c>
      <c r="AB1385">
        <v>277.827</v>
      </c>
      <c r="AD1385" t="s">
        <v>915</v>
      </c>
      <c r="AE1385">
        <v>1</v>
      </c>
      <c r="AF1385" t="s">
        <v>735</v>
      </c>
    </row>
    <row r="1386" spans="1:32">
      <c r="A1386">
        <v>318399</v>
      </c>
      <c r="B1386">
        <v>5170</v>
      </c>
      <c r="C1386" t="s">
        <v>187</v>
      </c>
      <c r="D1386">
        <v>1690</v>
      </c>
      <c r="E1386" t="s">
        <v>914</v>
      </c>
      <c r="F1386" t="s">
        <v>733</v>
      </c>
      <c r="G1386">
        <v>1</v>
      </c>
      <c r="H1386" t="s">
        <v>494</v>
      </c>
      <c r="I1386" t="s">
        <v>206</v>
      </c>
      <c r="J1386">
        <v>31</v>
      </c>
      <c r="K1386">
        <v>108</v>
      </c>
      <c r="L1386">
        <v>1400</v>
      </c>
      <c r="M1386">
        <v>10</v>
      </c>
      <c r="N1386">
        <v>880</v>
      </c>
      <c r="O1386" s="493">
        <v>45958.7736111111</v>
      </c>
      <c r="P1386" s="493">
        <v>45958.9982060185</v>
      </c>
      <c r="Q1386">
        <v>1</v>
      </c>
      <c r="R1386">
        <v>0</v>
      </c>
      <c r="S1386">
        <v>0</v>
      </c>
      <c r="T1386">
        <v>6</v>
      </c>
      <c r="U1386">
        <v>172</v>
      </c>
      <c r="V1386">
        <v>150</v>
      </c>
      <c r="W1386">
        <v>869</v>
      </c>
      <c r="X1386">
        <v>156</v>
      </c>
      <c r="Y1386">
        <v>157</v>
      </c>
      <c r="AB1386">
        <v>131.777</v>
      </c>
      <c r="AD1386" t="s">
        <v>915</v>
      </c>
      <c r="AE1386">
        <v>1</v>
      </c>
      <c r="AF1386" t="s">
        <v>735</v>
      </c>
    </row>
    <row r="1387" spans="1:32">
      <c r="A1387">
        <v>318400</v>
      </c>
      <c r="B1387">
        <v>5170</v>
      </c>
      <c r="C1387" t="s">
        <v>187</v>
      </c>
      <c r="D1387">
        <v>1690</v>
      </c>
      <c r="E1387" t="s">
        <v>914</v>
      </c>
      <c r="F1387" t="s">
        <v>733</v>
      </c>
      <c r="G1387">
        <v>1</v>
      </c>
      <c r="H1387" t="s">
        <v>494</v>
      </c>
      <c r="I1387" t="s">
        <v>210</v>
      </c>
      <c r="J1387">
        <v>32</v>
      </c>
      <c r="K1387">
        <v>108</v>
      </c>
      <c r="L1387">
        <v>1400</v>
      </c>
      <c r="M1387">
        <v>10</v>
      </c>
      <c r="N1387">
        <v>90</v>
      </c>
      <c r="O1387" s="493">
        <v>45958.7909722222</v>
      </c>
      <c r="P1387" s="493">
        <v>45958.9993634259</v>
      </c>
      <c r="Q1387">
        <v>1</v>
      </c>
      <c r="R1387">
        <v>0</v>
      </c>
      <c r="S1387">
        <v>0</v>
      </c>
      <c r="T1387">
        <v>6</v>
      </c>
      <c r="U1387">
        <v>102</v>
      </c>
      <c r="V1387">
        <v>83</v>
      </c>
      <c r="W1387">
        <v>952</v>
      </c>
      <c r="X1387">
        <v>86</v>
      </c>
      <c r="Y1387">
        <v>79</v>
      </c>
      <c r="AB1387">
        <v>182.065</v>
      </c>
      <c r="AD1387" t="s">
        <v>915</v>
      </c>
      <c r="AE1387">
        <v>1</v>
      </c>
      <c r="AF1387" t="s">
        <v>735</v>
      </c>
    </row>
    <row r="1388" spans="1:32">
      <c r="A1388">
        <v>315714</v>
      </c>
      <c r="B1388">
        <v>5170</v>
      </c>
      <c r="C1388" t="s">
        <v>224</v>
      </c>
      <c r="D1388">
        <v>1396</v>
      </c>
      <c r="E1388">
        <v>4016542102</v>
      </c>
      <c r="F1388" t="s">
        <v>916</v>
      </c>
      <c r="G1388">
        <v>1</v>
      </c>
      <c r="H1388" t="s">
        <v>494</v>
      </c>
      <c r="I1388" t="s">
        <v>243</v>
      </c>
      <c r="J1388">
        <v>31</v>
      </c>
      <c r="K1388">
        <v>6</v>
      </c>
      <c r="L1388">
        <v>600</v>
      </c>
      <c r="M1388">
        <v>3</v>
      </c>
      <c r="N1388">
        <v>519</v>
      </c>
      <c r="O1388" s="493">
        <v>45930.7781597222</v>
      </c>
      <c r="P1388" s="493">
        <v>45930.7822916667</v>
      </c>
      <c r="Q1388">
        <v>1</v>
      </c>
      <c r="R1388">
        <v>0</v>
      </c>
      <c r="S1388">
        <v>0</v>
      </c>
      <c r="T1388">
        <v>6</v>
      </c>
      <c r="U1388">
        <v>68</v>
      </c>
      <c r="V1388">
        <v>68</v>
      </c>
      <c r="W1388">
        <v>70</v>
      </c>
      <c r="X1388">
        <v>68</v>
      </c>
      <c r="Y1388">
        <v>80</v>
      </c>
      <c r="AB1388">
        <v>147.925</v>
      </c>
      <c r="AD1388" t="s">
        <v>917</v>
      </c>
      <c r="AE1388">
        <v>1</v>
      </c>
      <c r="AF1388" t="s">
        <v>918</v>
      </c>
    </row>
    <row r="1389" spans="1:32">
      <c r="A1389">
        <v>315797</v>
      </c>
      <c r="B1389">
        <v>5170</v>
      </c>
      <c r="C1389" t="s">
        <v>224</v>
      </c>
      <c r="D1389">
        <v>1397</v>
      </c>
      <c r="E1389">
        <v>4016542102</v>
      </c>
      <c r="F1389" t="s">
        <v>916</v>
      </c>
      <c r="G1389">
        <v>1</v>
      </c>
      <c r="H1389" t="s">
        <v>491</v>
      </c>
      <c r="I1389" t="s">
        <v>919</v>
      </c>
      <c r="J1389">
        <v>32</v>
      </c>
      <c r="K1389">
        <v>593</v>
      </c>
      <c r="L1389">
        <v>600</v>
      </c>
      <c r="M1389">
        <v>3</v>
      </c>
      <c r="N1389">
        <v>153</v>
      </c>
      <c r="O1389" s="493">
        <v>45931.0007291667</v>
      </c>
      <c r="P1389" s="493">
        <v>45931.5966898148</v>
      </c>
      <c r="Q1389">
        <v>1</v>
      </c>
      <c r="R1389">
        <v>0</v>
      </c>
      <c r="S1389">
        <v>0</v>
      </c>
      <c r="T1389">
        <v>6</v>
      </c>
      <c r="U1389">
        <v>50</v>
      </c>
      <c r="V1389">
        <v>45</v>
      </c>
      <c r="W1389">
        <v>431</v>
      </c>
      <c r="X1389">
        <v>49</v>
      </c>
      <c r="Y1389">
        <v>45</v>
      </c>
      <c r="AB1389">
        <v>36.4</v>
      </c>
      <c r="AD1389" t="s">
        <v>917</v>
      </c>
      <c r="AE1389">
        <v>1</v>
      </c>
      <c r="AF1389" t="s">
        <v>918</v>
      </c>
    </row>
    <row r="1390" spans="1:32">
      <c r="A1390">
        <v>315718</v>
      </c>
      <c r="B1390">
        <v>5170</v>
      </c>
      <c r="C1390" t="s">
        <v>224</v>
      </c>
      <c r="D1390">
        <v>1397</v>
      </c>
      <c r="E1390">
        <v>4016542102</v>
      </c>
      <c r="F1390" t="s">
        <v>916</v>
      </c>
      <c r="G1390">
        <v>1</v>
      </c>
      <c r="H1390" t="s">
        <v>491</v>
      </c>
      <c r="I1390" t="s">
        <v>919</v>
      </c>
      <c r="J1390">
        <v>32</v>
      </c>
      <c r="K1390">
        <v>6</v>
      </c>
      <c r="L1390">
        <v>600</v>
      </c>
      <c r="M1390">
        <v>3</v>
      </c>
      <c r="N1390">
        <v>153</v>
      </c>
      <c r="O1390" s="493">
        <v>45930.9953125</v>
      </c>
      <c r="P1390" s="493">
        <v>45930.9995486111</v>
      </c>
      <c r="Q1390">
        <v>1</v>
      </c>
      <c r="R1390">
        <v>0</v>
      </c>
      <c r="S1390">
        <v>0</v>
      </c>
      <c r="T1390">
        <v>6</v>
      </c>
      <c r="U1390">
        <v>50</v>
      </c>
      <c r="V1390">
        <v>49</v>
      </c>
      <c r="W1390">
        <v>52</v>
      </c>
      <c r="X1390">
        <v>49</v>
      </c>
      <c r="Y1390">
        <v>45</v>
      </c>
      <c r="AB1390">
        <v>36.4</v>
      </c>
      <c r="AD1390" t="s">
        <v>917</v>
      </c>
      <c r="AE1390">
        <v>1</v>
      </c>
      <c r="AF1390" t="s">
        <v>918</v>
      </c>
    </row>
    <row r="1391" spans="1:32">
      <c r="A1391">
        <v>315717</v>
      </c>
      <c r="B1391">
        <v>5170</v>
      </c>
      <c r="C1391" t="s">
        <v>224</v>
      </c>
      <c r="D1391">
        <v>1397</v>
      </c>
      <c r="E1391">
        <v>4016542102</v>
      </c>
      <c r="F1391" t="s">
        <v>916</v>
      </c>
      <c r="G1391">
        <v>1</v>
      </c>
      <c r="H1391" t="s">
        <v>491</v>
      </c>
      <c r="I1391" t="s">
        <v>237</v>
      </c>
      <c r="J1391">
        <v>30</v>
      </c>
      <c r="K1391">
        <v>11</v>
      </c>
      <c r="L1391">
        <v>600</v>
      </c>
      <c r="M1391">
        <v>3</v>
      </c>
      <c r="N1391">
        <v>690</v>
      </c>
      <c r="O1391" s="493">
        <v>45930.9823726852</v>
      </c>
      <c r="P1391" s="493">
        <v>45930.999849537</v>
      </c>
      <c r="Q1391">
        <v>1</v>
      </c>
      <c r="R1391">
        <v>0</v>
      </c>
      <c r="S1391">
        <v>0</v>
      </c>
      <c r="T1391">
        <v>6</v>
      </c>
      <c r="U1391">
        <v>71</v>
      </c>
      <c r="V1391">
        <v>67</v>
      </c>
      <c r="W1391">
        <v>98</v>
      </c>
      <c r="X1391">
        <v>68</v>
      </c>
      <c r="Y1391">
        <v>70</v>
      </c>
      <c r="AB1391">
        <v>132.476</v>
      </c>
      <c r="AD1391" t="s">
        <v>917</v>
      </c>
      <c r="AE1391">
        <v>1</v>
      </c>
      <c r="AF1391" t="s">
        <v>918</v>
      </c>
    </row>
    <row r="1392" spans="1:32">
      <c r="A1392">
        <v>315796</v>
      </c>
      <c r="B1392">
        <v>5170</v>
      </c>
      <c r="C1392" t="s">
        <v>224</v>
      </c>
      <c r="D1392">
        <v>1397</v>
      </c>
      <c r="E1392">
        <v>4016542102</v>
      </c>
      <c r="F1392" t="s">
        <v>916</v>
      </c>
      <c r="G1392">
        <v>1</v>
      </c>
      <c r="H1392" t="s">
        <v>491</v>
      </c>
      <c r="I1392" t="s">
        <v>237</v>
      </c>
      <c r="J1392">
        <v>30</v>
      </c>
      <c r="K1392">
        <v>588</v>
      </c>
      <c r="L1392">
        <v>600</v>
      </c>
      <c r="M1392">
        <v>3</v>
      </c>
      <c r="N1392">
        <v>690</v>
      </c>
      <c r="O1392" s="493">
        <v>45931.0014930556</v>
      </c>
      <c r="P1392" s="493">
        <v>45931.5931481481</v>
      </c>
      <c r="Q1392">
        <v>1</v>
      </c>
      <c r="R1392">
        <v>0</v>
      </c>
      <c r="S1392">
        <v>0</v>
      </c>
      <c r="T1392">
        <v>6</v>
      </c>
      <c r="U1392">
        <v>68</v>
      </c>
      <c r="V1392">
        <v>13</v>
      </c>
      <c r="W1392">
        <v>109</v>
      </c>
      <c r="X1392">
        <v>68</v>
      </c>
      <c r="Y1392">
        <v>70</v>
      </c>
      <c r="AB1392">
        <v>132.476</v>
      </c>
      <c r="AD1392" t="s">
        <v>917</v>
      </c>
      <c r="AE1392">
        <v>1</v>
      </c>
      <c r="AF1392" t="s">
        <v>918</v>
      </c>
    </row>
    <row r="1393" spans="1:32">
      <c r="A1393">
        <v>315798</v>
      </c>
      <c r="B1393">
        <v>5170</v>
      </c>
      <c r="C1393" t="s">
        <v>224</v>
      </c>
      <c r="D1393">
        <v>1397</v>
      </c>
      <c r="E1393">
        <v>4016542102</v>
      </c>
      <c r="F1393" t="s">
        <v>916</v>
      </c>
      <c r="G1393">
        <v>1</v>
      </c>
      <c r="H1393" t="s">
        <v>491</v>
      </c>
      <c r="I1393" t="s">
        <v>280</v>
      </c>
      <c r="J1393">
        <v>33</v>
      </c>
      <c r="K1393">
        <v>583</v>
      </c>
      <c r="L1393">
        <v>600</v>
      </c>
      <c r="M1393">
        <v>3</v>
      </c>
      <c r="N1393">
        <v>21</v>
      </c>
      <c r="O1393" s="493">
        <v>45931.0106944444</v>
      </c>
      <c r="P1393" s="493">
        <v>45931.5971990741</v>
      </c>
      <c r="Q1393">
        <v>1</v>
      </c>
      <c r="R1393">
        <v>0</v>
      </c>
      <c r="S1393">
        <v>0</v>
      </c>
      <c r="T1393">
        <v>6</v>
      </c>
      <c r="U1393">
        <v>36</v>
      </c>
      <c r="V1393">
        <v>30</v>
      </c>
      <c r="W1393">
        <v>334</v>
      </c>
      <c r="X1393">
        <v>33</v>
      </c>
      <c r="Y1393">
        <v>31</v>
      </c>
      <c r="AB1393">
        <v>38.002</v>
      </c>
      <c r="AD1393" t="s">
        <v>917</v>
      </c>
      <c r="AE1393">
        <v>1</v>
      </c>
      <c r="AF1393" t="s">
        <v>918</v>
      </c>
    </row>
    <row r="1394" spans="1:32">
      <c r="A1394">
        <v>315802</v>
      </c>
      <c r="B1394">
        <v>5170</v>
      </c>
      <c r="C1394" t="s">
        <v>224</v>
      </c>
      <c r="D1394">
        <v>1400</v>
      </c>
      <c r="E1394">
        <v>4016540901</v>
      </c>
      <c r="F1394">
        <v>10700510</v>
      </c>
      <c r="G1394">
        <v>1</v>
      </c>
      <c r="H1394" t="s">
        <v>494</v>
      </c>
      <c r="I1394" t="s">
        <v>237</v>
      </c>
      <c r="J1394">
        <v>30</v>
      </c>
      <c r="K1394">
        <v>64</v>
      </c>
      <c r="L1394">
        <v>384</v>
      </c>
      <c r="M1394">
        <v>6</v>
      </c>
      <c r="N1394">
        <v>180</v>
      </c>
      <c r="O1394" s="493">
        <v>45931.6031365741</v>
      </c>
      <c r="P1394" s="493">
        <v>45931.6502777778</v>
      </c>
      <c r="Q1394">
        <v>1</v>
      </c>
      <c r="R1394">
        <v>0</v>
      </c>
      <c r="S1394">
        <v>2</v>
      </c>
      <c r="T1394">
        <v>6</v>
      </c>
      <c r="U1394">
        <v>42</v>
      </c>
      <c r="V1394">
        <v>39</v>
      </c>
      <c r="W1394">
        <v>104</v>
      </c>
      <c r="X1394">
        <v>41</v>
      </c>
      <c r="Z1394">
        <v>36</v>
      </c>
      <c r="AB1394">
        <v>44.394</v>
      </c>
      <c r="AD1394">
        <v>10700510</v>
      </c>
      <c r="AE1394">
        <v>1</v>
      </c>
      <c r="AF1394">
        <v>93300082</v>
      </c>
    </row>
    <row r="1395" spans="1:32">
      <c r="A1395">
        <v>315803</v>
      </c>
      <c r="B1395">
        <v>5170</v>
      </c>
      <c r="C1395" t="s">
        <v>224</v>
      </c>
      <c r="D1395">
        <v>1400</v>
      </c>
      <c r="E1395">
        <v>4016540901</v>
      </c>
      <c r="F1395">
        <v>10700510</v>
      </c>
      <c r="G1395">
        <v>1</v>
      </c>
      <c r="H1395" t="s">
        <v>494</v>
      </c>
      <c r="I1395" t="s">
        <v>919</v>
      </c>
      <c r="J1395">
        <v>32</v>
      </c>
      <c r="K1395">
        <v>64</v>
      </c>
      <c r="L1395">
        <v>384</v>
      </c>
      <c r="M1395">
        <v>6</v>
      </c>
      <c r="N1395">
        <v>186</v>
      </c>
      <c r="O1395" s="493">
        <v>45931.6058796296</v>
      </c>
      <c r="P1395" s="493">
        <v>45931.6516087963</v>
      </c>
      <c r="Q1395">
        <v>1</v>
      </c>
      <c r="R1395">
        <v>0</v>
      </c>
      <c r="S1395">
        <v>0</v>
      </c>
      <c r="T1395">
        <v>6</v>
      </c>
      <c r="U1395">
        <v>55</v>
      </c>
      <c r="V1395">
        <v>47</v>
      </c>
      <c r="W1395">
        <v>222</v>
      </c>
      <c r="X1395">
        <v>51</v>
      </c>
      <c r="Y1395">
        <v>40</v>
      </c>
      <c r="AB1395">
        <v>49.061</v>
      </c>
      <c r="AD1395">
        <v>10700510</v>
      </c>
      <c r="AE1395">
        <v>1</v>
      </c>
      <c r="AF1395">
        <v>93300082</v>
      </c>
    </row>
    <row r="1396" spans="1:32">
      <c r="A1396">
        <v>315804</v>
      </c>
      <c r="B1396">
        <v>5170</v>
      </c>
      <c r="C1396" t="s">
        <v>224</v>
      </c>
      <c r="D1396">
        <v>1400</v>
      </c>
      <c r="E1396">
        <v>4016540901</v>
      </c>
      <c r="F1396">
        <v>10700510</v>
      </c>
      <c r="G1396">
        <v>1</v>
      </c>
      <c r="H1396" t="s">
        <v>494</v>
      </c>
      <c r="I1396" t="s">
        <v>280</v>
      </c>
      <c r="J1396">
        <v>33</v>
      </c>
      <c r="K1396">
        <v>64</v>
      </c>
      <c r="L1396">
        <v>384</v>
      </c>
      <c r="M1396">
        <v>6</v>
      </c>
      <c r="N1396">
        <v>18</v>
      </c>
      <c r="O1396" s="493">
        <v>45931.6070601852</v>
      </c>
      <c r="P1396" s="493">
        <v>45931.653900463</v>
      </c>
      <c r="Q1396">
        <v>1</v>
      </c>
      <c r="R1396">
        <v>0</v>
      </c>
      <c r="S1396">
        <v>0</v>
      </c>
      <c r="T1396">
        <v>6</v>
      </c>
      <c r="U1396">
        <v>17</v>
      </c>
      <c r="V1396">
        <v>11</v>
      </c>
      <c r="W1396">
        <v>188</v>
      </c>
      <c r="X1396">
        <v>13</v>
      </c>
      <c r="Y1396">
        <v>39</v>
      </c>
      <c r="AB1396">
        <v>40.769</v>
      </c>
      <c r="AD1396">
        <v>10700510</v>
      </c>
      <c r="AE1396">
        <v>1</v>
      </c>
      <c r="AF1396">
        <v>93300082</v>
      </c>
    </row>
    <row r="1397" spans="1:32">
      <c r="A1397">
        <v>315799</v>
      </c>
      <c r="B1397">
        <v>5170</v>
      </c>
      <c r="C1397" t="s">
        <v>224</v>
      </c>
      <c r="D1397">
        <v>1400</v>
      </c>
      <c r="E1397">
        <v>4016540900</v>
      </c>
      <c r="F1397">
        <v>10700511</v>
      </c>
      <c r="G1397">
        <v>1</v>
      </c>
      <c r="H1397" t="s">
        <v>494</v>
      </c>
      <c r="I1397" t="s">
        <v>237</v>
      </c>
      <c r="J1397">
        <v>30</v>
      </c>
      <c r="K1397">
        <v>68</v>
      </c>
      <c r="L1397">
        <v>408</v>
      </c>
      <c r="M1397">
        <v>6</v>
      </c>
      <c r="N1397">
        <v>180</v>
      </c>
      <c r="O1397" s="493">
        <v>45931.6533101852</v>
      </c>
      <c r="P1397" s="493">
        <v>45931.7025810185</v>
      </c>
      <c r="Q1397">
        <v>1</v>
      </c>
      <c r="R1397">
        <v>0</v>
      </c>
      <c r="S1397">
        <v>0</v>
      </c>
      <c r="T1397">
        <v>6</v>
      </c>
      <c r="U1397">
        <v>42</v>
      </c>
      <c r="V1397">
        <v>39</v>
      </c>
      <c r="W1397">
        <v>95</v>
      </c>
      <c r="X1397">
        <v>41</v>
      </c>
      <c r="Y1397">
        <v>44</v>
      </c>
      <c r="AB1397">
        <v>44.394</v>
      </c>
      <c r="AD1397">
        <v>10700511</v>
      </c>
      <c r="AE1397">
        <v>1</v>
      </c>
      <c r="AF1397">
        <v>93300082</v>
      </c>
    </row>
    <row r="1398" spans="1:32">
      <c r="A1398">
        <v>315800</v>
      </c>
      <c r="B1398">
        <v>5170</v>
      </c>
      <c r="C1398" t="s">
        <v>224</v>
      </c>
      <c r="D1398">
        <v>1400</v>
      </c>
      <c r="E1398">
        <v>4016540900</v>
      </c>
      <c r="F1398">
        <v>10700511</v>
      </c>
      <c r="G1398">
        <v>1</v>
      </c>
      <c r="H1398" t="s">
        <v>494</v>
      </c>
      <c r="I1398" t="s">
        <v>919</v>
      </c>
      <c r="J1398">
        <v>32</v>
      </c>
      <c r="K1398">
        <v>68</v>
      </c>
      <c r="L1398">
        <v>408</v>
      </c>
      <c r="M1398">
        <v>6</v>
      </c>
      <c r="N1398">
        <v>186</v>
      </c>
      <c r="O1398" s="493">
        <v>45931.654537037</v>
      </c>
      <c r="P1398" s="493">
        <v>45931.7076041667</v>
      </c>
      <c r="Q1398">
        <v>1</v>
      </c>
      <c r="R1398">
        <v>0</v>
      </c>
      <c r="S1398">
        <v>0</v>
      </c>
      <c r="T1398">
        <v>6</v>
      </c>
      <c r="U1398">
        <v>52</v>
      </c>
      <c r="V1398">
        <v>47</v>
      </c>
      <c r="W1398">
        <v>85</v>
      </c>
      <c r="X1398">
        <v>51</v>
      </c>
      <c r="Y1398">
        <v>45</v>
      </c>
      <c r="AB1398">
        <v>49.061</v>
      </c>
      <c r="AD1398">
        <v>10700511</v>
      </c>
      <c r="AE1398">
        <v>1</v>
      </c>
      <c r="AF1398">
        <v>93300082</v>
      </c>
    </row>
    <row r="1399" spans="1:32">
      <c r="A1399">
        <v>315801</v>
      </c>
      <c r="B1399">
        <v>5170</v>
      </c>
      <c r="C1399" t="s">
        <v>224</v>
      </c>
      <c r="D1399">
        <v>1400</v>
      </c>
      <c r="E1399">
        <v>4016540900</v>
      </c>
      <c r="F1399">
        <v>10700511</v>
      </c>
      <c r="G1399">
        <v>1</v>
      </c>
      <c r="H1399" t="s">
        <v>494</v>
      </c>
      <c r="I1399" t="s">
        <v>280</v>
      </c>
      <c r="J1399">
        <v>33</v>
      </c>
      <c r="K1399">
        <v>8</v>
      </c>
      <c r="L1399">
        <v>408</v>
      </c>
      <c r="M1399">
        <v>6</v>
      </c>
      <c r="N1399">
        <v>12</v>
      </c>
      <c r="O1399" s="493">
        <v>45931.6560763889</v>
      </c>
      <c r="P1399" s="493">
        <v>45931.7032407407</v>
      </c>
      <c r="Q1399">
        <v>1</v>
      </c>
      <c r="R1399">
        <v>0</v>
      </c>
      <c r="S1399">
        <v>0</v>
      </c>
      <c r="T1399">
        <v>6</v>
      </c>
      <c r="U1399">
        <v>14</v>
      </c>
      <c r="V1399">
        <v>10</v>
      </c>
      <c r="W1399">
        <v>33</v>
      </c>
      <c r="X1399">
        <v>10</v>
      </c>
      <c r="Y1399">
        <v>20</v>
      </c>
      <c r="AB1399">
        <v>26.825</v>
      </c>
      <c r="AD1399">
        <v>10700511</v>
      </c>
      <c r="AE1399">
        <v>1</v>
      </c>
      <c r="AF1399">
        <v>93300082</v>
      </c>
    </row>
    <row r="1400" spans="1:32">
      <c r="A1400">
        <v>315805</v>
      </c>
      <c r="B1400">
        <v>5170</v>
      </c>
      <c r="C1400" t="s">
        <v>224</v>
      </c>
      <c r="D1400">
        <v>1401</v>
      </c>
      <c r="E1400">
        <v>4016577727</v>
      </c>
      <c r="F1400" t="s">
        <v>920</v>
      </c>
      <c r="G1400">
        <v>1</v>
      </c>
      <c r="H1400" t="s">
        <v>491</v>
      </c>
      <c r="I1400" t="s">
        <v>237</v>
      </c>
      <c r="J1400">
        <v>30</v>
      </c>
      <c r="K1400">
        <v>20</v>
      </c>
      <c r="L1400">
        <v>180</v>
      </c>
      <c r="M1400">
        <v>9</v>
      </c>
      <c r="N1400">
        <v>495</v>
      </c>
      <c r="O1400" s="493">
        <v>45931.7129861111</v>
      </c>
      <c r="P1400" s="493">
        <v>45931.726400463</v>
      </c>
      <c r="Q1400">
        <v>1</v>
      </c>
      <c r="R1400">
        <v>0</v>
      </c>
      <c r="S1400">
        <v>0</v>
      </c>
      <c r="T1400">
        <v>6</v>
      </c>
      <c r="U1400">
        <v>57</v>
      </c>
      <c r="V1400">
        <v>50</v>
      </c>
      <c r="W1400">
        <v>155</v>
      </c>
      <c r="X1400">
        <v>52</v>
      </c>
      <c r="Y1400">
        <v>53</v>
      </c>
      <c r="AB1400">
        <v>113.755</v>
      </c>
      <c r="AD1400" t="s">
        <v>921</v>
      </c>
      <c r="AE1400">
        <v>1</v>
      </c>
      <c r="AF1400" t="s">
        <v>922</v>
      </c>
    </row>
    <row r="1401" spans="1:32">
      <c r="A1401">
        <v>315807</v>
      </c>
      <c r="B1401">
        <v>5170</v>
      </c>
      <c r="C1401" t="s">
        <v>224</v>
      </c>
      <c r="D1401">
        <v>1401</v>
      </c>
      <c r="E1401">
        <v>4016577727</v>
      </c>
      <c r="F1401" t="s">
        <v>920</v>
      </c>
      <c r="G1401">
        <v>1</v>
      </c>
      <c r="H1401" t="s">
        <v>491</v>
      </c>
      <c r="I1401" t="s">
        <v>280</v>
      </c>
      <c r="J1401">
        <v>33</v>
      </c>
      <c r="K1401">
        <v>20</v>
      </c>
      <c r="L1401">
        <v>180</v>
      </c>
      <c r="M1401">
        <v>9</v>
      </c>
      <c r="N1401">
        <v>36</v>
      </c>
      <c r="O1401" s="493">
        <v>45931.7177083333</v>
      </c>
      <c r="P1401" s="493">
        <v>45931.7313888889</v>
      </c>
      <c r="Q1401">
        <v>1</v>
      </c>
      <c r="R1401">
        <v>0</v>
      </c>
      <c r="S1401">
        <v>0</v>
      </c>
      <c r="T1401">
        <v>6</v>
      </c>
      <c r="U1401">
        <v>31</v>
      </c>
      <c r="V1401">
        <v>24</v>
      </c>
      <c r="W1401">
        <v>84</v>
      </c>
      <c r="X1401">
        <v>26</v>
      </c>
      <c r="Y1401">
        <v>28</v>
      </c>
      <c r="AB1401">
        <v>82.985</v>
      </c>
      <c r="AD1401" t="s">
        <v>921</v>
      </c>
      <c r="AE1401">
        <v>1</v>
      </c>
      <c r="AF1401" t="s">
        <v>922</v>
      </c>
    </row>
    <row r="1402" spans="1:32">
      <c r="A1402">
        <v>315806</v>
      </c>
      <c r="B1402">
        <v>5170</v>
      </c>
      <c r="C1402" t="s">
        <v>224</v>
      </c>
      <c r="D1402">
        <v>1401</v>
      </c>
      <c r="E1402">
        <v>4016577727</v>
      </c>
      <c r="F1402" t="s">
        <v>920</v>
      </c>
      <c r="G1402">
        <v>1</v>
      </c>
      <c r="H1402" t="s">
        <v>491</v>
      </c>
      <c r="I1402" t="s">
        <v>919</v>
      </c>
      <c r="J1402">
        <v>32</v>
      </c>
      <c r="K1402">
        <v>20</v>
      </c>
      <c r="L1402">
        <v>180</v>
      </c>
      <c r="M1402">
        <v>9</v>
      </c>
      <c r="N1402">
        <v>171</v>
      </c>
      <c r="O1402" s="493">
        <v>45931.7160532407</v>
      </c>
      <c r="P1402" s="493">
        <v>45931.7305555556</v>
      </c>
      <c r="Q1402">
        <v>1</v>
      </c>
      <c r="R1402">
        <v>0</v>
      </c>
      <c r="S1402">
        <v>0</v>
      </c>
      <c r="T1402">
        <v>6</v>
      </c>
      <c r="U1402">
        <v>57</v>
      </c>
      <c r="V1402">
        <v>49</v>
      </c>
      <c r="W1402">
        <v>145</v>
      </c>
      <c r="X1402">
        <v>52</v>
      </c>
      <c r="Y1402">
        <v>54</v>
      </c>
      <c r="AB1402">
        <v>37.693</v>
      </c>
      <c r="AD1402" t="s">
        <v>921</v>
      </c>
      <c r="AE1402">
        <v>1</v>
      </c>
      <c r="AF1402" t="s">
        <v>922</v>
      </c>
    </row>
    <row r="1403" spans="1:32">
      <c r="A1403">
        <v>315808</v>
      </c>
      <c r="B1403">
        <v>5170</v>
      </c>
      <c r="C1403" t="s">
        <v>224</v>
      </c>
      <c r="D1403">
        <v>1402</v>
      </c>
      <c r="E1403">
        <v>4016553302</v>
      </c>
      <c r="F1403" t="s">
        <v>923</v>
      </c>
      <c r="G1403">
        <v>1</v>
      </c>
      <c r="H1403" t="s">
        <v>491</v>
      </c>
      <c r="I1403" t="s">
        <v>237</v>
      </c>
      <c r="J1403">
        <v>30</v>
      </c>
      <c r="K1403">
        <v>149</v>
      </c>
      <c r="L1403">
        <v>1350</v>
      </c>
      <c r="M1403">
        <v>9</v>
      </c>
      <c r="N1403">
        <v>630</v>
      </c>
      <c r="O1403" s="493">
        <v>45931.7377893518</v>
      </c>
      <c r="P1403" s="493">
        <v>45931.9894560185</v>
      </c>
      <c r="Q1403">
        <v>1</v>
      </c>
      <c r="R1403">
        <v>0</v>
      </c>
      <c r="S1403">
        <v>0</v>
      </c>
      <c r="T1403">
        <v>6</v>
      </c>
      <c r="U1403">
        <v>78</v>
      </c>
      <c r="V1403">
        <v>66</v>
      </c>
      <c r="W1403">
        <v>801</v>
      </c>
      <c r="X1403">
        <v>70</v>
      </c>
      <c r="Y1403">
        <v>72</v>
      </c>
      <c r="AB1403">
        <v>138.272</v>
      </c>
      <c r="AD1403" t="s">
        <v>924</v>
      </c>
      <c r="AE1403">
        <v>1</v>
      </c>
      <c r="AF1403" t="s">
        <v>925</v>
      </c>
    </row>
    <row r="1404" spans="1:32">
      <c r="A1404">
        <v>315809</v>
      </c>
      <c r="B1404">
        <v>5170</v>
      </c>
      <c r="C1404" t="s">
        <v>224</v>
      </c>
      <c r="D1404">
        <v>1402</v>
      </c>
      <c r="E1404">
        <v>4016553302</v>
      </c>
      <c r="F1404" t="s">
        <v>923</v>
      </c>
      <c r="G1404">
        <v>1</v>
      </c>
      <c r="H1404" t="s">
        <v>491</v>
      </c>
      <c r="I1404" t="s">
        <v>919</v>
      </c>
      <c r="J1404">
        <v>32</v>
      </c>
      <c r="K1404">
        <v>150</v>
      </c>
      <c r="L1404">
        <v>1350</v>
      </c>
      <c r="M1404">
        <v>9</v>
      </c>
      <c r="N1404">
        <v>171</v>
      </c>
      <c r="O1404" s="493">
        <v>45931.7445717593</v>
      </c>
      <c r="P1404" s="493">
        <v>45931.9940393519</v>
      </c>
      <c r="Q1404">
        <v>1</v>
      </c>
      <c r="R1404">
        <v>0</v>
      </c>
      <c r="S1404">
        <v>0</v>
      </c>
      <c r="T1404">
        <v>6</v>
      </c>
      <c r="U1404">
        <v>55</v>
      </c>
      <c r="V1404">
        <v>51</v>
      </c>
      <c r="W1404">
        <v>193</v>
      </c>
      <c r="X1404">
        <v>54</v>
      </c>
      <c r="Y1404">
        <v>63</v>
      </c>
      <c r="AB1404">
        <v>40.843</v>
      </c>
      <c r="AD1404" t="s">
        <v>924</v>
      </c>
      <c r="AE1404">
        <v>1</v>
      </c>
      <c r="AF1404" t="s">
        <v>925</v>
      </c>
    </row>
    <row r="1405" spans="1:32">
      <c r="A1405">
        <v>315915</v>
      </c>
      <c r="B1405">
        <v>5170</v>
      </c>
      <c r="C1405" t="s">
        <v>224</v>
      </c>
      <c r="D1405">
        <v>1402</v>
      </c>
      <c r="E1405">
        <v>4016553303</v>
      </c>
      <c r="F1405" t="s">
        <v>926</v>
      </c>
      <c r="G1405">
        <v>1</v>
      </c>
      <c r="H1405" t="s">
        <v>491</v>
      </c>
      <c r="I1405" t="s">
        <v>919</v>
      </c>
      <c r="J1405">
        <v>32</v>
      </c>
      <c r="K1405">
        <v>150</v>
      </c>
      <c r="L1405">
        <v>1350</v>
      </c>
      <c r="M1405">
        <v>9</v>
      </c>
      <c r="N1405">
        <v>171</v>
      </c>
      <c r="O1405" s="493">
        <v>45932.0035069444</v>
      </c>
      <c r="P1405" s="493">
        <v>45932.1497453704</v>
      </c>
      <c r="Q1405">
        <v>1</v>
      </c>
      <c r="R1405">
        <v>0</v>
      </c>
      <c r="S1405">
        <v>0</v>
      </c>
      <c r="T1405">
        <v>6</v>
      </c>
      <c r="U1405">
        <v>63</v>
      </c>
      <c r="V1405">
        <v>51</v>
      </c>
      <c r="W1405">
        <v>411</v>
      </c>
      <c r="X1405">
        <v>54</v>
      </c>
      <c r="Y1405">
        <v>58</v>
      </c>
      <c r="AB1405">
        <v>40.843</v>
      </c>
      <c r="AD1405" t="s">
        <v>927</v>
      </c>
      <c r="AE1405">
        <v>1</v>
      </c>
      <c r="AF1405" t="s">
        <v>925</v>
      </c>
    </row>
    <row r="1406" spans="1:32">
      <c r="A1406">
        <v>315913</v>
      </c>
      <c r="B1406">
        <v>5170</v>
      </c>
      <c r="C1406" t="s">
        <v>224</v>
      </c>
      <c r="D1406">
        <v>1402</v>
      </c>
      <c r="E1406">
        <v>4016553303</v>
      </c>
      <c r="F1406" t="s">
        <v>926</v>
      </c>
      <c r="G1406">
        <v>1</v>
      </c>
      <c r="H1406" t="s">
        <v>491</v>
      </c>
      <c r="I1406" t="s">
        <v>237</v>
      </c>
      <c r="J1406">
        <v>30</v>
      </c>
      <c r="K1406">
        <v>149</v>
      </c>
      <c r="L1406">
        <v>1350</v>
      </c>
      <c r="M1406">
        <v>9</v>
      </c>
      <c r="N1406">
        <v>567</v>
      </c>
      <c r="O1406" s="493">
        <v>45932.0033564815</v>
      </c>
      <c r="P1406" s="493">
        <v>45932.1446759259</v>
      </c>
      <c r="Q1406">
        <v>1</v>
      </c>
      <c r="R1406">
        <v>0</v>
      </c>
      <c r="S1406">
        <v>0</v>
      </c>
      <c r="T1406">
        <v>6</v>
      </c>
      <c r="U1406">
        <v>72</v>
      </c>
      <c r="V1406">
        <v>60</v>
      </c>
      <c r="W1406">
        <v>886</v>
      </c>
      <c r="X1406">
        <v>66</v>
      </c>
      <c r="Y1406">
        <v>80</v>
      </c>
      <c r="AB1406">
        <v>121.195</v>
      </c>
      <c r="AD1406" t="s">
        <v>927</v>
      </c>
      <c r="AE1406">
        <v>1</v>
      </c>
      <c r="AF1406" t="s">
        <v>925</v>
      </c>
    </row>
    <row r="1407" spans="1:32">
      <c r="A1407">
        <v>315914</v>
      </c>
      <c r="B1407">
        <v>5170</v>
      </c>
      <c r="C1407" t="s">
        <v>224</v>
      </c>
      <c r="D1407">
        <v>1402</v>
      </c>
      <c r="E1407">
        <v>4016553303</v>
      </c>
      <c r="F1407" t="s">
        <v>926</v>
      </c>
      <c r="G1407">
        <v>1</v>
      </c>
      <c r="H1407" t="s">
        <v>491</v>
      </c>
      <c r="I1407" t="s">
        <v>243</v>
      </c>
      <c r="J1407">
        <v>31</v>
      </c>
      <c r="K1407">
        <v>120</v>
      </c>
      <c r="L1407">
        <v>1350</v>
      </c>
      <c r="M1407">
        <v>9</v>
      </c>
      <c r="N1407">
        <v>540</v>
      </c>
      <c r="O1407" s="493">
        <v>45932.0041666667</v>
      </c>
      <c r="P1407" s="493">
        <v>45932.1213078704</v>
      </c>
      <c r="Q1407">
        <v>1</v>
      </c>
      <c r="R1407">
        <v>0</v>
      </c>
      <c r="S1407">
        <v>0</v>
      </c>
      <c r="T1407">
        <v>6</v>
      </c>
      <c r="U1407">
        <v>70</v>
      </c>
      <c r="V1407">
        <v>59</v>
      </c>
      <c r="W1407">
        <v>437</v>
      </c>
      <c r="X1407">
        <v>63</v>
      </c>
      <c r="Y1407">
        <v>80</v>
      </c>
      <c r="AB1407">
        <v>106.491</v>
      </c>
      <c r="AD1407" t="s">
        <v>927</v>
      </c>
      <c r="AE1407">
        <v>1</v>
      </c>
      <c r="AF1407" t="s">
        <v>925</v>
      </c>
    </row>
    <row r="1408" spans="1:32">
      <c r="A1408">
        <v>315810</v>
      </c>
      <c r="B1408">
        <v>5170</v>
      </c>
      <c r="C1408" t="s">
        <v>224</v>
      </c>
      <c r="D1408">
        <v>1402</v>
      </c>
      <c r="E1408">
        <v>4016553302</v>
      </c>
      <c r="F1408" t="s">
        <v>923</v>
      </c>
      <c r="G1408">
        <v>1</v>
      </c>
      <c r="H1408" t="s">
        <v>491</v>
      </c>
      <c r="I1408" t="s">
        <v>280</v>
      </c>
      <c r="J1408">
        <v>33</v>
      </c>
      <c r="K1408">
        <v>61</v>
      </c>
      <c r="L1408">
        <v>1350</v>
      </c>
      <c r="M1408">
        <v>9</v>
      </c>
      <c r="N1408">
        <v>27</v>
      </c>
      <c r="O1408" s="493">
        <v>45931.7454282407</v>
      </c>
      <c r="P1408" s="493">
        <v>45931.8010300926</v>
      </c>
      <c r="Q1408">
        <v>1</v>
      </c>
      <c r="R1408">
        <v>0</v>
      </c>
      <c r="S1408">
        <v>0</v>
      </c>
      <c r="T1408">
        <v>6</v>
      </c>
      <c r="U1408">
        <v>48</v>
      </c>
      <c r="V1408">
        <v>46</v>
      </c>
      <c r="W1408">
        <v>110</v>
      </c>
      <c r="X1408">
        <v>47</v>
      </c>
      <c r="Y1408">
        <v>59</v>
      </c>
      <c r="AB1408">
        <v>58.853</v>
      </c>
      <c r="AD1408" t="s">
        <v>924</v>
      </c>
      <c r="AE1408">
        <v>1</v>
      </c>
      <c r="AF1408" t="s">
        <v>925</v>
      </c>
    </row>
    <row r="1409" spans="1:32">
      <c r="A1409">
        <v>315917</v>
      </c>
      <c r="B1409">
        <v>5170</v>
      </c>
      <c r="C1409" t="s">
        <v>224</v>
      </c>
      <c r="D1409">
        <v>1403</v>
      </c>
      <c r="E1409">
        <v>4016577727</v>
      </c>
      <c r="F1409" t="s">
        <v>920</v>
      </c>
      <c r="G1409">
        <v>1</v>
      </c>
      <c r="H1409" t="s">
        <v>494</v>
      </c>
      <c r="I1409" t="s">
        <v>919</v>
      </c>
      <c r="J1409">
        <v>32</v>
      </c>
      <c r="K1409">
        <v>20</v>
      </c>
      <c r="L1409">
        <v>180</v>
      </c>
      <c r="M1409">
        <v>9</v>
      </c>
      <c r="N1409">
        <v>144</v>
      </c>
      <c r="O1409" s="493">
        <v>45932.1650925926</v>
      </c>
      <c r="P1409" s="493">
        <v>45932.1795138889</v>
      </c>
      <c r="Q1409">
        <v>1</v>
      </c>
      <c r="R1409">
        <v>0</v>
      </c>
      <c r="S1409">
        <v>0</v>
      </c>
      <c r="T1409">
        <v>6</v>
      </c>
      <c r="U1409">
        <v>66</v>
      </c>
      <c r="V1409">
        <v>46</v>
      </c>
      <c r="W1409">
        <v>225</v>
      </c>
      <c r="X1409">
        <v>49</v>
      </c>
      <c r="Y1409">
        <v>29</v>
      </c>
      <c r="AB1409">
        <v>45.797</v>
      </c>
      <c r="AD1409" t="s">
        <v>921</v>
      </c>
      <c r="AE1409">
        <v>1</v>
      </c>
      <c r="AF1409" t="s">
        <v>922</v>
      </c>
    </row>
    <row r="1410" spans="1:32">
      <c r="A1410">
        <v>315916</v>
      </c>
      <c r="B1410">
        <v>5170</v>
      </c>
      <c r="C1410" t="s">
        <v>224</v>
      </c>
      <c r="D1410">
        <v>1403</v>
      </c>
      <c r="E1410">
        <v>4016577727</v>
      </c>
      <c r="F1410" t="s">
        <v>920</v>
      </c>
      <c r="G1410">
        <v>1</v>
      </c>
      <c r="H1410" t="s">
        <v>494</v>
      </c>
      <c r="I1410" t="s">
        <v>237</v>
      </c>
      <c r="J1410">
        <v>30</v>
      </c>
      <c r="K1410">
        <v>20</v>
      </c>
      <c r="L1410">
        <v>180</v>
      </c>
      <c r="M1410">
        <v>9</v>
      </c>
      <c r="N1410">
        <v>360</v>
      </c>
      <c r="O1410" s="493">
        <v>45932.1553472222</v>
      </c>
      <c r="P1410" s="493">
        <v>45932.1686458333</v>
      </c>
      <c r="Q1410">
        <v>1</v>
      </c>
      <c r="R1410">
        <v>0</v>
      </c>
      <c r="S1410">
        <v>0</v>
      </c>
      <c r="T1410">
        <v>6</v>
      </c>
      <c r="U1410">
        <v>44</v>
      </c>
      <c r="V1410">
        <v>41</v>
      </c>
      <c r="W1410">
        <v>56</v>
      </c>
      <c r="X1410">
        <v>42</v>
      </c>
      <c r="Y1410">
        <v>29</v>
      </c>
      <c r="AB1410">
        <v>75.663</v>
      </c>
      <c r="AD1410" t="s">
        <v>921</v>
      </c>
      <c r="AE1410">
        <v>1</v>
      </c>
      <c r="AF1410" t="s">
        <v>922</v>
      </c>
    </row>
    <row r="1411" spans="1:32">
      <c r="A1411">
        <v>315918</v>
      </c>
      <c r="B1411">
        <v>5170</v>
      </c>
      <c r="C1411" t="s">
        <v>224</v>
      </c>
      <c r="D1411">
        <v>1404</v>
      </c>
      <c r="E1411">
        <v>4016553302</v>
      </c>
      <c r="F1411" t="s">
        <v>923</v>
      </c>
      <c r="G1411">
        <v>1</v>
      </c>
      <c r="H1411" t="s">
        <v>494</v>
      </c>
      <c r="I1411" t="s">
        <v>237</v>
      </c>
      <c r="J1411">
        <v>30</v>
      </c>
      <c r="K1411">
        <v>149</v>
      </c>
      <c r="L1411">
        <v>1350</v>
      </c>
      <c r="M1411">
        <v>9</v>
      </c>
      <c r="N1411">
        <v>612</v>
      </c>
      <c r="O1411" s="493">
        <v>45932.1843171296</v>
      </c>
      <c r="P1411" s="493">
        <v>45932.4268634259</v>
      </c>
      <c r="Q1411">
        <v>1</v>
      </c>
      <c r="R1411">
        <v>0</v>
      </c>
      <c r="S1411">
        <v>0</v>
      </c>
      <c r="T1411">
        <v>6</v>
      </c>
      <c r="U1411">
        <v>83</v>
      </c>
      <c r="V1411">
        <v>19</v>
      </c>
      <c r="W1411">
        <v>2327</v>
      </c>
      <c r="X1411">
        <v>68</v>
      </c>
      <c r="Y1411">
        <v>80</v>
      </c>
      <c r="AB1411">
        <v>122.988</v>
      </c>
      <c r="AD1411" t="s">
        <v>924</v>
      </c>
      <c r="AE1411">
        <v>1</v>
      </c>
      <c r="AF1411" t="s">
        <v>925</v>
      </c>
    </row>
    <row r="1412" spans="1:32">
      <c r="A1412">
        <v>315919</v>
      </c>
      <c r="B1412">
        <v>5170</v>
      </c>
      <c r="C1412" t="s">
        <v>224</v>
      </c>
      <c r="D1412">
        <v>1404</v>
      </c>
      <c r="E1412">
        <v>4016553302</v>
      </c>
      <c r="F1412" t="s">
        <v>923</v>
      </c>
      <c r="G1412">
        <v>1</v>
      </c>
      <c r="H1412" t="s">
        <v>494</v>
      </c>
      <c r="I1412" t="s">
        <v>919</v>
      </c>
      <c r="J1412">
        <v>32</v>
      </c>
      <c r="K1412">
        <v>150</v>
      </c>
      <c r="L1412">
        <v>1350</v>
      </c>
      <c r="M1412">
        <v>9</v>
      </c>
      <c r="N1412">
        <v>288</v>
      </c>
      <c r="O1412" s="493">
        <v>45932.1933217593</v>
      </c>
      <c r="P1412" s="493">
        <v>45932.439375</v>
      </c>
      <c r="Q1412">
        <v>1</v>
      </c>
      <c r="R1412">
        <v>0</v>
      </c>
      <c r="S1412">
        <v>0</v>
      </c>
      <c r="T1412">
        <v>6</v>
      </c>
      <c r="U1412">
        <v>96</v>
      </c>
      <c r="V1412">
        <v>76</v>
      </c>
      <c r="W1412">
        <v>627</v>
      </c>
      <c r="X1412">
        <v>80</v>
      </c>
      <c r="Y1412">
        <v>77</v>
      </c>
      <c r="AB1412">
        <v>58.332</v>
      </c>
      <c r="AD1412" t="s">
        <v>924</v>
      </c>
      <c r="AE1412">
        <v>1</v>
      </c>
      <c r="AF1412" t="s">
        <v>925</v>
      </c>
    </row>
    <row r="1413" spans="1:32">
      <c r="A1413">
        <v>315923</v>
      </c>
      <c r="B1413">
        <v>5170</v>
      </c>
      <c r="C1413" t="s">
        <v>224</v>
      </c>
      <c r="D1413">
        <v>1404</v>
      </c>
      <c r="E1413">
        <v>4016553303</v>
      </c>
      <c r="F1413" t="s">
        <v>926</v>
      </c>
      <c r="G1413">
        <v>1</v>
      </c>
      <c r="H1413" t="s">
        <v>494</v>
      </c>
      <c r="I1413" t="s">
        <v>280</v>
      </c>
      <c r="J1413">
        <v>33</v>
      </c>
      <c r="K1413">
        <v>150</v>
      </c>
      <c r="L1413">
        <v>1350</v>
      </c>
      <c r="M1413">
        <v>9</v>
      </c>
      <c r="N1413">
        <v>54</v>
      </c>
      <c r="O1413" s="493">
        <v>45932.4495023148</v>
      </c>
      <c r="P1413" s="493">
        <v>45932.5790162037</v>
      </c>
      <c r="Q1413">
        <v>1</v>
      </c>
      <c r="R1413">
        <v>0</v>
      </c>
      <c r="S1413">
        <v>0</v>
      </c>
      <c r="T1413">
        <v>6</v>
      </c>
      <c r="U1413">
        <v>55</v>
      </c>
      <c r="V1413">
        <v>46</v>
      </c>
      <c r="W1413">
        <v>823</v>
      </c>
      <c r="X1413">
        <v>49</v>
      </c>
      <c r="Y1413">
        <v>44</v>
      </c>
      <c r="AB1413">
        <v>102.305</v>
      </c>
      <c r="AD1413" t="s">
        <v>927</v>
      </c>
      <c r="AE1413">
        <v>1</v>
      </c>
      <c r="AF1413" t="s">
        <v>925</v>
      </c>
    </row>
    <row r="1414" spans="1:32">
      <c r="A1414">
        <v>315921</v>
      </c>
      <c r="B1414">
        <v>5170</v>
      </c>
      <c r="C1414" t="s">
        <v>224</v>
      </c>
      <c r="D1414">
        <v>1404</v>
      </c>
      <c r="E1414">
        <v>4016553303</v>
      </c>
      <c r="F1414" t="s">
        <v>926</v>
      </c>
      <c r="G1414">
        <v>1</v>
      </c>
      <c r="H1414" t="s">
        <v>494</v>
      </c>
      <c r="I1414" t="s">
        <v>237</v>
      </c>
      <c r="J1414">
        <v>30</v>
      </c>
      <c r="K1414">
        <v>150</v>
      </c>
      <c r="L1414">
        <v>1350</v>
      </c>
      <c r="M1414">
        <v>9</v>
      </c>
      <c r="N1414">
        <v>612</v>
      </c>
      <c r="O1414" s="493">
        <v>45932.4380902778</v>
      </c>
      <c r="P1414" s="493">
        <v>45932.5728240741</v>
      </c>
      <c r="Q1414">
        <v>1</v>
      </c>
      <c r="R1414">
        <v>0</v>
      </c>
      <c r="S1414">
        <v>0</v>
      </c>
      <c r="T1414">
        <v>6</v>
      </c>
      <c r="U1414">
        <v>70</v>
      </c>
      <c r="V1414">
        <v>66</v>
      </c>
      <c r="W1414">
        <v>96</v>
      </c>
      <c r="X1414">
        <v>69</v>
      </c>
      <c r="Y1414">
        <v>81</v>
      </c>
      <c r="AB1414">
        <v>123.813</v>
      </c>
      <c r="AD1414" t="s">
        <v>927</v>
      </c>
      <c r="AE1414">
        <v>1</v>
      </c>
      <c r="AF1414" t="s">
        <v>925</v>
      </c>
    </row>
    <row r="1415" spans="1:32">
      <c r="A1415">
        <v>315922</v>
      </c>
      <c r="B1415">
        <v>5170</v>
      </c>
      <c r="C1415" t="s">
        <v>224</v>
      </c>
      <c r="D1415">
        <v>1404</v>
      </c>
      <c r="E1415">
        <v>4016553303</v>
      </c>
      <c r="F1415" t="s">
        <v>926</v>
      </c>
      <c r="G1415">
        <v>1</v>
      </c>
      <c r="H1415" t="s">
        <v>494</v>
      </c>
      <c r="I1415" t="s">
        <v>919</v>
      </c>
      <c r="J1415">
        <v>32</v>
      </c>
      <c r="K1415">
        <v>150</v>
      </c>
      <c r="L1415">
        <v>1350</v>
      </c>
      <c r="M1415">
        <v>9</v>
      </c>
      <c r="N1415">
        <v>225</v>
      </c>
      <c r="O1415" s="493">
        <v>45932.4460763889</v>
      </c>
      <c r="P1415" s="493">
        <v>45932.5783217593</v>
      </c>
      <c r="Q1415">
        <v>1</v>
      </c>
      <c r="R1415">
        <v>0</v>
      </c>
      <c r="S1415">
        <v>0</v>
      </c>
      <c r="T1415">
        <v>6</v>
      </c>
      <c r="U1415">
        <v>71</v>
      </c>
      <c r="V1415">
        <v>63</v>
      </c>
      <c r="W1415">
        <v>227</v>
      </c>
      <c r="X1415">
        <v>67</v>
      </c>
      <c r="Y1415">
        <v>67</v>
      </c>
      <c r="AB1415">
        <v>50.523</v>
      </c>
      <c r="AD1415" t="s">
        <v>927</v>
      </c>
      <c r="AE1415">
        <v>1</v>
      </c>
      <c r="AF1415" t="s">
        <v>925</v>
      </c>
    </row>
    <row r="1416" spans="1:32">
      <c r="A1416">
        <v>315920</v>
      </c>
      <c r="B1416">
        <v>5170</v>
      </c>
      <c r="C1416" t="s">
        <v>224</v>
      </c>
      <c r="D1416">
        <v>1404</v>
      </c>
      <c r="E1416">
        <v>4016553302</v>
      </c>
      <c r="F1416" t="s">
        <v>923</v>
      </c>
      <c r="G1416">
        <v>1</v>
      </c>
      <c r="H1416" t="s">
        <v>494</v>
      </c>
      <c r="I1416" t="s">
        <v>280</v>
      </c>
      <c r="J1416">
        <v>33</v>
      </c>
      <c r="K1416">
        <v>149</v>
      </c>
      <c r="L1416">
        <v>1350</v>
      </c>
      <c r="M1416">
        <v>9</v>
      </c>
      <c r="N1416">
        <v>63</v>
      </c>
      <c r="O1416" s="493">
        <v>45932.2051851852</v>
      </c>
      <c r="P1416" s="493">
        <v>45932.4430092593</v>
      </c>
      <c r="Q1416">
        <v>1</v>
      </c>
      <c r="R1416">
        <v>0</v>
      </c>
      <c r="S1416">
        <v>0</v>
      </c>
      <c r="T1416">
        <v>6</v>
      </c>
      <c r="U1416">
        <v>60</v>
      </c>
      <c r="V1416">
        <v>40</v>
      </c>
      <c r="W1416">
        <v>982</v>
      </c>
      <c r="X1416">
        <v>43</v>
      </c>
      <c r="Y1416">
        <v>45</v>
      </c>
      <c r="AB1416">
        <v>114.109</v>
      </c>
      <c r="AD1416" t="s">
        <v>924</v>
      </c>
      <c r="AE1416">
        <v>1</v>
      </c>
      <c r="AF1416" t="s">
        <v>925</v>
      </c>
    </row>
    <row r="1417" spans="1:32">
      <c r="A1417">
        <v>316037</v>
      </c>
      <c r="B1417">
        <v>5170</v>
      </c>
      <c r="C1417" t="s">
        <v>224</v>
      </c>
      <c r="D1417">
        <v>1405</v>
      </c>
      <c r="E1417">
        <v>4016585410</v>
      </c>
      <c r="F1417" t="s">
        <v>928</v>
      </c>
      <c r="G1417">
        <v>1</v>
      </c>
      <c r="H1417" t="s">
        <v>491</v>
      </c>
      <c r="I1417" t="s">
        <v>237</v>
      </c>
      <c r="J1417">
        <v>30</v>
      </c>
      <c r="K1417">
        <v>45</v>
      </c>
      <c r="L1417">
        <v>180</v>
      </c>
      <c r="M1417">
        <v>4</v>
      </c>
      <c r="N1417">
        <v>124</v>
      </c>
      <c r="O1417" s="493">
        <v>45933.1557175926</v>
      </c>
      <c r="P1417" s="493">
        <v>45933.1818402778</v>
      </c>
      <c r="Q1417">
        <v>1</v>
      </c>
      <c r="R1417">
        <v>0</v>
      </c>
      <c r="S1417">
        <v>0</v>
      </c>
      <c r="T1417">
        <v>6</v>
      </c>
      <c r="U1417">
        <v>19</v>
      </c>
      <c r="V1417">
        <v>15</v>
      </c>
      <c r="W1417">
        <v>126</v>
      </c>
      <c r="X1417">
        <v>16</v>
      </c>
      <c r="Y1417">
        <v>19</v>
      </c>
      <c r="AB1417">
        <v>31.253</v>
      </c>
      <c r="AD1417" t="s">
        <v>929</v>
      </c>
      <c r="AE1417">
        <v>1</v>
      </c>
      <c r="AF1417" t="s">
        <v>930</v>
      </c>
    </row>
    <row r="1418" spans="1:32">
      <c r="A1418">
        <v>316040</v>
      </c>
      <c r="B1418">
        <v>5170</v>
      </c>
      <c r="C1418" t="s">
        <v>224</v>
      </c>
      <c r="D1418">
        <v>1405</v>
      </c>
      <c r="E1418">
        <v>4016585410</v>
      </c>
      <c r="F1418" t="s">
        <v>928</v>
      </c>
      <c r="G1418">
        <v>1</v>
      </c>
      <c r="H1418" t="s">
        <v>491</v>
      </c>
      <c r="I1418" t="s">
        <v>280</v>
      </c>
      <c r="J1418">
        <v>33</v>
      </c>
      <c r="K1418">
        <v>43</v>
      </c>
      <c r="L1418">
        <v>180</v>
      </c>
      <c r="M1418">
        <v>4</v>
      </c>
      <c r="N1418">
        <v>16</v>
      </c>
      <c r="O1418" s="493">
        <v>45933.1608796296</v>
      </c>
      <c r="P1418" s="493">
        <v>45933.1828009259</v>
      </c>
      <c r="Q1418">
        <v>1</v>
      </c>
      <c r="R1418">
        <v>0</v>
      </c>
      <c r="S1418">
        <v>0</v>
      </c>
      <c r="T1418">
        <v>6</v>
      </c>
      <c r="U1418">
        <v>12</v>
      </c>
      <c r="V1418">
        <v>10</v>
      </c>
      <c r="W1418">
        <v>20</v>
      </c>
      <c r="X1418">
        <v>11</v>
      </c>
      <c r="Y1418">
        <v>16</v>
      </c>
      <c r="AB1418">
        <v>37.096</v>
      </c>
      <c r="AD1418" t="s">
        <v>929</v>
      </c>
      <c r="AE1418">
        <v>1</v>
      </c>
      <c r="AF1418" t="s">
        <v>930</v>
      </c>
    </row>
    <row r="1419" spans="1:32">
      <c r="A1419">
        <v>316039</v>
      </c>
      <c r="B1419">
        <v>5170</v>
      </c>
      <c r="C1419" t="s">
        <v>224</v>
      </c>
      <c r="D1419">
        <v>1405</v>
      </c>
      <c r="E1419">
        <v>4016585410</v>
      </c>
      <c r="F1419" t="s">
        <v>928</v>
      </c>
      <c r="G1419">
        <v>1</v>
      </c>
      <c r="H1419" t="s">
        <v>491</v>
      </c>
      <c r="I1419" t="s">
        <v>919</v>
      </c>
      <c r="J1419">
        <v>32</v>
      </c>
      <c r="K1419">
        <v>45</v>
      </c>
      <c r="L1419">
        <v>180</v>
      </c>
      <c r="M1419">
        <v>4</v>
      </c>
      <c r="N1419">
        <v>68</v>
      </c>
      <c r="O1419" s="493">
        <v>45933.1566550926</v>
      </c>
      <c r="P1419" s="493">
        <v>45933.1825578704</v>
      </c>
      <c r="Q1419">
        <v>1</v>
      </c>
      <c r="R1419">
        <v>0</v>
      </c>
      <c r="S1419">
        <v>0</v>
      </c>
      <c r="T1419">
        <v>6</v>
      </c>
      <c r="U1419">
        <v>16</v>
      </c>
      <c r="V1419">
        <v>14</v>
      </c>
      <c r="W1419">
        <v>19</v>
      </c>
      <c r="X1419">
        <v>16</v>
      </c>
      <c r="Y1419">
        <v>24</v>
      </c>
      <c r="AB1419">
        <v>17.592</v>
      </c>
      <c r="AD1419" t="s">
        <v>929</v>
      </c>
      <c r="AE1419">
        <v>1</v>
      </c>
      <c r="AF1419" t="s">
        <v>930</v>
      </c>
    </row>
    <row r="1420" spans="1:32">
      <c r="A1420">
        <v>316038</v>
      </c>
      <c r="B1420">
        <v>5170</v>
      </c>
      <c r="C1420" t="s">
        <v>224</v>
      </c>
      <c r="D1420">
        <v>1405</v>
      </c>
      <c r="E1420">
        <v>4016585410</v>
      </c>
      <c r="F1420" t="s">
        <v>928</v>
      </c>
      <c r="G1420">
        <v>1</v>
      </c>
      <c r="H1420" t="s">
        <v>491</v>
      </c>
      <c r="I1420" t="s">
        <v>243</v>
      </c>
      <c r="J1420">
        <v>31</v>
      </c>
      <c r="K1420">
        <v>45</v>
      </c>
      <c r="L1420">
        <v>180</v>
      </c>
      <c r="M1420">
        <v>4</v>
      </c>
      <c r="N1420">
        <v>124</v>
      </c>
      <c r="O1420" s="493">
        <v>45933.1560416667</v>
      </c>
      <c r="P1420" s="493">
        <v>45933.1821412037</v>
      </c>
      <c r="Q1420">
        <v>1</v>
      </c>
      <c r="R1420">
        <v>0</v>
      </c>
      <c r="S1420">
        <v>0</v>
      </c>
      <c r="T1420">
        <v>6</v>
      </c>
      <c r="U1420">
        <v>22</v>
      </c>
      <c r="V1420">
        <v>21</v>
      </c>
      <c r="W1420">
        <v>27</v>
      </c>
      <c r="X1420">
        <v>21</v>
      </c>
      <c r="Y1420">
        <v>20</v>
      </c>
      <c r="AB1420">
        <v>34.199</v>
      </c>
      <c r="AD1420" t="s">
        <v>929</v>
      </c>
      <c r="AE1420">
        <v>1</v>
      </c>
      <c r="AF1420" t="s">
        <v>930</v>
      </c>
    </row>
    <row r="1421" spans="1:32">
      <c r="A1421">
        <v>316041</v>
      </c>
      <c r="B1421">
        <v>5170</v>
      </c>
      <c r="C1421" t="s">
        <v>224</v>
      </c>
      <c r="D1421">
        <v>1406</v>
      </c>
      <c r="E1421">
        <v>4016585410</v>
      </c>
      <c r="F1421" t="s">
        <v>928</v>
      </c>
      <c r="G1421">
        <v>1</v>
      </c>
      <c r="H1421" t="s">
        <v>494</v>
      </c>
      <c r="I1421" t="s">
        <v>237</v>
      </c>
      <c r="J1421">
        <v>30</v>
      </c>
      <c r="K1421">
        <v>45</v>
      </c>
      <c r="L1421">
        <v>180</v>
      </c>
      <c r="M1421">
        <v>4</v>
      </c>
      <c r="N1421">
        <v>64</v>
      </c>
      <c r="O1421" s="493">
        <v>45933.6864699074</v>
      </c>
      <c r="P1421" s="493">
        <v>45933.7161689815</v>
      </c>
      <c r="Q1421">
        <v>1</v>
      </c>
      <c r="R1421">
        <v>0</v>
      </c>
      <c r="S1421">
        <v>0</v>
      </c>
      <c r="T1421">
        <v>6</v>
      </c>
      <c r="U1421">
        <v>13</v>
      </c>
      <c r="V1421">
        <v>11</v>
      </c>
      <c r="W1421">
        <v>21</v>
      </c>
      <c r="X1421">
        <v>13</v>
      </c>
      <c r="Y1421">
        <v>13</v>
      </c>
      <c r="AB1421">
        <v>22.66</v>
      </c>
      <c r="AD1421" t="s">
        <v>929</v>
      </c>
      <c r="AE1421">
        <v>1</v>
      </c>
      <c r="AF1421" t="s">
        <v>930</v>
      </c>
    </row>
    <row r="1422" spans="1:32">
      <c r="A1422">
        <v>316044</v>
      </c>
      <c r="B1422">
        <v>5170</v>
      </c>
      <c r="C1422" t="s">
        <v>224</v>
      </c>
      <c r="D1422">
        <v>1406</v>
      </c>
      <c r="E1422">
        <v>4016585410</v>
      </c>
      <c r="F1422" t="s">
        <v>928</v>
      </c>
      <c r="G1422">
        <v>1</v>
      </c>
      <c r="H1422" t="s">
        <v>494</v>
      </c>
      <c r="I1422" t="s">
        <v>280</v>
      </c>
      <c r="J1422">
        <v>33</v>
      </c>
      <c r="K1422">
        <v>45</v>
      </c>
      <c r="L1422">
        <v>180</v>
      </c>
      <c r="M1422">
        <v>4</v>
      </c>
      <c r="N1422">
        <v>12</v>
      </c>
      <c r="O1422" s="493">
        <v>45933.6891666667</v>
      </c>
      <c r="P1422" s="493">
        <v>45933.7247453704</v>
      </c>
      <c r="Q1422">
        <v>1</v>
      </c>
      <c r="R1422">
        <v>0</v>
      </c>
      <c r="S1422">
        <v>0</v>
      </c>
      <c r="T1422">
        <v>6</v>
      </c>
      <c r="U1422">
        <v>15</v>
      </c>
      <c r="V1422">
        <v>15</v>
      </c>
      <c r="W1422">
        <v>24</v>
      </c>
      <c r="X1422">
        <v>15</v>
      </c>
      <c r="Y1422">
        <v>20</v>
      </c>
      <c r="AB1422">
        <v>20.581</v>
      </c>
      <c r="AD1422" t="s">
        <v>929</v>
      </c>
      <c r="AE1422">
        <v>1</v>
      </c>
      <c r="AF1422" t="s">
        <v>930</v>
      </c>
    </row>
    <row r="1423" spans="1:32">
      <c r="A1423">
        <v>316043</v>
      </c>
      <c r="B1423">
        <v>5170</v>
      </c>
      <c r="C1423" t="s">
        <v>224</v>
      </c>
      <c r="D1423">
        <v>1406</v>
      </c>
      <c r="E1423">
        <v>4016585410</v>
      </c>
      <c r="F1423" t="s">
        <v>928</v>
      </c>
      <c r="G1423">
        <v>1</v>
      </c>
      <c r="H1423" t="s">
        <v>494</v>
      </c>
      <c r="I1423" t="s">
        <v>919</v>
      </c>
      <c r="J1423">
        <v>32</v>
      </c>
      <c r="K1423">
        <v>45</v>
      </c>
      <c r="L1423">
        <v>180</v>
      </c>
      <c r="M1423">
        <v>4</v>
      </c>
      <c r="N1423">
        <v>48</v>
      </c>
      <c r="O1423" s="493">
        <v>45933.6879976852</v>
      </c>
      <c r="P1423" s="493">
        <v>45933.7237037037</v>
      </c>
      <c r="Q1423">
        <v>1</v>
      </c>
      <c r="R1423">
        <v>0</v>
      </c>
      <c r="S1423">
        <v>0</v>
      </c>
      <c r="T1423">
        <v>6</v>
      </c>
      <c r="U1423">
        <v>62</v>
      </c>
      <c r="V1423">
        <v>49</v>
      </c>
      <c r="W1423">
        <v>133</v>
      </c>
      <c r="X1423">
        <v>58</v>
      </c>
      <c r="Y1423">
        <v>56</v>
      </c>
      <c r="AB1423">
        <v>41.015</v>
      </c>
      <c r="AD1423" t="s">
        <v>929</v>
      </c>
      <c r="AE1423">
        <v>1</v>
      </c>
      <c r="AF1423" t="s">
        <v>930</v>
      </c>
    </row>
    <row r="1424" spans="1:32">
      <c r="A1424">
        <v>316042</v>
      </c>
      <c r="B1424">
        <v>5170</v>
      </c>
      <c r="C1424" t="s">
        <v>224</v>
      </c>
      <c r="D1424">
        <v>1406</v>
      </c>
      <c r="E1424">
        <v>4016585410</v>
      </c>
      <c r="F1424" t="s">
        <v>928</v>
      </c>
      <c r="G1424">
        <v>1</v>
      </c>
      <c r="H1424" t="s">
        <v>494</v>
      </c>
      <c r="I1424" t="s">
        <v>243</v>
      </c>
      <c r="J1424">
        <v>31</v>
      </c>
      <c r="K1424">
        <v>3</v>
      </c>
      <c r="L1424">
        <v>180</v>
      </c>
      <c r="M1424">
        <v>4</v>
      </c>
      <c r="N1424">
        <v>60</v>
      </c>
      <c r="O1424" s="493">
        <v>45933.6866550926</v>
      </c>
      <c r="P1424" s="493">
        <v>45933.7165046296</v>
      </c>
      <c r="Q1424">
        <v>1</v>
      </c>
      <c r="R1424">
        <v>0</v>
      </c>
      <c r="S1424">
        <v>0</v>
      </c>
      <c r="T1424">
        <v>6</v>
      </c>
      <c r="U1424">
        <v>38</v>
      </c>
      <c r="V1424">
        <v>11</v>
      </c>
      <c r="W1424">
        <v>91</v>
      </c>
      <c r="X1424">
        <v>12</v>
      </c>
      <c r="Y1424">
        <v>14</v>
      </c>
      <c r="AB1424">
        <v>18.338</v>
      </c>
      <c r="AD1424" t="s">
        <v>929</v>
      </c>
      <c r="AE1424">
        <v>1</v>
      </c>
      <c r="AF1424" t="s">
        <v>930</v>
      </c>
    </row>
    <row r="1425" spans="1:32">
      <c r="A1425">
        <v>316045</v>
      </c>
      <c r="B1425">
        <v>5170</v>
      </c>
      <c r="C1425" t="s">
        <v>224</v>
      </c>
      <c r="D1425">
        <v>1407</v>
      </c>
      <c r="E1425">
        <v>4016581667</v>
      </c>
      <c r="F1425" t="s">
        <v>931</v>
      </c>
      <c r="G1425">
        <v>1</v>
      </c>
      <c r="H1425" t="s">
        <v>494</v>
      </c>
      <c r="I1425" t="s">
        <v>237</v>
      </c>
      <c r="J1425">
        <v>30</v>
      </c>
      <c r="K1425">
        <v>600</v>
      </c>
      <c r="L1425">
        <v>600</v>
      </c>
      <c r="M1425">
        <v>2</v>
      </c>
      <c r="N1425">
        <v>508</v>
      </c>
      <c r="O1425" s="493">
        <v>45933.1928240741</v>
      </c>
      <c r="P1425" s="493">
        <v>45933.6737037037</v>
      </c>
      <c r="Q1425">
        <v>1</v>
      </c>
      <c r="R1425">
        <v>0</v>
      </c>
      <c r="S1425">
        <v>0</v>
      </c>
      <c r="T1425">
        <v>6</v>
      </c>
      <c r="U1425">
        <v>63</v>
      </c>
      <c r="V1425">
        <v>49</v>
      </c>
      <c r="W1425">
        <v>1711</v>
      </c>
      <c r="X1425">
        <v>60</v>
      </c>
      <c r="Y1425">
        <v>61</v>
      </c>
      <c r="AB1425">
        <v>98.278</v>
      </c>
      <c r="AD1425" t="s">
        <v>932</v>
      </c>
      <c r="AE1425">
        <v>1</v>
      </c>
      <c r="AF1425" t="s">
        <v>933</v>
      </c>
    </row>
    <row r="1426" spans="1:32">
      <c r="A1426">
        <v>316048</v>
      </c>
      <c r="B1426">
        <v>5170</v>
      </c>
      <c r="C1426" t="s">
        <v>224</v>
      </c>
      <c r="D1426">
        <v>1407</v>
      </c>
      <c r="E1426">
        <v>4016581667</v>
      </c>
      <c r="F1426" t="s">
        <v>931</v>
      </c>
      <c r="G1426">
        <v>1</v>
      </c>
      <c r="H1426" t="s">
        <v>494</v>
      </c>
      <c r="I1426" t="s">
        <v>280</v>
      </c>
      <c r="J1426">
        <v>33</v>
      </c>
      <c r="K1426">
        <v>656</v>
      </c>
      <c r="L1426">
        <v>600</v>
      </c>
      <c r="M1426">
        <v>2</v>
      </c>
      <c r="N1426">
        <v>26</v>
      </c>
      <c r="O1426" s="493">
        <v>45933.2028356481</v>
      </c>
      <c r="P1426" s="493">
        <v>45933.6777199074</v>
      </c>
      <c r="Q1426">
        <v>1</v>
      </c>
      <c r="R1426">
        <v>0</v>
      </c>
      <c r="S1426">
        <v>0</v>
      </c>
      <c r="T1426">
        <v>6</v>
      </c>
      <c r="U1426">
        <v>29</v>
      </c>
      <c r="V1426">
        <v>10</v>
      </c>
      <c r="W1426">
        <v>273</v>
      </c>
      <c r="X1426">
        <v>25</v>
      </c>
      <c r="Y1426">
        <v>40</v>
      </c>
      <c r="AB1426">
        <v>45.013</v>
      </c>
      <c r="AD1426" t="s">
        <v>932</v>
      </c>
      <c r="AE1426">
        <v>1</v>
      </c>
      <c r="AF1426" t="s">
        <v>933</v>
      </c>
    </row>
    <row r="1427" spans="1:32">
      <c r="A1427">
        <v>316047</v>
      </c>
      <c r="B1427">
        <v>5170</v>
      </c>
      <c r="C1427" t="s">
        <v>224</v>
      </c>
      <c r="D1427">
        <v>1407</v>
      </c>
      <c r="E1427">
        <v>4016581667</v>
      </c>
      <c r="F1427" t="s">
        <v>931</v>
      </c>
      <c r="G1427">
        <v>1</v>
      </c>
      <c r="H1427" t="s">
        <v>494</v>
      </c>
      <c r="I1427" t="s">
        <v>919</v>
      </c>
      <c r="J1427">
        <v>32</v>
      </c>
      <c r="K1427">
        <v>166</v>
      </c>
      <c r="L1427">
        <v>600</v>
      </c>
      <c r="M1427">
        <v>2</v>
      </c>
      <c r="N1427">
        <v>140</v>
      </c>
      <c r="O1427" s="493">
        <v>45933.1995023148</v>
      </c>
      <c r="P1427" s="493">
        <v>45933.3262037037</v>
      </c>
      <c r="Q1427">
        <v>1</v>
      </c>
      <c r="R1427">
        <v>0</v>
      </c>
      <c r="S1427">
        <v>0</v>
      </c>
      <c r="T1427">
        <v>6</v>
      </c>
      <c r="U1427">
        <v>40</v>
      </c>
      <c r="V1427">
        <v>34</v>
      </c>
      <c r="W1427">
        <v>216</v>
      </c>
      <c r="X1427">
        <v>37</v>
      </c>
      <c r="Y1427">
        <v>39</v>
      </c>
      <c r="AB1427">
        <v>25.984</v>
      </c>
      <c r="AD1427" t="s">
        <v>932</v>
      </c>
      <c r="AE1427">
        <v>1</v>
      </c>
      <c r="AF1427" t="s">
        <v>933</v>
      </c>
    </row>
    <row r="1428" spans="1:32">
      <c r="A1428">
        <v>316046</v>
      </c>
      <c r="B1428">
        <v>5170</v>
      </c>
      <c r="C1428" t="s">
        <v>224</v>
      </c>
      <c r="D1428">
        <v>1407</v>
      </c>
      <c r="E1428">
        <v>4016581667</v>
      </c>
      <c r="F1428" t="s">
        <v>931</v>
      </c>
      <c r="G1428">
        <v>1</v>
      </c>
      <c r="H1428" t="s">
        <v>494</v>
      </c>
      <c r="I1428" t="s">
        <v>243</v>
      </c>
      <c r="J1428">
        <v>31</v>
      </c>
      <c r="K1428">
        <v>134</v>
      </c>
      <c r="L1428">
        <v>600</v>
      </c>
      <c r="M1428">
        <v>2</v>
      </c>
      <c r="N1428">
        <v>422</v>
      </c>
      <c r="O1428" s="493">
        <v>45933.1940393519</v>
      </c>
      <c r="P1428" s="493">
        <v>45933.302037037</v>
      </c>
      <c r="Q1428">
        <v>1</v>
      </c>
      <c r="R1428">
        <v>0</v>
      </c>
      <c r="S1428">
        <v>0</v>
      </c>
      <c r="T1428">
        <v>6</v>
      </c>
      <c r="U1428">
        <v>50</v>
      </c>
      <c r="V1428">
        <v>49</v>
      </c>
      <c r="W1428">
        <v>100</v>
      </c>
      <c r="X1428">
        <v>50</v>
      </c>
      <c r="Y1428">
        <v>61</v>
      </c>
      <c r="AB1428">
        <v>91.122</v>
      </c>
      <c r="AD1428" t="s">
        <v>932</v>
      </c>
      <c r="AE1428">
        <v>1</v>
      </c>
      <c r="AF1428" t="s">
        <v>933</v>
      </c>
    </row>
    <row r="1429" spans="1:32">
      <c r="A1429">
        <v>316049</v>
      </c>
      <c r="B1429">
        <v>5170</v>
      </c>
      <c r="C1429" t="s">
        <v>224</v>
      </c>
      <c r="D1429">
        <v>1408</v>
      </c>
      <c r="E1429">
        <v>4016581667</v>
      </c>
      <c r="F1429" t="s">
        <v>931</v>
      </c>
      <c r="G1429">
        <v>1</v>
      </c>
      <c r="H1429" t="s">
        <v>491</v>
      </c>
      <c r="I1429" t="s">
        <v>237</v>
      </c>
      <c r="J1429">
        <v>30</v>
      </c>
      <c r="K1429">
        <v>45</v>
      </c>
      <c r="L1429">
        <v>600</v>
      </c>
      <c r="M1429">
        <v>2</v>
      </c>
      <c r="N1429">
        <v>588</v>
      </c>
      <c r="O1429" s="493">
        <v>45933.7506365741</v>
      </c>
      <c r="P1429" s="493">
        <v>45933.786875</v>
      </c>
      <c r="Q1429">
        <v>1</v>
      </c>
      <c r="R1429">
        <v>0</v>
      </c>
      <c r="S1429">
        <v>0</v>
      </c>
      <c r="T1429">
        <v>6</v>
      </c>
      <c r="U1429">
        <v>61</v>
      </c>
      <c r="V1429">
        <v>56</v>
      </c>
      <c r="W1429">
        <v>97</v>
      </c>
      <c r="X1429">
        <v>59</v>
      </c>
      <c r="Y1429">
        <v>59</v>
      </c>
      <c r="AB1429">
        <v>116.861</v>
      </c>
      <c r="AD1429" t="s">
        <v>932</v>
      </c>
      <c r="AE1429">
        <v>1</v>
      </c>
      <c r="AF1429" t="s">
        <v>933</v>
      </c>
    </row>
    <row r="1430" spans="1:32">
      <c r="A1430">
        <v>316050</v>
      </c>
      <c r="B1430">
        <v>5170</v>
      </c>
      <c r="C1430" t="s">
        <v>224</v>
      </c>
      <c r="D1430">
        <v>1408</v>
      </c>
      <c r="E1430">
        <v>4016581667</v>
      </c>
      <c r="F1430" t="s">
        <v>931</v>
      </c>
      <c r="G1430">
        <v>1</v>
      </c>
      <c r="H1430" t="s">
        <v>491</v>
      </c>
      <c r="I1430" t="s">
        <v>243</v>
      </c>
      <c r="J1430">
        <v>31</v>
      </c>
      <c r="K1430">
        <v>14</v>
      </c>
      <c r="L1430">
        <v>600</v>
      </c>
      <c r="M1430">
        <v>2</v>
      </c>
      <c r="N1430">
        <v>508</v>
      </c>
      <c r="O1430" s="493">
        <v>45933.7517939815</v>
      </c>
      <c r="P1430" s="493">
        <v>45933.7660416667</v>
      </c>
      <c r="Q1430">
        <v>1</v>
      </c>
      <c r="R1430">
        <v>0</v>
      </c>
      <c r="S1430">
        <v>0</v>
      </c>
      <c r="T1430">
        <v>6</v>
      </c>
      <c r="U1430">
        <v>62</v>
      </c>
      <c r="V1430">
        <v>55</v>
      </c>
      <c r="W1430">
        <v>93</v>
      </c>
      <c r="X1430">
        <v>59</v>
      </c>
      <c r="Y1430">
        <v>60</v>
      </c>
      <c r="AB1430">
        <v>121.455</v>
      </c>
      <c r="AD1430" t="s">
        <v>932</v>
      </c>
      <c r="AE1430">
        <v>1</v>
      </c>
      <c r="AF1430" t="s">
        <v>933</v>
      </c>
    </row>
    <row r="1431" spans="1:32">
      <c r="A1431">
        <v>316051</v>
      </c>
      <c r="B1431">
        <v>5170</v>
      </c>
      <c r="C1431" t="s">
        <v>224</v>
      </c>
      <c r="D1431">
        <v>1408</v>
      </c>
      <c r="E1431">
        <v>4016581667</v>
      </c>
      <c r="F1431" t="s">
        <v>931</v>
      </c>
      <c r="G1431">
        <v>1</v>
      </c>
      <c r="H1431" t="s">
        <v>491</v>
      </c>
      <c r="I1431" t="s">
        <v>919</v>
      </c>
      <c r="J1431">
        <v>32</v>
      </c>
      <c r="K1431">
        <v>45</v>
      </c>
      <c r="L1431">
        <v>600</v>
      </c>
      <c r="M1431">
        <v>2</v>
      </c>
      <c r="N1431">
        <v>118</v>
      </c>
      <c r="O1431" s="493">
        <v>45933.7543402778</v>
      </c>
      <c r="P1431" s="493">
        <v>45933.7891435185</v>
      </c>
      <c r="Q1431">
        <v>1</v>
      </c>
      <c r="R1431">
        <v>0</v>
      </c>
      <c r="S1431">
        <v>0</v>
      </c>
      <c r="T1431">
        <v>6</v>
      </c>
      <c r="U1431">
        <v>59</v>
      </c>
      <c r="V1431">
        <v>38</v>
      </c>
      <c r="W1431">
        <v>692</v>
      </c>
      <c r="X1431">
        <v>41</v>
      </c>
      <c r="Y1431">
        <v>40</v>
      </c>
      <c r="AB1431">
        <v>29.634</v>
      </c>
      <c r="AD1431" t="s">
        <v>932</v>
      </c>
      <c r="AE1431">
        <v>1</v>
      </c>
      <c r="AF1431" t="s">
        <v>933</v>
      </c>
    </row>
    <row r="1432" spans="1:32">
      <c r="A1432">
        <v>316133</v>
      </c>
      <c r="B1432">
        <v>5170</v>
      </c>
      <c r="C1432" t="s">
        <v>224</v>
      </c>
      <c r="D1432">
        <v>1408</v>
      </c>
      <c r="E1432">
        <v>4016581667</v>
      </c>
      <c r="F1432" t="s">
        <v>931</v>
      </c>
      <c r="G1432">
        <v>1</v>
      </c>
      <c r="H1432" t="s">
        <v>491</v>
      </c>
      <c r="I1432" t="s">
        <v>280</v>
      </c>
      <c r="J1432">
        <v>33</v>
      </c>
      <c r="K1432">
        <v>545</v>
      </c>
      <c r="L1432">
        <v>600</v>
      </c>
      <c r="M1432">
        <v>2</v>
      </c>
      <c r="N1432">
        <v>18</v>
      </c>
      <c r="O1432" s="493">
        <v>45934.3180092593</v>
      </c>
      <c r="P1432" s="493">
        <v>45934.7371527778</v>
      </c>
      <c r="Q1432">
        <v>1</v>
      </c>
      <c r="R1432">
        <v>0</v>
      </c>
      <c r="S1432">
        <v>0</v>
      </c>
      <c r="T1432">
        <v>6</v>
      </c>
      <c r="U1432">
        <v>26</v>
      </c>
      <c r="V1432">
        <v>20</v>
      </c>
      <c r="W1432">
        <v>446</v>
      </c>
      <c r="X1432">
        <v>24</v>
      </c>
      <c r="Y1432">
        <v>24</v>
      </c>
      <c r="AB1432">
        <v>28.552</v>
      </c>
      <c r="AD1432" t="s">
        <v>932</v>
      </c>
      <c r="AE1432">
        <v>1</v>
      </c>
      <c r="AF1432" t="s">
        <v>933</v>
      </c>
    </row>
    <row r="1433" spans="1:32">
      <c r="A1433">
        <v>316131</v>
      </c>
      <c r="B1433">
        <v>5170</v>
      </c>
      <c r="C1433" t="s">
        <v>224</v>
      </c>
      <c r="D1433">
        <v>1408</v>
      </c>
      <c r="E1433">
        <v>4016581667</v>
      </c>
      <c r="F1433" t="s">
        <v>931</v>
      </c>
      <c r="G1433">
        <v>1</v>
      </c>
      <c r="H1433" t="s">
        <v>491</v>
      </c>
      <c r="I1433" t="s">
        <v>237</v>
      </c>
      <c r="J1433">
        <v>30</v>
      </c>
      <c r="K1433">
        <v>539</v>
      </c>
      <c r="L1433">
        <v>600</v>
      </c>
      <c r="M1433">
        <v>2</v>
      </c>
      <c r="N1433">
        <v>588</v>
      </c>
      <c r="O1433" s="493">
        <v>45934.3106828704</v>
      </c>
      <c r="P1433" s="493">
        <v>45934.7348263889</v>
      </c>
      <c r="Q1433">
        <v>1</v>
      </c>
      <c r="R1433">
        <v>0</v>
      </c>
      <c r="S1433">
        <v>0</v>
      </c>
      <c r="T1433">
        <v>6</v>
      </c>
      <c r="U1433">
        <v>60</v>
      </c>
      <c r="V1433">
        <v>20</v>
      </c>
      <c r="W1433">
        <v>678</v>
      </c>
      <c r="X1433">
        <v>59</v>
      </c>
      <c r="Y1433">
        <v>59</v>
      </c>
      <c r="AB1433">
        <v>116.861</v>
      </c>
      <c r="AD1433" t="s">
        <v>932</v>
      </c>
      <c r="AE1433">
        <v>1</v>
      </c>
      <c r="AF1433" t="s">
        <v>933</v>
      </c>
    </row>
    <row r="1434" spans="1:32">
      <c r="A1434">
        <v>316132</v>
      </c>
      <c r="B1434">
        <v>5170</v>
      </c>
      <c r="C1434" t="s">
        <v>224</v>
      </c>
      <c r="D1434">
        <v>1408</v>
      </c>
      <c r="E1434">
        <v>4016581667</v>
      </c>
      <c r="F1434" t="s">
        <v>931</v>
      </c>
      <c r="G1434">
        <v>1</v>
      </c>
      <c r="H1434" t="s">
        <v>491</v>
      </c>
      <c r="I1434" t="s">
        <v>919</v>
      </c>
      <c r="J1434">
        <v>32</v>
      </c>
      <c r="K1434">
        <v>543</v>
      </c>
      <c r="L1434">
        <v>600</v>
      </c>
      <c r="M1434">
        <v>2</v>
      </c>
      <c r="N1434">
        <v>118</v>
      </c>
      <c r="O1434" s="493">
        <v>45934.3202546296</v>
      </c>
      <c r="P1434" s="493">
        <v>45934.7367592593</v>
      </c>
      <c r="Q1434">
        <v>1</v>
      </c>
      <c r="R1434">
        <v>0</v>
      </c>
      <c r="S1434">
        <v>0</v>
      </c>
      <c r="T1434">
        <v>6</v>
      </c>
      <c r="U1434">
        <v>42</v>
      </c>
      <c r="V1434">
        <v>12</v>
      </c>
      <c r="W1434">
        <v>381</v>
      </c>
      <c r="X1434">
        <v>40</v>
      </c>
      <c r="Y1434">
        <v>40</v>
      </c>
      <c r="AB1434">
        <v>29.634</v>
      </c>
      <c r="AD1434" t="s">
        <v>932</v>
      </c>
      <c r="AE1434">
        <v>1</v>
      </c>
      <c r="AF1434" t="s">
        <v>933</v>
      </c>
    </row>
    <row r="1435" spans="1:32">
      <c r="A1435">
        <v>316052</v>
      </c>
      <c r="B1435">
        <v>5170</v>
      </c>
      <c r="C1435" t="s">
        <v>224</v>
      </c>
      <c r="D1435">
        <v>1408</v>
      </c>
      <c r="E1435">
        <v>4016581667</v>
      </c>
      <c r="F1435" t="s">
        <v>931</v>
      </c>
      <c r="G1435">
        <v>1</v>
      </c>
      <c r="H1435" t="s">
        <v>491</v>
      </c>
      <c r="I1435" t="s">
        <v>280</v>
      </c>
      <c r="J1435">
        <v>33</v>
      </c>
      <c r="K1435">
        <v>45</v>
      </c>
      <c r="L1435">
        <v>600</v>
      </c>
      <c r="M1435">
        <v>2</v>
      </c>
      <c r="N1435">
        <v>18</v>
      </c>
      <c r="O1435" s="493">
        <v>45933.7558680556</v>
      </c>
      <c r="P1435" s="493">
        <v>45933.789537037</v>
      </c>
      <c r="Q1435">
        <v>1</v>
      </c>
      <c r="R1435">
        <v>0</v>
      </c>
      <c r="S1435">
        <v>0</v>
      </c>
      <c r="T1435">
        <v>6</v>
      </c>
      <c r="U1435">
        <v>24</v>
      </c>
      <c r="V1435">
        <v>22</v>
      </c>
      <c r="W1435">
        <v>38</v>
      </c>
      <c r="X1435">
        <v>24</v>
      </c>
      <c r="Y1435">
        <v>24</v>
      </c>
      <c r="AB1435">
        <v>28.552</v>
      </c>
      <c r="AD1435" t="s">
        <v>932</v>
      </c>
      <c r="AE1435">
        <v>1</v>
      </c>
      <c r="AF1435" t="s">
        <v>933</v>
      </c>
    </row>
    <row r="1436" spans="1:32">
      <c r="A1436">
        <v>316135</v>
      </c>
      <c r="B1436">
        <v>5170</v>
      </c>
      <c r="C1436" t="s">
        <v>224</v>
      </c>
      <c r="D1436">
        <v>1409</v>
      </c>
      <c r="E1436">
        <v>4016545089</v>
      </c>
      <c r="F1436" t="s">
        <v>934</v>
      </c>
      <c r="G1436">
        <v>1</v>
      </c>
      <c r="H1436" t="s">
        <v>494</v>
      </c>
      <c r="I1436" t="s">
        <v>243</v>
      </c>
      <c r="J1436">
        <v>31</v>
      </c>
      <c r="K1436">
        <v>30</v>
      </c>
      <c r="L1436">
        <v>360</v>
      </c>
      <c r="M1436">
        <v>12</v>
      </c>
      <c r="N1436">
        <v>252</v>
      </c>
      <c r="O1436" s="493">
        <v>45934.7426273148</v>
      </c>
      <c r="P1436" s="493">
        <v>45934.7577430556</v>
      </c>
      <c r="Q1436">
        <v>1</v>
      </c>
      <c r="R1436">
        <v>0</v>
      </c>
      <c r="S1436">
        <v>0</v>
      </c>
      <c r="T1436">
        <v>6</v>
      </c>
      <c r="U1436">
        <v>34</v>
      </c>
      <c r="V1436">
        <v>33</v>
      </c>
      <c r="W1436">
        <v>43</v>
      </c>
      <c r="X1436">
        <v>34</v>
      </c>
      <c r="Y1436">
        <v>35</v>
      </c>
      <c r="AB1436">
        <v>59.1</v>
      </c>
      <c r="AD1436" t="s">
        <v>934</v>
      </c>
      <c r="AE1436">
        <v>1</v>
      </c>
      <c r="AF1436" t="s">
        <v>935</v>
      </c>
    </row>
    <row r="1437" spans="1:32">
      <c r="A1437">
        <v>316134</v>
      </c>
      <c r="B1437">
        <v>5170</v>
      </c>
      <c r="C1437" t="s">
        <v>224</v>
      </c>
      <c r="D1437">
        <v>1409</v>
      </c>
      <c r="E1437">
        <v>4016545089</v>
      </c>
      <c r="F1437" t="s">
        <v>934</v>
      </c>
      <c r="G1437">
        <v>1</v>
      </c>
      <c r="H1437" t="s">
        <v>494</v>
      </c>
      <c r="I1437" t="s">
        <v>237</v>
      </c>
      <c r="J1437">
        <v>30</v>
      </c>
      <c r="K1437">
        <v>30</v>
      </c>
      <c r="L1437">
        <v>360</v>
      </c>
      <c r="M1437">
        <v>12</v>
      </c>
      <c r="N1437">
        <v>240</v>
      </c>
      <c r="O1437" s="493">
        <v>45934.7420601852</v>
      </c>
      <c r="P1437" s="493">
        <v>45934.7565972222</v>
      </c>
      <c r="Q1437">
        <v>1</v>
      </c>
      <c r="R1437">
        <v>0</v>
      </c>
      <c r="S1437">
        <v>0</v>
      </c>
      <c r="T1437">
        <v>6</v>
      </c>
      <c r="U1437">
        <v>32</v>
      </c>
      <c r="V1437">
        <v>28</v>
      </c>
      <c r="W1437">
        <v>38</v>
      </c>
      <c r="X1437">
        <v>31.5</v>
      </c>
      <c r="Y1437">
        <v>36</v>
      </c>
      <c r="AB1437">
        <v>52.588</v>
      </c>
      <c r="AD1437" t="s">
        <v>934</v>
      </c>
      <c r="AE1437">
        <v>1</v>
      </c>
      <c r="AF1437" t="s">
        <v>935</v>
      </c>
    </row>
    <row r="1438" spans="1:32">
      <c r="A1438">
        <v>316137</v>
      </c>
      <c r="B1438">
        <v>5170</v>
      </c>
      <c r="C1438" t="s">
        <v>224</v>
      </c>
      <c r="D1438">
        <v>1409</v>
      </c>
      <c r="E1438">
        <v>4016545089</v>
      </c>
      <c r="F1438" t="s">
        <v>934</v>
      </c>
      <c r="G1438">
        <v>1</v>
      </c>
      <c r="H1438" t="s">
        <v>494</v>
      </c>
      <c r="I1438" t="s">
        <v>280</v>
      </c>
      <c r="J1438">
        <v>33</v>
      </c>
      <c r="K1438">
        <v>30</v>
      </c>
      <c r="L1438">
        <v>360</v>
      </c>
      <c r="M1438">
        <v>12</v>
      </c>
      <c r="N1438">
        <v>24</v>
      </c>
      <c r="O1438" s="493">
        <v>45934.7455439815</v>
      </c>
      <c r="P1438" s="493">
        <v>45934.758599537</v>
      </c>
      <c r="Q1438">
        <v>1</v>
      </c>
      <c r="R1438">
        <v>0</v>
      </c>
      <c r="S1438">
        <v>0</v>
      </c>
      <c r="T1438">
        <v>6</v>
      </c>
      <c r="U1438">
        <v>21</v>
      </c>
      <c r="V1438">
        <v>17</v>
      </c>
      <c r="W1438">
        <v>38</v>
      </c>
      <c r="X1438">
        <v>21</v>
      </c>
      <c r="Y1438">
        <v>29</v>
      </c>
      <c r="AB1438">
        <v>55.166</v>
      </c>
      <c r="AD1438" t="s">
        <v>934</v>
      </c>
      <c r="AE1438">
        <v>1</v>
      </c>
      <c r="AF1438" t="s">
        <v>935</v>
      </c>
    </row>
    <row r="1439" spans="1:32">
      <c r="A1439">
        <v>316136</v>
      </c>
      <c r="B1439">
        <v>5170</v>
      </c>
      <c r="C1439" t="s">
        <v>224</v>
      </c>
      <c r="D1439">
        <v>1409</v>
      </c>
      <c r="E1439">
        <v>4016545089</v>
      </c>
      <c r="F1439" t="s">
        <v>934</v>
      </c>
      <c r="G1439">
        <v>1</v>
      </c>
      <c r="H1439" t="s">
        <v>494</v>
      </c>
      <c r="I1439" t="s">
        <v>919</v>
      </c>
      <c r="J1439">
        <v>32</v>
      </c>
      <c r="K1439">
        <v>30</v>
      </c>
      <c r="L1439">
        <v>360</v>
      </c>
      <c r="M1439">
        <v>12</v>
      </c>
      <c r="N1439">
        <v>120</v>
      </c>
      <c r="O1439" s="493">
        <v>45934.7447685185</v>
      </c>
      <c r="P1439" s="493">
        <v>45934.7582407407</v>
      </c>
      <c r="Q1439">
        <v>1</v>
      </c>
      <c r="R1439">
        <v>0</v>
      </c>
      <c r="S1439">
        <v>0</v>
      </c>
      <c r="T1439">
        <v>6</v>
      </c>
      <c r="U1439">
        <v>27</v>
      </c>
      <c r="V1439">
        <v>22</v>
      </c>
      <c r="W1439">
        <v>104</v>
      </c>
      <c r="X1439">
        <v>24</v>
      </c>
      <c r="Y1439">
        <v>22</v>
      </c>
      <c r="AB1439">
        <v>40.84</v>
      </c>
      <c r="AD1439" t="s">
        <v>934</v>
      </c>
      <c r="AE1439">
        <v>1</v>
      </c>
      <c r="AF1439" t="s">
        <v>935</v>
      </c>
    </row>
    <row r="1440" spans="1:32">
      <c r="A1440">
        <v>316186</v>
      </c>
      <c r="B1440">
        <v>5170</v>
      </c>
      <c r="C1440" t="s">
        <v>224</v>
      </c>
      <c r="D1440">
        <v>1410</v>
      </c>
      <c r="E1440">
        <v>4016581678</v>
      </c>
      <c r="F1440" t="s">
        <v>936</v>
      </c>
      <c r="G1440">
        <v>1</v>
      </c>
      <c r="H1440" t="s">
        <v>491</v>
      </c>
      <c r="I1440" t="s">
        <v>237</v>
      </c>
      <c r="J1440">
        <v>30</v>
      </c>
      <c r="K1440">
        <v>151</v>
      </c>
      <c r="L1440">
        <v>1080</v>
      </c>
      <c r="M1440">
        <v>6</v>
      </c>
      <c r="N1440">
        <v>660</v>
      </c>
      <c r="O1440" s="493">
        <v>45935.3067939815</v>
      </c>
      <c r="P1440" s="493">
        <v>45935.4472569444</v>
      </c>
      <c r="Q1440">
        <v>1</v>
      </c>
      <c r="R1440">
        <v>0</v>
      </c>
      <c r="S1440">
        <v>0</v>
      </c>
      <c r="T1440">
        <v>6</v>
      </c>
      <c r="U1440">
        <v>66</v>
      </c>
      <c r="V1440">
        <v>60</v>
      </c>
      <c r="W1440">
        <v>147</v>
      </c>
      <c r="X1440">
        <v>64</v>
      </c>
      <c r="Y1440">
        <v>104</v>
      </c>
      <c r="AB1440">
        <v>97.606</v>
      </c>
      <c r="AD1440" t="s">
        <v>936</v>
      </c>
      <c r="AE1440">
        <v>1</v>
      </c>
      <c r="AF1440" t="s">
        <v>937</v>
      </c>
    </row>
    <row r="1441" spans="1:32">
      <c r="A1441">
        <v>316187</v>
      </c>
      <c r="B1441">
        <v>5170</v>
      </c>
      <c r="C1441" t="s">
        <v>224</v>
      </c>
      <c r="D1441">
        <v>1410</v>
      </c>
      <c r="E1441">
        <v>4016581678</v>
      </c>
      <c r="F1441" t="s">
        <v>936</v>
      </c>
      <c r="G1441">
        <v>1</v>
      </c>
      <c r="H1441" t="s">
        <v>491</v>
      </c>
      <c r="I1441" t="s">
        <v>919</v>
      </c>
      <c r="J1441">
        <v>32</v>
      </c>
      <c r="K1441">
        <v>151</v>
      </c>
      <c r="L1441">
        <v>1080</v>
      </c>
      <c r="M1441">
        <v>6</v>
      </c>
      <c r="N1441">
        <v>300</v>
      </c>
      <c r="O1441" s="493">
        <v>45935.3110763889</v>
      </c>
      <c r="P1441" s="493">
        <v>45935.4507523148</v>
      </c>
      <c r="Q1441">
        <v>1</v>
      </c>
      <c r="R1441">
        <v>0</v>
      </c>
      <c r="S1441">
        <v>0</v>
      </c>
      <c r="T1441">
        <v>6</v>
      </c>
      <c r="U1441">
        <v>69</v>
      </c>
      <c r="V1441">
        <v>63</v>
      </c>
      <c r="W1441">
        <v>285</v>
      </c>
      <c r="X1441">
        <v>67</v>
      </c>
      <c r="Y1441">
        <v>69</v>
      </c>
      <c r="AB1441">
        <v>66.715</v>
      </c>
      <c r="AD1441" t="s">
        <v>936</v>
      </c>
      <c r="AE1441">
        <v>1</v>
      </c>
      <c r="AF1441" t="s">
        <v>937</v>
      </c>
    </row>
    <row r="1442" spans="1:32">
      <c r="A1442">
        <v>316188</v>
      </c>
      <c r="B1442">
        <v>5170</v>
      </c>
      <c r="C1442" t="s">
        <v>224</v>
      </c>
      <c r="D1442">
        <v>1410</v>
      </c>
      <c r="E1442">
        <v>4016581678</v>
      </c>
      <c r="F1442" t="s">
        <v>936</v>
      </c>
      <c r="G1442">
        <v>1</v>
      </c>
      <c r="H1442" t="s">
        <v>491</v>
      </c>
      <c r="I1442" t="s">
        <v>280</v>
      </c>
      <c r="J1442">
        <v>33</v>
      </c>
      <c r="K1442">
        <v>151</v>
      </c>
      <c r="L1442">
        <v>1080</v>
      </c>
      <c r="M1442">
        <v>6</v>
      </c>
      <c r="N1442">
        <v>66</v>
      </c>
      <c r="O1442" s="493">
        <v>45935.311724537</v>
      </c>
      <c r="P1442" s="493">
        <v>45935.451400463</v>
      </c>
      <c r="Q1442">
        <v>1</v>
      </c>
      <c r="R1442">
        <v>0</v>
      </c>
      <c r="S1442">
        <v>0</v>
      </c>
      <c r="T1442">
        <v>6</v>
      </c>
      <c r="U1442">
        <v>50</v>
      </c>
      <c r="V1442">
        <v>43</v>
      </c>
      <c r="W1442">
        <v>178</v>
      </c>
      <c r="X1442">
        <v>45</v>
      </c>
      <c r="Y1442">
        <v>49</v>
      </c>
      <c r="AB1442">
        <v>137.816</v>
      </c>
      <c r="AD1442" t="s">
        <v>936</v>
      </c>
      <c r="AE1442">
        <v>1</v>
      </c>
      <c r="AF1442" t="s">
        <v>937</v>
      </c>
    </row>
    <row r="1443" spans="1:32">
      <c r="A1443">
        <v>316141</v>
      </c>
      <c r="B1443">
        <v>5170</v>
      </c>
      <c r="C1443" t="s">
        <v>224</v>
      </c>
      <c r="D1443">
        <v>1410</v>
      </c>
      <c r="E1443">
        <v>4016581678</v>
      </c>
      <c r="F1443" t="s">
        <v>936</v>
      </c>
      <c r="G1443">
        <v>1</v>
      </c>
      <c r="H1443" t="s">
        <v>491</v>
      </c>
      <c r="I1443" t="s">
        <v>280</v>
      </c>
      <c r="J1443">
        <v>33</v>
      </c>
      <c r="K1443">
        <v>29</v>
      </c>
      <c r="L1443">
        <v>1080</v>
      </c>
      <c r="M1443">
        <v>6</v>
      </c>
      <c r="N1443">
        <v>66</v>
      </c>
      <c r="O1443" s="493">
        <v>45934.7718055556</v>
      </c>
      <c r="P1443" s="493">
        <v>45934.7955671296</v>
      </c>
      <c r="Q1443">
        <v>1</v>
      </c>
      <c r="R1443">
        <v>0</v>
      </c>
      <c r="S1443">
        <v>0</v>
      </c>
      <c r="T1443">
        <v>6</v>
      </c>
      <c r="U1443">
        <v>50</v>
      </c>
      <c r="V1443">
        <v>41</v>
      </c>
      <c r="W1443">
        <v>110</v>
      </c>
      <c r="X1443">
        <v>45</v>
      </c>
      <c r="Y1443">
        <v>49</v>
      </c>
      <c r="AB1443">
        <v>137.816</v>
      </c>
      <c r="AD1443" t="s">
        <v>936</v>
      </c>
      <c r="AE1443">
        <v>1</v>
      </c>
      <c r="AF1443" t="s">
        <v>937</v>
      </c>
    </row>
    <row r="1444" spans="1:32">
      <c r="A1444">
        <v>316139</v>
      </c>
      <c r="B1444">
        <v>5170</v>
      </c>
      <c r="C1444" t="s">
        <v>224</v>
      </c>
      <c r="D1444">
        <v>1410</v>
      </c>
      <c r="E1444">
        <v>4016581678</v>
      </c>
      <c r="F1444" t="s">
        <v>936</v>
      </c>
      <c r="G1444">
        <v>1</v>
      </c>
      <c r="H1444" t="s">
        <v>491</v>
      </c>
      <c r="I1444" t="s">
        <v>243</v>
      </c>
      <c r="J1444">
        <v>31</v>
      </c>
      <c r="K1444">
        <v>29</v>
      </c>
      <c r="L1444">
        <v>1080</v>
      </c>
      <c r="M1444">
        <v>6</v>
      </c>
      <c r="N1444">
        <v>510</v>
      </c>
      <c r="O1444" s="493">
        <v>45934.7690277778</v>
      </c>
      <c r="P1444" s="493">
        <v>45934.7931712963</v>
      </c>
      <c r="Q1444">
        <v>1</v>
      </c>
      <c r="R1444">
        <v>0</v>
      </c>
      <c r="S1444">
        <v>0</v>
      </c>
      <c r="T1444">
        <v>6</v>
      </c>
      <c r="U1444">
        <v>58</v>
      </c>
      <c r="V1444">
        <v>54</v>
      </c>
      <c r="W1444">
        <v>85</v>
      </c>
      <c r="X1444">
        <v>57</v>
      </c>
      <c r="Y1444">
        <v>77</v>
      </c>
      <c r="AB1444">
        <v>122.031</v>
      </c>
      <c r="AD1444" t="s">
        <v>936</v>
      </c>
      <c r="AE1444">
        <v>1</v>
      </c>
      <c r="AF1444" t="s">
        <v>937</v>
      </c>
    </row>
    <row r="1445" spans="1:32">
      <c r="A1445">
        <v>316140</v>
      </c>
      <c r="B1445">
        <v>5170</v>
      </c>
      <c r="C1445" t="s">
        <v>224</v>
      </c>
      <c r="D1445">
        <v>1410</v>
      </c>
      <c r="E1445">
        <v>4016581678</v>
      </c>
      <c r="F1445" t="s">
        <v>936</v>
      </c>
      <c r="G1445">
        <v>1</v>
      </c>
      <c r="H1445" t="s">
        <v>491</v>
      </c>
      <c r="I1445" t="s">
        <v>919</v>
      </c>
      <c r="J1445">
        <v>32</v>
      </c>
      <c r="K1445">
        <v>29</v>
      </c>
      <c r="L1445">
        <v>1080</v>
      </c>
      <c r="M1445">
        <v>6</v>
      </c>
      <c r="N1445">
        <v>300</v>
      </c>
      <c r="O1445" s="493">
        <v>45934.7705439815</v>
      </c>
      <c r="P1445" s="493">
        <v>45934.794849537</v>
      </c>
      <c r="Q1445">
        <v>1</v>
      </c>
      <c r="R1445">
        <v>0</v>
      </c>
      <c r="S1445">
        <v>0</v>
      </c>
      <c r="T1445">
        <v>6</v>
      </c>
      <c r="U1445">
        <v>70</v>
      </c>
      <c r="V1445">
        <v>62</v>
      </c>
      <c r="W1445">
        <v>154</v>
      </c>
      <c r="X1445">
        <v>67</v>
      </c>
      <c r="Y1445">
        <v>69</v>
      </c>
      <c r="AB1445">
        <v>66.715</v>
      </c>
      <c r="AD1445" t="s">
        <v>936</v>
      </c>
      <c r="AE1445">
        <v>1</v>
      </c>
      <c r="AF1445" t="s">
        <v>937</v>
      </c>
    </row>
    <row r="1446" spans="1:32">
      <c r="A1446">
        <v>316138</v>
      </c>
      <c r="B1446">
        <v>5170</v>
      </c>
      <c r="C1446" t="s">
        <v>224</v>
      </c>
      <c r="D1446">
        <v>1410</v>
      </c>
      <c r="E1446">
        <v>4016581678</v>
      </c>
      <c r="F1446" t="s">
        <v>936</v>
      </c>
      <c r="G1446">
        <v>1</v>
      </c>
      <c r="H1446" t="s">
        <v>491</v>
      </c>
      <c r="I1446" t="s">
        <v>237</v>
      </c>
      <c r="J1446">
        <v>30</v>
      </c>
      <c r="K1446">
        <v>29</v>
      </c>
      <c r="L1446">
        <v>1080</v>
      </c>
      <c r="M1446">
        <v>6</v>
      </c>
      <c r="N1446">
        <v>660</v>
      </c>
      <c r="O1446" s="493">
        <v>45934.767974537</v>
      </c>
      <c r="P1446" s="493">
        <v>45934.7924305556</v>
      </c>
      <c r="Q1446">
        <v>1</v>
      </c>
      <c r="R1446">
        <v>0</v>
      </c>
      <c r="S1446">
        <v>0</v>
      </c>
      <c r="T1446">
        <v>6</v>
      </c>
      <c r="U1446">
        <v>65</v>
      </c>
      <c r="V1446">
        <v>60</v>
      </c>
      <c r="W1446">
        <v>131</v>
      </c>
      <c r="X1446">
        <v>63</v>
      </c>
      <c r="Y1446">
        <v>104</v>
      </c>
      <c r="AB1446">
        <v>97.606</v>
      </c>
      <c r="AD1446" t="s">
        <v>936</v>
      </c>
      <c r="AE1446">
        <v>1</v>
      </c>
      <c r="AF1446" t="s">
        <v>937</v>
      </c>
    </row>
    <row r="1447" spans="1:32">
      <c r="A1447">
        <v>316189</v>
      </c>
      <c r="B1447">
        <v>5170</v>
      </c>
      <c r="C1447" t="s">
        <v>224</v>
      </c>
      <c r="D1447">
        <v>1411</v>
      </c>
      <c r="E1447">
        <v>4016545089</v>
      </c>
      <c r="F1447" t="s">
        <v>934</v>
      </c>
      <c r="G1447">
        <v>1</v>
      </c>
      <c r="H1447" t="s">
        <v>491</v>
      </c>
      <c r="I1447" t="s">
        <v>237</v>
      </c>
      <c r="J1447">
        <v>30</v>
      </c>
      <c r="K1447">
        <v>30</v>
      </c>
      <c r="L1447">
        <v>360</v>
      </c>
      <c r="M1447">
        <v>12</v>
      </c>
      <c r="N1447">
        <v>240</v>
      </c>
      <c r="O1447" s="493">
        <v>45935.4567824074</v>
      </c>
      <c r="P1447" s="493">
        <v>45935.4726388889</v>
      </c>
      <c r="Q1447">
        <v>1</v>
      </c>
      <c r="R1447">
        <v>0</v>
      </c>
      <c r="S1447">
        <v>0</v>
      </c>
      <c r="T1447">
        <v>6</v>
      </c>
      <c r="U1447">
        <v>29</v>
      </c>
      <c r="V1447">
        <v>26</v>
      </c>
      <c r="W1447">
        <v>45</v>
      </c>
      <c r="X1447">
        <v>29</v>
      </c>
      <c r="Y1447">
        <v>30</v>
      </c>
      <c r="AB1447">
        <v>51.83</v>
      </c>
      <c r="AD1447" t="s">
        <v>934</v>
      </c>
      <c r="AE1447">
        <v>1</v>
      </c>
      <c r="AF1447" t="s">
        <v>935</v>
      </c>
    </row>
    <row r="1448" spans="1:32">
      <c r="A1448">
        <v>316199</v>
      </c>
      <c r="B1448">
        <v>5170</v>
      </c>
      <c r="C1448" t="s">
        <v>224</v>
      </c>
      <c r="D1448">
        <v>1411</v>
      </c>
      <c r="E1448">
        <v>4016545089</v>
      </c>
      <c r="F1448" t="s">
        <v>934</v>
      </c>
      <c r="G1448">
        <v>1</v>
      </c>
      <c r="H1448" t="s">
        <v>491</v>
      </c>
      <c r="I1448" t="s">
        <v>938</v>
      </c>
      <c r="J1448">
        <v>40</v>
      </c>
      <c r="K1448">
        <v>31</v>
      </c>
      <c r="L1448">
        <v>360</v>
      </c>
      <c r="M1448">
        <v>12</v>
      </c>
      <c r="N1448">
        <v>12</v>
      </c>
      <c r="O1448" s="493">
        <v>45935.4567824074</v>
      </c>
      <c r="P1448" s="493">
        <v>45935.4840162037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s">
        <v>934</v>
      </c>
      <c r="AE1448">
        <v>1</v>
      </c>
      <c r="AF1448" t="s">
        <v>935</v>
      </c>
    </row>
    <row r="1449" spans="1:32">
      <c r="A1449">
        <v>316191</v>
      </c>
      <c r="B1449">
        <v>5170</v>
      </c>
      <c r="C1449" t="s">
        <v>224</v>
      </c>
      <c r="D1449">
        <v>1411</v>
      </c>
      <c r="E1449">
        <v>4016545089</v>
      </c>
      <c r="F1449" t="s">
        <v>934</v>
      </c>
      <c r="G1449">
        <v>1</v>
      </c>
      <c r="H1449" t="s">
        <v>491</v>
      </c>
      <c r="I1449" t="s">
        <v>280</v>
      </c>
      <c r="J1449">
        <v>33</v>
      </c>
      <c r="K1449">
        <v>31</v>
      </c>
      <c r="L1449">
        <v>360</v>
      </c>
      <c r="M1449">
        <v>12</v>
      </c>
      <c r="N1449">
        <v>24</v>
      </c>
      <c r="O1449" s="493">
        <v>45935.460625</v>
      </c>
      <c r="P1449" s="493">
        <v>45935.4840162037</v>
      </c>
      <c r="Q1449">
        <v>1</v>
      </c>
      <c r="R1449">
        <v>0</v>
      </c>
      <c r="S1449">
        <v>0</v>
      </c>
      <c r="T1449">
        <v>6</v>
      </c>
      <c r="U1449">
        <v>16</v>
      </c>
      <c r="V1449">
        <v>12</v>
      </c>
      <c r="W1449">
        <v>47</v>
      </c>
      <c r="X1449">
        <v>14</v>
      </c>
      <c r="Y1449">
        <v>44</v>
      </c>
      <c r="AB1449">
        <v>55.776</v>
      </c>
      <c r="AD1449" t="s">
        <v>934</v>
      </c>
      <c r="AE1449">
        <v>1</v>
      </c>
      <c r="AF1449" t="s">
        <v>935</v>
      </c>
    </row>
    <row r="1450" spans="1:32">
      <c r="A1450">
        <v>316190</v>
      </c>
      <c r="B1450">
        <v>5170</v>
      </c>
      <c r="C1450" t="s">
        <v>224</v>
      </c>
      <c r="D1450">
        <v>1411</v>
      </c>
      <c r="E1450">
        <v>4016545089</v>
      </c>
      <c r="F1450" t="s">
        <v>934</v>
      </c>
      <c r="G1450">
        <v>1</v>
      </c>
      <c r="H1450" t="s">
        <v>491</v>
      </c>
      <c r="I1450" t="s">
        <v>919</v>
      </c>
      <c r="J1450">
        <v>32</v>
      </c>
      <c r="K1450">
        <v>30</v>
      </c>
      <c r="L1450">
        <v>360</v>
      </c>
      <c r="M1450">
        <v>12</v>
      </c>
      <c r="N1450">
        <v>120</v>
      </c>
      <c r="O1450" s="493">
        <v>45935.4581712963</v>
      </c>
      <c r="P1450" s="493">
        <v>45935.4774421296</v>
      </c>
      <c r="Q1450">
        <v>1</v>
      </c>
      <c r="R1450">
        <v>0</v>
      </c>
      <c r="S1450">
        <v>0</v>
      </c>
      <c r="T1450">
        <v>6</v>
      </c>
      <c r="U1450">
        <v>43</v>
      </c>
      <c r="V1450">
        <v>36</v>
      </c>
      <c r="W1450">
        <v>130</v>
      </c>
      <c r="X1450">
        <v>39</v>
      </c>
      <c r="Y1450">
        <v>40</v>
      </c>
      <c r="AB1450">
        <v>32.674</v>
      </c>
      <c r="AD1450" t="s">
        <v>934</v>
      </c>
      <c r="AE1450">
        <v>1</v>
      </c>
      <c r="AF1450" t="s">
        <v>935</v>
      </c>
    </row>
    <row r="1451" spans="1:32">
      <c r="A1451">
        <v>316192</v>
      </c>
      <c r="B1451">
        <v>5170</v>
      </c>
      <c r="C1451" t="s">
        <v>224</v>
      </c>
      <c r="D1451">
        <v>1412</v>
      </c>
      <c r="E1451">
        <v>4016581678</v>
      </c>
      <c r="F1451" t="s">
        <v>936</v>
      </c>
      <c r="G1451">
        <v>1</v>
      </c>
      <c r="H1451" t="s">
        <v>494</v>
      </c>
      <c r="I1451" t="s">
        <v>237</v>
      </c>
      <c r="J1451">
        <v>30</v>
      </c>
      <c r="K1451">
        <v>180</v>
      </c>
      <c r="L1451">
        <v>1080</v>
      </c>
      <c r="M1451">
        <v>6</v>
      </c>
      <c r="N1451">
        <v>402</v>
      </c>
      <c r="O1451" s="493">
        <v>45935.4858333333</v>
      </c>
      <c r="P1451" s="493">
        <v>45935.6584490741</v>
      </c>
      <c r="Q1451">
        <v>1</v>
      </c>
      <c r="R1451">
        <v>0</v>
      </c>
      <c r="S1451">
        <v>0</v>
      </c>
      <c r="T1451">
        <v>6</v>
      </c>
      <c r="U1451">
        <v>45</v>
      </c>
      <c r="V1451">
        <v>41</v>
      </c>
      <c r="W1451">
        <v>118</v>
      </c>
      <c r="X1451">
        <v>44</v>
      </c>
      <c r="Y1451">
        <v>61</v>
      </c>
      <c r="AB1451">
        <v>80.526</v>
      </c>
      <c r="AD1451" t="s">
        <v>936</v>
      </c>
      <c r="AE1451">
        <v>1</v>
      </c>
      <c r="AF1451" t="s">
        <v>937</v>
      </c>
    </row>
    <row r="1452" spans="1:32">
      <c r="A1452">
        <v>316194</v>
      </c>
      <c r="B1452">
        <v>5170</v>
      </c>
      <c r="C1452" t="s">
        <v>224</v>
      </c>
      <c r="D1452">
        <v>1412</v>
      </c>
      <c r="E1452">
        <v>4016581678</v>
      </c>
      <c r="F1452" t="s">
        <v>936</v>
      </c>
      <c r="G1452">
        <v>1</v>
      </c>
      <c r="H1452" t="s">
        <v>494</v>
      </c>
      <c r="I1452" t="s">
        <v>280</v>
      </c>
      <c r="J1452">
        <v>33</v>
      </c>
      <c r="K1452">
        <v>180</v>
      </c>
      <c r="L1452">
        <v>1080</v>
      </c>
      <c r="M1452">
        <v>6</v>
      </c>
      <c r="N1452">
        <v>48</v>
      </c>
      <c r="O1452" s="493">
        <v>45935.4899305556</v>
      </c>
      <c r="P1452" s="493">
        <v>45935.6783796296</v>
      </c>
      <c r="Q1452">
        <v>1</v>
      </c>
      <c r="R1452">
        <v>0</v>
      </c>
      <c r="S1452">
        <v>0</v>
      </c>
      <c r="T1452">
        <v>6</v>
      </c>
      <c r="U1452">
        <v>84</v>
      </c>
      <c r="V1452">
        <v>78</v>
      </c>
      <c r="W1452">
        <v>367</v>
      </c>
      <c r="X1452">
        <v>80</v>
      </c>
      <c r="Y1452">
        <v>91</v>
      </c>
      <c r="AB1452">
        <v>84.513</v>
      </c>
      <c r="AD1452" t="s">
        <v>936</v>
      </c>
      <c r="AE1452">
        <v>1</v>
      </c>
      <c r="AF1452" t="s">
        <v>937</v>
      </c>
    </row>
    <row r="1453" spans="1:32">
      <c r="A1453">
        <v>316193</v>
      </c>
      <c r="B1453">
        <v>5170</v>
      </c>
      <c r="C1453" t="s">
        <v>224</v>
      </c>
      <c r="D1453">
        <v>1412</v>
      </c>
      <c r="E1453">
        <v>4016581678</v>
      </c>
      <c r="F1453" t="s">
        <v>936</v>
      </c>
      <c r="G1453">
        <v>1</v>
      </c>
      <c r="H1453" t="s">
        <v>494</v>
      </c>
      <c r="I1453" t="s">
        <v>919</v>
      </c>
      <c r="J1453">
        <v>32</v>
      </c>
      <c r="K1453">
        <v>180</v>
      </c>
      <c r="L1453">
        <v>1080</v>
      </c>
      <c r="M1453">
        <v>6</v>
      </c>
      <c r="N1453">
        <v>102</v>
      </c>
      <c r="O1453" s="493">
        <v>45935.4884259259</v>
      </c>
      <c r="P1453" s="493">
        <v>45935.6732986111</v>
      </c>
      <c r="Q1453">
        <v>1</v>
      </c>
      <c r="R1453">
        <v>0</v>
      </c>
      <c r="S1453">
        <v>0</v>
      </c>
      <c r="T1453">
        <v>6</v>
      </c>
      <c r="U1453">
        <v>65</v>
      </c>
      <c r="V1453">
        <v>58</v>
      </c>
      <c r="W1453">
        <v>213</v>
      </c>
      <c r="X1453">
        <v>62</v>
      </c>
      <c r="Y1453">
        <v>65</v>
      </c>
      <c r="AB1453">
        <v>67.748</v>
      </c>
      <c r="AD1453" t="s">
        <v>936</v>
      </c>
      <c r="AE1453">
        <v>1</v>
      </c>
      <c r="AF1453" t="s">
        <v>937</v>
      </c>
    </row>
    <row r="1454" spans="1:32">
      <c r="A1454">
        <v>315924</v>
      </c>
      <c r="B1454">
        <v>5170</v>
      </c>
      <c r="C1454" t="s">
        <v>224</v>
      </c>
      <c r="D1454">
        <v>1413</v>
      </c>
      <c r="E1454">
        <v>4016457197</v>
      </c>
      <c r="F1454" t="s">
        <v>939</v>
      </c>
      <c r="G1454">
        <v>1</v>
      </c>
      <c r="H1454" t="s">
        <v>491</v>
      </c>
      <c r="I1454" t="s">
        <v>237</v>
      </c>
      <c r="J1454">
        <v>30</v>
      </c>
      <c r="K1454">
        <v>316</v>
      </c>
      <c r="L1454">
        <v>3420</v>
      </c>
      <c r="M1454">
        <v>10</v>
      </c>
      <c r="N1454">
        <v>110</v>
      </c>
      <c r="O1454" s="493">
        <v>45932.5828935185</v>
      </c>
      <c r="P1454" s="493">
        <v>45932.9226273148</v>
      </c>
      <c r="Q1454">
        <v>1</v>
      </c>
      <c r="R1454">
        <v>0</v>
      </c>
      <c r="S1454">
        <v>0</v>
      </c>
      <c r="T1454">
        <v>6</v>
      </c>
      <c r="U1454">
        <v>18</v>
      </c>
      <c r="V1454">
        <v>13</v>
      </c>
      <c r="W1454">
        <v>214</v>
      </c>
      <c r="X1454">
        <v>16</v>
      </c>
      <c r="Y1454">
        <v>18</v>
      </c>
      <c r="AB1454">
        <v>26.521</v>
      </c>
      <c r="AD1454" t="s">
        <v>939</v>
      </c>
      <c r="AE1454">
        <v>1</v>
      </c>
      <c r="AF1454" t="s">
        <v>940</v>
      </c>
    </row>
    <row r="1455" spans="1:32">
      <c r="A1455">
        <v>315926</v>
      </c>
      <c r="B1455">
        <v>5170</v>
      </c>
      <c r="C1455" t="s">
        <v>224</v>
      </c>
      <c r="D1455">
        <v>1413</v>
      </c>
      <c r="E1455">
        <v>4016457197</v>
      </c>
      <c r="F1455" t="s">
        <v>939</v>
      </c>
      <c r="G1455">
        <v>1</v>
      </c>
      <c r="H1455" t="s">
        <v>491</v>
      </c>
      <c r="I1455" t="s">
        <v>919</v>
      </c>
      <c r="J1455">
        <v>32</v>
      </c>
      <c r="K1455">
        <v>342</v>
      </c>
      <c r="L1455">
        <v>3420</v>
      </c>
      <c r="M1455">
        <v>10</v>
      </c>
      <c r="N1455">
        <v>60</v>
      </c>
      <c r="O1455" s="493">
        <v>45932.5854282407</v>
      </c>
      <c r="P1455" s="493">
        <v>45932.9248032407</v>
      </c>
      <c r="Q1455">
        <v>1</v>
      </c>
      <c r="R1455">
        <v>0</v>
      </c>
      <c r="S1455">
        <v>0</v>
      </c>
      <c r="T1455">
        <v>6</v>
      </c>
      <c r="U1455">
        <v>17</v>
      </c>
      <c r="V1455">
        <v>13</v>
      </c>
      <c r="W1455">
        <v>121</v>
      </c>
      <c r="X1455">
        <v>17</v>
      </c>
      <c r="Y1455">
        <v>18</v>
      </c>
      <c r="AB1455">
        <v>11.414</v>
      </c>
      <c r="AD1455" t="s">
        <v>939</v>
      </c>
      <c r="AE1455">
        <v>1</v>
      </c>
      <c r="AF1455" t="s">
        <v>940</v>
      </c>
    </row>
    <row r="1456" spans="1:32">
      <c r="A1456">
        <v>315925</v>
      </c>
      <c r="B1456">
        <v>5170</v>
      </c>
      <c r="C1456" t="s">
        <v>224</v>
      </c>
      <c r="D1456">
        <v>1413</v>
      </c>
      <c r="E1456">
        <v>4016457197</v>
      </c>
      <c r="F1456" t="s">
        <v>939</v>
      </c>
      <c r="G1456">
        <v>1</v>
      </c>
      <c r="H1456" t="s">
        <v>491</v>
      </c>
      <c r="I1456" t="s">
        <v>243</v>
      </c>
      <c r="J1456">
        <v>31</v>
      </c>
      <c r="K1456">
        <v>181</v>
      </c>
      <c r="L1456">
        <v>3420</v>
      </c>
      <c r="M1456">
        <v>10</v>
      </c>
      <c r="N1456">
        <v>100</v>
      </c>
      <c r="O1456" s="493">
        <v>45932.8198958333</v>
      </c>
      <c r="P1456" s="493">
        <v>45932.9232638889</v>
      </c>
      <c r="Q1456">
        <v>1</v>
      </c>
      <c r="R1456">
        <v>0</v>
      </c>
      <c r="S1456">
        <v>0</v>
      </c>
      <c r="T1456">
        <v>6</v>
      </c>
      <c r="U1456">
        <v>16</v>
      </c>
      <c r="V1456">
        <v>14</v>
      </c>
      <c r="W1456">
        <v>96</v>
      </c>
      <c r="X1456">
        <v>15</v>
      </c>
      <c r="Y1456">
        <v>18</v>
      </c>
      <c r="AB1456">
        <v>28.733</v>
      </c>
      <c r="AD1456" t="s">
        <v>939</v>
      </c>
      <c r="AE1456">
        <v>1</v>
      </c>
      <c r="AF1456" t="s">
        <v>940</v>
      </c>
    </row>
    <row r="1457" spans="1:32">
      <c r="A1457">
        <v>316053</v>
      </c>
      <c r="B1457">
        <v>5170</v>
      </c>
      <c r="C1457" t="s">
        <v>224</v>
      </c>
      <c r="D1457">
        <v>1414</v>
      </c>
      <c r="E1457">
        <v>4016457197</v>
      </c>
      <c r="F1457" t="s">
        <v>939</v>
      </c>
      <c r="G1457">
        <v>1</v>
      </c>
      <c r="H1457" t="s">
        <v>494</v>
      </c>
      <c r="I1457" t="s">
        <v>237</v>
      </c>
      <c r="J1457">
        <v>30</v>
      </c>
      <c r="K1457">
        <v>220</v>
      </c>
      <c r="L1457">
        <v>3420</v>
      </c>
      <c r="M1457">
        <v>10</v>
      </c>
      <c r="N1457">
        <v>110</v>
      </c>
      <c r="O1457" s="493">
        <v>45933.0005671296</v>
      </c>
      <c r="P1457" s="493">
        <v>45933.1184259259</v>
      </c>
      <c r="Q1457">
        <v>1</v>
      </c>
      <c r="R1457">
        <v>0</v>
      </c>
      <c r="S1457">
        <v>0</v>
      </c>
      <c r="T1457">
        <v>6</v>
      </c>
      <c r="U1457">
        <v>17</v>
      </c>
      <c r="V1457">
        <v>13</v>
      </c>
      <c r="W1457">
        <v>74</v>
      </c>
      <c r="X1457">
        <v>16</v>
      </c>
      <c r="Y1457">
        <v>19</v>
      </c>
      <c r="AB1457">
        <v>28.314</v>
      </c>
      <c r="AD1457" t="s">
        <v>939</v>
      </c>
      <c r="AE1457">
        <v>1</v>
      </c>
      <c r="AF1457" t="s">
        <v>940</v>
      </c>
    </row>
    <row r="1458" spans="1:32">
      <c r="A1458">
        <v>316054</v>
      </c>
      <c r="B1458">
        <v>5170</v>
      </c>
      <c r="C1458" t="s">
        <v>224</v>
      </c>
      <c r="D1458">
        <v>1414</v>
      </c>
      <c r="E1458">
        <v>4016457197</v>
      </c>
      <c r="F1458" t="s">
        <v>939</v>
      </c>
      <c r="G1458">
        <v>1</v>
      </c>
      <c r="H1458" t="s">
        <v>494</v>
      </c>
      <c r="I1458" t="s">
        <v>243</v>
      </c>
      <c r="J1458">
        <v>31</v>
      </c>
      <c r="K1458">
        <v>222</v>
      </c>
      <c r="L1458">
        <v>3420</v>
      </c>
      <c r="M1458">
        <v>10</v>
      </c>
      <c r="N1458">
        <v>100</v>
      </c>
      <c r="O1458" s="493">
        <v>45933.0005324074</v>
      </c>
      <c r="P1458" s="493">
        <v>45933.1186805556</v>
      </c>
      <c r="Q1458">
        <v>1</v>
      </c>
      <c r="R1458">
        <v>0</v>
      </c>
      <c r="S1458">
        <v>0</v>
      </c>
      <c r="T1458">
        <v>6</v>
      </c>
      <c r="U1458">
        <v>15</v>
      </c>
      <c r="V1458">
        <v>13</v>
      </c>
      <c r="W1458">
        <v>21</v>
      </c>
      <c r="X1458">
        <v>15</v>
      </c>
      <c r="Y1458">
        <v>14</v>
      </c>
      <c r="AB1458">
        <v>25.955</v>
      </c>
      <c r="AD1458" t="s">
        <v>939</v>
      </c>
      <c r="AE1458">
        <v>1</v>
      </c>
      <c r="AF1458" t="s">
        <v>940</v>
      </c>
    </row>
    <row r="1459" spans="1:32">
      <c r="A1459">
        <v>316055</v>
      </c>
      <c r="B1459">
        <v>5170</v>
      </c>
      <c r="C1459" t="s">
        <v>224</v>
      </c>
      <c r="D1459">
        <v>1414</v>
      </c>
      <c r="E1459">
        <v>4016457197</v>
      </c>
      <c r="F1459" t="s">
        <v>939</v>
      </c>
      <c r="G1459">
        <v>1</v>
      </c>
      <c r="H1459" t="s">
        <v>494</v>
      </c>
      <c r="I1459" t="s">
        <v>919</v>
      </c>
      <c r="J1459">
        <v>32</v>
      </c>
      <c r="K1459">
        <v>228</v>
      </c>
      <c r="L1459">
        <v>3420</v>
      </c>
      <c r="M1459">
        <v>10</v>
      </c>
      <c r="N1459">
        <v>20</v>
      </c>
      <c r="O1459" s="493">
        <v>45933.0005787037</v>
      </c>
      <c r="P1459" s="493">
        <v>45933.1255208333</v>
      </c>
      <c r="Q1459">
        <v>1</v>
      </c>
      <c r="R1459">
        <v>0</v>
      </c>
      <c r="S1459">
        <v>0</v>
      </c>
      <c r="T1459">
        <v>6</v>
      </c>
      <c r="U1459">
        <v>44</v>
      </c>
      <c r="V1459">
        <v>25</v>
      </c>
      <c r="W1459">
        <v>211</v>
      </c>
      <c r="X1459">
        <v>42</v>
      </c>
      <c r="Y1459">
        <v>41</v>
      </c>
      <c r="AB1459">
        <v>15.115</v>
      </c>
      <c r="AD1459" t="s">
        <v>939</v>
      </c>
      <c r="AE1459">
        <v>1</v>
      </c>
      <c r="AF1459" t="s">
        <v>940</v>
      </c>
    </row>
    <row r="1460" spans="1:32">
      <c r="A1460">
        <v>315930</v>
      </c>
      <c r="B1460">
        <v>5170</v>
      </c>
      <c r="C1460" t="s">
        <v>224</v>
      </c>
      <c r="D1460">
        <v>1414</v>
      </c>
      <c r="E1460">
        <v>4016457197</v>
      </c>
      <c r="F1460" t="s">
        <v>939</v>
      </c>
      <c r="G1460">
        <v>1</v>
      </c>
      <c r="H1460" t="s">
        <v>494</v>
      </c>
      <c r="I1460" t="s">
        <v>280</v>
      </c>
      <c r="J1460">
        <v>33</v>
      </c>
      <c r="K1460">
        <v>108</v>
      </c>
      <c r="L1460">
        <v>3420</v>
      </c>
      <c r="M1460">
        <v>10</v>
      </c>
      <c r="N1460">
        <v>20</v>
      </c>
      <c r="O1460" s="493">
        <v>45932.9354861111</v>
      </c>
      <c r="P1460" s="493">
        <v>45932.9998032407</v>
      </c>
      <c r="Q1460">
        <v>1</v>
      </c>
      <c r="R1460">
        <v>0</v>
      </c>
      <c r="S1460">
        <v>0</v>
      </c>
      <c r="T1460">
        <v>6</v>
      </c>
      <c r="U1460">
        <v>37</v>
      </c>
      <c r="V1460">
        <v>23</v>
      </c>
      <c r="W1460">
        <v>210</v>
      </c>
      <c r="X1460">
        <v>34</v>
      </c>
      <c r="Y1460">
        <v>30</v>
      </c>
      <c r="AB1460">
        <v>46.803</v>
      </c>
      <c r="AD1460" t="s">
        <v>939</v>
      </c>
      <c r="AE1460">
        <v>1</v>
      </c>
      <c r="AF1460" t="s">
        <v>940</v>
      </c>
    </row>
    <row r="1461" spans="1:32">
      <c r="A1461">
        <v>315927</v>
      </c>
      <c r="B1461">
        <v>5170</v>
      </c>
      <c r="C1461" t="s">
        <v>224</v>
      </c>
      <c r="D1461">
        <v>1414</v>
      </c>
      <c r="E1461">
        <v>4016457197</v>
      </c>
      <c r="F1461" t="s">
        <v>939</v>
      </c>
      <c r="G1461">
        <v>1</v>
      </c>
      <c r="H1461" t="s">
        <v>494</v>
      </c>
      <c r="I1461" t="s">
        <v>237</v>
      </c>
      <c r="J1461">
        <v>30</v>
      </c>
      <c r="K1461">
        <v>121</v>
      </c>
      <c r="L1461">
        <v>3420</v>
      </c>
      <c r="M1461">
        <v>10</v>
      </c>
      <c r="N1461">
        <v>110</v>
      </c>
      <c r="O1461" s="493">
        <v>45932.9329513889</v>
      </c>
      <c r="P1461" s="493">
        <v>45932.9995486111</v>
      </c>
      <c r="Q1461">
        <v>1</v>
      </c>
      <c r="R1461">
        <v>0</v>
      </c>
      <c r="S1461">
        <v>0</v>
      </c>
      <c r="T1461">
        <v>6</v>
      </c>
      <c r="U1461">
        <v>17</v>
      </c>
      <c r="V1461">
        <v>14</v>
      </c>
      <c r="W1461">
        <v>31</v>
      </c>
      <c r="X1461">
        <v>17</v>
      </c>
      <c r="Y1461">
        <v>19</v>
      </c>
      <c r="AB1461">
        <v>28.314</v>
      </c>
      <c r="AD1461" t="s">
        <v>939</v>
      </c>
      <c r="AE1461">
        <v>1</v>
      </c>
      <c r="AF1461" t="s">
        <v>940</v>
      </c>
    </row>
    <row r="1462" spans="1:32">
      <c r="A1462">
        <v>315928</v>
      </c>
      <c r="B1462">
        <v>5170</v>
      </c>
      <c r="C1462" t="s">
        <v>224</v>
      </c>
      <c r="D1462">
        <v>1414</v>
      </c>
      <c r="E1462">
        <v>4016457197</v>
      </c>
      <c r="F1462" t="s">
        <v>939</v>
      </c>
      <c r="G1462">
        <v>1</v>
      </c>
      <c r="H1462" t="s">
        <v>494</v>
      </c>
      <c r="I1462" t="s">
        <v>243</v>
      </c>
      <c r="J1462">
        <v>31</v>
      </c>
      <c r="K1462">
        <v>119</v>
      </c>
      <c r="L1462">
        <v>3420</v>
      </c>
      <c r="M1462">
        <v>10</v>
      </c>
      <c r="N1462">
        <v>100</v>
      </c>
      <c r="O1462" s="493">
        <v>45932.9333564815</v>
      </c>
      <c r="P1462" s="493">
        <v>45932.9995138889</v>
      </c>
      <c r="Q1462">
        <v>1</v>
      </c>
      <c r="R1462">
        <v>0</v>
      </c>
      <c r="S1462">
        <v>0</v>
      </c>
      <c r="T1462">
        <v>6</v>
      </c>
      <c r="U1462">
        <v>15</v>
      </c>
      <c r="V1462">
        <v>13</v>
      </c>
      <c r="W1462">
        <v>30</v>
      </c>
      <c r="X1462">
        <v>15</v>
      </c>
      <c r="Y1462">
        <v>14</v>
      </c>
      <c r="AB1462">
        <v>25.955</v>
      </c>
      <c r="AD1462" t="s">
        <v>939</v>
      </c>
      <c r="AE1462">
        <v>1</v>
      </c>
      <c r="AF1462" t="s">
        <v>940</v>
      </c>
    </row>
    <row r="1463" spans="1:32">
      <c r="A1463">
        <v>315929</v>
      </c>
      <c r="B1463">
        <v>5170</v>
      </c>
      <c r="C1463" t="s">
        <v>224</v>
      </c>
      <c r="D1463">
        <v>1414</v>
      </c>
      <c r="E1463">
        <v>4016457197</v>
      </c>
      <c r="F1463" t="s">
        <v>939</v>
      </c>
      <c r="G1463">
        <v>1</v>
      </c>
      <c r="H1463" t="s">
        <v>494</v>
      </c>
      <c r="I1463" t="s">
        <v>919</v>
      </c>
      <c r="J1463">
        <v>32</v>
      </c>
      <c r="K1463">
        <v>113</v>
      </c>
      <c r="L1463">
        <v>3420</v>
      </c>
      <c r="M1463">
        <v>10</v>
      </c>
      <c r="N1463">
        <v>20</v>
      </c>
      <c r="O1463" s="493">
        <v>45932.9347685185</v>
      </c>
      <c r="P1463" s="493">
        <v>45932.9995601852</v>
      </c>
      <c r="Q1463">
        <v>1</v>
      </c>
      <c r="R1463">
        <v>0</v>
      </c>
      <c r="S1463">
        <v>0</v>
      </c>
      <c r="T1463">
        <v>6</v>
      </c>
      <c r="U1463">
        <v>44</v>
      </c>
      <c r="V1463">
        <v>38</v>
      </c>
      <c r="W1463">
        <v>211</v>
      </c>
      <c r="X1463">
        <v>41</v>
      </c>
      <c r="Y1463">
        <v>41</v>
      </c>
      <c r="AB1463">
        <v>15.115</v>
      </c>
      <c r="AD1463" t="s">
        <v>939</v>
      </c>
      <c r="AE1463">
        <v>1</v>
      </c>
      <c r="AF1463" t="s">
        <v>940</v>
      </c>
    </row>
    <row r="1464" spans="1:32">
      <c r="A1464">
        <v>316056</v>
      </c>
      <c r="B1464">
        <v>5170</v>
      </c>
      <c r="C1464" t="s">
        <v>224</v>
      </c>
      <c r="D1464">
        <v>1414</v>
      </c>
      <c r="E1464">
        <v>4016457197</v>
      </c>
      <c r="F1464" t="s">
        <v>939</v>
      </c>
      <c r="G1464">
        <v>1</v>
      </c>
      <c r="H1464" t="s">
        <v>494</v>
      </c>
      <c r="I1464" t="s">
        <v>280</v>
      </c>
      <c r="J1464">
        <v>33</v>
      </c>
      <c r="K1464">
        <v>230</v>
      </c>
      <c r="L1464">
        <v>3420</v>
      </c>
      <c r="M1464">
        <v>10</v>
      </c>
      <c r="N1464">
        <v>20</v>
      </c>
      <c r="O1464" s="493">
        <v>45933.001712963</v>
      </c>
      <c r="P1464" s="493">
        <v>45933.126099537</v>
      </c>
      <c r="Q1464">
        <v>1</v>
      </c>
      <c r="R1464">
        <v>0</v>
      </c>
      <c r="S1464">
        <v>0</v>
      </c>
      <c r="T1464">
        <v>6</v>
      </c>
      <c r="U1464">
        <v>36</v>
      </c>
      <c r="V1464">
        <v>21</v>
      </c>
      <c r="W1464">
        <v>133</v>
      </c>
      <c r="X1464">
        <v>33</v>
      </c>
      <c r="Y1464">
        <v>30</v>
      </c>
      <c r="AB1464">
        <v>46.803</v>
      </c>
      <c r="AD1464" t="s">
        <v>939</v>
      </c>
      <c r="AE1464">
        <v>1</v>
      </c>
      <c r="AF1464" t="s">
        <v>940</v>
      </c>
    </row>
    <row r="1465" spans="1:32">
      <c r="A1465">
        <v>316195</v>
      </c>
      <c r="B1465">
        <v>5170</v>
      </c>
      <c r="C1465" t="s">
        <v>224</v>
      </c>
      <c r="D1465">
        <v>1415</v>
      </c>
      <c r="E1465">
        <v>4016571653</v>
      </c>
      <c r="F1465" t="s">
        <v>941</v>
      </c>
      <c r="G1465">
        <v>1</v>
      </c>
      <c r="H1465" t="s">
        <v>494</v>
      </c>
      <c r="I1465" t="s">
        <v>919</v>
      </c>
      <c r="J1465">
        <v>32</v>
      </c>
      <c r="K1465">
        <v>208</v>
      </c>
      <c r="L1465">
        <v>832</v>
      </c>
      <c r="M1465">
        <v>4</v>
      </c>
      <c r="N1465">
        <v>8</v>
      </c>
      <c r="O1465" s="493">
        <v>45935.6784837963</v>
      </c>
      <c r="P1465" s="493">
        <v>45935.7567476852</v>
      </c>
      <c r="Q1465">
        <v>1</v>
      </c>
      <c r="R1465">
        <v>0</v>
      </c>
      <c r="S1465">
        <v>0</v>
      </c>
      <c r="T1465">
        <v>6</v>
      </c>
      <c r="U1465">
        <v>24</v>
      </c>
      <c r="V1465">
        <v>19</v>
      </c>
      <c r="W1465">
        <v>117</v>
      </c>
      <c r="X1465">
        <v>23</v>
      </c>
      <c r="Y1465">
        <v>26</v>
      </c>
      <c r="AB1465">
        <v>2.431</v>
      </c>
      <c r="AD1465" t="s">
        <v>941</v>
      </c>
      <c r="AE1465">
        <v>1</v>
      </c>
      <c r="AF1465" t="s">
        <v>942</v>
      </c>
    </row>
    <row r="1466" spans="1:32">
      <c r="A1466">
        <v>316242</v>
      </c>
      <c r="B1466">
        <v>5170</v>
      </c>
      <c r="C1466" t="s">
        <v>224</v>
      </c>
      <c r="D1466">
        <v>1416</v>
      </c>
      <c r="E1466">
        <v>4016409809</v>
      </c>
      <c r="F1466" t="s">
        <v>939</v>
      </c>
      <c r="G1466">
        <v>1</v>
      </c>
      <c r="H1466" t="s">
        <v>491</v>
      </c>
      <c r="I1466" t="s">
        <v>919</v>
      </c>
      <c r="J1466">
        <v>32</v>
      </c>
      <c r="K1466">
        <v>171</v>
      </c>
      <c r="L1466">
        <v>2400</v>
      </c>
      <c r="M1466">
        <v>10</v>
      </c>
      <c r="N1466">
        <v>60</v>
      </c>
      <c r="O1466" s="493">
        <v>45936.3080324074</v>
      </c>
      <c r="P1466" s="493">
        <v>45936.3794328704</v>
      </c>
      <c r="Q1466">
        <v>1</v>
      </c>
      <c r="R1466">
        <v>0</v>
      </c>
      <c r="S1466">
        <v>0</v>
      </c>
      <c r="T1466">
        <v>6</v>
      </c>
      <c r="U1466">
        <v>18</v>
      </c>
      <c r="V1466">
        <v>15</v>
      </c>
      <c r="W1466">
        <v>19</v>
      </c>
      <c r="X1466">
        <v>18</v>
      </c>
      <c r="Y1466">
        <v>18</v>
      </c>
      <c r="AB1466">
        <v>11.414</v>
      </c>
      <c r="AD1466" t="s">
        <v>939</v>
      </c>
      <c r="AE1466">
        <v>1</v>
      </c>
      <c r="AF1466" t="s">
        <v>940</v>
      </c>
    </row>
    <row r="1467" spans="1:32">
      <c r="A1467">
        <v>316243</v>
      </c>
      <c r="B1467">
        <v>5170</v>
      </c>
      <c r="C1467" t="s">
        <v>224</v>
      </c>
      <c r="D1467">
        <v>1416</v>
      </c>
      <c r="E1467">
        <v>4016552044</v>
      </c>
      <c r="F1467" t="s">
        <v>939</v>
      </c>
      <c r="G1467">
        <v>1</v>
      </c>
      <c r="H1467" t="s">
        <v>491</v>
      </c>
      <c r="I1467" t="s">
        <v>237</v>
      </c>
      <c r="J1467">
        <v>30</v>
      </c>
      <c r="K1467">
        <v>295</v>
      </c>
      <c r="L1467">
        <v>2950</v>
      </c>
      <c r="M1467">
        <v>10</v>
      </c>
      <c r="N1467">
        <v>110</v>
      </c>
      <c r="O1467" s="493">
        <v>45936.3807638889</v>
      </c>
      <c r="P1467" s="493">
        <v>45936.5153472222</v>
      </c>
      <c r="Q1467">
        <v>1</v>
      </c>
      <c r="R1467">
        <v>0</v>
      </c>
      <c r="S1467">
        <v>0</v>
      </c>
      <c r="T1467">
        <v>6</v>
      </c>
      <c r="U1467">
        <v>16</v>
      </c>
      <c r="V1467">
        <v>14</v>
      </c>
      <c r="W1467">
        <v>28</v>
      </c>
      <c r="X1467">
        <v>16</v>
      </c>
      <c r="Y1467">
        <v>18</v>
      </c>
      <c r="AB1467">
        <v>26.521</v>
      </c>
      <c r="AD1467" t="s">
        <v>943</v>
      </c>
      <c r="AE1467">
        <v>1</v>
      </c>
      <c r="AF1467" t="s">
        <v>940</v>
      </c>
    </row>
    <row r="1468" spans="1:32">
      <c r="A1468">
        <v>316197</v>
      </c>
      <c r="B1468">
        <v>5170</v>
      </c>
      <c r="C1468" t="s">
        <v>224</v>
      </c>
      <c r="D1468">
        <v>1416</v>
      </c>
      <c r="E1468">
        <v>4016409809</v>
      </c>
      <c r="F1468" t="s">
        <v>939</v>
      </c>
      <c r="G1468">
        <v>1</v>
      </c>
      <c r="H1468" t="s">
        <v>491</v>
      </c>
      <c r="I1468" t="s">
        <v>919</v>
      </c>
      <c r="J1468">
        <v>32</v>
      </c>
      <c r="K1468">
        <v>69</v>
      </c>
      <c r="L1468">
        <v>2400</v>
      </c>
      <c r="M1468">
        <v>10</v>
      </c>
      <c r="N1468">
        <v>60</v>
      </c>
      <c r="O1468" s="493">
        <v>45935.7642013889</v>
      </c>
      <c r="P1468" s="493">
        <v>45935.7899074074</v>
      </c>
      <c r="Q1468">
        <v>1</v>
      </c>
      <c r="R1468">
        <v>0</v>
      </c>
      <c r="S1468">
        <v>0</v>
      </c>
      <c r="T1468">
        <v>6</v>
      </c>
      <c r="U1468">
        <v>19</v>
      </c>
      <c r="V1468">
        <v>15</v>
      </c>
      <c r="W1468">
        <v>28</v>
      </c>
      <c r="X1468">
        <v>18</v>
      </c>
      <c r="Y1468">
        <v>18</v>
      </c>
      <c r="AB1468">
        <v>11.414</v>
      </c>
      <c r="AD1468" t="s">
        <v>939</v>
      </c>
      <c r="AE1468">
        <v>1</v>
      </c>
      <c r="AF1468" t="s">
        <v>940</v>
      </c>
    </row>
    <row r="1469" spans="1:32">
      <c r="A1469">
        <v>316241</v>
      </c>
      <c r="B1469">
        <v>5170</v>
      </c>
      <c r="C1469" t="s">
        <v>224</v>
      </c>
      <c r="D1469">
        <v>1416</v>
      </c>
      <c r="E1469">
        <v>4016409809</v>
      </c>
      <c r="F1469" t="s">
        <v>939</v>
      </c>
      <c r="G1469">
        <v>1</v>
      </c>
      <c r="H1469" t="s">
        <v>491</v>
      </c>
      <c r="I1469" t="s">
        <v>237</v>
      </c>
      <c r="J1469">
        <v>30</v>
      </c>
      <c r="K1469">
        <v>169</v>
      </c>
      <c r="L1469">
        <v>2400</v>
      </c>
      <c r="M1469">
        <v>10</v>
      </c>
      <c r="N1469">
        <v>110</v>
      </c>
      <c r="O1469" s="493">
        <v>45936.3062384259</v>
      </c>
      <c r="P1469" s="493">
        <v>45936.3772453704</v>
      </c>
      <c r="Q1469">
        <v>1</v>
      </c>
      <c r="R1469">
        <v>0</v>
      </c>
      <c r="S1469">
        <v>0</v>
      </c>
      <c r="T1469">
        <v>6</v>
      </c>
      <c r="U1469">
        <v>16</v>
      </c>
      <c r="V1469">
        <v>13</v>
      </c>
      <c r="W1469">
        <v>37</v>
      </c>
      <c r="X1469">
        <v>16</v>
      </c>
      <c r="Y1469">
        <v>18</v>
      </c>
      <c r="AB1469">
        <v>26.521</v>
      </c>
      <c r="AD1469" t="s">
        <v>939</v>
      </c>
      <c r="AE1469">
        <v>1</v>
      </c>
      <c r="AF1469" t="s">
        <v>940</v>
      </c>
    </row>
    <row r="1470" spans="1:32">
      <c r="A1470">
        <v>316196</v>
      </c>
      <c r="B1470">
        <v>5170</v>
      </c>
      <c r="C1470" t="s">
        <v>224</v>
      </c>
      <c r="D1470">
        <v>1416</v>
      </c>
      <c r="E1470">
        <v>4016409809</v>
      </c>
      <c r="F1470" t="s">
        <v>939</v>
      </c>
      <c r="G1470">
        <v>1</v>
      </c>
      <c r="H1470" t="s">
        <v>491</v>
      </c>
      <c r="I1470" t="s">
        <v>237</v>
      </c>
      <c r="J1470">
        <v>30</v>
      </c>
      <c r="K1470">
        <v>69</v>
      </c>
      <c r="L1470">
        <v>2400</v>
      </c>
      <c r="M1470">
        <v>10</v>
      </c>
      <c r="N1470">
        <v>110</v>
      </c>
      <c r="O1470" s="493">
        <v>45935.7631365741</v>
      </c>
      <c r="P1470" s="493">
        <v>45935.7880902778</v>
      </c>
      <c r="Q1470">
        <v>1</v>
      </c>
      <c r="R1470">
        <v>0</v>
      </c>
      <c r="S1470">
        <v>0</v>
      </c>
      <c r="T1470">
        <v>6</v>
      </c>
      <c r="U1470">
        <v>18</v>
      </c>
      <c r="V1470">
        <v>13</v>
      </c>
      <c r="W1470">
        <v>147</v>
      </c>
      <c r="X1470">
        <v>16</v>
      </c>
      <c r="Y1470">
        <v>18</v>
      </c>
      <c r="AB1470">
        <v>26.521</v>
      </c>
      <c r="AD1470" t="s">
        <v>939</v>
      </c>
      <c r="AE1470">
        <v>1</v>
      </c>
      <c r="AF1470" t="s">
        <v>940</v>
      </c>
    </row>
    <row r="1471" spans="1:32">
      <c r="A1471">
        <v>316244</v>
      </c>
      <c r="B1471">
        <v>5170</v>
      </c>
      <c r="C1471" t="s">
        <v>224</v>
      </c>
      <c r="D1471">
        <v>1416</v>
      </c>
      <c r="E1471">
        <v>4016552044</v>
      </c>
      <c r="F1471" t="s">
        <v>939</v>
      </c>
      <c r="G1471">
        <v>1</v>
      </c>
      <c r="H1471" t="s">
        <v>491</v>
      </c>
      <c r="I1471" t="s">
        <v>919</v>
      </c>
      <c r="J1471">
        <v>32</v>
      </c>
      <c r="K1471">
        <v>295</v>
      </c>
      <c r="L1471">
        <v>2950</v>
      </c>
      <c r="M1471">
        <v>10</v>
      </c>
      <c r="N1471">
        <v>60</v>
      </c>
      <c r="O1471" s="493">
        <v>45936.3816550926</v>
      </c>
      <c r="P1471" s="493">
        <v>45936.5181481481</v>
      </c>
      <c r="Q1471">
        <v>1</v>
      </c>
      <c r="R1471">
        <v>0</v>
      </c>
      <c r="S1471">
        <v>0</v>
      </c>
      <c r="T1471">
        <v>6</v>
      </c>
      <c r="U1471">
        <v>18</v>
      </c>
      <c r="V1471">
        <v>15</v>
      </c>
      <c r="W1471">
        <v>22</v>
      </c>
      <c r="X1471">
        <v>19</v>
      </c>
      <c r="Y1471">
        <v>18</v>
      </c>
      <c r="AB1471">
        <v>11.414</v>
      </c>
      <c r="AD1471" t="s">
        <v>943</v>
      </c>
      <c r="AE1471">
        <v>1</v>
      </c>
      <c r="AF1471" t="s">
        <v>940</v>
      </c>
    </row>
    <row r="1472" spans="1:32">
      <c r="A1472">
        <v>316245</v>
      </c>
      <c r="B1472">
        <v>5170</v>
      </c>
      <c r="C1472" t="s">
        <v>224</v>
      </c>
      <c r="D1472">
        <v>1417</v>
      </c>
      <c r="E1472">
        <v>4016409809</v>
      </c>
      <c r="F1472" t="s">
        <v>939</v>
      </c>
      <c r="G1472">
        <v>1</v>
      </c>
      <c r="H1472" t="s">
        <v>494</v>
      </c>
      <c r="I1472" t="s">
        <v>237</v>
      </c>
      <c r="J1472">
        <v>30</v>
      </c>
      <c r="K1472">
        <v>188</v>
      </c>
      <c r="L1472">
        <v>2400</v>
      </c>
      <c r="M1472">
        <v>10</v>
      </c>
      <c r="N1472">
        <v>110</v>
      </c>
      <c r="O1472" s="493">
        <v>45936.5246296296</v>
      </c>
      <c r="P1472" s="493">
        <v>45936.6695486111</v>
      </c>
      <c r="Q1472">
        <v>1</v>
      </c>
      <c r="R1472">
        <v>0</v>
      </c>
      <c r="S1472">
        <v>0</v>
      </c>
      <c r="T1472">
        <v>6</v>
      </c>
      <c r="U1472">
        <v>17</v>
      </c>
      <c r="V1472">
        <v>13</v>
      </c>
      <c r="W1472">
        <v>83</v>
      </c>
      <c r="X1472">
        <v>16</v>
      </c>
      <c r="Y1472">
        <v>19</v>
      </c>
      <c r="AB1472">
        <v>28.314</v>
      </c>
      <c r="AD1472" t="s">
        <v>939</v>
      </c>
      <c r="AE1472">
        <v>1</v>
      </c>
      <c r="AF1472" t="s">
        <v>940</v>
      </c>
    </row>
    <row r="1473" spans="1:32">
      <c r="A1473">
        <v>316246</v>
      </c>
      <c r="B1473">
        <v>5170</v>
      </c>
      <c r="C1473" t="s">
        <v>224</v>
      </c>
      <c r="D1473">
        <v>1417</v>
      </c>
      <c r="E1473">
        <v>4016409809</v>
      </c>
      <c r="F1473" t="s">
        <v>939</v>
      </c>
      <c r="G1473">
        <v>1</v>
      </c>
      <c r="H1473" t="s">
        <v>494</v>
      </c>
      <c r="I1473" t="s">
        <v>919</v>
      </c>
      <c r="J1473">
        <v>32</v>
      </c>
      <c r="K1473">
        <v>240</v>
      </c>
      <c r="L1473">
        <v>2400</v>
      </c>
      <c r="M1473">
        <v>10</v>
      </c>
      <c r="N1473">
        <v>20</v>
      </c>
      <c r="O1473" s="493">
        <v>45936.5267939815</v>
      </c>
      <c r="P1473" s="493">
        <v>45936.6733912037</v>
      </c>
      <c r="Q1473">
        <v>1</v>
      </c>
      <c r="R1473">
        <v>0</v>
      </c>
      <c r="S1473">
        <v>0</v>
      </c>
      <c r="T1473">
        <v>6</v>
      </c>
      <c r="U1473">
        <v>39</v>
      </c>
      <c r="V1473">
        <v>35</v>
      </c>
      <c r="W1473">
        <v>197</v>
      </c>
      <c r="X1473">
        <v>39</v>
      </c>
      <c r="Y1473">
        <v>41</v>
      </c>
      <c r="AB1473">
        <v>15.115</v>
      </c>
      <c r="AD1473" t="s">
        <v>939</v>
      </c>
      <c r="AE1473">
        <v>1</v>
      </c>
      <c r="AF1473" t="s">
        <v>940</v>
      </c>
    </row>
    <row r="1474" spans="1:32">
      <c r="A1474">
        <v>316250</v>
      </c>
      <c r="B1474">
        <v>5170</v>
      </c>
      <c r="C1474" t="s">
        <v>224</v>
      </c>
      <c r="D1474">
        <v>1417</v>
      </c>
      <c r="E1474">
        <v>4016552044</v>
      </c>
      <c r="F1474" t="s">
        <v>939</v>
      </c>
      <c r="G1474">
        <v>1</v>
      </c>
      <c r="H1474" t="s">
        <v>494</v>
      </c>
      <c r="I1474" t="s">
        <v>280</v>
      </c>
      <c r="J1474">
        <v>33</v>
      </c>
      <c r="K1474">
        <v>296</v>
      </c>
      <c r="L1474">
        <v>2950</v>
      </c>
      <c r="M1474">
        <v>10</v>
      </c>
      <c r="N1474">
        <v>20</v>
      </c>
      <c r="O1474" s="493">
        <v>45936.6805902778</v>
      </c>
      <c r="P1474" s="493">
        <v>45936.8455555556</v>
      </c>
      <c r="Q1474">
        <v>1</v>
      </c>
      <c r="R1474">
        <v>0</v>
      </c>
      <c r="S1474">
        <v>0</v>
      </c>
      <c r="T1474">
        <v>6</v>
      </c>
      <c r="U1474">
        <v>36</v>
      </c>
      <c r="V1474">
        <v>19</v>
      </c>
      <c r="W1474">
        <v>156</v>
      </c>
      <c r="X1474">
        <v>34</v>
      </c>
      <c r="Y1474">
        <v>30</v>
      </c>
      <c r="AB1474">
        <v>46.803</v>
      </c>
      <c r="AD1474" t="s">
        <v>943</v>
      </c>
      <c r="AE1474">
        <v>1</v>
      </c>
      <c r="AF1474" t="s">
        <v>940</v>
      </c>
    </row>
    <row r="1475" spans="1:32">
      <c r="A1475">
        <v>316248</v>
      </c>
      <c r="B1475">
        <v>5170</v>
      </c>
      <c r="C1475" t="s">
        <v>224</v>
      </c>
      <c r="D1475">
        <v>1417</v>
      </c>
      <c r="E1475">
        <v>4016552044</v>
      </c>
      <c r="F1475" t="s">
        <v>939</v>
      </c>
      <c r="G1475">
        <v>1</v>
      </c>
      <c r="H1475" t="s">
        <v>494</v>
      </c>
      <c r="I1475" t="s">
        <v>237</v>
      </c>
      <c r="J1475">
        <v>30</v>
      </c>
      <c r="K1475">
        <v>30</v>
      </c>
      <c r="L1475">
        <v>2950</v>
      </c>
      <c r="M1475">
        <v>10</v>
      </c>
      <c r="N1475">
        <v>110</v>
      </c>
      <c r="O1475" s="493">
        <v>45936.6738425926</v>
      </c>
      <c r="P1475" s="493">
        <v>45936.6923148148</v>
      </c>
      <c r="Q1475">
        <v>1</v>
      </c>
      <c r="R1475">
        <v>0</v>
      </c>
      <c r="S1475">
        <v>0</v>
      </c>
      <c r="T1475">
        <v>6</v>
      </c>
      <c r="U1475">
        <v>17</v>
      </c>
      <c r="V1475">
        <v>14</v>
      </c>
      <c r="W1475">
        <v>27</v>
      </c>
      <c r="X1475">
        <v>16</v>
      </c>
      <c r="Y1475">
        <v>19</v>
      </c>
      <c r="AB1475">
        <v>28.314</v>
      </c>
      <c r="AD1475" t="s">
        <v>943</v>
      </c>
      <c r="AE1475">
        <v>1</v>
      </c>
      <c r="AF1475" t="s">
        <v>940</v>
      </c>
    </row>
    <row r="1476" spans="1:32">
      <c r="A1476">
        <v>316249</v>
      </c>
      <c r="B1476">
        <v>5170</v>
      </c>
      <c r="C1476" t="s">
        <v>224</v>
      </c>
      <c r="D1476">
        <v>1417</v>
      </c>
      <c r="E1476">
        <v>4016552044</v>
      </c>
      <c r="F1476" t="s">
        <v>939</v>
      </c>
      <c r="G1476">
        <v>1</v>
      </c>
      <c r="H1476" t="s">
        <v>494</v>
      </c>
      <c r="I1476" t="s">
        <v>919</v>
      </c>
      <c r="J1476">
        <v>32</v>
      </c>
      <c r="K1476">
        <v>295</v>
      </c>
      <c r="L1476">
        <v>2950</v>
      </c>
      <c r="M1476">
        <v>10</v>
      </c>
      <c r="N1476">
        <v>20</v>
      </c>
      <c r="O1476" s="493">
        <v>45936.675462963</v>
      </c>
      <c r="P1476" s="493">
        <v>45936.844212963</v>
      </c>
      <c r="Q1476">
        <v>1</v>
      </c>
      <c r="R1476">
        <v>0</v>
      </c>
      <c r="S1476">
        <v>0</v>
      </c>
      <c r="T1476">
        <v>6</v>
      </c>
      <c r="U1476">
        <v>40</v>
      </c>
      <c r="V1476">
        <v>22</v>
      </c>
      <c r="W1476">
        <v>210</v>
      </c>
      <c r="X1476">
        <v>39</v>
      </c>
      <c r="Y1476">
        <v>41</v>
      </c>
      <c r="AB1476">
        <v>15.115</v>
      </c>
      <c r="AD1476" t="s">
        <v>943</v>
      </c>
      <c r="AE1476">
        <v>1</v>
      </c>
      <c r="AF1476" t="s">
        <v>940</v>
      </c>
    </row>
    <row r="1477" spans="1:32">
      <c r="A1477">
        <v>316247</v>
      </c>
      <c r="B1477">
        <v>5170</v>
      </c>
      <c r="C1477" t="s">
        <v>224</v>
      </c>
      <c r="D1477">
        <v>1417</v>
      </c>
      <c r="E1477">
        <v>4016409809</v>
      </c>
      <c r="F1477" t="s">
        <v>939</v>
      </c>
      <c r="G1477">
        <v>1</v>
      </c>
      <c r="H1477" t="s">
        <v>494</v>
      </c>
      <c r="I1477" t="s">
        <v>280</v>
      </c>
      <c r="J1477">
        <v>33</v>
      </c>
      <c r="K1477">
        <v>239</v>
      </c>
      <c r="L1477">
        <v>2400</v>
      </c>
      <c r="M1477">
        <v>10</v>
      </c>
      <c r="N1477">
        <v>20</v>
      </c>
      <c r="O1477" s="493">
        <v>45936.5285069444</v>
      </c>
      <c r="P1477" s="493">
        <v>45936.6773726852</v>
      </c>
      <c r="Q1477">
        <v>1</v>
      </c>
      <c r="R1477">
        <v>0</v>
      </c>
      <c r="S1477">
        <v>0</v>
      </c>
      <c r="T1477">
        <v>6</v>
      </c>
      <c r="U1477">
        <v>38</v>
      </c>
      <c r="V1477">
        <v>20</v>
      </c>
      <c r="W1477">
        <v>324</v>
      </c>
      <c r="X1477">
        <v>34</v>
      </c>
      <c r="Y1477">
        <v>30</v>
      </c>
      <c r="AB1477">
        <v>46.803</v>
      </c>
      <c r="AD1477" t="s">
        <v>939</v>
      </c>
      <c r="AE1477">
        <v>1</v>
      </c>
      <c r="AF1477" t="s">
        <v>940</v>
      </c>
    </row>
    <row r="1478" spans="1:32">
      <c r="A1478">
        <v>316252</v>
      </c>
      <c r="B1478">
        <v>5170</v>
      </c>
      <c r="C1478" t="s">
        <v>224</v>
      </c>
      <c r="D1478">
        <v>1418</v>
      </c>
      <c r="E1478">
        <v>4016580057</v>
      </c>
      <c r="F1478" t="s">
        <v>944</v>
      </c>
      <c r="G1478">
        <v>1</v>
      </c>
      <c r="H1478" t="s">
        <v>494</v>
      </c>
      <c r="I1478" t="s">
        <v>280</v>
      </c>
      <c r="J1478">
        <v>33</v>
      </c>
      <c r="K1478">
        <v>40</v>
      </c>
      <c r="L1478">
        <v>120</v>
      </c>
      <c r="M1478">
        <v>3</v>
      </c>
      <c r="N1478">
        <v>21</v>
      </c>
      <c r="O1478" s="493">
        <v>45936.8884490741</v>
      </c>
      <c r="P1478" s="493">
        <v>45936.9053240741</v>
      </c>
      <c r="Q1478">
        <v>1</v>
      </c>
      <c r="R1478">
        <v>0</v>
      </c>
      <c r="S1478">
        <v>0</v>
      </c>
      <c r="T1478">
        <v>6</v>
      </c>
      <c r="U1478">
        <v>24</v>
      </c>
      <c r="V1478">
        <v>23</v>
      </c>
      <c r="W1478">
        <v>37</v>
      </c>
      <c r="X1478">
        <v>24</v>
      </c>
      <c r="Y1478">
        <v>36</v>
      </c>
      <c r="AB1478">
        <v>51.933</v>
      </c>
      <c r="AD1478" t="s">
        <v>944</v>
      </c>
      <c r="AE1478">
        <v>1</v>
      </c>
      <c r="AF1478" t="s">
        <v>945</v>
      </c>
    </row>
    <row r="1479" spans="1:32">
      <c r="A1479">
        <v>316251</v>
      </c>
      <c r="B1479">
        <v>5170</v>
      </c>
      <c r="C1479" t="s">
        <v>224</v>
      </c>
      <c r="D1479">
        <v>1418</v>
      </c>
      <c r="E1479">
        <v>4016580057</v>
      </c>
      <c r="F1479" t="s">
        <v>944</v>
      </c>
      <c r="G1479">
        <v>1</v>
      </c>
      <c r="H1479" t="s">
        <v>494</v>
      </c>
      <c r="I1479" t="s">
        <v>919</v>
      </c>
      <c r="J1479">
        <v>32</v>
      </c>
      <c r="K1479">
        <v>40</v>
      </c>
      <c r="L1479">
        <v>120</v>
      </c>
      <c r="M1479">
        <v>3</v>
      </c>
      <c r="N1479">
        <v>60</v>
      </c>
      <c r="O1479" s="493">
        <v>45936.8863773148</v>
      </c>
      <c r="P1479" s="493">
        <v>45936.9048726852</v>
      </c>
      <c r="Q1479">
        <v>1</v>
      </c>
      <c r="R1479">
        <v>0</v>
      </c>
      <c r="S1479">
        <v>0</v>
      </c>
      <c r="T1479">
        <v>6</v>
      </c>
      <c r="U1479">
        <v>28</v>
      </c>
      <c r="V1479">
        <v>22</v>
      </c>
      <c r="W1479">
        <v>134</v>
      </c>
      <c r="X1479">
        <v>26</v>
      </c>
      <c r="Y1479">
        <v>30</v>
      </c>
      <c r="AB1479">
        <v>26.042</v>
      </c>
      <c r="AD1479" t="s">
        <v>944</v>
      </c>
      <c r="AE1479">
        <v>1</v>
      </c>
      <c r="AF1479" t="s">
        <v>945</v>
      </c>
    </row>
    <row r="1480" spans="1:32">
      <c r="A1480">
        <v>316254</v>
      </c>
      <c r="B1480">
        <v>5170</v>
      </c>
      <c r="C1480" t="s">
        <v>224</v>
      </c>
      <c r="D1480">
        <v>1419</v>
      </c>
      <c r="E1480">
        <v>4016476326</v>
      </c>
      <c r="F1480" t="s">
        <v>946</v>
      </c>
      <c r="G1480">
        <v>1</v>
      </c>
      <c r="H1480" t="s">
        <v>494</v>
      </c>
      <c r="I1480" t="s">
        <v>280</v>
      </c>
      <c r="J1480">
        <v>33</v>
      </c>
      <c r="K1480">
        <v>40</v>
      </c>
      <c r="L1480">
        <v>120</v>
      </c>
      <c r="M1480">
        <v>3</v>
      </c>
      <c r="N1480">
        <v>15</v>
      </c>
      <c r="O1480" s="493">
        <v>45936.9177662037</v>
      </c>
      <c r="P1480" s="493">
        <v>45936.9392939815</v>
      </c>
      <c r="Q1480">
        <v>1</v>
      </c>
      <c r="R1480">
        <v>0</v>
      </c>
      <c r="S1480">
        <v>0</v>
      </c>
      <c r="T1480">
        <v>6</v>
      </c>
      <c r="U1480">
        <v>19</v>
      </c>
      <c r="V1480">
        <v>14</v>
      </c>
      <c r="W1480">
        <v>102</v>
      </c>
      <c r="X1480">
        <v>16</v>
      </c>
      <c r="Y1480">
        <v>18</v>
      </c>
      <c r="AB1480">
        <v>27.806</v>
      </c>
      <c r="AD1480" t="s">
        <v>947</v>
      </c>
      <c r="AE1480">
        <v>1</v>
      </c>
      <c r="AF1480" t="s">
        <v>948</v>
      </c>
    </row>
    <row r="1481" spans="1:32">
      <c r="A1481">
        <v>316253</v>
      </c>
      <c r="B1481">
        <v>5170</v>
      </c>
      <c r="C1481" t="s">
        <v>224</v>
      </c>
      <c r="D1481">
        <v>1419</v>
      </c>
      <c r="E1481">
        <v>4016476326</v>
      </c>
      <c r="F1481" t="s">
        <v>946</v>
      </c>
      <c r="G1481">
        <v>1</v>
      </c>
      <c r="H1481" t="s">
        <v>494</v>
      </c>
      <c r="I1481" t="s">
        <v>919</v>
      </c>
      <c r="J1481">
        <v>32</v>
      </c>
      <c r="K1481">
        <v>40</v>
      </c>
      <c r="L1481">
        <v>120</v>
      </c>
      <c r="M1481">
        <v>3</v>
      </c>
      <c r="N1481">
        <v>126</v>
      </c>
      <c r="O1481" s="493">
        <v>45936.9160532407</v>
      </c>
      <c r="P1481" s="493">
        <v>45936.9389930556</v>
      </c>
      <c r="Q1481">
        <v>1</v>
      </c>
      <c r="R1481">
        <v>0</v>
      </c>
      <c r="S1481">
        <v>0</v>
      </c>
      <c r="T1481">
        <v>6</v>
      </c>
      <c r="U1481">
        <v>44</v>
      </c>
      <c r="V1481">
        <v>36</v>
      </c>
      <c r="W1481">
        <v>145</v>
      </c>
      <c r="X1481">
        <v>40</v>
      </c>
      <c r="Y1481">
        <v>40</v>
      </c>
      <c r="AB1481">
        <v>40.029</v>
      </c>
      <c r="AD1481" t="s">
        <v>947</v>
      </c>
      <c r="AE1481">
        <v>1</v>
      </c>
      <c r="AF1481" t="s">
        <v>948</v>
      </c>
    </row>
    <row r="1482" spans="1:32">
      <c r="A1482">
        <v>316256</v>
      </c>
      <c r="B1482">
        <v>5170</v>
      </c>
      <c r="C1482" t="s">
        <v>224</v>
      </c>
      <c r="D1482">
        <v>1420</v>
      </c>
      <c r="E1482">
        <v>4016568276</v>
      </c>
      <c r="F1482" t="s">
        <v>949</v>
      </c>
      <c r="G1482">
        <v>1</v>
      </c>
      <c r="H1482" t="s">
        <v>494</v>
      </c>
      <c r="I1482" t="s">
        <v>280</v>
      </c>
      <c r="J1482">
        <v>33</v>
      </c>
      <c r="K1482">
        <v>1</v>
      </c>
      <c r="L1482">
        <v>180</v>
      </c>
      <c r="M1482">
        <v>6</v>
      </c>
      <c r="N1482">
        <v>6</v>
      </c>
      <c r="O1482" s="493">
        <v>45936.947025463</v>
      </c>
      <c r="P1482" s="493">
        <v>45936.947025463</v>
      </c>
      <c r="Q1482">
        <v>1</v>
      </c>
      <c r="R1482">
        <v>0</v>
      </c>
      <c r="S1482">
        <v>0</v>
      </c>
      <c r="T1482">
        <v>6</v>
      </c>
      <c r="U1482">
        <v>15</v>
      </c>
      <c r="V1482">
        <v>15</v>
      </c>
      <c r="W1482">
        <v>15</v>
      </c>
      <c r="X1482">
        <v>15</v>
      </c>
      <c r="Y1482">
        <v>60</v>
      </c>
      <c r="AB1482">
        <v>14.314</v>
      </c>
      <c r="AD1482" t="s">
        <v>949</v>
      </c>
      <c r="AE1482">
        <v>1</v>
      </c>
      <c r="AF1482" t="s">
        <v>950</v>
      </c>
    </row>
    <row r="1483" spans="1:32">
      <c r="A1483">
        <v>316255</v>
      </c>
      <c r="B1483">
        <v>5170</v>
      </c>
      <c r="C1483" t="s">
        <v>224</v>
      </c>
      <c r="D1483">
        <v>1420</v>
      </c>
      <c r="E1483">
        <v>4016568276</v>
      </c>
      <c r="F1483" t="s">
        <v>949</v>
      </c>
      <c r="G1483">
        <v>1</v>
      </c>
      <c r="H1483" t="s">
        <v>494</v>
      </c>
      <c r="I1483" t="s">
        <v>919</v>
      </c>
      <c r="J1483">
        <v>32</v>
      </c>
      <c r="K1483">
        <v>30</v>
      </c>
      <c r="L1483">
        <v>180</v>
      </c>
      <c r="M1483">
        <v>6</v>
      </c>
      <c r="N1483">
        <v>96</v>
      </c>
      <c r="O1483" s="493">
        <v>45936.9465625</v>
      </c>
      <c r="P1483" s="493">
        <v>45936.9586226852</v>
      </c>
      <c r="Q1483">
        <v>1</v>
      </c>
      <c r="R1483">
        <v>0</v>
      </c>
      <c r="S1483">
        <v>2</v>
      </c>
      <c r="T1483">
        <v>6</v>
      </c>
      <c r="U1483">
        <v>29</v>
      </c>
      <c r="V1483">
        <v>24</v>
      </c>
      <c r="W1483">
        <v>47</v>
      </c>
      <c r="X1483">
        <v>28</v>
      </c>
      <c r="Z1483">
        <v>28</v>
      </c>
      <c r="AB1483">
        <v>28.396</v>
      </c>
      <c r="AD1483" t="s">
        <v>949</v>
      </c>
      <c r="AE1483">
        <v>1</v>
      </c>
      <c r="AF1483" t="s">
        <v>950</v>
      </c>
    </row>
    <row r="1484" spans="1:32">
      <c r="A1484">
        <v>316257</v>
      </c>
      <c r="B1484">
        <v>5170</v>
      </c>
      <c r="C1484" t="s">
        <v>224</v>
      </c>
      <c r="D1484">
        <v>1421</v>
      </c>
      <c r="E1484">
        <v>4016588833</v>
      </c>
      <c r="F1484" t="s">
        <v>951</v>
      </c>
      <c r="G1484">
        <v>1</v>
      </c>
      <c r="H1484" t="s">
        <v>491</v>
      </c>
      <c r="I1484" t="s">
        <v>919</v>
      </c>
      <c r="J1484">
        <v>32</v>
      </c>
      <c r="K1484">
        <v>48</v>
      </c>
      <c r="L1484">
        <v>624</v>
      </c>
      <c r="M1484">
        <v>13</v>
      </c>
      <c r="N1484">
        <v>130</v>
      </c>
      <c r="O1484" s="493">
        <v>45936.9668634259</v>
      </c>
      <c r="P1484" s="493">
        <v>45936.9940740741</v>
      </c>
      <c r="Q1484">
        <v>1</v>
      </c>
      <c r="R1484">
        <v>0</v>
      </c>
      <c r="S1484">
        <v>0</v>
      </c>
      <c r="T1484">
        <v>6</v>
      </c>
      <c r="U1484">
        <v>41</v>
      </c>
      <c r="V1484">
        <v>34</v>
      </c>
      <c r="W1484">
        <v>155</v>
      </c>
      <c r="X1484">
        <v>38</v>
      </c>
      <c r="Y1484">
        <v>42</v>
      </c>
      <c r="AB1484">
        <v>30.922</v>
      </c>
      <c r="AD1484" t="s">
        <v>951</v>
      </c>
      <c r="AE1484">
        <v>1</v>
      </c>
      <c r="AF1484" t="s">
        <v>952</v>
      </c>
    </row>
    <row r="1485" spans="1:32">
      <c r="A1485">
        <v>316258</v>
      </c>
      <c r="B1485">
        <v>5170</v>
      </c>
      <c r="C1485" t="s">
        <v>224</v>
      </c>
      <c r="D1485">
        <v>1421</v>
      </c>
      <c r="E1485">
        <v>4016588833</v>
      </c>
      <c r="F1485" t="s">
        <v>951</v>
      </c>
      <c r="G1485">
        <v>1</v>
      </c>
      <c r="H1485" t="s">
        <v>491</v>
      </c>
      <c r="I1485" t="s">
        <v>280</v>
      </c>
      <c r="J1485">
        <v>33</v>
      </c>
      <c r="K1485">
        <v>2</v>
      </c>
      <c r="L1485">
        <v>624</v>
      </c>
      <c r="M1485">
        <v>13</v>
      </c>
      <c r="N1485">
        <v>13</v>
      </c>
      <c r="O1485" s="493">
        <v>45936.9686226852</v>
      </c>
      <c r="P1485" s="493">
        <v>45936.9811574074</v>
      </c>
      <c r="Q1485">
        <v>1</v>
      </c>
      <c r="R1485">
        <v>0</v>
      </c>
      <c r="S1485">
        <v>0</v>
      </c>
      <c r="T1485">
        <v>6</v>
      </c>
      <c r="U1485">
        <v>55</v>
      </c>
      <c r="V1485">
        <v>18</v>
      </c>
      <c r="W1485">
        <v>92</v>
      </c>
      <c r="X1485">
        <v>55</v>
      </c>
      <c r="Y1485">
        <v>12</v>
      </c>
      <c r="AB1485">
        <v>30.12</v>
      </c>
      <c r="AD1485" t="s">
        <v>951</v>
      </c>
      <c r="AE1485">
        <v>1</v>
      </c>
      <c r="AF1485" t="s">
        <v>952</v>
      </c>
    </row>
    <row r="1486" spans="1:32">
      <c r="A1486">
        <v>316338</v>
      </c>
      <c r="B1486">
        <v>5170</v>
      </c>
      <c r="C1486" t="s">
        <v>224</v>
      </c>
      <c r="D1486">
        <v>1422</v>
      </c>
      <c r="E1486">
        <v>4016563561</v>
      </c>
      <c r="F1486" t="s">
        <v>953</v>
      </c>
      <c r="G1486">
        <v>1</v>
      </c>
      <c r="H1486" t="s">
        <v>491</v>
      </c>
      <c r="I1486" t="s">
        <v>280</v>
      </c>
      <c r="J1486">
        <v>33</v>
      </c>
      <c r="K1486">
        <v>2</v>
      </c>
      <c r="L1486">
        <v>188</v>
      </c>
      <c r="M1486">
        <v>2</v>
      </c>
      <c r="N1486">
        <v>8</v>
      </c>
      <c r="O1486" s="493">
        <v>45937.0010069444</v>
      </c>
      <c r="P1486" s="493">
        <v>45937.0088541667</v>
      </c>
      <c r="Q1486">
        <v>1</v>
      </c>
      <c r="R1486">
        <v>0</v>
      </c>
      <c r="S1486">
        <v>0</v>
      </c>
      <c r="T1486">
        <v>6</v>
      </c>
      <c r="U1486">
        <v>13</v>
      </c>
      <c r="V1486">
        <v>10</v>
      </c>
      <c r="W1486">
        <v>15</v>
      </c>
      <c r="X1486">
        <v>12.5</v>
      </c>
      <c r="Y1486">
        <v>30</v>
      </c>
      <c r="AB1486">
        <v>16.693</v>
      </c>
      <c r="AD1486" t="s">
        <v>954</v>
      </c>
      <c r="AE1486">
        <v>1</v>
      </c>
      <c r="AF1486" t="s">
        <v>955</v>
      </c>
    </row>
    <row r="1487" spans="1:32">
      <c r="A1487">
        <v>316337</v>
      </c>
      <c r="B1487">
        <v>5170</v>
      </c>
      <c r="C1487" t="s">
        <v>224</v>
      </c>
      <c r="D1487">
        <v>1422</v>
      </c>
      <c r="E1487">
        <v>4016563561</v>
      </c>
      <c r="F1487" t="s">
        <v>953</v>
      </c>
      <c r="G1487">
        <v>1</v>
      </c>
      <c r="H1487" t="s">
        <v>491</v>
      </c>
      <c r="I1487" t="s">
        <v>919</v>
      </c>
      <c r="J1487">
        <v>32</v>
      </c>
      <c r="K1487">
        <v>29</v>
      </c>
      <c r="L1487">
        <v>188</v>
      </c>
      <c r="M1487">
        <v>2</v>
      </c>
      <c r="N1487">
        <v>34</v>
      </c>
      <c r="O1487" s="493">
        <v>45937.0005902778</v>
      </c>
      <c r="P1487" s="493">
        <v>45937.0300810185</v>
      </c>
      <c r="Q1487">
        <v>1</v>
      </c>
      <c r="R1487">
        <v>0</v>
      </c>
      <c r="S1487">
        <v>0</v>
      </c>
      <c r="T1487">
        <v>6</v>
      </c>
      <c r="U1487">
        <v>15</v>
      </c>
      <c r="V1487">
        <v>10</v>
      </c>
      <c r="W1487">
        <v>124</v>
      </c>
      <c r="X1487">
        <v>10</v>
      </c>
      <c r="Y1487">
        <v>11</v>
      </c>
      <c r="AB1487">
        <v>9.154</v>
      </c>
      <c r="AD1487" t="s">
        <v>954</v>
      </c>
      <c r="AE1487">
        <v>1</v>
      </c>
      <c r="AF1487" t="s">
        <v>955</v>
      </c>
    </row>
    <row r="1488" spans="1:32">
      <c r="A1488">
        <v>316340</v>
      </c>
      <c r="B1488">
        <v>5170</v>
      </c>
      <c r="C1488" t="s">
        <v>224</v>
      </c>
      <c r="D1488">
        <v>1423</v>
      </c>
      <c r="E1488">
        <v>4016588833</v>
      </c>
      <c r="F1488" t="s">
        <v>951</v>
      </c>
      <c r="G1488">
        <v>1</v>
      </c>
      <c r="H1488" t="s">
        <v>494</v>
      </c>
      <c r="I1488" t="s">
        <v>280</v>
      </c>
      <c r="J1488">
        <v>33</v>
      </c>
      <c r="K1488">
        <v>48</v>
      </c>
      <c r="L1488">
        <v>624</v>
      </c>
      <c r="M1488">
        <v>13</v>
      </c>
      <c r="N1488">
        <v>13</v>
      </c>
      <c r="O1488" s="493">
        <v>45937.0469675926</v>
      </c>
      <c r="P1488" s="493">
        <v>45937.0712152778</v>
      </c>
      <c r="Q1488">
        <v>1</v>
      </c>
      <c r="R1488">
        <v>0</v>
      </c>
      <c r="S1488">
        <v>0</v>
      </c>
      <c r="T1488">
        <v>6</v>
      </c>
      <c r="U1488">
        <v>20</v>
      </c>
      <c r="V1488">
        <v>10</v>
      </c>
      <c r="W1488">
        <v>365</v>
      </c>
      <c r="X1488">
        <v>12</v>
      </c>
      <c r="Y1488">
        <v>18</v>
      </c>
      <c r="AB1488">
        <v>29.952</v>
      </c>
      <c r="AD1488" t="s">
        <v>951</v>
      </c>
      <c r="AE1488">
        <v>1</v>
      </c>
      <c r="AF1488" t="s">
        <v>952</v>
      </c>
    </row>
    <row r="1489" spans="1:32">
      <c r="A1489">
        <v>316339</v>
      </c>
      <c r="B1489">
        <v>5170</v>
      </c>
      <c r="C1489" t="s">
        <v>224</v>
      </c>
      <c r="D1489">
        <v>1423</v>
      </c>
      <c r="E1489">
        <v>4016588833</v>
      </c>
      <c r="F1489" t="s">
        <v>951</v>
      </c>
      <c r="G1489">
        <v>1</v>
      </c>
      <c r="H1489" t="s">
        <v>494</v>
      </c>
      <c r="I1489" t="s">
        <v>919</v>
      </c>
      <c r="J1489">
        <v>32</v>
      </c>
      <c r="K1489">
        <v>48</v>
      </c>
      <c r="L1489">
        <v>624</v>
      </c>
      <c r="M1489">
        <v>13</v>
      </c>
      <c r="N1489">
        <v>117</v>
      </c>
      <c r="O1489" s="493">
        <v>45937.0422337963</v>
      </c>
      <c r="P1489" s="493">
        <v>45937.0709490741</v>
      </c>
      <c r="Q1489">
        <v>1</v>
      </c>
      <c r="R1489">
        <v>0</v>
      </c>
      <c r="S1489">
        <v>0</v>
      </c>
      <c r="T1489">
        <v>6</v>
      </c>
      <c r="U1489">
        <v>32</v>
      </c>
      <c r="V1489">
        <v>29</v>
      </c>
      <c r="W1489">
        <v>46</v>
      </c>
      <c r="X1489">
        <v>31</v>
      </c>
      <c r="Y1489">
        <v>45</v>
      </c>
      <c r="AB1489">
        <v>49.617</v>
      </c>
      <c r="AD1489" t="s">
        <v>951</v>
      </c>
      <c r="AE1489">
        <v>1</v>
      </c>
      <c r="AF1489" t="s">
        <v>952</v>
      </c>
    </row>
    <row r="1490" spans="1:32">
      <c r="A1490">
        <v>316342</v>
      </c>
      <c r="B1490">
        <v>5170</v>
      </c>
      <c r="C1490" t="s">
        <v>224</v>
      </c>
      <c r="D1490">
        <v>1424</v>
      </c>
      <c r="E1490">
        <v>4016563561</v>
      </c>
      <c r="F1490" t="s">
        <v>953</v>
      </c>
      <c r="G1490">
        <v>1</v>
      </c>
      <c r="H1490" t="s">
        <v>494</v>
      </c>
      <c r="I1490" t="s">
        <v>280</v>
      </c>
      <c r="J1490">
        <v>33</v>
      </c>
      <c r="K1490">
        <v>92</v>
      </c>
      <c r="L1490">
        <v>188</v>
      </c>
      <c r="M1490">
        <v>2</v>
      </c>
      <c r="N1490">
        <v>8</v>
      </c>
      <c r="O1490" s="493">
        <v>45937.0804513889</v>
      </c>
      <c r="P1490" s="493">
        <v>45937.1193055556</v>
      </c>
      <c r="Q1490">
        <v>1</v>
      </c>
      <c r="R1490">
        <v>0</v>
      </c>
      <c r="S1490">
        <v>0</v>
      </c>
      <c r="T1490">
        <v>6</v>
      </c>
      <c r="U1490">
        <v>17</v>
      </c>
      <c r="V1490">
        <v>10</v>
      </c>
      <c r="W1490">
        <v>254</v>
      </c>
      <c r="X1490">
        <v>12</v>
      </c>
      <c r="Y1490">
        <v>30</v>
      </c>
      <c r="AB1490">
        <v>16.185</v>
      </c>
      <c r="AD1490" t="s">
        <v>954</v>
      </c>
      <c r="AE1490">
        <v>1</v>
      </c>
      <c r="AF1490" t="s">
        <v>955</v>
      </c>
    </row>
    <row r="1491" spans="1:32">
      <c r="A1491">
        <v>316341</v>
      </c>
      <c r="B1491">
        <v>5170</v>
      </c>
      <c r="C1491" t="s">
        <v>224</v>
      </c>
      <c r="D1491">
        <v>1424</v>
      </c>
      <c r="E1491">
        <v>4016563561</v>
      </c>
      <c r="F1491" t="s">
        <v>953</v>
      </c>
      <c r="G1491">
        <v>1</v>
      </c>
      <c r="H1491" t="s">
        <v>494</v>
      </c>
      <c r="I1491" t="s">
        <v>919</v>
      </c>
      <c r="J1491">
        <v>32</v>
      </c>
      <c r="K1491">
        <v>94</v>
      </c>
      <c r="L1491">
        <v>188</v>
      </c>
      <c r="M1491">
        <v>2</v>
      </c>
      <c r="N1491">
        <v>30</v>
      </c>
      <c r="O1491" s="493">
        <v>45937.0795949074</v>
      </c>
      <c r="P1491" s="493">
        <v>45937.1184143519</v>
      </c>
      <c r="Q1491">
        <v>1</v>
      </c>
      <c r="R1491">
        <v>0</v>
      </c>
      <c r="S1491">
        <v>0</v>
      </c>
      <c r="T1491">
        <v>6</v>
      </c>
      <c r="U1491">
        <v>25</v>
      </c>
      <c r="V1491">
        <v>18</v>
      </c>
      <c r="W1491">
        <v>172</v>
      </c>
      <c r="X1491">
        <v>21</v>
      </c>
      <c r="Y1491">
        <v>40</v>
      </c>
      <c r="AB1491">
        <v>20.589</v>
      </c>
      <c r="AD1491" t="s">
        <v>954</v>
      </c>
      <c r="AE1491">
        <v>1</v>
      </c>
      <c r="AF1491" t="s">
        <v>955</v>
      </c>
    </row>
    <row r="1492" spans="1:32">
      <c r="A1492">
        <v>316344</v>
      </c>
      <c r="B1492">
        <v>5170</v>
      </c>
      <c r="C1492" t="s">
        <v>224</v>
      </c>
      <c r="D1492">
        <v>1425</v>
      </c>
      <c r="E1492">
        <v>4016457457</v>
      </c>
      <c r="F1492" t="s">
        <v>956</v>
      </c>
      <c r="G1492">
        <v>1</v>
      </c>
      <c r="H1492" t="s">
        <v>491</v>
      </c>
      <c r="I1492" t="s">
        <v>280</v>
      </c>
      <c r="J1492">
        <v>33</v>
      </c>
      <c r="K1492">
        <v>6</v>
      </c>
      <c r="L1492">
        <v>600</v>
      </c>
      <c r="M1492">
        <v>2</v>
      </c>
      <c r="N1492">
        <v>6</v>
      </c>
      <c r="O1492" s="493">
        <v>45937.1335532407</v>
      </c>
      <c r="P1492" s="493">
        <v>45937.228599537</v>
      </c>
      <c r="Q1492">
        <v>1</v>
      </c>
      <c r="R1492">
        <v>0</v>
      </c>
      <c r="S1492">
        <v>0</v>
      </c>
      <c r="T1492">
        <v>6</v>
      </c>
      <c r="U1492">
        <v>37</v>
      </c>
      <c r="V1492">
        <v>11</v>
      </c>
      <c r="W1492">
        <v>85</v>
      </c>
      <c r="X1492">
        <v>33.5</v>
      </c>
      <c r="Y1492">
        <v>9</v>
      </c>
      <c r="AB1492">
        <v>12.723</v>
      </c>
      <c r="AD1492" t="s">
        <v>956</v>
      </c>
      <c r="AE1492">
        <v>1</v>
      </c>
      <c r="AF1492" t="s">
        <v>957</v>
      </c>
    </row>
    <row r="1493" spans="1:32">
      <c r="A1493">
        <v>316343</v>
      </c>
      <c r="B1493">
        <v>5170</v>
      </c>
      <c r="C1493" t="s">
        <v>224</v>
      </c>
      <c r="D1493">
        <v>1425</v>
      </c>
      <c r="E1493">
        <v>4016457457</v>
      </c>
      <c r="F1493" t="s">
        <v>956</v>
      </c>
      <c r="G1493">
        <v>1</v>
      </c>
      <c r="H1493" t="s">
        <v>491</v>
      </c>
      <c r="I1493" t="s">
        <v>919</v>
      </c>
      <c r="J1493">
        <v>32</v>
      </c>
      <c r="K1493">
        <v>300</v>
      </c>
      <c r="L1493">
        <v>600</v>
      </c>
      <c r="M1493">
        <v>2</v>
      </c>
      <c r="N1493">
        <v>44</v>
      </c>
      <c r="O1493" s="493">
        <v>45937.1331828704</v>
      </c>
      <c r="P1493" s="493">
        <v>45937.2428935185</v>
      </c>
      <c r="Q1493">
        <v>1</v>
      </c>
      <c r="R1493">
        <v>0</v>
      </c>
      <c r="S1493">
        <v>0</v>
      </c>
      <c r="T1493">
        <v>6</v>
      </c>
      <c r="U1493">
        <v>25</v>
      </c>
      <c r="V1493">
        <v>21</v>
      </c>
      <c r="W1493">
        <v>53</v>
      </c>
      <c r="X1493">
        <v>25</v>
      </c>
      <c r="Y1493">
        <v>24</v>
      </c>
      <c r="AB1493">
        <v>22.893</v>
      </c>
      <c r="AD1493" t="s">
        <v>956</v>
      </c>
      <c r="AE1493">
        <v>1</v>
      </c>
      <c r="AF1493" t="s">
        <v>957</v>
      </c>
    </row>
    <row r="1494" spans="1:32">
      <c r="A1494">
        <v>316346</v>
      </c>
      <c r="B1494">
        <v>5170</v>
      </c>
      <c r="C1494" t="s">
        <v>224</v>
      </c>
      <c r="D1494">
        <v>1426</v>
      </c>
      <c r="E1494">
        <v>4016457457</v>
      </c>
      <c r="F1494" t="s">
        <v>956</v>
      </c>
      <c r="G1494">
        <v>1</v>
      </c>
      <c r="H1494" t="s">
        <v>494</v>
      </c>
      <c r="I1494" t="s">
        <v>280</v>
      </c>
      <c r="J1494">
        <v>33</v>
      </c>
      <c r="K1494">
        <v>300</v>
      </c>
      <c r="L1494">
        <v>600</v>
      </c>
      <c r="M1494">
        <v>2</v>
      </c>
      <c r="N1494">
        <v>16</v>
      </c>
      <c r="O1494" s="493">
        <v>45937.2589467593</v>
      </c>
      <c r="P1494" s="493">
        <v>45937.3970601852</v>
      </c>
      <c r="Q1494">
        <v>1</v>
      </c>
      <c r="R1494">
        <v>0</v>
      </c>
      <c r="S1494">
        <v>0</v>
      </c>
      <c r="T1494">
        <v>6</v>
      </c>
      <c r="U1494">
        <v>30</v>
      </c>
      <c r="V1494">
        <v>24</v>
      </c>
      <c r="W1494">
        <v>147</v>
      </c>
      <c r="X1494">
        <v>27</v>
      </c>
      <c r="Y1494">
        <v>22</v>
      </c>
      <c r="AB1494">
        <v>37.082</v>
      </c>
      <c r="AD1494" t="s">
        <v>956</v>
      </c>
      <c r="AE1494">
        <v>1</v>
      </c>
      <c r="AF1494" t="s">
        <v>957</v>
      </c>
    </row>
    <row r="1495" spans="1:32">
      <c r="A1495">
        <v>316345</v>
      </c>
      <c r="B1495">
        <v>5170</v>
      </c>
      <c r="C1495" t="s">
        <v>224</v>
      </c>
      <c r="D1495">
        <v>1426</v>
      </c>
      <c r="E1495">
        <v>4016457457</v>
      </c>
      <c r="F1495" t="s">
        <v>956</v>
      </c>
      <c r="G1495">
        <v>1</v>
      </c>
      <c r="H1495" t="s">
        <v>494</v>
      </c>
      <c r="I1495" t="s">
        <v>919</v>
      </c>
      <c r="J1495">
        <v>32</v>
      </c>
      <c r="K1495">
        <v>300</v>
      </c>
      <c r="L1495">
        <v>600</v>
      </c>
      <c r="M1495">
        <v>2</v>
      </c>
      <c r="N1495">
        <v>52</v>
      </c>
      <c r="O1495" s="493">
        <v>45937.2577546296</v>
      </c>
      <c r="P1495" s="493">
        <v>45937.395</v>
      </c>
      <c r="Q1495">
        <v>1</v>
      </c>
      <c r="R1495">
        <v>0</v>
      </c>
      <c r="S1495">
        <v>0</v>
      </c>
      <c r="T1495">
        <v>6</v>
      </c>
      <c r="U1495">
        <v>20</v>
      </c>
      <c r="V1495">
        <v>15</v>
      </c>
      <c r="W1495">
        <v>168</v>
      </c>
      <c r="X1495">
        <v>19</v>
      </c>
      <c r="Y1495">
        <v>18</v>
      </c>
      <c r="AB1495">
        <v>17.521</v>
      </c>
      <c r="AD1495" t="s">
        <v>956</v>
      </c>
      <c r="AE1495">
        <v>1</v>
      </c>
      <c r="AF1495" t="s">
        <v>957</v>
      </c>
    </row>
    <row r="1496" spans="1:32">
      <c r="A1496">
        <v>316260</v>
      </c>
      <c r="B1496">
        <v>5170</v>
      </c>
      <c r="C1496" t="s">
        <v>224</v>
      </c>
      <c r="D1496">
        <v>1427</v>
      </c>
      <c r="E1496">
        <v>4016579326</v>
      </c>
      <c r="F1496" t="s">
        <v>958</v>
      </c>
      <c r="G1496">
        <v>1</v>
      </c>
      <c r="H1496" t="s">
        <v>494</v>
      </c>
      <c r="I1496" t="s">
        <v>280</v>
      </c>
      <c r="J1496">
        <v>33</v>
      </c>
      <c r="K1496">
        <v>30</v>
      </c>
      <c r="L1496">
        <v>90</v>
      </c>
      <c r="M1496">
        <v>3</v>
      </c>
      <c r="N1496">
        <v>36</v>
      </c>
      <c r="O1496" s="493">
        <v>45936.8634837963</v>
      </c>
      <c r="P1496" s="493">
        <v>45936.8803356482</v>
      </c>
      <c r="Q1496">
        <v>1</v>
      </c>
      <c r="R1496">
        <v>0</v>
      </c>
      <c r="S1496">
        <v>0</v>
      </c>
      <c r="T1496">
        <v>6</v>
      </c>
      <c r="U1496">
        <v>38</v>
      </c>
      <c r="V1496">
        <v>35</v>
      </c>
      <c r="W1496">
        <v>56</v>
      </c>
      <c r="X1496">
        <v>37</v>
      </c>
      <c r="Y1496">
        <v>42</v>
      </c>
      <c r="AB1496">
        <v>70.609</v>
      </c>
      <c r="AD1496" t="s">
        <v>958</v>
      </c>
      <c r="AE1496">
        <v>1</v>
      </c>
      <c r="AF1496" t="s">
        <v>959</v>
      </c>
    </row>
    <row r="1497" spans="1:32">
      <c r="A1497">
        <v>316259</v>
      </c>
      <c r="B1497">
        <v>5170</v>
      </c>
      <c r="C1497" t="s">
        <v>224</v>
      </c>
      <c r="D1497">
        <v>1427</v>
      </c>
      <c r="E1497">
        <v>4016579326</v>
      </c>
      <c r="F1497" t="s">
        <v>958</v>
      </c>
      <c r="G1497">
        <v>1</v>
      </c>
      <c r="H1497" t="s">
        <v>494</v>
      </c>
      <c r="I1497" t="s">
        <v>919</v>
      </c>
      <c r="J1497">
        <v>32</v>
      </c>
      <c r="K1497">
        <v>30</v>
      </c>
      <c r="L1497">
        <v>90</v>
      </c>
      <c r="M1497">
        <v>3</v>
      </c>
      <c r="N1497">
        <v>117</v>
      </c>
      <c r="O1497" s="493">
        <v>45936.8557291667</v>
      </c>
      <c r="P1497" s="493">
        <v>45936.8797453704</v>
      </c>
      <c r="Q1497">
        <v>1</v>
      </c>
      <c r="R1497">
        <v>0</v>
      </c>
      <c r="S1497">
        <v>0</v>
      </c>
      <c r="T1497">
        <v>6</v>
      </c>
      <c r="U1497">
        <v>59</v>
      </c>
      <c r="V1497">
        <v>41</v>
      </c>
      <c r="W1497">
        <v>206</v>
      </c>
      <c r="X1497">
        <v>44</v>
      </c>
      <c r="Y1497">
        <v>48</v>
      </c>
      <c r="AB1497">
        <v>38.218</v>
      </c>
      <c r="AD1497" t="s">
        <v>958</v>
      </c>
      <c r="AE1497">
        <v>1</v>
      </c>
      <c r="AF1497" t="s">
        <v>959</v>
      </c>
    </row>
    <row r="1498" spans="1:32">
      <c r="A1498">
        <v>316420</v>
      </c>
      <c r="B1498">
        <v>5170</v>
      </c>
      <c r="C1498" t="s">
        <v>224</v>
      </c>
      <c r="D1498">
        <v>1429</v>
      </c>
      <c r="E1498">
        <v>4016551095</v>
      </c>
      <c r="F1498" t="s">
        <v>960</v>
      </c>
      <c r="G1498">
        <v>1</v>
      </c>
      <c r="H1498" t="s">
        <v>491</v>
      </c>
      <c r="I1498" t="s">
        <v>237</v>
      </c>
      <c r="J1498">
        <v>30</v>
      </c>
      <c r="K1498">
        <v>150</v>
      </c>
      <c r="L1498">
        <v>2160</v>
      </c>
      <c r="M1498">
        <v>9</v>
      </c>
      <c r="N1498">
        <v>522</v>
      </c>
      <c r="O1498" s="493">
        <v>45938.8258912037</v>
      </c>
      <c r="P1498" s="493">
        <v>45938.9589467593</v>
      </c>
      <c r="Q1498">
        <v>1</v>
      </c>
      <c r="R1498">
        <v>0</v>
      </c>
      <c r="S1498">
        <v>0</v>
      </c>
      <c r="T1498">
        <v>6</v>
      </c>
      <c r="U1498">
        <v>63</v>
      </c>
      <c r="V1498">
        <v>55</v>
      </c>
      <c r="W1498">
        <v>349</v>
      </c>
      <c r="X1498">
        <v>60</v>
      </c>
      <c r="Y1498">
        <v>62</v>
      </c>
      <c r="AB1498">
        <v>135.025</v>
      </c>
      <c r="AD1498" t="s">
        <v>961</v>
      </c>
      <c r="AE1498">
        <v>1</v>
      </c>
      <c r="AF1498" t="s">
        <v>962</v>
      </c>
    </row>
    <row r="1499" spans="1:32">
      <c r="A1499">
        <v>316347</v>
      </c>
      <c r="B1499">
        <v>5170</v>
      </c>
      <c r="C1499" t="s">
        <v>224</v>
      </c>
      <c r="D1499">
        <v>1429</v>
      </c>
      <c r="E1499">
        <v>4016551095</v>
      </c>
      <c r="F1499" t="s">
        <v>960</v>
      </c>
      <c r="G1499">
        <v>1</v>
      </c>
      <c r="H1499" t="s">
        <v>491</v>
      </c>
      <c r="I1499" t="s">
        <v>237</v>
      </c>
      <c r="J1499">
        <v>30</v>
      </c>
      <c r="K1499">
        <v>91</v>
      </c>
      <c r="L1499">
        <v>2160</v>
      </c>
      <c r="M1499">
        <v>9</v>
      </c>
      <c r="N1499">
        <v>522</v>
      </c>
      <c r="O1499" s="493">
        <v>45937.7064814815</v>
      </c>
      <c r="P1499" s="493">
        <v>45937.7947916667</v>
      </c>
      <c r="Q1499">
        <v>1</v>
      </c>
      <c r="R1499">
        <v>0</v>
      </c>
      <c r="S1499">
        <v>0</v>
      </c>
      <c r="T1499">
        <v>6</v>
      </c>
      <c r="U1499">
        <v>61</v>
      </c>
      <c r="V1499">
        <v>43</v>
      </c>
      <c r="W1499">
        <v>84</v>
      </c>
      <c r="X1499">
        <v>60</v>
      </c>
      <c r="Y1499">
        <v>62</v>
      </c>
      <c r="AB1499">
        <v>135.025</v>
      </c>
      <c r="AD1499" t="s">
        <v>961</v>
      </c>
      <c r="AE1499">
        <v>1</v>
      </c>
      <c r="AF1499" t="s">
        <v>962</v>
      </c>
    </row>
    <row r="1500" spans="1:32">
      <c r="A1500">
        <v>316348</v>
      </c>
      <c r="B1500">
        <v>5170</v>
      </c>
      <c r="C1500" t="s">
        <v>224</v>
      </c>
      <c r="D1500">
        <v>1429</v>
      </c>
      <c r="E1500">
        <v>4016551095</v>
      </c>
      <c r="F1500" t="s">
        <v>960</v>
      </c>
      <c r="G1500">
        <v>1</v>
      </c>
      <c r="H1500" t="s">
        <v>491</v>
      </c>
      <c r="I1500" t="s">
        <v>243</v>
      </c>
      <c r="J1500">
        <v>31</v>
      </c>
      <c r="K1500">
        <v>90</v>
      </c>
      <c r="L1500">
        <v>2160</v>
      </c>
      <c r="M1500">
        <v>9</v>
      </c>
      <c r="N1500">
        <v>504</v>
      </c>
      <c r="O1500" s="493">
        <v>45937.7074768519</v>
      </c>
      <c r="P1500" s="493">
        <v>45937.7973148148</v>
      </c>
      <c r="Q1500">
        <v>1</v>
      </c>
      <c r="R1500">
        <v>0</v>
      </c>
      <c r="S1500">
        <v>0</v>
      </c>
      <c r="T1500">
        <v>6</v>
      </c>
      <c r="U1500">
        <v>73</v>
      </c>
      <c r="V1500">
        <v>66</v>
      </c>
      <c r="W1500">
        <v>234</v>
      </c>
      <c r="X1500">
        <v>70</v>
      </c>
      <c r="Y1500">
        <v>69</v>
      </c>
      <c r="AB1500">
        <v>114.745</v>
      </c>
      <c r="AD1500" t="s">
        <v>961</v>
      </c>
      <c r="AE1500">
        <v>1</v>
      </c>
      <c r="AF1500" t="s">
        <v>962</v>
      </c>
    </row>
    <row r="1501" spans="1:32">
      <c r="A1501">
        <v>316423</v>
      </c>
      <c r="B1501">
        <v>5170</v>
      </c>
      <c r="C1501" t="s">
        <v>224</v>
      </c>
      <c r="D1501">
        <v>1429</v>
      </c>
      <c r="E1501">
        <v>4016551095</v>
      </c>
      <c r="F1501" t="s">
        <v>960</v>
      </c>
      <c r="G1501">
        <v>1</v>
      </c>
      <c r="H1501" t="s">
        <v>491</v>
      </c>
      <c r="I1501" t="s">
        <v>280</v>
      </c>
      <c r="J1501">
        <v>33</v>
      </c>
      <c r="K1501">
        <v>150</v>
      </c>
      <c r="L1501">
        <v>2160</v>
      </c>
      <c r="M1501">
        <v>9</v>
      </c>
      <c r="N1501">
        <v>27</v>
      </c>
      <c r="O1501" s="493">
        <v>45938.8303240741</v>
      </c>
      <c r="P1501" s="493">
        <v>45938.9628009259</v>
      </c>
      <c r="Q1501">
        <v>1</v>
      </c>
      <c r="R1501">
        <v>0</v>
      </c>
      <c r="S1501">
        <v>0</v>
      </c>
      <c r="T1501">
        <v>6</v>
      </c>
      <c r="U1501">
        <v>17</v>
      </c>
      <c r="V1501">
        <v>12</v>
      </c>
      <c r="W1501">
        <v>33</v>
      </c>
      <c r="X1501">
        <v>17</v>
      </c>
      <c r="Y1501">
        <v>19</v>
      </c>
      <c r="AB1501">
        <v>62.198</v>
      </c>
      <c r="AD1501" t="s">
        <v>961</v>
      </c>
      <c r="AE1501">
        <v>1</v>
      </c>
      <c r="AF1501" t="s">
        <v>962</v>
      </c>
    </row>
    <row r="1502" spans="1:32">
      <c r="A1502">
        <v>316350</v>
      </c>
      <c r="B1502">
        <v>5170</v>
      </c>
      <c r="C1502" t="s">
        <v>224</v>
      </c>
      <c r="D1502">
        <v>1429</v>
      </c>
      <c r="E1502">
        <v>4016551095</v>
      </c>
      <c r="F1502" t="s">
        <v>960</v>
      </c>
      <c r="G1502">
        <v>1</v>
      </c>
      <c r="H1502" t="s">
        <v>491</v>
      </c>
      <c r="I1502" t="s">
        <v>280</v>
      </c>
      <c r="J1502">
        <v>33</v>
      </c>
      <c r="K1502">
        <v>90</v>
      </c>
      <c r="L1502">
        <v>2160</v>
      </c>
      <c r="M1502">
        <v>9</v>
      </c>
      <c r="N1502">
        <v>27</v>
      </c>
      <c r="O1502" s="493">
        <v>45937.7167592593</v>
      </c>
      <c r="P1502" s="493">
        <v>45937.7984606481</v>
      </c>
      <c r="Q1502">
        <v>1</v>
      </c>
      <c r="R1502">
        <v>0</v>
      </c>
      <c r="S1502">
        <v>0</v>
      </c>
      <c r="T1502">
        <v>6</v>
      </c>
      <c r="U1502">
        <v>17</v>
      </c>
      <c r="V1502">
        <v>15</v>
      </c>
      <c r="W1502">
        <v>34</v>
      </c>
      <c r="X1502">
        <v>17</v>
      </c>
      <c r="Y1502">
        <v>19</v>
      </c>
      <c r="AB1502">
        <v>62.198</v>
      </c>
      <c r="AD1502" t="s">
        <v>961</v>
      </c>
      <c r="AE1502">
        <v>1</v>
      </c>
      <c r="AF1502" t="s">
        <v>962</v>
      </c>
    </row>
    <row r="1503" spans="1:32">
      <c r="A1503">
        <v>316421</v>
      </c>
      <c r="B1503">
        <v>5170</v>
      </c>
      <c r="C1503" t="s">
        <v>224</v>
      </c>
      <c r="D1503">
        <v>1429</v>
      </c>
      <c r="E1503">
        <v>4016551095</v>
      </c>
      <c r="F1503" t="s">
        <v>960</v>
      </c>
      <c r="G1503">
        <v>1</v>
      </c>
      <c r="H1503" t="s">
        <v>491</v>
      </c>
      <c r="I1503" t="s">
        <v>243</v>
      </c>
      <c r="J1503">
        <v>31</v>
      </c>
      <c r="K1503">
        <v>6</v>
      </c>
      <c r="L1503">
        <v>2160</v>
      </c>
      <c r="M1503">
        <v>9</v>
      </c>
      <c r="N1503">
        <v>504</v>
      </c>
      <c r="O1503" s="493">
        <v>45938.8269212963</v>
      </c>
      <c r="P1503" s="493">
        <v>45938.8325231482</v>
      </c>
      <c r="Q1503">
        <v>1</v>
      </c>
      <c r="R1503">
        <v>0</v>
      </c>
      <c r="S1503">
        <v>0</v>
      </c>
      <c r="T1503">
        <v>6</v>
      </c>
      <c r="U1503">
        <v>74</v>
      </c>
      <c r="V1503">
        <v>71</v>
      </c>
      <c r="W1503">
        <v>83</v>
      </c>
      <c r="X1503">
        <v>72</v>
      </c>
      <c r="Y1503">
        <v>69</v>
      </c>
      <c r="AB1503">
        <v>114.745</v>
      </c>
      <c r="AD1503" t="s">
        <v>961</v>
      </c>
      <c r="AE1503">
        <v>1</v>
      </c>
      <c r="AF1503" t="s">
        <v>962</v>
      </c>
    </row>
    <row r="1504" spans="1:32">
      <c r="A1504">
        <v>316422</v>
      </c>
      <c r="B1504">
        <v>5170</v>
      </c>
      <c r="C1504" t="s">
        <v>224</v>
      </c>
      <c r="D1504">
        <v>1429</v>
      </c>
      <c r="E1504">
        <v>4016551095</v>
      </c>
      <c r="F1504" t="s">
        <v>960</v>
      </c>
      <c r="G1504">
        <v>1</v>
      </c>
      <c r="H1504" t="s">
        <v>491</v>
      </c>
      <c r="I1504" t="s">
        <v>919</v>
      </c>
      <c r="J1504">
        <v>32</v>
      </c>
      <c r="K1504">
        <v>150</v>
      </c>
      <c r="L1504">
        <v>2160</v>
      </c>
      <c r="M1504">
        <v>9</v>
      </c>
      <c r="N1504">
        <v>180</v>
      </c>
      <c r="O1504" s="493">
        <v>45938.8293865741</v>
      </c>
      <c r="P1504" s="493">
        <v>45938.9624884259</v>
      </c>
      <c r="Q1504">
        <v>1</v>
      </c>
      <c r="R1504">
        <v>0</v>
      </c>
      <c r="S1504">
        <v>0</v>
      </c>
      <c r="T1504">
        <v>6</v>
      </c>
      <c r="U1504">
        <v>57</v>
      </c>
      <c r="V1504">
        <v>50</v>
      </c>
      <c r="W1504">
        <v>169</v>
      </c>
      <c r="X1504">
        <v>53</v>
      </c>
      <c r="Y1504">
        <v>60</v>
      </c>
      <c r="AB1504">
        <v>49.377</v>
      </c>
      <c r="AD1504" t="s">
        <v>961</v>
      </c>
      <c r="AE1504">
        <v>1</v>
      </c>
      <c r="AF1504" t="s">
        <v>962</v>
      </c>
    </row>
    <row r="1505" spans="1:32">
      <c r="A1505">
        <v>316349</v>
      </c>
      <c r="B1505">
        <v>5170</v>
      </c>
      <c r="C1505" t="s">
        <v>224</v>
      </c>
      <c r="D1505">
        <v>1429</v>
      </c>
      <c r="E1505">
        <v>4016551095</v>
      </c>
      <c r="F1505" t="s">
        <v>960</v>
      </c>
      <c r="G1505">
        <v>1</v>
      </c>
      <c r="H1505" t="s">
        <v>491</v>
      </c>
      <c r="I1505" t="s">
        <v>919</v>
      </c>
      <c r="J1505">
        <v>32</v>
      </c>
      <c r="K1505">
        <v>91</v>
      </c>
      <c r="L1505">
        <v>2160</v>
      </c>
      <c r="M1505">
        <v>9</v>
      </c>
      <c r="N1505">
        <v>180</v>
      </c>
      <c r="O1505" s="493">
        <v>45937.7089699074</v>
      </c>
      <c r="P1505" s="493">
        <v>45937.7981481481</v>
      </c>
      <c r="Q1505">
        <v>1</v>
      </c>
      <c r="R1505">
        <v>0</v>
      </c>
      <c r="S1505">
        <v>0</v>
      </c>
      <c r="T1505">
        <v>6</v>
      </c>
      <c r="U1505">
        <v>57</v>
      </c>
      <c r="V1505">
        <v>51</v>
      </c>
      <c r="W1505">
        <v>320</v>
      </c>
      <c r="X1505">
        <v>53</v>
      </c>
      <c r="Y1505">
        <v>60</v>
      </c>
      <c r="AB1505">
        <v>49.377</v>
      </c>
      <c r="AD1505" t="s">
        <v>961</v>
      </c>
      <c r="AE1505">
        <v>1</v>
      </c>
      <c r="AF1505" t="s">
        <v>962</v>
      </c>
    </row>
    <row r="1506" spans="1:32">
      <c r="A1506">
        <v>316504</v>
      </c>
      <c r="B1506">
        <v>5170</v>
      </c>
      <c r="C1506" t="s">
        <v>224</v>
      </c>
      <c r="D1506">
        <v>1430</v>
      </c>
      <c r="E1506">
        <v>4016551095</v>
      </c>
      <c r="F1506" t="s">
        <v>960</v>
      </c>
      <c r="G1506">
        <v>1</v>
      </c>
      <c r="H1506" t="s">
        <v>494</v>
      </c>
      <c r="I1506" t="s">
        <v>237</v>
      </c>
      <c r="J1506">
        <v>30</v>
      </c>
      <c r="K1506">
        <v>206</v>
      </c>
      <c r="L1506">
        <v>2160</v>
      </c>
      <c r="M1506">
        <v>9</v>
      </c>
      <c r="N1506">
        <v>315</v>
      </c>
      <c r="O1506" s="493">
        <v>45939.0008449074</v>
      </c>
      <c r="P1506" s="493">
        <v>45939.1699537037</v>
      </c>
      <c r="Q1506">
        <v>1</v>
      </c>
      <c r="R1506">
        <v>0</v>
      </c>
      <c r="S1506">
        <v>0</v>
      </c>
      <c r="T1506">
        <v>6</v>
      </c>
      <c r="U1506">
        <v>48</v>
      </c>
      <c r="V1506">
        <v>38</v>
      </c>
      <c r="W1506">
        <v>303</v>
      </c>
      <c r="X1506">
        <v>43</v>
      </c>
      <c r="Y1506">
        <v>51</v>
      </c>
      <c r="AB1506">
        <v>67.69</v>
      </c>
      <c r="AD1506" t="s">
        <v>961</v>
      </c>
      <c r="AE1506">
        <v>1</v>
      </c>
      <c r="AF1506" t="s">
        <v>962</v>
      </c>
    </row>
    <row r="1507" spans="1:32">
      <c r="A1507">
        <v>316505</v>
      </c>
      <c r="B1507">
        <v>5170</v>
      </c>
      <c r="C1507" t="s">
        <v>224</v>
      </c>
      <c r="D1507">
        <v>1430</v>
      </c>
      <c r="E1507">
        <v>4016551095</v>
      </c>
      <c r="F1507" t="s">
        <v>960</v>
      </c>
      <c r="G1507">
        <v>1</v>
      </c>
      <c r="H1507" t="s">
        <v>494</v>
      </c>
      <c r="I1507" t="s">
        <v>919</v>
      </c>
      <c r="J1507">
        <v>32</v>
      </c>
      <c r="K1507">
        <v>214</v>
      </c>
      <c r="L1507">
        <v>2160</v>
      </c>
      <c r="M1507">
        <v>9</v>
      </c>
      <c r="N1507">
        <v>126</v>
      </c>
      <c r="O1507" s="493">
        <v>45939.0008217593</v>
      </c>
      <c r="P1507" s="493">
        <v>45939.1844444444</v>
      </c>
      <c r="Q1507">
        <v>1</v>
      </c>
      <c r="R1507">
        <v>0</v>
      </c>
      <c r="S1507">
        <v>0</v>
      </c>
      <c r="T1507">
        <v>6</v>
      </c>
      <c r="U1507">
        <v>68</v>
      </c>
      <c r="V1507">
        <v>61</v>
      </c>
      <c r="W1507">
        <v>184</v>
      </c>
      <c r="X1507">
        <v>64</v>
      </c>
      <c r="Y1507">
        <v>65</v>
      </c>
      <c r="AB1507">
        <v>42.755</v>
      </c>
      <c r="AD1507" t="s">
        <v>961</v>
      </c>
      <c r="AE1507">
        <v>1</v>
      </c>
      <c r="AF1507" t="s">
        <v>962</v>
      </c>
    </row>
    <row r="1508" spans="1:32">
      <c r="A1508">
        <v>316426</v>
      </c>
      <c r="B1508">
        <v>5170</v>
      </c>
      <c r="C1508" t="s">
        <v>224</v>
      </c>
      <c r="D1508">
        <v>1430</v>
      </c>
      <c r="E1508">
        <v>4016551095</v>
      </c>
      <c r="F1508" t="s">
        <v>960</v>
      </c>
      <c r="G1508">
        <v>1</v>
      </c>
      <c r="H1508" t="s">
        <v>494</v>
      </c>
      <c r="I1508" t="s">
        <v>280</v>
      </c>
      <c r="J1508">
        <v>33</v>
      </c>
      <c r="K1508">
        <v>25</v>
      </c>
      <c r="L1508">
        <v>2160</v>
      </c>
      <c r="M1508">
        <v>9</v>
      </c>
      <c r="N1508">
        <v>45</v>
      </c>
      <c r="O1508" s="493">
        <v>45938.9737962963</v>
      </c>
      <c r="P1508" s="493">
        <v>45938.9998958333</v>
      </c>
      <c r="Q1508">
        <v>1</v>
      </c>
      <c r="R1508">
        <v>0</v>
      </c>
      <c r="S1508">
        <v>0</v>
      </c>
      <c r="T1508">
        <v>6</v>
      </c>
      <c r="U1508">
        <v>43</v>
      </c>
      <c r="V1508">
        <v>41</v>
      </c>
      <c r="W1508">
        <v>59</v>
      </c>
      <c r="X1508">
        <v>42</v>
      </c>
      <c r="Y1508">
        <v>46</v>
      </c>
      <c r="AB1508">
        <v>92.548</v>
      </c>
      <c r="AD1508" t="s">
        <v>961</v>
      </c>
      <c r="AE1508">
        <v>1</v>
      </c>
      <c r="AF1508" t="s">
        <v>962</v>
      </c>
    </row>
    <row r="1509" spans="1:32">
      <c r="A1509">
        <v>316424</v>
      </c>
      <c r="B1509">
        <v>5170</v>
      </c>
      <c r="C1509" t="s">
        <v>224</v>
      </c>
      <c r="D1509">
        <v>1430</v>
      </c>
      <c r="E1509">
        <v>4016551095</v>
      </c>
      <c r="F1509" t="s">
        <v>960</v>
      </c>
      <c r="G1509">
        <v>1</v>
      </c>
      <c r="H1509" t="s">
        <v>494</v>
      </c>
      <c r="I1509" t="s">
        <v>237</v>
      </c>
      <c r="J1509">
        <v>30</v>
      </c>
      <c r="K1509">
        <v>33</v>
      </c>
      <c r="L1509">
        <v>2160</v>
      </c>
      <c r="M1509">
        <v>9</v>
      </c>
      <c r="N1509">
        <v>315</v>
      </c>
      <c r="O1509" s="493">
        <v>45938.9699421296</v>
      </c>
      <c r="P1509" s="493">
        <v>45938.9992939815</v>
      </c>
      <c r="Q1509">
        <v>1</v>
      </c>
      <c r="R1509">
        <v>0</v>
      </c>
      <c r="S1509">
        <v>0</v>
      </c>
      <c r="T1509">
        <v>6</v>
      </c>
      <c r="U1509">
        <v>49</v>
      </c>
      <c r="V1509">
        <v>39</v>
      </c>
      <c r="W1509">
        <v>259</v>
      </c>
      <c r="X1509">
        <v>43</v>
      </c>
      <c r="Y1509">
        <v>51</v>
      </c>
      <c r="AB1509">
        <v>67.69</v>
      </c>
      <c r="AD1509" t="s">
        <v>961</v>
      </c>
      <c r="AE1509">
        <v>1</v>
      </c>
      <c r="AF1509" t="s">
        <v>962</v>
      </c>
    </row>
    <row r="1510" spans="1:32">
      <c r="A1510">
        <v>316425</v>
      </c>
      <c r="B1510">
        <v>5170</v>
      </c>
      <c r="C1510" t="s">
        <v>224</v>
      </c>
      <c r="D1510">
        <v>1430</v>
      </c>
      <c r="E1510">
        <v>4016551095</v>
      </c>
      <c r="F1510" t="s">
        <v>960</v>
      </c>
      <c r="G1510">
        <v>1</v>
      </c>
      <c r="H1510" t="s">
        <v>494</v>
      </c>
      <c r="I1510" t="s">
        <v>919</v>
      </c>
      <c r="J1510">
        <v>32</v>
      </c>
      <c r="K1510">
        <v>25</v>
      </c>
      <c r="L1510">
        <v>2160</v>
      </c>
      <c r="M1510">
        <v>9</v>
      </c>
      <c r="N1510">
        <v>126</v>
      </c>
      <c r="O1510" s="493">
        <v>45938.9726041667</v>
      </c>
      <c r="P1510" s="493">
        <v>45938.9992708333</v>
      </c>
      <c r="Q1510">
        <v>1</v>
      </c>
      <c r="R1510">
        <v>0</v>
      </c>
      <c r="S1510">
        <v>0</v>
      </c>
      <c r="T1510">
        <v>6</v>
      </c>
      <c r="U1510">
        <v>90</v>
      </c>
      <c r="V1510">
        <v>62</v>
      </c>
      <c r="W1510">
        <v>288</v>
      </c>
      <c r="X1510">
        <v>64</v>
      </c>
      <c r="Y1510">
        <v>65</v>
      </c>
      <c r="AB1510">
        <v>42.755</v>
      </c>
      <c r="AD1510" t="s">
        <v>961</v>
      </c>
      <c r="AE1510">
        <v>1</v>
      </c>
      <c r="AF1510" t="s">
        <v>962</v>
      </c>
    </row>
    <row r="1511" spans="1:32">
      <c r="A1511">
        <v>316506</v>
      </c>
      <c r="B1511">
        <v>5170</v>
      </c>
      <c r="C1511" t="s">
        <v>224</v>
      </c>
      <c r="D1511">
        <v>1430</v>
      </c>
      <c r="E1511">
        <v>4016551095</v>
      </c>
      <c r="F1511" t="s">
        <v>960</v>
      </c>
      <c r="G1511">
        <v>1</v>
      </c>
      <c r="H1511" t="s">
        <v>494</v>
      </c>
      <c r="I1511" t="s">
        <v>280</v>
      </c>
      <c r="J1511">
        <v>33</v>
      </c>
      <c r="K1511">
        <v>215</v>
      </c>
      <c r="L1511">
        <v>2160</v>
      </c>
      <c r="M1511">
        <v>9</v>
      </c>
      <c r="N1511">
        <v>45</v>
      </c>
      <c r="O1511" s="493">
        <v>45939.0006712963</v>
      </c>
      <c r="P1511" s="493">
        <v>45939.1850462963</v>
      </c>
      <c r="Q1511">
        <v>1</v>
      </c>
      <c r="R1511">
        <v>0</v>
      </c>
      <c r="S1511">
        <v>0</v>
      </c>
      <c r="T1511">
        <v>6</v>
      </c>
      <c r="U1511">
        <v>44</v>
      </c>
      <c r="V1511">
        <v>39</v>
      </c>
      <c r="W1511">
        <v>218</v>
      </c>
      <c r="X1511">
        <v>42</v>
      </c>
      <c r="Y1511">
        <v>46</v>
      </c>
      <c r="AB1511">
        <v>92.548</v>
      </c>
      <c r="AD1511" t="s">
        <v>961</v>
      </c>
      <c r="AE1511">
        <v>1</v>
      </c>
      <c r="AF1511" t="s">
        <v>962</v>
      </c>
    </row>
    <row r="1512" spans="1:32">
      <c r="A1512">
        <v>316507</v>
      </c>
      <c r="B1512">
        <v>5170</v>
      </c>
      <c r="C1512" t="s">
        <v>224</v>
      </c>
      <c r="D1512">
        <v>1431</v>
      </c>
      <c r="E1512">
        <v>4016597600</v>
      </c>
      <c r="F1512" t="s">
        <v>931</v>
      </c>
      <c r="G1512">
        <v>1</v>
      </c>
      <c r="H1512" t="s">
        <v>494</v>
      </c>
      <c r="I1512" t="s">
        <v>237</v>
      </c>
      <c r="J1512">
        <v>30</v>
      </c>
      <c r="K1512">
        <v>300</v>
      </c>
      <c r="L1512">
        <v>600</v>
      </c>
      <c r="M1512">
        <v>2</v>
      </c>
      <c r="N1512">
        <v>508</v>
      </c>
      <c r="O1512" s="493">
        <v>45939.3999421296</v>
      </c>
      <c r="P1512" s="493">
        <v>45939.631099537</v>
      </c>
      <c r="Q1512">
        <v>1</v>
      </c>
      <c r="R1512">
        <v>0</v>
      </c>
      <c r="S1512">
        <v>0</v>
      </c>
      <c r="T1512">
        <v>6</v>
      </c>
      <c r="U1512">
        <v>59</v>
      </c>
      <c r="V1512">
        <v>55</v>
      </c>
      <c r="W1512">
        <v>105</v>
      </c>
      <c r="X1512">
        <v>58</v>
      </c>
      <c r="Y1512">
        <v>61</v>
      </c>
      <c r="AB1512">
        <v>98.278</v>
      </c>
      <c r="AD1512" t="s">
        <v>932</v>
      </c>
      <c r="AE1512">
        <v>1</v>
      </c>
      <c r="AF1512" t="s">
        <v>933</v>
      </c>
    </row>
    <row r="1513" spans="1:32">
      <c r="A1513">
        <v>316509</v>
      </c>
      <c r="B1513">
        <v>5170</v>
      </c>
      <c r="C1513" t="s">
        <v>224</v>
      </c>
      <c r="D1513">
        <v>1431</v>
      </c>
      <c r="E1513">
        <v>4016597600</v>
      </c>
      <c r="F1513" t="s">
        <v>931</v>
      </c>
      <c r="G1513">
        <v>1</v>
      </c>
      <c r="H1513" t="s">
        <v>494</v>
      </c>
      <c r="I1513" t="s">
        <v>280</v>
      </c>
      <c r="J1513">
        <v>33</v>
      </c>
      <c r="K1513">
        <v>300</v>
      </c>
      <c r="L1513">
        <v>600</v>
      </c>
      <c r="M1513">
        <v>2</v>
      </c>
      <c r="N1513">
        <v>26</v>
      </c>
      <c r="O1513" s="493">
        <v>45939.4050925926</v>
      </c>
      <c r="P1513" s="493">
        <v>45939.6378819444</v>
      </c>
      <c r="Q1513">
        <v>1</v>
      </c>
      <c r="R1513">
        <v>0</v>
      </c>
      <c r="S1513">
        <v>0</v>
      </c>
      <c r="T1513">
        <v>6</v>
      </c>
      <c r="U1513">
        <v>41</v>
      </c>
      <c r="V1513">
        <v>29</v>
      </c>
      <c r="W1513">
        <v>455</v>
      </c>
      <c r="X1513">
        <v>38</v>
      </c>
      <c r="Y1513">
        <v>40</v>
      </c>
      <c r="AB1513">
        <v>45.013</v>
      </c>
      <c r="AD1513" t="s">
        <v>932</v>
      </c>
      <c r="AE1513">
        <v>1</v>
      </c>
      <c r="AF1513" t="s">
        <v>933</v>
      </c>
    </row>
    <row r="1514" spans="1:32">
      <c r="A1514">
        <v>316508</v>
      </c>
      <c r="B1514">
        <v>5170</v>
      </c>
      <c r="C1514" t="s">
        <v>224</v>
      </c>
      <c r="D1514">
        <v>1431</v>
      </c>
      <c r="E1514">
        <v>4016597600</v>
      </c>
      <c r="F1514" t="s">
        <v>931</v>
      </c>
      <c r="G1514">
        <v>1</v>
      </c>
      <c r="H1514" t="s">
        <v>494</v>
      </c>
      <c r="I1514" t="s">
        <v>919</v>
      </c>
      <c r="J1514">
        <v>32</v>
      </c>
      <c r="K1514">
        <v>300</v>
      </c>
      <c r="L1514">
        <v>600</v>
      </c>
      <c r="M1514">
        <v>2</v>
      </c>
      <c r="N1514">
        <v>140</v>
      </c>
      <c r="O1514" s="493">
        <v>45939.404375</v>
      </c>
      <c r="P1514" s="493">
        <v>45939.6324189815</v>
      </c>
      <c r="Q1514">
        <v>1</v>
      </c>
      <c r="R1514">
        <v>0</v>
      </c>
      <c r="S1514">
        <v>0</v>
      </c>
      <c r="T1514">
        <v>6</v>
      </c>
      <c r="U1514">
        <v>39</v>
      </c>
      <c r="V1514">
        <v>34</v>
      </c>
      <c r="W1514">
        <v>284</v>
      </c>
      <c r="X1514">
        <v>37</v>
      </c>
      <c r="Y1514">
        <v>39</v>
      </c>
      <c r="AB1514">
        <v>25.984</v>
      </c>
      <c r="AD1514" t="s">
        <v>932</v>
      </c>
      <c r="AE1514">
        <v>1</v>
      </c>
      <c r="AF1514" t="s">
        <v>933</v>
      </c>
    </row>
    <row r="1515" spans="1:32">
      <c r="A1515">
        <v>316615</v>
      </c>
      <c r="B1515">
        <v>5170</v>
      </c>
      <c r="C1515" t="s">
        <v>224</v>
      </c>
      <c r="D1515">
        <v>1432</v>
      </c>
      <c r="E1515">
        <v>4016597600</v>
      </c>
      <c r="F1515" t="s">
        <v>931</v>
      </c>
      <c r="G1515">
        <v>1</v>
      </c>
      <c r="H1515" t="s">
        <v>491</v>
      </c>
      <c r="I1515" t="s">
        <v>237</v>
      </c>
      <c r="J1515">
        <v>30</v>
      </c>
      <c r="K1515">
        <v>90</v>
      </c>
      <c r="L1515">
        <v>600</v>
      </c>
      <c r="M1515">
        <v>2</v>
      </c>
      <c r="N1515">
        <v>588</v>
      </c>
      <c r="O1515" s="493">
        <v>45940.3037962963</v>
      </c>
      <c r="P1515" s="493">
        <v>45940.3750810185</v>
      </c>
      <c r="Q1515">
        <v>1</v>
      </c>
      <c r="R1515">
        <v>0</v>
      </c>
      <c r="S1515">
        <v>0</v>
      </c>
      <c r="T1515">
        <v>6</v>
      </c>
      <c r="U1515">
        <v>63</v>
      </c>
      <c r="V1515">
        <v>38</v>
      </c>
      <c r="W1515">
        <v>159</v>
      </c>
      <c r="X1515">
        <v>62</v>
      </c>
      <c r="Y1515">
        <v>59</v>
      </c>
      <c r="AB1515">
        <v>116.861</v>
      </c>
      <c r="AD1515" t="s">
        <v>932</v>
      </c>
      <c r="AE1515">
        <v>1</v>
      </c>
      <c r="AF1515" t="s">
        <v>933</v>
      </c>
    </row>
    <row r="1516" spans="1:32">
      <c r="A1516">
        <v>316616</v>
      </c>
      <c r="B1516">
        <v>5170</v>
      </c>
      <c r="C1516" t="s">
        <v>224</v>
      </c>
      <c r="D1516">
        <v>1432</v>
      </c>
      <c r="E1516">
        <v>4016597600</v>
      </c>
      <c r="F1516" t="s">
        <v>931</v>
      </c>
      <c r="G1516">
        <v>1</v>
      </c>
      <c r="H1516" t="s">
        <v>491</v>
      </c>
      <c r="I1516" t="s">
        <v>243</v>
      </c>
      <c r="J1516">
        <v>31</v>
      </c>
      <c r="K1516">
        <v>90</v>
      </c>
      <c r="L1516">
        <v>600</v>
      </c>
      <c r="M1516">
        <v>2</v>
      </c>
      <c r="N1516">
        <v>508</v>
      </c>
      <c r="O1516" s="493">
        <v>45940.3046527778</v>
      </c>
      <c r="P1516" s="493">
        <v>45940.3768634259</v>
      </c>
      <c r="Q1516">
        <v>1</v>
      </c>
      <c r="R1516">
        <v>0</v>
      </c>
      <c r="S1516">
        <v>0</v>
      </c>
      <c r="T1516">
        <v>6</v>
      </c>
      <c r="U1516">
        <v>64</v>
      </c>
      <c r="V1516">
        <v>56</v>
      </c>
      <c r="W1516">
        <v>134</v>
      </c>
      <c r="X1516">
        <v>62.5</v>
      </c>
      <c r="Y1516">
        <v>60</v>
      </c>
      <c r="AB1516">
        <v>121.455</v>
      </c>
      <c r="AD1516" t="s">
        <v>932</v>
      </c>
      <c r="AE1516">
        <v>1</v>
      </c>
      <c r="AF1516" t="s">
        <v>933</v>
      </c>
    </row>
    <row r="1517" spans="1:32">
      <c r="A1517">
        <v>316617</v>
      </c>
      <c r="B1517">
        <v>5170</v>
      </c>
      <c r="C1517" t="s">
        <v>224</v>
      </c>
      <c r="D1517">
        <v>1432</v>
      </c>
      <c r="E1517">
        <v>4016597600</v>
      </c>
      <c r="F1517" t="s">
        <v>931</v>
      </c>
      <c r="G1517">
        <v>1</v>
      </c>
      <c r="H1517" t="s">
        <v>491</v>
      </c>
      <c r="I1517" t="s">
        <v>919</v>
      </c>
      <c r="J1517">
        <v>32</v>
      </c>
      <c r="K1517">
        <v>90</v>
      </c>
      <c r="L1517">
        <v>600</v>
      </c>
      <c r="M1517">
        <v>2</v>
      </c>
      <c r="N1517">
        <v>118</v>
      </c>
      <c r="O1517" s="493">
        <v>45940.3055787037</v>
      </c>
      <c r="P1517" s="493">
        <v>45940.3775694444</v>
      </c>
      <c r="Q1517">
        <v>1</v>
      </c>
      <c r="R1517">
        <v>0</v>
      </c>
      <c r="S1517">
        <v>0</v>
      </c>
      <c r="T1517">
        <v>6</v>
      </c>
      <c r="U1517">
        <v>42</v>
      </c>
      <c r="V1517">
        <v>37</v>
      </c>
      <c r="W1517">
        <v>162</v>
      </c>
      <c r="X1517">
        <v>40</v>
      </c>
      <c r="Y1517">
        <v>40</v>
      </c>
      <c r="AB1517">
        <v>29.634</v>
      </c>
      <c r="AD1517" t="s">
        <v>932</v>
      </c>
      <c r="AE1517">
        <v>1</v>
      </c>
      <c r="AF1517" t="s">
        <v>933</v>
      </c>
    </row>
    <row r="1518" spans="1:32">
      <c r="A1518">
        <v>316513</v>
      </c>
      <c r="B1518">
        <v>5170</v>
      </c>
      <c r="C1518" t="s">
        <v>224</v>
      </c>
      <c r="D1518">
        <v>1432</v>
      </c>
      <c r="E1518">
        <v>4016597600</v>
      </c>
      <c r="F1518" t="s">
        <v>931</v>
      </c>
      <c r="G1518">
        <v>1</v>
      </c>
      <c r="H1518" t="s">
        <v>491</v>
      </c>
      <c r="I1518" t="s">
        <v>280</v>
      </c>
      <c r="J1518">
        <v>33</v>
      </c>
      <c r="K1518">
        <v>210</v>
      </c>
      <c r="L1518">
        <v>600</v>
      </c>
      <c r="M1518">
        <v>2</v>
      </c>
      <c r="N1518">
        <v>18</v>
      </c>
      <c r="O1518" s="493">
        <v>45939.6505902778</v>
      </c>
      <c r="P1518" s="493">
        <v>45939.8053587963</v>
      </c>
      <c r="Q1518">
        <v>1</v>
      </c>
      <c r="R1518">
        <v>0</v>
      </c>
      <c r="S1518">
        <v>0</v>
      </c>
      <c r="T1518">
        <v>6</v>
      </c>
      <c r="U1518">
        <v>24</v>
      </c>
      <c r="V1518">
        <v>12</v>
      </c>
      <c r="W1518">
        <v>136</v>
      </c>
      <c r="X1518">
        <v>23</v>
      </c>
      <c r="Y1518">
        <v>24</v>
      </c>
      <c r="AB1518">
        <v>28.552</v>
      </c>
      <c r="AD1518" t="s">
        <v>932</v>
      </c>
      <c r="AE1518">
        <v>1</v>
      </c>
      <c r="AF1518" t="s">
        <v>933</v>
      </c>
    </row>
    <row r="1519" spans="1:32">
      <c r="A1519">
        <v>316510</v>
      </c>
      <c r="B1519">
        <v>5170</v>
      </c>
      <c r="C1519" t="s">
        <v>224</v>
      </c>
      <c r="D1519">
        <v>1432</v>
      </c>
      <c r="E1519">
        <v>4016597600</v>
      </c>
      <c r="F1519" t="s">
        <v>931</v>
      </c>
      <c r="G1519">
        <v>1</v>
      </c>
      <c r="H1519" t="s">
        <v>491</v>
      </c>
      <c r="I1519" t="s">
        <v>237</v>
      </c>
      <c r="J1519">
        <v>30</v>
      </c>
      <c r="K1519">
        <v>210</v>
      </c>
      <c r="L1519">
        <v>600</v>
      </c>
      <c r="M1519">
        <v>2</v>
      </c>
      <c r="N1519">
        <v>588</v>
      </c>
      <c r="O1519" s="493">
        <v>45939.646875</v>
      </c>
      <c r="P1519" s="493">
        <v>45939.8021412037</v>
      </c>
      <c r="Q1519">
        <v>1</v>
      </c>
      <c r="R1519">
        <v>0</v>
      </c>
      <c r="S1519">
        <v>0</v>
      </c>
      <c r="T1519">
        <v>6</v>
      </c>
      <c r="U1519">
        <v>60</v>
      </c>
      <c r="V1519">
        <v>55</v>
      </c>
      <c r="W1519">
        <v>127</v>
      </c>
      <c r="X1519">
        <v>59</v>
      </c>
      <c r="Y1519">
        <v>59</v>
      </c>
      <c r="AB1519">
        <v>116.861</v>
      </c>
      <c r="AD1519" t="s">
        <v>932</v>
      </c>
      <c r="AE1519">
        <v>1</v>
      </c>
      <c r="AF1519" t="s">
        <v>933</v>
      </c>
    </row>
    <row r="1520" spans="1:32">
      <c r="A1520">
        <v>316511</v>
      </c>
      <c r="B1520">
        <v>5170</v>
      </c>
      <c r="C1520" t="s">
        <v>224</v>
      </c>
      <c r="D1520">
        <v>1432</v>
      </c>
      <c r="E1520">
        <v>4016597600</v>
      </c>
      <c r="F1520" t="s">
        <v>931</v>
      </c>
      <c r="G1520">
        <v>1</v>
      </c>
      <c r="H1520" t="s">
        <v>491</v>
      </c>
      <c r="I1520" t="s">
        <v>243</v>
      </c>
      <c r="J1520">
        <v>31</v>
      </c>
      <c r="K1520">
        <v>151</v>
      </c>
      <c r="L1520">
        <v>600</v>
      </c>
      <c r="M1520">
        <v>2</v>
      </c>
      <c r="N1520">
        <v>508</v>
      </c>
      <c r="O1520" s="493">
        <v>45939.6941203704</v>
      </c>
      <c r="P1520" s="493">
        <v>45939.8042708333</v>
      </c>
      <c r="Q1520">
        <v>1</v>
      </c>
      <c r="R1520">
        <v>0</v>
      </c>
      <c r="S1520">
        <v>0</v>
      </c>
      <c r="T1520">
        <v>6</v>
      </c>
      <c r="U1520">
        <v>61</v>
      </c>
      <c r="V1520">
        <v>56</v>
      </c>
      <c r="W1520">
        <v>121</v>
      </c>
      <c r="X1520">
        <v>60</v>
      </c>
      <c r="Y1520">
        <v>60</v>
      </c>
      <c r="AB1520">
        <v>121.455</v>
      </c>
      <c r="AD1520" t="s">
        <v>932</v>
      </c>
      <c r="AE1520">
        <v>1</v>
      </c>
      <c r="AF1520" t="s">
        <v>933</v>
      </c>
    </row>
    <row r="1521" spans="1:32">
      <c r="A1521">
        <v>316512</v>
      </c>
      <c r="B1521">
        <v>5170</v>
      </c>
      <c r="C1521" t="s">
        <v>224</v>
      </c>
      <c r="D1521">
        <v>1432</v>
      </c>
      <c r="E1521">
        <v>4016597600</v>
      </c>
      <c r="F1521" t="s">
        <v>931</v>
      </c>
      <c r="G1521">
        <v>1</v>
      </c>
      <c r="H1521" t="s">
        <v>491</v>
      </c>
      <c r="I1521" t="s">
        <v>919</v>
      </c>
      <c r="J1521">
        <v>32</v>
      </c>
      <c r="K1521">
        <v>210</v>
      </c>
      <c r="L1521">
        <v>600</v>
      </c>
      <c r="M1521">
        <v>2</v>
      </c>
      <c r="N1521">
        <v>118</v>
      </c>
      <c r="O1521" s="493">
        <v>45939.649837963</v>
      </c>
      <c r="P1521" s="493">
        <v>45939.8049421296</v>
      </c>
      <c r="Q1521">
        <v>1</v>
      </c>
      <c r="R1521">
        <v>0</v>
      </c>
      <c r="S1521">
        <v>0</v>
      </c>
      <c r="T1521">
        <v>6</v>
      </c>
      <c r="U1521">
        <v>41</v>
      </c>
      <c r="V1521">
        <v>37</v>
      </c>
      <c r="W1521">
        <v>136</v>
      </c>
      <c r="X1521">
        <v>40</v>
      </c>
      <c r="Y1521">
        <v>40</v>
      </c>
      <c r="AB1521">
        <v>29.634</v>
      </c>
      <c r="AD1521" t="s">
        <v>932</v>
      </c>
      <c r="AE1521">
        <v>1</v>
      </c>
      <c r="AF1521" t="s">
        <v>933</v>
      </c>
    </row>
    <row r="1522" spans="1:32">
      <c r="A1522">
        <v>316618</v>
      </c>
      <c r="B1522">
        <v>5170</v>
      </c>
      <c r="C1522" t="s">
        <v>224</v>
      </c>
      <c r="D1522">
        <v>1432</v>
      </c>
      <c r="E1522">
        <v>4016597600</v>
      </c>
      <c r="F1522" t="s">
        <v>931</v>
      </c>
      <c r="G1522">
        <v>1</v>
      </c>
      <c r="H1522" t="s">
        <v>491</v>
      </c>
      <c r="I1522" t="s">
        <v>280</v>
      </c>
      <c r="J1522">
        <v>33</v>
      </c>
      <c r="K1522">
        <v>69</v>
      </c>
      <c r="L1522">
        <v>600</v>
      </c>
      <c r="M1522">
        <v>2</v>
      </c>
      <c r="N1522">
        <v>18</v>
      </c>
      <c r="O1522" s="493">
        <v>45940.3168171296</v>
      </c>
      <c r="P1522" s="493">
        <v>45940.3772569444</v>
      </c>
      <c r="Q1522">
        <v>1</v>
      </c>
      <c r="R1522">
        <v>0</v>
      </c>
      <c r="S1522">
        <v>0</v>
      </c>
      <c r="T1522">
        <v>6</v>
      </c>
      <c r="U1522">
        <v>25</v>
      </c>
      <c r="V1522">
        <v>11</v>
      </c>
      <c r="W1522">
        <v>59</v>
      </c>
      <c r="X1522">
        <v>24</v>
      </c>
      <c r="Y1522">
        <v>24</v>
      </c>
      <c r="AB1522">
        <v>28.552</v>
      </c>
      <c r="AD1522" t="s">
        <v>932</v>
      </c>
      <c r="AE1522">
        <v>1</v>
      </c>
      <c r="AF1522" t="s">
        <v>933</v>
      </c>
    </row>
    <row r="1523" spans="1:32">
      <c r="A1523">
        <v>316352</v>
      </c>
      <c r="B1523">
        <v>5170</v>
      </c>
      <c r="C1523" t="s">
        <v>224</v>
      </c>
      <c r="D1523">
        <v>1433</v>
      </c>
      <c r="E1523">
        <v>4016554574</v>
      </c>
      <c r="F1523" t="s">
        <v>963</v>
      </c>
      <c r="G1523">
        <v>1</v>
      </c>
      <c r="H1523" t="s">
        <v>491</v>
      </c>
      <c r="I1523" t="s">
        <v>243</v>
      </c>
      <c r="J1523">
        <v>31</v>
      </c>
      <c r="K1523">
        <v>159</v>
      </c>
      <c r="L1523">
        <v>4200</v>
      </c>
      <c r="M1523">
        <v>42</v>
      </c>
      <c r="N1523">
        <v>126</v>
      </c>
      <c r="O1523" s="493">
        <v>45937.4398726852</v>
      </c>
      <c r="P1523" s="493">
        <v>45937.5323958333</v>
      </c>
      <c r="Q1523">
        <v>1</v>
      </c>
      <c r="R1523">
        <v>0</v>
      </c>
      <c r="S1523">
        <v>0</v>
      </c>
      <c r="T1523">
        <v>6</v>
      </c>
      <c r="U1523">
        <v>31</v>
      </c>
      <c r="V1523">
        <v>25</v>
      </c>
      <c r="W1523">
        <v>548</v>
      </c>
      <c r="X1523">
        <v>27</v>
      </c>
      <c r="Y1523">
        <v>27</v>
      </c>
      <c r="AB1523">
        <v>36.714</v>
      </c>
      <c r="AD1523" t="s">
        <v>963</v>
      </c>
      <c r="AE1523">
        <v>1</v>
      </c>
      <c r="AF1523" t="s">
        <v>964</v>
      </c>
    </row>
    <row r="1524" spans="1:32">
      <c r="A1524">
        <v>316351</v>
      </c>
      <c r="B1524">
        <v>5170</v>
      </c>
      <c r="C1524" t="s">
        <v>224</v>
      </c>
      <c r="D1524">
        <v>1433</v>
      </c>
      <c r="E1524">
        <v>4016554574</v>
      </c>
      <c r="F1524" t="s">
        <v>963</v>
      </c>
      <c r="G1524">
        <v>1</v>
      </c>
      <c r="H1524" t="s">
        <v>491</v>
      </c>
      <c r="I1524" t="s">
        <v>237</v>
      </c>
      <c r="J1524">
        <v>30</v>
      </c>
      <c r="K1524">
        <v>184</v>
      </c>
      <c r="L1524">
        <v>4200</v>
      </c>
      <c r="M1524">
        <v>42</v>
      </c>
      <c r="N1524">
        <v>84</v>
      </c>
      <c r="O1524" s="493">
        <v>45937.4348148148</v>
      </c>
      <c r="P1524" s="493">
        <v>45937.5319907407</v>
      </c>
      <c r="Q1524">
        <v>1</v>
      </c>
      <c r="R1524">
        <v>0</v>
      </c>
      <c r="S1524">
        <v>0</v>
      </c>
      <c r="T1524">
        <v>6</v>
      </c>
      <c r="U1524">
        <v>33</v>
      </c>
      <c r="V1524">
        <v>30</v>
      </c>
      <c r="W1524">
        <v>37</v>
      </c>
      <c r="X1524">
        <v>33</v>
      </c>
      <c r="Y1524">
        <v>33</v>
      </c>
      <c r="AB1524">
        <v>32.145</v>
      </c>
      <c r="AD1524" t="s">
        <v>963</v>
      </c>
      <c r="AE1524">
        <v>1</v>
      </c>
      <c r="AF1524" t="s">
        <v>964</v>
      </c>
    </row>
    <row r="1525" spans="1:32">
      <c r="A1525">
        <v>316353</v>
      </c>
      <c r="B1525">
        <v>5170</v>
      </c>
      <c r="C1525" t="s">
        <v>224</v>
      </c>
      <c r="D1525">
        <v>1434</v>
      </c>
      <c r="E1525">
        <v>4016554574</v>
      </c>
      <c r="F1525" t="s">
        <v>963</v>
      </c>
      <c r="G1525">
        <v>1</v>
      </c>
      <c r="H1525" t="s">
        <v>494</v>
      </c>
      <c r="I1525" t="s">
        <v>237</v>
      </c>
      <c r="J1525">
        <v>30</v>
      </c>
      <c r="K1525">
        <v>245</v>
      </c>
      <c r="L1525">
        <v>4200</v>
      </c>
      <c r="M1525">
        <v>42</v>
      </c>
      <c r="N1525">
        <v>126</v>
      </c>
      <c r="O1525" s="493">
        <v>45937.5372569444</v>
      </c>
      <c r="P1525" s="493">
        <v>45937.6986805556</v>
      </c>
      <c r="Q1525">
        <v>1</v>
      </c>
      <c r="R1525">
        <v>0</v>
      </c>
      <c r="S1525">
        <v>0</v>
      </c>
      <c r="T1525">
        <v>6</v>
      </c>
      <c r="U1525">
        <v>28</v>
      </c>
      <c r="V1525">
        <v>23</v>
      </c>
      <c r="W1525">
        <v>266</v>
      </c>
      <c r="X1525">
        <v>26</v>
      </c>
      <c r="Y1525">
        <v>26</v>
      </c>
      <c r="AB1525">
        <v>25.117</v>
      </c>
      <c r="AD1525" t="s">
        <v>963</v>
      </c>
      <c r="AE1525">
        <v>1</v>
      </c>
      <c r="AF1525" t="s">
        <v>964</v>
      </c>
    </row>
    <row r="1526" spans="1:32">
      <c r="A1526">
        <v>316355</v>
      </c>
      <c r="B1526">
        <v>5170</v>
      </c>
      <c r="C1526" t="s">
        <v>224</v>
      </c>
      <c r="D1526">
        <v>1434</v>
      </c>
      <c r="E1526">
        <v>4016554574</v>
      </c>
      <c r="F1526" t="s">
        <v>963</v>
      </c>
      <c r="G1526">
        <v>1</v>
      </c>
      <c r="H1526" t="s">
        <v>494</v>
      </c>
      <c r="I1526" t="s">
        <v>919</v>
      </c>
      <c r="J1526">
        <v>32</v>
      </c>
      <c r="K1526">
        <v>250</v>
      </c>
      <c r="L1526">
        <v>4200</v>
      </c>
      <c r="M1526">
        <v>42</v>
      </c>
      <c r="N1526">
        <v>84</v>
      </c>
      <c r="O1526" s="493">
        <v>45937.5387731481</v>
      </c>
      <c r="P1526" s="493">
        <v>45937.701087963</v>
      </c>
      <c r="Q1526">
        <v>1</v>
      </c>
      <c r="R1526">
        <v>0</v>
      </c>
      <c r="S1526">
        <v>0</v>
      </c>
      <c r="T1526">
        <v>6</v>
      </c>
      <c r="U1526">
        <v>36</v>
      </c>
      <c r="V1526">
        <v>32</v>
      </c>
      <c r="W1526">
        <v>227</v>
      </c>
      <c r="X1526">
        <v>35</v>
      </c>
      <c r="Y1526">
        <v>37</v>
      </c>
      <c r="AB1526">
        <v>16.04</v>
      </c>
      <c r="AD1526" t="s">
        <v>963</v>
      </c>
      <c r="AE1526">
        <v>1</v>
      </c>
      <c r="AF1526" t="s">
        <v>964</v>
      </c>
    </row>
    <row r="1527" spans="1:32">
      <c r="A1527">
        <v>316354</v>
      </c>
      <c r="B1527">
        <v>5170</v>
      </c>
      <c r="C1527" t="s">
        <v>224</v>
      </c>
      <c r="D1527">
        <v>1434</v>
      </c>
      <c r="E1527">
        <v>4016554574</v>
      </c>
      <c r="F1527" t="s">
        <v>963</v>
      </c>
      <c r="G1527">
        <v>1</v>
      </c>
      <c r="H1527" t="s">
        <v>494</v>
      </c>
      <c r="I1527" t="s">
        <v>243</v>
      </c>
      <c r="J1527">
        <v>31</v>
      </c>
      <c r="K1527">
        <v>250</v>
      </c>
      <c r="L1527">
        <v>4200</v>
      </c>
      <c r="M1527">
        <v>42</v>
      </c>
      <c r="N1527">
        <v>126</v>
      </c>
      <c r="O1527" s="493">
        <v>45937.5377546296</v>
      </c>
      <c r="P1527" s="493">
        <v>45937.7003125</v>
      </c>
      <c r="Q1527">
        <v>1</v>
      </c>
      <c r="R1527">
        <v>0</v>
      </c>
      <c r="S1527">
        <v>0</v>
      </c>
      <c r="T1527">
        <v>6</v>
      </c>
      <c r="U1527">
        <v>38</v>
      </c>
      <c r="V1527">
        <v>33</v>
      </c>
      <c r="W1527">
        <v>133</v>
      </c>
      <c r="X1527">
        <v>37</v>
      </c>
      <c r="Y1527">
        <v>37</v>
      </c>
      <c r="AB1527">
        <v>31.594</v>
      </c>
      <c r="AD1527" t="s">
        <v>963</v>
      </c>
      <c r="AE1527">
        <v>1</v>
      </c>
      <c r="AF1527" t="s">
        <v>964</v>
      </c>
    </row>
    <row r="1528" spans="1:32">
      <c r="A1528">
        <v>316514</v>
      </c>
      <c r="B1528">
        <v>5170</v>
      </c>
      <c r="C1528" t="s">
        <v>224</v>
      </c>
      <c r="D1528">
        <v>1435</v>
      </c>
      <c r="E1528">
        <v>4016563548</v>
      </c>
      <c r="F1528" t="s">
        <v>965</v>
      </c>
      <c r="G1528">
        <v>1</v>
      </c>
      <c r="H1528" t="s">
        <v>491</v>
      </c>
      <c r="I1528" t="s">
        <v>237</v>
      </c>
      <c r="J1528">
        <v>30</v>
      </c>
      <c r="K1528">
        <v>60</v>
      </c>
      <c r="L1528">
        <v>360</v>
      </c>
      <c r="M1528">
        <v>6</v>
      </c>
      <c r="N1528">
        <v>216</v>
      </c>
      <c r="O1528" s="493">
        <v>45939.3494212963</v>
      </c>
      <c r="P1528" s="493">
        <v>45939.3814467593</v>
      </c>
      <c r="Q1528">
        <v>1</v>
      </c>
      <c r="R1528">
        <v>0</v>
      </c>
      <c r="S1528">
        <v>0</v>
      </c>
      <c r="T1528">
        <v>6</v>
      </c>
      <c r="U1528">
        <v>27</v>
      </c>
      <c r="V1528">
        <v>25</v>
      </c>
      <c r="W1528">
        <v>54</v>
      </c>
      <c r="X1528">
        <v>27</v>
      </c>
      <c r="Y1528">
        <v>50</v>
      </c>
      <c r="AB1528">
        <v>46.716</v>
      </c>
      <c r="AD1528" t="s">
        <v>966</v>
      </c>
      <c r="AE1528">
        <v>1</v>
      </c>
      <c r="AF1528" t="s">
        <v>967</v>
      </c>
    </row>
    <row r="1529" spans="1:32">
      <c r="A1529">
        <v>316516</v>
      </c>
      <c r="B1529">
        <v>5170</v>
      </c>
      <c r="C1529" t="s">
        <v>224</v>
      </c>
      <c r="D1529">
        <v>1435</v>
      </c>
      <c r="E1529">
        <v>4016563548</v>
      </c>
      <c r="F1529" t="s">
        <v>965</v>
      </c>
      <c r="G1529">
        <v>1</v>
      </c>
      <c r="H1529" t="s">
        <v>491</v>
      </c>
      <c r="I1529" t="s">
        <v>280</v>
      </c>
      <c r="J1529">
        <v>33</v>
      </c>
      <c r="K1529">
        <v>60</v>
      </c>
      <c r="L1529">
        <v>360</v>
      </c>
      <c r="M1529">
        <v>6</v>
      </c>
      <c r="N1529">
        <v>42</v>
      </c>
      <c r="O1529" s="493">
        <v>45939.362349537</v>
      </c>
      <c r="P1529" s="493">
        <v>45939.3914236111</v>
      </c>
      <c r="Q1529">
        <v>1</v>
      </c>
      <c r="R1529">
        <v>0</v>
      </c>
      <c r="S1529">
        <v>0</v>
      </c>
      <c r="T1529">
        <v>6</v>
      </c>
      <c r="U1529">
        <v>25</v>
      </c>
      <c r="V1529">
        <v>22</v>
      </c>
      <c r="W1529">
        <v>54</v>
      </c>
      <c r="X1529">
        <v>24</v>
      </c>
      <c r="Y1529">
        <v>48</v>
      </c>
      <c r="AB1529">
        <v>95.817</v>
      </c>
      <c r="AD1529" t="s">
        <v>966</v>
      </c>
      <c r="AE1529">
        <v>1</v>
      </c>
      <c r="AF1529" t="s">
        <v>967</v>
      </c>
    </row>
    <row r="1530" spans="1:32">
      <c r="A1530">
        <v>316515</v>
      </c>
      <c r="B1530">
        <v>5170</v>
      </c>
      <c r="C1530" t="s">
        <v>224</v>
      </c>
      <c r="D1530">
        <v>1435</v>
      </c>
      <c r="E1530">
        <v>4016563548</v>
      </c>
      <c r="F1530" t="s">
        <v>965</v>
      </c>
      <c r="G1530">
        <v>1</v>
      </c>
      <c r="H1530" t="s">
        <v>491</v>
      </c>
      <c r="I1530" t="s">
        <v>919</v>
      </c>
      <c r="J1530">
        <v>32</v>
      </c>
      <c r="K1530">
        <v>60</v>
      </c>
      <c r="L1530">
        <v>360</v>
      </c>
      <c r="M1530">
        <v>6</v>
      </c>
      <c r="N1530">
        <v>138</v>
      </c>
      <c r="O1530" s="493">
        <v>45939.3614930556</v>
      </c>
      <c r="P1530" s="493">
        <v>45939.3910300926</v>
      </c>
      <c r="Q1530">
        <v>1</v>
      </c>
      <c r="R1530">
        <v>0</v>
      </c>
      <c r="S1530">
        <v>0</v>
      </c>
      <c r="T1530">
        <v>6</v>
      </c>
      <c r="U1530">
        <v>39</v>
      </c>
      <c r="V1530">
        <v>32</v>
      </c>
      <c r="W1530">
        <v>208</v>
      </c>
      <c r="X1530">
        <v>35</v>
      </c>
      <c r="Y1530">
        <v>21</v>
      </c>
      <c r="AB1530">
        <v>32.81</v>
      </c>
      <c r="AD1530" t="s">
        <v>966</v>
      </c>
      <c r="AE1530">
        <v>1</v>
      </c>
      <c r="AF1530" t="s">
        <v>967</v>
      </c>
    </row>
    <row r="1531" spans="1:32">
      <c r="A1531">
        <v>316619</v>
      </c>
      <c r="B1531">
        <v>5170</v>
      </c>
      <c r="C1531" t="s">
        <v>224</v>
      </c>
      <c r="D1531">
        <v>1436</v>
      </c>
      <c r="E1531">
        <v>4016563548</v>
      </c>
      <c r="F1531" t="s">
        <v>965</v>
      </c>
      <c r="G1531">
        <v>1</v>
      </c>
      <c r="H1531" t="s">
        <v>494</v>
      </c>
      <c r="I1531" t="s">
        <v>237</v>
      </c>
      <c r="J1531">
        <v>30</v>
      </c>
      <c r="K1531">
        <v>60</v>
      </c>
      <c r="L1531">
        <v>360</v>
      </c>
      <c r="M1531">
        <v>6</v>
      </c>
      <c r="N1531">
        <v>114</v>
      </c>
      <c r="O1531" s="493">
        <v>45940.3893287037</v>
      </c>
      <c r="P1531" s="493">
        <v>45940.487337963</v>
      </c>
      <c r="Q1531">
        <v>1</v>
      </c>
      <c r="R1531">
        <v>0</v>
      </c>
      <c r="S1531">
        <v>0</v>
      </c>
      <c r="T1531">
        <v>6</v>
      </c>
      <c r="U1531">
        <v>22</v>
      </c>
      <c r="V1531">
        <v>19</v>
      </c>
      <c r="W1531">
        <v>41</v>
      </c>
      <c r="X1531">
        <v>22</v>
      </c>
      <c r="Y1531">
        <v>32</v>
      </c>
      <c r="AB1531">
        <v>32.101</v>
      </c>
      <c r="AD1531" t="s">
        <v>966</v>
      </c>
      <c r="AE1531">
        <v>1</v>
      </c>
      <c r="AF1531" t="s">
        <v>967</v>
      </c>
    </row>
    <row r="1532" spans="1:32">
      <c r="A1532">
        <v>316622</v>
      </c>
      <c r="B1532">
        <v>5170</v>
      </c>
      <c r="C1532" t="s">
        <v>224</v>
      </c>
      <c r="D1532">
        <v>1436</v>
      </c>
      <c r="E1532">
        <v>4016563548</v>
      </c>
      <c r="F1532" t="s">
        <v>965</v>
      </c>
      <c r="G1532">
        <v>1</v>
      </c>
      <c r="H1532" t="s">
        <v>494</v>
      </c>
      <c r="I1532" t="s">
        <v>280</v>
      </c>
      <c r="J1532">
        <v>33</v>
      </c>
      <c r="K1532">
        <v>60</v>
      </c>
      <c r="L1532">
        <v>360</v>
      </c>
      <c r="M1532">
        <v>6</v>
      </c>
      <c r="N1532">
        <v>42</v>
      </c>
      <c r="O1532" s="493">
        <v>45940.4105787037</v>
      </c>
      <c r="P1532" s="493">
        <v>45940.4992708333</v>
      </c>
      <c r="Q1532">
        <v>1</v>
      </c>
      <c r="R1532">
        <v>0</v>
      </c>
      <c r="S1532">
        <v>0</v>
      </c>
      <c r="T1532">
        <v>6</v>
      </c>
      <c r="U1532">
        <v>81</v>
      </c>
      <c r="V1532">
        <v>29</v>
      </c>
      <c r="W1532">
        <v>401</v>
      </c>
      <c r="X1532">
        <v>53</v>
      </c>
      <c r="Y1532">
        <v>70</v>
      </c>
      <c r="AB1532">
        <v>107.362</v>
      </c>
      <c r="AD1532" t="s">
        <v>966</v>
      </c>
      <c r="AE1532">
        <v>1</v>
      </c>
      <c r="AF1532" t="s">
        <v>967</v>
      </c>
    </row>
    <row r="1533" spans="1:32">
      <c r="A1533">
        <v>316621</v>
      </c>
      <c r="B1533">
        <v>5170</v>
      </c>
      <c r="C1533" t="s">
        <v>224</v>
      </c>
      <c r="D1533">
        <v>1436</v>
      </c>
      <c r="E1533">
        <v>4016563548</v>
      </c>
      <c r="F1533" t="s">
        <v>965</v>
      </c>
      <c r="G1533">
        <v>1</v>
      </c>
      <c r="H1533" t="s">
        <v>494</v>
      </c>
      <c r="I1533" t="s">
        <v>919</v>
      </c>
      <c r="J1533">
        <v>32</v>
      </c>
      <c r="K1533">
        <v>60</v>
      </c>
      <c r="L1533">
        <v>360</v>
      </c>
      <c r="M1533">
        <v>6</v>
      </c>
      <c r="N1533">
        <v>42</v>
      </c>
      <c r="O1533" s="493">
        <v>45940.3955787037</v>
      </c>
      <c r="P1533" s="493">
        <v>45940.4921759259</v>
      </c>
      <c r="Q1533">
        <v>1</v>
      </c>
      <c r="R1533">
        <v>0</v>
      </c>
      <c r="S1533">
        <v>0</v>
      </c>
      <c r="T1533">
        <v>6</v>
      </c>
      <c r="U1533">
        <v>63</v>
      </c>
      <c r="V1533">
        <v>33</v>
      </c>
      <c r="W1533">
        <v>440</v>
      </c>
      <c r="X1533">
        <v>36</v>
      </c>
      <c r="Y1533">
        <v>93</v>
      </c>
      <c r="AB1533">
        <v>10.44</v>
      </c>
      <c r="AD1533" t="s">
        <v>966</v>
      </c>
      <c r="AE1533">
        <v>1</v>
      </c>
      <c r="AF1533" t="s">
        <v>967</v>
      </c>
    </row>
    <row r="1534" spans="1:32">
      <c r="A1534">
        <v>316620</v>
      </c>
      <c r="B1534">
        <v>5170</v>
      </c>
      <c r="C1534" t="s">
        <v>224</v>
      </c>
      <c r="D1534">
        <v>1436</v>
      </c>
      <c r="E1534">
        <v>4016563548</v>
      </c>
      <c r="F1534" t="s">
        <v>965</v>
      </c>
      <c r="G1534">
        <v>1</v>
      </c>
      <c r="H1534" t="s">
        <v>494</v>
      </c>
      <c r="I1534" t="s">
        <v>243</v>
      </c>
      <c r="J1534">
        <v>31</v>
      </c>
      <c r="K1534">
        <v>60</v>
      </c>
      <c r="L1534">
        <v>360</v>
      </c>
      <c r="M1534">
        <v>6</v>
      </c>
      <c r="N1534">
        <v>114</v>
      </c>
      <c r="O1534" s="493">
        <v>45940.3924189815</v>
      </c>
      <c r="P1534" s="493">
        <v>45940.4888310185</v>
      </c>
      <c r="Q1534">
        <v>1</v>
      </c>
      <c r="R1534">
        <v>0</v>
      </c>
      <c r="S1534">
        <v>0</v>
      </c>
      <c r="T1534">
        <v>6</v>
      </c>
      <c r="U1534">
        <v>44</v>
      </c>
      <c r="V1534">
        <v>25</v>
      </c>
      <c r="W1534">
        <v>830</v>
      </c>
      <c r="X1534">
        <v>26</v>
      </c>
      <c r="Y1534">
        <v>31</v>
      </c>
      <c r="AB1534">
        <v>32.341</v>
      </c>
      <c r="AD1534" t="s">
        <v>966</v>
      </c>
      <c r="AE1534">
        <v>1</v>
      </c>
      <c r="AF1534" t="s">
        <v>967</v>
      </c>
    </row>
    <row r="1535" spans="1:32">
      <c r="A1535">
        <v>316624</v>
      </c>
      <c r="B1535">
        <v>5170</v>
      </c>
      <c r="C1535" t="s">
        <v>224</v>
      </c>
      <c r="D1535">
        <v>1437</v>
      </c>
      <c r="E1535">
        <v>4016563549</v>
      </c>
      <c r="F1535" t="s">
        <v>968</v>
      </c>
      <c r="G1535">
        <v>1</v>
      </c>
      <c r="H1535" t="s">
        <v>494</v>
      </c>
      <c r="I1535" t="s">
        <v>280</v>
      </c>
      <c r="J1535">
        <v>33</v>
      </c>
      <c r="K1535">
        <v>20</v>
      </c>
      <c r="L1535">
        <v>120</v>
      </c>
      <c r="M1535">
        <v>6</v>
      </c>
      <c r="N1535">
        <v>48</v>
      </c>
      <c r="O1535" s="493">
        <v>45940.5059143519</v>
      </c>
      <c r="P1535" s="493">
        <v>45940.5195486111</v>
      </c>
      <c r="Q1535">
        <v>1</v>
      </c>
      <c r="R1535">
        <v>0</v>
      </c>
      <c r="S1535">
        <v>0</v>
      </c>
      <c r="T1535">
        <v>6</v>
      </c>
      <c r="U1535">
        <v>55</v>
      </c>
      <c r="V1535">
        <v>46</v>
      </c>
      <c r="W1535">
        <v>170</v>
      </c>
      <c r="X1535">
        <v>47</v>
      </c>
      <c r="Y1535">
        <v>35</v>
      </c>
      <c r="AB1535">
        <v>109.366</v>
      </c>
      <c r="AD1535" t="s">
        <v>968</v>
      </c>
      <c r="AE1535">
        <v>1</v>
      </c>
      <c r="AF1535">
        <v>92424691</v>
      </c>
    </row>
    <row r="1536" spans="1:32">
      <c r="A1536">
        <v>316623</v>
      </c>
      <c r="B1536">
        <v>5170</v>
      </c>
      <c r="C1536" t="s">
        <v>224</v>
      </c>
      <c r="D1536">
        <v>1437</v>
      </c>
      <c r="E1536">
        <v>4016563549</v>
      </c>
      <c r="F1536" t="s">
        <v>968</v>
      </c>
      <c r="G1536">
        <v>1</v>
      </c>
      <c r="H1536" t="s">
        <v>494</v>
      </c>
      <c r="I1536" t="s">
        <v>919</v>
      </c>
      <c r="J1536">
        <v>32</v>
      </c>
      <c r="K1536">
        <v>20</v>
      </c>
      <c r="L1536">
        <v>120</v>
      </c>
      <c r="M1536">
        <v>6</v>
      </c>
      <c r="N1536">
        <v>6</v>
      </c>
      <c r="O1536" s="493">
        <v>45940.4957986111</v>
      </c>
      <c r="P1536" s="493">
        <v>45940.5163541667</v>
      </c>
      <c r="Q1536">
        <v>1</v>
      </c>
      <c r="R1536">
        <v>0</v>
      </c>
      <c r="S1536">
        <v>0</v>
      </c>
      <c r="T1536">
        <v>6</v>
      </c>
      <c r="U1536">
        <v>12</v>
      </c>
      <c r="V1536">
        <v>11</v>
      </c>
      <c r="W1536">
        <v>18</v>
      </c>
      <c r="X1536">
        <v>12</v>
      </c>
      <c r="Y1536">
        <v>35</v>
      </c>
      <c r="AB1536">
        <v>7.705</v>
      </c>
      <c r="AD1536" t="s">
        <v>968</v>
      </c>
      <c r="AE1536">
        <v>1</v>
      </c>
      <c r="AF1536">
        <v>92424691</v>
      </c>
    </row>
    <row r="1537" spans="1:32">
      <c r="A1537">
        <v>316625</v>
      </c>
      <c r="B1537">
        <v>5170</v>
      </c>
      <c r="C1537" t="s">
        <v>224</v>
      </c>
      <c r="D1537">
        <v>1438</v>
      </c>
      <c r="E1537">
        <v>4016563551</v>
      </c>
      <c r="F1537" t="s">
        <v>969</v>
      </c>
      <c r="G1537">
        <v>1</v>
      </c>
      <c r="H1537" t="s">
        <v>491</v>
      </c>
      <c r="I1537" t="s">
        <v>237</v>
      </c>
      <c r="J1537">
        <v>30</v>
      </c>
      <c r="K1537">
        <v>80</v>
      </c>
      <c r="L1537">
        <v>960</v>
      </c>
      <c r="M1537">
        <v>12</v>
      </c>
      <c r="N1537">
        <v>372</v>
      </c>
      <c r="O1537" s="493">
        <v>45940.5264351852</v>
      </c>
      <c r="P1537" s="493">
        <v>45940.5958680556</v>
      </c>
      <c r="Q1537">
        <v>1</v>
      </c>
      <c r="R1537">
        <v>0</v>
      </c>
      <c r="S1537">
        <v>0</v>
      </c>
      <c r="T1537">
        <v>6</v>
      </c>
      <c r="U1537">
        <v>63</v>
      </c>
      <c r="V1537">
        <v>52</v>
      </c>
      <c r="W1537">
        <v>342</v>
      </c>
      <c r="X1537">
        <v>55</v>
      </c>
      <c r="Y1537">
        <v>49</v>
      </c>
      <c r="AB1537">
        <v>82.171</v>
      </c>
      <c r="AD1537" t="s">
        <v>969</v>
      </c>
      <c r="AE1537">
        <v>1</v>
      </c>
      <c r="AF1537" t="s">
        <v>970</v>
      </c>
    </row>
    <row r="1538" spans="1:32">
      <c r="A1538">
        <v>316628</v>
      </c>
      <c r="B1538">
        <v>5170</v>
      </c>
      <c r="C1538" t="s">
        <v>224</v>
      </c>
      <c r="D1538">
        <v>1438</v>
      </c>
      <c r="E1538">
        <v>4016563551</v>
      </c>
      <c r="F1538" t="s">
        <v>969</v>
      </c>
      <c r="G1538">
        <v>1</v>
      </c>
      <c r="H1538" t="s">
        <v>491</v>
      </c>
      <c r="I1538" t="s">
        <v>280</v>
      </c>
      <c r="J1538">
        <v>33</v>
      </c>
      <c r="K1538">
        <v>3</v>
      </c>
      <c r="L1538">
        <v>960</v>
      </c>
      <c r="M1538">
        <v>12</v>
      </c>
      <c r="N1538">
        <v>12</v>
      </c>
      <c r="O1538" s="493">
        <v>45940.5334953704</v>
      </c>
      <c r="P1538" s="493">
        <v>45940.5728125</v>
      </c>
      <c r="Q1538">
        <v>1</v>
      </c>
      <c r="R1538">
        <v>0</v>
      </c>
      <c r="S1538">
        <v>0</v>
      </c>
      <c r="T1538">
        <v>6</v>
      </c>
      <c r="U1538">
        <v>162</v>
      </c>
      <c r="V1538">
        <v>61</v>
      </c>
      <c r="W1538">
        <v>275</v>
      </c>
      <c r="X1538">
        <v>150</v>
      </c>
      <c r="Y1538">
        <v>10</v>
      </c>
      <c r="AB1538">
        <v>27.83</v>
      </c>
      <c r="AD1538" t="s">
        <v>969</v>
      </c>
      <c r="AE1538">
        <v>1</v>
      </c>
      <c r="AF1538" t="s">
        <v>970</v>
      </c>
    </row>
    <row r="1539" spans="1:32">
      <c r="A1539">
        <v>316627</v>
      </c>
      <c r="B1539">
        <v>5170</v>
      </c>
      <c r="C1539" t="s">
        <v>224</v>
      </c>
      <c r="D1539">
        <v>1438</v>
      </c>
      <c r="E1539">
        <v>4016563551</v>
      </c>
      <c r="F1539" t="s">
        <v>969</v>
      </c>
      <c r="G1539">
        <v>1</v>
      </c>
      <c r="H1539" t="s">
        <v>491</v>
      </c>
      <c r="I1539" t="s">
        <v>919</v>
      </c>
      <c r="J1539">
        <v>32</v>
      </c>
      <c r="K1539">
        <v>80</v>
      </c>
      <c r="L1539">
        <v>960</v>
      </c>
      <c r="M1539">
        <v>12</v>
      </c>
      <c r="N1539">
        <v>192</v>
      </c>
      <c r="O1539" s="493">
        <v>45940.528275463</v>
      </c>
      <c r="P1539" s="493">
        <v>45940.5988194444</v>
      </c>
      <c r="Q1539">
        <v>1</v>
      </c>
      <c r="R1539">
        <v>0</v>
      </c>
      <c r="S1539">
        <v>0</v>
      </c>
      <c r="T1539">
        <v>6</v>
      </c>
      <c r="U1539">
        <v>59</v>
      </c>
      <c r="V1539">
        <v>48</v>
      </c>
      <c r="W1539">
        <v>299</v>
      </c>
      <c r="X1539">
        <v>52</v>
      </c>
      <c r="Y1539">
        <v>52</v>
      </c>
      <c r="AB1539">
        <v>26.563</v>
      </c>
      <c r="AD1539" t="s">
        <v>969</v>
      </c>
      <c r="AE1539">
        <v>1</v>
      </c>
      <c r="AF1539" t="s">
        <v>970</v>
      </c>
    </row>
    <row r="1540" spans="1:32">
      <c r="A1540">
        <v>316626</v>
      </c>
      <c r="B1540">
        <v>5170</v>
      </c>
      <c r="C1540" t="s">
        <v>224</v>
      </c>
      <c r="D1540">
        <v>1438</v>
      </c>
      <c r="E1540">
        <v>4016563551</v>
      </c>
      <c r="F1540" t="s">
        <v>969</v>
      </c>
      <c r="G1540">
        <v>1</v>
      </c>
      <c r="H1540" t="s">
        <v>491</v>
      </c>
      <c r="I1540" t="s">
        <v>243</v>
      </c>
      <c r="J1540">
        <v>31</v>
      </c>
      <c r="K1540">
        <v>80</v>
      </c>
      <c r="L1540">
        <v>960</v>
      </c>
      <c r="M1540">
        <v>12</v>
      </c>
      <c r="N1540">
        <v>300</v>
      </c>
      <c r="O1540" s="493">
        <v>45940.5271759259</v>
      </c>
      <c r="P1540" s="493">
        <v>45940.5968402778</v>
      </c>
      <c r="Q1540">
        <v>1</v>
      </c>
      <c r="R1540">
        <v>0</v>
      </c>
      <c r="S1540">
        <v>0</v>
      </c>
      <c r="T1540">
        <v>6</v>
      </c>
      <c r="U1540">
        <v>67</v>
      </c>
      <c r="V1540">
        <v>53</v>
      </c>
      <c r="W1540">
        <v>460</v>
      </c>
      <c r="X1540">
        <v>58</v>
      </c>
      <c r="Y1540">
        <v>61</v>
      </c>
      <c r="AB1540">
        <v>76.638</v>
      </c>
      <c r="AD1540" t="s">
        <v>969</v>
      </c>
      <c r="AE1540">
        <v>1</v>
      </c>
      <c r="AF1540" t="s">
        <v>970</v>
      </c>
    </row>
    <row r="1541" spans="1:32">
      <c r="A1541">
        <v>316696</v>
      </c>
      <c r="B1541">
        <v>5170</v>
      </c>
      <c r="C1541" t="s">
        <v>224</v>
      </c>
      <c r="D1541">
        <v>1439</v>
      </c>
      <c r="E1541">
        <v>4016563551</v>
      </c>
      <c r="F1541" t="s">
        <v>969</v>
      </c>
      <c r="G1541">
        <v>1</v>
      </c>
      <c r="H1541" t="s">
        <v>494</v>
      </c>
      <c r="I1541" t="s">
        <v>237</v>
      </c>
      <c r="J1541">
        <v>30</v>
      </c>
      <c r="K1541">
        <v>80</v>
      </c>
      <c r="L1541">
        <v>960</v>
      </c>
      <c r="M1541">
        <v>12</v>
      </c>
      <c r="N1541">
        <v>324</v>
      </c>
      <c r="O1541" s="493">
        <v>45941.3725462963</v>
      </c>
      <c r="P1541" s="493">
        <v>45941.4513657407</v>
      </c>
      <c r="Q1541">
        <v>1</v>
      </c>
      <c r="R1541">
        <v>0</v>
      </c>
      <c r="S1541">
        <v>0</v>
      </c>
      <c r="T1541">
        <v>6</v>
      </c>
      <c r="U1541">
        <v>37</v>
      </c>
      <c r="V1541">
        <v>35</v>
      </c>
      <c r="W1541">
        <v>98</v>
      </c>
      <c r="X1541">
        <v>35</v>
      </c>
      <c r="Y1541">
        <v>38</v>
      </c>
      <c r="AB1541">
        <v>75.062</v>
      </c>
      <c r="AD1541" t="s">
        <v>969</v>
      </c>
      <c r="AE1541">
        <v>1</v>
      </c>
      <c r="AF1541" t="s">
        <v>970</v>
      </c>
    </row>
    <row r="1542" spans="1:32">
      <c r="A1542">
        <v>316699</v>
      </c>
      <c r="B1542">
        <v>5170</v>
      </c>
      <c r="C1542" t="s">
        <v>224</v>
      </c>
      <c r="D1542">
        <v>1439</v>
      </c>
      <c r="E1542">
        <v>4016563551</v>
      </c>
      <c r="F1542" t="s">
        <v>969</v>
      </c>
      <c r="G1542">
        <v>1</v>
      </c>
      <c r="H1542" t="s">
        <v>494</v>
      </c>
      <c r="I1542" t="s">
        <v>280</v>
      </c>
      <c r="J1542">
        <v>33</v>
      </c>
      <c r="K1542">
        <v>80</v>
      </c>
      <c r="L1542">
        <v>960</v>
      </c>
      <c r="M1542">
        <v>12</v>
      </c>
      <c r="N1542">
        <v>12</v>
      </c>
      <c r="O1542" s="493">
        <v>45941.3772569444</v>
      </c>
      <c r="P1542" s="493">
        <v>45941.4547453704</v>
      </c>
      <c r="Q1542">
        <v>1</v>
      </c>
      <c r="R1542">
        <v>0</v>
      </c>
      <c r="S1542">
        <v>0</v>
      </c>
      <c r="T1542">
        <v>6</v>
      </c>
      <c r="U1542">
        <v>18</v>
      </c>
      <c r="V1542">
        <v>14</v>
      </c>
      <c r="W1542">
        <v>160</v>
      </c>
      <c r="X1542">
        <v>16</v>
      </c>
      <c r="Y1542">
        <v>18</v>
      </c>
      <c r="AB1542">
        <v>28.057</v>
      </c>
      <c r="AD1542" t="s">
        <v>969</v>
      </c>
      <c r="AE1542">
        <v>1</v>
      </c>
      <c r="AF1542" t="s">
        <v>970</v>
      </c>
    </row>
    <row r="1543" spans="1:32">
      <c r="A1543">
        <v>316698</v>
      </c>
      <c r="B1543">
        <v>5170</v>
      </c>
      <c r="C1543" t="s">
        <v>224</v>
      </c>
      <c r="D1543">
        <v>1439</v>
      </c>
      <c r="E1543">
        <v>4016563551</v>
      </c>
      <c r="F1543" t="s">
        <v>969</v>
      </c>
      <c r="G1543">
        <v>1</v>
      </c>
      <c r="H1543" t="s">
        <v>494</v>
      </c>
      <c r="I1543" t="s">
        <v>919</v>
      </c>
      <c r="J1543">
        <v>32</v>
      </c>
      <c r="K1543">
        <v>80</v>
      </c>
      <c r="L1543">
        <v>960</v>
      </c>
      <c r="M1543">
        <v>12</v>
      </c>
      <c r="N1543">
        <v>60</v>
      </c>
      <c r="O1543" s="493">
        <v>45941.3765972222</v>
      </c>
      <c r="P1543" s="493">
        <v>45941.4530902778</v>
      </c>
      <c r="Q1543">
        <v>1</v>
      </c>
      <c r="R1543">
        <v>0</v>
      </c>
      <c r="S1543">
        <v>0</v>
      </c>
      <c r="T1543">
        <v>6</v>
      </c>
      <c r="U1543">
        <v>50</v>
      </c>
      <c r="V1543">
        <v>43</v>
      </c>
      <c r="W1543">
        <v>241</v>
      </c>
      <c r="X1543">
        <v>47</v>
      </c>
      <c r="Y1543">
        <v>45</v>
      </c>
      <c r="AB1543">
        <v>11.435</v>
      </c>
      <c r="AD1543" t="s">
        <v>969</v>
      </c>
      <c r="AE1543">
        <v>1</v>
      </c>
      <c r="AF1543" t="s">
        <v>970</v>
      </c>
    </row>
    <row r="1544" spans="1:32">
      <c r="A1544">
        <v>316697</v>
      </c>
      <c r="B1544">
        <v>5170</v>
      </c>
      <c r="C1544" t="s">
        <v>224</v>
      </c>
      <c r="D1544">
        <v>1439</v>
      </c>
      <c r="E1544">
        <v>4016563551</v>
      </c>
      <c r="F1544" t="s">
        <v>969</v>
      </c>
      <c r="G1544">
        <v>1</v>
      </c>
      <c r="H1544" t="s">
        <v>494</v>
      </c>
      <c r="I1544" t="s">
        <v>243</v>
      </c>
      <c r="J1544">
        <v>31</v>
      </c>
      <c r="K1544">
        <v>80</v>
      </c>
      <c r="L1544">
        <v>960</v>
      </c>
      <c r="M1544">
        <v>12</v>
      </c>
      <c r="N1544">
        <v>204</v>
      </c>
      <c r="O1544" s="493">
        <v>45941.3731828704</v>
      </c>
      <c r="P1544" s="493">
        <v>45941.452337963</v>
      </c>
      <c r="Q1544">
        <v>1</v>
      </c>
      <c r="R1544">
        <v>0</v>
      </c>
      <c r="S1544">
        <v>0</v>
      </c>
      <c r="T1544">
        <v>6</v>
      </c>
      <c r="U1544">
        <v>69</v>
      </c>
      <c r="V1544">
        <v>44</v>
      </c>
      <c r="W1544">
        <v>513</v>
      </c>
      <c r="X1544">
        <v>47</v>
      </c>
      <c r="Y1544">
        <v>50</v>
      </c>
      <c r="AB1544">
        <v>68.735</v>
      </c>
      <c r="AD1544" t="s">
        <v>969</v>
      </c>
      <c r="AE1544">
        <v>1</v>
      </c>
      <c r="AF1544" t="s">
        <v>970</v>
      </c>
    </row>
    <row r="1545" spans="1:32">
      <c r="A1545">
        <v>316629</v>
      </c>
      <c r="B1545">
        <v>5170</v>
      </c>
      <c r="C1545" t="s">
        <v>224</v>
      </c>
      <c r="D1545">
        <v>1440</v>
      </c>
      <c r="E1545">
        <v>4016601224</v>
      </c>
      <c r="F1545" t="s">
        <v>971</v>
      </c>
      <c r="G1545">
        <v>3</v>
      </c>
      <c r="H1545" t="s">
        <v>491</v>
      </c>
      <c r="I1545" t="s">
        <v>237</v>
      </c>
      <c r="J1545">
        <v>30</v>
      </c>
      <c r="K1545">
        <v>200</v>
      </c>
      <c r="L1545">
        <v>1800</v>
      </c>
      <c r="M1545">
        <v>9</v>
      </c>
      <c r="N1545">
        <v>198</v>
      </c>
      <c r="O1545" s="493">
        <v>45940.6234143519</v>
      </c>
      <c r="P1545" s="493">
        <v>45940.7270601852</v>
      </c>
      <c r="Q1545">
        <v>1</v>
      </c>
      <c r="R1545">
        <v>0</v>
      </c>
      <c r="S1545">
        <v>0</v>
      </c>
      <c r="T1545">
        <v>6</v>
      </c>
      <c r="U1545">
        <v>24</v>
      </c>
      <c r="V1545">
        <v>18</v>
      </c>
      <c r="W1545">
        <v>185</v>
      </c>
      <c r="X1545">
        <v>22</v>
      </c>
      <c r="Y1545">
        <v>25</v>
      </c>
      <c r="AB1545">
        <v>46.419</v>
      </c>
      <c r="AD1545" t="s">
        <v>972</v>
      </c>
      <c r="AE1545">
        <v>1</v>
      </c>
      <c r="AF1545">
        <v>93431091</v>
      </c>
    </row>
    <row r="1546" spans="1:32">
      <c r="A1546">
        <v>316632</v>
      </c>
      <c r="B1546">
        <v>5170</v>
      </c>
      <c r="C1546" t="s">
        <v>224</v>
      </c>
      <c r="D1546">
        <v>1440</v>
      </c>
      <c r="E1546">
        <v>4016601224</v>
      </c>
      <c r="F1546" t="s">
        <v>971</v>
      </c>
      <c r="G1546">
        <v>3</v>
      </c>
      <c r="H1546" t="s">
        <v>491</v>
      </c>
      <c r="I1546" t="s">
        <v>280</v>
      </c>
      <c r="J1546">
        <v>33</v>
      </c>
      <c r="K1546">
        <v>200</v>
      </c>
      <c r="L1546">
        <v>1800</v>
      </c>
      <c r="M1546">
        <v>9</v>
      </c>
      <c r="N1546">
        <v>9</v>
      </c>
      <c r="O1546" s="493">
        <v>45940.6256018519</v>
      </c>
      <c r="P1546" s="493">
        <v>45940.7302314815</v>
      </c>
      <c r="Q1546">
        <v>1</v>
      </c>
      <c r="R1546">
        <v>0</v>
      </c>
      <c r="S1546">
        <v>0</v>
      </c>
      <c r="T1546">
        <v>6</v>
      </c>
      <c r="U1546">
        <v>16</v>
      </c>
      <c r="V1546">
        <v>10</v>
      </c>
      <c r="W1546">
        <v>215</v>
      </c>
      <c r="X1546">
        <v>14</v>
      </c>
      <c r="Y1546">
        <v>20</v>
      </c>
      <c r="AB1546">
        <v>21.624</v>
      </c>
      <c r="AD1546" t="s">
        <v>972</v>
      </c>
      <c r="AE1546">
        <v>1</v>
      </c>
      <c r="AF1546">
        <v>93431091</v>
      </c>
    </row>
    <row r="1547" spans="1:32">
      <c r="A1547">
        <v>316631</v>
      </c>
      <c r="B1547">
        <v>5170</v>
      </c>
      <c r="C1547" t="s">
        <v>224</v>
      </c>
      <c r="D1547">
        <v>1440</v>
      </c>
      <c r="E1547">
        <v>4016601224</v>
      </c>
      <c r="F1547" t="s">
        <v>971</v>
      </c>
      <c r="G1547">
        <v>3</v>
      </c>
      <c r="H1547" t="s">
        <v>491</v>
      </c>
      <c r="I1547" t="s">
        <v>919</v>
      </c>
      <c r="J1547">
        <v>32</v>
      </c>
      <c r="K1547">
        <v>200</v>
      </c>
      <c r="L1547">
        <v>1800</v>
      </c>
      <c r="M1547">
        <v>9</v>
      </c>
      <c r="N1547">
        <v>108</v>
      </c>
      <c r="O1547" s="493">
        <v>45940.6250925926</v>
      </c>
      <c r="P1547" s="493">
        <v>45940.7296527778</v>
      </c>
      <c r="Q1547">
        <v>1</v>
      </c>
      <c r="R1547">
        <v>0</v>
      </c>
      <c r="S1547">
        <v>0</v>
      </c>
      <c r="T1547">
        <v>6</v>
      </c>
      <c r="U1547">
        <v>30</v>
      </c>
      <c r="V1547">
        <v>27</v>
      </c>
      <c r="W1547">
        <v>41</v>
      </c>
      <c r="X1547">
        <v>31</v>
      </c>
      <c r="Y1547">
        <v>33</v>
      </c>
      <c r="AB1547">
        <v>26.519</v>
      </c>
      <c r="AD1547" t="s">
        <v>972</v>
      </c>
      <c r="AE1547">
        <v>1</v>
      </c>
      <c r="AF1547">
        <v>93431091</v>
      </c>
    </row>
    <row r="1548" spans="1:32">
      <c r="A1548">
        <v>316630</v>
      </c>
      <c r="B1548">
        <v>5170</v>
      </c>
      <c r="C1548" t="s">
        <v>224</v>
      </c>
      <c r="D1548">
        <v>1440</v>
      </c>
      <c r="E1548">
        <v>4016601224</v>
      </c>
      <c r="F1548" t="s">
        <v>971</v>
      </c>
      <c r="G1548">
        <v>3</v>
      </c>
      <c r="H1548" t="s">
        <v>491</v>
      </c>
      <c r="I1548" t="s">
        <v>243</v>
      </c>
      <c r="J1548">
        <v>31</v>
      </c>
      <c r="K1548">
        <v>200</v>
      </c>
      <c r="L1548">
        <v>1800</v>
      </c>
      <c r="M1548">
        <v>9</v>
      </c>
      <c r="N1548">
        <v>180</v>
      </c>
      <c r="O1548" s="493">
        <v>45940.6240162037</v>
      </c>
      <c r="P1548" s="493">
        <v>45940.7276851852</v>
      </c>
      <c r="Q1548">
        <v>1</v>
      </c>
      <c r="R1548">
        <v>0</v>
      </c>
      <c r="S1548">
        <v>0</v>
      </c>
      <c r="T1548">
        <v>6</v>
      </c>
      <c r="U1548">
        <v>25</v>
      </c>
      <c r="V1548">
        <v>20</v>
      </c>
      <c r="W1548">
        <v>55</v>
      </c>
      <c r="X1548">
        <v>24</v>
      </c>
      <c r="Y1548">
        <v>34</v>
      </c>
      <c r="AB1548">
        <v>36.392</v>
      </c>
      <c r="AD1548" t="s">
        <v>972</v>
      </c>
      <c r="AE1548">
        <v>1</v>
      </c>
      <c r="AF1548">
        <v>93431091</v>
      </c>
    </row>
    <row r="1549" spans="1:32">
      <c r="A1549">
        <v>316633</v>
      </c>
      <c r="B1549">
        <v>5170</v>
      </c>
      <c r="C1549" t="s">
        <v>224</v>
      </c>
      <c r="D1549">
        <v>1441</v>
      </c>
      <c r="E1549">
        <v>4016601224</v>
      </c>
      <c r="F1549" t="s">
        <v>971</v>
      </c>
      <c r="G1549">
        <v>3</v>
      </c>
      <c r="H1549" t="s">
        <v>494</v>
      </c>
      <c r="I1549" t="s">
        <v>237</v>
      </c>
      <c r="J1549">
        <v>30</v>
      </c>
      <c r="K1549">
        <v>92</v>
      </c>
      <c r="L1549">
        <v>1800</v>
      </c>
      <c r="M1549">
        <v>9</v>
      </c>
      <c r="N1549">
        <v>216</v>
      </c>
      <c r="O1549" s="493">
        <v>45940.7354861111</v>
      </c>
      <c r="P1549" s="493">
        <v>45940.7977083333</v>
      </c>
      <c r="Q1549">
        <v>1</v>
      </c>
      <c r="R1549">
        <v>0</v>
      </c>
      <c r="S1549">
        <v>0</v>
      </c>
      <c r="T1549">
        <v>6</v>
      </c>
      <c r="U1549">
        <v>27</v>
      </c>
      <c r="V1549">
        <v>24</v>
      </c>
      <c r="W1549">
        <v>96</v>
      </c>
      <c r="X1549">
        <v>26</v>
      </c>
      <c r="Y1549">
        <v>30</v>
      </c>
      <c r="AB1549">
        <v>43.08</v>
      </c>
      <c r="AD1549" t="s">
        <v>972</v>
      </c>
      <c r="AE1549">
        <v>1</v>
      </c>
      <c r="AF1549">
        <v>93431091</v>
      </c>
    </row>
    <row r="1550" spans="1:32">
      <c r="A1550">
        <v>316634</v>
      </c>
      <c r="B1550">
        <v>5170</v>
      </c>
      <c r="C1550" t="s">
        <v>224</v>
      </c>
      <c r="D1550">
        <v>1441</v>
      </c>
      <c r="E1550">
        <v>4016601224</v>
      </c>
      <c r="F1550" t="s">
        <v>971</v>
      </c>
      <c r="G1550">
        <v>3</v>
      </c>
      <c r="H1550" t="s">
        <v>494</v>
      </c>
      <c r="I1550" t="s">
        <v>243</v>
      </c>
      <c r="J1550">
        <v>31</v>
      </c>
      <c r="K1550">
        <v>92</v>
      </c>
      <c r="L1550">
        <v>1800</v>
      </c>
      <c r="M1550">
        <v>9</v>
      </c>
      <c r="N1550">
        <v>189</v>
      </c>
      <c r="O1550" s="493">
        <v>45940.7360185185</v>
      </c>
      <c r="P1550" s="493">
        <v>45940.7988194444</v>
      </c>
      <c r="Q1550">
        <v>1</v>
      </c>
      <c r="R1550">
        <v>0</v>
      </c>
      <c r="S1550">
        <v>0</v>
      </c>
      <c r="T1550">
        <v>6</v>
      </c>
      <c r="U1550">
        <v>33</v>
      </c>
      <c r="V1550">
        <v>28</v>
      </c>
      <c r="W1550">
        <v>170</v>
      </c>
      <c r="X1550">
        <v>31</v>
      </c>
      <c r="Y1550">
        <v>33</v>
      </c>
      <c r="AB1550">
        <v>40.475</v>
      </c>
      <c r="AD1550" t="s">
        <v>972</v>
      </c>
      <c r="AE1550">
        <v>1</v>
      </c>
      <c r="AF1550">
        <v>93431091</v>
      </c>
    </row>
    <row r="1551" spans="1:32">
      <c r="A1551">
        <v>316635</v>
      </c>
      <c r="B1551">
        <v>5170</v>
      </c>
      <c r="C1551" t="s">
        <v>224</v>
      </c>
      <c r="D1551">
        <v>1441</v>
      </c>
      <c r="E1551">
        <v>4016601224</v>
      </c>
      <c r="F1551" t="s">
        <v>971</v>
      </c>
      <c r="G1551">
        <v>3</v>
      </c>
      <c r="H1551" t="s">
        <v>494</v>
      </c>
      <c r="I1551" t="s">
        <v>919</v>
      </c>
      <c r="J1551">
        <v>32</v>
      </c>
      <c r="K1551">
        <v>92</v>
      </c>
      <c r="L1551">
        <v>1800</v>
      </c>
      <c r="M1551">
        <v>9</v>
      </c>
      <c r="N1551">
        <v>45</v>
      </c>
      <c r="O1551" s="493">
        <v>45940.7438657407</v>
      </c>
      <c r="P1551" s="493">
        <v>45940.8033333333</v>
      </c>
      <c r="Q1551">
        <v>1</v>
      </c>
      <c r="R1551">
        <v>0</v>
      </c>
      <c r="S1551">
        <v>0</v>
      </c>
      <c r="T1551">
        <v>6</v>
      </c>
      <c r="U1551">
        <v>37</v>
      </c>
      <c r="V1551">
        <v>19</v>
      </c>
      <c r="W1551">
        <v>504</v>
      </c>
      <c r="X1551">
        <v>23</v>
      </c>
      <c r="Y1551">
        <v>33</v>
      </c>
      <c r="AB1551">
        <v>15.638</v>
      </c>
      <c r="AD1551" t="s">
        <v>972</v>
      </c>
      <c r="AE1551">
        <v>1</v>
      </c>
      <c r="AF1551">
        <v>93431091</v>
      </c>
    </row>
    <row r="1552" spans="1:32">
      <c r="A1552">
        <v>316703</v>
      </c>
      <c r="B1552">
        <v>5170</v>
      </c>
      <c r="C1552" t="s">
        <v>224</v>
      </c>
      <c r="D1552">
        <v>1441</v>
      </c>
      <c r="E1552">
        <v>4016601224</v>
      </c>
      <c r="F1552" t="s">
        <v>971</v>
      </c>
      <c r="G1552">
        <v>3</v>
      </c>
      <c r="H1552" t="s">
        <v>494</v>
      </c>
      <c r="I1552" t="s">
        <v>280</v>
      </c>
      <c r="J1552">
        <v>33</v>
      </c>
      <c r="K1552">
        <v>108</v>
      </c>
      <c r="L1552">
        <v>1800</v>
      </c>
      <c r="M1552">
        <v>9</v>
      </c>
      <c r="N1552">
        <v>18</v>
      </c>
      <c r="O1552" s="493">
        <v>45941.3059490741</v>
      </c>
      <c r="P1552" s="493">
        <v>45941.3714814815</v>
      </c>
      <c r="Q1552">
        <v>1</v>
      </c>
      <c r="R1552">
        <v>0</v>
      </c>
      <c r="S1552">
        <v>0</v>
      </c>
      <c r="T1552">
        <v>6</v>
      </c>
      <c r="U1552">
        <v>43</v>
      </c>
      <c r="V1552">
        <v>33</v>
      </c>
      <c r="W1552">
        <v>618</v>
      </c>
      <c r="X1552">
        <v>35</v>
      </c>
      <c r="Y1552">
        <v>33</v>
      </c>
      <c r="AB1552">
        <v>32.354</v>
      </c>
      <c r="AD1552" t="s">
        <v>972</v>
      </c>
      <c r="AE1552">
        <v>1</v>
      </c>
      <c r="AF1552">
        <v>93431091</v>
      </c>
    </row>
    <row r="1553" spans="1:32">
      <c r="A1553">
        <v>316700</v>
      </c>
      <c r="B1553">
        <v>5170</v>
      </c>
      <c r="C1553" t="s">
        <v>224</v>
      </c>
      <c r="D1553">
        <v>1441</v>
      </c>
      <c r="E1553">
        <v>4016601224</v>
      </c>
      <c r="F1553" t="s">
        <v>971</v>
      </c>
      <c r="G1553">
        <v>3</v>
      </c>
      <c r="H1553" t="s">
        <v>494</v>
      </c>
      <c r="I1553" t="s">
        <v>237</v>
      </c>
      <c r="J1553">
        <v>30</v>
      </c>
      <c r="K1553">
        <v>108</v>
      </c>
      <c r="L1553">
        <v>1800</v>
      </c>
      <c r="M1553">
        <v>9</v>
      </c>
      <c r="N1553">
        <v>216</v>
      </c>
      <c r="O1553" s="493">
        <v>45941.3034490741</v>
      </c>
      <c r="P1553" s="493">
        <v>45941.3657060185</v>
      </c>
      <c r="Q1553">
        <v>1</v>
      </c>
      <c r="R1553">
        <v>0</v>
      </c>
      <c r="S1553">
        <v>0</v>
      </c>
      <c r="T1553">
        <v>6</v>
      </c>
      <c r="U1553">
        <v>29</v>
      </c>
      <c r="V1553">
        <v>22</v>
      </c>
      <c r="W1553">
        <v>109</v>
      </c>
      <c r="X1553">
        <v>27</v>
      </c>
      <c r="Y1553">
        <v>30</v>
      </c>
      <c r="AB1553">
        <v>43.08</v>
      </c>
      <c r="AD1553" t="s">
        <v>972</v>
      </c>
      <c r="AE1553">
        <v>1</v>
      </c>
      <c r="AF1553">
        <v>93431091</v>
      </c>
    </row>
    <row r="1554" spans="1:32">
      <c r="A1554">
        <v>316701</v>
      </c>
      <c r="B1554">
        <v>5170</v>
      </c>
      <c r="C1554" t="s">
        <v>224</v>
      </c>
      <c r="D1554">
        <v>1441</v>
      </c>
      <c r="E1554">
        <v>4016601224</v>
      </c>
      <c r="F1554" t="s">
        <v>971</v>
      </c>
      <c r="G1554">
        <v>3</v>
      </c>
      <c r="H1554" t="s">
        <v>494</v>
      </c>
      <c r="I1554" t="s">
        <v>243</v>
      </c>
      <c r="J1554">
        <v>31</v>
      </c>
      <c r="K1554">
        <v>108</v>
      </c>
      <c r="L1554">
        <v>1800</v>
      </c>
      <c r="M1554">
        <v>9</v>
      </c>
      <c r="N1554">
        <v>189</v>
      </c>
      <c r="O1554" s="493">
        <v>45941.303900463</v>
      </c>
      <c r="P1554" s="493">
        <v>45941.3666550926</v>
      </c>
      <c r="Q1554">
        <v>1</v>
      </c>
      <c r="R1554">
        <v>0</v>
      </c>
      <c r="S1554">
        <v>0</v>
      </c>
      <c r="T1554">
        <v>6</v>
      </c>
      <c r="U1554">
        <v>32</v>
      </c>
      <c r="V1554">
        <v>28</v>
      </c>
      <c r="W1554">
        <v>101</v>
      </c>
      <c r="X1554">
        <v>31</v>
      </c>
      <c r="Y1554">
        <v>33</v>
      </c>
      <c r="AB1554">
        <v>40.475</v>
      </c>
      <c r="AD1554" t="s">
        <v>972</v>
      </c>
      <c r="AE1554">
        <v>1</v>
      </c>
      <c r="AF1554">
        <v>93431091</v>
      </c>
    </row>
    <row r="1555" spans="1:32">
      <c r="A1555">
        <v>316702</v>
      </c>
      <c r="B1555">
        <v>5170</v>
      </c>
      <c r="C1555" t="s">
        <v>224</v>
      </c>
      <c r="D1555">
        <v>1441</v>
      </c>
      <c r="E1555">
        <v>4016601224</v>
      </c>
      <c r="F1555" t="s">
        <v>971</v>
      </c>
      <c r="G1555">
        <v>3</v>
      </c>
      <c r="H1555" t="s">
        <v>494</v>
      </c>
      <c r="I1555" t="s">
        <v>919</v>
      </c>
      <c r="J1555">
        <v>32</v>
      </c>
      <c r="K1555">
        <v>108</v>
      </c>
      <c r="L1555">
        <v>1800</v>
      </c>
      <c r="M1555">
        <v>9</v>
      </c>
      <c r="N1555">
        <v>45</v>
      </c>
      <c r="O1555" s="493">
        <v>45941.3053819444</v>
      </c>
      <c r="P1555" s="493">
        <v>45941.3692476852</v>
      </c>
      <c r="Q1555">
        <v>1</v>
      </c>
      <c r="R1555">
        <v>0</v>
      </c>
      <c r="S1555">
        <v>0</v>
      </c>
      <c r="T1555">
        <v>6</v>
      </c>
      <c r="U1555">
        <v>27</v>
      </c>
      <c r="V1555">
        <v>24</v>
      </c>
      <c r="W1555">
        <v>95</v>
      </c>
      <c r="X1555">
        <v>27</v>
      </c>
      <c r="Y1555">
        <v>33</v>
      </c>
      <c r="AB1555">
        <v>15.638</v>
      </c>
      <c r="AD1555" t="s">
        <v>972</v>
      </c>
      <c r="AE1555">
        <v>1</v>
      </c>
      <c r="AF1555">
        <v>93431091</v>
      </c>
    </row>
    <row r="1556" spans="1:32">
      <c r="A1556">
        <v>316636</v>
      </c>
      <c r="B1556">
        <v>5170</v>
      </c>
      <c r="C1556" t="s">
        <v>224</v>
      </c>
      <c r="D1556">
        <v>1441</v>
      </c>
      <c r="E1556">
        <v>4016601224</v>
      </c>
      <c r="F1556" t="s">
        <v>971</v>
      </c>
      <c r="G1556">
        <v>3</v>
      </c>
      <c r="H1556" t="s">
        <v>494</v>
      </c>
      <c r="I1556" t="s">
        <v>280</v>
      </c>
      <c r="J1556">
        <v>33</v>
      </c>
      <c r="K1556">
        <v>92</v>
      </c>
      <c r="L1556">
        <v>1800</v>
      </c>
      <c r="M1556">
        <v>9</v>
      </c>
      <c r="N1556">
        <v>18</v>
      </c>
      <c r="O1556" s="493">
        <v>45940.7489814815</v>
      </c>
      <c r="P1556" s="493">
        <v>45940.8059953704</v>
      </c>
      <c r="Q1556">
        <v>1</v>
      </c>
      <c r="R1556">
        <v>0</v>
      </c>
      <c r="S1556">
        <v>0</v>
      </c>
      <c r="T1556">
        <v>6</v>
      </c>
      <c r="U1556">
        <v>44</v>
      </c>
      <c r="V1556">
        <v>33</v>
      </c>
      <c r="W1556">
        <v>388</v>
      </c>
      <c r="X1556">
        <v>35</v>
      </c>
      <c r="Y1556">
        <v>33</v>
      </c>
      <c r="AB1556">
        <v>32.354</v>
      </c>
      <c r="AD1556" t="s">
        <v>972</v>
      </c>
      <c r="AE1556">
        <v>1</v>
      </c>
      <c r="AF1556">
        <v>93431091</v>
      </c>
    </row>
    <row r="1557" spans="1:32">
      <c r="A1557">
        <v>316704</v>
      </c>
      <c r="B1557">
        <v>5170</v>
      </c>
      <c r="C1557" t="s">
        <v>224</v>
      </c>
      <c r="D1557">
        <v>1442</v>
      </c>
      <c r="E1557">
        <v>4016597597</v>
      </c>
      <c r="F1557" t="s">
        <v>973</v>
      </c>
      <c r="G1557">
        <v>1</v>
      </c>
      <c r="H1557" t="s">
        <v>491</v>
      </c>
      <c r="I1557" t="s">
        <v>237</v>
      </c>
      <c r="J1557">
        <v>30</v>
      </c>
      <c r="K1557">
        <v>1</v>
      </c>
      <c r="L1557">
        <v>80</v>
      </c>
      <c r="M1557">
        <v>8</v>
      </c>
      <c r="N1557">
        <v>40</v>
      </c>
      <c r="O1557" s="493">
        <v>45941.4631018518</v>
      </c>
      <c r="P1557" s="493">
        <v>45941.4631018518</v>
      </c>
      <c r="Q1557">
        <v>1</v>
      </c>
      <c r="R1557">
        <v>0</v>
      </c>
      <c r="S1557">
        <v>0</v>
      </c>
      <c r="T1557">
        <v>6</v>
      </c>
      <c r="U1557">
        <v>13</v>
      </c>
      <c r="V1557">
        <v>13</v>
      </c>
      <c r="W1557">
        <v>13</v>
      </c>
      <c r="X1557">
        <v>13</v>
      </c>
      <c r="Y1557">
        <v>22</v>
      </c>
      <c r="AB1557">
        <v>11.178</v>
      </c>
      <c r="AD1557" t="s">
        <v>973</v>
      </c>
      <c r="AE1557">
        <v>1</v>
      </c>
      <c r="AF1557" t="s">
        <v>974</v>
      </c>
    </row>
    <row r="1558" spans="1:32">
      <c r="A1558">
        <v>316706</v>
      </c>
      <c r="B1558">
        <v>5170</v>
      </c>
      <c r="C1558" t="s">
        <v>224</v>
      </c>
      <c r="D1558">
        <v>1442</v>
      </c>
      <c r="E1558">
        <v>4016597597</v>
      </c>
      <c r="F1558" t="s">
        <v>973</v>
      </c>
      <c r="G1558">
        <v>1</v>
      </c>
      <c r="H1558" t="s">
        <v>491</v>
      </c>
      <c r="I1558" t="s">
        <v>919</v>
      </c>
      <c r="J1558">
        <v>32</v>
      </c>
      <c r="K1558">
        <v>10</v>
      </c>
      <c r="L1558">
        <v>80</v>
      </c>
      <c r="M1558">
        <v>8</v>
      </c>
      <c r="N1558">
        <v>8</v>
      </c>
      <c r="O1558" s="493">
        <v>45941.4656481482</v>
      </c>
      <c r="P1558" s="493">
        <v>45941.4742361111</v>
      </c>
      <c r="Q1558">
        <v>1</v>
      </c>
      <c r="R1558">
        <v>0</v>
      </c>
      <c r="S1558">
        <v>0</v>
      </c>
      <c r="T1558">
        <v>6</v>
      </c>
      <c r="U1558">
        <v>20</v>
      </c>
      <c r="V1558">
        <v>11</v>
      </c>
      <c r="W1558">
        <v>64</v>
      </c>
      <c r="X1558">
        <v>15</v>
      </c>
      <c r="Y1558">
        <v>17</v>
      </c>
      <c r="AB1558">
        <v>2.329</v>
      </c>
      <c r="AD1558" t="s">
        <v>973</v>
      </c>
      <c r="AE1558">
        <v>1</v>
      </c>
      <c r="AF1558" t="s">
        <v>974</v>
      </c>
    </row>
    <row r="1559" spans="1:32">
      <c r="A1559">
        <v>316705</v>
      </c>
      <c r="B1559">
        <v>5170</v>
      </c>
      <c r="C1559" t="s">
        <v>224</v>
      </c>
      <c r="D1559">
        <v>1442</v>
      </c>
      <c r="E1559">
        <v>4016597597</v>
      </c>
      <c r="F1559" t="s">
        <v>973</v>
      </c>
      <c r="G1559">
        <v>1</v>
      </c>
      <c r="H1559" t="s">
        <v>491</v>
      </c>
      <c r="I1559" t="s">
        <v>243</v>
      </c>
      <c r="J1559">
        <v>31</v>
      </c>
      <c r="K1559">
        <v>10</v>
      </c>
      <c r="L1559">
        <v>80</v>
      </c>
      <c r="M1559">
        <v>8</v>
      </c>
      <c r="N1559">
        <v>32</v>
      </c>
      <c r="O1559" s="493">
        <v>45941.4640856481</v>
      </c>
      <c r="P1559" s="493">
        <v>45941.4704398148</v>
      </c>
      <c r="Q1559">
        <v>1</v>
      </c>
      <c r="R1559">
        <v>0</v>
      </c>
      <c r="S1559">
        <v>0</v>
      </c>
      <c r="T1559">
        <v>6</v>
      </c>
      <c r="U1559">
        <v>23</v>
      </c>
      <c r="V1559">
        <v>14</v>
      </c>
      <c r="W1559">
        <v>80</v>
      </c>
      <c r="X1559">
        <v>17</v>
      </c>
      <c r="Y1559">
        <v>16</v>
      </c>
      <c r="AB1559">
        <v>16.029</v>
      </c>
      <c r="AD1559" t="s">
        <v>973</v>
      </c>
      <c r="AE1559">
        <v>1</v>
      </c>
      <c r="AF1559" t="s">
        <v>974</v>
      </c>
    </row>
    <row r="1560" spans="1:32">
      <c r="A1560">
        <v>316707</v>
      </c>
      <c r="B1560">
        <v>5170</v>
      </c>
      <c r="C1560" t="s">
        <v>224</v>
      </c>
      <c r="D1560">
        <v>1443</v>
      </c>
      <c r="E1560">
        <v>4016601225</v>
      </c>
      <c r="F1560" t="s">
        <v>916</v>
      </c>
      <c r="G1560">
        <v>1</v>
      </c>
      <c r="H1560" t="s">
        <v>494</v>
      </c>
      <c r="I1560" t="s">
        <v>237</v>
      </c>
      <c r="J1560">
        <v>30</v>
      </c>
      <c r="K1560">
        <v>201</v>
      </c>
      <c r="L1560">
        <v>600</v>
      </c>
      <c r="M1560">
        <v>3</v>
      </c>
      <c r="N1560">
        <v>669</v>
      </c>
      <c r="O1560" s="493">
        <v>45941.4947337963</v>
      </c>
      <c r="P1560" s="493">
        <v>45941.6975462963</v>
      </c>
      <c r="Q1560">
        <v>1</v>
      </c>
      <c r="R1560">
        <v>0</v>
      </c>
      <c r="S1560">
        <v>0</v>
      </c>
      <c r="T1560">
        <v>6</v>
      </c>
      <c r="U1560">
        <v>71</v>
      </c>
      <c r="V1560">
        <v>63</v>
      </c>
      <c r="W1560">
        <v>307</v>
      </c>
      <c r="X1560">
        <v>67</v>
      </c>
      <c r="Y1560">
        <v>68</v>
      </c>
      <c r="AB1560">
        <v>126.728</v>
      </c>
      <c r="AD1560" t="s">
        <v>917</v>
      </c>
      <c r="AE1560">
        <v>1</v>
      </c>
      <c r="AF1560" t="s">
        <v>918</v>
      </c>
    </row>
    <row r="1561" spans="1:32">
      <c r="A1561">
        <v>316710</v>
      </c>
      <c r="B1561">
        <v>5170</v>
      </c>
      <c r="C1561" t="s">
        <v>224</v>
      </c>
      <c r="D1561">
        <v>1443</v>
      </c>
      <c r="E1561">
        <v>4016601225</v>
      </c>
      <c r="F1561" t="s">
        <v>916</v>
      </c>
      <c r="G1561">
        <v>1</v>
      </c>
      <c r="H1561" t="s">
        <v>494</v>
      </c>
      <c r="I1561" t="s">
        <v>280</v>
      </c>
      <c r="J1561">
        <v>33</v>
      </c>
      <c r="K1561">
        <v>200</v>
      </c>
      <c r="L1561">
        <v>600</v>
      </c>
      <c r="M1561">
        <v>3</v>
      </c>
      <c r="N1561">
        <v>15</v>
      </c>
      <c r="O1561" s="493">
        <v>45941.5004513889</v>
      </c>
      <c r="P1561" s="493">
        <v>45941.7024421296</v>
      </c>
      <c r="Q1561">
        <v>1</v>
      </c>
      <c r="R1561">
        <v>0</v>
      </c>
      <c r="S1561">
        <v>0</v>
      </c>
      <c r="T1561">
        <v>6</v>
      </c>
      <c r="U1561">
        <v>21</v>
      </c>
      <c r="V1561">
        <v>14</v>
      </c>
      <c r="W1561">
        <v>252</v>
      </c>
      <c r="X1561">
        <v>17</v>
      </c>
      <c r="Y1561">
        <v>18</v>
      </c>
      <c r="AB1561">
        <v>28.583</v>
      </c>
      <c r="AD1561" t="s">
        <v>917</v>
      </c>
      <c r="AE1561">
        <v>1</v>
      </c>
      <c r="AF1561" t="s">
        <v>918</v>
      </c>
    </row>
    <row r="1562" spans="1:32">
      <c r="A1562">
        <v>316709</v>
      </c>
      <c r="B1562">
        <v>5170</v>
      </c>
      <c r="C1562" t="s">
        <v>224</v>
      </c>
      <c r="D1562">
        <v>1443</v>
      </c>
      <c r="E1562">
        <v>4016601225</v>
      </c>
      <c r="F1562" t="s">
        <v>916</v>
      </c>
      <c r="G1562">
        <v>1</v>
      </c>
      <c r="H1562" t="s">
        <v>494</v>
      </c>
      <c r="I1562" t="s">
        <v>919</v>
      </c>
      <c r="J1562">
        <v>32</v>
      </c>
      <c r="K1562">
        <v>200</v>
      </c>
      <c r="L1562">
        <v>600</v>
      </c>
      <c r="M1562">
        <v>3</v>
      </c>
      <c r="N1562">
        <v>81</v>
      </c>
      <c r="O1562" s="493">
        <v>45941.4979513889</v>
      </c>
      <c r="P1562" s="493">
        <v>45941.700462963</v>
      </c>
      <c r="Q1562">
        <v>1</v>
      </c>
      <c r="R1562">
        <v>0</v>
      </c>
      <c r="S1562">
        <v>0</v>
      </c>
      <c r="T1562">
        <v>6</v>
      </c>
      <c r="U1562">
        <v>25</v>
      </c>
      <c r="V1562">
        <v>22</v>
      </c>
      <c r="W1562">
        <v>30</v>
      </c>
      <c r="X1562">
        <v>25</v>
      </c>
      <c r="Y1562">
        <v>25</v>
      </c>
      <c r="AB1562">
        <v>21.718</v>
      </c>
      <c r="AD1562" t="s">
        <v>917</v>
      </c>
      <c r="AE1562">
        <v>1</v>
      </c>
      <c r="AF1562" t="s">
        <v>918</v>
      </c>
    </row>
    <row r="1563" spans="1:32">
      <c r="A1563">
        <v>316708</v>
      </c>
      <c r="B1563">
        <v>5170</v>
      </c>
      <c r="C1563" t="s">
        <v>224</v>
      </c>
      <c r="D1563">
        <v>1443</v>
      </c>
      <c r="E1563">
        <v>4016601225</v>
      </c>
      <c r="F1563" t="s">
        <v>916</v>
      </c>
      <c r="G1563">
        <v>1</v>
      </c>
      <c r="H1563" t="s">
        <v>494</v>
      </c>
      <c r="I1563" t="s">
        <v>243</v>
      </c>
      <c r="J1563">
        <v>31</v>
      </c>
      <c r="K1563">
        <v>201</v>
      </c>
      <c r="L1563">
        <v>600</v>
      </c>
      <c r="M1563">
        <v>3</v>
      </c>
      <c r="N1563">
        <v>519</v>
      </c>
      <c r="O1563" s="493">
        <v>45941.4968634259</v>
      </c>
      <c r="P1563" s="493">
        <v>45941.6999768519</v>
      </c>
      <c r="Q1563">
        <v>1</v>
      </c>
      <c r="R1563">
        <v>0</v>
      </c>
      <c r="S1563">
        <v>0</v>
      </c>
      <c r="T1563">
        <v>6</v>
      </c>
      <c r="U1563">
        <v>74</v>
      </c>
      <c r="V1563">
        <v>65</v>
      </c>
      <c r="W1563">
        <v>391</v>
      </c>
      <c r="X1563">
        <v>71</v>
      </c>
      <c r="Y1563">
        <v>80</v>
      </c>
      <c r="AB1563">
        <v>147.925</v>
      </c>
      <c r="AD1563" t="s">
        <v>917</v>
      </c>
      <c r="AE1563">
        <v>1</v>
      </c>
      <c r="AF1563" t="s">
        <v>918</v>
      </c>
    </row>
    <row r="1564" spans="1:32">
      <c r="A1564">
        <v>316711</v>
      </c>
      <c r="B1564">
        <v>5170</v>
      </c>
      <c r="C1564" t="s">
        <v>224</v>
      </c>
      <c r="D1564">
        <v>1444</v>
      </c>
      <c r="E1564">
        <v>4016597597</v>
      </c>
      <c r="F1564" t="s">
        <v>973</v>
      </c>
      <c r="G1564">
        <v>1</v>
      </c>
      <c r="H1564" t="s">
        <v>494</v>
      </c>
      <c r="I1564" t="s">
        <v>237</v>
      </c>
      <c r="J1564">
        <v>30</v>
      </c>
      <c r="K1564">
        <v>10</v>
      </c>
      <c r="L1564">
        <v>80</v>
      </c>
      <c r="M1564">
        <v>8</v>
      </c>
      <c r="N1564">
        <v>136</v>
      </c>
      <c r="O1564" s="493">
        <v>45941.7076967593</v>
      </c>
      <c r="P1564" s="493">
        <v>45941.7119097222</v>
      </c>
      <c r="Q1564">
        <v>1</v>
      </c>
      <c r="R1564">
        <v>0</v>
      </c>
      <c r="S1564">
        <v>0</v>
      </c>
      <c r="T1564">
        <v>6</v>
      </c>
      <c r="U1564">
        <v>20</v>
      </c>
      <c r="V1564">
        <v>17</v>
      </c>
      <c r="W1564">
        <v>35</v>
      </c>
      <c r="X1564">
        <v>18</v>
      </c>
      <c r="Y1564">
        <v>15</v>
      </c>
      <c r="AB1564">
        <v>34.574</v>
      </c>
      <c r="AD1564" t="s">
        <v>973</v>
      </c>
      <c r="AE1564">
        <v>1</v>
      </c>
      <c r="AF1564" t="s">
        <v>974</v>
      </c>
    </row>
    <row r="1565" spans="1:32">
      <c r="A1565">
        <v>316714</v>
      </c>
      <c r="B1565">
        <v>5170</v>
      </c>
      <c r="C1565" t="s">
        <v>224</v>
      </c>
      <c r="D1565">
        <v>1444</v>
      </c>
      <c r="E1565">
        <v>4016597597</v>
      </c>
      <c r="F1565" t="s">
        <v>973</v>
      </c>
      <c r="G1565">
        <v>1</v>
      </c>
      <c r="H1565" t="s">
        <v>494</v>
      </c>
      <c r="I1565" t="s">
        <v>280</v>
      </c>
      <c r="J1565">
        <v>33</v>
      </c>
      <c r="K1565">
        <v>2</v>
      </c>
      <c r="L1565">
        <v>80</v>
      </c>
      <c r="M1565">
        <v>8</v>
      </c>
      <c r="N1565">
        <v>8</v>
      </c>
      <c r="O1565" s="493">
        <v>45941.7127314815</v>
      </c>
      <c r="P1565" s="493">
        <v>45941.7158680556</v>
      </c>
      <c r="Q1565">
        <v>1</v>
      </c>
      <c r="R1565">
        <v>0</v>
      </c>
      <c r="S1565">
        <v>0</v>
      </c>
      <c r="T1565">
        <v>6</v>
      </c>
      <c r="U1565">
        <v>12</v>
      </c>
      <c r="V1565">
        <v>11</v>
      </c>
      <c r="W1565">
        <v>13</v>
      </c>
      <c r="X1565">
        <v>12</v>
      </c>
      <c r="Y1565">
        <v>13</v>
      </c>
      <c r="AB1565">
        <v>18.975</v>
      </c>
      <c r="AD1565" t="s">
        <v>973</v>
      </c>
      <c r="AE1565">
        <v>1</v>
      </c>
      <c r="AF1565" t="s">
        <v>974</v>
      </c>
    </row>
    <row r="1566" spans="1:32">
      <c r="A1566">
        <v>316713</v>
      </c>
      <c r="B1566">
        <v>5170</v>
      </c>
      <c r="C1566" t="s">
        <v>224</v>
      </c>
      <c r="D1566">
        <v>1444</v>
      </c>
      <c r="E1566">
        <v>4016597597</v>
      </c>
      <c r="F1566" t="s">
        <v>973</v>
      </c>
      <c r="G1566">
        <v>1</v>
      </c>
      <c r="H1566" t="s">
        <v>494</v>
      </c>
      <c r="I1566" t="s">
        <v>919</v>
      </c>
      <c r="J1566">
        <v>32</v>
      </c>
      <c r="K1566">
        <v>10</v>
      </c>
      <c r="L1566">
        <v>80</v>
      </c>
      <c r="M1566">
        <v>8</v>
      </c>
      <c r="N1566">
        <v>72</v>
      </c>
      <c r="O1566" s="493">
        <v>45941.7088541667</v>
      </c>
      <c r="P1566" s="493">
        <v>45941.7165393519</v>
      </c>
      <c r="Q1566">
        <v>1</v>
      </c>
      <c r="R1566">
        <v>0</v>
      </c>
      <c r="S1566">
        <v>0</v>
      </c>
      <c r="T1566">
        <v>6</v>
      </c>
      <c r="U1566">
        <v>30</v>
      </c>
      <c r="V1566">
        <v>26</v>
      </c>
      <c r="W1566">
        <v>46</v>
      </c>
      <c r="X1566">
        <v>28</v>
      </c>
      <c r="Y1566">
        <v>26</v>
      </c>
      <c r="AB1566">
        <v>12.323</v>
      </c>
      <c r="AD1566" t="s">
        <v>973</v>
      </c>
      <c r="AE1566">
        <v>1</v>
      </c>
      <c r="AF1566" t="s">
        <v>974</v>
      </c>
    </row>
    <row r="1567" spans="1:32">
      <c r="A1567">
        <v>316712</v>
      </c>
      <c r="B1567">
        <v>5170</v>
      </c>
      <c r="C1567" t="s">
        <v>224</v>
      </c>
      <c r="D1567">
        <v>1444</v>
      </c>
      <c r="E1567">
        <v>4016597597</v>
      </c>
      <c r="F1567" t="s">
        <v>973</v>
      </c>
      <c r="G1567">
        <v>1</v>
      </c>
      <c r="H1567" t="s">
        <v>494</v>
      </c>
      <c r="I1567" t="s">
        <v>243</v>
      </c>
      <c r="J1567">
        <v>31</v>
      </c>
      <c r="K1567">
        <v>10</v>
      </c>
      <c r="L1567">
        <v>80</v>
      </c>
      <c r="M1567">
        <v>8</v>
      </c>
      <c r="N1567">
        <v>128</v>
      </c>
      <c r="O1567" s="493">
        <v>45941.7081134259</v>
      </c>
      <c r="P1567" s="493">
        <v>45941.7124884259</v>
      </c>
      <c r="Q1567">
        <v>1</v>
      </c>
      <c r="R1567">
        <v>0</v>
      </c>
      <c r="S1567">
        <v>0</v>
      </c>
      <c r="T1567">
        <v>6</v>
      </c>
      <c r="U1567">
        <v>19</v>
      </c>
      <c r="V1567">
        <v>17</v>
      </c>
      <c r="W1567">
        <v>31</v>
      </c>
      <c r="X1567">
        <v>17</v>
      </c>
      <c r="Y1567">
        <v>24</v>
      </c>
      <c r="AB1567">
        <v>36.372</v>
      </c>
      <c r="AD1567" t="s">
        <v>973</v>
      </c>
      <c r="AE1567">
        <v>1</v>
      </c>
      <c r="AF1567" t="s">
        <v>974</v>
      </c>
    </row>
    <row r="1568" spans="1:32">
      <c r="A1568">
        <v>316734</v>
      </c>
      <c r="B1568">
        <v>5170</v>
      </c>
      <c r="C1568" t="s">
        <v>224</v>
      </c>
      <c r="D1568">
        <v>1445</v>
      </c>
      <c r="E1568">
        <v>4016601225</v>
      </c>
      <c r="F1568" t="s">
        <v>916</v>
      </c>
      <c r="G1568">
        <v>1</v>
      </c>
      <c r="H1568" t="s">
        <v>491</v>
      </c>
      <c r="I1568" t="s">
        <v>237</v>
      </c>
      <c r="J1568">
        <v>30</v>
      </c>
      <c r="K1568">
        <v>121</v>
      </c>
      <c r="L1568">
        <v>600</v>
      </c>
      <c r="M1568">
        <v>3</v>
      </c>
      <c r="N1568">
        <v>690</v>
      </c>
      <c r="O1568" s="493">
        <v>45942.3161458333</v>
      </c>
      <c r="P1568" s="493">
        <v>45942.4337152778</v>
      </c>
      <c r="Q1568">
        <v>1</v>
      </c>
      <c r="R1568">
        <v>0</v>
      </c>
      <c r="S1568">
        <v>0</v>
      </c>
      <c r="T1568">
        <v>6</v>
      </c>
      <c r="U1568">
        <v>76</v>
      </c>
      <c r="V1568">
        <v>66</v>
      </c>
      <c r="W1568">
        <v>187</v>
      </c>
      <c r="X1568">
        <v>72</v>
      </c>
      <c r="Y1568">
        <v>70</v>
      </c>
      <c r="AB1568">
        <v>132.476</v>
      </c>
      <c r="AD1568" t="s">
        <v>917</v>
      </c>
      <c r="AE1568">
        <v>1</v>
      </c>
      <c r="AF1568" t="s">
        <v>918</v>
      </c>
    </row>
    <row r="1569" spans="1:32">
      <c r="A1569">
        <v>316735</v>
      </c>
      <c r="B1569">
        <v>5170</v>
      </c>
      <c r="C1569" t="s">
        <v>224</v>
      </c>
      <c r="D1569">
        <v>1445</v>
      </c>
      <c r="E1569">
        <v>4016601225</v>
      </c>
      <c r="F1569" t="s">
        <v>916</v>
      </c>
      <c r="G1569">
        <v>1</v>
      </c>
      <c r="H1569" t="s">
        <v>491</v>
      </c>
      <c r="I1569" t="s">
        <v>243</v>
      </c>
      <c r="J1569">
        <v>31</v>
      </c>
      <c r="K1569">
        <v>122</v>
      </c>
      <c r="L1569">
        <v>600</v>
      </c>
      <c r="M1569">
        <v>3</v>
      </c>
      <c r="N1569">
        <v>687</v>
      </c>
      <c r="O1569" s="493">
        <v>45942.315462963</v>
      </c>
      <c r="P1569" s="493">
        <v>45942.4365972222</v>
      </c>
      <c r="Q1569">
        <v>1</v>
      </c>
      <c r="R1569">
        <v>0</v>
      </c>
      <c r="S1569">
        <v>0</v>
      </c>
      <c r="T1569">
        <v>6</v>
      </c>
      <c r="U1569">
        <v>82</v>
      </c>
      <c r="V1569">
        <v>76</v>
      </c>
      <c r="W1569">
        <v>232</v>
      </c>
      <c r="X1569">
        <v>80</v>
      </c>
      <c r="Y1569">
        <v>82</v>
      </c>
      <c r="AB1569">
        <v>165.422</v>
      </c>
      <c r="AD1569" t="s">
        <v>917</v>
      </c>
      <c r="AE1569">
        <v>1</v>
      </c>
      <c r="AF1569" t="s">
        <v>918</v>
      </c>
    </row>
    <row r="1570" spans="1:32">
      <c r="A1570">
        <v>316736</v>
      </c>
      <c r="B1570">
        <v>5170</v>
      </c>
      <c r="C1570" t="s">
        <v>224</v>
      </c>
      <c r="D1570">
        <v>1445</v>
      </c>
      <c r="E1570">
        <v>4016601225</v>
      </c>
      <c r="F1570" t="s">
        <v>916</v>
      </c>
      <c r="G1570">
        <v>1</v>
      </c>
      <c r="H1570" t="s">
        <v>491</v>
      </c>
      <c r="I1570" t="s">
        <v>919</v>
      </c>
      <c r="J1570">
        <v>32</v>
      </c>
      <c r="K1570">
        <v>122</v>
      </c>
      <c r="L1570">
        <v>600</v>
      </c>
      <c r="M1570">
        <v>3</v>
      </c>
      <c r="N1570">
        <v>153</v>
      </c>
      <c r="O1570" s="493">
        <v>45942.31625</v>
      </c>
      <c r="P1570" s="493">
        <v>45942.441400463</v>
      </c>
      <c r="Q1570">
        <v>1</v>
      </c>
      <c r="R1570">
        <v>0</v>
      </c>
      <c r="S1570">
        <v>0</v>
      </c>
      <c r="T1570">
        <v>6</v>
      </c>
      <c r="U1570">
        <v>50</v>
      </c>
      <c r="V1570">
        <v>44</v>
      </c>
      <c r="W1570">
        <v>397</v>
      </c>
      <c r="X1570">
        <v>47</v>
      </c>
      <c r="Y1570">
        <v>45</v>
      </c>
      <c r="AB1570">
        <v>36.4</v>
      </c>
      <c r="AD1570" t="s">
        <v>917</v>
      </c>
      <c r="AE1570">
        <v>1</v>
      </c>
      <c r="AF1570" t="s">
        <v>918</v>
      </c>
    </row>
    <row r="1571" spans="1:32">
      <c r="A1571">
        <v>316718</v>
      </c>
      <c r="B1571">
        <v>5170</v>
      </c>
      <c r="C1571" t="s">
        <v>224</v>
      </c>
      <c r="D1571">
        <v>1445</v>
      </c>
      <c r="E1571">
        <v>4016601225</v>
      </c>
      <c r="F1571" t="s">
        <v>916</v>
      </c>
      <c r="G1571">
        <v>1</v>
      </c>
      <c r="H1571" t="s">
        <v>491</v>
      </c>
      <c r="I1571" t="s">
        <v>280</v>
      </c>
      <c r="J1571">
        <v>33</v>
      </c>
      <c r="K1571">
        <v>78</v>
      </c>
      <c r="L1571">
        <v>600</v>
      </c>
      <c r="M1571">
        <v>3</v>
      </c>
      <c r="N1571">
        <v>21</v>
      </c>
      <c r="O1571" s="493">
        <v>45941.7336342593</v>
      </c>
      <c r="P1571" s="493">
        <v>45941.8099768519</v>
      </c>
      <c r="Q1571">
        <v>1</v>
      </c>
      <c r="R1571">
        <v>0</v>
      </c>
      <c r="S1571">
        <v>0</v>
      </c>
      <c r="T1571">
        <v>6</v>
      </c>
      <c r="U1571">
        <v>32</v>
      </c>
      <c r="V1571">
        <v>29</v>
      </c>
      <c r="W1571">
        <v>67</v>
      </c>
      <c r="X1571">
        <v>32</v>
      </c>
      <c r="Y1571">
        <v>31</v>
      </c>
      <c r="AB1571">
        <v>38.002</v>
      </c>
      <c r="AD1571" t="s">
        <v>917</v>
      </c>
      <c r="AE1571">
        <v>1</v>
      </c>
      <c r="AF1571" t="s">
        <v>918</v>
      </c>
    </row>
    <row r="1572" spans="1:32">
      <c r="A1572">
        <v>316715</v>
      </c>
      <c r="B1572">
        <v>5170</v>
      </c>
      <c r="C1572" t="s">
        <v>224</v>
      </c>
      <c r="D1572">
        <v>1445</v>
      </c>
      <c r="E1572">
        <v>4016601225</v>
      </c>
      <c r="F1572" t="s">
        <v>916</v>
      </c>
      <c r="G1572">
        <v>1</v>
      </c>
      <c r="H1572" t="s">
        <v>491</v>
      </c>
      <c r="I1572" t="s">
        <v>237</v>
      </c>
      <c r="J1572">
        <v>30</v>
      </c>
      <c r="K1572">
        <v>78</v>
      </c>
      <c r="L1572">
        <v>600</v>
      </c>
      <c r="M1572">
        <v>3</v>
      </c>
      <c r="N1572">
        <v>690</v>
      </c>
      <c r="O1572" s="493">
        <v>45941.7237152778</v>
      </c>
      <c r="P1572" s="493">
        <v>45941.805787037</v>
      </c>
      <c r="Q1572">
        <v>1</v>
      </c>
      <c r="R1572">
        <v>0</v>
      </c>
      <c r="S1572">
        <v>0</v>
      </c>
      <c r="T1572">
        <v>6</v>
      </c>
      <c r="U1572">
        <v>78</v>
      </c>
      <c r="V1572">
        <v>67</v>
      </c>
      <c r="W1572">
        <v>686</v>
      </c>
      <c r="X1572">
        <v>69</v>
      </c>
      <c r="Y1572">
        <v>70</v>
      </c>
      <c r="AB1572">
        <v>132.476</v>
      </c>
      <c r="AD1572" t="s">
        <v>917</v>
      </c>
      <c r="AE1572">
        <v>1</v>
      </c>
      <c r="AF1572" t="s">
        <v>918</v>
      </c>
    </row>
    <row r="1573" spans="1:32">
      <c r="A1573">
        <v>316716</v>
      </c>
      <c r="B1573">
        <v>5170</v>
      </c>
      <c r="C1573" t="s">
        <v>224</v>
      </c>
      <c r="D1573">
        <v>1445</v>
      </c>
      <c r="E1573">
        <v>4016601225</v>
      </c>
      <c r="F1573" t="s">
        <v>916</v>
      </c>
      <c r="G1573">
        <v>1</v>
      </c>
      <c r="H1573" t="s">
        <v>491</v>
      </c>
      <c r="I1573" t="s">
        <v>243</v>
      </c>
      <c r="J1573">
        <v>31</v>
      </c>
      <c r="K1573">
        <v>78</v>
      </c>
      <c r="L1573">
        <v>600</v>
      </c>
      <c r="M1573">
        <v>3</v>
      </c>
      <c r="N1573">
        <v>687</v>
      </c>
      <c r="O1573" s="493">
        <v>45941.7252662037</v>
      </c>
      <c r="P1573" s="493">
        <v>45941.8087268519</v>
      </c>
      <c r="Q1573">
        <v>1</v>
      </c>
      <c r="R1573">
        <v>0</v>
      </c>
      <c r="S1573">
        <v>0</v>
      </c>
      <c r="T1573">
        <v>6</v>
      </c>
      <c r="U1573">
        <v>89</v>
      </c>
      <c r="V1573">
        <v>76</v>
      </c>
      <c r="W1573">
        <v>711</v>
      </c>
      <c r="X1573">
        <v>80</v>
      </c>
      <c r="Y1573">
        <v>82</v>
      </c>
      <c r="AB1573">
        <v>165.422</v>
      </c>
      <c r="AD1573" t="s">
        <v>917</v>
      </c>
      <c r="AE1573">
        <v>1</v>
      </c>
      <c r="AF1573" t="s">
        <v>918</v>
      </c>
    </row>
    <row r="1574" spans="1:32">
      <c r="A1574">
        <v>316717</v>
      </c>
      <c r="B1574">
        <v>5170</v>
      </c>
      <c r="C1574" t="s">
        <v>224</v>
      </c>
      <c r="D1574">
        <v>1445</v>
      </c>
      <c r="E1574">
        <v>4016601225</v>
      </c>
      <c r="F1574" t="s">
        <v>916</v>
      </c>
      <c r="G1574">
        <v>1</v>
      </c>
      <c r="H1574" t="s">
        <v>491</v>
      </c>
      <c r="I1574" t="s">
        <v>919</v>
      </c>
      <c r="J1574">
        <v>32</v>
      </c>
      <c r="K1574">
        <v>78</v>
      </c>
      <c r="L1574">
        <v>600</v>
      </c>
      <c r="M1574">
        <v>3</v>
      </c>
      <c r="N1574">
        <v>153</v>
      </c>
      <c r="O1574" s="493">
        <v>45941.7301388889</v>
      </c>
      <c r="P1574" s="493">
        <v>45941.8094791667</v>
      </c>
      <c r="Q1574">
        <v>1</v>
      </c>
      <c r="R1574">
        <v>0</v>
      </c>
      <c r="S1574">
        <v>0</v>
      </c>
      <c r="T1574">
        <v>6</v>
      </c>
      <c r="U1574">
        <v>48</v>
      </c>
      <c r="V1574">
        <v>45</v>
      </c>
      <c r="W1574">
        <v>115</v>
      </c>
      <c r="X1574">
        <v>47</v>
      </c>
      <c r="Y1574">
        <v>45</v>
      </c>
      <c r="AB1574">
        <v>36.4</v>
      </c>
      <c r="AD1574" t="s">
        <v>917</v>
      </c>
      <c r="AE1574">
        <v>1</v>
      </c>
      <c r="AF1574" t="s">
        <v>918</v>
      </c>
    </row>
    <row r="1575" spans="1:32">
      <c r="A1575">
        <v>316737</v>
      </c>
      <c r="B1575">
        <v>5170</v>
      </c>
      <c r="C1575" t="s">
        <v>224</v>
      </c>
      <c r="D1575">
        <v>1445</v>
      </c>
      <c r="E1575">
        <v>4016601225</v>
      </c>
      <c r="F1575" t="s">
        <v>916</v>
      </c>
      <c r="G1575">
        <v>1</v>
      </c>
      <c r="H1575" t="s">
        <v>491</v>
      </c>
      <c r="I1575" t="s">
        <v>280</v>
      </c>
      <c r="J1575">
        <v>33</v>
      </c>
      <c r="K1575">
        <v>122</v>
      </c>
      <c r="L1575">
        <v>600</v>
      </c>
      <c r="M1575">
        <v>3</v>
      </c>
      <c r="N1575">
        <v>21</v>
      </c>
      <c r="O1575" s="493">
        <v>45942.3167476852</v>
      </c>
      <c r="P1575" s="493">
        <v>45942.4435763889</v>
      </c>
      <c r="Q1575">
        <v>1</v>
      </c>
      <c r="R1575">
        <v>0</v>
      </c>
      <c r="S1575">
        <v>0</v>
      </c>
      <c r="T1575">
        <v>6</v>
      </c>
      <c r="U1575">
        <v>38</v>
      </c>
      <c r="V1575">
        <v>29</v>
      </c>
      <c r="W1575">
        <v>464</v>
      </c>
      <c r="X1575">
        <v>32</v>
      </c>
      <c r="Y1575">
        <v>31</v>
      </c>
      <c r="AB1575">
        <v>38.002</v>
      </c>
      <c r="AD1575" t="s">
        <v>917</v>
      </c>
      <c r="AE1575">
        <v>1</v>
      </c>
      <c r="AF1575" t="s">
        <v>918</v>
      </c>
    </row>
    <row r="1576" spans="1:32">
      <c r="A1576">
        <v>316738</v>
      </c>
      <c r="B1576">
        <v>5170</v>
      </c>
      <c r="C1576" t="s">
        <v>224</v>
      </c>
      <c r="D1576">
        <v>1446</v>
      </c>
      <c r="E1576">
        <v>4016607429</v>
      </c>
      <c r="F1576" t="s">
        <v>975</v>
      </c>
      <c r="G1576">
        <v>1</v>
      </c>
      <c r="H1576" t="s">
        <v>491</v>
      </c>
      <c r="I1576" t="s">
        <v>237</v>
      </c>
      <c r="J1576">
        <v>30</v>
      </c>
      <c r="K1576">
        <v>36</v>
      </c>
      <c r="L1576">
        <v>216</v>
      </c>
      <c r="M1576">
        <v>6</v>
      </c>
      <c r="N1576">
        <v>660</v>
      </c>
      <c r="O1576" s="493">
        <v>45942.446412037</v>
      </c>
      <c r="P1576" s="493">
        <v>45942.5192013889</v>
      </c>
      <c r="Q1576">
        <v>1</v>
      </c>
      <c r="R1576">
        <v>0</v>
      </c>
      <c r="S1576">
        <v>0</v>
      </c>
      <c r="T1576">
        <v>6</v>
      </c>
      <c r="U1576">
        <v>100</v>
      </c>
      <c r="V1576">
        <v>63</v>
      </c>
      <c r="W1576">
        <v>1059</v>
      </c>
      <c r="X1576">
        <v>67</v>
      </c>
      <c r="Y1576">
        <v>111</v>
      </c>
      <c r="AB1576">
        <v>97.606</v>
      </c>
      <c r="AD1576" t="s">
        <v>976</v>
      </c>
      <c r="AE1576">
        <v>1</v>
      </c>
      <c r="AF1576" t="s">
        <v>937</v>
      </c>
    </row>
    <row r="1577" spans="1:32">
      <c r="A1577">
        <v>316741</v>
      </c>
      <c r="B1577">
        <v>5170</v>
      </c>
      <c r="C1577" t="s">
        <v>224</v>
      </c>
      <c r="D1577">
        <v>1446</v>
      </c>
      <c r="E1577">
        <v>4016607429</v>
      </c>
      <c r="F1577" t="s">
        <v>975</v>
      </c>
      <c r="G1577">
        <v>1</v>
      </c>
      <c r="H1577" t="s">
        <v>491</v>
      </c>
      <c r="I1577" t="s">
        <v>280</v>
      </c>
      <c r="J1577">
        <v>33</v>
      </c>
      <c r="K1577">
        <v>36</v>
      </c>
      <c r="L1577">
        <v>216</v>
      </c>
      <c r="M1577">
        <v>6</v>
      </c>
      <c r="N1577">
        <v>18</v>
      </c>
      <c r="O1577" s="493">
        <v>45942.4731134259</v>
      </c>
      <c r="P1577" s="493">
        <v>45942.5416898148</v>
      </c>
      <c r="Q1577">
        <v>1</v>
      </c>
      <c r="R1577">
        <v>0</v>
      </c>
      <c r="S1577">
        <v>2</v>
      </c>
      <c r="T1577">
        <v>6</v>
      </c>
      <c r="U1577">
        <v>19</v>
      </c>
      <c r="V1577">
        <v>17</v>
      </c>
      <c r="W1577">
        <v>39</v>
      </c>
      <c r="X1577">
        <v>18</v>
      </c>
      <c r="Z1577">
        <v>18.5</v>
      </c>
      <c r="AB1577">
        <v>31.191</v>
      </c>
      <c r="AD1577" t="s">
        <v>976</v>
      </c>
      <c r="AE1577">
        <v>1</v>
      </c>
      <c r="AF1577" t="s">
        <v>937</v>
      </c>
    </row>
    <row r="1578" spans="1:32">
      <c r="A1578">
        <v>316740</v>
      </c>
      <c r="B1578">
        <v>5170</v>
      </c>
      <c r="C1578" t="s">
        <v>224</v>
      </c>
      <c r="D1578">
        <v>1446</v>
      </c>
      <c r="E1578">
        <v>4016607429</v>
      </c>
      <c r="F1578" t="s">
        <v>975</v>
      </c>
      <c r="G1578">
        <v>1</v>
      </c>
      <c r="H1578" t="s">
        <v>491</v>
      </c>
      <c r="I1578" t="s">
        <v>919</v>
      </c>
      <c r="J1578">
        <v>32</v>
      </c>
      <c r="K1578">
        <v>36</v>
      </c>
      <c r="L1578">
        <v>216</v>
      </c>
      <c r="M1578">
        <v>6</v>
      </c>
      <c r="N1578">
        <v>348</v>
      </c>
      <c r="O1578" s="493">
        <v>45942.467650463</v>
      </c>
      <c r="P1578" s="493">
        <v>45942.5413541667</v>
      </c>
      <c r="Q1578">
        <v>1</v>
      </c>
      <c r="R1578">
        <v>0</v>
      </c>
      <c r="S1578">
        <v>0</v>
      </c>
      <c r="T1578">
        <v>6</v>
      </c>
      <c r="U1578">
        <v>151</v>
      </c>
      <c r="V1578">
        <v>126</v>
      </c>
      <c r="W1578">
        <v>329</v>
      </c>
      <c r="X1578">
        <v>129</v>
      </c>
      <c r="Y1578">
        <v>100</v>
      </c>
      <c r="AB1578">
        <v>122.913</v>
      </c>
      <c r="AD1578" t="s">
        <v>976</v>
      </c>
      <c r="AE1578">
        <v>1</v>
      </c>
      <c r="AF1578" t="s">
        <v>937</v>
      </c>
    </row>
    <row r="1579" spans="1:32">
      <c r="A1579">
        <v>316739</v>
      </c>
      <c r="B1579">
        <v>5170</v>
      </c>
      <c r="C1579" t="s">
        <v>224</v>
      </c>
      <c r="D1579">
        <v>1446</v>
      </c>
      <c r="E1579">
        <v>4016607429</v>
      </c>
      <c r="F1579" t="s">
        <v>975</v>
      </c>
      <c r="G1579">
        <v>1</v>
      </c>
      <c r="H1579" t="s">
        <v>491</v>
      </c>
      <c r="I1579" t="s">
        <v>243</v>
      </c>
      <c r="J1579">
        <v>31</v>
      </c>
      <c r="K1579">
        <v>36</v>
      </c>
      <c r="L1579">
        <v>216</v>
      </c>
      <c r="M1579">
        <v>6</v>
      </c>
      <c r="N1579">
        <v>510</v>
      </c>
      <c r="O1579" s="493">
        <v>45942.4482060185</v>
      </c>
      <c r="P1579" s="493">
        <v>45942.5215740741</v>
      </c>
      <c r="Q1579">
        <v>1</v>
      </c>
      <c r="R1579">
        <v>0</v>
      </c>
      <c r="S1579">
        <v>0</v>
      </c>
      <c r="T1579">
        <v>6</v>
      </c>
      <c r="U1579">
        <v>65</v>
      </c>
      <c r="V1579">
        <v>56</v>
      </c>
      <c r="W1579">
        <v>150</v>
      </c>
      <c r="X1579">
        <v>57</v>
      </c>
      <c r="Y1579">
        <v>56</v>
      </c>
      <c r="AB1579">
        <v>124.81</v>
      </c>
      <c r="AD1579" t="s">
        <v>976</v>
      </c>
      <c r="AE1579">
        <v>1</v>
      </c>
      <c r="AF1579" t="s">
        <v>937</v>
      </c>
    </row>
    <row r="1580" spans="1:32">
      <c r="A1580">
        <v>316744</v>
      </c>
      <c r="B1580">
        <v>5170</v>
      </c>
      <c r="C1580" t="s">
        <v>224</v>
      </c>
      <c r="D1580">
        <v>1447</v>
      </c>
      <c r="E1580">
        <v>4016539482</v>
      </c>
      <c r="F1580" t="s">
        <v>931</v>
      </c>
      <c r="G1580">
        <v>1</v>
      </c>
      <c r="H1580" t="s">
        <v>494</v>
      </c>
      <c r="I1580" t="s">
        <v>919</v>
      </c>
      <c r="J1580">
        <v>32</v>
      </c>
      <c r="K1580">
        <v>300</v>
      </c>
      <c r="L1580">
        <v>600</v>
      </c>
      <c r="M1580">
        <v>2</v>
      </c>
      <c r="N1580">
        <v>140</v>
      </c>
      <c r="O1580" s="493">
        <v>45942.5481481481</v>
      </c>
      <c r="P1580" s="493">
        <v>45942.7973842593</v>
      </c>
      <c r="Q1580">
        <v>1</v>
      </c>
      <c r="R1580">
        <v>0</v>
      </c>
      <c r="S1580">
        <v>0</v>
      </c>
      <c r="T1580">
        <v>6</v>
      </c>
      <c r="U1580">
        <v>39</v>
      </c>
      <c r="V1580">
        <v>33</v>
      </c>
      <c r="W1580">
        <v>185</v>
      </c>
      <c r="X1580">
        <v>37</v>
      </c>
      <c r="Y1580">
        <v>39</v>
      </c>
      <c r="AB1580">
        <v>25.984</v>
      </c>
      <c r="AD1580" t="s">
        <v>932</v>
      </c>
      <c r="AE1580">
        <v>1</v>
      </c>
      <c r="AF1580" t="s">
        <v>933</v>
      </c>
    </row>
    <row r="1581" spans="1:32">
      <c r="A1581">
        <v>316743</v>
      </c>
      <c r="B1581">
        <v>5170</v>
      </c>
      <c r="C1581" t="s">
        <v>224</v>
      </c>
      <c r="D1581">
        <v>1447</v>
      </c>
      <c r="E1581">
        <v>4016539482</v>
      </c>
      <c r="F1581" t="s">
        <v>931</v>
      </c>
      <c r="G1581">
        <v>1</v>
      </c>
      <c r="H1581" t="s">
        <v>494</v>
      </c>
      <c r="I1581" t="s">
        <v>243</v>
      </c>
      <c r="J1581">
        <v>31</v>
      </c>
      <c r="K1581">
        <v>300</v>
      </c>
      <c r="L1581">
        <v>600</v>
      </c>
      <c r="M1581">
        <v>2</v>
      </c>
      <c r="N1581">
        <v>422</v>
      </c>
      <c r="O1581" s="493">
        <v>45942.5385069444</v>
      </c>
      <c r="P1581" s="493">
        <v>45942.7967476852</v>
      </c>
      <c r="Q1581">
        <v>1</v>
      </c>
      <c r="R1581">
        <v>0</v>
      </c>
      <c r="S1581">
        <v>0</v>
      </c>
      <c r="T1581">
        <v>6</v>
      </c>
      <c r="U1581">
        <v>52</v>
      </c>
      <c r="V1581">
        <v>47</v>
      </c>
      <c r="W1581">
        <v>184</v>
      </c>
      <c r="X1581">
        <v>50</v>
      </c>
      <c r="Y1581">
        <v>61</v>
      </c>
      <c r="AB1581">
        <v>91.122</v>
      </c>
      <c r="AD1581" t="s">
        <v>932</v>
      </c>
      <c r="AE1581">
        <v>1</v>
      </c>
      <c r="AF1581" t="s">
        <v>933</v>
      </c>
    </row>
    <row r="1582" spans="1:32">
      <c r="A1582">
        <v>316742</v>
      </c>
      <c r="B1582">
        <v>5170</v>
      </c>
      <c r="C1582" t="s">
        <v>224</v>
      </c>
      <c r="D1582">
        <v>1447</v>
      </c>
      <c r="E1582">
        <v>4016539482</v>
      </c>
      <c r="F1582" t="s">
        <v>931</v>
      </c>
      <c r="G1582">
        <v>1</v>
      </c>
      <c r="H1582" t="s">
        <v>494</v>
      </c>
      <c r="I1582" t="s">
        <v>237</v>
      </c>
      <c r="J1582">
        <v>30</v>
      </c>
      <c r="K1582">
        <v>300</v>
      </c>
      <c r="L1582">
        <v>600</v>
      </c>
      <c r="M1582">
        <v>2</v>
      </c>
      <c r="N1582">
        <v>508</v>
      </c>
      <c r="O1582" s="493">
        <v>45942.5363078704</v>
      </c>
      <c r="P1582" s="493">
        <v>45942.7959375</v>
      </c>
      <c r="Q1582">
        <v>1</v>
      </c>
      <c r="R1582">
        <v>0</v>
      </c>
      <c r="S1582">
        <v>0</v>
      </c>
      <c r="T1582">
        <v>6</v>
      </c>
      <c r="U1582">
        <v>60</v>
      </c>
      <c r="V1582">
        <v>55</v>
      </c>
      <c r="W1582">
        <v>212</v>
      </c>
      <c r="X1582">
        <v>58</v>
      </c>
      <c r="Y1582">
        <v>61</v>
      </c>
      <c r="AB1582">
        <v>98.278</v>
      </c>
      <c r="AD1582" t="s">
        <v>932</v>
      </c>
      <c r="AE1582">
        <v>1</v>
      </c>
      <c r="AF1582" t="s">
        <v>933</v>
      </c>
    </row>
    <row r="1583" spans="1:32">
      <c r="A1583">
        <v>316745</v>
      </c>
      <c r="B1583">
        <v>5170</v>
      </c>
      <c r="C1583" t="s">
        <v>224</v>
      </c>
      <c r="D1583">
        <v>1447</v>
      </c>
      <c r="E1583">
        <v>4016539482</v>
      </c>
      <c r="F1583" t="s">
        <v>931</v>
      </c>
      <c r="G1583">
        <v>1</v>
      </c>
      <c r="H1583" t="s">
        <v>494</v>
      </c>
      <c r="I1583" t="s">
        <v>280</v>
      </c>
      <c r="J1583">
        <v>33</v>
      </c>
      <c r="K1583">
        <v>300</v>
      </c>
      <c r="L1583">
        <v>600</v>
      </c>
      <c r="M1583">
        <v>2</v>
      </c>
      <c r="N1583">
        <v>26</v>
      </c>
      <c r="O1583" s="493">
        <v>45942.5492361111</v>
      </c>
      <c r="P1583" s="493">
        <v>45942.7979398148</v>
      </c>
      <c r="Q1583">
        <v>1</v>
      </c>
      <c r="R1583">
        <v>0</v>
      </c>
      <c r="S1583">
        <v>0</v>
      </c>
      <c r="T1583">
        <v>6</v>
      </c>
      <c r="U1583">
        <v>39</v>
      </c>
      <c r="V1583">
        <v>34</v>
      </c>
      <c r="W1583">
        <v>150</v>
      </c>
      <c r="X1583">
        <v>38</v>
      </c>
      <c r="Y1583">
        <v>40</v>
      </c>
      <c r="AB1583">
        <v>45.013</v>
      </c>
      <c r="AD1583" t="s">
        <v>932</v>
      </c>
      <c r="AE1583">
        <v>1</v>
      </c>
      <c r="AF1583" t="s">
        <v>933</v>
      </c>
    </row>
    <row r="1584" spans="1:32">
      <c r="A1584">
        <v>316817</v>
      </c>
      <c r="B1584">
        <v>5170</v>
      </c>
      <c r="C1584" t="s">
        <v>224</v>
      </c>
      <c r="D1584">
        <v>1448</v>
      </c>
      <c r="E1584">
        <v>4016607429</v>
      </c>
      <c r="F1584" t="s">
        <v>975</v>
      </c>
      <c r="G1584">
        <v>1</v>
      </c>
      <c r="H1584" t="s">
        <v>494</v>
      </c>
      <c r="I1584" t="s">
        <v>237</v>
      </c>
      <c r="J1584">
        <v>30</v>
      </c>
      <c r="K1584">
        <v>36</v>
      </c>
      <c r="L1584">
        <v>216</v>
      </c>
      <c r="M1584">
        <v>6</v>
      </c>
      <c r="N1584">
        <v>462</v>
      </c>
      <c r="O1584" s="493">
        <v>45943.3306018518</v>
      </c>
      <c r="P1584" s="493">
        <v>45943.3669444444</v>
      </c>
      <c r="Q1584">
        <v>1</v>
      </c>
      <c r="R1584">
        <v>0</v>
      </c>
      <c r="S1584">
        <v>0</v>
      </c>
      <c r="T1584">
        <v>6</v>
      </c>
      <c r="U1584">
        <v>55</v>
      </c>
      <c r="V1584">
        <v>50</v>
      </c>
      <c r="W1584">
        <v>131</v>
      </c>
      <c r="X1584">
        <v>52</v>
      </c>
      <c r="Y1584">
        <v>55</v>
      </c>
      <c r="AB1584">
        <v>95.638</v>
      </c>
      <c r="AD1584" t="s">
        <v>976</v>
      </c>
      <c r="AE1584">
        <v>1</v>
      </c>
      <c r="AF1584" t="s">
        <v>937</v>
      </c>
    </row>
    <row r="1585" spans="1:32">
      <c r="A1585">
        <v>316820</v>
      </c>
      <c r="B1585">
        <v>5170</v>
      </c>
      <c r="C1585" t="s">
        <v>224</v>
      </c>
      <c r="D1585">
        <v>1448</v>
      </c>
      <c r="E1585">
        <v>4016607429</v>
      </c>
      <c r="F1585" t="s">
        <v>975</v>
      </c>
      <c r="G1585">
        <v>1</v>
      </c>
      <c r="H1585" t="s">
        <v>494</v>
      </c>
      <c r="I1585" t="s">
        <v>280</v>
      </c>
      <c r="J1585">
        <v>33</v>
      </c>
      <c r="K1585">
        <v>34</v>
      </c>
      <c r="L1585">
        <v>216</v>
      </c>
      <c r="M1585">
        <v>6</v>
      </c>
      <c r="N1585">
        <v>36</v>
      </c>
      <c r="O1585" s="493">
        <v>45943.3361226852</v>
      </c>
      <c r="P1585" s="493">
        <v>45943.3806944444</v>
      </c>
      <c r="Q1585">
        <v>1</v>
      </c>
      <c r="R1585">
        <v>0</v>
      </c>
      <c r="S1585">
        <v>0</v>
      </c>
      <c r="T1585">
        <v>6</v>
      </c>
      <c r="U1585">
        <v>67</v>
      </c>
      <c r="V1585">
        <v>54</v>
      </c>
      <c r="W1585">
        <v>197</v>
      </c>
      <c r="X1585">
        <v>57</v>
      </c>
      <c r="Y1585">
        <v>82</v>
      </c>
      <c r="AB1585">
        <v>58.407</v>
      </c>
      <c r="AD1585" t="s">
        <v>976</v>
      </c>
      <c r="AE1585">
        <v>1</v>
      </c>
      <c r="AF1585" t="s">
        <v>937</v>
      </c>
    </row>
    <row r="1586" spans="1:32">
      <c r="A1586">
        <v>316819</v>
      </c>
      <c r="B1586">
        <v>5170</v>
      </c>
      <c r="C1586" t="s">
        <v>224</v>
      </c>
      <c r="D1586">
        <v>1448</v>
      </c>
      <c r="E1586">
        <v>4016607429</v>
      </c>
      <c r="F1586" t="s">
        <v>975</v>
      </c>
      <c r="G1586">
        <v>1</v>
      </c>
      <c r="H1586" t="s">
        <v>494</v>
      </c>
      <c r="I1586" t="s">
        <v>919</v>
      </c>
      <c r="J1586">
        <v>32</v>
      </c>
      <c r="K1586">
        <v>35</v>
      </c>
      <c r="L1586">
        <v>216</v>
      </c>
      <c r="M1586">
        <v>6</v>
      </c>
      <c r="N1586">
        <v>96</v>
      </c>
      <c r="O1586" s="493">
        <v>45943.3363541667</v>
      </c>
      <c r="P1586" s="493">
        <v>45943.3799189815</v>
      </c>
      <c r="Q1586">
        <v>1</v>
      </c>
      <c r="R1586">
        <v>0</v>
      </c>
      <c r="S1586">
        <v>0</v>
      </c>
      <c r="T1586">
        <v>6</v>
      </c>
      <c r="U1586">
        <v>90</v>
      </c>
      <c r="V1586">
        <v>21</v>
      </c>
      <c r="W1586">
        <v>177</v>
      </c>
      <c r="X1586">
        <v>76</v>
      </c>
      <c r="Y1586">
        <v>51</v>
      </c>
      <c r="AB1586">
        <v>58.417</v>
      </c>
      <c r="AD1586" t="s">
        <v>976</v>
      </c>
      <c r="AE1586">
        <v>1</v>
      </c>
      <c r="AF1586" t="s">
        <v>937</v>
      </c>
    </row>
    <row r="1587" spans="1:32">
      <c r="A1587">
        <v>316818</v>
      </c>
      <c r="B1587">
        <v>5170</v>
      </c>
      <c r="C1587" t="s">
        <v>224</v>
      </c>
      <c r="D1587">
        <v>1448</v>
      </c>
      <c r="E1587">
        <v>4016607429</v>
      </c>
      <c r="F1587" t="s">
        <v>975</v>
      </c>
      <c r="G1587">
        <v>1</v>
      </c>
      <c r="H1587" t="s">
        <v>494</v>
      </c>
      <c r="I1587" t="s">
        <v>243</v>
      </c>
      <c r="J1587">
        <v>31</v>
      </c>
      <c r="K1587">
        <v>36</v>
      </c>
      <c r="L1587">
        <v>216</v>
      </c>
      <c r="M1587">
        <v>6</v>
      </c>
      <c r="N1587">
        <v>156</v>
      </c>
      <c r="O1587" s="493">
        <v>45943.3311574074</v>
      </c>
      <c r="P1587" s="493">
        <v>45943.3682638889</v>
      </c>
      <c r="Q1587">
        <v>1</v>
      </c>
      <c r="R1587">
        <v>0</v>
      </c>
      <c r="S1587">
        <v>0</v>
      </c>
      <c r="T1587">
        <v>6</v>
      </c>
      <c r="U1587">
        <v>30</v>
      </c>
      <c r="V1587">
        <v>27</v>
      </c>
      <c r="W1587">
        <v>45</v>
      </c>
      <c r="X1587">
        <v>30</v>
      </c>
      <c r="Y1587">
        <v>28</v>
      </c>
      <c r="AB1587">
        <v>36.247</v>
      </c>
      <c r="AD1587" t="s">
        <v>976</v>
      </c>
      <c r="AE1587">
        <v>1</v>
      </c>
      <c r="AF1587" t="s">
        <v>937</v>
      </c>
    </row>
    <row r="1588" spans="1:32">
      <c r="A1588">
        <v>316821</v>
      </c>
      <c r="B1588">
        <v>5170</v>
      </c>
      <c r="C1588" t="s">
        <v>224</v>
      </c>
      <c r="D1588">
        <v>1449</v>
      </c>
      <c r="E1588">
        <v>4016539482</v>
      </c>
      <c r="F1588" t="s">
        <v>931</v>
      </c>
      <c r="G1588">
        <v>1</v>
      </c>
      <c r="H1588" t="s">
        <v>491</v>
      </c>
      <c r="I1588" t="s">
        <v>237</v>
      </c>
      <c r="J1588">
        <v>30</v>
      </c>
      <c r="K1588">
        <v>300</v>
      </c>
      <c r="L1588">
        <v>600</v>
      </c>
      <c r="M1588">
        <v>2</v>
      </c>
      <c r="N1588">
        <v>588</v>
      </c>
      <c r="O1588" s="493">
        <v>45943.3925462963</v>
      </c>
      <c r="P1588" s="493">
        <v>45943.6370023148</v>
      </c>
      <c r="Q1588">
        <v>1</v>
      </c>
      <c r="R1588">
        <v>0</v>
      </c>
      <c r="S1588">
        <v>0</v>
      </c>
      <c r="T1588">
        <v>6</v>
      </c>
      <c r="U1588">
        <v>60</v>
      </c>
      <c r="V1588">
        <v>55</v>
      </c>
      <c r="W1588">
        <v>101</v>
      </c>
      <c r="X1588">
        <v>59</v>
      </c>
      <c r="Y1588">
        <v>59</v>
      </c>
      <c r="AB1588">
        <v>116.861</v>
      </c>
      <c r="AD1588" t="s">
        <v>932</v>
      </c>
      <c r="AE1588">
        <v>1</v>
      </c>
      <c r="AF1588" t="s">
        <v>933</v>
      </c>
    </row>
    <row r="1589" spans="1:32">
      <c r="A1589">
        <v>316824</v>
      </c>
      <c r="B1589">
        <v>5170</v>
      </c>
      <c r="C1589" t="s">
        <v>224</v>
      </c>
      <c r="D1589">
        <v>1449</v>
      </c>
      <c r="E1589">
        <v>4016539482</v>
      </c>
      <c r="F1589" t="s">
        <v>931</v>
      </c>
      <c r="G1589">
        <v>1</v>
      </c>
      <c r="H1589" t="s">
        <v>491</v>
      </c>
      <c r="I1589" t="s">
        <v>280</v>
      </c>
      <c r="J1589">
        <v>33</v>
      </c>
      <c r="K1589">
        <v>300</v>
      </c>
      <c r="L1589">
        <v>600</v>
      </c>
      <c r="M1589">
        <v>2</v>
      </c>
      <c r="N1589">
        <v>18</v>
      </c>
      <c r="O1589" s="493">
        <v>45943.4009027778</v>
      </c>
      <c r="P1589" s="493">
        <v>45943.6441782407</v>
      </c>
      <c r="Q1589">
        <v>1</v>
      </c>
      <c r="R1589">
        <v>0</v>
      </c>
      <c r="S1589">
        <v>0</v>
      </c>
      <c r="T1589">
        <v>6</v>
      </c>
      <c r="U1589">
        <v>24</v>
      </c>
      <c r="V1589">
        <v>20</v>
      </c>
      <c r="W1589">
        <v>139</v>
      </c>
      <c r="X1589">
        <v>23</v>
      </c>
      <c r="Y1589">
        <v>24</v>
      </c>
      <c r="AB1589">
        <v>28.552</v>
      </c>
      <c r="AD1589" t="s">
        <v>932</v>
      </c>
      <c r="AE1589">
        <v>1</v>
      </c>
      <c r="AF1589" t="s">
        <v>933</v>
      </c>
    </row>
    <row r="1590" spans="1:32">
      <c r="A1590">
        <v>316823</v>
      </c>
      <c r="B1590">
        <v>5170</v>
      </c>
      <c r="C1590" t="s">
        <v>224</v>
      </c>
      <c r="D1590">
        <v>1449</v>
      </c>
      <c r="E1590">
        <v>4016539482</v>
      </c>
      <c r="F1590" t="s">
        <v>931</v>
      </c>
      <c r="G1590">
        <v>1</v>
      </c>
      <c r="H1590" t="s">
        <v>491</v>
      </c>
      <c r="I1590" t="s">
        <v>919</v>
      </c>
      <c r="J1590">
        <v>32</v>
      </c>
      <c r="K1590">
        <v>300</v>
      </c>
      <c r="L1590">
        <v>600</v>
      </c>
      <c r="M1590">
        <v>2</v>
      </c>
      <c r="N1590">
        <v>118</v>
      </c>
      <c r="O1590" s="493">
        <v>45943.3994212963</v>
      </c>
      <c r="P1590" s="493">
        <v>45943.6437847222</v>
      </c>
      <c r="Q1590">
        <v>1</v>
      </c>
      <c r="R1590">
        <v>0</v>
      </c>
      <c r="S1590">
        <v>0</v>
      </c>
      <c r="T1590">
        <v>6</v>
      </c>
      <c r="U1590">
        <v>42</v>
      </c>
      <c r="V1590">
        <v>37</v>
      </c>
      <c r="W1590">
        <v>492</v>
      </c>
      <c r="X1590">
        <v>40</v>
      </c>
      <c r="Y1590">
        <v>40</v>
      </c>
      <c r="AB1590">
        <v>29.634</v>
      </c>
      <c r="AD1590" t="s">
        <v>932</v>
      </c>
      <c r="AE1590">
        <v>1</v>
      </c>
      <c r="AF1590" t="s">
        <v>933</v>
      </c>
    </row>
    <row r="1591" spans="1:32">
      <c r="A1591">
        <v>316822</v>
      </c>
      <c r="B1591">
        <v>5170</v>
      </c>
      <c r="C1591" t="s">
        <v>224</v>
      </c>
      <c r="D1591">
        <v>1449</v>
      </c>
      <c r="E1591">
        <v>4016539482</v>
      </c>
      <c r="F1591" t="s">
        <v>931</v>
      </c>
      <c r="G1591">
        <v>1</v>
      </c>
      <c r="H1591" t="s">
        <v>491</v>
      </c>
      <c r="I1591" t="s">
        <v>243</v>
      </c>
      <c r="J1591">
        <v>31</v>
      </c>
      <c r="K1591">
        <v>299</v>
      </c>
      <c r="L1591">
        <v>600</v>
      </c>
      <c r="M1591">
        <v>2</v>
      </c>
      <c r="N1591">
        <v>508</v>
      </c>
      <c r="O1591" s="493">
        <v>45943.3937384259</v>
      </c>
      <c r="P1591" s="493">
        <v>45943.6378240741</v>
      </c>
      <c r="Q1591">
        <v>1</v>
      </c>
      <c r="R1591">
        <v>0</v>
      </c>
      <c r="S1591">
        <v>0</v>
      </c>
      <c r="T1591">
        <v>6</v>
      </c>
      <c r="U1591">
        <v>64</v>
      </c>
      <c r="V1591">
        <v>12</v>
      </c>
      <c r="W1591">
        <v>336</v>
      </c>
      <c r="X1591">
        <v>61</v>
      </c>
      <c r="Y1591">
        <v>60</v>
      </c>
      <c r="AB1591">
        <v>121.455</v>
      </c>
      <c r="AD1591" t="s">
        <v>932</v>
      </c>
      <c r="AE1591">
        <v>1</v>
      </c>
      <c r="AF1591" t="s">
        <v>933</v>
      </c>
    </row>
    <row r="1592" spans="1:32">
      <c r="A1592">
        <v>316825</v>
      </c>
      <c r="B1592">
        <v>5170</v>
      </c>
      <c r="C1592" t="s">
        <v>224</v>
      </c>
      <c r="D1592">
        <v>1450</v>
      </c>
      <c r="E1592">
        <v>4016611251</v>
      </c>
      <c r="F1592" t="s">
        <v>977</v>
      </c>
      <c r="G1592">
        <v>1</v>
      </c>
      <c r="H1592" t="s">
        <v>494</v>
      </c>
      <c r="I1592" t="s">
        <v>237</v>
      </c>
      <c r="J1592">
        <v>30</v>
      </c>
      <c r="K1592">
        <v>10</v>
      </c>
      <c r="L1592">
        <v>120</v>
      </c>
      <c r="M1592">
        <v>12</v>
      </c>
      <c r="N1592">
        <v>132</v>
      </c>
      <c r="O1592" s="493">
        <v>45943.3754050926</v>
      </c>
      <c r="P1592" s="493">
        <v>45943.3811921296</v>
      </c>
      <c r="Q1592">
        <v>1</v>
      </c>
      <c r="R1592">
        <v>0</v>
      </c>
      <c r="S1592">
        <v>2</v>
      </c>
      <c r="T1592">
        <v>6</v>
      </c>
      <c r="U1592">
        <v>22</v>
      </c>
      <c r="V1592">
        <v>20</v>
      </c>
      <c r="W1592">
        <v>37</v>
      </c>
      <c r="X1592">
        <v>21</v>
      </c>
      <c r="Y1592">
        <v>26</v>
      </c>
      <c r="Z1592">
        <v>21</v>
      </c>
      <c r="AB1592">
        <v>41.742</v>
      </c>
      <c r="AD1592" t="s">
        <v>978</v>
      </c>
      <c r="AE1592">
        <v>1</v>
      </c>
      <c r="AF1592" t="s">
        <v>979</v>
      </c>
    </row>
    <row r="1593" spans="1:32">
      <c r="A1593">
        <v>316828</v>
      </c>
      <c r="B1593">
        <v>5170</v>
      </c>
      <c r="C1593" t="s">
        <v>224</v>
      </c>
      <c r="D1593">
        <v>1450</v>
      </c>
      <c r="E1593">
        <v>4016611251</v>
      </c>
      <c r="F1593" t="s">
        <v>977</v>
      </c>
      <c r="G1593">
        <v>1</v>
      </c>
      <c r="H1593" t="s">
        <v>494</v>
      </c>
      <c r="I1593" t="s">
        <v>280</v>
      </c>
      <c r="J1593">
        <v>33</v>
      </c>
      <c r="K1593">
        <v>10</v>
      </c>
      <c r="L1593">
        <v>120</v>
      </c>
      <c r="M1593">
        <v>12</v>
      </c>
      <c r="N1593">
        <v>48</v>
      </c>
      <c r="O1593" s="493">
        <v>45943.3860416667</v>
      </c>
      <c r="P1593" s="493">
        <v>45943.3915856481</v>
      </c>
      <c r="Q1593">
        <v>1</v>
      </c>
      <c r="R1593">
        <v>0</v>
      </c>
      <c r="S1593">
        <v>0</v>
      </c>
      <c r="T1593">
        <v>6</v>
      </c>
      <c r="U1593">
        <v>51</v>
      </c>
      <c r="V1593">
        <v>42</v>
      </c>
      <c r="W1593">
        <v>88</v>
      </c>
      <c r="X1593">
        <v>43</v>
      </c>
      <c r="Y1593">
        <v>46</v>
      </c>
      <c r="AB1593">
        <v>73.199</v>
      </c>
      <c r="AD1593" t="s">
        <v>978</v>
      </c>
      <c r="AE1593">
        <v>1</v>
      </c>
      <c r="AF1593" t="s">
        <v>979</v>
      </c>
    </row>
    <row r="1594" spans="1:32">
      <c r="A1594">
        <v>316827</v>
      </c>
      <c r="B1594">
        <v>5170</v>
      </c>
      <c r="C1594" t="s">
        <v>224</v>
      </c>
      <c r="D1594">
        <v>1450</v>
      </c>
      <c r="E1594">
        <v>4016611251</v>
      </c>
      <c r="F1594" t="s">
        <v>977</v>
      </c>
      <c r="G1594">
        <v>1</v>
      </c>
      <c r="H1594" t="s">
        <v>494</v>
      </c>
      <c r="I1594" t="s">
        <v>919</v>
      </c>
      <c r="J1594">
        <v>32</v>
      </c>
      <c r="K1594">
        <v>10</v>
      </c>
      <c r="L1594">
        <v>120</v>
      </c>
      <c r="M1594">
        <v>12</v>
      </c>
      <c r="N1594">
        <v>96</v>
      </c>
      <c r="O1594" s="493">
        <v>45943.3847337963</v>
      </c>
      <c r="P1594" s="493">
        <v>45943.3887037037</v>
      </c>
      <c r="Q1594">
        <v>1</v>
      </c>
      <c r="R1594">
        <v>0</v>
      </c>
      <c r="S1594">
        <v>2</v>
      </c>
      <c r="T1594">
        <v>6</v>
      </c>
      <c r="U1594">
        <v>21</v>
      </c>
      <c r="V1594">
        <v>19</v>
      </c>
      <c r="W1594">
        <v>33</v>
      </c>
      <c r="X1594">
        <v>20</v>
      </c>
      <c r="Y1594">
        <v>25</v>
      </c>
      <c r="Z1594">
        <v>20</v>
      </c>
      <c r="AB1594">
        <v>31.677</v>
      </c>
      <c r="AD1594" t="s">
        <v>978</v>
      </c>
      <c r="AE1594">
        <v>1</v>
      </c>
      <c r="AF1594" t="s">
        <v>979</v>
      </c>
    </row>
    <row r="1595" spans="1:32">
      <c r="A1595">
        <v>316826</v>
      </c>
      <c r="B1595">
        <v>5170</v>
      </c>
      <c r="C1595" t="s">
        <v>224</v>
      </c>
      <c r="D1595">
        <v>1450</v>
      </c>
      <c r="E1595">
        <v>4016611251</v>
      </c>
      <c r="F1595" t="s">
        <v>977</v>
      </c>
      <c r="G1595">
        <v>1</v>
      </c>
      <c r="H1595" t="s">
        <v>494</v>
      </c>
      <c r="I1595" t="s">
        <v>243</v>
      </c>
      <c r="J1595">
        <v>31</v>
      </c>
      <c r="K1595">
        <v>10</v>
      </c>
      <c r="L1595">
        <v>120</v>
      </c>
      <c r="M1595">
        <v>12</v>
      </c>
      <c r="N1595">
        <v>132</v>
      </c>
      <c r="O1595" s="493">
        <v>45943.3763541667</v>
      </c>
      <c r="P1595" s="493">
        <v>45943.3814583333</v>
      </c>
      <c r="Q1595">
        <v>1</v>
      </c>
      <c r="R1595">
        <v>0</v>
      </c>
      <c r="S1595">
        <v>2</v>
      </c>
      <c r="T1595">
        <v>6</v>
      </c>
      <c r="U1595">
        <v>30</v>
      </c>
      <c r="V1595">
        <v>16</v>
      </c>
      <c r="W1595">
        <v>91</v>
      </c>
      <c r="X1595">
        <v>17</v>
      </c>
      <c r="Y1595">
        <v>23</v>
      </c>
      <c r="Z1595">
        <v>17</v>
      </c>
      <c r="AB1595">
        <v>36.994</v>
      </c>
      <c r="AD1595" t="s">
        <v>978</v>
      </c>
      <c r="AE1595">
        <v>1</v>
      </c>
      <c r="AF1595" t="s">
        <v>979</v>
      </c>
    </row>
    <row r="1596" spans="1:32">
      <c r="A1596">
        <v>316829</v>
      </c>
      <c r="B1596">
        <v>5170</v>
      </c>
      <c r="C1596" t="s">
        <v>224</v>
      </c>
      <c r="D1596">
        <v>1451</v>
      </c>
      <c r="E1596">
        <v>4016611251</v>
      </c>
      <c r="F1596" t="s">
        <v>977</v>
      </c>
      <c r="G1596">
        <v>1</v>
      </c>
      <c r="H1596" t="s">
        <v>491</v>
      </c>
      <c r="I1596" t="s">
        <v>237</v>
      </c>
      <c r="J1596">
        <v>30</v>
      </c>
      <c r="K1596">
        <v>10</v>
      </c>
      <c r="L1596">
        <v>120</v>
      </c>
      <c r="M1596">
        <v>12</v>
      </c>
      <c r="N1596">
        <v>300</v>
      </c>
      <c r="O1596" s="493">
        <v>45943.6461689815</v>
      </c>
      <c r="P1596" s="493">
        <v>45943.6516782407</v>
      </c>
      <c r="Q1596">
        <v>1</v>
      </c>
      <c r="R1596">
        <v>0</v>
      </c>
      <c r="S1596">
        <v>2</v>
      </c>
      <c r="T1596">
        <v>6</v>
      </c>
      <c r="U1596">
        <v>39</v>
      </c>
      <c r="V1596">
        <v>35</v>
      </c>
      <c r="W1596">
        <v>57</v>
      </c>
      <c r="X1596">
        <v>37</v>
      </c>
      <c r="Y1596">
        <v>46</v>
      </c>
      <c r="Z1596">
        <v>37</v>
      </c>
      <c r="AB1596">
        <v>65.382</v>
      </c>
      <c r="AD1596" t="s">
        <v>978</v>
      </c>
      <c r="AE1596">
        <v>1</v>
      </c>
      <c r="AF1596" t="s">
        <v>979</v>
      </c>
    </row>
    <row r="1597" spans="1:32">
      <c r="A1597">
        <v>316832</v>
      </c>
      <c r="B1597">
        <v>5170</v>
      </c>
      <c r="C1597" t="s">
        <v>224</v>
      </c>
      <c r="D1597">
        <v>1451</v>
      </c>
      <c r="E1597">
        <v>4016611251</v>
      </c>
      <c r="F1597" t="s">
        <v>977</v>
      </c>
      <c r="G1597">
        <v>1</v>
      </c>
      <c r="H1597" t="s">
        <v>491</v>
      </c>
      <c r="I1597" t="s">
        <v>280</v>
      </c>
      <c r="J1597">
        <v>33</v>
      </c>
      <c r="K1597">
        <v>10</v>
      </c>
      <c r="L1597">
        <v>120</v>
      </c>
      <c r="M1597">
        <v>12</v>
      </c>
      <c r="N1597">
        <v>36</v>
      </c>
      <c r="O1597" s="493">
        <v>45943.6543981481</v>
      </c>
      <c r="P1597" s="493">
        <v>45943.6624189815</v>
      </c>
      <c r="Q1597">
        <v>1</v>
      </c>
      <c r="R1597">
        <v>0</v>
      </c>
      <c r="S1597">
        <v>0</v>
      </c>
      <c r="T1597">
        <v>6</v>
      </c>
      <c r="U1597">
        <v>43</v>
      </c>
      <c r="V1597">
        <v>22</v>
      </c>
      <c r="W1597">
        <v>158</v>
      </c>
      <c r="X1597">
        <v>27</v>
      </c>
      <c r="Y1597">
        <v>64</v>
      </c>
      <c r="AB1597">
        <v>81.561</v>
      </c>
      <c r="AD1597" t="s">
        <v>978</v>
      </c>
      <c r="AE1597">
        <v>1</v>
      </c>
      <c r="AF1597" t="s">
        <v>979</v>
      </c>
    </row>
    <row r="1598" spans="1:32">
      <c r="A1598">
        <v>316831</v>
      </c>
      <c r="B1598">
        <v>5170</v>
      </c>
      <c r="C1598" t="s">
        <v>224</v>
      </c>
      <c r="D1598">
        <v>1451</v>
      </c>
      <c r="E1598">
        <v>4016611251</v>
      </c>
      <c r="F1598" t="s">
        <v>977</v>
      </c>
      <c r="G1598">
        <v>1</v>
      </c>
      <c r="H1598" t="s">
        <v>491</v>
      </c>
      <c r="I1598" t="s">
        <v>919</v>
      </c>
      <c r="J1598">
        <v>32</v>
      </c>
      <c r="K1598">
        <v>10</v>
      </c>
      <c r="L1598">
        <v>120</v>
      </c>
      <c r="M1598">
        <v>12</v>
      </c>
      <c r="N1598">
        <v>192</v>
      </c>
      <c r="O1598" s="493">
        <v>45943.6521527778</v>
      </c>
      <c r="P1598" s="493">
        <v>45943.6609259259</v>
      </c>
      <c r="Q1598">
        <v>1</v>
      </c>
      <c r="R1598">
        <v>0</v>
      </c>
      <c r="S1598">
        <v>2</v>
      </c>
      <c r="T1598">
        <v>6</v>
      </c>
      <c r="U1598">
        <v>74</v>
      </c>
      <c r="V1598">
        <v>18</v>
      </c>
      <c r="W1598">
        <v>86</v>
      </c>
      <c r="X1598">
        <v>80</v>
      </c>
      <c r="Y1598">
        <v>82</v>
      </c>
      <c r="Z1598">
        <v>80</v>
      </c>
      <c r="AB1598">
        <v>66.671</v>
      </c>
      <c r="AD1598" t="s">
        <v>978</v>
      </c>
      <c r="AE1598">
        <v>1</v>
      </c>
      <c r="AF1598" t="s">
        <v>979</v>
      </c>
    </row>
    <row r="1599" spans="1:32">
      <c r="A1599">
        <v>316830</v>
      </c>
      <c r="B1599">
        <v>5170</v>
      </c>
      <c r="C1599" t="s">
        <v>224</v>
      </c>
      <c r="D1599">
        <v>1451</v>
      </c>
      <c r="E1599">
        <v>4016611251</v>
      </c>
      <c r="F1599" t="s">
        <v>977</v>
      </c>
      <c r="G1599">
        <v>1</v>
      </c>
      <c r="H1599" t="s">
        <v>491</v>
      </c>
      <c r="I1599" t="s">
        <v>243</v>
      </c>
      <c r="J1599">
        <v>31</v>
      </c>
      <c r="K1599">
        <v>10</v>
      </c>
      <c r="L1599">
        <v>120</v>
      </c>
      <c r="M1599">
        <v>12</v>
      </c>
      <c r="N1599">
        <v>312</v>
      </c>
      <c r="O1599" s="493">
        <v>45943.6468287037</v>
      </c>
      <c r="P1599" s="493">
        <v>45943.6523148148</v>
      </c>
      <c r="Q1599">
        <v>1</v>
      </c>
      <c r="R1599">
        <v>0</v>
      </c>
      <c r="S1599">
        <v>2</v>
      </c>
      <c r="T1599">
        <v>6</v>
      </c>
      <c r="U1599">
        <v>39</v>
      </c>
      <c r="V1599">
        <v>34</v>
      </c>
      <c r="W1599">
        <v>51</v>
      </c>
      <c r="X1599">
        <v>37.5</v>
      </c>
      <c r="Y1599">
        <v>47</v>
      </c>
      <c r="Z1599">
        <v>37.5</v>
      </c>
      <c r="AB1599">
        <v>57.456</v>
      </c>
      <c r="AD1599" t="s">
        <v>978</v>
      </c>
      <c r="AE1599">
        <v>1</v>
      </c>
      <c r="AF1599" t="s">
        <v>979</v>
      </c>
    </row>
    <row r="1600" spans="1:32">
      <c r="A1600">
        <v>316833</v>
      </c>
      <c r="B1600">
        <v>5170</v>
      </c>
      <c r="C1600" t="s">
        <v>224</v>
      </c>
      <c r="D1600">
        <v>1452</v>
      </c>
      <c r="E1600">
        <v>4016610987</v>
      </c>
      <c r="F1600" t="s">
        <v>980</v>
      </c>
      <c r="G1600">
        <v>1</v>
      </c>
      <c r="H1600" t="s">
        <v>491</v>
      </c>
      <c r="I1600" t="s">
        <v>237</v>
      </c>
      <c r="J1600">
        <v>30</v>
      </c>
      <c r="K1600">
        <v>40</v>
      </c>
      <c r="L1600">
        <v>240</v>
      </c>
      <c r="M1600">
        <v>6</v>
      </c>
      <c r="N1600">
        <v>78</v>
      </c>
      <c r="O1600" s="493">
        <v>45943.6599421296</v>
      </c>
      <c r="P1600" s="493">
        <v>45943.6797685185</v>
      </c>
      <c r="Q1600">
        <v>1</v>
      </c>
      <c r="R1600">
        <v>0</v>
      </c>
      <c r="S1600">
        <v>0</v>
      </c>
      <c r="T1600">
        <v>6</v>
      </c>
      <c r="U1600">
        <v>13</v>
      </c>
      <c r="V1600">
        <v>10</v>
      </c>
      <c r="W1600">
        <v>83</v>
      </c>
      <c r="X1600">
        <v>11</v>
      </c>
      <c r="Y1600">
        <v>15</v>
      </c>
      <c r="AB1600">
        <v>21.979</v>
      </c>
      <c r="AD1600" t="s">
        <v>981</v>
      </c>
      <c r="AE1600">
        <v>1</v>
      </c>
      <c r="AF1600">
        <v>92427091</v>
      </c>
    </row>
    <row r="1601" spans="1:32">
      <c r="A1601">
        <v>316835</v>
      </c>
      <c r="B1601">
        <v>5170</v>
      </c>
      <c r="C1601" t="s">
        <v>224</v>
      </c>
      <c r="D1601">
        <v>1452</v>
      </c>
      <c r="E1601">
        <v>4016610987</v>
      </c>
      <c r="F1601" t="s">
        <v>980</v>
      </c>
      <c r="G1601">
        <v>1</v>
      </c>
      <c r="H1601" t="s">
        <v>491</v>
      </c>
      <c r="I1601" t="s">
        <v>919</v>
      </c>
      <c r="J1601">
        <v>32</v>
      </c>
      <c r="K1601">
        <v>40</v>
      </c>
      <c r="L1601">
        <v>240</v>
      </c>
      <c r="M1601">
        <v>6</v>
      </c>
      <c r="N1601">
        <v>42</v>
      </c>
      <c r="O1601" s="493">
        <v>45943.6665740741</v>
      </c>
      <c r="P1601" s="493">
        <v>45943.6815162037</v>
      </c>
      <c r="Q1601">
        <v>1</v>
      </c>
      <c r="R1601">
        <v>0</v>
      </c>
      <c r="S1601">
        <v>0</v>
      </c>
      <c r="T1601">
        <v>6</v>
      </c>
      <c r="U1601">
        <v>14</v>
      </c>
      <c r="V1601">
        <v>13</v>
      </c>
      <c r="W1601">
        <v>19</v>
      </c>
      <c r="X1601">
        <v>14</v>
      </c>
      <c r="Y1601">
        <v>22</v>
      </c>
      <c r="AB1601">
        <v>11.017</v>
      </c>
      <c r="AD1601" t="s">
        <v>981</v>
      </c>
      <c r="AE1601">
        <v>1</v>
      </c>
      <c r="AF1601">
        <v>92427091</v>
      </c>
    </row>
    <row r="1602" spans="1:32">
      <c r="A1602">
        <v>316834</v>
      </c>
      <c r="B1602">
        <v>5170</v>
      </c>
      <c r="C1602" t="s">
        <v>224</v>
      </c>
      <c r="D1602">
        <v>1452</v>
      </c>
      <c r="E1602">
        <v>4016610987</v>
      </c>
      <c r="F1602" t="s">
        <v>980</v>
      </c>
      <c r="G1602">
        <v>1</v>
      </c>
      <c r="H1602" t="s">
        <v>491</v>
      </c>
      <c r="I1602" t="s">
        <v>243</v>
      </c>
      <c r="J1602">
        <v>31</v>
      </c>
      <c r="K1602">
        <v>40</v>
      </c>
      <c r="L1602">
        <v>240</v>
      </c>
      <c r="M1602">
        <v>6</v>
      </c>
      <c r="N1602">
        <v>180</v>
      </c>
      <c r="O1602" s="493">
        <v>45943.6605324074</v>
      </c>
      <c r="P1602" s="493">
        <v>45943.6811689815</v>
      </c>
      <c r="Q1602">
        <v>1</v>
      </c>
      <c r="R1602">
        <v>0</v>
      </c>
      <c r="S1602">
        <v>0</v>
      </c>
      <c r="T1602">
        <v>6</v>
      </c>
      <c r="U1602">
        <v>32</v>
      </c>
      <c r="V1602">
        <v>29</v>
      </c>
      <c r="W1602">
        <v>45</v>
      </c>
      <c r="X1602">
        <v>31</v>
      </c>
      <c r="Y1602">
        <v>36</v>
      </c>
      <c r="AB1602">
        <v>54.204</v>
      </c>
      <c r="AD1602" t="s">
        <v>981</v>
      </c>
      <c r="AE1602">
        <v>1</v>
      </c>
      <c r="AF1602">
        <v>92427091</v>
      </c>
    </row>
    <row r="1603" spans="1:32">
      <c r="A1603">
        <v>316836</v>
      </c>
      <c r="B1603">
        <v>5170</v>
      </c>
      <c r="C1603" t="s">
        <v>224</v>
      </c>
      <c r="D1603">
        <v>1453</v>
      </c>
      <c r="E1603">
        <v>4016555668</v>
      </c>
      <c r="F1603" t="s">
        <v>960</v>
      </c>
      <c r="G1603">
        <v>1</v>
      </c>
      <c r="H1603" t="s">
        <v>491</v>
      </c>
      <c r="I1603" t="s">
        <v>237</v>
      </c>
      <c r="J1603">
        <v>30</v>
      </c>
      <c r="K1603">
        <v>120</v>
      </c>
      <c r="L1603">
        <v>1080</v>
      </c>
      <c r="M1603">
        <v>9</v>
      </c>
      <c r="N1603">
        <v>522</v>
      </c>
      <c r="O1603" s="493">
        <v>45943.6867824074</v>
      </c>
      <c r="P1603" s="493">
        <v>45943.794224537</v>
      </c>
      <c r="Q1603">
        <v>1</v>
      </c>
      <c r="R1603">
        <v>0</v>
      </c>
      <c r="S1603">
        <v>0</v>
      </c>
      <c r="T1603">
        <v>6</v>
      </c>
      <c r="U1603">
        <v>64</v>
      </c>
      <c r="V1603">
        <v>56</v>
      </c>
      <c r="W1603">
        <v>148</v>
      </c>
      <c r="X1603">
        <v>61</v>
      </c>
      <c r="Y1603">
        <v>62</v>
      </c>
      <c r="AB1603">
        <v>135.025</v>
      </c>
      <c r="AD1603" t="s">
        <v>961</v>
      </c>
      <c r="AE1603">
        <v>1</v>
      </c>
      <c r="AF1603" t="s">
        <v>962</v>
      </c>
    </row>
    <row r="1604" spans="1:32">
      <c r="A1604">
        <v>316839</v>
      </c>
      <c r="B1604">
        <v>5170</v>
      </c>
      <c r="C1604" t="s">
        <v>224</v>
      </c>
      <c r="D1604">
        <v>1453</v>
      </c>
      <c r="E1604">
        <v>4016555668</v>
      </c>
      <c r="F1604" t="s">
        <v>960</v>
      </c>
      <c r="G1604">
        <v>1</v>
      </c>
      <c r="H1604" t="s">
        <v>491</v>
      </c>
      <c r="I1604" t="s">
        <v>280</v>
      </c>
      <c r="J1604">
        <v>33</v>
      </c>
      <c r="K1604">
        <v>120</v>
      </c>
      <c r="L1604">
        <v>1080</v>
      </c>
      <c r="M1604">
        <v>9</v>
      </c>
      <c r="N1604">
        <v>27</v>
      </c>
      <c r="O1604" s="493">
        <v>45943.6974652778</v>
      </c>
      <c r="P1604" s="493">
        <v>45943.7984722222</v>
      </c>
      <c r="Q1604">
        <v>1</v>
      </c>
      <c r="R1604">
        <v>0</v>
      </c>
      <c r="S1604">
        <v>0</v>
      </c>
      <c r="T1604">
        <v>6</v>
      </c>
      <c r="U1604">
        <v>19</v>
      </c>
      <c r="V1604">
        <v>13</v>
      </c>
      <c r="W1604">
        <v>276</v>
      </c>
      <c r="X1604">
        <v>15</v>
      </c>
      <c r="Y1604">
        <v>19</v>
      </c>
      <c r="AB1604">
        <v>62.198</v>
      </c>
      <c r="AD1604" t="s">
        <v>961</v>
      </c>
      <c r="AE1604">
        <v>1</v>
      </c>
      <c r="AF1604" t="s">
        <v>962</v>
      </c>
    </row>
    <row r="1605" spans="1:32">
      <c r="A1605">
        <v>316838</v>
      </c>
      <c r="B1605">
        <v>5170</v>
      </c>
      <c r="C1605" t="s">
        <v>224</v>
      </c>
      <c r="D1605">
        <v>1453</v>
      </c>
      <c r="E1605">
        <v>4016555668</v>
      </c>
      <c r="F1605" t="s">
        <v>960</v>
      </c>
      <c r="G1605">
        <v>1</v>
      </c>
      <c r="H1605" t="s">
        <v>491</v>
      </c>
      <c r="I1605" t="s">
        <v>919</v>
      </c>
      <c r="J1605">
        <v>32</v>
      </c>
      <c r="K1605">
        <v>120</v>
      </c>
      <c r="L1605">
        <v>1080</v>
      </c>
      <c r="M1605">
        <v>9</v>
      </c>
      <c r="N1605">
        <v>180</v>
      </c>
      <c r="O1605" s="493">
        <v>45943.6953587963</v>
      </c>
      <c r="P1605" s="493">
        <v>45943.7981712963</v>
      </c>
      <c r="Q1605">
        <v>1</v>
      </c>
      <c r="R1605">
        <v>0</v>
      </c>
      <c r="S1605">
        <v>0</v>
      </c>
      <c r="T1605">
        <v>6</v>
      </c>
      <c r="U1605">
        <v>64</v>
      </c>
      <c r="V1605">
        <v>51</v>
      </c>
      <c r="W1605">
        <v>236</v>
      </c>
      <c r="X1605">
        <v>54</v>
      </c>
      <c r="Y1605">
        <v>60</v>
      </c>
      <c r="AB1605">
        <v>49.377</v>
      </c>
      <c r="AD1605" t="s">
        <v>961</v>
      </c>
      <c r="AE1605">
        <v>1</v>
      </c>
      <c r="AF1605" t="s">
        <v>962</v>
      </c>
    </row>
    <row r="1606" spans="1:32">
      <c r="A1606">
        <v>316837</v>
      </c>
      <c r="B1606">
        <v>5170</v>
      </c>
      <c r="C1606" t="s">
        <v>224</v>
      </c>
      <c r="D1606">
        <v>1453</v>
      </c>
      <c r="E1606">
        <v>4016555668</v>
      </c>
      <c r="F1606" t="s">
        <v>960</v>
      </c>
      <c r="G1606">
        <v>1</v>
      </c>
      <c r="H1606" t="s">
        <v>491</v>
      </c>
      <c r="I1606" t="s">
        <v>243</v>
      </c>
      <c r="J1606">
        <v>31</v>
      </c>
      <c r="K1606">
        <v>120</v>
      </c>
      <c r="L1606">
        <v>1080</v>
      </c>
      <c r="M1606">
        <v>9</v>
      </c>
      <c r="N1606">
        <v>504</v>
      </c>
      <c r="O1606" s="493">
        <v>45943.6877893519</v>
      </c>
      <c r="P1606" s="493">
        <v>45943.7967708333</v>
      </c>
      <c r="Q1606">
        <v>1</v>
      </c>
      <c r="R1606">
        <v>0</v>
      </c>
      <c r="S1606">
        <v>0</v>
      </c>
      <c r="T1606">
        <v>6</v>
      </c>
      <c r="U1606">
        <v>73</v>
      </c>
      <c r="V1606">
        <v>66</v>
      </c>
      <c r="W1606">
        <v>192</v>
      </c>
      <c r="X1606">
        <v>70</v>
      </c>
      <c r="Y1606">
        <v>69</v>
      </c>
      <c r="AB1606">
        <v>114.745</v>
      </c>
      <c r="AD1606" t="s">
        <v>961</v>
      </c>
      <c r="AE1606">
        <v>1</v>
      </c>
      <c r="AF1606" t="s">
        <v>962</v>
      </c>
    </row>
    <row r="1607" spans="1:32">
      <c r="A1607">
        <v>316840</v>
      </c>
      <c r="B1607">
        <v>5170</v>
      </c>
      <c r="C1607" t="s">
        <v>224</v>
      </c>
      <c r="D1607">
        <v>1454</v>
      </c>
      <c r="E1607">
        <v>4016610987</v>
      </c>
      <c r="F1607" t="s">
        <v>980</v>
      </c>
      <c r="G1607">
        <v>1</v>
      </c>
      <c r="H1607" t="s">
        <v>494</v>
      </c>
      <c r="I1607" t="s">
        <v>237</v>
      </c>
      <c r="J1607">
        <v>30</v>
      </c>
      <c r="K1607">
        <v>40</v>
      </c>
      <c r="L1607">
        <v>240</v>
      </c>
      <c r="M1607">
        <v>6</v>
      </c>
      <c r="N1607">
        <v>60</v>
      </c>
      <c r="O1607" s="493">
        <v>45943.8374421296</v>
      </c>
      <c r="P1607" s="493">
        <v>45943.8665972222</v>
      </c>
      <c r="Q1607">
        <v>1</v>
      </c>
      <c r="R1607">
        <v>0</v>
      </c>
      <c r="S1607">
        <v>0</v>
      </c>
      <c r="T1607">
        <v>6</v>
      </c>
      <c r="U1607">
        <v>14</v>
      </c>
      <c r="V1607">
        <v>11</v>
      </c>
      <c r="W1607">
        <v>24</v>
      </c>
      <c r="X1607">
        <v>13</v>
      </c>
      <c r="Y1607">
        <v>15</v>
      </c>
      <c r="AB1607">
        <v>22.771</v>
      </c>
      <c r="AD1607" t="s">
        <v>981</v>
      </c>
      <c r="AE1607">
        <v>1</v>
      </c>
      <c r="AF1607">
        <v>92427091</v>
      </c>
    </row>
    <row r="1608" spans="1:32">
      <c r="A1608">
        <v>316841</v>
      </c>
      <c r="B1608">
        <v>5170</v>
      </c>
      <c r="C1608" t="s">
        <v>224</v>
      </c>
      <c r="D1608">
        <v>1454</v>
      </c>
      <c r="E1608">
        <v>4016610987</v>
      </c>
      <c r="F1608" t="s">
        <v>980</v>
      </c>
      <c r="G1608">
        <v>1</v>
      </c>
      <c r="H1608" t="s">
        <v>494</v>
      </c>
      <c r="I1608" t="s">
        <v>243</v>
      </c>
      <c r="J1608">
        <v>31</v>
      </c>
      <c r="K1608">
        <v>40</v>
      </c>
      <c r="L1608">
        <v>240</v>
      </c>
      <c r="M1608">
        <v>6</v>
      </c>
      <c r="N1608">
        <v>42</v>
      </c>
      <c r="O1608" s="493">
        <v>45943.8378009259</v>
      </c>
      <c r="P1608" s="493">
        <v>45943.8673263889</v>
      </c>
      <c r="Q1608">
        <v>1</v>
      </c>
      <c r="R1608">
        <v>0</v>
      </c>
      <c r="S1608">
        <v>0</v>
      </c>
      <c r="T1608">
        <v>6</v>
      </c>
      <c r="U1608">
        <v>22</v>
      </c>
      <c r="V1608">
        <v>19</v>
      </c>
      <c r="W1608">
        <v>25</v>
      </c>
      <c r="X1608">
        <v>22</v>
      </c>
      <c r="Y1608">
        <v>15</v>
      </c>
      <c r="AB1608">
        <v>18.919</v>
      </c>
      <c r="AD1608" t="s">
        <v>981</v>
      </c>
      <c r="AE1608">
        <v>1</v>
      </c>
      <c r="AF1608">
        <v>92427091</v>
      </c>
    </row>
    <row r="1609" spans="1:32">
      <c r="A1609">
        <v>316842</v>
      </c>
      <c r="B1609">
        <v>5170</v>
      </c>
      <c r="C1609" t="s">
        <v>224</v>
      </c>
      <c r="D1609">
        <v>1454</v>
      </c>
      <c r="E1609">
        <v>4016610987</v>
      </c>
      <c r="F1609" t="s">
        <v>980</v>
      </c>
      <c r="G1609">
        <v>1</v>
      </c>
      <c r="H1609" t="s">
        <v>494</v>
      </c>
      <c r="I1609" t="s">
        <v>919</v>
      </c>
      <c r="J1609">
        <v>32</v>
      </c>
      <c r="K1609">
        <v>40</v>
      </c>
      <c r="L1609">
        <v>240</v>
      </c>
      <c r="M1609">
        <v>6</v>
      </c>
      <c r="N1609">
        <v>48</v>
      </c>
      <c r="O1609" s="493">
        <v>45943.8389351852</v>
      </c>
      <c r="P1609" s="493">
        <v>45943.8791550926</v>
      </c>
      <c r="Q1609">
        <v>1</v>
      </c>
      <c r="R1609">
        <v>0</v>
      </c>
      <c r="S1609">
        <v>0</v>
      </c>
      <c r="T1609">
        <v>6</v>
      </c>
      <c r="U1609">
        <v>39</v>
      </c>
      <c r="V1609">
        <v>34</v>
      </c>
      <c r="W1609">
        <v>78</v>
      </c>
      <c r="X1609">
        <v>38</v>
      </c>
      <c r="Y1609">
        <v>41</v>
      </c>
      <c r="AB1609">
        <v>24.803</v>
      </c>
      <c r="AD1609" t="s">
        <v>981</v>
      </c>
      <c r="AE1609">
        <v>1</v>
      </c>
      <c r="AF1609">
        <v>92427091</v>
      </c>
    </row>
    <row r="1610" spans="1:32">
      <c r="A1610">
        <v>316843</v>
      </c>
      <c r="B1610">
        <v>5170</v>
      </c>
      <c r="C1610" t="s">
        <v>224</v>
      </c>
      <c r="D1610">
        <v>1454</v>
      </c>
      <c r="E1610">
        <v>4016610987</v>
      </c>
      <c r="F1610" t="s">
        <v>980</v>
      </c>
      <c r="G1610">
        <v>1</v>
      </c>
      <c r="H1610" t="s">
        <v>494</v>
      </c>
      <c r="I1610" t="s">
        <v>280</v>
      </c>
      <c r="J1610">
        <v>33</v>
      </c>
      <c r="K1610">
        <v>40</v>
      </c>
      <c r="L1610">
        <v>240</v>
      </c>
      <c r="M1610">
        <v>6</v>
      </c>
      <c r="N1610">
        <v>24</v>
      </c>
      <c r="O1610" s="493">
        <v>45943.8445138889</v>
      </c>
      <c r="P1610" s="493">
        <v>45943.8796990741</v>
      </c>
      <c r="Q1610">
        <v>1</v>
      </c>
      <c r="R1610">
        <v>0</v>
      </c>
      <c r="S1610">
        <v>0</v>
      </c>
      <c r="T1610">
        <v>6</v>
      </c>
      <c r="U1610">
        <v>55</v>
      </c>
      <c r="V1610">
        <v>30</v>
      </c>
      <c r="W1610">
        <v>352</v>
      </c>
      <c r="X1610">
        <v>32</v>
      </c>
      <c r="Y1610">
        <v>38</v>
      </c>
      <c r="AB1610">
        <v>49.563</v>
      </c>
      <c r="AD1610" t="s">
        <v>981</v>
      </c>
      <c r="AE1610">
        <v>1</v>
      </c>
      <c r="AF1610">
        <v>92427091</v>
      </c>
    </row>
    <row r="1611" spans="1:32">
      <c r="A1611">
        <v>316844</v>
      </c>
      <c r="B1611">
        <v>5170</v>
      </c>
      <c r="C1611" t="s">
        <v>224</v>
      </c>
      <c r="D1611">
        <v>1455</v>
      </c>
      <c r="E1611">
        <v>4016555668</v>
      </c>
      <c r="F1611" t="s">
        <v>960</v>
      </c>
      <c r="G1611">
        <v>1</v>
      </c>
      <c r="H1611" t="s">
        <v>494</v>
      </c>
      <c r="I1611" t="s">
        <v>237</v>
      </c>
      <c r="J1611">
        <v>30</v>
      </c>
      <c r="K1611">
        <v>40</v>
      </c>
      <c r="L1611">
        <v>1080</v>
      </c>
      <c r="M1611">
        <v>9</v>
      </c>
      <c r="N1611">
        <v>315</v>
      </c>
      <c r="O1611" s="493">
        <v>45943.9652083333</v>
      </c>
      <c r="P1611" s="493">
        <v>45943.9998032407</v>
      </c>
      <c r="Q1611">
        <v>1</v>
      </c>
      <c r="R1611">
        <v>0</v>
      </c>
      <c r="S1611">
        <v>0</v>
      </c>
      <c r="T1611">
        <v>6</v>
      </c>
      <c r="U1611">
        <v>44</v>
      </c>
      <c r="V1611">
        <v>43</v>
      </c>
      <c r="W1611">
        <v>65</v>
      </c>
      <c r="X1611">
        <v>43</v>
      </c>
      <c r="Y1611">
        <v>51</v>
      </c>
      <c r="AB1611">
        <v>67.69</v>
      </c>
      <c r="AD1611" t="s">
        <v>961</v>
      </c>
      <c r="AE1611">
        <v>1</v>
      </c>
      <c r="AF1611" t="s">
        <v>962</v>
      </c>
    </row>
    <row r="1612" spans="1:32">
      <c r="A1612">
        <v>316845</v>
      </c>
      <c r="B1612">
        <v>5170</v>
      </c>
      <c r="C1612" t="s">
        <v>224</v>
      </c>
      <c r="D1612">
        <v>1455</v>
      </c>
      <c r="E1612">
        <v>4016555668</v>
      </c>
      <c r="F1612" t="s">
        <v>960</v>
      </c>
      <c r="G1612">
        <v>1</v>
      </c>
      <c r="H1612" t="s">
        <v>494</v>
      </c>
      <c r="I1612" t="s">
        <v>243</v>
      </c>
      <c r="J1612">
        <v>31</v>
      </c>
      <c r="K1612">
        <v>38</v>
      </c>
      <c r="L1612">
        <v>1080</v>
      </c>
      <c r="M1612">
        <v>9</v>
      </c>
      <c r="N1612">
        <v>225</v>
      </c>
      <c r="O1612" s="493">
        <v>45943.9658564815</v>
      </c>
      <c r="P1612" s="493">
        <v>45943.9998032407</v>
      </c>
      <c r="Q1612">
        <v>1</v>
      </c>
      <c r="R1612">
        <v>0</v>
      </c>
      <c r="S1612">
        <v>0</v>
      </c>
      <c r="T1612">
        <v>6</v>
      </c>
      <c r="U1612">
        <v>48</v>
      </c>
      <c r="V1612">
        <v>44</v>
      </c>
      <c r="W1612">
        <v>83</v>
      </c>
      <c r="X1612">
        <v>46</v>
      </c>
      <c r="Y1612">
        <v>47</v>
      </c>
      <c r="AB1612">
        <v>71.479</v>
      </c>
      <c r="AD1612" t="s">
        <v>961</v>
      </c>
      <c r="AE1612">
        <v>1</v>
      </c>
      <c r="AF1612" t="s">
        <v>962</v>
      </c>
    </row>
    <row r="1613" spans="1:32">
      <c r="A1613">
        <v>316846</v>
      </c>
      <c r="B1613">
        <v>5170</v>
      </c>
      <c r="C1613" t="s">
        <v>224</v>
      </c>
      <c r="D1613">
        <v>1455</v>
      </c>
      <c r="E1613">
        <v>4016555668</v>
      </c>
      <c r="F1613" t="s">
        <v>960</v>
      </c>
      <c r="G1613">
        <v>1</v>
      </c>
      <c r="H1613" t="s">
        <v>494</v>
      </c>
      <c r="I1613" t="s">
        <v>919</v>
      </c>
      <c r="J1613">
        <v>32</v>
      </c>
      <c r="K1613">
        <v>32</v>
      </c>
      <c r="L1613">
        <v>1080</v>
      </c>
      <c r="M1613">
        <v>9</v>
      </c>
      <c r="N1613">
        <v>126</v>
      </c>
      <c r="O1613" s="493">
        <v>45943.9687615741</v>
      </c>
      <c r="P1613" s="493">
        <v>45943.9997916667</v>
      </c>
      <c r="Q1613">
        <v>1</v>
      </c>
      <c r="R1613">
        <v>0</v>
      </c>
      <c r="S1613">
        <v>0</v>
      </c>
      <c r="T1613">
        <v>6</v>
      </c>
      <c r="U1613">
        <v>68</v>
      </c>
      <c r="V1613">
        <v>61</v>
      </c>
      <c r="W1613">
        <v>187</v>
      </c>
      <c r="X1613">
        <v>64</v>
      </c>
      <c r="Y1613">
        <v>65</v>
      </c>
      <c r="AB1613">
        <v>42.755</v>
      </c>
      <c r="AD1613" t="s">
        <v>961</v>
      </c>
      <c r="AE1613">
        <v>1</v>
      </c>
      <c r="AF1613" t="s">
        <v>962</v>
      </c>
    </row>
    <row r="1614" spans="1:32">
      <c r="A1614">
        <v>316940</v>
      </c>
      <c r="B1614">
        <v>5170</v>
      </c>
      <c r="C1614" t="s">
        <v>224</v>
      </c>
      <c r="D1614">
        <v>1455</v>
      </c>
      <c r="E1614">
        <v>4016555668</v>
      </c>
      <c r="F1614" t="s">
        <v>960</v>
      </c>
      <c r="G1614">
        <v>1</v>
      </c>
      <c r="H1614" t="s">
        <v>494</v>
      </c>
      <c r="I1614" t="s">
        <v>280</v>
      </c>
      <c r="J1614">
        <v>33</v>
      </c>
      <c r="K1614">
        <v>88</v>
      </c>
      <c r="L1614">
        <v>1080</v>
      </c>
      <c r="M1614">
        <v>9</v>
      </c>
      <c r="N1614">
        <v>45</v>
      </c>
      <c r="O1614" s="493">
        <v>45944.001087963</v>
      </c>
      <c r="P1614" s="493">
        <v>45944.0717824074</v>
      </c>
      <c r="Q1614">
        <v>1</v>
      </c>
      <c r="R1614">
        <v>0</v>
      </c>
      <c r="S1614">
        <v>0</v>
      </c>
      <c r="T1614">
        <v>6</v>
      </c>
      <c r="U1614">
        <v>34</v>
      </c>
      <c r="V1614">
        <v>32</v>
      </c>
      <c r="W1614">
        <v>67</v>
      </c>
      <c r="X1614">
        <v>34</v>
      </c>
      <c r="Y1614">
        <v>46</v>
      </c>
      <c r="AB1614">
        <v>92.548</v>
      </c>
      <c r="AD1614" t="s">
        <v>961</v>
      </c>
      <c r="AE1614">
        <v>1</v>
      </c>
      <c r="AF1614" t="s">
        <v>962</v>
      </c>
    </row>
    <row r="1615" spans="1:32">
      <c r="A1615">
        <v>316937</v>
      </c>
      <c r="B1615">
        <v>5170</v>
      </c>
      <c r="C1615" t="s">
        <v>224</v>
      </c>
      <c r="D1615">
        <v>1455</v>
      </c>
      <c r="E1615">
        <v>4016555668</v>
      </c>
      <c r="F1615" t="s">
        <v>960</v>
      </c>
      <c r="G1615">
        <v>1</v>
      </c>
      <c r="H1615" t="s">
        <v>494</v>
      </c>
      <c r="I1615" t="s">
        <v>237</v>
      </c>
      <c r="J1615">
        <v>30</v>
      </c>
      <c r="K1615">
        <v>80</v>
      </c>
      <c r="L1615">
        <v>1080</v>
      </c>
      <c r="M1615">
        <v>9</v>
      </c>
      <c r="N1615">
        <v>315</v>
      </c>
      <c r="O1615" s="493">
        <v>45944.0005787037</v>
      </c>
      <c r="P1615" s="493">
        <v>45944.0639467593</v>
      </c>
      <c r="Q1615">
        <v>1</v>
      </c>
      <c r="R1615">
        <v>0</v>
      </c>
      <c r="S1615">
        <v>0</v>
      </c>
      <c r="T1615">
        <v>6</v>
      </c>
      <c r="U1615">
        <v>43</v>
      </c>
      <c r="V1615">
        <v>43</v>
      </c>
      <c r="W1615">
        <v>46</v>
      </c>
      <c r="X1615">
        <v>43</v>
      </c>
      <c r="Y1615">
        <v>51</v>
      </c>
      <c r="AB1615">
        <v>67.69</v>
      </c>
      <c r="AD1615" t="s">
        <v>961</v>
      </c>
      <c r="AE1615">
        <v>1</v>
      </c>
      <c r="AF1615" t="s">
        <v>962</v>
      </c>
    </row>
    <row r="1616" spans="1:32">
      <c r="A1616">
        <v>316938</v>
      </c>
      <c r="B1616">
        <v>5170</v>
      </c>
      <c r="C1616" t="s">
        <v>224</v>
      </c>
      <c r="D1616">
        <v>1455</v>
      </c>
      <c r="E1616">
        <v>4016555668</v>
      </c>
      <c r="F1616" t="s">
        <v>960</v>
      </c>
      <c r="G1616">
        <v>1</v>
      </c>
      <c r="H1616" t="s">
        <v>494</v>
      </c>
      <c r="I1616" t="s">
        <v>243</v>
      </c>
      <c r="J1616">
        <v>31</v>
      </c>
      <c r="K1616">
        <v>82</v>
      </c>
      <c r="L1616">
        <v>1080</v>
      </c>
      <c r="M1616">
        <v>9</v>
      </c>
      <c r="N1616">
        <v>225</v>
      </c>
      <c r="O1616" s="493">
        <v>45944.0005787037</v>
      </c>
      <c r="P1616" s="493">
        <v>45944.0651157407</v>
      </c>
      <c r="Q1616">
        <v>1</v>
      </c>
      <c r="R1616">
        <v>0</v>
      </c>
      <c r="S1616">
        <v>0</v>
      </c>
      <c r="T1616">
        <v>6</v>
      </c>
      <c r="U1616">
        <v>46</v>
      </c>
      <c r="V1616">
        <v>44</v>
      </c>
      <c r="W1616">
        <v>49</v>
      </c>
      <c r="X1616">
        <v>45</v>
      </c>
      <c r="Y1616">
        <v>47</v>
      </c>
      <c r="AB1616">
        <v>71.479</v>
      </c>
      <c r="AD1616" t="s">
        <v>961</v>
      </c>
      <c r="AE1616">
        <v>1</v>
      </c>
      <c r="AF1616" t="s">
        <v>962</v>
      </c>
    </row>
    <row r="1617" spans="1:32">
      <c r="A1617">
        <v>316939</v>
      </c>
      <c r="B1617">
        <v>5170</v>
      </c>
      <c r="C1617" t="s">
        <v>224</v>
      </c>
      <c r="D1617">
        <v>1455</v>
      </c>
      <c r="E1617">
        <v>4016555668</v>
      </c>
      <c r="F1617" t="s">
        <v>960</v>
      </c>
      <c r="G1617">
        <v>1</v>
      </c>
      <c r="H1617" t="s">
        <v>494</v>
      </c>
      <c r="I1617" t="s">
        <v>919</v>
      </c>
      <c r="J1617">
        <v>32</v>
      </c>
      <c r="K1617">
        <v>87</v>
      </c>
      <c r="L1617">
        <v>1080</v>
      </c>
      <c r="M1617">
        <v>9</v>
      </c>
      <c r="N1617">
        <v>126</v>
      </c>
      <c r="O1617" s="493">
        <v>45944.0013425926</v>
      </c>
      <c r="P1617" s="493">
        <v>45944.0712731481</v>
      </c>
      <c r="Q1617">
        <v>1</v>
      </c>
      <c r="R1617">
        <v>0</v>
      </c>
      <c r="S1617">
        <v>0</v>
      </c>
      <c r="T1617">
        <v>6</v>
      </c>
      <c r="U1617">
        <v>67</v>
      </c>
      <c r="V1617">
        <v>60</v>
      </c>
      <c r="W1617">
        <v>220</v>
      </c>
      <c r="X1617">
        <v>64</v>
      </c>
      <c r="Y1617">
        <v>65</v>
      </c>
      <c r="AB1617">
        <v>42.755</v>
      </c>
      <c r="AD1617" t="s">
        <v>961</v>
      </c>
      <c r="AE1617">
        <v>1</v>
      </c>
      <c r="AF1617" t="s">
        <v>962</v>
      </c>
    </row>
    <row r="1618" spans="1:32">
      <c r="A1618">
        <v>316847</v>
      </c>
      <c r="B1618">
        <v>5170</v>
      </c>
      <c r="C1618" t="s">
        <v>224</v>
      </c>
      <c r="D1618">
        <v>1455</v>
      </c>
      <c r="E1618">
        <v>4016555668</v>
      </c>
      <c r="F1618" t="s">
        <v>960</v>
      </c>
      <c r="G1618">
        <v>1</v>
      </c>
      <c r="H1618" t="s">
        <v>494</v>
      </c>
      <c r="I1618" t="s">
        <v>280</v>
      </c>
      <c r="J1618">
        <v>33</v>
      </c>
      <c r="K1618">
        <v>31</v>
      </c>
      <c r="L1618">
        <v>1080</v>
      </c>
      <c r="M1618">
        <v>9</v>
      </c>
      <c r="N1618">
        <v>45</v>
      </c>
      <c r="O1618" s="493">
        <v>45943.9700115741</v>
      </c>
      <c r="P1618" s="493">
        <v>45943.9995486111</v>
      </c>
      <c r="Q1618">
        <v>1</v>
      </c>
      <c r="R1618">
        <v>0</v>
      </c>
      <c r="S1618">
        <v>0</v>
      </c>
      <c r="T1618">
        <v>6</v>
      </c>
      <c r="U1618">
        <v>34</v>
      </c>
      <c r="V1618">
        <v>29</v>
      </c>
      <c r="W1618">
        <v>56</v>
      </c>
      <c r="X1618">
        <v>33</v>
      </c>
      <c r="Y1618">
        <v>46</v>
      </c>
      <c r="AB1618">
        <v>92.548</v>
      </c>
      <c r="AD1618" t="s">
        <v>961</v>
      </c>
      <c r="AE1618">
        <v>1</v>
      </c>
      <c r="AF1618" t="s">
        <v>962</v>
      </c>
    </row>
    <row r="1619" spans="1:32">
      <c r="A1619">
        <v>316941</v>
      </c>
      <c r="B1619">
        <v>5170</v>
      </c>
      <c r="C1619" t="s">
        <v>224</v>
      </c>
      <c r="D1619">
        <v>1456</v>
      </c>
      <c r="E1619">
        <v>4016539399</v>
      </c>
      <c r="F1619" t="s">
        <v>916</v>
      </c>
      <c r="G1619">
        <v>1</v>
      </c>
      <c r="H1619" t="s">
        <v>494</v>
      </c>
      <c r="I1619" t="s">
        <v>237</v>
      </c>
      <c r="J1619">
        <v>30</v>
      </c>
      <c r="K1619">
        <v>400</v>
      </c>
      <c r="L1619">
        <v>600</v>
      </c>
      <c r="M1619">
        <v>3</v>
      </c>
      <c r="N1619">
        <v>669</v>
      </c>
      <c r="O1619" s="493">
        <v>45944.0784953704</v>
      </c>
      <c r="P1619" s="493">
        <v>45944.6883564815</v>
      </c>
      <c r="Q1619">
        <v>1</v>
      </c>
      <c r="R1619">
        <v>0</v>
      </c>
      <c r="S1619">
        <v>0</v>
      </c>
      <c r="T1619">
        <v>6</v>
      </c>
      <c r="U1619">
        <v>72</v>
      </c>
      <c r="V1619">
        <v>63</v>
      </c>
      <c r="W1619">
        <v>1683</v>
      </c>
      <c r="X1619">
        <v>67</v>
      </c>
      <c r="Y1619">
        <v>68</v>
      </c>
      <c r="AB1619">
        <v>126.728</v>
      </c>
      <c r="AD1619" t="s">
        <v>917</v>
      </c>
      <c r="AE1619">
        <v>1</v>
      </c>
      <c r="AF1619" t="s">
        <v>918</v>
      </c>
    </row>
    <row r="1620" spans="1:32">
      <c r="A1620">
        <v>316944</v>
      </c>
      <c r="B1620">
        <v>5170</v>
      </c>
      <c r="C1620" t="s">
        <v>224</v>
      </c>
      <c r="D1620">
        <v>1456</v>
      </c>
      <c r="E1620">
        <v>4016539399</v>
      </c>
      <c r="F1620" t="s">
        <v>916</v>
      </c>
      <c r="G1620">
        <v>1</v>
      </c>
      <c r="H1620" t="s">
        <v>494</v>
      </c>
      <c r="I1620" t="s">
        <v>280</v>
      </c>
      <c r="J1620">
        <v>33</v>
      </c>
      <c r="K1620">
        <v>400</v>
      </c>
      <c r="L1620">
        <v>600</v>
      </c>
      <c r="M1620">
        <v>3</v>
      </c>
      <c r="N1620">
        <v>15</v>
      </c>
      <c r="O1620" s="493">
        <v>45944.0819560185</v>
      </c>
      <c r="P1620" s="493">
        <v>45944.6902546296</v>
      </c>
      <c r="Q1620">
        <v>1</v>
      </c>
      <c r="R1620">
        <v>0</v>
      </c>
      <c r="S1620">
        <v>0</v>
      </c>
      <c r="T1620">
        <v>6</v>
      </c>
      <c r="U1620">
        <v>20</v>
      </c>
      <c r="V1620">
        <v>15</v>
      </c>
      <c r="W1620">
        <v>279</v>
      </c>
      <c r="X1620">
        <v>17</v>
      </c>
      <c r="Y1620">
        <v>18</v>
      </c>
      <c r="AB1620">
        <v>28.583</v>
      </c>
      <c r="AD1620" t="s">
        <v>917</v>
      </c>
      <c r="AE1620">
        <v>1</v>
      </c>
      <c r="AF1620" t="s">
        <v>918</v>
      </c>
    </row>
    <row r="1621" spans="1:32">
      <c r="A1621">
        <v>316943</v>
      </c>
      <c r="B1621">
        <v>5170</v>
      </c>
      <c r="C1621" t="s">
        <v>224</v>
      </c>
      <c r="D1621">
        <v>1456</v>
      </c>
      <c r="E1621">
        <v>4016539399</v>
      </c>
      <c r="F1621" t="s">
        <v>916</v>
      </c>
      <c r="G1621">
        <v>1</v>
      </c>
      <c r="H1621" t="s">
        <v>494</v>
      </c>
      <c r="I1621" t="s">
        <v>919</v>
      </c>
      <c r="J1621">
        <v>32</v>
      </c>
      <c r="K1621">
        <v>400</v>
      </c>
      <c r="L1621">
        <v>600</v>
      </c>
      <c r="M1621">
        <v>3</v>
      </c>
      <c r="N1621">
        <v>81</v>
      </c>
      <c r="O1621" s="493">
        <v>45944.0807638889</v>
      </c>
      <c r="P1621" s="493">
        <v>45944.6899305556</v>
      </c>
      <c r="Q1621">
        <v>1</v>
      </c>
      <c r="R1621">
        <v>0</v>
      </c>
      <c r="S1621">
        <v>0</v>
      </c>
      <c r="T1621">
        <v>6</v>
      </c>
      <c r="U1621">
        <v>28</v>
      </c>
      <c r="V1621">
        <v>22</v>
      </c>
      <c r="W1621">
        <v>673</v>
      </c>
      <c r="X1621">
        <v>25</v>
      </c>
      <c r="Y1621">
        <v>25</v>
      </c>
      <c r="AB1621">
        <v>21.718</v>
      </c>
      <c r="AD1621" t="s">
        <v>917</v>
      </c>
      <c r="AE1621">
        <v>1</v>
      </c>
      <c r="AF1621" t="s">
        <v>918</v>
      </c>
    </row>
    <row r="1622" spans="1:32">
      <c r="A1622">
        <v>316942</v>
      </c>
      <c r="B1622">
        <v>5170</v>
      </c>
      <c r="C1622" t="s">
        <v>224</v>
      </c>
      <c r="D1622">
        <v>1456</v>
      </c>
      <c r="E1622">
        <v>4016539399</v>
      </c>
      <c r="F1622" t="s">
        <v>916</v>
      </c>
      <c r="G1622">
        <v>1</v>
      </c>
      <c r="H1622" t="s">
        <v>494</v>
      </c>
      <c r="I1622" t="s">
        <v>243</v>
      </c>
      <c r="J1622">
        <v>31</v>
      </c>
      <c r="K1622">
        <v>400</v>
      </c>
      <c r="L1622">
        <v>600</v>
      </c>
      <c r="M1622">
        <v>3</v>
      </c>
      <c r="N1622">
        <v>519</v>
      </c>
      <c r="O1622" s="493">
        <v>45944.0801967593</v>
      </c>
      <c r="P1622" s="493">
        <v>45944.6894444444</v>
      </c>
      <c r="Q1622">
        <v>1</v>
      </c>
      <c r="R1622">
        <v>0</v>
      </c>
      <c r="S1622">
        <v>0</v>
      </c>
      <c r="T1622">
        <v>6</v>
      </c>
      <c r="U1622">
        <v>73</v>
      </c>
      <c r="V1622">
        <v>64</v>
      </c>
      <c r="W1622">
        <v>1685</v>
      </c>
      <c r="X1622">
        <v>68</v>
      </c>
      <c r="Y1622">
        <v>80</v>
      </c>
      <c r="AB1622">
        <v>147.925</v>
      </c>
      <c r="AD1622" t="s">
        <v>917</v>
      </c>
      <c r="AE1622">
        <v>1</v>
      </c>
      <c r="AF1622" t="s">
        <v>918</v>
      </c>
    </row>
    <row r="1623" spans="1:32">
      <c r="A1623">
        <v>317088</v>
      </c>
      <c r="B1623">
        <v>5170</v>
      </c>
      <c r="C1623" t="s">
        <v>224</v>
      </c>
      <c r="D1623">
        <v>1457</v>
      </c>
      <c r="E1623">
        <v>4016539399</v>
      </c>
      <c r="F1623" t="s">
        <v>916</v>
      </c>
      <c r="G1623">
        <v>1</v>
      </c>
      <c r="H1623" t="s">
        <v>491</v>
      </c>
      <c r="I1623" t="s">
        <v>237</v>
      </c>
      <c r="J1623">
        <v>30</v>
      </c>
      <c r="K1623">
        <v>96</v>
      </c>
      <c r="L1623">
        <v>600</v>
      </c>
      <c r="M1623">
        <v>3</v>
      </c>
      <c r="N1623">
        <v>690</v>
      </c>
      <c r="O1623" s="493">
        <v>45945.0009953704</v>
      </c>
      <c r="P1623" s="493">
        <v>45945.0978935185</v>
      </c>
      <c r="Q1623">
        <v>1</v>
      </c>
      <c r="R1623">
        <v>0</v>
      </c>
      <c r="S1623">
        <v>0</v>
      </c>
      <c r="T1623">
        <v>6</v>
      </c>
      <c r="U1623">
        <v>73</v>
      </c>
      <c r="V1623">
        <v>65</v>
      </c>
      <c r="W1623">
        <v>418</v>
      </c>
      <c r="X1623">
        <v>68</v>
      </c>
      <c r="Y1623">
        <v>70</v>
      </c>
      <c r="AB1623">
        <v>132.476</v>
      </c>
      <c r="AD1623" t="s">
        <v>917</v>
      </c>
      <c r="AE1623">
        <v>1</v>
      </c>
      <c r="AF1623" t="s">
        <v>918</v>
      </c>
    </row>
    <row r="1624" spans="1:32">
      <c r="A1624">
        <v>317089</v>
      </c>
      <c r="B1624">
        <v>5170</v>
      </c>
      <c r="C1624" t="s">
        <v>224</v>
      </c>
      <c r="D1624">
        <v>1457</v>
      </c>
      <c r="E1624">
        <v>4016539399</v>
      </c>
      <c r="F1624" t="s">
        <v>916</v>
      </c>
      <c r="G1624">
        <v>1</v>
      </c>
      <c r="H1624" t="s">
        <v>491</v>
      </c>
      <c r="I1624" t="s">
        <v>243</v>
      </c>
      <c r="J1624">
        <v>31</v>
      </c>
      <c r="K1624">
        <v>99</v>
      </c>
      <c r="L1624">
        <v>600</v>
      </c>
      <c r="M1624">
        <v>3</v>
      </c>
      <c r="N1624">
        <v>687</v>
      </c>
      <c r="O1624" s="493">
        <v>45945.0010069444</v>
      </c>
      <c r="P1624" s="493">
        <v>45945.1008217593</v>
      </c>
      <c r="Q1624">
        <v>1</v>
      </c>
      <c r="R1624">
        <v>0</v>
      </c>
      <c r="S1624">
        <v>0</v>
      </c>
      <c r="T1624">
        <v>6</v>
      </c>
      <c r="U1624">
        <v>81</v>
      </c>
      <c r="V1624">
        <v>77</v>
      </c>
      <c r="W1624">
        <v>182</v>
      </c>
      <c r="X1624">
        <v>80</v>
      </c>
      <c r="Y1624">
        <v>82</v>
      </c>
      <c r="AB1624">
        <v>165.422</v>
      </c>
      <c r="AD1624" t="s">
        <v>917</v>
      </c>
      <c r="AE1624">
        <v>1</v>
      </c>
      <c r="AF1624" t="s">
        <v>918</v>
      </c>
    </row>
    <row r="1625" spans="1:32">
      <c r="A1625">
        <v>317090</v>
      </c>
      <c r="B1625">
        <v>5170</v>
      </c>
      <c r="C1625" t="s">
        <v>224</v>
      </c>
      <c r="D1625">
        <v>1457</v>
      </c>
      <c r="E1625">
        <v>4016539399</v>
      </c>
      <c r="F1625" t="s">
        <v>916</v>
      </c>
      <c r="G1625">
        <v>1</v>
      </c>
      <c r="H1625" t="s">
        <v>491</v>
      </c>
      <c r="I1625" t="s">
        <v>919</v>
      </c>
      <c r="J1625">
        <v>32</v>
      </c>
      <c r="K1625">
        <v>100</v>
      </c>
      <c r="L1625">
        <v>600</v>
      </c>
      <c r="M1625">
        <v>3</v>
      </c>
      <c r="N1625">
        <v>153</v>
      </c>
      <c r="O1625" s="493">
        <v>45945.0008217593</v>
      </c>
      <c r="P1625" s="493">
        <v>45945.1015856481</v>
      </c>
      <c r="Q1625">
        <v>1</v>
      </c>
      <c r="R1625">
        <v>0</v>
      </c>
      <c r="S1625">
        <v>0</v>
      </c>
      <c r="T1625">
        <v>6</v>
      </c>
      <c r="U1625">
        <v>49</v>
      </c>
      <c r="V1625">
        <v>45</v>
      </c>
      <c r="W1625">
        <v>150</v>
      </c>
      <c r="X1625">
        <v>47</v>
      </c>
      <c r="Y1625">
        <v>45</v>
      </c>
      <c r="AB1625">
        <v>36.4</v>
      </c>
      <c r="AD1625" t="s">
        <v>917</v>
      </c>
      <c r="AE1625">
        <v>1</v>
      </c>
      <c r="AF1625" t="s">
        <v>918</v>
      </c>
    </row>
    <row r="1626" spans="1:32">
      <c r="A1626">
        <v>316948</v>
      </c>
      <c r="B1626">
        <v>5170</v>
      </c>
      <c r="C1626" t="s">
        <v>224</v>
      </c>
      <c r="D1626">
        <v>1457</v>
      </c>
      <c r="E1626">
        <v>4016539399</v>
      </c>
      <c r="F1626" t="s">
        <v>916</v>
      </c>
      <c r="G1626">
        <v>1</v>
      </c>
      <c r="H1626" t="s">
        <v>491</v>
      </c>
      <c r="I1626" t="s">
        <v>280</v>
      </c>
      <c r="J1626">
        <v>33</v>
      </c>
      <c r="K1626">
        <v>299</v>
      </c>
      <c r="L1626">
        <v>600</v>
      </c>
      <c r="M1626">
        <v>3</v>
      </c>
      <c r="N1626">
        <v>21</v>
      </c>
      <c r="O1626" s="493">
        <v>45944.7033680556</v>
      </c>
      <c r="P1626" s="493">
        <v>45944.9993865741</v>
      </c>
      <c r="Q1626">
        <v>1</v>
      </c>
      <c r="R1626">
        <v>0</v>
      </c>
      <c r="S1626">
        <v>0</v>
      </c>
      <c r="T1626">
        <v>6</v>
      </c>
      <c r="U1626">
        <v>34</v>
      </c>
      <c r="V1626">
        <v>29</v>
      </c>
      <c r="W1626">
        <v>236</v>
      </c>
      <c r="X1626">
        <v>32</v>
      </c>
      <c r="Y1626">
        <v>31</v>
      </c>
      <c r="AB1626">
        <v>38.002</v>
      </c>
      <c r="AD1626" t="s">
        <v>917</v>
      </c>
      <c r="AE1626">
        <v>1</v>
      </c>
      <c r="AF1626" t="s">
        <v>918</v>
      </c>
    </row>
    <row r="1627" spans="1:32">
      <c r="A1627">
        <v>316945</v>
      </c>
      <c r="B1627">
        <v>5170</v>
      </c>
      <c r="C1627" t="s">
        <v>224</v>
      </c>
      <c r="D1627">
        <v>1457</v>
      </c>
      <c r="E1627">
        <v>4016539399</v>
      </c>
      <c r="F1627" t="s">
        <v>916</v>
      </c>
      <c r="G1627">
        <v>1</v>
      </c>
      <c r="H1627" t="s">
        <v>491</v>
      </c>
      <c r="I1627" t="s">
        <v>237</v>
      </c>
      <c r="J1627">
        <v>30</v>
      </c>
      <c r="K1627">
        <v>303</v>
      </c>
      <c r="L1627">
        <v>600</v>
      </c>
      <c r="M1627">
        <v>3</v>
      </c>
      <c r="N1627">
        <v>690</v>
      </c>
      <c r="O1627" s="493">
        <v>45944.6985532407</v>
      </c>
      <c r="P1627" s="493">
        <v>45944.9990740741</v>
      </c>
      <c r="Q1627">
        <v>1</v>
      </c>
      <c r="R1627">
        <v>0</v>
      </c>
      <c r="S1627">
        <v>0</v>
      </c>
      <c r="T1627">
        <v>6</v>
      </c>
      <c r="U1627">
        <v>71</v>
      </c>
      <c r="V1627">
        <v>65</v>
      </c>
      <c r="W1627">
        <v>306</v>
      </c>
      <c r="X1627">
        <v>69</v>
      </c>
      <c r="Y1627">
        <v>70</v>
      </c>
      <c r="AB1627">
        <v>132.476</v>
      </c>
      <c r="AD1627" t="s">
        <v>917</v>
      </c>
      <c r="AE1627">
        <v>1</v>
      </c>
      <c r="AF1627" t="s">
        <v>918</v>
      </c>
    </row>
    <row r="1628" spans="1:32">
      <c r="A1628">
        <v>316946</v>
      </c>
      <c r="B1628">
        <v>5170</v>
      </c>
      <c r="C1628" t="s">
        <v>224</v>
      </c>
      <c r="D1628">
        <v>1457</v>
      </c>
      <c r="E1628">
        <v>4016539399</v>
      </c>
      <c r="F1628" t="s">
        <v>916</v>
      </c>
      <c r="G1628">
        <v>1</v>
      </c>
      <c r="H1628" t="s">
        <v>491</v>
      </c>
      <c r="I1628" t="s">
        <v>243</v>
      </c>
      <c r="J1628">
        <v>31</v>
      </c>
      <c r="K1628">
        <v>300</v>
      </c>
      <c r="L1628">
        <v>600</v>
      </c>
      <c r="M1628">
        <v>3</v>
      </c>
      <c r="N1628">
        <v>687</v>
      </c>
      <c r="O1628" s="493">
        <v>45944.7000347222</v>
      </c>
      <c r="P1628" s="493">
        <v>45944.9990856481</v>
      </c>
      <c r="Q1628">
        <v>1</v>
      </c>
      <c r="R1628">
        <v>0</v>
      </c>
      <c r="S1628">
        <v>0</v>
      </c>
      <c r="T1628">
        <v>6</v>
      </c>
      <c r="U1628">
        <v>81</v>
      </c>
      <c r="V1628">
        <v>77</v>
      </c>
      <c r="W1628">
        <v>216</v>
      </c>
      <c r="X1628">
        <v>80</v>
      </c>
      <c r="Y1628">
        <v>82</v>
      </c>
      <c r="AB1628">
        <v>165.422</v>
      </c>
      <c r="AD1628" t="s">
        <v>917</v>
      </c>
      <c r="AE1628">
        <v>1</v>
      </c>
      <c r="AF1628" t="s">
        <v>918</v>
      </c>
    </row>
    <row r="1629" spans="1:32">
      <c r="A1629">
        <v>316947</v>
      </c>
      <c r="B1629">
        <v>5170</v>
      </c>
      <c r="C1629" t="s">
        <v>224</v>
      </c>
      <c r="D1629">
        <v>1457</v>
      </c>
      <c r="E1629">
        <v>4016539399</v>
      </c>
      <c r="F1629" t="s">
        <v>916</v>
      </c>
      <c r="G1629">
        <v>1</v>
      </c>
      <c r="H1629" t="s">
        <v>491</v>
      </c>
      <c r="I1629" t="s">
        <v>919</v>
      </c>
      <c r="J1629">
        <v>32</v>
      </c>
      <c r="K1629">
        <v>300</v>
      </c>
      <c r="L1629">
        <v>600</v>
      </c>
      <c r="M1629">
        <v>3</v>
      </c>
      <c r="N1629">
        <v>153</v>
      </c>
      <c r="O1629" s="493">
        <v>45944.7021412037</v>
      </c>
      <c r="P1629" s="493">
        <v>45944.9998611111</v>
      </c>
      <c r="Q1629">
        <v>1</v>
      </c>
      <c r="R1629">
        <v>0</v>
      </c>
      <c r="S1629">
        <v>0</v>
      </c>
      <c r="T1629">
        <v>6</v>
      </c>
      <c r="U1629">
        <v>49</v>
      </c>
      <c r="V1629">
        <v>45</v>
      </c>
      <c r="W1629">
        <v>155</v>
      </c>
      <c r="X1629">
        <v>47</v>
      </c>
      <c r="Y1629">
        <v>45</v>
      </c>
      <c r="AB1629">
        <v>36.4</v>
      </c>
      <c r="AD1629" t="s">
        <v>917</v>
      </c>
      <c r="AE1629">
        <v>1</v>
      </c>
      <c r="AF1629" t="s">
        <v>918</v>
      </c>
    </row>
    <row r="1630" spans="1:32">
      <c r="A1630">
        <v>317091</v>
      </c>
      <c r="B1630">
        <v>5170</v>
      </c>
      <c r="C1630" t="s">
        <v>224</v>
      </c>
      <c r="D1630">
        <v>1457</v>
      </c>
      <c r="E1630">
        <v>4016539399</v>
      </c>
      <c r="F1630" t="s">
        <v>916</v>
      </c>
      <c r="G1630">
        <v>1</v>
      </c>
      <c r="H1630" t="s">
        <v>491</v>
      </c>
      <c r="I1630" t="s">
        <v>280</v>
      </c>
      <c r="J1630">
        <v>33</v>
      </c>
      <c r="K1630">
        <v>100</v>
      </c>
      <c r="L1630">
        <v>600</v>
      </c>
      <c r="M1630">
        <v>3</v>
      </c>
      <c r="N1630">
        <v>21</v>
      </c>
      <c r="O1630" s="493">
        <v>45945.0013078704</v>
      </c>
      <c r="P1630" s="493">
        <v>45945.1066898148</v>
      </c>
      <c r="Q1630">
        <v>1</v>
      </c>
      <c r="R1630">
        <v>0</v>
      </c>
      <c r="S1630">
        <v>0</v>
      </c>
      <c r="T1630">
        <v>6</v>
      </c>
      <c r="U1630">
        <v>37</v>
      </c>
      <c r="V1630">
        <v>30</v>
      </c>
      <c r="W1630">
        <v>430</v>
      </c>
      <c r="X1630">
        <v>32</v>
      </c>
      <c r="Y1630">
        <v>31</v>
      </c>
      <c r="AB1630">
        <v>38.002</v>
      </c>
      <c r="AD1630" t="s">
        <v>917</v>
      </c>
      <c r="AE1630">
        <v>1</v>
      </c>
      <c r="AF1630" t="s">
        <v>918</v>
      </c>
    </row>
    <row r="1631" spans="1:32">
      <c r="A1631">
        <v>316949</v>
      </c>
      <c r="B1631">
        <v>5170</v>
      </c>
      <c r="C1631" t="s">
        <v>224</v>
      </c>
      <c r="D1631">
        <v>1458</v>
      </c>
      <c r="E1631">
        <v>4016494463</v>
      </c>
      <c r="F1631" t="s">
        <v>939</v>
      </c>
      <c r="G1631">
        <v>1</v>
      </c>
      <c r="H1631" t="s">
        <v>491</v>
      </c>
      <c r="I1631" t="s">
        <v>237</v>
      </c>
      <c r="J1631">
        <v>30</v>
      </c>
      <c r="K1631">
        <v>480</v>
      </c>
      <c r="L1631">
        <v>2400</v>
      </c>
      <c r="M1631">
        <v>10</v>
      </c>
      <c r="N1631">
        <v>110</v>
      </c>
      <c r="O1631" s="493">
        <v>45944.4030092593</v>
      </c>
      <c r="P1631" s="493">
        <v>45944.6015972222</v>
      </c>
      <c r="Q1631">
        <v>1</v>
      </c>
      <c r="R1631">
        <v>0</v>
      </c>
      <c r="S1631">
        <v>0</v>
      </c>
      <c r="T1631">
        <v>6</v>
      </c>
      <c r="U1631">
        <v>14</v>
      </c>
      <c r="V1631">
        <v>11</v>
      </c>
      <c r="W1631">
        <v>87</v>
      </c>
      <c r="X1631">
        <v>14</v>
      </c>
      <c r="Y1631">
        <v>18</v>
      </c>
      <c r="AB1631">
        <v>26.521</v>
      </c>
      <c r="AD1631" t="s">
        <v>939</v>
      </c>
      <c r="AE1631">
        <v>1</v>
      </c>
      <c r="AF1631" t="s">
        <v>940</v>
      </c>
    </row>
    <row r="1632" spans="1:32">
      <c r="A1632">
        <v>316951</v>
      </c>
      <c r="B1632">
        <v>5170</v>
      </c>
      <c r="C1632" t="s">
        <v>224</v>
      </c>
      <c r="D1632">
        <v>1458</v>
      </c>
      <c r="E1632">
        <v>4016494463</v>
      </c>
      <c r="F1632" t="s">
        <v>939</v>
      </c>
      <c r="G1632">
        <v>1</v>
      </c>
      <c r="H1632" t="s">
        <v>491</v>
      </c>
      <c r="I1632" t="s">
        <v>919</v>
      </c>
      <c r="J1632">
        <v>32</v>
      </c>
      <c r="K1632">
        <v>480</v>
      </c>
      <c r="L1632">
        <v>2400</v>
      </c>
      <c r="M1632">
        <v>10</v>
      </c>
      <c r="N1632">
        <v>60</v>
      </c>
      <c r="O1632" s="493">
        <v>45944.4139351852</v>
      </c>
      <c r="P1632" s="493">
        <v>45944.6025231481</v>
      </c>
      <c r="Q1632">
        <v>1</v>
      </c>
      <c r="R1632">
        <v>0</v>
      </c>
      <c r="S1632">
        <v>0</v>
      </c>
      <c r="T1632">
        <v>6</v>
      </c>
      <c r="U1632">
        <v>20</v>
      </c>
      <c r="V1632">
        <v>15</v>
      </c>
      <c r="W1632">
        <v>207</v>
      </c>
      <c r="X1632">
        <v>19</v>
      </c>
      <c r="Y1632">
        <v>18</v>
      </c>
      <c r="AB1632">
        <v>10.414</v>
      </c>
      <c r="AD1632" t="s">
        <v>939</v>
      </c>
      <c r="AE1632">
        <v>1</v>
      </c>
      <c r="AF1632" t="s">
        <v>940</v>
      </c>
    </row>
    <row r="1633" spans="1:32">
      <c r="A1633">
        <v>316950</v>
      </c>
      <c r="B1633">
        <v>5170</v>
      </c>
      <c r="C1633" t="s">
        <v>224</v>
      </c>
      <c r="D1633">
        <v>1458</v>
      </c>
      <c r="E1633">
        <v>4016494463</v>
      </c>
      <c r="F1633" t="s">
        <v>939</v>
      </c>
      <c r="G1633">
        <v>1</v>
      </c>
      <c r="H1633" t="s">
        <v>491</v>
      </c>
      <c r="I1633" t="s">
        <v>243</v>
      </c>
      <c r="J1633">
        <v>31</v>
      </c>
      <c r="K1633">
        <v>480</v>
      </c>
      <c r="L1633">
        <v>2400</v>
      </c>
      <c r="M1633">
        <v>10</v>
      </c>
      <c r="N1633">
        <v>100</v>
      </c>
      <c r="O1633" s="493">
        <v>45944.4034375</v>
      </c>
      <c r="P1633" s="493">
        <v>45944.6018402778</v>
      </c>
      <c r="Q1633">
        <v>1</v>
      </c>
      <c r="R1633">
        <v>0</v>
      </c>
      <c r="S1633">
        <v>0</v>
      </c>
      <c r="T1633">
        <v>6</v>
      </c>
      <c r="U1633">
        <v>15</v>
      </c>
      <c r="V1633">
        <v>12</v>
      </c>
      <c r="W1633">
        <v>81</v>
      </c>
      <c r="X1633">
        <v>15</v>
      </c>
      <c r="Y1633">
        <v>18</v>
      </c>
      <c r="AB1633">
        <v>28.733</v>
      </c>
      <c r="AD1633" t="s">
        <v>939</v>
      </c>
      <c r="AE1633">
        <v>1</v>
      </c>
      <c r="AF1633" t="s">
        <v>940</v>
      </c>
    </row>
    <row r="1634" spans="1:32">
      <c r="A1634">
        <v>317092</v>
      </c>
      <c r="B1634">
        <v>5170</v>
      </c>
      <c r="C1634" t="s">
        <v>224</v>
      </c>
      <c r="D1634">
        <v>1459</v>
      </c>
      <c r="E1634">
        <v>4016494463</v>
      </c>
      <c r="F1634" t="s">
        <v>939</v>
      </c>
      <c r="G1634">
        <v>1</v>
      </c>
      <c r="H1634" t="s">
        <v>494</v>
      </c>
      <c r="I1634" t="s">
        <v>237</v>
      </c>
      <c r="J1634">
        <v>30</v>
      </c>
      <c r="K1634">
        <v>480</v>
      </c>
      <c r="L1634">
        <v>2400</v>
      </c>
      <c r="M1634">
        <v>10</v>
      </c>
      <c r="N1634">
        <v>110</v>
      </c>
      <c r="O1634" s="493">
        <v>45945.1172106481</v>
      </c>
      <c r="P1634" s="493">
        <v>45945.4099305556</v>
      </c>
      <c r="Q1634">
        <v>1</v>
      </c>
      <c r="R1634">
        <v>0</v>
      </c>
      <c r="S1634">
        <v>0</v>
      </c>
      <c r="T1634">
        <v>6</v>
      </c>
      <c r="U1634">
        <v>21</v>
      </c>
      <c r="V1634">
        <v>12</v>
      </c>
      <c r="W1634">
        <v>1127</v>
      </c>
      <c r="X1634">
        <v>15</v>
      </c>
      <c r="Y1634">
        <v>19</v>
      </c>
      <c r="AB1634">
        <v>28.314</v>
      </c>
      <c r="AD1634" t="s">
        <v>939</v>
      </c>
      <c r="AE1634">
        <v>1</v>
      </c>
      <c r="AF1634" t="s">
        <v>940</v>
      </c>
    </row>
    <row r="1635" spans="1:32">
      <c r="A1635">
        <v>317095</v>
      </c>
      <c r="B1635">
        <v>5170</v>
      </c>
      <c r="C1635" t="s">
        <v>224</v>
      </c>
      <c r="D1635">
        <v>1459</v>
      </c>
      <c r="E1635">
        <v>4016494463</v>
      </c>
      <c r="F1635" t="s">
        <v>939</v>
      </c>
      <c r="G1635">
        <v>1</v>
      </c>
      <c r="H1635" t="s">
        <v>494</v>
      </c>
      <c r="I1635" t="s">
        <v>280</v>
      </c>
      <c r="J1635">
        <v>33</v>
      </c>
      <c r="K1635">
        <v>480</v>
      </c>
      <c r="L1635">
        <v>2400</v>
      </c>
      <c r="M1635">
        <v>10</v>
      </c>
      <c r="N1635">
        <v>20</v>
      </c>
      <c r="O1635" s="493">
        <v>45945.1211574074</v>
      </c>
      <c r="P1635" s="493">
        <v>45945.4144907407</v>
      </c>
      <c r="Q1635">
        <v>1</v>
      </c>
      <c r="R1635">
        <v>0</v>
      </c>
      <c r="S1635">
        <v>0</v>
      </c>
      <c r="T1635">
        <v>6</v>
      </c>
      <c r="U1635">
        <v>38</v>
      </c>
      <c r="V1635">
        <v>16</v>
      </c>
      <c r="W1635">
        <v>152</v>
      </c>
      <c r="X1635">
        <v>35</v>
      </c>
      <c r="Y1635">
        <v>30</v>
      </c>
      <c r="AB1635">
        <v>46.803</v>
      </c>
      <c r="AD1635" t="s">
        <v>939</v>
      </c>
      <c r="AE1635">
        <v>1</v>
      </c>
      <c r="AF1635" t="s">
        <v>940</v>
      </c>
    </row>
    <row r="1636" spans="1:32">
      <c r="A1636">
        <v>317094</v>
      </c>
      <c r="B1636">
        <v>5170</v>
      </c>
      <c r="C1636" t="s">
        <v>224</v>
      </c>
      <c r="D1636">
        <v>1459</v>
      </c>
      <c r="E1636">
        <v>4016494463</v>
      </c>
      <c r="F1636" t="s">
        <v>939</v>
      </c>
      <c r="G1636">
        <v>1</v>
      </c>
      <c r="H1636" t="s">
        <v>494</v>
      </c>
      <c r="I1636" t="s">
        <v>919</v>
      </c>
      <c r="J1636">
        <v>32</v>
      </c>
      <c r="K1636">
        <v>480</v>
      </c>
      <c r="L1636">
        <v>2400</v>
      </c>
      <c r="M1636">
        <v>10</v>
      </c>
      <c r="N1636">
        <v>20</v>
      </c>
      <c r="O1636" s="493">
        <v>45945.1191666667</v>
      </c>
      <c r="P1636" s="493">
        <v>45945.4137962963</v>
      </c>
      <c r="Q1636">
        <v>1</v>
      </c>
      <c r="R1636">
        <v>0</v>
      </c>
      <c r="S1636">
        <v>0</v>
      </c>
      <c r="T1636">
        <v>6</v>
      </c>
      <c r="U1636">
        <v>40</v>
      </c>
      <c r="V1636">
        <v>36</v>
      </c>
      <c r="W1636">
        <v>168</v>
      </c>
      <c r="X1636">
        <v>39</v>
      </c>
      <c r="Y1636">
        <v>44</v>
      </c>
      <c r="AB1636">
        <v>15.115</v>
      </c>
      <c r="AD1636" t="s">
        <v>939</v>
      </c>
      <c r="AE1636">
        <v>1</v>
      </c>
      <c r="AF1636" t="s">
        <v>940</v>
      </c>
    </row>
    <row r="1637" spans="1:32">
      <c r="A1637">
        <v>317093</v>
      </c>
      <c r="B1637">
        <v>5170</v>
      </c>
      <c r="C1637" t="s">
        <v>224</v>
      </c>
      <c r="D1637">
        <v>1459</v>
      </c>
      <c r="E1637">
        <v>4016494463</v>
      </c>
      <c r="F1637" t="s">
        <v>939</v>
      </c>
      <c r="G1637">
        <v>1</v>
      </c>
      <c r="H1637" t="s">
        <v>494</v>
      </c>
      <c r="I1637" t="s">
        <v>243</v>
      </c>
      <c r="J1637">
        <v>31</v>
      </c>
      <c r="K1637">
        <v>480</v>
      </c>
      <c r="L1637">
        <v>2400</v>
      </c>
      <c r="M1637">
        <v>10</v>
      </c>
      <c r="N1637">
        <v>100</v>
      </c>
      <c r="O1637" s="493">
        <v>45945.1176273148</v>
      </c>
      <c r="P1637" s="493">
        <v>45945.4109143519</v>
      </c>
      <c r="Q1637">
        <v>1</v>
      </c>
      <c r="R1637">
        <v>0</v>
      </c>
      <c r="S1637">
        <v>0</v>
      </c>
      <c r="T1637">
        <v>6</v>
      </c>
      <c r="U1637">
        <v>16</v>
      </c>
      <c r="V1637">
        <v>12</v>
      </c>
      <c r="W1637">
        <v>96</v>
      </c>
      <c r="X1637">
        <v>15</v>
      </c>
      <c r="Y1637">
        <v>14</v>
      </c>
      <c r="AB1637">
        <v>25.955</v>
      </c>
      <c r="AD1637" t="s">
        <v>939</v>
      </c>
      <c r="AE1637">
        <v>1</v>
      </c>
      <c r="AF1637" t="s">
        <v>940</v>
      </c>
    </row>
    <row r="1638" spans="1:32">
      <c r="A1638">
        <v>317099</v>
      </c>
      <c r="B1638">
        <v>5170</v>
      </c>
      <c r="C1638" t="s">
        <v>224</v>
      </c>
      <c r="D1638">
        <v>1460</v>
      </c>
      <c r="E1638">
        <v>4016603517</v>
      </c>
      <c r="F1638" t="s">
        <v>982</v>
      </c>
      <c r="G1638">
        <v>1</v>
      </c>
      <c r="H1638" t="s">
        <v>491</v>
      </c>
      <c r="I1638" t="s">
        <v>280</v>
      </c>
      <c r="J1638">
        <v>33</v>
      </c>
      <c r="K1638">
        <v>26</v>
      </c>
      <c r="L1638">
        <v>234</v>
      </c>
      <c r="M1638">
        <v>9</v>
      </c>
      <c r="N1638">
        <v>36</v>
      </c>
      <c r="O1638" s="493">
        <v>45945.4283796296</v>
      </c>
      <c r="P1638" s="493">
        <v>45945.4525231481</v>
      </c>
      <c r="Q1638">
        <v>1</v>
      </c>
      <c r="R1638">
        <v>0</v>
      </c>
      <c r="S1638">
        <v>0</v>
      </c>
      <c r="T1638">
        <v>6</v>
      </c>
      <c r="U1638">
        <v>31</v>
      </c>
      <c r="V1638">
        <v>23</v>
      </c>
      <c r="W1638">
        <v>130</v>
      </c>
      <c r="X1638">
        <v>27</v>
      </c>
      <c r="Y1638">
        <v>30</v>
      </c>
      <c r="AB1638">
        <v>82.94</v>
      </c>
      <c r="AD1638" t="s">
        <v>983</v>
      </c>
      <c r="AE1638">
        <v>1</v>
      </c>
      <c r="AF1638" t="s">
        <v>984</v>
      </c>
    </row>
    <row r="1639" spans="1:32">
      <c r="A1639">
        <v>317100</v>
      </c>
      <c r="B1639">
        <v>5170</v>
      </c>
      <c r="C1639" t="s">
        <v>224</v>
      </c>
      <c r="D1639">
        <v>1460</v>
      </c>
      <c r="E1639">
        <v>4016603518</v>
      </c>
      <c r="F1639" t="s">
        <v>982</v>
      </c>
      <c r="G1639">
        <v>1</v>
      </c>
      <c r="H1639" t="s">
        <v>491</v>
      </c>
      <c r="I1639" t="s">
        <v>237</v>
      </c>
      <c r="J1639">
        <v>30</v>
      </c>
      <c r="K1639">
        <v>280</v>
      </c>
      <c r="L1639">
        <v>1260</v>
      </c>
      <c r="M1639">
        <v>9</v>
      </c>
      <c r="N1639">
        <v>540</v>
      </c>
      <c r="O1639" s="493">
        <v>45945.4537962963</v>
      </c>
      <c r="P1639" s="493">
        <v>45945.6962962963</v>
      </c>
      <c r="Q1639">
        <v>1</v>
      </c>
      <c r="R1639">
        <v>0</v>
      </c>
      <c r="S1639">
        <v>0</v>
      </c>
      <c r="T1639">
        <v>6</v>
      </c>
      <c r="U1639">
        <v>72</v>
      </c>
      <c r="V1639">
        <v>64</v>
      </c>
      <c r="W1639">
        <v>311</v>
      </c>
      <c r="X1639">
        <v>67</v>
      </c>
      <c r="Y1639">
        <v>65</v>
      </c>
      <c r="AB1639">
        <v>109.743</v>
      </c>
      <c r="AD1639" t="s">
        <v>985</v>
      </c>
      <c r="AE1639">
        <v>1</v>
      </c>
      <c r="AF1639" t="s">
        <v>984</v>
      </c>
    </row>
    <row r="1640" spans="1:32">
      <c r="A1640">
        <v>317101</v>
      </c>
      <c r="B1640">
        <v>5170</v>
      </c>
      <c r="C1640" t="s">
        <v>224</v>
      </c>
      <c r="D1640">
        <v>1460</v>
      </c>
      <c r="E1640">
        <v>4016603518</v>
      </c>
      <c r="F1640" t="s">
        <v>982</v>
      </c>
      <c r="G1640">
        <v>1</v>
      </c>
      <c r="H1640" t="s">
        <v>491</v>
      </c>
      <c r="I1640" t="s">
        <v>243</v>
      </c>
      <c r="J1640">
        <v>31</v>
      </c>
      <c r="K1640">
        <v>274</v>
      </c>
      <c r="L1640">
        <v>1260</v>
      </c>
      <c r="M1640">
        <v>9</v>
      </c>
      <c r="N1640">
        <v>468</v>
      </c>
      <c r="O1640" s="493">
        <v>45945.4546527778</v>
      </c>
      <c r="P1640" s="493">
        <v>45945.6970486111</v>
      </c>
      <c r="Q1640">
        <v>1</v>
      </c>
      <c r="R1640">
        <v>0</v>
      </c>
      <c r="S1640">
        <v>0</v>
      </c>
      <c r="T1640">
        <v>6</v>
      </c>
      <c r="U1640">
        <v>56</v>
      </c>
      <c r="V1640">
        <v>47</v>
      </c>
      <c r="W1640">
        <v>81</v>
      </c>
      <c r="X1640">
        <v>56</v>
      </c>
      <c r="Y1640">
        <v>56</v>
      </c>
      <c r="AB1640">
        <v>101.793</v>
      </c>
      <c r="AD1640" t="s">
        <v>985</v>
      </c>
      <c r="AE1640">
        <v>1</v>
      </c>
      <c r="AF1640" t="s">
        <v>984</v>
      </c>
    </row>
    <row r="1641" spans="1:32">
      <c r="A1641">
        <v>317098</v>
      </c>
      <c r="B1641">
        <v>5170</v>
      </c>
      <c r="C1641" t="s">
        <v>224</v>
      </c>
      <c r="D1641">
        <v>1460</v>
      </c>
      <c r="E1641">
        <v>4016603517</v>
      </c>
      <c r="F1641" t="s">
        <v>982</v>
      </c>
      <c r="G1641">
        <v>1</v>
      </c>
      <c r="H1641" t="s">
        <v>491</v>
      </c>
      <c r="I1641" t="s">
        <v>919</v>
      </c>
      <c r="J1641">
        <v>32</v>
      </c>
      <c r="K1641">
        <v>26</v>
      </c>
      <c r="L1641">
        <v>234</v>
      </c>
      <c r="M1641">
        <v>9</v>
      </c>
      <c r="N1641">
        <v>180</v>
      </c>
      <c r="O1641" s="493">
        <v>45945.4269212963</v>
      </c>
      <c r="P1641" s="493">
        <v>45945.4508912037</v>
      </c>
      <c r="Q1641">
        <v>1</v>
      </c>
      <c r="R1641">
        <v>0</v>
      </c>
      <c r="S1641">
        <v>0</v>
      </c>
      <c r="T1641">
        <v>6</v>
      </c>
      <c r="U1641">
        <v>52</v>
      </c>
      <c r="V1641">
        <v>52</v>
      </c>
      <c r="W1641">
        <v>57</v>
      </c>
      <c r="X1641">
        <v>52</v>
      </c>
      <c r="Y1641">
        <v>49</v>
      </c>
      <c r="AB1641">
        <v>36.835</v>
      </c>
      <c r="AD1641" t="s">
        <v>983</v>
      </c>
      <c r="AE1641">
        <v>1</v>
      </c>
      <c r="AF1641" t="s">
        <v>984</v>
      </c>
    </row>
    <row r="1642" spans="1:32">
      <c r="A1642">
        <v>317103</v>
      </c>
      <c r="B1642">
        <v>5170</v>
      </c>
      <c r="C1642" t="s">
        <v>224</v>
      </c>
      <c r="D1642">
        <v>1460</v>
      </c>
      <c r="E1642">
        <v>4016603518</v>
      </c>
      <c r="F1642" t="s">
        <v>982</v>
      </c>
      <c r="G1642">
        <v>1</v>
      </c>
      <c r="H1642" t="s">
        <v>491</v>
      </c>
      <c r="I1642" t="s">
        <v>280</v>
      </c>
      <c r="J1642">
        <v>33</v>
      </c>
      <c r="K1642">
        <v>279</v>
      </c>
      <c r="L1642">
        <v>1260</v>
      </c>
      <c r="M1642">
        <v>9</v>
      </c>
      <c r="N1642">
        <v>36</v>
      </c>
      <c r="O1642" s="493">
        <v>45945.4574305556</v>
      </c>
      <c r="P1642" s="493">
        <v>45945.6990393518</v>
      </c>
      <c r="Q1642">
        <v>1</v>
      </c>
      <c r="R1642">
        <v>0</v>
      </c>
      <c r="S1642">
        <v>0</v>
      </c>
      <c r="T1642">
        <v>6</v>
      </c>
      <c r="U1642">
        <v>27</v>
      </c>
      <c r="V1642">
        <v>24</v>
      </c>
      <c r="W1642">
        <v>45</v>
      </c>
      <c r="X1642">
        <v>27</v>
      </c>
      <c r="Y1642">
        <v>30</v>
      </c>
      <c r="AB1642">
        <v>82.94</v>
      </c>
      <c r="AD1642" t="s">
        <v>985</v>
      </c>
      <c r="AE1642">
        <v>1</v>
      </c>
      <c r="AF1642" t="s">
        <v>984</v>
      </c>
    </row>
    <row r="1643" spans="1:32">
      <c r="A1643">
        <v>317096</v>
      </c>
      <c r="B1643">
        <v>5170</v>
      </c>
      <c r="C1643" t="s">
        <v>224</v>
      </c>
      <c r="D1643">
        <v>1460</v>
      </c>
      <c r="E1643">
        <v>4016603517</v>
      </c>
      <c r="F1643" t="s">
        <v>982</v>
      </c>
      <c r="G1643">
        <v>1</v>
      </c>
      <c r="H1643" t="s">
        <v>491</v>
      </c>
      <c r="I1643" t="s">
        <v>237</v>
      </c>
      <c r="J1643">
        <v>30</v>
      </c>
      <c r="K1643">
        <v>26</v>
      </c>
      <c r="L1643">
        <v>234</v>
      </c>
      <c r="M1643">
        <v>9</v>
      </c>
      <c r="N1643">
        <v>540</v>
      </c>
      <c r="O1643" s="493">
        <v>45945.4247916667</v>
      </c>
      <c r="P1643" s="493">
        <v>45945.4492592593</v>
      </c>
      <c r="Q1643">
        <v>1</v>
      </c>
      <c r="R1643">
        <v>0</v>
      </c>
      <c r="S1643">
        <v>0</v>
      </c>
      <c r="T1643">
        <v>6</v>
      </c>
      <c r="U1643">
        <v>65</v>
      </c>
      <c r="V1643">
        <v>60</v>
      </c>
      <c r="W1643">
        <v>87</v>
      </c>
      <c r="X1643">
        <v>63</v>
      </c>
      <c r="Y1643">
        <v>65</v>
      </c>
      <c r="AB1643">
        <v>109.743</v>
      </c>
      <c r="AD1643" t="s">
        <v>983</v>
      </c>
      <c r="AE1643">
        <v>1</v>
      </c>
      <c r="AF1643" t="s">
        <v>984</v>
      </c>
    </row>
    <row r="1644" spans="1:32">
      <c r="A1644">
        <v>317097</v>
      </c>
      <c r="B1644">
        <v>5170</v>
      </c>
      <c r="C1644" t="s">
        <v>224</v>
      </c>
      <c r="D1644">
        <v>1460</v>
      </c>
      <c r="E1644">
        <v>4016603517</v>
      </c>
      <c r="F1644" t="s">
        <v>982</v>
      </c>
      <c r="G1644">
        <v>1</v>
      </c>
      <c r="H1644" t="s">
        <v>491</v>
      </c>
      <c r="I1644" t="s">
        <v>243</v>
      </c>
      <c r="J1644">
        <v>31</v>
      </c>
      <c r="K1644">
        <v>26</v>
      </c>
      <c r="L1644">
        <v>234</v>
      </c>
      <c r="M1644">
        <v>9</v>
      </c>
      <c r="N1644">
        <v>468</v>
      </c>
      <c r="O1644" s="493">
        <v>45945.4257060185</v>
      </c>
      <c r="P1644" s="493">
        <v>45945.4500810185</v>
      </c>
      <c r="Q1644">
        <v>1</v>
      </c>
      <c r="R1644">
        <v>0</v>
      </c>
      <c r="S1644">
        <v>0</v>
      </c>
      <c r="T1644">
        <v>6</v>
      </c>
      <c r="U1644">
        <v>57</v>
      </c>
      <c r="V1644">
        <v>55</v>
      </c>
      <c r="W1644">
        <v>74</v>
      </c>
      <c r="X1644">
        <v>56</v>
      </c>
      <c r="Y1644">
        <v>56</v>
      </c>
      <c r="AB1644">
        <v>101.793</v>
      </c>
      <c r="AD1644" t="s">
        <v>983</v>
      </c>
      <c r="AE1644">
        <v>1</v>
      </c>
      <c r="AF1644" t="s">
        <v>984</v>
      </c>
    </row>
    <row r="1645" spans="1:32">
      <c r="A1645">
        <v>317102</v>
      </c>
      <c r="B1645">
        <v>5170</v>
      </c>
      <c r="C1645" t="s">
        <v>224</v>
      </c>
      <c r="D1645">
        <v>1460</v>
      </c>
      <c r="E1645">
        <v>4016603518</v>
      </c>
      <c r="F1645" t="s">
        <v>982</v>
      </c>
      <c r="G1645">
        <v>1</v>
      </c>
      <c r="H1645" t="s">
        <v>491</v>
      </c>
      <c r="I1645" t="s">
        <v>919</v>
      </c>
      <c r="J1645">
        <v>32</v>
      </c>
      <c r="K1645">
        <v>280</v>
      </c>
      <c r="L1645">
        <v>1260</v>
      </c>
      <c r="M1645">
        <v>9</v>
      </c>
      <c r="N1645">
        <v>180</v>
      </c>
      <c r="O1645" s="493">
        <v>45945.4560416667</v>
      </c>
      <c r="P1645" s="493">
        <v>45945.698599537</v>
      </c>
      <c r="Q1645">
        <v>1</v>
      </c>
      <c r="R1645">
        <v>0</v>
      </c>
      <c r="S1645">
        <v>0</v>
      </c>
      <c r="T1645">
        <v>6</v>
      </c>
      <c r="U1645">
        <v>53</v>
      </c>
      <c r="V1645">
        <v>46</v>
      </c>
      <c r="W1645">
        <v>217</v>
      </c>
      <c r="X1645">
        <v>49</v>
      </c>
      <c r="Y1645">
        <v>49</v>
      </c>
      <c r="AB1645">
        <v>36.835</v>
      </c>
      <c r="AD1645" t="s">
        <v>985</v>
      </c>
      <c r="AE1645">
        <v>1</v>
      </c>
      <c r="AF1645" t="s">
        <v>984</v>
      </c>
    </row>
    <row r="1646" spans="1:32">
      <c r="A1646">
        <v>317104</v>
      </c>
      <c r="B1646">
        <v>5170</v>
      </c>
      <c r="C1646" t="s">
        <v>224</v>
      </c>
      <c r="D1646">
        <v>1461</v>
      </c>
      <c r="E1646">
        <v>4016603517</v>
      </c>
      <c r="F1646" t="s">
        <v>982</v>
      </c>
      <c r="G1646">
        <v>1</v>
      </c>
      <c r="H1646" t="s">
        <v>494</v>
      </c>
      <c r="I1646" t="s">
        <v>237</v>
      </c>
      <c r="J1646">
        <v>30</v>
      </c>
      <c r="K1646">
        <v>26</v>
      </c>
      <c r="L1646">
        <v>234</v>
      </c>
      <c r="M1646">
        <v>9</v>
      </c>
      <c r="N1646">
        <v>414</v>
      </c>
      <c r="O1646" s="493">
        <v>45945.7063310185</v>
      </c>
      <c r="P1646" s="493">
        <v>45945.7318055556</v>
      </c>
      <c r="Q1646">
        <v>1</v>
      </c>
      <c r="R1646">
        <v>0</v>
      </c>
      <c r="S1646">
        <v>0</v>
      </c>
      <c r="T1646">
        <v>6</v>
      </c>
      <c r="U1646">
        <v>62</v>
      </c>
      <c r="V1646">
        <v>55</v>
      </c>
      <c r="W1646">
        <v>149</v>
      </c>
      <c r="X1646">
        <v>57</v>
      </c>
      <c r="Y1646">
        <v>61</v>
      </c>
      <c r="AB1646">
        <v>78.318</v>
      </c>
      <c r="AD1646" t="s">
        <v>983</v>
      </c>
      <c r="AE1646">
        <v>1</v>
      </c>
      <c r="AF1646" t="s">
        <v>984</v>
      </c>
    </row>
    <row r="1647" spans="1:32">
      <c r="A1647">
        <v>317105</v>
      </c>
      <c r="B1647">
        <v>5170</v>
      </c>
      <c r="C1647" t="s">
        <v>224</v>
      </c>
      <c r="D1647">
        <v>1461</v>
      </c>
      <c r="E1647">
        <v>4016603517</v>
      </c>
      <c r="F1647" t="s">
        <v>982</v>
      </c>
      <c r="G1647">
        <v>1</v>
      </c>
      <c r="H1647" t="s">
        <v>494</v>
      </c>
      <c r="I1647" t="s">
        <v>243</v>
      </c>
      <c r="J1647">
        <v>31</v>
      </c>
      <c r="K1647">
        <v>26</v>
      </c>
      <c r="L1647">
        <v>234</v>
      </c>
      <c r="M1647">
        <v>9</v>
      </c>
      <c r="N1647">
        <v>423</v>
      </c>
      <c r="O1647" s="493">
        <v>45945.7073263889</v>
      </c>
      <c r="P1647" s="493">
        <v>45945.73375</v>
      </c>
      <c r="Q1647">
        <v>1</v>
      </c>
      <c r="R1647">
        <v>0</v>
      </c>
      <c r="S1647">
        <v>0</v>
      </c>
      <c r="T1647">
        <v>6</v>
      </c>
      <c r="U1647">
        <v>70</v>
      </c>
      <c r="V1647">
        <v>62</v>
      </c>
      <c r="W1647">
        <v>202</v>
      </c>
      <c r="X1647">
        <v>63</v>
      </c>
      <c r="Y1647">
        <v>101</v>
      </c>
      <c r="AB1647">
        <v>91.682</v>
      </c>
      <c r="AD1647" t="s">
        <v>983</v>
      </c>
      <c r="AE1647">
        <v>1</v>
      </c>
      <c r="AF1647" t="s">
        <v>984</v>
      </c>
    </row>
    <row r="1648" spans="1:32">
      <c r="A1648">
        <v>317106</v>
      </c>
      <c r="B1648">
        <v>5170</v>
      </c>
      <c r="C1648" t="s">
        <v>224</v>
      </c>
      <c r="D1648">
        <v>1461</v>
      </c>
      <c r="E1648">
        <v>4016603517</v>
      </c>
      <c r="F1648" t="s">
        <v>982</v>
      </c>
      <c r="G1648">
        <v>1</v>
      </c>
      <c r="H1648" t="s">
        <v>494</v>
      </c>
      <c r="I1648" t="s">
        <v>919</v>
      </c>
      <c r="J1648">
        <v>32</v>
      </c>
      <c r="K1648">
        <v>26</v>
      </c>
      <c r="L1648">
        <v>234</v>
      </c>
      <c r="M1648">
        <v>9</v>
      </c>
      <c r="N1648">
        <v>288</v>
      </c>
      <c r="O1648" s="493">
        <v>45945.7106481481</v>
      </c>
      <c r="P1648" s="493">
        <v>45945.7387152778</v>
      </c>
      <c r="Q1648">
        <v>1</v>
      </c>
      <c r="R1648">
        <v>0</v>
      </c>
      <c r="S1648">
        <v>0</v>
      </c>
      <c r="T1648">
        <v>6</v>
      </c>
      <c r="U1648">
        <v>93</v>
      </c>
      <c r="V1648">
        <v>76</v>
      </c>
      <c r="W1648">
        <v>227</v>
      </c>
      <c r="X1648">
        <v>81</v>
      </c>
      <c r="Y1648">
        <v>73</v>
      </c>
      <c r="AB1648">
        <v>109.845</v>
      </c>
      <c r="AD1648" t="s">
        <v>983</v>
      </c>
      <c r="AE1648">
        <v>1</v>
      </c>
      <c r="AF1648" t="s">
        <v>984</v>
      </c>
    </row>
    <row r="1649" spans="1:32">
      <c r="A1649">
        <v>317107</v>
      </c>
      <c r="B1649">
        <v>5170</v>
      </c>
      <c r="C1649" t="s">
        <v>224</v>
      </c>
      <c r="D1649">
        <v>1461</v>
      </c>
      <c r="E1649">
        <v>4016603517</v>
      </c>
      <c r="F1649" t="s">
        <v>982</v>
      </c>
      <c r="G1649">
        <v>1</v>
      </c>
      <c r="H1649" t="s">
        <v>494</v>
      </c>
      <c r="I1649" t="s">
        <v>280</v>
      </c>
      <c r="J1649">
        <v>33</v>
      </c>
      <c r="K1649">
        <v>26</v>
      </c>
      <c r="L1649">
        <v>234</v>
      </c>
      <c r="M1649">
        <v>9</v>
      </c>
      <c r="N1649">
        <v>45</v>
      </c>
      <c r="O1649" s="493">
        <v>45945.7119212963</v>
      </c>
      <c r="P1649" s="493">
        <v>45945.7393402778</v>
      </c>
      <c r="Q1649">
        <v>1</v>
      </c>
      <c r="R1649">
        <v>0</v>
      </c>
      <c r="S1649">
        <v>0</v>
      </c>
      <c r="T1649">
        <v>6</v>
      </c>
      <c r="U1649">
        <v>51</v>
      </c>
      <c r="V1649">
        <v>41</v>
      </c>
      <c r="W1649">
        <v>148</v>
      </c>
      <c r="X1649">
        <v>43</v>
      </c>
      <c r="Y1649">
        <v>41</v>
      </c>
      <c r="AB1649">
        <v>91.017</v>
      </c>
      <c r="AD1649" t="s">
        <v>983</v>
      </c>
      <c r="AE1649">
        <v>1</v>
      </c>
      <c r="AF1649" t="s">
        <v>984</v>
      </c>
    </row>
    <row r="1650" spans="1:32">
      <c r="A1650">
        <v>317108</v>
      </c>
      <c r="B1650">
        <v>5170</v>
      </c>
      <c r="C1650" t="s">
        <v>224</v>
      </c>
      <c r="D1650">
        <v>1461</v>
      </c>
      <c r="E1650">
        <v>4016603518</v>
      </c>
      <c r="F1650" t="s">
        <v>982</v>
      </c>
      <c r="G1650">
        <v>1</v>
      </c>
      <c r="H1650" t="s">
        <v>494</v>
      </c>
      <c r="I1650" t="s">
        <v>237</v>
      </c>
      <c r="J1650">
        <v>30</v>
      </c>
      <c r="K1650">
        <v>62</v>
      </c>
      <c r="L1650">
        <v>1260</v>
      </c>
      <c r="M1650">
        <v>9</v>
      </c>
      <c r="N1650">
        <v>414</v>
      </c>
      <c r="O1650" s="493">
        <v>45945.7374074074</v>
      </c>
      <c r="P1650" s="493">
        <v>45945.7884143519</v>
      </c>
      <c r="Q1650">
        <v>1</v>
      </c>
      <c r="R1650">
        <v>0</v>
      </c>
      <c r="S1650">
        <v>0</v>
      </c>
      <c r="T1650">
        <v>6</v>
      </c>
      <c r="U1650">
        <v>58</v>
      </c>
      <c r="V1650">
        <v>56</v>
      </c>
      <c r="W1650">
        <v>83</v>
      </c>
      <c r="X1650">
        <v>57</v>
      </c>
      <c r="Y1650">
        <v>61</v>
      </c>
      <c r="AB1650">
        <v>78.318</v>
      </c>
      <c r="AD1650" t="s">
        <v>985</v>
      </c>
      <c r="AE1650">
        <v>1</v>
      </c>
      <c r="AF1650" t="s">
        <v>984</v>
      </c>
    </row>
    <row r="1651" spans="1:32">
      <c r="A1651">
        <v>317279</v>
      </c>
      <c r="B1651">
        <v>5170</v>
      </c>
      <c r="C1651" t="s">
        <v>224</v>
      </c>
      <c r="D1651">
        <v>1461</v>
      </c>
      <c r="E1651">
        <v>4016603518</v>
      </c>
      <c r="F1651" t="s">
        <v>982</v>
      </c>
      <c r="G1651">
        <v>1</v>
      </c>
      <c r="H1651" t="s">
        <v>494</v>
      </c>
      <c r="I1651" t="s">
        <v>280</v>
      </c>
      <c r="J1651">
        <v>33</v>
      </c>
      <c r="K1651">
        <v>217</v>
      </c>
      <c r="L1651">
        <v>1260</v>
      </c>
      <c r="M1651">
        <v>9</v>
      </c>
      <c r="N1651">
        <v>45</v>
      </c>
      <c r="O1651" s="493">
        <v>45946.307662037</v>
      </c>
      <c r="P1651" s="493">
        <v>45946.5320138889</v>
      </c>
      <c r="Q1651">
        <v>1</v>
      </c>
      <c r="R1651">
        <v>0</v>
      </c>
      <c r="S1651">
        <v>0</v>
      </c>
      <c r="T1651">
        <v>6</v>
      </c>
      <c r="U1651">
        <v>44</v>
      </c>
      <c r="V1651">
        <v>39</v>
      </c>
      <c r="W1651">
        <v>93</v>
      </c>
      <c r="X1651">
        <v>43</v>
      </c>
      <c r="Y1651">
        <v>41</v>
      </c>
      <c r="AB1651">
        <v>91.017</v>
      </c>
      <c r="AD1651" t="s">
        <v>985</v>
      </c>
      <c r="AE1651">
        <v>1</v>
      </c>
      <c r="AF1651" t="s">
        <v>984</v>
      </c>
    </row>
    <row r="1652" spans="1:32">
      <c r="A1652">
        <v>317110</v>
      </c>
      <c r="B1652">
        <v>5170</v>
      </c>
      <c r="C1652" t="s">
        <v>224</v>
      </c>
      <c r="D1652">
        <v>1461</v>
      </c>
      <c r="E1652">
        <v>4016603518</v>
      </c>
      <c r="F1652" t="s">
        <v>982</v>
      </c>
      <c r="G1652">
        <v>1</v>
      </c>
      <c r="H1652" t="s">
        <v>494</v>
      </c>
      <c r="I1652" t="s">
        <v>919</v>
      </c>
      <c r="J1652">
        <v>32</v>
      </c>
      <c r="K1652">
        <v>62</v>
      </c>
      <c r="L1652">
        <v>1260</v>
      </c>
      <c r="M1652">
        <v>9</v>
      </c>
      <c r="N1652">
        <v>288</v>
      </c>
      <c r="O1652" s="493">
        <v>45945.7413310185</v>
      </c>
      <c r="P1652" s="493">
        <v>45945.7983333333</v>
      </c>
      <c r="Q1652">
        <v>1</v>
      </c>
      <c r="R1652">
        <v>0</v>
      </c>
      <c r="S1652">
        <v>0</v>
      </c>
      <c r="T1652">
        <v>6</v>
      </c>
      <c r="U1652">
        <v>77</v>
      </c>
      <c r="V1652">
        <v>72</v>
      </c>
      <c r="W1652">
        <v>143</v>
      </c>
      <c r="X1652">
        <v>75.5</v>
      </c>
      <c r="Y1652">
        <v>73</v>
      </c>
      <c r="AB1652">
        <v>109.845</v>
      </c>
      <c r="AD1652" t="s">
        <v>985</v>
      </c>
      <c r="AE1652">
        <v>1</v>
      </c>
      <c r="AF1652" t="s">
        <v>984</v>
      </c>
    </row>
    <row r="1653" spans="1:32">
      <c r="A1653">
        <v>317111</v>
      </c>
      <c r="B1653">
        <v>5170</v>
      </c>
      <c r="C1653" t="s">
        <v>224</v>
      </c>
      <c r="D1653">
        <v>1461</v>
      </c>
      <c r="E1653">
        <v>4016603518</v>
      </c>
      <c r="F1653" t="s">
        <v>982</v>
      </c>
      <c r="G1653">
        <v>1</v>
      </c>
      <c r="H1653" t="s">
        <v>494</v>
      </c>
      <c r="I1653" t="s">
        <v>280</v>
      </c>
      <c r="J1653">
        <v>33</v>
      </c>
      <c r="K1653">
        <v>62</v>
      </c>
      <c r="L1653">
        <v>1260</v>
      </c>
      <c r="M1653">
        <v>9</v>
      </c>
      <c r="N1653">
        <v>45</v>
      </c>
      <c r="O1653" s="493">
        <v>45945.7428356481</v>
      </c>
      <c r="P1653" s="493">
        <v>45945.7989583333</v>
      </c>
      <c r="Q1653">
        <v>1</v>
      </c>
      <c r="R1653">
        <v>0</v>
      </c>
      <c r="S1653">
        <v>0</v>
      </c>
      <c r="T1653">
        <v>6</v>
      </c>
      <c r="U1653">
        <v>45</v>
      </c>
      <c r="V1653">
        <v>41</v>
      </c>
      <c r="W1653">
        <v>78</v>
      </c>
      <c r="X1653">
        <v>43.5</v>
      </c>
      <c r="Y1653">
        <v>41</v>
      </c>
      <c r="AB1653">
        <v>91.017</v>
      </c>
      <c r="AD1653" t="s">
        <v>985</v>
      </c>
      <c r="AE1653">
        <v>1</v>
      </c>
      <c r="AF1653" t="s">
        <v>984</v>
      </c>
    </row>
    <row r="1654" spans="1:32">
      <c r="A1654">
        <v>317276</v>
      </c>
      <c r="B1654">
        <v>5170</v>
      </c>
      <c r="C1654" t="s">
        <v>224</v>
      </c>
      <c r="D1654">
        <v>1461</v>
      </c>
      <c r="E1654">
        <v>4016603518</v>
      </c>
      <c r="F1654" t="s">
        <v>982</v>
      </c>
      <c r="G1654">
        <v>1</v>
      </c>
      <c r="H1654" t="s">
        <v>494</v>
      </c>
      <c r="I1654" t="s">
        <v>237</v>
      </c>
      <c r="J1654">
        <v>30</v>
      </c>
      <c r="K1654">
        <v>216</v>
      </c>
      <c r="L1654">
        <v>1260</v>
      </c>
      <c r="M1654">
        <v>9</v>
      </c>
      <c r="N1654">
        <v>414</v>
      </c>
      <c r="O1654" s="493">
        <v>45946.3058680556</v>
      </c>
      <c r="P1654" s="493">
        <v>45946.5217939815</v>
      </c>
      <c r="Q1654">
        <v>1</v>
      </c>
      <c r="R1654">
        <v>0</v>
      </c>
      <c r="S1654">
        <v>0</v>
      </c>
      <c r="T1654">
        <v>6</v>
      </c>
      <c r="U1654">
        <v>65</v>
      </c>
      <c r="V1654">
        <v>54</v>
      </c>
      <c r="W1654">
        <v>576</v>
      </c>
      <c r="X1654">
        <v>60</v>
      </c>
      <c r="Y1654">
        <v>61</v>
      </c>
      <c r="AB1654">
        <v>78.318</v>
      </c>
      <c r="AD1654" t="s">
        <v>985</v>
      </c>
      <c r="AE1654">
        <v>1</v>
      </c>
      <c r="AF1654" t="s">
        <v>984</v>
      </c>
    </row>
    <row r="1655" spans="1:32">
      <c r="A1655">
        <v>317277</v>
      </c>
      <c r="B1655">
        <v>5170</v>
      </c>
      <c r="C1655" t="s">
        <v>224</v>
      </c>
      <c r="D1655">
        <v>1461</v>
      </c>
      <c r="E1655">
        <v>4016603518</v>
      </c>
      <c r="F1655" t="s">
        <v>982</v>
      </c>
      <c r="G1655">
        <v>1</v>
      </c>
      <c r="H1655" t="s">
        <v>494</v>
      </c>
      <c r="I1655" t="s">
        <v>243</v>
      </c>
      <c r="J1655">
        <v>31</v>
      </c>
      <c r="K1655">
        <v>216</v>
      </c>
      <c r="L1655">
        <v>1260</v>
      </c>
      <c r="M1655">
        <v>9</v>
      </c>
      <c r="N1655">
        <v>423</v>
      </c>
      <c r="O1655" s="493">
        <v>45946.3067361111</v>
      </c>
      <c r="P1655" s="493">
        <v>45946.5238773148</v>
      </c>
      <c r="Q1655">
        <v>1</v>
      </c>
      <c r="R1655">
        <v>0</v>
      </c>
      <c r="S1655">
        <v>0</v>
      </c>
      <c r="T1655">
        <v>6</v>
      </c>
      <c r="U1655">
        <v>66</v>
      </c>
      <c r="V1655">
        <v>60</v>
      </c>
      <c r="W1655">
        <v>583</v>
      </c>
      <c r="X1655">
        <v>63</v>
      </c>
      <c r="Y1655">
        <v>101</v>
      </c>
      <c r="AB1655">
        <v>91.682</v>
      </c>
      <c r="AD1655" t="s">
        <v>985</v>
      </c>
      <c r="AE1655">
        <v>1</v>
      </c>
      <c r="AF1655" t="s">
        <v>984</v>
      </c>
    </row>
    <row r="1656" spans="1:32">
      <c r="A1656">
        <v>317278</v>
      </c>
      <c r="B1656">
        <v>5170</v>
      </c>
      <c r="C1656" t="s">
        <v>224</v>
      </c>
      <c r="D1656">
        <v>1461</v>
      </c>
      <c r="E1656">
        <v>4016603518</v>
      </c>
      <c r="F1656" t="s">
        <v>982</v>
      </c>
      <c r="G1656">
        <v>1</v>
      </c>
      <c r="H1656" t="s">
        <v>494</v>
      </c>
      <c r="I1656" t="s">
        <v>919</v>
      </c>
      <c r="J1656">
        <v>32</v>
      </c>
      <c r="K1656">
        <v>217</v>
      </c>
      <c r="L1656">
        <v>1260</v>
      </c>
      <c r="M1656">
        <v>9</v>
      </c>
      <c r="N1656">
        <v>288</v>
      </c>
      <c r="O1656" s="493">
        <v>45946.3079282407</v>
      </c>
      <c r="P1656" s="493">
        <v>45946.5313888889</v>
      </c>
      <c r="Q1656">
        <v>1</v>
      </c>
      <c r="R1656">
        <v>0</v>
      </c>
      <c r="S1656">
        <v>0</v>
      </c>
      <c r="T1656">
        <v>6</v>
      </c>
      <c r="U1656">
        <v>83</v>
      </c>
      <c r="V1656">
        <v>72</v>
      </c>
      <c r="W1656">
        <v>313</v>
      </c>
      <c r="X1656">
        <v>76</v>
      </c>
      <c r="Y1656">
        <v>73</v>
      </c>
      <c r="AB1656">
        <v>109.845</v>
      </c>
      <c r="AD1656" t="s">
        <v>985</v>
      </c>
      <c r="AE1656">
        <v>1</v>
      </c>
      <c r="AF1656" t="s">
        <v>984</v>
      </c>
    </row>
    <row r="1657" spans="1:32">
      <c r="A1657">
        <v>317109</v>
      </c>
      <c r="B1657">
        <v>5170</v>
      </c>
      <c r="C1657" t="s">
        <v>224</v>
      </c>
      <c r="D1657">
        <v>1461</v>
      </c>
      <c r="E1657">
        <v>4016603518</v>
      </c>
      <c r="F1657" t="s">
        <v>982</v>
      </c>
      <c r="G1657">
        <v>1</v>
      </c>
      <c r="H1657" t="s">
        <v>494</v>
      </c>
      <c r="I1657" t="s">
        <v>243</v>
      </c>
      <c r="J1657">
        <v>31</v>
      </c>
      <c r="K1657">
        <v>62</v>
      </c>
      <c r="L1657">
        <v>1260</v>
      </c>
      <c r="M1657">
        <v>9</v>
      </c>
      <c r="N1657">
        <v>423</v>
      </c>
      <c r="O1657" s="493">
        <v>45945.7383449074</v>
      </c>
      <c r="P1657" s="493">
        <v>45945.7902893519</v>
      </c>
      <c r="Q1657">
        <v>1</v>
      </c>
      <c r="R1657">
        <v>0</v>
      </c>
      <c r="S1657">
        <v>0</v>
      </c>
      <c r="T1657">
        <v>6</v>
      </c>
      <c r="U1657">
        <v>65</v>
      </c>
      <c r="V1657">
        <v>60</v>
      </c>
      <c r="W1657">
        <v>150</v>
      </c>
      <c r="X1657">
        <v>63</v>
      </c>
      <c r="Y1657">
        <v>101</v>
      </c>
      <c r="AB1657">
        <v>91.682</v>
      </c>
      <c r="AD1657" t="s">
        <v>985</v>
      </c>
      <c r="AE1657">
        <v>1</v>
      </c>
      <c r="AF1657" t="s">
        <v>984</v>
      </c>
    </row>
    <row r="1658" spans="1:32">
      <c r="A1658">
        <v>317280</v>
      </c>
      <c r="B1658">
        <v>5170</v>
      </c>
      <c r="C1658" t="s">
        <v>224</v>
      </c>
      <c r="D1658">
        <v>1462</v>
      </c>
      <c r="E1658">
        <v>4016552797</v>
      </c>
      <c r="F1658" t="s">
        <v>923</v>
      </c>
      <c r="G1658">
        <v>1</v>
      </c>
      <c r="H1658" t="s">
        <v>491</v>
      </c>
      <c r="I1658" t="s">
        <v>237</v>
      </c>
      <c r="J1658">
        <v>30</v>
      </c>
      <c r="K1658">
        <v>70</v>
      </c>
      <c r="L1658">
        <v>630</v>
      </c>
      <c r="M1658">
        <v>9</v>
      </c>
      <c r="N1658">
        <v>630</v>
      </c>
      <c r="O1658" s="493">
        <v>45946.5343402778</v>
      </c>
      <c r="P1658" s="493">
        <v>45946.6047337963</v>
      </c>
      <c r="Q1658">
        <v>1</v>
      </c>
      <c r="R1658">
        <v>0</v>
      </c>
      <c r="S1658">
        <v>0</v>
      </c>
      <c r="T1658">
        <v>6</v>
      </c>
      <c r="U1658">
        <v>79</v>
      </c>
      <c r="V1658">
        <v>66</v>
      </c>
      <c r="W1658">
        <v>604</v>
      </c>
      <c r="X1658">
        <v>70</v>
      </c>
      <c r="Y1658">
        <v>72</v>
      </c>
      <c r="AB1658">
        <v>138.272</v>
      </c>
      <c r="AD1658" t="s">
        <v>986</v>
      </c>
      <c r="AE1658">
        <v>1</v>
      </c>
      <c r="AF1658" t="s">
        <v>925</v>
      </c>
    </row>
    <row r="1659" spans="1:32">
      <c r="A1659">
        <v>317281</v>
      </c>
      <c r="B1659">
        <v>5170</v>
      </c>
      <c r="C1659" t="s">
        <v>224</v>
      </c>
      <c r="D1659">
        <v>1462</v>
      </c>
      <c r="E1659">
        <v>4016552797</v>
      </c>
      <c r="F1659" t="s">
        <v>923</v>
      </c>
      <c r="G1659">
        <v>1</v>
      </c>
      <c r="H1659" t="s">
        <v>491</v>
      </c>
      <c r="I1659" t="s">
        <v>243</v>
      </c>
      <c r="J1659">
        <v>31</v>
      </c>
      <c r="K1659">
        <v>70</v>
      </c>
      <c r="L1659">
        <v>630</v>
      </c>
      <c r="M1659">
        <v>9</v>
      </c>
      <c r="N1659">
        <v>603</v>
      </c>
      <c r="O1659" s="493">
        <v>45946.5355092593</v>
      </c>
      <c r="P1659" s="493">
        <v>45946.6058680556</v>
      </c>
      <c r="Q1659">
        <v>1</v>
      </c>
      <c r="R1659">
        <v>0</v>
      </c>
      <c r="S1659">
        <v>0</v>
      </c>
      <c r="T1659">
        <v>6</v>
      </c>
      <c r="U1659">
        <v>75</v>
      </c>
      <c r="V1659">
        <v>69</v>
      </c>
      <c r="W1659">
        <v>161</v>
      </c>
      <c r="X1659">
        <v>73</v>
      </c>
      <c r="Y1659">
        <v>92</v>
      </c>
      <c r="AB1659">
        <v>121.001</v>
      </c>
      <c r="AD1659" t="s">
        <v>986</v>
      </c>
      <c r="AE1659">
        <v>1</v>
      </c>
      <c r="AF1659" t="s">
        <v>925</v>
      </c>
    </row>
    <row r="1660" spans="1:32">
      <c r="A1660">
        <v>317282</v>
      </c>
      <c r="B1660">
        <v>5170</v>
      </c>
      <c r="C1660" t="s">
        <v>224</v>
      </c>
      <c r="D1660">
        <v>1462</v>
      </c>
      <c r="E1660">
        <v>4016552797</v>
      </c>
      <c r="F1660" t="s">
        <v>923</v>
      </c>
      <c r="G1660">
        <v>1</v>
      </c>
      <c r="H1660" t="s">
        <v>491</v>
      </c>
      <c r="I1660" t="s">
        <v>919</v>
      </c>
      <c r="J1660">
        <v>32</v>
      </c>
      <c r="K1660">
        <v>70</v>
      </c>
      <c r="L1660">
        <v>630</v>
      </c>
      <c r="M1660">
        <v>9</v>
      </c>
      <c r="N1660">
        <v>171</v>
      </c>
      <c r="O1660" s="493">
        <v>45946.5372916667</v>
      </c>
      <c r="P1660" s="493">
        <v>45946.606724537</v>
      </c>
      <c r="Q1660">
        <v>1</v>
      </c>
      <c r="R1660">
        <v>0</v>
      </c>
      <c r="S1660">
        <v>0</v>
      </c>
      <c r="T1660">
        <v>6</v>
      </c>
      <c r="U1660">
        <v>64</v>
      </c>
      <c r="V1660">
        <v>52</v>
      </c>
      <c r="W1660">
        <v>362</v>
      </c>
      <c r="X1660">
        <v>55</v>
      </c>
      <c r="Y1660">
        <v>63</v>
      </c>
      <c r="AB1660">
        <v>40.843</v>
      </c>
      <c r="AD1660" t="s">
        <v>986</v>
      </c>
      <c r="AE1660">
        <v>1</v>
      </c>
      <c r="AF1660" t="s">
        <v>925</v>
      </c>
    </row>
    <row r="1661" spans="1:32">
      <c r="A1661">
        <v>317287</v>
      </c>
      <c r="B1661">
        <v>5170</v>
      </c>
      <c r="C1661" t="s">
        <v>224</v>
      </c>
      <c r="D1661">
        <v>1462</v>
      </c>
      <c r="E1661">
        <v>4016552798</v>
      </c>
      <c r="F1661" t="s">
        <v>926</v>
      </c>
      <c r="G1661">
        <v>1</v>
      </c>
      <c r="H1661" t="s">
        <v>491</v>
      </c>
      <c r="I1661" t="s">
        <v>280</v>
      </c>
      <c r="J1661">
        <v>33</v>
      </c>
      <c r="K1661">
        <v>70</v>
      </c>
      <c r="L1661">
        <v>630</v>
      </c>
      <c r="M1661">
        <v>9</v>
      </c>
      <c r="N1661">
        <v>18</v>
      </c>
      <c r="O1661" s="493">
        <v>45946.6140046296</v>
      </c>
      <c r="P1661" s="493">
        <v>45946.6889467593</v>
      </c>
      <c r="Q1661">
        <v>1</v>
      </c>
      <c r="R1661">
        <v>0</v>
      </c>
      <c r="S1661">
        <v>0</v>
      </c>
      <c r="T1661">
        <v>6</v>
      </c>
      <c r="U1661">
        <v>41</v>
      </c>
      <c r="V1661">
        <v>32</v>
      </c>
      <c r="W1661">
        <v>133</v>
      </c>
      <c r="X1661">
        <v>35.5</v>
      </c>
      <c r="Y1661">
        <v>38</v>
      </c>
      <c r="AB1661">
        <v>51.565</v>
      </c>
      <c r="AD1661" t="s">
        <v>987</v>
      </c>
      <c r="AE1661">
        <v>1</v>
      </c>
      <c r="AF1661" t="s">
        <v>925</v>
      </c>
    </row>
    <row r="1662" spans="1:32">
      <c r="A1662">
        <v>317284</v>
      </c>
      <c r="B1662">
        <v>5170</v>
      </c>
      <c r="C1662" t="s">
        <v>224</v>
      </c>
      <c r="D1662">
        <v>1462</v>
      </c>
      <c r="E1662">
        <v>4016552798</v>
      </c>
      <c r="F1662" t="s">
        <v>926</v>
      </c>
      <c r="G1662">
        <v>1</v>
      </c>
      <c r="H1662" t="s">
        <v>491</v>
      </c>
      <c r="I1662" t="s">
        <v>237</v>
      </c>
      <c r="J1662">
        <v>30</v>
      </c>
      <c r="K1662">
        <v>71</v>
      </c>
      <c r="L1662">
        <v>630</v>
      </c>
      <c r="M1662">
        <v>9</v>
      </c>
      <c r="N1662">
        <v>567</v>
      </c>
      <c r="O1662" s="493">
        <v>45946.6107060185</v>
      </c>
      <c r="P1662" s="493">
        <v>45946.6861458333</v>
      </c>
      <c r="Q1662">
        <v>1</v>
      </c>
      <c r="R1662">
        <v>0</v>
      </c>
      <c r="S1662">
        <v>0</v>
      </c>
      <c r="T1662">
        <v>6</v>
      </c>
      <c r="U1662">
        <v>70</v>
      </c>
      <c r="V1662">
        <v>46</v>
      </c>
      <c r="W1662">
        <v>240</v>
      </c>
      <c r="X1662">
        <v>62</v>
      </c>
      <c r="Y1662">
        <v>80</v>
      </c>
      <c r="AB1662">
        <v>121.195</v>
      </c>
      <c r="AD1662" t="s">
        <v>987</v>
      </c>
      <c r="AE1662">
        <v>1</v>
      </c>
      <c r="AF1662" t="s">
        <v>925</v>
      </c>
    </row>
    <row r="1663" spans="1:32">
      <c r="A1663">
        <v>317285</v>
      </c>
      <c r="B1663">
        <v>5170</v>
      </c>
      <c r="C1663" t="s">
        <v>224</v>
      </c>
      <c r="D1663">
        <v>1462</v>
      </c>
      <c r="E1663">
        <v>4016552798</v>
      </c>
      <c r="F1663" t="s">
        <v>926</v>
      </c>
      <c r="G1663">
        <v>1</v>
      </c>
      <c r="H1663" t="s">
        <v>491</v>
      </c>
      <c r="I1663" t="s">
        <v>243</v>
      </c>
      <c r="J1663">
        <v>31</v>
      </c>
      <c r="K1663">
        <v>70</v>
      </c>
      <c r="L1663">
        <v>630</v>
      </c>
      <c r="M1663">
        <v>9</v>
      </c>
      <c r="N1663">
        <v>540</v>
      </c>
      <c r="O1663" s="493">
        <v>45946.6116435185</v>
      </c>
      <c r="P1663" s="493">
        <v>45946.6869791667</v>
      </c>
      <c r="Q1663">
        <v>1</v>
      </c>
      <c r="R1663">
        <v>0</v>
      </c>
      <c r="S1663">
        <v>0</v>
      </c>
      <c r="T1663">
        <v>6</v>
      </c>
      <c r="U1663">
        <v>62</v>
      </c>
      <c r="V1663">
        <v>57</v>
      </c>
      <c r="W1663">
        <v>79</v>
      </c>
      <c r="X1663">
        <v>61</v>
      </c>
      <c r="Y1663">
        <v>60</v>
      </c>
      <c r="AB1663">
        <v>106.491</v>
      </c>
      <c r="AD1663" t="s">
        <v>987</v>
      </c>
      <c r="AE1663">
        <v>1</v>
      </c>
      <c r="AF1663" t="s">
        <v>925</v>
      </c>
    </row>
    <row r="1664" spans="1:32">
      <c r="A1664">
        <v>317286</v>
      </c>
      <c r="B1664">
        <v>5170</v>
      </c>
      <c r="C1664" t="s">
        <v>224</v>
      </c>
      <c r="D1664">
        <v>1462</v>
      </c>
      <c r="E1664">
        <v>4016552798</v>
      </c>
      <c r="F1664" t="s">
        <v>926</v>
      </c>
      <c r="G1664">
        <v>1</v>
      </c>
      <c r="H1664" t="s">
        <v>491</v>
      </c>
      <c r="I1664" t="s">
        <v>919</v>
      </c>
      <c r="J1664">
        <v>32</v>
      </c>
      <c r="K1664">
        <v>70</v>
      </c>
      <c r="L1664">
        <v>630</v>
      </c>
      <c r="M1664">
        <v>9</v>
      </c>
      <c r="N1664">
        <v>171</v>
      </c>
      <c r="O1664" s="493">
        <v>45946.6131712963</v>
      </c>
      <c r="P1664" s="493">
        <v>45946.6878240741</v>
      </c>
      <c r="Q1664">
        <v>1</v>
      </c>
      <c r="R1664">
        <v>0</v>
      </c>
      <c r="S1664">
        <v>0</v>
      </c>
      <c r="T1664">
        <v>6</v>
      </c>
      <c r="U1664">
        <v>58</v>
      </c>
      <c r="V1664">
        <v>52</v>
      </c>
      <c r="W1664">
        <v>180</v>
      </c>
      <c r="X1664">
        <v>55</v>
      </c>
      <c r="Y1664">
        <v>58</v>
      </c>
      <c r="AB1664">
        <v>40.843</v>
      </c>
      <c r="AD1664" t="s">
        <v>987</v>
      </c>
      <c r="AE1664">
        <v>1</v>
      </c>
      <c r="AF1664" t="s">
        <v>925</v>
      </c>
    </row>
    <row r="1665" spans="1:32">
      <c r="A1665">
        <v>317283</v>
      </c>
      <c r="B1665">
        <v>5170</v>
      </c>
      <c r="C1665" t="s">
        <v>224</v>
      </c>
      <c r="D1665">
        <v>1462</v>
      </c>
      <c r="E1665">
        <v>4016552797</v>
      </c>
      <c r="F1665" t="s">
        <v>923</v>
      </c>
      <c r="G1665">
        <v>1</v>
      </c>
      <c r="H1665" t="s">
        <v>491</v>
      </c>
      <c r="I1665" t="s">
        <v>280</v>
      </c>
      <c r="J1665">
        <v>33</v>
      </c>
      <c r="K1665">
        <v>70</v>
      </c>
      <c r="L1665">
        <v>630</v>
      </c>
      <c r="M1665">
        <v>9</v>
      </c>
      <c r="N1665">
        <v>27</v>
      </c>
      <c r="O1665" s="493">
        <v>45946.5390162037</v>
      </c>
      <c r="P1665" s="493">
        <v>45946.6073726852</v>
      </c>
      <c r="Q1665">
        <v>1</v>
      </c>
      <c r="R1665">
        <v>0</v>
      </c>
      <c r="S1665">
        <v>0</v>
      </c>
      <c r="T1665">
        <v>6</v>
      </c>
      <c r="U1665">
        <v>57</v>
      </c>
      <c r="V1665">
        <v>39</v>
      </c>
      <c r="W1665">
        <v>250</v>
      </c>
      <c r="X1665">
        <v>43.5</v>
      </c>
      <c r="Y1665">
        <v>59</v>
      </c>
      <c r="AB1665">
        <v>58.853</v>
      </c>
      <c r="AD1665" t="s">
        <v>986</v>
      </c>
      <c r="AE1665">
        <v>1</v>
      </c>
      <c r="AF1665" t="s">
        <v>925</v>
      </c>
    </row>
    <row r="1666" spans="1:32">
      <c r="A1666">
        <v>317288</v>
      </c>
      <c r="B1666">
        <v>5170</v>
      </c>
      <c r="C1666" t="s">
        <v>224</v>
      </c>
      <c r="D1666">
        <v>1463</v>
      </c>
      <c r="E1666">
        <v>4016552797</v>
      </c>
      <c r="F1666" t="s">
        <v>923</v>
      </c>
      <c r="G1666">
        <v>1</v>
      </c>
      <c r="H1666" t="s">
        <v>494</v>
      </c>
      <c r="I1666" t="s">
        <v>237</v>
      </c>
      <c r="J1666">
        <v>30</v>
      </c>
      <c r="K1666">
        <v>70</v>
      </c>
      <c r="L1666">
        <v>630</v>
      </c>
      <c r="M1666">
        <v>9</v>
      </c>
      <c r="N1666">
        <v>612</v>
      </c>
      <c r="O1666" s="493">
        <v>45946.6964930556</v>
      </c>
      <c r="P1666" s="493">
        <v>45946.7691087963</v>
      </c>
      <c r="Q1666">
        <v>1</v>
      </c>
      <c r="R1666">
        <v>0</v>
      </c>
      <c r="S1666">
        <v>0</v>
      </c>
      <c r="T1666">
        <v>6</v>
      </c>
      <c r="U1666">
        <v>72</v>
      </c>
      <c r="V1666">
        <v>66</v>
      </c>
      <c r="W1666">
        <v>218</v>
      </c>
      <c r="X1666">
        <v>69</v>
      </c>
      <c r="Y1666">
        <v>80</v>
      </c>
      <c r="AB1666">
        <v>122.988</v>
      </c>
      <c r="AD1666" t="s">
        <v>986</v>
      </c>
      <c r="AE1666">
        <v>1</v>
      </c>
      <c r="AF1666" t="s">
        <v>925</v>
      </c>
    </row>
    <row r="1667" spans="1:32">
      <c r="A1667">
        <v>317289</v>
      </c>
      <c r="B1667">
        <v>5170</v>
      </c>
      <c r="C1667" t="s">
        <v>224</v>
      </c>
      <c r="D1667">
        <v>1463</v>
      </c>
      <c r="E1667">
        <v>4016552797</v>
      </c>
      <c r="F1667" t="s">
        <v>923</v>
      </c>
      <c r="G1667">
        <v>1</v>
      </c>
      <c r="H1667" t="s">
        <v>494</v>
      </c>
      <c r="I1667" t="s">
        <v>243</v>
      </c>
      <c r="J1667">
        <v>31</v>
      </c>
      <c r="K1667">
        <v>70</v>
      </c>
      <c r="L1667">
        <v>630</v>
      </c>
      <c r="M1667">
        <v>9</v>
      </c>
      <c r="N1667">
        <v>540</v>
      </c>
      <c r="O1667" s="493">
        <v>45946.6976157407</v>
      </c>
      <c r="P1667" s="493">
        <v>45946.771087963</v>
      </c>
      <c r="Q1667">
        <v>1</v>
      </c>
      <c r="R1667">
        <v>0</v>
      </c>
      <c r="S1667">
        <v>0</v>
      </c>
      <c r="T1667">
        <v>6</v>
      </c>
      <c r="U1667">
        <v>80</v>
      </c>
      <c r="V1667">
        <v>71</v>
      </c>
      <c r="W1667">
        <v>250</v>
      </c>
      <c r="X1667">
        <v>75</v>
      </c>
      <c r="Y1667">
        <v>88</v>
      </c>
      <c r="AB1667">
        <v>100.4</v>
      </c>
      <c r="AD1667" t="s">
        <v>986</v>
      </c>
      <c r="AE1667">
        <v>1</v>
      </c>
      <c r="AF1667" t="s">
        <v>925</v>
      </c>
    </row>
    <row r="1668" spans="1:32">
      <c r="A1668">
        <v>317290</v>
      </c>
      <c r="B1668">
        <v>5170</v>
      </c>
      <c r="C1668" t="s">
        <v>224</v>
      </c>
      <c r="D1668">
        <v>1463</v>
      </c>
      <c r="E1668">
        <v>4016552797</v>
      </c>
      <c r="F1668" t="s">
        <v>923</v>
      </c>
      <c r="G1668">
        <v>1</v>
      </c>
      <c r="H1668" t="s">
        <v>494</v>
      </c>
      <c r="I1668" t="s">
        <v>919</v>
      </c>
      <c r="J1668">
        <v>32</v>
      </c>
      <c r="K1668">
        <v>70</v>
      </c>
      <c r="L1668">
        <v>630</v>
      </c>
      <c r="M1668">
        <v>9</v>
      </c>
      <c r="N1668">
        <v>288</v>
      </c>
      <c r="O1668" s="493">
        <v>45946.7018055556</v>
      </c>
      <c r="P1668" s="493">
        <v>45946.7773726852</v>
      </c>
      <c r="Q1668">
        <v>1</v>
      </c>
      <c r="R1668">
        <v>0</v>
      </c>
      <c r="S1668">
        <v>0</v>
      </c>
      <c r="T1668">
        <v>6</v>
      </c>
      <c r="U1668">
        <v>88</v>
      </c>
      <c r="V1668">
        <v>77</v>
      </c>
      <c r="W1668">
        <v>244</v>
      </c>
      <c r="X1668">
        <v>81</v>
      </c>
      <c r="Y1668">
        <v>77</v>
      </c>
      <c r="AB1668">
        <v>58.332</v>
      </c>
      <c r="AD1668" t="s">
        <v>986</v>
      </c>
      <c r="AE1668">
        <v>1</v>
      </c>
      <c r="AF1668" t="s">
        <v>925</v>
      </c>
    </row>
    <row r="1669" spans="1:32">
      <c r="A1669">
        <v>317295</v>
      </c>
      <c r="B1669">
        <v>5170</v>
      </c>
      <c r="C1669" t="s">
        <v>224</v>
      </c>
      <c r="D1669">
        <v>1463</v>
      </c>
      <c r="E1669">
        <v>4016552798</v>
      </c>
      <c r="F1669" t="s">
        <v>926</v>
      </c>
      <c r="G1669">
        <v>1</v>
      </c>
      <c r="H1669" t="s">
        <v>494</v>
      </c>
      <c r="I1669" t="s">
        <v>280</v>
      </c>
      <c r="J1669">
        <v>33</v>
      </c>
      <c r="K1669">
        <v>70</v>
      </c>
      <c r="L1669">
        <v>630</v>
      </c>
      <c r="M1669">
        <v>9</v>
      </c>
      <c r="N1669">
        <v>54</v>
      </c>
      <c r="O1669" s="493">
        <v>45946.7818981481</v>
      </c>
      <c r="P1669" s="493">
        <v>45946.858125</v>
      </c>
      <c r="Q1669">
        <v>1</v>
      </c>
      <c r="R1669">
        <v>0</v>
      </c>
      <c r="S1669">
        <v>0</v>
      </c>
      <c r="T1669">
        <v>6</v>
      </c>
      <c r="U1669">
        <v>51</v>
      </c>
      <c r="V1669">
        <v>47</v>
      </c>
      <c r="W1669">
        <v>112</v>
      </c>
      <c r="X1669">
        <v>49</v>
      </c>
      <c r="Y1669">
        <v>44</v>
      </c>
      <c r="AB1669">
        <v>102.305</v>
      </c>
      <c r="AD1669" t="s">
        <v>987</v>
      </c>
      <c r="AE1669">
        <v>1</v>
      </c>
      <c r="AF1669" t="s">
        <v>925</v>
      </c>
    </row>
    <row r="1670" spans="1:32">
      <c r="A1670">
        <v>317292</v>
      </c>
      <c r="B1670">
        <v>5170</v>
      </c>
      <c r="C1670" t="s">
        <v>224</v>
      </c>
      <c r="D1670">
        <v>1463</v>
      </c>
      <c r="E1670">
        <v>4016552798</v>
      </c>
      <c r="F1670" t="s">
        <v>926</v>
      </c>
      <c r="G1670">
        <v>1</v>
      </c>
      <c r="H1670" t="s">
        <v>494</v>
      </c>
      <c r="I1670" t="s">
        <v>237</v>
      </c>
      <c r="J1670">
        <v>30</v>
      </c>
      <c r="K1670">
        <v>70</v>
      </c>
      <c r="L1670">
        <v>630</v>
      </c>
      <c r="M1670">
        <v>9</v>
      </c>
      <c r="N1670">
        <v>612</v>
      </c>
      <c r="O1670" s="493">
        <v>45946.777662037</v>
      </c>
      <c r="P1670" s="493">
        <v>45946.854837963</v>
      </c>
      <c r="Q1670">
        <v>1</v>
      </c>
      <c r="R1670">
        <v>0</v>
      </c>
      <c r="S1670">
        <v>0</v>
      </c>
      <c r="T1670">
        <v>6</v>
      </c>
      <c r="U1670">
        <v>73</v>
      </c>
      <c r="V1670">
        <v>64</v>
      </c>
      <c r="W1670">
        <v>192</v>
      </c>
      <c r="X1670">
        <v>68</v>
      </c>
      <c r="Y1670">
        <v>72</v>
      </c>
      <c r="AB1670">
        <v>123.813</v>
      </c>
      <c r="AD1670" t="s">
        <v>987</v>
      </c>
      <c r="AE1670">
        <v>1</v>
      </c>
      <c r="AF1670" t="s">
        <v>925</v>
      </c>
    </row>
    <row r="1671" spans="1:32">
      <c r="A1671">
        <v>317293</v>
      </c>
      <c r="B1671">
        <v>5170</v>
      </c>
      <c r="C1671" t="s">
        <v>224</v>
      </c>
      <c r="D1671">
        <v>1463</v>
      </c>
      <c r="E1671">
        <v>4016552798</v>
      </c>
      <c r="F1671" t="s">
        <v>926</v>
      </c>
      <c r="G1671">
        <v>1</v>
      </c>
      <c r="H1671" t="s">
        <v>494</v>
      </c>
      <c r="I1671" t="s">
        <v>243</v>
      </c>
      <c r="J1671">
        <v>31</v>
      </c>
      <c r="K1671">
        <v>69</v>
      </c>
      <c r="L1671">
        <v>630</v>
      </c>
      <c r="M1671">
        <v>9</v>
      </c>
      <c r="N1671">
        <v>504</v>
      </c>
      <c r="O1671" s="493">
        <v>45946.7786458333</v>
      </c>
      <c r="P1671" s="493">
        <v>45946.8552199074</v>
      </c>
      <c r="Q1671">
        <v>1</v>
      </c>
      <c r="R1671">
        <v>0</v>
      </c>
      <c r="S1671">
        <v>0</v>
      </c>
      <c r="T1671">
        <v>6</v>
      </c>
      <c r="U1671">
        <v>70</v>
      </c>
      <c r="V1671">
        <v>64</v>
      </c>
      <c r="W1671">
        <v>162</v>
      </c>
      <c r="X1671">
        <v>67</v>
      </c>
      <c r="Y1671">
        <v>75</v>
      </c>
      <c r="AB1671">
        <v>98.33</v>
      </c>
      <c r="AD1671" t="s">
        <v>987</v>
      </c>
      <c r="AE1671">
        <v>1</v>
      </c>
      <c r="AF1671" t="s">
        <v>925</v>
      </c>
    </row>
    <row r="1672" spans="1:32">
      <c r="A1672">
        <v>317294</v>
      </c>
      <c r="B1672">
        <v>5170</v>
      </c>
      <c r="C1672" t="s">
        <v>224</v>
      </c>
      <c r="D1672">
        <v>1463</v>
      </c>
      <c r="E1672">
        <v>4016552798</v>
      </c>
      <c r="F1672" t="s">
        <v>926</v>
      </c>
      <c r="G1672">
        <v>1</v>
      </c>
      <c r="H1672" t="s">
        <v>494</v>
      </c>
      <c r="I1672" t="s">
        <v>919</v>
      </c>
      <c r="J1672">
        <v>32</v>
      </c>
      <c r="K1672">
        <v>70</v>
      </c>
      <c r="L1672">
        <v>630</v>
      </c>
      <c r="M1672">
        <v>9</v>
      </c>
      <c r="N1672">
        <v>225</v>
      </c>
      <c r="O1672" s="493">
        <v>45946.7802777778</v>
      </c>
      <c r="P1672" s="493">
        <v>45946.8574305556</v>
      </c>
      <c r="Q1672">
        <v>1</v>
      </c>
      <c r="R1672">
        <v>0</v>
      </c>
      <c r="S1672">
        <v>0</v>
      </c>
      <c r="T1672">
        <v>6</v>
      </c>
      <c r="U1672">
        <v>76</v>
      </c>
      <c r="V1672">
        <v>65</v>
      </c>
      <c r="W1672">
        <v>519</v>
      </c>
      <c r="X1672">
        <v>68</v>
      </c>
      <c r="Y1672">
        <v>67</v>
      </c>
      <c r="AB1672">
        <v>50.523</v>
      </c>
      <c r="AD1672" t="s">
        <v>987</v>
      </c>
      <c r="AE1672">
        <v>1</v>
      </c>
      <c r="AF1672" t="s">
        <v>925</v>
      </c>
    </row>
    <row r="1673" spans="1:32">
      <c r="A1673">
        <v>317291</v>
      </c>
      <c r="B1673">
        <v>5170</v>
      </c>
      <c r="C1673" t="s">
        <v>224</v>
      </c>
      <c r="D1673">
        <v>1463</v>
      </c>
      <c r="E1673">
        <v>4016552797</v>
      </c>
      <c r="F1673" t="s">
        <v>923</v>
      </c>
      <c r="G1673">
        <v>1</v>
      </c>
      <c r="H1673" t="s">
        <v>494</v>
      </c>
      <c r="I1673" t="s">
        <v>280</v>
      </c>
      <c r="J1673">
        <v>33</v>
      </c>
      <c r="K1673">
        <v>70</v>
      </c>
      <c r="L1673">
        <v>630</v>
      </c>
      <c r="M1673">
        <v>9</v>
      </c>
      <c r="N1673">
        <v>63</v>
      </c>
      <c r="O1673" s="493">
        <v>45946.7041550926</v>
      </c>
      <c r="P1673" s="493">
        <v>45946.7782407407</v>
      </c>
      <c r="Q1673">
        <v>1</v>
      </c>
      <c r="R1673">
        <v>0</v>
      </c>
      <c r="S1673">
        <v>0</v>
      </c>
      <c r="T1673">
        <v>6</v>
      </c>
      <c r="U1673">
        <v>74</v>
      </c>
      <c r="V1673">
        <v>61</v>
      </c>
      <c r="W1673">
        <v>291</v>
      </c>
      <c r="X1673">
        <v>65</v>
      </c>
      <c r="Y1673">
        <v>45</v>
      </c>
      <c r="AB1673">
        <v>114.109</v>
      </c>
      <c r="AD1673" t="s">
        <v>986</v>
      </c>
      <c r="AE1673">
        <v>1</v>
      </c>
      <c r="AF1673" t="s">
        <v>925</v>
      </c>
    </row>
    <row r="1674" spans="1:32">
      <c r="A1674">
        <v>317296</v>
      </c>
      <c r="B1674">
        <v>5170</v>
      </c>
      <c r="C1674" t="s">
        <v>224</v>
      </c>
      <c r="D1674">
        <v>1464</v>
      </c>
      <c r="E1674">
        <v>4016607431</v>
      </c>
      <c r="F1674" t="s">
        <v>988</v>
      </c>
      <c r="G1674">
        <v>1</v>
      </c>
      <c r="H1674" t="s">
        <v>491</v>
      </c>
      <c r="I1674" t="s">
        <v>237</v>
      </c>
      <c r="J1674">
        <v>30</v>
      </c>
      <c r="K1674">
        <v>20</v>
      </c>
      <c r="L1674">
        <v>120</v>
      </c>
      <c r="M1674">
        <v>6</v>
      </c>
      <c r="N1674">
        <v>162</v>
      </c>
      <c r="O1674" s="493">
        <v>45946.8823842593</v>
      </c>
      <c r="P1674" s="493">
        <v>45946.8972222222</v>
      </c>
      <c r="Q1674">
        <v>1</v>
      </c>
      <c r="R1674">
        <v>0</v>
      </c>
      <c r="S1674">
        <v>0</v>
      </c>
      <c r="T1674">
        <v>6</v>
      </c>
      <c r="U1674">
        <v>27</v>
      </c>
      <c r="V1674">
        <v>23</v>
      </c>
      <c r="W1674">
        <v>33</v>
      </c>
      <c r="X1674">
        <v>26</v>
      </c>
      <c r="Y1674">
        <v>27</v>
      </c>
      <c r="AB1674">
        <v>37.474</v>
      </c>
      <c r="AD1674" t="s">
        <v>989</v>
      </c>
      <c r="AE1674">
        <v>1</v>
      </c>
      <c r="AF1674" t="s">
        <v>990</v>
      </c>
    </row>
    <row r="1675" spans="1:32">
      <c r="A1675">
        <v>317299</v>
      </c>
      <c r="B1675">
        <v>5170</v>
      </c>
      <c r="C1675" t="s">
        <v>224</v>
      </c>
      <c r="D1675">
        <v>1464</v>
      </c>
      <c r="E1675">
        <v>4016607431</v>
      </c>
      <c r="F1675" t="s">
        <v>988</v>
      </c>
      <c r="G1675">
        <v>1</v>
      </c>
      <c r="H1675" t="s">
        <v>491</v>
      </c>
      <c r="I1675" t="s">
        <v>280</v>
      </c>
      <c r="J1675">
        <v>33</v>
      </c>
      <c r="K1675">
        <v>20</v>
      </c>
      <c r="L1675">
        <v>120</v>
      </c>
      <c r="M1675">
        <v>6</v>
      </c>
      <c r="N1675">
        <v>36</v>
      </c>
      <c r="O1675" s="493">
        <v>45946.8879282407</v>
      </c>
      <c r="P1675" s="493">
        <v>45946.9001851852</v>
      </c>
      <c r="Q1675">
        <v>1</v>
      </c>
      <c r="R1675">
        <v>0</v>
      </c>
      <c r="S1675">
        <v>0</v>
      </c>
      <c r="T1675">
        <v>6</v>
      </c>
      <c r="U1675">
        <v>43</v>
      </c>
      <c r="V1675">
        <v>25</v>
      </c>
      <c r="W1675">
        <v>335</v>
      </c>
      <c r="X1675">
        <v>27.5</v>
      </c>
      <c r="Y1675">
        <v>36</v>
      </c>
      <c r="AB1675">
        <v>56.449</v>
      </c>
      <c r="AD1675" t="s">
        <v>989</v>
      </c>
      <c r="AE1675">
        <v>1</v>
      </c>
      <c r="AF1675" t="s">
        <v>990</v>
      </c>
    </row>
    <row r="1676" spans="1:32">
      <c r="A1676">
        <v>317298</v>
      </c>
      <c r="B1676">
        <v>5170</v>
      </c>
      <c r="C1676" t="s">
        <v>224</v>
      </c>
      <c r="D1676">
        <v>1464</v>
      </c>
      <c r="E1676">
        <v>4016607431</v>
      </c>
      <c r="F1676" t="s">
        <v>988</v>
      </c>
      <c r="G1676">
        <v>1</v>
      </c>
      <c r="H1676" t="s">
        <v>491</v>
      </c>
      <c r="I1676" t="s">
        <v>919</v>
      </c>
      <c r="J1676">
        <v>32</v>
      </c>
      <c r="K1676">
        <v>20</v>
      </c>
      <c r="L1676">
        <v>120</v>
      </c>
      <c r="M1676">
        <v>6</v>
      </c>
      <c r="N1676">
        <v>114</v>
      </c>
      <c r="O1676" s="493">
        <v>45946.8836921296</v>
      </c>
      <c r="P1676" s="493">
        <v>45946.8997337963</v>
      </c>
      <c r="Q1676">
        <v>1</v>
      </c>
      <c r="R1676">
        <v>0</v>
      </c>
      <c r="S1676">
        <v>0</v>
      </c>
      <c r="T1676">
        <v>6</v>
      </c>
      <c r="U1676">
        <v>42</v>
      </c>
      <c r="V1676">
        <v>27</v>
      </c>
      <c r="W1676">
        <v>260</v>
      </c>
      <c r="X1676">
        <v>30</v>
      </c>
      <c r="Y1676">
        <v>34</v>
      </c>
      <c r="AB1676">
        <v>19.825</v>
      </c>
      <c r="AD1676" t="s">
        <v>989</v>
      </c>
      <c r="AE1676">
        <v>1</v>
      </c>
      <c r="AF1676" t="s">
        <v>990</v>
      </c>
    </row>
    <row r="1677" spans="1:32">
      <c r="A1677">
        <v>317297</v>
      </c>
      <c r="B1677">
        <v>5170</v>
      </c>
      <c r="C1677" t="s">
        <v>224</v>
      </c>
      <c r="D1677">
        <v>1464</v>
      </c>
      <c r="E1677">
        <v>4016607431</v>
      </c>
      <c r="F1677" t="s">
        <v>988</v>
      </c>
      <c r="G1677">
        <v>1</v>
      </c>
      <c r="H1677" t="s">
        <v>491</v>
      </c>
      <c r="I1677" t="s">
        <v>243</v>
      </c>
      <c r="J1677">
        <v>31</v>
      </c>
      <c r="K1677">
        <v>20</v>
      </c>
      <c r="L1677">
        <v>120</v>
      </c>
      <c r="M1677">
        <v>6</v>
      </c>
      <c r="N1677">
        <v>156</v>
      </c>
      <c r="O1677" s="493">
        <v>45946.8827893519</v>
      </c>
      <c r="P1677" s="493">
        <v>45946.8978356481</v>
      </c>
      <c r="Q1677">
        <v>1</v>
      </c>
      <c r="R1677">
        <v>0</v>
      </c>
      <c r="S1677">
        <v>0</v>
      </c>
      <c r="T1677">
        <v>6</v>
      </c>
      <c r="U1677">
        <v>27</v>
      </c>
      <c r="V1677">
        <v>24</v>
      </c>
      <c r="W1677">
        <v>30</v>
      </c>
      <c r="X1677">
        <v>26</v>
      </c>
      <c r="Y1677">
        <v>30</v>
      </c>
      <c r="AB1677">
        <v>40.47</v>
      </c>
      <c r="AD1677" t="s">
        <v>989</v>
      </c>
      <c r="AE1677">
        <v>1</v>
      </c>
      <c r="AF1677" t="s">
        <v>990</v>
      </c>
    </row>
    <row r="1678" spans="1:32">
      <c r="A1678">
        <v>317418</v>
      </c>
      <c r="B1678">
        <v>5170</v>
      </c>
      <c r="C1678" t="s">
        <v>224</v>
      </c>
      <c r="D1678">
        <v>1465</v>
      </c>
      <c r="E1678">
        <v>4016528988</v>
      </c>
      <c r="F1678" t="s">
        <v>963</v>
      </c>
      <c r="G1678">
        <v>1</v>
      </c>
      <c r="H1678" t="s">
        <v>491</v>
      </c>
      <c r="I1678" t="s">
        <v>237</v>
      </c>
      <c r="J1678">
        <v>30</v>
      </c>
      <c r="K1678">
        <v>332</v>
      </c>
      <c r="L1678">
        <v>4200</v>
      </c>
      <c r="M1678">
        <v>42</v>
      </c>
      <c r="N1678">
        <v>84</v>
      </c>
      <c r="O1678" s="493">
        <v>45947.000462963</v>
      </c>
      <c r="P1678" s="493">
        <v>45947.1502777778</v>
      </c>
      <c r="Q1678">
        <v>1</v>
      </c>
      <c r="R1678">
        <v>0</v>
      </c>
      <c r="S1678">
        <v>0</v>
      </c>
      <c r="T1678">
        <v>6</v>
      </c>
      <c r="U1678">
        <v>34</v>
      </c>
      <c r="V1678">
        <v>30</v>
      </c>
      <c r="W1678">
        <v>38</v>
      </c>
      <c r="X1678">
        <v>33</v>
      </c>
      <c r="Y1678">
        <v>33</v>
      </c>
      <c r="AB1678">
        <v>32.145</v>
      </c>
      <c r="AD1678" t="s">
        <v>963</v>
      </c>
      <c r="AE1678">
        <v>1</v>
      </c>
      <c r="AF1678" t="s">
        <v>964</v>
      </c>
    </row>
    <row r="1679" spans="1:32">
      <c r="A1679">
        <v>317301</v>
      </c>
      <c r="B1679">
        <v>5170</v>
      </c>
      <c r="C1679" t="s">
        <v>224</v>
      </c>
      <c r="D1679">
        <v>1465</v>
      </c>
      <c r="E1679">
        <v>4016528988</v>
      </c>
      <c r="F1679" t="s">
        <v>963</v>
      </c>
      <c r="G1679">
        <v>1</v>
      </c>
      <c r="H1679" t="s">
        <v>491</v>
      </c>
      <c r="I1679" t="s">
        <v>243</v>
      </c>
      <c r="J1679">
        <v>31</v>
      </c>
      <c r="K1679">
        <v>166</v>
      </c>
      <c r="L1679">
        <v>4200</v>
      </c>
      <c r="M1679">
        <v>42</v>
      </c>
      <c r="N1679">
        <v>126</v>
      </c>
      <c r="O1679" s="493">
        <v>45946.9049652778</v>
      </c>
      <c r="P1679" s="493">
        <v>45946.9995949074</v>
      </c>
      <c r="Q1679">
        <v>1</v>
      </c>
      <c r="R1679">
        <v>0</v>
      </c>
      <c r="S1679">
        <v>0</v>
      </c>
      <c r="T1679">
        <v>6</v>
      </c>
      <c r="U1679">
        <v>28</v>
      </c>
      <c r="V1679">
        <v>26</v>
      </c>
      <c r="W1679">
        <v>119</v>
      </c>
      <c r="X1679">
        <v>27</v>
      </c>
      <c r="Y1679">
        <v>27</v>
      </c>
      <c r="AB1679">
        <v>36.714</v>
      </c>
      <c r="AD1679" t="s">
        <v>963</v>
      </c>
      <c r="AE1679">
        <v>1</v>
      </c>
      <c r="AF1679" t="s">
        <v>964</v>
      </c>
    </row>
    <row r="1680" spans="1:32">
      <c r="A1680">
        <v>317300</v>
      </c>
      <c r="B1680">
        <v>5170</v>
      </c>
      <c r="C1680" t="s">
        <v>224</v>
      </c>
      <c r="D1680">
        <v>1465</v>
      </c>
      <c r="E1680">
        <v>4016528988</v>
      </c>
      <c r="F1680" t="s">
        <v>963</v>
      </c>
      <c r="G1680">
        <v>1</v>
      </c>
      <c r="H1680" t="s">
        <v>491</v>
      </c>
      <c r="I1680" t="s">
        <v>237</v>
      </c>
      <c r="J1680">
        <v>30</v>
      </c>
      <c r="K1680">
        <v>167</v>
      </c>
      <c r="L1680">
        <v>4200</v>
      </c>
      <c r="M1680">
        <v>42</v>
      </c>
      <c r="N1680">
        <v>84</v>
      </c>
      <c r="O1680" s="493">
        <v>45946.9045717593</v>
      </c>
      <c r="P1680" s="493">
        <v>45946.9996180556</v>
      </c>
      <c r="Q1680">
        <v>1</v>
      </c>
      <c r="R1680">
        <v>0</v>
      </c>
      <c r="S1680">
        <v>0</v>
      </c>
      <c r="T1680">
        <v>6</v>
      </c>
      <c r="U1680">
        <v>35</v>
      </c>
      <c r="V1680">
        <v>30</v>
      </c>
      <c r="W1680">
        <v>297</v>
      </c>
      <c r="X1680">
        <v>33</v>
      </c>
      <c r="Y1680">
        <v>33</v>
      </c>
      <c r="AB1680">
        <v>32.145</v>
      </c>
      <c r="AD1680" t="s">
        <v>963</v>
      </c>
      <c r="AE1680">
        <v>1</v>
      </c>
      <c r="AF1680" t="s">
        <v>964</v>
      </c>
    </row>
    <row r="1681" spans="1:32">
      <c r="A1681">
        <v>317419</v>
      </c>
      <c r="B1681">
        <v>5170</v>
      </c>
      <c r="C1681" t="s">
        <v>224</v>
      </c>
      <c r="D1681">
        <v>1465</v>
      </c>
      <c r="E1681">
        <v>4016528988</v>
      </c>
      <c r="F1681" t="s">
        <v>963</v>
      </c>
      <c r="G1681">
        <v>1</v>
      </c>
      <c r="H1681" t="s">
        <v>491</v>
      </c>
      <c r="I1681" t="s">
        <v>243</v>
      </c>
      <c r="J1681">
        <v>31</v>
      </c>
      <c r="K1681">
        <v>333</v>
      </c>
      <c r="L1681">
        <v>4200</v>
      </c>
      <c r="M1681">
        <v>42</v>
      </c>
      <c r="N1681">
        <v>126</v>
      </c>
      <c r="O1681" s="493">
        <v>45947.0004282407</v>
      </c>
      <c r="P1681" s="493">
        <v>45947.1506712963</v>
      </c>
      <c r="Q1681">
        <v>1</v>
      </c>
      <c r="R1681">
        <v>0</v>
      </c>
      <c r="S1681">
        <v>0</v>
      </c>
      <c r="T1681">
        <v>6</v>
      </c>
      <c r="U1681">
        <v>28</v>
      </c>
      <c r="V1681">
        <v>24</v>
      </c>
      <c r="W1681">
        <v>146</v>
      </c>
      <c r="X1681">
        <v>27</v>
      </c>
      <c r="Y1681">
        <v>27</v>
      </c>
      <c r="AB1681">
        <v>36.714</v>
      </c>
      <c r="AD1681" t="s">
        <v>963</v>
      </c>
      <c r="AE1681">
        <v>1</v>
      </c>
      <c r="AF1681" t="s">
        <v>964</v>
      </c>
    </row>
    <row r="1682" spans="1:32">
      <c r="A1682">
        <v>317420</v>
      </c>
      <c r="B1682">
        <v>5170</v>
      </c>
      <c r="C1682" t="s">
        <v>224</v>
      </c>
      <c r="D1682">
        <v>1466</v>
      </c>
      <c r="E1682">
        <v>4016528988</v>
      </c>
      <c r="F1682" t="s">
        <v>963</v>
      </c>
      <c r="G1682">
        <v>1</v>
      </c>
      <c r="H1682" t="s">
        <v>494</v>
      </c>
      <c r="I1682" t="s">
        <v>237</v>
      </c>
      <c r="J1682">
        <v>30</v>
      </c>
      <c r="K1682">
        <v>500</v>
      </c>
      <c r="L1682">
        <v>4200</v>
      </c>
      <c r="M1682">
        <v>42</v>
      </c>
      <c r="N1682">
        <v>126</v>
      </c>
      <c r="O1682" s="493">
        <v>45947.1587731481</v>
      </c>
      <c r="P1682" s="493">
        <v>45947.4124884259</v>
      </c>
      <c r="Q1682">
        <v>1</v>
      </c>
      <c r="R1682">
        <v>0</v>
      </c>
      <c r="S1682">
        <v>0</v>
      </c>
      <c r="T1682">
        <v>6</v>
      </c>
      <c r="U1682">
        <v>25</v>
      </c>
      <c r="V1682">
        <v>22</v>
      </c>
      <c r="W1682">
        <v>91</v>
      </c>
      <c r="X1682">
        <v>25</v>
      </c>
      <c r="Y1682">
        <v>26</v>
      </c>
      <c r="AB1682">
        <v>25.117</v>
      </c>
      <c r="AD1682" t="s">
        <v>963</v>
      </c>
      <c r="AE1682">
        <v>1</v>
      </c>
      <c r="AF1682" t="s">
        <v>964</v>
      </c>
    </row>
    <row r="1683" spans="1:32">
      <c r="A1683">
        <v>317422</v>
      </c>
      <c r="B1683">
        <v>5170</v>
      </c>
      <c r="C1683" t="s">
        <v>224</v>
      </c>
      <c r="D1683">
        <v>1466</v>
      </c>
      <c r="E1683">
        <v>4016528988</v>
      </c>
      <c r="F1683" t="s">
        <v>963</v>
      </c>
      <c r="G1683">
        <v>1</v>
      </c>
      <c r="H1683" t="s">
        <v>494</v>
      </c>
      <c r="I1683" t="s">
        <v>919</v>
      </c>
      <c r="J1683">
        <v>32</v>
      </c>
      <c r="K1683">
        <v>500</v>
      </c>
      <c r="L1683">
        <v>4200</v>
      </c>
      <c r="M1683">
        <v>42</v>
      </c>
      <c r="N1683">
        <v>84</v>
      </c>
      <c r="O1683" s="493">
        <v>45947.1602430556</v>
      </c>
      <c r="P1683" s="493">
        <v>45947.4205092593</v>
      </c>
      <c r="Q1683">
        <v>1</v>
      </c>
      <c r="R1683">
        <v>0</v>
      </c>
      <c r="S1683">
        <v>0</v>
      </c>
      <c r="T1683">
        <v>6</v>
      </c>
      <c r="U1683">
        <v>37</v>
      </c>
      <c r="V1683">
        <v>31</v>
      </c>
      <c r="W1683">
        <v>162</v>
      </c>
      <c r="X1683">
        <v>35</v>
      </c>
      <c r="Y1683">
        <v>37</v>
      </c>
      <c r="AB1683">
        <v>16.04</v>
      </c>
      <c r="AD1683" t="s">
        <v>963</v>
      </c>
      <c r="AE1683">
        <v>1</v>
      </c>
      <c r="AF1683" t="s">
        <v>964</v>
      </c>
    </row>
    <row r="1684" spans="1:32">
      <c r="A1684">
        <v>317421</v>
      </c>
      <c r="B1684">
        <v>5170</v>
      </c>
      <c r="C1684" t="s">
        <v>224</v>
      </c>
      <c r="D1684">
        <v>1466</v>
      </c>
      <c r="E1684">
        <v>4016528988</v>
      </c>
      <c r="F1684" t="s">
        <v>963</v>
      </c>
      <c r="G1684">
        <v>1</v>
      </c>
      <c r="H1684" t="s">
        <v>494</v>
      </c>
      <c r="I1684" t="s">
        <v>243</v>
      </c>
      <c r="J1684">
        <v>31</v>
      </c>
      <c r="K1684">
        <v>500</v>
      </c>
      <c r="L1684">
        <v>4200</v>
      </c>
      <c r="M1684">
        <v>42</v>
      </c>
      <c r="N1684">
        <v>126</v>
      </c>
      <c r="O1684" s="493">
        <v>45947.1592708333</v>
      </c>
      <c r="P1684" s="493">
        <v>45947.419849537</v>
      </c>
      <c r="Q1684">
        <v>1</v>
      </c>
      <c r="R1684">
        <v>0</v>
      </c>
      <c r="S1684">
        <v>0</v>
      </c>
      <c r="T1684">
        <v>6</v>
      </c>
      <c r="U1684">
        <v>39</v>
      </c>
      <c r="V1684">
        <v>33</v>
      </c>
      <c r="W1684">
        <v>558</v>
      </c>
      <c r="X1684">
        <v>37</v>
      </c>
      <c r="Y1684">
        <v>37</v>
      </c>
      <c r="AB1684">
        <v>31.594</v>
      </c>
      <c r="AD1684" t="s">
        <v>963</v>
      </c>
      <c r="AE1684">
        <v>1</v>
      </c>
      <c r="AF1684" t="s">
        <v>964</v>
      </c>
    </row>
    <row r="1685" spans="1:32">
      <c r="A1685">
        <v>317423</v>
      </c>
      <c r="B1685">
        <v>5170</v>
      </c>
      <c r="C1685" t="s">
        <v>224</v>
      </c>
      <c r="D1685">
        <v>1467</v>
      </c>
      <c r="E1685">
        <v>4016607431</v>
      </c>
      <c r="F1685" t="s">
        <v>988</v>
      </c>
      <c r="G1685">
        <v>1</v>
      </c>
      <c r="H1685" t="s">
        <v>494</v>
      </c>
      <c r="I1685" t="s">
        <v>237</v>
      </c>
      <c r="J1685">
        <v>30</v>
      </c>
      <c r="K1685">
        <v>20</v>
      </c>
      <c r="L1685">
        <v>120</v>
      </c>
      <c r="M1685">
        <v>6</v>
      </c>
      <c r="N1685">
        <v>216</v>
      </c>
      <c r="O1685" s="493">
        <v>45947.4241898148</v>
      </c>
      <c r="P1685" s="493">
        <v>45947.436400463</v>
      </c>
      <c r="Q1685">
        <v>1</v>
      </c>
      <c r="R1685">
        <v>0</v>
      </c>
      <c r="S1685">
        <v>0</v>
      </c>
      <c r="T1685">
        <v>6</v>
      </c>
      <c r="U1685">
        <v>40</v>
      </c>
      <c r="V1685">
        <v>25</v>
      </c>
      <c r="W1685">
        <v>195</v>
      </c>
      <c r="X1685">
        <v>28.5</v>
      </c>
      <c r="Y1685">
        <v>47</v>
      </c>
      <c r="AB1685">
        <v>49.949</v>
      </c>
      <c r="AD1685" t="s">
        <v>989</v>
      </c>
      <c r="AE1685">
        <v>1</v>
      </c>
      <c r="AF1685" t="s">
        <v>990</v>
      </c>
    </row>
    <row r="1686" spans="1:32">
      <c r="A1686">
        <v>317426</v>
      </c>
      <c r="B1686">
        <v>5170</v>
      </c>
      <c r="C1686" t="s">
        <v>224</v>
      </c>
      <c r="D1686">
        <v>1467</v>
      </c>
      <c r="E1686">
        <v>4016607431</v>
      </c>
      <c r="F1686" t="s">
        <v>988</v>
      </c>
      <c r="G1686">
        <v>1</v>
      </c>
      <c r="H1686" t="s">
        <v>494</v>
      </c>
      <c r="I1686" t="s">
        <v>280</v>
      </c>
      <c r="J1686">
        <v>33</v>
      </c>
      <c r="K1686">
        <v>1</v>
      </c>
      <c r="L1686">
        <v>120</v>
      </c>
      <c r="M1686">
        <v>6</v>
      </c>
      <c r="N1686">
        <v>6</v>
      </c>
      <c r="O1686" s="493">
        <v>45947.4261458333</v>
      </c>
      <c r="P1686" s="493">
        <v>45947.4261458333</v>
      </c>
      <c r="Q1686">
        <v>1</v>
      </c>
      <c r="R1686">
        <v>0</v>
      </c>
      <c r="S1686">
        <v>0</v>
      </c>
      <c r="T1686">
        <v>6</v>
      </c>
      <c r="U1686">
        <v>13</v>
      </c>
      <c r="V1686">
        <v>13</v>
      </c>
      <c r="W1686">
        <v>13</v>
      </c>
      <c r="X1686">
        <v>13</v>
      </c>
      <c r="Y1686">
        <v>13</v>
      </c>
      <c r="AB1686">
        <v>14.35</v>
      </c>
      <c r="AD1686" t="s">
        <v>989</v>
      </c>
      <c r="AE1686">
        <v>1</v>
      </c>
      <c r="AF1686" t="s">
        <v>990</v>
      </c>
    </row>
    <row r="1687" spans="1:32">
      <c r="A1687">
        <v>317425</v>
      </c>
      <c r="B1687">
        <v>5170</v>
      </c>
      <c r="C1687" t="s">
        <v>224</v>
      </c>
      <c r="D1687">
        <v>1467</v>
      </c>
      <c r="E1687">
        <v>4016607431</v>
      </c>
      <c r="F1687" t="s">
        <v>988</v>
      </c>
      <c r="G1687">
        <v>1</v>
      </c>
      <c r="H1687" t="s">
        <v>494</v>
      </c>
      <c r="I1687" t="s">
        <v>919</v>
      </c>
      <c r="J1687">
        <v>32</v>
      </c>
      <c r="K1687">
        <v>20</v>
      </c>
      <c r="L1687">
        <v>120</v>
      </c>
      <c r="M1687">
        <v>6</v>
      </c>
      <c r="N1687">
        <v>24</v>
      </c>
      <c r="O1687" s="493">
        <v>45947.4256134259</v>
      </c>
      <c r="P1687" s="493">
        <v>45947.4388425926</v>
      </c>
      <c r="Q1687">
        <v>1</v>
      </c>
      <c r="R1687">
        <v>0</v>
      </c>
      <c r="S1687">
        <v>0</v>
      </c>
      <c r="T1687">
        <v>6</v>
      </c>
      <c r="U1687">
        <v>30</v>
      </c>
      <c r="V1687">
        <v>26</v>
      </c>
      <c r="W1687">
        <v>38</v>
      </c>
      <c r="X1687">
        <v>29.5</v>
      </c>
      <c r="Y1687">
        <v>33</v>
      </c>
      <c r="AB1687">
        <v>23.818</v>
      </c>
      <c r="AD1687" t="s">
        <v>989</v>
      </c>
      <c r="AE1687">
        <v>1</v>
      </c>
      <c r="AF1687" t="s">
        <v>990</v>
      </c>
    </row>
    <row r="1688" spans="1:32">
      <c r="A1688">
        <v>317424</v>
      </c>
      <c r="B1688">
        <v>5170</v>
      </c>
      <c r="C1688" t="s">
        <v>224</v>
      </c>
      <c r="D1688">
        <v>1467</v>
      </c>
      <c r="E1688">
        <v>4016607431</v>
      </c>
      <c r="F1688" t="s">
        <v>988</v>
      </c>
      <c r="G1688">
        <v>1</v>
      </c>
      <c r="H1688" t="s">
        <v>494</v>
      </c>
      <c r="I1688" t="s">
        <v>243</v>
      </c>
      <c r="J1688">
        <v>31</v>
      </c>
      <c r="K1688">
        <v>20</v>
      </c>
      <c r="L1688">
        <v>120</v>
      </c>
      <c r="M1688">
        <v>6</v>
      </c>
      <c r="N1688">
        <v>156</v>
      </c>
      <c r="O1688" s="493">
        <v>45947.4247800926</v>
      </c>
      <c r="P1688" s="493">
        <v>45947.4381481481</v>
      </c>
      <c r="Q1688">
        <v>1</v>
      </c>
      <c r="R1688">
        <v>0</v>
      </c>
      <c r="S1688">
        <v>0</v>
      </c>
      <c r="T1688">
        <v>6</v>
      </c>
      <c r="U1688">
        <v>45</v>
      </c>
      <c r="V1688">
        <v>43</v>
      </c>
      <c r="W1688">
        <v>46</v>
      </c>
      <c r="X1688">
        <v>45</v>
      </c>
      <c r="Y1688">
        <v>36</v>
      </c>
      <c r="AB1688">
        <v>52.788</v>
      </c>
      <c r="AD1688" t="s">
        <v>989</v>
      </c>
      <c r="AE1688">
        <v>1</v>
      </c>
      <c r="AF1688" t="s">
        <v>990</v>
      </c>
    </row>
    <row r="1689" spans="1:32">
      <c r="A1689">
        <v>317427</v>
      </c>
      <c r="B1689">
        <v>5170</v>
      </c>
      <c r="C1689" t="s">
        <v>224</v>
      </c>
      <c r="D1689">
        <v>1468</v>
      </c>
      <c r="E1689">
        <v>4016614274</v>
      </c>
      <c r="F1689" t="s">
        <v>951</v>
      </c>
      <c r="G1689">
        <v>1</v>
      </c>
      <c r="H1689" t="s">
        <v>491</v>
      </c>
      <c r="I1689" t="s">
        <v>237</v>
      </c>
      <c r="J1689">
        <v>30</v>
      </c>
      <c r="K1689">
        <v>72</v>
      </c>
      <c r="L1689">
        <v>936</v>
      </c>
      <c r="M1689">
        <v>13</v>
      </c>
      <c r="N1689">
        <v>208</v>
      </c>
      <c r="O1689" s="493">
        <v>45947.4450462963</v>
      </c>
      <c r="P1689" s="493">
        <v>45947.4832407407</v>
      </c>
      <c r="Q1689">
        <v>1</v>
      </c>
      <c r="R1689">
        <v>0</v>
      </c>
      <c r="S1689">
        <v>0</v>
      </c>
      <c r="T1689">
        <v>6</v>
      </c>
      <c r="U1689">
        <v>28</v>
      </c>
      <c r="V1689">
        <v>25</v>
      </c>
      <c r="W1689">
        <v>46</v>
      </c>
      <c r="X1689">
        <v>28</v>
      </c>
      <c r="Y1689">
        <v>33</v>
      </c>
      <c r="AB1689">
        <v>53.691</v>
      </c>
      <c r="AD1689" t="s">
        <v>951</v>
      </c>
      <c r="AE1689">
        <v>1</v>
      </c>
      <c r="AF1689" t="s">
        <v>952</v>
      </c>
    </row>
    <row r="1690" spans="1:32">
      <c r="A1690">
        <v>317430</v>
      </c>
      <c r="B1690">
        <v>5170</v>
      </c>
      <c r="C1690" t="s">
        <v>224</v>
      </c>
      <c r="D1690">
        <v>1468</v>
      </c>
      <c r="E1690">
        <v>4016614274</v>
      </c>
      <c r="F1690" t="s">
        <v>951</v>
      </c>
      <c r="G1690">
        <v>1</v>
      </c>
      <c r="H1690" t="s">
        <v>491</v>
      </c>
      <c r="I1690" t="s">
        <v>280</v>
      </c>
      <c r="J1690">
        <v>33</v>
      </c>
      <c r="K1690">
        <v>13</v>
      </c>
      <c r="L1690">
        <v>936</v>
      </c>
      <c r="M1690">
        <v>13</v>
      </c>
      <c r="N1690">
        <v>13</v>
      </c>
      <c r="O1690" s="493">
        <v>45947.45125</v>
      </c>
      <c r="P1690" s="493">
        <v>45947.4855902778</v>
      </c>
      <c r="Q1690">
        <v>1</v>
      </c>
      <c r="R1690">
        <v>0</v>
      </c>
      <c r="S1690">
        <v>0</v>
      </c>
      <c r="T1690">
        <v>6</v>
      </c>
      <c r="U1690">
        <v>31</v>
      </c>
      <c r="V1690">
        <v>10</v>
      </c>
      <c r="W1690">
        <v>128</v>
      </c>
      <c r="X1690">
        <v>11</v>
      </c>
      <c r="Y1690">
        <v>12</v>
      </c>
      <c r="AB1690">
        <v>30.12</v>
      </c>
      <c r="AD1690" t="s">
        <v>951</v>
      </c>
      <c r="AE1690">
        <v>1</v>
      </c>
      <c r="AF1690" t="s">
        <v>952</v>
      </c>
    </row>
    <row r="1691" spans="1:32">
      <c r="A1691">
        <v>317429</v>
      </c>
      <c r="B1691">
        <v>5170</v>
      </c>
      <c r="C1691" t="s">
        <v>224</v>
      </c>
      <c r="D1691">
        <v>1468</v>
      </c>
      <c r="E1691">
        <v>4016614274</v>
      </c>
      <c r="F1691" t="s">
        <v>951</v>
      </c>
      <c r="G1691">
        <v>1</v>
      </c>
      <c r="H1691" t="s">
        <v>491</v>
      </c>
      <c r="I1691" t="s">
        <v>919</v>
      </c>
      <c r="J1691">
        <v>32</v>
      </c>
      <c r="K1691">
        <v>72</v>
      </c>
      <c r="L1691">
        <v>936</v>
      </c>
      <c r="M1691">
        <v>13</v>
      </c>
      <c r="N1691">
        <v>130</v>
      </c>
      <c r="O1691" s="493">
        <v>45947.4492708333</v>
      </c>
      <c r="P1691" s="493">
        <v>45947.4868287037</v>
      </c>
      <c r="Q1691">
        <v>1</v>
      </c>
      <c r="R1691">
        <v>0</v>
      </c>
      <c r="S1691">
        <v>0</v>
      </c>
      <c r="T1691">
        <v>6</v>
      </c>
      <c r="U1691">
        <v>39</v>
      </c>
      <c r="V1691">
        <v>34</v>
      </c>
      <c r="W1691">
        <v>131</v>
      </c>
      <c r="X1691">
        <v>38</v>
      </c>
      <c r="Y1691">
        <v>42</v>
      </c>
      <c r="AB1691">
        <v>30.922</v>
      </c>
      <c r="AD1691" t="s">
        <v>951</v>
      </c>
      <c r="AE1691">
        <v>1</v>
      </c>
      <c r="AF1691" t="s">
        <v>952</v>
      </c>
    </row>
    <row r="1692" spans="1:32">
      <c r="A1692">
        <v>317428</v>
      </c>
      <c r="B1692">
        <v>5170</v>
      </c>
      <c r="C1692" t="s">
        <v>224</v>
      </c>
      <c r="D1692">
        <v>1468</v>
      </c>
      <c r="E1692">
        <v>4016614274</v>
      </c>
      <c r="F1692" t="s">
        <v>951</v>
      </c>
      <c r="G1692">
        <v>1</v>
      </c>
      <c r="H1692" t="s">
        <v>491</v>
      </c>
      <c r="I1692" t="s">
        <v>243</v>
      </c>
      <c r="J1692">
        <v>31</v>
      </c>
      <c r="K1692">
        <v>72</v>
      </c>
      <c r="L1692">
        <v>936</v>
      </c>
      <c r="M1692">
        <v>13</v>
      </c>
      <c r="N1692">
        <v>104</v>
      </c>
      <c r="O1692" s="493">
        <v>45947.4454513889</v>
      </c>
      <c r="P1692" s="493">
        <v>45947.4839467593</v>
      </c>
      <c r="Q1692">
        <v>1</v>
      </c>
      <c r="R1692">
        <v>0</v>
      </c>
      <c r="S1692">
        <v>0</v>
      </c>
      <c r="T1692">
        <v>6</v>
      </c>
      <c r="U1692">
        <v>19</v>
      </c>
      <c r="V1692">
        <v>17</v>
      </c>
      <c r="W1692">
        <v>88</v>
      </c>
      <c r="X1692">
        <v>17</v>
      </c>
      <c r="Y1692">
        <v>26</v>
      </c>
      <c r="AB1692">
        <v>34.745</v>
      </c>
      <c r="AD1692" t="s">
        <v>951</v>
      </c>
      <c r="AE1692">
        <v>1</v>
      </c>
      <c r="AF1692" t="s">
        <v>952</v>
      </c>
    </row>
    <row r="1693" spans="1:32">
      <c r="A1693">
        <v>317431</v>
      </c>
      <c r="B1693">
        <v>5170</v>
      </c>
      <c r="C1693" t="s">
        <v>224</v>
      </c>
      <c r="D1693">
        <v>1469</v>
      </c>
      <c r="E1693">
        <v>4016614274</v>
      </c>
      <c r="F1693" t="s">
        <v>951</v>
      </c>
      <c r="G1693">
        <v>1</v>
      </c>
      <c r="H1693" t="s">
        <v>494</v>
      </c>
      <c r="I1693" t="s">
        <v>237</v>
      </c>
      <c r="J1693">
        <v>30</v>
      </c>
      <c r="K1693">
        <v>73</v>
      </c>
      <c r="L1693">
        <v>936</v>
      </c>
      <c r="M1693">
        <v>13</v>
      </c>
      <c r="N1693">
        <v>299</v>
      </c>
      <c r="O1693" s="493">
        <v>45947.4911921296</v>
      </c>
      <c r="P1693" s="493">
        <v>45947.5487615741</v>
      </c>
      <c r="Q1693">
        <v>1</v>
      </c>
      <c r="R1693">
        <v>0</v>
      </c>
      <c r="S1693">
        <v>0</v>
      </c>
      <c r="T1693">
        <v>6</v>
      </c>
      <c r="U1693">
        <v>41</v>
      </c>
      <c r="V1693">
        <v>32</v>
      </c>
      <c r="W1693">
        <v>296</v>
      </c>
      <c r="X1693">
        <v>35</v>
      </c>
      <c r="Y1693">
        <v>40</v>
      </c>
      <c r="AB1693">
        <v>67.339</v>
      </c>
      <c r="AD1693" t="s">
        <v>951</v>
      </c>
      <c r="AE1693">
        <v>1</v>
      </c>
      <c r="AF1693" t="s">
        <v>952</v>
      </c>
    </row>
    <row r="1694" spans="1:32">
      <c r="A1694">
        <v>317434</v>
      </c>
      <c r="B1694">
        <v>5170</v>
      </c>
      <c r="C1694" t="s">
        <v>224</v>
      </c>
      <c r="D1694">
        <v>1469</v>
      </c>
      <c r="E1694">
        <v>4016614274</v>
      </c>
      <c r="F1694" t="s">
        <v>951</v>
      </c>
      <c r="G1694">
        <v>1</v>
      </c>
      <c r="H1694" t="s">
        <v>494</v>
      </c>
      <c r="I1694" t="s">
        <v>280</v>
      </c>
      <c r="J1694">
        <v>33</v>
      </c>
      <c r="K1694">
        <v>72</v>
      </c>
      <c r="L1694">
        <v>936</v>
      </c>
      <c r="M1694">
        <v>13</v>
      </c>
      <c r="N1694">
        <v>13</v>
      </c>
      <c r="O1694" s="493">
        <v>45947.4945138889</v>
      </c>
      <c r="P1694" s="493">
        <v>45947.550775463</v>
      </c>
      <c r="Q1694">
        <v>1</v>
      </c>
      <c r="R1694">
        <v>0</v>
      </c>
      <c r="S1694">
        <v>0</v>
      </c>
      <c r="T1694">
        <v>6</v>
      </c>
      <c r="U1694">
        <v>13</v>
      </c>
      <c r="V1694">
        <v>13</v>
      </c>
      <c r="W1694">
        <v>21</v>
      </c>
      <c r="X1694">
        <v>13</v>
      </c>
      <c r="Y1694">
        <v>18</v>
      </c>
      <c r="AB1694">
        <v>29.952</v>
      </c>
      <c r="AD1694" t="s">
        <v>951</v>
      </c>
      <c r="AE1694">
        <v>1</v>
      </c>
      <c r="AF1694" t="s">
        <v>952</v>
      </c>
    </row>
    <row r="1695" spans="1:32">
      <c r="A1695">
        <v>317433</v>
      </c>
      <c r="B1695">
        <v>5170</v>
      </c>
      <c r="C1695" t="s">
        <v>224</v>
      </c>
      <c r="D1695">
        <v>1469</v>
      </c>
      <c r="E1695">
        <v>4016614274</v>
      </c>
      <c r="F1695" t="s">
        <v>951</v>
      </c>
      <c r="G1695">
        <v>1</v>
      </c>
      <c r="H1695" t="s">
        <v>494</v>
      </c>
      <c r="I1695" t="s">
        <v>919</v>
      </c>
      <c r="J1695">
        <v>32</v>
      </c>
      <c r="K1695">
        <v>72</v>
      </c>
      <c r="L1695">
        <v>936</v>
      </c>
      <c r="M1695">
        <v>13</v>
      </c>
      <c r="N1695">
        <v>117</v>
      </c>
      <c r="O1695" s="493">
        <v>45947.4932638889</v>
      </c>
      <c r="P1695" s="493">
        <v>45947.5504976852</v>
      </c>
      <c r="Q1695">
        <v>1</v>
      </c>
      <c r="R1695">
        <v>0</v>
      </c>
      <c r="S1695">
        <v>0</v>
      </c>
      <c r="T1695">
        <v>6</v>
      </c>
      <c r="U1695">
        <v>31</v>
      </c>
      <c r="V1695">
        <v>29</v>
      </c>
      <c r="W1695">
        <v>50</v>
      </c>
      <c r="X1695">
        <v>31</v>
      </c>
      <c r="Y1695">
        <v>45</v>
      </c>
      <c r="AB1695">
        <v>49.617</v>
      </c>
      <c r="AD1695" t="s">
        <v>951</v>
      </c>
      <c r="AE1695">
        <v>1</v>
      </c>
      <c r="AF1695" t="s">
        <v>952</v>
      </c>
    </row>
    <row r="1696" spans="1:32">
      <c r="A1696">
        <v>317432</v>
      </c>
      <c r="B1696">
        <v>5170</v>
      </c>
      <c r="C1696" t="s">
        <v>224</v>
      </c>
      <c r="D1696">
        <v>1469</v>
      </c>
      <c r="E1696">
        <v>4016614274</v>
      </c>
      <c r="F1696" t="s">
        <v>951</v>
      </c>
      <c r="G1696">
        <v>1</v>
      </c>
      <c r="H1696" t="s">
        <v>494</v>
      </c>
      <c r="I1696" t="s">
        <v>243</v>
      </c>
      <c r="J1696">
        <v>31</v>
      </c>
      <c r="K1696">
        <v>72</v>
      </c>
      <c r="L1696">
        <v>936</v>
      </c>
      <c r="M1696">
        <v>13</v>
      </c>
      <c r="N1696">
        <v>286</v>
      </c>
      <c r="O1696" s="493">
        <v>45947.4919097222</v>
      </c>
      <c r="P1696" s="493">
        <v>45947.5499421296</v>
      </c>
      <c r="Q1696">
        <v>1</v>
      </c>
      <c r="R1696">
        <v>0</v>
      </c>
      <c r="S1696">
        <v>0</v>
      </c>
      <c r="T1696">
        <v>6</v>
      </c>
      <c r="U1696">
        <v>43</v>
      </c>
      <c r="V1696">
        <v>41</v>
      </c>
      <c r="W1696">
        <v>57</v>
      </c>
      <c r="X1696">
        <v>42</v>
      </c>
      <c r="Y1696">
        <v>52</v>
      </c>
      <c r="AB1696">
        <v>61.33</v>
      </c>
      <c r="AD1696" t="s">
        <v>951</v>
      </c>
      <c r="AE1696">
        <v>1</v>
      </c>
      <c r="AF1696" t="s">
        <v>952</v>
      </c>
    </row>
    <row r="1697" spans="1:32">
      <c r="A1697">
        <v>317435</v>
      </c>
      <c r="B1697">
        <v>5170</v>
      </c>
      <c r="C1697" t="s">
        <v>224</v>
      </c>
      <c r="D1697">
        <v>1470</v>
      </c>
      <c r="E1697">
        <v>4016617237</v>
      </c>
      <c r="F1697" t="s">
        <v>991</v>
      </c>
      <c r="G1697">
        <v>1</v>
      </c>
      <c r="H1697" t="s">
        <v>494</v>
      </c>
      <c r="I1697" t="s">
        <v>243</v>
      </c>
      <c r="J1697">
        <v>31</v>
      </c>
      <c r="K1697">
        <v>1</v>
      </c>
      <c r="L1697">
        <v>200</v>
      </c>
      <c r="M1697">
        <v>4</v>
      </c>
      <c r="N1697">
        <v>24</v>
      </c>
      <c r="O1697" s="493">
        <v>45947.6736689815</v>
      </c>
      <c r="P1697" s="493">
        <v>45947.6736689815</v>
      </c>
      <c r="Q1697">
        <v>1</v>
      </c>
      <c r="R1697">
        <v>0</v>
      </c>
      <c r="S1697">
        <v>0</v>
      </c>
      <c r="T1697">
        <v>6</v>
      </c>
      <c r="U1697">
        <v>24</v>
      </c>
      <c r="V1697">
        <v>24</v>
      </c>
      <c r="W1697">
        <v>24</v>
      </c>
      <c r="X1697">
        <v>24</v>
      </c>
      <c r="Y1697">
        <v>6</v>
      </c>
      <c r="AB1697">
        <v>10.707</v>
      </c>
      <c r="AD1697" t="s">
        <v>992</v>
      </c>
      <c r="AE1697">
        <v>1</v>
      </c>
      <c r="AF1697" t="s">
        <v>993</v>
      </c>
    </row>
    <row r="1698" spans="1:32">
      <c r="A1698">
        <v>317561</v>
      </c>
      <c r="B1698">
        <v>5170</v>
      </c>
      <c r="C1698" t="s">
        <v>224</v>
      </c>
      <c r="D1698">
        <v>1470</v>
      </c>
      <c r="E1698">
        <v>4016622476</v>
      </c>
      <c r="F1698" t="s">
        <v>994</v>
      </c>
      <c r="G1698">
        <v>1</v>
      </c>
      <c r="H1698" t="s">
        <v>494</v>
      </c>
      <c r="I1698" t="s">
        <v>280</v>
      </c>
      <c r="J1698">
        <v>33</v>
      </c>
      <c r="K1698">
        <v>5</v>
      </c>
      <c r="L1698">
        <v>20</v>
      </c>
      <c r="M1698">
        <v>4</v>
      </c>
      <c r="N1698">
        <v>8</v>
      </c>
      <c r="O1698" s="493">
        <v>45948.4631597222</v>
      </c>
      <c r="P1698" s="493">
        <v>45948.4663657407</v>
      </c>
      <c r="Q1698">
        <v>1</v>
      </c>
      <c r="R1698">
        <v>0</v>
      </c>
      <c r="S1698">
        <v>0</v>
      </c>
      <c r="T1698">
        <v>6</v>
      </c>
      <c r="U1698">
        <v>15</v>
      </c>
      <c r="V1698">
        <v>12</v>
      </c>
      <c r="W1698">
        <v>19</v>
      </c>
      <c r="X1698">
        <v>14</v>
      </c>
      <c r="Y1698">
        <v>6</v>
      </c>
      <c r="AB1698">
        <v>19.26</v>
      </c>
      <c r="AD1698" t="s">
        <v>994</v>
      </c>
      <c r="AE1698">
        <v>1</v>
      </c>
      <c r="AF1698" t="s">
        <v>995</v>
      </c>
    </row>
    <row r="1699" spans="1:32">
      <c r="A1699">
        <v>317437</v>
      </c>
      <c r="B1699">
        <v>5170</v>
      </c>
      <c r="C1699" t="s">
        <v>224</v>
      </c>
      <c r="D1699">
        <v>1470</v>
      </c>
      <c r="E1699">
        <v>4016617313</v>
      </c>
      <c r="F1699" t="s">
        <v>996</v>
      </c>
      <c r="G1699">
        <v>1</v>
      </c>
      <c r="H1699" t="s">
        <v>494</v>
      </c>
      <c r="I1699" t="s">
        <v>919</v>
      </c>
      <c r="J1699">
        <v>32</v>
      </c>
      <c r="K1699">
        <v>108</v>
      </c>
      <c r="L1699">
        <v>432</v>
      </c>
      <c r="M1699">
        <v>4</v>
      </c>
      <c r="N1699">
        <v>4</v>
      </c>
      <c r="O1699" s="493">
        <v>45947.7073263889</v>
      </c>
      <c r="P1699" s="493">
        <v>45947.7465972222</v>
      </c>
      <c r="Q1699">
        <v>1</v>
      </c>
      <c r="R1699">
        <v>0</v>
      </c>
      <c r="S1699">
        <v>0</v>
      </c>
      <c r="T1699">
        <v>6</v>
      </c>
      <c r="U1699">
        <v>16</v>
      </c>
      <c r="V1699">
        <v>12</v>
      </c>
      <c r="W1699">
        <v>42</v>
      </c>
      <c r="X1699">
        <v>16</v>
      </c>
      <c r="Y1699">
        <v>25</v>
      </c>
      <c r="AB1699">
        <v>1.506</v>
      </c>
      <c r="AD1699" t="s">
        <v>997</v>
      </c>
      <c r="AE1699">
        <v>1</v>
      </c>
      <c r="AF1699" t="s">
        <v>993</v>
      </c>
    </row>
    <row r="1700" spans="1:32">
      <c r="A1700">
        <v>317438</v>
      </c>
      <c r="B1700">
        <v>5170</v>
      </c>
      <c r="C1700" t="s">
        <v>224</v>
      </c>
      <c r="D1700">
        <v>1470</v>
      </c>
      <c r="E1700">
        <v>4016617329</v>
      </c>
      <c r="F1700" t="s">
        <v>998</v>
      </c>
      <c r="G1700">
        <v>1</v>
      </c>
      <c r="H1700" t="s">
        <v>494</v>
      </c>
      <c r="I1700" t="s">
        <v>243</v>
      </c>
      <c r="J1700">
        <v>31</v>
      </c>
      <c r="K1700">
        <v>1</v>
      </c>
      <c r="L1700">
        <v>68</v>
      </c>
      <c r="M1700">
        <v>4</v>
      </c>
      <c r="N1700">
        <v>24</v>
      </c>
      <c r="O1700" s="493">
        <v>45947.613912037</v>
      </c>
      <c r="P1700" s="493">
        <v>45947.613912037</v>
      </c>
      <c r="Q1700">
        <v>1</v>
      </c>
      <c r="R1700">
        <v>0</v>
      </c>
      <c r="S1700">
        <v>0</v>
      </c>
      <c r="T1700">
        <v>6</v>
      </c>
      <c r="U1700">
        <v>21</v>
      </c>
      <c r="V1700">
        <v>21</v>
      </c>
      <c r="W1700">
        <v>21</v>
      </c>
      <c r="X1700">
        <v>21</v>
      </c>
      <c r="Y1700">
        <v>25</v>
      </c>
      <c r="AB1700">
        <v>10.724</v>
      </c>
      <c r="AD1700" t="s">
        <v>999</v>
      </c>
      <c r="AE1700">
        <v>1</v>
      </c>
      <c r="AF1700" t="s">
        <v>1000</v>
      </c>
    </row>
    <row r="1701" spans="1:32">
      <c r="A1701">
        <v>317439</v>
      </c>
      <c r="B1701">
        <v>5170</v>
      </c>
      <c r="C1701" t="s">
        <v>224</v>
      </c>
      <c r="D1701">
        <v>1470</v>
      </c>
      <c r="E1701">
        <v>4016617329</v>
      </c>
      <c r="F1701" t="s">
        <v>998</v>
      </c>
      <c r="G1701">
        <v>1</v>
      </c>
      <c r="H1701" t="s">
        <v>494</v>
      </c>
      <c r="I1701" t="s">
        <v>280</v>
      </c>
      <c r="J1701">
        <v>33</v>
      </c>
      <c r="K1701">
        <v>1</v>
      </c>
      <c r="L1701">
        <v>68</v>
      </c>
      <c r="M1701">
        <v>4</v>
      </c>
      <c r="N1701">
        <v>4</v>
      </c>
      <c r="O1701" s="493">
        <v>45947.6200578704</v>
      </c>
      <c r="P1701" s="493">
        <v>45947.6200578704</v>
      </c>
      <c r="Q1701">
        <v>1</v>
      </c>
      <c r="R1701">
        <v>0</v>
      </c>
      <c r="S1701">
        <v>0</v>
      </c>
      <c r="T1701">
        <v>6</v>
      </c>
      <c r="U1701">
        <v>15</v>
      </c>
      <c r="V1701">
        <v>15</v>
      </c>
      <c r="W1701">
        <v>15</v>
      </c>
      <c r="X1701">
        <v>15</v>
      </c>
      <c r="Y1701">
        <v>6</v>
      </c>
      <c r="AB1701">
        <v>9.961</v>
      </c>
      <c r="AD1701" t="s">
        <v>999</v>
      </c>
      <c r="AE1701">
        <v>1</v>
      </c>
      <c r="AF1701" t="s">
        <v>1000</v>
      </c>
    </row>
    <row r="1702" spans="1:32">
      <c r="A1702">
        <v>317440</v>
      </c>
      <c r="B1702">
        <v>5170</v>
      </c>
      <c r="C1702" t="s">
        <v>224</v>
      </c>
      <c r="D1702">
        <v>1470</v>
      </c>
      <c r="E1702">
        <v>4016617330</v>
      </c>
      <c r="F1702" t="s">
        <v>1001</v>
      </c>
      <c r="G1702">
        <v>1</v>
      </c>
      <c r="H1702" t="s">
        <v>494</v>
      </c>
      <c r="I1702" t="s">
        <v>919</v>
      </c>
      <c r="J1702">
        <v>32</v>
      </c>
      <c r="K1702">
        <v>144</v>
      </c>
      <c r="L1702">
        <v>576</v>
      </c>
      <c r="M1702">
        <v>4</v>
      </c>
      <c r="N1702">
        <v>8</v>
      </c>
      <c r="O1702" s="493">
        <v>45947.6259375</v>
      </c>
      <c r="P1702" s="493">
        <v>45947.6731712963</v>
      </c>
      <c r="Q1702">
        <v>1</v>
      </c>
      <c r="R1702">
        <v>0</v>
      </c>
      <c r="S1702">
        <v>0</v>
      </c>
      <c r="T1702">
        <v>6</v>
      </c>
      <c r="U1702">
        <v>14</v>
      </c>
      <c r="V1702">
        <v>13</v>
      </c>
      <c r="W1702">
        <v>43</v>
      </c>
      <c r="X1702">
        <v>14</v>
      </c>
      <c r="Y1702">
        <v>25</v>
      </c>
      <c r="AB1702">
        <v>2.417</v>
      </c>
      <c r="AD1702" t="s">
        <v>1002</v>
      </c>
      <c r="AE1702">
        <v>1</v>
      </c>
      <c r="AF1702" t="s">
        <v>1003</v>
      </c>
    </row>
    <row r="1703" spans="1:32">
      <c r="A1703">
        <v>317441</v>
      </c>
      <c r="B1703">
        <v>5170</v>
      </c>
      <c r="C1703" t="s">
        <v>224</v>
      </c>
      <c r="D1703">
        <v>1470</v>
      </c>
      <c r="E1703">
        <v>4016617331</v>
      </c>
      <c r="F1703" t="s">
        <v>1004</v>
      </c>
      <c r="G1703">
        <v>1</v>
      </c>
      <c r="H1703" t="s">
        <v>494</v>
      </c>
      <c r="I1703" t="s">
        <v>280</v>
      </c>
      <c r="J1703">
        <v>33</v>
      </c>
      <c r="K1703">
        <v>5</v>
      </c>
      <c r="L1703">
        <v>20</v>
      </c>
      <c r="M1703">
        <v>4</v>
      </c>
      <c r="N1703">
        <v>8</v>
      </c>
      <c r="O1703" s="493">
        <v>45947.5580439815</v>
      </c>
      <c r="P1703" s="493">
        <v>45947.5622800926</v>
      </c>
      <c r="Q1703">
        <v>1</v>
      </c>
      <c r="R1703">
        <v>0</v>
      </c>
      <c r="S1703">
        <v>0</v>
      </c>
      <c r="T1703">
        <v>6</v>
      </c>
      <c r="U1703">
        <v>67</v>
      </c>
      <c r="V1703">
        <v>14</v>
      </c>
      <c r="W1703">
        <v>109</v>
      </c>
      <c r="X1703">
        <v>81</v>
      </c>
      <c r="Y1703">
        <v>14</v>
      </c>
      <c r="AB1703">
        <v>19.231</v>
      </c>
      <c r="AD1703" t="s">
        <v>1005</v>
      </c>
      <c r="AE1703">
        <v>1</v>
      </c>
      <c r="AF1703" t="s">
        <v>1006</v>
      </c>
    </row>
    <row r="1704" spans="1:32">
      <c r="A1704">
        <v>317442</v>
      </c>
      <c r="B1704">
        <v>5170</v>
      </c>
      <c r="C1704" t="s">
        <v>224</v>
      </c>
      <c r="D1704">
        <v>1470</v>
      </c>
      <c r="E1704">
        <v>4016617332</v>
      </c>
      <c r="F1704" t="s">
        <v>1007</v>
      </c>
      <c r="G1704">
        <v>1</v>
      </c>
      <c r="H1704" t="s">
        <v>494</v>
      </c>
      <c r="I1704" t="s">
        <v>280</v>
      </c>
      <c r="J1704">
        <v>33</v>
      </c>
      <c r="K1704">
        <v>10</v>
      </c>
      <c r="L1704">
        <v>40</v>
      </c>
      <c r="M1704">
        <v>4</v>
      </c>
      <c r="N1704">
        <v>8</v>
      </c>
      <c r="O1704" s="493">
        <v>45947.567349537</v>
      </c>
      <c r="P1704" s="493">
        <v>45947.5715046296</v>
      </c>
      <c r="Q1704">
        <v>1</v>
      </c>
      <c r="R1704">
        <v>0</v>
      </c>
      <c r="S1704">
        <v>0</v>
      </c>
      <c r="T1704">
        <v>6</v>
      </c>
      <c r="U1704">
        <v>33</v>
      </c>
      <c r="V1704">
        <v>10</v>
      </c>
      <c r="W1704">
        <v>126</v>
      </c>
      <c r="X1704">
        <v>13.5</v>
      </c>
      <c r="Y1704">
        <v>14</v>
      </c>
      <c r="AB1704">
        <v>19.231</v>
      </c>
      <c r="AD1704" t="s">
        <v>1008</v>
      </c>
      <c r="AE1704">
        <v>1</v>
      </c>
      <c r="AF1704" t="s">
        <v>1006</v>
      </c>
    </row>
    <row r="1705" spans="1:32">
      <c r="A1705">
        <v>317443</v>
      </c>
      <c r="B1705">
        <v>5170</v>
      </c>
      <c r="C1705" t="s">
        <v>224</v>
      </c>
      <c r="D1705">
        <v>1470</v>
      </c>
      <c r="E1705">
        <v>4016617333</v>
      </c>
      <c r="F1705" t="s">
        <v>1007</v>
      </c>
      <c r="G1705">
        <v>1</v>
      </c>
      <c r="H1705" t="s">
        <v>494</v>
      </c>
      <c r="I1705" t="s">
        <v>280</v>
      </c>
      <c r="J1705">
        <v>33</v>
      </c>
      <c r="K1705">
        <v>70</v>
      </c>
      <c r="L1705">
        <v>296</v>
      </c>
      <c r="M1705">
        <v>4</v>
      </c>
      <c r="N1705">
        <v>8</v>
      </c>
      <c r="O1705" s="493">
        <v>45947.574537037</v>
      </c>
      <c r="P1705" s="493">
        <v>45947.614849537</v>
      </c>
      <c r="Q1705">
        <v>1</v>
      </c>
      <c r="R1705">
        <v>0</v>
      </c>
      <c r="S1705">
        <v>0</v>
      </c>
      <c r="T1705">
        <v>6</v>
      </c>
      <c r="U1705">
        <v>21</v>
      </c>
      <c r="V1705">
        <v>12</v>
      </c>
      <c r="W1705">
        <v>149</v>
      </c>
      <c r="X1705">
        <v>17</v>
      </c>
      <c r="Y1705">
        <v>14</v>
      </c>
      <c r="AB1705">
        <v>19.231</v>
      </c>
      <c r="AD1705" t="s">
        <v>1007</v>
      </c>
      <c r="AE1705">
        <v>1</v>
      </c>
      <c r="AF1705" t="s">
        <v>1006</v>
      </c>
    </row>
    <row r="1706" spans="1:32">
      <c r="A1706">
        <v>317444</v>
      </c>
      <c r="B1706">
        <v>5170</v>
      </c>
      <c r="C1706" t="s">
        <v>224</v>
      </c>
      <c r="D1706">
        <v>1470</v>
      </c>
      <c r="E1706">
        <v>4016618523</v>
      </c>
      <c r="F1706" t="s">
        <v>996</v>
      </c>
      <c r="G1706">
        <v>1</v>
      </c>
      <c r="H1706" t="s">
        <v>494</v>
      </c>
      <c r="I1706" t="s">
        <v>919</v>
      </c>
      <c r="J1706">
        <v>32</v>
      </c>
      <c r="K1706">
        <v>122</v>
      </c>
      <c r="L1706">
        <v>720</v>
      </c>
      <c r="M1706">
        <v>4</v>
      </c>
      <c r="N1706">
        <v>4</v>
      </c>
      <c r="O1706" s="493">
        <v>45947.7481944444</v>
      </c>
      <c r="P1706" s="493">
        <v>45947.7851967593</v>
      </c>
      <c r="Q1706">
        <v>1</v>
      </c>
      <c r="R1706">
        <v>0</v>
      </c>
      <c r="S1706">
        <v>0</v>
      </c>
      <c r="T1706">
        <v>6</v>
      </c>
      <c r="U1706">
        <v>16</v>
      </c>
      <c r="V1706">
        <v>13</v>
      </c>
      <c r="W1706">
        <v>17</v>
      </c>
      <c r="X1706">
        <v>16</v>
      </c>
      <c r="Y1706">
        <v>25</v>
      </c>
      <c r="AB1706">
        <v>1.506</v>
      </c>
      <c r="AD1706" t="s">
        <v>996</v>
      </c>
      <c r="AE1706">
        <v>1</v>
      </c>
      <c r="AF1706" t="s">
        <v>993</v>
      </c>
    </row>
    <row r="1707" spans="1:32">
      <c r="A1707">
        <v>317555</v>
      </c>
      <c r="B1707">
        <v>5170</v>
      </c>
      <c r="C1707" t="s">
        <v>224</v>
      </c>
      <c r="D1707">
        <v>1470</v>
      </c>
      <c r="E1707">
        <v>4016617236</v>
      </c>
      <c r="F1707" t="s">
        <v>991</v>
      </c>
      <c r="G1707">
        <v>1</v>
      </c>
      <c r="H1707" t="s">
        <v>494</v>
      </c>
      <c r="I1707" t="s">
        <v>919</v>
      </c>
      <c r="J1707">
        <v>32</v>
      </c>
      <c r="K1707">
        <v>382</v>
      </c>
      <c r="L1707">
        <v>1528</v>
      </c>
      <c r="M1707">
        <v>4</v>
      </c>
      <c r="N1707">
        <v>4</v>
      </c>
      <c r="O1707" s="493">
        <v>45948.3310300926</v>
      </c>
      <c r="P1707" s="493">
        <v>45948.4591319444</v>
      </c>
      <c r="Q1707">
        <v>1</v>
      </c>
      <c r="R1707">
        <v>0</v>
      </c>
      <c r="S1707">
        <v>0</v>
      </c>
      <c r="T1707">
        <v>6</v>
      </c>
      <c r="U1707">
        <v>16</v>
      </c>
      <c r="V1707">
        <v>13</v>
      </c>
      <c r="W1707">
        <v>19</v>
      </c>
      <c r="X1707">
        <v>16</v>
      </c>
      <c r="Y1707">
        <v>16</v>
      </c>
      <c r="AB1707">
        <v>1.506</v>
      </c>
      <c r="AD1707" t="s">
        <v>991</v>
      </c>
      <c r="AE1707">
        <v>1</v>
      </c>
      <c r="AF1707" t="s">
        <v>993</v>
      </c>
    </row>
    <row r="1708" spans="1:32">
      <c r="A1708">
        <v>317556</v>
      </c>
      <c r="B1708">
        <v>5170</v>
      </c>
      <c r="C1708" t="s">
        <v>224</v>
      </c>
      <c r="D1708">
        <v>1470</v>
      </c>
      <c r="E1708">
        <v>4016617334</v>
      </c>
      <c r="F1708" t="s">
        <v>1009</v>
      </c>
      <c r="G1708">
        <v>1</v>
      </c>
      <c r="H1708" t="s">
        <v>494</v>
      </c>
      <c r="I1708" t="s">
        <v>243</v>
      </c>
      <c r="J1708">
        <v>31</v>
      </c>
      <c r="K1708">
        <v>1</v>
      </c>
      <c r="L1708">
        <v>1152</v>
      </c>
      <c r="M1708">
        <v>4</v>
      </c>
      <c r="N1708">
        <v>24</v>
      </c>
      <c r="O1708" s="493">
        <v>45948.5428703704</v>
      </c>
      <c r="P1708" s="493">
        <v>45948.5428703704</v>
      </c>
      <c r="Q1708">
        <v>1</v>
      </c>
      <c r="R1708">
        <v>0</v>
      </c>
      <c r="S1708">
        <v>0</v>
      </c>
      <c r="T1708">
        <v>6</v>
      </c>
      <c r="U1708">
        <v>117</v>
      </c>
      <c r="V1708">
        <v>117</v>
      </c>
      <c r="W1708">
        <v>117</v>
      </c>
      <c r="X1708">
        <v>117</v>
      </c>
      <c r="Y1708">
        <v>21</v>
      </c>
      <c r="AB1708">
        <v>10.742</v>
      </c>
      <c r="AD1708" t="s">
        <v>1009</v>
      </c>
      <c r="AE1708">
        <v>1</v>
      </c>
      <c r="AF1708" t="s">
        <v>1010</v>
      </c>
    </row>
    <row r="1709" spans="1:32">
      <c r="A1709">
        <v>317557</v>
      </c>
      <c r="B1709">
        <v>5170</v>
      </c>
      <c r="C1709" t="s">
        <v>224</v>
      </c>
      <c r="D1709">
        <v>1470</v>
      </c>
      <c r="E1709">
        <v>4016617334</v>
      </c>
      <c r="F1709" t="s">
        <v>1009</v>
      </c>
      <c r="G1709">
        <v>1</v>
      </c>
      <c r="H1709" t="s">
        <v>494</v>
      </c>
      <c r="I1709" t="s">
        <v>919</v>
      </c>
      <c r="J1709">
        <v>32</v>
      </c>
      <c r="K1709">
        <v>288</v>
      </c>
      <c r="L1709">
        <v>1152</v>
      </c>
      <c r="M1709">
        <v>4</v>
      </c>
      <c r="N1709">
        <v>8</v>
      </c>
      <c r="O1709" s="493">
        <v>45948.4725347222</v>
      </c>
      <c r="P1709" s="493">
        <v>45948.5690972222</v>
      </c>
      <c r="Q1709">
        <v>1</v>
      </c>
      <c r="R1709">
        <v>0</v>
      </c>
      <c r="S1709">
        <v>0</v>
      </c>
      <c r="T1709">
        <v>6</v>
      </c>
      <c r="U1709">
        <v>24</v>
      </c>
      <c r="V1709">
        <v>20</v>
      </c>
      <c r="W1709">
        <v>223</v>
      </c>
      <c r="X1709">
        <v>23</v>
      </c>
      <c r="Y1709">
        <v>21</v>
      </c>
      <c r="AB1709">
        <v>2.437</v>
      </c>
      <c r="AD1709" t="s">
        <v>1009</v>
      </c>
      <c r="AE1709">
        <v>1</v>
      </c>
      <c r="AF1709" t="s">
        <v>1010</v>
      </c>
    </row>
    <row r="1710" spans="1:32">
      <c r="A1710">
        <v>317558</v>
      </c>
      <c r="B1710">
        <v>5170</v>
      </c>
      <c r="C1710" t="s">
        <v>224</v>
      </c>
      <c r="D1710">
        <v>1470</v>
      </c>
      <c r="E1710">
        <v>4016617335</v>
      </c>
      <c r="F1710" t="s">
        <v>1011</v>
      </c>
      <c r="G1710">
        <v>1</v>
      </c>
      <c r="H1710" t="s">
        <v>494</v>
      </c>
      <c r="I1710" t="s">
        <v>919</v>
      </c>
      <c r="J1710">
        <v>32</v>
      </c>
      <c r="K1710">
        <v>11</v>
      </c>
      <c r="L1710">
        <v>44</v>
      </c>
      <c r="M1710">
        <v>4</v>
      </c>
      <c r="N1710">
        <v>8</v>
      </c>
      <c r="O1710" s="493">
        <v>45948.4653125</v>
      </c>
      <c r="P1710" s="493">
        <v>45948.4705092593</v>
      </c>
      <c r="Q1710">
        <v>1</v>
      </c>
      <c r="R1710">
        <v>0</v>
      </c>
      <c r="S1710">
        <v>0</v>
      </c>
      <c r="T1710">
        <v>6</v>
      </c>
      <c r="U1710">
        <v>24</v>
      </c>
      <c r="V1710">
        <v>23</v>
      </c>
      <c r="W1710">
        <v>30</v>
      </c>
      <c r="X1710">
        <v>24</v>
      </c>
      <c r="Y1710">
        <v>23</v>
      </c>
      <c r="AB1710">
        <v>2.437</v>
      </c>
      <c r="AD1710" t="s">
        <v>1012</v>
      </c>
      <c r="AE1710">
        <v>1</v>
      </c>
      <c r="AF1710" t="s">
        <v>1010</v>
      </c>
    </row>
    <row r="1711" spans="1:32">
      <c r="A1711">
        <v>317559</v>
      </c>
      <c r="B1711">
        <v>5170</v>
      </c>
      <c r="C1711" t="s">
        <v>224</v>
      </c>
      <c r="D1711">
        <v>1470</v>
      </c>
      <c r="E1711">
        <v>4016618523</v>
      </c>
      <c r="F1711" t="s">
        <v>996</v>
      </c>
      <c r="G1711">
        <v>1</v>
      </c>
      <c r="H1711" t="s">
        <v>494</v>
      </c>
      <c r="I1711" t="s">
        <v>243</v>
      </c>
      <c r="J1711">
        <v>31</v>
      </c>
      <c r="K1711">
        <v>1</v>
      </c>
      <c r="L1711">
        <v>720</v>
      </c>
      <c r="M1711">
        <v>4</v>
      </c>
      <c r="N1711">
        <v>24</v>
      </c>
      <c r="O1711" s="493">
        <v>45948.3175694444</v>
      </c>
      <c r="P1711" s="493">
        <v>45948.3175694444</v>
      </c>
      <c r="Q1711">
        <v>1</v>
      </c>
      <c r="R1711">
        <v>0</v>
      </c>
      <c r="S1711">
        <v>0</v>
      </c>
      <c r="T1711">
        <v>6</v>
      </c>
      <c r="U1711">
        <v>18</v>
      </c>
      <c r="V1711">
        <v>18</v>
      </c>
      <c r="W1711">
        <v>18</v>
      </c>
      <c r="X1711">
        <v>18</v>
      </c>
      <c r="Y1711">
        <v>6</v>
      </c>
      <c r="AB1711">
        <v>10.707</v>
      </c>
      <c r="AD1711" t="s">
        <v>996</v>
      </c>
      <c r="AE1711">
        <v>1</v>
      </c>
      <c r="AF1711" t="s">
        <v>993</v>
      </c>
    </row>
    <row r="1712" spans="1:32">
      <c r="A1712">
        <v>317560</v>
      </c>
      <c r="B1712">
        <v>5170</v>
      </c>
      <c r="C1712" t="s">
        <v>224</v>
      </c>
      <c r="D1712">
        <v>1470</v>
      </c>
      <c r="E1712">
        <v>4016618523</v>
      </c>
      <c r="F1712" t="s">
        <v>996</v>
      </c>
      <c r="G1712">
        <v>1</v>
      </c>
      <c r="H1712" t="s">
        <v>494</v>
      </c>
      <c r="I1712" t="s">
        <v>919</v>
      </c>
      <c r="J1712">
        <v>32</v>
      </c>
      <c r="K1712">
        <v>49</v>
      </c>
      <c r="L1712">
        <v>720</v>
      </c>
      <c r="M1712">
        <v>4</v>
      </c>
      <c r="N1712">
        <v>4</v>
      </c>
      <c r="O1712" s="493">
        <v>45948.3082986111</v>
      </c>
      <c r="P1712" s="493">
        <v>45948.327662037</v>
      </c>
      <c r="Q1712">
        <v>1</v>
      </c>
      <c r="R1712">
        <v>0</v>
      </c>
      <c r="S1712">
        <v>0</v>
      </c>
      <c r="T1712">
        <v>6</v>
      </c>
      <c r="U1712">
        <v>16</v>
      </c>
      <c r="V1712">
        <v>14</v>
      </c>
      <c r="W1712">
        <v>16</v>
      </c>
      <c r="X1712">
        <v>16</v>
      </c>
      <c r="Y1712">
        <v>25</v>
      </c>
      <c r="AB1712">
        <v>1.506</v>
      </c>
      <c r="AD1712" t="s">
        <v>996</v>
      </c>
      <c r="AE1712">
        <v>1</v>
      </c>
      <c r="AF1712" t="s">
        <v>993</v>
      </c>
    </row>
    <row r="1713" spans="1:32">
      <c r="A1713">
        <v>317436</v>
      </c>
      <c r="B1713">
        <v>5170</v>
      </c>
      <c r="C1713" t="s">
        <v>224</v>
      </c>
      <c r="D1713">
        <v>1470</v>
      </c>
      <c r="E1713">
        <v>4016617237</v>
      </c>
      <c r="F1713" t="s">
        <v>991</v>
      </c>
      <c r="G1713">
        <v>1</v>
      </c>
      <c r="H1713" t="s">
        <v>494</v>
      </c>
      <c r="I1713" t="s">
        <v>919</v>
      </c>
      <c r="J1713">
        <v>32</v>
      </c>
      <c r="K1713">
        <v>50</v>
      </c>
      <c r="L1713">
        <v>200</v>
      </c>
      <c r="M1713">
        <v>4</v>
      </c>
      <c r="N1713">
        <v>4</v>
      </c>
      <c r="O1713" s="493">
        <v>45947.6754398148</v>
      </c>
      <c r="P1713" s="493">
        <v>45947.704849537</v>
      </c>
      <c r="Q1713">
        <v>1</v>
      </c>
      <c r="R1713">
        <v>0</v>
      </c>
      <c r="S1713">
        <v>0</v>
      </c>
      <c r="T1713">
        <v>6</v>
      </c>
      <c r="U1713">
        <v>17</v>
      </c>
      <c r="V1713">
        <v>12</v>
      </c>
      <c r="W1713">
        <v>82</v>
      </c>
      <c r="X1713">
        <v>16</v>
      </c>
      <c r="Y1713">
        <v>16</v>
      </c>
      <c r="AB1713">
        <v>1.506</v>
      </c>
      <c r="AD1713" t="s">
        <v>992</v>
      </c>
      <c r="AE1713">
        <v>1</v>
      </c>
      <c r="AF1713" t="s">
        <v>993</v>
      </c>
    </row>
    <row r="1714" spans="1:32">
      <c r="A1714">
        <v>317562</v>
      </c>
      <c r="B1714">
        <v>5170</v>
      </c>
      <c r="C1714" t="s">
        <v>224</v>
      </c>
      <c r="D1714">
        <v>1471</v>
      </c>
      <c r="E1714">
        <v>4016629212</v>
      </c>
      <c r="F1714" t="s">
        <v>936</v>
      </c>
      <c r="G1714">
        <v>1</v>
      </c>
      <c r="H1714" t="s">
        <v>491</v>
      </c>
      <c r="I1714" t="s">
        <v>237</v>
      </c>
      <c r="J1714">
        <v>30</v>
      </c>
      <c r="K1714">
        <v>101</v>
      </c>
      <c r="L1714">
        <v>600</v>
      </c>
      <c r="M1714">
        <v>6</v>
      </c>
      <c r="N1714">
        <v>660</v>
      </c>
      <c r="O1714" s="493">
        <v>45948.623125</v>
      </c>
      <c r="P1714" s="493">
        <v>45948.7336921296</v>
      </c>
      <c r="Q1714">
        <v>1</v>
      </c>
      <c r="R1714">
        <v>0</v>
      </c>
      <c r="S1714">
        <v>0</v>
      </c>
      <c r="T1714">
        <v>6</v>
      </c>
      <c r="U1714">
        <v>72</v>
      </c>
      <c r="V1714">
        <v>15</v>
      </c>
      <c r="W1714">
        <v>439</v>
      </c>
      <c r="X1714">
        <v>63</v>
      </c>
      <c r="Y1714">
        <v>104</v>
      </c>
      <c r="AB1714">
        <v>97.606</v>
      </c>
      <c r="AD1714" t="s">
        <v>936</v>
      </c>
      <c r="AE1714">
        <v>1</v>
      </c>
      <c r="AF1714" t="s">
        <v>937</v>
      </c>
    </row>
    <row r="1715" spans="1:32">
      <c r="A1715">
        <v>317565</v>
      </c>
      <c r="B1715">
        <v>5170</v>
      </c>
      <c r="C1715" t="s">
        <v>224</v>
      </c>
      <c r="D1715">
        <v>1471</v>
      </c>
      <c r="E1715">
        <v>4016629212</v>
      </c>
      <c r="F1715" t="s">
        <v>936</v>
      </c>
      <c r="G1715">
        <v>1</v>
      </c>
      <c r="H1715" t="s">
        <v>491</v>
      </c>
      <c r="I1715" t="s">
        <v>280</v>
      </c>
      <c r="J1715">
        <v>33</v>
      </c>
      <c r="K1715">
        <v>100</v>
      </c>
      <c r="L1715">
        <v>600</v>
      </c>
      <c r="M1715">
        <v>6</v>
      </c>
      <c r="N1715">
        <v>66</v>
      </c>
      <c r="O1715" s="493">
        <v>45948.6270717593</v>
      </c>
      <c r="P1715" s="493">
        <v>45948.7389351852</v>
      </c>
      <c r="Q1715">
        <v>1</v>
      </c>
      <c r="R1715">
        <v>0</v>
      </c>
      <c r="S1715">
        <v>0</v>
      </c>
      <c r="T1715">
        <v>6</v>
      </c>
      <c r="U1715">
        <v>53</v>
      </c>
      <c r="V1715">
        <v>50</v>
      </c>
      <c r="W1715">
        <v>191</v>
      </c>
      <c r="X1715">
        <v>51</v>
      </c>
      <c r="Y1715">
        <v>49</v>
      </c>
      <c r="AB1715">
        <v>137.816</v>
      </c>
      <c r="AD1715" t="s">
        <v>936</v>
      </c>
      <c r="AE1715">
        <v>1</v>
      </c>
      <c r="AF1715" t="s">
        <v>937</v>
      </c>
    </row>
    <row r="1716" spans="1:32">
      <c r="A1716">
        <v>317564</v>
      </c>
      <c r="B1716">
        <v>5170</v>
      </c>
      <c r="C1716" t="s">
        <v>224</v>
      </c>
      <c r="D1716">
        <v>1471</v>
      </c>
      <c r="E1716">
        <v>4016629212</v>
      </c>
      <c r="F1716" t="s">
        <v>936</v>
      </c>
      <c r="G1716">
        <v>1</v>
      </c>
      <c r="H1716" t="s">
        <v>491</v>
      </c>
      <c r="I1716" t="s">
        <v>919</v>
      </c>
      <c r="J1716">
        <v>32</v>
      </c>
      <c r="K1716">
        <v>100</v>
      </c>
      <c r="L1716">
        <v>600</v>
      </c>
      <c r="M1716">
        <v>6</v>
      </c>
      <c r="N1716">
        <v>300</v>
      </c>
      <c r="O1716" s="493">
        <v>45948.6258912037</v>
      </c>
      <c r="P1716" s="493">
        <v>45948.7366087963</v>
      </c>
      <c r="Q1716">
        <v>1</v>
      </c>
      <c r="R1716">
        <v>0</v>
      </c>
      <c r="S1716">
        <v>0</v>
      </c>
      <c r="T1716">
        <v>6</v>
      </c>
      <c r="U1716">
        <v>70</v>
      </c>
      <c r="V1716">
        <v>61</v>
      </c>
      <c r="W1716">
        <v>215</v>
      </c>
      <c r="X1716">
        <v>64</v>
      </c>
      <c r="Y1716">
        <v>69</v>
      </c>
      <c r="AB1716">
        <v>66.715</v>
      </c>
      <c r="AD1716" t="s">
        <v>936</v>
      </c>
      <c r="AE1716">
        <v>1</v>
      </c>
      <c r="AF1716" t="s">
        <v>937</v>
      </c>
    </row>
    <row r="1717" spans="1:32">
      <c r="A1717">
        <v>317563</v>
      </c>
      <c r="B1717">
        <v>5170</v>
      </c>
      <c r="C1717" t="s">
        <v>224</v>
      </c>
      <c r="D1717">
        <v>1471</v>
      </c>
      <c r="E1717">
        <v>4016629212</v>
      </c>
      <c r="F1717" t="s">
        <v>936</v>
      </c>
      <c r="G1717">
        <v>1</v>
      </c>
      <c r="H1717" t="s">
        <v>491</v>
      </c>
      <c r="I1717" t="s">
        <v>243</v>
      </c>
      <c r="J1717">
        <v>31</v>
      </c>
      <c r="K1717">
        <v>100</v>
      </c>
      <c r="L1717">
        <v>600</v>
      </c>
      <c r="M1717">
        <v>6</v>
      </c>
      <c r="N1717">
        <v>510</v>
      </c>
      <c r="O1717" s="493">
        <v>45948.6245138889</v>
      </c>
      <c r="P1717" s="493">
        <v>45948.7356597222</v>
      </c>
      <c r="Q1717">
        <v>1</v>
      </c>
      <c r="R1717">
        <v>0</v>
      </c>
      <c r="S1717">
        <v>0</v>
      </c>
      <c r="T1717">
        <v>6</v>
      </c>
      <c r="U1717">
        <v>86</v>
      </c>
      <c r="V1717">
        <v>81</v>
      </c>
      <c r="W1717">
        <v>185</v>
      </c>
      <c r="X1717">
        <v>84</v>
      </c>
      <c r="Y1717">
        <v>77</v>
      </c>
      <c r="AB1717">
        <v>122.031</v>
      </c>
      <c r="AD1717" t="s">
        <v>936</v>
      </c>
      <c r="AE1717">
        <v>1</v>
      </c>
      <c r="AF1717" t="s">
        <v>937</v>
      </c>
    </row>
    <row r="1718" spans="1:32">
      <c r="A1718">
        <v>317590</v>
      </c>
      <c r="B1718">
        <v>5170</v>
      </c>
      <c r="C1718" t="s">
        <v>224</v>
      </c>
      <c r="D1718">
        <v>1472</v>
      </c>
      <c r="E1718">
        <v>4016629212</v>
      </c>
      <c r="F1718" t="s">
        <v>936</v>
      </c>
      <c r="G1718">
        <v>1</v>
      </c>
      <c r="H1718" t="s">
        <v>494</v>
      </c>
      <c r="I1718" t="s">
        <v>237</v>
      </c>
      <c r="J1718">
        <v>30</v>
      </c>
      <c r="K1718">
        <v>99</v>
      </c>
      <c r="L1718">
        <v>600</v>
      </c>
      <c r="M1718">
        <v>6</v>
      </c>
      <c r="N1718">
        <v>402</v>
      </c>
      <c r="O1718" s="493">
        <v>45949.311875</v>
      </c>
      <c r="P1718" s="493">
        <v>45949.4127893519</v>
      </c>
      <c r="Q1718">
        <v>1</v>
      </c>
      <c r="R1718">
        <v>0</v>
      </c>
      <c r="S1718">
        <v>0</v>
      </c>
      <c r="T1718">
        <v>6</v>
      </c>
      <c r="U1718">
        <v>45</v>
      </c>
      <c r="V1718">
        <v>41</v>
      </c>
      <c r="W1718">
        <v>166</v>
      </c>
      <c r="X1718">
        <v>43</v>
      </c>
      <c r="Y1718">
        <v>61</v>
      </c>
      <c r="AB1718">
        <v>80.526</v>
      </c>
      <c r="AD1718" t="s">
        <v>936</v>
      </c>
      <c r="AE1718">
        <v>1</v>
      </c>
      <c r="AF1718" t="s">
        <v>937</v>
      </c>
    </row>
    <row r="1719" spans="1:32">
      <c r="A1719">
        <v>317593</v>
      </c>
      <c r="B1719">
        <v>5170</v>
      </c>
      <c r="C1719" t="s">
        <v>224</v>
      </c>
      <c r="D1719">
        <v>1472</v>
      </c>
      <c r="E1719">
        <v>4016629212</v>
      </c>
      <c r="F1719" t="s">
        <v>936</v>
      </c>
      <c r="G1719">
        <v>1</v>
      </c>
      <c r="H1719" t="s">
        <v>494</v>
      </c>
      <c r="I1719" t="s">
        <v>280</v>
      </c>
      <c r="J1719">
        <v>33</v>
      </c>
      <c r="K1719">
        <v>100</v>
      </c>
      <c r="L1719">
        <v>600</v>
      </c>
      <c r="M1719">
        <v>6</v>
      </c>
      <c r="N1719">
        <v>48</v>
      </c>
      <c r="O1719" s="493">
        <v>45949.3234722222</v>
      </c>
      <c r="P1719" s="493">
        <v>45949.4370833333</v>
      </c>
      <c r="Q1719">
        <v>1</v>
      </c>
      <c r="R1719">
        <v>0</v>
      </c>
      <c r="S1719">
        <v>0</v>
      </c>
      <c r="T1719">
        <v>6</v>
      </c>
      <c r="U1719">
        <v>90</v>
      </c>
      <c r="V1719">
        <v>79</v>
      </c>
      <c r="W1719">
        <v>244</v>
      </c>
      <c r="X1719">
        <v>81</v>
      </c>
      <c r="Y1719">
        <v>91</v>
      </c>
      <c r="AB1719">
        <v>84.513</v>
      </c>
      <c r="AD1719" t="s">
        <v>936</v>
      </c>
      <c r="AE1719">
        <v>1</v>
      </c>
      <c r="AF1719" t="s">
        <v>937</v>
      </c>
    </row>
    <row r="1720" spans="1:32">
      <c r="A1720">
        <v>317592</v>
      </c>
      <c r="B1720">
        <v>5170</v>
      </c>
      <c r="C1720" t="s">
        <v>224</v>
      </c>
      <c r="D1720">
        <v>1472</v>
      </c>
      <c r="E1720">
        <v>4016629212</v>
      </c>
      <c r="F1720" t="s">
        <v>936</v>
      </c>
      <c r="G1720">
        <v>1</v>
      </c>
      <c r="H1720" t="s">
        <v>494</v>
      </c>
      <c r="I1720" t="s">
        <v>919</v>
      </c>
      <c r="J1720">
        <v>32</v>
      </c>
      <c r="K1720">
        <v>100</v>
      </c>
      <c r="L1720">
        <v>600</v>
      </c>
      <c r="M1720">
        <v>6</v>
      </c>
      <c r="N1720">
        <v>102</v>
      </c>
      <c r="O1720" s="493">
        <v>45949.3109837963</v>
      </c>
      <c r="P1720" s="493">
        <v>45949.431712963</v>
      </c>
      <c r="Q1720">
        <v>1</v>
      </c>
      <c r="R1720">
        <v>0</v>
      </c>
      <c r="S1720">
        <v>0</v>
      </c>
      <c r="T1720">
        <v>6</v>
      </c>
      <c r="U1720">
        <v>66</v>
      </c>
      <c r="V1720">
        <v>58</v>
      </c>
      <c r="W1720">
        <v>361</v>
      </c>
      <c r="X1720">
        <v>62</v>
      </c>
      <c r="Y1720">
        <v>65</v>
      </c>
      <c r="AB1720">
        <v>67.748</v>
      </c>
      <c r="AD1720" t="s">
        <v>936</v>
      </c>
      <c r="AE1720">
        <v>1</v>
      </c>
      <c r="AF1720" t="s">
        <v>937</v>
      </c>
    </row>
    <row r="1721" spans="1:32">
      <c r="A1721">
        <v>317591</v>
      </c>
      <c r="B1721">
        <v>5170</v>
      </c>
      <c r="C1721" t="s">
        <v>224</v>
      </c>
      <c r="D1721">
        <v>1472</v>
      </c>
      <c r="E1721">
        <v>4016629212</v>
      </c>
      <c r="F1721" t="s">
        <v>936</v>
      </c>
      <c r="G1721">
        <v>1</v>
      </c>
      <c r="H1721" t="s">
        <v>494</v>
      </c>
      <c r="I1721" t="s">
        <v>243</v>
      </c>
      <c r="J1721">
        <v>31</v>
      </c>
      <c r="K1721">
        <v>99</v>
      </c>
      <c r="L1721">
        <v>600</v>
      </c>
      <c r="M1721">
        <v>6</v>
      </c>
      <c r="N1721">
        <v>198</v>
      </c>
      <c r="O1721" s="493">
        <v>45949.3123032407</v>
      </c>
      <c r="P1721" s="493">
        <v>45949.4149305556</v>
      </c>
      <c r="Q1721">
        <v>1</v>
      </c>
      <c r="R1721">
        <v>0</v>
      </c>
      <c r="S1721">
        <v>0</v>
      </c>
      <c r="T1721">
        <v>6</v>
      </c>
      <c r="U1721">
        <v>31</v>
      </c>
      <c r="V1721">
        <v>27</v>
      </c>
      <c r="W1721">
        <v>146</v>
      </c>
      <c r="X1721">
        <v>30</v>
      </c>
      <c r="Y1721">
        <v>61</v>
      </c>
      <c r="AB1721">
        <v>45.218</v>
      </c>
      <c r="AD1721" t="s">
        <v>936</v>
      </c>
      <c r="AE1721">
        <v>1</v>
      </c>
      <c r="AF1721" t="s">
        <v>937</v>
      </c>
    </row>
    <row r="1722" spans="1:32">
      <c r="A1722">
        <v>317566</v>
      </c>
      <c r="B1722">
        <v>5170</v>
      </c>
      <c r="C1722" t="s">
        <v>224</v>
      </c>
      <c r="D1722">
        <v>1473</v>
      </c>
      <c r="E1722">
        <v>4016621783</v>
      </c>
      <c r="F1722" t="s">
        <v>1013</v>
      </c>
      <c r="G1722">
        <v>1</v>
      </c>
      <c r="H1722" t="s">
        <v>491</v>
      </c>
      <c r="I1722" t="s">
        <v>237</v>
      </c>
      <c r="J1722">
        <v>30</v>
      </c>
      <c r="K1722">
        <v>20</v>
      </c>
      <c r="L1722">
        <v>80</v>
      </c>
      <c r="M1722">
        <v>4</v>
      </c>
      <c r="N1722">
        <v>532</v>
      </c>
      <c r="O1722" s="493">
        <v>45948.5787731481</v>
      </c>
      <c r="P1722" s="493">
        <v>45948.6147569444</v>
      </c>
      <c r="Q1722">
        <v>1</v>
      </c>
      <c r="R1722">
        <v>0</v>
      </c>
      <c r="S1722">
        <v>2</v>
      </c>
      <c r="T1722">
        <v>6</v>
      </c>
      <c r="U1722">
        <v>81</v>
      </c>
      <c r="V1722">
        <v>69</v>
      </c>
      <c r="W1722">
        <v>171</v>
      </c>
      <c r="X1722">
        <v>72</v>
      </c>
      <c r="Z1722">
        <v>71</v>
      </c>
      <c r="AB1722">
        <v>125.456</v>
      </c>
      <c r="AD1722" t="s">
        <v>1014</v>
      </c>
      <c r="AE1722">
        <v>1</v>
      </c>
      <c r="AF1722" t="s">
        <v>1015</v>
      </c>
    </row>
    <row r="1723" spans="1:32">
      <c r="A1723">
        <v>317569</v>
      </c>
      <c r="B1723">
        <v>5170</v>
      </c>
      <c r="C1723" t="s">
        <v>224</v>
      </c>
      <c r="D1723">
        <v>1473</v>
      </c>
      <c r="E1723">
        <v>4016621783</v>
      </c>
      <c r="F1723" t="s">
        <v>1013</v>
      </c>
      <c r="G1723">
        <v>1</v>
      </c>
      <c r="H1723" t="s">
        <v>491</v>
      </c>
      <c r="I1723" t="s">
        <v>280</v>
      </c>
      <c r="J1723">
        <v>33</v>
      </c>
      <c r="K1723">
        <v>20</v>
      </c>
      <c r="L1723">
        <v>80</v>
      </c>
      <c r="M1723">
        <v>4</v>
      </c>
      <c r="N1723">
        <v>28</v>
      </c>
      <c r="O1723" s="493">
        <v>45948.5833217593</v>
      </c>
      <c r="P1723" s="493">
        <v>45948.6170949074</v>
      </c>
      <c r="Q1723">
        <v>1</v>
      </c>
      <c r="R1723">
        <v>0</v>
      </c>
      <c r="S1723">
        <v>2</v>
      </c>
      <c r="T1723">
        <v>6</v>
      </c>
      <c r="U1723">
        <v>49</v>
      </c>
      <c r="V1723">
        <v>24</v>
      </c>
      <c r="W1723">
        <v>274</v>
      </c>
      <c r="X1723">
        <v>35</v>
      </c>
      <c r="Z1723">
        <v>30.5</v>
      </c>
      <c r="AB1723">
        <v>49.144</v>
      </c>
      <c r="AD1723" t="s">
        <v>1014</v>
      </c>
      <c r="AE1723">
        <v>1</v>
      </c>
      <c r="AF1723" t="s">
        <v>1015</v>
      </c>
    </row>
    <row r="1724" spans="1:32">
      <c r="A1724">
        <v>317568</v>
      </c>
      <c r="B1724">
        <v>5170</v>
      </c>
      <c r="C1724" t="s">
        <v>224</v>
      </c>
      <c r="D1724">
        <v>1473</v>
      </c>
      <c r="E1724">
        <v>4016621783</v>
      </c>
      <c r="F1724" t="s">
        <v>1013</v>
      </c>
      <c r="G1724">
        <v>1</v>
      </c>
      <c r="H1724" t="s">
        <v>491</v>
      </c>
      <c r="I1724" t="s">
        <v>919</v>
      </c>
      <c r="J1724">
        <v>32</v>
      </c>
      <c r="K1724">
        <v>20</v>
      </c>
      <c r="L1724">
        <v>80</v>
      </c>
      <c r="M1724">
        <v>4</v>
      </c>
      <c r="N1724">
        <v>164</v>
      </c>
      <c r="O1724" s="493">
        <v>45948.5822453704</v>
      </c>
      <c r="P1724" s="493">
        <v>45948.6164583333</v>
      </c>
      <c r="Q1724">
        <v>1</v>
      </c>
      <c r="R1724">
        <v>0</v>
      </c>
      <c r="S1724">
        <v>2</v>
      </c>
      <c r="T1724">
        <v>6</v>
      </c>
      <c r="U1724">
        <v>63</v>
      </c>
      <c r="V1724">
        <v>45</v>
      </c>
      <c r="W1724">
        <v>243</v>
      </c>
      <c r="X1724">
        <v>48</v>
      </c>
      <c r="Z1724">
        <v>47.5</v>
      </c>
      <c r="AB1724">
        <v>74.753</v>
      </c>
      <c r="AD1724" t="s">
        <v>1014</v>
      </c>
      <c r="AE1724">
        <v>1</v>
      </c>
      <c r="AF1724" t="s">
        <v>1015</v>
      </c>
    </row>
    <row r="1725" spans="1:32">
      <c r="A1725">
        <v>317567</v>
      </c>
      <c r="B1725">
        <v>5170</v>
      </c>
      <c r="C1725" t="s">
        <v>224</v>
      </c>
      <c r="D1725">
        <v>1473</v>
      </c>
      <c r="E1725">
        <v>4016621783</v>
      </c>
      <c r="F1725" t="s">
        <v>1013</v>
      </c>
      <c r="G1725">
        <v>1</v>
      </c>
      <c r="H1725" t="s">
        <v>491</v>
      </c>
      <c r="I1725" t="s">
        <v>243</v>
      </c>
      <c r="J1725">
        <v>31</v>
      </c>
      <c r="K1725">
        <v>20</v>
      </c>
      <c r="L1725">
        <v>80</v>
      </c>
      <c r="M1725">
        <v>4</v>
      </c>
      <c r="N1725">
        <v>532</v>
      </c>
      <c r="O1725" s="493">
        <v>45948.5803703704</v>
      </c>
      <c r="P1725" s="493">
        <v>45948.6157407407</v>
      </c>
      <c r="Q1725">
        <v>1</v>
      </c>
      <c r="R1725">
        <v>0</v>
      </c>
      <c r="S1725">
        <v>2</v>
      </c>
      <c r="T1725">
        <v>6</v>
      </c>
      <c r="U1725">
        <v>81</v>
      </c>
      <c r="V1725">
        <v>68</v>
      </c>
      <c r="W1725">
        <v>200</v>
      </c>
      <c r="X1725">
        <v>71.5</v>
      </c>
      <c r="Z1725">
        <v>71.5</v>
      </c>
      <c r="AB1725">
        <v>120.859</v>
      </c>
      <c r="AD1725" t="s">
        <v>1014</v>
      </c>
      <c r="AE1725">
        <v>1</v>
      </c>
      <c r="AF1725" t="s">
        <v>1015</v>
      </c>
    </row>
    <row r="1726" spans="1:32">
      <c r="A1726">
        <v>317570</v>
      </c>
      <c r="B1726">
        <v>5170</v>
      </c>
      <c r="C1726" t="s">
        <v>224</v>
      </c>
      <c r="D1726">
        <v>1474</v>
      </c>
      <c r="E1726">
        <v>4016621783</v>
      </c>
      <c r="F1726" t="s">
        <v>1013</v>
      </c>
      <c r="G1726">
        <v>1</v>
      </c>
      <c r="H1726" t="s">
        <v>494</v>
      </c>
      <c r="I1726" t="s">
        <v>237</v>
      </c>
      <c r="J1726">
        <v>30</v>
      </c>
      <c r="K1726">
        <v>20</v>
      </c>
      <c r="L1726">
        <v>80</v>
      </c>
      <c r="M1726">
        <v>4</v>
      </c>
      <c r="N1726">
        <v>388</v>
      </c>
      <c r="O1726" s="493">
        <v>45948.7450694444</v>
      </c>
      <c r="P1726" s="493">
        <v>45948.7791319444</v>
      </c>
      <c r="Q1726">
        <v>1</v>
      </c>
      <c r="R1726">
        <v>0</v>
      </c>
      <c r="S1726">
        <v>2</v>
      </c>
      <c r="T1726">
        <v>6</v>
      </c>
      <c r="U1726">
        <v>100</v>
      </c>
      <c r="V1726">
        <v>60</v>
      </c>
      <c r="W1726">
        <v>724</v>
      </c>
      <c r="X1726">
        <v>62.5</v>
      </c>
      <c r="Z1726">
        <v>62.25</v>
      </c>
      <c r="AB1726">
        <v>90.856</v>
      </c>
      <c r="AD1726" t="s">
        <v>1014</v>
      </c>
      <c r="AE1726">
        <v>1</v>
      </c>
      <c r="AF1726" t="s">
        <v>1015</v>
      </c>
    </row>
    <row r="1727" spans="1:32">
      <c r="A1727">
        <v>317573</v>
      </c>
      <c r="B1727">
        <v>5170</v>
      </c>
      <c r="C1727" t="s">
        <v>224</v>
      </c>
      <c r="D1727">
        <v>1474</v>
      </c>
      <c r="E1727">
        <v>4016621783</v>
      </c>
      <c r="F1727" t="s">
        <v>1013</v>
      </c>
      <c r="G1727">
        <v>1</v>
      </c>
      <c r="H1727" t="s">
        <v>494</v>
      </c>
      <c r="I1727" t="s">
        <v>280</v>
      </c>
      <c r="J1727">
        <v>33</v>
      </c>
      <c r="K1727">
        <v>20</v>
      </c>
      <c r="L1727">
        <v>80</v>
      </c>
      <c r="M1727">
        <v>4</v>
      </c>
      <c r="N1727">
        <v>24</v>
      </c>
      <c r="O1727" s="493">
        <v>45948.7507638889</v>
      </c>
      <c r="P1727" s="493">
        <v>45948.78125</v>
      </c>
      <c r="Q1727">
        <v>1</v>
      </c>
      <c r="R1727">
        <v>0</v>
      </c>
      <c r="S1727">
        <v>2</v>
      </c>
      <c r="T1727">
        <v>6</v>
      </c>
      <c r="U1727">
        <v>44</v>
      </c>
      <c r="V1727">
        <v>34</v>
      </c>
      <c r="W1727">
        <v>149</v>
      </c>
      <c r="X1727">
        <v>38</v>
      </c>
      <c r="Z1727">
        <v>38.5</v>
      </c>
      <c r="AB1727">
        <v>37.663</v>
      </c>
      <c r="AD1727" t="s">
        <v>1014</v>
      </c>
      <c r="AE1727">
        <v>1</v>
      </c>
      <c r="AF1727" t="s">
        <v>1015</v>
      </c>
    </row>
    <row r="1728" spans="1:32">
      <c r="A1728">
        <v>317572</v>
      </c>
      <c r="B1728">
        <v>5170</v>
      </c>
      <c r="C1728" t="s">
        <v>224</v>
      </c>
      <c r="D1728">
        <v>1474</v>
      </c>
      <c r="E1728">
        <v>4016621783</v>
      </c>
      <c r="F1728" t="s">
        <v>1013</v>
      </c>
      <c r="G1728">
        <v>1</v>
      </c>
      <c r="H1728" t="s">
        <v>494</v>
      </c>
      <c r="I1728" t="s">
        <v>919</v>
      </c>
      <c r="J1728">
        <v>32</v>
      </c>
      <c r="K1728">
        <v>20</v>
      </c>
      <c r="L1728">
        <v>80</v>
      </c>
      <c r="M1728">
        <v>4</v>
      </c>
      <c r="N1728">
        <v>116</v>
      </c>
      <c r="O1728" s="493">
        <v>45948.7490162037</v>
      </c>
      <c r="P1728" s="493">
        <v>45948.7806712963</v>
      </c>
      <c r="Q1728">
        <v>1</v>
      </c>
      <c r="R1728">
        <v>0</v>
      </c>
      <c r="S1728">
        <v>2</v>
      </c>
      <c r="T1728">
        <v>6</v>
      </c>
      <c r="U1728">
        <v>65</v>
      </c>
      <c r="V1728">
        <v>35</v>
      </c>
      <c r="W1728">
        <v>161</v>
      </c>
      <c r="X1728">
        <v>38</v>
      </c>
      <c r="Z1728">
        <v>38</v>
      </c>
      <c r="AB1728">
        <v>57.684</v>
      </c>
      <c r="AD1728" t="s">
        <v>1014</v>
      </c>
      <c r="AE1728">
        <v>1</v>
      </c>
      <c r="AF1728" t="s">
        <v>1015</v>
      </c>
    </row>
    <row r="1729" spans="1:32">
      <c r="A1729">
        <v>317571</v>
      </c>
      <c r="B1729">
        <v>5170</v>
      </c>
      <c r="C1729" t="s">
        <v>224</v>
      </c>
      <c r="D1729">
        <v>1474</v>
      </c>
      <c r="E1729">
        <v>4016621783</v>
      </c>
      <c r="F1729" t="s">
        <v>1013</v>
      </c>
      <c r="G1729">
        <v>1</v>
      </c>
      <c r="H1729" t="s">
        <v>494</v>
      </c>
      <c r="I1729" t="s">
        <v>243</v>
      </c>
      <c r="J1729">
        <v>31</v>
      </c>
      <c r="K1729">
        <v>20</v>
      </c>
      <c r="L1729">
        <v>80</v>
      </c>
      <c r="M1729">
        <v>4</v>
      </c>
      <c r="N1729">
        <v>292</v>
      </c>
      <c r="O1729" s="493">
        <v>45948.7465393519</v>
      </c>
      <c r="P1729" s="493">
        <v>45948.7800347222</v>
      </c>
      <c r="Q1729">
        <v>1</v>
      </c>
      <c r="R1729">
        <v>0</v>
      </c>
      <c r="S1729">
        <v>2</v>
      </c>
      <c r="T1729">
        <v>6</v>
      </c>
      <c r="U1729">
        <v>101</v>
      </c>
      <c r="V1729">
        <v>51</v>
      </c>
      <c r="W1729">
        <v>708</v>
      </c>
      <c r="X1729">
        <v>52</v>
      </c>
      <c r="Z1729">
        <v>52</v>
      </c>
      <c r="AB1729">
        <v>52.371</v>
      </c>
      <c r="AD1729" t="s">
        <v>1014</v>
      </c>
      <c r="AE1729">
        <v>1</v>
      </c>
      <c r="AF1729" t="s">
        <v>1015</v>
      </c>
    </row>
    <row r="1730" spans="1:32">
      <c r="A1730">
        <v>317594</v>
      </c>
      <c r="B1730">
        <v>5170</v>
      </c>
      <c r="C1730" t="s">
        <v>224</v>
      </c>
      <c r="D1730">
        <v>1476</v>
      </c>
      <c r="E1730">
        <v>4016605985</v>
      </c>
      <c r="F1730" t="s">
        <v>1016</v>
      </c>
      <c r="G1730">
        <v>1</v>
      </c>
      <c r="H1730" t="s">
        <v>491</v>
      </c>
      <c r="I1730" t="s">
        <v>237</v>
      </c>
      <c r="J1730">
        <v>30</v>
      </c>
      <c r="K1730">
        <v>75</v>
      </c>
      <c r="L1730">
        <v>300</v>
      </c>
      <c r="M1730">
        <v>4</v>
      </c>
      <c r="N1730">
        <v>124</v>
      </c>
      <c r="O1730" s="493">
        <v>45949.5211458333</v>
      </c>
      <c r="P1730" s="493">
        <v>45949.5547453704</v>
      </c>
      <c r="Q1730">
        <v>1</v>
      </c>
      <c r="R1730">
        <v>0</v>
      </c>
      <c r="S1730">
        <v>0</v>
      </c>
      <c r="T1730">
        <v>6</v>
      </c>
      <c r="U1730">
        <v>19</v>
      </c>
      <c r="V1730">
        <v>18</v>
      </c>
      <c r="W1730">
        <v>33</v>
      </c>
      <c r="X1730">
        <v>18</v>
      </c>
      <c r="Y1730">
        <v>36</v>
      </c>
      <c r="AB1730">
        <v>36.794</v>
      </c>
      <c r="AD1730" t="s">
        <v>1016</v>
      </c>
      <c r="AE1730">
        <v>1</v>
      </c>
      <c r="AF1730" t="s">
        <v>1017</v>
      </c>
    </row>
    <row r="1731" spans="1:32">
      <c r="A1731">
        <v>317595</v>
      </c>
      <c r="B1731">
        <v>5170</v>
      </c>
      <c r="C1731" t="s">
        <v>224</v>
      </c>
      <c r="D1731">
        <v>1476</v>
      </c>
      <c r="E1731">
        <v>4016605985</v>
      </c>
      <c r="F1731" t="s">
        <v>1016</v>
      </c>
      <c r="G1731">
        <v>1</v>
      </c>
      <c r="H1731" t="s">
        <v>491</v>
      </c>
      <c r="I1731" t="s">
        <v>243</v>
      </c>
      <c r="J1731">
        <v>31</v>
      </c>
      <c r="K1731">
        <v>75</v>
      </c>
      <c r="L1731">
        <v>300</v>
      </c>
      <c r="M1731">
        <v>4</v>
      </c>
      <c r="N1731">
        <v>180</v>
      </c>
      <c r="O1731" s="493">
        <v>45949.5217939815</v>
      </c>
      <c r="P1731" s="493">
        <v>45949.5566087963</v>
      </c>
      <c r="Q1731">
        <v>1</v>
      </c>
      <c r="R1731">
        <v>0</v>
      </c>
      <c r="S1731">
        <v>0</v>
      </c>
      <c r="T1731">
        <v>6</v>
      </c>
      <c r="U1731">
        <v>30</v>
      </c>
      <c r="V1731">
        <v>24</v>
      </c>
      <c r="W1731">
        <v>134</v>
      </c>
      <c r="X1731">
        <v>27</v>
      </c>
      <c r="Y1731">
        <v>29</v>
      </c>
      <c r="AB1731">
        <v>49.84</v>
      </c>
      <c r="AD1731" t="s">
        <v>1016</v>
      </c>
      <c r="AE1731">
        <v>1</v>
      </c>
      <c r="AF1731" t="s">
        <v>1017</v>
      </c>
    </row>
    <row r="1732" spans="1:32">
      <c r="A1732">
        <v>317596</v>
      </c>
      <c r="B1732">
        <v>5170</v>
      </c>
      <c r="C1732" t="s">
        <v>224</v>
      </c>
      <c r="D1732">
        <v>1476</v>
      </c>
      <c r="E1732">
        <v>4016605985</v>
      </c>
      <c r="F1732" t="s">
        <v>1016</v>
      </c>
      <c r="G1732">
        <v>1</v>
      </c>
      <c r="H1732" t="s">
        <v>491</v>
      </c>
      <c r="I1732" t="s">
        <v>919</v>
      </c>
      <c r="J1732">
        <v>32</v>
      </c>
      <c r="K1732">
        <v>1</v>
      </c>
      <c r="L1732">
        <v>300</v>
      </c>
      <c r="M1732">
        <v>4</v>
      </c>
      <c r="N1732">
        <v>8</v>
      </c>
      <c r="O1732" s="493">
        <v>45949.5233217593</v>
      </c>
      <c r="P1732" s="493">
        <v>45949.5233217593</v>
      </c>
      <c r="Q1732">
        <v>1</v>
      </c>
      <c r="R1732">
        <v>0</v>
      </c>
      <c r="S1732">
        <v>0</v>
      </c>
      <c r="T1732">
        <v>6</v>
      </c>
      <c r="U1732">
        <v>56</v>
      </c>
      <c r="V1732">
        <v>56</v>
      </c>
      <c r="W1732">
        <v>56</v>
      </c>
      <c r="X1732">
        <v>56</v>
      </c>
      <c r="Y1732">
        <v>8</v>
      </c>
      <c r="AB1732">
        <v>1.887</v>
      </c>
      <c r="AD1732" t="s">
        <v>1016</v>
      </c>
      <c r="AE1732">
        <v>1</v>
      </c>
      <c r="AF1732" t="s">
        <v>1017</v>
      </c>
    </row>
    <row r="1733" spans="1:32">
      <c r="A1733">
        <v>317597</v>
      </c>
      <c r="B1733">
        <v>5170</v>
      </c>
      <c r="C1733" t="s">
        <v>224</v>
      </c>
      <c r="D1733">
        <v>1476</v>
      </c>
      <c r="E1733">
        <v>4016605985</v>
      </c>
      <c r="F1733" t="s">
        <v>1016</v>
      </c>
      <c r="G1733">
        <v>1</v>
      </c>
      <c r="H1733" t="s">
        <v>491</v>
      </c>
      <c r="I1733" t="s">
        <v>280</v>
      </c>
      <c r="J1733">
        <v>33</v>
      </c>
      <c r="K1733">
        <v>75</v>
      </c>
      <c r="L1733">
        <v>300</v>
      </c>
      <c r="M1733">
        <v>4</v>
      </c>
      <c r="N1733">
        <v>12</v>
      </c>
      <c r="O1733" s="493">
        <v>45949.5239467593</v>
      </c>
      <c r="P1733" s="493">
        <v>45949.5578703704</v>
      </c>
      <c r="Q1733">
        <v>1</v>
      </c>
      <c r="R1733">
        <v>0</v>
      </c>
      <c r="S1733">
        <v>0</v>
      </c>
      <c r="T1733">
        <v>6</v>
      </c>
      <c r="U1733">
        <v>14</v>
      </c>
      <c r="V1733">
        <v>12</v>
      </c>
      <c r="W1733">
        <v>23</v>
      </c>
      <c r="X1733">
        <v>14</v>
      </c>
      <c r="Y1733">
        <v>23</v>
      </c>
      <c r="AB1733">
        <v>34.269</v>
      </c>
      <c r="AD1733" t="s">
        <v>1016</v>
      </c>
      <c r="AE1733">
        <v>1</v>
      </c>
      <c r="AF1733" t="s">
        <v>1017</v>
      </c>
    </row>
    <row r="1734" spans="1:32">
      <c r="A1734">
        <v>317602</v>
      </c>
      <c r="B1734">
        <v>5170</v>
      </c>
      <c r="C1734" t="s">
        <v>224</v>
      </c>
      <c r="D1734">
        <v>1476</v>
      </c>
      <c r="E1734">
        <v>4016630889</v>
      </c>
      <c r="F1734" t="s">
        <v>1018</v>
      </c>
      <c r="G1734">
        <v>1</v>
      </c>
      <c r="H1734" t="s">
        <v>491</v>
      </c>
      <c r="I1734" t="s">
        <v>243</v>
      </c>
      <c r="J1734">
        <v>31</v>
      </c>
      <c r="K1734">
        <v>50</v>
      </c>
      <c r="L1734">
        <v>200</v>
      </c>
      <c r="M1734">
        <v>4</v>
      </c>
      <c r="N1734">
        <v>236</v>
      </c>
      <c r="O1734" s="493">
        <v>45949.4858449074</v>
      </c>
      <c r="P1734" s="493">
        <v>45949.5173611111</v>
      </c>
      <c r="Q1734">
        <v>1</v>
      </c>
      <c r="R1734">
        <v>0</v>
      </c>
      <c r="S1734">
        <v>0</v>
      </c>
      <c r="T1734">
        <v>6</v>
      </c>
      <c r="U1734">
        <v>37</v>
      </c>
      <c r="V1734">
        <v>31</v>
      </c>
      <c r="W1734">
        <v>132</v>
      </c>
      <c r="X1734">
        <v>34</v>
      </c>
      <c r="Y1734">
        <v>35</v>
      </c>
      <c r="AB1734">
        <v>56.397</v>
      </c>
      <c r="AD1734" t="s">
        <v>1018</v>
      </c>
      <c r="AE1734">
        <v>1</v>
      </c>
      <c r="AF1734" t="s">
        <v>1019</v>
      </c>
    </row>
    <row r="1735" spans="1:32">
      <c r="A1735">
        <v>317599</v>
      </c>
      <c r="B1735">
        <v>5170</v>
      </c>
      <c r="C1735" t="s">
        <v>224</v>
      </c>
      <c r="D1735">
        <v>1476</v>
      </c>
      <c r="E1735">
        <v>4016605986</v>
      </c>
      <c r="F1735" t="s">
        <v>1020</v>
      </c>
      <c r="G1735">
        <v>1</v>
      </c>
      <c r="H1735" t="s">
        <v>491</v>
      </c>
      <c r="I1735" t="s">
        <v>243</v>
      </c>
      <c r="J1735">
        <v>31</v>
      </c>
      <c r="K1735">
        <v>3</v>
      </c>
      <c r="L1735">
        <v>12</v>
      </c>
      <c r="M1735">
        <v>4</v>
      </c>
      <c r="N1735">
        <v>236</v>
      </c>
      <c r="O1735" s="493">
        <v>45949.4714699074</v>
      </c>
      <c r="P1735" s="493">
        <v>45949.4814467593</v>
      </c>
      <c r="Q1735">
        <v>1</v>
      </c>
      <c r="R1735">
        <v>0</v>
      </c>
      <c r="S1735">
        <v>0</v>
      </c>
      <c r="T1735">
        <v>6</v>
      </c>
      <c r="U1735">
        <v>45</v>
      </c>
      <c r="V1735">
        <v>35</v>
      </c>
      <c r="W1735">
        <v>66</v>
      </c>
      <c r="X1735">
        <v>35</v>
      </c>
      <c r="Y1735">
        <v>40</v>
      </c>
      <c r="AB1735">
        <v>56.397</v>
      </c>
      <c r="AD1735" t="s">
        <v>1020</v>
      </c>
      <c r="AE1735">
        <v>1</v>
      </c>
      <c r="AF1735" t="s">
        <v>1019</v>
      </c>
    </row>
    <row r="1736" spans="1:32">
      <c r="A1736">
        <v>317600</v>
      </c>
      <c r="B1736">
        <v>5170</v>
      </c>
      <c r="C1736" t="s">
        <v>224</v>
      </c>
      <c r="D1736">
        <v>1476</v>
      </c>
      <c r="E1736">
        <v>4016605986</v>
      </c>
      <c r="F1736" t="s">
        <v>1020</v>
      </c>
      <c r="G1736">
        <v>1</v>
      </c>
      <c r="H1736" t="s">
        <v>491</v>
      </c>
      <c r="I1736" t="s">
        <v>280</v>
      </c>
      <c r="J1736">
        <v>33</v>
      </c>
      <c r="K1736">
        <v>1</v>
      </c>
      <c r="L1736">
        <v>12</v>
      </c>
      <c r="M1736">
        <v>4</v>
      </c>
      <c r="N1736">
        <v>4</v>
      </c>
      <c r="O1736" s="493">
        <v>45949.4811921296</v>
      </c>
      <c r="P1736" s="493">
        <v>45949.4811921296</v>
      </c>
      <c r="Q1736">
        <v>1</v>
      </c>
      <c r="R1736">
        <v>0</v>
      </c>
      <c r="S1736">
        <v>1</v>
      </c>
      <c r="T1736">
        <v>6</v>
      </c>
      <c r="U1736">
        <v>11</v>
      </c>
      <c r="V1736">
        <v>11</v>
      </c>
      <c r="W1736">
        <v>11</v>
      </c>
      <c r="X1736">
        <v>11</v>
      </c>
      <c r="AB1736">
        <v>11.674</v>
      </c>
      <c r="AD1736" t="s">
        <v>1020</v>
      </c>
      <c r="AE1736">
        <v>1</v>
      </c>
      <c r="AF1736" t="s">
        <v>1019</v>
      </c>
    </row>
    <row r="1737" spans="1:32">
      <c r="A1737">
        <v>317601</v>
      </c>
      <c r="B1737">
        <v>5170</v>
      </c>
      <c r="C1737" t="s">
        <v>224</v>
      </c>
      <c r="D1737">
        <v>1476</v>
      </c>
      <c r="E1737">
        <v>4016630889</v>
      </c>
      <c r="F1737" t="s">
        <v>1018</v>
      </c>
      <c r="G1737">
        <v>1</v>
      </c>
      <c r="H1737" t="s">
        <v>491</v>
      </c>
      <c r="I1737" t="s">
        <v>237</v>
      </c>
      <c r="J1737">
        <v>30</v>
      </c>
      <c r="K1737">
        <v>50</v>
      </c>
      <c r="L1737">
        <v>200</v>
      </c>
      <c r="M1737">
        <v>4</v>
      </c>
      <c r="N1737">
        <v>152</v>
      </c>
      <c r="O1737" s="493">
        <v>45949.4849537037</v>
      </c>
      <c r="P1737" s="493">
        <v>45949.516099537</v>
      </c>
      <c r="Q1737">
        <v>1</v>
      </c>
      <c r="R1737">
        <v>0</v>
      </c>
      <c r="S1737">
        <v>0</v>
      </c>
      <c r="T1737">
        <v>6</v>
      </c>
      <c r="U1737">
        <v>26</v>
      </c>
      <c r="V1737">
        <v>22</v>
      </c>
      <c r="W1737">
        <v>62</v>
      </c>
      <c r="X1737">
        <v>25</v>
      </c>
      <c r="Y1737">
        <v>30</v>
      </c>
      <c r="AB1737">
        <v>43.434</v>
      </c>
      <c r="AD1737" t="s">
        <v>1018</v>
      </c>
      <c r="AE1737">
        <v>1</v>
      </c>
      <c r="AF1737" t="s">
        <v>1019</v>
      </c>
    </row>
    <row r="1738" spans="1:32">
      <c r="A1738">
        <v>317598</v>
      </c>
      <c r="B1738">
        <v>5170</v>
      </c>
      <c r="C1738" t="s">
        <v>224</v>
      </c>
      <c r="D1738">
        <v>1476</v>
      </c>
      <c r="E1738">
        <v>4016605986</v>
      </c>
      <c r="F1738" t="s">
        <v>1020</v>
      </c>
      <c r="G1738">
        <v>1</v>
      </c>
      <c r="H1738" t="s">
        <v>491</v>
      </c>
      <c r="I1738" t="s">
        <v>237</v>
      </c>
      <c r="J1738">
        <v>30</v>
      </c>
      <c r="K1738">
        <v>3</v>
      </c>
      <c r="L1738">
        <v>12</v>
      </c>
      <c r="M1738">
        <v>4</v>
      </c>
      <c r="N1738">
        <v>152</v>
      </c>
      <c r="O1738" s="493">
        <v>45949.4706481481</v>
      </c>
      <c r="P1738" s="493">
        <v>45949.4809837963</v>
      </c>
      <c r="Q1738">
        <v>1</v>
      </c>
      <c r="R1738">
        <v>0</v>
      </c>
      <c r="S1738">
        <v>0</v>
      </c>
      <c r="T1738">
        <v>6</v>
      </c>
      <c r="U1738">
        <v>31</v>
      </c>
      <c r="V1738">
        <v>24</v>
      </c>
      <c r="W1738">
        <v>42</v>
      </c>
      <c r="X1738">
        <v>27</v>
      </c>
      <c r="Y1738">
        <v>30</v>
      </c>
      <c r="AB1738">
        <v>43.434</v>
      </c>
      <c r="AD1738" t="s">
        <v>1020</v>
      </c>
      <c r="AE1738">
        <v>1</v>
      </c>
      <c r="AF1738" t="s">
        <v>1019</v>
      </c>
    </row>
    <row r="1739" spans="1:32">
      <c r="A1739">
        <v>317603</v>
      </c>
      <c r="B1739">
        <v>5170</v>
      </c>
      <c r="C1739" t="s">
        <v>224</v>
      </c>
      <c r="D1739">
        <v>1477</v>
      </c>
      <c r="E1739">
        <v>4016605985</v>
      </c>
      <c r="F1739" t="s">
        <v>1016</v>
      </c>
      <c r="G1739">
        <v>1</v>
      </c>
      <c r="H1739" t="s">
        <v>494</v>
      </c>
      <c r="I1739" t="s">
        <v>237</v>
      </c>
      <c r="J1739">
        <v>30</v>
      </c>
      <c r="K1739">
        <v>75</v>
      </c>
      <c r="L1739">
        <v>300</v>
      </c>
      <c r="M1739">
        <v>4</v>
      </c>
      <c r="N1739">
        <v>188</v>
      </c>
      <c r="O1739" s="493">
        <v>45949.6086111111</v>
      </c>
      <c r="P1739" s="493">
        <v>45949.6378125</v>
      </c>
      <c r="Q1739">
        <v>1</v>
      </c>
      <c r="R1739">
        <v>0</v>
      </c>
      <c r="S1739">
        <v>0</v>
      </c>
      <c r="T1739">
        <v>6</v>
      </c>
      <c r="U1739">
        <v>26</v>
      </c>
      <c r="V1739">
        <v>20</v>
      </c>
      <c r="W1739">
        <v>191</v>
      </c>
      <c r="X1739">
        <v>23</v>
      </c>
      <c r="Y1739">
        <v>26</v>
      </c>
      <c r="AB1739">
        <v>48.064</v>
      </c>
      <c r="AD1739" t="s">
        <v>1016</v>
      </c>
      <c r="AE1739">
        <v>1</v>
      </c>
      <c r="AF1739" t="s">
        <v>1017</v>
      </c>
    </row>
    <row r="1740" spans="1:32">
      <c r="A1740">
        <v>317604</v>
      </c>
      <c r="B1740">
        <v>5170</v>
      </c>
      <c r="C1740" t="s">
        <v>224</v>
      </c>
      <c r="D1740">
        <v>1477</v>
      </c>
      <c r="E1740">
        <v>4016605985</v>
      </c>
      <c r="F1740" t="s">
        <v>1016</v>
      </c>
      <c r="G1740">
        <v>1</v>
      </c>
      <c r="H1740" t="s">
        <v>494</v>
      </c>
      <c r="I1740" t="s">
        <v>243</v>
      </c>
      <c r="J1740">
        <v>31</v>
      </c>
      <c r="K1740">
        <v>75</v>
      </c>
      <c r="L1740">
        <v>300</v>
      </c>
      <c r="M1740">
        <v>4</v>
      </c>
      <c r="N1740">
        <v>120</v>
      </c>
      <c r="O1740" s="493">
        <v>45949.6090625</v>
      </c>
      <c r="P1740" s="493">
        <v>45949.6385416667</v>
      </c>
      <c r="Q1740">
        <v>1</v>
      </c>
      <c r="R1740">
        <v>0</v>
      </c>
      <c r="S1740">
        <v>0</v>
      </c>
      <c r="T1740">
        <v>6</v>
      </c>
      <c r="U1740">
        <v>24</v>
      </c>
      <c r="V1740">
        <v>20</v>
      </c>
      <c r="W1740">
        <v>92</v>
      </c>
      <c r="X1740">
        <v>23</v>
      </c>
      <c r="Y1740">
        <v>27</v>
      </c>
      <c r="AB1740">
        <v>36.982</v>
      </c>
      <c r="AD1740" t="s">
        <v>1016</v>
      </c>
      <c r="AE1740">
        <v>1</v>
      </c>
      <c r="AF1740" t="s">
        <v>1017</v>
      </c>
    </row>
    <row r="1741" spans="1:32">
      <c r="A1741">
        <v>317605</v>
      </c>
      <c r="B1741">
        <v>5170</v>
      </c>
      <c r="C1741" t="s">
        <v>224</v>
      </c>
      <c r="D1741">
        <v>1477</v>
      </c>
      <c r="E1741">
        <v>4016605985</v>
      </c>
      <c r="F1741" t="s">
        <v>1016</v>
      </c>
      <c r="G1741">
        <v>1</v>
      </c>
      <c r="H1741" t="s">
        <v>494</v>
      </c>
      <c r="I1741" t="s">
        <v>919</v>
      </c>
      <c r="J1741">
        <v>32</v>
      </c>
      <c r="K1741">
        <v>75</v>
      </c>
      <c r="L1741">
        <v>300</v>
      </c>
      <c r="M1741">
        <v>4</v>
      </c>
      <c r="N1741">
        <v>132</v>
      </c>
      <c r="O1741" s="493">
        <v>45949.6102777778</v>
      </c>
      <c r="P1741" s="493">
        <v>45949.6402199074</v>
      </c>
      <c r="Q1741">
        <v>1</v>
      </c>
      <c r="R1741">
        <v>0</v>
      </c>
      <c r="S1741">
        <v>0</v>
      </c>
      <c r="T1741">
        <v>6</v>
      </c>
      <c r="U1741">
        <v>28</v>
      </c>
      <c r="V1741">
        <v>22</v>
      </c>
      <c r="W1741">
        <v>214</v>
      </c>
      <c r="X1741">
        <v>26</v>
      </c>
      <c r="Y1741">
        <v>29</v>
      </c>
      <c r="AB1741">
        <v>32.06</v>
      </c>
      <c r="AD1741" t="s">
        <v>1016</v>
      </c>
      <c r="AE1741">
        <v>1</v>
      </c>
      <c r="AF1741" t="s">
        <v>1017</v>
      </c>
    </row>
    <row r="1742" spans="1:32">
      <c r="A1742">
        <v>317606</v>
      </c>
      <c r="B1742">
        <v>5170</v>
      </c>
      <c r="C1742" t="s">
        <v>224</v>
      </c>
      <c r="D1742">
        <v>1477</v>
      </c>
      <c r="E1742">
        <v>4016605985</v>
      </c>
      <c r="F1742" t="s">
        <v>1016</v>
      </c>
      <c r="G1742">
        <v>1</v>
      </c>
      <c r="H1742" t="s">
        <v>494</v>
      </c>
      <c r="I1742" t="s">
        <v>280</v>
      </c>
      <c r="J1742">
        <v>33</v>
      </c>
      <c r="K1742">
        <v>75</v>
      </c>
      <c r="L1742">
        <v>300</v>
      </c>
      <c r="M1742">
        <v>4</v>
      </c>
      <c r="N1742">
        <v>16</v>
      </c>
      <c r="O1742" s="493">
        <v>45949.6110300926</v>
      </c>
      <c r="P1742" s="493">
        <v>45949.6426736111</v>
      </c>
      <c r="Q1742">
        <v>1</v>
      </c>
      <c r="R1742">
        <v>0</v>
      </c>
      <c r="S1742">
        <v>0</v>
      </c>
      <c r="T1742">
        <v>6</v>
      </c>
      <c r="U1742">
        <v>25</v>
      </c>
      <c r="V1742">
        <v>16</v>
      </c>
      <c r="W1742">
        <v>307</v>
      </c>
      <c r="X1742">
        <v>20</v>
      </c>
      <c r="Y1742">
        <v>28</v>
      </c>
      <c r="AB1742">
        <v>29.965</v>
      </c>
      <c r="AD1742" t="s">
        <v>1016</v>
      </c>
      <c r="AE1742">
        <v>1</v>
      </c>
      <c r="AF1742" t="s">
        <v>1017</v>
      </c>
    </row>
    <row r="1743" spans="1:32">
      <c r="A1743">
        <v>317607</v>
      </c>
      <c r="B1743">
        <v>5170</v>
      </c>
      <c r="C1743" t="s">
        <v>224</v>
      </c>
      <c r="D1743">
        <v>1477</v>
      </c>
      <c r="E1743">
        <v>4016605986</v>
      </c>
      <c r="F1743" t="s">
        <v>1020</v>
      </c>
      <c r="G1743">
        <v>1</v>
      </c>
      <c r="H1743" t="s">
        <v>494</v>
      </c>
      <c r="I1743" t="s">
        <v>237</v>
      </c>
      <c r="J1743">
        <v>30</v>
      </c>
      <c r="K1743">
        <v>3</v>
      </c>
      <c r="L1743">
        <v>12</v>
      </c>
      <c r="M1743">
        <v>4</v>
      </c>
      <c r="N1743">
        <v>144</v>
      </c>
      <c r="O1743" s="493">
        <v>45949.5699768519</v>
      </c>
      <c r="P1743" s="493">
        <v>45949.5719560185</v>
      </c>
      <c r="Q1743">
        <v>1</v>
      </c>
      <c r="R1743">
        <v>0</v>
      </c>
      <c r="S1743">
        <v>2</v>
      </c>
      <c r="T1743">
        <v>6</v>
      </c>
      <c r="U1743">
        <v>77</v>
      </c>
      <c r="V1743">
        <v>18</v>
      </c>
      <c r="W1743">
        <v>194</v>
      </c>
      <c r="X1743">
        <v>19</v>
      </c>
      <c r="Z1743">
        <v>22</v>
      </c>
      <c r="AB1743">
        <v>33.763</v>
      </c>
      <c r="AD1743" t="s">
        <v>1020</v>
      </c>
      <c r="AE1743">
        <v>1</v>
      </c>
      <c r="AF1743" t="s">
        <v>1019</v>
      </c>
    </row>
    <row r="1744" spans="1:32">
      <c r="A1744">
        <v>317613</v>
      </c>
      <c r="B1744">
        <v>5170</v>
      </c>
      <c r="C1744" t="s">
        <v>224</v>
      </c>
      <c r="D1744">
        <v>1477</v>
      </c>
      <c r="E1744">
        <v>4016630889</v>
      </c>
      <c r="F1744" t="s">
        <v>1018</v>
      </c>
      <c r="G1744">
        <v>1</v>
      </c>
      <c r="H1744" t="s">
        <v>494</v>
      </c>
      <c r="I1744" t="s">
        <v>280</v>
      </c>
      <c r="J1744">
        <v>33</v>
      </c>
      <c r="K1744">
        <v>50</v>
      </c>
      <c r="L1744">
        <v>200</v>
      </c>
      <c r="M1744">
        <v>4</v>
      </c>
      <c r="N1744">
        <v>8</v>
      </c>
      <c r="O1744" s="493">
        <v>45949.5830208333</v>
      </c>
      <c r="P1744" s="493">
        <v>45949.601400463</v>
      </c>
      <c r="Q1744">
        <v>1</v>
      </c>
      <c r="R1744">
        <v>0</v>
      </c>
      <c r="S1744">
        <v>0</v>
      </c>
      <c r="T1744">
        <v>6</v>
      </c>
      <c r="U1744">
        <v>15</v>
      </c>
      <c r="V1744">
        <v>11</v>
      </c>
      <c r="W1744">
        <v>72</v>
      </c>
      <c r="X1744">
        <v>14</v>
      </c>
      <c r="Y1744">
        <v>20</v>
      </c>
      <c r="AB1744">
        <v>18.215</v>
      </c>
      <c r="AD1744" t="s">
        <v>1018</v>
      </c>
      <c r="AE1744">
        <v>1</v>
      </c>
      <c r="AF1744" t="s">
        <v>1019</v>
      </c>
    </row>
    <row r="1745" spans="1:32">
      <c r="A1745">
        <v>317609</v>
      </c>
      <c r="B1745">
        <v>5170</v>
      </c>
      <c r="C1745" t="s">
        <v>224</v>
      </c>
      <c r="D1745">
        <v>1477</v>
      </c>
      <c r="E1745">
        <v>4016605986</v>
      </c>
      <c r="F1745" t="s">
        <v>1020</v>
      </c>
      <c r="G1745">
        <v>1</v>
      </c>
      <c r="H1745" t="s">
        <v>494</v>
      </c>
      <c r="I1745" t="s">
        <v>919</v>
      </c>
      <c r="J1745">
        <v>32</v>
      </c>
      <c r="K1745">
        <v>1</v>
      </c>
      <c r="L1745">
        <v>12</v>
      </c>
      <c r="M1745">
        <v>4</v>
      </c>
      <c r="N1745">
        <v>16</v>
      </c>
      <c r="O1745" s="493">
        <v>45949.5715740741</v>
      </c>
      <c r="P1745" s="493">
        <v>45949.5715740741</v>
      </c>
      <c r="Q1745">
        <v>1</v>
      </c>
      <c r="R1745">
        <v>0</v>
      </c>
      <c r="S1745">
        <v>1</v>
      </c>
      <c r="T1745">
        <v>6</v>
      </c>
      <c r="U1745">
        <v>12</v>
      </c>
      <c r="V1745">
        <v>12</v>
      </c>
      <c r="W1745">
        <v>12</v>
      </c>
      <c r="X1745">
        <v>12</v>
      </c>
      <c r="Z1745">
        <v>36.375</v>
      </c>
      <c r="AB1745">
        <v>6.565</v>
      </c>
      <c r="AD1745" t="s">
        <v>1020</v>
      </c>
      <c r="AE1745">
        <v>1</v>
      </c>
      <c r="AF1745" t="s">
        <v>1019</v>
      </c>
    </row>
    <row r="1746" spans="1:32">
      <c r="A1746">
        <v>317610</v>
      </c>
      <c r="B1746">
        <v>5170</v>
      </c>
      <c r="C1746" t="s">
        <v>224</v>
      </c>
      <c r="D1746">
        <v>1477</v>
      </c>
      <c r="E1746">
        <v>4016605986</v>
      </c>
      <c r="F1746" t="s">
        <v>1020</v>
      </c>
      <c r="G1746">
        <v>1</v>
      </c>
      <c r="H1746" t="s">
        <v>494</v>
      </c>
      <c r="I1746" t="s">
        <v>280</v>
      </c>
      <c r="J1746">
        <v>33</v>
      </c>
      <c r="K1746">
        <v>2</v>
      </c>
      <c r="L1746">
        <v>12</v>
      </c>
      <c r="M1746">
        <v>4</v>
      </c>
      <c r="N1746">
        <v>8</v>
      </c>
      <c r="O1746" s="493">
        <v>45949.5725347222</v>
      </c>
      <c r="P1746" s="493">
        <v>45949.5751736111</v>
      </c>
      <c r="Q1746">
        <v>1</v>
      </c>
      <c r="R1746">
        <v>0</v>
      </c>
      <c r="S1746">
        <v>2</v>
      </c>
      <c r="T1746">
        <v>6</v>
      </c>
      <c r="U1746">
        <v>19</v>
      </c>
      <c r="V1746">
        <v>19</v>
      </c>
      <c r="W1746">
        <v>20</v>
      </c>
      <c r="X1746">
        <v>19.5</v>
      </c>
      <c r="Z1746">
        <v>19.5</v>
      </c>
      <c r="AB1746">
        <v>18.215</v>
      </c>
      <c r="AD1746" t="s">
        <v>1020</v>
      </c>
      <c r="AE1746">
        <v>1</v>
      </c>
      <c r="AF1746" t="s">
        <v>1019</v>
      </c>
    </row>
    <row r="1747" spans="1:32">
      <c r="A1747">
        <v>317611</v>
      </c>
      <c r="B1747">
        <v>5170</v>
      </c>
      <c r="C1747" t="s">
        <v>224</v>
      </c>
      <c r="D1747">
        <v>1477</v>
      </c>
      <c r="E1747">
        <v>4016630889</v>
      </c>
      <c r="F1747" t="s">
        <v>1018</v>
      </c>
      <c r="G1747">
        <v>1</v>
      </c>
      <c r="H1747" t="s">
        <v>494</v>
      </c>
      <c r="I1747" t="s">
        <v>237</v>
      </c>
      <c r="J1747">
        <v>30</v>
      </c>
      <c r="K1747">
        <v>50</v>
      </c>
      <c r="L1747">
        <v>200</v>
      </c>
      <c r="M1747">
        <v>4</v>
      </c>
      <c r="N1747">
        <v>144</v>
      </c>
      <c r="O1747" s="493">
        <v>45949.5795601852</v>
      </c>
      <c r="P1747" s="493">
        <v>45949.5984027778</v>
      </c>
      <c r="Q1747">
        <v>1</v>
      </c>
      <c r="R1747">
        <v>0</v>
      </c>
      <c r="S1747">
        <v>0</v>
      </c>
      <c r="T1747">
        <v>6</v>
      </c>
      <c r="U1747">
        <v>19</v>
      </c>
      <c r="V1747">
        <v>16</v>
      </c>
      <c r="W1747">
        <v>32</v>
      </c>
      <c r="X1747">
        <v>18</v>
      </c>
      <c r="Y1747">
        <v>25</v>
      </c>
      <c r="AB1747">
        <v>33.763</v>
      </c>
      <c r="AD1747" t="s">
        <v>1018</v>
      </c>
      <c r="AE1747">
        <v>1</v>
      </c>
      <c r="AF1747" t="s">
        <v>1019</v>
      </c>
    </row>
    <row r="1748" spans="1:32">
      <c r="A1748">
        <v>317612</v>
      </c>
      <c r="B1748">
        <v>5170</v>
      </c>
      <c r="C1748" t="s">
        <v>224</v>
      </c>
      <c r="D1748">
        <v>1477</v>
      </c>
      <c r="E1748">
        <v>4016630889</v>
      </c>
      <c r="F1748" t="s">
        <v>1018</v>
      </c>
      <c r="G1748">
        <v>1</v>
      </c>
      <c r="H1748" t="s">
        <v>494</v>
      </c>
      <c r="I1748" t="s">
        <v>243</v>
      </c>
      <c r="J1748">
        <v>31</v>
      </c>
      <c r="K1748">
        <v>50</v>
      </c>
      <c r="L1748">
        <v>200</v>
      </c>
      <c r="M1748">
        <v>4</v>
      </c>
      <c r="N1748">
        <v>80</v>
      </c>
      <c r="O1748" s="493">
        <v>45949.5798842593</v>
      </c>
      <c r="P1748" s="493">
        <v>45949.5986111111</v>
      </c>
      <c r="Q1748">
        <v>1</v>
      </c>
      <c r="R1748">
        <v>0</v>
      </c>
      <c r="S1748">
        <v>0</v>
      </c>
      <c r="T1748">
        <v>6</v>
      </c>
      <c r="U1748">
        <v>13</v>
      </c>
      <c r="V1748">
        <v>10</v>
      </c>
      <c r="W1748">
        <v>23</v>
      </c>
      <c r="X1748">
        <v>13</v>
      </c>
      <c r="Y1748">
        <v>25</v>
      </c>
      <c r="AB1748">
        <v>20.536</v>
      </c>
      <c r="AD1748" t="s">
        <v>1018</v>
      </c>
      <c r="AE1748">
        <v>1</v>
      </c>
      <c r="AF1748" t="s">
        <v>1019</v>
      </c>
    </row>
    <row r="1749" spans="1:32">
      <c r="A1749">
        <v>317608</v>
      </c>
      <c r="B1749">
        <v>5170</v>
      </c>
      <c r="C1749" t="s">
        <v>224</v>
      </c>
      <c r="D1749">
        <v>1477</v>
      </c>
      <c r="E1749">
        <v>4016605986</v>
      </c>
      <c r="F1749" t="s">
        <v>1020</v>
      </c>
      <c r="G1749">
        <v>1</v>
      </c>
      <c r="H1749" t="s">
        <v>494</v>
      </c>
      <c r="I1749" t="s">
        <v>243</v>
      </c>
      <c r="J1749">
        <v>31</v>
      </c>
      <c r="K1749">
        <v>3</v>
      </c>
      <c r="L1749">
        <v>12</v>
      </c>
      <c r="M1749">
        <v>4</v>
      </c>
      <c r="N1749">
        <v>80</v>
      </c>
      <c r="O1749" s="493">
        <v>45949.5703125</v>
      </c>
      <c r="P1749" s="493">
        <v>45949.5721875</v>
      </c>
      <c r="Q1749">
        <v>1</v>
      </c>
      <c r="R1749">
        <v>0</v>
      </c>
      <c r="S1749">
        <v>2</v>
      </c>
      <c r="T1749">
        <v>6</v>
      </c>
      <c r="U1749">
        <v>16</v>
      </c>
      <c r="V1749">
        <v>12</v>
      </c>
      <c r="W1749">
        <v>24</v>
      </c>
      <c r="X1749">
        <v>13</v>
      </c>
      <c r="Z1749">
        <v>20.625</v>
      </c>
      <c r="AB1749">
        <v>20.536</v>
      </c>
      <c r="AD1749" t="s">
        <v>1020</v>
      </c>
      <c r="AE1749">
        <v>1</v>
      </c>
      <c r="AF1749" t="s">
        <v>1019</v>
      </c>
    </row>
    <row r="1750" spans="1:32">
      <c r="A1750">
        <v>317615</v>
      </c>
      <c r="B1750">
        <v>5170</v>
      </c>
      <c r="C1750" t="s">
        <v>224</v>
      </c>
      <c r="D1750">
        <v>1478</v>
      </c>
      <c r="E1750">
        <v>4016560045</v>
      </c>
      <c r="F1750" t="s">
        <v>1021</v>
      </c>
      <c r="G1750">
        <v>1</v>
      </c>
      <c r="H1750" t="s">
        <v>491</v>
      </c>
      <c r="I1750" t="s">
        <v>243</v>
      </c>
      <c r="J1750">
        <v>31</v>
      </c>
      <c r="K1750">
        <v>64</v>
      </c>
      <c r="L1750">
        <v>192</v>
      </c>
      <c r="M1750">
        <v>3</v>
      </c>
      <c r="N1750">
        <v>162</v>
      </c>
      <c r="O1750" s="493">
        <v>45949.6492592593</v>
      </c>
      <c r="P1750" s="493">
        <v>45949.6891203704</v>
      </c>
      <c r="Q1750">
        <v>1</v>
      </c>
      <c r="R1750">
        <v>0</v>
      </c>
      <c r="S1750">
        <v>2</v>
      </c>
      <c r="T1750">
        <v>6</v>
      </c>
      <c r="U1750">
        <v>24</v>
      </c>
      <c r="V1750">
        <v>18</v>
      </c>
      <c r="W1750">
        <v>236</v>
      </c>
      <c r="X1750">
        <v>19</v>
      </c>
      <c r="Z1750">
        <v>23.6666666666667</v>
      </c>
      <c r="AB1750">
        <v>36.921</v>
      </c>
      <c r="AD1750" t="s">
        <v>1022</v>
      </c>
      <c r="AE1750">
        <v>1</v>
      </c>
      <c r="AF1750" t="s">
        <v>614</v>
      </c>
    </row>
    <row r="1751" spans="1:32">
      <c r="A1751">
        <v>317616</v>
      </c>
      <c r="B1751">
        <v>5170</v>
      </c>
      <c r="C1751" t="s">
        <v>224</v>
      </c>
      <c r="D1751">
        <v>1478</v>
      </c>
      <c r="E1751">
        <v>4016560045</v>
      </c>
      <c r="F1751" t="s">
        <v>1021</v>
      </c>
      <c r="G1751">
        <v>1</v>
      </c>
      <c r="H1751" t="s">
        <v>491</v>
      </c>
      <c r="I1751" t="s">
        <v>919</v>
      </c>
      <c r="J1751">
        <v>32</v>
      </c>
      <c r="K1751">
        <v>63</v>
      </c>
      <c r="L1751">
        <v>192</v>
      </c>
      <c r="M1751">
        <v>3</v>
      </c>
      <c r="N1751">
        <v>60</v>
      </c>
      <c r="O1751" s="493">
        <v>45949.6501851852</v>
      </c>
      <c r="P1751" s="493">
        <v>45949.6906828704</v>
      </c>
      <c r="Q1751">
        <v>1</v>
      </c>
      <c r="R1751">
        <v>0</v>
      </c>
      <c r="S1751">
        <v>2</v>
      </c>
      <c r="T1751">
        <v>6</v>
      </c>
      <c r="U1751">
        <v>12</v>
      </c>
      <c r="V1751">
        <v>11</v>
      </c>
      <c r="W1751">
        <v>16</v>
      </c>
      <c r="X1751">
        <v>12</v>
      </c>
      <c r="Z1751">
        <v>13.5</v>
      </c>
      <c r="AB1751">
        <v>14.499</v>
      </c>
      <c r="AD1751" t="s">
        <v>1022</v>
      </c>
      <c r="AE1751">
        <v>1</v>
      </c>
      <c r="AF1751" t="s">
        <v>614</v>
      </c>
    </row>
    <row r="1752" spans="1:32">
      <c r="A1752">
        <v>317614</v>
      </c>
      <c r="B1752">
        <v>5170</v>
      </c>
      <c r="C1752" t="s">
        <v>224</v>
      </c>
      <c r="D1752">
        <v>1478</v>
      </c>
      <c r="E1752">
        <v>4016560045</v>
      </c>
      <c r="F1752" t="s">
        <v>1021</v>
      </c>
      <c r="G1752">
        <v>1</v>
      </c>
      <c r="H1752" t="s">
        <v>491</v>
      </c>
      <c r="I1752" t="s">
        <v>237</v>
      </c>
      <c r="J1752">
        <v>30</v>
      </c>
      <c r="K1752">
        <v>64</v>
      </c>
      <c r="L1752">
        <v>192</v>
      </c>
      <c r="M1752">
        <v>3</v>
      </c>
      <c r="N1752">
        <v>219</v>
      </c>
      <c r="O1752" s="493">
        <v>45949.6464699074</v>
      </c>
      <c r="P1752" s="493">
        <v>45949.6878009259</v>
      </c>
      <c r="Q1752">
        <v>1</v>
      </c>
      <c r="R1752">
        <v>0</v>
      </c>
      <c r="S1752">
        <v>2</v>
      </c>
      <c r="T1752">
        <v>6</v>
      </c>
      <c r="U1752">
        <v>34</v>
      </c>
      <c r="V1752">
        <v>22</v>
      </c>
      <c r="W1752">
        <v>266</v>
      </c>
      <c r="X1752">
        <v>25</v>
      </c>
      <c r="Z1752">
        <v>27.6666666666667</v>
      </c>
      <c r="AB1752">
        <v>51.543</v>
      </c>
      <c r="AD1752" t="s">
        <v>1022</v>
      </c>
      <c r="AE1752">
        <v>1</v>
      </c>
      <c r="AF1752" t="s">
        <v>614</v>
      </c>
    </row>
    <row r="1753" spans="1:32">
      <c r="A1753">
        <v>317618</v>
      </c>
      <c r="B1753">
        <v>5170</v>
      </c>
      <c r="C1753" t="s">
        <v>224</v>
      </c>
      <c r="D1753">
        <v>1478</v>
      </c>
      <c r="E1753">
        <v>4016580059</v>
      </c>
      <c r="F1753" t="s">
        <v>612</v>
      </c>
      <c r="G1753">
        <v>1</v>
      </c>
      <c r="H1753" t="s">
        <v>491</v>
      </c>
      <c r="I1753" t="s">
        <v>243</v>
      </c>
      <c r="J1753">
        <v>31</v>
      </c>
      <c r="K1753">
        <v>100</v>
      </c>
      <c r="L1753">
        <v>300</v>
      </c>
      <c r="M1753">
        <v>3</v>
      </c>
      <c r="N1753">
        <v>141</v>
      </c>
      <c r="O1753" s="493">
        <v>45949.6933101852</v>
      </c>
      <c r="P1753" s="493">
        <v>45949.7425925926</v>
      </c>
      <c r="Q1753">
        <v>1</v>
      </c>
      <c r="R1753">
        <v>0</v>
      </c>
      <c r="S1753">
        <v>0</v>
      </c>
      <c r="T1753">
        <v>6</v>
      </c>
      <c r="U1753">
        <v>19</v>
      </c>
      <c r="V1753">
        <v>17</v>
      </c>
      <c r="W1753">
        <v>109</v>
      </c>
      <c r="X1753">
        <v>18</v>
      </c>
      <c r="Y1753">
        <v>27</v>
      </c>
      <c r="AB1753">
        <v>35.285</v>
      </c>
      <c r="AD1753" t="s">
        <v>613</v>
      </c>
      <c r="AE1753">
        <v>1</v>
      </c>
      <c r="AF1753" t="s">
        <v>614</v>
      </c>
    </row>
    <row r="1754" spans="1:32">
      <c r="A1754">
        <v>317619</v>
      </c>
      <c r="B1754">
        <v>5170</v>
      </c>
      <c r="C1754" t="s">
        <v>224</v>
      </c>
      <c r="D1754">
        <v>1478</v>
      </c>
      <c r="E1754">
        <v>4016580059</v>
      </c>
      <c r="F1754" t="s">
        <v>612</v>
      </c>
      <c r="G1754">
        <v>1</v>
      </c>
      <c r="H1754" t="s">
        <v>491</v>
      </c>
      <c r="I1754" t="s">
        <v>919</v>
      </c>
      <c r="J1754">
        <v>32</v>
      </c>
      <c r="K1754">
        <v>99</v>
      </c>
      <c r="L1754">
        <v>300</v>
      </c>
      <c r="M1754">
        <v>3</v>
      </c>
      <c r="N1754">
        <v>60</v>
      </c>
      <c r="O1754" s="493">
        <v>45949.6942824074</v>
      </c>
      <c r="P1754" s="493">
        <v>45949.7440162037</v>
      </c>
      <c r="Q1754">
        <v>1</v>
      </c>
      <c r="R1754">
        <v>0</v>
      </c>
      <c r="S1754">
        <v>0</v>
      </c>
      <c r="T1754">
        <v>6</v>
      </c>
      <c r="U1754">
        <v>12</v>
      </c>
      <c r="V1754">
        <v>11</v>
      </c>
      <c r="W1754">
        <v>14</v>
      </c>
      <c r="X1754">
        <v>12</v>
      </c>
      <c r="Y1754">
        <v>7</v>
      </c>
      <c r="AB1754">
        <v>14.499</v>
      </c>
      <c r="AD1754" t="s">
        <v>613</v>
      </c>
      <c r="AE1754">
        <v>1</v>
      </c>
      <c r="AF1754" t="s">
        <v>614</v>
      </c>
    </row>
    <row r="1755" spans="1:32">
      <c r="A1755">
        <v>317617</v>
      </c>
      <c r="B1755">
        <v>5170</v>
      </c>
      <c r="C1755" t="s">
        <v>224</v>
      </c>
      <c r="D1755">
        <v>1478</v>
      </c>
      <c r="E1755">
        <v>4016580059</v>
      </c>
      <c r="F1755" t="s">
        <v>612</v>
      </c>
      <c r="G1755">
        <v>1</v>
      </c>
      <c r="H1755" t="s">
        <v>491</v>
      </c>
      <c r="I1755" t="s">
        <v>237</v>
      </c>
      <c r="J1755">
        <v>30</v>
      </c>
      <c r="K1755">
        <v>100</v>
      </c>
      <c r="L1755">
        <v>300</v>
      </c>
      <c r="M1755">
        <v>3</v>
      </c>
      <c r="N1755">
        <v>165</v>
      </c>
      <c r="O1755" s="493">
        <v>45949.6929166667</v>
      </c>
      <c r="P1755" s="493">
        <v>45949.7418518519</v>
      </c>
      <c r="Q1755">
        <v>1</v>
      </c>
      <c r="R1755">
        <v>0</v>
      </c>
      <c r="S1755">
        <v>0</v>
      </c>
      <c r="T1755">
        <v>6</v>
      </c>
      <c r="U1755">
        <v>20</v>
      </c>
      <c r="V1755">
        <v>17</v>
      </c>
      <c r="W1755">
        <v>34</v>
      </c>
      <c r="X1755">
        <v>20</v>
      </c>
      <c r="Y1755">
        <v>30</v>
      </c>
      <c r="AB1755">
        <v>39.335</v>
      </c>
      <c r="AD1755" t="s">
        <v>613</v>
      </c>
      <c r="AE1755">
        <v>1</v>
      </c>
      <c r="AF1755" t="s">
        <v>614</v>
      </c>
    </row>
    <row r="1756" spans="1:32">
      <c r="A1756">
        <v>317620</v>
      </c>
      <c r="B1756">
        <v>5170</v>
      </c>
      <c r="C1756" t="s">
        <v>224</v>
      </c>
      <c r="D1756">
        <v>1479</v>
      </c>
      <c r="E1756">
        <v>4016560045</v>
      </c>
      <c r="F1756" t="s">
        <v>1021</v>
      </c>
      <c r="G1756">
        <v>1</v>
      </c>
      <c r="H1756" t="s">
        <v>494</v>
      </c>
      <c r="I1756" t="s">
        <v>237</v>
      </c>
      <c r="J1756">
        <v>30</v>
      </c>
      <c r="K1756">
        <v>54</v>
      </c>
      <c r="L1756">
        <v>192</v>
      </c>
      <c r="M1756">
        <v>3</v>
      </c>
      <c r="N1756">
        <v>147</v>
      </c>
      <c r="O1756" s="493">
        <v>45949.7532407407</v>
      </c>
      <c r="P1756" s="493">
        <v>45949.7871064815</v>
      </c>
      <c r="Q1756">
        <v>1</v>
      </c>
      <c r="R1756">
        <v>0</v>
      </c>
      <c r="S1756">
        <v>2</v>
      </c>
      <c r="T1756">
        <v>6</v>
      </c>
      <c r="U1756">
        <v>22</v>
      </c>
      <c r="V1756">
        <v>17</v>
      </c>
      <c r="W1756">
        <v>120</v>
      </c>
      <c r="X1756">
        <v>20</v>
      </c>
      <c r="Z1756">
        <v>20.6666666666667</v>
      </c>
      <c r="AB1756">
        <v>34.613</v>
      </c>
      <c r="AD1756" t="s">
        <v>1022</v>
      </c>
      <c r="AE1756">
        <v>1</v>
      </c>
      <c r="AF1756" t="s">
        <v>614</v>
      </c>
    </row>
    <row r="1757" spans="1:32">
      <c r="A1757">
        <v>317621</v>
      </c>
      <c r="B1757">
        <v>5170</v>
      </c>
      <c r="C1757" t="s">
        <v>224</v>
      </c>
      <c r="D1757">
        <v>1479</v>
      </c>
      <c r="E1757">
        <v>4016560045</v>
      </c>
      <c r="F1757" t="s">
        <v>1021</v>
      </c>
      <c r="G1757">
        <v>1</v>
      </c>
      <c r="H1757" t="s">
        <v>494</v>
      </c>
      <c r="I1757" t="s">
        <v>243</v>
      </c>
      <c r="J1757">
        <v>31</v>
      </c>
      <c r="K1757">
        <v>54</v>
      </c>
      <c r="L1757">
        <v>192</v>
      </c>
      <c r="M1757">
        <v>3</v>
      </c>
      <c r="N1757">
        <v>84</v>
      </c>
      <c r="O1757" s="493">
        <v>45949.7564699074</v>
      </c>
      <c r="P1757" s="493">
        <v>45949.7873958333</v>
      </c>
      <c r="Q1757">
        <v>1</v>
      </c>
      <c r="R1757">
        <v>0</v>
      </c>
      <c r="S1757">
        <v>2</v>
      </c>
      <c r="T1757">
        <v>6</v>
      </c>
      <c r="U1757">
        <v>22</v>
      </c>
      <c r="V1757">
        <v>15</v>
      </c>
      <c r="W1757">
        <v>273</v>
      </c>
      <c r="X1757">
        <v>18</v>
      </c>
      <c r="Z1757">
        <v>20.3333333333333</v>
      </c>
      <c r="AB1757">
        <v>22.18</v>
      </c>
      <c r="AD1757" t="s">
        <v>1022</v>
      </c>
      <c r="AE1757">
        <v>1</v>
      </c>
      <c r="AF1757" t="s">
        <v>614</v>
      </c>
    </row>
    <row r="1758" spans="1:32">
      <c r="A1758">
        <v>317622</v>
      </c>
      <c r="B1758">
        <v>5170</v>
      </c>
      <c r="C1758" t="s">
        <v>224</v>
      </c>
      <c r="D1758">
        <v>1479</v>
      </c>
      <c r="E1758">
        <v>4016560045</v>
      </c>
      <c r="F1758" t="s">
        <v>1021</v>
      </c>
      <c r="G1758">
        <v>1</v>
      </c>
      <c r="H1758" t="s">
        <v>494</v>
      </c>
      <c r="I1758" t="s">
        <v>919</v>
      </c>
      <c r="J1758">
        <v>32</v>
      </c>
      <c r="K1758">
        <v>53</v>
      </c>
      <c r="L1758">
        <v>192</v>
      </c>
      <c r="M1758">
        <v>3</v>
      </c>
      <c r="N1758">
        <v>36</v>
      </c>
      <c r="O1758" s="493">
        <v>45949.7574884259</v>
      </c>
      <c r="P1758" s="493">
        <v>45949.7907291667</v>
      </c>
      <c r="Q1758">
        <v>1</v>
      </c>
      <c r="R1758">
        <v>0</v>
      </c>
      <c r="S1758">
        <v>2</v>
      </c>
      <c r="T1758">
        <v>6</v>
      </c>
      <c r="U1758">
        <v>14</v>
      </c>
      <c r="V1758">
        <v>11</v>
      </c>
      <c r="W1758">
        <v>174</v>
      </c>
      <c r="X1758">
        <v>11</v>
      </c>
      <c r="Z1758">
        <v>22.1666666666667</v>
      </c>
      <c r="AB1758">
        <v>13.137</v>
      </c>
      <c r="AD1758" t="s">
        <v>1022</v>
      </c>
      <c r="AE1758">
        <v>1</v>
      </c>
      <c r="AF1758" t="s">
        <v>614</v>
      </c>
    </row>
    <row r="1759" spans="1:32">
      <c r="A1759">
        <v>317676</v>
      </c>
      <c r="B1759">
        <v>5170</v>
      </c>
      <c r="C1759" t="s">
        <v>224</v>
      </c>
      <c r="D1759">
        <v>1479</v>
      </c>
      <c r="E1759">
        <v>4016580059</v>
      </c>
      <c r="F1759" t="s">
        <v>612</v>
      </c>
      <c r="G1759">
        <v>1</v>
      </c>
      <c r="H1759" t="s">
        <v>494</v>
      </c>
      <c r="I1759" t="s">
        <v>280</v>
      </c>
      <c r="J1759">
        <v>33</v>
      </c>
      <c r="K1759">
        <v>100</v>
      </c>
      <c r="L1759">
        <v>300</v>
      </c>
      <c r="M1759">
        <v>3</v>
      </c>
      <c r="N1759">
        <v>21</v>
      </c>
      <c r="O1759" s="493">
        <v>45950.3213425926</v>
      </c>
      <c r="P1759" s="493">
        <v>45950.3686689815</v>
      </c>
      <c r="Q1759">
        <v>1</v>
      </c>
      <c r="R1759">
        <v>0</v>
      </c>
      <c r="S1759">
        <v>2</v>
      </c>
      <c r="T1759">
        <v>6</v>
      </c>
      <c r="U1759">
        <v>24</v>
      </c>
      <c r="V1759">
        <v>20</v>
      </c>
      <c r="W1759">
        <v>87</v>
      </c>
      <c r="X1759">
        <v>23</v>
      </c>
      <c r="Z1759">
        <v>27.75</v>
      </c>
      <c r="AB1759">
        <v>36.811</v>
      </c>
      <c r="AD1759" t="s">
        <v>613</v>
      </c>
      <c r="AE1759">
        <v>1</v>
      </c>
      <c r="AF1759" t="s">
        <v>614</v>
      </c>
    </row>
    <row r="1760" spans="1:32">
      <c r="A1760">
        <v>317673</v>
      </c>
      <c r="B1760">
        <v>5170</v>
      </c>
      <c r="C1760" t="s">
        <v>224</v>
      </c>
      <c r="D1760">
        <v>1479</v>
      </c>
      <c r="E1760">
        <v>4016560045</v>
      </c>
      <c r="F1760" t="s">
        <v>1021</v>
      </c>
      <c r="G1760">
        <v>1</v>
      </c>
      <c r="H1760" t="s">
        <v>494</v>
      </c>
      <c r="I1760" t="s">
        <v>237</v>
      </c>
      <c r="J1760">
        <v>30</v>
      </c>
      <c r="K1760">
        <v>8</v>
      </c>
      <c r="L1760">
        <v>192</v>
      </c>
      <c r="M1760">
        <v>3</v>
      </c>
      <c r="N1760">
        <v>147</v>
      </c>
      <c r="O1760" s="493">
        <v>45950.3055671296</v>
      </c>
      <c r="P1760" s="493">
        <v>45950.3097453704</v>
      </c>
      <c r="Q1760">
        <v>1</v>
      </c>
      <c r="R1760">
        <v>0</v>
      </c>
      <c r="S1760">
        <v>2</v>
      </c>
      <c r="T1760">
        <v>6</v>
      </c>
      <c r="U1760">
        <v>20</v>
      </c>
      <c r="V1760">
        <v>18</v>
      </c>
      <c r="W1760">
        <v>22</v>
      </c>
      <c r="X1760">
        <v>19</v>
      </c>
      <c r="Z1760">
        <v>20.6666666666667</v>
      </c>
      <c r="AB1760">
        <v>34.613</v>
      </c>
      <c r="AD1760" t="s">
        <v>1022</v>
      </c>
      <c r="AE1760">
        <v>1</v>
      </c>
      <c r="AF1760" t="s">
        <v>614</v>
      </c>
    </row>
    <row r="1761" spans="1:32">
      <c r="A1761">
        <v>317674</v>
      </c>
      <c r="B1761">
        <v>5170</v>
      </c>
      <c r="C1761" t="s">
        <v>224</v>
      </c>
      <c r="D1761">
        <v>1479</v>
      </c>
      <c r="E1761">
        <v>4016560045</v>
      </c>
      <c r="F1761" t="s">
        <v>1021</v>
      </c>
      <c r="G1761">
        <v>1</v>
      </c>
      <c r="H1761" t="s">
        <v>494</v>
      </c>
      <c r="I1761" t="s">
        <v>280</v>
      </c>
      <c r="J1761">
        <v>33</v>
      </c>
      <c r="K1761">
        <v>10</v>
      </c>
      <c r="L1761">
        <v>192</v>
      </c>
      <c r="M1761">
        <v>3</v>
      </c>
      <c r="N1761">
        <v>21</v>
      </c>
      <c r="O1761" s="493">
        <v>45950.3072222222</v>
      </c>
      <c r="P1761" s="493">
        <v>45950.3119328704</v>
      </c>
      <c r="Q1761">
        <v>1</v>
      </c>
      <c r="R1761">
        <v>0</v>
      </c>
      <c r="S1761">
        <v>2</v>
      </c>
      <c r="T1761">
        <v>6</v>
      </c>
      <c r="U1761">
        <v>23</v>
      </c>
      <c r="V1761">
        <v>22</v>
      </c>
      <c r="W1761">
        <v>24</v>
      </c>
      <c r="X1761">
        <v>23</v>
      </c>
      <c r="Z1761">
        <v>31</v>
      </c>
      <c r="AB1761">
        <v>36.811</v>
      </c>
      <c r="AD1761" t="s">
        <v>1022</v>
      </c>
      <c r="AE1761">
        <v>1</v>
      </c>
      <c r="AF1761" t="s">
        <v>614</v>
      </c>
    </row>
    <row r="1762" spans="1:32">
      <c r="A1762">
        <v>317675</v>
      </c>
      <c r="B1762">
        <v>5170</v>
      </c>
      <c r="C1762" t="s">
        <v>224</v>
      </c>
      <c r="D1762">
        <v>1479</v>
      </c>
      <c r="E1762">
        <v>4016580059</v>
      </c>
      <c r="F1762" t="s">
        <v>612</v>
      </c>
      <c r="G1762">
        <v>1</v>
      </c>
      <c r="H1762" t="s">
        <v>494</v>
      </c>
      <c r="I1762" t="s">
        <v>237</v>
      </c>
      <c r="J1762">
        <v>30</v>
      </c>
      <c r="K1762">
        <v>100</v>
      </c>
      <c r="L1762">
        <v>300</v>
      </c>
      <c r="M1762">
        <v>3</v>
      </c>
      <c r="N1762">
        <v>84</v>
      </c>
      <c r="O1762" s="493">
        <v>45950.3188194444</v>
      </c>
      <c r="P1762" s="493">
        <v>45950.3640277778</v>
      </c>
      <c r="Q1762">
        <v>1</v>
      </c>
      <c r="R1762">
        <v>0</v>
      </c>
      <c r="S1762">
        <v>0</v>
      </c>
      <c r="T1762">
        <v>6</v>
      </c>
      <c r="U1762">
        <v>12</v>
      </c>
      <c r="V1762">
        <v>11</v>
      </c>
      <c r="W1762">
        <v>21</v>
      </c>
      <c r="X1762">
        <v>12</v>
      </c>
      <c r="Y1762">
        <v>22</v>
      </c>
      <c r="AB1762">
        <v>19.668</v>
      </c>
      <c r="AD1762" t="s">
        <v>613</v>
      </c>
      <c r="AE1762">
        <v>1</v>
      </c>
      <c r="AF1762" t="s">
        <v>614</v>
      </c>
    </row>
    <row r="1763" spans="1:32">
      <c r="A1763">
        <v>317623</v>
      </c>
      <c r="B1763">
        <v>5170</v>
      </c>
      <c r="C1763" t="s">
        <v>224</v>
      </c>
      <c r="D1763">
        <v>1479</v>
      </c>
      <c r="E1763">
        <v>4016560045</v>
      </c>
      <c r="F1763" t="s">
        <v>1021</v>
      </c>
      <c r="G1763">
        <v>1</v>
      </c>
      <c r="H1763" t="s">
        <v>494</v>
      </c>
      <c r="I1763" t="s">
        <v>280</v>
      </c>
      <c r="J1763">
        <v>33</v>
      </c>
      <c r="K1763">
        <v>54</v>
      </c>
      <c r="L1763">
        <v>192</v>
      </c>
      <c r="M1763">
        <v>3</v>
      </c>
      <c r="N1763">
        <v>21</v>
      </c>
      <c r="O1763" s="493">
        <v>45949.7587731481</v>
      </c>
      <c r="P1763" s="493">
        <v>45949.7926851852</v>
      </c>
      <c r="Q1763">
        <v>1</v>
      </c>
      <c r="R1763">
        <v>0</v>
      </c>
      <c r="S1763">
        <v>2</v>
      </c>
      <c r="T1763">
        <v>6</v>
      </c>
      <c r="U1763">
        <v>25</v>
      </c>
      <c r="V1763">
        <v>20</v>
      </c>
      <c r="W1763">
        <v>52</v>
      </c>
      <c r="X1763">
        <v>23</v>
      </c>
      <c r="Z1763">
        <v>31</v>
      </c>
      <c r="AB1763">
        <v>36.811</v>
      </c>
      <c r="AD1763" t="s">
        <v>1022</v>
      </c>
      <c r="AE1763">
        <v>1</v>
      </c>
      <c r="AF1763" t="s">
        <v>614</v>
      </c>
    </row>
    <row r="1764" spans="1:32">
      <c r="A1764">
        <v>317677</v>
      </c>
      <c r="B1764">
        <v>5170</v>
      </c>
      <c r="C1764" t="s">
        <v>224</v>
      </c>
      <c r="D1764">
        <v>1480</v>
      </c>
      <c r="E1764">
        <v>4016581663</v>
      </c>
      <c r="F1764" t="s">
        <v>1023</v>
      </c>
      <c r="G1764">
        <v>1</v>
      </c>
      <c r="H1764" t="s">
        <v>491</v>
      </c>
      <c r="I1764" t="s">
        <v>237</v>
      </c>
      <c r="J1764">
        <v>30</v>
      </c>
      <c r="K1764">
        <v>60</v>
      </c>
      <c r="L1764">
        <v>1440</v>
      </c>
      <c r="M1764">
        <v>24</v>
      </c>
      <c r="N1764">
        <v>504</v>
      </c>
      <c r="O1764" s="493">
        <v>45950.3802199074</v>
      </c>
      <c r="P1764" s="493">
        <v>45950.4499768519</v>
      </c>
      <c r="Q1764">
        <v>1</v>
      </c>
      <c r="R1764">
        <v>0</v>
      </c>
      <c r="S1764">
        <v>0</v>
      </c>
      <c r="T1764">
        <v>6</v>
      </c>
      <c r="U1764">
        <v>75</v>
      </c>
      <c r="V1764">
        <v>72</v>
      </c>
      <c r="W1764">
        <v>170</v>
      </c>
      <c r="X1764">
        <v>73</v>
      </c>
      <c r="Y1764">
        <v>75</v>
      </c>
      <c r="AB1764">
        <v>105.009</v>
      </c>
      <c r="AD1764" t="s">
        <v>1024</v>
      </c>
      <c r="AE1764">
        <v>1</v>
      </c>
      <c r="AF1764" t="s">
        <v>1025</v>
      </c>
    </row>
    <row r="1765" spans="1:32">
      <c r="A1765">
        <v>317680</v>
      </c>
      <c r="B1765">
        <v>5170</v>
      </c>
      <c r="C1765" t="s">
        <v>224</v>
      </c>
      <c r="D1765">
        <v>1480</v>
      </c>
      <c r="E1765">
        <v>4016581663</v>
      </c>
      <c r="F1765" t="s">
        <v>1023</v>
      </c>
      <c r="G1765">
        <v>1</v>
      </c>
      <c r="H1765" t="s">
        <v>491</v>
      </c>
      <c r="I1765" t="s">
        <v>280</v>
      </c>
      <c r="J1765">
        <v>33</v>
      </c>
      <c r="K1765">
        <v>60</v>
      </c>
      <c r="L1765">
        <v>1440</v>
      </c>
      <c r="M1765">
        <v>24</v>
      </c>
      <c r="N1765">
        <v>72</v>
      </c>
      <c r="O1765" s="493">
        <v>45950.3870949074</v>
      </c>
      <c r="P1765" s="493">
        <v>45950.4556712963</v>
      </c>
      <c r="Q1765">
        <v>1</v>
      </c>
      <c r="R1765">
        <v>0</v>
      </c>
      <c r="S1765">
        <v>0</v>
      </c>
      <c r="T1765">
        <v>6</v>
      </c>
      <c r="U1765">
        <v>65</v>
      </c>
      <c r="V1765">
        <v>58</v>
      </c>
      <c r="W1765">
        <v>129</v>
      </c>
      <c r="X1765">
        <v>62</v>
      </c>
      <c r="Y1765">
        <v>60</v>
      </c>
      <c r="AB1765">
        <v>117.744</v>
      </c>
      <c r="AD1765" t="s">
        <v>1024</v>
      </c>
      <c r="AE1765">
        <v>1</v>
      </c>
      <c r="AF1765" t="s">
        <v>1025</v>
      </c>
    </row>
    <row r="1766" spans="1:32">
      <c r="A1766">
        <v>317679</v>
      </c>
      <c r="B1766">
        <v>5170</v>
      </c>
      <c r="C1766" t="s">
        <v>224</v>
      </c>
      <c r="D1766">
        <v>1480</v>
      </c>
      <c r="E1766">
        <v>4016581663</v>
      </c>
      <c r="F1766" t="s">
        <v>1023</v>
      </c>
      <c r="G1766">
        <v>1</v>
      </c>
      <c r="H1766" t="s">
        <v>491</v>
      </c>
      <c r="I1766" t="s">
        <v>919</v>
      </c>
      <c r="J1766">
        <v>32</v>
      </c>
      <c r="K1766">
        <v>60</v>
      </c>
      <c r="L1766">
        <v>1440</v>
      </c>
      <c r="M1766">
        <v>24</v>
      </c>
      <c r="N1766">
        <v>360</v>
      </c>
      <c r="O1766" s="493">
        <v>45950.3847106481</v>
      </c>
      <c r="P1766" s="493">
        <v>45950.4548263889</v>
      </c>
      <c r="Q1766">
        <v>1</v>
      </c>
      <c r="R1766">
        <v>0</v>
      </c>
      <c r="S1766">
        <v>0</v>
      </c>
      <c r="T1766">
        <v>6</v>
      </c>
      <c r="U1766">
        <v>81</v>
      </c>
      <c r="V1766">
        <v>78</v>
      </c>
      <c r="W1766">
        <v>226</v>
      </c>
      <c r="X1766">
        <v>79</v>
      </c>
      <c r="Y1766">
        <v>80</v>
      </c>
      <c r="AB1766">
        <v>89.362</v>
      </c>
      <c r="AD1766" t="s">
        <v>1024</v>
      </c>
      <c r="AE1766">
        <v>1</v>
      </c>
      <c r="AF1766" t="s">
        <v>1025</v>
      </c>
    </row>
    <row r="1767" spans="1:32">
      <c r="A1767">
        <v>317678</v>
      </c>
      <c r="B1767">
        <v>5170</v>
      </c>
      <c r="C1767" t="s">
        <v>224</v>
      </c>
      <c r="D1767">
        <v>1480</v>
      </c>
      <c r="E1767">
        <v>4016581663</v>
      </c>
      <c r="F1767" t="s">
        <v>1023</v>
      </c>
      <c r="G1767">
        <v>1</v>
      </c>
      <c r="H1767" t="s">
        <v>491</v>
      </c>
      <c r="I1767" t="s">
        <v>243</v>
      </c>
      <c r="J1767">
        <v>31</v>
      </c>
      <c r="K1767">
        <v>26</v>
      </c>
      <c r="L1767">
        <v>1440</v>
      </c>
      <c r="M1767">
        <v>24</v>
      </c>
      <c r="N1767">
        <v>600</v>
      </c>
      <c r="O1767" s="493">
        <v>45950.4239814815</v>
      </c>
      <c r="P1767" s="493">
        <v>45950.4536574074</v>
      </c>
      <c r="Q1767">
        <v>1</v>
      </c>
      <c r="R1767">
        <v>0</v>
      </c>
      <c r="S1767">
        <v>0</v>
      </c>
      <c r="T1767">
        <v>6</v>
      </c>
      <c r="U1767">
        <v>99</v>
      </c>
      <c r="V1767">
        <v>97</v>
      </c>
      <c r="W1767">
        <v>128</v>
      </c>
      <c r="X1767">
        <v>98</v>
      </c>
      <c r="Y1767">
        <v>100</v>
      </c>
      <c r="AB1767">
        <v>149.454</v>
      </c>
      <c r="AD1767" t="s">
        <v>1024</v>
      </c>
      <c r="AE1767">
        <v>1</v>
      </c>
      <c r="AF1767" t="s">
        <v>1025</v>
      </c>
    </row>
    <row r="1768" spans="1:32">
      <c r="A1768">
        <v>317681</v>
      </c>
      <c r="B1768">
        <v>5170</v>
      </c>
      <c r="C1768" t="s">
        <v>224</v>
      </c>
      <c r="D1768">
        <v>1481</v>
      </c>
      <c r="E1768">
        <v>4016558709</v>
      </c>
      <c r="F1768" t="s">
        <v>960</v>
      </c>
      <c r="G1768">
        <v>1</v>
      </c>
      <c r="H1768" t="s">
        <v>491</v>
      </c>
      <c r="I1768" t="s">
        <v>237</v>
      </c>
      <c r="J1768">
        <v>30</v>
      </c>
      <c r="K1768">
        <v>120</v>
      </c>
      <c r="L1768">
        <v>1080</v>
      </c>
      <c r="M1768">
        <v>9</v>
      </c>
      <c r="N1768">
        <v>522</v>
      </c>
      <c r="O1768" s="493">
        <v>45950.4608796296</v>
      </c>
      <c r="P1768" s="493">
        <v>45950.5691087963</v>
      </c>
      <c r="Q1768">
        <v>1</v>
      </c>
      <c r="R1768">
        <v>0</v>
      </c>
      <c r="S1768">
        <v>0</v>
      </c>
      <c r="T1768">
        <v>6</v>
      </c>
      <c r="U1768">
        <v>65</v>
      </c>
      <c r="V1768">
        <v>49</v>
      </c>
      <c r="W1768">
        <v>188</v>
      </c>
      <c r="X1768">
        <v>62</v>
      </c>
      <c r="Y1768">
        <v>62</v>
      </c>
      <c r="AB1768">
        <v>135.025</v>
      </c>
      <c r="AD1768" t="s">
        <v>961</v>
      </c>
      <c r="AE1768">
        <v>1</v>
      </c>
      <c r="AF1768" t="s">
        <v>962</v>
      </c>
    </row>
    <row r="1769" spans="1:32">
      <c r="A1769">
        <v>317684</v>
      </c>
      <c r="B1769">
        <v>5170</v>
      </c>
      <c r="C1769" t="s">
        <v>224</v>
      </c>
      <c r="D1769">
        <v>1481</v>
      </c>
      <c r="E1769">
        <v>4016558709</v>
      </c>
      <c r="F1769" t="s">
        <v>960</v>
      </c>
      <c r="G1769">
        <v>1</v>
      </c>
      <c r="H1769" t="s">
        <v>491</v>
      </c>
      <c r="I1769" t="s">
        <v>280</v>
      </c>
      <c r="J1769">
        <v>33</v>
      </c>
      <c r="K1769">
        <v>120</v>
      </c>
      <c r="L1769">
        <v>1080</v>
      </c>
      <c r="M1769">
        <v>9</v>
      </c>
      <c r="N1769">
        <v>27</v>
      </c>
      <c r="O1769" s="493">
        <v>45950.4702199074</v>
      </c>
      <c r="P1769" s="493">
        <v>45950.5729050926</v>
      </c>
      <c r="Q1769">
        <v>1</v>
      </c>
      <c r="R1769">
        <v>0</v>
      </c>
      <c r="S1769">
        <v>0</v>
      </c>
      <c r="T1769">
        <v>6</v>
      </c>
      <c r="U1769">
        <v>16</v>
      </c>
      <c r="V1769">
        <v>13</v>
      </c>
      <c r="W1769">
        <v>32</v>
      </c>
      <c r="X1769">
        <v>15</v>
      </c>
      <c r="Y1769">
        <v>19</v>
      </c>
      <c r="AB1769">
        <v>62.198</v>
      </c>
      <c r="AD1769" t="s">
        <v>961</v>
      </c>
      <c r="AE1769">
        <v>1</v>
      </c>
      <c r="AF1769" t="s">
        <v>962</v>
      </c>
    </row>
    <row r="1770" spans="1:32">
      <c r="A1770">
        <v>317683</v>
      </c>
      <c r="B1770">
        <v>5170</v>
      </c>
      <c r="C1770" t="s">
        <v>224</v>
      </c>
      <c r="D1770">
        <v>1481</v>
      </c>
      <c r="E1770">
        <v>4016558709</v>
      </c>
      <c r="F1770" t="s">
        <v>960</v>
      </c>
      <c r="G1770">
        <v>1</v>
      </c>
      <c r="H1770" t="s">
        <v>491</v>
      </c>
      <c r="I1770" t="s">
        <v>919</v>
      </c>
      <c r="J1770">
        <v>32</v>
      </c>
      <c r="K1770">
        <v>120</v>
      </c>
      <c r="L1770">
        <v>1080</v>
      </c>
      <c r="M1770">
        <v>9</v>
      </c>
      <c r="N1770">
        <v>180</v>
      </c>
      <c r="O1770" s="493">
        <v>45950.4641087963</v>
      </c>
      <c r="P1770" s="493">
        <v>45950.5726157407</v>
      </c>
      <c r="Q1770">
        <v>1</v>
      </c>
      <c r="R1770">
        <v>0</v>
      </c>
      <c r="S1770">
        <v>0</v>
      </c>
      <c r="T1770">
        <v>6</v>
      </c>
      <c r="U1770">
        <v>57</v>
      </c>
      <c r="V1770">
        <v>51</v>
      </c>
      <c r="W1770">
        <v>221</v>
      </c>
      <c r="X1770">
        <v>54</v>
      </c>
      <c r="Y1770">
        <v>60</v>
      </c>
      <c r="AB1770">
        <v>49.377</v>
      </c>
      <c r="AD1770" t="s">
        <v>961</v>
      </c>
      <c r="AE1770">
        <v>1</v>
      </c>
      <c r="AF1770" t="s">
        <v>962</v>
      </c>
    </row>
    <row r="1771" spans="1:32">
      <c r="A1771">
        <v>317682</v>
      </c>
      <c r="B1771">
        <v>5170</v>
      </c>
      <c r="C1771" t="s">
        <v>224</v>
      </c>
      <c r="D1771">
        <v>1481</v>
      </c>
      <c r="E1771">
        <v>4016558709</v>
      </c>
      <c r="F1771" t="s">
        <v>960</v>
      </c>
      <c r="G1771">
        <v>1</v>
      </c>
      <c r="H1771" t="s">
        <v>491</v>
      </c>
      <c r="I1771" t="s">
        <v>243</v>
      </c>
      <c r="J1771">
        <v>31</v>
      </c>
      <c r="K1771">
        <v>120</v>
      </c>
      <c r="L1771">
        <v>1080</v>
      </c>
      <c r="M1771">
        <v>9</v>
      </c>
      <c r="N1771">
        <v>504</v>
      </c>
      <c r="O1771" s="493">
        <v>45950.4619097222</v>
      </c>
      <c r="P1771" s="493">
        <v>45950.571724537</v>
      </c>
      <c r="Q1771">
        <v>1</v>
      </c>
      <c r="R1771">
        <v>0</v>
      </c>
      <c r="S1771">
        <v>0</v>
      </c>
      <c r="T1771">
        <v>6</v>
      </c>
      <c r="U1771">
        <v>75</v>
      </c>
      <c r="V1771">
        <v>69</v>
      </c>
      <c r="W1771">
        <v>196</v>
      </c>
      <c r="X1771">
        <v>72</v>
      </c>
      <c r="Y1771">
        <v>69</v>
      </c>
      <c r="AB1771">
        <v>114.745</v>
      </c>
      <c r="AD1771" t="s">
        <v>961</v>
      </c>
      <c r="AE1771">
        <v>1</v>
      </c>
      <c r="AF1771" t="s">
        <v>962</v>
      </c>
    </row>
    <row r="1772" spans="1:32">
      <c r="A1772">
        <v>317685</v>
      </c>
      <c r="B1772">
        <v>5170</v>
      </c>
      <c r="C1772" t="s">
        <v>224</v>
      </c>
      <c r="D1772">
        <v>1482</v>
      </c>
      <c r="E1772">
        <v>4016558709</v>
      </c>
      <c r="F1772" t="s">
        <v>960</v>
      </c>
      <c r="G1772">
        <v>1</v>
      </c>
      <c r="H1772" t="s">
        <v>494</v>
      </c>
      <c r="I1772" t="s">
        <v>237</v>
      </c>
      <c r="J1772">
        <v>30</v>
      </c>
      <c r="K1772">
        <v>120</v>
      </c>
      <c r="L1772">
        <v>1080</v>
      </c>
      <c r="M1772">
        <v>9</v>
      </c>
      <c r="N1772">
        <v>315</v>
      </c>
      <c r="O1772" s="493">
        <v>45950.5830902778</v>
      </c>
      <c r="P1772" s="493">
        <v>45950.6694328704</v>
      </c>
      <c r="Q1772">
        <v>1</v>
      </c>
      <c r="R1772">
        <v>0</v>
      </c>
      <c r="S1772">
        <v>0</v>
      </c>
      <c r="T1772">
        <v>6</v>
      </c>
      <c r="U1772">
        <v>43</v>
      </c>
      <c r="V1772">
        <v>40</v>
      </c>
      <c r="W1772">
        <v>121</v>
      </c>
      <c r="X1772">
        <v>42</v>
      </c>
      <c r="Y1772">
        <v>51</v>
      </c>
      <c r="AB1772">
        <v>67.69</v>
      </c>
      <c r="AD1772" t="s">
        <v>961</v>
      </c>
      <c r="AE1772">
        <v>1</v>
      </c>
      <c r="AF1772" t="s">
        <v>962</v>
      </c>
    </row>
    <row r="1773" spans="1:32">
      <c r="A1773">
        <v>317688</v>
      </c>
      <c r="B1773">
        <v>5170</v>
      </c>
      <c r="C1773" t="s">
        <v>224</v>
      </c>
      <c r="D1773">
        <v>1482</v>
      </c>
      <c r="E1773">
        <v>4016558709</v>
      </c>
      <c r="F1773" t="s">
        <v>960</v>
      </c>
      <c r="G1773">
        <v>1</v>
      </c>
      <c r="H1773" t="s">
        <v>494</v>
      </c>
      <c r="I1773" t="s">
        <v>280</v>
      </c>
      <c r="J1773">
        <v>33</v>
      </c>
      <c r="K1773">
        <v>120</v>
      </c>
      <c r="L1773">
        <v>1080</v>
      </c>
      <c r="M1773">
        <v>9</v>
      </c>
      <c r="N1773">
        <v>45</v>
      </c>
      <c r="O1773" s="493">
        <v>45950.5866898148</v>
      </c>
      <c r="P1773" s="493">
        <v>45950.6849768519</v>
      </c>
      <c r="Q1773">
        <v>1</v>
      </c>
      <c r="R1773">
        <v>0</v>
      </c>
      <c r="S1773">
        <v>0</v>
      </c>
      <c r="T1773">
        <v>6</v>
      </c>
      <c r="U1773">
        <v>40</v>
      </c>
      <c r="V1773">
        <v>30</v>
      </c>
      <c r="W1773">
        <v>242</v>
      </c>
      <c r="X1773">
        <v>34</v>
      </c>
      <c r="Y1773">
        <v>46</v>
      </c>
      <c r="AB1773">
        <v>92.548</v>
      </c>
      <c r="AD1773" t="s">
        <v>961</v>
      </c>
      <c r="AE1773">
        <v>1</v>
      </c>
      <c r="AF1773" t="s">
        <v>962</v>
      </c>
    </row>
    <row r="1774" spans="1:32">
      <c r="A1774">
        <v>317687</v>
      </c>
      <c r="B1774">
        <v>5170</v>
      </c>
      <c r="C1774" t="s">
        <v>224</v>
      </c>
      <c r="D1774">
        <v>1482</v>
      </c>
      <c r="E1774">
        <v>4016558709</v>
      </c>
      <c r="F1774" t="s">
        <v>960</v>
      </c>
      <c r="G1774">
        <v>1</v>
      </c>
      <c r="H1774" t="s">
        <v>494</v>
      </c>
      <c r="I1774" t="s">
        <v>919</v>
      </c>
      <c r="J1774">
        <v>32</v>
      </c>
      <c r="K1774">
        <v>120</v>
      </c>
      <c r="L1774">
        <v>1080</v>
      </c>
      <c r="M1774">
        <v>9</v>
      </c>
      <c r="N1774">
        <v>126</v>
      </c>
      <c r="O1774" s="493">
        <v>45950.5853472222</v>
      </c>
      <c r="P1774" s="493">
        <v>45950.6844675926</v>
      </c>
      <c r="Q1774">
        <v>1</v>
      </c>
      <c r="R1774">
        <v>0</v>
      </c>
      <c r="S1774">
        <v>0</v>
      </c>
      <c r="T1774">
        <v>6</v>
      </c>
      <c r="U1774">
        <v>69</v>
      </c>
      <c r="V1774">
        <v>61</v>
      </c>
      <c r="W1774">
        <v>225</v>
      </c>
      <c r="X1774">
        <v>64</v>
      </c>
      <c r="Y1774">
        <v>65</v>
      </c>
      <c r="AB1774">
        <v>42.755</v>
      </c>
      <c r="AD1774" t="s">
        <v>961</v>
      </c>
      <c r="AE1774">
        <v>1</v>
      </c>
      <c r="AF1774" t="s">
        <v>962</v>
      </c>
    </row>
    <row r="1775" spans="1:32">
      <c r="A1775">
        <v>317686</v>
      </c>
      <c r="B1775">
        <v>5170</v>
      </c>
      <c r="C1775" t="s">
        <v>224</v>
      </c>
      <c r="D1775">
        <v>1482</v>
      </c>
      <c r="E1775">
        <v>4016558709</v>
      </c>
      <c r="F1775" t="s">
        <v>960</v>
      </c>
      <c r="G1775">
        <v>1</v>
      </c>
      <c r="H1775" t="s">
        <v>494</v>
      </c>
      <c r="I1775" t="s">
        <v>243</v>
      </c>
      <c r="J1775">
        <v>31</v>
      </c>
      <c r="K1775">
        <v>120</v>
      </c>
      <c r="L1775">
        <v>1080</v>
      </c>
      <c r="M1775">
        <v>9</v>
      </c>
      <c r="N1775">
        <v>225</v>
      </c>
      <c r="O1775" s="493">
        <v>45950.5837037037</v>
      </c>
      <c r="P1775" s="493">
        <v>45950.6706481481</v>
      </c>
      <c r="Q1775">
        <v>1</v>
      </c>
      <c r="R1775">
        <v>0</v>
      </c>
      <c r="S1775">
        <v>0</v>
      </c>
      <c r="T1775">
        <v>6</v>
      </c>
      <c r="U1775">
        <v>46</v>
      </c>
      <c r="V1775">
        <v>44</v>
      </c>
      <c r="W1775">
        <v>51</v>
      </c>
      <c r="X1775">
        <v>46</v>
      </c>
      <c r="Y1775">
        <v>47</v>
      </c>
      <c r="AB1775">
        <v>71.479</v>
      </c>
      <c r="AD1775" t="s">
        <v>961</v>
      </c>
      <c r="AE1775">
        <v>1</v>
      </c>
      <c r="AF1775" t="s">
        <v>962</v>
      </c>
    </row>
    <row r="1776" spans="1:32">
      <c r="A1776">
        <v>317689</v>
      </c>
      <c r="B1776">
        <v>5170</v>
      </c>
      <c r="C1776" t="s">
        <v>224</v>
      </c>
      <c r="D1776">
        <v>1483</v>
      </c>
      <c r="E1776">
        <v>4016581663</v>
      </c>
      <c r="F1776" t="s">
        <v>1023</v>
      </c>
      <c r="G1776">
        <v>1</v>
      </c>
      <c r="H1776" t="s">
        <v>494</v>
      </c>
      <c r="I1776" t="s">
        <v>237</v>
      </c>
      <c r="J1776">
        <v>30</v>
      </c>
      <c r="K1776">
        <v>60</v>
      </c>
      <c r="L1776">
        <v>1440</v>
      </c>
      <c r="M1776">
        <v>24</v>
      </c>
      <c r="N1776">
        <v>432</v>
      </c>
      <c r="O1776" s="493">
        <v>45950.677974537</v>
      </c>
      <c r="P1776" s="493">
        <v>45950.7307060185</v>
      </c>
      <c r="Q1776">
        <v>1</v>
      </c>
      <c r="R1776">
        <v>0</v>
      </c>
      <c r="S1776">
        <v>0</v>
      </c>
      <c r="T1776">
        <v>6</v>
      </c>
      <c r="U1776">
        <v>52</v>
      </c>
      <c r="V1776">
        <v>50</v>
      </c>
      <c r="W1776">
        <v>70</v>
      </c>
      <c r="X1776">
        <v>52</v>
      </c>
      <c r="Y1776">
        <v>53</v>
      </c>
      <c r="AB1776">
        <v>90.304</v>
      </c>
      <c r="AD1776" t="s">
        <v>1024</v>
      </c>
      <c r="AE1776">
        <v>1</v>
      </c>
      <c r="AF1776" t="s">
        <v>1025</v>
      </c>
    </row>
    <row r="1777" spans="1:32">
      <c r="A1777">
        <v>317692</v>
      </c>
      <c r="B1777">
        <v>5170</v>
      </c>
      <c r="C1777" t="s">
        <v>224</v>
      </c>
      <c r="D1777">
        <v>1483</v>
      </c>
      <c r="E1777">
        <v>4016581663</v>
      </c>
      <c r="F1777" t="s">
        <v>1023</v>
      </c>
      <c r="G1777">
        <v>1</v>
      </c>
      <c r="H1777" t="s">
        <v>494</v>
      </c>
      <c r="I1777" t="s">
        <v>280</v>
      </c>
      <c r="J1777">
        <v>33</v>
      </c>
      <c r="K1777">
        <v>61</v>
      </c>
      <c r="L1777">
        <v>1440</v>
      </c>
      <c r="M1777">
        <v>24</v>
      </c>
      <c r="N1777">
        <v>48</v>
      </c>
      <c r="O1777" s="493">
        <v>45950.6960300926</v>
      </c>
      <c r="P1777" s="493">
        <v>45950.7516087963</v>
      </c>
      <c r="Q1777">
        <v>1</v>
      </c>
      <c r="R1777">
        <v>0</v>
      </c>
      <c r="S1777">
        <v>0</v>
      </c>
      <c r="T1777">
        <v>6</v>
      </c>
      <c r="U1777">
        <v>71</v>
      </c>
      <c r="V1777">
        <v>61</v>
      </c>
      <c r="W1777">
        <v>294</v>
      </c>
      <c r="X1777">
        <v>65</v>
      </c>
      <c r="Y1777">
        <v>59</v>
      </c>
      <c r="AB1777">
        <v>103.814</v>
      </c>
      <c r="AD1777" t="s">
        <v>1024</v>
      </c>
      <c r="AE1777">
        <v>1</v>
      </c>
      <c r="AF1777" t="s">
        <v>1025</v>
      </c>
    </row>
    <row r="1778" spans="1:32">
      <c r="A1778">
        <v>317691</v>
      </c>
      <c r="B1778">
        <v>5170</v>
      </c>
      <c r="C1778" t="s">
        <v>224</v>
      </c>
      <c r="D1778">
        <v>1483</v>
      </c>
      <c r="E1778">
        <v>4016581663</v>
      </c>
      <c r="F1778" t="s">
        <v>1023</v>
      </c>
      <c r="G1778">
        <v>1</v>
      </c>
      <c r="H1778" t="s">
        <v>494</v>
      </c>
      <c r="I1778" t="s">
        <v>919</v>
      </c>
      <c r="J1778">
        <v>32</v>
      </c>
      <c r="K1778">
        <v>60</v>
      </c>
      <c r="L1778">
        <v>1440</v>
      </c>
      <c r="M1778">
        <v>24</v>
      </c>
      <c r="N1778">
        <v>240</v>
      </c>
      <c r="O1778" s="493">
        <v>45950.6922106482</v>
      </c>
      <c r="P1778" s="493">
        <v>45950.7480324074</v>
      </c>
      <c r="Q1778">
        <v>1</v>
      </c>
      <c r="R1778">
        <v>0</v>
      </c>
      <c r="S1778">
        <v>0</v>
      </c>
      <c r="T1778">
        <v>6</v>
      </c>
      <c r="U1778">
        <v>63</v>
      </c>
      <c r="V1778">
        <v>58</v>
      </c>
      <c r="W1778">
        <v>86</v>
      </c>
      <c r="X1778">
        <v>63</v>
      </c>
      <c r="Y1778">
        <v>60</v>
      </c>
      <c r="AB1778">
        <v>53.256</v>
      </c>
      <c r="AD1778" t="s">
        <v>1024</v>
      </c>
      <c r="AE1778">
        <v>1</v>
      </c>
      <c r="AF1778" t="s">
        <v>1025</v>
      </c>
    </row>
    <row r="1779" spans="1:32">
      <c r="A1779">
        <v>317690</v>
      </c>
      <c r="B1779">
        <v>5170</v>
      </c>
      <c r="C1779" t="s">
        <v>224</v>
      </c>
      <c r="D1779">
        <v>1483</v>
      </c>
      <c r="E1779">
        <v>4016581663</v>
      </c>
      <c r="F1779" t="s">
        <v>1023</v>
      </c>
      <c r="G1779">
        <v>1</v>
      </c>
      <c r="H1779" t="s">
        <v>494</v>
      </c>
      <c r="I1779" t="s">
        <v>243</v>
      </c>
      <c r="J1779">
        <v>31</v>
      </c>
      <c r="K1779">
        <v>60</v>
      </c>
      <c r="L1779">
        <v>1440</v>
      </c>
      <c r="M1779">
        <v>24</v>
      </c>
      <c r="N1779">
        <v>312</v>
      </c>
      <c r="O1779" s="493">
        <v>45950.679537037</v>
      </c>
      <c r="P1779" s="493">
        <v>45950.7315509259</v>
      </c>
      <c r="Q1779">
        <v>1</v>
      </c>
      <c r="R1779">
        <v>0</v>
      </c>
      <c r="S1779">
        <v>0</v>
      </c>
      <c r="T1779">
        <v>6</v>
      </c>
      <c r="U1779">
        <v>43</v>
      </c>
      <c r="V1779">
        <v>40</v>
      </c>
      <c r="W1779">
        <v>129</v>
      </c>
      <c r="X1779">
        <v>41</v>
      </c>
      <c r="Y1779">
        <v>58</v>
      </c>
      <c r="AB1779">
        <v>73.998</v>
      </c>
      <c r="AD1779" t="s">
        <v>1024</v>
      </c>
      <c r="AE1779">
        <v>1</v>
      </c>
      <c r="AF1779" t="s">
        <v>1025</v>
      </c>
    </row>
    <row r="1780" spans="1:32">
      <c r="A1780">
        <v>317694</v>
      </c>
      <c r="B1780">
        <v>5170</v>
      </c>
      <c r="C1780" t="s">
        <v>224</v>
      </c>
      <c r="D1780">
        <v>1484</v>
      </c>
      <c r="E1780">
        <v>4016580056</v>
      </c>
      <c r="F1780" t="s">
        <v>1026</v>
      </c>
      <c r="G1780">
        <v>1</v>
      </c>
      <c r="H1780" t="s">
        <v>491</v>
      </c>
      <c r="I1780" t="s">
        <v>919</v>
      </c>
      <c r="J1780">
        <v>32</v>
      </c>
      <c r="K1780">
        <v>2</v>
      </c>
      <c r="L1780">
        <v>300</v>
      </c>
      <c r="M1780">
        <v>3</v>
      </c>
      <c r="N1780">
        <v>18</v>
      </c>
      <c r="O1780" s="493">
        <v>45950.7515509259</v>
      </c>
      <c r="P1780" s="493">
        <v>45950.7653935185</v>
      </c>
      <c r="Q1780">
        <v>1</v>
      </c>
      <c r="R1780">
        <v>0</v>
      </c>
      <c r="S1780">
        <v>0</v>
      </c>
      <c r="T1780">
        <v>6</v>
      </c>
      <c r="U1780">
        <v>15</v>
      </c>
      <c r="V1780">
        <v>11</v>
      </c>
      <c r="W1780">
        <v>19</v>
      </c>
      <c r="X1780">
        <v>15</v>
      </c>
      <c r="Y1780">
        <v>6</v>
      </c>
      <c r="AB1780">
        <v>5.284</v>
      </c>
      <c r="AD1780" t="s">
        <v>1027</v>
      </c>
      <c r="AE1780">
        <v>1</v>
      </c>
      <c r="AF1780" t="s">
        <v>1028</v>
      </c>
    </row>
    <row r="1781" spans="1:32">
      <c r="A1781">
        <v>317693</v>
      </c>
      <c r="B1781">
        <v>5170</v>
      </c>
      <c r="C1781" t="s">
        <v>224</v>
      </c>
      <c r="D1781">
        <v>1484</v>
      </c>
      <c r="E1781">
        <v>4016580056</v>
      </c>
      <c r="F1781" t="s">
        <v>1026</v>
      </c>
      <c r="G1781">
        <v>1</v>
      </c>
      <c r="H1781" t="s">
        <v>491</v>
      </c>
      <c r="I1781" t="s">
        <v>237</v>
      </c>
      <c r="J1781">
        <v>30</v>
      </c>
      <c r="K1781">
        <v>1</v>
      </c>
      <c r="L1781">
        <v>300</v>
      </c>
      <c r="M1781">
        <v>3</v>
      </c>
      <c r="N1781">
        <v>48</v>
      </c>
      <c r="O1781" s="493">
        <v>45950.7415162037</v>
      </c>
      <c r="P1781" s="493">
        <v>45950.7415162037</v>
      </c>
      <c r="Q1781">
        <v>1</v>
      </c>
      <c r="R1781">
        <v>0</v>
      </c>
      <c r="S1781">
        <v>0</v>
      </c>
      <c r="T1781">
        <v>6</v>
      </c>
      <c r="U1781">
        <v>20</v>
      </c>
      <c r="V1781">
        <v>20</v>
      </c>
      <c r="W1781">
        <v>20</v>
      </c>
      <c r="X1781">
        <v>20</v>
      </c>
      <c r="Y1781">
        <v>19</v>
      </c>
      <c r="AB1781">
        <v>16.082</v>
      </c>
      <c r="AD1781" t="s">
        <v>1027</v>
      </c>
      <c r="AE1781">
        <v>1</v>
      </c>
      <c r="AF1781" t="s">
        <v>1028</v>
      </c>
    </row>
    <row r="1782" spans="1:32">
      <c r="A1782">
        <v>317695</v>
      </c>
      <c r="B1782">
        <v>5170</v>
      </c>
      <c r="C1782" t="s">
        <v>224</v>
      </c>
      <c r="D1782">
        <v>1485</v>
      </c>
      <c r="E1782">
        <v>4016580056</v>
      </c>
      <c r="F1782" t="s">
        <v>1026</v>
      </c>
      <c r="G1782">
        <v>1</v>
      </c>
      <c r="H1782" t="s">
        <v>494</v>
      </c>
      <c r="I1782" t="s">
        <v>237</v>
      </c>
      <c r="J1782">
        <v>30</v>
      </c>
      <c r="K1782">
        <v>100</v>
      </c>
      <c r="L1782">
        <v>300</v>
      </c>
      <c r="M1782">
        <v>3</v>
      </c>
      <c r="N1782">
        <v>600</v>
      </c>
      <c r="O1782" s="493">
        <v>45950.8293634259</v>
      </c>
      <c r="P1782" s="493">
        <v>45950.9309722222</v>
      </c>
      <c r="Q1782">
        <v>1</v>
      </c>
      <c r="R1782">
        <v>0</v>
      </c>
      <c r="S1782">
        <v>0</v>
      </c>
      <c r="T1782">
        <v>6</v>
      </c>
      <c r="U1782">
        <v>69</v>
      </c>
      <c r="V1782">
        <v>67</v>
      </c>
      <c r="W1782">
        <v>116</v>
      </c>
      <c r="X1782">
        <v>68</v>
      </c>
      <c r="Y1782">
        <v>73</v>
      </c>
      <c r="AB1782">
        <v>123.463</v>
      </c>
      <c r="AD1782" t="s">
        <v>1027</v>
      </c>
      <c r="AE1782">
        <v>1</v>
      </c>
      <c r="AF1782" t="s">
        <v>1028</v>
      </c>
    </row>
    <row r="1783" spans="1:32">
      <c r="A1783">
        <v>317698</v>
      </c>
      <c r="B1783">
        <v>5170</v>
      </c>
      <c r="C1783" t="s">
        <v>224</v>
      </c>
      <c r="D1783">
        <v>1485</v>
      </c>
      <c r="E1783">
        <v>4016580056</v>
      </c>
      <c r="F1783" t="s">
        <v>1026</v>
      </c>
      <c r="G1783">
        <v>1</v>
      </c>
      <c r="H1783" t="s">
        <v>494</v>
      </c>
      <c r="I1783" t="s">
        <v>280</v>
      </c>
      <c r="J1783">
        <v>33</v>
      </c>
      <c r="K1783">
        <v>100</v>
      </c>
      <c r="L1783">
        <v>300</v>
      </c>
      <c r="M1783">
        <v>3</v>
      </c>
      <c r="N1783">
        <v>42</v>
      </c>
      <c r="O1783" s="493">
        <v>45950.8342939815</v>
      </c>
      <c r="P1783" s="493">
        <v>45950.9337037037</v>
      </c>
      <c r="Q1783">
        <v>1</v>
      </c>
      <c r="R1783">
        <v>0</v>
      </c>
      <c r="S1783">
        <v>0</v>
      </c>
      <c r="T1783">
        <v>6</v>
      </c>
      <c r="U1783">
        <v>45</v>
      </c>
      <c r="V1783">
        <v>41</v>
      </c>
      <c r="W1783">
        <v>110</v>
      </c>
      <c r="X1783">
        <v>44</v>
      </c>
      <c r="Y1783">
        <v>45</v>
      </c>
      <c r="AB1783">
        <v>69.001</v>
      </c>
      <c r="AD1783" t="s">
        <v>1027</v>
      </c>
      <c r="AE1783">
        <v>1</v>
      </c>
      <c r="AF1783" t="s">
        <v>1028</v>
      </c>
    </row>
    <row r="1784" spans="1:32">
      <c r="A1784">
        <v>317697</v>
      </c>
      <c r="B1784">
        <v>5170</v>
      </c>
      <c r="C1784" t="s">
        <v>224</v>
      </c>
      <c r="D1784">
        <v>1485</v>
      </c>
      <c r="E1784">
        <v>4016580056</v>
      </c>
      <c r="F1784" t="s">
        <v>1026</v>
      </c>
      <c r="G1784">
        <v>1</v>
      </c>
      <c r="H1784" t="s">
        <v>494</v>
      </c>
      <c r="I1784" t="s">
        <v>919</v>
      </c>
      <c r="J1784">
        <v>32</v>
      </c>
      <c r="K1784">
        <v>100</v>
      </c>
      <c r="L1784">
        <v>300</v>
      </c>
      <c r="M1784">
        <v>3</v>
      </c>
      <c r="N1784">
        <v>189</v>
      </c>
      <c r="O1784" s="493">
        <v>45950.8322800926</v>
      </c>
      <c r="P1784" s="493">
        <v>45950.9330671296</v>
      </c>
      <c r="Q1784">
        <v>1</v>
      </c>
      <c r="R1784">
        <v>0</v>
      </c>
      <c r="S1784">
        <v>0</v>
      </c>
      <c r="T1784">
        <v>6</v>
      </c>
      <c r="U1784">
        <v>65</v>
      </c>
      <c r="V1784">
        <v>56</v>
      </c>
      <c r="W1784">
        <v>243</v>
      </c>
      <c r="X1784">
        <v>60</v>
      </c>
      <c r="Y1784">
        <v>63</v>
      </c>
      <c r="AB1784">
        <v>47.039</v>
      </c>
      <c r="AD1784" t="s">
        <v>1027</v>
      </c>
      <c r="AE1784">
        <v>1</v>
      </c>
      <c r="AF1784" t="s">
        <v>1028</v>
      </c>
    </row>
    <row r="1785" spans="1:32">
      <c r="A1785">
        <v>317696</v>
      </c>
      <c r="B1785">
        <v>5170</v>
      </c>
      <c r="C1785" t="s">
        <v>224</v>
      </c>
      <c r="D1785">
        <v>1485</v>
      </c>
      <c r="E1785">
        <v>4016580056</v>
      </c>
      <c r="F1785" t="s">
        <v>1026</v>
      </c>
      <c r="G1785">
        <v>1</v>
      </c>
      <c r="H1785" t="s">
        <v>494</v>
      </c>
      <c r="I1785" t="s">
        <v>243</v>
      </c>
      <c r="J1785">
        <v>31</v>
      </c>
      <c r="K1785">
        <v>100</v>
      </c>
      <c r="L1785">
        <v>300</v>
      </c>
      <c r="M1785">
        <v>3</v>
      </c>
      <c r="N1785">
        <v>438</v>
      </c>
      <c r="O1785" s="493">
        <v>45950.831087963</v>
      </c>
      <c r="P1785" s="493">
        <v>45950.9318865741</v>
      </c>
      <c r="Q1785">
        <v>1</v>
      </c>
      <c r="R1785">
        <v>0</v>
      </c>
      <c r="S1785">
        <v>0</v>
      </c>
      <c r="T1785">
        <v>6</v>
      </c>
      <c r="U1785">
        <v>78</v>
      </c>
      <c r="V1785">
        <v>67</v>
      </c>
      <c r="W1785">
        <v>263</v>
      </c>
      <c r="X1785">
        <v>70</v>
      </c>
      <c r="Y1785">
        <v>75</v>
      </c>
      <c r="AB1785">
        <v>92.699</v>
      </c>
      <c r="AD1785" t="s">
        <v>1027</v>
      </c>
      <c r="AE1785">
        <v>1</v>
      </c>
      <c r="AF1785" t="s">
        <v>1028</v>
      </c>
    </row>
    <row r="1786" spans="1:32">
      <c r="A1786">
        <v>317700</v>
      </c>
      <c r="B1786">
        <v>5170</v>
      </c>
      <c r="C1786" t="s">
        <v>224</v>
      </c>
      <c r="D1786">
        <v>1486</v>
      </c>
      <c r="E1786">
        <v>4016622464</v>
      </c>
      <c r="F1786" t="s">
        <v>1029</v>
      </c>
      <c r="G1786">
        <v>1</v>
      </c>
      <c r="H1786" t="s">
        <v>491</v>
      </c>
      <c r="I1786" t="s">
        <v>243</v>
      </c>
      <c r="J1786">
        <v>31</v>
      </c>
      <c r="K1786">
        <v>15</v>
      </c>
      <c r="L1786">
        <v>45</v>
      </c>
      <c r="M1786">
        <v>3</v>
      </c>
      <c r="N1786">
        <v>117</v>
      </c>
      <c r="O1786" s="493">
        <v>45950.9395949074</v>
      </c>
      <c r="P1786" s="493">
        <v>45950.9491319444</v>
      </c>
      <c r="Q1786">
        <v>1</v>
      </c>
      <c r="R1786">
        <v>0</v>
      </c>
      <c r="S1786">
        <v>0</v>
      </c>
      <c r="T1786">
        <v>6</v>
      </c>
      <c r="U1786">
        <v>20</v>
      </c>
      <c r="V1786">
        <v>19</v>
      </c>
      <c r="W1786">
        <v>23</v>
      </c>
      <c r="X1786">
        <v>20</v>
      </c>
      <c r="Y1786">
        <v>27</v>
      </c>
      <c r="AB1786">
        <v>30.859</v>
      </c>
      <c r="AD1786" t="s">
        <v>1030</v>
      </c>
      <c r="AE1786">
        <v>1</v>
      </c>
      <c r="AF1786" t="s">
        <v>1031</v>
      </c>
    </row>
    <row r="1787" spans="1:32">
      <c r="A1787">
        <v>317701</v>
      </c>
      <c r="B1787">
        <v>5170</v>
      </c>
      <c r="C1787" t="s">
        <v>224</v>
      </c>
      <c r="D1787">
        <v>1486</v>
      </c>
      <c r="E1787">
        <v>4016622464</v>
      </c>
      <c r="F1787" t="s">
        <v>1029</v>
      </c>
      <c r="G1787">
        <v>1</v>
      </c>
      <c r="H1787" t="s">
        <v>491</v>
      </c>
      <c r="I1787" t="s">
        <v>919</v>
      </c>
      <c r="J1787">
        <v>32</v>
      </c>
      <c r="K1787">
        <v>15</v>
      </c>
      <c r="L1787">
        <v>45</v>
      </c>
      <c r="M1787">
        <v>3</v>
      </c>
      <c r="N1787">
        <v>63</v>
      </c>
      <c r="O1787" s="493">
        <v>45950.940462963</v>
      </c>
      <c r="P1787" s="493">
        <v>45950.9502662037</v>
      </c>
      <c r="Q1787">
        <v>1</v>
      </c>
      <c r="R1787">
        <v>0</v>
      </c>
      <c r="S1787">
        <v>0</v>
      </c>
      <c r="T1787">
        <v>6</v>
      </c>
      <c r="U1787">
        <v>14</v>
      </c>
      <c r="V1787">
        <v>10</v>
      </c>
      <c r="W1787">
        <v>20</v>
      </c>
      <c r="X1787">
        <v>13</v>
      </c>
      <c r="Y1787">
        <v>21</v>
      </c>
      <c r="AB1787">
        <v>20.676</v>
      </c>
      <c r="AD1787" t="s">
        <v>1030</v>
      </c>
      <c r="AE1787">
        <v>1</v>
      </c>
      <c r="AF1787" t="s">
        <v>1031</v>
      </c>
    </row>
    <row r="1788" spans="1:32">
      <c r="A1788">
        <v>317702</v>
      </c>
      <c r="B1788">
        <v>5170</v>
      </c>
      <c r="C1788" t="s">
        <v>224</v>
      </c>
      <c r="D1788">
        <v>1486</v>
      </c>
      <c r="E1788">
        <v>4016622464</v>
      </c>
      <c r="F1788" t="s">
        <v>1029</v>
      </c>
      <c r="G1788">
        <v>1</v>
      </c>
      <c r="H1788" t="s">
        <v>491</v>
      </c>
      <c r="I1788" t="s">
        <v>280</v>
      </c>
      <c r="J1788">
        <v>33</v>
      </c>
      <c r="K1788">
        <v>15</v>
      </c>
      <c r="L1788">
        <v>45</v>
      </c>
      <c r="M1788">
        <v>3</v>
      </c>
      <c r="N1788">
        <v>15</v>
      </c>
      <c r="O1788" s="493">
        <v>45950.9436574074</v>
      </c>
      <c r="P1788" s="493">
        <v>45950.9513541667</v>
      </c>
      <c r="Q1788">
        <v>1</v>
      </c>
      <c r="R1788">
        <v>0</v>
      </c>
      <c r="S1788">
        <v>0</v>
      </c>
      <c r="T1788">
        <v>6</v>
      </c>
      <c r="U1788">
        <v>23</v>
      </c>
      <c r="V1788">
        <v>12</v>
      </c>
      <c r="W1788">
        <v>139</v>
      </c>
      <c r="X1788">
        <v>14</v>
      </c>
      <c r="Y1788">
        <v>19</v>
      </c>
      <c r="AB1788">
        <v>25.524</v>
      </c>
      <c r="AD1788" t="s">
        <v>1030</v>
      </c>
      <c r="AE1788">
        <v>1</v>
      </c>
      <c r="AF1788" t="s">
        <v>1031</v>
      </c>
    </row>
    <row r="1789" spans="1:32">
      <c r="A1789">
        <v>317699</v>
      </c>
      <c r="B1789">
        <v>5170</v>
      </c>
      <c r="C1789" t="s">
        <v>224</v>
      </c>
      <c r="D1789">
        <v>1486</v>
      </c>
      <c r="E1789">
        <v>4016622464</v>
      </c>
      <c r="F1789" t="s">
        <v>1029</v>
      </c>
      <c r="G1789">
        <v>1</v>
      </c>
      <c r="H1789" t="s">
        <v>491</v>
      </c>
      <c r="I1789" t="s">
        <v>237</v>
      </c>
      <c r="J1789">
        <v>30</v>
      </c>
      <c r="K1789">
        <v>15</v>
      </c>
      <c r="L1789">
        <v>45</v>
      </c>
      <c r="M1789">
        <v>3</v>
      </c>
      <c r="N1789">
        <v>177</v>
      </c>
      <c r="O1789" s="493">
        <v>45950.9393055556</v>
      </c>
      <c r="P1789" s="493">
        <v>45950.9484722222</v>
      </c>
      <c r="Q1789">
        <v>1</v>
      </c>
      <c r="R1789">
        <v>0</v>
      </c>
      <c r="S1789">
        <v>0</v>
      </c>
      <c r="T1789">
        <v>6</v>
      </c>
      <c r="U1789">
        <v>22</v>
      </c>
      <c r="V1789">
        <v>19</v>
      </c>
      <c r="W1789">
        <v>34</v>
      </c>
      <c r="X1789">
        <v>22</v>
      </c>
      <c r="Y1789">
        <v>28</v>
      </c>
      <c r="AB1789">
        <v>40.239</v>
      </c>
      <c r="AD1789" t="s">
        <v>1030</v>
      </c>
      <c r="AE1789">
        <v>1</v>
      </c>
      <c r="AF1789" t="s">
        <v>1031</v>
      </c>
    </row>
    <row r="1790" spans="1:32">
      <c r="A1790">
        <v>317770</v>
      </c>
      <c r="B1790">
        <v>5170</v>
      </c>
      <c r="C1790" t="s">
        <v>224</v>
      </c>
      <c r="D1790">
        <v>1487</v>
      </c>
      <c r="E1790">
        <v>7000277613</v>
      </c>
      <c r="F1790" t="s">
        <v>916</v>
      </c>
      <c r="G1790">
        <v>1</v>
      </c>
      <c r="H1790" t="s">
        <v>494</v>
      </c>
      <c r="I1790" t="s">
        <v>237</v>
      </c>
      <c r="J1790">
        <v>30</v>
      </c>
      <c r="K1790">
        <v>5</v>
      </c>
      <c r="L1790">
        <v>15</v>
      </c>
      <c r="M1790">
        <v>3</v>
      </c>
      <c r="N1790">
        <v>669</v>
      </c>
      <c r="O1790" s="493">
        <v>45951.4330324074</v>
      </c>
      <c r="P1790" s="493">
        <v>45951.4363425926</v>
      </c>
      <c r="Q1790">
        <v>1</v>
      </c>
      <c r="R1790">
        <v>0</v>
      </c>
      <c r="S1790">
        <v>0</v>
      </c>
      <c r="T1790">
        <v>6</v>
      </c>
      <c r="U1790">
        <v>72</v>
      </c>
      <c r="V1790">
        <v>66</v>
      </c>
      <c r="W1790">
        <v>93</v>
      </c>
      <c r="X1790">
        <v>68</v>
      </c>
      <c r="Y1790">
        <v>68</v>
      </c>
      <c r="AB1790">
        <v>126.728</v>
      </c>
      <c r="AD1790" t="s">
        <v>1032</v>
      </c>
      <c r="AE1790">
        <v>1</v>
      </c>
      <c r="AF1790" t="s">
        <v>918</v>
      </c>
    </row>
    <row r="1791" spans="1:32">
      <c r="A1791">
        <v>317771</v>
      </c>
      <c r="B1791">
        <v>5170</v>
      </c>
      <c r="C1791" t="s">
        <v>224</v>
      </c>
      <c r="D1791">
        <v>1487</v>
      </c>
      <c r="E1791">
        <v>7000277613</v>
      </c>
      <c r="F1791" t="s">
        <v>916</v>
      </c>
      <c r="G1791">
        <v>1</v>
      </c>
      <c r="H1791" t="s">
        <v>494</v>
      </c>
      <c r="I1791" t="s">
        <v>243</v>
      </c>
      <c r="J1791">
        <v>31</v>
      </c>
      <c r="K1791">
        <v>5</v>
      </c>
      <c r="L1791">
        <v>15</v>
      </c>
      <c r="M1791">
        <v>3</v>
      </c>
      <c r="N1791">
        <v>519</v>
      </c>
      <c r="O1791" s="493">
        <v>45951.4350462963</v>
      </c>
      <c r="P1791" s="493">
        <v>45951.4383564815</v>
      </c>
      <c r="Q1791">
        <v>1</v>
      </c>
      <c r="R1791">
        <v>0</v>
      </c>
      <c r="S1791">
        <v>0</v>
      </c>
      <c r="T1791">
        <v>6</v>
      </c>
      <c r="U1791">
        <v>87</v>
      </c>
      <c r="V1791">
        <v>67</v>
      </c>
      <c r="W1791">
        <v>163</v>
      </c>
      <c r="X1791">
        <v>69</v>
      </c>
      <c r="Y1791">
        <v>80</v>
      </c>
      <c r="AB1791">
        <v>147.925</v>
      </c>
      <c r="AD1791" t="s">
        <v>1032</v>
      </c>
      <c r="AE1791">
        <v>1</v>
      </c>
      <c r="AF1791" t="s">
        <v>918</v>
      </c>
    </row>
    <row r="1792" spans="1:32">
      <c r="A1792">
        <v>317772</v>
      </c>
      <c r="B1792">
        <v>5170</v>
      </c>
      <c r="C1792" t="s">
        <v>224</v>
      </c>
      <c r="D1792">
        <v>1487</v>
      </c>
      <c r="E1792">
        <v>7000277613</v>
      </c>
      <c r="F1792" t="s">
        <v>916</v>
      </c>
      <c r="G1792">
        <v>1</v>
      </c>
      <c r="H1792" t="s">
        <v>494</v>
      </c>
      <c r="I1792" t="s">
        <v>919</v>
      </c>
      <c r="J1792">
        <v>32</v>
      </c>
      <c r="K1792">
        <v>5</v>
      </c>
      <c r="L1792">
        <v>15</v>
      </c>
      <c r="M1792">
        <v>3</v>
      </c>
      <c r="N1792">
        <v>81</v>
      </c>
      <c r="O1792" s="493">
        <v>45951.4377199074</v>
      </c>
      <c r="P1792" s="493">
        <v>45951.4393634259</v>
      </c>
      <c r="Q1792">
        <v>1</v>
      </c>
      <c r="R1792">
        <v>0</v>
      </c>
      <c r="S1792">
        <v>0</v>
      </c>
      <c r="T1792">
        <v>6</v>
      </c>
      <c r="U1792">
        <v>25</v>
      </c>
      <c r="V1792">
        <v>24</v>
      </c>
      <c r="W1792">
        <v>27</v>
      </c>
      <c r="X1792">
        <v>25</v>
      </c>
      <c r="Y1792">
        <v>25</v>
      </c>
      <c r="AB1792">
        <v>21.718</v>
      </c>
      <c r="AD1792" t="s">
        <v>1032</v>
      </c>
      <c r="AE1792">
        <v>1</v>
      </c>
      <c r="AF1792" t="s">
        <v>918</v>
      </c>
    </row>
    <row r="1793" spans="1:32">
      <c r="A1793">
        <v>317773</v>
      </c>
      <c r="B1793">
        <v>5170</v>
      </c>
      <c r="C1793" t="s">
        <v>224</v>
      </c>
      <c r="D1793">
        <v>1487</v>
      </c>
      <c r="E1793">
        <v>7000277613</v>
      </c>
      <c r="F1793" t="s">
        <v>916</v>
      </c>
      <c r="G1793">
        <v>1</v>
      </c>
      <c r="H1793" t="s">
        <v>494</v>
      </c>
      <c r="I1793" t="s">
        <v>280</v>
      </c>
      <c r="J1793">
        <v>33</v>
      </c>
      <c r="K1793">
        <v>5</v>
      </c>
      <c r="L1793">
        <v>15</v>
      </c>
      <c r="M1793">
        <v>3</v>
      </c>
      <c r="N1793">
        <v>15</v>
      </c>
      <c r="O1793" s="493">
        <v>45951.4382986111</v>
      </c>
      <c r="P1793" s="493">
        <v>45951.4431828704</v>
      </c>
      <c r="Q1793">
        <v>1</v>
      </c>
      <c r="R1793">
        <v>0</v>
      </c>
      <c r="S1793">
        <v>0</v>
      </c>
      <c r="T1793">
        <v>6</v>
      </c>
      <c r="U1793">
        <v>47</v>
      </c>
      <c r="V1793">
        <v>15</v>
      </c>
      <c r="W1793">
        <v>161</v>
      </c>
      <c r="X1793">
        <v>17</v>
      </c>
      <c r="Y1793">
        <v>18</v>
      </c>
      <c r="AB1793">
        <v>28.583</v>
      </c>
      <c r="AD1793" t="s">
        <v>1032</v>
      </c>
      <c r="AE1793">
        <v>1</v>
      </c>
      <c r="AF1793" t="s">
        <v>918</v>
      </c>
    </row>
    <row r="1794" spans="1:32">
      <c r="A1794">
        <v>317703</v>
      </c>
      <c r="B1794">
        <v>5170</v>
      </c>
      <c r="C1794" t="s">
        <v>224</v>
      </c>
      <c r="D1794">
        <v>1487</v>
      </c>
      <c r="E1794">
        <v>4016560044</v>
      </c>
      <c r="F1794" t="s">
        <v>916</v>
      </c>
      <c r="G1794">
        <v>1</v>
      </c>
      <c r="H1794" t="s">
        <v>494</v>
      </c>
      <c r="I1794" t="s">
        <v>237</v>
      </c>
      <c r="J1794">
        <v>30</v>
      </c>
      <c r="K1794">
        <v>18</v>
      </c>
      <c r="L1794">
        <v>120</v>
      </c>
      <c r="M1794">
        <v>3</v>
      </c>
      <c r="N1794">
        <v>669</v>
      </c>
      <c r="O1794" s="493">
        <v>45950.965775463</v>
      </c>
      <c r="P1794" s="493">
        <v>45950.9992824074</v>
      </c>
      <c r="Q1794">
        <v>1</v>
      </c>
      <c r="R1794">
        <v>0</v>
      </c>
      <c r="S1794">
        <v>0</v>
      </c>
      <c r="T1794">
        <v>6</v>
      </c>
      <c r="U1794">
        <v>84</v>
      </c>
      <c r="V1794">
        <v>42</v>
      </c>
      <c r="W1794">
        <v>366</v>
      </c>
      <c r="X1794">
        <v>66</v>
      </c>
      <c r="Y1794">
        <v>68</v>
      </c>
      <c r="AB1794">
        <v>126.728</v>
      </c>
      <c r="AD1794" t="s">
        <v>1032</v>
      </c>
      <c r="AE1794">
        <v>1</v>
      </c>
      <c r="AF1794" t="s">
        <v>918</v>
      </c>
    </row>
    <row r="1795" spans="1:32">
      <c r="A1795">
        <v>317704</v>
      </c>
      <c r="B1795">
        <v>5170</v>
      </c>
      <c r="C1795" t="s">
        <v>224</v>
      </c>
      <c r="D1795">
        <v>1487</v>
      </c>
      <c r="E1795">
        <v>4016560044</v>
      </c>
      <c r="F1795" t="s">
        <v>916</v>
      </c>
      <c r="G1795">
        <v>1</v>
      </c>
      <c r="H1795" t="s">
        <v>494</v>
      </c>
      <c r="I1795" t="s">
        <v>243</v>
      </c>
      <c r="J1795">
        <v>31</v>
      </c>
      <c r="K1795">
        <v>16</v>
      </c>
      <c r="L1795">
        <v>120</v>
      </c>
      <c r="M1795">
        <v>3</v>
      </c>
      <c r="N1795">
        <v>519</v>
      </c>
      <c r="O1795" s="493">
        <v>45950.9675347222</v>
      </c>
      <c r="P1795" s="493">
        <v>45950.9997106481</v>
      </c>
      <c r="Q1795">
        <v>1</v>
      </c>
      <c r="R1795">
        <v>0</v>
      </c>
      <c r="S1795">
        <v>0</v>
      </c>
      <c r="T1795">
        <v>6</v>
      </c>
      <c r="U1795">
        <v>78</v>
      </c>
      <c r="V1795">
        <v>65</v>
      </c>
      <c r="W1795">
        <v>147</v>
      </c>
      <c r="X1795">
        <v>69</v>
      </c>
      <c r="Y1795">
        <v>80</v>
      </c>
      <c r="AB1795">
        <v>147.925</v>
      </c>
      <c r="AD1795" t="s">
        <v>1032</v>
      </c>
      <c r="AE1795">
        <v>1</v>
      </c>
      <c r="AF1795" t="s">
        <v>918</v>
      </c>
    </row>
    <row r="1796" spans="1:32">
      <c r="A1796">
        <v>317705</v>
      </c>
      <c r="B1796">
        <v>5170</v>
      </c>
      <c r="C1796" t="s">
        <v>224</v>
      </c>
      <c r="D1796">
        <v>1487</v>
      </c>
      <c r="E1796">
        <v>4016560044</v>
      </c>
      <c r="F1796" t="s">
        <v>916</v>
      </c>
      <c r="G1796">
        <v>1</v>
      </c>
      <c r="H1796" t="s">
        <v>494</v>
      </c>
      <c r="I1796" t="s">
        <v>919</v>
      </c>
      <c r="J1796">
        <v>32</v>
      </c>
      <c r="K1796">
        <v>15</v>
      </c>
      <c r="L1796">
        <v>120</v>
      </c>
      <c r="M1796">
        <v>3</v>
      </c>
      <c r="N1796">
        <v>81</v>
      </c>
      <c r="O1796" s="493">
        <v>45950.969224537</v>
      </c>
      <c r="P1796" s="493">
        <v>45950.9993865741</v>
      </c>
      <c r="Q1796">
        <v>1</v>
      </c>
      <c r="R1796">
        <v>0</v>
      </c>
      <c r="S1796">
        <v>0</v>
      </c>
      <c r="T1796">
        <v>6</v>
      </c>
      <c r="U1796">
        <v>32</v>
      </c>
      <c r="V1796">
        <v>24</v>
      </c>
      <c r="W1796">
        <v>136</v>
      </c>
      <c r="X1796">
        <v>25</v>
      </c>
      <c r="Y1796">
        <v>25</v>
      </c>
      <c r="AB1796">
        <v>21.718</v>
      </c>
      <c r="AD1796" t="s">
        <v>1032</v>
      </c>
      <c r="AE1796">
        <v>1</v>
      </c>
      <c r="AF1796" t="s">
        <v>918</v>
      </c>
    </row>
    <row r="1797" spans="1:32">
      <c r="A1797">
        <v>317706</v>
      </c>
      <c r="B1797">
        <v>5170</v>
      </c>
      <c r="C1797" t="s">
        <v>224</v>
      </c>
      <c r="D1797">
        <v>1487</v>
      </c>
      <c r="E1797">
        <v>4016560044</v>
      </c>
      <c r="F1797" t="s">
        <v>916</v>
      </c>
      <c r="G1797">
        <v>1</v>
      </c>
      <c r="H1797" t="s">
        <v>494</v>
      </c>
      <c r="I1797" t="s">
        <v>280</v>
      </c>
      <c r="J1797">
        <v>33</v>
      </c>
      <c r="K1797">
        <v>13</v>
      </c>
      <c r="L1797">
        <v>120</v>
      </c>
      <c r="M1797">
        <v>3</v>
      </c>
      <c r="N1797">
        <v>15</v>
      </c>
      <c r="O1797" s="493">
        <v>45950.970150463</v>
      </c>
      <c r="P1797" s="493">
        <v>45950.9985185185</v>
      </c>
      <c r="Q1797">
        <v>1</v>
      </c>
      <c r="R1797">
        <v>0</v>
      </c>
      <c r="S1797">
        <v>0</v>
      </c>
      <c r="T1797">
        <v>6</v>
      </c>
      <c r="U1797">
        <v>29</v>
      </c>
      <c r="V1797">
        <v>12</v>
      </c>
      <c r="W1797">
        <v>161</v>
      </c>
      <c r="X1797">
        <v>17</v>
      </c>
      <c r="Y1797">
        <v>18</v>
      </c>
      <c r="AB1797">
        <v>28.583</v>
      </c>
      <c r="AD1797" t="s">
        <v>1032</v>
      </c>
      <c r="AE1797">
        <v>1</v>
      </c>
      <c r="AF1797" t="s">
        <v>918</v>
      </c>
    </row>
    <row r="1798" spans="1:32">
      <c r="A1798">
        <v>317758</v>
      </c>
      <c r="B1798">
        <v>5170</v>
      </c>
      <c r="C1798" t="s">
        <v>224</v>
      </c>
      <c r="D1798">
        <v>1487</v>
      </c>
      <c r="E1798">
        <v>4016559916</v>
      </c>
      <c r="F1798" t="s">
        <v>916</v>
      </c>
      <c r="G1798">
        <v>1</v>
      </c>
      <c r="H1798" t="s">
        <v>494</v>
      </c>
      <c r="I1798" t="s">
        <v>237</v>
      </c>
      <c r="J1798">
        <v>30</v>
      </c>
      <c r="K1798">
        <v>400</v>
      </c>
      <c r="L1798">
        <v>600</v>
      </c>
      <c r="M1798">
        <v>3</v>
      </c>
      <c r="N1798">
        <v>669</v>
      </c>
      <c r="O1798" s="493">
        <v>45951.0405439815</v>
      </c>
      <c r="P1798" s="493">
        <v>45951.4145601852</v>
      </c>
      <c r="Q1798">
        <v>1</v>
      </c>
      <c r="R1798">
        <v>0</v>
      </c>
      <c r="S1798">
        <v>0</v>
      </c>
      <c r="T1798">
        <v>6</v>
      </c>
      <c r="U1798">
        <v>70</v>
      </c>
      <c r="V1798">
        <v>33</v>
      </c>
      <c r="W1798">
        <v>122</v>
      </c>
      <c r="X1798">
        <v>69</v>
      </c>
      <c r="Y1798">
        <v>68</v>
      </c>
      <c r="AB1798">
        <v>126.728</v>
      </c>
      <c r="AD1798" t="s">
        <v>917</v>
      </c>
      <c r="AE1798">
        <v>1</v>
      </c>
      <c r="AF1798" t="s">
        <v>918</v>
      </c>
    </row>
    <row r="1799" spans="1:32">
      <c r="A1799">
        <v>317759</v>
      </c>
      <c r="B1799">
        <v>5170</v>
      </c>
      <c r="C1799" t="s">
        <v>224</v>
      </c>
      <c r="D1799">
        <v>1487</v>
      </c>
      <c r="E1799">
        <v>4016559916</v>
      </c>
      <c r="F1799" t="s">
        <v>916</v>
      </c>
      <c r="G1799">
        <v>1</v>
      </c>
      <c r="H1799" t="s">
        <v>494</v>
      </c>
      <c r="I1799" t="s">
        <v>243</v>
      </c>
      <c r="J1799">
        <v>31</v>
      </c>
      <c r="K1799">
        <v>400</v>
      </c>
      <c r="L1799">
        <v>600</v>
      </c>
      <c r="M1799">
        <v>3</v>
      </c>
      <c r="N1799">
        <v>519</v>
      </c>
      <c r="O1799" s="493">
        <v>45951.0420486111</v>
      </c>
      <c r="P1799" s="493">
        <v>45951.4168865741</v>
      </c>
      <c r="Q1799">
        <v>1</v>
      </c>
      <c r="R1799">
        <v>0</v>
      </c>
      <c r="S1799">
        <v>0</v>
      </c>
      <c r="T1799">
        <v>6</v>
      </c>
      <c r="U1799">
        <v>73</v>
      </c>
      <c r="V1799">
        <v>65</v>
      </c>
      <c r="W1799">
        <v>335</v>
      </c>
      <c r="X1799">
        <v>69</v>
      </c>
      <c r="Y1799">
        <v>80</v>
      </c>
      <c r="AB1799">
        <v>147.925</v>
      </c>
      <c r="AD1799" t="s">
        <v>917</v>
      </c>
      <c r="AE1799">
        <v>1</v>
      </c>
      <c r="AF1799" t="s">
        <v>918</v>
      </c>
    </row>
    <row r="1800" spans="1:32">
      <c r="A1800">
        <v>317760</v>
      </c>
      <c r="B1800">
        <v>5170</v>
      </c>
      <c r="C1800" t="s">
        <v>224</v>
      </c>
      <c r="D1800">
        <v>1487</v>
      </c>
      <c r="E1800">
        <v>4016559916</v>
      </c>
      <c r="F1800" t="s">
        <v>916</v>
      </c>
      <c r="G1800">
        <v>1</v>
      </c>
      <c r="H1800" t="s">
        <v>494</v>
      </c>
      <c r="I1800" t="s">
        <v>919</v>
      </c>
      <c r="J1800">
        <v>32</v>
      </c>
      <c r="K1800">
        <v>400</v>
      </c>
      <c r="L1800">
        <v>600</v>
      </c>
      <c r="M1800">
        <v>3</v>
      </c>
      <c r="N1800">
        <v>81</v>
      </c>
      <c r="O1800" s="493">
        <v>45951.0427777778</v>
      </c>
      <c r="P1800" s="493">
        <v>45951.4221296296</v>
      </c>
      <c r="Q1800">
        <v>1</v>
      </c>
      <c r="R1800">
        <v>0</v>
      </c>
      <c r="S1800">
        <v>0</v>
      </c>
      <c r="T1800">
        <v>6</v>
      </c>
      <c r="U1800">
        <v>25</v>
      </c>
      <c r="V1800">
        <v>20</v>
      </c>
      <c r="W1800">
        <v>122</v>
      </c>
      <c r="X1800">
        <v>25</v>
      </c>
      <c r="Y1800">
        <v>25</v>
      </c>
      <c r="AB1800">
        <v>21.718</v>
      </c>
      <c r="AD1800" t="s">
        <v>917</v>
      </c>
      <c r="AE1800">
        <v>1</v>
      </c>
      <c r="AF1800" t="s">
        <v>918</v>
      </c>
    </row>
    <row r="1801" spans="1:32">
      <c r="A1801">
        <v>317761</v>
      </c>
      <c r="B1801">
        <v>5170</v>
      </c>
      <c r="C1801" t="s">
        <v>224</v>
      </c>
      <c r="D1801">
        <v>1487</v>
      </c>
      <c r="E1801">
        <v>4016559916</v>
      </c>
      <c r="F1801" t="s">
        <v>916</v>
      </c>
      <c r="G1801">
        <v>1</v>
      </c>
      <c r="H1801" t="s">
        <v>494</v>
      </c>
      <c r="I1801" t="s">
        <v>280</v>
      </c>
      <c r="J1801">
        <v>33</v>
      </c>
      <c r="K1801">
        <v>400</v>
      </c>
      <c r="L1801">
        <v>600</v>
      </c>
      <c r="M1801">
        <v>3</v>
      </c>
      <c r="N1801">
        <v>15</v>
      </c>
      <c r="O1801" s="493">
        <v>45951.0431944444</v>
      </c>
      <c r="P1801" s="493">
        <v>45951.4234143519</v>
      </c>
      <c r="Q1801">
        <v>1</v>
      </c>
      <c r="R1801">
        <v>0</v>
      </c>
      <c r="S1801">
        <v>0</v>
      </c>
      <c r="T1801">
        <v>6</v>
      </c>
      <c r="U1801">
        <v>19</v>
      </c>
      <c r="V1801">
        <v>13</v>
      </c>
      <c r="W1801">
        <v>184</v>
      </c>
      <c r="X1801">
        <v>17</v>
      </c>
      <c r="Y1801">
        <v>18</v>
      </c>
      <c r="AB1801">
        <v>28.583</v>
      </c>
      <c r="AD1801" t="s">
        <v>917</v>
      </c>
      <c r="AE1801">
        <v>1</v>
      </c>
      <c r="AF1801" t="s">
        <v>918</v>
      </c>
    </row>
    <row r="1802" spans="1:32">
      <c r="A1802">
        <v>317762</v>
      </c>
      <c r="B1802">
        <v>5170</v>
      </c>
      <c r="C1802" t="s">
        <v>224</v>
      </c>
      <c r="D1802">
        <v>1487</v>
      </c>
      <c r="E1802">
        <v>4016560044</v>
      </c>
      <c r="F1802" t="s">
        <v>916</v>
      </c>
      <c r="G1802">
        <v>1</v>
      </c>
      <c r="H1802" t="s">
        <v>494</v>
      </c>
      <c r="I1802" t="s">
        <v>237</v>
      </c>
      <c r="J1802">
        <v>30</v>
      </c>
      <c r="K1802">
        <v>22</v>
      </c>
      <c r="L1802">
        <v>120</v>
      </c>
      <c r="M1802">
        <v>3</v>
      </c>
      <c r="N1802">
        <v>669</v>
      </c>
      <c r="O1802" s="493">
        <v>45951.0009375</v>
      </c>
      <c r="P1802" s="493">
        <v>45951.0306712963</v>
      </c>
      <c r="Q1802">
        <v>1</v>
      </c>
      <c r="R1802">
        <v>0</v>
      </c>
      <c r="S1802">
        <v>0</v>
      </c>
      <c r="T1802">
        <v>6</v>
      </c>
      <c r="U1802">
        <v>68</v>
      </c>
      <c r="V1802">
        <v>63</v>
      </c>
      <c r="W1802">
        <v>108</v>
      </c>
      <c r="X1802">
        <v>66</v>
      </c>
      <c r="Y1802">
        <v>68</v>
      </c>
      <c r="AB1802">
        <v>126.728</v>
      </c>
      <c r="AD1802" t="s">
        <v>1032</v>
      </c>
      <c r="AE1802">
        <v>1</v>
      </c>
      <c r="AF1802" t="s">
        <v>918</v>
      </c>
    </row>
    <row r="1803" spans="1:32">
      <c r="A1803">
        <v>317763</v>
      </c>
      <c r="B1803">
        <v>5170</v>
      </c>
      <c r="C1803" t="s">
        <v>224</v>
      </c>
      <c r="D1803">
        <v>1487</v>
      </c>
      <c r="E1803">
        <v>4016560044</v>
      </c>
      <c r="F1803" t="s">
        <v>916</v>
      </c>
      <c r="G1803">
        <v>1</v>
      </c>
      <c r="H1803" t="s">
        <v>494</v>
      </c>
      <c r="I1803" t="s">
        <v>243</v>
      </c>
      <c r="J1803">
        <v>31</v>
      </c>
      <c r="K1803">
        <v>24</v>
      </c>
      <c r="L1803">
        <v>120</v>
      </c>
      <c r="M1803">
        <v>3</v>
      </c>
      <c r="N1803">
        <v>519</v>
      </c>
      <c r="O1803" s="493">
        <v>45951.0005671296</v>
      </c>
      <c r="P1803" s="493">
        <v>45951.0317592593</v>
      </c>
      <c r="Q1803">
        <v>1</v>
      </c>
      <c r="R1803">
        <v>0</v>
      </c>
      <c r="S1803">
        <v>0</v>
      </c>
      <c r="T1803">
        <v>6</v>
      </c>
      <c r="U1803">
        <v>68</v>
      </c>
      <c r="V1803">
        <v>35</v>
      </c>
      <c r="W1803">
        <v>72</v>
      </c>
      <c r="X1803">
        <v>68.5</v>
      </c>
      <c r="Y1803">
        <v>80</v>
      </c>
      <c r="AB1803">
        <v>147.925</v>
      </c>
      <c r="AD1803" t="s">
        <v>1032</v>
      </c>
      <c r="AE1803">
        <v>1</v>
      </c>
      <c r="AF1803" t="s">
        <v>918</v>
      </c>
    </row>
    <row r="1804" spans="1:32">
      <c r="A1804">
        <v>317764</v>
      </c>
      <c r="B1804">
        <v>5170</v>
      </c>
      <c r="C1804" t="s">
        <v>224</v>
      </c>
      <c r="D1804">
        <v>1487</v>
      </c>
      <c r="E1804">
        <v>4016560044</v>
      </c>
      <c r="F1804" t="s">
        <v>916</v>
      </c>
      <c r="G1804">
        <v>1</v>
      </c>
      <c r="H1804" t="s">
        <v>494</v>
      </c>
      <c r="I1804" t="s">
        <v>919</v>
      </c>
      <c r="J1804">
        <v>32</v>
      </c>
      <c r="K1804">
        <v>24</v>
      </c>
      <c r="L1804">
        <v>120</v>
      </c>
      <c r="M1804">
        <v>3</v>
      </c>
      <c r="N1804">
        <v>81</v>
      </c>
      <c r="O1804" s="493">
        <v>45951.0030671296</v>
      </c>
      <c r="P1804" s="493">
        <v>45951.0322453704</v>
      </c>
      <c r="Q1804">
        <v>1</v>
      </c>
      <c r="R1804">
        <v>0</v>
      </c>
      <c r="S1804">
        <v>0</v>
      </c>
      <c r="T1804">
        <v>6</v>
      </c>
      <c r="U1804">
        <v>25</v>
      </c>
      <c r="V1804">
        <v>22</v>
      </c>
      <c r="W1804">
        <v>25</v>
      </c>
      <c r="X1804">
        <v>25</v>
      </c>
      <c r="Y1804">
        <v>25</v>
      </c>
      <c r="AB1804">
        <v>21.718</v>
      </c>
      <c r="AD1804" t="s">
        <v>1032</v>
      </c>
      <c r="AE1804">
        <v>1</v>
      </c>
      <c r="AF1804" t="s">
        <v>918</v>
      </c>
    </row>
    <row r="1805" spans="1:32">
      <c r="A1805">
        <v>317765</v>
      </c>
      <c r="B1805">
        <v>5170</v>
      </c>
      <c r="C1805" t="s">
        <v>224</v>
      </c>
      <c r="D1805">
        <v>1487</v>
      </c>
      <c r="E1805">
        <v>4016560044</v>
      </c>
      <c r="F1805" t="s">
        <v>916</v>
      </c>
      <c r="G1805">
        <v>1</v>
      </c>
      <c r="H1805" t="s">
        <v>494</v>
      </c>
      <c r="I1805" t="s">
        <v>280</v>
      </c>
      <c r="J1805">
        <v>33</v>
      </c>
      <c r="K1805">
        <v>28</v>
      </c>
      <c r="L1805">
        <v>120</v>
      </c>
      <c r="M1805">
        <v>3</v>
      </c>
      <c r="N1805">
        <v>15</v>
      </c>
      <c r="O1805" s="493">
        <v>45951.0028819444</v>
      </c>
      <c r="P1805" s="493">
        <v>45951.0325694444</v>
      </c>
      <c r="Q1805">
        <v>1</v>
      </c>
      <c r="R1805">
        <v>0</v>
      </c>
      <c r="S1805">
        <v>0</v>
      </c>
      <c r="T1805">
        <v>6</v>
      </c>
      <c r="U1805">
        <v>17</v>
      </c>
      <c r="V1805">
        <v>15</v>
      </c>
      <c r="W1805">
        <v>18</v>
      </c>
      <c r="X1805">
        <v>17</v>
      </c>
      <c r="Y1805">
        <v>18</v>
      </c>
      <c r="AB1805">
        <v>28.583</v>
      </c>
      <c r="AD1805" t="s">
        <v>1032</v>
      </c>
      <c r="AE1805">
        <v>1</v>
      </c>
      <c r="AF1805" t="s">
        <v>918</v>
      </c>
    </row>
    <row r="1806" spans="1:32">
      <c r="A1806">
        <v>317766</v>
      </c>
      <c r="B1806">
        <v>5170</v>
      </c>
      <c r="C1806" t="s">
        <v>224</v>
      </c>
      <c r="D1806">
        <v>1487</v>
      </c>
      <c r="E1806">
        <v>7000277612</v>
      </c>
      <c r="F1806" t="s">
        <v>916</v>
      </c>
      <c r="G1806">
        <v>1</v>
      </c>
      <c r="H1806" t="s">
        <v>494</v>
      </c>
      <c r="I1806" t="s">
        <v>237</v>
      </c>
      <c r="J1806">
        <v>30</v>
      </c>
      <c r="K1806">
        <v>5</v>
      </c>
      <c r="L1806">
        <v>15</v>
      </c>
      <c r="M1806">
        <v>3</v>
      </c>
      <c r="N1806">
        <v>669</v>
      </c>
      <c r="O1806" s="493">
        <v>45951.423587963</v>
      </c>
      <c r="P1806" s="493">
        <v>45951.4268865741</v>
      </c>
      <c r="Q1806">
        <v>1</v>
      </c>
      <c r="R1806">
        <v>0</v>
      </c>
      <c r="S1806">
        <v>0</v>
      </c>
      <c r="T1806">
        <v>6</v>
      </c>
      <c r="U1806">
        <v>72</v>
      </c>
      <c r="V1806">
        <v>68</v>
      </c>
      <c r="W1806">
        <v>89</v>
      </c>
      <c r="X1806">
        <v>68</v>
      </c>
      <c r="Y1806">
        <v>68</v>
      </c>
      <c r="AB1806">
        <v>126.728</v>
      </c>
      <c r="AD1806" t="s">
        <v>917</v>
      </c>
      <c r="AE1806">
        <v>1</v>
      </c>
      <c r="AF1806" t="s">
        <v>918</v>
      </c>
    </row>
    <row r="1807" spans="1:32">
      <c r="A1807">
        <v>317767</v>
      </c>
      <c r="B1807">
        <v>5170</v>
      </c>
      <c r="C1807" t="s">
        <v>224</v>
      </c>
      <c r="D1807">
        <v>1487</v>
      </c>
      <c r="E1807">
        <v>7000277612</v>
      </c>
      <c r="F1807" t="s">
        <v>916</v>
      </c>
      <c r="G1807">
        <v>1</v>
      </c>
      <c r="H1807" t="s">
        <v>494</v>
      </c>
      <c r="I1807" t="s">
        <v>243</v>
      </c>
      <c r="J1807">
        <v>31</v>
      </c>
      <c r="K1807">
        <v>5</v>
      </c>
      <c r="L1807">
        <v>15</v>
      </c>
      <c r="M1807">
        <v>3</v>
      </c>
      <c r="N1807">
        <v>519</v>
      </c>
      <c r="O1807" s="493">
        <v>45951.4249421296</v>
      </c>
      <c r="P1807" s="493">
        <v>45951.4282986111</v>
      </c>
      <c r="Q1807">
        <v>1</v>
      </c>
      <c r="R1807">
        <v>0</v>
      </c>
      <c r="S1807">
        <v>0</v>
      </c>
      <c r="T1807">
        <v>6</v>
      </c>
      <c r="U1807">
        <v>77</v>
      </c>
      <c r="V1807">
        <v>68</v>
      </c>
      <c r="W1807">
        <v>107</v>
      </c>
      <c r="X1807">
        <v>70</v>
      </c>
      <c r="Y1807">
        <v>80</v>
      </c>
      <c r="AB1807">
        <v>147.925</v>
      </c>
      <c r="AD1807" t="s">
        <v>917</v>
      </c>
      <c r="AE1807">
        <v>1</v>
      </c>
      <c r="AF1807" t="s">
        <v>918</v>
      </c>
    </row>
    <row r="1808" spans="1:32">
      <c r="A1808">
        <v>317768</v>
      </c>
      <c r="B1808">
        <v>5170</v>
      </c>
      <c r="C1808" t="s">
        <v>224</v>
      </c>
      <c r="D1808">
        <v>1487</v>
      </c>
      <c r="E1808">
        <v>7000277612</v>
      </c>
      <c r="F1808" t="s">
        <v>916</v>
      </c>
      <c r="G1808">
        <v>1</v>
      </c>
      <c r="H1808" t="s">
        <v>494</v>
      </c>
      <c r="I1808" t="s">
        <v>919</v>
      </c>
      <c r="J1808">
        <v>32</v>
      </c>
      <c r="K1808">
        <v>5</v>
      </c>
      <c r="L1808">
        <v>15</v>
      </c>
      <c r="M1808">
        <v>3</v>
      </c>
      <c r="N1808">
        <v>81</v>
      </c>
      <c r="O1808" s="493">
        <v>45951.4266087963</v>
      </c>
      <c r="P1808" s="493">
        <v>45951.4318518518</v>
      </c>
      <c r="Q1808">
        <v>1</v>
      </c>
      <c r="R1808">
        <v>0</v>
      </c>
      <c r="S1808">
        <v>0</v>
      </c>
      <c r="T1808">
        <v>6</v>
      </c>
      <c r="U1808">
        <v>25</v>
      </c>
      <c r="V1808">
        <v>24</v>
      </c>
      <c r="W1808">
        <v>27</v>
      </c>
      <c r="X1808">
        <v>25</v>
      </c>
      <c r="Y1808">
        <v>25</v>
      </c>
      <c r="AB1808">
        <v>21.718</v>
      </c>
      <c r="AD1808" t="s">
        <v>917</v>
      </c>
      <c r="AE1808">
        <v>1</v>
      </c>
      <c r="AF1808" t="s">
        <v>918</v>
      </c>
    </row>
    <row r="1809" spans="1:32">
      <c r="A1809">
        <v>317769</v>
      </c>
      <c r="B1809">
        <v>5170</v>
      </c>
      <c r="C1809" t="s">
        <v>224</v>
      </c>
      <c r="D1809">
        <v>1487</v>
      </c>
      <c r="E1809">
        <v>7000277612</v>
      </c>
      <c r="F1809" t="s">
        <v>916</v>
      </c>
      <c r="G1809">
        <v>1</v>
      </c>
      <c r="H1809" t="s">
        <v>494</v>
      </c>
      <c r="I1809" t="s">
        <v>280</v>
      </c>
      <c r="J1809">
        <v>33</v>
      </c>
      <c r="K1809">
        <v>5</v>
      </c>
      <c r="L1809">
        <v>15</v>
      </c>
      <c r="M1809">
        <v>3</v>
      </c>
      <c r="N1809">
        <v>15</v>
      </c>
      <c r="O1809" s="493">
        <v>45951.4293865741</v>
      </c>
      <c r="P1809" s="493">
        <v>45951.4321875</v>
      </c>
      <c r="Q1809">
        <v>1</v>
      </c>
      <c r="R1809">
        <v>0</v>
      </c>
      <c r="S1809">
        <v>0</v>
      </c>
      <c r="T1809">
        <v>6</v>
      </c>
      <c r="U1809">
        <v>18</v>
      </c>
      <c r="V1809">
        <v>15</v>
      </c>
      <c r="W1809">
        <v>24</v>
      </c>
      <c r="X1809">
        <v>17</v>
      </c>
      <c r="Y1809">
        <v>18</v>
      </c>
      <c r="AB1809">
        <v>28.583</v>
      </c>
      <c r="AD1809" t="s">
        <v>917</v>
      </c>
      <c r="AE1809">
        <v>1</v>
      </c>
      <c r="AF1809" t="s">
        <v>918</v>
      </c>
    </row>
    <row r="1810" spans="1:32">
      <c r="A1810">
        <v>317774</v>
      </c>
      <c r="B1810">
        <v>5170</v>
      </c>
      <c r="C1810" t="s">
        <v>224</v>
      </c>
      <c r="D1810">
        <v>1488</v>
      </c>
      <c r="E1810">
        <v>4016622464</v>
      </c>
      <c r="F1810" t="s">
        <v>1029</v>
      </c>
      <c r="G1810">
        <v>1</v>
      </c>
      <c r="H1810" t="s">
        <v>494</v>
      </c>
      <c r="I1810" t="s">
        <v>237</v>
      </c>
      <c r="J1810">
        <v>30</v>
      </c>
      <c r="K1810">
        <v>1</v>
      </c>
      <c r="L1810">
        <v>45</v>
      </c>
      <c r="M1810">
        <v>3</v>
      </c>
      <c r="N1810">
        <v>48</v>
      </c>
      <c r="O1810" s="493">
        <v>45951.4432986111</v>
      </c>
      <c r="P1810" s="493">
        <v>45951.4432986111</v>
      </c>
      <c r="Q1810">
        <v>1</v>
      </c>
      <c r="R1810">
        <v>0</v>
      </c>
      <c r="S1810">
        <v>0</v>
      </c>
      <c r="T1810">
        <v>6</v>
      </c>
      <c r="U1810">
        <v>17</v>
      </c>
      <c r="V1810">
        <v>17</v>
      </c>
      <c r="W1810">
        <v>17</v>
      </c>
      <c r="X1810">
        <v>17</v>
      </c>
      <c r="Y1810">
        <v>10</v>
      </c>
      <c r="AB1810">
        <v>14.083</v>
      </c>
      <c r="AD1810" t="s">
        <v>1030</v>
      </c>
      <c r="AE1810">
        <v>1</v>
      </c>
      <c r="AF1810" t="s">
        <v>1031</v>
      </c>
    </row>
    <row r="1811" spans="1:32">
      <c r="A1811">
        <v>317775</v>
      </c>
      <c r="B1811">
        <v>5170</v>
      </c>
      <c r="C1811" t="s">
        <v>224</v>
      </c>
      <c r="D1811">
        <v>1488</v>
      </c>
      <c r="E1811">
        <v>4016622464</v>
      </c>
      <c r="F1811" t="s">
        <v>1029</v>
      </c>
      <c r="G1811">
        <v>1</v>
      </c>
      <c r="H1811" t="s">
        <v>494</v>
      </c>
      <c r="I1811" t="s">
        <v>243</v>
      </c>
      <c r="J1811">
        <v>31</v>
      </c>
      <c r="K1811">
        <v>15</v>
      </c>
      <c r="L1811">
        <v>45</v>
      </c>
      <c r="M1811">
        <v>3</v>
      </c>
      <c r="N1811">
        <v>138</v>
      </c>
      <c r="O1811" s="493">
        <v>45951.4436342593</v>
      </c>
      <c r="P1811" s="493">
        <v>45951.4491319444</v>
      </c>
      <c r="Q1811">
        <v>1</v>
      </c>
      <c r="R1811">
        <v>0</v>
      </c>
      <c r="S1811">
        <v>0</v>
      </c>
      <c r="T1811">
        <v>6</v>
      </c>
      <c r="U1811">
        <v>24</v>
      </c>
      <c r="V1811">
        <v>22</v>
      </c>
      <c r="W1811">
        <v>27</v>
      </c>
      <c r="X1811">
        <v>23</v>
      </c>
      <c r="Y1811">
        <v>28</v>
      </c>
      <c r="AB1811">
        <v>39.87</v>
      </c>
      <c r="AD1811" t="s">
        <v>1030</v>
      </c>
      <c r="AE1811">
        <v>1</v>
      </c>
      <c r="AF1811" t="s">
        <v>1031</v>
      </c>
    </row>
    <row r="1812" spans="1:32">
      <c r="A1812">
        <v>317847</v>
      </c>
      <c r="B1812">
        <v>5170</v>
      </c>
      <c r="C1812" t="s">
        <v>224</v>
      </c>
      <c r="D1812">
        <v>1488</v>
      </c>
      <c r="E1812">
        <v>4016622464</v>
      </c>
      <c r="F1812" t="s">
        <v>1029</v>
      </c>
      <c r="G1812">
        <v>1</v>
      </c>
      <c r="H1812" t="s">
        <v>494</v>
      </c>
      <c r="I1812" t="s">
        <v>938</v>
      </c>
      <c r="J1812">
        <v>40</v>
      </c>
      <c r="K1812">
        <v>15</v>
      </c>
      <c r="L1812">
        <v>45</v>
      </c>
      <c r="M1812">
        <v>3</v>
      </c>
      <c r="N1812">
        <v>27</v>
      </c>
      <c r="O1812" s="493">
        <v>45951.4432986111</v>
      </c>
      <c r="P1812" s="493">
        <v>45951.4578125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 t="s">
        <v>1030</v>
      </c>
      <c r="AE1812">
        <v>1</v>
      </c>
      <c r="AF1812" t="s">
        <v>1031</v>
      </c>
    </row>
    <row r="1813" spans="1:32">
      <c r="A1813">
        <v>317777</v>
      </c>
      <c r="B1813">
        <v>5170</v>
      </c>
      <c r="C1813" t="s">
        <v>224</v>
      </c>
      <c r="D1813">
        <v>1488</v>
      </c>
      <c r="E1813">
        <v>4016622464</v>
      </c>
      <c r="F1813" t="s">
        <v>1029</v>
      </c>
      <c r="G1813">
        <v>1</v>
      </c>
      <c r="H1813" t="s">
        <v>494</v>
      </c>
      <c r="I1813" t="s">
        <v>280</v>
      </c>
      <c r="J1813">
        <v>33</v>
      </c>
      <c r="K1813">
        <v>15</v>
      </c>
      <c r="L1813">
        <v>45</v>
      </c>
      <c r="M1813">
        <v>3</v>
      </c>
      <c r="N1813">
        <v>12</v>
      </c>
      <c r="O1813" s="493">
        <v>45951.4496296296</v>
      </c>
      <c r="P1813" s="493">
        <v>45951.4578125</v>
      </c>
      <c r="Q1813">
        <v>1</v>
      </c>
      <c r="R1813">
        <v>0</v>
      </c>
      <c r="S1813">
        <v>0</v>
      </c>
      <c r="T1813">
        <v>6</v>
      </c>
      <c r="U1813">
        <v>17</v>
      </c>
      <c r="V1813">
        <v>14</v>
      </c>
      <c r="W1813">
        <v>26</v>
      </c>
      <c r="X1813">
        <v>17</v>
      </c>
      <c r="Y1813">
        <v>20</v>
      </c>
      <c r="AB1813">
        <v>20.48</v>
      </c>
      <c r="AD1813" t="s">
        <v>1030</v>
      </c>
      <c r="AE1813">
        <v>1</v>
      </c>
      <c r="AF1813" t="s">
        <v>1031</v>
      </c>
    </row>
    <row r="1814" spans="1:32">
      <c r="A1814">
        <v>317776</v>
      </c>
      <c r="B1814">
        <v>5170</v>
      </c>
      <c r="C1814" t="s">
        <v>224</v>
      </c>
      <c r="D1814">
        <v>1488</v>
      </c>
      <c r="E1814">
        <v>4016622464</v>
      </c>
      <c r="F1814" t="s">
        <v>1029</v>
      </c>
      <c r="G1814">
        <v>1</v>
      </c>
      <c r="H1814" t="s">
        <v>494</v>
      </c>
      <c r="I1814" t="s">
        <v>919</v>
      </c>
      <c r="J1814">
        <v>32</v>
      </c>
      <c r="K1814">
        <v>15</v>
      </c>
      <c r="L1814">
        <v>45</v>
      </c>
      <c r="M1814">
        <v>3</v>
      </c>
      <c r="N1814">
        <v>54</v>
      </c>
      <c r="O1814" s="493">
        <v>45951.4488078704</v>
      </c>
      <c r="P1814" s="493">
        <v>45951.456724537</v>
      </c>
      <c r="Q1814">
        <v>1</v>
      </c>
      <c r="R1814">
        <v>0</v>
      </c>
      <c r="S1814">
        <v>0</v>
      </c>
      <c r="T1814">
        <v>6</v>
      </c>
      <c r="U1814">
        <v>33</v>
      </c>
      <c r="V1814">
        <v>16</v>
      </c>
      <c r="W1814">
        <v>189</v>
      </c>
      <c r="X1814">
        <v>17</v>
      </c>
      <c r="Y1814">
        <v>19</v>
      </c>
      <c r="AB1814">
        <v>11.309</v>
      </c>
      <c r="AD1814" t="s">
        <v>1030</v>
      </c>
      <c r="AE1814">
        <v>1</v>
      </c>
      <c r="AF1814" t="s">
        <v>1031</v>
      </c>
    </row>
    <row r="1815" spans="1:32">
      <c r="A1815">
        <v>317778</v>
      </c>
      <c r="B1815">
        <v>5170</v>
      </c>
      <c r="C1815" t="s">
        <v>224</v>
      </c>
      <c r="D1815">
        <v>1489</v>
      </c>
      <c r="E1815">
        <v>4016559916</v>
      </c>
      <c r="F1815" t="s">
        <v>916</v>
      </c>
      <c r="G1815">
        <v>1</v>
      </c>
      <c r="H1815" t="s">
        <v>491</v>
      </c>
      <c r="I1815" t="s">
        <v>237</v>
      </c>
      <c r="J1815">
        <v>30</v>
      </c>
      <c r="K1815">
        <v>244</v>
      </c>
      <c r="L1815">
        <v>600</v>
      </c>
      <c r="M1815">
        <v>3</v>
      </c>
      <c r="N1815">
        <v>690</v>
      </c>
      <c r="O1815" s="493">
        <v>45951.5519444444</v>
      </c>
      <c r="P1815" s="493">
        <v>45951.7734837963</v>
      </c>
      <c r="Q1815">
        <v>1</v>
      </c>
      <c r="R1815">
        <v>0</v>
      </c>
      <c r="S1815">
        <v>0</v>
      </c>
      <c r="T1815">
        <v>6</v>
      </c>
      <c r="U1815">
        <v>73</v>
      </c>
      <c r="V1815">
        <v>67</v>
      </c>
      <c r="W1815">
        <v>96</v>
      </c>
      <c r="X1815">
        <v>72</v>
      </c>
      <c r="Y1815">
        <v>70</v>
      </c>
      <c r="AB1815">
        <v>132.476</v>
      </c>
      <c r="AD1815" t="s">
        <v>917</v>
      </c>
      <c r="AE1815">
        <v>1</v>
      </c>
      <c r="AF1815" t="s">
        <v>918</v>
      </c>
    </row>
    <row r="1816" spans="1:32">
      <c r="A1816">
        <v>317794</v>
      </c>
      <c r="B1816">
        <v>5170</v>
      </c>
      <c r="C1816" t="s">
        <v>224</v>
      </c>
      <c r="D1816">
        <v>1489</v>
      </c>
      <c r="E1816">
        <v>7000277613</v>
      </c>
      <c r="F1816" t="s">
        <v>916</v>
      </c>
      <c r="G1816">
        <v>1</v>
      </c>
      <c r="H1816" t="s">
        <v>491</v>
      </c>
      <c r="I1816" t="s">
        <v>280</v>
      </c>
      <c r="J1816">
        <v>33</v>
      </c>
      <c r="K1816">
        <v>5</v>
      </c>
      <c r="L1816">
        <v>15</v>
      </c>
      <c r="M1816">
        <v>3</v>
      </c>
      <c r="N1816">
        <v>21</v>
      </c>
      <c r="O1816" s="493">
        <v>45951.5364351852</v>
      </c>
      <c r="P1816" s="493">
        <v>45951.5399884259</v>
      </c>
      <c r="Q1816">
        <v>1</v>
      </c>
      <c r="R1816">
        <v>0</v>
      </c>
      <c r="S1816">
        <v>0</v>
      </c>
      <c r="T1816">
        <v>6</v>
      </c>
      <c r="U1816">
        <v>70</v>
      </c>
      <c r="V1816">
        <v>30</v>
      </c>
      <c r="W1816">
        <v>226</v>
      </c>
      <c r="X1816">
        <v>31</v>
      </c>
      <c r="Y1816">
        <v>31</v>
      </c>
      <c r="AB1816">
        <v>38.002</v>
      </c>
      <c r="AD1816" t="s">
        <v>1032</v>
      </c>
      <c r="AE1816">
        <v>1</v>
      </c>
      <c r="AF1816" t="s">
        <v>918</v>
      </c>
    </row>
    <row r="1817" spans="1:32">
      <c r="A1817">
        <v>317780</v>
      </c>
      <c r="B1817">
        <v>5170</v>
      </c>
      <c r="C1817" t="s">
        <v>224</v>
      </c>
      <c r="D1817">
        <v>1489</v>
      </c>
      <c r="E1817">
        <v>4016559916</v>
      </c>
      <c r="F1817" t="s">
        <v>916</v>
      </c>
      <c r="G1817">
        <v>1</v>
      </c>
      <c r="H1817" t="s">
        <v>491</v>
      </c>
      <c r="I1817" t="s">
        <v>919</v>
      </c>
      <c r="J1817">
        <v>32</v>
      </c>
      <c r="K1817">
        <v>387</v>
      </c>
      <c r="L1817">
        <v>600</v>
      </c>
      <c r="M1817">
        <v>3</v>
      </c>
      <c r="N1817">
        <v>153</v>
      </c>
      <c r="O1817" s="493">
        <v>45951.5618402778</v>
      </c>
      <c r="P1817" s="493">
        <v>45951.9201736111</v>
      </c>
      <c r="Q1817">
        <v>1</v>
      </c>
      <c r="R1817">
        <v>0</v>
      </c>
      <c r="S1817">
        <v>0</v>
      </c>
      <c r="T1817">
        <v>6</v>
      </c>
      <c r="U1817">
        <v>50</v>
      </c>
      <c r="V1817">
        <v>44</v>
      </c>
      <c r="W1817">
        <v>1080</v>
      </c>
      <c r="X1817">
        <v>47</v>
      </c>
      <c r="Y1817">
        <v>45</v>
      </c>
      <c r="AB1817">
        <v>36.4</v>
      </c>
      <c r="AD1817" t="s">
        <v>917</v>
      </c>
      <c r="AE1817">
        <v>1</v>
      </c>
      <c r="AF1817" t="s">
        <v>918</v>
      </c>
    </row>
    <row r="1818" spans="1:32">
      <c r="A1818">
        <v>317781</v>
      </c>
      <c r="B1818">
        <v>5170</v>
      </c>
      <c r="C1818" t="s">
        <v>224</v>
      </c>
      <c r="D1818">
        <v>1489</v>
      </c>
      <c r="E1818">
        <v>4016559916</v>
      </c>
      <c r="F1818" t="s">
        <v>916</v>
      </c>
      <c r="G1818">
        <v>1</v>
      </c>
      <c r="H1818" t="s">
        <v>491</v>
      </c>
      <c r="I1818" t="s">
        <v>280</v>
      </c>
      <c r="J1818">
        <v>33</v>
      </c>
      <c r="K1818">
        <v>391</v>
      </c>
      <c r="L1818">
        <v>600</v>
      </c>
      <c r="M1818">
        <v>3</v>
      </c>
      <c r="N1818">
        <v>21</v>
      </c>
      <c r="O1818" s="493">
        <v>45951.5626851852</v>
      </c>
      <c r="P1818" s="493">
        <v>45951.9206712963</v>
      </c>
      <c r="Q1818">
        <v>1</v>
      </c>
      <c r="R1818">
        <v>0</v>
      </c>
      <c r="S1818">
        <v>0</v>
      </c>
      <c r="T1818">
        <v>6</v>
      </c>
      <c r="U1818">
        <v>34</v>
      </c>
      <c r="V1818">
        <v>28</v>
      </c>
      <c r="W1818">
        <v>276</v>
      </c>
      <c r="X1818">
        <v>32</v>
      </c>
      <c r="Y1818">
        <v>31</v>
      </c>
      <c r="AB1818">
        <v>38.002</v>
      </c>
      <c r="AD1818" t="s">
        <v>917</v>
      </c>
      <c r="AE1818">
        <v>1</v>
      </c>
      <c r="AF1818" t="s">
        <v>918</v>
      </c>
    </row>
    <row r="1819" spans="1:32">
      <c r="A1819">
        <v>317782</v>
      </c>
      <c r="B1819">
        <v>5170</v>
      </c>
      <c r="C1819" t="s">
        <v>224</v>
      </c>
      <c r="D1819">
        <v>1489</v>
      </c>
      <c r="E1819">
        <v>4016560044</v>
      </c>
      <c r="F1819" t="s">
        <v>916</v>
      </c>
      <c r="G1819">
        <v>1</v>
      </c>
      <c r="H1819" t="s">
        <v>491</v>
      </c>
      <c r="I1819" t="s">
        <v>237</v>
      </c>
      <c r="J1819">
        <v>30</v>
      </c>
      <c r="K1819">
        <v>40</v>
      </c>
      <c r="L1819">
        <v>120</v>
      </c>
      <c r="M1819">
        <v>3</v>
      </c>
      <c r="N1819">
        <v>690</v>
      </c>
      <c r="O1819" s="493">
        <v>45951.4751967593</v>
      </c>
      <c r="P1819" s="493">
        <v>45951.5201388889</v>
      </c>
      <c r="Q1819">
        <v>1</v>
      </c>
      <c r="R1819">
        <v>0</v>
      </c>
      <c r="S1819">
        <v>0</v>
      </c>
      <c r="T1819">
        <v>6</v>
      </c>
      <c r="U1819">
        <v>74</v>
      </c>
      <c r="V1819">
        <v>70</v>
      </c>
      <c r="W1819">
        <v>100</v>
      </c>
      <c r="X1819">
        <v>73</v>
      </c>
      <c r="Y1819">
        <v>70</v>
      </c>
      <c r="AB1819">
        <v>132.476</v>
      </c>
      <c r="AD1819" t="s">
        <v>1032</v>
      </c>
      <c r="AE1819">
        <v>1</v>
      </c>
      <c r="AF1819" t="s">
        <v>918</v>
      </c>
    </row>
    <row r="1820" spans="1:32">
      <c r="A1820">
        <v>317783</v>
      </c>
      <c r="B1820">
        <v>5170</v>
      </c>
      <c r="C1820" t="s">
        <v>224</v>
      </c>
      <c r="D1820">
        <v>1489</v>
      </c>
      <c r="E1820">
        <v>4016560044</v>
      </c>
      <c r="F1820" t="s">
        <v>916</v>
      </c>
      <c r="G1820">
        <v>1</v>
      </c>
      <c r="H1820" t="s">
        <v>491</v>
      </c>
      <c r="I1820" t="s">
        <v>243</v>
      </c>
      <c r="J1820">
        <v>31</v>
      </c>
      <c r="K1820">
        <v>40</v>
      </c>
      <c r="L1820">
        <v>120</v>
      </c>
      <c r="M1820">
        <v>3</v>
      </c>
      <c r="N1820">
        <v>687</v>
      </c>
      <c r="O1820" s="493">
        <v>45951.4765162037</v>
      </c>
      <c r="P1820" s="493">
        <v>45951.5228472222</v>
      </c>
      <c r="Q1820">
        <v>1</v>
      </c>
      <c r="R1820">
        <v>0</v>
      </c>
      <c r="S1820">
        <v>0</v>
      </c>
      <c r="T1820">
        <v>6</v>
      </c>
      <c r="U1820">
        <v>92</v>
      </c>
      <c r="V1820">
        <v>73</v>
      </c>
      <c r="W1820">
        <v>476</v>
      </c>
      <c r="X1820">
        <v>76</v>
      </c>
      <c r="Y1820">
        <v>82</v>
      </c>
      <c r="AB1820">
        <v>165.422</v>
      </c>
      <c r="AD1820" t="s">
        <v>1032</v>
      </c>
      <c r="AE1820">
        <v>1</v>
      </c>
      <c r="AF1820" t="s">
        <v>918</v>
      </c>
    </row>
    <row r="1821" spans="1:32">
      <c r="A1821">
        <v>317784</v>
      </c>
      <c r="B1821">
        <v>5170</v>
      </c>
      <c r="C1821" t="s">
        <v>224</v>
      </c>
      <c r="D1821">
        <v>1489</v>
      </c>
      <c r="E1821">
        <v>4016560044</v>
      </c>
      <c r="F1821" t="s">
        <v>916</v>
      </c>
      <c r="G1821">
        <v>1</v>
      </c>
      <c r="H1821" t="s">
        <v>491</v>
      </c>
      <c r="I1821" t="s">
        <v>919</v>
      </c>
      <c r="J1821">
        <v>32</v>
      </c>
      <c r="K1821">
        <v>40</v>
      </c>
      <c r="L1821">
        <v>120</v>
      </c>
      <c r="M1821">
        <v>3</v>
      </c>
      <c r="N1821">
        <v>153</v>
      </c>
      <c r="O1821" s="493">
        <v>45951.4822453704</v>
      </c>
      <c r="P1821" s="493">
        <v>45951.5237037037</v>
      </c>
      <c r="Q1821">
        <v>1</v>
      </c>
      <c r="R1821">
        <v>0</v>
      </c>
      <c r="S1821">
        <v>0</v>
      </c>
      <c r="T1821">
        <v>6</v>
      </c>
      <c r="U1821">
        <v>50</v>
      </c>
      <c r="V1821">
        <v>27</v>
      </c>
      <c r="W1821">
        <v>106</v>
      </c>
      <c r="X1821">
        <v>47</v>
      </c>
      <c r="Y1821">
        <v>45</v>
      </c>
      <c r="AB1821">
        <v>36.4</v>
      </c>
      <c r="AD1821" t="s">
        <v>1032</v>
      </c>
      <c r="AE1821">
        <v>1</v>
      </c>
      <c r="AF1821" t="s">
        <v>918</v>
      </c>
    </row>
    <row r="1822" spans="1:32">
      <c r="A1822">
        <v>317785</v>
      </c>
      <c r="B1822">
        <v>5170</v>
      </c>
      <c r="C1822" t="s">
        <v>224</v>
      </c>
      <c r="D1822">
        <v>1489</v>
      </c>
      <c r="E1822">
        <v>4016560044</v>
      </c>
      <c r="F1822" t="s">
        <v>916</v>
      </c>
      <c r="G1822">
        <v>1</v>
      </c>
      <c r="H1822" t="s">
        <v>491</v>
      </c>
      <c r="I1822" t="s">
        <v>280</v>
      </c>
      <c r="J1822">
        <v>33</v>
      </c>
      <c r="K1822">
        <v>40</v>
      </c>
      <c r="L1822">
        <v>120</v>
      </c>
      <c r="M1822">
        <v>3</v>
      </c>
      <c r="N1822">
        <v>21</v>
      </c>
      <c r="O1822" s="493">
        <v>45951.4860300926</v>
      </c>
      <c r="P1822" s="493">
        <v>45951.5247106481</v>
      </c>
      <c r="Q1822">
        <v>1</v>
      </c>
      <c r="R1822">
        <v>0</v>
      </c>
      <c r="S1822">
        <v>0</v>
      </c>
      <c r="T1822">
        <v>6</v>
      </c>
      <c r="U1822">
        <v>33</v>
      </c>
      <c r="V1822">
        <v>29</v>
      </c>
      <c r="W1822">
        <v>119</v>
      </c>
      <c r="X1822">
        <v>30</v>
      </c>
      <c r="Y1822">
        <v>31</v>
      </c>
      <c r="AB1822">
        <v>38.002</v>
      </c>
      <c r="AD1822" t="s">
        <v>1032</v>
      </c>
      <c r="AE1822">
        <v>1</v>
      </c>
      <c r="AF1822" t="s">
        <v>918</v>
      </c>
    </row>
    <row r="1823" spans="1:32">
      <c r="A1823">
        <v>317786</v>
      </c>
      <c r="B1823">
        <v>5170</v>
      </c>
      <c r="C1823" t="s">
        <v>224</v>
      </c>
      <c r="D1823">
        <v>1489</v>
      </c>
      <c r="E1823">
        <v>4016579327</v>
      </c>
      <c r="F1823" t="s">
        <v>916</v>
      </c>
      <c r="G1823">
        <v>1</v>
      </c>
      <c r="H1823" t="s">
        <v>491</v>
      </c>
      <c r="I1823" t="s">
        <v>237</v>
      </c>
      <c r="J1823">
        <v>30</v>
      </c>
      <c r="K1823">
        <v>118</v>
      </c>
      <c r="L1823">
        <v>600</v>
      </c>
      <c r="M1823">
        <v>3</v>
      </c>
      <c r="N1823">
        <v>690</v>
      </c>
      <c r="O1823" s="493">
        <v>45951.8092476852</v>
      </c>
      <c r="P1823" s="493">
        <v>45951.9167592593</v>
      </c>
      <c r="Q1823">
        <v>1</v>
      </c>
      <c r="R1823">
        <v>0</v>
      </c>
      <c r="S1823">
        <v>0</v>
      </c>
      <c r="T1823">
        <v>6</v>
      </c>
      <c r="U1823">
        <v>74</v>
      </c>
      <c r="V1823">
        <v>68</v>
      </c>
      <c r="W1823">
        <v>145</v>
      </c>
      <c r="X1823">
        <v>72</v>
      </c>
      <c r="Y1823">
        <v>70</v>
      </c>
      <c r="AB1823">
        <v>132.476</v>
      </c>
      <c r="AD1823" t="s">
        <v>917</v>
      </c>
      <c r="AE1823">
        <v>1</v>
      </c>
      <c r="AF1823" t="s">
        <v>918</v>
      </c>
    </row>
    <row r="1824" spans="1:32">
      <c r="A1824">
        <v>317787</v>
      </c>
      <c r="B1824">
        <v>5170</v>
      </c>
      <c r="C1824" t="s">
        <v>224</v>
      </c>
      <c r="D1824">
        <v>1489</v>
      </c>
      <c r="E1824">
        <v>7000277612</v>
      </c>
      <c r="F1824" t="s">
        <v>916</v>
      </c>
      <c r="G1824">
        <v>1</v>
      </c>
      <c r="H1824" t="s">
        <v>491</v>
      </c>
      <c r="I1824" t="s">
        <v>237</v>
      </c>
      <c r="J1824">
        <v>30</v>
      </c>
      <c r="K1824">
        <v>5</v>
      </c>
      <c r="L1824">
        <v>15</v>
      </c>
      <c r="M1824">
        <v>3</v>
      </c>
      <c r="N1824">
        <v>690</v>
      </c>
      <c r="O1824" s="493">
        <v>45951.541099537</v>
      </c>
      <c r="P1824" s="493">
        <v>45951.5445601852</v>
      </c>
      <c r="Q1824">
        <v>1</v>
      </c>
      <c r="R1824">
        <v>0</v>
      </c>
      <c r="S1824">
        <v>0</v>
      </c>
      <c r="T1824">
        <v>6</v>
      </c>
      <c r="U1824">
        <v>77</v>
      </c>
      <c r="V1824">
        <v>70</v>
      </c>
      <c r="W1824">
        <v>97</v>
      </c>
      <c r="X1824">
        <v>72</v>
      </c>
      <c r="Y1824">
        <v>70</v>
      </c>
      <c r="AB1824">
        <v>132.476</v>
      </c>
      <c r="AD1824" t="s">
        <v>917</v>
      </c>
      <c r="AE1824">
        <v>1</v>
      </c>
      <c r="AF1824" t="s">
        <v>918</v>
      </c>
    </row>
    <row r="1825" spans="1:32">
      <c r="A1825">
        <v>317788</v>
      </c>
      <c r="B1825">
        <v>5170</v>
      </c>
      <c r="C1825" t="s">
        <v>224</v>
      </c>
      <c r="D1825">
        <v>1489</v>
      </c>
      <c r="E1825">
        <v>7000277612</v>
      </c>
      <c r="F1825" t="s">
        <v>916</v>
      </c>
      <c r="G1825">
        <v>1</v>
      </c>
      <c r="H1825" t="s">
        <v>491</v>
      </c>
      <c r="I1825" t="s">
        <v>243</v>
      </c>
      <c r="J1825">
        <v>31</v>
      </c>
      <c r="K1825">
        <v>5</v>
      </c>
      <c r="L1825">
        <v>15</v>
      </c>
      <c r="M1825">
        <v>3</v>
      </c>
      <c r="N1825">
        <v>687</v>
      </c>
      <c r="O1825" s="493">
        <v>45951.5423958333</v>
      </c>
      <c r="P1825" s="493">
        <v>45951.546087963</v>
      </c>
      <c r="Q1825">
        <v>1</v>
      </c>
      <c r="R1825">
        <v>0</v>
      </c>
      <c r="S1825">
        <v>0</v>
      </c>
      <c r="T1825">
        <v>6</v>
      </c>
      <c r="U1825">
        <v>82</v>
      </c>
      <c r="V1825">
        <v>74</v>
      </c>
      <c r="W1825">
        <v>105</v>
      </c>
      <c r="X1825">
        <v>76</v>
      </c>
      <c r="Y1825">
        <v>82</v>
      </c>
      <c r="AB1825">
        <v>165.422</v>
      </c>
      <c r="AD1825" t="s">
        <v>917</v>
      </c>
      <c r="AE1825">
        <v>1</v>
      </c>
      <c r="AF1825" t="s">
        <v>918</v>
      </c>
    </row>
    <row r="1826" spans="1:32">
      <c r="A1826">
        <v>317789</v>
      </c>
      <c r="B1826">
        <v>5170</v>
      </c>
      <c r="C1826" t="s">
        <v>224</v>
      </c>
      <c r="D1826">
        <v>1489</v>
      </c>
      <c r="E1826">
        <v>7000277612</v>
      </c>
      <c r="F1826" t="s">
        <v>916</v>
      </c>
      <c r="G1826">
        <v>1</v>
      </c>
      <c r="H1826" t="s">
        <v>491</v>
      </c>
      <c r="I1826" t="s">
        <v>919</v>
      </c>
      <c r="J1826">
        <v>32</v>
      </c>
      <c r="K1826">
        <v>5</v>
      </c>
      <c r="L1826">
        <v>15</v>
      </c>
      <c r="M1826">
        <v>3</v>
      </c>
      <c r="N1826">
        <v>153</v>
      </c>
      <c r="O1826" s="493">
        <v>45951.5444097222</v>
      </c>
      <c r="P1826" s="493">
        <v>45951.5473148148</v>
      </c>
      <c r="Q1826">
        <v>1</v>
      </c>
      <c r="R1826">
        <v>0</v>
      </c>
      <c r="S1826">
        <v>0</v>
      </c>
      <c r="T1826">
        <v>6</v>
      </c>
      <c r="U1826">
        <v>56</v>
      </c>
      <c r="V1826">
        <v>47</v>
      </c>
      <c r="W1826">
        <v>84</v>
      </c>
      <c r="X1826">
        <v>50</v>
      </c>
      <c r="Y1826">
        <v>45</v>
      </c>
      <c r="AB1826">
        <v>36.4</v>
      </c>
      <c r="AD1826" t="s">
        <v>917</v>
      </c>
      <c r="AE1826">
        <v>1</v>
      </c>
      <c r="AF1826" t="s">
        <v>918</v>
      </c>
    </row>
    <row r="1827" spans="1:32">
      <c r="A1827">
        <v>317790</v>
      </c>
      <c r="B1827">
        <v>5170</v>
      </c>
      <c r="C1827" t="s">
        <v>224</v>
      </c>
      <c r="D1827">
        <v>1489</v>
      </c>
      <c r="E1827">
        <v>7000277612</v>
      </c>
      <c r="F1827" t="s">
        <v>916</v>
      </c>
      <c r="G1827">
        <v>1</v>
      </c>
      <c r="H1827" t="s">
        <v>491</v>
      </c>
      <c r="I1827" t="s">
        <v>280</v>
      </c>
      <c r="J1827">
        <v>33</v>
      </c>
      <c r="K1827">
        <v>5</v>
      </c>
      <c r="L1827">
        <v>15</v>
      </c>
      <c r="M1827">
        <v>3</v>
      </c>
      <c r="N1827">
        <v>21</v>
      </c>
      <c r="O1827" s="493">
        <v>45951.5501041667</v>
      </c>
      <c r="P1827" s="493">
        <v>45951.5544444444</v>
      </c>
      <c r="Q1827">
        <v>1</v>
      </c>
      <c r="R1827">
        <v>0</v>
      </c>
      <c r="S1827">
        <v>0</v>
      </c>
      <c r="T1827">
        <v>6</v>
      </c>
      <c r="U1827">
        <v>99</v>
      </c>
      <c r="V1827">
        <v>30</v>
      </c>
      <c r="W1827">
        <v>338</v>
      </c>
      <c r="X1827">
        <v>32</v>
      </c>
      <c r="Y1827">
        <v>31</v>
      </c>
      <c r="AB1827">
        <v>38.002</v>
      </c>
      <c r="AD1827" t="s">
        <v>917</v>
      </c>
      <c r="AE1827">
        <v>1</v>
      </c>
      <c r="AF1827" t="s">
        <v>918</v>
      </c>
    </row>
    <row r="1828" spans="1:32">
      <c r="A1828">
        <v>317791</v>
      </c>
      <c r="B1828">
        <v>5170</v>
      </c>
      <c r="C1828" t="s">
        <v>224</v>
      </c>
      <c r="D1828">
        <v>1489</v>
      </c>
      <c r="E1828">
        <v>7000277613</v>
      </c>
      <c r="F1828" t="s">
        <v>916</v>
      </c>
      <c r="G1828">
        <v>1</v>
      </c>
      <c r="H1828" t="s">
        <v>491</v>
      </c>
      <c r="I1828" t="s">
        <v>237</v>
      </c>
      <c r="J1828">
        <v>30</v>
      </c>
      <c r="K1828">
        <v>5</v>
      </c>
      <c r="L1828">
        <v>15</v>
      </c>
      <c r="M1828">
        <v>3</v>
      </c>
      <c r="N1828">
        <v>690</v>
      </c>
      <c r="O1828" s="493">
        <v>45951.529224537</v>
      </c>
      <c r="P1828" s="493">
        <v>45951.5346990741</v>
      </c>
      <c r="Q1828">
        <v>1</v>
      </c>
      <c r="R1828">
        <v>0</v>
      </c>
      <c r="S1828">
        <v>0</v>
      </c>
      <c r="T1828">
        <v>6</v>
      </c>
      <c r="U1828">
        <v>77</v>
      </c>
      <c r="V1828">
        <v>72</v>
      </c>
      <c r="W1828">
        <v>95</v>
      </c>
      <c r="X1828">
        <v>72</v>
      </c>
      <c r="Y1828">
        <v>70</v>
      </c>
      <c r="AB1828">
        <v>132.476</v>
      </c>
      <c r="AD1828" t="s">
        <v>1032</v>
      </c>
      <c r="AE1828">
        <v>1</v>
      </c>
      <c r="AF1828" t="s">
        <v>918</v>
      </c>
    </row>
    <row r="1829" spans="1:32">
      <c r="A1829">
        <v>317792</v>
      </c>
      <c r="B1829">
        <v>5170</v>
      </c>
      <c r="C1829" t="s">
        <v>224</v>
      </c>
      <c r="D1829">
        <v>1489</v>
      </c>
      <c r="E1829">
        <v>7000277613</v>
      </c>
      <c r="F1829" t="s">
        <v>916</v>
      </c>
      <c r="G1829">
        <v>1</v>
      </c>
      <c r="H1829" t="s">
        <v>491</v>
      </c>
      <c r="I1829" t="s">
        <v>243</v>
      </c>
      <c r="J1829">
        <v>31</v>
      </c>
      <c r="K1829">
        <v>5</v>
      </c>
      <c r="L1829">
        <v>15</v>
      </c>
      <c r="M1829">
        <v>3</v>
      </c>
      <c r="N1829">
        <v>687</v>
      </c>
      <c r="O1829" s="493">
        <v>45951.5305208333</v>
      </c>
      <c r="P1829" s="493">
        <v>45951.5358217593</v>
      </c>
      <c r="Q1829">
        <v>1</v>
      </c>
      <c r="R1829">
        <v>0</v>
      </c>
      <c r="S1829">
        <v>0</v>
      </c>
      <c r="T1829">
        <v>6</v>
      </c>
      <c r="U1829">
        <v>82</v>
      </c>
      <c r="V1829">
        <v>76</v>
      </c>
      <c r="W1829">
        <v>107</v>
      </c>
      <c r="X1829">
        <v>76</v>
      </c>
      <c r="Y1829">
        <v>82</v>
      </c>
      <c r="AB1829">
        <v>165.422</v>
      </c>
      <c r="AD1829" t="s">
        <v>1032</v>
      </c>
      <c r="AE1829">
        <v>1</v>
      </c>
      <c r="AF1829" t="s">
        <v>918</v>
      </c>
    </row>
    <row r="1830" spans="1:32">
      <c r="A1830">
        <v>317793</v>
      </c>
      <c r="B1830">
        <v>5170</v>
      </c>
      <c r="C1830" t="s">
        <v>224</v>
      </c>
      <c r="D1830">
        <v>1489</v>
      </c>
      <c r="E1830">
        <v>7000277613</v>
      </c>
      <c r="F1830" t="s">
        <v>916</v>
      </c>
      <c r="G1830">
        <v>1</v>
      </c>
      <c r="H1830" t="s">
        <v>491</v>
      </c>
      <c r="I1830" t="s">
        <v>919</v>
      </c>
      <c r="J1830">
        <v>32</v>
      </c>
      <c r="K1830">
        <v>5</v>
      </c>
      <c r="L1830">
        <v>15</v>
      </c>
      <c r="M1830">
        <v>3</v>
      </c>
      <c r="N1830">
        <v>153</v>
      </c>
      <c r="O1830" s="493">
        <v>45951.5321527778</v>
      </c>
      <c r="P1830" s="493">
        <v>45951.5365856482</v>
      </c>
      <c r="Q1830">
        <v>1</v>
      </c>
      <c r="R1830">
        <v>0</v>
      </c>
      <c r="S1830">
        <v>0</v>
      </c>
      <c r="T1830">
        <v>6</v>
      </c>
      <c r="U1830">
        <v>57</v>
      </c>
      <c r="V1830">
        <v>47</v>
      </c>
      <c r="W1830">
        <v>80</v>
      </c>
      <c r="X1830">
        <v>48</v>
      </c>
      <c r="Y1830">
        <v>45</v>
      </c>
      <c r="AB1830">
        <v>36.4</v>
      </c>
      <c r="AD1830" t="s">
        <v>1032</v>
      </c>
      <c r="AE1830">
        <v>1</v>
      </c>
      <c r="AF1830" t="s">
        <v>918</v>
      </c>
    </row>
    <row r="1831" spans="1:32">
      <c r="A1831">
        <v>317779</v>
      </c>
      <c r="B1831">
        <v>5170</v>
      </c>
      <c r="C1831" t="s">
        <v>224</v>
      </c>
      <c r="D1831">
        <v>1489</v>
      </c>
      <c r="E1831">
        <v>4016559916</v>
      </c>
      <c r="F1831" t="s">
        <v>916</v>
      </c>
      <c r="G1831">
        <v>1</v>
      </c>
      <c r="H1831" t="s">
        <v>491</v>
      </c>
      <c r="I1831" t="s">
        <v>243</v>
      </c>
      <c r="J1831">
        <v>31</v>
      </c>
      <c r="K1831">
        <v>239</v>
      </c>
      <c r="L1831">
        <v>600</v>
      </c>
      <c r="M1831">
        <v>3</v>
      </c>
      <c r="N1831">
        <v>687</v>
      </c>
      <c r="O1831" s="493">
        <v>45951.5533449074</v>
      </c>
      <c r="P1831" s="493">
        <v>45951.7734143519</v>
      </c>
      <c r="Q1831">
        <v>1</v>
      </c>
      <c r="R1831">
        <v>0</v>
      </c>
      <c r="S1831">
        <v>0</v>
      </c>
      <c r="T1831">
        <v>6</v>
      </c>
      <c r="U1831">
        <v>76</v>
      </c>
      <c r="V1831">
        <v>72</v>
      </c>
      <c r="W1831">
        <v>138</v>
      </c>
      <c r="X1831">
        <v>76</v>
      </c>
      <c r="Y1831">
        <v>82</v>
      </c>
      <c r="AB1831">
        <v>165.422</v>
      </c>
      <c r="AD1831" t="s">
        <v>917</v>
      </c>
      <c r="AE1831">
        <v>1</v>
      </c>
      <c r="AF1831" t="s">
        <v>918</v>
      </c>
    </row>
    <row r="1832" spans="1:32">
      <c r="A1832">
        <v>317908</v>
      </c>
      <c r="B1832">
        <v>5170</v>
      </c>
      <c r="C1832" t="s">
        <v>224</v>
      </c>
      <c r="D1832">
        <v>1490</v>
      </c>
      <c r="E1832">
        <v>4016477600</v>
      </c>
      <c r="F1832" t="s">
        <v>956</v>
      </c>
      <c r="G1832">
        <v>1</v>
      </c>
      <c r="H1832" t="s">
        <v>491</v>
      </c>
      <c r="I1832" t="s">
        <v>237</v>
      </c>
      <c r="J1832">
        <v>30</v>
      </c>
      <c r="K1832">
        <v>104</v>
      </c>
      <c r="L1832">
        <v>600</v>
      </c>
      <c r="M1832">
        <v>2</v>
      </c>
      <c r="N1832">
        <v>118</v>
      </c>
      <c r="O1832" s="493">
        <v>45952.0002546296</v>
      </c>
      <c r="P1832" s="493">
        <v>45952.0357060185</v>
      </c>
      <c r="Q1832">
        <v>1</v>
      </c>
      <c r="R1832">
        <v>0</v>
      </c>
      <c r="S1832">
        <v>0</v>
      </c>
      <c r="T1832">
        <v>6</v>
      </c>
      <c r="U1832">
        <v>21</v>
      </c>
      <c r="V1832">
        <v>19</v>
      </c>
      <c r="W1832">
        <v>23</v>
      </c>
      <c r="X1832">
        <v>21</v>
      </c>
      <c r="Y1832">
        <v>23</v>
      </c>
      <c r="AB1832">
        <v>29.743</v>
      </c>
      <c r="AD1832" t="s">
        <v>956</v>
      </c>
      <c r="AE1832">
        <v>1</v>
      </c>
      <c r="AF1832" t="s">
        <v>957</v>
      </c>
    </row>
    <row r="1833" spans="1:32">
      <c r="A1833">
        <v>317909</v>
      </c>
      <c r="B1833">
        <v>5170</v>
      </c>
      <c r="C1833" t="s">
        <v>224</v>
      </c>
      <c r="D1833">
        <v>1490</v>
      </c>
      <c r="E1833">
        <v>4016477600</v>
      </c>
      <c r="F1833" t="s">
        <v>956</v>
      </c>
      <c r="G1833">
        <v>1</v>
      </c>
      <c r="H1833" t="s">
        <v>491</v>
      </c>
      <c r="I1833" t="s">
        <v>919</v>
      </c>
      <c r="J1833">
        <v>32</v>
      </c>
      <c r="K1833">
        <v>110</v>
      </c>
      <c r="L1833">
        <v>600</v>
      </c>
      <c r="M1833">
        <v>2</v>
      </c>
      <c r="N1833">
        <v>44</v>
      </c>
      <c r="O1833" s="493">
        <v>45952.0004861111</v>
      </c>
      <c r="P1833" s="493">
        <v>45952.0379282407</v>
      </c>
      <c r="Q1833">
        <v>1</v>
      </c>
      <c r="R1833">
        <v>0</v>
      </c>
      <c r="S1833">
        <v>0</v>
      </c>
      <c r="T1833">
        <v>6</v>
      </c>
      <c r="U1833">
        <v>25</v>
      </c>
      <c r="V1833">
        <v>21</v>
      </c>
      <c r="W1833">
        <v>28</v>
      </c>
      <c r="X1833">
        <v>25</v>
      </c>
      <c r="Y1833">
        <v>24</v>
      </c>
      <c r="AB1833">
        <v>22.893</v>
      </c>
      <c r="AD1833" t="s">
        <v>956</v>
      </c>
      <c r="AE1833">
        <v>1</v>
      </c>
      <c r="AF1833" t="s">
        <v>957</v>
      </c>
    </row>
    <row r="1834" spans="1:32">
      <c r="A1834">
        <v>317797</v>
      </c>
      <c r="B1834">
        <v>5170</v>
      </c>
      <c r="C1834" t="s">
        <v>224</v>
      </c>
      <c r="D1834">
        <v>1490</v>
      </c>
      <c r="E1834">
        <v>4016477600</v>
      </c>
      <c r="F1834" t="s">
        <v>956</v>
      </c>
      <c r="G1834">
        <v>1</v>
      </c>
      <c r="H1834" t="s">
        <v>491</v>
      </c>
      <c r="I1834" t="s">
        <v>280</v>
      </c>
      <c r="J1834">
        <v>33</v>
      </c>
      <c r="K1834">
        <v>3</v>
      </c>
      <c r="L1834">
        <v>600</v>
      </c>
      <c r="M1834">
        <v>2</v>
      </c>
      <c r="N1834">
        <v>6</v>
      </c>
      <c r="O1834" s="493">
        <v>45951.9361226852</v>
      </c>
      <c r="P1834" s="493">
        <v>45951.9770601852</v>
      </c>
      <c r="Q1834">
        <v>1</v>
      </c>
      <c r="R1834">
        <v>0</v>
      </c>
      <c r="S1834">
        <v>0</v>
      </c>
      <c r="T1834">
        <v>6</v>
      </c>
      <c r="U1834">
        <v>41</v>
      </c>
      <c r="V1834">
        <v>11</v>
      </c>
      <c r="W1834">
        <v>84</v>
      </c>
      <c r="X1834">
        <v>28</v>
      </c>
      <c r="Y1834">
        <v>9</v>
      </c>
      <c r="AB1834">
        <v>12.723</v>
      </c>
      <c r="AD1834" t="s">
        <v>956</v>
      </c>
      <c r="AE1834">
        <v>1</v>
      </c>
      <c r="AF1834" t="s">
        <v>957</v>
      </c>
    </row>
    <row r="1835" spans="1:32">
      <c r="A1835">
        <v>317795</v>
      </c>
      <c r="B1835">
        <v>5170</v>
      </c>
      <c r="C1835" t="s">
        <v>224</v>
      </c>
      <c r="D1835">
        <v>1490</v>
      </c>
      <c r="E1835">
        <v>4016477600</v>
      </c>
      <c r="F1835" t="s">
        <v>956</v>
      </c>
      <c r="G1835">
        <v>1</v>
      </c>
      <c r="H1835" t="s">
        <v>491</v>
      </c>
      <c r="I1835" t="s">
        <v>237</v>
      </c>
      <c r="J1835">
        <v>30</v>
      </c>
      <c r="K1835">
        <v>196</v>
      </c>
      <c r="L1835">
        <v>600</v>
      </c>
      <c r="M1835">
        <v>2</v>
      </c>
      <c r="N1835">
        <v>118</v>
      </c>
      <c r="O1835" s="493">
        <v>45951.9340046296</v>
      </c>
      <c r="P1835" s="493">
        <v>45951.9999189815</v>
      </c>
      <c r="Q1835">
        <v>1</v>
      </c>
      <c r="R1835">
        <v>0</v>
      </c>
      <c r="S1835">
        <v>0</v>
      </c>
      <c r="T1835">
        <v>6</v>
      </c>
      <c r="U1835">
        <v>22</v>
      </c>
      <c r="V1835">
        <v>17</v>
      </c>
      <c r="W1835">
        <v>103</v>
      </c>
      <c r="X1835">
        <v>21</v>
      </c>
      <c r="Y1835">
        <v>23</v>
      </c>
      <c r="AB1835">
        <v>29.743</v>
      </c>
      <c r="AD1835" t="s">
        <v>956</v>
      </c>
      <c r="AE1835">
        <v>1</v>
      </c>
      <c r="AF1835" t="s">
        <v>957</v>
      </c>
    </row>
    <row r="1836" spans="1:32">
      <c r="A1836">
        <v>317796</v>
      </c>
      <c r="B1836">
        <v>5170</v>
      </c>
      <c r="C1836" t="s">
        <v>224</v>
      </c>
      <c r="D1836">
        <v>1490</v>
      </c>
      <c r="E1836">
        <v>4016477600</v>
      </c>
      <c r="F1836" t="s">
        <v>956</v>
      </c>
      <c r="G1836">
        <v>1</v>
      </c>
      <c r="H1836" t="s">
        <v>491</v>
      </c>
      <c r="I1836" t="s">
        <v>919</v>
      </c>
      <c r="J1836">
        <v>32</v>
      </c>
      <c r="K1836">
        <v>189</v>
      </c>
      <c r="L1836">
        <v>600</v>
      </c>
      <c r="M1836">
        <v>2</v>
      </c>
      <c r="N1836">
        <v>44</v>
      </c>
      <c r="O1836" s="493">
        <v>45951.9354861111</v>
      </c>
      <c r="P1836" s="493">
        <v>45951.9998032407</v>
      </c>
      <c r="Q1836">
        <v>1</v>
      </c>
      <c r="R1836">
        <v>0</v>
      </c>
      <c r="S1836">
        <v>0</v>
      </c>
      <c r="T1836">
        <v>6</v>
      </c>
      <c r="U1836">
        <v>25</v>
      </c>
      <c r="V1836">
        <v>21</v>
      </c>
      <c r="W1836">
        <v>31</v>
      </c>
      <c r="X1836">
        <v>25</v>
      </c>
      <c r="Y1836">
        <v>24</v>
      </c>
      <c r="AB1836">
        <v>22.893</v>
      </c>
      <c r="AD1836" t="s">
        <v>956</v>
      </c>
      <c r="AE1836">
        <v>1</v>
      </c>
      <c r="AF1836" t="s">
        <v>957</v>
      </c>
    </row>
    <row r="1837" spans="1:32">
      <c r="A1837">
        <v>317910</v>
      </c>
      <c r="B1837">
        <v>5170</v>
      </c>
      <c r="C1837" t="s">
        <v>224</v>
      </c>
      <c r="D1837">
        <v>1490</v>
      </c>
      <c r="E1837">
        <v>4016477600</v>
      </c>
      <c r="F1837" t="s">
        <v>956</v>
      </c>
      <c r="G1837">
        <v>1</v>
      </c>
      <c r="H1837" t="s">
        <v>491</v>
      </c>
      <c r="I1837" t="s">
        <v>280</v>
      </c>
      <c r="J1837">
        <v>33</v>
      </c>
      <c r="K1837">
        <v>3</v>
      </c>
      <c r="L1837">
        <v>600</v>
      </c>
      <c r="M1837">
        <v>2</v>
      </c>
      <c r="N1837">
        <v>6</v>
      </c>
      <c r="O1837" s="493">
        <v>45952.0071875</v>
      </c>
      <c r="P1837" s="493">
        <v>45952.0430324074</v>
      </c>
      <c r="Q1837">
        <v>1</v>
      </c>
      <c r="R1837">
        <v>0</v>
      </c>
      <c r="S1837">
        <v>0</v>
      </c>
      <c r="T1837">
        <v>6</v>
      </c>
      <c r="U1837">
        <v>146</v>
      </c>
      <c r="V1837">
        <v>18</v>
      </c>
      <c r="W1837">
        <v>356</v>
      </c>
      <c r="X1837">
        <v>64</v>
      </c>
      <c r="Y1837">
        <v>9</v>
      </c>
      <c r="AB1837">
        <v>12.723</v>
      </c>
      <c r="AD1837" t="s">
        <v>956</v>
      </c>
      <c r="AE1837">
        <v>1</v>
      </c>
      <c r="AF1837" t="s">
        <v>957</v>
      </c>
    </row>
    <row r="1838" spans="1:32">
      <c r="A1838">
        <v>317912</v>
      </c>
      <c r="B1838">
        <v>5170</v>
      </c>
      <c r="C1838" t="s">
        <v>224</v>
      </c>
      <c r="D1838">
        <v>1491</v>
      </c>
      <c r="E1838">
        <v>4016477600</v>
      </c>
      <c r="F1838" t="s">
        <v>956</v>
      </c>
      <c r="G1838">
        <v>1</v>
      </c>
      <c r="H1838" t="s">
        <v>494</v>
      </c>
      <c r="I1838" t="s">
        <v>280</v>
      </c>
      <c r="J1838">
        <v>33</v>
      </c>
      <c r="K1838">
        <v>300</v>
      </c>
      <c r="L1838">
        <v>600</v>
      </c>
      <c r="M1838">
        <v>2</v>
      </c>
      <c r="N1838">
        <v>16</v>
      </c>
      <c r="O1838" s="493">
        <v>45952.0515046296</v>
      </c>
      <c r="P1838" s="493">
        <v>45952.2303472222</v>
      </c>
      <c r="Q1838">
        <v>1</v>
      </c>
      <c r="R1838">
        <v>0</v>
      </c>
      <c r="S1838">
        <v>0</v>
      </c>
      <c r="T1838">
        <v>6</v>
      </c>
      <c r="U1838">
        <v>43</v>
      </c>
      <c r="V1838">
        <v>21</v>
      </c>
      <c r="W1838">
        <v>414</v>
      </c>
      <c r="X1838">
        <v>32</v>
      </c>
      <c r="Y1838">
        <v>22</v>
      </c>
      <c r="AB1838">
        <v>37.082</v>
      </c>
      <c r="AD1838" t="s">
        <v>956</v>
      </c>
      <c r="AE1838">
        <v>1</v>
      </c>
      <c r="AF1838" t="s">
        <v>957</v>
      </c>
    </row>
    <row r="1839" spans="1:32">
      <c r="A1839">
        <v>317911</v>
      </c>
      <c r="B1839">
        <v>5170</v>
      </c>
      <c r="C1839" t="s">
        <v>224</v>
      </c>
      <c r="D1839">
        <v>1491</v>
      </c>
      <c r="E1839">
        <v>4016477600</v>
      </c>
      <c r="F1839" t="s">
        <v>956</v>
      </c>
      <c r="G1839">
        <v>1</v>
      </c>
      <c r="H1839" t="s">
        <v>494</v>
      </c>
      <c r="I1839" t="s">
        <v>919</v>
      </c>
      <c r="J1839">
        <v>32</v>
      </c>
      <c r="K1839">
        <v>300</v>
      </c>
      <c r="L1839">
        <v>600</v>
      </c>
      <c r="M1839">
        <v>2</v>
      </c>
      <c r="N1839">
        <v>52</v>
      </c>
      <c r="O1839" s="493">
        <v>45952.0509143519</v>
      </c>
      <c r="P1839" s="493">
        <v>45952.2294097222</v>
      </c>
      <c r="Q1839">
        <v>1</v>
      </c>
      <c r="R1839">
        <v>0</v>
      </c>
      <c r="S1839">
        <v>0</v>
      </c>
      <c r="T1839">
        <v>6</v>
      </c>
      <c r="U1839">
        <v>21</v>
      </c>
      <c r="V1839">
        <v>16</v>
      </c>
      <c r="W1839">
        <v>568</v>
      </c>
      <c r="X1839">
        <v>19</v>
      </c>
      <c r="Y1839">
        <v>18</v>
      </c>
      <c r="AB1839">
        <v>17.521</v>
      </c>
      <c r="AD1839" t="s">
        <v>956</v>
      </c>
      <c r="AE1839">
        <v>1</v>
      </c>
      <c r="AF1839" t="s">
        <v>957</v>
      </c>
    </row>
    <row r="1840" spans="1:32">
      <c r="A1840">
        <v>317913</v>
      </c>
      <c r="B1840">
        <v>5170</v>
      </c>
      <c r="C1840" t="s">
        <v>224</v>
      </c>
      <c r="D1840">
        <v>1492</v>
      </c>
      <c r="E1840">
        <v>4016615752</v>
      </c>
      <c r="F1840" t="s">
        <v>1033</v>
      </c>
      <c r="G1840">
        <v>1</v>
      </c>
      <c r="H1840" t="s">
        <v>494</v>
      </c>
      <c r="I1840" t="s">
        <v>237</v>
      </c>
      <c r="J1840">
        <v>30</v>
      </c>
      <c r="K1840">
        <v>100</v>
      </c>
      <c r="L1840">
        <v>600</v>
      </c>
      <c r="M1840">
        <v>6</v>
      </c>
      <c r="N1840">
        <v>606</v>
      </c>
      <c r="O1840" s="493">
        <v>45952.5623611111</v>
      </c>
      <c r="P1840" s="493">
        <v>45952.6840625</v>
      </c>
      <c r="Q1840">
        <v>1</v>
      </c>
      <c r="R1840">
        <v>0</v>
      </c>
      <c r="S1840">
        <v>0</v>
      </c>
      <c r="T1840">
        <v>6</v>
      </c>
      <c r="U1840">
        <v>78</v>
      </c>
      <c r="V1840">
        <v>73</v>
      </c>
      <c r="W1840">
        <v>175</v>
      </c>
      <c r="X1840">
        <v>77</v>
      </c>
      <c r="Y1840">
        <v>90</v>
      </c>
      <c r="AB1840">
        <v>127.149</v>
      </c>
      <c r="AD1840" t="s">
        <v>1034</v>
      </c>
      <c r="AE1840">
        <v>1</v>
      </c>
      <c r="AF1840" t="s">
        <v>1035</v>
      </c>
    </row>
    <row r="1841" spans="1:32">
      <c r="A1841">
        <v>317914</v>
      </c>
      <c r="B1841">
        <v>5170</v>
      </c>
      <c r="C1841" t="s">
        <v>224</v>
      </c>
      <c r="D1841">
        <v>1492</v>
      </c>
      <c r="E1841">
        <v>4016615752</v>
      </c>
      <c r="F1841" t="s">
        <v>1033</v>
      </c>
      <c r="G1841">
        <v>1</v>
      </c>
      <c r="H1841" t="s">
        <v>494</v>
      </c>
      <c r="I1841" t="s">
        <v>243</v>
      </c>
      <c r="J1841">
        <v>31</v>
      </c>
      <c r="K1841">
        <v>100</v>
      </c>
      <c r="L1841">
        <v>600</v>
      </c>
      <c r="M1841">
        <v>6</v>
      </c>
      <c r="N1841">
        <v>630</v>
      </c>
      <c r="O1841" s="493">
        <v>45952.5640162037</v>
      </c>
      <c r="P1841" s="493">
        <v>45952.6872337963</v>
      </c>
      <c r="Q1841">
        <v>1</v>
      </c>
      <c r="R1841">
        <v>0</v>
      </c>
      <c r="S1841">
        <v>0</v>
      </c>
      <c r="T1841">
        <v>6</v>
      </c>
      <c r="U1841">
        <v>96</v>
      </c>
      <c r="V1841">
        <v>83</v>
      </c>
      <c r="W1841">
        <v>287</v>
      </c>
      <c r="X1841">
        <v>87</v>
      </c>
      <c r="Y1841">
        <v>89</v>
      </c>
      <c r="AB1841">
        <v>145.404</v>
      </c>
      <c r="AD1841" t="s">
        <v>1034</v>
      </c>
      <c r="AE1841">
        <v>1</v>
      </c>
      <c r="AF1841" t="s">
        <v>1035</v>
      </c>
    </row>
    <row r="1842" spans="1:32">
      <c r="A1842">
        <v>317915</v>
      </c>
      <c r="B1842">
        <v>5170</v>
      </c>
      <c r="C1842" t="s">
        <v>224</v>
      </c>
      <c r="D1842">
        <v>1492</v>
      </c>
      <c r="E1842">
        <v>4016615752</v>
      </c>
      <c r="F1842" t="s">
        <v>1033</v>
      </c>
      <c r="G1842">
        <v>1</v>
      </c>
      <c r="H1842" t="s">
        <v>494</v>
      </c>
      <c r="I1842" t="s">
        <v>919</v>
      </c>
      <c r="J1842">
        <v>32</v>
      </c>
      <c r="K1842">
        <v>100</v>
      </c>
      <c r="L1842">
        <v>600</v>
      </c>
      <c r="M1842">
        <v>6</v>
      </c>
      <c r="N1842">
        <v>24</v>
      </c>
      <c r="O1842" s="493">
        <v>45952.5648263889</v>
      </c>
      <c r="P1842" s="493">
        <v>45952.6876157407</v>
      </c>
      <c r="Q1842">
        <v>1</v>
      </c>
      <c r="R1842">
        <v>0</v>
      </c>
      <c r="S1842">
        <v>0</v>
      </c>
      <c r="T1842">
        <v>6</v>
      </c>
      <c r="U1842">
        <v>15</v>
      </c>
      <c r="V1842">
        <v>11</v>
      </c>
      <c r="W1842">
        <v>69</v>
      </c>
      <c r="X1842">
        <v>14</v>
      </c>
      <c r="Y1842">
        <v>14</v>
      </c>
      <c r="AB1842">
        <v>8.79</v>
      </c>
      <c r="AD1842" t="s">
        <v>1034</v>
      </c>
      <c r="AE1842">
        <v>1</v>
      </c>
      <c r="AF1842" t="s">
        <v>1035</v>
      </c>
    </row>
    <row r="1843" spans="1:32">
      <c r="A1843">
        <v>317916</v>
      </c>
      <c r="B1843">
        <v>5170</v>
      </c>
      <c r="C1843" t="s">
        <v>224</v>
      </c>
      <c r="D1843">
        <v>1492</v>
      </c>
      <c r="E1843">
        <v>4016615752</v>
      </c>
      <c r="F1843" t="s">
        <v>1033</v>
      </c>
      <c r="G1843">
        <v>1</v>
      </c>
      <c r="H1843" t="s">
        <v>494</v>
      </c>
      <c r="I1843" t="s">
        <v>280</v>
      </c>
      <c r="J1843">
        <v>33</v>
      </c>
      <c r="K1843">
        <v>61</v>
      </c>
      <c r="L1843">
        <v>600</v>
      </c>
      <c r="M1843">
        <v>6</v>
      </c>
      <c r="N1843">
        <v>18</v>
      </c>
      <c r="O1843" s="493">
        <v>45952.624224537</v>
      </c>
      <c r="P1843" s="493">
        <v>45952.6900462963</v>
      </c>
      <c r="Q1843">
        <v>1</v>
      </c>
      <c r="R1843">
        <v>0</v>
      </c>
      <c r="S1843">
        <v>0</v>
      </c>
      <c r="T1843">
        <v>6</v>
      </c>
      <c r="U1843">
        <v>34</v>
      </c>
      <c r="V1843">
        <v>25</v>
      </c>
      <c r="W1843">
        <v>206</v>
      </c>
      <c r="X1843">
        <v>30</v>
      </c>
      <c r="Y1843">
        <v>23</v>
      </c>
      <c r="AB1843">
        <v>40.919</v>
      </c>
      <c r="AD1843" t="s">
        <v>1034</v>
      </c>
      <c r="AE1843">
        <v>1</v>
      </c>
      <c r="AF1843" t="s">
        <v>1035</v>
      </c>
    </row>
    <row r="1844" spans="1:32">
      <c r="A1844">
        <v>317917</v>
      </c>
      <c r="B1844">
        <v>5170</v>
      </c>
      <c r="C1844" t="s">
        <v>224</v>
      </c>
      <c r="D1844">
        <v>1492</v>
      </c>
      <c r="E1844">
        <v>4016618456</v>
      </c>
      <c r="F1844" t="s">
        <v>1033</v>
      </c>
      <c r="G1844">
        <v>1</v>
      </c>
      <c r="H1844" t="s">
        <v>494</v>
      </c>
      <c r="I1844" t="s">
        <v>237</v>
      </c>
      <c r="J1844">
        <v>30</v>
      </c>
      <c r="K1844">
        <v>30</v>
      </c>
      <c r="L1844">
        <v>180</v>
      </c>
      <c r="M1844">
        <v>6</v>
      </c>
      <c r="N1844">
        <v>606</v>
      </c>
      <c r="O1844" s="493">
        <v>45952.4876273148</v>
      </c>
      <c r="P1844" s="493">
        <v>45952.5320833333</v>
      </c>
      <c r="Q1844">
        <v>1</v>
      </c>
      <c r="R1844">
        <v>0</v>
      </c>
      <c r="S1844">
        <v>0</v>
      </c>
      <c r="T1844">
        <v>6</v>
      </c>
      <c r="U1844">
        <v>102</v>
      </c>
      <c r="V1844">
        <v>77</v>
      </c>
      <c r="W1844">
        <v>643</v>
      </c>
      <c r="X1844">
        <v>77</v>
      </c>
      <c r="Y1844">
        <v>90</v>
      </c>
      <c r="AB1844">
        <v>127.149</v>
      </c>
      <c r="AD1844" t="s">
        <v>1036</v>
      </c>
      <c r="AE1844">
        <v>1</v>
      </c>
      <c r="AF1844" t="s">
        <v>1035</v>
      </c>
    </row>
    <row r="1845" spans="1:32">
      <c r="A1845">
        <v>317924</v>
      </c>
      <c r="B1845">
        <v>5170</v>
      </c>
      <c r="C1845" t="s">
        <v>224</v>
      </c>
      <c r="D1845">
        <v>1492</v>
      </c>
      <c r="E1845">
        <v>7000277610</v>
      </c>
      <c r="F1845" t="s">
        <v>1033</v>
      </c>
      <c r="G1845">
        <v>1</v>
      </c>
      <c r="H1845" t="s">
        <v>494</v>
      </c>
      <c r="I1845" t="s">
        <v>280</v>
      </c>
      <c r="J1845">
        <v>33</v>
      </c>
      <c r="K1845">
        <v>42</v>
      </c>
      <c r="L1845">
        <v>24</v>
      </c>
      <c r="M1845">
        <v>6</v>
      </c>
      <c r="N1845">
        <v>18</v>
      </c>
      <c r="O1845" s="493">
        <v>45952.5546064815</v>
      </c>
      <c r="P1845" s="493">
        <v>45952.620775463</v>
      </c>
      <c r="Q1845">
        <v>1</v>
      </c>
      <c r="R1845">
        <v>0</v>
      </c>
      <c r="S1845">
        <v>0</v>
      </c>
      <c r="T1845">
        <v>6</v>
      </c>
      <c r="U1845">
        <v>44</v>
      </c>
      <c r="V1845">
        <v>28</v>
      </c>
      <c r="W1845">
        <v>337</v>
      </c>
      <c r="X1845">
        <v>29</v>
      </c>
      <c r="Y1845">
        <v>23</v>
      </c>
      <c r="AB1845">
        <v>40.919</v>
      </c>
      <c r="AD1845" t="s">
        <v>1034</v>
      </c>
      <c r="AE1845">
        <v>1</v>
      </c>
      <c r="AF1845" t="s">
        <v>1035</v>
      </c>
    </row>
    <row r="1846" spans="1:32">
      <c r="A1846">
        <v>317919</v>
      </c>
      <c r="B1846">
        <v>5170</v>
      </c>
      <c r="C1846" t="s">
        <v>224</v>
      </c>
      <c r="D1846">
        <v>1492</v>
      </c>
      <c r="E1846">
        <v>4016618456</v>
      </c>
      <c r="F1846" t="s">
        <v>1033</v>
      </c>
      <c r="G1846">
        <v>1</v>
      </c>
      <c r="H1846" t="s">
        <v>494</v>
      </c>
      <c r="I1846" t="s">
        <v>919</v>
      </c>
      <c r="J1846">
        <v>32</v>
      </c>
      <c r="K1846">
        <v>30</v>
      </c>
      <c r="L1846">
        <v>180</v>
      </c>
      <c r="M1846">
        <v>6</v>
      </c>
      <c r="N1846">
        <v>24</v>
      </c>
      <c r="O1846" s="493">
        <v>45952.4917476852</v>
      </c>
      <c r="P1846" s="493">
        <v>45952.5405439815</v>
      </c>
      <c r="Q1846">
        <v>1</v>
      </c>
      <c r="R1846">
        <v>0</v>
      </c>
      <c r="S1846">
        <v>0</v>
      </c>
      <c r="T1846">
        <v>6</v>
      </c>
      <c r="U1846">
        <v>48</v>
      </c>
      <c r="V1846">
        <v>15</v>
      </c>
      <c r="W1846">
        <v>908</v>
      </c>
      <c r="X1846">
        <v>16</v>
      </c>
      <c r="Y1846">
        <v>14</v>
      </c>
      <c r="AB1846">
        <v>8.79</v>
      </c>
      <c r="AD1846" t="s">
        <v>1036</v>
      </c>
      <c r="AE1846">
        <v>1</v>
      </c>
      <c r="AF1846" t="s">
        <v>1035</v>
      </c>
    </row>
    <row r="1847" spans="1:32">
      <c r="A1847">
        <v>317920</v>
      </c>
      <c r="B1847">
        <v>5170</v>
      </c>
      <c r="C1847" t="s">
        <v>224</v>
      </c>
      <c r="D1847">
        <v>1492</v>
      </c>
      <c r="E1847">
        <v>4016618456</v>
      </c>
      <c r="F1847" t="s">
        <v>1033</v>
      </c>
      <c r="G1847">
        <v>1</v>
      </c>
      <c r="H1847" t="s">
        <v>494</v>
      </c>
      <c r="I1847" t="s">
        <v>280</v>
      </c>
      <c r="J1847">
        <v>33</v>
      </c>
      <c r="K1847">
        <v>30</v>
      </c>
      <c r="L1847">
        <v>180</v>
      </c>
      <c r="M1847">
        <v>6</v>
      </c>
      <c r="N1847">
        <v>18</v>
      </c>
      <c r="O1847" s="493">
        <v>45952.4931481481</v>
      </c>
      <c r="P1847" s="493">
        <v>45952.5410069444</v>
      </c>
      <c r="Q1847">
        <v>1</v>
      </c>
      <c r="R1847">
        <v>0</v>
      </c>
      <c r="S1847">
        <v>0</v>
      </c>
      <c r="T1847">
        <v>6</v>
      </c>
      <c r="U1847">
        <v>29</v>
      </c>
      <c r="V1847">
        <v>27</v>
      </c>
      <c r="W1847">
        <v>36</v>
      </c>
      <c r="X1847">
        <v>29</v>
      </c>
      <c r="Y1847">
        <v>23</v>
      </c>
      <c r="AB1847">
        <v>40.919</v>
      </c>
      <c r="AD1847" t="s">
        <v>1036</v>
      </c>
      <c r="AE1847">
        <v>1</v>
      </c>
      <c r="AF1847" t="s">
        <v>1035</v>
      </c>
    </row>
    <row r="1848" spans="1:32">
      <c r="A1848">
        <v>317921</v>
      </c>
      <c r="B1848">
        <v>5170</v>
      </c>
      <c r="C1848" t="s">
        <v>224</v>
      </c>
      <c r="D1848">
        <v>1492</v>
      </c>
      <c r="E1848">
        <v>7000277610</v>
      </c>
      <c r="F1848" t="s">
        <v>1033</v>
      </c>
      <c r="G1848">
        <v>1</v>
      </c>
      <c r="H1848" t="s">
        <v>494</v>
      </c>
      <c r="I1848" t="s">
        <v>237</v>
      </c>
      <c r="J1848">
        <v>30</v>
      </c>
      <c r="K1848">
        <v>4</v>
      </c>
      <c r="L1848">
        <v>24</v>
      </c>
      <c r="M1848">
        <v>6</v>
      </c>
      <c r="N1848">
        <v>606</v>
      </c>
      <c r="O1848" s="493">
        <v>45952.5487962963</v>
      </c>
      <c r="P1848" s="493">
        <v>45952.5553472222</v>
      </c>
      <c r="Q1848">
        <v>1</v>
      </c>
      <c r="R1848">
        <v>0</v>
      </c>
      <c r="S1848">
        <v>0</v>
      </c>
      <c r="T1848">
        <v>6</v>
      </c>
      <c r="U1848">
        <v>83</v>
      </c>
      <c r="V1848">
        <v>76</v>
      </c>
      <c r="W1848">
        <v>100</v>
      </c>
      <c r="X1848">
        <v>77</v>
      </c>
      <c r="Y1848">
        <v>90</v>
      </c>
      <c r="AB1848">
        <v>127.149</v>
      </c>
      <c r="AD1848" t="s">
        <v>1034</v>
      </c>
      <c r="AE1848">
        <v>1</v>
      </c>
      <c r="AF1848" t="s">
        <v>1035</v>
      </c>
    </row>
    <row r="1849" spans="1:32">
      <c r="A1849">
        <v>317922</v>
      </c>
      <c r="B1849">
        <v>5170</v>
      </c>
      <c r="C1849" t="s">
        <v>224</v>
      </c>
      <c r="D1849">
        <v>1492</v>
      </c>
      <c r="E1849">
        <v>7000277610</v>
      </c>
      <c r="F1849" t="s">
        <v>1033</v>
      </c>
      <c r="G1849">
        <v>1</v>
      </c>
      <c r="H1849" t="s">
        <v>494</v>
      </c>
      <c r="I1849" t="s">
        <v>243</v>
      </c>
      <c r="J1849">
        <v>31</v>
      </c>
      <c r="K1849">
        <v>4</v>
      </c>
      <c r="L1849">
        <v>24</v>
      </c>
      <c r="M1849">
        <v>6</v>
      </c>
      <c r="N1849">
        <v>630</v>
      </c>
      <c r="O1849" s="493">
        <v>45952.5512847222</v>
      </c>
      <c r="P1849" s="493">
        <v>45952.5567013889</v>
      </c>
      <c r="Q1849">
        <v>1</v>
      </c>
      <c r="R1849">
        <v>0</v>
      </c>
      <c r="S1849">
        <v>0</v>
      </c>
      <c r="T1849">
        <v>6</v>
      </c>
      <c r="U1849">
        <v>118</v>
      </c>
      <c r="V1849">
        <v>86</v>
      </c>
      <c r="W1849">
        <v>209</v>
      </c>
      <c r="X1849">
        <v>88.5</v>
      </c>
      <c r="Y1849">
        <v>89</v>
      </c>
      <c r="AB1849">
        <v>145.404</v>
      </c>
      <c r="AD1849" t="s">
        <v>1034</v>
      </c>
      <c r="AE1849">
        <v>1</v>
      </c>
      <c r="AF1849" t="s">
        <v>1035</v>
      </c>
    </row>
    <row r="1850" spans="1:32">
      <c r="A1850">
        <v>317923</v>
      </c>
      <c r="B1850">
        <v>5170</v>
      </c>
      <c r="C1850" t="s">
        <v>224</v>
      </c>
      <c r="D1850">
        <v>1492</v>
      </c>
      <c r="E1850">
        <v>7000277610</v>
      </c>
      <c r="F1850" t="s">
        <v>1033</v>
      </c>
      <c r="G1850">
        <v>1</v>
      </c>
      <c r="H1850" t="s">
        <v>494</v>
      </c>
      <c r="I1850" t="s">
        <v>919</v>
      </c>
      <c r="J1850">
        <v>32</v>
      </c>
      <c r="K1850">
        <v>4</v>
      </c>
      <c r="L1850">
        <v>24</v>
      </c>
      <c r="M1850">
        <v>6</v>
      </c>
      <c r="N1850">
        <v>24</v>
      </c>
      <c r="O1850" s="493">
        <v>45952.5527662037</v>
      </c>
      <c r="P1850" s="493">
        <v>45952.5571180556</v>
      </c>
      <c r="Q1850">
        <v>1</v>
      </c>
      <c r="R1850">
        <v>0</v>
      </c>
      <c r="S1850">
        <v>0</v>
      </c>
      <c r="T1850">
        <v>6</v>
      </c>
      <c r="U1850">
        <v>16</v>
      </c>
      <c r="V1850">
        <v>15</v>
      </c>
      <c r="W1850">
        <v>20</v>
      </c>
      <c r="X1850">
        <v>15.5</v>
      </c>
      <c r="Y1850">
        <v>14</v>
      </c>
      <c r="AB1850">
        <v>8.79</v>
      </c>
      <c r="AD1850" t="s">
        <v>1034</v>
      </c>
      <c r="AE1850">
        <v>1</v>
      </c>
      <c r="AF1850" t="s">
        <v>1035</v>
      </c>
    </row>
    <row r="1851" spans="1:32">
      <c r="A1851">
        <v>317918</v>
      </c>
      <c r="B1851">
        <v>5170</v>
      </c>
      <c r="C1851" t="s">
        <v>224</v>
      </c>
      <c r="D1851">
        <v>1492</v>
      </c>
      <c r="E1851">
        <v>4016618456</v>
      </c>
      <c r="F1851" t="s">
        <v>1033</v>
      </c>
      <c r="G1851">
        <v>1</v>
      </c>
      <c r="H1851" t="s">
        <v>494</v>
      </c>
      <c r="I1851" t="s">
        <v>243</v>
      </c>
      <c r="J1851">
        <v>31</v>
      </c>
      <c r="K1851">
        <v>30</v>
      </c>
      <c r="L1851">
        <v>180</v>
      </c>
      <c r="M1851">
        <v>6</v>
      </c>
      <c r="N1851">
        <v>630</v>
      </c>
      <c r="O1851" s="493">
        <v>45952.4890509259</v>
      </c>
      <c r="P1851" s="493">
        <v>45952.540162037</v>
      </c>
      <c r="Q1851">
        <v>1</v>
      </c>
      <c r="R1851">
        <v>0</v>
      </c>
      <c r="S1851">
        <v>0</v>
      </c>
      <c r="T1851">
        <v>6</v>
      </c>
      <c r="U1851">
        <v>120</v>
      </c>
      <c r="V1851">
        <v>86</v>
      </c>
      <c r="W1851">
        <v>568</v>
      </c>
      <c r="X1851">
        <v>87</v>
      </c>
      <c r="Y1851">
        <v>89</v>
      </c>
      <c r="AB1851">
        <v>145.404</v>
      </c>
      <c r="AD1851" t="s">
        <v>1036</v>
      </c>
      <c r="AE1851">
        <v>1</v>
      </c>
      <c r="AF1851" t="s">
        <v>1035</v>
      </c>
    </row>
    <row r="1852" spans="1:32">
      <c r="A1852">
        <v>317925</v>
      </c>
      <c r="B1852">
        <v>5170</v>
      </c>
      <c r="C1852" t="s">
        <v>224</v>
      </c>
      <c r="D1852">
        <v>1493</v>
      </c>
      <c r="E1852">
        <v>4016615752</v>
      </c>
      <c r="F1852" t="s">
        <v>1033</v>
      </c>
      <c r="G1852">
        <v>1</v>
      </c>
      <c r="H1852" t="s">
        <v>491</v>
      </c>
      <c r="I1852" t="s">
        <v>919</v>
      </c>
      <c r="J1852">
        <v>32</v>
      </c>
      <c r="K1852">
        <v>100</v>
      </c>
      <c r="L1852">
        <v>600</v>
      </c>
      <c r="M1852">
        <v>6</v>
      </c>
      <c r="N1852">
        <v>180</v>
      </c>
      <c r="O1852" s="493">
        <v>45952.3247337963</v>
      </c>
      <c r="P1852" s="493">
        <v>45952.4645717593</v>
      </c>
      <c r="Q1852">
        <v>1</v>
      </c>
      <c r="R1852">
        <v>0</v>
      </c>
      <c r="S1852">
        <v>0</v>
      </c>
      <c r="T1852">
        <v>6</v>
      </c>
      <c r="U1852">
        <v>55</v>
      </c>
      <c r="V1852">
        <v>53</v>
      </c>
      <c r="W1852">
        <v>155</v>
      </c>
      <c r="X1852">
        <v>54</v>
      </c>
      <c r="Y1852">
        <v>54</v>
      </c>
      <c r="AB1852">
        <v>39.399</v>
      </c>
      <c r="AD1852" t="s">
        <v>1034</v>
      </c>
      <c r="AE1852">
        <v>1</v>
      </c>
      <c r="AF1852" t="s">
        <v>1035</v>
      </c>
    </row>
    <row r="1853" spans="1:32">
      <c r="A1853">
        <v>317926</v>
      </c>
      <c r="B1853">
        <v>5170</v>
      </c>
      <c r="C1853" t="s">
        <v>224</v>
      </c>
      <c r="D1853">
        <v>1493</v>
      </c>
      <c r="E1853">
        <v>4016615752</v>
      </c>
      <c r="F1853" t="s">
        <v>1033</v>
      </c>
      <c r="G1853">
        <v>1</v>
      </c>
      <c r="H1853" t="s">
        <v>491</v>
      </c>
      <c r="I1853" t="s">
        <v>280</v>
      </c>
      <c r="J1853">
        <v>33</v>
      </c>
      <c r="K1853">
        <v>100</v>
      </c>
      <c r="L1853">
        <v>600</v>
      </c>
      <c r="M1853">
        <v>6</v>
      </c>
      <c r="N1853">
        <v>36</v>
      </c>
      <c r="O1853" s="493">
        <v>45952.3300694444</v>
      </c>
      <c r="P1853" s="493">
        <v>45952.4650578704</v>
      </c>
      <c r="Q1853">
        <v>1</v>
      </c>
      <c r="R1853">
        <v>0</v>
      </c>
      <c r="S1853">
        <v>0</v>
      </c>
      <c r="T1853">
        <v>6</v>
      </c>
      <c r="U1853">
        <v>33</v>
      </c>
      <c r="V1853">
        <v>29</v>
      </c>
      <c r="W1853">
        <v>134</v>
      </c>
      <c r="X1853">
        <v>31</v>
      </c>
      <c r="Y1853">
        <v>32</v>
      </c>
      <c r="AB1853">
        <v>60.21</v>
      </c>
      <c r="AD1853" t="s">
        <v>1034</v>
      </c>
      <c r="AE1853">
        <v>1</v>
      </c>
      <c r="AF1853" t="s">
        <v>1035</v>
      </c>
    </row>
    <row r="1854" spans="1:32">
      <c r="A1854">
        <v>317930</v>
      </c>
      <c r="B1854">
        <v>5170</v>
      </c>
      <c r="C1854" t="s">
        <v>224</v>
      </c>
      <c r="D1854">
        <v>1493</v>
      </c>
      <c r="E1854">
        <v>7000277610</v>
      </c>
      <c r="F1854" t="s">
        <v>1033</v>
      </c>
      <c r="G1854">
        <v>1</v>
      </c>
      <c r="H1854" t="s">
        <v>491</v>
      </c>
      <c r="I1854" t="s">
        <v>280</v>
      </c>
      <c r="J1854">
        <v>33</v>
      </c>
      <c r="K1854">
        <v>4</v>
      </c>
      <c r="L1854">
        <v>24</v>
      </c>
      <c r="M1854">
        <v>6</v>
      </c>
      <c r="N1854">
        <v>36</v>
      </c>
      <c r="O1854" s="493">
        <v>45952.475474537</v>
      </c>
      <c r="P1854" s="493">
        <v>45952.4790046296</v>
      </c>
      <c r="Q1854">
        <v>1</v>
      </c>
      <c r="R1854">
        <v>0</v>
      </c>
      <c r="S1854">
        <v>0</v>
      </c>
      <c r="T1854">
        <v>6</v>
      </c>
      <c r="U1854">
        <v>35</v>
      </c>
      <c r="V1854">
        <v>29</v>
      </c>
      <c r="W1854">
        <v>47</v>
      </c>
      <c r="X1854">
        <v>31.5</v>
      </c>
      <c r="Y1854">
        <v>32</v>
      </c>
      <c r="AB1854">
        <v>60.21</v>
      </c>
      <c r="AD1854" t="s">
        <v>1034</v>
      </c>
      <c r="AE1854">
        <v>1</v>
      </c>
      <c r="AF1854" t="s">
        <v>1035</v>
      </c>
    </row>
    <row r="1855" spans="1:32">
      <c r="A1855">
        <v>317928</v>
      </c>
      <c r="B1855">
        <v>5170</v>
      </c>
      <c r="C1855" t="s">
        <v>224</v>
      </c>
      <c r="D1855">
        <v>1493</v>
      </c>
      <c r="E1855">
        <v>4016618456</v>
      </c>
      <c r="F1855" t="s">
        <v>1033</v>
      </c>
      <c r="G1855">
        <v>1</v>
      </c>
      <c r="H1855" t="s">
        <v>491</v>
      </c>
      <c r="I1855" t="s">
        <v>280</v>
      </c>
      <c r="J1855">
        <v>33</v>
      </c>
      <c r="K1855">
        <v>30</v>
      </c>
      <c r="L1855">
        <v>180</v>
      </c>
      <c r="M1855">
        <v>6</v>
      </c>
      <c r="N1855">
        <v>36</v>
      </c>
      <c r="O1855" s="493">
        <v>45952.2744212963</v>
      </c>
      <c r="P1855" s="493">
        <v>45952.3119444444</v>
      </c>
      <c r="Q1855">
        <v>1</v>
      </c>
      <c r="R1855">
        <v>0</v>
      </c>
      <c r="S1855">
        <v>0</v>
      </c>
      <c r="T1855">
        <v>6</v>
      </c>
      <c r="U1855">
        <v>33</v>
      </c>
      <c r="V1855">
        <v>29</v>
      </c>
      <c r="W1855">
        <v>61</v>
      </c>
      <c r="X1855">
        <v>32</v>
      </c>
      <c r="Y1855">
        <v>32</v>
      </c>
      <c r="AB1855">
        <v>60.21</v>
      </c>
      <c r="AD1855" t="s">
        <v>1036</v>
      </c>
      <c r="AE1855">
        <v>1</v>
      </c>
      <c r="AF1855" t="s">
        <v>1035</v>
      </c>
    </row>
    <row r="1856" spans="1:32">
      <c r="A1856">
        <v>317929</v>
      </c>
      <c r="B1856">
        <v>5170</v>
      </c>
      <c r="C1856" t="s">
        <v>224</v>
      </c>
      <c r="D1856">
        <v>1493</v>
      </c>
      <c r="E1856">
        <v>7000277610</v>
      </c>
      <c r="F1856" t="s">
        <v>1033</v>
      </c>
      <c r="G1856">
        <v>1</v>
      </c>
      <c r="H1856" t="s">
        <v>491</v>
      </c>
      <c r="I1856" t="s">
        <v>919</v>
      </c>
      <c r="J1856">
        <v>32</v>
      </c>
      <c r="K1856">
        <v>4</v>
      </c>
      <c r="L1856">
        <v>24</v>
      </c>
      <c r="M1856">
        <v>6</v>
      </c>
      <c r="N1856">
        <v>180</v>
      </c>
      <c r="O1856" s="493">
        <v>45952.4729513889</v>
      </c>
      <c r="P1856" s="493">
        <v>45952.4785185185</v>
      </c>
      <c r="Q1856">
        <v>1</v>
      </c>
      <c r="R1856">
        <v>0</v>
      </c>
      <c r="S1856">
        <v>0</v>
      </c>
      <c r="T1856">
        <v>6</v>
      </c>
      <c r="U1856">
        <v>55</v>
      </c>
      <c r="V1856">
        <v>54</v>
      </c>
      <c r="W1856">
        <v>59</v>
      </c>
      <c r="X1856">
        <v>54</v>
      </c>
      <c r="Y1856">
        <v>54</v>
      </c>
      <c r="AB1856">
        <v>39.399</v>
      </c>
      <c r="AD1856" t="s">
        <v>1034</v>
      </c>
      <c r="AE1856">
        <v>1</v>
      </c>
      <c r="AF1856" t="s">
        <v>1035</v>
      </c>
    </row>
    <row r="1857" spans="1:32">
      <c r="A1857">
        <v>317927</v>
      </c>
      <c r="B1857">
        <v>5170</v>
      </c>
      <c r="C1857" t="s">
        <v>224</v>
      </c>
      <c r="D1857">
        <v>1493</v>
      </c>
      <c r="E1857">
        <v>4016618456</v>
      </c>
      <c r="F1857" t="s">
        <v>1033</v>
      </c>
      <c r="G1857">
        <v>1</v>
      </c>
      <c r="H1857" t="s">
        <v>491</v>
      </c>
      <c r="I1857" t="s">
        <v>919</v>
      </c>
      <c r="J1857">
        <v>32</v>
      </c>
      <c r="K1857">
        <v>30</v>
      </c>
      <c r="L1857">
        <v>180</v>
      </c>
      <c r="M1857">
        <v>6</v>
      </c>
      <c r="N1857">
        <v>180</v>
      </c>
      <c r="O1857" s="493">
        <v>45952.2700578704</v>
      </c>
      <c r="P1857" s="493">
        <v>45952.3114583333</v>
      </c>
      <c r="Q1857">
        <v>1</v>
      </c>
      <c r="R1857">
        <v>0</v>
      </c>
      <c r="S1857">
        <v>0</v>
      </c>
      <c r="T1857">
        <v>6</v>
      </c>
      <c r="U1857">
        <v>54</v>
      </c>
      <c r="V1857">
        <v>53</v>
      </c>
      <c r="W1857">
        <v>63</v>
      </c>
      <c r="X1857">
        <v>54</v>
      </c>
      <c r="Y1857">
        <v>54</v>
      </c>
      <c r="AB1857">
        <v>39.399</v>
      </c>
      <c r="AD1857" t="s">
        <v>1036</v>
      </c>
      <c r="AE1857">
        <v>1</v>
      </c>
      <c r="AF1857" t="s">
        <v>1035</v>
      </c>
    </row>
    <row r="1858" spans="1:32">
      <c r="A1858">
        <v>317938</v>
      </c>
      <c r="B1858">
        <v>5170</v>
      </c>
      <c r="C1858" t="s">
        <v>224</v>
      </c>
      <c r="D1858">
        <v>1494</v>
      </c>
      <c r="E1858">
        <v>7000277611</v>
      </c>
      <c r="F1858" t="s">
        <v>931</v>
      </c>
      <c r="G1858">
        <v>1</v>
      </c>
      <c r="H1858" t="s">
        <v>494</v>
      </c>
      <c r="I1858" t="s">
        <v>280</v>
      </c>
      <c r="J1858">
        <v>33</v>
      </c>
      <c r="K1858">
        <v>3</v>
      </c>
      <c r="L1858">
        <v>6</v>
      </c>
      <c r="M1858">
        <v>2</v>
      </c>
      <c r="N1858">
        <v>26</v>
      </c>
      <c r="O1858" s="493">
        <v>45952.7078240741</v>
      </c>
      <c r="P1858" s="493">
        <v>45952.710474537</v>
      </c>
      <c r="Q1858">
        <v>1</v>
      </c>
      <c r="R1858">
        <v>0</v>
      </c>
      <c r="S1858">
        <v>0</v>
      </c>
      <c r="T1858">
        <v>6</v>
      </c>
      <c r="U1858">
        <v>42</v>
      </c>
      <c r="V1858">
        <v>36</v>
      </c>
      <c r="W1858">
        <v>53</v>
      </c>
      <c r="X1858">
        <v>38</v>
      </c>
      <c r="Y1858">
        <v>40</v>
      </c>
      <c r="AB1858">
        <v>45.013</v>
      </c>
      <c r="AD1858" t="s">
        <v>932</v>
      </c>
      <c r="AE1858">
        <v>1</v>
      </c>
      <c r="AF1858" t="s">
        <v>933</v>
      </c>
    </row>
    <row r="1859" spans="1:32">
      <c r="A1859">
        <v>317931</v>
      </c>
      <c r="B1859">
        <v>5170</v>
      </c>
      <c r="C1859" t="s">
        <v>224</v>
      </c>
      <c r="D1859">
        <v>1494</v>
      </c>
      <c r="E1859">
        <v>4016597590</v>
      </c>
      <c r="F1859" t="s">
        <v>931</v>
      </c>
      <c r="G1859">
        <v>1</v>
      </c>
      <c r="H1859" t="s">
        <v>494</v>
      </c>
      <c r="I1859" t="s">
        <v>237</v>
      </c>
      <c r="J1859">
        <v>30</v>
      </c>
      <c r="K1859">
        <v>299</v>
      </c>
      <c r="L1859">
        <v>600</v>
      </c>
      <c r="M1859">
        <v>2</v>
      </c>
      <c r="N1859">
        <v>508</v>
      </c>
      <c r="O1859" s="493">
        <v>45952.7100694444</v>
      </c>
      <c r="P1859" s="493">
        <v>45952.9429861111</v>
      </c>
      <c r="Q1859">
        <v>1</v>
      </c>
      <c r="R1859">
        <v>0</v>
      </c>
      <c r="S1859">
        <v>0</v>
      </c>
      <c r="T1859">
        <v>6</v>
      </c>
      <c r="U1859">
        <v>61</v>
      </c>
      <c r="V1859">
        <v>57</v>
      </c>
      <c r="W1859">
        <v>151</v>
      </c>
      <c r="X1859">
        <v>61</v>
      </c>
      <c r="Y1859">
        <v>61</v>
      </c>
      <c r="AB1859">
        <v>98.278</v>
      </c>
      <c r="AD1859" t="s">
        <v>932</v>
      </c>
      <c r="AE1859">
        <v>1</v>
      </c>
      <c r="AF1859" t="s">
        <v>933</v>
      </c>
    </row>
    <row r="1860" spans="1:32">
      <c r="A1860">
        <v>317932</v>
      </c>
      <c r="B1860">
        <v>5170</v>
      </c>
      <c r="C1860" t="s">
        <v>224</v>
      </c>
      <c r="D1860">
        <v>1494</v>
      </c>
      <c r="E1860">
        <v>4016597590</v>
      </c>
      <c r="F1860" t="s">
        <v>931</v>
      </c>
      <c r="G1860">
        <v>1</v>
      </c>
      <c r="H1860" t="s">
        <v>494</v>
      </c>
      <c r="I1860" t="s">
        <v>243</v>
      </c>
      <c r="J1860">
        <v>31</v>
      </c>
      <c r="K1860">
        <v>299</v>
      </c>
      <c r="L1860">
        <v>600</v>
      </c>
      <c r="M1860">
        <v>2</v>
      </c>
      <c r="N1860">
        <v>422</v>
      </c>
      <c r="O1860" s="493">
        <v>45952.7110300926</v>
      </c>
      <c r="P1860" s="493">
        <v>45952.9436574074</v>
      </c>
      <c r="Q1860">
        <v>1</v>
      </c>
      <c r="R1860">
        <v>0</v>
      </c>
      <c r="S1860">
        <v>0</v>
      </c>
      <c r="T1860">
        <v>6</v>
      </c>
      <c r="U1860">
        <v>50</v>
      </c>
      <c r="V1860">
        <v>49</v>
      </c>
      <c r="W1860">
        <v>77</v>
      </c>
      <c r="X1860">
        <v>49</v>
      </c>
      <c r="Y1860">
        <v>61</v>
      </c>
      <c r="AB1860">
        <v>91.122</v>
      </c>
      <c r="AD1860" t="s">
        <v>932</v>
      </c>
      <c r="AE1860">
        <v>1</v>
      </c>
      <c r="AF1860" t="s">
        <v>933</v>
      </c>
    </row>
    <row r="1861" spans="1:32">
      <c r="A1861">
        <v>317937</v>
      </c>
      <c r="B1861">
        <v>5170</v>
      </c>
      <c r="C1861" t="s">
        <v>224</v>
      </c>
      <c r="D1861">
        <v>1494</v>
      </c>
      <c r="E1861">
        <v>7000277611</v>
      </c>
      <c r="F1861" t="s">
        <v>931</v>
      </c>
      <c r="G1861">
        <v>1</v>
      </c>
      <c r="H1861" t="s">
        <v>494</v>
      </c>
      <c r="I1861" t="s">
        <v>919</v>
      </c>
      <c r="J1861">
        <v>32</v>
      </c>
      <c r="K1861">
        <v>3</v>
      </c>
      <c r="L1861">
        <v>6</v>
      </c>
      <c r="M1861">
        <v>2</v>
      </c>
      <c r="N1861">
        <v>140</v>
      </c>
      <c r="O1861" s="493">
        <v>45952.7052314815</v>
      </c>
      <c r="P1861" s="493">
        <v>45952.708287037</v>
      </c>
      <c r="Q1861">
        <v>1</v>
      </c>
      <c r="R1861">
        <v>0</v>
      </c>
      <c r="S1861">
        <v>0</v>
      </c>
      <c r="T1861">
        <v>6</v>
      </c>
      <c r="U1861">
        <v>89</v>
      </c>
      <c r="V1861">
        <v>37</v>
      </c>
      <c r="W1861">
        <v>188</v>
      </c>
      <c r="X1861">
        <v>42</v>
      </c>
      <c r="Y1861">
        <v>39</v>
      </c>
      <c r="AB1861">
        <v>25.984</v>
      </c>
      <c r="AD1861" t="s">
        <v>932</v>
      </c>
      <c r="AE1861">
        <v>1</v>
      </c>
      <c r="AF1861" t="s">
        <v>933</v>
      </c>
    </row>
    <row r="1862" spans="1:32">
      <c r="A1862">
        <v>317934</v>
      </c>
      <c r="B1862">
        <v>5170</v>
      </c>
      <c r="C1862" t="s">
        <v>224</v>
      </c>
      <c r="D1862">
        <v>1494</v>
      </c>
      <c r="E1862">
        <v>4016597590</v>
      </c>
      <c r="F1862" t="s">
        <v>931</v>
      </c>
      <c r="G1862">
        <v>1</v>
      </c>
      <c r="H1862" t="s">
        <v>494</v>
      </c>
      <c r="I1862" t="s">
        <v>280</v>
      </c>
      <c r="J1862">
        <v>33</v>
      </c>
      <c r="K1862">
        <v>300</v>
      </c>
      <c r="L1862">
        <v>600</v>
      </c>
      <c r="M1862">
        <v>2</v>
      </c>
      <c r="N1862">
        <v>26</v>
      </c>
      <c r="O1862" s="493">
        <v>45952.7145486111</v>
      </c>
      <c r="P1862" s="493">
        <v>45952.9458564815</v>
      </c>
      <c r="Q1862">
        <v>1</v>
      </c>
      <c r="R1862">
        <v>0</v>
      </c>
      <c r="S1862">
        <v>0</v>
      </c>
      <c r="T1862">
        <v>6</v>
      </c>
      <c r="U1862">
        <v>41</v>
      </c>
      <c r="V1862">
        <v>35</v>
      </c>
      <c r="W1862">
        <v>599</v>
      </c>
      <c r="X1862">
        <v>38</v>
      </c>
      <c r="Y1862">
        <v>40</v>
      </c>
      <c r="AB1862">
        <v>45.013</v>
      </c>
      <c r="AD1862" t="s">
        <v>932</v>
      </c>
      <c r="AE1862">
        <v>1</v>
      </c>
      <c r="AF1862" t="s">
        <v>933</v>
      </c>
    </row>
    <row r="1863" spans="1:32">
      <c r="A1863">
        <v>317935</v>
      </c>
      <c r="B1863">
        <v>5170</v>
      </c>
      <c r="C1863" t="s">
        <v>224</v>
      </c>
      <c r="D1863">
        <v>1494</v>
      </c>
      <c r="E1863">
        <v>7000277611</v>
      </c>
      <c r="F1863" t="s">
        <v>931</v>
      </c>
      <c r="G1863">
        <v>1</v>
      </c>
      <c r="H1863" t="s">
        <v>494</v>
      </c>
      <c r="I1863" t="s">
        <v>237</v>
      </c>
      <c r="J1863">
        <v>30</v>
      </c>
      <c r="K1863">
        <v>3</v>
      </c>
      <c r="L1863">
        <v>6</v>
      </c>
      <c r="M1863">
        <v>2</v>
      </c>
      <c r="N1863">
        <v>508</v>
      </c>
      <c r="O1863" s="493">
        <v>45952.6981944444</v>
      </c>
      <c r="P1863" s="493">
        <v>45952.7045486111</v>
      </c>
      <c r="Q1863">
        <v>1</v>
      </c>
      <c r="R1863">
        <v>0</v>
      </c>
      <c r="S1863">
        <v>0</v>
      </c>
      <c r="T1863">
        <v>6</v>
      </c>
      <c r="U1863">
        <v>75</v>
      </c>
      <c r="V1863">
        <v>60</v>
      </c>
      <c r="W1863">
        <v>105</v>
      </c>
      <c r="X1863">
        <v>61</v>
      </c>
      <c r="Y1863">
        <v>61</v>
      </c>
      <c r="AB1863">
        <v>98.278</v>
      </c>
      <c r="AD1863" t="s">
        <v>932</v>
      </c>
      <c r="AE1863">
        <v>1</v>
      </c>
      <c r="AF1863" t="s">
        <v>933</v>
      </c>
    </row>
    <row r="1864" spans="1:32">
      <c r="A1864">
        <v>317936</v>
      </c>
      <c r="B1864">
        <v>5170</v>
      </c>
      <c r="C1864" t="s">
        <v>224</v>
      </c>
      <c r="D1864">
        <v>1494</v>
      </c>
      <c r="E1864">
        <v>7000277611</v>
      </c>
      <c r="F1864" t="s">
        <v>931</v>
      </c>
      <c r="G1864">
        <v>1</v>
      </c>
      <c r="H1864" t="s">
        <v>494</v>
      </c>
      <c r="I1864" t="s">
        <v>243</v>
      </c>
      <c r="J1864">
        <v>31</v>
      </c>
      <c r="K1864">
        <v>3</v>
      </c>
      <c r="L1864">
        <v>6</v>
      </c>
      <c r="M1864">
        <v>2</v>
      </c>
      <c r="N1864">
        <v>422</v>
      </c>
      <c r="O1864" s="493">
        <v>45952.7004398148</v>
      </c>
      <c r="P1864" s="493">
        <v>45952.7051851852</v>
      </c>
      <c r="Q1864">
        <v>1</v>
      </c>
      <c r="R1864">
        <v>0</v>
      </c>
      <c r="S1864">
        <v>0</v>
      </c>
      <c r="T1864">
        <v>6</v>
      </c>
      <c r="U1864">
        <v>96</v>
      </c>
      <c r="V1864">
        <v>49</v>
      </c>
      <c r="W1864">
        <v>189</v>
      </c>
      <c r="X1864">
        <v>50</v>
      </c>
      <c r="Y1864">
        <v>61</v>
      </c>
      <c r="AB1864">
        <v>91.122</v>
      </c>
      <c r="AD1864" t="s">
        <v>932</v>
      </c>
      <c r="AE1864">
        <v>1</v>
      </c>
      <c r="AF1864" t="s">
        <v>933</v>
      </c>
    </row>
    <row r="1865" spans="1:32">
      <c r="A1865">
        <v>317933</v>
      </c>
      <c r="B1865">
        <v>5170</v>
      </c>
      <c r="C1865" t="s">
        <v>224</v>
      </c>
      <c r="D1865">
        <v>1494</v>
      </c>
      <c r="E1865">
        <v>4016597590</v>
      </c>
      <c r="F1865" t="s">
        <v>931</v>
      </c>
      <c r="G1865">
        <v>1</v>
      </c>
      <c r="H1865" t="s">
        <v>494</v>
      </c>
      <c r="I1865" t="s">
        <v>919</v>
      </c>
      <c r="J1865">
        <v>32</v>
      </c>
      <c r="K1865">
        <v>300</v>
      </c>
      <c r="L1865">
        <v>600</v>
      </c>
      <c r="M1865">
        <v>2</v>
      </c>
      <c r="N1865">
        <v>140</v>
      </c>
      <c r="O1865" s="493">
        <v>45952.7128819444</v>
      </c>
      <c r="P1865" s="493">
        <v>45952.9450347222</v>
      </c>
      <c r="Q1865">
        <v>1</v>
      </c>
      <c r="R1865">
        <v>0</v>
      </c>
      <c r="S1865">
        <v>0</v>
      </c>
      <c r="T1865">
        <v>6</v>
      </c>
      <c r="U1865">
        <v>38</v>
      </c>
      <c r="V1865">
        <v>35</v>
      </c>
      <c r="W1865">
        <v>170</v>
      </c>
      <c r="X1865">
        <v>37</v>
      </c>
      <c r="Y1865">
        <v>39</v>
      </c>
      <c r="AB1865">
        <v>25.984</v>
      </c>
      <c r="AD1865" t="s">
        <v>932</v>
      </c>
      <c r="AE1865">
        <v>1</v>
      </c>
      <c r="AF1865" t="s">
        <v>933</v>
      </c>
    </row>
    <row r="1866" spans="1:32">
      <c r="A1866">
        <v>318056</v>
      </c>
      <c r="B1866">
        <v>5170</v>
      </c>
      <c r="C1866" t="s">
        <v>224</v>
      </c>
      <c r="D1866">
        <v>1495</v>
      </c>
      <c r="E1866">
        <v>4016597590</v>
      </c>
      <c r="F1866" t="s">
        <v>931</v>
      </c>
      <c r="G1866">
        <v>1</v>
      </c>
      <c r="H1866" t="s">
        <v>491</v>
      </c>
      <c r="I1866" t="s">
        <v>237</v>
      </c>
      <c r="J1866">
        <v>30</v>
      </c>
      <c r="K1866">
        <v>300</v>
      </c>
      <c r="L1866">
        <v>600</v>
      </c>
      <c r="M1866">
        <v>2</v>
      </c>
      <c r="N1866">
        <v>588</v>
      </c>
      <c r="O1866" s="493">
        <v>45953.3910416667</v>
      </c>
      <c r="P1866" s="493">
        <v>45953.6230555556</v>
      </c>
      <c r="Q1866">
        <v>1</v>
      </c>
      <c r="R1866">
        <v>0</v>
      </c>
      <c r="S1866">
        <v>0</v>
      </c>
      <c r="T1866">
        <v>6</v>
      </c>
      <c r="U1866">
        <v>61</v>
      </c>
      <c r="V1866">
        <v>32</v>
      </c>
      <c r="W1866">
        <v>129</v>
      </c>
      <c r="X1866">
        <v>60</v>
      </c>
      <c r="Y1866">
        <v>59</v>
      </c>
      <c r="AB1866">
        <v>116.861</v>
      </c>
      <c r="AD1866" t="s">
        <v>932</v>
      </c>
      <c r="AE1866">
        <v>1</v>
      </c>
      <c r="AF1866" t="s">
        <v>933</v>
      </c>
    </row>
    <row r="1867" spans="1:32">
      <c r="A1867">
        <v>318057</v>
      </c>
      <c r="B1867">
        <v>5170</v>
      </c>
      <c r="C1867" t="s">
        <v>224</v>
      </c>
      <c r="D1867">
        <v>1495</v>
      </c>
      <c r="E1867">
        <v>4016597590</v>
      </c>
      <c r="F1867" t="s">
        <v>931</v>
      </c>
      <c r="G1867">
        <v>1</v>
      </c>
      <c r="H1867" t="s">
        <v>491</v>
      </c>
      <c r="I1867" t="s">
        <v>243</v>
      </c>
      <c r="J1867">
        <v>31</v>
      </c>
      <c r="K1867">
        <v>300</v>
      </c>
      <c r="L1867">
        <v>600</v>
      </c>
      <c r="M1867">
        <v>2</v>
      </c>
      <c r="N1867">
        <v>508</v>
      </c>
      <c r="O1867" s="493">
        <v>45953.3925115741</v>
      </c>
      <c r="P1867" s="493">
        <v>45953.6238888889</v>
      </c>
      <c r="Q1867">
        <v>1</v>
      </c>
      <c r="R1867">
        <v>0</v>
      </c>
      <c r="S1867">
        <v>0</v>
      </c>
      <c r="T1867">
        <v>6</v>
      </c>
      <c r="U1867">
        <v>61</v>
      </c>
      <c r="V1867">
        <v>56</v>
      </c>
      <c r="W1867">
        <v>183</v>
      </c>
      <c r="X1867">
        <v>60</v>
      </c>
      <c r="Y1867">
        <v>60</v>
      </c>
      <c r="AB1867">
        <v>121.455</v>
      </c>
      <c r="AD1867" t="s">
        <v>932</v>
      </c>
      <c r="AE1867">
        <v>1</v>
      </c>
      <c r="AF1867" t="s">
        <v>933</v>
      </c>
    </row>
    <row r="1868" spans="1:32">
      <c r="A1868">
        <v>318058</v>
      </c>
      <c r="B1868">
        <v>5170</v>
      </c>
      <c r="C1868" t="s">
        <v>224</v>
      </c>
      <c r="D1868">
        <v>1495</v>
      </c>
      <c r="E1868">
        <v>4016597590</v>
      </c>
      <c r="F1868" t="s">
        <v>931</v>
      </c>
      <c r="G1868">
        <v>1</v>
      </c>
      <c r="H1868" t="s">
        <v>491</v>
      </c>
      <c r="I1868" t="s">
        <v>919</v>
      </c>
      <c r="J1868">
        <v>32</v>
      </c>
      <c r="K1868">
        <v>300</v>
      </c>
      <c r="L1868">
        <v>600</v>
      </c>
      <c r="M1868">
        <v>2</v>
      </c>
      <c r="N1868">
        <v>118</v>
      </c>
      <c r="O1868" s="493">
        <v>45953.4055208333</v>
      </c>
      <c r="P1868" s="493">
        <v>45953.6245601852</v>
      </c>
      <c r="Q1868">
        <v>1</v>
      </c>
      <c r="R1868">
        <v>0</v>
      </c>
      <c r="S1868">
        <v>0</v>
      </c>
      <c r="T1868">
        <v>6</v>
      </c>
      <c r="U1868">
        <v>43</v>
      </c>
      <c r="V1868">
        <v>38</v>
      </c>
      <c r="W1868">
        <v>451</v>
      </c>
      <c r="X1868">
        <v>41</v>
      </c>
      <c r="Y1868">
        <v>40</v>
      </c>
      <c r="AB1868">
        <v>29.634</v>
      </c>
      <c r="AD1868" t="s">
        <v>932</v>
      </c>
      <c r="AE1868">
        <v>1</v>
      </c>
      <c r="AF1868" t="s">
        <v>933</v>
      </c>
    </row>
    <row r="1869" spans="1:32">
      <c r="A1869">
        <v>318063</v>
      </c>
      <c r="B1869">
        <v>5170</v>
      </c>
      <c r="C1869" t="s">
        <v>224</v>
      </c>
      <c r="D1869">
        <v>1495</v>
      </c>
      <c r="E1869">
        <v>7000277611</v>
      </c>
      <c r="F1869" t="s">
        <v>931</v>
      </c>
      <c r="G1869">
        <v>1</v>
      </c>
      <c r="H1869" t="s">
        <v>491</v>
      </c>
      <c r="I1869" t="s">
        <v>280</v>
      </c>
      <c r="J1869">
        <v>33</v>
      </c>
      <c r="K1869">
        <v>3</v>
      </c>
      <c r="L1869">
        <v>6</v>
      </c>
      <c r="M1869">
        <v>2</v>
      </c>
      <c r="N1869">
        <v>18</v>
      </c>
      <c r="O1869" s="493">
        <v>45953.3931712963</v>
      </c>
      <c r="P1869" s="493">
        <v>45953.3976157407</v>
      </c>
      <c r="Q1869">
        <v>1</v>
      </c>
      <c r="R1869">
        <v>0</v>
      </c>
      <c r="S1869">
        <v>0</v>
      </c>
      <c r="T1869">
        <v>6</v>
      </c>
      <c r="U1869">
        <v>287</v>
      </c>
      <c r="V1869">
        <v>21</v>
      </c>
      <c r="W1869">
        <v>817</v>
      </c>
      <c r="X1869">
        <v>22</v>
      </c>
      <c r="Y1869">
        <v>24</v>
      </c>
      <c r="AB1869">
        <v>28.552</v>
      </c>
      <c r="AD1869" t="s">
        <v>932</v>
      </c>
      <c r="AE1869">
        <v>1</v>
      </c>
      <c r="AF1869" t="s">
        <v>933</v>
      </c>
    </row>
    <row r="1870" spans="1:32">
      <c r="A1870">
        <v>318060</v>
      </c>
      <c r="B1870">
        <v>5170</v>
      </c>
      <c r="C1870" t="s">
        <v>224</v>
      </c>
      <c r="D1870">
        <v>1495</v>
      </c>
      <c r="E1870">
        <v>7000277611</v>
      </c>
      <c r="F1870" t="s">
        <v>931</v>
      </c>
      <c r="G1870">
        <v>1</v>
      </c>
      <c r="H1870" t="s">
        <v>491</v>
      </c>
      <c r="I1870" t="s">
        <v>237</v>
      </c>
      <c r="J1870">
        <v>30</v>
      </c>
      <c r="K1870">
        <v>3</v>
      </c>
      <c r="L1870">
        <v>6</v>
      </c>
      <c r="M1870">
        <v>2</v>
      </c>
      <c r="N1870">
        <v>588</v>
      </c>
      <c r="O1870" s="493">
        <v>45953.3778703704</v>
      </c>
      <c r="P1870" s="493">
        <v>45953.3824074074</v>
      </c>
      <c r="Q1870">
        <v>1</v>
      </c>
      <c r="R1870">
        <v>0</v>
      </c>
      <c r="S1870">
        <v>0</v>
      </c>
      <c r="T1870">
        <v>6</v>
      </c>
      <c r="U1870">
        <v>70</v>
      </c>
      <c r="V1870">
        <v>61</v>
      </c>
      <c r="W1870">
        <v>86</v>
      </c>
      <c r="X1870">
        <v>62</v>
      </c>
      <c r="Y1870">
        <v>59</v>
      </c>
      <c r="AB1870">
        <v>116.861</v>
      </c>
      <c r="AD1870" t="s">
        <v>932</v>
      </c>
      <c r="AE1870">
        <v>1</v>
      </c>
      <c r="AF1870" t="s">
        <v>933</v>
      </c>
    </row>
    <row r="1871" spans="1:32">
      <c r="A1871">
        <v>318061</v>
      </c>
      <c r="B1871">
        <v>5170</v>
      </c>
      <c r="C1871" t="s">
        <v>224</v>
      </c>
      <c r="D1871">
        <v>1495</v>
      </c>
      <c r="E1871">
        <v>7000277611</v>
      </c>
      <c r="F1871" t="s">
        <v>931</v>
      </c>
      <c r="G1871">
        <v>1</v>
      </c>
      <c r="H1871" t="s">
        <v>491</v>
      </c>
      <c r="I1871" t="s">
        <v>243</v>
      </c>
      <c r="J1871">
        <v>31</v>
      </c>
      <c r="K1871">
        <v>3</v>
      </c>
      <c r="L1871">
        <v>6</v>
      </c>
      <c r="M1871">
        <v>2</v>
      </c>
      <c r="N1871">
        <v>508</v>
      </c>
      <c r="O1871" s="493">
        <v>45953.379224537</v>
      </c>
      <c r="P1871" s="493">
        <v>45953.3831828704</v>
      </c>
      <c r="Q1871">
        <v>1</v>
      </c>
      <c r="R1871">
        <v>0</v>
      </c>
      <c r="S1871">
        <v>0</v>
      </c>
      <c r="T1871">
        <v>6</v>
      </c>
      <c r="U1871">
        <v>77</v>
      </c>
      <c r="V1871">
        <v>60</v>
      </c>
      <c r="W1871">
        <v>111</v>
      </c>
      <c r="X1871">
        <v>60</v>
      </c>
      <c r="Y1871">
        <v>60</v>
      </c>
      <c r="AB1871">
        <v>121.455</v>
      </c>
      <c r="AD1871" t="s">
        <v>932</v>
      </c>
      <c r="AE1871">
        <v>1</v>
      </c>
      <c r="AF1871" t="s">
        <v>933</v>
      </c>
    </row>
    <row r="1872" spans="1:32">
      <c r="A1872">
        <v>318062</v>
      </c>
      <c r="B1872">
        <v>5170</v>
      </c>
      <c r="C1872" t="s">
        <v>224</v>
      </c>
      <c r="D1872">
        <v>1495</v>
      </c>
      <c r="E1872">
        <v>7000277611</v>
      </c>
      <c r="F1872" t="s">
        <v>931</v>
      </c>
      <c r="G1872">
        <v>1</v>
      </c>
      <c r="H1872" t="s">
        <v>491</v>
      </c>
      <c r="I1872" t="s">
        <v>919</v>
      </c>
      <c r="J1872">
        <v>32</v>
      </c>
      <c r="K1872">
        <v>3</v>
      </c>
      <c r="L1872">
        <v>6</v>
      </c>
      <c r="M1872">
        <v>2</v>
      </c>
      <c r="N1872">
        <v>118</v>
      </c>
      <c r="O1872" s="493">
        <v>45953.3818402778</v>
      </c>
      <c r="P1872" s="493">
        <v>45953.3851273148</v>
      </c>
      <c r="Q1872">
        <v>1</v>
      </c>
      <c r="R1872">
        <v>0</v>
      </c>
      <c r="S1872">
        <v>0</v>
      </c>
      <c r="T1872">
        <v>6</v>
      </c>
      <c r="U1872">
        <v>65</v>
      </c>
      <c r="V1872">
        <v>40</v>
      </c>
      <c r="W1872">
        <v>84</v>
      </c>
      <c r="X1872">
        <v>72</v>
      </c>
      <c r="Y1872">
        <v>40</v>
      </c>
      <c r="AB1872">
        <v>29.634</v>
      </c>
      <c r="AD1872" t="s">
        <v>932</v>
      </c>
      <c r="AE1872">
        <v>1</v>
      </c>
      <c r="AF1872" t="s">
        <v>933</v>
      </c>
    </row>
    <row r="1873" spans="1:32">
      <c r="A1873">
        <v>318059</v>
      </c>
      <c r="B1873">
        <v>5170</v>
      </c>
      <c r="C1873" t="s">
        <v>224</v>
      </c>
      <c r="D1873">
        <v>1495</v>
      </c>
      <c r="E1873">
        <v>4016597590</v>
      </c>
      <c r="F1873" t="s">
        <v>931</v>
      </c>
      <c r="G1873">
        <v>1</v>
      </c>
      <c r="H1873" t="s">
        <v>491</v>
      </c>
      <c r="I1873" t="s">
        <v>280</v>
      </c>
      <c r="J1873">
        <v>33</v>
      </c>
      <c r="K1873">
        <v>300</v>
      </c>
      <c r="L1873">
        <v>600</v>
      </c>
      <c r="M1873">
        <v>2</v>
      </c>
      <c r="N1873">
        <v>18</v>
      </c>
      <c r="O1873" s="493">
        <v>45953.4066087963</v>
      </c>
      <c r="P1873" s="493">
        <v>45953.6262731481</v>
      </c>
      <c r="Q1873">
        <v>1</v>
      </c>
      <c r="R1873">
        <v>0</v>
      </c>
      <c r="S1873">
        <v>0</v>
      </c>
      <c r="T1873">
        <v>6</v>
      </c>
      <c r="U1873">
        <v>25</v>
      </c>
      <c r="V1873">
        <v>20</v>
      </c>
      <c r="W1873">
        <v>220</v>
      </c>
      <c r="X1873">
        <v>23.5</v>
      </c>
      <c r="Y1873">
        <v>24</v>
      </c>
      <c r="AB1873">
        <v>28.552</v>
      </c>
      <c r="AD1873" t="s">
        <v>932</v>
      </c>
      <c r="AE1873">
        <v>1</v>
      </c>
      <c r="AF1873" t="s">
        <v>933</v>
      </c>
    </row>
    <row r="1874" spans="1:32">
      <c r="A1874">
        <v>318064</v>
      </c>
      <c r="B1874">
        <v>5170</v>
      </c>
      <c r="C1874" t="s">
        <v>224</v>
      </c>
      <c r="D1874">
        <v>1496</v>
      </c>
      <c r="E1874">
        <v>4016638211</v>
      </c>
      <c r="F1874" t="s">
        <v>939</v>
      </c>
      <c r="G1874">
        <v>1</v>
      </c>
      <c r="H1874" t="s">
        <v>491</v>
      </c>
      <c r="I1874" t="s">
        <v>237</v>
      </c>
      <c r="J1874">
        <v>30</v>
      </c>
      <c r="K1874">
        <v>297</v>
      </c>
      <c r="L1874">
        <v>4000</v>
      </c>
      <c r="M1874">
        <v>10</v>
      </c>
      <c r="N1874">
        <v>110</v>
      </c>
      <c r="O1874" s="493">
        <v>45953.0005555556</v>
      </c>
      <c r="P1874" s="493">
        <v>45953.1422569444</v>
      </c>
      <c r="Q1874">
        <v>1</v>
      </c>
      <c r="R1874">
        <v>0</v>
      </c>
      <c r="S1874">
        <v>0</v>
      </c>
      <c r="T1874">
        <v>6</v>
      </c>
      <c r="U1874">
        <v>17</v>
      </c>
      <c r="V1874">
        <v>13</v>
      </c>
      <c r="W1874">
        <v>159</v>
      </c>
      <c r="X1874">
        <v>16</v>
      </c>
      <c r="Y1874">
        <v>18</v>
      </c>
      <c r="AB1874">
        <v>26.521</v>
      </c>
      <c r="AD1874" t="s">
        <v>943</v>
      </c>
      <c r="AE1874">
        <v>1</v>
      </c>
      <c r="AF1874" t="s">
        <v>940</v>
      </c>
    </row>
    <row r="1875" spans="1:32">
      <c r="A1875">
        <v>318065</v>
      </c>
      <c r="B1875">
        <v>5170</v>
      </c>
      <c r="C1875" t="s">
        <v>224</v>
      </c>
      <c r="D1875">
        <v>1496</v>
      </c>
      <c r="E1875">
        <v>4016638211</v>
      </c>
      <c r="F1875" t="s">
        <v>939</v>
      </c>
      <c r="G1875">
        <v>1</v>
      </c>
      <c r="H1875" t="s">
        <v>491</v>
      </c>
      <c r="I1875" t="s">
        <v>243</v>
      </c>
      <c r="J1875">
        <v>31</v>
      </c>
      <c r="K1875">
        <v>297</v>
      </c>
      <c r="L1875">
        <v>4000</v>
      </c>
      <c r="M1875">
        <v>10</v>
      </c>
      <c r="N1875">
        <v>100</v>
      </c>
      <c r="O1875" s="493">
        <v>45953.0002083333</v>
      </c>
      <c r="P1875" s="493">
        <v>45953.1425810185</v>
      </c>
      <c r="Q1875">
        <v>1</v>
      </c>
      <c r="R1875">
        <v>0</v>
      </c>
      <c r="S1875">
        <v>0</v>
      </c>
      <c r="T1875">
        <v>6</v>
      </c>
      <c r="U1875">
        <v>17</v>
      </c>
      <c r="V1875">
        <v>13</v>
      </c>
      <c r="W1875">
        <v>163</v>
      </c>
      <c r="X1875">
        <v>15</v>
      </c>
      <c r="Y1875">
        <v>18</v>
      </c>
      <c r="AB1875">
        <v>28.733</v>
      </c>
      <c r="AD1875" t="s">
        <v>943</v>
      </c>
      <c r="AE1875">
        <v>1</v>
      </c>
      <c r="AF1875" t="s">
        <v>940</v>
      </c>
    </row>
    <row r="1876" spans="1:32">
      <c r="A1876">
        <v>317941</v>
      </c>
      <c r="B1876">
        <v>5170</v>
      </c>
      <c r="C1876" t="s">
        <v>224</v>
      </c>
      <c r="D1876">
        <v>1496</v>
      </c>
      <c r="E1876">
        <v>4016638211</v>
      </c>
      <c r="F1876" t="s">
        <v>939</v>
      </c>
      <c r="G1876">
        <v>1</v>
      </c>
      <c r="H1876" t="s">
        <v>491</v>
      </c>
      <c r="I1876" t="s">
        <v>919</v>
      </c>
      <c r="J1876">
        <v>32</v>
      </c>
      <c r="K1876">
        <v>101</v>
      </c>
      <c r="L1876">
        <v>4000</v>
      </c>
      <c r="M1876">
        <v>10</v>
      </c>
      <c r="N1876">
        <v>60</v>
      </c>
      <c r="O1876" s="493">
        <v>45952.9547453704</v>
      </c>
      <c r="P1876" s="493">
        <v>45952.9997569444</v>
      </c>
      <c r="Q1876">
        <v>1</v>
      </c>
      <c r="R1876">
        <v>0</v>
      </c>
      <c r="S1876">
        <v>0</v>
      </c>
      <c r="T1876">
        <v>6</v>
      </c>
      <c r="U1876">
        <v>18</v>
      </c>
      <c r="V1876">
        <v>15</v>
      </c>
      <c r="W1876">
        <v>26</v>
      </c>
      <c r="X1876">
        <v>19</v>
      </c>
      <c r="Y1876">
        <v>18</v>
      </c>
      <c r="AB1876">
        <v>10.414</v>
      </c>
      <c r="AD1876" t="s">
        <v>943</v>
      </c>
      <c r="AE1876">
        <v>1</v>
      </c>
      <c r="AF1876" t="s">
        <v>940</v>
      </c>
    </row>
    <row r="1877" spans="1:32">
      <c r="A1877">
        <v>317939</v>
      </c>
      <c r="B1877">
        <v>5170</v>
      </c>
      <c r="C1877" t="s">
        <v>224</v>
      </c>
      <c r="D1877">
        <v>1496</v>
      </c>
      <c r="E1877">
        <v>4016638211</v>
      </c>
      <c r="F1877" t="s">
        <v>939</v>
      </c>
      <c r="G1877">
        <v>1</v>
      </c>
      <c r="H1877" t="s">
        <v>491</v>
      </c>
      <c r="I1877" t="s">
        <v>237</v>
      </c>
      <c r="J1877">
        <v>30</v>
      </c>
      <c r="K1877">
        <v>103</v>
      </c>
      <c r="L1877">
        <v>4000</v>
      </c>
      <c r="M1877">
        <v>10</v>
      </c>
      <c r="N1877">
        <v>110</v>
      </c>
      <c r="O1877" s="493">
        <v>45952.9504513889</v>
      </c>
      <c r="P1877" s="493">
        <v>45952.9999537037</v>
      </c>
      <c r="Q1877">
        <v>1</v>
      </c>
      <c r="R1877">
        <v>0</v>
      </c>
      <c r="S1877">
        <v>0</v>
      </c>
      <c r="T1877">
        <v>6</v>
      </c>
      <c r="U1877">
        <v>16</v>
      </c>
      <c r="V1877">
        <v>14</v>
      </c>
      <c r="W1877">
        <v>32</v>
      </c>
      <c r="X1877">
        <v>16</v>
      </c>
      <c r="Y1877">
        <v>18</v>
      </c>
      <c r="AB1877">
        <v>26.521</v>
      </c>
      <c r="AD1877" t="s">
        <v>943</v>
      </c>
      <c r="AE1877">
        <v>1</v>
      </c>
      <c r="AF1877" t="s">
        <v>940</v>
      </c>
    </row>
    <row r="1878" spans="1:32">
      <c r="A1878">
        <v>317940</v>
      </c>
      <c r="B1878">
        <v>5170</v>
      </c>
      <c r="C1878" t="s">
        <v>224</v>
      </c>
      <c r="D1878">
        <v>1496</v>
      </c>
      <c r="E1878">
        <v>4016638211</v>
      </c>
      <c r="F1878" t="s">
        <v>939</v>
      </c>
      <c r="G1878">
        <v>1</v>
      </c>
      <c r="H1878" t="s">
        <v>491</v>
      </c>
      <c r="I1878" t="s">
        <v>243</v>
      </c>
      <c r="J1878">
        <v>31</v>
      </c>
      <c r="K1878">
        <v>102</v>
      </c>
      <c r="L1878">
        <v>4000</v>
      </c>
      <c r="M1878">
        <v>10</v>
      </c>
      <c r="N1878">
        <v>100</v>
      </c>
      <c r="O1878" s="493">
        <v>45952.9508796296</v>
      </c>
      <c r="P1878" s="493">
        <v>45952.9999189815</v>
      </c>
      <c r="Q1878">
        <v>1</v>
      </c>
      <c r="R1878">
        <v>0</v>
      </c>
      <c r="S1878">
        <v>0</v>
      </c>
      <c r="T1878">
        <v>6</v>
      </c>
      <c r="U1878">
        <v>15</v>
      </c>
      <c r="V1878">
        <v>14</v>
      </c>
      <c r="W1878">
        <v>32</v>
      </c>
      <c r="X1878">
        <v>15</v>
      </c>
      <c r="Y1878">
        <v>18</v>
      </c>
      <c r="AB1878">
        <v>28.733</v>
      </c>
      <c r="AD1878" t="s">
        <v>943</v>
      </c>
      <c r="AE1878">
        <v>1</v>
      </c>
      <c r="AF1878" t="s">
        <v>940</v>
      </c>
    </row>
    <row r="1879" spans="1:32">
      <c r="A1879">
        <v>318066</v>
      </c>
      <c r="B1879">
        <v>5170</v>
      </c>
      <c r="C1879" t="s">
        <v>224</v>
      </c>
      <c r="D1879">
        <v>1496</v>
      </c>
      <c r="E1879">
        <v>4016638211</v>
      </c>
      <c r="F1879" t="s">
        <v>939</v>
      </c>
      <c r="G1879">
        <v>1</v>
      </c>
      <c r="H1879" t="s">
        <v>491</v>
      </c>
      <c r="I1879" t="s">
        <v>919</v>
      </c>
      <c r="J1879">
        <v>32</v>
      </c>
      <c r="K1879">
        <v>299</v>
      </c>
      <c r="L1879">
        <v>4000</v>
      </c>
      <c r="M1879">
        <v>10</v>
      </c>
      <c r="N1879">
        <v>60</v>
      </c>
      <c r="O1879" s="493">
        <v>45953.0003472222</v>
      </c>
      <c r="P1879" s="493">
        <v>45953.1435069444</v>
      </c>
      <c r="Q1879">
        <v>1</v>
      </c>
      <c r="R1879">
        <v>0</v>
      </c>
      <c r="S1879">
        <v>0</v>
      </c>
      <c r="T1879">
        <v>6</v>
      </c>
      <c r="U1879">
        <v>19</v>
      </c>
      <c r="V1879">
        <v>15</v>
      </c>
      <c r="W1879">
        <v>110</v>
      </c>
      <c r="X1879">
        <v>19</v>
      </c>
      <c r="Y1879">
        <v>18</v>
      </c>
      <c r="AB1879">
        <v>10.414</v>
      </c>
      <c r="AD1879" t="s">
        <v>943</v>
      </c>
      <c r="AE1879">
        <v>1</v>
      </c>
      <c r="AF1879" t="s">
        <v>940</v>
      </c>
    </row>
    <row r="1880" spans="1:32">
      <c r="A1880">
        <v>318210</v>
      </c>
      <c r="B1880">
        <v>5170</v>
      </c>
      <c r="C1880" t="s">
        <v>224</v>
      </c>
      <c r="D1880">
        <v>1497</v>
      </c>
      <c r="E1880">
        <v>4016638211</v>
      </c>
      <c r="F1880" t="s">
        <v>939</v>
      </c>
      <c r="G1880">
        <v>1</v>
      </c>
      <c r="H1880" t="s">
        <v>494</v>
      </c>
      <c r="I1880" t="s">
        <v>237</v>
      </c>
      <c r="J1880">
        <v>30</v>
      </c>
      <c r="K1880">
        <v>400</v>
      </c>
      <c r="L1880">
        <v>4000</v>
      </c>
      <c r="M1880">
        <v>10</v>
      </c>
      <c r="N1880">
        <v>110</v>
      </c>
      <c r="O1880" s="493">
        <v>45955.4958796296</v>
      </c>
      <c r="P1880" s="493">
        <v>45955.7165277778</v>
      </c>
      <c r="Q1880">
        <v>1</v>
      </c>
      <c r="R1880">
        <v>0</v>
      </c>
      <c r="S1880">
        <v>0</v>
      </c>
      <c r="T1880">
        <v>6</v>
      </c>
      <c r="U1880">
        <v>20</v>
      </c>
      <c r="V1880">
        <v>15</v>
      </c>
      <c r="W1880">
        <v>245</v>
      </c>
      <c r="X1880">
        <v>17</v>
      </c>
      <c r="Y1880">
        <v>19</v>
      </c>
      <c r="AB1880">
        <v>28.314</v>
      </c>
      <c r="AD1880" t="s">
        <v>943</v>
      </c>
      <c r="AE1880">
        <v>1</v>
      </c>
      <c r="AF1880" t="s">
        <v>940</v>
      </c>
    </row>
    <row r="1881" spans="1:32">
      <c r="A1881">
        <v>318213</v>
      </c>
      <c r="B1881">
        <v>5170</v>
      </c>
      <c r="C1881" t="s">
        <v>224</v>
      </c>
      <c r="D1881">
        <v>1497</v>
      </c>
      <c r="E1881">
        <v>4016638211</v>
      </c>
      <c r="F1881" t="s">
        <v>939</v>
      </c>
      <c r="G1881">
        <v>1</v>
      </c>
      <c r="H1881" t="s">
        <v>494</v>
      </c>
      <c r="I1881" t="s">
        <v>280</v>
      </c>
      <c r="J1881">
        <v>33</v>
      </c>
      <c r="K1881">
        <v>400</v>
      </c>
      <c r="L1881">
        <v>4000</v>
      </c>
      <c r="M1881">
        <v>10</v>
      </c>
      <c r="N1881">
        <v>20</v>
      </c>
      <c r="O1881" s="493">
        <v>45955.5117476852</v>
      </c>
      <c r="P1881" s="493">
        <v>45955.7217476852</v>
      </c>
      <c r="Q1881">
        <v>1</v>
      </c>
      <c r="R1881">
        <v>0</v>
      </c>
      <c r="S1881">
        <v>0</v>
      </c>
      <c r="T1881">
        <v>6</v>
      </c>
      <c r="U1881">
        <v>38</v>
      </c>
      <c r="V1881">
        <v>28</v>
      </c>
      <c r="W1881">
        <v>349</v>
      </c>
      <c r="X1881">
        <v>35</v>
      </c>
      <c r="Y1881">
        <v>30</v>
      </c>
      <c r="AB1881">
        <v>46.803</v>
      </c>
      <c r="AD1881" t="s">
        <v>943</v>
      </c>
      <c r="AE1881">
        <v>1</v>
      </c>
      <c r="AF1881" t="s">
        <v>940</v>
      </c>
    </row>
    <row r="1882" spans="1:32">
      <c r="A1882">
        <v>318212</v>
      </c>
      <c r="B1882">
        <v>5170</v>
      </c>
      <c r="C1882" t="s">
        <v>224</v>
      </c>
      <c r="D1882">
        <v>1497</v>
      </c>
      <c r="E1882">
        <v>4016638211</v>
      </c>
      <c r="F1882" t="s">
        <v>939</v>
      </c>
      <c r="G1882">
        <v>1</v>
      </c>
      <c r="H1882" t="s">
        <v>494</v>
      </c>
      <c r="I1882" t="s">
        <v>919</v>
      </c>
      <c r="J1882">
        <v>32</v>
      </c>
      <c r="K1882">
        <v>400</v>
      </c>
      <c r="L1882">
        <v>4000</v>
      </c>
      <c r="M1882">
        <v>10</v>
      </c>
      <c r="N1882">
        <v>20</v>
      </c>
      <c r="O1882" s="493">
        <v>45955.5106481481</v>
      </c>
      <c r="P1882" s="493">
        <v>45955.7203587963</v>
      </c>
      <c r="Q1882">
        <v>1</v>
      </c>
      <c r="R1882">
        <v>0</v>
      </c>
      <c r="S1882">
        <v>0</v>
      </c>
      <c r="T1882">
        <v>6</v>
      </c>
      <c r="U1882">
        <v>39</v>
      </c>
      <c r="V1882">
        <v>35</v>
      </c>
      <c r="W1882">
        <v>52</v>
      </c>
      <c r="X1882">
        <v>39</v>
      </c>
      <c r="Y1882">
        <v>44</v>
      </c>
      <c r="AB1882">
        <v>15.115</v>
      </c>
      <c r="AD1882" t="s">
        <v>943</v>
      </c>
      <c r="AE1882">
        <v>1</v>
      </c>
      <c r="AF1882" t="s">
        <v>940</v>
      </c>
    </row>
    <row r="1883" spans="1:32">
      <c r="A1883">
        <v>318211</v>
      </c>
      <c r="B1883">
        <v>5170</v>
      </c>
      <c r="C1883" t="s">
        <v>224</v>
      </c>
      <c r="D1883">
        <v>1497</v>
      </c>
      <c r="E1883">
        <v>4016638211</v>
      </c>
      <c r="F1883" t="s">
        <v>939</v>
      </c>
      <c r="G1883">
        <v>1</v>
      </c>
      <c r="H1883" t="s">
        <v>494</v>
      </c>
      <c r="I1883" t="s">
        <v>243</v>
      </c>
      <c r="J1883">
        <v>31</v>
      </c>
      <c r="K1883">
        <v>400</v>
      </c>
      <c r="L1883">
        <v>4000</v>
      </c>
      <c r="M1883">
        <v>10</v>
      </c>
      <c r="N1883">
        <v>100</v>
      </c>
      <c r="O1883" s="493">
        <v>45955.5074884259</v>
      </c>
      <c r="P1883" s="493">
        <v>45955.7174768519</v>
      </c>
      <c r="Q1883">
        <v>1</v>
      </c>
      <c r="R1883">
        <v>0</v>
      </c>
      <c r="S1883">
        <v>0</v>
      </c>
      <c r="T1883">
        <v>6</v>
      </c>
      <c r="U1883">
        <v>17</v>
      </c>
      <c r="V1883">
        <v>15</v>
      </c>
      <c r="W1883">
        <v>41</v>
      </c>
      <c r="X1883">
        <v>17</v>
      </c>
      <c r="Y1883">
        <v>14</v>
      </c>
      <c r="AB1883">
        <v>25.955</v>
      </c>
      <c r="AD1883" t="s">
        <v>943</v>
      </c>
      <c r="AE1883">
        <v>1</v>
      </c>
      <c r="AF1883" t="s">
        <v>940</v>
      </c>
    </row>
    <row r="1884" spans="1:32">
      <c r="A1884">
        <v>318067</v>
      </c>
      <c r="B1884">
        <v>5170</v>
      </c>
      <c r="C1884" t="s">
        <v>224</v>
      </c>
      <c r="D1884">
        <v>1498</v>
      </c>
      <c r="E1884">
        <v>4016631234</v>
      </c>
      <c r="F1884" t="s">
        <v>1037</v>
      </c>
      <c r="G1884">
        <v>1</v>
      </c>
      <c r="H1884" t="s">
        <v>491</v>
      </c>
      <c r="I1884" t="s">
        <v>237</v>
      </c>
      <c r="J1884">
        <v>30</v>
      </c>
      <c r="K1884">
        <v>155</v>
      </c>
      <c r="L1884">
        <v>1395</v>
      </c>
      <c r="M1884">
        <v>9</v>
      </c>
      <c r="N1884">
        <v>846</v>
      </c>
      <c r="O1884" s="493">
        <v>45953.1545486111</v>
      </c>
      <c r="P1884" s="493">
        <v>45953.361099537</v>
      </c>
      <c r="Q1884">
        <v>1</v>
      </c>
      <c r="R1884">
        <v>0</v>
      </c>
      <c r="S1884">
        <v>0</v>
      </c>
      <c r="T1884">
        <v>6</v>
      </c>
      <c r="U1884">
        <v>100</v>
      </c>
      <c r="V1884">
        <v>90</v>
      </c>
      <c r="W1884">
        <v>303</v>
      </c>
      <c r="X1884">
        <v>95</v>
      </c>
      <c r="Y1884">
        <v>118</v>
      </c>
      <c r="AB1884">
        <v>179.042</v>
      </c>
      <c r="AD1884" t="s">
        <v>1038</v>
      </c>
      <c r="AE1884">
        <v>1</v>
      </c>
      <c r="AF1884" t="s">
        <v>1039</v>
      </c>
    </row>
    <row r="1885" spans="1:32">
      <c r="A1885">
        <v>318070</v>
      </c>
      <c r="B1885">
        <v>5170</v>
      </c>
      <c r="C1885" t="s">
        <v>224</v>
      </c>
      <c r="D1885">
        <v>1498</v>
      </c>
      <c r="E1885">
        <v>4016631234</v>
      </c>
      <c r="F1885" t="s">
        <v>1037</v>
      </c>
      <c r="G1885">
        <v>1</v>
      </c>
      <c r="H1885" t="s">
        <v>491</v>
      </c>
      <c r="I1885" t="s">
        <v>280</v>
      </c>
      <c r="J1885">
        <v>33</v>
      </c>
      <c r="K1885">
        <v>155</v>
      </c>
      <c r="L1885">
        <v>1395</v>
      </c>
      <c r="M1885">
        <v>9</v>
      </c>
      <c r="N1885">
        <v>27</v>
      </c>
      <c r="O1885" s="493">
        <v>45953.1586226852</v>
      </c>
      <c r="P1885" s="493">
        <v>45953.3660185185</v>
      </c>
      <c r="Q1885">
        <v>1</v>
      </c>
      <c r="R1885">
        <v>0</v>
      </c>
      <c r="S1885">
        <v>0</v>
      </c>
      <c r="T1885">
        <v>6</v>
      </c>
      <c r="U1885">
        <v>50</v>
      </c>
      <c r="V1885">
        <v>35</v>
      </c>
      <c r="W1885">
        <v>208</v>
      </c>
      <c r="X1885">
        <v>46</v>
      </c>
      <c r="Y1885">
        <v>49</v>
      </c>
      <c r="AB1885">
        <v>58.858</v>
      </c>
      <c r="AD1885" t="s">
        <v>1038</v>
      </c>
      <c r="AE1885">
        <v>1</v>
      </c>
      <c r="AF1885" t="s">
        <v>1039</v>
      </c>
    </row>
    <row r="1886" spans="1:32">
      <c r="A1886">
        <v>318069</v>
      </c>
      <c r="B1886">
        <v>5170</v>
      </c>
      <c r="C1886" t="s">
        <v>224</v>
      </c>
      <c r="D1886">
        <v>1498</v>
      </c>
      <c r="E1886">
        <v>4016631234</v>
      </c>
      <c r="F1886" t="s">
        <v>1037</v>
      </c>
      <c r="G1886">
        <v>1</v>
      </c>
      <c r="H1886" t="s">
        <v>491</v>
      </c>
      <c r="I1886" t="s">
        <v>919</v>
      </c>
      <c r="J1886">
        <v>32</v>
      </c>
      <c r="K1886">
        <v>155</v>
      </c>
      <c r="L1886">
        <v>1395</v>
      </c>
      <c r="M1886">
        <v>9</v>
      </c>
      <c r="N1886">
        <v>315</v>
      </c>
      <c r="O1886" s="493">
        <v>45953.157662037</v>
      </c>
      <c r="P1886" s="493">
        <v>45953.3653472222</v>
      </c>
      <c r="Q1886">
        <v>1</v>
      </c>
      <c r="R1886">
        <v>0</v>
      </c>
      <c r="S1886">
        <v>0</v>
      </c>
      <c r="T1886">
        <v>6</v>
      </c>
      <c r="U1886">
        <v>95</v>
      </c>
      <c r="V1886">
        <v>75</v>
      </c>
      <c r="W1886">
        <v>366</v>
      </c>
      <c r="X1886">
        <v>97</v>
      </c>
      <c r="Y1886">
        <v>98</v>
      </c>
      <c r="AB1886">
        <v>65.839</v>
      </c>
      <c r="AD1886" t="s">
        <v>1038</v>
      </c>
      <c r="AE1886">
        <v>1</v>
      </c>
      <c r="AF1886" t="s">
        <v>1039</v>
      </c>
    </row>
    <row r="1887" spans="1:32">
      <c r="A1887">
        <v>318068</v>
      </c>
      <c r="B1887">
        <v>5170</v>
      </c>
      <c r="C1887" t="s">
        <v>224</v>
      </c>
      <c r="D1887">
        <v>1498</v>
      </c>
      <c r="E1887">
        <v>4016631234</v>
      </c>
      <c r="F1887" t="s">
        <v>1037</v>
      </c>
      <c r="G1887">
        <v>1</v>
      </c>
      <c r="H1887" t="s">
        <v>491</v>
      </c>
      <c r="I1887" t="s">
        <v>243</v>
      </c>
      <c r="J1887">
        <v>31</v>
      </c>
      <c r="K1887">
        <v>155</v>
      </c>
      <c r="L1887">
        <v>1395</v>
      </c>
      <c r="M1887">
        <v>9</v>
      </c>
      <c r="N1887">
        <v>819</v>
      </c>
      <c r="O1887" s="493">
        <v>45953.1559143519</v>
      </c>
      <c r="P1887" s="493">
        <v>45953.3622453704</v>
      </c>
      <c r="Q1887">
        <v>1</v>
      </c>
      <c r="R1887">
        <v>0</v>
      </c>
      <c r="S1887">
        <v>0</v>
      </c>
      <c r="T1887">
        <v>6</v>
      </c>
      <c r="U1887">
        <v>98</v>
      </c>
      <c r="V1887">
        <v>91</v>
      </c>
      <c r="W1887">
        <v>265</v>
      </c>
      <c r="X1887">
        <v>94</v>
      </c>
      <c r="Y1887">
        <v>110</v>
      </c>
      <c r="AB1887">
        <v>217.347</v>
      </c>
      <c r="AD1887" t="s">
        <v>1038</v>
      </c>
      <c r="AE1887">
        <v>1</v>
      </c>
      <c r="AF1887" t="s">
        <v>1039</v>
      </c>
    </row>
    <row r="1888" spans="1:32">
      <c r="A1888">
        <v>318071</v>
      </c>
      <c r="B1888">
        <v>5170</v>
      </c>
      <c r="C1888" t="s">
        <v>224</v>
      </c>
      <c r="D1888">
        <v>1499</v>
      </c>
      <c r="E1888">
        <v>4016631235</v>
      </c>
      <c r="F1888" t="s">
        <v>1040</v>
      </c>
      <c r="G1888">
        <v>1</v>
      </c>
      <c r="H1888" t="s">
        <v>491</v>
      </c>
      <c r="I1888" t="s">
        <v>237</v>
      </c>
      <c r="J1888">
        <v>30</v>
      </c>
      <c r="K1888">
        <v>61</v>
      </c>
      <c r="L1888">
        <v>1395</v>
      </c>
      <c r="M1888">
        <v>9</v>
      </c>
      <c r="N1888">
        <v>783</v>
      </c>
      <c r="O1888" s="493">
        <v>45953.6366435185</v>
      </c>
      <c r="P1888" s="493">
        <v>45953.7355439815</v>
      </c>
      <c r="Q1888">
        <v>1</v>
      </c>
      <c r="R1888">
        <v>0</v>
      </c>
      <c r="S1888">
        <v>0</v>
      </c>
      <c r="T1888">
        <v>6</v>
      </c>
      <c r="U1888">
        <v>118</v>
      </c>
      <c r="V1888">
        <v>83</v>
      </c>
      <c r="W1888">
        <v>306</v>
      </c>
      <c r="X1888">
        <v>105</v>
      </c>
      <c r="Y1888">
        <v>107</v>
      </c>
      <c r="AB1888">
        <v>181.214</v>
      </c>
      <c r="AD1888" t="s">
        <v>1041</v>
      </c>
      <c r="AE1888">
        <v>1</v>
      </c>
      <c r="AF1888" t="s">
        <v>1039</v>
      </c>
    </row>
    <row r="1889" spans="1:32">
      <c r="A1889">
        <v>318072</v>
      </c>
      <c r="B1889">
        <v>5170</v>
      </c>
      <c r="C1889" t="s">
        <v>224</v>
      </c>
      <c r="D1889">
        <v>1499</v>
      </c>
      <c r="E1889">
        <v>4016631235</v>
      </c>
      <c r="F1889" t="s">
        <v>1040</v>
      </c>
      <c r="G1889">
        <v>1</v>
      </c>
      <c r="H1889" t="s">
        <v>491</v>
      </c>
      <c r="I1889" t="s">
        <v>243</v>
      </c>
      <c r="J1889">
        <v>31</v>
      </c>
      <c r="K1889">
        <v>62</v>
      </c>
      <c r="L1889">
        <v>1395</v>
      </c>
      <c r="M1889">
        <v>9</v>
      </c>
      <c r="N1889">
        <v>765</v>
      </c>
      <c r="O1889" s="493">
        <v>45953.6412384259</v>
      </c>
      <c r="P1889" s="493">
        <v>45953.7366898148</v>
      </c>
      <c r="Q1889">
        <v>1</v>
      </c>
      <c r="R1889">
        <v>0</v>
      </c>
      <c r="S1889">
        <v>0</v>
      </c>
      <c r="T1889">
        <v>6</v>
      </c>
      <c r="U1889">
        <v>100</v>
      </c>
      <c r="V1889">
        <v>58</v>
      </c>
      <c r="W1889">
        <v>391</v>
      </c>
      <c r="X1889">
        <v>90</v>
      </c>
      <c r="Y1889">
        <v>108</v>
      </c>
      <c r="AB1889">
        <v>164.325</v>
      </c>
      <c r="AD1889" t="s">
        <v>1041</v>
      </c>
      <c r="AE1889">
        <v>1</v>
      </c>
      <c r="AF1889" t="s">
        <v>1039</v>
      </c>
    </row>
    <row r="1890" spans="1:32">
      <c r="A1890">
        <v>318073</v>
      </c>
      <c r="B1890">
        <v>5170</v>
      </c>
      <c r="C1890" t="s">
        <v>224</v>
      </c>
      <c r="D1890">
        <v>1499</v>
      </c>
      <c r="E1890">
        <v>4016631235</v>
      </c>
      <c r="F1890" t="s">
        <v>1040</v>
      </c>
      <c r="G1890">
        <v>1</v>
      </c>
      <c r="H1890" t="s">
        <v>491</v>
      </c>
      <c r="I1890" t="s">
        <v>919</v>
      </c>
      <c r="J1890">
        <v>32</v>
      </c>
      <c r="K1890">
        <v>57</v>
      </c>
      <c r="L1890">
        <v>1395</v>
      </c>
      <c r="M1890">
        <v>9</v>
      </c>
      <c r="N1890">
        <v>261</v>
      </c>
      <c r="O1890" s="493">
        <v>45953.6491898148</v>
      </c>
      <c r="P1890" s="493">
        <v>45953.7338888889</v>
      </c>
      <c r="Q1890">
        <v>1</v>
      </c>
      <c r="R1890">
        <v>0</v>
      </c>
      <c r="S1890">
        <v>0</v>
      </c>
      <c r="T1890">
        <v>6</v>
      </c>
      <c r="U1890">
        <v>84</v>
      </c>
      <c r="V1890">
        <v>66</v>
      </c>
      <c r="W1890">
        <v>464</v>
      </c>
      <c r="X1890">
        <v>69</v>
      </c>
      <c r="Y1890">
        <v>80</v>
      </c>
      <c r="AB1890">
        <v>57.656</v>
      </c>
      <c r="AD1890" t="s">
        <v>1041</v>
      </c>
      <c r="AE1890">
        <v>1</v>
      </c>
      <c r="AF1890" t="s">
        <v>1039</v>
      </c>
    </row>
    <row r="1891" spans="1:32">
      <c r="A1891">
        <v>318217</v>
      </c>
      <c r="B1891">
        <v>5170</v>
      </c>
      <c r="C1891" t="s">
        <v>224</v>
      </c>
      <c r="D1891">
        <v>1499</v>
      </c>
      <c r="E1891">
        <v>4016631235</v>
      </c>
      <c r="F1891" t="s">
        <v>1040</v>
      </c>
      <c r="G1891">
        <v>1</v>
      </c>
      <c r="H1891" t="s">
        <v>491</v>
      </c>
      <c r="I1891" t="s">
        <v>280</v>
      </c>
      <c r="J1891">
        <v>33</v>
      </c>
      <c r="K1891">
        <v>82</v>
      </c>
      <c r="L1891">
        <v>1395</v>
      </c>
      <c r="M1891">
        <v>9</v>
      </c>
      <c r="N1891">
        <v>36</v>
      </c>
      <c r="O1891" s="493">
        <v>45955.3427430556</v>
      </c>
      <c r="P1891" s="493">
        <v>45955.4594791667</v>
      </c>
      <c r="Q1891">
        <v>1</v>
      </c>
      <c r="R1891">
        <v>0</v>
      </c>
      <c r="S1891">
        <v>0</v>
      </c>
      <c r="T1891">
        <v>6</v>
      </c>
      <c r="U1891">
        <v>50</v>
      </c>
      <c r="V1891">
        <v>42</v>
      </c>
      <c r="W1891">
        <v>216</v>
      </c>
      <c r="X1891">
        <v>45.5</v>
      </c>
      <c r="Y1891">
        <v>49</v>
      </c>
      <c r="AB1891">
        <v>77.31</v>
      </c>
      <c r="AD1891" t="s">
        <v>1041</v>
      </c>
      <c r="AE1891">
        <v>1</v>
      </c>
      <c r="AF1891" t="s">
        <v>1039</v>
      </c>
    </row>
    <row r="1892" spans="1:32">
      <c r="A1892">
        <v>318214</v>
      </c>
      <c r="B1892">
        <v>5170</v>
      </c>
      <c r="C1892" t="s">
        <v>224</v>
      </c>
      <c r="D1892">
        <v>1499</v>
      </c>
      <c r="E1892">
        <v>4016631235</v>
      </c>
      <c r="F1892" t="s">
        <v>1040</v>
      </c>
      <c r="G1892">
        <v>1</v>
      </c>
      <c r="H1892" t="s">
        <v>491</v>
      </c>
      <c r="I1892" t="s">
        <v>237</v>
      </c>
      <c r="J1892">
        <v>30</v>
      </c>
      <c r="K1892">
        <v>83</v>
      </c>
      <c r="L1892">
        <v>1395</v>
      </c>
      <c r="M1892">
        <v>9</v>
      </c>
      <c r="N1892">
        <v>783</v>
      </c>
      <c r="O1892" s="493">
        <v>45955.3380092593</v>
      </c>
      <c r="P1892" s="493">
        <v>45955.4508796296</v>
      </c>
      <c r="Q1892">
        <v>1</v>
      </c>
      <c r="R1892">
        <v>0</v>
      </c>
      <c r="S1892">
        <v>0</v>
      </c>
      <c r="T1892">
        <v>6</v>
      </c>
      <c r="U1892">
        <v>103</v>
      </c>
      <c r="V1892">
        <v>46</v>
      </c>
      <c r="W1892">
        <v>445</v>
      </c>
      <c r="X1892">
        <v>93</v>
      </c>
      <c r="Y1892">
        <v>107</v>
      </c>
      <c r="AB1892">
        <v>181.214</v>
      </c>
      <c r="AD1892" t="s">
        <v>1041</v>
      </c>
      <c r="AE1892">
        <v>1</v>
      </c>
      <c r="AF1892" t="s">
        <v>1039</v>
      </c>
    </row>
    <row r="1893" spans="1:32">
      <c r="A1893">
        <v>318215</v>
      </c>
      <c r="B1893">
        <v>5170</v>
      </c>
      <c r="C1893" t="s">
        <v>224</v>
      </c>
      <c r="D1893">
        <v>1499</v>
      </c>
      <c r="E1893">
        <v>4016631235</v>
      </c>
      <c r="F1893" t="s">
        <v>1040</v>
      </c>
      <c r="G1893">
        <v>1</v>
      </c>
      <c r="H1893" t="s">
        <v>491</v>
      </c>
      <c r="I1893" t="s">
        <v>243</v>
      </c>
      <c r="J1893">
        <v>31</v>
      </c>
      <c r="K1893">
        <v>82</v>
      </c>
      <c r="L1893">
        <v>1395</v>
      </c>
      <c r="M1893">
        <v>9</v>
      </c>
      <c r="N1893">
        <v>765</v>
      </c>
      <c r="O1893" s="493">
        <v>45955.3394212963</v>
      </c>
      <c r="P1893" s="493">
        <v>45955.4520023148</v>
      </c>
      <c r="Q1893">
        <v>1</v>
      </c>
      <c r="R1893">
        <v>0</v>
      </c>
      <c r="S1893">
        <v>0</v>
      </c>
      <c r="T1893">
        <v>6</v>
      </c>
      <c r="U1893">
        <v>90</v>
      </c>
      <c r="V1893">
        <v>86</v>
      </c>
      <c r="W1893">
        <v>117</v>
      </c>
      <c r="X1893">
        <v>89</v>
      </c>
      <c r="Y1893">
        <v>108</v>
      </c>
      <c r="AB1893">
        <v>164.325</v>
      </c>
      <c r="AD1893" t="s">
        <v>1041</v>
      </c>
      <c r="AE1893">
        <v>1</v>
      </c>
      <c r="AF1893" t="s">
        <v>1039</v>
      </c>
    </row>
    <row r="1894" spans="1:32">
      <c r="A1894">
        <v>318216</v>
      </c>
      <c r="B1894">
        <v>5170</v>
      </c>
      <c r="C1894" t="s">
        <v>224</v>
      </c>
      <c r="D1894">
        <v>1499</v>
      </c>
      <c r="E1894">
        <v>4016631235</v>
      </c>
      <c r="F1894" t="s">
        <v>1040</v>
      </c>
      <c r="G1894">
        <v>1</v>
      </c>
      <c r="H1894" t="s">
        <v>491</v>
      </c>
      <c r="I1894" t="s">
        <v>919</v>
      </c>
      <c r="J1894">
        <v>32</v>
      </c>
      <c r="K1894">
        <v>82</v>
      </c>
      <c r="L1894">
        <v>1395</v>
      </c>
      <c r="M1894">
        <v>9</v>
      </c>
      <c r="N1894">
        <v>261</v>
      </c>
      <c r="O1894" s="493">
        <v>45955.3419791667</v>
      </c>
      <c r="P1894" s="493">
        <v>45955.4588194444</v>
      </c>
      <c r="Q1894">
        <v>1</v>
      </c>
      <c r="R1894">
        <v>0</v>
      </c>
      <c r="S1894">
        <v>0</v>
      </c>
      <c r="T1894">
        <v>6</v>
      </c>
      <c r="U1894">
        <v>80</v>
      </c>
      <c r="V1894">
        <v>63</v>
      </c>
      <c r="W1894">
        <v>640</v>
      </c>
      <c r="X1894">
        <v>66</v>
      </c>
      <c r="Y1894">
        <v>80</v>
      </c>
      <c r="AB1894">
        <v>57.656</v>
      </c>
      <c r="AD1894" t="s">
        <v>1041</v>
      </c>
      <c r="AE1894">
        <v>1</v>
      </c>
      <c r="AF1894" t="s">
        <v>1039</v>
      </c>
    </row>
    <row r="1895" spans="1:32">
      <c r="A1895">
        <v>318074</v>
      </c>
      <c r="B1895">
        <v>5170</v>
      </c>
      <c r="C1895" t="s">
        <v>224</v>
      </c>
      <c r="D1895">
        <v>1499</v>
      </c>
      <c r="E1895">
        <v>4016631235</v>
      </c>
      <c r="F1895" t="s">
        <v>1040</v>
      </c>
      <c r="G1895">
        <v>1</v>
      </c>
      <c r="H1895" t="s">
        <v>491</v>
      </c>
      <c r="I1895" t="s">
        <v>280</v>
      </c>
      <c r="J1895">
        <v>33</v>
      </c>
      <c r="K1895">
        <v>55</v>
      </c>
      <c r="L1895">
        <v>1395</v>
      </c>
      <c r="M1895">
        <v>9</v>
      </c>
      <c r="N1895">
        <v>36</v>
      </c>
      <c r="O1895" s="493">
        <v>45953.6625810185</v>
      </c>
      <c r="P1895" s="493">
        <v>45953.7306365741</v>
      </c>
      <c r="Q1895">
        <v>1</v>
      </c>
      <c r="R1895">
        <v>0</v>
      </c>
      <c r="S1895">
        <v>0</v>
      </c>
      <c r="T1895">
        <v>6</v>
      </c>
      <c r="U1895">
        <v>46</v>
      </c>
      <c r="V1895">
        <v>43</v>
      </c>
      <c r="W1895">
        <v>89</v>
      </c>
      <c r="X1895">
        <v>45</v>
      </c>
      <c r="Y1895">
        <v>49</v>
      </c>
      <c r="AB1895">
        <v>77.31</v>
      </c>
      <c r="AD1895" t="s">
        <v>1041</v>
      </c>
      <c r="AE1895">
        <v>1</v>
      </c>
      <c r="AF1895" t="s">
        <v>1039</v>
      </c>
    </row>
    <row r="1896" spans="1:32">
      <c r="A1896">
        <v>318218</v>
      </c>
      <c r="B1896">
        <v>5170</v>
      </c>
      <c r="C1896" t="s">
        <v>224</v>
      </c>
      <c r="D1896">
        <v>1500</v>
      </c>
      <c r="E1896">
        <v>4016631234</v>
      </c>
      <c r="F1896" t="s">
        <v>1037</v>
      </c>
      <c r="G1896">
        <v>1</v>
      </c>
      <c r="H1896" t="s">
        <v>494</v>
      </c>
      <c r="I1896" t="s">
        <v>237</v>
      </c>
      <c r="J1896">
        <v>30</v>
      </c>
      <c r="K1896">
        <v>52</v>
      </c>
      <c r="L1896">
        <v>1395</v>
      </c>
      <c r="M1896">
        <v>9</v>
      </c>
      <c r="N1896">
        <v>693</v>
      </c>
      <c r="O1896" s="493">
        <v>45955.7332986111</v>
      </c>
      <c r="P1896" s="493">
        <v>45955.7929282407</v>
      </c>
      <c r="Q1896">
        <v>1</v>
      </c>
      <c r="R1896">
        <v>0</v>
      </c>
      <c r="S1896">
        <v>0</v>
      </c>
      <c r="T1896">
        <v>6</v>
      </c>
      <c r="U1896">
        <v>87</v>
      </c>
      <c r="V1896">
        <v>78</v>
      </c>
      <c r="W1896">
        <v>241</v>
      </c>
      <c r="X1896">
        <v>81</v>
      </c>
      <c r="Y1896">
        <v>75</v>
      </c>
      <c r="AB1896">
        <v>152.225</v>
      </c>
      <c r="AD1896" t="s">
        <v>1038</v>
      </c>
      <c r="AE1896">
        <v>1</v>
      </c>
      <c r="AF1896" t="s">
        <v>1039</v>
      </c>
    </row>
    <row r="1897" spans="1:32">
      <c r="A1897">
        <v>318219</v>
      </c>
      <c r="B1897">
        <v>5170</v>
      </c>
      <c r="C1897" t="s">
        <v>224</v>
      </c>
      <c r="D1897">
        <v>1500</v>
      </c>
      <c r="E1897">
        <v>4016631234</v>
      </c>
      <c r="F1897" t="s">
        <v>1037</v>
      </c>
      <c r="G1897">
        <v>1</v>
      </c>
      <c r="H1897" t="s">
        <v>494</v>
      </c>
      <c r="I1897" t="s">
        <v>243</v>
      </c>
      <c r="J1897">
        <v>31</v>
      </c>
      <c r="K1897">
        <v>52</v>
      </c>
      <c r="L1897">
        <v>1395</v>
      </c>
      <c r="M1897">
        <v>9</v>
      </c>
      <c r="N1897">
        <v>567</v>
      </c>
      <c r="O1897" s="493">
        <v>45955.7344907407</v>
      </c>
      <c r="P1897" s="493">
        <v>45955.7945833333</v>
      </c>
      <c r="Q1897">
        <v>1</v>
      </c>
      <c r="R1897">
        <v>0</v>
      </c>
      <c r="S1897">
        <v>0</v>
      </c>
      <c r="T1897">
        <v>6</v>
      </c>
      <c r="U1897">
        <v>83</v>
      </c>
      <c r="V1897">
        <v>78</v>
      </c>
      <c r="W1897">
        <v>233</v>
      </c>
      <c r="X1897">
        <v>79</v>
      </c>
      <c r="Y1897">
        <v>80</v>
      </c>
      <c r="AB1897">
        <v>124.913</v>
      </c>
      <c r="AD1897" t="s">
        <v>1038</v>
      </c>
      <c r="AE1897">
        <v>1</v>
      </c>
      <c r="AF1897" t="s">
        <v>1039</v>
      </c>
    </row>
    <row r="1898" spans="1:32">
      <c r="A1898">
        <v>318220</v>
      </c>
      <c r="B1898">
        <v>5170</v>
      </c>
      <c r="C1898" t="s">
        <v>224</v>
      </c>
      <c r="D1898">
        <v>1500</v>
      </c>
      <c r="E1898">
        <v>4016631234</v>
      </c>
      <c r="F1898" t="s">
        <v>1037</v>
      </c>
      <c r="G1898">
        <v>1</v>
      </c>
      <c r="H1898" t="s">
        <v>494</v>
      </c>
      <c r="I1898" t="s">
        <v>919</v>
      </c>
      <c r="J1898">
        <v>32</v>
      </c>
      <c r="K1898">
        <v>51</v>
      </c>
      <c r="L1898">
        <v>1395</v>
      </c>
      <c r="M1898">
        <v>9</v>
      </c>
      <c r="N1898">
        <v>270</v>
      </c>
      <c r="O1898" s="493">
        <v>45955.7361574074</v>
      </c>
      <c r="P1898" s="493">
        <v>45955.8063194444</v>
      </c>
      <c r="Q1898">
        <v>1</v>
      </c>
      <c r="R1898">
        <v>0</v>
      </c>
      <c r="S1898">
        <v>0</v>
      </c>
      <c r="T1898">
        <v>6</v>
      </c>
      <c r="U1898">
        <v>104</v>
      </c>
      <c r="V1898">
        <v>43</v>
      </c>
      <c r="W1898">
        <v>283</v>
      </c>
      <c r="X1898">
        <v>81</v>
      </c>
      <c r="Y1898">
        <v>76</v>
      </c>
      <c r="AB1898">
        <v>55.555</v>
      </c>
      <c r="AD1898" t="s">
        <v>1038</v>
      </c>
      <c r="AE1898">
        <v>1</v>
      </c>
      <c r="AF1898" t="s">
        <v>1039</v>
      </c>
    </row>
    <row r="1899" spans="1:32">
      <c r="A1899">
        <v>318221</v>
      </c>
      <c r="B1899">
        <v>5170</v>
      </c>
      <c r="C1899" t="s">
        <v>224</v>
      </c>
      <c r="D1899">
        <v>1500</v>
      </c>
      <c r="E1899">
        <v>4016631234</v>
      </c>
      <c r="F1899" t="s">
        <v>1037</v>
      </c>
      <c r="G1899">
        <v>1</v>
      </c>
      <c r="H1899" t="s">
        <v>494</v>
      </c>
      <c r="I1899" t="s">
        <v>280</v>
      </c>
      <c r="J1899">
        <v>33</v>
      </c>
      <c r="K1899">
        <v>52</v>
      </c>
      <c r="L1899">
        <v>1395</v>
      </c>
      <c r="M1899">
        <v>9</v>
      </c>
      <c r="N1899">
        <v>54</v>
      </c>
      <c r="O1899" s="493">
        <v>45955.7432523148</v>
      </c>
      <c r="P1899" s="493">
        <v>45955.8077546296</v>
      </c>
      <c r="Q1899">
        <v>1</v>
      </c>
      <c r="R1899">
        <v>0</v>
      </c>
      <c r="S1899">
        <v>0</v>
      </c>
      <c r="T1899">
        <v>6</v>
      </c>
      <c r="U1899">
        <v>35</v>
      </c>
      <c r="V1899">
        <v>32</v>
      </c>
      <c r="W1899">
        <v>66</v>
      </c>
      <c r="X1899">
        <v>34</v>
      </c>
      <c r="Y1899">
        <v>46</v>
      </c>
      <c r="AB1899">
        <v>125.596</v>
      </c>
      <c r="AD1899" t="s">
        <v>1038</v>
      </c>
      <c r="AE1899">
        <v>1</v>
      </c>
      <c r="AF1899" t="s">
        <v>1039</v>
      </c>
    </row>
    <row r="1900" spans="1:32">
      <c r="A1900">
        <v>318261</v>
      </c>
      <c r="B1900">
        <v>5170</v>
      </c>
      <c r="C1900" t="s">
        <v>224</v>
      </c>
      <c r="D1900">
        <v>1500</v>
      </c>
      <c r="E1900">
        <v>4016631234</v>
      </c>
      <c r="F1900" t="s">
        <v>1037</v>
      </c>
      <c r="G1900">
        <v>1</v>
      </c>
      <c r="H1900" t="s">
        <v>494</v>
      </c>
      <c r="I1900" t="s">
        <v>237</v>
      </c>
      <c r="J1900">
        <v>30</v>
      </c>
      <c r="K1900">
        <v>103</v>
      </c>
      <c r="L1900">
        <v>1395</v>
      </c>
      <c r="M1900">
        <v>9</v>
      </c>
      <c r="N1900">
        <v>693</v>
      </c>
      <c r="O1900" s="493">
        <v>45956.305787037</v>
      </c>
      <c r="P1900" s="493">
        <v>45956.4307638889</v>
      </c>
      <c r="Q1900">
        <v>1</v>
      </c>
      <c r="R1900">
        <v>0</v>
      </c>
      <c r="S1900">
        <v>0</v>
      </c>
      <c r="T1900">
        <v>6</v>
      </c>
      <c r="U1900">
        <v>83</v>
      </c>
      <c r="V1900">
        <v>77</v>
      </c>
      <c r="W1900">
        <v>181</v>
      </c>
      <c r="X1900">
        <v>81</v>
      </c>
      <c r="Y1900">
        <v>75</v>
      </c>
      <c r="AB1900">
        <v>152.225</v>
      </c>
      <c r="AD1900" t="s">
        <v>1038</v>
      </c>
      <c r="AE1900">
        <v>1</v>
      </c>
      <c r="AF1900" t="s">
        <v>1039</v>
      </c>
    </row>
    <row r="1901" spans="1:32">
      <c r="A1901">
        <v>318262</v>
      </c>
      <c r="B1901">
        <v>5170</v>
      </c>
      <c r="C1901" t="s">
        <v>224</v>
      </c>
      <c r="D1901">
        <v>1500</v>
      </c>
      <c r="E1901">
        <v>4016631234</v>
      </c>
      <c r="F1901" t="s">
        <v>1037</v>
      </c>
      <c r="G1901">
        <v>1</v>
      </c>
      <c r="H1901" t="s">
        <v>494</v>
      </c>
      <c r="I1901" t="s">
        <v>243</v>
      </c>
      <c r="J1901">
        <v>31</v>
      </c>
      <c r="K1901">
        <v>104</v>
      </c>
      <c r="L1901">
        <v>1395</v>
      </c>
      <c r="M1901">
        <v>9</v>
      </c>
      <c r="N1901">
        <v>567</v>
      </c>
      <c r="O1901" s="493">
        <v>45956.3068171296</v>
      </c>
      <c r="P1901" s="493">
        <v>45956.4317824074</v>
      </c>
      <c r="Q1901">
        <v>1</v>
      </c>
      <c r="R1901">
        <v>0</v>
      </c>
      <c r="S1901">
        <v>0</v>
      </c>
      <c r="T1901">
        <v>6</v>
      </c>
      <c r="U1901">
        <v>84</v>
      </c>
      <c r="V1901">
        <v>56</v>
      </c>
      <c r="W1901">
        <v>560</v>
      </c>
      <c r="X1901">
        <v>79</v>
      </c>
      <c r="Y1901">
        <v>80</v>
      </c>
      <c r="AB1901">
        <v>124.913</v>
      </c>
      <c r="AD1901" t="s">
        <v>1038</v>
      </c>
      <c r="AE1901">
        <v>1</v>
      </c>
      <c r="AF1901" t="s">
        <v>1039</v>
      </c>
    </row>
    <row r="1902" spans="1:32">
      <c r="A1902">
        <v>318263</v>
      </c>
      <c r="B1902">
        <v>5170</v>
      </c>
      <c r="C1902" t="s">
        <v>224</v>
      </c>
      <c r="D1902">
        <v>1500</v>
      </c>
      <c r="E1902">
        <v>4016631234</v>
      </c>
      <c r="F1902" t="s">
        <v>1037</v>
      </c>
      <c r="G1902">
        <v>1</v>
      </c>
      <c r="H1902" t="s">
        <v>494</v>
      </c>
      <c r="I1902" t="s">
        <v>919</v>
      </c>
      <c r="J1902">
        <v>32</v>
      </c>
      <c r="K1902">
        <v>102</v>
      </c>
      <c r="L1902">
        <v>1395</v>
      </c>
      <c r="M1902">
        <v>9</v>
      </c>
      <c r="N1902">
        <v>270</v>
      </c>
      <c r="O1902" s="493">
        <v>45956.3086342593</v>
      </c>
      <c r="P1902" s="493">
        <v>45956.4328587963</v>
      </c>
      <c r="Q1902">
        <v>1</v>
      </c>
      <c r="R1902">
        <v>0</v>
      </c>
      <c r="S1902">
        <v>0</v>
      </c>
      <c r="T1902">
        <v>6</v>
      </c>
      <c r="U1902">
        <v>93</v>
      </c>
      <c r="V1902">
        <v>70</v>
      </c>
      <c r="W1902">
        <v>849</v>
      </c>
      <c r="X1902">
        <v>73</v>
      </c>
      <c r="Y1902">
        <v>76</v>
      </c>
      <c r="AB1902">
        <v>55.555</v>
      </c>
      <c r="AD1902" t="s">
        <v>1038</v>
      </c>
      <c r="AE1902">
        <v>1</v>
      </c>
      <c r="AF1902" t="s">
        <v>1039</v>
      </c>
    </row>
    <row r="1903" spans="1:32">
      <c r="A1903">
        <v>318264</v>
      </c>
      <c r="B1903">
        <v>5170</v>
      </c>
      <c r="C1903" t="s">
        <v>224</v>
      </c>
      <c r="D1903">
        <v>1500</v>
      </c>
      <c r="E1903">
        <v>4016631234</v>
      </c>
      <c r="F1903" t="s">
        <v>1037</v>
      </c>
      <c r="G1903">
        <v>1</v>
      </c>
      <c r="H1903" t="s">
        <v>494</v>
      </c>
      <c r="I1903" t="s">
        <v>280</v>
      </c>
      <c r="J1903">
        <v>33</v>
      </c>
      <c r="K1903">
        <v>103</v>
      </c>
      <c r="L1903">
        <v>1395</v>
      </c>
      <c r="M1903">
        <v>9</v>
      </c>
      <c r="N1903">
        <v>54</v>
      </c>
      <c r="O1903" s="493">
        <v>45956.3091782407</v>
      </c>
      <c r="P1903" s="493">
        <v>45956.4333680556</v>
      </c>
      <c r="Q1903">
        <v>1</v>
      </c>
      <c r="R1903">
        <v>0</v>
      </c>
      <c r="S1903">
        <v>0</v>
      </c>
      <c r="T1903">
        <v>6</v>
      </c>
      <c r="U1903">
        <v>34</v>
      </c>
      <c r="V1903">
        <v>32</v>
      </c>
      <c r="W1903">
        <v>77</v>
      </c>
      <c r="X1903">
        <v>34</v>
      </c>
      <c r="Y1903">
        <v>46</v>
      </c>
      <c r="AB1903">
        <v>125.596</v>
      </c>
      <c r="AD1903" t="s">
        <v>1038</v>
      </c>
      <c r="AE1903">
        <v>1</v>
      </c>
      <c r="AF1903" t="s">
        <v>1039</v>
      </c>
    </row>
    <row r="1904" spans="1:32">
      <c r="A1904">
        <v>318265</v>
      </c>
      <c r="B1904">
        <v>5170</v>
      </c>
      <c r="C1904" t="s">
        <v>224</v>
      </c>
      <c r="D1904">
        <v>1501</v>
      </c>
      <c r="E1904">
        <v>4016631235</v>
      </c>
      <c r="F1904" t="s">
        <v>1040</v>
      </c>
      <c r="G1904">
        <v>1</v>
      </c>
      <c r="H1904" t="s">
        <v>494</v>
      </c>
      <c r="I1904" t="s">
        <v>237</v>
      </c>
      <c r="J1904">
        <v>30</v>
      </c>
      <c r="K1904">
        <v>155</v>
      </c>
      <c r="L1904">
        <v>1395</v>
      </c>
      <c r="M1904">
        <v>9</v>
      </c>
      <c r="N1904">
        <v>621</v>
      </c>
      <c r="O1904" s="493">
        <v>45956.4681134259</v>
      </c>
      <c r="P1904" s="493">
        <v>45956.617337963</v>
      </c>
      <c r="Q1904">
        <v>1</v>
      </c>
      <c r="R1904">
        <v>0</v>
      </c>
      <c r="S1904">
        <v>0</v>
      </c>
      <c r="T1904">
        <v>6</v>
      </c>
      <c r="U1904">
        <v>68</v>
      </c>
      <c r="V1904">
        <v>64</v>
      </c>
      <c r="W1904">
        <v>128</v>
      </c>
      <c r="X1904">
        <v>67</v>
      </c>
      <c r="Y1904">
        <v>69</v>
      </c>
      <c r="AB1904">
        <v>133.64</v>
      </c>
      <c r="AD1904" t="s">
        <v>1041</v>
      </c>
      <c r="AE1904">
        <v>1</v>
      </c>
      <c r="AF1904" t="s">
        <v>1039</v>
      </c>
    </row>
    <row r="1905" spans="1:32">
      <c r="A1905">
        <v>318267</v>
      </c>
      <c r="B1905">
        <v>5170</v>
      </c>
      <c r="C1905" t="s">
        <v>224</v>
      </c>
      <c r="D1905">
        <v>1501</v>
      </c>
      <c r="E1905">
        <v>4016631235</v>
      </c>
      <c r="F1905" t="s">
        <v>1040</v>
      </c>
      <c r="G1905">
        <v>1</v>
      </c>
      <c r="H1905" t="s">
        <v>494</v>
      </c>
      <c r="I1905" t="s">
        <v>919</v>
      </c>
      <c r="J1905">
        <v>32</v>
      </c>
      <c r="K1905">
        <v>155</v>
      </c>
      <c r="L1905">
        <v>1395</v>
      </c>
      <c r="M1905">
        <v>9</v>
      </c>
      <c r="N1905">
        <v>261</v>
      </c>
      <c r="O1905" s="493">
        <v>45956.4706365741</v>
      </c>
      <c r="P1905" s="493">
        <v>45956.6220833333</v>
      </c>
      <c r="Q1905">
        <v>1</v>
      </c>
      <c r="R1905">
        <v>0</v>
      </c>
      <c r="S1905">
        <v>0</v>
      </c>
      <c r="T1905">
        <v>6</v>
      </c>
      <c r="U1905">
        <v>77</v>
      </c>
      <c r="V1905">
        <v>70</v>
      </c>
      <c r="W1905">
        <v>267</v>
      </c>
      <c r="X1905">
        <v>73</v>
      </c>
      <c r="Y1905">
        <v>65</v>
      </c>
      <c r="AB1905">
        <v>57.736</v>
      </c>
      <c r="AD1905" t="s">
        <v>1041</v>
      </c>
      <c r="AE1905">
        <v>1</v>
      </c>
      <c r="AF1905" t="s">
        <v>1039</v>
      </c>
    </row>
    <row r="1906" spans="1:32">
      <c r="A1906">
        <v>318268</v>
      </c>
      <c r="B1906">
        <v>5170</v>
      </c>
      <c r="C1906" t="s">
        <v>224</v>
      </c>
      <c r="D1906">
        <v>1501</v>
      </c>
      <c r="E1906">
        <v>4016631235</v>
      </c>
      <c r="F1906" t="s">
        <v>1040</v>
      </c>
      <c r="G1906">
        <v>1</v>
      </c>
      <c r="H1906" t="s">
        <v>494</v>
      </c>
      <c r="I1906" t="s">
        <v>280</v>
      </c>
      <c r="J1906">
        <v>33</v>
      </c>
      <c r="K1906">
        <v>155</v>
      </c>
      <c r="L1906">
        <v>1395</v>
      </c>
      <c r="M1906">
        <v>9</v>
      </c>
      <c r="N1906">
        <v>36</v>
      </c>
      <c r="O1906" s="493">
        <v>45956.4777199074</v>
      </c>
      <c r="P1906" s="493">
        <v>45956.6225462963</v>
      </c>
      <c r="Q1906">
        <v>1</v>
      </c>
      <c r="R1906">
        <v>0</v>
      </c>
      <c r="S1906">
        <v>0</v>
      </c>
      <c r="T1906">
        <v>6</v>
      </c>
      <c r="U1906">
        <v>30</v>
      </c>
      <c r="V1906">
        <v>27</v>
      </c>
      <c r="W1906">
        <v>67</v>
      </c>
      <c r="X1906">
        <v>30</v>
      </c>
      <c r="Y1906">
        <v>32</v>
      </c>
      <c r="AB1906">
        <v>81.609</v>
      </c>
      <c r="AD1906" t="s">
        <v>1041</v>
      </c>
      <c r="AE1906">
        <v>1</v>
      </c>
      <c r="AF1906" t="s">
        <v>1039</v>
      </c>
    </row>
    <row r="1907" spans="1:32">
      <c r="A1907">
        <v>318266</v>
      </c>
      <c r="B1907">
        <v>5170</v>
      </c>
      <c r="C1907" t="s">
        <v>224</v>
      </c>
      <c r="D1907">
        <v>1501</v>
      </c>
      <c r="E1907">
        <v>4016631235</v>
      </c>
      <c r="F1907" t="s">
        <v>1040</v>
      </c>
      <c r="G1907">
        <v>1</v>
      </c>
      <c r="H1907" t="s">
        <v>494</v>
      </c>
      <c r="I1907" t="s">
        <v>243</v>
      </c>
      <c r="J1907">
        <v>31</v>
      </c>
      <c r="K1907">
        <v>155</v>
      </c>
      <c r="L1907">
        <v>1395</v>
      </c>
      <c r="M1907">
        <v>9</v>
      </c>
      <c r="N1907">
        <v>549</v>
      </c>
      <c r="O1907" s="493">
        <v>45956.4693055556</v>
      </c>
      <c r="P1907" s="493">
        <v>45956.619537037</v>
      </c>
      <c r="Q1907">
        <v>1</v>
      </c>
      <c r="R1907">
        <v>0</v>
      </c>
      <c r="S1907">
        <v>0</v>
      </c>
      <c r="T1907">
        <v>6</v>
      </c>
      <c r="U1907">
        <v>80</v>
      </c>
      <c r="V1907">
        <v>77</v>
      </c>
      <c r="W1907">
        <v>138</v>
      </c>
      <c r="X1907">
        <v>80</v>
      </c>
      <c r="Y1907">
        <v>78</v>
      </c>
      <c r="AB1907">
        <v>134.566</v>
      </c>
      <c r="AD1907" t="s">
        <v>1041</v>
      </c>
      <c r="AE1907">
        <v>1</v>
      </c>
      <c r="AF1907" t="s">
        <v>1039</v>
      </c>
    </row>
    <row r="1908" spans="1:32">
      <c r="A1908">
        <v>318272</v>
      </c>
      <c r="B1908">
        <v>5170</v>
      </c>
      <c r="C1908" t="s">
        <v>224</v>
      </c>
      <c r="D1908">
        <v>1502</v>
      </c>
      <c r="E1908">
        <v>4016621800</v>
      </c>
      <c r="F1908" t="s">
        <v>982</v>
      </c>
      <c r="G1908">
        <v>1</v>
      </c>
      <c r="H1908" t="s">
        <v>491</v>
      </c>
      <c r="I1908" t="s">
        <v>280</v>
      </c>
      <c r="J1908">
        <v>33</v>
      </c>
      <c r="K1908">
        <v>12</v>
      </c>
      <c r="L1908">
        <v>108</v>
      </c>
      <c r="M1908">
        <v>9</v>
      </c>
      <c r="N1908">
        <v>36</v>
      </c>
      <c r="O1908" s="493">
        <v>45956.4520601852</v>
      </c>
      <c r="P1908" s="493">
        <v>45956.4614814815</v>
      </c>
      <c r="Q1908">
        <v>1</v>
      </c>
      <c r="R1908">
        <v>0</v>
      </c>
      <c r="S1908">
        <v>0</v>
      </c>
      <c r="T1908">
        <v>6</v>
      </c>
      <c r="U1908">
        <v>29</v>
      </c>
      <c r="V1908">
        <v>26</v>
      </c>
      <c r="W1908">
        <v>47</v>
      </c>
      <c r="X1908">
        <v>27</v>
      </c>
      <c r="Y1908">
        <v>30</v>
      </c>
      <c r="AB1908">
        <v>82.94</v>
      </c>
      <c r="AD1908" t="s">
        <v>983</v>
      </c>
      <c r="AE1908">
        <v>1</v>
      </c>
      <c r="AF1908" t="s">
        <v>984</v>
      </c>
    </row>
    <row r="1909" spans="1:32">
      <c r="A1909">
        <v>318271</v>
      </c>
      <c r="B1909">
        <v>5170</v>
      </c>
      <c r="C1909" t="s">
        <v>224</v>
      </c>
      <c r="D1909">
        <v>1502</v>
      </c>
      <c r="E1909">
        <v>4016621800</v>
      </c>
      <c r="F1909" t="s">
        <v>982</v>
      </c>
      <c r="G1909">
        <v>1</v>
      </c>
      <c r="H1909" t="s">
        <v>491</v>
      </c>
      <c r="I1909" t="s">
        <v>919</v>
      </c>
      <c r="J1909">
        <v>32</v>
      </c>
      <c r="K1909">
        <v>12</v>
      </c>
      <c r="L1909">
        <v>108</v>
      </c>
      <c r="M1909">
        <v>9</v>
      </c>
      <c r="N1909">
        <v>180</v>
      </c>
      <c r="O1909" s="493">
        <v>45956.4493287037</v>
      </c>
      <c r="P1909" s="493">
        <v>45956.4610532407</v>
      </c>
      <c r="Q1909">
        <v>1</v>
      </c>
      <c r="R1909">
        <v>0</v>
      </c>
      <c r="S1909">
        <v>0</v>
      </c>
      <c r="T1909">
        <v>6</v>
      </c>
      <c r="U1909">
        <v>55</v>
      </c>
      <c r="V1909">
        <v>49</v>
      </c>
      <c r="W1909">
        <v>80</v>
      </c>
      <c r="X1909">
        <v>52</v>
      </c>
      <c r="Y1909">
        <v>49</v>
      </c>
      <c r="AB1909">
        <v>36.835</v>
      </c>
      <c r="AD1909" t="s">
        <v>983</v>
      </c>
      <c r="AE1909">
        <v>1</v>
      </c>
      <c r="AF1909" t="s">
        <v>984</v>
      </c>
    </row>
    <row r="1910" spans="1:32">
      <c r="A1910">
        <v>318269</v>
      </c>
      <c r="B1910">
        <v>5170</v>
      </c>
      <c r="C1910" t="s">
        <v>224</v>
      </c>
      <c r="D1910">
        <v>1502</v>
      </c>
      <c r="E1910">
        <v>4016621800</v>
      </c>
      <c r="F1910" t="s">
        <v>982</v>
      </c>
      <c r="G1910">
        <v>1</v>
      </c>
      <c r="H1910" t="s">
        <v>491</v>
      </c>
      <c r="I1910" t="s">
        <v>237</v>
      </c>
      <c r="J1910">
        <v>30</v>
      </c>
      <c r="K1910">
        <v>12</v>
      </c>
      <c r="L1910">
        <v>108</v>
      </c>
      <c r="M1910">
        <v>9</v>
      </c>
      <c r="N1910">
        <v>540</v>
      </c>
      <c r="O1910" s="493">
        <v>45956.4387615741</v>
      </c>
      <c r="P1910" s="493">
        <v>45956.457037037</v>
      </c>
      <c r="Q1910">
        <v>1</v>
      </c>
      <c r="R1910">
        <v>0</v>
      </c>
      <c r="S1910">
        <v>0</v>
      </c>
      <c r="T1910">
        <v>6</v>
      </c>
      <c r="U1910">
        <v>76</v>
      </c>
      <c r="V1910">
        <v>67</v>
      </c>
      <c r="W1910">
        <v>164</v>
      </c>
      <c r="X1910">
        <v>67</v>
      </c>
      <c r="Y1910">
        <v>65</v>
      </c>
      <c r="AB1910">
        <v>109.743</v>
      </c>
      <c r="AD1910" t="s">
        <v>983</v>
      </c>
      <c r="AE1910">
        <v>1</v>
      </c>
      <c r="AF1910" t="s">
        <v>984</v>
      </c>
    </row>
    <row r="1911" spans="1:32">
      <c r="A1911">
        <v>318270</v>
      </c>
      <c r="B1911">
        <v>5170</v>
      </c>
      <c r="C1911" t="s">
        <v>224</v>
      </c>
      <c r="D1911">
        <v>1502</v>
      </c>
      <c r="E1911">
        <v>4016621800</v>
      </c>
      <c r="F1911" t="s">
        <v>982</v>
      </c>
      <c r="G1911">
        <v>1</v>
      </c>
      <c r="H1911" t="s">
        <v>491</v>
      </c>
      <c r="I1911" t="s">
        <v>243</v>
      </c>
      <c r="J1911">
        <v>31</v>
      </c>
      <c r="K1911">
        <v>12</v>
      </c>
      <c r="L1911">
        <v>108</v>
      </c>
      <c r="M1911">
        <v>9</v>
      </c>
      <c r="N1911">
        <v>468</v>
      </c>
      <c r="O1911" s="493">
        <v>45956.4397453704</v>
      </c>
      <c r="P1911" s="493">
        <v>45956.4582986111</v>
      </c>
      <c r="Q1911">
        <v>1</v>
      </c>
      <c r="R1911">
        <v>0</v>
      </c>
      <c r="S1911">
        <v>0</v>
      </c>
      <c r="T1911">
        <v>6</v>
      </c>
      <c r="U1911">
        <v>63</v>
      </c>
      <c r="V1911">
        <v>61</v>
      </c>
      <c r="W1911">
        <v>80</v>
      </c>
      <c r="X1911">
        <v>61</v>
      </c>
      <c r="Y1911">
        <v>56</v>
      </c>
      <c r="AB1911">
        <v>101.793</v>
      </c>
      <c r="AD1911" t="s">
        <v>983</v>
      </c>
      <c r="AE1911">
        <v>1</v>
      </c>
      <c r="AF1911" t="s">
        <v>984</v>
      </c>
    </row>
    <row r="1912" spans="1:32">
      <c r="A1912">
        <v>318276</v>
      </c>
      <c r="B1912">
        <v>5170</v>
      </c>
      <c r="C1912" t="s">
        <v>224</v>
      </c>
      <c r="D1912">
        <v>1503</v>
      </c>
      <c r="E1912">
        <v>4016621800</v>
      </c>
      <c r="F1912" t="s">
        <v>982</v>
      </c>
      <c r="G1912">
        <v>1</v>
      </c>
      <c r="H1912" t="s">
        <v>494</v>
      </c>
      <c r="I1912" t="s">
        <v>280</v>
      </c>
      <c r="J1912">
        <v>33</v>
      </c>
      <c r="K1912">
        <v>12</v>
      </c>
      <c r="L1912">
        <v>108</v>
      </c>
      <c r="M1912">
        <v>9</v>
      </c>
      <c r="N1912">
        <v>45</v>
      </c>
      <c r="O1912" s="493">
        <v>45956.6317013889</v>
      </c>
      <c r="P1912" s="493">
        <v>45956.6443171296</v>
      </c>
      <c r="Q1912">
        <v>1</v>
      </c>
      <c r="R1912">
        <v>0</v>
      </c>
      <c r="S1912">
        <v>0</v>
      </c>
      <c r="T1912">
        <v>6</v>
      </c>
      <c r="U1912">
        <v>48</v>
      </c>
      <c r="V1912">
        <v>44</v>
      </c>
      <c r="W1912">
        <v>73</v>
      </c>
      <c r="X1912">
        <v>46</v>
      </c>
      <c r="Y1912">
        <v>41</v>
      </c>
      <c r="AB1912">
        <v>91.017</v>
      </c>
      <c r="AD1912" t="s">
        <v>983</v>
      </c>
      <c r="AE1912">
        <v>1</v>
      </c>
      <c r="AF1912" t="s">
        <v>984</v>
      </c>
    </row>
    <row r="1913" spans="1:32">
      <c r="A1913">
        <v>318274</v>
      </c>
      <c r="B1913">
        <v>5170</v>
      </c>
      <c r="C1913" t="s">
        <v>224</v>
      </c>
      <c r="D1913">
        <v>1503</v>
      </c>
      <c r="E1913">
        <v>4016621800</v>
      </c>
      <c r="F1913" t="s">
        <v>982</v>
      </c>
      <c r="G1913">
        <v>1</v>
      </c>
      <c r="H1913" t="s">
        <v>494</v>
      </c>
      <c r="I1913" t="s">
        <v>243</v>
      </c>
      <c r="J1913">
        <v>31</v>
      </c>
      <c r="K1913">
        <v>12</v>
      </c>
      <c r="L1913">
        <v>108</v>
      </c>
      <c r="M1913">
        <v>9</v>
      </c>
      <c r="N1913">
        <v>423</v>
      </c>
      <c r="O1913" s="493">
        <v>45956.6268055556</v>
      </c>
      <c r="P1913" s="493">
        <v>45956.6363194444</v>
      </c>
      <c r="Q1913">
        <v>1</v>
      </c>
      <c r="R1913">
        <v>0</v>
      </c>
      <c r="S1913">
        <v>0</v>
      </c>
      <c r="T1913">
        <v>6</v>
      </c>
      <c r="U1913">
        <v>64</v>
      </c>
      <c r="V1913">
        <v>61</v>
      </c>
      <c r="W1913">
        <v>79</v>
      </c>
      <c r="X1913">
        <v>62</v>
      </c>
      <c r="Y1913">
        <v>101</v>
      </c>
      <c r="AB1913">
        <v>91.682</v>
      </c>
      <c r="AD1913" t="s">
        <v>983</v>
      </c>
      <c r="AE1913">
        <v>1</v>
      </c>
      <c r="AF1913" t="s">
        <v>984</v>
      </c>
    </row>
    <row r="1914" spans="1:32">
      <c r="A1914">
        <v>318275</v>
      </c>
      <c r="B1914">
        <v>5170</v>
      </c>
      <c r="C1914" t="s">
        <v>224</v>
      </c>
      <c r="D1914">
        <v>1503</v>
      </c>
      <c r="E1914">
        <v>4016621800</v>
      </c>
      <c r="F1914" t="s">
        <v>982</v>
      </c>
      <c r="G1914">
        <v>1</v>
      </c>
      <c r="H1914" t="s">
        <v>494</v>
      </c>
      <c r="I1914" t="s">
        <v>919</v>
      </c>
      <c r="J1914">
        <v>32</v>
      </c>
      <c r="K1914">
        <v>12</v>
      </c>
      <c r="L1914">
        <v>108</v>
      </c>
      <c r="M1914">
        <v>9</v>
      </c>
      <c r="N1914">
        <v>288</v>
      </c>
      <c r="O1914" s="493">
        <v>45956.6296412037</v>
      </c>
      <c r="P1914" s="493">
        <v>45956.6436689815</v>
      </c>
      <c r="Q1914">
        <v>1</v>
      </c>
      <c r="R1914">
        <v>0</v>
      </c>
      <c r="S1914">
        <v>0</v>
      </c>
      <c r="T1914">
        <v>6</v>
      </c>
      <c r="U1914">
        <v>105</v>
      </c>
      <c r="V1914">
        <v>81</v>
      </c>
      <c r="W1914">
        <v>230</v>
      </c>
      <c r="X1914">
        <v>85</v>
      </c>
      <c r="Y1914">
        <v>73</v>
      </c>
      <c r="AB1914">
        <v>109.845</v>
      </c>
      <c r="AD1914" t="s">
        <v>983</v>
      </c>
      <c r="AE1914">
        <v>1</v>
      </c>
      <c r="AF1914" t="s">
        <v>984</v>
      </c>
    </row>
    <row r="1915" spans="1:32">
      <c r="A1915">
        <v>318273</v>
      </c>
      <c r="B1915">
        <v>5170</v>
      </c>
      <c r="C1915" t="s">
        <v>224</v>
      </c>
      <c r="D1915">
        <v>1503</v>
      </c>
      <c r="E1915">
        <v>4016621800</v>
      </c>
      <c r="F1915" t="s">
        <v>982</v>
      </c>
      <c r="G1915">
        <v>1</v>
      </c>
      <c r="H1915" t="s">
        <v>494</v>
      </c>
      <c r="I1915" t="s">
        <v>237</v>
      </c>
      <c r="J1915">
        <v>30</v>
      </c>
      <c r="K1915">
        <v>12</v>
      </c>
      <c r="L1915">
        <v>108</v>
      </c>
      <c r="M1915">
        <v>9</v>
      </c>
      <c r="N1915">
        <v>414</v>
      </c>
      <c r="O1915" s="493">
        <v>45956.6258217593</v>
      </c>
      <c r="P1915" s="493">
        <v>45956.6353587963</v>
      </c>
      <c r="Q1915">
        <v>1</v>
      </c>
      <c r="R1915">
        <v>0</v>
      </c>
      <c r="S1915">
        <v>0</v>
      </c>
      <c r="T1915">
        <v>6</v>
      </c>
      <c r="U1915">
        <v>66</v>
      </c>
      <c r="V1915">
        <v>59</v>
      </c>
      <c r="W1915">
        <v>124</v>
      </c>
      <c r="X1915">
        <v>61</v>
      </c>
      <c r="Y1915">
        <v>61</v>
      </c>
      <c r="AB1915">
        <v>78.318</v>
      </c>
      <c r="AD1915" t="s">
        <v>983</v>
      </c>
      <c r="AE1915">
        <v>1</v>
      </c>
      <c r="AF1915" t="s">
        <v>984</v>
      </c>
    </row>
    <row r="1916" spans="1:32">
      <c r="A1916">
        <v>318334</v>
      </c>
      <c r="B1916">
        <v>5170</v>
      </c>
      <c r="C1916" t="s">
        <v>224</v>
      </c>
      <c r="D1916">
        <v>1504</v>
      </c>
      <c r="E1916">
        <v>4016638347</v>
      </c>
      <c r="F1916" t="s">
        <v>956</v>
      </c>
      <c r="G1916">
        <v>1</v>
      </c>
      <c r="H1916" t="s">
        <v>491</v>
      </c>
      <c r="I1916" t="s">
        <v>280</v>
      </c>
      <c r="J1916">
        <v>33</v>
      </c>
      <c r="K1916">
        <v>10</v>
      </c>
      <c r="L1916">
        <v>600</v>
      </c>
      <c r="M1916">
        <v>2</v>
      </c>
      <c r="N1916">
        <v>6</v>
      </c>
      <c r="O1916" s="493">
        <v>45957.3309722222</v>
      </c>
      <c r="P1916" s="493">
        <v>45957.4076967593</v>
      </c>
      <c r="Q1916">
        <v>1</v>
      </c>
      <c r="R1916">
        <v>0</v>
      </c>
      <c r="S1916">
        <v>0</v>
      </c>
      <c r="T1916">
        <v>6</v>
      </c>
      <c r="U1916">
        <v>58</v>
      </c>
      <c r="V1916">
        <v>13</v>
      </c>
      <c r="W1916">
        <v>165</v>
      </c>
      <c r="X1916">
        <v>31.5</v>
      </c>
      <c r="Y1916">
        <v>9</v>
      </c>
      <c r="AB1916">
        <v>12.723</v>
      </c>
      <c r="AD1916" t="s">
        <v>956</v>
      </c>
      <c r="AE1916">
        <v>1</v>
      </c>
      <c r="AF1916" t="s">
        <v>957</v>
      </c>
    </row>
    <row r="1917" spans="1:32">
      <c r="A1917">
        <v>318333</v>
      </c>
      <c r="B1917">
        <v>5170</v>
      </c>
      <c r="C1917" t="s">
        <v>224</v>
      </c>
      <c r="D1917">
        <v>1504</v>
      </c>
      <c r="E1917">
        <v>4016638347</v>
      </c>
      <c r="F1917" t="s">
        <v>956</v>
      </c>
      <c r="G1917">
        <v>1</v>
      </c>
      <c r="H1917" t="s">
        <v>491</v>
      </c>
      <c r="I1917" t="s">
        <v>919</v>
      </c>
      <c r="J1917">
        <v>32</v>
      </c>
      <c r="K1917">
        <v>222</v>
      </c>
      <c r="L1917">
        <v>600</v>
      </c>
      <c r="M1917">
        <v>2</v>
      </c>
      <c r="N1917">
        <v>44</v>
      </c>
      <c r="O1917" s="493">
        <v>45957.3093865741</v>
      </c>
      <c r="P1917" s="493">
        <v>45957.4178819444</v>
      </c>
      <c r="Q1917">
        <v>1</v>
      </c>
      <c r="R1917">
        <v>0</v>
      </c>
      <c r="S1917">
        <v>0</v>
      </c>
      <c r="T1917">
        <v>6</v>
      </c>
      <c r="U1917">
        <v>26</v>
      </c>
      <c r="V1917">
        <v>22</v>
      </c>
      <c r="W1917">
        <v>108</v>
      </c>
      <c r="X1917">
        <v>25</v>
      </c>
      <c r="Y1917">
        <v>24</v>
      </c>
      <c r="AB1917">
        <v>22.893</v>
      </c>
      <c r="AD1917" t="s">
        <v>956</v>
      </c>
      <c r="AE1917">
        <v>1</v>
      </c>
      <c r="AF1917" t="s">
        <v>957</v>
      </c>
    </row>
    <row r="1918" spans="1:32">
      <c r="A1918">
        <v>318332</v>
      </c>
      <c r="B1918">
        <v>5170</v>
      </c>
      <c r="C1918" t="s">
        <v>224</v>
      </c>
      <c r="D1918">
        <v>1504</v>
      </c>
      <c r="E1918">
        <v>4016638347</v>
      </c>
      <c r="F1918" t="s">
        <v>956</v>
      </c>
      <c r="G1918">
        <v>1</v>
      </c>
      <c r="H1918" t="s">
        <v>491</v>
      </c>
      <c r="I1918" t="s">
        <v>243</v>
      </c>
      <c r="J1918">
        <v>31</v>
      </c>
      <c r="K1918">
        <v>230</v>
      </c>
      <c r="L1918">
        <v>600</v>
      </c>
      <c r="M1918">
        <v>2</v>
      </c>
      <c r="N1918">
        <v>116</v>
      </c>
      <c r="O1918" s="493">
        <v>45957.3044675926</v>
      </c>
      <c r="P1918" s="493">
        <v>45957.4163657407</v>
      </c>
      <c r="Q1918">
        <v>1</v>
      </c>
      <c r="R1918">
        <v>0</v>
      </c>
      <c r="S1918">
        <v>0</v>
      </c>
      <c r="T1918">
        <v>6</v>
      </c>
      <c r="U1918">
        <v>18</v>
      </c>
      <c r="V1918">
        <v>12</v>
      </c>
      <c r="W1918">
        <v>721</v>
      </c>
      <c r="X1918">
        <v>14</v>
      </c>
      <c r="Y1918">
        <v>14</v>
      </c>
      <c r="AB1918">
        <v>29.045</v>
      </c>
      <c r="AD1918" t="s">
        <v>956</v>
      </c>
      <c r="AE1918">
        <v>1</v>
      </c>
      <c r="AF1918" t="s">
        <v>957</v>
      </c>
    </row>
    <row r="1919" spans="1:32">
      <c r="A1919">
        <v>318331</v>
      </c>
      <c r="B1919">
        <v>5170</v>
      </c>
      <c r="C1919" t="s">
        <v>224</v>
      </c>
      <c r="D1919">
        <v>1504</v>
      </c>
      <c r="E1919">
        <v>4016638347</v>
      </c>
      <c r="F1919" t="s">
        <v>956</v>
      </c>
      <c r="G1919">
        <v>1</v>
      </c>
      <c r="H1919" t="s">
        <v>491</v>
      </c>
      <c r="I1919" t="s">
        <v>237</v>
      </c>
      <c r="J1919">
        <v>30</v>
      </c>
      <c r="K1919">
        <v>228</v>
      </c>
      <c r="L1919">
        <v>600</v>
      </c>
      <c r="M1919">
        <v>2</v>
      </c>
      <c r="N1919">
        <v>118</v>
      </c>
      <c r="O1919" s="493">
        <v>45957.303599537</v>
      </c>
      <c r="P1919" s="493">
        <v>45957.4080555556</v>
      </c>
      <c r="Q1919">
        <v>1</v>
      </c>
      <c r="R1919">
        <v>0</v>
      </c>
      <c r="S1919">
        <v>0</v>
      </c>
      <c r="T1919">
        <v>6</v>
      </c>
      <c r="U1919">
        <v>27</v>
      </c>
      <c r="V1919">
        <v>19</v>
      </c>
      <c r="W1919">
        <v>250</v>
      </c>
      <c r="X1919">
        <v>23</v>
      </c>
      <c r="Y1919">
        <v>23</v>
      </c>
      <c r="AB1919">
        <v>29.743</v>
      </c>
      <c r="AD1919" t="s">
        <v>956</v>
      </c>
      <c r="AE1919">
        <v>1</v>
      </c>
      <c r="AF1919" t="s">
        <v>957</v>
      </c>
    </row>
    <row r="1920" spans="1:32">
      <c r="A1920">
        <v>318280</v>
      </c>
      <c r="B1920">
        <v>5170</v>
      </c>
      <c r="C1920" t="s">
        <v>224</v>
      </c>
      <c r="D1920">
        <v>1504</v>
      </c>
      <c r="E1920">
        <v>4016638347</v>
      </c>
      <c r="F1920" t="s">
        <v>956</v>
      </c>
      <c r="G1920">
        <v>1</v>
      </c>
      <c r="H1920" t="s">
        <v>491</v>
      </c>
      <c r="I1920" t="s">
        <v>280</v>
      </c>
      <c r="J1920">
        <v>33</v>
      </c>
      <c r="K1920">
        <v>5</v>
      </c>
      <c r="L1920">
        <v>600</v>
      </c>
      <c r="M1920">
        <v>2</v>
      </c>
      <c r="N1920">
        <v>6</v>
      </c>
      <c r="O1920" s="493">
        <v>45956.6555902778</v>
      </c>
      <c r="P1920" s="493">
        <v>45956.7824768519</v>
      </c>
      <c r="Q1920">
        <v>1</v>
      </c>
      <c r="R1920">
        <v>0</v>
      </c>
      <c r="S1920">
        <v>0</v>
      </c>
      <c r="T1920">
        <v>6</v>
      </c>
      <c r="U1920">
        <v>24</v>
      </c>
      <c r="V1920">
        <v>13</v>
      </c>
      <c r="W1920">
        <v>44</v>
      </c>
      <c r="X1920">
        <v>22</v>
      </c>
      <c r="Y1920">
        <v>9</v>
      </c>
      <c r="AB1920">
        <v>12.723</v>
      </c>
      <c r="AD1920" t="s">
        <v>956</v>
      </c>
      <c r="AE1920">
        <v>1</v>
      </c>
      <c r="AF1920" t="s">
        <v>957</v>
      </c>
    </row>
    <row r="1921" spans="1:32">
      <c r="A1921">
        <v>318279</v>
      </c>
      <c r="B1921">
        <v>5170</v>
      </c>
      <c r="C1921" t="s">
        <v>224</v>
      </c>
      <c r="D1921">
        <v>1504</v>
      </c>
      <c r="E1921">
        <v>4016638347</v>
      </c>
      <c r="F1921" t="s">
        <v>956</v>
      </c>
      <c r="G1921">
        <v>1</v>
      </c>
      <c r="H1921" t="s">
        <v>491</v>
      </c>
      <c r="I1921" t="s">
        <v>919</v>
      </c>
      <c r="J1921">
        <v>32</v>
      </c>
      <c r="K1921">
        <v>367</v>
      </c>
      <c r="L1921">
        <v>600</v>
      </c>
      <c r="M1921">
        <v>2</v>
      </c>
      <c r="N1921">
        <v>44</v>
      </c>
      <c r="O1921" s="493">
        <v>45956.654375</v>
      </c>
      <c r="P1921" s="493">
        <v>45956.7936342593</v>
      </c>
      <c r="Q1921">
        <v>1</v>
      </c>
      <c r="R1921">
        <v>0</v>
      </c>
      <c r="S1921">
        <v>0</v>
      </c>
      <c r="T1921">
        <v>6</v>
      </c>
      <c r="U1921">
        <v>26</v>
      </c>
      <c r="V1921">
        <v>21</v>
      </c>
      <c r="W1921">
        <v>93</v>
      </c>
      <c r="X1921">
        <v>25</v>
      </c>
      <c r="Y1921">
        <v>24</v>
      </c>
      <c r="AB1921">
        <v>22.893</v>
      </c>
      <c r="AD1921" t="s">
        <v>956</v>
      </c>
      <c r="AE1921">
        <v>1</v>
      </c>
      <c r="AF1921" t="s">
        <v>957</v>
      </c>
    </row>
    <row r="1922" spans="1:32">
      <c r="A1922">
        <v>318278</v>
      </c>
      <c r="B1922">
        <v>5170</v>
      </c>
      <c r="C1922" t="s">
        <v>224</v>
      </c>
      <c r="D1922">
        <v>1504</v>
      </c>
      <c r="E1922">
        <v>4016638347</v>
      </c>
      <c r="F1922" t="s">
        <v>956</v>
      </c>
      <c r="G1922">
        <v>1</v>
      </c>
      <c r="H1922" t="s">
        <v>491</v>
      </c>
      <c r="I1922" t="s">
        <v>243</v>
      </c>
      <c r="J1922">
        <v>31</v>
      </c>
      <c r="K1922">
        <v>367</v>
      </c>
      <c r="L1922">
        <v>600</v>
      </c>
      <c r="M1922">
        <v>2</v>
      </c>
      <c r="N1922">
        <v>116</v>
      </c>
      <c r="O1922" s="493">
        <v>45956.6461342593</v>
      </c>
      <c r="P1922" s="493">
        <v>45956.7919212963</v>
      </c>
      <c r="Q1922">
        <v>1</v>
      </c>
      <c r="R1922">
        <v>0</v>
      </c>
      <c r="S1922">
        <v>0</v>
      </c>
      <c r="T1922">
        <v>6</v>
      </c>
      <c r="U1922">
        <v>15</v>
      </c>
      <c r="V1922">
        <v>12</v>
      </c>
      <c r="W1922">
        <v>98</v>
      </c>
      <c r="X1922">
        <v>14</v>
      </c>
      <c r="Y1922">
        <v>14</v>
      </c>
      <c r="AB1922">
        <v>29.045</v>
      </c>
      <c r="AD1922" t="s">
        <v>956</v>
      </c>
      <c r="AE1922">
        <v>1</v>
      </c>
      <c r="AF1922" t="s">
        <v>957</v>
      </c>
    </row>
    <row r="1923" spans="1:32">
      <c r="A1923">
        <v>318277</v>
      </c>
      <c r="B1923">
        <v>5170</v>
      </c>
      <c r="C1923" t="s">
        <v>224</v>
      </c>
      <c r="D1923">
        <v>1504</v>
      </c>
      <c r="E1923">
        <v>4016638347</v>
      </c>
      <c r="F1923" t="s">
        <v>956</v>
      </c>
      <c r="G1923">
        <v>1</v>
      </c>
      <c r="H1923" t="s">
        <v>491</v>
      </c>
      <c r="I1923" t="s">
        <v>237</v>
      </c>
      <c r="J1923">
        <v>30</v>
      </c>
      <c r="K1923">
        <v>367</v>
      </c>
      <c r="L1923">
        <v>600</v>
      </c>
      <c r="M1923">
        <v>2</v>
      </c>
      <c r="N1923">
        <v>118</v>
      </c>
      <c r="O1923" s="493">
        <v>45956.6457060185</v>
      </c>
      <c r="P1923" s="493">
        <v>45956.7914351852</v>
      </c>
      <c r="Q1923">
        <v>1</v>
      </c>
      <c r="R1923">
        <v>0</v>
      </c>
      <c r="S1923">
        <v>0</v>
      </c>
      <c r="T1923">
        <v>6</v>
      </c>
      <c r="U1923">
        <v>23</v>
      </c>
      <c r="V1923">
        <v>16</v>
      </c>
      <c r="W1923">
        <v>310</v>
      </c>
      <c r="X1923">
        <v>22</v>
      </c>
      <c r="Y1923">
        <v>23</v>
      </c>
      <c r="AB1923">
        <v>29.743</v>
      </c>
      <c r="AD1923" t="s">
        <v>956</v>
      </c>
      <c r="AE1923">
        <v>1</v>
      </c>
      <c r="AF1923" t="s">
        <v>957</v>
      </c>
    </row>
    <row r="1924" spans="1:32">
      <c r="A1924">
        <v>318338</v>
      </c>
      <c r="B1924">
        <v>5170</v>
      </c>
      <c r="C1924" t="s">
        <v>224</v>
      </c>
      <c r="D1924">
        <v>1505</v>
      </c>
      <c r="E1924">
        <v>4016638347</v>
      </c>
      <c r="F1924" t="s">
        <v>956</v>
      </c>
      <c r="G1924">
        <v>1</v>
      </c>
      <c r="H1924" t="s">
        <v>494</v>
      </c>
      <c r="I1924" t="s">
        <v>280</v>
      </c>
      <c r="J1924">
        <v>33</v>
      </c>
      <c r="K1924">
        <v>600</v>
      </c>
      <c r="L1924">
        <v>600</v>
      </c>
      <c r="M1924">
        <v>2</v>
      </c>
      <c r="N1924">
        <v>16</v>
      </c>
      <c r="O1924" s="493">
        <v>45957.429849537</v>
      </c>
      <c r="P1924" s="493">
        <v>45957.7728587963</v>
      </c>
      <c r="Q1924">
        <v>1</v>
      </c>
      <c r="R1924">
        <v>0</v>
      </c>
      <c r="S1924">
        <v>0</v>
      </c>
      <c r="T1924">
        <v>6</v>
      </c>
      <c r="U1924">
        <v>38</v>
      </c>
      <c r="V1924">
        <v>14</v>
      </c>
      <c r="W1924">
        <v>401</v>
      </c>
      <c r="X1924">
        <v>25.5</v>
      </c>
      <c r="Y1924">
        <v>22</v>
      </c>
      <c r="AB1924">
        <v>37.082</v>
      </c>
      <c r="AD1924" t="s">
        <v>956</v>
      </c>
      <c r="AE1924">
        <v>1</v>
      </c>
      <c r="AF1924" t="s">
        <v>957</v>
      </c>
    </row>
    <row r="1925" spans="1:32">
      <c r="A1925">
        <v>318335</v>
      </c>
      <c r="B1925">
        <v>5170</v>
      </c>
      <c r="C1925" t="s">
        <v>224</v>
      </c>
      <c r="D1925">
        <v>1505</v>
      </c>
      <c r="E1925">
        <v>4016638347</v>
      </c>
      <c r="F1925" t="s">
        <v>956</v>
      </c>
      <c r="G1925">
        <v>1</v>
      </c>
      <c r="H1925" t="s">
        <v>494</v>
      </c>
      <c r="I1925" t="s">
        <v>237</v>
      </c>
      <c r="J1925">
        <v>30</v>
      </c>
      <c r="K1925">
        <v>600</v>
      </c>
      <c r="L1925">
        <v>600</v>
      </c>
      <c r="M1925">
        <v>2</v>
      </c>
      <c r="N1925">
        <v>148</v>
      </c>
      <c r="O1925" s="493">
        <v>45957.4255092593</v>
      </c>
      <c r="P1925" s="493">
        <v>45957.7578472222</v>
      </c>
      <c r="Q1925">
        <v>1</v>
      </c>
      <c r="R1925">
        <v>0</v>
      </c>
      <c r="S1925">
        <v>0</v>
      </c>
      <c r="T1925">
        <v>6</v>
      </c>
      <c r="U1925">
        <v>26</v>
      </c>
      <c r="V1925">
        <v>21</v>
      </c>
      <c r="W1925">
        <v>206</v>
      </c>
      <c r="X1925">
        <v>25</v>
      </c>
      <c r="Y1925">
        <v>23</v>
      </c>
      <c r="AB1925">
        <v>34.61</v>
      </c>
      <c r="AD1925" t="s">
        <v>956</v>
      </c>
      <c r="AE1925">
        <v>1</v>
      </c>
      <c r="AF1925" t="s">
        <v>957</v>
      </c>
    </row>
    <row r="1926" spans="1:32">
      <c r="A1926">
        <v>318336</v>
      </c>
      <c r="B1926">
        <v>5170</v>
      </c>
      <c r="C1926" t="s">
        <v>224</v>
      </c>
      <c r="D1926">
        <v>1505</v>
      </c>
      <c r="E1926">
        <v>4016638347</v>
      </c>
      <c r="F1926" t="s">
        <v>956</v>
      </c>
      <c r="G1926">
        <v>1</v>
      </c>
      <c r="H1926" t="s">
        <v>494</v>
      </c>
      <c r="I1926" t="s">
        <v>243</v>
      </c>
      <c r="J1926">
        <v>31</v>
      </c>
      <c r="K1926">
        <v>597</v>
      </c>
      <c r="L1926">
        <v>600</v>
      </c>
      <c r="M1926">
        <v>2</v>
      </c>
      <c r="N1926">
        <v>138</v>
      </c>
      <c r="O1926" s="493">
        <v>45957.4260532407</v>
      </c>
      <c r="P1926" s="493">
        <v>45957.7584722222</v>
      </c>
      <c r="Q1926">
        <v>1</v>
      </c>
      <c r="R1926">
        <v>0</v>
      </c>
      <c r="S1926">
        <v>0</v>
      </c>
      <c r="T1926">
        <v>6</v>
      </c>
      <c r="U1926">
        <v>26</v>
      </c>
      <c r="V1926">
        <v>21</v>
      </c>
      <c r="W1926">
        <v>104</v>
      </c>
      <c r="X1926">
        <v>25</v>
      </c>
      <c r="Y1926">
        <v>27</v>
      </c>
      <c r="AB1926">
        <v>33.518</v>
      </c>
      <c r="AD1926" t="s">
        <v>956</v>
      </c>
      <c r="AE1926">
        <v>1</v>
      </c>
      <c r="AF1926" t="s">
        <v>957</v>
      </c>
    </row>
    <row r="1927" spans="1:32">
      <c r="A1927">
        <v>318337</v>
      </c>
      <c r="B1927">
        <v>5170</v>
      </c>
      <c r="C1927" t="s">
        <v>224</v>
      </c>
      <c r="D1927">
        <v>1505</v>
      </c>
      <c r="E1927">
        <v>4016638347</v>
      </c>
      <c r="F1927" t="s">
        <v>956</v>
      </c>
      <c r="G1927">
        <v>1</v>
      </c>
      <c r="H1927" t="s">
        <v>494</v>
      </c>
      <c r="I1927" t="s">
        <v>919</v>
      </c>
      <c r="J1927">
        <v>32</v>
      </c>
      <c r="K1927">
        <v>599</v>
      </c>
      <c r="L1927">
        <v>600</v>
      </c>
      <c r="M1927">
        <v>2</v>
      </c>
      <c r="N1927">
        <v>52</v>
      </c>
      <c r="O1927" s="493">
        <v>45957.4271643519</v>
      </c>
      <c r="P1927" s="493">
        <v>45957.7712152778</v>
      </c>
      <c r="Q1927">
        <v>1</v>
      </c>
      <c r="R1927">
        <v>0</v>
      </c>
      <c r="S1927">
        <v>0</v>
      </c>
      <c r="T1927">
        <v>6</v>
      </c>
      <c r="U1927">
        <v>19</v>
      </c>
      <c r="V1927">
        <v>15</v>
      </c>
      <c r="W1927">
        <v>174</v>
      </c>
      <c r="X1927">
        <v>19</v>
      </c>
      <c r="Y1927">
        <v>18</v>
      </c>
      <c r="AB1927">
        <v>17.521</v>
      </c>
      <c r="AD1927" t="s">
        <v>956</v>
      </c>
      <c r="AE1927">
        <v>1</v>
      </c>
      <c r="AF1927" t="s">
        <v>957</v>
      </c>
    </row>
    <row r="1928" spans="1:32">
      <c r="A1928">
        <v>318225</v>
      </c>
      <c r="B1928">
        <v>5170</v>
      </c>
      <c r="C1928" t="s">
        <v>224</v>
      </c>
      <c r="D1928">
        <v>1506</v>
      </c>
      <c r="E1928" t="s">
        <v>1042</v>
      </c>
      <c r="F1928" t="s">
        <v>587</v>
      </c>
      <c r="G1928">
        <v>1</v>
      </c>
      <c r="H1928" t="s">
        <v>494</v>
      </c>
      <c r="I1928" t="s">
        <v>280</v>
      </c>
      <c r="J1928">
        <v>33</v>
      </c>
      <c r="K1928">
        <v>19</v>
      </c>
      <c r="L1928">
        <v>450</v>
      </c>
      <c r="M1928">
        <v>9</v>
      </c>
      <c r="N1928">
        <v>45</v>
      </c>
      <c r="O1928" s="493">
        <v>45955.4642708333</v>
      </c>
      <c r="P1928" s="493">
        <v>45955.4850925926</v>
      </c>
      <c r="Q1928">
        <v>1</v>
      </c>
      <c r="R1928">
        <v>0</v>
      </c>
      <c r="S1928">
        <v>1</v>
      </c>
      <c r="T1928">
        <v>6</v>
      </c>
      <c r="U1928">
        <v>10</v>
      </c>
      <c r="V1928">
        <v>10</v>
      </c>
      <c r="W1928">
        <v>15</v>
      </c>
      <c r="X1928">
        <v>10</v>
      </c>
      <c r="AB1928">
        <v>83.205</v>
      </c>
      <c r="AD1928" t="s">
        <v>588</v>
      </c>
      <c r="AE1928">
        <v>1</v>
      </c>
      <c r="AF1928">
        <v>92420292</v>
      </c>
    </row>
    <row r="1929" spans="1:32">
      <c r="A1929">
        <v>318222</v>
      </c>
      <c r="B1929">
        <v>5170</v>
      </c>
      <c r="C1929" t="s">
        <v>224</v>
      </c>
      <c r="D1929">
        <v>1506</v>
      </c>
      <c r="E1929" t="s">
        <v>1042</v>
      </c>
      <c r="F1929" t="s">
        <v>587</v>
      </c>
      <c r="G1929">
        <v>1</v>
      </c>
      <c r="H1929" t="s">
        <v>494</v>
      </c>
      <c r="I1929" t="s">
        <v>237</v>
      </c>
      <c r="J1929">
        <v>30</v>
      </c>
      <c r="K1929">
        <v>47</v>
      </c>
      <c r="L1929">
        <v>450</v>
      </c>
      <c r="M1929">
        <v>9</v>
      </c>
      <c r="N1929">
        <v>162</v>
      </c>
      <c r="O1929" s="493">
        <v>45955.4597337963</v>
      </c>
      <c r="P1929" s="493">
        <v>45955.4850231481</v>
      </c>
      <c r="Q1929">
        <v>1</v>
      </c>
      <c r="R1929">
        <v>0</v>
      </c>
      <c r="S1929">
        <v>2</v>
      </c>
      <c r="T1929">
        <v>6</v>
      </c>
      <c r="U1929">
        <v>37</v>
      </c>
      <c r="V1929">
        <v>23</v>
      </c>
      <c r="W1929">
        <v>337</v>
      </c>
      <c r="X1929">
        <v>27</v>
      </c>
      <c r="Z1929">
        <v>27</v>
      </c>
      <c r="AB1929">
        <v>36.907</v>
      </c>
      <c r="AD1929" t="s">
        <v>588</v>
      </c>
      <c r="AE1929">
        <v>1</v>
      </c>
      <c r="AF1929">
        <v>92420292</v>
      </c>
    </row>
    <row r="1930" spans="1:32">
      <c r="A1930">
        <v>318223</v>
      </c>
      <c r="B1930">
        <v>5170</v>
      </c>
      <c r="C1930" t="s">
        <v>224</v>
      </c>
      <c r="D1930">
        <v>1506</v>
      </c>
      <c r="E1930" t="s">
        <v>1042</v>
      </c>
      <c r="F1930" t="s">
        <v>587</v>
      </c>
      <c r="G1930">
        <v>1</v>
      </c>
      <c r="H1930" t="s">
        <v>494</v>
      </c>
      <c r="I1930" t="s">
        <v>243</v>
      </c>
      <c r="J1930">
        <v>31</v>
      </c>
      <c r="K1930">
        <v>47</v>
      </c>
      <c r="L1930">
        <v>450</v>
      </c>
      <c r="M1930">
        <v>9</v>
      </c>
      <c r="N1930">
        <v>162</v>
      </c>
      <c r="O1930" s="493">
        <v>45955.4600810185</v>
      </c>
      <c r="P1930" s="493">
        <v>45955.4858217593</v>
      </c>
      <c r="Q1930">
        <v>1</v>
      </c>
      <c r="R1930">
        <v>0</v>
      </c>
      <c r="S1930">
        <v>2</v>
      </c>
      <c r="T1930">
        <v>6</v>
      </c>
      <c r="U1930">
        <v>30</v>
      </c>
      <c r="V1930">
        <v>21</v>
      </c>
      <c r="W1930">
        <v>121</v>
      </c>
      <c r="X1930">
        <v>25</v>
      </c>
      <c r="Z1930">
        <v>25</v>
      </c>
      <c r="AB1930">
        <v>36.362</v>
      </c>
      <c r="AD1930" t="s">
        <v>588</v>
      </c>
      <c r="AE1930">
        <v>1</v>
      </c>
      <c r="AF1930">
        <v>92420292</v>
      </c>
    </row>
    <row r="1931" spans="1:32">
      <c r="A1931">
        <v>318224</v>
      </c>
      <c r="B1931">
        <v>5170</v>
      </c>
      <c r="C1931" t="s">
        <v>224</v>
      </c>
      <c r="D1931">
        <v>1506</v>
      </c>
      <c r="E1931" t="s">
        <v>1042</v>
      </c>
      <c r="F1931" t="s">
        <v>587</v>
      </c>
      <c r="G1931">
        <v>1</v>
      </c>
      <c r="H1931" t="s">
        <v>494</v>
      </c>
      <c r="I1931" t="s">
        <v>919</v>
      </c>
      <c r="J1931">
        <v>32</v>
      </c>
      <c r="K1931">
        <v>47</v>
      </c>
      <c r="L1931">
        <v>450</v>
      </c>
      <c r="M1931">
        <v>9</v>
      </c>
      <c r="N1931">
        <v>54</v>
      </c>
      <c r="O1931" s="493">
        <v>45955.4637615741</v>
      </c>
      <c r="P1931" s="493">
        <v>45955.4878935185</v>
      </c>
      <c r="Q1931">
        <v>1</v>
      </c>
      <c r="R1931">
        <v>0</v>
      </c>
      <c r="S1931">
        <v>2</v>
      </c>
      <c r="T1931">
        <v>6</v>
      </c>
      <c r="U1931">
        <v>34</v>
      </c>
      <c r="V1931">
        <v>27</v>
      </c>
      <c r="W1931">
        <v>158</v>
      </c>
      <c r="X1931">
        <v>30</v>
      </c>
      <c r="Z1931">
        <v>30</v>
      </c>
      <c r="AB1931">
        <v>44.79</v>
      </c>
      <c r="AD1931" t="s">
        <v>588</v>
      </c>
      <c r="AE1931">
        <v>1</v>
      </c>
      <c r="AF1931">
        <v>92420292</v>
      </c>
    </row>
    <row r="1932" spans="1:32">
      <c r="A1932">
        <v>318403</v>
      </c>
      <c r="B1932">
        <v>5170</v>
      </c>
      <c r="C1932" t="s">
        <v>224</v>
      </c>
      <c r="D1932">
        <v>1507</v>
      </c>
      <c r="E1932">
        <v>4016574665</v>
      </c>
      <c r="F1932" t="s">
        <v>490</v>
      </c>
      <c r="G1932">
        <v>1</v>
      </c>
      <c r="H1932" t="s">
        <v>491</v>
      </c>
      <c r="I1932" t="s">
        <v>919</v>
      </c>
      <c r="J1932">
        <v>32</v>
      </c>
      <c r="K1932">
        <v>303</v>
      </c>
      <c r="L1932">
        <v>1920</v>
      </c>
      <c r="M1932">
        <v>4</v>
      </c>
      <c r="N1932">
        <v>108</v>
      </c>
      <c r="O1932" s="493">
        <v>45958.0004513889</v>
      </c>
      <c r="P1932" s="493">
        <v>45958.2130787037</v>
      </c>
      <c r="Q1932">
        <v>1</v>
      </c>
      <c r="R1932">
        <v>0</v>
      </c>
      <c r="S1932">
        <v>0</v>
      </c>
      <c r="T1932">
        <v>6</v>
      </c>
      <c r="U1932">
        <v>32</v>
      </c>
      <c r="V1932">
        <v>26</v>
      </c>
      <c r="W1932">
        <v>223</v>
      </c>
      <c r="X1932">
        <v>30</v>
      </c>
      <c r="Y1932">
        <v>29</v>
      </c>
      <c r="AB1932">
        <v>28.134</v>
      </c>
      <c r="AD1932" t="s">
        <v>492</v>
      </c>
      <c r="AE1932">
        <v>1</v>
      </c>
      <c r="AF1932" t="s">
        <v>493</v>
      </c>
    </row>
    <row r="1933" spans="1:32">
      <c r="A1933">
        <v>318404</v>
      </c>
      <c r="B1933">
        <v>5170</v>
      </c>
      <c r="C1933" t="s">
        <v>224</v>
      </c>
      <c r="D1933">
        <v>1507</v>
      </c>
      <c r="E1933">
        <v>4016574665</v>
      </c>
      <c r="F1933" t="s">
        <v>490</v>
      </c>
      <c r="G1933">
        <v>1</v>
      </c>
      <c r="H1933" t="s">
        <v>491</v>
      </c>
      <c r="I1933" t="s">
        <v>280</v>
      </c>
      <c r="J1933">
        <v>33</v>
      </c>
      <c r="K1933">
        <v>30</v>
      </c>
      <c r="L1933">
        <v>1920</v>
      </c>
      <c r="M1933">
        <v>4</v>
      </c>
      <c r="N1933">
        <v>8</v>
      </c>
      <c r="O1933" s="493">
        <v>45958.0051851852</v>
      </c>
      <c r="P1933" s="493">
        <v>45958.2133680556</v>
      </c>
      <c r="Q1933">
        <v>1</v>
      </c>
      <c r="R1933">
        <v>0</v>
      </c>
      <c r="S1933">
        <v>0</v>
      </c>
      <c r="T1933">
        <v>6</v>
      </c>
      <c r="U1933">
        <v>12</v>
      </c>
      <c r="V1933">
        <v>10</v>
      </c>
      <c r="W1933">
        <v>15</v>
      </c>
      <c r="X1933">
        <v>13</v>
      </c>
      <c r="Y1933">
        <v>10</v>
      </c>
      <c r="AB1933">
        <v>19.121</v>
      </c>
      <c r="AD1933" t="s">
        <v>492</v>
      </c>
      <c r="AE1933">
        <v>1</v>
      </c>
      <c r="AF1933" t="s">
        <v>493</v>
      </c>
    </row>
    <row r="1934" spans="1:32">
      <c r="A1934">
        <v>318344</v>
      </c>
      <c r="B1934">
        <v>5170</v>
      </c>
      <c r="C1934" t="s">
        <v>224</v>
      </c>
      <c r="D1934">
        <v>1507</v>
      </c>
      <c r="E1934">
        <v>4016616278</v>
      </c>
      <c r="F1934" t="s">
        <v>490</v>
      </c>
      <c r="G1934">
        <v>1</v>
      </c>
      <c r="H1934" t="s">
        <v>491</v>
      </c>
      <c r="I1934" t="s">
        <v>243</v>
      </c>
      <c r="J1934">
        <v>31</v>
      </c>
      <c r="K1934">
        <v>59</v>
      </c>
      <c r="L1934">
        <v>240</v>
      </c>
      <c r="M1934">
        <v>4</v>
      </c>
      <c r="N1934">
        <v>292</v>
      </c>
      <c r="O1934" s="493">
        <v>45957.769837963</v>
      </c>
      <c r="P1934" s="493">
        <v>45957.8518171296</v>
      </c>
      <c r="Q1934">
        <v>1</v>
      </c>
      <c r="R1934">
        <v>0</v>
      </c>
      <c r="S1934">
        <v>0</v>
      </c>
      <c r="T1934">
        <v>6</v>
      </c>
      <c r="U1934">
        <v>38</v>
      </c>
      <c r="V1934">
        <v>34</v>
      </c>
      <c r="W1934">
        <v>162</v>
      </c>
      <c r="X1934">
        <v>34</v>
      </c>
      <c r="Y1934">
        <v>37</v>
      </c>
      <c r="AB1934">
        <v>65.789</v>
      </c>
      <c r="AD1934" t="s">
        <v>495</v>
      </c>
      <c r="AE1934">
        <v>1</v>
      </c>
      <c r="AF1934" t="s">
        <v>493</v>
      </c>
    </row>
    <row r="1935" spans="1:32">
      <c r="A1935">
        <v>318346</v>
      </c>
      <c r="B1935">
        <v>5170</v>
      </c>
      <c r="C1935" t="s">
        <v>224</v>
      </c>
      <c r="D1935">
        <v>1507</v>
      </c>
      <c r="E1935">
        <v>4016616278</v>
      </c>
      <c r="F1935" t="s">
        <v>490</v>
      </c>
      <c r="G1935">
        <v>1</v>
      </c>
      <c r="H1935" t="s">
        <v>491</v>
      </c>
      <c r="I1935" t="s">
        <v>280</v>
      </c>
      <c r="J1935">
        <v>33</v>
      </c>
      <c r="K1935">
        <v>2</v>
      </c>
      <c r="L1935">
        <v>240</v>
      </c>
      <c r="M1935">
        <v>4</v>
      </c>
      <c r="N1935">
        <v>8</v>
      </c>
      <c r="O1935" s="493">
        <v>45957.7810532407</v>
      </c>
      <c r="P1935" s="493">
        <v>45957.7814699074</v>
      </c>
      <c r="Q1935">
        <v>1</v>
      </c>
      <c r="R1935">
        <v>0</v>
      </c>
      <c r="S1935">
        <v>0</v>
      </c>
      <c r="T1935">
        <v>6</v>
      </c>
      <c r="U1935">
        <v>11</v>
      </c>
      <c r="V1935">
        <v>10</v>
      </c>
      <c r="W1935">
        <v>12</v>
      </c>
      <c r="X1935">
        <v>11</v>
      </c>
      <c r="Y1935">
        <v>10</v>
      </c>
      <c r="AB1935">
        <v>19.121</v>
      </c>
      <c r="AD1935" t="s">
        <v>495</v>
      </c>
      <c r="AE1935">
        <v>1</v>
      </c>
      <c r="AF1935" t="s">
        <v>493</v>
      </c>
    </row>
    <row r="1936" spans="1:32">
      <c r="A1936">
        <v>318402</v>
      </c>
      <c r="B1936">
        <v>5170</v>
      </c>
      <c r="C1936" t="s">
        <v>224</v>
      </c>
      <c r="D1936">
        <v>1507</v>
      </c>
      <c r="E1936">
        <v>4016574665</v>
      </c>
      <c r="F1936" t="s">
        <v>490</v>
      </c>
      <c r="G1936">
        <v>1</v>
      </c>
      <c r="H1936" t="s">
        <v>491</v>
      </c>
      <c r="I1936" t="s">
        <v>243</v>
      </c>
      <c r="J1936">
        <v>31</v>
      </c>
      <c r="K1936">
        <v>302</v>
      </c>
      <c r="L1936">
        <v>1920</v>
      </c>
      <c r="M1936">
        <v>4</v>
      </c>
      <c r="N1936">
        <v>292</v>
      </c>
      <c r="O1936" s="493">
        <v>45958.0005439815</v>
      </c>
      <c r="P1936" s="493">
        <v>45958.2125347222</v>
      </c>
      <c r="Q1936">
        <v>1</v>
      </c>
      <c r="R1936">
        <v>0</v>
      </c>
      <c r="S1936">
        <v>0</v>
      </c>
      <c r="T1936">
        <v>6</v>
      </c>
      <c r="U1936">
        <v>35</v>
      </c>
      <c r="V1936">
        <v>33</v>
      </c>
      <c r="W1936">
        <v>129</v>
      </c>
      <c r="X1936">
        <v>34</v>
      </c>
      <c r="Y1936">
        <v>37</v>
      </c>
      <c r="AB1936">
        <v>65.789</v>
      </c>
      <c r="AD1936" t="s">
        <v>492</v>
      </c>
      <c r="AE1936">
        <v>1</v>
      </c>
      <c r="AF1936" t="s">
        <v>493</v>
      </c>
    </row>
    <row r="1937" spans="1:32">
      <c r="A1937">
        <v>318343</v>
      </c>
      <c r="B1937">
        <v>5170</v>
      </c>
      <c r="C1937" t="s">
        <v>224</v>
      </c>
      <c r="D1937">
        <v>1507</v>
      </c>
      <c r="E1937">
        <v>4016616278</v>
      </c>
      <c r="F1937" t="s">
        <v>490</v>
      </c>
      <c r="G1937">
        <v>1</v>
      </c>
      <c r="H1937" t="s">
        <v>491</v>
      </c>
      <c r="I1937" t="s">
        <v>237</v>
      </c>
      <c r="J1937">
        <v>30</v>
      </c>
      <c r="K1937">
        <v>62</v>
      </c>
      <c r="L1937">
        <v>240</v>
      </c>
      <c r="M1937">
        <v>4</v>
      </c>
      <c r="N1937">
        <v>376</v>
      </c>
      <c r="O1937" s="493">
        <v>45957.7687847222</v>
      </c>
      <c r="P1937" s="493">
        <v>45957.8513541667</v>
      </c>
      <c r="Q1937">
        <v>1</v>
      </c>
      <c r="R1937">
        <v>0</v>
      </c>
      <c r="S1937">
        <v>0</v>
      </c>
      <c r="T1937">
        <v>6</v>
      </c>
      <c r="U1937">
        <v>62</v>
      </c>
      <c r="V1937">
        <v>49</v>
      </c>
      <c r="W1937">
        <v>637</v>
      </c>
      <c r="X1937">
        <v>52</v>
      </c>
      <c r="Y1937">
        <v>37</v>
      </c>
      <c r="AB1937">
        <v>83.993</v>
      </c>
      <c r="AD1937" t="s">
        <v>495</v>
      </c>
      <c r="AE1937">
        <v>1</v>
      </c>
      <c r="AF1937" t="s">
        <v>493</v>
      </c>
    </row>
    <row r="1938" spans="1:32">
      <c r="A1938">
        <v>318340</v>
      </c>
      <c r="B1938">
        <v>5170</v>
      </c>
      <c r="C1938" t="s">
        <v>224</v>
      </c>
      <c r="D1938">
        <v>1507</v>
      </c>
      <c r="E1938">
        <v>4016574665</v>
      </c>
      <c r="F1938" t="s">
        <v>490</v>
      </c>
      <c r="G1938">
        <v>1</v>
      </c>
      <c r="H1938" t="s">
        <v>491</v>
      </c>
      <c r="I1938" t="s">
        <v>243</v>
      </c>
      <c r="J1938">
        <v>31</v>
      </c>
      <c r="K1938">
        <v>178</v>
      </c>
      <c r="L1938">
        <v>1920</v>
      </c>
      <c r="M1938">
        <v>4</v>
      </c>
      <c r="N1938">
        <v>292</v>
      </c>
      <c r="O1938" s="493">
        <v>45957.8585648148</v>
      </c>
      <c r="P1938" s="493">
        <v>45957.9998958333</v>
      </c>
      <c r="Q1938">
        <v>1</v>
      </c>
      <c r="R1938">
        <v>0</v>
      </c>
      <c r="S1938">
        <v>0</v>
      </c>
      <c r="T1938">
        <v>6</v>
      </c>
      <c r="U1938">
        <v>35</v>
      </c>
      <c r="V1938">
        <v>33</v>
      </c>
      <c r="W1938">
        <v>111</v>
      </c>
      <c r="X1938">
        <v>34</v>
      </c>
      <c r="Y1938">
        <v>37</v>
      </c>
      <c r="AB1938">
        <v>65.789</v>
      </c>
      <c r="AD1938" t="s">
        <v>492</v>
      </c>
      <c r="AE1938">
        <v>1</v>
      </c>
      <c r="AF1938" t="s">
        <v>493</v>
      </c>
    </row>
    <row r="1939" spans="1:32">
      <c r="A1939">
        <v>318341</v>
      </c>
      <c r="B1939">
        <v>5170</v>
      </c>
      <c r="C1939" t="s">
        <v>224</v>
      </c>
      <c r="D1939">
        <v>1507</v>
      </c>
      <c r="E1939">
        <v>4016574665</v>
      </c>
      <c r="F1939" t="s">
        <v>490</v>
      </c>
      <c r="G1939">
        <v>1</v>
      </c>
      <c r="H1939" t="s">
        <v>491</v>
      </c>
      <c r="I1939" t="s">
        <v>919</v>
      </c>
      <c r="J1939">
        <v>32</v>
      </c>
      <c r="K1939">
        <v>177</v>
      </c>
      <c r="L1939">
        <v>1920</v>
      </c>
      <c r="M1939">
        <v>4</v>
      </c>
      <c r="N1939">
        <v>108</v>
      </c>
      <c r="O1939" s="493">
        <v>45957.8596643519</v>
      </c>
      <c r="P1939" s="493">
        <v>45957.9996180556</v>
      </c>
      <c r="Q1939">
        <v>1</v>
      </c>
      <c r="R1939">
        <v>0</v>
      </c>
      <c r="S1939">
        <v>0</v>
      </c>
      <c r="T1939">
        <v>6</v>
      </c>
      <c r="U1939">
        <v>31</v>
      </c>
      <c r="V1939">
        <v>27</v>
      </c>
      <c r="W1939">
        <v>260</v>
      </c>
      <c r="X1939">
        <v>29</v>
      </c>
      <c r="Y1939">
        <v>29</v>
      </c>
      <c r="AB1939">
        <v>28.134</v>
      </c>
      <c r="AD1939" t="s">
        <v>492</v>
      </c>
      <c r="AE1939">
        <v>1</v>
      </c>
      <c r="AF1939" t="s">
        <v>493</v>
      </c>
    </row>
    <row r="1940" spans="1:32">
      <c r="A1940">
        <v>318401</v>
      </c>
      <c r="B1940">
        <v>5170</v>
      </c>
      <c r="C1940" t="s">
        <v>224</v>
      </c>
      <c r="D1940">
        <v>1507</v>
      </c>
      <c r="E1940">
        <v>4016574665</v>
      </c>
      <c r="F1940" t="s">
        <v>490</v>
      </c>
      <c r="G1940">
        <v>1</v>
      </c>
      <c r="H1940" t="s">
        <v>491</v>
      </c>
      <c r="I1940" t="s">
        <v>237</v>
      </c>
      <c r="J1940">
        <v>30</v>
      </c>
      <c r="K1940">
        <v>301</v>
      </c>
      <c r="L1940">
        <v>1920</v>
      </c>
      <c r="M1940">
        <v>4</v>
      </c>
      <c r="N1940">
        <v>376</v>
      </c>
      <c r="O1940" s="493">
        <v>45958.0007060185</v>
      </c>
      <c r="P1940" s="493">
        <v>45958.2120717593</v>
      </c>
      <c r="Q1940">
        <v>1</v>
      </c>
      <c r="R1940">
        <v>0</v>
      </c>
      <c r="S1940">
        <v>0</v>
      </c>
      <c r="T1940">
        <v>6</v>
      </c>
      <c r="U1940">
        <v>56</v>
      </c>
      <c r="V1940">
        <v>49</v>
      </c>
      <c r="W1940">
        <v>185</v>
      </c>
      <c r="X1940">
        <v>53</v>
      </c>
      <c r="Y1940">
        <v>41</v>
      </c>
      <c r="AB1940">
        <v>83.993</v>
      </c>
      <c r="AD1940" t="s">
        <v>492</v>
      </c>
      <c r="AE1940">
        <v>1</v>
      </c>
      <c r="AF1940" t="s">
        <v>493</v>
      </c>
    </row>
    <row r="1941" spans="1:32">
      <c r="A1941">
        <v>318345</v>
      </c>
      <c r="B1941">
        <v>5170</v>
      </c>
      <c r="C1941" t="s">
        <v>224</v>
      </c>
      <c r="D1941">
        <v>1507</v>
      </c>
      <c r="E1941">
        <v>4016616278</v>
      </c>
      <c r="F1941" t="s">
        <v>490</v>
      </c>
      <c r="G1941">
        <v>1</v>
      </c>
      <c r="H1941" t="s">
        <v>491</v>
      </c>
      <c r="I1941" t="s">
        <v>919</v>
      </c>
      <c r="J1941">
        <v>32</v>
      </c>
      <c r="K1941">
        <v>60</v>
      </c>
      <c r="L1941">
        <v>240</v>
      </c>
      <c r="M1941">
        <v>4</v>
      </c>
      <c r="N1941">
        <v>108</v>
      </c>
      <c r="O1941" s="493">
        <v>45957.7747916667</v>
      </c>
      <c r="P1941" s="493">
        <v>45957.852349537</v>
      </c>
      <c r="Q1941">
        <v>1</v>
      </c>
      <c r="R1941">
        <v>0</v>
      </c>
      <c r="S1941">
        <v>0</v>
      </c>
      <c r="T1941">
        <v>6</v>
      </c>
      <c r="U1941">
        <v>33</v>
      </c>
      <c r="V1941">
        <v>26</v>
      </c>
      <c r="W1941">
        <v>231</v>
      </c>
      <c r="X1941">
        <v>30</v>
      </c>
      <c r="Y1941">
        <v>29</v>
      </c>
      <c r="AB1941">
        <v>28.134</v>
      </c>
      <c r="AD1941" t="s">
        <v>495</v>
      </c>
      <c r="AE1941">
        <v>1</v>
      </c>
      <c r="AF1941" t="s">
        <v>493</v>
      </c>
    </row>
    <row r="1942" spans="1:32">
      <c r="A1942">
        <v>318342</v>
      </c>
      <c r="B1942">
        <v>5170</v>
      </c>
      <c r="C1942" t="s">
        <v>224</v>
      </c>
      <c r="D1942">
        <v>1507</v>
      </c>
      <c r="E1942">
        <v>4016574665</v>
      </c>
      <c r="F1942" t="s">
        <v>490</v>
      </c>
      <c r="G1942">
        <v>1</v>
      </c>
      <c r="H1942" t="s">
        <v>491</v>
      </c>
      <c r="I1942" t="s">
        <v>280</v>
      </c>
      <c r="J1942">
        <v>33</v>
      </c>
      <c r="K1942">
        <v>25</v>
      </c>
      <c r="L1942">
        <v>1920</v>
      </c>
      <c r="M1942">
        <v>4</v>
      </c>
      <c r="N1942">
        <v>8</v>
      </c>
      <c r="O1942" s="493">
        <v>45957.8600231481</v>
      </c>
      <c r="P1942" s="493">
        <v>45957.9947106481</v>
      </c>
      <c r="Q1942">
        <v>1</v>
      </c>
      <c r="R1942">
        <v>0</v>
      </c>
      <c r="S1942">
        <v>0</v>
      </c>
      <c r="T1942">
        <v>6</v>
      </c>
      <c r="U1942">
        <v>13</v>
      </c>
      <c r="V1942">
        <v>10</v>
      </c>
      <c r="W1942">
        <v>16</v>
      </c>
      <c r="X1942">
        <v>13</v>
      </c>
      <c r="Y1942">
        <v>10</v>
      </c>
      <c r="AB1942">
        <v>19.121</v>
      </c>
      <c r="AD1942" t="s">
        <v>492</v>
      </c>
      <c r="AE1942">
        <v>1</v>
      </c>
      <c r="AF1942" t="s">
        <v>493</v>
      </c>
    </row>
    <row r="1943" spans="1:32">
      <c r="A1943">
        <v>318339</v>
      </c>
      <c r="B1943">
        <v>5170</v>
      </c>
      <c r="C1943" t="s">
        <v>224</v>
      </c>
      <c r="D1943">
        <v>1507</v>
      </c>
      <c r="E1943">
        <v>4016574665</v>
      </c>
      <c r="F1943" t="s">
        <v>490</v>
      </c>
      <c r="G1943">
        <v>1</v>
      </c>
      <c r="H1943" t="s">
        <v>491</v>
      </c>
      <c r="I1943" t="s">
        <v>237</v>
      </c>
      <c r="J1943">
        <v>30</v>
      </c>
      <c r="K1943">
        <v>178</v>
      </c>
      <c r="L1943">
        <v>1920</v>
      </c>
      <c r="M1943">
        <v>4</v>
      </c>
      <c r="N1943">
        <v>376</v>
      </c>
      <c r="O1943" s="493">
        <v>45957.8579166667</v>
      </c>
      <c r="P1943" s="493">
        <v>45957.9994212963</v>
      </c>
      <c r="Q1943">
        <v>1</v>
      </c>
      <c r="R1943">
        <v>0</v>
      </c>
      <c r="S1943">
        <v>0</v>
      </c>
      <c r="T1943">
        <v>6</v>
      </c>
      <c r="U1943">
        <v>59</v>
      </c>
      <c r="V1943">
        <v>49</v>
      </c>
      <c r="W1943">
        <v>274</v>
      </c>
      <c r="X1943">
        <v>53</v>
      </c>
      <c r="Y1943">
        <v>37</v>
      </c>
      <c r="AB1943">
        <v>83.993</v>
      </c>
      <c r="AD1943" t="s">
        <v>492</v>
      </c>
      <c r="AE1943">
        <v>1</v>
      </c>
      <c r="AF1943" t="s">
        <v>493</v>
      </c>
    </row>
    <row r="1944" spans="1:32">
      <c r="A1944">
        <v>318412</v>
      </c>
      <c r="B1944">
        <v>5170</v>
      </c>
      <c r="C1944" t="s">
        <v>224</v>
      </c>
      <c r="D1944">
        <v>1508</v>
      </c>
      <c r="E1944">
        <v>4016616278</v>
      </c>
      <c r="F1944" t="s">
        <v>490</v>
      </c>
      <c r="G1944">
        <v>1</v>
      </c>
      <c r="H1944" t="s">
        <v>494</v>
      </c>
      <c r="I1944" t="s">
        <v>280</v>
      </c>
      <c r="J1944">
        <v>33</v>
      </c>
      <c r="K1944">
        <v>60</v>
      </c>
      <c r="L1944">
        <v>240</v>
      </c>
      <c r="M1944">
        <v>4</v>
      </c>
      <c r="N1944">
        <v>16</v>
      </c>
      <c r="O1944" s="493">
        <v>45958.2722222222</v>
      </c>
      <c r="P1944" s="493">
        <v>45958.3036458333</v>
      </c>
      <c r="Q1944">
        <v>1</v>
      </c>
      <c r="R1944">
        <v>0</v>
      </c>
      <c r="S1944">
        <v>0</v>
      </c>
      <c r="T1944">
        <v>6</v>
      </c>
      <c r="U1944">
        <v>37</v>
      </c>
      <c r="V1944">
        <v>35</v>
      </c>
      <c r="W1944">
        <v>49</v>
      </c>
      <c r="X1944">
        <v>36</v>
      </c>
      <c r="Y1944">
        <v>29</v>
      </c>
      <c r="AB1944">
        <v>45.558</v>
      </c>
      <c r="AD1944" t="s">
        <v>495</v>
      </c>
      <c r="AE1944">
        <v>1</v>
      </c>
      <c r="AF1944" t="s">
        <v>493</v>
      </c>
    </row>
    <row r="1945" spans="1:32">
      <c r="A1945">
        <v>318411</v>
      </c>
      <c r="B1945">
        <v>5170</v>
      </c>
      <c r="C1945" t="s">
        <v>224</v>
      </c>
      <c r="D1945">
        <v>1508</v>
      </c>
      <c r="E1945">
        <v>4016616278</v>
      </c>
      <c r="F1945" t="s">
        <v>490</v>
      </c>
      <c r="G1945">
        <v>1</v>
      </c>
      <c r="H1945" t="s">
        <v>494</v>
      </c>
      <c r="I1945" t="s">
        <v>919</v>
      </c>
      <c r="J1945">
        <v>32</v>
      </c>
      <c r="K1945">
        <v>60</v>
      </c>
      <c r="L1945">
        <v>240</v>
      </c>
      <c r="M1945">
        <v>4</v>
      </c>
      <c r="N1945">
        <v>28</v>
      </c>
      <c r="O1945" s="493">
        <v>45958.270474537</v>
      </c>
      <c r="P1945" s="493">
        <v>45958.3013310185</v>
      </c>
      <c r="Q1945">
        <v>1</v>
      </c>
      <c r="R1945">
        <v>0</v>
      </c>
      <c r="S1945">
        <v>0</v>
      </c>
      <c r="T1945">
        <v>6</v>
      </c>
      <c r="U1945">
        <v>45</v>
      </c>
      <c r="V1945">
        <v>25</v>
      </c>
      <c r="W1945">
        <v>686</v>
      </c>
      <c r="X1945">
        <v>28</v>
      </c>
      <c r="Y1945">
        <v>27</v>
      </c>
      <c r="AB1945">
        <v>22.073</v>
      </c>
      <c r="AD1945" t="s">
        <v>495</v>
      </c>
      <c r="AE1945">
        <v>1</v>
      </c>
      <c r="AF1945" t="s">
        <v>493</v>
      </c>
    </row>
    <row r="1946" spans="1:32">
      <c r="A1946">
        <v>318410</v>
      </c>
      <c r="B1946">
        <v>5170</v>
      </c>
      <c r="C1946" t="s">
        <v>224</v>
      </c>
      <c r="D1946">
        <v>1508</v>
      </c>
      <c r="E1946">
        <v>4016616278</v>
      </c>
      <c r="F1946" t="s">
        <v>490</v>
      </c>
      <c r="G1946">
        <v>1</v>
      </c>
      <c r="H1946" t="s">
        <v>494</v>
      </c>
      <c r="I1946" t="s">
        <v>243</v>
      </c>
      <c r="J1946">
        <v>31</v>
      </c>
      <c r="K1946">
        <v>60</v>
      </c>
      <c r="L1946">
        <v>240</v>
      </c>
      <c r="M1946">
        <v>4</v>
      </c>
      <c r="N1946">
        <v>232</v>
      </c>
      <c r="O1946" s="493">
        <v>45958.2611921296</v>
      </c>
      <c r="P1946" s="493">
        <v>45958.2995949074</v>
      </c>
      <c r="Q1946">
        <v>1</v>
      </c>
      <c r="R1946">
        <v>0</v>
      </c>
      <c r="S1946">
        <v>0</v>
      </c>
      <c r="T1946">
        <v>6</v>
      </c>
      <c r="U1946">
        <v>34</v>
      </c>
      <c r="V1946">
        <v>30</v>
      </c>
      <c r="W1946">
        <v>124</v>
      </c>
      <c r="X1946">
        <v>33</v>
      </c>
      <c r="Y1946">
        <v>34</v>
      </c>
      <c r="AB1946">
        <v>46.551</v>
      </c>
      <c r="AD1946" t="s">
        <v>495</v>
      </c>
      <c r="AE1946">
        <v>1</v>
      </c>
      <c r="AF1946" t="s">
        <v>493</v>
      </c>
    </row>
    <row r="1947" spans="1:32">
      <c r="A1947">
        <v>318409</v>
      </c>
      <c r="B1947">
        <v>5170</v>
      </c>
      <c r="C1947" t="s">
        <v>224</v>
      </c>
      <c r="D1947">
        <v>1508</v>
      </c>
      <c r="E1947">
        <v>4016616278</v>
      </c>
      <c r="F1947" t="s">
        <v>490</v>
      </c>
      <c r="G1947">
        <v>1</v>
      </c>
      <c r="H1947" t="s">
        <v>494</v>
      </c>
      <c r="I1947" t="s">
        <v>237</v>
      </c>
      <c r="J1947">
        <v>30</v>
      </c>
      <c r="K1947">
        <v>60</v>
      </c>
      <c r="L1947">
        <v>240</v>
      </c>
      <c r="M1947">
        <v>4</v>
      </c>
      <c r="N1947">
        <v>356</v>
      </c>
      <c r="O1947" s="493">
        <v>45958.2596990741</v>
      </c>
      <c r="P1947" s="493">
        <v>45958.2991203704</v>
      </c>
      <c r="Q1947">
        <v>1</v>
      </c>
      <c r="R1947">
        <v>0</v>
      </c>
      <c r="S1947">
        <v>0</v>
      </c>
      <c r="T1947">
        <v>6</v>
      </c>
      <c r="U1947">
        <v>38</v>
      </c>
      <c r="V1947">
        <v>35</v>
      </c>
      <c r="W1947">
        <v>57</v>
      </c>
      <c r="X1947">
        <v>38</v>
      </c>
      <c r="Y1947">
        <v>34</v>
      </c>
      <c r="AB1947">
        <v>82.983</v>
      </c>
      <c r="AD1947" t="s">
        <v>495</v>
      </c>
      <c r="AE1947">
        <v>1</v>
      </c>
      <c r="AF1947" t="s">
        <v>493</v>
      </c>
    </row>
    <row r="1948" spans="1:32">
      <c r="A1948">
        <v>318407</v>
      </c>
      <c r="B1948">
        <v>5170</v>
      </c>
      <c r="C1948" t="s">
        <v>224</v>
      </c>
      <c r="D1948">
        <v>1508</v>
      </c>
      <c r="E1948">
        <v>4016574665</v>
      </c>
      <c r="F1948" t="s">
        <v>490</v>
      </c>
      <c r="G1948">
        <v>1</v>
      </c>
      <c r="H1948" t="s">
        <v>494</v>
      </c>
      <c r="I1948" t="s">
        <v>919</v>
      </c>
      <c r="J1948">
        <v>32</v>
      </c>
      <c r="K1948">
        <v>480</v>
      </c>
      <c r="L1948">
        <v>1920</v>
      </c>
      <c r="M1948">
        <v>4</v>
      </c>
      <c r="N1948">
        <v>28</v>
      </c>
      <c r="O1948" s="493">
        <v>45958.306875</v>
      </c>
      <c r="P1948" s="493">
        <v>45958.5902546296</v>
      </c>
      <c r="Q1948">
        <v>1</v>
      </c>
      <c r="R1948">
        <v>0</v>
      </c>
      <c r="S1948">
        <v>0</v>
      </c>
      <c r="T1948">
        <v>6</v>
      </c>
      <c r="U1948">
        <v>28</v>
      </c>
      <c r="V1948">
        <v>24</v>
      </c>
      <c r="W1948">
        <v>78</v>
      </c>
      <c r="X1948">
        <v>28</v>
      </c>
      <c r="Y1948">
        <v>27</v>
      </c>
      <c r="AB1948">
        <v>22.073</v>
      </c>
      <c r="AD1948" t="s">
        <v>492</v>
      </c>
      <c r="AE1948">
        <v>1</v>
      </c>
      <c r="AF1948" t="s">
        <v>493</v>
      </c>
    </row>
    <row r="1949" spans="1:32">
      <c r="A1949">
        <v>318406</v>
      </c>
      <c r="B1949">
        <v>5170</v>
      </c>
      <c r="C1949" t="s">
        <v>224</v>
      </c>
      <c r="D1949">
        <v>1508</v>
      </c>
      <c r="E1949">
        <v>4016574665</v>
      </c>
      <c r="F1949" t="s">
        <v>490</v>
      </c>
      <c r="G1949">
        <v>1</v>
      </c>
      <c r="H1949" t="s">
        <v>494</v>
      </c>
      <c r="I1949" t="s">
        <v>243</v>
      </c>
      <c r="J1949">
        <v>31</v>
      </c>
      <c r="K1949">
        <v>479</v>
      </c>
      <c r="L1949">
        <v>1920</v>
      </c>
      <c r="M1949">
        <v>4</v>
      </c>
      <c r="N1949">
        <v>232</v>
      </c>
      <c r="O1949" s="493">
        <v>45958.3055439815</v>
      </c>
      <c r="P1949" s="493">
        <v>45958.5897337963</v>
      </c>
      <c r="Q1949">
        <v>1</v>
      </c>
      <c r="R1949">
        <v>0</v>
      </c>
      <c r="S1949">
        <v>0</v>
      </c>
      <c r="T1949">
        <v>6</v>
      </c>
      <c r="U1949">
        <v>33</v>
      </c>
      <c r="V1949">
        <v>14</v>
      </c>
      <c r="W1949">
        <v>111</v>
      </c>
      <c r="X1949">
        <v>33</v>
      </c>
      <c r="Y1949">
        <v>34</v>
      </c>
      <c r="AB1949">
        <v>46.551</v>
      </c>
      <c r="AD1949" t="s">
        <v>492</v>
      </c>
      <c r="AE1949">
        <v>1</v>
      </c>
      <c r="AF1949" t="s">
        <v>493</v>
      </c>
    </row>
    <row r="1950" spans="1:32">
      <c r="A1950">
        <v>318405</v>
      </c>
      <c r="B1950">
        <v>5170</v>
      </c>
      <c r="C1950" t="s">
        <v>224</v>
      </c>
      <c r="D1950">
        <v>1508</v>
      </c>
      <c r="E1950">
        <v>4016574665</v>
      </c>
      <c r="F1950" t="s">
        <v>490</v>
      </c>
      <c r="G1950">
        <v>1</v>
      </c>
      <c r="H1950" t="s">
        <v>494</v>
      </c>
      <c r="I1950" t="s">
        <v>237</v>
      </c>
      <c r="J1950">
        <v>30</v>
      </c>
      <c r="K1950">
        <v>480</v>
      </c>
      <c r="L1950">
        <v>1920</v>
      </c>
      <c r="M1950">
        <v>4</v>
      </c>
      <c r="N1950">
        <v>356</v>
      </c>
      <c r="O1950" s="493">
        <v>45958.3049189815</v>
      </c>
      <c r="P1950" s="493">
        <v>45958.5892476852</v>
      </c>
      <c r="Q1950">
        <v>1</v>
      </c>
      <c r="R1950">
        <v>0</v>
      </c>
      <c r="S1950">
        <v>0</v>
      </c>
      <c r="T1950">
        <v>6</v>
      </c>
      <c r="U1950">
        <v>39</v>
      </c>
      <c r="V1950">
        <v>34</v>
      </c>
      <c r="W1950">
        <v>190</v>
      </c>
      <c r="X1950">
        <v>38</v>
      </c>
      <c r="Y1950">
        <v>34</v>
      </c>
      <c r="AB1950">
        <v>82.983</v>
      </c>
      <c r="AD1950" t="s">
        <v>492</v>
      </c>
      <c r="AE1950">
        <v>1</v>
      </c>
      <c r="AF1950" t="s">
        <v>493</v>
      </c>
    </row>
    <row r="1951" spans="1:32">
      <c r="A1951">
        <v>318408</v>
      </c>
      <c r="B1951">
        <v>5170</v>
      </c>
      <c r="C1951" t="s">
        <v>224</v>
      </c>
      <c r="D1951">
        <v>1508</v>
      </c>
      <c r="E1951">
        <v>4016574665</v>
      </c>
      <c r="F1951" t="s">
        <v>490</v>
      </c>
      <c r="G1951">
        <v>1</v>
      </c>
      <c r="H1951" t="s">
        <v>494</v>
      </c>
      <c r="I1951" t="s">
        <v>280</v>
      </c>
      <c r="J1951">
        <v>33</v>
      </c>
      <c r="K1951">
        <v>482</v>
      </c>
      <c r="L1951">
        <v>1920</v>
      </c>
      <c r="M1951">
        <v>4</v>
      </c>
      <c r="N1951">
        <v>16</v>
      </c>
      <c r="O1951" s="493">
        <v>45958.308912037</v>
      </c>
      <c r="P1951" s="493">
        <v>45958.5948842593</v>
      </c>
      <c r="Q1951">
        <v>1</v>
      </c>
      <c r="R1951">
        <v>0</v>
      </c>
      <c r="S1951">
        <v>0</v>
      </c>
      <c r="T1951">
        <v>6</v>
      </c>
      <c r="U1951">
        <v>41</v>
      </c>
      <c r="V1951">
        <v>21</v>
      </c>
      <c r="W1951">
        <v>549</v>
      </c>
      <c r="X1951">
        <v>36</v>
      </c>
      <c r="Y1951">
        <v>29</v>
      </c>
      <c r="AB1951">
        <v>45.558</v>
      </c>
      <c r="AD1951" t="s">
        <v>492</v>
      </c>
      <c r="AE1951">
        <v>1</v>
      </c>
      <c r="AF1951" t="s">
        <v>493</v>
      </c>
    </row>
    <row r="1952" spans="1:32">
      <c r="A1952">
        <v>318413</v>
      </c>
      <c r="B1952">
        <v>5170</v>
      </c>
      <c r="C1952" t="s">
        <v>224</v>
      </c>
      <c r="D1952">
        <v>1509</v>
      </c>
      <c r="E1952">
        <v>4016636519</v>
      </c>
      <c r="F1952" t="s">
        <v>931</v>
      </c>
      <c r="G1952">
        <v>1</v>
      </c>
      <c r="H1952" t="s">
        <v>494</v>
      </c>
      <c r="I1952" t="s">
        <v>237</v>
      </c>
      <c r="J1952">
        <v>30</v>
      </c>
      <c r="K1952">
        <v>301</v>
      </c>
      <c r="L1952">
        <v>600</v>
      </c>
      <c r="M1952">
        <v>2</v>
      </c>
      <c r="N1952">
        <v>508</v>
      </c>
      <c r="O1952" s="493">
        <v>45958.6377199074</v>
      </c>
      <c r="P1952" s="493">
        <v>45958.9102546296</v>
      </c>
      <c r="Q1952">
        <v>1</v>
      </c>
      <c r="R1952">
        <v>0</v>
      </c>
      <c r="S1952">
        <v>0</v>
      </c>
      <c r="T1952">
        <v>6</v>
      </c>
      <c r="U1952">
        <v>60</v>
      </c>
      <c r="V1952">
        <v>47</v>
      </c>
      <c r="W1952">
        <v>258</v>
      </c>
      <c r="X1952">
        <v>58</v>
      </c>
      <c r="Y1952">
        <v>61</v>
      </c>
      <c r="AB1952">
        <v>98.278</v>
      </c>
      <c r="AD1952" t="s">
        <v>932</v>
      </c>
      <c r="AE1952">
        <v>1</v>
      </c>
      <c r="AF1952" t="s">
        <v>933</v>
      </c>
    </row>
    <row r="1953" spans="1:32">
      <c r="A1953">
        <v>318416</v>
      </c>
      <c r="B1953">
        <v>5170</v>
      </c>
      <c r="C1953" t="s">
        <v>224</v>
      </c>
      <c r="D1953">
        <v>1509</v>
      </c>
      <c r="E1953">
        <v>4016636519</v>
      </c>
      <c r="F1953" t="s">
        <v>931</v>
      </c>
      <c r="G1953">
        <v>1</v>
      </c>
      <c r="H1953" t="s">
        <v>494</v>
      </c>
      <c r="I1953" t="s">
        <v>280</v>
      </c>
      <c r="J1953">
        <v>33</v>
      </c>
      <c r="K1953">
        <v>301</v>
      </c>
      <c r="L1953">
        <v>600</v>
      </c>
      <c r="M1953">
        <v>2</v>
      </c>
      <c r="N1953">
        <v>26</v>
      </c>
      <c r="O1953" s="493">
        <v>45958.6438657407</v>
      </c>
      <c r="P1953" s="493">
        <v>45958.9122569444</v>
      </c>
      <c r="Q1953">
        <v>1</v>
      </c>
      <c r="R1953">
        <v>0</v>
      </c>
      <c r="S1953">
        <v>0</v>
      </c>
      <c r="T1953">
        <v>6</v>
      </c>
      <c r="U1953">
        <v>41</v>
      </c>
      <c r="V1953">
        <v>35</v>
      </c>
      <c r="W1953">
        <v>188</v>
      </c>
      <c r="X1953">
        <v>38</v>
      </c>
      <c r="Y1953">
        <v>40</v>
      </c>
      <c r="AB1953">
        <v>45.013</v>
      </c>
      <c r="AD1953" t="s">
        <v>932</v>
      </c>
      <c r="AE1953">
        <v>1</v>
      </c>
      <c r="AF1953" t="s">
        <v>933</v>
      </c>
    </row>
    <row r="1954" spans="1:32">
      <c r="A1954">
        <v>318415</v>
      </c>
      <c r="B1954">
        <v>5170</v>
      </c>
      <c r="C1954" t="s">
        <v>224</v>
      </c>
      <c r="D1954">
        <v>1509</v>
      </c>
      <c r="E1954">
        <v>4016636519</v>
      </c>
      <c r="F1954" t="s">
        <v>931</v>
      </c>
      <c r="G1954">
        <v>1</v>
      </c>
      <c r="H1954" t="s">
        <v>494</v>
      </c>
      <c r="I1954" t="s">
        <v>919</v>
      </c>
      <c r="J1954">
        <v>32</v>
      </c>
      <c r="K1954">
        <v>300</v>
      </c>
      <c r="L1954">
        <v>600</v>
      </c>
      <c r="M1954">
        <v>2</v>
      </c>
      <c r="N1954">
        <v>140</v>
      </c>
      <c r="O1954" s="493">
        <v>45958.6407291667</v>
      </c>
      <c r="P1954" s="493">
        <v>45958.9116782407</v>
      </c>
      <c r="Q1954">
        <v>1</v>
      </c>
      <c r="R1954">
        <v>0</v>
      </c>
      <c r="S1954">
        <v>0</v>
      </c>
      <c r="T1954">
        <v>6</v>
      </c>
      <c r="U1954">
        <v>37</v>
      </c>
      <c r="V1954">
        <v>34</v>
      </c>
      <c r="W1954">
        <v>69</v>
      </c>
      <c r="X1954">
        <v>37</v>
      </c>
      <c r="Y1954">
        <v>39</v>
      </c>
      <c r="AB1954">
        <v>25.984</v>
      </c>
      <c r="AD1954" t="s">
        <v>932</v>
      </c>
      <c r="AE1954">
        <v>1</v>
      </c>
      <c r="AF1954" t="s">
        <v>933</v>
      </c>
    </row>
    <row r="1955" spans="1:32">
      <c r="A1955">
        <v>318414</v>
      </c>
      <c r="B1955">
        <v>5170</v>
      </c>
      <c r="C1955" t="s">
        <v>224</v>
      </c>
      <c r="D1955">
        <v>1509</v>
      </c>
      <c r="E1955">
        <v>4016636519</v>
      </c>
      <c r="F1955" t="s">
        <v>931</v>
      </c>
      <c r="G1955">
        <v>1</v>
      </c>
      <c r="H1955" t="s">
        <v>494</v>
      </c>
      <c r="I1955" t="s">
        <v>243</v>
      </c>
      <c r="J1955">
        <v>31</v>
      </c>
      <c r="K1955">
        <v>298</v>
      </c>
      <c r="L1955">
        <v>600</v>
      </c>
      <c r="M1955">
        <v>2</v>
      </c>
      <c r="N1955">
        <v>422</v>
      </c>
      <c r="O1955" s="493">
        <v>45958.63875</v>
      </c>
      <c r="P1955" s="493">
        <v>45958.9110416667</v>
      </c>
      <c r="Q1955">
        <v>1</v>
      </c>
      <c r="R1955">
        <v>0</v>
      </c>
      <c r="S1955">
        <v>0</v>
      </c>
      <c r="T1955">
        <v>6</v>
      </c>
      <c r="U1955">
        <v>59</v>
      </c>
      <c r="V1955">
        <v>52</v>
      </c>
      <c r="W1955">
        <v>257</v>
      </c>
      <c r="X1955">
        <v>56</v>
      </c>
      <c r="Y1955">
        <v>61</v>
      </c>
      <c r="AB1955">
        <v>91.122</v>
      </c>
      <c r="AD1955" t="s">
        <v>932</v>
      </c>
      <c r="AE1955">
        <v>1</v>
      </c>
      <c r="AF1955" t="s">
        <v>933</v>
      </c>
    </row>
    <row r="1956" spans="1:32">
      <c r="A1956">
        <v>318417</v>
      </c>
      <c r="B1956">
        <v>5170</v>
      </c>
      <c r="C1956" t="s">
        <v>224</v>
      </c>
      <c r="D1956">
        <v>1510</v>
      </c>
      <c r="E1956">
        <v>4016636519</v>
      </c>
      <c r="F1956" t="s">
        <v>931</v>
      </c>
      <c r="G1956">
        <v>1</v>
      </c>
      <c r="H1956" t="s">
        <v>491</v>
      </c>
      <c r="I1956" t="s">
        <v>237</v>
      </c>
      <c r="J1956">
        <v>30</v>
      </c>
      <c r="K1956">
        <v>98</v>
      </c>
      <c r="L1956">
        <v>600</v>
      </c>
      <c r="M1956">
        <v>2</v>
      </c>
      <c r="N1956">
        <v>588</v>
      </c>
      <c r="O1956" s="493">
        <v>45958.919849537</v>
      </c>
      <c r="P1956" s="493">
        <v>45958.9997800926</v>
      </c>
      <c r="Q1956">
        <v>1</v>
      </c>
      <c r="R1956">
        <v>0</v>
      </c>
      <c r="S1956">
        <v>0</v>
      </c>
      <c r="T1956">
        <v>6</v>
      </c>
      <c r="U1956">
        <v>59</v>
      </c>
      <c r="V1956">
        <v>56</v>
      </c>
      <c r="W1956">
        <v>164</v>
      </c>
      <c r="X1956">
        <v>58</v>
      </c>
      <c r="Y1956">
        <v>59</v>
      </c>
      <c r="AB1956">
        <v>116.861</v>
      </c>
      <c r="AD1956" t="s">
        <v>932</v>
      </c>
      <c r="AE1956">
        <v>1</v>
      </c>
      <c r="AF1956" t="s">
        <v>933</v>
      </c>
    </row>
    <row r="1957" spans="1:32">
      <c r="A1957">
        <v>318418</v>
      </c>
      <c r="B1957">
        <v>5170</v>
      </c>
      <c r="C1957" t="s">
        <v>224</v>
      </c>
      <c r="D1957">
        <v>1510</v>
      </c>
      <c r="E1957">
        <v>4016636519</v>
      </c>
      <c r="F1957" t="s">
        <v>931</v>
      </c>
      <c r="G1957">
        <v>1</v>
      </c>
      <c r="H1957" t="s">
        <v>491</v>
      </c>
      <c r="I1957" t="s">
        <v>243</v>
      </c>
      <c r="J1957">
        <v>31</v>
      </c>
      <c r="K1957">
        <v>95</v>
      </c>
      <c r="L1957">
        <v>600</v>
      </c>
      <c r="M1957">
        <v>2</v>
      </c>
      <c r="N1957">
        <v>508</v>
      </c>
      <c r="O1957" s="493">
        <v>45958.9209722222</v>
      </c>
      <c r="P1957" s="493">
        <v>45958.9997916667</v>
      </c>
      <c r="Q1957">
        <v>1</v>
      </c>
      <c r="R1957">
        <v>0</v>
      </c>
      <c r="S1957">
        <v>0</v>
      </c>
      <c r="T1957">
        <v>6</v>
      </c>
      <c r="U1957">
        <v>66</v>
      </c>
      <c r="V1957">
        <v>60</v>
      </c>
      <c r="W1957">
        <v>220</v>
      </c>
      <c r="X1957">
        <v>64</v>
      </c>
      <c r="Y1957">
        <v>60</v>
      </c>
      <c r="AB1957">
        <v>121.455</v>
      </c>
      <c r="AD1957" t="s">
        <v>932</v>
      </c>
      <c r="AE1957">
        <v>1</v>
      </c>
      <c r="AF1957" t="s">
        <v>933</v>
      </c>
    </row>
    <row r="1958" spans="1:32">
      <c r="A1958">
        <v>318419</v>
      </c>
      <c r="B1958">
        <v>5170</v>
      </c>
      <c r="C1958" t="s">
        <v>224</v>
      </c>
      <c r="D1958">
        <v>1510</v>
      </c>
      <c r="E1958">
        <v>4016636519</v>
      </c>
      <c r="F1958" t="s">
        <v>931</v>
      </c>
      <c r="G1958">
        <v>1</v>
      </c>
      <c r="H1958" t="s">
        <v>491</v>
      </c>
      <c r="I1958" t="s">
        <v>919</v>
      </c>
      <c r="J1958">
        <v>32</v>
      </c>
      <c r="K1958">
        <v>94</v>
      </c>
      <c r="L1958">
        <v>600</v>
      </c>
      <c r="M1958">
        <v>2</v>
      </c>
      <c r="N1958">
        <v>118</v>
      </c>
      <c r="O1958" s="493">
        <v>45958.9246412037</v>
      </c>
      <c r="P1958" s="493">
        <v>45958.9996759259</v>
      </c>
      <c r="Q1958">
        <v>1</v>
      </c>
      <c r="R1958">
        <v>0</v>
      </c>
      <c r="S1958">
        <v>0</v>
      </c>
      <c r="T1958">
        <v>6</v>
      </c>
      <c r="U1958">
        <v>41</v>
      </c>
      <c r="V1958">
        <v>40</v>
      </c>
      <c r="W1958">
        <v>85</v>
      </c>
      <c r="X1958">
        <v>41</v>
      </c>
      <c r="Y1958">
        <v>40</v>
      </c>
      <c r="AB1958">
        <v>29.634</v>
      </c>
      <c r="AD1958" t="s">
        <v>932</v>
      </c>
      <c r="AE1958">
        <v>1</v>
      </c>
      <c r="AF1958" t="s">
        <v>933</v>
      </c>
    </row>
    <row r="1959" spans="1:32">
      <c r="A1959">
        <v>318420</v>
      </c>
      <c r="B1959">
        <v>5170</v>
      </c>
      <c r="C1959" t="s">
        <v>224</v>
      </c>
      <c r="D1959">
        <v>1510</v>
      </c>
      <c r="E1959">
        <v>4016636519</v>
      </c>
      <c r="F1959" t="s">
        <v>931</v>
      </c>
      <c r="G1959">
        <v>1</v>
      </c>
      <c r="H1959" t="s">
        <v>491</v>
      </c>
      <c r="I1959" t="s">
        <v>280</v>
      </c>
      <c r="J1959">
        <v>33</v>
      </c>
      <c r="K1959">
        <v>93</v>
      </c>
      <c r="L1959">
        <v>600</v>
      </c>
      <c r="M1959">
        <v>2</v>
      </c>
      <c r="N1959">
        <v>18</v>
      </c>
      <c r="O1959" s="493">
        <v>45958.9264351852</v>
      </c>
      <c r="P1959" s="493">
        <v>45958.9993634259</v>
      </c>
      <c r="Q1959">
        <v>1</v>
      </c>
      <c r="R1959">
        <v>0</v>
      </c>
      <c r="S1959">
        <v>0</v>
      </c>
      <c r="T1959">
        <v>6</v>
      </c>
      <c r="U1959">
        <v>27</v>
      </c>
      <c r="V1959">
        <v>21</v>
      </c>
      <c r="W1959">
        <v>165</v>
      </c>
      <c r="X1959">
        <v>25</v>
      </c>
      <c r="Y1959">
        <v>24</v>
      </c>
      <c r="AB1959">
        <v>28.552</v>
      </c>
      <c r="AD1959" t="s">
        <v>932</v>
      </c>
      <c r="AE1959">
        <v>1</v>
      </c>
      <c r="AF1959" t="s">
        <v>933</v>
      </c>
    </row>
    <row r="1960" spans="1:32">
      <c r="A1960">
        <v>318424</v>
      </c>
      <c r="B1960">
        <v>5170</v>
      </c>
      <c r="C1960" t="s">
        <v>224</v>
      </c>
      <c r="D1960">
        <v>1514</v>
      </c>
      <c r="E1960">
        <v>4016657898</v>
      </c>
      <c r="F1960" t="s">
        <v>951</v>
      </c>
      <c r="G1960">
        <v>1</v>
      </c>
      <c r="H1960" t="s">
        <v>491</v>
      </c>
      <c r="I1960" t="s">
        <v>280</v>
      </c>
      <c r="J1960">
        <v>33</v>
      </c>
      <c r="K1960">
        <v>6</v>
      </c>
      <c r="L1960">
        <v>312</v>
      </c>
      <c r="M1960">
        <v>13</v>
      </c>
      <c r="N1960">
        <v>13</v>
      </c>
      <c r="O1960" s="493">
        <v>45958.2241666667</v>
      </c>
      <c r="P1960" s="493">
        <v>45958.2366550926</v>
      </c>
      <c r="Q1960">
        <v>1</v>
      </c>
      <c r="R1960">
        <v>0</v>
      </c>
      <c r="S1960">
        <v>0</v>
      </c>
      <c r="T1960">
        <v>6</v>
      </c>
      <c r="U1960">
        <v>13</v>
      </c>
      <c r="V1960">
        <v>10</v>
      </c>
      <c r="W1960">
        <v>17</v>
      </c>
      <c r="X1960">
        <v>12.5</v>
      </c>
      <c r="Y1960">
        <v>12</v>
      </c>
      <c r="AB1960">
        <v>30.12</v>
      </c>
      <c r="AD1960" t="s">
        <v>951</v>
      </c>
      <c r="AE1960">
        <v>1</v>
      </c>
      <c r="AF1960" t="s">
        <v>952</v>
      </c>
    </row>
    <row r="1961" spans="1:32">
      <c r="A1961">
        <v>318423</v>
      </c>
      <c r="B1961">
        <v>5170</v>
      </c>
      <c r="C1961" t="s">
        <v>224</v>
      </c>
      <c r="D1961">
        <v>1514</v>
      </c>
      <c r="E1961">
        <v>4016657898</v>
      </c>
      <c r="F1961" t="s">
        <v>951</v>
      </c>
      <c r="G1961">
        <v>1</v>
      </c>
      <c r="H1961" t="s">
        <v>491</v>
      </c>
      <c r="I1961" t="s">
        <v>919</v>
      </c>
      <c r="J1961">
        <v>32</v>
      </c>
      <c r="K1961">
        <v>24</v>
      </c>
      <c r="L1961">
        <v>312</v>
      </c>
      <c r="M1961">
        <v>13</v>
      </c>
      <c r="N1961">
        <v>130</v>
      </c>
      <c r="O1961" s="493">
        <v>45958.2233217593</v>
      </c>
      <c r="P1961" s="493">
        <v>45958.237337963</v>
      </c>
      <c r="Q1961">
        <v>1</v>
      </c>
      <c r="R1961">
        <v>0</v>
      </c>
      <c r="S1961">
        <v>0</v>
      </c>
      <c r="T1961">
        <v>6</v>
      </c>
      <c r="U1961">
        <v>42</v>
      </c>
      <c r="V1961">
        <v>36</v>
      </c>
      <c r="W1961">
        <v>120</v>
      </c>
      <c r="X1961">
        <v>38</v>
      </c>
      <c r="Y1961">
        <v>42</v>
      </c>
      <c r="AB1961">
        <v>30.922</v>
      </c>
      <c r="AD1961" t="s">
        <v>951</v>
      </c>
      <c r="AE1961">
        <v>1</v>
      </c>
      <c r="AF1961" t="s">
        <v>952</v>
      </c>
    </row>
    <row r="1962" spans="1:32">
      <c r="A1962">
        <v>318421</v>
      </c>
      <c r="B1962">
        <v>5170</v>
      </c>
      <c r="C1962" t="s">
        <v>224</v>
      </c>
      <c r="D1962">
        <v>1514</v>
      </c>
      <c r="E1962">
        <v>4016657898</v>
      </c>
      <c r="F1962" t="s">
        <v>951</v>
      </c>
      <c r="G1962">
        <v>1</v>
      </c>
      <c r="H1962" t="s">
        <v>491</v>
      </c>
      <c r="I1962" t="s">
        <v>237</v>
      </c>
      <c r="J1962">
        <v>30</v>
      </c>
      <c r="K1962">
        <v>24</v>
      </c>
      <c r="L1962">
        <v>312</v>
      </c>
      <c r="M1962">
        <v>13</v>
      </c>
      <c r="N1962">
        <v>208</v>
      </c>
      <c r="O1962" s="493">
        <v>45958.2218171296</v>
      </c>
      <c r="P1962" s="493">
        <v>45958.2343518519</v>
      </c>
      <c r="Q1962">
        <v>1</v>
      </c>
      <c r="R1962">
        <v>0</v>
      </c>
      <c r="S1962">
        <v>0</v>
      </c>
      <c r="T1962">
        <v>6</v>
      </c>
      <c r="U1962">
        <v>29</v>
      </c>
      <c r="V1962">
        <v>26</v>
      </c>
      <c r="W1962">
        <v>46</v>
      </c>
      <c r="X1962">
        <v>28</v>
      </c>
      <c r="Y1962">
        <v>33</v>
      </c>
      <c r="AB1962">
        <v>53.691</v>
      </c>
      <c r="AD1962" t="s">
        <v>951</v>
      </c>
      <c r="AE1962">
        <v>1</v>
      </c>
      <c r="AF1962" t="s">
        <v>952</v>
      </c>
    </row>
    <row r="1963" spans="1:32">
      <c r="A1963">
        <v>318422</v>
      </c>
      <c r="B1963">
        <v>5170</v>
      </c>
      <c r="C1963" t="s">
        <v>224</v>
      </c>
      <c r="D1963">
        <v>1514</v>
      </c>
      <c r="E1963">
        <v>4016657898</v>
      </c>
      <c r="F1963" t="s">
        <v>951</v>
      </c>
      <c r="G1963">
        <v>1</v>
      </c>
      <c r="H1963" t="s">
        <v>491</v>
      </c>
      <c r="I1963" t="s">
        <v>243</v>
      </c>
      <c r="J1963">
        <v>31</v>
      </c>
      <c r="K1963">
        <v>24</v>
      </c>
      <c r="L1963">
        <v>312</v>
      </c>
      <c r="M1963">
        <v>13</v>
      </c>
      <c r="N1963">
        <v>104</v>
      </c>
      <c r="O1963" s="493">
        <v>45958.2222337963</v>
      </c>
      <c r="P1963" s="493">
        <v>45958.2346296296</v>
      </c>
      <c r="Q1963">
        <v>1</v>
      </c>
      <c r="R1963">
        <v>0</v>
      </c>
      <c r="S1963">
        <v>0</v>
      </c>
      <c r="T1963">
        <v>6</v>
      </c>
      <c r="U1963">
        <v>18</v>
      </c>
      <c r="V1963">
        <v>17</v>
      </c>
      <c r="W1963">
        <v>30</v>
      </c>
      <c r="X1963">
        <v>17</v>
      </c>
      <c r="Y1963">
        <v>26</v>
      </c>
      <c r="AB1963">
        <v>34.745</v>
      </c>
      <c r="AD1963" t="s">
        <v>951</v>
      </c>
      <c r="AE1963">
        <v>1</v>
      </c>
      <c r="AF1963" t="s">
        <v>952</v>
      </c>
    </row>
    <row r="1964" spans="1:32">
      <c r="A1964">
        <v>318425</v>
      </c>
      <c r="B1964">
        <v>5170</v>
      </c>
      <c r="C1964" t="s">
        <v>224</v>
      </c>
      <c r="D1964">
        <v>1515</v>
      </c>
      <c r="E1964">
        <v>4016657898</v>
      </c>
      <c r="F1964" t="s">
        <v>951</v>
      </c>
      <c r="G1964">
        <v>1</v>
      </c>
      <c r="H1964" t="s">
        <v>494</v>
      </c>
      <c r="I1964" t="s">
        <v>237</v>
      </c>
      <c r="J1964">
        <v>30</v>
      </c>
      <c r="K1964">
        <v>24</v>
      </c>
      <c r="L1964">
        <v>312</v>
      </c>
      <c r="M1964">
        <v>13</v>
      </c>
      <c r="N1964">
        <v>299</v>
      </c>
      <c r="O1964" s="493">
        <v>45958.5941898148</v>
      </c>
      <c r="P1964" s="493">
        <v>45958.6074421296</v>
      </c>
      <c r="Q1964">
        <v>1</v>
      </c>
      <c r="R1964">
        <v>0</v>
      </c>
      <c r="S1964">
        <v>0</v>
      </c>
      <c r="T1964">
        <v>6</v>
      </c>
      <c r="U1964">
        <v>36</v>
      </c>
      <c r="V1964">
        <v>31</v>
      </c>
      <c r="W1964">
        <v>105</v>
      </c>
      <c r="X1964">
        <v>33</v>
      </c>
      <c r="Y1964">
        <v>40</v>
      </c>
      <c r="AB1964">
        <v>67.339</v>
      </c>
      <c r="AD1964" t="s">
        <v>951</v>
      </c>
      <c r="AE1964">
        <v>1</v>
      </c>
      <c r="AF1964" t="s">
        <v>952</v>
      </c>
    </row>
    <row r="1965" spans="1:32">
      <c r="A1965">
        <v>318428</v>
      </c>
      <c r="B1965">
        <v>5170</v>
      </c>
      <c r="C1965" t="s">
        <v>224</v>
      </c>
      <c r="D1965">
        <v>1515</v>
      </c>
      <c r="E1965">
        <v>4016657898</v>
      </c>
      <c r="F1965" t="s">
        <v>951</v>
      </c>
      <c r="G1965">
        <v>1</v>
      </c>
      <c r="H1965" t="s">
        <v>494</v>
      </c>
      <c r="I1965" t="s">
        <v>280</v>
      </c>
      <c r="J1965">
        <v>33</v>
      </c>
      <c r="K1965">
        <v>24</v>
      </c>
      <c r="L1965">
        <v>312</v>
      </c>
      <c r="M1965">
        <v>13</v>
      </c>
      <c r="N1965">
        <v>13</v>
      </c>
      <c r="O1965" s="493">
        <v>45958.5987268519</v>
      </c>
      <c r="P1965" s="493">
        <v>45958.6132986111</v>
      </c>
      <c r="Q1965">
        <v>1</v>
      </c>
      <c r="R1965">
        <v>0</v>
      </c>
      <c r="S1965">
        <v>0</v>
      </c>
      <c r="T1965">
        <v>6</v>
      </c>
      <c r="U1965">
        <v>15</v>
      </c>
      <c r="V1965">
        <v>10</v>
      </c>
      <c r="W1965">
        <v>33</v>
      </c>
      <c r="X1965">
        <v>13</v>
      </c>
      <c r="Y1965">
        <v>18</v>
      </c>
      <c r="AB1965">
        <v>29.952</v>
      </c>
      <c r="AD1965" t="s">
        <v>951</v>
      </c>
      <c r="AE1965">
        <v>1</v>
      </c>
      <c r="AF1965" t="s">
        <v>952</v>
      </c>
    </row>
    <row r="1966" spans="1:32">
      <c r="A1966">
        <v>318427</v>
      </c>
      <c r="B1966">
        <v>5170</v>
      </c>
      <c r="C1966" t="s">
        <v>224</v>
      </c>
      <c r="D1966">
        <v>1515</v>
      </c>
      <c r="E1966">
        <v>4016657898</v>
      </c>
      <c r="F1966" t="s">
        <v>951</v>
      </c>
      <c r="G1966">
        <v>1</v>
      </c>
      <c r="H1966" t="s">
        <v>494</v>
      </c>
      <c r="I1966" t="s">
        <v>919</v>
      </c>
      <c r="J1966">
        <v>32</v>
      </c>
      <c r="K1966">
        <v>24</v>
      </c>
      <c r="L1966">
        <v>312</v>
      </c>
      <c r="M1966">
        <v>13</v>
      </c>
      <c r="N1966">
        <v>117</v>
      </c>
      <c r="O1966" s="493">
        <v>45958.5971064815</v>
      </c>
      <c r="P1966" s="493">
        <v>45958.6126157407</v>
      </c>
      <c r="Q1966">
        <v>1</v>
      </c>
      <c r="R1966">
        <v>0</v>
      </c>
      <c r="S1966">
        <v>0</v>
      </c>
      <c r="T1966">
        <v>6</v>
      </c>
      <c r="U1966">
        <v>35</v>
      </c>
      <c r="V1966">
        <v>30</v>
      </c>
      <c r="W1966">
        <v>107</v>
      </c>
      <c r="X1966">
        <v>31</v>
      </c>
      <c r="Y1966">
        <v>45</v>
      </c>
      <c r="AB1966">
        <v>49.617</v>
      </c>
      <c r="AD1966" t="s">
        <v>951</v>
      </c>
      <c r="AE1966">
        <v>1</v>
      </c>
      <c r="AF1966" t="s">
        <v>952</v>
      </c>
    </row>
    <row r="1967" spans="1:32">
      <c r="A1967">
        <v>318426</v>
      </c>
      <c r="B1967">
        <v>5170</v>
      </c>
      <c r="C1967" t="s">
        <v>224</v>
      </c>
      <c r="D1967">
        <v>1515</v>
      </c>
      <c r="E1967">
        <v>4016657898</v>
      </c>
      <c r="F1967" t="s">
        <v>951</v>
      </c>
      <c r="G1967">
        <v>1</v>
      </c>
      <c r="H1967" t="s">
        <v>494</v>
      </c>
      <c r="I1967" t="s">
        <v>243</v>
      </c>
      <c r="J1967">
        <v>31</v>
      </c>
      <c r="K1967">
        <v>24</v>
      </c>
      <c r="L1967">
        <v>312</v>
      </c>
      <c r="M1967">
        <v>13</v>
      </c>
      <c r="N1967">
        <v>286</v>
      </c>
      <c r="O1967" s="493">
        <v>45958.595162037</v>
      </c>
      <c r="P1967" s="493">
        <v>45958.6097685185</v>
      </c>
      <c r="Q1967">
        <v>1</v>
      </c>
      <c r="R1967">
        <v>0</v>
      </c>
      <c r="S1967">
        <v>0</v>
      </c>
      <c r="T1967">
        <v>6</v>
      </c>
      <c r="U1967">
        <v>44</v>
      </c>
      <c r="V1967">
        <v>41</v>
      </c>
      <c r="W1967">
        <v>78</v>
      </c>
      <c r="X1967">
        <v>42</v>
      </c>
      <c r="Y1967">
        <v>52</v>
      </c>
      <c r="AB1967">
        <v>61.33</v>
      </c>
      <c r="AD1967" t="s">
        <v>951</v>
      </c>
      <c r="AE1967">
        <v>1</v>
      </c>
      <c r="AF1967" t="s">
        <v>952</v>
      </c>
    </row>
    <row r="1968" spans="1:32">
      <c r="A1968">
        <v>315719</v>
      </c>
      <c r="B1968">
        <v>5170</v>
      </c>
      <c r="C1968" t="s">
        <v>258</v>
      </c>
      <c r="D1968">
        <v>1243</v>
      </c>
      <c r="E1968">
        <v>4016558714</v>
      </c>
      <c r="F1968" t="s">
        <v>1043</v>
      </c>
      <c r="G1968">
        <v>1</v>
      </c>
      <c r="H1968" t="s">
        <v>491</v>
      </c>
      <c r="I1968" t="s">
        <v>349</v>
      </c>
      <c r="J1968">
        <v>30</v>
      </c>
      <c r="K1968">
        <v>40</v>
      </c>
      <c r="L1968">
        <v>360</v>
      </c>
      <c r="M1968">
        <v>18</v>
      </c>
      <c r="N1968">
        <v>72</v>
      </c>
      <c r="O1968" s="493">
        <v>45930.7268055556</v>
      </c>
      <c r="P1968" s="493">
        <v>45930.7396527778</v>
      </c>
      <c r="Q1968">
        <v>1</v>
      </c>
      <c r="R1968">
        <v>0</v>
      </c>
      <c r="S1968">
        <v>0</v>
      </c>
      <c r="T1968">
        <v>6</v>
      </c>
      <c r="U1968">
        <v>12</v>
      </c>
      <c r="V1968">
        <v>10</v>
      </c>
      <c r="W1968">
        <v>24</v>
      </c>
      <c r="X1968">
        <v>12</v>
      </c>
      <c r="Y1968">
        <v>12</v>
      </c>
      <c r="AB1968">
        <v>15.791</v>
      </c>
      <c r="AD1968" t="s">
        <v>1044</v>
      </c>
      <c r="AE1968">
        <v>1</v>
      </c>
      <c r="AF1968" t="s">
        <v>1045</v>
      </c>
    </row>
    <row r="1969" spans="1:32">
      <c r="A1969">
        <v>315721</v>
      </c>
      <c r="B1969">
        <v>5170</v>
      </c>
      <c r="C1969" t="s">
        <v>258</v>
      </c>
      <c r="D1969">
        <v>1243</v>
      </c>
      <c r="E1969">
        <v>4016558714</v>
      </c>
      <c r="F1969" t="s">
        <v>1043</v>
      </c>
      <c r="G1969">
        <v>1</v>
      </c>
      <c r="H1969" t="s">
        <v>491</v>
      </c>
      <c r="I1969" t="s">
        <v>355</v>
      </c>
      <c r="J1969">
        <v>32</v>
      </c>
      <c r="K1969">
        <v>40</v>
      </c>
      <c r="L1969">
        <v>360</v>
      </c>
      <c r="M1969">
        <v>18</v>
      </c>
      <c r="N1969">
        <v>18</v>
      </c>
      <c r="O1969" s="493">
        <v>45930.7310532407</v>
      </c>
      <c r="P1969" s="493">
        <v>45930.7420601852</v>
      </c>
      <c r="Q1969">
        <v>1</v>
      </c>
      <c r="R1969">
        <v>0</v>
      </c>
      <c r="S1969">
        <v>0</v>
      </c>
      <c r="T1969">
        <v>6</v>
      </c>
      <c r="U1969">
        <v>14</v>
      </c>
      <c r="V1969">
        <v>12</v>
      </c>
      <c r="W1969">
        <v>29</v>
      </c>
      <c r="X1969">
        <v>14</v>
      </c>
      <c r="Y1969">
        <v>21</v>
      </c>
      <c r="AB1969">
        <v>21.596</v>
      </c>
      <c r="AD1969" t="s">
        <v>1044</v>
      </c>
      <c r="AE1969">
        <v>1</v>
      </c>
      <c r="AF1969" t="s">
        <v>1045</v>
      </c>
    </row>
    <row r="1970" spans="1:32">
      <c r="A1970">
        <v>315720</v>
      </c>
      <c r="B1970">
        <v>5170</v>
      </c>
      <c r="C1970" t="s">
        <v>258</v>
      </c>
      <c r="D1970">
        <v>1243</v>
      </c>
      <c r="E1970">
        <v>4016558714</v>
      </c>
      <c r="F1970" t="s">
        <v>1043</v>
      </c>
      <c r="G1970">
        <v>1</v>
      </c>
      <c r="H1970" t="s">
        <v>491</v>
      </c>
      <c r="I1970" t="s">
        <v>352</v>
      </c>
      <c r="J1970">
        <v>31</v>
      </c>
      <c r="K1970">
        <v>3</v>
      </c>
      <c r="L1970">
        <v>360</v>
      </c>
      <c r="M1970">
        <v>18</v>
      </c>
      <c r="N1970">
        <v>18</v>
      </c>
      <c r="O1970" s="493">
        <v>45930.7299768518</v>
      </c>
      <c r="P1970" s="493">
        <v>45930.7334606481</v>
      </c>
      <c r="Q1970">
        <v>1</v>
      </c>
      <c r="R1970">
        <v>0</v>
      </c>
      <c r="S1970">
        <v>0</v>
      </c>
      <c r="T1970">
        <v>6</v>
      </c>
      <c r="U1970">
        <v>19</v>
      </c>
      <c r="V1970">
        <v>14</v>
      </c>
      <c r="W1970">
        <v>27</v>
      </c>
      <c r="X1970">
        <v>16</v>
      </c>
      <c r="Y1970">
        <v>6</v>
      </c>
      <c r="AB1970">
        <v>5.496</v>
      </c>
      <c r="AD1970" t="s">
        <v>1044</v>
      </c>
      <c r="AE1970">
        <v>1</v>
      </c>
      <c r="AF1970" t="s">
        <v>1045</v>
      </c>
    </row>
    <row r="1971" spans="1:32">
      <c r="A1971">
        <v>315812</v>
      </c>
      <c r="B1971">
        <v>5170</v>
      </c>
      <c r="C1971" t="s">
        <v>258</v>
      </c>
      <c r="D1971">
        <v>1244</v>
      </c>
      <c r="E1971">
        <v>4016558714</v>
      </c>
      <c r="F1971" t="s">
        <v>1043</v>
      </c>
      <c r="G1971">
        <v>1</v>
      </c>
      <c r="H1971" t="s">
        <v>494</v>
      </c>
      <c r="I1971" t="s">
        <v>352</v>
      </c>
      <c r="J1971">
        <v>31</v>
      </c>
      <c r="K1971">
        <v>23</v>
      </c>
      <c r="L1971">
        <v>360</v>
      </c>
      <c r="M1971">
        <v>18</v>
      </c>
      <c r="N1971">
        <v>27</v>
      </c>
      <c r="O1971" s="493">
        <v>45931.5540856481</v>
      </c>
      <c r="P1971" s="493">
        <v>45931.5712152778</v>
      </c>
      <c r="Q1971">
        <v>1</v>
      </c>
      <c r="R1971">
        <v>0</v>
      </c>
      <c r="S1971">
        <v>0</v>
      </c>
      <c r="T1971">
        <v>6</v>
      </c>
      <c r="U1971">
        <v>23</v>
      </c>
      <c r="V1971">
        <v>10</v>
      </c>
      <c r="W1971">
        <v>309</v>
      </c>
      <c r="X1971">
        <v>10</v>
      </c>
      <c r="Y1971">
        <v>18</v>
      </c>
      <c r="AB1971">
        <v>8.669</v>
      </c>
      <c r="AD1971" t="s">
        <v>1044</v>
      </c>
      <c r="AE1971">
        <v>1</v>
      </c>
      <c r="AF1971" t="s">
        <v>1045</v>
      </c>
    </row>
    <row r="1972" spans="1:32">
      <c r="A1972">
        <v>315811</v>
      </c>
      <c r="B1972">
        <v>5170</v>
      </c>
      <c r="C1972" t="s">
        <v>258</v>
      </c>
      <c r="D1972">
        <v>1244</v>
      </c>
      <c r="E1972">
        <v>4016558714</v>
      </c>
      <c r="F1972" t="s">
        <v>1043</v>
      </c>
      <c r="G1972">
        <v>1</v>
      </c>
      <c r="H1972" t="s">
        <v>494</v>
      </c>
      <c r="I1972" t="s">
        <v>349</v>
      </c>
      <c r="J1972">
        <v>30</v>
      </c>
      <c r="K1972">
        <v>40</v>
      </c>
      <c r="L1972">
        <v>360</v>
      </c>
      <c r="M1972">
        <v>18</v>
      </c>
      <c r="N1972">
        <v>63</v>
      </c>
      <c r="O1972" s="493">
        <v>45931.5510763889</v>
      </c>
      <c r="P1972" s="493">
        <v>45931.5679398148</v>
      </c>
      <c r="Q1972">
        <v>1</v>
      </c>
      <c r="R1972">
        <v>0</v>
      </c>
      <c r="S1972">
        <v>0</v>
      </c>
      <c r="T1972">
        <v>6</v>
      </c>
      <c r="U1972">
        <v>15</v>
      </c>
      <c r="V1972">
        <v>13</v>
      </c>
      <c r="W1972">
        <v>27</v>
      </c>
      <c r="X1972">
        <v>15</v>
      </c>
      <c r="Y1972">
        <v>19</v>
      </c>
      <c r="AB1972">
        <v>15.164</v>
      </c>
      <c r="AD1972" t="s">
        <v>1044</v>
      </c>
      <c r="AE1972">
        <v>1</v>
      </c>
      <c r="AF1972" t="s">
        <v>1045</v>
      </c>
    </row>
    <row r="1973" spans="1:32">
      <c r="A1973">
        <v>315931</v>
      </c>
      <c r="B1973">
        <v>5170</v>
      </c>
      <c r="C1973" t="s">
        <v>258</v>
      </c>
      <c r="D1973">
        <v>1254</v>
      </c>
      <c r="E1973">
        <v>4016572001</v>
      </c>
      <c r="F1973" t="s">
        <v>1046</v>
      </c>
      <c r="G1973">
        <v>1</v>
      </c>
      <c r="H1973" t="s">
        <v>491</v>
      </c>
      <c r="I1973" t="s">
        <v>349</v>
      </c>
      <c r="J1973">
        <v>30</v>
      </c>
      <c r="K1973">
        <v>125</v>
      </c>
      <c r="L1973">
        <v>3000</v>
      </c>
      <c r="M1973">
        <v>24</v>
      </c>
      <c r="N1973">
        <v>144</v>
      </c>
      <c r="O1973" s="493">
        <v>45932.3958912037</v>
      </c>
      <c r="P1973" s="493">
        <v>45932.4430208333</v>
      </c>
      <c r="Q1973">
        <v>1</v>
      </c>
      <c r="R1973">
        <v>0</v>
      </c>
      <c r="S1973">
        <v>0</v>
      </c>
      <c r="T1973">
        <v>6</v>
      </c>
      <c r="U1973">
        <v>25</v>
      </c>
      <c r="V1973">
        <v>21</v>
      </c>
      <c r="W1973">
        <v>241</v>
      </c>
      <c r="X1973">
        <v>23</v>
      </c>
      <c r="Y1973">
        <v>20</v>
      </c>
      <c r="AB1973">
        <v>29.71</v>
      </c>
      <c r="AD1973" t="s">
        <v>1046</v>
      </c>
      <c r="AE1973">
        <v>1</v>
      </c>
      <c r="AF1973" t="s">
        <v>1047</v>
      </c>
    </row>
    <row r="1974" spans="1:32">
      <c r="A1974">
        <v>315933</v>
      </c>
      <c r="B1974">
        <v>5170</v>
      </c>
      <c r="C1974" t="s">
        <v>258</v>
      </c>
      <c r="D1974">
        <v>1254</v>
      </c>
      <c r="E1974">
        <v>4016572001</v>
      </c>
      <c r="F1974" t="s">
        <v>1046</v>
      </c>
      <c r="G1974">
        <v>1</v>
      </c>
      <c r="H1974" t="s">
        <v>491</v>
      </c>
      <c r="I1974" t="s">
        <v>355</v>
      </c>
      <c r="J1974">
        <v>32</v>
      </c>
      <c r="K1974">
        <v>130</v>
      </c>
      <c r="L1974">
        <v>3000</v>
      </c>
      <c r="M1974">
        <v>24</v>
      </c>
      <c r="N1974">
        <v>24</v>
      </c>
      <c r="O1974" s="493">
        <v>45932.3997453704</v>
      </c>
      <c r="P1974" s="493">
        <v>45932.4452199074</v>
      </c>
      <c r="Q1974">
        <v>1</v>
      </c>
      <c r="R1974">
        <v>0</v>
      </c>
      <c r="S1974">
        <v>0</v>
      </c>
      <c r="T1974">
        <v>6</v>
      </c>
      <c r="U1974">
        <v>18</v>
      </c>
      <c r="V1974">
        <v>13</v>
      </c>
      <c r="W1974">
        <v>176</v>
      </c>
      <c r="X1974">
        <v>15</v>
      </c>
      <c r="Y1974">
        <v>20</v>
      </c>
      <c r="AB1974">
        <v>53.3</v>
      </c>
      <c r="AD1974" t="s">
        <v>1046</v>
      </c>
      <c r="AE1974">
        <v>1</v>
      </c>
      <c r="AF1974" t="s">
        <v>1047</v>
      </c>
    </row>
    <row r="1975" spans="1:32">
      <c r="A1975">
        <v>315932</v>
      </c>
      <c r="B1975">
        <v>5170</v>
      </c>
      <c r="C1975" t="s">
        <v>258</v>
      </c>
      <c r="D1975">
        <v>1254</v>
      </c>
      <c r="E1975">
        <v>4016572001</v>
      </c>
      <c r="F1975" t="s">
        <v>1046</v>
      </c>
      <c r="G1975">
        <v>1</v>
      </c>
      <c r="H1975" t="s">
        <v>491</v>
      </c>
      <c r="I1975" t="s">
        <v>352</v>
      </c>
      <c r="J1975">
        <v>31</v>
      </c>
      <c r="K1975">
        <v>125</v>
      </c>
      <c r="L1975">
        <v>3000</v>
      </c>
      <c r="M1975">
        <v>24</v>
      </c>
      <c r="N1975">
        <v>168</v>
      </c>
      <c r="O1975" s="493">
        <v>45932.3982060185</v>
      </c>
      <c r="P1975" s="493">
        <v>45932.4435648148</v>
      </c>
      <c r="Q1975">
        <v>1</v>
      </c>
      <c r="R1975">
        <v>0</v>
      </c>
      <c r="S1975">
        <v>0</v>
      </c>
      <c r="T1975">
        <v>6</v>
      </c>
      <c r="U1975">
        <v>25</v>
      </c>
      <c r="V1975">
        <v>21</v>
      </c>
      <c r="W1975">
        <v>176</v>
      </c>
      <c r="X1975">
        <v>23</v>
      </c>
      <c r="Y1975">
        <v>20</v>
      </c>
      <c r="AB1975">
        <v>38.698</v>
      </c>
      <c r="AD1975" t="s">
        <v>1046</v>
      </c>
      <c r="AE1975">
        <v>1</v>
      </c>
      <c r="AF1975" t="s">
        <v>1047</v>
      </c>
    </row>
    <row r="1976" spans="1:32">
      <c r="A1976">
        <v>315936</v>
      </c>
      <c r="B1976">
        <v>5170</v>
      </c>
      <c r="C1976" t="s">
        <v>258</v>
      </c>
      <c r="D1976">
        <v>1255</v>
      </c>
      <c r="E1976">
        <v>4016572001</v>
      </c>
      <c r="F1976" t="s">
        <v>1046</v>
      </c>
      <c r="G1976">
        <v>1</v>
      </c>
      <c r="H1976" t="s">
        <v>494</v>
      </c>
      <c r="I1976" t="s">
        <v>355</v>
      </c>
      <c r="J1976">
        <v>32</v>
      </c>
      <c r="K1976">
        <v>125</v>
      </c>
      <c r="L1976">
        <v>3000</v>
      </c>
      <c r="M1976">
        <v>24</v>
      </c>
      <c r="N1976">
        <v>48</v>
      </c>
      <c r="O1976" s="493">
        <v>45932.4581828704</v>
      </c>
      <c r="P1976" s="493">
        <v>45932.5485648148</v>
      </c>
      <c r="Q1976">
        <v>1</v>
      </c>
      <c r="R1976">
        <v>0</v>
      </c>
      <c r="S1976">
        <v>0</v>
      </c>
      <c r="T1976">
        <v>6</v>
      </c>
      <c r="U1976">
        <v>41</v>
      </c>
      <c r="V1976">
        <v>35</v>
      </c>
      <c r="W1976">
        <v>362</v>
      </c>
      <c r="X1976">
        <v>37</v>
      </c>
      <c r="Y1976">
        <v>20</v>
      </c>
      <c r="AB1976">
        <v>107.444</v>
      </c>
      <c r="AD1976" t="s">
        <v>1046</v>
      </c>
      <c r="AE1976">
        <v>1</v>
      </c>
      <c r="AF1976" t="s">
        <v>1047</v>
      </c>
    </row>
    <row r="1977" spans="1:32">
      <c r="A1977">
        <v>315935</v>
      </c>
      <c r="B1977">
        <v>5170</v>
      </c>
      <c r="C1977" t="s">
        <v>258</v>
      </c>
      <c r="D1977">
        <v>1255</v>
      </c>
      <c r="E1977">
        <v>4016572001</v>
      </c>
      <c r="F1977" t="s">
        <v>1046</v>
      </c>
      <c r="G1977">
        <v>1</v>
      </c>
      <c r="H1977" t="s">
        <v>494</v>
      </c>
      <c r="I1977" t="s">
        <v>352</v>
      </c>
      <c r="J1977">
        <v>31</v>
      </c>
      <c r="K1977">
        <v>125</v>
      </c>
      <c r="L1977">
        <v>3000</v>
      </c>
      <c r="M1977">
        <v>24</v>
      </c>
      <c r="N1977">
        <v>336</v>
      </c>
      <c r="O1977" s="493">
        <v>45932.4536458333</v>
      </c>
      <c r="P1977" s="493">
        <v>45932.5478703704</v>
      </c>
      <c r="Q1977">
        <v>1</v>
      </c>
      <c r="R1977">
        <v>0</v>
      </c>
      <c r="S1977">
        <v>0</v>
      </c>
      <c r="T1977">
        <v>6</v>
      </c>
      <c r="U1977">
        <v>50</v>
      </c>
      <c r="V1977">
        <v>43</v>
      </c>
      <c r="W1977">
        <v>430</v>
      </c>
      <c r="X1977">
        <v>45</v>
      </c>
      <c r="Y1977">
        <v>31</v>
      </c>
      <c r="AB1977">
        <v>65.818</v>
      </c>
      <c r="AD1977" t="s">
        <v>1046</v>
      </c>
      <c r="AE1977">
        <v>1</v>
      </c>
      <c r="AF1977" t="s">
        <v>1047</v>
      </c>
    </row>
    <row r="1978" spans="1:32">
      <c r="A1978">
        <v>315934</v>
      </c>
      <c r="B1978">
        <v>5170</v>
      </c>
      <c r="C1978" t="s">
        <v>258</v>
      </c>
      <c r="D1978">
        <v>1255</v>
      </c>
      <c r="E1978">
        <v>4016572001</v>
      </c>
      <c r="F1978" t="s">
        <v>1046</v>
      </c>
      <c r="G1978">
        <v>1</v>
      </c>
      <c r="H1978" t="s">
        <v>494</v>
      </c>
      <c r="I1978" t="s">
        <v>349</v>
      </c>
      <c r="J1978">
        <v>30</v>
      </c>
      <c r="K1978">
        <v>125</v>
      </c>
      <c r="L1978">
        <v>3000</v>
      </c>
      <c r="M1978">
        <v>24</v>
      </c>
      <c r="N1978">
        <v>504</v>
      </c>
      <c r="O1978" s="493">
        <v>45932.4513425926</v>
      </c>
      <c r="P1978" s="493">
        <v>45932.5427430556</v>
      </c>
      <c r="Q1978">
        <v>1</v>
      </c>
      <c r="R1978">
        <v>0</v>
      </c>
      <c r="S1978">
        <v>0</v>
      </c>
      <c r="T1978">
        <v>6</v>
      </c>
      <c r="U1978">
        <v>60</v>
      </c>
      <c r="V1978">
        <v>56</v>
      </c>
      <c r="W1978">
        <v>160</v>
      </c>
      <c r="X1978">
        <v>58</v>
      </c>
      <c r="Y1978">
        <v>58</v>
      </c>
      <c r="AB1978">
        <v>90.676</v>
      </c>
      <c r="AD1978" t="s">
        <v>1046</v>
      </c>
      <c r="AE1978">
        <v>1</v>
      </c>
      <c r="AF1978" t="s">
        <v>1047</v>
      </c>
    </row>
    <row r="1979" spans="1:32">
      <c r="A1979">
        <v>315937</v>
      </c>
      <c r="B1979">
        <v>5170</v>
      </c>
      <c r="C1979" t="s">
        <v>258</v>
      </c>
      <c r="D1979">
        <v>1256</v>
      </c>
      <c r="E1979">
        <v>4016572832</v>
      </c>
      <c r="F1979" t="s">
        <v>1048</v>
      </c>
      <c r="G1979">
        <v>1</v>
      </c>
      <c r="H1979" t="s">
        <v>494</v>
      </c>
      <c r="I1979" t="s">
        <v>349</v>
      </c>
      <c r="J1979">
        <v>30</v>
      </c>
      <c r="K1979">
        <v>100</v>
      </c>
      <c r="L1979">
        <v>200</v>
      </c>
      <c r="M1979">
        <v>2</v>
      </c>
      <c r="N1979">
        <v>116</v>
      </c>
      <c r="O1979" s="493">
        <v>45932.5497222222</v>
      </c>
      <c r="P1979" s="493">
        <v>45932.6107523148</v>
      </c>
      <c r="Q1979">
        <v>1</v>
      </c>
      <c r="R1979">
        <v>0</v>
      </c>
      <c r="S1979">
        <v>0</v>
      </c>
      <c r="T1979">
        <v>6</v>
      </c>
      <c r="U1979">
        <v>15</v>
      </c>
      <c r="V1979">
        <v>13</v>
      </c>
      <c r="W1979">
        <v>54</v>
      </c>
      <c r="X1979">
        <v>15</v>
      </c>
      <c r="Y1979">
        <v>20</v>
      </c>
      <c r="AB1979">
        <v>24.435</v>
      </c>
      <c r="AD1979" t="s">
        <v>1049</v>
      </c>
      <c r="AE1979">
        <v>1</v>
      </c>
      <c r="AF1979" t="s">
        <v>1050</v>
      </c>
    </row>
    <row r="1980" spans="1:32">
      <c r="A1980">
        <v>315939</v>
      </c>
      <c r="B1980">
        <v>5170</v>
      </c>
      <c r="C1980" t="s">
        <v>258</v>
      </c>
      <c r="D1980">
        <v>1256</v>
      </c>
      <c r="E1980">
        <v>4016572832</v>
      </c>
      <c r="F1980" t="s">
        <v>1048</v>
      </c>
      <c r="G1980">
        <v>1</v>
      </c>
      <c r="H1980" t="s">
        <v>494</v>
      </c>
      <c r="I1980" t="s">
        <v>355</v>
      </c>
      <c r="J1980">
        <v>32</v>
      </c>
      <c r="K1980">
        <v>101</v>
      </c>
      <c r="L1980">
        <v>200</v>
      </c>
      <c r="M1980">
        <v>2</v>
      </c>
      <c r="N1980">
        <v>14</v>
      </c>
      <c r="O1980" s="493">
        <v>45932.5552083333</v>
      </c>
      <c r="P1980" s="493">
        <v>45932.6163310185</v>
      </c>
      <c r="Q1980">
        <v>1</v>
      </c>
      <c r="R1980">
        <v>0</v>
      </c>
      <c r="S1980">
        <v>0</v>
      </c>
      <c r="T1980">
        <v>6</v>
      </c>
      <c r="U1980">
        <v>19</v>
      </c>
      <c r="V1980">
        <v>13</v>
      </c>
      <c r="W1980">
        <v>255</v>
      </c>
      <c r="X1980">
        <v>15</v>
      </c>
      <c r="Y1980">
        <v>20</v>
      </c>
      <c r="AB1980">
        <v>32.493</v>
      </c>
      <c r="AD1980" t="s">
        <v>1049</v>
      </c>
      <c r="AE1980">
        <v>1</v>
      </c>
      <c r="AF1980" t="s">
        <v>1050</v>
      </c>
    </row>
    <row r="1981" spans="1:32">
      <c r="A1981">
        <v>315938</v>
      </c>
      <c r="B1981">
        <v>5170</v>
      </c>
      <c r="C1981" t="s">
        <v>258</v>
      </c>
      <c r="D1981">
        <v>1256</v>
      </c>
      <c r="E1981">
        <v>4016572832</v>
      </c>
      <c r="F1981" t="s">
        <v>1048</v>
      </c>
      <c r="G1981">
        <v>1</v>
      </c>
      <c r="H1981" t="s">
        <v>494</v>
      </c>
      <c r="I1981" t="s">
        <v>352</v>
      </c>
      <c r="J1981">
        <v>31</v>
      </c>
      <c r="K1981">
        <v>100</v>
      </c>
      <c r="L1981">
        <v>200</v>
      </c>
      <c r="M1981">
        <v>2</v>
      </c>
      <c r="N1981">
        <v>106</v>
      </c>
      <c r="O1981" s="493">
        <v>45932.5530324074</v>
      </c>
      <c r="P1981" s="493">
        <v>45932.6122453704</v>
      </c>
      <c r="Q1981">
        <v>1</v>
      </c>
      <c r="R1981">
        <v>0</v>
      </c>
      <c r="S1981">
        <v>0</v>
      </c>
      <c r="T1981">
        <v>6</v>
      </c>
      <c r="U1981">
        <v>20</v>
      </c>
      <c r="V1981">
        <v>18</v>
      </c>
      <c r="W1981">
        <v>70</v>
      </c>
      <c r="X1981">
        <v>20</v>
      </c>
      <c r="Y1981">
        <v>20</v>
      </c>
      <c r="AB1981">
        <v>21.143</v>
      </c>
      <c r="AD1981" t="s">
        <v>1049</v>
      </c>
      <c r="AE1981">
        <v>1</v>
      </c>
      <c r="AF1981" t="s">
        <v>1050</v>
      </c>
    </row>
    <row r="1982" spans="1:32">
      <c r="A1982">
        <v>315940</v>
      </c>
      <c r="B1982">
        <v>5170</v>
      </c>
      <c r="C1982" t="s">
        <v>258</v>
      </c>
      <c r="D1982">
        <v>1257</v>
      </c>
      <c r="E1982">
        <v>4016572833</v>
      </c>
      <c r="F1982" t="s">
        <v>1051</v>
      </c>
      <c r="G1982">
        <v>1</v>
      </c>
      <c r="H1982" t="s">
        <v>494</v>
      </c>
      <c r="I1982" t="s">
        <v>349</v>
      </c>
      <c r="J1982">
        <v>30</v>
      </c>
      <c r="K1982">
        <v>100</v>
      </c>
      <c r="L1982">
        <v>200</v>
      </c>
      <c r="M1982">
        <v>2</v>
      </c>
      <c r="N1982">
        <v>148</v>
      </c>
      <c r="O1982" s="493">
        <v>45932.6189236111</v>
      </c>
      <c r="P1982" s="493">
        <v>45932.6676967593</v>
      </c>
      <c r="Q1982">
        <v>1</v>
      </c>
      <c r="R1982">
        <v>0</v>
      </c>
      <c r="S1982">
        <v>0</v>
      </c>
      <c r="T1982">
        <v>6</v>
      </c>
      <c r="U1982">
        <v>23</v>
      </c>
      <c r="V1982">
        <v>17</v>
      </c>
      <c r="W1982">
        <v>145</v>
      </c>
      <c r="X1982">
        <v>20</v>
      </c>
      <c r="Y1982">
        <v>26</v>
      </c>
      <c r="AB1982">
        <v>30.453</v>
      </c>
      <c r="AD1982" t="s">
        <v>1052</v>
      </c>
      <c r="AE1982">
        <v>1</v>
      </c>
      <c r="AF1982" t="s">
        <v>1053</v>
      </c>
    </row>
    <row r="1983" spans="1:32">
      <c r="A1983">
        <v>315942</v>
      </c>
      <c r="B1983">
        <v>5170</v>
      </c>
      <c r="C1983" t="s">
        <v>258</v>
      </c>
      <c r="D1983">
        <v>1257</v>
      </c>
      <c r="E1983">
        <v>4016572833</v>
      </c>
      <c r="F1983" t="s">
        <v>1051</v>
      </c>
      <c r="G1983">
        <v>1</v>
      </c>
      <c r="H1983" t="s">
        <v>494</v>
      </c>
      <c r="I1983" t="s">
        <v>355</v>
      </c>
      <c r="J1983">
        <v>32</v>
      </c>
      <c r="K1983">
        <v>100</v>
      </c>
      <c r="L1983">
        <v>200</v>
      </c>
      <c r="M1983">
        <v>2</v>
      </c>
      <c r="N1983">
        <v>14</v>
      </c>
      <c r="O1983" s="493">
        <v>45932.6219097222</v>
      </c>
      <c r="P1983" s="493">
        <v>45932.6741087963</v>
      </c>
      <c r="Q1983">
        <v>1</v>
      </c>
      <c r="R1983">
        <v>0</v>
      </c>
      <c r="S1983">
        <v>0</v>
      </c>
      <c r="T1983">
        <v>6</v>
      </c>
      <c r="U1983">
        <v>21</v>
      </c>
      <c r="V1983">
        <v>16</v>
      </c>
      <c r="W1983">
        <v>182</v>
      </c>
      <c r="X1983">
        <v>17</v>
      </c>
      <c r="Y1983">
        <v>36</v>
      </c>
      <c r="AB1983">
        <v>32.362</v>
      </c>
      <c r="AD1983" t="s">
        <v>1052</v>
      </c>
      <c r="AE1983">
        <v>1</v>
      </c>
      <c r="AF1983" t="s">
        <v>1053</v>
      </c>
    </row>
    <row r="1984" spans="1:32">
      <c r="A1984">
        <v>315941</v>
      </c>
      <c r="B1984">
        <v>5170</v>
      </c>
      <c r="C1984" t="s">
        <v>258</v>
      </c>
      <c r="D1984">
        <v>1257</v>
      </c>
      <c r="E1984">
        <v>4016572833</v>
      </c>
      <c r="F1984" t="s">
        <v>1051</v>
      </c>
      <c r="G1984">
        <v>1</v>
      </c>
      <c r="H1984" t="s">
        <v>494</v>
      </c>
      <c r="I1984" t="s">
        <v>352</v>
      </c>
      <c r="J1984">
        <v>31</v>
      </c>
      <c r="K1984">
        <v>100</v>
      </c>
      <c r="L1984">
        <v>200</v>
      </c>
      <c r="M1984">
        <v>2</v>
      </c>
      <c r="N1984">
        <v>134</v>
      </c>
      <c r="O1984" s="493">
        <v>45932.619837963</v>
      </c>
      <c r="P1984" s="493">
        <v>45932.6689467593</v>
      </c>
      <c r="Q1984">
        <v>1</v>
      </c>
      <c r="R1984">
        <v>0</v>
      </c>
      <c r="S1984">
        <v>0</v>
      </c>
      <c r="T1984">
        <v>6</v>
      </c>
      <c r="U1984">
        <v>33</v>
      </c>
      <c r="V1984">
        <v>21</v>
      </c>
      <c r="W1984">
        <v>240</v>
      </c>
      <c r="X1984">
        <v>23</v>
      </c>
      <c r="Y1984">
        <v>42</v>
      </c>
      <c r="AB1984">
        <v>31.638</v>
      </c>
      <c r="AD1984" t="s">
        <v>1052</v>
      </c>
      <c r="AE1984">
        <v>1</v>
      </c>
      <c r="AF1984" t="s">
        <v>1053</v>
      </c>
    </row>
    <row r="1985" spans="1:32">
      <c r="A1985">
        <v>316057</v>
      </c>
      <c r="B1985">
        <v>5170</v>
      </c>
      <c r="C1985" t="s">
        <v>258</v>
      </c>
      <c r="D1985">
        <v>1258</v>
      </c>
      <c r="E1985">
        <v>4016572000</v>
      </c>
      <c r="F1985" t="s">
        <v>1054</v>
      </c>
      <c r="G1985">
        <v>1</v>
      </c>
      <c r="H1985" t="s">
        <v>491</v>
      </c>
      <c r="I1985" t="s">
        <v>349</v>
      </c>
      <c r="J1985">
        <v>30</v>
      </c>
      <c r="K1985">
        <v>30</v>
      </c>
      <c r="L1985">
        <v>3000</v>
      </c>
      <c r="M1985">
        <v>12</v>
      </c>
      <c r="N1985">
        <v>348</v>
      </c>
      <c r="O1985" s="493">
        <v>45933.2997800926</v>
      </c>
      <c r="P1985" s="493">
        <v>45933.3199305556</v>
      </c>
      <c r="Q1985">
        <v>1</v>
      </c>
      <c r="R1985">
        <v>0</v>
      </c>
      <c r="S1985">
        <v>0</v>
      </c>
      <c r="T1985">
        <v>6</v>
      </c>
      <c r="U1985">
        <v>44</v>
      </c>
      <c r="V1985">
        <v>41</v>
      </c>
      <c r="W1985">
        <v>47</v>
      </c>
      <c r="X1985">
        <v>43</v>
      </c>
      <c r="Y1985">
        <v>64</v>
      </c>
      <c r="AB1985">
        <v>48.765</v>
      </c>
      <c r="AD1985" t="s">
        <v>1054</v>
      </c>
      <c r="AE1985">
        <v>1</v>
      </c>
      <c r="AF1985" t="s">
        <v>1055</v>
      </c>
    </row>
    <row r="1986" spans="1:32">
      <c r="A1986">
        <v>315944</v>
      </c>
      <c r="B1986">
        <v>5170</v>
      </c>
      <c r="C1986" t="s">
        <v>258</v>
      </c>
      <c r="D1986">
        <v>1258</v>
      </c>
      <c r="E1986">
        <v>4016572000</v>
      </c>
      <c r="F1986" t="s">
        <v>1054</v>
      </c>
      <c r="G1986">
        <v>1</v>
      </c>
      <c r="H1986" t="s">
        <v>491</v>
      </c>
      <c r="I1986" t="s">
        <v>352</v>
      </c>
      <c r="J1986">
        <v>31</v>
      </c>
      <c r="K1986">
        <v>220</v>
      </c>
      <c r="L1986">
        <v>3000</v>
      </c>
      <c r="M1986">
        <v>12</v>
      </c>
      <c r="N1986">
        <v>300</v>
      </c>
      <c r="O1986" s="493">
        <v>45932.6767476852</v>
      </c>
      <c r="P1986" s="493">
        <v>45932.8068287037</v>
      </c>
      <c r="Q1986">
        <v>1</v>
      </c>
      <c r="R1986">
        <v>0</v>
      </c>
      <c r="S1986">
        <v>0</v>
      </c>
      <c r="T1986">
        <v>6</v>
      </c>
      <c r="U1986">
        <v>41</v>
      </c>
      <c r="V1986">
        <v>39</v>
      </c>
      <c r="W1986">
        <v>117</v>
      </c>
      <c r="X1986">
        <v>41</v>
      </c>
      <c r="Y1986">
        <v>41</v>
      </c>
      <c r="AB1986">
        <v>57.095</v>
      </c>
      <c r="AD1986" t="s">
        <v>1054</v>
      </c>
      <c r="AE1986">
        <v>1</v>
      </c>
      <c r="AF1986" t="s">
        <v>1055</v>
      </c>
    </row>
    <row r="1987" spans="1:32">
      <c r="A1987">
        <v>315943</v>
      </c>
      <c r="B1987">
        <v>5170</v>
      </c>
      <c r="C1987" t="s">
        <v>258</v>
      </c>
      <c r="D1987">
        <v>1258</v>
      </c>
      <c r="E1987">
        <v>4016572000</v>
      </c>
      <c r="F1987" t="s">
        <v>1054</v>
      </c>
      <c r="G1987">
        <v>1</v>
      </c>
      <c r="H1987" t="s">
        <v>491</v>
      </c>
      <c r="I1987" t="s">
        <v>349</v>
      </c>
      <c r="J1987">
        <v>30</v>
      </c>
      <c r="K1987">
        <v>220</v>
      </c>
      <c r="L1987">
        <v>3000</v>
      </c>
      <c r="M1987">
        <v>12</v>
      </c>
      <c r="N1987">
        <v>348</v>
      </c>
      <c r="O1987" s="493">
        <v>45932.6757986111</v>
      </c>
      <c r="P1987" s="493">
        <v>45932.8061574074</v>
      </c>
      <c r="Q1987">
        <v>1</v>
      </c>
      <c r="R1987">
        <v>0</v>
      </c>
      <c r="S1987">
        <v>0</v>
      </c>
      <c r="T1987">
        <v>6</v>
      </c>
      <c r="U1987">
        <v>44</v>
      </c>
      <c r="V1987">
        <v>41</v>
      </c>
      <c r="W1987">
        <v>192</v>
      </c>
      <c r="X1987">
        <v>43</v>
      </c>
      <c r="Y1987">
        <v>64</v>
      </c>
      <c r="AB1987">
        <v>48.765</v>
      </c>
      <c r="AD1987" t="s">
        <v>1054</v>
      </c>
      <c r="AE1987">
        <v>1</v>
      </c>
      <c r="AF1987" t="s">
        <v>1055</v>
      </c>
    </row>
    <row r="1988" spans="1:32">
      <c r="A1988">
        <v>316058</v>
      </c>
      <c r="B1988">
        <v>5170</v>
      </c>
      <c r="C1988" t="s">
        <v>258</v>
      </c>
      <c r="D1988">
        <v>1258</v>
      </c>
      <c r="E1988">
        <v>4016572000</v>
      </c>
      <c r="F1988" t="s">
        <v>1054</v>
      </c>
      <c r="G1988">
        <v>1</v>
      </c>
      <c r="H1988" t="s">
        <v>491</v>
      </c>
      <c r="I1988" t="s">
        <v>352</v>
      </c>
      <c r="J1988">
        <v>31</v>
      </c>
      <c r="K1988">
        <v>27</v>
      </c>
      <c r="L1988">
        <v>3000</v>
      </c>
      <c r="M1988">
        <v>12</v>
      </c>
      <c r="N1988">
        <v>300</v>
      </c>
      <c r="O1988" s="493">
        <v>45933.3020833333</v>
      </c>
      <c r="P1988" s="493">
        <v>45933.3205671296</v>
      </c>
      <c r="Q1988">
        <v>1</v>
      </c>
      <c r="R1988">
        <v>0</v>
      </c>
      <c r="S1988">
        <v>0</v>
      </c>
      <c r="T1988">
        <v>6</v>
      </c>
      <c r="U1988">
        <v>41</v>
      </c>
      <c r="V1988">
        <v>40</v>
      </c>
      <c r="W1988">
        <v>44</v>
      </c>
      <c r="X1988">
        <v>41</v>
      </c>
      <c r="Y1988">
        <v>41</v>
      </c>
      <c r="AB1988">
        <v>57.095</v>
      </c>
      <c r="AD1988" t="s">
        <v>1054</v>
      </c>
      <c r="AE1988">
        <v>1</v>
      </c>
      <c r="AF1988" t="s">
        <v>1055</v>
      </c>
    </row>
    <row r="1989" spans="1:32">
      <c r="A1989">
        <v>316059</v>
      </c>
      <c r="B1989">
        <v>5170</v>
      </c>
      <c r="C1989" t="s">
        <v>258</v>
      </c>
      <c r="D1989">
        <v>1259</v>
      </c>
      <c r="E1989">
        <v>4016572000</v>
      </c>
      <c r="F1989" t="s">
        <v>1054</v>
      </c>
      <c r="G1989">
        <v>1</v>
      </c>
      <c r="H1989" t="s">
        <v>494</v>
      </c>
      <c r="I1989" t="s">
        <v>349</v>
      </c>
      <c r="J1989">
        <v>30</v>
      </c>
      <c r="K1989">
        <v>250</v>
      </c>
      <c r="L1989">
        <v>3000</v>
      </c>
      <c r="M1989">
        <v>12</v>
      </c>
      <c r="N1989">
        <v>552</v>
      </c>
      <c r="O1989" s="493">
        <v>45933.3941782407</v>
      </c>
      <c r="P1989" s="493">
        <v>45933.6165856481</v>
      </c>
      <c r="Q1989">
        <v>1</v>
      </c>
      <c r="R1989">
        <v>0</v>
      </c>
      <c r="S1989">
        <v>0</v>
      </c>
      <c r="T1989">
        <v>6</v>
      </c>
      <c r="U1989">
        <v>66</v>
      </c>
      <c r="V1989">
        <v>59</v>
      </c>
      <c r="W1989">
        <v>585</v>
      </c>
      <c r="X1989">
        <v>62</v>
      </c>
      <c r="Y1989">
        <v>53</v>
      </c>
      <c r="AB1989">
        <v>95.342</v>
      </c>
      <c r="AD1989" t="s">
        <v>1054</v>
      </c>
      <c r="AE1989">
        <v>1</v>
      </c>
      <c r="AF1989" t="s">
        <v>1055</v>
      </c>
    </row>
    <row r="1990" spans="1:32">
      <c r="A1990">
        <v>316061</v>
      </c>
      <c r="B1990">
        <v>5170</v>
      </c>
      <c r="C1990" t="s">
        <v>258</v>
      </c>
      <c r="D1990">
        <v>1259</v>
      </c>
      <c r="E1990">
        <v>4016572000</v>
      </c>
      <c r="F1990" t="s">
        <v>1054</v>
      </c>
      <c r="G1990">
        <v>1</v>
      </c>
      <c r="H1990" t="s">
        <v>494</v>
      </c>
      <c r="I1990" t="s">
        <v>355</v>
      </c>
      <c r="J1990">
        <v>32</v>
      </c>
      <c r="K1990">
        <v>250</v>
      </c>
      <c r="L1990">
        <v>3000</v>
      </c>
      <c r="M1990">
        <v>12</v>
      </c>
      <c r="N1990">
        <v>60</v>
      </c>
      <c r="O1990" s="493">
        <v>45933.402037037</v>
      </c>
      <c r="P1990" s="493">
        <v>45933.6244791667</v>
      </c>
      <c r="Q1990">
        <v>1</v>
      </c>
      <c r="R1990">
        <v>0</v>
      </c>
      <c r="S1990">
        <v>0</v>
      </c>
      <c r="T1990">
        <v>6</v>
      </c>
      <c r="U1990">
        <v>70</v>
      </c>
      <c r="V1990">
        <v>38</v>
      </c>
      <c r="W1990">
        <v>846</v>
      </c>
      <c r="X1990">
        <v>57</v>
      </c>
      <c r="Y1990">
        <v>53</v>
      </c>
      <c r="AB1990">
        <v>108.039</v>
      </c>
      <c r="AD1990" t="s">
        <v>1054</v>
      </c>
      <c r="AE1990">
        <v>1</v>
      </c>
      <c r="AF1990" t="s">
        <v>1055</v>
      </c>
    </row>
    <row r="1991" spans="1:32">
      <c r="A1991">
        <v>316060</v>
      </c>
      <c r="B1991">
        <v>5170</v>
      </c>
      <c r="C1991" t="s">
        <v>258</v>
      </c>
      <c r="D1991">
        <v>1259</v>
      </c>
      <c r="E1991">
        <v>4016572000</v>
      </c>
      <c r="F1991" t="s">
        <v>1054</v>
      </c>
      <c r="G1991">
        <v>1</v>
      </c>
      <c r="H1991" t="s">
        <v>494</v>
      </c>
      <c r="I1991" t="s">
        <v>352</v>
      </c>
      <c r="J1991">
        <v>31</v>
      </c>
      <c r="K1991">
        <v>250</v>
      </c>
      <c r="L1991">
        <v>3000</v>
      </c>
      <c r="M1991">
        <v>12</v>
      </c>
      <c r="N1991">
        <v>216</v>
      </c>
      <c r="O1991" s="493">
        <v>45933.3980208333</v>
      </c>
      <c r="P1991" s="493">
        <v>45933.6174189815</v>
      </c>
      <c r="Q1991">
        <v>1</v>
      </c>
      <c r="R1991">
        <v>0</v>
      </c>
      <c r="S1991">
        <v>0</v>
      </c>
      <c r="T1991">
        <v>6</v>
      </c>
      <c r="U1991">
        <v>42</v>
      </c>
      <c r="V1991">
        <v>37</v>
      </c>
      <c r="W1991">
        <v>160</v>
      </c>
      <c r="X1991">
        <v>39</v>
      </c>
      <c r="Y1991">
        <v>6</v>
      </c>
      <c r="AB1991">
        <v>37.508</v>
      </c>
      <c r="AD1991" t="s">
        <v>1054</v>
      </c>
      <c r="AE1991">
        <v>1</v>
      </c>
      <c r="AF1991" t="s">
        <v>1055</v>
      </c>
    </row>
    <row r="1992" spans="1:32">
      <c r="A1992">
        <v>315813</v>
      </c>
      <c r="B1992">
        <v>5170</v>
      </c>
      <c r="C1992" t="s">
        <v>258</v>
      </c>
      <c r="D1992">
        <v>1261</v>
      </c>
      <c r="E1992">
        <v>4016516006</v>
      </c>
      <c r="F1992" t="s">
        <v>1056</v>
      </c>
      <c r="G1992">
        <v>1</v>
      </c>
      <c r="H1992" t="s">
        <v>494</v>
      </c>
      <c r="I1992" t="s">
        <v>349</v>
      </c>
      <c r="J1992">
        <v>30</v>
      </c>
      <c r="K1992">
        <v>119</v>
      </c>
      <c r="L1992">
        <v>4800</v>
      </c>
      <c r="M1992">
        <v>80</v>
      </c>
      <c r="N1992">
        <v>320</v>
      </c>
      <c r="O1992" s="493">
        <v>45931.3052662037</v>
      </c>
      <c r="P1992" s="493">
        <v>45931.3721180556</v>
      </c>
      <c r="Q1992">
        <v>1</v>
      </c>
      <c r="R1992">
        <v>0</v>
      </c>
      <c r="S1992">
        <v>0</v>
      </c>
      <c r="T1992">
        <v>6</v>
      </c>
      <c r="U1992">
        <v>39</v>
      </c>
      <c r="V1992">
        <v>37</v>
      </c>
      <c r="W1992">
        <v>43</v>
      </c>
      <c r="X1992">
        <v>39</v>
      </c>
      <c r="Y1992">
        <v>39</v>
      </c>
      <c r="AB1992">
        <v>52.227</v>
      </c>
      <c r="AD1992" t="s">
        <v>1057</v>
      </c>
      <c r="AE1992">
        <v>1</v>
      </c>
      <c r="AF1992" t="s">
        <v>1058</v>
      </c>
    </row>
    <row r="1993" spans="1:32">
      <c r="A1993">
        <v>315814</v>
      </c>
      <c r="B1993">
        <v>5170</v>
      </c>
      <c r="C1993" t="s">
        <v>258</v>
      </c>
      <c r="D1993">
        <v>1261</v>
      </c>
      <c r="E1993">
        <v>4016516006</v>
      </c>
      <c r="F1993" t="s">
        <v>1056</v>
      </c>
      <c r="G1993">
        <v>1</v>
      </c>
      <c r="H1993" t="s">
        <v>494</v>
      </c>
      <c r="I1993" t="s">
        <v>352</v>
      </c>
      <c r="J1993">
        <v>31</v>
      </c>
      <c r="K1993">
        <v>120</v>
      </c>
      <c r="L1993">
        <v>4800</v>
      </c>
      <c r="M1993">
        <v>80</v>
      </c>
      <c r="N1993">
        <v>240</v>
      </c>
      <c r="O1993" s="493">
        <v>45931.3062152778</v>
      </c>
      <c r="P1993" s="493">
        <v>45931.3727430556</v>
      </c>
      <c r="Q1993">
        <v>1</v>
      </c>
      <c r="R1993">
        <v>0</v>
      </c>
      <c r="S1993">
        <v>0</v>
      </c>
      <c r="T1993">
        <v>6</v>
      </c>
      <c r="U1993">
        <v>36</v>
      </c>
      <c r="V1993">
        <v>34</v>
      </c>
      <c r="W1993">
        <v>92</v>
      </c>
      <c r="X1993">
        <v>35</v>
      </c>
      <c r="Y1993">
        <v>36</v>
      </c>
      <c r="AB1993">
        <v>50.825</v>
      </c>
      <c r="AD1993" t="s">
        <v>1057</v>
      </c>
      <c r="AE1993">
        <v>1</v>
      </c>
      <c r="AF1993" t="s">
        <v>1058</v>
      </c>
    </row>
    <row r="1994" spans="1:32">
      <c r="A1994">
        <v>315725</v>
      </c>
      <c r="B1994">
        <v>5170</v>
      </c>
      <c r="C1994" t="s">
        <v>258</v>
      </c>
      <c r="D1994">
        <v>1261</v>
      </c>
      <c r="E1994">
        <v>4016528986</v>
      </c>
      <c r="F1994" t="s">
        <v>1059</v>
      </c>
      <c r="G1994">
        <v>1</v>
      </c>
      <c r="H1994" t="s">
        <v>494</v>
      </c>
      <c r="I1994" t="s">
        <v>352</v>
      </c>
      <c r="J1994">
        <v>31</v>
      </c>
      <c r="K1994">
        <v>3</v>
      </c>
      <c r="L1994">
        <v>240</v>
      </c>
      <c r="M1994">
        <v>80</v>
      </c>
      <c r="N1994">
        <v>240</v>
      </c>
      <c r="O1994" s="493">
        <v>45930.7487384259</v>
      </c>
      <c r="P1994" s="493">
        <v>45930.7509722222</v>
      </c>
      <c r="Q1994">
        <v>1</v>
      </c>
      <c r="R1994">
        <v>0</v>
      </c>
      <c r="S1994">
        <v>0</v>
      </c>
      <c r="T1994">
        <v>6</v>
      </c>
      <c r="U1994">
        <v>69</v>
      </c>
      <c r="V1994">
        <v>35</v>
      </c>
      <c r="W1994">
        <v>130</v>
      </c>
      <c r="X1994">
        <v>41</v>
      </c>
      <c r="Y1994">
        <v>36</v>
      </c>
      <c r="AB1994">
        <v>50.825</v>
      </c>
      <c r="AD1994" t="s">
        <v>1060</v>
      </c>
      <c r="AE1994">
        <v>1</v>
      </c>
      <c r="AF1994" t="s">
        <v>1058</v>
      </c>
    </row>
    <row r="1995" spans="1:32">
      <c r="A1995">
        <v>315723</v>
      </c>
      <c r="B1995">
        <v>5170</v>
      </c>
      <c r="C1995" t="s">
        <v>258</v>
      </c>
      <c r="D1995">
        <v>1261</v>
      </c>
      <c r="E1995">
        <v>4016516006</v>
      </c>
      <c r="F1995" t="s">
        <v>1056</v>
      </c>
      <c r="G1995">
        <v>1</v>
      </c>
      <c r="H1995" t="s">
        <v>494</v>
      </c>
      <c r="I1995" t="s">
        <v>352</v>
      </c>
      <c r="J1995">
        <v>31</v>
      </c>
      <c r="K1995">
        <v>60</v>
      </c>
      <c r="L1995">
        <v>4800</v>
      </c>
      <c r="M1995">
        <v>80</v>
      </c>
      <c r="N1995">
        <v>240</v>
      </c>
      <c r="O1995" s="493">
        <v>45930.7524537037</v>
      </c>
      <c r="P1995" s="493">
        <v>45930.7824652778</v>
      </c>
      <c r="Q1995">
        <v>1</v>
      </c>
      <c r="R1995">
        <v>0</v>
      </c>
      <c r="S1995">
        <v>0</v>
      </c>
      <c r="T1995">
        <v>6</v>
      </c>
      <c r="U1995">
        <v>41</v>
      </c>
      <c r="V1995">
        <v>33</v>
      </c>
      <c r="W1995">
        <v>199</v>
      </c>
      <c r="X1995">
        <v>35</v>
      </c>
      <c r="Y1995">
        <v>36</v>
      </c>
      <c r="AB1995">
        <v>50.825</v>
      </c>
      <c r="AD1995" t="s">
        <v>1057</v>
      </c>
      <c r="AE1995">
        <v>1</v>
      </c>
      <c r="AF1995" t="s">
        <v>1058</v>
      </c>
    </row>
    <row r="1996" spans="1:32">
      <c r="A1996">
        <v>315724</v>
      </c>
      <c r="B1996">
        <v>5170</v>
      </c>
      <c r="C1996" t="s">
        <v>258</v>
      </c>
      <c r="D1996">
        <v>1261</v>
      </c>
      <c r="E1996">
        <v>4016528986</v>
      </c>
      <c r="F1996" t="s">
        <v>1059</v>
      </c>
      <c r="G1996">
        <v>1</v>
      </c>
      <c r="H1996" t="s">
        <v>494</v>
      </c>
      <c r="I1996" t="s">
        <v>349</v>
      </c>
      <c r="J1996">
        <v>30</v>
      </c>
      <c r="K1996">
        <v>3</v>
      </c>
      <c r="L1996">
        <v>240</v>
      </c>
      <c r="M1996">
        <v>80</v>
      </c>
      <c r="N1996">
        <v>320</v>
      </c>
      <c r="O1996" s="493">
        <v>45930.7447106481</v>
      </c>
      <c r="P1996" s="493">
        <v>45930.7465509259</v>
      </c>
      <c r="Q1996">
        <v>1</v>
      </c>
      <c r="R1996">
        <v>0</v>
      </c>
      <c r="S1996">
        <v>0</v>
      </c>
      <c r="T1996">
        <v>6</v>
      </c>
      <c r="U1996">
        <v>69</v>
      </c>
      <c r="V1996">
        <v>41</v>
      </c>
      <c r="W1996">
        <v>126</v>
      </c>
      <c r="X1996">
        <v>41</v>
      </c>
      <c r="Y1996">
        <v>40</v>
      </c>
      <c r="AB1996">
        <v>42.195</v>
      </c>
      <c r="AD1996" t="s">
        <v>1060</v>
      </c>
      <c r="AE1996">
        <v>1</v>
      </c>
      <c r="AF1996" t="s">
        <v>1058</v>
      </c>
    </row>
    <row r="1997" spans="1:32">
      <c r="A1997">
        <v>315722</v>
      </c>
      <c r="B1997">
        <v>5170</v>
      </c>
      <c r="C1997" t="s">
        <v>258</v>
      </c>
      <c r="D1997">
        <v>1261</v>
      </c>
      <c r="E1997">
        <v>4016516006</v>
      </c>
      <c r="F1997" t="s">
        <v>1056</v>
      </c>
      <c r="G1997">
        <v>1</v>
      </c>
      <c r="H1997" t="s">
        <v>494</v>
      </c>
      <c r="I1997" t="s">
        <v>349</v>
      </c>
      <c r="J1997">
        <v>30</v>
      </c>
      <c r="K1997">
        <v>60</v>
      </c>
      <c r="L1997">
        <v>4800</v>
      </c>
      <c r="M1997">
        <v>80</v>
      </c>
      <c r="N1997">
        <v>320</v>
      </c>
      <c r="O1997" s="493">
        <v>45930.7485532407</v>
      </c>
      <c r="P1997" s="493">
        <v>45930.7794328704</v>
      </c>
      <c r="Q1997">
        <v>1</v>
      </c>
      <c r="R1997">
        <v>0</v>
      </c>
      <c r="S1997">
        <v>0</v>
      </c>
      <c r="T1997">
        <v>6</v>
      </c>
      <c r="U1997">
        <v>39</v>
      </c>
      <c r="V1997">
        <v>37</v>
      </c>
      <c r="W1997">
        <v>59</v>
      </c>
      <c r="X1997">
        <v>39</v>
      </c>
      <c r="Y1997">
        <v>39</v>
      </c>
      <c r="AB1997">
        <v>52.227</v>
      </c>
      <c r="AD1997" t="s">
        <v>1057</v>
      </c>
      <c r="AE1997">
        <v>1</v>
      </c>
      <c r="AF1997" t="s">
        <v>1058</v>
      </c>
    </row>
    <row r="1998" spans="1:32">
      <c r="A1998">
        <v>315815</v>
      </c>
      <c r="B1998">
        <v>5170</v>
      </c>
      <c r="C1998" t="s">
        <v>258</v>
      </c>
      <c r="D1998">
        <v>1262</v>
      </c>
      <c r="E1998">
        <v>4016520627</v>
      </c>
      <c r="F1998" t="s">
        <v>944</v>
      </c>
      <c r="G1998">
        <v>1</v>
      </c>
      <c r="H1998" t="s">
        <v>491</v>
      </c>
      <c r="I1998" t="s">
        <v>349</v>
      </c>
      <c r="J1998">
        <v>30</v>
      </c>
      <c r="K1998">
        <v>40</v>
      </c>
      <c r="L1998">
        <v>120</v>
      </c>
      <c r="M1998">
        <v>3</v>
      </c>
      <c r="N1998">
        <v>69</v>
      </c>
      <c r="O1998" s="493">
        <v>45931.5746527778</v>
      </c>
      <c r="P1998" s="493">
        <v>45931.6022569444</v>
      </c>
      <c r="Q1998">
        <v>1</v>
      </c>
      <c r="R1998">
        <v>0</v>
      </c>
      <c r="S1998">
        <v>0</v>
      </c>
      <c r="T1998">
        <v>6</v>
      </c>
      <c r="U1998">
        <v>13</v>
      </c>
      <c r="V1998">
        <v>11</v>
      </c>
      <c r="W1998">
        <v>27</v>
      </c>
      <c r="X1998">
        <v>13</v>
      </c>
      <c r="Y1998">
        <v>13</v>
      </c>
      <c r="AB1998">
        <v>15.395</v>
      </c>
      <c r="AD1998" t="s">
        <v>944</v>
      </c>
      <c r="AE1998">
        <v>1</v>
      </c>
      <c r="AF1998" t="s">
        <v>945</v>
      </c>
    </row>
    <row r="1999" spans="1:32">
      <c r="A1999">
        <v>315817</v>
      </c>
      <c r="B1999">
        <v>5170</v>
      </c>
      <c r="C1999" t="s">
        <v>258</v>
      </c>
      <c r="D1999">
        <v>1262</v>
      </c>
      <c r="E1999">
        <v>4016520627</v>
      </c>
      <c r="F1999" t="s">
        <v>944</v>
      </c>
      <c r="G1999">
        <v>1</v>
      </c>
      <c r="H1999" t="s">
        <v>491</v>
      </c>
      <c r="I1999" t="s">
        <v>355</v>
      </c>
      <c r="J1999">
        <v>32</v>
      </c>
      <c r="K1999">
        <v>1</v>
      </c>
      <c r="L1999">
        <v>120</v>
      </c>
      <c r="M1999">
        <v>3</v>
      </c>
      <c r="N1999">
        <v>6</v>
      </c>
      <c r="O1999" s="493">
        <v>45931.5870717593</v>
      </c>
      <c r="P1999" s="493">
        <v>45931.5870717593</v>
      </c>
      <c r="Q1999">
        <v>1</v>
      </c>
      <c r="R1999">
        <v>0</v>
      </c>
      <c r="S1999">
        <v>0</v>
      </c>
      <c r="T1999">
        <v>6</v>
      </c>
      <c r="U1999">
        <v>14</v>
      </c>
      <c r="V1999">
        <v>14</v>
      </c>
      <c r="W1999">
        <v>14</v>
      </c>
      <c r="X1999">
        <v>14</v>
      </c>
      <c r="Y1999">
        <v>6</v>
      </c>
      <c r="AB1999">
        <v>13.635</v>
      </c>
      <c r="AD1999" t="s">
        <v>944</v>
      </c>
      <c r="AE1999">
        <v>1</v>
      </c>
      <c r="AF1999" t="s">
        <v>945</v>
      </c>
    </row>
    <row r="2000" spans="1:32">
      <c r="A2000">
        <v>315816</v>
      </c>
      <c r="B2000">
        <v>5170</v>
      </c>
      <c r="C2000" t="s">
        <v>258</v>
      </c>
      <c r="D2000">
        <v>1262</v>
      </c>
      <c r="E2000">
        <v>4016520627</v>
      </c>
      <c r="F2000" t="s">
        <v>944</v>
      </c>
      <c r="G2000">
        <v>1</v>
      </c>
      <c r="H2000" t="s">
        <v>491</v>
      </c>
      <c r="I2000" t="s">
        <v>352</v>
      </c>
      <c r="J2000">
        <v>31</v>
      </c>
      <c r="K2000">
        <v>40</v>
      </c>
      <c r="L2000">
        <v>120</v>
      </c>
      <c r="M2000">
        <v>3</v>
      </c>
      <c r="N2000">
        <v>72</v>
      </c>
      <c r="O2000" s="493">
        <v>45931.5769907407</v>
      </c>
      <c r="P2000" s="493">
        <v>45931.6035763889</v>
      </c>
      <c r="Q2000">
        <v>1</v>
      </c>
      <c r="R2000">
        <v>0</v>
      </c>
      <c r="S2000">
        <v>0</v>
      </c>
      <c r="T2000">
        <v>6</v>
      </c>
      <c r="U2000">
        <v>17</v>
      </c>
      <c r="V2000">
        <v>15</v>
      </c>
      <c r="W2000">
        <v>26</v>
      </c>
      <c r="X2000">
        <v>17</v>
      </c>
      <c r="Y2000">
        <v>17</v>
      </c>
      <c r="AB2000">
        <v>15.514</v>
      </c>
      <c r="AD2000" t="s">
        <v>944</v>
      </c>
      <c r="AE2000">
        <v>1</v>
      </c>
      <c r="AF2000" t="s">
        <v>945</v>
      </c>
    </row>
    <row r="2001" spans="1:32">
      <c r="A2001">
        <v>315822</v>
      </c>
      <c r="B2001">
        <v>5170</v>
      </c>
      <c r="C2001" t="s">
        <v>258</v>
      </c>
      <c r="D2001">
        <v>1263</v>
      </c>
      <c r="E2001">
        <v>4016555141</v>
      </c>
      <c r="F2001" t="s">
        <v>1061</v>
      </c>
      <c r="G2001">
        <v>1</v>
      </c>
      <c r="H2001" t="s">
        <v>491</v>
      </c>
      <c r="I2001" t="s">
        <v>352</v>
      </c>
      <c r="J2001">
        <v>31</v>
      </c>
      <c r="K2001">
        <v>15</v>
      </c>
      <c r="L2001">
        <v>90</v>
      </c>
      <c r="M2001">
        <v>6</v>
      </c>
      <c r="N2001">
        <v>294</v>
      </c>
      <c r="O2001" s="493">
        <v>45931.6139930556</v>
      </c>
      <c r="P2001" s="493">
        <v>45931.6566203704</v>
      </c>
      <c r="Q2001">
        <v>1</v>
      </c>
      <c r="R2001">
        <v>0</v>
      </c>
      <c r="S2001">
        <v>0</v>
      </c>
      <c r="T2001">
        <v>6</v>
      </c>
      <c r="U2001">
        <v>60</v>
      </c>
      <c r="V2001">
        <v>48</v>
      </c>
      <c r="W2001">
        <v>165</v>
      </c>
      <c r="X2001">
        <v>51</v>
      </c>
      <c r="Y2001">
        <v>51</v>
      </c>
      <c r="AB2001">
        <v>49.464</v>
      </c>
      <c r="AD2001" t="s">
        <v>1062</v>
      </c>
      <c r="AE2001">
        <v>1</v>
      </c>
      <c r="AF2001" t="s">
        <v>1063</v>
      </c>
    </row>
    <row r="2002" spans="1:32">
      <c r="A2002">
        <v>315823</v>
      </c>
      <c r="B2002">
        <v>5170</v>
      </c>
      <c r="C2002" t="s">
        <v>258</v>
      </c>
      <c r="D2002">
        <v>1263</v>
      </c>
      <c r="E2002">
        <v>4016555141</v>
      </c>
      <c r="F2002" t="s">
        <v>1061</v>
      </c>
      <c r="G2002">
        <v>1</v>
      </c>
      <c r="H2002" t="s">
        <v>491</v>
      </c>
      <c r="I2002" t="s">
        <v>355</v>
      </c>
      <c r="J2002">
        <v>32</v>
      </c>
      <c r="K2002">
        <v>1</v>
      </c>
      <c r="L2002">
        <v>90</v>
      </c>
      <c r="M2002">
        <v>6</v>
      </c>
      <c r="N2002">
        <v>6</v>
      </c>
      <c r="O2002" s="493">
        <v>45931.634537037</v>
      </c>
      <c r="P2002" s="493">
        <v>45931.634537037</v>
      </c>
      <c r="Q2002">
        <v>1</v>
      </c>
      <c r="R2002">
        <v>0</v>
      </c>
      <c r="S2002">
        <v>0</v>
      </c>
      <c r="T2002">
        <v>6</v>
      </c>
      <c r="U2002">
        <v>10</v>
      </c>
      <c r="V2002">
        <v>10</v>
      </c>
      <c r="W2002">
        <v>10</v>
      </c>
      <c r="X2002">
        <v>10</v>
      </c>
      <c r="Y2002">
        <v>8</v>
      </c>
      <c r="AB2002">
        <v>13.603</v>
      </c>
      <c r="AD2002" t="s">
        <v>1062</v>
      </c>
      <c r="AE2002">
        <v>1</v>
      </c>
      <c r="AF2002" t="s">
        <v>1063</v>
      </c>
    </row>
    <row r="2003" spans="1:32">
      <c r="A2003">
        <v>315821</v>
      </c>
      <c r="B2003">
        <v>5170</v>
      </c>
      <c r="C2003" t="s">
        <v>258</v>
      </c>
      <c r="D2003">
        <v>1263</v>
      </c>
      <c r="E2003">
        <v>4016555141</v>
      </c>
      <c r="F2003" t="s">
        <v>1061</v>
      </c>
      <c r="G2003">
        <v>1</v>
      </c>
      <c r="H2003" t="s">
        <v>491</v>
      </c>
      <c r="I2003" t="s">
        <v>349</v>
      </c>
      <c r="J2003">
        <v>30</v>
      </c>
      <c r="K2003">
        <v>15</v>
      </c>
      <c r="L2003">
        <v>90</v>
      </c>
      <c r="M2003">
        <v>6</v>
      </c>
      <c r="N2003">
        <v>426</v>
      </c>
      <c r="O2003" s="493">
        <v>45931.6111226852</v>
      </c>
      <c r="P2003" s="493">
        <v>45931.6558796296</v>
      </c>
      <c r="Q2003">
        <v>1</v>
      </c>
      <c r="R2003">
        <v>0</v>
      </c>
      <c r="S2003">
        <v>0</v>
      </c>
      <c r="T2003">
        <v>6</v>
      </c>
      <c r="U2003">
        <v>57</v>
      </c>
      <c r="V2003">
        <v>50</v>
      </c>
      <c r="W2003">
        <v>105</v>
      </c>
      <c r="X2003">
        <v>50</v>
      </c>
      <c r="Y2003">
        <v>54</v>
      </c>
      <c r="AB2003">
        <v>94.028</v>
      </c>
      <c r="AD2003" t="s">
        <v>1062</v>
      </c>
      <c r="AE2003">
        <v>1</v>
      </c>
      <c r="AF2003" t="s">
        <v>1063</v>
      </c>
    </row>
    <row r="2004" spans="1:32">
      <c r="A2004">
        <v>315819</v>
      </c>
      <c r="B2004">
        <v>5170</v>
      </c>
      <c r="C2004" t="s">
        <v>258</v>
      </c>
      <c r="D2004">
        <v>1263</v>
      </c>
      <c r="E2004">
        <v>4016551101</v>
      </c>
      <c r="F2004" t="s">
        <v>1064</v>
      </c>
      <c r="G2004">
        <v>1</v>
      </c>
      <c r="H2004" t="s">
        <v>491</v>
      </c>
      <c r="I2004" t="s">
        <v>352</v>
      </c>
      <c r="J2004">
        <v>31</v>
      </c>
      <c r="K2004">
        <v>25</v>
      </c>
      <c r="L2004">
        <v>150</v>
      </c>
      <c r="M2004">
        <v>6</v>
      </c>
      <c r="N2004">
        <v>348</v>
      </c>
      <c r="O2004" s="493">
        <v>45931.6631365741</v>
      </c>
      <c r="P2004" s="493">
        <v>45931.7534606481</v>
      </c>
      <c r="Q2004">
        <v>1</v>
      </c>
      <c r="R2004">
        <v>0</v>
      </c>
      <c r="S2004">
        <v>0</v>
      </c>
      <c r="T2004">
        <v>6</v>
      </c>
      <c r="U2004">
        <v>63</v>
      </c>
      <c r="V2004">
        <v>53</v>
      </c>
      <c r="W2004">
        <v>286</v>
      </c>
      <c r="X2004">
        <v>54</v>
      </c>
      <c r="Y2004">
        <v>52</v>
      </c>
      <c r="AB2004">
        <v>65.828</v>
      </c>
      <c r="AD2004" t="s">
        <v>1065</v>
      </c>
      <c r="AE2004">
        <v>1</v>
      </c>
      <c r="AF2004" t="s">
        <v>1066</v>
      </c>
    </row>
    <row r="2005" spans="1:32">
      <c r="A2005">
        <v>315820</v>
      </c>
      <c r="B2005">
        <v>5170</v>
      </c>
      <c r="C2005" t="s">
        <v>258</v>
      </c>
      <c r="D2005">
        <v>1263</v>
      </c>
      <c r="E2005">
        <v>4016551101</v>
      </c>
      <c r="F2005" t="s">
        <v>1064</v>
      </c>
      <c r="G2005">
        <v>1</v>
      </c>
      <c r="H2005" t="s">
        <v>491</v>
      </c>
      <c r="I2005" t="s">
        <v>355</v>
      </c>
      <c r="J2005">
        <v>32</v>
      </c>
      <c r="K2005">
        <v>4</v>
      </c>
      <c r="L2005">
        <v>150</v>
      </c>
      <c r="M2005">
        <v>6</v>
      </c>
      <c r="N2005">
        <v>12</v>
      </c>
      <c r="O2005" s="493">
        <v>45931.6639467593</v>
      </c>
      <c r="P2005" s="493">
        <v>45931.7421643519</v>
      </c>
      <c r="Q2005">
        <v>1</v>
      </c>
      <c r="R2005">
        <v>0</v>
      </c>
      <c r="S2005">
        <v>0</v>
      </c>
      <c r="T2005">
        <v>6</v>
      </c>
      <c r="U2005">
        <v>13</v>
      </c>
      <c r="V2005">
        <v>10</v>
      </c>
      <c r="W2005">
        <v>19</v>
      </c>
      <c r="X2005">
        <v>11</v>
      </c>
      <c r="Y2005">
        <v>12</v>
      </c>
      <c r="AB2005">
        <v>26.813</v>
      </c>
      <c r="AD2005" t="s">
        <v>1065</v>
      </c>
      <c r="AE2005">
        <v>1</v>
      </c>
      <c r="AF2005" t="s">
        <v>1066</v>
      </c>
    </row>
    <row r="2006" spans="1:32">
      <c r="A2006">
        <v>315818</v>
      </c>
      <c r="B2006">
        <v>5170</v>
      </c>
      <c r="C2006" t="s">
        <v>258</v>
      </c>
      <c r="D2006">
        <v>1263</v>
      </c>
      <c r="E2006">
        <v>4016551101</v>
      </c>
      <c r="F2006" t="s">
        <v>1064</v>
      </c>
      <c r="G2006">
        <v>1</v>
      </c>
      <c r="H2006" t="s">
        <v>491</v>
      </c>
      <c r="I2006" t="s">
        <v>349</v>
      </c>
      <c r="J2006">
        <v>30</v>
      </c>
      <c r="K2006">
        <v>25</v>
      </c>
      <c r="L2006">
        <v>150</v>
      </c>
      <c r="M2006">
        <v>6</v>
      </c>
      <c r="N2006">
        <v>450</v>
      </c>
      <c r="O2006" s="493">
        <v>45931.6612847222</v>
      </c>
      <c r="P2006" s="493">
        <v>45931.7526736111</v>
      </c>
      <c r="Q2006">
        <v>1</v>
      </c>
      <c r="R2006">
        <v>0</v>
      </c>
      <c r="S2006">
        <v>0</v>
      </c>
      <c r="T2006">
        <v>6</v>
      </c>
      <c r="U2006">
        <v>54</v>
      </c>
      <c r="V2006">
        <v>50</v>
      </c>
      <c r="W2006">
        <v>134</v>
      </c>
      <c r="X2006">
        <v>50</v>
      </c>
      <c r="Y2006">
        <v>44</v>
      </c>
      <c r="AB2006">
        <v>105.746</v>
      </c>
      <c r="AD2006" t="s">
        <v>1065</v>
      </c>
      <c r="AE2006">
        <v>1</v>
      </c>
      <c r="AF2006" t="s">
        <v>1066</v>
      </c>
    </row>
    <row r="2007" spans="1:32">
      <c r="A2007">
        <v>315824</v>
      </c>
      <c r="B2007">
        <v>5170</v>
      </c>
      <c r="C2007" t="s">
        <v>258</v>
      </c>
      <c r="D2007">
        <v>1264</v>
      </c>
      <c r="E2007">
        <v>4016552062</v>
      </c>
      <c r="F2007" t="s">
        <v>1067</v>
      </c>
      <c r="G2007">
        <v>1</v>
      </c>
      <c r="H2007" t="s">
        <v>491</v>
      </c>
      <c r="I2007" t="s">
        <v>349</v>
      </c>
      <c r="J2007">
        <v>30</v>
      </c>
      <c r="K2007">
        <v>20</v>
      </c>
      <c r="L2007">
        <v>300</v>
      </c>
      <c r="M2007">
        <v>6</v>
      </c>
      <c r="N2007">
        <v>198</v>
      </c>
      <c r="O2007" s="493">
        <v>45931.7589699074</v>
      </c>
      <c r="P2007" s="493">
        <v>45931.7948726852</v>
      </c>
      <c r="Q2007">
        <v>1</v>
      </c>
      <c r="R2007">
        <v>0</v>
      </c>
      <c r="S2007">
        <v>0</v>
      </c>
      <c r="T2007">
        <v>6</v>
      </c>
      <c r="U2007">
        <v>26</v>
      </c>
      <c r="V2007">
        <v>24</v>
      </c>
      <c r="W2007">
        <v>36</v>
      </c>
      <c r="X2007">
        <v>25</v>
      </c>
      <c r="Y2007">
        <v>29</v>
      </c>
      <c r="AB2007">
        <v>39.537</v>
      </c>
      <c r="AD2007" t="s">
        <v>1067</v>
      </c>
      <c r="AE2007">
        <v>1</v>
      </c>
      <c r="AF2007">
        <v>92425091</v>
      </c>
    </row>
    <row r="2008" spans="1:32">
      <c r="A2008">
        <v>315825</v>
      </c>
      <c r="B2008">
        <v>5170</v>
      </c>
      <c r="C2008" t="s">
        <v>258</v>
      </c>
      <c r="D2008">
        <v>1264</v>
      </c>
      <c r="E2008">
        <v>4016552062</v>
      </c>
      <c r="F2008" t="s">
        <v>1067</v>
      </c>
      <c r="G2008">
        <v>1</v>
      </c>
      <c r="H2008" t="s">
        <v>491</v>
      </c>
      <c r="I2008" t="s">
        <v>352</v>
      </c>
      <c r="J2008">
        <v>31</v>
      </c>
      <c r="K2008">
        <v>20</v>
      </c>
      <c r="L2008">
        <v>300</v>
      </c>
      <c r="M2008">
        <v>6</v>
      </c>
      <c r="N2008">
        <v>162</v>
      </c>
      <c r="O2008" s="493">
        <v>45931.7605555556</v>
      </c>
      <c r="P2008" s="493">
        <v>45931.7954282407</v>
      </c>
      <c r="Q2008">
        <v>1</v>
      </c>
      <c r="R2008">
        <v>0</v>
      </c>
      <c r="S2008">
        <v>0</v>
      </c>
      <c r="T2008">
        <v>6</v>
      </c>
      <c r="U2008">
        <v>36</v>
      </c>
      <c r="V2008">
        <v>32</v>
      </c>
      <c r="W2008">
        <v>85</v>
      </c>
      <c r="X2008">
        <v>33</v>
      </c>
      <c r="Y2008">
        <v>37</v>
      </c>
      <c r="AB2008">
        <v>30.097</v>
      </c>
      <c r="AD2008" t="s">
        <v>1067</v>
      </c>
      <c r="AE2008">
        <v>1</v>
      </c>
      <c r="AF2008">
        <v>92425091</v>
      </c>
    </row>
    <row r="2009" spans="1:32">
      <c r="A2009">
        <v>315947</v>
      </c>
      <c r="B2009">
        <v>5170</v>
      </c>
      <c r="C2009" t="s">
        <v>258</v>
      </c>
      <c r="D2009">
        <v>1264</v>
      </c>
      <c r="E2009">
        <v>4016552062</v>
      </c>
      <c r="F2009" t="s">
        <v>1067</v>
      </c>
      <c r="G2009">
        <v>1</v>
      </c>
      <c r="H2009" t="s">
        <v>491</v>
      </c>
      <c r="I2009" t="s">
        <v>355</v>
      </c>
      <c r="J2009">
        <v>32</v>
      </c>
      <c r="K2009">
        <v>30</v>
      </c>
      <c r="L2009">
        <v>300</v>
      </c>
      <c r="M2009">
        <v>6</v>
      </c>
      <c r="N2009">
        <v>48</v>
      </c>
      <c r="O2009" s="493">
        <v>45932.3094444444</v>
      </c>
      <c r="P2009" s="493">
        <v>45932.3272569444</v>
      </c>
      <c r="Q2009">
        <v>1</v>
      </c>
      <c r="R2009">
        <v>0</v>
      </c>
      <c r="S2009">
        <v>0</v>
      </c>
      <c r="T2009">
        <v>6</v>
      </c>
      <c r="U2009">
        <v>34</v>
      </c>
      <c r="V2009">
        <v>32</v>
      </c>
      <c r="W2009">
        <v>35</v>
      </c>
      <c r="X2009">
        <v>34</v>
      </c>
      <c r="Y2009">
        <v>45</v>
      </c>
      <c r="AB2009">
        <v>104.608</v>
      </c>
      <c r="AD2009" t="s">
        <v>1067</v>
      </c>
      <c r="AE2009">
        <v>1</v>
      </c>
      <c r="AF2009">
        <v>92425091</v>
      </c>
    </row>
    <row r="2010" spans="1:32">
      <c r="A2010">
        <v>315945</v>
      </c>
      <c r="B2010">
        <v>5170</v>
      </c>
      <c r="C2010" t="s">
        <v>258</v>
      </c>
      <c r="D2010">
        <v>1264</v>
      </c>
      <c r="E2010">
        <v>4016552062</v>
      </c>
      <c r="F2010" t="s">
        <v>1067</v>
      </c>
      <c r="G2010">
        <v>1</v>
      </c>
      <c r="H2010" t="s">
        <v>491</v>
      </c>
      <c r="I2010" t="s">
        <v>349</v>
      </c>
      <c r="J2010">
        <v>30</v>
      </c>
      <c r="K2010">
        <v>30</v>
      </c>
      <c r="L2010">
        <v>300</v>
      </c>
      <c r="M2010">
        <v>6</v>
      </c>
      <c r="N2010">
        <v>198</v>
      </c>
      <c r="O2010" s="493">
        <v>45932.3068287037</v>
      </c>
      <c r="P2010" s="493">
        <v>45932.3237037037</v>
      </c>
      <c r="Q2010">
        <v>1</v>
      </c>
      <c r="R2010">
        <v>0</v>
      </c>
      <c r="S2010">
        <v>0</v>
      </c>
      <c r="T2010">
        <v>6</v>
      </c>
      <c r="U2010">
        <v>25</v>
      </c>
      <c r="V2010">
        <v>23</v>
      </c>
      <c r="W2010">
        <v>29</v>
      </c>
      <c r="X2010">
        <v>25</v>
      </c>
      <c r="Y2010">
        <v>29</v>
      </c>
      <c r="AB2010">
        <v>39.537</v>
      </c>
      <c r="AD2010" t="s">
        <v>1067</v>
      </c>
      <c r="AE2010">
        <v>1</v>
      </c>
      <c r="AF2010">
        <v>92425091</v>
      </c>
    </row>
    <row r="2011" spans="1:32">
      <c r="A2011">
        <v>315946</v>
      </c>
      <c r="B2011">
        <v>5170</v>
      </c>
      <c r="C2011" t="s">
        <v>258</v>
      </c>
      <c r="D2011">
        <v>1264</v>
      </c>
      <c r="E2011">
        <v>4016552062</v>
      </c>
      <c r="F2011" t="s">
        <v>1067</v>
      </c>
      <c r="G2011">
        <v>1</v>
      </c>
      <c r="H2011" t="s">
        <v>491</v>
      </c>
      <c r="I2011" t="s">
        <v>352</v>
      </c>
      <c r="J2011">
        <v>31</v>
      </c>
      <c r="K2011">
        <v>30</v>
      </c>
      <c r="L2011">
        <v>300</v>
      </c>
      <c r="M2011">
        <v>6</v>
      </c>
      <c r="N2011">
        <v>162</v>
      </c>
      <c r="O2011" s="493">
        <v>45932.3075694444</v>
      </c>
      <c r="P2011" s="493">
        <v>45932.3254513889</v>
      </c>
      <c r="Q2011">
        <v>1</v>
      </c>
      <c r="R2011">
        <v>0</v>
      </c>
      <c r="S2011">
        <v>0</v>
      </c>
      <c r="T2011">
        <v>6</v>
      </c>
      <c r="U2011">
        <v>33</v>
      </c>
      <c r="V2011">
        <v>31</v>
      </c>
      <c r="W2011">
        <v>35</v>
      </c>
      <c r="X2011">
        <v>33</v>
      </c>
      <c r="Y2011">
        <v>37</v>
      </c>
      <c r="AB2011">
        <v>30.097</v>
      </c>
      <c r="AD2011" t="s">
        <v>1067</v>
      </c>
      <c r="AE2011">
        <v>1</v>
      </c>
      <c r="AF2011">
        <v>92425091</v>
      </c>
    </row>
    <row r="2012" spans="1:32">
      <c r="A2012">
        <v>315826</v>
      </c>
      <c r="B2012">
        <v>5170</v>
      </c>
      <c r="C2012" t="s">
        <v>258</v>
      </c>
      <c r="D2012">
        <v>1264</v>
      </c>
      <c r="E2012">
        <v>4016552062</v>
      </c>
      <c r="F2012" t="s">
        <v>1067</v>
      </c>
      <c r="G2012">
        <v>1</v>
      </c>
      <c r="H2012" t="s">
        <v>491</v>
      </c>
      <c r="I2012" t="s">
        <v>355</v>
      </c>
      <c r="J2012">
        <v>32</v>
      </c>
      <c r="K2012">
        <v>20</v>
      </c>
      <c r="L2012">
        <v>300</v>
      </c>
      <c r="M2012">
        <v>6</v>
      </c>
      <c r="N2012">
        <v>48</v>
      </c>
      <c r="O2012" s="493">
        <v>45931.7623032407</v>
      </c>
      <c r="P2012" s="493">
        <v>45931.7959953704</v>
      </c>
      <c r="Q2012">
        <v>1</v>
      </c>
      <c r="R2012">
        <v>0</v>
      </c>
      <c r="S2012">
        <v>0</v>
      </c>
      <c r="T2012">
        <v>6</v>
      </c>
      <c r="U2012">
        <v>35</v>
      </c>
      <c r="V2012">
        <v>34</v>
      </c>
      <c r="W2012">
        <v>60</v>
      </c>
      <c r="X2012">
        <v>34</v>
      </c>
      <c r="Y2012">
        <v>45</v>
      </c>
      <c r="AB2012">
        <v>104.608</v>
      </c>
      <c r="AD2012" t="s">
        <v>1067</v>
      </c>
      <c r="AE2012">
        <v>1</v>
      </c>
      <c r="AF2012">
        <v>92425091</v>
      </c>
    </row>
    <row r="2013" spans="1:32">
      <c r="A2013">
        <v>315827</v>
      </c>
      <c r="B2013">
        <v>5170</v>
      </c>
      <c r="C2013" t="s">
        <v>258</v>
      </c>
      <c r="D2013">
        <v>1266</v>
      </c>
      <c r="E2013">
        <v>4016575612</v>
      </c>
      <c r="F2013" t="s">
        <v>1068</v>
      </c>
      <c r="G2013">
        <v>1</v>
      </c>
      <c r="H2013" t="s">
        <v>494</v>
      </c>
      <c r="I2013" t="s">
        <v>349</v>
      </c>
      <c r="J2013">
        <v>30</v>
      </c>
      <c r="K2013">
        <v>95</v>
      </c>
      <c r="L2013">
        <v>190</v>
      </c>
      <c r="M2013">
        <v>2</v>
      </c>
      <c r="N2013">
        <v>182</v>
      </c>
      <c r="O2013" s="493">
        <v>45931.4536111111</v>
      </c>
      <c r="P2013" s="493">
        <v>45931.5457175926</v>
      </c>
      <c r="Q2013">
        <v>1</v>
      </c>
      <c r="R2013">
        <v>0</v>
      </c>
      <c r="S2013">
        <v>0</v>
      </c>
      <c r="T2013">
        <v>6</v>
      </c>
      <c r="U2013">
        <v>28</v>
      </c>
      <c r="V2013">
        <v>24</v>
      </c>
      <c r="W2013">
        <v>179</v>
      </c>
      <c r="X2013">
        <v>26</v>
      </c>
      <c r="Y2013">
        <v>30</v>
      </c>
      <c r="AB2013">
        <v>32.979</v>
      </c>
      <c r="AD2013" t="s">
        <v>1069</v>
      </c>
      <c r="AE2013">
        <v>1</v>
      </c>
      <c r="AF2013" t="s">
        <v>1070</v>
      </c>
    </row>
    <row r="2014" spans="1:32">
      <c r="A2014">
        <v>315828</v>
      </c>
      <c r="B2014">
        <v>5170</v>
      </c>
      <c r="C2014" t="s">
        <v>258</v>
      </c>
      <c r="D2014">
        <v>1266</v>
      </c>
      <c r="E2014">
        <v>4016575612</v>
      </c>
      <c r="F2014" t="s">
        <v>1068</v>
      </c>
      <c r="G2014">
        <v>1</v>
      </c>
      <c r="H2014" t="s">
        <v>494</v>
      </c>
      <c r="I2014" t="s">
        <v>352</v>
      </c>
      <c r="J2014">
        <v>31</v>
      </c>
      <c r="K2014">
        <v>95</v>
      </c>
      <c r="L2014">
        <v>190</v>
      </c>
      <c r="M2014">
        <v>2</v>
      </c>
      <c r="N2014">
        <v>100</v>
      </c>
      <c r="O2014" s="493">
        <v>45931.4543287037</v>
      </c>
      <c r="P2014" s="493">
        <v>45931.5474537037</v>
      </c>
      <c r="Q2014">
        <v>1</v>
      </c>
      <c r="R2014">
        <v>0</v>
      </c>
      <c r="S2014">
        <v>0</v>
      </c>
      <c r="T2014">
        <v>6</v>
      </c>
      <c r="U2014">
        <v>27</v>
      </c>
      <c r="V2014">
        <v>23</v>
      </c>
      <c r="W2014">
        <v>166</v>
      </c>
      <c r="X2014">
        <v>24</v>
      </c>
      <c r="Y2014">
        <v>37</v>
      </c>
      <c r="AB2014">
        <v>19.934</v>
      </c>
      <c r="AD2014" t="s">
        <v>1069</v>
      </c>
      <c r="AE2014">
        <v>1</v>
      </c>
      <c r="AF2014" t="s">
        <v>1070</v>
      </c>
    </row>
    <row r="2015" spans="1:32">
      <c r="A2015">
        <v>315832</v>
      </c>
      <c r="B2015">
        <v>5170</v>
      </c>
      <c r="C2015" t="s">
        <v>258</v>
      </c>
      <c r="D2015">
        <v>1266</v>
      </c>
      <c r="E2015">
        <v>4016581674</v>
      </c>
      <c r="F2015" t="s">
        <v>1068</v>
      </c>
      <c r="G2015">
        <v>1</v>
      </c>
      <c r="H2015" t="s">
        <v>494</v>
      </c>
      <c r="I2015" t="s">
        <v>355</v>
      </c>
      <c r="J2015">
        <v>32</v>
      </c>
      <c r="K2015">
        <v>5</v>
      </c>
      <c r="L2015">
        <v>10</v>
      </c>
      <c r="M2015">
        <v>2</v>
      </c>
      <c r="N2015">
        <v>32</v>
      </c>
      <c r="O2015" s="493">
        <v>45931.4047106481</v>
      </c>
      <c r="P2015" s="493">
        <v>45931.4472453704</v>
      </c>
      <c r="Q2015">
        <v>1</v>
      </c>
      <c r="R2015">
        <v>0</v>
      </c>
      <c r="S2015">
        <v>0</v>
      </c>
      <c r="T2015">
        <v>6</v>
      </c>
      <c r="U2015">
        <v>249</v>
      </c>
      <c r="V2015">
        <v>61</v>
      </c>
      <c r="W2015">
        <v>917</v>
      </c>
      <c r="X2015">
        <v>80</v>
      </c>
      <c r="Y2015">
        <v>68</v>
      </c>
      <c r="AB2015">
        <v>71.703</v>
      </c>
      <c r="AD2015" t="s">
        <v>1071</v>
      </c>
      <c r="AE2015">
        <v>1</v>
      </c>
      <c r="AF2015" t="s">
        <v>1070</v>
      </c>
    </row>
    <row r="2016" spans="1:32">
      <c r="A2016">
        <v>315830</v>
      </c>
      <c r="B2016">
        <v>5170</v>
      </c>
      <c r="C2016" t="s">
        <v>258</v>
      </c>
      <c r="D2016">
        <v>1266</v>
      </c>
      <c r="E2016">
        <v>4016581674</v>
      </c>
      <c r="F2016" t="s">
        <v>1068</v>
      </c>
      <c r="G2016">
        <v>1</v>
      </c>
      <c r="H2016" t="s">
        <v>494</v>
      </c>
      <c r="I2016" t="s">
        <v>349</v>
      </c>
      <c r="J2016">
        <v>30</v>
      </c>
      <c r="K2016">
        <v>5</v>
      </c>
      <c r="L2016">
        <v>10</v>
      </c>
      <c r="M2016">
        <v>2</v>
      </c>
      <c r="N2016">
        <v>182</v>
      </c>
      <c r="O2016" s="493">
        <v>45931.3889583333</v>
      </c>
      <c r="P2016" s="493">
        <v>45931.4443055556</v>
      </c>
      <c r="Q2016">
        <v>1</v>
      </c>
      <c r="R2016">
        <v>0</v>
      </c>
      <c r="S2016">
        <v>0</v>
      </c>
      <c r="T2016">
        <v>6</v>
      </c>
      <c r="U2016">
        <v>34</v>
      </c>
      <c r="V2016">
        <v>25</v>
      </c>
      <c r="W2016">
        <v>51</v>
      </c>
      <c r="X2016">
        <v>26</v>
      </c>
      <c r="Y2016">
        <v>30</v>
      </c>
      <c r="AB2016">
        <v>32.979</v>
      </c>
      <c r="AD2016" t="s">
        <v>1071</v>
      </c>
      <c r="AE2016">
        <v>1</v>
      </c>
      <c r="AF2016" t="s">
        <v>1070</v>
      </c>
    </row>
    <row r="2017" spans="1:32">
      <c r="A2017">
        <v>315831</v>
      </c>
      <c r="B2017">
        <v>5170</v>
      </c>
      <c r="C2017" t="s">
        <v>258</v>
      </c>
      <c r="D2017">
        <v>1266</v>
      </c>
      <c r="E2017">
        <v>4016581674</v>
      </c>
      <c r="F2017" t="s">
        <v>1068</v>
      </c>
      <c r="G2017">
        <v>1</v>
      </c>
      <c r="H2017" t="s">
        <v>494</v>
      </c>
      <c r="I2017" t="s">
        <v>352</v>
      </c>
      <c r="J2017">
        <v>31</v>
      </c>
      <c r="K2017">
        <v>5</v>
      </c>
      <c r="L2017">
        <v>10</v>
      </c>
      <c r="M2017">
        <v>2</v>
      </c>
      <c r="N2017">
        <v>100</v>
      </c>
      <c r="O2017" s="493">
        <v>45931.3898032407</v>
      </c>
      <c r="P2017" s="493">
        <v>45931.4461111111</v>
      </c>
      <c r="Q2017">
        <v>1</v>
      </c>
      <c r="R2017">
        <v>0</v>
      </c>
      <c r="S2017">
        <v>0</v>
      </c>
      <c r="T2017">
        <v>6</v>
      </c>
      <c r="U2017">
        <v>45</v>
      </c>
      <c r="V2017">
        <v>24</v>
      </c>
      <c r="W2017">
        <v>103</v>
      </c>
      <c r="X2017">
        <v>33</v>
      </c>
      <c r="Y2017">
        <v>37</v>
      </c>
      <c r="AB2017">
        <v>19.934</v>
      </c>
      <c r="AD2017" t="s">
        <v>1071</v>
      </c>
      <c r="AE2017">
        <v>1</v>
      </c>
      <c r="AF2017" t="s">
        <v>1070</v>
      </c>
    </row>
    <row r="2018" spans="1:32">
      <c r="A2018">
        <v>315829</v>
      </c>
      <c r="B2018">
        <v>5170</v>
      </c>
      <c r="C2018" t="s">
        <v>258</v>
      </c>
      <c r="D2018">
        <v>1266</v>
      </c>
      <c r="E2018">
        <v>4016575612</v>
      </c>
      <c r="F2018" t="s">
        <v>1068</v>
      </c>
      <c r="G2018">
        <v>1</v>
      </c>
      <c r="H2018" t="s">
        <v>494</v>
      </c>
      <c r="I2018" t="s">
        <v>355</v>
      </c>
      <c r="J2018">
        <v>32</v>
      </c>
      <c r="K2018">
        <v>95</v>
      </c>
      <c r="L2018">
        <v>190</v>
      </c>
      <c r="M2018">
        <v>2</v>
      </c>
      <c r="N2018">
        <v>32</v>
      </c>
      <c r="O2018" s="493">
        <v>45931.4561689815</v>
      </c>
      <c r="P2018" s="493">
        <v>45931.563275463</v>
      </c>
      <c r="Q2018">
        <v>1</v>
      </c>
      <c r="R2018">
        <v>0</v>
      </c>
      <c r="S2018">
        <v>0</v>
      </c>
      <c r="T2018">
        <v>6</v>
      </c>
      <c r="U2018">
        <v>86</v>
      </c>
      <c r="V2018">
        <v>56</v>
      </c>
      <c r="W2018">
        <v>583</v>
      </c>
      <c r="X2018">
        <v>67</v>
      </c>
      <c r="Y2018">
        <v>68</v>
      </c>
      <c r="AB2018">
        <v>71.703</v>
      </c>
      <c r="AD2018" t="s">
        <v>1069</v>
      </c>
      <c r="AE2018">
        <v>1</v>
      </c>
      <c r="AF2018" t="s">
        <v>1070</v>
      </c>
    </row>
    <row r="2019" spans="1:32">
      <c r="A2019">
        <v>316062</v>
      </c>
      <c r="B2019">
        <v>5170</v>
      </c>
      <c r="C2019" t="s">
        <v>258</v>
      </c>
      <c r="D2019">
        <v>1267</v>
      </c>
      <c r="E2019">
        <v>7000277579</v>
      </c>
      <c r="F2019" t="s">
        <v>1072</v>
      </c>
      <c r="G2019">
        <v>1</v>
      </c>
      <c r="H2019" t="s">
        <v>494</v>
      </c>
      <c r="I2019" t="s">
        <v>349</v>
      </c>
      <c r="J2019">
        <v>30</v>
      </c>
      <c r="K2019">
        <v>5</v>
      </c>
      <c r="L2019">
        <v>30</v>
      </c>
      <c r="M2019">
        <v>6</v>
      </c>
      <c r="N2019">
        <v>156</v>
      </c>
      <c r="O2019" s="493">
        <v>45933.3761921296</v>
      </c>
      <c r="P2019" s="493">
        <v>45933.3841319444</v>
      </c>
      <c r="Q2019">
        <v>0</v>
      </c>
      <c r="R2019">
        <v>0</v>
      </c>
      <c r="S2019">
        <v>2</v>
      </c>
      <c r="T2019">
        <v>6</v>
      </c>
      <c r="U2019">
        <v>26</v>
      </c>
      <c r="V2019">
        <v>22</v>
      </c>
      <c r="W2019">
        <v>38</v>
      </c>
      <c r="X2019">
        <v>23</v>
      </c>
      <c r="Y2019">
        <v>25</v>
      </c>
      <c r="Z2019">
        <v>22.5</v>
      </c>
      <c r="AB2019">
        <v>29.012</v>
      </c>
      <c r="AD2019" t="s">
        <v>1073</v>
      </c>
      <c r="AE2019">
        <v>1</v>
      </c>
      <c r="AF2019" t="s">
        <v>1074</v>
      </c>
    </row>
    <row r="2020" spans="1:32">
      <c r="A2020">
        <v>316063</v>
      </c>
      <c r="B2020">
        <v>5170</v>
      </c>
      <c r="C2020" t="s">
        <v>258</v>
      </c>
      <c r="D2020">
        <v>1267</v>
      </c>
      <c r="E2020">
        <v>7000277579</v>
      </c>
      <c r="F2020" t="s">
        <v>1072</v>
      </c>
      <c r="G2020">
        <v>1</v>
      </c>
      <c r="H2020" t="s">
        <v>494</v>
      </c>
      <c r="I2020" t="s">
        <v>352</v>
      </c>
      <c r="J2020">
        <v>31</v>
      </c>
      <c r="K2020">
        <v>5</v>
      </c>
      <c r="L2020">
        <v>30</v>
      </c>
      <c r="M2020">
        <v>6</v>
      </c>
      <c r="N2020">
        <v>126</v>
      </c>
      <c r="O2020" s="493">
        <v>45933.3771527778</v>
      </c>
      <c r="P2020" s="493">
        <v>45933.3846296296</v>
      </c>
      <c r="Q2020">
        <v>0</v>
      </c>
      <c r="R2020">
        <v>0</v>
      </c>
      <c r="S2020">
        <v>2</v>
      </c>
      <c r="T2020">
        <v>6</v>
      </c>
      <c r="U2020">
        <v>31</v>
      </c>
      <c r="V2020">
        <v>29</v>
      </c>
      <c r="W2020">
        <v>35</v>
      </c>
      <c r="X2020">
        <v>30</v>
      </c>
      <c r="Y2020">
        <v>35</v>
      </c>
      <c r="Z2020">
        <v>32</v>
      </c>
      <c r="AB2020">
        <v>26.567</v>
      </c>
      <c r="AD2020" t="s">
        <v>1073</v>
      </c>
      <c r="AE2020">
        <v>1</v>
      </c>
      <c r="AF2020" t="s">
        <v>1074</v>
      </c>
    </row>
    <row r="2021" spans="1:32">
      <c r="A2021">
        <v>316066</v>
      </c>
      <c r="B2021">
        <v>5170</v>
      </c>
      <c r="C2021" t="s">
        <v>258</v>
      </c>
      <c r="D2021">
        <v>1267</v>
      </c>
      <c r="E2021">
        <v>7000277579</v>
      </c>
      <c r="F2021" t="s">
        <v>1072</v>
      </c>
      <c r="G2021">
        <v>1</v>
      </c>
      <c r="H2021" t="s">
        <v>491</v>
      </c>
      <c r="I2021" t="s">
        <v>352</v>
      </c>
      <c r="J2021">
        <v>31</v>
      </c>
      <c r="K2021">
        <v>5</v>
      </c>
      <c r="L2021">
        <v>30</v>
      </c>
      <c r="M2021">
        <v>6</v>
      </c>
      <c r="N2021">
        <v>156</v>
      </c>
      <c r="O2021" s="493">
        <v>45933.3493981482</v>
      </c>
      <c r="P2021" s="493">
        <v>45933.3541782407</v>
      </c>
      <c r="Q2021">
        <v>0</v>
      </c>
      <c r="R2021">
        <v>0</v>
      </c>
      <c r="S2021">
        <v>2</v>
      </c>
      <c r="T2021">
        <v>6</v>
      </c>
      <c r="U2021">
        <v>33</v>
      </c>
      <c r="V2021">
        <v>32</v>
      </c>
      <c r="W2021">
        <v>37</v>
      </c>
      <c r="X2021">
        <v>33</v>
      </c>
      <c r="Y2021">
        <v>40</v>
      </c>
      <c r="Z2021">
        <v>41</v>
      </c>
      <c r="AB2021">
        <v>24.547</v>
      </c>
      <c r="AD2021" t="s">
        <v>1073</v>
      </c>
      <c r="AE2021">
        <v>1</v>
      </c>
      <c r="AF2021" t="s">
        <v>1074</v>
      </c>
    </row>
    <row r="2022" spans="1:32">
      <c r="A2022">
        <v>316065</v>
      </c>
      <c r="B2022">
        <v>5170</v>
      </c>
      <c r="C2022" t="s">
        <v>258</v>
      </c>
      <c r="D2022">
        <v>1267</v>
      </c>
      <c r="E2022">
        <v>7000277579</v>
      </c>
      <c r="F2022" t="s">
        <v>1072</v>
      </c>
      <c r="G2022">
        <v>1</v>
      </c>
      <c r="H2022" t="s">
        <v>491</v>
      </c>
      <c r="I2022" t="s">
        <v>349</v>
      </c>
      <c r="J2022">
        <v>30</v>
      </c>
      <c r="K2022">
        <v>5</v>
      </c>
      <c r="L2022">
        <v>30</v>
      </c>
      <c r="M2022">
        <v>6</v>
      </c>
      <c r="N2022">
        <v>132</v>
      </c>
      <c r="O2022" s="493">
        <v>45933.3484027778</v>
      </c>
      <c r="P2022" s="493">
        <v>45933.3536342593</v>
      </c>
      <c r="Q2022">
        <v>0</v>
      </c>
      <c r="R2022">
        <v>0</v>
      </c>
      <c r="S2022">
        <v>2</v>
      </c>
      <c r="T2022">
        <v>6</v>
      </c>
      <c r="U2022">
        <v>25</v>
      </c>
      <c r="V2022">
        <v>21</v>
      </c>
      <c r="W2022">
        <v>38</v>
      </c>
      <c r="X2022">
        <v>22</v>
      </c>
      <c r="Y2022">
        <v>21</v>
      </c>
      <c r="Z2022">
        <v>21</v>
      </c>
      <c r="AB2022">
        <v>21.39</v>
      </c>
      <c r="AD2022" t="s">
        <v>1073</v>
      </c>
      <c r="AE2022">
        <v>1</v>
      </c>
      <c r="AF2022" t="s">
        <v>1074</v>
      </c>
    </row>
    <row r="2023" spans="1:32">
      <c r="A2023">
        <v>316064</v>
      </c>
      <c r="B2023">
        <v>5170</v>
      </c>
      <c r="C2023" t="s">
        <v>258</v>
      </c>
      <c r="D2023">
        <v>1267</v>
      </c>
      <c r="E2023">
        <v>7000277579</v>
      </c>
      <c r="F2023" t="s">
        <v>1072</v>
      </c>
      <c r="G2023">
        <v>1</v>
      </c>
      <c r="H2023" t="s">
        <v>494</v>
      </c>
      <c r="I2023" t="s">
        <v>355</v>
      </c>
      <c r="J2023">
        <v>32</v>
      </c>
      <c r="K2023">
        <v>5</v>
      </c>
      <c r="L2023">
        <v>30</v>
      </c>
      <c r="M2023">
        <v>6</v>
      </c>
      <c r="N2023">
        <v>60</v>
      </c>
      <c r="O2023" s="493">
        <v>45933.3792824074</v>
      </c>
      <c r="P2023" s="493">
        <v>45933.3873611111</v>
      </c>
      <c r="Q2023">
        <v>0</v>
      </c>
      <c r="R2023">
        <v>0</v>
      </c>
      <c r="S2023">
        <v>2</v>
      </c>
      <c r="T2023">
        <v>6</v>
      </c>
      <c r="U2023">
        <v>105</v>
      </c>
      <c r="V2023">
        <v>97</v>
      </c>
      <c r="W2023">
        <v>130</v>
      </c>
      <c r="X2023">
        <v>99</v>
      </c>
      <c r="Y2023">
        <v>100</v>
      </c>
      <c r="Z2023">
        <v>111.5</v>
      </c>
      <c r="AB2023">
        <v>120.423</v>
      </c>
      <c r="AD2023" t="s">
        <v>1073</v>
      </c>
      <c r="AE2023">
        <v>1</v>
      </c>
      <c r="AF2023" t="s">
        <v>1074</v>
      </c>
    </row>
    <row r="2024" spans="1:32">
      <c r="A2024">
        <v>315948</v>
      </c>
      <c r="B2024">
        <v>5170</v>
      </c>
      <c r="C2024" t="s">
        <v>258</v>
      </c>
      <c r="D2024">
        <v>1268</v>
      </c>
      <c r="E2024">
        <v>7000277578</v>
      </c>
      <c r="F2024" t="s">
        <v>1075</v>
      </c>
      <c r="G2024">
        <v>1</v>
      </c>
      <c r="H2024" t="s">
        <v>494</v>
      </c>
      <c r="I2024" t="s">
        <v>349</v>
      </c>
      <c r="J2024">
        <v>30</v>
      </c>
      <c r="K2024">
        <v>7</v>
      </c>
      <c r="L2024">
        <v>28</v>
      </c>
      <c r="M2024">
        <v>4</v>
      </c>
      <c r="N2024">
        <v>56</v>
      </c>
      <c r="O2024" s="493">
        <v>45932.3748148148</v>
      </c>
      <c r="P2024" s="493">
        <v>45932.3849884259</v>
      </c>
      <c r="Q2024">
        <v>0</v>
      </c>
      <c r="R2024">
        <v>0</v>
      </c>
      <c r="S2024">
        <v>2</v>
      </c>
      <c r="T2024">
        <v>6</v>
      </c>
      <c r="U2024">
        <v>13</v>
      </c>
      <c r="V2024">
        <v>10</v>
      </c>
      <c r="W2024">
        <v>24</v>
      </c>
      <c r="X2024">
        <v>12</v>
      </c>
      <c r="Y2024">
        <v>24</v>
      </c>
      <c r="Z2024">
        <v>12</v>
      </c>
      <c r="AB2024">
        <v>9.338</v>
      </c>
      <c r="AD2024" t="s">
        <v>1076</v>
      </c>
      <c r="AE2024">
        <v>1</v>
      </c>
      <c r="AF2024" t="s">
        <v>1077</v>
      </c>
    </row>
    <row r="2025" spans="1:32">
      <c r="A2025">
        <v>315949</v>
      </c>
      <c r="B2025">
        <v>5170</v>
      </c>
      <c r="C2025" t="s">
        <v>258</v>
      </c>
      <c r="D2025">
        <v>1268</v>
      </c>
      <c r="E2025">
        <v>7000277578</v>
      </c>
      <c r="F2025" t="s">
        <v>1075</v>
      </c>
      <c r="G2025">
        <v>1</v>
      </c>
      <c r="H2025" t="s">
        <v>494</v>
      </c>
      <c r="I2025" t="s">
        <v>352</v>
      </c>
      <c r="J2025">
        <v>31</v>
      </c>
      <c r="K2025">
        <v>7</v>
      </c>
      <c r="L2025">
        <v>28</v>
      </c>
      <c r="M2025">
        <v>4</v>
      </c>
      <c r="N2025">
        <v>96</v>
      </c>
      <c r="O2025" s="493">
        <v>45932.3755439815</v>
      </c>
      <c r="P2025" s="493">
        <v>45932.3854166667</v>
      </c>
      <c r="Q2025">
        <v>0</v>
      </c>
      <c r="R2025">
        <v>0</v>
      </c>
      <c r="S2025">
        <v>2</v>
      </c>
      <c r="T2025">
        <v>6</v>
      </c>
      <c r="U2025">
        <v>24</v>
      </c>
      <c r="V2025">
        <v>22</v>
      </c>
      <c r="W2025">
        <v>26</v>
      </c>
      <c r="X2025">
        <v>23</v>
      </c>
      <c r="Y2025">
        <v>18</v>
      </c>
      <c r="Z2025">
        <v>24</v>
      </c>
      <c r="AB2025">
        <v>16.385</v>
      </c>
      <c r="AD2025" t="s">
        <v>1076</v>
      </c>
      <c r="AE2025">
        <v>1</v>
      </c>
      <c r="AF2025" t="s">
        <v>1077</v>
      </c>
    </row>
    <row r="2026" spans="1:32">
      <c r="A2026">
        <v>315953</v>
      </c>
      <c r="B2026">
        <v>5170</v>
      </c>
      <c r="C2026" t="s">
        <v>258</v>
      </c>
      <c r="D2026">
        <v>1268</v>
      </c>
      <c r="E2026">
        <v>7000277578</v>
      </c>
      <c r="F2026" t="s">
        <v>1075</v>
      </c>
      <c r="G2026">
        <v>1</v>
      </c>
      <c r="H2026" t="s">
        <v>491</v>
      </c>
      <c r="I2026" t="s">
        <v>355</v>
      </c>
      <c r="J2026">
        <v>32</v>
      </c>
      <c r="K2026">
        <v>7</v>
      </c>
      <c r="L2026">
        <v>28</v>
      </c>
      <c r="M2026">
        <v>4</v>
      </c>
      <c r="N2026">
        <v>44</v>
      </c>
      <c r="O2026" s="493">
        <v>45932.3417708333</v>
      </c>
      <c r="P2026" s="493">
        <v>45932.3470833333</v>
      </c>
      <c r="Q2026">
        <v>0</v>
      </c>
      <c r="R2026">
        <v>0</v>
      </c>
      <c r="S2026">
        <v>2</v>
      </c>
      <c r="T2026">
        <v>6</v>
      </c>
      <c r="U2026">
        <v>30</v>
      </c>
      <c r="V2026">
        <v>28</v>
      </c>
      <c r="W2026">
        <v>45</v>
      </c>
      <c r="X2026">
        <v>28</v>
      </c>
      <c r="Y2026">
        <v>6</v>
      </c>
      <c r="Z2026">
        <v>23</v>
      </c>
      <c r="AB2026">
        <v>159.262</v>
      </c>
      <c r="AD2026" t="s">
        <v>1076</v>
      </c>
      <c r="AE2026">
        <v>1</v>
      </c>
      <c r="AF2026" t="s">
        <v>1077</v>
      </c>
    </row>
    <row r="2027" spans="1:32">
      <c r="A2027">
        <v>315951</v>
      </c>
      <c r="B2027">
        <v>5170</v>
      </c>
      <c r="C2027" t="s">
        <v>258</v>
      </c>
      <c r="D2027">
        <v>1268</v>
      </c>
      <c r="E2027">
        <v>7000277578</v>
      </c>
      <c r="F2027" t="s">
        <v>1075</v>
      </c>
      <c r="G2027">
        <v>1</v>
      </c>
      <c r="H2027" t="s">
        <v>491</v>
      </c>
      <c r="I2027" t="s">
        <v>349</v>
      </c>
      <c r="J2027">
        <v>30</v>
      </c>
      <c r="K2027">
        <v>7</v>
      </c>
      <c r="L2027">
        <v>28</v>
      </c>
      <c r="M2027">
        <v>4</v>
      </c>
      <c r="N2027">
        <v>308</v>
      </c>
      <c r="O2027" s="493">
        <v>45932.3399189815</v>
      </c>
      <c r="P2027" s="493">
        <v>45932.3436226852</v>
      </c>
      <c r="Q2027">
        <v>0</v>
      </c>
      <c r="R2027">
        <v>0</v>
      </c>
      <c r="S2027">
        <v>2</v>
      </c>
      <c r="T2027">
        <v>6</v>
      </c>
      <c r="U2027">
        <v>48</v>
      </c>
      <c r="V2027">
        <v>44</v>
      </c>
      <c r="W2027">
        <v>67</v>
      </c>
      <c r="X2027">
        <v>45</v>
      </c>
      <c r="Y2027">
        <v>21</v>
      </c>
      <c r="Z2027">
        <v>45.75</v>
      </c>
      <c r="AB2027">
        <v>53.488</v>
      </c>
      <c r="AD2027" t="s">
        <v>1076</v>
      </c>
      <c r="AE2027">
        <v>1</v>
      </c>
      <c r="AF2027" t="s">
        <v>1077</v>
      </c>
    </row>
    <row r="2028" spans="1:32">
      <c r="A2028">
        <v>315952</v>
      </c>
      <c r="B2028">
        <v>5170</v>
      </c>
      <c r="C2028" t="s">
        <v>258</v>
      </c>
      <c r="D2028">
        <v>1268</v>
      </c>
      <c r="E2028">
        <v>7000277578</v>
      </c>
      <c r="F2028" t="s">
        <v>1075</v>
      </c>
      <c r="G2028">
        <v>1</v>
      </c>
      <c r="H2028" t="s">
        <v>491</v>
      </c>
      <c r="I2028" t="s">
        <v>352</v>
      </c>
      <c r="J2028">
        <v>31</v>
      </c>
      <c r="K2028">
        <v>7</v>
      </c>
      <c r="L2028">
        <v>28</v>
      </c>
      <c r="M2028">
        <v>4</v>
      </c>
      <c r="N2028">
        <v>96</v>
      </c>
      <c r="O2028" s="493">
        <v>45932.3405902778</v>
      </c>
      <c r="P2028" s="493">
        <v>45932.3440393519</v>
      </c>
      <c r="Q2028">
        <v>0</v>
      </c>
      <c r="R2028">
        <v>0</v>
      </c>
      <c r="S2028">
        <v>2</v>
      </c>
      <c r="T2028">
        <v>6</v>
      </c>
      <c r="U2028">
        <v>22</v>
      </c>
      <c r="V2028">
        <v>21</v>
      </c>
      <c r="W2028">
        <v>25</v>
      </c>
      <c r="X2028">
        <v>21</v>
      </c>
      <c r="Y2028">
        <v>31</v>
      </c>
      <c r="Z2028">
        <v>24</v>
      </c>
      <c r="AB2028">
        <v>16.624</v>
      </c>
      <c r="AD2028" t="s">
        <v>1076</v>
      </c>
      <c r="AE2028">
        <v>1</v>
      </c>
      <c r="AF2028" t="s">
        <v>1077</v>
      </c>
    </row>
    <row r="2029" spans="1:32">
      <c r="A2029">
        <v>315950</v>
      </c>
      <c r="B2029">
        <v>5170</v>
      </c>
      <c r="C2029" t="s">
        <v>258</v>
      </c>
      <c r="D2029">
        <v>1268</v>
      </c>
      <c r="E2029">
        <v>7000277578</v>
      </c>
      <c r="F2029" t="s">
        <v>1075</v>
      </c>
      <c r="G2029">
        <v>1</v>
      </c>
      <c r="H2029" t="s">
        <v>494</v>
      </c>
      <c r="I2029" t="s">
        <v>355</v>
      </c>
      <c r="J2029">
        <v>32</v>
      </c>
      <c r="K2029">
        <v>7</v>
      </c>
      <c r="L2029">
        <v>28</v>
      </c>
      <c r="M2029">
        <v>4</v>
      </c>
      <c r="N2029">
        <v>44</v>
      </c>
      <c r="O2029" s="493">
        <v>45932.3775231481</v>
      </c>
      <c r="P2029" s="493">
        <v>45932.3872916667</v>
      </c>
      <c r="Q2029">
        <v>0</v>
      </c>
      <c r="R2029">
        <v>0</v>
      </c>
      <c r="S2029">
        <v>2</v>
      </c>
      <c r="T2029">
        <v>6</v>
      </c>
      <c r="U2029">
        <v>51</v>
      </c>
      <c r="V2029">
        <v>45</v>
      </c>
      <c r="W2029">
        <v>75</v>
      </c>
      <c r="X2029">
        <v>47</v>
      </c>
      <c r="Y2029">
        <v>38</v>
      </c>
      <c r="Z2029">
        <v>46.75</v>
      </c>
      <c r="AB2029">
        <v>120.687</v>
      </c>
      <c r="AD2029" t="s">
        <v>1076</v>
      </c>
      <c r="AE2029">
        <v>1</v>
      </c>
      <c r="AF2029" t="s">
        <v>1077</v>
      </c>
    </row>
    <row r="2030" spans="1:32">
      <c r="A2030">
        <v>316067</v>
      </c>
      <c r="B2030">
        <v>5170</v>
      </c>
      <c r="C2030" t="s">
        <v>258</v>
      </c>
      <c r="D2030">
        <v>1270</v>
      </c>
      <c r="E2030">
        <v>4016516007</v>
      </c>
      <c r="F2030" t="s">
        <v>1078</v>
      </c>
      <c r="G2030">
        <v>1</v>
      </c>
      <c r="H2030" t="s">
        <v>491</v>
      </c>
      <c r="I2030" t="s">
        <v>349</v>
      </c>
      <c r="J2030">
        <v>30</v>
      </c>
      <c r="K2030">
        <v>15</v>
      </c>
      <c r="L2030">
        <v>1200</v>
      </c>
      <c r="M2030">
        <v>80</v>
      </c>
      <c r="N2030">
        <v>240</v>
      </c>
      <c r="O2030" s="493">
        <v>45933.6244907407</v>
      </c>
      <c r="P2030" s="493">
        <v>45933.6324768519</v>
      </c>
      <c r="Q2030">
        <v>1</v>
      </c>
      <c r="R2030">
        <v>0</v>
      </c>
      <c r="S2030">
        <v>0</v>
      </c>
      <c r="T2030">
        <v>6</v>
      </c>
      <c r="U2030">
        <v>44</v>
      </c>
      <c r="V2030">
        <v>34</v>
      </c>
      <c r="W2030">
        <v>144</v>
      </c>
      <c r="X2030">
        <v>37</v>
      </c>
      <c r="Y2030">
        <v>38</v>
      </c>
      <c r="AB2030">
        <v>55.941</v>
      </c>
      <c r="AD2030" t="s">
        <v>1079</v>
      </c>
      <c r="AE2030">
        <v>1</v>
      </c>
      <c r="AF2030" t="s">
        <v>1080</v>
      </c>
    </row>
    <row r="2031" spans="1:32">
      <c r="A2031">
        <v>316069</v>
      </c>
      <c r="B2031">
        <v>5170</v>
      </c>
      <c r="C2031" t="s">
        <v>258</v>
      </c>
      <c r="D2031">
        <v>1270</v>
      </c>
      <c r="E2031">
        <v>4016516007</v>
      </c>
      <c r="F2031" t="s">
        <v>1078</v>
      </c>
      <c r="G2031">
        <v>1</v>
      </c>
      <c r="H2031" t="s">
        <v>491</v>
      </c>
      <c r="I2031" t="s">
        <v>355</v>
      </c>
      <c r="J2031">
        <v>32</v>
      </c>
      <c r="K2031">
        <v>15</v>
      </c>
      <c r="L2031">
        <v>1200</v>
      </c>
      <c r="M2031">
        <v>80</v>
      </c>
      <c r="N2031">
        <v>80</v>
      </c>
      <c r="O2031" s="493">
        <v>45933.6276736111</v>
      </c>
      <c r="P2031" s="493">
        <v>45933.6442013889</v>
      </c>
      <c r="Q2031">
        <v>1</v>
      </c>
      <c r="R2031">
        <v>0</v>
      </c>
      <c r="S2031">
        <v>0</v>
      </c>
      <c r="T2031">
        <v>6</v>
      </c>
      <c r="U2031">
        <v>91</v>
      </c>
      <c r="V2031">
        <v>56</v>
      </c>
      <c r="W2031">
        <v>176</v>
      </c>
      <c r="X2031">
        <v>67</v>
      </c>
      <c r="Y2031">
        <v>64</v>
      </c>
      <c r="AB2031">
        <v>175.042</v>
      </c>
      <c r="AD2031" t="s">
        <v>1079</v>
      </c>
      <c r="AE2031">
        <v>1</v>
      </c>
      <c r="AF2031" t="s">
        <v>1080</v>
      </c>
    </row>
    <row r="2032" spans="1:32">
      <c r="A2032">
        <v>316068</v>
      </c>
      <c r="B2032">
        <v>5170</v>
      </c>
      <c r="C2032" t="s">
        <v>258</v>
      </c>
      <c r="D2032">
        <v>1270</v>
      </c>
      <c r="E2032">
        <v>4016516007</v>
      </c>
      <c r="F2032" t="s">
        <v>1078</v>
      </c>
      <c r="G2032">
        <v>1</v>
      </c>
      <c r="H2032" t="s">
        <v>491</v>
      </c>
      <c r="I2032" t="s">
        <v>352</v>
      </c>
      <c r="J2032">
        <v>31</v>
      </c>
      <c r="K2032">
        <v>15</v>
      </c>
      <c r="L2032">
        <v>1200</v>
      </c>
      <c r="M2032">
        <v>80</v>
      </c>
      <c r="N2032">
        <v>320</v>
      </c>
      <c r="O2032" s="493">
        <v>45933.6255324074</v>
      </c>
      <c r="P2032" s="493">
        <v>45933.6357523148</v>
      </c>
      <c r="Q2032">
        <v>1</v>
      </c>
      <c r="R2032">
        <v>0</v>
      </c>
      <c r="S2032">
        <v>0</v>
      </c>
      <c r="T2032">
        <v>6</v>
      </c>
      <c r="U2032">
        <v>56</v>
      </c>
      <c r="V2032">
        <v>54</v>
      </c>
      <c r="W2032">
        <v>59</v>
      </c>
      <c r="X2032">
        <v>55</v>
      </c>
      <c r="Y2032">
        <v>57</v>
      </c>
      <c r="AB2032">
        <v>69.003</v>
      </c>
      <c r="AD2032" t="s">
        <v>1079</v>
      </c>
      <c r="AE2032">
        <v>1</v>
      </c>
      <c r="AF2032" t="s">
        <v>1080</v>
      </c>
    </row>
    <row r="2033" spans="1:32">
      <c r="A2033">
        <v>316261</v>
      </c>
      <c r="B2033">
        <v>5170</v>
      </c>
      <c r="C2033" t="s">
        <v>258</v>
      </c>
      <c r="D2033">
        <v>1271</v>
      </c>
      <c r="E2033">
        <v>4016516008</v>
      </c>
      <c r="F2033" t="s">
        <v>1081</v>
      </c>
      <c r="G2033">
        <v>1</v>
      </c>
      <c r="H2033" t="s">
        <v>491</v>
      </c>
      <c r="I2033" t="s">
        <v>349</v>
      </c>
      <c r="J2033">
        <v>30</v>
      </c>
      <c r="K2033">
        <v>14</v>
      </c>
      <c r="L2033">
        <v>2400</v>
      </c>
      <c r="M2033">
        <v>80</v>
      </c>
      <c r="N2033">
        <v>400</v>
      </c>
      <c r="O2033" s="493">
        <v>45936.3367476852</v>
      </c>
      <c r="P2033" s="493">
        <v>45936.4570833333</v>
      </c>
      <c r="Q2033">
        <v>1</v>
      </c>
      <c r="R2033">
        <v>0</v>
      </c>
      <c r="S2033">
        <v>0</v>
      </c>
      <c r="T2033">
        <v>6</v>
      </c>
      <c r="U2033">
        <v>131</v>
      </c>
      <c r="V2033">
        <v>31</v>
      </c>
      <c r="W2033">
        <v>1194</v>
      </c>
      <c r="X2033">
        <v>50</v>
      </c>
      <c r="Y2033">
        <v>50</v>
      </c>
      <c r="AB2033">
        <v>86.449</v>
      </c>
      <c r="AD2033" t="s">
        <v>1082</v>
      </c>
      <c r="AE2033">
        <v>1</v>
      </c>
      <c r="AF2033" t="s">
        <v>1083</v>
      </c>
    </row>
    <row r="2034" spans="1:32">
      <c r="A2034">
        <v>316262</v>
      </c>
      <c r="B2034">
        <v>5170</v>
      </c>
      <c r="C2034" t="s">
        <v>258</v>
      </c>
      <c r="D2034">
        <v>1271</v>
      </c>
      <c r="E2034">
        <v>4016516008</v>
      </c>
      <c r="F2034" t="s">
        <v>1081</v>
      </c>
      <c r="G2034">
        <v>1</v>
      </c>
      <c r="H2034" t="s">
        <v>491</v>
      </c>
      <c r="I2034" t="s">
        <v>352</v>
      </c>
      <c r="J2034">
        <v>31</v>
      </c>
      <c r="K2034">
        <v>13</v>
      </c>
      <c r="L2034">
        <v>2400</v>
      </c>
      <c r="M2034">
        <v>80</v>
      </c>
      <c r="N2034">
        <v>400</v>
      </c>
      <c r="O2034" s="493">
        <v>45936.3388657407</v>
      </c>
      <c r="P2034" s="493">
        <v>45936.460775463</v>
      </c>
      <c r="Q2034">
        <v>1</v>
      </c>
      <c r="R2034">
        <v>0</v>
      </c>
      <c r="S2034">
        <v>0</v>
      </c>
      <c r="T2034">
        <v>6</v>
      </c>
      <c r="U2034">
        <v>85</v>
      </c>
      <c r="V2034">
        <v>75</v>
      </c>
      <c r="W2034">
        <v>182</v>
      </c>
      <c r="X2034">
        <v>77</v>
      </c>
      <c r="Y2034">
        <v>72</v>
      </c>
      <c r="AB2034">
        <v>80.741</v>
      </c>
      <c r="AD2034" t="s">
        <v>1082</v>
      </c>
      <c r="AE2034">
        <v>1</v>
      </c>
      <c r="AF2034" t="s">
        <v>1083</v>
      </c>
    </row>
    <row r="2035" spans="1:32">
      <c r="A2035">
        <v>316263</v>
      </c>
      <c r="B2035">
        <v>5170</v>
      </c>
      <c r="C2035" t="s">
        <v>258</v>
      </c>
      <c r="D2035">
        <v>1271</v>
      </c>
      <c r="E2035">
        <v>4016516008</v>
      </c>
      <c r="F2035" t="s">
        <v>1081</v>
      </c>
      <c r="G2035">
        <v>1</v>
      </c>
      <c r="H2035" t="s">
        <v>491</v>
      </c>
      <c r="I2035" t="s">
        <v>355</v>
      </c>
      <c r="J2035">
        <v>32</v>
      </c>
      <c r="K2035">
        <v>13</v>
      </c>
      <c r="L2035">
        <v>2400</v>
      </c>
      <c r="M2035">
        <v>80</v>
      </c>
      <c r="N2035">
        <v>80</v>
      </c>
      <c r="O2035" s="493">
        <v>45936.3400578704</v>
      </c>
      <c r="P2035" s="493">
        <v>45936.4615740741</v>
      </c>
      <c r="Q2035">
        <v>1</v>
      </c>
      <c r="R2035">
        <v>0</v>
      </c>
      <c r="S2035">
        <v>0</v>
      </c>
      <c r="T2035">
        <v>6</v>
      </c>
      <c r="U2035">
        <v>69</v>
      </c>
      <c r="V2035">
        <v>54</v>
      </c>
      <c r="W2035">
        <v>114</v>
      </c>
      <c r="X2035">
        <v>55</v>
      </c>
      <c r="Y2035">
        <v>80</v>
      </c>
      <c r="AB2035">
        <v>334.934</v>
      </c>
      <c r="AD2035" t="s">
        <v>1082</v>
      </c>
      <c r="AE2035">
        <v>1</v>
      </c>
      <c r="AF2035" t="s">
        <v>1083</v>
      </c>
    </row>
    <row r="2036" spans="1:32">
      <c r="A2036">
        <v>316952</v>
      </c>
      <c r="B2036">
        <v>5170</v>
      </c>
      <c r="C2036" t="s">
        <v>258</v>
      </c>
      <c r="D2036">
        <v>1271</v>
      </c>
      <c r="E2036">
        <v>4016540899</v>
      </c>
      <c r="F2036" t="s">
        <v>1081</v>
      </c>
      <c r="G2036">
        <v>1</v>
      </c>
      <c r="H2036" t="s">
        <v>491</v>
      </c>
      <c r="I2036" t="s">
        <v>349</v>
      </c>
      <c r="J2036">
        <v>30</v>
      </c>
      <c r="K2036">
        <v>17</v>
      </c>
      <c r="L2036">
        <v>2400</v>
      </c>
      <c r="M2036">
        <v>80</v>
      </c>
      <c r="N2036">
        <v>400</v>
      </c>
      <c r="O2036" s="493">
        <v>45944.5966666667</v>
      </c>
      <c r="P2036" s="493">
        <v>45944.6149305556</v>
      </c>
      <c r="Q2036">
        <v>1</v>
      </c>
      <c r="R2036">
        <v>0</v>
      </c>
      <c r="S2036">
        <v>0</v>
      </c>
      <c r="T2036">
        <v>6</v>
      </c>
      <c r="U2036">
        <v>73</v>
      </c>
      <c r="V2036">
        <v>47</v>
      </c>
      <c r="W2036">
        <v>275</v>
      </c>
      <c r="X2036">
        <v>49</v>
      </c>
      <c r="Y2036">
        <v>50</v>
      </c>
      <c r="AB2036">
        <v>86.449</v>
      </c>
      <c r="AD2036" t="s">
        <v>1082</v>
      </c>
      <c r="AE2036">
        <v>1</v>
      </c>
      <c r="AF2036" t="s">
        <v>1083</v>
      </c>
    </row>
    <row r="2037" spans="1:32">
      <c r="A2037">
        <v>316953</v>
      </c>
      <c r="B2037">
        <v>5170</v>
      </c>
      <c r="C2037" t="s">
        <v>258</v>
      </c>
      <c r="D2037">
        <v>1271</v>
      </c>
      <c r="E2037">
        <v>4016540899</v>
      </c>
      <c r="F2037" t="s">
        <v>1081</v>
      </c>
      <c r="G2037">
        <v>1</v>
      </c>
      <c r="H2037" t="s">
        <v>491</v>
      </c>
      <c r="I2037" t="s">
        <v>352</v>
      </c>
      <c r="J2037">
        <v>31</v>
      </c>
      <c r="K2037">
        <v>17</v>
      </c>
      <c r="L2037">
        <v>2400</v>
      </c>
      <c r="M2037">
        <v>80</v>
      </c>
      <c r="N2037">
        <v>400</v>
      </c>
      <c r="O2037" s="493">
        <v>45944.5987731482</v>
      </c>
      <c r="P2037" s="493">
        <v>45944.6159490741</v>
      </c>
      <c r="Q2037">
        <v>1</v>
      </c>
      <c r="R2037">
        <v>0</v>
      </c>
      <c r="S2037">
        <v>0</v>
      </c>
      <c r="T2037">
        <v>6</v>
      </c>
      <c r="U2037">
        <v>85</v>
      </c>
      <c r="V2037">
        <v>72</v>
      </c>
      <c r="W2037">
        <v>252</v>
      </c>
      <c r="X2037">
        <v>75</v>
      </c>
      <c r="Y2037">
        <v>72</v>
      </c>
      <c r="AB2037">
        <v>80.741</v>
      </c>
      <c r="AD2037" t="s">
        <v>1082</v>
      </c>
      <c r="AE2037">
        <v>1</v>
      </c>
      <c r="AF2037" t="s">
        <v>1083</v>
      </c>
    </row>
    <row r="2038" spans="1:32">
      <c r="A2038">
        <v>316075</v>
      </c>
      <c r="B2038">
        <v>5170</v>
      </c>
      <c r="C2038" t="s">
        <v>258</v>
      </c>
      <c r="D2038">
        <v>1271</v>
      </c>
      <c r="E2038">
        <v>4016574652</v>
      </c>
      <c r="F2038" t="s">
        <v>1084</v>
      </c>
      <c r="G2038">
        <v>1</v>
      </c>
      <c r="H2038" t="s">
        <v>491</v>
      </c>
      <c r="I2038" t="s">
        <v>355</v>
      </c>
      <c r="J2038">
        <v>32</v>
      </c>
      <c r="K2038">
        <v>90</v>
      </c>
      <c r="L2038">
        <v>2400</v>
      </c>
      <c r="M2038">
        <v>80</v>
      </c>
      <c r="N2038">
        <v>80</v>
      </c>
      <c r="O2038" s="493">
        <v>45933.6468865741</v>
      </c>
      <c r="P2038" s="493">
        <v>45933.7256712963</v>
      </c>
      <c r="Q2038">
        <v>1</v>
      </c>
      <c r="R2038">
        <v>0</v>
      </c>
      <c r="S2038">
        <v>0</v>
      </c>
      <c r="T2038">
        <v>6</v>
      </c>
      <c r="U2038">
        <v>56</v>
      </c>
      <c r="V2038">
        <v>53</v>
      </c>
      <c r="W2038">
        <v>116</v>
      </c>
      <c r="X2038">
        <v>55</v>
      </c>
      <c r="Y2038">
        <v>85</v>
      </c>
      <c r="AB2038">
        <v>334.934</v>
      </c>
      <c r="AD2038" t="s">
        <v>1085</v>
      </c>
      <c r="AE2038">
        <v>1</v>
      </c>
      <c r="AF2038" t="s">
        <v>1083</v>
      </c>
    </row>
    <row r="2039" spans="1:32">
      <c r="A2039">
        <v>316070</v>
      </c>
      <c r="B2039">
        <v>5170</v>
      </c>
      <c r="C2039" t="s">
        <v>258</v>
      </c>
      <c r="D2039">
        <v>1271</v>
      </c>
      <c r="E2039">
        <v>4016516008</v>
      </c>
      <c r="F2039" t="s">
        <v>1081</v>
      </c>
      <c r="G2039">
        <v>1</v>
      </c>
      <c r="H2039" t="s">
        <v>491</v>
      </c>
      <c r="I2039" t="s">
        <v>349</v>
      </c>
      <c r="J2039">
        <v>30</v>
      </c>
      <c r="K2039">
        <v>75</v>
      </c>
      <c r="L2039">
        <v>2400</v>
      </c>
      <c r="M2039">
        <v>80</v>
      </c>
      <c r="N2039">
        <v>400</v>
      </c>
      <c r="O2039" s="493">
        <v>45933.7155671296</v>
      </c>
      <c r="P2039" s="493">
        <v>45933.7942361111</v>
      </c>
      <c r="Q2039">
        <v>1</v>
      </c>
      <c r="R2039">
        <v>0</v>
      </c>
      <c r="S2039">
        <v>0</v>
      </c>
      <c r="T2039">
        <v>6</v>
      </c>
      <c r="U2039">
        <v>54</v>
      </c>
      <c r="V2039">
        <v>48</v>
      </c>
      <c r="W2039">
        <v>269</v>
      </c>
      <c r="X2039">
        <v>49</v>
      </c>
      <c r="Y2039">
        <v>50</v>
      </c>
      <c r="AB2039">
        <v>86.449</v>
      </c>
      <c r="AD2039" t="s">
        <v>1082</v>
      </c>
      <c r="AE2039">
        <v>1</v>
      </c>
      <c r="AF2039" t="s">
        <v>1083</v>
      </c>
    </row>
    <row r="2040" spans="1:32">
      <c r="A2040">
        <v>316071</v>
      </c>
      <c r="B2040">
        <v>5170</v>
      </c>
      <c r="C2040" t="s">
        <v>258</v>
      </c>
      <c r="D2040">
        <v>1271</v>
      </c>
      <c r="E2040">
        <v>4016516008</v>
      </c>
      <c r="F2040" t="s">
        <v>1081</v>
      </c>
      <c r="G2040">
        <v>1</v>
      </c>
      <c r="H2040" t="s">
        <v>491</v>
      </c>
      <c r="I2040" t="s">
        <v>352</v>
      </c>
      <c r="J2040">
        <v>31</v>
      </c>
      <c r="K2040">
        <v>75</v>
      </c>
      <c r="L2040">
        <v>2400</v>
      </c>
      <c r="M2040">
        <v>80</v>
      </c>
      <c r="N2040">
        <v>400</v>
      </c>
      <c r="O2040" s="493">
        <v>45933.7284375</v>
      </c>
      <c r="P2040" s="493">
        <v>45933.7990046296</v>
      </c>
      <c r="Q2040">
        <v>1</v>
      </c>
      <c r="R2040">
        <v>0</v>
      </c>
      <c r="S2040">
        <v>0</v>
      </c>
      <c r="T2040">
        <v>6</v>
      </c>
      <c r="U2040">
        <v>80</v>
      </c>
      <c r="V2040">
        <v>75</v>
      </c>
      <c r="W2040">
        <v>198</v>
      </c>
      <c r="X2040">
        <v>77</v>
      </c>
      <c r="Y2040">
        <v>72</v>
      </c>
      <c r="AB2040">
        <v>80.741</v>
      </c>
      <c r="AD2040" t="s">
        <v>1082</v>
      </c>
      <c r="AE2040">
        <v>1</v>
      </c>
      <c r="AF2040" t="s">
        <v>1083</v>
      </c>
    </row>
    <row r="2041" spans="1:32">
      <c r="A2041">
        <v>316072</v>
      </c>
      <c r="B2041">
        <v>5170</v>
      </c>
      <c r="C2041" t="s">
        <v>258</v>
      </c>
      <c r="D2041">
        <v>1271</v>
      </c>
      <c r="E2041">
        <v>4016516008</v>
      </c>
      <c r="F2041" t="s">
        <v>1081</v>
      </c>
      <c r="G2041">
        <v>1</v>
      </c>
      <c r="H2041" t="s">
        <v>491</v>
      </c>
      <c r="I2041" t="s">
        <v>355</v>
      </c>
      <c r="J2041">
        <v>32</v>
      </c>
      <c r="K2041">
        <v>75</v>
      </c>
      <c r="L2041">
        <v>2400</v>
      </c>
      <c r="M2041">
        <v>80</v>
      </c>
      <c r="N2041">
        <v>80</v>
      </c>
      <c r="O2041" s="493">
        <v>45933.7303240741</v>
      </c>
      <c r="P2041" s="493">
        <v>45933.7998148148</v>
      </c>
      <c r="Q2041">
        <v>1</v>
      </c>
      <c r="R2041">
        <v>0</v>
      </c>
      <c r="S2041">
        <v>0</v>
      </c>
      <c r="T2041">
        <v>6</v>
      </c>
      <c r="U2041">
        <v>56</v>
      </c>
      <c r="V2041">
        <v>54</v>
      </c>
      <c r="W2041">
        <v>104</v>
      </c>
      <c r="X2041">
        <v>55</v>
      </c>
      <c r="Y2041">
        <v>80</v>
      </c>
      <c r="AB2041">
        <v>334.934</v>
      </c>
      <c r="AD2041" t="s">
        <v>1082</v>
      </c>
      <c r="AE2041">
        <v>1</v>
      </c>
      <c r="AF2041" t="s">
        <v>1083</v>
      </c>
    </row>
    <row r="2042" spans="1:32">
      <c r="A2042">
        <v>316073</v>
      </c>
      <c r="B2042">
        <v>5170</v>
      </c>
      <c r="C2042" t="s">
        <v>258</v>
      </c>
      <c r="D2042">
        <v>1271</v>
      </c>
      <c r="E2042">
        <v>4016574652</v>
      </c>
      <c r="F2042" t="s">
        <v>1084</v>
      </c>
      <c r="G2042">
        <v>1</v>
      </c>
      <c r="H2042" t="s">
        <v>491</v>
      </c>
      <c r="I2042" t="s">
        <v>349</v>
      </c>
      <c r="J2042">
        <v>30</v>
      </c>
      <c r="K2042">
        <v>90</v>
      </c>
      <c r="L2042">
        <v>2400</v>
      </c>
      <c r="M2042">
        <v>80</v>
      </c>
      <c r="N2042">
        <v>320</v>
      </c>
      <c r="O2042" s="493">
        <v>45933.6373263889</v>
      </c>
      <c r="P2042" s="493">
        <v>45933.7116319444</v>
      </c>
      <c r="Q2042">
        <v>1</v>
      </c>
      <c r="R2042">
        <v>0</v>
      </c>
      <c r="S2042">
        <v>0</v>
      </c>
      <c r="T2042">
        <v>6</v>
      </c>
      <c r="U2042">
        <v>47</v>
      </c>
      <c r="V2042">
        <v>44</v>
      </c>
      <c r="W2042">
        <v>105</v>
      </c>
      <c r="X2042">
        <v>47</v>
      </c>
      <c r="Y2042">
        <v>45</v>
      </c>
      <c r="AB2042">
        <v>70.286</v>
      </c>
      <c r="AD2042" t="s">
        <v>1085</v>
      </c>
      <c r="AE2042">
        <v>1</v>
      </c>
      <c r="AF2042" t="s">
        <v>1083</v>
      </c>
    </row>
    <row r="2043" spans="1:32">
      <c r="A2043">
        <v>316074</v>
      </c>
      <c r="B2043">
        <v>5170</v>
      </c>
      <c r="C2043" t="s">
        <v>258</v>
      </c>
      <c r="D2043">
        <v>1271</v>
      </c>
      <c r="E2043">
        <v>4016574652</v>
      </c>
      <c r="F2043" t="s">
        <v>1084</v>
      </c>
      <c r="G2043">
        <v>1</v>
      </c>
      <c r="H2043" t="s">
        <v>491</v>
      </c>
      <c r="I2043" t="s">
        <v>352</v>
      </c>
      <c r="J2043">
        <v>31</v>
      </c>
      <c r="K2043">
        <v>90</v>
      </c>
      <c r="L2043">
        <v>2400</v>
      </c>
      <c r="M2043">
        <v>80</v>
      </c>
      <c r="N2043">
        <v>480</v>
      </c>
      <c r="O2043" s="493">
        <v>45933.6409837963</v>
      </c>
      <c r="P2043" s="493">
        <v>45933.7248611111</v>
      </c>
      <c r="Q2043">
        <v>1</v>
      </c>
      <c r="R2043">
        <v>0</v>
      </c>
      <c r="S2043">
        <v>0</v>
      </c>
      <c r="T2043">
        <v>6</v>
      </c>
      <c r="U2043">
        <v>78</v>
      </c>
      <c r="V2043">
        <v>75</v>
      </c>
      <c r="W2043">
        <v>151</v>
      </c>
      <c r="X2043">
        <v>77</v>
      </c>
      <c r="Y2043">
        <v>76</v>
      </c>
      <c r="AB2043">
        <v>92.401</v>
      </c>
      <c r="AD2043" t="s">
        <v>1085</v>
      </c>
      <c r="AE2043">
        <v>1</v>
      </c>
      <c r="AF2043" t="s">
        <v>1083</v>
      </c>
    </row>
    <row r="2044" spans="1:32">
      <c r="A2044">
        <v>316954</v>
      </c>
      <c r="B2044">
        <v>5170</v>
      </c>
      <c r="C2044" t="s">
        <v>258</v>
      </c>
      <c r="D2044">
        <v>1271</v>
      </c>
      <c r="E2044">
        <v>4016540899</v>
      </c>
      <c r="F2044" t="s">
        <v>1081</v>
      </c>
      <c r="G2044">
        <v>1</v>
      </c>
      <c r="H2044" t="s">
        <v>491</v>
      </c>
      <c r="I2044" t="s">
        <v>355</v>
      </c>
      <c r="J2044">
        <v>32</v>
      </c>
      <c r="K2044">
        <v>17</v>
      </c>
      <c r="L2044">
        <v>2400</v>
      </c>
      <c r="M2044">
        <v>80</v>
      </c>
      <c r="N2044">
        <v>80</v>
      </c>
      <c r="O2044" s="493">
        <v>45944.6005324074</v>
      </c>
      <c r="P2044" s="493">
        <v>45944.616712963</v>
      </c>
      <c r="Q2044">
        <v>1</v>
      </c>
      <c r="R2044">
        <v>0</v>
      </c>
      <c r="S2044">
        <v>0</v>
      </c>
      <c r="T2044">
        <v>6</v>
      </c>
      <c r="U2044">
        <v>55</v>
      </c>
      <c r="V2044">
        <v>51</v>
      </c>
      <c r="W2044">
        <v>100</v>
      </c>
      <c r="X2044">
        <v>52</v>
      </c>
      <c r="Y2044">
        <v>80</v>
      </c>
      <c r="AB2044">
        <v>334.934</v>
      </c>
      <c r="AD2044" t="s">
        <v>1082</v>
      </c>
      <c r="AE2044">
        <v>1</v>
      </c>
      <c r="AF2044" t="s">
        <v>1083</v>
      </c>
    </row>
    <row r="2045" spans="1:32">
      <c r="A2045">
        <v>316264</v>
      </c>
      <c r="B2045">
        <v>5170</v>
      </c>
      <c r="C2045" t="s">
        <v>258</v>
      </c>
      <c r="D2045">
        <v>1272</v>
      </c>
      <c r="E2045">
        <v>4016516007</v>
      </c>
      <c r="F2045" t="s">
        <v>1078</v>
      </c>
      <c r="G2045">
        <v>1</v>
      </c>
      <c r="H2045" t="s">
        <v>494</v>
      </c>
      <c r="I2045" t="s">
        <v>349</v>
      </c>
      <c r="J2045">
        <v>30</v>
      </c>
      <c r="K2045">
        <v>15</v>
      </c>
      <c r="L2045">
        <v>1200</v>
      </c>
      <c r="M2045">
        <v>80</v>
      </c>
      <c r="N2045">
        <v>480</v>
      </c>
      <c r="O2045" s="493">
        <v>45936.4644444444</v>
      </c>
      <c r="P2045" s="493">
        <v>45936.4781134259</v>
      </c>
      <c r="Q2045">
        <v>1</v>
      </c>
      <c r="R2045">
        <v>0</v>
      </c>
      <c r="S2045">
        <v>0</v>
      </c>
      <c r="T2045">
        <v>6</v>
      </c>
      <c r="U2045">
        <v>73</v>
      </c>
      <c r="V2045">
        <v>56</v>
      </c>
      <c r="W2045">
        <v>228</v>
      </c>
      <c r="X2045">
        <v>58</v>
      </c>
      <c r="Y2045">
        <v>59</v>
      </c>
      <c r="AB2045">
        <v>89.498</v>
      </c>
      <c r="AD2045" t="s">
        <v>1079</v>
      </c>
      <c r="AE2045">
        <v>1</v>
      </c>
      <c r="AF2045" t="s">
        <v>1080</v>
      </c>
    </row>
    <row r="2046" spans="1:32">
      <c r="A2046">
        <v>316266</v>
      </c>
      <c r="B2046">
        <v>5170</v>
      </c>
      <c r="C2046" t="s">
        <v>258</v>
      </c>
      <c r="D2046">
        <v>1272</v>
      </c>
      <c r="E2046">
        <v>4016516007</v>
      </c>
      <c r="F2046" t="s">
        <v>1078</v>
      </c>
      <c r="G2046">
        <v>1</v>
      </c>
      <c r="H2046" t="s">
        <v>494</v>
      </c>
      <c r="I2046" t="s">
        <v>355</v>
      </c>
      <c r="J2046">
        <v>32</v>
      </c>
      <c r="K2046">
        <v>15</v>
      </c>
      <c r="L2046">
        <v>1200</v>
      </c>
      <c r="M2046">
        <v>80</v>
      </c>
      <c r="N2046">
        <v>80</v>
      </c>
      <c r="O2046" s="493">
        <v>45936.4684606481</v>
      </c>
      <c r="P2046" s="493">
        <v>45936.4812384259</v>
      </c>
      <c r="Q2046">
        <v>1</v>
      </c>
      <c r="R2046">
        <v>0</v>
      </c>
      <c r="S2046">
        <v>0</v>
      </c>
      <c r="T2046">
        <v>6</v>
      </c>
      <c r="U2046">
        <v>64</v>
      </c>
      <c r="V2046">
        <v>52</v>
      </c>
      <c r="W2046">
        <v>193</v>
      </c>
      <c r="X2046">
        <v>54</v>
      </c>
      <c r="Y2046">
        <v>60</v>
      </c>
      <c r="AB2046">
        <v>335.388</v>
      </c>
      <c r="AD2046" t="s">
        <v>1079</v>
      </c>
      <c r="AE2046">
        <v>1</v>
      </c>
      <c r="AF2046" t="s">
        <v>1080</v>
      </c>
    </row>
    <row r="2047" spans="1:32">
      <c r="A2047">
        <v>316265</v>
      </c>
      <c r="B2047">
        <v>5170</v>
      </c>
      <c r="C2047" t="s">
        <v>258</v>
      </c>
      <c r="D2047">
        <v>1272</v>
      </c>
      <c r="E2047">
        <v>4016516007</v>
      </c>
      <c r="F2047" t="s">
        <v>1078</v>
      </c>
      <c r="G2047">
        <v>1</v>
      </c>
      <c r="H2047" t="s">
        <v>494</v>
      </c>
      <c r="I2047" t="s">
        <v>352</v>
      </c>
      <c r="J2047">
        <v>31</v>
      </c>
      <c r="K2047">
        <v>15</v>
      </c>
      <c r="L2047">
        <v>1200</v>
      </c>
      <c r="M2047">
        <v>80</v>
      </c>
      <c r="N2047">
        <v>400</v>
      </c>
      <c r="O2047" s="493">
        <v>45936.4670601852</v>
      </c>
      <c r="P2047" s="493">
        <v>45936.4788888889</v>
      </c>
      <c r="Q2047">
        <v>1</v>
      </c>
      <c r="R2047">
        <v>0</v>
      </c>
      <c r="S2047">
        <v>0</v>
      </c>
      <c r="T2047">
        <v>6</v>
      </c>
      <c r="U2047">
        <v>56</v>
      </c>
      <c r="V2047">
        <v>51</v>
      </c>
      <c r="W2047">
        <v>104</v>
      </c>
      <c r="X2047">
        <v>53</v>
      </c>
      <c r="Y2047">
        <v>57</v>
      </c>
      <c r="AB2047">
        <v>67.557</v>
      </c>
      <c r="AD2047" t="s">
        <v>1079</v>
      </c>
      <c r="AE2047">
        <v>1</v>
      </c>
      <c r="AF2047" t="s">
        <v>1080</v>
      </c>
    </row>
    <row r="2048" spans="1:32">
      <c r="A2048">
        <v>317112</v>
      </c>
      <c r="B2048">
        <v>5170</v>
      </c>
      <c r="C2048" t="s">
        <v>258</v>
      </c>
      <c r="D2048">
        <v>1273</v>
      </c>
      <c r="E2048">
        <v>4016540899</v>
      </c>
      <c r="F2048" t="s">
        <v>1081</v>
      </c>
      <c r="G2048">
        <v>1</v>
      </c>
      <c r="H2048" t="s">
        <v>494</v>
      </c>
      <c r="I2048" t="s">
        <v>349</v>
      </c>
      <c r="J2048">
        <v>30</v>
      </c>
      <c r="K2048">
        <v>30</v>
      </c>
      <c r="L2048">
        <v>2400</v>
      </c>
      <c r="M2048">
        <v>80</v>
      </c>
      <c r="N2048">
        <v>480</v>
      </c>
      <c r="O2048" s="493">
        <v>45945.6225</v>
      </c>
      <c r="P2048" s="493">
        <v>45945.6452430556</v>
      </c>
      <c r="Q2048">
        <v>1</v>
      </c>
      <c r="R2048">
        <v>0</v>
      </c>
      <c r="S2048">
        <v>0</v>
      </c>
      <c r="T2048">
        <v>6</v>
      </c>
      <c r="U2048">
        <v>61</v>
      </c>
      <c r="V2048">
        <v>56</v>
      </c>
      <c r="W2048">
        <v>167</v>
      </c>
      <c r="X2048">
        <v>57</v>
      </c>
      <c r="Y2048">
        <v>59</v>
      </c>
      <c r="AB2048">
        <v>81.845</v>
      </c>
      <c r="AD2048" t="s">
        <v>1082</v>
      </c>
      <c r="AE2048">
        <v>1</v>
      </c>
      <c r="AF2048" t="s">
        <v>1083</v>
      </c>
    </row>
    <row r="2049" spans="1:32">
      <c r="A2049">
        <v>317113</v>
      </c>
      <c r="B2049">
        <v>5170</v>
      </c>
      <c r="C2049" t="s">
        <v>258</v>
      </c>
      <c r="D2049">
        <v>1273</v>
      </c>
      <c r="E2049">
        <v>4016540899</v>
      </c>
      <c r="F2049" t="s">
        <v>1081</v>
      </c>
      <c r="G2049">
        <v>1</v>
      </c>
      <c r="H2049" t="s">
        <v>494</v>
      </c>
      <c r="I2049" t="s">
        <v>352</v>
      </c>
      <c r="J2049">
        <v>31</v>
      </c>
      <c r="K2049">
        <v>30</v>
      </c>
      <c r="L2049">
        <v>2400</v>
      </c>
      <c r="M2049">
        <v>80</v>
      </c>
      <c r="N2049">
        <v>480</v>
      </c>
      <c r="O2049" s="493">
        <v>45945.6258101852</v>
      </c>
      <c r="P2049" s="493">
        <v>45945.6477893519</v>
      </c>
      <c r="Q2049">
        <v>1</v>
      </c>
      <c r="R2049">
        <v>0</v>
      </c>
      <c r="S2049">
        <v>0</v>
      </c>
      <c r="T2049">
        <v>6</v>
      </c>
      <c r="U2049">
        <v>56</v>
      </c>
      <c r="V2049">
        <v>53</v>
      </c>
      <c r="W2049">
        <v>103</v>
      </c>
      <c r="X2049">
        <v>54</v>
      </c>
      <c r="Y2049">
        <v>63</v>
      </c>
      <c r="AB2049">
        <v>94.825</v>
      </c>
      <c r="AD2049" t="s">
        <v>1082</v>
      </c>
      <c r="AE2049">
        <v>1</v>
      </c>
      <c r="AF2049" t="s">
        <v>1083</v>
      </c>
    </row>
    <row r="2050" spans="1:32">
      <c r="A2050">
        <v>317114</v>
      </c>
      <c r="B2050">
        <v>5170</v>
      </c>
      <c r="C2050" t="s">
        <v>258</v>
      </c>
      <c r="D2050">
        <v>1273</v>
      </c>
      <c r="E2050">
        <v>4016540899</v>
      </c>
      <c r="F2050" t="s">
        <v>1081</v>
      </c>
      <c r="G2050">
        <v>1</v>
      </c>
      <c r="H2050" t="s">
        <v>494</v>
      </c>
      <c r="I2050" t="s">
        <v>355</v>
      </c>
      <c r="J2050">
        <v>32</v>
      </c>
      <c r="K2050">
        <v>30</v>
      </c>
      <c r="L2050">
        <v>2400</v>
      </c>
      <c r="M2050">
        <v>80</v>
      </c>
      <c r="N2050">
        <v>80</v>
      </c>
      <c r="O2050" s="493">
        <v>45945.6281134259</v>
      </c>
      <c r="P2050" s="493">
        <v>45945.6516782407</v>
      </c>
      <c r="Q2050">
        <v>1</v>
      </c>
      <c r="R2050">
        <v>0</v>
      </c>
      <c r="S2050">
        <v>0</v>
      </c>
      <c r="T2050">
        <v>6</v>
      </c>
      <c r="U2050">
        <v>61</v>
      </c>
      <c r="V2050">
        <v>58</v>
      </c>
      <c r="W2050">
        <v>99</v>
      </c>
      <c r="X2050">
        <v>60</v>
      </c>
      <c r="Y2050">
        <v>70</v>
      </c>
      <c r="AB2050">
        <v>175.282</v>
      </c>
      <c r="AD2050" t="s">
        <v>1082</v>
      </c>
      <c r="AE2050">
        <v>1</v>
      </c>
      <c r="AF2050" t="s">
        <v>1083</v>
      </c>
    </row>
    <row r="2051" spans="1:32">
      <c r="A2051">
        <v>316267</v>
      </c>
      <c r="B2051">
        <v>5170</v>
      </c>
      <c r="C2051" t="s">
        <v>258</v>
      </c>
      <c r="D2051">
        <v>1273</v>
      </c>
      <c r="E2051">
        <v>4016516008</v>
      </c>
      <c r="F2051" t="s">
        <v>1081</v>
      </c>
      <c r="G2051">
        <v>1</v>
      </c>
      <c r="H2051" t="s">
        <v>494</v>
      </c>
      <c r="I2051" t="s">
        <v>349</v>
      </c>
      <c r="J2051">
        <v>30</v>
      </c>
      <c r="K2051">
        <v>75</v>
      </c>
      <c r="L2051">
        <v>2400</v>
      </c>
      <c r="M2051">
        <v>80</v>
      </c>
      <c r="N2051">
        <v>480</v>
      </c>
      <c r="O2051" s="493">
        <v>45936.6013541667</v>
      </c>
      <c r="P2051" s="493">
        <v>45936.6609606482</v>
      </c>
      <c r="Q2051">
        <v>1</v>
      </c>
      <c r="R2051">
        <v>0</v>
      </c>
      <c r="S2051">
        <v>0</v>
      </c>
      <c r="T2051">
        <v>6</v>
      </c>
      <c r="U2051">
        <v>65</v>
      </c>
      <c r="V2051">
        <v>58</v>
      </c>
      <c r="W2051">
        <v>200</v>
      </c>
      <c r="X2051">
        <v>60</v>
      </c>
      <c r="Y2051">
        <v>59</v>
      </c>
      <c r="AB2051">
        <v>81.845</v>
      </c>
      <c r="AD2051" t="s">
        <v>1082</v>
      </c>
      <c r="AE2051">
        <v>1</v>
      </c>
      <c r="AF2051" t="s">
        <v>1083</v>
      </c>
    </row>
    <row r="2052" spans="1:32">
      <c r="A2052">
        <v>316272</v>
      </c>
      <c r="B2052">
        <v>5170</v>
      </c>
      <c r="C2052" t="s">
        <v>258</v>
      </c>
      <c r="D2052">
        <v>1273</v>
      </c>
      <c r="E2052">
        <v>4016574652</v>
      </c>
      <c r="F2052" t="s">
        <v>1084</v>
      </c>
      <c r="G2052">
        <v>1</v>
      </c>
      <c r="H2052" t="s">
        <v>494</v>
      </c>
      <c r="I2052" t="s">
        <v>355</v>
      </c>
      <c r="J2052">
        <v>32</v>
      </c>
      <c r="K2052">
        <v>90</v>
      </c>
      <c r="L2052">
        <v>2400</v>
      </c>
      <c r="M2052">
        <v>80</v>
      </c>
      <c r="N2052">
        <v>80</v>
      </c>
      <c r="O2052" s="493">
        <v>45936.4907638889</v>
      </c>
      <c r="P2052" s="493">
        <v>45936.5994907407</v>
      </c>
      <c r="Q2052">
        <v>1</v>
      </c>
      <c r="R2052">
        <v>0</v>
      </c>
      <c r="S2052">
        <v>0</v>
      </c>
      <c r="T2052">
        <v>6</v>
      </c>
      <c r="U2052">
        <v>68</v>
      </c>
      <c r="V2052">
        <v>60</v>
      </c>
      <c r="W2052">
        <v>262</v>
      </c>
      <c r="X2052">
        <v>62</v>
      </c>
      <c r="Y2052">
        <v>70</v>
      </c>
      <c r="AB2052">
        <v>175.282</v>
      </c>
      <c r="AD2052" t="s">
        <v>1085</v>
      </c>
      <c r="AE2052">
        <v>1</v>
      </c>
      <c r="AF2052" t="s">
        <v>1083</v>
      </c>
    </row>
    <row r="2053" spans="1:32">
      <c r="A2053">
        <v>316269</v>
      </c>
      <c r="B2053">
        <v>5170</v>
      </c>
      <c r="C2053" t="s">
        <v>258</v>
      </c>
      <c r="D2053">
        <v>1273</v>
      </c>
      <c r="E2053">
        <v>4016516008</v>
      </c>
      <c r="F2053" t="s">
        <v>1081</v>
      </c>
      <c r="G2053">
        <v>1</v>
      </c>
      <c r="H2053" t="s">
        <v>494</v>
      </c>
      <c r="I2053" t="s">
        <v>355</v>
      </c>
      <c r="J2053">
        <v>32</v>
      </c>
      <c r="K2053">
        <v>75</v>
      </c>
      <c r="L2053">
        <v>2400</v>
      </c>
      <c r="M2053">
        <v>80</v>
      </c>
      <c r="N2053">
        <v>80</v>
      </c>
      <c r="O2053" s="493">
        <v>45936.6044907407</v>
      </c>
      <c r="P2053" s="493">
        <v>45936.6640162037</v>
      </c>
      <c r="Q2053">
        <v>1</v>
      </c>
      <c r="R2053">
        <v>0</v>
      </c>
      <c r="S2053">
        <v>0</v>
      </c>
      <c r="T2053">
        <v>6</v>
      </c>
      <c r="U2053">
        <v>62</v>
      </c>
      <c r="V2053">
        <v>60</v>
      </c>
      <c r="W2053">
        <v>95</v>
      </c>
      <c r="X2053">
        <v>62</v>
      </c>
      <c r="Y2053">
        <v>70</v>
      </c>
      <c r="AB2053">
        <v>175.282</v>
      </c>
      <c r="AD2053" t="s">
        <v>1082</v>
      </c>
      <c r="AE2053">
        <v>1</v>
      </c>
      <c r="AF2053" t="s">
        <v>1083</v>
      </c>
    </row>
    <row r="2054" spans="1:32">
      <c r="A2054">
        <v>316270</v>
      </c>
      <c r="B2054">
        <v>5170</v>
      </c>
      <c r="C2054" t="s">
        <v>258</v>
      </c>
      <c r="D2054">
        <v>1273</v>
      </c>
      <c r="E2054">
        <v>4016574652</v>
      </c>
      <c r="F2054" t="s">
        <v>1084</v>
      </c>
      <c r="G2054">
        <v>1</v>
      </c>
      <c r="H2054" t="s">
        <v>494</v>
      </c>
      <c r="I2054" t="s">
        <v>349</v>
      </c>
      <c r="J2054">
        <v>30</v>
      </c>
      <c r="K2054">
        <v>90</v>
      </c>
      <c r="L2054">
        <v>2400</v>
      </c>
      <c r="M2054">
        <v>80</v>
      </c>
      <c r="N2054">
        <v>480</v>
      </c>
      <c r="O2054" s="493">
        <v>45936.4858912037</v>
      </c>
      <c r="P2054" s="493">
        <v>45936.5977546296</v>
      </c>
      <c r="Q2054">
        <v>1</v>
      </c>
      <c r="R2054">
        <v>0</v>
      </c>
      <c r="S2054">
        <v>0</v>
      </c>
      <c r="T2054">
        <v>6</v>
      </c>
      <c r="U2054">
        <v>60</v>
      </c>
      <c r="V2054">
        <v>57</v>
      </c>
      <c r="W2054">
        <v>164</v>
      </c>
      <c r="X2054">
        <v>59</v>
      </c>
      <c r="Y2054">
        <v>55</v>
      </c>
      <c r="AB2054">
        <v>73.388</v>
      </c>
      <c r="AD2054" t="s">
        <v>1085</v>
      </c>
      <c r="AE2054">
        <v>1</v>
      </c>
      <c r="AF2054" t="s">
        <v>1083</v>
      </c>
    </row>
    <row r="2055" spans="1:32">
      <c r="A2055">
        <v>316271</v>
      </c>
      <c r="B2055">
        <v>5170</v>
      </c>
      <c r="C2055" t="s">
        <v>258</v>
      </c>
      <c r="D2055">
        <v>1273</v>
      </c>
      <c r="E2055">
        <v>4016574652</v>
      </c>
      <c r="F2055" t="s">
        <v>1084</v>
      </c>
      <c r="G2055">
        <v>1</v>
      </c>
      <c r="H2055" t="s">
        <v>494</v>
      </c>
      <c r="I2055" t="s">
        <v>352</v>
      </c>
      <c r="J2055">
        <v>31</v>
      </c>
      <c r="K2055">
        <v>90</v>
      </c>
      <c r="L2055">
        <v>2400</v>
      </c>
      <c r="M2055">
        <v>80</v>
      </c>
      <c r="N2055">
        <v>480</v>
      </c>
      <c r="O2055" s="493">
        <v>45936.4877546296</v>
      </c>
      <c r="P2055" s="493">
        <v>45936.598587963</v>
      </c>
      <c r="Q2055">
        <v>1</v>
      </c>
      <c r="R2055">
        <v>0</v>
      </c>
      <c r="S2055">
        <v>0</v>
      </c>
      <c r="T2055">
        <v>6</v>
      </c>
      <c r="U2055">
        <v>61</v>
      </c>
      <c r="V2055">
        <v>52</v>
      </c>
      <c r="W2055">
        <v>269</v>
      </c>
      <c r="X2055">
        <v>54</v>
      </c>
      <c r="Y2055">
        <v>55</v>
      </c>
      <c r="AB2055">
        <v>94.825</v>
      </c>
      <c r="AD2055" t="s">
        <v>1085</v>
      </c>
      <c r="AE2055">
        <v>1</v>
      </c>
      <c r="AF2055" t="s">
        <v>1083</v>
      </c>
    </row>
    <row r="2056" spans="1:32">
      <c r="A2056">
        <v>316268</v>
      </c>
      <c r="B2056">
        <v>5170</v>
      </c>
      <c r="C2056" t="s">
        <v>258</v>
      </c>
      <c r="D2056">
        <v>1273</v>
      </c>
      <c r="E2056">
        <v>4016516008</v>
      </c>
      <c r="F2056" t="s">
        <v>1081</v>
      </c>
      <c r="G2056">
        <v>1</v>
      </c>
      <c r="H2056" t="s">
        <v>494</v>
      </c>
      <c r="I2056" t="s">
        <v>352</v>
      </c>
      <c r="J2056">
        <v>31</v>
      </c>
      <c r="K2056">
        <v>75</v>
      </c>
      <c r="L2056">
        <v>2400</v>
      </c>
      <c r="M2056">
        <v>80</v>
      </c>
      <c r="N2056">
        <v>480</v>
      </c>
      <c r="O2056" s="493">
        <v>45936.6025462963</v>
      </c>
      <c r="P2056" s="493">
        <v>45936.6617476852</v>
      </c>
      <c r="Q2056">
        <v>1</v>
      </c>
      <c r="R2056">
        <v>0</v>
      </c>
      <c r="S2056">
        <v>0</v>
      </c>
      <c r="T2056">
        <v>6</v>
      </c>
      <c r="U2056">
        <v>61</v>
      </c>
      <c r="V2056">
        <v>52</v>
      </c>
      <c r="W2056">
        <v>267</v>
      </c>
      <c r="X2056">
        <v>54</v>
      </c>
      <c r="Y2056">
        <v>63</v>
      </c>
      <c r="AB2056">
        <v>94.825</v>
      </c>
      <c r="AD2056" t="s">
        <v>1082</v>
      </c>
      <c r="AE2056">
        <v>1</v>
      </c>
      <c r="AF2056" t="s">
        <v>1083</v>
      </c>
    </row>
    <row r="2057" spans="1:32">
      <c r="A2057">
        <v>316274</v>
      </c>
      <c r="B2057">
        <v>5170</v>
      </c>
      <c r="C2057" t="s">
        <v>258</v>
      </c>
      <c r="D2057">
        <v>1274</v>
      </c>
      <c r="E2057" t="s">
        <v>1086</v>
      </c>
      <c r="F2057" t="s">
        <v>1087</v>
      </c>
      <c r="G2057">
        <v>1</v>
      </c>
      <c r="H2057" t="s">
        <v>491</v>
      </c>
      <c r="I2057" t="s">
        <v>355</v>
      </c>
      <c r="J2057">
        <v>32</v>
      </c>
      <c r="K2057">
        <v>43</v>
      </c>
      <c r="L2057">
        <v>1076</v>
      </c>
      <c r="M2057">
        <v>4</v>
      </c>
      <c r="N2057">
        <v>4</v>
      </c>
      <c r="O2057" s="493">
        <v>45936.6700462963</v>
      </c>
      <c r="P2057" s="493">
        <v>45936.7741087963</v>
      </c>
      <c r="Q2057">
        <v>1</v>
      </c>
      <c r="R2057">
        <v>0</v>
      </c>
      <c r="S2057">
        <v>0</v>
      </c>
      <c r="T2057">
        <v>6</v>
      </c>
      <c r="U2057">
        <v>11</v>
      </c>
      <c r="V2057">
        <v>10</v>
      </c>
      <c r="W2057">
        <v>28</v>
      </c>
      <c r="X2057">
        <v>10</v>
      </c>
      <c r="Y2057">
        <v>35</v>
      </c>
      <c r="AB2057">
        <v>17.613</v>
      </c>
      <c r="AD2057" t="s">
        <v>1087</v>
      </c>
      <c r="AE2057">
        <v>1</v>
      </c>
      <c r="AF2057" t="s">
        <v>1088</v>
      </c>
    </row>
    <row r="2058" spans="1:32">
      <c r="A2058">
        <v>316273</v>
      </c>
      <c r="B2058">
        <v>5170</v>
      </c>
      <c r="C2058" t="s">
        <v>258</v>
      </c>
      <c r="D2058">
        <v>1274</v>
      </c>
      <c r="E2058" t="s">
        <v>1086</v>
      </c>
      <c r="F2058" t="s">
        <v>1087</v>
      </c>
      <c r="G2058">
        <v>1</v>
      </c>
      <c r="H2058" t="s">
        <v>491</v>
      </c>
      <c r="I2058" t="s">
        <v>352</v>
      </c>
      <c r="J2058">
        <v>31</v>
      </c>
      <c r="K2058">
        <v>1</v>
      </c>
      <c r="L2058">
        <v>1076</v>
      </c>
      <c r="M2058">
        <v>4</v>
      </c>
      <c r="N2058">
        <v>4</v>
      </c>
      <c r="O2058" s="493">
        <v>45936.6693518519</v>
      </c>
      <c r="P2058" s="493">
        <v>45936.6693518519</v>
      </c>
      <c r="Q2058">
        <v>1</v>
      </c>
      <c r="R2058">
        <v>0</v>
      </c>
      <c r="S2058">
        <v>0</v>
      </c>
      <c r="T2058">
        <v>6</v>
      </c>
      <c r="U2058">
        <v>88</v>
      </c>
      <c r="V2058">
        <v>88</v>
      </c>
      <c r="W2058">
        <v>88</v>
      </c>
      <c r="X2058">
        <v>88</v>
      </c>
      <c r="Y2058">
        <v>35</v>
      </c>
      <c r="AB2058">
        <v>1.874</v>
      </c>
      <c r="AD2058" t="s">
        <v>1087</v>
      </c>
      <c r="AE2058">
        <v>1</v>
      </c>
      <c r="AF2058" t="s">
        <v>1088</v>
      </c>
    </row>
    <row r="2059" spans="1:32">
      <c r="A2059">
        <v>316356</v>
      </c>
      <c r="B2059">
        <v>5170</v>
      </c>
      <c r="C2059" t="s">
        <v>258</v>
      </c>
      <c r="D2059">
        <v>1275</v>
      </c>
      <c r="E2059" t="s">
        <v>1086</v>
      </c>
      <c r="F2059" t="s">
        <v>1087</v>
      </c>
      <c r="G2059">
        <v>1</v>
      </c>
      <c r="H2059" t="s">
        <v>494</v>
      </c>
      <c r="I2059" t="s">
        <v>349</v>
      </c>
      <c r="J2059">
        <v>30</v>
      </c>
      <c r="K2059">
        <v>261</v>
      </c>
      <c r="L2059">
        <v>1076</v>
      </c>
      <c r="M2059">
        <v>4</v>
      </c>
      <c r="N2059">
        <v>36</v>
      </c>
      <c r="O2059" s="493">
        <v>45937.5503125</v>
      </c>
      <c r="P2059" s="493">
        <v>45937.6718055556</v>
      </c>
      <c r="Q2059">
        <v>1</v>
      </c>
      <c r="R2059">
        <v>0</v>
      </c>
      <c r="S2059">
        <v>0</v>
      </c>
      <c r="T2059">
        <v>6</v>
      </c>
      <c r="U2059">
        <v>14</v>
      </c>
      <c r="V2059">
        <v>10</v>
      </c>
      <c r="W2059">
        <v>217</v>
      </c>
      <c r="X2059">
        <v>11</v>
      </c>
      <c r="Y2059">
        <v>35</v>
      </c>
      <c r="AB2059">
        <v>7.823</v>
      </c>
      <c r="AD2059" t="s">
        <v>1087</v>
      </c>
      <c r="AE2059">
        <v>1</v>
      </c>
      <c r="AF2059" t="s">
        <v>1088</v>
      </c>
    </row>
    <row r="2060" spans="1:32">
      <c r="A2060">
        <v>316358</v>
      </c>
      <c r="B2060">
        <v>5170</v>
      </c>
      <c r="C2060" t="s">
        <v>258</v>
      </c>
      <c r="D2060">
        <v>1275</v>
      </c>
      <c r="E2060" t="s">
        <v>1086</v>
      </c>
      <c r="F2060" t="s">
        <v>1087</v>
      </c>
      <c r="G2060">
        <v>1</v>
      </c>
      <c r="H2060" t="s">
        <v>494</v>
      </c>
      <c r="I2060" t="s">
        <v>355</v>
      </c>
      <c r="J2060">
        <v>32</v>
      </c>
      <c r="K2060">
        <v>269</v>
      </c>
      <c r="L2060">
        <v>1076</v>
      </c>
      <c r="M2060">
        <v>4</v>
      </c>
      <c r="N2060">
        <v>8</v>
      </c>
      <c r="O2060" s="493">
        <v>45937.5582986111</v>
      </c>
      <c r="P2060" s="493">
        <v>45937.6748263889</v>
      </c>
      <c r="Q2060">
        <v>1</v>
      </c>
      <c r="R2060">
        <v>0</v>
      </c>
      <c r="S2060">
        <v>0</v>
      </c>
      <c r="T2060">
        <v>6</v>
      </c>
      <c r="U2060">
        <v>17</v>
      </c>
      <c r="V2060">
        <v>11</v>
      </c>
      <c r="W2060">
        <v>174</v>
      </c>
      <c r="X2060">
        <v>13</v>
      </c>
      <c r="Y2060">
        <v>35</v>
      </c>
      <c r="AB2060">
        <v>26.784</v>
      </c>
      <c r="AD2060" t="s">
        <v>1087</v>
      </c>
      <c r="AE2060">
        <v>1</v>
      </c>
      <c r="AF2060" t="s">
        <v>1088</v>
      </c>
    </row>
    <row r="2061" spans="1:32">
      <c r="A2061">
        <v>316357</v>
      </c>
      <c r="B2061">
        <v>5170</v>
      </c>
      <c r="C2061" t="s">
        <v>258</v>
      </c>
      <c r="D2061">
        <v>1275</v>
      </c>
      <c r="E2061" t="s">
        <v>1086</v>
      </c>
      <c r="F2061" t="s">
        <v>1087</v>
      </c>
      <c r="G2061">
        <v>1</v>
      </c>
      <c r="H2061" t="s">
        <v>494</v>
      </c>
      <c r="I2061" t="s">
        <v>352</v>
      </c>
      <c r="J2061">
        <v>31</v>
      </c>
      <c r="K2061">
        <v>267</v>
      </c>
      <c r="L2061">
        <v>1076</v>
      </c>
      <c r="M2061">
        <v>4</v>
      </c>
      <c r="N2061">
        <v>48</v>
      </c>
      <c r="O2061" s="493">
        <v>45937.5566087963</v>
      </c>
      <c r="P2061" s="493">
        <v>45937.673125</v>
      </c>
      <c r="Q2061">
        <v>1</v>
      </c>
      <c r="R2061">
        <v>0</v>
      </c>
      <c r="S2061">
        <v>0</v>
      </c>
      <c r="T2061">
        <v>6</v>
      </c>
      <c r="U2061">
        <v>12</v>
      </c>
      <c r="V2061">
        <v>10</v>
      </c>
      <c r="W2061">
        <v>176</v>
      </c>
      <c r="X2061">
        <v>11</v>
      </c>
      <c r="Y2061">
        <v>35</v>
      </c>
      <c r="AB2061">
        <v>11.518</v>
      </c>
      <c r="AD2061" t="s">
        <v>1087</v>
      </c>
      <c r="AE2061">
        <v>1</v>
      </c>
      <c r="AF2061" t="s">
        <v>1088</v>
      </c>
    </row>
    <row r="2062" spans="1:32">
      <c r="A2062">
        <v>316359</v>
      </c>
      <c r="B2062">
        <v>5170</v>
      </c>
      <c r="C2062" t="s">
        <v>258</v>
      </c>
      <c r="D2062">
        <v>1276</v>
      </c>
      <c r="E2062">
        <v>4016539485</v>
      </c>
      <c r="F2062" t="s">
        <v>1089</v>
      </c>
      <c r="G2062">
        <v>1</v>
      </c>
      <c r="H2062" t="s">
        <v>491</v>
      </c>
      <c r="I2062" t="s">
        <v>349</v>
      </c>
      <c r="J2062">
        <v>30</v>
      </c>
      <c r="K2062">
        <v>60</v>
      </c>
      <c r="L2062">
        <v>240</v>
      </c>
      <c r="M2062">
        <v>4</v>
      </c>
      <c r="N2062">
        <v>564</v>
      </c>
      <c r="O2062" s="493">
        <v>45937.4690972222</v>
      </c>
      <c r="P2062" s="493">
        <v>45937.5452777778</v>
      </c>
      <c r="Q2062">
        <v>1</v>
      </c>
      <c r="R2062">
        <v>0</v>
      </c>
      <c r="S2062">
        <v>0</v>
      </c>
      <c r="T2062">
        <v>6</v>
      </c>
      <c r="U2062">
        <v>86</v>
      </c>
      <c r="V2062">
        <v>77</v>
      </c>
      <c r="W2062">
        <v>273</v>
      </c>
      <c r="X2062">
        <v>79</v>
      </c>
      <c r="Y2062">
        <v>83</v>
      </c>
      <c r="AB2062">
        <v>106.157</v>
      </c>
      <c r="AD2062" t="s">
        <v>1090</v>
      </c>
      <c r="AE2062">
        <v>1</v>
      </c>
      <c r="AF2062" t="s">
        <v>1091</v>
      </c>
    </row>
    <row r="2063" spans="1:32">
      <c r="A2063">
        <v>316361</v>
      </c>
      <c r="B2063">
        <v>5170</v>
      </c>
      <c r="C2063" t="s">
        <v>258</v>
      </c>
      <c r="D2063">
        <v>1276</v>
      </c>
      <c r="E2063">
        <v>4016539485</v>
      </c>
      <c r="F2063" t="s">
        <v>1089</v>
      </c>
      <c r="G2063">
        <v>1</v>
      </c>
      <c r="H2063" t="s">
        <v>491</v>
      </c>
      <c r="I2063" t="s">
        <v>355</v>
      </c>
      <c r="J2063">
        <v>32</v>
      </c>
      <c r="K2063">
        <v>60</v>
      </c>
      <c r="L2063">
        <v>240</v>
      </c>
      <c r="M2063">
        <v>4</v>
      </c>
      <c r="N2063">
        <v>60</v>
      </c>
      <c r="O2063" s="493">
        <v>45937.4865625</v>
      </c>
      <c r="P2063" s="493">
        <v>45937.5525925926</v>
      </c>
      <c r="Q2063">
        <v>1</v>
      </c>
      <c r="R2063">
        <v>0</v>
      </c>
      <c r="S2063">
        <v>0</v>
      </c>
      <c r="T2063">
        <v>6</v>
      </c>
      <c r="U2063">
        <v>93</v>
      </c>
      <c r="V2063">
        <v>73</v>
      </c>
      <c r="W2063">
        <v>486</v>
      </c>
      <c r="X2063">
        <v>78</v>
      </c>
      <c r="Y2063">
        <v>66</v>
      </c>
      <c r="AB2063">
        <v>178.097</v>
      </c>
      <c r="AD2063" t="s">
        <v>1090</v>
      </c>
      <c r="AE2063">
        <v>1</v>
      </c>
      <c r="AF2063" t="s">
        <v>1091</v>
      </c>
    </row>
    <row r="2064" spans="1:32">
      <c r="A2064">
        <v>316360</v>
      </c>
      <c r="B2064">
        <v>5170</v>
      </c>
      <c r="C2064" t="s">
        <v>258</v>
      </c>
      <c r="D2064">
        <v>1276</v>
      </c>
      <c r="E2064">
        <v>4016539485</v>
      </c>
      <c r="F2064" t="s">
        <v>1089</v>
      </c>
      <c r="G2064">
        <v>1</v>
      </c>
      <c r="H2064" t="s">
        <v>491</v>
      </c>
      <c r="I2064" t="s">
        <v>352</v>
      </c>
      <c r="J2064">
        <v>31</v>
      </c>
      <c r="K2064">
        <v>60</v>
      </c>
      <c r="L2064">
        <v>240</v>
      </c>
      <c r="M2064">
        <v>4</v>
      </c>
      <c r="N2064">
        <v>460</v>
      </c>
      <c r="O2064" s="493">
        <v>45937.4774189815</v>
      </c>
      <c r="P2064" s="493">
        <v>45937.550625</v>
      </c>
      <c r="Q2064">
        <v>1</v>
      </c>
      <c r="R2064">
        <v>0</v>
      </c>
      <c r="S2064">
        <v>0</v>
      </c>
      <c r="T2064">
        <v>6</v>
      </c>
      <c r="U2064">
        <v>92</v>
      </c>
      <c r="V2064">
        <v>82</v>
      </c>
      <c r="W2064">
        <v>282</v>
      </c>
      <c r="X2064">
        <v>84</v>
      </c>
      <c r="Y2064">
        <v>81</v>
      </c>
      <c r="AB2064">
        <v>67.813</v>
      </c>
      <c r="AD2064" t="s">
        <v>1090</v>
      </c>
      <c r="AE2064">
        <v>1</v>
      </c>
      <c r="AF2064" t="s">
        <v>1091</v>
      </c>
    </row>
    <row r="2065" spans="1:32">
      <c r="A2065">
        <v>316362</v>
      </c>
      <c r="B2065">
        <v>5170</v>
      </c>
      <c r="C2065" t="s">
        <v>258</v>
      </c>
      <c r="D2065">
        <v>1277</v>
      </c>
      <c r="E2065">
        <v>4016539485</v>
      </c>
      <c r="F2065" t="s">
        <v>1089</v>
      </c>
      <c r="G2065">
        <v>1</v>
      </c>
      <c r="H2065" t="s">
        <v>494</v>
      </c>
      <c r="I2065" t="s">
        <v>349</v>
      </c>
      <c r="J2065">
        <v>30</v>
      </c>
      <c r="K2065">
        <v>60</v>
      </c>
      <c r="L2065">
        <v>240</v>
      </c>
      <c r="M2065">
        <v>4</v>
      </c>
      <c r="N2065">
        <v>376</v>
      </c>
      <c r="O2065" s="493">
        <v>45937.6797685185</v>
      </c>
      <c r="P2065" s="493">
        <v>45937.7470601852</v>
      </c>
      <c r="Q2065">
        <v>1</v>
      </c>
      <c r="R2065">
        <v>0</v>
      </c>
      <c r="S2065">
        <v>0</v>
      </c>
      <c r="T2065">
        <v>6</v>
      </c>
      <c r="U2065">
        <v>61</v>
      </c>
      <c r="V2065">
        <v>54</v>
      </c>
      <c r="W2065">
        <v>182</v>
      </c>
      <c r="X2065">
        <v>55</v>
      </c>
      <c r="Y2065">
        <v>55</v>
      </c>
      <c r="AB2065">
        <v>59.518</v>
      </c>
      <c r="AD2065" t="s">
        <v>1090</v>
      </c>
      <c r="AE2065">
        <v>1</v>
      </c>
      <c r="AF2065" t="s">
        <v>1091</v>
      </c>
    </row>
    <row r="2066" spans="1:32">
      <c r="A2066">
        <v>316364</v>
      </c>
      <c r="B2066">
        <v>5170</v>
      </c>
      <c r="C2066" t="s">
        <v>258</v>
      </c>
      <c r="D2066">
        <v>1277</v>
      </c>
      <c r="E2066">
        <v>4016539485</v>
      </c>
      <c r="F2066" t="s">
        <v>1089</v>
      </c>
      <c r="G2066">
        <v>1</v>
      </c>
      <c r="H2066" t="s">
        <v>494</v>
      </c>
      <c r="I2066" t="s">
        <v>355</v>
      </c>
      <c r="J2066">
        <v>32</v>
      </c>
      <c r="K2066">
        <v>60</v>
      </c>
      <c r="L2066">
        <v>240</v>
      </c>
      <c r="M2066">
        <v>4</v>
      </c>
      <c r="N2066">
        <v>56</v>
      </c>
      <c r="O2066" s="493">
        <v>45937.6860069444</v>
      </c>
      <c r="P2066" s="493">
        <v>45937.7566087963</v>
      </c>
      <c r="Q2066">
        <v>1</v>
      </c>
      <c r="R2066">
        <v>0</v>
      </c>
      <c r="S2066">
        <v>0</v>
      </c>
      <c r="T2066">
        <v>6</v>
      </c>
      <c r="U2066">
        <v>90</v>
      </c>
      <c r="V2066">
        <v>83</v>
      </c>
      <c r="W2066">
        <v>156</v>
      </c>
      <c r="X2066">
        <v>85</v>
      </c>
      <c r="Y2066">
        <v>86</v>
      </c>
      <c r="AB2066">
        <v>113.291</v>
      </c>
      <c r="AD2066" t="s">
        <v>1090</v>
      </c>
      <c r="AE2066">
        <v>1</v>
      </c>
      <c r="AF2066" t="s">
        <v>1091</v>
      </c>
    </row>
    <row r="2067" spans="1:32">
      <c r="A2067">
        <v>316363</v>
      </c>
      <c r="B2067">
        <v>5170</v>
      </c>
      <c r="C2067" t="s">
        <v>258</v>
      </c>
      <c r="D2067">
        <v>1277</v>
      </c>
      <c r="E2067">
        <v>4016539485</v>
      </c>
      <c r="F2067" t="s">
        <v>1089</v>
      </c>
      <c r="G2067">
        <v>1</v>
      </c>
      <c r="H2067" t="s">
        <v>494</v>
      </c>
      <c r="I2067" t="s">
        <v>352</v>
      </c>
      <c r="J2067">
        <v>31</v>
      </c>
      <c r="K2067">
        <v>60</v>
      </c>
      <c r="L2067">
        <v>240</v>
      </c>
      <c r="M2067">
        <v>4</v>
      </c>
      <c r="N2067">
        <v>336</v>
      </c>
      <c r="O2067" s="493">
        <v>45937.6840740741</v>
      </c>
      <c r="P2067" s="493">
        <v>45937.7511805556</v>
      </c>
      <c r="Q2067">
        <v>1</v>
      </c>
      <c r="R2067">
        <v>0</v>
      </c>
      <c r="S2067">
        <v>0</v>
      </c>
      <c r="T2067">
        <v>6</v>
      </c>
      <c r="U2067">
        <v>87</v>
      </c>
      <c r="V2067">
        <v>63</v>
      </c>
      <c r="W2067">
        <v>392</v>
      </c>
      <c r="X2067">
        <v>67.5</v>
      </c>
      <c r="Y2067">
        <v>75</v>
      </c>
      <c r="AB2067">
        <v>50.972</v>
      </c>
      <c r="AD2067" t="s">
        <v>1090</v>
      </c>
      <c r="AE2067">
        <v>1</v>
      </c>
      <c r="AF2067" t="s">
        <v>1091</v>
      </c>
    </row>
    <row r="2068" spans="1:32">
      <c r="A2068">
        <v>316427</v>
      </c>
      <c r="B2068">
        <v>5170</v>
      </c>
      <c r="C2068" t="s">
        <v>258</v>
      </c>
      <c r="D2068">
        <v>1279</v>
      </c>
      <c r="E2068" t="s">
        <v>1092</v>
      </c>
      <c r="F2068" t="s">
        <v>1093</v>
      </c>
      <c r="G2068">
        <v>1</v>
      </c>
      <c r="H2068" t="s">
        <v>491</v>
      </c>
      <c r="I2068" t="s">
        <v>349</v>
      </c>
      <c r="J2068">
        <v>30</v>
      </c>
      <c r="K2068">
        <v>12</v>
      </c>
      <c r="L2068">
        <v>72</v>
      </c>
      <c r="M2068">
        <v>6</v>
      </c>
      <c r="N2068">
        <v>240</v>
      </c>
      <c r="O2068" s="493">
        <v>45938.3733333333</v>
      </c>
      <c r="P2068" s="493">
        <v>45938.383125</v>
      </c>
      <c r="Q2068">
        <v>0</v>
      </c>
      <c r="R2068">
        <v>0</v>
      </c>
      <c r="S2068">
        <v>0</v>
      </c>
      <c r="T2068">
        <v>6</v>
      </c>
      <c r="U2068">
        <v>71</v>
      </c>
      <c r="V2068">
        <v>69</v>
      </c>
      <c r="W2068">
        <v>74</v>
      </c>
      <c r="X2068">
        <v>71</v>
      </c>
      <c r="Y2068">
        <v>6</v>
      </c>
      <c r="AB2068">
        <v>69.331</v>
      </c>
      <c r="AD2068" t="s">
        <v>1093</v>
      </c>
      <c r="AE2068">
        <v>1</v>
      </c>
      <c r="AF2068" t="s">
        <v>1094</v>
      </c>
    </row>
    <row r="2069" spans="1:32">
      <c r="A2069">
        <v>316429</v>
      </c>
      <c r="B2069">
        <v>5170</v>
      </c>
      <c r="C2069" t="s">
        <v>258</v>
      </c>
      <c r="D2069">
        <v>1279</v>
      </c>
      <c r="E2069">
        <v>4016593469</v>
      </c>
      <c r="F2069" t="s">
        <v>1095</v>
      </c>
      <c r="G2069">
        <v>1</v>
      </c>
      <c r="H2069" t="s">
        <v>491</v>
      </c>
      <c r="I2069" t="s">
        <v>352</v>
      </c>
      <c r="J2069">
        <v>31</v>
      </c>
      <c r="K2069">
        <v>7</v>
      </c>
      <c r="L2069">
        <v>42</v>
      </c>
      <c r="M2069">
        <v>6</v>
      </c>
      <c r="N2069">
        <v>216</v>
      </c>
      <c r="O2069" s="493">
        <v>45938.3577546296</v>
      </c>
      <c r="P2069" s="493">
        <v>45938.3681944444</v>
      </c>
      <c r="Q2069">
        <v>0</v>
      </c>
      <c r="R2069">
        <v>0</v>
      </c>
      <c r="S2069">
        <v>0</v>
      </c>
      <c r="T2069">
        <v>6</v>
      </c>
      <c r="U2069">
        <v>43</v>
      </c>
      <c r="V2069">
        <v>42</v>
      </c>
      <c r="W2069">
        <v>46</v>
      </c>
      <c r="X2069">
        <v>43</v>
      </c>
      <c r="Y2069">
        <v>45</v>
      </c>
      <c r="AB2069">
        <v>64.346</v>
      </c>
      <c r="AD2069" t="s">
        <v>1095</v>
      </c>
      <c r="AE2069">
        <v>1</v>
      </c>
      <c r="AF2069" t="s">
        <v>1096</v>
      </c>
    </row>
    <row r="2070" spans="1:32">
      <c r="A2070">
        <v>316428</v>
      </c>
      <c r="B2070">
        <v>5170</v>
      </c>
      <c r="C2070" t="s">
        <v>258</v>
      </c>
      <c r="D2070">
        <v>1279</v>
      </c>
      <c r="E2070">
        <v>4016593468</v>
      </c>
      <c r="F2070" t="s">
        <v>1097</v>
      </c>
      <c r="G2070">
        <v>1</v>
      </c>
      <c r="H2070" t="s">
        <v>491</v>
      </c>
      <c r="I2070" t="s">
        <v>352</v>
      </c>
      <c r="J2070">
        <v>31</v>
      </c>
      <c r="K2070">
        <v>120</v>
      </c>
      <c r="L2070">
        <v>720</v>
      </c>
      <c r="M2070">
        <v>6</v>
      </c>
      <c r="N2070">
        <v>216</v>
      </c>
      <c r="O2070" s="493">
        <v>45938.3863657407</v>
      </c>
      <c r="P2070" s="493">
        <v>45938.451724537</v>
      </c>
      <c r="Q2070">
        <v>0</v>
      </c>
      <c r="R2070">
        <v>0</v>
      </c>
      <c r="S2070">
        <v>0</v>
      </c>
      <c r="T2070">
        <v>6</v>
      </c>
      <c r="U2070">
        <v>43</v>
      </c>
      <c r="V2070">
        <v>41</v>
      </c>
      <c r="W2070">
        <v>46</v>
      </c>
      <c r="X2070">
        <v>43</v>
      </c>
      <c r="Y2070">
        <v>45</v>
      </c>
      <c r="AB2070">
        <v>64.763</v>
      </c>
      <c r="AD2070" t="s">
        <v>1097</v>
      </c>
      <c r="AE2070">
        <v>1</v>
      </c>
      <c r="AF2070" t="s">
        <v>1098</v>
      </c>
    </row>
    <row r="2071" spans="1:32">
      <c r="A2071">
        <v>316276</v>
      </c>
      <c r="B2071">
        <v>5170</v>
      </c>
      <c r="C2071" t="s">
        <v>258</v>
      </c>
      <c r="D2071">
        <v>1280</v>
      </c>
      <c r="E2071">
        <v>7000277663</v>
      </c>
      <c r="F2071" t="s">
        <v>1099</v>
      </c>
      <c r="G2071">
        <v>1</v>
      </c>
      <c r="H2071" t="s">
        <v>491</v>
      </c>
      <c r="I2071" t="s">
        <v>352</v>
      </c>
      <c r="J2071">
        <v>31</v>
      </c>
      <c r="K2071">
        <v>3</v>
      </c>
      <c r="L2071">
        <v>12</v>
      </c>
      <c r="M2071">
        <v>4</v>
      </c>
      <c r="N2071">
        <v>172</v>
      </c>
      <c r="O2071" s="493">
        <v>45936.3955555556</v>
      </c>
      <c r="P2071" s="493">
        <v>45936.4030787037</v>
      </c>
      <c r="Q2071">
        <v>0</v>
      </c>
      <c r="R2071">
        <v>0</v>
      </c>
      <c r="S2071">
        <v>2</v>
      </c>
      <c r="T2071">
        <v>6</v>
      </c>
      <c r="U2071">
        <v>38</v>
      </c>
      <c r="V2071">
        <v>33</v>
      </c>
      <c r="W2071">
        <v>46</v>
      </c>
      <c r="X2071">
        <v>34</v>
      </c>
      <c r="Z2071">
        <v>34</v>
      </c>
      <c r="AB2071">
        <v>35.627</v>
      </c>
      <c r="AD2071" t="s">
        <v>1100</v>
      </c>
      <c r="AE2071">
        <v>1</v>
      </c>
      <c r="AF2071" t="s">
        <v>1101</v>
      </c>
    </row>
    <row r="2072" spans="1:32">
      <c r="A2072">
        <v>316277</v>
      </c>
      <c r="B2072">
        <v>5170</v>
      </c>
      <c r="C2072" t="s">
        <v>258</v>
      </c>
      <c r="D2072">
        <v>1280</v>
      </c>
      <c r="E2072">
        <v>7000277663</v>
      </c>
      <c r="F2072" t="s">
        <v>1099</v>
      </c>
      <c r="G2072">
        <v>1</v>
      </c>
      <c r="H2072" t="s">
        <v>491</v>
      </c>
      <c r="I2072" t="s">
        <v>355</v>
      </c>
      <c r="J2072">
        <v>32</v>
      </c>
      <c r="K2072">
        <v>3</v>
      </c>
      <c r="L2072">
        <v>12</v>
      </c>
      <c r="M2072">
        <v>4</v>
      </c>
      <c r="N2072">
        <v>52</v>
      </c>
      <c r="O2072" s="493">
        <v>45936.3981712963</v>
      </c>
      <c r="P2072" s="493">
        <v>45936.4036342593</v>
      </c>
      <c r="Q2072">
        <v>0</v>
      </c>
      <c r="R2072">
        <v>0</v>
      </c>
      <c r="S2072">
        <v>2</v>
      </c>
      <c r="T2072">
        <v>6</v>
      </c>
      <c r="U2072">
        <v>64</v>
      </c>
      <c r="V2072">
        <v>33</v>
      </c>
      <c r="W2072">
        <v>125</v>
      </c>
      <c r="X2072">
        <v>33</v>
      </c>
      <c r="Z2072">
        <v>32.6666666666667</v>
      </c>
      <c r="AB2072">
        <v>121.862</v>
      </c>
      <c r="AD2072" t="s">
        <v>1100</v>
      </c>
      <c r="AE2072">
        <v>1</v>
      </c>
      <c r="AF2072" t="s">
        <v>1101</v>
      </c>
    </row>
    <row r="2073" spans="1:32">
      <c r="A2073">
        <v>316278</v>
      </c>
      <c r="B2073">
        <v>5170</v>
      </c>
      <c r="C2073" t="s">
        <v>258</v>
      </c>
      <c r="D2073">
        <v>1280</v>
      </c>
      <c r="E2073">
        <v>7000277664</v>
      </c>
      <c r="F2073" t="s">
        <v>1099</v>
      </c>
      <c r="G2073">
        <v>1</v>
      </c>
      <c r="H2073" t="s">
        <v>491</v>
      </c>
      <c r="I2073" t="s">
        <v>349</v>
      </c>
      <c r="J2073">
        <v>30</v>
      </c>
      <c r="K2073">
        <v>3</v>
      </c>
      <c r="L2073">
        <v>12</v>
      </c>
      <c r="M2073">
        <v>4</v>
      </c>
      <c r="N2073">
        <v>652</v>
      </c>
      <c r="O2073" s="493">
        <v>45936.4196527778</v>
      </c>
      <c r="P2073" s="493">
        <v>45936.4238425926</v>
      </c>
      <c r="Q2073">
        <v>0</v>
      </c>
      <c r="R2073">
        <v>0</v>
      </c>
      <c r="S2073">
        <v>2</v>
      </c>
      <c r="T2073">
        <v>6</v>
      </c>
      <c r="U2073">
        <v>83</v>
      </c>
      <c r="V2073">
        <v>78</v>
      </c>
      <c r="W2073">
        <v>92</v>
      </c>
      <c r="X2073">
        <v>80</v>
      </c>
      <c r="Z2073">
        <v>80</v>
      </c>
      <c r="AB2073">
        <v>113.727</v>
      </c>
      <c r="AD2073" t="s">
        <v>1100</v>
      </c>
      <c r="AE2073">
        <v>1</v>
      </c>
      <c r="AF2073" t="s">
        <v>1101</v>
      </c>
    </row>
    <row r="2074" spans="1:32">
      <c r="A2074">
        <v>316275</v>
      </c>
      <c r="B2074">
        <v>5170</v>
      </c>
      <c r="C2074" t="s">
        <v>258</v>
      </c>
      <c r="D2074">
        <v>1280</v>
      </c>
      <c r="E2074">
        <v>7000277663</v>
      </c>
      <c r="F2074" t="s">
        <v>1099</v>
      </c>
      <c r="G2074">
        <v>1</v>
      </c>
      <c r="H2074" t="s">
        <v>491</v>
      </c>
      <c r="I2074" t="s">
        <v>349</v>
      </c>
      <c r="J2074">
        <v>30</v>
      </c>
      <c r="K2074">
        <v>3</v>
      </c>
      <c r="L2074">
        <v>12</v>
      </c>
      <c r="M2074">
        <v>4</v>
      </c>
      <c r="N2074">
        <v>652</v>
      </c>
      <c r="O2074" s="493">
        <v>45936.3935185185</v>
      </c>
      <c r="P2074" s="493">
        <v>45936.4012847222</v>
      </c>
      <c r="Q2074">
        <v>0</v>
      </c>
      <c r="R2074">
        <v>0</v>
      </c>
      <c r="S2074">
        <v>2</v>
      </c>
      <c r="T2074">
        <v>6</v>
      </c>
      <c r="U2074">
        <v>86</v>
      </c>
      <c r="V2074">
        <v>79</v>
      </c>
      <c r="W2074">
        <v>99</v>
      </c>
      <c r="X2074">
        <v>80</v>
      </c>
      <c r="Z2074">
        <v>80</v>
      </c>
      <c r="AB2074">
        <v>113.727</v>
      </c>
      <c r="AD2074" t="s">
        <v>1100</v>
      </c>
      <c r="AE2074">
        <v>1</v>
      </c>
      <c r="AF2074" t="s">
        <v>1101</v>
      </c>
    </row>
    <row r="2075" spans="1:32">
      <c r="A2075">
        <v>316280</v>
      </c>
      <c r="B2075">
        <v>5170</v>
      </c>
      <c r="C2075" t="s">
        <v>258</v>
      </c>
      <c r="D2075">
        <v>1280</v>
      </c>
      <c r="E2075">
        <v>7000277665</v>
      </c>
      <c r="F2075" t="s">
        <v>1099</v>
      </c>
      <c r="G2075">
        <v>1</v>
      </c>
      <c r="H2075" t="s">
        <v>491</v>
      </c>
      <c r="I2075" t="s">
        <v>349</v>
      </c>
      <c r="J2075">
        <v>30</v>
      </c>
      <c r="K2075">
        <v>7</v>
      </c>
      <c r="L2075">
        <v>28</v>
      </c>
      <c r="M2075">
        <v>4</v>
      </c>
      <c r="N2075">
        <v>652</v>
      </c>
      <c r="O2075" s="493">
        <v>45936.4320949074</v>
      </c>
      <c r="P2075" s="493">
        <v>45936.4396064815</v>
      </c>
      <c r="Q2075">
        <v>0</v>
      </c>
      <c r="R2075">
        <v>0</v>
      </c>
      <c r="S2075">
        <v>2</v>
      </c>
      <c r="T2075">
        <v>6</v>
      </c>
      <c r="U2075">
        <v>81</v>
      </c>
      <c r="V2075">
        <v>78</v>
      </c>
      <c r="W2075">
        <v>93</v>
      </c>
      <c r="X2075">
        <v>80</v>
      </c>
      <c r="Z2075">
        <v>80</v>
      </c>
      <c r="AB2075">
        <v>113.727</v>
      </c>
      <c r="AD2075" t="s">
        <v>1100</v>
      </c>
      <c r="AE2075">
        <v>1</v>
      </c>
      <c r="AF2075" t="s">
        <v>1101</v>
      </c>
    </row>
    <row r="2076" spans="1:32">
      <c r="A2076">
        <v>316281</v>
      </c>
      <c r="B2076">
        <v>5170</v>
      </c>
      <c r="C2076" t="s">
        <v>258</v>
      </c>
      <c r="D2076">
        <v>1280</v>
      </c>
      <c r="E2076">
        <v>7000277665</v>
      </c>
      <c r="F2076" t="s">
        <v>1099</v>
      </c>
      <c r="G2076">
        <v>1</v>
      </c>
      <c r="H2076" t="s">
        <v>491</v>
      </c>
      <c r="I2076" t="s">
        <v>352</v>
      </c>
      <c r="J2076">
        <v>31</v>
      </c>
      <c r="K2076">
        <v>10</v>
      </c>
      <c r="L2076">
        <v>28</v>
      </c>
      <c r="M2076">
        <v>4</v>
      </c>
      <c r="N2076">
        <v>172</v>
      </c>
      <c r="O2076" s="493">
        <v>45936.4221064815</v>
      </c>
      <c r="P2076" s="493">
        <v>45936.440162037</v>
      </c>
      <c r="Q2076">
        <v>0</v>
      </c>
      <c r="R2076">
        <v>0</v>
      </c>
      <c r="S2076">
        <v>2</v>
      </c>
      <c r="T2076">
        <v>6</v>
      </c>
      <c r="U2076">
        <v>36</v>
      </c>
      <c r="V2076">
        <v>33</v>
      </c>
      <c r="W2076">
        <v>45</v>
      </c>
      <c r="X2076">
        <v>34</v>
      </c>
      <c r="Z2076">
        <v>34</v>
      </c>
      <c r="AB2076">
        <v>35.627</v>
      </c>
      <c r="AD2076" t="s">
        <v>1100</v>
      </c>
      <c r="AE2076">
        <v>1</v>
      </c>
      <c r="AF2076" t="s">
        <v>1101</v>
      </c>
    </row>
    <row r="2077" spans="1:32">
      <c r="A2077">
        <v>316282</v>
      </c>
      <c r="B2077">
        <v>5170</v>
      </c>
      <c r="C2077" t="s">
        <v>258</v>
      </c>
      <c r="D2077">
        <v>1280</v>
      </c>
      <c r="E2077">
        <v>7000277665</v>
      </c>
      <c r="F2077" t="s">
        <v>1099</v>
      </c>
      <c r="G2077">
        <v>1</v>
      </c>
      <c r="H2077" t="s">
        <v>491</v>
      </c>
      <c r="I2077" t="s">
        <v>355</v>
      </c>
      <c r="J2077">
        <v>32</v>
      </c>
      <c r="K2077">
        <v>7</v>
      </c>
      <c r="L2077">
        <v>28</v>
      </c>
      <c r="M2077">
        <v>4</v>
      </c>
      <c r="N2077">
        <v>52</v>
      </c>
      <c r="O2077" s="493">
        <v>45936.4345949074</v>
      </c>
      <c r="P2077" s="493">
        <v>45936.4415740741</v>
      </c>
      <c r="Q2077">
        <v>0</v>
      </c>
      <c r="R2077">
        <v>0</v>
      </c>
      <c r="S2077">
        <v>2</v>
      </c>
      <c r="T2077">
        <v>6</v>
      </c>
      <c r="U2077">
        <v>35</v>
      </c>
      <c r="V2077">
        <v>31</v>
      </c>
      <c r="W2077">
        <v>49</v>
      </c>
      <c r="X2077">
        <v>32</v>
      </c>
      <c r="Z2077">
        <v>32.6666666666667</v>
      </c>
      <c r="AB2077">
        <v>121.862</v>
      </c>
      <c r="AD2077" t="s">
        <v>1100</v>
      </c>
      <c r="AE2077">
        <v>1</v>
      </c>
      <c r="AF2077" t="s">
        <v>1101</v>
      </c>
    </row>
    <row r="2078" spans="1:32">
      <c r="A2078">
        <v>316279</v>
      </c>
      <c r="B2078">
        <v>5170</v>
      </c>
      <c r="C2078" t="s">
        <v>258</v>
      </c>
      <c r="D2078">
        <v>1280</v>
      </c>
      <c r="E2078">
        <v>7000277664</v>
      </c>
      <c r="F2078" t="s">
        <v>1099</v>
      </c>
      <c r="G2078">
        <v>1</v>
      </c>
      <c r="H2078" t="s">
        <v>491</v>
      </c>
      <c r="I2078" t="s">
        <v>355</v>
      </c>
      <c r="J2078">
        <v>32</v>
      </c>
      <c r="K2078">
        <v>3</v>
      </c>
      <c r="L2078">
        <v>12</v>
      </c>
      <c r="M2078">
        <v>4</v>
      </c>
      <c r="N2078">
        <v>52</v>
      </c>
      <c r="O2078" s="493">
        <v>45936.4228472222</v>
      </c>
      <c r="P2078" s="493">
        <v>45936.4257638889</v>
      </c>
      <c r="Q2078">
        <v>0</v>
      </c>
      <c r="R2078">
        <v>0</v>
      </c>
      <c r="S2078">
        <v>2</v>
      </c>
      <c r="T2078">
        <v>6</v>
      </c>
      <c r="U2078">
        <v>38</v>
      </c>
      <c r="V2078">
        <v>32</v>
      </c>
      <c r="W2078">
        <v>50</v>
      </c>
      <c r="X2078">
        <v>33</v>
      </c>
      <c r="Z2078">
        <v>32.6666666666667</v>
      </c>
      <c r="AB2078">
        <v>121.862</v>
      </c>
      <c r="AD2078" t="s">
        <v>1100</v>
      </c>
      <c r="AE2078">
        <v>1</v>
      </c>
      <c r="AF2078" t="s">
        <v>1101</v>
      </c>
    </row>
    <row r="2079" spans="1:32">
      <c r="A2079">
        <v>316365</v>
      </c>
      <c r="B2079">
        <v>5170</v>
      </c>
      <c r="C2079" t="s">
        <v>258</v>
      </c>
      <c r="D2079">
        <v>1281</v>
      </c>
      <c r="E2079">
        <v>7000277663</v>
      </c>
      <c r="F2079" t="s">
        <v>1099</v>
      </c>
      <c r="G2079">
        <v>1</v>
      </c>
      <c r="H2079" t="s">
        <v>494</v>
      </c>
      <c r="I2079" t="s">
        <v>349</v>
      </c>
      <c r="J2079">
        <v>30</v>
      </c>
      <c r="K2079">
        <v>3</v>
      </c>
      <c r="L2079">
        <v>12</v>
      </c>
      <c r="M2079">
        <v>4</v>
      </c>
      <c r="N2079">
        <v>604</v>
      </c>
      <c r="O2079" s="493">
        <v>45937.3524189815</v>
      </c>
      <c r="P2079" s="493">
        <v>45937.3770949074</v>
      </c>
      <c r="Q2079">
        <v>0</v>
      </c>
      <c r="R2079">
        <v>0</v>
      </c>
      <c r="S2079">
        <v>2</v>
      </c>
      <c r="T2079">
        <v>6</v>
      </c>
      <c r="U2079">
        <v>110</v>
      </c>
      <c r="V2079">
        <v>79</v>
      </c>
      <c r="W2079">
        <v>172</v>
      </c>
      <c r="X2079">
        <v>79</v>
      </c>
      <c r="Z2079">
        <v>79</v>
      </c>
      <c r="AB2079">
        <v>106.821</v>
      </c>
      <c r="AD2079" t="s">
        <v>1100</v>
      </c>
      <c r="AE2079">
        <v>1</v>
      </c>
      <c r="AF2079" t="s">
        <v>1101</v>
      </c>
    </row>
    <row r="2080" spans="1:32">
      <c r="A2080">
        <v>316366</v>
      </c>
      <c r="B2080">
        <v>5170</v>
      </c>
      <c r="C2080" t="s">
        <v>258</v>
      </c>
      <c r="D2080">
        <v>1281</v>
      </c>
      <c r="E2080">
        <v>7000277663</v>
      </c>
      <c r="F2080" t="s">
        <v>1099</v>
      </c>
      <c r="G2080">
        <v>1</v>
      </c>
      <c r="H2080" t="s">
        <v>494</v>
      </c>
      <c r="I2080" t="s">
        <v>352</v>
      </c>
      <c r="J2080">
        <v>31</v>
      </c>
      <c r="K2080">
        <v>3</v>
      </c>
      <c r="L2080">
        <v>12</v>
      </c>
      <c r="M2080">
        <v>4</v>
      </c>
      <c r="N2080">
        <v>132</v>
      </c>
      <c r="O2080" s="493">
        <v>45937.3558217593</v>
      </c>
      <c r="P2080" s="493">
        <v>45937.3779166667</v>
      </c>
      <c r="Q2080">
        <v>0</v>
      </c>
      <c r="R2080">
        <v>0</v>
      </c>
      <c r="S2080">
        <v>2</v>
      </c>
      <c r="T2080">
        <v>6</v>
      </c>
      <c r="U2080">
        <v>78</v>
      </c>
      <c r="V2080">
        <v>29</v>
      </c>
      <c r="W2080">
        <v>174</v>
      </c>
      <c r="X2080">
        <v>31</v>
      </c>
      <c r="Z2080">
        <v>30</v>
      </c>
      <c r="AB2080">
        <v>25.741</v>
      </c>
      <c r="AD2080" t="s">
        <v>1100</v>
      </c>
      <c r="AE2080">
        <v>1</v>
      </c>
      <c r="AF2080" t="s">
        <v>1101</v>
      </c>
    </row>
    <row r="2081" spans="1:32">
      <c r="A2081">
        <v>316367</v>
      </c>
      <c r="B2081">
        <v>5170</v>
      </c>
      <c r="C2081" t="s">
        <v>258</v>
      </c>
      <c r="D2081">
        <v>1281</v>
      </c>
      <c r="E2081">
        <v>7000277663</v>
      </c>
      <c r="F2081" t="s">
        <v>1099</v>
      </c>
      <c r="G2081">
        <v>1</v>
      </c>
      <c r="H2081" t="s">
        <v>494</v>
      </c>
      <c r="I2081" t="s">
        <v>355</v>
      </c>
      <c r="J2081">
        <v>32</v>
      </c>
      <c r="K2081">
        <v>6</v>
      </c>
      <c r="L2081">
        <v>12</v>
      </c>
      <c r="M2081">
        <v>4</v>
      </c>
      <c r="N2081">
        <v>40</v>
      </c>
      <c r="O2081" s="493">
        <v>45937.3697916667</v>
      </c>
      <c r="P2081" s="493">
        <v>45937.4092476852</v>
      </c>
      <c r="Q2081">
        <v>0</v>
      </c>
      <c r="R2081">
        <v>0</v>
      </c>
      <c r="S2081">
        <v>2</v>
      </c>
      <c r="T2081">
        <v>6</v>
      </c>
      <c r="U2081">
        <v>167</v>
      </c>
      <c r="V2081">
        <v>54</v>
      </c>
      <c r="W2081">
        <v>338</v>
      </c>
      <c r="X2081">
        <v>146</v>
      </c>
      <c r="Z2081">
        <v>81.3333333333333</v>
      </c>
      <c r="AB2081">
        <v>78.56</v>
      </c>
      <c r="AD2081" t="s">
        <v>1100</v>
      </c>
      <c r="AE2081">
        <v>1</v>
      </c>
      <c r="AF2081" t="s">
        <v>1101</v>
      </c>
    </row>
    <row r="2082" spans="1:32">
      <c r="A2082">
        <v>316368</v>
      </c>
      <c r="B2082">
        <v>5170</v>
      </c>
      <c r="C2082" t="s">
        <v>258</v>
      </c>
      <c r="D2082">
        <v>1281</v>
      </c>
      <c r="E2082">
        <v>7000277664</v>
      </c>
      <c r="F2082" t="s">
        <v>1099</v>
      </c>
      <c r="G2082">
        <v>1</v>
      </c>
      <c r="H2082" t="s">
        <v>494</v>
      </c>
      <c r="I2082" t="s">
        <v>349</v>
      </c>
      <c r="J2082">
        <v>30</v>
      </c>
      <c r="K2082">
        <v>3</v>
      </c>
      <c r="L2082">
        <v>12</v>
      </c>
      <c r="M2082">
        <v>4</v>
      </c>
      <c r="N2082">
        <v>604</v>
      </c>
      <c r="O2082" s="493">
        <v>45937.4102777778</v>
      </c>
      <c r="P2082" s="493">
        <v>45937.4177199074</v>
      </c>
      <c r="Q2082">
        <v>0</v>
      </c>
      <c r="R2082">
        <v>0</v>
      </c>
      <c r="S2082">
        <v>2</v>
      </c>
      <c r="T2082">
        <v>6</v>
      </c>
      <c r="U2082">
        <v>84</v>
      </c>
      <c r="V2082">
        <v>77</v>
      </c>
      <c r="W2082">
        <v>95</v>
      </c>
      <c r="X2082">
        <v>80</v>
      </c>
      <c r="Z2082">
        <v>79</v>
      </c>
      <c r="AB2082">
        <v>106.821</v>
      </c>
      <c r="AD2082" t="s">
        <v>1100</v>
      </c>
      <c r="AE2082">
        <v>1</v>
      </c>
      <c r="AF2082" t="s">
        <v>1101</v>
      </c>
    </row>
    <row r="2083" spans="1:32">
      <c r="A2083">
        <v>316373</v>
      </c>
      <c r="B2083">
        <v>5170</v>
      </c>
      <c r="C2083" t="s">
        <v>258</v>
      </c>
      <c r="D2083">
        <v>1281</v>
      </c>
      <c r="E2083">
        <v>7000277665</v>
      </c>
      <c r="F2083" t="s">
        <v>1099</v>
      </c>
      <c r="G2083">
        <v>1</v>
      </c>
      <c r="H2083" t="s">
        <v>494</v>
      </c>
      <c r="I2083" t="s">
        <v>355</v>
      </c>
      <c r="J2083">
        <v>32</v>
      </c>
      <c r="K2083">
        <v>7</v>
      </c>
      <c r="L2083">
        <v>28</v>
      </c>
      <c r="M2083">
        <v>4</v>
      </c>
      <c r="N2083">
        <v>40</v>
      </c>
      <c r="O2083" s="493">
        <v>45937.4536689815</v>
      </c>
      <c r="P2083" s="493">
        <v>45937.4611226852</v>
      </c>
      <c r="Q2083">
        <v>0</v>
      </c>
      <c r="R2083">
        <v>0</v>
      </c>
      <c r="S2083">
        <v>2</v>
      </c>
      <c r="T2083">
        <v>6</v>
      </c>
      <c r="U2083">
        <v>50</v>
      </c>
      <c r="V2083">
        <v>46</v>
      </c>
      <c r="W2083">
        <v>61</v>
      </c>
      <c r="X2083">
        <v>49</v>
      </c>
      <c r="Z2083">
        <v>81.3333333333333</v>
      </c>
      <c r="AB2083">
        <v>78.56</v>
      </c>
      <c r="AD2083" t="s">
        <v>1100</v>
      </c>
      <c r="AE2083">
        <v>1</v>
      </c>
      <c r="AF2083" t="s">
        <v>1101</v>
      </c>
    </row>
    <row r="2084" spans="1:32">
      <c r="A2084">
        <v>316370</v>
      </c>
      <c r="B2084">
        <v>5170</v>
      </c>
      <c r="C2084" t="s">
        <v>258</v>
      </c>
      <c r="D2084">
        <v>1281</v>
      </c>
      <c r="E2084">
        <v>7000277664</v>
      </c>
      <c r="F2084" t="s">
        <v>1099</v>
      </c>
      <c r="G2084">
        <v>1</v>
      </c>
      <c r="H2084" t="s">
        <v>494</v>
      </c>
      <c r="I2084" t="s">
        <v>355</v>
      </c>
      <c r="J2084">
        <v>32</v>
      </c>
      <c r="K2084">
        <v>3</v>
      </c>
      <c r="L2084">
        <v>12</v>
      </c>
      <c r="M2084">
        <v>4</v>
      </c>
      <c r="N2084">
        <v>40</v>
      </c>
      <c r="O2084" s="493">
        <v>45937.4162268518</v>
      </c>
      <c r="P2084" s="493">
        <v>45937.426724537</v>
      </c>
      <c r="Q2084">
        <v>0</v>
      </c>
      <c r="R2084">
        <v>0</v>
      </c>
      <c r="S2084">
        <v>2</v>
      </c>
      <c r="T2084">
        <v>6</v>
      </c>
      <c r="U2084">
        <v>53</v>
      </c>
      <c r="V2084">
        <v>47</v>
      </c>
      <c r="W2084">
        <v>63</v>
      </c>
      <c r="X2084">
        <v>49</v>
      </c>
      <c r="Z2084">
        <v>81.3333333333333</v>
      </c>
      <c r="AB2084">
        <v>78.56</v>
      </c>
      <c r="AD2084" t="s">
        <v>1100</v>
      </c>
      <c r="AE2084">
        <v>1</v>
      </c>
      <c r="AF2084" t="s">
        <v>1101</v>
      </c>
    </row>
    <row r="2085" spans="1:32">
      <c r="A2085">
        <v>316371</v>
      </c>
      <c r="B2085">
        <v>5170</v>
      </c>
      <c r="C2085" t="s">
        <v>258</v>
      </c>
      <c r="D2085">
        <v>1281</v>
      </c>
      <c r="E2085">
        <v>7000277665</v>
      </c>
      <c r="F2085" t="s">
        <v>1099</v>
      </c>
      <c r="G2085">
        <v>1</v>
      </c>
      <c r="H2085" t="s">
        <v>494</v>
      </c>
      <c r="I2085" t="s">
        <v>349</v>
      </c>
      <c r="J2085">
        <v>30</v>
      </c>
      <c r="K2085">
        <v>7</v>
      </c>
      <c r="L2085">
        <v>28</v>
      </c>
      <c r="M2085">
        <v>4</v>
      </c>
      <c r="N2085">
        <v>604</v>
      </c>
      <c r="O2085" s="493">
        <v>45937.4511689815</v>
      </c>
      <c r="P2085" s="493">
        <v>45937.4581944444</v>
      </c>
      <c r="Q2085">
        <v>0</v>
      </c>
      <c r="R2085">
        <v>0</v>
      </c>
      <c r="S2085">
        <v>2</v>
      </c>
      <c r="T2085">
        <v>6</v>
      </c>
      <c r="U2085">
        <v>81</v>
      </c>
      <c r="V2085">
        <v>77</v>
      </c>
      <c r="W2085">
        <v>95</v>
      </c>
      <c r="X2085">
        <v>78</v>
      </c>
      <c r="Z2085">
        <v>79</v>
      </c>
      <c r="AB2085">
        <v>106.821</v>
      </c>
      <c r="AD2085" t="s">
        <v>1100</v>
      </c>
      <c r="AE2085">
        <v>1</v>
      </c>
      <c r="AF2085" t="s">
        <v>1101</v>
      </c>
    </row>
    <row r="2086" spans="1:32">
      <c r="A2086">
        <v>316372</v>
      </c>
      <c r="B2086">
        <v>5170</v>
      </c>
      <c r="C2086" t="s">
        <v>258</v>
      </c>
      <c r="D2086">
        <v>1281</v>
      </c>
      <c r="E2086">
        <v>7000277665</v>
      </c>
      <c r="F2086" t="s">
        <v>1099</v>
      </c>
      <c r="G2086">
        <v>1</v>
      </c>
      <c r="H2086" t="s">
        <v>494</v>
      </c>
      <c r="I2086" t="s">
        <v>352</v>
      </c>
      <c r="J2086">
        <v>31</v>
      </c>
      <c r="K2086">
        <v>7</v>
      </c>
      <c r="L2086">
        <v>28</v>
      </c>
      <c r="M2086">
        <v>4</v>
      </c>
      <c r="N2086">
        <v>132</v>
      </c>
      <c r="O2086" s="493">
        <v>45937.4520949074</v>
      </c>
      <c r="P2086" s="493">
        <v>45937.4603935185</v>
      </c>
      <c r="Q2086">
        <v>0</v>
      </c>
      <c r="R2086">
        <v>0</v>
      </c>
      <c r="S2086">
        <v>2</v>
      </c>
      <c r="T2086">
        <v>6</v>
      </c>
      <c r="U2086">
        <v>52</v>
      </c>
      <c r="V2086">
        <v>29</v>
      </c>
      <c r="W2086">
        <v>176</v>
      </c>
      <c r="X2086">
        <v>30</v>
      </c>
      <c r="Z2086">
        <v>30</v>
      </c>
      <c r="AB2086">
        <v>25.741</v>
      </c>
      <c r="AD2086" t="s">
        <v>1100</v>
      </c>
      <c r="AE2086">
        <v>1</v>
      </c>
      <c r="AF2086" t="s">
        <v>1101</v>
      </c>
    </row>
    <row r="2087" spans="1:32">
      <c r="A2087">
        <v>316369</v>
      </c>
      <c r="B2087">
        <v>5170</v>
      </c>
      <c r="C2087" t="s">
        <v>258</v>
      </c>
      <c r="D2087">
        <v>1281</v>
      </c>
      <c r="E2087">
        <v>7000277664</v>
      </c>
      <c r="F2087" t="s">
        <v>1099</v>
      </c>
      <c r="G2087">
        <v>1</v>
      </c>
      <c r="H2087" t="s">
        <v>494</v>
      </c>
      <c r="I2087" t="s">
        <v>352</v>
      </c>
      <c r="J2087">
        <v>31</v>
      </c>
      <c r="K2087">
        <v>3</v>
      </c>
      <c r="L2087">
        <v>12</v>
      </c>
      <c r="M2087">
        <v>4</v>
      </c>
      <c r="N2087">
        <v>132</v>
      </c>
      <c r="O2087" s="493">
        <v>45937.4118402778</v>
      </c>
      <c r="P2087" s="493">
        <v>45937.4255208333</v>
      </c>
      <c r="Q2087">
        <v>0</v>
      </c>
      <c r="R2087">
        <v>0</v>
      </c>
      <c r="S2087">
        <v>2</v>
      </c>
      <c r="T2087">
        <v>6</v>
      </c>
      <c r="U2087">
        <v>32</v>
      </c>
      <c r="V2087">
        <v>28</v>
      </c>
      <c r="W2087">
        <v>40</v>
      </c>
      <c r="X2087">
        <v>29</v>
      </c>
      <c r="Z2087">
        <v>30</v>
      </c>
      <c r="AB2087">
        <v>25.741</v>
      </c>
      <c r="AD2087" t="s">
        <v>1100</v>
      </c>
      <c r="AE2087">
        <v>1</v>
      </c>
      <c r="AF2087" t="s">
        <v>1101</v>
      </c>
    </row>
    <row r="2088" spans="1:32">
      <c r="A2088">
        <v>316431</v>
      </c>
      <c r="B2088">
        <v>5170</v>
      </c>
      <c r="C2088" t="s">
        <v>258</v>
      </c>
      <c r="D2088">
        <v>1282</v>
      </c>
      <c r="E2088">
        <v>4016568276</v>
      </c>
      <c r="F2088" t="s">
        <v>949</v>
      </c>
      <c r="G2088">
        <v>1</v>
      </c>
      <c r="H2088" t="s">
        <v>491</v>
      </c>
      <c r="I2088" t="s">
        <v>352</v>
      </c>
      <c r="J2088">
        <v>31</v>
      </c>
      <c r="K2088">
        <v>30</v>
      </c>
      <c r="L2088">
        <v>180</v>
      </c>
      <c r="M2088">
        <v>6</v>
      </c>
      <c r="N2088">
        <v>258</v>
      </c>
      <c r="O2088" s="493">
        <v>45938.4576736111</v>
      </c>
      <c r="P2088" s="493">
        <v>45938.4787615741</v>
      </c>
      <c r="Q2088">
        <v>1</v>
      </c>
      <c r="R2088">
        <v>0</v>
      </c>
      <c r="S2088">
        <v>2</v>
      </c>
      <c r="T2088">
        <v>6</v>
      </c>
      <c r="U2088">
        <v>37</v>
      </c>
      <c r="V2088">
        <v>34</v>
      </c>
      <c r="W2088">
        <v>57</v>
      </c>
      <c r="X2088">
        <v>36</v>
      </c>
      <c r="Z2088">
        <v>35.5</v>
      </c>
      <c r="AB2088">
        <v>58.535</v>
      </c>
      <c r="AD2088" t="s">
        <v>949</v>
      </c>
      <c r="AE2088">
        <v>1</v>
      </c>
      <c r="AF2088" t="s">
        <v>950</v>
      </c>
    </row>
    <row r="2089" spans="1:32">
      <c r="A2089">
        <v>316430</v>
      </c>
      <c r="B2089">
        <v>5170</v>
      </c>
      <c r="C2089" t="s">
        <v>258</v>
      </c>
      <c r="D2089">
        <v>1282</v>
      </c>
      <c r="E2089">
        <v>4016568276</v>
      </c>
      <c r="F2089" t="s">
        <v>949</v>
      </c>
      <c r="G2089">
        <v>1</v>
      </c>
      <c r="H2089" t="s">
        <v>491</v>
      </c>
      <c r="I2089" t="s">
        <v>349</v>
      </c>
      <c r="J2089">
        <v>30</v>
      </c>
      <c r="K2089">
        <v>30</v>
      </c>
      <c r="L2089">
        <v>180</v>
      </c>
      <c r="M2089">
        <v>6</v>
      </c>
      <c r="N2089">
        <v>156</v>
      </c>
      <c r="O2089" s="493">
        <v>45938.4550810185</v>
      </c>
      <c r="P2089" s="493">
        <v>45938.4765046296</v>
      </c>
      <c r="Q2089">
        <v>1</v>
      </c>
      <c r="R2089">
        <v>0</v>
      </c>
      <c r="S2089">
        <v>2</v>
      </c>
      <c r="T2089">
        <v>6</v>
      </c>
      <c r="U2089">
        <v>20</v>
      </c>
      <c r="V2089">
        <v>18</v>
      </c>
      <c r="W2089">
        <v>24</v>
      </c>
      <c r="X2089">
        <v>20</v>
      </c>
      <c r="Z2089">
        <v>20</v>
      </c>
      <c r="AB2089">
        <v>31.401</v>
      </c>
      <c r="AD2089" t="s">
        <v>949</v>
      </c>
      <c r="AE2089">
        <v>1</v>
      </c>
      <c r="AF2089" t="s">
        <v>950</v>
      </c>
    </row>
    <row r="2090" spans="1:32">
      <c r="A2090">
        <v>316432</v>
      </c>
      <c r="B2090">
        <v>5170</v>
      </c>
      <c r="C2090" t="s">
        <v>258</v>
      </c>
      <c r="D2090">
        <v>1283</v>
      </c>
      <c r="E2090">
        <v>4016580057</v>
      </c>
      <c r="F2090" t="s">
        <v>944</v>
      </c>
      <c r="G2090">
        <v>1</v>
      </c>
      <c r="H2090" t="s">
        <v>491</v>
      </c>
      <c r="I2090" t="s">
        <v>349</v>
      </c>
      <c r="J2090">
        <v>30</v>
      </c>
      <c r="K2090">
        <v>40</v>
      </c>
      <c r="L2090">
        <v>120</v>
      </c>
      <c r="M2090">
        <v>3</v>
      </c>
      <c r="N2090">
        <v>69</v>
      </c>
      <c r="O2090" s="493">
        <v>45938.5103703704</v>
      </c>
      <c r="P2090" s="493">
        <v>45938.5259027778</v>
      </c>
      <c r="Q2090">
        <v>1</v>
      </c>
      <c r="R2090">
        <v>0</v>
      </c>
      <c r="S2090">
        <v>0</v>
      </c>
      <c r="T2090">
        <v>6</v>
      </c>
      <c r="U2090">
        <v>17</v>
      </c>
      <c r="V2090">
        <v>11</v>
      </c>
      <c r="W2090">
        <v>102</v>
      </c>
      <c r="X2090">
        <v>13</v>
      </c>
      <c r="Y2090">
        <v>13</v>
      </c>
      <c r="AB2090">
        <v>15.395</v>
      </c>
      <c r="AD2090" t="s">
        <v>944</v>
      </c>
      <c r="AE2090">
        <v>1</v>
      </c>
      <c r="AF2090" t="s">
        <v>945</v>
      </c>
    </row>
    <row r="2091" spans="1:32">
      <c r="A2091">
        <v>316434</v>
      </c>
      <c r="B2091">
        <v>5170</v>
      </c>
      <c r="C2091" t="s">
        <v>258</v>
      </c>
      <c r="D2091">
        <v>1283</v>
      </c>
      <c r="E2091">
        <v>4016580057</v>
      </c>
      <c r="F2091" t="s">
        <v>944</v>
      </c>
      <c r="G2091">
        <v>1</v>
      </c>
      <c r="H2091" t="s">
        <v>491</v>
      </c>
      <c r="I2091" t="s">
        <v>355</v>
      </c>
      <c r="J2091">
        <v>32</v>
      </c>
      <c r="K2091">
        <v>2</v>
      </c>
      <c r="L2091">
        <v>120</v>
      </c>
      <c r="M2091">
        <v>3</v>
      </c>
      <c r="N2091">
        <v>6</v>
      </c>
      <c r="O2091" s="493">
        <v>45938.5150347222</v>
      </c>
      <c r="P2091" s="493">
        <v>45938.5226736111</v>
      </c>
      <c r="Q2091">
        <v>1</v>
      </c>
      <c r="R2091">
        <v>0</v>
      </c>
      <c r="S2091">
        <v>0</v>
      </c>
      <c r="T2091">
        <v>6</v>
      </c>
      <c r="U2091">
        <v>42</v>
      </c>
      <c r="V2091">
        <v>13</v>
      </c>
      <c r="W2091">
        <v>71</v>
      </c>
      <c r="X2091">
        <v>42</v>
      </c>
      <c r="Y2091">
        <v>6</v>
      </c>
      <c r="AB2091">
        <v>13.635</v>
      </c>
      <c r="AD2091" t="s">
        <v>944</v>
      </c>
      <c r="AE2091">
        <v>1</v>
      </c>
      <c r="AF2091" t="s">
        <v>945</v>
      </c>
    </row>
    <row r="2092" spans="1:32">
      <c r="A2092">
        <v>316433</v>
      </c>
      <c r="B2092">
        <v>5170</v>
      </c>
      <c r="C2092" t="s">
        <v>258</v>
      </c>
      <c r="D2092">
        <v>1283</v>
      </c>
      <c r="E2092">
        <v>4016580057</v>
      </c>
      <c r="F2092" t="s">
        <v>944</v>
      </c>
      <c r="G2092">
        <v>1</v>
      </c>
      <c r="H2092" t="s">
        <v>491</v>
      </c>
      <c r="I2092" t="s">
        <v>352</v>
      </c>
      <c r="J2092">
        <v>31</v>
      </c>
      <c r="K2092">
        <v>40</v>
      </c>
      <c r="L2092">
        <v>120</v>
      </c>
      <c r="M2092">
        <v>3</v>
      </c>
      <c r="N2092">
        <v>72</v>
      </c>
      <c r="O2092" s="493">
        <v>45938.5132291667</v>
      </c>
      <c r="P2092" s="493">
        <v>45938.526400463</v>
      </c>
      <c r="Q2092">
        <v>1</v>
      </c>
      <c r="R2092">
        <v>0</v>
      </c>
      <c r="S2092">
        <v>0</v>
      </c>
      <c r="T2092">
        <v>6</v>
      </c>
      <c r="U2092">
        <v>17</v>
      </c>
      <c r="V2092">
        <v>16</v>
      </c>
      <c r="W2092">
        <v>26</v>
      </c>
      <c r="X2092">
        <v>17</v>
      </c>
      <c r="Y2092">
        <v>17</v>
      </c>
      <c r="AB2092">
        <v>15.514</v>
      </c>
      <c r="AD2092" t="s">
        <v>944</v>
      </c>
      <c r="AE2092">
        <v>1</v>
      </c>
      <c r="AF2092" t="s">
        <v>945</v>
      </c>
    </row>
    <row r="2093" spans="1:32">
      <c r="A2093">
        <v>316435</v>
      </c>
      <c r="B2093">
        <v>5170</v>
      </c>
      <c r="C2093" t="s">
        <v>258</v>
      </c>
      <c r="D2093">
        <v>1284</v>
      </c>
      <c r="E2093">
        <v>4016579326</v>
      </c>
      <c r="F2093" t="s">
        <v>958</v>
      </c>
      <c r="G2093">
        <v>1</v>
      </c>
      <c r="H2093" t="s">
        <v>491</v>
      </c>
      <c r="I2093" t="s">
        <v>349</v>
      </c>
      <c r="J2093">
        <v>30</v>
      </c>
      <c r="K2093">
        <v>1</v>
      </c>
      <c r="L2093">
        <v>90</v>
      </c>
      <c r="M2093">
        <v>3</v>
      </c>
      <c r="N2093">
        <v>15</v>
      </c>
      <c r="O2093" s="493">
        <v>45938.5306481481</v>
      </c>
      <c r="P2093" s="493">
        <v>45938.5306481481</v>
      </c>
      <c r="Q2093">
        <v>1</v>
      </c>
      <c r="R2093">
        <v>0</v>
      </c>
      <c r="S2093">
        <v>1</v>
      </c>
      <c r="T2093">
        <v>6</v>
      </c>
      <c r="U2093">
        <v>13</v>
      </c>
      <c r="V2093">
        <v>13</v>
      </c>
      <c r="W2093">
        <v>13</v>
      </c>
      <c r="X2093">
        <v>13</v>
      </c>
      <c r="AB2093">
        <v>5.652</v>
      </c>
      <c r="AD2093" t="s">
        <v>958</v>
      </c>
      <c r="AE2093">
        <v>1</v>
      </c>
      <c r="AF2093" t="s">
        <v>959</v>
      </c>
    </row>
    <row r="2094" spans="1:32">
      <c r="A2094">
        <v>316436</v>
      </c>
      <c r="B2094">
        <v>5170</v>
      </c>
      <c r="C2094" t="s">
        <v>258</v>
      </c>
      <c r="D2094">
        <v>1285</v>
      </c>
      <c r="E2094">
        <v>4016476326</v>
      </c>
      <c r="F2094" t="s">
        <v>946</v>
      </c>
      <c r="G2094">
        <v>1</v>
      </c>
      <c r="H2094" t="s">
        <v>491</v>
      </c>
      <c r="I2094" t="s">
        <v>349</v>
      </c>
      <c r="J2094">
        <v>30</v>
      </c>
      <c r="K2094">
        <v>40</v>
      </c>
      <c r="L2094">
        <v>120</v>
      </c>
      <c r="M2094">
        <v>3</v>
      </c>
      <c r="N2094">
        <v>138</v>
      </c>
      <c r="O2094" s="493">
        <v>45938.4829513889</v>
      </c>
      <c r="P2094" s="493">
        <v>45938.4973726852</v>
      </c>
      <c r="Q2094">
        <v>1</v>
      </c>
      <c r="R2094">
        <v>0</v>
      </c>
      <c r="S2094">
        <v>2</v>
      </c>
      <c r="T2094">
        <v>6</v>
      </c>
      <c r="U2094">
        <v>21</v>
      </c>
      <c r="V2094">
        <v>20</v>
      </c>
      <c r="W2094">
        <v>36</v>
      </c>
      <c r="X2094">
        <v>21</v>
      </c>
      <c r="Z2094">
        <v>26.5</v>
      </c>
      <c r="AB2094">
        <v>25.953</v>
      </c>
      <c r="AD2094" t="s">
        <v>947</v>
      </c>
      <c r="AE2094">
        <v>1</v>
      </c>
      <c r="AF2094" t="s">
        <v>948</v>
      </c>
    </row>
    <row r="2095" spans="1:32">
      <c r="A2095">
        <v>316438</v>
      </c>
      <c r="B2095">
        <v>5170</v>
      </c>
      <c r="C2095" t="s">
        <v>258</v>
      </c>
      <c r="D2095">
        <v>1285</v>
      </c>
      <c r="E2095">
        <v>4016476326</v>
      </c>
      <c r="F2095" t="s">
        <v>946</v>
      </c>
      <c r="G2095">
        <v>1</v>
      </c>
      <c r="H2095" t="s">
        <v>491</v>
      </c>
      <c r="I2095" t="s">
        <v>355</v>
      </c>
      <c r="J2095">
        <v>32</v>
      </c>
      <c r="K2095">
        <v>1</v>
      </c>
      <c r="L2095">
        <v>120</v>
      </c>
      <c r="M2095">
        <v>3</v>
      </c>
      <c r="N2095">
        <v>9</v>
      </c>
      <c r="O2095" s="493">
        <v>45938.485150463</v>
      </c>
      <c r="P2095" s="493">
        <v>45938.485150463</v>
      </c>
      <c r="Q2095">
        <v>1</v>
      </c>
      <c r="R2095">
        <v>0</v>
      </c>
      <c r="S2095">
        <v>1</v>
      </c>
      <c r="T2095">
        <v>6</v>
      </c>
      <c r="U2095">
        <v>10</v>
      </c>
      <c r="V2095">
        <v>10</v>
      </c>
      <c r="W2095">
        <v>10</v>
      </c>
      <c r="X2095">
        <v>10</v>
      </c>
      <c r="AB2095">
        <v>20.945</v>
      </c>
      <c r="AD2095" t="s">
        <v>947</v>
      </c>
      <c r="AE2095">
        <v>1</v>
      </c>
      <c r="AF2095" t="s">
        <v>948</v>
      </c>
    </row>
    <row r="2096" spans="1:32">
      <c r="A2096">
        <v>316437</v>
      </c>
      <c r="B2096">
        <v>5170</v>
      </c>
      <c r="C2096" t="s">
        <v>258</v>
      </c>
      <c r="D2096">
        <v>1285</v>
      </c>
      <c r="E2096">
        <v>4016476326</v>
      </c>
      <c r="F2096" t="s">
        <v>946</v>
      </c>
      <c r="G2096">
        <v>1</v>
      </c>
      <c r="H2096" t="s">
        <v>491</v>
      </c>
      <c r="I2096" t="s">
        <v>352</v>
      </c>
      <c r="J2096">
        <v>31</v>
      </c>
      <c r="K2096">
        <v>40</v>
      </c>
      <c r="L2096">
        <v>120</v>
      </c>
      <c r="M2096">
        <v>3</v>
      </c>
      <c r="N2096">
        <v>129</v>
      </c>
      <c r="O2096" s="493">
        <v>45938.4845601852</v>
      </c>
      <c r="P2096" s="493">
        <v>45938.4987037037</v>
      </c>
      <c r="Q2096">
        <v>1</v>
      </c>
      <c r="R2096">
        <v>0</v>
      </c>
      <c r="S2096">
        <v>2</v>
      </c>
      <c r="T2096">
        <v>6</v>
      </c>
      <c r="U2096">
        <v>26</v>
      </c>
      <c r="V2096">
        <v>24</v>
      </c>
      <c r="W2096">
        <v>34</v>
      </c>
      <c r="X2096">
        <v>26</v>
      </c>
      <c r="Z2096">
        <v>35.8333333333333</v>
      </c>
      <c r="AB2096">
        <v>29.202</v>
      </c>
      <c r="AD2096" t="s">
        <v>947</v>
      </c>
      <c r="AE2096">
        <v>1</v>
      </c>
      <c r="AF2096" t="s">
        <v>948</v>
      </c>
    </row>
    <row r="2097" spans="1:32">
      <c r="A2097">
        <v>316439</v>
      </c>
      <c r="B2097">
        <v>5170</v>
      </c>
      <c r="C2097" t="s">
        <v>258</v>
      </c>
      <c r="D2097">
        <v>1286</v>
      </c>
      <c r="E2097">
        <v>4016558697</v>
      </c>
      <c r="F2097" t="s">
        <v>1102</v>
      </c>
      <c r="G2097">
        <v>1</v>
      </c>
      <c r="H2097" t="s">
        <v>491</v>
      </c>
      <c r="I2097" t="s">
        <v>349</v>
      </c>
      <c r="J2097">
        <v>30</v>
      </c>
      <c r="K2097">
        <v>5</v>
      </c>
      <c r="L2097">
        <v>20</v>
      </c>
      <c r="M2097">
        <v>4</v>
      </c>
      <c r="N2097">
        <v>748</v>
      </c>
      <c r="O2097" s="493">
        <v>45938.5545833333</v>
      </c>
      <c r="P2097" s="493">
        <v>45938.5689930556</v>
      </c>
      <c r="Q2097">
        <v>1</v>
      </c>
      <c r="R2097">
        <v>0</v>
      </c>
      <c r="S2097">
        <v>0</v>
      </c>
      <c r="T2097">
        <v>6</v>
      </c>
      <c r="U2097">
        <v>108</v>
      </c>
      <c r="V2097">
        <v>76</v>
      </c>
      <c r="W2097">
        <v>228</v>
      </c>
      <c r="X2097">
        <v>77</v>
      </c>
      <c r="Y2097">
        <v>78</v>
      </c>
      <c r="AB2097">
        <v>138.428</v>
      </c>
      <c r="AD2097" t="s">
        <v>1103</v>
      </c>
      <c r="AE2097">
        <v>1</v>
      </c>
      <c r="AF2097" t="s">
        <v>1104</v>
      </c>
    </row>
    <row r="2098" spans="1:32">
      <c r="A2098">
        <v>316440</v>
      </c>
      <c r="B2098">
        <v>5170</v>
      </c>
      <c r="C2098" t="s">
        <v>258</v>
      </c>
      <c r="D2098">
        <v>1286</v>
      </c>
      <c r="E2098">
        <v>4016558697</v>
      </c>
      <c r="F2098" t="s">
        <v>1102</v>
      </c>
      <c r="G2098">
        <v>1</v>
      </c>
      <c r="H2098" t="s">
        <v>491</v>
      </c>
      <c r="I2098" t="s">
        <v>352</v>
      </c>
      <c r="J2098">
        <v>31</v>
      </c>
      <c r="K2098">
        <v>5</v>
      </c>
      <c r="L2098">
        <v>20</v>
      </c>
      <c r="M2098">
        <v>4</v>
      </c>
      <c r="N2098">
        <v>676</v>
      </c>
      <c r="O2098" s="493">
        <v>45938.5691087963</v>
      </c>
      <c r="P2098" s="493">
        <v>45938.5754861111</v>
      </c>
      <c r="Q2098">
        <v>1</v>
      </c>
      <c r="R2098">
        <v>0</v>
      </c>
      <c r="S2098">
        <v>0</v>
      </c>
      <c r="T2098">
        <v>6</v>
      </c>
      <c r="U2098">
        <v>113</v>
      </c>
      <c r="V2098">
        <v>98</v>
      </c>
      <c r="W2098">
        <v>170</v>
      </c>
      <c r="X2098">
        <v>99</v>
      </c>
      <c r="Y2098">
        <v>107</v>
      </c>
      <c r="AB2098">
        <v>103.887</v>
      </c>
      <c r="AD2098" t="s">
        <v>1103</v>
      </c>
      <c r="AE2098">
        <v>1</v>
      </c>
      <c r="AF2098" t="s">
        <v>1104</v>
      </c>
    </row>
    <row r="2099" spans="1:32">
      <c r="A2099">
        <v>316519</v>
      </c>
      <c r="B2099">
        <v>5170</v>
      </c>
      <c r="C2099" t="s">
        <v>258</v>
      </c>
      <c r="D2099">
        <v>1286</v>
      </c>
      <c r="E2099">
        <v>4016560049</v>
      </c>
      <c r="F2099" t="s">
        <v>1102</v>
      </c>
      <c r="G2099">
        <v>1</v>
      </c>
      <c r="H2099" t="s">
        <v>491</v>
      </c>
      <c r="I2099" t="s">
        <v>355</v>
      </c>
      <c r="J2099">
        <v>32</v>
      </c>
      <c r="K2099">
        <v>200</v>
      </c>
      <c r="L2099">
        <v>800</v>
      </c>
      <c r="M2099">
        <v>4</v>
      </c>
      <c r="N2099">
        <v>76</v>
      </c>
      <c r="O2099" s="493">
        <v>45939.6897800926</v>
      </c>
      <c r="P2099" s="493">
        <v>45939.9457407407</v>
      </c>
      <c r="Q2099">
        <v>1</v>
      </c>
      <c r="R2099">
        <v>0</v>
      </c>
      <c r="S2099">
        <v>0</v>
      </c>
      <c r="T2099">
        <v>6</v>
      </c>
      <c r="U2099">
        <v>87</v>
      </c>
      <c r="V2099">
        <v>77</v>
      </c>
      <c r="W2099">
        <v>260</v>
      </c>
      <c r="X2099">
        <v>85</v>
      </c>
      <c r="Y2099">
        <v>79</v>
      </c>
      <c r="AB2099">
        <v>256.514</v>
      </c>
      <c r="AD2099" t="s">
        <v>1105</v>
      </c>
      <c r="AE2099">
        <v>1</v>
      </c>
      <c r="AF2099" t="s">
        <v>1104</v>
      </c>
    </row>
    <row r="2100" spans="1:32">
      <c r="A2100">
        <v>316517</v>
      </c>
      <c r="B2100">
        <v>5170</v>
      </c>
      <c r="C2100" t="s">
        <v>258</v>
      </c>
      <c r="D2100">
        <v>1286</v>
      </c>
      <c r="E2100">
        <v>4016560049</v>
      </c>
      <c r="F2100" t="s">
        <v>1102</v>
      </c>
      <c r="G2100">
        <v>1</v>
      </c>
      <c r="H2100" t="s">
        <v>491</v>
      </c>
      <c r="I2100" t="s">
        <v>349</v>
      </c>
      <c r="J2100">
        <v>30</v>
      </c>
      <c r="K2100">
        <v>199</v>
      </c>
      <c r="L2100">
        <v>800</v>
      </c>
      <c r="M2100">
        <v>4</v>
      </c>
      <c r="N2100">
        <v>748</v>
      </c>
      <c r="O2100" s="493">
        <v>45939.6841435185</v>
      </c>
      <c r="P2100" s="493">
        <v>45939.9384143519</v>
      </c>
      <c r="Q2100">
        <v>1</v>
      </c>
      <c r="R2100">
        <v>0</v>
      </c>
      <c r="S2100">
        <v>0</v>
      </c>
      <c r="T2100">
        <v>6</v>
      </c>
      <c r="U2100">
        <v>77</v>
      </c>
      <c r="V2100">
        <v>74</v>
      </c>
      <c r="W2100">
        <v>176</v>
      </c>
      <c r="X2100">
        <v>76</v>
      </c>
      <c r="Y2100">
        <v>78</v>
      </c>
      <c r="AB2100">
        <v>138.428</v>
      </c>
      <c r="AD2100" t="s">
        <v>1105</v>
      </c>
      <c r="AE2100">
        <v>1</v>
      </c>
      <c r="AF2100" t="s">
        <v>1104</v>
      </c>
    </row>
    <row r="2101" spans="1:32">
      <c r="A2101">
        <v>316518</v>
      </c>
      <c r="B2101">
        <v>5170</v>
      </c>
      <c r="C2101" t="s">
        <v>258</v>
      </c>
      <c r="D2101">
        <v>1286</v>
      </c>
      <c r="E2101">
        <v>4016560049</v>
      </c>
      <c r="F2101" t="s">
        <v>1102</v>
      </c>
      <c r="G2101">
        <v>1</v>
      </c>
      <c r="H2101" t="s">
        <v>491</v>
      </c>
      <c r="I2101" t="s">
        <v>352</v>
      </c>
      <c r="J2101">
        <v>31</v>
      </c>
      <c r="K2101">
        <v>199</v>
      </c>
      <c r="L2101">
        <v>800</v>
      </c>
      <c r="M2101">
        <v>4</v>
      </c>
      <c r="N2101">
        <v>676</v>
      </c>
      <c r="O2101" s="493">
        <v>45939.6913310185</v>
      </c>
      <c r="P2101" s="493">
        <v>45939.9445949074</v>
      </c>
      <c r="Q2101">
        <v>1</v>
      </c>
      <c r="R2101">
        <v>0</v>
      </c>
      <c r="S2101">
        <v>0</v>
      </c>
      <c r="T2101">
        <v>6</v>
      </c>
      <c r="U2101">
        <v>105</v>
      </c>
      <c r="V2101">
        <v>97</v>
      </c>
      <c r="W2101">
        <v>300</v>
      </c>
      <c r="X2101">
        <v>101</v>
      </c>
      <c r="Y2101">
        <v>107</v>
      </c>
      <c r="AB2101">
        <v>103.887</v>
      </c>
      <c r="AD2101" t="s">
        <v>1105</v>
      </c>
      <c r="AE2101">
        <v>1</v>
      </c>
      <c r="AF2101" t="s">
        <v>1104</v>
      </c>
    </row>
    <row r="2102" spans="1:32">
      <c r="A2102">
        <v>316441</v>
      </c>
      <c r="B2102">
        <v>5170</v>
      </c>
      <c r="C2102" t="s">
        <v>258</v>
      </c>
      <c r="D2102">
        <v>1286</v>
      </c>
      <c r="E2102">
        <v>4016558697</v>
      </c>
      <c r="F2102" t="s">
        <v>1102</v>
      </c>
      <c r="G2102">
        <v>1</v>
      </c>
      <c r="H2102" t="s">
        <v>491</v>
      </c>
      <c r="I2102" t="s">
        <v>355</v>
      </c>
      <c r="J2102">
        <v>32</v>
      </c>
      <c r="K2102">
        <v>5</v>
      </c>
      <c r="L2102">
        <v>20</v>
      </c>
      <c r="M2102">
        <v>4</v>
      </c>
      <c r="N2102">
        <v>76</v>
      </c>
      <c r="O2102" s="493">
        <v>45938.5724421296</v>
      </c>
      <c r="P2102" s="493">
        <v>45938.5777314815</v>
      </c>
      <c r="Q2102">
        <v>1</v>
      </c>
      <c r="R2102">
        <v>0</v>
      </c>
      <c r="S2102">
        <v>0</v>
      </c>
      <c r="T2102">
        <v>6</v>
      </c>
      <c r="U2102">
        <v>96</v>
      </c>
      <c r="V2102">
        <v>83</v>
      </c>
      <c r="W2102">
        <v>143</v>
      </c>
      <c r="X2102">
        <v>85</v>
      </c>
      <c r="Y2102">
        <v>79</v>
      </c>
      <c r="AB2102">
        <v>256.514</v>
      </c>
      <c r="AD2102" t="s">
        <v>1103</v>
      </c>
      <c r="AE2102">
        <v>1</v>
      </c>
      <c r="AF2102" t="s">
        <v>1104</v>
      </c>
    </row>
    <row r="2103" spans="1:32">
      <c r="A2103">
        <v>316520</v>
      </c>
      <c r="B2103">
        <v>5170</v>
      </c>
      <c r="C2103" t="s">
        <v>258</v>
      </c>
      <c r="D2103">
        <v>1287</v>
      </c>
      <c r="E2103">
        <v>4016597585</v>
      </c>
      <c r="F2103" t="s">
        <v>1089</v>
      </c>
      <c r="G2103">
        <v>1</v>
      </c>
      <c r="H2103" t="s">
        <v>491</v>
      </c>
      <c r="I2103" t="s">
        <v>349</v>
      </c>
      <c r="J2103">
        <v>30</v>
      </c>
      <c r="K2103">
        <v>52</v>
      </c>
      <c r="L2103">
        <v>208</v>
      </c>
      <c r="M2103">
        <v>4</v>
      </c>
      <c r="N2103">
        <v>564</v>
      </c>
      <c r="O2103" s="493">
        <v>45939.3494097222</v>
      </c>
      <c r="P2103" s="493">
        <v>45939.4220949074</v>
      </c>
      <c r="Q2103">
        <v>1</v>
      </c>
      <c r="R2103">
        <v>0</v>
      </c>
      <c r="S2103">
        <v>0</v>
      </c>
      <c r="T2103">
        <v>6</v>
      </c>
      <c r="U2103">
        <v>80</v>
      </c>
      <c r="V2103">
        <v>76</v>
      </c>
      <c r="W2103">
        <v>124</v>
      </c>
      <c r="X2103">
        <v>79</v>
      </c>
      <c r="Y2103">
        <v>83</v>
      </c>
      <c r="AB2103">
        <v>106.157</v>
      </c>
      <c r="AD2103" t="s">
        <v>1090</v>
      </c>
      <c r="AE2103">
        <v>1</v>
      </c>
      <c r="AF2103" t="s">
        <v>1091</v>
      </c>
    </row>
    <row r="2104" spans="1:32">
      <c r="A2104">
        <v>316522</v>
      </c>
      <c r="B2104">
        <v>5170</v>
      </c>
      <c r="C2104" t="s">
        <v>258</v>
      </c>
      <c r="D2104">
        <v>1287</v>
      </c>
      <c r="E2104">
        <v>4016597585</v>
      </c>
      <c r="F2104" t="s">
        <v>1089</v>
      </c>
      <c r="G2104">
        <v>1</v>
      </c>
      <c r="H2104" t="s">
        <v>491</v>
      </c>
      <c r="I2104" t="s">
        <v>355</v>
      </c>
      <c r="J2104">
        <v>32</v>
      </c>
      <c r="K2104">
        <v>52</v>
      </c>
      <c r="L2104">
        <v>208</v>
      </c>
      <c r="M2104">
        <v>4</v>
      </c>
      <c r="N2104">
        <v>60</v>
      </c>
      <c r="O2104" s="493">
        <v>45939.36625</v>
      </c>
      <c r="P2104" s="493">
        <v>45939.4293287037</v>
      </c>
      <c r="Q2104">
        <v>1</v>
      </c>
      <c r="R2104">
        <v>0</v>
      </c>
      <c r="S2104">
        <v>0</v>
      </c>
      <c r="T2104">
        <v>6</v>
      </c>
      <c r="U2104">
        <v>88</v>
      </c>
      <c r="V2104">
        <v>71</v>
      </c>
      <c r="W2104">
        <v>239</v>
      </c>
      <c r="X2104">
        <v>78</v>
      </c>
      <c r="Y2104">
        <v>66</v>
      </c>
      <c r="AB2104">
        <v>178.097</v>
      </c>
      <c r="AD2104" t="s">
        <v>1090</v>
      </c>
      <c r="AE2104">
        <v>1</v>
      </c>
      <c r="AF2104" t="s">
        <v>1091</v>
      </c>
    </row>
    <row r="2105" spans="1:32">
      <c r="A2105">
        <v>316521</v>
      </c>
      <c r="B2105">
        <v>5170</v>
      </c>
      <c r="C2105" t="s">
        <v>258</v>
      </c>
      <c r="D2105">
        <v>1287</v>
      </c>
      <c r="E2105">
        <v>4016597585</v>
      </c>
      <c r="F2105" t="s">
        <v>1089</v>
      </c>
      <c r="G2105">
        <v>1</v>
      </c>
      <c r="H2105" t="s">
        <v>491</v>
      </c>
      <c r="I2105" t="s">
        <v>352</v>
      </c>
      <c r="J2105">
        <v>31</v>
      </c>
      <c r="K2105">
        <v>52</v>
      </c>
      <c r="L2105">
        <v>208</v>
      </c>
      <c r="M2105">
        <v>4</v>
      </c>
      <c r="N2105">
        <v>460</v>
      </c>
      <c r="O2105" s="493">
        <v>45939.3632638889</v>
      </c>
      <c r="P2105" s="493">
        <v>45939.4260300926</v>
      </c>
      <c r="Q2105">
        <v>1</v>
      </c>
      <c r="R2105">
        <v>0</v>
      </c>
      <c r="S2105">
        <v>0</v>
      </c>
      <c r="T2105">
        <v>6</v>
      </c>
      <c r="U2105">
        <v>99</v>
      </c>
      <c r="V2105">
        <v>81</v>
      </c>
      <c r="W2105">
        <v>291</v>
      </c>
      <c r="X2105">
        <v>84</v>
      </c>
      <c r="Y2105">
        <v>81</v>
      </c>
      <c r="AB2105">
        <v>67.813</v>
      </c>
      <c r="AD2105" t="s">
        <v>1090</v>
      </c>
      <c r="AE2105">
        <v>1</v>
      </c>
      <c r="AF2105" t="s">
        <v>1091</v>
      </c>
    </row>
    <row r="2106" spans="1:32">
      <c r="A2106">
        <v>316523</v>
      </c>
      <c r="B2106">
        <v>5170</v>
      </c>
      <c r="C2106" t="s">
        <v>258</v>
      </c>
      <c r="D2106">
        <v>1288</v>
      </c>
      <c r="E2106">
        <v>4016563554</v>
      </c>
      <c r="F2106" t="s">
        <v>1106</v>
      </c>
      <c r="G2106">
        <v>1</v>
      </c>
      <c r="H2106" t="s">
        <v>494</v>
      </c>
      <c r="I2106" t="s">
        <v>349</v>
      </c>
      <c r="J2106">
        <v>30</v>
      </c>
      <c r="K2106">
        <v>55</v>
      </c>
      <c r="L2106">
        <v>220</v>
      </c>
      <c r="M2106">
        <v>4</v>
      </c>
      <c r="N2106">
        <v>300</v>
      </c>
      <c r="O2106" s="493">
        <v>45939.4741898148</v>
      </c>
      <c r="P2106" s="493">
        <v>45939.5169560185</v>
      </c>
      <c r="Q2106">
        <v>1</v>
      </c>
      <c r="R2106">
        <v>0</v>
      </c>
      <c r="S2106">
        <v>0</v>
      </c>
      <c r="T2106">
        <v>6</v>
      </c>
      <c r="U2106">
        <v>52</v>
      </c>
      <c r="V2106">
        <v>45</v>
      </c>
      <c r="W2106">
        <v>159</v>
      </c>
      <c r="X2106">
        <v>49</v>
      </c>
      <c r="Y2106">
        <v>53</v>
      </c>
      <c r="AB2106">
        <v>50.645</v>
      </c>
      <c r="AD2106" t="s">
        <v>1107</v>
      </c>
      <c r="AE2106">
        <v>1</v>
      </c>
      <c r="AF2106" t="s">
        <v>1108</v>
      </c>
    </row>
    <row r="2107" spans="1:32">
      <c r="A2107">
        <v>316524</v>
      </c>
      <c r="B2107">
        <v>5170</v>
      </c>
      <c r="C2107" t="s">
        <v>258</v>
      </c>
      <c r="D2107">
        <v>1288</v>
      </c>
      <c r="E2107">
        <v>4016563554</v>
      </c>
      <c r="F2107" t="s">
        <v>1106</v>
      </c>
      <c r="G2107">
        <v>1</v>
      </c>
      <c r="H2107" t="s">
        <v>494</v>
      </c>
      <c r="I2107" t="s">
        <v>352</v>
      </c>
      <c r="J2107">
        <v>31</v>
      </c>
      <c r="K2107">
        <v>55</v>
      </c>
      <c r="L2107">
        <v>220</v>
      </c>
      <c r="M2107">
        <v>4</v>
      </c>
      <c r="N2107">
        <v>220</v>
      </c>
      <c r="O2107" s="493">
        <v>45939.4774652778</v>
      </c>
      <c r="P2107" s="493">
        <v>45939.5199652778</v>
      </c>
      <c r="Q2107">
        <v>1</v>
      </c>
      <c r="R2107">
        <v>0</v>
      </c>
      <c r="S2107">
        <v>0</v>
      </c>
      <c r="T2107">
        <v>6</v>
      </c>
      <c r="U2107">
        <v>60</v>
      </c>
      <c r="V2107">
        <v>49</v>
      </c>
      <c r="W2107">
        <v>162</v>
      </c>
      <c r="X2107">
        <v>51</v>
      </c>
      <c r="Y2107">
        <v>51</v>
      </c>
      <c r="AB2107">
        <v>36.959</v>
      </c>
      <c r="AD2107" t="s">
        <v>1107</v>
      </c>
      <c r="AE2107">
        <v>1</v>
      </c>
      <c r="AF2107" t="s">
        <v>1108</v>
      </c>
    </row>
    <row r="2108" spans="1:32">
      <c r="A2108">
        <v>316528</v>
      </c>
      <c r="B2108">
        <v>5170</v>
      </c>
      <c r="C2108" t="s">
        <v>258</v>
      </c>
      <c r="D2108">
        <v>1288</v>
      </c>
      <c r="E2108">
        <v>4016602433</v>
      </c>
      <c r="F2108" t="s">
        <v>1106</v>
      </c>
      <c r="G2108">
        <v>1</v>
      </c>
      <c r="H2108" t="s">
        <v>494</v>
      </c>
      <c r="I2108" t="s">
        <v>355</v>
      </c>
      <c r="J2108">
        <v>32</v>
      </c>
      <c r="K2108">
        <v>40</v>
      </c>
      <c r="L2108">
        <v>160</v>
      </c>
      <c r="M2108">
        <v>4</v>
      </c>
      <c r="N2108">
        <v>40</v>
      </c>
      <c r="O2108" s="493">
        <v>45939.4448958333</v>
      </c>
      <c r="P2108" s="493">
        <v>45939.4735069444</v>
      </c>
      <c r="Q2108">
        <v>1</v>
      </c>
      <c r="R2108">
        <v>0</v>
      </c>
      <c r="S2108">
        <v>0</v>
      </c>
      <c r="T2108">
        <v>6</v>
      </c>
      <c r="U2108">
        <v>57</v>
      </c>
      <c r="V2108">
        <v>47</v>
      </c>
      <c r="W2108">
        <v>195</v>
      </c>
      <c r="X2108">
        <v>49</v>
      </c>
      <c r="Y2108">
        <v>49</v>
      </c>
      <c r="AB2108">
        <v>79.154</v>
      </c>
      <c r="AD2108" t="s">
        <v>1107</v>
      </c>
      <c r="AE2108">
        <v>1</v>
      </c>
      <c r="AF2108" t="s">
        <v>1108</v>
      </c>
    </row>
    <row r="2109" spans="1:32">
      <c r="A2109">
        <v>316526</v>
      </c>
      <c r="B2109">
        <v>5170</v>
      </c>
      <c r="C2109" t="s">
        <v>258</v>
      </c>
      <c r="D2109">
        <v>1288</v>
      </c>
      <c r="E2109">
        <v>4016602433</v>
      </c>
      <c r="F2109" t="s">
        <v>1106</v>
      </c>
      <c r="G2109">
        <v>1</v>
      </c>
      <c r="H2109" t="s">
        <v>494</v>
      </c>
      <c r="I2109" t="s">
        <v>349</v>
      </c>
      <c r="J2109">
        <v>30</v>
      </c>
      <c r="K2109">
        <v>39</v>
      </c>
      <c r="L2109">
        <v>160</v>
      </c>
      <c r="M2109">
        <v>4</v>
      </c>
      <c r="N2109">
        <v>300</v>
      </c>
      <c r="O2109" s="493">
        <v>45939.4403125</v>
      </c>
      <c r="P2109" s="493">
        <v>45939.469525463</v>
      </c>
      <c r="Q2109">
        <v>1</v>
      </c>
      <c r="R2109">
        <v>0</v>
      </c>
      <c r="S2109">
        <v>0</v>
      </c>
      <c r="T2109">
        <v>6</v>
      </c>
      <c r="U2109">
        <v>53</v>
      </c>
      <c r="V2109">
        <v>48</v>
      </c>
      <c r="W2109">
        <v>168</v>
      </c>
      <c r="X2109">
        <v>49</v>
      </c>
      <c r="Y2109">
        <v>53</v>
      </c>
      <c r="AB2109">
        <v>50.645</v>
      </c>
      <c r="AD2109" t="s">
        <v>1107</v>
      </c>
      <c r="AE2109">
        <v>1</v>
      </c>
      <c r="AF2109" t="s">
        <v>1108</v>
      </c>
    </row>
    <row r="2110" spans="1:32">
      <c r="A2110">
        <v>316527</v>
      </c>
      <c r="B2110">
        <v>5170</v>
      </c>
      <c r="C2110" t="s">
        <v>258</v>
      </c>
      <c r="D2110">
        <v>1288</v>
      </c>
      <c r="E2110">
        <v>4016602433</v>
      </c>
      <c r="F2110" t="s">
        <v>1106</v>
      </c>
      <c r="G2110">
        <v>1</v>
      </c>
      <c r="H2110" t="s">
        <v>494</v>
      </c>
      <c r="I2110" t="s">
        <v>352</v>
      </c>
      <c r="J2110">
        <v>31</v>
      </c>
      <c r="K2110">
        <v>40</v>
      </c>
      <c r="L2110">
        <v>160</v>
      </c>
      <c r="M2110">
        <v>4</v>
      </c>
      <c r="N2110">
        <v>220</v>
      </c>
      <c r="O2110" s="493">
        <v>45939.4421296296</v>
      </c>
      <c r="P2110" s="493">
        <v>45939.4720486111</v>
      </c>
      <c r="Q2110">
        <v>1</v>
      </c>
      <c r="R2110">
        <v>0</v>
      </c>
      <c r="S2110">
        <v>0</v>
      </c>
      <c r="T2110">
        <v>6</v>
      </c>
      <c r="U2110">
        <v>58</v>
      </c>
      <c r="V2110">
        <v>49</v>
      </c>
      <c r="W2110">
        <v>281</v>
      </c>
      <c r="X2110">
        <v>51</v>
      </c>
      <c r="Y2110">
        <v>51</v>
      </c>
      <c r="AB2110">
        <v>36.959</v>
      </c>
      <c r="AD2110" t="s">
        <v>1107</v>
      </c>
      <c r="AE2110">
        <v>1</v>
      </c>
      <c r="AF2110" t="s">
        <v>1108</v>
      </c>
    </row>
    <row r="2111" spans="1:32">
      <c r="A2111">
        <v>316525</v>
      </c>
      <c r="B2111">
        <v>5170</v>
      </c>
      <c r="C2111" t="s">
        <v>258</v>
      </c>
      <c r="D2111">
        <v>1288</v>
      </c>
      <c r="E2111">
        <v>4016563554</v>
      </c>
      <c r="F2111" t="s">
        <v>1106</v>
      </c>
      <c r="G2111">
        <v>1</v>
      </c>
      <c r="H2111" t="s">
        <v>494</v>
      </c>
      <c r="I2111" t="s">
        <v>355</v>
      </c>
      <c r="J2111">
        <v>32</v>
      </c>
      <c r="K2111">
        <v>55</v>
      </c>
      <c r="L2111">
        <v>220</v>
      </c>
      <c r="M2111">
        <v>4</v>
      </c>
      <c r="N2111">
        <v>40</v>
      </c>
      <c r="O2111" s="493">
        <v>45939.4813888889</v>
      </c>
      <c r="P2111" s="493">
        <v>45939.5225810185</v>
      </c>
      <c r="Q2111">
        <v>1</v>
      </c>
      <c r="R2111">
        <v>0</v>
      </c>
      <c r="S2111">
        <v>0</v>
      </c>
      <c r="T2111">
        <v>6</v>
      </c>
      <c r="U2111">
        <v>57</v>
      </c>
      <c r="V2111">
        <v>47</v>
      </c>
      <c r="W2111">
        <v>180</v>
      </c>
      <c r="X2111">
        <v>49</v>
      </c>
      <c r="Y2111">
        <v>49</v>
      </c>
      <c r="AB2111">
        <v>79.154</v>
      </c>
      <c r="AD2111" t="s">
        <v>1107</v>
      </c>
      <c r="AE2111">
        <v>1</v>
      </c>
      <c r="AF2111" t="s">
        <v>1108</v>
      </c>
    </row>
    <row r="2112" spans="1:32">
      <c r="A2112">
        <v>316529</v>
      </c>
      <c r="B2112">
        <v>5170</v>
      </c>
      <c r="C2112" t="s">
        <v>258</v>
      </c>
      <c r="D2112">
        <v>1289</v>
      </c>
      <c r="E2112">
        <v>4016597585</v>
      </c>
      <c r="F2112" t="s">
        <v>1089</v>
      </c>
      <c r="G2112">
        <v>1</v>
      </c>
      <c r="H2112" t="s">
        <v>494</v>
      </c>
      <c r="I2112" t="s">
        <v>349</v>
      </c>
      <c r="J2112">
        <v>30</v>
      </c>
      <c r="K2112">
        <v>52</v>
      </c>
      <c r="L2112">
        <v>208</v>
      </c>
      <c r="M2112">
        <v>4</v>
      </c>
      <c r="N2112">
        <v>376</v>
      </c>
      <c r="O2112" s="493">
        <v>45939.5298148148</v>
      </c>
      <c r="P2112" s="493">
        <v>45939.591724537</v>
      </c>
      <c r="Q2112">
        <v>1</v>
      </c>
      <c r="R2112">
        <v>0</v>
      </c>
      <c r="S2112">
        <v>0</v>
      </c>
      <c r="T2112">
        <v>6</v>
      </c>
      <c r="U2112">
        <v>56</v>
      </c>
      <c r="V2112">
        <v>53</v>
      </c>
      <c r="W2112">
        <v>81</v>
      </c>
      <c r="X2112">
        <v>55</v>
      </c>
      <c r="Y2112">
        <v>55</v>
      </c>
      <c r="AB2112">
        <v>59.518</v>
      </c>
      <c r="AD2112" t="s">
        <v>1090</v>
      </c>
      <c r="AE2112">
        <v>1</v>
      </c>
      <c r="AF2112" t="s">
        <v>1091</v>
      </c>
    </row>
    <row r="2113" spans="1:32">
      <c r="A2113">
        <v>316531</v>
      </c>
      <c r="B2113">
        <v>5170</v>
      </c>
      <c r="C2113" t="s">
        <v>258</v>
      </c>
      <c r="D2113">
        <v>1289</v>
      </c>
      <c r="E2113">
        <v>4016597585</v>
      </c>
      <c r="F2113" t="s">
        <v>1089</v>
      </c>
      <c r="G2113">
        <v>1</v>
      </c>
      <c r="H2113" t="s">
        <v>494</v>
      </c>
      <c r="I2113" t="s">
        <v>355</v>
      </c>
      <c r="J2113">
        <v>32</v>
      </c>
      <c r="K2113">
        <v>52</v>
      </c>
      <c r="L2113">
        <v>208</v>
      </c>
      <c r="M2113">
        <v>4</v>
      </c>
      <c r="N2113">
        <v>56</v>
      </c>
      <c r="O2113" s="493">
        <v>45939.5391898148</v>
      </c>
      <c r="P2113" s="493">
        <v>45939.6029976852</v>
      </c>
      <c r="Q2113">
        <v>1</v>
      </c>
      <c r="R2113">
        <v>0</v>
      </c>
      <c r="S2113">
        <v>0</v>
      </c>
      <c r="T2113">
        <v>6</v>
      </c>
      <c r="U2113">
        <v>96</v>
      </c>
      <c r="V2113">
        <v>84</v>
      </c>
      <c r="W2113">
        <v>313</v>
      </c>
      <c r="X2113">
        <v>86</v>
      </c>
      <c r="Y2113">
        <v>86</v>
      </c>
      <c r="AB2113">
        <v>113.291</v>
      </c>
      <c r="AD2113" t="s">
        <v>1090</v>
      </c>
      <c r="AE2113">
        <v>1</v>
      </c>
      <c r="AF2113" t="s">
        <v>1091</v>
      </c>
    </row>
    <row r="2114" spans="1:32">
      <c r="A2114">
        <v>316530</v>
      </c>
      <c r="B2114">
        <v>5170</v>
      </c>
      <c r="C2114" t="s">
        <v>258</v>
      </c>
      <c r="D2114">
        <v>1289</v>
      </c>
      <c r="E2114">
        <v>4016597585</v>
      </c>
      <c r="F2114" t="s">
        <v>1089</v>
      </c>
      <c r="G2114">
        <v>1</v>
      </c>
      <c r="H2114" t="s">
        <v>494</v>
      </c>
      <c r="I2114" t="s">
        <v>352</v>
      </c>
      <c r="J2114">
        <v>31</v>
      </c>
      <c r="K2114">
        <v>52</v>
      </c>
      <c r="L2114">
        <v>208</v>
      </c>
      <c r="M2114">
        <v>4</v>
      </c>
      <c r="N2114">
        <v>336</v>
      </c>
      <c r="O2114" s="493">
        <v>45939.5334722222</v>
      </c>
      <c r="P2114" s="493">
        <v>45939.5961111111</v>
      </c>
      <c r="Q2114">
        <v>1</v>
      </c>
      <c r="R2114">
        <v>0</v>
      </c>
      <c r="S2114">
        <v>0</v>
      </c>
      <c r="T2114">
        <v>6</v>
      </c>
      <c r="U2114">
        <v>66</v>
      </c>
      <c r="V2114">
        <v>64</v>
      </c>
      <c r="W2114">
        <v>87</v>
      </c>
      <c r="X2114">
        <v>66</v>
      </c>
      <c r="Y2114">
        <v>75</v>
      </c>
      <c r="AB2114">
        <v>50.972</v>
      </c>
      <c r="AD2114" t="s">
        <v>1090</v>
      </c>
      <c r="AE2114">
        <v>1</v>
      </c>
      <c r="AF2114" t="s">
        <v>1091</v>
      </c>
    </row>
    <row r="2115" spans="1:32">
      <c r="A2115">
        <v>316538</v>
      </c>
      <c r="B2115">
        <v>5170</v>
      </c>
      <c r="C2115" t="s">
        <v>258</v>
      </c>
      <c r="D2115">
        <v>1290</v>
      </c>
      <c r="E2115">
        <v>4016607528</v>
      </c>
      <c r="F2115" t="s">
        <v>1109</v>
      </c>
      <c r="G2115">
        <v>1</v>
      </c>
      <c r="H2115" t="s">
        <v>494</v>
      </c>
      <c r="I2115" t="s">
        <v>349</v>
      </c>
      <c r="J2115">
        <v>30</v>
      </c>
      <c r="K2115">
        <v>30</v>
      </c>
      <c r="L2115">
        <v>180</v>
      </c>
      <c r="M2115">
        <v>6</v>
      </c>
      <c r="N2115">
        <v>120</v>
      </c>
      <c r="O2115" s="493">
        <v>45939.5991435185</v>
      </c>
      <c r="P2115" s="493">
        <v>45939.6453009259</v>
      </c>
      <c r="Q2115">
        <v>1</v>
      </c>
      <c r="R2115">
        <v>0</v>
      </c>
      <c r="S2115">
        <v>0</v>
      </c>
      <c r="T2115">
        <v>6</v>
      </c>
      <c r="U2115">
        <v>63</v>
      </c>
      <c r="V2115">
        <v>26</v>
      </c>
      <c r="W2115">
        <v>1067</v>
      </c>
      <c r="X2115">
        <v>28</v>
      </c>
      <c r="Y2115">
        <v>28</v>
      </c>
      <c r="AB2115">
        <v>25.973</v>
      </c>
      <c r="AD2115" t="s">
        <v>1109</v>
      </c>
      <c r="AE2115">
        <v>1</v>
      </c>
      <c r="AF2115" t="s">
        <v>1110</v>
      </c>
    </row>
    <row r="2116" spans="1:32">
      <c r="A2116">
        <v>316539</v>
      </c>
      <c r="B2116">
        <v>5170</v>
      </c>
      <c r="C2116" t="s">
        <v>258</v>
      </c>
      <c r="D2116">
        <v>1290</v>
      </c>
      <c r="E2116">
        <v>4016607528</v>
      </c>
      <c r="F2116" t="s">
        <v>1109</v>
      </c>
      <c r="G2116">
        <v>1</v>
      </c>
      <c r="H2116" t="s">
        <v>494</v>
      </c>
      <c r="I2116" t="s">
        <v>352</v>
      </c>
      <c r="J2116">
        <v>31</v>
      </c>
      <c r="K2116">
        <v>30</v>
      </c>
      <c r="L2116">
        <v>180</v>
      </c>
      <c r="M2116">
        <v>6</v>
      </c>
      <c r="N2116">
        <v>114</v>
      </c>
      <c r="O2116" s="493">
        <v>45939.6034027778</v>
      </c>
      <c r="P2116" s="493">
        <v>45939.6458449074</v>
      </c>
      <c r="Q2116">
        <v>1</v>
      </c>
      <c r="R2116">
        <v>0</v>
      </c>
      <c r="S2116">
        <v>0</v>
      </c>
      <c r="T2116">
        <v>6</v>
      </c>
      <c r="U2116">
        <v>71</v>
      </c>
      <c r="V2116">
        <v>32</v>
      </c>
      <c r="W2116">
        <v>261</v>
      </c>
      <c r="X2116">
        <v>34</v>
      </c>
      <c r="Y2116">
        <v>35</v>
      </c>
      <c r="AB2116">
        <v>22.891</v>
      </c>
      <c r="AD2116" t="s">
        <v>1109</v>
      </c>
      <c r="AE2116">
        <v>1</v>
      </c>
      <c r="AF2116" t="s">
        <v>1110</v>
      </c>
    </row>
    <row r="2117" spans="1:32">
      <c r="A2117">
        <v>316540</v>
      </c>
      <c r="B2117">
        <v>5170</v>
      </c>
      <c r="C2117" t="s">
        <v>258</v>
      </c>
      <c r="D2117">
        <v>1290</v>
      </c>
      <c r="E2117">
        <v>4016607528</v>
      </c>
      <c r="F2117" t="s">
        <v>1109</v>
      </c>
      <c r="G2117">
        <v>1</v>
      </c>
      <c r="H2117" t="s">
        <v>494</v>
      </c>
      <c r="I2117" t="s">
        <v>355</v>
      </c>
      <c r="J2117">
        <v>32</v>
      </c>
      <c r="K2117">
        <v>30</v>
      </c>
      <c r="L2117">
        <v>180</v>
      </c>
      <c r="M2117">
        <v>6</v>
      </c>
      <c r="N2117">
        <v>42</v>
      </c>
      <c r="O2117" s="493">
        <v>45939.6116898148</v>
      </c>
      <c r="P2117" s="493">
        <v>45939.6466898148</v>
      </c>
      <c r="Q2117">
        <v>1</v>
      </c>
      <c r="R2117">
        <v>0</v>
      </c>
      <c r="S2117">
        <v>0</v>
      </c>
      <c r="T2117">
        <v>6</v>
      </c>
      <c r="U2117">
        <v>68</v>
      </c>
      <c r="V2117">
        <v>56</v>
      </c>
      <c r="W2117">
        <v>202</v>
      </c>
      <c r="X2117">
        <v>58</v>
      </c>
      <c r="Y2117">
        <v>56</v>
      </c>
      <c r="AB2117">
        <v>68.006</v>
      </c>
      <c r="AD2117" t="s">
        <v>1109</v>
      </c>
      <c r="AE2117">
        <v>1</v>
      </c>
      <c r="AF2117" t="s">
        <v>1110</v>
      </c>
    </row>
    <row r="2118" spans="1:32">
      <c r="A2118">
        <v>316532</v>
      </c>
      <c r="B2118">
        <v>5170</v>
      </c>
      <c r="C2118" t="s">
        <v>258</v>
      </c>
      <c r="D2118">
        <v>1290</v>
      </c>
      <c r="E2118">
        <v>4016602430</v>
      </c>
      <c r="F2118" t="s">
        <v>1111</v>
      </c>
      <c r="G2118">
        <v>1</v>
      </c>
      <c r="H2118" t="s">
        <v>494</v>
      </c>
      <c r="I2118" t="s">
        <v>349</v>
      </c>
      <c r="J2118">
        <v>30</v>
      </c>
      <c r="K2118">
        <v>1</v>
      </c>
      <c r="L2118">
        <v>60</v>
      </c>
      <c r="M2118">
        <v>6</v>
      </c>
      <c r="N2118">
        <v>12</v>
      </c>
      <c r="O2118" s="493">
        <v>45939.647337963</v>
      </c>
      <c r="P2118" s="493">
        <v>45939.647337963</v>
      </c>
      <c r="Q2118">
        <v>1</v>
      </c>
      <c r="R2118">
        <v>0</v>
      </c>
      <c r="S2118">
        <v>0</v>
      </c>
      <c r="T2118">
        <v>6</v>
      </c>
      <c r="U2118">
        <v>78</v>
      </c>
      <c r="V2118">
        <v>78</v>
      </c>
      <c r="W2118">
        <v>78</v>
      </c>
      <c r="X2118">
        <v>78</v>
      </c>
      <c r="Y2118">
        <v>21</v>
      </c>
      <c r="AB2118">
        <v>3.704</v>
      </c>
      <c r="AD2118" t="s">
        <v>1111</v>
      </c>
      <c r="AE2118">
        <v>1</v>
      </c>
      <c r="AF2118" t="s">
        <v>1112</v>
      </c>
    </row>
    <row r="2119" spans="1:32">
      <c r="A2119">
        <v>316533</v>
      </c>
      <c r="B2119">
        <v>5170</v>
      </c>
      <c r="C2119" t="s">
        <v>258</v>
      </c>
      <c r="D2119">
        <v>1290</v>
      </c>
      <c r="E2119">
        <v>4016602430</v>
      </c>
      <c r="F2119" t="s">
        <v>1111</v>
      </c>
      <c r="G2119">
        <v>1</v>
      </c>
      <c r="H2119" t="s">
        <v>494</v>
      </c>
      <c r="I2119" t="s">
        <v>352</v>
      </c>
      <c r="J2119">
        <v>31</v>
      </c>
      <c r="K2119">
        <v>10</v>
      </c>
      <c r="L2119">
        <v>60</v>
      </c>
      <c r="M2119">
        <v>6</v>
      </c>
      <c r="N2119">
        <v>108</v>
      </c>
      <c r="O2119" s="493">
        <v>45939.6487384259</v>
      </c>
      <c r="P2119" s="493">
        <v>45939.6530208333</v>
      </c>
      <c r="Q2119">
        <v>1</v>
      </c>
      <c r="R2119">
        <v>0</v>
      </c>
      <c r="S2119">
        <v>0</v>
      </c>
      <c r="T2119">
        <v>6</v>
      </c>
      <c r="U2119">
        <v>30</v>
      </c>
      <c r="V2119">
        <v>28</v>
      </c>
      <c r="W2119">
        <v>32</v>
      </c>
      <c r="X2119">
        <v>30</v>
      </c>
      <c r="Y2119">
        <v>30</v>
      </c>
      <c r="AB2119">
        <v>19.01</v>
      </c>
      <c r="AD2119" t="s">
        <v>1111</v>
      </c>
      <c r="AE2119">
        <v>1</v>
      </c>
      <c r="AF2119" t="s">
        <v>1112</v>
      </c>
    </row>
    <row r="2120" spans="1:32">
      <c r="A2120">
        <v>316534</v>
      </c>
      <c r="B2120">
        <v>5170</v>
      </c>
      <c r="C2120" t="s">
        <v>258</v>
      </c>
      <c r="D2120">
        <v>1290</v>
      </c>
      <c r="E2120">
        <v>4016602430</v>
      </c>
      <c r="F2120" t="s">
        <v>1111</v>
      </c>
      <c r="G2120">
        <v>1</v>
      </c>
      <c r="H2120" t="s">
        <v>494</v>
      </c>
      <c r="I2120" t="s">
        <v>355</v>
      </c>
      <c r="J2120">
        <v>32</v>
      </c>
      <c r="K2120">
        <v>10</v>
      </c>
      <c r="L2120">
        <v>60</v>
      </c>
      <c r="M2120">
        <v>6</v>
      </c>
      <c r="N2120">
        <v>18</v>
      </c>
      <c r="O2120" s="493">
        <v>45939.6499884259</v>
      </c>
      <c r="P2120" s="493">
        <v>45939.6540046296</v>
      </c>
      <c r="Q2120">
        <v>1</v>
      </c>
      <c r="R2120">
        <v>0</v>
      </c>
      <c r="S2120">
        <v>0</v>
      </c>
      <c r="T2120">
        <v>6</v>
      </c>
      <c r="U2120">
        <v>23</v>
      </c>
      <c r="V2120">
        <v>21</v>
      </c>
      <c r="W2120">
        <v>36</v>
      </c>
      <c r="X2120">
        <v>22</v>
      </c>
      <c r="Y2120">
        <v>22</v>
      </c>
      <c r="AB2120">
        <v>15.601</v>
      </c>
      <c r="AD2120" t="s">
        <v>1111</v>
      </c>
      <c r="AE2120">
        <v>1</v>
      </c>
      <c r="AF2120" t="s">
        <v>1112</v>
      </c>
    </row>
    <row r="2121" spans="1:32">
      <c r="A2121">
        <v>316535</v>
      </c>
      <c r="B2121">
        <v>5170</v>
      </c>
      <c r="C2121" t="s">
        <v>258</v>
      </c>
      <c r="D2121">
        <v>1290</v>
      </c>
      <c r="E2121">
        <v>4016607525</v>
      </c>
      <c r="F2121" t="s">
        <v>1113</v>
      </c>
      <c r="G2121">
        <v>1</v>
      </c>
      <c r="H2121" t="s">
        <v>494</v>
      </c>
      <c r="I2121" t="s">
        <v>349</v>
      </c>
      <c r="J2121">
        <v>30</v>
      </c>
      <c r="K2121">
        <v>4</v>
      </c>
      <c r="L2121">
        <v>180</v>
      </c>
      <c r="M2121">
        <v>6</v>
      </c>
      <c r="N2121">
        <v>12</v>
      </c>
      <c r="O2121" s="493">
        <v>45939.6530439815</v>
      </c>
      <c r="P2121" s="493">
        <v>45939.6724305556</v>
      </c>
      <c r="Q2121">
        <v>1</v>
      </c>
      <c r="R2121">
        <v>0</v>
      </c>
      <c r="S2121">
        <v>1</v>
      </c>
      <c r="T2121">
        <v>6</v>
      </c>
      <c r="U2121">
        <v>12</v>
      </c>
      <c r="V2121">
        <v>10</v>
      </c>
      <c r="W2121">
        <v>13</v>
      </c>
      <c r="X2121">
        <v>12.5</v>
      </c>
      <c r="AB2121">
        <v>3.704</v>
      </c>
      <c r="AD2121" t="s">
        <v>1114</v>
      </c>
      <c r="AE2121">
        <v>1</v>
      </c>
      <c r="AF2121" t="s">
        <v>1112</v>
      </c>
    </row>
    <row r="2122" spans="1:32">
      <c r="A2122">
        <v>316536</v>
      </c>
      <c r="B2122">
        <v>5170</v>
      </c>
      <c r="C2122" t="s">
        <v>258</v>
      </c>
      <c r="D2122">
        <v>1290</v>
      </c>
      <c r="E2122">
        <v>4016607525</v>
      </c>
      <c r="F2122" t="s">
        <v>1113</v>
      </c>
      <c r="G2122">
        <v>1</v>
      </c>
      <c r="H2122" t="s">
        <v>494</v>
      </c>
      <c r="I2122" t="s">
        <v>352</v>
      </c>
      <c r="J2122">
        <v>31</v>
      </c>
      <c r="K2122">
        <v>30</v>
      </c>
      <c r="L2122">
        <v>180</v>
      </c>
      <c r="M2122">
        <v>6</v>
      </c>
      <c r="N2122">
        <v>108</v>
      </c>
      <c r="O2122" s="493">
        <v>45939.6557986111</v>
      </c>
      <c r="P2122" s="493">
        <v>45939.675787037</v>
      </c>
      <c r="Q2122">
        <v>1</v>
      </c>
      <c r="R2122">
        <v>0</v>
      </c>
      <c r="S2122">
        <v>2</v>
      </c>
      <c r="T2122">
        <v>6</v>
      </c>
      <c r="U2122">
        <v>47</v>
      </c>
      <c r="V2122">
        <v>26</v>
      </c>
      <c r="W2122">
        <v>223</v>
      </c>
      <c r="X2122">
        <v>28</v>
      </c>
      <c r="Z2122">
        <v>26.4</v>
      </c>
      <c r="AB2122">
        <v>20.581</v>
      </c>
      <c r="AD2122" t="s">
        <v>1114</v>
      </c>
      <c r="AE2122">
        <v>1</v>
      </c>
      <c r="AF2122" t="s">
        <v>1112</v>
      </c>
    </row>
    <row r="2123" spans="1:32">
      <c r="A2123">
        <v>316537</v>
      </c>
      <c r="B2123">
        <v>5170</v>
      </c>
      <c r="C2123" t="s">
        <v>258</v>
      </c>
      <c r="D2123">
        <v>1290</v>
      </c>
      <c r="E2123">
        <v>4016607525</v>
      </c>
      <c r="F2123" t="s">
        <v>1113</v>
      </c>
      <c r="G2123">
        <v>1</v>
      </c>
      <c r="H2123" t="s">
        <v>494</v>
      </c>
      <c r="I2123" t="s">
        <v>355</v>
      </c>
      <c r="J2123">
        <v>32</v>
      </c>
      <c r="K2123">
        <v>30</v>
      </c>
      <c r="L2123">
        <v>180</v>
      </c>
      <c r="M2123">
        <v>6</v>
      </c>
      <c r="N2123">
        <v>18</v>
      </c>
      <c r="O2123" s="493">
        <v>45939.656875</v>
      </c>
      <c r="P2123" s="493">
        <v>45939.6762615741</v>
      </c>
      <c r="Q2123">
        <v>1</v>
      </c>
      <c r="R2123">
        <v>0</v>
      </c>
      <c r="S2123">
        <v>2</v>
      </c>
      <c r="T2123">
        <v>6</v>
      </c>
      <c r="U2123">
        <v>21</v>
      </c>
      <c r="V2123">
        <v>19</v>
      </c>
      <c r="W2123">
        <v>28</v>
      </c>
      <c r="X2123">
        <v>21</v>
      </c>
      <c r="Z2123">
        <v>21.2</v>
      </c>
      <c r="AB2123">
        <v>15.579</v>
      </c>
      <c r="AD2123" t="s">
        <v>1114</v>
      </c>
      <c r="AE2123">
        <v>1</v>
      </c>
      <c r="AF2123" t="s">
        <v>1112</v>
      </c>
    </row>
    <row r="2124" spans="1:32">
      <c r="A2124">
        <v>316848</v>
      </c>
      <c r="B2124">
        <v>5170</v>
      </c>
      <c r="C2124" t="s">
        <v>258</v>
      </c>
      <c r="D2124">
        <v>1291</v>
      </c>
      <c r="E2124">
        <v>4016581664</v>
      </c>
      <c r="F2124" t="s">
        <v>1115</v>
      </c>
      <c r="G2124">
        <v>1</v>
      </c>
      <c r="H2124" t="s">
        <v>491</v>
      </c>
      <c r="I2124" t="s">
        <v>349</v>
      </c>
      <c r="J2124">
        <v>30</v>
      </c>
      <c r="K2124">
        <v>100</v>
      </c>
      <c r="L2124">
        <v>2400</v>
      </c>
      <c r="M2124">
        <v>24</v>
      </c>
      <c r="N2124">
        <v>552</v>
      </c>
      <c r="O2124" s="493">
        <v>45943.3089467593</v>
      </c>
      <c r="P2124" s="493">
        <v>45943.4193055556</v>
      </c>
      <c r="Q2124">
        <v>1</v>
      </c>
      <c r="R2124">
        <v>0</v>
      </c>
      <c r="S2124">
        <v>0</v>
      </c>
      <c r="T2124">
        <v>6</v>
      </c>
      <c r="U2124">
        <v>60</v>
      </c>
      <c r="V2124">
        <v>55</v>
      </c>
      <c r="W2124">
        <v>249</v>
      </c>
      <c r="X2124">
        <v>57</v>
      </c>
      <c r="Y2124">
        <v>57</v>
      </c>
      <c r="AB2124">
        <v>112.19</v>
      </c>
      <c r="AD2124" t="s">
        <v>1116</v>
      </c>
      <c r="AE2124">
        <v>1</v>
      </c>
      <c r="AF2124" t="s">
        <v>1117</v>
      </c>
    </row>
    <row r="2125" spans="1:32">
      <c r="A2125">
        <v>316849</v>
      </c>
      <c r="B2125">
        <v>5170</v>
      </c>
      <c r="C2125" t="s">
        <v>258</v>
      </c>
      <c r="D2125">
        <v>1291</v>
      </c>
      <c r="E2125">
        <v>4016581664</v>
      </c>
      <c r="F2125" t="s">
        <v>1115</v>
      </c>
      <c r="G2125">
        <v>1</v>
      </c>
      <c r="H2125" t="s">
        <v>491</v>
      </c>
      <c r="I2125" t="s">
        <v>352</v>
      </c>
      <c r="J2125">
        <v>31</v>
      </c>
      <c r="K2125">
        <v>100</v>
      </c>
      <c r="L2125">
        <v>2400</v>
      </c>
      <c r="M2125">
        <v>24</v>
      </c>
      <c r="N2125">
        <v>624</v>
      </c>
      <c r="O2125" s="493">
        <v>45943.3107638889</v>
      </c>
      <c r="P2125" s="493">
        <v>45943.4247337963</v>
      </c>
      <c r="Q2125">
        <v>1</v>
      </c>
      <c r="R2125">
        <v>0</v>
      </c>
      <c r="S2125">
        <v>0</v>
      </c>
      <c r="T2125">
        <v>6</v>
      </c>
      <c r="U2125">
        <v>89</v>
      </c>
      <c r="V2125">
        <v>86</v>
      </c>
      <c r="W2125">
        <v>139</v>
      </c>
      <c r="X2125">
        <v>87</v>
      </c>
      <c r="Y2125">
        <v>88</v>
      </c>
      <c r="AB2125">
        <v>102.007</v>
      </c>
      <c r="AD2125" t="s">
        <v>1116</v>
      </c>
      <c r="AE2125">
        <v>1</v>
      </c>
      <c r="AF2125" t="s">
        <v>1117</v>
      </c>
    </row>
    <row r="2126" spans="1:32">
      <c r="A2126">
        <v>316850</v>
      </c>
      <c r="B2126">
        <v>5170</v>
      </c>
      <c r="C2126" t="s">
        <v>258</v>
      </c>
      <c r="D2126">
        <v>1291</v>
      </c>
      <c r="E2126">
        <v>4016581664</v>
      </c>
      <c r="F2126" t="s">
        <v>1115</v>
      </c>
      <c r="G2126">
        <v>1</v>
      </c>
      <c r="H2126" t="s">
        <v>491</v>
      </c>
      <c r="I2126" t="s">
        <v>355</v>
      </c>
      <c r="J2126">
        <v>32</v>
      </c>
      <c r="K2126">
        <v>91</v>
      </c>
      <c r="L2126">
        <v>2400</v>
      </c>
      <c r="M2126">
        <v>24</v>
      </c>
      <c r="N2126">
        <v>72</v>
      </c>
      <c r="O2126" s="493">
        <v>45943.3122685185</v>
      </c>
      <c r="P2126" s="493">
        <v>45943.4255555556</v>
      </c>
      <c r="Q2126">
        <v>1</v>
      </c>
      <c r="R2126">
        <v>0</v>
      </c>
      <c r="S2126">
        <v>0</v>
      </c>
      <c r="T2126">
        <v>6</v>
      </c>
      <c r="U2126">
        <v>71</v>
      </c>
      <c r="V2126">
        <v>56</v>
      </c>
      <c r="W2126">
        <v>827</v>
      </c>
      <c r="X2126">
        <v>58</v>
      </c>
      <c r="Y2126">
        <v>56</v>
      </c>
      <c r="AB2126">
        <v>154.4</v>
      </c>
      <c r="AD2126" t="s">
        <v>1116</v>
      </c>
      <c r="AE2126">
        <v>1</v>
      </c>
      <c r="AF2126" t="s">
        <v>1117</v>
      </c>
    </row>
    <row r="2127" spans="1:32">
      <c r="A2127">
        <v>316851</v>
      </c>
      <c r="B2127">
        <v>5170</v>
      </c>
      <c r="C2127" t="s">
        <v>258</v>
      </c>
      <c r="D2127">
        <v>1292</v>
      </c>
      <c r="E2127">
        <v>4016581664</v>
      </c>
      <c r="F2127" t="s">
        <v>1115</v>
      </c>
      <c r="G2127">
        <v>1</v>
      </c>
      <c r="H2127" t="s">
        <v>494</v>
      </c>
      <c r="I2127" t="s">
        <v>349</v>
      </c>
      <c r="J2127">
        <v>30</v>
      </c>
      <c r="K2127">
        <v>100</v>
      </c>
      <c r="L2127">
        <v>2400</v>
      </c>
      <c r="M2127">
        <v>24</v>
      </c>
      <c r="N2127">
        <v>312</v>
      </c>
      <c r="O2127" s="493">
        <v>45943.4260763889</v>
      </c>
      <c r="P2127" s="493">
        <v>45943.5168287037</v>
      </c>
      <c r="Q2127">
        <v>1</v>
      </c>
      <c r="R2127">
        <v>0</v>
      </c>
      <c r="S2127">
        <v>0</v>
      </c>
      <c r="T2127">
        <v>6</v>
      </c>
      <c r="U2127">
        <v>43</v>
      </c>
      <c r="V2127">
        <v>41</v>
      </c>
      <c r="W2127">
        <v>70</v>
      </c>
      <c r="X2127">
        <v>43</v>
      </c>
      <c r="Y2127">
        <v>43</v>
      </c>
      <c r="AB2127">
        <v>67.343</v>
      </c>
      <c r="AD2127" t="s">
        <v>1116</v>
      </c>
      <c r="AE2127">
        <v>1</v>
      </c>
      <c r="AF2127" t="s">
        <v>1117</v>
      </c>
    </row>
    <row r="2128" spans="1:32">
      <c r="A2128">
        <v>316852</v>
      </c>
      <c r="B2128">
        <v>5170</v>
      </c>
      <c r="C2128" t="s">
        <v>258</v>
      </c>
      <c r="D2128">
        <v>1292</v>
      </c>
      <c r="E2128">
        <v>4016581664</v>
      </c>
      <c r="F2128" t="s">
        <v>1115</v>
      </c>
      <c r="G2128">
        <v>1</v>
      </c>
      <c r="H2128" t="s">
        <v>494</v>
      </c>
      <c r="I2128" t="s">
        <v>352</v>
      </c>
      <c r="J2128">
        <v>31</v>
      </c>
      <c r="K2128">
        <v>100</v>
      </c>
      <c r="L2128">
        <v>2400</v>
      </c>
      <c r="M2128">
        <v>24</v>
      </c>
      <c r="N2128">
        <v>168</v>
      </c>
      <c r="O2128" s="493">
        <v>45943.430462963</v>
      </c>
      <c r="P2128" s="493">
        <v>45943.5208101852</v>
      </c>
      <c r="Q2128">
        <v>1</v>
      </c>
      <c r="R2128">
        <v>0</v>
      </c>
      <c r="S2128">
        <v>0</v>
      </c>
      <c r="T2128">
        <v>6</v>
      </c>
      <c r="U2128">
        <v>36</v>
      </c>
      <c r="V2128">
        <v>32</v>
      </c>
      <c r="W2128">
        <v>145</v>
      </c>
      <c r="X2128">
        <v>33</v>
      </c>
      <c r="Y2128">
        <v>33</v>
      </c>
      <c r="AB2128">
        <v>28.548</v>
      </c>
      <c r="AD2128" t="s">
        <v>1116</v>
      </c>
      <c r="AE2128">
        <v>1</v>
      </c>
      <c r="AF2128" t="s">
        <v>1117</v>
      </c>
    </row>
    <row r="2129" spans="1:32">
      <c r="A2129">
        <v>316853</v>
      </c>
      <c r="B2129">
        <v>5170</v>
      </c>
      <c r="C2129" t="s">
        <v>258</v>
      </c>
      <c r="D2129">
        <v>1292</v>
      </c>
      <c r="E2129">
        <v>4016581664</v>
      </c>
      <c r="F2129" t="s">
        <v>1115</v>
      </c>
      <c r="G2129">
        <v>1</v>
      </c>
      <c r="H2129" t="s">
        <v>494</v>
      </c>
      <c r="I2129" t="s">
        <v>355</v>
      </c>
      <c r="J2129">
        <v>32</v>
      </c>
      <c r="K2129">
        <v>100</v>
      </c>
      <c r="L2129">
        <v>2400</v>
      </c>
      <c r="M2129">
        <v>24</v>
      </c>
      <c r="N2129">
        <v>48</v>
      </c>
      <c r="O2129" s="493">
        <v>45943.432037037</v>
      </c>
      <c r="P2129" s="493">
        <v>45943.5255671296</v>
      </c>
      <c r="Q2129">
        <v>1</v>
      </c>
      <c r="R2129">
        <v>0</v>
      </c>
      <c r="S2129">
        <v>0</v>
      </c>
      <c r="T2129">
        <v>6</v>
      </c>
      <c r="U2129">
        <v>57</v>
      </c>
      <c r="V2129">
        <v>51</v>
      </c>
      <c r="W2129">
        <v>239</v>
      </c>
      <c r="X2129">
        <v>53</v>
      </c>
      <c r="Y2129">
        <v>55</v>
      </c>
      <c r="AB2129">
        <v>58.06</v>
      </c>
      <c r="AD2129" t="s">
        <v>1116</v>
      </c>
      <c r="AE2129">
        <v>1</v>
      </c>
      <c r="AF2129" t="s">
        <v>1117</v>
      </c>
    </row>
    <row r="2130" spans="1:32">
      <c r="A2130">
        <v>316867</v>
      </c>
      <c r="B2130">
        <v>5170</v>
      </c>
      <c r="C2130" t="s">
        <v>258</v>
      </c>
      <c r="D2130">
        <v>1293</v>
      </c>
      <c r="E2130">
        <v>4016588828</v>
      </c>
      <c r="F2130" t="s">
        <v>1056</v>
      </c>
      <c r="G2130">
        <v>1</v>
      </c>
      <c r="H2130" t="s">
        <v>491</v>
      </c>
      <c r="I2130" t="s">
        <v>352</v>
      </c>
      <c r="J2130">
        <v>31</v>
      </c>
      <c r="K2130">
        <v>2</v>
      </c>
      <c r="L2130">
        <v>160</v>
      </c>
      <c r="M2130">
        <v>80</v>
      </c>
      <c r="N2130">
        <v>160</v>
      </c>
      <c r="O2130" s="493">
        <v>45943.6351041667</v>
      </c>
      <c r="P2130" s="493">
        <v>45943.6356597222</v>
      </c>
      <c r="Q2130">
        <v>1</v>
      </c>
      <c r="R2130">
        <v>0</v>
      </c>
      <c r="S2130">
        <v>0</v>
      </c>
      <c r="T2130">
        <v>6</v>
      </c>
      <c r="U2130">
        <v>54</v>
      </c>
      <c r="V2130">
        <v>43</v>
      </c>
      <c r="W2130">
        <v>65</v>
      </c>
      <c r="X2130">
        <v>54</v>
      </c>
      <c r="Y2130">
        <v>44</v>
      </c>
      <c r="AB2130">
        <v>49.014</v>
      </c>
      <c r="AD2130" t="s">
        <v>1118</v>
      </c>
      <c r="AE2130">
        <v>1</v>
      </c>
      <c r="AF2130" t="s">
        <v>1058</v>
      </c>
    </row>
    <row r="2131" spans="1:32">
      <c r="A2131">
        <v>316866</v>
      </c>
      <c r="B2131">
        <v>5170</v>
      </c>
      <c r="C2131" t="s">
        <v>258</v>
      </c>
      <c r="D2131">
        <v>1293</v>
      </c>
      <c r="E2131">
        <v>4016588828</v>
      </c>
      <c r="F2131" t="s">
        <v>1056</v>
      </c>
      <c r="G2131">
        <v>1</v>
      </c>
      <c r="H2131" t="s">
        <v>491</v>
      </c>
      <c r="I2131" t="s">
        <v>349</v>
      </c>
      <c r="J2131">
        <v>30</v>
      </c>
      <c r="K2131">
        <v>2</v>
      </c>
      <c r="L2131">
        <v>160</v>
      </c>
      <c r="M2131">
        <v>80</v>
      </c>
      <c r="N2131">
        <v>240</v>
      </c>
      <c r="O2131" s="493">
        <v>45943.6328703704</v>
      </c>
      <c r="P2131" s="493">
        <v>45943.633599537</v>
      </c>
      <c r="Q2131">
        <v>1</v>
      </c>
      <c r="R2131">
        <v>0</v>
      </c>
      <c r="S2131">
        <v>0</v>
      </c>
      <c r="T2131">
        <v>6</v>
      </c>
      <c r="U2131">
        <v>56</v>
      </c>
      <c r="V2131">
        <v>37</v>
      </c>
      <c r="W2131">
        <v>75</v>
      </c>
      <c r="X2131">
        <v>56</v>
      </c>
      <c r="Y2131">
        <v>38</v>
      </c>
      <c r="AB2131">
        <v>56.507</v>
      </c>
      <c r="AD2131" t="s">
        <v>1118</v>
      </c>
      <c r="AE2131">
        <v>1</v>
      </c>
      <c r="AF2131" t="s">
        <v>1058</v>
      </c>
    </row>
    <row r="2132" spans="1:32">
      <c r="A2132">
        <v>316865</v>
      </c>
      <c r="B2132">
        <v>5170</v>
      </c>
      <c r="C2132" t="s">
        <v>258</v>
      </c>
      <c r="D2132">
        <v>1293</v>
      </c>
      <c r="E2132">
        <v>4016588827</v>
      </c>
      <c r="F2132" t="s">
        <v>1056</v>
      </c>
      <c r="G2132">
        <v>1</v>
      </c>
      <c r="H2132" t="s">
        <v>491</v>
      </c>
      <c r="I2132" t="s">
        <v>352</v>
      </c>
      <c r="J2132">
        <v>31</v>
      </c>
      <c r="K2132">
        <v>180</v>
      </c>
      <c r="L2132">
        <v>4800</v>
      </c>
      <c r="M2132">
        <v>80</v>
      </c>
      <c r="N2132">
        <v>160</v>
      </c>
      <c r="O2132" s="493">
        <v>45943.6694675926</v>
      </c>
      <c r="P2132" s="493">
        <v>45943.7641782407</v>
      </c>
      <c r="Q2132">
        <v>1</v>
      </c>
      <c r="R2132">
        <v>0</v>
      </c>
      <c r="S2132">
        <v>0</v>
      </c>
      <c r="T2132">
        <v>6</v>
      </c>
      <c r="U2132">
        <v>42</v>
      </c>
      <c r="V2132">
        <v>40</v>
      </c>
      <c r="W2132">
        <v>58</v>
      </c>
      <c r="X2132">
        <v>42</v>
      </c>
      <c r="Y2132">
        <v>44</v>
      </c>
      <c r="AB2132">
        <v>49.014</v>
      </c>
      <c r="AD2132" t="s">
        <v>1057</v>
      </c>
      <c r="AE2132">
        <v>1</v>
      </c>
      <c r="AF2132" t="s">
        <v>1058</v>
      </c>
    </row>
    <row r="2133" spans="1:32">
      <c r="A2133">
        <v>316864</v>
      </c>
      <c r="B2133">
        <v>5170</v>
      </c>
      <c r="C2133" t="s">
        <v>258</v>
      </c>
      <c r="D2133">
        <v>1293</v>
      </c>
      <c r="E2133">
        <v>4016588827</v>
      </c>
      <c r="F2133" t="s">
        <v>1056</v>
      </c>
      <c r="G2133">
        <v>1</v>
      </c>
      <c r="H2133" t="s">
        <v>491</v>
      </c>
      <c r="I2133" t="s">
        <v>349</v>
      </c>
      <c r="J2133">
        <v>30</v>
      </c>
      <c r="K2133">
        <v>180</v>
      </c>
      <c r="L2133">
        <v>4800</v>
      </c>
      <c r="M2133">
        <v>80</v>
      </c>
      <c r="N2133">
        <v>240</v>
      </c>
      <c r="O2133" s="493">
        <v>45943.6681828704</v>
      </c>
      <c r="P2133" s="493">
        <v>45943.7616435185</v>
      </c>
      <c r="Q2133">
        <v>1</v>
      </c>
      <c r="R2133">
        <v>0</v>
      </c>
      <c r="S2133">
        <v>0</v>
      </c>
      <c r="T2133">
        <v>6</v>
      </c>
      <c r="U2133">
        <v>37</v>
      </c>
      <c r="V2133">
        <v>32</v>
      </c>
      <c r="W2133">
        <v>161</v>
      </c>
      <c r="X2133">
        <v>36</v>
      </c>
      <c r="Y2133">
        <v>38</v>
      </c>
      <c r="AB2133">
        <v>56.507</v>
      </c>
      <c r="AD2133" t="s">
        <v>1057</v>
      </c>
      <c r="AE2133">
        <v>1</v>
      </c>
      <c r="AF2133" t="s">
        <v>1058</v>
      </c>
    </row>
    <row r="2134" spans="1:32">
      <c r="A2134">
        <v>316863</v>
      </c>
      <c r="B2134">
        <v>5170</v>
      </c>
      <c r="C2134" t="s">
        <v>258</v>
      </c>
      <c r="D2134">
        <v>1293</v>
      </c>
      <c r="E2134">
        <v>4016588825</v>
      </c>
      <c r="F2134" t="s">
        <v>1119</v>
      </c>
      <c r="G2134">
        <v>1</v>
      </c>
      <c r="H2134" t="s">
        <v>491</v>
      </c>
      <c r="I2134" t="s">
        <v>352</v>
      </c>
      <c r="J2134">
        <v>31</v>
      </c>
      <c r="K2134">
        <v>60</v>
      </c>
      <c r="L2134">
        <v>4800</v>
      </c>
      <c r="M2134">
        <v>80</v>
      </c>
      <c r="N2134">
        <v>160</v>
      </c>
      <c r="O2134" s="493">
        <v>45943.6021527778</v>
      </c>
      <c r="P2134" s="493">
        <v>45943.6335185185</v>
      </c>
      <c r="Q2134">
        <v>1</v>
      </c>
      <c r="R2134">
        <v>0</v>
      </c>
      <c r="S2134">
        <v>0</v>
      </c>
      <c r="T2134">
        <v>6</v>
      </c>
      <c r="U2134">
        <v>43</v>
      </c>
      <c r="V2134">
        <v>40</v>
      </c>
      <c r="W2134">
        <v>69</v>
      </c>
      <c r="X2134">
        <v>42</v>
      </c>
      <c r="Y2134">
        <v>44</v>
      </c>
      <c r="AB2134">
        <v>49.016</v>
      </c>
      <c r="AD2134" t="s">
        <v>1120</v>
      </c>
      <c r="AE2134">
        <v>1</v>
      </c>
      <c r="AF2134" t="s">
        <v>1058</v>
      </c>
    </row>
    <row r="2135" spans="1:32">
      <c r="A2135">
        <v>316862</v>
      </c>
      <c r="B2135">
        <v>5170</v>
      </c>
      <c r="C2135" t="s">
        <v>258</v>
      </c>
      <c r="D2135">
        <v>1293</v>
      </c>
      <c r="E2135">
        <v>4016588825</v>
      </c>
      <c r="F2135" t="s">
        <v>1119</v>
      </c>
      <c r="G2135">
        <v>1</v>
      </c>
      <c r="H2135" t="s">
        <v>491</v>
      </c>
      <c r="I2135" t="s">
        <v>349</v>
      </c>
      <c r="J2135">
        <v>30</v>
      </c>
      <c r="K2135">
        <v>59</v>
      </c>
      <c r="L2135">
        <v>4800</v>
      </c>
      <c r="M2135">
        <v>80</v>
      </c>
      <c r="N2135">
        <v>240</v>
      </c>
      <c r="O2135" s="493">
        <v>45943.6013194444</v>
      </c>
      <c r="P2135" s="493">
        <v>45943.6310300926</v>
      </c>
      <c r="Q2135">
        <v>1</v>
      </c>
      <c r="R2135">
        <v>0</v>
      </c>
      <c r="S2135">
        <v>0</v>
      </c>
      <c r="T2135">
        <v>6</v>
      </c>
      <c r="U2135">
        <v>37</v>
      </c>
      <c r="V2135">
        <v>17</v>
      </c>
      <c r="W2135">
        <v>90</v>
      </c>
      <c r="X2135">
        <v>36</v>
      </c>
      <c r="Y2135">
        <v>35</v>
      </c>
      <c r="AB2135">
        <v>56.508</v>
      </c>
      <c r="AD2135" t="s">
        <v>1120</v>
      </c>
      <c r="AE2135">
        <v>1</v>
      </c>
      <c r="AF2135" t="s">
        <v>1058</v>
      </c>
    </row>
    <row r="2136" spans="1:32">
      <c r="A2136">
        <v>316860</v>
      </c>
      <c r="B2136">
        <v>5170</v>
      </c>
      <c r="C2136" t="s">
        <v>258</v>
      </c>
      <c r="D2136">
        <v>1293</v>
      </c>
      <c r="E2136">
        <v>4016588824</v>
      </c>
      <c r="F2136" t="s">
        <v>1059</v>
      </c>
      <c r="G2136">
        <v>1</v>
      </c>
      <c r="H2136" t="s">
        <v>491</v>
      </c>
      <c r="I2136" t="s">
        <v>349</v>
      </c>
      <c r="J2136">
        <v>30</v>
      </c>
      <c r="K2136">
        <v>59</v>
      </c>
      <c r="L2136">
        <v>4800</v>
      </c>
      <c r="M2136">
        <v>80</v>
      </c>
      <c r="N2136">
        <v>240</v>
      </c>
      <c r="O2136" s="493">
        <v>45943.5505092593</v>
      </c>
      <c r="P2136" s="493">
        <v>45943.5818402778</v>
      </c>
      <c r="Q2136">
        <v>1</v>
      </c>
      <c r="R2136">
        <v>0</v>
      </c>
      <c r="S2136">
        <v>0</v>
      </c>
      <c r="T2136">
        <v>6</v>
      </c>
      <c r="U2136">
        <v>42</v>
      </c>
      <c r="V2136">
        <v>32</v>
      </c>
      <c r="W2136">
        <v>166</v>
      </c>
      <c r="X2136">
        <v>36</v>
      </c>
      <c r="Y2136">
        <v>38</v>
      </c>
      <c r="AB2136">
        <v>56.508</v>
      </c>
      <c r="AD2136" t="s">
        <v>1121</v>
      </c>
      <c r="AE2136">
        <v>1</v>
      </c>
      <c r="AF2136" t="s">
        <v>1058</v>
      </c>
    </row>
    <row r="2137" spans="1:32">
      <c r="A2137">
        <v>316861</v>
      </c>
      <c r="B2137">
        <v>5170</v>
      </c>
      <c r="C2137" t="s">
        <v>258</v>
      </c>
      <c r="D2137">
        <v>1293</v>
      </c>
      <c r="E2137">
        <v>4016588824</v>
      </c>
      <c r="F2137" t="s">
        <v>1059</v>
      </c>
      <c r="G2137">
        <v>1</v>
      </c>
      <c r="H2137" t="s">
        <v>491</v>
      </c>
      <c r="I2137" t="s">
        <v>352</v>
      </c>
      <c r="J2137">
        <v>31</v>
      </c>
      <c r="K2137">
        <v>60</v>
      </c>
      <c r="L2137">
        <v>4800</v>
      </c>
      <c r="M2137">
        <v>80</v>
      </c>
      <c r="N2137">
        <v>160</v>
      </c>
      <c r="O2137" s="493">
        <v>45943.5507060185</v>
      </c>
      <c r="P2137" s="493">
        <v>45943.5824884259</v>
      </c>
      <c r="Q2137">
        <v>1</v>
      </c>
      <c r="R2137">
        <v>0</v>
      </c>
      <c r="S2137">
        <v>0</v>
      </c>
      <c r="T2137">
        <v>6</v>
      </c>
      <c r="U2137">
        <v>42</v>
      </c>
      <c r="V2137">
        <v>40</v>
      </c>
      <c r="W2137">
        <v>54</v>
      </c>
      <c r="X2137">
        <v>42</v>
      </c>
      <c r="Y2137">
        <v>44</v>
      </c>
      <c r="AB2137">
        <v>49.014</v>
      </c>
      <c r="AD2137" t="s">
        <v>1121</v>
      </c>
      <c r="AE2137">
        <v>1</v>
      </c>
      <c r="AF2137" t="s">
        <v>1058</v>
      </c>
    </row>
    <row r="2138" spans="1:32">
      <c r="A2138">
        <v>316859</v>
      </c>
      <c r="B2138">
        <v>5170</v>
      </c>
      <c r="C2138" t="s">
        <v>258</v>
      </c>
      <c r="D2138">
        <v>1293</v>
      </c>
      <c r="E2138">
        <v>4016580204</v>
      </c>
      <c r="F2138" t="s">
        <v>1056</v>
      </c>
      <c r="G2138">
        <v>1</v>
      </c>
      <c r="H2138" t="s">
        <v>491</v>
      </c>
      <c r="I2138" t="s">
        <v>352</v>
      </c>
      <c r="J2138">
        <v>31</v>
      </c>
      <c r="K2138">
        <v>60</v>
      </c>
      <c r="L2138">
        <v>4800</v>
      </c>
      <c r="M2138">
        <v>80</v>
      </c>
      <c r="N2138">
        <v>160</v>
      </c>
      <c r="O2138" s="493">
        <v>45943.6370601852</v>
      </c>
      <c r="P2138" s="493">
        <v>45943.6684259259</v>
      </c>
      <c r="Q2138">
        <v>1</v>
      </c>
      <c r="R2138">
        <v>0</v>
      </c>
      <c r="S2138">
        <v>0</v>
      </c>
      <c r="T2138">
        <v>6</v>
      </c>
      <c r="U2138">
        <v>42</v>
      </c>
      <c r="V2138">
        <v>40</v>
      </c>
      <c r="W2138">
        <v>64</v>
      </c>
      <c r="X2138">
        <v>42</v>
      </c>
      <c r="Y2138">
        <v>44</v>
      </c>
      <c r="AB2138">
        <v>49.014</v>
      </c>
      <c r="AD2138" t="s">
        <v>1122</v>
      </c>
      <c r="AE2138">
        <v>1</v>
      </c>
      <c r="AF2138" t="s">
        <v>1058</v>
      </c>
    </row>
    <row r="2139" spans="1:32">
      <c r="A2139">
        <v>316858</v>
      </c>
      <c r="B2139">
        <v>5170</v>
      </c>
      <c r="C2139" t="s">
        <v>258</v>
      </c>
      <c r="D2139">
        <v>1293</v>
      </c>
      <c r="E2139">
        <v>4016580204</v>
      </c>
      <c r="F2139" t="s">
        <v>1056</v>
      </c>
      <c r="G2139">
        <v>1</v>
      </c>
      <c r="H2139" t="s">
        <v>491</v>
      </c>
      <c r="I2139" t="s">
        <v>349</v>
      </c>
      <c r="J2139">
        <v>30</v>
      </c>
      <c r="K2139">
        <v>60</v>
      </c>
      <c r="L2139">
        <v>4800</v>
      </c>
      <c r="M2139">
        <v>80</v>
      </c>
      <c r="N2139">
        <v>240</v>
      </c>
      <c r="O2139" s="493">
        <v>45943.6355671296</v>
      </c>
      <c r="P2139" s="493">
        <v>45943.6659375</v>
      </c>
      <c r="Q2139">
        <v>1</v>
      </c>
      <c r="R2139">
        <v>0</v>
      </c>
      <c r="S2139">
        <v>0</v>
      </c>
      <c r="T2139">
        <v>6</v>
      </c>
      <c r="U2139">
        <v>39</v>
      </c>
      <c r="V2139">
        <v>34</v>
      </c>
      <c r="W2139">
        <v>131</v>
      </c>
      <c r="X2139">
        <v>36</v>
      </c>
      <c r="Y2139">
        <v>38</v>
      </c>
      <c r="AB2139">
        <v>56.507</v>
      </c>
      <c r="AD2139" t="s">
        <v>1122</v>
      </c>
      <c r="AE2139">
        <v>1</v>
      </c>
      <c r="AF2139" t="s">
        <v>1058</v>
      </c>
    </row>
    <row r="2140" spans="1:32">
      <c r="A2140">
        <v>316857</v>
      </c>
      <c r="B2140">
        <v>5170</v>
      </c>
      <c r="C2140" t="s">
        <v>258</v>
      </c>
      <c r="D2140">
        <v>1293</v>
      </c>
      <c r="E2140">
        <v>4016571953</v>
      </c>
      <c r="F2140" t="s">
        <v>1059</v>
      </c>
      <c r="G2140">
        <v>1</v>
      </c>
      <c r="H2140" t="s">
        <v>491</v>
      </c>
      <c r="I2140" t="s">
        <v>352</v>
      </c>
      <c r="J2140">
        <v>31</v>
      </c>
      <c r="K2140">
        <v>15</v>
      </c>
      <c r="L2140">
        <v>1200</v>
      </c>
      <c r="M2140">
        <v>80</v>
      </c>
      <c r="N2140">
        <v>160</v>
      </c>
      <c r="O2140" s="493">
        <v>45943.5351736111</v>
      </c>
      <c r="P2140" s="493">
        <v>45943.5461921296</v>
      </c>
      <c r="Q2140">
        <v>1</v>
      </c>
      <c r="R2140">
        <v>0</v>
      </c>
      <c r="S2140">
        <v>0</v>
      </c>
      <c r="T2140">
        <v>6</v>
      </c>
      <c r="U2140">
        <v>43</v>
      </c>
      <c r="V2140">
        <v>41</v>
      </c>
      <c r="W2140">
        <v>46</v>
      </c>
      <c r="X2140">
        <v>42</v>
      </c>
      <c r="Y2140">
        <v>44</v>
      </c>
      <c r="AB2140">
        <v>49.014</v>
      </c>
      <c r="AD2140" t="s">
        <v>1123</v>
      </c>
      <c r="AE2140">
        <v>1</v>
      </c>
      <c r="AF2140" t="s">
        <v>1058</v>
      </c>
    </row>
    <row r="2141" spans="1:32">
      <c r="A2141">
        <v>316856</v>
      </c>
      <c r="B2141">
        <v>5170</v>
      </c>
      <c r="C2141" t="s">
        <v>258</v>
      </c>
      <c r="D2141">
        <v>1293</v>
      </c>
      <c r="E2141">
        <v>4016571953</v>
      </c>
      <c r="F2141" t="s">
        <v>1059</v>
      </c>
      <c r="G2141">
        <v>1</v>
      </c>
      <c r="H2141" t="s">
        <v>491</v>
      </c>
      <c r="I2141" t="s">
        <v>349</v>
      </c>
      <c r="J2141">
        <v>30</v>
      </c>
      <c r="K2141">
        <v>15</v>
      </c>
      <c r="L2141">
        <v>1200</v>
      </c>
      <c r="M2141">
        <v>80</v>
      </c>
      <c r="N2141">
        <v>240</v>
      </c>
      <c r="O2141" s="493">
        <v>45943.5341087963</v>
      </c>
      <c r="P2141" s="493">
        <v>45943.5437847222</v>
      </c>
      <c r="Q2141">
        <v>1</v>
      </c>
      <c r="R2141">
        <v>0</v>
      </c>
      <c r="S2141">
        <v>0</v>
      </c>
      <c r="T2141">
        <v>6</v>
      </c>
      <c r="U2141">
        <v>36</v>
      </c>
      <c r="V2141">
        <v>35</v>
      </c>
      <c r="W2141">
        <v>37</v>
      </c>
      <c r="X2141">
        <v>36</v>
      </c>
      <c r="Y2141">
        <v>38</v>
      </c>
      <c r="AB2141">
        <v>56.508</v>
      </c>
      <c r="AD2141" t="s">
        <v>1123</v>
      </c>
      <c r="AE2141">
        <v>1</v>
      </c>
      <c r="AF2141" t="s">
        <v>1058</v>
      </c>
    </row>
    <row r="2142" spans="1:32">
      <c r="A2142">
        <v>316855</v>
      </c>
      <c r="B2142">
        <v>5170</v>
      </c>
      <c r="C2142" t="s">
        <v>258</v>
      </c>
      <c r="D2142">
        <v>1293</v>
      </c>
      <c r="E2142">
        <v>4016555138</v>
      </c>
      <c r="F2142" t="s">
        <v>1119</v>
      </c>
      <c r="G2142">
        <v>1</v>
      </c>
      <c r="H2142" t="s">
        <v>491</v>
      </c>
      <c r="I2142" t="s">
        <v>352</v>
      </c>
      <c r="J2142">
        <v>31</v>
      </c>
      <c r="K2142">
        <v>30</v>
      </c>
      <c r="L2142">
        <v>2400</v>
      </c>
      <c r="M2142">
        <v>80</v>
      </c>
      <c r="N2142">
        <v>160</v>
      </c>
      <c r="O2142" s="493">
        <v>45943.5847569444</v>
      </c>
      <c r="P2142" s="493">
        <v>45943.6010763889</v>
      </c>
      <c r="Q2142">
        <v>1</v>
      </c>
      <c r="R2142">
        <v>0</v>
      </c>
      <c r="S2142">
        <v>0</v>
      </c>
      <c r="T2142">
        <v>6</v>
      </c>
      <c r="U2142">
        <v>42</v>
      </c>
      <c r="V2142">
        <v>41</v>
      </c>
      <c r="W2142">
        <v>45</v>
      </c>
      <c r="X2142">
        <v>42</v>
      </c>
      <c r="Y2142">
        <v>44</v>
      </c>
      <c r="AB2142">
        <v>49.016</v>
      </c>
      <c r="AD2142" t="s">
        <v>1124</v>
      </c>
      <c r="AE2142">
        <v>1</v>
      </c>
      <c r="AF2142" t="s">
        <v>1058</v>
      </c>
    </row>
    <row r="2143" spans="1:32">
      <c r="A2143">
        <v>316854</v>
      </c>
      <c r="B2143">
        <v>5170</v>
      </c>
      <c r="C2143" t="s">
        <v>258</v>
      </c>
      <c r="D2143">
        <v>1293</v>
      </c>
      <c r="E2143">
        <v>4016555138</v>
      </c>
      <c r="F2143" t="s">
        <v>1119</v>
      </c>
      <c r="G2143">
        <v>1</v>
      </c>
      <c r="H2143" t="s">
        <v>491</v>
      </c>
      <c r="I2143" t="s">
        <v>349</v>
      </c>
      <c r="J2143">
        <v>30</v>
      </c>
      <c r="K2143">
        <v>29</v>
      </c>
      <c r="L2143">
        <v>2400</v>
      </c>
      <c r="M2143">
        <v>80</v>
      </c>
      <c r="N2143">
        <v>240</v>
      </c>
      <c r="O2143" s="493">
        <v>45943.5840856481</v>
      </c>
      <c r="P2143" s="493">
        <v>45943.598587963</v>
      </c>
      <c r="Q2143">
        <v>1</v>
      </c>
      <c r="R2143">
        <v>0</v>
      </c>
      <c r="S2143">
        <v>0</v>
      </c>
      <c r="T2143">
        <v>6</v>
      </c>
      <c r="U2143">
        <v>36</v>
      </c>
      <c r="V2143">
        <v>35</v>
      </c>
      <c r="W2143">
        <v>39</v>
      </c>
      <c r="X2143">
        <v>36</v>
      </c>
      <c r="Y2143">
        <v>35</v>
      </c>
      <c r="AB2143">
        <v>56.508</v>
      </c>
      <c r="AD2143" t="s">
        <v>1124</v>
      </c>
      <c r="AE2143">
        <v>1</v>
      </c>
      <c r="AF2143" t="s">
        <v>1058</v>
      </c>
    </row>
    <row r="2144" spans="1:32">
      <c r="A2144">
        <v>316956</v>
      </c>
      <c r="B2144">
        <v>5170</v>
      </c>
      <c r="C2144" t="s">
        <v>258</v>
      </c>
      <c r="D2144">
        <v>1294</v>
      </c>
      <c r="E2144">
        <v>4016555138</v>
      </c>
      <c r="F2144" t="s">
        <v>1119</v>
      </c>
      <c r="G2144">
        <v>1</v>
      </c>
      <c r="H2144" t="s">
        <v>494</v>
      </c>
      <c r="I2144" t="s">
        <v>352</v>
      </c>
      <c r="J2144">
        <v>31</v>
      </c>
      <c r="K2144">
        <v>30</v>
      </c>
      <c r="L2144">
        <v>2400</v>
      </c>
      <c r="M2144">
        <v>80</v>
      </c>
      <c r="N2144">
        <v>240</v>
      </c>
      <c r="O2144" s="493">
        <v>45944.3840162037</v>
      </c>
      <c r="P2144" s="493">
        <v>45944.4004513889</v>
      </c>
      <c r="Q2144">
        <v>1</v>
      </c>
      <c r="R2144">
        <v>0</v>
      </c>
      <c r="S2144">
        <v>0</v>
      </c>
      <c r="T2144">
        <v>6</v>
      </c>
      <c r="U2144">
        <v>43</v>
      </c>
      <c r="V2144">
        <v>34</v>
      </c>
      <c r="W2144">
        <v>187</v>
      </c>
      <c r="X2144">
        <v>35.5</v>
      </c>
      <c r="Y2144">
        <v>43</v>
      </c>
      <c r="AB2144">
        <v>50.826</v>
      </c>
      <c r="AD2144" t="s">
        <v>1124</v>
      </c>
      <c r="AE2144">
        <v>1</v>
      </c>
      <c r="AF2144" t="s">
        <v>1058</v>
      </c>
    </row>
    <row r="2145" spans="1:32">
      <c r="A2145">
        <v>316955</v>
      </c>
      <c r="B2145">
        <v>5170</v>
      </c>
      <c r="C2145" t="s">
        <v>258</v>
      </c>
      <c r="D2145">
        <v>1294</v>
      </c>
      <c r="E2145">
        <v>4016555138</v>
      </c>
      <c r="F2145" t="s">
        <v>1119</v>
      </c>
      <c r="G2145">
        <v>1</v>
      </c>
      <c r="H2145" t="s">
        <v>494</v>
      </c>
      <c r="I2145" t="s">
        <v>349</v>
      </c>
      <c r="J2145">
        <v>30</v>
      </c>
      <c r="K2145">
        <v>30</v>
      </c>
      <c r="L2145">
        <v>2400</v>
      </c>
      <c r="M2145">
        <v>80</v>
      </c>
      <c r="N2145">
        <v>320</v>
      </c>
      <c r="O2145" s="493">
        <v>45944.3831597222</v>
      </c>
      <c r="P2145" s="493">
        <v>45944.3989583333</v>
      </c>
      <c r="Q2145">
        <v>1</v>
      </c>
      <c r="R2145">
        <v>0</v>
      </c>
      <c r="S2145">
        <v>0</v>
      </c>
      <c r="T2145">
        <v>6</v>
      </c>
      <c r="U2145">
        <v>45</v>
      </c>
      <c r="V2145">
        <v>37</v>
      </c>
      <c r="W2145">
        <v>151</v>
      </c>
      <c r="X2145">
        <v>39</v>
      </c>
      <c r="Y2145">
        <v>39</v>
      </c>
      <c r="AB2145">
        <v>44.213</v>
      </c>
      <c r="AD2145" t="s">
        <v>1124</v>
      </c>
      <c r="AE2145">
        <v>1</v>
      </c>
      <c r="AF2145" t="s">
        <v>1058</v>
      </c>
    </row>
    <row r="2146" spans="1:32">
      <c r="A2146">
        <v>316964</v>
      </c>
      <c r="B2146">
        <v>5170</v>
      </c>
      <c r="C2146" t="s">
        <v>258</v>
      </c>
      <c r="D2146">
        <v>1294</v>
      </c>
      <c r="E2146">
        <v>4016588827</v>
      </c>
      <c r="F2146" t="s">
        <v>1056</v>
      </c>
      <c r="G2146">
        <v>1</v>
      </c>
      <c r="H2146" t="s">
        <v>494</v>
      </c>
      <c r="I2146" t="s">
        <v>352</v>
      </c>
      <c r="J2146">
        <v>31</v>
      </c>
      <c r="K2146">
        <v>178</v>
      </c>
      <c r="L2146">
        <v>4800</v>
      </c>
      <c r="M2146">
        <v>80</v>
      </c>
      <c r="N2146">
        <v>240</v>
      </c>
      <c r="O2146" s="493">
        <v>45944.4827777778</v>
      </c>
      <c r="P2146" s="493">
        <v>45944.5903125</v>
      </c>
      <c r="Q2146">
        <v>1</v>
      </c>
      <c r="R2146">
        <v>0</v>
      </c>
      <c r="S2146">
        <v>0</v>
      </c>
      <c r="T2146">
        <v>6</v>
      </c>
      <c r="U2146">
        <v>43</v>
      </c>
      <c r="V2146">
        <v>34</v>
      </c>
      <c r="W2146">
        <v>329</v>
      </c>
      <c r="X2146">
        <v>36</v>
      </c>
      <c r="Y2146">
        <v>43</v>
      </c>
      <c r="AB2146">
        <v>50.825</v>
      </c>
      <c r="AD2146" t="s">
        <v>1057</v>
      </c>
      <c r="AE2146">
        <v>1</v>
      </c>
      <c r="AF2146" t="s">
        <v>1058</v>
      </c>
    </row>
    <row r="2147" spans="1:32">
      <c r="A2147">
        <v>316963</v>
      </c>
      <c r="B2147">
        <v>5170</v>
      </c>
      <c r="C2147" t="s">
        <v>258</v>
      </c>
      <c r="D2147">
        <v>1294</v>
      </c>
      <c r="E2147">
        <v>4016588827</v>
      </c>
      <c r="F2147" t="s">
        <v>1056</v>
      </c>
      <c r="G2147">
        <v>1</v>
      </c>
      <c r="H2147" t="s">
        <v>494</v>
      </c>
      <c r="I2147" t="s">
        <v>349</v>
      </c>
      <c r="J2147">
        <v>30</v>
      </c>
      <c r="K2147">
        <v>179</v>
      </c>
      <c r="L2147">
        <v>4800</v>
      </c>
      <c r="M2147">
        <v>80</v>
      </c>
      <c r="N2147">
        <v>320</v>
      </c>
      <c r="O2147" s="493">
        <v>45944.481875</v>
      </c>
      <c r="P2147" s="493">
        <v>45944.5885532407</v>
      </c>
      <c r="Q2147">
        <v>1</v>
      </c>
      <c r="R2147">
        <v>0</v>
      </c>
      <c r="S2147">
        <v>0</v>
      </c>
      <c r="T2147">
        <v>6</v>
      </c>
      <c r="U2147">
        <v>42</v>
      </c>
      <c r="V2147">
        <v>37</v>
      </c>
      <c r="W2147">
        <v>177</v>
      </c>
      <c r="X2147">
        <v>39</v>
      </c>
      <c r="Y2147">
        <v>39</v>
      </c>
      <c r="AB2147">
        <v>52.227</v>
      </c>
      <c r="AD2147" t="s">
        <v>1057</v>
      </c>
      <c r="AE2147">
        <v>1</v>
      </c>
      <c r="AF2147" t="s">
        <v>1058</v>
      </c>
    </row>
    <row r="2148" spans="1:32">
      <c r="A2148">
        <v>316962</v>
      </c>
      <c r="B2148">
        <v>5170</v>
      </c>
      <c r="C2148" t="s">
        <v>258</v>
      </c>
      <c r="D2148">
        <v>1294</v>
      </c>
      <c r="E2148">
        <v>4016588825</v>
      </c>
      <c r="F2148" t="s">
        <v>1119</v>
      </c>
      <c r="G2148">
        <v>1</v>
      </c>
      <c r="H2148" t="s">
        <v>494</v>
      </c>
      <c r="I2148" t="s">
        <v>352</v>
      </c>
      <c r="J2148">
        <v>31</v>
      </c>
      <c r="K2148">
        <v>60</v>
      </c>
      <c r="L2148">
        <v>4800</v>
      </c>
      <c r="M2148">
        <v>80</v>
      </c>
      <c r="N2148">
        <v>240</v>
      </c>
      <c r="O2148" s="493">
        <v>45944.4146412037</v>
      </c>
      <c r="P2148" s="493">
        <v>45944.4444212963</v>
      </c>
      <c r="Q2148">
        <v>1</v>
      </c>
      <c r="R2148">
        <v>0</v>
      </c>
      <c r="S2148">
        <v>0</v>
      </c>
      <c r="T2148">
        <v>6</v>
      </c>
      <c r="U2148">
        <v>38</v>
      </c>
      <c r="V2148">
        <v>34</v>
      </c>
      <c r="W2148">
        <v>116</v>
      </c>
      <c r="X2148">
        <v>36</v>
      </c>
      <c r="Y2148">
        <v>43</v>
      </c>
      <c r="AB2148">
        <v>50.826</v>
      </c>
      <c r="AD2148" t="s">
        <v>1120</v>
      </c>
      <c r="AE2148">
        <v>1</v>
      </c>
      <c r="AF2148" t="s">
        <v>1058</v>
      </c>
    </row>
    <row r="2149" spans="1:32">
      <c r="A2149">
        <v>316961</v>
      </c>
      <c r="B2149">
        <v>5170</v>
      </c>
      <c r="C2149" t="s">
        <v>258</v>
      </c>
      <c r="D2149">
        <v>1294</v>
      </c>
      <c r="E2149">
        <v>4016588825</v>
      </c>
      <c r="F2149" t="s">
        <v>1119</v>
      </c>
      <c r="G2149">
        <v>1</v>
      </c>
      <c r="H2149" t="s">
        <v>494</v>
      </c>
      <c r="I2149" t="s">
        <v>349</v>
      </c>
      <c r="J2149">
        <v>30</v>
      </c>
      <c r="K2149">
        <v>60</v>
      </c>
      <c r="L2149">
        <v>4800</v>
      </c>
      <c r="M2149">
        <v>80</v>
      </c>
      <c r="N2149">
        <v>320</v>
      </c>
      <c r="O2149" s="493">
        <v>45944.4137962963</v>
      </c>
      <c r="P2149" s="493">
        <v>45944.4436921296</v>
      </c>
      <c r="Q2149">
        <v>1</v>
      </c>
      <c r="R2149">
        <v>0</v>
      </c>
      <c r="S2149">
        <v>0</v>
      </c>
      <c r="T2149">
        <v>6</v>
      </c>
      <c r="U2149">
        <v>40</v>
      </c>
      <c r="V2149">
        <v>37</v>
      </c>
      <c r="W2149">
        <v>83</v>
      </c>
      <c r="X2149">
        <v>39</v>
      </c>
      <c r="Y2149">
        <v>39</v>
      </c>
      <c r="AB2149">
        <v>44.213</v>
      </c>
      <c r="AD2149" t="s">
        <v>1120</v>
      </c>
      <c r="AE2149">
        <v>1</v>
      </c>
      <c r="AF2149" t="s">
        <v>1058</v>
      </c>
    </row>
    <row r="2150" spans="1:32">
      <c r="A2150">
        <v>316869</v>
      </c>
      <c r="B2150">
        <v>5170</v>
      </c>
      <c r="C2150" t="s">
        <v>258</v>
      </c>
      <c r="D2150">
        <v>1294</v>
      </c>
      <c r="E2150">
        <v>4016571953</v>
      </c>
      <c r="F2150" t="s">
        <v>1059</v>
      </c>
      <c r="G2150">
        <v>1</v>
      </c>
      <c r="H2150" t="s">
        <v>494</v>
      </c>
      <c r="I2150" t="s">
        <v>352</v>
      </c>
      <c r="J2150">
        <v>31</v>
      </c>
      <c r="K2150">
        <v>15</v>
      </c>
      <c r="L2150">
        <v>1200</v>
      </c>
      <c r="M2150">
        <v>80</v>
      </c>
      <c r="N2150">
        <v>240</v>
      </c>
      <c r="O2150" s="493">
        <v>45943.7721527778</v>
      </c>
      <c r="P2150" s="493">
        <v>45943.7786805556</v>
      </c>
      <c r="Q2150">
        <v>1</v>
      </c>
      <c r="R2150">
        <v>0</v>
      </c>
      <c r="S2150">
        <v>0</v>
      </c>
      <c r="T2150">
        <v>6</v>
      </c>
      <c r="U2150">
        <v>37</v>
      </c>
      <c r="V2150">
        <v>34</v>
      </c>
      <c r="W2150">
        <v>65</v>
      </c>
      <c r="X2150">
        <v>35</v>
      </c>
      <c r="Y2150">
        <v>36</v>
      </c>
      <c r="AB2150">
        <v>50.825</v>
      </c>
      <c r="AD2150" t="s">
        <v>1123</v>
      </c>
      <c r="AE2150">
        <v>1</v>
      </c>
      <c r="AF2150" t="s">
        <v>1058</v>
      </c>
    </row>
    <row r="2151" spans="1:32">
      <c r="A2151">
        <v>316960</v>
      </c>
      <c r="B2151">
        <v>5170</v>
      </c>
      <c r="C2151" t="s">
        <v>258</v>
      </c>
      <c r="D2151">
        <v>1294</v>
      </c>
      <c r="E2151">
        <v>4016588824</v>
      </c>
      <c r="F2151" t="s">
        <v>1059</v>
      </c>
      <c r="G2151">
        <v>1</v>
      </c>
      <c r="H2151" t="s">
        <v>494</v>
      </c>
      <c r="I2151" t="s">
        <v>352</v>
      </c>
      <c r="J2151">
        <v>31</v>
      </c>
      <c r="K2151">
        <v>59</v>
      </c>
      <c r="L2151">
        <v>4800</v>
      </c>
      <c r="M2151">
        <v>80</v>
      </c>
      <c r="N2151">
        <v>240</v>
      </c>
      <c r="O2151" s="493">
        <v>45944.3101041667</v>
      </c>
      <c r="P2151" s="493">
        <v>45944.3715509259</v>
      </c>
      <c r="Q2151">
        <v>1</v>
      </c>
      <c r="R2151">
        <v>0</v>
      </c>
      <c r="S2151">
        <v>0</v>
      </c>
      <c r="T2151">
        <v>6</v>
      </c>
      <c r="U2151">
        <v>36</v>
      </c>
      <c r="V2151">
        <v>35</v>
      </c>
      <c r="W2151">
        <v>41</v>
      </c>
      <c r="X2151">
        <v>35</v>
      </c>
      <c r="Y2151">
        <v>36</v>
      </c>
      <c r="AB2151">
        <v>50.825</v>
      </c>
      <c r="AD2151" t="s">
        <v>1121</v>
      </c>
      <c r="AE2151">
        <v>1</v>
      </c>
      <c r="AF2151" t="s">
        <v>1058</v>
      </c>
    </row>
    <row r="2152" spans="1:32">
      <c r="A2152">
        <v>316959</v>
      </c>
      <c r="B2152">
        <v>5170</v>
      </c>
      <c r="C2152" t="s">
        <v>258</v>
      </c>
      <c r="D2152">
        <v>1294</v>
      </c>
      <c r="E2152">
        <v>4016588824</v>
      </c>
      <c r="F2152" t="s">
        <v>1059</v>
      </c>
      <c r="G2152">
        <v>1</v>
      </c>
      <c r="H2152" t="s">
        <v>494</v>
      </c>
      <c r="I2152" t="s">
        <v>349</v>
      </c>
      <c r="J2152">
        <v>30</v>
      </c>
      <c r="K2152">
        <v>57</v>
      </c>
      <c r="L2152">
        <v>4800</v>
      </c>
      <c r="M2152">
        <v>80</v>
      </c>
      <c r="N2152">
        <v>320</v>
      </c>
      <c r="O2152" s="493">
        <v>45944.3110069444</v>
      </c>
      <c r="P2152" s="493">
        <v>45944.3709490741</v>
      </c>
      <c r="Q2152">
        <v>1</v>
      </c>
      <c r="R2152">
        <v>0</v>
      </c>
      <c r="S2152">
        <v>0</v>
      </c>
      <c r="T2152">
        <v>6</v>
      </c>
      <c r="U2152">
        <v>44</v>
      </c>
      <c r="V2152">
        <v>38</v>
      </c>
      <c r="W2152">
        <v>92</v>
      </c>
      <c r="X2152">
        <v>41</v>
      </c>
      <c r="Y2152">
        <v>43</v>
      </c>
      <c r="AB2152">
        <v>42.195</v>
      </c>
      <c r="AD2152" t="s">
        <v>1121</v>
      </c>
      <c r="AE2152">
        <v>1</v>
      </c>
      <c r="AF2152" t="s">
        <v>1058</v>
      </c>
    </row>
    <row r="2153" spans="1:32">
      <c r="A2153">
        <v>316958</v>
      </c>
      <c r="B2153">
        <v>5170</v>
      </c>
      <c r="C2153" t="s">
        <v>258</v>
      </c>
      <c r="D2153">
        <v>1294</v>
      </c>
      <c r="E2153">
        <v>4016580204</v>
      </c>
      <c r="F2153" t="s">
        <v>1056</v>
      </c>
      <c r="G2153">
        <v>1</v>
      </c>
      <c r="H2153" t="s">
        <v>494</v>
      </c>
      <c r="I2153" t="s">
        <v>352</v>
      </c>
      <c r="J2153">
        <v>31</v>
      </c>
      <c r="K2153">
        <v>60</v>
      </c>
      <c r="L2153">
        <v>4800</v>
      </c>
      <c r="M2153">
        <v>80</v>
      </c>
      <c r="N2153">
        <v>240</v>
      </c>
      <c r="O2153" s="493">
        <v>45944.4471412037</v>
      </c>
      <c r="P2153" s="493">
        <v>45944.4801041667</v>
      </c>
      <c r="Q2153">
        <v>1</v>
      </c>
      <c r="R2153">
        <v>0</v>
      </c>
      <c r="S2153">
        <v>0</v>
      </c>
      <c r="T2153">
        <v>6</v>
      </c>
      <c r="U2153">
        <v>40</v>
      </c>
      <c r="V2153">
        <v>34</v>
      </c>
      <c r="W2153">
        <v>124</v>
      </c>
      <c r="X2153">
        <v>36</v>
      </c>
      <c r="Y2153">
        <v>43</v>
      </c>
      <c r="AB2153">
        <v>50.825</v>
      </c>
      <c r="AD2153" t="s">
        <v>1122</v>
      </c>
      <c r="AE2153">
        <v>1</v>
      </c>
      <c r="AF2153" t="s">
        <v>1058</v>
      </c>
    </row>
    <row r="2154" spans="1:32">
      <c r="A2154">
        <v>316957</v>
      </c>
      <c r="B2154">
        <v>5170</v>
      </c>
      <c r="C2154" t="s">
        <v>258</v>
      </c>
      <c r="D2154">
        <v>1294</v>
      </c>
      <c r="E2154">
        <v>4016580204</v>
      </c>
      <c r="F2154" t="s">
        <v>1056</v>
      </c>
      <c r="G2154">
        <v>1</v>
      </c>
      <c r="H2154" t="s">
        <v>494</v>
      </c>
      <c r="I2154" t="s">
        <v>349</v>
      </c>
      <c r="J2154">
        <v>30</v>
      </c>
      <c r="K2154">
        <v>60</v>
      </c>
      <c r="L2154">
        <v>4800</v>
      </c>
      <c r="M2154">
        <v>80</v>
      </c>
      <c r="N2154">
        <v>320</v>
      </c>
      <c r="O2154" s="493">
        <v>45944.4463310185</v>
      </c>
      <c r="P2154" s="493">
        <v>45944.4795023148</v>
      </c>
      <c r="Q2154">
        <v>1</v>
      </c>
      <c r="R2154">
        <v>0</v>
      </c>
      <c r="S2154">
        <v>0</v>
      </c>
      <c r="T2154">
        <v>6</v>
      </c>
      <c r="U2154">
        <v>41</v>
      </c>
      <c r="V2154">
        <v>37</v>
      </c>
      <c r="W2154">
        <v>186</v>
      </c>
      <c r="X2154">
        <v>39</v>
      </c>
      <c r="Y2154">
        <v>39</v>
      </c>
      <c r="AB2154">
        <v>52.227</v>
      </c>
      <c r="AD2154" t="s">
        <v>1122</v>
      </c>
      <c r="AE2154">
        <v>1</v>
      </c>
      <c r="AF2154" t="s">
        <v>1058</v>
      </c>
    </row>
    <row r="2155" spans="1:32">
      <c r="A2155">
        <v>316871</v>
      </c>
      <c r="B2155">
        <v>5170</v>
      </c>
      <c r="C2155" t="s">
        <v>258</v>
      </c>
      <c r="D2155">
        <v>1294</v>
      </c>
      <c r="E2155">
        <v>4016588828</v>
      </c>
      <c r="F2155" t="s">
        <v>1056</v>
      </c>
      <c r="G2155">
        <v>1</v>
      </c>
      <c r="H2155" t="s">
        <v>494</v>
      </c>
      <c r="I2155" t="s">
        <v>352</v>
      </c>
      <c r="J2155">
        <v>31</v>
      </c>
      <c r="K2155">
        <v>2</v>
      </c>
      <c r="L2155">
        <v>160</v>
      </c>
      <c r="M2155">
        <v>80</v>
      </c>
      <c r="N2155">
        <v>240</v>
      </c>
      <c r="O2155" s="493">
        <v>45943.7703472222</v>
      </c>
      <c r="P2155" s="493">
        <v>45943.7709722222</v>
      </c>
      <c r="Q2155">
        <v>1</v>
      </c>
      <c r="R2155">
        <v>0</v>
      </c>
      <c r="S2155">
        <v>0</v>
      </c>
      <c r="T2155">
        <v>6</v>
      </c>
      <c r="U2155">
        <v>147</v>
      </c>
      <c r="V2155">
        <v>36</v>
      </c>
      <c r="W2155">
        <v>258</v>
      </c>
      <c r="X2155">
        <v>147</v>
      </c>
      <c r="Y2155">
        <v>36</v>
      </c>
      <c r="AB2155">
        <v>50.825</v>
      </c>
      <c r="AD2155" t="s">
        <v>1118</v>
      </c>
      <c r="AE2155">
        <v>1</v>
      </c>
      <c r="AF2155" t="s">
        <v>1058</v>
      </c>
    </row>
    <row r="2156" spans="1:32">
      <c r="A2156">
        <v>316870</v>
      </c>
      <c r="B2156">
        <v>5170</v>
      </c>
      <c r="C2156" t="s">
        <v>258</v>
      </c>
      <c r="D2156">
        <v>1294</v>
      </c>
      <c r="E2156">
        <v>4016588828</v>
      </c>
      <c r="F2156" t="s">
        <v>1056</v>
      </c>
      <c r="G2156">
        <v>1</v>
      </c>
      <c r="H2156" t="s">
        <v>494</v>
      </c>
      <c r="I2156" t="s">
        <v>349</v>
      </c>
      <c r="J2156">
        <v>30</v>
      </c>
      <c r="K2156">
        <v>2</v>
      </c>
      <c r="L2156">
        <v>160</v>
      </c>
      <c r="M2156">
        <v>80</v>
      </c>
      <c r="N2156">
        <v>320</v>
      </c>
      <c r="O2156" s="493">
        <v>45943.7655555556</v>
      </c>
      <c r="P2156" s="493">
        <v>45943.7662731481</v>
      </c>
      <c r="Q2156">
        <v>1</v>
      </c>
      <c r="R2156">
        <v>0</v>
      </c>
      <c r="S2156">
        <v>0</v>
      </c>
      <c r="T2156">
        <v>6</v>
      </c>
      <c r="U2156">
        <v>41</v>
      </c>
      <c r="V2156">
        <v>39</v>
      </c>
      <c r="W2156">
        <v>44</v>
      </c>
      <c r="X2156">
        <v>41.5</v>
      </c>
      <c r="Y2156">
        <v>39</v>
      </c>
      <c r="AB2156">
        <v>52.227</v>
      </c>
      <c r="AD2156" t="s">
        <v>1118</v>
      </c>
      <c r="AE2156">
        <v>1</v>
      </c>
      <c r="AF2156" t="s">
        <v>1058</v>
      </c>
    </row>
    <row r="2157" spans="1:32">
      <c r="A2157">
        <v>316868</v>
      </c>
      <c r="B2157">
        <v>5170</v>
      </c>
      <c r="C2157" t="s">
        <v>258</v>
      </c>
      <c r="D2157">
        <v>1294</v>
      </c>
      <c r="E2157">
        <v>4016571953</v>
      </c>
      <c r="F2157" t="s">
        <v>1059</v>
      </c>
      <c r="G2157">
        <v>1</v>
      </c>
      <c r="H2157" t="s">
        <v>494</v>
      </c>
      <c r="I2157" t="s">
        <v>349</v>
      </c>
      <c r="J2157">
        <v>30</v>
      </c>
      <c r="K2157">
        <v>15</v>
      </c>
      <c r="L2157">
        <v>1200</v>
      </c>
      <c r="M2157">
        <v>80</v>
      </c>
      <c r="N2157">
        <v>320</v>
      </c>
      <c r="O2157" s="493">
        <v>45943.7681828704</v>
      </c>
      <c r="P2157" s="493">
        <v>45943.7777199074</v>
      </c>
      <c r="Q2157">
        <v>1</v>
      </c>
      <c r="R2157">
        <v>0</v>
      </c>
      <c r="S2157">
        <v>0</v>
      </c>
      <c r="T2157">
        <v>6</v>
      </c>
      <c r="U2157">
        <v>42</v>
      </c>
      <c r="V2157">
        <v>39</v>
      </c>
      <c r="W2157">
        <v>60</v>
      </c>
      <c r="X2157">
        <v>41</v>
      </c>
      <c r="Y2157">
        <v>40</v>
      </c>
      <c r="AB2157">
        <v>42.195</v>
      </c>
      <c r="AD2157" t="s">
        <v>1123</v>
      </c>
      <c r="AE2157">
        <v>1</v>
      </c>
      <c r="AF2157" t="s">
        <v>1058</v>
      </c>
    </row>
    <row r="2158" spans="1:32">
      <c r="A2158">
        <v>316967</v>
      </c>
      <c r="B2158">
        <v>5170</v>
      </c>
      <c r="C2158" t="s">
        <v>258</v>
      </c>
      <c r="D2158">
        <v>1295</v>
      </c>
      <c r="E2158">
        <v>4016607426</v>
      </c>
      <c r="F2158" t="s">
        <v>1125</v>
      </c>
      <c r="G2158">
        <v>1</v>
      </c>
      <c r="H2158" t="s">
        <v>491</v>
      </c>
      <c r="I2158" t="s">
        <v>355</v>
      </c>
      <c r="J2158">
        <v>32</v>
      </c>
      <c r="K2158">
        <v>15</v>
      </c>
      <c r="L2158">
        <v>120</v>
      </c>
      <c r="M2158">
        <v>8</v>
      </c>
      <c r="N2158">
        <v>24</v>
      </c>
      <c r="O2158" s="493">
        <v>45944.6272800926</v>
      </c>
      <c r="P2158" s="493">
        <v>45944.6408796296</v>
      </c>
      <c r="Q2158">
        <v>1</v>
      </c>
      <c r="R2158">
        <v>0</v>
      </c>
      <c r="S2158">
        <v>0</v>
      </c>
      <c r="T2158">
        <v>6</v>
      </c>
      <c r="U2158">
        <v>48</v>
      </c>
      <c r="V2158">
        <v>23</v>
      </c>
      <c r="W2158">
        <v>251</v>
      </c>
      <c r="X2158">
        <v>23</v>
      </c>
      <c r="Y2158">
        <v>28</v>
      </c>
      <c r="AB2158">
        <v>53.421</v>
      </c>
      <c r="AD2158" t="s">
        <v>1126</v>
      </c>
      <c r="AE2158">
        <v>1</v>
      </c>
      <c r="AF2158" t="s">
        <v>1127</v>
      </c>
    </row>
    <row r="2159" spans="1:32">
      <c r="A2159">
        <v>316966</v>
      </c>
      <c r="B2159">
        <v>5170</v>
      </c>
      <c r="C2159" t="s">
        <v>258</v>
      </c>
      <c r="D2159">
        <v>1295</v>
      </c>
      <c r="E2159">
        <v>4016607426</v>
      </c>
      <c r="F2159" t="s">
        <v>1125</v>
      </c>
      <c r="G2159">
        <v>1</v>
      </c>
      <c r="H2159" t="s">
        <v>491</v>
      </c>
      <c r="I2159" t="s">
        <v>352</v>
      </c>
      <c r="J2159">
        <v>31</v>
      </c>
      <c r="K2159">
        <v>15</v>
      </c>
      <c r="L2159">
        <v>120</v>
      </c>
      <c r="M2159">
        <v>8</v>
      </c>
      <c r="N2159">
        <v>200</v>
      </c>
      <c r="O2159" s="493">
        <v>45944.626400463</v>
      </c>
      <c r="P2159" s="493">
        <v>45944.6378125</v>
      </c>
      <c r="Q2159">
        <v>1</v>
      </c>
      <c r="R2159">
        <v>0</v>
      </c>
      <c r="S2159">
        <v>0</v>
      </c>
      <c r="T2159">
        <v>6</v>
      </c>
      <c r="U2159">
        <v>43</v>
      </c>
      <c r="V2159">
        <v>37</v>
      </c>
      <c r="W2159">
        <v>108</v>
      </c>
      <c r="X2159">
        <v>38</v>
      </c>
      <c r="Y2159">
        <v>43</v>
      </c>
      <c r="AB2159">
        <v>44.967</v>
      </c>
      <c r="AD2159" t="s">
        <v>1126</v>
      </c>
      <c r="AE2159">
        <v>1</v>
      </c>
      <c r="AF2159" t="s">
        <v>1127</v>
      </c>
    </row>
    <row r="2160" spans="1:32">
      <c r="A2160">
        <v>316965</v>
      </c>
      <c r="B2160">
        <v>5170</v>
      </c>
      <c r="C2160" t="s">
        <v>258</v>
      </c>
      <c r="D2160">
        <v>1295</v>
      </c>
      <c r="E2160">
        <v>4016607426</v>
      </c>
      <c r="F2160" t="s">
        <v>1125</v>
      </c>
      <c r="G2160">
        <v>1</v>
      </c>
      <c r="H2160" t="s">
        <v>491</v>
      </c>
      <c r="I2160" t="s">
        <v>349</v>
      </c>
      <c r="J2160">
        <v>30</v>
      </c>
      <c r="K2160">
        <v>15</v>
      </c>
      <c r="L2160">
        <v>120</v>
      </c>
      <c r="M2160">
        <v>8</v>
      </c>
      <c r="N2160">
        <v>624</v>
      </c>
      <c r="O2160" s="493">
        <v>45944.6240162037</v>
      </c>
      <c r="P2160" s="493">
        <v>45944.6372106482</v>
      </c>
      <c r="Q2160">
        <v>1</v>
      </c>
      <c r="R2160">
        <v>0</v>
      </c>
      <c r="S2160">
        <v>0</v>
      </c>
      <c r="T2160">
        <v>6</v>
      </c>
      <c r="U2160">
        <v>79</v>
      </c>
      <c r="V2160">
        <v>62</v>
      </c>
      <c r="W2160">
        <v>249</v>
      </c>
      <c r="X2160">
        <v>65</v>
      </c>
      <c r="Y2160">
        <v>68</v>
      </c>
      <c r="AB2160">
        <v>126.471</v>
      </c>
      <c r="AD2160" t="s">
        <v>1126</v>
      </c>
      <c r="AE2160">
        <v>1</v>
      </c>
      <c r="AF2160" t="s">
        <v>1127</v>
      </c>
    </row>
    <row r="2161" spans="1:32">
      <c r="A2161">
        <v>316970</v>
      </c>
      <c r="B2161">
        <v>5170</v>
      </c>
      <c r="C2161" t="s">
        <v>258</v>
      </c>
      <c r="D2161">
        <v>1296</v>
      </c>
      <c r="E2161">
        <v>4016602433</v>
      </c>
      <c r="F2161" t="s">
        <v>1106</v>
      </c>
      <c r="G2161">
        <v>1</v>
      </c>
      <c r="H2161" t="s">
        <v>491</v>
      </c>
      <c r="I2161" t="s">
        <v>355</v>
      </c>
      <c r="J2161">
        <v>32</v>
      </c>
      <c r="K2161">
        <v>95</v>
      </c>
      <c r="L2161">
        <v>160</v>
      </c>
      <c r="M2161">
        <v>4</v>
      </c>
      <c r="N2161">
        <v>24</v>
      </c>
      <c r="O2161" s="493">
        <v>45944.6514351852</v>
      </c>
      <c r="P2161" s="493">
        <v>45944.7269560185</v>
      </c>
      <c r="Q2161">
        <v>1</v>
      </c>
      <c r="R2161">
        <v>0</v>
      </c>
      <c r="S2161">
        <v>0</v>
      </c>
      <c r="T2161">
        <v>6</v>
      </c>
      <c r="U2161">
        <v>17</v>
      </c>
      <c r="V2161">
        <v>15</v>
      </c>
      <c r="W2161">
        <v>28</v>
      </c>
      <c r="X2161">
        <v>17</v>
      </c>
      <c r="Y2161">
        <v>19</v>
      </c>
      <c r="AB2161">
        <v>53.472</v>
      </c>
      <c r="AD2161" t="s">
        <v>1107</v>
      </c>
      <c r="AE2161">
        <v>1</v>
      </c>
      <c r="AF2161" t="s">
        <v>1108</v>
      </c>
    </row>
    <row r="2162" spans="1:32">
      <c r="A2162">
        <v>316969</v>
      </c>
      <c r="B2162">
        <v>5170</v>
      </c>
      <c r="C2162" t="s">
        <v>258</v>
      </c>
      <c r="D2162">
        <v>1296</v>
      </c>
      <c r="E2162">
        <v>4016602433</v>
      </c>
      <c r="F2162" t="s">
        <v>1106</v>
      </c>
      <c r="G2162">
        <v>1</v>
      </c>
      <c r="H2162" t="s">
        <v>491</v>
      </c>
      <c r="I2162" t="s">
        <v>352</v>
      </c>
      <c r="J2162">
        <v>31</v>
      </c>
      <c r="K2162">
        <v>95</v>
      </c>
      <c r="L2162">
        <v>160</v>
      </c>
      <c r="M2162">
        <v>4</v>
      </c>
      <c r="N2162">
        <v>288</v>
      </c>
      <c r="O2162" s="493">
        <v>45944.6494212963</v>
      </c>
      <c r="P2162" s="493">
        <v>45944.7265972222</v>
      </c>
      <c r="Q2162">
        <v>1</v>
      </c>
      <c r="R2162">
        <v>0</v>
      </c>
      <c r="S2162">
        <v>0</v>
      </c>
      <c r="T2162">
        <v>6</v>
      </c>
      <c r="U2162">
        <v>55</v>
      </c>
      <c r="V2162">
        <v>48</v>
      </c>
      <c r="W2162">
        <v>287</v>
      </c>
      <c r="X2162">
        <v>50</v>
      </c>
      <c r="Y2162">
        <v>51</v>
      </c>
      <c r="AB2162">
        <v>46.913</v>
      </c>
      <c r="AD2162" t="s">
        <v>1107</v>
      </c>
      <c r="AE2162">
        <v>1</v>
      </c>
      <c r="AF2162" t="s">
        <v>1108</v>
      </c>
    </row>
    <row r="2163" spans="1:32">
      <c r="A2163">
        <v>316968</v>
      </c>
      <c r="B2163">
        <v>5170</v>
      </c>
      <c r="C2163" t="s">
        <v>258</v>
      </c>
      <c r="D2163">
        <v>1296</v>
      </c>
      <c r="E2163">
        <v>4016602433</v>
      </c>
      <c r="F2163" t="s">
        <v>1106</v>
      </c>
      <c r="G2163">
        <v>1</v>
      </c>
      <c r="H2163" t="s">
        <v>491</v>
      </c>
      <c r="I2163" t="s">
        <v>349</v>
      </c>
      <c r="J2163">
        <v>30</v>
      </c>
      <c r="K2163">
        <v>95</v>
      </c>
      <c r="L2163">
        <v>160</v>
      </c>
      <c r="M2163">
        <v>4</v>
      </c>
      <c r="N2163">
        <v>288</v>
      </c>
      <c r="O2163" s="493">
        <v>45944.6471296296</v>
      </c>
      <c r="P2163" s="493">
        <v>45944.7258333333</v>
      </c>
      <c r="Q2163">
        <v>1</v>
      </c>
      <c r="R2163">
        <v>0</v>
      </c>
      <c r="S2163">
        <v>0</v>
      </c>
      <c r="T2163">
        <v>6</v>
      </c>
      <c r="U2163">
        <v>44</v>
      </c>
      <c r="V2163">
        <v>43</v>
      </c>
      <c r="W2163">
        <v>62</v>
      </c>
      <c r="X2163">
        <v>44</v>
      </c>
      <c r="Y2163">
        <v>44</v>
      </c>
      <c r="AB2163">
        <v>53.666</v>
      </c>
      <c r="AD2163" t="s">
        <v>1107</v>
      </c>
      <c r="AE2163">
        <v>1</v>
      </c>
      <c r="AF2163" t="s">
        <v>1108</v>
      </c>
    </row>
    <row r="2164" spans="1:32">
      <c r="A2164">
        <v>316974</v>
      </c>
      <c r="B2164">
        <v>5170</v>
      </c>
      <c r="C2164" t="s">
        <v>258</v>
      </c>
      <c r="D2164">
        <v>1297</v>
      </c>
      <c r="E2164">
        <v>4016607525</v>
      </c>
      <c r="F2164" t="s">
        <v>1113</v>
      </c>
      <c r="G2164">
        <v>1</v>
      </c>
      <c r="H2164" t="s">
        <v>491</v>
      </c>
      <c r="I2164" t="s">
        <v>352</v>
      </c>
      <c r="J2164">
        <v>31</v>
      </c>
      <c r="K2164">
        <v>15</v>
      </c>
      <c r="L2164">
        <v>180</v>
      </c>
      <c r="M2164">
        <v>6</v>
      </c>
      <c r="N2164">
        <v>258</v>
      </c>
      <c r="O2164" s="493">
        <v>45944.7666550926</v>
      </c>
      <c r="P2164" s="493">
        <v>45944.7984027778</v>
      </c>
      <c r="Q2164">
        <v>1</v>
      </c>
      <c r="R2164">
        <v>0</v>
      </c>
      <c r="S2164">
        <v>0</v>
      </c>
      <c r="T2164">
        <v>6</v>
      </c>
      <c r="U2164">
        <v>49</v>
      </c>
      <c r="V2164">
        <v>48</v>
      </c>
      <c r="W2164">
        <v>52</v>
      </c>
      <c r="X2164">
        <v>49</v>
      </c>
      <c r="Y2164">
        <v>44</v>
      </c>
      <c r="AB2164">
        <v>58.678</v>
      </c>
      <c r="AD2164" t="s">
        <v>1114</v>
      </c>
      <c r="AE2164">
        <v>1</v>
      </c>
      <c r="AF2164" t="s">
        <v>1112</v>
      </c>
    </row>
    <row r="2165" spans="1:32">
      <c r="A2165">
        <v>316973</v>
      </c>
      <c r="B2165">
        <v>5170</v>
      </c>
      <c r="C2165" t="s">
        <v>258</v>
      </c>
      <c r="D2165">
        <v>1297</v>
      </c>
      <c r="E2165">
        <v>4016607525</v>
      </c>
      <c r="F2165" t="s">
        <v>1113</v>
      </c>
      <c r="G2165">
        <v>1</v>
      </c>
      <c r="H2165" t="s">
        <v>491</v>
      </c>
      <c r="I2165" t="s">
        <v>349</v>
      </c>
      <c r="J2165">
        <v>30</v>
      </c>
      <c r="K2165">
        <v>15</v>
      </c>
      <c r="L2165">
        <v>180</v>
      </c>
      <c r="M2165">
        <v>6</v>
      </c>
      <c r="N2165">
        <v>204</v>
      </c>
      <c r="O2165" s="493">
        <v>45944.7656944444</v>
      </c>
      <c r="P2165" s="493">
        <v>45944.7976851852</v>
      </c>
      <c r="Q2165">
        <v>1</v>
      </c>
      <c r="R2165">
        <v>0</v>
      </c>
      <c r="S2165">
        <v>0</v>
      </c>
      <c r="T2165">
        <v>6</v>
      </c>
      <c r="U2165">
        <v>30</v>
      </c>
      <c r="V2165">
        <v>29</v>
      </c>
      <c r="W2165">
        <v>34</v>
      </c>
      <c r="X2165">
        <v>29</v>
      </c>
      <c r="Y2165">
        <v>33</v>
      </c>
      <c r="AB2165">
        <v>38.561</v>
      </c>
      <c r="AD2165" t="s">
        <v>1114</v>
      </c>
      <c r="AE2165">
        <v>1</v>
      </c>
      <c r="AF2165" t="s">
        <v>1112</v>
      </c>
    </row>
    <row r="2166" spans="1:32">
      <c r="A2166">
        <v>316972</v>
      </c>
      <c r="B2166">
        <v>5170</v>
      </c>
      <c r="C2166" t="s">
        <v>258</v>
      </c>
      <c r="D2166">
        <v>1297</v>
      </c>
      <c r="E2166">
        <v>4016602430</v>
      </c>
      <c r="F2166" t="s">
        <v>1111</v>
      </c>
      <c r="G2166">
        <v>1</v>
      </c>
      <c r="H2166" t="s">
        <v>491</v>
      </c>
      <c r="I2166" t="s">
        <v>352</v>
      </c>
      <c r="J2166">
        <v>31</v>
      </c>
      <c r="K2166">
        <v>10</v>
      </c>
      <c r="L2166">
        <v>60</v>
      </c>
      <c r="M2166">
        <v>6</v>
      </c>
      <c r="N2166">
        <v>258</v>
      </c>
      <c r="O2166" s="493">
        <v>45944.7397222222</v>
      </c>
      <c r="P2166" s="493">
        <v>45944.7603125</v>
      </c>
      <c r="Q2166">
        <v>1</v>
      </c>
      <c r="R2166">
        <v>0</v>
      </c>
      <c r="S2166">
        <v>0</v>
      </c>
      <c r="T2166">
        <v>6</v>
      </c>
      <c r="U2166">
        <v>50</v>
      </c>
      <c r="V2166">
        <v>49</v>
      </c>
      <c r="W2166">
        <v>55</v>
      </c>
      <c r="X2166">
        <v>50</v>
      </c>
      <c r="Y2166">
        <v>49</v>
      </c>
      <c r="AB2166">
        <v>46.161</v>
      </c>
      <c r="AD2166" t="s">
        <v>1111</v>
      </c>
      <c r="AE2166">
        <v>1</v>
      </c>
      <c r="AF2166" t="s">
        <v>1112</v>
      </c>
    </row>
    <row r="2167" spans="1:32">
      <c r="A2167">
        <v>316971</v>
      </c>
      <c r="B2167">
        <v>5170</v>
      </c>
      <c r="C2167" t="s">
        <v>258</v>
      </c>
      <c r="D2167">
        <v>1297</v>
      </c>
      <c r="E2167">
        <v>4016602430</v>
      </c>
      <c r="F2167" t="s">
        <v>1111</v>
      </c>
      <c r="G2167">
        <v>1</v>
      </c>
      <c r="H2167" t="s">
        <v>491</v>
      </c>
      <c r="I2167" t="s">
        <v>349</v>
      </c>
      <c r="J2167">
        <v>30</v>
      </c>
      <c r="K2167">
        <v>10</v>
      </c>
      <c r="L2167">
        <v>60</v>
      </c>
      <c r="M2167">
        <v>6</v>
      </c>
      <c r="N2167">
        <v>204</v>
      </c>
      <c r="O2167" s="493">
        <v>45944.7385185185</v>
      </c>
      <c r="P2167" s="493">
        <v>45944.7595717593</v>
      </c>
      <c r="Q2167">
        <v>1</v>
      </c>
      <c r="R2167">
        <v>0</v>
      </c>
      <c r="S2167">
        <v>0</v>
      </c>
      <c r="T2167">
        <v>6</v>
      </c>
      <c r="U2167">
        <v>39</v>
      </c>
      <c r="V2167">
        <v>30</v>
      </c>
      <c r="W2167">
        <v>84</v>
      </c>
      <c r="X2167">
        <v>33</v>
      </c>
      <c r="Y2167">
        <v>34</v>
      </c>
      <c r="AB2167">
        <v>37.727</v>
      </c>
      <c r="AD2167" t="s">
        <v>1111</v>
      </c>
      <c r="AE2167">
        <v>1</v>
      </c>
      <c r="AF2167" t="s">
        <v>1112</v>
      </c>
    </row>
    <row r="2168" spans="1:32">
      <c r="A2168">
        <v>316975</v>
      </c>
      <c r="B2168">
        <v>5170</v>
      </c>
      <c r="C2168" t="s">
        <v>258</v>
      </c>
      <c r="D2168">
        <v>1297</v>
      </c>
      <c r="E2168">
        <v>4016607525</v>
      </c>
      <c r="F2168" t="s">
        <v>1113</v>
      </c>
      <c r="G2168">
        <v>1</v>
      </c>
      <c r="H2168" t="s">
        <v>491</v>
      </c>
      <c r="I2168" t="s">
        <v>355</v>
      </c>
      <c r="J2168">
        <v>32</v>
      </c>
      <c r="K2168">
        <v>1</v>
      </c>
      <c r="L2168">
        <v>180</v>
      </c>
      <c r="M2168">
        <v>6</v>
      </c>
      <c r="N2168">
        <v>6</v>
      </c>
      <c r="O2168" s="493">
        <v>45944.7671296296</v>
      </c>
      <c r="P2168" s="493">
        <v>45944.7671296296</v>
      </c>
      <c r="Q2168">
        <v>1</v>
      </c>
      <c r="R2168">
        <v>0</v>
      </c>
      <c r="S2168">
        <v>0</v>
      </c>
      <c r="T2168">
        <v>6</v>
      </c>
      <c r="U2168">
        <v>10</v>
      </c>
      <c r="V2168">
        <v>10</v>
      </c>
      <c r="W2168">
        <v>10</v>
      </c>
      <c r="X2168">
        <v>10</v>
      </c>
      <c r="Y2168">
        <v>14</v>
      </c>
      <c r="AB2168">
        <v>13.563</v>
      </c>
      <c r="AD2168" t="s">
        <v>1114</v>
      </c>
      <c r="AE2168">
        <v>1</v>
      </c>
      <c r="AF2168" t="s">
        <v>1112</v>
      </c>
    </row>
    <row r="2169" spans="1:32">
      <c r="A2169">
        <v>317115</v>
      </c>
      <c r="B2169">
        <v>5170</v>
      </c>
      <c r="C2169" t="s">
        <v>258</v>
      </c>
      <c r="D2169">
        <v>1297</v>
      </c>
      <c r="E2169">
        <v>4016607525</v>
      </c>
      <c r="F2169" t="s">
        <v>1113</v>
      </c>
      <c r="G2169">
        <v>1</v>
      </c>
      <c r="H2169" t="s">
        <v>491</v>
      </c>
      <c r="I2169" t="s">
        <v>349</v>
      </c>
      <c r="J2169">
        <v>30</v>
      </c>
      <c r="K2169">
        <v>15</v>
      </c>
      <c r="L2169">
        <v>180</v>
      </c>
      <c r="M2169">
        <v>6</v>
      </c>
      <c r="N2169">
        <v>204</v>
      </c>
      <c r="O2169" s="493">
        <v>45945.5203356482</v>
      </c>
      <c r="P2169" s="493">
        <v>45945.5284837963</v>
      </c>
      <c r="Q2169">
        <v>1</v>
      </c>
      <c r="R2169">
        <v>0</v>
      </c>
      <c r="S2169">
        <v>0</v>
      </c>
      <c r="T2169">
        <v>6</v>
      </c>
      <c r="U2169">
        <v>29</v>
      </c>
      <c r="V2169">
        <v>28</v>
      </c>
      <c r="W2169">
        <v>33</v>
      </c>
      <c r="X2169">
        <v>29</v>
      </c>
      <c r="Y2169">
        <v>33</v>
      </c>
      <c r="AB2169">
        <v>38.561</v>
      </c>
      <c r="AD2169" t="s">
        <v>1114</v>
      </c>
      <c r="AE2169">
        <v>1</v>
      </c>
      <c r="AF2169" t="s">
        <v>1112</v>
      </c>
    </row>
    <row r="2170" spans="1:32">
      <c r="A2170">
        <v>317117</v>
      </c>
      <c r="B2170">
        <v>5170</v>
      </c>
      <c r="C2170" t="s">
        <v>258</v>
      </c>
      <c r="D2170">
        <v>1297</v>
      </c>
      <c r="E2170">
        <v>4016607525</v>
      </c>
      <c r="F2170" t="s">
        <v>1113</v>
      </c>
      <c r="G2170">
        <v>1</v>
      </c>
      <c r="H2170" t="s">
        <v>491</v>
      </c>
      <c r="I2170" t="s">
        <v>355</v>
      </c>
      <c r="J2170">
        <v>32</v>
      </c>
      <c r="K2170">
        <v>1</v>
      </c>
      <c r="L2170">
        <v>180</v>
      </c>
      <c r="M2170">
        <v>6</v>
      </c>
      <c r="N2170">
        <v>6</v>
      </c>
      <c r="O2170" s="493">
        <v>45945.5232986111</v>
      </c>
      <c r="P2170" s="493">
        <v>45945.5232986111</v>
      </c>
      <c r="Q2170">
        <v>1</v>
      </c>
      <c r="R2170">
        <v>0</v>
      </c>
      <c r="S2170">
        <v>0</v>
      </c>
      <c r="T2170">
        <v>6</v>
      </c>
      <c r="U2170">
        <v>12</v>
      </c>
      <c r="V2170">
        <v>12</v>
      </c>
      <c r="W2170">
        <v>12</v>
      </c>
      <c r="X2170">
        <v>12</v>
      </c>
      <c r="Y2170">
        <v>14</v>
      </c>
      <c r="AB2170">
        <v>13.563</v>
      </c>
      <c r="AD2170" t="s">
        <v>1114</v>
      </c>
      <c r="AE2170">
        <v>1</v>
      </c>
      <c r="AF2170" t="s">
        <v>1112</v>
      </c>
    </row>
    <row r="2171" spans="1:32">
      <c r="A2171">
        <v>317116</v>
      </c>
      <c r="B2171">
        <v>5170</v>
      </c>
      <c r="C2171" t="s">
        <v>258</v>
      </c>
      <c r="D2171">
        <v>1297</v>
      </c>
      <c r="E2171">
        <v>4016607525</v>
      </c>
      <c r="F2171" t="s">
        <v>1113</v>
      </c>
      <c r="G2171">
        <v>1</v>
      </c>
      <c r="H2171" t="s">
        <v>491</v>
      </c>
      <c r="I2171" t="s">
        <v>352</v>
      </c>
      <c r="J2171">
        <v>31</v>
      </c>
      <c r="K2171">
        <v>15</v>
      </c>
      <c r="L2171">
        <v>180</v>
      </c>
      <c r="M2171">
        <v>6</v>
      </c>
      <c r="N2171">
        <v>258</v>
      </c>
      <c r="O2171" s="493">
        <v>45945.5225925926</v>
      </c>
      <c r="P2171" s="493">
        <v>45945.5315046296</v>
      </c>
      <c r="Q2171">
        <v>1</v>
      </c>
      <c r="R2171">
        <v>0</v>
      </c>
      <c r="S2171">
        <v>0</v>
      </c>
      <c r="T2171">
        <v>6</v>
      </c>
      <c r="U2171">
        <v>51</v>
      </c>
      <c r="V2171">
        <v>47</v>
      </c>
      <c r="W2171">
        <v>92</v>
      </c>
      <c r="X2171">
        <v>49</v>
      </c>
      <c r="Y2171">
        <v>44</v>
      </c>
      <c r="AB2171">
        <v>58.678</v>
      </c>
      <c r="AD2171" t="s">
        <v>1114</v>
      </c>
      <c r="AE2171">
        <v>1</v>
      </c>
      <c r="AF2171" t="s">
        <v>1112</v>
      </c>
    </row>
    <row r="2172" spans="1:32">
      <c r="A2172">
        <v>317118</v>
      </c>
      <c r="B2172">
        <v>5170</v>
      </c>
      <c r="C2172" t="s">
        <v>258</v>
      </c>
      <c r="D2172">
        <v>1297</v>
      </c>
      <c r="E2172">
        <v>4016607528</v>
      </c>
      <c r="F2172" t="s">
        <v>1109</v>
      </c>
      <c r="G2172">
        <v>1</v>
      </c>
      <c r="H2172" t="s">
        <v>491</v>
      </c>
      <c r="I2172" t="s">
        <v>349</v>
      </c>
      <c r="J2172">
        <v>30</v>
      </c>
      <c r="K2172">
        <v>30</v>
      </c>
      <c r="L2172">
        <v>180</v>
      </c>
      <c r="M2172">
        <v>6</v>
      </c>
      <c r="N2172">
        <v>510</v>
      </c>
      <c r="O2172" s="493">
        <v>45945.5330555556</v>
      </c>
      <c r="P2172" s="493">
        <v>45945.5558449074</v>
      </c>
      <c r="Q2172">
        <v>1</v>
      </c>
      <c r="R2172">
        <v>0</v>
      </c>
      <c r="S2172">
        <v>0</v>
      </c>
      <c r="T2172">
        <v>6</v>
      </c>
      <c r="U2172">
        <v>64</v>
      </c>
      <c r="V2172">
        <v>57</v>
      </c>
      <c r="W2172">
        <v>174</v>
      </c>
      <c r="X2172">
        <v>59</v>
      </c>
      <c r="Y2172">
        <v>62</v>
      </c>
      <c r="AB2172">
        <v>76.216</v>
      </c>
      <c r="AD2172" t="s">
        <v>1109</v>
      </c>
      <c r="AE2172">
        <v>1</v>
      </c>
      <c r="AF2172" t="s">
        <v>1110</v>
      </c>
    </row>
    <row r="2173" spans="1:32">
      <c r="A2173">
        <v>317119</v>
      </c>
      <c r="B2173">
        <v>5170</v>
      </c>
      <c r="C2173" t="s">
        <v>258</v>
      </c>
      <c r="D2173">
        <v>1297</v>
      </c>
      <c r="E2173">
        <v>4016607528</v>
      </c>
      <c r="F2173" t="s">
        <v>1109</v>
      </c>
      <c r="G2173">
        <v>1</v>
      </c>
      <c r="H2173" t="s">
        <v>491</v>
      </c>
      <c r="I2173" t="s">
        <v>352</v>
      </c>
      <c r="J2173">
        <v>31</v>
      </c>
      <c r="K2173">
        <v>30</v>
      </c>
      <c r="L2173">
        <v>180</v>
      </c>
      <c r="M2173">
        <v>6</v>
      </c>
      <c r="N2173">
        <v>300</v>
      </c>
      <c r="O2173" s="493">
        <v>45945.5355208333</v>
      </c>
      <c r="P2173" s="493">
        <v>45945.5568171296</v>
      </c>
      <c r="Q2173">
        <v>1</v>
      </c>
      <c r="R2173">
        <v>0</v>
      </c>
      <c r="S2173">
        <v>0</v>
      </c>
      <c r="T2173">
        <v>6</v>
      </c>
      <c r="U2173">
        <v>57</v>
      </c>
      <c r="V2173">
        <v>51</v>
      </c>
      <c r="W2173">
        <v>90</v>
      </c>
      <c r="X2173">
        <v>52</v>
      </c>
      <c r="Y2173">
        <v>50</v>
      </c>
      <c r="AB2173">
        <v>56.057</v>
      </c>
      <c r="AD2173" t="s">
        <v>1109</v>
      </c>
      <c r="AE2173">
        <v>1</v>
      </c>
      <c r="AF2173" t="s">
        <v>1110</v>
      </c>
    </row>
    <row r="2174" spans="1:32">
      <c r="A2174">
        <v>317120</v>
      </c>
      <c r="B2174">
        <v>5170</v>
      </c>
      <c r="C2174" t="s">
        <v>258</v>
      </c>
      <c r="D2174">
        <v>1298</v>
      </c>
      <c r="E2174">
        <v>4016563549</v>
      </c>
      <c r="F2174" t="s">
        <v>968</v>
      </c>
      <c r="G2174">
        <v>1</v>
      </c>
      <c r="H2174" t="s">
        <v>491</v>
      </c>
      <c r="I2174" t="s">
        <v>349</v>
      </c>
      <c r="J2174">
        <v>30</v>
      </c>
      <c r="K2174">
        <v>20</v>
      </c>
      <c r="L2174">
        <v>120</v>
      </c>
      <c r="M2174">
        <v>6</v>
      </c>
      <c r="N2174">
        <v>150</v>
      </c>
      <c r="O2174" s="493">
        <v>45945.5673148148</v>
      </c>
      <c r="P2174" s="493">
        <v>45945.5776967593</v>
      </c>
      <c r="Q2174">
        <v>1</v>
      </c>
      <c r="R2174">
        <v>0</v>
      </c>
      <c r="S2174">
        <v>0</v>
      </c>
      <c r="T2174">
        <v>6</v>
      </c>
      <c r="U2174">
        <v>31</v>
      </c>
      <c r="V2174">
        <v>19</v>
      </c>
      <c r="W2174">
        <v>107</v>
      </c>
      <c r="X2174">
        <v>20</v>
      </c>
      <c r="Y2174">
        <v>35</v>
      </c>
      <c r="AB2174">
        <v>30.056</v>
      </c>
      <c r="AD2174" t="s">
        <v>968</v>
      </c>
      <c r="AE2174">
        <v>1</v>
      </c>
      <c r="AF2174">
        <v>92424691</v>
      </c>
    </row>
    <row r="2175" spans="1:32">
      <c r="A2175">
        <v>317121</v>
      </c>
      <c r="B2175">
        <v>5170</v>
      </c>
      <c r="C2175" t="s">
        <v>258</v>
      </c>
      <c r="D2175">
        <v>1298</v>
      </c>
      <c r="E2175">
        <v>4016563549</v>
      </c>
      <c r="F2175" t="s">
        <v>968</v>
      </c>
      <c r="G2175">
        <v>1</v>
      </c>
      <c r="H2175" t="s">
        <v>491</v>
      </c>
      <c r="I2175" t="s">
        <v>352</v>
      </c>
      <c r="J2175">
        <v>31</v>
      </c>
      <c r="K2175">
        <v>20</v>
      </c>
      <c r="L2175">
        <v>120</v>
      </c>
      <c r="M2175">
        <v>6</v>
      </c>
      <c r="N2175">
        <v>240</v>
      </c>
      <c r="O2175" s="493">
        <v>45945.5694097222</v>
      </c>
      <c r="P2175" s="493">
        <v>45945.5797800926</v>
      </c>
      <c r="Q2175">
        <v>1</v>
      </c>
      <c r="R2175">
        <v>0</v>
      </c>
      <c r="S2175">
        <v>0</v>
      </c>
      <c r="T2175">
        <v>6</v>
      </c>
      <c r="U2175">
        <v>39</v>
      </c>
      <c r="V2175">
        <v>30</v>
      </c>
      <c r="W2175">
        <v>139</v>
      </c>
      <c r="X2175">
        <v>34</v>
      </c>
      <c r="Y2175">
        <v>35</v>
      </c>
      <c r="AB2175">
        <v>53.634</v>
      </c>
      <c r="AD2175" t="s">
        <v>968</v>
      </c>
      <c r="AE2175">
        <v>1</v>
      </c>
      <c r="AF2175">
        <v>92424691</v>
      </c>
    </row>
    <row r="2176" spans="1:32">
      <c r="A2176">
        <v>317122</v>
      </c>
      <c r="B2176">
        <v>5170</v>
      </c>
      <c r="C2176" t="s">
        <v>258</v>
      </c>
      <c r="D2176">
        <v>1299</v>
      </c>
      <c r="E2176">
        <v>4016607426</v>
      </c>
      <c r="F2176" t="s">
        <v>1125</v>
      </c>
      <c r="G2176">
        <v>1</v>
      </c>
      <c r="H2176" t="s">
        <v>494</v>
      </c>
      <c r="I2176" t="s">
        <v>349</v>
      </c>
      <c r="J2176">
        <v>30</v>
      </c>
      <c r="K2176">
        <v>15</v>
      </c>
      <c r="L2176">
        <v>120</v>
      </c>
      <c r="M2176">
        <v>8</v>
      </c>
      <c r="N2176">
        <v>256</v>
      </c>
      <c r="O2176" s="493">
        <v>45945.5859259259</v>
      </c>
      <c r="P2176" s="493">
        <v>45945.5920833333</v>
      </c>
      <c r="Q2176">
        <v>1</v>
      </c>
      <c r="R2176">
        <v>0</v>
      </c>
      <c r="S2176">
        <v>2</v>
      </c>
      <c r="T2176">
        <v>6</v>
      </c>
      <c r="U2176">
        <v>29</v>
      </c>
      <c r="V2176">
        <v>27</v>
      </c>
      <c r="W2176">
        <v>38</v>
      </c>
      <c r="X2176">
        <v>28</v>
      </c>
      <c r="Z2176">
        <v>28</v>
      </c>
      <c r="AB2176">
        <v>49.376</v>
      </c>
      <c r="AD2176" t="s">
        <v>1126</v>
      </c>
      <c r="AE2176">
        <v>1</v>
      </c>
      <c r="AF2176" t="s">
        <v>1127</v>
      </c>
    </row>
    <row r="2177" spans="1:32">
      <c r="A2177">
        <v>317123</v>
      </c>
      <c r="B2177">
        <v>5170</v>
      </c>
      <c r="C2177" t="s">
        <v>258</v>
      </c>
      <c r="D2177">
        <v>1299</v>
      </c>
      <c r="E2177">
        <v>4016607426</v>
      </c>
      <c r="F2177" t="s">
        <v>1125</v>
      </c>
      <c r="G2177">
        <v>1</v>
      </c>
      <c r="H2177" t="s">
        <v>494</v>
      </c>
      <c r="I2177" t="s">
        <v>352</v>
      </c>
      <c r="J2177">
        <v>31</v>
      </c>
      <c r="K2177">
        <v>15</v>
      </c>
      <c r="L2177">
        <v>120</v>
      </c>
      <c r="M2177">
        <v>8</v>
      </c>
      <c r="N2177">
        <v>120</v>
      </c>
      <c r="O2177" s="493">
        <v>45945.5871412037</v>
      </c>
      <c r="P2177" s="493">
        <v>45945.5939583333</v>
      </c>
      <c r="Q2177">
        <v>1</v>
      </c>
      <c r="R2177">
        <v>0</v>
      </c>
      <c r="S2177">
        <v>2</v>
      </c>
      <c r="T2177">
        <v>6</v>
      </c>
      <c r="U2177">
        <v>32</v>
      </c>
      <c r="V2177">
        <v>25</v>
      </c>
      <c r="W2177">
        <v>72</v>
      </c>
      <c r="X2177">
        <v>27</v>
      </c>
      <c r="Z2177">
        <v>27.3333333333333</v>
      </c>
      <c r="AB2177">
        <v>23.062</v>
      </c>
      <c r="AD2177" t="s">
        <v>1126</v>
      </c>
      <c r="AE2177">
        <v>1</v>
      </c>
      <c r="AF2177" t="s">
        <v>1127</v>
      </c>
    </row>
    <row r="2178" spans="1:32">
      <c r="A2178">
        <v>317124</v>
      </c>
      <c r="B2178">
        <v>5170</v>
      </c>
      <c r="C2178" t="s">
        <v>258</v>
      </c>
      <c r="D2178">
        <v>1299</v>
      </c>
      <c r="E2178">
        <v>4016607426</v>
      </c>
      <c r="F2178" t="s">
        <v>1125</v>
      </c>
      <c r="G2178">
        <v>1</v>
      </c>
      <c r="H2178" t="s">
        <v>494</v>
      </c>
      <c r="I2178" t="s">
        <v>355</v>
      </c>
      <c r="J2178">
        <v>32</v>
      </c>
      <c r="K2178">
        <v>15</v>
      </c>
      <c r="L2178">
        <v>120</v>
      </c>
      <c r="M2178">
        <v>8</v>
      </c>
      <c r="N2178">
        <v>24</v>
      </c>
      <c r="O2178" s="493">
        <v>45945.5881134259</v>
      </c>
      <c r="P2178" s="493">
        <v>45945.5963194444</v>
      </c>
      <c r="Q2178">
        <v>1</v>
      </c>
      <c r="R2178">
        <v>0</v>
      </c>
      <c r="S2178">
        <v>2</v>
      </c>
      <c r="T2178">
        <v>6</v>
      </c>
      <c r="U2178">
        <v>30</v>
      </c>
      <c r="V2178">
        <v>26</v>
      </c>
      <c r="W2178">
        <v>66</v>
      </c>
      <c r="X2178">
        <v>27</v>
      </c>
      <c r="Z2178">
        <v>25</v>
      </c>
      <c r="AB2178">
        <v>54.051</v>
      </c>
      <c r="AD2178" t="s">
        <v>1126</v>
      </c>
      <c r="AE2178">
        <v>1</v>
      </c>
      <c r="AF2178" t="s">
        <v>1127</v>
      </c>
    </row>
    <row r="2179" spans="1:32">
      <c r="A2179">
        <v>317125</v>
      </c>
      <c r="B2179">
        <v>5170</v>
      </c>
      <c r="C2179" t="s">
        <v>258</v>
      </c>
      <c r="D2179">
        <v>1300</v>
      </c>
      <c r="E2179">
        <v>4016578329</v>
      </c>
      <c r="F2179" t="s">
        <v>1128</v>
      </c>
      <c r="G2179">
        <v>3</v>
      </c>
      <c r="H2179" t="s">
        <v>494</v>
      </c>
      <c r="I2179" t="s">
        <v>349</v>
      </c>
      <c r="J2179">
        <v>30</v>
      </c>
      <c r="K2179">
        <v>8</v>
      </c>
      <c r="L2179">
        <v>768</v>
      </c>
      <c r="M2179">
        <v>96</v>
      </c>
      <c r="N2179">
        <v>384</v>
      </c>
      <c r="O2179" s="493">
        <v>45945.6113888889</v>
      </c>
      <c r="P2179" s="493">
        <v>45945.6161689815</v>
      </c>
      <c r="Q2179">
        <v>1</v>
      </c>
      <c r="R2179">
        <v>0</v>
      </c>
      <c r="S2179">
        <v>0</v>
      </c>
      <c r="T2179">
        <v>6</v>
      </c>
      <c r="U2179">
        <v>47</v>
      </c>
      <c r="V2179">
        <v>43</v>
      </c>
      <c r="W2179">
        <v>67</v>
      </c>
      <c r="X2179">
        <v>45</v>
      </c>
      <c r="Y2179">
        <v>46</v>
      </c>
      <c r="AB2179">
        <v>73.692</v>
      </c>
      <c r="AD2179" t="s">
        <v>1128</v>
      </c>
      <c r="AE2179">
        <v>3</v>
      </c>
      <c r="AF2179" t="s">
        <v>1129</v>
      </c>
    </row>
    <row r="2180" spans="1:32">
      <c r="A2180">
        <v>317126</v>
      </c>
      <c r="B2180">
        <v>5170</v>
      </c>
      <c r="C2180" t="s">
        <v>258</v>
      </c>
      <c r="D2180">
        <v>1300</v>
      </c>
      <c r="E2180">
        <v>4016578329</v>
      </c>
      <c r="F2180" t="s">
        <v>1128</v>
      </c>
      <c r="G2180">
        <v>3</v>
      </c>
      <c r="H2180" t="s">
        <v>494</v>
      </c>
      <c r="I2180" t="s">
        <v>352</v>
      </c>
      <c r="J2180">
        <v>31</v>
      </c>
      <c r="K2180">
        <v>8</v>
      </c>
      <c r="L2180">
        <v>768</v>
      </c>
      <c r="M2180">
        <v>96</v>
      </c>
      <c r="N2180">
        <v>384</v>
      </c>
      <c r="O2180" s="493">
        <v>45945.6138078704</v>
      </c>
      <c r="P2180" s="493">
        <v>45945.6179050926</v>
      </c>
      <c r="Q2180">
        <v>1</v>
      </c>
      <c r="R2180">
        <v>0</v>
      </c>
      <c r="S2180">
        <v>0</v>
      </c>
      <c r="T2180">
        <v>6</v>
      </c>
      <c r="U2180">
        <v>47</v>
      </c>
      <c r="V2180">
        <v>43</v>
      </c>
      <c r="W2180">
        <v>69</v>
      </c>
      <c r="X2180">
        <v>44.5</v>
      </c>
      <c r="Y2180">
        <v>48</v>
      </c>
      <c r="AB2180">
        <v>90.399</v>
      </c>
      <c r="AD2180" t="s">
        <v>1128</v>
      </c>
      <c r="AE2180">
        <v>3</v>
      </c>
      <c r="AF2180" t="s">
        <v>1129</v>
      </c>
    </row>
    <row r="2181" spans="1:32">
      <c r="A2181">
        <v>317127</v>
      </c>
      <c r="B2181">
        <v>5170</v>
      </c>
      <c r="C2181" t="s">
        <v>258</v>
      </c>
      <c r="D2181">
        <v>1300</v>
      </c>
      <c r="E2181">
        <v>4016588823</v>
      </c>
      <c r="F2181" t="s">
        <v>1130</v>
      </c>
      <c r="G2181">
        <v>3</v>
      </c>
      <c r="H2181" t="s">
        <v>494</v>
      </c>
      <c r="I2181" t="s">
        <v>349</v>
      </c>
      <c r="J2181">
        <v>30</v>
      </c>
      <c r="K2181">
        <v>4</v>
      </c>
      <c r="L2181">
        <v>384</v>
      </c>
      <c r="M2181">
        <v>96</v>
      </c>
      <c r="N2181">
        <v>384</v>
      </c>
      <c r="O2181" s="493">
        <v>45945.6000925926</v>
      </c>
      <c r="P2181" s="493">
        <v>45945.6021527778</v>
      </c>
      <c r="Q2181">
        <v>1</v>
      </c>
      <c r="R2181">
        <v>0</v>
      </c>
      <c r="S2181">
        <v>0</v>
      </c>
      <c r="T2181">
        <v>6</v>
      </c>
      <c r="U2181">
        <v>72</v>
      </c>
      <c r="V2181">
        <v>44</v>
      </c>
      <c r="W2181">
        <v>154</v>
      </c>
      <c r="X2181">
        <v>45</v>
      </c>
      <c r="Y2181">
        <v>46</v>
      </c>
      <c r="AB2181">
        <v>73.692</v>
      </c>
      <c r="AD2181" t="s">
        <v>1130</v>
      </c>
      <c r="AE2181">
        <v>3</v>
      </c>
      <c r="AF2181" t="s">
        <v>1129</v>
      </c>
    </row>
    <row r="2182" spans="1:32">
      <c r="A2182">
        <v>317128</v>
      </c>
      <c r="B2182">
        <v>5170</v>
      </c>
      <c r="C2182" t="s">
        <v>258</v>
      </c>
      <c r="D2182">
        <v>1300</v>
      </c>
      <c r="E2182">
        <v>4016588823</v>
      </c>
      <c r="F2182" t="s">
        <v>1130</v>
      </c>
      <c r="G2182">
        <v>3</v>
      </c>
      <c r="H2182" t="s">
        <v>494</v>
      </c>
      <c r="I2182" t="s">
        <v>352</v>
      </c>
      <c r="J2182">
        <v>31</v>
      </c>
      <c r="K2182">
        <v>4</v>
      </c>
      <c r="L2182">
        <v>384</v>
      </c>
      <c r="M2182">
        <v>96</v>
      </c>
      <c r="N2182">
        <v>384</v>
      </c>
      <c r="O2182" s="493">
        <v>45945.6013773148</v>
      </c>
      <c r="P2182" s="493">
        <v>45945.6034143519</v>
      </c>
      <c r="Q2182">
        <v>1</v>
      </c>
      <c r="R2182">
        <v>0</v>
      </c>
      <c r="S2182">
        <v>0</v>
      </c>
      <c r="T2182">
        <v>6</v>
      </c>
      <c r="U2182">
        <v>52</v>
      </c>
      <c r="V2182">
        <v>43</v>
      </c>
      <c r="W2182">
        <v>75</v>
      </c>
      <c r="X2182">
        <v>45</v>
      </c>
      <c r="Y2182">
        <v>54</v>
      </c>
      <c r="AB2182">
        <v>90.399</v>
      </c>
      <c r="AD2182" t="s">
        <v>1130</v>
      </c>
      <c r="AE2182">
        <v>3</v>
      </c>
      <c r="AF2182" t="s">
        <v>1129</v>
      </c>
    </row>
    <row r="2183" spans="1:32">
      <c r="A2183">
        <v>317129</v>
      </c>
      <c r="B2183">
        <v>5170</v>
      </c>
      <c r="C2183" t="s">
        <v>258</v>
      </c>
      <c r="D2183">
        <v>1300</v>
      </c>
      <c r="E2183">
        <v>4016588835</v>
      </c>
      <c r="F2183" t="s">
        <v>1131</v>
      </c>
      <c r="G2183">
        <v>3</v>
      </c>
      <c r="H2183" t="s">
        <v>494</v>
      </c>
      <c r="I2183" t="s">
        <v>349</v>
      </c>
      <c r="J2183">
        <v>30</v>
      </c>
      <c r="K2183">
        <v>8</v>
      </c>
      <c r="L2183">
        <v>768</v>
      </c>
      <c r="M2183">
        <v>96</v>
      </c>
      <c r="N2183">
        <v>384</v>
      </c>
      <c r="O2183" s="493">
        <v>45945.6047685185</v>
      </c>
      <c r="P2183" s="493">
        <v>45945.6090046296</v>
      </c>
      <c r="Q2183">
        <v>1</v>
      </c>
      <c r="R2183">
        <v>0</v>
      </c>
      <c r="S2183">
        <v>0</v>
      </c>
      <c r="T2183">
        <v>6</v>
      </c>
      <c r="U2183">
        <v>47</v>
      </c>
      <c r="V2183">
        <v>43</v>
      </c>
      <c r="W2183">
        <v>67</v>
      </c>
      <c r="X2183">
        <v>45</v>
      </c>
      <c r="Y2183">
        <v>46</v>
      </c>
      <c r="AB2183">
        <v>73.692</v>
      </c>
      <c r="AD2183" t="s">
        <v>1131</v>
      </c>
      <c r="AE2183">
        <v>3</v>
      </c>
      <c r="AF2183" t="s">
        <v>1129</v>
      </c>
    </row>
    <row r="2184" spans="1:32">
      <c r="A2184">
        <v>317130</v>
      </c>
      <c r="B2184">
        <v>5170</v>
      </c>
      <c r="C2184" t="s">
        <v>258</v>
      </c>
      <c r="D2184">
        <v>1300</v>
      </c>
      <c r="E2184">
        <v>4016588835</v>
      </c>
      <c r="F2184" t="s">
        <v>1131</v>
      </c>
      <c r="G2184">
        <v>3</v>
      </c>
      <c r="H2184" t="s">
        <v>494</v>
      </c>
      <c r="I2184" t="s">
        <v>352</v>
      </c>
      <c r="J2184">
        <v>31</v>
      </c>
      <c r="K2184">
        <v>8</v>
      </c>
      <c r="L2184">
        <v>768</v>
      </c>
      <c r="M2184">
        <v>96</v>
      </c>
      <c r="N2184">
        <v>384</v>
      </c>
      <c r="O2184" s="493">
        <v>45945.6060069444</v>
      </c>
      <c r="P2184" s="493">
        <v>45945.6108101852</v>
      </c>
      <c r="Q2184">
        <v>1</v>
      </c>
      <c r="R2184">
        <v>0</v>
      </c>
      <c r="S2184">
        <v>0</v>
      </c>
      <c r="T2184">
        <v>6</v>
      </c>
      <c r="U2184">
        <v>48</v>
      </c>
      <c r="V2184">
        <v>44</v>
      </c>
      <c r="W2184">
        <v>68</v>
      </c>
      <c r="X2184">
        <v>45</v>
      </c>
      <c r="Y2184">
        <v>48</v>
      </c>
      <c r="AB2184">
        <v>90.399</v>
      </c>
      <c r="AD2184" t="s">
        <v>1131</v>
      </c>
      <c r="AE2184">
        <v>3</v>
      </c>
      <c r="AF2184" t="s">
        <v>1129</v>
      </c>
    </row>
    <row r="2185" spans="1:32">
      <c r="A2185">
        <v>317135</v>
      </c>
      <c r="B2185">
        <v>5170</v>
      </c>
      <c r="C2185" t="s">
        <v>258</v>
      </c>
      <c r="D2185">
        <v>1301</v>
      </c>
      <c r="E2185">
        <v>4016607573</v>
      </c>
      <c r="F2185" t="s">
        <v>1132</v>
      </c>
      <c r="G2185">
        <v>1</v>
      </c>
      <c r="H2185" t="s">
        <v>491</v>
      </c>
      <c r="I2185" t="s">
        <v>352</v>
      </c>
      <c r="J2185">
        <v>31</v>
      </c>
      <c r="K2185">
        <v>70</v>
      </c>
      <c r="L2185">
        <v>630</v>
      </c>
      <c r="M2185">
        <v>9</v>
      </c>
      <c r="N2185">
        <v>225</v>
      </c>
      <c r="O2185" s="493">
        <v>45945.6644791667</v>
      </c>
      <c r="P2185" s="493">
        <v>45945.6919212963</v>
      </c>
      <c r="Q2185">
        <v>1</v>
      </c>
      <c r="R2185">
        <v>0</v>
      </c>
      <c r="S2185">
        <v>0</v>
      </c>
      <c r="T2185">
        <v>6</v>
      </c>
      <c r="U2185">
        <v>31</v>
      </c>
      <c r="V2185">
        <v>29</v>
      </c>
      <c r="W2185">
        <v>56</v>
      </c>
      <c r="X2185">
        <v>30</v>
      </c>
      <c r="Y2185">
        <v>34</v>
      </c>
      <c r="AB2185">
        <v>38.784</v>
      </c>
      <c r="AD2185" t="s">
        <v>1133</v>
      </c>
      <c r="AE2185">
        <v>1</v>
      </c>
      <c r="AF2185" t="s">
        <v>1134</v>
      </c>
    </row>
    <row r="2186" spans="1:32">
      <c r="A2186">
        <v>317134</v>
      </c>
      <c r="B2186">
        <v>5170</v>
      </c>
      <c r="C2186" t="s">
        <v>258</v>
      </c>
      <c r="D2186">
        <v>1301</v>
      </c>
      <c r="E2186">
        <v>4016607573</v>
      </c>
      <c r="F2186" t="s">
        <v>1132</v>
      </c>
      <c r="G2186">
        <v>1</v>
      </c>
      <c r="H2186" t="s">
        <v>491</v>
      </c>
      <c r="I2186" t="s">
        <v>349</v>
      </c>
      <c r="J2186">
        <v>30</v>
      </c>
      <c r="K2186">
        <v>70</v>
      </c>
      <c r="L2186">
        <v>630</v>
      </c>
      <c r="M2186">
        <v>9</v>
      </c>
      <c r="N2186">
        <v>198</v>
      </c>
      <c r="O2186" s="493">
        <v>45945.6632060185</v>
      </c>
      <c r="P2186" s="493">
        <v>45945.690162037</v>
      </c>
      <c r="Q2186">
        <v>1</v>
      </c>
      <c r="R2186">
        <v>0</v>
      </c>
      <c r="S2186">
        <v>0</v>
      </c>
      <c r="T2186">
        <v>6</v>
      </c>
      <c r="U2186">
        <v>29</v>
      </c>
      <c r="V2186">
        <v>26</v>
      </c>
      <c r="W2186">
        <v>58</v>
      </c>
      <c r="X2186">
        <v>29</v>
      </c>
      <c r="Y2186">
        <v>24</v>
      </c>
      <c r="AB2186">
        <v>27.57</v>
      </c>
      <c r="AD2186" t="s">
        <v>1133</v>
      </c>
      <c r="AE2186">
        <v>1</v>
      </c>
      <c r="AF2186" t="s">
        <v>1134</v>
      </c>
    </row>
    <row r="2187" spans="1:32">
      <c r="A2187">
        <v>317133</v>
      </c>
      <c r="B2187">
        <v>5170</v>
      </c>
      <c r="C2187" t="s">
        <v>258</v>
      </c>
      <c r="D2187">
        <v>1301</v>
      </c>
      <c r="E2187">
        <v>4016607428</v>
      </c>
      <c r="F2187" t="s">
        <v>1132</v>
      </c>
      <c r="G2187">
        <v>1</v>
      </c>
      <c r="H2187" t="s">
        <v>491</v>
      </c>
      <c r="I2187" t="s">
        <v>355</v>
      </c>
      <c r="J2187">
        <v>32</v>
      </c>
      <c r="K2187">
        <v>14</v>
      </c>
      <c r="L2187">
        <v>126</v>
      </c>
      <c r="M2187">
        <v>9</v>
      </c>
      <c r="N2187">
        <v>45</v>
      </c>
      <c r="O2187" s="493">
        <v>45945.6551157407</v>
      </c>
      <c r="P2187" s="493">
        <v>45945.6626041667</v>
      </c>
      <c r="Q2187">
        <v>1</v>
      </c>
      <c r="R2187">
        <v>0</v>
      </c>
      <c r="S2187">
        <v>0</v>
      </c>
      <c r="T2187">
        <v>6</v>
      </c>
      <c r="U2187">
        <v>37</v>
      </c>
      <c r="V2187">
        <v>27</v>
      </c>
      <c r="W2187">
        <v>120</v>
      </c>
      <c r="X2187">
        <v>29</v>
      </c>
      <c r="Y2187">
        <v>32</v>
      </c>
      <c r="AB2187">
        <v>98.025</v>
      </c>
      <c r="AD2187" t="s">
        <v>1135</v>
      </c>
      <c r="AE2187">
        <v>1</v>
      </c>
      <c r="AF2187" t="s">
        <v>1134</v>
      </c>
    </row>
    <row r="2188" spans="1:32">
      <c r="A2188">
        <v>317132</v>
      </c>
      <c r="B2188">
        <v>5170</v>
      </c>
      <c r="C2188" t="s">
        <v>258</v>
      </c>
      <c r="D2188">
        <v>1301</v>
      </c>
      <c r="E2188">
        <v>4016607428</v>
      </c>
      <c r="F2188" t="s">
        <v>1132</v>
      </c>
      <c r="G2188">
        <v>1</v>
      </c>
      <c r="H2188" t="s">
        <v>491</v>
      </c>
      <c r="I2188" t="s">
        <v>352</v>
      </c>
      <c r="J2188">
        <v>31</v>
      </c>
      <c r="K2188">
        <v>14</v>
      </c>
      <c r="L2188">
        <v>126</v>
      </c>
      <c r="M2188">
        <v>9</v>
      </c>
      <c r="N2188">
        <v>225</v>
      </c>
      <c r="O2188" s="493">
        <v>45945.6541898148</v>
      </c>
      <c r="P2188" s="493">
        <v>45945.6605671296</v>
      </c>
      <c r="Q2188">
        <v>1</v>
      </c>
      <c r="R2188">
        <v>0</v>
      </c>
      <c r="S2188">
        <v>0</v>
      </c>
      <c r="T2188">
        <v>6</v>
      </c>
      <c r="U2188">
        <v>35</v>
      </c>
      <c r="V2188">
        <v>29</v>
      </c>
      <c r="W2188">
        <v>98</v>
      </c>
      <c r="X2188">
        <v>30</v>
      </c>
      <c r="Y2188">
        <v>34</v>
      </c>
      <c r="AB2188">
        <v>38.784</v>
      </c>
      <c r="AD2188" t="s">
        <v>1135</v>
      </c>
      <c r="AE2188">
        <v>1</v>
      </c>
      <c r="AF2188" t="s">
        <v>1134</v>
      </c>
    </row>
    <row r="2189" spans="1:32">
      <c r="A2189">
        <v>317131</v>
      </c>
      <c r="B2189">
        <v>5170</v>
      </c>
      <c r="C2189" t="s">
        <v>258</v>
      </c>
      <c r="D2189">
        <v>1301</v>
      </c>
      <c r="E2189">
        <v>4016607428</v>
      </c>
      <c r="F2189" t="s">
        <v>1132</v>
      </c>
      <c r="G2189">
        <v>1</v>
      </c>
      <c r="H2189" t="s">
        <v>491</v>
      </c>
      <c r="I2189" t="s">
        <v>349</v>
      </c>
      <c r="J2189">
        <v>30</v>
      </c>
      <c r="K2189">
        <v>14</v>
      </c>
      <c r="L2189">
        <v>126</v>
      </c>
      <c r="M2189">
        <v>9</v>
      </c>
      <c r="N2189">
        <v>198</v>
      </c>
      <c r="O2189" s="493">
        <v>45945.652662037</v>
      </c>
      <c r="P2189" s="493">
        <v>45945.6579976852</v>
      </c>
      <c r="Q2189">
        <v>1</v>
      </c>
      <c r="R2189">
        <v>0</v>
      </c>
      <c r="S2189">
        <v>0</v>
      </c>
      <c r="T2189">
        <v>6</v>
      </c>
      <c r="U2189">
        <v>36</v>
      </c>
      <c r="V2189">
        <v>26</v>
      </c>
      <c r="W2189">
        <v>129</v>
      </c>
      <c r="X2189">
        <v>29</v>
      </c>
      <c r="Y2189">
        <v>24</v>
      </c>
      <c r="AB2189">
        <v>27.57</v>
      </c>
      <c r="AD2189" t="s">
        <v>1135</v>
      </c>
      <c r="AE2189">
        <v>1</v>
      </c>
      <c r="AF2189" t="s">
        <v>1134</v>
      </c>
    </row>
    <row r="2190" spans="1:32">
      <c r="A2190">
        <v>317136</v>
      </c>
      <c r="B2190">
        <v>5170</v>
      </c>
      <c r="C2190" t="s">
        <v>258</v>
      </c>
      <c r="D2190">
        <v>1301</v>
      </c>
      <c r="E2190">
        <v>4016607573</v>
      </c>
      <c r="F2190" t="s">
        <v>1132</v>
      </c>
      <c r="G2190">
        <v>1</v>
      </c>
      <c r="H2190" t="s">
        <v>491</v>
      </c>
      <c r="I2190" t="s">
        <v>355</v>
      </c>
      <c r="J2190">
        <v>32</v>
      </c>
      <c r="K2190">
        <v>70</v>
      </c>
      <c r="L2190">
        <v>630</v>
      </c>
      <c r="M2190">
        <v>9</v>
      </c>
      <c r="N2190">
        <v>45</v>
      </c>
      <c r="O2190" s="493">
        <v>45945.6653009259</v>
      </c>
      <c r="P2190" s="493">
        <v>45945.6927893519</v>
      </c>
      <c r="Q2190">
        <v>1</v>
      </c>
      <c r="R2190">
        <v>0</v>
      </c>
      <c r="S2190">
        <v>0</v>
      </c>
      <c r="T2190">
        <v>6</v>
      </c>
      <c r="U2190">
        <v>29</v>
      </c>
      <c r="V2190">
        <v>27</v>
      </c>
      <c r="W2190">
        <v>46</v>
      </c>
      <c r="X2190">
        <v>29</v>
      </c>
      <c r="Y2190">
        <v>32</v>
      </c>
      <c r="AB2190">
        <v>98.025</v>
      </c>
      <c r="AD2190" t="s">
        <v>1133</v>
      </c>
      <c r="AE2190">
        <v>1</v>
      </c>
      <c r="AF2190" t="s">
        <v>1134</v>
      </c>
    </row>
    <row r="2191" spans="1:32">
      <c r="A2191">
        <v>318430</v>
      </c>
      <c r="B2191">
        <v>5170</v>
      </c>
      <c r="C2191" t="s">
        <v>258</v>
      </c>
      <c r="D2191">
        <v>1302</v>
      </c>
      <c r="E2191">
        <v>4016612878</v>
      </c>
      <c r="F2191" t="s">
        <v>733</v>
      </c>
      <c r="G2191">
        <v>1</v>
      </c>
      <c r="H2191" t="s">
        <v>491</v>
      </c>
      <c r="I2191" t="s">
        <v>352</v>
      </c>
      <c r="J2191">
        <v>31</v>
      </c>
      <c r="K2191">
        <v>60</v>
      </c>
      <c r="L2191">
        <v>1500</v>
      </c>
      <c r="M2191">
        <v>10</v>
      </c>
      <c r="N2191">
        <v>1010</v>
      </c>
      <c r="O2191" s="493">
        <v>45958.3134027778</v>
      </c>
      <c r="P2191" s="493">
        <v>45958.4191782407</v>
      </c>
      <c r="Q2191">
        <v>1</v>
      </c>
      <c r="R2191">
        <v>0</v>
      </c>
      <c r="S2191">
        <v>0</v>
      </c>
      <c r="T2191">
        <v>6</v>
      </c>
      <c r="U2191">
        <v>142</v>
      </c>
      <c r="V2191">
        <v>130</v>
      </c>
      <c r="W2191">
        <v>319</v>
      </c>
      <c r="X2191">
        <v>134</v>
      </c>
      <c r="Y2191">
        <v>171</v>
      </c>
      <c r="AB2191">
        <v>146.496</v>
      </c>
      <c r="AD2191" t="s">
        <v>915</v>
      </c>
      <c r="AE2191">
        <v>1</v>
      </c>
      <c r="AF2191" t="s">
        <v>735</v>
      </c>
    </row>
    <row r="2192" spans="1:32">
      <c r="A2192">
        <v>318429</v>
      </c>
      <c r="B2192">
        <v>5170</v>
      </c>
      <c r="C2192" t="s">
        <v>258</v>
      </c>
      <c r="D2192">
        <v>1302</v>
      </c>
      <c r="E2192">
        <v>4016612878</v>
      </c>
      <c r="F2192" t="s">
        <v>733</v>
      </c>
      <c r="G2192">
        <v>1</v>
      </c>
      <c r="H2192" t="s">
        <v>491</v>
      </c>
      <c r="I2192" t="s">
        <v>349</v>
      </c>
      <c r="J2192">
        <v>30</v>
      </c>
      <c r="K2192">
        <v>58</v>
      </c>
      <c r="L2192">
        <v>1500</v>
      </c>
      <c r="M2192">
        <v>10</v>
      </c>
      <c r="N2192">
        <v>1270</v>
      </c>
      <c r="O2192" s="493">
        <v>45958.3134490741</v>
      </c>
      <c r="P2192" s="493">
        <v>45958.4174305556</v>
      </c>
      <c r="Q2192">
        <v>1</v>
      </c>
      <c r="R2192">
        <v>0</v>
      </c>
      <c r="S2192">
        <v>0</v>
      </c>
      <c r="T2192">
        <v>6</v>
      </c>
      <c r="U2192">
        <v>154</v>
      </c>
      <c r="V2192">
        <v>151</v>
      </c>
      <c r="W2192">
        <v>161</v>
      </c>
      <c r="X2192">
        <v>154</v>
      </c>
      <c r="Y2192">
        <v>170</v>
      </c>
      <c r="AB2192">
        <v>237.62</v>
      </c>
      <c r="AD2192" t="s">
        <v>915</v>
      </c>
      <c r="AE2192">
        <v>1</v>
      </c>
      <c r="AF2192" t="s">
        <v>735</v>
      </c>
    </row>
    <row r="2193" spans="1:32">
      <c r="A2193">
        <v>318349</v>
      </c>
      <c r="B2193">
        <v>5170</v>
      </c>
      <c r="C2193" t="s">
        <v>258</v>
      </c>
      <c r="D2193">
        <v>1302</v>
      </c>
      <c r="E2193">
        <v>4016612878</v>
      </c>
      <c r="F2193" t="s">
        <v>733</v>
      </c>
      <c r="G2193">
        <v>1</v>
      </c>
      <c r="H2193" t="s">
        <v>491</v>
      </c>
      <c r="I2193" t="s">
        <v>355</v>
      </c>
      <c r="J2193">
        <v>32</v>
      </c>
      <c r="K2193">
        <v>230</v>
      </c>
      <c r="L2193">
        <v>1500</v>
      </c>
      <c r="M2193">
        <v>10</v>
      </c>
      <c r="N2193">
        <v>30</v>
      </c>
      <c r="O2193" s="493">
        <v>45957.38875</v>
      </c>
      <c r="P2193" s="493">
        <v>45957.8031018519</v>
      </c>
      <c r="Q2193">
        <v>1</v>
      </c>
      <c r="R2193">
        <v>0</v>
      </c>
      <c r="S2193">
        <v>0</v>
      </c>
      <c r="T2193">
        <v>6</v>
      </c>
      <c r="U2193">
        <v>20</v>
      </c>
      <c r="V2193">
        <v>18</v>
      </c>
      <c r="W2193">
        <v>40</v>
      </c>
      <c r="X2193">
        <v>19</v>
      </c>
      <c r="Y2193">
        <v>33</v>
      </c>
      <c r="AB2193">
        <v>66.314</v>
      </c>
      <c r="AD2193" t="s">
        <v>915</v>
      </c>
      <c r="AE2193">
        <v>1</v>
      </c>
      <c r="AF2193" t="s">
        <v>735</v>
      </c>
    </row>
    <row r="2194" spans="1:32">
      <c r="A2194">
        <v>318348</v>
      </c>
      <c r="B2194">
        <v>5170</v>
      </c>
      <c r="C2194" t="s">
        <v>258</v>
      </c>
      <c r="D2194">
        <v>1302</v>
      </c>
      <c r="E2194">
        <v>4016612878</v>
      </c>
      <c r="F2194" t="s">
        <v>733</v>
      </c>
      <c r="G2194">
        <v>1</v>
      </c>
      <c r="H2194" t="s">
        <v>491</v>
      </c>
      <c r="I2194" t="s">
        <v>352</v>
      </c>
      <c r="J2194">
        <v>31</v>
      </c>
      <c r="K2194">
        <v>229</v>
      </c>
      <c r="L2194">
        <v>1500</v>
      </c>
      <c r="M2194">
        <v>10</v>
      </c>
      <c r="N2194">
        <v>1010</v>
      </c>
      <c r="O2194" s="493">
        <v>45957.3871990741</v>
      </c>
      <c r="P2194" s="493">
        <v>45957.8027199074</v>
      </c>
      <c r="Q2194">
        <v>1</v>
      </c>
      <c r="R2194">
        <v>0</v>
      </c>
      <c r="S2194">
        <v>0</v>
      </c>
      <c r="T2194">
        <v>6</v>
      </c>
      <c r="U2194">
        <v>134</v>
      </c>
      <c r="V2194">
        <v>74</v>
      </c>
      <c r="W2194">
        <v>238</v>
      </c>
      <c r="X2194">
        <v>132</v>
      </c>
      <c r="Y2194">
        <v>171</v>
      </c>
      <c r="AB2194">
        <v>146.496</v>
      </c>
      <c r="AD2194" t="s">
        <v>915</v>
      </c>
      <c r="AE2194">
        <v>1</v>
      </c>
      <c r="AF2194" t="s">
        <v>735</v>
      </c>
    </row>
    <row r="2195" spans="1:32">
      <c r="A2195">
        <v>318347</v>
      </c>
      <c r="B2195">
        <v>5170</v>
      </c>
      <c r="C2195" t="s">
        <v>258</v>
      </c>
      <c r="D2195">
        <v>1302</v>
      </c>
      <c r="E2195">
        <v>4016612878</v>
      </c>
      <c r="F2195" t="s">
        <v>733</v>
      </c>
      <c r="G2195">
        <v>1</v>
      </c>
      <c r="H2195" t="s">
        <v>491</v>
      </c>
      <c r="I2195" t="s">
        <v>349</v>
      </c>
      <c r="J2195">
        <v>30</v>
      </c>
      <c r="K2195">
        <v>228</v>
      </c>
      <c r="L2195">
        <v>1500</v>
      </c>
      <c r="M2195">
        <v>10</v>
      </c>
      <c r="N2195">
        <v>1270</v>
      </c>
      <c r="O2195" s="493">
        <v>45957.3839814815</v>
      </c>
      <c r="P2195" s="493">
        <v>45957.8010416667</v>
      </c>
      <c r="Q2195">
        <v>1</v>
      </c>
      <c r="R2195">
        <v>0</v>
      </c>
      <c r="S2195">
        <v>0</v>
      </c>
      <c r="T2195">
        <v>6</v>
      </c>
      <c r="U2195">
        <v>155</v>
      </c>
      <c r="V2195">
        <v>106</v>
      </c>
      <c r="W2195">
        <v>305</v>
      </c>
      <c r="X2195">
        <v>154</v>
      </c>
      <c r="Y2195">
        <v>170</v>
      </c>
      <c r="AB2195">
        <v>237.62</v>
      </c>
      <c r="AD2195" t="s">
        <v>915</v>
      </c>
      <c r="AE2195">
        <v>1</v>
      </c>
      <c r="AF2195" t="s">
        <v>735</v>
      </c>
    </row>
    <row r="2196" spans="1:32">
      <c r="A2196">
        <v>318431</v>
      </c>
      <c r="B2196">
        <v>5170</v>
      </c>
      <c r="C2196" t="s">
        <v>258</v>
      </c>
      <c r="D2196">
        <v>1302</v>
      </c>
      <c r="E2196">
        <v>4016612878</v>
      </c>
      <c r="F2196" t="s">
        <v>733</v>
      </c>
      <c r="G2196">
        <v>1</v>
      </c>
      <c r="H2196" t="s">
        <v>491</v>
      </c>
      <c r="I2196" t="s">
        <v>355</v>
      </c>
      <c r="J2196">
        <v>32</v>
      </c>
      <c r="K2196">
        <v>60</v>
      </c>
      <c r="L2196">
        <v>1500</v>
      </c>
      <c r="M2196">
        <v>10</v>
      </c>
      <c r="N2196">
        <v>30</v>
      </c>
      <c r="O2196" s="493">
        <v>45958.3137962963</v>
      </c>
      <c r="P2196" s="493">
        <v>45958.4198611111</v>
      </c>
      <c r="Q2196">
        <v>1</v>
      </c>
      <c r="R2196">
        <v>0</v>
      </c>
      <c r="S2196">
        <v>0</v>
      </c>
      <c r="T2196">
        <v>6</v>
      </c>
      <c r="U2196">
        <v>22</v>
      </c>
      <c r="V2196">
        <v>19</v>
      </c>
      <c r="W2196">
        <v>44</v>
      </c>
      <c r="X2196">
        <v>22</v>
      </c>
      <c r="Y2196">
        <v>33</v>
      </c>
      <c r="AB2196">
        <v>66.314</v>
      </c>
      <c r="AD2196" t="s">
        <v>915</v>
      </c>
      <c r="AE2196">
        <v>1</v>
      </c>
      <c r="AF2196" t="s">
        <v>735</v>
      </c>
    </row>
    <row r="2197" spans="1:32">
      <c r="A2197">
        <v>317137</v>
      </c>
      <c r="B2197">
        <v>5170</v>
      </c>
      <c r="C2197" t="s">
        <v>258</v>
      </c>
      <c r="D2197">
        <v>1303</v>
      </c>
      <c r="E2197">
        <v>4016607428</v>
      </c>
      <c r="F2197" t="s">
        <v>1132</v>
      </c>
      <c r="G2197">
        <v>1</v>
      </c>
      <c r="H2197" t="s">
        <v>494</v>
      </c>
      <c r="I2197" t="s">
        <v>349</v>
      </c>
      <c r="J2197">
        <v>30</v>
      </c>
      <c r="K2197">
        <v>14</v>
      </c>
      <c r="L2197">
        <v>126</v>
      </c>
      <c r="M2197">
        <v>9</v>
      </c>
      <c r="N2197">
        <v>306</v>
      </c>
      <c r="O2197" s="493">
        <v>45945.7011921296</v>
      </c>
      <c r="P2197" s="493">
        <v>45945.7136226852</v>
      </c>
      <c r="Q2197">
        <v>1</v>
      </c>
      <c r="R2197">
        <v>0</v>
      </c>
      <c r="S2197">
        <v>0</v>
      </c>
      <c r="T2197">
        <v>6</v>
      </c>
      <c r="U2197">
        <v>53</v>
      </c>
      <c r="V2197">
        <v>50</v>
      </c>
      <c r="W2197">
        <v>68</v>
      </c>
      <c r="X2197">
        <v>51.5</v>
      </c>
      <c r="Y2197">
        <v>54</v>
      </c>
      <c r="AB2197">
        <v>46.084</v>
      </c>
      <c r="AD2197" t="s">
        <v>1135</v>
      </c>
      <c r="AE2197">
        <v>1</v>
      </c>
      <c r="AF2197" t="s">
        <v>1134</v>
      </c>
    </row>
    <row r="2198" spans="1:32">
      <c r="A2198">
        <v>317138</v>
      </c>
      <c r="B2198">
        <v>5170</v>
      </c>
      <c r="C2198" t="s">
        <v>258</v>
      </c>
      <c r="D2198">
        <v>1303</v>
      </c>
      <c r="E2198">
        <v>4016607428</v>
      </c>
      <c r="F2198" t="s">
        <v>1132</v>
      </c>
      <c r="G2198">
        <v>1</v>
      </c>
      <c r="H2198" t="s">
        <v>494</v>
      </c>
      <c r="I2198" t="s">
        <v>352</v>
      </c>
      <c r="J2198">
        <v>31</v>
      </c>
      <c r="K2198">
        <v>14</v>
      </c>
      <c r="L2198">
        <v>126</v>
      </c>
      <c r="M2198">
        <v>9</v>
      </c>
      <c r="N2198">
        <v>189</v>
      </c>
      <c r="O2198" s="493">
        <v>45945.7034722222</v>
      </c>
      <c r="P2198" s="493">
        <v>45945.7217361111</v>
      </c>
      <c r="Q2198">
        <v>1</v>
      </c>
      <c r="R2198">
        <v>0</v>
      </c>
      <c r="S2198">
        <v>0</v>
      </c>
      <c r="T2198">
        <v>6</v>
      </c>
      <c r="U2198">
        <v>64</v>
      </c>
      <c r="V2198">
        <v>39</v>
      </c>
      <c r="W2198">
        <v>164</v>
      </c>
      <c r="X2198">
        <v>41</v>
      </c>
      <c r="Y2198">
        <v>45</v>
      </c>
      <c r="AB2198">
        <v>36.479</v>
      </c>
      <c r="AD2198" t="s">
        <v>1135</v>
      </c>
      <c r="AE2198">
        <v>1</v>
      </c>
      <c r="AF2198" t="s">
        <v>1134</v>
      </c>
    </row>
    <row r="2199" spans="1:32">
      <c r="A2199">
        <v>317139</v>
      </c>
      <c r="B2199">
        <v>5170</v>
      </c>
      <c r="C2199" t="s">
        <v>258</v>
      </c>
      <c r="D2199">
        <v>1303</v>
      </c>
      <c r="E2199">
        <v>4016607428</v>
      </c>
      <c r="F2199" t="s">
        <v>1132</v>
      </c>
      <c r="G2199">
        <v>1</v>
      </c>
      <c r="H2199" t="s">
        <v>494</v>
      </c>
      <c r="I2199" t="s">
        <v>355</v>
      </c>
      <c r="J2199">
        <v>32</v>
      </c>
      <c r="K2199">
        <v>14</v>
      </c>
      <c r="L2199">
        <v>126</v>
      </c>
      <c r="M2199">
        <v>9</v>
      </c>
      <c r="N2199">
        <v>36</v>
      </c>
      <c r="O2199" s="493">
        <v>45945.7052546296</v>
      </c>
      <c r="P2199" s="493">
        <v>45945.7318518519</v>
      </c>
      <c r="Q2199">
        <v>1</v>
      </c>
      <c r="R2199">
        <v>0</v>
      </c>
      <c r="S2199">
        <v>0</v>
      </c>
      <c r="T2199">
        <v>6</v>
      </c>
      <c r="U2199">
        <v>79</v>
      </c>
      <c r="V2199">
        <v>51</v>
      </c>
      <c r="W2199">
        <v>272</v>
      </c>
      <c r="X2199">
        <v>56.5</v>
      </c>
      <c r="Y2199">
        <v>55</v>
      </c>
      <c r="AB2199">
        <v>79.783</v>
      </c>
      <c r="AD2199" t="s">
        <v>1135</v>
      </c>
      <c r="AE2199">
        <v>1</v>
      </c>
      <c r="AF2199" t="s">
        <v>1134</v>
      </c>
    </row>
    <row r="2200" spans="1:32">
      <c r="A2200">
        <v>317140</v>
      </c>
      <c r="B2200">
        <v>5170</v>
      </c>
      <c r="C2200" t="s">
        <v>258</v>
      </c>
      <c r="D2200">
        <v>1303</v>
      </c>
      <c r="E2200">
        <v>4016607573</v>
      </c>
      <c r="F2200" t="s">
        <v>1132</v>
      </c>
      <c r="G2200">
        <v>1</v>
      </c>
      <c r="H2200" t="s">
        <v>494</v>
      </c>
      <c r="I2200" t="s">
        <v>349</v>
      </c>
      <c r="J2200">
        <v>30</v>
      </c>
      <c r="K2200">
        <v>70</v>
      </c>
      <c r="L2200">
        <v>630</v>
      </c>
      <c r="M2200">
        <v>9</v>
      </c>
      <c r="N2200">
        <v>306</v>
      </c>
      <c r="O2200" s="493">
        <v>45945.7295486111</v>
      </c>
      <c r="P2200" s="493">
        <v>45945.7796643519</v>
      </c>
      <c r="Q2200">
        <v>1</v>
      </c>
      <c r="R2200">
        <v>0</v>
      </c>
      <c r="S2200">
        <v>0</v>
      </c>
      <c r="T2200">
        <v>6</v>
      </c>
      <c r="U2200">
        <v>51</v>
      </c>
      <c r="V2200">
        <v>47</v>
      </c>
      <c r="W2200">
        <v>67</v>
      </c>
      <c r="X2200">
        <v>51</v>
      </c>
      <c r="Y2200">
        <v>54</v>
      </c>
      <c r="AB2200">
        <v>46.084</v>
      </c>
      <c r="AD2200" t="s">
        <v>1133</v>
      </c>
      <c r="AE2200">
        <v>1</v>
      </c>
      <c r="AF2200" t="s">
        <v>1134</v>
      </c>
    </row>
    <row r="2201" spans="1:32">
      <c r="A2201">
        <v>317141</v>
      </c>
      <c r="B2201">
        <v>5170</v>
      </c>
      <c r="C2201" t="s">
        <v>258</v>
      </c>
      <c r="D2201">
        <v>1303</v>
      </c>
      <c r="E2201">
        <v>4016607573</v>
      </c>
      <c r="F2201" t="s">
        <v>1132</v>
      </c>
      <c r="G2201">
        <v>1</v>
      </c>
      <c r="H2201" t="s">
        <v>494</v>
      </c>
      <c r="I2201" t="s">
        <v>352</v>
      </c>
      <c r="J2201">
        <v>31</v>
      </c>
      <c r="K2201">
        <v>70</v>
      </c>
      <c r="L2201">
        <v>630</v>
      </c>
      <c r="M2201">
        <v>9</v>
      </c>
      <c r="N2201">
        <v>189</v>
      </c>
      <c r="O2201" s="493">
        <v>45945.7308912037</v>
      </c>
      <c r="P2201" s="493">
        <v>45945.7815046296</v>
      </c>
      <c r="Q2201">
        <v>1</v>
      </c>
      <c r="R2201">
        <v>0</v>
      </c>
      <c r="S2201">
        <v>0</v>
      </c>
      <c r="T2201">
        <v>6</v>
      </c>
      <c r="U2201">
        <v>43</v>
      </c>
      <c r="V2201">
        <v>39</v>
      </c>
      <c r="W2201">
        <v>229</v>
      </c>
      <c r="X2201">
        <v>40</v>
      </c>
      <c r="Y2201">
        <v>45</v>
      </c>
      <c r="AB2201">
        <v>36.479</v>
      </c>
      <c r="AD2201" t="s">
        <v>1133</v>
      </c>
      <c r="AE2201">
        <v>1</v>
      </c>
      <c r="AF2201" t="s">
        <v>1134</v>
      </c>
    </row>
    <row r="2202" spans="1:32">
      <c r="A2202">
        <v>317142</v>
      </c>
      <c r="B2202">
        <v>5170</v>
      </c>
      <c r="C2202" t="s">
        <v>258</v>
      </c>
      <c r="D2202">
        <v>1303</v>
      </c>
      <c r="E2202">
        <v>4016607573</v>
      </c>
      <c r="F2202" t="s">
        <v>1132</v>
      </c>
      <c r="G2202">
        <v>1</v>
      </c>
      <c r="H2202" t="s">
        <v>494</v>
      </c>
      <c r="I2202" t="s">
        <v>355</v>
      </c>
      <c r="J2202">
        <v>32</v>
      </c>
      <c r="K2202">
        <v>70</v>
      </c>
      <c r="L2202">
        <v>630</v>
      </c>
      <c r="M2202">
        <v>9</v>
      </c>
      <c r="N2202">
        <v>36</v>
      </c>
      <c r="O2202" s="493">
        <v>45945.7346064815</v>
      </c>
      <c r="P2202" s="493">
        <v>45945.7874768519</v>
      </c>
      <c r="Q2202">
        <v>1</v>
      </c>
      <c r="R2202">
        <v>0</v>
      </c>
      <c r="S2202">
        <v>0</v>
      </c>
      <c r="T2202">
        <v>6</v>
      </c>
      <c r="U2202">
        <v>63</v>
      </c>
      <c r="V2202">
        <v>55</v>
      </c>
      <c r="W2202">
        <v>167</v>
      </c>
      <c r="X2202">
        <v>58</v>
      </c>
      <c r="Y2202">
        <v>55</v>
      </c>
      <c r="AB2202">
        <v>79.783</v>
      </c>
      <c r="AD2202" t="s">
        <v>1133</v>
      </c>
      <c r="AE2202">
        <v>1</v>
      </c>
      <c r="AF2202" t="s">
        <v>1134</v>
      </c>
    </row>
    <row r="2203" spans="1:32">
      <c r="A2203">
        <v>317143</v>
      </c>
      <c r="B2203">
        <v>5170</v>
      </c>
      <c r="C2203" t="s">
        <v>258</v>
      </c>
      <c r="D2203">
        <v>1305</v>
      </c>
      <c r="E2203">
        <v>4016617323</v>
      </c>
      <c r="F2203" t="s">
        <v>1136</v>
      </c>
      <c r="G2203">
        <v>1</v>
      </c>
      <c r="H2203" t="s">
        <v>494</v>
      </c>
      <c r="I2203" t="s">
        <v>349</v>
      </c>
      <c r="J2203">
        <v>30</v>
      </c>
      <c r="K2203">
        <v>21</v>
      </c>
      <c r="L2203">
        <v>168</v>
      </c>
      <c r="M2203">
        <v>8</v>
      </c>
      <c r="N2203">
        <v>912</v>
      </c>
      <c r="O2203" s="493">
        <v>45945.4772222222</v>
      </c>
      <c r="P2203" s="493">
        <v>45945.5135648148</v>
      </c>
      <c r="Q2203">
        <v>1</v>
      </c>
      <c r="R2203">
        <v>0</v>
      </c>
      <c r="S2203">
        <v>2</v>
      </c>
      <c r="T2203">
        <v>6</v>
      </c>
      <c r="U2203">
        <v>130</v>
      </c>
      <c r="V2203">
        <v>127</v>
      </c>
      <c r="W2203">
        <v>150</v>
      </c>
      <c r="X2203">
        <v>128</v>
      </c>
      <c r="Z2203">
        <v>128.5</v>
      </c>
      <c r="AB2203">
        <v>171.758</v>
      </c>
      <c r="AD2203" t="s">
        <v>1137</v>
      </c>
      <c r="AE2203">
        <v>1</v>
      </c>
      <c r="AF2203" t="s">
        <v>1138</v>
      </c>
    </row>
    <row r="2204" spans="1:32">
      <c r="A2204">
        <v>317144</v>
      </c>
      <c r="B2204">
        <v>5170</v>
      </c>
      <c r="C2204" t="s">
        <v>258</v>
      </c>
      <c r="D2204">
        <v>1305</v>
      </c>
      <c r="E2204">
        <v>4016617323</v>
      </c>
      <c r="F2204" t="s">
        <v>1136</v>
      </c>
      <c r="G2204">
        <v>1</v>
      </c>
      <c r="H2204" t="s">
        <v>494</v>
      </c>
      <c r="I2204" t="s">
        <v>352</v>
      </c>
      <c r="J2204">
        <v>31</v>
      </c>
      <c r="K2204">
        <v>21</v>
      </c>
      <c r="L2204">
        <v>168</v>
      </c>
      <c r="M2204">
        <v>8</v>
      </c>
      <c r="N2204">
        <v>280</v>
      </c>
      <c r="O2204" s="493">
        <v>45945.4789236111</v>
      </c>
      <c r="P2204" s="493">
        <v>45945.5145486111</v>
      </c>
      <c r="Q2204">
        <v>1</v>
      </c>
      <c r="R2204">
        <v>0</v>
      </c>
      <c r="S2204">
        <v>2</v>
      </c>
      <c r="T2204">
        <v>6</v>
      </c>
      <c r="U2204">
        <v>71</v>
      </c>
      <c r="V2204">
        <v>62</v>
      </c>
      <c r="W2204">
        <v>195</v>
      </c>
      <c r="X2204">
        <v>64</v>
      </c>
      <c r="Z2204">
        <v>60.1666666666667</v>
      </c>
      <c r="AB2204">
        <v>56.792</v>
      </c>
      <c r="AD2204" t="s">
        <v>1137</v>
      </c>
      <c r="AE2204">
        <v>1</v>
      </c>
      <c r="AF2204" t="s">
        <v>1138</v>
      </c>
    </row>
    <row r="2205" spans="1:32">
      <c r="A2205">
        <v>317145</v>
      </c>
      <c r="B2205">
        <v>5170</v>
      </c>
      <c r="C2205" t="s">
        <v>258</v>
      </c>
      <c r="D2205">
        <v>1305</v>
      </c>
      <c r="E2205">
        <v>4016617323</v>
      </c>
      <c r="F2205" t="s">
        <v>1136</v>
      </c>
      <c r="G2205">
        <v>1</v>
      </c>
      <c r="H2205" t="s">
        <v>494</v>
      </c>
      <c r="I2205" t="s">
        <v>355</v>
      </c>
      <c r="J2205">
        <v>32</v>
      </c>
      <c r="K2205">
        <v>21</v>
      </c>
      <c r="L2205">
        <v>168</v>
      </c>
      <c r="M2205">
        <v>8</v>
      </c>
      <c r="N2205">
        <v>72</v>
      </c>
      <c r="O2205" s="493">
        <v>45945.4865046296</v>
      </c>
      <c r="P2205" s="493">
        <v>45945.515775463</v>
      </c>
      <c r="Q2205">
        <v>1</v>
      </c>
      <c r="R2205">
        <v>0</v>
      </c>
      <c r="S2205">
        <v>2</v>
      </c>
      <c r="T2205">
        <v>6</v>
      </c>
      <c r="U2205">
        <v>99</v>
      </c>
      <c r="V2205">
        <v>91</v>
      </c>
      <c r="W2205">
        <v>215</v>
      </c>
      <c r="X2205">
        <v>92</v>
      </c>
      <c r="Z2205">
        <v>101.6</v>
      </c>
      <c r="AB2205">
        <v>179.311</v>
      </c>
      <c r="AD2205" t="s">
        <v>1137</v>
      </c>
      <c r="AE2205">
        <v>1</v>
      </c>
      <c r="AF2205" t="s">
        <v>1138</v>
      </c>
    </row>
    <row r="2206" spans="1:32">
      <c r="A2206">
        <v>317146</v>
      </c>
      <c r="B2206">
        <v>5170</v>
      </c>
      <c r="C2206" t="s">
        <v>258</v>
      </c>
      <c r="D2206">
        <v>1305</v>
      </c>
      <c r="E2206">
        <v>4016617323</v>
      </c>
      <c r="F2206" t="s">
        <v>1136</v>
      </c>
      <c r="G2206">
        <v>1</v>
      </c>
      <c r="H2206" t="s">
        <v>491</v>
      </c>
      <c r="I2206" t="s">
        <v>349</v>
      </c>
      <c r="J2206">
        <v>30</v>
      </c>
      <c r="K2206">
        <v>21</v>
      </c>
      <c r="L2206">
        <v>168</v>
      </c>
      <c r="M2206">
        <v>8</v>
      </c>
      <c r="N2206">
        <v>1008</v>
      </c>
      <c r="O2206" s="493">
        <v>45945.3911111111</v>
      </c>
      <c r="P2206" s="493">
        <v>45945.4341898148</v>
      </c>
      <c r="Q2206">
        <v>1</v>
      </c>
      <c r="R2206">
        <v>0</v>
      </c>
      <c r="S2206">
        <v>2</v>
      </c>
      <c r="T2206">
        <v>6</v>
      </c>
      <c r="U2206">
        <v>174</v>
      </c>
      <c r="V2206">
        <v>168</v>
      </c>
      <c r="W2206">
        <v>194</v>
      </c>
      <c r="X2206">
        <v>172</v>
      </c>
      <c r="Z2206">
        <v>170.166666666667</v>
      </c>
      <c r="AB2206">
        <v>147.211</v>
      </c>
      <c r="AD2206" t="s">
        <v>1137</v>
      </c>
      <c r="AE2206">
        <v>1</v>
      </c>
      <c r="AF2206" t="s">
        <v>1138</v>
      </c>
    </row>
    <row r="2207" spans="1:32">
      <c r="A2207">
        <v>317147</v>
      </c>
      <c r="B2207">
        <v>5170</v>
      </c>
      <c r="C2207" t="s">
        <v>258</v>
      </c>
      <c r="D2207">
        <v>1305</v>
      </c>
      <c r="E2207">
        <v>4016617323</v>
      </c>
      <c r="F2207" t="s">
        <v>1136</v>
      </c>
      <c r="G2207">
        <v>1</v>
      </c>
      <c r="H2207" t="s">
        <v>491</v>
      </c>
      <c r="I2207" t="s">
        <v>352</v>
      </c>
      <c r="J2207">
        <v>31</v>
      </c>
      <c r="K2207">
        <v>21</v>
      </c>
      <c r="L2207">
        <v>168</v>
      </c>
      <c r="M2207">
        <v>8</v>
      </c>
      <c r="N2207">
        <v>344</v>
      </c>
      <c r="O2207" s="493">
        <v>45945.3923842593</v>
      </c>
      <c r="P2207" s="493">
        <v>45945.4355902778</v>
      </c>
      <c r="Q2207">
        <v>1</v>
      </c>
      <c r="R2207">
        <v>0</v>
      </c>
      <c r="S2207">
        <v>2</v>
      </c>
      <c r="T2207">
        <v>6</v>
      </c>
      <c r="U2207">
        <v>77</v>
      </c>
      <c r="V2207">
        <v>74</v>
      </c>
      <c r="W2207">
        <v>108</v>
      </c>
      <c r="X2207">
        <v>75</v>
      </c>
      <c r="Z2207">
        <v>78.5</v>
      </c>
      <c r="AB2207">
        <v>53.853</v>
      </c>
      <c r="AD2207" t="s">
        <v>1137</v>
      </c>
      <c r="AE2207">
        <v>1</v>
      </c>
      <c r="AF2207" t="s">
        <v>1138</v>
      </c>
    </row>
    <row r="2208" spans="1:32">
      <c r="A2208">
        <v>317148</v>
      </c>
      <c r="B2208">
        <v>5170</v>
      </c>
      <c r="C2208" t="s">
        <v>258</v>
      </c>
      <c r="D2208">
        <v>1305</v>
      </c>
      <c r="E2208">
        <v>4016617323</v>
      </c>
      <c r="F2208" t="s">
        <v>1136</v>
      </c>
      <c r="G2208">
        <v>1</v>
      </c>
      <c r="H2208" t="s">
        <v>491</v>
      </c>
      <c r="I2208" t="s">
        <v>355</v>
      </c>
      <c r="J2208">
        <v>32</v>
      </c>
      <c r="K2208">
        <v>21</v>
      </c>
      <c r="L2208">
        <v>168</v>
      </c>
      <c r="M2208">
        <v>8</v>
      </c>
      <c r="N2208">
        <v>32</v>
      </c>
      <c r="O2208" s="493">
        <v>45945.3940277778</v>
      </c>
      <c r="P2208" s="493">
        <v>45945.4360763889</v>
      </c>
      <c r="Q2208">
        <v>1</v>
      </c>
      <c r="R2208">
        <v>0</v>
      </c>
      <c r="S2208">
        <v>2</v>
      </c>
      <c r="T2208">
        <v>6</v>
      </c>
      <c r="U2208">
        <v>28</v>
      </c>
      <c r="V2208">
        <v>26</v>
      </c>
      <c r="W2208">
        <v>44</v>
      </c>
      <c r="X2208">
        <v>28</v>
      </c>
      <c r="Z2208">
        <v>28.5</v>
      </c>
      <c r="AB2208">
        <v>70.406</v>
      </c>
      <c r="AD2208" t="s">
        <v>1137</v>
      </c>
      <c r="AE2208">
        <v>1</v>
      </c>
      <c r="AF2208" t="s">
        <v>1138</v>
      </c>
    </row>
    <row r="2209" spans="1:32">
      <c r="A2209">
        <v>317149</v>
      </c>
      <c r="B2209">
        <v>5170</v>
      </c>
      <c r="C2209" t="s">
        <v>258</v>
      </c>
      <c r="D2209">
        <v>1305</v>
      </c>
      <c r="E2209">
        <v>4016617328</v>
      </c>
      <c r="F2209" t="s">
        <v>1136</v>
      </c>
      <c r="G2209">
        <v>1</v>
      </c>
      <c r="H2209" t="s">
        <v>494</v>
      </c>
      <c r="I2209" t="s">
        <v>349</v>
      </c>
      <c r="J2209">
        <v>30</v>
      </c>
      <c r="K2209">
        <v>3</v>
      </c>
      <c r="L2209">
        <v>24</v>
      </c>
      <c r="M2209">
        <v>8</v>
      </c>
      <c r="N2209">
        <v>912</v>
      </c>
      <c r="O2209" s="493">
        <v>45945.4477314815</v>
      </c>
      <c r="P2209" s="493">
        <v>45945.458587963</v>
      </c>
      <c r="Q2209">
        <v>1</v>
      </c>
      <c r="R2209">
        <v>0</v>
      </c>
      <c r="S2209">
        <v>2</v>
      </c>
      <c r="T2209">
        <v>6</v>
      </c>
      <c r="U2209">
        <v>139</v>
      </c>
      <c r="V2209">
        <v>131</v>
      </c>
      <c r="W2209">
        <v>154</v>
      </c>
      <c r="X2209">
        <v>132</v>
      </c>
      <c r="Z2209">
        <v>128.5</v>
      </c>
      <c r="AB2209">
        <v>171.758</v>
      </c>
      <c r="AD2209" t="s">
        <v>1139</v>
      </c>
      <c r="AE2209">
        <v>1</v>
      </c>
      <c r="AF2209" t="s">
        <v>1138</v>
      </c>
    </row>
    <row r="2210" spans="1:32">
      <c r="A2210">
        <v>317150</v>
      </c>
      <c r="B2210">
        <v>5170</v>
      </c>
      <c r="C2210" t="s">
        <v>258</v>
      </c>
      <c r="D2210">
        <v>1305</v>
      </c>
      <c r="E2210">
        <v>4016617328</v>
      </c>
      <c r="F2210" t="s">
        <v>1136</v>
      </c>
      <c r="G2210">
        <v>1</v>
      </c>
      <c r="H2210" t="s">
        <v>494</v>
      </c>
      <c r="I2210" t="s">
        <v>352</v>
      </c>
      <c r="J2210">
        <v>31</v>
      </c>
      <c r="K2210">
        <v>3</v>
      </c>
      <c r="L2210">
        <v>24</v>
      </c>
      <c r="M2210">
        <v>8</v>
      </c>
      <c r="N2210">
        <v>280</v>
      </c>
      <c r="O2210" s="493">
        <v>45945.4494907407</v>
      </c>
      <c r="P2210" s="493">
        <v>45945.4599421296</v>
      </c>
      <c r="Q2210">
        <v>1</v>
      </c>
      <c r="R2210">
        <v>0</v>
      </c>
      <c r="S2210">
        <v>2</v>
      </c>
      <c r="T2210">
        <v>6</v>
      </c>
      <c r="U2210">
        <v>69</v>
      </c>
      <c r="V2210">
        <v>65</v>
      </c>
      <c r="W2210">
        <v>77</v>
      </c>
      <c r="X2210">
        <v>65</v>
      </c>
      <c r="Z2210">
        <v>60.1666666666667</v>
      </c>
      <c r="AB2210">
        <v>56.792</v>
      </c>
      <c r="AD2210" t="s">
        <v>1139</v>
      </c>
      <c r="AE2210">
        <v>1</v>
      </c>
      <c r="AF2210" t="s">
        <v>1138</v>
      </c>
    </row>
    <row r="2211" spans="1:32">
      <c r="A2211">
        <v>317151</v>
      </c>
      <c r="B2211">
        <v>5170</v>
      </c>
      <c r="C2211" t="s">
        <v>258</v>
      </c>
      <c r="D2211">
        <v>1305</v>
      </c>
      <c r="E2211">
        <v>4016617328</v>
      </c>
      <c r="F2211" t="s">
        <v>1136</v>
      </c>
      <c r="G2211">
        <v>1</v>
      </c>
      <c r="H2211" t="s">
        <v>494</v>
      </c>
      <c r="I2211" t="s">
        <v>355</v>
      </c>
      <c r="J2211">
        <v>32</v>
      </c>
      <c r="K2211">
        <v>3</v>
      </c>
      <c r="L2211">
        <v>24</v>
      </c>
      <c r="M2211">
        <v>8</v>
      </c>
      <c r="N2211">
        <v>72</v>
      </c>
      <c r="O2211" s="493">
        <v>45945.4548148148</v>
      </c>
      <c r="P2211" s="493">
        <v>45945.4621412037</v>
      </c>
      <c r="Q2211">
        <v>1</v>
      </c>
      <c r="R2211">
        <v>0</v>
      </c>
      <c r="S2211">
        <v>2</v>
      </c>
      <c r="T2211">
        <v>6</v>
      </c>
      <c r="U2211">
        <v>104</v>
      </c>
      <c r="V2211">
        <v>92</v>
      </c>
      <c r="W2211">
        <v>127</v>
      </c>
      <c r="X2211">
        <v>93</v>
      </c>
      <c r="Z2211">
        <v>101.6</v>
      </c>
      <c r="AB2211">
        <v>179.311</v>
      </c>
      <c r="AD2211" t="s">
        <v>1139</v>
      </c>
      <c r="AE2211">
        <v>1</v>
      </c>
      <c r="AF2211" t="s">
        <v>1138</v>
      </c>
    </row>
    <row r="2212" spans="1:32">
      <c r="A2212">
        <v>317152</v>
      </c>
      <c r="B2212">
        <v>5170</v>
      </c>
      <c r="C2212" t="s">
        <v>258</v>
      </c>
      <c r="D2212">
        <v>1305</v>
      </c>
      <c r="E2212">
        <v>4016617328</v>
      </c>
      <c r="F2212" t="s">
        <v>1136</v>
      </c>
      <c r="G2212">
        <v>1</v>
      </c>
      <c r="H2212" t="s">
        <v>491</v>
      </c>
      <c r="I2212" t="s">
        <v>349</v>
      </c>
      <c r="J2212">
        <v>30</v>
      </c>
      <c r="K2212">
        <v>3</v>
      </c>
      <c r="L2212">
        <v>24</v>
      </c>
      <c r="M2212">
        <v>8</v>
      </c>
      <c r="N2212">
        <v>1008</v>
      </c>
      <c r="O2212" s="493">
        <v>45945.3741898148</v>
      </c>
      <c r="P2212" s="493">
        <v>45945.3790393519</v>
      </c>
      <c r="Q2212">
        <v>1</v>
      </c>
      <c r="R2212">
        <v>0</v>
      </c>
      <c r="S2212">
        <v>2</v>
      </c>
      <c r="T2212">
        <v>6</v>
      </c>
      <c r="U2212">
        <v>178</v>
      </c>
      <c r="V2212">
        <v>168</v>
      </c>
      <c r="W2212">
        <v>195</v>
      </c>
      <c r="X2212">
        <v>170</v>
      </c>
      <c r="Z2212">
        <v>170.166666666667</v>
      </c>
      <c r="AB2212">
        <v>147.211</v>
      </c>
      <c r="AD2212" t="s">
        <v>1139</v>
      </c>
      <c r="AE2212">
        <v>1</v>
      </c>
      <c r="AF2212" t="s">
        <v>1138</v>
      </c>
    </row>
    <row r="2213" spans="1:32">
      <c r="A2213">
        <v>317153</v>
      </c>
      <c r="B2213">
        <v>5170</v>
      </c>
      <c r="C2213" t="s">
        <v>258</v>
      </c>
      <c r="D2213">
        <v>1305</v>
      </c>
      <c r="E2213">
        <v>4016617328</v>
      </c>
      <c r="F2213" t="s">
        <v>1136</v>
      </c>
      <c r="G2213">
        <v>1</v>
      </c>
      <c r="H2213" t="s">
        <v>491</v>
      </c>
      <c r="I2213" t="s">
        <v>352</v>
      </c>
      <c r="J2213">
        <v>31</v>
      </c>
      <c r="K2213">
        <v>3</v>
      </c>
      <c r="L2213">
        <v>24</v>
      </c>
      <c r="M2213">
        <v>8</v>
      </c>
      <c r="N2213">
        <v>344</v>
      </c>
      <c r="O2213" s="493">
        <v>45945.3755902778</v>
      </c>
      <c r="P2213" s="493">
        <v>45945.3800578704</v>
      </c>
      <c r="Q2213">
        <v>1</v>
      </c>
      <c r="R2213">
        <v>0</v>
      </c>
      <c r="S2213">
        <v>2</v>
      </c>
      <c r="T2213">
        <v>6</v>
      </c>
      <c r="U2213">
        <v>79</v>
      </c>
      <c r="V2213">
        <v>75</v>
      </c>
      <c r="W2213">
        <v>87</v>
      </c>
      <c r="X2213">
        <v>75</v>
      </c>
      <c r="Z2213">
        <v>78.5</v>
      </c>
      <c r="AB2213">
        <v>53.853</v>
      </c>
      <c r="AD2213" t="s">
        <v>1139</v>
      </c>
      <c r="AE2213">
        <v>1</v>
      </c>
      <c r="AF2213" t="s">
        <v>1138</v>
      </c>
    </row>
    <row r="2214" spans="1:32">
      <c r="A2214">
        <v>317154</v>
      </c>
      <c r="B2214">
        <v>5170</v>
      </c>
      <c r="C2214" t="s">
        <v>258</v>
      </c>
      <c r="D2214">
        <v>1305</v>
      </c>
      <c r="E2214">
        <v>4016617328</v>
      </c>
      <c r="F2214" t="s">
        <v>1136</v>
      </c>
      <c r="G2214">
        <v>1</v>
      </c>
      <c r="H2214" t="s">
        <v>491</v>
      </c>
      <c r="I2214" t="s">
        <v>355</v>
      </c>
      <c r="J2214">
        <v>32</v>
      </c>
      <c r="K2214">
        <v>3</v>
      </c>
      <c r="L2214">
        <v>24</v>
      </c>
      <c r="M2214">
        <v>8</v>
      </c>
      <c r="N2214">
        <v>32</v>
      </c>
      <c r="O2214" s="493">
        <v>45945.3774884259</v>
      </c>
      <c r="P2214" s="493">
        <v>45945.3805439815</v>
      </c>
      <c r="Q2214">
        <v>1</v>
      </c>
      <c r="R2214">
        <v>0</v>
      </c>
      <c r="S2214">
        <v>2</v>
      </c>
      <c r="T2214">
        <v>6</v>
      </c>
      <c r="U2214">
        <v>32</v>
      </c>
      <c r="V2214">
        <v>27</v>
      </c>
      <c r="W2214">
        <v>43</v>
      </c>
      <c r="X2214">
        <v>27</v>
      </c>
      <c r="Z2214">
        <v>28.5</v>
      </c>
      <c r="AB2214">
        <v>70.406</v>
      </c>
      <c r="AD2214" t="s">
        <v>1139</v>
      </c>
      <c r="AE2214">
        <v>1</v>
      </c>
      <c r="AF2214" t="s">
        <v>1138</v>
      </c>
    </row>
    <row r="2215" spans="1:32">
      <c r="A2215">
        <v>317302</v>
      </c>
      <c r="B2215">
        <v>5170</v>
      </c>
      <c r="C2215" t="s">
        <v>258</v>
      </c>
      <c r="D2215">
        <v>1306</v>
      </c>
      <c r="E2215">
        <v>4016609661</v>
      </c>
      <c r="F2215" t="s">
        <v>1043</v>
      </c>
      <c r="G2215">
        <v>1</v>
      </c>
      <c r="H2215" t="s">
        <v>491</v>
      </c>
      <c r="I2215" t="s">
        <v>349</v>
      </c>
      <c r="J2215">
        <v>30</v>
      </c>
      <c r="K2215">
        <v>14</v>
      </c>
      <c r="L2215">
        <v>126</v>
      </c>
      <c r="M2215">
        <v>18</v>
      </c>
      <c r="N2215">
        <v>72</v>
      </c>
      <c r="O2215" s="493">
        <v>45946.7002083333</v>
      </c>
      <c r="P2215" s="493">
        <v>45946.7117708333</v>
      </c>
      <c r="Q2215">
        <v>1</v>
      </c>
      <c r="R2215">
        <v>0</v>
      </c>
      <c r="S2215">
        <v>0</v>
      </c>
      <c r="T2215">
        <v>6</v>
      </c>
      <c r="U2215">
        <v>21</v>
      </c>
      <c r="V2215">
        <v>11</v>
      </c>
      <c r="W2215">
        <v>129</v>
      </c>
      <c r="X2215">
        <v>13</v>
      </c>
      <c r="Y2215">
        <v>12</v>
      </c>
      <c r="AB2215">
        <v>15.791</v>
      </c>
      <c r="AD2215" t="s">
        <v>1140</v>
      </c>
      <c r="AE2215">
        <v>1</v>
      </c>
      <c r="AF2215" t="s">
        <v>1045</v>
      </c>
    </row>
    <row r="2216" spans="1:32">
      <c r="A2216">
        <v>317303</v>
      </c>
      <c r="B2216">
        <v>5170</v>
      </c>
      <c r="C2216" t="s">
        <v>258</v>
      </c>
      <c r="D2216">
        <v>1306</v>
      </c>
      <c r="E2216">
        <v>4016609661</v>
      </c>
      <c r="F2216" t="s">
        <v>1043</v>
      </c>
      <c r="G2216">
        <v>1</v>
      </c>
      <c r="H2216" t="s">
        <v>491</v>
      </c>
      <c r="I2216" t="s">
        <v>352</v>
      </c>
      <c r="J2216">
        <v>31</v>
      </c>
      <c r="K2216">
        <v>1</v>
      </c>
      <c r="L2216">
        <v>126</v>
      </c>
      <c r="M2216">
        <v>18</v>
      </c>
      <c r="N2216">
        <v>18</v>
      </c>
      <c r="O2216" s="493">
        <v>45946.7086921296</v>
      </c>
      <c r="P2216" s="493">
        <v>45946.7086921296</v>
      </c>
      <c r="Q2216">
        <v>1</v>
      </c>
      <c r="R2216">
        <v>0</v>
      </c>
      <c r="S2216">
        <v>0</v>
      </c>
      <c r="T2216">
        <v>6</v>
      </c>
      <c r="U2216">
        <v>66</v>
      </c>
      <c r="V2216">
        <v>66</v>
      </c>
      <c r="W2216">
        <v>66</v>
      </c>
      <c r="X2216">
        <v>66</v>
      </c>
      <c r="Y2216">
        <v>6</v>
      </c>
      <c r="AB2216">
        <v>5.496</v>
      </c>
      <c r="AD2216" t="s">
        <v>1140</v>
      </c>
      <c r="AE2216">
        <v>1</v>
      </c>
      <c r="AF2216" t="s">
        <v>1045</v>
      </c>
    </row>
    <row r="2217" spans="1:32">
      <c r="A2217">
        <v>317304</v>
      </c>
      <c r="B2217">
        <v>5170</v>
      </c>
      <c r="C2217" t="s">
        <v>258</v>
      </c>
      <c r="D2217">
        <v>1306</v>
      </c>
      <c r="E2217">
        <v>4016609661</v>
      </c>
      <c r="F2217" t="s">
        <v>1043</v>
      </c>
      <c r="G2217">
        <v>1</v>
      </c>
      <c r="H2217" t="s">
        <v>491</v>
      </c>
      <c r="I2217" t="s">
        <v>355</v>
      </c>
      <c r="J2217">
        <v>32</v>
      </c>
      <c r="K2217">
        <v>14</v>
      </c>
      <c r="L2217">
        <v>126</v>
      </c>
      <c r="M2217">
        <v>18</v>
      </c>
      <c r="N2217">
        <v>18</v>
      </c>
      <c r="O2217" s="493">
        <v>45946.7095833333</v>
      </c>
      <c r="P2217" s="493">
        <v>45946.7160763889</v>
      </c>
      <c r="Q2217">
        <v>1</v>
      </c>
      <c r="R2217">
        <v>0</v>
      </c>
      <c r="S2217">
        <v>0</v>
      </c>
      <c r="T2217">
        <v>6</v>
      </c>
      <c r="U2217">
        <v>15</v>
      </c>
      <c r="V2217">
        <v>13</v>
      </c>
      <c r="W2217">
        <v>29</v>
      </c>
      <c r="X2217">
        <v>14</v>
      </c>
      <c r="Y2217">
        <v>21</v>
      </c>
      <c r="AB2217">
        <v>21.596</v>
      </c>
      <c r="AD2217" t="s">
        <v>1140</v>
      </c>
      <c r="AE2217">
        <v>1</v>
      </c>
      <c r="AF2217" t="s">
        <v>1045</v>
      </c>
    </row>
    <row r="2218" spans="1:32">
      <c r="A2218">
        <v>317155</v>
      </c>
      <c r="B2218">
        <v>5170</v>
      </c>
      <c r="C2218" t="s">
        <v>258</v>
      </c>
      <c r="D2218">
        <v>1306</v>
      </c>
      <c r="E2218">
        <v>4016609657</v>
      </c>
      <c r="F2218" t="s">
        <v>1141</v>
      </c>
      <c r="G2218">
        <v>1</v>
      </c>
      <c r="H2218" t="s">
        <v>491</v>
      </c>
      <c r="I2218" t="s">
        <v>349</v>
      </c>
      <c r="J2218">
        <v>30</v>
      </c>
      <c r="K2218">
        <v>120</v>
      </c>
      <c r="L2218">
        <v>1080</v>
      </c>
      <c r="M2218">
        <v>9</v>
      </c>
      <c r="N2218">
        <v>180</v>
      </c>
      <c r="O2218" s="493">
        <v>45945.8047569444</v>
      </c>
      <c r="P2218" s="493">
        <v>45945.8548726852</v>
      </c>
      <c r="Q2218">
        <v>1</v>
      </c>
      <c r="R2218">
        <v>0</v>
      </c>
      <c r="S2218">
        <v>0</v>
      </c>
      <c r="T2218">
        <v>6</v>
      </c>
      <c r="U2218">
        <v>26</v>
      </c>
      <c r="V2218">
        <v>23</v>
      </c>
      <c r="W2218">
        <v>114</v>
      </c>
      <c r="X2218">
        <v>25</v>
      </c>
      <c r="Y2218">
        <v>34</v>
      </c>
      <c r="AB2218">
        <v>36.944</v>
      </c>
      <c r="AD2218" t="s">
        <v>1142</v>
      </c>
      <c r="AE2218">
        <v>1</v>
      </c>
      <c r="AF2218" t="s">
        <v>1143</v>
      </c>
    </row>
    <row r="2219" spans="1:32">
      <c r="A2219">
        <v>317156</v>
      </c>
      <c r="B2219">
        <v>5170</v>
      </c>
      <c r="C2219" t="s">
        <v>258</v>
      </c>
      <c r="D2219">
        <v>1306</v>
      </c>
      <c r="E2219">
        <v>4016609657</v>
      </c>
      <c r="F2219" t="s">
        <v>1141</v>
      </c>
      <c r="G2219">
        <v>1</v>
      </c>
      <c r="H2219" t="s">
        <v>491</v>
      </c>
      <c r="I2219" t="s">
        <v>352</v>
      </c>
      <c r="J2219">
        <v>31</v>
      </c>
      <c r="K2219">
        <v>120</v>
      </c>
      <c r="L2219">
        <v>1080</v>
      </c>
      <c r="M2219">
        <v>9</v>
      </c>
      <c r="N2219">
        <v>126</v>
      </c>
      <c r="O2219" s="493">
        <v>45945.8059027778</v>
      </c>
      <c r="P2219" s="493">
        <v>45945.8553240741</v>
      </c>
      <c r="Q2219">
        <v>1</v>
      </c>
      <c r="R2219">
        <v>0</v>
      </c>
      <c r="S2219">
        <v>0</v>
      </c>
      <c r="T2219">
        <v>6</v>
      </c>
      <c r="U2219">
        <v>22</v>
      </c>
      <c r="V2219">
        <v>19</v>
      </c>
      <c r="W2219">
        <v>24</v>
      </c>
      <c r="X2219">
        <v>22</v>
      </c>
      <c r="Y2219">
        <v>28</v>
      </c>
      <c r="AB2219">
        <v>27.646</v>
      </c>
      <c r="AD2219" t="s">
        <v>1142</v>
      </c>
      <c r="AE2219">
        <v>1</v>
      </c>
      <c r="AF2219" t="s">
        <v>1143</v>
      </c>
    </row>
    <row r="2220" spans="1:32">
      <c r="A2220">
        <v>317157</v>
      </c>
      <c r="B2220">
        <v>5170</v>
      </c>
      <c r="C2220" t="s">
        <v>258</v>
      </c>
      <c r="D2220">
        <v>1306</v>
      </c>
      <c r="E2220">
        <v>4016609657</v>
      </c>
      <c r="F2220" t="s">
        <v>1141</v>
      </c>
      <c r="G2220">
        <v>1</v>
      </c>
      <c r="H2220" t="s">
        <v>491</v>
      </c>
      <c r="I2220" t="s">
        <v>355</v>
      </c>
      <c r="J2220">
        <v>32</v>
      </c>
      <c r="K2220">
        <v>120</v>
      </c>
      <c r="L2220">
        <v>1080</v>
      </c>
      <c r="M2220">
        <v>9</v>
      </c>
      <c r="N2220">
        <v>18</v>
      </c>
      <c r="O2220" s="493">
        <v>45945.8071527778</v>
      </c>
      <c r="P2220" s="493">
        <v>45945.8556597222</v>
      </c>
      <c r="Q2220">
        <v>1</v>
      </c>
      <c r="R2220">
        <v>0</v>
      </c>
      <c r="S2220">
        <v>0</v>
      </c>
      <c r="T2220">
        <v>6</v>
      </c>
      <c r="U2220">
        <v>15</v>
      </c>
      <c r="V2220">
        <v>12</v>
      </c>
      <c r="W2220">
        <v>107</v>
      </c>
      <c r="X2220">
        <v>14</v>
      </c>
      <c r="Y2220">
        <v>16</v>
      </c>
      <c r="AB2220">
        <v>21.596</v>
      </c>
      <c r="AD2220" t="s">
        <v>1142</v>
      </c>
      <c r="AE2220">
        <v>1</v>
      </c>
      <c r="AF2220" t="s">
        <v>1143</v>
      </c>
    </row>
    <row r="2221" spans="1:32">
      <c r="A2221">
        <v>317158</v>
      </c>
      <c r="B2221">
        <v>5170</v>
      </c>
      <c r="C2221" t="s">
        <v>258</v>
      </c>
      <c r="D2221">
        <v>1306</v>
      </c>
      <c r="E2221">
        <v>4016609658</v>
      </c>
      <c r="F2221" t="s">
        <v>1144</v>
      </c>
      <c r="G2221">
        <v>1</v>
      </c>
      <c r="H2221" t="s">
        <v>491</v>
      </c>
      <c r="I2221" t="s">
        <v>349</v>
      </c>
      <c r="J2221">
        <v>30</v>
      </c>
      <c r="K2221">
        <v>22</v>
      </c>
      <c r="L2221">
        <v>198</v>
      </c>
      <c r="M2221">
        <v>9</v>
      </c>
      <c r="N2221">
        <v>126</v>
      </c>
      <c r="O2221" s="493">
        <v>45945.7888194444</v>
      </c>
      <c r="P2221" s="493">
        <v>45945.7968981481</v>
      </c>
      <c r="Q2221">
        <v>1</v>
      </c>
      <c r="R2221">
        <v>0</v>
      </c>
      <c r="S2221">
        <v>0</v>
      </c>
      <c r="T2221">
        <v>6</v>
      </c>
      <c r="U2221">
        <v>24</v>
      </c>
      <c r="V2221">
        <v>19</v>
      </c>
      <c r="W2221">
        <v>100</v>
      </c>
      <c r="X2221">
        <v>21</v>
      </c>
      <c r="Y2221">
        <v>26</v>
      </c>
      <c r="AB2221">
        <v>26.525</v>
      </c>
      <c r="AD2221" t="s">
        <v>1145</v>
      </c>
      <c r="AE2221">
        <v>1</v>
      </c>
      <c r="AF2221" t="s">
        <v>1045</v>
      </c>
    </row>
    <row r="2222" spans="1:32">
      <c r="A2222">
        <v>317159</v>
      </c>
      <c r="B2222">
        <v>5170</v>
      </c>
      <c r="C2222" t="s">
        <v>258</v>
      </c>
      <c r="D2222">
        <v>1306</v>
      </c>
      <c r="E2222">
        <v>4016609658</v>
      </c>
      <c r="F2222" t="s">
        <v>1144</v>
      </c>
      <c r="G2222">
        <v>1</v>
      </c>
      <c r="H2222" t="s">
        <v>491</v>
      </c>
      <c r="I2222" t="s">
        <v>352</v>
      </c>
      <c r="J2222">
        <v>31</v>
      </c>
      <c r="K2222">
        <v>22</v>
      </c>
      <c r="L2222">
        <v>198</v>
      </c>
      <c r="M2222">
        <v>9</v>
      </c>
      <c r="N2222">
        <v>108</v>
      </c>
      <c r="O2222" s="493">
        <v>45945.789525463</v>
      </c>
      <c r="P2222" s="493">
        <v>45945.7995833333</v>
      </c>
      <c r="Q2222">
        <v>1</v>
      </c>
      <c r="R2222">
        <v>0</v>
      </c>
      <c r="S2222">
        <v>0</v>
      </c>
      <c r="T2222">
        <v>6</v>
      </c>
      <c r="U2222">
        <v>19</v>
      </c>
      <c r="V2222">
        <v>17</v>
      </c>
      <c r="W2222">
        <v>23</v>
      </c>
      <c r="X2222">
        <v>18</v>
      </c>
      <c r="Y2222">
        <v>24</v>
      </c>
      <c r="AB2222">
        <v>25.533</v>
      </c>
      <c r="AD2222" t="s">
        <v>1145</v>
      </c>
      <c r="AE2222">
        <v>1</v>
      </c>
      <c r="AF2222" t="s">
        <v>1045</v>
      </c>
    </row>
    <row r="2223" spans="1:32">
      <c r="A2223">
        <v>317160</v>
      </c>
      <c r="B2223">
        <v>5170</v>
      </c>
      <c r="C2223" t="s">
        <v>258</v>
      </c>
      <c r="D2223">
        <v>1306</v>
      </c>
      <c r="E2223">
        <v>4016609658</v>
      </c>
      <c r="F2223" t="s">
        <v>1144</v>
      </c>
      <c r="G2223">
        <v>1</v>
      </c>
      <c r="H2223" t="s">
        <v>491</v>
      </c>
      <c r="I2223" t="s">
        <v>355</v>
      </c>
      <c r="J2223">
        <v>32</v>
      </c>
      <c r="K2223">
        <v>22</v>
      </c>
      <c r="L2223">
        <v>198</v>
      </c>
      <c r="M2223">
        <v>9</v>
      </c>
      <c r="N2223">
        <v>18</v>
      </c>
      <c r="O2223" s="493">
        <v>45945.7909143519</v>
      </c>
      <c r="P2223" s="493">
        <v>45945.8008680556</v>
      </c>
      <c r="Q2223">
        <v>1</v>
      </c>
      <c r="R2223">
        <v>0</v>
      </c>
      <c r="S2223">
        <v>0</v>
      </c>
      <c r="T2223">
        <v>6</v>
      </c>
      <c r="U2223">
        <v>23</v>
      </c>
      <c r="V2223">
        <v>12</v>
      </c>
      <c r="W2223">
        <v>141</v>
      </c>
      <c r="X2223">
        <v>14</v>
      </c>
      <c r="Y2223">
        <v>19</v>
      </c>
      <c r="AB2223">
        <v>21.596</v>
      </c>
      <c r="AD2223" t="s">
        <v>1145</v>
      </c>
      <c r="AE2223">
        <v>1</v>
      </c>
      <c r="AF2223" t="s">
        <v>1045</v>
      </c>
    </row>
    <row r="2224" spans="1:32">
      <c r="A2224">
        <v>317305</v>
      </c>
      <c r="B2224">
        <v>5170</v>
      </c>
      <c r="C2224" t="s">
        <v>258</v>
      </c>
      <c r="D2224">
        <v>1307</v>
      </c>
      <c r="E2224">
        <v>4016609661</v>
      </c>
      <c r="F2224" t="s">
        <v>1043</v>
      </c>
      <c r="G2224">
        <v>1</v>
      </c>
      <c r="H2224" t="s">
        <v>494</v>
      </c>
      <c r="I2224" t="s">
        <v>349</v>
      </c>
      <c r="J2224">
        <v>30</v>
      </c>
      <c r="K2224">
        <v>14</v>
      </c>
      <c r="L2224">
        <v>126</v>
      </c>
      <c r="M2224">
        <v>18</v>
      </c>
      <c r="N2224">
        <v>63</v>
      </c>
      <c r="O2224" s="493">
        <v>45946.7323958333</v>
      </c>
      <c r="P2224" s="493">
        <v>45946.7423263889</v>
      </c>
      <c r="Q2224">
        <v>1</v>
      </c>
      <c r="R2224">
        <v>0</v>
      </c>
      <c r="S2224">
        <v>0</v>
      </c>
      <c r="T2224">
        <v>6</v>
      </c>
      <c r="U2224">
        <v>16</v>
      </c>
      <c r="V2224">
        <v>14</v>
      </c>
      <c r="W2224">
        <v>28</v>
      </c>
      <c r="X2224">
        <v>15</v>
      </c>
      <c r="Y2224">
        <v>19</v>
      </c>
      <c r="AB2224">
        <v>15.164</v>
      </c>
      <c r="AD2224" t="s">
        <v>1140</v>
      </c>
      <c r="AE2224">
        <v>1</v>
      </c>
      <c r="AF2224" t="s">
        <v>1045</v>
      </c>
    </row>
    <row r="2225" spans="1:32">
      <c r="A2225">
        <v>317306</v>
      </c>
      <c r="B2225">
        <v>5170</v>
      </c>
      <c r="C2225" t="s">
        <v>258</v>
      </c>
      <c r="D2225">
        <v>1307</v>
      </c>
      <c r="E2225">
        <v>4016609661</v>
      </c>
      <c r="F2225" t="s">
        <v>1043</v>
      </c>
      <c r="G2225">
        <v>1</v>
      </c>
      <c r="H2225" t="s">
        <v>494</v>
      </c>
      <c r="I2225" t="s">
        <v>352</v>
      </c>
      <c r="J2225">
        <v>31</v>
      </c>
      <c r="K2225">
        <v>5</v>
      </c>
      <c r="L2225">
        <v>126</v>
      </c>
      <c r="M2225">
        <v>18</v>
      </c>
      <c r="N2225">
        <v>27</v>
      </c>
      <c r="O2225" s="493">
        <v>45946.7327777778</v>
      </c>
      <c r="P2225" s="493">
        <v>45946.7394212963</v>
      </c>
      <c r="Q2225">
        <v>1</v>
      </c>
      <c r="R2225">
        <v>0</v>
      </c>
      <c r="S2225">
        <v>0</v>
      </c>
      <c r="T2225">
        <v>6</v>
      </c>
      <c r="U2225">
        <v>12</v>
      </c>
      <c r="V2225">
        <v>10</v>
      </c>
      <c r="W2225">
        <v>16</v>
      </c>
      <c r="X2225">
        <v>10</v>
      </c>
      <c r="Y2225">
        <v>18</v>
      </c>
      <c r="AB2225">
        <v>8.669</v>
      </c>
      <c r="AD2225" t="s">
        <v>1140</v>
      </c>
      <c r="AE2225">
        <v>1</v>
      </c>
      <c r="AF2225" t="s">
        <v>1045</v>
      </c>
    </row>
    <row r="2226" spans="1:32">
      <c r="A2226">
        <v>317161</v>
      </c>
      <c r="B2226">
        <v>5170</v>
      </c>
      <c r="C2226" t="s">
        <v>258</v>
      </c>
      <c r="D2226">
        <v>1307</v>
      </c>
      <c r="E2226">
        <v>4016609657</v>
      </c>
      <c r="F2226" t="s">
        <v>1141</v>
      </c>
      <c r="G2226">
        <v>1</v>
      </c>
      <c r="H2226" t="s">
        <v>494</v>
      </c>
      <c r="I2226" t="s">
        <v>349</v>
      </c>
      <c r="J2226">
        <v>30</v>
      </c>
      <c r="K2226">
        <v>120</v>
      </c>
      <c r="L2226">
        <v>1080</v>
      </c>
      <c r="M2226">
        <v>9</v>
      </c>
      <c r="N2226">
        <v>252</v>
      </c>
      <c r="O2226" s="493">
        <v>45945.878599537</v>
      </c>
      <c r="P2226" s="493">
        <v>45945.9420486111</v>
      </c>
      <c r="Q2226">
        <v>1</v>
      </c>
      <c r="R2226">
        <v>0</v>
      </c>
      <c r="S2226">
        <v>0</v>
      </c>
      <c r="T2226">
        <v>6</v>
      </c>
      <c r="U2226">
        <v>33</v>
      </c>
      <c r="V2226">
        <v>30</v>
      </c>
      <c r="W2226">
        <v>149</v>
      </c>
      <c r="X2226">
        <v>31</v>
      </c>
      <c r="Y2226">
        <v>35</v>
      </c>
      <c r="AB2226">
        <v>49.254</v>
      </c>
      <c r="AD2226" t="s">
        <v>1142</v>
      </c>
      <c r="AE2226">
        <v>1</v>
      </c>
      <c r="AF2226" t="s">
        <v>1143</v>
      </c>
    </row>
    <row r="2227" spans="1:32">
      <c r="A2227">
        <v>317162</v>
      </c>
      <c r="B2227">
        <v>5170</v>
      </c>
      <c r="C2227" t="s">
        <v>258</v>
      </c>
      <c r="D2227">
        <v>1307</v>
      </c>
      <c r="E2227">
        <v>4016609657</v>
      </c>
      <c r="F2227" t="s">
        <v>1141</v>
      </c>
      <c r="G2227">
        <v>1</v>
      </c>
      <c r="H2227" t="s">
        <v>494</v>
      </c>
      <c r="I2227" t="s">
        <v>352</v>
      </c>
      <c r="J2227">
        <v>31</v>
      </c>
      <c r="K2227">
        <v>120</v>
      </c>
      <c r="L2227">
        <v>1080</v>
      </c>
      <c r="M2227">
        <v>9</v>
      </c>
      <c r="N2227">
        <v>63</v>
      </c>
      <c r="O2227" s="493">
        <v>45945.8795138889</v>
      </c>
      <c r="P2227" s="493">
        <v>45945.9426157407</v>
      </c>
      <c r="Q2227">
        <v>1</v>
      </c>
      <c r="R2227">
        <v>0</v>
      </c>
      <c r="S2227">
        <v>0</v>
      </c>
      <c r="T2227">
        <v>6</v>
      </c>
      <c r="U2227">
        <v>13</v>
      </c>
      <c r="V2227">
        <v>11</v>
      </c>
      <c r="W2227">
        <v>28</v>
      </c>
      <c r="X2227">
        <v>13</v>
      </c>
      <c r="Y2227">
        <v>26</v>
      </c>
      <c r="AB2227">
        <v>14.305</v>
      </c>
      <c r="AD2227" t="s">
        <v>1142</v>
      </c>
      <c r="AE2227">
        <v>1</v>
      </c>
      <c r="AF2227" t="s">
        <v>1143</v>
      </c>
    </row>
    <row r="2228" spans="1:32">
      <c r="A2228">
        <v>317163</v>
      </c>
      <c r="B2228">
        <v>5170</v>
      </c>
      <c r="C2228" t="s">
        <v>258</v>
      </c>
      <c r="D2228">
        <v>1307</v>
      </c>
      <c r="E2228">
        <v>4016609657</v>
      </c>
      <c r="F2228" t="s">
        <v>1141</v>
      </c>
      <c r="G2228">
        <v>1</v>
      </c>
      <c r="H2228" t="s">
        <v>494</v>
      </c>
      <c r="I2228" t="s">
        <v>355</v>
      </c>
      <c r="J2228">
        <v>32</v>
      </c>
      <c r="K2228">
        <v>120</v>
      </c>
      <c r="L2228">
        <v>1080</v>
      </c>
      <c r="M2228">
        <v>9</v>
      </c>
      <c r="N2228">
        <v>36</v>
      </c>
      <c r="O2228" s="493">
        <v>45945.8816898148</v>
      </c>
      <c r="P2228" s="493">
        <v>45945.9596412037</v>
      </c>
      <c r="Q2228">
        <v>1</v>
      </c>
      <c r="R2228">
        <v>0</v>
      </c>
      <c r="S2228">
        <v>0</v>
      </c>
      <c r="T2228">
        <v>6</v>
      </c>
      <c r="U2228">
        <v>52</v>
      </c>
      <c r="V2228">
        <v>48</v>
      </c>
      <c r="W2228">
        <v>175</v>
      </c>
      <c r="X2228">
        <v>50</v>
      </c>
      <c r="Y2228">
        <v>57</v>
      </c>
      <c r="AB2228">
        <v>151.436</v>
      </c>
      <c r="AD2228" t="s">
        <v>1142</v>
      </c>
      <c r="AE2228">
        <v>1</v>
      </c>
      <c r="AF2228" t="s">
        <v>1143</v>
      </c>
    </row>
    <row r="2229" spans="1:32">
      <c r="A2229">
        <v>317164</v>
      </c>
      <c r="B2229">
        <v>5170</v>
      </c>
      <c r="C2229" t="s">
        <v>258</v>
      </c>
      <c r="D2229">
        <v>1307</v>
      </c>
      <c r="E2229">
        <v>4016609658</v>
      </c>
      <c r="F2229" t="s">
        <v>1144</v>
      </c>
      <c r="G2229">
        <v>1</v>
      </c>
      <c r="H2229" t="s">
        <v>494</v>
      </c>
      <c r="I2229" t="s">
        <v>349</v>
      </c>
      <c r="J2229">
        <v>30</v>
      </c>
      <c r="K2229">
        <v>22</v>
      </c>
      <c r="L2229">
        <v>198</v>
      </c>
      <c r="M2229">
        <v>9</v>
      </c>
      <c r="N2229">
        <v>162</v>
      </c>
      <c r="O2229" s="493">
        <v>45945.8600347222</v>
      </c>
      <c r="P2229" s="493">
        <v>45945.8750462963</v>
      </c>
      <c r="Q2229">
        <v>1</v>
      </c>
      <c r="R2229">
        <v>0</v>
      </c>
      <c r="S2229">
        <v>0</v>
      </c>
      <c r="T2229">
        <v>6</v>
      </c>
      <c r="U2229">
        <v>23</v>
      </c>
      <c r="V2229">
        <v>21</v>
      </c>
      <c r="W2229">
        <v>38</v>
      </c>
      <c r="X2229">
        <v>22</v>
      </c>
      <c r="Y2229">
        <v>29</v>
      </c>
      <c r="AB2229">
        <v>30.054</v>
      </c>
      <c r="AD2229" t="s">
        <v>1145</v>
      </c>
      <c r="AE2229">
        <v>1</v>
      </c>
      <c r="AF2229" t="s">
        <v>1045</v>
      </c>
    </row>
    <row r="2230" spans="1:32">
      <c r="A2230">
        <v>317165</v>
      </c>
      <c r="B2230">
        <v>5170</v>
      </c>
      <c r="C2230" t="s">
        <v>258</v>
      </c>
      <c r="D2230">
        <v>1307</v>
      </c>
      <c r="E2230">
        <v>4016609658</v>
      </c>
      <c r="F2230" t="s">
        <v>1144</v>
      </c>
      <c r="G2230">
        <v>1</v>
      </c>
      <c r="H2230" t="s">
        <v>494</v>
      </c>
      <c r="I2230" t="s">
        <v>352</v>
      </c>
      <c r="J2230">
        <v>31</v>
      </c>
      <c r="K2230">
        <v>20</v>
      </c>
      <c r="L2230">
        <v>198</v>
      </c>
      <c r="M2230">
        <v>9</v>
      </c>
      <c r="N2230">
        <v>45</v>
      </c>
      <c r="O2230" s="493">
        <v>45945.8619675926</v>
      </c>
      <c r="P2230" s="493">
        <v>45945.8757638889</v>
      </c>
      <c r="Q2230">
        <v>1</v>
      </c>
      <c r="R2230">
        <v>0</v>
      </c>
      <c r="S2230">
        <v>0</v>
      </c>
      <c r="T2230">
        <v>6</v>
      </c>
      <c r="U2230">
        <v>15</v>
      </c>
      <c r="V2230">
        <v>10</v>
      </c>
      <c r="W2230">
        <v>74</v>
      </c>
      <c r="X2230">
        <v>11</v>
      </c>
      <c r="Y2230">
        <v>20</v>
      </c>
      <c r="AB2230">
        <v>12.449</v>
      </c>
      <c r="AD2230" t="s">
        <v>1145</v>
      </c>
      <c r="AE2230">
        <v>1</v>
      </c>
      <c r="AF2230" t="s">
        <v>1045</v>
      </c>
    </row>
    <row r="2231" spans="1:32">
      <c r="A2231">
        <v>317166</v>
      </c>
      <c r="B2231">
        <v>5170</v>
      </c>
      <c r="C2231" t="s">
        <v>258</v>
      </c>
      <c r="D2231">
        <v>1307</v>
      </c>
      <c r="E2231">
        <v>4016609658</v>
      </c>
      <c r="F2231" t="s">
        <v>1144</v>
      </c>
      <c r="G2231">
        <v>1</v>
      </c>
      <c r="H2231" t="s">
        <v>494</v>
      </c>
      <c r="I2231" t="s">
        <v>355</v>
      </c>
      <c r="J2231">
        <v>32</v>
      </c>
      <c r="K2231">
        <v>22</v>
      </c>
      <c r="L2231">
        <v>198</v>
      </c>
      <c r="M2231">
        <v>9</v>
      </c>
      <c r="N2231">
        <v>18</v>
      </c>
      <c r="O2231" s="493">
        <v>45945.8628472222</v>
      </c>
      <c r="P2231" s="493">
        <v>45945.8780902778</v>
      </c>
      <c r="Q2231">
        <v>1</v>
      </c>
      <c r="R2231">
        <v>0</v>
      </c>
      <c r="S2231">
        <v>0</v>
      </c>
      <c r="T2231">
        <v>6</v>
      </c>
      <c r="U2231">
        <v>28</v>
      </c>
      <c r="V2231">
        <v>23</v>
      </c>
      <c r="W2231">
        <v>103</v>
      </c>
      <c r="X2231">
        <v>24</v>
      </c>
      <c r="Y2231">
        <v>32</v>
      </c>
      <c r="AB2231">
        <v>76.198</v>
      </c>
      <c r="AD2231" t="s">
        <v>1145</v>
      </c>
      <c r="AE2231">
        <v>1</v>
      </c>
      <c r="AF2231" t="s">
        <v>1045</v>
      </c>
    </row>
    <row r="2232" spans="1:32">
      <c r="A2232">
        <v>317307</v>
      </c>
      <c r="B2232">
        <v>5170</v>
      </c>
      <c r="C2232" t="s">
        <v>258</v>
      </c>
      <c r="D2232">
        <v>1308</v>
      </c>
      <c r="E2232">
        <v>4016571955</v>
      </c>
      <c r="F2232" t="s">
        <v>1146</v>
      </c>
      <c r="G2232">
        <v>1</v>
      </c>
      <c r="H2232" t="s">
        <v>491</v>
      </c>
      <c r="I2232" t="s">
        <v>349</v>
      </c>
      <c r="J2232">
        <v>30</v>
      </c>
      <c r="K2232">
        <v>60</v>
      </c>
      <c r="L2232">
        <v>2400</v>
      </c>
      <c r="M2232">
        <v>80</v>
      </c>
      <c r="N2232">
        <v>240</v>
      </c>
      <c r="O2232" s="493">
        <v>45946.0461805556</v>
      </c>
      <c r="P2232" s="493">
        <v>45946.1019791667</v>
      </c>
      <c r="Q2232">
        <v>1</v>
      </c>
      <c r="R2232">
        <v>0</v>
      </c>
      <c r="S2232">
        <v>0</v>
      </c>
      <c r="T2232">
        <v>6</v>
      </c>
      <c r="U2232">
        <v>36</v>
      </c>
      <c r="V2232">
        <v>33</v>
      </c>
      <c r="W2232">
        <v>58</v>
      </c>
      <c r="X2232">
        <v>35</v>
      </c>
      <c r="Y2232">
        <v>34</v>
      </c>
      <c r="AB2232">
        <v>59.837</v>
      </c>
      <c r="AD2232" t="s">
        <v>1147</v>
      </c>
      <c r="AE2232">
        <v>1</v>
      </c>
      <c r="AF2232" t="s">
        <v>1080</v>
      </c>
    </row>
    <row r="2233" spans="1:32">
      <c r="A2233">
        <v>317308</v>
      </c>
      <c r="B2233">
        <v>5170</v>
      </c>
      <c r="C2233" t="s">
        <v>258</v>
      </c>
      <c r="D2233">
        <v>1308</v>
      </c>
      <c r="E2233">
        <v>4016571955</v>
      </c>
      <c r="F2233" t="s">
        <v>1146</v>
      </c>
      <c r="G2233">
        <v>1</v>
      </c>
      <c r="H2233" t="s">
        <v>491</v>
      </c>
      <c r="I2233" t="s">
        <v>352</v>
      </c>
      <c r="J2233">
        <v>31</v>
      </c>
      <c r="K2233">
        <v>60</v>
      </c>
      <c r="L2233">
        <v>2400</v>
      </c>
      <c r="M2233">
        <v>80</v>
      </c>
      <c r="N2233">
        <v>320</v>
      </c>
      <c r="O2233" s="493">
        <v>45946.0618518519</v>
      </c>
      <c r="P2233" s="493">
        <v>45946.104837963</v>
      </c>
      <c r="Q2233">
        <v>1</v>
      </c>
      <c r="R2233">
        <v>0</v>
      </c>
      <c r="S2233">
        <v>0</v>
      </c>
      <c r="T2233">
        <v>6</v>
      </c>
      <c r="U2233">
        <v>59</v>
      </c>
      <c r="V2233">
        <v>51</v>
      </c>
      <c r="W2233">
        <v>184</v>
      </c>
      <c r="X2233">
        <v>53</v>
      </c>
      <c r="Y2233">
        <v>57</v>
      </c>
      <c r="AB2233">
        <v>69.003</v>
      </c>
      <c r="AD2233" t="s">
        <v>1147</v>
      </c>
      <c r="AE2233">
        <v>1</v>
      </c>
      <c r="AF2233" t="s">
        <v>1080</v>
      </c>
    </row>
    <row r="2234" spans="1:32">
      <c r="A2234">
        <v>317309</v>
      </c>
      <c r="B2234">
        <v>5170</v>
      </c>
      <c r="C2234" t="s">
        <v>258</v>
      </c>
      <c r="D2234">
        <v>1308</v>
      </c>
      <c r="E2234">
        <v>4016571955</v>
      </c>
      <c r="F2234" t="s">
        <v>1146</v>
      </c>
      <c r="G2234">
        <v>1</v>
      </c>
      <c r="H2234" t="s">
        <v>491</v>
      </c>
      <c r="I2234" t="s">
        <v>355</v>
      </c>
      <c r="J2234">
        <v>32</v>
      </c>
      <c r="K2234">
        <v>60</v>
      </c>
      <c r="L2234">
        <v>2400</v>
      </c>
      <c r="M2234">
        <v>80</v>
      </c>
      <c r="N2234">
        <v>80</v>
      </c>
      <c r="O2234" s="493">
        <v>45946.0632175926</v>
      </c>
      <c r="P2234" s="493">
        <v>45946.1066666667</v>
      </c>
      <c r="Q2234">
        <v>1</v>
      </c>
      <c r="R2234">
        <v>0</v>
      </c>
      <c r="S2234">
        <v>0</v>
      </c>
      <c r="T2234">
        <v>6</v>
      </c>
      <c r="U2234">
        <v>53</v>
      </c>
      <c r="V2234">
        <v>50</v>
      </c>
      <c r="W2234">
        <v>103</v>
      </c>
      <c r="X2234">
        <v>52</v>
      </c>
      <c r="Y2234">
        <v>64</v>
      </c>
      <c r="AB2234">
        <v>175.042</v>
      </c>
      <c r="AD2234" t="s">
        <v>1147</v>
      </c>
      <c r="AE2234">
        <v>1</v>
      </c>
      <c r="AF2234" t="s">
        <v>1080</v>
      </c>
    </row>
    <row r="2235" spans="1:32">
      <c r="A2235">
        <v>317310</v>
      </c>
      <c r="B2235">
        <v>5170</v>
      </c>
      <c r="C2235" t="s">
        <v>258</v>
      </c>
      <c r="D2235">
        <v>1308</v>
      </c>
      <c r="E2235">
        <v>4016588829</v>
      </c>
      <c r="F2235" t="s">
        <v>1078</v>
      </c>
      <c r="G2235">
        <v>1</v>
      </c>
      <c r="H2235" t="s">
        <v>491</v>
      </c>
      <c r="I2235" t="s">
        <v>349</v>
      </c>
      <c r="J2235">
        <v>30</v>
      </c>
      <c r="K2235">
        <v>26</v>
      </c>
      <c r="L2235">
        <v>2400</v>
      </c>
      <c r="M2235">
        <v>80</v>
      </c>
      <c r="N2235">
        <v>240</v>
      </c>
      <c r="O2235" s="493">
        <v>45946.0007986111</v>
      </c>
      <c r="P2235" s="493">
        <v>45946.0165856481</v>
      </c>
      <c r="Q2235">
        <v>1</v>
      </c>
      <c r="R2235">
        <v>0</v>
      </c>
      <c r="S2235">
        <v>0</v>
      </c>
      <c r="T2235">
        <v>6</v>
      </c>
      <c r="U2235">
        <v>37</v>
      </c>
      <c r="V2235">
        <v>36</v>
      </c>
      <c r="W2235">
        <v>37</v>
      </c>
      <c r="X2235">
        <v>37</v>
      </c>
      <c r="Y2235">
        <v>38</v>
      </c>
      <c r="AB2235">
        <v>55.941</v>
      </c>
      <c r="AD2235" t="s">
        <v>1079</v>
      </c>
      <c r="AE2235">
        <v>1</v>
      </c>
      <c r="AF2235" t="s">
        <v>1080</v>
      </c>
    </row>
    <row r="2236" spans="1:32">
      <c r="A2236">
        <v>317311</v>
      </c>
      <c r="B2236">
        <v>5170</v>
      </c>
      <c r="C2236" t="s">
        <v>258</v>
      </c>
      <c r="D2236">
        <v>1308</v>
      </c>
      <c r="E2236">
        <v>4016588829</v>
      </c>
      <c r="F2236" t="s">
        <v>1078</v>
      </c>
      <c r="G2236">
        <v>1</v>
      </c>
      <c r="H2236" t="s">
        <v>491</v>
      </c>
      <c r="I2236" t="s">
        <v>352</v>
      </c>
      <c r="J2236">
        <v>31</v>
      </c>
      <c r="K2236">
        <v>29</v>
      </c>
      <c r="L2236">
        <v>2400</v>
      </c>
      <c r="M2236">
        <v>80</v>
      </c>
      <c r="N2236">
        <v>320</v>
      </c>
      <c r="O2236" s="493">
        <v>45946.0016898148</v>
      </c>
      <c r="P2236" s="493">
        <v>45946.019849537</v>
      </c>
      <c r="Q2236">
        <v>1</v>
      </c>
      <c r="R2236">
        <v>0</v>
      </c>
      <c r="S2236">
        <v>0</v>
      </c>
      <c r="T2236">
        <v>6</v>
      </c>
      <c r="U2236">
        <v>53</v>
      </c>
      <c r="V2236">
        <v>51</v>
      </c>
      <c r="W2236">
        <v>56</v>
      </c>
      <c r="X2236">
        <v>53</v>
      </c>
      <c r="Y2236">
        <v>57</v>
      </c>
      <c r="AB2236">
        <v>69.003</v>
      </c>
      <c r="AD2236" t="s">
        <v>1079</v>
      </c>
      <c r="AE2236">
        <v>1</v>
      </c>
      <c r="AF2236" t="s">
        <v>1080</v>
      </c>
    </row>
    <row r="2237" spans="1:32">
      <c r="A2237">
        <v>317312</v>
      </c>
      <c r="B2237">
        <v>5170</v>
      </c>
      <c r="C2237" t="s">
        <v>258</v>
      </c>
      <c r="D2237">
        <v>1308</v>
      </c>
      <c r="E2237">
        <v>4016588829</v>
      </c>
      <c r="F2237" t="s">
        <v>1078</v>
      </c>
      <c r="G2237">
        <v>1</v>
      </c>
      <c r="H2237" t="s">
        <v>491</v>
      </c>
      <c r="I2237" t="s">
        <v>355</v>
      </c>
      <c r="J2237">
        <v>32</v>
      </c>
      <c r="K2237">
        <v>30</v>
      </c>
      <c r="L2237">
        <v>2400</v>
      </c>
      <c r="M2237">
        <v>80</v>
      </c>
      <c r="N2237">
        <v>80</v>
      </c>
      <c r="O2237" s="493">
        <v>45946.0021875</v>
      </c>
      <c r="P2237" s="493">
        <v>45946.0222222222</v>
      </c>
      <c r="Q2237">
        <v>1</v>
      </c>
      <c r="R2237">
        <v>0</v>
      </c>
      <c r="S2237">
        <v>0</v>
      </c>
      <c r="T2237">
        <v>6</v>
      </c>
      <c r="U2237">
        <v>53</v>
      </c>
      <c r="V2237">
        <v>50</v>
      </c>
      <c r="W2237">
        <v>101</v>
      </c>
      <c r="X2237">
        <v>52</v>
      </c>
      <c r="Y2237">
        <v>64</v>
      </c>
      <c r="AB2237">
        <v>175.042</v>
      </c>
      <c r="AD2237" t="s">
        <v>1079</v>
      </c>
      <c r="AE2237">
        <v>1</v>
      </c>
      <c r="AF2237" t="s">
        <v>1080</v>
      </c>
    </row>
    <row r="2238" spans="1:32">
      <c r="A2238">
        <v>317313</v>
      </c>
      <c r="B2238">
        <v>5170</v>
      </c>
      <c r="C2238" t="s">
        <v>258</v>
      </c>
      <c r="D2238">
        <v>1308</v>
      </c>
      <c r="E2238">
        <v>4016614273</v>
      </c>
      <c r="F2238" t="s">
        <v>1148</v>
      </c>
      <c r="G2238">
        <v>1</v>
      </c>
      <c r="H2238" t="s">
        <v>491</v>
      </c>
      <c r="I2238" t="s">
        <v>349</v>
      </c>
      <c r="J2238">
        <v>30</v>
      </c>
      <c r="K2238">
        <v>30</v>
      </c>
      <c r="L2238">
        <v>2400</v>
      </c>
      <c r="M2238">
        <v>80</v>
      </c>
      <c r="N2238">
        <v>240</v>
      </c>
      <c r="O2238" s="493">
        <v>45946.019837963</v>
      </c>
      <c r="P2238" s="493">
        <v>45946.0433564815</v>
      </c>
      <c r="Q2238">
        <v>1</v>
      </c>
      <c r="R2238">
        <v>0</v>
      </c>
      <c r="S2238">
        <v>0</v>
      </c>
      <c r="T2238">
        <v>6</v>
      </c>
      <c r="U2238">
        <v>37</v>
      </c>
      <c r="V2238">
        <v>35</v>
      </c>
      <c r="W2238">
        <v>37</v>
      </c>
      <c r="X2238">
        <v>37</v>
      </c>
      <c r="Y2238">
        <v>37</v>
      </c>
      <c r="AB2238">
        <v>55.941</v>
      </c>
      <c r="AD2238" t="s">
        <v>1149</v>
      </c>
      <c r="AE2238">
        <v>1</v>
      </c>
      <c r="AF2238" t="s">
        <v>1080</v>
      </c>
    </row>
    <row r="2239" spans="1:32">
      <c r="A2239">
        <v>317314</v>
      </c>
      <c r="B2239">
        <v>5170</v>
      </c>
      <c r="C2239" t="s">
        <v>258</v>
      </c>
      <c r="D2239">
        <v>1308</v>
      </c>
      <c r="E2239">
        <v>4016614273</v>
      </c>
      <c r="F2239" t="s">
        <v>1148</v>
      </c>
      <c r="G2239">
        <v>1</v>
      </c>
      <c r="H2239" t="s">
        <v>491</v>
      </c>
      <c r="I2239" t="s">
        <v>352</v>
      </c>
      <c r="J2239">
        <v>31</v>
      </c>
      <c r="K2239">
        <v>30</v>
      </c>
      <c r="L2239">
        <v>2400</v>
      </c>
      <c r="M2239">
        <v>80</v>
      </c>
      <c r="N2239">
        <v>320</v>
      </c>
      <c r="O2239" s="493">
        <v>45946.0221296296</v>
      </c>
      <c r="P2239" s="493">
        <v>45946.0461342593</v>
      </c>
      <c r="Q2239">
        <v>1</v>
      </c>
      <c r="R2239">
        <v>0</v>
      </c>
      <c r="S2239">
        <v>0</v>
      </c>
      <c r="T2239">
        <v>6</v>
      </c>
      <c r="U2239">
        <v>58</v>
      </c>
      <c r="V2239">
        <v>51</v>
      </c>
      <c r="W2239">
        <v>144</v>
      </c>
      <c r="X2239">
        <v>53</v>
      </c>
      <c r="Y2239">
        <v>57</v>
      </c>
      <c r="AB2239">
        <v>69.003</v>
      </c>
      <c r="AD2239" t="s">
        <v>1149</v>
      </c>
      <c r="AE2239">
        <v>1</v>
      </c>
      <c r="AF2239" t="s">
        <v>1080</v>
      </c>
    </row>
    <row r="2240" spans="1:32">
      <c r="A2240">
        <v>317315</v>
      </c>
      <c r="B2240">
        <v>5170</v>
      </c>
      <c r="C2240" t="s">
        <v>258</v>
      </c>
      <c r="D2240">
        <v>1308</v>
      </c>
      <c r="E2240">
        <v>4016614273</v>
      </c>
      <c r="F2240" t="s">
        <v>1148</v>
      </c>
      <c r="G2240">
        <v>1</v>
      </c>
      <c r="H2240" t="s">
        <v>491</v>
      </c>
      <c r="I2240" t="s">
        <v>355</v>
      </c>
      <c r="J2240">
        <v>32</v>
      </c>
      <c r="K2240">
        <v>30</v>
      </c>
      <c r="L2240">
        <v>2400</v>
      </c>
      <c r="M2240">
        <v>80</v>
      </c>
      <c r="N2240">
        <v>80</v>
      </c>
      <c r="O2240" s="493">
        <v>45946.0253587963</v>
      </c>
      <c r="P2240" s="493">
        <v>45946.0469097222</v>
      </c>
      <c r="Q2240">
        <v>1</v>
      </c>
      <c r="R2240">
        <v>0</v>
      </c>
      <c r="S2240">
        <v>0</v>
      </c>
      <c r="T2240">
        <v>6</v>
      </c>
      <c r="U2240">
        <v>54</v>
      </c>
      <c r="V2240">
        <v>50</v>
      </c>
      <c r="W2240">
        <v>99</v>
      </c>
      <c r="X2240">
        <v>52</v>
      </c>
      <c r="Y2240">
        <v>64</v>
      </c>
      <c r="AB2240">
        <v>175.042</v>
      </c>
      <c r="AD2240" t="s">
        <v>1149</v>
      </c>
      <c r="AE2240">
        <v>1</v>
      </c>
      <c r="AF2240" t="s">
        <v>1080</v>
      </c>
    </row>
    <row r="2241" spans="1:32">
      <c r="A2241">
        <v>317167</v>
      </c>
      <c r="B2241">
        <v>5170</v>
      </c>
      <c r="C2241" t="s">
        <v>258</v>
      </c>
      <c r="D2241">
        <v>1308</v>
      </c>
      <c r="E2241">
        <v>4016571956</v>
      </c>
      <c r="F2241" t="s">
        <v>1150</v>
      </c>
      <c r="G2241">
        <v>1</v>
      </c>
      <c r="H2241" t="s">
        <v>491</v>
      </c>
      <c r="I2241" t="s">
        <v>349</v>
      </c>
      <c r="J2241">
        <v>30</v>
      </c>
      <c r="K2241">
        <v>15</v>
      </c>
      <c r="L2241">
        <v>1200</v>
      </c>
      <c r="M2241">
        <v>80</v>
      </c>
      <c r="N2241">
        <v>240</v>
      </c>
      <c r="O2241" s="493">
        <v>45945.9468171296</v>
      </c>
      <c r="P2241" s="493">
        <v>45945.9763773148</v>
      </c>
      <c r="Q2241">
        <v>1</v>
      </c>
      <c r="R2241">
        <v>0</v>
      </c>
      <c r="S2241">
        <v>0</v>
      </c>
      <c r="T2241">
        <v>6</v>
      </c>
      <c r="U2241">
        <v>37</v>
      </c>
      <c r="V2241">
        <v>36</v>
      </c>
      <c r="W2241">
        <v>39</v>
      </c>
      <c r="X2241">
        <v>37</v>
      </c>
      <c r="Y2241">
        <v>41</v>
      </c>
      <c r="AB2241">
        <v>57.56</v>
      </c>
      <c r="AD2241" t="s">
        <v>1151</v>
      </c>
      <c r="AE2241">
        <v>1</v>
      </c>
      <c r="AF2241" t="s">
        <v>1080</v>
      </c>
    </row>
    <row r="2242" spans="1:32">
      <c r="A2242">
        <v>317168</v>
      </c>
      <c r="B2242">
        <v>5170</v>
      </c>
      <c r="C2242" t="s">
        <v>258</v>
      </c>
      <c r="D2242">
        <v>1308</v>
      </c>
      <c r="E2242">
        <v>4016571956</v>
      </c>
      <c r="F2242" t="s">
        <v>1150</v>
      </c>
      <c r="G2242">
        <v>1</v>
      </c>
      <c r="H2242" t="s">
        <v>491</v>
      </c>
      <c r="I2242" t="s">
        <v>352</v>
      </c>
      <c r="J2242">
        <v>31</v>
      </c>
      <c r="K2242">
        <v>15</v>
      </c>
      <c r="L2242">
        <v>1200</v>
      </c>
      <c r="M2242">
        <v>80</v>
      </c>
      <c r="N2242">
        <v>320</v>
      </c>
      <c r="O2242" s="493">
        <v>45945.9485069444</v>
      </c>
      <c r="P2242" s="493">
        <v>45945.9785300926</v>
      </c>
      <c r="Q2242">
        <v>1</v>
      </c>
      <c r="R2242">
        <v>0</v>
      </c>
      <c r="S2242">
        <v>0</v>
      </c>
      <c r="T2242">
        <v>6</v>
      </c>
      <c r="U2242">
        <v>42</v>
      </c>
      <c r="V2242">
        <v>40</v>
      </c>
      <c r="W2242">
        <v>51</v>
      </c>
      <c r="X2242">
        <v>41</v>
      </c>
      <c r="Y2242">
        <v>45</v>
      </c>
      <c r="AB2242">
        <v>69.058</v>
      </c>
      <c r="AD2242" t="s">
        <v>1151</v>
      </c>
      <c r="AE2242">
        <v>1</v>
      </c>
      <c r="AF2242" t="s">
        <v>1080</v>
      </c>
    </row>
    <row r="2243" spans="1:32">
      <c r="A2243">
        <v>317169</v>
      </c>
      <c r="B2243">
        <v>5170</v>
      </c>
      <c r="C2243" t="s">
        <v>258</v>
      </c>
      <c r="D2243">
        <v>1308</v>
      </c>
      <c r="E2243">
        <v>4016571956</v>
      </c>
      <c r="F2243" t="s">
        <v>1150</v>
      </c>
      <c r="G2243">
        <v>1</v>
      </c>
      <c r="H2243" t="s">
        <v>491</v>
      </c>
      <c r="I2243" t="s">
        <v>355</v>
      </c>
      <c r="J2243">
        <v>32</v>
      </c>
      <c r="K2243">
        <v>15</v>
      </c>
      <c r="L2243">
        <v>1200</v>
      </c>
      <c r="M2243">
        <v>80</v>
      </c>
      <c r="N2243">
        <v>80</v>
      </c>
      <c r="O2243" s="493">
        <v>45945.9650694444</v>
      </c>
      <c r="P2243" s="493">
        <v>45945.9815393519</v>
      </c>
      <c r="Q2243">
        <v>1</v>
      </c>
      <c r="R2243">
        <v>0</v>
      </c>
      <c r="S2243">
        <v>0</v>
      </c>
      <c r="T2243">
        <v>6</v>
      </c>
      <c r="U2243">
        <v>85</v>
      </c>
      <c r="V2243">
        <v>50</v>
      </c>
      <c r="W2243">
        <v>286</v>
      </c>
      <c r="X2243">
        <v>52</v>
      </c>
      <c r="Y2243">
        <v>64</v>
      </c>
      <c r="AB2243">
        <v>175.042</v>
      </c>
      <c r="AD2243" t="s">
        <v>1151</v>
      </c>
      <c r="AE2243">
        <v>1</v>
      </c>
      <c r="AF2243" t="s">
        <v>1080</v>
      </c>
    </row>
    <row r="2244" spans="1:32">
      <c r="A2244">
        <v>317170</v>
      </c>
      <c r="B2244">
        <v>5170</v>
      </c>
      <c r="C2244" t="s">
        <v>258</v>
      </c>
      <c r="D2244">
        <v>1308</v>
      </c>
      <c r="E2244">
        <v>4016588829</v>
      </c>
      <c r="F2244" t="s">
        <v>1078</v>
      </c>
      <c r="G2244">
        <v>1</v>
      </c>
      <c r="H2244" t="s">
        <v>491</v>
      </c>
      <c r="I2244" t="s">
        <v>349</v>
      </c>
      <c r="J2244">
        <v>30</v>
      </c>
      <c r="K2244">
        <v>3</v>
      </c>
      <c r="L2244">
        <v>2400</v>
      </c>
      <c r="M2244">
        <v>80</v>
      </c>
      <c r="N2244">
        <v>240</v>
      </c>
      <c r="O2244" s="493">
        <v>45945.997349537</v>
      </c>
      <c r="P2244" s="493">
        <v>45945.9989351852</v>
      </c>
      <c r="Q2244">
        <v>1</v>
      </c>
      <c r="R2244">
        <v>0</v>
      </c>
      <c r="S2244">
        <v>0</v>
      </c>
      <c r="T2244">
        <v>6</v>
      </c>
      <c r="U2244">
        <v>38</v>
      </c>
      <c r="V2244">
        <v>37</v>
      </c>
      <c r="W2244">
        <v>40</v>
      </c>
      <c r="X2244">
        <v>37</v>
      </c>
      <c r="Y2244">
        <v>38</v>
      </c>
      <c r="AB2244">
        <v>55.941</v>
      </c>
      <c r="AD2244" t="s">
        <v>1079</v>
      </c>
      <c r="AE2244">
        <v>1</v>
      </c>
      <c r="AF2244" t="s">
        <v>1080</v>
      </c>
    </row>
    <row r="2245" spans="1:32">
      <c r="A2245">
        <v>317171</v>
      </c>
      <c r="B2245">
        <v>5170</v>
      </c>
      <c r="C2245" t="s">
        <v>258</v>
      </c>
      <c r="D2245">
        <v>1308</v>
      </c>
      <c r="E2245">
        <v>4016614272</v>
      </c>
      <c r="F2245" t="s">
        <v>1152</v>
      </c>
      <c r="G2245">
        <v>1</v>
      </c>
      <c r="H2245" t="s">
        <v>491</v>
      </c>
      <c r="I2245" t="s">
        <v>349</v>
      </c>
      <c r="J2245">
        <v>30</v>
      </c>
      <c r="K2245">
        <v>15</v>
      </c>
      <c r="L2245">
        <v>1200</v>
      </c>
      <c r="M2245">
        <v>80</v>
      </c>
      <c r="N2245">
        <v>240</v>
      </c>
      <c r="O2245" s="493">
        <v>45945.9784375</v>
      </c>
      <c r="P2245" s="493">
        <v>45945.9915162037</v>
      </c>
      <c r="Q2245">
        <v>1</v>
      </c>
      <c r="R2245">
        <v>0</v>
      </c>
      <c r="S2245">
        <v>0</v>
      </c>
      <c r="T2245">
        <v>6</v>
      </c>
      <c r="U2245">
        <v>38</v>
      </c>
      <c r="V2245">
        <v>35</v>
      </c>
      <c r="W2245">
        <v>53</v>
      </c>
      <c r="X2245">
        <v>37</v>
      </c>
      <c r="Y2245">
        <v>37</v>
      </c>
      <c r="AB2245">
        <v>57.56</v>
      </c>
      <c r="AD2245" t="s">
        <v>1153</v>
      </c>
      <c r="AE2245">
        <v>1</v>
      </c>
      <c r="AF2245" t="s">
        <v>1080</v>
      </c>
    </row>
    <row r="2246" spans="1:32">
      <c r="A2246">
        <v>317172</v>
      </c>
      <c r="B2246">
        <v>5170</v>
      </c>
      <c r="C2246" t="s">
        <v>258</v>
      </c>
      <c r="D2246">
        <v>1308</v>
      </c>
      <c r="E2246">
        <v>4016614272</v>
      </c>
      <c r="F2246" t="s">
        <v>1152</v>
      </c>
      <c r="G2246">
        <v>1</v>
      </c>
      <c r="H2246" t="s">
        <v>491</v>
      </c>
      <c r="I2246" t="s">
        <v>352</v>
      </c>
      <c r="J2246">
        <v>31</v>
      </c>
      <c r="K2246">
        <v>15</v>
      </c>
      <c r="L2246">
        <v>1200</v>
      </c>
      <c r="M2246">
        <v>80</v>
      </c>
      <c r="N2246">
        <v>320</v>
      </c>
      <c r="O2246" s="493">
        <v>45945.9808912037</v>
      </c>
      <c r="P2246" s="493">
        <v>45945.9967361111</v>
      </c>
      <c r="Q2246">
        <v>1</v>
      </c>
      <c r="R2246">
        <v>0</v>
      </c>
      <c r="S2246">
        <v>0</v>
      </c>
      <c r="T2246">
        <v>6</v>
      </c>
      <c r="U2246">
        <v>83</v>
      </c>
      <c r="V2246">
        <v>40</v>
      </c>
      <c r="W2246">
        <v>379</v>
      </c>
      <c r="X2246">
        <v>41</v>
      </c>
      <c r="Y2246">
        <v>45</v>
      </c>
      <c r="AB2246">
        <v>69.058</v>
      </c>
      <c r="AD2246" t="s">
        <v>1153</v>
      </c>
      <c r="AE2246">
        <v>1</v>
      </c>
      <c r="AF2246" t="s">
        <v>1080</v>
      </c>
    </row>
    <row r="2247" spans="1:32">
      <c r="A2247">
        <v>317173</v>
      </c>
      <c r="B2247">
        <v>5170</v>
      </c>
      <c r="C2247" t="s">
        <v>258</v>
      </c>
      <c r="D2247">
        <v>1308</v>
      </c>
      <c r="E2247">
        <v>4016614272</v>
      </c>
      <c r="F2247" t="s">
        <v>1152</v>
      </c>
      <c r="G2247">
        <v>1</v>
      </c>
      <c r="H2247" t="s">
        <v>491</v>
      </c>
      <c r="I2247" t="s">
        <v>355</v>
      </c>
      <c r="J2247">
        <v>32</v>
      </c>
      <c r="K2247">
        <v>15</v>
      </c>
      <c r="L2247">
        <v>1200</v>
      </c>
      <c r="M2247">
        <v>80</v>
      </c>
      <c r="N2247">
        <v>80</v>
      </c>
      <c r="O2247" s="493">
        <v>45945.9849768519</v>
      </c>
      <c r="P2247" s="493">
        <v>45945.9978587963</v>
      </c>
      <c r="Q2247">
        <v>1</v>
      </c>
      <c r="R2247">
        <v>0</v>
      </c>
      <c r="S2247">
        <v>0</v>
      </c>
      <c r="T2247">
        <v>6</v>
      </c>
      <c r="U2247">
        <v>55</v>
      </c>
      <c r="V2247">
        <v>50</v>
      </c>
      <c r="W2247">
        <v>100</v>
      </c>
      <c r="X2247">
        <v>52</v>
      </c>
      <c r="Y2247">
        <v>64</v>
      </c>
      <c r="AB2247">
        <v>175.042</v>
      </c>
      <c r="AD2247" t="s">
        <v>1153</v>
      </c>
      <c r="AE2247">
        <v>1</v>
      </c>
      <c r="AF2247" t="s">
        <v>1080</v>
      </c>
    </row>
    <row r="2248" spans="1:32">
      <c r="A2248">
        <v>317316</v>
      </c>
      <c r="B2248">
        <v>5170</v>
      </c>
      <c r="C2248" t="s">
        <v>258</v>
      </c>
      <c r="D2248">
        <v>1309</v>
      </c>
      <c r="E2248">
        <v>4016614262</v>
      </c>
      <c r="F2248" t="s">
        <v>1059</v>
      </c>
      <c r="G2248">
        <v>1</v>
      </c>
      <c r="H2248" t="s">
        <v>491</v>
      </c>
      <c r="I2248" t="s">
        <v>349</v>
      </c>
      <c r="J2248">
        <v>30</v>
      </c>
      <c r="K2248">
        <v>2</v>
      </c>
      <c r="L2248">
        <v>160</v>
      </c>
      <c r="M2248">
        <v>80</v>
      </c>
      <c r="N2248">
        <v>240</v>
      </c>
      <c r="O2248" s="493">
        <v>45946.6908912037</v>
      </c>
      <c r="P2248" s="493">
        <v>45946.692650463</v>
      </c>
      <c r="Q2248">
        <v>1</v>
      </c>
      <c r="R2248">
        <v>0</v>
      </c>
      <c r="S2248">
        <v>0</v>
      </c>
      <c r="T2248">
        <v>6</v>
      </c>
      <c r="U2248">
        <v>85</v>
      </c>
      <c r="V2248">
        <v>36</v>
      </c>
      <c r="W2248">
        <v>134</v>
      </c>
      <c r="X2248">
        <v>85</v>
      </c>
      <c r="Y2248">
        <v>38</v>
      </c>
      <c r="AB2248">
        <v>56.508</v>
      </c>
      <c r="AD2248" t="s">
        <v>1154</v>
      </c>
      <c r="AE2248">
        <v>1</v>
      </c>
      <c r="AF2248" t="s">
        <v>1058</v>
      </c>
    </row>
    <row r="2249" spans="1:32">
      <c r="A2249">
        <v>317317</v>
      </c>
      <c r="B2249">
        <v>5170</v>
      </c>
      <c r="C2249" t="s">
        <v>258</v>
      </c>
      <c r="D2249">
        <v>1309</v>
      </c>
      <c r="E2249">
        <v>4016614262</v>
      </c>
      <c r="F2249" t="s">
        <v>1059</v>
      </c>
      <c r="G2249">
        <v>1</v>
      </c>
      <c r="H2249" t="s">
        <v>491</v>
      </c>
      <c r="I2249" t="s">
        <v>352</v>
      </c>
      <c r="J2249">
        <v>31</v>
      </c>
      <c r="K2249">
        <v>2</v>
      </c>
      <c r="L2249">
        <v>160</v>
      </c>
      <c r="M2249">
        <v>80</v>
      </c>
      <c r="N2249">
        <v>160</v>
      </c>
      <c r="O2249" s="493">
        <v>45946.6983912037</v>
      </c>
      <c r="P2249" s="493">
        <v>45946.6991087963</v>
      </c>
      <c r="Q2249">
        <v>1</v>
      </c>
      <c r="R2249">
        <v>0</v>
      </c>
      <c r="S2249">
        <v>0</v>
      </c>
      <c r="T2249">
        <v>6</v>
      </c>
      <c r="U2249">
        <v>67</v>
      </c>
      <c r="V2249">
        <v>40</v>
      </c>
      <c r="W2249">
        <v>94</v>
      </c>
      <c r="X2249">
        <v>67</v>
      </c>
      <c r="Y2249">
        <v>44</v>
      </c>
      <c r="AB2249">
        <v>49.014</v>
      </c>
      <c r="AD2249" t="s">
        <v>1154</v>
      </c>
      <c r="AE2249">
        <v>1</v>
      </c>
      <c r="AF2249" t="s">
        <v>1058</v>
      </c>
    </row>
    <row r="2250" spans="1:32">
      <c r="A2250">
        <v>317318</v>
      </c>
      <c r="B2250">
        <v>5170</v>
      </c>
      <c r="C2250" t="s">
        <v>258</v>
      </c>
      <c r="D2250">
        <v>1309</v>
      </c>
      <c r="E2250">
        <v>4016614263</v>
      </c>
      <c r="F2250" t="s">
        <v>1119</v>
      </c>
      <c r="G2250">
        <v>1</v>
      </c>
      <c r="H2250" t="s">
        <v>491</v>
      </c>
      <c r="I2250" t="s">
        <v>349</v>
      </c>
      <c r="J2250">
        <v>30</v>
      </c>
      <c r="K2250">
        <v>60</v>
      </c>
      <c r="L2250">
        <v>4800</v>
      </c>
      <c r="M2250">
        <v>80</v>
      </c>
      <c r="N2250">
        <v>240</v>
      </c>
      <c r="O2250" s="493">
        <v>45946.2626273148</v>
      </c>
      <c r="P2250" s="493">
        <v>45946.2950347222</v>
      </c>
      <c r="Q2250">
        <v>1</v>
      </c>
      <c r="R2250">
        <v>0</v>
      </c>
      <c r="S2250">
        <v>0</v>
      </c>
      <c r="T2250">
        <v>6</v>
      </c>
      <c r="U2250">
        <v>36</v>
      </c>
      <c r="V2250">
        <v>34</v>
      </c>
      <c r="W2250">
        <v>40</v>
      </c>
      <c r="X2250">
        <v>36</v>
      </c>
      <c r="Y2250">
        <v>35</v>
      </c>
      <c r="AB2250">
        <v>56.508</v>
      </c>
      <c r="AD2250" t="s">
        <v>1120</v>
      </c>
      <c r="AE2250">
        <v>1</v>
      </c>
      <c r="AF2250" t="s">
        <v>1058</v>
      </c>
    </row>
    <row r="2251" spans="1:32">
      <c r="A2251">
        <v>317319</v>
      </c>
      <c r="B2251">
        <v>5170</v>
      </c>
      <c r="C2251" t="s">
        <v>258</v>
      </c>
      <c r="D2251">
        <v>1309</v>
      </c>
      <c r="E2251">
        <v>4016614263</v>
      </c>
      <c r="F2251" t="s">
        <v>1119</v>
      </c>
      <c r="G2251">
        <v>1</v>
      </c>
      <c r="H2251" t="s">
        <v>491</v>
      </c>
      <c r="I2251" t="s">
        <v>352</v>
      </c>
      <c r="J2251">
        <v>31</v>
      </c>
      <c r="K2251">
        <v>60</v>
      </c>
      <c r="L2251">
        <v>4800</v>
      </c>
      <c r="M2251">
        <v>80</v>
      </c>
      <c r="N2251">
        <v>160</v>
      </c>
      <c r="O2251" s="493">
        <v>45946.2637152778</v>
      </c>
      <c r="P2251" s="493">
        <v>45946.297349537</v>
      </c>
      <c r="Q2251">
        <v>1</v>
      </c>
      <c r="R2251">
        <v>0</v>
      </c>
      <c r="S2251">
        <v>0</v>
      </c>
      <c r="T2251">
        <v>6</v>
      </c>
      <c r="U2251">
        <v>44</v>
      </c>
      <c r="V2251">
        <v>38</v>
      </c>
      <c r="W2251">
        <v>287</v>
      </c>
      <c r="X2251">
        <v>40</v>
      </c>
      <c r="Y2251">
        <v>44</v>
      </c>
      <c r="AB2251">
        <v>49.016</v>
      </c>
      <c r="AD2251" t="s">
        <v>1120</v>
      </c>
      <c r="AE2251">
        <v>1</v>
      </c>
      <c r="AF2251" t="s">
        <v>1058</v>
      </c>
    </row>
    <row r="2252" spans="1:32">
      <c r="A2252">
        <v>317320</v>
      </c>
      <c r="B2252">
        <v>5170</v>
      </c>
      <c r="C2252" t="s">
        <v>258</v>
      </c>
      <c r="D2252">
        <v>1309</v>
      </c>
      <c r="E2252">
        <v>4016614264</v>
      </c>
      <c r="F2252" t="s">
        <v>1059</v>
      </c>
      <c r="G2252">
        <v>1</v>
      </c>
      <c r="H2252" t="s">
        <v>491</v>
      </c>
      <c r="I2252" t="s">
        <v>349</v>
      </c>
      <c r="J2252">
        <v>30</v>
      </c>
      <c r="K2252">
        <v>15</v>
      </c>
      <c r="L2252">
        <v>1200</v>
      </c>
      <c r="M2252">
        <v>80</v>
      </c>
      <c r="N2252">
        <v>240</v>
      </c>
      <c r="O2252" s="493">
        <v>45946.2411226852</v>
      </c>
      <c r="P2252" s="493">
        <v>45946.2601273148</v>
      </c>
      <c r="Q2252">
        <v>1</v>
      </c>
      <c r="R2252">
        <v>0</v>
      </c>
      <c r="S2252">
        <v>0</v>
      </c>
      <c r="T2252">
        <v>6</v>
      </c>
      <c r="U2252">
        <v>41</v>
      </c>
      <c r="V2252">
        <v>35</v>
      </c>
      <c r="W2252">
        <v>109</v>
      </c>
      <c r="X2252">
        <v>36</v>
      </c>
      <c r="Y2252">
        <v>38</v>
      </c>
      <c r="AB2252">
        <v>56.508</v>
      </c>
      <c r="AD2252" t="s">
        <v>1123</v>
      </c>
      <c r="AE2252">
        <v>1</v>
      </c>
      <c r="AF2252" t="s">
        <v>1058</v>
      </c>
    </row>
    <row r="2253" spans="1:32">
      <c r="A2253">
        <v>317321</v>
      </c>
      <c r="B2253">
        <v>5170</v>
      </c>
      <c r="C2253" t="s">
        <v>258</v>
      </c>
      <c r="D2253">
        <v>1309</v>
      </c>
      <c r="E2253">
        <v>4016614264</v>
      </c>
      <c r="F2253" t="s">
        <v>1059</v>
      </c>
      <c r="G2253">
        <v>1</v>
      </c>
      <c r="H2253" t="s">
        <v>491</v>
      </c>
      <c r="I2253" t="s">
        <v>352</v>
      </c>
      <c r="J2253">
        <v>31</v>
      </c>
      <c r="K2253">
        <v>15</v>
      </c>
      <c r="L2253">
        <v>1200</v>
      </c>
      <c r="M2253">
        <v>80</v>
      </c>
      <c r="N2253">
        <v>160</v>
      </c>
      <c r="O2253" s="493">
        <v>45946.2463773148</v>
      </c>
      <c r="P2253" s="493">
        <v>45946.2613194444</v>
      </c>
      <c r="Q2253">
        <v>1</v>
      </c>
      <c r="R2253">
        <v>0</v>
      </c>
      <c r="S2253">
        <v>0</v>
      </c>
      <c r="T2253">
        <v>6</v>
      </c>
      <c r="U2253">
        <v>40</v>
      </c>
      <c r="V2253">
        <v>38</v>
      </c>
      <c r="W2253">
        <v>43</v>
      </c>
      <c r="X2253">
        <v>40</v>
      </c>
      <c r="Y2253">
        <v>44</v>
      </c>
      <c r="AB2253">
        <v>49.014</v>
      </c>
      <c r="AD2253" t="s">
        <v>1123</v>
      </c>
      <c r="AE2253">
        <v>1</v>
      </c>
      <c r="AF2253" t="s">
        <v>1058</v>
      </c>
    </row>
    <row r="2254" spans="1:32">
      <c r="A2254">
        <v>317322</v>
      </c>
      <c r="B2254">
        <v>5170</v>
      </c>
      <c r="C2254" t="s">
        <v>258</v>
      </c>
      <c r="D2254">
        <v>1310</v>
      </c>
      <c r="E2254">
        <v>4016571955</v>
      </c>
      <c r="F2254" t="s">
        <v>1146</v>
      </c>
      <c r="G2254">
        <v>1</v>
      </c>
      <c r="H2254" t="s">
        <v>494</v>
      </c>
      <c r="I2254" t="s">
        <v>349</v>
      </c>
      <c r="J2254">
        <v>30</v>
      </c>
      <c r="K2254">
        <v>60</v>
      </c>
      <c r="L2254">
        <v>2400</v>
      </c>
      <c r="M2254">
        <v>80</v>
      </c>
      <c r="N2254">
        <v>400</v>
      </c>
      <c r="O2254" s="493">
        <v>45946.1977199074</v>
      </c>
      <c r="P2254" s="493">
        <v>45946.236712963</v>
      </c>
      <c r="Q2254">
        <v>1</v>
      </c>
      <c r="R2254">
        <v>0</v>
      </c>
      <c r="S2254">
        <v>0</v>
      </c>
      <c r="T2254">
        <v>6</v>
      </c>
      <c r="U2254">
        <v>49</v>
      </c>
      <c r="V2254">
        <v>47</v>
      </c>
      <c r="W2254">
        <v>61</v>
      </c>
      <c r="X2254">
        <v>49</v>
      </c>
      <c r="Y2254">
        <v>55</v>
      </c>
      <c r="AB2254">
        <v>81.808</v>
      </c>
      <c r="AD2254" t="s">
        <v>1147</v>
      </c>
      <c r="AE2254">
        <v>1</v>
      </c>
      <c r="AF2254" t="s">
        <v>1080</v>
      </c>
    </row>
    <row r="2255" spans="1:32">
      <c r="A2255">
        <v>317323</v>
      </c>
      <c r="B2255">
        <v>5170</v>
      </c>
      <c r="C2255" t="s">
        <v>258</v>
      </c>
      <c r="D2255">
        <v>1310</v>
      </c>
      <c r="E2255">
        <v>4016571955</v>
      </c>
      <c r="F2255" t="s">
        <v>1146</v>
      </c>
      <c r="G2255">
        <v>1</v>
      </c>
      <c r="H2255" t="s">
        <v>494</v>
      </c>
      <c r="I2255" t="s">
        <v>352</v>
      </c>
      <c r="J2255">
        <v>31</v>
      </c>
      <c r="K2255">
        <v>60</v>
      </c>
      <c r="L2255">
        <v>2400</v>
      </c>
      <c r="M2255">
        <v>80</v>
      </c>
      <c r="N2255">
        <v>480</v>
      </c>
      <c r="O2255" s="493">
        <v>45946.1987384259</v>
      </c>
      <c r="P2255" s="493">
        <v>45946.2434606481</v>
      </c>
      <c r="Q2255">
        <v>1</v>
      </c>
      <c r="R2255">
        <v>0</v>
      </c>
      <c r="S2255">
        <v>0</v>
      </c>
      <c r="T2255">
        <v>6</v>
      </c>
      <c r="U2255">
        <v>61</v>
      </c>
      <c r="V2255">
        <v>54</v>
      </c>
      <c r="W2255">
        <v>353</v>
      </c>
      <c r="X2255">
        <v>55</v>
      </c>
      <c r="Y2255">
        <v>57</v>
      </c>
      <c r="AB2255">
        <v>76.98</v>
      </c>
      <c r="AD2255" t="s">
        <v>1147</v>
      </c>
      <c r="AE2255">
        <v>1</v>
      </c>
      <c r="AF2255" t="s">
        <v>1080</v>
      </c>
    </row>
    <row r="2256" spans="1:32">
      <c r="A2256">
        <v>317324</v>
      </c>
      <c r="B2256">
        <v>5170</v>
      </c>
      <c r="C2256" t="s">
        <v>258</v>
      </c>
      <c r="D2256">
        <v>1310</v>
      </c>
      <c r="E2256">
        <v>4016571955</v>
      </c>
      <c r="F2256" t="s">
        <v>1146</v>
      </c>
      <c r="G2256">
        <v>1</v>
      </c>
      <c r="H2256" t="s">
        <v>494</v>
      </c>
      <c r="I2256" t="s">
        <v>355</v>
      </c>
      <c r="J2256">
        <v>32</v>
      </c>
      <c r="K2256">
        <v>60</v>
      </c>
      <c r="L2256">
        <v>2400</v>
      </c>
      <c r="M2256">
        <v>80</v>
      </c>
      <c r="N2256">
        <v>80</v>
      </c>
      <c r="O2256" s="493">
        <v>45946.2005787037</v>
      </c>
      <c r="P2256" s="493">
        <v>45946.2442592593</v>
      </c>
      <c r="Q2256">
        <v>1</v>
      </c>
      <c r="R2256">
        <v>0</v>
      </c>
      <c r="S2256">
        <v>0</v>
      </c>
      <c r="T2256">
        <v>6</v>
      </c>
      <c r="U2256">
        <v>52</v>
      </c>
      <c r="V2256">
        <v>50</v>
      </c>
      <c r="W2256">
        <v>92</v>
      </c>
      <c r="X2256">
        <v>51</v>
      </c>
      <c r="Y2256">
        <v>60</v>
      </c>
      <c r="AB2256">
        <v>335.388</v>
      </c>
      <c r="AD2256" t="s">
        <v>1147</v>
      </c>
      <c r="AE2256">
        <v>1</v>
      </c>
      <c r="AF2256" t="s">
        <v>1080</v>
      </c>
    </row>
    <row r="2257" spans="1:32">
      <c r="A2257">
        <v>317325</v>
      </c>
      <c r="B2257">
        <v>5170</v>
      </c>
      <c r="C2257" t="s">
        <v>258</v>
      </c>
      <c r="D2257">
        <v>1310</v>
      </c>
      <c r="E2257">
        <v>4016571956</v>
      </c>
      <c r="F2257" t="s">
        <v>1150</v>
      </c>
      <c r="G2257">
        <v>1</v>
      </c>
      <c r="H2257" t="s">
        <v>494</v>
      </c>
      <c r="I2257" t="s">
        <v>349</v>
      </c>
      <c r="J2257">
        <v>30</v>
      </c>
      <c r="K2257">
        <v>15</v>
      </c>
      <c r="L2257">
        <v>1200</v>
      </c>
      <c r="M2257">
        <v>80</v>
      </c>
      <c r="N2257">
        <v>400</v>
      </c>
      <c r="O2257" s="493">
        <v>45946.1083449074</v>
      </c>
      <c r="P2257" s="493">
        <v>45946.1251967593</v>
      </c>
      <c r="Q2257">
        <v>1</v>
      </c>
      <c r="R2257">
        <v>0</v>
      </c>
      <c r="S2257">
        <v>0</v>
      </c>
      <c r="T2257">
        <v>6</v>
      </c>
      <c r="U2257">
        <v>54</v>
      </c>
      <c r="V2257">
        <v>47</v>
      </c>
      <c r="W2257">
        <v>109</v>
      </c>
      <c r="X2257">
        <v>49</v>
      </c>
      <c r="Y2257">
        <v>53</v>
      </c>
      <c r="AB2257">
        <v>81.808</v>
      </c>
      <c r="AD2257" t="s">
        <v>1151</v>
      </c>
      <c r="AE2257">
        <v>1</v>
      </c>
      <c r="AF2257" t="s">
        <v>1080</v>
      </c>
    </row>
    <row r="2258" spans="1:32">
      <c r="A2258">
        <v>317326</v>
      </c>
      <c r="B2258">
        <v>5170</v>
      </c>
      <c r="C2258" t="s">
        <v>258</v>
      </c>
      <c r="D2258">
        <v>1310</v>
      </c>
      <c r="E2258">
        <v>4016571956</v>
      </c>
      <c r="F2258" t="s">
        <v>1150</v>
      </c>
      <c r="G2258">
        <v>1</v>
      </c>
      <c r="H2258" t="s">
        <v>494</v>
      </c>
      <c r="I2258" t="s">
        <v>352</v>
      </c>
      <c r="J2258">
        <v>31</v>
      </c>
      <c r="K2258">
        <v>15</v>
      </c>
      <c r="L2258">
        <v>1200</v>
      </c>
      <c r="M2258">
        <v>80</v>
      </c>
      <c r="N2258">
        <v>480</v>
      </c>
      <c r="O2258" s="493">
        <v>45946.112349537</v>
      </c>
      <c r="P2258" s="493">
        <v>45946.1280208333</v>
      </c>
      <c r="Q2258">
        <v>1</v>
      </c>
      <c r="R2258">
        <v>0</v>
      </c>
      <c r="S2258">
        <v>0</v>
      </c>
      <c r="T2258">
        <v>6</v>
      </c>
      <c r="U2258">
        <v>56</v>
      </c>
      <c r="V2258">
        <v>54</v>
      </c>
      <c r="W2258">
        <v>67</v>
      </c>
      <c r="X2258">
        <v>55</v>
      </c>
      <c r="Y2258">
        <v>60</v>
      </c>
      <c r="AB2258">
        <v>76.98</v>
      </c>
      <c r="AD2258" t="s">
        <v>1151</v>
      </c>
      <c r="AE2258">
        <v>1</v>
      </c>
      <c r="AF2258" t="s">
        <v>1080</v>
      </c>
    </row>
    <row r="2259" spans="1:32">
      <c r="A2259">
        <v>317327</v>
      </c>
      <c r="B2259">
        <v>5170</v>
      </c>
      <c r="C2259" t="s">
        <v>258</v>
      </c>
      <c r="D2259">
        <v>1310</v>
      </c>
      <c r="E2259">
        <v>4016571956</v>
      </c>
      <c r="F2259" t="s">
        <v>1150</v>
      </c>
      <c r="G2259">
        <v>1</v>
      </c>
      <c r="H2259" t="s">
        <v>494</v>
      </c>
      <c r="I2259" t="s">
        <v>355</v>
      </c>
      <c r="J2259">
        <v>32</v>
      </c>
      <c r="K2259">
        <v>15</v>
      </c>
      <c r="L2259">
        <v>1200</v>
      </c>
      <c r="M2259">
        <v>80</v>
      </c>
      <c r="N2259">
        <v>80</v>
      </c>
      <c r="O2259" s="493">
        <v>45946.1143981482</v>
      </c>
      <c r="P2259" s="493">
        <v>45946.130150463</v>
      </c>
      <c r="Q2259">
        <v>1</v>
      </c>
      <c r="R2259">
        <v>0</v>
      </c>
      <c r="S2259">
        <v>0</v>
      </c>
      <c r="T2259">
        <v>6</v>
      </c>
      <c r="U2259">
        <v>54</v>
      </c>
      <c r="V2259">
        <v>50</v>
      </c>
      <c r="W2259">
        <v>96</v>
      </c>
      <c r="X2259">
        <v>51</v>
      </c>
      <c r="Y2259">
        <v>54</v>
      </c>
      <c r="AB2259">
        <v>335.388</v>
      </c>
      <c r="AD2259" t="s">
        <v>1151</v>
      </c>
      <c r="AE2259">
        <v>1</v>
      </c>
      <c r="AF2259" t="s">
        <v>1080</v>
      </c>
    </row>
    <row r="2260" spans="1:32">
      <c r="A2260">
        <v>317328</v>
      </c>
      <c r="B2260">
        <v>5170</v>
      </c>
      <c r="C2260" t="s">
        <v>258</v>
      </c>
      <c r="D2260">
        <v>1310</v>
      </c>
      <c r="E2260">
        <v>4016588829</v>
      </c>
      <c r="F2260" t="s">
        <v>1078</v>
      </c>
      <c r="G2260">
        <v>1</v>
      </c>
      <c r="H2260" t="s">
        <v>494</v>
      </c>
      <c r="I2260" t="s">
        <v>349</v>
      </c>
      <c r="J2260">
        <v>30</v>
      </c>
      <c r="K2260">
        <v>30</v>
      </c>
      <c r="L2260">
        <v>2400</v>
      </c>
      <c r="M2260">
        <v>80</v>
      </c>
      <c r="N2260">
        <v>480</v>
      </c>
      <c r="O2260" s="493">
        <v>45946.1497337963</v>
      </c>
      <c r="P2260" s="493">
        <v>45946.1702430556</v>
      </c>
      <c r="Q2260">
        <v>1</v>
      </c>
      <c r="R2260">
        <v>0</v>
      </c>
      <c r="S2260">
        <v>0</v>
      </c>
      <c r="T2260">
        <v>6</v>
      </c>
      <c r="U2260">
        <v>56</v>
      </c>
      <c r="V2260">
        <v>53</v>
      </c>
      <c r="W2260">
        <v>67</v>
      </c>
      <c r="X2260">
        <v>55</v>
      </c>
      <c r="Y2260">
        <v>59</v>
      </c>
      <c r="AB2260">
        <v>89.498</v>
      </c>
      <c r="AD2260" t="s">
        <v>1079</v>
      </c>
      <c r="AE2260">
        <v>1</v>
      </c>
      <c r="AF2260" t="s">
        <v>1080</v>
      </c>
    </row>
    <row r="2261" spans="1:32">
      <c r="A2261">
        <v>317329</v>
      </c>
      <c r="B2261">
        <v>5170</v>
      </c>
      <c r="C2261" t="s">
        <v>258</v>
      </c>
      <c r="D2261">
        <v>1310</v>
      </c>
      <c r="E2261">
        <v>4016588829</v>
      </c>
      <c r="F2261" t="s">
        <v>1078</v>
      </c>
      <c r="G2261">
        <v>1</v>
      </c>
      <c r="H2261" t="s">
        <v>494</v>
      </c>
      <c r="I2261" t="s">
        <v>352</v>
      </c>
      <c r="J2261">
        <v>31</v>
      </c>
      <c r="K2261">
        <v>30</v>
      </c>
      <c r="L2261">
        <v>2400</v>
      </c>
      <c r="M2261">
        <v>80</v>
      </c>
      <c r="N2261">
        <v>400</v>
      </c>
      <c r="O2261" s="493">
        <v>45946.1512847222</v>
      </c>
      <c r="P2261" s="493">
        <v>45946.1710069444</v>
      </c>
      <c r="Q2261">
        <v>1</v>
      </c>
      <c r="R2261">
        <v>0</v>
      </c>
      <c r="S2261">
        <v>0</v>
      </c>
      <c r="T2261">
        <v>6</v>
      </c>
      <c r="U2261">
        <v>53</v>
      </c>
      <c r="V2261">
        <v>49</v>
      </c>
      <c r="W2261">
        <v>115</v>
      </c>
      <c r="X2261">
        <v>50</v>
      </c>
      <c r="Y2261">
        <v>57</v>
      </c>
      <c r="AB2261">
        <v>67.557</v>
      </c>
      <c r="AD2261" t="s">
        <v>1079</v>
      </c>
      <c r="AE2261">
        <v>1</v>
      </c>
      <c r="AF2261" t="s">
        <v>1080</v>
      </c>
    </row>
    <row r="2262" spans="1:32">
      <c r="A2262">
        <v>317330</v>
      </c>
      <c r="B2262">
        <v>5170</v>
      </c>
      <c r="C2262" t="s">
        <v>258</v>
      </c>
      <c r="D2262">
        <v>1310</v>
      </c>
      <c r="E2262">
        <v>4016588829</v>
      </c>
      <c r="F2262" t="s">
        <v>1078</v>
      </c>
      <c r="G2262">
        <v>1</v>
      </c>
      <c r="H2262" t="s">
        <v>494</v>
      </c>
      <c r="I2262" t="s">
        <v>355</v>
      </c>
      <c r="J2262">
        <v>32</v>
      </c>
      <c r="K2262">
        <v>30</v>
      </c>
      <c r="L2262">
        <v>2400</v>
      </c>
      <c r="M2262">
        <v>80</v>
      </c>
      <c r="N2262">
        <v>80</v>
      </c>
      <c r="O2262" s="493">
        <v>45946.1528935185</v>
      </c>
      <c r="P2262" s="493">
        <v>45946.1717708333</v>
      </c>
      <c r="Q2262">
        <v>1</v>
      </c>
      <c r="R2262">
        <v>0</v>
      </c>
      <c r="S2262">
        <v>0</v>
      </c>
      <c r="T2262">
        <v>6</v>
      </c>
      <c r="U2262">
        <v>53</v>
      </c>
      <c r="V2262">
        <v>49</v>
      </c>
      <c r="W2262">
        <v>92</v>
      </c>
      <c r="X2262">
        <v>51</v>
      </c>
      <c r="Y2262">
        <v>60</v>
      </c>
      <c r="AB2262">
        <v>335.388</v>
      </c>
      <c r="AD2262" t="s">
        <v>1079</v>
      </c>
      <c r="AE2262">
        <v>1</v>
      </c>
      <c r="AF2262" t="s">
        <v>1080</v>
      </c>
    </row>
    <row r="2263" spans="1:32">
      <c r="A2263">
        <v>317331</v>
      </c>
      <c r="B2263">
        <v>5170</v>
      </c>
      <c r="C2263" t="s">
        <v>258</v>
      </c>
      <c r="D2263">
        <v>1310</v>
      </c>
      <c r="E2263">
        <v>4016614272</v>
      </c>
      <c r="F2263" t="s">
        <v>1152</v>
      </c>
      <c r="G2263">
        <v>1</v>
      </c>
      <c r="H2263" t="s">
        <v>494</v>
      </c>
      <c r="I2263" t="s">
        <v>349</v>
      </c>
      <c r="J2263">
        <v>30</v>
      </c>
      <c r="K2263">
        <v>15</v>
      </c>
      <c r="L2263">
        <v>1200</v>
      </c>
      <c r="M2263">
        <v>80</v>
      </c>
      <c r="N2263">
        <v>480</v>
      </c>
      <c r="O2263" s="493">
        <v>45946.134849537</v>
      </c>
      <c r="P2263" s="493">
        <v>45946.1468055556</v>
      </c>
      <c r="Q2263">
        <v>1</v>
      </c>
      <c r="R2263">
        <v>0</v>
      </c>
      <c r="S2263">
        <v>0</v>
      </c>
      <c r="T2263">
        <v>6</v>
      </c>
      <c r="U2263">
        <v>65</v>
      </c>
      <c r="V2263">
        <v>53</v>
      </c>
      <c r="W2263">
        <v>192</v>
      </c>
      <c r="X2263">
        <v>55</v>
      </c>
      <c r="Y2263">
        <v>60</v>
      </c>
      <c r="AB2263">
        <v>89.498</v>
      </c>
      <c r="AD2263" t="s">
        <v>1153</v>
      </c>
      <c r="AE2263">
        <v>1</v>
      </c>
      <c r="AF2263" t="s">
        <v>1080</v>
      </c>
    </row>
    <row r="2264" spans="1:32">
      <c r="A2264">
        <v>317332</v>
      </c>
      <c r="B2264">
        <v>5170</v>
      </c>
      <c r="C2264" t="s">
        <v>258</v>
      </c>
      <c r="D2264">
        <v>1310</v>
      </c>
      <c r="E2264">
        <v>4016614272</v>
      </c>
      <c r="F2264" t="s">
        <v>1152</v>
      </c>
      <c r="G2264">
        <v>1</v>
      </c>
      <c r="H2264" t="s">
        <v>494</v>
      </c>
      <c r="I2264" t="s">
        <v>352</v>
      </c>
      <c r="J2264">
        <v>31</v>
      </c>
      <c r="K2264">
        <v>15</v>
      </c>
      <c r="L2264">
        <v>1200</v>
      </c>
      <c r="M2264">
        <v>80</v>
      </c>
      <c r="N2264">
        <v>400</v>
      </c>
      <c r="O2264" s="493">
        <v>45946.1364583333</v>
      </c>
      <c r="P2264" s="493">
        <v>45946.1475578704</v>
      </c>
      <c r="Q2264">
        <v>1</v>
      </c>
      <c r="R2264">
        <v>0</v>
      </c>
      <c r="S2264">
        <v>0</v>
      </c>
      <c r="T2264">
        <v>6</v>
      </c>
      <c r="U2264">
        <v>51</v>
      </c>
      <c r="V2264">
        <v>49</v>
      </c>
      <c r="W2264">
        <v>60</v>
      </c>
      <c r="X2264">
        <v>50</v>
      </c>
      <c r="Y2264">
        <v>56</v>
      </c>
      <c r="AB2264">
        <v>67.557</v>
      </c>
      <c r="AD2264" t="s">
        <v>1153</v>
      </c>
      <c r="AE2264">
        <v>1</v>
      </c>
      <c r="AF2264" t="s">
        <v>1080</v>
      </c>
    </row>
    <row r="2265" spans="1:32">
      <c r="A2265">
        <v>317333</v>
      </c>
      <c r="B2265">
        <v>5170</v>
      </c>
      <c r="C2265" t="s">
        <v>258</v>
      </c>
      <c r="D2265">
        <v>1310</v>
      </c>
      <c r="E2265">
        <v>4016614272</v>
      </c>
      <c r="F2265" t="s">
        <v>1152</v>
      </c>
      <c r="G2265">
        <v>1</v>
      </c>
      <c r="H2265" t="s">
        <v>494</v>
      </c>
      <c r="I2265" t="s">
        <v>355</v>
      </c>
      <c r="J2265">
        <v>32</v>
      </c>
      <c r="K2265">
        <v>15</v>
      </c>
      <c r="L2265">
        <v>1200</v>
      </c>
      <c r="M2265">
        <v>80</v>
      </c>
      <c r="N2265">
        <v>80</v>
      </c>
      <c r="O2265" s="493">
        <v>45946.1384375</v>
      </c>
      <c r="P2265" s="493">
        <v>45946.1483449074</v>
      </c>
      <c r="Q2265">
        <v>1</v>
      </c>
      <c r="R2265">
        <v>0</v>
      </c>
      <c r="S2265">
        <v>0</v>
      </c>
      <c r="T2265">
        <v>6</v>
      </c>
      <c r="U2265">
        <v>54</v>
      </c>
      <c r="V2265">
        <v>51</v>
      </c>
      <c r="W2265">
        <v>94</v>
      </c>
      <c r="X2265">
        <v>51</v>
      </c>
      <c r="Y2265">
        <v>54</v>
      </c>
      <c r="AB2265">
        <v>335.388</v>
      </c>
      <c r="AD2265" t="s">
        <v>1153</v>
      </c>
      <c r="AE2265">
        <v>1</v>
      </c>
      <c r="AF2265" t="s">
        <v>1080</v>
      </c>
    </row>
    <row r="2266" spans="1:32">
      <c r="A2266">
        <v>317334</v>
      </c>
      <c r="B2266">
        <v>5170</v>
      </c>
      <c r="C2266" t="s">
        <v>258</v>
      </c>
      <c r="D2266">
        <v>1310</v>
      </c>
      <c r="E2266">
        <v>4016614273</v>
      </c>
      <c r="F2266" t="s">
        <v>1148</v>
      </c>
      <c r="G2266">
        <v>1</v>
      </c>
      <c r="H2266" t="s">
        <v>494</v>
      </c>
      <c r="I2266" t="s">
        <v>349</v>
      </c>
      <c r="J2266">
        <v>30</v>
      </c>
      <c r="K2266">
        <v>30</v>
      </c>
      <c r="L2266">
        <v>2400</v>
      </c>
      <c r="M2266">
        <v>80</v>
      </c>
      <c r="N2266">
        <v>480</v>
      </c>
      <c r="O2266" s="493">
        <v>45946.1745601852</v>
      </c>
      <c r="P2266" s="493">
        <v>45946.1944328704</v>
      </c>
      <c r="Q2266">
        <v>1</v>
      </c>
      <c r="R2266">
        <v>0</v>
      </c>
      <c r="S2266">
        <v>0</v>
      </c>
      <c r="T2266">
        <v>6</v>
      </c>
      <c r="U2266">
        <v>56</v>
      </c>
      <c r="V2266">
        <v>53</v>
      </c>
      <c r="W2266">
        <v>67</v>
      </c>
      <c r="X2266">
        <v>55</v>
      </c>
      <c r="Y2266">
        <v>60</v>
      </c>
      <c r="AB2266">
        <v>89.498</v>
      </c>
      <c r="AD2266" t="s">
        <v>1149</v>
      </c>
      <c r="AE2266">
        <v>1</v>
      </c>
      <c r="AF2266" t="s">
        <v>1080</v>
      </c>
    </row>
    <row r="2267" spans="1:32">
      <c r="A2267">
        <v>317335</v>
      </c>
      <c r="B2267">
        <v>5170</v>
      </c>
      <c r="C2267" t="s">
        <v>258</v>
      </c>
      <c r="D2267">
        <v>1310</v>
      </c>
      <c r="E2267">
        <v>4016614273</v>
      </c>
      <c r="F2267" t="s">
        <v>1148</v>
      </c>
      <c r="G2267">
        <v>1</v>
      </c>
      <c r="H2267" t="s">
        <v>494</v>
      </c>
      <c r="I2267" t="s">
        <v>352</v>
      </c>
      <c r="J2267">
        <v>31</v>
      </c>
      <c r="K2267">
        <v>30</v>
      </c>
      <c r="L2267">
        <v>2400</v>
      </c>
      <c r="M2267">
        <v>80</v>
      </c>
      <c r="N2267">
        <v>400</v>
      </c>
      <c r="O2267" s="493">
        <v>45946.1755092593</v>
      </c>
      <c r="P2267" s="493">
        <v>45946.1951967593</v>
      </c>
      <c r="Q2267">
        <v>1</v>
      </c>
      <c r="R2267">
        <v>0</v>
      </c>
      <c r="S2267">
        <v>0</v>
      </c>
      <c r="T2267">
        <v>6</v>
      </c>
      <c r="U2267">
        <v>50</v>
      </c>
      <c r="V2267">
        <v>49</v>
      </c>
      <c r="W2267">
        <v>59</v>
      </c>
      <c r="X2267">
        <v>50</v>
      </c>
      <c r="Y2267">
        <v>56</v>
      </c>
      <c r="AB2267">
        <v>67.557</v>
      </c>
      <c r="AD2267" t="s">
        <v>1149</v>
      </c>
      <c r="AE2267">
        <v>1</v>
      </c>
      <c r="AF2267" t="s">
        <v>1080</v>
      </c>
    </row>
    <row r="2268" spans="1:32">
      <c r="A2268">
        <v>317336</v>
      </c>
      <c r="B2268">
        <v>5170</v>
      </c>
      <c r="C2268" t="s">
        <v>258</v>
      </c>
      <c r="D2268">
        <v>1310</v>
      </c>
      <c r="E2268">
        <v>4016614273</v>
      </c>
      <c r="F2268" t="s">
        <v>1148</v>
      </c>
      <c r="G2268">
        <v>1</v>
      </c>
      <c r="H2268" t="s">
        <v>494</v>
      </c>
      <c r="I2268" t="s">
        <v>355</v>
      </c>
      <c r="J2268">
        <v>32</v>
      </c>
      <c r="K2268">
        <v>30</v>
      </c>
      <c r="L2268">
        <v>2400</v>
      </c>
      <c r="M2268">
        <v>80</v>
      </c>
      <c r="N2268">
        <v>80</v>
      </c>
      <c r="O2268" s="493">
        <v>45946.1774074074</v>
      </c>
      <c r="P2268" s="493">
        <v>45946.196099537</v>
      </c>
      <c r="Q2268">
        <v>1</v>
      </c>
      <c r="R2268">
        <v>0</v>
      </c>
      <c r="S2268">
        <v>0</v>
      </c>
      <c r="T2268">
        <v>6</v>
      </c>
      <c r="U2268">
        <v>53</v>
      </c>
      <c r="V2268">
        <v>49</v>
      </c>
      <c r="W2268">
        <v>95</v>
      </c>
      <c r="X2268">
        <v>51</v>
      </c>
      <c r="Y2268">
        <v>54</v>
      </c>
      <c r="AB2268">
        <v>335.388</v>
      </c>
      <c r="AD2268" t="s">
        <v>1149</v>
      </c>
      <c r="AE2268">
        <v>1</v>
      </c>
      <c r="AF2268" t="s">
        <v>1080</v>
      </c>
    </row>
    <row r="2269" spans="1:32">
      <c r="A2269">
        <v>317337</v>
      </c>
      <c r="B2269">
        <v>5170</v>
      </c>
      <c r="C2269" t="s">
        <v>258</v>
      </c>
      <c r="D2269">
        <v>1311</v>
      </c>
      <c r="E2269">
        <v>4016614262</v>
      </c>
      <c r="F2269" t="s">
        <v>1059</v>
      </c>
      <c r="G2269">
        <v>1</v>
      </c>
      <c r="H2269" t="s">
        <v>494</v>
      </c>
      <c r="I2269" t="s">
        <v>349</v>
      </c>
      <c r="J2269">
        <v>30</v>
      </c>
      <c r="K2269">
        <v>2</v>
      </c>
      <c r="L2269">
        <v>160</v>
      </c>
      <c r="M2269">
        <v>80</v>
      </c>
      <c r="N2269">
        <v>320</v>
      </c>
      <c r="O2269" s="493">
        <v>45946.7209027778</v>
      </c>
      <c r="P2269" s="493">
        <v>45946.7226273148</v>
      </c>
      <c r="Q2269">
        <v>1</v>
      </c>
      <c r="R2269">
        <v>0</v>
      </c>
      <c r="S2269">
        <v>0</v>
      </c>
      <c r="T2269">
        <v>6</v>
      </c>
      <c r="U2269">
        <v>43</v>
      </c>
      <c r="V2269">
        <v>41</v>
      </c>
      <c r="W2269">
        <v>45</v>
      </c>
      <c r="X2269">
        <v>43</v>
      </c>
      <c r="Y2269">
        <v>43</v>
      </c>
      <c r="AB2269">
        <v>42.195</v>
      </c>
      <c r="AD2269" t="s">
        <v>1154</v>
      </c>
      <c r="AE2269">
        <v>1</v>
      </c>
      <c r="AF2269" t="s">
        <v>1058</v>
      </c>
    </row>
    <row r="2270" spans="1:32">
      <c r="A2270">
        <v>317338</v>
      </c>
      <c r="B2270">
        <v>5170</v>
      </c>
      <c r="C2270" t="s">
        <v>258</v>
      </c>
      <c r="D2270">
        <v>1311</v>
      </c>
      <c r="E2270">
        <v>4016614262</v>
      </c>
      <c r="F2270" t="s">
        <v>1059</v>
      </c>
      <c r="G2270">
        <v>1</v>
      </c>
      <c r="H2270" t="s">
        <v>494</v>
      </c>
      <c r="I2270" t="s">
        <v>352</v>
      </c>
      <c r="J2270">
        <v>31</v>
      </c>
      <c r="K2270">
        <v>2</v>
      </c>
      <c r="L2270">
        <v>160</v>
      </c>
      <c r="M2270">
        <v>80</v>
      </c>
      <c r="N2270">
        <v>240</v>
      </c>
      <c r="O2270" s="493">
        <v>45946.7251041667</v>
      </c>
      <c r="P2270" s="493">
        <v>45946.7258449074</v>
      </c>
      <c r="Q2270">
        <v>1</v>
      </c>
      <c r="R2270">
        <v>0</v>
      </c>
      <c r="S2270">
        <v>0</v>
      </c>
      <c r="T2270">
        <v>6</v>
      </c>
      <c r="U2270">
        <v>40</v>
      </c>
      <c r="V2270">
        <v>36</v>
      </c>
      <c r="W2270">
        <v>44</v>
      </c>
      <c r="X2270">
        <v>40</v>
      </c>
      <c r="Y2270">
        <v>36</v>
      </c>
      <c r="AB2270">
        <v>50.825</v>
      </c>
      <c r="AD2270" t="s">
        <v>1154</v>
      </c>
      <c r="AE2270">
        <v>1</v>
      </c>
      <c r="AF2270" t="s">
        <v>1058</v>
      </c>
    </row>
    <row r="2271" spans="1:32">
      <c r="A2271">
        <v>317339</v>
      </c>
      <c r="B2271">
        <v>5170</v>
      </c>
      <c r="C2271" t="s">
        <v>258</v>
      </c>
      <c r="D2271">
        <v>1311</v>
      </c>
      <c r="E2271">
        <v>4016614263</v>
      </c>
      <c r="F2271" t="s">
        <v>1119</v>
      </c>
      <c r="G2271">
        <v>1</v>
      </c>
      <c r="H2271" t="s">
        <v>494</v>
      </c>
      <c r="I2271" t="s">
        <v>349</v>
      </c>
      <c r="J2271">
        <v>30</v>
      </c>
      <c r="K2271">
        <v>60</v>
      </c>
      <c r="L2271">
        <v>4800</v>
      </c>
      <c r="M2271">
        <v>80</v>
      </c>
      <c r="N2271">
        <v>320</v>
      </c>
      <c r="O2271" s="493">
        <v>45946.3214583333</v>
      </c>
      <c r="P2271" s="493">
        <v>45946.3539699074</v>
      </c>
      <c r="Q2271">
        <v>1</v>
      </c>
      <c r="R2271">
        <v>0</v>
      </c>
      <c r="S2271">
        <v>0</v>
      </c>
      <c r="T2271">
        <v>6</v>
      </c>
      <c r="U2271">
        <v>42</v>
      </c>
      <c r="V2271">
        <v>37</v>
      </c>
      <c r="W2271">
        <v>107</v>
      </c>
      <c r="X2271">
        <v>39</v>
      </c>
      <c r="Y2271">
        <v>39</v>
      </c>
      <c r="AB2271">
        <v>44.213</v>
      </c>
      <c r="AD2271" t="s">
        <v>1120</v>
      </c>
      <c r="AE2271">
        <v>1</v>
      </c>
      <c r="AF2271" t="s">
        <v>1058</v>
      </c>
    </row>
    <row r="2272" spans="1:32">
      <c r="A2272">
        <v>317340</v>
      </c>
      <c r="B2272">
        <v>5170</v>
      </c>
      <c r="C2272" t="s">
        <v>258</v>
      </c>
      <c r="D2272">
        <v>1311</v>
      </c>
      <c r="E2272">
        <v>4016614263</v>
      </c>
      <c r="F2272" t="s">
        <v>1119</v>
      </c>
      <c r="G2272">
        <v>1</v>
      </c>
      <c r="H2272" t="s">
        <v>494</v>
      </c>
      <c r="I2272" t="s">
        <v>352</v>
      </c>
      <c r="J2272">
        <v>31</v>
      </c>
      <c r="K2272">
        <v>60</v>
      </c>
      <c r="L2272">
        <v>4800</v>
      </c>
      <c r="M2272">
        <v>80</v>
      </c>
      <c r="N2272">
        <v>240</v>
      </c>
      <c r="O2272" s="493">
        <v>45946.3230787037</v>
      </c>
      <c r="P2272" s="493">
        <v>45946.3545833333</v>
      </c>
      <c r="Q2272">
        <v>1</v>
      </c>
      <c r="R2272">
        <v>0</v>
      </c>
      <c r="S2272">
        <v>0</v>
      </c>
      <c r="T2272">
        <v>6</v>
      </c>
      <c r="U2272">
        <v>37</v>
      </c>
      <c r="V2272">
        <v>34</v>
      </c>
      <c r="W2272">
        <v>122</v>
      </c>
      <c r="X2272">
        <v>35</v>
      </c>
      <c r="Y2272">
        <v>43</v>
      </c>
      <c r="AB2272">
        <v>50.826</v>
      </c>
      <c r="AD2272" t="s">
        <v>1120</v>
      </c>
      <c r="AE2272">
        <v>1</v>
      </c>
      <c r="AF2272" t="s">
        <v>1058</v>
      </c>
    </row>
    <row r="2273" spans="1:32">
      <c r="A2273">
        <v>317341</v>
      </c>
      <c r="B2273">
        <v>5170</v>
      </c>
      <c r="C2273" t="s">
        <v>258</v>
      </c>
      <c r="D2273">
        <v>1311</v>
      </c>
      <c r="E2273">
        <v>4016614264</v>
      </c>
      <c r="F2273" t="s">
        <v>1059</v>
      </c>
      <c r="G2273">
        <v>1</v>
      </c>
      <c r="H2273" t="s">
        <v>494</v>
      </c>
      <c r="I2273" t="s">
        <v>349</v>
      </c>
      <c r="J2273">
        <v>30</v>
      </c>
      <c r="K2273">
        <v>15</v>
      </c>
      <c r="L2273">
        <v>1200</v>
      </c>
      <c r="M2273">
        <v>80</v>
      </c>
      <c r="N2273">
        <v>320</v>
      </c>
      <c r="O2273" s="493">
        <v>45946.3054861111</v>
      </c>
      <c r="P2273" s="493">
        <v>45946.3134027778</v>
      </c>
      <c r="Q2273">
        <v>1</v>
      </c>
      <c r="R2273">
        <v>0</v>
      </c>
      <c r="S2273">
        <v>0</v>
      </c>
      <c r="T2273">
        <v>6</v>
      </c>
      <c r="U2273">
        <v>41</v>
      </c>
      <c r="V2273">
        <v>39</v>
      </c>
      <c r="W2273">
        <v>45</v>
      </c>
      <c r="X2273">
        <v>41</v>
      </c>
      <c r="Y2273">
        <v>43</v>
      </c>
      <c r="AB2273">
        <v>42.195</v>
      </c>
      <c r="AD2273" t="s">
        <v>1123</v>
      </c>
      <c r="AE2273">
        <v>1</v>
      </c>
      <c r="AF2273" t="s">
        <v>1058</v>
      </c>
    </row>
    <row r="2274" spans="1:32">
      <c r="A2274">
        <v>317342</v>
      </c>
      <c r="B2274">
        <v>5170</v>
      </c>
      <c r="C2274" t="s">
        <v>258</v>
      </c>
      <c r="D2274">
        <v>1311</v>
      </c>
      <c r="E2274">
        <v>4016614264</v>
      </c>
      <c r="F2274" t="s">
        <v>1059</v>
      </c>
      <c r="G2274">
        <v>1</v>
      </c>
      <c r="H2274" t="s">
        <v>494</v>
      </c>
      <c r="I2274" t="s">
        <v>352</v>
      </c>
      <c r="J2274">
        <v>31</v>
      </c>
      <c r="K2274">
        <v>15</v>
      </c>
      <c r="L2274">
        <v>1200</v>
      </c>
      <c r="M2274">
        <v>80</v>
      </c>
      <c r="N2274">
        <v>240</v>
      </c>
      <c r="O2274" s="493">
        <v>45946.3067708333</v>
      </c>
      <c r="P2274" s="493">
        <v>45946.3198842593</v>
      </c>
      <c r="Q2274">
        <v>1</v>
      </c>
      <c r="R2274">
        <v>0</v>
      </c>
      <c r="S2274">
        <v>0</v>
      </c>
      <c r="T2274">
        <v>6</v>
      </c>
      <c r="U2274">
        <v>42</v>
      </c>
      <c r="V2274">
        <v>33</v>
      </c>
      <c r="W2274">
        <v>123</v>
      </c>
      <c r="X2274">
        <v>36</v>
      </c>
      <c r="Y2274">
        <v>36</v>
      </c>
      <c r="AB2274">
        <v>50.825</v>
      </c>
      <c r="AD2274" t="s">
        <v>1123</v>
      </c>
      <c r="AE2274">
        <v>1</v>
      </c>
      <c r="AF2274" t="s">
        <v>1058</v>
      </c>
    </row>
    <row r="2275" spans="1:32">
      <c r="A2275">
        <v>317798</v>
      </c>
      <c r="B2275">
        <v>5170</v>
      </c>
      <c r="C2275" t="s">
        <v>258</v>
      </c>
      <c r="D2275">
        <v>1312</v>
      </c>
      <c r="E2275">
        <v>4016617322</v>
      </c>
      <c r="F2275" t="s">
        <v>1136</v>
      </c>
      <c r="G2275">
        <v>1</v>
      </c>
      <c r="H2275" t="s">
        <v>491</v>
      </c>
      <c r="I2275" t="s">
        <v>349</v>
      </c>
      <c r="J2275">
        <v>30</v>
      </c>
      <c r="K2275">
        <v>31</v>
      </c>
      <c r="L2275">
        <v>248</v>
      </c>
      <c r="M2275">
        <v>8</v>
      </c>
      <c r="N2275">
        <v>576</v>
      </c>
      <c r="O2275" s="493">
        <v>45951.4379976852</v>
      </c>
      <c r="P2275" s="493">
        <v>45951.486400463</v>
      </c>
      <c r="Q2275">
        <v>1</v>
      </c>
      <c r="R2275">
        <v>0</v>
      </c>
      <c r="S2275">
        <v>2</v>
      </c>
      <c r="T2275">
        <v>6</v>
      </c>
      <c r="U2275">
        <v>95</v>
      </c>
      <c r="V2275">
        <v>89</v>
      </c>
      <c r="W2275">
        <v>152</v>
      </c>
      <c r="X2275">
        <v>91</v>
      </c>
      <c r="Z2275">
        <v>151.875</v>
      </c>
      <c r="AB2275">
        <v>89.262</v>
      </c>
      <c r="AD2275" t="s">
        <v>1155</v>
      </c>
      <c r="AE2275">
        <v>1</v>
      </c>
      <c r="AF2275" t="s">
        <v>1138</v>
      </c>
    </row>
    <row r="2276" spans="1:32">
      <c r="A2276">
        <v>317799</v>
      </c>
      <c r="B2276">
        <v>5170</v>
      </c>
      <c r="C2276" t="s">
        <v>258</v>
      </c>
      <c r="D2276">
        <v>1312</v>
      </c>
      <c r="E2276">
        <v>4016617322</v>
      </c>
      <c r="F2276" t="s">
        <v>1136</v>
      </c>
      <c r="G2276">
        <v>1</v>
      </c>
      <c r="H2276" t="s">
        <v>491</v>
      </c>
      <c r="I2276" t="s">
        <v>352</v>
      </c>
      <c r="J2276">
        <v>31</v>
      </c>
      <c r="K2276">
        <v>31</v>
      </c>
      <c r="L2276">
        <v>248</v>
      </c>
      <c r="M2276">
        <v>8</v>
      </c>
      <c r="N2276">
        <v>744</v>
      </c>
      <c r="O2276" s="493">
        <v>45951.4412731481</v>
      </c>
      <c r="P2276" s="493">
        <v>45951.4940046296</v>
      </c>
      <c r="Q2276">
        <v>1</v>
      </c>
      <c r="R2276">
        <v>0</v>
      </c>
      <c r="S2276">
        <v>2</v>
      </c>
      <c r="T2276">
        <v>6</v>
      </c>
      <c r="U2276">
        <v>126</v>
      </c>
      <c r="V2276">
        <v>123</v>
      </c>
      <c r="W2276">
        <v>142</v>
      </c>
      <c r="X2276">
        <v>125</v>
      </c>
      <c r="Z2276">
        <v>90.25</v>
      </c>
      <c r="AB2276">
        <v>126.995</v>
      </c>
      <c r="AD2276" t="s">
        <v>1155</v>
      </c>
      <c r="AE2276">
        <v>1</v>
      </c>
      <c r="AF2276" t="s">
        <v>1138</v>
      </c>
    </row>
    <row r="2277" spans="1:32">
      <c r="A2277">
        <v>317800</v>
      </c>
      <c r="B2277">
        <v>5170</v>
      </c>
      <c r="C2277" t="s">
        <v>258</v>
      </c>
      <c r="D2277">
        <v>1312</v>
      </c>
      <c r="E2277">
        <v>4016617322</v>
      </c>
      <c r="F2277" t="s">
        <v>1136</v>
      </c>
      <c r="G2277">
        <v>1</v>
      </c>
      <c r="H2277" t="s">
        <v>491</v>
      </c>
      <c r="I2277" t="s">
        <v>355</v>
      </c>
      <c r="J2277">
        <v>32</v>
      </c>
      <c r="K2277">
        <v>31</v>
      </c>
      <c r="L2277">
        <v>248</v>
      </c>
      <c r="M2277">
        <v>8</v>
      </c>
      <c r="N2277">
        <v>64</v>
      </c>
      <c r="O2277" s="493">
        <v>45951.4431365741</v>
      </c>
      <c r="P2277" s="493">
        <v>45951.4946990741</v>
      </c>
      <c r="Q2277">
        <v>1</v>
      </c>
      <c r="R2277">
        <v>0</v>
      </c>
      <c r="S2277">
        <v>2</v>
      </c>
      <c r="T2277">
        <v>6</v>
      </c>
      <c r="U2277">
        <v>49</v>
      </c>
      <c r="V2277">
        <v>45</v>
      </c>
      <c r="W2277">
        <v>115</v>
      </c>
      <c r="X2277">
        <v>45</v>
      </c>
      <c r="Z2277">
        <v>37.5</v>
      </c>
      <c r="AB2277">
        <v>142.852</v>
      </c>
      <c r="AD2277" t="s">
        <v>1155</v>
      </c>
      <c r="AE2277">
        <v>1</v>
      </c>
      <c r="AF2277" t="s">
        <v>1138</v>
      </c>
    </row>
    <row r="2278" spans="1:32">
      <c r="A2278">
        <v>317801</v>
      </c>
      <c r="B2278">
        <v>5170</v>
      </c>
      <c r="C2278" t="s">
        <v>258</v>
      </c>
      <c r="D2278">
        <v>1312</v>
      </c>
      <c r="E2278">
        <v>4016622454</v>
      </c>
      <c r="F2278" t="s">
        <v>1136</v>
      </c>
      <c r="G2278">
        <v>1</v>
      </c>
      <c r="H2278" t="s">
        <v>491</v>
      </c>
      <c r="I2278" t="s">
        <v>349</v>
      </c>
      <c r="J2278">
        <v>30</v>
      </c>
      <c r="K2278">
        <v>6</v>
      </c>
      <c r="L2278">
        <v>48</v>
      </c>
      <c r="M2278">
        <v>8</v>
      </c>
      <c r="N2278">
        <v>576</v>
      </c>
      <c r="O2278" s="493">
        <v>45951.3872800926</v>
      </c>
      <c r="P2278" s="493">
        <v>45951.4236226852</v>
      </c>
      <c r="Q2278">
        <v>1</v>
      </c>
      <c r="R2278">
        <v>0</v>
      </c>
      <c r="S2278">
        <v>2</v>
      </c>
      <c r="T2278">
        <v>6</v>
      </c>
      <c r="U2278">
        <v>161</v>
      </c>
      <c r="V2278">
        <v>90</v>
      </c>
      <c r="W2278">
        <v>464</v>
      </c>
      <c r="X2278">
        <v>103</v>
      </c>
      <c r="Z2278">
        <v>151.875</v>
      </c>
      <c r="AB2278">
        <v>89.262</v>
      </c>
      <c r="AD2278" t="s">
        <v>1156</v>
      </c>
      <c r="AE2278">
        <v>1</v>
      </c>
      <c r="AF2278" t="s">
        <v>1138</v>
      </c>
    </row>
    <row r="2279" spans="1:32">
      <c r="A2279">
        <v>317802</v>
      </c>
      <c r="B2279">
        <v>5170</v>
      </c>
      <c r="C2279" t="s">
        <v>258</v>
      </c>
      <c r="D2279">
        <v>1312</v>
      </c>
      <c r="E2279">
        <v>4016622454</v>
      </c>
      <c r="F2279" t="s">
        <v>1136</v>
      </c>
      <c r="G2279">
        <v>1</v>
      </c>
      <c r="H2279" t="s">
        <v>491</v>
      </c>
      <c r="I2279" t="s">
        <v>352</v>
      </c>
      <c r="J2279">
        <v>31</v>
      </c>
      <c r="K2279">
        <v>6</v>
      </c>
      <c r="L2279">
        <v>48</v>
      </c>
      <c r="M2279">
        <v>8</v>
      </c>
      <c r="N2279">
        <v>744</v>
      </c>
      <c r="O2279" s="493">
        <v>45951.4142708333</v>
      </c>
      <c r="P2279" s="493">
        <v>45951.428287037</v>
      </c>
      <c r="Q2279">
        <v>1</v>
      </c>
      <c r="R2279">
        <v>0</v>
      </c>
      <c r="S2279">
        <v>2</v>
      </c>
      <c r="T2279">
        <v>6</v>
      </c>
      <c r="U2279">
        <v>129</v>
      </c>
      <c r="V2279">
        <v>123</v>
      </c>
      <c r="W2279">
        <v>147</v>
      </c>
      <c r="X2279">
        <v>126</v>
      </c>
      <c r="Z2279">
        <v>90.25</v>
      </c>
      <c r="AB2279">
        <v>126.995</v>
      </c>
      <c r="AD2279" t="s">
        <v>1156</v>
      </c>
      <c r="AE2279">
        <v>1</v>
      </c>
      <c r="AF2279" t="s">
        <v>1138</v>
      </c>
    </row>
    <row r="2280" spans="1:32">
      <c r="A2280">
        <v>317803</v>
      </c>
      <c r="B2280">
        <v>5170</v>
      </c>
      <c r="C2280" t="s">
        <v>258</v>
      </c>
      <c r="D2280">
        <v>1312</v>
      </c>
      <c r="E2280">
        <v>4016622454</v>
      </c>
      <c r="F2280" t="s">
        <v>1136</v>
      </c>
      <c r="G2280">
        <v>1</v>
      </c>
      <c r="H2280" t="s">
        <v>491</v>
      </c>
      <c r="I2280" t="s">
        <v>355</v>
      </c>
      <c r="J2280">
        <v>32</v>
      </c>
      <c r="K2280">
        <v>6</v>
      </c>
      <c r="L2280">
        <v>48</v>
      </c>
      <c r="M2280">
        <v>8</v>
      </c>
      <c r="N2280">
        <v>64</v>
      </c>
      <c r="O2280" s="493">
        <v>45951.4172916667</v>
      </c>
      <c r="P2280" s="493">
        <v>45951.4294444444</v>
      </c>
      <c r="Q2280">
        <v>1</v>
      </c>
      <c r="R2280">
        <v>0</v>
      </c>
      <c r="S2280">
        <v>2</v>
      </c>
      <c r="T2280">
        <v>6</v>
      </c>
      <c r="U2280">
        <v>90</v>
      </c>
      <c r="V2280">
        <v>83</v>
      </c>
      <c r="W2280">
        <v>122</v>
      </c>
      <c r="X2280">
        <v>84</v>
      </c>
      <c r="Z2280">
        <v>37.5</v>
      </c>
      <c r="AB2280">
        <v>142.852</v>
      </c>
      <c r="AD2280" t="s">
        <v>1156</v>
      </c>
      <c r="AE2280">
        <v>1</v>
      </c>
      <c r="AF2280" t="s">
        <v>1138</v>
      </c>
    </row>
    <row r="2281" spans="1:32">
      <c r="A2281">
        <v>317804</v>
      </c>
      <c r="B2281">
        <v>5170</v>
      </c>
      <c r="C2281" t="s">
        <v>258</v>
      </c>
      <c r="D2281">
        <v>1313</v>
      </c>
      <c r="E2281">
        <v>4016617322</v>
      </c>
      <c r="F2281" t="s">
        <v>1136</v>
      </c>
      <c r="G2281">
        <v>1</v>
      </c>
      <c r="H2281" t="s">
        <v>494</v>
      </c>
      <c r="I2281" t="s">
        <v>349</v>
      </c>
      <c r="J2281">
        <v>30</v>
      </c>
      <c r="K2281">
        <v>31</v>
      </c>
      <c r="L2281">
        <v>248</v>
      </c>
      <c r="M2281">
        <v>8</v>
      </c>
      <c r="N2281">
        <v>552</v>
      </c>
      <c r="O2281" s="493">
        <v>45951.5585185185</v>
      </c>
      <c r="P2281" s="493">
        <v>45951.6454976852</v>
      </c>
      <c r="Q2281">
        <v>1</v>
      </c>
      <c r="R2281">
        <v>0</v>
      </c>
      <c r="S2281">
        <v>2</v>
      </c>
      <c r="T2281">
        <v>6</v>
      </c>
      <c r="U2281">
        <v>96</v>
      </c>
      <c r="V2281">
        <v>92</v>
      </c>
      <c r="W2281">
        <v>133</v>
      </c>
      <c r="X2281">
        <v>93</v>
      </c>
      <c r="Z2281">
        <v>120.125</v>
      </c>
      <c r="AB2281">
        <v>86.751</v>
      </c>
      <c r="AD2281" t="s">
        <v>1155</v>
      </c>
      <c r="AE2281">
        <v>1</v>
      </c>
      <c r="AF2281" t="s">
        <v>1138</v>
      </c>
    </row>
    <row r="2282" spans="1:32">
      <c r="A2282">
        <v>317805</v>
      </c>
      <c r="B2282">
        <v>5170</v>
      </c>
      <c r="C2282" t="s">
        <v>258</v>
      </c>
      <c r="D2282">
        <v>1313</v>
      </c>
      <c r="E2282">
        <v>4016617322</v>
      </c>
      <c r="F2282" t="s">
        <v>1136</v>
      </c>
      <c r="G2282">
        <v>1</v>
      </c>
      <c r="H2282" t="s">
        <v>494</v>
      </c>
      <c r="I2282" t="s">
        <v>352</v>
      </c>
      <c r="J2282">
        <v>31</v>
      </c>
      <c r="K2282">
        <v>31</v>
      </c>
      <c r="L2282">
        <v>248</v>
      </c>
      <c r="M2282">
        <v>8</v>
      </c>
      <c r="N2282">
        <v>632</v>
      </c>
      <c r="O2282" s="493">
        <v>45951.5610416667</v>
      </c>
      <c r="P2282" s="493">
        <v>45951.6509143518</v>
      </c>
      <c r="Q2282">
        <v>1</v>
      </c>
      <c r="R2282">
        <v>0</v>
      </c>
      <c r="S2282">
        <v>2</v>
      </c>
      <c r="T2282">
        <v>6</v>
      </c>
      <c r="U2282">
        <v>119</v>
      </c>
      <c r="V2282">
        <v>91</v>
      </c>
      <c r="W2282">
        <v>422</v>
      </c>
      <c r="X2282">
        <v>94</v>
      </c>
      <c r="Z2282">
        <v>68.5</v>
      </c>
      <c r="AB2282">
        <v>119.738</v>
      </c>
      <c r="AD2282" t="s">
        <v>1155</v>
      </c>
      <c r="AE2282">
        <v>1</v>
      </c>
      <c r="AF2282" t="s">
        <v>1138</v>
      </c>
    </row>
    <row r="2283" spans="1:32">
      <c r="A2283">
        <v>317806</v>
      </c>
      <c r="B2283">
        <v>5170</v>
      </c>
      <c r="C2283" t="s">
        <v>258</v>
      </c>
      <c r="D2283">
        <v>1313</v>
      </c>
      <c r="E2283">
        <v>4016617322</v>
      </c>
      <c r="F2283" t="s">
        <v>1136</v>
      </c>
      <c r="G2283">
        <v>1</v>
      </c>
      <c r="H2283" t="s">
        <v>494</v>
      </c>
      <c r="I2283" t="s">
        <v>355</v>
      </c>
      <c r="J2283">
        <v>32</v>
      </c>
      <c r="K2283">
        <v>31</v>
      </c>
      <c r="L2283">
        <v>248</v>
      </c>
      <c r="M2283">
        <v>8</v>
      </c>
      <c r="N2283">
        <v>80</v>
      </c>
      <c r="O2283" s="493">
        <v>45951.5715046296</v>
      </c>
      <c r="P2283" s="493">
        <v>45951.6529050926</v>
      </c>
      <c r="Q2283">
        <v>1</v>
      </c>
      <c r="R2283">
        <v>0</v>
      </c>
      <c r="S2283">
        <v>2</v>
      </c>
      <c r="T2283">
        <v>6</v>
      </c>
      <c r="U2283">
        <v>104</v>
      </c>
      <c r="V2283">
        <v>101</v>
      </c>
      <c r="W2283">
        <v>142</v>
      </c>
      <c r="X2283">
        <v>103</v>
      </c>
      <c r="Z2283">
        <v>102</v>
      </c>
      <c r="AB2283">
        <v>196.061</v>
      </c>
      <c r="AD2283" t="s">
        <v>1155</v>
      </c>
      <c r="AE2283">
        <v>1</v>
      </c>
      <c r="AF2283" t="s">
        <v>1138</v>
      </c>
    </row>
    <row r="2284" spans="1:32">
      <c r="A2284">
        <v>317807</v>
      </c>
      <c r="B2284">
        <v>5170</v>
      </c>
      <c r="C2284" t="s">
        <v>258</v>
      </c>
      <c r="D2284">
        <v>1313</v>
      </c>
      <c r="E2284">
        <v>4016622454</v>
      </c>
      <c r="F2284" t="s">
        <v>1136</v>
      </c>
      <c r="G2284">
        <v>1</v>
      </c>
      <c r="H2284" t="s">
        <v>494</v>
      </c>
      <c r="I2284" t="s">
        <v>349</v>
      </c>
      <c r="J2284">
        <v>30</v>
      </c>
      <c r="K2284">
        <v>6</v>
      </c>
      <c r="L2284">
        <v>48</v>
      </c>
      <c r="M2284">
        <v>8</v>
      </c>
      <c r="N2284">
        <v>552</v>
      </c>
      <c r="O2284" s="493">
        <v>45951.5119444444</v>
      </c>
      <c r="P2284" s="493">
        <v>45951.5416203704</v>
      </c>
      <c r="Q2284">
        <v>1</v>
      </c>
      <c r="R2284">
        <v>0</v>
      </c>
      <c r="S2284">
        <v>2</v>
      </c>
      <c r="T2284">
        <v>6</v>
      </c>
      <c r="U2284">
        <v>114</v>
      </c>
      <c r="V2284">
        <v>93</v>
      </c>
      <c r="W2284">
        <v>205</v>
      </c>
      <c r="X2284">
        <v>97</v>
      </c>
      <c r="Z2284">
        <v>120.125</v>
      </c>
      <c r="AB2284">
        <v>86.751</v>
      </c>
      <c r="AD2284" t="s">
        <v>1156</v>
      </c>
      <c r="AE2284">
        <v>1</v>
      </c>
      <c r="AF2284" t="s">
        <v>1138</v>
      </c>
    </row>
    <row r="2285" spans="1:32">
      <c r="A2285">
        <v>317808</v>
      </c>
      <c r="B2285">
        <v>5170</v>
      </c>
      <c r="C2285" t="s">
        <v>258</v>
      </c>
      <c r="D2285">
        <v>1313</v>
      </c>
      <c r="E2285">
        <v>4016622454</v>
      </c>
      <c r="F2285" t="s">
        <v>1136</v>
      </c>
      <c r="G2285">
        <v>1</v>
      </c>
      <c r="H2285" t="s">
        <v>494</v>
      </c>
      <c r="I2285" t="s">
        <v>352</v>
      </c>
      <c r="J2285">
        <v>31</v>
      </c>
      <c r="K2285">
        <v>7</v>
      </c>
      <c r="L2285">
        <v>48</v>
      </c>
      <c r="M2285">
        <v>8</v>
      </c>
      <c r="N2285">
        <v>632</v>
      </c>
      <c r="O2285" s="493">
        <v>45951.5145833333</v>
      </c>
      <c r="P2285" s="493">
        <v>45951.548912037</v>
      </c>
      <c r="Q2285">
        <v>1</v>
      </c>
      <c r="R2285">
        <v>0</v>
      </c>
      <c r="S2285">
        <v>2</v>
      </c>
      <c r="T2285">
        <v>6</v>
      </c>
      <c r="U2285">
        <v>93</v>
      </c>
      <c r="V2285">
        <v>61</v>
      </c>
      <c r="W2285">
        <v>113</v>
      </c>
      <c r="X2285">
        <v>93</v>
      </c>
      <c r="Z2285">
        <v>68.5</v>
      </c>
      <c r="AB2285">
        <v>119.738</v>
      </c>
      <c r="AD2285" t="s">
        <v>1156</v>
      </c>
      <c r="AE2285">
        <v>1</v>
      </c>
      <c r="AF2285" t="s">
        <v>1138</v>
      </c>
    </row>
    <row r="2286" spans="1:32">
      <c r="A2286">
        <v>317809</v>
      </c>
      <c r="B2286">
        <v>5170</v>
      </c>
      <c r="C2286" t="s">
        <v>258</v>
      </c>
      <c r="D2286">
        <v>1313</v>
      </c>
      <c r="E2286">
        <v>4016622454</v>
      </c>
      <c r="F2286" t="s">
        <v>1136</v>
      </c>
      <c r="G2286">
        <v>1</v>
      </c>
      <c r="H2286" t="s">
        <v>494</v>
      </c>
      <c r="I2286" t="s">
        <v>355</v>
      </c>
      <c r="J2286">
        <v>32</v>
      </c>
      <c r="K2286">
        <v>6</v>
      </c>
      <c r="L2286">
        <v>48</v>
      </c>
      <c r="M2286">
        <v>8</v>
      </c>
      <c r="N2286">
        <v>80</v>
      </c>
      <c r="O2286" s="493">
        <v>45951.5378587963</v>
      </c>
      <c r="P2286" s="493">
        <v>45951.5665046296</v>
      </c>
      <c r="Q2286">
        <v>1</v>
      </c>
      <c r="R2286">
        <v>0</v>
      </c>
      <c r="S2286">
        <v>2</v>
      </c>
      <c r="T2286">
        <v>6</v>
      </c>
      <c r="U2286">
        <v>110</v>
      </c>
      <c r="V2286">
        <v>103</v>
      </c>
      <c r="W2286">
        <v>143</v>
      </c>
      <c r="X2286">
        <v>103</v>
      </c>
      <c r="Z2286">
        <v>102</v>
      </c>
      <c r="AB2286">
        <v>196.061</v>
      </c>
      <c r="AD2286" t="s">
        <v>1156</v>
      </c>
      <c r="AE2286">
        <v>1</v>
      </c>
      <c r="AF2286" t="s">
        <v>1138</v>
      </c>
    </row>
    <row r="2287" spans="1:32">
      <c r="A2287">
        <v>317343</v>
      </c>
      <c r="B2287">
        <v>5170</v>
      </c>
      <c r="C2287" t="s">
        <v>258</v>
      </c>
      <c r="D2287">
        <v>1314</v>
      </c>
      <c r="E2287">
        <v>4016621721</v>
      </c>
      <c r="F2287" t="s">
        <v>1125</v>
      </c>
      <c r="G2287">
        <v>1</v>
      </c>
      <c r="H2287" t="s">
        <v>491</v>
      </c>
      <c r="I2287" t="s">
        <v>349</v>
      </c>
      <c r="J2287">
        <v>30</v>
      </c>
      <c r="K2287">
        <v>30</v>
      </c>
      <c r="L2287">
        <v>240</v>
      </c>
      <c r="M2287">
        <v>8</v>
      </c>
      <c r="N2287">
        <v>624</v>
      </c>
      <c r="O2287" s="493">
        <v>45946.3641782407</v>
      </c>
      <c r="P2287" s="493">
        <v>45946.3884375</v>
      </c>
      <c r="Q2287">
        <v>1</v>
      </c>
      <c r="R2287">
        <v>0</v>
      </c>
      <c r="S2287">
        <v>0</v>
      </c>
      <c r="T2287">
        <v>6</v>
      </c>
      <c r="U2287">
        <v>68</v>
      </c>
      <c r="V2287">
        <v>62</v>
      </c>
      <c r="W2287">
        <v>178</v>
      </c>
      <c r="X2287">
        <v>64</v>
      </c>
      <c r="Y2287">
        <v>68</v>
      </c>
      <c r="AB2287">
        <v>126.471</v>
      </c>
      <c r="AD2287" t="s">
        <v>1126</v>
      </c>
      <c r="AE2287">
        <v>1</v>
      </c>
      <c r="AF2287" t="s">
        <v>1127</v>
      </c>
    </row>
    <row r="2288" spans="1:32">
      <c r="A2288">
        <v>317344</v>
      </c>
      <c r="B2288">
        <v>5170</v>
      </c>
      <c r="C2288" t="s">
        <v>258</v>
      </c>
      <c r="D2288">
        <v>1314</v>
      </c>
      <c r="E2288">
        <v>4016621721</v>
      </c>
      <c r="F2288" t="s">
        <v>1125</v>
      </c>
      <c r="G2288">
        <v>1</v>
      </c>
      <c r="H2288" t="s">
        <v>491</v>
      </c>
      <c r="I2288" t="s">
        <v>352</v>
      </c>
      <c r="J2288">
        <v>31</v>
      </c>
      <c r="K2288">
        <v>28</v>
      </c>
      <c r="L2288">
        <v>240</v>
      </c>
      <c r="M2288">
        <v>8</v>
      </c>
      <c r="N2288">
        <v>200</v>
      </c>
      <c r="O2288" s="493">
        <v>45946.3650231482</v>
      </c>
      <c r="P2288" s="493">
        <v>45946.3894097222</v>
      </c>
      <c r="Q2288">
        <v>1</v>
      </c>
      <c r="R2288">
        <v>0</v>
      </c>
      <c r="S2288">
        <v>0</v>
      </c>
      <c r="T2288">
        <v>6</v>
      </c>
      <c r="U2288">
        <v>50</v>
      </c>
      <c r="V2288">
        <v>37</v>
      </c>
      <c r="W2288">
        <v>160</v>
      </c>
      <c r="X2288">
        <v>38</v>
      </c>
      <c r="Y2288">
        <v>43</v>
      </c>
      <c r="AB2288">
        <v>44.967</v>
      </c>
      <c r="AD2288" t="s">
        <v>1126</v>
      </c>
      <c r="AE2288">
        <v>1</v>
      </c>
      <c r="AF2288" t="s">
        <v>1127</v>
      </c>
    </row>
    <row r="2289" spans="1:32">
      <c r="A2289">
        <v>317345</v>
      </c>
      <c r="B2289">
        <v>5170</v>
      </c>
      <c r="C2289" t="s">
        <v>258</v>
      </c>
      <c r="D2289">
        <v>1314</v>
      </c>
      <c r="E2289">
        <v>4016621721</v>
      </c>
      <c r="F2289" t="s">
        <v>1125</v>
      </c>
      <c r="G2289">
        <v>1</v>
      </c>
      <c r="H2289" t="s">
        <v>491</v>
      </c>
      <c r="I2289" t="s">
        <v>355</v>
      </c>
      <c r="J2289">
        <v>32</v>
      </c>
      <c r="K2289">
        <v>30</v>
      </c>
      <c r="L2289">
        <v>240</v>
      </c>
      <c r="M2289">
        <v>8</v>
      </c>
      <c r="N2289">
        <v>24</v>
      </c>
      <c r="O2289" s="493">
        <v>45946.3661458333</v>
      </c>
      <c r="P2289" s="493">
        <v>45946.3898611111</v>
      </c>
      <c r="Q2289">
        <v>1</v>
      </c>
      <c r="R2289">
        <v>0</v>
      </c>
      <c r="S2289">
        <v>0</v>
      </c>
      <c r="T2289">
        <v>6</v>
      </c>
      <c r="U2289">
        <v>23</v>
      </c>
      <c r="V2289">
        <v>23</v>
      </c>
      <c r="W2289">
        <v>36</v>
      </c>
      <c r="X2289">
        <v>23</v>
      </c>
      <c r="Y2289">
        <v>28</v>
      </c>
      <c r="AB2289">
        <v>53.421</v>
      </c>
      <c r="AD2289" t="s">
        <v>1126</v>
      </c>
      <c r="AE2289">
        <v>1</v>
      </c>
      <c r="AF2289" t="s">
        <v>1127</v>
      </c>
    </row>
    <row r="2290" spans="1:32">
      <c r="A2290">
        <v>317810</v>
      </c>
      <c r="B2290">
        <v>5170</v>
      </c>
      <c r="C2290" t="s">
        <v>258</v>
      </c>
      <c r="D2290">
        <v>1315</v>
      </c>
      <c r="E2290">
        <v>4016629214</v>
      </c>
      <c r="F2290" t="s">
        <v>1132</v>
      </c>
      <c r="G2290">
        <v>1</v>
      </c>
      <c r="H2290" t="s">
        <v>491</v>
      </c>
      <c r="I2290" t="s">
        <v>349</v>
      </c>
      <c r="J2290">
        <v>30</v>
      </c>
      <c r="K2290">
        <v>60</v>
      </c>
      <c r="L2290">
        <v>540</v>
      </c>
      <c r="M2290">
        <v>9</v>
      </c>
      <c r="N2290">
        <v>198</v>
      </c>
      <c r="O2290" s="493">
        <v>45951.6532407407</v>
      </c>
      <c r="P2290" s="493">
        <v>45951.6914583333</v>
      </c>
      <c r="Q2290">
        <v>1</v>
      </c>
      <c r="R2290">
        <v>0</v>
      </c>
      <c r="S2290">
        <v>0</v>
      </c>
      <c r="T2290">
        <v>6</v>
      </c>
      <c r="U2290">
        <v>29</v>
      </c>
      <c r="V2290">
        <v>27</v>
      </c>
      <c r="W2290">
        <v>48</v>
      </c>
      <c r="X2290">
        <v>29</v>
      </c>
      <c r="Y2290">
        <v>24</v>
      </c>
      <c r="AB2290">
        <v>27.57</v>
      </c>
      <c r="AD2290" t="s">
        <v>1133</v>
      </c>
      <c r="AE2290">
        <v>1</v>
      </c>
      <c r="AF2290" t="s">
        <v>1134</v>
      </c>
    </row>
    <row r="2291" spans="1:32">
      <c r="A2291">
        <v>317811</v>
      </c>
      <c r="B2291">
        <v>5170</v>
      </c>
      <c r="C2291" t="s">
        <v>258</v>
      </c>
      <c r="D2291">
        <v>1315</v>
      </c>
      <c r="E2291">
        <v>4016629214</v>
      </c>
      <c r="F2291" t="s">
        <v>1132</v>
      </c>
      <c r="G2291">
        <v>1</v>
      </c>
      <c r="H2291" t="s">
        <v>491</v>
      </c>
      <c r="I2291" t="s">
        <v>352</v>
      </c>
      <c r="J2291">
        <v>31</v>
      </c>
      <c r="K2291">
        <v>60</v>
      </c>
      <c r="L2291">
        <v>540</v>
      </c>
      <c r="M2291">
        <v>9</v>
      </c>
      <c r="N2291">
        <v>225</v>
      </c>
      <c r="O2291" s="493">
        <v>45951.6663425926</v>
      </c>
      <c r="P2291" s="493">
        <v>45951.6930671296</v>
      </c>
      <c r="Q2291">
        <v>1</v>
      </c>
      <c r="R2291">
        <v>0</v>
      </c>
      <c r="S2291">
        <v>0</v>
      </c>
      <c r="T2291">
        <v>6</v>
      </c>
      <c r="U2291">
        <v>31</v>
      </c>
      <c r="V2291">
        <v>29</v>
      </c>
      <c r="W2291">
        <v>81</v>
      </c>
      <c r="X2291">
        <v>31</v>
      </c>
      <c r="Y2291">
        <v>34</v>
      </c>
      <c r="AB2291">
        <v>38.784</v>
      </c>
      <c r="AD2291" t="s">
        <v>1133</v>
      </c>
      <c r="AE2291">
        <v>1</v>
      </c>
      <c r="AF2291" t="s">
        <v>1134</v>
      </c>
    </row>
    <row r="2292" spans="1:32">
      <c r="A2292">
        <v>317812</v>
      </c>
      <c r="B2292">
        <v>5170</v>
      </c>
      <c r="C2292" t="s">
        <v>258</v>
      </c>
      <c r="D2292">
        <v>1315</v>
      </c>
      <c r="E2292">
        <v>4016629214</v>
      </c>
      <c r="F2292" t="s">
        <v>1132</v>
      </c>
      <c r="G2292">
        <v>1</v>
      </c>
      <c r="H2292" t="s">
        <v>491</v>
      </c>
      <c r="I2292" t="s">
        <v>355</v>
      </c>
      <c r="J2292">
        <v>32</v>
      </c>
      <c r="K2292">
        <v>60</v>
      </c>
      <c r="L2292">
        <v>540</v>
      </c>
      <c r="M2292">
        <v>9</v>
      </c>
      <c r="N2292">
        <v>45</v>
      </c>
      <c r="O2292" s="493">
        <v>45951.6675462963</v>
      </c>
      <c r="P2292" s="493">
        <v>45951.6944328704</v>
      </c>
      <c r="Q2292">
        <v>1</v>
      </c>
      <c r="R2292">
        <v>0</v>
      </c>
      <c r="S2292">
        <v>0</v>
      </c>
      <c r="T2292">
        <v>6</v>
      </c>
      <c r="U2292">
        <v>34</v>
      </c>
      <c r="V2292">
        <v>27</v>
      </c>
      <c r="W2292">
        <v>155</v>
      </c>
      <c r="X2292">
        <v>29</v>
      </c>
      <c r="Y2292">
        <v>32</v>
      </c>
      <c r="AB2292">
        <v>98.025</v>
      </c>
      <c r="AD2292" t="s">
        <v>1133</v>
      </c>
      <c r="AE2292">
        <v>1</v>
      </c>
      <c r="AF2292" t="s">
        <v>1134</v>
      </c>
    </row>
    <row r="2293" spans="1:32">
      <c r="A2293">
        <v>317707</v>
      </c>
      <c r="B2293">
        <v>5170</v>
      </c>
      <c r="C2293" t="s">
        <v>258</v>
      </c>
      <c r="D2293">
        <v>1316</v>
      </c>
      <c r="E2293">
        <v>4016622477</v>
      </c>
      <c r="F2293" t="s">
        <v>1106</v>
      </c>
      <c r="G2293">
        <v>1</v>
      </c>
      <c r="H2293" t="s">
        <v>494</v>
      </c>
      <c r="I2293" t="s">
        <v>349</v>
      </c>
      <c r="J2293">
        <v>30</v>
      </c>
      <c r="K2293">
        <v>35</v>
      </c>
      <c r="L2293">
        <v>160</v>
      </c>
      <c r="M2293">
        <v>4</v>
      </c>
      <c r="N2293">
        <v>300</v>
      </c>
      <c r="O2293" s="493">
        <v>45950.5517013889</v>
      </c>
      <c r="P2293" s="493">
        <v>45950.5794675926</v>
      </c>
      <c r="Q2293">
        <v>1</v>
      </c>
      <c r="R2293">
        <v>0</v>
      </c>
      <c r="S2293">
        <v>0</v>
      </c>
      <c r="T2293">
        <v>6</v>
      </c>
      <c r="U2293">
        <v>49</v>
      </c>
      <c r="V2293">
        <v>47</v>
      </c>
      <c r="W2293">
        <v>53</v>
      </c>
      <c r="X2293">
        <v>49</v>
      </c>
      <c r="Y2293">
        <v>53</v>
      </c>
      <c r="AB2293">
        <v>50.645</v>
      </c>
      <c r="AD2293" t="s">
        <v>1106</v>
      </c>
      <c r="AE2293">
        <v>1</v>
      </c>
      <c r="AF2293" t="s">
        <v>1108</v>
      </c>
    </row>
    <row r="2294" spans="1:32">
      <c r="A2294">
        <v>317708</v>
      </c>
      <c r="B2294">
        <v>5170</v>
      </c>
      <c r="C2294" t="s">
        <v>258</v>
      </c>
      <c r="D2294">
        <v>1316</v>
      </c>
      <c r="E2294">
        <v>4016622477</v>
      </c>
      <c r="F2294" t="s">
        <v>1106</v>
      </c>
      <c r="G2294">
        <v>1</v>
      </c>
      <c r="H2294" t="s">
        <v>494</v>
      </c>
      <c r="I2294" t="s">
        <v>352</v>
      </c>
      <c r="J2294">
        <v>31</v>
      </c>
      <c r="K2294">
        <v>35</v>
      </c>
      <c r="L2294">
        <v>160</v>
      </c>
      <c r="M2294">
        <v>4</v>
      </c>
      <c r="N2294">
        <v>220</v>
      </c>
      <c r="O2294" s="493">
        <v>45950.5535416667</v>
      </c>
      <c r="P2294" s="493">
        <v>45950.5817708333</v>
      </c>
      <c r="Q2294">
        <v>1</v>
      </c>
      <c r="R2294">
        <v>0</v>
      </c>
      <c r="S2294">
        <v>0</v>
      </c>
      <c r="T2294">
        <v>6</v>
      </c>
      <c r="U2294">
        <v>60</v>
      </c>
      <c r="V2294">
        <v>48</v>
      </c>
      <c r="W2294">
        <v>293</v>
      </c>
      <c r="X2294">
        <v>51</v>
      </c>
      <c r="Y2294">
        <v>51</v>
      </c>
      <c r="AB2294">
        <v>36.959</v>
      </c>
      <c r="AD2294" t="s">
        <v>1106</v>
      </c>
      <c r="AE2294">
        <v>1</v>
      </c>
      <c r="AF2294" t="s">
        <v>1108</v>
      </c>
    </row>
    <row r="2295" spans="1:32">
      <c r="A2295">
        <v>317709</v>
      </c>
      <c r="B2295">
        <v>5170</v>
      </c>
      <c r="C2295" t="s">
        <v>258</v>
      </c>
      <c r="D2295">
        <v>1316</v>
      </c>
      <c r="E2295">
        <v>4016622477</v>
      </c>
      <c r="F2295" t="s">
        <v>1106</v>
      </c>
      <c r="G2295">
        <v>1</v>
      </c>
      <c r="H2295" t="s">
        <v>494</v>
      </c>
      <c r="I2295" t="s">
        <v>355</v>
      </c>
      <c r="J2295">
        <v>32</v>
      </c>
      <c r="K2295">
        <v>35</v>
      </c>
      <c r="L2295">
        <v>160</v>
      </c>
      <c r="M2295">
        <v>4</v>
      </c>
      <c r="N2295">
        <v>40</v>
      </c>
      <c r="O2295" s="493">
        <v>45950.5550462963</v>
      </c>
      <c r="P2295" s="493">
        <v>45950.5871643519</v>
      </c>
      <c r="Q2295">
        <v>1</v>
      </c>
      <c r="R2295">
        <v>0</v>
      </c>
      <c r="S2295">
        <v>0</v>
      </c>
      <c r="T2295">
        <v>6</v>
      </c>
      <c r="U2295">
        <v>73</v>
      </c>
      <c r="V2295">
        <v>47</v>
      </c>
      <c r="W2295">
        <v>222</v>
      </c>
      <c r="X2295">
        <v>50</v>
      </c>
      <c r="Y2295">
        <v>49</v>
      </c>
      <c r="AB2295">
        <v>79.154</v>
      </c>
      <c r="AD2295" t="s">
        <v>1106</v>
      </c>
      <c r="AE2295">
        <v>1</v>
      </c>
      <c r="AF2295" t="s">
        <v>1108</v>
      </c>
    </row>
    <row r="2296" spans="1:32">
      <c r="A2296">
        <v>317346</v>
      </c>
      <c r="B2296">
        <v>5170</v>
      </c>
      <c r="C2296" t="s">
        <v>258</v>
      </c>
      <c r="D2296">
        <v>1316</v>
      </c>
      <c r="E2296">
        <v>4016622477</v>
      </c>
      <c r="F2296" t="s">
        <v>1106</v>
      </c>
      <c r="G2296">
        <v>1</v>
      </c>
      <c r="H2296" t="s">
        <v>494</v>
      </c>
      <c r="I2296" t="s">
        <v>349</v>
      </c>
      <c r="J2296">
        <v>30</v>
      </c>
      <c r="K2296">
        <v>5</v>
      </c>
      <c r="L2296">
        <v>160</v>
      </c>
      <c r="M2296">
        <v>4</v>
      </c>
      <c r="N2296">
        <v>300</v>
      </c>
      <c r="O2296" s="493">
        <v>45946.7860069444</v>
      </c>
      <c r="P2296" s="493">
        <v>45946.7929282407</v>
      </c>
      <c r="Q2296">
        <v>1</v>
      </c>
      <c r="R2296">
        <v>0</v>
      </c>
      <c r="S2296">
        <v>0</v>
      </c>
      <c r="T2296">
        <v>6</v>
      </c>
      <c r="U2296">
        <v>55</v>
      </c>
      <c r="V2296">
        <v>48</v>
      </c>
      <c r="W2296">
        <v>82</v>
      </c>
      <c r="X2296">
        <v>49</v>
      </c>
      <c r="Y2296">
        <v>53</v>
      </c>
      <c r="AB2296">
        <v>50.645</v>
      </c>
      <c r="AD2296" t="s">
        <v>1106</v>
      </c>
      <c r="AE2296">
        <v>1</v>
      </c>
      <c r="AF2296" t="s">
        <v>1108</v>
      </c>
    </row>
    <row r="2297" spans="1:32">
      <c r="A2297">
        <v>317347</v>
      </c>
      <c r="B2297">
        <v>5170</v>
      </c>
      <c r="C2297" t="s">
        <v>258</v>
      </c>
      <c r="D2297">
        <v>1316</v>
      </c>
      <c r="E2297">
        <v>4016622477</v>
      </c>
      <c r="F2297" t="s">
        <v>1106</v>
      </c>
      <c r="G2297">
        <v>1</v>
      </c>
      <c r="H2297" t="s">
        <v>494</v>
      </c>
      <c r="I2297" t="s">
        <v>352</v>
      </c>
      <c r="J2297">
        <v>31</v>
      </c>
      <c r="K2297">
        <v>5</v>
      </c>
      <c r="L2297">
        <v>160</v>
      </c>
      <c r="M2297">
        <v>4</v>
      </c>
      <c r="N2297">
        <v>220</v>
      </c>
      <c r="O2297" s="493">
        <v>45946.7880092593</v>
      </c>
      <c r="P2297" s="493">
        <v>45946.7937847222</v>
      </c>
      <c r="Q2297">
        <v>1</v>
      </c>
      <c r="R2297">
        <v>0</v>
      </c>
      <c r="S2297">
        <v>0</v>
      </c>
      <c r="T2297">
        <v>6</v>
      </c>
      <c r="U2297">
        <v>52</v>
      </c>
      <c r="V2297">
        <v>49</v>
      </c>
      <c r="W2297">
        <v>56</v>
      </c>
      <c r="X2297">
        <v>51</v>
      </c>
      <c r="Y2297">
        <v>51</v>
      </c>
      <c r="AB2297">
        <v>36.959</v>
      </c>
      <c r="AD2297" t="s">
        <v>1106</v>
      </c>
      <c r="AE2297">
        <v>1</v>
      </c>
      <c r="AF2297" t="s">
        <v>1108</v>
      </c>
    </row>
    <row r="2298" spans="1:32">
      <c r="A2298">
        <v>317348</v>
      </c>
      <c r="B2298">
        <v>5170</v>
      </c>
      <c r="C2298" t="s">
        <v>258</v>
      </c>
      <c r="D2298">
        <v>1316</v>
      </c>
      <c r="E2298">
        <v>4016622477</v>
      </c>
      <c r="F2298" t="s">
        <v>1106</v>
      </c>
      <c r="G2298">
        <v>1</v>
      </c>
      <c r="H2298" t="s">
        <v>494</v>
      </c>
      <c r="I2298" t="s">
        <v>355</v>
      </c>
      <c r="J2298">
        <v>32</v>
      </c>
      <c r="K2298">
        <v>5</v>
      </c>
      <c r="L2298">
        <v>160</v>
      </c>
      <c r="M2298">
        <v>4</v>
      </c>
      <c r="N2298">
        <v>40</v>
      </c>
      <c r="O2298" s="493">
        <v>45946.7913310185</v>
      </c>
      <c r="P2298" s="493">
        <v>45946.7953703704</v>
      </c>
      <c r="Q2298">
        <v>1</v>
      </c>
      <c r="R2298">
        <v>0</v>
      </c>
      <c r="S2298">
        <v>0</v>
      </c>
      <c r="T2298">
        <v>6</v>
      </c>
      <c r="U2298">
        <v>67</v>
      </c>
      <c r="V2298">
        <v>49</v>
      </c>
      <c r="W2298">
        <v>133</v>
      </c>
      <c r="X2298">
        <v>49</v>
      </c>
      <c r="Y2298">
        <v>49</v>
      </c>
      <c r="AB2298">
        <v>79.154</v>
      </c>
      <c r="AD2298" t="s">
        <v>1106</v>
      </c>
      <c r="AE2298">
        <v>1</v>
      </c>
      <c r="AF2298" t="s">
        <v>1108</v>
      </c>
    </row>
    <row r="2299" spans="1:32">
      <c r="A2299">
        <v>317349</v>
      </c>
      <c r="B2299">
        <v>5170</v>
      </c>
      <c r="C2299" t="s">
        <v>258</v>
      </c>
      <c r="D2299">
        <v>1316</v>
      </c>
      <c r="E2299">
        <v>4016626734</v>
      </c>
      <c r="F2299" t="s">
        <v>1106</v>
      </c>
      <c r="G2299">
        <v>1</v>
      </c>
      <c r="H2299" t="s">
        <v>494</v>
      </c>
      <c r="I2299" t="s">
        <v>349</v>
      </c>
      <c r="J2299">
        <v>30</v>
      </c>
      <c r="K2299">
        <v>25</v>
      </c>
      <c r="L2299">
        <v>100</v>
      </c>
      <c r="M2299">
        <v>4</v>
      </c>
      <c r="N2299">
        <v>300</v>
      </c>
      <c r="O2299" s="493">
        <v>45946.7566319444</v>
      </c>
      <c r="P2299" s="493">
        <v>45946.7812152778</v>
      </c>
      <c r="Q2299">
        <v>1</v>
      </c>
      <c r="R2299">
        <v>0</v>
      </c>
      <c r="S2299">
        <v>0</v>
      </c>
      <c r="T2299">
        <v>6</v>
      </c>
      <c r="U2299">
        <v>55</v>
      </c>
      <c r="V2299">
        <v>47</v>
      </c>
      <c r="W2299">
        <v>185</v>
      </c>
      <c r="X2299">
        <v>49</v>
      </c>
      <c r="Y2299">
        <v>53</v>
      </c>
      <c r="AB2299">
        <v>50.645</v>
      </c>
      <c r="AD2299" t="s">
        <v>1107</v>
      </c>
      <c r="AE2299">
        <v>1</v>
      </c>
      <c r="AF2299" t="s">
        <v>1108</v>
      </c>
    </row>
    <row r="2300" spans="1:32">
      <c r="A2300">
        <v>317350</v>
      </c>
      <c r="B2300">
        <v>5170</v>
      </c>
      <c r="C2300" t="s">
        <v>258</v>
      </c>
      <c r="D2300">
        <v>1316</v>
      </c>
      <c r="E2300">
        <v>4016626734</v>
      </c>
      <c r="F2300" t="s">
        <v>1106</v>
      </c>
      <c r="G2300">
        <v>1</v>
      </c>
      <c r="H2300" t="s">
        <v>494</v>
      </c>
      <c r="I2300" t="s">
        <v>352</v>
      </c>
      <c r="J2300">
        <v>31</v>
      </c>
      <c r="K2300">
        <v>25</v>
      </c>
      <c r="L2300">
        <v>100</v>
      </c>
      <c r="M2300">
        <v>4</v>
      </c>
      <c r="N2300">
        <v>220</v>
      </c>
      <c r="O2300" s="493">
        <v>45946.7662152778</v>
      </c>
      <c r="P2300" s="493">
        <v>45946.783900463</v>
      </c>
      <c r="Q2300">
        <v>1</v>
      </c>
      <c r="R2300">
        <v>0</v>
      </c>
      <c r="S2300">
        <v>0</v>
      </c>
      <c r="T2300">
        <v>6</v>
      </c>
      <c r="U2300">
        <v>82</v>
      </c>
      <c r="V2300">
        <v>49</v>
      </c>
      <c r="W2300">
        <v>710</v>
      </c>
      <c r="X2300">
        <v>51</v>
      </c>
      <c r="Y2300">
        <v>51</v>
      </c>
      <c r="AB2300">
        <v>36.959</v>
      </c>
      <c r="AD2300" t="s">
        <v>1107</v>
      </c>
      <c r="AE2300">
        <v>1</v>
      </c>
      <c r="AF2300" t="s">
        <v>1108</v>
      </c>
    </row>
    <row r="2301" spans="1:32">
      <c r="A2301">
        <v>317351</v>
      </c>
      <c r="B2301">
        <v>5170</v>
      </c>
      <c r="C2301" t="s">
        <v>258</v>
      </c>
      <c r="D2301">
        <v>1316</v>
      </c>
      <c r="E2301">
        <v>4016626734</v>
      </c>
      <c r="F2301" t="s">
        <v>1106</v>
      </c>
      <c r="G2301">
        <v>1</v>
      </c>
      <c r="H2301" t="s">
        <v>494</v>
      </c>
      <c r="I2301" t="s">
        <v>355</v>
      </c>
      <c r="J2301">
        <v>32</v>
      </c>
      <c r="K2301">
        <v>25</v>
      </c>
      <c r="L2301">
        <v>100</v>
      </c>
      <c r="M2301">
        <v>4</v>
      </c>
      <c r="N2301">
        <v>40</v>
      </c>
      <c r="O2301" s="493">
        <v>45946.7681481481</v>
      </c>
      <c r="P2301" s="493">
        <v>45946.7860763889</v>
      </c>
      <c r="Q2301">
        <v>1</v>
      </c>
      <c r="R2301">
        <v>0</v>
      </c>
      <c r="S2301">
        <v>0</v>
      </c>
      <c r="T2301">
        <v>6</v>
      </c>
      <c r="U2301">
        <v>57</v>
      </c>
      <c r="V2301">
        <v>48</v>
      </c>
      <c r="W2301">
        <v>130</v>
      </c>
      <c r="X2301">
        <v>50</v>
      </c>
      <c r="Y2301">
        <v>49</v>
      </c>
      <c r="AB2301">
        <v>79.154</v>
      </c>
      <c r="AD2301" t="s">
        <v>1107</v>
      </c>
      <c r="AE2301">
        <v>1</v>
      </c>
      <c r="AF2301" t="s">
        <v>1108</v>
      </c>
    </row>
    <row r="2302" spans="1:32">
      <c r="A2302">
        <v>317813</v>
      </c>
      <c r="B2302">
        <v>5170</v>
      </c>
      <c r="C2302" t="s">
        <v>258</v>
      </c>
      <c r="D2302">
        <v>1317</v>
      </c>
      <c r="E2302">
        <v>4016629214</v>
      </c>
      <c r="F2302" t="s">
        <v>1132</v>
      </c>
      <c r="G2302">
        <v>1</v>
      </c>
      <c r="H2302" t="s">
        <v>494</v>
      </c>
      <c r="I2302" t="s">
        <v>349</v>
      </c>
      <c r="J2302">
        <v>30</v>
      </c>
      <c r="K2302">
        <v>59</v>
      </c>
      <c r="L2302">
        <v>540</v>
      </c>
      <c r="M2302">
        <v>9</v>
      </c>
      <c r="N2302">
        <v>306</v>
      </c>
      <c r="O2302" s="493">
        <v>45951.702349537</v>
      </c>
      <c r="P2302" s="493">
        <v>45951.7494444444</v>
      </c>
      <c r="Q2302">
        <v>1</v>
      </c>
      <c r="R2302">
        <v>0</v>
      </c>
      <c r="S2302">
        <v>0</v>
      </c>
      <c r="T2302">
        <v>6</v>
      </c>
      <c r="U2302">
        <v>60</v>
      </c>
      <c r="V2302">
        <v>44</v>
      </c>
      <c r="W2302">
        <v>471</v>
      </c>
      <c r="X2302">
        <v>51</v>
      </c>
      <c r="Y2302">
        <v>54</v>
      </c>
      <c r="AB2302">
        <v>46.084</v>
      </c>
      <c r="AD2302" t="s">
        <v>1133</v>
      </c>
      <c r="AE2302">
        <v>1</v>
      </c>
      <c r="AF2302" t="s">
        <v>1134</v>
      </c>
    </row>
    <row r="2303" spans="1:32">
      <c r="A2303">
        <v>317814</v>
      </c>
      <c r="B2303">
        <v>5170</v>
      </c>
      <c r="C2303" t="s">
        <v>258</v>
      </c>
      <c r="D2303">
        <v>1317</v>
      </c>
      <c r="E2303">
        <v>4016629214</v>
      </c>
      <c r="F2303" t="s">
        <v>1132</v>
      </c>
      <c r="G2303">
        <v>1</v>
      </c>
      <c r="H2303" t="s">
        <v>494</v>
      </c>
      <c r="I2303" t="s">
        <v>352</v>
      </c>
      <c r="J2303">
        <v>31</v>
      </c>
      <c r="K2303">
        <v>60</v>
      </c>
      <c r="L2303">
        <v>540</v>
      </c>
      <c r="M2303">
        <v>9</v>
      </c>
      <c r="N2303">
        <v>189</v>
      </c>
      <c r="O2303" s="493">
        <v>45951.7029861111</v>
      </c>
      <c r="P2303" s="493">
        <v>45951.7504050926</v>
      </c>
      <c r="Q2303">
        <v>1</v>
      </c>
      <c r="R2303">
        <v>0</v>
      </c>
      <c r="S2303">
        <v>0</v>
      </c>
      <c r="T2303">
        <v>6</v>
      </c>
      <c r="U2303">
        <v>41</v>
      </c>
      <c r="V2303">
        <v>39</v>
      </c>
      <c r="W2303">
        <v>45</v>
      </c>
      <c r="X2303">
        <v>41</v>
      </c>
      <c r="Y2303">
        <v>45</v>
      </c>
      <c r="AB2303">
        <v>36.479</v>
      </c>
      <c r="AD2303" t="s">
        <v>1133</v>
      </c>
      <c r="AE2303">
        <v>1</v>
      </c>
      <c r="AF2303" t="s">
        <v>1134</v>
      </c>
    </row>
    <row r="2304" spans="1:32">
      <c r="A2304">
        <v>317815</v>
      </c>
      <c r="B2304">
        <v>5170</v>
      </c>
      <c r="C2304" t="s">
        <v>258</v>
      </c>
      <c r="D2304">
        <v>1317</v>
      </c>
      <c r="E2304">
        <v>4016629214</v>
      </c>
      <c r="F2304" t="s">
        <v>1132</v>
      </c>
      <c r="G2304">
        <v>1</v>
      </c>
      <c r="H2304" t="s">
        <v>494</v>
      </c>
      <c r="I2304" t="s">
        <v>355</v>
      </c>
      <c r="J2304">
        <v>32</v>
      </c>
      <c r="K2304">
        <v>60</v>
      </c>
      <c r="L2304">
        <v>540</v>
      </c>
      <c r="M2304">
        <v>9</v>
      </c>
      <c r="N2304">
        <v>36</v>
      </c>
      <c r="O2304" s="493">
        <v>45951.7040856481</v>
      </c>
      <c r="P2304" s="493">
        <v>45951.7535300926</v>
      </c>
      <c r="Q2304">
        <v>1</v>
      </c>
      <c r="R2304">
        <v>0</v>
      </c>
      <c r="S2304">
        <v>0</v>
      </c>
      <c r="T2304">
        <v>6</v>
      </c>
      <c r="U2304">
        <v>59</v>
      </c>
      <c r="V2304">
        <v>49</v>
      </c>
      <c r="W2304">
        <v>141</v>
      </c>
      <c r="X2304">
        <v>51</v>
      </c>
      <c r="Y2304">
        <v>55</v>
      </c>
      <c r="AB2304">
        <v>79.783</v>
      </c>
      <c r="AD2304" t="s">
        <v>1133</v>
      </c>
      <c r="AE2304">
        <v>1</v>
      </c>
      <c r="AF2304" t="s">
        <v>1134</v>
      </c>
    </row>
    <row r="2305" spans="1:32">
      <c r="A2305">
        <v>317710</v>
      </c>
      <c r="B2305">
        <v>5170</v>
      </c>
      <c r="C2305" t="s">
        <v>258</v>
      </c>
      <c r="D2305">
        <v>1318</v>
      </c>
      <c r="E2305">
        <v>4016621721</v>
      </c>
      <c r="F2305" t="s">
        <v>1125</v>
      </c>
      <c r="G2305">
        <v>1</v>
      </c>
      <c r="H2305" t="s">
        <v>494</v>
      </c>
      <c r="I2305" t="s">
        <v>349</v>
      </c>
      <c r="J2305">
        <v>30</v>
      </c>
      <c r="K2305">
        <v>30</v>
      </c>
      <c r="L2305">
        <v>240</v>
      </c>
      <c r="M2305">
        <v>8</v>
      </c>
      <c r="N2305">
        <v>256</v>
      </c>
      <c r="O2305" s="493">
        <v>45950.5888425926</v>
      </c>
      <c r="P2305" s="493">
        <v>45950.6247685185</v>
      </c>
      <c r="Q2305">
        <v>1</v>
      </c>
      <c r="R2305">
        <v>0</v>
      </c>
      <c r="S2305">
        <v>2</v>
      </c>
      <c r="T2305">
        <v>6</v>
      </c>
      <c r="U2305">
        <v>29</v>
      </c>
      <c r="V2305">
        <v>26</v>
      </c>
      <c r="W2305">
        <v>34</v>
      </c>
      <c r="X2305">
        <v>29</v>
      </c>
      <c r="Z2305">
        <v>28.25</v>
      </c>
      <c r="AB2305">
        <v>49.376</v>
      </c>
      <c r="AD2305" t="s">
        <v>1126</v>
      </c>
      <c r="AE2305">
        <v>1</v>
      </c>
      <c r="AF2305" t="s">
        <v>1127</v>
      </c>
    </row>
    <row r="2306" spans="1:32">
      <c r="A2306">
        <v>317711</v>
      </c>
      <c r="B2306">
        <v>5170</v>
      </c>
      <c r="C2306" t="s">
        <v>258</v>
      </c>
      <c r="D2306">
        <v>1318</v>
      </c>
      <c r="E2306">
        <v>4016621721</v>
      </c>
      <c r="F2306" t="s">
        <v>1125</v>
      </c>
      <c r="G2306">
        <v>1</v>
      </c>
      <c r="H2306" t="s">
        <v>494</v>
      </c>
      <c r="I2306" t="s">
        <v>352</v>
      </c>
      <c r="J2306">
        <v>31</v>
      </c>
      <c r="K2306">
        <v>30</v>
      </c>
      <c r="L2306">
        <v>240</v>
      </c>
      <c r="M2306">
        <v>8</v>
      </c>
      <c r="N2306">
        <v>120</v>
      </c>
      <c r="O2306" s="493">
        <v>45950.5925115741</v>
      </c>
      <c r="P2306" s="493">
        <v>45950.6307175926</v>
      </c>
      <c r="Q2306">
        <v>1</v>
      </c>
      <c r="R2306">
        <v>0</v>
      </c>
      <c r="S2306">
        <v>2</v>
      </c>
      <c r="T2306">
        <v>6</v>
      </c>
      <c r="U2306">
        <v>32</v>
      </c>
      <c r="V2306">
        <v>26</v>
      </c>
      <c r="W2306">
        <v>99</v>
      </c>
      <c r="X2306">
        <v>27</v>
      </c>
      <c r="Z2306">
        <v>27.25</v>
      </c>
      <c r="AB2306">
        <v>23.062</v>
      </c>
      <c r="AD2306" t="s">
        <v>1126</v>
      </c>
      <c r="AE2306">
        <v>1</v>
      </c>
      <c r="AF2306" t="s">
        <v>1127</v>
      </c>
    </row>
    <row r="2307" spans="1:32">
      <c r="A2307">
        <v>317712</v>
      </c>
      <c r="B2307">
        <v>5170</v>
      </c>
      <c r="C2307" t="s">
        <v>258</v>
      </c>
      <c r="D2307">
        <v>1318</v>
      </c>
      <c r="E2307">
        <v>4016621721</v>
      </c>
      <c r="F2307" t="s">
        <v>1125</v>
      </c>
      <c r="G2307">
        <v>1</v>
      </c>
      <c r="H2307" t="s">
        <v>494</v>
      </c>
      <c r="I2307" t="s">
        <v>355</v>
      </c>
      <c r="J2307">
        <v>32</v>
      </c>
      <c r="K2307">
        <v>36</v>
      </c>
      <c r="L2307">
        <v>240</v>
      </c>
      <c r="M2307">
        <v>8</v>
      </c>
      <c r="N2307">
        <v>24</v>
      </c>
      <c r="O2307" s="493">
        <v>45950.598912037</v>
      </c>
      <c r="P2307" s="493">
        <v>45950.636724537</v>
      </c>
      <c r="Q2307">
        <v>1</v>
      </c>
      <c r="R2307">
        <v>0</v>
      </c>
      <c r="S2307">
        <v>2</v>
      </c>
      <c r="T2307">
        <v>6</v>
      </c>
      <c r="U2307">
        <v>35</v>
      </c>
      <c r="V2307">
        <v>12</v>
      </c>
      <c r="W2307">
        <v>136</v>
      </c>
      <c r="X2307">
        <v>27</v>
      </c>
      <c r="Z2307">
        <v>25.5</v>
      </c>
      <c r="AB2307">
        <v>54.051</v>
      </c>
      <c r="AD2307" t="s">
        <v>1126</v>
      </c>
      <c r="AE2307">
        <v>1</v>
      </c>
      <c r="AF2307" t="s">
        <v>1127</v>
      </c>
    </row>
    <row r="2308" spans="1:32">
      <c r="A2308">
        <v>317944</v>
      </c>
      <c r="B2308">
        <v>5170</v>
      </c>
      <c r="C2308" t="s">
        <v>258</v>
      </c>
      <c r="D2308">
        <v>1319</v>
      </c>
      <c r="E2308">
        <v>4016622477</v>
      </c>
      <c r="F2308" t="s">
        <v>1106</v>
      </c>
      <c r="G2308">
        <v>1</v>
      </c>
      <c r="H2308" t="s">
        <v>491</v>
      </c>
      <c r="I2308" t="s">
        <v>355</v>
      </c>
      <c r="J2308">
        <v>32</v>
      </c>
      <c r="K2308">
        <v>41</v>
      </c>
      <c r="L2308">
        <v>160</v>
      </c>
      <c r="M2308">
        <v>4</v>
      </c>
      <c r="N2308">
        <v>24</v>
      </c>
      <c r="O2308" s="493">
        <v>45952.3177199074</v>
      </c>
      <c r="P2308" s="493">
        <v>45952.3579398148</v>
      </c>
      <c r="Q2308">
        <v>1</v>
      </c>
      <c r="R2308">
        <v>0</v>
      </c>
      <c r="S2308">
        <v>0</v>
      </c>
      <c r="T2308">
        <v>6</v>
      </c>
      <c r="U2308">
        <v>22</v>
      </c>
      <c r="V2308">
        <v>16</v>
      </c>
      <c r="W2308">
        <v>82</v>
      </c>
      <c r="X2308">
        <v>17</v>
      </c>
      <c r="Y2308">
        <v>19</v>
      </c>
      <c r="AB2308">
        <v>53.472</v>
      </c>
      <c r="AD2308" t="s">
        <v>1106</v>
      </c>
      <c r="AE2308">
        <v>1</v>
      </c>
      <c r="AF2308" t="s">
        <v>1108</v>
      </c>
    </row>
    <row r="2309" spans="1:32">
      <c r="A2309">
        <v>317942</v>
      </c>
      <c r="B2309">
        <v>5170</v>
      </c>
      <c r="C2309" t="s">
        <v>258</v>
      </c>
      <c r="D2309">
        <v>1319</v>
      </c>
      <c r="E2309">
        <v>4016622477</v>
      </c>
      <c r="F2309" t="s">
        <v>1106</v>
      </c>
      <c r="G2309">
        <v>1</v>
      </c>
      <c r="H2309" t="s">
        <v>491</v>
      </c>
      <c r="I2309" t="s">
        <v>349</v>
      </c>
      <c r="J2309">
        <v>30</v>
      </c>
      <c r="K2309">
        <v>41</v>
      </c>
      <c r="L2309">
        <v>160</v>
      </c>
      <c r="M2309">
        <v>4</v>
      </c>
      <c r="N2309">
        <v>288</v>
      </c>
      <c r="O2309" s="493">
        <v>45952.3125810185</v>
      </c>
      <c r="P2309" s="493">
        <v>45952.3563425926</v>
      </c>
      <c r="Q2309">
        <v>1</v>
      </c>
      <c r="R2309">
        <v>0</v>
      </c>
      <c r="S2309">
        <v>0</v>
      </c>
      <c r="T2309">
        <v>6</v>
      </c>
      <c r="U2309">
        <v>48</v>
      </c>
      <c r="V2309">
        <v>42</v>
      </c>
      <c r="W2309">
        <v>134</v>
      </c>
      <c r="X2309">
        <v>44</v>
      </c>
      <c r="Y2309">
        <v>44</v>
      </c>
      <c r="AB2309">
        <v>53.666</v>
      </c>
      <c r="AD2309" t="s">
        <v>1106</v>
      </c>
      <c r="AE2309">
        <v>1</v>
      </c>
      <c r="AF2309" t="s">
        <v>1108</v>
      </c>
    </row>
    <row r="2310" spans="1:32">
      <c r="A2310">
        <v>317943</v>
      </c>
      <c r="B2310">
        <v>5170</v>
      </c>
      <c r="C2310" t="s">
        <v>258</v>
      </c>
      <c r="D2310">
        <v>1319</v>
      </c>
      <c r="E2310">
        <v>4016622477</v>
      </c>
      <c r="F2310" t="s">
        <v>1106</v>
      </c>
      <c r="G2310">
        <v>1</v>
      </c>
      <c r="H2310" t="s">
        <v>491</v>
      </c>
      <c r="I2310" t="s">
        <v>352</v>
      </c>
      <c r="J2310">
        <v>31</v>
      </c>
      <c r="K2310">
        <v>41</v>
      </c>
      <c r="L2310">
        <v>160</v>
      </c>
      <c r="M2310">
        <v>4</v>
      </c>
      <c r="N2310">
        <v>288</v>
      </c>
      <c r="O2310" s="493">
        <v>45952.3138194444</v>
      </c>
      <c r="P2310" s="493">
        <v>45952.3571064815</v>
      </c>
      <c r="Q2310">
        <v>1</v>
      </c>
      <c r="R2310">
        <v>0</v>
      </c>
      <c r="S2310">
        <v>0</v>
      </c>
      <c r="T2310">
        <v>6</v>
      </c>
      <c r="U2310">
        <v>62</v>
      </c>
      <c r="V2310">
        <v>48</v>
      </c>
      <c r="W2310">
        <v>250</v>
      </c>
      <c r="X2310">
        <v>50</v>
      </c>
      <c r="Y2310">
        <v>51</v>
      </c>
      <c r="AB2310">
        <v>46.913</v>
      </c>
      <c r="AD2310" t="s">
        <v>1106</v>
      </c>
      <c r="AE2310">
        <v>1</v>
      </c>
      <c r="AF2310" t="s">
        <v>1108</v>
      </c>
    </row>
    <row r="2311" spans="1:32">
      <c r="A2311">
        <v>317816</v>
      </c>
      <c r="B2311">
        <v>5170</v>
      </c>
      <c r="C2311" t="s">
        <v>258</v>
      </c>
      <c r="D2311">
        <v>1319</v>
      </c>
      <c r="E2311">
        <v>4016626734</v>
      </c>
      <c r="F2311" t="s">
        <v>1106</v>
      </c>
      <c r="G2311">
        <v>1</v>
      </c>
      <c r="H2311" t="s">
        <v>491</v>
      </c>
      <c r="I2311" t="s">
        <v>349</v>
      </c>
      <c r="J2311">
        <v>30</v>
      </c>
      <c r="K2311">
        <v>19</v>
      </c>
      <c r="L2311">
        <v>100</v>
      </c>
      <c r="M2311">
        <v>4</v>
      </c>
      <c r="N2311">
        <v>288</v>
      </c>
      <c r="O2311" s="493">
        <v>45951.7624768519</v>
      </c>
      <c r="P2311" s="493">
        <v>45951.7958564815</v>
      </c>
      <c r="Q2311">
        <v>1</v>
      </c>
      <c r="R2311">
        <v>0</v>
      </c>
      <c r="S2311">
        <v>0</v>
      </c>
      <c r="T2311">
        <v>6</v>
      </c>
      <c r="U2311">
        <v>52</v>
      </c>
      <c r="V2311">
        <v>41</v>
      </c>
      <c r="W2311">
        <v>115</v>
      </c>
      <c r="X2311">
        <v>44</v>
      </c>
      <c r="Y2311">
        <v>44</v>
      </c>
      <c r="AB2311">
        <v>53.666</v>
      </c>
      <c r="AD2311" t="s">
        <v>1107</v>
      </c>
      <c r="AE2311">
        <v>1</v>
      </c>
      <c r="AF2311" t="s">
        <v>1108</v>
      </c>
    </row>
    <row r="2312" spans="1:32">
      <c r="A2312">
        <v>317817</v>
      </c>
      <c r="B2312">
        <v>5170</v>
      </c>
      <c r="C2312" t="s">
        <v>258</v>
      </c>
      <c r="D2312">
        <v>1319</v>
      </c>
      <c r="E2312">
        <v>4016626734</v>
      </c>
      <c r="F2312" t="s">
        <v>1106</v>
      </c>
      <c r="G2312">
        <v>1</v>
      </c>
      <c r="H2312" t="s">
        <v>491</v>
      </c>
      <c r="I2312" t="s">
        <v>352</v>
      </c>
      <c r="J2312">
        <v>31</v>
      </c>
      <c r="K2312">
        <v>22</v>
      </c>
      <c r="L2312">
        <v>100</v>
      </c>
      <c r="M2312">
        <v>4</v>
      </c>
      <c r="N2312">
        <v>288</v>
      </c>
      <c r="O2312" s="493">
        <v>45951.7637037037</v>
      </c>
      <c r="P2312" s="493">
        <v>45951.7965972222</v>
      </c>
      <c r="Q2312">
        <v>1</v>
      </c>
      <c r="R2312">
        <v>0</v>
      </c>
      <c r="S2312">
        <v>0</v>
      </c>
      <c r="T2312">
        <v>6</v>
      </c>
      <c r="U2312">
        <v>56</v>
      </c>
      <c r="V2312">
        <v>48</v>
      </c>
      <c r="W2312">
        <v>181</v>
      </c>
      <c r="X2312">
        <v>50</v>
      </c>
      <c r="Y2312">
        <v>51</v>
      </c>
      <c r="AB2312">
        <v>46.913</v>
      </c>
      <c r="AD2312" t="s">
        <v>1107</v>
      </c>
      <c r="AE2312">
        <v>1</v>
      </c>
      <c r="AF2312" t="s">
        <v>1108</v>
      </c>
    </row>
    <row r="2313" spans="1:32">
      <c r="A2313">
        <v>317818</v>
      </c>
      <c r="B2313">
        <v>5170</v>
      </c>
      <c r="C2313" t="s">
        <v>258</v>
      </c>
      <c r="D2313">
        <v>1319</v>
      </c>
      <c r="E2313">
        <v>4016626734</v>
      </c>
      <c r="F2313" t="s">
        <v>1106</v>
      </c>
      <c r="G2313">
        <v>1</v>
      </c>
      <c r="H2313" t="s">
        <v>491</v>
      </c>
      <c r="I2313" t="s">
        <v>355</v>
      </c>
      <c r="J2313">
        <v>32</v>
      </c>
      <c r="K2313">
        <v>22</v>
      </c>
      <c r="L2313">
        <v>100</v>
      </c>
      <c r="M2313">
        <v>4</v>
      </c>
      <c r="N2313">
        <v>24</v>
      </c>
      <c r="O2313" s="493">
        <v>45951.7657175926</v>
      </c>
      <c r="P2313" s="493">
        <v>45951.7969560185</v>
      </c>
      <c r="Q2313">
        <v>1</v>
      </c>
      <c r="R2313">
        <v>0</v>
      </c>
      <c r="S2313">
        <v>0</v>
      </c>
      <c r="T2313">
        <v>6</v>
      </c>
      <c r="U2313">
        <v>22</v>
      </c>
      <c r="V2313">
        <v>16</v>
      </c>
      <c r="W2313">
        <v>97</v>
      </c>
      <c r="X2313">
        <v>17</v>
      </c>
      <c r="Y2313">
        <v>19</v>
      </c>
      <c r="AB2313">
        <v>53.472</v>
      </c>
      <c r="AD2313" t="s">
        <v>1107</v>
      </c>
      <c r="AE2313">
        <v>1</v>
      </c>
      <c r="AF2313" t="s">
        <v>1108</v>
      </c>
    </row>
    <row r="2314" spans="1:32">
      <c r="A2314">
        <v>317352</v>
      </c>
      <c r="B2314">
        <v>5170</v>
      </c>
      <c r="C2314" t="s">
        <v>258</v>
      </c>
      <c r="D2314">
        <v>1320</v>
      </c>
      <c r="E2314">
        <v>4016612188</v>
      </c>
      <c r="F2314" t="s">
        <v>1068</v>
      </c>
      <c r="G2314">
        <v>1</v>
      </c>
      <c r="H2314" t="s">
        <v>491</v>
      </c>
      <c r="I2314" t="s">
        <v>349</v>
      </c>
      <c r="J2314">
        <v>30</v>
      </c>
      <c r="K2314">
        <v>185</v>
      </c>
      <c r="L2314">
        <v>370</v>
      </c>
      <c r="M2314">
        <v>2</v>
      </c>
      <c r="N2314">
        <v>804</v>
      </c>
      <c r="O2314" s="493">
        <v>45946.4051041667</v>
      </c>
      <c r="P2314" s="493">
        <v>45946.6391087963</v>
      </c>
      <c r="Q2314">
        <v>1</v>
      </c>
      <c r="R2314">
        <v>0</v>
      </c>
      <c r="S2314">
        <v>0</v>
      </c>
      <c r="T2314">
        <v>6</v>
      </c>
      <c r="U2314">
        <v>102</v>
      </c>
      <c r="V2314">
        <v>96</v>
      </c>
      <c r="W2314">
        <v>224</v>
      </c>
      <c r="X2314">
        <v>98</v>
      </c>
      <c r="Y2314">
        <v>110</v>
      </c>
      <c r="AB2314">
        <v>132.904</v>
      </c>
      <c r="AD2314" t="s">
        <v>1069</v>
      </c>
      <c r="AE2314">
        <v>1</v>
      </c>
      <c r="AF2314" t="s">
        <v>1070</v>
      </c>
    </row>
    <row r="2315" spans="1:32">
      <c r="A2315">
        <v>317353</v>
      </c>
      <c r="B2315">
        <v>5170</v>
      </c>
      <c r="C2315" t="s">
        <v>258</v>
      </c>
      <c r="D2315">
        <v>1320</v>
      </c>
      <c r="E2315">
        <v>4016612188</v>
      </c>
      <c r="F2315" t="s">
        <v>1068</v>
      </c>
      <c r="G2315">
        <v>1</v>
      </c>
      <c r="H2315" t="s">
        <v>491</v>
      </c>
      <c r="I2315" t="s">
        <v>352</v>
      </c>
      <c r="J2315">
        <v>31</v>
      </c>
      <c r="K2315">
        <v>185</v>
      </c>
      <c r="L2315">
        <v>370</v>
      </c>
      <c r="M2315">
        <v>2</v>
      </c>
      <c r="N2315">
        <v>494</v>
      </c>
      <c r="O2315" s="493">
        <v>45946.4068171296</v>
      </c>
      <c r="P2315" s="493">
        <v>45946.6402777778</v>
      </c>
      <c r="Q2315">
        <v>1</v>
      </c>
      <c r="R2315">
        <v>0</v>
      </c>
      <c r="S2315">
        <v>0</v>
      </c>
      <c r="T2315">
        <v>6</v>
      </c>
      <c r="U2315">
        <v>92</v>
      </c>
      <c r="V2315">
        <v>85</v>
      </c>
      <c r="W2315">
        <v>312</v>
      </c>
      <c r="X2315">
        <v>87</v>
      </c>
      <c r="Y2315">
        <v>95</v>
      </c>
      <c r="AB2315">
        <v>88.297</v>
      </c>
      <c r="AD2315" t="s">
        <v>1069</v>
      </c>
      <c r="AE2315">
        <v>1</v>
      </c>
      <c r="AF2315" t="s">
        <v>1070</v>
      </c>
    </row>
    <row r="2316" spans="1:32">
      <c r="A2316">
        <v>317354</v>
      </c>
      <c r="B2316">
        <v>5170</v>
      </c>
      <c r="C2316" t="s">
        <v>258</v>
      </c>
      <c r="D2316">
        <v>1320</v>
      </c>
      <c r="E2316">
        <v>4016612188</v>
      </c>
      <c r="F2316" t="s">
        <v>1068</v>
      </c>
      <c r="G2316">
        <v>1</v>
      </c>
      <c r="H2316" t="s">
        <v>491</v>
      </c>
      <c r="I2316" t="s">
        <v>355</v>
      </c>
      <c r="J2316">
        <v>32</v>
      </c>
      <c r="K2316">
        <v>185</v>
      </c>
      <c r="L2316">
        <v>370</v>
      </c>
      <c r="M2316">
        <v>2</v>
      </c>
      <c r="N2316">
        <v>102</v>
      </c>
      <c r="O2316" s="493">
        <v>45946.4099768518</v>
      </c>
      <c r="P2316" s="493">
        <v>45946.6415046296</v>
      </c>
      <c r="Q2316">
        <v>1</v>
      </c>
      <c r="R2316">
        <v>0</v>
      </c>
      <c r="S2316">
        <v>0</v>
      </c>
      <c r="T2316">
        <v>6</v>
      </c>
      <c r="U2316">
        <v>93</v>
      </c>
      <c r="V2316">
        <v>86</v>
      </c>
      <c r="W2316">
        <v>275</v>
      </c>
      <c r="X2316">
        <v>87</v>
      </c>
      <c r="Y2316">
        <v>71</v>
      </c>
      <c r="AB2316">
        <v>297.493</v>
      </c>
      <c r="AD2316" t="s">
        <v>1069</v>
      </c>
      <c r="AE2316">
        <v>1</v>
      </c>
      <c r="AF2316" t="s">
        <v>1070</v>
      </c>
    </row>
    <row r="2317" spans="1:32">
      <c r="A2317">
        <v>317355</v>
      </c>
      <c r="B2317">
        <v>5170</v>
      </c>
      <c r="C2317" t="s">
        <v>258</v>
      </c>
      <c r="D2317">
        <v>1320</v>
      </c>
      <c r="E2317">
        <v>4016612200</v>
      </c>
      <c r="F2317" t="s">
        <v>1157</v>
      </c>
      <c r="G2317">
        <v>1</v>
      </c>
      <c r="H2317" t="s">
        <v>491</v>
      </c>
      <c r="I2317" t="s">
        <v>349</v>
      </c>
      <c r="J2317">
        <v>30</v>
      </c>
      <c r="K2317">
        <v>29</v>
      </c>
      <c r="L2317">
        <v>58</v>
      </c>
      <c r="M2317">
        <v>2</v>
      </c>
      <c r="N2317">
        <v>496</v>
      </c>
      <c r="O2317" s="493">
        <v>45946.6458564815</v>
      </c>
      <c r="P2317" s="493">
        <v>45946.6848611111</v>
      </c>
      <c r="Q2317">
        <v>1</v>
      </c>
      <c r="R2317">
        <v>0</v>
      </c>
      <c r="S2317">
        <v>2</v>
      </c>
      <c r="T2317">
        <v>6</v>
      </c>
      <c r="U2317">
        <v>69</v>
      </c>
      <c r="V2317">
        <v>63</v>
      </c>
      <c r="W2317">
        <v>170</v>
      </c>
      <c r="X2317">
        <v>66</v>
      </c>
      <c r="Z2317">
        <v>89.6666666666667</v>
      </c>
      <c r="AB2317">
        <v>94.682</v>
      </c>
      <c r="AD2317" t="s">
        <v>1158</v>
      </c>
      <c r="AE2317">
        <v>1</v>
      </c>
      <c r="AF2317" t="s">
        <v>1159</v>
      </c>
    </row>
    <row r="2318" spans="1:32">
      <c r="A2318">
        <v>317356</v>
      </c>
      <c r="B2318">
        <v>5170</v>
      </c>
      <c r="C2318" t="s">
        <v>258</v>
      </c>
      <c r="D2318">
        <v>1320</v>
      </c>
      <c r="E2318">
        <v>4016612200</v>
      </c>
      <c r="F2318" t="s">
        <v>1157</v>
      </c>
      <c r="G2318">
        <v>1</v>
      </c>
      <c r="H2318" t="s">
        <v>491</v>
      </c>
      <c r="I2318" t="s">
        <v>352</v>
      </c>
      <c r="J2318">
        <v>31</v>
      </c>
      <c r="K2318">
        <v>29</v>
      </c>
      <c r="L2318">
        <v>58</v>
      </c>
      <c r="M2318">
        <v>2</v>
      </c>
      <c r="N2318">
        <v>802</v>
      </c>
      <c r="O2318" s="493">
        <v>45946.6497337963</v>
      </c>
      <c r="P2318" s="493">
        <v>45946.6925</v>
      </c>
      <c r="Q2318">
        <v>1</v>
      </c>
      <c r="R2318">
        <v>0</v>
      </c>
      <c r="S2318">
        <v>2</v>
      </c>
      <c r="T2318">
        <v>6</v>
      </c>
      <c r="U2318">
        <v>120</v>
      </c>
      <c r="V2318">
        <v>48</v>
      </c>
      <c r="W2318">
        <v>192</v>
      </c>
      <c r="X2318">
        <v>119</v>
      </c>
      <c r="Z2318">
        <v>129.333333333333</v>
      </c>
      <c r="AB2318">
        <v>149.37</v>
      </c>
      <c r="AD2318" t="s">
        <v>1158</v>
      </c>
      <c r="AE2318">
        <v>1</v>
      </c>
      <c r="AF2318" t="s">
        <v>1159</v>
      </c>
    </row>
    <row r="2319" spans="1:32">
      <c r="A2319">
        <v>317357</v>
      </c>
      <c r="B2319">
        <v>5170</v>
      </c>
      <c r="C2319" t="s">
        <v>258</v>
      </c>
      <c r="D2319">
        <v>1320</v>
      </c>
      <c r="E2319">
        <v>4016612200</v>
      </c>
      <c r="F2319" t="s">
        <v>1157</v>
      </c>
      <c r="G2319">
        <v>1</v>
      </c>
      <c r="H2319" t="s">
        <v>491</v>
      </c>
      <c r="I2319" t="s">
        <v>355</v>
      </c>
      <c r="J2319">
        <v>32</v>
      </c>
      <c r="K2319">
        <v>29</v>
      </c>
      <c r="L2319">
        <v>58</v>
      </c>
      <c r="M2319">
        <v>2</v>
      </c>
      <c r="N2319">
        <v>102</v>
      </c>
      <c r="O2319" s="493">
        <v>45946.6527662037</v>
      </c>
      <c r="P2319" s="493">
        <v>45946.6936689815</v>
      </c>
      <c r="Q2319">
        <v>1</v>
      </c>
      <c r="R2319">
        <v>0</v>
      </c>
      <c r="S2319">
        <v>2</v>
      </c>
      <c r="T2319">
        <v>6</v>
      </c>
      <c r="U2319">
        <v>91</v>
      </c>
      <c r="V2319">
        <v>86</v>
      </c>
      <c r="W2319">
        <v>152</v>
      </c>
      <c r="X2319">
        <v>87</v>
      </c>
      <c r="Z2319">
        <v>67</v>
      </c>
      <c r="AB2319">
        <v>297.493</v>
      </c>
      <c r="AD2319" t="s">
        <v>1158</v>
      </c>
      <c r="AE2319">
        <v>1</v>
      </c>
      <c r="AF2319" t="s">
        <v>1159</v>
      </c>
    </row>
    <row r="2320" spans="1:32">
      <c r="A2320">
        <v>317713</v>
      </c>
      <c r="B2320">
        <v>5170</v>
      </c>
      <c r="C2320" t="s">
        <v>258</v>
      </c>
      <c r="D2320">
        <v>1321</v>
      </c>
      <c r="E2320">
        <v>4016612188</v>
      </c>
      <c r="F2320" t="s">
        <v>1068</v>
      </c>
      <c r="G2320">
        <v>1</v>
      </c>
      <c r="H2320" t="s">
        <v>494</v>
      </c>
      <c r="I2320" t="s">
        <v>349</v>
      </c>
      <c r="J2320">
        <v>30</v>
      </c>
      <c r="K2320">
        <v>152</v>
      </c>
      <c r="L2320">
        <v>370</v>
      </c>
      <c r="M2320">
        <v>2</v>
      </c>
      <c r="N2320">
        <v>182</v>
      </c>
      <c r="O2320" s="493">
        <v>45950.6342013889</v>
      </c>
      <c r="P2320" s="493">
        <v>45950.7886805556</v>
      </c>
      <c r="Q2320">
        <v>1</v>
      </c>
      <c r="R2320">
        <v>0</v>
      </c>
      <c r="S2320">
        <v>0</v>
      </c>
      <c r="T2320">
        <v>6</v>
      </c>
      <c r="U2320">
        <v>24</v>
      </c>
      <c r="V2320">
        <v>22</v>
      </c>
      <c r="W2320">
        <v>41</v>
      </c>
      <c r="X2320">
        <v>24</v>
      </c>
      <c r="Y2320">
        <v>30</v>
      </c>
      <c r="AB2320">
        <v>32.979</v>
      </c>
      <c r="AD2320" t="s">
        <v>1069</v>
      </c>
      <c r="AE2320">
        <v>1</v>
      </c>
      <c r="AF2320" t="s">
        <v>1070</v>
      </c>
    </row>
    <row r="2321" spans="1:32">
      <c r="A2321">
        <v>317714</v>
      </c>
      <c r="B2321">
        <v>5170</v>
      </c>
      <c r="C2321" t="s">
        <v>258</v>
      </c>
      <c r="D2321">
        <v>1321</v>
      </c>
      <c r="E2321">
        <v>4016612188</v>
      </c>
      <c r="F2321" t="s">
        <v>1068</v>
      </c>
      <c r="G2321">
        <v>1</v>
      </c>
      <c r="H2321" t="s">
        <v>494</v>
      </c>
      <c r="I2321" t="s">
        <v>352</v>
      </c>
      <c r="J2321">
        <v>31</v>
      </c>
      <c r="K2321">
        <v>153</v>
      </c>
      <c r="L2321">
        <v>370</v>
      </c>
      <c r="M2321">
        <v>2</v>
      </c>
      <c r="N2321">
        <v>100</v>
      </c>
      <c r="O2321" s="493">
        <v>45950.6543402778</v>
      </c>
      <c r="P2321" s="493">
        <v>45950.7922222222</v>
      </c>
      <c r="Q2321">
        <v>1</v>
      </c>
      <c r="R2321">
        <v>0</v>
      </c>
      <c r="S2321">
        <v>0</v>
      </c>
      <c r="T2321">
        <v>6</v>
      </c>
      <c r="U2321">
        <v>30</v>
      </c>
      <c r="V2321">
        <v>14</v>
      </c>
      <c r="W2321">
        <v>149</v>
      </c>
      <c r="X2321">
        <v>24</v>
      </c>
      <c r="Y2321">
        <v>37</v>
      </c>
      <c r="AB2321">
        <v>19.934</v>
      </c>
      <c r="AD2321" t="s">
        <v>1069</v>
      </c>
      <c r="AE2321">
        <v>1</v>
      </c>
      <c r="AF2321" t="s">
        <v>1070</v>
      </c>
    </row>
    <row r="2322" spans="1:32">
      <c r="A2322">
        <v>317715</v>
      </c>
      <c r="B2322">
        <v>5170</v>
      </c>
      <c r="C2322" t="s">
        <v>258</v>
      </c>
      <c r="D2322">
        <v>1321</v>
      </c>
      <c r="E2322">
        <v>4016612188</v>
      </c>
      <c r="F2322" t="s">
        <v>1068</v>
      </c>
      <c r="G2322">
        <v>1</v>
      </c>
      <c r="H2322" t="s">
        <v>494</v>
      </c>
      <c r="I2322" t="s">
        <v>355</v>
      </c>
      <c r="J2322">
        <v>32</v>
      </c>
      <c r="K2322">
        <v>153</v>
      </c>
      <c r="L2322">
        <v>370</v>
      </c>
      <c r="M2322">
        <v>2</v>
      </c>
      <c r="N2322">
        <v>32</v>
      </c>
      <c r="O2322" s="493">
        <v>45950.670787037</v>
      </c>
      <c r="P2322" s="493">
        <v>45950.7948611111</v>
      </c>
      <c r="Q2322">
        <v>1</v>
      </c>
      <c r="R2322">
        <v>0</v>
      </c>
      <c r="S2322">
        <v>0</v>
      </c>
      <c r="T2322">
        <v>6</v>
      </c>
      <c r="U2322">
        <v>64</v>
      </c>
      <c r="V2322">
        <v>42</v>
      </c>
      <c r="W2322">
        <v>460</v>
      </c>
      <c r="X2322">
        <v>55</v>
      </c>
      <c r="Y2322">
        <v>68</v>
      </c>
      <c r="AB2322">
        <v>72.214</v>
      </c>
      <c r="AD2322" t="s">
        <v>1069</v>
      </c>
      <c r="AE2322">
        <v>1</v>
      </c>
      <c r="AF2322" t="s">
        <v>1070</v>
      </c>
    </row>
    <row r="2323" spans="1:32">
      <c r="A2323">
        <v>317819</v>
      </c>
      <c r="B2323">
        <v>5170</v>
      </c>
      <c r="C2323" t="s">
        <v>258</v>
      </c>
      <c r="D2323">
        <v>1321</v>
      </c>
      <c r="E2323">
        <v>4016612188</v>
      </c>
      <c r="F2323" t="s">
        <v>1068</v>
      </c>
      <c r="G2323">
        <v>1</v>
      </c>
      <c r="H2323" t="s">
        <v>494</v>
      </c>
      <c r="I2323" t="s">
        <v>349</v>
      </c>
      <c r="J2323">
        <v>30</v>
      </c>
      <c r="K2323">
        <v>29</v>
      </c>
      <c r="L2323">
        <v>370</v>
      </c>
      <c r="M2323">
        <v>2</v>
      </c>
      <c r="N2323">
        <v>182</v>
      </c>
      <c r="O2323" s="493">
        <v>45951.3072337963</v>
      </c>
      <c r="P2323" s="493">
        <v>45951.329849537</v>
      </c>
      <c r="Q2323">
        <v>1</v>
      </c>
      <c r="R2323">
        <v>0</v>
      </c>
      <c r="S2323">
        <v>0</v>
      </c>
      <c r="T2323">
        <v>6</v>
      </c>
      <c r="U2323">
        <v>24</v>
      </c>
      <c r="V2323">
        <v>22</v>
      </c>
      <c r="W2323">
        <v>27</v>
      </c>
      <c r="X2323">
        <v>24</v>
      </c>
      <c r="Y2323">
        <v>30</v>
      </c>
      <c r="AB2323">
        <v>32.979</v>
      </c>
      <c r="AD2323" t="s">
        <v>1069</v>
      </c>
      <c r="AE2323">
        <v>1</v>
      </c>
      <c r="AF2323" t="s">
        <v>1070</v>
      </c>
    </row>
    <row r="2324" spans="1:32">
      <c r="A2324">
        <v>317820</v>
      </c>
      <c r="B2324">
        <v>5170</v>
      </c>
      <c r="C2324" t="s">
        <v>258</v>
      </c>
      <c r="D2324">
        <v>1321</v>
      </c>
      <c r="E2324">
        <v>4016612188</v>
      </c>
      <c r="F2324" t="s">
        <v>1068</v>
      </c>
      <c r="G2324">
        <v>1</v>
      </c>
      <c r="H2324" t="s">
        <v>494</v>
      </c>
      <c r="I2324" t="s">
        <v>352</v>
      </c>
      <c r="J2324">
        <v>31</v>
      </c>
      <c r="K2324">
        <v>33</v>
      </c>
      <c r="L2324">
        <v>370</v>
      </c>
      <c r="M2324">
        <v>2</v>
      </c>
      <c r="N2324">
        <v>100</v>
      </c>
      <c r="O2324" s="493">
        <v>45951.3052777778</v>
      </c>
      <c r="P2324" s="493">
        <v>45951.3317361111</v>
      </c>
      <c r="Q2324">
        <v>1</v>
      </c>
      <c r="R2324">
        <v>0</v>
      </c>
      <c r="S2324">
        <v>0</v>
      </c>
      <c r="T2324">
        <v>6</v>
      </c>
      <c r="U2324">
        <v>44</v>
      </c>
      <c r="V2324">
        <v>23</v>
      </c>
      <c r="W2324">
        <v>675</v>
      </c>
      <c r="X2324">
        <v>24</v>
      </c>
      <c r="Y2324">
        <v>37</v>
      </c>
      <c r="AB2324">
        <v>19.934</v>
      </c>
      <c r="AD2324" t="s">
        <v>1069</v>
      </c>
      <c r="AE2324">
        <v>1</v>
      </c>
      <c r="AF2324" t="s">
        <v>1070</v>
      </c>
    </row>
    <row r="2325" spans="1:32">
      <c r="A2325">
        <v>317821</v>
      </c>
      <c r="B2325">
        <v>5170</v>
      </c>
      <c r="C2325" t="s">
        <v>258</v>
      </c>
      <c r="D2325">
        <v>1321</v>
      </c>
      <c r="E2325">
        <v>4016612188</v>
      </c>
      <c r="F2325" t="s">
        <v>1068</v>
      </c>
      <c r="G2325">
        <v>1</v>
      </c>
      <c r="H2325" t="s">
        <v>494</v>
      </c>
      <c r="I2325" t="s">
        <v>355</v>
      </c>
      <c r="J2325">
        <v>32</v>
      </c>
      <c r="K2325">
        <v>32</v>
      </c>
      <c r="L2325">
        <v>370</v>
      </c>
      <c r="M2325">
        <v>2</v>
      </c>
      <c r="N2325">
        <v>32</v>
      </c>
      <c r="O2325" s="493">
        <v>45951.3074768518</v>
      </c>
      <c r="P2325" s="493">
        <v>45951.3380092593</v>
      </c>
      <c r="Q2325">
        <v>1</v>
      </c>
      <c r="R2325">
        <v>0</v>
      </c>
      <c r="S2325">
        <v>0</v>
      </c>
      <c r="T2325">
        <v>6</v>
      </c>
      <c r="U2325">
        <v>58</v>
      </c>
      <c r="V2325">
        <v>54</v>
      </c>
      <c r="W2325">
        <v>127</v>
      </c>
      <c r="X2325">
        <v>55.5</v>
      </c>
      <c r="Y2325">
        <v>68</v>
      </c>
      <c r="AB2325">
        <v>72.214</v>
      </c>
      <c r="AD2325" t="s">
        <v>1069</v>
      </c>
      <c r="AE2325">
        <v>1</v>
      </c>
      <c r="AF2325" t="s">
        <v>1070</v>
      </c>
    </row>
    <row r="2326" spans="1:32">
      <c r="A2326">
        <v>317822</v>
      </c>
      <c r="B2326">
        <v>5170</v>
      </c>
      <c r="C2326" t="s">
        <v>258</v>
      </c>
      <c r="D2326">
        <v>1321</v>
      </c>
      <c r="E2326">
        <v>4016612200</v>
      </c>
      <c r="F2326" t="s">
        <v>1157</v>
      </c>
      <c r="G2326">
        <v>1</v>
      </c>
      <c r="H2326" t="s">
        <v>494</v>
      </c>
      <c r="I2326" t="s">
        <v>349</v>
      </c>
      <c r="J2326">
        <v>30</v>
      </c>
      <c r="K2326">
        <v>29</v>
      </c>
      <c r="L2326">
        <v>58</v>
      </c>
      <c r="M2326">
        <v>2</v>
      </c>
      <c r="N2326">
        <v>160</v>
      </c>
      <c r="O2326" s="493">
        <v>45951.3367361111</v>
      </c>
      <c r="P2326" s="493">
        <v>45951.3609837963</v>
      </c>
      <c r="Q2326">
        <v>1</v>
      </c>
      <c r="R2326">
        <v>0</v>
      </c>
      <c r="S2326">
        <v>2</v>
      </c>
      <c r="T2326">
        <v>6</v>
      </c>
      <c r="U2326">
        <v>22</v>
      </c>
      <c r="V2326">
        <v>19</v>
      </c>
      <c r="W2326">
        <v>33</v>
      </c>
      <c r="X2326">
        <v>22</v>
      </c>
      <c r="Z2326">
        <v>22.1666666666667</v>
      </c>
      <c r="AB2326">
        <v>28.827</v>
      </c>
      <c r="AD2326" t="s">
        <v>1158</v>
      </c>
      <c r="AE2326">
        <v>1</v>
      </c>
      <c r="AF2326" t="s">
        <v>1159</v>
      </c>
    </row>
    <row r="2327" spans="1:32">
      <c r="A2327">
        <v>317823</v>
      </c>
      <c r="B2327">
        <v>5170</v>
      </c>
      <c r="C2327" t="s">
        <v>258</v>
      </c>
      <c r="D2327">
        <v>1321</v>
      </c>
      <c r="E2327">
        <v>4016612200</v>
      </c>
      <c r="F2327" t="s">
        <v>1157</v>
      </c>
      <c r="G2327">
        <v>1</v>
      </c>
      <c r="H2327" t="s">
        <v>494</v>
      </c>
      <c r="I2327" t="s">
        <v>352</v>
      </c>
      <c r="J2327">
        <v>31</v>
      </c>
      <c r="K2327">
        <v>29</v>
      </c>
      <c r="L2327">
        <v>58</v>
      </c>
      <c r="M2327">
        <v>2</v>
      </c>
      <c r="N2327">
        <v>122</v>
      </c>
      <c r="O2327" s="493">
        <v>45951.3377893519</v>
      </c>
      <c r="P2327" s="493">
        <v>45951.3636921296</v>
      </c>
      <c r="Q2327">
        <v>1</v>
      </c>
      <c r="R2327">
        <v>0</v>
      </c>
      <c r="S2327">
        <v>2</v>
      </c>
      <c r="T2327">
        <v>6</v>
      </c>
      <c r="U2327">
        <v>29</v>
      </c>
      <c r="V2327">
        <v>24</v>
      </c>
      <c r="W2327">
        <v>77</v>
      </c>
      <c r="X2327">
        <v>26</v>
      </c>
      <c r="Z2327">
        <v>28.6666666666667</v>
      </c>
      <c r="AB2327">
        <v>23.961</v>
      </c>
      <c r="AD2327" t="s">
        <v>1158</v>
      </c>
      <c r="AE2327">
        <v>1</v>
      </c>
      <c r="AF2327" t="s">
        <v>1159</v>
      </c>
    </row>
    <row r="2328" spans="1:32">
      <c r="A2328">
        <v>317824</v>
      </c>
      <c r="B2328">
        <v>5170</v>
      </c>
      <c r="C2328" t="s">
        <v>258</v>
      </c>
      <c r="D2328">
        <v>1321</v>
      </c>
      <c r="E2328">
        <v>4016612200</v>
      </c>
      <c r="F2328" t="s">
        <v>1157</v>
      </c>
      <c r="G2328">
        <v>1</v>
      </c>
      <c r="H2328" t="s">
        <v>494</v>
      </c>
      <c r="I2328" t="s">
        <v>355</v>
      </c>
      <c r="J2328">
        <v>32</v>
      </c>
      <c r="K2328">
        <v>29</v>
      </c>
      <c r="L2328">
        <v>58</v>
      </c>
      <c r="M2328">
        <v>2</v>
      </c>
      <c r="N2328">
        <v>32</v>
      </c>
      <c r="O2328" s="493">
        <v>45951.3410185185</v>
      </c>
      <c r="P2328" s="493">
        <v>45951.3672337963</v>
      </c>
      <c r="Q2328">
        <v>1</v>
      </c>
      <c r="R2328">
        <v>0</v>
      </c>
      <c r="S2328">
        <v>2</v>
      </c>
      <c r="T2328">
        <v>6</v>
      </c>
      <c r="U2328">
        <v>64</v>
      </c>
      <c r="V2328">
        <v>54</v>
      </c>
      <c r="W2328">
        <v>117</v>
      </c>
      <c r="X2328">
        <v>56</v>
      </c>
      <c r="Z2328">
        <v>63.3333333333333</v>
      </c>
      <c r="AB2328">
        <v>72.214</v>
      </c>
      <c r="AD2328" t="s">
        <v>1158</v>
      </c>
      <c r="AE2328">
        <v>1</v>
      </c>
      <c r="AF2328" t="s">
        <v>1159</v>
      </c>
    </row>
    <row r="2329" spans="1:32">
      <c r="A2329">
        <v>317945</v>
      </c>
      <c r="B2329">
        <v>5170</v>
      </c>
      <c r="C2329" t="s">
        <v>258</v>
      </c>
      <c r="D2329">
        <v>1322</v>
      </c>
      <c r="E2329">
        <v>4016615430</v>
      </c>
      <c r="F2329" t="s">
        <v>1115</v>
      </c>
      <c r="G2329">
        <v>1</v>
      </c>
      <c r="H2329" t="s">
        <v>491</v>
      </c>
      <c r="I2329" t="s">
        <v>349</v>
      </c>
      <c r="J2329">
        <v>30</v>
      </c>
      <c r="K2329">
        <v>51</v>
      </c>
      <c r="L2329">
        <v>1224</v>
      </c>
      <c r="M2329">
        <v>24</v>
      </c>
      <c r="N2329">
        <v>552</v>
      </c>
      <c r="O2329" s="493">
        <v>45952.3632060185</v>
      </c>
      <c r="P2329" s="493">
        <v>45952.4147800926</v>
      </c>
      <c r="Q2329">
        <v>1</v>
      </c>
      <c r="R2329">
        <v>0</v>
      </c>
      <c r="S2329">
        <v>0</v>
      </c>
      <c r="T2329">
        <v>6</v>
      </c>
      <c r="U2329">
        <v>61</v>
      </c>
      <c r="V2329">
        <v>55</v>
      </c>
      <c r="W2329">
        <v>229</v>
      </c>
      <c r="X2329">
        <v>57</v>
      </c>
      <c r="Y2329">
        <v>57</v>
      </c>
      <c r="AB2329">
        <v>112.19</v>
      </c>
      <c r="AD2329" t="s">
        <v>1116</v>
      </c>
      <c r="AE2329">
        <v>1</v>
      </c>
      <c r="AF2329" t="s">
        <v>1117</v>
      </c>
    </row>
    <row r="2330" spans="1:32">
      <c r="A2330">
        <v>317946</v>
      </c>
      <c r="B2330">
        <v>5170</v>
      </c>
      <c r="C2330" t="s">
        <v>258</v>
      </c>
      <c r="D2330">
        <v>1322</v>
      </c>
      <c r="E2330">
        <v>4016615430</v>
      </c>
      <c r="F2330" t="s">
        <v>1115</v>
      </c>
      <c r="G2330">
        <v>1</v>
      </c>
      <c r="H2330" t="s">
        <v>491</v>
      </c>
      <c r="I2330" t="s">
        <v>352</v>
      </c>
      <c r="J2330">
        <v>31</v>
      </c>
      <c r="K2330">
        <v>51</v>
      </c>
      <c r="L2330">
        <v>1224</v>
      </c>
      <c r="M2330">
        <v>24</v>
      </c>
      <c r="N2330">
        <v>624</v>
      </c>
      <c r="O2330" s="493">
        <v>45952.3655671296</v>
      </c>
      <c r="P2330" s="493">
        <v>45952.4193865741</v>
      </c>
      <c r="Q2330">
        <v>1</v>
      </c>
      <c r="R2330">
        <v>0</v>
      </c>
      <c r="S2330">
        <v>0</v>
      </c>
      <c r="T2330">
        <v>6</v>
      </c>
      <c r="U2330">
        <v>89</v>
      </c>
      <c r="V2330">
        <v>86</v>
      </c>
      <c r="W2330">
        <v>102</v>
      </c>
      <c r="X2330">
        <v>88</v>
      </c>
      <c r="Y2330">
        <v>88</v>
      </c>
      <c r="AB2330">
        <v>102.007</v>
      </c>
      <c r="AD2330" t="s">
        <v>1116</v>
      </c>
      <c r="AE2330">
        <v>1</v>
      </c>
      <c r="AF2330" t="s">
        <v>1117</v>
      </c>
    </row>
    <row r="2331" spans="1:32">
      <c r="A2331">
        <v>317947</v>
      </c>
      <c r="B2331">
        <v>5170</v>
      </c>
      <c r="C2331" t="s">
        <v>258</v>
      </c>
      <c r="D2331">
        <v>1322</v>
      </c>
      <c r="E2331">
        <v>4016615430</v>
      </c>
      <c r="F2331" t="s">
        <v>1115</v>
      </c>
      <c r="G2331">
        <v>1</v>
      </c>
      <c r="H2331" t="s">
        <v>491</v>
      </c>
      <c r="I2331" t="s">
        <v>355</v>
      </c>
      <c r="J2331">
        <v>32</v>
      </c>
      <c r="K2331">
        <v>51</v>
      </c>
      <c r="L2331">
        <v>1224</v>
      </c>
      <c r="M2331">
        <v>24</v>
      </c>
      <c r="N2331">
        <v>72</v>
      </c>
      <c r="O2331" s="493">
        <v>45952.3671412037</v>
      </c>
      <c r="P2331" s="493">
        <v>45952.4202430556</v>
      </c>
      <c r="Q2331">
        <v>1</v>
      </c>
      <c r="R2331">
        <v>0</v>
      </c>
      <c r="S2331">
        <v>0</v>
      </c>
      <c r="T2331">
        <v>6</v>
      </c>
      <c r="U2331">
        <v>77</v>
      </c>
      <c r="V2331">
        <v>55</v>
      </c>
      <c r="W2331">
        <v>391</v>
      </c>
      <c r="X2331">
        <v>59</v>
      </c>
      <c r="Y2331">
        <v>56</v>
      </c>
      <c r="AB2331">
        <v>154.4</v>
      </c>
      <c r="AD2331" t="s">
        <v>1116</v>
      </c>
      <c r="AE2331">
        <v>1</v>
      </c>
      <c r="AF2331" t="s">
        <v>1117</v>
      </c>
    </row>
    <row r="2332" spans="1:32">
      <c r="A2332">
        <v>317948</v>
      </c>
      <c r="B2332">
        <v>5170</v>
      </c>
      <c r="C2332" t="s">
        <v>258</v>
      </c>
      <c r="D2332">
        <v>1323</v>
      </c>
      <c r="E2332">
        <v>4016602431</v>
      </c>
      <c r="F2332" t="s">
        <v>949</v>
      </c>
      <c r="G2332">
        <v>1</v>
      </c>
      <c r="H2332" t="s">
        <v>494</v>
      </c>
      <c r="I2332" t="s">
        <v>349</v>
      </c>
      <c r="J2332">
        <v>30</v>
      </c>
      <c r="K2332">
        <v>20</v>
      </c>
      <c r="L2332">
        <v>120</v>
      </c>
      <c r="M2332">
        <v>6</v>
      </c>
      <c r="N2332">
        <v>102</v>
      </c>
      <c r="O2332" s="493">
        <v>45952.4213657407</v>
      </c>
      <c r="P2332" s="493">
        <v>45952.4325578704</v>
      </c>
      <c r="Q2332">
        <v>1</v>
      </c>
      <c r="R2332">
        <v>0</v>
      </c>
      <c r="S2332">
        <v>2</v>
      </c>
      <c r="T2332">
        <v>6</v>
      </c>
      <c r="U2332">
        <v>14</v>
      </c>
      <c r="V2332">
        <v>13</v>
      </c>
      <c r="W2332">
        <v>17</v>
      </c>
      <c r="X2332">
        <v>14</v>
      </c>
      <c r="Z2332">
        <v>14</v>
      </c>
      <c r="AB2332">
        <v>23.172</v>
      </c>
      <c r="AD2332" t="s">
        <v>949</v>
      </c>
      <c r="AE2332">
        <v>1</v>
      </c>
      <c r="AF2332" t="s">
        <v>950</v>
      </c>
    </row>
    <row r="2333" spans="1:32">
      <c r="A2333">
        <v>317949</v>
      </c>
      <c r="B2333">
        <v>5170</v>
      </c>
      <c r="C2333" t="s">
        <v>258</v>
      </c>
      <c r="D2333">
        <v>1323</v>
      </c>
      <c r="E2333">
        <v>4016602431</v>
      </c>
      <c r="F2333" t="s">
        <v>949</v>
      </c>
      <c r="G2333">
        <v>1</v>
      </c>
      <c r="H2333" t="s">
        <v>494</v>
      </c>
      <c r="I2333" t="s">
        <v>352</v>
      </c>
      <c r="J2333">
        <v>31</v>
      </c>
      <c r="K2333">
        <v>20</v>
      </c>
      <c r="L2333">
        <v>120</v>
      </c>
      <c r="M2333">
        <v>6</v>
      </c>
      <c r="N2333">
        <v>108</v>
      </c>
      <c r="O2333" s="493">
        <v>45952.4239699074</v>
      </c>
      <c r="P2333" s="493">
        <v>45952.4347569444</v>
      </c>
      <c r="Q2333">
        <v>1</v>
      </c>
      <c r="R2333">
        <v>0</v>
      </c>
      <c r="S2333">
        <v>2</v>
      </c>
      <c r="T2333">
        <v>6</v>
      </c>
      <c r="U2333">
        <v>35</v>
      </c>
      <c r="V2333">
        <v>33</v>
      </c>
      <c r="W2333">
        <v>38</v>
      </c>
      <c r="X2333">
        <v>34</v>
      </c>
      <c r="Z2333">
        <v>38.5</v>
      </c>
      <c r="AB2333">
        <v>29.033</v>
      </c>
      <c r="AD2333" t="s">
        <v>949</v>
      </c>
      <c r="AE2333">
        <v>1</v>
      </c>
      <c r="AF2333" t="s">
        <v>950</v>
      </c>
    </row>
    <row r="2334" spans="1:32">
      <c r="A2334">
        <v>317950</v>
      </c>
      <c r="B2334">
        <v>5170</v>
      </c>
      <c r="C2334" t="s">
        <v>258</v>
      </c>
      <c r="D2334">
        <v>1323</v>
      </c>
      <c r="E2334">
        <v>4016602431</v>
      </c>
      <c r="F2334" t="s">
        <v>949</v>
      </c>
      <c r="G2334">
        <v>1</v>
      </c>
      <c r="H2334" t="s">
        <v>494</v>
      </c>
      <c r="I2334" t="s">
        <v>355</v>
      </c>
      <c r="J2334">
        <v>32</v>
      </c>
      <c r="K2334">
        <v>21</v>
      </c>
      <c r="L2334">
        <v>120</v>
      </c>
      <c r="M2334">
        <v>6</v>
      </c>
      <c r="N2334">
        <v>18</v>
      </c>
      <c r="O2334" s="493">
        <v>45952.4251967593</v>
      </c>
      <c r="P2334" s="493">
        <v>45952.4355439815</v>
      </c>
      <c r="Q2334">
        <v>1</v>
      </c>
      <c r="R2334">
        <v>0</v>
      </c>
      <c r="S2334">
        <v>2</v>
      </c>
      <c r="T2334">
        <v>6</v>
      </c>
      <c r="U2334">
        <v>35</v>
      </c>
      <c r="V2334">
        <v>23</v>
      </c>
      <c r="W2334">
        <v>73</v>
      </c>
      <c r="X2334">
        <v>25</v>
      </c>
      <c r="Z2334">
        <v>23.5</v>
      </c>
      <c r="AB2334">
        <v>38.314</v>
      </c>
      <c r="AD2334" t="s">
        <v>949</v>
      </c>
      <c r="AE2334">
        <v>1</v>
      </c>
      <c r="AF2334" t="s">
        <v>950</v>
      </c>
    </row>
    <row r="2335" spans="1:32">
      <c r="A2335">
        <v>317951</v>
      </c>
      <c r="B2335">
        <v>5170</v>
      </c>
      <c r="C2335" t="s">
        <v>258</v>
      </c>
      <c r="D2335">
        <v>1324</v>
      </c>
      <c r="E2335">
        <v>4016602432</v>
      </c>
      <c r="F2335" t="s">
        <v>1160</v>
      </c>
      <c r="G2335">
        <v>1</v>
      </c>
      <c r="H2335" t="s">
        <v>494</v>
      </c>
      <c r="I2335" t="s">
        <v>349</v>
      </c>
      <c r="J2335">
        <v>30</v>
      </c>
      <c r="K2335">
        <v>15</v>
      </c>
      <c r="L2335">
        <v>90</v>
      </c>
      <c r="M2335">
        <v>6</v>
      </c>
      <c r="N2335">
        <v>102</v>
      </c>
      <c r="O2335" s="493">
        <v>45952.4372685185</v>
      </c>
      <c r="P2335" s="493">
        <v>45952.4449652778</v>
      </c>
      <c r="Q2335">
        <v>1</v>
      </c>
      <c r="R2335">
        <v>0</v>
      </c>
      <c r="S2335">
        <v>0</v>
      </c>
      <c r="T2335">
        <v>6</v>
      </c>
      <c r="U2335">
        <v>17</v>
      </c>
      <c r="V2335">
        <v>16</v>
      </c>
      <c r="W2335">
        <v>20</v>
      </c>
      <c r="X2335">
        <v>16</v>
      </c>
      <c r="Y2335">
        <v>16</v>
      </c>
      <c r="AB2335">
        <v>22.036</v>
      </c>
      <c r="AD2335" t="s">
        <v>1160</v>
      </c>
      <c r="AE2335">
        <v>1</v>
      </c>
      <c r="AF2335">
        <v>92424291</v>
      </c>
    </row>
    <row r="2336" spans="1:32">
      <c r="A2336">
        <v>317952</v>
      </c>
      <c r="B2336">
        <v>5170</v>
      </c>
      <c r="C2336" t="s">
        <v>258</v>
      </c>
      <c r="D2336">
        <v>1324</v>
      </c>
      <c r="E2336">
        <v>4016602432</v>
      </c>
      <c r="F2336" t="s">
        <v>1160</v>
      </c>
      <c r="G2336">
        <v>1</v>
      </c>
      <c r="H2336" t="s">
        <v>494</v>
      </c>
      <c r="I2336" t="s">
        <v>352</v>
      </c>
      <c r="J2336">
        <v>31</v>
      </c>
      <c r="K2336">
        <v>15</v>
      </c>
      <c r="L2336">
        <v>90</v>
      </c>
      <c r="M2336">
        <v>6</v>
      </c>
      <c r="N2336">
        <v>192</v>
      </c>
      <c r="O2336" s="493">
        <v>45952.438125</v>
      </c>
      <c r="P2336" s="493">
        <v>45952.445474537</v>
      </c>
      <c r="Q2336">
        <v>1</v>
      </c>
      <c r="R2336">
        <v>0</v>
      </c>
      <c r="S2336">
        <v>0</v>
      </c>
      <c r="T2336">
        <v>6</v>
      </c>
      <c r="U2336">
        <v>30</v>
      </c>
      <c r="V2336">
        <v>28</v>
      </c>
      <c r="W2336">
        <v>34</v>
      </c>
      <c r="X2336">
        <v>30</v>
      </c>
      <c r="Y2336">
        <v>33</v>
      </c>
      <c r="AB2336">
        <v>48.078</v>
      </c>
      <c r="AD2336" t="s">
        <v>1160</v>
      </c>
      <c r="AE2336">
        <v>1</v>
      </c>
      <c r="AF2336">
        <v>92424291</v>
      </c>
    </row>
    <row r="2337" spans="1:32">
      <c r="A2337">
        <v>317953</v>
      </c>
      <c r="B2337">
        <v>5170</v>
      </c>
      <c r="C2337" t="s">
        <v>258</v>
      </c>
      <c r="D2337">
        <v>1324</v>
      </c>
      <c r="E2337">
        <v>4016602432</v>
      </c>
      <c r="F2337" t="s">
        <v>1160</v>
      </c>
      <c r="G2337">
        <v>1</v>
      </c>
      <c r="H2337" t="s">
        <v>494</v>
      </c>
      <c r="I2337" t="s">
        <v>355</v>
      </c>
      <c r="J2337">
        <v>32</v>
      </c>
      <c r="K2337">
        <v>15</v>
      </c>
      <c r="L2337">
        <v>90</v>
      </c>
      <c r="M2337">
        <v>6</v>
      </c>
      <c r="N2337">
        <v>18</v>
      </c>
      <c r="O2337" s="493">
        <v>45952.4393402778</v>
      </c>
      <c r="P2337" s="493">
        <v>45952.4458101852</v>
      </c>
      <c r="Q2337">
        <v>1</v>
      </c>
      <c r="R2337">
        <v>0</v>
      </c>
      <c r="S2337">
        <v>0</v>
      </c>
      <c r="T2337">
        <v>6</v>
      </c>
      <c r="U2337">
        <v>24</v>
      </c>
      <c r="V2337">
        <v>13</v>
      </c>
      <c r="W2337">
        <v>84</v>
      </c>
      <c r="X2337">
        <v>20</v>
      </c>
      <c r="Y2337">
        <v>13</v>
      </c>
      <c r="AB2337">
        <v>40.226</v>
      </c>
      <c r="AD2337" t="s">
        <v>1160</v>
      </c>
      <c r="AE2337">
        <v>1</v>
      </c>
      <c r="AF2337">
        <v>92424291</v>
      </c>
    </row>
    <row r="2338" spans="1:32">
      <c r="A2338">
        <v>317954</v>
      </c>
      <c r="B2338">
        <v>5170</v>
      </c>
      <c r="C2338" t="s">
        <v>258</v>
      </c>
      <c r="D2338">
        <v>1324</v>
      </c>
      <c r="E2338">
        <v>4016622474</v>
      </c>
      <c r="F2338" t="s">
        <v>1161</v>
      </c>
      <c r="G2338">
        <v>1</v>
      </c>
      <c r="H2338" t="s">
        <v>494</v>
      </c>
      <c r="I2338" t="s">
        <v>349</v>
      </c>
      <c r="J2338">
        <v>30</v>
      </c>
      <c r="K2338">
        <v>10</v>
      </c>
      <c r="L2338">
        <v>60</v>
      </c>
      <c r="M2338">
        <v>6</v>
      </c>
      <c r="N2338">
        <v>102</v>
      </c>
      <c r="O2338" s="493">
        <v>45952.4536226852</v>
      </c>
      <c r="P2338" s="493">
        <v>45952.4618287037</v>
      </c>
      <c r="Q2338">
        <v>1</v>
      </c>
      <c r="R2338">
        <v>0</v>
      </c>
      <c r="S2338">
        <v>2</v>
      </c>
      <c r="T2338">
        <v>6</v>
      </c>
      <c r="U2338">
        <v>16</v>
      </c>
      <c r="V2338">
        <v>14</v>
      </c>
      <c r="W2338">
        <v>18</v>
      </c>
      <c r="X2338">
        <v>16</v>
      </c>
      <c r="Z2338">
        <v>16</v>
      </c>
      <c r="AB2338">
        <v>22.036</v>
      </c>
      <c r="AD2338" t="s">
        <v>1161</v>
      </c>
      <c r="AE2338">
        <v>1</v>
      </c>
      <c r="AF2338">
        <v>92424491</v>
      </c>
    </row>
    <row r="2339" spans="1:32">
      <c r="A2339">
        <v>317955</v>
      </c>
      <c r="B2339">
        <v>5170</v>
      </c>
      <c r="C2339" t="s">
        <v>258</v>
      </c>
      <c r="D2339">
        <v>1324</v>
      </c>
      <c r="E2339">
        <v>4016622474</v>
      </c>
      <c r="F2339" t="s">
        <v>1161</v>
      </c>
      <c r="G2339">
        <v>1</v>
      </c>
      <c r="H2339" t="s">
        <v>494</v>
      </c>
      <c r="I2339" t="s">
        <v>352</v>
      </c>
      <c r="J2339">
        <v>31</v>
      </c>
      <c r="K2339">
        <v>10</v>
      </c>
      <c r="L2339">
        <v>60</v>
      </c>
      <c r="M2339">
        <v>6</v>
      </c>
      <c r="N2339">
        <v>192</v>
      </c>
      <c r="O2339" s="493">
        <v>45952.4552893518</v>
      </c>
      <c r="P2339" s="493">
        <v>45952.4624884259</v>
      </c>
      <c r="Q2339">
        <v>1</v>
      </c>
      <c r="R2339">
        <v>0</v>
      </c>
      <c r="S2339">
        <v>2</v>
      </c>
      <c r="T2339">
        <v>6</v>
      </c>
      <c r="U2339">
        <v>30</v>
      </c>
      <c r="V2339">
        <v>28</v>
      </c>
      <c r="W2339">
        <v>32</v>
      </c>
      <c r="X2339">
        <v>30</v>
      </c>
      <c r="Z2339">
        <v>30</v>
      </c>
      <c r="AB2339">
        <v>48.078</v>
      </c>
      <c r="AD2339" t="s">
        <v>1161</v>
      </c>
      <c r="AE2339">
        <v>1</v>
      </c>
      <c r="AF2339">
        <v>92424491</v>
      </c>
    </row>
    <row r="2340" spans="1:32">
      <c r="A2340">
        <v>317956</v>
      </c>
      <c r="B2340">
        <v>5170</v>
      </c>
      <c r="C2340" t="s">
        <v>258</v>
      </c>
      <c r="D2340">
        <v>1324</v>
      </c>
      <c r="E2340">
        <v>4016622474</v>
      </c>
      <c r="F2340" t="s">
        <v>1161</v>
      </c>
      <c r="G2340">
        <v>1</v>
      </c>
      <c r="H2340" t="s">
        <v>494</v>
      </c>
      <c r="I2340" t="s">
        <v>355</v>
      </c>
      <c r="J2340">
        <v>32</v>
      </c>
      <c r="K2340">
        <v>10</v>
      </c>
      <c r="L2340">
        <v>60</v>
      </c>
      <c r="M2340">
        <v>6</v>
      </c>
      <c r="N2340">
        <v>18</v>
      </c>
      <c r="O2340" s="493">
        <v>45952.4560416667</v>
      </c>
      <c r="P2340" s="493">
        <v>45952.46375</v>
      </c>
      <c r="Q2340">
        <v>1</v>
      </c>
      <c r="R2340">
        <v>0</v>
      </c>
      <c r="S2340">
        <v>2</v>
      </c>
      <c r="T2340">
        <v>6</v>
      </c>
      <c r="U2340">
        <v>26</v>
      </c>
      <c r="V2340">
        <v>14</v>
      </c>
      <c r="W2340">
        <v>38</v>
      </c>
      <c r="X2340">
        <v>23</v>
      </c>
      <c r="Z2340">
        <v>23</v>
      </c>
      <c r="AB2340">
        <v>40.226</v>
      </c>
      <c r="AD2340" t="s">
        <v>1161</v>
      </c>
      <c r="AE2340">
        <v>1</v>
      </c>
      <c r="AF2340">
        <v>92424491</v>
      </c>
    </row>
    <row r="2341" spans="1:32">
      <c r="A2341">
        <v>317957</v>
      </c>
      <c r="B2341">
        <v>5170</v>
      </c>
      <c r="C2341" t="s">
        <v>258</v>
      </c>
      <c r="D2341">
        <v>1325</v>
      </c>
      <c r="E2341">
        <v>4016636111</v>
      </c>
      <c r="F2341" t="s">
        <v>1067</v>
      </c>
      <c r="G2341">
        <v>1</v>
      </c>
      <c r="H2341" t="s">
        <v>494</v>
      </c>
      <c r="I2341" t="s">
        <v>349</v>
      </c>
      <c r="J2341">
        <v>30</v>
      </c>
      <c r="K2341">
        <v>1</v>
      </c>
      <c r="L2341">
        <v>300</v>
      </c>
      <c r="M2341">
        <v>6</v>
      </c>
      <c r="N2341">
        <v>18</v>
      </c>
      <c r="O2341" s="493">
        <v>45952.4785300926</v>
      </c>
      <c r="P2341" s="493">
        <v>45952.4785300926</v>
      </c>
      <c r="Q2341">
        <v>1</v>
      </c>
      <c r="R2341">
        <v>0</v>
      </c>
      <c r="S2341">
        <v>0</v>
      </c>
      <c r="T2341">
        <v>6</v>
      </c>
      <c r="U2341">
        <v>10</v>
      </c>
      <c r="V2341">
        <v>10</v>
      </c>
      <c r="W2341">
        <v>10</v>
      </c>
      <c r="X2341">
        <v>10</v>
      </c>
      <c r="Y2341">
        <v>11</v>
      </c>
      <c r="AB2341">
        <v>3.83</v>
      </c>
      <c r="AD2341" t="s">
        <v>1067</v>
      </c>
      <c r="AE2341">
        <v>1</v>
      </c>
      <c r="AF2341">
        <v>92425091</v>
      </c>
    </row>
    <row r="2342" spans="1:32">
      <c r="A2342">
        <v>317958</v>
      </c>
      <c r="B2342">
        <v>5170</v>
      </c>
      <c r="C2342" t="s">
        <v>258</v>
      </c>
      <c r="D2342">
        <v>1325</v>
      </c>
      <c r="E2342">
        <v>4016636111</v>
      </c>
      <c r="F2342" t="s">
        <v>1067</v>
      </c>
      <c r="G2342">
        <v>1</v>
      </c>
      <c r="H2342" t="s">
        <v>494</v>
      </c>
      <c r="I2342" t="s">
        <v>352</v>
      </c>
      <c r="J2342">
        <v>31</v>
      </c>
      <c r="K2342">
        <v>50</v>
      </c>
      <c r="L2342">
        <v>300</v>
      </c>
      <c r="M2342">
        <v>6</v>
      </c>
      <c r="N2342">
        <v>96</v>
      </c>
      <c r="O2342" s="493">
        <v>45952.4794444444</v>
      </c>
      <c r="P2342" s="493">
        <v>45952.4982638889</v>
      </c>
      <c r="Q2342">
        <v>1</v>
      </c>
      <c r="R2342">
        <v>0</v>
      </c>
      <c r="S2342">
        <v>0</v>
      </c>
      <c r="T2342">
        <v>6</v>
      </c>
      <c r="U2342">
        <v>29</v>
      </c>
      <c r="V2342">
        <v>23</v>
      </c>
      <c r="W2342">
        <v>172</v>
      </c>
      <c r="X2342">
        <v>25</v>
      </c>
      <c r="Y2342">
        <v>27</v>
      </c>
      <c r="AB2342">
        <v>20.921</v>
      </c>
      <c r="AD2342" t="s">
        <v>1067</v>
      </c>
      <c r="AE2342">
        <v>1</v>
      </c>
      <c r="AF2342">
        <v>92425091</v>
      </c>
    </row>
    <row r="2343" spans="1:32">
      <c r="A2343">
        <v>317959</v>
      </c>
      <c r="B2343">
        <v>5170</v>
      </c>
      <c r="C2343" t="s">
        <v>258</v>
      </c>
      <c r="D2343">
        <v>1325</v>
      </c>
      <c r="E2343">
        <v>4016636111</v>
      </c>
      <c r="F2343" t="s">
        <v>1067</v>
      </c>
      <c r="G2343">
        <v>1</v>
      </c>
      <c r="H2343" t="s">
        <v>494</v>
      </c>
      <c r="I2343" t="s">
        <v>355</v>
      </c>
      <c r="J2343">
        <v>32</v>
      </c>
      <c r="K2343">
        <v>49</v>
      </c>
      <c r="L2343">
        <v>300</v>
      </c>
      <c r="M2343">
        <v>6</v>
      </c>
      <c r="N2343">
        <v>12</v>
      </c>
      <c r="O2343" s="493">
        <v>45952.480150463</v>
      </c>
      <c r="P2343" s="493">
        <v>45952.4985532407</v>
      </c>
      <c r="Q2343">
        <v>1</v>
      </c>
      <c r="R2343">
        <v>0</v>
      </c>
      <c r="S2343">
        <v>0</v>
      </c>
      <c r="T2343">
        <v>6</v>
      </c>
      <c r="U2343">
        <v>11</v>
      </c>
      <c r="V2343">
        <v>10</v>
      </c>
      <c r="W2343">
        <v>22</v>
      </c>
      <c r="X2343">
        <v>11</v>
      </c>
      <c r="Y2343">
        <v>11</v>
      </c>
      <c r="AB2343">
        <v>26.009</v>
      </c>
      <c r="AD2343" t="s">
        <v>1067</v>
      </c>
      <c r="AE2343">
        <v>1</v>
      </c>
      <c r="AF2343">
        <v>92425091</v>
      </c>
    </row>
    <row r="2344" spans="1:32">
      <c r="A2344">
        <v>317960</v>
      </c>
      <c r="B2344">
        <v>5170</v>
      </c>
      <c r="C2344" t="s">
        <v>258</v>
      </c>
      <c r="D2344">
        <v>1326</v>
      </c>
      <c r="E2344">
        <v>4016615430</v>
      </c>
      <c r="F2344" t="s">
        <v>1115</v>
      </c>
      <c r="G2344">
        <v>1</v>
      </c>
      <c r="H2344" t="s">
        <v>494</v>
      </c>
      <c r="I2344" t="s">
        <v>349</v>
      </c>
      <c r="J2344">
        <v>30</v>
      </c>
      <c r="K2344">
        <v>51</v>
      </c>
      <c r="L2344">
        <v>1224</v>
      </c>
      <c r="M2344">
        <v>24</v>
      </c>
      <c r="N2344">
        <v>312</v>
      </c>
      <c r="O2344" s="493">
        <v>45952.5035300926</v>
      </c>
      <c r="P2344" s="493">
        <v>45952.5580902778</v>
      </c>
      <c r="Q2344">
        <v>1</v>
      </c>
      <c r="R2344">
        <v>0</v>
      </c>
      <c r="S2344">
        <v>0</v>
      </c>
      <c r="T2344">
        <v>6</v>
      </c>
      <c r="U2344">
        <v>45</v>
      </c>
      <c r="V2344">
        <v>39</v>
      </c>
      <c r="W2344">
        <v>149</v>
      </c>
      <c r="X2344">
        <v>41</v>
      </c>
      <c r="Y2344">
        <v>43</v>
      </c>
      <c r="AB2344">
        <v>67.343</v>
      </c>
      <c r="AD2344" t="s">
        <v>1116</v>
      </c>
      <c r="AE2344">
        <v>1</v>
      </c>
      <c r="AF2344" t="s">
        <v>1117</v>
      </c>
    </row>
    <row r="2345" spans="1:32">
      <c r="A2345">
        <v>317961</v>
      </c>
      <c r="B2345">
        <v>5170</v>
      </c>
      <c r="C2345" t="s">
        <v>258</v>
      </c>
      <c r="D2345">
        <v>1326</v>
      </c>
      <c r="E2345">
        <v>4016615430</v>
      </c>
      <c r="F2345" t="s">
        <v>1115</v>
      </c>
      <c r="G2345">
        <v>1</v>
      </c>
      <c r="H2345" t="s">
        <v>494</v>
      </c>
      <c r="I2345" t="s">
        <v>352</v>
      </c>
      <c r="J2345">
        <v>31</v>
      </c>
      <c r="K2345">
        <v>51</v>
      </c>
      <c r="L2345">
        <v>1224</v>
      </c>
      <c r="M2345">
        <v>24</v>
      </c>
      <c r="N2345">
        <v>168</v>
      </c>
      <c r="O2345" s="493">
        <v>45952.5066435185</v>
      </c>
      <c r="P2345" s="493">
        <v>45952.5656712963</v>
      </c>
      <c r="Q2345">
        <v>1</v>
      </c>
      <c r="R2345">
        <v>0</v>
      </c>
      <c r="S2345">
        <v>0</v>
      </c>
      <c r="T2345">
        <v>6</v>
      </c>
      <c r="U2345">
        <v>34</v>
      </c>
      <c r="V2345">
        <v>32</v>
      </c>
      <c r="W2345">
        <v>38</v>
      </c>
      <c r="X2345">
        <v>34</v>
      </c>
      <c r="Y2345">
        <v>33</v>
      </c>
      <c r="AB2345">
        <v>28.548</v>
      </c>
      <c r="AD2345" t="s">
        <v>1116</v>
      </c>
      <c r="AE2345">
        <v>1</v>
      </c>
      <c r="AF2345" t="s">
        <v>1117</v>
      </c>
    </row>
    <row r="2346" spans="1:32">
      <c r="A2346">
        <v>317962</v>
      </c>
      <c r="B2346">
        <v>5170</v>
      </c>
      <c r="C2346" t="s">
        <v>258</v>
      </c>
      <c r="D2346">
        <v>1326</v>
      </c>
      <c r="E2346">
        <v>4016615430</v>
      </c>
      <c r="F2346" t="s">
        <v>1115</v>
      </c>
      <c r="G2346">
        <v>1</v>
      </c>
      <c r="H2346" t="s">
        <v>494</v>
      </c>
      <c r="I2346" t="s">
        <v>355</v>
      </c>
      <c r="J2346">
        <v>32</v>
      </c>
      <c r="K2346">
        <v>51</v>
      </c>
      <c r="L2346">
        <v>1224</v>
      </c>
      <c r="M2346">
        <v>24</v>
      </c>
      <c r="N2346">
        <v>48</v>
      </c>
      <c r="O2346" s="493">
        <v>45952.5094791667</v>
      </c>
      <c r="P2346" s="493">
        <v>45952.574525463</v>
      </c>
      <c r="Q2346">
        <v>1</v>
      </c>
      <c r="R2346">
        <v>0</v>
      </c>
      <c r="S2346">
        <v>0</v>
      </c>
      <c r="T2346">
        <v>6</v>
      </c>
      <c r="U2346">
        <v>75</v>
      </c>
      <c r="V2346">
        <v>53</v>
      </c>
      <c r="W2346">
        <v>236</v>
      </c>
      <c r="X2346">
        <v>58</v>
      </c>
      <c r="Y2346">
        <v>55</v>
      </c>
      <c r="AB2346">
        <v>58.06</v>
      </c>
      <c r="AD2346" t="s">
        <v>1116</v>
      </c>
      <c r="AE2346">
        <v>1</v>
      </c>
      <c r="AF2346" t="s">
        <v>1117</v>
      </c>
    </row>
    <row r="2347" spans="1:32">
      <c r="A2347">
        <v>317963</v>
      </c>
      <c r="B2347">
        <v>5170</v>
      </c>
      <c r="C2347" t="s">
        <v>258</v>
      </c>
      <c r="D2347">
        <v>1327</v>
      </c>
      <c r="E2347">
        <v>4016632554</v>
      </c>
      <c r="F2347" t="s">
        <v>1141</v>
      </c>
      <c r="G2347">
        <v>1</v>
      </c>
      <c r="H2347" t="s">
        <v>491</v>
      </c>
      <c r="I2347" t="s">
        <v>349</v>
      </c>
      <c r="J2347">
        <v>30</v>
      </c>
      <c r="K2347">
        <v>50</v>
      </c>
      <c r="L2347">
        <v>450</v>
      </c>
      <c r="M2347">
        <v>9</v>
      </c>
      <c r="N2347">
        <v>180</v>
      </c>
      <c r="O2347" s="493">
        <v>45952.6056712963</v>
      </c>
      <c r="P2347" s="493">
        <v>45952.622974537</v>
      </c>
      <c r="Q2347">
        <v>1</v>
      </c>
      <c r="R2347">
        <v>0</v>
      </c>
      <c r="S2347">
        <v>0</v>
      </c>
      <c r="T2347">
        <v>6</v>
      </c>
      <c r="U2347">
        <v>28</v>
      </c>
      <c r="V2347">
        <v>23</v>
      </c>
      <c r="W2347">
        <v>146</v>
      </c>
      <c r="X2347">
        <v>25</v>
      </c>
      <c r="Y2347">
        <v>34</v>
      </c>
      <c r="AB2347">
        <v>36.944</v>
      </c>
      <c r="AD2347" t="s">
        <v>1142</v>
      </c>
      <c r="AE2347">
        <v>1</v>
      </c>
      <c r="AF2347" t="s">
        <v>1143</v>
      </c>
    </row>
    <row r="2348" spans="1:32">
      <c r="A2348">
        <v>317964</v>
      </c>
      <c r="B2348">
        <v>5170</v>
      </c>
      <c r="C2348" t="s">
        <v>258</v>
      </c>
      <c r="D2348">
        <v>1327</v>
      </c>
      <c r="E2348">
        <v>4016632554</v>
      </c>
      <c r="F2348" t="s">
        <v>1141</v>
      </c>
      <c r="G2348">
        <v>1</v>
      </c>
      <c r="H2348" t="s">
        <v>491</v>
      </c>
      <c r="I2348" t="s">
        <v>352</v>
      </c>
      <c r="J2348">
        <v>31</v>
      </c>
      <c r="K2348">
        <v>50</v>
      </c>
      <c r="L2348">
        <v>450</v>
      </c>
      <c r="M2348">
        <v>9</v>
      </c>
      <c r="N2348">
        <v>126</v>
      </c>
      <c r="O2348" s="493">
        <v>45952.6066550926</v>
      </c>
      <c r="P2348" s="493">
        <v>45952.6233912037</v>
      </c>
      <c r="Q2348">
        <v>1</v>
      </c>
      <c r="R2348">
        <v>0</v>
      </c>
      <c r="S2348">
        <v>0</v>
      </c>
      <c r="T2348">
        <v>6</v>
      </c>
      <c r="U2348">
        <v>23</v>
      </c>
      <c r="V2348">
        <v>20</v>
      </c>
      <c r="W2348">
        <v>58</v>
      </c>
      <c r="X2348">
        <v>22</v>
      </c>
      <c r="Y2348">
        <v>28</v>
      </c>
      <c r="AB2348">
        <v>27.646</v>
      </c>
      <c r="AD2348" t="s">
        <v>1142</v>
      </c>
      <c r="AE2348">
        <v>1</v>
      </c>
      <c r="AF2348" t="s">
        <v>1143</v>
      </c>
    </row>
    <row r="2349" spans="1:32">
      <c r="A2349">
        <v>317965</v>
      </c>
      <c r="B2349">
        <v>5170</v>
      </c>
      <c r="C2349" t="s">
        <v>258</v>
      </c>
      <c r="D2349">
        <v>1327</v>
      </c>
      <c r="E2349">
        <v>4016632554</v>
      </c>
      <c r="F2349" t="s">
        <v>1141</v>
      </c>
      <c r="G2349">
        <v>1</v>
      </c>
      <c r="H2349" t="s">
        <v>491</v>
      </c>
      <c r="I2349" t="s">
        <v>355</v>
      </c>
      <c r="J2349">
        <v>32</v>
      </c>
      <c r="K2349">
        <v>50</v>
      </c>
      <c r="L2349">
        <v>450</v>
      </c>
      <c r="M2349">
        <v>9</v>
      </c>
      <c r="N2349">
        <v>18</v>
      </c>
      <c r="O2349" s="493">
        <v>45952.6073148148</v>
      </c>
      <c r="P2349" s="493">
        <v>45952.6272685185</v>
      </c>
      <c r="Q2349">
        <v>1</v>
      </c>
      <c r="R2349">
        <v>0</v>
      </c>
      <c r="S2349">
        <v>0</v>
      </c>
      <c r="T2349">
        <v>6</v>
      </c>
      <c r="U2349">
        <v>20</v>
      </c>
      <c r="V2349">
        <v>11</v>
      </c>
      <c r="W2349">
        <v>183</v>
      </c>
      <c r="X2349">
        <v>14</v>
      </c>
      <c r="Y2349">
        <v>16</v>
      </c>
      <c r="AB2349">
        <v>21.596</v>
      </c>
      <c r="AD2349" t="s">
        <v>1142</v>
      </c>
      <c r="AE2349">
        <v>1</v>
      </c>
      <c r="AF2349" t="s">
        <v>1143</v>
      </c>
    </row>
    <row r="2350" spans="1:32">
      <c r="A2350">
        <v>317966</v>
      </c>
      <c r="B2350">
        <v>5170</v>
      </c>
      <c r="C2350" t="s">
        <v>258</v>
      </c>
      <c r="D2350">
        <v>1327</v>
      </c>
      <c r="E2350">
        <v>4016632703</v>
      </c>
      <c r="F2350" t="s">
        <v>1043</v>
      </c>
      <c r="G2350">
        <v>1</v>
      </c>
      <c r="H2350" t="s">
        <v>491</v>
      </c>
      <c r="I2350" t="s">
        <v>349</v>
      </c>
      <c r="J2350">
        <v>30</v>
      </c>
      <c r="K2350">
        <v>14</v>
      </c>
      <c r="L2350">
        <v>126</v>
      </c>
      <c r="M2350">
        <v>18</v>
      </c>
      <c r="N2350">
        <v>72</v>
      </c>
      <c r="O2350" s="493">
        <v>45952.5905439815</v>
      </c>
      <c r="P2350" s="493">
        <v>45952.5946643519</v>
      </c>
      <c r="Q2350">
        <v>1</v>
      </c>
      <c r="R2350">
        <v>0</v>
      </c>
      <c r="S2350">
        <v>0</v>
      </c>
      <c r="T2350">
        <v>6</v>
      </c>
      <c r="U2350">
        <v>16</v>
      </c>
      <c r="V2350">
        <v>11</v>
      </c>
      <c r="W2350">
        <v>44</v>
      </c>
      <c r="X2350">
        <v>13</v>
      </c>
      <c r="Y2350">
        <v>12</v>
      </c>
      <c r="AB2350">
        <v>15.791</v>
      </c>
      <c r="AD2350" t="s">
        <v>1140</v>
      </c>
      <c r="AE2350">
        <v>1</v>
      </c>
      <c r="AF2350" t="s">
        <v>1045</v>
      </c>
    </row>
    <row r="2351" spans="1:32">
      <c r="A2351">
        <v>317967</v>
      </c>
      <c r="B2351">
        <v>5170</v>
      </c>
      <c r="C2351" t="s">
        <v>258</v>
      </c>
      <c r="D2351">
        <v>1327</v>
      </c>
      <c r="E2351">
        <v>4016632703</v>
      </c>
      <c r="F2351" t="s">
        <v>1043</v>
      </c>
      <c r="G2351">
        <v>1</v>
      </c>
      <c r="H2351" t="s">
        <v>491</v>
      </c>
      <c r="I2351" t="s">
        <v>352</v>
      </c>
      <c r="J2351">
        <v>31</v>
      </c>
      <c r="K2351">
        <v>1</v>
      </c>
      <c r="L2351">
        <v>126</v>
      </c>
      <c r="M2351">
        <v>18</v>
      </c>
      <c r="N2351">
        <v>18</v>
      </c>
      <c r="O2351" s="493">
        <v>45952.591400463</v>
      </c>
      <c r="P2351" s="493">
        <v>45952.591400463</v>
      </c>
      <c r="Q2351">
        <v>1</v>
      </c>
      <c r="R2351">
        <v>0</v>
      </c>
      <c r="S2351">
        <v>0</v>
      </c>
      <c r="T2351">
        <v>6</v>
      </c>
      <c r="U2351">
        <v>32</v>
      </c>
      <c r="V2351">
        <v>32</v>
      </c>
      <c r="W2351">
        <v>32</v>
      </c>
      <c r="X2351">
        <v>32</v>
      </c>
      <c r="Y2351">
        <v>6</v>
      </c>
      <c r="AB2351">
        <v>5.496</v>
      </c>
      <c r="AD2351" t="s">
        <v>1140</v>
      </c>
      <c r="AE2351">
        <v>1</v>
      </c>
      <c r="AF2351" t="s">
        <v>1045</v>
      </c>
    </row>
    <row r="2352" spans="1:32">
      <c r="A2352">
        <v>317968</v>
      </c>
      <c r="B2352">
        <v>5170</v>
      </c>
      <c r="C2352" t="s">
        <v>258</v>
      </c>
      <c r="D2352">
        <v>1327</v>
      </c>
      <c r="E2352">
        <v>4016632703</v>
      </c>
      <c r="F2352" t="s">
        <v>1043</v>
      </c>
      <c r="G2352">
        <v>1</v>
      </c>
      <c r="H2352" t="s">
        <v>491</v>
      </c>
      <c r="I2352" t="s">
        <v>355</v>
      </c>
      <c r="J2352">
        <v>32</v>
      </c>
      <c r="K2352">
        <v>14</v>
      </c>
      <c r="L2352">
        <v>126</v>
      </c>
      <c r="M2352">
        <v>18</v>
      </c>
      <c r="N2352">
        <v>18</v>
      </c>
      <c r="O2352" s="493">
        <v>45952.5924768519</v>
      </c>
      <c r="P2352" s="493">
        <v>45952.5972106481</v>
      </c>
      <c r="Q2352">
        <v>1</v>
      </c>
      <c r="R2352">
        <v>0</v>
      </c>
      <c r="S2352">
        <v>0</v>
      </c>
      <c r="T2352">
        <v>6</v>
      </c>
      <c r="U2352">
        <v>16</v>
      </c>
      <c r="V2352">
        <v>13</v>
      </c>
      <c r="W2352">
        <v>48</v>
      </c>
      <c r="X2352">
        <v>14</v>
      </c>
      <c r="Y2352">
        <v>21</v>
      </c>
      <c r="AB2352">
        <v>21.596</v>
      </c>
      <c r="AD2352" t="s">
        <v>1140</v>
      </c>
      <c r="AE2352">
        <v>1</v>
      </c>
      <c r="AF2352" t="s">
        <v>1045</v>
      </c>
    </row>
    <row r="2353" spans="1:32">
      <c r="A2353">
        <v>317969</v>
      </c>
      <c r="B2353">
        <v>5170</v>
      </c>
      <c r="C2353" t="s">
        <v>258</v>
      </c>
      <c r="D2353">
        <v>1327</v>
      </c>
      <c r="E2353">
        <v>4016632704</v>
      </c>
      <c r="F2353" t="s">
        <v>1043</v>
      </c>
      <c r="G2353">
        <v>1</v>
      </c>
      <c r="H2353" t="s">
        <v>491</v>
      </c>
      <c r="I2353" t="s">
        <v>349</v>
      </c>
      <c r="J2353">
        <v>30</v>
      </c>
      <c r="K2353">
        <v>14</v>
      </c>
      <c r="L2353">
        <v>126</v>
      </c>
      <c r="M2353">
        <v>18</v>
      </c>
      <c r="N2353">
        <v>72</v>
      </c>
      <c r="O2353" s="493">
        <v>45952.5965972222</v>
      </c>
      <c r="P2353" s="493">
        <v>45952.6013541667</v>
      </c>
      <c r="Q2353">
        <v>1</v>
      </c>
      <c r="R2353">
        <v>0</v>
      </c>
      <c r="S2353">
        <v>0</v>
      </c>
      <c r="T2353">
        <v>6</v>
      </c>
      <c r="U2353">
        <v>15</v>
      </c>
      <c r="V2353">
        <v>11</v>
      </c>
      <c r="W2353">
        <v>43</v>
      </c>
      <c r="X2353">
        <v>13</v>
      </c>
      <c r="Y2353">
        <v>12</v>
      </c>
      <c r="AB2353">
        <v>15.791</v>
      </c>
      <c r="AD2353" t="s">
        <v>1044</v>
      </c>
      <c r="AE2353">
        <v>1</v>
      </c>
      <c r="AF2353" t="s">
        <v>1045</v>
      </c>
    </row>
    <row r="2354" spans="1:32">
      <c r="A2354">
        <v>317970</v>
      </c>
      <c r="B2354">
        <v>5170</v>
      </c>
      <c r="C2354" t="s">
        <v>258</v>
      </c>
      <c r="D2354">
        <v>1327</v>
      </c>
      <c r="E2354">
        <v>4016632704</v>
      </c>
      <c r="F2354" t="s">
        <v>1043</v>
      </c>
      <c r="G2354">
        <v>1</v>
      </c>
      <c r="H2354" t="s">
        <v>491</v>
      </c>
      <c r="I2354" t="s">
        <v>352</v>
      </c>
      <c r="J2354">
        <v>31</v>
      </c>
      <c r="K2354">
        <v>1</v>
      </c>
      <c r="L2354">
        <v>126</v>
      </c>
      <c r="M2354">
        <v>18</v>
      </c>
      <c r="N2354">
        <v>18</v>
      </c>
      <c r="O2354" s="493">
        <v>45952.5972569444</v>
      </c>
      <c r="P2354" s="493">
        <v>45952.5972569444</v>
      </c>
      <c r="Q2354">
        <v>1</v>
      </c>
      <c r="R2354">
        <v>0</v>
      </c>
      <c r="S2354">
        <v>0</v>
      </c>
      <c r="T2354">
        <v>6</v>
      </c>
      <c r="U2354">
        <v>20</v>
      </c>
      <c r="V2354">
        <v>20</v>
      </c>
      <c r="W2354">
        <v>20</v>
      </c>
      <c r="X2354">
        <v>20</v>
      </c>
      <c r="Y2354">
        <v>6</v>
      </c>
      <c r="AB2354">
        <v>5.496</v>
      </c>
      <c r="AD2354" t="s">
        <v>1044</v>
      </c>
      <c r="AE2354">
        <v>1</v>
      </c>
      <c r="AF2354" t="s">
        <v>1045</v>
      </c>
    </row>
    <row r="2355" spans="1:32">
      <c r="A2355">
        <v>317971</v>
      </c>
      <c r="B2355">
        <v>5170</v>
      </c>
      <c r="C2355" t="s">
        <v>258</v>
      </c>
      <c r="D2355">
        <v>1327</v>
      </c>
      <c r="E2355">
        <v>4016632704</v>
      </c>
      <c r="F2355" t="s">
        <v>1043</v>
      </c>
      <c r="G2355">
        <v>1</v>
      </c>
      <c r="H2355" t="s">
        <v>491</v>
      </c>
      <c r="I2355" t="s">
        <v>355</v>
      </c>
      <c r="J2355">
        <v>32</v>
      </c>
      <c r="K2355">
        <v>14</v>
      </c>
      <c r="L2355">
        <v>126</v>
      </c>
      <c r="M2355">
        <v>18</v>
      </c>
      <c r="N2355">
        <v>18</v>
      </c>
      <c r="O2355" s="493">
        <v>45952.5988773148</v>
      </c>
      <c r="P2355" s="493">
        <v>45952.603912037</v>
      </c>
      <c r="Q2355">
        <v>1</v>
      </c>
      <c r="R2355">
        <v>0</v>
      </c>
      <c r="S2355">
        <v>0</v>
      </c>
      <c r="T2355">
        <v>6</v>
      </c>
      <c r="U2355">
        <v>15</v>
      </c>
      <c r="V2355">
        <v>13</v>
      </c>
      <c r="W2355">
        <v>35</v>
      </c>
      <c r="X2355">
        <v>13.5</v>
      </c>
      <c r="Y2355">
        <v>21</v>
      </c>
      <c r="AB2355">
        <v>21.596</v>
      </c>
      <c r="AD2355" t="s">
        <v>1044</v>
      </c>
      <c r="AE2355">
        <v>1</v>
      </c>
      <c r="AF2355" t="s">
        <v>1045</v>
      </c>
    </row>
    <row r="2356" spans="1:32">
      <c r="A2356">
        <v>317972</v>
      </c>
      <c r="B2356">
        <v>5170</v>
      </c>
      <c r="C2356" t="s">
        <v>258</v>
      </c>
      <c r="D2356">
        <v>1327</v>
      </c>
      <c r="E2356">
        <v>4016636114</v>
      </c>
      <c r="F2356" t="s">
        <v>1141</v>
      </c>
      <c r="G2356">
        <v>1</v>
      </c>
      <c r="H2356" t="s">
        <v>491</v>
      </c>
      <c r="I2356" t="s">
        <v>349</v>
      </c>
      <c r="J2356">
        <v>30</v>
      </c>
      <c r="K2356">
        <v>10</v>
      </c>
      <c r="L2356">
        <v>90</v>
      </c>
      <c r="M2356">
        <v>9</v>
      </c>
      <c r="N2356">
        <v>180</v>
      </c>
      <c r="O2356" s="493">
        <v>45952.5819675926</v>
      </c>
      <c r="P2356" s="493">
        <v>45952.5852083333</v>
      </c>
      <c r="Q2356">
        <v>1</v>
      </c>
      <c r="R2356">
        <v>0</v>
      </c>
      <c r="S2356">
        <v>0</v>
      </c>
      <c r="T2356">
        <v>6</v>
      </c>
      <c r="U2356">
        <v>37</v>
      </c>
      <c r="V2356">
        <v>24</v>
      </c>
      <c r="W2356">
        <v>142</v>
      </c>
      <c r="X2356">
        <v>25</v>
      </c>
      <c r="Y2356">
        <v>34</v>
      </c>
      <c r="AB2356">
        <v>36.944</v>
      </c>
      <c r="AD2356" t="s">
        <v>1162</v>
      </c>
      <c r="AE2356">
        <v>1</v>
      </c>
      <c r="AF2356" t="s">
        <v>1143</v>
      </c>
    </row>
    <row r="2357" spans="1:32">
      <c r="A2357">
        <v>317973</v>
      </c>
      <c r="B2357">
        <v>5170</v>
      </c>
      <c r="C2357" t="s">
        <v>258</v>
      </c>
      <c r="D2357">
        <v>1327</v>
      </c>
      <c r="E2357">
        <v>4016636114</v>
      </c>
      <c r="F2357" t="s">
        <v>1141</v>
      </c>
      <c r="G2357">
        <v>1</v>
      </c>
      <c r="H2357" t="s">
        <v>491</v>
      </c>
      <c r="I2357" t="s">
        <v>352</v>
      </c>
      <c r="J2357">
        <v>31</v>
      </c>
      <c r="K2357">
        <v>10</v>
      </c>
      <c r="L2357">
        <v>90</v>
      </c>
      <c r="M2357">
        <v>9</v>
      </c>
      <c r="N2357">
        <v>126</v>
      </c>
      <c r="O2357" s="493">
        <v>45952.5825231482</v>
      </c>
      <c r="P2357" s="493">
        <v>45952.5873032407</v>
      </c>
      <c r="Q2357">
        <v>1</v>
      </c>
      <c r="R2357">
        <v>0</v>
      </c>
      <c r="S2357">
        <v>0</v>
      </c>
      <c r="T2357">
        <v>6</v>
      </c>
      <c r="U2357">
        <v>22</v>
      </c>
      <c r="V2357">
        <v>20</v>
      </c>
      <c r="W2357">
        <v>23</v>
      </c>
      <c r="X2357">
        <v>22</v>
      </c>
      <c r="Y2357">
        <v>28</v>
      </c>
      <c r="AB2357">
        <v>27.646</v>
      </c>
      <c r="AD2357" t="s">
        <v>1162</v>
      </c>
      <c r="AE2357">
        <v>1</v>
      </c>
      <c r="AF2357" t="s">
        <v>1143</v>
      </c>
    </row>
    <row r="2358" spans="1:32">
      <c r="A2358">
        <v>317974</v>
      </c>
      <c r="B2358">
        <v>5170</v>
      </c>
      <c r="C2358" t="s">
        <v>258</v>
      </c>
      <c r="D2358">
        <v>1327</v>
      </c>
      <c r="E2358">
        <v>4016636114</v>
      </c>
      <c r="F2358" t="s">
        <v>1141</v>
      </c>
      <c r="G2358">
        <v>1</v>
      </c>
      <c r="H2358" t="s">
        <v>491</v>
      </c>
      <c r="I2358" t="s">
        <v>355</v>
      </c>
      <c r="J2358">
        <v>32</v>
      </c>
      <c r="K2358">
        <v>10</v>
      </c>
      <c r="L2358">
        <v>90</v>
      </c>
      <c r="M2358">
        <v>9</v>
      </c>
      <c r="N2358">
        <v>18</v>
      </c>
      <c r="O2358" s="493">
        <v>45952.5832638889</v>
      </c>
      <c r="P2358" s="493">
        <v>45952.5886805556</v>
      </c>
      <c r="Q2358">
        <v>1</v>
      </c>
      <c r="R2358">
        <v>0</v>
      </c>
      <c r="S2358">
        <v>0</v>
      </c>
      <c r="T2358">
        <v>6</v>
      </c>
      <c r="U2358">
        <v>15</v>
      </c>
      <c r="V2358">
        <v>13</v>
      </c>
      <c r="W2358">
        <v>25</v>
      </c>
      <c r="X2358">
        <v>14</v>
      </c>
      <c r="Y2358">
        <v>16</v>
      </c>
      <c r="AB2358">
        <v>21.596</v>
      </c>
      <c r="AD2358" t="s">
        <v>1162</v>
      </c>
      <c r="AE2358">
        <v>1</v>
      </c>
      <c r="AF2358" t="s">
        <v>1143</v>
      </c>
    </row>
    <row r="2359" spans="1:32">
      <c r="A2359">
        <v>317983</v>
      </c>
      <c r="B2359">
        <v>5170</v>
      </c>
      <c r="C2359" t="s">
        <v>258</v>
      </c>
      <c r="D2359">
        <v>1328</v>
      </c>
      <c r="E2359">
        <v>4016636114</v>
      </c>
      <c r="F2359" t="s">
        <v>1141</v>
      </c>
      <c r="G2359">
        <v>1</v>
      </c>
      <c r="H2359" t="s">
        <v>494</v>
      </c>
      <c r="I2359" t="s">
        <v>352</v>
      </c>
      <c r="J2359">
        <v>31</v>
      </c>
      <c r="K2359">
        <v>10</v>
      </c>
      <c r="L2359">
        <v>90</v>
      </c>
      <c r="M2359">
        <v>9</v>
      </c>
      <c r="N2359">
        <v>63</v>
      </c>
      <c r="O2359" s="493">
        <v>45952.6308449074</v>
      </c>
      <c r="P2359" s="493">
        <v>45952.635</v>
      </c>
      <c r="Q2359">
        <v>1</v>
      </c>
      <c r="R2359">
        <v>0</v>
      </c>
      <c r="S2359">
        <v>0</v>
      </c>
      <c r="T2359">
        <v>6</v>
      </c>
      <c r="U2359">
        <v>16</v>
      </c>
      <c r="V2359">
        <v>12</v>
      </c>
      <c r="W2359">
        <v>44</v>
      </c>
      <c r="X2359">
        <v>13</v>
      </c>
      <c r="Y2359">
        <v>26</v>
      </c>
      <c r="AB2359">
        <v>14.305</v>
      </c>
      <c r="AD2359" t="s">
        <v>1162</v>
      </c>
      <c r="AE2359">
        <v>1</v>
      </c>
      <c r="AF2359" t="s">
        <v>1143</v>
      </c>
    </row>
    <row r="2360" spans="1:32">
      <c r="A2360">
        <v>317984</v>
      </c>
      <c r="B2360">
        <v>5170</v>
      </c>
      <c r="C2360" t="s">
        <v>258</v>
      </c>
      <c r="D2360">
        <v>1328</v>
      </c>
      <c r="E2360">
        <v>4016636114</v>
      </c>
      <c r="F2360" t="s">
        <v>1141</v>
      </c>
      <c r="G2360">
        <v>1</v>
      </c>
      <c r="H2360" t="s">
        <v>494</v>
      </c>
      <c r="I2360" t="s">
        <v>355</v>
      </c>
      <c r="J2360">
        <v>32</v>
      </c>
      <c r="K2360">
        <v>10</v>
      </c>
      <c r="L2360">
        <v>90</v>
      </c>
      <c r="M2360">
        <v>9</v>
      </c>
      <c r="N2360">
        <v>36</v>
      </c>
      <c r="O2360" s="493">
        <v>45952.6320601852</v>
      </c>
      <c r="P2360" s="493">
        <v>45952.6384027778</v>
      </c>
      <c r="Q2360">
        <v>1</v>
      </c>
      <c r="R2360">
        <v>0</v>
      </c>
      <c r="S2360">
        <v>0</v>
      </c>
      <c r="T2360">
        <v>6</v>
      </c>
      <c r="U2360">
        <v>52</v>
      </c>
      <c r="V2360">
        <v>48</v>
      </c>
      <c r="W2360">
        <v>67</v>
      </c>
      <c r="X2360">
        <v>50.5</v>
      </c>
      <c r="Y2360">
        <v>57</v>
      </c>
      <c r="AB2360">
        <v>151.436</v>
      </c>
      <c r="AD2360" t="s">
        <v>1162</v>
      </c>
      <c r="AE2360">
        <v>1</v>
      </c>
      <c r="AF2360" t="s">
        <v>1143</v>
      </c>
    </row>
    <row r="2361" spans="1:32">
      <c r="A2361">
        <v>317975</v>
      </c>
      <c r="B2361">
        <v>5170</v>
      </c>
      <c r="C2361" t="s">
        <v>258</v>
      </c>
      <c r="D2361">
        <v>1328</v>
      </c>
      <c r="E2361">
        <v>4016632554</v>
      </c>
      <c r="F2361" t="s">
        <v>1141</v>
      </c>
      <c r="G2361">
        <v>1</v>
      </c>
      <c r="H2361" t="s">
        <v>494</v>
      </c>
      <c r="I2361" t="s">
        <v>349</v>
      </c>
      <c r="J2361">
        <v>30</v>
      </c>
      <c r="K2361">
        <v>50</v>
      </c>
      <c r="L2361">
        <v>450</v>
      </c>
      <c r="M2361">
        <v>9</v>
      </c>
      <c r="N2361">
        <v>252</v>
      </c>
      <c r="O2361" s="493">
        <v>45952.6570601852</v>
      </c>
      <c r="P2361" s="493">
        <v>45952.6892361111</v>
      </c>
      <c r="Q2361">
        <v>1</v>
      </c>
      <c r="R2361">
        <v>0</v>
      </c>
      <c r="S2361">
        <v>0</v>
      </c>
      <c r="T2361">
        <v>6</v>
      </c>
      <c r="U2361">
        <v>37</v>
      </c>
      <c r="V2361">
        <v>29</v>
      </c>
      <c r="W2361">
        <v>150</v>
      </c>
      <c r="X2361">
        <v>31</v>
      </c>
      <c r="Y2361">
        <v>35</v>
      </c>
      <c r="AB2361">
        <v>49.254</v>
      </c>
      <c r="AD2361" t="s">
        <v>1142</v>
      </c>
      <c r="AE2361">
        <v>1</v>
      </c>
      <c r="AF2361" t="s">
        <v>1143</v>
      </c>
    </row>
    <row r="2362" spans="1:32">
      <c r="A2362">
        <v>317976</v>
      </c>
      <c r="B2362">
        <v>5170</v>
      </c>
      <c r="C2362" t="s">
        <v>258</v>
      </c>
      <c r="D2362">
        <v>1328</v>
      </c>
      <c r="E2362">
        <v>4016632554</v>
      </c>
      <c r="F2362" t="s">
        <v>1141</v>
      </c>
      <c r="G2362">
        <v>1</v>
      </c>
      <c r="H2362" t="s">
        <v>494</v>
      </c>
      <c r="I2362" t="s">
        <v>352</v>
      </c>
      <c r="J2362">
        <v>31</v>
      </c>
      <c r="K2362">
        <v>50</v>
      </c>
      <c r="L2362">
        <v>450</v>
      </c>
      <c r="M2362">
        <v>9</v>
      </c>
      <c r="N2362">
        <v>63</v>
      </c>
      <c r="O2362" s="493">
        <v>45952.6579513889</v>
      </c>
      <c r="P2362" s="493">
        <v>45952.6940509259</v>
      </c>
      <c r="Q2362">
        <v>1</v>
      </c>
      <c r="R2362">
        <v>0</v>
      </c>
      <c r="S2362">
        <v>0</v>
      </c>
      <c r="T2362">
        <v>6</v>
      </c>
      <c r="U2362">
        <v>13</v>
      </c>
      <c r="V2362">
        <v>12</v>
      </c>
      <c r="W2362">
        <v>36</v>
      </c>
      <c r="X2362">
        <v>13</v>
      </c>
      <c r="Y2362">
        <v>26</v>
      </c>
      <c r="AB2362">
        <v>14.305</v>
      </c>
      <c r="AD2362" t="s">
        <v>1142</v>
      </c>
      <c r="AE2362">
        <v>1</v>
      </c>
      <c r="AF2362" t="s">
        <v>1143</v>
      </c>
    </row>
    <row r="2363" spans="1:32">
      <c r="A2363">
        <v>317977</v>
      </c>
      <c r="B2363">
        <v>5170</v>
      </c>
      <c r="C2363" t="s">
        <v>258</v>
      </c>
      <c r="D2363">
        <v>1328</v>
      </c>
      <c r="E2363">
        <v>4016632554</v>
      </c>
      <c r="F2363" t="s">
        <v>1141</v>
      </c>
      <c r="G2363">
        <v>1</v>
      </c>
      <c r="H2363" t="s">
        <v>494</v>
      </c>
      <c r="I2363" t="s">
        <v>355</v>
      </c>
      <c r="J2363">
        <v>32</v>
      </c>
      <c r="K2363">
        <v>50</v>
      </c>
      <c r="L2363">
        <v>450</v>
      </c>
      <c r="M2363">
        <v>9</v>
      </c>
      <c r="N2363">
        <v>36</v>
      </c>
      <c r="O2363" s="493">
        <v>45952.6593287037</v>
      </c>
      <c r="P2363" s="493">
        <v>45952.6976041667</v>
      </c>
      <c r="Q2363">
        <v>1</v>
      </c>
      <c r="R2363">
        <v>0</v>
      </c>
      <c r="S2363">
        <v>0</v>
      </c>
      <c r="T2363">
        <v>6</v>
      </c>
      <c r="U2363">
        <v>63</v>
      </c>
      <c r="V2363">
        <v>48</v>
      </c>
      <c r="W2363">
        <v>278</v>
      </c>
      <c r="X2363">
        <v>50</v>
      </c>
      <c r="Y2363">
        <v>57</v>
      </c>
      <c r="AB2363">
        <v>151.436</v>
      </c>
      <c r="AD2363" t="s">
        <v>1142</v>
      </c>
      <c r="AE2363">
        <v>1</v>
      </c>
      <c r="AF2363" t="s">
        <v>1143</v>
      </c>
    </row>
    <row r="2364" spans="1:32">
      <c r="A2364">
        <v>317978</v>
      </c>
      <c r="B2364">
        <v>5170</v>
      </c>
      <c r="C2364" t="s">
        <v>258</v>
      </c>
      <c r="D2364">
        <v>1328</v>
      </c>
      <c r="E2364">
        <v>4016632703</v>
      </c>
      <c r="F2364" t="s">
        <v>1043</v>
      </c>
      <c r="G2364">
        <v>1</v>
      </c>
      <c r="H2364" t="s">
        <v>494</v>
      </c>
      <c r="I2364" t="s">
        <v>349</v>
      </c>
      <c r="J2364">
        <v>30</v>
      </c>
      <c r="K2364">
        <v>14</v>
      </c>
      <c r="L2364">
        <v>126</v>
      </c>
      <c r="M2364">
        <v>18</v>
      </c>
      <c r="N2364">
        <v>63</v>
      </c>
      <c r="O2364" s="493">
        <v>45952.6368055556</v>
      </c>
      <c r="P2364" s="493">
        <v>45952.6453587963</v>
      </c>
      <c r="Q2364">
        <v>1</v>
      </c>
      <c r="R2364">
        <v>0</v>
      </c>
      <c r="S2364">
        <v>0</v>
      </c>
      <c r="T2364">
        <v>6</v>
      </c>
      <c r="U2364">
        <v>15</v>
      </c>
      <c r="V2364">
        <v>13</v>
      </c>
      <c r="W2364">
        <v>23</v>
      </c>
      <c r="X2364">
        <v>15</v>
      </c>
      <c r="Y2364">
        <v>19</v>
      </c>
      <c r="AB2364">
        <v>15.164</v>
      </c>
      <c r="AD2364" t="s">
        <v>1140</v>
      </c>
      <c r="AE2364">
        <v>1</v>
      </c>
      <c r="AF2364" t="s">
        <v>1045</v>
      </c>
    </row>
    <row r="2365" spans="1:32">
      <c r="A2365">
        <v>317979</v>
      </c>
      <c r="B2365">
        <v>5170</v>
      </c>
      <c r="C2365" t="s">
        <v>258</v>
      </c>
      <c r="D2365">
        <v>1328</v>
      </c>
      <c r="E2365">
        <v>4016632703</v>
      </c>
      <c r="F2365" t="s">
        <v>1043</v>
      </c>
      <c r="G2365">
        <v>1</v>
      </c>
      <c r="H2365" t="s">
        <v>494</v>
      </c>
      <c r="I2365" t="s">
        <v>352</v>
      </c>
      <c r="J2365">
        <v>31</v>
      </c>
      <c r="K2365">
        <v>4</v>
      </c>
      <c r="L2365">
        <v>126</v>
      </c>
      <c r="M2365">
        <v>18</v>
      </c>
      <c r="N2365">
        <v>27</v>
      </c>
      <c r="O2365" s="493">
        <v>45952.637337963</v>
      </c>
      <c r="P2365" s="493">
        <v>45952.6465162037</v>
      </c>
      <c r="Q2365">
        <v>1</v>
      </c>
      <c r="R2365">
        <v>0</v>
      </c>
      <c r="S2365">
        <v>0</v>
      </c>
      <c r="T2365">
        <v>6</v>
      </c>
      <c r="U2365">
        <v>15</v>
      </c>
      <c r="V2365">
        <v>10</v>
      </c>
      <c r="W2365">
        <v>24</v>
      </c>
      <c r="X2365">
        <v>13</v>
      </c>
      <c r="Y2365">
        <v>18</v>
      </c>
      <c r="AB2365">
        <v>8.669</v>
      </c>
      <c r="AD2365" t="s">
        <v>1140</v>
      </c>
      <c r="AE2365">
        <v>1</v>
      </c>
      <c r="AF2365" t="s">
        <v>1045</v>
      </c>
    </row>
    <row r="2366" spans="1:32">
      <c r="A2366">
        <v>317980</v>
      </c>
      <c r="B2366">
        <v>5170</v>
      </c>
      <c r="C2366" t="s">
        <v>258</v>
      </c>
      <c r="D2366">
        <v>1328</v>
      </c>
      <c r="E2366">
        <v>4016632704</v>
      </c>
      <c r="F2366" t="s">
        <v>1043</v>
      </c>
      <c r="G2366">
        <v>1</v>
      </c>
      <c r="H2366" t="s">
        <v>494</v>
      </c>
      <c r="I2366" t="s">
        <v>349</v>
      </c>
      <c r="J2366">
        <v>30</v>
      </c>
      <c r="K2366">
        <v>14</v>
      </c>
      <c r="L2366">
        <v>126</v>
      </c>
      <c r="M2366">
        <v>18</v>
      </c>
      <c r="N2366">
        <v>63</v>
      </c>
      <c r="O2366" s="493">
        <v>45952.647962963</v>
      </c>
      <c r="P2366" s="493">
        <v>45952.6540162037</v>
      </c>
      <c r="Q2366">
        <v>1</v>
      </c>
      <c r="R2366">
        <v>0</v>
      </c>
      <c r="S2366">
        <v>0</v>
      </c>
      <c r="T2366">
        <v>6</v>
      </c>
      <c r="U2366">
        <v>15</v>
      </c>
      <c r="V2366">
        <v>13</v>
      </c>
      <c r="W2366">
        <v>25</v>
      </c>
      <c r="X2366">
        <v>14.5</v>
      </c>
      <c r="Y2366">
        <v>19</v>
      </c>
      <c r="AB2366">
        <v>15.164</v>
      </c>
      <c r="AD2366" t="s">
        <v>1044</v>
      </c>
      <c r="AE2366">
        <v>1</v>
      </c>
      <c r="AF2366" t="s">
        <v>1045</v>
      </c>
    </row>
    <row r="2367" spans="1:32">
      <c r="A2367">
        <v>317981</v>
      </c>
      <c r="B2367">
        <v>5170</v>
      </c>
      <c r="C2367" t="s">
        <v>258</v>
      </c>
      <c r="D2367">
        <v>1328</v>
      </c>
      <c r="E2367">
        <v>4016632704</v>
      </c>
      <c r="F2367" t="s">
        <v>1043</v>
      </c>
      <c r="G2367">
        <v>1</v>
      </c>
      <c r="H2367" t="s">
        <v>494</v>
      </c>
      <c r="I2367" t="s">
        <v>352</v>
      </c>
      <c r="J2367">
        <v>31</v>
      </c>
      <c r="K2367">
        <v>7</v>
      </c>
      <c r="L2367">
        <v>126</v>
      </c>
      <c r="M2367">
        <v>18</v>
      </c>
      <c r="N2367">
        <v>27</v>
      </c>
      <c r="O2367" s="493">
        <v>45952.6488194444</v>
      </c>
      <c r="P2367" s="493">
        <v>45952.6546527778</v>
      </c>
      <c r="Q2367">
        <v>1</v>
      </c>
      <c r="R2367">
        <v>0</v>
      </c>
      <c r="S2367">
        <v>0</v>
      </c>
      <c r="T2367">
        <v>6</v>
      </c>
      <c r="U2367">
        <v>15</v>
      </c>
      <c r="V2367">
        <v>10</v>
      </c>
      <c r="W2367">
        <v>43</v>
      </c>
      <c r="X2367">
        <v>10</v>
      </c>
      <c r="Y2367">
        <v>18</v>
      </c>
      <c r="AB2367">
        <v>8.669</v>
      </c>
      <c r="AD2367" t="s">
        <v>1044</v>
      </c>
      <c r="AE2367">
        <v>1</v>
      </c>
      <c r="AF2367" t="s">
        <v>1045</v>
      </c>
    </row>
    <row r="2368" spans="1:32">
      <c r="A2368">
        <v>317982</v>
      </c>
      <c r="B2368">
        <v>5170</v>
      </c>
      <c r="C2368" t="s">
        <v>258</v>
      </c>
      <c r="D2368">
        <v>1328</v>
      </c>
      <c r="E2368">
        <v>4016636114</v>
      </c>
      <c r="F2368" t="s">
        <v>1141</v>
      </c>
      <c r="G2368">
        <v>1</v>
      </c>
      <c r="H2368" t="s">
        <v>494</v>
      </c>
      <c r="I2368" t="s">
        <v>349</v>
      </c>
      <c r="J2368">
        <v>30</v>
      </c>
      <c r="K2368">
        <v>10</v>
      </c>
      <c r="L2368">
        <v>90</v>
      </c>
      <c r="M2368">
        <v>9</v>
      </c>
      <c r="N2368">
        <v>252</v>
      </c>
      <c r="O2368" s="493">
        <v>45952.6301041667</v>
      </c>
      <c r="P2368" s="493">
        <v>45952.633912037</v>
      </c>
      <c r="Q2368">
        <v>1</v>
      </c>
      <c r="R2368">
        <v>0</v>
      </c>
      <c r="S2368">
        <v>0</v>
      </c>
      <c r="T2368">
        <v>6</v>
      </c>
      <c r="U2368">
        <v>38</v>
      </c>
      <c r="V2368">
        <v>30</v>
      </c>
      <c r="W2368">
        <v>99</v>
      </c>
      <c r="X2368">
        <v>32</v>
      </c>
      <c r="Y2368">
        <v>35</v>
      </c>
      <c r="AB2368">
        <v>49.254</v>
      </c>
      <c r="AD2368" t="s">
        <v>1162</v>
      </c>
      <c r="AE2368">
        <v>1</v>
      </c>
      <c r="AF2368" t="s">
        <v>1143</v>
      </c>
    </row>
    <row r="2369" spans="1:32">
      <c r="A2369">
        <v>318151</v>
      </c>
      <c r="B2369">
        <v>5170</v>
      </c>
      <c r="C2369" t="s">
        <v>258</v>
      </c>
      <c r="D2369">
        <v>1329</v>
      </c>
      <c r="E2369">
        <v>4016602431</v>
      </c>
      <c r="F2369" t="s">
        <v>949</v>
      </c>
      <c r="G2369">
        <v>1</v>
      </c>
      <c r="H2369" t="s">
        <v>491</v>
      </c>
      <c r="I2369" t="s">
        <v>349</v>
      </c>
      <c r="J2369">
        <v>30</v>
      </c>
      <c r="K2369">
        <v>20</v>
      </c>
      <c r="L2369">
        <v>120</v>
      </c>
      <c r="M2369">
        <v>6</v>
      </c>
      <c r="N2369">
        <v>156</v>
      </c>
      <c r="O2369" s="493">
        <v>45954.3813425926</v>
      </c>
      <c r="P2369" s="493">
        <v>45954.3922337963</v>
      </c>
      <c r="Q2369">
        <v>1</v>
      </c>
      <c r="R2369">
        <v>0</v>
      </c>
      <c r="S2369">
        <v>2</v>
      </c>
      <c r="T2369">
        <v>6</v>
      </c>
      <c r="U2369">
        <v>22</v>
      </c>
      <c r="V2369">
        <v>18</v>
      </c>
      <c r="W2369">
        <v>44</v>
      </c>
      <c r="X2369">
        <v>20</v>
      </c>
      <c r="Z2369">
        <v>20</v>
      </c>
      <c r="AB2369">
        <v>31.401</v>
      </c>
      <c r="AD2369" t="s">
        <v>949</v>
      </c>
      <c r="AE2369">
        <v>1</v>
      </c>
      <c r="AF2369" t="s">
        <v>950</v>
      </c>
    </row>
    <row r="2370" spans="1:32">
      <c r="A2370">
        <v>318152</v>
      </c>
      <c r="B2370">
        <v>5170</v>
      </c>
      <c r="C2370" t="s">
        <v>258</v>
      </c>
      <c r="D2370">
        <v>1329</v>
      </c>
      <c r="E2370">
        <v>4016602431</v>
      </c>
      <c r="F2370" t="s">
        <v>949</v>
      </c>
      <c r="G2370">
        <v>1</v>
      </c>
      <c r="H2370" t="s">
        <v>491</v>
      </c>
      <c r="I2370" t="s">
        <v>352</v>
      </c>
      <c r="J2370">
        <v>31</v>
      </c>
      <c r="K2370">
        <v>20</v>
      </c>
      <c r="L2370">
        <v>120</v>
      </c>
      <c r="M2370">
        <v>6</v>
      </c>
      <c r="N2370">
        <v>258</v>
      </c>
      <c r="O2370" s="493">
        <v>45954.3856828704</v>
      </c>
      <c r="P2370" s="493">
        <v>45954.3943865741</v>
      </c>
      <c r="Q2370">
        <v>1</v>
      </c>
      <c r="R2370">
        <v>0</v>
      </c>
      <c r="S2370">
        <v>2</v>
      </c>
      <c r="T2370">
        <v>6</v>
      </c>
      <c r="U2370">
        <v>44</v>
      </c>
      <c r="V2370">
        <v>34</v>
      </c>
      <c r="W2370">
        <v>205</v>
      </c>
      <c r="X2370">
        <v>35</v>
      </c>
      <c r="Z2370">
        <v>35.3333333333333</v>
      </c>
      <c r="AB2370">
        <v>58.535</v>
      </c>
      <c r="AD2370" t="s">
        <v>949</v>
      </c>
      <c r="AE2370">
        <v>1</v>
      </c>
      <c r="AF2370" t="s">
        <v>950</v>
      </c>
    </row>
    <row r="2371" spans="1:32">
      <c r="A2371">
        <v>318153</v>
      </c>
      <c r="B2371">
        <v>5170</v>
      </c>
      <c r="C2371" t="s">
        <v>258</v>
      </c>
      <c r="D2371">
        <v>1330</v>
      </c>
      <c r="E2371">
        <v>4016602432</v>
      </c>
      <c r="F2371" t="s">
        <v>1160</v>
      </c>
      <c r="G2371">
        <v>1</v>
      </c>
      <c r="H2371" t="s">
        <v>491</v>
      </c>
      <c r="I2371" t="s">
        <v>349</v>
      </c>
      <c r="J2371">
        <v>30</v>
      </c>
      <c r="K2371">
        <v>15</v>
      </c>
      <c r="L2371">
        <v>90</v>
      </c>
      <c r="M2371">
        <v>6</v>
      </c>
      <c r="N2371">
        <v>270</v>
      </c>
      <c r="O2371" s="493">
        <v>45954.4286805556</v>
      </c>
      <c r="P2371" s="493">
        <v>45954.4653009259</v>
      </c>
      <c r="Q2371">
        <v>1</v>
      </c>
      <c r="R2371">
        <v>0</v>
      </c>
      <c r="S2371">
        <v>0</v>
      </c>
      <c r="T2371">
        <v>6</v>
      </c>
      <c r="U2371">
        <v>32</v>
      </c>
      <c r="V2371">
        <v>30</v>
      </c>
      <c r="W2371">
        <v>37</v>
      </c>
      <c r="X2371">
        <v>31</v>
      </c>
      <c r="Y2371">
        <v>31</v>
      </c>
      <c r="AB2371">
        <v>46.701</v>
      </c>
      <c r="AD2371" t="s">
        <v>1160</v>
      </c>
      <c r="AE2371">
        <v>1</v>
      </c>
      <c r="AF2371">
        <v>92424291</v>
      </c>
    </row>
    <row r="2372" spans="1:32">
      <c r="A2372">
        <v>318154</v>
      </c>
      <c r="B2372">
        <v>5170</v>
      </c>
      <c r="C2372" t="s">
        <v>258</v>
      </c>
      <c r="D2372">
        <v>1330</v>
      </c>
      <c r="E2372">
        <v>4016602432</v>
      </c>
      <c r="F2372" t="s">
        <v>1160</v>
      </c>
      <c r="G2372">
        <v>1</v>
      </c>
      <c r="H2372" t="s">
        <v>491</v>
      </c>
      <c r="I2372" t="s">
        <v>352</v>
      </c>
      <c r="J2372">
        <v>31</v>
      </c>
      <c r="K2372">
        <v>15</v>
      </c>
      <c r="L2372">
        <v>90</v>
      </c>
      <c r="M2372">
        <v>6</v>
      </c>
      <c r="N2372">
        <v>270</v>
      </c>
      <c r="O2372" s="493">
        <v>45954.4298263889</v>
      </c>
      <c r="P2372" s="493">
        <v>45954.4658217593</v>
      </c>
      <c r="Q2372">
        <v>1</v>
      </c>
      <c r="R2372">
        <v>0</v>
      </c>
      <c r="S2372">
        <v>0</v>
      </c>
      <c r="T2372">
        <v>6</v>
      </c>
      <c r="U2372">
        <v>34</v>
      </c>
      <c r="V2372">
        <v>31</v>
      </c>
      <c r="W2372">
        <v>50</v>
      </c>
      <c r="X2372">
        <v>32</v>
      </c>
      <c r="Y2372">
        <v>32</v>
      </c>
      <c r="AB2372">
        <v>55.68</v>
      </c>
      <c r="AD2372" t="s">
        <v>1160</v>
      </c>
      <c r="AE2372">
        <v>1</v>
      </c>
      <c r="AF2372">
        <v>92424291</v>
      </c>
    </row>
    <row r="2373" spans="1:32">
      <c r="A2373">
        <v>318155</v>
      </c>
      <c r="B2373">
        <v>5170</v>
      </c>
      <c r="C2373" t="s">
        <v>258</v>
      </c>
      <c r="D2373">
        <v>1330</v>
      </c>
      <c r="E2373">
        <v>4016602432</v>
      </c>
      <c r="F2373" t="s">
        <v>1160</v>
      </c>
      <c r="G2373">
        <v>1</v>
      </c>
      <c r="H2373" t="s">
        <v>491</v>
      </c>
      <c r="I2373" t="s">
        <v>355</v>
      </c>
      <c r="J2373">
        <v>32</v>
      </c>
      <c r="K2373">
        <v>15</v>
      </c>
      <c r="L2373">
        <v>90</v>
      </c>
      <c r="M2373">
        <v>6</v>
      </c>
      <c r="N2373">
        <v>48</v>
      </c>
      <c r="O2373" s="493">
        <v>45954.4323148148</v>
      </c>
      <c r="P2373" s="493">
        <v>45954.4664236111</v>
      </c>
      <c r="Q2373">
        <v>1</v>
      </c>
      <c r="R2373">
        <v>0</v>
      </c>
      <c r="S2373">
        <v>0</v>
      </c>
      <c r="T2373">
        <v>6</v>
      </c>
      <c r="U2373">
        <v>53</v>
      </c>
      <c r="V2373">
        <v>38</v>
      </c>
      <c r="W2373">
        <v>157</v>
      </c>
      <c r="X2373">
        <v>38</v>
      </c>
      <c r="Y2373">
        <v>16</v>
      </c>
      <c r="AB2373">
        <v>104.445</v>
      </c>
      <c r="AD2373" t="s">
        <v>1160</v>
      </c>
      <c r="AE2373">
        <v>1</v>
      </c>
      <c r="AF2373">
        <v>92424291</v>
      </c>
    </row>
    <row r="2374" spans="1:32">
      <c r="A2374">
        <v>318156</v>
      </c>
      <c r="B2374">
        <v>5170</v>
      </c>
      <c r="C2374" t="s">
        <v>258</v>
      </c>
      <c r="D2374">
        <v>1330</v>
      </c>
      <c r="E2374">
        <v>4016622474</v>
      </c>
      <c r="F2374" t="s">
        <v>1161</v>
      </c>
      <c r="G2374">
        <v>1</v>
      </c>
      <c r="H2374" t="s">
        <v>491</v>
      </c>
      <c r="I2374" t="s">
        <v>349</v>
      </c>
      <c r="J2374">
        <v>30</v>
      </c>
      <c r="K2374">
        <v>10</v>
      </c>
      <c r="L2374">
        <v>60</v>
      </c>
      <c r="M2374">
        <v>6</v>
      </c>
      <c r="N2374">
        <v>270</v>
      </c>
      <c r="O2374" s="493">
        <v>45954.4013078704</v>
      </c>
      <c r="P2374" s="493">
        <v>45954.425625</v>
      </c>
      <c r="Q2374">
        <v>1</v>
      </c>
      <c r="R2374">
        <v>0</v>
      </c>
      <c r="S2374">
        <v>0</v>
      </c>
      <c r="T2374">
        <v>6</v>
      </c>
      <c r="U2374">
        <v>32</v>
      </c>
      <c r="V2374">
        <v>30</v>
      </c>
      <c r="W2374">
        <v>36</v>
      </c>
      <c r="X2374">
        <v>32</v>
      </c>
      <c r="Y2374">
        <v>34</v>
      </c>
      <c r="AB2374">
        <v>46.692</v>
      </c>
      <c r="AD2374" t="s">
        <v>1161</v>
      </c>
      <c r="AE2374">
        <v>1</v>
      </c>
      <c r="AF2374">
        <v>92424491</v>
      </c>
    </row>
    <row r="2375" spans="1:32">
      <c r="A2375">
        <v>318157</v>
      </c>
      <c r="B2375">
        <v>5170</v>
      </c>
      <c r="C2375" t="s">
        <v>258</v>
      </c>
      <c r="D2375">
        <v>1330</v>
      </c>
      <c r="E2375">
        <v>4016622474</v>
      </c>
      <c r="F2375" t="s">
        <v>1161</v>
      </c>
      <c r="G2375">
        <v>1</v>
      </c>
      <c r="H2375" t="s">
        <v>491</v>
      </c>
      <c r="I2375" t="s">
        <v>352</v>
      </c>
      <c r="J2375">
        <v>31</v>
      </c>
      <c r="K2375">
        <v>10</v>
      </c>
      <c r="L2375">
        <v>60</v>
      </c>
      <c r="M2375">
        <v>6</v>
      </c>
      <c r="N2375">
        <v>276</v>
      </c>
      <c r="O2375" s="493">
        <v>45954.402037037</v>
      </c>
      <c r="P2375" s="493">
        <v>45954.4261574074</v>
      </c>
      <c r="Q2375">
        <v>1</v>
      </c>
      <c r="R2375">
        <v>0</v>
      </c>
      <c r="S2375">
        <v>0</v>
      </c>
      <c r="T2375">
        <v>6</v>
      </c>
      <c r="U2375">
        <v>34</v>
      </c>
      <c r="V2375">
        <v>32</v>
      </c>
      <c r="W2375">
        <v>50</v>
      </c>
      <c r="X2375">
        <v>32</v>
      </c>
      <c r="Y2375">
        <v>34</v>
      </c>
      <c r="AB2375">
        <v>56.536</v>
      </c>
      <c r="AD2375" t="s">
        <v>1161</v>
      </c>
      <c r="AE2375">
        <v>1</v>
      </c>
      <c r="AF2375">
        <v>92424491</v>
      </c>
    </row>
    <row r="2376" spans="1:32">
      <c r="A2376">
        <v>318158</v>
      </c>
      <c r="B2376">
        <v>5170</v>
      </c>
      <c r="C2376" t="s">
        <v>258</v>
      </c>
      <c r="D2376">
        <v>1330</v>
      </c>
      <c r="E2376">
        <v>4016622474</v>
      </c>
      <c r="F2376" t="s">
        <v>1161</v>
      </c>
      <c r="G2376">
        <v>1</v>
      </c>
      <c r="H2376" t="s">
        <v>491</v>
      </c>
      <c r="I2376" t="s">
        <v>355</v>
      </c>
      <c r="J2376">
        <v>32</v>
      </c>
      <c r="K2376">
        <v>10</v>
      </c>
      <c r="L2376">
        <v>60</v>
      </c>
      <c r="M2376">
        <v>6</v>
      </c>
      <c r="N2376">
        <v>48</v>
      </c>
      <c r="O2376" s="493">
        <v>45954.4031018519</v>
      </c>
      <c r="P2376" s="493">
        <v>45954.426875</v>
      </c>
      <c r="Q2376">
        <v>1</v>
      </c>
      <c r="R2376">
        <v>0</v>
      </c>
      <c r="S2376">
        <v>0</v>
      </c>
      <c r="T2376">
        <v>6</v>
      </c>
      <c r="U2376">
        <v>69</v>
      </c>
      <c r="V2376">
        <v>38</v>
      </c>
      <c r="W2376">
        <v>242</v>
      </c>
      <c r="X2376">
        <v>49.5</v>
      </c>
      <c r="Y2376">
        <v>42</v>
      </c>
      <c r="AB2376">
        <v>104.445</v>
      </c>
      <c r="AD2376" t="s">
        <v>1161</v>
      </c>
      <c r="AE2376">
        <v>1</v>
      </c>
      <c r="AF2376">
        <v>92424491</v>
      </c>
    </row>
    <row r="2377" spans="1:32">
      <c r="A2377">
        <v>318159</v>
      </c>
      <c r="B2377">
        <v>5170</v>
      </c>
      <c r="C2377" t="s">
        <v>258</v>
      </c>
      <c r="D2377">
        <v>1331</v>
      </c>
      <c r="E2377">
        <v>4016636111</v>
      </c>
      <c r="F2377" t="s">
        <v>1067</v>
      </c>
      <c r="G2377">
        <v>1</v>
      </c>
      <c r="H2377" t="s">
        <v>491</v>
      </c>
      <c r="I2377" t="s">
        <v>349</v>
      </c>
      <c r="J2377">
        <v>30</v>
      </c>
      <c r="K2377">
        <v>50</v>
      </c>
      <c r="L2377">
        <v>300</v>
      </c>
      <c r="M2377">
        <v>6</v>
      </c>
      <c r="N2377">
        <v>198</v>
      </c>
      <c r="O2377" s="493">
        <v>45954.4768171296</v>
      </c>
      <c r="P2377" s="493">
        <v>45954.5675925926</v>
      </c>
      <c r="Q2377">
        <v>1</v>
      </c>
      <c r="R2377">
        <v>0</v>
      </c>
      <c r="S2377">
        <v>0</v>
      </c>
      <c r="T2377">
        <v>6</v>
      </c>
      <c r="U2377">
        <v>28</v>
      </c>
      <c r="V2377">
        <v>22</v>
      </c>
      <c r="W2377">
        <v>98</v>
      </c>
      <c r="X2377">
        <v>25</v>
      </c>
      <c r="Y2377">
        <v>29</v>
      </c>
      <c r="AB2377">
        <v>39.537</v>
      </c>
      <c r="AD2377" t="s">
        <v>1067</v>
      </c>
      <c r="AE2377">
        <v>1</v>
      </c>
      <c r="AF2377">
        <v>92425091</v>
      </c>
    </row>
    <row r="2378" spans="1:32">
      <c r="A2378">
        <v>318160</v>
      </c>
      <c r="B2378">
        <v>5170</v>
      </c>
      <c r="C2378" t="s">
        <v>258</v>
      </c>
      <c r="D2378">
        <v>1331</v>
      </c>
      <c r="E2378">
        <v>4016636111</v>
      </c>
      <c r="F2378" t="s">
        <v>1067</v>
      </c>
      <c r="G2378">
        <v>1</v>
      </c>
      <c r="H2378" t="s">
        <v>491</v>
      </c>
      <c r="I2378" t="s">
        <v>352</v>
      </c>
      <c r="J2378">
        <v>31</v>
      </c>
      <c r="K2378">
        <v>50</v>
      </c>
      <c r="L2378">
        <v>300</v>
      </c>
      <c r="M2378">
        <v>6</v>
      </c>
      <c r="N2378">
        <v>162</v>
      </c>
      <c r="O2378" s="493">
        <v>45954.4775231481</v>
      </c>
      <c r="P2378" s="493">
        <v>45954.568125</v>
      </c>
      <c r="Q2378">
        <v>1</v>
      </c>
      <c r="R2378">
        <v>0</v>
      </c>
      <c r="S2378">
        <v>0</v>
      </c>
      <c r="T2378">
        <v>6</v>
      </c>
      <c r="U2378">
        <v>34</v>
      </c>
      <c r="V2378">
        <v>32</v>
      </c>
      <c r="W2378">
        <v>38</v>
      </c>
      <c r="X2378">
        <v>34</v>
      </c>
      <c r="Y2378">
        <v>37</v>
      </c>
      <c r="AB2378">
        <v>30.097</v>
      </c>
      <c r="AD2378" t="s">
        <v>1067</v>
      </c>
      <c r="AE2378">
        <v>1</v>
      </c>
      <c r="AF2378">
        <v>92425091</v>
      </c>
    </row>
    <row r="2379" spans="1:32">
      <c r="A2379">
        <v>318161</v>
      </c>
      <c r="B2379">
        <v>5170</v>
      </c>
      <c r="C2379" t="s">
        <v>258</v>
      </c>
      <c r="D2379">
        <v>1331</v>
      </c>
      <c r="E2379">
        <v>4016636111</v>
      </c>
      <c r="F2379" t="s">
        <v>1067</v>
      </c>
      <c r="G2379">
        <v>1</v>
      </c>
      <c r="H2379" t="s">
        <v>491</v>
      </c>
      <c r="I2379" t="s">
        <v>355</v>
      </c>
      <c r="J2379">
        <v>32</v>
      </c>
      <c r="K2379">
        <v>50</v>
      </c>
      <c r="L2379">
        <v>300</v>
      </c>
      <c r="M2379">
        <v>6</v>
      </c>
      <c r="N2379">
        <v>48</v>
      </c>
      <c r="O2379" s="493">
        <v>45954.4784837963</v>
      </c>
      <c r="P2379" s="493">
        <v>45954.5687268519</v>
      </c>
      <c r="Q2379">
        <v>1</v>
      </c>
      <c r="R2379">
        <v>0</v>
      </c>
      <c r="S2379">
        <v>0</v>
      </c>
      <c r="T2379">
        <v>6</v>
      </c>
      <c r="U2379">
        <v>39</v>
      </c>
      <c r="V2379">
        <v>36</v>
      </c>
      <c r="W2379">
        <v>69</v>
      </c>
      <c r="X2379">
        <v>38</v>
      </c>
      <c r="Y2379">
        <v>45</v>
      </c>
      <c r="AB2379">
        <v>104.608</v>
      </c>
      <c r="AD2379" t="s">
        <v>1067</v>
      </c>
      <c r="AE2379">
        <v>1</v>
      </c>
      <c r="AF2379">
        <v>92425091</v>
      </c>
    </row>
    <row r="2380" spans="1:32">
      <c r="A2380">
        <v>317985</v>
      </c>
      <c r="B2380">
        <v>5170</v>
      </c>
      <c r="C2380" t="s">
        <v>258</v>
      </c>
      <c r="D2380">
        <v>1332</v>
      </c>
      <c r="E2380">
        <v>4016634296</v>
      </c>
      <c r="F2380" t="s">
        <v>1163</v>
      </c>
      <c r="G2380">
        <v>1</v>
      </c>
      <c r="H2380" t="s">
        <v>491</v>
      </c>
      <c r="I2380" t="s">
        <v>349</v>
      </c>
      <c r="J2380">
        <v>30</v>
      </c>
      <c r="K2380">
        <v>1</v>
      </c>
      <c r="L2380">
        <v>36</v>
      </c>
      <c r="M2380">
        <v>6</v>
      </c>
      <c r="N2380">
        <v>12</v>
      </c>
      <c r="O2380" s="493">
        <v>45952.7063773148</v>
      </c>
      <c r="P2380" s="493">
        <v>45952.7063773148</v>
      </c>
      <c r="Q2380">
        <v>0</v>
      </c>
      <c r="R2380">
        <v>0</v>
      </c>
      <c r="S2380">
        <v>0</v>
      </c>
      <c r="T2380">
        <v>6</v>
      </c>
      <c r="U2380">
        <v>24</v>
      </c>
      <c r="V2380">
        <v>24</v>
      </c>
      <c r="W2380">
        <v>24</v>
      </c>
      <c r="X2380">
        <v>24</v>
      </c>
      <c r="Y2380">
        <v>6</v>
      </c>
      <c r="AB2380">
        <v>4.457</v>
      </c>
      <c r="AD2380" t="s">
        <v>1163</v>
      </c>
      <c r="AE2380">
        <v>1</v>
      </c>
      <c r="AF2380" t="s">
        <v>1164</v>
      </c>
    </row>
    <row r="2381" spans="1:32">
      <c r="A2381">
        <v>317986</v>
      </c>
      <c r="B2381">
        <v>5170</v>
      </c>
      <c r="C2381" t="s">
        <v>258</v>
      </c>
      <c r="D2381">
        <v>1332</v>
      </c>
      <c r="E2381">
        <v>4016634296</v>
      </c>
      <c r="F2381" t="s">
        <v>1163</v>
      </c>
      <c r="G2381">
        <v>1</v>
      </c>
      <c r="H2381" t="s">
        <v>491</v>
      </c>
      <c r="I2381" t="s">
        <v>352</v>
      </c>
      <c r="J2381">
        <v>31</v>
      </c>
      <c r="K2381">
        <v>6</v>
      </c>
      <c r="L2381">
        <v>36</v>
      </c>
      <c r="M2381">
        <v>6</v>
      </c>
      <c r="N2381">
        <v>216</v>
      </c>
      <c r="O2381" s="493">
        <v>45952.7086342593</v>
      </c>
      <c r="P2381" s="493">
        <v>45952.7117476852</v>
      </c>
      <c r="Q2381">
        <v>0</v>
      </c>
      <c r="R2381">
        <v>0</v>
      </c>
      <c r="S2381">
        <v>0</v>
      </c>
      <c r="T2381">
        <v>6</v>
      </c>
      <c r="U2381">
        <v>63</v>
      </c>
      <c r="V2381">
        <v>41</v>
      </c>
      <c r="W2381">
        <v>167</v>
      </c>
      <c r="X2381">
        <v>42.5</v>
      </c>
      <c r="Y2381">
        <v>45</v>
      </c>
      <c r="AB2381">
        <v>65.117</v>
      </c>
      <c r="AD2381" t="s">
        <v>1163</v>
      </c>
      <c r="AE2381">
        <v>1</v>
      </c>
      <c r="AF2381" t="s">
        <v>1164</v>
      </c>
    </row>
    <row r="2382" spans="1:32">
      <c r="A2382">
        <v>317987</v>
      </c>
      <c r="B2382">
        <v>5170</v>
      </c>
      <c r="C2382" t="s">
        <v>258</v>
      </c>
      <c r="D2382">
        <v>1332</v>
      </c>
      <c r="E2382">
        <v>4016637824</v>
      </c>
      <c r="F2382" t="s">
        <v>1097</v>
      </c>
      <c r="G2382">
        <v>1</v>
      </c>
      <c r="H2382" t="s">
        <v>491</v>
      </c>
      <c r="I2382" t="s">
        <v>349</v>
      </c>
      <c r="J2382">
        <v>30</v>
      </c>
      <c r="K2382">
        <v>1</v>
      </c>
      <c r="L2382">
        <v>1200</v>
      </c>
      <c r="M2382">
        <v>6</v>
      </c>
      <c r="N2382">
        <v>12</v>
      </c>
      <c r="O2382" s="493">
        <v>45952.765462963</v>
      </c>
      <c r="P2382" s="493">
        <v>45952.765462963</v>
      </c>
      <c r="Q2382">
        <v>0</v>
      </c>
      <c r="R2382">
        <v>0</v>
      </c>
      <c r="S2382">
        <v>0</v>
      </c>
      <c r="T2382">
        <v>6</v>
      </c>
      <c r="U2382">
        <v>31</v>
      </c>
      <c r="V2382">
        <v>31</v>
      </c>
      <c r="W2382">
        <v>31</v>
      </c>
      <c r="X2382">
        <v>31</v>
      </c>
      <c r="Y2382">
        <v>6</v>
      </c>
      <c r="AB2382">
        <v>4.457</v>
      </c>
      <c r="AD2382" t="s">
        <v>1097</v>
      </c>
      <c r="AE2382">
        <v>1</v>
      </c>
      <c r="AF2382" t="s">
        <v>1098</v>
      </c>
    </row>
    <row r="2383" spans="1:32">
      <c r="A2383">
        <v>317988</v>
      </c>
      <c r="B2383">
        <v>5170</v>
      </c>
      <c r="C2383" t="s">
        <v>258</v>
      </c>
      <c r="D2383">
        <v>1332</v>
      </c>
      <c r="E2383">
        <v>4016637824</v>
      </c>
      <c r="F2383" t="s">
        <v>1097</v>
      </c>
      <c r="G2383">
        <v>1</v>
      </c>
      <c r="H2383" t="s">
        <v>491</v>
      </c>
      <c r="I2383" t="s">
        <v>352</v>
      </c>
      <c r="J2383">
        <v>31</v>
      </c>
      <c r="K2383">
        <v>60</v>
      </c>
      <c r="L2383">
        <v>1200</v>
      </c>
      <c r="M2383">
        <v>6</v>
      </c>
      <c r="N2383">
        <v>216</v>
      </c>
      <c r="O2383" s="493">
        <v>45952.7663541667</v>
      </c>
      <c r="P2383" s="493">
        <v>45952.8006481481</v>
      </c>
      <c r="Q2383">
        <v>0</v>
      </c>
      <c r="R2383">
        <v>0</v>
      </c>
      <c r="S2383">
        <v>0</v>
      </c>
      <c r="T2383">
        <v>6</v>
      </c>
      <c r="U2383">
        <v>46</v>
      </c>
      <c r="V2383">
        <v>41</v>
      </c>
      <c r="W2383">
        <v>190</v>
      </c>
      <c r="X2383">
        <v>43</v>
      </c>
      <c r="Y2383">
        <v>45</v>
      </c>
      <c r="AB2383">
        <v>64.763</v>
      </c>
      <c r="AD2383" t="s">
        <v>1097</v>
      </c>
      <c r="AE2383">
        <v>1</v>
      </c>
      <c r="AF2383" t="s">
        <v>1098</v>
      </c>
    </row>
    <row r="2384" spans="1:32">
      <c r="A2384">
        <v>317989</v>
      </c>
      <c r="B2384">
        <v>5170</v>
      </c>
      <c r="C2384" t="s">
        <v>258</v>
      </c>
      <c r="D2384">
        <v>1332</v>
      </c>
      <c r="E2384">
        <v>4016637825</v>
      </c>
      <c r="F2384" t="s">
        <v>1165</v>
      </c>
      <c r="G2384">
        <v>1</v>
      </c>
      <c r="H2384" t="s">
        <v>491</v>
      </c>
      <c r="I2384" t="s">
        <v>349</v>
      </c>
      <c r="J2384">
        <v>30</v>
      </c>
      <c r="K2384">
        <v>11</v>
      </c>
      <c r="L2384">
        <v>66</v>
      </c>
      <c r="M2384">
        <v>6</v>
      </c>
      <c r="N2384">
        <v>240</v>
      </c>
      <c r="O2384" s="493">
        <v>45952.7345717593</v>
      </c>
      <c r="P2384" s="493">
        <v>45952.744537037</v>
      </c>
      <c r="Q2384">
        <v>0</v>
      </c>
      <c r="R2384">
        <v>0</v>
      </c>
      <c r="S2384">
        <v>0</v>
      </c>
      <c r="T2384">
        <v>6</v>
      </c>
      <c r="U2384">
        <v>72</v>
      </c>
      <c r="V2384">
        <v>70</v>
      </c>
      <c r="W2384">
        <v>76</v>
      </c>
      <c r="X2384">
        <v>71</v>
      </c>
      <c r="Y2384">
        <v>68</v>
      </c>
      <c r="AB2384">
        <v>69.331</v>
      </c>
      <c r="AD2384" t="s">
        <v>1165</v>
      </c>
      <c r="AE2384">
        <v>1</v>
      </c>
      <c r="AF2384" t="s">
        <v>1094</v>
      </c>
    </row>
    <row r="2385" spans="1:32">
      <c r="A2385">
        <v>317990</v>
      </c>
      <c r="B2385">
        <v>5170</v>
      </c>
      <c r="C2385" t="s">
        <v>258</v>
      </c>
      <c r="D2385">
        <v>1332</v>
      </c>
      <c r="E2385">
        <v>4016637826</v>
      </c>
      <c r="F2385" t="s">
        <v>1095</v>
      </c>
      <c r="G2385">
        <v>1</v>
      </c>
      <c r="H2385" t="s">
        <v>491</v>
      </c>
      <c r="I2385" t="s">
        <v>349</v>
      </c>
      <c r="J2385">
        <v>30</v>
      </c>
      <c r="K2385">
        <v>1</v>
      </c>
      <c r="L2385">
        <v>30</v>
      </c>
      <c r="M2385">
        <v>6</v>
      </c>
      <c r="N2385">
        <v>12</v>
      </c>
      <c r="O2385" s="493">
        <v>45952.712025463</v>
      </c>
      <c r="P2385" s="493">
        <v>45952.712025463</v>
      </c>
      <c r="Q2385">
        <v>0</v>
      </c>
      <c r="R2385">
        <v>0</v>
      </c>
      <c r="S2385">
        <v>0</v>
      </c>
      <c r="T2385">
        <v>6</v>
      </c>
      <c r="U2385">
        <v>23</v>
      </c>
      <c r="V2385">
        <v>23</v>
      </c>
      <c r="W2385">
        <v>23</v>
      </c>
      <c r="X2385">
        <v>23</v>
      </c>
      <c r="Y2385">
        <v>6</v>
      </c>
      <c r="AB2385">
        <v>4.461</v>
      </c>
      <c r="AD2385" t="s">
        <v>1095</v>
      </c>
      <c r="AE2385">
        <v>1</v>
      </c>
      <c r="AF2385" t="s">
        <v>1096</v>
      </c>
    </row>
    <row r="2386" spans="1:32">
      <c r="A2386">
        <v>317991</v>
      </c>
      <c r="B2386">
        <v>5170</v>
      </c>
      <c r="C2386" t="s">
        <v>258</v>
      </c>
      <c r="D2386">
        <v>1332</v>
      </c>
      <c r="E2386">
        <v>4016637826</v>
      </c>
      <c r="F2386" t="s">
        <v>1095</v>
      </c>
      <c r="G2386">
        <v>1</v>
      </c>
      <c r="H2386" t="s">
        <v>491</v>
      </c>
      <c r="I2386" t="s">
        <v>352</v>
      </c>
      <c r="J2386">
        <v>31</v>
      </c>
      <c r="K2386">
        <v>5</v>
      </c>
      <c r="L2386">
        <v>30</v>
      </c>
      <c r="M2386">
        <v>6</v>
      </c>
      <c r="N2386">
        <v>216</v>
      </c>
      <c r="O2386" s="493">
        <v>45952.7142708333</v>
      </c>
      <c r="P2386" s="493">
        <v>45952.7168055556</v>
      </c>
      <c r="Q2386">
        <v>0</v>
      </c>
      <c r="R2386">
        <v>0</v>
      </c>
      <c r="S2386">
        <v>0</v>
      </c>
      <c r="T2386">
        <v>6</v>
      </c>
      <c r="U2386">
        <v>44</v>
      </c>
      <c r="V2386">
        <v>41</v>
      </c>
      <c r="W2386">
        <v>54</v>
      </c>
      <c r="X2386">
        <v>41</v>
      </c>
      <c r="Y2386">
        <v>45</v>
      </c>
      <c r="AB2386">
        <v>64.346</v>
      </c>
      <c r="AD2386" t="s">
        <v>1095</v>
      </c>
      <c r="AE2386">
        <v>1</v>
      </c>
      <c r="AF2386" t="s">
        <v>1096</v>
      </c>
    </row>
    <row r="2387" spans="1:32">
      <c r="A2387">
        <v>317992</v>
      </c>
      <c r="B2387">
        <v>5170</v>
      </c>
      <c r="C2387" t="s">
        <v>258</v>
      </c>
      <c r="D2387">
        <v>1332</v>
      </c>
      <c r="E2387">
        <v>4016637827</v>
      </c>
      <c r="F2387" t="s">
        <v>1093</v>
      </c>
      <c r="G2387">
        <v>1</v>
      </c>
      <c r="H2387" t="s">
        <v>491</v>
      </c>
      <c r="I2387" t="s">
        <v>349</v>
      </c>
      <c r="J2387">
        <v>30</v>
      </c>
      <c r="K2387">
        <v>21</v>
      </c>
      <c r="L2387">
        <v>126</v>
      </c>
      <c r="M2387">
        <v>6</v>
      </c>
      <c r="N2387">
        <v>240</v>
      </c>
      <c r="O2387" s="493">
        <v>45952.7467708333</v>
      </c>
      <c r="P2387" s="493">
        <v>45952.7646412037</v>
      </c>
      <c r="Q2387">
        <v>0</v>
      </c>
      <c r="R2387">
        <v>0</v>
      </c>
      <c r="S2387">
        <v>0</v>
      </c>
      <c r="T2387">
        <v>6</v>
      </c>
      <c r="U2387">
        <v>74</v>
      </c>
      <c r="V2387">
        <v>69</v>
      </c>
      <c r="W2387">
        <v>102</v>
      </c>
      <c r="X2387">
        <v>71</v>
      </c>
      <c r="Y2387">
        <v>6</v>
      </c>
      <c r="AB2387">
        <v>69.331</v>
      </c>
      <c r="AD2387" t="s">
        <v>1093</v>
      </c>
      <c r="AE2387">
        <v>1</v>
      </c>
      <c r="AF2387" t="s">
        <v>1094</v>
      </c>
    </row>
    <row r="2388" spans="1:32">
      <c r="A2388">
        <v>317993</v>
      </c>
      <c r="B2388">
        <v>5170</v>
      </c>
      <c r="C2388" t="s">
        <v>258</v>
      </c>
      <c r="D2388">
        <v>1332</v>
      </c>
      <c r="E2388">
        <v>4016637828</v>
      </c>
      <c r="F2388" t="s">
        <v>1166</v>
      </c>
      <c r="G2388">
        <v>1</v>
      </c>
      <c r="H2388" t="s">
        <v>491</v>
      </c>
      <c r="I2388" t="s">
        <v>352</v>
      </c>
      <c r="J2388">
        <v>31</v>
      </c>
      <c r="K2388">
        <v>9</v>
      </c>
      <c r="L2388">
        <v>54</v>
      </c>
      <c r="M2388">
        <v>6</v>
      </c>
      <c r="N2388">
        <v>216</v>
      </c>
      <c r="O2388" s="493">
        <v>45952.697349537</v>
      </c>
      <c r="P2388" s="493">
        <v>45952.7027083333</v>
      </c>
      <c r="Q2388">
        <v>0</v>
      </c>
      <c r="R2388">
        <v>0</v>
      </c>
      <c r="S2388">
        <v>0</v>
      </c>
      <c r="T2388">
        <v>6</v>
      </c>
      <c r="U2388">
        <v>43</v>
      </c>
      <c r="V2388">
        <v>41</v>
      </c>
      <c r="W2388">
        <v>47</v>
      </c>
      <c r="X2388">
        <v>43</v>
      </c>
      <c r="Y2388">
        <v>45</v>
      </c>
      <c r="AB2388">
        <v>65.117</v>
      </c>
      <c r="AD2388" t="s">
        <v>1166</v>
      </c>
      <c r="AE2388">
        <v>1</v>
      </c>
      <c r="AF2388" t="s">
        <v>1164</v>
      </c>
    </row>
    <row r="2389" spans="1:32">
      <c r="A2389">
        <v>318162</v>
      </c>
      <c r="B2389">
        <v>5170</v>
      </c>
      <c r="C2389" t="s">
        <v>258</v>
      </c>
      <c r="D2389">
        <v>1332</v>
      </c>
      <c r="E2389">
        <v>4016637824</v>
      </c>
      <c r="F2389" t="s">
        <v>1097</v>
      </c>
      <c r="G2389">
        <v>1</v>
      </c>
      <c r="H2389" t="s">
        <v>491</v>
      </c>
      <c r="I2389" t="s">
        <v>352</v>
      </c>
      <c r="J2389">
        <v>31</v>
      </c>
      <c r="K2389">
        <v>131</v>
      </c>
      <c r="L2389">
        <v>1200</v>
      </c>
      <c r="M2389">
        <v>6</v>
      </c>
      <c r="N2389">
        <v>216</v>
      </c>
      <c r="O2389" s="493">
        <v>45954.3069097222</v>
      </c>
      <c r="P2389" s="493">
        <v>45954.3777893518</v>
      </c>
      <c r="Q2389">
        <v>0</v>
      </c>
      <c r="R2389">
        <v>0</v>
      </c>
      <c r="S2389">
        <v>0</v>
      </c>
      <c r="T2389">
        <v>6</v>
      </c>
      <c r="U2389">
        <v>44</v>
      </c>
      <c r="V2389">
        <v>41</v>
      </c>
      <c r="W2389">
        <v>171</v>
      </c>
      <c r="X2389">
        <v>42</v>
      </c>
      <c r="Y2389">
        <v>45</v>
      </c>
      <c r="AB2389">
        <v>64.763</v>
      </c>
      <c r="AD2389" t="s">
        <v>1097</v>
      </c>
      <c r="AE2389">
        <v>1</v>
      </c>
      <c r="AF2389" t="s">
        <v>1098</v>
      </c>
    </row>
    <row r="2390" spans="1:32">
      <c r="A2390">
        <v>318163</v>
      </c>
      <c r="B2390">
        <v>5170</v>
      </c>
      <c r="C2390" t="s">
        <v>258</v>
      </c>
      <c r="D2390">
        <v>1333</v>
      </c>
      <c r="E2390">
        <v>4016638089</v>
      </c>
      <c r="F2390" t="s">
        <v>589</v>
      </c>
      <c r="G2390">
        <v>1</v>
      </c>
      <c r="H2390" t="s">
        <v>491</v>
      </c>
      <c r="I2390" t="s">
        <v>349</v>
      </c>
      <c r="J2390">
        <v>30</v>
      </c>
      <c r="K2390">
        <v>35</v>
      </c>
      <c r="L2390">
        <v>840</v>
      </c>
      <c r="M2390">
        <v>24</v>
      </c>
      <c r="N2390">
        <v>312</v>
      </c>
      <c r="O2390" s="493">
        <v>45954.5829513889</v>
      </c>
      <c r="P2390" s="493">
        <v>45954.6016319444</v>
      </c>
      <c r="Q2390">
        <v>1</v>
      </c>
      <c r="R2390">
        <v>0</v>
      </c>
      <c r="S2390">
        <v>0</v>
      </c>
      <c r="T2390">
        <v>6</v>
      </c>
      <c r="U2390">
        <v>44</v>
      </c>
      <c r="V2390">
        <v>42</v>
      </c>
      <c r="W2390">
        <v>69</v>
      </c>
      <c r="X2390">
        <v>44</v>
      </c>
      <c r="Y2390">
        <v>37</v>
      </c>
      <c r="AB2390">
        <v>55.234</v>
      </c>
      <c r="AD2390" t="s">
        <v>589</v>
      </c>
      <c r="AE2390">
        <v>1</v>
      </c>
      <c r="AF2390" t="s">
        <v>591</v>
      </c>
    </row>
    <row r="2391" spans="1:32">
      <c r="A2391">
        <v>318164</v>
      </c>
      <c r="B2391">
        <v>5170</v>
      </c>
      <c r="C2391" t="s">
        <v>258</v>
      </c>
      <c r="D2391">
        <v>1333</v>
      </c>
      <c r="E2391">
        <v>4016638089</v>
      </c>
      <c r="F2391" t="s">
        <v>589</v>
      </c>
      <c r="G2391">
        <v>1</v>
      </c>
      <c r="H2391" t="s">
        <v>491</v>
      </c>
      <c r="I2391" t="s">
        <v>352</v>
      </c>
      <c r="J2391">
        <v>31</v>
      </c>
      <c r="K2391">
        <v>35</v>
      </c>
      <c r="L2391">
        <v>840</v>
      </c>
      <c r="M2391">
        <v>24</v>
      </c>
      <c r="N2391">
        <v>192</v>
      </c>
      <c r="O2391" s="493">
        <v>45954.5837152778</v>
      </c>
      <c r="P2391" s="493">
        <v>45954.6028472222</v>
      </c>
      <c r="Q2391">
        <v>1</v>
      </c>
      <c r="R2391">
        <v>0</v>
      </c>
      <c r="S2391">
        <v>0</v>
      </c>
      <c r="T2391">
        <v>6</v>
      </c>
      <c r="U2391">
        <v>37</v>
      </c>
      <c r="V2391">
        <v>27</v>
      </c>
      <c r="W2391">
        <v>152</v>
      </c>
      <c r="X2391">
        <v>29</v>
      </c>
      <c r="Y2391">
        <v>28</v>
      </c>
      <c r="AB2391">
        <v>35.954</v>
      </c>
      <c r="AD2391" t="s">
        <v>589</v>
      </c>
      <c r="AE2391">
        <v>1</v>
      </c>
      <c r="AF2391" t="s">
        <v>591</v>
      </c>
    </row>
    <row r="2392" spans="1:32">
      <c r="A2392">
        <v>318165</v>
      </c>
      <c r="B2392">
        <v>5170</v>
      </c>
      <c r="C2392" t="s">
        <v>258</v>
      </c>
      <c r="D2392">
        <v>1333</v>
      </c>
      <c r="E2392">
        <v>4016638090</v>
      </c>
      <c r="F2392" t="s">
        <v>589</v>
      </c>
      <c r="G2392">
        <v>1</v>
      </c>
      <c r="H2392" t="s">
        <v>491</v>
      </c>
      <c r="I2392" t="s">
        <v>349</v>
      </c>
      <c r="J2392">
        <v>30</v>
      </c>
      <c r="K2392">
        <v>6</v>
      </c>
      <c r="L2392">
        <v>144</v>
      </c>
      <c r="M2392">
        <v>24</v>
      </c>
      <c r="N2392">
        <v>312</v>
      </c>
      <c r="O2392" s="493">
        <v>45954.5759027778</v>
      </c>
      <c r="P2392" s="493">
        <v>45954.5792013889</v>
      </c>
      <c r="Q2392">
        <v>1</v>
      </c>
      <c r="R2392">
        <v>0</v>
      </c>
      <c r="S2392">
        <v>0</v>
      </c>
      <c r="T2392">
        <v>6</v>
      </c>
      <c r="U2392">
        <v>49</v>
      </c>
      <c r="V2392">
        <v>43</v>
      </c>
      <c r="W2392">
        <v>74</v>
      </c>
      <c r="X2392">
        <v>43.5</v>
      </c>
      <c r="Y2392">
        <v>37</v>
      </c>
      <c r="AB2392">
        <v>55.234</v>
      </c>
      <c r="AD2392" t="s">
        <v>590</v>
      </c>
      <c r="AE2392">
        <v>1</v>
      </c>
      <c r="AF2392" t="s">
        <v>591</v>
      </c>
    </row>
    <row r="2393" spans="1:32">
      <c r="A2393">
        <v>318166</v>
      </c>
      <c r="B2393">
        <v>5170</v>
      </c>
      <c r="C2393" t="s">
        <v>258</v>
      </c>
      <c r="D2393">
        <v>1333</v>
      </c>
      <c r="E2393">
        <v>4016638090</v>
      </c>
      <c r="F2393" t="s">
        <v>589</v>
      </c>
      <c r="G2393">
        <v>1</v>
      </c>
      <c r="H2393" t="s">
        <v>491</v>
      </c>
      <c r="I2393" t="s">
        <v>352</v>
      </c>
      <c r="J2393">
        <v>31</v>
      </c>
      <c r="K2393">
        <v>6</v>
      </c>
      <c r="L2393">
        <v>144</v>
      </c>
      <c r="M2393">
        <v>24</v>
      </c>
      <c r="N2393">
        <v>192</v>
      </c>
      <c r="O2393" s="493">
        <v>45954.5772222222</v>
      </c>
      <c r="P2393" s="493">
        <v>45954.5799537037</v>
      </c>
      <c r="Q2393">
        <v>1</v>
      </c>
      <c r="R2393">
        <v>0</v>
      </c>
      <c r="S2393">
        <v>0</v>
      </c>
      <c r="T2393">
        <v>6</v>
      </c>
      <c r="U2393">
        <v>35</v>
      </c>
      <c r="V2393">
        <v>27</v>
      </c>
      <c r="W2393">
        <v>69</v>
      </c>
      <c r="X2393">
        <v>29</v>
      </c>
      <c r="Y2393">
        <v>28</v>
      </c>
      <c r="AB2393">
        <v>35.954</v>
      </c>
      <c r="AD2393" t="s">
        <v>590</v>
      </c>
      <c r="AE2393">
        <v>1</v>
      </c>
      <c r="AF2393" t="s">
        <v>591</v>
      </c>
    </row>
    <row r="2394" spans="1:32">
      <c r="A2394">
        <v>318167</v>
      </c>
      <c r="B2394">
        <v>5170</v>
      </c>
      <c r="C2394" t="s">
        <v>258</v>
      </c>
      <c r="D2394">
        <v>1334</v>
      </c>
      <c r="E2394">
        <v>4016638095</v>
      </c>
      <c r="F2394" t="s">
        <v>1048</v>
      </c>
      <c r="G2394">
        <v>1</v>
      </c>
      <c r="H2394" t="s">
        <v>494</v>
      </c>
      <c r="I2394" t="s">
        <v>349</v>
      </c>
      <c r="J2394">
        <v>30</v>
      </c>
      <c r="K2394">
        <v>100</v>
      </c>
      <c r="L2394">
        <v>200</v>
      </c>
      <c r="M2394">
        <v>2</v>
      </c>
      <c r="N2394">
        <v>116</v>
      </c>
      <c r="O2394" s="493">
        <v>45954.6055208333</v>
      </c>
      <c r="P2394" s="493">
        <v>45954.6366087963</v>
      </c>
      <c r="Q2394">
        <v>1</v>
      </c>
      <c r="R2394">
        <v>0</v>
      </c>
      <c r="S2394">
        <v>0</v>
      </c>
      <c r="T2394">
        <v>6</v>
      </c>
      <c r="U2394">
        <v>15</v>
      </c>
      <c r="V2394">
        <v>12</v>
      </c>
      <c r="W2394">
        <v>42</v>
      </c>
      <c r="X2394">
        <v>14</v>
      </c>
      <c r="Y2394">
        <v>20</v>
      </c>
      <c r="AB2394">
        <v>24.435</v>
      </c>
      <c r="AD2394" t="s">
        <v>1049</v>
      </c>
      <c r="AE2394">
        <v>1</v>
      </c>
      <c r="AF2394" t="s">
        <v>1050</v>
      </c>
    </row>
    <row r="2395" spans="1:32">
      <c r="A2395">
        <v>318168</v>
      </c>
      <c r="B2395">
        <v>5170</v>
      </c>
      <c r="C2395" t="s">
        <v>258</v>
      </c>
      <c r="D2395">
        <v>1334</v>
      </c>
      <c r="E2395">
        <v>4016638095</v>
      </c>
      <c r="F2395" t="s">
        <v>1048</v>
      </c>
      <c r="G2395">
        <v>1</v>
      </c>
      <c r="H2395" t="s">
        <v>494</v>
      </c>
      <c r="I2395" t="s">
        <v>352</v>
      </c>
      <c r="J2395">
        <v>31</v>
      </c>
      <c r="K2395">
        <v>100</v>
      </c>
      <c r="L2395">
        <v>200</v>
      </c>
      <c r="M2395">
        <v>2</v>
      </c>
      <c r="N2395">
        <v>106</v>
      </c>
      <c r="O2395" s="493">
        <v>45954.6072453704</v>
      </c>
      <c r="P2395" s="493">
        <v>45954.6371527778</v>
      </c>
      <c r="Q2395">
        <v>1</v>
      </c>
      <c r="R2395">
        <v>0</v>
      </c>
      <c r="S2395">
        <v>0</v>
      </c>
      <c r="T2395">
        <v>6</v>
      </c>
      <c r="U2395">
        <v>21</v>
      </c>
      <c r="V2395">
        <v>18</v>
      </c>
      <c r="W2395">
        <v>98</v>
      </c>
      <c r="X2395">
        <v>20</v>
      </c>
      <c r="Y2395">
        <v>20</v>
      </c>
      <c r="AB2395">
        <v>21.143</v>
      </c>
      <c r="AD2395" t="s">
        <v>1049</v>
      </c>
      <c r="AE2395">
        <v>1</v>
      </c>
      <c r="AF2395" t="s">
        <v>1050</v>
      </c>
    </row>
    <row r="2396" spans="1:32">
      <c r="A2396">
        <v>318169</v>
      </c>
      <c r="B2396">
        <v>5170</v>
      </c>
      <c r="C2396" t="s">
        <v>258</v>
      </c>
      <c r="D2396">
        <v>1334</v>
      </c>
      <c r="E2396">
        <v>4016638095</v>
      </c>
      <c r="F2396" t="s">
        <v>1048</v>
      </c>
      <c r="G2396">
        <v>1</v>
      </c>
      <c r="H2396" t="s">
        <v>494</v>
      </c>
      <c r="I2396" t="s">
        <v>355</v>
      </c>
      <c r="J2396">
        <v>32</v>
      </c>
      <c r="K2396">
        <v>100</v>
      </c>
      <c r="L2396">
        <v>200</v>
      </c>
      <c r="M2396">
        <v>2</v>
      </c>
      <c r="N2396">
        <v>14</v>
      </c>
      <c r="O2396" s="493">
        <v>45954.6085300926</v>
      </c>
      <c r="P2396" s="493">
        <v>45954.6377777778</v>
      </c>
      <c r="Q2396">
        <v>1</v>
      </c>
      <c r="R2396">
        <v>0</v>
      </c>
      <c r="S2396">
        <v>0</v>
      </c>
      <c r="T2396">
        <v>6</v>
      </c>
      <c r="U2396">
        <v>17</v>
      </c>
      <c r="V2396">
        <v>13</v>
      </c>
      <c r="W2396">
        <v>87</v>
      </c>
      <c r="X2396">
        <v>15</v>
      </c>
      <c r="Y2396">
        <v>20</v>
      </c>
      <c r="AB2396">
        <v>32.493</v>
      </c>
      <c r="AD2396" t="s">
        <v>1049</v>
      </c>
      <c r="AE2396">
        <v>1</v>
      </c>
      <c r="AF2396" t="s">
        <v>1050</v>
      </c>
    </row>
    <row r="2397" spans="1:32">
      <c r="A2397">
        <v>318170</v>
      </c>
      <c r="B2397">
        <v>5170</v>
      </c>
      <c r="C2397" t="s">
        <v>258</v>
      </c>
      <c r="D2397">
        <v>1335</v>
      </c>
      <c r="E2397">
        <v>4016638089</v>
      </c>
      <c r="F2397" t="s">
        <v>589</v>
      </c>
      <c r="G2397">
        <v>1</v>
      </c>
      <c r="H2397" t="s">
        <v>494</v>
      </c>
      <c r="I2397" t="s">
        <v>349</v>
      </c>
      <c r="J2397">
        <v>30</v>
      </c>
      <c r="K2397">
        <v>35</v>
      </c>
      <c r="L2397">
        <v>840</v>
      </c>
      <c r="M2397">
        <v>24</v>
      </c>
      <c r="N2397">
        <v>48</v>
      </c>
      <c r="O2397" s="493">
        <v>45954.6487847222</v>
      </c>
      <c r="P2397" s="493">
        <v>45954.663587963</v>
      </c>
      <c r="Q2397">
        <v>1</v>
      </c>
      <c r="R2397">
        <v>0</v>
      </c>
      <c r="S2397">
        <v>0</v>
      </c>
      <c r="T2397">
        <v>6</v>
      </c>
      <c r="U2397">
        <v>15</v>
      </c>
      <c r="V2397">
        <v>12</v>
      </c>
      <c r="W2397">
        <v>36</v>
      </c>
      <c r="X2397">
        <v>14</v>
      </c>
      <c r="Y2397">
        <v>24</v>
      </c>
      <c r="AB2397">
        <v>16.012</v>
      </c>
      <c r="AD2397" t="s">
        <v>589</v>
      </c>
      <c r="AE2397">
        <v>1</v>
      </c>
      <c r="AF2397" t="s">
        <v>591</v>
      </c>
    </row>
    <row r="2398" spans="1:32">
      <c r="A2398">
        <v>318171</v>
      </c>
      <c r="B2398">
        <v>5170</v>
      </c>
      <c r="C2398" t="s">
        <v>258</v>
      </c>
      <c r="D2398">
        <v>1335</v>
      </c>
      <c r="E2398">
        <v>4016638089</v>
      </c>
      <c r="F2398" t="s">
        <v>589</v>
      </c>
      <c r="G2398">
        <v>1</v>
      </c>
      <c r="H2398" t="s">
        <v>494</v>
      </c>
      <c r="I2398" t="s">
        <v>352</v>
      </c>
      <c r="J2398">
        <v>31</v>
      </c>
      <c r="K2398">
        <v>35</v>
      </c>
      <c r="L2398">
        <v>840</v>
      </c>
      <c r="M2398">
        <v>24</v>
      </c>
      <c r="N2398">
        <v>72</v>
      </c>
      <c r="O2398" s="493">
        <v>45954.6494675926</v>
      </c>
      <c r="P2398" s="493">
        <v>45954.6646412037</v>
      </c>
      <c r="Q2398">
        <v>1</v>
      </c>
      <c r="R2398">
        <v>0</v>
      </c>
      <c r="S2398">
        <v>0</v>
      </c>
      <c r="T2398">
        <v>6</v>
      </c>
      <c r="U2398">
        <v>17</v>
      </c>
      <c r="V2398">
        <v>15</v>
      </c>
      <c r="W2398">
        <v>45</v>
      </c>
      <c r="X2398">
        <v>16</v>
      </c>
      <c r="Y2398">
        <v>21</v>
      </c>
      <c r="AB2398">
        <v>16.418</v>
      </c>
      <c r="AD2398" t="s">
        <v>589</v>
      </c>
      <c r="AE2398">
        <v>1</v>
      </c>
      <c r="AF2398" t="s">
        <v>591</v>
      </c>
    </row>
    <row r="2399" spans="1:32">
      <c r="A2399">
        <v>318172</v>
      </c>
      <c r="B2399">
        <v>5170</v>
      </c>
      <c r="C2399" t="s">
        <v>258</v>
      </c>
      <c r="D2399">
        <v>1335</v>
      </c>
      <c r="E2399">
        <v>4016638089</v>
      </c>
      <c r="F2399" t="s">
        <v>589</v>
      </c>
      <c r="G2399">
        <v>1</v>
      </c>
      <c r="H2399" t="s">
        <v>494</v>
      </c>
      <c r="I2399" t="s">
        <v>355</v>
      </c>
      <c r="J2399">
        <v>32</v>
      </c>
      <c r="K2399">
        <v>33</v>
      </c>
      <c r="L2399">
        <v>840</v>
      </c>
      <c r="M2399">
        <v>24</v>
      </c>
      <c r="N2399">
        <v>24</v>
      </c>
      <c r="O2399" s="493">
        <v>45954.653900463</v>
      </c>
      <c r="P2399" s="493">
        <v>45954.6666666667</v>
      </c>
      <c r="Q2399">
        <v>1</v>
      </c>
      <c r="R2399">
        <v>0</v>
      </c>
      <c r="S2399">
        <v>0</v>
      </c>
      <c r="T2399">
        <v>6</v>
      </c>
      <c r="U2399">
        <v>26</v>
      </c>
      <c r="V2399">
        <v>22</v>
      </c>
      <c r="W2399">
        <v>74</v>
      </c>
      <c r="X2399">
        <v>24</v>
      </c>
      <c r="Y2399">
        <v>33</v>
      </c>
      <c r="AB2399">
        <v>53.123</v>
      </c>
      <c r="AD2399" t="s">
        <v>589</v>
      </c>
      <c r="AE2399">
        <v>1</v>
      </c>
      <c r="AF2399" t="s">
        <v>591</v>
      </c>
    </row>
    <row r="2400" spans="1:32">
      <c r="A2400">
        <v>318173</v>
      </c>
      <c r="B2400">
        <v>5170</v>
      </c>
      <c r="C2400" t="s">
        <v>258</v>
      </c>
      <c r="D2400">
        <v>1335</v>
      </c>
      <c r="E2400">
        <v>4016638090</v>
      </c>
      <c r="F2400" t="s">
        <v>589</v>
      </c>
      <c r="G2400">
        <v>1</v>
      </c>
      <c r="H2400" t="s">
        <v>494</v>
      </c>
      <c r="I2400" t="s">
        <v>349</v>
      </c>
      <c r="J2400">
        <v>30</v>
      </c>
      <c r="K2400">
        <v>6</v>
      </c>
      <c r="L2400">
        <v>144</v>
      </c>
      <c r="M2400">
        <v>24</v>
      </c>
      <c r="N2400">
        <v>48</v>
      </c>
      <c r="O2400" s="493">
        <v>45954.6415509259</v>
      </c>
      <c r="P2400" s="493">
        <v>45954.6471990741</v>
      </c>
      <c r="Q2400">
        <v>1</v>
      </c>
      <c r="R2400">
        <v>0</v>
      </c>
      <c r="S2400">
        <v>0</v>
      </c>
      <c r="T2400">
        <v>6</v>
      </c>
      <c r="U2400">
        <v>15</v>
      </c>
      <c r="V2400">
        <v>14</v>
      </c>
      <c r="W2400">
        <v>17</v>
      </c>
      <c r="X2400">
        <v>14</v>
      </c>
      <c r="Y2400">
        <v>24</v>
      </c>
      <c r="AB2400">
        <v>16.012</v>
      </c>
      <c r="AD2400" t="s">
        <v>590</v>
      </c>
      <c r="AE2400">
        <v>1</v>
      </c>
      <c r="AF2400" t="s">
        <v>591</v>
      </c>
    </row>
    <row r="2401" spans="1:32">
      <c r="A2401">
        <v>318174</v>
      </c>
      <c r="B2401">
        <v>5170</v>
      </c>
      <c r="C2401" t="s">
        <v>258</v>
      </c>
      <c r="D2401">
        <v>1335</v>
      </c>
      <c r="E2401">
        <v>4016638090</v>
      </c>
      <c r="F2401" t="s">
        <v>589</v>
      </c>
      <c r="G2401">
        <v>1</v>
      </c>
      <c r="H2401" t="s">
        <v>494</v>
      </c>
      <c r="I2401" t="s">
        <v>352</v>
      </c>
      <c r="J2401">
        <v>31</v>
      </c>
      <c r="K2401">
        <v>6</v>
      </c>
      <c r="L2401">
        <v>144</v>
      </c>
      <c r="M2401">
        <v>24</v>
      </c>
      <c r="N2401">
        <v>72</v>
      </c>
      <c r="O2401" s="493">
        <v>45954.642037037</v>
      </c>
      <c r="P2401" s="493">
        <v>45954.6475462963</v>
      </c>
      <c r="Q2401">
        <v>1</v>
      </c>
      <c r="R2401">
        <v>0</v>
      </c>
      <c r="S2401">
        <v>0</v>
      </c>
      <c r="T2401">
        <v>6</v>
      </c>
      <c r="U2401">
        <v>17</v>
      </c>
      <c r="V2401">
        <v>16</v>
      </c>
      <c r="W2401">
        <v>20</v>
      </c>
      <c r="X2401">
        <v>16.5</v>
      </c>
      <c r="Y2401">
        <v>21</v>
      </c>
      <c r="AB2401">
        <v>16.418</v>
      </c>
      <c r="AD2401" t="s">
        <v>590</v>
      </c>
      <c r="AE2401">
        <v>1</v>
      </c>
      <c r="AF2401" t="s">
        <v>591</v>
      </c>
    </row>
    <row r="2402" spans="1:32">
      <c r="A2402">
        <v>318175</v>
      </c>
      <c r="B2402">
        <v>5170</v>
      </c>
      <c r="C2402" t="s">
        <v>258</v>
      </c>
      <c r="D2402">
        <v>1335</v>
      </c>
      <c r="E2402">
        <v>4016638090</v>
      </c>
      <c r="F2402" t="s">
        <v>589</v>
      </c>
      <c r="G2402">
        <v>1</v>
      </c>
      <c r="H2402" t="s">
        <v>494</v>
      </c>
      <c r="I2402" t="s">
        <v>355</v>
      </c>
      <c r="J2402">
        <v>32</v>
      </c>
      <c r="K2402">
        <v>7</v>
      </c>
      <c r="L2402">
        <v>144</v>
      </c>
      <c r="M2402">
        <v>24</v>
      </c>
      <c r="N2402">
        <v>24</v>
      </c>
      <c r="O2402" s="493">
        <v>45954.6428935185</v>
      </c>
      <c r="P2402" s="493">
        <v>45954.6518865741</v>
      </c>
      <c r="Q2402">
        <v>1</v>
      </c>
      <c r="R2402">
        <v>0</v>
      </c>
      <c r="S2402">
        <v>0</v>
      </c>
      <c r="T2402">
        <v>6</v>
      </c>
      <c r="U2402">
        <v>54</v>
      </c>
      <c r="V2402">
        <v>23</v>
      </c>
      <c r="W2402">
        <v>150</v>
      </c>
      <c r="X2402">
        <v>37</v>
      </c>
      <c r="Y2402">
        <v>33</v>
      </c>
      <c r="AB2402">
        <v>53.123</v>
      </c>
      <c r="AD2402" t="s">
        <v>590</v>
      </c>
      <c r="AE2402">
        <v>1</v>
      </c>
      <c r="AF2402" t="s">
        <v>591</v>
      </c>
    </row>
    <row r="2403" spans="1:32">
      <c r="A2403">
        <v>318176</v>
      </c>
      <c r="B2403">
        <v>5170</v>
      </c>
      <c r="C2403" t="s">
        <v>258</v>
      </c>
      <c r="D2403">
        <v>1336</v>
      </c>
      <c r="E2403">
        <v>4016588830</v>
      </c>
      <c r="F2403" t="s">
        <v>1084</v>
      </c>
      <c r="G2403">
        <v>1</v>
      </c>
      <c r="H2403" t="s">
        <v>491</v>
      </c>
      <c r="I2403" t="s">
        <v>349</v>
      </c>
      <c r="J2403">
        <v>30</v>
      </c>
      <c r="K2403">
        <v>60</v>
      </c>
      <c r="L2403">
        <v>4800</v>
      </c>
      <c r="M2403">
        <v>80</v>
      </c>
      <c r="N2403">
        <v>320</v>
      </c>
      <c r="O2403" s="493">
        <v>45954.7043402778</v>
      </c>
      <c r="P2403" s="493">
        <v>45954.7606018518</v>
      </c>
      <c r="Q2403">
        <v>1</v>
      </c>
      <c r="R2403">
        <v>0</v>
      </c>
      <c r="S2403">
        <v>0</v>
      </c>
      <c r="T2403">
        <v>6</v>
      </c>
      <c r="U2403">
        <v>47</v>
      </c>
      <c r="V2403">
        <v>45</v>
      </c>
      <c r="W2403">
        <v>72</v>
      </c>
      <c r="X2403">
        <v>46</v>
      </c>
      <c r="Y2403">
        <v>45</v>
      </c>
      <c r="AB2403">
        <v>70.286</v>
      </c>
      <c r="AD2403" t="s">
        <v>1085</v>
      </c>
      <c r="AE2403">
        <v>1</v>
      </c>
      <c r="AF2403" t="s">
        <v>1083</v>
      </c>
    </row>
    <row r="2404" spans="1:32">
      <c r="A2404">
        <v>318177</v>
      </c>
      <c r="B2404">
        <v>5170</v>
      </c>
      <c r="C2404" t="s">
        <v>258</v>
      </c>
      <c r="D2404">
        <v>1336</v>
      </c>
      <c r="E2404">
        <v>4016588830</v>
      </c>
      <c r="F2404" t="s">
        <v>1084</v>
      </c>
      <c r="G2404">
        <v>1</v>
      </c>
      <c r="H2404" t="s">
        <v>491</v>
      </c>
      <c r="I2404" t="s">
        <v>352</v>
      </c>
      <c r="J2404">
        <v>31</v>
      </c>
      <c r="K2404">
        <v>60</v>
      </c>
      <c r="L2404">
        <v>4800</v>
      </c>
      <c r="M2404">
        <v>80</v>
      </c>
      <c r="N2404">
        <v>480</v>
      </c>
      <c r="O2404" s="493">
        <v>45954.7091319444</v>
      </c>
      <c r="P2404" s="493">
        <v>45954.7639930556</v>
      </c>
      <c r="Q2404">
        <v>1</v>
      </c>
      <c r="R2404">
        <v>0</v>
      </c>
      <c r="S2404">
        <v>0</v>
      </c>
      <c r="T2404">
        <v>6</v>
      </c>
      <c r="U2404">
        <v>78</v>
      </c>
      <c r="V2404">
        <v>72</v>
      </c>
      <c r="W2404">
        <v>215</v>
      </c>
      <c r="X2404">
        <v>74</v>
      </c>
      <c r="Y2404">
        <v>76</v>
      </c>
      <c r="AB2404">
        <v>92.401</v>
      </c>
      <c r="AD2404" t="s">
        <v>1085</v>
      </c>
      <c r="AE2404">
        <v>1</v>
      </c>
      <c r="AF2404" t="s">
        <v>1083</v>
      </c>
    </row>
    <row r="2405" spans="1:32">
      <c r="A2405">
        <v>318178</v>
      </c>
      <c r="B2405">
        <v>5170</v>
      </c>
      <c r="C2405" t="s">
        <v>258</v>
      </c>
      <c r="D2405">
        <v>1336</v>
      </c>
      <c r="E2405">
        <v>4016588830</v>
      </c>
      <c r="F2405" t="s">
        <v>1084</v>
      </c>
      <c r="G2405">
        <v>1</v>
      </c>
      <c r="H2405" t="s">
        <v>491</v>
      </c>
      <c r="I2405" t="s">
        <v>355</v>
      </c>
      <c r="J2405">
        <v>32</v>
      </c>
      <c r="K2405">
        <v>60</v>
      </c>
      <c r="L2405">
        <v>4800</v>
      </c>
      <c r="M2405">
        <v>80</v>
      </c>
      <c r="N2405">
        <v>80</v>
      </c>
      <c r="O2405" s="493">
        <v>45954.7104861111</v>
      </c>
      <c r="P2405" s="493">
        <v>45954.7647453704</v>
      </c>
      <c r="Q2405">
        <v>1</v>
      </c>
      <c r="R2405">
        <v>0</v>
      </c>
      <c r="S2405">
        <v>0</v>
      </c>
      <c r="T2405">
        <v>6</v>
      </c>
      <c r="U2405">
        <v>54</v>
      </c>
      <c r="V2405">
        <v>51</v>
      </c>
      <c r="W2405">
        <v>88</v>
      </c>
      <c r="X2405">
        <v>53</v>
      </c>
      <c r="Y2405">
        <v>85</v>
      </c>
      <c r="AB2405">
        <v>334.934</v>
      </c>
      <c r="AD2405" t="s">
        <v>1085</v>
      </c>
      <c r="AE2405">
        <v>1</v>
      </c>
      <c r="AF2405" t="s">
        <v>1083</v>
      </c>
    </row>
    <row r="2406" spans="1:32">
      <c r="A2406">
        <v>318179</v>
      </c>
      <c r="B2406">
        <v>5170</v>
      </c>
      <c r="C2406" t="s">
        <v>258</v>
      </c>
      <c r="D2406">
        <v>1336</v>
      </c>
      <c r="E2406">
        <v>4016588832</v>
      </c>
      <c r="F2406" t="s">
        <v>1167</v>
      </c>
      <c r="G2406">
        <v>1</v>
      </c>
      <c r="H2406" t="s">
        <v>491</v>
      </c>
      <c r="I2406" t="s">
        <v>349</v>
      </c>
      <c r="J2406">
        <v>30</v>
      </c>
      <c r="K2406">
        <v>30</v>
      </c>
      <c r="L2406">
        <v>2400</v>
      </c>
      <c r="M2406">
        <v>80</v>
      </c>
      <c r="N2406">
        <v>320</v>
      </c>
      <c r="O2406" s="493">
        <v>45954.6734722222</v>
      </c>
      <c r="P2406" s="493">
        <v>45954.7016898148</v>
      </c>
      <c r="Q2406">
        <v>1</v>
      </c>
      <c r="R2406">
        <v>0</v>
      </c>
      <c r="S2406">
        <v>0</v>
      </c>
      <c r="T2406">
        <v>6</v>
      </c>
      <c r="U2406">
        <v>47</v>
      </c>
      <c r="V2406">
        <v>46</v>
      </c>
      <c r="W2406">
        <v>57</v>
      </c>
      <c r="X2406">
        <v>47</v>
      </c>
      <c r="Y2406">
        <v>50</v>
      </c>
      <c r="AB2406">
        <v>67.659</v>
      </c>
      <c r="AD2406" t="s">
        <v>1168</v>
      </c>
      <c r="AE2406">
        <v>1</v>
      </c>
      <c r="AF2406" t="s">
        <v>1083</v>
      </c>
    </row>
    <row r="2407" spans="1:32">
      <c r="A2407">
        <v>318180</v>
      </c>
      <c r="B2407">
        <v>5170</v>
      </c>
      <c r="C2407" t="s">
        <v>258</v>
      </c>
      <c r="D2407">
        <v>1336</v>
      </c>
      <c r="E2407">
        <v>4016588832</v>
      </c>
      <c r="F2407" t="s">
        <v>1167</v>
      </c>
      <c r="G2407">
        <v>1</v>
      </c>
      <c r="H2407" t="s">
        <v>491</v>
      </c>
      <c r="I2407" t="s">
        <v>352</v>
      </c>
      <c r="J2407">
        <v>31</v>
      </c>
      <c r="K2407">
        <v>30</v>
      </c>
      <c r="L2407">
        <v>2400</v>
      </c>
      <c r="M2407">
        <v>80</v>
      </c>
      <c r="N2407">
        <v>480</v>
      </c>
      <c r="O2407" s="493">
        <v>45954.6747222222</v>
      </c>
      <c r="P2407" s="493">
        <v>45954.705625</v>
      </c>
      <c r="Q2407">
        <v>1</v>
      </c>
      <c r="R2407">
        <v>0</v>
      </c>
      <c r="S2407">
        <v>0</v>
      </c>
      <c r="T2407">
        <v>6</v>
      </c>
      <c r="U2407">
        <v>88</v>
      </c>
      <c r="V2407">
        <v>72</v>
      </c>
      <c r="W2407">
        <v>283</v>
      </c>
      <c r="X2407">
        <v>75</v>
      </c>
      <c r="Y2407">
        <v>77</v>
      </c>
      <c r="AB2407">
        <v>92.401</v>
      </c>
      <c r="AD2407" t="s">
        <v>1168</v>
      </c>
      <c r="AE2407">
        <v>1</v>
      </c>
      <c r="AF2407" t="s">
        <v>1083</v>
      </c>
    </row>
    <row r="2408" spans="1:32">
      <c r="A2408">
        <v>318181</v>
      </c>
      <c r="B2408">
        <v>5170</v>
      </c>
      <c r="C2408" t="s">
        <v>258</v>
      </c>
      <c r="D2408">
        <v>1336</v>
      </c>
      <c r="E2408">
        <v>4016588832</v>
      </c>
      <c r="F2408" t="s">
        <v>1167</v>
      </c>
      <c r="G2408">
        <v>1</v>
      </c>
      <c r="H2408" t="s">
        <v>491</v>
      </c>
      <c r="I2408" t="s">
        <v>355</v>
      </c>
      <c r="J2408">
        <v>32</v>
      </c>
      <c r="K2408">
        <v>29</v>
      </c>
      <c r="L2408">
        <v>2400</v>
      </c>
      <c r="M2408">
        <v>80</v>
      </c>
      <c r="N2408">
        <v>80</v>
      </c>
      <c r="O2408" s="493">
        <v>45954.6762615741</v>
      </c>
      <c r="P2408" s="493">
        <v>45954.706400463</v>
      </c>
      <c r="Q2408">
        <v>1</v>
      </c>
      <c r="R2408">
        <v>0</v>
      </c>
      <c r="S2408">
        <v>0</v>
      </c>
      <c r="T2408">
        <v>6</v>
      </c>
      <c r="U2408">
        <v>54</v>
      </c>
      <c r="V2408">
        <v>51</v>
      </c>
      <c r="W2408">
        <v>91</v>
      </c>
      <c r="X2408">
        <v>53</v>
      </c>
      <c r="Y2408">
        <v>120</v>
      </c>
      <c r="AB2408">
        <v>334.934</v>
      </c>
      <c r="AD2408" t="s">
        <v>1168</v>
      </c>
      <c r="AE2408">
        <v>1</v>
      </c>
      <c r="AF2408" t="s">
        <v>1083</v>
      </c>
    </row>
    <row r="2409" spans="1:32">
      <c r="A2409">
        <v>318350</v>
      </c>
      <c r="B2409">
        <v>5170</v>
      </c>
      <c r="C2409" t="s">
        <v>258</v>
      </c>
      <c r="D2409">
        <v>1337</v>
      </c>
      <c r="E2409">
        <v>4016636502</v>
      </c>
      <c r="F2409" t="s">
        <v>1056</v>
      </c>
      <c r="G2409">
        <v>1</v>
      </c>
      <c r="H2409" t="s">
        <v>491</v>
      </c>
      <c r="I2409" t="s">
        <v>349</v>
      </c>
      <c r="J2409">
        <v>30</v>
      </c>
      <c r="K2409">
        <v>55</v>
      </c>
      <c r="L2409">
        <v>4800</v>
      </c>
      <c r="M2409">
        <v>80</v>
      </c>
      <c r="N2409">
        <v>240</v>
      </c>
      <c r="O2409" s="493">
        <v>45957.3028472222</v>
      </c>
      <c r="P2409" s="493">
        <v>45957.3421412037</v>
      </c>
      <c r="Q2409">
        <v>1</v>
      </c>
      <c r="R2409">
        <v>0</v>
      </c>
      <c r="S2409">
        <v>0</v>
      </c>
      <c r="T2409">
        <v>6</v>
      </c>
      <c r="U2409">
        <v>36</v>
      </c>
      <c r="V2409">
        <v>34</v>
      </c>
      <c r="W2409">
        <v>40</v>
      </c>
      <c r="X2409">
        <v>36</v>
      </c>
      <c r="Y2409">
        <v>38</v>
      </c>
      <c r="AB2409">
        <v>56.507</v>
      </c>
      <c r="AD2409" t="s">
        <v>1057</v>
      </c>
      <c r="AE2409">
        <v>1</v>
      </c>
      <c r="AF2409" t="s">
        <v>1058</v>
      </c>
    </row>
    <row r="2410" spans="1:32">
      <c r="A2410">
        <v>318351</v>
      </c>
      <c r="B2410">
        <v>5170</v>
      </c>
      <c r="C2410" t="s">
        <v>258</v>
      </c>
      <c r="D2410">
        <v>1337</v>
      </c>
      <c r="E2410">
        <v>4016636502</v>
      </c>
      <c r="F2410" t="s">
        <v>1056</v>
      </c>
      <c r="G2410">
        <v>1</v>
      </c>
      <c r="H2410" t="s">
        <v>491</v>
      </c>
      <c r="I2410" t="s">
        <v>352</v>
      </c>
      <c r="J2410">
        <v>31</v>
      </c>
      <c r="K2410">
        <v>55</v>
      </c>
      <c r="L2410">
        <v>4800</v>
      </c>
      <c r="M2410">
        <v>80</v>
      </c>
      <c r="N2410">
        <v>160</v>
      </c>
      <c r="O2410" s="493">
        <v>45957.3053472222</v>
      </c>
      <c r="P2410" s="493">
        <v>45957.3444560185</v>
      </c>
      <c r="Q2410">
        <v>1</v>
      </c>
      <c r="R2410">
        <v>0</v>
      </c>
      <c r="S2410">
        <v>0</v>
      </c>
      <c r="T2410">
        <v>6</v>
      </c>
      <c r="U2410">
        <v>40</v>
      </c>
      <c r="V2410">
        <v>38</v>
      </c>
      <c r="W2410">
        <v>46</v>
      </c>
      <c r="X2410">
        <v>40</v>
      </c>
      <c r="Y2410">
        <v>44</v>
      </c>
      <c r="AB2410">
        <v>49.014</v>
      </c>
      <c r="AD2410" t="s">
        <v>1057</v>
      </c>
      <c r="AE2410">
        <v>1</v>
      </c>
      <c r="AF2410" t="s">
        <v>1058</v>
      </c>
    </row>
    <row r="2411" spans="1:32">
      <c r="A2411">
        <v>318352</v>
      </c>
      <c r="B2411">
        <v>5170</v>
      </c>
      <c r="C2411" t="s">
        <v>258</v>
      </c>
      <c r="D2411">
        <v>1337</v>
      </c>
      <c r="E2411">
        <v>4016647846</v>
      </c>
      <c r="F2411" t="s">
        <v>1059</v>
      </c>
      <c r="G2411">
        <v>1</v>
      </c>
      <c r="H2411" t="s">
        <v>491</v>
      </c>
      <c r="I2411" t="s">
        <v>349</v>
      </c>
      <c r="J2411">
        <v>30</v>
      </c>
      <c r="K2411">
        <v>60</v>
      </c>
      <c r="L2411">
        <v>4800</v>
      </c>
      <c r="M2411">
        <v>80</v>
      </c>
      <c r="N2411">
        <v>240</v>
      </c>
      <c r="O2411" s="493">
        <v>45957.3445138889</v>
      </c>
      <c r="P2411" s="493">
        <v>45957.3734375</v>
      </c>
      <c r="Q2411">
        <v>1</v>
      </c>
      <c r="R2411">
        <v>0</v>
      </c>
      <c r="S2411">
        <v>0</v>
      </c>
      <c r="T2411">
        <v>6</v>
      </c>
      <c r="U2411">
        <v>36</v>
      </c>
      <c r="V2411">
        <v>34</v>
      </c>
      <c r="W2411">
        <v>40</v>
      </c>
      <c r="X2411">
        <v>36</v>
      </c>
      <c r="Y2411">
        <v>38</v>
      </c>
      <c r="AB2411">
        <v>56.508</v>
      </c>
      <c r="AD2411" t="s">
        <v>1121</v>
      </c>
      <c r="AE2411">
        <v>1</v>
      </c>
      <c r="AF2411" t="s">
        <v>1058</v>
      </c>
    </row>
    <row r="2412" spans="1:32">
      <c r="A2412">
        <v>318353</v>
      </c>
      <c r="B2412">
        <v>5170</v>
      </c>
      <c r="C2412" t="s">
        <v>258</v>
      </c>
      <c r="D2412">
        <v>1337</v>
      </c>
      <c r="E2412">
        <v>4016647846</v>
      </c>
      <c r="F2412" t="s">
        <v>1059</v>
      </c>
      <c r="G2412">
        <v>1</v>
      </c>
      <c r="H2412" t="s">
        <v>491</v>
      </c>
      <c r="I2412" t="s">
        <v>352</v>
      </c>
      <c r="J2412">
        <v>31</v>
      </c>
      <c r="K2412">
        <v>60</v>
      </c>
      <c r="L2412">
        <v>4800</v>
      </c>
      <c r="M2412">
        <v>80</v>
      </c>
      <c r="N2412">
        <v>160</v>
      </c>
      <c r="O2412" s="493">
        <v>45957.3458796296</v>
      </c>
      <c r="P2412" s="493">
        <v>45957.3757523148</v>
      </c>
      <c r="Q2412">
        <v>1</v>
      </c>
      <c r="R2412">
        <v>0</v>
      </c>
      <c r="S2412">
        <v>0</v>
      </c>
      <c r="T2412">
        <v>6</v>
      </c>
      <c r="U2412">
        <v>40</v>
      </c>
      <c r="V2412">
        <v>38</v>
      </c>
      <c r="W2412">
        <v>42</v>
      </c>
      <c r="X2412">
        <v>40</v>
      </c>
      <c r="Y2412">
        <v>44</v>
      </c>
      <c r="AB2412">
        <v>49.014</v>
      </c>
      <c r="AD2412" t="s">
        <v>1121</v>
      </c>
      <c r="AE2412">
        <v>1</v>
      </c>
      <c r="AF2412" t="s">
        <v>1058</v>
      </c>
    </row>
    <row r="2413" spans="1:32">
      <c r="A2413">
        <v>318184</v>
      </c>
      <c r="B2413">
        <v>5170</v>
      </c>
      <c r="C2413" t="s">
        <v>258</v>
      </c>
      <c r="D2413">
        <v>1337</v>
      </c>
      <c r="E2413">
        <v>4016636502</v>
      </c>
      <c r="F2413" t="s">
        <v>1056</v>
      </c>
      <c r="G2413">
        <v>1</v>
      </c>
      <c r="H2413" t="s">
        <v>491</v>
      </c>
      <c r="I2413" t="s">
        <v>349</v>
      </c>
      <c r="J2413">
        <v>30</v>
      </c>
      <c r="K2413">
        <v>5</v>
      </c>
      <c r="L2413">
        <v>4800</v>
      </c>
      <c r="M2413">
        <v>80</v>
      </c>
      <c r="N2413">
        <v>240</v>
      </c>
      <c r="O2413" s="493">
        <v>45954.781400463</v>
      </c>
      <c r="P2413" s="493">
        <v>45954.7852083333</v>
      </c>
      <c r="Q2413">
        <v>1</v>
      </c>
      <c r="R2413">
        <v>0</v>
      </c>
      <c r="S2413">
        <v>0</v>
      </c>
      <c r="T2413">
        <v>6</v>
      </c>
      <c r="U2413">
        <v>40</v>
      </c>
      <c r="V2413">
        <v>36</v>
      </c>
      <c r="W2413">
        <v>54</v>
      </c>
      <c r="X2413">
        <v>36</v>
      </c>
      <c r="Y2413">
        <v>38</v>
      </c>
      <c r="AB2413">
        <v>56.507</v>
      </c>
      <c r="AD2413" t="s">
        <v>1057</v>
      </c>
      <c r="AE2413">
        <v>1</v>
      </c>
      <c r="AF2413" t="s">
        <v>1058</v>
      </c>
    </row>
    <row r="2414" spans="1:32">
      <c r="A2414">
        <v>318185</v>
      </c>
      <c r="B2414">
        <v>5170</v>
      </c>
      <c r="C2414" t="s">
        <v>258</v>
      </c>
      <c r="D2414">
        <v>1337</v>
      </c>
      <c r="E2414">
        <v>4016636502</v>
      </c>
      <c r="F2414" t="s">
        <v>1056</v>
      </c>
      <c r="G2414">
        <v>1</v>
      </c>
      <c r="H2414" t="s">
        <v>491</v>
      </c>
      <c r="I2414" t="s">
        <v>352</v>
      </c>
      <c r="J2414">
        <v>31</v>
      </c>
      <c r="K2414">
        <v>5</v>
      </c>
      <c r="L2414">
        <v>4800</v>
      </c>
      <c r="M2414">
        <v>80</v>
      </c>
      <c r="N2414">
        <v>160</v>
      </c>
      <c r="O2414" s="493">
        <v>45954.7840393518</v>
      </c>
      <c r="P2414" s="493">
        <v>45954.7876157407</v>
      </c>
      <c r="Q2414">
        <v>1</v>
      </c>
      <c r="R2414">
        <v>0</v>
      </c>
      <c r="S2414">
        <v>0</v>
      </c>
      <c r="T2414">
        <v>6</v>
      </c>
      <c r="U2414">
        <v>40</v>
      </c>
      <c r="V2414">
        <v>39</v>
      </c>
      <c r="W2414">
        <v>43</v>
      </c>
      <c r="X2414">
        <v>40</v>
      </c>
      <c r="Y2414">
        <v>44</v>
      </c>
      <c r="AB2414">
        <v>49.014</v>
      </c>
      <c r="AD2414" t="s">
        <v>1057</v>
      </c>
      <c r="AE2414">
        <v>1</v>
      </c>
      <c r="AF2414" t="s">
        <v>1058</v>
      </c>
    </row>
    <row r="2415" spans="1:32">
      <c r="A2415">
        <v>318182</v>
      </c>
      <c r="B2415">
        <v>5170</v>
      </c>
      <c r="C2415" t="s">
        <v>258</v>
      </c>
      <c r="D2415">
        <v>1337</v>
      </c>
      <c r="E2415">
        <v>4016632576</v>
      </c>
      <c r="F2415" t="s">
        <v>1119</v>
      </c>
      <c r="G2415">
        <v>1</v>
      </c>
      <c r="H2415" t="s">
        <v>491</v>
      </c>
      <c r="I2415" t="s">
        <v>349</v>
      </c>
      <c r="J2415">
        <v>30</v>
      </c>
      <c r="K2415">
        <v>30</v>
      </c>
      <c r="L2415">
        <v>2400</v>
      </c>
      <c r="M2415">
        <v>80</v>
      </c>
      <c r="N2415">
        <v>240</v>
      </c>
      <c r="O2415" s="493">
        <v>45954.7640393519</v>
      </c>
      <c r="P2415" s="493">
        <v>45954.7796759259</v>
      </c>
      <c r="Q2415">
        <v>1</v>
      </c>
      <c r="R2415">
        <v>0</v>
      </c>
      <c r="S2415">
        <v>0</v>
      </c>
      <c r="T2415">
        <v>6</v>
      </c>
      <c r="U2415">
        <v>39</v>
      </c>
      <c r="V2415">
        <v>34</v>
      </c>
      <c r="W2415">
        <v>109</v>
      </c>
      <c r="X2415">
        <v>36</v>
      </c>
      <c r="Y2415">
        <v>35</v>
      </c>
      <c r="AB2415">
        <v>56.508</v>
      </c>
      <c r="AD2415" t="s">
        <v>1124</v>
      </c>
      <c r="AE2415">
        <v>1</v>
      </c>
      <c r="AF2415" t="s">
        <v>1058</v>
      </c>
    </row>
    <row r="2416" spans="1:32">
      <c r="A2416">
        <v>318183</v>
      </c>
      <c r="B2416">
        <v>5170</v>
      </c>
      <c r="C2416" t="s">
        <v>258</v>
      </c>
      <c r="D2416">
        <v>1337</v>
      </c>
      <c r="E2416">
        <v>4016632576</v>
      </c>
      <c r="F2416" t="s">
        <v>1119</v>
      </c>
      <c r="G2416">
        <v>1</v>
      </c>
      <c r="H2416" t="s">
        <v>491</v>
      </c>
      <c r="I2416" t="s">
        <v>352</v>
      </c>
      <c r="J2416">
        <v>31</v>
      </c>
      <c r="K2416">
        <v>30</v>
      </c>
      <c r="L2416">
        <v>2400</v>
      </c>
      <c r="M2416">
        <v>80</v>
      </c>
      <c r="N2416">
        <v>160</v>
      </c>
      <c r="O2416" s="493">
        <v>45954.7671064815</v>
      </c>
      <c r="P2416" s="493">
        <v>45954.7815393519</v>
      </c>
      <c r="Q2416">
        <v>1</v>
      </c>
      <c r="R2416">
        <v>0</v>
      </c>
      <c r="S2416">
        <v>0</v>
      </c>
      <c r="T2416">
        <v>6</v>
      </c>
      <c r="U2416">
        <v>42</v>
      </c>
      <c r="V2416">
        <v>38</v>
      </c>
      <c r="W2416">
        <v>128</v>
      </c>
      <c r="X2416">
        <v>40</v>
      </c>
      <c r="Y2416">
        <v>44</v>
      </c>
      <c r="AB2416">
        <v>49.016</v>
      </c>
      <c r="AD2416" t="s">
        <v>1124</v>
      </c>
      <c r="AE2416">
        <v>1</v>
      </c>
      <c r="AF2416" t="s">
        <v>1058</v>
      </c>
    </row>
    <row r="2417" spans="1:32">
      <c r="A2417">
        <v>318432</v>
      </c>
      <c r="B2417">
        <v>5170</v>
      </c>
      <c r="C2417" t="s">
        <v>258</v>
      </c>
      <c r="D2417">
        <v>1338</v>
      </c>
      <c r="E2417">
        <v>4016588830</v>
      </c>
      <c r="F2417" t="s">
        <v>1084</v>
      </c>
      <c r="G2417">
        <v>1</v>
      </c>
      <c r="H2417" t="s">
        <v>494</v>
      </c>
      <c r="I2417" t="s">
        <v>349</v>
      </c>
      <c r="J2417">
        <v>30</v>
      </c>
      <c r="K2417">
        <v>60</v>
      </c>
      <c r="L2417">
        <v>4800</v>
      </c>
      <c r="M2417">
        <v>80</v>
      </c>
      <c r="N2417">
        <v>480</v>
      </c>
      <c r="O2417" s="493">
        <v>45958.4523611111</v>
      </c>
      <c r="P2417" s="493">
        <v>45958.5069675926</v>
      </c>
      <c r="Q2417">
        <v>1</v>
      </c>
      <c r="R2417">
        <v>0</v>
      </c>
      <c r="S2417">
        <v>0</v>
      </c>
      <c r="T2417">
        <v>6</v>
      </c>
      <c r="U2417">
        <v>67</v>
      </c>
      <c r="V2417">
        <v>54</v>
      </c>
      <c r="W2417">
        <v>391</v>
      </c>
      <c r="X2417">
        <v>56</v>
      </c>
      <c r="Y2417">
        <v>55</v>
      </c>
      <c r="AB2417">
        <v>73.388</v>
      </c>
      <c r="AD2417" t="s">
        <v>1085</v>
      </c>
      <c r="AE2417">
        <v>1</v>
      </c>
      <c r="AF2417" t="s">
        <v>1083</v>
      </c>
    </row>
    <row r="2418" spans="1:32">
      <c r="A2418">
        <v>318433</v>
      </c>
      <c r="B2418">
        <v>5170</v>
      </c>
      <c r="C2418" t="s">
        <v>258</v>
      </c>
      <c r="D2418">
        <v>1338</v>
      </c>
      <c r="E2418">
        <v>4016588830</v>
      </c>
      <c r="F2418" t="s">
        <v>1084</v>
      </c>
      <c r="G2418">
        <v>1</v>
      </c>
      <c r="H2418" t="s">
        <v>494</v>
      </c>
      <c r="I2418" t="s">
        <v>352</v>
      </c>
      <c r="J2418">
        <v>31</v>
      </c>
      <c r="K2418">
        <v>60</v>
      </c>
      <c r="L2418">
        <v>4800</v>
      </c>
      <c r="M2418">
        <v>80</v>
      </c>
      <c r="N2418">
        <v>480</v>
      </c>
      <c r="O2418" s="493">
        <v>45958.4547106481</v>
      </c>
      <c r="P2418" s="493">
        <v>45958.5100231481</v>
      </c>
      <c r="Q2418">
        <v>1</v>
      </c>
      <c r="R2418">
        <v>0</v>
      </c>
      <c r="S2418">
        <v>0</v>
      </c>
      <c r="T2418">
        <v>6</v>
      </c>
      <c r="U2418">
        <v>69</v>
      </c>
      <c r="V2418">
        <v>52</v>
      </c>
      <c r="W2418">
        <v>362</v>
      </c>
      <c r="X2418">
        <v>54</v>
      </c>
      <c r="Y2418">
        <v>55</v>
      </c>
      <c r="AB2418">
        <v>94.825</v>
      </c>
      <c r="AD2418" t="s">
        <v>1085</v>
      </c>
      <c r="AE2418">
        <v>1</v>
      </c>
      <c r="AF2418" t="s">
        <v>1083</v>
      </c>
    </row>
    <row r="2419" spans="1:32">
      <c r="A2419">
        <v>318434</v>
      </c>
      <c r="B2419">
        <v>5170</v>
      </c>
      <c r="C2419" t="s">
        <v>258</v>
      </c>
      <c r="D2419">
        <v>1338</v>
      </c>
      <c r="E2419">
        <v>4016588830</v>
      </c>
      <c r="F2419" t="s">
        <v>1084</v>
      </c>
      <c r="G2419">
        <v>1</v>
      </c>
      <c r="H2419" t="s">
        <v>494</v>
      </c>
      <c r="I2419" t="s">
        <v>355</v>
      </c>
      <c r="J2419">
        <v>32</v>
      </c>
      <c r="K2419">
        <v>60</v>
      </c>
      <c r="L2419">
        <v>4800</v>
      </c>
      <c r="M2419">
        <v>80</v>
      </c>
      <c r="N2419">
        <v>80</v>
      </c>
      <c r="O2419" s="493">
        <v>45958.4584722222</v>
      </c>
      <c r="P2419" s="493">
        <v>45958.5115972222</v>
      </c>
      <c r="Q2419">
        <v>1</v>
      </c>
      <c r="R2419">
        <v>0</v>
      </c>
      <c r="S2419">
        <v>0</v>
      </c>
      <c r="T2419">
        <v>6</v>
      </c>
      <c r="U2419">
        <v>60</v>
      </c>
      <c r="V2419">
        <v>58</v>
      </c>
      <c r="W2419">
        <v>87</v>
      </c>
      <c r="X2419">
        <v>60</v>
      </c>
      <c r="Y2419">
        <v>70</v>
      </c>
      <c r="AB2419">
        <v>175.282</v>
      </c>
      <c r="AD2419" t="s">
        <v>1085</v>
      </c>
      <c r="AE2419">
        <v>1</v>
      </c>
      <c r="AF2419" t="s">
        <v>1083</v>
      </c>
    </row>
    <row r="2420" spans="1:32">
      <c r="A2420">
        <v>318435</v>
      </c>
      <c r="B2420">
        <v>5170</v>
      </c>
      <c r="C2420" t="s">
        <v>258</v>
      </c>
      <c r="D2420">
        <v>1338</v>
      </c>
      <c r="E2420">
        <v>4016588832</v>
      </c>
      <c r="F2420" t="s">
        <v>1167</v>
      </c>
      <c r="G2420">
        <v>1</v>
      </c>
      <c r="H2420" t="s">
        <v>494</v>
      </c>
      <c r="I2420" t="s">
        <v>349</v>
      </c>
      <c r="J2420">
        <v>30</v>
      </c>
      <c r="K2420">
        <v>30</v>
      </c>
      <c r="L2420">
        <v>2400</v>
      </c>
      <c r="M2420">
        <v>80</v>
      </c>
      <c r="N2420">
        <v>480</v>
      </c>
      <c r="O2420" s="493">
        <v>45958.4237731481</v>
      </c>
      <c r="P2420" s="493">
        <v>45958.4490740741</v>
      </c>
      <c r="Q2420">
        <v>1</v>
      </c>
      <c r="R2420">
        <v>0</v>
      </c>
      <c r="S2420">
        <v>0</v>
      </c>
      <c r="T2420">
        <v>6</v>
      </c>
      <c r="U2420">
        <v>73</v>
      </c>
      <c r="V2420">
        <v>57</v>
      </c>
      <c r="W2420">
        <v>260</v>
      </c>
      <c r="X2420">
        <v>59</v>
      </c>
      <c r="Y2420">
        <v>60</v>
      </c>
      <c r="AB2420">
        <v>94.918</v>
      </c>
      <c r="AD2420" t="s">
        <v>1168</v>
      </c>
      <c r="AE2420">
        <v>1</v>
      </c>
      <c r="AF2420" t="s">
        <v>1083</v>
      </c>
    </row>
    <row r="2421" spans="1:32">
      <c r="A2421">
        <v>318436</v>
      </c>
      <c r="B2421">
        <v>5170</v>
      </c>
      <c r="C2421" t="s">
        <v>258</v>
      </c>
      <c r="D2421">
        <v>1338</v>
      </c>
      <c r="E2421">
        <v>4016588832</v>
      </c>
      <c r="F2421" t="s">
        <v>1167</v>
      </c>
      <c r="G2421">
        <v>1</v>
      </c>
      <c r="H2421" t="s">
        <v>494</v>
      </c>
      <c r="I2421" t="s">
        <v>352</v>
      </c>
      <c r="J2421">
        <v>31</v>
      </c>
      <c r="K2421">
        <v>30</v>
      </c>
      <c r="L2421">
        <v>2400</v>
      </c>
      <c r="M2421">
        <v>80</v>
      </c>
      <c r="N2421">
        <v>480</v>
      </c>
      <c r="O2421" s="493">
        <v>45958.425162037</v>
      </c>
      <c r="P2421" s="493">
        <v>45958.4516898148</v>
      </c>
      <c r="Q2421">
        <v>1</v>
      </c>
      <c r="R2421">
        <v>0</v>
      </c>
      <c r="S2421">
        <v>0</v>
      </c>
      <c r="T2421">
        <v>6</v>
      </c>
      <c r="U2421">
        <v>56</v>
      </c>
      <c r="V2421">
        <v>52</v>
      </c>
      <c r="W2421">
        <v>101</v>
      </c>
      <c r="X2421">
        <v>54</v>
      </c>
      <c r="Y2421">
        <v>59</v>
      </c>
      <c r="AB2421">
        <v>94.825</v>
      </c>
      <c r="AD2421" t="s">
        <v>1168</v>
      </c>
      <c r="AE2421">
        <v>1</v>
      </c>
      <c r="AF2421" t="s">
        <v>1083</v>
      </c>
    </row>
    <row r="2422" spans="1:32">
      <c r="A2422">
        <v>318437</v>
      </c>
      <c r="B2422">
        <v>5170</v>
      </c>
      <c r="C2422" t="s">
        <v>258</v>
      </c>
      <c r="D2422">
        <v>1338</v>
      </c>
      <c r="E2422">
        <v>4016588832</v>
      </c>
      <c r="F2422" t="s">
        <v>1167</v>
      </c>
      <c r="G2422">
        <v>1</v>
      </c>
      <c r="H2422" t="s">
        <v>494</v>
      </c>
      <c r="I2422" t="s">
        <v>355</v>
      </c>
      <c r="J2422">
        <v>32</v>
      </c>
      <c r="K2422">
        <v>30</v>
      </c>
      <c r="L2422">
        <v>2400</v>
      </c>
      <c r="M2422">
        <v>80</v>
      </c>
      <c r="N2422">
        <v>80</v>
      </c>
      <c r="O2422" s="493">
        <v>45958.4293865741</v>
      </c>
      <c r="P2422" s="493">
        <v>45958.455775463</v>
      </c>
      <c r="Q2422">
        <v>1</v>
      </c>
      <c r="R2422">
        <v>0</v>
      </c>
      <c r="S2422">
        <v>0</v>
      </c>
      <c r="T2422">
        <v>6</v>
      </c>
      <c r="U2422">
        <v>76</v>
      </c>
      <c r="V2422">
        <v>66</v>
      </c>
      <c r="W2422">
        <v>285</v>
      </c>
      <c r="X2422">
        <v>68</v>
      </c>
      <c r="Y2422">
        <v>70</v>
      </c>
      <c r="AB2422">
        <v>175.282</v>
      </c>
      <c r="AD2422" t="s">
        <v>1168</v>
      </c>
      <c r="AE2422">
        <v>1</v>
      </c>
      <c r="AF2422" t="s">
        <v>1083</v>
      </c>
    </row>
    <row r="2423" spans="1:32">
      <c r="A2423">
        <v>318438</v>
      </c>
      <c r="B2423">
        <v>5170</v>
      </c>
      <c r="C2423" t="s">
        <v>258</v>
      </c>
      <c r="D2423">
        <v>1339</v>
      </c>
      <c r="E2423">
        <v>4016632576</v>
      </c>
      <c r="F2423" t="s">
        <v>1119</v>
      </c>
      <c r="G2423">
        <v>1</v>
      </c>
      <c r="H2423" t="s">
        <v>494</v>
      </c>
      <c r="I2423" t="s">
        <v>349</v>
      </c>
      <c r="J2423">
        <v>30</v>
      </c>
      <c r="K2423">
        <v>30</v>
      </c>
      <c r="L2423">
        <v>2400</v>
      </c>
      <c r="M2423">
        <v>80</v>
      </c>
      <c r="N2423">
        <v>320</v>
      </c>
      <c r="O2423" s="493">
        <v>45958.5113310185</v>
      </c>
      <c r="P2423" s="493">
        <v>45958.5309490741</v>
      </c>
      <c r="Q2423">
        <v>1</v>
      </c>
      <c r="R2423">
        <v>0</v>
      </c>
      <c r="S2423">
        <v>0</v>
      </c>
      <c r="T2423">
        <v>6</v>
      </c>
      <c r="U2423">
        <v>42</v>
      </c>
      <c r="V2423">
        <v>37</v>
      </c>
      <c r="W2423">
        <v>95</v>
      </c>
      <c r="X2423">
        <v>40</v>
      </c>
      <c r="Y2423">
        <v>39</v>
      </c>
      <c r="AB2423">
        <v>44.213</v>
      </c>
      <c r="AD2423" t="s">
        <v>1124</v>
      </c>
      <c r="AE2423">
        <v>1</v>
      </c>
      <c r="AF2423" t="s">
        <v>1058</v>
      </c>
    </row>
    <row r="2424" spans="1:32">
      <c r="A2424">
        <v>318439</v>
      </c>
      <c r="B2424">
        <v>5170</v>
      </c>
      <c r="C2424" t="s">
        <v>258</v>
      </c>
      <c r="D2424">
        <v>1339</v>
      </c>
      <c r="E2424">
        <v>4016632576</v>
      </c>
      <c r="F2424" t="s">
        <v>1119</v>
      </c>
      <c r="G2424">
        <v>1</v>
      </c>
      <c r="H2424" t="s">
        <v>494</v>
      </c>
      <c r="I2424" t="s">
        <v>352</v>
      </c>
      <c r="J2424">
        <v>31</v>
      </c>
      <c r="K2424">
        <v>30</v>
      </c>
      <c r="L2424">
        <v>2400</v>
      </c>
      <c r="M2424">
        <v>80</v>
      </c>
      <c r="N2424">
        <v>240</v>
      </c>
      <c r="O2424" s="493">
        <v>45958.5146759259</v>
      </c>
      <c r="P2424" s="493">
        <v>45958.5315277778</v>
      </c>
      <c r="Q2424">
        <v>1</v>
      </c>
      <c r="R2424">
        <v>0</v>
      </c>
      <c r="S2424">
        <v>0</v>
      </c>
      <c r="T2424">
        <v>6</v>
      </c>
      <c r="U2424">
        <v>40</v>
      </c>
      <c r="V2424">
        <v>34</v>
      </c>
      <c r="W2424">
        <v>174</v>
      </c>
      <c r="X2424">
        <v>35.5</v>
      </c>
      <c r="Y2424">
        <v>43</v>
      </c>
      <c r="AB2424">
        <v>50.826</v>
      </c>
      <c r="AD2424" t="s">
        <v>1124</v>
      </c>
      <c r="AE2424">
        <v>1</v>
      </c>
      <c r="AF2424" t="s">
        <v>1058</v>
      </c>
    </row>
    <row r="2425" spans="1:32">
      <c r="A2425">
        <v>318440</v>
      </c>
      <c r="B2425">
        <v>5170</v>
      </c>
      <c r="C2425" t="s">
        <v>258</v>
      </c>
      <c r="D2425">
        <v>1339</v>
      </c>
      <c r="E2425">
        <v>4016636502</v>
      </c>
      <c r="F2425" t="s">
        <v>1056</v>
      </c>
      <c r="G2425">
        <v>1</v>
      </c>
      <c r="H2425" t="s">
        <v>494</v>
      </c>
      <c r="I2425" t="s">
        <v>349</v>
      </c>
      <c r="J2425">
        <v>30</v>
      </c>
      <c r="K2425">
        <v>60</v>
      </c>
      <c r="L2425">
        <v>4800</v>
      </c>
      <c r="M2425">
        <v>80</v>
      </c>
      <c r="N2425">
        <v>320</v>
      </c>
      <c r="O2425" s="493">
        <v>45958.5343055556</v>
      </c>
      <c r="P2425" s="493">
        <v>45958.5694097222</v>
      </c>
      <c r="Q2425">
        <v>1</v>
      </c>
      <c r="R2425">
        <v>0</v>
      </c>
      <c r="S2425">
        <v>0</v>
      </c>
      <c r="T2425">
        <v>6</v>
      </c>
      <c r="U2425">
        <v>38</v>
      </c>
      <c r="V2425">
        <v>36</v>
      </c>
      <c r="W2425">
        <v>42</v>
      </c>
      <c r="X2425">
        <v>38</v>
      </c>
      <c r="Y2425">
        <v>39</v>
      </c>
      <c r="AB2425">
        <v>52.227</v>
      </c>
      <c r="AD2425" t="s">
        <v>1057</v>
      </c>
      <c r="AE2425">
        <v>1</v>
      </c>
      <c r="AF2425" t="s">
        <v>1058</v>
      </c>
    </row>
    <row r="2426" spans="1:32">
      <c r="A2426">
        <v>318441</v>
      </c>
      <c r="B2426">
        <v>5170</v>
      </c>
      <c r="C2426" t="s">
        <v>258</v>
      </c>
      <c r="D2426">
        <v>1339</v>
      </c>
      <c r="E2426">
        <v>4016636502</v>
      </c>
      <c r="F2426" t="s">
        <v>1056</v>
      </c>
      <c r="G2426">
        <v>1</v>
      </c>
      <c r="H2426" t="s">
        <v>494</v>
      </c>
      <c r="I2426" t="s">
        <v>352</v>
      </c>
      <c r="J2426">
        <v>31</v>
      </c>
      <c r="K2426">
        <v>60</v>
      </c>
      <c r="L2426">
        <v>4800</v>
      </c>
      <c r="M2426">
        <v>80</v>
      </c>
      <c r="N2426">
        <v>240</v>
      </c>
      <c r="O2426" s="493">
        <v>45958.5354861111</v>
      </c>
      <c r="P2426" s="493">
        <v>45958.5707060185</v>
      </c>
      <c r="Q2426">
        <v>1</v>
      </c>
      <c r="R2426">
        <v>0</v>
      </c>
      <c r="S2426">
        <v>0</v>
      </c>
      <c r="T2426">
        <v>6</v>
      </c>
      <c r="U2426">
        <v>47</v>
      </c>
      <c r="V2426">
        <v>34</v>
      </c>
      <c r="W2426">
        <v>342</v>
      </c>
      <c r="X2426">
        <v>35</v>
      </c>
      <c r="Y2426">
        <v>43</v>
      </c>
      <c r="AB2426">
        <v>50.825</v>
      </c>
      <c r="AD2426" t="s">
        <v>1057</v>
      </c>
      <c r="AE2426">
        <v>1</v>
      </c>
      <c r="AF2426" t="s">
        <v>1058</v>
      </c>
    </row>
    <row r="2427" spans="1:32">
      <c r="A2427">
        <v>318442</v>
      </c>
      <c r="B2427">
        <v>5170</v>
      </c>
      <c r="C2427" t="s">
        <v>258</v>
      </c>
      <c r="D2427">
        <v>1339</v>
      </c>
      <c r="E2427">
        <v>4016647846</v>
      </c>
      <c r="F2427" t="s">
        <v>1059</v>
      </c>
      <c r="G2427">
        <v>1</v>
      </c>
      <c r="H2427" t="s">
        <v>494</v>
      </c>
      <c r="I2427" t="s">
        <v>349</v>
      </c>
      <c r="J2427">
        <v>30</v>
      </c>
      <c r="K2427">
        <v>60</v>
      </c>
      <c r="L2427">
        <v>4800</v>
      </c>
      <c r="M2427">
        <v>80</v>
      </c>
      <c r="N2427">
        <v>320</v>
      </c>
      <c r="O2427" s="493">
        <v>45958.5713194444</v>
      </c>
      <c r="P2427" s="493">
        <v>45958.60375</v>
      </c>
      <c r="Q2427">
        <v>1</v>
      </c>
      <c r="R2427">
        <v>0</v>
      </c>
      <c r="S2427">
        <v>0</v>
      </c>
      <c r="T2427">
        <v>6</v>
      </c>
      <c r="U2427">
        <v>42</v>
      </c>
      <c r="V2427">
        <v>39</v>
      </c>
      <c r="W2427">
        <v>89</v>
      </c>
      <c r="X2427">
        <v>41</v>
      </c>
      <c r="Y2427">
        <v>43</v>
      </c>
      <c r="AB2427">
        <v>42.195</v>
      </c>
      <c r="AD2427" t="s">
        <v>1121</v>
      </c>
      <c r="AE2427">
        <v>1</v>
      </c>
      <c r="AF2427" t="s">
        <v>1058</v>
      </c>
    </row>
    <row r="2428" spans="1:32">
      <c r="A2428">
        <v>318443</v>
      </c>
      <c r="B2428">
        <v>5170</v>
      </c>
      <c r="C2428" t="s">
        <v>258</v>
      </c>
      <c r="D2428">
        <v>1339</v>
      </c>
      <c r="E2428">
        <v>4016647846</v>
      </c>
      <c r="F2428" t="s">
        <v>1059</v>
      </c>
      <c r="G2428">
        <v>1</v>
      </c>
      <c r="H2428" t="s">
        <v>494</v>
      </c>
      <c r="I2428" t="s">
        <v>352</v>
      </c>
      <c r="J2428">
        <v>31</v>
      </c>
      <c r="K2428">
        <v>60</v>
      </c>
      <c r="L2428">
        <v>4800</v>
      </c>
      <c r="M2428">
        <v>80</v>
      </c>
      <c r="N2428">
        <v>240</v>
      </c>
      <c r="O2428" s="493">
        <v>45958.5732523148</v>
      </c>
      <c r="P2428" s="493">
        <v>45958.604375</v>
      </c>
      <c r="Q2428">
        <v>1</v>
      </c>
      <c r="R2428">
        <v>0</v>
      </c>
      <c r="S2428">
        <v>0</v>
      </c>
      <c r="T2428">
        <v>6</v>
      </c>
      <c r="U2428">
        <v>37</v>
      </c>
      <c r="V2428">
        <v>34</v>
      </c>
      <c r="W2428">
        <v>118</v>
      </c>
      <c r="X2428">
        <v>35</v>
      </c>
      <c r="Y2428">
        <v>36</v>
      </c>
      <c r="AB2428">
        <v>50.825</v>
      </c>
      <c r="AD2428" t="s">
        <v>1121</v>
      </c>
      <c r="AE2428">
        <v>1</v>
      </c>
      <c r="AF2428" t="s">
        <v>1058</v>
      </c>
    </row>
    <row r="2429" spans="1:32">
      <c r="A2429">
        <v>318444</v>
      </c>
      <c r="B2429">
        <v>5170</v>
      </c>
      <c r="C2429" t="s">
        <v>258</v>
      </c>
      <c r="D2429">
        <v>1340</v>
      </c>
      <c r="E2429">
        <v>4016612508</v>
      </c>
      <c r="F2429" t="s">
        <v>1068</v>
      </c>
      <c r="G2429">
        <v>1</v>
      </c>
      <c r="H2429" t="s">
        <v>491</v>
      </c>
      <c r="I2429" t="s">
        <v>349</v>
      </c>
      <c r="J2429">
        <v>30</v>
      </c>
      <c r="K2429">
        <v>116</v>
      </c>
      <c r="L2429">
        <v>342</v>
      </c>
      <c r="M2429">
        <v>2</v>
      </c>
      <c r="N2429">
        <v>804</v>
      </c>
      <c r="O2429" s="493">
        <v>45958.6177430556</v>
      </c>
      <c r="P2429" s="493">
        <v>45958.7952893519</v>
      </c>
      <c r="Q2429">
        <v>1</v>
      </c>
      <c r="R2429">
        <v>0</v>
      </c>
      <c r="S2429">
        <v>0</v>
      </c>
      <c r="T2429">
        <v>6</v>
      </c>
      <c r="U2429">
        <v>101</v>
      </c>
      <c r="V2429">
        <v>96</v>
      </c>
      <c r="W2429">
        <v>190</v>
      </c>
      <c r="X2429">
        <v>99</v>
      </c>
      <c r="Y2429">
        <v>110</v>
      </c>
      <c r="AB2429">
        <v>132.904</v>
      </c>
      <c r="AD2429" t="s">
        <v>1069</v>
      </c>
      <c r="AE2429">
        <v>1</v>
      </c>
      <c r="AF2429" t="s">
        <v>1070</v>
      </c>
    </row>
    <row r="2430" spans="1:32">
      <c r="A2430">
        <v>318445</v>
      </c>
      <c r="B2430">
        <v>5170</v>
      </c>
      <c r="C2430" t="s">
        <v>258</v>
      </c>
      <c r="D2430">
        <v>1340</v>
      </c>
      <c r="E2430">
        <v>4016612508</v>
      </c>
      <c r="F2430" t="s">
        <v>1068</v>
      </c>
      <c r="G2430">
        <v>1</v>
      </c>
      <c r="H2430" t="s">
        <v>491</v>
      </c>
      <c r="I2430" t="s">
        <v>352</v>
      </c>
      <c r="J2430">
        <v>31</v>
      </c>
      <c r="K2430">
        <v>116</v>
      </c>
      <c r="L2430">
        <v>342</v>
      </c>
      <c r="M2430">
        <v>2</v>
      </c>
      <c r="N2430">
        <v>494</v>
      </c>
      <c r="O2430" s="493">
        <v>45958.6200925926</v>
      </c>
      <c r="P2430" s="493">
        <v>45958.8001157407</v>
      </c>
      <c r="Q2430">
        <v>1</v>
      </c>
      <c r="R2430">
        <v>0</v>
      </c>
      <c r="S2430">
        <v>0</v>
      </c>
      <c r="T2430">
        <v>6</v>
      </c>
      <c r="U2430">
        <v>93</v>
      </c>
      <c r="V2430">
        <v>69</v>
      </c>
      <c r="W2430">
        <v>329</v>
      </c>
      <c r="X2430">
        <v>89</v>
      </c>
      <c r="Y2430">
        <v>95</v>
      </c>
      <c r="AB2430">
        <v>88.297</v>
      </c>
      <c r="AD2430" t="s">
        <v>1069</v>
      </c>
      <c r="AE2430">
        <v>1</v>
      </c>
      <c r="AF2430" t="s">
        <v>1070</v>
      </c>
    </row>
    <row r="2431" spans="1:32">
      <c r="A2431">
        <v>318446</v>
      </c>
      <c r="B2431">
        <v>5170</v>
      </c>
      <c r="C2431" t="s">
        <v>258</v>
      </c>
      <c r="D2431">
        <v>1340</v>
      </c>
      <c r="E2431">
        <v>4016612508</v>
      </c>
      <c r="F2431" t="s">
        <v>1068</v>
      </c>
      <c r="G2431">
        <v>1</v>
      </c>
      <c r="H2431" t="s">
        <v>491</v>
      </c>
      <c r="I2431" t="s">
        <v>355</v>
      </c>
      <c r="J2431">
        <v>32</v>
      </c>
      <c r="K2431">
        <v>116</v>
      </c>
      <c r="L2431">
        <v>342</v>
      </c>
      <c r="M2431">
        <v>2</v>
      </c>
      <c r="N2431">
        <v>102</v>
      </c>
      <c r="O2431" s="493">
        <v>45958.6269791667</v>
      </c>
      <c r="P2431" s="493">
        <v>45958.8053703704</v>
      </c>
      <c r="Q2431">
        <v>1</v>
      </c>
      <c r="R2431">
        <v>0</v>
      </c>
      <c r="S2431">
        <v>0</v>
      </c>
      <c r="T2431">
        <v>6</v>
      </c>
      <c r="U2431">
        <v>106</v>
      </c>
      <c r="V2431">
        <v>85</v>
      </c>
      <c r="W2431">
        <v>467</v>
      </c>
      <c r="X2431">
        <v>88</v>
      </c>
      <c r="Y2431">
        <v>71</v>
      </c>
      <c r="AB2431">
        <v>297.493</v>
      </c>
      <c r="AD2431" t="s">
        <v>1069</v>
      </c>
      <c r="AE2431">
        <v>1</v>
      </c>
      <c r="AF2431" t="s">
        <v>1070</v>
      </c>
    </row>
    <row r="2432" spans="1:32">
      <c r="A2432">
        <v>315835</v>
      </c>
      <c r="B2432">
        <v>5170</v>
      </c>
      <c r="C2432" t="s">
        <v>301</v>
      </c>
      <c r="D2432">
        <v>1095</v>
      </c>
      <c r="E2432">
        <v>4016540848</v>
      </c>
      <c r="F2432" t="s">
        <v>1169</v>
      </c>
      <c r="G2432">
        <v>1</v>
      </c>
      <c r="H2432" t="s">
        <v>494</v>
      </c>
      <c r="I2432" t="s">
        <v>319</v>
      </c>
      <c r="J2432">
        <v>32</v>
      </c>
      <c r="K2432">
        <v>143</v>
      </c>
      <c r="L2432">
        <v>1920</v>
      </c>
      <c r="M2432">
        <v>6</v>
      </c>
      <c r="N2432">
        <v>48</v>
      </c>
      <c r="O2432" s="493">
        <v>45931.0004282407</v>
      </c>
      <c r="P2432" s="493">
        <v>45931.0865393519</v>
      </c>
      <c r="Q2432">
        <v>1</v>
      </c>
      <c r="R2432">
        <v>0</v>
      </c>
      <c r="S2432">
        <v>0</v>
      </c>
      <c r="T2432">
        <v>6</v>
      </c>
      <c r="U2432">
        <v>41</v>
      </c>
      <c r="V2432">
        <v>35</v>
      </c>
      <c r="W2432">
        <v>285</v>
      </c>
      <c r="X2432">
        <v>37</v>
      </c>
      <c r="Y2432">
        <v>33</v>
      </c>
      <c r="AB2432">
        <v>6.372</v>
      </c>
      <c r="AD2432" t="s">
        <v>1169</v>
      </c>
      <c r="AE2432">
        <v>1</v>
      </c>
      <c r="AF2432" t="s">
        <v>1074</v>
      </c>
    </row>
    <row r="2433" spans="1:32">
      <c r="A2433">
        <v>315744</v>
      </c>
      <c r="B2433">
        <v>5170</v>
      </c>
      <c r="C2433" t="s">
        <v>301</v>
      </c>
      <c r="D2433">
        <v>1095</v>
      </c>
      <c r="E2433">
        <v>4016540848</v>
      </c>
      <c r="F2433" t="s">
        <v>1169</v>
      </c>
      <c r="G2433">
        <v>1</v>
      </c>
      <c r="H2433" t="s">
        <v>494</v>
      </c>
      <c r="I2433" t="s">
        <v>269</v>
      </c>
      <c r="J2433">
        <v>31</v>
      </c>
      <c r="K2433">
        <v>193</v>
      </c>
      <c r="L2433">
        <v>1920</v>
      </c>
      <c r="M2433">
        <v>6</v>
      </c>
      <c r="N2433">
        <v>102</v>
      </c>
      <c r="O2433" s="493">
        <v>45930.8908333333</v>
      </c>
      <c r="P2433" s="493">
        <v>45930.9996180556</v>
      </c>
      <c r="Q2433">
        <v>1</v>
      </c>
      <c r="R2433">
        <v>0</v>
      </c>
      <c r="S2433">
        <v>0</v>
      </c>
      <c r="T2433">
        <v>6</v>
      </c>
      <c r="U2433">
        <v>30</v>
      </c>
      <c r="V2433">
        <v>26</v>
      </c>
      <c r="W2433">
        <v>65</v>
      </c>
      <c r="X2433">
        <v>30</v>
      </c>
      <c r="Y2433">
        <v>29</v>
      </c>
      <c r="AB2433">
        <v>27.896</v>
      </c>
      <c r="AD2433" t="s">
        <v>1169</v>
      </c>
      <c r="AE2433">
        <v>1</v>
      </c>
      <c r="AF2433" t="s">
        <v>1074</v>
      </c>
    </row>
    <row r="2434" spans="1:32">
      <c r="A2434">
        <v>315743</v>
      </c>
      <c r="B2434">
        <v>5170</v>
      </c>
      <c r="C2434" t="s">
        <v>301</v>
      </c>
      <c r="D2434">
        <v>1095</v>
      </c>
      <c r="E2434">
        <v>4016540848</v>
      </c>
      <c r="F2434" t="s">
        <v>1169</v>
      </c>
      <c r="G2434">
        <v>1</v>
      </c>
      <c r="H2434" t="s">
        <v>494</v>
      </c>
      <c r="I2434" t="s">
        <v>314</v>
      </c>
      <c r="J2434">
        <v>30</v>
      </c>
      <c r="K2434">
        <v>197</v>
      </c>
      <c r="L2434">
        <v>1920</v>
      </c>
      <c r="M2434">
        <v>6</v>
      </c>
      <c r="N2434">
        <v>162</v>
      </c>
      <c r="O2434" s="493">
        <v>45930.8886921296</v>
      </c>
      <c r="P2434" s="493">
        <v>45930.9996180556</v>
      </c>
      <c r="Q2434">
        <v>1</v>
      </c>
      <c r="R2434">
        <v>0</v>
      </c>
      <c r="S2434">
        <v>0</v>
      </c>
      <c r="T2434">
        <v>6</v>
      </c>
      <c r="U2434">
        <v>25</v>
      </c>
      <c r="V2434">
        <v>22</v>
      </c>
      <c r="W2434">
        <v>37</v>
      </c>
      <c r="X2434">
        <v>25</v>
      </c>
      <c r="Y2434">
        <v>26</v>
      </c>
      <c r="AB2434">
        <v>26.543</v>
      </c>
      <c r="AD2434" t="s">
        <v>1169</v>
      </c>
      <c r="AE2434">
        <v>1</v>
      </c>
      <c r="AF2434" t="s">
        <v>1074</v>
      </c>
    </row>
    <row r="2435" spans="1:32">
      <c r="A2435">
        <v>315836</v>
      </c>
      <c r="B2435">
        <v>5170</v>
      </c>
      <c r="C2435" t="s">
        <v>301</v>
      </c>
      <c r="D2435">
        <v>1095</v>
      </c>
      <c r="E2435">
        <v>4016540848</v>
      </c>
      <c r="F2435" t="s">
        <v>1169</v>
      </c>
      <c r="G2435">
        <v>1</v>
      </c>
      <c r="H2435" t="s">
        <v>494</v>
      </c>
      <c r="I2435" t="s">
        <v>323</v>
      </c>
      <c r="J2435">
        <v>33</v>
      </c>
      <c r="K2435">
        <v>147</v>
      </c>
      <c r="L2435">
        <v>1920</v>
      </c>
      <c r="M2435">
        <v>6</v>
      </c>
      <c r="N2435">
        <v>30</v>
      </c>
      <c r="O2435" s="493">
        <v>45931.000474537</v>
      </c>
      <c r="P2435" s="493">
        <v>45931.0880439815</v>
      </c>
      <c r="Q2435">
        <v>1</v>
      </c>
      <c r="R2435">
        <v>0</v>
      </c>
      <c r="S2435">
        <v>0</v>
      </c>
      <c r="T2435">
        <v>6</v>
      </c>
      <c r="U2435">
        <v>45</v>
      </c>
      <c r="V2435">
        <v>25</v>
      </c>
      <c r="W2435">
        <v>189</v>
      </c>
      <c r="X2435">
        <v>42</v>
      </c>
      <c r="Y2435">
        <v>42</v>
      </c>
      <c r="AB2435">
        <v>65.915</v>
      </c>
      <c r="AD2435" t="s">
        <v>1169</v>
      </c>
      <c r="AE2435">
        <v>1</v>
      </c>
      <c r="AF2435" t="s">
        <v>1074</v>
      </c>
    </row>
    <row r="2436" spans="1:32">
      <c r="A2436">
        <v>315745</v>
      </c>
      <c r="B2436">
        <v>5170</v>
      </c>
      <c r="C2436" t="s">
        <v>301</v>
      </c>
      <c r="D2436">
        <v>1095</v>
      </c>
      <c r="E2436">
        <v>4016540848</v>
      </c>
      <c r="F2436" t="s">
        <v>1169</v>
      </c>
      <c r="G2436">
        <v>1</v>
      </c>
      <c r="H2436" t="s">
        <v>494</v>
      </c>
      <c r="I2436" t="s">
        <v>319</v>
      </c>
      <c r="J2436">
        <v>32</v>
      </c>
      <c r="K2436">
        <v>177</v>
      </c>
      <c r="L2436">
        <v>1920</v>
      </c>
      <c r="M2436">
        <v>6</v>
      </c>
      <c r="N2436">
        <v>48</v>
      </c>
      <c r="O2436" s="493">
        <v>45930.893275463</v>
      </c>
      <c r="P2436" s="493">
        <v>45930.9995601852</v>
      </c>
      <c r="Q2436">
        <v>1</v>
      </c>
      <c r="R2436">
        <v>0</v>
      </c>
      <c r="S2436">
        <v>0</v>
      </c>
      <c r="T2436">
        <v>6</v>
      </c>
      <c r="U2436">
        <v>42</v>
      </c>
      <c r="V2436">
        <v>34</v>
      </c>
      <c r="W2436">
        <v>584</v>
      </c>
      <c r="X2436">
        <v>37</v>
      </c>
      <c r="Y2436">
        <v>33</v>
      </c>
      <c r="AB2436">
        <v>6.372</v>
      </c>
      <c r="AD2436" t="s">
        <v>1169</v>
      </c>
      <c r="AE2436">
        <v>1</v>
      </c>
      <c r="AF2436" t="s">
        <v>1074</v>
      </c>
    </row>
    <row r="2437" spans="1:32">
      <c r="A2437">
        <v>315834</v>
      </c>
      <c r="B2437">
        <v>5170</v>
      </c>
      <c r="C2437" t="s">
        <v>301</v>
      </c>
      <c r="D2437">
        <v>1095</v>
      </c>
      <c r="E2437">
        <v>4016540848</v>
      </c>
      <c r="F2437" t="s">
        <v>1169</v>
      </c>
      <c r="G2437">
        <v>1</v>
      </c>
      <c r="H2437" t="s">
        <v>494</v>
      </c>
      <c r="I2437" t="s">
        <v>269</v>
      </c>
      <c r="J2437">
        <v>31</v>
      </c>
      <c r="K2437">
        <v>127</v>
      </c>
      <c r="L2437">
        <v>1920</v>
      </c>
      <c r="M2437">
        <v>6</v>
      </c>
      <c r="N2437">
        <v>102</v>
      </c>
      <c r="O2437" s="493">
        <v>45931.0004861111</v>
      </c>
      <c r="P2437" s="493">
        <v>45931.073900463</v>
      </c>
      <c r="Q2437">
        <v>1</v>
      </c>
      <c r="R2437">
        <v>0</v>
      </c>
      <c r="S2437">
        <v>0</v>
      </c>
      <c r="T2437">
        <v>6</v>
      </c>
      <c r="U2437">
        <v>33</v>
      </c>
      <c r="V2437">
        <v>26</v>
      </c>
      <c r="W2437">
        <v>234</v>
      </c>
      <c r="X2437">
        <v>30</v>
      </c>
      <c r="Y2437">
        <v>29</v>
      </c>
      <c r="AB2437">
        <v>27.896</v>
      </c>
      <c r="AD2437" t="s">
        <v>1169</v>
      </c>
      <c r="AE2437">
        <v>1</v>
      </c>
      <c r="AF2437" t="s">
        <v>1074</v>
      </c>
    </row>
    <row r="2438" spans="1:32">
      <c r="A2438">
        <v>315833</v>
      </c>
      <c r="B2438">
        <v>5170</v>
      </c>
      <c r="C2438" t="s">
        <v>301</v>
      </c>
      <c r="D2438">
        <v>1095</v>
      </c>
      <c r="E2438">
        <v>4016540848</v>
      </c>
      <c r="F2438" t="s">
        <v>1169</v>
      </c>
      <c r="G2438">
        <v>1</v>
      </c>
      <c r="H2438" t="s">
        <v>494</v>
      </c>
      <c r="I2438" t="s">
        <v>314</v>
      </c>
      <c r="J2438">
        <v>30</v>
      </c>
      <c r="K2438">
        <v>123</v>
      </c>
      <c r="L2438">
        <v>1920</v>
      </c>
      <c r="M2438">
        <v>6</v>
      </c>
      <c r="N2438">
        <v>162</v>
      </c>
      <c r="O2438" s="493">
        <v>45931.0004861111</v>
      </c>
      <c r="P2438" s="493">
        <v>45931.0722569444</v>
      </c>
      <c r="Q2438">
        <v>1</v>
      </c>
      <c r="R2438">
        <v>0</v>
      </c>
      <c r="S2438">
        <v>0</v>
      </c>
      <c r="T2438">
        <v>6</v>
      </c>
      <c r="U2438">
        <v>25</v>
      </c>
      <c r="V2438">
        <v>23</v>
      </c>
      <c r="W2438">
        <v>29</v>
      </c>
      <c r="X2438">
        <v>25</v>
      </c>
      <c r="Y2438">
        <v>26</v>
      </c>
      <c r="AB2438">
        <v>26.543</v>
      </c>
      <c r="AD2438" t="s">
        <v>1169</v>
      </c>
      <c r="AE2438">
        <v>1</v>
      </c>
      <c r="AF2438" t="s">
        <v>1074</v>
      </c>
    </row>
    <row r="2439" spans="1:32">
      <c r="A2439">
        <v>315750</v>
      </c>
      <c r="B2439">
        <v>5170</v>
      </c>
      <c r="C2439" t="s">
        <v>301</v>
      </c>
      <c r="D2439">
        <v>1095</v>
      </c>
      <c r="E2439">
        <v>4016558707</v>
      </c>
      <c r="F2439" t="s">
        <v>1169</v>
      </c>
      <c r="G2439">
        <v>1</v>
      </c>
      <c r="H2439" t="s">
        <v>494</v>
      </c>
      <c r="I2439" t="s">
        <v>323</v>
      </c>
      <c r="J2439">
        <v>33</v>
      </c>
      <c r="K2439">
        <v>80</v>
      </c>
      <c r="L2439">
        <v>480</v>
      </c>
      <c r="M2439">
        <v>6</v>
      </c>
      <c r="N2439">
        <v>30</v>
      </c>
      <c r="O2439" s="493">
        <v>45930.825625</v>
      </c>
      <c r="P2439" s="493">
        <v>45930.882025463</v>
      </c>
      <c r="Q2439">
        <v>1</v>
      </c>
      <c r="R2439">
        <v>0</v>
      </c>
      <c r="S2439">
        <v>0</v>
      </c>
      <c r="T2439">
        <v>6</v>
      </c>
      <c r="U2439">
        <v>48</v>
      </c>
      <c r="V2439">
        <v>40</v>
      </c>
      <c r="W2439">
        <v>242</v>
      </c>
      <c r="X2439">
        <v>42</v>
      </c>
      <c r="Y2439">
        <v>42</v>
      </c>
      <c r="AB2439">
        <v>65.915</v>
      </c>
      <c r="AD2439" t="s">
        <v>1170</v>
      </c>
      <c r="AE2439">
        <v>1</v>
      </c>
      <c r="AF2439" t="s">
        <v>1074</v>
      </c>
    </row>
    <row r="2440" spans="1:32">
      <c r="A2440">
        <v>315749</v>
      </c>
      <c r="B2440">
        <v>5170</v>
      </c>
      <c r="C2440" t="s">
        <v>301</v>
      </c>
      <c r="D2440">
        <v>1095</v>
      </c>
      <c r="E2440">
        <v>4016558707</v>
      </c>
      <c r="F2440" t="s">
        <v>1169</v>
      </c>
      <c r="G2440">
        <v>1</v>
      </c>
      <c r="H2440" t="s">
        <v>494</v>
      </c>
      <c r="I2440" t="s">
        <v>319</v>
      </c>
      <c r="J2440">
        <v>32</v>
      </c>
      <c r="K2440">
        <v>80</v>
      </c>
      <c r="L2440">
        <v>480</v>
      </c>
      <c r="M2440">
        <v>6</v>
      </c>
      <c r="N2440">
        <v>48</v>
      </c>
      <c r="O2440" s="493">
        <v>45930.8246180556</v>
      </c>
      <c r="P2440" s="493">
        <v>45930.881400463</v>
      </c>
      <c r="Q2440">
        <v>1</v>
      </c>
      <c r="R2440">
        <v>0</v>
      </c>
      <c r="S2440">
        <v>0</v>
      </c>
      <c r="T2440">
        <v>6</v>
      </c>
      <c r="U2440">
        <v>41</v>
      </c>
      <c r="V2440">
        <v>35</v>
      </c>
      <c r="W2440">
        <v>146</v>
      </c>
      <c r="X2440">
        <v>37</v>
      </c>
      <c r="Y2440">
        <v>33</v>
      </c>
      <c r="AB2440">
        <v>6.372</v>
      </c>
      <c r="AD2440" t="s">
        <v>1170</v>
      </c>
      <c r="AE2440">
        <v>1</v>
      </c>
      <c r="AF2440" t="s">
        <v>1074</v>
      </c>
    </row>
    <row r="2441" spans="1:32">
      <c r="A2441">
        <v>315748</v>
      </c>
      <c r="B2441">
        <v>5170</v>
      </c>
      <c r="C2441" t="s">
        <v>301</v>
      </c>
      <c r="D2441">
        <v>1095</v>
      </c>
      <c r="E2441">
        <v>4016558707</v>
      </c>
      <c r="F2441" t="s">
        <v>1169</v>
      </c>
      <c r="G2441">
        <v>1</v>
      </c>
      <c r="H2441" t="s">
        <v>494</v>
      </c>
      <c r="I2441" t="s">
        <v>269</v>
      </c>
      <c r="J2441">
        <v>31</v>
      </c>
      <c r="K2441">
        <v>80</v>
      </c>
      <c r="L2441">
        <v>480</v>
      </c>
      <c r="M2441">
        <v>6</v>
      </c>
      <c r="N2441">
        <v>102</v>
      </c>
      <c r="O2441" s="493">
        <v>45930.822037037</v>
      </c>
      <c r="P2441" s="493">
        <v>45930.880775463</v>
      </c>
      <c r="Q2441">
        <v>1</v>
      </c>
      <c r="R2441">
        <v>0</v>
      </c>
      <c r="S2441">
        <v>0</v>
      </c>
      <c r="T2441">
        <v>6</v>
      </c>
      <c r="U2441">
        <v>31</v>
      </c>
      <c r="V2441">
        <v>24</v>
      </c>
      <c r="W2441">
        <v>103</v>
      </c>
      <c r="X2441">
        <v>29.5</v>
      </c>
      <c r="Y2441">
        <v>29</v>
      </c>
      <c r="AB2441">
        <v>27.896</v>
      </c>
      <c r="AD2441" t="s">
        <v>1170</v>
      </c>
      <c r="AE2441">
        <v>1</v>
      </c>
      <c r="AF2441" t="s">
        <v>1074</v>
      </c>
    </row>
    <row r="2442" spans="1:32">
      <c r="A2442">
        <v>315747</v>
      </c>
      <c r="B2442">
        <v>5170</v>
      </c>
      <c r="C2442" t="s">
        <v>301</v>
      </c>
      <c r="D2442">
        <v>1095</v>
      </c>
      <c r="E2442">
        <v>4016558707</v>
      </c>
      <c r="F2442" t="s">
        <v>1169</v>
      </c>
      <c r="G2442">
        <v>1</v>
      </c>
      <c r="H2442" t="s">
        <v>494</v>
      </c>
      <c r="I2442" t="s">
        <v>314</v>
      </c>
      <c r="J2442">
        <v>30</v>
      </c>
      <c r="K2442">
        <v>80</v>
      </c>
      <c r="L2442">
        <v>480</v>
      </c>
      <c r="M2442">
        <v>6</v>
      </c>
      <c r="N2442">
        <v>162</v>
      </c>
      <c r="O2442" s="493">
        <v>45930.8149768518</v>
      </c>
      <c r="P2442" s="493">
        <v>45930.8779050926</v>
      </c>
      <c r="Q2442">
        <v>1</v>
      </c>
      <c r="R2442">
        <v>0</v>
      </c>
      <c r="S2442">
        <v>0</v>
      </c>
      <c r="T2442">
        <v>6</v>
      </c>
      <c r="U2442">
        <v>26</v>
      </c>
      <c r="V2442">
        <v>20</v>
      </c>
      <c r="W2442">
        <v>170</v>
      </c>
      <c r="X2442">
        <v>22</v>
      </c>
      <c r="Y2442">
        <v>26</v>
      </c>
      <c r="AB2442">
        <v>26.543</v>
      </c>
      <c r="AD2442" t="s">
        <v>1170</v>
      </c>
      <c r="AE2442">
        <v>1</v>
      </c>
      <c r="AF2442" t="s">
        <v>1074</v>
      </c>
    </row>
    <row r="2443" spans="1:32">
      <c r="A2443">
        <v>315746</v>
      </c>
      <c r="B2443">
        <v>5170</v>
      </c>
      <c r="C2443" t="s">
        <v>301</v>
      </c>
      <c r="D2443">
        <v>1095</v>
      </c>
      <c r="E2443">
        <v>4016540848</v>
      </c>
      <c r="F2443" t="s">
        <v>1169</v>
      </c>
      <c r="G2443">
        <v>1</v>
      </c>
      <c r="H2443" t="s">
        <v>494</v>
      </c>
      <c r="I2443" t="s">
        <v>323</v>
      </c>
      <c r="J2443">
        <v>33</v>
      </c>
      <c r="K2443">
        <v>173</v>
      </c>
      <c r="L2443">
        <v>1920</v>
      </c>
      <c r="M2443">
        <v>6</v>
      </c>
      <c r="N2443">
        <v>30</v>
      </c>
      <c r="O2443" s="493">
        <v>45930.8941898148</v>
      </c>
      <c r="P2443" s="493">
        <v>45930.9999537037</v>
      </c>
      <c r="Q2443">
        <v>1</v>
      </c>
      <c r="R2443">
        <v>0</v>
      </c>
      <c r="S2443">
        <v>0</v>
      </c>
      <c r="T2443">
        <v>6</v>
      </c>
      <c r="U2443">
        <v>43</v>
      </c>
      <c r="V2443">
        <v>39</v>
      </c>
      <c r="W2443">
        <v>161</v>
      </c>
      <c r="X2443">
        <v>42</v>
      </c>
      <c r="Y2443">
        <v>42</v>
      </c>
      <c r="AB2443">
        <v>65.915</v>
      </c>
      <c r="AD2443" t="s">
        <v>1169</v>
      </c>
      <c r="AE2443">
        <v>1</v>
      </c>
      <c r="AF2443" t="s">
        <v>1074</v>
      </c>
    </row>
    <row r="2444" spans="1:32">
      <c r="A2444">
        <v>315841</v>
      </c>
      <c r="B2444">
        <v>5170</v>
      </c>
      <c r="C2444" t="s">
        <v>301</v>
      </c>
      <c r="D2444">
        <v>1096</v>
      </c>
      <c r="E2444">
        <v>4016556603</v>
      </c>
      <c r="F2444" t="s">
        <v>689</v>
      </c>
      <c r="G2444">
        <v>1</v>
      </c>
      <c r="H2444" t="s">
        <v>491</v>
      </c>
      <c r="I2444" t="s">
        <v>314</v>
      </c>
      <c r="J2444">
        <v>30</v>
      </c>
      <c r="K2444">
        <v>20</v>
      </c>
      <c r="L2444">
        <v>180</v>
      </c>
      <c r="M2444">
        <v>9</v>
      </c>
      <c r="N2444">
        <v>585</v>
      </c>
      <c r="O2444" s="493">
        <v>45931.9253356481</v>
      </c>
      <c r="P2444" s="493">
        <v>45931.9433912037</v>
      </c>
      <c r="Q2444">
        <v>1</v>
      </c>
      <c r="R2444">
        <v>0</v>
      </c>
      <c r="S2444">
        <v>0</v>
      </c>
      <c r="T2444">
        <v>6</v>
      </c>
      <c r="U2444">
        <v>65</v>
      </c>
      <c r="V2444">
        <v>61</v>
      </c>
      <c r="W2444">
        <v>84</v>
      </c>
      <c r="X2444">
        <v>63</v>
      </c>
      <c r="Y2444">
        <v>75</v>
      </c>
      <c r="AB2444">
        <v>93.083</v>
      </c>
      <c r="AD2444" t="s">
        <v>690</v>
      </c>
      <c r="AE2444">
        <v>1</v>
      </c>
      <c r="AF2444" t="s">
        <v>691</v>
      </c>
    </row>
    <row r="2445" spans="1:32">
      <c r="A2445">
        <v>315955</v>
      </c>
      <c r="B2445">
        <v>5170</v>
      </c>
      <c r="C2445" t="s">
        <v>301</v>
      </c>
      <c r="D2445">
        <v>1096</v>
      </c>
      <c r="E2445">
        <v>4016540906</v>
      </c>
      <c r="F2445" t="s">
        <v>689</v>
      </c>
      <c r="G2445">
        <v>1</v>
      </c>
      <c r="H2445" t="s">
        <v>491</v>
      </c>
      <c r="I2445" t="s">
        <v>269</v>
      </c>
      <c r="J2445">
        <v>31</v>
      </c>
      <c r="K2445">
        <v>59</v>
      </c>
      <c r="L2445">
        <v>1080</v>
      </c>
      <c r="M2445">
        <v>9</v>
      </c>
      <c r="N2445">
        <v>261</v>
      </c>
      <c r="O2445" s="493">
        <v>45932.0007407407</v>
      </c>
      <c r="P2445" s="493">
        <v>45932.0509259259</v>
      </c>
      <c r="Q2445">
        <v>1</v>
      </c>
      <c r="R2445">
        <v>0</v>
      </c>
      <c r="S2445">
        <v>0</v>
      </c>
      <c r="T2445">
        <v>6</v>
      </c>
      <c r="U2445">
        <v>65</v>
      </c>
      <c r="V2445">
        <v>12</v>
      </c>
      <c r="W2445">
        <v>78</v>
      </c>
      <c r="X2445">
        <v>65</v>
      </c>
      <c r="Y2445">
        <v>67</v>
      </c>
      <c r="AB2445">
        <v>72.023</v>
      </c>
      <c r="AD2445" t="s">
        <v>1171</v>
      </c>
      <c r="AE2445">
        <v>1</v>
      </c>
      <c r="AF2445" t="s">
        <v>691</v>
      </c>
    </row>
    <row r="2446" spans="1:32">
      <c r="A2446">
        <v>315842</v>
      </c>
      <c r="B2446">
        <v>5170</v>
      </c>
      <c r="C2446" t="s">
        <v>301</v>
      </c>
      <c r="D2446">
        <v>1096</v>
      </c>
      <c r="E2446">
        <v>4016556603</v>
      </c>
      <c r="F2446" t="s">
        <v>689</v>
      </c>
      <c r="G2446">
        <v>1</v>
      </c>
      <c r="H2446" t="s">
        <v>491</v>
      </c>
      <c r="I2446" t="s">
        <v>269</v>
      </c>
      <c r="J2446">
        <v>31</v>
      </c>
      <c r="K2446">
        <v>20</v>
      </c>
      <c r="L2446">
        <v>180</v>
      </c>
      <c r="M2446">
        <v>9</v>
      </c>
      <c r="N2446">
        <v>261</v>
      </c>
      <c r="O2446" s="493">
        <v>45931.9269675926</v>
      </c>
      <c r="P2446" s="493">
        <v>45931.9458333333</v>
      </c>
      <c r="Q2446">
        <v>1</v>
      </c>
      <c r="R2446">
        <v>0</v>
      </c>
      <c r="S2446">
        <v>0</v>
      </c>
      <c r="T2446">
        <v>6</v>
      </c>
      <c r="U2446">
        <v>66</v>
      </c>
      <c r="V2446">
        <v>63</v>
      </c>
      <c r="W2446">
        <v>71</v>
      </c>
      <c r="X2446">
        <v>65</v>
      </c>
      <c r="Y2446">
        <v>67</v>
      </c>
      <c r="AB2446">
        <v>72.023</v>
      </c>
      <c r="AD2446" t="s">
        <v>690</v>
      </c>
      <c r="AE2446">
        <v>1</v>
      </c>
      <c r="AF2446" t="s">
        <v>691</v>
      </c>
    </row>
    <row r="2447" spans="1:32">
      <c r="A2447">
        <v>315954</v>
      </c>
      <c r="B2447">
        <v>5170</v>
      </c>
      <c r="C2447" t="s">
        <v>301</v>
      </c>
      <c r="D2447">
        <v>1096</v>
      </c>
      <c r="E2447">
        <v>4016540906</v>
      </c>
      <c r="F2447" t="s">
        <v>689</v>
      </c>
      <c r="G2447">
        <v>1</v>
      </c>
      <c r="H2447" t="s">
        <v>491</v>
      </c>
      <c r="I2447" t="s">
        <v>314</v>
      </c>
      <c r="J2447">
        <v>30</v>
      </c>
      <c r="K2447">
        <v>54</v>
      </c>
      <c r="L2447">
        <v>1080</v>
      </c>
      <c r="M2447">
        <v>9</v>
      </c>
      <c r="N2447">
        <v>585</v>
      </c>
      <c r="O2447" s="493">
        <v>45932.0004166667</v>
      </c>
      <c r="P2447" s="493">
        <v>45932.0477199074</v>
      </c>
      <c r="Q2447">
        <v>1</v>
      </c>
      <c r="R2447">
        <v>0</v>
      </c>
      <c r="S2447">
        <v>0</v>
      </c>
      <c r="T2447">
        <v>6</v>
      </c>
      <c r="U2447">
        <v>65</v>
      </c>
      <c r="V2447">
        <v>29</v>
      </c>
      <c r="W2447">
        <v>199</v>
      </c>
      <c r="X2447">
        <v>63</v>
      </c>
      <c r="Y2447">
        <v>75</v>
      </c>
      <c r="AB2447">
        <v>93.083</v>
      </c>
      <c r="AD2447" t="s">
        <v>1171</v>
      </c>
      <c r="AE2447">
        <v>1</v>
      </c>
      <c r="AF2447" t="s">
        <v>691</v>
      </c>
    </row>
    <row r="2448" spans="1:32">
      <c r="A2448">
        <v>315840</v>
      </c>
      <c r="B2448">
        <v>5170</v>
      </c>
      <c r="C2448" t="s">
        <v>301</v>
      </c>
      <c r="D2448">
        <v>1096</v>
      </c>
      <c r="E2448">
        <v>4016556602</v>
      </c>
      <c r="F2448" t="s">
        <v>689</v>
      </c>
      <c r="G2448">
        <v>1</v>
      </c>
      <c r="H2448" t="s">
        <v>491</v>
      </c>
      <c r="I2448" t="s">
        <v>269</v>
      </c>
      <c r="J2448">
        <v>31</v>
      </c>
      <c r="K2448">
        <v>20</v>
      </c>
      <c r="L2448">
        <v>180</v>
      </c>
      <c r="M2448">
        <v>9</v>
      </c>
      <c r="N2448">
        <v>261</v>
      </c>
      <c r="O2448" s="493">
        <v>45931.9064351852</v>
      </c>
      <c r="P2448" s="493">
        <v>45931.9244212963</v>
      </c>
      <c r="Q2448">
        <v>1</v>
      </c>
      <c r="R2448">
        <v>0</v>
      </c>
      <c r="S2448">
        <v>0</v>
      </c>
      <c r="T2448">
        <v>6</v>
      </c>
      <c r="U2448">
        <v>68</v>
      </c>
      <c r="V2448">
        <v>63</v>
      </c>
      <c r="W2448">
        <v>115</v>
      </c>
      <c r="X2448">
        <v>65</v>
      </c>
      <c r="Y2448">
        <v>67</v>
      </c>
      <c r="AB2448">
        <v>72.023</v>
      </c>
      <c r="AD2448" t="s">
        <v>1172</v>
      </c>
      <c r="AE2448">
        <v>1</v>
      </c>
      <c r="AF2448" t="s">
        <v>691</v>
      </c>
    </row>
    <row r="2449" spans="1:32">
      <c r="A2449">
        <v>315839</v>
      </c>
      <c r="B2449">
        <v>5170</v>
      </c>
      <c r="C2449" t="s">
        <v>301</v>
      </c>
      <c r="D2449">
        <v>1096</v>
      </c>
      <c r="E2449">
        <v>4016556602</v>
      </c>
      <c r="F2449" t="s">
        <v>689</v>
      </c>
      <c r="G2449">
        <v>1</v>
      </c>
      <c r="H2449" t="s">
        <v>491</v>
      </c>
      <c r="I2449" t="s">
        <v>314</v>
      </c>
      <c r="J2449">
        <v>30</v>
      </c>
      <c r="K2449">
        <v>20</v>
      </c>
      <c r="L2449">
        <v>180</v>
      </c>
      <c r="M2449">
        <v>9</v>
      </c>
      <c r="N2449">
        <v>585</v>
      </c>
      <c r="O2449" s="493">
        <v>45931.9051041667</v>
      </c>
      <c r="P2449" s="493">
        <v>45931.9224189815</v>
      </c>
      <c r="Q2449">
        <v>1</v>
      </c>
      <c r="R2449">
        <v>0</v>
      </c>
      <c r="S2449">
        <v>0</v>
      </c>
      <c r="T2449">
        <v>6</v>
      </c>
      <c r="U2449">
        <v>72</v>
      </c>
      <c r="V2449">
        <v>50</v>
      </c>
      <c r="W2449">
        <v>255</v>
      </c>
      <c r="X2449">
        <v>63</v>
      </c>
      <c r="Y2449">
        <v>75</v>
      </c>
      <c r="AB2449">
        <v>93.083</v>
      </c>
      <c r="AD2449" t="s">
        <v>1172</v>
      </c>
      <c r="AE2449">
        <v>1</v>
      </c>
      <c r="AF2449" t="s">
        <v>691</v>
      </c>
    </row>
    <row r="2450" spans="1:32">
      <c r="A2450">
        <v>315838</v>
      </c>
      <c r="B2450">
        <v>5170</v>
      </c>
      <c r="C2450" t="s">
        <v>301</v>
      </c>
      <c r="D2450">
        <v>1096</v>
      </c>
      <c r="E2450">
        <v>4016540906</v>
      </c>
      <c r="F2450" t="s">
        <v>689</v>
      </c>
      <c r="G2450">
        <v>1</v>
      </c>
      <c r="H2450" t="s">
        <v>491</v>
      </c>
      <c r="I2450" t="s">
        <v>269</v>
      </c>
      <c r="J2450">
        <v>31</v>
      </c>
      <c r="K2450">
        <v>62</v>
      </c>
      <c r="L2450">
        <v>1080</v>
      </c>
      <c r="M2450">
        <v>9</v>
      </c>
      <c r="N2450">
        <v>261</v>
      </c>
      <c r="O2450" s="493">
        <v>45931.9486342593</v>
      </c>
      <c r="P2450" s="493">
        <v>45931.9999305556</v>
      </c>
      <c r="Q2450">
        <v>1</v>
      </c>
      <c r="R2450">
        <v>0</v>
      </c>
      <c r="S2450">
        <v>0</v>
      </c>
      <c r="T2450">
        <v>6</v>
      </c>
      <c r="U2450">
        <v>67</v>
      </c>
      <c r="V2450">
        <v>63</v>
      </c>
      <c r="W2450">
        <v>101</v>
      </c>
      <c r="X2450">
        <v>65</v>
      </c>
      <c r="Y2450">
        <v>67</v>
      </c>
      <c r="AB2450">
        <v>72.023</v>
      </c>
      <c r="AD2450" t="s">
        <v>1171</v>
      </c>
      <c r="AE2450">
        <v>1</v>
      </c>
      <c r="AF2450" t="s">
        <v>691</v>
      </c>
    </row>
    <row r="2451" spans="1:32">
      <c r="A2451">
        <v>315837</v>
      </c>
      <c r="B2451">
        <v>5170</v>
      </c>
      <c r="C2451" t="s">
        <v>301</v>
      </c>
      <c r="D2451">
        <v>1096</v>
      </c>
      <c r="E2451">
        <v>4016540906</v>
      </c>
      <c r="F2451" t="s">
        <v>689</v>
      </c>
      <c r="G2451">
        <v>1</v>
      </c>
      <c r="H2451" t="s">
        <v>491</v>
      </c>
      <c r="I2451" t="s">
        <v>314</v>
      </c>
      <c r="J2451">
        <v>30</v>
      </c>
      <c r="K2451">
        <v>66</v>
      </c>
      <c r="L2451">
        <v>1080</v>
      </c>
      <c r="M2451">
        <v>9</v>
      </c>
      <c r="N2451">
        <v>585</v>
      </c>
      <c r="O2451" s="493">
        <v>45931.9474305556</v>
      </c>
      <c r="P2451" s="493">
        <v>45931.9996527778</v>
      </c>
      <c r="Q2451">
        <v>1</v>
      </c>
      <c r="R2451">
        <v>0</v>
      </c>
      <c r="S2451">
        <v>0</v>
      </c>
      <c r="T2451">
        <v>6</v>
      </c>
      <c r="U2451">
        <v>66</v>
      </c>
      <c r="V2451">
        <v>61</v>
      </c>
      <c r="W2451">
        <v>118</v>
      </c>
      <c r="X2451">
        <v>63</v>
      </c>
      <c r="Y2451">
        <v>75</v>
      </c>
      <c r="AB2451">
        <v>93.083</v>
      </c>
      <c r="AD2451" t="s">
        <v>1171</v>
      </c>
      <c r="AE2451">
        <v>1</v>
      </c>
      <c r="AF2451" t="s">
        <v>691</v>
      </c>
    </row>
    <row r="2452" spans="1:32">
      <c r="A2452">
        <v>315961</v>
      </c>
      <c r="B2452">
        <v>5170</v>
      </c>
      <c r="C2452" t="s">
        <v>301</v>
      </c>
      <c r="D2452">
        <v>1097</v>
      </c>
      <c r="E2452">
        <v>4016556602</v>
      </c>
      <c r="F2452" t="s">
        <v>689</v>
      </c>
      <c r="G2452">
        <v>1</v>
      </c>
      <c r="H2452" t="s">
        <v>494</v>
      </c>
      <c r="I2452" t="s">
        <v>323</v>
      </c>
      <c r="J2452">
        <v>33</v>
      </c>
      <c r="K2452">
        <v>20</v>
      </c>
      <c r="L2452">
        <v>180</v>
      </c>
      <c r="M2452">
        <v>9</v>
      </c>
      <c r="N2452">
        <v>36</v>
      </c>
      <c r="O2452" s="493">
        <v>45932.0632060185</v>
      </c>
      <c r="P2452" s="493">
        <v>45932.0798263889</v>
      </c>
      <c r="Q2452">
        <v>1</v>
      </c>
      <c r="R2452">
        <v>0</v>
      </c>
      <c r="S2452">
        <v>0</v>
      </c>
      <c r="T2452">
        <v>6</v>
      </c>
      <c r="U2452">
        <v>47</v>
      </c>
      <c r="V2452">
        <v>43</v>
      </c>
      <c r="W2452">
        <v>69</v>
      </c>
      <c r="X2452">
        <v>46</v>
      </c>
      <c r="Y2452">
        <v>45</v>
      </c>
      <c r="AB2452">
        <v>59.591</v>
      </c>
      <c r="AD2452" t="s">
        <v>1172</v>
      </c>
      <c r="AE2452">
        <v>1</v>
      </c>
      <c r="AF2452" t="s">
        <v>691</v>
      </c>
    </row>
    <row r="2453" spans="1:32">
      <c r="A2453">
        <v>315960</v>
      </c>
      <c r="B2453">
        <v>5170</v>
      </c>
      <c r="C2453" t="s">
        <v>301</v>
      </c>
      <c r="D2453">
        <v>1097</v>
      </c>
      <c r="E2453">
        <v>4016556602</v>
      </c>
      <c r="F2453" t="s">
        <v>689</v>
      </c>
      <c r="G2453">
        <v>1</v>
      </c>
      <c r="H2453" t="s">
        <v>494</v>
      </c>
      <c r="I2453" t="s">
        <v>269</v>
      </c>
      <c r="J2453">
        <v>31</v>
      </c>
      <c r="K2453">
        <v>20</v>
      </c>
      <c r="L2453">
        <v>180</v>
      </c>
      <c r="M2453">
        <v>9</v>
      </c>
      <c r="N2453">
        <v>63</v>
      </c>
      <c r="O2453" s="493">
        <v>45932.0596412037</v>
      </c>
      <c r="P2453" s="493">
        <v>45932.0769212963</v>
      </c>
      <c r="Q2453">
        <v>1</v>
      </c>
      <c r="R2453">
        <v>0</v>
      </c>
      <c r="S2453">
        <v>0</v>
      </c>
      <c r="T2453">
        <v>6</v>
      </c>
      <c r="U2453">
        <v>36</v>
      </c>
      <c r="V2453">
        <v>22</v>
      </c>
      <c r="W2453">
        <v>185</v>
      </c>
      <c r="X2453">
        <v>24.5</v>
      </c>
      <c r="Y2453">
        <v>24</v>
      </c>
      <c r="AB2453">
        <v>17.8</v>
      </c>
      <c r="AD2453" t="s">
        <v>1172</v>
      </c>
      <c r="AE2453">
        <v>1</v>
      </c>
      <c r="AF2453" t="s">
        <v>691</v>
      </c>
    </row>
    <row r="2454" spans="1:32">
      <c r="A2454">
        <v>315962</v>
      </c>
      <c r="B2454">
        <v>5170</v>
      </c>
      <c r="C2454" t="s">
        <v>301</v>
      </c>
      <c r="D2454">
        <v>1097</v>
      </c>
      <c r="E2454">
        <v>4016556603</v>
      </c>
      <c r="F2454" t="s">
        <v>689</v>
      </c>
      <c r="G2454">
        <v>1</v>
      </c>
      <c r="H2454" t="s">
        <v>494</v>
      </c>
      <c r="I2454" t="s">
        <v>314</v>
      </c>
      <c r="J2454">
        <v>30</v>
      </c>
      <c r="K2454">
        <v>21</v>
      </c>
      <c r="L2454">
        <v>180</v>
      </c>
      <c r="M2454">
        <v>9</v>
      </c>
      <c r="N2454">
        <v>108</v>
      </c>
      <c r="O2454" s="493">
        <v>45932.0787037037</v>
      </c>
      <c r="P2454" s="493">
        <v>45932.0976388889</v>
      </c>
      <c r="Q2454">
        <v>1</v>
      </c>
      <c r="R2454">
        <v>0</v>
      </c>
      <c r="S2454">
        <v>0</v>
      </c>
      <c r="T2454">
        <v>6</v>
      </c>
      <c r="U2454">
        <v>17</v>
      </c>
      <c r="V2454">
        <v>14</v>
      </c>
      <c r="W2454">
        <v>29</v>
      </c>
      <c r="X2454">
        <v>16</v>
      </c>
      <c r="Y2454">
        <v>22</v>
      </c>
      <c r="AB2454">
        <v>25.712</v>
      </c>
      <c r="AD2454" t="s">
        <v>690</v>
      </c>
      <c r="AE2454">
        <v>1</v>
      </c>
      <c r="AF2454" t="s">
        <v>691</v>
      </c>
    </row>
    <row r="2455" spans="1:32">
      <c r="A2455">
        <v>315963</v>
      </c>
      <c r="B2455">
        <v>5170</v>
      </c>
      <c r="C2455" t="s">
        <v>301</v>
      </c>
      <c r="D2455">
        <v>1097</v>
      </c>
      <c r="E2455">
        <v>4016556603</v>
      </c>
      <c r="F2455" t="s">
        <v>689</v>
      </c>
      <c r="G2455">
        <v>1</v>
      </c>
      <c r="H2455" t="s">
        <v>494</v>
      </c>
      <c r="I2455" t="s">
        <v>269</v>
      </c>
      <c r="J2455">
        <v>31</v>
      </c>
      <c r="K2455">
        <v>20</v>
      </c>
      <c r="L2455">
        <v>180</v>
      </c>
      <c r="M2455">
        <v>9</v>
      </c>
      <c r="N2455">
        <v>63</v>
      </c>
      <c r="O2455" s="493">
        <v>45932.0809259259</v>
      </c>
      <c r="P2455" s="493">
        <v>45932.0993634259</v>
      </c>
      <c r="Q2455">
        <v>1</v>
      </c>
      <c r="R2455">
        <v>0</v>
      </c>
      <c r="S2455">
        <v>0</v>
      </c>
      <c r="T2455">
        <v>6</v>
      </c>
      <c r="U2455">
        <v>26</v>
      </c>
      <c r="V2455">
        <v>21</v>
      </c>
      <c r="W2455">
        <v>31</v>
      </c>
      <c r="X2455">
        <v>27</v>
      </c>
      <c r="Y2455">
        <v>24</v>
      </c>
      <c r="AB2455">
        <v>17.8</v>
      </c>
      <c r="AD2455" t="s">
        <v>690</v>
      </c>
      <c r="AE2455">
        <v>1</v>
      </c>
      <c r="AF2455" t="s">
        <v>691</v>
      </c>
    </row>
    <row r="2456" spans="1:32">
      <c r="A2456">
        <v>315964</v>
      </c>
      <c r="B2456">
        <v>5170</v>
      </c>
      <c r="C2456" t="s">
        <v>301</v>
      </c>
      <c r="D2456">
        <v>1097</v>
      </c>
      <c r="E2456">
        <v>4016556603</v>
      </c>
      <c r="F2456" t="s">
        <v>689</v>
      </c>
      <c r="G2456">
        <v>1</v>
      </c>
      <c r="H2456" t="s">
        <v>494</v>
      </c>
      <c r="I2456" t="s">
        <v>323</v>
      </c>
      <c r="J2456">
        <v>33</v>
      </c>
      <c r="K2456">
        <v>20</v>
      </c>
      <c r="L2456">
        <v>180</v>
      </c>
      <c r="M2456">
        <v>9</v>
      </c>
      <c r="N2456">
        <v>36</v>
      </c>
      <c r="O2456" s="493">
        <v>45932.0925115741</v>
      </c>
      <c r="P2456" s="493">
        <v>45932.1049421296</v>
      </c>
      <c r="Q2456">
        <v>1</v>
      </c>
      <c r="R2456">
        <v>0</v>
      </c>
      <c r="S2456">
        <v>0</v>
      </c>
      <c r="T2456">
        <v>6</v>
      </c>
      <c r="U2456">
        <v>46</v>
      </c>
      <c r="V2456">
        <v>43</v>
      </c>
      <c r="W2456">
        <v>56</v>
      </c>
      <c r="X2456">
        <v>45.5</v>
      </c>
      <c r="Y2456">
        <v>45</v>
      </c>
      <c r="AB2456">
        <v>59.591</v>
      </c>
      <c r="AD2456" t="s">
        <v>690</v>
      </c>
      <c r="AE2456">
        <v>1</v>
      </c>
      <c r="AF2456" t="s">
        <v>691</v>
      </c>
    </row>
    <row r="2457" spans="1:32">
      <c r="A2457">
        <v>315956</v>
      </c>
      <c r="B2457">
        <v>5170</v>
      </c>
      <c r="C2457" t="s">
        <v>301</v>
      </c>
      <c r="D2457">
        <v>1097</v>
      </c>
      <c r="E2457">
        <v>4016540906</v>
      </c>
      <c r="F2457" t="s">
        <v>689</v>
      </c>
      <c r="G2457">
        <v>1</v>
      </c>
      <c r="H2457" t="s">
        <v>494</v>
      </c>
      <c r="I2457" t="s">
        <v>314</v>
      </c>
      <c r="J2457">
        <v>30</v>
      </c>
      <c r="K2457">
        <v>120</v>
      </c>
      <c r="L2457">
        <v>1080</v>
      </c>
      <c r="M2457">
        <v>9</v>
      </c>
      <c r="N2457">
        <v>108</v>
      </c>
      <c r="O2457" s="493">
        <v>45932.1015972222</v>
      </c>
      <c r="P2457" s="493">
        <v>45932.1658217593</v>
      </c>
      <c r="Q2457">
        <v>1</v>
      </c>
      <c r="R2457">
        <v>0</v>
      </c>
      <c r="S2457">
        <v>0</v>
      </c>
      <c r="T2457">
        <v>6</v>
      </c>
      <c r="U2457">
        <v>19</v>
      </c>
      <c r="V2457">
        <v>13</v>
      </c>
      <c r="W2457">
        <v>135</v>
      </c>
      <c r="X2457">
        <v>16</v>
      </c>
      <c r="Y2457">
        <v>22</v>
      </c>
      <c r="AB2457">
        <v>25.712</v>
      </c>
      <c r="AD2457" t="s">
        <v>1171</v>
      </c>
      <c r="AE2457">
        <v>1</v>
      </c>
      <c r="AF2457" t="s">
        <v>691</v>
      </c>
    </row>
    <row r="2458" spans="1:32">
      <c r="A2458">
        <v>315957</v>
      </c>
      <c r="B2458">
        <v>5170</v>
      </c>
      <c r="C2458" t="s">
        <v>301</v>
      </c>
      <c r="D2458">
        <v>1097</v>
      </c>
      <c r="E2458">
        <v>4016540906</v>
      </c>
      <c r="F2458" t="s">
        <v>689</v>
      </c>
      <c r="G2458">
        <v>1</v>
      </c>
      <c r="H2458" t="s">
        <v>494</v>
      </c>
      <c r="I2458" t="s">
        <v>269</v>
      </c>
      <c r="J2458">
        <v>31</v>
      </c>
      <c r="K2458">
        <v>120</v>
      </c>
      <c r="L2458">
        <v>1080</v>
      </c>
      <c r="M2458">
        <v>9</v>
      </c>
      <c r="N2458">
        <v>63</v>
      </c>
      <c r="O2458" s="493">
        <v>45932.1023611111</v>
      </c>
      <c r="P2458" s="493">
        <v>45932.1675694444</v>
      </c>
      <c r="Q2458">
        <v>1</v>
      </c>
      <c r="R2458">
        <v>0</v>
      </c>
      <c r="S2458">
        <v>0</v>
      </c>
      <c r="T2458">
        <v>6</v>
      </c>
      <c r="U2458">
        <v>27</v>
      </c>
      <c r="V2458">
        <v>23</v>
      </c>
      <c r="W2458">
        <v>31</v>
      </c>
      <c r="X2458">
        <v>27</v>
      </c>
      <c r="Y2458">
        <v>24</v>
      </c>
      <c r="AB2458">
        <v>17.8</v>
      </c>
      <c r="AD2458" t="s">
        <v>1171</v>
      </c>
      <c r="AE2458">
        <v>1</v>
      </c>
      <c r="AF2458" t="s">
        <v>691</v>
      </c>
    </row>
    <row r="2459" spans="1:32">
      <c r="A2459">
        <v>315958</v>
      </c>
      <c r="B2459">
        <v>5170</v>
      </c>
      <c r="C2459" t="s">
        <v>301</v>
      </c>
      <c r="D2459">
        <v>1097</v>
      </c>
      <c r="E2459">
        <v>4016540906</v>
      </c>
      <c r="F2459" t="s">
        <v>689</v>
      </c>
      <c r="G2459">
        <v>1</v>
      </c>
      <c r="H2459" t="s">
        <v>494</v>
      </c>
      <c r="I2459" t="s">
        <v>323</v>
      </c>
      <c r="J2459">
        <v>33</v>
      </c>
      <c r="K2459">
        <v>120</v>
      </c>
      <c r="L2459">
        <v>1080</v>
      </c>
      <c r="M2459">
        <v>9</v>
      </c>
      <c r="N2459">
        <v>36</v>
      </c>
      <c r="O2459" s="493">
        <v>45932.1093402778</v>
      </c>
      <c r="P2459" s="493">
        <v>45932.1782407407</v>
      </c>
      <c r="Q2459">
        <v>1</v>
      </c>
      <c r="R2459">
        <v>0</v>
      </c>
      <c r="S2459">
        <v>0</v>
      </c>
      <c r="T2459">
        <v>6</v>
      </c>
      <c r="U2459">
        <v>46</v>
      </c>
      <c r="V2459">
        <v>43</v>
      </c>
      <c r="W2459">
        <v>97</v>
      </c>
      <c r="X2459">
        <v>46</v>
      </c>
      <c r="Y2459">
        <v>45</v>
      </c>
      <c r="AB2459">
        <v>59.591</v>
      </c>
      <c r="AD2459" t="s">
        <v>1171</v>
      </c>
      <c r="AE2459">
        <v>1</v>
      </c>
      <c r="AF2459" t="s">
        <v>691</v>
      </c>
    </row>
    <row r="2460" spans="1:32">
      <c r="A2460">
        <v>315959</v>
      </c>
      <c r="B2460">
        <v>5170</v>
      </c>
      <c r="C2460" t="s">
        <v>301</v>
      </c>
      <c r="D2460">
        <v>1097</v>
      </c>
      <c r="E2460">
        <v>4016556602</v>
      </c>
      <c r="F2460" t="s">
        <v>689</v>
      </c>
      <c r="G2460">
        <v>1</v>
      </c>
      <c r="H2460" t="s">
        <v>494</v>
      </c>
      <c r="I2460" t="s">
        <v>314</v>
      </c>
      <c r="J2460">
        <v>30</v>
      </c>
      <c r="K2460">
        <v>21</v>
      </c>
      <c r="L2460">
        <v>180</v>
      </c>
      <c r="M2460">
        <v>9</v>
      </c>
      <c r="N2460">
        <v>108</v>
      </c>
      <c r="O2460" s="493">
        <v>45932.0509953704</v>
      </c>
      <c r="P2460" s="493">
        <v>45932.0756018519</v>
      </c>
      <c r="Q2460">
        <v>1</v>
      </c>
      <c r="R2460">
        <v>0</v>
      </c>
      <c r="S2460">
        <v>0</v>
      </c>
      <c r="T2460">
        <v>6</v>
      </c>
      <c r="U2460">
        <v>31</v>
      </c>
      <c r="V2460">
        <v>14</v>
      </c>
      <c r="W2460">
        <v>318</v>
      </c>
      <c r="X2460">
        <v>16</v>
      </c>
      <c r="Y2460">
        <v>22</v>
      </c>
      <c r="AB2460">
        <v>25.712</v>
      </c>
      <c r="AD2460" t="s">
        <v>1172</v>
      </c>
      <c r="AE2460">
        <v>1</v>
      </c>
      <c r="AF2460" t="s">
        <v>691</v>
      </c>
    </row>
    <row r="2461" spans="1:32">
      <c r="A2461">
        <v>315844</v>
      </c>
      <c r="B2461">
        <v>5170</v>
      </c>
      <c r="C2461" t="s">
        <v>301</v>
      </c>
      <c r="D2461">
        <v>1098</v>
      </c>
      <c r="E2461">
        <v>4016558716</v>
      </c>
      <c r="F2461" t="s">
        <v>1173</v>
      </c>
      <c r="G2461">
        <v>1</v>
      </c>
      <c r="H2461" t="s">
        <v>491</v>
      </c>
      <c r="I2461" t="s">
        <v>269</v>
      </c>
      <c r="J2461">
        <v>31</v>
      </c>
      <c r="K2461">
        <v>300</v>
      </c>
      <c r="L2461">
        <v>1800</v>
      </c>
      <c r="M2461">
        <v>6</v>
      </c>
      <c r="N2461">
        <v>108</v>
      </c>
      <c r="O2461" s="493">
        <v>45931.0915625</v>
      </c>
      <c r="P2461" s="493">
        <v>45931.2184837963</v>
      </c>
      <c r="Q2461">
        <v>1</v>
      </c>
      <c r="R2461">
        <v>0</v>
      </c>
      <c r="S2461">
        <v>0</v>
      </c>
      <c r="T2461">
        <v>6</v>
      </c>
      <c r="U2461">
        <v>32</v>
      </c>
      <c r="V2461">
        <v>26</v>
      </c>
      <c r="W2461">
        <v>410</v>
      </c>
      <c r="X2461">
        <v>29</v>
      </c>
      <c r="Y2461">
        <v>32</v>
      </c>
      <c r="AB2461">
        <v>29.286</v>
      </c>
      <c r="AD2461" t="s">
        <v>1173</v>
      </c>
      <c r="AE2461">
        <v>1</v>
      </c>
      <c r="AF2461" t="s">
        <v>1174</v>
      </c>
    </row>
    <row r="2462" spans="1:32">
      <c r="A2462">
        <v>315845</v>
      </c>
      <c r="B2462">
        <v>5170</v>
      </c>
      <c r="C2462" t="s">
        <v>301</v>
      </c>
      <c r="D2462">
        <v>1098</v>
      </c>
      <c r="E2462">
        <v>4016558716</v>
      </c>
      <c r="F2462" t="s">
        <v>1173</v>
      </c>
      <c r="G2462">
        <v>1</v>
      </c>
      <c r="H2462" t="s">
        <v>491</v>
      </c>
      <c r="I2462" t="s">
        <v>319</v>
      </c>
      <c r="J2462">
        <v>32</v>
      </c>
      <c r="K2462">
        <v>296</v>
      </c>
      <c r="L2462">
        <v>1800</v>
      </c>
      <c r="M2462">
        <v>6</v>
      </c>
      <c r="N2462">
        <v>24</v>
      </c>
      <c r="O2462" s="493">
        <v>45931.0926967593</v>
      </c>
      <c r="P2462" s="493">
        <v>45931.2187962963</v>
      </c>
      <c r="Q2462">
        <v>1</v>
      </c>
      <c r="R2462">
        <v>0</v>
      </c>
      <c r="S2462">
        <v>0</v>
      </c>
      <c r="T2462">
        <v>6</v>
      </c>
      <c r="U2462">
        <v>10</v>
      </c>
      <c r="V2462">
        <v>10</v>
      </c>
      <c r="W2462">
        <v>20</v>
      </c>
      <c r="X2462">
        <v>10</v>
      </c>
      <c r="Y2462">
        <v>10</v>
      </c>
      <c r="AB2462">
        <v>4.305</v>
      </c>
      <c r="AD2462" t="s">
        <v>1173</v>
      </c>
      <c r="AE2462">
        <v>1</v>
      </c>
      <c r="AF2462" t="s">
        <v>1174</v>
      </c>
    </row>
    <row r="2463" spans="1:32">
      <c r="A2463">
        <v>315846</v>
      </c>
      <c r="B2463">
        <v>5170</v>
      </c>
      <c r="C2463" t="s">
        <v>301</v>
      </c>
      <c r="D2463">
        <v>1098</v>
      </c>
      <c r="E2463">
        <v>4016558716</v>
      </c>
      <c r="F2463" t="s">
        <v>1173</v>
      </c>
      <c r="G2463">
        <v>1</v>
      </c>
      <c r="H2463" t="s">
        <v>491</v>
      </c>
      <c r="I2463" t="s">
        <v>323</v>
      </c>
      <c r="J2463">
        <v>33</v>
      </c>
      <c r="K2463">
        <v>300</v>
      </c>
      <c r="L2463">
        <v>1800</v>
      </c>
      <c r="M2463">
        <v>6</v>
      </c>
      <c r="N2463">
        <v>24</v>
      </c>
      <c r="O2463" s="493">
        <v>45931.0932291667</v>
      </c>
      <c r="P2463" s="493">
        <v>45931.2190972222</v>
      </c>
      <c r="Q2463">
        <v>1</v>
      </c>
      <c r="R2463">
        <v>0</v>
      </c>
      <c r="S2463">
        <v>0</v>
      </c>
      <c r="T2463">
        <v>6</v>
      </c>
      <c r="U2463">
        <v>16</v>
      </c>
      <c r="V2463">
        <v>13</v>
      </c>
      <c r="W2463">
        <v>163</v>
      </c>
      <c r="X2463">
        <v>15</v>
      </c>
      <c r="Y2463">
        <v>16</v>
      </c>
      <c r="AB2463">
        <v>53.244</v>
      </c>
      <c r="AD2463" t="s">
        <v>1173</v>
      </c>
      <c r="AE2463">
        <v>1</v>
      </c>
      <c r="AF2463" t="s">
        <v>1174</v>
      </c>
    </row>
    <row r="2464" spans="1:32">
      <c r="A2464">
        <v>315843</v>
      </c>
      <c r="B2464">
        <v>5170</v>
      </c>
      <c r="C2464" t="s">
        <v>301</v>
      </c>
      <c r="D2464">
        <v>1098</v>
      </c>
      <c r="E2464">
        <v>4016558716</v>
      </c>
      <c r="F2464" t="s">
        <v>1173</v>
      </c>
      <c r="G2464">
        <v>1</v>
      </c>
      <c r="H2464" t="s">
        <v>491</v>
      </c>
      <c r="I2464" t="s">
        <v>314</v>
      </c>
      <c r="J2464">
        <v>30</v>
      </c>
      <c r="K2464">
        <v>300</v>
      </c>
      <c r="L2464">
        <v>1800</v>
      </c>
      <c r="M2464">
        <v>6</v>
      </c>
      <c r="N2464">
        <v>174</v>
      </c>
      <c r="O2464" s="493">
        <v>45931.0816550926</v>
      </c>
      <c r="P2464" s="493">
        <v>45931.2177430556</v>
      </c>
      <c r="Q2464">
        <v>1</v>
      </c>
      <c r="R2464">
        <v>0</v>
      </c>
      <c r="S2464">
        <v>0</v>
      </c>
      <c r="T2464">
        <v>6</v>
      </c>
      <c r="U2464">
        <v>25</v>
      </c>
      <c r="V2464">
        <v>22</v>
      </c>
      <c r="W2464">
        <v>111</v>
      </c>
      <c r="X2464">
        <v>24</v>
      </c>
      <c r="Y2464">
        <v>31</v>
      </c>
      <c r="AB2464">
        <v>24.915</v>
      </c>
      <c r="AD2464" t="s">
        <v>1173</v>
      </c>
      <c r="AE2464">
        <v>1</v>
      </c>
      <c r="AF2464" t="s">
        <v>1174</v>
      </c>
    </row>
    <row r="2465" spans="1:32">
      <c r="A2465">
        <v>315847</v>
      </c>
      <c r="B2465">
        <v>5170</v>
      </c>
      <c r="C2465" t="s">
        <v>301</v>
      </c>
      <c r="D2465">
        <v>1099</v>
      </c>
      <c r="E2465">
        <v>4016558716</v>
      </c>
      <c r="F2465" t="s">
        <v>1173</v>
      </c>
      <c r="G2465">
        <v>1</v>
      </c>
      <c r="H2465" t="s">
        <v>494</v>
      </c>
      <c r="I2465" t="s">
        <v>314</v>
      </c>
      <c r="J2465">
        <v>30</v>
      </c>
      <c r="K2465">
        <v>300</v>
      </c>
      <c r="L2465">
        <v>1800</v>
      </c>
      <c r="M2465">
        <v>6</v>
      </c>
      <c r="N2465">
        <v>204</v>
      </c>
      <c r="O2465" s="493">
        <v>45931.2278472222</v>
      </c>
      <c r="P2465" s="493">
        <v>45931.8925578704</v>
      </c>
      <c r="Q2465">
        <v>1</v>
      </c>
      <c r="R2465">
        <v>0</v>
      </c>
      <c r="S2465">
        <v>0</v>
      </c>
      <c r="T2465">
        <v>6</v>
      </c>
      <c r="U2465">
        <v>31</v>
      </c>
      <c r="V2465">
        <v>27</v>
      </c>
      <c r="W2465">
        <v>274</v>
      </c>
      <c r="X2465">
        <v>30</v>
      </c>
      <c r="Y2465">
        <v>35</v>
      </c>
      <c r="AB2465">
        <v>32.199</v>
      </c>
      <c r="AD2465" t="s">
        <v>1173</v>
      </c>
      <c r="AE2465">
        <v>1</v>
      </c>
      <c r="AF2465" t="s">
        <v>1174</v>
      </c>
    </row>
    <row r="2466" spans="1:32">
      <c r="A2466">
        <v>315848</v>
      </c>
      <c r="B2466">
        <v>5170</v>
      </c>
      <c r="C2466" t="s">
        <v>301</v>
      </c>
      <c r="D2466">
        <v>1099</v>
      </c>
      <c r="E2466">
        <v>4016558716</v>
      </c>
      <c r="F2466" t="s">
        <v>1173</v>
      </c>
      <c r="G2466">
        <v>1</v>
      </c>
      <c r="H2466" t="s">
        <v>494</v>
      </c>
      <c r="I2466" t="s">
        <v>269</v>
      </c>
      <c r="J2466">
        <v>31</v>
      </c>
      <c r="K2466">
        <v>301</v>
      </c>
      <c r="L2466">
        <v>1800</v>
      </c>
      <c r="M2466">
        <v>6</v>
      </c>
      <c r="N2466">
        <v>42</v>
      </c>
      <c r="O2466" s="493">
        <v>45931.2306365741</v>
      </c>
      <c r="P2466" s="493">
        <v>45931.8928935185</v>
      </c>
      <c r="Q2466">
        <v>1</v>
      </c>
      <c r="R2466">
        <v>0</v>
      </c>
      <c r="S2466">
        <v>0</v>
      </c>
      <c r="T2466">
        <v>6</v>
      </c>
      <c r="U2466">
        <v>23</v>
      </c>
      <c r="V2466">
        <v>13</v>
      </c>
      <c r="W2466">
        <v>427</v>
      </c>
      <c r="X2466">
        <v>18</v>
      </c>
      <c r="Y2466">
        <v>18</v>
      </c>
      <c r="AB2466">
        <v>12.197</v>
      </c>
      <c r="AD2466" t="s">
        <v>1173</v>
      </c>
      <c r="AE2466">
        <v>1</v>
      </c>
      <c r="AF2466" t="s">
        <v>1174</v>
      </c>
    </row>
    <row r="2467" spans="1:32">
      <c r="A2467">
        <v>315849</v>
      </c>
      <c r="B2467">
        <v>5170</v>
      </c>
      <c r="C2467" t="s">
        <v>301</v>
      </c>
      <c r="D2467">
        <v>1099</v>
      </c>
      <c r="E2467">
        <v>4016558716</v>
      </c>
      <c r="F2467" t="s">
        <v>1173</v>
      </c>
      <c r="G2467">
        <v>1</v>
      </c>
      <c r="H2467" t="s">
        <v>494</v>
      </c>
      <c r="I2467" t="s">
        <v>319</v>
      </c>
      <c r="J2467">
        <v>32</v>
      </c>
      <c r="K2467">
        <v>148</v>
      </c>
      <c r="L2467">
        <v>1800</v>
      </c>
      <c r="M2467">
        <v>6</v>
      </c>
      <c r="N2467">
        <v>42</v>
      </c>
      <c r="O2467" s="493">
        <v>45931.2326388889</v>
      </c>
      <c r="P2467" s="493">
        <v>45931.825625</v>
      </c>
      <c r="Q2467">
        <v>1</v>
      </c>
      <c r="R2467">
        <v>0</v>
      </c>
      <c r="S2467">
        <v>0</v>
      </c>
      <c r="T2467">
        <v>6</v>
      </c>
      <c r="U2467">
        <v>34</v>
      </c>
      <c r="V2467">
        <v>30</v>
      </c>
      <c r="W2467">
        <v>175</v>
      </c>
      <c r="X2467">
        <v>33</v>
      </c>
      <c r="Y2467">
        <v>41</v>
      </c>
      <c r="AB2467">
        <v>7.226</v>
      </c>
      <c r="AD2467" t="s">
        <v>1173</v>
      </c>
      <c r="AE2467">
        <v>1</v>
      </c>
      <c r="AF2467" t="s">
        <v>1174</v>
      </c>
    </row>
    <row r="2468" spans="1:32">
      <c r="A2468">
        <v>315850</v>
      </c>
      <c r="B2468">
        <v>5170</v>
      </c>
      <c r="C2468" t="s">
        <v>301</v>
      </c>
      <c r="D2468">
        <v>1099</v>
      </c>
      <c r="E2468">
        <v>4016558716</v>
      </c>
      <c r="F2468" t="s">
        <v>1173</v>
      </c>
      <c r="G2468">
        <v>1</v>
      </c>
      <c r="H2468" t="s">
        <v>494</v>
      </c>
      <c r="I2468" t="s">
        <v>323</v>
      </c>
      <c r="J2468">
        <v>33</v>
      </c>
      <c r="K2468">
        <v>300</v>
      </c>
      <c r="L2468">
        <v>1800</v>
      </c>
      <c r="M2468">
        <v>6</v>
      </c>
      <c r="N2468">
        <v>24</v>
      </c>
      <c r="O2468" s="493">
        <v>45931.2344097222</v>
      </c>
      <c r="P2468" s="493">
        <v>45931.8960069444</v>
      </c>
      <c r="Q2468">
        <v>1</v>
      </c>
      <c r="R2468">
        <v>0</v>
      </c>
      <c r="S2468">
        <v>0</v>
      </c>
      <c r="T2468">
        <v>6</v>
      </c>
      <c r="U2468">
        <v>36</v>
      </c>
      <c r="V2468">
        <v>32</v>
      </c>
      <c r="W2468">
        <v>196</v>
      </c>
      <c r="X2468">
        <v>35</v>
      </c>
      <c r="Y2468">
        <v>34</v>
      </c>
      <c r="AB2468">
        <v>53.508</v>
      </c>
      <c r="AD2468" t="s">
        <v>1173</v>
      </c>
      <c r="AE2468">
        <v>1</v>
      </c>
      <c r="AF2468" t="s">
        <v>1174</v>
      </c>
    </row>
    <row r="2469" spans="1:32">
      <c r="A2469">
        <v>315965</v>
      </c>
      <c r="B2469">
        <v>5170</v>
      </c>
      <c r="C2469" t="s">
        <v>301</v>
      </c>
      <c r="D2469">
        <v>1100</v>
      </c>
      <c r="E2469" t="s">
        <v>1175</v>
      </c>
      <c r="F2469" t="s">
        <v>1176</v>
      </c>
      <c r="G2469">
        <v>1</v>
      </c>
      <c r="H2469" t="s">
        <v>491</v>
      </c>
      <c r="I2469" t="s">
        <v>314</v>
      </c>
      <c r="J2469">
        <v>30</v>
      </c>
      <c r="K2469">
        <v>334</v>
      </c>
      <c r="L2469">
        <v>1002</v>
      </c>
      <c r="M2469">
        <v>3</v>
      </c>
      <c r="N2469">
        <v>297</v>
      </c>
      <c r="O2469" s="493">
        <v>45932.1736574074</v>
      </c>
      <c r="P2469" s="493">
        <v>45932.3558680556</v>
      </c>
      <c r="Q2469">
        <v>1</v>
      </c>
      <c r="R2469">
        <v>0</v>
      </c>
      <c r="S2469">
        <v>0</v>
      </c>
      <c r="T2469">
        <v>6</v>
      </c>
      <c r="U2469">
        <v>38</v>
      </c>
      <c r="V2469">
        <v>32</v>
      </c>
      <c r="W2469">
        <v>134</v>
      </c>
      <c r="X2469">
        <v>38</v>
      </c>
      <c r="Y2469">
        <v>38</v>
      </c>
      <c r="AB2469">
        <v>53.997</v>
      </c>
      <c r="AD2469" t="s">
        <v>1177</v>
      </c>
      <c r="AE2469">
        <v>1</v>
      </c>
      <c r="AF2469" t="s">
        <v>1178</v>
      </c>
    </row>
    <row r="2470" spans="1:32">
      <c r="A2470">
        <v>315966</v>
      </c>
      <c r="B2470">
        <v>5170</v>
      </c>
      <c r="C2470" t="s">
        <v>301</v>
      </c>
      <c r="D2470">
        <v>1100</v>
      </c>
      <c r="E2470" t="s">
        <v>1175</v>
      </c>
      <c r="F2470" t="s">
        <v>1176</v>
      </c>
      <c r="G2470">
        <v>1</v>
      </c>
      <c r="H2470" t="s">
        <v>491</v>
      </c>
      <c r="I2470" t="s">
        <v>269</v>
      </c>
      <c r="J2470">
        <v>31</v>
      </c>
      <c r="K2470">
        <v>334</v>
      </c>
      <c r="L2470">
        <v>1002</v>
      </c>
      <c r="M2470">
        <v>3</v>
      </c>
      <c r="N2470">
        <v>138</v>
      </c>
      <c r="O2470" s="493">
        <v>45932.1816435185</v>
      </c>
      <c r="P2470" s="493">
        <v>45932.3563194444</v>
      </c>
      <c r="Q2470">
        <v>1</v>
      </c>
      <c r="R2470">
        <v>0</v>
      </c>
      <c r="S2470">
        <v>0</v>
      </c>
      <c r="T2470">
        <v>6</v>
      </c>
      <c r="U2470">
        <v>28</v>
      </c>
      <c r="V2470">
        <v>21</v>
      </c>
      <c r="W2470">
        <v>118</v>
      </c>
      <c r="X2470">
        <v>27</v>
      </c>
      <c r="Y2470">
        <v>35</v>
      </c>
      <c r="AB2470">
        <v>34.432</v>
      </c>
      <c r="AD2470" t="s">
        <v>1177</v>
      </c>
      <c r="AE2470">
        <v>1</v>
      </c>
      <c r="AF2470" t="s">
        <v>1178</v>
      </c>
    </row>
    <row r="2471" spans="1:32">
      <c r="A2471">
        <v>315967</v>
      </c>
      <c r="B2471">
        <v>5170</v>
      </c>
      <c r="C2471" t="s">
        <v>301</v>
      </c>
      <c r="D2471">
        <v>1100</v>
      </c>
      <c r="E2471" t="s">
        <v>1175</v>
      </c>
      <c r="F2471" t="s">
        <v>1176</v>
      </c>
      <c r="G2471">
        <v>1</v>
      </c>
      <c r="H2471" t="s">
        <v>491</v>
      </c>
      <c r="I2471" t="s">
        <v>323</v>
      </c>
      <c r="J2471">
        <v>33</v>
      </c>
      <c r="K2471">
        <v>334</v>
      </c>
      <c r="L2471">
        <v>1002</v>
      </c>
      <c r="M2471">
        <v>3</v>
      </c>
      <c r="N2471">
        <v>48</v>
      </c>
      <c r="O2471" s="493">
        <v>45932.1849189815</v>
      </c>
      <c r="P2471" s="493">
        <v>45932.3625462963</v>
      </c>
      <c r="Q2471">
        <v>1</v>
      </c>
      <c r="R2471">
        <v>0</v>
      </c>
      <c r="S2471">
        <v>0</v>
      </c>
      <c r="T2471">
        <v>6</v>
      </c>
      <c r="U2471">
        <v>40</v>
      </c>
      <c r="V2471">
        <v>35</v>
      </c>
      <c r="W2471">
        <v>478</v>
      </c>
      <c r="X2471">
        <v>38</v>
      </c>
      <c r="Y2471">
        <v>38</v>
      </c>
      <c r="AB2471">
        <v>105.013</v>
      </c>
      <c r="AD2471" t="s">
        <v>1177</v>
      </c>
      <c r="AE2471">
        <v>1</v>
      </c>
      <c r="AF2471" t="s">
        <v>1178</v>
      </c>
    </row>
    <row r="2472" spans="1:32">
      <c r="A2472">
        <v>315968</v>
      </c>
      <c r="B2472">
        <v>5170</v>
      </c>
      <c r="C2472" t="s">
        <v>301</v>
      </c>
      <c r="D2472">
        <v>1101</v>
      </c>
      <c r="E2472" t="s">
        <v>1175</v>
      </c>
      <c r="F2472" t="s">
        <v>1176</v>
      </c>
      <c r="G2472">
        <v>1</v>
      </c>
      <c r="H2472" t="s">
        <v>494</v>
      </c>
      <c r="I2472" t="s">
        <v>314</v>
      </c>
      <c r="J2472">
        <v>30</v>
      </c>
      <c r="K2472">
        <v>25</v>
      </c>
      <c r="L2472">
        <v>1002</v>
      </c>
      <c r="M2472">
        <v>3</v>
      </c>
      <c r="N2472">
        <v>339</v>
      </c>
      <c r="O2472" s="493">
        <v>45932.7677662037</v>
      </c>
      <c r="P2472" s="493">
        <v>45932.7916319444</v>
      </c>
      <c r="Q2472">
        <v>1</v>
      </c>
      <c r="R2472">
        <v>0</v>
      </c>
      <c r="S2472">
        <v>0</v>
      </c>
      <c r="T2472">
        <v>6</v>
      </c>
      <c r="U2472">
        <v>60</v>
      </c>
      <c r="V2472">
        <v>41</v>
      </c>
      <c r="W2472">
        <v>309</v>
      </c>
      <c r="X2472">
        <v>43</v>
      </c>
      <c r="Y2472">
        <v>42</v>
      </c>
      <c r="AB2472">
        <v>66.76</v>
      </c>
      <c r="AD2472" t="s">
        <v>1177</v>
      </c>
      <c r="AE2472">
        <v>1</v>
      </c>
      <c r="AF2472" t="s">
        <v>1178</v>
      </c>
    </row>
    <row r="2473" spans="1:32">
      <c r="A2473">
        <v>316076</v>
      </c>
      <c r="B2473">
        <v>5170</v>
      </c>
      <c r="C2473" t="s">
        <v>301</v>
      </c>
      <c r="D2473">
        <v>1101</v>
      </c>
      <c r="E2473" t="s">
        <v>1175</v>
      </c>
      <c r="F2473" t="s">
        <v>1176</v>
      </c>
      <c r="G2473">
        <v>1</v>
      </c>
      <c r="H2473" t="s">
        <v>494</v>
      </c>
      <c r="I2473" t="s">
        <v>314</v>
      </c>
      <c r="J2473">
        <v>30</v>
      </c>
      <c r="K2473">
        <v>306</v>
      </c>
      <c r="L2473">
        <v>1002</v>
      </c>
      <c r="M2473">
        <v>3</v>
      </c>
      <c r="N2473">
        <v>339</v>
      </c>
      <c r="O2473" s="493">
        <v>45933.307025463</v>
      </c>
      <c r="P2473" s="493">
        <v>45933.4697569444</v>
      </c>
      <c r="Q2473">
        <v>1</v>
      </c>
      <c r="R2473">
        <v>0</v>
      </c>
      <c r="S2473">
        <v>0</v>
      </c>
      <c r="T2473">
        <v>6</v>
      </c>
      <c r="U2473">
        <v>43</v>
      </c>
      <c r="V2473">
        <v>39</v>
      </c>
      <c r="W2473">
        <v>132</v>
      </c>
      <c r="X2473">
        <v>42</v>
      </c>
      <c r="Y2473">
        <v>42</v>
      </c>
      <c r="AB2473">
        <v>66.76</v>
      </c>
      <c r="AD2473" t="s">
        <v>1177</v>
      </c>
      <c r="AE2473">
        <v>1</v>
      </c>
      <c r="AF2473" t="s">
        <v>1178</v>
      </c>
    </row>
    <row r="2474" spans="1:32">
      <c r="A2474">
        <v>316077</v>
      </c>
      <c r="B2474">
        <v>5170</v>
      </c>
      <c r="C2474" t="s">
        <v>301</v>
      </c>
      <c r="D2474">
        <v>1101</v>
      </c>
      <c r="E2474" t="s">
        <v>1175</v>
      </c>
      <c r="F2474" t="s">
        <v>1176</v>
      </c>
      <c r="G2474">
        <v>1</v>
      </c>
      <c r="H2474" t="s">
        <v>494</v>
      </c>
      <c r="I2474" t="s">
        <v>269</v>
      </c>
      <c r="J2474">
        <v>31</v>
      </c>
      <c r="K2474">
        <v>307</v>
      </c>
      <c r="L2474">
        <v>1002</v>
      </c>
      <c r="M2474">
        <v>3</v>
      </c>
      <c r="N2474">
        <v>138</v>
      </c>
      <c r="O2474" s="493">
        <v>45933.307025463</v>
      </c>
      <c r="P2474" s="493">
        <v>45933.4702662037</v>
      </c>
      <c r="Q2474">
        <v>1</v>
      </c>
      <c r="R2474">
        <v>0</v>
      </c>
      <c r="S2474">
        <v>0</v>
      </c>
      <c r="T2474">
        <v>6</v>
      </c>
      <c r="U2474">
        <v>32</v>
      </c>
      <c r="V2474">
        <v>26</v>
      </c>
      <c r="W2474">
        <v>36</v>
      </c>
      <c r="X2474">
        <v>32</v>
      </c>
      <c r="Y2474">
        <v>35</v>
      </c>
      <c r="AB2474">
        <v>32.583</v>
      </c>
      <c r="AD2474" t="s">
        <v>1177</v>
      </c>
      <c r="AE2474">
        <v>1</v>
      </c>
      <c r="AF2474" t="s">
        <v>1178</v>
      </c>
    </row>
    <row r="2475" spans="1:32">
      <c r="A2475">
        <v>315971</v>
      </c>
      <c r="B2475">
        <v>5170</v>
      </c>
      <c r="C2475" t="s">
        <v>301</v>
      </c>
      <c r="D2475">
        <v>1101</v>
      </c>
      <c r="E2475" t="s">
        <v>1175</v>
      </c>
      <c r="F2475" t="s">
        <v>1176</v>
      </c>
      <c r="G2475">
        <v>1</v>
      </c>
      <c r="H2475" t="s">
        <v>494</v>
      </c>
      <c r="I2475" t="s">
        <v>323</v>
      </c>
      <c r="J2475">
        <v>33</v>
      </c>
      <c r="K2475">
        <v>25</v>
      </c>
      <c r="L2475">
        <v>1002</v>
      </c>
      <c r="M2475">
        <v>3</v>
      </c>
      <c r="N2475">
        <v>27</v>
      </c>
      <c r="O2475" s="493">
        <v>45932.7815625</v>
      </c>
      <c r="P2475" s="493">
        <v>45932.7957986111</v>
      </c>
      <c r="Q2475">
        <v>1</v>
      </c>
      <c r="R2475">
        <v>0</v>
      </c>
      <c r="S2475">
        <v>0</v>
      </c>
      <c r="T2475">
        <v>6</v>
      </c>
      <c r="U2475">
        <v>43</v>
      </c>
      <c r="V2475">
        <v>34</v>
      </c>
      <c r="W2475">
        <v>190</v>
      </c>
      <c r="X2475">
        <v>36</v>
      </c>
      <c r="Y2475">
        <v>35</v>
      </c>
      <c r="AB2475">
        <v>33.897</v>
      </c>
      <c r="AD2475" t="s">
        <v>1177</v>
      </c>
      <c r="AE2475">
        <v>1</v>
      </c>
      <c r="AF2475" t="s">
        <v>1178</v>
      </c>
    </row>
    <row r="2476" spans="1:32">
      <c r="A2476">
        <v>316079</v>
      </c>
      <c r="B2476">
        <v>5170</v>
      </c>
      <c r="C2476" t="s">
        <v>301</v>
      </c>
      <c r="D2476">
        <v>1101</v>
      </c>
      <c r="E2476" t="s">
        <v>1175</v>
      </c>
      <c r="F2476" t="s">
        <v>1176</v>
      </c>
      <c r="G2476">
        <v>1</v>
      </c>
      <c r="H2476" t="s">
        <v>494</v>
      </c>
      <c r="I2476" t="s">
        <v>323</v>
      </c>
      <c r="J2476">
        <v>33</v>
      </c>
      <c r="K2476">
        <v>308</v>
      </c>
      <c r="L2476">
        <v>1002</v>
      </c>
      <c r="M2476">
        <v>3</v>
      </c>
      <c r="N2476">
        <v>27</v>
      </c>
      <c r="O2476" s="493">
        <v>45933.3078009259</v>
      </c>
      <c r="P2476" s="493">
        <v>45933.4733333333</v>
      </c>
      <c r="Q2476">
        <v>1</v>
      </c>
      <c r="R2476">
        <v>0</v>
      </c>
      <c r="S2476">
        <v>0</v>
      </c>
      <c r="T2476">
        <v>6</v>
      </c>
      <c r="U2476">
        <v>36</v>
      </c>
      <c r="V2476">
        <v>34</v>
      </c>
      <c r="W2476">
        <v>37</v>
      </c>
      <c r="X2476">
        <v>36</v>
      </c>
      <c r="Y2476">
        <v>35</v>
      </c>
      <c r="AB2476">
        <v>33.897</v>
      </c>
      <c r="AD2476" t="s">
        <v>1177</v>
      </c>
      <c r="AE2476">
        <v>1</v>
      </c>
      <c r="AF2476" t="s">
        <v>1178</v>
      </c>
    </row>
    <row r="2477" spans="1:32">
      <c r="A2477">
        <v>315969</v>
      </c>
      <c r="B2477">
        <v>5170</v>
      </c>
      <c r="C2477" t="s">
        <v>301</v>
      </c>
      <c r="D2477">
        <v>1101</v>
      </c>
      <c r="E2477" t="s">
        <v>1175</v>
      </c>
      <c r="F2477" t="s">
        <v>1176</v>
      </c>
      <c r="G2477">
        <v>1</v>
      </c>
      <c r="H2477" t="s">
        <v>494</v>
      </c>
      <c r="I2477" t="s">
        <v>269</v>
      </c>
      <c r="J2477">
        <v>31</v>
      </c>
      <c r="K2477">
        <v>25</v>
      </c>
      <c r="L2477">
        <v>1002</v>
      </c>
      <c r="M2477">
        <v>3</v>
      </c>
      <c r="N2477">
        <v>138</v>
      </c>
      <c r="O2477" s="493">
        <v>45932.7760185185</v>
      </c>
      <c r="P2477" s="493">
        <v>45932.7921412037</v>
      </c>
      <c r="Q2477">
        <v>1</v>
      </c>
      <c r="R2477">
        <v>0</v>
      </c>
      <c r="S2477">
        <v>0</v>
      </c>
      <c r="T2477">
        <v>6</v>
      </c>
      <c r="U2477">
        <v>32</v>
      </c>
      <c r="V2477">
        <v>27</v>
      </c>
      <c r="W2477">
        <v>41</v>
      </c>
      <c r="X2477">
        <v>32</v>
      </c>
      <c r="Y2477">
        <v>35</v>
      </c>
      <c r="AB2477">
        <v>32.583</v>
      </c>
      <c r="AD2477" t="s">
        <v>1177</v>
      </c>
      <c r="AE2477">
        <v>1</v>
      </c>
      <c r="AF2477" t="s">
        <v>1178</v>
      </c>
    </row>
    <row r="2478" spans="1:32">
      <c r="A2478">
        <v>315970</v>
      </c>
      <c r="B2478">
        <v>5170</v>
      </c>
      <c r="C2478" t="s">
        <v>301</v>
      </c>
      <c r="D2478">
        <v>1101</v>
      </c>
      <c r="E2478" t="s">
        <v>1175</v>
      </c>
      <c r="F2478" t="s">
        <v>1176</v>
      </c>
      <c r="G2478">
        <v>1</v>
      </c>
      <c r="H2478" t="s">
        <v>494</v>
      </c>
      <c r="I2478" t="s">
        <v>319</v>
      </c>
      <c r="J2478">
        <v>32</v>
      </c>
      <c r="K2478">
        <v>25</v>
      </c>
      <c r="L2478">
        <v>1002</v>
      </c>
      <c r="M2478">
        <v>3</v>
      </c>
      <c r="N2478">
        <v>66</v>
      </c>
      <c r="O2478" s="493">
        <v>45932.7771643518</v>
      </c>
      <c r="P2478" s="493">
        <v>45932.7936574074</v>
      </c>
      <c r="Q2478">
        <v>1</v>
      </c>
      <c r="R2478">
        <v>0</v>
      </c>
      <c r="S2478">
        <v>0</v>
      </c>
      <c r="T2478">
        <v>6</v>
      </c>
      <c r="U2478">
        <v>31</v>
      </c>
      <c r="V2478">
        <v>29</v>
      </c>
      <c r="W2478">
        <v>54</v>
      </c>
      <c r="X2478">
        <v>30</v>
      </c>
      <c r="Y2478">
        <v>32</v>
      </c>
      <c r="AB2478">
        <v>8.122</v>
      </c>
      <c r="AD2478" t="s">
        <v>1177</v>
      </c>
      <c r="AE2478">
        <v>1</v>
      </c>
      <c r="AF2478" t="s">
        <v>1178</v>
      </c>
    </row>
    <row r="2479" spans="1:32">
      <c r="A2479">
        <v>316078</v>
      </c>
      <c r="B2479">
        <v>5170</v>
      </c>
      <c r="C2479" t="s">
        <v>301</v>
      </c>
      <c r="D2479">
        <v>1101</v>
      </c>
      <c r="E2479" t="s">
        <v>1175</v>
      </c>
      <c r="F2479" t="s">
        <v>1176</v>
      </c>
      <c r="G2479">
        <v>1</v>
      </c>
      <c r="H2479" t="s">
        <v>494</v>
      </c>
      <c r="I2479" t="s">
        <v>319</v>
      </c>
      <c r="J2479">
        <v>32</v>
      </c>
      <c r="K2479">
        <v>308</v>
      </c>
      <c r="L2479">
        <v>1002</v>
      </c>
      <c r="M2479">
        <v>3</v>
      </c>
      <c r="N2479">
        <v>66</v>
      </c>
      <c r="O2479" s="493">
        <v>45933.3071643518</v>
      </c>
      <c r="P2479" s="493">
        <v>45933.4719328704</v>
      </c>
      <c r="Q2479">
        <v>1</v>
      </c>
      <c r="R2479">
        <v>0</v>
      </c>
      <c r="S2479">
        <v>0</v>
      </c>
      <c r="T2479">
        <v>6</v>
      </c>
      <c r="U2479">
        <v>34</v>
      </c>
      <c r="V2479">
        <v>28</v>
      </c>
      <c r="W2479">
        <v>221</v>
      </c>
      <c r="X2479">
        <v>30</v>
      </c>
      <c r="Y2479">
        <v>32</v>
      </c>
      <c r="AB2479">
        <v>8.122</v>
      </c>
      <c r="AD2479" t="s">
        <v>1177</v>
      </c>
      <c r="AE2479">
        <v>1</v>
      </c>
      <c r="AF2479" t="s">
        <v>1178</v>
      </c>
    </row>
    <row r="2480" spans="1:32">
      <c r="A2480">
        <v>315972</v>
      </c>
      <c r="B2480">
        <v>5170</v>
      </c>
      <c r="C2480" t="s">
        <v>301</v>
      </c>
      <c r="D2480">
        <v>1102</v>
      </c>
      <c r="E2480">
        <v>4016538170</v>
      </c>
      <c r="F2480" t="s">
        <v>1179</v>
      </c>
      <c r="G2480">
        <v>1</v>
      </c>
      <c r="H2480" t="s">
        <v>491</v>
      </c>
      <c r="I2480" t="s">
        <v>314</v>
      </c>
      <c r="J2480">
        <v>30</v>
      </c>
      <c r="K2480">
        <v>1000</v>
      </c>
      <c r="L2480">
        <v>1000</v>
      </c>
      <c r="M2480">
        <v>2</v>
      </c>
      <c r="N2480">
        <v>106</v>
      </c>
      <c r="O2480" s="493">
        <v>45932.3908796296</v>
      </c>
      <c r="P2480" s="493">
        <v>45932.7589236111</v>
      </c>
      <c r="Q2480">
        <v>1</v>
      </c>
      <c r="R2480">
        <v>0</v>
      </c>
      <c r="S2480">
        <v>0</v>
      </c>
      <c r="T2480">
        <v>6</v>
      </c>
      <c r="U2480">
        <v>20</v>
      </c>
      <c r="V2480">
        <v>15</v>
      </c>
      <c r="W2480">
        <v>128</v>
      </c>
      <c r="X2480">
        <v>20</v>
      </c>
      <c r="Y2480">
        <v>27</v>
      </c>
      <c r="AB2480">
        <v>17.087</v>
      </c>
      <c r="AD2480" t="s">
        <v>1179</v>
      </c>
      <c r="AE2480">
        <v>1</v>
      </c>
      <c r="AF2480" t="s">
        <v>1180</v>
      </c>
    </row>
    <row r="2481" spans="1:32">
      <c r="A2481">
        <v>315973</v>
      </c>
      <c r="B2481">
        <v>5170</v>
      </c>
      <c r="C2481" t="s">
        <v>301</v>
      </c>
      <c r="D2481">
        <v>1102</v>
      </c>
      <c r="E2481">
        <v>4016538170</v>
      </c>
      <c r="F2481" t="s">
        <v>1179</v>
      </c>
      <c r="G2481">
        <v>1</v>
      </c>
      <c r="H2481" t="s">
        <v>491</v>
      </c>
      <c r="I2481" t="s">
        <v>269</v>
      </c>
      <c r="J2481">
        <v>31</v>
      </c>
      <c r="K2481">
        <v>1001</v>
      </c>
      <c r="L2481">
        <v>1000</v>
      </c>
      <c r="M2481">
        <v>2</v>
      </c>
      <c r="N2481">
        <v>80</v>
      </c>
      <c r="O2481" s="493">
        <v>45932.3925578704</v>
      </c>
      <c r="P2481" s="493">
        <v>45932.7600462963</v>
      </c>
      <c r="Q2481">
        <v>1</v>
      </c>
      <c r="R2481">
        <v>0</v>
      </c>
      <c r="S2481">
        <v>0</v>
      </c>
      <c r="T2481">
        <v>6</v>
      </c>
      <c r="U2481">
        <v>23</v>
      </c>
      <c r="V2481">
        <v>18</v>
      </c>
      <c r="W2481">
        <v>336</v>
      </c>
      <c r="X2481">
        <v>21</v>
      </c>
      <c r="Y2481">
        <v>22</v>
      </c>
      <c r="AB2481">
        <v>22.114</v>
      </c>
      <c r="AD2481" t="s">
        <v>1179</v>
      </c>
      <c r="AE2481">
        <v>1</v>
      </c>
      <c r="AF2481" t="s">
        <v>1180</v>
      </c>
    </row>
    <row r="2482" spans="1:32">
      <c r="A2482">
        <v>315974</v>
      </c>
      <c r="B2482">
        <v>5170</v>
      </c>
      <c r="C2482" t="s">
        <v>301</v>
      </c>
      <c r="D2482">
        <v>1102</v>
      </c>
      <c r="E2482">
        <v>4016538170</v>
      </c>
      <c r="F2482" t="s">
        <v>1179</v>
      </c>
      <c r="G2482">
        <v>1</v>
      </c>
      <c r="H2482" t="s">
        <v>491</v>
      </c>
      <c r="I2482" t="s">
        <v>319</v>
      </c>
      <c r="J2482">
        <v>32</v>
      </c>
      <c r="K2482">
        <v>1000</v>
      </c>
      <c r="L2482">
        <v>1000</v>
      </c>
      <c r="M2482">
        <v>2</v>
      </c>
      <c r="N2482">
        <v>36</v>
      </c>
      <c r="O2482" s="493">
        <v>45932.3956597222</v>
      </c>
      <c r="P2482" s="493">
        <v>45932.7604398148</v>
      </c>
      <c r="Q2482">
        <v>1</v>
      </c>
      <c r="R2482">
        <v>0</v>
      </c>
      <c r="S2482">
        <v>0</v>
      </c>
      <c r="T2482">
        <v>6</v>
      </c>
      <c r="U2482">
        <v>18</v>
      </c>
      <c r="V2482">
        <v>13</v>
      </c>
      <c r="W2482">
        <v>322</v>
      </c>
      <c r="X2482">
        <v>17</v>
      </c>
      <c r="Y2482">
        <v>14</v>
      </c>
      <c r="AB2482">
        <v>4.321</v>
      </c>
      <c r="AD2482" t="s">
        <v>1179</v>
      </c>
      <c r="AE2482">
        <v>1</v>
      </c>
      <c r="AF2482" t="s">
        <v>1180</v>
      </c>
    </row>
    <row r="2483" spans="1:32">
      <c r="A2483">
        <v>315979</v>
      </c>
      <c r="B2483">
        <v>5170</v>
      </c>
      <c r="C2483" t="s">
        <v>301</v>
      </c>
      <c r="D2483">
        <v>1102</v>
      </c>
      <c r="E2483">
        <v>4016578770</v>
      </c>
      <c r="F2483" t="s">
        <v>1179</v>
      </c>
      <c r="G2483">
        <v>1</v>
      </c>
      <c r="H2483" t="s">
        <v>491</v>
      </c>
      <c r="I2483" t="s">
        <v>323</v>
      </c>
      <c r="J2483">
        <v>33</v>
      </c>
      <c r="K2483">
        <v>30</v>
      </c>
      <c r="L2483">
        <v>60</v>
      </c>
      <c r="M2483">
        <v>2</v>
      </c>
      <c r="N2483">
        <v>12</v>
      </c>
      <c r="O2483" s="493">
        <v>45932.3795138889</v>
      </c>
      <c r="P2483" s="493">
        <v>45932.388912037</v>
      </c>
      <c r="Q2483">
        <v>1</v>
      </c>
      <c r="R2483">
        <v>0</v>
      </c>
      <c r="S2483">
        <v>0</v>
      </c>
      <c r="T2483">
        <v>6</v>
      </c>
      <c r="U2483">
        <v>13</v>
      </c>
      <c r="V2483">
        <v>11</v>
      </c>
      <c r="W2483">
        <v>59</v>
      </c>
      <c r="X2483">
        <v>11</v>
      </c>
      <c r="Y2483">
        <v>19</v>
      </c>
      <c r="AB2483">
        <v>26.535</v>
      </c>
      <c r="AD2483" t="s">
        <v>1181</v>
      </c>
      <c r="AE2483">
        <v>1</v>
      </c>
      <c r="AF2483" t="s">
        <v>1180</v>
      </c>
    </row>
    <row r="2484" spans="1:32">
      <c r="A2484">
        <v>315976</v>
      </c>
      <c r="B2484">
        <v>5170</v>
      </c>
      <c r="C2484" t="s">
        <v>301</v>
      </c>
      <c r="D2484">
        <v>1102</v>
      </c>
      <c r="E2484">
        <v>4016578770</v>
      </c>
      <c r="F2484" t="s">
        <v>1179</v>
      </c>
      <c r="G2484">
        <v>1</v>
      </c>
      <c r="H2484" t="s">
        <v>491</v>
      </c>
      <c r="I2484" t="s">
        <v>314</v>
      </c>
      <c r="J2484">
        <v>30</v>
      </c>
      <c r="K2484">
        <v>30</v>
      </c>
      <c r="L2484">
        <v>60</v>
      </c>
      <c r="M2484">
        <v>2</v>
      </c>
      <c r="N2484">
        <v>106</v>
      </c>
      <c r="O2484" s="493">
        <v>45932.3665856481</v>
      </c>
      <c r="P2484" s="493">
        <v>45932.3865509259</v>
      </c>
      <c r="Q2484">
        <v>1</v>
      </c>
      <c r="R2484">
        <v>0</v>
      </c>
      <c r="S2484">
        <v>0</v>
      </c>
      <c r="T2484">
        <v>6</v>
      </c>
      <c r="U2484">
        <v>23</v>
      </c>
      <c r="V2484">
        <v>17</v>
      </c>
      <c r="W2484">
        <v>88</v>
      </c>
      <c r="X2484">
        <v>20</v>
      </c>
      <c r="Y2484">
        <v>27</v>
      </c>
      <c r="AB2484">
        <v>17.087</v>
      </c>
      <c r="AD2484" t="s">
        <v>1181</v>
      </c>
      <c r="AE2484">
        <v>1</v>
      </c>
      <c r="AF2484" t="s">
        <v>1180</v>
      </c>
    </row>
    <row r="2485" spans="1:32">
      <c r="A2485">
        <v>315977</v>
      </c>
      <c r="B2485">
        <v>5170</v>
      </c>
      <c r="C2485" t="s">
        <v>301</v>
      </c>
      <c r="D2485">
        <v>1102</v>
      </c>
      <c r="E2485">
        <v>4016578770</v>
      </c>
      <c r="F2485" t="s">
        <v>1179</v>
      </c>
      <c r="G2485">
        <v>1</v>
      </c>
      <c r="H2485" t="s">
        <v>491</v>
      </c>
      <c r="I2485" t="s">
        <v>269</v>
      </c>
      <c r="J2485">
        <v>31</v>
      </c>
      <c r="K2485">
        <v>30</v>
      </c>
      <c r="L2485">
        <v>60</v>
      </c>
      <c r="M2485">
        <v>2</v>
      </c>
      <c r="N2485">
        <v>80</v>
      </c>
      <c r="O2485" s="493">
        <v>45932.3736111111</v>
      </c>
      <c r="P2485" s="493">
        <v>45932.3873263889</v>
      </c>
      <c r="Q2485">
        <v>1</v>
      </c>
      <c r="R2485">
        <v>0</v>
      </c>
      <c r="S2485">
        <v>0</v>
      </c>
      <c r="T2485">
        <v>6</v>
      </c>
      <c r="U2485">
        <v>22</v>
      </c>
      <c r="V2485">
        <v>18</v>
      </c>
      <c r="W2485">
        <v>28</v>
      </c>
      <c r="X2485">
        <v>22</v>
      </c>
      <c r="Y2485">
        <v>22</v>
      </c>
      <c r="AB2485">
        <v>22.114</v>
      </c>
      <c r="AD2485" t="s">
        <v>1181</v>
      </c>
      <c r="AE2485">
        <v>1</v>
      </c>
      <c r="AF2485" t="s">
        <v>1180</v>
      </c>
    </row>
    <row r="2486" spans="1:32">
      <c r="A2486">
        <v>315978</v>
      </c>
      <c r="B2486">
        <v>5170</v>
      </c>
      <c r="C2486" t="s">
        <v>301</v>
      </c>
      <c r="D2486">
        <v>1102</v>
      </c>
      <c r="E2486">
        <v>4016578770</v>
      </c>
      <c r="F2486" t="s">
        <v>1179</v>
      </c>
      <c r="G2486">
        <v>1</v>
      </c>
      <c r="H2486" t="s">
        <v>491</v>
      </c>
      <c r="I2486" t="s">
        <v>319</v>
      </c>
      <c r="J2486">
        <v>32</v>
      </c>
      <c r="K2486">
        <v>30</v>
      </c>
      <c r="L2486">
        <v>60</v>
      </c>
      <c r="M2486">
        <v>2</v>
      </c>
      <c r="N2486">
        <v>36</v>
      </c>
      <c r="O2486" s="493">
        <v>45932.3768055556</v>
      </c>
      <c r="P2486" s="493">
        <v>45932.3878009259</v>
      </c>
      <c r="Q2486">
        <v>1</v>
      </c>
      <c r="R2486">
        <v>0</v>
      </c>
      <c r="S2486">
        <v>0</v>
      </c>
      <c r="T2486">
        <v>6</v>
      </c>
      <c r="U2486">
        <v>17</v>
      </c>
      <c r="V2486">
        <v>14</v>
      </c>
      <c r="W2486">
        <v>27</v>
      </c>
      <c r="X2486">
        <v>17</v>
      </c>
      <c r="Y2486">
        <v>14</v>
      </c>
      <c r="AB2486">
        <v>4.321</v>
      </c>
      <c r="AD2486" t="s">
        <v>1181</v>
      </c>
      <c r="AE2486">
        <v>1</v>
      </c>
      <c r="AF2486" t="s">
        <v>1180</v>
      </c>
    </row>
    <row r="2487" spans="1:32">
      <c r="A2487">
        <v>315975</v>
      </c>
      <c r="B2487">
        <v>5170</v>
      </c>
      <c r="C2487" t="s">
        <v>301</v>
      </c>
      <c r="D2487">
        <v>1102</v>
      </c>
      <c r="E2487">
        <v>4016538170</v>
      </c>
      <c r="F2487" t="s">
        <v>1179</v>
      </c>
      <c r="G2487">
        <v>1</v>
      </c>
      <c r="H2487" t="s">
        <v>491</v>
      </c>
      <c r="I2487" t="s">
        <v>323</v>
      </c>
      <c r="J2487">
        <v>33</v>
      </c>
      <c r="K2487">
        <v>992</v>
      </c>
      <c r="L2487">
        <v>1000</v>
      </c>
      <c r="M2487">
        <v>2</v>
      </c>
      <c r="N2487">
        <v>12</v>
      </c>
      <c r="O2487" s="493">
        <v>45932.3960185185</v>
      </c>
      <c r="P2487" s="493">
        <v>45932.7614699074</v>
      </c>
      <c r="Q2487">
        <v>1</v>
      </c>
      <c r="R2487">
        <v>0</v>
      </c>
      <c r="S2487">
        <v>0</v>
      </c>
      <c r="T2487">
        <v>6</v>
      </c>
      <c r="U2487">
        <v>12</v>
      </c>
      <c r="V2487">
        <v>10</v>
      </c>
      <c r="W2487">
        <v>117</v>
      </c>
      <c r="X2487">
        <v>11</v>
      </c>
      <c r="Y2487">
        <v>19</v>
      </c>
      <c r="AB2487">
        <v>26.535</v>
      </c>
      <c r="AD2487" t="s">
        <v>1179</v>
      </c>
      <c r="AE2487">
        <v>1</v>
      </c>
      <c r="AF2487" t="s">
        <v>1180</v>
      </c>
    </row>
    <row r="2488" spans="1:32">
      <c r="A2488">
        <v>316080</v>
      </c>
      <c r="B2488">
        <v>5170</v>
      </c>
      <c r="C2488" t="s">
        <v>301</v>
      </c>
      <c r="D2488">
        <v>1103</v>
      </c>
      <c r="E2488">
        <v>4016538170</v>
      </c>
      <c r="F2488" t="s">
        <v>1179</v>
      </c>
      <c r="G2488">
        <v>1</v>
      </c>
      <c r="H2488" t="s">
        <v>494</v>
      </c>
      <c r="I2488" t="s">
        <v>314</v>
      </c>
      <c r="J2488">
        <v>30</v>
      </c>
      <c r="K2488">
        <v>250</v>
      </c>
      <c r="L2488">
        <v>1000</v>
      </c>
      <c r="M2488">
        <v>2</v>
      </c>
      <c r="N2488">
        <v>86</v>
      </c>
      <c r="O2488" s="493">
        <v>45933.5476388889</v>
      </c>
      <c r="P2488" s="493">
        <v>45933.7764467593</v>
      </c>
      <c r="Q2488">
        <v>1</v>
      </c>
      <c r="R2488">
        <v>0</v>
      </c>
      <c r="S2488">
        <v>2</v>
      </c>
      <c r="T2488">
        <v>6</v>
      </c>
      <c r="U2488">
        <v>17</v>
      </c>
      <c r="V2488">
        <v>15</v>
      </c>
      <c r="W2488">
        <v>94</v>
      </c>
      <c r="X2488">
        <v>16</v>
      </c>
      <c r="Y2488">
        <v>16</v>
      </c>
      <c r="Z2488">
        <v>16</v>
      </c>
      <c r="AB2488">
        <v>15.808</v>
      </c>
      <c r="AD2488" t="s">
        <v>1179</v>
      </c>
      <c r="AE2488">
        <v>1</v>
      </c>
      <c r="AF2488" t="s">
        <v>1180</v>
      </c>
    </row>
    <row r="2489" spans="1:32">
      <c r="A2489">
        <v>316377</v>
      </c>
      <c r="B2489">
        <v>5170</v>
      </c>
      <c r="C2489" t="s">
        <v>301</v>
      </c>
      <c r="D2489">
        <v>1103</v>
      </c>
      <c r="E2489">
        <v>4016538170</v>
      </c>
      <c r="F2489" t="s">
        <v>1179</v>
      </c>
      <c r="G2489">
        <v>1</v>
      </c>
      <c r="H2489" t="s">
        <v>494</v>
      </c>
      <c r="I2489" t="s">
        <v>323</v>
      </c>
      <c r="J2489">
        <v>33</v>
      </c>
      <c r="K2489">
        <v>509</v>
      </c>
      <c r="L2489">
        <v>1000</v>
      </c>
      <c r="M2489">
        <v>2</v>
      </c>
      <c r="N2489">
        <v>26</v>
      </c>
      <c r="O2489" s="493">
        <v>45937.0010185185</v>
      </c>
      <c r="P2489" s="493">
        <v>45937.907025463</v>
      </c>
      <c r="Q2489">
        <v>1</v>
      </c>
      <c r="R2489">
        <v>0</v>
      </c>
      <c r="S2489">
        <v>0</v>
      </c>
      <c r="T2489">
        <v>6</v>
      </c>
      <c r="U2489">
        <v>65</v>
      </c>
      <c r="V2489">
        <v>55</v>
      </c>
      <c r="W2489">
        <v>245</v>
      </c>
      <c r="X2489">
        <v>60</v>
      </c>
      <c r="Y2489">
        <v>43</v>
      </c>
      <c r="AB2489">
        <v>66.138</v>
      </c>
      <c r="AD2489" t="s">
        <v>1179</v>
      </c>
      <c r="AE2489">
        <v>1</v>
      </c>
      <c r="AF2489" t="s">
        <v>1180</v>
      </c>
    </row>
    <row r="2490" spans="1:32">
      <c r="A2490">
        <v>316082</v>
      </c>
      <c r="B2490">
        <v>5170</v>
      </c>
      <c r="C2490" t="s">
        <v>301</v>
      </c>
      <c r="D2490">
        <v>1103</v>
      </c>
      <c r="E2490">
        <v>4016538170</v>
      </c>
      <c r="F2490" t="s">
        <v>1179</v>
      </c>
      <c r="G2490">
        <v>1</v>
      </c>
      <c r="H2490" t="s">
        <v>494</v>
      </c>
      <c r="I2490" t="s">
        <v>319</v>
      </c>
      <c r="J2490">
        <v>32</v>
      </c>
      <c r="K2490">
        <v>250</v>
      </c>
      <c r="L2490">
        <v>1000</v>
      </c>
      <c r="M2490">
        <v>2</v>
      </c>
      <c r="N2490">
        <v>38</v>
      </c>
      <c r="O2490" s="493">
        <v>45933.5602662037</v>
      </c>
      <c r="P2490" s="493">
        <v>45933.7977083333</v>
      </c>
      <c r="Q2490">
        <v>1</v>
      </c>
      <c r="R2490">
        <v>0</v>
      </c>
      <c r="S2490">
        <v>1</v>
      </c>
      <c r="T2490">
        <v>6</v>
      </c>
      <c r="U2490">
        <v>27</v>
      </c>
      <c r="V2490">
        <v>23</v>
      </c>
      <c r="W2490">
        <v>158</v>
      </c>
      <c r="X2490">
        <v>25</v>
      </c>
      <c r="Y2490">
        <v>25</v>
      </c>
      <c r="Z2490">
        <v>30.5</v>
      </c>
      <c r="AB2490">
        <v>6.112</v>
      </c>
      <c r="AD2490" t="s">
        <v>1179</v>
      </c>
      <c r="AE2490">
        <v>1</v>
      </c>
      <c r="AF2490" t="s">
        <v>1180</v>
      </c>
    </row>
    <row r="2491" spans="1:32">
      <c r="A2491">
        <v>316083</v>
      </c>
      <c r="B2491">
        <v>5170</v>
      </c>
      <c r="C2491" t="s">
        <v>301</v>
      </c>
      <c r="D2491">
        <v>1103</v>
      </c>
      <c r="E2491">
        <v>4016538170</v>
      </c>
      <c r="F2491" t="s">
        <v>1179</v>
      </c>
      <c r="G2491">
        <v>1</v>
      </c>
      <c r="H2491" t="s">
        <v>494</v>
      </c>
      <c r="I2491" t="s">
        <v>323</v>
      </c>
      <c r="J2491">
        <v>33</v>
      </c>
      <c r="K2491">
        <v>250</v>
      </c>
      <c r="L2491">
        <v>1000</v>
      </c>
      <c r="M2491">
        <v>2</v>
      </c>
      <c r="N2491">
        <v>26</v>
      </c>
      <c r="O2491" s="493">
        <v>45933.5624305556</v>
      </c>
      <c r="P2491" s="493">
        <v>45933.8014236111</v>
      </c>
      <c r="Q2491">
        <v>1</v>
      </c>
      <c r="R2491">
        <v>0</v>
      </c>
      <c r="S2491">
        <v>2</v>
      </c>
      <c r="T2491">
        <v>6</v>
      </c>
      <c r="U2491">
        <v>75</v>
      </c>
      <c r="V2491">
        <v>56</v>
      </c>
      <c r="W2491">
        <v>374</v>
      </c>
      <c r="X2491">
        <v>59</v>
      </c>
      <c r="Y2491">
        <v>63</v>
      </c>
      <c r="Z2491">
        <v>59.5</v>
      </c>
      <c r="AB2491">
        <v>66.138</v>
      </c>
      <c r="AD2491" t="s">
        <v>1179</v>
      </c>
      <c r="AE2491">
        <v>1</v>
      </c>
      <c r="AF2491" t="s">
        <v>1180</v>
      </c>
    </row>
    <row r="2492" spans="1:32">
      <c r="A2492">
        <v>316084</v>
      </c>
      <c r="B2492">
        <v>5170</v>
      </c>
      <c r="C2492" t="s">
        <v>301</v>
      </c>
      <c r="D2492">
        <v>1103</v>
      </c>
      <c r="E2492">
        <v>4016578770</v>
      </c>
      <c r="F2492" t="s">
        <v>1179</v>
      </c>
      <c r="G2492">
        <v>1</v>
      </c>
      <c r="H2492" t="s">
        <v>494</v>
      </c>
      <c r="I2492" t="s">
        <v>314</v>
      </c>
      <c r="J2492">
        <v>30</v>
      </c>
      <c r="K2492">
        <v>30</v>
      </c>
      <c r="L2492">
        <v>60</v>
      </c>
      <c r="M2492">
        <v>2</v>
      </c>
      <c r="N2492">
        <v>86</v>
      </c>
      <c r="O2492" s="493">
        <v>45933.4784606481</v>
      </c>
      <c r="P2492" s="493">
        <v>45933.5374537037</v>
      </c>
      <c r="Q2492">
        <v>1</v>
      </c>
      <c r="R2492">
        <v>0</v>
      </c>
      <c r="S2492">
        <v>2</v>
      </c>
      <c r="T2492">
        <v>6</v>
      </c>
      <c r="U2492">
        <v>20</v>
      </c>
      <c r="V2492">
        <v>16</v>
      </c>
      <c r="W2492">
        <v>107</v>
      </c>
      <c r="X2492">
        <v>16</v>
      </c>
      <c r="Y2492">
        <v>16</v>
      </c>
      <c r="Z2492">
        <v>16</v>
      </c>
      <c r="AB2492">
        <v>15.808</v>
      </c>
      <c r="AD2492" t="s">
        <v>1181</v>
      </c>
      <c r="AE2492">
        <v>1</v>
      </c>
      <c r="AF2492" t="s">
        <v>1180</v>
      </c>
    </row>
    <row r="2493" spans="1:32">
      <c r="A2493">
        <v>316085</v>
      </c>
      <c r="B2493">
        <v>5170</v>
      </c>
      <c r="C2493" t="s">
        <v>301</v>
      </c>
      <c r="D2493">
        <v>1103</v>
      </c>
      <c r="E2493">
        <v>4016578770</v>
      </c>
      <c r="F2493" t="s">
        <v>1179</v>
      </c>
      <c r="G2493">
        <v>1</v>
      </c>
      <c r="H2493" t="s">
        <v>494</v>
      </c>
      <c r="I2493" t="s">
        <v>269</v>
      </c>
      <c r="J2493">
        <v>31</v>
      </c>
      <c r="K2493">
        <v>30</v>
      </c>
      <c r="L2493">
        <v>60</v>
      </c>
      <c r="M2493">
        <v>2</v>
      </c>
      <c r="N2493">
        <v>90</v>
      </c>
      <c r="O2493" s="493">
        <v>45933.4958796296</v>
      </c>
      <c r="P2493" s="493">
        <v>45933.5449305556</v>
      </c>
      <c r="Q2493">
        <v>1</v>
      </c>
      <c r="R2493">
        <v>0</v>
      </c>
      <c r="S2493">
        <v>2</v>
      </c>
      <c r="T2493">
        <v>6</v>
      </c>
      <c r="U2493">
        <v>29</v>
      </c>
      <c r="V2493">
        <v>26</v>
      </c>
      <c r="W2493">
        <v>32</v>
      </c>
      <c r="X2493">
        <v>29</v>
      </c>
      <c r="Y2493">
        <v>30</v>
      </c>
      <c r="Z2493">
        <v>29.5</v>
      </c>
      <c r="AB2493">
        <v>19.75</v>
      </c>
      <c r="AD2493" t="s">
        <v>1181</v>
      </c>
      <c r="AE2493">
        <v>1</v>
      </c>
      <c r="AF2493" t="s">
        <v>1180</v>
      </c>
    </row>
    <row r="2494" spans="1:32">
      <c r="A2494">
        <v>316086</v>
      </c>
      <c r="B2494">
        <v>5170</v>
      </c>
      <c r="C2494" t="s">
        <v>301</v>
      </c>
      <c r="D2494">
        <v>1103</v>
      </c>
      <c r="E2494">
        <v>4016578770</v>
      </c>
      <c r="F2494" t="s">
        <v>1179</v>
      </c>
      <c r="G2494">
        <v>1</v>
      </c>
      <c r="H2494" t="s">
        <v>494</v>
      </c>
      <c r="I2494" t="s">
        <v>319</v>
      </c>
      <c r="J2494">
        <v>32</v>
      </c>
      <c r="K2494">
        <v>30</v>
      </c>
      <c r="L2494">
        <v>60</v>
      </c>
      <c r="M2494">
        <v>2</v>
      </c>
      <c r="N2494">
        <v>38</v>
      </c>
      <c r="O2494" s="493">
        <v>45933.5004398148</v>
      </c>
      <c r="P2494" s="493">
        <v>45933.5472916667</v>
      </c>
      <c r="Q2494">
        <v>1</v>
      </c>
      <c r="R2494">
        <v>0</v>
      </c>
      <c r="S2494">
        <v>1</v>
      </c>
      <c r="T2494">
        <v>6</v>
      </c>
      <c r="U2494">
        <v>36</v>
      </c>
      <c r="V2494">
        <v>34</v>
      </c>
      <c r="W2494">
        <v>45</v>
      </c>
      <c r="X2494">
        <v>36</v>
      </c>
      <c r="Y2494">
        <v>25</v>
      </c>
      <c r="Z2494">
        <v>30.5</v>
      </c>
      <c r="AB2494">
        <v>6.112</v>
      </c>
      <c r="AD2494" t="s">
        <v>1181</v>
      </c>
      <c r="AE2494">
        <v>1</v>
      </c>
      <c r="AF2494" t="s">
        <v>1180</v>
      </c>
    </row>
    <row r="2495" spans="1:32">
      <c r="A2495">
        <v>316087</v>
      </c>
      <c r="B2495">
        <v>5170</v>
      </c>
      <c r="C2495" t="s">
        <v>301</v>
      </c>
      <c r="D2495">
        <v>1103</v>
      </c>
      <c r="E2495">
        <v>4016578770</v>
      </c>
      <c r="F2495" t="s">
        <v>1179</v>
      </c>
      <c r="G2495">
        <v>1</v>
      </c>
      <c r="H2495" t="s">
        <v>494</v>
      </c>
      <c r="I2495" t="s">
        <v>323</v>
      </c>
      <c r="J2495">
        <v>33</v>
      </c>
      <c r="K2495">
        <v>30</v>
      </c>
      <c r="L2495">
        <v>60</v>
      </c>
      <c r="M2495">
        <v>2</v>
      </c>
      <c r="N2495">
        <v>26</v>
      </c>
      <c r="O2495" s="493">
        <v>45933.502349537</v>
      </c>
      <c r="P2495" s="493">
        <v>45933.5557060185</v>
      </c>
      <c r="Q2495">
        <v>1</v>
      </c>
      <c r="R2495">
        <v>0</v>
      </c>
      <c r="S2495">
        <v>2</v>
      </c>
      <c r="T2495">
        <v>6</v>
      </c>
      <c r="U2495">
        <v>89</v>
      </c>
      <c r="V2495">
        <v>58</v>
      </c>
      <c r="W2495">
        <v>306</v>
      </c>
      <c r="X2495">
        <v>60</v>
      </c>
      <c r="Y2495">
        <v>63</v>
      </c>
      <c r="Z2495">
        <v>59.5</v>
      </c>
      <c r="AB2495">
        <v>66.138</v>
      </c>
      <c r="AD2495" t="s">
        <v>1181</v>
      </c>
      <c r="AE2495">
        <v>1</v>
      </c>
      <c r="AF2495" t="s">
        <v>1180</v>
      </c>
    </row>
    <row r="2496" spans="1:32">
      <c r="A2496">
        <v>316284</v>
      </c>
      <c r="B2496">
        <v>5170</v>
      </c>
      <c r="C2496" t="s">
        <v>301</v>
      </c>
      <c r="D2496">
        <v>1103</v>
      </c>
      <c r="E2496">
        <v>4016538170</v>
      </c>
      <c r="F2496" t="s">
        <v>1179</v>
      </c>
      <c r="G2496">
        <v>1</v>
      </c>
      <c r="H2496" t="s">
        <v>494</v>
      </c>
      <c r="I2496" t="s">
        <v>269</v>
      </c>
      <c r="J2496">
        <v>31</v>
      </c>
      <c r="K2496">
        <v>224</v>
      </c>
      <c r="L2496">
        <v>1000</v>
      </c>
      <c r="M2496">
        <v>2</v>
      </c>
      <c r="N2496">
        <v>90</v>
      </c>
      <c r="O2496" s="493">
        <v>45936.8170023148</v>
      </c>
      <c r="P2496" s="493">
        <v>45936.9992361111</v>
      </c>
      <c r="Q2496">
        <v>1</v>
      </c>
      <c r="R2496">
        <v>0</v>
      </c>
      <c r="S2496">
        <v>0</v>
      </c>
      <c r="T2496">
        <v>6</v>
      </c>
      <c r="U2496">
        <v>31</v>
      </c>
      <c r="V2496">
        <v>25</v>
      </c>
      <c r="W2496">
        <v>175</v>
      </c>
      <c r="X2496">
        <v>30</v>
      </c>
      <c r="Y2496">
        <v>30</v>
      </c>
      <c r="AB2496">
        <v>19.75</v>
      </c>
      <c r="AD2496" t="s">
        <v>1179</v>
      </c>
      <c r="AE2496">
        <v>1</v>
      </c>
      <c r="AF2496" t="s">
        <v>1180</v>
      </c>
    </row>
    <row r="2497" spans="1:32">
      <c r="A2497">
        <v>316285</v>
      </c>
      <c r="B2497">
        <v>5170</v>
      </c>
      <c r="C2497" t="s">
        <v>301</v>
      </c>
      <c r="D2497">
        <v>1103</v>
      </c>
      <c r="E2497">
        <v>4016538170</v>
      </c>
      <c r="F2497" t="s">
        <v>1179</v>
      </c>
      <c r="G2497">
        <v>1</v>
      </c>
      <c r="H2497" t="s">
        <v>494</v>
      </c>
      <c r="I2497" t="s">
        <v>319</v>
      </c>
      <c r="J2497">
        <v>32</v>
      </c>
      <c r="K2497">
        <v>243</v>
      </c>
      <c r="L2497">
        <v>1000</v>
      </c>
      <c r="M2497">
        <v>2</v>
      </c>
      <c r="N2497">
        <v>38</v>
      </c>
      <c r="O2497" s="493">
        <v>45936.8046875</v>
      </c>
      <c r="P2497" s="493">
        <v>45936.9997685185</v>
      </c>
      <c r="Q2497">
        <v>1</v>
      </c>
      <c r="R2497">
        <v>0</v>
      </c>
      <c r="S2497">
        <v>0</v>
      </c>
      <c r="T2497">
        <v>6</v>
      </c>
      <c r="U2497">
        <v>26</v>
      </c>
      <c r="V2497">
        <v>23</v>
      </c>
      <c r="W2497">
        <v>29</v>
      </c>
      <c r="X2497">
        <v>26</v>
      </c>
      <c r="Y2497">
        <v>25</v>
      </c>
      <c r="AB2497">
        <v>6.112</v>
      </c>
      <c r="AD2497" t="s">
        <v>1179</v>
      </c>
      <c r="AE2497">
        <v>1</v>
      </c>
      <c r="AF2497" t="s">
        <v>1180</v>
      </c>
    </row>
    <row r="2498" spans="1:32">
      <c r="A2498">
        <v>316286</v>
      </c>
      <c r="B2498">
        <v>5170</v>
      </c>
      <c r="C2498" t="s">
        <v>301</v>
      </c>
      <c r="D2498">
        <v>1103</v>
      </c>
      <c r="E2498">
        <v>4016538170</v>
      </c>
      <c r="F2498" t="s">
        <v>1179</v>
      </c>
      <c r="G2498">
        <v>1</v>
      </c>
      <c r="H2498" t="s">
        <v>494</v>
      </c>
      <c r="I2498" t="s">
        <v>323</v>
      </c>
      <c r="J2498">
        <v>33</v>
      </c>
      <c r="K2498">
        <v>238</v>
      </c>
      <c r="L2498">
        <v>1000</v>
      </c>
      <c r="M2498">
        <v>2</v>
      </c>
      <c r="N2498">
        <v>26</v>
      </c>
      <c r="O2498" s="493">
        <v>45936.8068287037</v>
      </c>
      <c r="P2498" s="493">
        <v>45936.9999652778</v>
      </c>
      <c r="Q2498">
        <v>1</v>
      </c>
      <c r="R2498">
        <v>0</v>
      </c>
      <c r="S2498">
        <v>0</v>
      </c>
      <c r="T2498">
        <v>6</v>
      </c>
      <c r="U2498">
        <v>67</v>
      </c>
      <c r="V2498">
        <v>57</v>
      </c>
      <c r="W2498">
        <v>205</v>
      </c>
      <c r="X2498">
        <v>59</v>
      </c>
      <c r="Y2498">
        <v>63</v>
      </c>
      <c r="AB2498">
        <v>66.138</v>
      </c>
      <c r="AD2498" t="s">
        <v>1179</v>
      </c>
      <c r="AE2498">
        <v>1</v>
      </c>
      <c r="AF2498" t="s">
        <v>1180</v>
      </c>
    </row>
    <row r="2499" spans="1:32">
      <c r="A2499">
        <v>316283</v>
      </c>
      <c r="B2499">
        <v>5170</v>
      </c>
      <c r="C2499" t="s">
        <v>301</v>
      </c>
      <c r="D2499">
        <v>1103</v>
      </c>
      <c r="E2499">
        <v>4016538170</v>
      </c>
      <c r="F2499" t="s">
        <v>1179</v>
      </c>
      <c r="G2499">
        <v>1</v>
      </c>
      <c r="H2499" t="s">
        <v>494</v>
      </c>
      <c r="I2499" t="s">
        <v>314</v>
      </c>
      <c r="J2499">
        <v>30</v>
      </c>
      <c r="K2499">
        <v>243</v>
      </c>
      <c r="L2499">
        <v>1000</v>
      </c>
      <c r="M2499">
        <v>2</v>
      </c>
      <c r="N2499">
        <v>86</v>
      </c>
      <c r="O2499" s="493">
        <v>45936.8042824074</v>
      </c>
      <c r="P2499" s="493">
        <v>45936.9991550926</v>
      </c>
      <c r="Q2499">
        <v>1</v>
      </c>
      <c r="R2499">
        <v>0</v>
      </c>
      <c r="S2499">
        <v>0</v>
      </c>
      <c r="T2499">
        <v>6</v>
      </c>
      <c r="U2499">
        <v>19</v>
      </c>
      <c r="V2499">
        <v>14</v>
      </c>
      <c r="W2499">
        <v>328</v>
      </c>
      <c r="X2499">
        <v>17</v>
      </c>
      <c r="Y2499">
        <v>16</v>
      </c>
      <c r="AB2499">
        <v>15.808</v>
      </c>
      <c r="AD2499" t="s">
        <v>1179</v>
      </c>
      <c r="AE2499">
        <v>1</v>
      </c>
      <c r="AF2499" t="s">
        <v>1180</v>
      </c>
    </row>
    <row r="2500" spans="1:32">
      <c r="A2500">
        <v>316374</v>
      </c>
      <c r="B2500">
        <v>5170</v>
      </c>
      <c r="C2500" t="s">
        <v>301</v>
      </c>
      <c r="D2500">
        <v>1103</v>
      </c>
      <c r="E2500">
        <v>4016538170</v>
      </c>
      <c r="F2500" t="s">
        <v>1179</v>
      </c>
      <c r="G2500">
        <v>1</v>
      </c>
      <c r="H2500" t="s">
        <v>494</v>
      </c>
      <c r="I2500" t="s">
        <v>314</v>
      </c>
      <c r="J2500">
        <v>30</v>
      </c>
      <c r="K2500">
        <v>495</v>
      </c>
      <c r="L2500">
        <v>1000</v>
      </c>
      <c r="M2500">
        <v>2</v>
      </c>
      <c r="N2500">
        <v>86</v>
      </c>
      <c r="O2500" s="493">
        <v>45937.0027662037</v>
      </c>
      <c r="P2500" s="493">
        <v>45937.890150463</v>
      </c>
      <c r="Q2500">
        <v>1</v>
      </c>
      <c r="R2500">
        <v>0</v>
      </c>
      <c r="S2500">
        <v>0</v>
      </c>
      <c r="T2500">
        <v>6</v>
      </c>
      <c r="U2500">
        <v>20</v>
      </c>
      <c r="V2500">
        <v>12</v>
      </c>
      <c r="W2500">
        <v>1299</v>
      </c>
      <c r="X2500">
        <v>17</v>
      </c>
      <c r="Y2500">
        <v>16</v>
      </c>
      <c r="AB2500">
        <v>15.808</v>
      </c>
      <c r="AD2500" t="s">
        <v>1179</v>
      </c>
      <c r="AE2500">
        <v>1</v>
      </c>
      <c r="AF2500" t="s">
        <v>1180</v>
      </c>
    </row>
    <row r="2501" spans="1:32">
      <c r="A2501">
        <v>316375</v>
      </c>
      <c r="B2501">
        <v>5170</v>
      </c>
      <c r="C2501" t="s">
        <v>301</v>
      </c>
      <c r="D2501">
        <v>1103</v>
      </c>
      <c r="E2501">
        <v>4016538170</v>
      </c>
      <c r="F2501" t="s">
        <v>1179</v>
      </c>
      <c r="G2501">
        <v>1</v>
      </c>
      <c r="H2501" t="s">
        <v>494</v>
      </c>
      <c r="I2501" t="s">
        <v>269</v>
      </c>
      <c r="J2501">
        <v>31</v>
      </c>
      <c r="K2501">
        <v>500</v>
      </c>
      <c r="L2501">
        <v>1000</v>
      </c>
      <c r="M2501">
        <v>2</v>
      </c>
      <c r="N2501">
        <v>90</v>
      </c>
      <c r="O2501" s="493">
        <v>45937.0028472222</v>
      </c>
      <c r="P2501" s="493">
        <v>45937.892025463</v>
      </c>
      <c r="Q2501">
        <v>1</v>
      </c>
      <c r="R2501">
        <v>0</v>
      </c>
      <c r="S2501">
        <v>0</v>
      </c>
      <c r="T2501">
        <v>6</v>
      </c>
      <c r="U2501">
        <v>31</v>
      </c>
      <c r="V2501">
        <v>26</v>
      </c>
      <c r="W2501">
        <v>122</v>
      </c>
      <c r="X2501">
        <v>30</v>
      </c>
      <c r="Y2501">
        <v>30</v>
      </c>
      <c r="AB2501">
        <v>19.75</v>
      </c>
      <c r="AD2501" t="s">
        <v>1179</v>
      </c>
      <c r="AE2501">
        <v>1</v>
      </c>
      <c r="AF2501" t="s">
        <v>1180</v>
      </c>
    </row>
    <row r="2502" spans="1:32">
      <c r="A2502">
        <v>316376</v>
      </c>
      <c r="B2502">
        <v>5170</v>
      </c>
      <c r="C2502" t="s">
        <v>301</v>
      </c>
      <c r="D2502">
        <v>1103</v>
      </c>
      <c r="E2502">
        <v>4016538170</v>
      </c>
      <c r="F2502" t="s">
        <v>1179</v>
      </c>
      <c r="G2502">
        <v>1</v>
      </c>
      <c r="H2502" t="s">
        <v>494</v>
      </c>
      <c r="I2502" t="s">
        <v>319</v>
      </c>
      <c r="J2502">
        <v>32</v>
      </c>
      <c r="K2502">
        <v>503</v>
      </c>
      <c r="L2502">
        <v>1000</v>
      </c>
      <c r="M2502">
        <v>2</v>
      </c>
      <c r="N2502">
        <v>38</v>
      </c>
      <c r="O2502" s="493">
        <v>45937.0004861111</v>
      </c>
      <c r="P2502" s="493">
        <v>45937.9031712963</v>
      </c>
      <c r="Q2502">
        <v>1</v>
      </c>
      <c r="R2502">
        <v>0</v>
      </c>
      <c r="S2502">
        <v>0</v>
      </c>
      <c r="T2502">
        <v>6</v>
      </c>
      <c r="U2502">
        <v>26</v>
      </c>
      <c r="V2502">
        <v>23</v>
      </c>
      <c r="W2502">
        <v>235</v>
      </c>
      <c r="X2502">
        <v>25</v>
      </c>
      <c r="Y2502">
        <v>32</v>
      </c>
      <c r="AB2502">
        <v>6.112</v>
      </c>
      <c r="AD2502" t="s">
        <v>1179</v>
      </c>
      <c r="AE2502">
        <v>1</v>
      </c>
      <c r="AF2502" t="s">
        <v>1180</v>
      </c>
    </row>
    <row r="2503" spans="1:32">
      <c r="A2503">
        <v>316081</v>
      </c>
      <c r="B2503">
        <v>5170</v>
      </c>
      <c r="C2503" t="s">
        <v>301</v>
      </c>
      <c r="D2503">
        <v>1103</v>
      </c>
      <c r="E2503">
        <v>4016538170</v>
      </c>
      <c r="F2503" t="s">
        <v>1179</v>
      </c>
      <c r="G2503">
        <v>1</v>
      </c>
      <c r="H2503" t="s">
        <v>494</v>
      </c>
      <c r="I2503" t="s">
        <v>269</v>
      </c>
      <c r="J2503">
        <v>31</v>
      </c>
      <c r="K2503">
        <v>250</v>
      </c>
      <c r="L2503">
        <v>1000</v>
      </c>
      <c r="M2503">
        <v>2</v>
      </c>
      <c r="N2503">
        <v>90</v>
      </c>
      <c r="O2503" s="493">
        <v>45933.5579050926</v>
      </c>
      <c r="P2503" s="493">
        <v>45933.7798263889</v>
      </c>
      <c r="Q2503">
        <v>1</v>
      </c>
      <c r="R2503">
        <v>0</v>
      </c>
      <c r="S2503">
        <v>2</v>
      </c>
      <c r="T2503">
        <v>6</v>
      </c>
      <c r="U2503">
        <v>30</v>
      </c>
      <c r="V2503">
        <v>24</v>
      </c>
      <c r="W2503">
        <v>150</v>
      </c>
      <c r="X2503">
        <v>30</v>
      </c>
      <c r="Y2503">
        <v>30</v>
      </c>
      <c r="Z2503">
        <v>29.5</v>
      </c>
      <c r="AB2503">
        <v>19.75</v>
      </c>
      <c r="AD2503" t="s">
        <v>1179</v>
      </c>
      <c r="AE2503">
        <v>1</v>
      </c>
      <c r="AF2503" t="s">
        <v>1180</v>
      </c>
    </row>
    <row r="2504" spans="1:32">
      <c r="A2504">
        <v>316442</v>
      </c>
      <c r="B2504">
        <v>5170</v>
      </c>
      <c r="C2504" t="s">
        <v>301</v>
      </c>
      <c r="D2504">
        <v>1106</v>
      </c>
      <c r="E2504">
        <v>4016587479</v>
      </c>
      <c r="F2504" t="s">
        <v>1182</v>
      </c>
      <c r="G2504">
        <v>1</v>
      </c>
      <c r="H2504" t="s">
        <v>494</v>
      </c>
      <c r="I2504" t="s">
        <v>314</v>
      </c>
      <c r="J2504">
        <v>30</v>
      </c>
      <c r="K2504">
        <v>225</v>
      </c>
      <c r="L2504">
        <v>1800</v>
      </c>
      <c r="M2504">
        <v>8</v>
      </c>
      <c r="N2504">
        <v>80</v>
      </c>
      <c r="O2504" s="493">
        <v>45938.0604513889</v>
      </c>
      <c r="P2504" s="493">
        <v>45938.1825810185</v>
      </c>
      <c r="Q2504">
        <v>1</v>
      </c>
      <c r="R2504">
        <v>0</v>
      </c>
      <c r="S2504">
        <v>0</v>
      </c>
      <c r="T2504">
        <v>6</v>
      </c>
      <c r="U2504">
        <v>25</v>
      </c>
      <c r="V2504">
        <v>14</v>
      </c>
      <c r="W2504">
        <v>1228</v>
      </c>
      <c r="X2504">
        <v>16</v>
      </c>
      <c r="Y2504">
        <v>16</v>
      </c>
      <c r="AB2504">
        <v>17.159</v>
      </c>
      <c r="AD2504" t="s">
        <v>1182</v>
      </c>
      <c r="AE2504">
        <v>1</v>
      </c>
      <c r="AF2504">
        <v>92420091</v>
      </c>
    </row>
    <row r="2505" spans="1:32">
      <c r="A2505">
        <v>316443</v>
      </c>
      <c r="B2505">
        <v>5170</v>
      </c>
      <c r="C2505" t="s">
        <v>301</v>
      </c>
      <c r="D2505">
        <v>1107</v>
      </c>
      <c r="E2505">
        <v>4016517336</v>
      </c>
      <c r="F2505" t="s">
        <v>1183</v>
      </c>
      <c r="G2505">
        <v>1</v>
      </c>
      <c r="H2505" t="s">
        <v>494</v>
      </c>
      <c r="I2505" t="s">
        <v>314</v>
      </c>
      <c r="J2505">
        <v>30</v>
      </c>
      <c r="K2505">
        <v>599</v>
      </c>
      <c r="L2505">
        <v>1200</v>
      </c>
      <c r="M2505">
        <v>2</v>
      </c>
      <c r="N2505">
        <v>218</v>
      </c>
      <c r="O2505" s="493">
        <v>45938.3685416667</v>
      </c>
      <c r="P2505" s="493">
        <v>45938.6396180556</v>
      </c>
      <c r="Q2505">
        <v>1</v>
      </c>
      <c r="R2505">
        <v>0</v>
      </c>
      <c r="S2505">
        <v>0</v>
      </c>
      <c r="T2505">
        <v>6</v>
      </c>
      <c r="U2505">
        <v>33</v>
      </c>
      <c r="V2505">
        <v>12</v>
      </c>
      <c r="W2505">
        <v>1148</v>
      </c>
      <c r="X2505">
        <v>31</v>
      </c>
      <c r="Y2505">
        <v>34</v>
      </c>
      <c r="AB2505">
        <v>37.541</v>
      </c>
      <c r="AD2505" t="s">
        <v>1183</v>
      </c>
      <c r="AE2505">
        <v>1</v>
      </c>
      <c r="AF2505" t="s">
        <v>1184</v>
      </c>
    </row>
    <row r="2506" spans="1:32">
      <c r="A2506">
        <v>316444</v>
      </c>
      <c r="B2506">
        <v>5170</v>
      </c>
      <c r="C2506" t="s">
        <v>301</v>
      </c>
      <c r="D2506">
        <v>1107</v>
      </c>
      <c r="E2506">
        <v>4016517336</v>
      </c>
      <c r="F2506" t="s">
        <v>1183</v>
      </c>
      <c r="G2506">
        <v>1</v>
      </c>
      <c r="H2506" t="s">
        <v>494</v>
      </c>
      <c r="I2506" t="s">
        <v>269</v>
      </c>
      <c r="J2506">
        <v>31</v>
      </c>
      <c r="K2506">
        <v>606</v>
      </c>
      <c r="L2506">
        <v>1200</v>
      </c>
      <c r="M2506">
        <v>2</v>
      </c>
      <c r="N2506">
        <v>52</v>
      </c>
      <c r="O2506" s="493">
        <v>45938.3709027778</v>
      </c>
      <c r="P2506" s="493">
        <v>45938.6399537037</v>
      </c>
      <c r="Q2506">
        <v>1</v>
      </c>
      <c r="R2506">
        <v>0</v>
      </c>
      <c r="S2506">
        <v>0</v>
      </c>
      <c r="T2506">
        <v>6</v>
      </c>
      <c r="U2506">
        <v>17</v>
      </c>
      <c r="V2506">
        <v>10</v>
      </c>
      <c r="W2506">
        <v>91</v>
      </c>
      <c r="X2506">
        <v>16</v>
      </c>
      <c r="Y2506">
        <v>16</v>
      </c>
      <c r="AB2506">
        <v>13.737</v>
      </c>
      <c r="AD2506" t="s">
        <v>1183</v>
      </c>
      <c r="AE2506">
        <v>1</v>
      </c>
      <c r="AF2506" t="s">
        <v>1184</v>
      </c>
    </row>
    <row r="2507" spans="1:32">
      <c r="A2507">
        <v>316445</v>
      </c>
      <c r="B2507">
        <v>5170</v>
      </c>
      <c r="C2507" t="s">
        <v>301</v>
      </c>
      <c r="D2507">
        <v>1107</v>
      </c>
      <c r="E2507">
        <v>4016517336</v>
      </c>
      <c r="F2507" t="s">
        <v>1183</v>
      </c>
      <c r="G2507">
        <v>1</v>
      </c>
      <c r="H2507" t="s">
        <v>494</v>
      </c>
      <c r="I2507" t="s">
        <v>319</v>
      </c>
      <c r="J2507">
        <v>32</v>
      </c>
      <c r="K2507">
        <v>590</v>
      </c>
      <c r="L2507">
        <v>1200</v>
      </c>
      <c r="M2507">
        <v>2</v>
      </c>
      <c r="N2507">
        <v>20</v>
      </c>
      <c r="O2507" s="493">
        <v>45938.3717476852</v>
      </c>
      <c r="P2507" s="493">
        <v>45938.6460648148</v>
      </c>
      <c r="Q2507">
        <v>1</v>
      </c>
      <c r="R2507">
        <v>0</v>
      </c>
      <c r="S2507">
        <v>0</v>
      </c>
      <c r="T2507">
        <v>6</v>
      </c>
      <c r="U2507">
        <v>12</v>
      </c>
      <c r="V2507">
        <v>10</v>
      </c>
      <c r="W2507">
        <v>873</v>
      </c>
      <c r="X2507">
        <v>10</v>
      </c>
      <c r="Y2507">
        <v>10</v>
      </c>
      <c r="AB2507">
        <v>3.528</v>
      </c>
      <c r="AD2507" t="s">
        <v>1183</v>
      </c>
      <c r="AE2507">
        <v>1</v>
      </c>
      <c r="AF2507" t="s">
        <v>1184</v>
      </c>
    </row>
    <row r="2508" spans="1:32">
      <c r="A2508">
        <v>316450</v>
      </c>
      <c r="B2508">
        <v>5170</v>
      </c>
      <c r="C2508" t="s">
        <v>301</v>
      </c>
      <c r="D2508">
        <v>1107</v>
      </c>
      <c r="E2508">
        <v>4016581673</v>
      </c>
      <c r="F2508" t="s">
        <v>1185</v>
      </c>
      <c r="G2508">
        <v>1</v>
      </c>
      <c r="H2508" t="s">
        <v>494</v>
      </c>
      <c r="I2508" t="s">
        <v>323</v>
      </c>
      <c r="J2508">
        <v>33</v>
      </c>
      <c r="K2508">
        <v>300</v>
      </c>
      <c r="L2508">
        <v>600</v>
      </c>
      <c r="M2508">
        <v>2</v>
      </c>
      <c r="N2508">
        <v>10</v>
      </c>
      <c r="O2508" s="493">
        <v>45938.2100231481</v>
      </c>
      <c r="P2508" s="493">
        <v>45938.3654513889</v>
      </c>
      <c r="Q2508">
        <v>1</v>
      </c>
      <c r="R2508">
        <v>0</v>
      </c>
      <c r="S2508">
        <v>0</v>
      </c>
      <c r="T2508">
        <v>6</v>
      </c>
      <c r="U2508">
        <v>18</v>
      </c>
      <c r="V2508">
        <v>13</v>
      </c>
      <c r="W2508">
        <v>190</v>
      </c>
      <c r="X2508">
        <v>16</v>
      </c>
      <c r="Y2508">
        <v>22</v>
      </c>
      <c r="AB2508">
        <v>23.287</v>
      </c>
      <c r="AD2508" t="s">
        <v>1185</v>
      </c>
      <c r="AE2508">
        <v>1</v>
      </c>
      <c r="AF2508" t="s">
        <v>1184</v>
      </c>
    </row>
    <row r="2509" spans="1:32">
      <c r="A2509">
        <v>316447</v>
      </c>
      <c r="B2509">
        <v>5170</v>
      </c>
      <c r="C2509" t="s">
        <v>301</v>
      </c>
      <c r="D2509">
        <v>1107</v>
      </c>
      <c r="E2509">
        <v>4016581673</v>
      </c>
      <c r="F2509" t="s">
        <v>1185</v>
      </c>
      <c r="G2509">
        <v>1</v>
      </c>
      <c r="H2509" t="s">
        <v>494</v>
      </c>
      <c r="I2509" t="s">
        <v>314</v>
      </c>
      <c r="J2509">
        <v>30</v>
      </c>
      <c r="K2509">
        <v>300</v>
      </c>
      <c r="L2509">
        <v>600</v>
      </c>
      <c r="M2509">
        <v>2</v>
      </c>
      <c r="N2509">
        <v>218</v>
      </c>
      <c r="O2509" s="493">
        <v>45938.1999652778</v>
      </c>
      <c r="P2509" s="493">
        <v>45938.3644907407</v>
      </c>
      <c r="Q2509">
        <v>1</v>
      </c>
      <c r="R2509">
        <v>0</v>
      </c>
      <c r="S2509">
        <v>0</v>
      </c>
      <c r="T2509">
        <v>6</v>
      </c>
      <c r="U2509">
        <v>36</v>
      </c>
      <c r="V2509">
        <v>32</v>
      </c>
      <c r="W2509">
        <v>307</v>
      </c>
      <c r="X2509">
        <v>34</v>
      </c>
      <c r="Y2509">
        <v>40</v>
      </c>
      <c r="AB2509">
        <v>34.015</v>
      </c>
      <c r="AD2509" t="s">
        <v>1185</v>
      </c>
      <c r="AE2509">
        <v>1</v>
      </c>
      <c r="AF2509" t="s">
        <v>1184</v>
      </c>
    </row>
    <row r="2510" spans="1:32">
      <c r="A2510">
        <v>316448</v>
      </c>
      <c r="B2510">
        <v>5170</v>
      </c>
      <c r="C2510" t="s">
        <v>301</v>
      </c>
      <c r="D2510">
        <v>1107</v>
      </c>
      <c r="E2510">
        <v>4016581673</v>
      </c>
      <c r="F2510" t="s">
        <v>1185</v>
      </c>
      <c r="G2510">
        <v>1</v>
      </c>
      <c r="H2510" t="s">
        <v>494</v>
      </c>
      <c r="I2510" t="s">
        <v>269</v>
      </c>
      <c r="J2510">
        <v>31</v>
      </c>
      <c r="K2510">
        <v>301</v>
      </c>
      <c r="L2510">
        <v>600</v>
      </c>
      <c r="M2510">
        <v>2</v>
      </c>
      <c r="N2510">
        <v>52</v>
      </c>
      <c r="O2510" s="493">
        <v>45938.2070486111</v>
      </c>
      <c r="P2510" s="493">
        <v>45938.3648148148</v>
      </c>
      <c r="Q2510">
        <v>1</v>
      </c>
      <c r="R2510">
        <v>0</v>
      </c>
      <c r="S2510">
        <v>0</v>
      </c>
      <c r="T2510">
        <v>6</v>
      </c>
      <c r="U2510">
        <v>18</v>
      </c>
      <c r="V2510">
        <v>12</v>
      </c>
      <c r="W2510">
        <v>97</v>
      </c>
      <c r="X2510">
        <v>17</v>
      </c>
      <c r="Y2510">
        <v>23</v>
      </c>
      <c r="AB2510">
        <v>13.737</v>
      </c>
      <c r="AD2510" t="s">
        <v>1185</v>
      </c>
      <c r="AE2510">
        <v>1</v>
      </c>
      <c r="AF2510" t="s">
        <v>1184</v>
      </c>
    </row>
    <row r="2511" spans="1:32">
      <c r="A2511">
        <v>316449</v>
      </c>
      <c r="B2511">
        <v>5170</v>
      </c>
      <c r="C2511" t="s">
        <v>301</v>
      </c>
      <c r="D2511">
        <v>1107</v>
      </c>
      <c r="E2511">
        <v>4016581673</v>
      </c>
      <c r="F2511" t="s">
        <v>1185</v>
      </c>
      <c r="G2511">
        <v>1</v>
      </c>
      <c r="H2511" t="s">
        <v>494</v>
      </c>
      <c r="I2511" t="s">
        <v>319</v>
      </c>
      <c r="J2511">
        <v>32</v>
      </c>
      <c r="K2511">
        <v>297</v>
      </c>
      <c r="L2511">
        <v>600</v>
      </c>
      <c r="M2511">
        <v>2</v>
      </c>
      <c r="N2511">
        <v>20</v>
      </c>
      <c r="O2511" s="493">
        <v>45938.2086342593</v>
      </c>
      <c r="P2511" s="493">
        <v>45938.365150463</v>
      </c>
      <c r="Q2511">
        <v>1</v>
      </c>
      <c r="R2511">
        <v>0</v>
      </c>
      <c r="S2511">
        <v>0</v>
      </c>
      <c r="T2511">
        <v>6</v>
      </c>
      <c r="U2511">
        <v>12</v>
      </c>
      <c r="V2511">
        <v>10</v>
      </c>
      <c r="W2511">
        <v>272</v>
      </c>
      <c r="X2511">
        <v>10</v>
      </c>
      <c r="Y2511">
        <v>17</v>
      </c>
      <c r="AB2511">
        <v>3.528</v>
      </c>
      <c r="AD2511" t="s">
        <v>1185</v>
      </c>
      <c r="AE2511">
        <v>1</v>
      </c>
      <c r="AF2511" t="s">
        <v>1184</v>
      </c>
    </row>
    <row r="2512" spans="1:32">
      <c r="A2512">
        <v>316446</v>
      </c>
      <c r="B2512">
        <v>5170</v>
      </c>
      <c r="C2512" t="s">
        <v>301</v>
      </c>
      <c r="D2512">
        <v>1107</v>
      </c>
      <c r="E2512">
        <v>4016517336</v>
      </c>
      <c r="F2512" t="s">
        <v>1183</v>
      </c>
      <c r="G2512">
        <v>1</v>
      </c>
      <c r="H2512" t="s">
        <v>494</v>
      </c>
      <c r="I2512" t="s">
        <v>323</v>
      </c>
      <c r="J2512">
        <v>33</v>
      </c>
      <c r="K2512">
        <v>598</v>
      </c>
      <c r="L2512">
        <v>1200</v>
      </c>
      <c r="M2512">
        <v>2</v>
      </c>
      <c r="N2512">
        <v>10</v>
      </c>
      <c r="O2512" s="493">
        <v>45938.3720717593</v>
      </c>
      <c r="P2512" s="493">
        <v>45938.647349537</v>
      </c>
      <c r="Q2512">
        <v>1</v>
      </c>
      <c r="R2512">
        <v>0</v>
      </c>
      <c r="S2512">
        <v>0</v>
      </c>
      <c r="T2512">
        <v>6</v>
      </c>
      <c r="U2512">
        <v>17</v>
      </c>
      <c r="V2512">
        <v>12</v>
      </c>
      <c r="W2512">
        <v>254</v>
      </c>
      <c r="X2512">
        <v>15</v>
      </c>
      <c r="Y2512">
        <v>28</v>
      </c>
      <c r="AB2512">
        <v>23.287</v>
      </c>
      <c r="AD2512" t="s">
        <v>1183</v>
      </c>
      <c r="AE2512">
        <v>1</v>
      </c>
      <c r="AF2512" t="s">
        <v>1184</v>
      </c>
    </row>
    <row r="2513" spans="1:32">
      <c r="A2513">
        <v>316541</v>
      </c>
      <c r="B2513">
        <v>5170</v>
      </c>
      <c r="C2513" t="s">
        <v>301</v>
      </c>
      <c r="D2513">
        <v>1108</v>
      </c>
      <c r="E2513">
        <v>4016578772</v>
      </c>
      <c r="F2513" t="s">
        <v>1179</v>
      </c>
      <c r="G2513">
        <v>1</v>
      </c>
      <c r="H2513" t="s">
        <v>491</v>
      </c>
      <c r="I2513" t="s">
        <v>314</v>
      </c>
      <c r="J2513">
        <v>30</v>
      </c>
      <c r="K2513">
        <v>104</v>
      </c>
      <c r="L2513">
        <v>1000</v>
      </c>
      <c r="M2513">
        <v>2</v>
      </c>
      <c r="N2513">
        <v>106</v>
      </c>
      <c r="O2513" s="493">
        <v>45939.0004861111</v>
      </c>
      <c r="P2513" s="493">
        <v>45939.0493402778</v>
      </c>
      <c r="Q2513">
        <v>1</v>
      </c>
      <c r="R2513">
        <v>0</v>
      </c>
      <c r="S2513">
        <v>0</v>
      </c>
      <c r="T2513">
        <v>6</v>
      </c>
      <c r="U2513">
        <v>18</v>
      </c>
      <c r="V2513">
        <v>13</v>
      </c>
      <c r="W2513">
        <v>119</v>
      </c>
      <c r="X2513">
        <v>17</v>
      </c>
      <c r="Y2513">
        <v>22</v>
      </c>
      <c r="AB2513">
        <v>17.087</v>
      </c>
      <c r="AD2513" t="s">
        <v>1179</v>
      </c>
      <c r="AE2513">
        <v>1</v>
      </c>
      <c r="AF2513" t="s">
        <v>1180</v>
      </c>
    </row>
    <row r="2514" spans="1:32">
      <c r="A2514">
        <v>316542</v>
      </c>
      <c r="B2514">
        <v>5170</v>
      </c>
      <c r="C2514" t="s">
        <v>301</v>
      </c>
      <c r="D2514">
        <v>1108</v>
      </c>
      <c r="E2514">
        <v>4016578772</v>
      </c>
      <c r="F2514" t="s">
        <v>1179</v>
      </c>
      <c r="G2514">
        <v>1</v>
      </c>
      <c r="H2514" t="s">
        <v>491</v>
      </c>
      <c r="I2514" t="s">
        <v>269</v>
      </c>
      <c r="J2514">
        <v>31</v>
      </c>
      <c r="K2514">
        <v>109</v>
      </c>
      <c r="L2514">
        <v>1000</v>
      </c>
      <c r="M2514">
        <v>2</v>
      </c>
      <c r="N2514">
        <v>80</v>
      </c>
      <c r="O2514" s="493">
        <v>45939.0003935185</v>
      </c>
      <c r="P2514" s="493">
        <v>45939.0499421296</v>
      </c>
      <c r="Q2514">
        <v>1</v>
      </c>
      <c r="R2514">
        <v>0</v>
      </c>
      <c r="S2514">
        <v>0</v>
      </c>
      <c r="T2514">
        <v>6</v>
      </c>
      <c r="U2514">
        <v>26</v>
      </c>
      <c r="V2514">
        <v>19</v>
      </c>
      <c r="W2514">
        <v>94</v>
      </c>
      <c r="X2514">
        <v>22</v>
      </c>
      <c r="Y2514">
        <v>27</v>
      </c>
      <c r="AB2514">
        <v>22.114</v>
      </c>
      <c r="AD2514" t="s">
        <v>1179</v>
      </c>
      <c r="AE2514">
        <v>1</v>
      </c>
      <c r="AF2514" t="s">
        <v>1180</v>
      </c>
    </row>
    <row r="2515" spans="1:32">
      <c r="A2515">
        <v>316543</v>
      </c>
      <c r="B2515">
        <v>5170</v>
      </c>
      <c r="C2515" t="s">
        <v>301</v>
      </c>
      <c r="D2515">
        <v>1108</v>
      </c>
      <c r="E2515">
        <v>4016578772</v>
      </c>
      <c r="F2515" t="s">
        <v>1179</v>
      </c>
      <c r="G2515">
        <v>1</v>
      </c>
      <c r="H2515" t="s">
        <v>491</v>
      </c>
      <c r="I2515" t="s">
        <v>319</v>
      </c>
      <c r="J2515">
        <v>32</v>
      </c>
      <c r="K2515">
        <v>110</v>
      </c>
      <c r="L2515">
        <v>1000</v>
      </c>
      <c r="M2515">
        <v>2</v>
      </c>
      <c r="N2515">
        <v>36</v>
      </c>
      <c r="O2515" s="493">
        <v>45939.000625</v>
      </c>
      <c r="P2515" s="493">
        <v>45939.0503819444</v>
      </c>
      <c r="Q2515">
        <v>1</v>
      </c>
      <c r="R2515">
        <v>0</v>
      </c>
      <c r="S2515">
        <v>0</v>
      </c>
      <c r="T2515">
        <v>6</v>
      </c>
      <c r="U2515">
        <v>16</v>
      </c>
      <c r="V2515">
        <v>16</v>
      </c>
      <c r="W2515">
        <v>18</v>
      </c>
      <c r="X2515">
        <v>16</v>
      </c>
      <c r="Y2515">
        <v>19</v>
      </c>
      <c r="AB2515">
        <v>4.321</v>
      </c>
      <c r="AD2515" t="s">
        <v>1179</v>
      </c>
      <c r="AE2515">
        <v>1</v>
      </c>
      <c r="AF2515" t="s">
        <v>1180</v>
      </c>
    </row>
    <row r="2516" spans="1:32">
      <c r="A2516">
        <v>316454</v>
      </c>
      <c r="B2516">
        <v>5170</v>
      </c>
      <c r="C2516" t="s">
        <v>301</v>
      </c>
      <c r="D2516">
        <v>1108</v>
      </c>
      <c r="E2516">
        <v>4016578772</v>
      </c>
      <c r="F2516" t="s">
        <v>1179</v>
      </c>
      <c r="G2516">
        <v>1</v>
      </c>
      <c r="H2516" t="s">
        <v>491</v>
      </c>
      <c r="I2516" t="s">
        <v>323</v>
      </c>
      <c r="J2516">
        <v>33</v>
      </c>
      <c r="K2516">
        <v>887</v>
      </c>
      <c r="L2516">
        <v>1000</v>
      </c>
      <c r="M2516">
        <v>2</v>
      </c>
      <c r="N2516">
        <v>12</v>
      </c>
      <c r="O2516" s="493">
        <v>45938.6583796296</v>
      </c>
      <c r="P2516" s="493">
        <v>45938.9999884259</v>
      </c>
      <c r="Q2516">
        <v>1</v>
      </c>
      <c r="R2516">
        <v>0</v>
      </c>
      <c r="S2516">
        <v>0</v>
      </c>
      <c r="T2516">
        <v>6</v>
      </c>
      <c r="U2516">
        <v>12</v>
      </c>
      <c r="V2516">
        <v>11</v>
      </c>
      <c r="W2516">
        <v>69</v>
      </c>
      <c r="X2516">
        <v>11</v>
      </c>
      <c r="Y2516">
        <v>14</v>
      </c>
      <c r="AB2516">
        <v>26.535</v>
      </c>
      <c r="AD2516" t="s">
        <v>1179</v>
      </c>
      <c r="AE2516">
        <v>1</v>
      </c>
      <c r="AF2516" t="s">
        <v>1180</v>
      </c>
    </row>
    <row r="2517" spans="1:32">
      <c r="A2517">
        <v>316451</v>
      </c>
      <c r="B2517">
        <v>5170</v>
      </c>
      <c r="C2517" t="s">
        <v>301</v>
      </c>
      <c r="D2517">
        <v>1108</v>
      </c>
      <c r="E2517">
        <v>4016578772</v>
      </c>
      <c r="F2517" t="s">
        <v>1179</v>
      </c>
      <c r="G2517">
        <v>1</v>
      </c>
      <c r="H2517" t="s">
        <v>491</v>
      </c>
      <c r="I2517" t="s">
        <v>314</v>
      </c>
      <c r="J2517">
        <v>30</v>
      </c>
      <c r="K2517">
        <v>898</v>
      </c>
      <c r="L2517">
        <v>1000</v>
      </c>
      <c r="M2517">
        <v>2</v>
      </c>
      <c r="N2517">
        <v>106</v>
      </c>
      <c r="O2517" s="493">
        <v>45938.6509259259</v>
      </c>
      <c r="P2517" s="493">
        <v>45938.9999884259</v>
      </c>
      <c r="Q2517">
        <v>1</v>
      </c>
      <c r="R2517">
        <v>0</v>
      </c>
      <c r="S2517">
        <v>0</v>
      </c>
      <c r="T2517">
        <v>6</v>
      </c>
      <c r="U2517">
        <v>18</v>
      </c>
      <c r="V2517">
        <v>14</v>
      </c>
      <c r="W2517">
        <v>213</v>
      </c>
      <c r="X2517">
        <v>17</v>
      </c>
      <c r="Y2517">
        <v>22</v>
      </c>
      <c r="AB2517">
        <v>17.087</v>
      </c>
      <c r="AD2517" t="s">
        <v>1179</v>
      </c>
      <c r="AE2517">
        <v>1</v>
      </c>
      <c r="AF2517" t="s">
        <v>1180</v>
      </c>
    </row>
    <row r="2518" spans="1:32">
      <c r="A2518">
        <v>316452</v>
      </c>
      <c r="B2518">
        <v>5170</v>
      </c>
      <c r="C2518" t="s">
        <v>301</v>
      </c>
      <c r="D2518">
        <v>1108</v>
      </c>
      <c r="E2518">
        <v>4016578772</v>
      </c>
      <c r="F2518" t="s">
        <v>1179</v>
      </c>
      <c r="G2518">
        <v>1</v>
      </c>
      <c r="H2518" t="s">
        <v>491</v>
      </c>
      <c r="I2518" t="s">
        <v>269</v>
      </c>
      <c r="J2518">
        <v>31</v>
      </c>
      <c r="K2518">
        <v>895</v>
      </c>
      <c r="L2518">
        <v>1000</v>
      </c>
      <c r="M2518">
        <v>2</v>
      </c>
      <c r="N2518">
        <v>80</v>
      </c>
      <c r="O2518" s="493">
        <v>45938.6568981481</v>
      </c>
      <c r="P2518" s="493">
        <v>45938.9995833333</v>
      </c>
      <c r="Q2518">
        <v>1</v>
      </c>
      <c r="R2518">
        <v>0</v>
      </c>
      <c r="S2518">
        <v>0</v>
      </c>
      <c r="T2518">
        <v>6</v>
      </c>
      <c r="U2518">
        <v>24</v>
      </c>
      <c r="V2518">
        <v>10</v>
      </c>
      <c r="W2518">
        <v>182</v>
      </c>
      <c r="X2518">
        <v>22</v>
      </c>
      <c r="Y2518">
        <v>27</v>
      </c>
      <c r="AB2518">
        <v>22.114</v>
      </c>
      <c r="AD2518" t="s">
        <v>1179</v>
      </c>
      <c r="AE2518">
        <v>1</v>
      </c>
      <c r="AF2518" t="s">
        <v>1180</v>
      </c>
    </row>
    <row r="2519" spans="1:32">
      <c r="A2519">
        <v>316453</v>
      </c>
      <c r="B2519">
        <v>5170</v>
      </c>
      <c r="C2519" t="s">
        <v>301</v>
      </c>
      <c r="D2519">
        <v>1108</v>
      </c>
      <c r="E2519">
        <v>4016578772</v>
      </c>
      <c r="F2519" t="s">
        <v>1179</v>
      </c>
      <c r="G2519">
        <v>1</v>
      </c>
      <c r="H2519" t="s">
        <v>491</v>
      </c>
      <c r="I2519" t="s">
        <v>319</v>
      </c>
      <c r="J2519">
        <v>32</v>
      </c>
      <c r="K2519">
        <v>889</v>
      </c>
      <c r="L2519">
        <v>1000</v>
      </c>
      <c r="M2519">
        <v>2</v>
      </c>
      <c r="N2519">
        <v>36</v>
      </c>
      <c r="O2519" s="493">
        <v>45938.6580208333</v>
      </c>
      <c r="P2519" s="493">
        <v>45938.9997337963</v>
      </c>
      <c r="Q2519">
        <v>1</v>
      </c>
      <c r="R2519">
        <v>0</v>
      </c>
      <c r="S2519">
        <v>0</v>
      </c>
      <c r="T2519">
        <v>6</v>
      </c>
      <c r="U2519">
        <v>16</v>
      </c>
      <c r="V2519">
        <v>14</v>
      </c>
      <c r="W2519">
        <v>27</v>
      </c>
      <c r="X2519">
        <v>16</v>
      </c>
      <c r="Y2519">
        <v>19</v>
      </c>
      <c r="AB2519">
        <v>4.321</v>
      </c>
      <c r="AD2519" t="s">
        <v>1179</v>
      </c>
      <c r="AE2519">
        <v>1</v>
      </c>
      <c r="AF2519" t="s">
        <v>1180</v>
      </c>
    </row>
    <row r="2520" spans="1:32">
      <c r="A2520">
        <v>316544</v>
      </c>
      <c r="B2520">
        <v>5170</v>
      </c>
      <c r="C2520" t="s">
        <v>301</v>
      </c>
      <c r="D2520">
        <v>1108</v>
      </c>
      <c r="E2520">
        <v>4016578772</v>
      </c>
      <c r="F2520" t="s">
        <v>1179</v>
      </c>
      <c r="G2520">
        <v>1</v>
      </c>
      <c r="H2520" t="s">
        <v>491</v>
      </c>
      <c r="I2520" t="s">
        <v>323</v>
      </c>
      <c r="J2520">
        <v>33</v>
      </c>
      <c r="K2520">
        <v>111</v>
      </c>
      <c r="L2520">
        <v>1000</v>
      </c>
      <c r="M2520">
        <v>2</v>
      </c>
      <c r="N2520">
        <v>12</v>
      </c>
      <c r="O2520" s="493">
        <v>45939.0003125</v>
      </c>
      <c r="P2520" s="493">
        <v>45939.0506481481</v>
      </c>
      <c r="Q2520">
        <v>1</v>
      </c>
      <c r="R2520">
        <v>0</v>
      </c>
      <c r="S2520">
        <v>0</v>
      </c>
      <c r="T2520">
        <v>6</v>
      </c>
      <c r="U2520">
        <v>11</v>
      </c>
      <c r="V2520">
        <v>11</v>
      </c>
      <c r="W2520">
        <v>12</v>
      </c>
      <c r="X2520">
        <v>11</v>
      </c>
      <c r="Y2520">
        <v>14</v>
      </c>
      <c r="AB2520">
        <v>26.535</v>
      </c>
      <c r="AD2520" t="s">
        <v>1179</v>
      </c>
      <c r="AE2520">
        <v>1</v>
      </c>
      <c r="AF2520" t="s">
        <v>1180</v>
      </c>
    </row>
    <row r="2521" spans="1:32">
      <c r="A2521">
        <v>316637</v>
      </c>
      <c r="B2521">
        <v>5170</v>
      </c>
      <c r="C2521" t="s">
        <v>301</v>
      </c>
      <c r="D2521">
        <v>1109</v>
      </c>
      <c r="E2521">
        <v>4016578772</v>
      </c>
      <c r="F2521" t="s">
        <v>1179</v>
      </c>
      <c r="G2521">
        <v>1</v>
      </c>
      <c r="H2521" t="s">
        <v>494</v>
      </c>
      <c r="I2521" t="s">
        <v>314</v>
      </c>
      <c r="J2521">
        <v>30</v>
      </c>
      <c r="K2521">
        <v>358</v>
      </c>
      <c r="L2521">
        <v>1000</v>
      </c>
      <c r="M2521">
        <v>2</v>
      </c>
      <c r="N2521">
        <v>86</v>
      </c>
      <c r="O2521" s="493">
        <v>45940.0005324074</v>
      </c>
      <c r="P2521" s="493">
        <v>45940.2006712963</v>
      </c>
      <c r="Q2521">
        <v>1</v>
      </c>
      <c r="R2521">
        <v>0</v>
      </c>
      <c r="S2521">
        <v>0</v>
      </c>
      <c r="T2521">
        <v>6</v>
      </c>
      <c r="U2521">
        <v>17</v>
      </c>
      <c r="V2521">
        <v>14</v>
      </c>
      <c r="W2521">
        <v>46</v>
      </c>
      <c r="X2521">
        <v>17</v>
      </c>
      <c r="Y2521">
        <v>16</v>
      </c>
      <c r="AB2521">
        <v>15.808</v>
      </c>
      <c r="AD2521" t="s">
        <v>1179</v>
      </c>
      <c r="AE2521">
        <v>1</v>
      </c>
      <c r="AF2521" t="s">
        <v>1180</v>
      </c>
    </row>
    <row r="2522" spans="1:32">
      <c r="A2522">
        <v>316638</v>
      </c>
      <c r="B2522">
        <v>5170</v>
      </c>
      <c r="C2522" t="s">
        <v>301</v>
      </c>
      <c r="D2522">
        <v>1109</v>
      </c>
      <c r="E2522">
        <v>4016578772</v>
      </c>
      <c r="F2522" t="s">
        <v>1179</v>
      </c>
      <c r="G2522">
        <v>1</v>
      </c>
      <c r="H2522" t="s">
        <v>494</v>
      </c>
      <c r="I2522" t="s">
        <v>269</v>
      </c>
      <c r="J2522">
        <v>31</v>
      </c>
      <c r="K2522">
        <v>362</v>
      </c>
      <c r="L2522">
        <v>1000</v>
      </c>
      <c r="M2522">
        <v>2</v>
      </c>
      <c r="N2522">
        <v>90</v>
      </c>
      <c r="O2522" s="493">
        <v>45940.0006134259</v>
      </c>
      <c r="P2522" s="493">
        <v>45940.2024768519</v>
      </c>
      <c r="Q2522">
        <v>1</v>
      </c>
      <c r="R2522">
        <v>0</v>
      </c>
      <c r="S2522">
        <v>0</v>
      </c>
      <c r="T2522">
        <v>6</v>
      </c>
      <c r="U2522">
        <v>30</v>
      </c>
      <c r="V2522">
        <v>25</v>
      </c>
      <c r="W2522">
        <v>133</v>
      </c>
      <c r="X2522">
        <v>30</v>
      </c>
      <c r="Y2522">
        <v>30</v>
      </c>
      <c r="AB2522">
        <v>19.75</v>
      </c>
      <c r="AD2522" t="s">
        <v>1179</v>
      </c>
      <c r="AE2522">
        <v>1</v>
      </c>
      <c r="AF2522" t="s">
        <v>1180</v>
      </c>
    </row>
    <row r="2523" spans="1:32">
      <c r="A2523">
        <v>316639</v>
      </c>
      <c r="B2523">
        <v>5170</v>
      </c>
      <c r="C2523" t="s">
        <v>301</v>
      </c>
      <c r="D2523">
        <v>1109</v>
      </c>
      <c r="E2523">
        <v>4016578772</v>
      </c>
      <c r="F2523" t="s">
        <v>1179</v>
      </c>
      <c r="G2523">
        <v>1</v>
      </c>
      <c r="H2523" t="s">
        <v>494</v>
      </c>
      <c r="I2523" t="s">
        <v>319</v>
      </c>
      <c r="J2523">
        <v>32</v>
      </c>
      <c r="K2523">
        <v>368</v>
      </c>
      <c r="L2523">
        <v>1000</v>
      </c>
      <c r="M2523">
        <v>2</v>
      </c>
      <c r="N2523">
        <v>48</v>
      </c>
      <c r="O2523" s="493">
        <v>45940.0004166667</v>
      </c>
      <c r="P2523" s="493">
        <v>45940.2206828704</v>
      </c>
      <c r="Q2523">
        <v>1</v>
      </c>
      <c r="R2523">
        <v>0</v>
      </c>
      <c r="S2523">
        <v>0</v>
      </c>
      <c r="T2523">
        <v>6</v>
      </c>
      <c r="U2523">
        <v>41</v>
      </c>
      <c r="V2523">
        <v>33</v>
      </c>
      <c r="W2523">
        <v>982</v>
      </c>
      <c r="X2523">
        <v>35</v>
      </c>
      <c r="Y2523">
        <v>32</v>
      </c>
      <c r="AB2523">
        <v>5.754</v>
      </c>
      <c r="AD2523" t="s">
        <v>1179</v>
      </c>
      <c r="AE2523">
        <v>1</v>
      </c>
      <c r="AF2523" t="s">
        <v>1180</v>
      </c>
    </row>
    <row r="2524" spans="1:32">
      <c r="A2524">
        <v>316548</v>
      </c>
      <c r="B2524">
        <v>5170</v>
      </c>
      <c r="C2524" t="s">
        <v>301</v>
      </c>
      <c r="D2524">
        <v>1109</v>
      </c>
      <c r="E2524">
        <v>4016578772</v>
      </c>
      <c r="F2524" t="s">
        <v>1179</v>
      </c>
      <c r="G2524">
        <v>1</v>
      </c>
      <c r="H2524" t="s">
        <v>494</v>
      </c>
      <c r="I2524" t="s">
        <v>323</v>
      </c>
      <c r="J2524">
        <v>33</v>
      </c>
      <c r="K2524">
        <v>628</v>
      </c>
      <c r="L2524">
        <v>1000</v>
      </c>
      <c r="M2524">
        <v>2</v>
      </c>
      <c r="N2524">
        <v>16</v>
      </c>
      <c r="O2524" s="493">
        <v>45939.0819675926</v>
      </c>
      <c r="P2524" s="493">
        <v>45939.9995833333</v>
      </c>
      <c r="Q2524">
        <v>1</v>
      </c>
      <c r="R2524">
        <v>0</v>
      </c>
      <c r="S2524">
        <v>0</v>
      </c>
      <c r="T2524">
        <v>6</v>
      </c>
      <c r="U2524">
        <v>49</v>
      </c>
      <c r="V2524">
        <v>37</v>
      </c>
      <c r="W2524">
        <v>424</v>
      </c>
      <c r="X2524">
        <v>42</v>
      </c>
      <c r="Y2524">
        <v>43</v>
      </c>
      <c r="AB2524">
        <v>44.688</v>
      </c>
      <c r="AD2524" t="s">
        <v>1179</v>
      </c>
      <c r="AE2524">
        <v>1</v>
      </c>
      <c r="AF2524" t="s">
        <v>1180</v>
      </c>
    </row>
    <row r="2525" spans="1:32">
      <c r="A2525">
        <v>316545</v>
      </c>
      <c r="B2525">
        <v>5170</v>
      </c>
      <c r="C2525" t="s">
        <v>301</v>
      </c>
      <c r="D2525">
        <v>1109</v>
      </c>
      <c r="E2525">
        <v>4016578772</v>
      </c>
      <c r="F2525" t="s">
        <v>1179</v>
      </c>
      <c r="G2525">
        <v>1</v>
      </c>
      <c r="H2525" t="s">
        <v>494</v>
      </c>
      <c r="I2525" t="s">
        <v>314</v>
      </c>
      <c r="J2525">
        <v>30</v>
      </c>
      <c r="K2525">
        <v>640</v>
      </c>
      <c r="L2525">
        <v>1000</v>
      </c>
      <c r="M2525">
        <v>2</v>
      </c>
      <c r="N2525">
        <v>86</v>
      </c>
      <c r="O2525" s="493">
        <v>45939.0689351852</v>
      </c>
      <c r="P2525" s="493">
        <v>45939.9996527778</v>
      </c>
      <c r="Q2525">
        <v>1</v>
      </c>
      <c r="R2525">
        <v>0</v>
      </c>
      <c r="S2525">
        <v>0</v>
      </c>
      <c r="T2525">
        <v>6</v>
      </c>
      <c r="U2525">
        <v>18</v>
      </c>
      <c r="V2525">
        <v>14</v>
      </c>
      <c r="W2525">
        <v>674</v>
      </c>
      <c r="X2525">
        <v>17</v>
      </c>
      <c r="Y2525">
        <v>16</v>
      </c>
      <c r="AB2525">
        <v>15.808</v>
      </c>
      <c r="AD2525" t="s">
        <v>1179</v>
      </c>
      <c r="AE2525">
        <v>1</v>
      </c>
      <c r="AF2525" t="s">
        <v>1180</v>
      </c>
    </row>
    <row r="2526" spans="1:32">
      <c r="A2526">
        <v>316546</v>
      </c>
      <c r="B2526">
        <v>5170</v>
      </c>
      <c r="C2526" t="s">
        <v>301</v>
      </c>
      <c r="D2526">
        <v>1109</v>
      </c>
      <c r="E2526">
        <v>4016578772</v>
      </c>
      <c r="F2526" t="s">
        <v>1179</v>
      </c>
      <c r="G2526">
        <v>1</v>
      </c>
      <c r="H2526" t="s">
        <v>494</v>
      </c>
      <c r="I2526" t="s">
        <v>269</v>
      </c>
      <c r="J2526">
        <v>31</v>
      </c>
      <c r="K2526">
        <v>635</v>
      </c>
      <c r="L2526">
        <v>1000</v>
      </c>
      <c r="M2526">
        <v>2</v>
      </c>
      <c r="N2526">
        <v>90</v>
      </c>
      <c r="O2526" s="493">
        <v>45939.0788888889</v>
      </c>
      <c r="P2526" s="493">
        <v>45939.9997337963</v>
      </c>
      <c r="Q2526">
        <v>1</v>
      </c>
      <c r="R2526">
        <v>0</v>
      </c>
      <c r="S2526">
        <v>0</v>
      </c>
      <c r="T2526">
        <v>6</v>
      </c>
      <c r="U2526">
        <v>31</v>
      </c>
      <c r="V2526">
        <v>24</v>
      </c>
      <c r="W2526">
        <v>214</v>
      </c>
      <c r="X2526">
        <v>30</v>
      </c>
      <c r="Y2526">
        <v>30</v>
      </c>
      <c r="AB2526">
        <v>19.75</v>
      </c>
      <c r="AD2526" t="s">
        <v>1179</v>
      </c>
      <c r="AE2526">
        <v>1</v>
      </c>
      <c r="AF2526" t="s">
        <v>1180</v>
      </c>
    </row>
    <row r="2527" spans="1:32">
      <c r="A2527">
        <v>316547</v>
      </c>
      <c r="B2527">
        <v>5170</v>
      </c>
      <c r="C2527" t="s">
        <v>301</v>
      </c>
      <c r="D2527">
        <v>1109</v>
      </c>
      <c r="E2527">
        <v>4016578772</v>
      </c>
      <c r="F2527" t="s">
        <v>1179</v>
      </c>
      <c r="G2527">
        <v>1</v>
      </c>
      <c r="H2527" t="s">
        <v>494</v>
      </c>
      <c r="I2527" t="s">
        <v>319</v>
      </c>
      <c r="J2527">
        <v>32</v>
      </c>
      <c r="K2527">
        <v>631</v>
      </c>
      <c r="L2527">
        <v>1000</v>
      </c>
      <c r="M2527">
        <v>2</v>
      </c>
      <c r="N2527">
        <v>48</v>
      </c>
      <c r="O2527" s="493">
        <v>45939.0812384259</v>
      </c>
      <c r="P2527" s="493">
        <v>45939.9999768519</v>
      </c>
      <c r="Q2527">
        <v>1</v>
      </c>
      <c r="R2527">
        <v>0</v>
      </c>
      <c r="S2527">
        <v>0</v>
      </c>
      <c r="T2527">
        <v>6</v>
      </c>
      <c r="U2527">
        <v>38</v>
      </c>
      <c r="V2527">
        <v>32</v>
      </c>
      <c r="W2527">
        <v>313</v>
      </c>
      <c r="X2527">
        <v>35</v>
      </c>
      <c r="Y2527">
        <v>32</v>
      </c>
      <c r="AB2527">
        <v>5.754</v>
      </c>
      <c r="AD2527" t="s">
        <v>1179</v>
      </c>
      <c r="AE2527">
        <v>1</v>
      </c>
      <c r="AF2527" t="s">
        <v>1180</v>
      </c>
    </row>
    <row r="2528" spans="1:32">
      <c r="A2528">
        <v>316640</v>
      </c>
      <c r="B2528">
        <v>5170</v>
      </c>
      <c r="C2528" t="s">
        <v>301</v>
      </c>
      <c r="D2528">
        <v>1109</v>
      </c>
      <c r="E2528">
        <v>4016578772</v>
      </c>
      <c r="F2528" t="s">
        <v>1179</v>
      </c>
      <c r="G2528">
        <v>1</v>
      </c>
      <c r="H2528" t="s">
        <v>494</v>
      </c>
      <c r="I2528" t="s">
        <v>323</v>
      </c>
      <c r="J2528">
        <v>33</v>
      </c>
      <c r="K2528">
        <v>371</v>
      </c>
      <c r="L2528">
        <v>1000</v>
      </c>
      <c r="M2528">
        <v>2</v>
      </c>
      <c r="N2528">
        <v>16</v>
      </c>
      <c r="O2528" s="493">
        <v>45940.0005671296</v>
      </c>
      <c r="P2528" s="493">
        <v>45940.2228240741</v>
      </c>
      <c r="Q2528">
        <v>1</v>
      </c>
      <c r="R2528">
        <v>0</v>
      </c>
      <c r="S2528">
        <v>0</v>
      </c>
      <c r="T2528">
        <v>6</v>
      </c>
      <c r="U2528">
        <v>42</v>
      </c>
      <c r="V2528">
        <v>25</v>
      </c>
      <c r="W2528">
        <v>203</v>
      </c>
      <c r="X2528">
        <v>40</v>
      </c>
      <c r="Y2528">
        <v>43</v>
      </c>
      <c r="AB2528">
        <v>44.688</v>
      </c>
      <c r="AD2528" t="s">
        <v>1179</v>
      </c>
      <c r="AE2528">
        <v>1</v>
      </c>
      <c r="AF2528" t="s">
        <v>1180</v>
      </c>
    </row>
    <row r="2529" spans="1:32">
      <c r="A2529">
        <v>316976</v>
      </c>
      <c r="B2529">
        <v>5170</v>
      </c>
      <c r="C2529" t="s">
        <v>301</v>
      </c>
      <c r="D2529">
        <v>1110</v>
      </c>
      <c r="E2529">
        <v>4016554258</v>
      </c>
      <c r="F2529" t="s">
        <v>1169</v>
      </c>
      <c r="G2529">
        <v>1</v>
      </c>
      <c r="H2529" t="s">
        <v>491</v>
      </c>
      <c r="I2529" t="s">
        <v>314</v>
      </c>
      <c r="J2529">
        <v>30</v>
      </c>
      <c r="K2529">
        <v>320</v>
      </c>
      <c r="L2529">
        <v>1920</v>
      </c>
      <c r="M2529">
        <v>6</v>
      </c>
      <c r="N2529">
        <v>132</v>
      </c>
      <c r="O2529" s="493">
        <v>45944.0834606482</v>
      </c>
      <c r="P2529" s="493">
        <v>45944.2389583333</v>
      </c>
      <c r="Q2529">
        <v>1</v>
      </c>
      <c r="R2529">
        <v>0</v>
      </c>
      <c r="S2529">
        <v>0</v>
      </c>
      <c r="T2529">
        <v>6</v>
      </c>
      <c r="U2529">
        <v>22</v>
      </c>
      <c r="V2529">
        <v>18</v>
      </c>
      <c r="W2529">
        <v>39</v>
      </c>
      <c r="X2529">
        <v>22</v>
      </c>
      <c r="Y2529">
        <v>22</v>
      </c>
      <c r="AB2529">
        <v>20.111</v>
      </c>
      <c r="AD2529" t="s">
        <v>1169</v>
      </c>
      <c r="AE2529">
        <v>1</v>
      </c>
      <c r="AF2529" t="s">
        <v>1074</v>
      </c>
    </row>
    <row r="2530" spans="1:32">
      <c r="A2530">
        <v>316979</v>
      </c>
      <c r="B2530">
        <v>5170</v>
      </c>
      <c r="C2530" t="s">
        <v>301</v>
      </c>
      <c r="D2530">
        <v>1110</v>
      </c>
      <c r="E2530">
        <v>4016554258</v>
      </c>
      <c r="F2530" t="s">
        <v>1169</v>
      </c>
      <c r="G2530">
        <v>1</v>
      </c>
      <c r="H2530" t="s">
        <v>491</v>
      </c>
      <c r="I2530" t="s">
        <v>323</v>
      </c>
      <c r="J2530">
        <v>33</v>
      </c>
      <c r="K2530">
        <v>317</v>
      </c>
      <c r="L2530">
        <v>1920</v>
      </c>
      <c r="M2530">
        <v>6</v>
      </c>
      <c r="N2530">
        <v>12</v>
      </c>
      <c r="O2530" s="493">
        <v>45944.1068287037</v>
      </c>
      <c r="P2530" s="493">
        <v>45944.2414930556</v>
      </c>
      <c r="Q2530">
        <v>1</v>
      </c>
      <c r="R2530">
        <v>0</v>
      </c>
      <c r="S2530">
        <v>0</v>
      </c>
      <c r="T2530">
        <v>6</v>
      </c>
      <c r="U2530">
        <v>11</v>
      </c>
      <c r="V2530">
        <v>10</v>
      </c>
      <c r="W2530">
        <v>108</v>
      </c>
      <c r="X2530">
        <v>11</v>
      </c>
      <c r="Y2530">
        <v>13</v>
      </c>
      <c r="AB2530">
        <v>26.975</v>
      </c>
      <c r="AD2530" t="s">
        <v>1169</v>
      </c>
      <c r="AE2530">
        <v>1</v>
      </c>
      <c r="AF2530" t="s">
        <v>1074</v>
      </c>
    </row>
    <row r="2531" spans="1:32">
      <c r="A2531">
        <v>316978</v>
      </c>
      <c r="B2531">
        <v>5170</v>
      </c>
      <c r="C2531" t="s">
        <v>301</v>
      </c>
      <c r="D2531">
        <v>1110</v>
      </c>
      <c r="E2531">
        <v>4016554258</v>
      </c>
      <c r="F2531" t="s">
        <v>1169</v>
      </c>
      <c r="G2531">
        <v>1</v>
      </c>
      <c r="H2531" t="s">
        <v>491</v>
      </c>
      <c r="I2531" t="s">
        <v>319</v>
      </c>
      <c r="J2531">
        <v>32</v>
      </c>
      <c r="K2531">
        <v>320</v>
      </c>
      <c r="L2531">
        <v>1920</v>
      </c>
      <c r="M2531">
        <v>6</v>
      </c>
      <c r="N2531">
        <v>36</v>
      </c>
      <c r="O2531" s="493">
        <v>45944.1018287037</v>
      </c>
      <c r="P2531" s="493">
        <v>45944.24125</v>
      </c>
      <c r="Q2531">
        <v>1</v>
      </c>
      <c r="R2531">
        <v>0</v>
      </c>
      <c r="S2531">
        <v>0</v>
      </c>
      <c r="T2531">
        <v>6</v>
      </c>
      <c r="U2531">
        <v>13</v>
      </c>
      <c r="V2531">
        <v>11</v>
      </c>
      <c r="W2531">
        <v>28</v>
      </c>
      <c r="X2531">
        <v>13</v>
      </c>
      <c r="Y2531">
        <v>13</v>
      </c>
      <c r="AB2531">
        <v>5.315</v>
      </c>
      <c r="AD2531" t="s">
        <v>1169</v>
      </c>
      <c r="AE2531">
        <v>1</v>
      </c>
      <c r="AF2531" t="s">
        <v>1074</v>
      </c>
    </row>
    <row r="2532" spans="1:32">
      <c r="A2532">
        <v>316977</v>
      </c>
      <c r="B2532">
        <v>5170</v>
      </c>
      <c r="C2532" t="s">
        <v>301</v>
      </c>
      <c r="D2532">
        <v>1110</v>
      </c>
      <c r="E2532">
        <v>4016554258</v>
      </c>
      <c r="F2532" t="s">
        <v>1169</v>
      </c>
      <c r="G2532">
        <v>1</v>
      </c>
      <c r="H2532" t="s">
        <v>491</v>
      </c>
      <c r="I2532" t="s">
        <v>269</v>
      </c>
      <c r="J2532">
        <v>31</v>
      </c>
      <c r="K2532">
        <v>323</v>
      </c>
      <c r="L2532">
        <v>1920</v>
      </c>
      <c r="M2532">
        <v>6</v>
      </c>
      <c r="N2532">
        <v>108</v>
      </c>
      <c r="O2532" s="493">
        <v>45944.0951157407</v>
      </c>
      <c r="P2532" s="493">
        <v>45944.2409027778</v>
      </c>
      <c r="Q2532">
        <v>1</v>
      </c>
      <c r="R2532">
        <v>0</v>
      </c>
      <c r="S2532">
        <v>0</v>
      </c>
      <c r="T2532">
        <v>6</v>
      </c>
      <c r="U2532">
        <v>30</v>
      </c>
      <c r="V2532">
        <v>13</v>
      </c>
      <c r="W2532">
        <v>127</v>
      </c>
      <c r="X2532">
        <v>28</v>
      </c>
      <c r="Y2532">
        <v>31</v>
      </c>
      <c r="AB2532">
        <v>29.517</v>
      </c>
      <c r="AD2532" t="s">
        <v>1169</v>
      </c>
      <c r="AE2532">
        <v>1</v>
      </c>
      <c r="AF2532" t="s">
        <v>1074</v>
      </c>
    </row>
    <row r="2533" spans="1:32">
      <c r="A2533">
        <v>316980</v>
      </c>
      <c r="B2533">
        <v>5170</v>
      </c>
      <c r="C2533" t="s">
        <v>301</v>
      </c>
      <c r="D2533">
        <v>1111</v>
      </c>
      <c r="E2533">
        <v>4016554258</v>
      </c>
      <c r="F2533" t="s">
        <v>1169</v>
      </c>
      <c r="G2533">
        <v>1</v>
      </c>
      <c r="H2533" t="s">
        <v>494</v>
      </c>
      <c r="I2533" t="s">
        <v>314</v>
      </c>
      <c r="J2533">
        <v>30</v>
      </c>
      <c r="K2533">
        <v>320</v>
      </c>
      <c r="L2533">
        <v>1920</v>
      </c>
      <c r="M2533">
        <v>6</v>
      </c>
      <c r="N2533">
        <v>162</v>
      </c>
      <c r="O2533" s="493">
        <v>45944.2452777778</v>
      </c>
      <c r="P2533" s="493">
        <v>45944.4615972222</v>
      </c>
      <c r="Q2533">
        <v>1</v>
      </c>
      <c r="R2533">
        <v>0</v>
      </c>
      <c r="S2533">
        <v>0</v>
      </c>
      <c r="T2533">
        <v>6</v>
      </c>
      <c r="U2533">
        <v>25</v>
      </c>
      <c r="V2533">
        <v>20</v>
      </c>
      <c r="W2533">
        <v>158</v>
      </c>
      <c r="X2533">
        <v>22</v>
      </c>
      <c r="Y2533">
        <v>26</v>
      </c>
      <c r="AB2533">
        <v>26.543</v>
      </c>
      <c r="AD2533" t="s">
        <v>1169</v>
      </c>
      <c r="AE2533">
        <v>1</v>
      </c>
      <c r="AF2533" t="s">
        <v>1074</v>
      </c>
    </row>
    <row r="2534" spans="1:32">
      <c r="A2534">
        <v>316983</v>
      </c>
      <c r="B2534">
        <v>5170</v>
      </c>
      <c r="C2534" t="s">
        <v>301</v>
      </c>
      <c r="D2534">
        <v>1111</v>
      </c>
      <c r="E2534">
        <v>4016554258</v>
      </c>
      <c r="F2534" t="s">
        <v>1169</v>
      </c>
      <c r="G2534">
        <v>1</v>
      </c>
      <c r="H2534" t="s">
        <v>494</v>
      </c>
      <c r="I2534" t="s">
        <v>323</v>
      </c>
      <c r="J2534">
        <v>33</v>
      </c>
      <c r="K2534">
        <v>320</v>
      </c>
      <c r="L2534">
        <v>1920</v>
      </c>
      <c r="M2534">
        <v>6</v>
      </c>
      <c r="N2534">
        <v>30</v>
      </c>
      <c r="O2534" s="493">
        <v>45944.2614699074</v>
      </c>
      <c r="P2534" s="493">
        <v>45944.4687847222</v>
      </c>
      <c r="Q2534">
        <v>1</v>
      </c>
      <c r="R2534">
        <v>0</v>
      </c>
      <c r="S2534">
        <v>0</v>
      </c>
      <c r="T2534">
        <v>6</v>
      </c>
      <c r="U2534">
        <v>45</v>
      </c>
      <c r="V2534">
        <v>39</v>
      </c>
      <c r="W2534">
        <v>201</v>
      </c>
      <c r="X2534">
        <v>41</v>
      </c>
      <c r="Y2534">
        <v>42</v>
      </c>
      <c r="AB2534">
        <v>65.915</v>
      </c>
      <c r="AD2534" t="s">
        <v>1169</v>
      </c>
      <c r="AE2534">
        <v>1</v>
      </c>
      <c r="AF2534" t="s">
        <v>1074</v>
      </c>
    </row>
    <row r="2535" spans="1:32">
      <c r="A2535">
        <v>316982</v>
      </c>
      <c r="B2535">
        <v>5170</v>
      </c>
      <c r="C2535" t="s">
        <v>301</v>
      </c>
      <c r="D2535">
        <v>1111</v>
      </c>
      <c r="E2535">
        <v>4016554258</v>
      </c>
      <c r="F2535" t="s">
        <v>1169</v>
      </c>
      <c r="G2535">
        <v>1</v>
      </c>
      <c r="H2535" t="s">
        <v>494</v>
      </c>
      <c r="I2535" t="s">
        <v>319</v>
      </c>
      <c r="J2535">
        <v>32</v>
      </c>
      <c r="K2535">
        <v>320</v>
      </c>
      <c r="L2535">
        <v>1920</v>
      </c>
      <c r="M2535">
        <v>6</v>
      </c>
      <c r="N2535">
        <v>48</v>
      </c>
      <c r="O2535" s="493">
        <v>45944.2602662037</v>
      </c>
      <c r="P2535" s="493">
        <v>45944.4664351852</v>
      </c>
      <c r="Q2535">
        <v>1</v>
      </c>
      <c r="R2535">
        <v>0</v>
      </c>
      <c r="S2535">
        <v>0</v>
      </c>
      <c r="T2535">
        <v>6</v>
      </c>
      <c r="U2535">
        <v>39</v>
      </c>
      <c r="V2535">
        <v>35</v>
      </c>
      <c r="W2535">
        <v>173</v>
      </c>
      <c r="X2535">
        <v>37</v>
      </c>
      <c r="Y2535">
        <v>33</v>
      </c>
      <c r="AB2535">
        <v>6.372</v>
      </c>
      <c r="AD2535" t="s">
        <v>1169</v>
      </c>
      <c r="AE2535">
        <v>1</v>
      </c>
      <c r="AF2535" t="s">
        <v>1074</v>
      </c>
    </row>
    <row r="2536" spans="1:32">
      <c r="A2536">
        <v>316981</v>
      </c>
      <c r="B2536">
        <v>5170</v>
      </c>
      <c r="C2536" t="s">
        <v>301</v>
      </c>
      <c r="D2536">
        <v>1111</v>
      </c>
      <c r="E2536">
        <v>4016554258</v>
      </c>
      <c r="F2536" t="s">
        <v>1169</v>
      </c>
      <c r="G2536">
        <v>1</v>
      </c>
      <c r="H2536" t="s">
        <v>494</v>
      </c>
      <c r="I2536" t="s">
        <v>269</v>
      </c>
      <c r="J2536">
        <v>31</v>
      </c>
      <c r="K2536">
        <v>320</v>
      </c>
      <c r="L2536">
        <v>1920</v>
      </c>
      <c r="M2536">
        <v>6</v>
      </c>
      <c r="N2536">
        <v>102</v>
      </c>
      <c r="O2536" s="493">
        <v>45944.2592824074</v>
      </c>
      <c r="P2536" s="493">
        <v>45944.4639236111</v>
      </c>
      <c r="Q2536">
        <v>1</v>
      </c>
      <c r="R2536">
        <v>0</v>
      </c>
      <c r="S2536">
        <v>0</v>
      </c>
      <c r="T2536">
        <v>6</v>
      </c>
      <c r="U2536">
        <v>32</v>
      </c>
      <c r="V2536">
        <v>27</v>
      </c>
      <c r="W2536">
        <v>162</v>
      </c>
      <c r="X2536">
        <v>31</v>
      </c>
      <c r="Y2536">
        <v>29</v>
      </c>
      <c r="AB2536">
        <v>27.896</v>
      </c>
      <c r="AD2536" t="s">
        <v>1169</v>
      </c>
      <c r="AE2536">
        <v>1</v>
      </c>
      <c r="AF2536" t="s">
        <v>1074</v>
      </c>
    </row>
    <row r="2537" spans="1:32">
      <c r="A2537">
        <v>316641</v>
      </c>
      <c r="B2537">
        <v>5170</v>
      </c>
      <c r="C2537" t="s">
        <v>301</v>
      </c>
      <c r="D2537">
        <v>1112</v>
      </c>
      <c r="E2537">
        <v>4016585414</v>
      </c>
      <c r="F2537" t="s">
        <v>1173</v>
      </c>
      <c r="G2537">
        <v>1</v>
      </c>
      <c r="H2537" t="s">
        <v>491</v>
      </c>
      <c r="I2537" t="s">
        <v>314</v>
      </c>
      <c r="J2537">
        <v>30</v>
      </c>
      <c r="K2537">
        <v>300</v>
      </c>
      <c r="L2537">
        <v>1800</v>
      </c>
      <c r="M2537">
        <v>6</v>
      </c>
      <c r="N2537">
        <v>174</v>
      </c>
      <c r="O2537" s="493">
        <v>45940.2316435185</v>
      </c>
      <c r="P2537" s="493">
        <v>45940.3721527778</v>
      </c>
      <c r="Q2537">
        <v>1</v>
      </c>
      <c r="R2537">
        <v>0</v>
      </c>
      <c r="S2537">
        <v>0</v>
      </c>
      <c r="T2537">
        <v>6</v>
      </c>
      <c r="U2537">
        <v>25</v>
      </c>
      <c r="V2537">
        <v>22</v>
      </c>
      <c r="W2537">
        <v>109</v>
      </c>
      <c r="X2537">
        <v>24</v>
      </c>
      <c r="Y2537">
        <v>31</v>
      </c>
      <c r="AB2537">
        <v>24.915</v>
      </c>
      <c r="AD2537" t="s">
        <v>1173</v>
      </c>
      <c r="AE2537">
        <v>1</v>
      </c>
      <c r="AF2537" t="s">
        <v>1174</v>
      </c>
    </row>
    <row r="2538" spans="1:32">
      <c r="A2538">
        <v>316644</v>
      </c>
      <c r="B2538">
        <v>5170</v>
      </c>
      <c r="C2538" t="s">
        <v>301</v>
      </c>
      <c r="D2538">
        <v>1112</v>
      </c>
      <c r="E2538">
        <v>4016585414</v>
      </c>
      <c r="F2538" t="s">
        <v>1173</v>
      </c>
      <c r="G2538">
        <v>1</v>
      </c>
      <c r="H2538" t="s">
        <v>491</v>
      </c>
      <c r="I2538" t="s">
        <v>323</v>
      </c>
      <c r="J2538">
        <v>33</v>
      </c>
      <c r="K2538">
        <v>300</v>
      </c>
      <c r="L2538">
        <v>1800</v>
      </c>
      <c r="M2538">
        <v>6</v>
      </c>
      <c r="N2538">
        <v>24</v>
      </c>
      <c r="O2538" s="493">
        <v>45940.2409143519</v>
      </c>
      <c r="P2538" s="493">
        <v>45940.3762037037</v>
      </c>
      <c r="Q2538">
        <v>1</v>
      </c>
      <c r="R2538">
        <v>0</v>
      </c>
      <c r="S2538">
        <v>0</v>
      </c>
      <c r="T2538">
        <v>6</v>
      </c>
      <c r="U2538">
        <v>17</v>
      </c>
      <c r="V2538">
        <v>16</v>
      </c>
      <c r="W2538">
        <v>29</v>
      </c>
      <c r="X2538">
        <v>17</v>
      </c>
      <c r="Y2538">
        <v>16</v>
      </c>
      <c r="AB2538">
        <v>53.244</v>
      </c>
      <c r="AD2538" t="s">
        <v>1173</v>
      </c>
      <c r="AE2538">
        <v>1</v>
      </c>
      <c r="AF2538" t="s">
        <v>1174</v>
      </c>
    </row>
    <row r="2539" spans="1:32">
      <c r="A2539">
        <v>316643</v>
      </c>
      <c r="B2539">
        <v>5170</v>
      </c>
      <c r="C2539" t="s">
        <v>301</v>
      </c>
      <c r="D2539">
        <v>1112</v>
      </c>
      <c r="E2539">
        <v>4016585414</v>
      </c>
      <c r="F2539" t="s">
        <v>1173</v>
      </c>
      <c r="G2539">
        <v>1</v>
      </c>
      <c r="H2539" t="s">
        <v>491</v>
      </c>
      <c r="I2539" t="s">
        <v>319</v>
      </c>
      <c r="J2539">
        <v>32</v>
      </c>
      <c r="K2539">
        <v>294</v>
      </c>
      <c r="L2539">
        <v>1800</v>
      </c>
      <c r="M2539">
        <v>6</v>
      </c>
      <c r="N2539">
        <v>24</v>
      </c>
      <c r="O2539" s="493">
        <v>45940.240462963</v>
      </c>
      <c r="P2539" s="493">
        <v>45940.3755208333</v>
      </c>
      <c r="Q2539">
        <v>1</v>
      </c>
      <c r="R2539">
        <v>0</v>
      </c>
      <c r="S2539">
        <v>0</v>
      </c>
      <c r="T2539">
        <v>6</v>
      </c>
      <c r="U2539">
        <v>10</v>
      </c>
      <c r="V2539">
        <v>10</v>
      </c>
      <c r="W2539">
        <v>55</v>
      </c>
      <c r="X2539">
        <v>10</v>
      </c>
      <c r="Y2539">
        <v>10</v>
      </c>
      <c r="AB2539">
        <v>4.305</v>
      </c>
      <c r="AD2539" t="s">
        <v>1173</v>
      </c>
      <c r="AE2539">
        <v>1</v>
      </c>
      <c r="AF2539" t="s">
        <v>1174</v>
      </c>
    </row>
    <row r="2540" spans="1:32">
      <c r="A2540">
        <v>316642</v>
      </c>
      <c r="B2540">
        <v>5170</v>
      </c>
      <c r="C2540" t="s">
        <v>301</v>
      </c>
      <c r="D2540">
        <v>1112</v>
      </c>
      <c r="E2540">
        <v>4016585414</v>
      </c>
      <c r="F2540" t="s">
        <v>1173</v>
      </c>
      <c r="G2540">
        <v>1</v>
      </c>
      <c r="H2540" t="s">
        <v>491</v>
      </c>
      <c r="I2540" t="s">
        <v>269</v>
      </c>
      <c r="J2540">
        <v>31</v>
      </c>
      <c r="K2540">
        <v>300</v>
      </c>
      <c r="L2540">
        <v>1800</v>
      </c>
      <c r="M2540">
        <v>6</v>
      </c>
      <c r="N2540">
        <v>108</v>
      </c>
      <c r="O2540" s="493">
        <v>45940.2393171296</v>
      </c>
      <c r="P2540" s="493">
        <v>45940.3755671296</v>
      </c>
      <c r="Q2540">
        <v>1</v>
      </c>
      <c r="R2540">
        <v>0</v>
      </c>
      <c r="S2540">
        <v>0</v>
      </c>
      <c r="T2540">
        <v>6</v>
      </c>
      <c r="U2540">
        <v>33</v>
      </c>
      <c r="V2540">
        <v>26</v>
      </c>
      <c r="W2540">
        <v>432</v>
      </c>
      <c r="X2540">
        <v>29</v>
      </c>
      <c r="Y2540">
        <v>32</v>
      </c>
      <c r="AB2540">
        <v>29.286</v>
      </c>
      <c r="AD2540" t="s">
        <v>1173</v>
      </c>
      <c r="AE2540">
        <v>1</v>
      </c>
      <c r="AF2540" t="s">
        <v>1174</v>
      </c>
    </row>
    <row r="2541" spans="1:32">
      <c r="A2541">
        <v>316645</v>
      </c>
      <c r="B2541">
        <v>5170</v>
      </c>
      <c r="C2541" t="s">
        <v>301</v>
      </c>
      <c r="D2541">
        <v>1113</v>
      </c>
      <c r="E2541">
        <v>4016585414</v>
      </c>
      <c r="F2541" t="s">
        <v>1173</v>
      </c>
      <c r="G2541">
        <v>1</v>
      </c>
      <c r="H2541" t="s">
        <v>494</v>
      </c>
      <c r="I2541" t="s">
        <v>314</v>
      </c>
      <c r="J2541">
        <v>30</v>
      </c>
      <c r="K2541">
        <v>300</v>
      </c>
      <c r="L2541">
        <v>1800</v>
      </c>
      <c r="M2541">
        <v>6</v>
      </c>
      <c r="N2541">
        <v>204</v>
      </c>
      <c r="O2541" s="493">
        <v>45940.3801157407</v>
      </c>
      <c r="P2541" s="493">
        <v>45940.5759953704</v>
      </c>
      <c r="Q2541">
        <v>1</v>
      </c>
      <c r="R2541">
        <v>0</v>
      </c>
      <c r="S2541">
        <v>0</v>
      </c>
      <c r="T2541">
        <v>6</v>
      </c>
      <c r="U2541">
        <v>40</v>
      </c>
      <c r="V2541">
        <v>33</v>
      </c>
      <c r="W2541">
        <v>271</v>
      </c>
      <c r="X2541">
        <v>36</v>
      </c>
      <c r="Y2541">
        <v>35</v>
      </c>
      <c r="AB2541">
        <v>32.199</v>
      </c>
      <c r="AD2541" t="s">
        <v>1173</v>
      </c>
      <c r="AE2541">
        <v>1</v>
      </c>
      <c r="AF2541" t="s">
        <v>1174</v>
      </c>
    </row>
    <row r="2542" spans="1:32">
      <c r="A2542">
        <v>316648</v>
      </c>
      <c r="B2542">
        <v>5170</v>
      </c>
      <c r="C2542" t="s">
        <v>301</v>
      </c>
      <c r="D2542">
        <v>1113</v>
      </c>
      <c r="E2542">
        <v>4016585414</v>
      </c>
      <c r="F2542" t="s">
        <v>1173</v>
      </c>
      <c r="G2542">
        <v>1</v>
      </c>
      <c r="H2542" t="s">
        <v>494</v>
      </c>
      <c r="I2542" t="s">
        <v>323</v>
      </c>
      <c r="J2542">
        <v>33</v>
      </c>
      <c r="K2542">
        <v>300</v>
      </c>
      <c r="L2542">
        <v>1800</v>
      </c>
      <c r="M2542">
        <v>6</v>
      </c>
      <c r="N2542">
        <v>24</v>
      </c>
      <c r="O2542" s="493">
        <v>45940.4016203704</v>
      </c>
      <c r="P2542" s="493">
        <v>45940.5866319444</v>
      </c>
      <c r="Q2542">
        <v>1</v>
      </c>
      <c r="R2542">
        <v>0</v>
      </c>
      <c r="S2542">
        <v>0</v>
      </c>
      <c r="T2542">
        <v>6</v>
      </c>
      <c r="U2542">
        <v>40</v>
      </c>
      <c r="V2542">
        <v>33</v>
      </c>
      <c r="W2542">
        <v>363</v>
      </c>
      <c r="X2542">
        <v>36</v>
      </c>
      <c r="Y2542">
        <v>34</v>
      </c>
      <c r="AB2542">
        <v>53.508</v>
      </c>
      <c r="AD2542" t="s">
        <v>1173</v>
      </c>
      <c r="AE2542">
        <v>1</v>
      </c>
      <c r="AF2542" t="s">
        <v>1174</v>
      </c>
    </row>
    <row r="2543" spans="1:32">
      <c r="A2543">
        <v>316647</v>
      </c>
      <c r="B2543">
        <v>5170</v>
      </c>
      <c r="C2543" t="s">
        <v>301</v>
      </c>
      <c r="D2543">
        <v>1113</v>
      </c>
      <c r="E2543">
        <v>4016585414</v>
      </c>
      <c r="F2543" t="s">
        <v>1173</v>
      </c>
      <c r="G2543">
        <v>1</v>
      </c>
      <c r="H2543" t="s">
        <v>494</v>
      </c>
      <c r="I2543" t="s">
        <v>319</v>
      </c>
      <c r="J2543">
        <v>32</v>
      </c>
      <c r="K2543">
        <v>300</v>
      </c>
      <c r="L2543">
        <v>1800</v>
      </c>
      <c r="M2543">
        <v>6</v>
      </c>
      <c r="N2543">
        <v>42</v>
      </c>
      <c r="O2543" s="493">
        <v>45940.4002777778</v>
      </c>
      <c r="P2543" s="493">
        <v>45940.5852430556</v>
      </c>
      <c r="Q2543">
        <v>1</v>
      </c>
      <c r="R2543">
        <v>0</v>
      </c>
      <c r="S2543">
        <v>0</v>
      </c>
      <c r="T2543">
        <v>6</v>
      </c>
      <c r="U2543">
        <v>46</v>
      </c>
      <c r="V2543">
        <v>26</v>
      </c>
      <c r="W2543">
        <v>225</v>
      </c>
      <c r="X2543">
        <v>38</v>
      </c>
      <c r="Y2543">
        <v>41</v>
      </c>
      <c r="AB2543">
        <v>7.226</v>
      </c>
      <c r="AD2543" t="s">
        <v>1173</v>
      </c>
      <c r="AE2543">
        <v>1</v>
      </c>
      <c r="AF2543" t="s">
        <v>1174</v>
      </c>
    </row>
    <row r="2544" spans="1:32">
      <c r="A2544">
        <v>316646</v>
      </c>
      <c r="B2544">
        <v>5170</v>
      </c>
      <c r="C2544" t="s">
        <v>301</v>
      </c>
      <c r="D2544">
        <v>1113</v>
      </c>
      <c r="E2544">
        <v>4016585414</v>
      </c>
      <c r="F2544" t="s">
        <v>1173</v>
      </c>
      <c r="G2544">
        <v>1</v>
      </c>
      <c r="H2544" t="s">
        <v>494</v>
      </c>
      <c r="I2544" t="s">
        <v>269</v>
      </c>
      <c r="J2544">
        <v>31</v>
      </c>
      <c r="K2544">
        <v>300</v>
      </c>
      <c r="L2544">
        <v>1800</v>
      </c>
      <c r="M2544">
        <v>6</v>
      </c>
      <c r="N2544">
        <v>42</v>
      </c>
      <c r="O2544" s="493">
        <v>45940.3986226852</v>
      </c>
      <c r="P2544" s="493">
        <v>45940.5763310185</v>
      </c>
      <c r="Q2544">
        <v>1</v>
      </c>
      <c r="R2544">
        <v>0</v>
      </c>
      <c r="S2544">
        <v>0</v>
      </c>
      <c r="T2544">
        <v>6</v>
      </c>
      <c r="U2544">
        <v>20</v>
      </c>
      <c r="V2544">
        <v>13</v>
      </c>
      <c r="W2544">
        <v>348</v>
      </c>
      <c r="X2544">
        <v>18</v>
      </c>
      <c r="Y2544">
        <v>18</v>
      </c>
      <c r="AB2544">
        <v>12.197</v>
      </c>
      <c r="AD2544" t="s">
        <v>1173</v>
      </c>
      <c r="AE2544">
        <v>1</v>
      </c>
      <c r="AF2544" t="s">
        <v>1174</v>
      </c>
    </row>
    <row r="2545" spans="1:32">
      <c r="A2545">
        <v>316649</v>
      </c>
      <c r="B2545">
        <v>5170</v>
      </c>
      <c r="C2545" t="s">
        <v>301</v>
      </c>
      <c r="D2545">
        <v>1114</v>
      </c>
      <c r="E2545">
        <v>4016520629</v>
      </c>
      <c r="F2545" t="s">
        <v>1102</v>
      </c>
      <c r="G2545">
        <v>1</v>
      </c>
      <c r="H2545" t="s">
        <v>494</v>
      </c>
      <c r="I2545" t="s">
        <v>314</v>
      </c>
      <c r="J2545">
        <v>30</v>
      </c>
      <c r="K2545">
        <v>148</v>
      </c>
      <c r="L2545">
        <v>800</v>
      </c>
      <c r="M2545">
        <v>4</v>
      </c>
      <c r="N2545">
        <v>312</v>
      </c>
      <c r="O2545" s="493">
        <v>45940.6116203704</v>
      </c>
      <c r="P2545" s="493">
        <v>45940.7891550926</v>
      </c>
      <c r="Q2545">
        <v>1</v>
      </c>
      <c r="R2545">
        <v>0</v>
      </c>
      <c r="S2545">
        <v>0</v>
      </c>
      <c r="T2545">
        <v>6</v>
      </c>
      <c r="U2545">
        <v>77</v>
      </c>
      <c r="V2545">
        <v>62</v>
      </c>
      <c r="W2545">
        <v>370</v>
      </c>
      <c r="X2545">
        <v>70</v>
      </c>
      <c r="Y2545">
        <v>88</v>
      </c>
      <c r="AB2545">
        <v>54.089</v>
      </c>
      <c r="AD2545" t="s">
        <v>1105</v>
      </c>
      <c r="AE2545">
        <v>1</v>
      </c>
      <c r="AF2545" t="s">
        <v>1104</v>
      </c>
    </row>
    <row r="2546" spans="1:32">
      <c r="A2546">
        <v>316987</v>
      </c>
      <c r="B2546">
        <v>5170</v>
      </c>
      <c r="C2546" t="s">
        <v>301</v>
      </c>
      <c r="D2546">
        <v>1114</v>
      </c>
      <c r="E2546">
        <v>4016520629</v>
      </c>
      <c r="F2546" t="s">
        <v>1102</v>
      </c>
      <c r="G2546">
        <v>1</v>
      </c>
      <c r="H2546" t="s">
        <v>494</v>
      </c>
      <c r="I2546" t="s">
        <v>323</v>
      </c>
      <c r="J2546">
        <v>33</v>
      </c>
      <c r="K2546">
        <v>94</v>
      </c>
      <c r="L2546">
        <v>800</v>
      </c>
      <c r="M2546">
        <v>4</v>
      </c>
      <c r="N2546">
        <v>32</v>
      </c>
      <c r="O2546" s="493">
        <v>45944.0010763889</v>
      </c>
      <c r="P2546" s="493">
        <v>45944.1048263889</v>
      </c>
      <c r="Q2546">
        <v>1</v>
      </c>
      <c r="R2546">
        <v>0</v>
      </c>
      <c r="S2546">
        <v>0</v>
      </c>
      <c r="T2546">
        <v>6</v>
      </c>
      <c r="U2546">
        <v>93</v>
      </c>
      <c r="V2546">
        <v>71</v>
      </c>
      <c r="W2546">
        <v>282</v>
      </c>
      <c r="X2546">
        <v>84</v>
      </c>
      <c r="Y2546">
        <v>88</v>
      </c>
      <c r="AB2546">
        <v>69.939</v>
      </c>
      <c r="AD2546" t="s">
        <v>1105</v>
      </c>
      <c r="AE2546">
        <v>1</v>
      </c>
      <c r="AF2546" t="s">
        <v>1104</v>
      </c>
    </row>
    <row r="2547" spans="1:32">
      <c r="A2547">
        <v>316651</v>
      </c>
      <c r="B2547">
        <v>5170</v>
      </c>
      <c r="C2547" t="s">
        <v>301</v>
      </c>
      <c r="D2547">
        <v>1114</v>
      </c>
      <c r="E2547">
        <v>4016520629</v>
      </c>
      <c r="F2547" t="s">
        <v>1102</v>
      </c>
      <c r="G2547">
        <v>1</v>
      </c>
      <c r="H2547" t="s">
        <v>494</v>
      </c>
      <c r="I2547" t="s">
        <v>319</v>
      </c>
      <c r="J2547">
        <v>32</v>
      </c>
      <c r="K2547">
        <v>150</v>
      </c>
      <c r="L2547">
        <v>800</v>
      </c>
      <c r="M2547">
        <v>4</v>
      </c>
      <c r="N2547">
        <v>92</v>
      </c>
      <c r="O2547" s="493">
        <v>45940.6181018519</v>
      </c>
      <c r="P2547" s="493">
        <v>45940.7941550926</v>
      </c>
      <c r="Q2547">
        <v>1</v>
      </c>
      <c r="R2547">
        <v>0</v>
      </c>
      <c r="S2547">
        <v>0</v>
      </c>
      <c r="T2547">
        <v>6</v>
      </c>
      <c r="U2547">
        <v>56</v>
      </c>
      <c r="V2547">
        <v>52</v>
      </c>
      <c r="W2547">
        <v>174</v>
      </c>
      <c r="X2547">
        <v>54</v>
      </c>
      <c r="Y2547">
        <v>82</v>
      </c>
      <c r="AB2547">
        <v>11.152</v>
      </c>
      <c r="AD2547" t="s">
        <v>1105</v>
      </c>
      <c r="AE2547">
        <v>1</v>
      </c>
      <c r="AF2547" t="s">
        <v>1104</v>
      </c>
    </row>
    <row r="2548" spans="1:32">
      <c r="A2548">
        <v>316652</v>
      </c>
      <c r="B2548">
        <v>5170</v>
      </c>
      <c r="C2548" t="s">
        <v>301</v>
      </c>
      <c r="D2548">
        <v>1114</v>
      </c>
      <c r="E2548">
        <v>4016520629</v>
      </c>
      <c r="F2548" t="s">
        <v>1102</v>
      </c>
      <c r="G2548">
        <v>1</v>
      </c>
      <c r="H2548" t="s">
        <v>494</v>
      </c>
      <c r="I2548" t="s">
        <v>323</v>
      </c>
      <c r="J2548">
        <v>33</v>
      </c>
      <c r="K2548">
        <v>150</v>
      </c>
      <c r="L2548">
        <v>800</v>
      </c>
      <c r="M2548">
        <v>4</v>
      </c>
      <c r="N2548">
        <v>32</v>
      </c>
      <c r="O2548" s="493">
        <v>45940.6262962963</v>
      </c>
      <c r="P2548" s="493">
        <v>45940.8046643519</v>
      </c>
      <c r="Q2548">
        <v>1</v>
      </c>
      <c r="R2548">
        <v>0</v>
      </c>
      <c r="S2548">
        <v>0</v>
      </c>
      <c r="T2548">
        <v>6</v>
      </c>
      <c r="U2548">
        <v>94</v>
      </c>
      <c r="V2548">
        <v>72</v>
      </c>
      <c r="W2548">
        <v>436</v>
      </c>
      <c r="X2548">
        <v>84</v>
      </c>
      <c r="Y2548">
        <v>88</v>
      </c>
      <c r="AB2548">
        <v>69.939</v>
      </c>
      <c r="AD2548" t="s">
        <v>1105</v>
      </c>
      <c r="AE2548">
        <v>1</v>
      </c>
      <c r="AF2548" t="s">
        <v>1104</v>
      </c>
    </row>
    <row r="2549" spans="1:32">
      <c r="A2549">
        <v>316653</v>
      </c>
      <c r="B2549">
        <v>5170</v>
      </c>
      <c r="C2549" t="s">
        <v>301</v>
      </c>
      <c r="D2549">
        <v>1114</v>
      </c>
      <c r="E2549">
        <v>4016558697</v>
      </c>
      <c r="F2549" t="s">
        <v>1102</v>
      </c>
      <c r="G2549">
        <v>1</v>
      </c>
      <c r="H2549" t="s">
        <v>494</v>
      </c>
      <c r="I2549" t="s">
        <v>314</v>
      </c>
      <c r="J2549">
        <v>30</v>
      </c>
      <c r="K2549">
        <v>6</v>
      </c>
      <c r="L2549">
        <v>20</v>
      </c>
      <c r="M2549">
        <v>4</v>
      </c>
      <c r="N2549">
        <v>312</v>
      </c>
      <c r="O2549" s="493">
        <v>45940.5870833333</v>
      </c>
      <c r="P2549" s="493">
        <v>45940.6050694444</v>
      </c>
      <c r="Q2549">
        <v>1</v>
      </c>
      <c r="R2549">
        <v>0</v>
      </c>
      <c r="S2549">
        <v>0</v>
      </c>
      <c r="T2549">
        <v>6</v>
      </c>
      <c r="U2549">
        <v>71</v>
      </c>
      <c r="V2549">
        <v>64</v>
      </c>
      <c r="W2549">
        <v>85</v>
      </c>
      <c r="X2549">
        <v>66.5</v>
      </c>
      <c r="Y2549">
        <v>88</v>
      </c>
      <c r="AB2549">
        <v>54.089</v>
      </c>
      <c r="AD2549" t="s">
        <v>1103</v>
      </c>
      <c r="AE2549">
        <v>1</v>
      </c>
      <c r="AF2549" t="s">
        <v>1104</v>
      </c>
    </row>
    <row r="2550" spans="1:32">
      <c r="A2550">
        <v>316654</v>
      </c>
      <c r="B2550">
        <v>5170</v>
      </c>
      <c r="C2550" t="s">
        <v>301</v>
      </c>
      <c r="D2550">
        <v>1114</v>
      </c>
      <c r="E2550">
        <v>4016558697</v>
      </c>
      <c r="F2550" t="s">
        <v>1102</v>
      </c>
      <c r="G2550">
        <v>1</v>
      </c>
      <c r="H2550" t="s">
        <v>494</v>
      </c>
      <c r="I2550" t="s">
        <v>269</v>
      </c>
      <c r="J2550">
        <v>31</v>
      </c>
      <c r="K2550">
        <v>6</v>
      </c>
      <c r="L2550">
        <v>20</v>
      </c>
      <c r="M2550">
        <v>4</v>
      </c>
      <c r="N2550">
        <v>312</v>
      </c>
      <c r="O2550" s="493">
        <v>45940.6012384259</v>
      </c>
      <c r="P2550" s="493">
        <v>45940.6154398148</v>
      </c>
      <c r="Q2550">
        <v>1</v>
      </c>
      <c r="R2550">
        <v>0</v>
      </c>
      <c r="S2550">
        <v>0</v>
      </c>
      <c r="T2550">
        <v>6</v>
      </c>
      <c r="U2550">
        <v>112</v>
      </c>
      <c r="V2550">
        <v>76</v>
      </c>
      <c r="W2550">
        <v>254</v>
      </c>
      <c r="X2550">
        <v>82</v>
      </c>
      <c r="Y2550">
        <v>82</v>
      </c>
      <c r="AB2550">
        <v>73.306</v>
      </c>
      <c r="AD2550" t="s">
        <v>1103</v>
      </c>
      <c r="AE2550">
        <v>1</v>
      </c>
      <c r="AF2550" t="s">
        <v>1104</v>
      </c>
    </row>
    <row r="2551" spans="1:32">
      <c r="A2551">
        <v>316655</v>
      </c>
      <c r="B2551">
        <v>5170</v>
      </c>
      <c r="C2551" t="s">
        <v>301</v>
      </c>
      <c r="D2551">
        <v>1114</v>
      </c>
      <c r="E2551">
        <v>4016558697</v>
      </c>
      <c r="F2551" t="s">
        <v>1102</v>
      </c>
      <c r="G2551">
        <v>1</v>
      </c>
      <c r="H2551" t="s">
        <v>494</v>
      </c>
      <c r="I2551" t="s">
        <v>319</v>
      </c>
      <c r="J2551">
        <v>32</v>
      </c>
      <c r="K2551">
        <v>5</v>
      </c>
      <c r="L2551">
        <v>20</v>
      </c>
      <c r="M2551">
        <v>4</v>
      </c>
      <c r="N2551">
        <v>92</v>
      </c>
      <c r="O2551" s="493">
        <v>45940.6087731481</v>
      </c>
      <c r="P2551" s="493">
        <v>45940.6138310185</v>
      </c>
      <c r="Q2551">
        <v>1</v>
      </c>
      <c r="R2551">
        <v>0</v>
      </c>
      <c r="S2551">
        <v>0</v>
      </c>
      <c r="T2551">
        <v>6</v>
      </c>
      <c r="U2551">
        <v>130</v>
      </c>
      <c r="V2551">
        <v>53</v>
      </c>
      <c r="W2551">
        <v>433</v>
      </c>
      <c r="X2551">
        <v>54</v>
      </c>
      <c r="Y2551">
        <v>82</v>
      </c>
      <c r="AB2551">
        <v>11.152</v>
      </c>
      <c r="AD2551" t="s">
        <v>1103</v>
      </c>
      <c r="AE2551">
        <v>1</v>
      </c>
      <c r="AF2551" t="s">
        <v>1104</v>
      </c>
    </row>
    <row r="2552" spans="1:32">
      <c r="A2552">
        <v>316656</v>
      </c>
      <c r="B2552">
        <v>5170</v>
      </c>
      <c r="C2552" t="s">
        <v>301</v>
      </c>
      <c r="D2552">
        <v>1114</v>
      </c>
      <c r="E2552">
        <v>4016558697</v>
      </c>
      <c r="F2552" t="s">
        <v>1102</v>
      </c>
      <c r="G2552">
        <v>1</v>
      </c>
      <c r="H2552" t="s">
        <v>494</v>
      </c>
      <c r="I2552" t="s">
        <v>323</v>
      </c>
      <c r="J2552">
        <v>33</v>
      </c>
      <c r="K2552">
        <v>5</v>
      </c>
      <c r="L2552">
        <v>20</v>
      </c>
      <c r="M2552">
        <v>4</v>
      </c>
      <c r="N2552">
        <v>32</v>
      </c>
      <c r="O2552" s="493">
        <v>45940.6113773148</v>
      </c>
      <c r="P2552" s="493">
        <v>45940.6193634259</v>
      </c>
      <c r="Q2552">
        <v>1</v>
      </c>
      <c r="R2552">
        <v>0</v>
      </c>
      <c r="S2552">
        <v>0</v>
      </c>
      <c r="T2552">
        <v>6</v>
      </c>
      <c r="U2552">
        <v>123</v>
      </c>
      <c r="V2552">
        <v>102</v>
      </c>
      <c r="W2552">
        <v>152</v>
      </c>
      <c r="X2552">
        <v>121</v>
      </c>
      <c r="Y2552">
        <v>88</v>
      </c>
      <c r="AB2552">
        <v>69.939</v>
      </c>
      <c r="AD2552" t="s">
        <v>1103</v>
      </c>
      <c r="AE2552">
        <v>1</v>
      </c>
      <c r="AF2552" t="s">
        <v>1104</v>
      </c>
    </row>
    <row r="2553" spans="1:32">
      <c r="A2553">
        <v>316872</v>
      </c>
      <c r="B2553">
        <v>5170</v>
      </c>
      <c r="C2553" t="s">
        <v>301</v>
      </c>
      <c r="D2553">
        <v>1114</v>
      </c>
      <c r="E2553">
        <v>4016520629</v>
      </c>
      <c r="F2553" t="s">
        <v>1102</v>
      </c>
      <c r="G2553">
        <v>1</v>
      </c>
      <c r="H2553" t="s">
        <v>494</v>
      </c>
      <c r="I2553" t="s">
        <v>314</v>
      </c>
      <c r="J2553">
        <v>30</v>
      </c>
      <c r="K2553">
        <v>169</v>
      </c>
      <c r="L2553">
        <v>800</v>
      </c>
      <c r="M2553">
        <v>4</v>
      </c>
      <c r="N2553">
        <v>312</v>
      </c>
      <c r="O2553" s="493">
        <v>45943.8055787037</v>
      </c>
      <c r="P2553" s="493">
        <v>45943.9993981481</v>
      </c>
      <c r="Q2553">
        <v>1</v>
      </c>
      <c r="R2553">
        <v>0</v>
      </c>
      <c r="S2553">
        <v>0</v>
      </c>
      <c r="T2553">
        <v>6</v>
      </c>
      <c r="U2553">
        <v>83</v>
      </c>
      <c r="V2553">
        <v>62</v>
      </c>
      <c r="W2553">
        <v>1369</v>
      </c>
      <c r="X2553">
        <v>75</v>
      </c>
      <c r="Y2553">
        <v>88</v>
      </c>
      <c r="AB2553">
        <v>54.089</v>
      </c>
      <c r="AD2553" t="s">
        <v>1105</v>
      </c>
      <c r="AE2553">
        <v>1</v>
      </c>
      <c r="AF2553" t="s">
        <v>1104</v>
      </c>
    </row>
    <row r="2554" spans="1:32">
      <c r="A2554">
        <v>316873</v>
      </c>
      <c r="B2554">
        <v>5170</v>
      </c>
      <c r="C2554" t="s">
        <v>301</v>
      </c>
      <c r="D2554">
        <v>1114</v>
      </c>
      <c r="E2554">
        <v>4016520629</v>
      </c>
      <c r="F2554" t="s">
        <v>1102</v>
      </c>
      <c r="G2554">
        <v>1</v>
      </c>
      <c r="H2554" t="s">
        <v>494</v>
      </c>
      <c r="I2554" t="s">
        <v>269</v>
      </c>
      <c r="J2554">
        <v>31</v>
      </c>
      <c r="K2554">
        <v>164</v>
      </c>
      <c r="L2554">
        <v>800</v>
      </c>
      <c r="M2554">
        <v>4</v>
      </c>
      <c r="N2554">
        <v>312</v>
      </c>
      <c r="O2554" s="493">
        <v>45943.8117939815</v>
      </c>
      <c r="P2554" s="493">
        <v>45943.9993518519</v>
      </c>
      <c r="Q2554">
        <v>1</v>
      </c>
      <c r="R2554">
        <v>0</v>
      </c>
      <c r="S2554">
        <v>0</v>
      </c>
      <c r="T2554">
        <v>6</v>
      </c>
      <c r="U2554">
        <v>80</v>
      </c>
      <c r="V2554">
        <v>75</v>
      </c>
      <c r="W2554">
        <v>345</v>
      </c>
      <c r="X2554">
        <v>77</v>
      </c>
      <c r="Y2554">
        <v>82</v>
      </c>
      <c r="AB2554">
        <v>73.306</v>
      </c>
      <c r="AD2554" t="s">
        <v>1105</v>
      </c>
      <c r="AE2554">
        <v>1</v>
      </c>
      <c r="AF2554" t="s">
        <v>1104</v>
      </c>
    </row>
    <row r="2555" spans="1:32">
      <c r="A2555">
        <v>316874</v>
      </c>
      <c r="B2555">
        <v>5170</v>
      </c>
      <c r="C2555" t="s">
        <v>301</v>
      </c>
      <c r="D2555">
        <v>1114</v>
      </c>
      <c r="E2555">
        <v>4016520629</v>
      </c>
      <c r="F2555" t="s">
        <v>1102</v>
      </c>
      <c r="G2555">
        <v>1</v>
      </c>
      <c r="H2555" t="s">
        <v>494</v>
      </c>
      <c r="I2555" t="s">
        <v>319</v>
      </c>
      <c r="J2555">
        <v>32</v>
      </c>
      <c r="K2555">
        <v>161</v>
      </c>
      <c r="L2555">
        <v>800</v>
      </c>
      <c r="M2555">
        <v>4</v>
      </c>
      <c r="N2555">
        <v>92</v>
      </c>
      <c r="O2555" s="493">
        <v>45943.8130671296</v>
      </c>
      <c r="P2555" s="493">
        <v>45943.9999189815</v>
      </c>
      <c r="Q2555">
        <v>1</v>
      </c>
      <c r="R2555">
        <v>0</v>
      </c>
      <c r="S2555">
        <v>0</v>
      </c>
      <c r="T2555">
        <v>6</v>
      </c>
      <c r="U2555">
        <v>55</v>
      </c>
      <c r="V2555">
        <v>53</v>
      </c>
      <c r="W2555">
        <v>118</v>
      </c>
      <c r="X2555">
        <v>54</v>
      </c>
      <c r="Y2555">
        <v>82</v>
      </c>
      <c r="AB2555">
        <v>11.152</v>
      </c>
      <c r="AD2555" t="s">
        <v>1105</v>
      </c>
      <c r="AE2555">
        <v>1</v>
      </c>
      <c r="AF2555" t="s">
        <v>1104</v>
      </c>
    </row>
    <row r="2556" spans="1:32">
      <c r="A2556">
        <v>316875</v>
      </c>
      <c r="B2556">
        <v>5170</v>
      </c>
      <c r="C2556" t="s">
        <v>301</v>
      </c>
      <c r="D2556">
        <v>1114</v>
      </c>
      <c r="E2556">
        <v>4016520629</v>
      </c>
      <c r="F2556" t="s">
        <v>1102</v>
      </c>
      <c r="G2556">
        <v>1</v>
      </c>
      <c r="H2556" t="s">
        <v>494</v>
      </c>
      <c r="I2556" t="s">
        <v>323</v>
      </c>
      <c r="J2556">
        <v>33</v>
      </c>
      <c r="K2556">
        <v>155</v>
      </c>
      <c r="L2556">
        <v>800</v>
      </c>
      <c r="M2556">
        <v>4</v>
      </c>
      <c r="N2556">
        <v>32</v>
      </c>
      <c r="O2556" s="493">
        <v>45943.8145949074</v>
      </c>
      <c r="P2556" s="493">
        <v>45943.9990740741</v>
      </c>
      <c r="Q2556">
        <v>1</v>
      </c>
      <c r="R2556">
        <v>0</v>
      </c>
      <c r="S2556">
        <v>0</v>
      </c>
      <c r="T2556">
        <v>6</v>
      </c>
      <c r="U2556">
        <v>92</v>
      </c>
      <c r="V2556">
        <v>71</v>
      </c>
      <c r="W2556">
        <v>399</v>
      </c>
      <c r="X2556">
        <v>84</v>
      </c>
      <c r="Y2556">
        <v>88</v>
      </c>
      <c r="AB2556">
        <v>69.939</v>
      </c>
      <c r="AD2556" t="s">
        <v>1105</v>
      </c>
      <c r="AE2556">
        <v>1</v>
      </c>
      <c r="AF2556" t="s">
        <v>1104</v>
      </c>
    </row>
    <row r="2557" spans="1:32">
      <c r="A2557">
        <v>316984</v>
      </c>
      <c r="B2557">
        <v>5170</v>
      </c>
      <c r="C2557" t="s">
        <v>301</v>
      </c>
      <c r="D2557">
        <v>1114</v>
      </c>
      <c r="E2557">
        <v>4016520629</v>
      </c>
      <c r="F2557" t="s">
        <v>1102</v>
      </c>
      <c r="G2557">
        <v>1</v>
      </c>
      <c r="H2557" t="s">
        <v>494</v>
      </c>
      <c r="I2557" t="s">
        <v>314</v>
      </c>
      <c r="J2557">
        <v>30</v>
      </c>
      <c r="K2557">
        <v>81</v>
      </c>
      <c r="L2557">
        <v>800</v>
      </c>
      <c r="M2557">
        <v>4</v>
      </c>
      <c r="N2557">
        <v>312</v>
      </c>
      <c r="O2557" s="493">
        <v>45944.0007175926</v>
      </c>
      <c r="P2557" s="493">
        <v>45944.0780671296</v>
      </c>
      <c r="Q2557">
        <v>1</v>
      </c>
      <c r="R2557">
        <v>0</v>
      </c>
      <c r="S2557">
        <v>0</v>
      </c>
      <c r="T2557">
        <v>6</v>
      </c>
      <c r="U2557">
        <v>76</v>
      </c>
      <c r="V2557">
        <v>34</v>
      </c>
      <c r="W2557">
        <v>156</v>
      </c>
      <c r="X2557">
        <v>75</v>
      </c>
      <c r="Y2557">
        <v>88</v>
      </c>
      <c r="AB2557">
        <v>54.089</v>
      </c>
      <c r="AD2557" t="s">
        <v>1105</v>
      </c>
      <c r="AE2557">
        <v>1</v>
      </c>
      <c r="AF2557" t="s">
        <v>1104</v>
      </c>
    </row>
    <row r="2558" spans="1:32">
      <c r="A2558">
        <v>316985</v>
      </c>
      <c r="B2558">
        <v>5170</v>
      </c>
      <c r="C2558" t="s">
        <v>301</v>
      </c>
      <c r="D2558">
        <v>1114</v>
      </c>
      <c r="E2558">
        <v>4016520629</v>
      </c>
      <c r="F2558" t="s">
        <v>1102</v>
      </c>
      <c r="G2558">
        <v>1</v>
      </c>
      <c r="H2558" t="s">
        <v>494</v>
      </c>
      <c r="I2558" t="s">
        <v>269</v>
      </c>
      <c r="J2558">
        <v>31</v>
      </c>
      <c r="K2558">
        <v>84</v>
      </c>
      <c r="L2558">
        <v>800</v>
      </c>
      <c r="M2558">
        <v>4</v>
      </c>
      <c r="N2558">
        <v>312</v>
      </c>
      <c r="O2558" s="493">
        <v>45944.0012962963</v>
      </c>
      <c r="P2558" s="493">
        <v>45944.0809490741</v>
      </c>
      <c r="Q2558">
        <v>1</v>
      </c>
      <c r="R2558">
        <v>0</v>
      </c>
      <c r="S2558">
        <v>0</v>
      </c>
      <c r="T2558">
        <v>6</v>
      </c>
      <c r="U2558">
        <v>77</v>
      </c>
      <c r="V2558">
        <v>72</v>
      </c>
      <c r="W2558">
        <v>81</v>
      </c>
      <c r="X2558">
        <v>77</v>
      </c>
      <c r="Y2558">
        <v>82</v>
      </c>
      <c r="AB2558">
        <v>73.306</v>
      </c>
      <c r="AD2558" t="s">
        <v>1105</v>
      </c>
      <c r="AE2558">
        <v>1</v>
      </c>
      <c r="AF2558" t="s">
        <v>1104</v>
      </c>
    </row>
    <row r="2559" spans="1:32">
      <c r="A2559">
        <v>316986</v>
      </c>
      <c r="B2559">
        <v>5170</v>
      </c>
      <c r="C2559" t="s">
        <v>301</v>
      </c>
      <c r="D2559">
        <v>1114</v>
      </c>
      <c r="E2559">
        <v>4016520629</v>
      </c>
      <c r="F2559" t="s">
        <v>1102</v>
      </c>
      <c r="G2559">
        <v>1</v>
      </c>
      <c r="H2559" t="s">
        <v>494</v>
      </c>
      <c r="I2559" t="s">
        <v>319</v>
      </c>
      <c r="J2559">
        <v>32</v>
      </c>
      <c r="K2559">
        <v>89</v>
      </c>
      <c r="L2559">
        <v>800</v>
      </c>
      <c r="M2559">
        <v>4</v>
      </c>
      <c r="N2559">
        <v>92</v>
      </c>
      <c r="O2559" s="493">
        <v>45944.0009259259</v>
      </c>
      <c r="P2559" s="493">
        <v>45944.0890393518</v>
      </c>
      <c r="Q2559">
        <v>1</v>
      </c>
      <c r="R2559">
        <v>0</v>
      </c>
      <c r="S2559">
        <v>0</v>
      </c>
      <c r="T2559">
        <v>6</v>
      </c>
      <c r="U2559">
        <v>55</v>
      </c>
      <c r="V2559">
        <v>52</v>
      </c>
      <c r="W2559">
        <v>117</v>
      </c>
      <c r="X2559">
        <v>54</v>
      </c>
      <c r="Y2559">
        <v>82</v>
      </c>
      <c r="AB2559">
        <v>11.152</v>
      </c>
      <c r="AD2559" t="s">
        <v>1105</v>
      </c>
      <c r="AE2559">
        <v>1</v>
      </c>
      <c r="AF2559" t="s">
        <v>1104</v>
      </c>
    </row>
    <row r="2560" spans="1:32">
      <c r="A2560">
        <v>316650</v>
      </c>
      <c r="B2560">
        <v>5170</v>
      </c>
      <c r="C2560" t="s">
        <v>301</v>
      </c>
      <c r="D2560">
        <v>1114</v>
      </c>
      <c r="E2560">
        <v>4016520629</v>
      </c>
      <c r="F2560" t="s">
        <v>1102</v>
      </c>
      <c r="G2560">
        <v>1</v>
      </c>
      <c r="H2560" t="s">
        <v>494</v>
      </c>
      <c r="I2560" t="s">
        <v>269</v>
      </c>
      <c r="J2560">
        <v>31</v>
      </c>
      <c r="K2560">
        <v>148</v>
      </c>
      <c r="L2560">
        <v>800</v>
      </c>
      <c r="M2560">
        <v>4</v>
      </c>
      <c r="N2560">
        <v>312</v>
      </c>
      <c r="O2560" s="493">
        <v>45940.6187962963</v>
      </c>
      <c r="P2560" s="493">
        <v>45940.793275463</v>
      </c>
      <c r="Q2560">
        <v>1</v>
      </c>
      <c r="R2560">
        <v>0</v>
      </c>
      <c r="S2560">
        <v>0</v>
      </c>
      <c r="T2560">
        <v>6</v>
      </c>
      <c r="U2560">
        <v>80</v>
      </c>
      <c r="V2560">
        <v>73</v>
      </c>
      <c r="W2560">
        <v>325</v>
      </c>
      <c r="X2560">
        <v>77</v>
      </c>
      <c r="Y2560">
        <v>82</v>
      </c>
      <c r="AB2560">
        <v>73.306</v>
      </c>
      <c r="AD2560" t="s">
        <v>1105</v>
      </c>
      <c r="AE2560">
        <v>1</v>
      </c>
      <c r="AF2560" t="s">
        <v>1104</v>
      </c>
    </row>
    <row r="2561" spans="1:32">
      <c r="A2561">
        <v>316988</v>
      </c>
      <c r="B2561">
        <v>5170</v>
      </c>
      <c r="C2561" t="s">
        <v>301</v>
      </c>
      <c r="D2561">
        <v>1115</v>
      </c>
      <c r="E2561">
        <v>4016593438</v>
      </c>
      <c r="F2561" t="s">
        <v>1186</v>
      </c>
      <c r="G2561">
        <v>1</v>
      </c>
      <c r="H2561" t="s">
        <v>491</v>
      </c>
      <c r="I2561" t="s">
        <v>314</v>
      </c>
      <c r="J2561">
        <v>30</v>
      </c>
      <c r="K2561">
        <v>10</v>
      </c>
      <c r="L2561">
        <v>20</v>
      </c>
      <c r="M2561">
        <v>2</v>
      </c>
      <c r="N2561">
        <v>230</v>
      </c>
      <c r="O2561" s="493">
        <v>45944.4862384259</v>
      </c>
      <c r="P2561" s="493">
        <v>45944.4972800926</v>
      </c>
      <c r="Q2561">
        <v>1</v>
      </c>
      <c r="R2561">
        <v>0</v>
      </c>
      <c r="S2561">
        <v>2</v>
      </c>
      <c r="T2561">
        <v>6</v>
      </c>
      <c r="U2561">
        <v>33</v>
      </c>
      <c r="V2561">
        <v>28</v>
      </c>
      <c r="W2561">
        <v>55</v>
      </c>
      <c r="X2561">
        <v>29</v>
      </c>
      <c r="Z2561">
        <v>29</v>
      </c>
      <c r="AB2561">
        <v>44.616</v>
      </c>
      <c r="AD2561" t="s">
        <v>1187</v>
      </c>
      <c r="AE2561">
        <v>1</v>
      </c>
      <c r="AF2561" t="s">
        <v>1188</v>
      </c>
    </row>
    <row r="2562" spans="1:32">
      <c r="A2562">
        <v>316991</v>
      </c>
      <c r="B2562">
        <v>5170</v>
      </c>
      <c r="C2562" t="s">
        <v>301</v>
      </c>
      <c r="D2562">
        <v>1115</v>
      </c>
      <c r="E2562">
        <v>4016593438</v>
      </c>
      <c r="F2562" t="s">
        <v>1186</v>
      </c>
      <c r="G2562">
        <v>1</v>
      </c>
      <c r="H2562" t="s">
        <v>491</v>
      </c>
      <c r="I2562" t="s">
        <v>323</v>
      </c>
      <c r="J2562">
        <v>33</v>
      </c>
      <c r="K2562">
        <v>10</v>
      </c>
      <c r="L2562">
        <v>20</v>
      </c>
      <c r="M2562">
        <v>2</v>
      </c>
      <c r="N2562">
        <v>8</v>
      </c>
      <c r="O2562" s="493">
        <v>45944.4985185185</v>
      </c>
      <c r="P2562" s="493">
        <v>45944.5025115741</v>
      </c>
      <c r="Q2562">
        <v>1</v>
      </c>
      <c r="R2562">
        <v>0</v>
      </c>
      <c r="S2562">
        <v>2</v>
      </c>
      <c r="T2562">
        <v>6</v>
      </c>
      <c r="U2562">
        <v>16</v>
      </c>
      <c r="V2562">
        <v>15</v>
      </c>
      <c r="W2562">
        <v>22</v>
      </c>
      <c r="X2562">
        <v>16</v>
      </c>
      <c r="Z2562">
        <v>16</v>
      </c>
      <c r="AB2562">
        <v>22.373</v>
      </c>
      <c r="AD2562" t="s">
        <v>1187</v>
      </c>
      <c r="AE2562">
        <v>1</v>
      </c>
      <c r="AF2562" t="s">
        <v>1188</v>
      </c>
    </row>
    <row r="2563" spans="1:32">
      <c r="A2563">
        <v>316990</v>
      </c>
      <c r="B2563">
        <v>5170</v>
      </c>
      <c r="C2563" t="s">
        <v>301</v>
      </c>
      <c r="D2563">
        <v>1115</v>
      </c>
      <c r="E2563">
        <v>4016593438</v>
      </c>
      <c r="F2563" t="s">
        <v>1186</v>
      </c>
      <c r="G2563">
        <v>1</v>
      </c>
      <c r="H2563" t="s">
        <v>491</v>
      </c>
      <c r="I2563" t="s">
        <v>319</v>
      </c>
      <c r="J2563">
        <v>32</v>
      </c>
      <c r="K2563">
        <v>10</v>
      </c>
      <c r="L2563">
        <v>20</v>
      </c>
      <c r="M2563">
        <v>2</v>
      </c>
      <c r="N2563">
        <v>38</v>
      </c>
      <c r="O2563" s="493">
        <v>45944.49625</v>
      </c>
      <c r="P2563" s="493">
        <v>45944.5016087963</v>
      </c>
      <c r="Q2563">
        <v>1</v>
      </c>
      <c r="R2563">
        <v>0</v>
      </c>
      <c r="S2563">
        <v>1</v>
      </c>
      <c r="T2563">
        <v>6</v>
      </c>
      <c r="U2563">
        <v>15</v>
      </c>
      <c r="V2563">
        <v>13</v>
      </c>
      <c r="W2563">
        <v>27</v>
      </c>
      <c r="X2563">
        <v>14</v>
      </c>
      <c r="Z2563">
        <v>14</v>
      </c>
      <c r="AB2563">
        <v>6.292</v>
      </c>
      <c r="AD2563" t="s">
        <v>1187</v>
      </c>
      <c r="AE2563">
        <v>1</v>
      </c>
      <c r="AF2563" t="s">
        <v>1188</v>
      </c>
    </row>
    <row r="2564" spans="1:32">
      <c r="A2564">
        <v>316989</v>
      </c>
      <c r="B2564">
        <v>5170</v>
      </c>
      <c r="C2564" t="s">
        <v>301</v>
      </c>
      <c r="D2564">
        <v>1115</v>
      </c>
      <c r="E2564">
        <v>4016593438</v>
      </c>
      <c r="F2564" t="s">
        <v>1186</v>
      </c>
      <c r="G2564">
        <v>1</v>
      </c>
      <c r="H2564" t="s">
        <v>491</v>
      </c>
      <c r="I2564" t="s">
        <v>269</v>
      </c>
      <c r="J2564">
        <v>31</v>
      </c>
      <c r="K2564">
        <v>10</v>
      </c>
      <c r="L2564">
        <v>20</v>
      </c>
      <c r="M2564">
        <v>2</v>
      </c>
      <c r="N2564">
        <v>130</v>
      </c>
      <c r="O2564" s="493">
        <v>45944.4928472222</v>
      </c>
      <c r="P2564" s="493">
        <v>45944.5012384259</v>
      </c>
      <c r="Q2564">
        <v>1</v>
      </c>
      <c r="R2564">
        <v>0</v>
      </c>
      <c r="S2564">
        <v>2</v>
      </c>
      <c r="T2564">
        <v>6</v>
      </c>
      <c r="U2564">
        <v>56</v>
      </c>
      <c r="V2564">
        <v>38</v>
      </c>
      <c r="W2564">
        <v>114</v>
      </c>
      <c r="X2564">
        <v>48</v>
      </c>
      <c r="Z2564">
        <v>48</v>
      </c>
      <c r="AB2564">
        <v>31.798</v>
      </c>
      <c r="AD2564" t="s">
        <v>1187</v>
      </c>
      <c r="AE2564">
        <v>1</v>
      </c>
      <c r="AF2564" t="s">
        <v>1188</v>
      </c>
    </row>
    <row r="2565" spans="1:32">
      <c r="A2565">
        <v>316992</v>
      </c>
      <c r="B2565">
        <v>5170</v>
      </c>
      <c r="C2565" t="s">
        <v>301</v>
      </c>
      <c r="D2565">
        <v>1116</v>
      </c>
      <c r="E2565">
        <v>4016593438</v>
      </c>
      <c r="F2565" t="s">
        <v>1186</v>
      </c>
      <c r="G2565">
        <v>1</v>
      </c>
      <c r="H2565" t="s">
        <v>494</v>
      </c>
      <c r="I2565" t="s">
        <v>314</v>
      </c>
      <c r="J2565">
        <v>30</v>
      </c>
      <c r="K2565">
        <v>10</v>
      </c>
      <c r="L2565">
        <v>20</v>
      </c>
      <c r="M2565">
        <v>2</v>
      </c>
      <c r="N2565">
        <v>96</v>
      </c>
      <c r="O2565" s="493">
        <v>45944.6007986111</v>
      </c>
      <c r="P2565" s="493">
        <v>45944.604375</v>
      </c>
      <c r="Q2565">
        <v>1</v>
      </c>
      <c r="R2565">
        <v>0</v>
      </c>
      <c r="S2565">
        <v>2</v>
      </c>
      <c r="T2565">
        <v>6</v>
      </c>
      <c r="U2565">
        <v>16</v>
      </c>
      <c r="V2565">
        <v>13</v>
      </c>
      <c r="W2565">
        <v>32</v>
      </c>
      <c r="X2565">
        <v>14</v>
      </c>
      <c r="Z2565">
        <v>14</v>
      </c>
      <c r="AB2565">
        <v>18.718</v>
      </c>
      <c r="AD2565" t="s">
        <v>1187</v>
      </c>
      <c r="AE2565">
        <v>1</v>
      </c>
      <c r="AF2565" t="s">
        <v>1188</v>
      </c>
    </row>
    <row r="2566" spans="1:32">
      <c r="A2566">
        <v>316995</v>
      </c>
      <c r="B2566">
        <v>5170</v>
      </c>
      <c r="C2566" t="s">
        <v>301</v>
      </c>
      <c r="D2566">
        <v>1116</v>
      </c>
      <c r="E2566">
        <v>4016593438</v>
      </c>
      <c r="F2566" t="s">
        <v>1186</v>
      </c>
      <c r="G2566">
        <v>1</v>
      </c>
      <c r="H2566" t="s">
        <v>494</v>
      </c>
      <c r="I2566" t="s">
        <v>323</v>
      </c>
      <c r="J2566">
        <v>33</v>
      </c>
      <c r="K2566">
        <v>10</v>
      </c>
      <c r="L2566">
        <v>20</v>
      </c>
      <c r="M2566">
        <v>2</v>
      </c>
      <c r="N2566">
        <v>10</v>
      </c>
      <c r="O2566" s="493">
        <v>45944.6042592593</v>
      </c>
      <c r="P2566" s="493">
        <v>45944.6100925926</v>
      </c>
      <c r="Q2566">
        <v>1</v>
      </c>
      <c r="R2566">
        <v>0</v>
      </c>
      <c r="S2566">
        <v>2</v>
      </c>
      <c r="T2566">
        <v>6</v>
      </c>
      <c r="U2566">
        <v>24</v>
      </c>
      <c r="V2566">
        <v>19</v>
      </c>
      <c r="W2566">
        <v>39</v>
      </c>
      <c r="X2566">
        <v>20</v>
      </c>
      <c r="Z2566">
        <v>20</v>
      </c>
      <c r="AB2566">
        <v>26.443</v>
      </c>
      <c r="AD2566" t="s">
        <v>1187</v>
      </c>
      <c r="AE2566">
        <v>1</v>
      </c>
      <c r="AF2566" t="s">
        <v>1188</v>
      </c>
    </row>
    <row r="2567" spans="1:32">
      <c r="A2567">
        <v>316994</v>
      </c>
      <c r="B2567">
        <v>5170</v>
      </c>
      <c r="C2567" t="s">
        <v>301</v>
      </c>
      <c r="D2567">
        <v>1116</v>
      </c>
      <c r="E2567">
        <v>4016593438</v>
      </c>
      <c r="F2567" t="s">
        <v>1186</v>
      </c>
      <c r="G2567">
        <v>1</v>
      </c>
      <c r="H2567" t="s">
        <v>494</v>
      </c>
      <c r="I2567" t="s">
        <v>319</v>
      </c>
      <c r="J2567">
        <v>32</v>
      </c>
      <c r="K2567">
        <v>10</v>
      </c>
      <c r="L2567">
        <v>20</v>
      </c>
      <c r="M2567">
        <v>2</v>
      </c>
      <c r="N2567">
        <v>18</v>
      </c>
      <c r="O2567" s="493">
        <v>45944.6034953704</v>
      </c>
      <c r="P2567" s="493">
        <v>45944.6083333333</v>
      </c>
      <c r="Q2567">
        <v>1</v>
      </c>
      <c r="R2567">
        <v>0</v>
      </c>
      <c r="S2567">
        <v>1</v>
      </c>
      <c r="T2567">
        <v>6</v>
      </c>
      <c r="U2567">
        <v>17</v>
      </c>
      <c r="V2567">
        <v>12</v>
      </c>
      <c r="W2567">
        <v>39</v>
      </c>
      <c r="X2567">
        <v>14</v>
      </c>
      <c r="Z2567">
        <v>14</v>
      </c>
      <c r="AB2567">
        <v>4.266</v>
      </c>
      <c r="AD2567" t="s">
        <v>1187</v>
      </c>
      <c r="AE2567">
        <v>1</v>
      </c>
      <c r="AF2567" t="s">
        <v>1188</v>
      </c>
    </row>
    <row r="2568" spans="1:32">
      <c r="A2568">
        <v>316993</v>
      </c>
      <c r="B2568">
        <v>5170</v>
      </c>
      <c r="C2568" t="s">
        <v>301</v>
      </c>
      <c r="D2568">
        <v>1116</v>
      </c>
      <c r="E2568">
        <v>4016593438</v>
      </c>
      <c r="F2568" t="s">
        <v>1186</v>
      </c>
      <c r="G2568">
        <v>1</v>
      </c>
      <c r="H2568" t="s">
        <v>494</v>
      </c>
      <c r="I2568" t="s">
        <v>269</v>
      </c>
      <c r="J2568">
        <v>31</v>
      </c>
      <c r="K2568">
        <v>10</v>
      </c>
      <c r="L2568">
        <v>20</v>
      </c>
      <c r="M2568">
        <v>2</v>
      </c>
      <c r="N2568">
        <v>66</v>
      </c>
      <c r="O2568" s="493">
        <v>45944.6024189815</v>
      </c>
      <c r="P2568" s="493">
        <v>45944.6074189815</v>
      </c>
      <c r="Q2568">
        <v>1</v>
      </c>
      <c r="R2568">
        <v>0</v>
      </c>
      <c r="S2568">
        <v>2</v>
      </c>
      <c r="T2568">
        <v>6</v>
      </c>
      <c r="U2568">
        <v>18</v>
      </c>
      <c r="V2568">
        <v>13</v>
      </c>
      <c r="W2568">
        <v>26</v>
      </c>
      <c r="X2568">
        <v>16</v>
      </c>
      <c r="Z2568">
        <v>16</v>
      </c>
      <c r="AB2568">
        <v>20.199</v>
      </c>
      <c r="AD2568" t="s">
        <v>1187</v>
      </c>
      <c r="AE2568">
        <v>1</v>
      </c>
      <c r="AF2568" t="s">
        <v>1188</v>
      </c>
    </row>
    <row r="2569" spans="1:32">
      <c r="A2569">
        <v>316996</v>
      </c>
      <c r="B2569">
        <v>5170</v>
      </c>
      <c r="C2569" t="s">
        <v>301</v>
      </c>
      <c r="D2569">
        <v>1117</v>
      </c>
      <c r="E2569">
        <v>4016608408</v>
      </c>
      <c r="F2569" t="s">
        <v>1189</v>
      </c>
      <c r="G2569">
        <v>1</v>
      </c>
      <c r="H2569" t="s">
        <v>494</v>
      </c>
      <c r="I2569" t="s">
        <v>314</v>
      </c>
      <c r="J2569">
        <v>30</v>
      </c>
      <c r="K2569">
        <v>180</v>
      </c>
      <c r="L2569">
        <v>1440</v>
      </c>
      <c r="M2569">
        <v>8</v>
      </c>
      <c r="N2569">
        <v>96</v>
      </c>
      <c r="O2569" s="493">
        <v>45944.5085532407</v>
      </c>
      <c r="P2569" s="493">
        <v>45944.5875347222</v>
      </c>
      <c r="Q2569">
        <v>1</v>
      </c>
      <c r="R2569">
        <v>0</v>
      </c>
      <c r="S2569">
        <v>0</v>
      </c>
      <c r="T2569">
        <v>6</v>
      </c>
      <c r="U2569">
        <v>16</v>
      </c>
      <c r="V2569">
        <v>14</v>
      </c>
      <c r="W2569">
        <v>105</v>
      </c>
      <c r="X2569">
        <v>16</v>
      </c>
      <c r="Y2569">
        <v>8</v>
      </c>
      <c r="AB2569">
        <v>20.521</v>
      </c>
      <c r="AD2569" t="s">
        <v>1189</v>
      </c>
      <c r="AE2569">
        <v>1</v>
      </c>
      <c r="AF2569">
        <v>92420091</v>
      </c>
    </row>
    <row r="2570" spans="1:32">
      <c r="A2570">
        <v>317718</v>
      </c>
      <c r="B2570">
        <v>5170</v>
      </c>
      <c r="C2570" t="s">
        <v>301</v>
      </c>
      <c r="D2570">
        <v>1118</v>
      </c>
      <c r="E2570">
        <v>4016601231</v>
      </c>
      <c r="F2570" t="s">
        <v>1176</v>
      </c>
      <c r="G2570">
        <v>1</v>
      </c>
      <c r="H2570" t="s">
        <v>491</v>
      </c>
      <c r="I2570" t="s">
        <v>323</v>
      </c>
      <c r="J2570">
        <v>33</v>
      </c>
      <c r="K2570">
        <v>334</v>
      </c>
      <c r="L2570">
        <v>1002</v>
      </c>
      <c r="M2570">
        <v>3</v>
      </c>
      <c r="N2570">
        <v>48</v>
      </c>
      <c r="O2570" s="493">
        <v>45950.3121527778</v>
      </c>
      <c r="P2570" s="493">
        <v>45950.477662037</v>
      </c>
      <c r="Q2570">
        <v>1</v>
      </c>
      <c r="R2570">
        <v>0</v>
      </c>
      <c r="S2570">
        <v>0</v>
      </c>
      <c r="T2570">
        <v>6</v>
      </c>
      <c r="U2570">
        <v>39</v>
      </c>
      <c r="V2570">
        <v>35</v>
      </c>
      <c r="W2570">
        <v>152</v>
      </c>
      <c r="X2570">
        <v>38</v>
      </c>
      <c r="Y2570">
        <v>38</v>
      </c>
      <c r="AB2570">
        <v>105.013</v>
      </c>
      <c r="AD2570" t="s">
        <v>1177</v>
      </c>
      <c r="AE2570">
        <v>1</v>
      </c>
      <c r="AF2570" t="s">
        <v>1178</v>
      </c>
    </row>
    <row r="2571" spans="1:32">
      <c r="A2571">
        <v>317717</v>
      </c>
      <c r="B2571">
        <v>5170</v>
      </c>
      <c r="C2571" t="s">
        <v>301</v>
      </c>
      <c r="D2571">
        <v>1118</v>
      </c>
      <c r="E2571">
        <v>4016601231</v>
      </c>
      <c r="F2571" t="s">
        <v>1176</v>
      </c>
      <c r="G2571">
        <v>1</v>
      </c>
      <c r="H2571" t="s">
        <v>491</v>
      </c>
      <c r="I2571" t="s">
        <v>269</v>
      </c>
      <c r="J2571">
        <v>31</v>
      </c>
      <c r="K2571">
        <v>305</v>
      </c>
      <c r="L2571">
        <v>1002</v>
      </c>
      <c r="M2571">
        <v>3</v>
      </c>
      <c r="N2571">
        <v>138</v>
      </c>
      <c r="O2571" s="493">
        <v>45950.3268402778</v>
      </c>
      <c r="P2571" s="493">
        <v>45950.4713657407</v>
      </c>
      <c r="Q2571">
        <v>1</v>
      </c>
      <c r="R2571">
        <v>0</v>
      </c>
      <c r="S2571">
        <v>0</v>
      </c>
      <c r="T2571">
        <v>6</v>
      </c>
      <c r="U2571">
        <v>27</v>
      </c>
      <c r="V2571">
        <v>23</v>
      </c>
      <c r="W2571">
        <v>47</v>
      </c>
      <c r="X2571">
        <v>27</v>
      </c>
      <c r="Y2571">
        <v>35</v>
      </c>
      <c r="AB2571">
        <v>34.432</v>
      </c>
      <c r="AD2571" t="s">
        <v>1177</v>
      </c>
      <c r="AE2571">
        <v>1</v>
      </c>
      <c r="AF2571" t="s">
        <v>1178</v>
      </c>
    </row>
    <row r="2572" spans="1:32">
      <c r="A2572">
        <v>317716</v>
      </c>
      <c r="B2572">
        <v>5170</v>
      </c>
      <c r="C2572" t="s">
        <v>301</v>
      </c>
      <c r="D2572">
        <v>1118</v>
      </c>
      <c r="E2572">
        <v>4016601231</v>
      </c>
      <c r="F2572" t="s">
        <v>1176</v>
      </c>
      <c r="G2572">
        <v>1</v>
      </c>
      <c r="H2572" t="s">
        <v>491</v>
      </c>
      <c r="I2572" t="s">
        <v>314</v>
      </c>
      <c r="J2572">
        <v>30</v>
      </c>
      <c r="K2572">
        <v>334</v>
      </c>
      <c r="L2572">
        <v>1002</v>
      </c>
      <c r="M2572">
        <v>3</v>
      </c>
      <c r="N2572">
        <v>297</v>
      </c>
      <c r="O2572" s="493">
        <v>45950.307662037</v>
      </c>
      <c r="P2572" s="493">
        <v>45950.4709259259</v>
      </c>
      <c r="Q2572">
        <v>1</v>
      </c>
      <c r="R2572">
        <v>0</v>
      </c>
      <c r="S2572">
        <v>0</v>
      </c>
      <c r="T2572">
        <v>6</v>
      </c>
      <c r="U2572">
        <v>36</v>
      </c>
      <c r="V2572">
        <v>31</v>
      </c>
      <c r="W2572">
        <v>126</v>
      </c>
      <c r="X2572">
        <v>35</v>
      </c>
      <c r="Y2572">
        <v>38</v>
      </c>
      <c r="AB2572">
        <v>53.997</v>
      </c>
      <c r="AD2572" t="s">
        <v>1177</v>
      </c>
      <c r="AE2572">
        <v>1</v>
      </c>
      <c r="AF2572" t="s">
        <v>1178</v>
      </c>
    </row>
    <row r="2573" spans="1:32">
      <c r="A2573">
        <v>317721</v>
      </c>
      <c r="B2573">
        <v>5170</v>
      </c>
      <c r="C2573" t="s">
        <v>301</v>
      </c>
      <c r="D2573">
        <v>1119</v>
      </c>
      <c r="E2573">
        <v>4016601231</v>
      </c>
      <c r="F2573" t="s">
        <v>1176</v>
      </c>
      <c r="G2573">
        <v>1</v>
      </c>
      <c r="H2573" t="s">
        <v>494</v>
      </c>
      <c r="I2573" t="s">
        <v>319</v>
      </c>
      <c r="J2573">
        <v>32</v>
      </c>
      <c r="K2573">
        <v>333</v>
      </c>
      <c r="L2573">
        <v>1002</v>
      </c>
      <c r="M2573">
        <v>3</v>
      </c>
      <c r="N2573">
        <v>66</v>
      </c>
      <c r="O2573" s="493">
        <v>45950.4847222222</v>
      </c>
      <c r="P2573" s="493">
        <v>45950.6480787037</v>
      </c>
      <c r="Q2573">
        <v>1</v>
      </c>
      <c r="R2573">
        <v>0</v>
      </c>
      <c r="S2573">
        <v>0</v>
      </c>
      <c r="T2573">
        <v>6</v>
      </c>
      <c r="U2573">
        <v>32</v>
      </c>
      <c r="V2573">
        <v>28</v>
      </c>
      <c r="W2573">
        <v>194</v>
      </c>
      <c r="X2573">
        <v>30</v>
      </c>
      <c r="Y2573">
        <v>32</v>
      </c>
      <c r="AB2573">
        <v>8.122</v>
      </c>
      <c r="AD2573" t="s">
        <v>1177</v>
      </c>
      <c r="AE2573">
        <v>1</v>
      </c>
      <c r="AF2573" t="s">
        <v>1178</v>
      </c>
    </row>
    <row r="2574" spans="1:32">
      <c r="A2574">
        <v>317722</v>
      </c>
      <c r="B2574">
        <v>5170</v>
      </c>
      <c r="C2574" t="s">
        <v>301</v>
      </c>
      <c r="D2574">
        <v>1119</v>
      </c>
      <c r="E2574">
        <v>4016601231</v>
      </c>
      <c r="F2574" t="s">
        <v>1176</v>
      </c>
      <c r="G2574">
        <v>1</v>
      </c>
      <c r="H2574" t="s">
        <v>494</v>
      </c>
      <c r="I2574" t="s">
        <v>323</v>
      </c>
      <c r="J2574">
        <v>33</v>
      </c>
      <c r="K2574">
        <v>334</v>
      </c>
      <c r="L2574">
        <v>1002</v>
      </c>
      <c r="M2574">
        <v>3</v>
      </c>
      <c r="N2574">
        <v>27</v>
      </c>
      <c r="O2574" s="493">
        <v>45950.4848958333</v>
      </c>
      <c r="P2574" s="493">
        <v>45950.6522569444</v>
      </c>
      <c r="Q2574">
        <v>1</v>
      </c>
      <c r="R2574">
        <v>0</v>
      </c>
      <c r="S2574">
        <v>0</v>
      </c>
      <c r="T2574">
        <v>6</v>
      </c>
      <c r="U2574">
        <v>40</v>
      </c>
      <c r="V2574">
        <v>36</v>
      </c>
      <c r="W2574">
        <v>168</v>
      </c>
      <c r="X2574">
        <v>39</v>
      </c>
      <c r="Y2574">
        <v>35</v>
      </c>
      <c r="AB2574">
        <v>33.897</v>
      </c>
      <c r="AD2574" t="s">
        <v>1177</v>
      </c>
      <c r="AE2574">
        <v>1</v>
      </c>
      <c r="AF2574" t="s">
        <v>1178</v>
      </c>
    </row>
    <row r="2575" spans="1:32">
      <c r="A2575">
        <v>317719</v>
      </c>
      <c r="B2575">
        <v>5170</v>
      </c>
      <c r="C2575" t="s">
        <v>301</v>
      </c>
      <c r="D2575">
        <v>1119</v>
      </c>
      <c r="E2575">
        <v>4016601231</v>
      </c>
      <c r="F2575" t="s">
        <v>1176</v>
      </c>
      <c r="G2575">
        <v>1</v>
      </c>
      <c r="H2575" t="s">
        <v>494</v>
      </c>
      <c r="I2575" t="s">
        <v>314</v>
      </c>
      <c r="J2575">
        <v>30</v>
      </c>
      <c r="K2575">
        <v>334</v>
      </c>
      <c r="L2575">
        <v>1002</v>
      </c>
      <c r="M2575">
        <v>3</v>
      </c>
      <c r="N2575">
        <v>339</v>
      </c>
      <c r="O2575" s="493">
        <v>45950.4769097222</v>
      </c>
      <c r="P2575" s="493">
        <v>45950.6469560185</v>
      </c>
      <c r="Q2575">
        <v>1</v>
      </c>
      <c r="R2575">
        <v>0</v>
      </c>
      <c r="S2575">
        <v>0</v>
      </c>
      <c r="T2575">
        <v>6</v>
      </c>
      <c r="U2575">
        <v>40</v>
      </c>
      <c r="V2575">
        <v>38</v>
      </c>
      <c r="W2575">
        <v>114</v>
      </c>
      <c r="X2575">
        <v>40</v>
      </c>
      <c r="Y2575">
        <v>42</v>
      </c>
      <c r="AB2575">
        <v>66.76</v>
      </c>
      <c r="AD2575" t="s">
        <v>1177</v>
      </c>
      <c r="AE2575">
        <v>1</v>
      </c>
      <c r="AF2575" t="s">
        <v>1178</v>
      </c>
    </row>
    <row r="2576" spans="1:32">
      <c r="A2576">
        <v>317720</v>
      </c>
      <c r="B2576">
        <v>5170</v>
      </c>
      <c r="C2576" t="s">
        <v>301</v>
      </c>
      <c r="D2576">
        <v>1119</v>
      </c>
      <c r="E2576">
        <v>4016601231</v>
      </c>
      <c r="F2576" t="s">
        <v>1176</v>
      </c>
      <c r="G2576">
        <v>1</v>
      </c>
      <c r="H2576" t="s">
        <v>494</v>
      </c>
      <c r="I2576" t="s">
        <v>269</v>
      </c>
      <c r="J2576">
        <v>31</v>
      </c>
      <c r="K2576">
        <v>334</v>
      </c>
      <c r="L2576">
        <v>1002</v>
      </c>
      <c r="M2576">
        <v>3</v>
      </c>
      <c r="N2576">
        <v>138</v>
      </c>
      <c r="O2576" s="493">
        <v>45950.4810648148</v>
      </c>
      <c r="P2576" s="493">
        <v>45950.6474652778</v>
      </c>
      <c r="Q2576">
        <v>1</v>
      </c>
      <c r="R2576">
        <v>0</v>
      </c>
      <c r="S2576">
        <v>0</v>
      </c>
      <c r="T2576">
        <v>6</v>
      </c>
      <c r="U2576">
        <v>32</v>
      </c>
      <c r="V2576">
        <v>28</v>
      </c>
      <c r="W2576">
        <v>49</v>
      </c>
      <c r="X2576">
        <v>32</v>
      </c>
      <c r="Y2576">
        <v>35</v>
      </c>
      <c r="AB2576">
        <v>32.583</v>
      </c>
      <c r="AD2576" t="s">
        <v>1177</v>
      </c>
      <c r="AE2576">
        <v>1</v>
      </c>
      <c r="AF2576" t="s">
        <v>1178</v>
      </c>
    </row>
    <row r="2577" spans="1:32">
      <c r="A2577">
        <v>316998</v>
      </c>
      <c r="B2577">
        <v>5170</v>
      </c>
      <c r="C2577" t="s">
        <v>301</v>
      </c>
      <c r="D2577">
        <v>1120</v>
      </c>
      <c r="E2577">
        <v>4016610970</v>
      </c>
      <c r="F2577" t="s">
        <v>1190</v>
      </c>
      <c r="G2577">
        <v>1</v>
      </c>
      <c r="H2577" t="s">
        <v>491</v>
      </c>
      <c r="I2577" t="s">
        <v>269</v>
      </c>
      <c r="J2577">
        <v>31</v>
      </c>
      <c r="K2577">
        <v>210</v>
      </c>
      <c r="L2577">
        <v>840</v>
      </c>
      <c r="M2577">
        <v>4</v>
      </c>
      <c r="N2577">
        <v>100</v>
      </c>
      <c r="O2577" s="493">
        <v>45944.6195949074</v>
      </c>
      <c r="P2577" s="493">
        <v>45944.695162037</v>
      </c>
      <c r="Q2577">
        <v>1</v>
      </c>
      <c r="R2577">
        <v>0</v>
      </c>
      <c r="S2577">
        <v>0</v>
      </c>
      <c r="T2577">
        <v>6</v>
      </c>
      <c r="U2577">
        <v>26</v>
      </c>
      <c r="V2577">
        <v>21</v>
      </c>
      <c r="W2577">
        <v>75</v>
      </c>
      <c r="X2577">
        <v>25</v>
      </c>
      <c r="Y2577">
        <v>25</v>
      </c>
      <c r="AB2577">
        <v>24.096</v>
      </c>
      <c r="AD2577" t="s">
        <v>1191</v>
      </c>
      <c r="AE2577">
        <v>1</v>
      </c>
      <c r="AF2577" t="s">
        <v>1192</v>
      </c>
    </row>
    <row r="2578" spans="1:32">
      <c r="A2578">
        <v>316997</v>
      </c>
      <c r="B2578">
        <v>5170</v>
      </c>
      <c r="C2578" t="s">
        <v>301</v>
      </c>
      <c r="D2578">
        <v>1120</v>
      </c>
      <c r="E2578">
        <v>4016610970</v>
      </c>
      <c r="F2578" t="s">
        <v>1190</v>
      </c>
      <c r="G2578">
        <v>1</v>
      </c>
      <c r="H2578" t="s">
        <v>491</v>
      </c>
      <c r="I2578" t="s">
        <v>314</v>
      </c>
      <c r="J2578">
        <v>30</v>
      </c>
      <c r="K2578">
        <v>210</v>
      </c>
      <c r="L2578">
        <v>840</v>
      </c>
      <c r="M2578">
        <v>4</v>
      </c>
      <c r="N2578">
        <v>108</v>
      </c>
      <c r="O2578" s="493">
        <v>45944.6138310185</v>
      </c>
      <c r="P2578" s="493">
        <v>45944.6934375</v>
      </c>
      <c r="Q2578">
        <v>1</v>
      </c>
      <c r="R2578">
        <v>0</v>
      </c>
      <c r="S2578">
        <v>0</v>
      </c>
      <c r="T2578">
        <v>6</v>
      </c>
      <c r="U2578">
        <v>23</v>
      </c>
      <c r="V2578">
        <v>20</v>
      </c>
      <c r="W2578">
        <v>44</v>
      </c>
      <c r="X2578">
        <v>23</v>
      </c>
      <c r="Y2578">
        <v>32</v>
      </c>
      <c r="AB2578">
        <v>20.031</v>
      </c>
      <c r="AD2578" t="s">
        <v>1191</v>
      </c>
      <c r="AE2578">
        <v>1</v>
      </c>
      <c r="AF2578" t="s">
        <v>1192</v>
      </c>
    </row>
    <row r="2579" spans="1:32">
      <c r="A2579">
        <v>317003</v>
      </c>
      <c r="B2579">
        <v>5170</v>
      </c>
      <c r="C2579" t="s">
        <v>301</v>
      </c>
      <c r="D2579">
        <v>1121</v>
      </c>
      <c r="E2579">
        <v>4016610970</v>
      </c>
      <c r="F2579" t="s">
        <v>1190</v>
      </c>
      <c r="G2579">
        <v>1</v>
      </c>
      <c r="H2579" t="s">
        <v>494</v>
      </c>
      <c r="I2579" t="s">
        <v>1193</v>
      </c>
      <c r="J2579">
        <v>40</v>
      </c>
      <c r="K2579">
        <v>135</v>
      </c>
      <c r="L2579">
        <v>840</v>
      </c>
      <c r="M2579">
        <v>4</v>
      </c>
      <c r="N2579">
        <v>8</v>
      </c>
      <c r="O2579" s="493">
        <v>45944.7011342593</v>
      </c>
      <c r="P2579" s="493">
        <v>45944.7961921296</v>
      </c>
      <c r="Q2579">
        <v>1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 t="s">
        <v>1191</v>
      </c>
      <c r="AE2579">
        <v>1</v>
      </c>
      <c r="AF2579" t="s">
        <v>1192</v>
      </c>
    </row>
    <row r="2580" spans="1:32">
      <c r="A2580">
        <v>316999</v>
      </c>
      <c r="B2580">
        <v>5170</v>
      </c>
      <c r="C2580" t="s">
        <v>301</v>
      </c>
      <c r="D2580">
        <v>1121</v>
      </c>
      <c r="E2580">
        <v>4016610970</v>
      </c>
      <c r="F2580" t="s">
        <v>1190</v>
      </c>
      <c r="G2580">
        <v>1</v>
      </c>
      <c r="H2580" t="s">
        <v>494</v>
      </c>
      <c r="I2580" t="s">
        <v>314</v>
      </c>
      <c r="J2580">
        <v>30</v>
      </c>
      <c r="K2580">
        <v>135</v>
      </c>
      <c r="L2580">
        <v>840</v>
      </c>
      <c r="M2580">
        <v>4</v>
      </c>
      <c r="N2580">
        <v>260</v>
      </c>
      <c r="O2580" s="493">
        <v>45944.7011342593</v>
      </c>
      <c r="P2580" s="493">
        <v>45944.7929513889</v>
      </c>
      <c r="Q2580">
        <v>1</v>
      </c>
      <c r="R2580">
        <v>0</v>
      </c>
      <c r="S2580">
        <v>0</v>
      </c>
      <c r="T2580">
        <v>6</v>
      </c>
      <c r="U2580">
        <v>46</v>
      </c>
      <c r="V2580">
        <v>43</v>
      </c>
      <c r="W2580">
        <v>75</v>
      </c>
      <c r="X2580">
        <v>46</v>
      </c>
      <c r="Y2580">
        <v>45</v>
      </c>
      <c r="AB2580">
        <v>41.038</v>
      </c>
      <c r="AD2580" t="s">
        <v>1191</v>
      </c>
      <c r="AE2580">
        <v>1</v>
      </c>
      <c r="AF2580" t="s">
        <v>1192</v>
      </c>
    </row>
    <row r="2581" spans="1:32">
      <c r="A2581">
        <v>317000</v>
      </c>
      <c r="B2581">
        <v>5170</v>
      </c>
      <c r="C2581" t="s">
        <v>301</v>
      </c>
      <c r="D2581">
        <v>1121</v>
      </c>
      <c r="E2581">
        <v>4016610970</v>
      </c>
      <c r="F2581" t="s">
        <v>1190</v>
      </c>
      <c r="G2581">
        <v>1</v>
      </c>
      <c r="H2581" t="s">
        <v>494</v>
      </c>
      <c r="I2581" t="s">
        <v>269</v>
      </c>
      <c r="J2581">
        <v>31</v>
      </c>
      <c r="K2581">
        <v>135</v>
      </c>
      <c r="L2581">
        <v>840</v>
      </c>
      <c r="M2581">
        <v>4</v>
      </c>
      <c r="N2581">
        <v>168</v>
      </c>
      <c r="O2581" s="493">
        <v>45944.7071180556</v>
      </c>
      <c r="P2581" s="493">
        <v>45944.7952430556</v>
      </c>
      <c r="Q2581">
        <v>1</v>
      </c>
      <c r="R2581">
        <v>0</v>
      </c>
      <c r="S2581">
        <v>0</v>
      </c>
      <c r="T2581">
        <v>6</v>
      </c>
      <c r="U2581">
        <v>51</v>
      </c>
      <c r="V2581">
        <v>44</v>
      </c>
      <c r="W2581">
        <v>225</v>
      </c>
      <c r="X2581">
        <v>50</v>
      </c>
      <c r="Y2581">
        <v>55</v>
      </c>
      <c r="AB2581">
        <v>38.226</v>
      </c>
      <c r="AD2581" t="s">
        <v>1191</v>
      </c>
      <c r="AE2581">
        <v>1</v>
      </c>
      <c r="AF2581" t="s">
        <v>1192</v>
      </c>
    </row>
    <row r="2582" spans="1:32">
      <c r="A2582">
        <v>317001</v>
      </c>
      <c r="B2582">
        <v>5170</v>
      </c>
      <c r="C2582" t="s">
        <v>301</v>
      </c>
      <c r="D2582">
        <v>1121</v>
      </c>
      <c r="E2582">
        <v>4016610970</v>
      </c>
      <c r="F2582" t="s">
        <v>1190</v>
      </c>
      <c r="G2582">
        <v>1</v>
      </c>
      <c r="H2582" t="s">
        <v>494</v>
      </c>
      <c r="I2582" t="s">
        <v>319</v>
      </c>
      <c r="J2582">
        <v>32</v>
      </c>
      <c r="K2582">
        <v>135</v>
      </c>
      <c r="L2582">
        <v>840</v>
      </c>
      <c r="M2582">
        <v>4</v>
      </c>
      <c r="N2582">
        <v>24</v>
      </c>
      <c r="O2582" s="493">
        <v>45944.7080208333</v>
      </c>
      <c r="P2582" s="493">
        <v>45944.7956365741</v>
      </c>
      <c r="Q2582">
        <v>1</v>
      </c>
      <c r="R2582">
        <v>0</v>
      </c>
      <c r="S2582">
        <v>0</v>
      </c>
      <c r="T2582">
        <v>6</v>
      </c>
      <c r="U2582">
        <v>17</v>
      </c>
      <c r="V2582">
        <v>15</v>
      </c>
      <c r="W2582">
        <v>30</v>
      </c>
      <c r="X2582">
        <v>16</v>
      </c>
      <c r="Y2582">
        <v>20</v>
      </c>
      <c r="AB2582">
        <v>4.429</v>
      </c>
      <c r="AD2582" t="s">
        <v>1191</v>
      </c>
      <c r="AE2582">
        <v>1</v>
      </c>
      <c r="AF2582" t="s">
        <v>1192</v>
      </c>
    </row>
    <row r="2583" spans="1:32">
      <c r="A2583">
        <v>317002</v>
      </c>
      <c r="B2583">
        <v>5170</v>
      </c>
      <c r="C2583" t="s">
        <v>301</v>
      </c>
      <c r="D2583">
        <v>1121</v>
      </c>
      <c r="E2583">
        <v>4016610970</v>
      </c>
      <c r="F2583" t="s">
        <v>1190</v>
      </c>
      <c r="G2583">
        <v>1</v>
      </c>
      <c r="H2583" t="s">
        <v>494</v>
      </c>
      <c r="I2583" t="s">
        <v>323</v>
      </c>
      <c r="J2583">
        <v>33</v>
      </c>
      <c r="K2583">
        <v>135</v>
      </c>
      <c r="L2583">
        <v>840</v>
      </c>
      <c r="M2583">
        <v>4</v>
      </c>
      <c r="N2583">
        <v>28</v>
      </c>
      <c r="O2583" s="493">
        <v>45944.7090972222</v>
      </c>
      <c r="P2583" s="493">
        <v>45944.7961921296</v>
      </c>
      <c r="Q2583">
        <v>1</v>
      </c>
      <c r="R2583">
        <v>0</v>
      </c>
      <c r="S2583">
        <v>0</v>
      </c>
      <c r="T2583">
        <v>6</v>
      </c>
      <c r="U2583">
        <v>38</v>
      </c>
      <c r="V2583">
        <v>36</v>
      </c>
      <c r="W2583">
        <v>61</v>
      </c>
      <c r="X2583">
        <v>38</v>
      </c>
      <c r="Y2583">
        <v>40</v>
      </c>
      <c r="AB2583">
        <v>78.227</v>
      </c>
      <c r="AD2583" t="s">
        <v>1191</v>
      </c>
      <c r="AE2583">
        <v>1</v>
      </c>
      <c r="AF2583" t="s">
        <v>1192</v>
      </c>
    </row>
    <row r="2584" spans="1:32">
      <c r="A2584">
        <v>317174</v>
      </c>
      <c r="B2584">
        <v>5170</v>
      </c>
      <c r="C2584" t="s">
        <v>301</v>
      </c>
      <c r="D2584">
        <v>1121</v>
      </c>
      <c r="E2584">
        <v>4016610970</v>
      </c>
      <c r="F2584" t="s">
        <v>1190</v>
      </c>
      <c r="G2584">
        <v>1</v>
      </c>
      <c r="H2584" t="s">
        <v>494</v>
      </c>
      <c r="I2584" t="s">
        <v>314</v>
      </c>
      <c r="J2584">
        <v>30</v>
      </c>
      <c r="K2584">
        <v>75</v>
      </c>
      <c r="L2584">
        <v>840</v>
      </c>
      <c r="M2584">
        <v>4</v>
      </c>
      <c r="N2584">
        <v>260</v>
      </c>
      <c r="O2584" s="493">
        <v>45945.308599537</v>
      </c>
      <c r="P2584" s="493">
        <v>45945.3668865741</v>
      </c>
      <c r="Q2584">
        <v>1</v>
      </c>
      <c r="R2584">
        <v>0</v>
      </c>
      <c r="S2584">
        <v>0</v>
      </c>
      <c r="T2584">
        <v>6</v>
      </c>
      <c r="U2584">
        <v>51</v>
      </c>
      <c r="V2584">
        <v>44</v>
      </c>
      <c r="W2584">
        <v>295</v>
      </c>
      <c r="X2584">
        <v>46</v>
      </c>
      <c r="Y2584">
        <v>45</v>
      </c>
      <c r="AB2584">
        <v>41.038</v>
      </c>
      <c r="AD2584" t="s">
        <v>1191</v>
      </c>
      <c r="AE2584">
        <v>1</v>
      </c>
      <c r="AF2584" t="s">
        <v>1192</v>
      </c>
    </row>
    <row r="2585" spans="1:32">
      <c r="A2585">
        <v>317175</v>
      </c>
      <c r="B2585">
        <v>5170</v>
      </c>
      <c r="C2585" t="s">
        <v>301</v>
      </c>
      <c r="D2585">
        <v>1121</v>
      </c>
      <c r="E2585">
        <v>4016610970</v>
      </c>
      <c r="F2585" t="s">
        <v>1190</v>
      </c>
      <c r="G2585">
        <v>1</v>
      </c>
      <c r="H2585" t="s">
        <v>494</v>
      </c>
      <c r="I2585" t="s">
        <v>269</v>
      </c>
      <c r="J2585">
        <v>31</v>
      </c>
      <c r="K2585">
        <v>75</v>
      </c>
      <c r="L2585">
        <v>840</v>
      </c>
      <c r="M2585">
        <v>4</v>
      </c>
      <c r="N2585">
        <v>168</v>
      </c>
      <c r="O2585" s="493">
        <v>45945.3179513889</v>
      </c>
      <c r="P2585" s="493">
        <v>45945.3700347222</v>
      </c>
      <c r="Q2585">
        <v>1</v>
      </c>
      <c r="R2585">
        <v>0</v>
      </c>
      <c r="S2585">
        <v>0</v>
      </c>
      <c r="T2585">
        <v>6</v>
      </c>
      <c r="U2585">
        <v>52</v>
      </c>
      <c r="V2585">
        <v>48</v>
      </c>
      <c r="W2585">
        <v>114</v>
      </c>
      <c r="X2585">
        <v>50</v>
      </c>
      <c r="Y2585">
        <v>55</v>
      </c>
      <c r="AB2585">
        <v>38.226</v>
      </c>
      <c r="AD2585" t="s">
        <v>1191</v>
      </c>
      <c r="AE2585">
        <v>1</v>
      </c>
      <c r="AF2585" t="s">
        <v>1192</v>
      </c>
    </row>
    <row r="2586" spans="1:32">
      <c r="A2586">
        <v>317176</v>
      </c>
      <c r="B2586">
        <v>5170</v>
      </c>
      <c r="C2586" t="s">
        <v>301</v>
      </c>
      <c r="D2586">
        <v>1121</v>
      </c>
      <c r="E2586">
        <v>4016610970</v>
      </c>
      <c r="F2586" t="s">
        <v>1190</v>
      </c>
      <c r="G2586">
        <v>1</v>
      </c>
      <c r="H2586" t="s">
        <v>494</v>
      </c>
      <c r="I2586" t="s">
        <v>319</v>
      </c>
      <c r="J2586">
        <v>32</v>
      </c>
      <c r="K2586">
        <v>75</v>
      </c>
      <c r="L2586">
        <v>840</v>
      </c>
      <c r="M2586">
        <v>4</v>
      </c>
      <c r="N2586">
        <v>24</v>
      </c>
      <c r="O2586" s="493">
        <v>45945.3218287037</v>
      </c>
      <c r="P2586" s="493">
        <v>45945.3704282407</v>
      </c>
      <c r="Q2586">
        <v>1</v>
      </c>
      <c r="R2586">
        <v>0</v>
      </c>
      <c r="S2586">
        <v>0</v>
      </c>
      <c r="T2586">
        <v>6</v>
      </c>
      <c r="U2586">
        <v>16</v>
      </c>
      <c r="V2586">
        <v>14</v>
      </c>
      <c r="W2586">
        <v>17</v>
      </c>
      <c r="X2586">
        <v>16</v>
      </c>
      <c r="Y2586">
        <v>20</v>
      </c>
      <c r="AB2586">
        <v>4.429</v>
      </c>
      <c r="AD2586" t="s">
        <v>1191</v>
      </c>
      <c r="AE2586">
        <v>1</v>
      </c>
      <c r="AF2586" t="s">
        <v>1192</v>
      </c>
    </row>
    <row r="2587" spans="1:32">
      <c r="A2587">
        <v>317177</v>
      </c>
      <c r="B2587">
        <v>5170</v>
      </c>
      <c r="C2587" t="s">
        <v>301</v>
      </c>
      <c r="D2587">
        <v>1121</v>
      </c>
      <c r="E2587">
        <v>4016610970</v>
      </c>
      <c r="F2587" t="s">
        <v>1190</v>
      </c>
      <c r="G2587">
        <v>1</v>
      </c>
      <c r="H2587" t="s">
        <v>494</v>
      </c>
      <c r="I2587" t="s">
        <v>323</v>
      </c>
      <c r="J2587">
        <v>33</v>
      </c>
      <c r="K2587">
        <v>75</v>
      </c>
      <c r="L2587">
        <v>840</v>
      </c>
      <c r="M2587">
        <v>4</v>
      </c>
      <c r="N2587">
        <v>28</v>
      </c>
      <c r="O2587" s="493">
        <v>45945.3223958333</v>
      </c>
      <c r="P2587" s="493">
        <v>45945.3709953704</v>
      </c>
      <c r="Q2587">
        <v>1</v>
      </c>
      <c r="R2587">
        <v>0</v>
      </c>
      <c r="S2587">
        <v>0</v>
      </c>
      <c r="T2587">
        <v>6</v>
      </c>
      <c r="U2587">
        <v>37</v>
      </c>
      <c r="V2587">
        <v>36</v>
      </c>
      <c r="W2587">
        <v>38</v>
      </c>
      <c r="X2587">
        <v>38</v>
      </c>
      <c r="Y2587">
        <v>40</v>
      </c>
      <c r="AB2587">
        <v>78.227</v>
      </c>
      <c r="AD2587" t="s">
        <v>1191</v>
      </c>
      <c r="AE2587">
        <v>1</v>
      </c>
      <c r="AF2587" t="s">
        <v>1192</v>
      </c>
    </row>
    <row r="2588" spans="1:32">
      <c r="A2588">
        <v>317213</v>
      </c>
      <c r="B2588">
        <v>5170</v>
      </c>
      <c r="C2588" t="s">
        <v>301</v>
      </c>
      <c r="D2588">
        <v>1121</v>
      </c>
      <c r="E2588">
        <v>4016610970</v>
      </c>
      <c r="F2588" t="s">
        <v>1190</v>
      </c>
      <c r="G2588">
        <v>1</v>
      </c>
      <c r="H2588" t="s">
        <v>494</v>
      </c>
      <c r="I2588" t="s">
        <v>1193</v>
      </c>
      <c r="J2588">
        <v>40</v>
      </c>
      <c r="K2588">
        <v>75</v>
      </c>
      <c r="L2588">
        <v>840</v>
      </c>
      <c r="M2588">
        <v>4</v>
      </c>
      <c r="N2588">
        <v>8</v>
      </c>
      <c r="O2588" s="493">
        <v>45945.308599537</v>
      </c>
      <c r="P2588" s="493">
        <v>45945.3709953704</v>
      </c>
      <c r="Q2588">
        <v>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 t="s">
        <v>1191</v>
      </c>
      <c r="AE2588">
        <v>1</v>
      </c>
      <c r="AF2588" t="s">
        <v>1192</v>
      </c>
    </row>
    <row r="2589" spans="1:32">
      <c r="A2589">
        <v>317178</v>
      </c>
      <c r="B2589">
        <v>5170</v>
      </c>
      <c r="C2589" t="s">
        <v>301</v>
      </c>
      <c r="D2589">
        <v>1122</v>
      </c>
      <c r="E2589">
        <v>4016611242</v>
      </c>
      <c r="F2589" t="s">
        <v>689</v>
      </c>
      <c r="G2589">
        <v>1</v>
      </c>
      <c r="H2589" t="s">
        <v>491</v>
      </c>
      <c r="I2589" t="s">
        <v>314</v>
      </c>
      <c r="J2589">
        <v>30</v>
      </c>
      <c r="K2589">
        <v>14</v>
      </c>
      <c r="L2589">
        <v>126</v>
      </c>
      <c r="M2589">
        <v>9</v>
      </c>
      <c r="N2589">
        <v>585</v>
      </c>
      <c r="O2589" s="493">
        <v>45945.3769212963</v>
      </c>
      <c r="P2589" s="493">
        <v>45945.3871296296</v>
      </c>
      <c r="Q2589">
        <v>1</v>
      </c>
      <c r="R2589">
        <v>0</v>
      </c>
      <c r="S2589">
        <v>0</v>
      </c>
      <c r="T2589">
        <v>6</v>
      </c>
      <c r="U2589">
        <v>72</v>
      </c>
      <c r="V2589">
        <v>61</v>
      </c>
      <c r="W2589">
        <v>197</v>
      </c>
      <c r="X2589">
        <v>63</v>
      </c>
      <c r="Y2589">
        <v>75</v>
      </c>
      <c r="AB2589">
        <v>93.083</v>
      </c>
      <c r="AD2589" t="s">
        <v>1172</v>
      </c>
      <c r="AE2589">
        <v>1</v>
      </c>
      <c r="AF2589" t="s">
        <v>691</v>
      </c>
    </row>
    <row r="2590" spans="1:32">
      <c r="A2590">
        <v>317179</v>
      </c>
      <c r="B2590">
        <v>5170</v>
      </c>
      <c r="C2590" t="s">
        <v>301</v>
      </c>
      <c r="D2590">
        <v>1122</v>
      </c>
      <c r="E2590">
        <v>4016611242</v>
      </c>
      <c r="F2590" t="s">
        <v>689</v>
      </c>
      <c r="G2590">
        <v>1</v>
      </c>
      <c r="H2590" t="s">
        <v>491</v>
      </c>
      <c r="I2590" t="s">
        <v>269</v>
      </c>
      <c r="J2590">
        <v>31</v>
      </c>
      <c r="K2590">
        <v>14</v>
      </c>
      <c r="L2590">
        <v>126</v>
      </c>
      <c r="M2590">
        <v>9</v>
      </c>
      <c r="N2590">
        <v>261</v>
      </c>
      <c r="O2590" s="493">
        <v>45945.3866087963</v>
      </c>
      <c r="P2590" s="493">
        <v>45945.397962963</v>
      </c>
      <c r="Q2590">
        <v>1</v>
      </c>
      <c r="R2590">
        <v>0</v>
      </c>
      <c r="S2590">
        <v>0</v>
      </c>
      <c r="T2590">
        <v>6</v>
      </c>
      <c r="U2590">
        <v>66</v>
      </c>
      <c r="V2590">
        <v>64</v>
      </c>
      <c r="W2590">
        <v>75</v>
      </c>
      <c r="X2590">
        <v>65</v>
      </c>
      <c r="Y2590">
        <v>67</v>
      </c>
      <c r="AB2590">
        <v>72.023</v>
      </c>
      <c r="AD2590" t="s">
        <v>1172</v>
      </c>
      <c r="AE2590">
        <v>1</v>
      </c>
      <c r="AF2590" t="s">
        <v>691</v>
      </c>
    </row>
    <row r="2591" spans="1:32">
      <c r="A2591">
        <v>317180</v>
      </c>
      <c r="B2591">
        <v>5170</v>
      </c>
      <c r="C2591" t="s">
        <v>301</v>
      </c>
      <c r="D2591">
        <v>1122</v>
      </c>
      <c r="E2591">
        <v>4016611242</v>
      </c>
      <c r="F2591" t="s">
        <v>689</v>
      </c>
      <c r="G2591">
        <v>1</v>
      </c>
      <c r="H2591" t="s">
        <v>491</v>
      </c>
      <c r="I2591" t="s">
        <v>319</v>
      </c>
      <c r="J2591">
        <v>32</v>
      </c>
      <c r="K2591">
        <v>14</v>
      </c>
      <c r="L2591">
        <v>126</v>
      </c>
      <c r="M2591">
        <v>9</v>
      </c>
      <c r="N2591">
        <v>36</v>
      </c>
      <c r="O2591" s="493">
        <v>45945.3876273148</v>
      </c>
      <c r="P2591" s="493">
        <v>45945.3983449074</v>
      </c>
      <c r="Q2591">
        <v>1</v>
      </c>
      <c r="R2591">
        <v>0</v>
      </c>
      <c r="S2591">
        <v>0</v>
      </c>
      <c r="T2591">
        <v>6</v>
      </c>
      <c r="U2591">
        <v>17</v>
      </c>
      <c r="V2591">
        <v>16</v>
      </c>
      <c r="W2591">
        <v>31</v>
      </c>
      <c r="X2591">
        <v>16</v>
      </c>
      <c r="Y2591">
        <v>19</v>
      </c>
      <c r="AB2591">
        <v>6.31</v>
      </c>
      <c r="AD2591" t="s">
        <v>1172</v>
      </c>
      <c r="AE2591">
        <v>1</v>
      </c>
      <c r="AF2591" t="s">
        <v>691</v>
      </c>
    </row>
    <row r="2592" spans="1:32">
      <c r="A2592">
        <v>317181</v>
      </c>
      <c r="B2592">
        <v>5170</v>
      </c>
      <c r="C2592" t="s">
        <v>301</v>
      </c>
      <c r="D2592">
        <v>1122</v>
      </c>
      <c r="E2592">
        <v>4016611244</v>
      </c>
      <c r="F2592" t="s">
        <v>689</v>
      </c>
      <c r="G2592">
        <v>1</v>
      </c>
      <c r="H2592" t="s">
        <v>491</v>
      </c>
      <c r="I2592" t="s">
        <v>314</v>
      </c>
      <c r="J2592">
        <v>30</v>
      </c>
      <c r="K2592">
        <v>14</v>
      </c>
      <c r="L2592">
        <v>126</v>
      </c>
      <c r="M2592">
        <v>9</v>
      </c>
      <c r="N2592">
        <v>585</v>
      </c>
      <c r="O2592" s="493">
        <v>45945.3901157407</v>
      </c>
      <c r="P2592" s="493">
        <v>45945.4016319444</v>
      </c>
      <c r="Q2592">
        <v>1</v>
      </c>
      <c r="R2592">
        <v>0</v>
      </c>
      <c r="S2592">
        <v>0</v>
      </c>
      <c r="T2592">
        <v>6</v>
      </c>
      <c r="U2592">
        <v>69</v>
      </c>
      <c r="V2592">
        <v>61</v>
      </c>
      <c r="W2592">
        <v>113</v>
      </c>
      <c r="X2592">
        <v>63</v>
      </c>
      <c r="Y2592">
        <v>75</v>
      </c>
      <c r="AB2592">
        <v>93.083</v>
      </c>
      <c r="AD2592" t="s">
        <v>690</v>
      </c>
      <c r="AE2592">
        <v>1</v>
      </c>
      <c r="AF2592" t="s">
        <v>691</v>
      </c>
    </row>
    <row r="2593" spans="1:32">
      <c r="A2593">
        <v>317182</v>
      </c>
      <c r="B2593">
        <v>5170</v>
      </c>
      <c r="C2593" t="s">
        <v>301</v>
      </c>
      <c r="D2593">
        <v>1122</v>
      </c>
      <c r="E2593">
        <v>4016611244</v>
      </c>
      <c r="F2593" t="s">
        <v>689</v>
      </c>
      <c r="G2593">
        <v>1</v>
      </c>
      <c r="H2593" t="s">
        <v>491</v>
      </c>
      <c r="I2593" t="s">
        <v>269</v>
      </c>
      <c r="J2593">
        <v>31</v>
      </c>
      <c r="K2593">
        <v>14</v>
      </c>
      <c r="L2593">
        <v>126</v>
      </c>
      <c r="M2593">
        <v>9</v>
      </c>
      <c r="N2593">
        <v>261</v>
      </c>
      <c r="O2593" s="493">
        <v>45945.4010532407</v>
      </c>
      <c r="P2593" s="493">
        <v>45945.4130671296</v>
      </c>
      <c r="Q2593">
        <v>1</v>
      </c>
      <c r="R2593">
        <v>0</v>
      </c>
      <c r="S2593">
        <v>0</v>
      </c>
      <c r="T2593">
        <v>6</v>
      </c>
      <c r="U2593">
        <v>66</v>
      </c>
      <c r="V2593">
        <v>64</v>
      </c>
      <c r="W2593">
        <v>70</v>
      </c>
      <c r="X2593">
        <v>65</v>
      </c>
      <c r="Y2593">
        <v>67</v>
      </c>
      <c r="AB2593">
        <v>72.023</v>
      </c>
      <c r="AD2593" t="s">
        <v>690</v>
      </c>
      <c r="AE2593">
        <v>1</v>
      </c>
      <c r="AF2593" t="s">
        <v>691</v>
      </c>
    </row>
    <row r="2594" spans="1:32">
      <c r="A2594">
        <v>317183</v>
      </c>
      <c r="B2594">
        <v>5170</v>
      </c>
      <c r="C2594" t="s">
        <v>301</v>
      </c>
      <c r="D2594">
        <v>1122</v>
      </c>
      <c r="E2594">
        <v>4016611244</v>
      </c>
      <c r="F2594" t="s">
        <v>689</v>
      </c>
      <c r="G2594">
        <v>1</v>
      </c>
      <c r="H2594" t="s">
        <v>491</v>
      </c>
      <c r="I2594" t="s">
        <v>319</v>
      </c>
      <c r="J2594">
        <v>32</v>
      </c>
      <c r="K2594">
        <v>14</v>
      </c>
      <c r="L2594">
        <v>126</v>
      </c>
      <c r="M2594">
        <v>9</v>
      </c>
      <c r="N2594">
        <v>36</v>
      </c>
      <c r="O2594" s="493">
        <v>45945.4015856481</v>
      </c>
      <c r="P2594" s="493">
        <v>45945.4134606481</v>
      </c>
      <c r="Q2594">
        <v>1</v>
      </c>
      <c r="R2594">
        <v>0</v>
      </c>
      <c r="S2594">
        <v>0</v>
      </c>
      <c r="T2594">
        <v>6</v>
      </c>
      <c r="U2594">
        <v>17</v>
      </c>
      <c r="V2594">
        <v>16</v>
      </c>
      <c r="W2594">
        <v>28</v>
      </c>
      <c r="X2594">
        <v>16</v>
      </c>
      <c r="Y2594">
        <v>19</v>
      </c>
      <c r="AB2594">
        <v>6.31</v>
      </c>
      <c r="AD2594" t="s">
        <v>690</v>
      </c>
      <c r="AE2594">
        <v>1</v>
      </c>
      <c r="AF2594" t="s">
        <v>691</v>
      </c>
    </row>
    <row r="2595" spans="1:32">
      <c r="A2595">
        <v>317184</v>
      </c>
      <c r="B2595">
        <v>5170</v>
      </c>
      <c r="C2595" t="s">
        <v>301</v>
      </c>
      <c r="D2595">
        <v>1122</v>
      </c>
      <c r="E2595">
        <v>4016611245</v>
      </c>
      <c r="F2595" t="s">
        <v>689</v>
      </c>
      <c r="G2595">
        <v>1</v>
      </c>
      <c r="H2595" t="s">
        <v>491</v>
      </c>
      <c r="I2595" t="s">
        <v>314</v>
      </c>
      <c r="J2595">
        <v>30</v>
      </c>
      <c r="K2595">
        <v>120</v>
      </c>
      <c r="L2595">
        <v>1080</v>
      </c>
      <c r="M2595">
        <v>9</v>
      </c>
      <c r="N2595">
        <v>585</v>
      </c>
      <c r="O2595" s="493">
        <v>45945.4070486111</v>
      </c>
      <c r="P2595" s="493">
        <v>45945.5098032407</v>
      </c>
      <c r="Q2595">
        <v>1</v>
      </c>
      <c r="R2595">
        <v>0</v>
      </c>
      <c r="S2595">
        <v>0</v>
      </c>
      <c r="T2595">
        <v>6</v>
      </c>
      <c r="U2595">
        <v>66</v>
      </c>
      <c r="V2595">
        <v>60</v>
      </c>
      <c r="W2595">
        <v>263</v>
      </c>
      <c r="X2595">
        <v>63</v>
      </c>
      <c r="Y2595">
        <v>75</v>
      </c>
      <c r="AB2595">
        <v>93.083</v>
      </c>
      <c r="AD2595" t="s">
        <v>1171</v>
      </c>
      <c r="AE2595">
        <v>1</v>
      </c>
      <c r="AF2595" t="s">
        <v>691</v>
      </c>
    </row>
    <row r="2596" spans="1:32">
      <c r="A2596">
        <v>317185</v>
      </c>
      <c r="B2596">
        <v>5170</v>
      </c>
      <c r="C2596" t="s">
        <v>301</v>
      </c>
      <c r="D2596">
        <v>1122</v>
      </c>
      <c r="E2596">
        <v>4016611245</v>
      </c>
      <c r="F2596" t="s">
        <v>689</v>
      </c>
      <c r="G2596">
        <v>1</v>
      </c>
      <c r="H2596" t="s">
        <v>491</v>
      </c>
      <c r="I2596" t="s">
        <v>269</v>
      </c>
      <c r="J2596">
        <v>31</v>
      </c>
      <c r="K2596">
        <v>120</v>
      </c>
      <c r="L2596">
        <v>1080</v>
      </c>
      <c r="M2596">
        <v>9</v>
      </c>
      <c r="N2596">
        <v>261</v>
      </c>
      <c r="O2596" s="493">
        <v>45945.4153125</v>
      </c>
      <c r="P2596" s="493">
        <v>45945.5137615741</v>
      </c>
      <c r="Q2596">
        <v>1</v>
      </c>
      <c r="R2596">
        <v>0</v>
      </c>
      <c r="S2596">
        <v>0</v>
      </c>
      <c r="T2596">
        <v>6</v>
      </c>
      <c r="U2596">
        <v>66</v>
      </c>
      <c r="V2596">
        <v>61</v>
      </c>
      <c r="W2596">
        <v>86</v>
      </c>
      <c r="X2596">
        <v>65</v>
      </c>
      <c r="Y2596">
        <v>67</v>
      </c>
      <c r="AB2596">
        <v>72.023</v>
      </c>
      <c r="AD2596" t="s">
        <v>1171</v>
      </c>
      <c r="AE2596">
        <v>1</v>
      </c>
      <c r="AF2596" t="s">
        <v>691</v>
      </c>
    </row>
    <row r="2597" spans="1:32">
      <c r="A2597">
        <v>317186</v>
      </c>
      <c r="B2597">
        <v>5170</v>
      </c>
      <c r="C2597" t="s">
        <v>301</v>
      </c>
      <c r="D2597">
        <v>1122</v>
      </c>
      <c r="E2597">
        <v>4016611245</v>
      </c>
      <c r="F2597" t="s">
        <v>689</v>
      </c>
      <c r="G2597">
        <v>1</v>
      </c>
      <c r="H2597" t="s">
        <v>491</v>
      </c>
      <c r="I2597" t="s">
        <v>319</v>
      </c>
      <c r="J2597">
        <v>32</v>
      </c>
      <c r="K2597">
        <v>120</v>
      </c>
      <c r="L2597">
        <v>1080</v>
      </c>
      <c r="M2597">
        <v>9</v>
      </c>
      <c r="N2597">
        <v>36</v>
      </c>
      <c r="O2597" s="493">
        <v>45945.4160763889</v>
      </c>
      <c r="P2597" s="493">
        <v>45945.5141435185</v>
      </c>
      <c r="Q2597">
        <v>1</v>
      </c>
      <c r="R2597">
        <v>0</v>
      </c>
      <c r="S2597">
        <v>0</v>
      </c>
      <c r="T2597">
        <v>6</v>
      </c>
      <c r="U2597">
        <v>16</v>
      </c>
      <c r="V2597">
        <v>15</v>
      </c>
      <c r="W2597">
        <v>30</v>
      </c>
      <c r="X2597">
        <v>16</v>
      </c>
      <c r="Y2597">
        <v>19</v>
      </c>
      <c r="AB2597">
        <v>6.31</v>
      </c>
      <c r="AD2597" t="s">
        <v>1171</v>
      </c>
      <c r="AE2597">
        <v>1</v>
      </c>
      <c r="AF2597" t="s">
        <v>691</v>
      </c>
    </row>
    <row r="2598" spans="1:32">
      <c r="A2598">
        <v>317187</v>
      </c>
      <c r="B2598">
        <v>5170</v>
      </c>
      <c r="C2598" t="s">
        <v>301</v>
      </c>
      <c r="D2598">
        <v>1123</v>
      </c>
      <c r="E2598">
        <v>4016611242</v>
      </c>
      <c r="F2598" t="s">
        <v>689</v>
      </c>
      <c r="G2598">
        <v>1</v>
      </c>
      <c r="H2598" t="s">
        <v>494</v>
      </c>
      <c r="I2598" t="s">
        <v>314</v>
      </c>
      <c r="J2598">
        <v>30</v>
      </c>
      <c r="K2598">
        <v>14</v>
      </c>
      <c r="L2598">
        <v>126</v>
      </c>
      <c r="M2598">
        <v>9</v>
      </c>
      <c r="N2598">
        <v>108</v>
      </c>
      <c r="O2598" s="493">
        <v>45945.5142708333</v>
      </c>
      <c r="P2598" s="493">
        <v>45945.5260185185</v>
      </c>
      <c r="Q2598">
        <v>1</v>
      </c>
      <c r="R2598">
        <v>0</v>
      </c>
      <c r="S2598">
        <v>0</v>
      </c>
      <c r="T2598">
        <v>6</v>
      </c>
      <c r="U2598">
        <v>16</v>
      </c>
      <c r="V2598">
        <v>14</v>
      </c>
      <c r="W2598">
        <v>26</v>
      </c>
      <c r="X2598">
        <v>16</v>
      </c>
      <c r="Y2598">
        <v>22</v>
      </c>
      <c r="AB2598">
        <v>25.712</v>
      </c>
      <c r="AD2598" t="s">
        <v>1172</v>
      </c>
      <c r="AE2598">
        <v>1</v>
      </c>
      <c r="AF2598" t="s">
        <v>691</v>
      </c>
    </row>
    <row r="2599" spans="1:32">
      <c r="A2599">
        <v>317188</v>
      </c>
      <c r="B2599">
        <v>5170</v>
      </c>
      <c r="C2599" t="s">
        <v>301</v>
      </c>
      <c r="D2599">
        <v>1123</v>
      </c>
      <c r="E2599">
        <v>4016611242</v>
      </c>
      <c r="F2599" t="s">
        <v>689</v>
      </c>
      <c r="G2599">
        <v>1</v>
      </c>
      <c r="H2599" t="s">
        <v>494</v>
      </c>
      <c r="I2599" t="s">
        <v>269</v>
      </c>
      <c r="J2599">
        <v>31</v>
      </c>
      <c r="K2599">
        <v>14</v>
      </c>
      <c r="L2599">
        <v>126</v>
      </c>
      <c r="M2599">
        <v>9</v>
      </c>
      <c r="N2599">
        <v>63</v>
      </c>
      <c r="O2599" s="493">
        <v>45945.5246875</v>
      </c>
      <c r="P2599" s="493">
        <v>45945.5309953704</v>
      </c>
      <c r="Q2599">
        <v>1</v>
      </c>
      <c r="R2599">
        <v>0</v>
      </c>
      <c r="S2599">
        <v>0</v>
      </c>
      <c r="T2599">
        <v>6</v>
      </c>
      <c r="U2599">
        <v>20</v>
      </c>
      <c r="V2599">
        <v>17</v>
      </c>
      <c r="W2599">
        <v>29</v>
      </c>
      <c r="X2599">
        <v>20</v>
      </c>
      <c r="Y2599">
        <v>24</v>
      </c>
      <c r="AB2599">
        <v>17.8</v>
      </c>
      <c r="AD2599" t="s">
        <v>1172</v>
      </c>
      <c r="AE2599">
        <v>1</v>
      </c>
      <c r="AF2599" t="s">
        <v>691</v>
      </c>
    </row>
    <row r="2600" spans="1:32">
      <c r="A2600">
        <v>317189</v>
      </c>
      <c r="B2600">
        <v>5170</v>
      </c>
      <c r="C2600" t="s">
        <v>301</v>
      </c>
      <c r="D2600">
        <v>1123</v>
      </c>
      <c r="E2600">
        <v>4016611242</v>
      </c>
      <c r="F2600" t="s">
        <v>689</v>
      </c>
      <c r="G2600">
        <v>1</v>
      </c>
      <c r="H2600" t="s">
        <v>494</v>
      </c>
      <c r="I2600" t="s">
        <v>319</v>
      </c>
      <c r="J2600">
        <v>32</v>
      </c>
      <c r="K2600">
        <v>14</v>
      </c>
      <c r="L2600">
        <v>126</v>
      </c>
      <c r="M2600">
        <v>9</v>
      </c>
      <c r="N2600">
        <v>72</v>
      </c>
      <c r="O2600" s="493">
        <v>45945.5259837963</v>
      </c>
      <c r="P2600" s="493">
        <v>45945.5339351852</v>
      </c>
      <c r="Q2600">
        <v>1</v>
      </c>
      <c r="R2600">
        <v>0</v>
      </c>
      <c r="S2600">
        <v>0</v>
      </c>
      <c r="T2600">
        <v>6</v>
      </c>
      <c r="U2600">
        <v>38</v>
      </c>
      <c r="V2600">
        <v>34</v>
      </c>
      <c r="W2600">
        <v>66</v>
      </c>
      <c r="X2600">
        <v>36</v>
      </c>
      <c r="Y2600">
        <v>36</v>
      </c>
      <c r="AB2600">
        <v>10.865</v>
      </c>
      <c r="AD2600" t="s">
        <v>1172</v>
      </c>
      <c r="AE2600">
        <v>1</v>
      </c>
      <c r="AF2600" t="s">
        <v>691</v>
      </c>
    </row>
    <row r="2601" spans="1:32">
      <c r="A2601">
        <v>317190</v>
      </c>
      <c r="B2601">
        <v>5170</v>
      </c>
      <c r="C2601" t="s">
        <v>301</v>
      </c>
      <c r="D2601">
        <v>1123</v>
      </c>
      <c r="E2601">
        <v>4016611242</v>
      </c>
      <c r="F2601" t="s">
        <v>689</v>
      </c>
      <c r="G2601">
        <v>1</v>
      </c>
      <c r="H2601" t="s">
        <v>494</v>
      </c>
      <c r="I2601" t="s">
        <v>323</v>
      </c>
      <c r="J2601">
        <v>33</v>
      </c>
      <c r="K2601">
        <v>14</v>
      </c>
      <c r="L2601">
        <v>126</v>
      </c>
      <c r="M2601">
        <v>9</v>
      </c>
      <c r="N2601">
        <v>36</v>
      </c>
      <c r="O2601" s="493">
        <v>45945.5279166667</v>
      </c>
      <c r="P2601" s="493">
        <v>45945.5368287037</v>
      </c>
      <c r="Q2601">
        <v>1</v>
      </c>
      <c r="R2601">
        <v>0</v>
      </c>
      <c r="S2601">
        <v>0</v>
      </c>
      <c r="T2601">
        <v>6</v>
      </c>
      <c r="U2601">
        <v>49</v>
      </c>
      <c r="V2601">
        <v>46</v>
      </c>
      <c r="W2601">
        <v>68</v>
      </c>
      <c r="X2601">
        <v>48</v>
      </c>
      <c r="Y2601">
        <v>45</v>
      </c>
      <c r="AB2601">
        <v>59.591</v>
      </c>
      <c r="AD2601" t="s">
        <v>1172</v>
      </c>
      <c r="AE2601">
        <v>1</v>
      </c>
      <c r="AF2601" t="s">
        <v>691</v>
      </c>
    </row>
    <row r="2602" spans="1:32">
      <c r="A2602">
        <v>317191</v>
      </c>
      <c r="B2602">
        <v>5170</v>
      </c>
      <c r="C2602" t="s">
        <v>301</v>
      </c>
      <c r="D2602">
        <v>1123</v>
      </c>
      <c r="E2602">
        <v>4016611244</v>
      </c>
      <c r="F2602" t="s">
        <v>689</v>
      </c>
      <c r="G2602">
        <v>1</v>
      </c>
      <c r="H2602" t="s">
        <v>494</v>
      </c>
      <c r="I2602" t="s">
        <v>314</v>
      </c>
      <c r="J2602">
        <v>30</v>
      </c>
      <c r="K2602">
        <v>18</v>
      </c>
      <c r="L2602">
        <v>126</v>
      </c>
      <c r="M2602">
        <v>9</v>
      </c>
      <c r="N2602">
        <v>108</v>
      </c>
      <c r="O2602" s="493">
        <v>45945.5307638889</v>
      </c>
      <c r="P2602" s="493">
        <v>45945.5428935185</v>
      </c>
      <c r="Q2602">
        <v>1</v>
      </c>
      <c r="R2602">
        <v>0</v>
      </c>
      <c r="S2602">
        <v>0</v>
      </c>
      <c r="T2602">
        <v>6</v>
      </c>
      <c r="U2602">
        <v>17</v>
      </c>
      <c r="V2602">
        <v>14</v>
      </c>
      <c r="W2602">
        <v>26</v>
      </c>
      <c r="X2602">
        <v>16</v>
      </c>
      <c r="Y2602">
        <v>22</v>
      </c>
      <c r="AB2602">
        <v>25.712</v>
      </c>
      <c r="AD2602" t="s">
        <v>690</v>
      </c>
      <c r="AE2602">
        <v>1</v>
      </c>
      <c r="AF2602" t="s">
        <v>691</v>
      </c>
    </row>
    <row r="2603" spans="1:32">
      <c r="A2603">
        <v>317192</v>
      </c>
      <c r="B2603">
        <v>5170</v>
      </c>
      <c r="C2603" t="s">
        <v>301</v>
      </c>
      <c r="D2603">
        <v>1123</v>
      </c>
      <c r="E2603">
        <v>4016611244</v>
      </c>
      <c r="F2603" t="s">
        <v>689</v>
      </c>
      <c r="G2603">
        <v>1</v>
      </c>
      <c r="H2603" t="s">
        <v>494</v>
      </c>
      <c r="I2603" t="s">
        <v>269</v>
      </c>
      <c r="J2603">
        <v>31</v>
      </c>
      <c r="K2603">
        <v>14</v>
      </c>
      <c r="L2603">
        <v>126</v>
      </c>
      <c r="M2603">
        <v>9</v>
      </c>
      <c r="N2603">
        <v>63</v>
      </c>
      <c r="O2603" s="493">
        <v>45945.5328587963</v>
      </c>
      <c r="P2603" s="493">
        <v>45945.5428819444</v>
      </c>
      <c r="Q2603">
        <v>1</v>
      </c>
      <c r="R2603">
        <v>0</v>
      </c>
      <c r="S2603">
        <v>0</v>
      </c>
      <c r="T2603">
        <v>6</v>
      </c>
      <c r="U2603">
        <v>19</v>
      </c>
      <c r="V2603">
        <v>16</v>
      </c>
      <c r="W2603">
        <v>24</v>
      </c>
      <c r="X2603">
        <v>20</v>
      </c>
      <c r="Y2603">
        <v>24</v>
      </c>
      <c r="AB2603">
        <v>17.8</v>
      </c>
      <c r="AD2603" t="s">
        <v>690</v>
      </c>
      <c r="AE2603">
        <v>1</v>
      </c>
      <c r="AF2603" t="s">
        <v>691</v>
      </c>
    </row>
    <row r="2604" spans="1:32">
      <c r="A2604">
        <v>317193</v>
      </c>
      <c r="B2604">
        <v>5170</v>
      </c>
      <c r="C2604" t="s">
        <v>301</v>
      </c>
      <c r="D2604">
        <v>1123</v>
      </c>
      <c r="E2604">
        <v>4016611244</v>
      </c>
      <c r="F2604" t="s">
        <v>689</v>
      </c>
      <c r="G2604">
        <v>1</v>
      </c>
      <c r="H2604" t="s">
        <v>494</v>
      </c>
      <c r="I2604" t="s">
        <v>319</v>
      </c>
      <c r="J2604">
        <v>32</v>
      </c>
      <c r="K2604">
        <v>15</v>
      </c>
      <c r="L2604">
        <v>126</v>
      </c>
      <c r="M2604">
        <v>9</v>
      </c>
      <c r="N2604">
        <v>72</v>
      </c>
      <c r="O2604" s="493">
        <v>45945.5362847222</v>
      </c>
      <c r="P2604" s="493">
        <v>45945.5616666667</v>
      </c>
      <c r="Q2604">
        <v>1</v>
      </c>
      <c r="R2604">
        <v>0</v>
      </c>
      <c r="S2604">
        <v>0</v>
      </c>
      <c r="T2604">
        <v>6</v>
      </c>
      <c r="U2604">
        <v>37</v>
      </c>
      <c r="V2604">
        <v>23</v>
      </c>
      <c r="W2604">
        <v>64</v>
      </c>
      <c r="X2604">
        <v>36</v>
      </c>
      <c r="Y2604">
        <v>36</v>
      </c>
      <c r="AB2604">
        <v>10.865</v>
      </c>
      <c r="AD2604" t="s">
        <v>690</v>
      </c>
      <c r="AE2604">
        <v>1</v>
      </c>
      <c r="AF2604" t="s">
        <v>691</v>
      </c>
    </row>
    <row r="2605" spans="1:32">
      <c r="A2605">
        <v>317194</v>
      </c>
      <c r="B2605">
        <v>5170</v>
      </c>
      <c r="C2605" t="s">
        <v>301</v>
      </c>
      <c r="D2605">
        <v>1123</v>
      </c>
      <c r="E2605">
        <v>4016611244</v>
      </c>
      <c r="F2605" t="s">
        <v>689</v>
      </c>
      <c r="G2605">
        <v>1</v>
      </c>
      <c r="H2605" t="s">
        <v>494</v>
      </c>
      <c r="I2605" t="s">
        <v>323</v>
      </c>
      <c r="J2605">
        <v>33</v>
      </c>
      <c r="K2605">
        <v>14</v>
      </c>
      <c r="L2605">
        <v>126</v>
      </c>
      <c r="M2605">
        <v>9</v>
      </c>
      <c r="N2605">
        <v>36</v>
      </c>
      <c r="O2605" s="493">
        <v>45945.5394444444</v>
      </c>
      <c r="P2605" s="493">
        <v>45945.5490162037</v>
      </c>
      <c r="Q2605">
        <v>1</v>
      </c>
      <c r="R2605">
        <v>0</v>
      </c>
      <c r="S2605">
        <v>0</v>
      </c>
      <c r="T2605">
        <v>6</v>
      </c>
      <c r="U2605">
        <v>48</v>
      </c>
      <c r="V2605">
        <v>45</v>
      </c>
      <c r="W2605">
        <v>57</v>
      </c>
      <c r="X2605">
        <v>47.5</v>
      </c>
      <c r="Y2605">
        <v>45</v>
      </c>
      <c r="AB2605">
        <v>59.591</v>
      </c>
      <c r="AD2605" t="s">
        <v>690</v>
      </c>
      <c r="AE2605">
        <v>1</v>
      </c>
      <c r="AF2605" t="s">
        <v>691</v>
      </c>
    </row>
    <row r="2606" spans="1:32">
      <c r="A2606">
        <v>317195</v>
      </c>
      <c r="B2606">
        <v>5170</v>
      </c>
      <c r="C2606" t="s">
        <v>301</v>
      </c>
      <c r="D2606">
        <v>1123</v>
      </c>
      <c r="E2606">
        <v>4016611245</v>
      </c>
      <c r="F2606" t="s">
        <v>689</v>
      </c>
      <c r="G2606">
        <v>1</v>
      </c>
      <c r="H2606" t="s">
        <v>494</v>
      </c>
      <c r="I2606" t="s">
        <v>314</v>
      </c>
      <c r="J2606">
        <v>30</v>
      </c>
      <c r="K2606">
        <v>116</v>
      </c>
      <c r="L2606">
        <v>1080</v>
      </c>
      <c r="M2606">
        <v>9</v>
      </c>
      <c r="N2606">
        <v>108</v>
      </c>
      <c r="O2606" s="493">
        <v>45945.544525463</v>
      </c>
      <c r="P2606" s="493">
        <v>45945.6100115741</v>
      </c>
      <c r="Q2606">
        <v>1</v>
      </c>
      <c r="R2606">
        <v>0</v>
      </c>
      <c r="S2606">
        <v>0</v>
      </c>
      <c r="T2606">
        <v>6</v>
      </c>
      <c r="U2606">
        <v>16</v>
      </c>
      <c r="V2606">
        <v>14</v>
      </c>
      <c r="W2606">
        <v>24</v>
      </c>
      <c r="X2606">
        <v>16</v>
      </c>
      <c r="Y2606">
        <v>22</v>
      </c>
      <c r="AB2606">
        <v>25.712</v>
      </c>
      <c r="AD2606" t="s">
        <v>1171</v>
      </c>
      <c r="AE2606">
        <v>1</v>
      </c>
      <c r="AF2606" t="s">
        <v>691</v>
      </c>
    </row>
    <row r="2607" spans="1:32">
      <c r="A2607">
        <v>317196</v>
      </c>
      <c r="B2607">
        <v>5170</v>
      </c>
      <c r="C2607" t="s">
        <v>301</v>
      </c>
      <c r="D2607">
        <v>1123</v>
      </c>
      <c r="E2607">
        <v>4016611245</v>
      </c>
      <c r="F2607" t="s">
        <v>689</v>
      </c>
      <c r="G2607">
        <v>1</v>
      </c>
      <c r="H2607" t="s">
        <v>494</v>
      </c>
      <c r="I2607" t="s">
        <v>269</v>
      </c>
      <c r="J2607">
        <v>31</v>
      </c>
      <c r="K2607">
        <v>118</v>
      </c>
      <c r="L2607">
        <v>1080</v>
      </c>
      <c r="M2607">
        <v>9</v>
      </c>
      <c r="N2607">
        <v>63</v>
      </c>
      <c r="O2607" s="493">
        <v>45945.544537037</v>
      </c>
      <c r="P2607" s="493">
        <v>45945.6113078704</v>
      </c>
      <c r="Q2607">
        <v>1</v>
      </c>
      <c r="R2607">
        <v>0</v>
      </c>
      <c r="S2607">
        <v>0</v>
      </c>
      <c r="T2607">
        <v>6</v>
      </c>
      <c r="U2607">
        <v>20</v>
      </c>
      <c r="V2607">
        <v>16</v>
      </c>
      <c r="W2607">
        <v>44</v>
      </c>
      <c r="X2607">
        <v>20</v>
      </c>
      <c r="Y2607">
        <v>24</v>
      </c>
      <c r="AB2607">
        <v>17.8</v>
      </c>
      <c r="AD2607" t="s">
        <v>1171</v>
      </c>
      <c r="AE2607">
        <v>1</v>
      </c>
      <c r="AF2607" t="s">
        <v>691</v>
      </c>
    </row>
    <row r="2608" spans="1:32">
      <c r="A2608">
        <v>317197</v>
      </c>
      <c r="B2608">
        <v>5170</v>
      </c>
      <c r="C2608" t="s">
        <v>301</v>
      </c>
      <c r="D2608">
        <v>1123</v>
      </c>
      <c r="E2608">
        <v>4016611245</v>
      </c>
      <c r="F2608" t="s">
        <v>689</v>
      </c>
      <c r="G2608">
        <v>1</v>
      </c>
      <c r="H2608" t="s">
        <v>494</v>
      </c>
      <c r="I2608" t="s">
        <v>319</v>
      </c>
      <c r="J2608">
        <v>32</v>
      </c>
      <c r="K2608">
        <v>119</v>
      </c>
      <c r="L2608">
        <v>1080</v>
      </c>
      <c r="M2608">
        <v>9</v>
      </c>
      <c r="N2608">
        <v>72</v>
      </c>
      <c r="O2608" s="493">
        <v>45945.5485416667</v>
      </c>
      <c r="P2608" s="493">
        <v>45945.6240972222</v>
      </c>
      <c r="Q2608">
        <v>1</v>
      </c>
      <c r="R2608">
        <v>0</v>
      </c>
      <c r="S2608">
        <v>0</v>
      </c>
      <c r="T2608">
        <v>6</v>
      </c>
      <c r="U2608">
        <v>37</v>
      </c>
      <c r="V2608">
        <v>34</v>
      </c>
      <c r="W2608">
        <v>117</v>
      </c>
      <c r="X2608">
        <v>36</v>
      </c>
      <c r="Y2608">
        <v>36</v>
      </c>
      <c r="AB2608">
        <v>10.865</v>
      </c>
      <c r="AD2608" t="s">
        <v>1171</v>
      </c>
      <c r="AE2608">
        <v>1</v>
      </c>
      <c r="AF2608" t="s">
        <v>691</v>
      </c>
    </row>
    <row r="2609" spans="1:32">
      <c r="A2609">
        <v>317198</v>
      </c>
      <c r="B2609">
        <v>5170</v>
      </c>
      <c r="C2609" t="s">
        <v>301</v>
      </c>
      <c r="D2609">
        <v>1123</v>
      </c>
      <c r="E2609">
        <v>4016611245</v>
      </c>
      <c r="F2609" t="s">
        <v>689</v>
      </c>
      <c r="G2609">
        <v>1</v>
      </c>
      <c r="H2609" t="s">
        <v>494</v>
      </c>
      <c r="I2609" t="s">
        <v>323</v>
      </c>
      <c r="J2609">
        <v>33</v>
      </c>
      <c r="K2609">
        <v>120</v>
      </c>
      <c r="L2609">
        <v>1080</v>
      </c>
      <c r="M2609">
        <v>9</v>
      </c>
      <c r="N2609">
        <v>36</v>
      </c>
      <c r="O2609" s="493">
        <v>45945.5520601852</v>
      </c>
      <c r="P2609" s="493">
        <v>45945.6262962963</v>
      </c>
      <c r="Q2609">
        <v>1</v>
      </c>
      <c r="R2609">
        <v>0</v>
      </c>
      <c r="S2609">
        <v>0</v>
      </c>
      <c r="T2609">
        <v>6</v>
      </c>
      <c r="U2609">
        <v>48</v>
      </c>
      <c r="V2609">
        <v>45</v>
      </c>
      <c r="W2609">
        <v>79</v>
      </c>
      <c r="X2609">
        <v>47.5</v>
      </c>
      <c r="Y2609">
        <v>45</v>
      </c>
      <c r="AB2609">
        <v>59.591</v>
      </c>
      <c r="AD2609" t="s">
        <v>1171</v>
      </c>
      <c r="AE2609">
        <v>1</v>
      </c>
      <c r="AF2609" t="s">
        <v>691</v>
      </c>
    </row>
    <row r="2610" spans="1:32">
      <c r="A2610">
        <v>317199</v>
      </c>
      <c r="B2610">
        <v>5170</v>
      </c>
      <c r="C2610" t="s">
        <v>301</v>
      </c>
      <c r="D2610">
        <v>1124</v>
      </c>
      <c r="E2610">
        <v>4016610992</v>
      </c>
      <c r="F2610" t="s">
        <v>1194</v>
      </c>
      <c r="G2610">
        <v>1</v>
      </c>
      <c r="H2610" t="s">
        <v>491</v>
      </c>
      <c r="I2610" t="s">
        <v>314</v>
      </c>
      <c r="J2610">
        <v>30</v>
      </c>
      <c r="K2610">
        <v>181</v>
      </c>
      <c r="L2610">
        <v>360</v>
      </c>
      <c r="M2610">
        <v>6</v>
      </c>
      <c r="N2610">
        <v>258</v>
      </c>
      <c r="O2610" s="493">
        <v>45945.6368402778</v>
      </c>
      <c r="P2610" s="493">
        <v>45945.7545138889</v>
      </c>
      <c r="Q2610">
        <v>1</v>
      </c>
      <c r="R2610">
        <v>0</v>
      </c>
      <c r="S2610">
        <v>0</v>
      </c>
      <c r="T2610">
        <v>6</v>
      </c>
      <c r="U2610">
        <v>37</v>
      </c>
      <c r="V2610">
        <v>34</v>
      </c>
      <c r="W2610">
        <v>92</v>
      </c>
      <c r="X2610">
        <v>36</v>
      </c>
      <c r="Y2610">
        <v>43</v>
      </c>
      <c r="AB2610">
        <v>38.446</v>
      </c>
      <c r="AD2610" t="s">
        <v>1195</v>
      </c>
      <c r="AE2610">
        <v>1</v>
      </c>
      <c r="AF2610">
        <v>92422291</v>
      </c>
    </row>
    <row r="2611" spans="1:32">
      <c r="A2611">
        <v>317200</v>
      </c>
      <c r="B2611">
        <v>5170</v>
      </c>
      <c r="C2611" t="s">
        <v>301</v>
      </c>
      <c r="D2611">
        <v>1124</v>
      </c>
      <c r="E2611">
        <v>4016610992</v>
      </c>
      <c r="F2611" t="s">
        <v>1194</v>
      </c>
      <c r="G2611">
        <v>1</v>
      </c>
      <c r="H2611" t="s">
        <v>491</v>
      </c>
      <c r="I2611" t="s">
        <v>269</v>
      </c>
      <c r="J2611">
        <v>31</v>
      </c>
      <c r="K2611">
        <v>181</v>
      </c>
      <c r="L2611">
        <v>360</v>
      </c>
      <c r="M2611">
        <v>6</v>
      </c>
      <c r="N2611">
        <v>168</v>
      </c>
      <c r="O2611" s="493">
        <v>45945.6393981481</v>
      </c>
      <c r="P2611" s="493">
        <v>45945.7574884259</v>
      </c>
      <c r="Q2611">
        <v>1</v>
      </c>
      <c r="R2611">
        <v>0</v>
      </c>
      <c r="S2611">
        <v>0</v>
      </c>
      <c r="T2611">
        <v>6</v>
      </c>
      <c r="U2611">
        <v>49</v>
      </c>
      <c r="V2611">
        <v>43</v>
      </c>
      <c r="W2611">
        <v>171</v>
      </c>
      <c r="X2611">
        <v>46</v>
      </c>
      <c r="Y2611">
        <v>48</v>
      </c>
      <c r="AB2611">
        <v>47.559</v>
      </c>
      <c r="AD2611" t="s">
        <v>1195</v>
      </c>
      <c r="AE2611">
        <v>1</v>
      </c>
      <c r="AF2611">
        <v>92422291</v>
      </c>
    </row>
    <row r="2612" spans="1:32">
      <c r="A2612">
        <v>317201</v>
      </c>
      <c r="B2612">
        <v>5170</v>
      </c>
      <c r="C2612" t="s">
        <v>301</v>
      </c>
      <c r="D2612">
        <v>1124</v>
      </c>
      <c r="E2612">
        <v>4016610992</v>
      </c>
      <c r="F2612" t="s">
        <v>1194</v>
      </c>
      <c r="G2612">
        <v>1</v>
      </c>
      <c r="H2612" t="s">
        <v>491</v>
      </c>
      <c r="I2612" t="s">
        <v>319</v>
      </c>
      <c r="J2612">
        <v>32</v>
      </c>
      <c r="K2612">
        <v>180</v>
      </c>
      <c r="L2612">
        <v>360</v>
      </c>
      <c r="M2612">
        <v>6</v>
      </c>
      <c r="N2612">
        <v>42</v>
      </c>
      <c r="O2612" s="493">
        <v>45945.6430324074</v>
      </c>
      <c r="P2612" s="493">
        <v>45945.7579282407</v>
      </c>
      <c r="Q2612">
        <v>1</v>
      </c>
      <c r="R2612">
        <v>0</v>
      </c>
      <c r="S2612">
        <v>0</v>
      </c>
      <c r="T2612">
        <v>6</v>
      </c>
      <c r="U2612">
        <v>21</v>
      </c>
      <c r="V2612">
        <v>19</v>
      </c>
      <c r="W2612">
        <v>48</v>
      </c>
      <c r="X2612">
        <v>20</v>
      </c>
      <c r="Y2612">
        <v>23</v>
      </c>
      <c r="AB2612">
        <v>6.301</v>
      </c>
      <c r="AD2612" t="s">
        <v>1195</v>
      </c>
      <c r="AE2612">
        <v>1</v>
      </c>
      <c r="AF2612">
        <v>92422291</v>
      </c>
    </row>
    <row r="2613" spans="1:32">
      <c r="A2613">
        <v>317202</v>
      </c>
      <c r="B2613">
        <v>5170</v>
      </c>
      <c r="C2613" t="s">
        <v>301</v>
      </c>
      <c r="D2613">
        <v>1124</v>
      </c>
      <c r="E2613">
        <v>4016610992</v>
      </c>
      <c r="F2613" t="s">
        <v>1194</v>
      </c>
      <c r="G2613">
        <v>1</v>
      </c>
      <c r="H2613" t="s">
        <v>491</v>
      </c>
      <c r="I2613" t="s">
        <v>323</v>
      </c>
      <c r="J2613">
        <v>33</v>
      </c>
      <c r="K2613">
        <v>8</v>
      </c>
      <c r="L2613">
        <v>360</v>
      </c>
      <c r="M2613">
        <v>6</v>
      </c>
      <c r="N2613">
        <v>12</v>
      </c>
      <c r="O2613" s="493">
        <v>45945.6446412037</v>
      </c>
      <c r="P2613" s="493">
        <v>45945.7504282407</v>
      </c>
      <c r="Q2613">
        <v>1</v>
      </c>
      <c r="R2613">
        <v>0</v>
      </c>
      <c r="S2613">
        <v>0</v>
      </c>
      <c r="T2613">
        <v>6</v>
      </c>
      <c r="U2613">
        <v>11</v>
      </c>
      <c r="V2613">
        <v>10</v>
      </c>
      <c r="W2613">
        <v>18</v>
      </c>
      <c r="X2613">
        <v>10</v>
      </c>
      <c r="Y2613">
        <v>12</v>
      </c>
      <c r="AB2613">
        <v>27.017</v>
      </c>
      <c r="AD2613" t="s">
        <v>1195</v>
      </c>
      <c r="AE2613">
        <v>1</v>
      </c>
      <c r="AF2613">
        <v>92422291</v>
      </c>
    </row>
    <row r="2614" spans="1:32">
      <c r="A2614">
        <v>317358</v>
      </c>
      <c r="B2614">
        <v>5170</v>
      </c>
      <c r="C2614" t="s">
        <v>301</v>
      </c>
      <c r="D2614">
        <v>1125</v>
      </c>
      <c r="E2614">
        <v>4016552063</v>
      </c>
      <c r="F2614" t="s">
        <v>1194</v>
      </c>
      <c r="G2614">
        <v>1</v>
      </c>
      <c r="H2614" t="s">
        <v>494</v>
      </c>
      <c r="I2614" t="s">
        <v>314</v>
      </c>
      <c r="J2614">
        <v>30</v>
      </c>
      <c r="K2614">
        <v>120</v>
      </c>
      <c r="L2614">
        <v>720</v>
      </c>
      <c r="M2614">
        <v>6</v>
      </c>
      <c r="N2614">
        <v>36</v>
      </c>
      <c r="O2614" s="493">
        <v>45946.8292708333</v>
      </c>
      <c r="P2614" s="493">
        <v>45946.913599537</v>
      </c>
      <c r="Q2614">
        <v>1</v>
      </c>
      <c r="R2614">
        <v>0</v>
      </c>
      <c r="S2614">
        <v>0</v>
      </c>
      <c r="T2614">
        <v>6</v>
      </c>
      <c r="U2614">
        <v>20</v>
      </c>
      <c r="V2614">
        <v>17</v>
      </c>
      <c r="W2614">
        <v>143</v>
      </c>
      <c r="X2614">
        <v>19</v>
      </c>
      <c r="Y2614">
        <v>20</v>
      </c>
      <c r="AB2614">
        <v>8.774</v>
      </c>
      <c r="AD2614" t="s">
        <v>1195</v>
      </c>
      <c r="AE2614">
        <v>1</v>
      </c>
      <c r="AF2614">
        <v>92422291</v>
      </c>
    </row>
    <row r="2615" spans="1:32">
      <c r="A2615">
        <v>317359</v>
      </c>
      <c r="B2615">
        <v>5170</v>
      </c>
      <c r="C2615" t="s">
        <v>301</v>
      </c>
      <c r="D2615">
        <v>1125</v>
      </c>
      <c r="E2615">
        <v>4016610992</v>
      </c>
      <c r="F2615" t="s">
        <v>1194</v>
      </c>
      <c r="G2615">
        <v>1</v>
      </c>
      <c r="H2615" t="s">
        <v>494</v>
      </c>
      <c r="I2615" t="s">
        <v>314</v>
      </c>
      <c r="J2615">
        <v>30</v>
      </c>
      <c r="K2615">
        <v>25</v>
      </c>
      <c r="L2615">
        <v>360</v>
      </c>
      <c r="M2615">
        <v>6</v>
      </c>
      <c r="N2615">
        <v>36</v>
      </c>
      <c r="O2615" s="493">
        <v>45946.8093402778</v>
      </c>
      <c r="P2615" s="493">
        <v>45946.8236689815</v>
      </c>
      <c r="Q2615">
        <v>1</v>
      </c>
      <c r="R2615">
        <v>0</v>
      </c>
      <c r="S2615">
        <v>0</v>
      </c>
      <c r="T2615">
        <v>6</v>
      </c>
      <c r="U2615">
        <v>19</v>
      </c>
      <c r="V2615">
        <v>18</v>
      </c>
      <c r="W2615">
        <v>27</v>
      </c>
      <c r="X2615">
        <v>19</v>
      </c>
      <c r="Y2615">
        <v>20</v>
      </c>
      <c r="AB2615">
        <v>8.774</v>
      </c>
      <c r="AD2615" t="s">
        <v>1195</v>
      </c>
      <c r="AE2615">
        <v>1</v>
      </c>
      <c r="AF2615">
        <v>92422291</v>
      </c>
    </row>
    <row r="2616" spans="1:32">
      <c r="A2616">
        <v>317360</v>
      </c>
      <c r="B2616">
        <v>5170</v>
      </c>
      <c r="C2616" t="s">
        <v>301</v>
      </c>
      <c r="D2616">
        <v>1125</v>
      </c>
      <c r="E2616">
        <v>4016610992</v>
      </c>
      <c r="F2616" t="s">
        <v>1194</v>
      </c>
      <c r="G2616">
        <v>1</v>
      </c>
      <c r="H2616" t="s">
        <v>494</v>
      </c>
      <c r="I2616" t="s">
        <v>269</v>
      </c>
      <c r="J2616">
        <v>31</v>
      </c>
      <c r="K2616">
        <v>145</v>
      </c>
      <c r="L2616">
        <v>360</v>
      </c>
      <c r="M2616">
        <v>6</v>
      </c>
      <c r="N2616">
        <v>42</v>
      </c>
      <c r="O2616" s="493">
        <v>45946.8109259259</v>
      </c>
      <c r="P2616" s="493">
        <v>45946.9139583333</v>
      </c>
      <c r="Q2616">
        <v>1</v>
      </c>
      <c r="R2616">
        <v>0</v>
      </c>
      <c r="S2616">
        <v>0</v>
      </c>
      <c r="T2616">
        <v>6</v>
      </c>
      <c r="U2616">
        <v>23</v>
      </c>
      <c r="V2616">
        <v>14</v>
      </c>
      <c r="W2616">
        <v>376</v>
      </c>
      <c r="X2616">
        <v>19</v>
      </c>
      <c r="Y2616">
        <v>24</v>
      </c>
      <c r="AB2616">
        <v>12.07</v>
      </c>
      <c r="AD2616" t="s">
        <v>1195</v>
      </c>
      <c r="AE2616">
        <v>1</v>
      </c>
      <c r="AF2616">
        <v>92422291</v>
      </c>
    </row>
    <row r="2617" spans="1:32">
      <c r="A2617">
        <v>317361</v>
      </c>
      <c r="B2617">
        <v>5170</v>
      </c>
      <c r="C2617" t="s">
        <v>301</v>
      </c>
      <c r="D2617">
        <v>1125</v>
      </c>
      <c r="E2617">
        <v>4016610992</v>
      </c>
      <c r="F2617" t="s">
        <v>1194</v>
      </c>
      <c r="G2617">
        <v>1</v>
      </c>
      <c r="H2617" t="s">
        <v>494</v>
      </c>
      <c r="I2617" t="s">
        <v>319</v>
      </c>
      <c r="J2617">
        <v>32</v>
      </c>
      <c r="K2617">
        <v>145</v>
      </c>
      <c r="L2617">
        <v>360</v>
      </c>
      <c r="M2617">
        <v>6</v>
      </c>
      <c r="N2617">
        <v>48</v>
      </c>
      <c r="O2617" s="493">
        <v>45946.8117824074</v>
      </c>
      <c r="P2617" s="493">
        <v>45946.9181481482</v>
      </c>
      <c r="Q2617">
        <v>1</v>
      </c>
      <c r="R2617">
        <v>0</v>
      </c>
      <c r="S2617">
        <v>0</v>
      </c>
      <c r="T2617">
        <v>6</v>
      </c>
      <c r="U2617">
        <v>56</v>
      </c>
      <c r="V2617">
        <v>54</v>
      </c>
      <c r="W2617">
        <v>91</v>
      </c>
      <c r="X2617">
        <v>56</v>
      </c>
      <c r="Y2617">
        <v>58</v>
      </c>
      <c r="AB2617">
        <v>8.405</v>
      </c>
      <c r="AD2617" t="s">
        <v>1195</v>
      </c>
      <c r="AE2617">
        <v>1</v>
      </c>
      <c r="AF2617">
        <v>92422291</v>
      </c>
    </row>
    <row r="2618" spans="1:32">
      <c r="A2618">
        <v>317362</v>
      </c>
      <c r="B2618">
        <v>5170</v>
      </c>
      <c r="C2618" t="s">
        <v>301</v>
      </c>
      <c r="D2618">
        <v>1125</v>
      </c>
      <c r="E2618">
        <v>4016610992</v>
      </c>
      <c r="F2618" t="s">
        <v>1194</v>
      </c>
      <c r="G2618">
        <v>1</v>
      </c>
      <c r="H2618" t="s">
        <v>494</v>
      </c>
      <c r="I2618" t="s">
        <v>323</v>
      </c>
      <c r="J2618">
        <v>33</v>
      </c>
      <c r="K2618">
        <v>145</v>
      </c>
      <c r="L2618">
        <v>360</v>
      </c>
      <c r="M2618">
        <v>6</v>
      </c>
      <c r="N2618">
        <v>24</v>
      </c>
      <c r="O2618" s="493">
        <v>45946.8123611111</v>
      </c>
      <c r="P2618" s="493">
        <v>45946.9187268519</v>
      </c>
      <c r="Q2618">
        <v>1</v>
      </c>
      <c r="R2618">
        <v>0</v>
      </c>
      <c r="S2618">
        <v>0</v>
      </c>
      <c r="T2618">
        <v>6</v>
      </c>
      <c r="U2618">
        <v>38</v>
      </c>
      <c r="V2618">
        <v>36</v>
      </c>
      <c r="W2618">
        <v>59</v>
      </c>
      <c r="X2618">
        <v>38</v>
      </c>
      <c r="Y2618">
        <v>40</v>
      </c>
      <c r="AB2618">
        <v>53.105</v>
      </c>
      <c r="AD2618" t="s">
        <v>1195</v>
      </c>
      <c r="AE2618">
        <v>1</v>
      </c>
      <c r="AF2618">
        <v>92422291</v>
      </c>
    </row>
    <row r="2619" spans="1:32">
      <c r="A2619">
        <v>317203</v>
      </c>
      <c r="B2619">
        <v>5170</v>
      </c>
      <c r="C2619" t="s">
        <v>301</v>
      </c>
      <c r="D2619">
        <v>1125</v>
      </c>
      <c r="E2619">
        <v>4016610992</v>
      </c>
      <c r="F2619" t="s">
        <v>1194</v>
      </c>
      <c r="G2619">
        <v>1</v>
      </c>
      <c r="H2619" t="s">
        <v>494</v>
      </c>
      <c r="I2619" t="s">
        <v>314</v>
      </c>
      <c r="J2619">
        <v>30</v>
      </c>
      <c r="K2619">
        <v>33</v>
      </c>
      <c r="L2619">
        <v>360</v>
      </c>
      <c r="M2619">
        <v>6</v>
      </c>
      <c r="N2619">
        <v>36</v>
      </c>
      <c r="O2619" s="493">
        <v>45945.7585300926</v>
      </c>
      <c r="P2619" s="493">
        <v>45945.7878356481</v>
      </c>
      <c r="Q2619">
        <v>1</v>
      </c>
      <c r="R2619">
        <v>0</v>
      </c>
      <c r="S2619">
        <v>0</v>
      </c>
      <c r="T2619">
        <v>6</v>
      </c>
      <c r="U2619">
        <v>19</v>
      </c>
      <c r="V2619">
        <v>17</v>
      </c>
      <c r="W2619">
        <v>19</v>
      </c>
      <c r="X2619">
        <v>19</v>
      </c>
      <c r="Y2619">
        <v>20</v>
      </c>
      <c r="AB2619">
        <v>8.774</v>
      </c>
      <c r="AD2619" t="s">
        <v>1195</v>
      </c>
      <c r="AE2619">
        <v>1</v>
      </c>
      <c r="AF2619">
        <v>92422291</v>
      </c>
    </row>
    <row r="2620" spans="1:32">
      <c r="A2620">
        <v>317204</v>
      </c>
      <c r="B2620">
        <v>5170</v>
      </c>
      <c r="C2620" t="s">
        <v>301</v>
      </c>
      <c r="D2620">
        <v>1125</v>
      </c>
      <c r="E2620">
        <v>4016610992</v>
      </c>
      <c r="F2620" t="s">
        <v>1194</v>
      </c>
      <c r="G2620">
        <v>1</v>
      </c>
      <c r="H2620" t="s">
        <v>494</v>
      </c>
      <c r="I2620" t="s">
        <v>269</v>
      </c>
      <c r="J2620">
        <v>31</v>
      </c>
      <c r="K2620">
        <v>35</v>
      </c>
      <c r="L2620">
        <v>360</v>
      </c>
      <c r="M2620">
        <v>6</v>
      </c>
      <c r="N2620">
        <v>42</v>
      </c>
      <c r="O2620" s="493">
        <v>45945.7676851852</v>
      </c>
      <c r="P2620" s="493">
        <v>45945.7895486111</v>
      </c>
      <c r="Q2620">
        <v>1</v>
      </c>
      <c r="R2620">
        <v>0</v>
      </c>
      <c r="S2620">
        <v>0</v>
      </c>
      <c r="T2620">
        <v>6</v>
      </c>
      <c r="U2620">
        <v>24</v>
      </c>
      <c r="V2620">
        <v>15</v>
      </c>
      <c r="W2620">
        <v>110</v>
      </c>
      <c r="X2620">
        <v>20</v>
      </c>
      <c r="Y2620">
        <v>24</v>
      </c>
      <c r="AB2620">
        <v>12.07</v>
      </c>
      <c r="AD2620" t="s">
        <v>1195</v>
      </c>
      <c r="AE2620">
        <v>1</v>
      </c>
      <c r="AF2620">
        <v>92422291</v>
      </c>
    </row>
    <row r="2621" spans="1:32">
      <c r="A2621">
        <v>317205</v>
      </c>
      <c r="B2621">
        <v>5170</v>
      </c>
      <c r="C2621" t="s">
        <v>301</v>
      </c>
      <c r="D2621">
        <v>1125</v>
      </c>
      <c r="E2621">
        <v>4016610992</v>
      </c>
      <c r="F2621" t="s">
        <v>1194</v>
      </c>
      <c r="G2621">
        <v>1</v>
      </c>
      <c r="H2621" t="s">
        <v>494</v>
      </c>
      <c r="I2621" t="s">
        <v>319</v>
      </c>
      <c r="J2621">
        <v>32</v>
      </c>
      <c r="K2621">
        <v>35</v>
      </c>
      <c r="L2621">
        <v>360</v>
      </c>
      <c r="M2621">
        <v>6</v>
      </c>
      <c r="N2621">
        <v>48</v>
      </c>
      <c r="O2621" s="493">
        <v>45945.7696759259</v>
      </c>
      <c r="P2621" s="493">
        <v>45945.7972222222</v>
      </c>
      <c r="Q2621">
        <v>1</v>
      </c>
      <c r="R2621">
        <v>0</v>
      </c>
      <c r="S2621">
        <v>0</v>
      </c>
      <c r="T2621">
        <v>6</v>
      </c>
      <c r="U2621">
        <v>61</v>
      </c>
      <c r="V2621">
        <v>54</v>
      </c>
      <c r="W2621">
        <v>134</v>
      </c>
      <c r="X2621">
        <v>56</v>
      </c>
      <c r="Y2621">
        <v>58</v>
      </c>
      <c r="AB2621">
        <v>8.405</v>
      </c>
      <c r="AD2621" t="s">
        <v>1195</v>
      </c>
      <c r="AE2621">
        <v>1</v>
      </c>
      <c r="AF2621">
        <v>92422291</v>
      </c>
    </row>
    <row r="2622" spans="1:32">
      <c r="A2622">
        <v>317206</v>
      </c>
      <c r="B2622">
        <v>5170</v>
      </c>
      <c r="C2622" t="s">
        <v>301</v>
      </c>
      <c r="D2622">
        <v>1125</v>
      </c>
      <c r="E2622">
        <v>4016610992</v>
      </c>
      <c r="F2622" t="s">
        <v>1194</v>
      </c>
      <c r="G2622">
        <v>1</v>
      </c>
      <c r="H2622" t="s">
        <v>494</v>
      </c>
      <c r="I2622" t="s">
        <v>323</v>
      </c>
      <c r="J2622">
        <v>33</v>
      </c>
      <c r="K2622">
        <v>35</v>
      </c>
      <c r="L2622">
        <v>360</v>
      </c>
      <c r="M2622">
        <v>6</v>
      </c>
      <c r="N2622">
        <v>24</v>
      </c>
      <c r="O2622" s="493">
        <v>45945.7706712963</v>
      </c>
      <c r="P2622" s="493">
        <v>45945.7977893519</v>
      </c>
      <c r="Q2622">
        <v>1</v>
      </c>
      <c r="R2622">
        <v>0</v>
      </c>
      <c r="S2622">
        <v>0</v>
      </c>
      <c r="T2622">
        <v>6</v>
      </c>
      <c r="U2622">
        <v>39</v>
      </c>
      <c r="V2622">
        <v>38</v>
      </c>
      <c r="W2622">
        <v>76</v>
      </c>
      <c r="X2622">
        <v>38</v>
      </c>
      <c r="Y2622">
        <v>40</v>
      </c>
      <c r="AB2622">
        <v>53.105</v>
      </c>
      <c r="AD2622" t="s">
        <v>1195</v>
      </c>
      <c r="AE2622">
        <v>1</v>
      </c>
      <c r="AF2622">
        <v>92422291</v>
      </c>
    </row>
    <row r="2623" spans="1:32">
      <c r="A2623">
        <v>317207</v>
      </c>
      <c r="B2623">
        <v>5170</v>
      </c>
      <c r="C2623" t="s">
        <v>301</v>
      </c>
      <c r="D2623">
        <v>1126</v>
      </c>
      <c r="E2623">
        <v>4016605988</v>
      </c>
      <c r="F2623" t="s">
        <v>1196</v>
      </c>
      <c r="G2623">
        <v>1</v>
      </c>
      <c r="H2623" t="s">
        <v>494</v>
      </c>
      <c r="I2623" t="s">
        <v>314</v>
      </c>
      <c r="J2623">
        <v>30</v>
      </c>
      <c r="K2623">
        <v>10</v>
      </c>
      <c r="L2623">
        <v>20</v>
      </c>
      <c r="M2623">
        <v>2</v>
      </c>
      <c r="N2623">
        <v>218</v>
      </c>
      <c r="O2623" s="493">
        <v>45945.620150463</v>
      </c>
      <c r="P2623" s="493">
        <v>45945.6247685185</v>
      </c>
      <c r="Q2623">
        <v>1</v>
      </c>
      <c r="R2623">
        <v>0</v>
      </c>
      <c r="S2623">
        <v>0</v>
      </c>
      <c r="T2623">
        <v>6</v>
      </c>
      <c r="U2623">
        <v>47</v>
      </c>
      <c r="V2623">
        <v>32</v>
      </c>
      <c r="W2623">
        <v>156</v>
      </c>
      <c r="X2623">
        <v>34.5</v>
      </c>
      <c r="Y2623">
        <v>38</v>
      </c>
      <c r="AB2623">
        <v>34.014</v>
      </c>
      <c r="AD2623" t="s">
        <v>1196</v>
      </c>
      <c r="AE2623">
        <v>1</v>
      </c>
      <c r="AF2623" t="s">
        <v>1184</v>
      </c>
    </row>
    <row r="2624" spans="1:32">
      <c r="A2624">
        <v>317208</v>
      </c>
      <c r="B2624">
        <v>5170</v>
      </c>
      <c r="C2624" t="s">
        <v>301</v>
      </c>
      <c r="D2624">
        <v>1126</v>
      </c>
      <c r="E2624">
        <v>4016605988</v>
      </c>
      <c r="F2624" t="s">
        <v>1196</v>
      </c>
      <c r="G2624">
        <v>1</v>
      </c>
      <c r="H2624" t="s">
        <v>494</v>
      </c>
      <c r="I2624" t="s">
        <v>269</v>
      </c>
      <c r="J2624">
        <v>31</v>
      </c>
      <c r="K2624">
        <v>10</v>
      </c>
      <c r="L2624">
        <v>20</v>
      </c>
      <c r="M2624">
        <v>2</v>
      </c>
      <c r="N2624">
        <v>52</v>
      </c>
      <c r="O2624" s="493">
        <v>45945.6242013889</v>
      </c>
      <c r="P2624" s="493">
        <v>45945.627974537</v>
      </c>
      <c r="Q2624">
        <v>1</v>
      </c>
      <c r="R2624">
        <v>0</v>
      </c>
      <c r="S2624">
        <v>0</v>
      </c>
      <c r="T2624">
        <v>6</v>
      </c>
      <c r="U2624">
        <v>18</v>
      </c>
      <c r="V2624">
        <v>13</v>
      </c>
      <c r="W2624">
        <v>35</v>
      </c>
      <c r="X2624">
        <v>16</v>
      </c>
      <c r="Y2624">
        <v>15</v>
      </c>
      <c r="AB2624">
        <v>13.737</v>
      </c>
      <c r="AD2624" t="s">
        <v>1196</v>
      </c>
      <c r="AE2624">
        <v>1</v>
      </c>
      <c r="AF2624" t="s">
        <v>1184</v>
      </c>
    </row>
    <row r="2625" spans="1:32">
      <c r="A2625">
        <v>317209</v>
      </c>
      <c r="B2625">
        <v>5170</v>
      </c>
      <c r="C2625" t="s">
        <v>301</v>
      </c>
      <c r="D2625">
        <v>1126</v>
      </c>
      <c r="E2625">
        <v>4016605988</v>
      </c>
      <c r="F2625" t="s">
        <v>1196</v>
      </c>
      <c r="G2625">
        <v>1</v>
      </c>
      <c r="H2625" t="s">
        <v>494</v>
      </c>
      <c r="I2625" t="s">
        <v>319</v>
      </c>
      <c r="J2625">
        <v>32</v>
      </c>
      <c r="K2625">
        <v>9</v>
      </c>
      <c r="L2625">
        <v>20</v>
      </c>
      <c r="M2625">
        <v>2</v>
      </c>
      <c r="N2625">
        <v>20</v>
      </c>
      <c r="O2625" s="493">
        <v>45945.6286921296</v>
      </c>
      <c r="P2625" s="493">
        <v>45945.638275463</v>
      </c>
      <c r="Q2625">
        <v>1</v>
      </c>
      <c r="R2625">
        <v>0</v>
      </c>
      <c r="S2625">
        <v>0</v>
      </c>
      <c r="T2625">
        <v>6</v>
      </c>
      <c r="U2625">
        <v>12</v>
      </c>
      <c r="V2625">
        <v>10</v>
      </c>
      <c r="W2625">
        <v>19</v>
      </c>
      <c r="X2625">
        <v>11</v>
      </c>
      <c r="Y2625">
        <v>11</v>
      </c>
      <c r="AB2625">
        <v>3.528</v>
      </c>
      <c r="AD2625" t="s">
        <v>1196</v>
      </c>
      <c r="AE2625">
        <v>1</v>
      </c>
      <c r="AF2625" t="s">
        <v>1184</v>
      </c>
    </row>
    <row r="2626" spans="1:32">
      <c r="A2626">
        <v>317210</v>
      </c>
      <c r="B2626">
        <v>5170</v>
      </c>
      <c r="C2626" t="s">
        <v>301</v>
      </c>
      <c r="D2626">
        <v>1126</v>
      </c>
      <c r="E2626">
        <v>4016605988</v>
      </c>
      <c r="F2626" t="s">
        <v>1196</v>
      </c>
      <c r="G2626">
        <v>1</v>
      </c>
      <c r="H2626" t="s">
        <v>494</v>
      </c>
      <c r="I2626" t="s">
        <v>323</v>
      </c>
      <c r="J2626">
        <v>33</v>
      </c>
      <c r="K2626">
        <v>10</v>
      </c>
      <c r="L2626">
        <v>20</v>
      </c>
      <c r="M2626">
        <v>2</v>
      </c>
      <c r="N2626">
        <v>10</v>
      </c>
      <c r="O2626" s="493">
        <v>45945.6338541667</v>
      </c>
      <c r="P2626" s="493">
        <v>45945.6393171296</v>
      </c>
      <c r="Q2626">
        <v>1</v>
      </c>
      <c r="R2626">
        <v>0</v>
      </c>
      <c r="S2626">
        <v>0</v>
      </c>
      <c r="T2626">
        <v>6</v>
      </c>
      <c r="U2626">
        <v>26</v>
      </c>
      <c r="V2626">
        <v>10</v>
      </c>
      <c r="W2626">
        <v>90</v>
      </c>
      <c r="X2626">
        <v>16</v>
      </c>
      <c r="Y2626">
        <v>29</v>
      </c>
      <c r="AB2626">
        <v>23.286</v>
      </c>
      <c r="AD2626" t="s">
        <v>1196</v>
      </c>
      <c r="AE2626">
        <v>1</v>
      </c>
      <c r="AF2626" t="s">
        <v>1184</v>
      </c>
    </row>
    <row r="2627" spans="1:32">
      <c r="A2627">
        <v>317367</v>
      </c>
      <c r="B2627">
        <v>5170</v>
      </c>
      <c r="C2627" t="s">
        <v>301</v>
      </c>
      <c r="D2627">
        <v>1127</v>
      </c>
      <c r="E2627">
        <v>4016610998</v>
      </c>
      <c r="F2627" t="s">
        <v>1169</v>
      </c>
      <c r="G2627">
        <v>1</v>
      </c>
      <c r="H2627" t="s">
        <v>491</v>
      </c>
      <c r="I2627" t="s">
        <v>314</v>
      </c>
      <c r="J2627">
        <v>30</v>
      </c>
      <c r="K2627">
        <v>40</v>
      </c>
      <c r="L2627">
        <v>240</v>
      </c>
      <c r="M2627">
        <v>6</v>
      </c>
      <c r="N2627">
        <v>132</v>
      </c>
      <c r="O2627" s="493">
        <v>45946.9443865741</v>
      </c>
      <c r="P2627" s="493">
        <v>45946.9618634259</v>
      </c>
      <c r="Q2627">
        <v>1</v>
      </c>
      <c r="R2627">
        <v>0</v>
      </c>
      <c r="S2627">
        <v>0</v>
      </c>
      <c r="T2627">
        <v>6</v>
      </c>
      <c r="U2627">
        <v>24</v>
      </c>
      <c r="V2627">
        <v>19</v>
      </c>
      <c r="W2627">
        <v>95</v>
      </c>
      <c r="X2627">
        <v>22</v>
      </c>
      <c r="Y2627">
        <v>22</v>
      </c>
      <c r="AB2627">
        <v>20.111</v>
      </c>
      <c r="AD2627" t="s">
        <v>1170</v>
      </c>
      <c r="AE2627">
        <v>1</v>
      </c>
      <c r="AF2627" t="s">
        <v>1074</v>
      </c>
    </row>
    <row r="2628" spans="1:32">
      <c r="A2628">
        <v>317368</v>
      </c>
      <c r="B2628">
        <v>5170</v>
      </c>
      <c r="C2628" t="s">
        <v>301</v>
      </c>
      <c r="D2628">
        <v>1127</v>
      </c>
      <c r="E2628">
        <v>4016610998</v>
      </c>
      <c r="F2628" t="s">
        <v>1169</v>
      </c>
      <c r="G2628">
        <v>1</v>
      </c>
      <c r="H2628" t="s">
        <v>491</v>
      </c>
      <c r="I2628" t="s">
        <v>269</v>
      </c>
      <c r="J2628">
        <v>31</v>
      </c>
      <c r="K2628">
        <v>40</v>
      </c>
      <c r="L2628">
        <v>240</v>
      </c>
      <c r="M2628">
        <v>6</v>
      </c>
      <c r="N2628">
        <v>108</v>
      </c>
      <c r="O2628" s="493">
        <v>45946.9453356481</v>
      </c>
      <c r="P2628" s="493">
        <v>45946.9637152778</v>
      </c>
      <c r="Q2628">
        <v>1</v>
      </c>
      <c r="R2628">
        <v>0</v>
      </c>
      <c r="S2628">
        <v>0</v>
      </c>
      <c r="T2628">
        <v>6</v>
      </c>
      <c r="U2628">
        <v>35</v>
      </c>
      <c r="V2628">
        <v>25</v>
      </c>
      <c r="W2628">
        <v>176</v>
      </c>
      <c r="X2628">
        <v>28</v>
      </c>
      <c r="Y2628">
        <v>31</v>
      </c>
      <c r="AB2628">
        <v>29.517</v>
      </c>
      <c r="AD2628" t="s">
        <v>1170</v>
      </c>
      <c r="AE2628">
        <v>1</v>
      </c>
      <c r="AF2628" t="s">
        <v>1074</v>
      </c>
    </row>
    <row r="2629" spans="1:32">
      <c r="A2629">
        <v>317369</v>
      </c>
      <c r="B2629">
        <v>5170</v>
      </c>
      <c r="C2629" t="s">
        <v>301</v>
      </c>
      <c r="D2629">
        <v>1127</v>
      </c>
      <c r="E2629">
        <v>4016610998</v>
      </c>
      <c r="F2629" t="s">
        <v>1169</v>
      </c>
      <c r="G2629">
        <v>1</v>
      </c>
      <c r="H2629" t="s">
        <v>491</v>
      </c>
      <c r="I2629" t="s">
        <v>319</v>
      </c>
      <c r="J2629">
        <v>32</v>
      </c>
      <c r="K2629">
        <v>40</v>
      </c>
      <c r="L2629">
        <v>240</v>
      </c>
      <c r="M2629">
        <v>6</v>
      </c>
      <c r="N2629">
        <v>36</v>
      </c>
      <c r="O2629" s="493">
        <v>45946.9461226852</v>
      </c>
      <c r="P2629" s="493">
        <v>45946.9640625</v>
      </c>
      <c r="Q2629">
        <v>1</v>
      </c>
      <c r="R2629">
        <v>0</v>
      </c>
      <c r="S2629">
        <v>0</v>
      </c>
      <c r="T2629">
        <v>6</v>
      </c>
      <c r="U2629">
        <v>13</v>
      </c>
      <c r="V2629">
        <v>12</v>
      </c>
      <c r="W2629">
        <v>28</v>
      </c>
      <c r="X2629">
        <v>13</v>
      </c>
      <c r="Y2629">
        <v>13</v>
      </c>
      <c r="AB2629">
        <v>5.315</v>
      </c>
      <c r="AD2629" t="s">
        <v>1170</v>
      </c>
      <c r="AE2629">
        <v>1</v>
      </c>
      <c r="AF2629" t="s">
        <v>1074</v>
      </c>
    </row>
    <row r="2630" spans="1:32">
      <c r="A2630">
        <v>317370</v>
      </c>
      <c r="B2630">
        <v>5170</v>
      </c>
      <c r="C2630" t="s">
        <v>301</v>
      </c>
      <c r="D2630">
        <v>1127</v>
      </c>
      <c r="E2630">
        <v>4016610998</v>
      </c>
      <c r="F2630" t="s">
        <v>1169</v>
      </c>
      <c r="G2630">
        <v>1</v>
      </c>
      <c r="H2630" t="s">
        <v>491</v>
      </c>
      <c r="I2630" t="s">
        <v>323</v>
      </c>
      <c r="J2630">
        <v>33</v>
      </c>
      <c r="K2630">
        <v>40</v>
      </c>
      <c r="L2630">
        <v>240</v>
      </c>
      <c r="M2630">
        <v>6</v>
      </c>
      <c r="N2630">
        <v>12</v>
      </c>
      <c r="O2630" s="493">
        <v>45946.9465740741</v>
      </c>
      <c r="P2630" s="493">
        <v>45946.9643171296</v>
      </c>
      <c r="Q2630">
        <v>1</v>
      </c>
      <c r="R2630">
        <v>0</v>
      </c>
      <c r="S2630">
        <v>0</v>
      </c>
      <c r="T2630">
        <v>6</v>
      </c>
      <c r="U2630">
        <v>11</v>
      </c>
      <c r="V2630">
        <v>10</v>
      </c>
      <c r="W2630">
        <v>18</v>
      </c>
      <c r="X2630">
        <v>11</v>
      </c>
      <c r="Y2630">
        <v>13</v>
      </c>
      <c r="AB2630">
        <v>26.975</v>
      </c>
      <c r="AD2630" t="s">
        <v>1170</v>
      </c>
      <c r="AE2630">
        <v>1</v>
      </c>
      <c r="AF2630" t="s">
        <v>1074</v>
      </c>
    </row>
    <row r="2631" spans="1:32">
      <c r="A2631">
        <v>317363</v>
      </c>
      <c r="B2631">
        <v>5170</v>
      </c>
      <c r="C2631" t="s">
        <v>301</v>
      </c>
      <c r="D2631">
        <v>1127</v>
      </c>
      <c r="E2631">
        <v>4016574664</v>
      </c>
      <c r="F2631" t="s">
        <v>1169</v>
      </c>
      <c r="G2631">
        <v>1</v>
      </c>
      <c r="H2631" t="s">
        <v>491</v>
      </c>
      <c r="I2631" t="s">
        <v>314</v>
      </c>
      <c r="J2631">
        <v>30</v>
      </c>
      <c r="K2631">
        <v>81</v>
      </c>
      <c r="L2631">
        <v>1920</v>
      </c>
      <c r="M2631">
        <v>6</v>
      </c>
      <c r="N2631">
        <v>132</v>
      </c>
      <c r="O2631" s="493">
        <v>45946.9660185185</v>
      </c>
      <c r="P2631" s="493">
        <v>45947</v>
      </c>
      <c r="Q2631">
        <v>1</v>
      </c>
      <c r="R2631">
        <v>0</v>
      </c>
      <c r="S2631">
        <v>0</v>
      </c>
      <c r="T2631">
        <v>6</v>
      </c>
      <c r="U2631">
        <v>27</v>
      </c>
      <c r="V2631">
        <v>20</v>
      </c>
      <c r="W2631">
        <v>214</v>
      </c>
      <c r="X2631">
        <v>22</v>
      </c>
      <c r="Y2631">
        <v>22</v>
      </c>
      <c r="AB2631">
        <v>20.111</v>
      </c>
      <c r="AD2631" t="s">
        <v>1169</v>
      </c>
      <c r="AE2631">
        <v>1</v>
      </c>
      <c r="AF2631" t="s">
        <v>1074</v>
      </c>
    </row>
    <row r="2632" spans="1:32">
      <c r="A2632">
        <v>317364</v>
      </c>
      <c r="B2632">
        <v>5170</v>
      </c>
      <c r="C2632" t="s">
        <v>301</v>
      </c>
      <c r="D2632">
        <v>1127</v>
      </c>
      <c r="E2632">
        <v>4016574664</v>
      </c>
      <c r="F2632" t="s">
        <v>1169</v>
      </c>
      <c r="G2632">
        <v>1</v>
      </c>
      <c r="H2632" t="s">
        <v>491</v>
      </c>
      <c r="I2632" t="s">
        <v>269</v>
      </c>
      <c r="J2632">
        <v>31</v>
      </c>
      <c r="K2632">
        <v>78</v>
      </c>
      <c r="L2632">
        <v>1920</v>
      </c>
      <c r="M2632">
        <v>6</v>
      </c>
      <c r="N2632">
        <v>108</v>
      </c>
      <c r="O2632" s="493">
        <v>45946.967962963</v>
      </c>
      <c r="P2632" s="493">
        <v>45946.9998148148</v>
      </c>
      <c r="Q2632">
        <v>1</v>
      </c>
      <c r="R2632">
        <v>0</v>
      </c>
      <c r="S2632">
        <v>0</v>
      </c>
      <c r="T2632">
        <v>6</v>
      </c>
      <c r="U2632">
        <v>29</v>
      </c>
      <c r="V2632">
        <v>27</v>
      </c>
      <c r="W2632">
        <v>56</v>
      </c>
      <c r="X2632">
        <v>28</v>
      </c>
      <c r="Y2632">
        <v>31</v>
      </c>
      <c r="AB2632">
        <v>29.517</v>
      </c>
      <c r="AD2632" t="s">
        <v>1169</v>
      </c>
      <c r="AE2632">
        <v>1</v>
      </c>
      <c r="AF2632" t="s">
        <v>1074</v>
      </c>
    </row>
    <row r="2633" spans="1:32">
      <c r="A2633">
        <v>317365</v>
      </c>
      <c r="B2633">
        <v>5170</v>
      </c>
      <c r="C2633" t="s">
        <v>301</v>
      </c>
      <c r="D2633">
        <v>1127</v>
      </c>
      <c r="E2633">
        <v>4016574664</v>
      </c>
      <c r="F2633" t="s">
        <v>1169</v>
      </c>
      <c r="G2633">
        <v>1</v>
      </c>
      <c r="H2633" t="s">
        <v>491</v>
      </c>
      <c r="I2633" t="s">
        <v>319</v>
      </c>
      <c r="J2633">
        <v>32</v>
      </c>
      <c r="K2633">
        <v>77</v>
      </c>
      <c r="L2633">
        <v>1920</v>
      </c>
      <c r="M2633">
        <v>6</v>
      </c>
      <c r="N2633">
        <v>36</v>
      </c>
      <c r="O2633" s="493">
        <v>45946.9694791667</v>
      </c>
      <c r="P2633" s="493">
        <v>45946.9998032407</v>
      </c>
      <c r="Q2633">
        <v>1</v>
      </c>
      <c r="R2633">
        <v>0</v>
      </c>
      <c r="S2633">
        <v>0</v>
      </c>
      <c r="T2633">
        <v>6</v>
      </c>
      <c r="U2633">
        <v>13</v>
      </c>
      <c r="V2633">
        <v>12</v>
      </c>
      <c r="W2633">
        <v>25</v>
      </c>
      <c r="X2633">
        <v>13</v>
      </c>
      <c r="Y2633">
        <v>13</v>
      </c>
      <c r="AB2633">
        <v>5.315</v>
      </c>
      <c r="AD2633" t="s">
        <v>1169</v>
      </c>
      <c r="AE2633">
        <v>1</v>
      </c>
      <c r="AF2633" t="s">
        <v>1074</v>
      </c>
    </row>
    <row r="2634" spans="1:32">
      <c r="A2634">
        <v>317366</v>
      </c>
      <c r="B2634">
        <v>5170</v>
      </c>
      <c r="C2634" t="s">
        <v>301</v>
      </c>
      <c r="D2634">
        <v>1127</v>
      </c>
      <c r="E2634">
        <v>4016574664</v>
      </c>
      <c r="F2634" t="s">
        <v>1169</v>
      </c>
      <c r="G2634">
        <v>1</v>
      </c>
      <c r="H2634" t="s">
        <v>491</v>
      </c>
      <c r="I2634" t="s">
        <v>323</v>
      </c>
      <c r="J2634">
        <v>33</v>
      </c>
      <c r="K2634">
        <v>76</v>
      </c>
      <c r="L2634">
        <v>1920</v>
      </c>
      <c r="M2634">
        <v>6</v>
      </c>
      <c r="N2634">
        <v>12</v>
      </c>
      <c r="O2634" s="493">
        <v>45946.9700347222</v>
      </c>
      <c r="P2634" s="493">
        <v>45946.9997337963</v>
      </c>
      <c r="Q2634">
        <v>1</v>
      </c>
      <c r="R2634">
        <v>0</v>
      </c>
      <c r="S2634">
        <v>0</v>
      </c>
      <c r="T2634">
        <v>6</v>
      </c>
      <c r="U2634">
        <v>13</v>
      </c>
      <c r="V2634">
        <v>10</v>
      </c>
      <c r="W2634">
        <v>103</v>
      </c>
      <c r="X2634">
        <v>11</v>
      </c>
      <c r="Y2634">
        <v>13</v>
      </c>
      <c r="AB2634">
        <v>26.975</v>
      </c>
      <c r="AD2634" t="s">
        <v>1169</v>
      </c>
      <c r="AE2634">
        <v>1</v>
      </c>
      <c r="AF2634" t="s">
        <v>1074</v>
      </c>
    </row>
    <row r="2635" spans="1:32">
      <c r="A2635">
        <v>317445</v>
      </c>
      <c r="B2635">
        <v>5170</v>
      </c>
      <c r="C2635" t="s">
        <v>301</v>
      </c>
      <c r="D2635">
        <v>1127</v>
      </c>
      <c r="E2635">
        <v>4016574664</v>
      </c>
      <c r="F2635" t="s">
        <v>1169</v>
      </c>
      <c r="G2635">
        <v>1</v>
      </c>
      <c r="H2635" t="s">
        <v>491</v>
      </c>
      <c r="I2635" t="s">
        <v>314</v>
      </c>
      <c r="J2635">
        <v>30</v>
      </c>
      <c r="K2635">
        <v>240</v>
      </c>
      <c r="L2635">
        <v>1920</v>
      </c>
      <c r="M2635">
        <v>6</v>
      </c>
      <c r="N2635">
        <v>132</v>
      </c>
      <c r="O2635" s="493">
        <v>45947</v>
      </c>
      <c r="P2635" s="493">
        <v>45947.0958101852</v>
      </c>
      <c r="Q2635">
        <v>1</v>
      </c>
      <c r="R2635">
        <v>0</v>
      </c>
      <c r="S2635">
        <v>0</v>
      </c>
      <c r="T2635">
        <v>6</v>
      </c>
      <c r="U2635">
        <v>22</v>
      </c>
      <c r="V2635">
        <v>20</v>
      </c>
      <c r="W2635">
        <v>25</v>
      </c>
      <c r="X2635">
        <v>22</v>
      </c>
      <c r="Y2635">
        <v>22</v>
      </c>
      <c r="AB2635">
        <v>20.111</v>
      </c>
      <c r="AD2635" t="s">
        <v>1169</v>
      </c>
      <c r="AE2635">
        <v>1</v>
      </c>
      <c r="AF2635" t="s">
        <v>1074</v>
      </c>
    </row>
    <row r="2636" spans="1:32">
      <c r="A2636">
        <v>317446</v>
      </c>
      <c r="B2636">
        <v>5170</v>
      </c>
      <c r="C2636" t="s">
        <v>301</v>
      </c>
      <c r="D2636">
        <v>1127</v>
      </c>
      <c r="E2636">
        <v>4016574664</v>
      </c>
      <c r="F2636" t="s">
        <v>1169</v>
      </c>
      <c r="G2636">
        <v>1</v>
      </c>
      <c r="H2636" t="s">
        <v>491</v>
      </c>
      <c r="I2636" t="s">
        <v>269</v>
      </c>
      <c r="J2636">
        <v>31</v>
      </c>
      <c r="K2636">
        <v>241</v>
      </c>
      <c r="L2636">
        <v>1920</v>
      </c>
      <c r="M2636">
        <v>6</v>
      </c>
      <c r="N2636">
        <v>108</v>
      </c>
      <c r="O2636" s="493">
        <v>45947.0005787037</v>
      </c>
      <c r="P2636" s="493">
        <v>45947.097662037</v>
      </c>
      <c r="Q2636">
        <v>1</v>
      </c>
      <c r="R2636">
        <v>0</v>
      </c>
      <c r="S2636">
        <v>0</v>
      </c>
      <c r="T2636">
        <v>6</v>
      </c>
      <c r="U2636">
        <v>30</v>
      </c>
      <c r="V2636">
        <v>26</v>
      </c>
      <c r="W2636">
        <v>99</v>
      </c>
      <c r="X2636">
        <v>28</v>
      </c>
      <c r="Y2636">
        <v>31</v>
      </c>
      <c r="AB2636">
        <v>29.517</v>
      </c>
      <c r="AD2636" t="s">
        <v>1169</v>
      </c>
      <c r="AE2636">
        <v>1</v>
      </c>
      <c r="AF2636" t="s">
        <v>1074</v>
      </c>
    </row>
    <row r="2637" spans="1:32">
      <c r="A2637">
        <v>317447</v>
      </c>
      <c r="B2637">
        <v>5170</v>
      </c>
      <c r="C2637" t="s">
        <v>301</v>
      </c>
      <c r="D2637">
        <v>1127</v>
      </c>
      <c r="E2637">
        <v>4016574664</v>
      </c>
      <c r="F2637" t="s">
        <v>1169</v>
      </c>
      <c r="G2637">
        <v>1</v>
      </c>
      <c r="H2637" t="s">
        <v>491</v>
      </c>
      <c r="I2637" t="s">
        <v>319</v>
      </c>
      <c r="J2637">
        <v>32</v>
      </c>
      <c r="K2637">
        <v>243</v>
      </c>
      <c r="L2637">
        <v>1920</v>
      </c>
      <c r="M2637">
        <v>6</v>
      </c>
      <c r="N2637">
        <v>36</v>
      </c>
      <c r="O2637" s="493">
        <v>45947.0001851852</v>
      </c>
      <c r="P2637" s="493">
        <v>45947.0980092593</v>
      </c>
      <c r="Q2637">
        <v>1</v>
      </c>
      <c r="R2637">
        <v>0</v>
      </c>
      <c r="S2637">
        <v>0</v>
      </c>
      <c r="T2637">
        <v>6</v>
      </c>
      <c r="U2637">
        <v>13</v>
      </c>
      <c r="V2637">
        <v>12</v>
      </c>
      <c r="W2637">
        <v>14</v>
      </c>
      <c r="X2637">
        <v>13</v>
      </c>
      <c r="Y2637">
        <v>13</v>
      </c>
      <c r="AB2637">
        <v>5.315</v>
      </c>
      <c r="AD2637" t="s">
        <v>1169</v>
      </c>
      <c r="AE2637">
        <v>1</v>
      </c>
      <c r="AF2637" t="s">
        <v>1074</v>
      </c>
    </row>
    <row r="2638" spans="1:32">
      <c r="A2638">
        <v>317448</v>
      </c>
      <c r="B2638">
        <v>5170</v>
      </c>
      <c r="C2638" t="s">
        <v>301</v>
      </c>
      <c r="D2638">
        <v>1127</v>
      </c>
      <c r="E2638">
        <v>4016574664</v>
      </c>
      <c r="F2638" t="s">
        <v>1169</v>
      </c>
      <c r="G2638">
        <v>1</v>
      </c>
      <c r="H2638" t="s">
        <v>491</v>
      </c>
      <c r="I2638" t="s">
        <v>323</v>
      </c>
      <c r="J2638">
        <v>33</v>
      </c>
      <c r="K2638">
        <v>240</v>
      </c>
      <c r="L2638">
        <v>1920</v>
      </c>
      <c r="M2638">
        <v>6</v>
      </c>
      <c r="N2638">
        <v>12</v>
      </c>
      <c r="O2638" s="493">
        <v>45947.0004398148</v>
      </c>
      <c r="P2638" s="493">
        <v>45947.0982638889</v>
      </c>
      <c r="Q2638">
        <v>1</v>
      </c>
      <c r="R2638">
        <v>0</v>
      </c>
      <c r="S2638">
        <v>0</v>
      </c>
      <c r="T2638">
        <v>6</v>
      </c>
      <c r="U2638">
        <v>12</v>
      </c>
      <c r="V2638">
        <v>10</v>
      </c>
      <c r="W2638">
        <v>129</v>
      </c>
      <c r="X2638">
        <v>11</v>
      </c>
      <c r="Y2638">
        <v>13</v>
      </c>
      <c r="AB2638">
        <v>26.975</v>
      </c>
      <c r="AD2638" t="s">
        <v>1169</v>
      </c>
      <c r="AE2638">
        <v>1</v>
      </c>
      <c r="AF2638" t="s">
        <v>1074</v>
      </c>
    </row>
    <row r="2639" spans="1:32">
      <c r="A2639">
        <v>317451</v>
      </c>
      <c r="B2639">
        <v>5170</v>
      </c>
      <c r="C2639" t="s">
        <v>301</v>
      </c>
      <c r="D2639">
        <v>1128</v>
      </c>
      <c r="E2639">
        <v>4016574664</v>
      </c>
      <c r="F2639" t="s">
        <v>1169</v>
      </c>
      <c r="G2639">
        <v>1</v>
      </c>
      <c r="H2639" t="s">
        <v>494</v>
      </c>
      <c r="I2639" t="s">
        <v>319</v>
      </c>
      <c r="J2639">
        <v>32</v>
      </c>
      <c r="K2639">
        <v>320</v>
      </c>
      <c r="L2639">
        <v>1920</v>
      </c>
      <c r="M2639">
        <v>6</v>
      </c>
      <c r="N2639">
        <v>48</v>
      </c>
      <c r="O2639" s="493">
        <v>45947.1529166667</v>
      </c>
      <c r="P2639" s="493">
        <v>45947.3294212963</v>
      </c>
      <c r="Q2639">
        <v>1</v>
      </c>
      <c r="R2639">
        <v>0</v>
      </c>
      <c r="S2639">
        <v>0</v>
      </c>
      <c r="T2639">
        <v>6</v>
      </c>
      <c r="U2639">
        <v>38</v>
      </c>
      <c r="V2639">
        <v>35</v>
      </c>
      <c r="W2639">
        <v>85</v>
      </c>
      <c r="X2639">
        <v>37</v>
      </c>
      <c r="Y2639">
        <v>33</v>
      </c>
      <c r="AB2639">
        <v>6.372</v>
      </c>
      <c r="AD2639" t="s">
        <v>1169</v>
      </c>
      <c r="AE2639">
        <v>1</v>
      </c>
      <c r="AF2639" t="s">
        <v>1074</v>
      </c>
    </row>
    <row r="2640" spans="1:32">
      <c r="A2640">
        <v>317452</v>
      </c>
      <c r="B2640">
        <v>5170</v>
      </c>
      <c r="C2640" t="s">
        <v>301</v>
      </c>
      <c r="D2640">
        <v>1128</v>
      </c>
      <c r="E2640">
        <v>4016574664</v>
      </c>
      <c r="F2640" t="s">
        <v>1169</v>
      </c>
      <c r="G2640">
        <v>1</v>
      </c>
      <c r="H2640" t="s">
        <v>494</v>
      </c>
      <c r="I2640" t="s">
        <v>323</v>
      </c>
      <c r="J2640">
        <v>33</v>
      </c>
      <c r="K2640">
        <v>320</v>
      </c>
      <c r="L2640">
        <v>1920</v>
      </c>
      <c r="M2640">
        <v>6</v>
      </c>
      <c r="N2640">
        <v>30</v>
      </c>
      <c r="O2640" s="493">
        <v>45947.1536226852</v>
      </c>
      <c r="P2640" s="493">
        <v>45947.3316898148</v>
      </c>
      <c r="Q2640">
        <v>1</v>
      </c>
      <c r="R2640">
        <v>0</v>
      </c>
      <c r="S2640">
        <v>0</v>
      </c>
      <c r="T2640">
        <v>6</v>
      </c>
      <c r="U2640">
        <v>43</v>
      </c>
      <c r="V2640">
        <v>40</v>
      </c>
      <c r="W2640">
        <v>94</v>
      </c>
      <c r="X2640">
        <v>42</v>
      </c>
      <c r="Y2640">
        <v>42</v>
      </c>
      <c r="AB2640">
        <v>65.915</v>
      </c>
      <c r="AD2640" t="s">
        <v>1169</v>
      </c>
      <c r="AE2640">
        <v>1</v>
      </c>
      <c r="AF2640" t="s">
        <v>1074</v>
      </c>
    </row>
    <row r="2641" spans="1:32">
      <c r="A2641">
        <v>317453</v>
      </c>
      <c r="B2641">
        <v>5170</v>
      </c>
      <c r="C2641" t="s">
        <v>301</v>
      </c>
      <c r="D2641">
        <v>1128</v>
      </c>
      <c r="E2641">
        <v>4016610998</v>
      </c>
      <c r="F2641" t="s">
        <v>1169</v>
      </c>
      <c r="G2641">
        <v>1</v>
      </c>
      <c r="H2641" t="s">
        <v>494</v>
      </c>
      <c r="I2641" t="s">
        <v>314</v>
      </c>
      <c r="J2641">
        <v>30</v>
      </c>
      <c r="K2641">
        <v>40</v>
      </c>
      <c r="L2641">
        <v>240</v>
      </c>
      <c r="M2641">
        <v>6</v>
      </c>
      <c r="N2641">
        <v>162</v>
      </c>
      <c r="O2641" s="493">
        <v>45947.1056597222</v>
      </c>
      <c r="P2641" s="493">
        <v>45947.1422569444</v>
      </c>
      <c r="Q2641">
        <v>1</v>
      </c>
      <c r="R2641">
        <v>0</v>
      </c>
      <c r="S2641">
        <v>0</v>
      </c>
      <c r="T2641">
        <v>6</v>
      </c>
      <c r="U2641">
        <v>22</v>
      </c>
      <c r="V2641">
        <v>21</v>
      </c>
      <c r="W2641">
        <v>38</v>
      </c>
      <c r="X2641">
        <v>22</v>
      </c>
      <c r="Y2641">
        <v>26</v>
      </c>
      <c r="AB2641">
        <v>26.543</v>
      </c>
      <c r="AD2641" t="s">
        <v>1170</v>
      </c>
      <c r="AE2641">
        <v>1</v>
      </c>
      <c r="AF2641" t="s">
        <v>1074</v>
      </c>
    </row>
    <row r="2642" spans="1:32">
      <c r="A2642">
        <v>317454</v>
      </c>
      <c r="B2642">
        <v>5170</v>
      </c>
      <c r="C2642" t="s">
        <v>301</v>
      </c>
      <c r="D2642">
        <v>1128</v>
      </c>
      <c r="E2642">
        <v>4016610998</v>
      </c>
      <c r="F2642" t="s">
        <v>1169</v>
      </c>
      <c r="G2642">
        <v>1</v>
      </c>
      <c r="H2642" t="s">
        <v>494</v>
      </c>
      <c r="I2642" t="s">
        <v>269</v>
      </c>
      <c r="J2642">
        <v>31</v>
      </c>
      <c r="K2642">
        <v>40</v>
      </c>
      <c r="L2642">
        <v>240</v>
      </c>
      <c r="M2642">
        <v>6</v>
      </c>
      <c r="N2642">
        <v>102</v>
      </c>
      <c r="O2642" s="493">
        <v>45947.1091435185</v>
      </c>
      <c r="P2642" s="493">
        <v>45947.1432407407</v>
      </c>
      <c r="Q2642">
        <v>1</v>
      </c>
      <c r="R2642">
        <v>0</v>
      </c>
      <c r="S2642">
        <v>0</v>
      </c>
      <c r="T2642">
        <v>6</v>
      </c>
      <c r="U2642">
        <v>34</v>
      </c>
      <c r="V2642">
        <v>28</v>
      </c>
      <c r="W2642">
        <v>95</v>
      </c>
      <c r="X2642">
        <v>31</v>
      </c>
      <c r="Y2642">
        <v>29</v>
      </c>
      <c r="AB2642">
        <v>27.896</v>
      </c>
      <c r="AD2642" t="s">
        <v>1170</v>
      </c>
      <c r="AE2642">
        <v>1</v>
      </c>
      <c r="AF2642" t="s">
        <v>1074</v>
      </c>
    </row>
    <row r="2643" spans="1:32">
      <c r="A2643">
        <v>317455</v>
      </c>
      <c r="B2643">
        <v>5170</v>
      </c>
      <c r="C2643" t="s">
        <v>301</v>
      </c>
      <c r="D2643">
        <v>1128</v>
      </c>
      <c r="E2643">
        <v>4016610998</v>
      </c>
      <c r="F2643" t="s">
        <v>1169</v>
      </c>
      <c r="G2643">
        <v>1</v>
      </c>
      <c r="H2643" t="s">
        <v>494</v>
      </c>
      <c r="I2643" t="s">
        <v>319</v>
      </c>
      <c r="J2643">
        <v>32</v>
      </c>
      <c r="K2643">
        <v>40</v>
      </c>
      <c r="L2643">
        <v>240</v>
      </c>
      <c r="M2643">
        <v>6</v>
      </c>
      <c r="N2643">
        <v>48</v>
      </c>
      <c r="O2643" s="493">
        <v>45947.1109837963</v>
      </c>
      <c r="P2643" s="493">
        <v>45947.1496759259</v>
      </c>
      <c r="Q2643">
        <v>1</v>
      </c>
      <c r="R2643">
        <v>0</v>
      </c>
      <c r="S2643">
        <v>0</v>
      </c>
      <c r="T2643">
        <v>6</v>
      </c>
      <c r="U2643">
        <v>60</v>
      </c>
      <c r="V2643">
        <v>35</v>
      </c>
      <c r="W2643">
        <v>255</v>
      </c>
      <c r="X2643">
        <v>36</v>
      </c>
      <c r="Y2643">
        <v>33</v>
      </c>
      <c r="AB2643">
        <v>6.372</v>
      </c>
      <c r="AD2643" t="s">
        <v>1170</v>
      </c>
      <c r="AE2643">
        <v>1</v>
      </c>
      <c r="AF2643" t="s">
        <v>1074</v>
      </c>
    </row>
    <row r="2644" spans="1:32">
      <c r="A2644">
        <v>317456</v>
      </c>
      <c r="B2644">
        <v>5170</v>
      </c>
      <c r="C2644" t="s">
        <v>301</v>
      </c>
      <c r="D2644">
        <v>1128</v>
      </c>
      <c r="E2644">
        <v>4016610998</v>
      </c>
      <c r="F2644" t="s">
        <v>1169</v>
      </c>
      <c r="G2644">
        <v>1</v>
      </c>
      <c r="H2644" t="s">
        <v>494</v>
      </c>
      <c r="I2644" t="s">
        <v>323</v>
      </c>
      <c r="J2644">
        <v>33</v>
      </c>
      <c r="K2644">
        <v>40</v>
      </c>
      <c r="L2644">
        <v>240</v>
      </c>
      <c r="M2644">
        <v>6</v>
      </c>
      <c r="N2644">
        <v>30</v>
      </c>
      <c r="O2644" s="493">
        <v>45947.1126273148</v>
      </c>
      <c r="P2644" s="493">
        <v>45947.1504861111</v>
      </c>
      <c r="Q2644">
        <v>1</v>
      </c>
      <c r="R2644">
        <v>0</v>
      </c>
      <c r="S2644">
        <v>0</v>
      </c>
      <c r="T2644">
        <v>6</v>
      </c>
      <c r="U2644">
        <v>70</v>
      </c>
      <c r="V2644">
        <v>40</v>
      </c>
      <c r="W2644">
        <v>341</v>
      </c>
      <c r="X2644">
        <v>42</v>
      </c>
      <c r="Y2644">
        <v>42</v>
      </c>
      <c r="AB2644">
        <v>65.915</v>
      </c>
      <c r="AD2644" t="s">
        <v>1170</v>
      </c>
      <c r="AE2644">
        <v>1</v>
      </c>
      <c r="AF2644" t="s">
        <v>1074</v>
      </c>
    </row>
    <row r="2645" spans="1:32">
      <c r="A2645">
        <v>317449</v>
      </c>
      <c r="B2645">
        <v>5170</v>
      </c>
      <c r="C2645" t="s">
        <v>301</v>
      </c>
      <c r="D2645">
        <v>1128</v>
      </c>
      <c r="E2645">
        <v>4016574664</v>
      </c>
      <c r="F2645" t="s">
        <v>1169</v>
      </c>
      <c r="G2645">
        <v>1</v>
      </c>
      <c r="H2645" t="s">
        <v>494</v>
      </c>
      <c r="I2645" t="s">
        <v>314</v>
      </c>
      <c r="J2645">
        <v>30</v>
      </c>
      <c r="K2645">
        <v>320</v>
      </c>
      <c r="L2645">
        <v>1920</v>
      </c>
      <c r="M2645">
        <v>6</v>
      </c>
      <c r="N2645">
        <v>162</v>
      </c>
      <c r="O2645" s="493">
        <v>45947.146400463</v>
      </c>
      <c r="P2645" s="493">
        <v>45947.32125</v>
      </c>
      <c r="Q2645">
        <v>1</v>
      </c>
      <c r="R2645">
        <v>0</v>
      </c>
      <c r="S2645">
        <v>0</v>
      </c>
      <c r="T2645">
        <v>6</v>
      </c>
      <c r="U2645">
        <v>23</v>
      </c>
      <c r="V2645">
        <v>19</v>
      </c>
      <c r="W2645">
        <v>90</v>
      </c>
      <c r="X2645">
        <v>22</v>
      </c>
      <c r="Y2645">
        <v>26</v>
      </c>
      <c r="AB2645">
        <v>26.543</v>
      </c>
      <c r="AD2645" t="s">
        <v>1169</v>
      </c>
      <c r="AE2645">
        <v>1</v>
      </c>
      <c r="AF2645" t="s">
        <v>1074</v>
      </c>
    </row>
    <row r="2646" spans="1:32">
      <c r="A2646">
        <v>317450</v>
      </c>
      <c r="B2646">
        <v>5170</v>
      </c>
      <c r="C2646" t="s">
        <v>301</v>
      </c>
      <c r="D2646">
        <v>1128</v>
      </c>
      <c r="E2646">
        <v>4016574664</v>
      </c>
      <c r="F2646" t="s">
        <v>1169</v>
      </c>
      <c r="G2646">
        <v>1</v>
      </c>
      <c r="H2646" t="s">
        <v>494</v>
      </c>
      <c r="I2646" t="s">
        <v>269</v>
      </c>
      <c r="J2646">
        <v>31</v>
      </c>
      <c r="K2646">
        <v>320</v>
      </c>
      <c r="L2646">
        <v>1920</v>
      </c>
      <c r="M2646">
        <v>6</v>
      </c>
      <c r="N2646">
        <v>102</v>
      </c>
      <c r="O2646" s="493">
        <v>45947.1497800926</v>
      </c>
      <c r="P2646" s="493">
        <v>45947.3233101852</v>
      </c>
      <c r="Q2646">
        <v>1</v>
      </c>
      <c r="R2646">
        <v>0</v>
      </c>
      <c r="S2646">
        <v>0</v>
      </c>
      <c r="T2646">
        <v>6</v>
      </c>
      <c r="U2646">
        <v>31</v>
      </c>
      <c r="V2646">
        <v>24</v>
      </c>
      <c r="W2646">
        <v>138</v>
      </c>
      <c r="X2646">
        <v>31</v>
      </c>
      <c r="Y2646">
        <v>29</v>
      </c>
      <c r="AB2646">
        <v>27.896</v>
      </c>
      <c r="AD2646" t="s">
        <v>1169</v>
      </c>
      <c r="AE2646">
        <v>1</v>
      </c>
      <c r="AF2646" t="s">
        <v>1074</v>
      </c>
    </row>
    <row r="2647" spans="1:32">
      <c r="A2647">
        <v>317457</v>
      </c>
      <c r="B2647">
        <v>5170</v>
      </c>
      <c r="C2647" t="s">
        <v>301</v>
      </c>
      <c r="D2647">
        <v>1129</v>
      </c>
      <c r="E2647">
        <v>4016620379</v>
      </c>
      <c r="F2647" t="s">
        <v>1190</v>
      </c>
      <c r="G2647">
        <v>1</v>
      </c>
      <c r="H2647" t="s">
        <v>491</v>
      </c>
      <c r="I2647" t="s">
        <v>314</v>
      </c>
      <c r="J2647">
        <v>30</v>
      </c>
      <c r="K2647">
        <v>400</v>
      </c>
      <c r="L2647">
        <v>600</v>
      </c>
      <c r="M2647">
        <v>4</v>
      </c>
      <c r="N2647">
        <v>108</v>
      </c>
      <c r="O2647" s="493">
        <v>45947.3287731481</v>
      </c>
      <c r="P2647" s="493">
        <v>45947.521099537</v>
      </c>
      <c r="Q2647">
        <v>1</v>
      </c>
      <c r="R2647">
        <v>0</v>
      </c>
      <c r="S2647">
        <v>0</v>
      </c>
      <c r="T2647">
        <v>6</v>
      </c>
      <c r="U2647">
        <v>23</v>
      </c>
      <c r="V2647">
        <v>12</v>
      </c>
      <c r="W2647">
        <v>120</v>
      </c>
      <c r="X2647">
        <v>23</v>
      </c>
      <c r="Y2647">
        <v>32</v>
      </c>
      <c r="AB2647">
        <v>20.031</v>
      </c>
      <c r="AD2647" t="s">
        <v>1190</v>
      </c>
      <c r="AE2647">
        <v>1</v>
      </c>
      <c r="AF2647" t="s">
        <v>1192</v>
      </c>
    </row>
    <row r="2648" spans="1:32">
      <c r="A2648">
        <v>317458</v>
      </c>
      <c r="B2648">
        <v>5170</v>
      </c>
      <c r="C2648" t="s">
        <v>301</v>
      </c>
      <c r="D2648">
        <v>1129</v>
      </c>
      <c r="E2648">
        <v>4016620379</v>
      </c>
      <c r="F2648" t="s">
        <v>1190</v>
      </c>
      <c r="G2648">
        <v>1</v>
      </c>
      <c r="H2648" t="s">
        <v>491</v>
      </c>
      <c r="I2648" t="s">
        <v>269</v>
      </c>
      <c r="J2648">
        <v>31</v>
      </c>
      <c r="K2648">
        <v>400</v>
      </c>
      <c r="L2648">
        <v>600</v>
      </c>
      <c r="M2648">
        <v>4</v>
      </c>
      <c r="N2648">
        <v>100</v>
      </c>
      <c r="O2648" s="493">
        <v>45947.3359259259</v>
      </c>
      <c r="P2648" s="493">
        <v>45947.5224421296</v>
      </c>
      <c r="Q2648">
        <v>1</v>
      </c>
      <c r="R2648">
        <v>0</v>
      </c>
      <c r="S2648">
        <v>0</v>
      </c>
      <c r="T2648">
        <v>6</v>
      </c>
      <c r="U2648">
        <v>27</v>
      </c>
      <c r="V2648">
        <v>23</v>
      </c>
      <c r="W2648">
        <v>84</v>
      </c>
      <c r="X2648">
        <v>26</v>
      </c>
      <c r="Y2648">
        <v>25</v>
      </c>
      <c r="AB2648">
        <v>24.096</v>
      </c>
      <c r="AD2648" t="s">
        <v>1190</v>
      </c>
      <c r="AE2648">
        <v>1</v>
      </c>
      <c r="AF2648" t="s">
        <v>1192</v>
      </c>
    </row>
    <row r="2649" spans="1:32">
      <c r="A2649">
        <v>317574</v>
      </c>
      <c r="B2649">
        <v>5170</v>
      </c>
      <c r="C2649" t="s">
        <v>301</v>
      </c>
      <c r="D2649">
        <v>1130</v>
      </c>
      <c r="E2649">
        <v>4016620379</v>
      </c>
      <c r="F2649" t="s">
        <v>1190</v>
      </c>
      <c r="G2649">
        <v>1</v>
      </c>
      <c r="H2649" t="s">
        <v>494</v>
      </c>
      <c r="I2649" t="s">
        <v>314</v>
      </c>
      <c r="J2649">
        <v>30</v>
      </c>
      <c r="K2649">
        <v>4</v>
      </c>
      <c r="L2649">
        <v>600</v>
      </c>
      <c r="M2649">
        <v>4</v>
      </c>
      <c r="N2649">
        <v>260</v>
      </c>
      <c r="O2649" s="493">
        <v>45948.3951041667</v>
      </c>
      <c r="P2649" s="493">
        <v>45948.3969675926</v>
      </c>
      <c r="Q2649">
        <v>1</v>
      </c>
      <c r="R2649">
        <v>0</v>
      </c>
      <c r="S2649">
        <v>0</v>
      </c>
      <c r="T2649">
        <v>6</v>
      </c>
      <c r="U2649">
        <v>39</v>
      </c>
      <c r="V2649">
        <v>36</v>
      </c>
      <c r="W2649">
        <v>43</v>
      </c>
      <c r="X2649">
        <v>39</v>
      </c>
      <c r="Y2649">
        <v>45</v>
      </c>
      <c r="AB2649">
        <v>41.038</v>
      </c>
      <c r="AD2649" t="s">
        <v>1190</v>
      </c>
      <c r="AE2649">
        <v>1</v>
      </c>
      <c r="AF2649" t="s">
        <v>1192</v>
      </c>
    </row>
    <row r="2650" spans="1:32">
      <c r="A2650">
        <v>317575</v>
      </c>
      <c r="B2650">
        <v>5170</v>
      </c>
      <c r="C2650" t="s">
        <v>301</v>
      </c>
      <c r="D2650">
        <v>1130</v>
      </c>
      <c r="E2650">
        <v>4016620379</v>
      </c>
      <c r="F2650" t="s">
        <v>1190</v>
      </c>
      <c r="G2650">
        <v>1</v>
      </c>
      <c r="H2650" t="s">
        <v>494</v>
      </c>
      <c r="I2650" t="s">
        <v>269</v>
      </c>
      <c r="J2650">
        <v>31</v>
      </c>
      <c r="K2650">
        <v>9</v>
      </c>
      <c r="L2650">
        <v>600</v>
      </c>
      <c r="M2650">
        <v>4</v>
      </c>
      <c r="N2650">
        <v>168</v>
      </c>
      <c r="O2650" s="493">
        <v>45948.3950578704</v>
      </c>
      <c r="P2650" s="493">
        <v>45948.4001388889</v>
      </c>
      <c r="Q2650">
        <v>1</v>
      </c>
      <c r="R2650">
        <v>0</v>
      </c>
      <c r="S2650">
        <v>0</v>
      </c>
      <c r="T2650">
        <v>6</v>
      </c>
      <c r="U2650">
        <v>50</v>
      </c>
      <c r="V2650">
        <v>49</v>
      </c>
      <c r="W2650">
        <v>50</v>
      </c>
      <c r="X2650">
        <v>50</v>
      </c>
      <c r="Y2650">
        <v>55</v>
      </c>
      <c r="AB2650">
        <v>38.226</v>
      </c>
      <c r="AD2650" t="s">
        <v>1190</v>
      </c>
      <c r="AE2650">
        <v>1</v>
      </c>
      <c r="AF2650" t="s">
        <v>1192</v>
      </c>
    </row>
    <row r="2651" spans="1:32">
      <c r="A2651">
        <v>317576</v>
      </c>
      <c r="B2651">
        <v>5170</v>
      </c>
      <c r="C2651" t="s">
        <v>301</v>
      </c>
      <c r="D2651">
        <v>1130</v>
      </c>
      <c r="E2651">
        <v>4016620379</v>
      </c>
      <c r="F2651" t="s">
        <v>1190</v>
      </c>
      <c r="G2651">
        <v>1</v>
      </c>
      <c r="H2651" t="s">
        <v>494</v>
      </c>
      <c r="I2651" t="s">
        <v>319</v>
      </c>
      <c r="J2651">
        <v>32</v>
      </c>
      <c r="K2651">
        <v>8</v>
      </c>
      <c r="L2651">
        <v>600</v>
      </c>
      <c r="M2651">
        <v>4</v>
      </c>
      <c r="N2651">
        <v>24</v>
      </c>
      <c r="O2651" s="493">
        <v>45948.3978703704</v>
      </c>
      <c r="P2651" s="493">
        <v>45948.400775463</v>
      </c>
      <c r="Q2651">
        <v>1</v>
      </c>
      <c r="R2651">
        <v>0</v>
      </c>
      <c r="S2651">
        <v>0</v>
      </c>
      <c r="T2651">
        <v>6</v>
      </c>
      <c r="U2651">
        <v>21</v>
      </c>
      <c r="V2651">
        <v>15</v>
      </c>
      <c r="W2651">
        <v>59</v>
      </c>
      <c r="X2651">
        <v>16</v>
      </c>
      <c r="Y2651">
        <v>20</v>
      </c>
      <c r="AB2651">
        <v>4.429</v>
      </c>
      <c r="AD2651" t="s">
        <v>1190</v>
      </c>
      <c r="AE2651">
        <v>1</v>
      </c>
      <c r="AF2651" t="s">
        <v>1192</v>
      </c>
    </row>
    <row r="2652" spans="1:32">
      <c r="A2652">
        <v>317577</v>
      </c>
      <c r="B2652">
        <v>5170</v>
      </c>
      <c r="C2652" t="s">
        <v>301</v>
      </c>
      <c r="D2652">
        <v>1130</v>
      </c>
      <c r="E2652">
        <v>4016620379</v>
      </c>
      <c r="F2652" t="s">
        <v>1190</v>
      </c>
      <c r="G2652">
        <v>1</v>
      </c>
      <c r="H2652" t="s">
        <v>494</v>
      </c>
      <c r="I2652" t="s">
        <v>323</v>
      </c>
      <c r="J2652">
        <v>33</v>
      </c>
      <c r="K2652">
        <v>12</v>
      </c>
      <c r="L2652">
        <v>600</v>
      </c>
      <c r="M2652">
        <v>4</v>
      </c>
      <c r="N2652">
        <v>28</v>
      </c>
      <c r="O2652" s="493">
        <v>45948.3979976852</v>
      </c>
      <c r="P2652" s="493">
        <v>45948.4041319444</v>
      </c>
      <c r="Q2652">
        <v>1</v>
      </c>
      <c r="R2652">
        <v>0</v>
      </c>
      <c r="S2652">
        <v>0</v>
      </c>
      <c r="T2652">
        <v>6</v>
      </c>
      <c r="U2652">
        <v>36</v>
      </c>
      <c r="V2652">
        <v>35</v>
      </c>
      <c r="W2652">
        <v>37</v>
      </c>
      <c r="X2652">
        <v>36</v>
      </c>
      <c r="Y2652">
        <v>40</v>
      </c>
      <c r="AB2652">
        <v>78.227</v>
      </c>
      <c r="AD2652" t="s">
        <v>1190</v>
      </c>
      <c r="AE2652">
        <v>1</v>
      </c>
      <c r="AF2652" t="s">
        <v>1192</v>
      </c>
    </row>
    <row r="2653" spans="1:32">
      <c r="A2653">
        <v>317578</v>
      </c>
      <c r="B2653">
        <v>5170</v>
      </c>
      <c r="C2653" t="s">
        <v>301</v>
      </c>
      <c r="D2653">
        <v>1130</v>
      </c>
      <c r="E2653">
        <v>4016620379</v>
      </c>
      <c r="F2653" t="s">
        <v>1190</v>
      </c>
      <c r="G2653">
        <v>1</v>
      </c>
      <c r="H2653" t="s">
        <v>494</v>
      </c>
      <c r="I2653" t="s">
        <v>1193</v>
      </c>
      <c r="J2653">
        <v>40</v>
      </c>
      <c r="K2653">
        <v>12</v>
      </c>
      <c r="L2653">
        <v>600</v>
      </c>
      <c r="M2653">
        <v>4</v>
      </c>
      <c r="N2653">
        <v>8</v>
      </c>
      <c r="O2653" s="493">
        <v>45948.3950578704</v>
      </c>
      <c r="P2653" s="493">
        <v>45948.4041319444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 t="s">
        <v>1190</v>
      </c>
      <c r="AE2653">
        <v>1</v>
      </c>
      <c r="AF2653" t="s">
        <v>1192</v>
      </c>
    </row>
    <row r="2654" spans="1:32">
      <c r="A2654">
        <v>317459</v>
      </c>
      <c r="B2654">
        <v>5170</v>
      </c>
      <c r="C2654" t="s">
        <v>301</v>
      </c>
      <c r="D2654">
        <v>1130</v>
      </c>
      <c r="E2654">
        <v>4016620379</v>
      </c>
      <c r="F2654" t="s">
        <v>1190</v>
      </c>
      <c r="G2654">
        <v>1</v>
      </c>
      <c r="H2654" t="s">
        <v>494</v>
      </c>
      <c r="I2654" t="s">
        <v>314</v>
      </c>
      <c r="J2654">
        <v>30</v>
      </c>
      <c r="K2654">
        <v>385</v>
      </c>
      <c r="L2654">
        <v>600</v>
      </c>
      <c r="M2654">
        <v>4</v>
      </c>
      <c r="N2654">
        <v>260</v>
      </c>
      <c r="O2654" s="493">
        <v>45947.5306944444</v>
      </c>
      <c r="P2654" s="493">
        <v>45947.7929166667</v>
      </c>
      <c r="Q2654">
        <v>1</v>
      </c>
      <c r="R2654">
        <v>0</v>
      </c>
      <c r="S2654">
        <v>0</v>
      </c>
      <c r="T2654">
        <v>6</v>
      </c>
      <c r="U2654">
        <v>40</v>
      </c>
      <c r="V2654">
        <v>35</v>
      </c>
      <c r="W2654">
        <v>243</v>
      </c>
      <c r="X2654">
        <v>39</v>
      </c>
      <c r="Y2654">
        <v>45</v>
      </c>
      <c r="AB2654">
        <v>41.038</v>
      </c>
      <c r="AD2654" t="s">
        <v>1190</v>
      </c>
      <c r="AE2654">
        <v>1</v>
      </c>
      <c r="AF2654" t="s">
        <v>1192</v>
      </c>
    </row>
    <row r="2655" spans="1:32">
      <c r="A2655">
        <v>317460</v>
      </c>
      <c r="B2655">
        <v>5170</v>
      </c>
      <c r="C2655" t="s">
        <v>301</v>
      </c>
      <c r="D2655">
        <v>1130</v>
      </c>
      <c r="E2655">
        <v>4016620379</v>
      </c>
      <c r="F2655" t="s">
        <v>1190</v>
      </c>
      <c r="G2655">
        <v>1</v>
      </c>
      <c r="H2655" t="s">
        <v>494</v>
      </c>
      <c r="I2655" t="s">
        <v>269</v>
      </c>
      <c r="J2655">
        <v>31</v>
      </c>
      <c r="K2655">
        <v>385</v>
      </c>
      <c r="L2655">
        <v>600</v>
      </c>
      <c r="M2655">
        <v>4</v>
      </c>
      <c r="N2655">
        <v>168</v>
      </c>
      <c r="O2655" s="493">
        <v>45947.5427430556</v>
      </c>
      <c r="P2655" s="493">
        <v>45947.7943865741</v>
      </c>
      <c r="Q2655">
        <v>1</v>
      </c>
      <c r="R2655">
        <v>0</v>
      </c>
      <c r="S2655">
        <v>0</v>
      </c>
      <c r="T2655">
        <v>6</v>
      </c>
      <c r="U2655">
        <v>50</v>
      </c>
      <c r="V2655">
        <v>47</v>
      </c>
      <c r="W2655">
        <v>190</v>
      </c>
      <c r="X2655">
        <v>50</v>
      </c>
      <c r="Y2655">
        <v>55</v>
      </c>
      <c r="AB2655">
        <v>38.226</v>
      </c>
      <c r="AD2655" t="s">
        <v>1190</v>
      </c>
      <c r="AE2655">
        <v>1</v>
      </c>
      <c r="AF2655" t="s">
        <v>1192</v>
      </c>
    </row>
    <row r="2656" spans="1:32">
      <c r="A2656">
        <v>317461</v>
      </c>
      <c r="B2656">
        <v>5170</v>
      </c>
      <c r="C2656" t="s">
        <v>301</v>
      </c>
      <c r="D2656">
        <v>1130</v>
      </c>
      <c r="E2656">
        <v>4016620379</v>
      </c>
      <c r="F2656" t="s">
        <v>1190</v>
      </c>
      <c r="G2656">
        <v>1</v>
      </c>
      <c r="H2656" t="s">
        <v>494</v>
      </c>
      <c r="I2656" t="s">
        <v>319</v>
      </c>
      <c r="J2656">
        <v>32</v>
      </c>
      <c r="K2656">
        <v>385</v>
      </c>
      <c r="L2656">
        <v>600</v>
      </c>
      <c r="M2656">
        <v>4</v>
      </c>
      <c r="N2656">
        <v>24</v>
      </c>
      <c r="O2656" s="493">
        <v>45947.5438888889</v>
      </c>
      <c r="P2656" s="493">
        <v>45947.7951736111</v>
      </c>
      <c r="Q2656">
        <v>1</v>
      </c>
      <c r="R2656">
        <v>0</v>
      </c>
      <c r="S2656">
        <v>0</v>
      </c>
      <c r="T2656">
        <v>6</v>
      </c>
      <c r="U2656">
        <v>17</v>
      </c>
      <c r="V2656">
        <v>15</v>
      </c>
      <c r="W2656">
        <v>160</v>
      </c>
      <c r="X2656">
        <v>16</v>
      </c>
      <c r="Y2656">
        <v>20</v>
      </c>
      <c r="AB2656">
        <v>4.429</v>
      </c>
      <c r="AD2656" t="s">
        <v>1190</v>
      </c>
      <c r="AE2656">
        <v>1</v>
      </c>
      <c r="AF2656" t="s">
        <v>1192</v>
      </c>
    </row>
    <row r="2657" spans="1:32">
      <c r="A2657">
        <v>317462</v>
      </c>
      <c r="B2657">
        <v>5170</v>
      </c>
      <c r="C2657" t="s">
        <v>301</v>
      </c>
      <c r="D2657">
        <v>1130</v>
      </c>
      <c r="E2657">
        <v>4016620379</v>
      </c>
      <c r="F2657" t="s">
        <v>1190</v>
      </c>
      <c r="G2657">
        <v>1</v>
      </c>
      <c r="H2657" t="s">
        <v>494</v>
      </c>
      <c r="I2657" t="s">
        <v>323</v>
      </c>
      <c r="J2657">
        <v>33</v>
      </c>
      <c r="K2657">
        <v>385</v>
      </c>
      <c r="L2657">
        <v>600</v>
      </c>
      <c r="M2657">
        <v>4</v>
      </c>
      <c r="N2657">
        <v>28</v>
      </c>
      <c r="O2657" s="493">
        <v>45947.5449768519</v>
      </c>
      <c r="P2657" s="493">
        <v>45947.7971296296</v>
      </c>
      <c r="Q2657">
        <v>1</v>
      </c>
      <c r="R2657">
        <v>0</v>
      </c>
      <c r="S2657">
        <v>0</v>
      </c>
      <c r="T2657">
        <v>6</v>
      </c>
      <c r="U2657">
        <v>37</v>
      </c>
      <c r="V2657">
        <v>31</v>
      </c>
      <c r="W2657">
        <v>136</v>
      </c>
      <c r="X2657">
        <v>36</v>
      </c>
      <c r="Y2657">
        <v>40</v>
      </c>
      <c r="AB2657">
        <v>78.227</v>
      </c>
      <c r="AD2657" t="s">
        <v>1190</v>
      </c>
      <c r="AE2657">
        <v>1</v>
      </c>
      <c r="AF2657" t="s">
        <v>1192</v>
      </c>
    </row>
    <row r="2658" spans="1:32">
      <c r="A2658">
        <v>317464</v>
      </c>
      <c r="B2658">
        <v>5170</v>
      </c>
      <c r="C2658" t="s">
        <v>301</v>
      </c>
      <c r="D2658">
        <v>1130</v>
      </c>
      <c r="E2658">
        <v>4016620379</v>
      </c>
      <c r="F2658" t="s">
        <v>1190</v>
      </c>
      <c r="G2658">
        <v>1</v>
      </c>
      <c r="H2658" t="s">
        <v>494</v>
      </c>
      <c r="I2658" t="s">
        <v>1193</v>
      </c>
      <c r="J2658">
        <v>40</v>
      </c>
      <c r="K2658">
        <v>385</v>
      </c>
      <c r="L2658">
        <v>600</v>
      </c>
      <c r="M2658">
        <v>4</v>
      </c>
      <c r="N2658">
        <v>8</v>
      </c>
      <c r="O2658" s="493">
        <v>45947.5306944444</v>
      </c>
      <c r="P2658" s="493">
        <v>45947.7971296296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 t="s">
        <v>1190</v>
      </c>
      <c r="AE2658">
        <v>1</v>
      </c>
      <c r="AF2658" t="s">
        <v>1192</v>
      </c>
    </row>
    <row r="2659" spans="1:32">
      <c r="A2659">
        <v>317723</v>
      </c>
      <c r="B2659">
        <v>5170</v>
      </c>
      <c r="C2659" t="s">
        <v>301</v>
      </c>
      <c r="D2659">
        <v>1131</v>
      </c>
      <c r="E2659">
        <v>4016597601</v>
      </c>
      <c r="F2659" t="s">
        <v>1197</v>
      </c>
      <c r="G2659">
        <v>1</v>
      </c>
      <c r="H2659" t="s">
        <v>491</v>
      </c>
      <c r="I2659" t="s">
        <v>314</v>
      </c>
      <c r="J2659">
        <v>30</v>
      </c>
      <c r="K2659">
        <v>265</v>
      </c>
      <c r="L2659">
        <v>600</v>
      </c>
      <c r="M2659">
        <v>2</v>
      </c>
      <c r="N2659">
        <v>230</v>
      </c>
      <c r="O2659" s="493">
        <v>45950.6582638889</v>
      </c>
      <c r="P2659" s="493">
        <v>45950.7965162037</v>
      </c>
      <c r="Q2659">
        <v>1</v>
      </c>
      <c r="R2659">
        <v>0</v>
      </c>
      <c r="S2659">
        <v>0</v>
      </c>
      <c r="T2659">
        <v>6</v>
      </c>
      <c r="U2659">
        <v>30</v>
      </c>
      <c r="V2659">
        <v>27</v>
      </c>
      <c r="W2659">
        <v>136</v>
      </c>
      <c r="X2659">
        <v>29</v>
      </c>
      <c r="Y2659">
        <v>32</v>
      </c>
      <c r="AB2659">
        <v>44.616</v>
      </c>
      <c r="AD2659" t="s">
        <v>1197</v>
      </c>
      <c r="AE2659">
        <v>1</v>
      </c>
      <c r="AF2659" t="s">
        <v>1198</v>
      </c>
    </row>
    <row r="2660" spans="1:32">
      <c r="A2660">
        <v>317724</v>
      </c>
      <c r="B2660">
        <v>5170</v>
      </c>
      <c r="C2660" t="s">
        <v>301</v>
      </c>
      <c r="D2660">
        <v>1131</v>
      </c>
      <c r="E2660">
        <v>4016597601</v>
      </c>
      <c r="F2660" t="s">
        <v>1197</v>
      </c>
      <c r="G2660">
        <v>1</v>
      </c>
      <c r="H2660" t="s">
        <v>491</v>
      </c>
      <c r="I2660" t="s">
        <v>269</v>
      </c>
      <c r="J2660">
        <v>31</v>
      </c>
      <c r="K2660">
        <v>265</v>
      </c>
      <c r="L2660">
        <v>600</v>
      </c>
      <c r="M2660">
        <v>2</v>
      </c>
      <c r="N2660">
        <v>130</v>
      </c>
      <c r="O2660" s="493">
        <v>45950.6667708333</v>
      </c>
      <c r="P2660" s="493">
        <v>45950.7988310185</v>
      </c>
      <c r="Q2660">
        <v>1</v>
      </c>
      <c r="R2660">
        <v>0</v>
      </c>
      <c r="S2660">
        <v>0</v>
      </c>
      <c r="T2660">
        <v>6</v>
      </c>
      <c r="U2660">
        <v>37</v>
      </c>
      <c r="V2660">
        <v>33</v>
      </c>
      <c r="W2660">
        <v>152</v>
      </c>
      <c r="X2660">
        <v>36</v>
      </c>
      <c r="Y2660">
        <v>35</v>
      </c>
      <c r="AB2660">
        <v>32.018</v>
      </c>
      <c r="AD2660" t="s">
        <v>1197</v>
      </c>
      <c r="AE2660">
        <v>1</v>
      </c>
      <c r="AF2660" t="s">
        <v>1198</v>
      </c>
    </row>
    <row r="2661" spans="1:32">
      <c r="A2661">
        <v>317725</v>
      </c>
      <c r="B2661">
        <v>5170</v>
      </c>
      <c r="C2661" t="s">
        <v>301</v>
      </c>
      <c r="D2661">
        <v>1131</v>
      </c>
      <c r="E2661">
        <v>4016597601</v>
      </c>
      <c r="F2661" t="s">
        <v>1197</v>
      </c>
      <c r="G2661">
        <v>1</v>
      </c>
      <c r="H2661" t="s">
        <v>491</v>
      </c>
      <c r="I2661" t="s">
        <v>319</v>
      </c>
      <c r="J2661">
        <v>32</v>
      </c>
      <c r="K2661">
        <v>265</v>
      </c>
      <c r="L2661">
        <v>600</v>
      </c>
      <c r="M2661">
        <v>2</v>
      </c>
      <c r="N2661">
        <v>40</v>
      </c>
      <c r="O2661" s="493">
        <v>45950.6685648148</v>
      </c>
      <c r="P2661" s="493">
        <v>45950.799212963</v>
      </c>
      <c r="Q2661">
        <v>1</v>
      </c>
      <c r="R2661">
        <v>0</v>
      </c>
      <c r="S2661">
        <v>0</v>
      </c>
      <c r="T2661">
        <v>6</v>
      </c>
      <c r="U2661">
        <v>18</v>
      </c>
      <c r="V2661">
        <v>13</v>
      </c>
      <c r="W2661">
        <v>240</v>
      </c>
      <c r="X2661">
        <v>15</v>
      </c>
      <c r="Y2661">
        <v>15</v>
      </c>
      <c r="AB2661">
        <v>5.966</v>
      </c>
      <c r="AD2661" t="s">
        <v>1197</v>
      </c>
      <c r="AE2661">
        <v>1</v>
      </c>
      <c r="AF2661" t="s">
        <v>1198</v>
      </c>
    </row>
    <row r="2662" spans="1:32">
      <c r="A2662">
        <v>317726</v>
      </c>
      <c r="B2662">
        <v>5170</v>
      </c>
      <c r="C2662" t="s">
        <v>301</v>
      </c>
      <c r="D2662">
        <v>1131</v>
      </c>
      <c r="E2662">
        <v>4016597601</v>
      </c>
      <c r="F2662" t="s">
        <v>1197</v>
      </c>
      <c r="G2662">
        <v>1</v>
      </c>
      <c r="H2662" t="s">
        <v>491</v>
      </c>
      <c r="I2662" t="s">
        <v>323</v>
      </c>
      <c r="J2662">
        <v>33</v>
      </c>
      <c r="K2662">
        <v>265</v>
      </c>
      <c r="L2662">
        <v>600</v>
      </c>
      <c r="M2662">
        <v>2</v>
      </c>
      <c r="N2662">
        <v>6</v>
      </c>
      <c r="O2662" s="493">
        <v>45950.6695717593</v>
      </c>
      <c r="P2662" s="493">
        <v>45950.7994791667</v>
      </c>
      <c r="Q2662">
        <v>1</v>
      </c>
      <c r="R2662">
        <v>0</v>
      </c>
      <c r="S2662">
        <v>0</v>
      </c>
      <c r="T2662">
        <v>6</v>
      </c>
      <c r="U2662">
        <v>13</v>
      </c>
      <c r="V2662">
        <v>10</v>
      </c>
      <c r="W2662">
        <v>138</v>
      </c>
      <c r="X2662">
        <v>12</v>
      </c>
      <c r="Y2662">
        <v>10</v>
      </c>
      <c r="AB2662">
        <v>18.145</v>
      </c>
      <c r="AD2662" t="s">
        <v>1197</v>
      </c>
      <c r="AE2662">
        <v>1</v>
      </c>
      <c r="AF2662" t="s">
        <v>1198</v>
      </c>
    </row>
    <row r="2663" spans="1:32">
      <c r="A2663">
        <v>317825</v>
      </c>
      <c r="B2663">
        <v>5170</v>
      </c>
      <c r="C2663" t="s">
        <v>301</v>
      </c>
      <c r="D2663">
        <v>1131</v>
      </c>
      <c r="E2663">
        <v>4016597601</v>
      </c>
      <c r="F2663" t="s">
        <v>1197</v>
      </c>
      <c r="G2663">
        <v>1</v>
      </c>
      <c r="H2663" t="s">
        <v>491</v>
      </c>
      <c r="I2663" t="s">
        <v>314</v>
      </c>
      <c r="J2663">
        <v>30</v>
      </c>
      <c r="K2663">
        <v>33</v>
      </c>
      <c r="L2663">
        <v>600</v>
      </c>
      <c r="M2663">
        <v>2</v>
      </c>
      <c r="N2663">
        <v>230</v>
      </c>
      <c r="O2663" s="493">
        <v>45951.3079050926</v>
      </c>
      <c r="P2663" s="493">
        <v>45951.3256134259</v>
      </c>
      <c r="Q2663">
        <v>1</v>
      </c>
      <c r="R2663">
        <v>0</v>
      </c>
      <c r="S2663">
        <v>0</v>
      </c>
      <c r="T2663">
        <v>6</v>
      </c>
      <c r="U2663">
        <v>38</v>
      </c>
      <c r="V2663">
        <v>27</v>
      </c>
      <c r="W2663">
        <v>287</v>
      </c>
      <c r="X2663">
        <v>30</v>
      </c>
      <c r="Y2663">
        <v>32</v>
      </c>
      <c r="AB2663">
        <v>44.616</v>
      </c>
      <c r="AD2663" t="s">
        <v>1197</v>
      </c>
      <c r="AE2663">
        <v>1</v>
      </c>
      <c r="AF2663" t="s">
        <v>1198</v>
      </c>
    </row>
    <row r="2664" spans="1:32">
      <c r="A2664">
        <v>317826</v>
      </c>
      <c r="B2664">
        <v>5170</v>
      </c>
      <c r="C2664" t="s">
        <v>301</v>
      </c>
      <c r="D2664">
        <v>1131</v>
      </c>
      <c r="E2664">
        <v>4016597601</v>
      </c>
      <c r="F2664" t="s">
        <v>1197</v>
      </c>
      <c r="G2664">
        <v>1</v>
      </c>
      <c r="H2664" t="s">
        <v>491</v>
      </c>
      <c r="I2664" t="s">
        <v>269</v>
      </c>
      <c r="J2664">
        <v>31</v>
      </c>
      <c r="K2664">
        <v>35</v>
      </c>
      <c r="L2664">
        <v>600</v>
      </c>
      <c r="M2664">
        <v>2</v>
      </c>
      <c r="N2664">
        <v>130</v>
      </c>
      <c r="O2664" s="493">
        <v>45951.3085532407</v>
      </c>
      <c r="P2664" s="493">
        <v>45951.3279398148</v>
      </c>
      <c r="Q2664">
        <v>1</v>
      </c>
      <c r="R2664">
        <v>0</v>
      </c>
      <c r="S2664">
        <v>0</v>
      </c>
      <c r="T2664">
        <v>6</v>
      </c>
      <c r="U2664">
        <v>41</v>
      </c>
      <c r="V2664">
        <v>35</v>
      </c>
      <c r="W2664">
        <v>144</v>
      </c>
      <c r="X2664">
        <v>37</v>
      </c>
      <c r="Y2664">
        <v>35</v>
      </c>
      <c r="AB2664">
        <v>32.018</v>
      </c>
      <c r="AD2664" t="s">
        <v>1197</v>
      </c>
      <c r="AE2664">
        <v>1</v>
      </c>
      <c r="AF2664" t="s">
        <v>1198</v>
      </c>
    </row>
    <row r="2665" spans="1:32">
      <c r="A2665">
        <v>317827</v>
      </c>
      <c r="B2665">
        <v>5170</v>
      </c>
      <c r="C2665" t="s">
        <v>301</v>
      </c>
      <c r="D2665">
        <v>1131</v>
      </c>
      <c r="E2665">
        <v>4016597601</v>
      </c>
      <c r="F2665" t="s">
        <v>1197</v>
      </c>
      <c r="G2665">
        <v>1</v>
      </c>
      <c r="H2665" t="s">
        <v>491</v>
      </c>
      <c r="I2665" t="s">
        <v>319</v>
      </c>
      <c r="J2665">
        <v>32</v>
      </c>
      <c r="K2665">
        <v>35</v>
      </c>
      <c r="L2665">
        <v>600</v>
      </c>
      <c r="M2665">
        <v>2</v>
      </c>
      <c r="N2665">
        <v>40</v>
      </c>
      <c r="O2665" s="493">
        <v>45951.3090393519</v>
      </c>
      <c r="P2665" s="493">
        <v>45951.3283217593</v>
      </c>
      <c r="Q2665">
        <v>1</v>
      </c>
      <c r="R2665">
        <v>0</v>
      </c>
      <c r="S2665">
        <v>0</v>
      </c>
      <c r="T2665">
        <v>6</v>
      </c>
      <c r="U2665">
        <v>15</v>
      </c>
      <c r="V2665">
        <v>14</v>
      </c>
      <c r="W2665">
        <v>17</v>
      </c>
      <c r="X2665">
        <v>15</v>
      </c>
      <c r="Y2665">
        <v>15</v>
      </c>
      <c r="AB2665">
        <v>5.966</v>
      </c>
      <c r="AD2665" t="s">
        <v>1197</v>
      </c>
      <c r="AE2665">
        <v>1</v>
      </c>
      <c r="AF2665" t="s">
        <v>1198</v>
      </c>
    </row>
    <row r="2666" spans="1:32">
      <c r="A2666">
        <v>317828</v>
      </c>
      <c r="B2666">
        <v>5170</v>
      </c>
      <c r="C2666" t="s">
        <v>301</v>
      </c>
      <c r="D2666">
        <v>1131</v>
      </c>
      <c r="E2666">
        <v>4016597601</v>
      </c>
      <c r="F2666" t="s">
        <v>1197</v>
      </c>
      <c r="G2666">
        <v>1</v>
      </c>
      <c r="H2666" t="s">
        <v>491</v>
      </c>
      <c r="I2666" t="s">
        <v>323</v>
      </c>
      <c r="J2666">
        <v>33</v>
      </c>
      <c r="K2666">
        <v>35</v>
      </c>
      <c r="L2666">
        <v>600</v>
      </c>
      <c r="M2666">
        <v>2</v>
      </c>
      <c r="N2666">
        <v>6</v>
      </c>
      <c r="O2666" s="493">
        <v>45951.3093171296</v>
      </c>
      <c r="P2666" s="493">
        <v>45951.328587963</v>
      </c>
      <c r="Q2666">
        <v>1</v>
      </c>
      <c r="R2666">
        <v>0</v>
      </c>
      <c r="S2666">
        <v>0</v>
      </c>
      <c r="T2666">
        <v>6</v>
      </c>
      <c r="U2666">
        <v>12</v>
      </c>
      <c r="V2666">
        <v>12</v>
      </c>
      <c r="W2666">
        <v>13</v>
      </c>
      <c r="X2666">
        <v>12</v>
      </c>
      <c r="Y2666">
        <v>10</v>
      </c>
      <c r="AB2666">
        <v>18.145</v>
      </c>
      <c r="AD2666" t="s">
        <v>1197</v>
      </c>
      <c r="AE2666">
        <v>1</v>
      </c>
      <c r="AF2666" t="s">
        <v>1198</v>
      </c>
    </row>
    <row r="2667" spans="1:32">
      <c r="A2667">
        <v>317829</v>
      </c>
      <c r="B2667">
        <v>5170</v>
      </c>
      <c r="C2667" t="s">
        <v>301</v>
      </c>
      <c r="D2667">
        <v>1132</v>
      </c>
      <c r="E2667">
        <v>4016597601</v>
      </c>
      <c r="F2667" t="s">
        <v>1197</v>
      </c>
      <c r="G2667">
        <v>1</v>
      </c>
      <c r="H2667" t="s">
        <v>494</v>
      </c>
      <c r="I2667" t="s">
        <v>314</v>
      </c>
      <c r="J2667">
        <v>30</v>
      </c>
      <c r="K2667">
        <v>300</v>
      </c>
      <c r="L2667">
        <v>600</v>
      </c>
      <c r="M2667">
        <v>2</v>
      </c>
      <c r="N2667">
        <v>96</v>
      </c>
      <c r="O2667" s="493">
        <v>45951.3305555556</v>
      </c>
      <c r="P2667" s="493">
        <v>45951.4454166667</v>
      </c>
      <c r="Q2667">
        <v>1</v>
      </c>
      <c r="R2667">
        <v>0</v>
      </c>
      <c r="S2667">
        <v>0</v>
      </c>
      <c r="T2667">
        <v>6</v>
      </c>
      <c r="U2667">
        <v>14</v>
      </c>
      <c r="V2667">
        <v>12</v>
      </c>
      <c r="W2667">
        <v>31</v>
      </c>
      <c r="X2667">
        <v>14</v>
      </c>
      <c r="Y2667">
        <v>14</v>
      </c>
      <c r="AB2667">
        <v>18.718</v>
      </c>
      <c r="AD2667" t="s">
        <v>1197</v>
      </c>
      <c r="AE2667">
        <v>1</v>
      </c>
      <c r="AF2667" t="s">
        <v>1198</v>
      </c>
    </row>
    <row r="2668" spans="1:32">
      <c r="A2668">
        <v>317830</v>
      </c>
      <c r="B2668">
        <v>5170</v>
      </c>
      <c r="C2668" t="s">
        <v>301</v>
      </c>
      <c r="D2668">
        <v>1132</v>
      </c>
      <c r="E2668">
        <v>4016597601</v>
      </c>
      <c r="F2668" t="s">
        <v>1197</v>
      </c>
      <c r="G2668">
        <v>1</v>
      </c>
      <c r="H2668" t="s">
        <v>494</v>
      </c>
      <c r="I2668" t="s">
        <v>269</v>
      </c>
      <c r="J2668">
        <v>31</v>
      </c>
      <c r="K2668">
        <v>300</v>
      </c>
      <c r="L2668">
        <v>600</v>
      </c>
      <c r="M2668">
        <v>2</v>
      </c>
      <c r="N2668">
        <v>66</v>
      </c>
      <c r="O2668" s="493">
        <v>45951.3387847222</v>
      </c>
      <c r="P2668" s="493">
        <v>45951.4466087963</v>
      </c>
      <c r="Q2668">
        <v>1</v>
      </c>
      <c r="R2668">
        <v>0</v>
      </c>
      <c r="S2668">
        <v>0</v>
      </c>
      <c r="T2668">
        <v>6</v>
      </c>
      <c r="U2668">
        <v>18</v>
      </c>
      <c r="V2668">
        <v>13</v>
      </c>
      <c r="W2668">
        <v>81</v>
      </c>
      <c r="X2668">
        <v>17</v>
      </c>
      <c r="Y2668">
        <v>14</v>
      </c>
      <c r="AB2668">
        <v>20.199</v>
      </c>
      <c r="AD2668" t="s">
        <v>1197</v>
      </c>
      <c r="AE2668">
        <v>1</v>
      </c>
      <c r="AF2668" t="s">
        <v>1198</v>
      </c>
    </row>
    <row r="2669" spans="1:32">
      <c r="A2669">
        <v>317831</v>
      </c>
      <c r="B2669">
        <v>5170</v>
      </c>
      <c r="C2669" t="s">
        <v>301</v>
      </c>
      <c r="D2669">
        <v>1132</v>
      </c>
      <c r="E2669">
        <v>4016597601</v>
      </c>
      <c r="F2669" t="s">
        <v>1197</v>
      </c>
      <c r="G2669">
        <v>1</v>
      </c>
      <c r="H2669" t="s">
        <v>494</v>
      </c>
      <c r="I2669" t="s">
        <v>319</v>
      </c>
      <c r="J2669">
        <v>32</v>
      </c>
      <c r="K2669">
        <v>300</v>
      </c>
      <c r="L2669">
        <v>600</v>
      </c>
      <c r="M2669">
        <v>2</v>
      </c>
      <c r="N2669">
        <v>18</v>
      </c>
      <c r="O2669" s="493">
        <v>45951.3393981481</v>
      </c>
      <c r="P2669" s="493">
        <v>45951.4484027778</v>
      </c>
      <c r="Q2669">
        <v>1</v>
      </c>
      <c r="R2669">
        <v>0</v>
      </c>
      <c r="S2669">
        <v>0</v>
      </c>
      <c r="T2669">
        <v>6</v>
      </c>
      <c r="U2669">
        <v>14</v>
      </c>
      <c r="V2669">
        <v>12</v>
      </c>
      <c r="W2669">
        <v>46</v>
      </c>
      <c r="X2669">
        <v>14</v>
      </c>
      <c r="Y2669">
        <v>15</v>
      </c>
      <c r="AB2669">
        <v>4.266</v>
      </c>
      <c r="AD2669" t="s">
        <v>1197</v>
      </c>
      <c r="AE2669">
        <v>1</v>
      </c>
      <c r="AF2669" t="s">
        <v>1198</v>
      </c>
    </row>
    <row r="2670" spans="1:32">
      <c r="A2670">
        <v>317832</v>
      </c>
      <c r="B2670">
        <v>5170</v>
      </c>
      <c r="C2670" t="s">
        <v>301</v>
      </c>
      <c r="D2670">
        <v>1132</v>
      </c>
      <c r="E2670">
        <v>4016597601</v>
      </c>
      <c r="F2670" t="s">
        <v>1197</v>
      </c>
      <c r="G2670">
        <v>1</v>
      </c>
      <c r="H2670" t="s">
        <v>494</v>
      </c>
      <c r="I2670" t="s">
        <v>323</v>
      </c>
      <c r="J2670">
        <v>33</v>
      </c>
      <c r="K2670">
        <v>300</v>
      </c>
      <c r="L2670">
        <v>600</v>
      </c>
      <c r="M2670">
        <v>2</v>
      </c>
      <c r="N2670">
        <v>10</v>
      </c>
      <c r="O2670" s="493">
        <v>45951.3420023148</v>
      </c>
      <c r="P2670" s="493">
        <v>45951.4496180556</v>
      </c>
      <c r="Q2670">
        <v>1</v>
      </c>
      <c r="R2670">
        <v>0</v>
      </c>
      <c r="S2670">
        <v>0</v>
      </c>
      <c r="T2670">
        <v>6</v>
      </c>
      <c r="U2670">
        <v>20</v>
      </c>
      <c r="V2670">
        <v>17</v>
      </c>
      <c r="W2670">
        <v>69</v>
      </c>
      <c r="X2670">
        <v>20</v>
      </c>
      <c r="Y2670">
        <v>21</v>
      </c>
      <c r="AB2670">
        <v>26.443</v>
      </c>
      <c r="AD2670" t="s">
        <v>1197</v>
      </c>
      <c r="AE2670">
        <v>1</v>
      </c>
      <c r="AF2670" t="s">
        <v>1198</v>
      </c>
    </row>
    <row r="2671" spans="1:32">
      <c r="A2671">
        <v>317833</v>
      </c>
      <c r="B2671">
        <v>5170</v>
      </c>
      <c r="C2671" t="s">
        <v>301</v>
      </c>
      <c r="D2671">
        <v>1133</v>
      </c>
      <c r="E2671">
        <v>4016552045</v>
      </c>
      <c r="F2671" t="s">
        <v>939</v>
      </c>
      <c r="G2671">
        <v>1</v>
      </c>
      <c r="H2671" t="s">
        <v>491</v>
      </c>
      <c r="I2671" t="s">
        <v>314</v>
      </c>
      <c r="J2671">
        <v>30</v>
      </c>
      <c r="K2671">
        <v>240</v>
      </c>
      <c r="L2671">
        <v>2400</v>
      </c>
      <c r="M2671">
        <v>10</v>
      </c>
      <c r="N2671">
        <v>190</v>
      </c>
      <c r="O2671" s="493">
        <v>45951.4516898148</v>
      </c>
      <c r="P2671" s="493">
        <v>45951.5508333333</v>
      </c>
      <c r="Q2671">
        <v>1</v>
      </c>
      <c r="R2671">
        <v>0</v>
      </c>
      <c r="S2671">
        <v>0</v>
      </c>
      <c r="T2671">
        <v>6</v>
      </c>
      <c r="U2671">
        <v>30</v>
      </c>
      <c r="V2671">
        <v>28</v>
      </c>
      <c r="W2671">
        <v>47</v>
      </c>
      <c r="X2671">
        <v>30</v>
      </c>
      <c r="Y2671">
        <v>33</v>
      </c>
      <c r="AB2671">
        <v>35.817</v>
      </c>
      <c r="AD2671" t="s">
        <v>939</v>
      </c>
      <c r="AE2671">
        <v>1</v>
      </c>
      <c r="AF2671" t="s">
        <v>940</v>
      </c>
    </row>
    <row r="2672" spans="1:32">
      <c r="A2672">
        <v>317834</v>
      </c>
      <c r="B2672">
        <v>5170</v>
      </c>
      <c r="C2672" t="s">
        <v>301</v>
      </c>
      <c r="D2672">
        <v>1133</v>
      </c>
      <c r="E2672">
        <v>4016552045</v>
      </c>
      <c r="F2672" t="s">
        <v>939</v>
      </c>
      <c r="G2672">
        <v>1</v>
      </c>
      <c r="H2672" t="s">
        <v>491</v>
      </c>
      <c r="I2672" t="s">
        <v>269</v>
      </c>
      <c r="J2672">
        <v>31</v>
      </c>
      <c r="K2672">
        <v>240</v>
      </c>
      <c r="L2672">
        <v>2400</v>
      </c>
      <c r="M2672">
        <v>10</v>
      </c>
      <c r="N2672">
        <v>80</v>
      </c>
      <c r="O2672" s="493">
        <v>45951.4584606482</v>
      </c>
      <c r="P2672" s="493">
        <v>45951.5512615741</v>
      </c>
      <c r="Q2672">
        <v>1</v>
      </c>
      <c r="R2672">
        <v>0</v>
      </c>
      <c r="S2672">
        <v>0</v>
      </c>
      <c r="T2672">
        <v>6</v>
      </c>
      <c r="U2672">
        <v>25</v>
      </c>
      <c r="V2672">
        <v>20</v>
      </c>
      <c r="W2672">
        <v>121</v>
      </c>
      <c r="X2672">
        <v>24</v>
      </c>
      <c r="Y2672">
        <v>28</v>
      </c>
      <c r="AB2672">
        <v>18.941</v>
      </c>
      <c r="AD2672" t="s">
        <v>939</v>
      </c>
      <c r="AE2672">
        <v>1</v>
      </c>
      <c r="AF2672" t="s">
        <v>940</v>
      </c>
    </row>
    <row r="2673" spans="1:32">
      <c r="A2673">
        <v>317835</v>
      </c>
      <c r="B2673">
        <v>5170</v>
      </c>
      <c r="C2673" t="s">
        <v>301</v>
      </c>
      <c r="D2673">
        <v>1134</v>
      </c>
      <c r="E2673">
        <v>4016552045</v>
      </c>
      <c r="F2673" t="s">
        <v>939</v>
      </c>
      <c r="G2673">
        <v>1</v>
      </c>
      <c r="H2673" t="s">
        <v>494</v>
      </c>
      <c r="I2673" t="s">
        <v>314</v>
      </c>
      <c r="J2673">
        <v>30</v>
      </c>
      <c r="K2673">
        <v>240</v>
      </c>
      <c r="L2673">
        <v>2400</v>
      </c>
      <c r="M2673">
        <v>10</v>
      </c>
      <c r="N2673">
        <v>150</v>
      </c>
      <c r="O2673" s="493">
        <v>45951.5537731481</v>
      </c>
      <c r="P2673" s="493">
        <v>45951.668599537</v>
      </c>
      <c r="Q2673">
        <v>1</v>
      </c>
      <c r="R2673">
        <v>0</v>
      </c>
      <c r="S2673">
        <v>0</v>
      </c>
      <c r="T2673">
        <v>6</v>
      </c>
      <c r="U2673">
        <v>24</v>
      </c>
      <c r="V2673">
        <v>21</v>
      </c>
      <c r="W2673">
        <v>109</v>
      </c>
      <c r="X2673">
        <v>24</v>
      </c>
      <c r="Y2673">
        <v>25</v>
      </c>
      <c r="AB2673">
        <v>31.523</v>
      </c>
      <c r="AD2673" t="s">
        <v>939</v>
      </c>
      <c r="AE2673">
        <v>1</v>
      </c>
      <c r="AF2673" t="s">
        <v>940</v>
      </c>
    </row>
    <row r="2674" spans="1:32">
      <c r="A2674">
        <v>317836</v>
      </c>
      <c r="B2674">
        <v>5170</v>
      </c>
      <c r="C2674" t="s">
        <v>301</v>
      </c>
      <c r="D2674">
        <v>1134</v>
      </c>
      <c r="E2674">
        <v>4016552045</v>
      </c>
      <c r="F2674" t="s">
        <v>939</v>
      </c>
      <c r="G2674">
        <v>1</v>
      </c>
      <c r="H2674" t="s">
        <v>494</v>
      </c>
      <c r="I2674" t="s">
        <v>269</v>
      </c>
      <c r="J2674">
        <v>31</v>
      </c>
      <c r="K2674">
        <v>240</v>
      </c>
      <c r="L2674">
        <v>2400</v>
      </c>
      <c r="M2674">
        <v>10</v>
      </c>
      <c r="N2674">
        <v>60</v>
      </c>
      <c r="O2674" s="493">
        <v>45951.5634490741</v>
      </c>
      <c r="P2674" s="493">
        <v>45951.6707291667</v>
      </c>
      <c r="Q2674">
        <v>1</v>
      </c>
      <c r="R2674">
        <v>0</v>
      </c>
      <c r="S2674">
        <v>0</v>
      </c>
      <c r="T2674">
        <v>6</v>
      </c>
      <c r="U2674">
        <v>17</v>
      </c>
      <c r="V2674">
        <v>13</v>
      </c>
      <c r="W2674">
        <v>130</v>
      </c>
      <c r="X2674">
        <v>16</v>
      </c>
      <c r="Y2674">
        <v>21</v>
      </c>
      <c r="AB2674">
        <v>17.775</v>
      </c>
      <c r="AD2674" t="s">
        <v>939</v>
      </c>
      <c r="AE2674">
        <v>1</v>
      </c>
      <c r="AF2674" t="s">
        <v>940</v>
      </c>
    </row>
    <row r="2675" spans="1:32">
      <c r="A2675">
        <v>317837</v>
      </c>
      <c r="B2675">
        <v>5170</v>
      </c>
      <c r="C2675" t="s">
        <v>301</v>
      </c>
      <c r="D2675">
        <v>1134</v>
      </c>
      <c r="E2675">
        <v>4016552045</v>
      </c>
      <c r="F2675" t="s">
        <v>939</v>
      </c>
      <c r="G2675">
        <v>1</v>
      </c>
      <c r="H2675" t="s">
        <v>494</v>
      </c>
      <c r="I2675" t="s">
        <v>319</v>
      </c>
      <c r="J2675">
        <v>32</v>
      </c>
      <c r="K2675">
        <v>240</v>
      </c>
      <c r="L2675">
        <v>2400</v>
      </c>
      <c r="M2675">
        <v>10</v>
      </c>
      <c r="N2675">
        <v>20</v>
      </c>
      <c r="O2675" s="493">
        <v>45951.5641203704</v>
      </c>
      <c r="P2675" s="493">
        <v>45951.6728935185</v>
      </c>
      <c r="Q2675">
        <v>1</v>
      </c>
      <c r="R2675">
        <v>0</v>
      </c>
      <c r="S2675">
        <v>0</v>
      </c>
      <c r="T2675">
        <v>6</v>
      </c>
      <c r="U2675">
        <v>23</v>
      </c>
      <c r="V2675">
        <v>19</v>
      </c>
      <c r="W2675">
        <v>115</v>
      </c>
      <c r="X2675">
        <v>21</v>
      </c>
      <c r="Y2675">
        <v>23</v>
      </c>
      <c r="AB2675">
        <v>3.774</v>
      </c>
      <c r="AD2675" t="s">
        <v>939</v>
      </c>
      <c r="AE2675">
        <v>1</v>
      </c>
      <c r="AF2675" t="s">
        <v>940</v>
      </c>
    </row>
    <row r="2676" spans="1:32">
      <c r="A2676">
        <v>317838</v>
      </c>
      <c r="B2676">
        <v>5170</v>
      </c>
      <c r="C2676" t="s">
        <v>301</v>
      </c>
      <c r="D2676">
        <v>1134</v>
      </c>
      <c r="E2676">
        <v>4016552045</v>
      </c>
      <c r="F2676" t="s">
        <v>939</v>
      </c>
      <c r="G2676">
        <v>1</v>
      </c>
      <c r="H2676" t="s">
        <v>494</v>
      </c>
      <c r="I2676" t="s">
        <v>323</v>
      </c>
      <c r="J2676">
        <v>33</v>
      </c>
      <c r="K2676">
        <v>240</v>
      </c>
      <c r="L2676">
        <v>2400</v>
      </c>
      <c r="M2676">
        <v>10</v>
      </c>
      <c r="N2676">
        <v>20</v>
      </c>
      <c r="O2676" s="493">
        <v>45951.5651157407</v>
      </c>
      <c r="P2676" s="493">
        <v>45951.6752430556</v>
      </c>
      <c r="Q2676">
        <v>1</v>
      </c>
      <c r="R2676">
        <v>0</v>
      </c>
      <c r="S2676">
        <v>0</v>
      </c>
      <c r="T2676">
        <v>6</v>
      </c>
      <c r="U2676">
        <v>36</v>
      </c>
      <c r="V2676">
        <v>33</v>
      </c>
      <c r="W2676">
        <v>75</v>
      </c>
      <c r="X2676">
        <v>35</v>
      </c>
      <c r="Y2676">
        <v>38</v>
      </c>
      <c r="AB2676">
        <v>43.194</v>
      </c>
      <c r="AD2676" t="s">
        <v>939</v>
      </c>
      <c r="AE2676">
        <v>1</v>
      </c>
      <c r="AF2676" t="s">
        <v>940</v>
      </c>
    </row>
    <row r="2677" spans="1:32">
      <c r="A2677">
        <v>317994</v>
      </c>
      <c r="B2677">
        <v>5170</v>
      </c>
      <c r="C2677" t="s">
        <v>301</v>
      </c>
      <c r="D2677">
        <v>1135</v>
      </c>
      <c r="E2677" t="s">
        <v>1199</v>
      </c>
      <c r="F2677" t="s">
        <v>1179</v>
      </c>
      <c r="G2677">
        <v>1</v>
      </c>
      <c r="H2677" t="s">
        <v>491</v>
      </c>
      <c r="I2677" t="s">
        <v>314</v>
      </c>
      <c r="J2677">
        <v>30</v>
      </c>
      <c r="K2677">
        <v>261</v>
      </c>
      <c r="L2677">
        <v>1000</v>
      </c>
      <c r="M2677">
        <v>2</v>
      </c>
      <c r="N2677">
        <v>106</v>
      </c>
      <c r="O2677" s="493">
        <v>45952.8155208333</v>
      </c>
      <c r="P2677" s="493">
        <v>45952.9341203704</v>
      </c>
      <c r="Q2677">
        <v>1</v>
      </c>
      <c r="R2677">
        <v>0</v>
      </c>
      <c r="S2677">
        <v>0</v>
      </c>
      <c r="T2677">
        <v>6</v>
      </c>
      <c r="U2677">
        <v>18</v>
      </c>
      <c r="V2677">
        <v>13</v>
      </c>
      <c r="W2677">
        <v>111</v>
      </c>
      <c r="X2677">
        <v>17</v>
      </c>
      <c r="Y2677">
        <v>22</v>
      </c>
      <c r="AB2677">
        <v>17.087</v>
      </c>
      <c r="AD2677" t="s">
        <v>1179</v>
      </c>
      <c r="AE2677">
        <v>1</v>
      </c>
      <c r="AF2677" t="s">
        <v>1180</v>
      </c>
    </row>
    <row r="2678" spans="1:32">
      <c r="A2678">
        <v>317995</v>
      </c>
      <c r="B2678">
        <v>5170</v>
      </c>
      <c r="C2678" t="s">
        <v>301</v>
      </c>
      <c r="D2678">
        <v>1135</v>
      </c>
      <c r="E2678" t="s">
        <v>1199</v>
      </c>
      <c r="F2678" t="s">
        <v>1179</v>
      </c>
      <c r="G2678">
        <v>1</v>
      </c>
      <c r="H2678" t="s">
        <v>491</v>
      </c>
      <c r="I2678" t="s">
        <v>269</v>
      </c>
      <c r="J2678">
        <v>31</v>
      </c>
      <c r="K2678">
        <v>266</v>
      </c>
      <c r="L2678">
        <v>1000</v>
      </c>
      <c r="M2678">
        <v>2</v>
      </c>
      <c r="N2678">
        <v>80</v>
      </c>
      <c r="O2678" s="493">
        <v>45952.8190509259</v>
      </c>
      <c r="P2678" s="493">
        <v>45952.935462963</v>
      </c>
      <c r="Q2678">
        <v>1</v>
      </c>
      <c r="R2678">
        <v>0</v>
      </c>
      <c r="S2678">
        <v>0</v>
      </c>
      <c r="T2678">
        <v>6</v>
      </c>
      <c r="U2678">
        <v>24</v>
      </c>
      <c r="V2678">
        <v>19</v>
      </c>
      <c r="W2678">
        <v>280</v>
      </c>
      <c r="X2678">
        <v>22</v>
      </c>
      <c r="Y2678">
        <v>27</v>
      </c>
      <c r="AB2678">
        <v>22.114</v>
      </c>
      <c r="AD2678" t="s">
        <v>1179</v>
      </c>
      <c r="AE2678">
        <v>1</v>
      </c>
      <c r="AF2678" t="s">
        <v>1180</v>
      </c>
    </row>
    <row r="2679" spans="1:32">
      <c r="A2679">
        <v>317996</v>
      </c>
      <c r="B2679">
        <v>5170</v>
      </c>
      <c r="C2679" t="s">
        <v>301</v>
      </c>
      <c r="D2679">
        <v>1135</v>
      </c>
      <c r="E2679" t="s">
        <v>1199</v>
      </c>
      <c r="F2679" t="s">
        <v>1179</v>
      </c>
      <c r="G2679">
        <v>1</v>
      </c>
      <c r="H2679" t="s">
        <v>491</v>
      </c>
      <c r="I2679" t="s">
        <v>319</v>
      </c>
      <c r="J2679">
        <v>32</v>
      </c>
      <c r="K2679">
        <v>264</v>
      </c>
      <c r="L2679">
        <v>1000</v>
      </c>
      <c r="M2679">
        <v>2</v>
      </c>
      <c r="N2679">
        <v>36</v>
      </c>
      <c r="O2679" s="493">
        <v>45952.8199768519</v>
      </c>
      <c r="P2679" s="493">
        <v>45952.9370601852</v>
      </c>
      <c r="Q2679">
        <v>1</v>
      </c>
      <c r="R2679">
        <v>0</v>
      </c>
      <c r="S2679">
        <v>0</v>
      </c>
      <c r="T2679">
        <v>6</v>
      </c>
      <c r="U2679">
        <v>17</v>
      </c>
      <c r="V2679">
        <v>14</v>
      </c>
      <c r="W2679">
        <v>123</v>
      </c>
      <c r="X2679">
        <v>16</v>
      </c>
      <c r="Y2679">
        <v>19</v>
      </c>
      <c r="AB2679">
        <v>4.321</v>
      </c>
      <c r="AD2679" t="s">
        <v>1179</v>
      </c>
      <c r="AE2679">
        <v>1</v>
      </c>
      <c r="AF2679" t="s">
        <v>1180</v>
      </c>
    </row>
    <row r="2680" spans="1:32">
      <c r="A2680">
        <v>317997</v>
      </c>
      <c r="B2680">
        <v>5170</v>
      </c>
      <c r="C2680" t="s">
        <v>301</v>
      </c>
      <c r="D2680">
        <v>1135</v>
      </c>
      <c r="E2680" t="s">
        <v>1199</v>
      </c>
      <c r="F2680" t="s">
        <v>1179</v>
      </c>
      <c r="G2680">
        <v>1</v>
      </c>
      <c r="H2680" t="s">
        <v>491</v>
      </c>
      <c r="I2680" t="s">
        <v>323</v>
      </c>
      <c r="J2680">
        <v>33</v>
      </c>
      <c r="K2680">
        <v>257</v>
      </c>
      <c r="L2680">
        <v>1000</v>
      </c>
      <c r="M2680">
        <v>2</v>
      </c>
      <c r="N2680">
        <v>12</v>
      </c>
      <c r="O2680" s="493">
        <v>45952.8224884259</v>
      </c>
      <c r="P2680" s="493">
        <v>45952.9382407407</v>
      </c>
      <c r="Q2680">
        <v>1</v>
      </c>
      <c r="R2680">
        <v>0</v>
      </c>
      <c r="S2680">
        <v>0</v>
      </c>
      <c r="T2680">
        <v>6</v>
      </c>
      <c r="U2680">
        <v>18</v>
      </c>
      <c r="V2680">
        <v>10</v>
      </c>
      <c r="W2680">
        <v>1769</v>
      </c>
      <c r="X2680">
        <v>11</v>
      </c>
      <c r="Y2680">
        <v>14</v>
      </c>
      <c r="AB2680">
        <v>26.535</v>
      </c>
      <c r="AD2680" t="s">
        <v>1179</v>
      </c>
      <c r="AE2680">
        <v>1</v>
      </c>
      <c r="AF2680" t="s">
        <v>1180</v>
      </c>
    </row>
    <row r="2681" spans="1:32">
      <c r="A2681">
        <v>317839</v>
      </c>
      <c r="B2681">
        <v>5170</v>
      </c>
      <c r="C2681" t="s">
        <v>301</v>
      </c>
      <c r="D2681">
        <v>1135</v>
      </c>
      <c r="E2681" t="s">
        <v>1199</v>
      </c>
      <c r="F2681" t="s">
        <v>1179</v>
      </c>
      <c r="G2681">
        <v>1</v>
      </c>
      <c r="H2681" t="s">
        <v>491</v>
      </c>
      <c r="I2681" t="s">
        <v>314</v>
      </c>
      <c r="J2681">
        <v>30</v>
      </c>
      <c r="K2681">
        <v>205</v>
      </c>
      <c r="L2681">
        <v>1000</v>
      </c>
      <c r="M2681">
        <v>2</v>
      </c>
      <c r="N2681">
        <v>106</v>
      </c>
      <c r="O2681" s="493">
        <v>45951.7023148148</v>
      </c>
      <c r="P2681" s="493">
        <v>45951.7887037037</v>
      </c>
      <c r="Q2681">
        <v>1</v>
      </c>
      <c r="R2681">
        <v>0</v>
      </c>
      <c r="S2681">
        <v>0</v>
      </c>
      <c r="T2681">
        <v>6</v>
      </c>
      <c r="U2681">
        <v>17</v>
      </c>
      <c r="V2681">
        <v>15</v>
      </c>
      <c r="W2681">
        <v>47</v>
      </c>
      <c r="X2681">
        <v>17</v>
      </c>
      <c r="Y2681">
        <v>22</v>
      </c>
      <c r="AB2681">
        <v>17.087</v>
      </c>
      <c r="AD2681" t="s">
        <v>1179</v>
      </c>
      <c r="AE2681">
        <v>1</v>
      </c>
      <c r="AF2681" t="s">
        <v>1180</v>
      </c>
    </row>
    <row r="2682" spans="1:32">
      <c r="A2682">
        <v>317840</v>
      </c>
      <c r="B2682">
        <v>5170</v>
      </c>
      <c r="C2682" t="s">
        <v>301</v>
      </c>
      <c r="D2682">
        <v>1135</v>
      </c>
      <c r="E2682" t="s">
        <v>1199</v>
      </c>
      <c r="F2682" t="s">
        <v>1179</v>
      </c>
      <c r="G2682">
        <v>1</v>
      </c>
      <c r="H2682" t="s">
        <v>491</v>
      </c>
      <c r="I2682" t="s">
        <v>269</v>
      </c>
      <c r="J2682">
        <v>31</v>
      </c>
      <c r="K2682">
        <v>216</v>
      </c>
      <c r="L2682">
        <v>1000</v>
      </c>
      <c r="M2682">
        <v>2</v>
      </c>
      <c r="N2682">
        <v>80</v>
      </c>
      <c r="O2682" s="493">
        <v>45951.7031712963</v>
      </c>
      <c r="P2682" s="493">
        <v>45951.7896875</v>
      </c>
      <c r="Q2682">
        <v>1</v>
      </c>
      <c r="R2682">
        <v>0</v>
      </c>
      <c r="S2682">
        <v>0</v>
      </c>
      <c r="T2682">
        <v>6</v>
      </c>
      <c r="U2682">
        <v>26</v>
      </c>
      <c r="V2682">
        <v>19</v>
      </c>
      <c r="W2682">
        <v>381</v>
      </c>
      <c r="X2682">
        <v>23</v>
      </c>
      <c r="Y2682">
        <v>27</v>
      </c>
      <c r="AB2682">
        <v>22.114</v>
      </c>
      <c r="AD2682" t="s">
        <v>1179</v>
      </c>
      <c r="AE2682">
        <v>1</v>
      </c>
      <c r="AF2682" t="s">
        <v>1180</v>
      </c>
    </row>
    <row r="2683" spans="1:32">
      <c r="A2683">
        <v>317841</v>
      </c>
      <c r="B2683">
        <v>5170</v>
      </c>
      <c r="C2683" t="s">
        <v>301</v>
      </c>
      <c r="D2683">
        <v>1135</v>
      </c>
      <c r="E2683" t="s">
        <v>1199</v>
      </c>
      <c r="F2683" t="s">
        <v>1179</v>
      </c>
      <c r="G2683">
        <v>1</v>
      </c>
      <c r="H2683" t="s">
        <v>491</v>
      </c>
      <c r="I2683" t="s">
        <v>319</v>
      </c>
      <c r="J2683">
        <v>32</v>
      </c>
      <c r="K2683">
        <v>201</v>
      </c>
      <c r="L2683">
        <v>1000</v>
      </c>
      <c r="M2683">
        <v>2</v>
      </c>
      <c r="N2683">
        <v>36</v>
      </c>
      <c r="O2683" s="493">
        <v>45951.7040162037</v>
      </c>
      <c r="P2683" s="493">
        <v>45951.7901157407</v>
      </c>
      <c r="Q2683">
        <v>1</v>
      </c>
      <c r="R2683">
        <v>0</v>
      </c>
      <c r="S2683">
        <v>0</v>
      </c>
      <c r="T2683">
        <v>6</v>
      </c>
      <c r="U2683">
        <v>21</v>
      </c>
      <c r="V2683">
        <v>14</v>
      </c>
      <c r="W2683">
        <v>856</v>
      </c>
      <c r="X2683">
        <v>16</v>
      </c>
      <c r="Y2683">
        <v>19</v>
      </c>
      <c r="AB2683">
        <v>4.321</v>
      </c>
      <c r="AD2683" t="s">
        <v>1179</v>
      </c>
      <c r="AE2683">
        <v>1</v>
      </c>
      <c r="AF2683" t="s">
        <v>1180</v>
      </c>
    </row>
    <row r="2684" spans="1:32">
      <c r="A2684">
        <v>317842</v>
      </c>
      <c r="B2684">
        <v>5170</v>
      </c>
      <c r="C2684" t="s">
        <v>301</v>
      </c>
      <c r="D2684">
        <v>1135</v>
      </c>
      <c r="E2684" t="s">
        <v>1199</v>
      </c>
      <c r="F2684" t="s">
        <v>1179</v>
      </c>
      <c r="G2684">
        <v>1</v>
      </c>
      <c r="H2684" t="s">
        <v>491</v>
      </c>
      <c r="I2684" t="s">
        <v>323</v>
      </c>
      <c r="J2684">
        <v>33</v>
      </c>
      <c r="K2684">
        <v>213</v>
      </c>
      <c r="L2684">
        <v>1000</v>
      </c>
      <c r="M2684">
        <v>2</v>
      </c>
      <c r="N2684">
        <v>12</v>
      </c>
      <c r="O2684" s="493">
        <v>45951.7047337963</v>
      </c>
      <c r="P2684" s="493">
        <v>45951.7914467593</v>
      </c>
      <c r="Q2684">
        <v>1</v>
      </c>
      <c r="R2684">
        <v>0</v>
      </c>
      <c r="S2684">
        <v>0</v>
      </c>
      <c r="T2684">
        <v>6</v>
      </c>
      <c r="U2684">
        <v>12</v>
      </c>
      <c r="V2684">
        <v>10</v>
      </c>
      <c r="W2684">
        <v>36</v>
      </c>
      <c r="X2684">
        <v>11</v>
      </c>
      <c r="Y2684">
        <v>14</v>
      </c>
      <c r="AB2684">
        <v>26.535</v>
      </c>
      <c r="AD2684" t="s">
        <v>1179</v>
      </c>
      <c r="AE2684">
        <v>1</v>
      </c>
      <c r="AF2684" t="s">
        <v>1180</v>
      </c>
    </row>
    <row r="2685" spans="1:32">
      <c r="A2685">
        <v>317843</v>
      </c>
      <c r="B2685">
        <v>5170</v>
      </c>
      <c r="C2685" t="s">
        <v>301</v>
      </c>
      <c r="D2685">
        <v>1135</v>
      </c>
      <c r="E2685" t="s">
        <v>1200</v>
      </c>
      <c r="F2685" t="s">
        <v>1179</v>
      </c>
      <c r="G2685">
        <v>1</v>
      </c>
      <c r="H2685" t="s">
        <v>491</v>
      </c>
      <c r="I2685" t="s">
        <v>314</v>
      </c>
      <c r="J2685">
        <v>30</v>
      </c>
      <c r="K2685">
        <v>29</v>
      </c>
      <c r="L2685">
        <v>60</v>
      </c>
      <c r="M2685">
        <v>2</v>
      </c>
      <c r="N2685">
        <v>106</v>
      </c>
      <c r="O2685" s="493">
        <v>45951.6792361111</v>
      </c>
      <c r="P2685" s="493">
        <v>45951.6958449074</v>
      </c>
      <c r="Q2685">
        <v>1</v>
      </c>
      <c r="R2685">
        <v>0</v>
      </c>
      <c r="S2685">
        <v>0</v>
      </c>
      <c r="T2685">
        <v>6</v>
      </c>
      <c r="U2685">
        <v>17</v>
      </c>
      <c r="V2685">
        <v>14</v>
      </c>
      <c r="W2685">
        <v>20</v>
      </c>
      <c r="X2685">
        <v>17</v>
      </c>
      <c r="Y2685">
        <v>22</v>
      </c>
      <c r="AB2685">
        <v>17.087</v>
      </c>
      <c r="AD2685" t="s">
        <v>1181</v>
      </c>
      <c r="AE2685">
        <v>1</v>
      </c>
      <c r="AF2685" t="s">
        <v>1180</v>
      </c>
    </row>
    <row r="2686" spans="1:32">
      <c r="A2686">
        <v>317844</v>
      </c>
      <c r="B2686">
        <v>5170</v>
      </c>
      <c r="C2686" t="s">
        <v>301</v>
      </c>
      <c r="D2686">
        <v>1135</v>
      </c>
      <c r="E2686" t="s">
        <v>1200</v>
      </c>
      <c r="F2686" t="s">
        <v>1179</v>
      </c>
      <c r="G2686">
        <v>1</v>
      </c>
      <c r="H2686" t="s">
        <v>491</v>
      </c>
      <c r="I2686" t="s">
        <v>269</v>
      </c>
      <c r="J2686">
        <v>31</v>
      </c>
      <c r="K2686">
        <v>30</v>
      </c>
      <c r="L2686">
        <v>60</v>
      </c>
      <c r="M2686">
        <v>2</v>
      </c>
      <c r="N2686">
        <v>80</v>
      </c>
      <c r="O2686" s="493">
        <v>45951.6867824074</v>
      </c>
      <c r="P2686" s="493">
        <v>45951.6977430556</v>
      </c>
      <c r="Q2686">
        <v>1</v>
      </c>
      <c r="R2686">
        <v>0</v>
      </c>
      <c r="S2686">
        <v>0</v>
      </c>
      <c r="T2686">
        <v>6</v>
      </c>
      <c r="U2686">
        <v>22</v>
      </c>
      <c r="V2686">
        <v>20</v>
      </c>
      <c r="W2686">
        <v>28</v>
      </c>
      <c r="X2686">
        <v>22</v>
      </c>
      <c r="Y2686">
        <v>27</v>
      </c>
      <c r="AB2686">
        <v>22.114</v>
      </c>
      <c r="AD2686" t="s">
        <v>1181</v>
      </c>
      <c r="AE2686">
        <v>1</v>
      </c>
      <c r="AF2686" t="s">
        <v>1180</v>
      </c>
    </row>
    <row r="2687" spans="1:32">
      <c r="A2687">
        <v>317845</v>
      </c>
      <c r="B2687">
        <v>5170</v>
      </c>
      <c r="C2687" t="s">
        <v>301</v>
      </c>
      <c r="D2687">
        <v>1135</v>
      </c>
      <c r="E2687" t="s">
        <v>1200</v>
      </c>
      <c r="F2687" t="s">
        <v>1179</v>
      </c>
      <c r="G2687">
        <v>1</v>
      </c>
      <c r="H2687" t="s">
        <v>491</v>
      </c>
      <c r="I2687" t="s">
        <v>319</v>
      </c>
      <c r="J2687">
        <v>32</v>
      </c>
      <c r="K2687">
        <v>30</v>
      </c>
      <c r="L2687">
        <v>60</v>
      </c>
      <c r="M2687">
        <v>2</v>
      </c>
      <c r="N2687">
        <v>36</v>
      </c>
      <c r="O2687" s="493">
        <v>45951.6877777778</v>
      </c>
      <c r="P2687" s="493">
        <v>45951.7012384259</v>
      </c>
      <c r="Q2687">
        <v>1</v>
      </c>
      <c r="R2687">
        <v>0</v>
      </c>
      <c r="S2687">
        <v>0</v>
      </c>
      <c r="T2687">
        <v>6</v>
      </c>
      <c r="U2687">
        <v>24</v>
      </c>
      <c r="V2687">
        <v>15</v>
      </c>
      <c r="W2687">
        <v>158</v>
      </c>
      <c r="X2687">
        <v>16</v>
      </c>
      <c r="Y2687">
        <v>19</v>
      </c>
      <c r="AB2687">
        <v>4.321</v>
      </c>
      <c r="AD2687" t="s">
        <v>1181</v>
      </c>
      <c r="AE2687">
        <v>1</v>
      </c>
      <c r="AF2687" t="s">
        <v>1180</v>
      </c>
    </row>
    <row r="2688" spans="1:32">
      <c r="A2688">
        <v>317846</v>
      </c>
      <c r="B2688">
        <v>5170</v>
      </c>
      <c r="C2688" t="s">
        <v>301</v>
      </c>
      <c r="D2688">
        <v>1135</v>
      </c>
      <c r="E2688" t="s">
        <v>1200</v>
      </c>
      <c r="F2688" t="s">
        <v>1179</v>
      </c>
      <c r="G2688">
        <v>1</v>
      </c>
      <c r="H2688" t="s">
        <v>491</v>
      </c>
      <c r="I2688" t="s">
        <v>323</v>
      </c>
      <c r="J2688">
        <v>33</v>
      </c>
      <c r="K2688">
        <v>29</v>
      </c>
      <c r="L2688">
        <v>60</v>
      </c>
      <c r="M2688">
        <v>2</v>
      </c>
      <c r="N2688">
        <v>12</v>
      </c>
      <c r="O2688" s="493">
        <v>45951.6881944444</v>
      </c>
      <c r="P2688" s="493">
        <v>45951.7021875</v>
      </c>
      <c r="Q2688">
        <v>1</v>
      </c>
      <c r="R2688">
        <v>0</v>
      </c>
      <c r="S2688">
        <v>0</v>
      </c>
      <c r="T2688">
        <v>6</v>
      </c>
      <c r="U2688">
        <v>24</v>
      </c>
      <c r="V2688">
        <v>11</v>
      </c>
      <c r="W2688">
        <v>179</v>
      </c>
      <c r="X2688">
        <v>11</v>
      </c>
      <c r="Y2688">
        <v>14</v>
      </c>
      <c r="AB2688">
        <v>26.535</v>
      </c>
      <c r="AD2688" t="s">
        <v>1181</v>
      </c>
      <c r="AE2688">
        <v>1</v>
      </c>
      <c r="AF2688" t="s">
        <v>1180</v>
      </c>
    </row>
    <row r="2689" spans="1:32">
      <c r="A2689">
        <v>317998</v>
      </c>
      <c r="B2689">
        <v>5170</v>
      </c>
      <c r="C2689" t="s">
        <v>301</v>
      </c>
      <c r="D2689">
        <v>1136</v>
      </c>
      <c r="E2689" t="s">
        <v>1200</v>
      </c>
      <c r="F2689" t="s">
        <v>1179</v>
      </c>
      <c r="G2689">
        <v>1</v>
      </c>
      <c r="H2689" t="s">
        <v>494</v>
      </c>
      <c r="I2689" t="s">
        <v>314</v>
      </c>
      <c r="J2689">
        <v>30</v>
      </c>
      <c r="K2689">
        <v>30</v>
      </c>
      <c r="L2689">
        <v>60</v>
      </c>
      <c r="M2689">
        <v>2</v>
      </c>
      <c r="N2689">
        <v>86</v>
      </c>
      <c r="O2689" s="493">
        <v>45952.9516782407</v>
      </c>
      <c r="P2689" s="493">
        <v>45952.9896527778</v>
      </c>
      <c r="Q2689">
        <v>1</v>
      </c>
      <c r="R2689">
        <v>0</v>
      </c>
      <c r="S2689">
        <v>0</v>
      </c>
      <c r="T2689">
        <v>6</v>
      </c>
      <c r="U2689">
        <v>17</v>
      </c>
      <c r="V2689">
        <v>16</v>
      </c>
      <c r="W2689">
        <v>39</v>
      </c>
      <c r="X2689">
        <v>16</v>
      </c>
      <c r="Y2689">
        <v>16</v>
      </c>
      <c r="AB2689">
        <v>15.808</v>
      </c>
      <c r="AD2689" t="s">
        <v>1181</v>
      </c>
      <c r="AE2689">
        <v>1</v>
      </c>
      <c r="AF2689" t="s">
        <v>1180</v>
      </c>
    </row>
    <row r="2690" spans="1:32">
      <c r="A2690">
        <v>317999</v>
      </c>
      <c r="B2690">
        <v>5170</v>
      </c>
      <c r="C2690" t="s">
        <v>301</v>
      </c>
      <c r="D2690">
        <v>1136</v>
      </c>
      <c r="E2690" t="s">
        <v>1200</v>
      </c>
      <c r="F2690" t="s">
        <v>1179</v>
      </c>
      <c r="G2690">
        <v>1</v>
      </c>
      <c r="H2690" t="s">
        <v>494</v>
      </c>
      <c r="I2690" t="s">
        <v>269</v>
      </c>
      <c r="J2690">
        <v>31</v>
      </c>
      <c r="K2690">
        <v>30</v>
      </c>
      <c r="L2690">
        <v>60</v>
      </c>
      <c r="M2690">
        <v>2</v>
      </c>
      <c r="N2690">
        <v>90</v>
      </c>
      <c r="O2690" s="493">
        <v>45952.9628240741</v>
      </c>
      <c r="P2690" s="493">
        <v>45952.9937152778</v>
      </c>
      <c r="Q2690">
        <v>1</v>
      </c>
      <c r="R2690">
        <v>0</v>
      </c>
      <c r="S2690">
        <v>0</v>
      </c>
      <c r="T2690">
        <v>6</v>
      </c>
      <c r="U2690">
        <v>39</v>
      </c>
      <c r="V2690">
        <v>27</v>
      </c>
      <c r="W2690">
        <v>322</v>
      </c>
      <c r="X2690">
        <v>29.5</v>
      </c>
      <c r="Y2690">
        <v>30</v>
      </c>
      <c r="AB2690">
        <v>19.75</v>
      </c>
      <c r="AD2690" t="s">
        <v>1181</v>
      </c>
      <c r="AE2690">
        <v>1</v>
      </c>
      <c r="AF2690" t="s">
        <v>1180</v>
      </c>
    </row>
    <row r="2691" spans="1:32">
      <c r="A2691">
        <v>318000</v>
      </c>
      <c r="B2691">
        <v>5170</v>
      </c>
      <c r="C2691" t="s">
        <v>301</v>
      </c>
      <c r="D2691">
        <v>1136</v>
      </c>
      <c r="E2691" t="s">
        <v>1200</v>
      </c>
      <c r="F2691" t="s">
        <v>1179</v>
      </c>
      <c r="G2691">
        <v>1</v>
      </c>
      <c r="H2691" t="s">
        <v>494</v>
      </c>
      <c r="I2691" t="s">
        <v>319</v>
      </c>
      <c r="J2691">
        <v>32</v>
      </c>
      <c r="K2691">
        <v>21</v>
      </c>
      <c r="L2691">
        <v>60</v>
      </c>
      <c r="M2691">
        <v>2</v>
      </c>
      <c r="N2691">
        <v>48</v>
      </c>
      <c r="O2691" s="493">
        <v>45952.9651736111</v>
      </c>
      <c r="P2691" s="493">
        <v>45952.9895949074</v>
      </c>
      <c r="Q2691">
        <v>1</v>
      </c>
      <c r="R2691">
        <v>0</v>
      </c>
      <c r="S2691">
        <v>0</v>
      </c>
      <c r="T2691">
        <v>6</v>
      </c>
      <c r="U2691">
        <v>63</v>
      </c>
      <c r="V2691">
        <v>27</v>
      </c>
      <c r="W2691">
        <v>551</v>
      </c>
      <c r="X2691">
        <v>28</v>
      </c>
      <c r="Y2691">
        <v>32</v>
      </c>
      <c r="AB2691">
        <v>6.29</v>
      </c>
      <c r="AD2691" t="s">
        <v>1181</v>
      </c>
      <c r="AE2691">
        <v>1</v>
      </c>
      <c r="AF2691" t="s">
        <v>1180</v>
      </c>
    </row>
    <row r="2692" spans="1:32">
      <c r="A2692">
        <v>318001</v>
      </c>
      <c r="B2692">
        <v>5170</v>
      </c>
      <c r="C2692" t="s">
        <v>301</v>
      </c>
      <c r="D2692">
        <v>1136</v>
      </c>
      <c r="E2692" t="s">
        <v>1200</v>
      </c>
      <c r="F2692" t="s">
        <v>1179</v>
      </c>
      <c r="G2692">
        <v>1</v>
      </c>
      <c r="H2692" t="s">
        <v>494</v>
      </c>
      <c r="I2692" t="s">
        <v>323</v>
      </c>
      <c r="J2692">
        <v>33</v>
      </c>
      <c r="K2692">
        <v>19</v>
      </c>
      <c r="L2692">
        <v>60</v>
      </c>
      <c r="M2692">
        <v>2</v>
      </c>
      <c r="N2692">
        <v>16</v>
      </c>
      <c r="O2692" s="493">
        <v>45952.9700578704</v>
      </c>
      <c r="P2692" s="493">
        <v>45952.9986921296</v>
      </c>
      <c r="Q2692">
        <v>1</v>
      </c>
      <c r="R2692">
        <v>0</v>
      </c>
      <c r="S2692">
        <v>0</v>
      </c>
      <c r="T2692">
        <v>6</v>
      </c>
      <c r="U2692">
        <v>98</v>
      </c>
      <c r="V2692">
        <v>22</v>
      </c>
      <c r="W2692">
        <v>337</v>
      </c>
      <c r="X2692">
        <v>39</v>
      </c>
      <c r="Y2692">
        <v>43</v>
      </c>
      <c r="AB2692">
        <v>44.688</v>
      </c>
      <c r="AD2692" t="s">
        <v>1181</v>
      </c>
      <c r="AE2692">
        <v>1</v>
      </c>
      <c r="AF2692" t="s">
        <v>1180</v>
      </c>
    </row>
    <row r="2693" spans="1:32">
      <c r="A2693">
        <v>318075</v>
      </c>
      <c r="B2693">
        <v>5170</v>
      </c>
      <c r="C2693" t="s">
        <v>301</v>
      </c>
      <c r="D2693">
        <v>1136</v>
      </c>
      <c r="E2693" t="s">
        <v>1199</v>
      </c>
      <c r="F2693" t="s">
        <v>1179</v>
      </c>
      <c r="G2693">
        <v>1</v>
      </c>
      <c r="H2693" t="s">
        <v>494</v>
      </c>
      <c r="I2693" t="s">
        <v>314</v>
      </c>
      <c r="J2693">
        <v>30</v>
      </c>
      <c r="K2693">
        <v>500</v>
      </c>
      <c r="L2693">
        <v>1000</v>
      </c>
      <c r="M2693">
        <v>2</v>
      </c>
      <c r="N2693">
        <v>86</v>
      </c>
      <c r="O2693" s="493">
        <v>45953.0045833333</v>
      </c>
      <c r="P2693" s="493">
        <v>45953.3711689815</v>
      </c>
      <c r="Q2693">
        <v>1</v>
      </c>
      <c r="R2693">
        <v>0</v>
      </c>
      <c r="S2693">
        <v>0</v>
      </c>
      <c r="T2693">
        <v>6</v>
      </c>
      <c r="U2693">
        <v>17</v>
      </c>
      <c r="V2693">
        <v>13</v>
      </c>
      <c r="W2693">
        <v>223</v>
      </c>
      <c r="X2693">
        <v>16</v>
      </c>
      <c r="Y2693">
        <v>16</v>
      </c>
      <c r="AB2693">
        <v>15.808</v>
      </c>
      <c r="AD2693" t="s">
        <v>1179</v>
      </c>
      <c r="AE2693">
        <v>1</v>
      </c>
      <c r="AF2693" t="s">
        <v>1180</v>
      </c>
    </row>
    <row r="2694" spans="1:32">
      <c r="A2694">
        <v>318076</v>
      </c>
      <c r="B2694">
        <v>5170</v>
      </c>
      <c r="C2694" t="s">
        <v>301</v>
      </c>
      <c r="D2694">
        <v>1136</v>
      </c>
      <c r="E2694" t="s">
        <v>1199</v>
      </c>
      <c r="F2694" t="s">
        <v>1179</v>
      </c>
      <c r="G2694">
        <v>1</v>
      </c>
      <c r="H2694" t="s">
        <v>494</v>
      </c>
      <c r="I2694" t="s">
        <v>269</v>
      </c>
      <c r="J2694">
        <v>31</v>
      </c>
      <c r="K2694">
        <v>501</v>
      </c>
      <c r="L2694">
        <v>1000</v>
      </c>
      <c r="M2694">
        <v>2</v>
      </c>
      <c r="N2694">
        <v>90</v>
      </c>
      <c r="O2694" s="493">
        <v>45953.0069907407</v>
      </c>
      <c r="P2694" s="493">
        <v>45953.3732291667</v>
      </c>
      <c r="Q2694">
        <v>1</v>
      </c>
      <c r="R2694">
        <v>0</v>
      </c>
      <c r="S2694">
        <v>0</v>
      </c>
      <c r="T2694">
        <v>6</v>
      </c>
      <c r="U2694">
        <v>30</v>
      </c>
      <c r="V2694">
        <v>24</v>
      </c>
      <c r="W2694">
        <v>163</v>
      </c>
      <c r="X2694">
        <v>30</v>
      </c>
      <c r="Y2694">
        <v>30</v>
      </c>
      <c r="AB2694">
        <v>19.75</v>
      </c>
      <c r="AD2694" t="s">
        <v>1179</v>
      </c>
      <c r="AE2694">
        <v>1</v>
      </c>
      <c r="AF2694" t="s">
        <v>1180</v>
      </c>
    </row>
    <row r="2695" spans="1:32">
      <c r="A2695">
        <v>318077</v>
      </c>
      <c r="B2695">
        <v>5170</v>
      </c>
      <c r="C2695" t="s">
        <v>301</v>
      </c>
      <c r="D2695">
        <v>1136</v>
      </c>
      <c r="E2695" t="s">
        <v>1199</v>
      </c>
      <c r="F2695" t="s">
        <v>1179</v>
      </c>
      <c r="G2695">
        <v>1</v>
      </c>
      <c r="H2695" t="s">
        <v>494</v>
      </c>
      <c r="I2695" t="s">
        <v>319</v>
      </c>
      <c r="J2695">
        <v>32</v>
      </c>
      <c r="K2695">
        <v>500</v>
      </c>
      <c r="L2695">
        <v>1000</v>
      </c>
      <c r="M2695">
        <v>2</v>
      </c>
      <c r="N2695">
        <v>48</v>
      </c>
      <c r="O2695" s="493">
        <v>45953.0119328704</v>
      </c>
      <c r="P2695" s="493">
        <v>45953.3792592593</v>
      </c>
      <c r="Q2695">
        <v>1</v>
      </c>
      <c r="R2695">
        <v>0</v>
      </c>
      <c r="S2695">
        <v>0</v>
      </c>
      <c r="T2695">
        <v>6</v>
      </c>
      <c r="U2695">
        <v>30</v>
      </c>
      <c r="V2695">
        <v>26</v>
      </c>
      <c r="W2695">
        <v>294</v>
      </c>
      <c r="X2695">
        <v>28</v>
      </c>
      <c r="Y2695">
        <v>32</v>
      </c>
      <c r="AB2695">
        <v>6.29</v>
      </c>
      <c r="AD2695" t="s">
        <v>1179</v>
      </c>
      <c r="AE2695">
        <v>1</v>
      </c>
      <c r="AF2695" t="s">
        <v>1180</v>
      </c>
    </row>
    <row r="2696" spans="1:32">
      <c r="A2696">
        <v>318078</v>
      </c>
      <c r="B2696">
        <v>5170</v>
      </c>
      <c r="C2696" t="s">
        <v>301</v>
      </c>
      <c r="D2696">
        <v>1136</v>
      </c>
      <c r="E2696" t="s">
        <v>1199</v>
      </c>
      <c r="F2696" t="s">
        <v>1179</v>
      </c>
      <c r="G2696">
        <v>1</v>
      </c>
      <c r="H2696" t="s">
        <v>494</v>
      </c>
      <c r="I2696" t="s">
        <v>323</v>
      </c>
      <c r="J2696">
        <v>33</v>
      </c>
      <c r="K2696">
        <v>500</v>
      </c>
      <c r="L2696">
        <v>1000</v>
      </c>
      <c r="M2696">
        <v>2</v>
      </c>
      <c r="N2696">
        <v>16</v>
      </c>
      <c r="O2696" s="493">
        <v>45953.0146296296</v>
      </c>
      <c r="P2696" s="493">
        <v>45953.3818055556</v>
      </c>
      <c r="Q2696">
        <v>1</v>
      </c>
      <c r="R2696">
        <v>0</v>
      </c>
      <c r="S2696">
        <v>0</v>
      </c>
      <c r="T2696">
        <v>6</v>
      </c>
      <c r="U2696">
        <v>46</v>
      </c>
      <c r="V2696">
        <v>31</v>
      </c>
      <c r="W2696">
        <v>572</v>
      </c>
      <c r="X2696">
        <v>35</v>
      </c>
      <c r="Y2696">
        <v>43</v>
      </c>
      <c r="AB2696">
        <v>44.688</v>
      </c>
      <c r="AD2696" t="s">
        <v>1179</v>
      </c>
      <c r="AE2696">
        <v>1</v>
      </c>
      <c r="AF2696" t="s">
        <v>1180</v>
      </c>
    </row>
    <row r="2697" spans="1:32">
      <c r="A2697">
        <v>318079</v>
      </c>
      <c r="B2697">
        <v>5170</v>
      </c>
      <c r="C2697" t="s">
        <v>301</v>
      </c>
      <c r="D2697">
        <v>1136</v>
      </c>
      <c r="E2697" t="s">
        <v>1200</v>
      </c>
      <c r="F2697" t="s">
        <v>1179</v>
      </c>
      <c r="G2697">
        <v>1</v>
      </c>
      <c r="H2697" t="s">
        <v>494</v>
      </c>
      <c r="I2697" t="s">
        <v>319</v>
      </c>
      <c r="J2697">
        <v>32</v>
      </c>
      <c r="K2697">
        <v>8</v>
      </c>
      <c r="L2697">
        <v>60</v>
      </c>
      <c r="M2697">
        <v>2</v>
      </c>
      <c r="N2697">
        <v>48</v>
      </c>
      <c r="O2697" s="493">
        <v>45953.0010185185</v>
      </c>
      <c r="P2697" s="493">
        <v>45953.0061921296</v>
      </c>
      <c r="Q2697">
        <v>1</v>
      </c>
      <c r="R2697">
        <v>0</v>
      </c>
      <c r="S2697">
        <v>0</v>
      </c>
      <c r="T2697">
        <v>6</v>
      </c>
      <c r="U2697">
        <v>28</v>
      </c>
      <c r="V2697">
        <v>28</v>
      </c>
      <c r="W2697">
        <v>29</v>
      </c>
      <c r="X2697">
        <v>28</v>
      </c>
      <c r="Y2697">
        <v>32</v>
      </c>
      <c r="AB2697">
        <v>6.29</v>
      </c>
      <c r="AD2697" t="s">
        <v>1181</v>
      </c>
      <c r="AE2697">
        <v>1</v>
      </c>
      <c r="AF2697" t="s">
        <v>1180</v>
      </c>
    </row>
    <row r="2698" spans="1:32">
      <c r="A2698">
        <v>318080</v>
      </c>
      <c r="B2698">
        <v>5170</v>
      </c>
      <c r="C2698" t="s">
        <v>301</v>
      </c>
      <c r="D2698">
        <v>1136</v>
      </c>
      <c r="E2698" t="s">
        <v>1200</v>
      </c>
      <c r="F2698" t="s">
        <v>1179</v>
      </c>
      <c r="G2698">
        <v>1</v>
      </c>
      <c r="H2698" t="s">
        <v>494</v>
      </c>
      <c r="I2698" t="s">
        <v>323</v>
      </c>
      <c r="J2698">
        <v>33</v>
      </c>
      <c r="K2698">
        <v>11</v>
      </c>
      <c r="L2698">
        <v>60</v>
      </c>
      <c r="M2698">
        <v>2</v>
      </c>
      <c r="N2698">
        <v>16</v>
      </c>
      <c r="O2698" s="493">
        <v>45953.0008217593</v>
      </c>
      <c r="P2698" s="493">
        <v>45953.010150463</v>
      </c>
      <c r="Q2698">
        <v>1</v>
      </c>
      <c r="R2698">
        <v>0</v>
      </c>
      <c r="S2698">
        <v>0</v>
      </c>
      <c r="T2698">
        <v>6</v>
      </c>
      <c r="U2698">
        <v>65</v>
      </c>
      <c r="V2698">
        <v>34</v>
      </c>
      <c r="W2698">
        <v>161</v>
      </c>
      <c r="X2698">
        <v>51</v>
      </c>
      <c r="Y2698">
        <v>43</v>
      </c>
      <c r="AB2698">
        <v>44.688</v>
      </c>
      <c r="AD2698" t="s">
        <v>1181</v>
      </c>
      <c r="AE2698">
        <v>1</v>
      </c>
      <c r="AF2698" t="s">
        <v>1180</v>
      </c>
    </row>
    <row r="2699" spans="1:32">
      <c r="A2699">
        <v>318081</v>
      </c>
      <c r="B2699">
        <v>5170</v>
      </c>
      <c r="C2699" t="s">
        <v>301</v>
      </c>
      <c r="D2699">
        <v>1137</v>
      </c>
      <c r="E2699">
        <v>4016601226</v>
      </c>
      <c r="F2699" t="s">
        <v>1197</v>
      </c>
      <c r="G2699">
        <v>1</v>
      </c>
      <c r="H2699" t="s">
        <v>491</v>
      </c>
      <c r="I2699" t="s">
        <v>314</v>
      </c>
      <c r="J2699">
        <v>30</v>
      </c>
      <c r="K2699">
        <v>300</v>
      </c>
      <c r="L2699">
        <v>600</v>
      </c>
      <c r="M2699">
        <v>2</v>
      </c>
      <c r="N2699">
        <v>230</v>
      </c>
      <c r="O2699" s="493">
        <v>45953.4318287037</v>
      </c>
      <c r="P2699" s="493">
        <v>45953.5834722222</v>
      </c>
      <c r="Q2699">
        <v>1</v>
      </c>
      <c r="R2699">
        <v>0</v>
      </c>
      <c r="S2699">
        <v>0</v>
      </c>
      <c r="T2699">
        <v>6</v>
      </c>
      <c r="U2699">
        <v>29</v>
      </c>
      <c r="V2699">
        <v>27</v>
      </c>
      <c r="W2699">
        <v>130</v>
      </c>
      <c r="X2699">
        <v>29</v>
      </c>
      <c r="Y2699">
        <v>32</v>
      </c>
      <c r="AB2699">
        <v>44.616</v>
      </c>
      <c r="AD2699" t="s">
        <v>1197</v>
      </c>
      <c r="AE2699">
        <v>1</v>
      </c>
      <c r="AF2699" t="s">
        <v>1198</v>
      </c>
    </row>
    <row r="2700" spans="1:32">
      <c r="A2700">
        <v>318082</v>
      </c>
      <c r="B2700">
        <v>5170</v>
      </c>
      <c r="C2700" t="s">
        <v>301</v>
      </c>
      <c r="D2700">
        <v>1137</v>
      </c>
      <c r="E2700">
        <v>4016601226</v>
      </c>
      <c r="F2700" t="s">
        <v>1197</v>
      </c>
      <c r="G2700">
        <v>1</v>
      </c>
      <c r="H2700" t="s">
        <v>491</v>
      </c>
      <c r="I2700" t="s">
        <v>269</v>
      </c>
      <c r="J2700">
        <v>31</v>
      </c>
      <c r="K2700">
        <v>300</v>
      </c>
      <c r="L2700">
        <v>600</v>
      </c>
      <c r="M2700">
        <v>2</v>
      </c>
      <c r="N2700">
        <v>130</v>
      </c>
      <c r="O2700" s="493">
        <v>45953.436412037</v>
      </c>
      <c r="P2700" s="493">
        <v>45953.5858101852</v>
      </c>
      <c r="Q2700">
        <v>1</v>
      </c>
      <c r="R2700">
        <v>0</v>
      </c>
      <c r="S2700">
        <v>0</v>
      </c>
      <c r="T2700">
        <v>6</v>
      </c>
      <c r="U2700">
        <v>37</v>
      </c>
      <c r="V2700">
        <v>33</v>
      </c>
      <c r="W2700">
        <v>59</v>
      </c>
      <c r="X2700">
        <v>37</v>
      </c>
      <c r="Y2700">
        <v>35</v>
      </c>
      <c r="AB2700">
        <v>32.018</v>
      </c>
      <c r="AD2700" t="s">
        <v>1197</v>
      </c>
      <c r="AE2700">
        <v>1</v>
      </c>
      <c r="AF2700" t="s">
        <v>1198</v>
      </c>
    </row>
    <row r="2701" spans="1:32">
      <c r="A2701">
        <v>318083</v>
      </c>
      <c r="B2701">
        <v>5170</v>
      </c>
      <c r="C2701" t="s">
        <v>301</v>
      </c>
      <c r="D2701">
        <v>1137</v>
      </c>
      <c r="E2701">
        <v>4016601226</v>
      </c>
      <c r="F2701" t="s">
        <v>1197</v>
      </c>
      <c r="G2701">
        <v>1</v>
      </c>
      <c r="H2701" t="s">
        <v>491</v>
      </c>
      <c r="I2701" t="s">
        <v>319</v>
      </c>
      <c r="J2701">
        <v>32</v>
      </c>
      <c r="K2701">
        <v>300</v>
      </c>
      <c r="L2701">
        <v>600</v>
      </c>
      <c r="M2701">
        <v>2</v>
      </c>
      <c r="N2701">
        <v>40</v>
      </c>
      <c r="O2701" s="493">
        <v>45953.4373032407</v>
      </c>
      <c r="P2701" s="493">
        <v>45953.5861805556</v>
      </c>
      <c r="Q2701">
        <v>1</v>
      </c>
      <c r="R2701">
        <v>0</v>
      </c>
      <c r="S2701">
        <v>0</v>
      </c>
      <c r="T2701">
        <v>6</v>
      </c>
      <c r="U2701">
        <v>15</v>
      </c>
      <c r="V2701">
        <v>13</v>
      </c>
      <c r="W2701">
        <v>47</v>
      </c>
      <c r="X2701">
        <v>15</v>
      </c>
      <c r="Y2701">
        <v>15</v>
      </c>
      <c r="AB2701">
        <v>5.966</v>
      </c>
      <c r="AD2701" t="s">
        <v>1197</v>
      </c>
      <c r="AE2701">
        <v>1</v>
      </c>
      <c r="AF2701" t="s">
        <v>1198</v>
      </c>
    </row>
    <row r="2702" spans="1:32">
      <c r="A2702">
        <v>318084</v>
      </c>
      <c r="B2702">
        <v>5170</v>
      </c>
      <c r="C2702" t="s">
        <v>301</v>
      </c>
      <c r="D2702">
        <v>1137</v>
      </c>
      <c r="E2702">
        <v>4016601226</v>
      </c>
      <c r="F2702" t="s">
        <v>1197</v>
      </c>
      <c r="G2702">
        <v>1</v>
      </c>
      <c r="H2702" t="s">
        <v>491</v>
      </c>
      <c r="I2702" t="s">
        <v>323</v>
      </c>
      <c r="J2702">
        <v>33</v>
      </c>
      <c r="K2702">
        <v>300</v>
      </c>
      <c r="L2702">
        <v>600</v>
      </c>
      <c r="M2702">
        <v>2</v>
      </c>
      <c r="N2702">
        <v>6</v>
      </c>
      <c r="O2702" s="493">
        <v>45953.4376157407</v>
      </c>
      <c r="P2702" s="493">
        <v>45953.5864583333</v>
      </c>
      <c r="Q2702">
        <v>1</v>
      </c>
      <c r="R2702">
        <v>0</v>
      </c>
      <c r="S2702">
        <v>0</v>
      </c>
      <c r="T2702">
        <v>6</v>
      </c>
      <c r="U2702">
        <v>13</v>
      </c>
      <c r="V2702">
        <v>11</v>
      </c>
      <c r="W2702">
        <v>94</v>
      </c>
      <c r="X2702">
        <v>12</v>
      </c>
      <c r="Y2702">
        <v>10</v>
      </c>
      <c r="AB2702">
        <v>18.145</v>
      </c>
      <c r="AD2702" t="s">
        <v>1197</v>
      </c>
      <c r="AE2702">
        <v>1</v>
      </c>
      <c r="AF2702" t="s">
        <v>1198</v>
      </c>
    </row>
    <row r="2703" spans="1:32">
      <c r="A2703">
        <v>318085</v>
      </c>
      <c r="B2703">
        <v>5170</v>
      </c>
      <c r="C2703" t="s">
        <v>301</v>
      </c>
      <c r="D2703">
        <v>1137</v>
      </c>
      <c r="E2703">
        <v>4016636514</v>
      </c>
      <c r="F2703" t="s">
        <v>1201</v>
      </c>
      <c r="G2703">
        <v>1</v>
      </c>
      <c r="H2703" t="s">
        <v>491</v>
      </c>
      <c r="I2703" t="s">
        <v>314</v>
      </c>
      <c r="J2703">
        <v>30</v>
      </c>
      <c r="K2703">
        <v>70</v>
      </c>
      <c r="L2703">
        <v>40</v>
      </c>
      <c r="M2703">
        <v>2</v>
      </c>
      <c r="N2703">
        <v>218</v>
      </c>
      <c r="O2703" s="493">
        <v>45953.3831597222</v>
      </c>
      <c r="P2703" s="493">
        <v>45953.4265625</v>
      </c>
      <c r="Q2703">
        <v>1</v>
      </c>
      <c r="R2703">
        <v>0</v>
      </c>
      <c r="S2703">
        <v>0</v>
      </c>
      <c r="T2703">
        <v>6</v>
      </c>
      <c r="U2703">
        <v>29</v>
      </c>
      <c r="V2703">
        <v>26</v>
      </c>
      <c r="W2703">
        <v>53</v>
      </c>
      <c r="X2703">
        <v>28</v>
      </c>
      <c r="Y2703">
        <v>32</v>
      </c>
      <c r="AB2703">
        <v>42.157</v>
      </c>
      <c r="AD2703" t="s">
        <v>1201</v>
      </c>
      <c r="AE2703">
        <v>1</v>
      </c>
      <c r="AF2703" t="s">
        <v>1202</v>
      </c>
    </row>
    <row r="2704" spans="1:32">
      <c r="A2704">
        <v>318086</v>
      </c>
      <c r="B2704">
        <v>5170</v>
      </c>
      <c r="C2704" t="s">
        <v>301</v>
      </c>
      <c r="D2704">
        <v>1137</v>
      </c>
      <c r="E2704">
        <v>4016636514</v>
      </c>
      <c r="F2704" t="s">
        <v>1201</v>
      </c>
      <c r="G2704">
        <v>1</v>
      </c>
      <c r="H2704" t="s">
        <v>491</v>
      </c>
      <c r="I2704" t="s">
        <v>269</v>
      </c>
      <c r="J2704">
        <v>31</v>
      </c>
      <c r="K2704">
        <v>70</v>
      </c>
      <c r="L2704">
        <v>40</v>
      </c>
      <c r="M2704">
        <v>2</v>
      </c>
      <c r="N2704">
        <v>126</v>
      </c>
      <c r="O2704" s="493">
        <v>45953.3907175926</v>
      </c>
      <c r="P2704" s="493">
        <v>45953.4280208333</v>
      </c>
      <c r="Q2704">
        <v>1</v>
      </c>
      <c r="R2704">
        <v>0</v>
      </c>
      <c r="S2704">
        <v>0</v>
      </c>
      <c r="T2704">
        <v>6</v>
      </c>
      <c r="U2704">
        <v>38</v>
      </c>
      <c r="V2704">
        <v>31</v>
      </c>
      <c r="W2704">
        <v>130</v>
      </c>
      <c r="X2704">
        <v>35</v>
      </c>
      <c r="Y2704">
        <v>38</v>
      </c>
      <c r="AB2704">
        <v>30.539</v>
      </c>
      <c r="AD2704" t="s">
        <v>1201</v>
      </c>
      <c r="AE2704">
        <v>1</v>
      </c>
      <c r="AF2704" t="s">
        <v>1202</v>
      </c>
    </row>
    <row r="2705" spans="1:32">
      <c r="A2705">
        <v>318087</v>
      </c>
      <c r="B2705">
        <v>5170</v>
      </c>
      <c r="C2705" t="s">
        <v>301</v>
      </c>
      <c r="D2705">
        <v>1137</v>
      </c>
      <c r="E2705">
        <v>4016636514</v>
      </c>
      <c r="F2705" t="s">
        <v>1201</v>
      </c>
      <c r="G2705">
        <v>1</v>
      </c>
      <c r="H2705" t="s">
        <v>491</v>
      </c>
      <c r="I2705" t="s">
        <v>319</v>
      </c>
      <c r="J2705">
        <v>32</v>
      </c>
      <c r="K2705">
        <v>70</v>
      </c>
      <c r="L2705">
        <v>40</v>
      </c>
      <c r="M2705">
        <v>2</v>
      </c>
      <c r="N2705">
        <v>38</v>
      </c>
      <c r="O2705" s="493">
        <v>45953.3922800926</v>
      </c>
      <c r="P2705" s="493">
        <v>45953.4283796296</v>
      </c>
      <c r="Q2705">
        <v>1</v>
      </c>
      <c r="R2705">
        <v>0</v>
      </c>
      <c r="S2705">
        <v>0</v>
      </c>
      <c r="T2705">
        <v>6</v>
      </c>
      <c r="U2705">
        <v>15</v>
      </c>
      <c r="V2705">
        <v>13</v>
      </c>
      <c r="W2705">
        <v>61</v>
      </c>
      <c r="X2705">
        <v>14</v>
      </c>
      <c r="Y2705">
        <v>12</v>
      </c>
      <c r="AB2705">
        <v>6.305</v>
      </c>
      <c r="AD2705" t="s">
        <v>1201</v>
      </c>
      <c r="AE2705">
        <v>1</v>
      </c>
      <c r="AF2705" t="s">
        <v>1202</v>
      </c>
    </row>
    <row r="2706" spans="1:32">
      <c r="A2706">
        <v>318088</v>
      </c>
      <c r="B2706">
        <v>5170</v>
      </c>
      <c r="C2706" t="s">
        <v>301</v>
      </c>
      <c r="D2706">
        <v>1137</v>
      </c>
      <c r="E2706">
        <v>4016636514</v>
      </c>
      <c r="F2706" t="s">
        <v>1201</v>
      </c>
      <c r="G2706">
        <v>1</v>
      </c>
      <c r="H2706" t="s">
        <v>491</v>
      </c>
      <c r="I2706" t="s">
        <v>323</v>
      </c>
      <c r="J2706">
        <v>33</v>
      </c>
      <c r="K2706">
        <v>68</v>
      </c>
      <c r="L2706">
        <v>40</v>
      </c>
      <c r="M2706">
        <v>2</v>
      </c>
      <c r="N2706">
        <v>6</v>
      </c>
      <c r="O2706" s="493">
        <v>45953.3926273148</v>
      </c>
      <c r="P2706" s="493">
        <v>45953.4286458333</v>
      </c>
      <c r="Q2706">
        <v>1</v>
      </c>
      <c r="R2706">
        <v>0</v>
      </c>
      <c r="S2706">
        <v>0</v>
      </c>
      <c r="T2706">
        <v>6</v>
      </c>
      <c r="U2706">
        <v>14</v>
      </c>
      <c r="V2706">
        <v>11</v>
      </c>
      <c r="W2706">
        <v>128</v>
      </c>
      <c r="X2706">
        <v>11</v>
      </c>
      <c r="Y2706">
        <v>20</v>
      </c>
      <c r="AB2706">
        <v>25.738</v>
      </c>
      <c r="AD2706" t="s">
        <v>1201</v>
      </c>
      <c r="AE2706">
        <v>1</v>
      </c>
      <c r="AF2706" t="s">
        <v>1202</v>
      </c>
    </row>
    <row r="2707" spans="1:32">
      <c r="A2707">
        <v>318226</v>
      </c>
      <c r="B2707">
        <v>5170</v>
      </c>
      <c r="C2707" t="s">
        <v>301</v>
      </c>
      <c r="D2707">
        <v>1138</v>
      </c>
      <c r="E2707">
        <v>4016601226</v>
      </c>
      <c r="F2707" t="s">
        <v>1197</v>
      </c>
      <c r="G2707">
        <v>1</v>
      </c>
      <c r="H2707" t="s">
        <v>494</v>
      </c>
      <c r="I2707" t="s">
        <v>314</v>
      </c>
      <c r="J2707">
        <v>30</v>
      </c>
      <c r="K2707">
        <v>71</v>
      </c>
      <c r="L2707">
        <v>600</v>
      </c>
      <c r="M2707">
        <v>2</v>
      </c>
      <c r="N2707">
        <v>96</v>
      </c>
      <c r="O2707" s="493">
        <v>45955.3189930556</v>
      </c>
      <c r="P2707" s="493">
        <v>45955.34625</v>
      </c>
      <c r="Q2707">
        <v>1</v>
      </c>
      <c r="R2707">
        <v>0</v>
      </c>
      <c r="S2707">
        <v>0</v>
      </c>
      <c r="T2707">
        <v>6</v>
      </c>
      <c r="U2707">
        <v>14</v>
      </c>
      <c r="V2707">
        <v>12</v>
      </c>
      <c r="W2707">
        <v>20</v>
      </c>
      <c r="X2707">
        <v>14</v>
      </c>
      <c r="Y2707">
        <v>14</v>
      </c>
      <c r="AB2707">
        <v>18.718</v>
      </c>
      <c r="AD2707" t="s">
        <v>1197</v>
      </c>
      <c r="AE2707">
        <v>1</v>
      </c>
      <c r="AF2707" t="s">
        <v>1198</v>
      </c>
    </row>
    <row r="2708" spans="1:32">
      <c r="A2708">
        <v>318227</v>
      </c>
      <c r="B2708">
        <v>5170</v>
      </c>
      <c r="C2708" t="s">
        <v>301</v>
      </c>
      <c r="D2708">
        <v>1138</v>
      </c>
      <c r="E2708">
        <v>4016601226</v>
      </c>
      <c r="F2708" t="s">
        <v>1197</v>
      </c>
      <c r="G2708">
        <v>1</v>
      </c>
      <c r="H2708" t="s">
        <v>494</v>
      </c>
      <c r="I2708" t="s">
        <v>269</v>
      </c>
      <c r="J2708">
        <v>31</v>
      </c>
      <c r="K2708">
        <v>74</v>
      </c>
      <c r="L2708">
        <v>600</v>
      </c>
      <c r="M2708">
        <v>2</v>
      </c>
      <c r="N2708">
        <v>66</v>
      </c>
      <c r="O2708" s="493">
        <v>45955.3194560185</v>
      </c>
      <c r="P2708" s="493">
        <v>45955.3474652778</v>
      </c>
      <c r="Q2708">
        <v>1</v>
      </c>
      <c r="R2708">
        <v>0</v>
      </c>
      <c r="S2708">
        <v>0</v>
      </c>
      <c r="T2708">
        <v>6</v>
      </c>
      <c r="U2708">
        <v>19</v>
      </c>
      <c r="V2708">
        <v>13</v>
      </c>
      <c r="W2708">
        <v>65</v>
      </c>
      <c r="X2708">
        <v>17</v>
      </c>
      <c r="Y2708">
        <v>14</v>
      </c>
      <c r="AB2708">
        <v>20.199</v>
      </c>
      <c r="AD2708" t="s">
        <v>1197</v>
      </c>
      <c r="AE2708">
        <v>1</v>
      </c>
      <c r="AF2708" t="s">
        <v>1198</v>
      </c>
    </row>
    <row r="2709" spans="1:32">
      <c r="A2709">
        <v>318228</v>
      </c>
      <c r="B2709">
        <v>5170</v>
      </c>
      <c r="C2709" t="s">
        <v>301</v>
      </c>
      <c r="D2709">
        <v>1138</v>
      </c>
      <c r="E2709">
        <v>4016601226</v>
      </c>
      <c r="F2709" t="s">
        <v>1197</v>
      </c>
      <c r="G2709">
        <v>1</v>
      </c>
      <c r="H2709" t="s">
        <v>494</v>
      </c>
      <c r="I2709" t="s">
        <v>319</v>
      </c>
      <c r="J2709">
        <v>32</v>
      </c>
      <c r="K2709">
        <v>92</v>
      </c>
      <c r="L2709">
        <v>600</v>
      </c>
      <c r="M2709">
        <v>2</v>
      </c>
      <c r="N2709">
        <v>18</v>
      </c>
      <c r="O2709" s="493">
        <v>45955.3108564815</v>
      </c>
      <c r="P2709" s="493">
        <v>45955.3539814815</v>
      </c>
      <c r="Q2709">
        <v>1</v>
      </c>
      <c r="R2709">
        <v>0</v>
      </c>
      <c r="S2709">
        <v>0</v>
      </c>
      <c r="T2709">
        <v>6</v>
      </c>
      <c r="U2709">
        <v>17</v>
      </c>
      <c r="V2709">
        <v>12</v>
      </c>
      <c r="W2709">
        <v>128</v>
      </c>
      <c r="X2709">
        <v>14</v>
      </c>
      <c r="Y2709">
        <v>15</v>
      </c>
      <c r="AB2709">
        <v>4.266</v>
      </c>
      <c r="AD2709" t="s">
        <v>1197</v>
      </c>
      <c r="AE2709">
        <v>1</v>
      </c>
      <c r="AF2709" t="s">
        <v>1198</v>
      </c>
    </row>
    <row r="2710" spans="1:32">
      <c r="A2710">
        <v>318229</v>
      </c>
      <c r="B2710">
        <v>5170</v>
      </c>
      <c r="C2710" t="s">
        <v>301</v>
      </c>
      <c r="D2710">
        <v>1138</v>
      </c>
      <c r="E2710">
        <v>4016601226</v>
      </c>
      <c r="F2710" t="s">
        <v>1197</v>
      </c>
      <c r="G2710">
        <v>1</v>
      </c>
      <c r="H2710" t="s">
        <v>494</v>
      </c>
      <c r="I2710" t="s">
        <v>323</v>
      </c>
      <c r="J2710">
        <v>33</v>
      </c>
      <c r="K2710">
        <v>94</v>
      </c>
      <c r="L2710">
        <v>600</v>
      </c>
      <c r="M2710">
        <v>2</v>
      </c>
      <c r="N2710">
        <v>10</v>
      </c>
      <c r="O2710" s="493">
        <v>45955.3120601852</v>
      </c>
      <c r="P2710" s="493">
        <v>45955.3555787037</v>
      </c>
      <c r="Q2710">
        <v>1</v>
      </c>
      <c r="R2710">
        <v>0</v>
      </c>
      <c r="S2710">
        <v>0</v>
      </c>
      <c r="T2710">
        <v>6</v>
      </c>
      <c r="U2710">
        <v>21</v>
      </c>
      <c r="V2710">
        <v>17</v>
      </c>
      <c r="W2710">
        <v>64</v>
      </c>
      <c r="X2710">
        <v>20</v>
      </c>
      <c r="Y2710">
        <v>21</v>
      </c>
      <c r="AB2710">
        <v>26.443</v>
      </c>
      <c r="AD2710" t="s">
        <v>1197</v>
      </c>
      <c r="AE2710">
        <v>1</v>
      </c>
      <c r="AF2710" t="s">
        <v>1198</v>
      </c>
    </row>
    <row r="2711" spans="1:32">
      <c r="A2711">
        <v>318089</v>
      </c>
      <c r="B2711">
        <v>5170</v>
      </c>
      <c r="C2711" t="s">
        <v>301</v>
      </c>
      <c r="D2711">
        <v>1138</v>
      </c>
      <c r="E2711">
        <v>4016601226</v>
      </c>
      <c r="F2711" t="s">
        <v>1197</v>
      </c>
      <c r="G2711">
        <v>1</v>
      </c>
      <c r="H2711" t="s">
        <v>494</v>
      </c>
      <c r="I2711" t="s">
        <v>314</v>
      </c>
      <c r="J2711">
        <v>30</v>
      </c>
      <c r="K2711">
        <v>187</v>
      </c>
      <c r="L2711">
        <v>600</v>
      </c>
      <c r="M2711">
        <v>2</v>
      </c>
      <c r="N2711">
        <v>96</v>
      </c>
      <c r="O2711" s="493">
        <v>45953.6557291667</v>
      </c>
      <c r="P2711" s="493">
        <v>45953.7359837963</v>
      </c>
      <c r="Q2711">
        <v>1</v>
      </c>
      <c r="R2711">
        <v>0</v>
      </c>
      <c r="S2711">
        <v>0</v>
      </c>
      <c r="T2711">
        <v>6</v>
      </c>
      <c r="U2711">
        <v>16</v>
      </c>
      <c r="V2711">
        <v>12</v>
      </c>
      <c r="W2711">
        <v>165</v>
      </c>
      <c r="X2711">
        <v>14</v>
      </c>
      <c r="Y2711">
        <v>14</v>
      </c>
      <c r="AB2711">
        <v>18.718</v>
      </c>
      <c r="AD2711" t="s">
        <v>1197</v>
      </c>
      <c r="AE2711">
        <v>1</v>
      </c>
      <c r="AF2711" t="s">
        <v>1198</v>
      </c>
    </row>
    <row r="2712" spans="1:32">
      <c r="A2712">
        <v>318090</v>
      </c>
      <c r="B2712">
        <v>5170</v>
      </c>
      <c r="C2712" t="s">
        <v>301</v>
      </c>
      <c r="D2712">
        <v>1138</v>
      </c>
      <c r="E2712">
        <v>4016601226</v>
      </c>
      <c r="F2712" t="s">
        <v>1197</v>
      </c>
      <c r="G2712">
        <v>1</v>
      </c>
      <c r="H2712" t="s">
        <v>494</v>
      </c>
      <c r="I2712" t="s">
        <v>269</v>
      </c>
      <c r="J2712">
        <v>31</v>
      </c>
      <c r="K2712">
        <v>189</v>
      </c>
      <c r="L2712">
        <v>600</v>
      </c>
      <c r="M2712">
        <v>2</v>
      </c>
      <c r="N2712">
        <v>66</v>
      </c>
      <c r="O2712" s="493">
        <v>45953.6581597222</v>
      </c>
      <c r="P2712" s="493">
        <v>45953.7374189815</v>
      </c>
      <c r="Q2712">
        <v>1</v>
      </c>
      <c r="R2712">
        <v>0</v>
      </c>
      <c r="S2712">
        <v>0</v>
      </c>
      <c r="T2712">
        <v>6</v>
      </c>
      <c r="U2712">
        <v>18</v>
      </c>
      <c r="V2712">
        <v>13</v>
      </c>
      <c r="W2712">
        <v>57</v>
      </c>
      <c r="X2712">
        <v>17</v>
      </c>
      <c r="Y2712">
        <v>14</v>
      </c>
      <c r="AB2712">
        <v>20.199</v>
      </c>
      <c r="AD2712" t="s">
        <v>1197</v>
      </c>
      <c r="AE2712">
        <v>1</v>
      </c>
      <c r="AF2712" t="s">
        <v>1198</v>
      </c>
    </row>
    <row r="2713" spans="1:32">
      <c r="A2713">
        <v>318091</v>
      </c>
      <c r="B2713">
        <v>5170</v>
      </c>
      <c r="C2713" t="s">
        <v>301</v>
      </c>
      <c r="D2713">
        <v>1138</v>
      </c>
      <c r="E2713">
        <v>4016601226</v>
      </c>
      <c r="F2713" t="s">
        <v>1197</v>
      </c>
      <c r="G2713">
        <v>1</v>
      </c>
      <c r="H2713" t="s">
        <v>494</v>
      </c>
      <c r="I2713" t="s">
        <v>319</v>
      </c>
      <c r="J2713">
        <v>32</v>
      </c>
      <c r="K2713">
        <v>177</v>
      </c>
      <c r="L2713">
        <v>600</v>
      </c>
      <c r="M2713">
        <v>2</v>
      </c>
      <c r="N2713">
        <v>18</v>
      </c>
      <c r="O2713" s="493">
        <v>45953.6597106481</v>
      </c>
      <c r="P2713" s="493">
        <v>45953.7338194444</v>
      </c>
      <c r="Q2713">
        <v>1</v>
      </c>
      <c r="R2713">
        <v>0</v>
      </c>
      <c r="S2713">
        <v>0</v>
      </c>
      <c r="T2713">
        <v>6</v>
      </c>
      <c r="U2713">
        <v>17</v>
      </c>
      <c r="V2713">
        <v>12</v>
      </c>
      <c r="W2713">
        <v>196</v>
      </c>
      <c r="X2713">
        <v>14</v>
      </c>
      <c r="Y2713">
        <v>15</v>
      </c>
      <c r="AB2713">
        <v>4.266</v>
      </c>
      <c r="AD2713" t="s">
        <v>1197</v>
      </c>
      <c r="AE2713">
        <v>1</v>
      </c>
      <c r="AF2713" t="s">
        <v>1198</v>
      </c>
    </row>
    <row r="2714" spans="1:32">
      <c r="A2714">
        <v>318092</v>
      </c>
      <c r="B2714">
        <v>5170</v>
      </c>
      <c r="C2714" t="s">
        <v>301</v>
      </c>
      <c r="D2714">
        <v>1138</v>
      </c>
      <c r="E2714">
        <v>4016601226</v>
      </c>
      <c r="F2714" t="s">
        <v>1197</v>
      </c>
      <c r="G2714">
        <v>1</v>
      </c>
      <c r="H2714" t="s">
        <v>494</v>
      </c>
      <c r="I2714" t="s">
        <v>323</v>
      </c>
      <c r="J2714">
        <v>33</v>
      </c>
      <c r="K2714">
        <v>173</v>
      </c>
      <c r="L2714">
        <v>600</v>
      </c>
      <c r="M2714">
        <v>2</v>
      </c>
      <c r="N2714">
        <v>10</v>
      </c>
      <c r="O2714" s="493">
        <v>45953.6606597222</v>
      </c>
      <c r="P2714" s="493">
        <v>45953.7337847222</v>
      </c>
      <c r="Q2714">
        <v>1</v>
      </c>
      <c r="R2714">
        <v>0</v>
      </c>
      <c r="S2714">
        <v>0</v>
      </c>
      <c r="T2714">
        <v>6</v>
      </c>
      <c r="U2714">
        <v>25</v>
      </c>
      <c r="V2714">
        <v>17</v>
      </c>
      <c r="W2714">
        <v>276</v>
      </c>
      <c r="X2714">
        <v>20</v>
      </c>
      <c r="Y2714">
        <v>21</v>
      </c>
      <c r="AB2714">
        <v>26.443</v>
      </c>
      <c r="AD2714" t="s">
        <v>1197</v>
      </c>
      <c r="AE2714">
        <v>1</v>
      </c>
      <c r="AF2714" t="s">
        <v>1198</v>
      </c>
    </row>
    <row r="2715" spans="1:32">
      <c r="A2715">
        <v>318093</v>
      </c>
      <c r="B2715">
        <v>5170</v>
      </c>
      <c r="C2715" t="s">
        <v>301</v>
      </c>
      <c r="D2715">
        <v>1138</v>
      </c>
      <c r="E2715">
        <v>4016636514</v>
      </c>
      <c r="F2715" t="s">
        <v>1201</v>
      </c>
      <c r="G2715">
        <v>1</v>
      </c>
      <c r="H2715" t="s">
        <v>494</v>
      </c>
      <c r="I2715" t="s">
        <v>314</v>
      </c>
      <c r="J2715">
        <v>30</v>
      </c>
      <c r="K2715">
        <v>70</v>
      </c>
      <c r="L2715">
        <v>40</v>
      </c>
      <c r="M2715">
        <v>2</v>
      </c>
      <c r="N2715">
        <v>98</v>
      </c>
      <c r="O2715" s="493">
        <v>45953.5923726852</v>
      </c>
      <c r="P2715" s="493">
        <v>45953.6522337963</v>
      </c>
      <c r="Q2715">
        <v>1</v>
      </c>
      <c r="R2715">
        <v>0</v>
      </c>
      <c r="S2715">
        <v>0</v>
      </c>
      <c r="T2715">
        <v>6</v>
      </c>
      <c r="U2715">
        <v>15</v>
      </c>
      <c r="V2715">
        <v>12</v>
      </c>
      <c r="W2715">
        <v>32</v>
      </c>
      <c r="X2715">
        <v>15</v>
      </c>
      <c r="Y2715">
        <v>14</v>
      </c>
      <c r="AB2715">
        <v>18.38</v>
      </c>
      <c r="AD2715" t="s">
        <v>1201</v>
      </c>
      <c r="AE2715">
        <v>1</v>
      </c>
      <c r="AF2715" t="s">
        <v>1202</v>
      </c>
    </row>
    <row r="2716" spans="1:32">
      <c r="A2716">
        <v>318094</v>
      </c>
      <c r="B2716">
        <v>5170</v>
      </c>
      <c r="C2716" t="s">
        <v>301</v>
      </c>
      <c r="D2716">
        <v>1138</v>
      </c>
      <c r="E2716">
        <v>4016636514</v>
      </c>
      <c r="F2716" t="s">
        <v>1201</v>
      </c>
      <c r="G2716">
        <v>1</v>
      </c>
      <c r="H2716" t="s">
        <v>494</v>
      </c>
      <c r="I2716" t="s">
        <v>269</v>
      </c>
      <c r="J2716">
        <v>31</v>
      </c>
      <c r="K2716">
        <v>70</v>
      </c>
      <c r="L2716">
        <v>40</v>
      </c>
      <c r="M2716">
        <v>2</v>
      </c>
      <c r="N2716">
        <v>74</v>
      </c>
      <c r="O2716" s="493">
        <v>45953.6094560185</v>
      </c>
      <c r="P2716" s="493">
        <v>45953.652974537</v>
      </c>
      <c r="Q2716">
        <v>1</v>
      </c>
      <c r="R2716">
        <v>0</v>
      </c>
      <c r="S2716">
        <v>0</v>
      </c>
      <c r="T2716">
        <v>6</v>
      </c>
      <c r="U2716">
        <v>20</v>
      </c>
      <c r="V2716">
        <v>14</v>
      </c>
      <c r="W2716">
        <v>50</v>
      </c>
      <c r="X2716">
        <v>19</v>
      </c>
      <c r="Y2716">
        <v>14</v>
      </c>
      <c r="AB2716">
        <v>22.53</v>
      </c>
      <c r="AD2716" t="s">
        <v>1201</v>
      </c>
      <c r="AE2716">
        <v>1</v>
      </c>
      <c r="AF2716" t="s">
        <v>1202</v>
      </c>
    </row>
    <row r="2717" spans="1:32">
      <c r="A2717">
        <v>318095</v>
      </c>
      <c r="B2717">
        <v>5170</v>
      </c>
      <c r="C2717" t="s">
        <v>301</v>
      </c>
      <c r="D2717">
        <v>1138</v>
      </c>
      <c r="E2717">
        <v>4016636514</v>
      </c>
      <c r="F2717" t="s">
        <v>1201</v>
      </c>
      <c r="G2717">
        <v>1</v>
      </c>
      <c r="H2717" t="s">
        <v>494</v>
      </c>
      <c r="I2717" t="s">
        <v>319</v>
      </c>
      <c r="J2717">
        <v>32</v>
      </c>
      <c r="K2717">
        <v>6</v>
      </c>
      <c r="L2717">
        <v>40</v>
      </c>
      <c r="M2717">
        <v>2</v>
      </c>
      <c r="N2717">
        <v>14</v>
      </c>
      <c r="O2717" s="493">
        <v>45953.6116898148</v>
      </c>
      <c r="P2717" s="493">
        <v>45953.6526736111</v>
      </c>
      <c r="Q2717">
        <v>1</v>
      </c>
      <c r="R2717">
        <v>0</v>
      </c>
      <c r="S2717">
        <v>0</v>
      </c>
      <c r="T2717">
        <v>6</v>
      </c>
      <c r="U2717">
        <v>60</v>
      </c>
      <c r="V2717">
        <v>10</v>
      </c>
      <c r="W2717">
        <v>148</v>
      </c>
      <c r="X2717">
        <v>29.5</v>
      </c>
      <c r="Y2717">
        <v>15</v>
      </c>
      <c r="AB2717">
        <v>2.712</v>
      </c>
      <c r="AD2717" t="s">
        <v>1201</v>
      </c>
      <c r="AE2717">
        <v>1</v>
      </c>
      <c r="AF2717" t="s">
        <v>1202</v>
      </c>
    </row>
    <row r="2718" spans="1:32">
      <c r="A2718">
        <v>318096</v>
      </c>
      <c r="B2718">
        <v>5170</v>
      </c>
      <c r="C2718" t="s">
        <v>301</v>
      </c>
      <c r="D2718">
        <v>1138</v>
      </c>
      <c r="E2718">
        <v>4016636514</v>
      </c>
      <c r="F2718" t="s">
        <v>1201</v>
      </c>
      <c r="G2718">
        <v>1</v>
      </c>
      <c r="H2718" t="s">
        <v>494</v>
      </c>
      <c r="I2718" t="s">
        <v>323</v>
      </c>
      <c r="J2718">
        <v>33</v>
      </c>
      <c r="K2718">
        <v>70</v>
      </c>
      <c r="L2718">
        <v>40</v>
      </c>
      <c r="M2718">
        <v>2</v>
      </c>
      <c r="N2718">
        <v>10</v>
      </c>
      <c r="O2718" s="493">
        <v>45953.6122569444</v>
      </c>
      <c r="P2718" s="493">
        <v>45953.6588773148</v>
      </c>
      <c r="Q2718">
        <v>1</v>
      </c>
      <c r="R2718">
        <v>0</v>
      </c>
      <c r="S2718">
        <v>0</v>
      </c>
      <c r="T2718">
        <v>6</v>
      </c>
      <c r="U2718">
        <v>47</v>
      </c>
      <c r="V2718">
        <v>19</v>
      </c>
      <c r="W2718">
        <v>317</v>
      </c>
      <c r="X2718">
        <v>22</v>
      </c>
      <c r="Y2718">
        <v>23</v>
      </c>
      <c r="AB2718">
        <v>26.451</v>
      </c>
      <c r="AD2718" t="s">
        <v>1201</v>
      </c>
      <c r="AE2718">
        <v>1</v>
      </c>
      <c r="AF2718" t="s">
        <v>1202</v>
      </c>
    </row>
    <row r="2719" spans="1:32">
      <c r="A2719">
        <v>318230</v>
      </c>
      <c r="B2719">
        <v>5170</v>
      </c>
      <c r="C2719" t="s">
        <v>301</v>
      </c>
      <c r="D2719">
        <v>1139</v>
      </c>
      <c r="E2719">
        <v>4016559919</v>
      </c>
      <c r="F2719" t="s">
        <v>1203</v>
      </c>
      <c r="G2719">
        <v>1</v>
      </c>
      <c r="H2719" t="s">
        <v>494</v>
      </c>
      <c r="I2719" t="s">
        <v>314</v>
      </c>
      <c r="J2719">
        <v>30</v>
      </c>
      <c r="K2719">
        <v>400</v>
      </c>
      <c r="L2719">
        <v>600</v>
      </c>
      <c r="M2719">
        <v>3</v>
      </c>
      <c r="N2719">
        <v>327</v>
      </c>
      <c r="O2719" s="493">
        <v>45955.3538773148</v>
      </c>
      <c r="P2719" s="493">
        <v>45955.622650463</v>
      </c>
      <c r="Q2719">
        <v>1</v>
      </c>
      <c r="R2719">
        <v>0</v>
      </c>
      <c r="S2719">
        <v>0</v>
      </c>
      <c r="T2719">
        <v>6</v>
      </c>
      <c r="U2719">
        <v>42</v>
      </c>
      <c r="V2719">
        <v>38</v>
      </c>
      <c r="W2719">
        <v>533</v>
      </c>
      <c r="X2719">
        <v>40</v>
      </c>
      <c r="Y2719">
        <v>44</v>
      </c>
      <c r="AB2719">
        <v>61.5</v>
      </c>
      <c r="AD2719" t="s">
        <v>1203</v>
      </c>
      <c r="AE2719">
        <v>1</v>
      </c>
      <c r="AF2719">
        <v>93433091</v>
      </c>
    </row>
    <row r="2720" spans="1:32">
      <c r="A2720">
        <v>318231</v>
      </c>
      <c r="B2720">
        <v>5170</v>
      </c>
      <c r="C2720" t="s">
        <v>301</v>
      </c>
      <c r="D2720">
        <v>1139</v>
      </c>
      <c r="E2720">
        <v>4016559919</v>
      </c>
      <c r="F2720" t="s">
        <v>1203</v>
      </c>
      <c r="G2720">
        <v>1</v>
      </c>
      <c r="H2720" t="s">
        <v>494</v>
      </c>
      <c r="I2720" t="s">
        <v>269</v>
      </c>
      <c r="J2720">
        <v>31</v>
      </c>
      <c r="K2720">
        <v>400</v>
      </c>
      <c r="L2720">
        <v>600</v>
      </c>
      <c r="M2720">
        <v>3</v>
      </c>
      <c r="N2720">
        <v>189</v>
      </c>
      <c r="O2720" s="493">
        <v>45955.3559490741</v>
      </c>
      <c r="P2720" s="493">
        <v>45955.625775463</v>
      </c>
      <c r="Q2720">
        <v>1</v>
      </c>
      <c r="R2720">
        <v>0</v>
      </c>
      <c r="S2720">
        <v>0</v>
      </c>
      <c r="T2720">
        <v>6</v>
      </c>
      <c r="U2720">
        <v>53</v>
      </c>
      <c r="V2720">
        <v>49</v>
      </c>
      <c r="W2720">
        <v>472</v>
      </c>
      <c r="X2720">
        <v>51</v>
      </c>
      <c r="Y2720">
        <v>59</v>
      </c>
      <c r="AB2720">
        <v>52.305</v>
      </c>
      <c r="AD2720" t="s">
        <v>1203</v>
      </c>
      <c r="AE2720">
        <v>1</v>
      </c>
      <c r="AF2720">
        <v>93433091</v>
      </c>
    </row>
    <row r="2721" spans="1:32">
      <c r="A2721">
        <v>318232</v>
      </c>
      <c r="B2721">
        <v>5170</v>
      </c>
      <c r="C2721" t="s">
        <v>301</v>
      </c>
      <c r="D2721">
        <v>1139</v>
      </c>
      <c r="E2721">
        <v>4016559919</v>
      </c>
      <c r="F2721" t="s">
        <v>1203</v>
      </c>
      <c r="G2721">
        <v>1</v>
      </c>
      <c r="H2721" t="s">
        <v>494</v>
      </c>
      <c r="I2721" t="s">
        <v>319</v>
      </c>
      <c r="J2721">
        <v>32</v>
      </c>
      <c r="K2721">
        <v>400</v>
      </c>
      <c r="L2721">
        <v>600</v>
      </c>
      <c r="M2721">
        <v>3</v>
      </c>
      <c r="N2721">
        <v>48</v>
      </c>
      <c r="O2721" s="493">
        <v>45955.3586689815</v>
      </c>
      <c r="P2721" s="493">
        <v>45955.6262731481</v>
      </c>
      <c r="Q2721">
        <v>1</v>
      </c>
      <c r="R2721">
        <v>0</v>
      </c>
      <c r="S2721">
        <v>0</v>
      </c>
      <c r="T2721">
        <v>6</v>
      </c>
      <c r="U2721">
        <v>27</v>
      </c>
      <c r="V2721">
        <v>24</v>
      </c>
      <c r="W2721">
        <v>146</v>
      </c>
      <c r="X2721">
        <v>26</v>
      </c>
      <c r="Y2721">
        <v>32</v>
      </c>
      <c r="AB2721">
        <v>5.864</v>
      </c>
      <c r="AD2721" t="s">
        <v>1203</v>
      </c>
      <c r="AE2721">
        <v>1</v>
      </c>
      <c r="AF2721">
        <v>93433091</v>
      </c>
    </row>
    <row r="2722" spans="1:32">
      <c r="A2722">
        <v>318233</v>
      </c>
      <c r="B2722">
        <v>5170</v>
      </c>
      <c r="C2722" t="s">
        <v>301</v>
      </c>
      <c r="D2722">
        <v>1139</v>
      </c>
      <c r="E2722">
        <v>4016559919</v>
      </c>
      <c r="F2722" t="s">
        <v>1203</v>
      </c>
      <c r="G2722">
        <v>1</v>
      </c>
      <c r="H2722" t="s">
        <v>494</v>
      </c>
      <c r="I2722" t="s">
        <v>323</v>
      </c>
      <c r="J2722">
        <v>33</v>
      </c>
      <c r="K2722">
        <v>400</v>
      </c>
      <c r="L2722">
        <v>600</v>
      </c>
      <c r="M2722">
        <v>3</v>
      </c>
      <c r="N2722">
        <v>27</v>
      </c>
      <c r="O2722" s="493">
        <v>45955.3730555556</v>
      </c>
      <c r="P2722" s="493">
        <v>45955.6266666667</v>
      </c>
      <c r="Q2722">
        <v>1</v>
      </c>
      <c r="R2722">
        <v>0</v>
      </c>
      <c r="S2722">
        <v>0</v>
      </c>
      <c r="T2722">
        <v>6</v>
      </c>
      <c r="U2722">
        <v>23</v>
      </c>
      <c r="V2722">
        <v>20</v>
      </c>
      <c r="W2722">
        <v>112</v>
      </c>
      <c r="X2722">
        <v>23</v>
      </c>
      <c r="Y2722">
        <v>45</v>
      </c>
      <c r="AB2722">
        <v>59.634</v>
      </c>
      <c r="AD2722" t="s">
        <v>1203</v>
      </c>
      <c r="AE2722">
        <v>1</v>
      </c>
      <c r="AF2722">
        <v>93433091</v>
      </c>
    </row>
    <row r="2723" spans="1:32">
      <c r="A2723">
        <v>318234</v>
      </c>
      <c r="B2723">
        <v>5170</v>
      </c>
      <c r="C2723" t="s">
        <v>301</v>
      </c>
      <c r="D2723">
        <v>1140</v>
      </c>
      <c r="E2723">
        <v>4016559919</v>
      </c>
      <c r="F2723" t="s">
        <v>1203</v>
      </c>
      <c r="G2723">
        <v>1</v>
      </c>
      <c r="H2723" t="s">
        <v>491</v>
      </c>
      <c r="I2723" t="s">
        <v>314</v>
      </c>
      <c r="J2723">
        <v>30</v>
      </c>
      <c r="K2723">
        <v>394</v>
      </c>
      <c r="L2723">
        <v>600</v>
      </c>
      <c r="M2723">
        <v>3</v>
      </c>
      <c r="N2723">
        <v>45</v>
      </c>
      <c r="O2723" s="493">
        <v>45955.6304166667</v>
      </c>
      <c r="P2723" s="493">
        <v>45955.7655324074</v>
      </c>
      <c r="Q2723">
        <v>1</v>
      </c>
      <c r="R2723">
        <v>0</v>
      </c>
      <c r="S2723">
        <v>0</v>
      </c>
      <c r="T2723">
        <v>6</v>
      </c>
      <c r="U2723">
        <v>11</v>
      </c>
      <c r="V2723">
        <v>10</v>
      </c>
      <c r="W2723">
        <v>93</v>
      </c>
      <c r="X2723">
        <v>11</v>
      </c>
      <c r="Y2723">
        <v>15</v>
      </c>
      <c r="AB2723">
        <v>9.952</v>
      </c>
      <c r="AD2723" t="s">
        <v>1203</v>
      </c>
      <c r="AE2723">
        <v>1</v>
      </c>
      <c r="AF2723">
        <v>93433091</v>
      </c>
    </row>
    <row r="2724" spans="1:32">
      <c r="A2724">
        <v>318235</v>
      </c>
      <c r="B2724">
        <v>5170</v>
      </c>
      <c r="C2724" t="s">
        <v>301</v>
      </c>
      <c r="D2724">
        <v>1140</v>
      </c>
      <c r="E2724">
        <v>4016559919</v>
      </c>
      <c r="F2724" t="s">
        <v>1203</v>
      </c>
      <c r="G2724">
        <v>1</v>
      </c>
      <c r="H2724" t="s">
        <v>491</v>
      </c>
      <c r="I2724" t="s">
        <v>269</v>
      </c>
      <c r="J2724">
        <v>31</v>
      </c>
      <c r="K2724">
        <v>7</v>
      </c>
      <c r="L2724">
        <v>600</v>
      </c>
      <c r="M2724">
        <v>3</v>
      </c>
      <c r="N2724">
        <v>6</v>
      </c>
      <c r="O2724" s="493">
        <v>45955.6310069444</v>
      </c>
      <c r="P2724" s="493">
        <v>45955.7672569444</v>
      </c>
      <c r="Q2724">
        <v>1</v>
      </c>
      <c r="R2724">
        <v>0</v>
      </c>
      <c r="S2724">
        <v>0</v>
      </c>
      <c r="T2724">
        <v>6</v>
      </c>
      <c r="U2724">
        <v>18</v>
      </c>
      <c r="V2724">
        <v>10</v>
      </c>
      <c r="W2724">
        <v>34</v>
      </c>
      <c r="X2724">
        <v>12</v>
      </c>
      <c r="Y2724">
        <v>15</v>
      </c>
      <c r="AB2724">
        <v>2.453</v>
      </c>
      <c r="AD2724" t="s">
        <v>1203</v>
      </c>
      <c r="AE2724">
        <v>1</v>
      </c>
      <c r="AF2724">
        <v>93433091</v>
      </c>
    </row>
    <row r="2725" spans="1:32">
      <c r="A2725">
        <v>318354</v>
      </c>
      <c r="B2725">
        <v>5170</v>
      </c>
      <c r="C2725" t="s">
        <v>301</v>
      </c>
      <c r="D2725">
        <v>1141</v>
      </c>
      <c r="E2725">
        <v>4016632550</v>
      </c>
      <c r="F2725" t="s">
        <v>1173</v>
      </c>
      <c r="G2725">
        <v>1</v>
      </c>
      <c r="H2725" t="s">
        <v>491</v>
      </c>
      <c r="I2725" t="s">
        <v>314</v>
      </c>
      <c r="J2725">
        <v>30</v>
      </c>
      <c r="K2725">
        <v>346</v>
      </c>
      <c r="L2725">
        <v>1092</v>
      </c>
      <c r="M2725">
        <v>6</v>
      </c>
      <c r="N2725">
        <v>174</v>
      </c>
      <c r="O2725" s="493">
        <v>45957.8137731481</v>
      </c>
      <c r="P2725" s="493">
        <v>45957.9997916667</v>
      </c>
      <c r="Q2725">
        <v>1</v>
      </c>
      <c r="R2725">
        <v>0</v>
      </c>
      <c r="S2725">
        <v>0</v>
      </c>
      <c r="T2725">
        <v>6</v>
      </c>
      <c r="U2725">
        <v>25</v>
      </c>
      <c r="V2725">
        <v>22</v>
      </c>
      <c r="W2725">
        <v>102</v>
      </c>
      <c r="X2725">
        <v>24</v>
      </c>
      <c r="Y2725">
        <v>31</v>
      </c>
      <c r="AB2725">
        <v>24.915</v>
      </c>
      <c r="AD2725" t="s">
        <v>1173</v>
      </c>
      <c r="AE2725">
        <v>1</v>
      </c>
      <c r="AF2725" t="s">
        <v>1174</v>
      </c>
    </row>
    <row r="2726" spans="1:32">
      <c r="A2726">
        <v>318355</v>
      </c>
      <c r="B2726">
        <v>5170</v>
      </c>
      <c r="C2726" t="s">
        <v>301</v>
      </c>
      <c r="D2726">
        <v>1141</v>
      </c>
      <c r="E2726">
        <v>4016632550</v>
      </c>
      <c r="F2726" t="s">
        <v>1173</v>
      </c>
      <c r="G2726">
        <v>1</v>
      </c>
      <c r="H2726" t="s">
        <v>491</v>
      </c>
      <c r="I2726" t="s">
        <v>269</v>
      </c>
      <c r="J2726">
        <v>31</v>
      </c>
      <c r="K2726">
        <v>346</v>
      </c>
      <c r="L2726">
        <v>1092</v>
      </c>
      <c r="M2726">
        <v>6</v>
      </c>
      <c r="N2726">
        <v>108</v>
      </c>
      <c r="O2726" s="493">
        <v>45957.8141666667</v>
      </c>
      <c r="P2726" s="493">
        <v>45957.9997916667</v>
      </c>
      <c r="Q2726">
        <v>1</v>
      </c>
      <c r="R2726">
        <v>0</v>
      </c>
      <c r="S2726">
        <v>0</v>
      </c>
      <c r="T2726">
        <v>6</v>
      </c>
      <c r="U2726">
        <v>33</v>
      </c>
      <c r="V2726">
        <v>27</v>
      </c>
      <c r="W2726">
        <v>126</v>
      </c>
      <c r="X2726">
        <v>31</v>
      </c>
      <c r="Y2726">
        <v>32</v>
      </c>
      <c r="AB2726">
        <v>29.286</v>
      </c>
      <c r="AD2726" t="s">
        <v>1173</v>
      </c>
      <c r="AE2726">
        <v>1</v>
      </c>
      <c r="AF2726" t="s">
        <v>1174</v>
      </c>
    </row>
    <row r="2727" spans="1:32">
      <c r="A2727">
        <v>318356</v>
      </c>
      <c r="B2727">
        <v>5170</v>
      </c>
      <c r="C2727" t="s">
        <v>301</v>
      </c>
      <c r="D2727">
        <v>1141</v>
      </c>
      <c r="E2727">
        <v>4016632550</v>
      </c>
      <c r="F2727" t="s">
        <v>1173</v>
      </c>
      <c r="G2727">
        <v>1</v>
      </c>
      <c r="H2727" t="s">
        <v>491</v>
      </c>
      <c r="I2727" t="s">
        <v>319</v>
      </c>
      <c r="J2727">
        <v>32</v>
      </c>
      <c r="K2727">
        <v>335</v>
      </c>
      <c r="L2727">
        <v>1092</v>
      </c>
      <c r="M2727">
        <v>6</v>
      </c>
      <c r="N2727">
        <v>24</v>
      </c>
      <c r="O2727" s="493">
        <v>45957.8179166667</v>
      </c>
      <c r="P2727" s="493">
        <v>45957.9996527778</v>
      </c>
      <c r="Q2727">
        <v>1</v>
      </c>
      <c r="R2727">
        <v>0</v>
      </c>
      <c r="S2727">
        <v>0</v>
      </c>
      <c r="T2727">
        <v>6</v>
      </c>
      <c r="U2727">
        <v>11</v>
      </c>
      <c r="V2727">
        <v>10</v>
      </c>
      <c r="W2727">
        <v>95</v>
      </c>
      <c r="X2727">
        <v>10</v>
      </c>
      <c r="Y2727">
        <v>10</v>
      </c>
      <c r="AB2727">
        <v>4.305</v>
      </c>
      <c r="AD2727" t="s">
        <v>1173</v>
      </c>
      <c r="AE2727">
        <v>1</v>
      </c>
      <c r="AF2727" t="s">
        <v>1174</v>
      </c>
    </row>
    <row r="2728" spans="1:32">
      <c r="A2728">
        <v>318357</v>
      </c>
      <c r="B2728">
        <v>5170</v>
      </c>
      <c r="C2728" t="s">
        <v>301</v>
      </c>
      <c r="D2728">
        <v>1141</v>
      </c>
      <c r="E2728">
        <v>4016632550</v>
      </c>
      <c r="F2728" t="s">
        <v>1173</v>
      </c>
      <c r="G2728">
        <v>1</v>
      </c>
      <c r="H2728" t="s">
        <v>491</v>
      </c>
      <c r="I2728" t="s">
        <v>323</v>
      </c>
      <c r="J2728">
        <v>33</v>
      </c>
      <c r="K2728">
        <v>345</v>
      </c>
      <c r="L2728">
        <v>1092</v>
      </c>
      <c r="M2728">
        <v>6</v>
      </c>
      <c r="N2728">
        <v>24</v>
      </c>
      <c r="O2728" s="493">
        <v>45957.8184722222</v>
      </c>
      <c r="P2728" s="493">
        <v>45957.9999537037</v>
      </c>
      <c r="Q2728">
        <v>1</v>
      </c>
      <c r="R2728">
        <v>0</v>
      </c>
      <c r="S2728">
        <v>0</v>
      </c>
      <c r="T2728">
        <v>6</v>
      </c>
      <c r="U2728">
        <v>16</v>
      </c>
      <c r="V2728">
        <v>12</v>
      </c>
      <c r="W2728">
        <v>201</v>
      </c>
      <c r="X2728">
        <v>15</v>
      </c>
      <c r="Y2728">
        <v>16</v>
      </c>
      <c r="AB2728">
        <v>53.244</v>
      </c>
      <c r="AD2728" t="s">
        <v>1173</v>
      </c>
      <c r="AE2728">
        <v>1</v>
      </c>
      <c r="AF2728" t="s">
        <v>1174</v>
      </c>
    </row>
    <row r="2729" spans="1:32">
      <c r="A2729">
        <v>318447</v>
      </c>
      <c r="B2729">
        <v>5170</v>
      </c>
      <c r="C2729" t="s">
        <v>301</v>
      </c>
      <c r="D2729">
        <v>1141</v>
      </c>
      <c r="E2729">
        <v>4016632550</v>
      </c>
      <c r="F2729" t="s">
        <v>1173</v>
      </c>
      <c r="G2729">
        <v>1</v>
      </c>
      <c r="H2729" t="s">
        <v>491</v>
      </c>
      <c r="I2729" t="s">
        <v>314</v>
      </c>
      <c r="J2729">
        <v>30</v>
      </c>
      <c r="K2729">
        <v>131</v>
      </c>
      <c r="L2729">
        <v>1092</v>
      </c>
      <c r="M2729">
        <v>6</v>
      </c>
      <c r="N2729">
        <v>174</v>
      </c>
      <c r="O2729" s="493">
        <v>45958.0006828704</v>
      </c>
      <c r="P2729" s="493">
        <v>45958.069837963</v>
      </c>
      <c r="Q2729">
        <v>1</v>
      </c>
      <c r="R2729">
        <v>0</v>
      </c>
      <c r="S2729">
        <v>0</v>
      </c>
      <c r="T2729">
        <v>6</v>
      </c>
      <c r="U2729">
        <v>32</v>
      </c>
      <c r="V2729">
        <v>22</v>
      </c>
      <c r="W2729">
        <v>818</v>
      </c>
      <c r="X2729">
        <v>24</v>
      </c>
      <c r="Y2729">
        <v>31</v>
      </c>
      <c r="AB2729">
        <v>24.915</v>
      </c>
      <c r="AD2729" t="s">
        <v>1173</v>
      </c>
      <c r="AE2729">
        <v>1</v>
      </c>
      <c r="AF2729" t="s">
        <v>1174</v>
      </c>
    </row>
    <row r="2730" spans="1:32">
      <c r="A2730">
        <v>318448</v>
      </c>
      <c r="B2730">
        <v>5170</v>
      </c>
      <c r="C2730" t="s">
        <v>301</v>
      </c>
      <c r="D2730">
        <v>1141</v>
      </c>
      <c r="E2730">
        <v>4016632550</v>
      </c>
      <c r="F2730" t="s">
        <v>1173</v>
      </c>
      <c r="G2730">
        <v>1</v>
      </c>
      <c r="H2730" t="s">
        <v>491</v>
      </c>
      <c r="I2730" t="s">
        <v>269</v>
      </c>
      <c r="J2730">
        <v>31</v>
      </c>
      <c r="K2730">
        <v>135</v>
      </c>
      <c r="L2730">
        <v>1092</v>
      </c>
      <c r="M2730">
        <v>6</v>
      </c>
      <c r="N2730">
        <v>108</v>
      </c>
      <c r="O2730" s="493">
        <v>45958.0006944444</v>
      </c>
      <c r="P2730" s="493">
        <v>45958.0703703704</v>
      </c>
      <c r="Q2730">
        <v>1</v>
      </c>
      <c r="R2730">
        <v>0</v>
      </c>
      <c r="S2730">
        <v>0</v>
      </c>
      <c r="T2730">
        <v>6</v>
      </c>
      <c r="U2730">
        <v>32</v>
      </c>
      <c r="V2730">
        <v>28</v>
      </c>
      <c r="W2730">
        <v>51</v>
      </c>
      <c r="X2730">
        <v>31</v>
      </c>
      <c r="Y2730">
        <v>32</v>
      </c>
      <c r="AB2730">
        <v>29.286</v>
      </c>
      <c r="AD2730" t="s">
        <v>1173</v>
      </c>
      <c r="AE2730">
        <v>1</v>
      </c>
      <c r="AF2730" t="s">
        <v>1174</v>
      </c>
    </row>
    <row r="2731" spans="1:32">
      <c r="A2731">
        <v>318449</v>
      </c>
      <c r="B2731">
        <v>5170</v>
      </c>
      <c r="C2731" t="s">
        <v>301</v>
      </c>
      <c r="D2731">
        <v>1141</v>
      </c>
      <c r="E2731">
        <v>4016632550</v>
      </c>
      <c r="F2731" t="s">
        <v>1173</v>
      </c>
      <c r="G2731">
        <v>1</v>
      </c>
      <c r="H2731" t="s">
        <v>491</v>
      </c>
      <c r="I2731" t="s">
        <v>319</v>
      </c>
      <c r="J2731">
        <v>32</v>
      </c>
      <c r="K2731">
        <v>136</v>
      </c>
      <c r="L2731">
        <v>1092</v>
      </c>
      <c r="M2731">
        <v>6</v>
      </c>
      <c r="N2731">
        <v>24</v>
      </c>
      <c r="O2731" s="493">
        <v>45958.0005555556</v>
      </c>
      <c r="P2731" s="493">
        <v>45958.0706597222</v>
      </c>
      <c r="Q2731">
        <v>1</v>
      </c>
      <c r="R2731">
        <v>0</v>
      </c>
      <c r="S2731">
        <v>0</v>
      </c>
      <c r="T2731">
        <v>6</v>
      </c>
      <c r="U2731">
        <v>10</v>
      </c>
      <c r="V2731">
        <v>10</v>
      </c>
      <c r="W2731">
        <v>21</v>
      </c>
      <c r="X2731">
        <v>10</v>
      </c>
      <c r="Y2731">
        <v>10</v>
      </c>
      <c r="AB2731">
        <v>4.305</v>
      </c>
      <c r="AD2731" t="s">
        <v>1173</v>
      </c>
      <c r="AE2731">
        <v>1</v>
      </c>
      <c r="AF2731" t="s">
        <v>1174</v>
      </c>
    </row>
    <row r="2732" spans="1:32">
      <c r="A2732">
        <v>318450</v>
      </c>
      <c r="B2732">
        <v>5170</v>
      </c>
      <c r="C2732" t="s">
        <v>301</v>
      </c>
      <c r="D2732">
        <v>1141</v>
      </c>
      <c r="E2732">
        <v>4016632550</v>
      </c>
      <c r="F2732" t="s">
        <v>1173</v>
      </c>
      <c r="G2732">
        <v>1</v>
      </c>
      <c r="H2732" t="s">
        <v>491</v>
      </c>
      <c r="I2732" t="s">
        <v>323</v>
      </c>
      <c r="J2732">
        <v>33</v>
      </c>
      <c r="K2732">
        <v>137</v>
      </c>
      <c r="L2732">
        <v>1092</v>
      </c>
      <c r="M2732">
        <v>6</v>
      </c>
      <c r="N2732">
        <v>24</v>
      </c>
      <c r="O2732" s="493">
        <v>45958.0004050926</v>
      </c>
      <c r="P2732" s="493">
        <v>45958.0709606481</v>
      </c>
      <c r="Q2732">
        <v>1</v>
      </c>
      <c r="R2732">
        <v>0</v>
      </c>
      <c r="S2732">
        <v>0</v>
      </c>
      <c r="T2732">
        <v>6</v>
      </c>
      <c r="U2732">
        <v>16</v>
      </c>
      <c r="V2732">
        <v>15</v>
      </c>
      <c r="W2732">
        <v>89</v>
      </c>
      <c r="X2732">
        <v>15</v>
      </c>
      <c r="Y2732">
        <v>16</v>
      </c>
      <c r="AB2732">
        <v>53.244</v>
      </c>
      <c r="AD2732" t="s">
        <v>1173</v>
      </c>
      <c r="AE2732">
        <v>1</v>
      </c>
      <c r="AF2732" t="s">
        <v>1174</v>
      </c>
    </row>
    <row r="2733" spans="1:32">
      <c r="A2733">
        <v>318451</v>
      </c>
      <c r="B2733">
        <v>5170</v>
      </c>
      <c r="C2733" t="s">
        <v>301</v>
      </c>
      <c r="D2733">
        <v>1142</v>
      </c>
      <c r="E2733">
        <v>4016632550</v>
      </c>
      <c r="F2733" t="s">
        <v>1173</v>
      </c>
      <c r="G2733">
        <v>1</v>
      </c>
      <c r="H2733" t="s">
        <v>494</v>
      </c>
      <c r="I2733" t="s">
        <v>314</v>
      </c>
      <c r="J2733">
        <v>30</v>
      </c>
      <c r="K2733">
        <v>484</v>
      </c>
      <c r="L2733">
        <v>1092</v>
      </c>
      <c r="M2733">
        <v>6</v>
      </c>
      <c r="N2733">
        <v>204</v>
      </c>
      <c r="O2733" s="493">
        <v>45958.0779861111</v>
      </c>
      <c r="P2733" s="493">
        <v>45958.8845833333</v>
      </c>
      <c r="Q2733">
        <v>1</v>
      </c>
      <c r="R2733">
        <v>0</v>
      </c>
      <c r="S2733">
        <v>0</v>
      </c>
      <c r="T2733">
        <v>6</v>
      </c>
      <c r="U2733">
        <v>38</v>
      </c>
      <c r="V2733">
        <v>33</v>
      </c>
      <c r="W2733">
        <v>284</v>
      </c>
      <c r="X2733">
        <v>36</v>
      </c>
      <c r="Y2733">
        <v>35</v>
      </c>
      <c r="AB2733">
        <v>32.199</v>
      </c>
      <c r="AD2733" t="s">
        <v>1173</v>
      </c>
      <c r="AE2733">
        <v>1</v>
      </c>
      <c r="AF2733" t="s">
        <v>1174</v>
      </c>
    </row>
    <row r="2734" spans="1:32">
      <c r="A2734">
        <v>318452</v>
      </c>
      <c r="B2734">
        <v>5170</v>
      </c>
      <c r="C2734" t="s">
        <v>301</v>
      </c>
      <c r="D2734">
        <v>1142</v>
      </c>
      <c r="E2734">
        <v>4016632550</v>
      </c>
      <c r="F2734" t="s">
        <v>1173</v>
      </c>
      <c r="G2734">
        <v>1</v>
      </c>
      <c r="H2734" t="s">
        <v>494</v>
      </c>
      <c r="I2734" t="s">
        <v>269</v>
      </c>
      <c r="J2734">
        <v>31</v>
      </c>
      <c r="K2734">
        <v>484</v>
      </c>
      <c r="L2734">
        <v>1092</v>
      </c>
      <c r="M2734">
        <v>6</v>
      </c>
      <c r="N2734">
        <v>42</v>
      </c>
      <c r="O2734" s="493">
        <v>45958.0846412037</v>
      </c>
      <c r="P2734" s="493">
        <v>45958.8849305556</v>
      </c>
      <c r="Q2734">
        <v>1</v>
      </c>
      <c r="R2734">
        <v>0</v>
      </c>
      <c r="S2734">
        <v>0</v>
      </c>
      <c r="T2734">
        <v>6</v>
      </c>
      <c r="U2734">
        <v>20</v>
      </c>
      <c r="V2734">
        <v>15</v>
      </c>
      <c r="W2734">
        <v>215</v>
      </c>
      <c r="X2734">
        <v>18</v>
      </c>
      <c r="Y2734">
        <v>18</v>
      </c>
      <c r="AB2734">
        <v>12.197</v>
      </c>
      <c r="AD2734" t="s">
        <v>1173</v>
      </c>
      <c r="AE2734">
        <v>1</v>
      </c>
      <c r="AF2734" t="s">
        <v>1174</v>
      </c>
    </row>
    <row r="2735" spans="1:32">
      <c r="A2735">
        <v>318453</v>
      </c>
      <c r="B2735">
        <v>5170</v>
      </c>
      <c r="C2735" t="s">
        <v>301</v>
      </c>
      <c r="D2735">
        <v>1142</v>
      </c>
      <c r="E2735">
        <v>4016632550</v>
      </c>
      <c r="F2735" t="s">
        <v>1173</v>
      </c>
      <c r="G2735">
        <v>1</v>
      </c>
      <c r="H2735" t="s">
        <v>494</v>
      </c>
      <c r="I2735" t="s">
        <v>319</v>
      </c>
      <c r="J2735">
        <v>32</v>
      </c>
      <c r="K2735">
        <v>482</v>
      </c>
      <c r="L2735">
        <v>1092</v>
      </c>
      <c r="M2735">
        <v>6</v>
      </c>
      <c r="N2735">
        <v>42</v>
      </c>
      <c r="O2735" s="493">
        <v>45958.0863310185</v>
      </c>
      <c r="P2735" s="493">
        <v>45958.8856018518</v>
      </c>
      <c r="Q2735">
        <v>1</v>
      </c>
      <c r="R2735">
        <v>0</v>
      </c>
      <c r="S2735">
        <v>0</v>
      </c>
      <c r="T2735">
        <v>6</v>
      </c>
      <c r="U2735">
        <v>34</v>
      </c>
      <c r="V2735">
        <v>30</v>
      </c>
      <c r="W2735">
        <v>161</v>
      </c>
      <c r="X2735">
        <v>33</v>
      </c>
      <c r="Y2735">
        <v>41</v>
      </c>
      <c r="AB2735">
        <v>7.226</v>
      </c>
      <c r="AD2735" t="s">
        <v>1173</v>
      </c>
      <c r="AE2735">
        <v>1</v>
      </c>
      <c r="AF2735" t="s">
        <v>1174</v>
      </c>
    </row>
    <row r="2736" spans="1:32">
      <c r="A2736">
        <v>318454</v>
      </c>
      <c r="B2736">
        <v>5170</v>
      </c>
      <c r="C2736" t="s">
        <v>301</v>
      </c>
      <c r="D2736">
        <v>1142</v>
      </c>
      <c r="E2736">
        <v>4016632550</v>
      </c>
      <c r="F2736" t="s">
        <v>1173</v>
      </c>
      <c r="G2736">
        <v>1</v>
      </c>
      <c r="H2736" t="s">
        <v>494</v>
      </c>
      <c r="I2736" t="s">
        <v>323</v>
      </c>
      <c r="J2736">
        <v>33</v>
      </c>
      <c r="K2736">
        <v>481</v>
      </c>
      <c r="L2736">
        <v>1092</v>
      </c>
      <c r="M2736">
        <v>6</v>
      </c>
      <c r="N2736">
        <v>24</v>
      </c>
      <c r="O2736" s="493">
        <v>45958.0893171296</v>
      </c>
      <c r="P2736" s="493">
        <v>45958.8866550926</v>
      </c>
      <c r="Q2736">
        <v>1</v>
      </c>
      <c r="R2736">
        <v>0</v>
      </c>
      <c r="S2736">
        <v>0</v>
      </c>
      <c r="T2736">
        <v>6</v>
      </c>
      <c r="U2736">
        <v>39</v>
      </c>
      <c r="V2736">
        <v>32</v>
      </c>
      <c r="W2736">
        <v>399</v>
      </c>
      <c r="X2736">
        <v>35</v>
      </c>
      <c r="Y2736">
        <v>34</v>
      </c>
      <c r="AB2736">
        <v>53.508</v>
      </c>
      <c r="AD2736" t="s">
        <v>1173</v>
      </c>
      <c r="AE2736">
        <v>1</v>
      </c>
      <c r="AF2736" t="s">
        <v>1174</v>
      </c>
    </row>
    <row r="2737" spans="1:32">
      <c r="A2737">
        <v>318455</v>
      </c>
      <c r="B2737">
        <v>5170</v>
      </c>
      <c r="C2737" t="s">
        <v>301</v>
      </c>
      <c r="D2737">
        <v>1143</v>
      </c>
      <c r="E2737">
        <v>4016637829</v>
      </c>
      <c r="F2737" t="s">
        <v>998</v>
      </c>
      <c r="G2737">
        <v>1</v>
      </c>
      <c r="H2737" t="s">
        <v>494</v>
      </c>
      <c r="I2737" t="s">
        <v>269</v>
      </c>
      <c r="J2737">
        <v>31</v>
      </c>
      <c r="K2737">
        <v>1</v>
      </c>
      <c r="L2737">
        <v>160</v>
      </c>
      <c r="M2737">
        <v>4</v>
      </c>
      <c r="N2737">
        <v>24</v>
      </c>
      <c r="O2737" s="493">
        <v>45958.9050810185</v>
      </c>
      <c r="P2737" s="493">
        <v>45958.9050810185</v>
      </c>
      <c r="Q2737">
        <v>1</v>
      </c>
      <c r="R2737">
        <v>0</v>
      </c>
      <c r="S2737">
        <v>1</v>
      </c>
      <c r="T2737">
        <v>6</v>
      </c>
      <c r="U2737">
        <v>10</v>
      </c>
      <c r="V2737">
        <v>10</v>
      </c>
      <c r="W2737">
        <v>10</v>
      </c>
      <c r="X2737">
        <v>10</v>
      </c>
      <c r="AB2737">
        <v>7.485</v>
      </c>
      <c r="AD2737" t="s">
        <v>998</v>
      </c>
      <c r="AE2737">
        <v>1</v>
      </c>
      <c r="AF2737" t="s">
        <v>1000</v>
      </c>
    </row>
    <row r="2738" spans="1:32">
      <c r="A2738">
        <v>318456</v>
      </c>
      <c r="B2738">
        <v>5170</v>
      </c>
      <c r="C2738" t="s">
        <v>301</v>
      </c>
      <c r="D2738">
        <v>1143</v>
      </c>
      <c r="E2738">
        <v>4016637829</v>
      </c>
      <c r="F2738" t="s">
        <v>998</v>
      </c>
      <c r="G2738">
        <v>1</v>
      </c>
      <c r="H2738" t="s">
        <v>494</v>
      </c>
      <c r="I2738" t="s">
        <v>323</v>
      </c>
      <c r="J2738">
        <v>33</v>
      </c>
      <c r="K2738">
        <v>39</v>
      </c>
      <c r="L2738">
        <v>160</v>
      </c>
      <c r="M2738">
        <v>4</v>
      </c>
      <c r="N2738">
        <v>4</v>
      </c>
      <c r="O2738" s="493">
        <v>45958.9072569444</v>
      </c>
      <c r="P2738" s="493">
        <v>45958.9215740741</v>
      </c>
      <c r="Q2738">
        <v>1</v>
      </c>
      <c r="R2738">
        <v>0</v>
      </c>
      <c r="S2738">
        <v>0</v>
      </c>
      <c r="T2738">
        <v>6</v>
      </c>
      <c r="U2738">
        <v>10</v>
      </c>
      <c r="V2738">
        <v>10</v>
      </c>
      <c r="W2738">
        <v>12</v>
      </c>
      <c r="X2738">
        <v>10</v>
      </c>
      <c r="Y2738">
        <v>12</v>
      </c>
      <c r="AB2738">
        <v>17.552</v>
      </c>
      <c r="AD2738" t="s">
        <v>998</v>
      </c>
      <c r="AE2738">
        <v>1</v>
      </c>
      <c r="AF2738" t="s">
        <v>1000</v>
      </c>
    </row>
    <row r="2739" spans="1:32">
      <c r="A2739">
        <v>318457</v>
      </c>
      <c r="B2739">
        <v>5170</v>
      </c>
      <c r="C2739" t="s">
        <v>301</v>
      </c>
      <c r="D2739">
        <v>1143</v>
      </c>
      <c r="E2739">
        <v>4016637837</v>
      </c>
      <c r="F2739" t="s">
        <v>998</v>
      </c>
      <c r="G2739">
        <v>1</v>
      </c>
      <c r="H2739" t="s">
        <v>494</v>
      </c>
      <c r="I2739" t="s">
        <v>269</v>
      </c>
      <c r="J2739">
        <v>31</v>
      </c>
      <c r="K2739">
        <v>1</v>
      </c>
      <c r="L2739">
        <v>20</v>
      </c>
      <c r="M2739">
        <v>4</v>
      </c>
      <c r="N2739">
        <v>24</v>
      </c>
      <c r="O2739" s="493">
        <v>45958.8982291667</v>
      </c>
      <c r="P2739" s="493">
        <v>45958.8982291667</v>
      </c>
      <c r="Q2739">
        <v>1</v>
      </c>
      <c r="R2739">
        <v>0</v>
      </c>
      <c r="S2739">
        <v>1</v>
      </c>
      <c r="T2739">
        <v>6</v>
      </c>
      <c r="U2739">
        <v>13</v>
      </c>
      <c r="V2739">
        <v>13</v>
      </c>
      <c r="W2739">
        <v>13</v>
      </c>
      <c r="X2739">
        <v>13</v>
      </c>
      <c r="AB2739">
        <v>7.485</v>
      </c>
      <c r="AD2739" t="s">
        <v>999</v>
      </c>
      <c r="AE2739">
        <v>1</v>
      </c>
      <c r="AF2739" t="s">
        <v>1000</v>
      </c>
    </row>
    <row r="2740" spans="1:32">
      <c r="A2740">
        <v>318458</v>
      </c>
      <c r="B2740">
        <v>5170</v>
      </c>
      <c r="C2740" t="s">
        <v>301</v>
      </c>
      <c r="D2740">
        <v>1143</v>
      </c>
      <c r="E2740">
        <v>4016637837</v>
      </c>
      <c r="F2740" t="s">
        <v>998</v>
      </c>
      <c r="G2740">
        <v>1</v>
      </c>
      <c r="H2740" t="s">
        <v>494</v>
      </c>
      <c r="I2740" t="s">
        <v>323</v>
      </c>
      <c r="J2740">
        <v>33</v>
      </c>
      <c r="K2740">
        <v>5</v>
      </c>
      <c r="L2740">
        <v>20</v>
      </c>
      <c r="M2740">
        <v>4</v>
      </c>
      <c r="N2740">
        <v>4</v>
      </c>
      <c r="O2740" s="493">
        <v>45958.8998842593</v>
      </c>
      <c r="P2740" s="493">
        <v>45958.9021527778</v>
      </c>
      <c r="Q2740">
        <v>1</v>
      </c>
      <c r="R2740">
        <v>0</v>
      </c>
      <c r="S2740">
        <v>0</v>
      </c>
      <c r="T2740">
        <v>6</v>
      </c>
      <c r="U2740">
        <v>11</v>
      </c>
      <c r="V2740">
        <v>10</v>
      </c>
      <c r="W2740">
        <v>13</v>
      </c>
      <c r="X2740">
        <v>10</v>
      </c>
      <c r="Y2740">
        <v>12</v>
      </c>
      <c r="AB2740">
        <v>17.552</v>
      </c>
      <c r="AD2740" t="s">
        <v>999</v>
      </c>
      <c r="AE2740">
        <v>1</v>
      </c>
      <c r="AF2740" t="s">
        <v>1000</v>
      </c>
    </row>
    <row r="2741" spans="1:32">
      <c r="A2741">
        <v>318459</v>
      </c>
      <c r="B2741">
        <v>5170</v>
      </c>
      <c r="C2741" t="s">
        <v>301</v>
      </c>
      <c r="D2741">
        <v>1143</v>
      </c>
      <c r="E2741">
        <v>4016653920</v>
      </c>
      <c r="F2741" t="s">
        <v>941</v>
      </c>
      <c r="G2741">
        <v>1</v>
      </c>
      <c r="H2741" t="s">
        <v>494</v>
      </c>
      <c r="I2741" t="s">
        <v>269</v>
      </c>
      <c r="J2741">
        <v>31</v>
      </c>
      <c r="K2741">
        <v>2</v>
      </c>
      <c r="L2741">
        <v>1132</v>
      </c>
      <c r="M2741">
        <v>4</v>
      </c>
      <c r="N2741">
        <v>24</v>
      </c>
      <c r="O2741" s="493">
        <v>45958.928599537</v>
      </c>
      <c r="P2741" s="493">
        <v>45958.9726388889</v>
      </c>
      <c r="Q2741">
        <v>1</v>
      </c>
      <c r="R2741">
        <v>0</v>
      </c>
      <c r="S2741">
        <v>2</v>
      </c>
      <c r="T2741">
        <v>6</v>
      </c>
      <c r="U2741">
        <v>21</v>
      </c>
      <c r="V2741">
        <v>19</v>
      </c>
      <c r="W2741">
        <v>22</v>
      </c>
      <c r="X2741">
        <v>20.5</v>
      </c>
      <c r="Z2741">
        <v>10</v>
      </c>
      <c r="AB2741">
        <v>7.493</v>
      </c>
      <c r="AD2741" t="s">
        <v>941</v>
      </c>
      <c r="AE2741">
        <v>1</v>
      </c>
      <c r="AF2741" t="s">
        <v>942</v>
      </c>
    </row>
    <row r="2742" spans="1:32">
      <c r="A2742">
        <v>318460</v>
      </c>
      <c r="B2742">
        <v>5170</v>
      </c>
      <c r="C2742" t="s">
        <v>301</v>
      </c>
      <c r="D2742">
        <v>1143</v>
      </c>
      <c r="E2742">
        <v>4016653920</v>
      </c>
      <c r="F2742" t="s">
        <v>941</v>
      </c>
      <c r="G2742">
        <v>1</v>
      </c>
      <c r="H2742" t="s">
        <v>494</v>
      </c>
      <c r="I2742" t="s">
        <v>319</v>
      </c>
      <c r="J2742">
        <v>32</v>
      </c>
      <c r="K2742">
        <v>112</v>
      </c>
      <c r="L2742">
        <v>1132</v>
      </c>
      <c r="M2742">
        <v>4</v>
      </c>
      <c r="N2742">
        <v>8</v>
      </c>
      <c r="O2742" s="493">
        <v>45958.932962963</v>
      </c>
      <c r="P2742" s="493">
        <v>45958.9999884259</v>
      </c>
      <c r="Q2742">
        <v>1</v>
      </c>
      <c r="R2742">
        <v>0</v>
      </c>
      <c r="S2742">
        <v>1</v>
      </c>
      <c r="T2742">
        <v>6</v>
      </c>
      <c r="U2742">
        <v>35</v>
      </c>
      <c r="V2742">
        <v>22</v>
      </c>
      <c r="W2742">
        <v>405</v>
      </c>
      <c r="X2742">
        <v>24</v>
      </c>
      <c r="Z2742">
        <v>26</v>
      </c>
      <c r="AB2742">
        <v>2.812</v>
      </c>
      <c r="AD2742" t="s">
        <v>941</v>
      </c>
      <c r="AE2742">
        <v>1</v>
      </c>
      <c r="AF2742" t="s">
        <v>942</v>
      </c>
    </row>
    <row r="2743" spans="1:32">
      <c r="A2743">
        <v>318461</v>
      </c>
      <c r="B2743">
        <v>5170</v>
      </c>
      <c r="C2743" t="s">
        <v>301</v>
      </c>
      <c r="D2743">
        <v>1143</v>
      </c>
      <c r="E2743">
        <v>4016653921</v>
      </c>
      <c r="F2743" t="s">
        <v>941</v>
      </c>
      <c r="G2743">
        <v>1</v>
      </c>
      <c r="H2743" t="s">
        <v>494</v>
      </c>
      <c r="I2743" t="s">
        <v>269</v>
      </c>
      <c r="J2743">
        <v>31</v>
      </c>
      <c r="K2743">
        <v>1</v>
      </c>
      <c r="L2743">
        <v>20</v>
      </c>
      <c r="M2743">
        <v>4</v>
      </c>
      <c r="N2743">
        <v>24</v>
      </c>
      <c r="O2743" s="493">
        <v>45958.9210069444</v>
      </c>
      <c r="P2743" s="493">
        <v>45958.9210069444</v>
      </c>
      <c r="Q2743">
        <v>1</v>
      </c>
      <c r="R2743">
        <v>0</v>
      </c>
      <c r="S2743">
        <v>2</v>
      </c>
      <c r="T2743">
        <v>6</v>
      </c>
      <c r="U2743">
        <v>32</v>
      </c>
      <c r="V2743">
        <v>32</v>
      </c>
      <c r="W2743">
        <v>32</v>
      </c>
      <c r="X2743">
        <v>32</v>
      </c>
      <c r="Z2743">
        <v>10</v>
      </c>
      <c r="AB2743">
        <v>7.493</v>
      </c>
      <c r="AD2743" t="s">
        <v>1204</v>
      </c>
      <c r="AE2743">
        <v>1</v>
      </c>
      <c r="AF2743" t="s">
        <v>942</v>
      </c>
    </row>
    <row r="2744" spans="1:32">
      <c r="A2744">
        <v>318462</v>
      </c>
      <c r="B2744">
        <v>5170</v>
      </c>
      <c r="C2744" t="s">
        <v>301</v>
      </c>
      <c r="D2744">
        <v>1143</v>
      </c>
      <c r="E2744">
        <v>4016653921</v>
      </c>
      <c r="F2744" t="s">
        <v>941</v>
      </c>
      <c r="G2744">
        <v>1</v>
      </c>
      <c r="H2744" t="s">
        <v>494</v>
      </c>
      <c r="I2744" t="s">
        <v>319</v>
      </c>
      <c r="J2744">
        <v>32</v>
      </c>
      <c r="K2744">
        <v>5</v>
      </c>
      <c r="L2744">
        <v>20</v>
      </c>
      <c r="M2744">
        <v>4</v>
      </c>
      <c r="N2744">
        <v>8</v>
      </c>
      <c r="O2744" s="493">
        <v>45958.9246412037</v>
      </c>
      <c r="P2744" s="493">
        <v>45958.9265277778</v>
      </c>
      <c r="Q2744">
        <v>1</v>
      </c>
      <c r="R2744">
        <v>0</v>
      </c>
      <c r="S2744">
        <v>1</v>
      </c>
      <c r="T2744">
        <v>6</v>
      </c>
      <c r="U2744">
        <v>47</v>
      </c>
      <c r="V2744">
        <v>24</v>
      </c>
      <c r="W2744">
        <v>106</v>
      </c>
      <c r="X2744">
        <v>25</v>
      </c>
      <c r="Z2744">
        <v>26</v>
      </c>
      <c r="AB2744">
        <v>2.812</v>
      </c>
      <c r="AD2744" t="s">
        <v>1204</v>
      </c>
      <c r="AE2744">
        <v>1</v>
      </c>
      <c r="AF2744" t="s">
        <v>942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5264"/>
  <sheetViews>
    <sheetView workbookViewId="0">
      <selection activeCell="A2" sqref="A2:A3"/>
    </sheetView>
  </sheetViews>
  <sheetFormatPr defaultColWidth="9" defaultRowHeight="14"/>
  <cols>
    <col min="1" max="1" width="12.425" customWidth="1"/>
    <col min="3" max="3" width="16.7083333333333" customWidth="1"/>
    <col min="5" max="5" width="21.7083333333333" customWidth="1"/>
    <col min="9" max="9" width="69.5666666666667" customWidth="1"/>
  </cols>
  <sheetData>
    <row r="1" spans="1:11">
      <c r="A1" t="s">
        <v>1205</v>
      </c>
      <c r="B1" t="s">
        <v>1206</v>
      </c>
      <c r="C1" t="s">
        <v>1207</v>
      </c>
      <c r="D1" t="s">
        <v>1208</v>
      </c>
      <c r="E1" t="s">
        <v>1209</v>
      </c>
      <c r="F1" t="s">
        <v>1210</v>
      </c>
      <c r="G1" t="s">
        <v>1211</v>
      </c>
      <c r="H1" t="s">
        <v>1212</v>
      </c>
      <c r="I1" t="s">
        <v>1213</v>
      </c>
      <c r="J1" t="s">
        <v>1214</v>
      </c>
      <c r="K1" t="s">
        <v>1215</v>
      </c>
    </row>
    <row r="2" spans="1:11">
      <c r="A2">
        <v>10700510</v>
      </c>
      <c r="B2">
        <v>1</v>
      </c>
      <c r="C2">
        <v>10700510</v>
      </c>
      <c r="D2">
        <v>1</v>
      </c>
      <c r="E2">
        <v>93300082</v>
      </c>
      <c r="F2">
        <v>6</v>
      </c>
      <c r="G2" s="493">
        <v>44385.6647916667</v>
      </c>
      <c r="H2" s="493">
        <v>44972.3859027778</v>
      </c>
      <c r="I2" t="s">
        <v>1216</v>
      </c>
      <c r="J2" t="s">
        <v>1216</v>
      </c>
      <c r="K2" t="s">
        <v>1217</v>
      </c>
    </row>
    <row r="3" spans="1:11">
      <c r="A3">
        <v>10700511</v>
      </c>
      <c r="B3">
        <v>1</v>
      </c>
      <c r="C3">
        <v>10700511</v>
      </c>
      <c r="D3">
        <v>1</v>
      </c>
      <c r="E3">
        <v>93300082</v>
      </c>
      <c r="F3">
        <v>6</v>
      </c>
      <c r="G3" s="493">
        <v>44385.3913541667</v>
      </c>
      <c r="H3" s="493">
        <v>44972.3932407407</v>
      </c>
      <c r="I3" t="s">
        <v>1216</v>
      </c>
      <c r="J3" t="s">
        <v>1216</v>
      </c>
      <c r="K3" t="s">
        <v>1217</v>
      </c>
    </row>
    <row r="4" hidden="1" spans="1:11">
      <c r="A4">
        <v>10701030</v>
      </c>
      <c r="B4">
        <v>1</v>
      </c>
      <c r="C4">
        <v>10701030</v>
      </c>
      <c r="D4">
        <v>1</v>
      </c>
      <c r="E4">
        <v>93300376</v>
      </c>
      <c r="F4">
        <v>12</v>
      </c>
      <c r="G4" s="493">
        <v>44561.6621296296</v>
      </c>
      <c r="H4" s="493">
        <v>44568.6235648148</v>
      </c>
      <c r="I4" t="s">
        <v>1218</v>
      </c>
      <c r="J4" t="s">
        <v>1218</v>
      </c>
      <c r="K4" t="s">
        <v>1219</v>
      </c>
    </row>
    <row r="5" hidden="1" spans="1:11">
      <c r="A5">
        <v>10701031</v>
      </c>
      <c r="B5">
        <v>1</v>
      </c>
      <c r="C5">
        <v>10701031</v>
      </c>
      <c r="D5">
        <v>1</v>
      </c>
      <c r="E5">
        <v>93300376</v>
      </c>
      <c r="F5">
        <v>12</v>
      </c>
      <c r="G5" s="493">
        <v>44561.7228240741</v>
      </c>
      <c r="H5" s="493">
        <v>44568.6237731481</v>
      </c>
      <c r="I5" t="s">
        <v>1220</v>
      </c>
      <c r="J5" t="s">
        <v>1220</v>
      </c>
      <c r="K5" t="s">
        <v>1221</v>
      </c>
    </row>
    <row r="6" hidden="1" spans="1:11">
      <c r="A6">
        <v>10701032</v>
      </c>
      <c r="B6">
        <v>1</v>
      </c>
      <c r="C6">
        <v>10701032</v>
      </c>
      <c r="D6">
        <v>1</v>
      </c>
      <c r="E6">
        <v>93300378</v>
      </c>
      <c r="F6">
        <v>12</v>
      </c>
      <c r="G6" s="493">
        <v>44566.7190162037</v>
      </c>
      <c r="H6" s="493">
        <v>44581.4727083333</v>
      </c>
      <c r="I6" t="s">
        <v>1222</v>
      </c>
      <c r="J6" t="s">
        <v>1222</v>
      </c>
      <c r="K6" t="s">
        <v>1223</v>
      </c>
    </row>
    <row r="7" hidden="1" spans="1:11">
      <c r="A7">
        <v>10701033</v>
      </c>
      <c r="B7">
        <v>1</v>
      </c>
      <c r="C7">
        <v>10701033</v>
      </c>
      <c r="D7">
        <v>1</v>
      </c>
      <c r="E7">
        <v>93300378</v>
      </c>
      <c r="F7">
        <v>12</v>
      </c>
      <c r="G7" s="493">
        <v>44566.7215046296</v>
      </c>
      <c r="H7" s="493">
        <v>44581.4733912037</v>
      </c>
      <c r="I7" t="s">
        <v>1224</v>
      </c>
      <c r="J7" t="s">
        <v>1224</v>
      </c>
      <c r="K7" t="s">
        <v>1225</v>
      </c>
    </row>
    <row r="8" hidden="1" spans="1:11">
      <c r="A8">
        <v>10701034</v>
      </c>
      <c r="B8">
        <v>1</v>
      </c>
      <c r="C8">
        <v>10701034</v>
      </c>
      <c r="D8">
        <v>1</v>
      </c>
      <c r="E8">
        <v>93300378</v>
      </c>
      <c r="F8">
        <v>12</v>
      </c>
      <c r="G8" s="493">
        <v>44566.7323032407</v>
      </c>
      <c r="H8" s="493">
        <v>44581.4741550926</v>
      </c>
      <c r="I8" t="s">
        <v>1226</v>
      </c>
      <c r="J8" t="s">
        <v>1226</v>
      </c>
      <c r="K8" t="s">
        <v>1227</v>
      </c>
    </row>
    <row r="9" hidden="1" spans="1:11">
      <c r="A9">
        <v>10701035</v>
      </c>
      <c r="B9">
        <v>1</v>
      </c>
      <c r="C9">
        <v>10701035</v>
      </c>
      <c r="D9">
        <v>1</v>
      </c>
      <c r="E9">
        <v>93300373</v>
      </c>
      <c r="F9">
        <v>12</v>
      </c>
      <c r="G9" s="493">
        <v>44454.4278819444</v>
      </c>
      <c r="H9" s="493">
        <v>44567.7188310185</v>
      </c>
      <c r="I9" t="s">
        <v>1228</v>
      </c>
      <c r="J9" t="s">
        <v>1228</v>
      </c>
      <c r="K9" t="s">
        <v>1229</v>
      </c>
    </row>
    <row r="10" hidden="1" spans="1:11">
      <c r="A10">
        <v>10701036</v>
      </c>
      <c r="B10">
        <v>1</v>
      </c>
      <c r="C10">
        <v>10701036</v>
      </c>
      <c r="D10">
        <v>1</v>
      </c>
      <c r="E10">
        <v>93300375</v>
      </c>
      <c r="F10">
        <v>12</v>
      </c>
      <c r="G10" s="493">
        <v>44563.6988425926</v>
      </c>
      <c r="H10" s="493">
        <v>44575.4777199074</v>
      </c>
      <c r="I10" t="s">
        <v>1230</v>
      </c>
      <c r="J10" t="s">
        <v>1230</v>
      </c>
      <c r="K10" t="s">
        <v>1231</v>
      </c>
    </row>
    <row r="11" hidden="1" spans="1:11">
      <c r="A11">
        <v>10701037</v>
      </c>
      <c r="B11">
        <v>1</v>
      </c>
      <c r="C11">
        <v>10701037</v>
      </c>
      <c r="D11">
        <v>1</v>
      </c>
      <c r="E11">
        <v>93300375</v>
      </c>
      <c r="F11">
        <v>12</v>
      </c>
      <c r="G11" s="493">
        <v>44564.3767592593</v>
      </c>
      <c r="H11" s="493">
        <v>44575.4779282407</v>
      </c>
      <c r="I11" t="s">
        <v>1232</v>
      </c>
      <c r="J11" t="s">
        <v>1232</v>
      </c>
      <c r="K11" t="s">
        <v>1233</v>
      </c>
    </row>
    <row r="12" hidden="1" spans="1:11">
      <c r="A12">
        <v>10701038</v>
      </c>
      <c r="B12">
        <v>1</v>
      </c>
      <c r="C12">
        <v>10701038</v>
      </c>
      <c r="D12">
        <v>1</v>
      </c>
      <c r="E12">
        <v>93300377</v>
      </c>
      <c r="F12">
        <v>12</v>
      </c>
      <c r="G12" s="493">
        <v>44565.4784259259</v>
      </c>
      <c r="H12" s="493">
        <v>44575.6004050926</v>
      </c>
      <c r="I12" t="s">
        <v>1234</v>
      </c>
      <c r="J12" t="s">
        <v>1234</v>
      </c>
      <c r="K12" t="s">
        <v>1235</v>
      </c>
    </row>
    <row r="13" hidden="1" spans="1:11">
      <c r="A13">
        <v>10701039</v>
      </c>
      <c r="B13">
        <v>1</v>
      </c>
      <c r="C13">
        <v>10701039</v>
      </c>
      <c r="D13">
        <v>1</v>
      </c>
      <c r="E13">
        <v>93300377</v>
      </c>
      <c r="F13">
        <v>12</v>
      </c>
      <c r="G13" s="493">
        <v>44566.6925694444</v>
      </c>
      <c r="H13" s="493">
        <v>44575.6011342593</v>
      </c>
      <c r="I13" t="s">
        <v>1236</v>
      </c>
      <c r="J13" t="s">
        <v>1236</v>
      </c>
      <c r="K13" t="s">
        <v>1237</v>
      </c>
    </row>
    <row r="14" hidden="1" spans="1:11">
      <c r="A14">
        <v>10701040</v>
      </c>
      <c r="B14">
        <v>1</v>
      </c>
      <c r="C14">
        <v>10701040</v>
      </c>
      <c r="D14">
        <v>1</v>
      </c>
      <c r="E14">
        <v>93300377</v>
      </c>
      <c r="F14">
        <v>12</v>
      </c>
      <c r="G14" s="493">
        <v>44566.6964930556</v>
      </c>
      <c r="H14" s="493">
        <v>44575.6017476852</v>
      </c>
      <c r="I14" t="s">
        <v>1238</v>
      </c>
      <c r="J14" t="s">
        <v>1238</v>
      </c>
      <c r="K14" t="s">
        <v>1239</v>
      </c>
    </row>
    <row r="15" hidden="1" spans="1:11">
      <c r="A15">
        <v>10701041</v>
      </c>
      <c r="B15">
        <v>1</v>
      </c>
      <c r="C15">
        <v>10701041</v>
      </c>
      <c r="D15">
        <v>1</v>
      </c>
      <c r="E15">
        <v>93300379</v>
      </c>
      <c r="F15">
        <v>12</v>
      </c>
      <c r="G15" s="493">
        <v>44575.5727662037</v>
      </c>
      <c r="H15" s="493">
        <v>45209.4905902778</v>
      </c>
      <c r="I15" t="s">
        <v>1240</v>
      </c>
      <c r="J15" t="s">
        <v>1240</v>
      </c>
      <c r="K15" t="s">
        <v>1241</v>
      </c>
    </row>
    <row r="16" hidden="1" spans="1:11">
      <c r="A16">
        <v>10701042</v>
      </c>
      <c r="B16">
        <v>1</v>
      </c>
      <c r="C16">
        <v>10701042</v>
      </c>
      <c r="D16">
        <v>1</v>
      </c>
      <c r="E16">
        <v>93300373</v>
      </c>
      <c r="F16">
        <v>12</v>
      </c>
      <c r="G16" s="493">
        <v>44560.4431365741</v>
      </c>
      <c r="H16" s="493">
        <v>44567.7313310185</v>
      </c>
      <c r="I16" t="s">
        <v>1242</v>
      </c>
      <c r="J16" t="s">
        <v>1242</v>
      </c>
      <c r="K16" t="s">
        <v>1243</v>
      </c>
    </row>
    <row r="17" hidden="1" spans="1:11">
      <c r="A17">
        <v>10701043</v>
      </c>
      <c r="B17">
        <v>1</v>
      </c>
      <c r="C17">
        <v>10701043</v>
      </c>
      <c r="D17">
        <v>1</v>
      </c>
      <c r="E17">
        <v>93300372</v>
      </c>
      <c r="F17">
        <v>12</v>
      </c>
      <c r="G17" s="493">
        <v>44565.6771180556</v>
      </c>
      <c r="H17" s="493">
        <v>44575.4782175926</v>
      </c>
      <c r="I17" t="s">
        <v>1244</v>
      </c>
      <c r="J17" t="s">
        <v>1244</v>
      </c>
      <c r="K17" t="s">
        <v>1245</v>
      </c>
    </row>
    <row r="18" hidden="1" spans="1:11">
      <c r="A18">
        <v>10701074</v>
      </c>
      <c r="B18">
        <v>1</v>
      </c>
      <c r="C18">
        <v>10701074</v>
      </c>
      <c r="D18">
        <v>1</v>
      </c>
      <c r="E18">
        <v>93300383</v>
      </c>
      <c r="F18">
        <v>12</v>
      </c>
      <c r="G18" s="493">
        <v>44560.6561805556</v>
      </c>
      <c r="H18" s="493">
        <v>44568.4033796296</v>
      </c>
      <c r="I18" t="s">
        <v>1246</v>
      </c>
      <c r="J18" t="s">
        <v>1246</v>
      </c>
      <c r="K18" t="s">
        <v>1247</v>
      </c>
    </row>
    <row r="19" hidden="1" spans="1:11">
      <c r="A19">
        <v>10701075</v>
      </c>
      <c r="B19">
        <v>1</v>
      </c>
      <c r="C19">
        <v>10701075</v>
      </c>
      <c r="D19">
        <v>1</v>
      </c>
      <c r="E19">
        <v>93300384</v>
      </c>
      <c r="F19">
        <v>12</v>
      </c>
      <c r="G19" s="493">
        <v>44575.4796180556</v>
      </c>
      <c r="H19" s="493">
        <v>45209.4911226852</v>
      </c>
      <c r="I19" t="s">
        <v>1248</v>
      </c>
      <c r="J19" t="s">
        <v>1248</v>
      </c>
      <c r="K19" t="s">
        <v>1249</v>
      </c>
    </row>
    <row r="20" hidden="1" spans="1:11">
      <c r="A20">
        <v>10701076</v>
      </c>
      <c r="B20">
        <v>1</v>
      </c>
      <c r="C20">
        <v>10701076</v>
      </c>
      <c r="D20">
        <v>1</v>
      </c>
      <c r="E20">
        <v>93300385</v>
      </c>
      <c r="F20">
        <v>12</v>
      </c>
      <c r="G20" s="493">
        <v>44575.656724537</v>
      </c>
      <c r="H20" s="493">
        <v>44587.6734837963</v>
      </c>
      <c r="I20" t="s">
        <v>1250</v>
      </c>
      <c r="J20" t="s">
        <v>1250</v>
      </c>
      <c r="K20" t="s">
        <v>1251</v>
      </c>
    </row>
    <row r="21" hidden="1" spans="1:11">
      <c r="A21">
        <v>10701077</v>
      </c>
      <c r="B21">
        <v>1</v>
      </c>
      <c r="C21">
        <v>10701077</v>
      </c>
      <c r="D21">
        <v>1</v>
      </c>
      <c r="E21">
        <v>93300386</v>
      </c>
      <c r="F21">
        <v>12</v>
      </c>
      <c r="G21" s="493">
        <v>44575.6828125</v>
      </c>
      <c r="H21" s="493">
        <v>44585.4937615741</v>
      </c>
      <c r="I21" t="s">
        <v>1252</v>
      </c>
      <c r="J21" t="s">
        <v>1252</v>
      </c>
      <c r="K21" t="s">
        <v>1253</v>
      </c>
    </row>
    <row r="22" hidden="1" spans="1:11">
      <c r="A22" t="s">
        <v>1254</v>
      </c>
      <c r="B22">
        <v>11</v>
      </c>
      <c r="C22" t="s">
        <v>1254</v>
      </c>
      <c r="D22">
        <v>11</v>
      </c>
      <c r="F22">
        <v>0</v>
      </c>
      <c r="I22" t="s">
        <v>1255</v>
      </c>
      <c r="J22" t="s">
        <v>1255</v>
      </c>
    </row>
    <row r="23" hidden="1" spans="1:11">
      <c r="A23" t="s">
        <v>1256</v>
      </c>
      <c r="B23">
        <v>11</v>
      </c>
      <c r="C23" t="s">
        <v>1256</v>
      </c>
      <c r="D23">
        <v>11</v>
      </c>
      <c r="F23">
        <v>0</v>
      </c>
      <c r="I23" t="s">
        <v>1257</v>
      </c>
      <c r="J23" t="s">
        <v>1257</v>
      </c>
    </row>
    <row r="24" hidden="1" spans="1:11">
      <c r="A24" t="s">
        <v>1258</v>
      </c>
      <c r="B24">
        <v>10</v>
      </c>
      <c r="C24" t="s">
        <v>1258</v>
      </c>
      <c r="D24">
        <v>10</v>
      </c>
      <c r="F24">
        <v>0</v>
      </c>
      <c r="I24" t="s">
        <v>1259</v>
      </c>
      <c r="J24" t="s">
        <v>1259</v>
      </c>
    </row>
    <row r="25" hidden="1" spans="1:11">
      <c r="A25" t="s">
        <v>1260</v>
      </c>
      <c r="B25">
        <v>6</v>
      </c>
      <c r="C25" t="s">
        <v>1260</v>
      </c>
      <c r="D25">
        <v>6</v>
      </c>
      <c r="F25">
        <v>0</v>
      </c>
      <c r="I25" t="s">
        <v>1261</v>
      </c>
      <c r="J25" t="s">
        <v>1261</v>
      </c>
    </row>
    <row r="26" hidden="1" spans="1:11">
      <c r="A26" t="s">
        <v>1262</v>
      </c>
      <c r="B26">
        <v>11</v>
      </c>
      <c r="C26" t="s">
        <v>1262</v>
      </c>
      <c r="D26">
        <v>11</v>
      </c>
      <c r="F26">
        <v>0</v>
      </c>
      <c r="I26" t="s">
        <v>1263</v>
      </c>
      <c r="J26" t="s">
        <v>1263</v>
      </c>
    </row>
    <row r="27" hidden="1" spans="1:11">
      <c r="A27" t="s">
        <v>1264</v>
      </c>
      <c r="B27">
        <v>2</v>
      </c>
      <c r="C27" t="s">
        <v>1264</v>
      </c>
      <c r="D27">
        <v>2</v>
      </c>
      <c r="F27">
        <v>0</v>
      </c>
      <c r="I27" t="s">
        <v>1265</v>
      </c>
      <c r="J27" t="s">
        <v>1265</v>
      </c>
    </row>
    <row r="28" hidden="1" spans="1:11">
      <c r="A28" t="s">
        <v>1266</v>
      </c>
      <c r="B28">
        <v>2</v>
      </c>
      <c r="C28" t="s">
        <v>1266</v>
      </c>
      <c r="D28">
        <v>2</v>
      </c>
      <c r="F28">
        <v>0</v>
      </c>
      <c r="I28" t="s">
        <v>1267</v>
      </c>
      <c r="J28" t="s">
        <v>1267</v>
      </c>
    </row>
    <row r="29" hidden="1" spans="1:11">
      <c r="A29">
        <v>170545</v>
      </c>
      <c r="B29">
        <v>2</v>
      </c>
      <c r="C29">
        <v>170545</v>
      </c>
      <c r="D29">
        <v>2</v>
      </c>
      <c r="F29">
        <v>0</v>
      </c>
      <c r="I29" t="s">
        <v>1268</v>
      </c>
      <c r="J29" t="s">
        <v>1268</v>
      </c>
    </row>
    <row r="30" hidden="1" spans="1:11">
      <c r="A30">
        <v>170925</v>
      </c>
      <c r="B30">
        <v>2</v>
      </c>
      <c r="C30">
        <v>170925</v>
      </c>
      <c r="D30">
        <v>2</v>
      </c>
      <c r="F30">
        <v>0</v>
      </c>
      <c r="I30" t="s">
        <v>1268</v>
      </c>
      <c r="J30" t="s">
        <v>1268</v>
      </c>
    </row>
    <row r="31" hidden="1" spans="1:11">
      <c r="A31" t="s">
        <v>1269</v>
      </c>
      <c r="B31" t="s">
        <v>654</v>
      </c>
      <c r="C31" t="s">
        <v>1270</v>
      </c>
      <c r="D31">
        <v>4</v>
      </c>
      <c r="F31">
        <v>4</v>
      </c>
      <c r="G31" s="493">
        <v>38763.8813657407</v>
      </c>
      <c r="H31" s="493">
        <v>39555.7746527778</v>
      </c>
      <c r="I31" t="s">
        <v>1271</v>
      </c>
      <c r="J31" t="s">
        <v>1272</v>
      </c>
      <c r="K31" t="s">
        <v>1273</v>
      </c>
    </row>
    <row r="32" hidden="1" spans="1:11">
      <c r="A32" t="s">
        <v>1274</v>
      </c>
      <c r="B32" t="s">
        <v>1275</v>
      </c>
      <c r="C32" t="s">
        <v>1276</v>
      </c>
      <c r="D32">
        <v>6</v>
      </c>
      <c r="F32">
        <v>4</v>
      </c>
      <c r="G32" s="493">
        <v>37494.5823842593</v>
      </c>
      <c r="H32" s="493">
        <v>39555.7746527778</v>
      </c>
      <c r="I32" t="s">
        <v>1277</v>
      </c>
      <c r="J32" t="s">
        <v>1278</v>
      </c>
      <c r="K32" t="s">
        <v>1279</v>
      </c>
    </row>
    <row r="33" hidden="1" spans="1:11">
      <c r="A33" t="s">
        <v>1280</v>
      </c>
      <c r="B33" t="s">
        <v>1275</v>
      </c>
      <c r="C33" t="s">
        <v>1281</v>
      </c>
      <c r="D33">
        <v>4</v>
      </c>
      <c r="F33">
        <v>4</v>
      </c>
      <c r="G33" s="493">
        <v>39976.4340046296</v>
      </c>
      <c r="H33" s="493">
        <v>39976.4340046296</v>
      </c>
      <c r="I33" t="s">
        <v>1282</v>
      </c>
      <c r="J33" t="s">
        <v>1283</v>
      </c>
      <c r="K33" t="s">
        <v>1284</v>
      </c>
    </row>
    <row r="34" hidden="1" spans="1:11">
      <c r="A34" t="s">
        <v>1285</v>
      </c>
      <c r="B34" t="s">
        <v>1275</v>
      </c>
      <c r="C34" t="s">
        <v>1286</v>
      </c>
      <c r="D34">
        <v>10</v>
      </c>
      <c r="F34">
        <v>4</v>
      </c>
      <c r="G34" s="493">
        <v>37724.4493171296</v>
      </c>
      <c r="H34" s="493">
        <v>38853.4178009259</v>
      </c>
      <c r="I34" t="s">
        <v>1287</v>
      </c>
      <c r="J34" t="s">
        <v>1288</v>
      </c>
      <c r="K34" t="s">
        <v>1289</v>
      </c>
    </row>
    <row r="35" hidden="1" spans="1:11">
      <c r="A35" t="s">
        <v>1285</v>
      </c>
      <c r="B35" t="s">
        <v>1275</v>
      </c>
      <c r="C35" t="s">
        <v>1286</v>
      </c>
      <c r="D35">
        <v>11</v>
      </c>
      <c r="F35">
        <v>4</v>
      </c>
      <c r="G35" s="493">
        <v>38440.4367939815</v>
      </c>
      <c r="H35" s="493">
        <v>39555.7746527778</v>
      </c>
      <c r="I35" t="s">
        <v>1287</v>
      </c>
      <c r="J35" t="s">
        <v>1288</v>
      </c>
      <c r="K35" t="s">
        <v>1289</v>
      </c>
    </row>
    <row r="36" hidden="1" spans="1:11">
      <c r="A36" t="s">
        <v>1290</v>
      </c>
      <c r="B36">
        <v>3</v>
      </c>
      <c r="C36" t="s">
        <v>1290</v>
      </c>
      <c r="D36">
        <v>3</v>
      </c>
      <c r="E36" t="s">
        <v>1291</v>
      </c>
      <c r="F36">
        <v>96</v>
      </c>
      <c r="G36" s="493">
        <v>42720.6633449074</v>
      </c>
      <c r="H36" s="493">
        <v>42720.6643171296</v>
      </c>
      <c r="I36" t="s">
        <v>1292</v>
      </c>
      <c r="J36" t="s">
        <v>1292</v>
      </c>
      <c r="K36" t="s">
        <v>1293</v>
      </c>
    </row>
    <row r="37" hidden="1" spans="1:11">
      <c r="A37" t="s">
        <v>1294</v>
      </c>
      <c r="B37">
        <v>3</v>
      </c>
      <c r="C37" t="s">
        <v>1294</v>
      </c>
      <c r="D37">
        <v>3</v>
      </c>
      <c r="E37" t="s">
        <v>1291</v>
      </c>
      <c r="F37">
        <v>96</v>
      </c>
      <c r="G37" s="493">
        <v>42667.6085416667</v>
      </c>
      <c r="H37" s="493">
        <v>43183.6841666667</v>
      </c>
      <c r="I37" t="s">
        <v>1295</v>
      </c>
      <c r="J37" t="s">
        <v>1295</v>
      </c>
      <c r="K37" t="s">
        <v>1296</v>
      </c>
    </row>
    <row r="38" hidden="1" spans="1:11">
      <c r="A38" t="s">
        <v>1297</v>
      </c>
      <c r="B38">
        <v>3</v>
      </c>
      <c r="C38" t="s">
        <v>1297</v>
      </c>
      <c r="D38">
        <v>3</v>
      </c>
      <c r="E38" t="s">
        <v>1291</v>
      </c>
      <c r="F38">
        <v>96</v>
      </c>
      <c r="G38" s="493">
        <v>42733.7058101852</v>
      </c>
      <c r="H38" s="493">
        <v>42733.7066087963</v>
      </c>
      <c r="I38" t="s">
        <v>1298</v>
      </c>
      <c r="J38" t="s">
        <v>1298</v>
      </c>
      <c r="K38" t="s">
        <v>1299</v>
      </c>
    </row>
    <row r="39" hidden="1" spans="1:11">
      <c r="A39" t="s">
        <v>1300</v>
      </c>
      <c r="B39">
        <v>3</v>
      </c>
      <c r="C39" t="s">
        <v>1300</v>
      </c>
      <c r="D39">
        <v>3</v>
      </c>
      <c r="E39" t="s">
        <v>1291</v>
      </c>
      <c r="F39">
        <v>96</v>
      </c>
      <c r="G39" s="493">
        <v>42670.7491319444</v>
      </c>
      <c r="H39" s="493">
        <v>42683.4960185185</v>
      </c>
      <c r="I39" t="s">
        <v>1301</v>
      </c>
      <c r="J39" t="s">
        <v>1301</v>
      </c>
      <c r="K39" t="s">
        <v>1302</v>
      </c>
    </row>
    <row r="40" hidden="1" spans="1:11">
      <c r="A40" t="s">
        <v>1303</v>
      </c>
      <c r="B40">
        <v>3</v>
      </c>
      <c r="C40" t="s">
        <v>1303</v>
      </c>
      <c r="D40">
        <v>3</v>
      </c>
      <c r="E40" t="s">
        <v>1291</v>
      </c>
      <c r="F40">
        <v>96</v>
      </c>
      <c r="G40" s="493">
        <v>42733.7174189815</v>
      </c>
      <c r="H40" s="493">
        <v>42733.7184606481</v>
      </c>
      <c r="I40" t="s">
        <v>1304</v>
      </c>
      <c r="J40" t="s">
        <v>1304</v>
      </c>
      <c r="K40" t="s">
        <v>1305</v>
      </c>
    </row>
    <row r="41" hidden="1" spans="1:11">
      <c r="A41" t="s">
        <v>1131</v>
      </c>
      <c r="B41">
        <v>3</v>
      </c>
      <c r="C41" t="s">
        <v>1131</v>
      </c>
      <c r="D41">
        <v>3</v>
      </c>
      <c r="E41" t="s">
        <v>1129</v>
      </c>
      <c r="F41">
        <v>96</v>
      </c>
      <c r="G41" s="493">
        <v>42678.3967708333</v>
      </c>
      <c r="H41" s="493">
        <v>42688.3751388889</v>
      </c>
      <c r="I41" t="s">
        <v>1306</v>
      </c>
      <c r="J41" t="s">
        <v>1306</v>
      </c>
      <c r="K41" t="s">
        <v>1307</v>
      </c>
    </row>
    <row r="42" hidden="1" spans="1:11">
      <c r="A42" t="s">
        <v>1128</v>
      </c>
      <c r="B42">
        <v>3</v>
      </c>
      <c r="C42" t="s">
        <v>1128</v>
      </c>
      <c r="D42">
        <v>3</v>
      </c>
      <c r="E42" t="s">
        <v>1129</v>
      </c>
      <c r="F42">
        <v>96</v>
      </c>
      <c r="G42" s="493">
        <v>42678.3976388889</v>
      </c>
      <c r="H42" s="493">
        <v>42688.376724537</v>
      </c>
      <c r="I42" t="s">
        <v>1308</v>
      </c>
      <c r="J42" t="s">
        <v>1308</v>
      </c>
      <c r="K42" t="s">
        <v>1309</v>
      </c>
    </row>
    <row r="43" hidden="1" spans="1:11">
      <c r="A43" t="s">
        <v>1310</v>
      </c>
      <c r="B43">
        <v>3</v>
      </c>
      <c r="C43" t="s">
        <v>1310</v>
      </c>
      <c r="D43">
        <v>3</v>
      </c>
      <c r="E43" t="s">
        <v>1129</v>
      </c>
      <c r="F43">
        <v>96</v>
      </c>
      <c r="G43" s="493">
        <v>42733.7876388889</v>
      </c>
      <c r="H43" s="493">
        <v>42733.7887152778</v>
      </c>
      <c r="I43" t="s">
        <v>1311</v>
      </c>
      <c r="J43" t="s">
        <v>1311</v>
      </c>
      <c r="K43" t="s">
        <v>1312</v>
      </c>
    </row>
    <row r="44" hidden="1" spans="1:11">
      <c r="A44" t="s">
        <v>1130</v>
      </c>
      <c r="B44">
        <v>3</v>
      </c>
      <c r="C44" t="s">
        <v>1130</v>
      </c>
      <c r="D44">
        <v>3</v>
      </c>
      <c r="E44" t="s">
        <v>1129</v>
      </c>
      <c r="F44">
        <v>96</v>
      </c>
      <c r="G44" s="493">
        <v>42678.3982986111</v>
      </c>
      <c r="H44" s="493">
        <v>42688.3773611111</v>
      </c>
      <c r="I44" t="s">
        <v>1313</v>
      </c>
      <c r="J44" t="s">
        <v>1313</v>
      </c>
      <c r="K44" t="s">
        <v>1314</v>
      </c>
    </row>
    <row r="45" hidden="1" spans="1:11">
      <c r="A45" t="s">
        <v>1315</v>
      </c>
      <c r="B45">
        <v>3</v>
      </c>
      <c r="C45" t="s">
        <v>1315</v>
      </c>
      <c r="D45">
        <v>3</v>
      </c>
      <c r="E45" t="s">
        <v>1129</v>
      </c>
      <c r="F45">
        <v>96</v>
      </c>
      <c r="G45" s="493">
        <v>42721.3276967593</v>
      </c>
      <c r="H45" s="493">
        <v>42721.3294791667</v>
      </c>
      <c r="I45" t="s">
        <v>1316</v>
      </c>
      <c r="J45" t="s">
        <v>1316</v>
      </c>
      <c r="K45" t="s">
        <v>1317</v>
      </c>
    </row>
    <row r="46" hidden="1" spans="1:11">
      <c r="A46" t="s">
        <v>1318</v>
      </c>
      <c r="B46">
        <v>3</v>
      </c>
      <c r="C46" t="s">
        <v>1318</v>
      </c>
      <c r="D46">
        <v>3</v>
      </c>
      <c r="E46" t="s">
        <v>1129</v>
      </c>
      <c r="F46">
        <v>96</v>
      </c>
      <c r="G46" s="493">
        <v>42678.3991203704</v>
      </c>
      <c r="H46" s="493">
        <v>42688.378599537</v>
      </c>
      <c r="I46" t="s">
        <v>1319</v>
      </c>
      <c r="J46" t="s">
        <v>1319</v>
      </c>
      <c r="K46" t="s">
        <v>1320</v>
      </c>
    </row>
    <row r="47" hidden="1" spans="1:11">
      <c r="A47" t="s">
        <v>1321</v>
      </c>
      <c r="B47">
        <v>3</v>
      </c>
      <c r="C47" t="s">
        <v>1321</v>
      </c>
      <c r="D47">
        <v>3</v>
      </c>
      <c r="E47" t="s">
        <v>1129</v>
      </c>
      <c r="F47">
        <v>96</v>
      </c>
      <c r="G47" s="493">
        <v>42678.3994097222</v>
      </c>
      <c r="H47" s="493">
        <v>42688.3790856482</v>
      </c>
      <c r="I47" t="s">
        <v>1322</v>
      </c>
      <c r="J47" t="s">
        <v>1322</v>
      </c>
      <c r="K47" t="s">
        <v>1323</v>
      </c>
    </row>
    <row r="48" hidden="1" spans="1:11">
      <c r="A48" t="s">
        <v>1324</v>
      </c>
      <c r="B48">
        <v>3</v>
      </c>
      <c r="C48" t="s">
        <v>1324</v>
      </c>
      <c r="D48">
        <v>3</v>
      </c>
      <c r="E48" t="s">
        <v>1129</v>
      </c>
      <c r="F48">
        <v>96</v>
      </c>
      <c r="G48" s="493">
        <v>42721.3420601852</v>
      </c>
      <c r="H48" s="493">
        <v>42721.3434375</v>
      </c>
      <c r="I48" t="s">
        <v>1325</v>
      </c>
      <c r="J48" t="s">
        <v>1325</v>
      </c>
      <c r="K48" t="s">
        <v>1326</v>
      </c>
    </row>
    <row r="49" hidden="1" spans="1:11">
      <c r="A49" t="s">
        <v>1327</v>
      </c>
      <c r="B49">
        <v>3</v>
      </c>
      <c r="C49" t="s">
        <v>1327</v>
      </c>
      <c r="D49">
        <v>3</v>
      </c>
      <c r="E49" t="s">
        <v>1129</v>
      </c>
      <c r="F49">
        <v>96</v>
      </c>
      <c r="G49" s="493">
        <v>42678.4003703704</v>
      </c>
      <c r="H49" s="493">
        <v>42688.3801157407</v>
      </c>
      <c r="I49" t="s">
        <v>1328</v>
      </c>
      <c r="J49" t="s">
        <v>1328</v>
      </c>
      <c r="K49" t="s">
        <v>1329</v>
      </c>
    </row>
    <row r="50" hidden="1" spans="1:11">
      <c r="A50" t="s">
        <v>1330</v>
      </c>
      <c r="B50">
        <v>3</v>
      </c>
      <c r="C50" t="s">
        <v>1330</v>
      </c>
      <c r="D50">
        <v>3</v>
      </c>
      <c r="E50" t="s">
        <v>1129</v>
      </c>
      <c r="F50">
        <v>96</v>
      </c>
      <c r="G50" s="493">
        <v>42721.3544791667</v>
      </c>
      <c r="H50" s="493">
        <v>42721.3553009259</v>
      </c>
      <c r="I50" t="s">
        <v>1331</v>
      </c>
      <c r="J50" t="s">
        <v>1331</v>
      </c>
      <c r="K50" t="s">
        <v>1332</v>
      </c>
    </row>
    <row r="51" hidden="1" spans="1:11">
      <c r="A51" t="s">
        <v>1333</v>
      </c>
      <c r="B51">
        <v>7</v>
      </c>
      <c r="C51" t="s">
        <v>1333</v>
      </c>
      <c r="D51">
        <v>7</v>
      </c>
      <c r="E51" t="s">
        <v>1334</v>
      </c>
      <c r="F51">
        <v>4</v>
      </c>
      <c r="G51" s="493">
        <v>40429.3478703704</v>
      </c>
      <c r="H51" s="493">
        <v>40429.3478703704</v>
      </c>
      <c r="I51" t="s">
        <v>1335</v>
      </c>
      <c r="J51" t="s">
        <v>1335</v>
      </c>
      <c r="K51" t="s">
        <v>1336</v>
      </c>
    </row>
    <row r="52" hidden="1" spans="1:11">
      <c r="A52" t="s">
        <v>1333</v>
      </c>
      <c r="B52">
        <v>8</v>
      </c>
      <c r="C52" t="s">
        <v>1333</v>
      </c>
      <c r="D52">
        <v>8</v>
      </c>
      <c r="E52" t="s">
        <v>1334</v>
      </c>
      <c r="F52">
        <v>4</v>
      </c>
      <c r="G52" s="493">
        <v>40868.6597222222</v>
      </c>
      <c r="H52" s="493">
        <v>41060.4456828704</v>
      </c>
      <c r="I52" t="s">
        <v>1335</v>
      </c>
      <c r="J52" t="s">
        <v>1335</v>
      </c>
      <c r="K52" t="s">
        <v>1336</v>
      </c>
    </row>
    <row r="53" hidden="1" spans="1:11">
      <c r="A53" t="s">
        <v>1333</v>
      </c>
      <c r="B53" t="s">
        <v>1337</v>
      </c>
      <c r="C53" t="s">
        <v>1333</v>
      </c>
      <c r="D53" t="s">
        <v>1337</v>
      </c>
      <c r="F53">
        <v>4</v>
      </c>
      <c r="G53" s="493">
        <v>37173.4829050926</v>
      </c>
      <c r="H53" s="493">
        <v>38854.3619791667</v>
      </c>
      <c r="I53" t="s">
        <v>1335</v>
      </c>
      <c r="J53" t="s">
        <v>1335</v>
      </c>
      <c r="K53" t="s">
        <v>1338</v>
      </c>
    </row>
    <row r="54" hidden="1" spans="1:11">
      <c r="A54" t="s">
        <v>1339</v>
      </c>
      <c r="B54" t="s">
        <v>1337</v>
      </c>
      <c r="C54" t="s">
        <v>1339</v>
      </c>
      <c r="D54" t="s">
        <v>1337</v>
      </c>
      <c r="F54">
        <v>4</v>
      </c>
      <c r="G54" s="493">
        <v>40277.3649768519</v>
      </c>
      <c r="H54" s="493">
        <v>40277.3649768519</v>
      </c>
      <c r="I54" t="s">
        <v>1340</v>
      </c>
      <c r="J54" t="s">
        <v>1340</v>
      </c>
      <c r="K54" t="s">
        <v>1341</v>
      </c>
    </row>
    <row r="55" hidden="1" spans="1:11">
      <c r="A55" t="s">
        <v>1342</v>
      </c>
      <c r="B55">
        <v>8</v>
      </c>
      <c r="C55" t="s">
        <v>1342</v>
      </c>
      <c r="D55">
        <v>8</v>
      </c>
      <c r="E55" t="s">
        <v>1343</v>
      </c>
      <c r="F55">
        <v>2</v>
      </c>
      <c r="G55" s="493">
        <v>40429.6372222222</v>
      </c>
      <c r="H55" s="493">
        <v>40429.6372222222</v>
      </c>
      <c r="I55" t="s">
        <v>1344</v>
      </c>
      <c r="J55" t="s">
        <v>1344</v>
      </c>
      <c r="K55" t="s">
        <v>1345</v>
      </c>
    </row>
    <row r="56" hidden="1" spans="1:11">
      <c r="A56" t="s">
        <v>1342</v>
      </c>
      <c r="B56" t="s">
        <v>1346</v>
      </c>
      <c r="C56" t="s">
        <v>1342</v>
      </c>
      <c r="D56" t="s">
        <v>1346</v>
      </c>
      <c r="F56">
        <v>2</v>
      </c>
      <c r="G56" s="493">
        <v>37173.4829050926</v>
      </c>
      <c r="H56" s="493">
        <v>39555.7746527778</v>
      </c>
      <c r="I56" t="s">
        <v>1344</v>
      </c>
      <c r="J56" t="s">
        <v>1344</v>
      </c>
      <c r="K56" t="s">
        <v>1347</v>
      </c>
    </row>
    <row r="57" hidden="1" spans="1:11">
      <c r="A57" t="s">
        <v>1348</v>
      </c>
      <c r="B57" t="s">
        <v>1349</v>
      </c>
      <c r="C57" t="s">
        <v>1348</v>
      </c>
      <c r="D57" t="s">
        <v>1349</v>
      </c>
      <c r="F57">
        <v>84</v>
      </c>
      <c r="G57" s="493">
        <v>37399.4370717593</v>
      </c>
      <c r="H57" s="493">
        <v>42128.7490856481</v>
      </c>
      <c r="I57" t="s">
        <v>1350</v>
      </c>
      <c r="J57" t="s">
        <v>1350</v>
      </c>
      <c r="K57" t="s">
        <v>1351</v>
      </c>
    </row>
    <row r="58" hidden="1" spans="1:11">
      <c r="A58" t="s">
        <v>1352</v>
      </c>
      <c r="B58" t="s">
        <v>1349</v>
      </c>
      <c r="C58" t="s">
        <v>1352</v>
      </c>
      <c r="D58" t="s">
        <v>1349</v>
      </c>
      <c r="E58" t="s">
        <v>1353</v>
      </c>
      <c r="F58">
        <v>84</v>
      </c>
      <c r="G58" s="493">
        <v>40437.5745138889</v>
      </c>
      <c r="H58" s="493">
        <v>41932.4113425926</v>
      </c>
      <c r="I58" t="s">
        <v>1350</v>
      </c>
      <c r="J58" t="s">
        <v>1350</v>
      </c>
      <c r="K58" t="s">
        <v>1351</v>
      </c>
    </row>
    <row r="59" hidden="1" spans="1:11">
      <c r="A59" t="s">
        <v>1354</v>
      </c>
      <c r="B59" t="s">
        <v>1355</v>
      </c>
      <c r="C59" t="s">
        <v>1354</v>
      </c>
      <c r="D59" t="s">
        <v>1355</v>
      </c>
      <c r="E59" t="s">
        <v>1353</v>
      </c>
      <c r="F59">
        <v>84</v>
      </c>
      <c r="G59" s="493">
        <v>37173.4829050926</v>
      </c>
      <c r="H59" s="493">
        <v>40981.7222916667</v>
      </c>
      <c r="I59" t="s">
        <v>1350</v>
      </c>
      <c r="J59" t="s">
        <v>1350</v>
      </c>
      <c r="K59" t="s">
        <v>1356</v>
      </c>
    </row>
    <row r="60" hidden="1" spans="1:11">
      <c r="A60" t="s">
        <v>1357</v>
      </c>
      <c r="B60">
        <v>10</v>
      </c>
      <c r="C60" t="s">
        <v>1357</v>
      </c>
      <c r="D60">
        <v>10</v>
      </c>
      <c r="E60" t="s">
        <v>1358</v>
      </c>
      <c r="F60">
        <v>4</v>
      </c>
      <c r="G60" s="493">
        <v>41004.405462963</v>
      </c>
      <c r="H60" s="493">
        <v>41004.4190277778</v>
      </c>
      <c r="I60" t="s">
        <v>1255</v>
      </c>
      <c r="J60" t="s">
        <v>1255</v>
      </c>
      <c r="K60" t="s">
        <v>1359</v>
      </c>
    </row>
    <row r="61" hidden="1" spans="1:11">
      <c r="A61" t="s">
        <v>1357</v>
      </c>
      <c r="B61">
        <v>11</v>
      </c>
      <c r="C61" t="s">
        <v>1357</v>
      </c>
      <c r="D61">
        <v>11</v>
      </c>
      <c r="E61" t="s">
        <v>1360</v>
      </c>
      <c r="F61">
        <v>4</v>
      </c>
      <c r="G61" s="493">
        <v>40935.4880902778</v>
      </c>
      <c r="H61" s="493">
        <v>40935.6404976852</v>
      </c>
      <c r="I61" t="s">
        <v>1255</v>
      </c>
      <c r="J61" t="s">
        <v>1255</v>
      </c>
      <c r="K61" t="s">
        <v>1359</v>
      </c>
    </row>
    <row r="62" hidden="1" spans="1:11">
      <c r="A62" t="s">
        <v>1357</v>
      </c>
      <c r="B62">
        <v>7</v>
      </c>
      <c r="C62" t="s">
        <v>1357</v>
      </c>
      <c r="D62">
        <v>7</v>
      </c>
      <c r="F62">
        <v>4</v>
      </c>
      <c r="G62" s="493">
        <v>38483.443587963</v>
      </c>
      <c r="H62" s="493">
        <v>38854.4246064815</v>
      </c>
      <c r="I62" t="s">
        <v>1255</v>
      </c>
      <c r="J62" t="s">
        <v>1255</v>
      </c>
      <c r="K62" t="s">
        <v>1359</v>
      </c>
    </row>
    <row r="63" hidden="1" spans="1:11">
      <c r="A63" t="s">
        <v>1357</v>
      </c>
      <c r="B63">
        <v>8</v>
      </c>
      <c r="C63" t="s">
        <v>1357</v>
      </c>
      <c r="D63">
        <v>8</v>
      </c>
      <c r="F63">
        <v>4</v>
      </c>
      <c r="G63" s="493">
        <v>38989.8550462963</v>
      </c>
      <c r="H63" s="493">
        <v>39555.7746527778</v>
      </c>
      <c r="I63" t="s">
        <v>1255</v>
      </c>
      <c r="J63" t="s">
        <v>1255</v>
      </c>
      <c r="K63" t="s">
        <v>1359</v>
      </c>
    </row>
    <row r="64" hidden="1" spans="1:11">
      <c r="A64" t="s">
        <v>1357</v>
      </c>
      <c r="B64">
        <v>9</v>
      </c>
      <c r="C64" t="s">
        <v>1357</v>
      </c>
      <c r="D64">
        <v>9</v>
      </c>
      <c r="E64" t="s">
        <v>1358</v>
      </c>
      <c r="F64">
        <v>4</v>
      </c>
      <c r="G64" s="493">
        <v>39756.4987962963</v>
      </c>
      <c r="H64" s="493">
        <v>39756.4987962963</v>
      </c>
      <c r="I64" t="s">
        <v>1255</v>
      </c>
      <c r="J64" t="s">
        <v>1255</v>
      </c>
      <c r="K64" t="s">
        <v>1359</v>
      </c>
    </row>
    <row r="65" hidden="1" spans="1:11">
      <c r="A65" t="s">
        <v>1357</v>
      </c>
      <c r="B65" t="s">
        <v>1337</v>
      </c>
      <c r="C65" t="s">
        <v>1357</v>
      </c>
      <c r="D65" t="s">
        <v>1337</v>
      </c>
      <c r="F65">
        <v>4</v>
      </c>
      <c r="G65" s="493">
        <v>37173.4829050926</v>
      </c>
      <c r="H65" s="493">
        <v>38854.3654513889</v>
      </c>
      <c r="I65" t="s">
        <v>1255</v>
      </c>
      <c r="J65" t="s">
        <v>1255</v>
      </c>
      <c r="K65" t="s">
        <v>1361</v>
      </c>
    </row>
    <row r="66" hidden="1" spans="1:11">
      <c r="A66" t="s">
        <v>1362</v>
      </c>
      <c r="B66">
        <v>1</v>
      </c>
      <c r="C66" t="s">
        <v>1362</v>
      </c>
      <c r="D66">
        <v>1</v>
      </c>
      <c r="E66" t="s">
        <v>1363</v>
      </c>
      <c r="F66">
        <v>84</v>
      </c>
      <c r="G66" s="493">
        <v>40988.5625115741</v>
      </c>
      <c r="H66" s="493">
        <v>40988.6414930556</v>
      </c>
      <c r="I66" t="s">
        <v>1364</v>
      </c>
      <c r="J66" t="s">
        <v>1364</v>
      </c>
      <c r="K66" t="s">
        <v>1351</v>
      </c>
    </row>
    <row r="67" hidden="1" spans="1:11">
      <c r="A67" t="s">
        <v>1365</v>
      </c>
      <c r="B67" t="s">
        <v>1366</v>
      </c>
      <c r="C67" t="s">
        <v>1365</v>
      </c>
      <c r="D67" t="s">
        <v>1366</v>
      </c>
      <c r="F67">
        <v>0</v>
      </c>
      <c r="G67" s="493">
        <v>40877.4461921296</v>
      </c>
      <c r="H67" s="493">
        <v>40877.4461921296</v>
      </c>
      <c r="I67" t="s">
        <v>1367</v>
      </c>
      <c r="J67" t="s">
        <v>1367</v>
      </c>
      <c r="K67" t="s">
        <v>1368</v>
      </c>
    </row>
    <row r="68" hidden="1" spans="1:11">
      <c r="A68" t="s">
        <v>1369</v>
      </c>
      <c r="B68">
        <v>10</v>
      </c>
      <c r="C68" t="s">
        <v>1369</v>
      </c>
      <c r="D68">
        <v>10</v>
      </c>
      <c r="F68">
        <v>4</v>
      </c>
      <c r="G68" s="493">
        <v>37508.4596296296</v>
      </c>
      <c r="H68" s="493">
        <v>39555.7746527778</v>
      </c>
      <c r="I68" t="s">
        <v>1370</v>
      </c>
      <c r="J68" t="s">
        <v>1370</v>
      </c>
      <c r="K68" t="s">
        <v>1371</v>
      </c>
    </row>
    <row r="69" hidden="1" spans="1:11">
      <c r="A69" t="s">
        <v>1369</v>
      </c>
      <c r="B69">
        <v>11</v>
      </c>
      <c r="C69" t="s">
        <v>1369</v>
      </c>
      <c r="D69">
        <v>11</v>
      </c>
      <c r="F69">
        <v>4</v>
      </c>
      <c r="G69" s="493">
        <v>40021.5498263889</v>
      </c>
      <c r="H69" s="493">
        <v>40021.5498263889</v>
      </c>
      <c r="I69" t="s">
        <v>1370</v>
      </c>
      <c r="J69" t="s">
        <v>1370</v>
      </c>
      <c r="K69" t="s">
        <v>1371</v>
      </c>
    </row>
    <row r="70" hidden="1" spans="1:11">
      <c r="A70" t="s">
        <v>1369</v>
      </c>
      <c r="B70">
        <v>12</v>
      </c>
      <c r="C70" t="s">
        <v>1369</v>
      </c>
      <c r="D70">
        <v>12</v>
      </c>
      <c r="E70" t="s">
        <v>1372</v>
      </c>
      <c r="F70">
        <v>4</v>
      </c>
      <c r="G70" s="493">
        <v>40450.5835185185</v>
      </c>
      <c r="H70" s="493">
        <v>40450.6189699074</v>
      </c>
      <c r="I70" t="s">
        <v>1370</v>
      </c>
      <c r="J70" t="s">
        <v>1370</v>
      </c>
      <c r="K70" t="s">
        <v>1371</v>
      </c>
    </row>
    <row r="71" hidden="1" spans="1:11">
      <c r="A71" t="s">
        <v>1276</v>
      </c>
      <c r="B71">
        <v>6</v>
      </c>
      <c r="C71" t="s">
        <v>1276</v>
      </c>
      <c r="D71">
        <v>6</v>
      </c>
      <c r="F71">
        <v>4</v>
      </c>
      <c r="G71" s="493">
        <v>37494.5823842593</v>
      </c>
      <c r="H71" s="493">
        <v>39555.7746527778</v>
      </c>
      <c r="I71" t="s">
        <v>1278</v>
      </c>
      <c r="J71" t="s">
        <v>1278</v>
      </c>
      <c r="K71" t="s">
        <v>1279</v>
      </c>
    </row>
    <row r="72" hidden="1" spans="1:11">
      <c r="A72" t="s">
        <v>1276</v>
      </c>
      <c r="B72">
        <v>7</v>
      </c>
      <c r="C72" t="s">
        <v>1276</v>
      </c>
      <c r="D72">
        <v>7</v>
      </c>
      <c r="E72" t="s">
        <v>1373</v>
      </c>
      <c r="F72">
        <v>4</v>
      </c>
      <c r="G72" s="493">
        <v>40079.5477199074</v>
      </c>
      <c r="H72" s="493">
        <v>40079.5477199074</v>
      </c>
      <c r="I72" t="s">
        <v>1278</v>
      </c>
      <c r="J72" t="s">
        <v>1278</v>
      </c>
      <c r="K72" t="s">
        <v>1279</v>
      </c>
    </row>
    <row r="73" hidden="1" spans="1:11">
      <c r="A73" t="s">
        <v>1276</v>
      </c>
      <c r="B73">
        <v>8</v>
      </c>
      <c r="C73" t="s">
        <v>1276</v>
      </c>
      <c r="D73">
        <v>8</v>
      </c>
      <c r="E73" t="s">
        <v>1373</v>
      </c>
      <c r="F73">
        <v>4</v>
      </c>
      <c r="G73" s="493">
        <v>40451.3940625</v>
      </c>
      <c r="H73" s="493">
        <v>40451.3940625</v>
      </c>
      <c r="I73" t="s">
        <v>1278</v>
      </c>
      <c r="J73" t="s">
        <v>1278</v>
      </c>
      <c r="K73" t="s">
        <v>1279</v>
      </c>
    </row>
    <row r="74" hidden="1" spans="1:11">
      <c r="A74" t="s">
        <v>1276</v>
      </c>
      <c r="B74" t="s">
        <v>1349</v>
      </c>
      <c r="C74" t="s">
        <v>1276</v>
      </c>
      <c r="D74" t="s">
        <v>1349</v>
      </c>
      <c r="F74">
        <v>4</v>
      </c>
      <c r="G74" s="493">
        <v>37173.4829050926</v>
      </c>
      <c r="H74" s="493">
        <v>38854.3737268519</v>
      </c>
      <c r="I74" t="s">
        <v>1278</v>
      </c>
      <c r="J74" t="s">
        <v>1278</v>
      </c>
      <c r="K74" t="s">
        <v>1374</v>
      </c>
    </row>
    <row r="75" hidden="1" spans="1:11">
      <c r="A75" t="s">
        <v>1375</v>
      </c>
      <c r="B75" t="s">
        <v>1376</v>
      </c>
      <c r="C75" t="s">
        <v>1375</v>
      </c>
      <c r="D75" t="s">
        <v>1376</v>
      </c>
      <c r="E75" t="s">
        <v>1377</v>
      </c>
      <c r="F75">
        <v>84</v>
      </c>
      <c r="G75" s="493">
        <v>40429.3471412037</v>
      </c>
      <c r="H75" s="493">
        <v>40429.3471412037</v>
      </c>
      <c r="I75" t="s">
        <v>1378</v>
      </c>
      <c r="J75" t="s">
        <v>1378</v>
      </c>
      <c r="K75" t="s">
        <v>1379</v>
      </c>
    </row>
    <row r="76" hidden="1" spans="1:11">
      <c r="A76" t="s">
        <v>1380</v>
      </c>
      <c r="B76" t="s">
        <v>1355</v>
      </c>
      <c r="C76" t="s">
        <v>1381</v>
      </c>
      <c r="D76">
        <v>1</v>
      </c>
      <c r="E76" t="s">
        <v>1382</v>
      </c>
      <c r="F76">
        <v>84</v>
      </c>
      <c r="G76" s="493">
        <v>41128.4916435185</v>
      </c>
      <c r="H76" s="493">
        <v>41293.5728356481</v>
      </c>
      <c r="I76" t="s">
        <v>1364</v>
      </c>
      <c r="J76" t="s">
        <v>1383</v>
      </c>
      <c r="K76" t="s">
        <v>1384</v>
      </c>
    </row>
    <row r="77" hidden="1" spans="1:11">
      <c r="A77" t="s">
        <v>1385</v>
      </c>
      <c r="B77">
        <v>2</v>
      </c>
      <c r="C77" t="s">
        <v>1385</v>
      </c>
      <c r="D77">
        <v>2</v>
      </c>
      <c r="F77">
        <v>4</v>
      </c>
      <c r="G77" s="493">
        <v>37516.5476388889</v>
      </c>
      <c r="H77" s="493">
        <v>39555.7746527778</v>
      </c>
      <c r="I77" t="s">
        <v>1386</v>
      </c>
      <c r="J77" t="s">
        <v>1386</v>
      </c>
      <c r="K77" t="s">
        <v>1387</v>
      </c>
    </row>
    <row r="78" hidden="1" spans="1:11">
      <c r="A78" t="s">
        <v>1385</v>
      </c>
      <c r="B78">
        <v>3</v>
      </c>
      <c r="C78" t="s">
        <v>1385</v>
      </c>
      <c r="D78">
        <v>3</v>
      </c>
      <c r="E78" t="s">
        <v>1388</v>
      </c>
      <c r="F78">
        <v>4</v>
      </c>
      <c r="G78" s="493">
        <v>40046.6755208333</v>
      </c>
      <c r="H78" s="493">
        <v>40046.6755208333</v>
      </c>
      <c r="I78" t="s">
        <v>1386</v>
      </c>
      <c r="J78" t="s">
        <v>1386</v>
      </c>
      <c r="K78" t="s">
        <v>1387</v>
      </c>
    </row>
    <row r="79" hidden="1" spans="1:11">
      <c r="A79" t="s">
        <v>1385</v>
      </c>
      <c r="B79">
        <v>4</v>
      </c>
      <c r="C79" t="s">
        <v>1385</v>
      </c>
      <c r="D79">
        <v>4</v>
      </c>
      <c r="E79" t="s">
        <v>1388</v>
      </c>
      <c r="F79">
        <v>4</v>
      </c>
      <c r="G79" s="493">
        <v>40450.5266782407</v>
      </c>
      <c r="H79" s="493">
        <v>40450.6210069444</v>
      </c>
      <c r="I79" t="s">
        <v>1386</v>
      </c>
      <c r="J79" t="s">
        <v>1386</v>
      </c>
      <c r="K79" t="s">
        <v>1387</v>
      </c>
    </row>
    <row r="80" hidden="1" spans="1:11">
      <c r="A80" t="s">
        <v>1385</v>
      </c>
      <c r="B80" t="s">
        <v>1389</v>
      </c>
      <c r="C80" t="s">
        <v>1385</v>
      </c>
      <c r="D80" t="s">
        <v>1389</v>
      </c>
      <c r="F80">
        <v>4</v>
      </c>
      <c r="G80" s="493">
        <v>37173.4829050926</v>
      </c>
      <c r="H80" s="493">
        <v>38854.387662037</v>
      </c>
      <c r="I80" t="s">
        <v>1386</v>
      </c>
      <c r="J80" t="s">
        <v>1386</v>
      </c>
      <c r="K80" t="s">
        <v>1390</v>
      </c>
    </row>
    <row r="81" hidden="1" spans="1:11">
      <c r="A81" t="s">
        <v>1391</v>
      </c>
      <c r="B81">
        <v>3</v>
      </c>
      <c r="C81" t="s">
        <v>1391</v>
      </c>
      <c r="D81">
        <v>3</v>
      </c>
      <c r="F81">
        <v>4</v>
      </c>
      <c r="G81" s="493">
        <v>37494.5867361111</v>
      </c>
      <c r="H81" s="493">
        <v>39555.7746527778</v>
      </c>
      <c r="I81" t="s">
        <v>1392</v>
      </c>
      <c r="J81" t="s">
        <v>1392</v>
      </c>
      <c r="K81" t="s">
        <v>1387</v>
      </c>
    </row>
    <row r="82" hidden="1" spans="1:11">
      <c r="A82" t="s">
        <v>1391</v>
      </c>
      <c r="B82">
        <v>4</v>
      </c>
      <c r="C82" t="s">
        <v>1391</v>
      </c>
      <c r="D82">
        <v>4</v>
      </c>
      <c r="E82" t="s">
        <v>1393</v>
      </c>
      <c r="F82">
        <v>4</v>
      </c>
      <c r="G82" s="493">
        <v>40070.5146527778</v>
      </c>
      <c r="H82" s="493">
        <v>40070.5146527778</v>
      </c>
      <c r="I82" t="s">
        <v>1392</v>
      </c>
      <c r="J82" t="s">
        <v>1392</v>
      </c>
      <c r="K82" t="s">
        <v>1387</v>
      </c>
    </row>
    <row r="83" hidden="1" spans="1:11">
      <c r="A83" t="s">
        <v>1391</v>
      </c>
      <c r="B83">
        <v>5</v>
      </c>
      <c r="C83" t="s">
        <v>1391</v>
      </c>
      <c r="D83">
        <v>5</v>
      </c>
      <c r="E83" t="s">
        <v>1393</v>
      </c>
      <c r="F83">
        <v>4</v>
      </c>
      <c r="G83" s="493">
        <v>40450.5334143518</v>
      </c>
      <c r="H83" s="493">
        <v>40450.5334143518</v>
      </c>
      <c r="I83" t="s">
        <v>1392</v>
      </c>
      <c r="J83" t="s">
        <v>1392</v>
      </c>
      <c r="K83" t="s">
        <v>1387</v>
      </c>
    </row>
    <row r="84" hidden="1" spans="1:11">
      <c r="A84" t="s">
        <v>1391</v>
      </c>
      <c r="B84" t="s">
        <v>1366</v>
      </c>
      <c r="C84" t="s">
        <v>1391</v>
      </c>
      <c r="D84" t="s">
        <v>1366</v>
      </c>
      <c r="F84">
        <v>4</v>
      </c>
      <c r="G84" s="493">
        <v>37173.4829050926</v>
      </c>
      <c r="H84" s="493">
        <v>38854.3908333333</v>
      </c>
      <c r="I84" t="s">
        <v>1392</v>
      </c>
      <c r="J84" t="s">
        <v>1392</v>
      </c>
      <c r="K84" t="s">
        <v>1394</v>
      </c>
    </row>
    <row r="85" hidden="1" spans="1:11">
      <c r="A85" t="s">
        <v>1395</v>
      </c>
      <c r="B85">
        <v>2</v>
      </c>
      <c r="C85" t="s">
        <v>1395</v>
      </c>
      <c r="D85">
        <v>2</v>
      </c>
      <c r="F85">
        <v>0</v>
      </c>
      <c r="I85" t="s">
        <v>1396</v>
      </c>
      <c r="J85" t="s">
        <v>1396</v>
      </c>
    </row>
    <row r="86" hidden="1" spans="1:11">
      <c r="A86" t="s">
        <v>1395</v>
      </c>
      <c r="B86">
        <v>3</v>
      </c>
      <c r="C86" t="s">
        <v>1395</v>
      </c>
      <c r="D86">
        <v>3</v>
      </c>
      <c r="F86">
        <v>4</v>
      </c>
      <c r="G86" s="493">
        <v>38110.3008101852</v>
      </c>
      <c r="H86" s="493">
        <v>39174.6894675926</v>
      </c>
      <c r="I86" t="s">
        <v>1396</v>
      </c>
      <c r="J86" t="s">
        <v>1396</v>
      </c>
      <c r="K86" t="s">
        <v>1397</v>
      </c>
    </row>
    <row r="87" hidden="1" spans="1:11">
      <c r="A87" t="s">
        <v>1395</v>
      </c>
      <c r="B87">
        <v>4</v>
      </c>
      <c r="C87" t="s">
        <v>1395</v>
      </c>
      <c r="D87">
        <v>4</v>
      </c>
      <c r="E87" t="s">
        <v>1398</v>
      </c>
      <c r="F87">
        <v>4</v>
      </c>
      <c r="G87" s="493">
        <v>40492.5826736111</v>
      </c>
      <c r="H87" s="493">
        <v>40492.5826736111</v>
      </c>
      <c r="I87" t="s">
        <v>1396</v>
      </c>
      <c r="J87" t="s">
        <v>1396</v>
      </c>
      <c r="K87" t="s">
        <v>1397</v>
      </c>
    </row>
    <row r="88" hidden="1" spans="1:11">
      <c r="A88" t="s">
        <v>1399</v>
      </c>
      <c r="B88">
        <v>4</v>
      </c>
      <c r="C88" t="s">
        <v>1399</v>
      </c>
      <c r="D88">
        <v>4</v>
      </c>
      <c r="F88">
        <v>4</v>
      </c>
      <c r="G88" s="493">
        <v>38475.5371527778</v>
      </c>
      <c r="H88" s="493">
        <v>38476.3818171296</v>
      </c>
      <c r="I88" t="s">
        <v>1400</v>
      </c>
      <c r="J88" t="s">
        <v>1400</v>
      </c>
      <c r="K88" t="s">
        <v>1401</v>
      </c>
    </row>
    <row r="89" hidden="1" spans="1:11">
      <c r="A89" t="s">
        <v>1399</v>
      </c>
      <c r="B89">
        <v>5</v>
      </c>
      <c r="C89" t="s">
        <v>1399</v>
      </c>
      <c r="D89">
        <v>5</v>
      </c>
      <c r="F89">
        <v>4</v>
      </c>
      <c r="G89" s="493">
        <v>38729.3622916667</v>
      </c>
      <c r="H89" s="493">
        <v>39555.7746527778</v>
      </c>
      <c r="I89" t="s">
        <v>1400</v>
      </c>
      <c r="J89" t="s">
        <v>1400</v>
      </c>
      <c r="K89" t="s">
        <v>1401</v>
      </c>
    </row>
    <row r="90" hidden="1" spans="1:11">
      <c r="A90" t="s">
        <v>1399</v>
      </c>
      <c r="B90">
        <v>6</v>
      </c>
      <c r="C90" t="s">
        <v>1399</v>
      </c>
      <c r="D90">
        <v>6</v>
      </c>
      <c r="F90">
        <v>4</v>
      </c>
      <c r="G90" s="493">
        <v>39457.8949305556</v>
      </c>
      <c r="H90" s="493">
        <v>39457.8949305556</v>
      </c>
      <c r="I90" t="s">
        <v>1400</v>
      </c>
      <c r="J90" t="s">
        <v>1400</v>
      </c>
      <c r="K90" t="s">
        <v>1401</v>
      </c>
    </row>
    <row r="91" hidden="1" spans="1:11">
      <c r="A91" t="s">
        <v>1399</v>
      </c>
      <c r="B91">
        <v>7</v>
      </c>
      <c r="C91" t="s">
        <v>1399</v>
      </c>
      <c r="D91">
        <v>7</v>
      </c>
      <c r="E91" t="s">
        <v>1402</v>
      </c>
      <c r="F91">
        <v>4</v>
      </c>
      <c r="G91" s="493">
        <v>39996.4524189815</v>
      </c>
      <c r="H91" s="493">
        <v>41794.9503125</v>
      </c>
      <c r="I91" t="s">
        <v>1400</v>
      </c>
      <c r="J91" t="s">
        <v>1400</v>
      </c>
      <c r="K91" t="s">
        <v>1401</v>
      </c>
    </row>
    <row r="92" hidden="1" spans="1:11">
      <c r="A92" t="s">
        <v>1403</v>
      </c>
      <c r="B92">
        <v>3</v>
      </c>
      <c r="C92" t="s">
        <v>1403</v>
      </c>
      <c r="D92">
        <v>3</v>
      </c>
      <c r="F92">
        <v>4</v>
      </c>
      <c r="G92" s="493">
        <v>38527.6365162037</v>
      </c>
      <c r="H92" s="493">
        <v>39555.7746527778</v>
      </c>
      <c r="I92" t="s">
        <v>1404</v>
      </c>
      <c r="J92" t="s">
        <v>1404</v>
      </c>
      <c r="K92" t="s">
        <v>1405</v>
      </c>
    </row>
    <row r="93" hidden="1" spans="1:11">
      <c r="A93" t="s">
        <v>1403</v>
      </c>
      <c r="B93">
        <v>4</v>
      </c>
      <c r="C93" t="s">
        <v>1403</v>
      </c>
      <c r="D93">
        <v>4</v>
      </c>
      <c r="E93" t="s">
        <v>1406</v>
      </c>
      <c r="F93">
        <v>4</v>
      </c>
      <c r="G93" s="493">
        <v>40612.6818865741</v>
      </c>
      <c r="H93" s="493">
        <v>40612.7012037037</v>
      </c>
      <c r="I93" t="s">
        <v>1404</v>
      </c>
      <c r="J93" t="s">
        <v>1404</v>
      </c>
      <c r="K93" t="s">
        <v>1405</v>
      </c>
    </row>
    <row r="94" hidden="1" spans="1:11">
      <c r="A94" t="s">
        <v>1407</v>
      </c>
      <c r="B94">
        <v>4</v>
      </c>
      <c r="C94" t="s">
        <v>1407</v>
      </c>
      <c r="D94">
        <v>4</v>
      </c>
      <c r="F94">
        <v>4</v>
      </c>
      <c r="G94" s="493">
        <v>38989.7406828704</v>
      </c>
      <c r="H94" s="493">
        <v>39184.6336342593</v>
      </c>
      <c r="I94" t="s">
        <v>1408</v>
      </c>
      <c r="J94" t="s">
        <v>1408</v>
      </c>
      <c r="K94" t="s">
        <v>1409</v>
      </c>
    </row>
    <row r="95" hidden="1" spans="1:11">
      <c r="A95" t="s">
        <v>1407</v>
      </c>
      <c r="B95">
        <v>5</v>
      </c>
      <c r="C95" t="s">
        <v>1407</v>
      </c>
      <c r="D95">
        <v>5</v>
      </c>
      <c r="E95" t="s">
        <v>1410</v>
      </c>
      <c r="F95">
        <v>4</v>
      </c>
      <c r="G95" s="493">
        <v>40617.6118287037</v>
      </c>
      <c r="H95" s="493">
        <v>40617.6225</v>
      </c>
      <c r="I95" t="s">
        <v>1408</v>
      </c>
      <c r="J95" t="s">
        <v>1408</v>
      </c>
      <c r="K95" t="s">
        <v>1409</v>
      </c>
    </row>
    <row r="96" hidden="1" spans="1:11">
      <c r="A96" t="s">
        <v>1407</v>
      </c>
      <c r="B96">
        <v>6</v>
      </c>
      <c r="C96" t="s">
        <v>1407</v>
      </c>
      <c r="D96">
        <v>6</v>
      </c>
      <c r="E96" t="s">
        <v>1410</v>
      </c>
      <c r="F96">
        <v>4</v>
      </c>
      <c r="G96" s="493">
        <v>40681.4412152778</v>
      </c>
      <c r="H96" s="493">
        <v>40682.6794444444</v>
      </c>
      <c r="I96" t="s">
        <v>1408</v>
      </c>
      <c r="J96" t="s">
        <v>1408</v>
      </c>
      <c r="K96" t="s">
        <v>1409</v>
      </c>
    </row>
    <row r="97" hidden="1" spans="1:11">
      <c r="A97" t="s">
        <v>1411</v>
      </c>
      <c r="B97">
        <v>4</v>
      </c>
      <c r="C97" t="s">
        <v>1411</v>
      </c>
      <c r="D97">
        <v>4</v>
      </c>
      <c r="F97">
        <v>4</v>
      </c>
      <c r="G97" s="493">
        <v>38990.3991550926</v>
      </c>
      <c r="H97" s="493">
        <v>39113.3562615741</v>
      </c>
      <c r="I97" t="s">
        <v>1412</v>
      </c>
      <c r="J97" t="s">
        <v>1412</v>
      </c>
      <c r="K97" t="s">
        <v>1413</v>
      </c>
    </row>
    <row r="98" hidden="1" spans="1:11">
      <c r="A98" t="s">
        <v>1411</v>
      </c>
      <c r="B98">
        <v>5</v>
      </c>
      <c r="C98" t="s">
        <v>1411</v>
      </c>
      <c r="D98">
        <v>5</v>
      </c>
      <c r="E98" t="s">
        <v>1410</v>
      </c>
      <c r="F98">
        <v>4</v>
      </c>
      <c r="G98" s="493">
        <v>40514.7211226852</v>
      </c>
      <c r="H98" s="493">
        <v>40514.7211226852</v>
      </c>
      <c r="I98" t="s">
        <v>1412</v>
      </c>
      <c r="J98" t="s">
        <v>1412</v>
      </c>
      <c r="K98" t="s">
        <v>1413</v>
      </c>
    </row>
    <row r="99" hidden="1" spans="1:11">
      <c r="A99" t="s">
        <v>1411</v>
      </c>
      <c r="B99">
        <v>6</v>
      </c>
      <c r="C99" t="s">
        <v>1411</v>
      </c>
      <c r="D99">
        <v>6</v>
      </c>
      <c r="E99" t="s">
        <v>1410</v>
      </c>
      <c r="F99">
        <v>4</v>
      </c>
      <c r="G99" s="493">
        <v>40681.4416550926</v>
      </c>
      <c r="H99" s="493">
        <v>40682.6853587963</v>
      </c>
      <c r="I99" t="s">
        <v>1412</v>
      </c>
      <c r="J99" t="s">
        <v>1412</v>
      </c>
      <c r="K99" t="s">
        <v>1413</v>
      </c>
    </row>
    <row r="100" hidden="1" spans="1:11">
      <c r="A100" t="s">
        <v>1414</v>
      </c>
      <c r="B100">
        <v>3</v>
      </c>
      <c r="C100" t="s">
        <v>1414</v>
      </c>
      <c r="D100">
        <v>3</v>
      </c>
      <c r="E100" t="s">
        <v>1415</v>
      </c>
      <c r="F100">
        <v>4</v>
      </c>
      <c r="G100" s="493">
        <v>39632.3232523148</v>
      </c>
      <c r="H100" s="493">
        <v>39632.3232523148</v>
      </c>
      <c r="I100" t="s">
        <v>1416</v>
      </c>
      <c r="J100" t="s">
        <v>1416</v>
      </c>
      <c r="K100" t="s">
        <v>1417</v>
      </c>
    </row>
    <row r="101" hidden="1" spans="1:11">
      <c r="A101" t="s">
        <v>1418</v>
      </c>
      <c r="B101" t="s">
        <v>1389</v>
      </c>
      <c r="C101" t="s">
        <v>1418</v>
      </c>
      <c r="D101" t="s">
        <v>1389</v>
      </c>
      <c r="F101">
        <v>0</v>
      </c>
      <c r="G101" s="493">
        <v>40303.4132291667</v>
      </c>
      <c r="H101" s="493">
        <v>40303.4132291667</v>
      </c>
      <c r="I101" t="s">
        <v>1419</v>
      </c>
      <c r="J101" t="s">
        <v>1419</v>
      </c>
      <c r="K101" t="s">
        <v>1368</v>
      </c>
    </row>
    <row r="102" hidden="1" spans="1:11">
      <c r="A102" t="s">
        <v>1420</v>
      </c>
      <c r="B102">
        <v>1</v>
      </c>
      <c r="C102" t="s">
        <v>1420</v>
      </c>
      <c r="D102">
        <v>1</v>
      </c>
      <c r="F102">
        <v>0</v>
      </c>
      <c r="G102" s="493">
        <v>40303.4126851852</v>
      </c>
      <c r="H102" s="493">
        <v>40303.4126851852</v>
      </c>
      <c r="I102" t="s">
        <v>1419</v>
      </c>
      <c r="J102" t="s">
        <v>1419</v>
      </c>
      <c r="K102" t="s">
        <v>1368</v>
      </c>
    </row>
    <row r="103" hidden="1" spans="1:11">
      <c r="A103" t="s">
        <v>1421</v>
      </c>
      <c r="B103">
        <v>2</v>
      </c>
      <c r="C103" t="s">
        <v>1421</v>
      </c>
      <c r="D103">
        <v>2</v>
      </c>
      <c r="F103">
        <v>0</v>
      </c>
      <c r="G103" s="493">
        <v>40693.4262847222</v>
      </c>
      <c r="H103" s="493">
        <v>40693.4262847222</v>
      </c>
      <c r="I103" t="s">
        <v>1422</v>
      </c>
      <c r="J103" t="s">
        <v>1422</v>
      </c>
      <c r="K103" t="s">
        <v>1368</v>
      </c>
    </row>
    <row r="104" hidden="1" spans="1:11">
      <c r="A104" t="s">
        <v>1423</v>
      </c>
      <c r="B104">
        <v>2</v>
      </c>
      <c r="C104" t="s">
        <v>1423</v>
      </c>
      <c r="D104">
        <v>2</v>
      </c>
      <c r="F104">
        <v>0</v>
      </c>
      <c r="G104" s="493">
        <v>40693.4245833333</v>
      </c>
      <c r="H104" s="493">
        <v>40693.4245833333</v>
      </c>
      <c r="I104" t="s">
        <v>1422</v>
      </c>
      <c r="J104" t="s">
        <v>1422</v>
      </c>
      <c r="K104" t="s">
        <v>1368</v>
      </c>
    </row>
    <row r="105" hidden="1" spans="1:11">
      <c r="A105" t="s">
        <v>1424</v>
      </c>
      <c r="B105">
        <v>1</v>
      </c>
      <c r="C105" t="s">
        <v>1424</v>
      </c>
      <c r="D105">
        <v>1</v>
      </c>
      <c r="F105">
        <v>0</v>
      </c>
      <c r="G105" s="493">
        <v>40297.636087963</v>
      </c>
      <c r="H105" s="493">
        <v>40297.636087963</v>
      </c>
      <c r="I105" t="s">
        <v>1419</v>
      </c>
      <c r="J105" t="s">
        <v>1419</v>
      </c>
      <c r="K105" t="s">
        <v>1368</v>
      </c>
    </row>
    <row r="106" hidden="1" spans="1:11">
      <c r="A106" t="s">
        <v>1425</v>
      </c>
      <c r="B106">
        <v>1</v>
      </c>
      <c r="C106" t="s">
        <v>1425</v>
      </c>
      <c r="D106">
        <v>1</v>
      </c>
      <c r="F106">
        <v>0</v>
      </c>
      <c r="G106" s="493">
        <v>40303.4124768519</v>
      </c>
      <c r="H106" s="493">
        <v>40303.4124768519</v>
      </c>
      <c r="I106" t="s">
        <v>1419</v>
      </c>
      <c r="J106" t="s">
        <v>1419</v>
      </c>
      <c r="K106" t="s">
        <v>1368</v>
      </c>
    </row>
    <row r="107" hidden="1" spans="1:11">
      <c r="A107" t="s">
        <v>1426</v>
      </c>
      <c r="B107">
        <v>1</v>
      </c>
      <c r="C107" t="s">
        <v>1426</v>
      </c>
      <c r="D107">
        <v>1</v>
      </c>
      <c r="F107">
        <v>0</v>
      </c>
      <c r="G107" s="493">
        <v>40303.4125347222</v>
      </c>
      <c r="H107" s="493">
        <v>40303.4125347222</v>
      </c>
      <c r="I107" t="s">
        <v>1419</v>
      </c>
      <c r="J107" t="s">
        <v>1419</v>
      </c>
      <c r="K107" t="s">
        <v>1368</v>
      </c>
    </row>
    <row r="108" hidden="1" spans="1:11">
      <c r="A108" t="s">
        <v>1427</v>
      </c>
      <c r="B108">
        <v>1</v>
      </c>
      <c r="C108" t="s">
        <v>1427</v>
      </c>
      <c r="D108">
        <v>1</v>
      </c>
      <c r="F108">
        <v>0</v>
      </c>
      <c r="G108" s="493">
        <v>40303.4124305556</v>
      </c>
      <c r="H108" s="493">
        <v>40303.4124305556</v>
      </c>
      <c r="I108" t="s">
        <v>1428</v>
      </c>
      <c r="J108" t="s">
        <v>1428</v>
      </c>
      <c r="K108" t="s">
        <v>1368</v>
      </c>
    </row>
    <row r="109" hidden="1" spans="1:11">
      <c r="A109" t="s">
        <v>1429</v>
      </c>
      <c r="B109">
        <v>1</v>
      </c>
      <c r="C109" t="s">
        <v>1429</v>
      </c>
      <c r="D109">
        <v>1</v>
      </c>
      <c r="F109">
        <v>0</v>
      </c>
      <c r="G109" s="493">
        <v>40282.6538425926</v>
      </c>
      <c r="H109" s="493">
        <v>40282.6538425926</v>
      </c>
      <c r="I109" t="s">
        <v>1419</v>
      </c>
      <c r="J109" t="s">
        <v>1419</v>
      </c>
      <c r="K109" t="s">
        <v>1368</v>
      </c>
    </row>
    <row r="110" hidden="1" spans="1:11">
      <c r="A110" t="s">
        <v>1430</v>
      </c>
      <c r="B110">
        <v>1</v>
      </c>
      <c r="C110" t="s">
        <v>1430</v>
      </c>
      <c r="D110">
        <v>1</v>
      </c>
      <c r="F110">
        <v>0</v>
      </c>
      <c r="G110" s="493">
        <v>40303.4134722222</v>
      </c>
      <c r="H110" s="493">
        <v>40303.4134722222</v>
      </c>
      <c r="I110" t="s">
        <v>1422</v>
      </c>
      <c r="J110" t="s">
        <v>1422</v>
      </c>
      <c r="K110" t="s">
        <v>1368</v>
      </c>
    </row>
    <row r="111" hidden="1" spans="1:11">
      <c r="A111" t="s">
        <v>1431</v>
      </c>
      <c r="B111">
        <v>1</v>
      </c>
      <c r="C111" t="s">
        <v>1431</v>
      </c>
      <c r="D111">
        <v>1</v>
      </c>
      <c r="F111">
        <v>0</v>
      </c>
      <c r="G111" s="493">
        <v>40303.4135185185</v>
      </c>
      <c r="H111" s="493">
        <v>40303.4135185185</v>
      </c>
      <c r="I111" t="s">
        <v>1422</v>
      </c>
      <c r="J111" t="s">
        <v>1422</v>
      </c>
      <c r="K111" t="s">
        <v>1368</v>
      </c>
    </row>
    <row r="112" hidden="1" spans="1:11">
      <c r="A112" t="s">
        <v>1432</v>
      </c>
      <c r="B112">
        <v>1</v>
      </c>
      <c r="C112" t="s">
        <v>1432</v>
      </c>
      <c r="D112">
        <v>1</v>
      </c>
      <c r="F112">
        <v>0</v>
      </c>
      <c r="G112" s="493">
        <v>40620.6561921296</v>
      </c>
      <c r="H112" s="493">
        <v>40620.6561921296</v>
      </c>
      <c r="I112" t="s">
        <v>1433</v>
      </c>
      <c r="J112" t="s">
        <v>1433</v>
      </c>
      <c r="K112" t="s">
        <v>1368</v>
      </c>
    </row>
    <row r="113" hidden="1" spans="1:11">
      <c r="A113" t="s">
        <v>1434</v>
      </c>
      <c r="B113" t="s">
        <v>1349</v>
      </c>
      <c r="C113" t="s">
        <v>1348</v>
      </c>
      <c r="D113" t="s">
        <v>1349</v>
      </c>
      <c r="F113">
        <v>84</v>
      </c>
      <c r="G113" s="493">
        <v>37399.4370717593</v>
      </c>
      <c r="H113" s="493">
        <v>42128.7490856481</v>
      </c>
      <c r="I113" t="s">
        <v>1364</v>
      </c>
      <c r="J113" t="s">
        <v>1350</v>
      </c>
      <c r="K113" t="s">
        <v>1351</v>
      </c>
    </row>
    <row r="114" hidden="1" spans="1:11">
      <c r="A114" t="s">
        <v>1434</v>
      </c>
      <c r="B114" t="s">
        <v>1349</v>
      </c>
      <c r="C114" t="s">
        <v>1434</v>
      </c>
      <c r="D114" t="s">
        <v>1349</v>
      </c>
      <c r="F114">
        <v>0</v>
      </c>
      <c r="G114" s="493">
        <v>41535.538912037</v>
      </c>
      <c r="H114" s="493">
        <v>41535.538912037</v>
      </c>
      <c r="I114" t="s">
        <v>1364</v>
      </c>
      <c r="J114" t="s">
        <v>1364</v>
      </c>
      <c r="K114" t="s">
        <v>1435</v>
      </c>
    </row>
    <row r="115" hidden="1" spans="1:11">
      <c r="A115" t="s">
        <v>1436</v>
      </c>
      <c r="B115" t="s">
        <v>1349</v>
      </c>
      <c r="C115" t="s">
        <v>1352</v>
      </c>
      <c r="D115" t="s">
        <v>1349</v>
      </c>
      <c r="E115" t="s">
        <v>1353</v>
      </c>
      <c r="F115">
        <v>84</v>
      </c>
      <c r="G115" s="493">
        <v>40437.5745138889</v>
      </c>
      <c r="H115" s="493">
        <v>41932.4113425926</v>
      </c>
      <c r="I115" t="s">
        <v>1364</v>
      </c>
      <c r="J115" t="s">
        <v>1350</v>
      </c>
      <c r="K115" t="s">
        <v>1351</v>
      </c>
    </row>
    <row r="116" hidden="1" spans="1:11">
      <c r="A116" t="s">
        <v>1436</v>
      </c>
      <c r="B116" t="s">
        <v>1349</v>
      </c>
      <c r="C116" t="s">
        <v>1436</v>
      </c>
      <c r="D116" t="s">
        <v>1349</v>
      </c>
      <c r="F116">
        <v>0</v>
      </c>
      <c r="G116" s="493">
        <v>40424.0537037037</v>
      </c>
      <c r="H116" s="493">
        <v>41026.6075694444</v>
      </c>
      <c r="I116" t="s">
        <v>1364</v>
      </c>
      <c r="J116" t="s">
        <v>1364</v>
      </c>
      <c r="K116" t="s">
        <v>1435</v>
      </c>
    </row>
    <row r="117" hidden="1" spans="1:11">
      <c r="A117" t="s">
        <v>1437</v>
      </c>
      <c r="B117" t="s">
        <v>1389</v>
      </c>
      <c r="C117" t="s">
        <v>1438</v>
      </c>
      <c r="D117">
        <v>1</v>
      </c>
      <c r="E117" t="s">
        <v>1439</v>
      </c>
      <c r="F117">
        <v>84</v>
      </c>
      <c r="G117" s="493">
        <v>41128.4920486111</v>
      </c>
      <c r="H117" s="493">
        <v>43103.6271990741</v>
      </c>
      <c r="I117" t="s">
        <v>1440</v>
      </c>
      <c r="J117" t="s">
        <v>1441</v>
      </c>
      <c r="K117" t="s">
        <v>1442</v>
      </c>
    </row>
    <row r="118" hidden="1" spans="1:11">
      <c r="A118" t="s">
        <v>1443</v>
      </c>
      <c r="B118">
        <v>10</v>
      </c>
      <c r="C118" t="s">
        <v>1443</v>
      </c>
      <c r="D118">
        <v>10</v>
      </c>
      <c r="F118">
        <v>4</v>
      </c>
      <c r="G118" s="493">
        <v>37503.6897106481</v>
      </c>
      <c r="H118" s="493">
        <v>39555.7746527778</v>
      </c>
      <c r="I118" t="s">
        <v>1444</v>
      </c>
      <c r="J118" t="s">
        <v>1444</v>
      </c>
      <c r="K118" t="s">
        <v>1445</v>
      </c>
    </row>
    <row r="119" hidden="1" spans="1:11">
      <c r="A119" t="s">
        <v>1443</v>
      </c>
      <c r="B119">
        <v>11</v>
      </c>
      <c r="C119" t="s">
        <v>1443</v>
      </c>
      <c r="D119">
        <v>11</v>
      </c>
      <c r="E119" t="s">
        <v>1446</v>
      </c>
      <c r="F119">
        <v>4</v>
      </c>
      <c r="G119" s="493">
        <v>40392.6277083333</v>
      </c>
      <c r="H119" s="493">
        <v>40392.6277083333</v>
      </c>
      <c r="I119" t="s">
        <v>1444</v>
      </c>
      <c r="J119" t="s">
        <v>1444</v>
      </c>
      <c r="K119" t="s">
        <v>1445</v>
      </c>
    </row>
    <row r="120" hidden="1" spans="1:11">
      <c r="A120" t="s">
        <v>1443</v>
      </c>
      <c r="B120">
        <v>12</v>
      </c>
      <c r="C120" t="s">
        <v>1443</v>
      </c>
      <c r="D120">
        <v>12</v>
      </c>
      <c r="E120" t="s">
        <v>1446</v>
      </c>
      <c r="F120">
        <v>4</v>
      </c>
      <c r="G120" s="493">
        <v>40451.4032523148</v>
      </c>
      <c r="H120" s="493">
        <v>40451.4032523148</v>
      </c>
      <c r="I120" t="s">
        <v>1444</v>
      </c>
      <c r="J120" t="s">
        <v>1444</v>
      </c>
      <c r="K120" t="s">
        <v>1447</v>
      </c>
    </row>
    <row r="121" hidden="1" spans="1:11">
      <c r="A121" t="s">
        <v>1443</v>
      </c>
      <c r="B121" t="s">
        <v>1448</v>
      </c>
      <c r="C121" t="s">
        <v>1443</v>
      </c>
      <c r="D121" t="s">
        <v>1448</v>
      </c>
      <c r="F121">
        <v>4</v>
      </c>
      <c r="G121" s="493">
        <v>37173.4829050926</v>
      </c>
      <c r="H121" s="493">
        <v>38854.4357060185</v>
      </c>
      <c r="I121" t="s">
        <v>1444</v>
      </c>
      <c r="J121" t="s">
        <v>1444</v>
      </c>
      <c r="K121" t="s">
        <v>1445</v>
      </c>
    </row>
    <row r="122" hidden="1" spans="1:11">
      <c r="A122" t="s">
        <v>1449</v>
      </c>
      <c r="B122">
        <v>5</v>
      </c>
      <c r="C122" t="s">
        <v>1449</v>
      </c>
      <c r="D122">
        <v>5</v>
      </c>
      <c r="F122">
        <v>4</v>
      </c>
      <c r="G122" s="493">
        <v>39399.8000925926</v>
      </c>
      <c r="H122" s="493">
        <v>39399.8000925926</v>
      </c>
      <c r="I122" t="s">
        <v>1450</v>
      </c>
      <c r="J122" t="s">
        <v>1450</v>
      </c>
      <c r="K122" t="s">
        <v>1451</v>
      </c>
    </row>
    <row r="123" hidden="1" spans="1:11">
      <c r="A123" t="s">
        <v>1449</v>
      </c>
      <c r="B123">
        <v>6</v>
      </c>
      <c r="C123" t="s">
        <v>1449</v>
      </c>
      <c r="D123">
        <v>6</v>
      </c>
      <c r="F123">
        <v>0</v>
      </c>
      <c r="I123" t="s">
        <v>1450</v>
      </c>
      <c r="J123" t="s">
        <v>1450</v>
      </c>
    </row>
    <row r="124" hidden="1" spans="1:11">
      <c r="A124" t="s">
        <v>1449</v>
      </c>
      <c r="B124">
        <v>7</v>
      </c>
      <c r="C124" t="s">
        <v>1449</v>
      </c>
      <c r="D124">
        <v>7</v>
      </c>
      <c r="E124" t="s">
        <v>1452</v>
      </c>
      <c r="F124">
        <v>4</v>
      </c>
      <c r="G124" s="493">
        <v>39962.5262847222</v>
      </c>
      <c r="H124" s="493">
        <v>39962.5262847222</v>
      </c>
      <c r="I124" t="s">
        <v>1450</v>
      </c>
      <c r="J124" t="s">
        <v>1450</v>
      </c>
      <c r="K124" t="s">
        <v>1451</v>
      </c>
    </row>
    <row r="125" hidden="1" spans="1:11">
      <c r="A125" t="s">
        <v>1449</v>
      </c>
      <c r="B125">
        <v>8</v>
      </c>
      <c r="C125" t="s">
        <v>1449</v>
      </c>
      <c r="D125">
        <v>8</v>
      </c>
      <c r="E125" t="s">
        <v>1452</v>
      </c>
      <c r="F125">
        <v>4</v>
      </c>
      <c r="G125" s="493">
        <v>40612.6833217593</v>
      </c>
      <c r="H125" s="493">
        <v>40612.6909722222</v>
      </c>
      <c r="I125" t="s">
        <v>1450</v>
      </c>
      <c r="J125" t="s">
        <v>1450</v>
      </c>
      <c r="K125" t="s">
        <v>1451</v>
      </c>
    </row>
    <row r="126" hidden="1" spans="1:11">
      <c r="A126" t="s">
        <v>1453</v>
      </c>
      <c r="B126">
        <v>5</v>
      </c>
      <c r="C126" t="s">
        <v>1453</v>
      </c>
      <c r="D126">
        <v>5</v>
      </c>
      <c r="F126">
        <v>4</v>
      </c>
      <c r="G126" s="493">
        <v>39399.8007060185</v>
      </c>
      <c r="H126" s="493">
        <v>39399.8007060185</v>
      </c>
      <c r="I126" t="s">
        <v>1454</v>
      </c>
      <c r="J126" t="s">
        <v>1454</v>
      </c>
      <c r="K126" t="s">
        <v>1455</v>
      </c>
    </row>
    <row r="127" hidden="1" spans="1:11">
      <c r="A127" t="s">
        <v>1453</v>
      </c>
      <c r="B127">
        <v>6</v>
      </c>
      <c r="C127" t="s">
        <v>1453</v>
      </c>
      <c r="D127">
        <v>6</v>
      </c>
      <c r="E127" t="s">
        <v>1452</v>
      </c>
      <c r="F127">
        <v>4</v>
      </c>
      <c r="G127" s="493">
        <v>39848.3694907407</v>
      </c>
      <c r="H127" s="493">
        <v>39848.3694907407</v>
      </c>
      <c r="I127" t="s">
        <v>1454</v>
      </c>
      <c r="J127" t="s">
        <v>1454</v>
      </c>
      <c r="K127" t="s">
        <v>1455</v>
      </c>
    </row>
    <row r="128" hidden="1" spans="1:11">
      <c r="A128" t="s">
        <v>1453</v>
      </c>
      <c r="B128">
        <v>7</v>
      </c>
      <c r="C128" t="s">
        <v>1453</v>
      </c>
      <c r="D128">
        <v>7</v>
      </c>
      <c r="E128" t="s">
        <v>1452</v>
      </c>
      <c r="F128">
        <v>4</v>
      </c>
      <c r="G128" s="493">
        <v>39962.5310416667</v>
      </c>
      <c r="H128" s="493">
        <v>39962.5310416667</v>
      </c>
      <c r="I128" t="s">
        <v>1454</v>
      </c>
      <c r="J128" t="s">
        <v>1454</v>
      </c>
      <c r="K128" t="s">
        <v>1455</v>
      </c>
    </row>
    <row r="129" hidden="1" spans="1:11">
      <c r="A129" t="s">
        <v>1453</v>
      </c>
      <c r="B129">
        <v>8</v>
      </c>
      <c r="C129" t="s">
        <v>1453</v>
      </c>
      <c r="D129">
        <v>8</v>
      </c>
      <c r="E129" t="s">
        <v>1452</v>
      </c>
      <c r="F129">
        <v>4</v>
      </c>
      <c r="G129" s="493">
        <v>40612.6838888889</v>
      </c>
      <c r="H129" s="493">
        <v>40612.6935069444</v>
      </c>
      <c r="I129" t="s">
        <v>1454</v>
      </c>
      <c r="J129" t="s">
        <v>1454</v>
      </c>
      <c r="K129" t="s">
        <v>1455</v>
      </c>
    </row>
    <row r="130" hidden="1" spans="1:11">
      <c r="A130" t="s">
        <v>1453</v>
      </c>
      <c r="B130" t="s">
        <v>1376</v>
      </c>
      <c r="C130" t="s">
        <v>1453</v>
      </c>
      <c r="D130" t="s">
        <v>1376</v>
      </c>
      <c r="F130">
        <v>4</v>
      </c>
      <c r="G130" s="493">
        <v>37173.4829050926</v>
      </c>
      <c r="H130" s="493">
        <v>39189.597025463</v>
      </c>
      <c r="I130" t="s">
        <v>1454</v>
      </c>
      <c r="J130" t="s">
        <v>1454</v>
      </c>
      <c r="K130" t="s">
        <v>1456</v>
      </c>
    </row>
    <row r="131" hidden="1" spans="1:11">
      <c r="A131" t="s">
        <v>1457</v>
      </c>
      <c r="B131">
        <v>5</v>
      </c>
      <c r="C131" t="s">
        <v>1457</v>
      </c>
      <c r="D131">
        <v>5</v>
      </c>
      <c r="F131">
        <v>4</v>
      </c>
      <c r="G131" s="493">
        <v>39399.8012962963</v>
      </c>
      <c r="H131" s="493">
        <v>39399.8012962963</v>
      </c>
      <c r="I131" t="s">
        <v>1450</v>
      </c>
      <c r="J131" t="s">
        <v>1450</v>
      </c>
      <c r="K131" t="s">
        <v>1458</v>
      </c>
    </row>
    <row r="132" hidden="1" spans="1:11">
      <c r="A132" t="s">
        <v>1457</v>
      </c>
      <c r="B132">
        <v>6</v>
      </c>
      <c r="C132" t="s">
        <v>1457</v>
      </c>
      <c r="D132">
        <v>6</v>
      </c>
      <c r="F132">
        <v>0</v>
      </c>
      <c r="I132" t="s">
        <v>1450</v>
      </c>
      <c r="J132" t="s">
        <v>1450</v>
      </c>
    </row>
    <row r="133" hidden="1" spans="1:11">
      <c r="A133" t="s">
        <v>1457</v>
      </c>
      <c r="B133">
        <v>7</v>
      </c>
      <c r="C133" t="s">
        <v>1457</v>
      </c>
      <c r="D133">
        <v>7</v>
      </c>
      <c r="E133" t="s">
        <v>1452</v>
      </c>
      <c r="F133">
        <v>4</v>
      </c>
      <c r="G133" s="493">
        <v>39962.5342361111</v>
      </c>
      <c r="H133" s="493">
        <v>39962.5342361111</v>
      </c>
      <c r="I133" t="s">
        <v>1450</v>
      </c>
      <c r="J133" t="s">
        <v>1450</v>
      </c>
      <c r="K133" t="s">
        <v>1458</v>
      </c>
    </row>
    <row r="134" hidden="1" spans="1:11">
      <c r="A134" t="s">
        <v>1457</v>
      </c>
      <c r="B134">
        <v>8</v>
      </c>
      <c r="C134" t="s">
        <v>1457</v>
      </c>
      <c r="D134">
        <v>8</v>
      </c>
      <c r="E134" t="s">
        <v>1452</v>
      </c>
      <c r="F134">
        <v>4</v>
      </c>
      <c r="G134" s="493">
        <v>40505.5790972222</v>
      </c>
      <c r="H134" s="493">
        <v>40505.5790972222</v>
      </c>
      <c r="I134" t="s">
        <v>1450</v>
      </c>
      <c r="J134" t="s">
        <v>1450</v>
      </c>
      <c r="K134" t="s">
        <v>1458</v>
      </c>
    </row>
    <row r="135" hidden="1" spans="1:11">
      <c r="A135" t="s">
        <v>1457</v>
      </c>
      <c r="B135" t="s">
        <v>1355</v>
      </c>
      <c r="C135" t="s">
        <v>1457</v>
      </c>
      <c r="D135" t="s">
        <v>1355</v>
      </c>
      <c r="F135">
        <v>0</v>
      </c>
      <c r="I135" t="s">
        <v>1450</v>
      </c>
      <c r="J135" t="s">
        <v>1450</v>
      </c>
    </row>
    <row r="136" hidden="1" spans="1:11">
      <c r="A136" t="s">
        <v>1457</v>
      </c>
      <c r="B136" t="s">
        <v>1376</v>
      </c>
      <c r="C136" t="s">
        <v>1457</v>
      </c>
      <c r="D136" t="s">
        <v>1376</v>
      </c>
      <c r="F136">
        <v>4</v>
      </c>
      <c r="G136" s="493">
        <v>37603.4677546296</v>
      </c>
      <c r="H136" s="493">
        <v>39189.5978587963</v>
      </c>
      <c r="I136" t="s">
        <v>1450</v>
      </c>
      <c r="J136" t="s">
        <v>1450</v>
      </c>
      <c r="K136" t="s">
        <v>1458</v>
      </c>
    </row>
    <row r="137" hidden="1" spans="1:11">
      <c r="A137" t="s">
        <v>1459</v>
      </c>
      <c r="B137" t="s">
        <v>1460</v>
      </c>
      <c r="C137" t="s">
        <v>1461</v>
      </c>
      <c r="D137" t="s">
        <v>1460</v>
      </c>
      <c r="F137">
        <v>0</v>
      </c>
      <c r="G137" s="493">
        <v>40303.413275463</v>
      </c>
      <c r="H137" s="493">
        <v>40303.413275463</v>
      </c>
      <c r="I137" t="s">
        <v>1462</v>
      </c>
      <c r="J137" t="s">
        <v>1419</v>
      </c>
      <c r="K137" t="s">
        <v>1368</v>
      </c>
    </row>
    <row r="138" hidden="1" spans="1:11">
      <c r="A138" t="s">
        <v>1459</v>
      </c>
      <c r="B138">
        <v>1</v>
      </c>
      <c r="C138" t="s">
        <v>1459</v>
      </c>
      <c r="D138">
        <v>1</v>
      </c>
      <c r="F138">
        <v>4</v>
      </c>
      <c r="G138" s="493">
        <v>39399.8018055556</v>
      </c>
      <c r="H138" s="493">
        <v>39399.8018055556</v>
      </c>
      <c r="I138" t="s">
        <v>1462</v>
      </c>
      <c r="J138" t="s">
        <v>1462</v>
      </c>
      <c r="K138" t="s">
        <v>1463</v>
      </c>
    </row>
    <row r="139" hidden="1" spans="1:11">
      <c r="A139" t="s">
        <v>1459</v>
      </c>
      <c r="B139">
        <v>2</v>
      </c>
      <c r="C139" t="s">
        <v>1459</v>
      </c>
      <c r="D139">
        <v>2</v>
      </c>
      <c r="F139">
        <v>0</v>
      </c>
      <c r="I139" t="s">
        <v>1462</v>
      </c>
      <c r="J139" t="s">
        <v>1462</v>
      </c>
    </row>
    <row r="140" hidden="1" spans="1:11">
      <c r="A140" t="s">
        <v>1459</v>
      </c>
      <c r="B140">
        <v>3</v>
      </c>
      <c r="C140" t="s">
        <v>1459</v>
      </c>
      <c r="D140">
        <v>3</v>
      </c>
      <c r="E140" t="s">
        <v>1452</v>
      </c>
      <c r="F140">
        <v>4</v>
      </c>
      <c r="G140" s="493">
        <v>39965.4734027778</v>
      </c>
      <c r="H140" s="493">
        <v>39965.4734027778</v>
      </c>
      <c r="I140" t="s">
        <v>1462</v>
      </c>
      <c r="J140" t="s">
        <v>1462</v>
      </c>
      <c r="K140" t="s">
        <v>1463</v>
      </c>
    </row>
    <row r="141" hidden="1" spans="1:11">
      <c r="A141" t="s">
        <v>1459</v>
      </c>
      <c r="B141">
        <v>4</v>
      </c>
      <c r="C141" t="s">
        <v>1459</v>
      </c>
      <c r="D141">
        <v>4</v>
      </c>
      <c r="E141" t="s">
        <v>1452</v>
      </c>
      <c r="F141">
        <v>4</v>
      </c>
      <c r="G141" s="493">
        <v>40505.3511921296</v>
      </c>
      <c r="H141" s="493">
        <v>40505.3511921296</v>
      </c>
      <c r="I141" t="s">
        <v>1462</v>
      </c>
      <c r="J141" t="s">
        <v>1462</v>
      </c>
      <c r="K141" t="s">
        <v>1463</v>
      </c>
    </row>
    <row r="142" hidden="1" spans="1:11">
      <c r="A142" t="s">
        <v>1464</v>
      </c>
      <c r="B142">
        <v>10</v>
      </c>
      <c r="C142" t="s">
        <v>1464</v>
      </c>
      <c r="D142">
        <v>10</v>
      </c>
      <c r="E142" t="s">
        <v>1465</v>
      </c>
      <c r="F142">
        <v>6</v>
      </c>
      <c r="G142" s="493">
        <v>38153.4538773148</v>
      </c>
      <c r="H142" s="493">
        <v>40550.5754282407</v>
      </c>
      <c r="I142" t="s">
        <v>1466</v>
      </c>
      <c r="J142" t="s">
        <v>1466</v>
      </c>
      <c r="K142" s="494">
        <v>45780</v>
      </c>
    </row>
    <row r="143" hidden="1" spans="1:11">
      <c r="A143" t="s">
        <v>1467</v>
      </c>
      <c r="B143">
        <v>10</v>
      </c>
      <c r="C143" t="s">
        <v>1467</v>
      </c>
      <c r="D143">
        <v>10</v>
      </c>
      <c r="F143">
        <v>4</v>
      </c>
      <c r="G143" s="493">
        <v>37811.6666435185</v>
      </c>
      <c r="H143" s="493">
        <v>38854.44125</v>
      </c>
      <c r="I143" t="s">
        <v>1468</v>
      </c>
      <c r="J143" t="s">
        <v>1468</v>
      </c>
      <c r="K143" t="s">
        <v>1469</v>
      </c>
    </row>
    <row r="144" hidden="1" spans="1:11">
      <c r="A144" t="s">
        <v>1467</v>
      </c>
      <c r="B144">
        <v>11</v>
      </c>
      <c r="C144" t="s">
        <v>1467</v>
      </c>
      <c r="D144">
        <v>11</v>
      </c>
      <c r="F144">
        <v>4</v>
      </c>
      <c r="G144" s="493">
        <v>37968.3107291667</v>
      </c>
      <c r="H144" s="493">
        <v>38853.4142476852</v>
      </c>
      <c r="I144" t="s">
        <v>1468</v>
      </c>
      <c r="J144" t="s">
        <v>1468</v>
      </c>
      <c r="K144" t="s">
        <v>1469</v>
      </c>
    </row>
    <row r="145" hidden="1" spans="1:11">
      <c r="A145" t="s">
        <v>1467</v>
      </c>
      <c r="B145">
        <v>13</v>
      </c>
      <c r="C145" t="s">
        <v>1467</v>
      </c>
      <c r="D145">
        <v>13</v>
      </c>
      <c r="F145">
        <v>4</v>
      </c>
      <c r="G145" s="493">
        <v>38595.5835532407</v>
      </c>
      <c r="H145" s="493">
        <v>39555.7746527778</v>
      </c>
      <c r="I145" t="s">
        <v>1468</v>
      </c>
      <c r="J145" t="s">
        <v>1468</v>
      </c>
      <c r="K145" t="s">
        <v>1469</v>
      </c>
    </row>
    <row r="146" hidden="1" spans="1:11">
      <c r="A146" t="s">
        <v>1467</v>
      </c>
      <c r="B146">
        <v>14</v>
      </c>
      <c r="C146" t="s">
        <v>1467</v>
      </c>
      <c r="D146">
        <v>14</v>
      </c>
      <c r="F146">
        <v>4</v>
      </c>
      <c r="G146" s="493">
        <v>39262.8137152778</v>
      </c>
      <c r="H146" s="493">
        <v>39360.5479282407</v>
      </c>
      <c r="I146" t="s">
        <v>1468</v>
      </c>
      <c r="J146" t="s">
        <v>1468</v>
      </c>
      <c r="K146" t="s">
        <v>1470</v>
      </c>
    </row>
    <row r="147" hidden="1" spans="1:11">
      <c r="A147" t="s">
        <v>1467</v>
      </c>
      <c r="B147">
        <v>15</v>
      </c>
      <c r="C147" t="s">
        <v>1467</v>
      </c>
      <c r="D147">
        <v>15</v>
      </c>
      <c r="E147" t="s">
        <v>1471</v>
      </c>
      <c r="F147">
        <v>4</v>
      </c>
      <c r="G147" s="493">
        <v>40617.5796759259</v>
      </c>
      <c r="H147" s="493">
        <v>40617.5859837963</v>
      </c>
      <c r="I147" t="s">
        <v>1468</v>
      </c>
      <c r="J147" t="s">
        <v>1468</v>
      </c>
      <c r="K147" t="s">
        <v>1470</v>
      </c>
    </row>
    <row r="148" hidden="1" spans="1:11">
      <c r="A148" t="s">
        <v>1467</v>
      </c>
      <c r="B148" t="s">
        <v>1448</v>
      </c>
      <c r="C148" t="s">
        <v>1467</v>
      </c>
      <c r="D148" t="s">
        <v>1448</v>
      </c>
      <c r="F148">
        <v>0</v>
      </c>
      <c r="I148" t="s">
        <v>1468</v>
      </c>
      <c r="J148" t="s">
        <v>1468</v>
      </c>
    </row>
    <row r="149" hidden="1" spans="1:11">
      <c r="A149" t="s">
        <v>1467</v>
      </c>
      <c r="B149" t="s">
        <v>1472</v>
      </c>
      <c r="C149" t="s">
        <v>1467</v>
      </c>
      <c r="D149" t="s">
        <v>1472</v>
      </c>
      <c r="F149">
        <v>4</v>
      </c>
      <c r="G149" s="493">
        <v>37393.5084606481</v>
      </c>
      <c r="H149" s="493">
        <v>38854.4397685185</v>
      </c>
      <c r="I149" t="s">
        <v>1468</v>
      </c>
      <c r="J149" t="s">
        <v>1468</v>
      </c>
      <c r="K149" t="s">
        <v>1469</v>
      </c>
    </row>
    <row r="150" hidden="1" spans="1:11">
      <c r="A150" t="s">
        <v>1473</v>
      </c>
      <c r="B150">
        <v>10</v>
      </c>
      <c r="C150" t="s">
        <v>1473</v>
      </c>
      <c r="D150">
        <v>10</v>
      </c>
      <c r="E150" t="s">
        <v>1474</v>
      </c>
      <c r="F150">
        <v>4</v>
      </c>
      <c r="G150" s="493">
        <v>40192.7200694444</v>
      </c>
      <c r="H150" s="493">
        <v>40192.7200694444</v>
      </c>
      <c r="I150" t="s">
        <v>1257</v>
      </c>
      <c r="J150" t="s">
        <v>1257</v>
      </c>
      <c r="K150" t="s">
        <v>1475</v>
      </c>
    </row>
    <row r="151" hidden="1" spans="1:11">
      <c r="A151" t="s">
        <v>1473</v>
      </c>
      <c r="B151">
        <v>8</v>
      </c>
      <c r="C151" t="s">
        <v>1473</v>
      </c>
      <c r="D151">
        <v>8</v>
      </c>
      <c r="F151">
        <v>4</v>
      </c>
      <c r="G151" s="493">
        <v>38371.346875</v>
      </c>
      <c r="H151" s="493">
        <v>39555.7746527778</v>
      </c>
      <c r="I151" t="s">
        <v>1257</v>
      </c>
      <c r="J151" t="s">
        <v>1257</v>
      </c>
      <c r="K151" t="s">
        <v>1475</v>
      </c>
    </row>
    <row r="152" hidden="1" spans="1:11">
      <c r="A152" t="s">
        <v>1473</v>
      </c>
      <c r="B152">
        <v>9</v>
      </c>
      <c r="C152" t="s">
        <v>1473</v>
      </c>
      <c r="D152">
        <v>9</v>
      </c>
      <c r="E152" t="s">
        <v>1474</v>
      </c>
      <c r="F152">
        <v>4</v>
      </c>
      <c r="G152" s="493">
        <v>39601.446099537</v>
      </c>
      <c r="H152" s="493">
        <v>39601.446099537</v>
      </c>
      <c r="I152" t="s">
        <v>1257</v>
      </c>
      <c r="J152" t="s">
        <v>1257</v>
      </c>
      <c r="K152" t="s">
        <v>1475</v>
      </c>
    </row>
    <row r="153" hidden="1" spans="1:11">
      <c r="A153" t="s">
        <v>1473</v>
      </c>
      <c r="B153" t="s">
        <v>1337</v>
      </c>
      <c r="C153" t="s">
        <v>1473</v>
      </c>
      <c r="D153" t="s">
        <v>1337</v>
      </c>
      <c r="F153">
        <v>4</v>
      </c>
      <c r="G153" s="493">
        <v>37173.4829050926</v>
      </c>
      <c r="H153" s="493">
        <v>38854.4434375</v>
      </c>
      <c r="I153" t="s">
        <v>1257</v>
      </c>
      <c r="J153" t="s">
        <v>1257</v>
      </c>
      <c r="K153" t="s">
        <v>1476</v>
      </c>
    </row>
    <row r="154" hidden="1" spans="1:11">
      <c r="A154" t="s">
        <v>1477</v>
      </c>
      <c r="B154" t="s">
        <v>1389</v>
      </c>
      <c r="C154" t="s">
        <v>1477</v>
      </c>
      <c r="D154" t="s">
        <v>1389</v>
      </c>
      <c r="E154" t="s">
        <v>1478</v>
      </c>
      <c r="F154">
        <v>35</v>
      </c>
      <c r="G154" s="493">
        <v>40340.3783564815</v>
      </c>
      <c r="H154" s="493">
        <v>40340.3783564815</v>
      </c>
      <c r="I154" t="s">
        <v>1479</v>
      </c>
      <c r="J154" t="s">
        <v>1479</v>
      </c>
      <c r="K154" t="s">
        <v>1480</v>
      </c>
    </row>
    <row r="155" hidden="1" spans="1:11">
      <c r="A155" t="s">
        <v>1481</v>
      </c>
      <c r="B155" t="s">
        <v>1366</v>
      </c>
      <c r="C155" t="s">
        <v>1481</v>
      </c>
      <c r="D155" t="s">
        <v>1366</v>
      </c>
      <c r="F155">
        <v>0</v>
      </c>
      <c r="G155" s="493">
        <v>40688.6382986111</v>
      </c>
      <c r="H155" s="493">
        <v>40688.6382986111</v>
      </c>
      <c r="I155" t="s">
        <v>1419</v>
      </c>
      <c r="J155" t="s">
        <v>1419</v>
      </c>
      <c r="K155" t="s">
        <v>1368</v>
      </c>
    </row>
    <row r="156" hidden="1" spans="1:11">
      <c r="A156" t="s">
        <v>1482</v>
      </c>
      <c r="B156" t="s">
        <v>1389</v>
      </c>
      <c r="C156" t="s">
        <v>1482</v>
      </c>
      <c r="D156" t="s">
        <v>1389</v>
      </c>
      <c r="F156">
        <v>0</v>
      </c>
      <c r="G156" s="493">
        <v>40303.4134259259</v>
      </c>
      <c r="H156" s="493">
        <v>40303.4134259259</v>
      </c>
      <c r="I156" t="s">
        <v>1419</v>
      </c>
      <c r="J156" t="s">
        <v>1419</v>
      </c>
      <c r="K156" t="s">
        <v>1368</v>
      </c>
    </row>
    <row r="157" hidden="1" spans="1:11">
      <c r="A157" t="s">
        <v>1483</v>
      </c>
      <c r="B157" t="s">
        <v>1389</v>
      </c>
      <c r="C157" t="s">
        <v>1483</v>
      </c>
      <c r="D157" t="s">
        <v>1389</v>
      </c>
      <c r="F157">
        <v>0</v>
      </c>
      <c r="G157" s="493">
        <v>40303.4133796296</v>
      </c>
      <c r="H157" s="493">
        <v>40303.4133796296</v>
      </c>
      <c r="I157" t="s">
        <v>1419</v>
      </c>
      <c r="J157" t="s">
        <v>1419</v>
      </c>
      <c r="K157" t="s">
        <v>1368</v>
      </c>
    </row>
    <row r="158" hidden="1" spans="1:11">
      <c r="A158" t="s">
        <v>1484</v>
      </c>
      <c r="B158" t="s">
        <v>1389</v>
      </c>
      <c r="C158" t="s">
        <v>1484</v>
      </c>
      <c r="D158" t="s">
        <v>1389</v>
      </c>
      <c r="F158">
        <v>0</v>
      </c>
      <c r="G158" s="493">
        <v>40303.4133333333</v>
      </c>
      <c r="H158" s="493">
        <v>40303.4133333333</v>
      </c>
      <c r="I158" t="s">
        <v>1419</v>
      </c>
      <c r="J158" t="s">
        <v>1419</v>
      </c>
      <c r="K158" t="s">
        <v>1368</v>
      </c>
    </row>
    <row r="159" hidden="1" spans="1:11">
      <c r="A159" t="s">
        <v>1485</v>
      </c>
      <c r="B159">
        <v>1</v>
      </c>
      <c r="C159" t="s">
        <v>1485</v>
      </c>
      <c r="D159">
        <v>1</v>
      </c>
      <c r="F159">
        <v>0</v>
      </c>
      <c r="G159" s="493">
        <v>40303.4128935185</v>
      </c>
      <c r="H159" s="493">
        <v>40303.4128935185</v>
      </c>
      <c r="I159" t="s">
        <v>1419</v>
      </c>
      <c r="J159" t="s">
        <v>1419</v>
      </c>
      <c r="K159" t="s">
        <v>1368</v>
      </c>
    </row>
    <row r="160" hidden="1" spans="1:11">
      <c r="A160" t="s">
        <v>1486</v>
      </c>
      <c r="B160">
        <v>1</v>
      </c>
      <c r="C160" t="s">
        <v>1486</v>
      </c>
      <c r="D160">
        <v>1</v>
      </c>
      <c r="F160">
        <v>0</v>
      </c>
      <c r="G160" s="493">
        <v>40303.4128009259</v>
      </c>
      <c r="H160" s="493">
        <v>40303.4128009259</v>
      </c>
      <c r="I160" t="s">
        <v>1419</v>
      </c>
      <c r="J160" t="s">
        <v>1419</v>
      </c>
      <c r="K160" t="s">
        <v>1368</v>
      </c>
    </row>
    <row r="161" hidden="1" spans="1:11">
      <c r="A161" t="s">
        <v>1487</v>
      </c>
      <c r="B161">
        <v>1</v>
      </c>
      <c r="C161" t="s">
        <v>1487</v>
      </c>
      <c r="D161">
        <v>1</v>
      </c>
      <c r="F161">
        <v>0</v>
      </c>
      <c r="G161" s="493">
        <v>40303.4127430556</v>
      </c>
      <c r="H161" s="493">
        <v>40303.4127430556</v>
      </c>
      <c r="I161" t="s">
        <v>1419</v>
      </c>
      <c r="J161" t="s">
        <v>1419</v>
      </c>
      <c r="K161" t="s">
        <v>1368</v>
      </c>
    </row>
    <row r="162" hidden="1" spans="1:11">
      <c r="A162" t="s">
        <v>1488</v>
      </c>
      <c r="B162">
        <v>2</v>
      </c>
      <c r="C162" t="s">
        <v>1488</v>
      </c>
      <c r="D162">
        <v>2</v>
      </c>
      <c r="F162">
        <v>0</v>
      </c>
      <c r="G162" s="493">
        <v>40303.4131828704</v>
      </c>
      <c r="H162" s="493">
        <v>40303.4131828704</v>
      </c>
      <c r="I162" t="s">
        <v>1489</v>
      </c>
      <c r="J162" t="s">
        <v>1489</v>
      </c>
      <c r="K162" t="s">
        <v>1368</v>
      </c>
    </row>
    <row r="163" hidden="1" spans="1:11">
      <c r="A163" t="s">
        <v>1490</v>
      </c>
      <c r="B163">
        <v>2</v>
      </c>
      <c r="C163" t="s">
        <v>1490</v>
      </c>
      <c r="D163">
        <v>2</v>
      </c>
      <c r="F163">
        <v>0</v>
      </c>
      <c r="G163" s="493">
        <v>40303.4131365741</v>
      </c>
      <c r="H163" s="493">
        <v>40303.4131365741</v>
      </c>
      <c r="I163" t="s">
        <v>1491</v>
      </c>
      <c r="J163" t="s">
        <v>1491</v>
      </c>
      <c r="K163" t="s">
        <v>1368</v>
      </c>
    </row>
    <row r="164" hidden="1" spans="1:11">
      <c r="A164" t="s">
        <v>1461</v>
      </c>
      <c r="B164" t="s">
        <v>1460</v>
      </c>
      <c r="C164" t="s">
        <v>1461</v>
      </c>
      <c r="D164" t="s">
        <v>1460</v>
      </c>
      <c r="F164">
        <v>0</v>
      </c>
      <c r="G164" s="493">
        <v>40303.413275463</v>
      </c>
      <c r="H164" s="493">
        <v>40303.413275463</v>
      </c>
      <c r="I164" t="s">
        <v>1419</v>
      </c>
      <c r="J164" t="s">
        <v>1419</v>
      </c>
      <c r="K164" t="s">
        <v>1368</v>
      </c>
    </row>
    <row r="165" hidden="1" spans="1:11">
      <c r="A165" t="s">
        <v>1492</v>
      </c>
      <c r="B165" t="s">
        <v>1376</v>
      </c>
      <c r="C165" t="s">
        <v>1492</v>
      </c>
      <c r="D165" t="s">
        <v>1376</v>
      </c>
      <c r="F165">
        <v>0</v>
      </c>
      <c r="G165" s="493">
        <v>37173.4829050926</v>
      </c>
      <c r="H165" s="493">
        <v>37480.5079282407</v>
      </c>
      <c r="I165" t="s">
        <v>1440</v>
      </c>
      <c r="J165" t="s">
        <v>1440</v>
      </c>
      <c r="K165" t="s">
        <v>1493</v>
      </c>
    </row>
    <row r="166" hidden="1" spans="1:11">
      <c r="A166" t="s">
        <v>1492</v>
      </c>
      <c r="B166" t="s">
        <v>1349</v>
      </c>
      <c r="C166" t="s">
        <v>1492</v>
      </c>
      <c r="D166" t="s">
        <v>1349</v>
      </c>
      <c r="F166">
        <v>35</v>
      </c>
      <c r="G166" s="493">
        <v>37665.6571990741</v>
      </c>
      <c r="H166" s="493">
        <v>39555.7746527778</v>
      </c>
      <c r="I166" t="s">
        <v>1440</v>
      </c>
      <c r="J166" t="s">
        <v>1440</v>
      </c>
      <c r="K166" t="s">
        <v>1494</v>
      </c>
    </row>
    <row r="167" hidden="1" spans="1:11">
      <c r="A167" t="s">
        <v>1286</v>
      </c>
      <c r="B167">
        <v>10</v>
      </c>
      <c r="C167" t="s">
        <v>1286</v>
      </c>
      <c r="D167">
        <v>10</v>
      </c>
      <c r="F167">
        <v>4</v>
      </c>
      <c r="G167" s="493">
        <v>37724.4493171296</v>
      </c>
      <c r="H167" s="493">
        <v>38853.4178009259</v>
      </c>
      <c r="I167" t="s">
        <v>1288</v>
      </c>
      <c r="J167" t="s">
        <v>1288</v>
      </c>
      <c r="K167" t="s">
        <v>1289</v>
      </c>
    </row>
    <row r="168" hidden="1" spans="1:11">
      <c r="A168" t="s">
        <v>1286</v>
      </c>
      <c r="B168">
        <v>11</v>
      </c>
      <c r="C168" t="s">
        <v>1418</v>
      </c>
      <c r="D168" t="s">
        <v>1389</v>
      </c>
      <c r="F168">
        <v>0</v>
      </c>
      <c r="G168" s="493">
        <v>40303.4132291667</v>
      </c>
      <c r="H168" s="493">
        <v>40303.4132291667</v>
      </c>
      <c r="I168" t="s">
        <v>1288</v>
      </c>
      <c r="J168" t="s">
        <v>1419</v>
      </c>
      <c r="K168" t="s">
        <v>1368</v>
      </c>
    </row>
    <row r="169" hidden="1" spans="1:11">
      <c r="A169" t="s">
        <v>1286</v>
      </c>
      <c r="B169">
        <v>11</v>
      </c>
      <c r="C169" t="s">
        <v>1286</v>
      </c>
      <c r="D169">
        <v>11</v>
      </c>
      <c r="F169">
        <v>4</v>
      </c>
      <c r="G169" s="493">
        <v>38440.4367939815</v>
      </c>
      <c r="H169" s="493">
        <v>39555.7746527778</v>
      </c>
      <c r="I169" t="s">
        <v>1288</v>
      </c>
      <c r="J169" t="s">
        <v>1288</v>
      </c>
      <c r="K169" t="s">
        <v>1289</v>
      </c>
    </row>
    <row r="170" hidden="1" spans="1:11">
      <c r="A170" t="s">
        <v>1286</v>
      </c>
      <c r="B170">
        <v>12</v>
      </c>
      <c r="C170" t="s">
        <v>1286</v>
      </c>
      <c r="D170">
        <v>12</v>
      </c>
      <c r="F170">
        <v>4</v>
      </c>
      <c r="G170" s="493">
        <v>38945.7403819444</v>
      </c>
      <c r="H170" s="493">
        <v>39325.5932060185</v>
      </c>
      <c r="I170" t="s">
        <v>1288</v>
      </c>
      <c r="J170" t="s">
        <v>1288</v>
      </c>
      <c r="K170" t="s">
        <v>1289</v>
      </c>
    </row>
    <row r="171" hidden="1" spans="1:11">
      <c r="A171" t="s">
        <v>1286</v>
      </c>
      <c r="B171">
        <v>13</v>
      </c>
      <c r="C171" t="s">
        <v>1286</v>
      </c>
      <c r="D171">
        <v>13</v>
      </c>
      <c r="E171" t="s">
        <v>1495</v>
      </c>
      <c r="F171">
        <v>4</v>
      </c>
      <c r="G171" s="493">
        <v>40479.737662037</v>
      </c>
      <c r="H171" s="493">
        <v>40479.737662037</v>
      </c>
      <c r="I171" t="s">
        <v>1288</v>
      </c>
      <c r="J171" t="s">
        <v>1288</v>
      </c>
      <c r="K171" t="s">
        <v>1289</v>
      </c>
    </row>
    <row r="172" hidden="1" spans="1:11">
      <c r="A172" t="s">
        <v>1286</v>
      </c>
      <c r="B172">
        <v>14</v>
      </c>
      <c r="C172" t="s">
        <v>1286</v>
      </c>
      <c r="D172">
        <v>14</v>
      </c>
      <c r="E172" t="s">
        <v>1495</v>
      </c>
      <c r="F172">
        <v>4</v>
      </c>
      <c r="G172" s="493">
        <v>40620.4188078704</v>
      </c>
      <c r="H172" s="493">
        <v>40620.4697685185</v>
      </c>
      <c r="I172" t="s">
        <v>1288</v>
      </c>
      <c r="J172" t="s">
        <v>1288</v>
      </c>
      <c r="K172" t="s">
        <v>1289</v>
      </c>
    </row>
    <row r="173" hidden="1" spans="1:11">
      <c r="A173" t="s">
        <v>1286</v>
      </c>
      <c r="B173">
        <v>15</v>
      </c>
      <c r="C173" t="s">
        <v>1286</v>
      </c>
      <c r="D173">
        <v>15</v>
      </c>
      <c r="E173" t="s">
        <v>1495</v>
      </c>
      <c r="F173">
        <v>4</v>
      </c>
      <c r="G173" s="493">
        <v>41019.538900463</v>
      </c>
      <c r="H173" s="493">
        <v>41019.5432523148</v>
      </c>
      <c r="I173" t="s">
        <v>1288</v>
      </c>
      <c r="J173" t="s">
        <v>1288</v>
      </c>
      <c r="K173" t="s">
        <v>1496</v>
      </c>
    </row>
    <row r="174" hidden="1" spans="1:11">
      <c r="A174" t="s">
        <v>1286</v>
      </c>
      <c r="B174" t="s">
        <v>1448</v>
      </c>
      <c r="C174" t="s">
        <v>1286</v>
      </c>
      <c r="D174" t="s">
        <v>1448</v>
      </c>
      <c r="F174">
        <v>4</v>
      </c>
      <c r="G174" s="493">
        <v>37538.4829050926</v>
      </c>
      <c r="H174" s="493">
        <v>37594.558125</v>
      </c>
      <c r="I174" t="s">
        <v>1288</v>
      </c>
      <c r="J174" t="s">
        <v>1288</v>
      </c>
      <c r="K174" t="s">
        <v>1497</v>
      </c>
    </row>
    <row r="175" hidden="1" spans="1:11">
      <c r="A175" t="s">
        <v>1498</v>
      </c>
      <c r="B175">
        <v>5</v>
      </c>
      <c r="C175" t="s">
        <v>1498</v>
      </c>
      <c r="D175">
        <v>5</v>
      </c>
      <c r="E175" t="s">
        <v>1499</v>
      </c>
      <c r="F175">
        <v>4</v>
      </c>
      <c r="G175" s="493">
        <v>38960.7853819444</v>
      </c>
      <c r="H175" s="493">
        <v>39555.7746527778</v>
      </c>
      <c r="I175" t="s">
        <v>1500</v>
      </c>
      <c r="J175" t="s">
        <v>1500</v>
      </c>
      <c r="K175" t="s">
        <v>1501</v>
      </c>
    </row>
    <row r="176" hidden="1" spans="1:11">
      <c r="A176" t="s">
        <v>1498</v>
      </c>
      <c r="B176">
        <v>6</v>
      </c>
      <c r="C176" t="s">
        <v>1498</v>
      </c>
      <c r="D176">
        <v>6</v>
      </c>
      <c r="E176" t="s">
        <v>1502</v>
      </c>
      <c r="F176">
        <v>4</v>
      </c>
      <c r="G176" s="493">
        <v>40226.4911342593</v>
      </c>
      <c r="H176" s="493">
        <v>40226.4911342593</v>
      </c>
      <c r="I176" t="s">
        <v>1500</v>
      </c>
      <c r="J176" t="s">
        <v>1500</v>
      </c>
      <c r="K176" t="s">
        <v>1503</v>
      </c>
    </row>
    <row r="177" hidden="1" spans="1:11">
      <c r="A177" t="s">
        <v>1504</v>
      </c>
      <c r="B177">
        <v>7</v>
      </c>
      <c r="C177" t="s">
        <v>1504</v>
      </c>
      <c r="D177">
        <v>7</v>
      </c>
      <c r="F177">
        <v>4</v>
      </c>
      <c r="G177" s="493">
        <v>38278.3244560185</v>
      </c>
      <c r="H177" s="493">
        <v>39296.8204861111</v>
      </c>
      <c r="I177" t="s">
        <v>1259</v>
      </c>
      <c r="J177" t="s">
        <v>1259</v>
      </c>
      <c r="K177" t="s">
        <v>1505</v>
      </c>
    </row>
    <row r="178" hidden="1" spans="1:11">
      <c r="A178" t="s">
        <v>1504</v>
      </c>
      <c r="B178">
        <v>8</v>
      </c>
      <c r="C178" t="s">
        <v>1504</v>
      </c>
      <c r="D178">
        <v>8</v>
      </c>
      <c r="F178">
        <v>4</v>
      </c>
      <c r="G178" s="493">
        <v>39531.5844097222</v>
      </c>
      <c r="H178" s="493">
        <v>39531.5844097222</v>
      </c>
      <c r="I178" t="s">
        <v>1259</v>
      </c>
      <c r="J178" t="s">
        <v>1259</v>
      </c>
      <c r="K178" t="s">
        <v>1505</v>
      </c>
    </row>
    <row r="179" hidden="1" spans="1:11">
      <c r="A179" t="s">
        <v>1504</v>
      </c>
      <c r="B179">
        <v>9</v>
      </c>
      <c r="C179" t="s">
        <v>1504</v>
      </c>
      <c r="D179">
        <v>9</v>
      </c>
      <c r="E179" t="s">
        <v>1506</v>
      </c>
      <c r="F179">
        <v>4</v>
      </c>
      <c r="G179" s="493">
        <v>40226.5254513889</v>
      </c>
      <c r="H179" s="493">
        <v>40226.5254513889</v>
      </c>
      <c r="I179" t="s">
        <v>1259</v>
      </c>
      <c r="J179" t="s">
        <v>1259</v>
      </c>
      <c r="K179" t="s">
        <v>1505</v>
      </c>
    </row>
    <row r="180" hidden="1" spans="1:11">
      <c r="A180" t="s">
        <v>1507</v>
      </c>
      <c r="B180">
        <v>17</v>
      </c>
      <c r="C180" t="s">
        <v>1507</v>
      </c>
      <c r="D180">
        <v>17</v>
      </c>
      <c r="F180">
        <v>35</v>
      </c>
      <c r="G180" s="493">
        <v>37592.6125</v>
      </c>
      <c r="H180" s="493">
        <v>37707.4834259259</v>
      </c>
      <c r="I180" t="s">
        <v>1508</v>
      </c>
      <c r="J180" t="s">
        <v>1508</v>
      </c>
      <c r="K180" t="s">
        <v>1509</v>
      </c>
    </row>
    <row r="181" hidden="1" spans="1:11">
      <c r="A181" t="s">
        <v>1507</v>
      </c>
      <c r="B181">
        <v>18</v>
      </c>
      <c r="C181" t="s">
        <v>1507</v>
      </c>
      <c r="D181">
        <v>18</v>
      </c>
      <c r="F181">
        <v>35</v>
      </c>
      <c r="G181" s="493">
        <v>37966.3397337963</v>
      </c>
      <c r="H181" s="493">
        <v>37966.3483333333</v>
      </c>
      <c r="I181" t="s">
        <v>1508</v>
      </c>
      <c r="J181" t="s">
        <v>1508</v>
      </c>
      <c r="K181" t="s">
        <v>1509</v>
      </c>
    </row>
    <row r="182" hidden="1" spans="1:11">
      <c r="A182" t="s">
        <v>1507</v>
      </c>
      <c r="B182">
        <v>19</v>
      </c>
      <c r="C182" t="s">
        <v>1507</v>
      </c>
      <c r="D182">
        <v>19</v>
      </c>
      <c r="F182">
        <v>35</v>
      </c>
      <c r="G182" s="493">
        <v>38096.6187268519</v>
      </c>
      <c r="H182" s="493">
        <v>38096.6219675926</v>
      </c>
      <c r="I182" t="s">
        <v>1508</v>
      </c>
      <c r="J182" t="s">
        <v>1508</v>
      </c>
      <c r="K182" t="s">
        <v>1509</v>
      </c>
    </row>
    <row r="183" hidden="1" spans="1:11">
      <c r="A183" t="s">
        <v>1507</v>
      </c>
      <c r="B183">
        <v>20</v>
      </c>
      <c r="C183" t="s">
        <v>1507</v>
      </c>
      <c r="D183">
        <v>20</v>
      </c>
      <c r="F183">
        <v>35</v>
      </c>
      <c r="G183" s="493">
        <v>38786.7675578704</v>
      </c>
      <c r="H183" s="493">
        <v>39360.4445023148</v>
      </c>
      <c r="I183" t="s">
        <v>1508</v>
      </c>
      <c r="J183" t="s">
        <v>1508</v>
      </c>
      <c r="K183" t="s">
        <v>1509</v>
      </c>
    </row>
    <row r="184" hidden="1" spans="1:11">
      <c r="A184" t="s">
        <v>1507</v>
      </c>
      <c r="B184" t="s">
        <v>1510</v>
      </c>
      <c r="C184" t="s">
        <v>1507</v>
      </c>
      <c r="D184" t="s">
        <v>1510</v>
      </c>
      <c r="F184">
        <v>0</v>
      </c>
      <c r="I184" t="s">
        <v>1508</v>
      </c>
      <c r="J184" t="s">
        <v>1508</v>
      </c>
    </row>
    <row r="185" hidden="1" spans="1:11">
      <c r="A185" t="s">
        <v>1507</v>
      </c>
      <c r="B185" t="s">
        <v>1511</v>
      </c>
      <c r="C185" t="s">
        <v>1507</v>
      </c>
      <c r="D185" t="s">
        <v>1511</v>
      </c>
      <c r="F185">
        <v>0</v>
      </c>
      <c r="I185" t="s">
        <v>1508</v>
      </c>
      <c r="J185" t="s">
        <v>1508</v>
      </c>
    </row>
    <row r="186" hidden="1" spans="1:11">
      <c r="A186" t="s">
        <v>1507</v>
      </c>
      <c r="B186" t="s">
        <v>1512</v>
      </c>
      <c r="C186" t="s">
        <v>1507</v>
      </c>
      <c r="D186" t="s">
        <v>1512</v>
      </c>
      <c r="F186">
        <v>0</v>
      </c>
      <c r="I186" t="s">
        <v>1508</v>
      </c>
      <c r="J186" t="s">
        <v>1508</v>
      </c>
    </row>
    <row r="187" hidden="1" spans="1:11">
      <c r="A187" t="s">
        <v>1513</v>
      </c>
      <c r="B187">
        <v>13</v>
      </c>
      <c r="C187" t="s">
        <v>1513</v>
      </c>
      <c r="D187">
        <v>13</v>
      </c>
      <c r="F187">
        <v>35</v>
      </c>
      <c r="G187" s="493">
        <v>37592.6156134259</v>
      </c>
      <c r="H187" s="493">
        <v>37644.6575462963</v>
      </c>
      <c r="I187" t="s">
        <v>1514</v>
      </c>
      <c r="J187" t="s">
        <v>1514</v>
      </c>
      <c r="K187" t="s">
        <v>1515</v>
      </c>
    </row>
    <row r="188" hidden="1" spans="1:11">
      <c r="A188" t="s">
        <v>1513</v>
      </c>
      <c r="B188">
        <v>14</v>
      </c>
      <c r="C188" t="s">
        <v>1513</v>
      </c>
      <c r="D188">
        <v>14</v>
      </c>
      <c r="F188">
        <v>35</v>
      </c>
      <c r="G188" s="493">
        <v>37964.3044560185</v>
      </c>
      <c r="H188" s="493">
        <v>37964.3071875</v>
      </c>
      <c r="I188" t="s">
        <v>1514</v>
      </c>
      <c r="J188" t="s">
        <v>1514</v>
      </c>
      <c r="K188" t="s">
        <v>1515</v>
      </c>
    </row>
    <row r="189" hidden="1" spans="1:11">
      <c r="A189" t="s">
        <v>1513</v>
      </c>
      <c r="B189">
        <v>15</v>
      </c>
      <c r="C189" t="s">
        <v>1513</v>
      </c>
      <c r="D189">
        <v>15</v>
      </c>
      <c r="F189">
        <v>35</v>
      </c>
      <c r="G189" s="493">
        <v>38096.6225347222</v>
      </c>
      <c r="H189" s="493">
        <v>38096.6228240741</v>
      </c>
      <c r="I189" t="s">
        <v>1514</v>
      </c>
      <c r="J189" t="s">
        <v>1514</v>
      </c>
      <c r="K189" t="s">
        <v>1515</v>
      </c>
    </row>
    <row r="190" hidden="1" spans="1:11">
      <c r="A190" t="s">
        <v>1513</v>
      </c>
      <c r="B190">
        <v>16</v>
      </c>
      <c r="C190" t="s">
        <v>1513</v>
      </c>
      <c r="D190">
        <v>16</v>
      </c>
      <c r="E190" t="s">
        <v>1516</v>
      </c>
      <c r="F190">
        <v>35</v>
      </c>
      <c r="G190" s="493">
        <v>40392.6256134259</v>
      </c>
      <c r="H190" s="493">
        <v>40392.6256134259</v>
      </c>
      <c r="I190" t="s">
        <v>1514</v>
      </c>
      <c r="J190" t="s">
        <v>1514</v>
      </c>
      <c r="K190" t="s">
        <v>1515</v>
      </c>
    </row>
    <row r="191" hidden="1" spans="1:11">
      <c r="A191" t="s">
        <v>1513</v>
      </c>
      <c r="B191" t="s">
        <v>1517</v>
      </c>
      <c r="C191" t="s">
        <v>1513</v>
      </c>
      <c r="D191" t="s">
        <v>1517</v>
      </c>
      <c r="F191">
        <v>35</v>
      </c>
      <c r="G191" s="493">
        <v>37404.324537037</v>
      </c>
      <c r="H191" s="493">
        <v>37405.501412037</v>
      </c>
      <c r="I191" t="s">
        <v>1514</v>
      </c>
      <c r="J191" t="s">
        <v>1514</v>
      </c>
      <c r="K191" t="s">
        <v>1515</v>
      </c>
    </row>
    <row r="192" hidden="1" spans="1:11">
      <c r="A192" t="s">
        <v>1518</v>
      </c>
      <c r="B192">
        <v>10</v>
      </c>
      <c r="C192" t="s">
        <v>1518</v>
      </c>
      <c r="D192">
        <v>10</v>
      </c>
      <c r="E192" t="s">
        <v>1519</v>
      </c>
      <c r="F192">
        <v>4</v>
      </c>
      <c r="G192" s="493">
        <v>40612.6009375</v>
      </c>
      <c r="H192" s="493">
        <v>40612.6092361111</v>
      </c>
      <c r="I192" t="s">
        <v>1520</v>
      </c>
      <c r="J192" t="s">
        <v>1520</v>
      </c>
      <c r="K192" t="s">
        <v>1521</v>
      </c>
    </row>
    <row r="193" hidden="1" spans="1:11">
      <c r="A193" t="s">
        <v>1518</v>
      </c>
      <c r="B193">
        <v>5</v>
      </c>
      <c r="C193" t="s">
        <v>1518</v>
      </c>
      <c r="D193">
        <v>5</v>
      </c>
      <c r="F193">
        <v>4</v>
      </c>
      <c r="G193" s="493">
        <v>37369.3464699074</v>
      </c>
      <c r="H193" s="493">
        <v>38295.4195023148</v>
      </c>
      <c r="I193" t="s">
        <v>1520</v>
      </c>
      <c r="J193" t="s">
        <v>1520</v>
      </c>
      <c r="K193" t="s">
        <v>1521</v>
      </c>
    </row>
    <row r="194" hidden="1" spans="1:11">
      <c r="A194" t="s">
        <v>1518</v>
      </c>
      <c r="B194">
        <v>6</v>
      </c>
      <c r="C194" t="s">
        <v>1518</v>
      </c>
      <c r="D194">
        <v>6</v>
      </c>
      <c r="F194">
        <v>4</v>
      </c>
      <c r="G194" s="493">
        <v>38397.4190393519</v>
      </c>
      <c r="H194" s="493">
        <v>39555.7746527778</v>
      </c>
      <c r="I194" t="s">
        <v>1520</v>
      </c>
      <c r="J194" t="s">
        <v>1520</v>
      </c>
      <c r="K194" t="s">
        <v>1521</v>
      </c>
    </row>
    <row r="195" hidden="1" spans="1:11">
      <c r="A195" t="s">
        <v>1518</v>
      </c>
      <c r="B195">
        <v>7</v>
      </c>
      <c r="C195" t="s">
        <v>1518</v>
      </c>
      <c r="D195">
        <v>7</v>
      </c>
      <c r="F195">
        <v>4</v>
      </c>
      <c r="G195" s="493">
        <v>39707.7640046296</v>
      </c>
      <c r="H195" s="493">
        <v>39707.7640046296</v>
      </c>
      <c r="I195" t="s">
        <v>1520</v>
      </c>
      <c r="J195" t="s">
        <v>1520</v>
      </c>
      <c r="K195" t="s">
        <v>1521</v>
      </c>
    </row>
    <row r="196" hidden="1" spans="1:11">
      <c r="A196" t="s">
        <v>1518</v>
      </c>
      <c r="B196">
        <v>8</v>
      </c>
      <c r="C196" t="s">
        <v>1518</v>
      </c>
      <c r="D196">
        <v>8</v>
      </c>
      <c r="E196" t="s">
        <v>1519</v>
      </c>
      <c r="F196">
        <v>4</v>
      </c>
      <c r="G196" s="493">
        <v>39822.5149189815</v>
      </c>
      <c r="H196" s="493">
        <v>39822.5149189815</v>
      </c>
      <c r="I196" t="s">
        <v>1520</v>
      </c>
      <c r="J196" t="s">
        <v>1520</v>
      </c>
      <c r="K196" t="s">
        <v>1521</v>
      </c>
    </row>
    <row r="197" hidden="1" spans="1:11">
      <c r="A197" t="s">
        <v>1518</v>
      </c>
      <c r="B197">
        <v>9</v>
      </c>
      <c r="C197" t="s">
        <v>1518</v>
      </c>
      <c r="D197">
        <v>9</v>
      </c>
      <c r="E197" t="s">
        <v>1519</v>
      </c>
      <c r="F197">
        <v>4</v>
      </c>
      <c r="G197" s="493">
        <v>39965.4057060185</v>
      </c>
      <c r="H197" s="493">
        <v>39965.4057060185</v>
      </c>
      <c r="I197" t="s">
        <v>1520</v>
      </c>
      <c r="J197" t="s">
        <v>1520</v>
      </c>
      <c r="K197" t="s">
        <v>1521</v>
      </c>
    </row>
    <row r="198" hidden="1" spans="1:11">
      <c r="A198" t="s">
        <v>1518</v>
      </c>
      <c r="B198" t="s">
        <v>1376</v>
      </c>
      <c r="C198" t="s">
        <v>1518</v>
      </c>
      <c r="D198" t="s">
        <v>1376</v>
      </c>
      <c r="F198">
        <v>0</v>
      </c>
      <c r="I198" t="s">
        <v>1520</v>
      </c>
      <c r="J198" t="s">
        <v>1520</v>
      </c>
    </row>
    <row r="199" hidden="1" spans="1:11">
      <c r="A199" t="s">
        <v>1522</v>
      </c>
      <c r="B199">
        <v>10</v>
      </c>
      <c r="C199" t="s">
        <v>1522</v>
      </c>
      <c r="D199">
        <v>10</v>
      </c>
      <c r="E199" t="s">
        <v>1519</v>
      </c>
      <c r="F199">
        <v>4</v>
      </c>
      <c r="G199" s="493">
        <v>40612.6013541667</v>
      </c>
      <c r="H199" s="493">
        <v>40612.6111805556</v>
      </c>
      <c r="I199" t="s">
        <v>1523</v>
      </c>
      <c r="J199" t="s">
        <v>1523</v>
      </c>
      <c r="K199" t="s">
        <v>1524</v>
      </c>
    </row>
    <row r="200" hidden="1" spans="1:11">
      <c r="A200" t="s">
        <v>1522</v>
      </c>
      <c r="B200">
        <v>5</v>
      </c>
      <c r="C200" t="s">
        <v>1522</v>
      </c>
      <c r="D200">
        <v>5</v>
      </c>
      <c r="E200" t="s">
        <v>1525</v>
      </c>
      <c r="F200">
        <v>4</v>
      </c>
      <c r="G200" s="493">
        <v>37354.5861458333</v>
      </c>
      <c r="H200" s="493">
        <v>38295.4196527778</v>
      </c>
      <c r="I200" t="s">
        <v>1523</v>
      </c>
      <c r="J200" t="s">
        <v>1523</v>
      </c>
      <c r="K200" t="s">
        <v>1524</v>
      </c>
    </row>
    <row r="201" hidden="1" spans="1:11">
      <c r="A201" t="s">
        <v>1522</v>
      </c>
      <c r="B201">
        <v>6</v>
      </c>
      <c r="C201" t="s">
        <v>1522</v>
      </c>
      <c r="D201">
        <v>6</v>
      </c>
      <c r="E201" t="s">
        <v>1525</v>
      </c>
      <c r="F201">
        <v>4</v>
      </c>
      <c r="G201" s="493">
        <v>38397.4263773148</v>
      </c>
      <c r="H201" s="493">
        <v>39555.7746527778</v>
      </c>
      <c r="I201" t="s">
        <v>1523</v>
      </c>
      <c r="J201" t="s">
        <v>1523</v>
      </c>
      <c r="K201" t="s">
        <v>1524</v>
      </c>
    </row>
    <row r="202" hidden="1" spans="1:11">
      <c r="A202" t="s">
        <v>1522</v>
      </c>
      <c r="B202">
        <v>7</v>
      </c>
      <c r="C202" t="s">
        <v>1522</v>
      </c>
      <c r="D202">
        <v>7</v>
      </c>
      <c r="F202">
        <v>4</v>
      </c>
      <c r="G202" s="493">
        <v>39707.764375</v>
      </c>
      <c r="H202" s="493">
        <v>39707.764375</v>
      </c>
      <c r="I202" t="s">
        <v>1523</v>
      </c>
      <c r="J202" t="s">
        <v>1523</v>
      </c>
      <c r="K202" t="s">
        <v>1524</v>
      </c>
    </row>
    <row r="203" hidden="1" spans="1:11">
      <c r="A203" t="s">
        <v>1522</v>
      </c>
      <c r="B203">
        <v>8</v>
      </c>
      <c r="C203" t="s">
        <v>1522</v>
      </c>
      <c r="D203">
        <v>8</v>
      </c>
      <c r="E203" t="s">
        <v>1519</v>
      </c>
      <c r="F203">
        <v>4</v>
      </c>
      <c r="G203" s="493">
        <v>39822.7842592593</v>
      </c>
      <c r="H203" s="493">
        <v>39822.7842592593</v>
      </c>
      <c r="I203" t="s">
        <v>1523</v>
      </c>
      <c r="J203" t="s">
        <v>1523</v>
      </c>
      <c r="K203" t="s">
        <v>1524</v>
      </c>
    </row>
    <row r="204" hidden="1" spans="1:11">
      <c r="A204" t="s">
        <v>1522</v>
      </c>
      <c r="B204">
        <v>9</v>
      </c>
      <c r="C204" t="s">
        <v>1522</v>
      </c>
      <c r="D204">
        <v>9</v>
      </c>
      <c r="E204" t="s">
        <v>1519</v>
      </c>
      <c r="F204">
        <v>4</v>
      </c>
      <c r="G204" s="493">
        <v>39965.4060185185</v>
      </c>
      <c r="H204" s="493">
        <v>39965.4060185185</v>
      </c>
      <c r="I204" t="s">
        <v>1523</v>
      </c>
      <c r="J204" t="s">
        <v>1523</v>
      </c>
      <c r="K204" t="s">
        <v>1524</v>
      </c>
    </row>
    <row r="205" hidden="1" spans="1:11">
      <c r="A205" t="s">
        <v>1522</v>
      </c>
      <c r="B205" t="s">
        <v>1376</v>
      </c>
      <c r="C205" t="s">
        <v>1522</v>
      </c>
      <c r="D205" t="s">
        <v>1376</v>
      </c>
      <c r="F205">
        <v>4</v>
      </c>
      <c r="G205" s="493">
        <v>37211.6538310185</v>
      </c>
      <c r="H205" s="493">
        <v>37511.4201388889</v>
      </c>
      <c r="I205" t="s">
        <v>1523</v>
      </c>
      <c r="J205" t="s">
        <v>1523</v>
      </c>
      <c r="K205" t="s">
        <v>1524</v>
      </c>
    </row>
    <row r="206" hidden="1" spans="1:11">
      <c r="A206" t="s">
        <v>1526</v>
      </c>
      <c r="B206">
        <v>10</v>
      </c>
      <c r="C206" t="s">
        <v>1526</v>
      </c>
      <c r="D206">
        <v>10</v>
      </c>
      <c r="E206" t="s">
        <v>1519</v>
      </c>
      <c r="F206">
        <v>4</v>
      </c>
      <c r="G206" s="493">
        <v>40612.6019328704</v>
      </c>
      <c r="H206" s="493">
        <v>40612.6127314815</v>
      </c>
      <c r="I206" t="s">
        <v>1527</v>
      </c>
      <c r="J206" t="s">
        <v>1527</v>
      </c>
      <c r="K206" t="s">
        <v>1528</v>
      </c>
    </row>
    <row r="207" hidden="1" spans="1:11">
      <c r="A207" t="s">
        <v>1526</v>
      </c>
      <c r="B207">
        <v>5</v>
      </c>
      <c r="C207" t="s">
        <v>1526</v>
      </c>
      <c r="D207">
        <v>5</v>
      </c>
      <c r="F207">
        <v>4</v>
      </c>
      <c r="G207" s="493">
        <v>37369.3582638889</v>
      </c>
      <c r="H207" s="493">
        <v>38295.419837963</v>
      </c>
      <c r="I207" t="s">
        <v>1527</v>
      </c>
      <c r="J207" t="s">
        <v>1527</v>
      </c>
      <c r="K207" t="s">
        <v>1528</v>
      </c>
    </row>
    <row r="208" hidden="1" spans="1:11">
      <c r="A208" t="s">
        <v>1526</v>
      </c>
      <c r="B208">
        <v>6</v>
      </c>
      <c r="C208" t="s">
        <v>1526</v>
      </c>
      <c r="D208">
        <v>6</v>
      </c>
      <c r="F208">
        <v>4</v>
      </c>
      <c r="G208" s="493">
        <v>38397.4303935185</v>
      </c>
      <c r="H208" s="493">
        <v>39555.7746527778</v>
      </c>
      <c r="I208" t="s">
        <v>1527</v>
      </c>
      <c r="J208" t="s">
        <v>1527</v>
      </c>
      <c r="K208" t="s">
        <v>1528</v>
      </c>
    </row>
    <row r="209" hidden="1" spans="1:11">
      <c r="A209" t="s">
        <v>1526</v>
      </c>
      <c r="B209">
        <v>7</v>
      </c>
      <c r="C209" t="s">
        <v>1526</v>
      </c>
      <c r="D209">
        <v>7</v>
      </c>
      <c r="F209">
        <v>4</v>
      </c>
      <c r="G209" s="493">
        <v>39707.7646990741</v>
      </c>
      <c r="H209" s="493">
        <v>39707.7646990741</v>
      </c>
      <c r="I209" t="s">
        <v>1527</v>
      </c>
      <c r="J209" t="s">
        <v>1527</v>
      </c>
      <c r="K209" t="s">
        <v>1528</v>
      </c>
    </row>
    <row r="210" hidden="1" spans="1:11">
      <c r="A210" t="s">
        <v>1526</v>
      </c>
      <c r="B210">
        <v>8</v>
      </c>
      <c r="C210" t="s">
        <v>1526</v>
      </c>
      <c r="D210">
        <v>8</v>
      </c>
      <c r="E210" t="s">
        <v>1519</v>
      </c>
      <c r="F210">
        <v>4</v>
      </c>
      <c r="G210" s="493">
        <v>39822.7861574074</v>
      </c>
      <c r="H210" s="493">
        <v>39822.7861574074</v>
      </c>
      <c r="I210" t="s">
        <v>1527</v>
      </c>
      <c r="J210" t="s">
        <v>1527</v>
      </c>
      <c r="K210" t="s">
        <v>1528</v>
      </c>
    </row>
    <row r="211" hidden="1" spans="1:11">
      <c r="A211" t="s">
        <v>1526</v>
      </c>
      <c r="B211">
        <v>9</v>
      </c>
      <c r="C211" t="s">
        <v>1526</v>
      </c>
      <c r="D211">
        <v>9</v>
      </c>
      <c r="E211" t="s">
        <v>1519</v>
      </c>
      <c r="F211">
        <v>4</v>
      </c>
      <c r="G211" s="493">
        <v>39965.4062384259</v>
      </c>
      <c r="H211" s="493">
        <v>39965.4062384259</v>
      </c>
      <c r="I211" t="s">
        <v>1527</v>
      </c>
      <c r="J211" t="s">
        <v>1527</v>
      </c>
      <c r="K211" t="s">
        <v>1528</v>
      </c>
    </row>
    <row r="212" hidden="1" spans="1:11">
      <c r="A212" t="s">
        <v>1526</v>
      </c>
      <c r="B212" t="s">
        <v>1376</v>
      </c>
      <c r="C212" t="s">
        <v>1526</v>
      </c>
      <c r="D212" t="s">
        <v>1376</v>
      </c>
      <c r="F212">
        <v>0</v>
      </c>
      <c r="I212" t="s">
        <v>1527</v>
      </c>
      <c r="J212" t="s">
        <v>1527</v>
      </c>
    </row>
    <row r="213" hidden="1" spans="1:11">
      <c r="A213" t="s">
        <v>1529</v>
      </c>
      <c r="B213">
        <v>1</v>
      </c>
      <c r="C213" t="s">
        <v>1529</v>
      </c>
      <c r="D213">
        <v>1</v>
      </c>
      <c r="F213">
        <v>4</v>
      </c>
      <c r="G213" s="493">
        <v>38324.4720486111</v>
      </c>
      <c r="H213" s="493">
        <v>39555.7746527778</v>
      </c>
      <c r="I213" t="s">
        <v>1530</v>
      </c>
      <c r="J213" t="s">
        <v>1530</v>
      </c>
      <c r="K213" t="s">
        <v>1531</v>
      </c>
    </row>
    <row r="214" hidden="1" spans="1:11">
      <c r="A214" t="s">
        <v>1529</v>
      </c>
      <c r="B214">
        <v>2</v>
      </c>
      <c r="C214" t="s">
        <v>1529</v>
      </c>
      <c r="D214">
        <v>2</v>
      </c>
      <c r="F214">
        <v>4</v>
      </c>
      <c r="G214" s="493">
        <v>39707.7651851852</v>
      </c>
      <c r="H214" s="493">
        <v>39707.7651851852</v>
      </c>
      <c r="I214" t="s">
        <v>1530</v>
      </c>
      <c r="J214" t="s">
        <v>1530</v>
      </c>
      <c r="K214" t="s">
        <v>1531</v>
      </c>
    </row>
    <row r="215" hidden="1" spans="1:11">
      <c r="A215" t="s">
        <v>1529</v>
      </c>
      <c r="B215">
        <v>3</v>
      </c>
      <c r="C215" t="s">
        <v>1529</v>
      </c>
      <c r="D215">
        <v>3</v>
      </c>
      <c r="E215" t="s">
        <v>1519</v>
      </c>
      <c r="F215">
        <v>4</v>
      </c>
      <c r="G215" s="493">
        <v>39822.7776851852</v>
      </c>
      <c r="H215" s="493">
        <v>39822.7776851852</v>
      </c>
      <c r="I215" t="s">
        <v>1530</v>
      </c>
      <c r="J215" t="s">
        <v>1530</v>
      </c>
      <c r="K215" t="s">
        <v>1531</v>
      </c>
    </row>
    <row r="216" hidden="1" spans="1:11">
      <c r="A216" t="s">
        <v>1529</v>
      </c>
      <c r="B216">
        <v>4</v>
      </c>
      <c r="C216" t="s">
        <v>1529</v>
      </c>
      <c r="D216">
        <v>4</v>
      </c>
      <c r="E216" t="s">
        <v>1519</v>
      </c>
      <c r="F216">
        <v>4</v>
      </c>
      <c r="G216" s="493">
        <v>39965.4064699074</v>
      </c>
      <c r="H216" s="493">
        <v>39965.4064699074</v>
      </c>
      <c r="I216" t="s">
        <v>1530</v>
      </c>
      <c r="J216" t="s">
        <v>1530</v>
      </c>
      <c r="K216" t="s">
        <v>1531</v>
      </c>
    </row>
    <row r="217" hidden="1" spans="1:11">
      <c r="A217" t="s">
        <v>1529</v>
      </c>
      <c r="B217">
        <v>5</v>
      </c>
      <c r="C217" t="s">
        <v>1529</v>
      </c>
      <c r="D217">
        <v>5</v>
      </c>
      <c r="E217" t="s">
        <v>1519</v>
      </c>
      <c r="F217">
        <v>4</v>
      </c>
      <c r="G217" s="493">
        <v>40612.5994328704</v>
      </c>
      <c r="H217" s="493">
        <v>40905.4303240741</v>
      </c>
      <c r="I217" t="s">
        <v>1530</v>
      </c>
      <c r="J217" t="s">
        <v>1530</v>
      </c>
      <c r="K217" t="s">
        <v>1531</v>
      </c>
    </row>
    <row r="218" hidden="1" spans="1:11">
      <c r="A218" t="s">
        <v>1532</v>
      </c>
      <c r="B218">
        <v>1</v>
      </c>
      <c r="C218" t="s">
        <v>1532</v>
      </c>
      <c r="D218">
        <v>1</v>
      </c>
      <c r="F218">
        <v>4</v>
      </c>
      <c r="G218" s="493">
        <v>38327.6043981481</v>
      </c>
      <c r="H218" s="493">
        <v>39555.7746527778</v>
      </c>
      <c r="I218" t="s">
        <v>1533</v>
      </c>
      <c r="J218" t="s">
        <v>1533</v>
      </c>
      <c r="K218" t="s">
        <v>1534</v>
      </c>
    </row>
    <row r="219" hidden="1" spans="1:11">
      <c r="A219" t="s">
        <v>1532</v>
      </c>
      <c r="B219">
        <v>2</v>
      </c>
      <c r="C219" t="s">
        <v>1532</v>
      </c>
      <c r="D219">
        <v>2</v>
      </c>
      <c r="F219">
        <v>4</v>
      </c>
      <c r="G219" s="493">
        <v>39707.7655439815</v>
      </c>
      <c r="H219" s="493">
        <v>39707.7655439815</v>
      </c>
      <c r="I219" t="s">
        <v>1533</v>
      </c>
      <c r="J219" t="s">
        <v>1533</v>
      </c>
      <c r="K219" t="s">
        <v>1534</v>
      </c>
    </row>
    <row r="220" hidden="1" spans="1:11">
      <c r="A220" t="s">
        <v>1532</v>
      </c>
      <c r="B220">
        <v>3</v>
      </c>
      <c r="C220" t="s">
        <v>1532</v>
      </c>
      <c r="D220">
        <v>3</v>
      </c>
      <c r="E220" t="s">
        <v>1519</v>
      </c>
      <c r="F220">
        <v>4</v>
      </c>
      <c r="G220" s="493">
        <v>39822.7818865741</v>
      </c>
      <c r="H220" s="493">
        <v>39822.7818865741</v>
      </c>
      <c r="I220" t="s">
        <v>1533</v>
      </c>
      <c r="J220" t="s">
        <v>1533</v>
      </c>
      <c r="K220" t="s">
        <v>1534</v>
      </c>
    </row>
    <row r="221" hidden="1" spans="1:11">
      <c r="A221" t="s">
        <v>1532</v>
      </c>
      <c r="B221">
        <v>4</v>
      </c>
      <c r="C221" t="s">
        <v>1532</v>
      </c>
      <c r="D221">
        <v>4</v>
      </c>
      <c r="E221" t="s">
        <v>1519</v>
      </c>
      <c r="F221">
        <v>4</v>
      </c>
      <c r="G221" s="493">
        <v>39965.406724537</v>
      </c>
      <c r="H221" s="493">
        <v>39965.406724537</v>
      </c>
      <c r="I221" t="s">
        <v>1533</v>
      </c>
      <c r="J221" t="s">
        <v>1533</v>
      </c>
      <c r="K221" t="s">
        <v>1534</v>
      </c>
    </row>
    <row r="222" hidden="1" spans="1:11">
      <c r="A222" t="s">
        <v>1532</v>
      </c>
      <c r="B222">
        <v>5</v>
      </c>
      <c r="C222" t="s">
        <v>1532</v>
      </c>
      <c r="D222">
        <v>5</v>
      </c>
      <c r="E222" t="s">
        <v>1519</v>
      </c>
      <c r="F222">
        <v>4</v>
      </c>
      <c r="G222" s="493">
        <v>40612.599837963</v>
      </c>
      <c r="H222" s="493">
        <v>40612.6242013889</v>
      </c>
      <c r="I222" t="s">
        <v>1533</v>
      </c>
      <c r="J222" t="s">
        <v>1533</v>
      </c>
      <c r="K222" t="s">
        <v>1534</v>
      </c>
    </row>
    <row r="223" hidden="1" spans="1:11">
      <c r="A223" t="s">
        <v>1535</v>
      </c>
      <c r="B223">
        <v>1</v>
      </c>
      <c r="C223" t="s">
        <v>1535</v>
      </c>
      <c r="D223">
        <v>1</v>
      </c>
      <c r="F223">
        <v>4</v>
      </c>
      <c r="G223" s="493">
        <v>38327.6666898148</v>
      </c>
      <c r="H223" s="493">
        <v>39555.7746527778</v>
      </c>
      <c r="I223" t="s">
        <v>1536</v>
      </c>
      <c r="J223" t="s">
        <v>1536</v>
      </c>
      <c r="K223" t="s">
        <v>1537</v>
      </c>
    </row>
    <row r="224" hidden="1" spans="1:11">
      <c r="A224" t="s">
        <v>1535</v>
      </c>
      <c r="B224">
        <v>2</v>
      </c>
      <c r="C224" t="s">
        <v>1535</v>
      </c>
      <c r="D224">
        <v>2</v>
      </c>
      <c r="F224">
        <v>4</v>
      </c>
      <c r="G224" s="493">
        <v>39707.7658796296</v>
      </c>
      <c r="H224" s="493">
        <v>39707.7658796296</v>
      </c>
      <c r="I224" t="s">
        <v>1536</v>
      </c>
      <c r="J224" t="s">
        <v>1536</v>
      </c>
      <c r="K224" t="s">
        <v>1537</v>
      </c>
    </row>
    <row r="225" hidden="1" spans="1:11">
      <c r="A225" t="s">
        <v>1535</v>
      </c>
      <c r="B225">
        <v>3</v>
      </c>
      <c r="C225" t="s">
        <v>1535</v>
      </c>
      <c r="D225">
        <v>3</v>
      </c>
      <c r="E225" t="s">
        <v>1519</v>
      </c>
      <c r="F225">
        <v>4</v>
      </c>
      <c r="G225" s="493">
        <v>39822.7801157407</v>
      </c>
      <c r="H225" s="493">
        <v>39822.7801157407</v>
      </c>
      <c r="I225" t="s">
        <v>1536</v>
      </c>
      <c r="J225" t="s">
        <v>1536</v>
      </c>
      <c r="K225" t="s">
        <v>1537</v>
      </c>
    </row>
    <row r="226" hidden="1" spans="1:11">
      <c r="A226" t="s">
        <v>1535</v>
      </c>
      <c r="B226">
        <v>4</v>
      </c>
      <c r="C226" t="s">
        <v>1535</v>
      </c>
      <c r="D226">
        <v>4</v>
      </c>
      <c r="E226" t="s">
        <v>1519</v>
      </c>
      <c r="F226">
        <v>4</v>
      </c>
      <c r="G226" s="493">
        <v>39965.4069791667</v>
      </c>
      <c r="H226" s="493">
        <v>39965.4069791667</v>
      </c>
      <c r="I226" t="s">
        <v>1536</v>
      </c>
      <c r="J226" t="s">
        <v>1536</v>
      </c>
      <c r="K226" t="s">
        <v>1537</v>
      </c>
    </row>
    <row r="227" hidden="1" spans="1:11">
      <c r="A227" t="s">
        <v>1535</v>
      </c>
      <c r="B227">
        <v>5</v>
      </c>
      <c r="C227" t="s">
        <v>1535</v>
      </c>
      <c r="D227">
        <v>5</v>
      </c>
      <c r="E227" t="s">
        <v>1519</v>
      </c>
      <c r="F227">
        <v>4</v>
      </c>
      <c r="G227" s="493">
        <v>40612.6002662037</v>
      </c>
      <c r="H227" s="493">
        <v>40612.6220601852</v>
      </c>
      <c r="I227" t="s">
        <v>1536</v>
      </c>
      <c r="J227" t="s">
        <v>1536</v>
      </c>
      <c r="K227" t="s">
        <v>1537</v>
      </c>
    </row>
    <row r="228" hidden="1" spans="1:11">
      <c r="A228" t="s">
        <v>1538</v>
      </c>
      <c r="B228">
        <v>3</v>
      </c>
      <c r="C228" t="s">
        <v>1538</v>
      </c>
      <c r="D228">
        <v>3</v>
      </c>
      <c r="F228">
        <v>4</v>
      </c>
      <c r="G228" s="493">
        <v>39558.7391550926</v>
      </c>
      <c r="H228" s="493">
        <v>39558.7391550926</v>
      </c>
      <c r="I228" t="s">
        <v>1539</v>
      </c>
      <c r="J228" t="s">
        <v>1539</v>
      </c>
      <c r="K228" t="s">
        <v>1540</v>
      </c>
    </row>
    <row r="229" hidden="1" spans="1:11">
      <c r="A229" t="s">
        <v>1538</v>
      </c>
      <c r="B229">
        <v>4</v>
      </c>
      <c r="C229" t="s">
        <v>1538</v>
      </c>
      <c r="D229">
        <v>4</v>
      </c>
      <c r="E229" t="s">
        <v>1541</v>
      </c>
      <c r="F229">
        <v>4</v>
      </c>
      <c r="G229" s="493">
        <v>40263.5612962963</v>
      </c>
      <c r="H229" s="493">
        <v>41417.4664699074</v>
      </c>
      <c r="I229" t="s">
        <v>1539</v>
      </c>
      <c r="J229" t="s">
        <v>1539</v>
      </c>
      <c r="K229" t="s">
        <v>1540</v>
      </c>
    </row>
    <row r="230" hidden="1" spans="1:11">
      <c r="A230" t="s">
        <v>1281</v>
      </c>
      <c r="B230">
        <v>3</v>
      </c>
      <c r="C230" t="s">
        <v>1281</v>
      </c>
      <c r="D230">
        <v>3</v>
      </c>
      <c r="F230">
        <v>4</v>
      </c>
      <c r="G230" s="493">
        <v>37769.451875</v>
      </c>
      <c r="H230" s="493">
        <v>37888.6148958333</v>
      </c>
      <c r="I230" t="s">
        <v>1283</v>
      </c>
      <c r="J230" t="s">
        <v>1283</v>
      </c>
      <c r="K230" t="s">
        <v>1284</v>
      </c>
    </row>
    <row r="231" hidden="1" spans="1:11">
      <c r="A231" t="s">
        <v>1281</v>
      </c>
      <c r="B231">
        <v>4</v>
      </c>
      <c r="C231" t="s">
        <v>1281</v>
      </c>
      <c r="D231">
        <v>4</v>
      </c>
      <c r="F231">
        <v>4</v>
      </c>
      <c r="G231" s="493">
        <v>39976.4340046296</v>
      </c>
      <c r="H231" s="493">
        <v>39976.4340046296</v>
      </c>
      <c r="I231" t="s">
        <v>1283</v>
      </c>
      <c r="J231" t="s">
        <v>1283</v>
      </c>
      <c r="K231" t="s">
        <v>1284</v>
      </c>
    </row>
    <row r="232" hidden="1" spans="1:11">
      <c r="A232" t="s">
        <v>1281</v>
      </c>
      <c r="B232">
        <v>5</v>
      </c>
      <c r="C232" t="s">
        <v>1281</v>
      </c>
      <c r="D232">
        <v>5</v>
      </c>
      <c r="E232" t="s">
        <v>1542</v>
      </c>
      <c r="F232">
        <v>4</v>
      </c>
      <c r="G232" s="493">
        <v>40164.5702893519</v>
      </c>
      <c r="H232" s="493">
        <v>40164.5702893519</v>
      </c>
      <c r="I232" t="s">
        <v>1283</v>
      </c>
      <c r="J232" t="s">
        <v>1283</v>
      </c>
      <c r="K232" t="s">
        <v>1284</v>
      </c>
    </row>
    <row r="233" hidden="1" spans="1:11">
      <c r="A233" t="s">
        <v>1281</v>
      </c>
      <c r="B233">
        <v>6</v>
      </c>
      <c r="C233" t="s">
        <v>1281</v>
      </c>
      <c r="D233">
        <v>6</v>
      </c>
      <c r="E233" t="s">
        <v>1542</v>
      </c>
      <c r="F233">
        <v>4</v>
      </c>
      <c r="G233" s="493">
        <v>40620.4181481482</v>
      </c>
      <c r="H233" s="493">
        <v>40620.4758680556</v>
      </c>
      <c r="I233" t="s">
        <v>1283</v>
      </c>
      <c r="J233" t="s">
        <v>1283</v>
      </c>
      <c r="K233" t="s">
        <v>1284</v>
      </c>
    </row>
    <row r="234" hidden="1" spans="1:11">
      <c r="A234" t="s">
        <v>1281</v>
      </c>
      <c r="B234">
        <v>7</v>
      </c>
      <c r="C234" t="s">
        <v>1281</v>
      </c>
      <c r="D234">
        <v>7</v>
      </c>
      <c r="E234" t="s">
        <v>1542</v>
      </c>
      <c r="F234">
        <v>4</v>
      </c>
      <c r="G234" s="493">
        <v>40683.4656365741</v>
      </c>
      <c r="H234" s="493">
        <v>42121.6812731481</v>
      </c>
      <c r="I234" t="s">
        <v>1283</v>
      </c>
      <c r="J234" t="s">
        <v>1283</v>
      </c>
      <c r="K234" t="s">
        <v>1284</v>
      </c>
    </row>
    <row r="235" hidden="1" spans="1:11">
      <c r="A235" t="s">
        <v>1543</v>
      </c>
      <c r="B235">
        <v>10</v>
      </c>
      <c r="C235" t="s">
        <v>1543</v>
      </c>
      <c r="D235">
        <v>10</v>
      </c>
      <c r="E235" t="s">
        <v>1544</v>
      </c>
      <c r="F235">
        <v>4</v>
      </c>
      <c r="G235" s="493">
        <v>40767.6201157407</v>
      </c>
      <c r="H235" s="493">
        <v>40767.6294675926</v>
      </c>
      <c r="I235" t="s">
        <v>1545</v>
      </c>
      <c r="J235" t="s">
        <v>1545</v>
      </c>
      <c r="K235" t="s">
        <v>1546</v>
      </c>
    </row>
    <row r="236" hidden="1" spans="1:11">
      <c r="A236" t="s">
        <v>1543</v>
      </c>
      <c r="B236">
        <v>11</v>
      </c>
      <c r="C236" t="s">
        <v>1543</v>
      </c>
      <c r="D236">
        <v>11</v>
      </c>
      <c r="E236" t="s">
        <v>1547</v>
      </c>
      <c r="F236">
        <v>4</v>
      </c>
      <c r="G236" s="493">
        <v>40891.5903819444</v>
      </c>
      <c r="H236" s="493">
        <v>42121.6761689815</v>
      </c>
      <c r="I236" t="s">
        <v>1545</v>
      </c>
      <c r="J236" t="s">
        <v>1545</v>
      </c>
      <c r="K236" t="s">
        <v>1546</v>
      </c>
    </row>
    <row r="237" hidden="1" spans="1:11">
      <c r="A237" t="s">
        <v>1543</v>
      </c>
      <c r="B237">
        <v>2</v>
      </c>
      <c r="C237" t="s">
        <v>1543</v>
      </c>
      <c r="D237">
        <v>2</v>
      </c>
      <c r="F237">
        <v>4</v>
      </c>
      <c r="G237" s="493">
        <v>37818.3250694444</v>
      </c>
      <c r="H237" s="493">
        <v>37908.6988541667</v>
      </c>
      <c r="I237" t="s">
        <v>1545</v>
      </c>
      <c r="J237" t="s">
        <v>1545</v>
      </c>
      <c r="K237" t="s">
        <v>1546</v>
      </c>
    </row>
    <row r="238" hidden="1" spans="1:11">
      <c r="A238" t="s">
        <v>1543</v>
      </c>
      <c r="B238">
        <v>3</v>
      </c>
      <c r="C238" t="s">
        <v>1543</v>
      </c>
      <c r="D238">
        <v>3</v>
      </c>
      <c r="F238">
        <v>4</v>
      </c>
      <c r="G238" s="493">
        <v>37924.6341550926</v>
      </c>
      <c r="H238" s="493">
        <v>37937.6991898148</v>
      </c>
      <c r="I238" t="s">
        <v>1545</v>
      </c>
      <c r="J238" t="s">
        <v>1545</v>
      </c>
      <c r="K238" t="s">
        <v>1546</v>
      </c>
    </row>
    <row r="239" hidden="1" spans="1:11">
      <c r="A239" t="s">
        <v>1543</v>
      </c>
      <c r="B239">
        <v>4</v>
      </c>
      <c r="C239" t="s">
        <v>1543</v>
      </c>
      <c r="D239">
        <v>4</v>
      </c>
      <c r="F239">
        <v>4</v>
      </c>
      <c r="G239" s="493">
        <v>38036.3344212963</v>
      </c>
      <c r="H239" s="493">
        <v>39555.7746527778</v>
      </c>
      <c r="I239" t="s">
        <v>1545</v>
      </c>
      <c r="J239" t="s">
        <v>1545</v>
      </c>
      <c r="K239" t="s">
        <v>1546</v>
      </c>
    </row>
    <row r="240" hidden="1" spans="1:11">
      <c r="A240" t="s">
        <v>1543</v>
      </c>
      <c r="B240">
        <v>5</v>
      </c>
      <c r="C240" t="s">
        <v>1543</v>
      </c>
      <c r="D240">
        <v>5</v>
      </c>
      <c r="E240" t="s">
        <v>1547</v>
      </c>
      <c r="F240">
        <v>4</v>
      </c>
      <c r="G240" s="493">
        <v>39976.4344097222</v>
      </c>
      <c r="H240" s="493">
        <v>39976.4344097222</v>
      </c>
      <c r="I240" t="s">
        <v>1545</v>
      </c>
      <c r="J240" t="s">
        <v>1545</v>
      </c>
      <c r="K240" t="s">
        <v>1546</v>
      </c>
    </row>
    <row r="241" hidden="1" spans="1:11">
      <c r="A241" t="s">
        <v>1543</v>
      </c>
      <c r="B241">
        <v>7</v>
      </c>
      <c r="C241" t="s">
        <v>1543</v>
      </c>
      <c r="D241">
        <v>7</v>
      </c>
      <c r="E241" t="s">
        <v>1547</v>
      </c>
      <c r="F241">
        <v>4</v>
      </c>
      <c r="G241" s="493">
        <v>40164.7268055556</v>
      </c>
      <c r="H241" s="493">
        <v>40164.7268055556</v>
      </c>
      <c r="I241" t="s">
        <v>1545</v>
      </c>
      <c r="J241" t="s">
        <v>1545</v>
      </c>
      <c r="K241" t="s">
        <v>1546</v>
      </c>
    </row>
    <row r="242" hidden="1" spans="1:11">
      <c r="A242" t="s">
        <v>1543</v>
      </c>
      <c r="B242">
        <v>8</v>
      </c>
      <c r="C242" t="s">
        <v>1543</v>
      </c>
      <c r="D242">
        <v>8</v>
      </c>
      <c r="E242" t="s">
        <v>1547</v>
      </c>
      <c r="F242">
        <v>4</v>
      </c>
      <c r="G242" s="493">
        <v>40620.4201041667</v>
      </c>
      <c r="H242" s="493">
        <v>40620.4265972222</v>
      </c>
      <c r="I242" t="s">
        <v>1545</v>
      </c>
      <c r="J242" t="s">
        <v>1545</v>
      </c>
      <c r="K242" t="s">
        <v>1546</v>
      </c>
    </row>
    <row r="243" hidden="1" spans="1:11">
      <c r="A243" t="s">
        <v>1543</v>
      </c>
      <c r="B243">
        <v>9</v>
      </c>
      <c r="C243" t="s">
        <v>1543</v>
      </c>
      <c r="D243">
        <v>9</v>
      </c>
      <c r="E243" t="s">
        <v>1547</v>
      </c>
      <c r="F243">
        <v>4</v>
      </c>
      <c r="G243" s="493">
        <v>40683.456712963</v>
      </c>
      <c r="H243" s="493">
        <v>40683.5506597222</v>
      </c>
      <c r="I243" t="s">
        <v>1545</v>
      </c>
      <c r="J243" t="s">
        <v>1545</v>
      </c>
      <c r="K243" t="s">
        <v>1546</v>
      </c>
    </row>
    <row r="244" hidden="1" spans="1:11">
      <c r="A244" t="s">
        <v>1548</v>
      </c>
      <c r="B244">
        <v>2</v>
      </c>
      <c r="C244" t="s">
        <v>1548</v>
      </c>
      <c r="D244">
        <v>2</v>
      </c>
      <c r="F244">
        <v>4</v>
      </c>
      <c r="G244" s="493">
        <v>37824.5239583333</v>
      </c>
      <c r="H244" s="493">
        <v>37830.5880208333</v>
      </c>
      <c r="I244" t="s">
        <v>1549</v>
      </c>
      <c r="J244" t="s">
        <v>1549</v>
      </c>
      <c r="K244" t="s">
        <v>1550</v>
      </c>
    </row>
    <row r="245" hidden="1" spans="1:11">
      <c r="A245" t="s">
        <v>1548</v>
      </c>
      <c r="B245">
        <v>3</v>
      </c>
      <c r="C245" t="s">
        <v>1548</v>
      </c>
      <c r="D245">
        <v>3</v>
      </c>
      <c r="F245">
        <v>4</v>
      </c>
      <c r="G245" s="493">
        <v>37832.6137847222</v>
      </c>
      <c r="H245" s="493">
        <v>38588.0319328704</v>
      </c>
      <c r="I245" t="s">
        <v>1549</v>
      </c>
      <c r="J245" t="s">
        <v>1549</v>
      </c>
      <c r="K245" t="s">
        <v>1550</v>
      </c>
    </row>
    <row r="246" hidden="1" spans="1:11">
      <c r="A246" t="s">
        <v>1548</v>
      </c>
      <c r="B246">
        <v>4</v>
      </c>
      <c r="C246" t="s">
        <v>1548</v>
      </c>
      <c r="D246">
        <v>4</v>
      </c>
      <c r="F246">
        <v>4</v>
      </c>
      <c r="G246" s="493">
        <v>38405.6684375</v>
      </c>
      <c r="H246" s="493">
        <v>38588.0317476852</v>
      </c>
      <c r="I246" t="s">
        <v>1549</v>
      </c>
      <c r="J246" t="s">
        <v>1549</v>
      </c>
      <c r="K246" t="s">
        <v>1550</v>
      </c>
    </row>
    <row r="247" hidden="1" spans="1:11">
      <c r="A247" t="s">
        <v>1548</v>
      </c>
      <c r="B247">
        <v>5</v>
      </c>
      <c r="C247" t="s">
        <v>1548</v>
      </c>
      <c r="D247">
        <v>5</v>
      </c>
      <c r="F247">
        <v>4</v>
      </c>
      <c r="G247" s="493">
        <v>39422.3253703704</v>
      </c>
      <c r="H247" s="493">
        <v>39422.3253703704</v>
      </c>
      <c r="I247" t="s">
        <v>1549</v>
      </c>
      <c r="J247" t="s">
        <v>1549</v>
      </c>
      <c r="K247" t="s">
        <v>1550</v>
      </c>
    </row>
    <row r="248" hidden="1" spans="1:11">
      <c r="A248" t="s">
        <v>1548</v>
      </c>
      <c r="B248">
        <v>6</v>
      </c>
      <c r="C248" t="s">
        <v>1548</v>
      </c>
      <c r="D248">
        <v>6</v>
      </c>
      <c r="E248" t="s">
        <v>1551</v>
      </c>
      <c r="F248">
        <v>4</v>
      </c>
      <c r="G248" s="493">
        <v>39827.3705671296</v>
      </c>
      <c r="H248" s="493">
        <v>39827.3705671296</v>
      </c>
      <c r="I248" t="s">
        <v>1549</v>
      </c>
      <c r="J248" t="s">
        <v>1549</v>
      </c>
      <c r="K248" t="s">
        <v>1552</v>
      </c>
    </row>
    <row r="249" hidden="1" spans="1:11">
      <c r="A249" t="s">
        <v>1548</v>
      </c>
      <c r="B249">
        <v>7</v>
      </c>
      <c r="C249" t="s">
        <v>1548</v>
      </c>
      <c r="D249">
        <v>7</v>
      </c>
      <c r="E249" t="s">
        <v>1551</v>
      </c>
      <c r="F249">
        <v>4</v>
      </c>
      <c r="G249" s="493">
        <v>40109.7191203704</v>
      </c>
      <c r="H249" s="493">
        <v>40109.7191203704</v>
      </c>
      <c r="I249" t="s">
        <v>1549</v>
      </c>
      <c r="J249" t="s">
        <v>1549</v>
      </c>
      <c r="K249" t="s">
        <v>1552</v>
      </c>
    </row>
    <row r="250" hidden="1" spans="1:11">
      <c r="A250" t="s">
        <v>1548</v>
      </c>
      <c r="B250">
        <v>8</v>
      </c>
      <c r="C250" t="s">
        <v>1548</v>
      </c>
      <c r="D250">
        <v>8</v>
      </c>
      <c r="E250" t="s">
        <v>1551</v>
      </c>
      <c r="F250">
        <v>4</v>
      </c>
      <c r="G250" s="493">
        <v>40162.3642013889</v>
      </c>
      <c r="H250" s="493">
        <v>40162.3642013889</v>
      </c>
      <c r="I250" t="s">
        <v>1549</v>
      </c>
      <c r="J250" t="s">
        <v>1549</v>
      </c>
      <c r="K250" t="s">
        <v>1552</v>
      </c>
    </row>
    <row r="251" hidden="1" spans="1:11">
      <c r="A251" t="s">
        <v>1548</v>
      </c>
      <c r="B251">
        <v>9</v>
      </c>
      <c r="C251" t="s">
        <v>1548</v>
      </c>
      <c r="D251">
        <v>9</v>
      </c>
      <c r="E251" t="s">
        <v>1553</v>
      </c>
      <c r="F251">
        <v>4</v>
      </c>
      <c r="G251" s="493">
        <v>40276.6748611111</v>
      </c>
      <c r="H251" s="493">
        <v>41043.6012268519</v>
      </c>
      <c r="I251" t="s">
        <v>1549</v>
      </c>
      <c r="J251" t="s">
        <v>1549</v>
      </c>
      <c r="K251" t="s">
        <v>1552</v>
      </c>
    </row>
    <row r="252" hidden="1" spans="1:11">
      <c r="A252" t="s">
        <v>1554</v>
      </c>
      <c r="B252">
        <v>3</v>
      </c>
      <c r="C252" t="s">
        <v>1554</v>
      </c>
      <c r="D252">
        <v>3</v>
      </c>
      <c r="F252">
        <v>4</v>
      </c>
      <c r="G252" s="493">
        <v>38278.4799189815</v>
      </c>
      <c r="H252" s="493">
        <v>39555.7746527778</v>
      </c>
      <c r="I252" t="s">
        <v>1555</v>
      </c>
      <c r="J252" t="s">
        <v>1555</v>
      </c>
      <c r="K252" t="s">
        <v>1556</v>
      </c>
    </row>
    <row r="253" hidden="1" spans="1:11">
      <c r="A253" t="s">
        <v>1554</v>
      </c>
      <c r="B253">
        <v>4</v>
      </c>
      <c r="C253" t="s">
        <v>1554</v>
      </c>
      <c r="D253">
        <v>4</v>
      </c>
      <c r="F253">
        <v>4</v>
      </c>
      <c r="G253" s="493">
        <v>39181.5313310185</v>
      </c>
      <c r="H253" s="493">
        <v>39206.704837963</v>
      </c>
      <c r="I253" t="s">
        <v>1555</v>
      </c>
      <c r="J253" t="s">
        <v>1555</v>
      </c>
      <c r="K253" t="s">
        <v>1556</v>
      </c>
    </row>
    <row r="254" hidden="1" spans="1:11">
      <c r="A254" t="s">
        <v>1554</v>
      </c>
      <c r="B254">
        <v>5</v>
      </c>
      <c r="C254" t="s">
        <v>1554</v>
      </c>
      <c r="D254">
        <v>5</v>
      </c>
      <c r="E254" t="s">
        <v>1557</v>
      </c>
      <c r="F254">
        <v>4</v>
      </c>
      <c r="G254" s="493">
        <v>39750.5923032407</v>
      </c>
      <c r="H254" s="493">
        <v>39750.5923032407</v>
      </c>
      <c r="I254" t="s">
        <v>1555</v>
      </c>
      <c r="J254" t="s">
        <v>1555</v>
      </c>
      <c r="K254" t="s">
        <v>1556</v>
      </c>
    </row>
    <row r="255" hidden="1" spans="1:11">
      <c r="A255" t="s">
        <v>1558</v>
      </c>
      <c r="B255">
        <v>3</v>
      </c>
      <c r="C255" t="s">
        <v>1558</v>
      </c>
      <c r="D255">
        <v>3</v>
      </c>
      <c r="F255">
        <v>4</v>
      </c>
      <c r="G255" s="493">
        <v>38279.6341782407</v>
      </c>
      <c r="H255" s="493">
        <v>39555.7746527778</v>
      </c>
      <c r="I255" t="s">
        <v>1559</v>
      </c>
      <c r="J255" t="s">
        <v>1559</v>
      </c>
      <c r="K255" t="s">
        <v>1560</v>
      </c>
    </row>
    <row r="256" hidden="1" spans="1:11">
      <c r="A256" t="s">
        <v>1558</v>
      </c>
      <c r="B256">
        <v>4</v>
      </c>
      <c r="C256" t="s">
        <v>1558</v>
      </c>
      <c r="D256">
        <v>4</v>
      </c>
      <c r="F256">
        <v>4</v>
      </c>
      <c r="G256" s="493">
        <v>39181.5785185185</v>
      </c>
      <c r="H256" s="493">
        <v>39226.6644444444</v>
      </c>
      <c r="I256" t="s">
        <v>1559</v>
      </c>
      <c r="J256" t="s">
        <v>1559</v>
      </c>
      <c r="K256" t="s">
        <v>1560</v>
      </c>
    </row>
    <row r="257" hidden="1" spans="1:11">
      <c r="A257" t="s">
        <v>1558</v>
      </c>
      <c r="B257">
        <v>5</v>
      </c>
      <c r="C257" t="s">
        <v>1558</v>
      </c>
      <c r="D257">
        <v>5</v>
      </c>
      <c r="E257" t="s">
        <v>1557</v>
      </c>
      <c r="F257">
        <v>4</v>
      </c>
      <c r="G257" s="493">
        <v>39752.5644791667</v>
      </c>
      <c r="H257" s="493">
        <v>39752.5644791667</v>
      </c>
      <c r="I257" t="s">
        <v>1559</v>
      </c>
      <c r="J257" t="s">
        <v>1559</v>
      </c>
      <c r="K257" t="s">
        <v>1560</v>
      </c>
    </row>
    <row r="258" hidden="1" spans="1:11">
      <c r="A258" t="s">
        <v>1270</v>
      </c>
      <c r="B258">
        <v>4</v>
      </c>
      <c r="C258" t="s">
        <v>1426</v>
      </c>
      <c r="D258">
        <v>1</v>
      </c>
      <c r="F258">
        <v>0</v>
      </c>
      <c r="G258" s="493">
        <v>40303.4125347222</v>
      </c>
      <c r="H258" s="493">
        <v>40303.4125347222</v>
      </c>
      <c r="I258" t="s">
        <v>1272</v>
      </c>
      <c r="J258" t="s">
        <v>1419</v>
      </c>
      <c r="K258" t="s">
        <v>1368</v>
      </c>
    </row>
    <row r="259" hidden="1" spans="1:11">
      <c r="A259" t="s">
        <v>1270</v>
      </c>
      <c r="B259">
        <v>4</v>
      </c>
      <c r="C259" t="s">
        <v>1270</v>
      </c>
      <c r="D259">
        <v>4</v>
      </c>
      <c r="F259">
        <v>4</v>
      </c>
      <c r="G259" s="493">
        <v>38763.8813657407</v>
      </c>
      <c r="H259" s="493">
        <v>39555.7746527778</v>
      </c>
      <c r="I259" t="s">
        <v>1272</v>
      </c>
      <c r="J259" t="s">
        <v>1272</v>
      </c>
      <c r="K259" t="s">
        <v>1273</v>
      </c>
    </row>
    <row r="260" hidden="1" spans="1:11">
      <c r="A260" t="s">
        <v>1270</v>
      </c>
      <c r="B260">
        <v>4</v>
      </c>
      <c r="C260" t="s">
        <v>1561</v>
      </c>
      <c r="D260">
        <v>1</v>
      </c>
      <c r="E260" t="s">
        <v>1562</v>
      </c>
      <c r="F260">
        <v>144</v>
      </c>
      <c r="G260" s="493">
        <v>40400.6626157407</v>
      </c>
      <c r="H260" s="493">
        <v>42458.396087963</v>
      </c>
      <c r="I260" t="s">
        <v>1272</v>
      </c>
      <c r="J260" t="s">
        <v>1378</v>
      </c>
      <c r="K260" t="s">
        <v>1405</v>
      </c>
    </row>
    <row r="261" hidden="1" spans="1:11">
      <c r="A261" t="s">
        <v>1270</v>
      </c>
      <c r="B261">
        <v>5</v>
      </c>
      <c r="C261" t="s">
        <v>1270</v>
      </c>
      <c r="D261">
        <v>5</v>
      </c>
      <c r="F261">
        <v>4</v>
      </c>
      <c r="G261" s="493">
        <v>38962.6694444444</v>
      </c>
      <c r="H261" s="493">
        <v>39555.7746527778</v>
      </c>
      <c r="I261" t="s">
        <v>1272</v>
      </c>
      <c r="J261" t="s">
        <v>1272</v>
      </c>
      <c r="K261" t="s">
        <v>1273</v>
      </c>
    </row>
    <row r="262" hidden="1" spans="1:11">
      <c r="A262" t="s">
        <v>1270</v>
      </c>
      <c r="B262">
        <v>7</v>
      </c>
      <c r="C262" t="s">
        <v>1270</v>
      </c>
      <c r="D262">
        <v>7</v>
      </c>
      <c r="E262" t="s">
        <v>1563</v>
      </c>
      <c r="F262">
        <v>4</v>
      </c>
      <c r="G262" s="493">
        <v>40092.3679050926</v>
      </c>
      <c r="H262" s="493">
        <v>40092.3679050926</v>
      </c>
      <c r="I262" t="s">
        <v>1272</v>
      </c>
      <c r="J262" t="s">
        <v>1272</v>
      </c>
      <c r="K262" t="s">
        <v>1273</v>
      </c>
    </row>
    <row r="263" hidden="1" spans="1:11">
      <c r="A263" t="s">
        <v>1270</v>
      </c>
      <c r="B263">
        <v>8</v>
      </c>
      <c r="C263" t="s">
        <v>1270</v>
      </c>
      <c r="D263">
        <v>8</v>
      </c>
      <c r="E263" t="s">
        <v>1563</v>
      </c>
      <c r="F263">
        <v>4</v>
      </c>
      <c r="G263" s="493">
        <v>40479.6649537037</v>
      </c>
      <c r="H263" s="493">
        <v>40479.6649537037</v>
      </c>
      <c r="I263" t="s">
        <v>1272</v>
      </c>
      <c r="J263" t="s">
        <v>1272</v>
      </c>
      <c r="K263" t="s">
        <v>1273</v>
      </c>
    </row>
    <row r="264" hidden="1" spans="1:11">
      <c r="A264" t="s">
        <v>1564</v>
      </c>
      <c r="B264">
        <v>4</v>
      </c>
      <c r="C264" t="s">
        <v>1425</v>
      </c>
      <c r="D264">
        <v>1</v>
      </c>
      <c r="F264">
        <v>0</v>
      </c>
      <c r="G264" s="493">
        <v>40303.4124768519</v>
      </c>
      <c r="H264" s="493">
        <v>40303.4124768519</v>
      </c>
      <c r="I264" t="s">
        <v>1272</v>
      </c>
      <c r="J264" t="s">
        <v>1419</v>
      </c>
      <c r="K264" t="s">
        <v>1368</v>
      </c>
    </row>
    <row r="265" hidden="1" spans="1:11">
      <c r="A265" t="s">
        <v>1564</v>
      </c>
      <c r="B265">
        <v>4</v>
      </c>
      <c r="C265" t="s">
        <v>1564</v>
      </c>
      <c r="D265">
        <v>4</v>
      </c>
      <c r="F265">
        <v>4</v>
      </c>
      <c r="G265" s="493">
        <v>38769.9059259259</v>
      </c>
      <c r="H265" s="493">
        <v>38972.4426388889</v>
      </c>
      <c r="I265" t="s">
        <v>1272</v>
      </c>
      <c r="J265" t="s">
        <v>1272</v>
      </c>
      <c r="K265" t="s">
        <v>1565</v>
      </c>
    </row>
    <row r="266" hidden="1" spans="1:11">
      <c r="A266" t="s">
        <v>1564</v>
      </c>
      <c r="B266">
        <v>5</v>
      </c>
      <c r="C266" t="s">
        <v>1564</v>
      </c>
      <c r="D266">
        <v>5</v>
      </c>
      <c r="E266" t="s">
        <v>1563</v>
      </c>
      <c r="F266">
        <v>4</v>
      </c>
      <c r="G266" s="493">
        <v>38972.4226851852</v>
      </c>
      <c r="H266" s="493">
        <v>39274.6419907407</v>
      </c>
      <c r="I266" t="s">
        <v>1272</v>
      </c>
      <c r="J266" t="s">
        <v>1272</v>
      </c>
      <c r="K266" t="s">
        <v>1565</v>
      </c>
    </row>
    <row r="267" hidden="1" spans="1:11">
      <c r="A267" t="s">
        <v>1564</v>
      </c>
      <c r="B267">
        <v>6</v>
      </c>
      <c r="C267" t="s">
        <v>1564</v>
      </c>
      <c r="D267">
        <v>6</v>
      </c>
      <c r="E267" t="s">
        <v>1563</v>
      </c>
      <c r="F267">
        <v>4</v>
      </c>
      <c r="G267" s="493">
        <v>40092.5046527778</v>
      </c>
      <c r="H267" s="493">
        <v>40092.5046527778</v>
      </c>
      <c r="I267" t="s">
        <v>1272</v>
      </c>
      <c r="J267" t="s">
        <v>1272</v>
      </c>
      <c r="K267" t="s">
        <v>1565</v>
      </c>
    </row>
    <row r="268" hidden="1" spans="1:11">
      <c r="A268" t="s">
        <v>1564</v>
      </c>
      <c r="B268">
        <v>7</v>
      </c>
      <c r="C268" t="s">
        <v>1564</v>
      </c>
      <c r="D268">
        <v>7</v>
      </c>
      <c r="E268" t="s">
        <v>1563</v>
      </c>
      <c r="F268">
        <v>4</v>
      </c>
      <c r="G268" s="493">
        <v>40479.6678935185</v>
      </c>
      <c r="H268" s="493">
        <v>40479.6678935185</v>
      </c>
      <c r="I268" t="s">
        <v>1272</v>
      </c>
      <c r="J268" t="s">
        <v>1272</v>
      </c>
      <c r="K268" t="s">
        <v>1565</v>
      </c>
    </row>
    <row r="269" hidden="1" spans="1:11">
      <c r="A269" t="s">
        <v>1566</v>
      </c>
      <c r="B269">
        <v>4</v>
      </c>
      <c r="C269" t="s">
        <v>1427</v>
      </c>
      <c r="D269">
        <v>1</v>
      </c>
      <c r="F269">
        <v>0</v>
      </c>
      <c r="G269" s="493">
        <v>40303.4124305556</v>
      </c>
      <c r="H269" s="493">
        <v>40303.4124305556</v>
      </c>
      <c r="I269" t="s">
        <v>1567</v>
      </c>
      <c r="J269" t="s">
        <v>1428</v>
      </c>
      <c r="K269" t="s">
        <v>1368</v>
      </c>
    </row>
    <row r="270" hidden="1" spans="1:11">
      <c r="A270" t="s">
        <v>1566</v>
      </c>
      <c r="B270">
        <v>4</v>
      </c>
      <c r="C270" t="s">
        <v>1566</v>
      </c>
      <c r="D270">
        <v>4</v>
      </c>
      <c r="F270">
        <v>4</v>
      </c>
      <c r="G270" s="493">
        <v>38769.9177893518</v>
      </c>
      <c r="H270" s="493">
        <v>39555.7746527778</v>
      </c>
      <c r="I270" t="s">
        <v>1567</v>
      </c>
      <c r="J270" t="s">
        <v>1567</v>
      </c>
      <c r="K270" t="s">
        <v>1568</v>
      </c>
    </row>
    <row r="271" hidden="1" spans="1:11">
      <c r="A271" t="s">
        <v>1566</v>
      </c>
      <c r="B271">
        <v>4</v>
      </c>
      <c r="C271" t="s">
        <v>1561</v>
      </c>
      <c r="D271">
        <v>1</v>
      </c>
      <c r="E271" t="s">
        <v>1562</v>
      </c>
      <c r="F271">
        <v>144</v>
      </c>
      <c r="G271" s="493">
        <v>40400.6626157407</v>
      </c>
      <c r="H271" s="493">
        <v>42458.396087963</v>
      </c>
      <c r="I271" t="s">
        <v>1567</v>
      </c>
      <c r="J271" t="s">
        <v>1378</v>
      </c>
      <c r="K271" t="s">
        <v>1405</v>
      </c>
    </row>
    <row r="272" hidden="1" spans="1:11">
      <c r="A272" t="s">
        <v>1566</v>
      </c>
      <c r="B272">
        <v>5</v>
      </c>
      <c r="C272" t="s">
        <v>1566</v>
      </c>
      <c r="D272">
        <v>5</v>
      </c>
      <c r="F272">
        <v>4</v>
      </c>
      <c r="G272" s="493">
        <v>38968.5636111111</v>
      </c>
      <c r="H272" s="493">
        <v>39274.6372685185</v>
      </c>
      <c r="I272" t="s">
        <v>1567</v>
      </c>
      <c r="J272" t="s">
        <v>1567</v>
      </c>
      <c r="K272" t="s">
        <v>1568</v>
      </c>
    </row>
    <row r="273" hidden="1" spans="1:11">
      <c r="A273" t="s">
        <v>1566</v>
      </c>
      <c r="B273">
        <v>7</v>
      </c>
      <c r="C273" t="s">
        <v>1566</v>
      </c>
      <c r="D273">
        <v>7</v>
      </c>
      <c r="E273" t="s">
        <v>1569</v>
      </c>
      <c r="F273">
        <v>4</v>
      </c>
      <c r="G273" s="493">
        <v>40092.5051851852</v>
      </c>
      <c r="H273" s="493">
        <v>40092.5051851852</v>
      </c>
      <c r="I273" t="s">
        <v>1567</v>
      </c>
      <c r="J273" t="s">
        <v>1567</v>
      </c>
      <c r="K273" t="s">
        <v>1568</v>
      </c>
    </row>
    <row r="274" hidden="1" spans="1:11">
      <c r="A274" t="s">
        <v>1566</v>
      </c>
      <c r="B274">
        <v>8</v>
      </c>
      <c r="C274" t="s">
        <v>1566</v>
      </c>
      <c r="D274">
        <v>8</v>
      </c>
      <c r="E274" t="s">
        <v>1563</v>
      </c>
      <c r="F274">
        <v>4</v>
      </c>
      <c r="G274" s="493">
        <v>40479.6734490741</v>
      </c>
      <c r="H274" s="493">
        <v>40479.6734490741</v>
      </c>
      <c r="I274" t="s">
        <v>1567</v>
      </c>
      <c r="J274" t="s">
        <v>1567</v>
      </c>
      <c r="K274" t="s">
        <v>1568</v>
      </c>
    </row>
    <row r="275" hidden="1" spans="1:11">
      <c r="A275" t="s">
        <v>1570</v>
      </c>
      <c r="B275">
        <v>4</v>
      </c>
      <c r="C275" t="s">
        <v>1570</v>
      </c>
      <c r="D275">
        <v>4</v>
      </c>
      <c r="F275">
        <v>4</v>
      </c>
      <c r="G275" s="493">
        <v>38373.5965277778</v>
      </c>
      <c r="H275" s="493">
        <v>39555.7746527778</v>
      </c>
      <c r="I275" t="s">
        <v>1571</v>
      </c>
      <c r="J275" t="s">
        <v>1571</v>
      </c>
      <c r="K275" t="s">
        <v>1572</v>
      </c>
    </row>
    <row r="276" hidden="1" spans="1:11">
      <c r="A276" t="s">
        <v>1570</v>
      </c>
      <c r="B276">
        <v>5</v>
      </c>
      <c r="C276" t="s">
        <v>1570</v>
      </c>
      <c r="D276">
        <v>5</v>
      </c>
      <c r="F276">
        <v>4</v>
      </c>
      <c r="G276" s="493">
        <v>39035.6571527778</v>
      </c>
      <c r="H276" s="493">
        <v>39555.7746527778</v>
      </c>
      <c r="I276" t="s">
        <v>1571</v>
      </c>
      <c r="J276" t="s">
        <v>1571</v>
      </c>
      <c r="K276" t="s">
        <v>1572</v>
      </c>
    </row>
    <row r="277" hidden="1" spans="1:11">
      <c r="A277" t="s">
        <v>1570</v>
      </c>
      <c r="B277">
        <v>6</v>
      </c>
      <c r="C277" t="s">
        <v>1570</v>
      </c>
      <c r="D277">
        <v>6</v>
      </c>
      <c r="E277" t="s">
        <v>1573</v>
      </c>
      <c r="F277">
        <v>4</v>
      </c>
      <c r="G277" s="493">
        <v>40171.613599537</v>
      </c>
      <c r="H277" s="493">
        <v>40171.613599537</v>
      </c>
      <c r="I277" t="s">
        <v>1571</v>
      </c>
      <c r="J277" t="s">
        <v>1571</v>
      </c>
      <c r="K277" t="s">
        <v>1572</v>
      </c>
    </row>
    <row r="278" hidden="1" spans="1:11">
      <c r="A278" t="s">
        <v>1570</v>
      </c>
      <c r="B278">
        <v>7</v>
      </c>
      <c r="C278" t="s">
        <v>1570</v>
      </c>
      <c r="D278">
        <v>7</v>
      </c>
      <c r="E278" t="s">
        <v>1574</v>
      </c>
      <c r="F278">
        <v>4</v>
      </c>
      <c r="G278" s="493">
        <v>40361.3620717593</v>
      </c>
      <c r="H278" s="493">
        <v>40553.6742824074</v>
      </c>
      <c r="I278" t="s">
        <v>1571</v>
      </c>
      <c r="J278" t="s">
        <v>1571</v>
      </c>
      <c r="K278" t="s">
        <v>1572</v>
      </c>
    </row>
    <row r="279" hidden="1" spans="1:11">
      <c r="A279" t="s">
        <v>1575</v>
      </c>
      <c r="B279">
        <v>3</v>
      </c>
      <c r="C279" t="s">
        <v>1575</v>
      </c>
      <c r="D279">
        <v>3</v>
      </c>
      <c r="F279">
        <v>4</v>
      </c>
      <c r="G279" s="493">
        <v>38351.2807523148</v>
      </c>
      <c r="H279" s="493">
        <v>39181.632650463</v>
      </c>
      <c r="I279" t="s">
        <v>1261</v>
      </c>
      <c r="J279" t="s">
        <v>1261</v>
      </c>
      <c r="K279" t="s">
        <v>1576</v>
      </c>
    </row>
    <row r="280" hidden="1" spans="1:11">
      <c r="A280" t="s">
        <v>1575</v>
      </c>
      <c r="B280">
        <v>4</v>
      </c>
      <c r="C280" t="s">
        <v>1575</v>
      </c>
      <c r="D280">
        <v>4</v>
      </c>
      <c r="F280">
        <v>4</v>
      </c>
      <c r="G280" s="493">
        <v>39181.5796180556</v>
      </c>
      <c r="H280" s="493">
        <v>39181.6388888889</v>
      </c>
      <c r="I280" t="s">
        <v>1261</v>
      </c>
      <c r="J280" t="s">
        <v>1261</v>
      </c>
      <c r="K280" t="s">
        <v>1576</v>
      </c>
    </row>
    <row r="281" hidden="1" spans="1:11">
      <c r="A281" t="s">
        <v>1575</v>
      </c>
      <c r="B281">
        <v>5</v>
      </c>
      <c r="C281" t="s">
        <v>1575</v>
      </c>
      <c r="D281">
        <v>5</v>
      </c>
      <c r="E281" t="s">
        <v>1577</v>
      </c>
      <c r="F281">
        <v>4</v>
      </c>
      <c r="G281" s="493">
        <v>40171.4569328704</v>
      </c>
      <c r="H281" s="493">
        <v>40171.4569328704</v>
      </c>
      <c r="I281" t="s">
        <v>1261</v>
      </c>
      <c r="J281" t="s">
        <v>1261</v>
      </c>
      <c r="K281" t="s">
        <v>1576</v>
      </c>
    </row>
    <row r="282" hidden="1" spans="1:11">
      <c r="A282" t="s">
        <v>1578</v>
      </c>
      <c r="B282">
        <v>1</v>
      </c>
      <c r="C282" t="s">
        <v>1578</v>
      </c>
      <c r="D282">
        <v>1</v>
      </c>
      <c r="E282" t="s">
        <v>1562</v>
      </c>
      <c r="F282">
        <v>144</v>
      </c>
      <c r="G282" s="493">
        <v>38602.6765856482</v>
      </c>
      <c r="H282" s="493">
        <v>42458.3952199074</v>
      </c>
      <c r="I282" t="s">
        <v>1378</v>
      </c>
      <c r="J282" t="s">
        <v>1378</v>
      </c>
      <c r="K282" t="s">
        <v>1405</v>
      </c>
    </row>
    <row r="283" hidden="1" spans="1:11">
      <c r="A283" t="s">
        <v>1579</v>
      </c>
      <c r="B283">
        <v>1</v>
      </c>
      <c r="C283" t="s">
        <v>1579</v>
      </c>
      <c r="D283">
        <v>1</v>
      </c>
      <c r="E283" t="s">
        <v>1562</v>
      </c>
      <c r="F283">
        <v>144</v>
      </c>
      <c r="G283" s="493">
        <v>38999.4557291667</v>
      </c>
      <c r="H283" s="493">
        <v>42458.3946296296</v>
      </c>
      <c r="I283" t="s">
        <v>1378</v>
      </c>
      <c r="J283" t="s">
        <v>1378</v>
      </c>
      <c r="K283" t="s">
        <v>1580</v>
      </c>
    </row>
    <row r="284" hidden="1" spans="1:11">
      <c r="A284" t="s">
        <v>1561</v>
      </c>
      <c r="B284">
        <v>1</v>
      </c>
      <c r="C284" t="s">
        <v>1561</v>
      </c>
      <c r="D284">
        <v>1</v>
      </c>
      <c r="E284" t="s">
        <v>1562</v>
      </c>
      <c r="F284">
        <v>144</v>
      </c>
      <c r="G284" s="493">
        <v>40400.6626157407</v>
      </c>
      <c r="H284" s="493">
        <v>42458.396087963</v>
      </c>
      <c r="I284" t="s">
        <v>1378</v>
      </c>
      <c r="J284" t="s">
        <v>1378</v>
      </c>
      <c r="K284" t="s">
        <v>1405</v>
      </c>
    </row>
    <row r="285" hidden="1" spans="1:11">
      <c r="A285" t="s">
        <v>1581</v>
      </c>
      <c r="B285">
        <v>3</v>
      </c>
      <c r="C285" t="s">
        <v>1581</v>
      </c>
      <c r="D285">
        <v>3</v>
      </c>
      <c r="F285">
        <v>4</v>
      </c>
      <c r="G285" s="493">
        <v>38638.6431828704</v>
      </c>
      <c r="H285" s="493">
        <v>38657.8700231481</v>
      </c>
      <c r="I285" t="s">
        <v>1582</v>
      </c>
      <c r="J285" t="s">
        <v>1582</v>
      </c>
      <c r="K285" t="s">
        <v>1583</v>
      </c>
    </row>
    <row r="286" hidden="1" spans="1:11">
      <c r="A286" t="s">
        <v>1581</v>
      </c>
      <c r="B286">
        <v>4</v>
      </c>
      <c r="C286" t="s">
        <v>1581</v>
      </c>
      <c r="D286">
        <v>4</v>
      </c>
      <c r="F286">
        <v>4</v>
      </c>
      <c r="G286" s="493">
        <v>38778.6511226852</v>
      </c>
      <c r="H286" s="493">
        <v>39125.5703935185</v>
      </c>
      <c r="I286" t="s">
        <v>1582</v>
      </c>
      <c r="J286" t="s">
        <v>1582</v>
      </c>
      <c r="K286" t="s">
        <v>1583</v>
      </c>
    </row>
    <row r="287" hidden="1" spans="1:11">
      <c r="A287" t="s">
        <v>1581</v>
      </c>
      <c r="B287">
        <v>5</v>
      </c>
      <c r="C287" t="s">
        <v>1581</v>
      </c>
      <c r="D287">
        <v>5</v>
      </c>
      <c r="F287">
        <v>4</v>
      </c>
      <c r="G287" s="493">
        <v>39976.4124074074</v>
      </c>
      <c r="H287" s="493">
        <v>39976.4124074074</v>
      </c>
      <c r="I287" t="s">
        <v>1582</v>
      </c>
      <c r="J287" t="s">
        <v>1582</v>
      </c>
      <c r="K287" t="s">
        <v>1583</v>
      </c>
    </row>
    <row r="288" hidden="1" spans="1:11">
      <c r="A288" t="s">
        <v>1581</v>
      </c>
      <c r="B288">
        <v>6</v>
      </c>
      <c r="C288" t="s">
        <v>1581</v>
      </c>
      <c r="D288">
        <v>6</v>
      </c>
      <c r="E288" t="s">
        <v>1584</v>
      </c>
      <c r="F288">
        <v>4</v>
      </c>
      <c r="G288" s="493">
        <v>40445.5595833333</v>
      </c>
      <c r="H288" s="493">
        <v>40445.5595833333</v>
      </c>
      <c r="I288" t="s">
        <v>1582</v>
      </c>
      <c r="J288" t="s">
        <v>1582</v>
      </c>
      <c r="K288" t="s">
        <v>1583</v>
      </c>
    </row>
    <row r="289" hidden="1" spans="1:11">
      <c r="A289" t="s">
        <v>1581</v>
      </c>
      <c r="B289">
        <v>7</v>
      </c>
      <c r="C289" t="s">
        <v>1581</v>
      </c>
      <c r="D289">
        <v>7</v>
      </c>
      <c r="E289" t="s">
        <v>1584</v>
      </c>
      <c r="F289">
        <v>4</v>
      </c>
      <c r="G289" s="493">
        <v>40620.4192361111</v>
      </c>
      <c r="H289" s="493">
        <v>40620.4658796296</v>
      </c>
      <c r="I289" t="s">
        <v>1582</v>
      </c>
      <c r="J289" t="s">
        <v>1582</v>
      </c>
      <c r="K289" t="s">
        <v>1583</v>
      </c>
    </row>
    <row r="290" hidden="1" spans="1:11">
      <c r="A290" t="s">
        <v>1585</v>
      </c>
      <c r="B290" t="s">
        <v>1366</v>
      </c>
      <c r="C290">
        <v>96301202</v>
      </c>
      <c r="D290" t="s">
        <v>1275</v>
      </c>
      <c r="F290">
        <v>4</v>
      </c>
      <c r="G290" s="493">
        <v>38224.4421064815</v>
      </c>
      <c r="H290" s="493">
        <v>39555.7746527778</v>
      </c>
      <c r="I290" t="s">
        <v>1586</v>
      </c>
      <c r="J290" t="s">
        <v>1587</v>
      </c>
      <c r="K290" t="s">
        <v>1588</v>
      </c>
    </row>
    <row r="291" hidden="1" spans="1:11">
      <c r="A291" t="s">
        <v>1585</v>
      </c>
      <c r="B291" t="s">
        <v>1355</v>
      </c>
      <c r="C291">
        <v>96301202</v>
      </c>
      <c r="D291" t="s">
        <v>1589</v>
      </c>
      <c r="E291">
        <v>96301294</v>
      </c>
      <c r="F291">
        <v>4</v>
      </c>
      <c r="G291" s="493">
        <v>40556.4325810185</v>
      </c>
      <c r="H291" s="493">
        <v>40556.4510416667</v>
      </c>
      <c r="I291" t="s">
        <v>1586</v>
      </c>
      <c r="J291" t="s">
        <v>1587</v>
      </c>
      <c r="K291" t="s">
        <v>1588</v>
      </c>
    </row>
    <row r="292" hidden="1" spans="1:11">
      <c r="A292" t="s">
        <v>1590</v>
      </c>
      <c r="B292" t="s">
        <v>1366</v>
      </c>
      <c r="C292">
        <v>96301201</v>
      </c>
      <c r="D292" t="s">
        <v>1275</v>
      </c>
      <c r="F292">
        <v>4</v>
      </c>
      <c r="G292" s="493">
        <v>38219.2843518518</v>
      </c>
      <c r="H292" s="493">
        <v>39555.7746527778</v>
      </c>
      <c r="I292" t="s">
        <v>1591</v>
      </c>
      <c r="J292" t="s">
        <v>1592</v>
      </c>
      <c r="K292" t="s">
        <v>1593</v>
      </c>
    </row>
    <row r="293" hidden="1" spans="1:11">
      <c r="A293" t="s">
        <v>1590</v>
      </c>
      <c r="B293" t="s">
        <v>1355</v>
      </c>
      <c r="C293">
        <v>96301201</v>
      </c>
      <c r="D293" t="s">
        <v>1589</v>
      </c>
      <c r="E293">
        <v>96301294</v>
      </c>
      <c r="F293">
        <v>4</v>
      </c>
      <c r="G293" s="493">
        <v>40556.4331828704</v>
      </c>
      <c r="H293" s="493">
        <v>40556.4641319444</v>
      </c>
      <c r="I293" t="s">
        <v>1591</v>
      </c>
      <c r="J293" t="s">
        <v>1592</v>
      </c>
      <c r="K293" t="s">
        <v>1593</v>
      </c>
    </row>
    <row r="294" hidden="1" spans="1:11">
      <c r="A294" t="s">
        <v>1594</v>
      </c>
      <c r="B294">
        <v>2</v>
      </c>
      <c r="C294" t="s">
        <v>1594</v>
      </c>
      <c r="D294">
        <v>2</v>
      </c>
      <c r="F294">
        <v>0</v>
      </c>
      <c r="G294" s="493">
        <v>41019.6630555556</v>
      </c>
      <c r="H294" s="493">
        <v>41019.6630555556</v>
      </c>
      <c r="I294" t="s">
        <v>1419</v>
      </c>
      <c r="J294" t="s">
        <v>1419</v>
      </c>
      <c r="K294" t="s">
        <v>1368</v>
      </c>
    </row>
    <row r="295" hidden="1" spans="1:11">
      <c r="A295" t="s">
        <v>1595</v>
      </c>
      <c r="B295">
        <v>2</v>
      </c>
      <c r="C295" t="s">
        <v>1595</v>
      </c>
      <c r="D295">
        <v>2</v>
      </c>
      <c r="F295">
        <v>0</v>
      </c>
      <c r="G295" s="493">
        <v>40303.4131018519</v>
      </c>
      <c r="H295" s="493">
        <v>40303.4131018519</v>
      </c>
      <c r="I295" t="s">
        <v>1419</v>
      </c>
      <c r="J295" t="s">
        <v>1419</v>
      </c>
      <c r="K295" t="s">
        <v>1368</v>
      </c>
    </row>
    <row r="296" hidden="1" spans="1:11">
      <c r="A296" t="s">
        <v>1596</v>
      </c>
      <c r="B296">
        <v>2</v>
      </c>
      <c r="C296" t="s">
        <v>1596</v>
      </c>
      <c r="D296">
        <v>2</v>
      </c>
      <c r="F296">
        <v>0</v>
      </c>
      <c r="G296" s="493">
        <v>40303.4130555556</v>
      </c>
      <c r="H296" s="493">
        <v>40303.4130555556</v>
      </c>
      <c r="I296" t="s">
        <v>1419</v>
      </c>
      <c r="J296" t="s">
        <v>1419</v>
      </c>
      <c r="K296" t="s">
        <v>1368</v>
      </c>
    </row>
    <row r="297" hidden="1" spans="1:11">
      <c r="A297" t="s">
        <v>1597</v>
      </c>
      <c r="B297">
        <v>2</v>
      </c>
      <c r="C297" t="s">
        <v>1597</v>
      </c>
      <c r="D297">
        <v>2</v>
      </c>
      <c r="F297">
        <v>0</v>
      </c>
      <c r="G297" s="493">
        <v>40303.4129976852</v>
      </c>
      <c r="H297" s="493">
        <v>40303.4129976852</v>
      </c>
      <c r="I297" t="s">
        <v>1419</v>
      </c>
      <c r="J297" t="s">
        <v>1419</v>
      </c>
      <c r="K297" t="s">
        <v>1368</v>
      </c>
    </row>
    <row r="298" hidden="1" spans="1:11">
      <c r="A298" t="s">
        <v>1598</v>
      </c>
      <c r="B298">
        <v>1</v>
      </c>
      <c r="C298" t="s">
        <v>1598</v>
      </c>
      <c r="D298">
        <v>1</v>
      </c>
      <c r="F298">
        <v>0</v>
      </c>
      <c r="G298" s="493">
        <v>40288.6607638889</v>
      </c>
      <c r="H298" s="493">
        <v>40288.6607638889</v>
      </c>
      <c r="I298" t="s">
        <v>1419</v>
      </c>
      <c r="J298" t="s">
        <v>1419</v>
      </c>
      <c r="K298" t="s">
        <v>1368</v>
      </c>
    </row>
    <row r="299" hidden="1" spans="1:11">
      <c r="A299" t="s">
        <v>1599</v>
      </c>
      <c r="B299">
        <v>2</v>
      </c>
      <c r="C299" t="s">
        <v>1599</v>
      </c>
      <c r="D299">
        <v>2</v>
      </c>
      <c r="E299" t="s">
        <v>1600</v>
      </c>
      <c r="F299">
        <v>2</v>
      </c>
      <c r="G299" s="493">
        <v>40164.7032986111</v>
      </c>
      <c r="H299" s="493">
        <v>40165.6145138889</v>
      </c>
      <c r="I299" t="s">
        <v>1601</v>
      </c>
      <c r="J299" t="s">
        <v>1601</v>
      </c>
      <c r="K299" t="s">
        <v>1602</v>
      </c>
    </row>
    <row r="300" hidden="1" spans="1:11">
      <c r="A300" t="s">
        <v>1599</v>
      </c>
      <c r="B300">
        <v>3</v>
      </c>
      <c r="C300" t="s">
        <v>1599</v>
      </c>
      <c r="D300">
        <v>3</v>
      </c>
      <c r="E300" t="s">
        <v>1603</v>
      </c>
      <c r="F300">
        <v>2</v>
      </c>
      <c r="G300" s="493">
        <v>40973.495150463</v>
      </c>
      <c r="H300" s="493">
        <v>41078.2278587963</v>
      </c>
      <c r="I300" t="s">
        <v>1601</v>
      </c>
      <c r="J300" t="s">
        <v>1601</v>
      </c>
      <c r="K300" t="s">
        <v>1602</v>
      </c>
    </row>
    <row r="301" hidden="1" spans="1:11">
      <c r="A301" t="s">
        <v>1599</v>
      </c>
      <c r="B301">
        <v>4</v>
      </c>
      <c r="C301" t="s">
        <v>1599</v>
      </c>
      <c r="D301">
        <v>4</v>
      </c>
      <c r="F301">
        <v>0</v>
      </c>
      <c r="I301" t="s">
        <v>1601</v>
      </c>
      <c r="J301" t="s">
        <v>1601</v>
      </c>
    </row>
    <row r="302" hidden="1" spans="1:11">
      <c r="A302" t="s">
        <v>1604</v>
      </c>
      <c r="B302">
        <v>2</v>
      </c>
      <c r="C302" t="s">
        <v>1604</v>
      </c>
      <c r="D302">
        <v>2</v>
      </c>
      <c r="E302" t="s">
        <v>1600</v>
      </c>
      <c r="F302">
        <v>2</v>
      </c>
      <c r="G302" s="493">
        <v>40246.4623032407</v>
      </c>
      <c r="H302" s="493">
        <v>40246.4623032407</v>
      </c>
      <c r="I302" t="s">
        <v>1605</v>
      </c>
      <c r="J302" t="s">
        <v>1605</v>
      </c>
      <c r="K302" t="s">
        <v>1606</v>
      </c>
    </row>
    <row r="303" hidden="1" spans="1:11">
      <c r="A303" t="s">
        <v>1604</v>
      </c>
      <c r="B303">
        <v>3</v>
      </c>
      <c r="C303" t="s">
        <v>1604</v>
      </c>
      <c r="D303">
        <v>3</v>
      </c>
      <c r="E303" t="s">
        <v>1603</v>
      </c>
      <c r="F303">
        <v>2</v>
      </c>
      <c r="G303" s="493">
        <v>40954.4680092593</v>
      </c>
      <c r="H303" s="493">
        <v>40954.6589814815</v>
      </c>
      <c r="I303" t="s">
        <v>1605</v>
      </c>
      <c r="J303" t="s">
        <v>1605</v>
      </c>
      <c r="K303" t="s">
        <v>1435</v>
      </c>
    </row>
    <row r="304" hidden="1" spans="1:11">
      <c r="A304" t="s">
        <v>1604</v>
      </c>
      <c r="B304">
        <v>4</v>
      </c>
      <c r="C304" t="s">
        <v>1604</v>
      </c>
      <c r="D304">
        <v>4</v>
      </c>
      <c r="F304">
        <v>0</v>
      </c>
      <c r="I304" t="s">
        <v>1605</v>
      </c>
      <c r="J304" t="s">
        <v>1605</v>
      </c>
    </row>
    <row r="305" hidden="1" spans="1:11">
      <c r="A305" t="s">
        <v>1607</v>
      </c>
      <c r="B305">
        <v>1</v>
      </c>
      <c r="C305" t="s">
        <v>1607</v>
      </c>
      <c r="D305">
        <v>1</v>
      </c>
      <c r="E305" t="s">
        <v>1608</v>
      </c>
      <c r="F305">
        <v>2</v>
      </c>
      <c r="G305" s="493">
        <v>40151.5170601852</v>
      </c>
      <c r="H305" s="493">
        <v>40151.5170601852</v>
      </c>
      <c r="I305" t="s">
        <v>1609</v>
      </c>
      <c r="J305" t="s">
        <v>1609</v>
      </c>
      <c r="K305" t="s">
        <v>1610</v>
      </c>
    </row>
    <row r="306" hidden="1" spans="1:11">
      <c r="A306" t="s">
        <v>1607</v>
      </c>
      <c r="B306">
        <v>2</v>
      </c>
      <c r="C306" t="s">
        <v>1607</v>
      </c>
      <c r="D306">
        <v>2</v>
      </c>
      <c r="E306" t="s">
        <v>1611</v>
      </c>
      <c r="F306">
        <v>2</v>
      </c>
      <c r="G306" s="493">
        <v>40967.5720717593</v>
      </c>
      <c r="H306" s="493">
        <v>41593.6490740741</v>
      </c>
      <c r="I306" t="s">
        <v>1609</v>
      </c>
      <c r="J306" t="s">
        <v>1609</v>
      </c>
      <c r="K306" t="s">
        <v>1610</v>
      </c>
    </row>
    <row r="307" hidden="1" spans="1:11">
      <c r="A307" t="s">
        <v>1612</v>
      </c>
      <c r="B307">
        <v>1</v>
      </c>
      <c r="C307" t="s">
        <v>1612</v>
      </c>
      <c r="D307">
        <v>1</v>
      </c>
      <c r="E307" t="s">
        <v>1613</v>
      </c>
      <c r="F307">
        <v>2</v>
      </c>
      <c r="G307" s="493">
        <v>40150.690462963</v>
      </c>
      <c r="H307" s="493">
        <v>40150.690462963</v>
      </c>
      <c r="I307" t="s">
        <v>1614</v>
      </c>
      <c r="J307" t="s">
        <v>1614</v>
      </c>
      <c r="K307" t="s">
        <v>1615</v>
      </c>
    </row>
    <row r="308" hidden="1" spans="1:11">
      <c r="A308" t="s">
        <v>1612</v>
      </c>
      <c r="B308">
        <v>2</v>
      </c>
      <c r="C308" t="s">
        <v>1612</v>
      </c>
      <c r="D308">
        <v>2</v>
      </c>
      <c r="E308" t="s">
        <v>1616</v>
      </c>
      <c r="F308">
        <v>2</v>
      </c>
      <c r="G308" s="493">
        <v>40982.7042824074</v>
      </c>
      <c r="H308" s="493">
        <v>41593.6479166667</v>
      </c>
      <c r="I308" t="s">
        <v>1614</v>
      </c>
      <c r="J308" t="s">
        <v>1614</v>
      </c>
      <c r="K308" t="s">
        <v>1615</v>
      </c>
    </row>
    <row r="309" hidden="1" spans="1:11">
      <c r="A309" t="s">
        <v>1617</v>
      </c>
      <c r="B309">
        <v>1</v>
      </c>
      <c r="C309" t="s">
        <v>1617</v>
      </c>
      <c r="D309">
        <v>1</v>
      </c>
      <c r="E309" t="s">
        <v>1613</v>
      </c>
      <c r="F309">
        <v>2</v>
      </c>
      <c r="G309" s="493">
        <v>40246.6306597222</v>
      </c>
      <c r="H309" s="493">
        <v>40246.6306597222</v>
      </c>
      <c r="I309" t="s">
        <v>1618</v>
      </c>
      <c r="J309" t="s">
        <v>1618</v>
      </c>
      <c r="K309" t="s">
        <v>1619</v>
      </c>
    </row>
    <row r="310" hidden="1" spans="1:11">
      <c r="A310" t="s">
        <v>1617</v>
      </c>
      <c r="B310">
        <v>2</v>
      </c>
      <c r="C310" t="s">
        <v>1617</v>
      </c>
      <c r="D310">
        <v>2</v>
      </c>
      <c r="E310" t="s">
        <v>1616</v>
      </c>
      <c r="F310">
        <v>2</v>
      </c>
      <c r="G310" s="493">
        <v>40982.7047337963</v>
      </c>
      <c r="H310" s="493">
        <v>41593.6482407407</v>
      </c>
      <c r="I310" t="s">
        <v>1618</v>
      </c>
      <c r="J310" t="s">
        <v>1618</v>
      </c>
      <c r="K310" t="s">
        <v>1619</v>
      </c>
    </row>
    <row r="311" hidden="1" spans="1:11">
      <c r="A311" t="s">
        <v>1620</v>
      </c>
      <c r="B311">
        <v>1</v>
      </c>
      <c r="C311" t="s">
        <v>1620</v>
      </c>
      <c r="D311">
        <v>1</v>
      </c>
      <c r="E311" t="s">
        <v>1621</v>
      </c>
      <c r="F311">
        <v>2</v>
      </c>
      <c r="G311" s="493">
        <v>40155.7048842593</v>
      </c>
      <c r="H311" s="493">
        <v>40155.7048842593</v>
      </c>
      <c r="I311" t="s">
        <v>1622</v>
      </c>
      <c r="J311" t="s">
        <v>1622</v>
      </c>
      <c r="K311" t="s">
        <v>1623</v>
      </c>
    </row>
    <row r="312" hidden="1" spans="1:11">
      <c r="A312" t="s">
        <v>1620</v>
      </c>
      <c r="B312">
        <v>2</v>
      </c>
      <c r="C312" t="s">
        <v>1620</v>
      </c>
      <c r="D312">
        <v>2</v>
      </c>
      <c r="E312" t="s">
        <v>1624</v>
      </c>
      <c r="F312">
        <v>2</v>
      </c>
      <c r="G312" s="493">
        <v>40967.5714351852</v>
      </c>
      <c r="H312" s="493">
        <v>41593.6486689815</v>
      </c>
      <c r="I312" t="s">
        <v>1622</v>
      </c>
      <c r="J312" t="s">
        <v>1622</v>
      </c>
      <c r="K312" t="s">
        <v>1623</v>
      </c>
    </row>
    <row r="313" hidden="1" spans="1:11">
      <c r="A313" t="s">
        <v>1625</v>
      </c>
      <c r="B313">
        <v>1</v>
      </c>
      <c r="C313" t="s">
        <v>1625</v>
      </c>
      <c r="D313">
        <v>1</v>
      </c>
      <c r="E313" t="s">
        <v>1626</v>
      </c>
      <c r="F313">
        <v>30</v>
      </c>
      <c r="G313" s="493">
        <v>40130.6392592593</v>
      </c>
      <c r="H313" s="493">
        <v>40130.6392592593</v>
      </c>
      <c r="I313" t="s">
        <v>1627</v>
      </c>
      <c r="J313" t="s">
        <v>1627</v>
      </c>
      <c r="K313" t="s">
        <v>1628</v>
      </c>
    </row>
    <row r="314" hidden="1" spans="1:11">
      <c r="A314" t="s">
        <v>1629</v>
      </c>
      <c r="B314">
        <v>1</v>
      </c>
      <c r="C314" t="s">
        <v>1629</v>
      </c>
      <c r="D314">
        <v>1</v>
      </c>
      <c r="F314">
        <v>0</v>
      </c>
      <c r="G314" s="493">
        <v>40262.5754398148</v>
      </c>
      <c r="H314" s="493">
        <v>40262.5754398148</v>
      </c>
      <c r="I314" t="s">
        <v>1630</v>
      </c>
      <c r="J314" t="s">
        <v>1630</v>
      </c>
      <c r="K314" t="s">
        <v>1368</v>
      </c>
    </row>
    <row r="315" hidden="1" spans="1:11">
      <c r="A315" t="s">
        <v>1631</v>
      </c>
      <c r="B315">
        <v>1</v>
      </c>
      <c r="C315" t="s">
        <v>1631</v>
      </c>
      <c r="D315">
        <v>1</v>
      </c>
      <c r="F315">
        <v>0</v>
      </c>
      <c r="G315" s="493">
        <v>40262.5771412037</v>
      </c>
      <c r="H315" s="493">
        <v>40262.5771412037</v>
      </c>
      <c r="I315" t="s">
        <v>1632</v>
      </c>
      <c r="J315" t="s">
        <v>1632</v>
      </c>
      <c r="K315" t="s">
        <v>1368</v>
      </c>
    </row>
    <row r="316" hidden="1" spans="1:11">
      <c r="A316" t="s">
        <v>1631</v>
      </c>
      <c r="B316">
        <v>2</v>
      </c>
      <c r="C316" t="s">
        <v>1631</v>
      </c>
      <c r="D316">
        <v>2</v>
      </c>
      <c r="F316">
        <v>0</v>
      </c>
      <c r="G316" s="493">
        <v>40961.4323148148</v>
      </c>
      <c r="H316" s="493">
        <v>40961.4323148148</v>
      </c>
      <c r="I316" t="s">
        <v>1632</v>
      </c>
      <c r="J316" t="s">
        <v>1632</v>
      </c>
      <c r="K316" t="s">
        <v>1368</v>
      </c>
    </row>
    <row r="317" hidden="1" spans="1:11">
      <c r="A317" t="s">
        <v>1633</v>
      </c>
      <c r="B317">
        <v>1</v>
      </c>
      <c r="C317" t="s">
        <v>1633</v>
      </c>
      <c r="D317">
        <v>1</v>
      </c>
      <c r="F317">
        <v>0</v>
      </c>
      <c r="G317" s="493">
        <v>40262.5782407407</v>
      </c>
      <c r="H317" s="493">
        <v>40262.5782407407</v>
      </c>
      <c r="I317" t="s">
        <v>1634</v>
      </c>
      <c r="J317" t="s">
        <v>1634</v>
      </c>
      <c r="K317" t="s">
        <v>1368</v>
      </c>
    </row>
    <row r="318" hidden="1" spans="1:11">
      <c r="A318" t="s">
        <v>1633</v>
      </c>
      <c r="B318">
        <v>2</v>
      </c>
      <c r="C318" t="s">
        <v>1633</v>
      </c>
      <c r="D318">
        <v>2</v>
      </c>
      <c r="F318">
        <v>0</v>
      </c>
      <c r="G318" s="493">
        <v>40961.4275810185</v>
      </c>
      <c r="H318" s="493">
        <v>40961.4275810185</v>
      </c>
      <c r="I318" t="s">
        <v>1634</v>
      </c>
      <c r="J318" t="s">
        <v>1634</v>
      </c>
      <c r="K318" t="s">
        <v>1368</v>
      </c>
    </row>
    <row r="319" hidden="1" spans="1:11">
      <c r="A319" t="s">
        <v>1635</v>
      </c>
      <c r="B319">
        <v>2</v>
      </c>
      <c r="C319" t="s">
        <v>1635</v>
      </c>
      <c r="D319">
        <v>2</v>
      </c>
      <c r="F319">
        <v>0</v>
      </c>
      <c r="G319" s="493">
        <v>40780.7028009259</v>
      </c>
      <c r="H319" s="493">
        <v>40780.7028009259</v>
      </c>
      <c r="I319" t="s">
        <v>1636</v>
      </c>
      <c r="J319" t="s">
        <v>1636</v>
      </c>
      <c r="K319" t="s">
        <v>1368</v>
      </c>
    </row>
    <row r="320" hidden="1" spans="1:11">
      <c r="A320" t="s">
        <v>1637</v>
      </c>
      <c r="B320">
        <v>1</v>
      </c>
      <c r="C320" t="s">
        <v>1637</v>
      </c>
      <c r="D320">
        <v>1</v>
      </c>
      <c r="F320">
        <v>0</v>
      </c>
      <c r="G320" s="493">
        <v>40648.4387615741</v>
      </c>
      <c r="H320" s="493">
        <v>40648.4387615741</v>
      </c>
      <c r="I320" t="s">
        <v>1638</v>
      </c>
      <c r="J320" t="s">
        <v>1638</v>
      </c>
      <c r="K320" t="s">
        <v>1368</v>
      </c>
    </row>
    <row r="321" hidden="1" spans="1:11">
      <c r="A321" t="s">
        <v>1639</v>
      </c>
      <c r="B321">
        <v>1</v>
      </c>
      <c r="C321" t="s">
        <v>1639</v>
      </c>
      <c r="D321">
        <v>1</v>
      </c>
      <c r="F321">
        <v>0</v>
      </c>
      <c r="G321" s="493">
        <v>40798.620787037</v>
      </c>
      <c r="H321" s="493">
        <v>40798.620787037</v>
      </c>
      <c r="I321" t="s">
        <v>1640</v>
      </c>
      <c r="J321" t="s">
        <v>1640</v>
      </c>
      <c r="K321" t="s">
        <v>1368</v>
      </c>
    </row>
    <row r="322" hidden="1" spans="1:11">
      <c r="A322" t="s">
        <v>1641</v>
      </c>
      <c r="B322">
        <v>1</v>
      </c>
      <c r="C322" t="s">
        <v>1641</v>
      </c>
      <c r="D322">
        <v>1</v>
      </c>
      <c r="F322">
        <v>0</v>
      </c>
      <c r="G322" s="493">
        <v>40983.4896412037</v>
      </c>
      <c r="H322" s="493">
        <v>40983.4896412037</v>
      </c>
      <c r="I322" t="s">
        <v>1642</v>
      </c>
      <c r="J322" t="s">
        <v>1642</v>
      </c>
      <c r="K322" t="s">
        <v>1368</v>
      </c>
    </row>
    <row r="323" hidden="1" spans="1:11">
      <c r="A323" t="s">
        <v>1643</v>
      </c>
      <c r="B323" t="s">
        <v>1337</v>
      </c>
      <c r="C323" t="s">
        <v>1643</v>
      </c>
      <c r="D323" t="s">
        <v>1337</v>
      </c>
      <c r="E323" t="s">
        <v>1644</v>
      </c>
      <c r="F323">
        <v>36</v>
      </c>
      <c r="G323" s="493">
        <v>40191.6370717593</v>
      </c>
      <c r="H323" s="493">
        <v>40191.6370717593</v>
      </c>
      <c r="I323" t="s">
        <v>1645</v>
      </c>
      <c r="J323" t="s">
        <v>1645</v>
      </c>
      <c r="K323" t="s">
        <v>1646</v>
      </c>
    </row>
    <row r="324" hidden="1" spans="1:11">
      <c r="A324" t="s">
        <v>1647</v>
      </c>
      <c r="B324" t="s">
        <v>1337</v>
      </c>
      <c r="C324" t="s">
        <v>1647</v>
      </c>
      <c r="D324" t="s">
        <v>1337</v>
      </c>
      <c r="E324" t="s">
        <v>1644</v>
      </c>
      <c r="F324">
        <v>36</v>
      </c>
      <c r="G324" s="493">
        <v>40253.4959953704</v>
      </c>
      <c r="H324" s="493">
        <v>40253.4959953704</v>
      </c>
      <c r="I324" t="s">
        <v>1648</v>
      </c>
      <c r="J324" t="s">
        <v>1648</v>
      </c>
      <c r="K324" t="s">
        <v>1649</v>
      </c>
    </row>
    <row r="325" hidden="1" spans="1:11">
      <c r="A325" t="s">
        <v>1650</v>
      </c>
      <c r="B325" t="s">
        <v>1355</v>
      </c>
      <c r="C325" t="s">
        <v>1650</v>
      </c>
      <c r="D325" t="s">
        <v>1355</v>
      </c>
      <c r="F325">
        <v>0</v>
      </c>
      <c r="I325" t="s">
        <v>1651</v>
      </c>
      <c r="J325" t="s">
        <v>1651</v>
      </c>
    </row>
    <row r="326" hidden="1" spans="1:11">
      <c r="A326" t="s">
        <v>1650</v>
      </c>
      <c r="B326" t="s">
        <v>1376</v>
      </c>
      <c r="C326" t="s">
        <v>1650</v>
      </c>
      <c r="D326" t="s">
        <v>1376</v>
      </c>
      <c r="F326">
        <v>8</v>
      </c>
      <c r="G326" s="493">
        <v>37411.6087268519</v>
      </c>
      <c r="H326" s="493">
        <v>39555.7746527778</v>
      </c>
      <c r="I326" t="s">
        <v>1651</v>
      </c>
      <c r="J326" t="s">
        <v>1651</v>
      </c>
      <c r="K326" t="s">
        <v>1652</v>
      </c>
    </row>
    <row r="327" hidden="1" spans="1:11">
      <c r="A327" t="s">
        <v>1653</v>
      </c>
      <c r="B327">
        <v>3</v>
      </c>
      <c r="C327" t="s">
        <v>1653</v>
      </c>
      <c r="D327">
        <v>3</v>
      </c>
      <c r="E327" t="s">
        <v>1654</v>
      </c>
      <c r="F327">
        <v>4</v>
      </c>
      <c r="G327" s="493">
        <v>40177.5309490741</v>
      </c>
      <c r="H327" s="493">
        <v>40177.5309490741</v>
      </c>
      <c r="I327" t="s">
        <v>1655</v>
      </c>
      <c r="J327" t="s">
        <v>1655</v>
      </c>
      <c r="K327" t="s">
        <v>1656</v>
      </c>
    </row>
    <row r="328" hidden="1" spans="1:11">
      <c r="A328" t="s">
        <v>1653</v>
      </c>
      <c r="B328">
        <v>4</v>
      </c>
      <c r="C328" t="s">
        <v>1653</v>
      </c>
      <c r="D328">
        <v>4</v>
      </c>
      <c r="E328" t="s">
        <v>1657</v>
      </c>
      <c r="F328">
        <v>4</v>
      </c>
      <c r="G328" s="493">
        <v>40591.4936342593</v>
      </c>
      <c r="H328" s="493">
        <v>41057.6665162037</v>
      </c>
      <c r="I328" t="s">
        <v>1655</v>
      </c>
      <c r="J328" t="s">
        <v>1655</v>
      </c>
      <c r="K328" t="s">
        <v>1656</v>
      </c>
    </row>
    <row r="329" hidden="1" spans="1:11">
      <c r="A329" t="s">
        <v>1653</v>
      </c>
      <c r="B329" t="s">
        <v>1389</v>
      </c>
      <c r="C329" t="s">
        <v>1653</v>
      </c>
      <c r="D329" t="s">
        <v>1389</v>
      </c>
      <c r="F329">
        <v>4</v>
      </c>
      <c r="G329" s="493">
        <v>37173.4829050926</v>
      </c>
      <c r="H329" s="493">
        <v>38280.571875</v>
      </c>
      <c r="I329" t="s">
        <v>1655</v>
      </c>
      <c r="J329" t="s">
        <v>1655</v>
      </c>
      <c r="K329" t="s">
        <v>1658</v>
      </c>
    </row>
    <row r="330" hidden="1" spans="1:11">
      <c r="A330" t="s">
        <v>1659</v>
      </c>
      <c r="B330">
        <v>7</v>
      </c>
      <c r="C330" t="s">
        <v>1659</v>
      </c>
      <c r="D330">
        <v>7</v>
      </c>
      <c r="E330" t="s">
        <v>1660</v>
      </c>
      <c r="F330">
        <v>8</v>
      </c>
      <c r="G330" s="493">
        <v>40261.4536342593</v>
      </c>
      <c r="H330" s="493">
        <v>40261.4536342593</v>
      </c>
      <c r="I330" t="s">
        <v>1661</v>
      </c>
      <c r="J330" t="s">
        <v>1661</v>
      </c>
      <c r="K330" t="s">
        <v>1662</v>
      </c>
    </row>
    <row r="331" hidden="1" spans="1:11">
      <c r="A331" t="s">
        <v>1659</v>
      </c>
      <c r="B331">
        <v>8</v>
      </c>
      <c r="C331" t="s">
        <v>1659</v>
      </c>
      <c r="D331">
        <v>8</v>
      </c>
      <c r="E331" t="s">
        <v>1663</v>
      </c>
      <c r="F331">
        <v>8</v>
      </c>
      <c r="G331" s="493">
        <v>40574.678912037</v>
      </c>
      <c r="H331" s="493">
        <v>40574.7097569444</v>
      </c>
      <c r="I331" t="s">
        <v>1661</v>
      </c>
      <c r="J331" t="s">
        <v>1661</v>
      </c>
      <c r="K331" t="s">
        <v>1662</v>
      </c>
    </row>
    <row r="332" hidden="1" spans="1:11">
      <c r="A332" t="s">
        <v>1659</v>
      </c>
      <c r="B332" t="s">
        <v>1337</v>
      </c>
      <c r="C332" t="s">
        <v>1659</v>
      </c>
      <c r="D332" t="s">
        <v>1337</v>
      </c>
      <c r="F332">
        <v>0</v>
      </c>
      <c r="I332" t="s">
        <v>1661</v>
      </c>
      <c r="J332" t="s">
        <v>1661</v>
      </c>
    </row>
    <row r="333" hidden="1" spans="1:11">
      <c r="A333" t="s">
        <v>1664</v>
      </c>
      <c r="B333">
        <v>7</v>
      </c>
      <c r="C333" t="s">
        <v>1664</v>
      </c>
      <c r="D333">
        <v>7</v>
      </c>
      <c r="E333" t="s">
        <v>1660</v>
      </c>
      <c r="F333">
        <v>8</v>
      </c>
      <c r="G333" s="493">
        <v>40261.4540162037</v>
      </c>
      <c r="H333" s="493">
        <v>40261.4540162037</v>
      </c>
      <c r="I333" t="s">
        <v>1665</v>
      </c>
      <c r="J333" t="s">
        <v>1665</v>
      </c>
      <c r="K333" t="s">
        <v>1666</v>
      </c>
    </row>
    <row r="334" hidden="1" spans="1:11">
      <c r="A334" t="s">
        <v>1664</v>
      </c>
      <c r="B334">
        <v>8</v>
      </c>
      <c r="C334" t="s">
        <v>1664</v>
      </c>
      <c r="D334">
        <v>8</v>
      </c>
      <c r="E334" t="s">
        <v>1663</v>
      </c>
      <c r="F334">
        <v>8</v>
      </c>
      <c r="G334" s="493">
        <v>40574.6797916667</v>
      </c>
      <c r="H334" s="493">
        <v>40591.5984490741</v>
      </c>
      <c r="I334" t="s">
        <v>1665</v>
      </c>
      <c r="J334" t="s">
        <v>1665</v>
      </c>
      <c r="K334" t="s">
        <v>1667</v>
      </c>
    </row>
    <row r="335" hidden="1" spans="1:11">
      <c r="A335" t="s">
        <v>1664</v>
      </c>
      <c r="B335" t="s">
        <v>1337</v>
      </c>
      <c r="C335" t="s">
        <v>1664</v>
      </c>
      <c r="D335" t="s">
        <v>1337</v>
      </c>
      <c r="F335">
        <v>8</v>
      </c>
      <c r="G335" s="493">
        <v>37287.4555555556</v>
      </c>
      <c r="H335" s="493">
        <v>38280.57375</v>
      </c>
      <c r="I335" t="s">
        <v>1665</v>
      </c>
      <c r="J335" t="s">
        <v>1665</v>
      </c>
      <c r="K335" t="s">
        <v>1667</v>
      </c>
    </row>
    <row r="336" hidden="1" spans="1:11">
      <c r="A336" t="s">
        <v>1668</v>
      </c>
      <c r="B336">
        <v>7</v>
      </c>
      <c r="C336" t="s">
        <v>1668</v>
      </c>
      <c r="D336">
        <v>7</v>
      </c>
      <c r="F336">
        <v>8</v>
      </c>
      <c r="G336" s="493">
        <v>40177.6217013889</v>
      </c>
      <c r="H336" s="493">
        <v>40177.6217013889</v>
      </c>
      <c r="I336" t="s">
        <v>1669</v>
      </c>
      <c r="J336" t="s">
        <v>1669</v>
      </c>
      <c r="K336" t="s">
        <v>1670</v>
      </c>
    </row>
    <row r="337" hidden="1" spans="1:11">
      <c r="A337" t="s">
        <v>1668</v>
      </c>
      <c r="B337">
        <v>8</v>
      </c>
      <c r="C337" t="s">
        <v>1668</v>
      </c>
      <c r="D337">
        <v>8</v>
      </c>
      <c r="E337" t="s">
        <v>1663</v>
      </c>
      <c r="F337">
        <v>8</v>
      </c>
      <c r="G337" s="493">
        <v>40574.6806134259</v>
      </c>
      <c r="H337" s="493">
        <v>40574.719537037</v>
      </c>
      <c r="I337" t="s">
        <v>1669</v>
      </c>
      <c r="J337" t="s">
        <v>1669</v>
      </c>
      <c r="K337" t="s">
        <v>1670</v>
      </c>
    </row>
    <row r="338" hidden="1" spans="1:11">
      <c r="A338" t="s">
        <v>1668</v>
      </c>
      <c r="B338" t="s">
        <v>1337</v>
      </c>
      <c r="C338" t="s">
        <v>1668</v>
      </c>
      <c r="D338" t="s">
        <v>1337</v>
      </c>
      <c r="F338">
        <v>8</v>
      </c>
      <c r="G338" s="493">
        <v>37173.4829050926</v>
      </c>
      <c r="H338" s="493">
        <v>38280.5740046296</v>
      </c>
      <c r="I338" t="s">
        <v>1669</v>
      </c>
      <c r="J338" t="s">
        <v>1669</v>
      </c>
      <c r="K338" t="s">
        <v>1671</v>
      </c>
    </row>
    <row r="339" hidden="1" spans="1:11">
      <c r="A339" t="s">
        <v>1672</v>
      </c>
      <c r="B339">
        <v>2</v>
      </c>
      <c r="C339" t="s">
        <v>1672</v>
      </c>
      <c r="D339">
        <v>2</v>
      </c>
      <c r="F339">
        <v>8</v>
      </c>
      <c r="G339" s="493">
        <v>37399.2959837963</v>
      </c>
      <c r="H339" s="493">
        <v>38280.5707175926</v>
      </c>
      <c r="I339" t="s">
        <v>1673</v>
      </c>
      <c r="J339" t="s">
        <v>1673</v>
      </c>
      <c r="K339" t="s">
        <v>1674</v>
      </c>
    </row>
    <row r="340" hidden="1" spans="1:11">
      <c r="A340" t="s">
        <v>1672</v>
      </c>
      <c r="B340">
        <v>5</v>
      </c>
      <c r="C340" t="s">
        <v>1672</v>
      </c>
      <c r="D340">
        <v>5</v>
      </c>
      <c r="E340" t="s">
        <v>1675</v>
      </c>
      <c r="F340">
        <v>8</v>
      </c>
      <c r="G340" s="493">
        <v>40184.3835185185</v>
      </c>
      <c r="H340" s="493">
        <v>40184.3835185185</v>
      </c>
      <c r="I340" t="s">
        <v>1673</v>
      </c>
      <c r="J340" t="s">
        <v>1673</v>
      </c>
      <c r="K340" t="s">
        <v>1674</v>
      </c>
    </row>
    <row r="341" hidden="1" spans="1:11">
      <c r="A341" t="s">
        <v>1672</v>
      </c>
      <c r="B341">
        <v>6</v>
      </c>
      <c r="C341" t="s">
        <v>1672</v>
      </c>
      <c r="D341">
        <v>6</v>
      </c>
      <c r="E341" t="s">
        <v>1676</v>
      </c>
      <c r="F341">
        <v>8</v>
      </c>
      <c r="G341" s="493">
        <v>40588.5652199074</v>
      </c>
      <c r="H341" s="493">
        <v>40588.6044328704</v>
      </c>
      <c r="I341" t="s">
        <v>1673</v>
      </c>
      <c r="J341" t="s">
        <v>1673</v>
      </c>
      <c r="K341" t="s">
        <v>1674</v>
      </c>
    </row>
    <row r="342" hidden="1" spans="1:11">
      <c r="A342" t="s">
        <v>1672</v>
      </c>
      <c r="B342">
        <v>7</v>
      </c>
      <c r="C342" t="s">
        <v>1672</v>
      </c>
      <c r="D342">
        <v>7</v>
      </c>
      <c r="E342" t="s">
        <v>1677</v>
      </c>
      <c r="F342">
        <v>8</v>
      </c>
      <c r="G342" s="493">
        <v>40977.5846064815</v>
      </c>
      <c r="H342" s="493">
        <v>40978.6402662037</v>
      </c>
      <c r="I342" t="s">
        <v>1673</v>
      </c>
      <c r="J342" t="s">
        <v>1673</v>
      </c>
      <c r="K342" t="s">
        <v>1674</v>
      </c>
    </row>
    <row r="343" hidden="1" spans="1:11">
      <c r="A343" t="s">
        <v>1672</v>
      </c>
      <c r="B343" t="s">
        <v>1389</v>
      </c>
      <c r="C343" t="s">
        <v>1672</v>
      </c>
      <c r="D343" t="s">
        <v>1389</v>
      </c>
      <c r="F343">
        <v>8</v>
      </c>
      <c r="G343" s="493">
        <v>37173.4829050926</v>
      </c>
      <c r="H343" s="493">
        <v>38280.5742592593</v>
      </c>
      <c r="I343" t="s">
        <v>1673</v>
      </c>
      <c r="J343" t="s">
        <v>1673</v>
      </c>
      <c r="K343" t="s">
        <v>1678</v>
      </c>
    </row>
    <row r="344" hidden="1" spans="1:11">
      <c r="A344" t="s">
        <v>1679</v>
      </c>
      <c r="B344">
        <v>2</v>
      </c>
      <c r="C344" t="s">
        <v>1679</v>
      </c>
      <c r="D344">
        <v>2</v>
      </c>
      <c r="F344">
        <v>8</v>
      </c>
      <c r="G344" s="493">
        <v>37470.3368402778</v>
      </c>
      <c r="H344" s="493">
        <v>38280.5705555556</v>
      </c>
      <c r="I344" t="s">
        <v>1680</v>
      </c>
      <c r="J344" t="s">
        <v>1680</v>
      </c>
      <c r="K344" t="s">
        <v>1681</v>
      </c>
    </row>
    <row r="345" hidden="1" spans="1:11">
      <c r="A345" t="s">
        <v>1679</v>
      </c>
      <c r="B345">
        <v>5</v>
      </c>
      <c r="C345" t="s">
        <v>1679</v>
      </c>
      <c r="D345">
        <v>5</v>
      </c>
      <c r="E345" t="s">
        <v>1675</v>
      </c>
      <c r="F345">
        <v>8</v>
      </c>
      <c r="G345" s="493">
        <v>40184.3874537037</v>
      </c>
      <c r="H345" s="493">
        <v>40184.3874537037</v>
      </c>
      <c r="I345" t="s">
        <v>1680</v>
      </c>
      <c r="J345" t="s">
        <v>1680</v>
      </c>
      <c r="K345" t="s">
        <v>1682</v>
      </c>
    </row>
    <row r="346" hidden="1" spans="1:11">
      <c r="A346" t="s">
        <v>1679</v>
      </c>
      <c r="B346">
        <v>6</v>
      </c>
      <c r="C346" t="s">
        <v>1679</v>
      </c>
      <c r="D346">
        <v>6</v>
      </c>
      <c r="E346" t="s">
        <v>1676</v>
      </c>
      <c r="F346">
        <v>8</v>
      </c>
      <c r="G346" s="493">
        <v>40588.5644907407</v>
      </c>
      <c r="H346" s="493">
        <v>40591.5981018519</v>
      </c>
      <c r="I346" t="s">
        <v>1680</v>
      </c>
      <c r="J346" t="s">
        <v>1680</v>
      </c>
      <c r="K346" t="s">
        <v>1682</v>
      </c>
    </row>
    <row r="347" hidden="1" spans="1:11">
      <c r="A347" t="s">
        <v>1679</v>
      </c>
      <c r="B347">
        <v>7</v>
      </c>
      <c r="C347" t="s">
        <v>1679</v>
      </c>
      <c r="D347">
        <v>7</v>
      </c>
      <c r="E347" t="s">
        <v>1677</v>
      </c>
      <c r="F347">
        <v>8</v>
      </c>
      <c r="G347" s="493">
        <v>40977.5851041667</v>
      </c>
      <c r="H347" s="493">
        <v>40978.6484953704</v>
      </c>
      <c r="I347" t="s">
        <v>1680</v>
      </c>
      <c r="J347" t="s">
        <v>1680</v>
      </c>
      <c r="K347" t="s">
        <v>1682</v>
      </c>
    </row>
    <row r="348" hidden="1" spans="1:11">
      <c r="A348" t="s">
        <v>1683</v>
      </c>
      <c r="B348">
        <v>3</v>
      </c>
      <c r="C348" t="s">
        <v>1683</v>
      </c>
      <c r="D348">
        <v>3</v>
      </c>
      <c r="F348">
        <v>8</v>
      </c>
      <c r="G348" s="493">
        <v>37417.3208564815</v>
      </c>
      <c r="H348" s="493">
        <v>38280.5703587963</v>
      </c>
      <c r="I348" t="s">
        <v>1684</v>
      </c>
      <c r="J348" t="s">
        <v>1684</v>
      </c>
      <c r="K348" t="s">
        <v>1685</v>
      </c>
    </row>
    <row r="349" hidden="1" spans="1:11">
      <c r="A349" t="s">
        <v>1683</v>
      </c>
      <c r="B349">
        <v>5</v>
      </c>
      <c r="C349" t="s">
        <v>1683</v>
      </c>
      <c r="D349">
        <v>5</v>
      </c>
      <c r="E349" t="s">
        <v>1686</v>
      </c>
      <c r="F349">
        <v>8</v>
      </c>
      <c r="G349" s="493">
        <v>40186.5739467593</v>
      </c>
      <c r="H349" s="493">
        <v>40186.5739467593</v>
      </c>
      <c r="I349" t="s">
        <v>1684</v>
      </c>
      <c r="J349" t="s">
        <v>1684</v>
      </c>
      <c r="K349" t="s">
        <v>1685</v>
      </c>
    </row>
    <row r="350" hidden="1" spans="1:11">
      <c r="A350" t="s">
        <v>1683</v>
      </c>
      <c r="B350">
        <v>6</v>
      </c>
      <c r="C350" t="s">
        <v>1683</v>
      </c>
      <c r="D350">
        <v>6</v>
      </c>
      <c r="E350" t="s">
        <v>1687</v>
      </c>
      <c r="F350">
        <v>8</v>
      </c>
      <c r="G350" s="493">
        <v>40592.443912037</v>
      </c>
      <c r="H350" s="493">
        <v>41075.6660416667</v>
      </c>
      <c r="I350" t="s">
        <v>1684</v>
      </c>
      <c r="J350" t="s">
        <v>1684</v>
      </c>
      <c r="K350" t="s">
        <v>1685</v>
      </c>
    </row>
    <row r="351" hidden="1" spans="1:11">
      <c r="A351" t="s">
        <v>1683</v>
      </c>
      <c r="B351" t="s">
        <v>1366</v>
      </c>
      <c r="C351" t="s">
        <v>1683</v>
      </c>
      <c r="D351" t="s">
        <v>1366</v>
      </c>
      <c r="F351">
        <v>8</v>
      </c>
      <c r="G351" s="493">
        <v>37173.4829050926</v>
      </c>
      <c r="H351" s="493">
        <v>38280.5745717593</v>
      </c>
      <c r="I351" t="s">
        <v>1684</v>
      </c>
      <c r="J351" t="s">
        <v>1684</v>
      </c>
      <c r="K351" t="s">
        <v>1688</v>
      </c>
    </row>
    <row r="352" hidden="1" spans="1:11">
      <c r="A352" t="s">
        <v>1689</v>
      </c>
      <c r="B352">
        <v>3</v>
      </c>
      <c r="C352" t="s">
        <v>1689</v>
      </c>
      <c r="D352">
        <v>3</v>
      </c>
      <c r="F352">
        <v>8</v>
      </c>
      <c r="G352" s="493">
        <v>37406.5507986111</v>
      </c>
      <c r="H352" s="493">
        <v>38280.570150463</v>
      </c>
      <c r="I352" t="s">
        <v>1690</v>
      </c>
      <c r="J352" t="s">
        <v>1690</v>
      </c>
      <c r="K352" t="s">
        <v>1691</v>
      </c>
    </row>
    <row r="353" hidden="1" spans="1:11">
      <c r="A353" t="s">
        <v>1689</v>
      </c>
      <c r="B353">
        <v>5</v>
      </c>
      <c r="C353" t="s">
        <v>1689</v>
      </c>
      <c r="D353">
        <v>5</v>
      </c>
      <c r="E353" t="s">
        <v>1686</v>
      </c>
      <c r="F353">
        <v>8</v>
      </c>
      <c r="G353" s="493">
        <v>40186.5875462963</v>
      </c>
      <c r="H353" s="493">
        <v>40186.5875462963</v>
      </c>
      <c r="I353" t="s">
        <v>1690</v>
      </c>
      <c r="J353" t="s">
        <v>1690</v>
      </c>
      <c r="K353" t="s">
        <v>1691</v>
      </c>
    </row>
    <row r="354" hidden="1" spans="1:11">
      <c r="A354" t="s">
        <v>1689</v>
      </c>
      <c r="B354">
        <v>6</v>
      </c>
      <c r="C354" t="s">
        <v>1689</v>
      </c>
      <c r="D354">
        <v>6</v>
      </c>
      <c r="E354" t="s">
        <v>1687</v>
      </c>
      <c r="F354">
        <v>8</v>
      </c>
      <c r="G354" s="493">
        <v>40592.4447685185</v>
      </c>
      <c r="H354" s="493">
        <v>40592.4540046296</v>
      </c>
      <c r="I354" t="s">
        <v>1690</v>
      </c>
      <c r="J354" t="s">
        <v>1690</v>
      </c>
      <c r="K354" t="s">
        <v>1691</v>
      </c>
    </row>
    <row r="355" hidden="1" spans="1:11">
      <c r="A355" t="s">
        <v>1689</v>
      </c>
      <c r="B355" t="s">
        <v>1366</v>
      </c>
      <c r="C355" t="s">
        <v>1689</v>
      </c>
      <c r="D355" t="s">
        <v>1366</v>
      </c>
      <c r="F355">
        <v>0</v>
      </c>
      <c r="G355" s="493">
        <v>37294.5246527778</v>
      </c>
      <c r="H355" s="493">
        <v>38280.5749074074</v>
      </c>
      <c r="I355" t="s">
        <v>1690</v>
      </c>
      <c r="J355" t="s">
        <v>1690</v>
      </c>
      <c r="K355" t="s">
        <v>1692</v>
      </c>
    </row>
    <row r="356" hidden="1" spans="1:11">
      <c r="A356" t="s">
        <v>1693</v>
      </c>
      <c r="B356">
        <v>3</v>
      </c>
      <c r="C356" t="s">
        <v>1693</v>
      </c>
      <c r="D356">
        <v>3</v>
      </c>
      <c r="F356">
        <v>0</v>
      </c>
      <c r="I356" t="s">
        <v>1694</v>
      </c>
      <c r="J356" t="s">
        <v>1694</v>
      </c>
    </row>
    <row r="357" hidden="1" spans="1:11">
      <c r="A357" t="s">
        <v>1693</v>
      </c>
      <c r="B357">
        <v>5</v>
      </c>
      <c r="C357" t="s">
        <v>1693</v>
      </c>
      <c r="D357">
        <v>5</v>
      </c>
      <c r="E357" t="s">
        <v>1695</v>
      </c>
      <c r="F357">
        <v>8</v>
      </c>
      <c r="G357" s="493">
        <v>40186.5902777778</v>
      </c>
      <c r="H357" s="493">
        <v>40186.5902777778</v>
      </c>
      <c r="I357" t="s">
        <v>1694</v>
      </c>
      <c r="J357" t="s">
        <v>1694</v>
      </c>
      <c r="K357" t="s">
        <v>1696</v>
      </c>
    </row>
    <row r="358" hidden="1" spans="1:11">
      <c r="A358" t="s">
        <v>1693</v>
      </c>
      <c r="B358">
        <v>6</v>
      </c>
      <c r="C358" t="s">
        <v>1693</v>
      </c>
      <c r="D358">
        <v>6</v>
      </c>
      <c r="E358" t="s">
        <v>1687</v>
      </c>
      <c r="F358">
        <v>8</v>
      </c>
      <c r="G358" s="493">
        <v>40592.4453356481</v>
      </c>
      <c r="H358" s="493">
        <v>40592.456724537</v>
      </c>
      <c r="I358" t="s">
        <v>1694</v>
      </c>
      <c r="J358" t="s">
        <v>1694</v>
      </c>
      <c r="K358" t="s">
        <v>1696</v>
      </c>
    </row>
    <row r="359" hidden="1" spans="1:11">
      <c r="A359" t="s">
        <v>1693</v>
      </c>
      <c r="B359" t="s">
        <v>1366</v>
      </c>
      <c r="C359" t="s">
        <v>1693</v>
      </c>
      <c r="D359" t="s">
        <v>1366</v>
      </c>
      <c r="F359">
        <v>8</v>
      </c>
      <c r="G359" s="493">
        <v>37173.4829050926</v>
      </c>
      <c r="H359" s="493">
        <v>38280.5699768519</v>
      </c>
      <c r="I359" t="s">
        <v>1694</v>
      </c>
      <c r="J359" t="s">
        <v>1694</v>
      </c>
      <c r="K359" t="s">
        <v>1697</v>
      </c>
    </row>
    <row r="360" hidden="1" spans="1:11">
      <c r="A360" t="s">
        <v>1698</v>
      </c>
      <c r="B360">
        <v>4</v>
      </c>
      <c r="C360" t="s">
        <v>1698</v>
      </c>
      <c r="D360">
        <v>4</v>
      </c>
      <c r="E360" t="s">
        <v>1699</v>
      </c>
      <c r="F360">
        <v>4</v>
      </c>
      <c r="G360" s="493">
        <v>40189.542650463</v>
      </c>
      <c r="H360" s="493">
        <v>40189.542650463</v>
      </c>
      <c r="I360" t="s">
        <v>1700</v>
      </c>
      <c r="J360" t="s">
        <v>1700</v>
      </c>
      <c r="K360" t="s">
        <v>1701</v>
      </c>
    </row>
    <row r="361" hidden="1" spans="1:11">
      <c r="A361" t="s">
        <v>1698</v>
      </c>
      <c r="B361">
        <v>5</v>
      </c>
      <c r="C361" t="s">
        <v>1698</v>
      </c>
      <c r="D361">
        <v>5</v>
      </c>
      <c r="E361" t="s">
        <v>1702</v>
      </c>
      <c r="F361">
        <v>4</v>
      </c>
      <c r="G361" s="493">
        <v>40590.4829166667</v>
      </c>
      <c r="H361" s="493">
        <v>40590.486400463</v>
      </c>
      <c r="I361" t="s">
        <v>1700</v>
      </c>
      <c r="J361" t="s">
        <v>1700</v>
      </c>
      <c r="K361" t="s">
        <v>1701</v>
      </c>
    </row>
    <row r="362" hidden="1" spans="1:11">
      <c r="A362" t="s">
        <v>1698</v>
      </c>
      <c r="B362" t="s">
        <v>1389</v>
      </c>
      <c r="C362" t="s">
        <v>1698</v>
      </c>
      <c r="D362" t="s">
        <v>1389</v>
      </c>
      <c r="F362">
        <v>4</v>
      </c>
      <c r="G362" s="493">
        <v>37173.4829050926</v>
      </c>
      <c r="H362" s="493">
        <v>38280.5697916667</v>
      </c>
      <c r="I362" t="s">
        <v>1700</v>
      </c>
      <c r="J362" t="s">
        <v>1700</v>
      </c>
      <c r="K362" t="s">
        <v>1703</v>
      </c>
    </row>
    <row r="363" hidden="1" spans="1:11">
      <c r="A363" t="s">
        <v>1704</v>
      </c>
      <c r="B363">
        <v>3</v>
      </c>
      <c r="C363" t="s">
        <v>1704</v>
      </c>
      <c r="D363">
        <v>3</v>
      </c>
      <c r="E363" t="s">
        <v>1705</v>
      </c>
      <c r="F363">
        <v>4</v>
      </c>
      <c r="G363" s="493">
        <v>40158.4061342593</v>
      </c>
      <c r="H363" s="493">
        <v>40158.4061342593</v>
      </c>
      <c r="I363" t="s">
        <v>1706</v>
      </c>
      <c r="J363" t="s">
        <v>1706</v>
      </c>
      <c r="K363" t="s">
        <v>1707</v>
      </c>
    </row>
    <row r="364" hidden="1" spans="1:11">
      <c r="A364" t="s">
        <v>1704</v>
      </c>
      <c r="B364">
        <v>4</v>
      </c>
      <c r="C364" t="s">
        <v>1704</v>
      </c>
      <c r="D364">
        <v>4</v>
      </c>
      <c r="E364" t="s">
        <v>1708</v>
      </c>
      <c r="F364">
        <v>4</v>
      </c>
      <c r="G364" s="493">
        <v>40596.4770486111</v>
      </c>
      <c r="H364" s="493">
        <v>42230.7183449074</v>
      </c>
      <c r="I364" t="s">
        <v>1706</v>
      </c>
      <c r="J364" t="s">
        <v>1706</v>
      </c>
      <c r="K364" t="s">
        <v>1707</v>
      </c>
    </row>
    <row r="365" hidden="1" spans="1:11">
      <c r="A365" t="s">
        <v>1704</v>
      </c>
      <c r="B365" t="s">
        <v>1389</v>
      </c>
      <c r="C365" t="s">
        <v>1704</v>
      </c>
      <c r="D365" t="s">
        <v>1389</v>
      </c>
      <c r="F365">
        <v>4</v>
      </c>
      <c r="G365" s="493">
        <v>37173.4829050926</v>
      </c>
      <c r="H365" s="493">
        <v>38280.5696412037</v>
      </c>
      <c r="I365" t="s">
        <v>1706</v>
      </c>
      <c r="J365" t="s">
        <v>1706</v>
      </c>
      <c r="K365" t="s">
        <v>1709</v>
      </c>
    </row>
    <row r="366" hidden="1" spans="1:11">
      <c r="A366" t="s">
        <v>1710</v>
      </c>
      <c r="B366">
        <v>4</v>
      </c>
      <c r="C366" t="s">
        <v>1710</v>
      </c>
      <c r="D366">
        <v>4</v>
      </c>
      <c r="F366">
        <v>6</v>
      </c>
      <c r="G366" s="493">
        <v>37572.5336111111</v>
      </c>
      <c r="H366" s="493">
        <v>38280.5756134259</v>
      </c>
      <c r="I366" t="s">
        <v>1711</v>
      </c>
      <c r="J366" t="s">
        <v>1711</v>
      </c>
      <c r="K366" t="s">
        <v>1712</v>
      </c>
    </row>
    <row r="367" hidden="1" spans="1:11">
      <c r="A367" t="s">
        <v>1710</v>
      </c>
      <c r="B367">
        <v>5</v>
      </c>
      <c r="C367" t="s">
        <v>1710</v>
      </c>
      <c r="D367">
        <v>5</v>
      </c>
      <c r="E367" t="s">
        <v>1713</v>
      </c>
      <c r="F367">
        <v>6</v>
      </c>
      <c r="G367" s="493">
        <v>40429.3486458333</v>
      </c>
      <c r="H367" s="493">
        <v>40429.3486458333</v>
      </c>
      <c r="I367" t="s">
        <v>1711</v>
      </c>
      <c r="J367" t="s">
        <v>1711</v>
      </c>
      <c r="K367" t="s">
        <v>1712</v>
      </c>
    </row>
    <row r="368" hidden="1" spans="1:11">
      <c r="A368" t="s">
        <v>1710</v>
      </c>
      <c r="B368" t="s">
        <v>1355</v>
      </c>
      <c r="C368" t="s">
        <v>1710</v>
      </c>
      <c r="D368" t="s">
        <v>1355</v>
      </c>
      <c r="F368">
        <v>6</v>
      </c>
      <c r="G368" s="493">
        <v>37173.4829050926</v>
      </c>
      <c r="H368" s="493">
        <v>38280.5758680556</v>
      </c>
      <c r="I368" t="s">
        <v>1711</v>
      </c>
      <c r="J368" t="s">
        <v>1711</v>
      </c>
      <c r="K368" t="s">
        <v>1712</v>
      </c>
    </row>
    <row r="369" hidden="1" spans="1:11">
      <c r="A369" t="s">
        <v>1714</v>
      </c>
      <c r="B369">
        <v>10</v>
      </c>
      <c r="C369" t="s">
        <v>1714</v>
      </c>
      <c r="D369">
        <v>10</v>
      </c>
      <c r="E369" t="s">
        <v>1715</v>
      </c>
      <c r="F369">
        <v>4</v>
      </c>
      <c r="G369" s="493">
        <v>40575.4896643519</v>
      </c>
      <c r="H369" s="493">
        <v>42230.718125</v>
      </c>
      <c r="I369" t="s">
        <v>1263</v>
      </c>
      <c r="J369" t="s">
        <v>1263</v>
      </c>
      <c r="K369" t="s">
        <v>1716</v>
      </c>
    </row>
    <row r="370" hidden="1" spans="1:11">
      <c r="A370" t="s">
        <v>1714</v>
      </c>
      <c r="B370">
        <v>9</v>
      </c>
      <c r="C370" t="s">
        <v>1714</v>
      </c>
      <c r="D370">
        <v>9</v>
      </c>
      <c r="E370" t="s">
        <v>1717</v>
      </c>
      <c r="F370">
        <v>4</v>
      </c>
      <c r="G370" s="493">
        <v>40190.5748726852</v>
      </c>
      <c r="H370" s="493">
        <v>40190.5748726852</v>
      </c>
      <c r="I370" t="s">
        <v>1263</v>
      </c>
      <c r="J370" t="s">
        <v>1263</v>
      </c>
      <c r="K370" t="s">
        <v>1716</v>
      </c>
    </row>
    <row r="371" hidden="1" spans="1:11">
      <c r="A371" t="s">
        <v>1714</v>
      </c>
      <c r="B371" t="s">
        <v>1346</v>
      </c>
      <c r="C371" t="s">
        <v>1714</v>
      </c>
      <c r="D371" t="s">
        <v>1346</v>
      </c>
      <c r="F371">
        <v>4</v>
      </c>
      <c r="G371" s="493">
        <v>37173.4829050926</v>
      </c>
      <c r="H371" s="493">
        <v>38280.5671759259</v>
      </c>
      <c r="I371" t="s">
        <v>1263</v>
      </c>
      <c r="J371" t="s">
        <v>1263</v>
      </c>
      <c r="K371" t="s">
        <v>1209</v>
      </c>
    </row>
    <row r="372" hidden="1" spans="1:11">
      <c r="A372" t="s">
        <v>1718</v>
      </c>
      <c r="B372">
        <v>8</v>
      </c>
      <c r="C372" t="s">
        <v>1718</v>
      </c>
      <c r="D372">
        <v>8</v>
      </c>
      <c r="E372" t="s">
        <v>1719</v>
      </c>
      <c r="F372">
        <v>4</v>
      </c>
      <c r="G372" s="493">
        <v>40207.7122916667</v>
      </c>
      <c r="H372" s="493">
        <v>40207.7122916667</v>
      </c>
      <c r="I372" t="s">
        <v>1720</v>
      </c>
      <c r="J372" t="s">
        <v>1720</v>
      </c>
      <c r="K372" t="s">
        <v>1721</v>
      </c>
    </row>
    <row r="373" hidden="1" spans="1:11">
      <c r="A373" t="s">
        <v>1718</v>
      </c>
      <c r="B373">
        <v>9</v>
      </c>
      <c r="C373" t="s">
        <v>1718</v>
      </c>
      <c r="D373">
        <v>9</v>
      </c>
      <c r="E373" t="s">
        <v>1722</v>
      </c>
      <c r="F373">
        <v>4</v>
      </c>
      <c r="G373" s="493">
        <v>40591.611712963</v>
      </c>
      <c r="H373" s="493">
        <v>45548.2920717593</v>
      </c>
      <c r="I373" t="s">
        <v>1720</v>
      </c>
      <c r="J373" t="s">
        <v>1720</v>
      </c>
      <c r="K373" t="s">
        <v>1721</v>
      </c>
    </row>
    <row r="374" hidden="1" spans="1:11">
      <c r="A374" t="s">
        <v>1718</v>
      </c>
      <c r="B374" t="s">
        <v>1337</v>
      </c>
      <c r="C374" t="s">
        <v>1718</v>
      </c>
      <c r="D374" t="s">
        <v>1337</v>
      </c>
      <c r="F374">
        <v>4</v>
      </c>
      <c r="G374" s="493">
        <v>37173.4829050926</v>
      </c>
      <c r="H374" s="493">
        <v>38280.5670023148</v>
      </c>
      <c r="I374" t="s">
        <v>1720</v>
      </c>
      <c r="J374" t="s">
        <v>1720</v>
      </c>
      <c r="K374" t="s">
        <v>1723</v>
      </c>
    </row>
    <row r="375" hidden="1" spans="1:11">
      <c r="A375" t="s">
        <v>1724</v>
      </c>
      <c r="B375">
        <v>10</v>
      </c>
      <c r="C375" t="s">
        <v>1724</v>
      </c>
      <c r="D375">
        <v>10</v>
      </c>
      <c r="E375" t="s">
        <v>1725</v>
      </c>
      <c r="F375">
        <v>4</v>
      </c>
      <c r="G375" s="493">
        <v>40190.6576157407</v>
      </c>
      <c r="H375" s="493">
        <v>40190.6576157407</v>
      </c>
      <c r="I375" t="s">
        <v>1726</v>
      </c>
      <c r="J375" t="s">
        <v>1726</v>
      </c>
      <c r="K375" t="s">
        <v>1727</v>
      </c>
    </row>
    <row r="376" hidden="1" spans="1:11">
      <c r="A376" t="s">
        <v>1724</v>
      </c>
      <c r="B376">
        <v>11</v>
      </c>
      <c r="C376" t="s">
        <v>1724</v>
      </c>
      <c r="D376">
        <v>11</v>
      </c>
      <c r="E376" t="s">
        <v>1728</v>
      </c>
      <c r="F376">
        <v>4</v>
      </c>
      <c r="G376" s="493">
        <v>40591.6387037037</v>
      </c>
      <c r="H376" s="493">
        <v>42230.7182523148</v>
      </c>
      <c r="I376" t="s">
        <v>1726</v>
      </c>
      <c r="J376" t="s">
        <v>1726</v>
      </c>
      <c r="K376" t="s">
        <v>1729</v>
      </c>
    </row>
    <row r="377" hidden="1" spans="1:11">
      <c r="A377" t="s">
        <v>1724</v>
      </c>
      <c r="B377" t="s">
        <v>1448</v>
      </c>
      <c r="C377" t="s">
        <v>1724</v>
      </c>
      <c r="D377" t="s">
        <v>1448</v>
      </c>
      <c r="F377">
        <v>4</v>
      </c>
      <c r="G377" s="493">
        <v>37173.4829050926</v>
      </c>
      <c r="H377" s="493">
        <v>38280.5667013889</v>
      </c>
      <c r="I377" t="s">
        <v>1726</v>
      </c>
      <c r="J377" t="s">
        <v>1726</v>
      </c>
      <c r="K377" t="s">
        <v>1730</v>
      </c>
    </row>
    <row r="378" hidden="1" spans="1:11">
      <c r="A378" t="s">
        <v>1731</v>
      </c>
      <c r="B378">
        <v>4</v>
      </c>
      <c r="C378" t="s">
        <v>1731</v>
      </c>
      <c r="D378">
        <v>4</v>
      </c>
      <c r="E378" t="s">
        <v>1732</v>
      </c>
      <c r="F378">
        <v>4</v>
      </c>
      <c r="G378" s="493">
        <v>40190.662662037</v>
      </c>
      <c r="H378" s="493">
        <v>40190.662662037</v>
      </c>
      <c r="I378" t="s">
        <v>1733</v>
      </c>
      <c r="J378" t="s">
        <v>1733</v>
      </c>
      <c r="K378" t="s">
        <v>1734</v>
      </c>
    </row>
    <row r="379" hidden="1" spans="1:11">
      <c r="A379" t="s">
        <v>1731</v>
      </c>
      <c r="B379">
        <v>5</v>
      </c>
      <c r="C379" t="s">
        <v>1731</v>
      </c>
      <c r="D379">
        <v>5</v>
      </c>
      <c r="E379" t="s">
        <v>1735</v>
      </c>
      <c r="F379">
        <v>4</v>
      </c>
      <c r="G379" s="493">
        <v>40590.6070601852</v>
      </c>
      <c r="H379" s="493">
        <v>42230.7176967593</v>
      </c>
      <c r="I379" t="s">
        <v>1733</v>
      </c>
      <c r="J379" t="s">
        <v>1733</v>
      </c>
      <c r="K379" t="s">
        <v>1734</v>
      </c>
    </row>
    <row r="380" hidden="1" spans="1:11">
      <c r="A380" t="s">
        <v>1731</v>
      </c>
      <c r="B380" t="s">
        <v>1366</v>
      </c>
      <c r="C380" t="s">
        <v>1731</v>
      </c>
      <c r="D380" t="s">
        <v>1366</v>
      </c>
      <c r="F380">
        <v>4</v>
      </c>
      <c r="G380" s="493">
        <v>37173.4829050926</v>
      </c>
      <c r="H380" s="493">
        <v>38280.5664467593</v>
      </c>
      <c r="I380" t="s">
        <v>1733</v>
      </c>
      <c r="J380" t="s">
        <v>1733</v>
      </c>
      <c r="K380" t="s">
        <v>1736</v>
      </c>
    </row>
    <row r="381" hidden="1" spans="1:11">
      <c r="A381" t="s">
        <v>1737</v>
      </c>
      <c r="B381">
        <v>4</v>
      </c>
      <c r="C381" t="s">
        <v>1737</v>
      </c>
      <c r="D381">
        <v>4</v>
      </c>
      <c r="E381" t="s">
        <v>1738</v>
      </c>
      <c r="F381">
        <v>4</v>
      </c>
      <c r="G381" s="493">
        <v>40162.4877893518</v>
      </c>
      <c r="H381" s="493">
        <v>40162.4877893518</v>
      </c>
      <c r="I381" t="s">
        <v>1739</v>
      </c>
      <c r="J381" t="s">
        <v>1739</v>
      </c>
      <c r="K381" t="s">
        <v>1740</v>
      </c>
    </row>
    <row r="382" hidden="1" spans="1:11">
      <c r="A382" t="s">
        <v>1737</v>
      </c>
      <c r="B382">
        <v>5</v>
      </c>
      <c r="C382" t="s">
        <v>1737</v>
      </c>
      <c r="D382">
        <v>5</v>
      </c>
      <c r="E382" t="s">
        <v>1741</v>
      </c>
      <c r="F382">
        <v>4</v>
      </c>
      <c r="G382" s="493">
        <v>40589.6100462963</v>
      </c>
      <c r="H382" s="493">
        <v>42230.7178587963</v>
      </c>
      <c r="I382" t="s">
        <v>1739</v>
      </c>
      <c r="J382" t="s">
        <v>1739</v>
      </c>
      <c r="K382" t="s">
        <v>1740</v>
      </c>
    </row>
    <row r="383" hidden="1" spans="1:11">
      <c r="A383" t="s">
        <v>1737</v>
      </c>
      <c r="B383" t="s">
        <v>1366</v>
      </c>
      <c r="C383" t="s">
        <v>1737</v>
      </c>
      <c r="D383" t="s">
        <v>1366</v>
      </c>
      <c r="F383">
        <v>4</v>
      </c>
      <c r="G383" s="493">
        <v>37173.4829050926</v>
      </c>
      <c r="H383" s="493">
        <v>38280.5661689815</v>
      </c>
      <c r="I383" t="s">
        <v>1739</v>
      </c>
      <c r="J383" t="s">
        <v>1739</v>
      </c>
      <c r="K383" t="s">
        <v>1742</v>
      </c>
    </row>
    <row r="384" hidden="1" spans="1:11">
      <c r="A384" t="s">
        <v>1743</v>
      </c>
      <c r="B384">
        <v>3</v>
      </c>
      <c r="C384" t="s">
        <v>1743</v>
      </c>
      <c r="D384">
        <v>3</v>
      </c>
      <c r="E384" t="s">
        <v>1744</v>
      </c>
      <c r="F384">
        <v>4</v>
      </c>
      <c r="G384" s="493">
        <v>40191.534525463</v>
      </c>
      <c r="H384" s="493">
        <v>40191.534525463</v>
      </c>
      <c r="I384" t="s">
        <v>1745</v>
      </c>
      <c r="J384" t="s">
        <v>1745</v>
      </c>
      <c r="K384" t="s">
        <v>1746</v>
      </c>
    </row>
    <row r="385" hidden="1" spans="1:11">
      <c r="A385" t="s">
        <v>1743</v>
      </c>
      <c r="B385">
        <v>4</v>
      </c>
      <c r="C385" t="s">
        <v>1743</v>
      </c>
      <c r="D385">
        <v>4</v>
      </c>
      <c r="E385" t="s">
        <v>1747</v>
      </c>
      <c r="F385">
        <v>4</v>
      </c>
      <c r="G385" s="493">
        <v>40589.6107175926</v>
      </c>
      <c r="H385" s="493">
        <v>42040.6196296296</v>
      </c>
      <c r="I385" t="s">
        <v>1745</v>
      </c>
      <c r="J385" t="s">
        <v>1745</v>
      </c>
      <c r="K385" t="s">
        <v>1746</v>
      </c>
    </row>
    <row r="386" hidden="1" spans="1:11">
      <c r="A386" t="s">
        <v>1743</v>
      </c>
      <c r="B386" t="s">
        <v>1389</v>
      </c>
      <c r="C386" t="s">
        <v>1743</v>
      </c>
      <c r="D386" t="s">
        <v>1389</v>
      </c>
      <c r="F386">
        <v>4</v>
      </c>
      <c r="G386" s="493">
        <v>37173.4829050926</v>
      </c>
      <c r="H386" s="493">
        <v>38280.5659606481</v>
      </c>
      <c r="I386" t="s">
        <v>1745</v>
      </c>
      <c r="J386" t="s">
        <v>1745</v>
      </c>
      <c r="K386" t="s">
        <v>1748</v>
      </c>
    </row>
    <row r="387" hidden="1" spans="1:11">
      <c r="A387" t="s">
        <v>1749</v>
      </c>
      <c r="B387">
        <v>1</v>
      </c>
      <c r="C387" t="s">
        <v>1749</v>
      </c>
      <c r="D387">
        <v>1</v>
      </c>
      <c r="E387" t="s">
        <v>1750</v>
      </c>
      <c r="F387">
        <v>6</v>
      </c>
      <c r="G387" s="493">
        <v>39547.9131365741</v>
      </c>
      <c r="H387" s="493">
        <v>39547.9131365741</v>
      </c>
      <c r="I387" t="s">
        <v>1751</v>
      </c>
      <c r="J387" t="s">
        <v>1751</v>
      </c>
      <c r="K387" t="s">
        <v>1752</v>
      </c>
    </row>
    <row r="388" hidden="1" spans="1:11">
      <c r="A388" t="s">
        <v>1753</v>
      </c>
      <c r="B388">
        <v>1</v>
      </c>
      <c r="C388" t="s">
        <v>1753</v>
      </c>
      <c r="D388">
        <v>1</v>
      </c>
      <c r="E388" t="s">
        <v>1754</v>
      </c>
      <c r="F388">
        <v>6</v>
      </c>
      <c r="G388" s="493">
        <v>39547.6463888889</v>
      </c>
      <c r="H388" s="493">
        <v>40701.6080671296</v>
      </c>
      <c r="I388" t="s">
        <v>1755</v>
      </c>
      <c r="J388" t="s">
        <v>1755</v>
      </c>
      <c r="K388" t="s">
        <v>1756</v>
      </c>
    </row>
    <row r="389" hidden="1" spans="1:11">
      <c r="A389" t="s">
        <v>1757</v>
      </c>
      <c r="B389" t="s">
        <v>1389</v>
      </c>
      <c r="C389" t="s">
        <v>1757</v>
      </c>
      <c r="D389" t="s">
        <v>1389</v>
      </c>
      <c r="F389">
        <v>0</v>
      </c>
      <c r="G389" s="493">
        <v>40589.4162384259</v>
      </c>
      <c r="H389" s="493">
        <v>40589.4162384259</v>
      </c>
      <c r="I389" t="s">
        <v>1758</v>
      </c>
      <c r="J389" t="s">
        <v>1758</v>
      </c>
      <c r="K389" t="s">
        <v>1368</v>
      </c>
    </row>
    <row r="390" hidden="1" spans="1:11">
      <c r="A390" t="s">
        <v>1759</v>
      </c>
      <c r="B390" t="s">
        <v>1389</v>
      </c>
      <c r="C390" t="s">
        <v>1759</v>
      </c>
      <c r="D390" t="s">
        <v>1389</v>
      </c>
      <c r="F390">
        <v>0</v>
      </c>
      <c r="G390" s="493">
        <v>40589.4628703704</v>
      </c>
      <c r="H390" s="493">
        <v>40589.4628703704</v>
      </c>
      <c r="I390" t="s">
        <v>1758</v>
      </c>
      <c r="J390" t="s">
        <v>1758</v>
      </c>
      <c r="K390" t="s">
        <v>1368</v>
      </c>
    </row>
    <row r="391" hidden="1" spans="1:11">
      <c r="A391" t="s">
        <v>1760</v>
      </c>
      <c r="B391">
        <v>1</v>
      </c>
      <c r="C391" t="s">
        <v>1760</v>
      </c>
      <c r="D391">
        <v>1</v>
      </c>
      <c r="F391">
        <v>0</v>
      </c>
      <c r="G391" s="493">
        <v>40575.7083217593</v>
      </c>
      <c r="H391" s="493">
        <v>40575.7083217593</v>
      </c>
      <c r="I391" t="s">
        <v>1758</v>
      </c>
      <c r="J391" t="s">
        <v>1758</v>
      </c>
      <c r="K391" t="s">
        <v>1368</v>
      </c>
    </row>
    <row r="392" hidden="1" spans="1:11">
      <c r="A392" t="s">
        <v>1761</v>
      </c>
      <c r="B392">
        <v>1</v>
      </c>
      <c r="C392" t="s">
        <v>1761</v>
      </c>
      <c r="D392">
        <v>1</v>
      </c>
      <c r="F392">
        <v>0</v>
      </c>
      <c r="G392" s="493">
        <v>40303.4123263889</v>
      </c>
      <c r="H392" s="493">
        <v>40303.4123263889</v>
      </c>
      <c r="I392" t="s">
        <v>1419</v>
      </c>
      <c r="J392" t="s">
        <v>1419</v>
      </c>
      <c r="K392" t="s">
        <v>1368</v>
      </c>
    </row>
    <row r="393" hidden="1" spans="1:11">
      <c r="A393" t="s">
        <v>1762</v>
      </c>
      <c r="B393">
        <v>4</v>
      </c>
      <c r="C393" t="s">
        <v>1762</v>
      </c>
      <c r="D393">
        <v>4</v>
      </c>
      <c r="E393" t="s">
        <v>1763</v>
      </c>
      <c r="F393">
        <v>8</v>
      </c>
      <c r="G393" s="493">
        <v>40392.6242361111</v>
      </c>
      <c r="H393" s="493">
        <v>43154.4744212963</v>
      </c>
      <c r="I393" t="s">
        <v>1764</v>
      </c>
      <c r="J393" t="s">
        <v>1764</v>
      </c>
      <c r="K393" t="s">
        <v>1765</v>
      </c>
    </row>
    <row r="394" hidden="1" spans="1:11">
      <c r="A394" t="s">
        <v>1766</v>
      </c>
      <c r="B394">
        <v>11</v>
      </c>
      <c r="C394" t="s">
        <v>1766</v>
      </c>
      <c r="D394">
        <v>11</v>
      </c>
      <c r="E394" t="s">
        <v>1767</v>
      </c>
      <c r="F394">
        <v>4</v>
      </c>
      <c r="G394" s="493">
        <v>40753.5548611111</v>
      </c>
      <c r="H394" s="493">
        <v>40753.5598032407</v>
      </c>
      <c r="I394" t="s">
        <v>1768</v>
      </c>
      <c r="J394" t="s">
        <v>1768</v>
      </c>
      <c r="K394" t="s">
        <v>1769</v>
      </c>
    </row>
    <row r="395" hidden="1" spans="1:11">
      <c r="A395" t="s">
        <v>1766</v>
      </c>
      <c r="B395" t="s">
        <v>1770</v>
      </c>
      <c r="C395" t="s">
        <v>1766</v>
      </c>
      <c r="D395" t="s">
        <v>1770</v>
      </c>
      <c r="E395" t="s">
        <v>1771</v>
      </c>
      <c r="F395">
        <v>4</v>
      </c>
      <c r="G395" s="493">
        <v>40373.6030902778</v>
      </c>
      <c r="H395" s="493">
        <v>40373.6030902778</v>
      </c>
      <c r="I395" t="s">
        <v>1768</v>
      </c>
      <c r="J395" t="s">
        <v>1768</v>
      </c>
      <c r="K395" t="s">
        <v>1772</v>
      </c>
    </row>
    <row r="396" hidden="1" spans="1:11">
      <c r="A396" t="s">
        <v>1773</v>
      </c>
      <c r="B396">
        <v>7</v>
      </c>
      <c r="C396" t="s">
        <v>1773</v>
      </c>
      <c r="D396">
        <v>7</v>
      </c>
      <c r="E396" t="s">
        <v>1774</v>
      </c>
      <c r="F396">
        <v>24</v>
      </c>
      <c r="G396" s="493">
        <v>40198.6145138889</v>
      </c>
      <c r="H396" s="493">
        <v>40198.6145138889</v>
      </c>
      <c r="I396" t="s">
        <v>1775</v>
      </c>
      <c r="J396" t="s">
        <v>1775</v>
      </c>
      <c r="K396" t="s">
        <v>1776</v>
      </c>
    </row>
    <row r="397" hidden="1" spans="1:11">
      <c r="A397" t="s">
        <v>1773</v>
      </c>
      <c r="B397">
        <v>8</v>
      </c>
      <c r="C397" t="s">
        <v>1773</v>
      </c>
      <c r="D397">
        <v>8</v>
      </c>
      <c r="E397" t="s">
        <v>1777</v>
      </c>
      <c r="F397">
        <v>24</v>
      </c>
      <c r="G397" s="493">
        <v>40826.4667939815</v>
      </c>
      <c r="H397" s="493">
        <v>43154.4758796296</v>
      </c>
      <c r="I397" t="s">
        <v>1775</v>
      </c>
      <c r="J397" t="s">
        <v>1775</v>
      </c>
      <c r="K397" t="s">
        <v>1776</v>
      </c>
    </row>
    <row r="398" hidden="1" spans="1:11">
      <c r="A398" t="s">
        <v>1773</v>
      </c>
      <c r="B398" t="s">
        <v>1349</v>
      </c>
      <c r="C398" t="s">
        <v>1773</v>
      </c>
      <c r="D398" t="s">
        <v>1349</v>
      </c>
      <c r="F398">
        <v>42</v>
      </c>
      <c r="G398" s="493">
        <v>37173.4829050926</v>
      </c>
      <c r="H398" s="493">
        <v>37586.6253819444</v>
      </c>
      <c r="I398" t="s">
        <v>1775</v>
      </c>
      <c r="J398" t="s">
        <v>1775</v>
      </c>
      <c r="K398" t="s">
        <v>1778</v>
      </c>
    </row>
    <row r="399" hidden="1" spans="1:11">
      <c r="A399" t="s">
        <v>1779</v>
      </c>
      <c r="B399">
        <v>7</v>
      </c>
      <c r="C399" t="s">
        <v>1779</v>
      </c>
      <c r="D399">
        <v>7</v>
      </c>
      <c r="E399" t="s">
        <v>1774</v>
      </c>
      <c r="F399">
        <v>24</v>
      </c>
      <c r="G399" s="493">
        <v>40198.6140740741</v>
      </c>
      <c r="H399" s="493">
        <v>40198.6140740741</v>
      </c>
      <c r="I399" t="s">
        <v>1780</v>
      </c>
      <c r="J399" t="s">
        <v>1780</v>
      </c>
      <c r="K399" t="s">
        <v>1781</v>
      </c>
    </row>
    <row r="400" hidden="1" spans="1:11">
      <c r="A400" t="s">
        <v>1779</v>
      </c>
      <c r="B400">
        <v>8</v>
      </c>
      <c r="C400" t="s">
        <v>1779</v>
      </c>
      <c r="D400">
        <v>8</v>
      </c>
      <c r="E400" t="s">
        <v>1777</v>
      </c>
      <c r="F400">
        <v>24</v>
      </c>
      <c r="G400" s="493">
        <v>40826.4634027778</v>
      </c>
      <c r="H400" s="493">
        <v>43154.4753587963</v>
      </c>
      <c r="I400" t="s">
        <v>1780</v>
      </c>
      <c r="J400" t="s">
        <v>1780</v>
      </c>
      <c r="K400" t="s">
        <v>1781</v>
      </c>
    </row>
    <row r="401" hidden="1" spans="1:11">
      <c r="A401" t="s">
        <v>1779</v>
      </c>
      <c r="B401" t="s">
        <v>1349</v>
      </c>
      <c r="C401" t="s">
        <v>1779</v>
      </c>
      <c r="D401" t="s">
        <v>1349</v>
      </c>
      <c r="F401">
        <v>42</v>
      </c>
      <c r="G401" s="493">
        <v>37173.4829050926</v>
      </c>
      <c r="H401" s="493">
        <v>37586.6256365741</v>
      </c>
      <c r="I401" t="s">
        <v>1780</v>
      </c>
      <c r="J401" t="s">
        <v>1780</v>
      </c>
      <c r="K401" t="s">
        <v>1782</v>
      </c>
    </row>
    <row r="402" hidden="1" spans="1:11">
      <c r="A402" t="s">
        <v>1783</v>
      </c>
      <c r="B402">
        <v>6</v>
      </c>
      <c r="C402" t="s">
        <v>1783</v>
      </c>
      <c r="D402">
        <v>6</v>
      </c>
      <c r="E402" t="s">
        <v>1777</v>
      </c>
      <c r="F402">
        <v>24</v>
      </c>
      <c r="G402" s="493">
        <v>40826.4652777778</v>
      </c>
      <c r="H402" s="493">
        <v>43154.4764699074</v>
      </c>
      <c r="I402" t="s">
        <v>1784</v>
      </c>
      <c r="J402" t="s">
        <v>1784</v>
      </c>
      <c r="K402" t="s">
        <v>1785</v>
      </c>
    </row>
    <row r="403" hidden="1" spans="1:11">
      <c r="A403" t="s">
        <v>1783</v>
      </c>
      <c r="B403" t="s">
        <v>1349</v>
      </c>
      <c r="C403" t="s">
        <v>1783</v>
      </c>
      <c r="D403" t="s">
        <v>1349</v>
      </c>
      <c r="E403" t="s">
        <v>1774</v>
      </c>
      <c r="F403">
        <v>24</v>
      </c>
      <c r="G403" s="493">
        <v>40392.6270601852</v>
      </c>
      <c r="H403" s="493">
        <v>40392.6270601852</v>
      </c>
      <c r="I403" t="s">
        <v>1784</v>
      </c>
      <c r="J403" t="s">
        <v>1784</v>
      </c>
      <c r="K403" t="s">
        <v>1786</v>
      </c>
    </row>
    <row r="404" hidden="1" spans="1:11">
      <c r="A404" t="s">
        <v>1787</v>
      </c>
      <c r="B404">
        <v>3</v>
      </c>
      <c r="C404" t="s">
        <v>1787</v>
      </c>
      <c r="D404">
        <v>3</v>
      </c>
      <c r="E404" t="s">
        <v>1774</v>
      </c>
      <c r="F404">
        <v>24</v>
      </c>
      <c r="G404" s="493">
        <v>40357.653125</v>
      </c>
      <c r="H404" s="493">
        <v>40357.653125</v>
      </c>
      <c r="I404" t="s">
        <v>1788</v>
      </c>
      <c r="J404" t="s">
        <v>1788</v>
      </c>
      <c r="K404" t="s">
        <v>1789</v>
      </c>
    </row>
    <row r="405" hidden="1" spans="1:11">
      <c r="A405" t="s">
        <v>1787</v>
      </c>
      <c r="B405">
        <v>4</v>
      </c>
      <c r="C405" t="s">
        <v>1787</v>
      </c>
      <c r="D405">
        <v>4</v>
      </c>
      <c r="E405" t="s">
        <v>1777</v>
      </c>
      <c r="F405">
        <v>24</v>
      </c>
      <c r="G405" s="493">
        <v>40826.4658680556</v>
      </c>
      <c r="H405" s="493">
        <v>43154.4766898148</v>
      </c>
      <c r="I405" t="s">
        <v>1788</v>
      </c>
      <c r="J405" t="s">
        <v>1788</v>
      </c>
      <c r="K405" t="s">
        <v>1789</v>
      </c>
    </row>
    <row r="406" hidden="1" spans="1:11">
      <c r="A406" t="s">
        <v>1787</v>
      </c>
      <c r="B406" t="s">
        <v>1389</v>
      </c>
      <c r="C406" t="s">
        <v>1787</v>
      </c>
      <c r="D406" t="s">
        <v>1389</v>
      </c>
      <c r="F406">
        <v>42</v>
      </c>
      <c r="G406" s="493">
        <v>37173.4829050926</v>
      </c>
      <c r="H406" s="493">
        <v>37586.6269675926</v>
      </c>
      <c r="I406" t="s">
        <v>1788</v>
      </c>
      <c r="J406" t="s">
        <v>1788</v>
      </c>
      <c r="K406" t="s">
        <v>1790</v>
      </c>
    </row>
    <row r="407" hidden="1" spans="1:11">
      <c r="A407" t="s">
        <v>1791</v>
      </c>
      <c r="B407">
        <v>3</v>
      </c>
      <c r="C407" t="s">
        <v>1791</v>
      </c>
      <c r="D407">
        <v>3</v>
      </c>
      <c r="E407" t="s">
        <v>1774</v>
      </c>
      <c r="F407">
        <v>24</v>
      </c>
      <c r="G407" s="493">
        <v>40198.6413194444</v>
      </c>
      <c r="H407" s="493">
        <v>40198.6413194444</v>
      </c>
      <c r="I407" t="s">
        <v>1792</v>
      </c>
      <c r="J407" t="s">
        <v>1792</v>
      </c>
      <c r="K407" t="s">
        <v>1793</v>
      </c>
    </row>
    <row r="408" hidden="1" spans="1:11">
      <c r="A408" t="s">
        <v>1791</v>
      </c>
      <c r="B408">
        <v>4</v>
      </c>
      <c r="C408" t="s">
        <v>1791</v>
      </c>
      <c r="D408">
        <v>4</v>
      </c>
      <c r="E408" t="s">
        <v>1777</v>
      </c>
      <c r="F408">
        <v>24</v>
      </c>
      <c r="G408" s="493">
        <v>40826.4640625</v>
      </c>
      <c r="H408" s="493">
        <v>43154.4769328704</v>
      </c>
      <c r="I408" t="s">
        <v>1792</v>
      </c>
      <c r="J408" t="s">
        <v>1792</v>
      </c>
      <c r="K408" t="s">
        <v>1793</v>
      </c>
    </row>
    <row r="409" hidden="1" spans="1:11">
      <c r="A409" t="s">
        <v>1791</v>
      </c>
      <c r="B409" t="s">
        <v>1389</v>
      </c>
      <c r="C409" t="s">
        <v>1791</v>
      </c>
      <c r="D409" t="s">
        <v>1389</v>
      </c>
      <c r="F409">
        <v>42</v>
      </c>
      <c r="G409" s="493">
        <v>37173.4829050926</v>
      </c>
      <c r="H409" s="493">
        <v>37575.5686458333</v>
      </c>
      <c r="I409" t="s">
        <v>1792</v>
      </c>
      <c r="J409" t="s">
        <v>1792</v>
      </c>
      <c r="K409" t="s">
        <v>1790</v>
      </c>
    </row>
    <row r="410" hidden="1" spans="1:11">
      <c r="A410" t="s">
        <v>1794</v>
      </c>
      <c r="B410">
        <v>1</v>
      </c>
      <c r="C410" t="s">
        <v>1794</v>
      </c>
      <c r="D410">
        <v>1</v>
      </c>
      <c r="E410" t="s">
        <v>1774</v>
      </c>
      <c r="F410">
        <v>24</v>
      </c>
      <c r="G410" s="493">
        <v>40198.645474537</v>
      </c>
      <c r="H410" s="493">
        <v>40198.645474537</v>
      </c>
      <c r="I410" t="s">
        <v>1795</v>
      </c>
      <c r="J410" t="s">
        <v>1795</v>
      </c>
      <c r="K410" t="s">
        <v>1796</v>
      </c>
    </row>
    <row r="411" hidden="1" spans="1:11">
      <c r="A411" t="s">
        <v>1794</v>
      </c>
      <c r="B411">
        <v>2</v>
      </c>
      <c r="C411" t="s">
        <v>1794</v>
      </c>
      <c r="D411">
        <v>2</v>
      </c>
      <c r="E411" t="s">
        <v>1777</v>
      </c>
      <c r="F411">
        <v>24</v>
      </c>
      <c r="G411" s="493">
        <v>40826.4663888889</v>
      </c>
      <c r="H411" s="493">
        <v>43154.4771990741</v>
      </c>
      <c r="I411" t="s">
        <v>1795</v>
      </c>
      <c r="J411" t="s">
        <v>1795</v>
      </c>
      <c r="K411" t="s">
        <v>1796</v>
      </c>
    </row>
    <row r="412" hidden="1" spans="1:11">
      <c r="A412" t="s">
        <v>1797</v>
      </c>
      <c r="B412">
        <v>1</v>
      </c>
      <c r="C412" t="s">
        <v>1797</v>
      </c>
      <c r="D412">
        <v>1</v>
      </c>
      <c r="E412" t="s">
        <v>1774</v>
      </c>
      <c r="F412">
        <v>24</v>
      </c>
      <c r="G412" s="493">
        <v>40198.6506712963</v>
      </c>
      <c r="H412" s="493">
        <v>40198.6506712963</v>
      </c>
      <c r="I412" t="s">
        <v>1798</v>
      </c>
      <c r="J412" t="s">
        <v>1798</v>
      </c>
      <c r="K412" t="s">
        <v>1799</v>
      </c>
    </row>
    <row r="413" hidden="1" spans="1:11">
      <c r="A413" t="s">
        <v>1797</v>
      </c>
      <c r="B413">
        <v>2</v>
      </c>
      <c r="C413" t="s">
        <v>1797</v>
      </c>
      <c r="D413">
        <v>2</v>
      </c>
      <c r="E413" t="s">
        <v>1777</v>
      </c>
      <c r="F413">
        <v>24</v>
      </c>
      <c r="G413" s="493">
        <v>40826.4647800926</v>
      </c>
      <c r="H413" s="493">
        <v>43154.4774421296</v>
      </c>
      <c r="I413" t="s">
        <v>1798</v>
      </c>
      <c r="J413" t="s">
        <v>1798</v>
      </c>
      <c r="K413" t="s">
        <v>1799</v>
      </c>
    </row>
    <row r="414" hidden="1" spans="1:11">
      <c r="A414" t="s">
        <v>1800</v>
      </c>
      <c r="B414">
        <v>2</v>
      </c>
      <c r="C414" t="s">
        <v>1800</v>
      </c>
      <c r="D414">
        <v>2</v>
      </c>
      <c r="E414" t="s">
        <v>1801</v>
      </c>
      <c r="F414">
        <v>6</v>
      </c>
      <c r="G414" s="493">
        <v>41015.7101736111</v>
      </c>
      <c r="H414" s="493">
        <v>41015.7464351852</v>
      </c>
      <c r="I414" t="s">
        <v>1802</v>
      </c>
      <c r="J414" t="s">
        <v>1802</v>
      </c>
      <c r="K414" t="s">
        <v>1803</v>
      </c>
    </row>
    <row r="415" hidden="1" spans="1:11">
      <c r="A415" t="s">
        <v>1804</v>
      </c>
      <c r="B415">
        <v>2</v>
      </c>
      <c r="C415" t="s">
        <v>1804</v>
      </c>
      <c r="D415">
        <v>2</v>
      </c>
      <c r="E415" t="s">
        <v>1801</v>
      </c>
      <c r="F415">
        <v>6</v>
      </c>
      <c r="G415" s="493">
        <v>41015.7105208333</v>
      </c>
      <c r="H415" s="493">
        <v>41015.7487615741</v>
      </c>
      <c r="I415" t="s">
        <v>1805</v>
      </c>
      <c r="J415" t="s">
        <v>1805</v>
      </c>
      <c r="K415" t="s">
        <v>1806</v>
      </c>
    </row>
    <row r="416" hidden="1" spans="1:11">
      <c r="A416" t="s">
        <v>1807</v>
      </c>
      <c r="B416">
        <v>2</v>
      </c>
      <c r="C416" t="s">
        <v>1807</v>
      </c>
      <c r="D416">
        <v>2</v>
      </c>
      <c r="E416" t="s">
        <v>1801</v>
      </c>
      <c r="F416">
        <v>6</v>
      </c>
      <c r="G416" s="493">
        <v>41015.712662037</v>
      </c>
      <c r="H416" s="493">
        <v>41016.3876273148</v>
      </c>
      <c r="I416" t="s">
        <v>1267</v>
      </c>
      <c r="J416" t="s">
        <v>1267</v>
      </c>
      <c r="K416" t="s">
        <v>1808</v>
      </c>
    </row>
    <row r="417" hidden="1" spans="1:11">
      <c r="A417" t="s">
        <v>1809</v>
      </c>
      <c r="B417">
        <v>7</v>
      </c>
      <c r="C417" t="s">
        <v>1809</v>
      </c>
      <c r="D417">
        <v>7</v>
      </c>
      <c r="E417" t="s">
        <v>1810</v>
      </c>
      <c r="F417">
        <v>9</v>
      </c>
      <c r="G417" s="493">
        <v>40182.7009375</v>
      </c>
      <c r="H417" s="493">
        <v>43154.4729050926</v>
      </c>
      <c r="I417" t="s">
        <v>1811</v>
      </c>
      <c r="J417" t="s">
        <v>1811</v>
      </c>
      <c r="K417" t="s">
        <v>1812</v>
      </c>
    </row>
    <row r="418" hidden="1" spans="1:11">
      <c r="A418" t="s">
        <v>1809</v>
      </c>
      <c r="B418" t="s">
        <v>1376</v>
      </c>
      <c r="C418" t="s">
        <v>1809</v>
      </c>
      <c r="D418" t="s">
        <v>1376</v>
      </c>
      <c r="F418">
        <v>0</v>
      </c>
      <c r="I418" t="s">
        <v>1811</v>
      </c>
      <c r="J418" t="s">
        <v>1811</v>
      </c>
    </row>
    <row r="419" hidden="1" spans="1:11">
      <c r="A419" t="s">
        <v>1809</v>
      </c>
      <c r="B419" t="s">
        <v>1349</v>
      </c>
      <c r="C419" t="s">
        <v>1809</v>
      </c>
      <c r="D419" t="s">
        <v>1349</v>
      </c>
      <c r="F419">
        <v>36</v>
      </c>
      <c r="G419" s="493">
        <v>37355.6810416667</v>
      </c>
      <c r="H419" s="493">
        <v>37679.5790046296</v>
      </c>
      <c r="I419" t="s">
        <v>1811</v>
      </c>
      <c r="J419" t="s">
        <v>1811</v>
      </c>
      <c r="K419" t="s">
        <v>1812</v>
      </c>
    </row>
    <row r="420" hidden="1" spans="1:11">
      <c r="A420" t="s">
        <v>1813</v>
      </c>
      <c r="B420">
        <v>7</v>
      </c>
      <c r="C420" t="s">
        <v>1813</v>
      </c>
      <c r="D420">
        <v>7</v>
      </c>
      <c r="E420" t="s">
        <v>1810</v>
      </c>
      <c r="F420">
        <v>9</v>
      </c>
      <c r="G420" s="493">
        <v>40170.4945023148</v>
      </c>
      <c r="H420" s="493">
        <v>42699.4000694444</v>
      </c>
      <c r="I420" t="s">
        <v>1814</v>
      </c>
      <c r="J420" t="s">
        <v>1814</v>
      </c>
      <c r="K420" t="s">
        <v>1815</v>
      </c>
    </row>
    <row r="421" hidden="1" spans="1:11">
      <c r="A421" t="s">
        <v>1813</v>
      </c>
      <c r="B421" t="s">
        <v>1376</v>
      </c>
      <c r="C421" t="s">
        <v>1813</v>
      </c>
      <c r="D421" t="s">
        <v>1376</v>
      </c>
      <c r="F421">
        <v>0</v>
      </c>
      <c r="I421" t="s">
        <v>1814</v>
      </c>
      <c r="J421" t="s">
        <v>1814</v>
      </c>
    </row>
    <row r="422" hidden="1" spans="1:11">
      <c r="A422" t="s">
        <v>1813</v>
      </c>
      <c r="B422" t="s">
        <v>1349</v>
      </c>
      <c r="C422" t="s">
        <v>1813</v>
      </c>
      <c r="D422" t="s">
        <v>1349</v>
      </c>
      <c r="F422">
        <v>36</v>
      </c>
      <c r="G422" s="493">
        <v>37173.4829050926</v>
      </c>
      <c r="H422" s="493">
        <v>37742.9000810185</v>
      </c>
      <c r="I422" t="s">
        <v>1814</v>
      </c>
      <c r="J422" t="s">
        <v>1814</v>
      </c>
      <c r="K422" t="s">
        <v>1816</v>
      </c>
    </row>
    <row r="423" hidden="1" spans="1:11">
      <c r="A423" t="s">
        <v>1817</v>
      </c>
      <c r="B423">
        <v>1</v>
      </c>
      <c r="C423" t="s">
        <v>1817</v>
      </c>
      <c r="D423">
        <v>1</v>
      </c>
      <c r="F423">
        <v>4</v>
      </c>
      <c r="G423" s="493">
        <v>37294.4601736111</v>
      </c>
      <c r="H423" s="493">
        <v>38280.5651851852</v>
      </c>
      <c r="I423" t="s">
        <v>1818</v>
      </c>
      <c r="J423" t="s">
        <v>1818</v>
      </c>
      <c r="K423" t="s">
        <v>1819</v>
      </c>
    </row>
    <row r="424" hidden="1" spans="1:11">
      <c r="A424" t="s">
        <v>1817</v>
      </c>
      <c r="B424">
        <v>2</v>
      </c>
      <c r="C424" t="s">
        <v>1817</v>
      </c>
      <c r="D424">
        <v>2</v>
      </c>
      <c r="E424" t="s">
        <v>1820</v>
      </c>
      <c r="F424">
        <v>4</v>
      </c>
      <c r="G424" s="493">
        <v>40197.5189583333</v>
      </c>
      <c r="H424" s="493">
        <v>40197.5189583333</v>
      </c>
      <c r="I424" t="s">
        <v>1818</v>
      </c>
      <c r="J424" t="s">
        <v>1818</v>
      </c>
      <c r="K424" t="s">
        <v>1821</v>
      </c>
    </row>
    <row r="425" hidden="1" spans="1:11">
      <c r="A425" t="s">
        <v>1822</v>
      </c>
      <c r="B425">
        <v>1</v>
      </c>
      <c r="C425" t="s">
        <v>1822</v>
      </c>
      <c r="D425">
        <v>1</v>
      </c>
      <c r="E425" t="s">
        <v>1823</v>
      </c>
      <c r="F425">
        <v>4</v>
      </c>
      <c r="G425" s="493">
        <v>40184.5099768518</v>
      </c>
      <c r="H425" s="493">
        <v>40184.5099768518</v>
      </c>
      <c r="I425" t="s">
        <v>1824</v>
      </c>
      <c r="J425" t="s">
        <v>1824</v>
      </c>
      <c r="K425" t="s">
        <v>1825</v>
      </c>
    </row>
    <row r="426" hidden="1" spans="1:11">
      <c r="A426" t="s">
        <v>1822</v>
      </c>
      <c r="B426">
        <v>2</v>
      </c>
      <c r="C426" t="s">
        <v>1822</v>
      </c>
      <c r="D426">
        <v>2</v>
      </c>
      <c r="E426" t="s">
        <v>1826</v>
      </c>
      <c r="F426">
        <v>4</v>
      </c>
      <c r="G426" s="493">
        <v>40193.366099537</v>
      </c>
      <c r="H426" s="493">
        <v>42558.7125694444</v>
      </c>
      <c r="I426" t="s">
        <v>1824</v>
      </c>
      <c r="J426" t="s">
        <v>1824</v>
      </c>
      <c r="K426" t="s">
        <v>1827</v>
      </c>
    </row>
    <row r="427" hidden="1" spans="1:11">
      <c r="A427" t="s">
        <v>1828</v>
      </c>
      <c r="B427">
        <v>1</v>
      </c>
      <c r="C427" t="s">
        <v>1828</v>
      </c>
      <c r="D427">
        <v>1</v>
      </c>
      <c r="F427">
        <v>4</v>
      </c>
      <c r="G427" s="493">
        <v>40178.4896296296</v>
      </c>
      <c r="H427" s="493">
        <v>40178.4896296296</v>
      </c>
      <c r="I427" t="s">
        <v>1829</v>
      </c>
      <c r="J427" t="s">
        <v>1829</v>
      </c>
      <c r="K427" t="s">
        <v>1830</v>
      </c>
    </row>
    <row r="428" hidden="1" spans="1:11">
      <c r="A428" t="s">
        <v>1828</v>
      </c>
      <c r="B428">
        <v>2</v>
      </c>
      <c r="C428" t="s">
        <v>1828</v>
      </c>
      <c r="D428">
        <v>2</v>
      </c>
      <c r="E428" t="s">
        <v>1831</v>
      </c>
      <c r="F428">
        <v>4</v>
      </c>
      <c r="G428" s="493">
        <v>40186.7181481481</v>
      </c>
      <c r="H428" s="493">
        <v>40186.7181481481</v>
      </c>
      <c r="I428" t="s">
        <v>1829</v>
      </c>
      <c r="J428" t="s">
        <v>1829</v>
      </c>
      <c r="K428" t="s">
        <v>1832</v>
      </c>
    </row>
    <row r="429" hidden="1" spans="1:11">
      <c r="A429" t="s">
        <v>1833</v>
      </c>
      <c r="B429">
        <v>1</v>
      </c>
      <c r="C429" t="s">
        <v>1833</v>
      </c>
      <c r="D429">
        <v>1</v>
      </c>
      <c r="E429" t="s">
        <v>1831</v>
      </c>
      <c r="F429">
        <v>4</v>
      </c>
      <c r="G429" s="493">
        <v>40197.6335648148</v>
      </c>
      <c r="H429" s="493">
        <v>40197.6335648148</v>
      </c>
      <c r="I429" t="s">
        <v>1834</v>
      </c>
      <c r="J429" t="s">
        <v>1834</v>
      </c>
      <c r="K429" t="s">
        <v>1835</v>
      </c>
    </row>
    <row r="430" hidden="1" spans="1:11">
      <c r="A430" t="s">
        <v>1836</v>
      </c>
      <c r="B430">
        <v>8</v>
      </c>
      <c r="C430" t="s">
        <v>1836</v>
      </c>
      <c r="D430">
        <v>8</v>
      </c>
      <c r="E430" t="s">
        <v>1837</v>
      </c>
      <c r="F430">
        <v>4</v>
      </c>
      <c r="G430" s="493">
        <v>40514.5992361111</v>
      </c>
      <c r="H430" s="493">
        <v>40514.5992361111</v>
      </c>
      <c r="I430" t="s">
        <v>1838</v>
      </c>
      <c r="J430" t="s">
        <v>1838</v>
      </c>
      <c r="K430" t="s">
        <v>1839</v>
      </c>
    </row>
    <row r="431" hidden="1" spans="1:11">
      <c r="A431" t="s">
        <v>1836</v>
      </c>
      <c r="B431">
        <v>9</v>
      </c>
      <c r="C431" t="s">
        <v>1836</v>
      </c>
      <c r="D431">
        <v>9</v>
      </c>
      <c r="E431" t="s">
        <v>1840</v>
      </c>
      <c r="F431">
        <v>4</v>
      </c>
      <c r="G431" s="493">
        <v>40753.4743402778</v>
      </c>
      <c r="H431" s="493">
        <v>42235.7521643518</v>
      </c>
      <c r="I431" t="s">
        <v>1838</v>
      </c>
      <c r="J431" t="s">
        <v>1838</v>
      </c>
      <c r="K431" t="s">
        <v>1839</v>
      </c>
    </row>
    <row r="432" hidden="1" spans="1:11">
      <c r="A432" t="s">
        <v>1836</v>
      </c>
      <c r="B432" t="s">
        <v>1346</v>
      </c>
      <c r="C432" t="s">
        <v>1836</v>
      </c>
      <c r="D432" t="s">
        <v>1346</v>
      </c>
      <c r="F432">
        <v>6</v>
      </c>
      <c r="G432" s="493">
        <v>37173.4829050926</v>
      </c>
      <c r="H432" s="493">
        <v>38280.5771412037</v>
      </c>
      <c r="I432" t="s">
        <v>1838</v>
      </c>
      <c r="J432" t="s">
        <v>1838</v>
      </c>
      <c r="K432" t="s">
        <v>1841</v>
      </c>
    </row>
    <row r="433" hidden="1" spans="1:11">
      <c r="A433" t="s">
        <v>1842</v>
      </c>
      <c r="B433">
        <v>1</v>
      </c>
      <c r="C433" t="s">
        <v>1842</v>
      </c>
      <c r="D433">
        <v>1</v>
      </c>
      <c r="F433">
        <v>0</v>
      </c>
      <c r="G433" s="493">
        <v>41310.6428240741</v>
      </c>
      <c r="H433" s="493">
        <v>41310.6428240741</v>
      </c>
      <c r="I433" t="s">
        <v>1843</v>
      </c>
      <c r="J433" t="s">
        <v>1843</v>
      </c>
      <c r="K433" t="s">
        <v>1368</v>
      </c>
    </row>
    <row r="434" hidden="1" spans="1:11">
      <c r="A434" t="s">
        <v>1844</v>
      </c>
      <c r="B434">
        <v>2</v>
      </c>
      <c r="C434" t="s">
        <v>1844</v>
      </c>
      <c r="D434">
        <v>2</v>
      </c>
      <c r="F434">
        <v>0</v>
      </c>
      <c r="G434" s="493">
        <v>40758.717037037</v>
      </c>
      <c r="H434" s="493">
        <v>40758.717037037</v>
      </c>
      <c r="I434" t="s">
        <v>1845</v>
      </c>
      <c r="J434" t="s">
        <v>1845</v>
      </c>
      <c r="K434" t="s">
        <v>1368</v>
      </c>
    </row>
    <row r="435" hidden="1" spans="1:11">
      <c r="A435" t="s">
        <v>1846</v>
      </c>
      <c r="B435">
        <v>2</v>
      </c>
      <c r="C435" t="s">
        <v>1846</v>
      </c>
      <c r="D435">
        <v>2</v>
      </c>
      <c r="F435">
        <v>0</v>
      </c>
      <c r="G435" s="493">
        <v>40752.7174768519</v>
      </c>
      <c r="H435" s="493">
        <v>40752.7174768519</v>
      </c>
      <c r="I435" t="s">
        <v>1847</v>
      </c>
      <c r="J435" t="s">
        <v>1847</v>
      </c>
      <c r="K435" t="s">
        <v>1368</v>
      </c>
    </row>
    <row r="436" hidden="1" spans="1:11">
      <c r="A436" t="s">
        <v>1848</v>
      </c>
      <c r="B436">
        <v>7</v>
      </c>
      <c r="C436" t="s">
        <v>1848</v>
      </c>
      <c r="D436">
        <v>7</v>
      </c>
      <c r="E436" t="s">
        <v>1849</v>
      </c>
      <c r="F436">
        <v>4</v>
      </c>
      <c r="G436" s="493">
        <v>40094.6599421296</v>
      </c>
      <c r="H436" s="493">
        <v>40094.6599421296</v>
      </c>
      <c r="I436" t="s">
        <v>1850</v>
      </c>
      <c r="J436" t="s">
        <v>1850</v>
      </c>
      <c r="K436" t="s">
        <v>1851</v>
      </c>
    </row>
    <row r="437" hidden="1" spans="1:11">
      <c r="A437" t="s">
        <v>1848</v>
      </c>
      <c r="B437" t="s">
        <v>1349</v>
      </c>
      <c r="C437" t="s">
        <v>1848</v>
      </c>
      <c r="D437" t="s">
        <v>1349</v>
      </c>
      <c r="F437">
        <v>4</v>
      </c>
      <c r="G437" s="493">
        <v>37173.4829050926</v>
      </c>
      <c r="H437" s="493">
        <v>38280.5871412037</v>
      </c>
      <c r="I437" t="s">
        <v>1850</v>
      </c>
      <c r="J437" t="s">
        <v>1850</v>
      </c>
      <c r="K437" t="s">
        <v>1852</v>
      </c>
    </row>
    <row r="438" hidden="1" spans="1:11">
      <c r="A438" t="s">
        <v>1853</v>
      </c>
      <c r="B438">
        <v>6</v>
      </c>
      <c r="C438" t="s">
        <v>1853</v>
      </c>
      <c r="D438">
        <v>6</v>
      </c>
      <c r="E438" t="s">
        <v>1854</v>
      </c>
      <c r="F438">
        <v>4</v>
      </c>
      <c r="G438" s="493">
        <v>40095.3956481482</v>
      </c>
      <c r="H438" s="493">
        <v>40095.3956481482</v>
      </c>
      <c r="I438" t="s">
        <v>1855</v>
      </c>
      <c r="J438" t="s">
        <v>1855</v>
      </c>
      <c r="K438" t="s">
        <v>1856</v>
      </c>
    </row>
    <row r="439" hidden="1" spans="1:11">
      <c r="A439" t="s">
        <v>1853</v>
      </c>
      <c r="B439" t="s">
        <v>1349</v>
      </c>
      <c r="C439" t="s">
        <v>1853</v>
      </c>
      <c r="D439" t="s">
        <v>1349</v>
      </c>
      <c r="F439">
        <v>4</v>
      </c>
      <c r="G439" s="493">
        <v>37173.4829050926</v>
      </c>
      <c r="H439" s="493">
        <v>38280.5603009259</v>
      </c>
      <c r="I439" t="s">
        <v>1855</v>
      </c>
      <c r="J439" t="s">
        <v>1855</v>
      </c>
      <c r="K439" t="s">
        <v>1857</v>
      </c>
    </row>
    <row r="440" hidden="1" spans="1:11">
      <c r="A440" t="s">
        <v>1858</v>
      </c>
      <c r="B440">
        <v>3</v>
      </c>
      <c r="C440" t="s">
        <v>1858</v>
      </c>
      <c r="D440">
        <v>3</v>
      </c>
      <c r="E440" t="s">
        <v>1859</v>
      </c>
      <c r="F440">
        <v>4</v>
      </c>
      <c r="G440" s="493">
        <v>40094.4721759259</v>
      </c>
      <c r="H440" s="493">
        <v>40094.4721759259</v>
      </c>
      <c r="I440" t="s">
        <v>1860</v>
      </c>
      <c r="J440" t="s">
        <v>1860</v>
      </c>
      <c r="K440" t="s">
        <v>1861</v>
      </c>
    </row>
    <row r="441" hidden="1" spans="1:11">
      <c r="A441" t="s">
        <v>1858</v>
      </c>
      <c r="B441" t="s">
        <v>1366</v>
      </c>
      <c r="C441" t="s">
        <v>1858</v>
      </c>
      <c r="D441" t="s">
        <v>1366</v>
      </c>
      <c r="F441">
        <v>4</v>
      </c>
      <c r="G441" s="493">
        <v>37173.4829050926</v>
      </c>
      <c r="H441" s="493">
        <v>38280.5600694444</v>
      </c>
      <c r="I441" t="s">
        <v>1860</v>
      </c>
      <c r="J441" t="s">
        <v>1860</v>
      </c>
      <c r="K441" t="s">
        <v>1862</v>
      </c>
    </row>
    <row r="442" hidden="1" spans="1:11">
      <c r="A442" t="s">
        <v>1863</v>
      </c>
      <c r="B442" t="s">
        <v>1376</v>
      </c>
      <c r="C442" t="s">
        <v>1863</v>
      </c>
      <c r="D442" t="s">
        <v>1376</v>
      </c>
      <c r="E442" t="s">
        <v>1864</v>
      </c>
      <c r="F442">
        <v>4</v>
      </c>
      <c r="G442" s="493">
        <v>40350.5868865741</v>
      </c>
      <c r="H442" s="493">
        <v>40997.8288773148</v>
      </c>
      <c r="I442" t="s">
        <v>1865</v>
      </c>
      <c r="J442" t="s">
        <v>1865</v>
      </c>
      <c r="K442" t="s">
        <v>1866</v>
      </c>
    </row>
    <row r="443" hidden="1" spans="1:11">
      <c r="A443" t="s">
        <v>1867</v>
      </c>
      <c r="B443">
        <v>10</v>
      </c>
      <c r="C443" t="s">
        <v>1867</v>
      </c>
      <c r="D443">
        <v>10</v>
      </c>
      <c r="E443" t="s">
        <v>1868</v>
      </c>
      <c r="F443">
        <v>6</v>
      </c>
      <c r="G443" s="493">
        <v>40812.4946875</v>
      </c>
      <c r="H443" s="493">
        <v>41774.8844791667</v>
      </c>
      <c r="I443" t="s">
        <v>1869</v>
      </c>
      <c r="J443" t="s">
        <v>1869</v>
      </c>
      <c r="K443" t="s">
        <v>1870</v>
      </c>
    </row>
    <row r="444" hidden="1" spans="1:11">
      <c r="A444" t="s">
        <v>1867</v>
      </c>
      <c r="B444">
        <v>8</v>
      </c>
      <c r="C444" t="s">
        <v>1867</v>
      </c>
      <c r="D444">
        <v>8</v>
      </c>
      <c r="F444">
        <v>6</v>
      </c>
      <c r="G444" s="493">
        <v>37341.5438773148</v>
      </c>
      <c r="H444" s="493">
        <v>37789.3994328704</v>
      </c>
      <c r="I444" t="s">
        <v>1869</v>
      </c>
      <c r="J444" t="s">
        <v>1869</v>
      </c>
      <c r="K444" t="s">
        <v>1870</v>
      </c>
    </row>
    <row r="445" hidden="1" spans="1:11">
      <c r="A445" t="s">
        <v>1867</v>
      </c>
      <c r="B445">
        <v>9</v>
      </c>
      <c r="C445" t="s">
        <v>1867</v>
      </c>
      <c r="D445">
        <v>9</v>
      </c>
      <c r="E445" t="s">
        <v>1868</v>
      </c>
      <c r="F445">
        <v>6</v>
      </c>
      <c r="G445" s="493">
        <v>40093.6429282407</v>
      </c>
      <c r="H445" s="493">
        <v>40093.6429282407</v>
      </c>
      <c r="I445" t="s">
        <v>1869</v>
      </c>
      <c r="J445" t="s">
        <v>1869</v>
      </c>
      <c r="K445" t="s">
        <v>1870</v>
      </c>
    </row>
    <row r="446" hidden="1" spans="1:11">
      <c r="A446" t="s">
        <v>1867</v>
      </c>
      <c r="B446" t="s">
        <v>1346</v>
      </c>
      <c r="C446" t="s">
        <v>1867</v>
      </c>
      <c r="D446" t="s">
        <v>1346</v>
      </c>
      <c r="F446">
        <v>0</v>
      </c>
      <c r="G446" s="493">
        <v>37173.4829050926</v>
      </c>
      <c r="H446" s="493">
        <v>37400.5821064815</v>
      </c>
      <c r="I446" t="s">
        <v>1869</v>
      </c>
      <c r="J446" t="s">
        <v>1869</v>
      </c>
      <c r="K446" t="s">
        <v>1871</v>
      </c>
    </row>
    <row r="447" hidden="1" spans="1:11">
      <c r="A447" t="s">
        <v>1872</v>
      </c>
      <c r="B447">
        <v>6</v>
      </c>
      <c r="C447" t="s">
        <v>1872</v>
      </c>
      <c r="D447">
        <v>6</v>
      </c>
      <c r="E447" t="s">
        <v>1873</v>
      </c>
      <c r="F447">
        <v>3</v>
      </c>
      <c r="G447" s="493">
        <v>40128.544537037</v>
      </c>
      <c r="H447" s="493">
        <v>40128.544537037</v>
      </c>
      <c r="I447" t="s">
        <v>1874</v>
      </c>
      <c r="J447" t="s">
        <v>1874</v>
      </c>
      <c r="K447" t="s">
        <v>1875</v>
      </c>
    </row>
    <row r="448" hidden="1" spans="1:11">
      <c r="A448" t="s">
        <v>1872</v>
      </c>
      <c r="B448" t="s">
        <v>1349</v>
      </c>
      <c r="C448" t="s">
        <v>1872</v>
      </c>
      <c r="D448" t="s">
        <v>1349</v>
      </c>
      <c r="F448">
        <v>3</v>
      </c>
      <c r="G448" s="493">
        <v>37173.4829050926</v>
      </c>
      <c r="H448" s="493">
        <v>38280.5873726852</v>
      </c>
      <c r="I448" t="s">
        <v>1874</v>
      </c>
      <c r="J448" t="s">
        <v>1874</v>
      </c>
      <c r="K448" t="s">
        <v>1876</v>
      </c>
    </row>
    <row r="449" hidden="1" spans="1:11">
      <c r="A449" t="s">
        <v>1877</v>
      </c>
      <c r="B449" t="s">
        <v>1376</v>
      </c>
      <c r="C449" t="s">
        <v>1877</v>
      </c>
      <c r="D449" t="s">
        <v>1376</v>
      </c>
      <c r="E449" t="s">
        <v>1878</v>
      </c>
      <c r="F449">
        <v>3</v>
      </c>
      <c r="G449" s="493">
        <v>40261.4542708333</v>
      </c>
      <c r="H449" s="493">
        <v>40261.4542708333</v>
      </c>
      <c r="I449" t="s">
        <v>1879</v>
      </c>
      <c r="J449" t="s">
        <v>1879</v>
      </c>
      <c r="K449" t="s">
        <v>1880</v>
      </c>
    </row>
    <row r="450" hidden="1" spans="1:11">
      <c r="A450" t="s">
        <v>1881</v>
      </c>
      <c r="B450" t="s">
        <v>1389</v>
      </c>
      <c r="C450" t="s">
        <v>1881</v>
      </c>
      <c r="D450" t="s">
        <v>1389</v>
      </c>
      <c r="E450" t="s">
        <v>1882</v>
      </c>
      <c r="F450">
        <v>3</v>
      </c>
      <c r="G450" s="493">
        <v>40372.5864351852</v>
      </c>
      <c r="H450" s="493">
        <v>40372.5864351852</v>
      </c>
      <c r="I450" t="s">
        <v>1883</v>
      </c>
      <c r="J450" t="s">
        <v>1883</v>
      </c>
      <c r="K450" t="s">
        <v>1884</v>
      </c>
    </row>
    <row r="451" hidden="1" spans="1:11">
      <c r="A451" t="s">
        <v>1885</v>
      </c>
      <c r="B451">
        <v>7</v>
      </c>
      <c r="C451" t="s">
        <v>1885</v>
      </c>
      <c r="D451">
        <v>7</v>
      </c>
      <c r="E451" t="s">
        <v>1886</v>
      </c>
      <c r="F451">
        <v>3</v>
      </c>
      <c r="G451" s="493">
        <v>40247.3820717593</v>
      </c>
      <c r="H451" s="493">
        <v>40247.3820717593</v>
      </c>
      <c r="I451" t="s">
        <v>1887</v>
      </c>
      <c r="J451" t="s">
        <v>1887</v>
      </c>
      <c r="K451" t="s">
        <v>1888</v>
      </c>
    </row>
    <row r="452" hidden="1" spans="1:11">
      <c r="A452" t="s">
        <v>1885</v>
      </c>
      <c r="B452">
        <v>8</v>
      </c>
      <c r="C452" t="s">
        <v>1885</v>
      </c>
      <c r="D452">
        <v>8</v>
      </c>
      <c r="E452" t="s">
        <v>1889</v>
      </c>
      <c r="F452">
        <v>3</v>
      </c>
      <c r="G452" s="493">
        <v>40323.5468055556</v>
      </c>
      <c r="H452" s="493">
        <v>41815.6007175926</v>
      </c>
      <c r="I452" t="s">
        <v>1887</v>
      </c>
      <c r="J452" t="s">
        <v>1887</v>
      </c>
      <c r="K452" t="s">
        <v>1888</v>
      </c>
    </row>
    <row r="453" hidden="1" spans="1:11">
      <c r="A453" t="s">
        <v>1885</v>
      </c>
      <c r="B453" t="s">
        <v>1349</v>
      </c>
      <c r="C453" t="s">
        <v>1885</v>
      </c>
      <c r="D453" t="s">
        <v>1349</v>
      </c>
      <c r="E453" t="s">
        <v>1890</v>
      </c>
      <c r="F453">
        <v>3</v>
      </c>
      <c r="G453" s="493">
        <v>37173.4829050926</v>
      </c>
      <c r="H453" s="493">
        <v>38280.557974537</v>
      </c>
      <c r="I453" t="s">
        <v>1887</v>
      </c>
      <c r="J453" t="s">
        <v>1887</v>
      </c>
      <c r="K453" t="s">
        <v>1891</v>
      </c>
    </row>
    <row r="454" hidden="1" spans="1:11">
      <c r="A454" t="s">
        <v>1892</v>
      </c>
      <c r="B454">
        <v>7</v>
      </c>
      <c r="C454" t="s">
        <v>1892</v>
      </c>
      <c r="D454">
        <v>7</v>
      </c>
      <c r="F454">
        <v>3</v>
      </c>
      <c r="G454" s="493">
        <v>37357.6711458333</v>
      </c>
      <c r="H454" s="493">
        <v>37776.3276157407</v>
      </c>
      <c r="I454" t="s">
        <v>1893</v>
      </c>
      <c r="J454" t="s">
        <v>1893</v>
      </c>
      <c r="K454" t="s">
        <v>1894</v>
      </c>
    </row>
    <row r="455" hidden="1" spans="1:11">
      <c r="A455" t="s">
        <v>1892</v>
      </c>
      <c r="B455">
        <v>8</v>
      </c>
      <c r="C455" t="s">
        <v>1892</v>
      </c>
      <c r="D455">
        <v>8</v>
      </c>
      <c r="E455" t="s">
        <v>1895</v>
      </c>
      <c r="F455">
        <v>3</v>
      </c>
      <c r="G455" s="493">
        <v>40263.4156018519</v>
      </c>
      <c r="H455" s="493">
        <v>40263.4156018519</v>
      </c>
      <c r="I455" t="s">
        <v>1893</v>
      </c>
      <c r="J455" t="s">
        <v>1893</v>
      </c>
      <c r="K455" t="s">
        <v>1894</v>
      </c>
    </row>
    <row r="456" hidden="1" spans="1:11">
      <c r="A456" t="s">
        <v>1892</v>
      </c>
      <c r="B456">
        <v>9</v>
      </c>
      <c r="C456" t="s">
        <v>1892</v>
      </c>
      <c r="D456">
        <v>9</v>
      </c>
      <c r="E456" t="s">
        <v>1895</v>
      </c>
      <c r="F456">
        <v>3</v>
      </c>
      <c r="G456" s="493">
        <v>40812.4952314815</v>
      </c>
      <c r="H456" s="493">
        <v>41899.7349652778</v>
      </c>
      <c r="I456" t="s">
        <v>1893</v>
      </c>
      <c r="J456" t="s">
        <v>1893</v>
      </c>
      <c r="K456" t="s">
        <v>1894</v>
      </c>
    </row>
    <row r="457" hidden="1" spans="1:11">
      <c r="A457" t="s">
        <v>1892</v>
      </c>
      <c r="B457" t="s">
        <v>1337</v>
      </c>
      <c r="C457" t="s">
        <v>1892</v>
      </c>
      <c r="D457" t="s">
        <v>1337</v>
      </c>
      <c r="F457">
        <v>0</v>
      </c>
      <c r="I457" t="s">
        <v>1893</v>
      </c>
      <c r="J457" t="s">
        <v>1893</v>
      </c>
    </row>
    <row r="458" hidden="1" spans="1:11">
      <c r="A458" t="s">
        <v>1896</v>
      </c>
      <c r="B458">
        <v>5</v>
      </c>
      <c r="C458" t="s">
        <v>1896</v>
      </c>
      <c r="D458">
        <v>5</v>
      </c>
      <c r="E458" t="s">
        <v>1897</v>
      </c>
      <c r="F458">
        <v>30</v>
      </c>
      <c r="G458" s="493">
        <v>40151.5146180556</v>
      </c>
      <c r="H458" s="493">
        <v>42246.3702083333</v>
      </c>
      <c r="I458" t="s">
        <v>1898</v>
      </c>
      <c r="J458" t="s">
        <v>1898</v>
      </c>
      <c r="K458" t="s">
        <v>1899</v>
      </c>
    </row>
    <row r="459" hidden="1" spans="1:11">
      <c r="A459" t="s">
        <v>1896</v>
      </c>
      <c r="B459" t="s">
        <v>1355</v>
      </c>
      <c r="C459" t="s">
        <v>1896</v>
      </c>
      <c r="D459" t="s">
        <v>1355</v>
      </c>
      <c r="F459">
        <v>60</v>
      </c>
      <c r="G459" s="493">
        <v>37173.4829050926</v>
      </c>
      <c r="H459" s="493">
        <v>37572.5628009259</v>
      </c>
      <c r="I459" t="s">
        <v>1898</v>
      </c>
      <c r="J459" t="s">
        <v>1898</v>
      </c>
      <c r="K459" t="s">
        <v>1900</v>
      </c>
    </row>
    <row r="460" hidden="1" spans="1:11">
      <c r="A460" t="s">
        <v>1901</v>
      </c>
      <c r="B460">
        <v>5</v>
      </c>
      <c r="C460" t="s">
        <v>1901</v>
      </c>
      <c r="D460">
        <v>5</v>
      </c>
      <c r="E460" t="s">
        <v>1897</v>
      </c>
      <c r="F460">
        <v>30</v>
      </c>
      <c r="G460" s="493">
        <v>40198.4363310185</v>
      </c>
      <c r="H460" s="493">
        <v>42246.3705787037</v>
      </c>
      <c r="I460" t="s">
        <v>1902</v>
      </c>
      <c r="J460" t="s">
        <v>1902</v>
      </c>
      <c r="K460" t="s">
        <v>1903</v>
      </c>
    </row>
    <row r="461" hidden="1" spans="1:11">
      <c r="A461" t="s">
        <v>1901</v>
      </c>
      <c r="B461" t="s">
        <v>1355</v>
      </c>
      <c r="C461" t="s">
        <v>1901</v>
      </c>
      <c r="D461" t="s">
        <v>1355</v>
      </c>
      <c r="F461">
        <v>60</v>
      </c>
      <c r="G461" s="493">
        <v>37173.4829050926</v>
      </c>
      <c r="H461" s="493">
        <v>37587.3552893518</v>
      </c>
      <c r="I461" t="s">
        <v>1902</v>
      </c>
      <c r="J461" t="s">
        <v>1902</v>
      </c>
      <c r="K461" t="s">
        <v>1900</v>
      </c>
    </row>
    <row r="462" hidden="1" spans="1:11">
      <c r="A462" t="s">
        <v>1904</v>
      </c>
      <c r="B462">
        <v>5</v>
      </c>
      <c r="C462" t="s">
        <v>1904</v>
      </c>
      <c r="D462">
        <v>5</v>
      </c>
      <c r="E462" t="s">
        <v>1897</v>
      </c>
      <c r="F462">
        <v>30</v>
      </c>
      <c r="G462" s="493">
        <v>40198.4358101852</v>
      </c>
      <c r="H462" s="493">
        <v>42246.3703240741</v>
      </c>
      <c r="I462" t="s">
        <v>1905</v>
      </c>
      <c r="J462" t="s">
        <v>1905</v>
      </c>
      <c r="K462" t="s">
        <v>1906</v>
      </c>
    </row>
    <row r="463" hidden="1" spans="1:11">
      <c r="A463" t="s">
        <v>1904</v>
      </c>
      <c r="B463" t="s">
        <v>1355</v>
      </c>
      <c r="C463" t="s">
        <v>1904</v>
      </c>
      <c r="D463" t="s">
        <v>1355</v>
      </c>
      <c r="F463">
        <v>60</v>
      </c>
      <c r="G463" s="493">
        <v>37173.4829050926</v>
      </c>
      <c r="H463" s="493">
        <v>37582.6235532407</v>
      </c>
      <c r="I463" t="s">
        <v>1905</v>
      </c>
      <c r="J463" t="s">
        <v>1905</v>
      </c>
      <c r="K463" t="s">
        <v>1900</v>
      </c>
    </row>
    <row r="464" hidden="1" spans="1:11">
      <c r="A464" t="s">
        <v>1907</v>
      </c>
      <c r="B464">
        <v>4</v>
      </c>
      <c r="C464" t="s">
        <v>1907</v>
      </c>
      <c r="D464">
        <v>4</v>
      </c>
      <c r="E464" t="s">
        <v>1908</v>
      </c>
      <c r="F464">
        <v>4</v>
      </c>
      <c r="G464" s="493">
        <v>40247.3786574074</v>
      </c>
      <c r="H464" s="493">
        <v>40767.5640393519</v>
      </c>
      <c r="I464" t="s">
        <v>1909</v>
      </c>
      <c r="J464" t="s">
        <v>1909</v>
      </c>
      <c r="K464" t="s">
        <v>1910</v>
      </c>
    </row>
    <row r="465" hidden="1" spans="1:11">
      <c r="A465" t="s">
        <v>1907</v>
      </c>
      <c r="B465" t="s">
        <v>1355</v>
      </c>
      <c r="C465" t="s">
        <v>1907</v>
      </c>
      <c r="D465" t="s">
        <v>1355</v>
      </c>
      <c r="F465">
        <v>4</v>
      </c>
      <c r="G465" s="493">
        <v>37173.4829050926</v>
      </c>
      <c r="H465" s="493">
        <v>38280.5566203704</v>
      </c>
      <c r="I465" t="s">
        <v>1909</v>
      </c>
      <c r="J465" t="s">
        <v>1909</v>
      </c>
      <c r="K465" t="s">
        <v>1911</v>
      </c>
    </row>
    <row r="466" hidden="1" spans="1:11">
      <c r="A466" t="s">
        <v>1912</v>
      </c>
      <c r="B466">
        <v>4</v>
      </c>
      <c r="C466" t="s">
        <v>1912</v>
      </c>
      <c r="D466">
        <v>4</v>
      </c>
      <c r="E466" t="s">
        <v>1913</v>
      </c>
      <c r="F466">
        <v>3</v>
      </c>
      <c r="G466" s="493">
        <v>40163.5715393519</v>
      </c>
      <c r="H466" s="493">
        <v>40767.5632523148</v>
      </c>
      <c r="I466" t="s">
        <v>1914</v>
      </c>
      <c r="J466" t="s">
        <v>1914</v>
      </c>
      <c r="K466" t="s">
        <v>1915</v>
      </c>
    </row>
    <row r="467" hidden="1" spans="1:11">
      <c r="A467" t="s">
        <v>1912</v>
      </c>
      <c r="B467" t="s">
        <v>1355</v>
      </c>
      <c r="C467" t="s">
        <v>1912</v>
      </c>
      <c r="D467" t="s">
        <v>1355</v>
      </c>
      <c r="F467">
        <v>3</v>
      </c>
      <c r="G467" s="493">
        <v>37173.4829050926</v>
      </c>
      <c r="H467" s="493">
        <v>38280.5562962963</v>
      </c>
      <c r="I467" t="s">
        <v>1914</v>
      </c>
      <c r="J467" t="s">
        <v>1914</v>
      </c>
      <c r="K467" t="s">
        <v>1884</v>
      </c>
    </row>
    <row r="468" hidden="1" spans="1:11">
      <c r="A468" t="s">
        <v>1916</v>
      </c>
      <c r="B468">
        <v>2</v>
      </c>
      <c r="C468" t="s">
        <v>1916</v>
      </c>
      <c r="D468">
        <v>2</v>
      </c>
      <c r="E468" t="s">
        <v>1917</v>
      </c>
      <c r="F468">
        <v>6</v>
      </c>
      <c r="G468" s="493">
        <v>40093.4618055556</v>
      </c>
      <c r="H468" s="493">
        <v>40093.4618055556</v>
      </c>
      <c r="I468" t="s">
        <v>1918</v>
      </c>
      <c r="J468" t="s">
        <v>1918</v>
      </c>
      <c r="K468" t="s">
        <v>1919</v>
      </c>
    </row>
    <row r="469" hidden="1" spans="1:11">
      <c r="A469" t="s">
        <v>1916</v>
      </c>
      <c r="B469">
        <v>3</v>
      </c>
      <c r="C469" t="s">
        <v>1916</v>
      </c>
      <c r="D469">
        <v>3</v>
      </c>
      <c r="E469" t="s">
        <v>1917</v>
      </c>
      <c r="F469">
        <v>6</v>
      </c>
      <c r="G469" s="493">
        <v>40812.7228935185</v>
      </c>
      <c r="H469" s="493">
        <v>41899.7345486111</v>
      </c>
      <c r="I469" t="s">
        <v>1918</v>
      </c>
      <c r="J469" t="s">
        <v>1918</v>
      </c>
      <c r="K469" t="s">
        <v>1920</v>
      </c>
    </row>
    <row r="470" hidden="1" spans="1:11">
      <c r="A470" t="s">
        <v>1921</v>
      </c>
      <c r="B470">
        <v>2</v>
      </c>
      <c r="C470" t="s">
        <v>1921</v>
      </c>
      <c r="D470">
        <v>2</v>
      </c>
      <c r="E470" t="s">
        <v>1922</v>
      </c>
      <c r="F470">
        <v>3</v>
      </c>
      <c r="G470" s="493">
        <v>40158.5079513889</v>
      </c>
      <c r="H470" s="493">
        <v>40158.5079513889</v>
      </c>
      <c r="I470" t="s">
        <v>1923</v>
      </c>
      <c r="J470" t="s">
        <v>1923</v>
      </c>
      <c r="K470" t="s">
        <v>1924</v>
      </c>
    </row>
    <row r="471" hidden="1" spans="1:11">
      <c r="A471" t="s">
        <v>1921</v>
      </c>
      <c r="B471">
        <v>3</v>
      </c>
      <c r="C471" t="s">
        <v>1921</v>
      </c>
      <c r="D471">
        <v>3</v>
      </c>
      <c r="E471" t="s">
        <v>1922</v>
      </c>
      <c r="F471">
        <v>3</v>
      </c>
      <c r="G471" s="493">
        <v>40812.7223842593</v>
      </c>
      <c r="H471" s="493">
        <v>41899.7347106481</v>
      </c>
      <c r="I471" t="s">
        <v>1923</v>
      </c>
      <c r="J471" t="s">
        <v>1923</v>
      </c>
      <c r="K471" t="s">
        <v>1925</v>
      </c>
    </row>
    <row r="472" hidden="1" spans="1:11">
      <c r="A472" t="s">
        <v>1926</v>
      </c>
      <c r="B472">
        <v>1</v>
      </c>
      <c r="C472" t="s">
        <v>1926</v>
      </c>
      <c r="D472">
        <v>1</v>
      </c>
      <c r="F472">
        <v>0</v>
      </c>
      <c r="G472" s="493">
        <v>40869.4192592593</v>
      </c>
      <c r="H472" s="493">
        <v>40869.4192592593</v>
      </c>
      <c r="I472" t="s">
        <v>1927</v>
      </c>
      <c r="J472" t="s">
        <v>1927</v>
      </c>
      <c r="K472" t="s">
        <v>1368</v>
      </c>
    </row>
    <row r="473" hidden="1" spans="1:11">
      <c r="A473" t="s">
        <v>1928</v>
      </c>
      <c r="B473">
        <v>1</v>
      </c>
      <c r="C473" t="s">
        <v>1928</v>
      </c>
      <c r="D473">
        <v>1</v>
      </c>
      <c r="F473">
        <v>0</v>
      </c>
      <c r="G473" s="493">
        <v>40869.540150463</v>
      </c>
      <c r="H473" s="493">
        <v>40869.540150463</v>
      </c>
      <c r="I473" t="s">
        <v>1929</v>
      </c>
      <c r="J473" t="s">
        <v>1929</v>
      </c>
      <c r="K473" t="s">
        <v>1368</v>
      </c>
    </row>
    <row r="474" hidden="1" spans="1:11">
      <c r="A474" t="s">
        <v>1930</v>
      </c>
      <c r="B474">
        <v>1</v>
      </c>
      <c r="C474" t="s">
        <v>1930</v>
      </c>
      <c r="D474">
        <v>1</v>
      </c>
      <c r="F474">
        <v>0</v>
      </c>
      <c r="G474" s="493">
        <v>40414.5960300926</v>
      </c>
      <c r="H474" s="493">
        <v>40414.5960300926</v>
      </c>
      <c r="I474" t="s">
        <v>1931</v>
      </c>
      <c r="J474" t="s">
        <v>1931</v>
      </c>
      <c r="K474" t="s">
        <v>1368</v>
      </c>
    </row>
    <row r="475" hidden="1" spans="1:11">
      <c r="A475" t="s">
        <v>1932</v>
      </c>
      <c r="B475">
        <v>1</v>
      </c>
      <c r="C475" t="s">
        <v>1932</v>
      </c>
      <c r="D475">
        <v>1</v>
      </c>
      <c r="F475">
        <v>0</v>
      </c>
      <c r="G475" s="493">
        <v>40604.4099305556</v>
      </c>
      <c r="H475" s="493">
        <v>40604.4099305556</v>
      </c>
      <c r="I475" t="s">
        <v>1933</v>
      </c>
      <c r="J475" t="s">
        <v>1933</v>
      </c>
      <c r="K475" t="s">
        <v>1368</v>
      </c>
    </row>
    <row r="476" hidden="1" spans="1:11">
      <c r="A476" t="s">
        <v>1934</v>
      </c>
      <c r="B476">
        <v>1</v>
      </c>
      <c r="C476" t="s">
        <v>1934</v>
      </c>
      <c r="D476">
        <v>1</v>
      </c>
      <c r="F476">
        <v>0</v>
      </c>
      <c r="G476" s="493">
        <v>40850.6475231481</v>
      </c>
      <c r="H476" s="493">
        <v>40850.6475231481</v>
      </c>
      <c r="I476" t="s">
        <v>1935</v>
      </c>
      <c r="J476" t="s">
        <v>1935</v>
      </c>
      <c r="K476" t="s">
        <v>1368</v>
      </c>
    </row>
    <row r="477" hidden="1" spans="1:11">
      <c r="A477" t="s">
        <v>1936</v>
      </c>
      <c r="B477">
        <v>3</v>
      </c>
      <c r="C477" t="s">
        <v>1936</v>
      </c>
      <c r="D477">
        <v>3</v>
      </c>
      <c r="F477">
        <v>0</v>
      </c>
      <c r="G477" s="493">
        <v>40813.3926273148</v>
      </c>
      <c r="H477" s="493">
        <v>40813.3926273148</v>
      </c>
      <c r="I477" t="s">
        <v>1937</v>
      </c>
      <c r="J477" t="s">
        <v>1937</v>
      </c>
      <c r="K477" t="s">
        <v>1368</v>
      </c>
    </row>
    <row r="478" hidden="1" spans="1:11">
      <c r="A478" t="s">
        <v>1938</v>
      </c>
      <c r="B478">
        <v>3</v>
      </c>
      <c r="C478" t="s">
        <v>1938</v>
      </c>
      <c r="D478">
        <v>3</v>
      </c>
      <c r="F478">
        <v>0</v>
      </c>
      <c r="G478" s="493">
        <v>40813.3943171296</v>
      </c>
      <c r="H478" s="493">
        <v>40813.3943171296</v>
      </c>
      <c r="I478" t="s">
        <v>1939</v>
      </c>
      <c r="J478" t="s">
        <v>1939</v>
      </c>
      <c r="K478" t="s">
        <v>1368</v>
      </c>
    </row>
    <row r="479" hidden="1" spans="1:11">
      <c r="A479" t="s">
        <v>1940</v>
      </c>
      <c r="B479">
        <v>3</v>
      </c>
      <c r="C479" t="s">
        <v>1940</v>
      </c>
      <c r="D479">
        <v>3</v>
      </c>
      <c r="F479">
        <v>0</v>
      </c>
      <c r="G479" s="493">
        <v>40813.6971064815</v>
      </c>
      <c r="H479" s="493">
        <v>40813.6971064815</v>
      </c>
      <c r="I479" t="s">
        <v>1941</v>
      </c>
      <c r="J479" t="s">
        <v>1941</v>
      </c>
      <c r="K479" t="s">
        <v>1368</v>
      </c>
    </row>
    <row r="480" hidden="1" spans="1:11">
      <c r="A480" t="s">
        <v>1942</v>
      </c>
      <c r="B480">
        <v>1</v>
      </c>
      <c r="C480" t="s">
        <v>1942</v>
      </c>
      <c r="D480">
        <v>1</v>
      </c>
      <c r="E480" t="s">
        <v>1943</v>
      </c>
      <c r="F480">
        <v>3</v>
      </c>
      <c r="G480" s="493">
        <v>39530.509837963</v>
      </c>
      <c r="H480" s="493">
        <v>39530.509837963</v>
      </c>
      <c r="I480" t="s">
        <v>1944</v>
      </c>
      <c r="J480" t="s">
        <v>1944</v>
      </c>
      <c r="K480" t="s">
        <v>1945</v>
      </c>
    </row>
    <row r="481" hidden="1" spans="1:11">
      <c r="A481" t="s">
        <v>1942</v>
      </c>
      <c r="B481">
        <v>2</v>
      </c>
      <c r="C481" t="s">
        <v>1942</v>
      </c>
      <c r="D481">
        <v>2</v>
      </c>
      <c r="F481">
        <v>3</v>
      </c>
      <c r="G481" s="493">
        <v>39551.1242592593</v>
      </c>
      <c r="H481" s="493">
        <v>39551.1242592593</v>
      </c>
      <c r="I481" t="s">
        <v>1944</v>
      </c>
      <c r="J481" t="s">
        <v>1944</v>
      </c>
      <c r="K481" t="s">
        <v>1945</v>
      </c>
    </row>
    <row r="482" hidden="1" spans="1:11">
      <c r="A482" t="s">
        <v>1942</v>
      </c>
      <c r="B482">
        <v>3</v>
      </c>
      <c r="C482" t="s">
        <v>1942</v>
      </c>
      <c r="D482">
        <v>3</v>
      </c>
      <c r="E482" t="s">
        <v>1946</v>
      </c>
      <c r="F482">
        <v>3</v>
      </c>
      <c r="G482" s="493">
        <v>39642.0617939815</v>
      </c>
      <c r="H482" s="493">
        <v>39642.0617939815</v>
      </c>
      <c r="I482" t="s">
        <v>1944</v>
      </c>
      <c r="J482" t="s">
        <v>1944</v>
      </c>
      <c r="K482" t="s">
        <v>1945</v>
      </c>
    </row>
    <row r="483" hidden="1" spans="1:11">
      <c r="A483" t="s">
        <v>1942</v>
      </c>
      <c r="B483">
        <v>5</v>
      </c>
      <c r="C483" t="s">
        <v>1942</v>
      </c>
      <c r="D483">
        <v>5</v>
      </c>
      <c r="E483" t="s">
        <v>1947</v>
      </c>
      <c r="F483">
        <v>3</v>
      </c>
      <c r="G483" s="493">
        <v>40226.697349537</v>
      </c>
      <c r="H483" s="493">
        <v>40226.697349537</v>
      </c>
      <c r="I483" t="s">
        <v>1944</v>
      </c>
      <c r="J483" t="s">
        <v>1944</v>
      </c>
      <c r="K483" t="s">
        <v>1945</v>
      </c>
    </row>
    <row r="484" hidden="1" spans="1:11">
      <c r="A484" t="s">
        <v>1942</v>
      </c>
      <c r="B484">
        <v>6</v>
      </c>
      <c r="C484" t="s">
        <v>1942</v>
      </c>
      <c r="D484">
        <v>6</v>
      </c>
      <c r="E484" t="s">
        <v>1947</v>
      </c>
      <c r="F484">
        <v>3</v>
      </c>
      <c r="G484" s="493">
        <v>40865.6177430556</v>
      </c>
      <c r="H484" s="493">
        <v>42230.4071759259</v>
      </c>
      <c r="I484" t="s">
        <v>1944</v>
      </c>
      <c r="J484" t="s">
        <v>1944</v>
      </c>
      <c r="K484" t="s">
        <v>1945</v>
      </c>
    </row>
    <row r="485" hidden="1" spans="1:11">
      <c r="A485" t="s">
        <v>1948</v>
      </c>
      <c r="B485">
        <v>2</v>
      </c>
      <c r="C485" t="s">
        <v>1948</v>
      </c>
      <c r="D485">
        <v>2</v>
      </c>
      <c r="E485" t="s">
        <v>1946</v>
      </c>
      <c r="F485">
        <v>3</v>
      </c>
      <c r="G485" s="493">
        <v>39642.0629976852</v>
      </c>
      <c r="H485" s="493">
        <v>39642.0629976852</v>
      </c>
      <c r="I485" t="s">
        <v>1949</v>
      </c>
      <c r="J485" t="s">
        <v>1949</v>
      </c>
      <c r="K485" t="s">
        <v>1949</v>
      </c>
    </row>
    <row r="486" hidden="1" spans="1:11">
      <c r="A486" t="s">
        <v>1948</v>
      </c>
      <c r="B486">
        <v>3</v>
      </c>
      <c r="C486" t="s">
        <v>1948</v>
      </c>
      <c r="D486">
        <v>3</v>
      </c>
      <c r="E486" t="s">
        <v>1947</v>
      </c>
      <c r="F486">
        <v>3</v>
      </c>
      <c r="G486" s="493">
        <v>40226.7061458333</v>
      </c>
      <c r="H486" s="493">
        <v>40226.7061458333</v>
      </c>
      <c r="I486" t="s">
        <v>1949</v>
      </c>
      <c r="J486" t="s">
        <v>1949</v>
      </c>
      <c r="K486" t="s">
        <v>1949</v>
      </c>
    </row>
    <row r="487" hidden="1" spans="1:11">
      <c r="A487" t="s">
        <v>1948</v>
      </c>
      <c r="B487">
        <v>4</v>
      </c>
      <c r="C487" t="s">
        <v>1948</v>
      </c>
      <c r="D487">
        <v>4</v>
      </c>
      <c r="E487" t="s">
        <v>1947</v>
      </c>
      <c r="F487">
        <v>3</v>
      </c>
      <c r="G487" s="493">
        <v>40865.6194097222</v>
      </c>
      <c r="H487" s="493">
        <v>42230.4068171296</v>
      </c>
      <c r="I487" t="s">
        <v>1949</v>
      </c>
      <c r="J487" t="s">
        <v>1949</v>
      </c>
      <c r="K487" t="s">
        <v>1949</v>
      </c>
    </row>
    <row r="488" hidden="1" spans="1:11">
      <c r="A488" t="s">
        <v>1950</v>
      </c>
      <c r="B488">
        <v>1</v>
      </c>
      <c r="C488" t="s">
        <v>1950</v>
      </c>
      <c r="D488">
        <v>1</v>
      </c>
      <c r="E488" t="s">
        <v>1951</v>
      </c>
      <c r="F488">
        <v>3</v>
      </c>
      <c r="G488" s="493">
        <v>39530.5105092593</v>
      </c>
      <c r="H488" s="493">
        <v>39530.5105092593</v>
      </c>
      <c r="I488" t="s">
        <v>1952</v>
      </c>
      <c r="J488" t="s">
        <v>1952</v>
      </c>
      <c r="K488" t="s">
        <v>1953</v>
      </c>
    </row>
    <row r="489" hidden="1" spans="1:11">
      <c r="A489" t="s">
        <v>1950</v>
      </c>
      <c r="B489">
        <v>3</v>
      </c>
      <c r="C489" t="s">
        <v>1950</v>
      </c>
      <c r="D489">
        <v>3</v>
      </c>
      <c r="E489" t="s">
        <v>1954</v>
      </c>
      <c r="F489">
        <v>3</v>
      </c>
      <c r="G489" s="493">
        <v>39641.0637615741</v>
      </c>
      <c r="H489" s="493">
        <v>39641.0637615741</v>
      </c>
      <c r="I489" t="s">
        <v>1952</v>
      </c>
      <c r="J489" t="s">
        <v>1952</v>
      </c>
      <c r="K489" t="s">
        <v>1953</v>
      </c>
    </row>
    <row r="490" hidden="1" spans="1:11">
      <c r="A490" t="s">
        <v>1950</v>
      </c>
      <c r="B490">
        <v>4</v>
      </c>
      <c r="C490" t="s">
        <v>1950</v>
      </c>
      <c r="D490">
        <v>4</v>
      </c>
      <c r="E490" t="s">
        <v>1954</v>
      </c>
      <c r="F490">
        <v>3</v>
      </c>
      <c r="G490" s="493">
        <v>40863.5717361111</v>
      </c>
      <c r="H490" s="493">
        <v>40863.7299884259</v>
      </c>
      <c r="I490" t="s">
        <v>1952</v>
      </c>
      <c r="J490" t="s">
        <v>1952</v>
      </c>
      <c r="K490" t="s">
        <v>1953</v>
      </c>
    </row>
    <row r="491" hidden="1" spans="1:11">
      <c r="A491" t="s">
        <v>1955</v>
      </c>
      <c r="B491">
        <v>2</v>
      </c>
      <c r="C491" t="s">
        <v>1955</v>
      </c>
      <c r="D491">
        <v>2</v>
      </c>
      <c r="E491" t="s">
        <v>1954</v>
      </c>
      <c r="F491">
        <v>3</v>
      </c>
      <c r="G491" s="493">
        <v>39641.130787037</v>
      </c>
      <c r="H491" s="493">
        <v>39641.130787037</v>
      </c>
      <c r="I491" t="s">
        <v>1956</v>
      </c>
      <c r="J491" t="s">
        <v>1956</v>
      </c>
      <c r="K491" t="s">
        <v>1956</v>
      </c>
    </row>
    <row r="492" hidden="1" spans="1:11">
      <c r="A492" t="s">
        <v>1955</v>
      </c>
      <c r="B492">
        <v>3</v>
      </c>
      <c r="C492" t="s">
        <v>1955</v>
      </c>
      <c r="D492">
        <v>3</v>
      </c>
      <c r="E492" t="s">
        <v>1954</v>
      </c>
      <c r="F492">
        <v>3</v>
      </c>
      <c r="G492" s="493">
        <v>40863.5725</v>
      </c>
      <c r="H492" s="493">
        <v>40864.4362731481</v>
      </c>
      <c r="I492" t="s">
        <v>1956</v>
      </c>
      <c r="J492" t="s">
        <v>1956</v>
      </c>
      <c r="K492" t="s">
        <v>1956</v>
      </c>
    </row>
    <row r="493" hidden="1" spans="1:11">
      <c r="A493" t="s">
        <v>1957</v>
      </c>
      <c r="B493">
        <v>1</v>
      </c>
      <c r="C493" t="s">
        <v>1957</v>
      </c>
      <c r="D493">
        <v>1</v>
      </c>
      <c r="F493">
        <v>3</v>
      </c>
      <c r="G493" s="493">
        <v>39530.5091898148</v>
      </c>
      <c r="H493" s="493">
        <v>39530.5091898148</v>
      </c>
      <c r="I493" t="s">
        <v>1958</v>
      </c>
      <c r="J493" t="s">
        <v>1958</v>
      </c>
      <c r="K493" t="s">
        <v>1959</v>
      </c>
    </row>
    <row r="494" hidden="1" spans="1:11">
      <c r="A494" t="s">
        <v>1957</v>
      </c>
      <c r="B494">
        <v>3</v>
      </c>
      <c r="C494" t="s">
        <v>1957</v>
      </c>
      <c r="D494">
        <v>3</v>
      </c>
      <c r="E494" t="s">
        <v>1960</v>
      </c>
      <c r="F494">
        <v>3</v>
      </c>
      <c r="G494" s="493">
        <v>39641.0857175926</v>
      </c>
      <c r="H494" s="493">
        <v>39641.0857175926</v>
      </c>
      <c r="I494" t="s">
        <v>1958</v>
      </c>
      <c r="J494" t="s">
        <v>1958</v>
      </c>
      <c r="K494" t="s">
        <v>1959</v>
      </c>
    </row>
    <row r="495" hidden="1" spans="1:11">
      <c r="A495" t="s">
        <v>1957</v>
      </c>
      <c r="B495">
        <v>4</v>
      </c>
      <c r="C495" t="s">
        <v>1957</v>
      </c>
      <c r="D495">
        <v>4</v>
      </c>
      <c r="E495" t="s">
        <v>1960</v>
      </c>
      <c r="F495">
        <v>3</v>
      </c>
      <c r="G495" s="493">
        <v>40868.4906944444</v>
      </c>
      <c r="H495" s="493">
        <v>40869.4289467593</v>
      </c>
      <c r="I495" t="s">
        <v>1958</v>
      </c>
      <c r="J495" t="s">
        <v>1958</v>
      </c>
      <c r="K495" t="s">
        <v>1959</v>
      </c>
    </row>
    <row r="496" hidden="1" spans="1:11">
      <c r="A496" t="s">
        <v>1961</v>
      </c>
      <c r="B496">
        <v>2</v>
      </c>
      <c r="C496" t="s">
        <v>1961</v>
      </c>
      <c r="D496">
        <v>2</v>
      </c>
      <c r="E496" t="s">
        <v>1960</v>
      </c>
      <c r="F496">
        <v>3</v>
      </c>
      <c r="G496" s="493">
        <v>39829.6090393519</v>
      </c>
      <c r="H496" s="493">
        <v>39829.6090393519</v>
      </c>
      <c r="I496" t="s">
        <v>1962</v>
      </c>
      <c r="J496" t="s">
        <v>1962</v>
      </c>
      <c r="K496" t="s">
        <v>1962</v>
      </c>
    </row>
    <row r="497" hidden="1" spans="1:11">
      <c r="A497" t="s">
        <v>1961</v>
      </c>
      <c r="B497">
        <v>3</v>
      </c>
      <c r="C497" t="s">
        <v>1961</v>
      </c>
      <c r="D497">
        <v>3</v>
      </c>
      <c r="E497" t="s">
        <v>1960</v>
      </c>
      <c r="F497">
        <v>3</v>
      </c>
      <c r="G497" s="493">
        <v>40868.4901157407</v>
      </c>
      <c r="H497" s="493">
        <v>40869.4348958333</v>
      </c>
      <c r="I497" t="s">
        <v>1962</v>
      </c>
      <c r="J497" t="s">
        <v>1962</v>
      </c>
      <c r="K497" t="s">
        <v>1962</v>
      </c>
    </row>
    <row r="498" hidden="1" spans="1:11">
      <c r="A498" t="s">
        <v>1963</v>
      </c>
      <c r="B498">
        <v>1</v>
      </c>
      <c r="C498" t="s">
        <v>1963</v>
      </c>
      <c r="D498">
        <v>1</v>
      </c>
      <c r="E498" t="s">
        <v>1964</v>
      </c>
      <c r="F498">
        <v>3</v>
      </c>
      <c r="G498" s="493">
        <v>40296.6424768519</v>
      </c>
      <c r="H498" s="493">
        <v>40296.6424768519</v>
      </c>
      <c r="I498" t="s">
        <v>1965</v>
      </c>
      <c r="J498" t="s">
        <v>1965</v>
      </c>
      <c r="K498" t="s">
        <v>1966</v>
      </c>
    </row>
    <row r="499" hidden="1" spans="1:11">
      <c r="A499" t="s">
        <v>1967</v>
      </c>
      <c r="B499">
        <v>1</v>
      </c>
      <c r="C499" t="s">
        <v>1967</v>
      </c>
      <c r="D499">
        <v>1</v>
      </c>
      <c r="F499">
        <v>6</v>
      </c>
      <c r="G499" s="493">
        <v>39530.9534027778</v>
      </c>
      <c r="H499" s="493">
        <v>39530.9561574074</v>
      </c>
      <c r="I499" t="s">
        <v>1968</v>
      </c>
      <c r="J499" t="s">
        <v>1968</v>
      </c>
      <c r="K499" t="s">
        <v>1969</v>
      </c>
    </row>
    <row r="500" hidden="1" spans="1:11">
      <c r="A500" t="s">
        <v>1967</v>
      </c>
      <c r="B500">
        <v>2</v>
      </c>
      <c r="C500" t="s">
        <v>1967</v>
      </c>
      <c r="D500">
        <v>2</v>
      </c>
      <c r="F500">
        <v>6</v>
      </c>
      <c r="G500" s="493">
        <v>39551.1814351852</v>
      </c>
      <c r="H500" s="493">
        <v>39551.1814351852</v>
      </c>
      <c r="I500" t="s">
        <v>1968</v>
      </c>
      <c r="J500" t="s">
        <v>1968</v>
      </c>
      <c r="K500" t="s">
        <v>1969</v>
      </c>
    </row>
    <row r="501" hidden="1" spans="1:11">
      <c r="A501" t="s">
        <v>1967</v>
      </c>
      <c r="B501">
        <v>3</v>
      </c>
      <c r="C501" t="s">
        <v>1967</v>
      </c>
      <c r="D501">
        <v>3</v>
      </c>
      <c r="E501" t="s">
        <v>1970</v>
      </c>
      <c r="F501">
        <v>6</v>
      </c>
      <c r="G501" s="493">
        <v>39600.3804976852</v>
      </c>
      <c r="H501" s="493">
        <v>39600.3804976852</v>
      </c>
      <c r="I501" t="s">
        <v>1968</v>
      </c>
      <c r="J501" t="s">
        <v>1968</v>
      </c>
      <c r="K501" t="s">
        <v>1969</v>
      </c>
    </row>
    <row r="502" hidden="1" spans="1:11">
      <c r="A502" t="s">
        <v>1967</v>
      </c>
      <c r="B502">
        <v>4</v>
      </c>
      <c r="C502" t="s">
        <v>1967</v>
      </c>
      <c r="D502">
        <v>4</v>
      </c>
      <c r="E502" t="s">
        <v>1971</v>
      </c>
      <c r="F502">
        <v>8</v>
      </c>
      <c r="G502" s="493">
        <v>39986.5629166667</v>
      </c>
      <c r="H502" s="493">
        <v>39986.5629166667</v>
      </c>
      <c r="I502" t="s">
        <v>1968</v>
      </c>
      <c r="J502" t="s">
        <v>1968</v>
      </c>
      <c r="K502" t="s">
        <v>1969</v>
      </c>
    </row>
    <row r="503" hidden="1" spans="1:11">
      <c r="A503" t="s">
        <v>1972</v>
      </c>
      <c r="B503">
        <v>2</v>
      </c>
      <c r="C503" t="s">
        <v>1972</v>
      </c>
      <c r="D503">
        <v>2</v>
      </c>
      <c r="E503" t="s">
        <v>1973</v>
      </c>
      <c r="F503">
        <v>72</v>
      </c>
      <c r="G503" s="493">
        <v>39638.5779398148</v>
      </c>
      <c r="H503" s="493">
        <v>41841.4900231482</v>
      </c>
      <c r="I503" t="s">
        <v>1974</v>
      </c>
      <c r="J503" t="s">
        <v>1974</v>
      </c>
      <c r="K503" t="s">
        <v>1975</v>
      </c>
    </row>
    <row r="504" hidden="1" spans="1:11">
      <c r="A504" t="s">
        <v>1976</v>
      </c>
      <c r="B504" t="s">
        <v>654</v>
      </c>
      <c r="C504" t="s">
        <v>1976</v>
      </c>
      <c r="D504" t="s">
        <v>654</v>
      </c>
      <c r="F504">
        <v>0</v>
      </c>
      <c r="G504" s="493">
        <v>40303.4121527778</v>
      </c>
      <c r="H504" s="493">
        <v>40303.4121527778</v>
      </c>
      <c r="I504" t="s">
        <v>1977</v>
      </c>
      <c r="J504" t="s">
        <v>1977</v>
      </c>
      <c r="K504" t="s">
        <v>1368</v>
      </c>
    </row>
    <row r="505" hidden="1" spans="1:11">
      <c r="A505" t="s">
        <v>1978</v>
      </c>
      <c r="B505" t="s">
        <v>654</v>
      </c>
      <c r="C505" t="s">
        <v>1978</v>
      </c>
      <c r="D505" t="s">
        <v>654</v>
      </c>
      <c r="F505">
        <v>0</v>
      </c>
      <c r="G505" s="493">
        <v>40303.4121064815</v>
      </c>
      <c r="H505" s="493">
        <v>40303.4121064815</v>
      </c>
      <c r="I505" t="s">
        <v>1979</v>
      </c>
      <c r="J505" t="s">
        <v>1979</v>
      </c>
      <c r="K505" t="s">
        <v>1368</v>
      </c>
    </row>
    <row r="506" hidden="1" spans="1:11">
      <c r="A506" t="s">
        <v>1980</v>
      </c>
      <c r="B506" t="s">
        <v>654</v>
      </c>
      <c r="C506" t="s">
        <v>1980</v>
      </c>
      <c r="D506" t="s">
        <v>654</v>
      </c>
      <c r="F506">
        <v>0</v>
      </c>
      <c r="G506" s="493">
        <v>40303.4120486111</v>
      </c>
      <c r="H506" s="493">
        <v>40303.4120486111</v>
      </c>
      <c r="I506" t="s">
        <v>1981</v>
      </c>
      <c r="J506" t="s">
        <v>1981</v>
      </c>
      <c r="K506" t="s">
        <v>1368</v>
      </c>
    </row>
    <row r="507" hidden="1" spans="1:11">
      <c r="A507" t="s">
        <v>1982</v>
      </c>
      <c r="B507" t="s">
        <v>654</v>
      </c>
      <c r="C507" t="s">
        <v>1982</v>
      </c>
      <c r="D507" t="s">
        <v>654</v>
      </c>
      <c r="F507">
        <v>0</v>
      </c>
      <c r="G507" s="493">
        <v>40303.4119907407</v>
      </c>
      <c r="H507" s="493">
        <v>40303.4119907407</v>
      </c>
      <c r="I507" t="s">
        <v>1983</v>
      </c>
      <c r="J507" t="s">
        <v>1983</v>
      </c>
      <c r="K507" t="s">
        <v>1368</v>
      </c>
    </row>
    <row r="508" hidden="1" spans="1:11">
      <c r="A508" t="s">
        <v>1984</v>
      </c>
      <c r="B508" t="s">
        <v>654</v>
      </c>
      <c r="C508" t="s">
        <v>1984</v>
      </c>
      <c r="D508" t="s">
        <v>654</v>
      </c>
      <c r="F508">
        <v>0</v>
      </c>
      <c r="G508" s="493">
        <v>40303.4119444444</v>
      </c>
      <c r="H508" s="493">
        <v>40303.4119444444</v>
      </c>
      <c r="I508" t="s">
        <v>1985</v>
      </c>
      <c r="J508" t="s">
        <v>1985</v>
      </c>
      <c r="K508" t="s">
        <v>1368</v>
      </c>
    </row>
    <row r="509" hidden="1" spans="1:11">
      <c r="A509" t="s">
        <v>1986</v>
      </c>
      <c r="B509" t="s">
        <v>654</v>
      </c>
      <c r="C509" t="s">
        <v>1986</v>
      </c>
      <c r="D509" t="s">
        <v>654</v>
      </c>
      <c r="F509">
        <v>0</v>
      </c>
      <c r="G509" s="493">
        <v>40303.4118981482</v>
      </c>
      <c r="H509" s="493">
        <v>40303.4118981482</v>
      </c>
      <c r="I509" t="s">
        <v>1987</v>
      </c>
      <c r="J509" t="s">
        <v>1987</v>
      </c>
      <c r="K509" t="s">
        <v>1368</v>
      </c>
    </row>
    <row r="510" hidden="1" spans="1:11">
      <c r="A510" t="s">
        <v>1988</v>
      </c>
      <c r="B510" t="s">
        <v>654</v>
      </c>
      <c r="C510" t="s">
        <v>1988</v>
      </c>
      <c r="D510" t="s">
        <v>654</v>
      </c>
      <c r="F510">
        <v>0</v>
      </c>
      <c r="G510" s="493">
        <v>40303.4117939815</v>
      </c>
      <c r="H510" s="493">
        <v>40303.4117939815</v>
      </c>
      <c r="I510" t="s">
        <v>1989</v>
      </c>
      <c r="J510" t="s">
        <v>1989</v>
      </c>
      <c r="K510" t="s">
        <v>1368</v>
      </c>
    </row>
    <row r="511" hidden="1" spans="1:11">
      <c r="A511" t="s">
        <v>1990</v>
      </c>
      <c r="B511">
        <v>5</v>
      </c>
      <c r="C511" t="s">
        <v>1990</v>
      </c>
      <c r="D511">
        <v>5</v>
      </c>
      <c r="F511">
        <v>6</v>
      </c>
      <c r="G511" s="493">
        <v>37411.6967824074</v>
      </c>
      <c r="H511" s="493">
        <v>38860.5697453704</v>
      </c>
      <c r="I511" t="s">
        <v>1991</v>
      </c>
      <c r="J511" t="s">
        <v>1991</v>
      </c>
      <c r="K511" t="s">
        <v>1992</v>
      </c>
    </row>
    <row r="512" hidden="1" spans="1:11">
      <c r="A512" t="s">
        <v>1993</v>
      </c>
      <c r="B512">
        <v>5</v>
      </c>
      <c r="C512" t="s">
        <v>1993</v>
      </c>
      <c r="D512">
        <v>5</v>
      </c>
      <c r="E512" t="s">
        <v>1994</v>
      </c>
      <c r="F512">
        <v>12</v>
      </c>
      <c r="G512" s="493">
        <v>39262.4506597222</v>
      </c>
      <c r="H512" s="493">
        <v>41142.4773148148</v>
      </c>
      <c r="I512" t="s">
        <v>1995</v>
      </c>
      <c r="J512" t="s">
        <v>1995</v>
      </c>
      <c r="K512" t="s">
        <v>1996</v>
      </c>
    </row>
    <row r="513" hidden="1" spans="1:11">
      <c r="A513">
        <v>92401801</v>
      </c>
      <c r="B513" t="s">
        <v>654</v>
      </c>
      <c r="C513">
        <v>92401801</v>
      </c>
      <c r="D513" t="s">
        <v>654</v>
      </c>
      <c r="E513">
        <v>92401891</v>
      </c>
      <c r="F513">
        <v>9</v>
      </c>
      <c r="G513" s="493">
        <v>41215.4305092593</v>
      </c>
      <c r="H513" s="493">
        <v>41215.4409606481</v>
      </c>
      <c r="I513" t="s">
        <v>1997</v>
      </c>
      <c r="J513" t="s">
        <v>1997</v>
      </c>
      <c r="K513" t="s">
        <v>1998</v>
      </c>
    </row>
    <row r="514" hidden="1" spans="1:11">
      <c r="A514">
        <v>92401832</v>
      </c>
      <c r="B514" t="s">
        <v>654</v>
      </c>
      <c r="C514">
        <v>92401801</v>
      </c>
      <c r="D514" t="s">
        <v>654</v>
      </c>
      <c r="E514">
        <v>92401891</v>
      </c>
      <c r="F514">
        <v>9</v>
      </c>
      <c r="G514" s="493">
        <v>41215.4305092593</v>
      </c>
      <c r="H514" s="493">
        <v>41215.4409606481</v>
      </c>
      <c r="I514" t="s">
        <v>1999</v>
      </c>
      <c r="J514" t="s">
        <v>1997</v>
      </c>
      <c r="K514" t="s">
        <v>1998</v>
      </c>
    </row>
    <row r="515" hidden="1" spans="1:11">
      <c r="A515">
        <v>92402432</v>
      </c>
      <c r="B515">
        <v>1</v>
      </c>
      <c r="C515">
        <v>92402401</v>
      </c>
      <c r="D515" t="s">
        <v>654</v>
      </c>
      <c r="E515">
        <v>92402491</v>
      </c>
      <c r="F515">
        <v>9</v>
      </c>
      <c r="G515" s="493">
        <v>41344.5659259259</v>
      </c>
      <c r="H515" s="493">
        <v>41344.6803240741</v>
      </c>
      <c r="I515" t="s">
        <v>2000</v>
      </c>
      <c r="J515" t="s">
        <v>2001</v>
      </c>
      <c r="K515" t="s">
        <v>1998</v>
      </c>
    </row>
    <row r="516" hidden="1" spans="1:11">
      <c r="A516">
        <v>92403001</v>
      </c>
      <c r="B516" t="s">
        <v>654</v>
      </c>
      <c r="C516">
        <v>92403001</v>
      </c>
      <c r="D516" t="s">
        <v>654</v>
      </c>
      <c r="E516">
        <v>92403091</v>
      </c>
      <c r="F516">
        <v>9</v>
      </c>
      <c r="G516" s="493">
        <v>40269.4921875</v>
      </c>
      <c r="H516" s="493">
        <v>40534.6468287037</v>
      </c>
      <c r="I516" t="s">
        <v>2002</v>
      </c>
      <c r="J516" t="s">
        <v>2002</v>
      </c>
      <c r="K516" t="s">
        <v>2002</v>
      </c>
    </row>
    <row r="517" hidden="1" spans="1:11">
      <c r="A517">
        <v>92403031</v>
      </c>
      <c r="B517" t="s">
        <v>654</v>
      </c>
      <c r="C517">
        <v>92403001</v>
      </c>
      <c r="D517" t="s">
        <v>654</v>
      </c>
      <c r="E517">
        <v>92403091</v>
      </c>
      <c r="F517">
        <v>9</v>
      </c>
      <c r="G517" s="493">
        <v>40269.4921875</v>
      </c>
      <c r="H517" s="493">
        <v>40534.6468287037</v>
      </c>
      <c r="I517" t="s">
        <v>2003</v>
      </c>
      <c r="J517" t="s">
        <v>2002</v>
      </c>
      <c r="K517" t="s">
        <v>2002</v>
      </c>
    </row>
    <row r="518" hidden="1" spans="1:11">
      <c r="A518">
        <v>92403801</v>
      </c>
      <c r="B518" t="s">
        <v>654</v>
      </c>
      <c r="C518">
        <v>92403801</v>
      </c>
      <c r="D518" t="s">
        <v>654</v>
      </c>
      <c r="E518">
        <v>92403891</v>
      </c>
      <c r="F518">
        <v>9</v>
      </c>
      <c r="G518" s="493">
        <v>40952.698287037</v>
      </c>
      <c r="H518" s="493">
        <v>41060.4202546296</v>
      </c>
      <c r="I518" t="s">
        <v>2004</v>
      </c>
      <c r="J518" t="s">
        <v>2004</v>
      </c>
      <c r="K518" t="s">
        <v>2004</v>
      </c>
    </row>
    <row r="519" hidden="1" spans="1:11">
      <c r="A519">
        <v>92403831</v>
      </c>
      <c r="B519" t="s">
        <v>654</v>
      </c>
      <c r="C519">
        <v>92403801</v>
      </c>
      <c r="D519" t="s">
        <v>654</v>
      </c>
      <c r="E519">
        <v>92403891</v>
      </c>
      <c r="F519">
        <v>9</v>
      </c>
      <c r="G519" s="493">
        <v>40952.698287037</v>
      </c>
      <c r="H519" s="493">
        <v>41060.4202546296</v>
      </c>
      <c r="I519" t="s">
        <v>2005</v>
      </c>
      <c r="J519" t="s">
        <v>2004</v>
      </c>
      <c r="K519" t="s">
        <v>2004</v>
      </c>
    </row>
    <row r="520" hidden="1" spans="1:11">
      <c r="A520">
        <v>92404601</v>
      </c>
      <c r="B520" t="s">
        <v>654</v>
      </c>
      <c r="C520">
        <v>92404601</v>
      </c>
      <c r="D520" t="s">
        <v>654</v>
      </c>
      <c r="E520">
        <v>92404691</v>
      </c>
      <c r="F520">
        <v>9</v>
      </c>
      <c r="G520" s="493">
        <v>40269.5269560185</v>
      </c>
      <c r="H520" s="493">
        <v>40534.6485185185</v>
      </c>
      <c r="I520" t="s">
        <v>2006</v>
      </c>
      <c r="J520" t="s">
        <v>2006</v>
      </c>
      <c r="K520" t="s">
        <v>2007</v>
      </c>
    </row>
    <row r="521" hidden="1" spans="1:11">
      <c r="A521">
        <v>92404631</v>
      </c>
      <c r="B521" t="s">
        <v>654</v>
      </c>
      <c r="C521">
        <v>92404601</v>
      </c>
      <c r="D521" t="s">
        <v>654</v>
      </c>
      <c r="E521">
        <v>92404691</v>
      </c>
      <c r="F521">
        <v>9</v>
      </c>
      <c r="G521" s="493">
        <v>40269.5269560185</v>
      </c>
      <c r="H521" s="493">
        <v>40534.6485185185</v>
      </c>
      <c r="I521" t="s">
        <v>2008</v>
      </c>
      <c r="J521" t="s">
        <v>2006</v>
      </c>
      <c r="K521" t="s">
        <v>2007</v>
      </c>
    </row>
    <row r="522" hidden="1" spans="1:11">
      <c r="A522">
        <v>92406401</v>
      </c>
      <c r="B522" t="s">
        <v>654</v>
      </c>
      <c r="C522">
        <v>92406401</v>
      </c>
      <c r="D522" t="s">
        <v>654</v>
      </c>
      <c r="E522">
        <v>92406491</v>
      </c>
      <c r="F522">
        <v>9</v>
      </c>
      <c r="G522" s="493">
        <v>40150.7065162037</v>
      </c>
      <c r="H522" s="493">
        <v>40150.7065162037</v>
      </c>
      <c r="I522" t="s">
        <v>2009</v>
      </c>
      <c r="J522" t="s">
        <v>2009</v>
      </c>
      <c r="K522" t="s">
        <v>2010</v>
      </c>
    </row>
    <row r="523" hidden="1" spans="1:11">
      <c r="A523">
        <v>92406601</v>
      </c>
      <c r="B523" t="s">
        <v>654</v>
      </c>
      <c r="C523">
        <v>92406601</v>
      </c>
      <c r="D523" t="s">
        <v>654</v>
      </c>
      <c r="E523">
        <v>92406491</v>
      </c>
      <c r="F523">
        <v>9</v>
      </c>
      <c r="G523" s="493">
        <v>40508.3765625</v>
      </c>
      <c r="H523" s="493">
        <v>40508.3765625</v>
      </c>
      <c r="I523" t="s">
        <v>2011</v>
      </c>
      <c r="J523" t="s">
        <v>2011</v>
      </c>
      <c r="K523" t="s">
        <v>2012</v>
      </c>
    </row>
    <row r="524" hidden="1" spans="1:11">
      <c r="A524">
        <v>92406801</v>
      </c>
      <c r="B524" t="s">
        <v>654</v>
      </c>
      <c r="C524">
        <v>92406801</v>
      </c>
      <c r="D524" t="s">
        <v>654</v>
      </c>
      <c r="E524">
        <v>92406491</v>
      </c>
      <c r="F524">
        <v>9</v>
      </c>
      <c r="G524" s="493">
        <v>40337.656087963</v>
      </c>
      <c r="H524" s="493">
        <v>40534.645</v>
      </c>
      <c r="I524" t="s">
        <v>2013</v>
      </c>
      <c r="J524" t="s">
        <v>2013</v>
      </c>
      <c r="K524" t="s">
        <v>2013</v>
      </c>
    </row>
    <row r="525" hidden="1" spans="1:11">
      <c r="A525">
        <v>92407401</v>
      </c>
      <c r="B525" t="s">
        <v>654</v>
      </c>
      <c r="C525">
        <v>92407401</v>
      </c>
      <c r="D525" t="s">
        <v>654</v>
      </c>
      <c r="E525">
        <v>92407091</v>
      </c>
      <c r="F525">
        <v>9</v>
      </c>
      <c r="G525" s="493">
        <v>38841.4626157407</v>
      </c>
      <c r="H525" s="493">
        <v>43242.3923032407</v>
      </c>
      <c r="I525" t="s">
        <v>2014</v>
      </c>
      <c r="J525" t="s">
        <v>2014</v>
      </c>
      <c r="K525" t="s">
        <v>2013</v>
      </c>
    </row>
    <row r="526" hidden="1" spans="1:11">
      <c r="A526">
        <v>92407601</v>
      </c>
      <c r="B526" t="s">
        <v>654</v>
      </c>
      <c r="C526">
        <v>92407601</v>
      </c>
      <c r="D526" t="s">
        <v>654</v>
      </c>
      <c r="E526">
        <v>92407691</v>
      </c>
      <c r="F526">
        <v>9</v>
      </c>
      <c r="G526" s="493">
        <v>38848.5355555556</v>
      </c>
      <c r="H526" s="493">
        <v>40724.4753009259</v>
      </c>
      <c r="I526" t="s">
        <v>2015</v>
      </c>
      <c r="J526" t="s">
        <v>2015</v>
      </c>
      <c r="K526" t="s">
        <v>2016</v>
      </c>
    </row>
    <row r="527" hidden="1" spans="1:11">
      <c r="A527">
        <v>92407801</v>
      </c>
      <c r="B527" t="s">
        <v>654</v>
      </c>
      <c r="C527">
        <v>92407801</v>
      </c>
      <c r="D527" t="s">
        <v>654</v>
      </c>
      <c r="E527">
        <v>92407691</v>
      </c>
      <c r="F527">
        <v>9</v>
      </c>
      <c r="G527" s="493">
        <v>38848.5387731481</v>
      </c>
      <c r="H527" s="493">
        <v>40724.4771643519</v>
      </c>
      <c r="I527" t="s">
        <v>2017</v>
      </c>
      <c r="J527" t="s">
        <v>2017</v>
      </c>
      <c r="K527" t="s">
        <v>2018</v>
      </c>
    </row>
    <row r="528" hidden="1" spans="1:11">
      <c r="A528">
        <v>92408001</v>
      </c>
      <c r="B528" t="s">
        <v>654</v>
      </c>
      <c r="C528">
        <v>92408001</v>
      </c>
      <c r="D528" t="s">
        <v>654</v>
      </c>
      <c r="E528">
        <v>92407691</v>
      </c>
      <c r="F528">
        <v>9</v>
      </c>
      <c r="G528" s="493">
        <v>38848.543287037</v>
      </c>
      <c r="H528" s="493">
        <v>40724.4779050926</v>
      </c>
      <c r="I528" t="s">
        <v>2019</v>
      </c>
      <c r="J528" t="s">
        <v>2019</v>
      </c>
      <c r="K528" t="s">
        <v>2020</v>
      </c>
    </row>
    <row r="529" hidden="1" spans="1:11">
      <c r="A529">
        <v>92408601</v>
      </c>
      <c r="B529" t="s">
        <v>654</v>
      </c>
      <c r="C529">
        <v>92408601</v>
      </c>
      <c r="D529" t="s">
        <v>654</v>
      </c>
      <c r="E529">
        <v>92408291</v>
      </c>
      <c r="F529">
        <v>9</v>
      </c>
      <c r="G529" s="493">
        <v>38849.5857175926</v>
      </c>
      <c r="H529" s="493">
        <v>38849.6215162037</v>
      </c>
      <c r="I529" t="s">
        <v>2020</v>
      </c>
      <c r="J529" t="s">
        <v>2020</v>
      </c>
      <c r="K529" t="s">
        <v>2021</v>
      </c>
    </row>
    <row r="530" hidden="1" spans="1:11">
      <c r="A530">
        <v>92409202</v>
      </c>
      <c r="B530" t="s">
        <v>654</v>
      </c>
      <c r="C530">
        <v>92409202</v>
      </c>
      <c r="D530" t="s">
        <v>654</v>
      </c>
      <c r="E530">
        <v>92409292</v>
      </c>
      <c r="F530">
        <v>9</v>
      </c>
      <c r="G530" s="493">
        <v>40283.3904050926</v>
      </c>
      <c r="H530" s="493">
        <v>41262.7053935185</v>
      </c>
      <c r="I530" t="s">
        <v>2022</v>
      </c>
      <c r="J530" t="s">
        <v>2022</v>
      </c>
      <c r="K530" t="s">
        <v>2023</v>
      </c>
    </row>
    <row r="531" hidden="1" spans="1:11">
      <c r="A531">
        <v>92409402</v>
      </c>
      <c r="B531" t="s">
        <v>654</v>
      </c>
      <c r="C531">
        <v>92409402</v>
      </c>
      <c r="D531" t="s">
        <v>654</v>
      </c>
      <c r="E531">
        <v>92409292</v>
      </c>
      <c r="F531">
        <v>9</v>
      </c>
      <c r="G531" s="493">
        <v>40283.3896064815</v>
      </c>
      <c r="H531" s="493">
        <v>41262.7063425926</v>
      </c>
      <c r="I531" t="s">
        <v>2024</v>
      </c>
      <c r="J531" t="s">
        <v>2024</v>
      </c>
      <c r="K531" t="s">
        <v>2025</v>
      </c>
    </row>
    <row r="532" hidden="1" spans="1:11">
      <c r="A532">
        <v>92410202</v>
      </c>
      <c r="B532" t="s">
        <v>654</v>
      </c>
      <c r="C532">
        <v>92410202</v>
      </c>
      <c r="D532" t="s">
        <v>654</v>
      </c>
      <c r="E532">
        <v>92409292</v>
      </c>
      <c r="F532">
        <v>9</v>
      </c>
      <c r="G532" s="493">
        <v>40283.3944907407</v>
      </c>
      <c r="H532" s="493">
        <v>41262.7086111111</v>
      </c>
      <c r="I532" t="s">
        <v>2026</v>
      </c>
      <c r="J532" t="s">
        <v>2026</v>
      </c>
      <c r="K532" t="s">
        <v>2027</v>
      </c>
    </row>
    <row r="533" hidden="1" spans="1:11">
      <c r="A533">
        <v>92410402</v>
      </c>
      <c r="B533">
        <v>1</v>
      </c>
      <c r="C533">
        <v>92410402</v>
      </c>
      <c r="D533">
        <v>1</v>
      </c>
      <c r="E533">
        <v>92410492</v>
      </c>
      <c r="F533">
        <v>9</v>
      </c>
      <c r="G533" s="493">
        <v>40662.5702546296</v>
      </c>
      <c r="H533" s="493">
        <v>40662.5886342593</v>
      </c>
      <c r="I533" t="s">
        <v>2028</v>
      </c>
      <c r="J533" t="s">
        <v>2028</v>
      </c>
      <c r="K533" t="s">
        <v>2028</v>
      </c>
    </row>
    <row r="534" hidden="1" spans="1:11">
      <c r="A534">
        <v>92410602</v>
      </c>
      <c r="B534">
        <v>1</v>
      </c>
      <c r="C534">
        <v>92410602</v>
      </c>
      <c r="D534">
        <v>1</v>
      </c>
      <c r="E534">
        <v>92410492</v>
      </c>
      <c r="F534">
        <v>9</v>
      </c>
      <c r="G534" s="493">
        <v>40662.5707060185</v>
      </c>
      <c r="H534" s="493">
        <v>41108.7278472222</v>
      </c>
      <c r="I534" t="s">
        <v>2029</v>
      </c>
      <c r="J534" t="s">
        <v>2029</v>
      </c>
      <c r="K534" t="s">
        <v>2029</v>
      </c>
    </row>
    <row r="535" hidden="1" spans="1:11">
      <c r="A535">
        <v>92410802</v>
      </c>
      <c r="B535">
        <v>1</v>
      </c>
      <c r="C535">
        <v>92410802</v>
      </c>
      <c r="D535">
        <v>1</v>
      </c>
      <c r="E535">
        <v>92410492</v>
      </c>
      <c r="F535">
        <v>9</v>
      </c>
      <c r="G535" s="493">
        <v>40662.5680671296</v>
      </c>
      <c r="H535" s="493">
        <v>41108.726724537</v>
      </c>
      <c r="I535" t="s">
        <v>2030</v>
      </c>
      <c r="J535" t="s">
        <v>2030</v>
      </c>
      <c r="K535" t="s">
        <v>2030</v>
      </c>
    </row>
    <row r="536" hidden="1" spans="1:11">
      <c r="A536">
        <v>92411401</v>
      </c>
      <c r="B536" t="s">
        <v>654</v>
      </c>
      <c r="C536">
        <v>92411401</v>
      </c>
      <c r="D536" t="s">
        <v>654</v>
      </c>
      <c r="E536">
        <v>92411091</v>
      </c>
      <c r="F536">
        <v>9</v>
      </c>
      <c r="G536" s="493">
        <v>39612.8266319444</v>
      </c>
      <c r="H536" s="493">
        <v>39612.8266319444</v>
      </c>
      <c r="I536" t="s">
        <v>2031</v>
      </c>
      <c r="J536" t="s">
        <v>2031</v>
      </c>
      <c r="K536" t="s">
        <v>2032</v>
      </c>
    </row>
    <row r="537" hidden="1" spans="1:11">
      <c r="A537">
        <v>92411402</v>
      </c>
      <c r="B537" t="s">
        <v>654</v>
      </c>
      <c r="C537">
        <v>92411402</v>
      </c>
      <c r="D537" t="s">
        <v>654</v>
      </c>
      <c r="E537">
        <v>92411092</v>
      </c>
      <c r="F537">
        <v>9</v>
      </c>
      <c r="G537" s="493">
        <v>41034.710775463</v>
      </c>
      <c r="H537" s="493">
        <v>41809.7339236111</v>
      </c>
      <c r="I537" t="s">
        <v>2031</v>
      </c>
      <c r="J537" t="s">
        <v>2031</v>
      </c>
      <c r="K537" t="s">
        <v>2032</v>
      </c>
    </row>
    <row r="538" hidden="1" spans="1:11">
      <c r="A538">
        <v>92411431</v>
      </c>
      <c r="B538" t="s">
        <v>2033</v>
      </c>
      <c r="C538">
        <v>92411401</v>
      </c>
      <c r="D538" t="s">
        <v>654</v>
      </c>
      <c r="E538">
        <v>92411091</v>
      </c>
      <c r="F538">
        <v>9</v>
      </c>
      <c r="G538" s="493">
        <v>39612.8266319444</v>
      </c>
      <c r="H538" s="493">
        <v>39612.8266319444</v>
      </c>
      <c r="I538" t="s">
        <v>2034</v>
      </c>
      <c r="J538" t="s">
        <v>2031</v>
      </c>
      <c r="K538" t="s">
        <v>2032</v>
      </c>
    </row>
    <row r="539" hidden="1" spans="1:11">
      <c r="A539">
        <v>92412002</v>
      </c>
      <c r="B539" t="s">
        <v>654</v>
      </c>
      <c r="C539">
        <v>92412002</v>
      </c>
      <c r="D539" t="s">
        <v>654</v>
      </c>
      <c r="E539">
        <v>92412091</v>
      </c>
      <c r="F539">
        <v>9</v>
      </c>
      <c r="G539" s="493">
        <v>40080.3764814815</v>
      </c>
      <c r="H539" s="493">
        <v>40080.3764814815</v>
      </c>
      <c r="I539" t="s">
        <v>2035</v>
      </c>
      <c r="J539" t="s">
        <v>2035</v>
      </c>
      <c r="K539" t="s">
        <v>2036</v>
      </c>
    </row>
    <row r="540" hidden="1" spans="1:11">
      <c r="A540">
        <v>92412202</v>
      </c>
      <c r="B540" t="s">
        <v>654</v>
      </c>
      <c r="C540">
        <v>92412202</v>
      </c>
      <c r="D540" t="s">
        <v>654</v>
      </c>
      <c r="E540">
        <v>92412091</v>
      </c>
      <c r="F540">
        <v>9</v>
      </c>
      <c r="G540" s="493">
        <v>40080.3800231482</v>
      </c>
      <c r="H540" s="493">
        <v>40080.3800231482</v>
      </c>
      <c r="I540" t="s">
        <v>2037</v>
      </c>
      <c r="J540" t="s">
        <v>2037</v>
      </c>
      <c r="K540" t="s">
        <v>2036</v>
      </c>
    </row>
    <row r="541" hidden="1" spans="1:11">
      <c r="A541">
        <v>92412402</v>
      </c>
      <c r="B541" t="s">
        <v>654</v>
      </c>
      <c r="C541">
        <v>92412402</v>
      </c>
      <c r="D541" t="s">
        <v>654</v>
      </c>
      <c r="E541">
        <v>92412091</v>
      </c>
      <c r="F541">
        <v>9</v>
      </c>
      <c r="G541" s="493">
        <v>40080.3819444444</v>
      </c>
      <c r="H541" s="493">
        <v>40080.3819444444</v>
      </c>
      <c r="I541" t="s">
        <v>2038</v>
      </c>
      <c r="J541" t="s">
        <v>2038</v>
      </c>
      <c r="K541" t="s">
        <v>2036</v>
      </c>
    </row>
    <row r="542" hidden="1" spans="1:11">
      <c r="A542">
        <v>92414601</v>
      </c>
      <c r="B542" t="s">
        <v>654</v>
      </c>
      <c r="C542">
        <v>92414601</v>
      </c>
      <c r="D542" t="s">
        <v>654</v>
      </c>
      <c r="E542">
        <v>92414691</v>
      </c>
      <c r="F542">
        <v>6</v>
      </c>
      <c r="G542" s="493">
        <v>40366.7227893519</v>
      </c>
      <c r="H542" s="493">
        <v>42665.6850115741</v>
      </c>
      <c r="I542" t="s">
        <v>2039</v>
      </c>
      <c r="J542" t="s">
        <v>2039</v>
      </c>
      <c r="K542" t="s">
        <v>2040</v>
      </c>
    </row>
    <row r="543" hidden="1" spans="1:11">
      <c r="A543">
        <v>92414801</v>
      </c>
      <c r="B543" t="s">
        <v>654</v>
      </c>
      <c r="C543">
        <v>92414801</v>
      </c>
      <c r="D543" t="s">
        <v>654</v>
      </c>
      <c r="E543">
        <v>92414691</v>
      </c>
      <c r="F543">
        <v>6</v>
      </c>
      <c r="G543" s="493">
        <v>40366.7153703704</v>
      </c>
      <c r="H543" s="493">
        <v>42665.6793634259</v>
      </c>
      <c r="I543" t="s">
        <v>2041</v>
      </c>
      <c r="J543" t="s">
        <v>2041</v>
      </c>
      <c r="K543" t="s">
        <v>2042</v>
      </c>
    </row>
    <row r="544" hidden="1" spans="1:11">
      <c r="A544">
        <v>92415001</v>
      </c>
      <c r="B544" t="s">
        <v>664</v>
      </c>
      <c r="C544">
        <v>92414801</v>
      </c>
      <c r="D544" t="s">
        <v>654</v>
      </c>
      <c r="E544">
        <v>92414691</v>
      </c>
      <c r="F544">
        <v>6</v>
      </c>
      <c r="G544" s="493">
        <v>40366.7153703704</v>
      </c>
      <c r="H544" s="493">
        <v>42665.6793634259</v>
      </c>
      <c r="I544" t="s">
        <v>2043</v>
      </c>
      <c r="J544" t="s">
        <v>2041</v>
      </c>
      <c r="K544" t="s">
        <v>2042</v>
      </c>
    </row>
    <row r="545" hidden="1" spans="1:11">
      <c r="A545" t="s">
        <v>2044</v>
      </c>
      <c r="B545" t="s">
        <v>654</v>
      </c>
      <c r="C545">
        <v>92414801</v>
      </c>
      <c r="D545" t="s">
        <v>654</v>
      </c>
      <c r="E545">
        <v>92414691</v>
      </c>
      <c r="F545">
        <v>6</v>
      </c>
      <c r="G545" s="493">
        <v>40366.7153703704</v>
      </c>
      <c r="H545" s="493">
        <v>42665.6793634259</v>
      </c>
      <c r="I545" t="s">
        <v>2045</v>
      </c>
      <c r="J545" t="s">
        <v>2041</v>
      </c>
      <c r="K545" t="s">
        <v>2042</v>
      </c>
    </row>
    <row r="546" hidden="1" spans="1:11">
      <c r="A546">
        <v>92415201</v>
      </c>
      <c r="B546" t="s">
        <v>654</v>
      </c>
      <c r="C546">
        <v>92415201</v>
      </c>
      <c r="D546" t="s">
        <v>654</v>
      </c>
      <c r="E546">
        <v>92414691</v>
      </c>
      <c r="F546">
        <v>6</v>
      </c>
      <c r="G546" s="493">
        <v>40366.7191782407</v>
      </c>
      <c r="H546" s="493">
        <v>42665.6822800926</v>
      </c>
      <c r="I546" t="s">
        <v>2046</v>
      </c>
      <c r="J546" t="s">
        <v>2046</v>
      </c>
      <c r="K546" t="s">
        <v>2047</v>
      </c>
    </row>
    <row r="547" hidden="1" spans="1:11">
      <c r="A547">
        <v>92415401</v>
      </c>
      <c r="B547" t="s">
        <v>654</v>
      </c>
      <c r="C547">
        <v>92415401</v>
      </c>
      <c r="D547" t="s">
        <v>654</v>
      </c>
      <c r="E547">
        <v>92415491</v>
      </c>
      <c r="F547">
        <v>6</v>
      </c>
      <c r="G547" s="493">
        <v>39625.6328935185</v>
      </c>
      <c r="H547" s="493">
        <v>42665.6832523148</v>
      </c>
      <c r="I547" t="s">
        <v>2048</v>
      </c>
      <c r="J547" t="s">
        <v>2048</v>
      </c>
      <c r="K547" t="s">
        <v>2048</v>
      </c>
    </row>
    <row r="548" hidden="1" spans="1:11">
      <c r="A548">
        <v>92415601</v>
      </c>
      <c r="B548" t="s">
        <v>654</v>
      </c>
      <c r="C548">
        <v>92415601</v>
      </c>
      <c r="D548" t="s">
        <v>654</v>
      </c>
      <c r="E548">
        <v>92415491</v>
      </c>
      <c r="F548">
        <v>6</v>
      </c>
      <c r="G548" s="493">
        <v>39503.6208333333</v>
      </c>
      <c r="H548" s="493">
        <v>42665.6861342593</v>
      </c>
      <c r="I548" t="s">
        <v>2049</v>
      </c>
      <c r="J548" t="s">
        <v>2049</v>
      </c>
      <c r="K548" t="s">
        <v>2049</v>
      </c>
    </row>
    <row r="549" hidden="1" spans="1:11">
      <c r="A549">
        <v>92415801</v>
      </c>
      <c r="B549" t="s">
        <v>654</v>
      </c>
      <c r="C549">
        <v>92415801</v>
      </c>
      <c r="D549" t="s">
        <v>654</v>
      </c>
      <c r="E549" t="s">
        <v>2050</v>
      </c>
      <c r="F549">
        <v>6</v>
      </c>
      <c r="G549" s="493">
        <v>39468.3707291667</v>
      </c>
      <c r="H549" s="493">
        <v>42665.6968865741</v>
      </c>
      <c r="I549" t="s">
        <v>2051</v>
      </c>
      <c r="J549" t="s">
        <v>2051</v>
      </c>
      <c r="K549" t="s">
        <v>2052</v>
      </c>
    </row>
    <row r="550" hidden="1" spans="1:11">
      <c r="A550">
        <v>92416001</v>
      </c>
      <c r="B550" t="s">
        <v>664</v>
      </c>
      <c r="C550">
        <v>92415801</v>
      </c>
      <c r="D550" t="s">
        <v>654</v>
      </c>
      <c r="E550" t="s">
        <v>2050</v>
      </c>
      <c r="F550">
        <v>6</v>
      </c>
      <c r="G550" s="493">
        <v>39468.3707291667</v>
      </c>
      <c r="H550" s="493">
        <v>42665.6968865741</v>
      </c>
      <c r="I550" t="s">
        <v>2053</v>
      </c>
      <c r="J550" t="s">
        <v>2051</v>
      </c>
      <c r="K550" t="s">
        <v>2052</v>
      </c>
    </row>
    <row r="551" hidden="1" spans="1:11">
      <c r="A551" t="s">
        <v>2054</v>
      </c>
      <c r="B551" t="s">
        <v>654</v>
      </c>
      <c r="C551">
        <v>92415801</v>
      </c>
      <c r="D551" t="s">
        <v>654</v>
      </c>
      <c r="E551" t="s">
        <v>2050</v>
      </c>
      <c r="F551">
        <v>6</v>
      </c>
      <c r="G551" s="493">
        <v>39468.3707291667</v>
      </c>
      <c r="H551" s="493">
        <v>42665.6968865741</v>
      </c>
      <c r="I551" t="s">
        <v>2055</v>
      </c>
      <c r="J551" t="s">
        <v>2051</v>
      </c>
      <c r="K551" t="s">
        <v>2052</v>
      </c>
    </row>
    <row r="552" hidden="1" spans="1:11">
      <c r="A552">
        <v>92416201</v>
      </c>
      <c r="B552" t="s">
        <v>654</v>
      </c>
      <c r="C552">
        <v>92416201</v>
      </c>
      <c r="D552" t="s">
        <v>654</v>
      </c>
      <c r="E552">
        <v>92415891</v>
      </c>
      <c r="F552">
        <v>6</v>
      </c>
      <c r="G552" s="493">
        <v>39559.4074768519</v>
      </c>
      <c r="H552" s="493">
        <v>42665.6975694444</v>
      </c>
      <c r="I552" t="s">
        <v>2056</v>
      </c>
      <c r="J552" t="s">
        <v>2056</v>
      </c>
      <c r="K552" t="s">
        <v>2057</v>
      </c>
    </row>
    <row r="553" hidden="1" spans="1:11">
      <c r="A553">
        <v>92416401</v>
      </c>
      <c r="B553" t="s">
        <v>654</v>
      </c>
      <c r="C553">
        <v>92416401</v>
      </c>
      <c r="D553" t="s">
        <v>654</v>
      </c>
      <c r="E553">
        <v>92416491</v>
      </c>
      <c r="F553">
        <v>6</v>
      </c>
      <c r="G553" s="493">
        <v>39479.8166435185</v>
      </c>
      <c r="H553" s="493">
        <v>42665.6874189815</v>
      </c>
      <c r="I553" t="s">
        <v>2058</v>
      </c>
      <c r="J553" t="s">
        <v>2058</v>
      </c>
      <c r="K553" t="s">
        <v>2059</v>
      </c>
    </row>
    <row r="554" hidden="1" spans="1:11">
      <c r="A554">
        <v>92416601</v>
      </c>
      <c r="B554" t="s">
        <v>654</v>
      </c>
      <c r="C554">
        <v>92416601</v>
      </c>
      <c r="D554" t="s">
        <v>654</v>
      </c>
      <c r="E554">
        <v>92416491</v>
      </c>
      <c r="F554">
        <v>6</v>
      </c>
      <c r="G554" s="493">
        <v>39636.8641087963</v>
      </c>
      <c r="H554" s="493">
        <v>42665.6840625</v>
      </c>
      <c r="I554" t="s">
        <v>2060</v>
      </c>
      <c r="J554" t="s">
        <v>2060</v>
      </c>
      <c r="K554" t="s">
        <v>2059</v>
      </c>
    </row>
    <row r="555" hidden="1" spans="1:11">
      <c r="A555">
        <v>92416801</v>
      </c>
      <c r="B555" t="s">
        <v>654</v>
      </c>
      <c r="C555">
        <v>92416801</v>
      </c>
      <c r="D555" t="s">
        <v>654</v>
      </c>
      <c r="E555">
        <v>92416891</v>
      </c>
      <c r="F555">
        <v>6</v>
      </c>
      <c r="G555" s="493">
        <v>40203.6626851852</v>
      </c>
      <c r="H555" s="493">
        <v>42665.6804861111</v>
      </c>
      <c r="I555" t="s">
        <v>2061</v>
      </c>
      <c r="J555" t="s">
        <v>2061</v>
      </c>
      <c r="K555" t="s">
        <v>2062</v>
      </c>
    </row>
    <row r="556" hidden="1" spans="1:11">
      <c r="A556">
        <v>92417001</v>
      </c>
      <c r="B556" t="s">
        <v>2033</v>
      </c>
      <c r="C556">
        <v>92416801</v>
      </c>
      <c r="D556" t="s">
        <v>654</v>
      </c>
      <c r="E556">
        <v>92416891</v>
      </c>
      <c r="F556">
        <v>6</v>
      </c>
      <c r="G556" s="493">
        <v>40203.6626851852</v>
      </c>
      <c r="H556" s="493">
        <v>42665.6804861111</v>
      </c>
      <c r="I556" t="s">
        <v>2063</v>
      </c>
      <c r="J556" t="s">
        <v>2061</v>
      </c>
      <c r="K556" t="s">
        <v>2062</v>
      </c>
    </row>
    <row r="557" hidden="1" spans="1:11">
      <c r="A557" t="s">
        <v>2064</v>
      </c>
      <c r="B557" t="s">
        <v>2033</v>
      </c>
      <c r="C557">
        <v>92416801</v>
      </c>
      <c r="D557" t="s">
        <v>654</v>
      </c>
      <c r="E557">
        <v>92416891</v>
      </c>
      <c r="F557">
        <v>6</v>
      </c>
      <c r="G557" s="493">
        <v>40203.6626851852</v>
      </c>
      <c r="H557" s="493">
        <v>42665.6804861111</v>
      </c>
      <c r="I557" t="s">
        <v>2065</v>
      </c>
      <c r="J557" t="s">
        <v>2061</v>
      </c>
      <c r="K557" t="s">
        <v>2062</v>
      </c>
    </row>
    <row r="558" hidden="1" spans="1:11">
      <c r="A558">
        <v>92417201</v>
      </c>
      <c r="B558" t="s">
        <v>654</v>
      </c>
      <c r="C558">
        <v>92417201</v>
      </c>
      <c r="D558" t="s">
        <v>654</v>
      </c>
      <c r="E558">
        <v>92417291</v>
      </c>
      <c r="F558">
        <v>6</v>
      </c>
      <c r="G558" s="493">
        <v>40203.6720833333</v>
      </c>
      <c r="H558" s="493">
        <v>42665.6814467593</v>
      </c>
      <c r="I558" t="s">
        <v>2066</v>
      </c>
      <c r="J558" t="s">
        <v>2066</v>
      </c>
      <c r="K558" t="s">
        <v>2067</v>
      </c>
    </row>
    <row r="559" hidden="1" spans="1:11">
      <c r="A559">
        <v>92417401</v>
      </c>
      <c r="B559" t="s">
        <v>2033</v>
      </c>
      <c r="C559">
        <v>92417201</v>
      </c>
      <c r="D559" t="s">
        <v>654</v>
      </c>
      <c r="E559">
        <v>92417291</v>
      </c>
      <c r="F559">
        <v>6</v>
      </c>
      <c r="G559" s="493">
        <v>40203.6720833333</v>
      </c>
      <c r="H559" s="493">
        <v>42665.6814467593</v>
      </c>
      <c r="I559" t="s">
        <v>2068</v>
      </c>
      <c r="J559" t="s">
        <v>2066</v>
      </c>
      <c r="K559" t="s">
        <v>2067</v>
      </c>
    </row>
    <row r="560" hidden="1" spans="1:11">
      <c r="A560">
        <v>92419601</v>
      </c>
      <c r="B560" t="s">
        <v>654</v>
      </c>
      <c r="C560">
        <v>92419601</v>
      </c>
      <c r="D560" t="s">
        <v>654</v>
      </c>
      <c r="E560">
        <v>92419691</v>
      </c>
      <c r="F560">
        <v>9</v>
      </c>
      <c r="G560" s="493">
        <v>40962.5576273148</v>
      </c>
      <c r="H560" s="493">
        <v>41039.4787384259</v>
      </c>
      <c r="I560" t="s">
        <v>2069</v>
      </c>
      <c r="J560" t="s">
        <v>2069</v>
      </c>
      <c r="K560" t="s">
        <v>2069</v>
      </c>
    </row>
    <row r="561" hidden="1" spans="1:11">
      <c r="A561">
        <v>92419801</v>
      </c>
      <c r="B561" t="s">
        <v>654</v>
      </c>
      <c r="C561">
        <v>92419801</v>
      </c>
      <c r="D561" t="s">
        <v>654</v>
      </c>
      <c r="E561">
        <v>92419891</v>
      </c>
      <c r="F561">
        <v>9</v>
      </c>
      <c r="G561" s="493">
        <v>40962.5579513889</v>
      </c>
      <c r="H561" s="493">
        <v>41053.6336805556</v>
      </c>
      <c r="I561" t="s">
        <v>2070</v>
      </c>
      <c r="J561" t="s">
        <v>2070</v>
      </c>
      <c r="K561" t="s">
        <v>2070</v>
      </c>
    </row>
    <row r="562" hidden="1" spans="1:11">
      <c r="A562">
        <v>92420001</v>
      </c>
      <c r="B562" t="s">
        <v>654</v>
      </c>
      <c r="C562">
        <v>92420001</v>
      </c>
      <c r="D562" t="s">
        <v>654</v>
      </c>
      <c r="E562">
        <v>92420091</v>
      </c>
      <c r="F562">
        <v>8</v>
      </c>
      <c r="G562" s="493">
        <v>40352.7240625</v>
      </c>
      <c r="H562" s="493">
        <v>40534.6487962963</v>
      </c>
      <c r="I562" t="s">
        <v>2071</v>
      </c>
      <c r="J562" t="s">
        <v>2071</v>
      </c>
      <c r="K562" t="s">
        <v>2072</v>
      </c>
    </row>
    <row r="563" hidden="1" spans="1:11">
      <c r="A563">
        <v>92420202</v>
      </c>
      <c r="B563" t="s">
        <v>654</v>
      </c>
      <c r="C563">
        <v>92420202</v>
      </c>
      <c r="D563" t="s">
        <v>654</v>
      </c>
      <c r="E563">
        <v>92420292</v>
      </c>
      <c r="F563">
        <v>9</v>
      </c>
      <c r="G563" s="493">
        <v>39619.3623611111</v>
      </c>
      <c r="H563" s="493">
        <v>39619.3623611111</v>
      </c>
      <c r="I563" t="s">
        <v>2073</v>
      </c>
      <c r="J563" t="s">
        <v>2073</v>
      </c>
      <c r="K563" t="s">
        <v>2073</v>
      </c>
    </row>
    <row r="564" hidden="1" spans="1:11">
      <c r="A564">
        <v>92420402</v>
      </c>
      <c r="B564" t="s">
        <v>654</v>
      </c>
      <c r="C564">
        <v>92420402</v>
      </c>
      <c r="D564" t="s">
        <v>654</v>
      </c>
      <c r="E564">
        <v>92420292</v>
      </c>
      <c r="F564">
        <v>9</v>
      </c>
      <c r="G564" s="493">
        <v>39620.6180439815</v>
      </c>
      <c r="H564" s="493">
        <v>41291.485</v>
      </c>
      <c r="I564" t="s">
        <v>2074</v>
      </c>
      <c r="J564" t="s">
        <v>2074</v>
      </c>
      <c r="K564" t="s">
        <v>2075</v>
      </c>
    </row>
    <row r="565" hidden="1" spans="1:11">
      <c r="A565">
        <v>92420602</v>
      </c>
      <c r="B565" t="s">
        <v>654</v>
      </c>
      <c r="C565">
        <v>92420602</v>
      </c>
      <c r="D565" t="s">
        <v>654</v>
      </c>
      <c r="E565">
        <v>92420292</v>
      </c>
      <c r="F565">
        <v>9</v>
      </c>
      <c r="G565" s="493">
        <v>39620.6185416667</v>
      </c>
      <c r="H565" s="493">
        <v>39620.6185416667</v>
      </c>
      <c r="I565" t="s">
        <v>2076</v>
      </c>
      <c r="J565" t="s">
        <v>2076</v>
      </c>
      <c r="K565" t="s">
        <v>2077</v>
      </c>
    </row>
    <row r="566" hidden="1" spans="1:11">
      <c r="A566">
        <v>92420802</v>
      </c>
      <c r="B566" t="s">
        <v>654</v>
      </c>
      <c r="C566">
        <v>92420802</v>
      </c>
      <c r="D566" t="s">
        <v>654</v>
      </c>
      <c r="E566">
        <v>92420292</v>
      </c>
      <c r="F566">
        <v>9</v>
      </c>
      <c r="G566" s="493">
        <v>39947.5697453704</v>
      </c>
      <c r="H566" s="493">
        <v>39947.5808564815</v>
      </c>
      <c r="I566" t="s">
        <v>2078</v>
      </c>
      <c r="J566" t="s">
        <v>2078</v>
      </c>
      <c r="K566" t="s">
        <v>2079</v>
      </c>
    </row>
    <row r="567" hidden="1" spans="1:11">
      <c r="A567">
        <v>92421002</v>
      </c>
      <c r="B567" t="s">
        <v>654</v>
      </c>
      <c r="C567">
        <v>92421002</v>
      </c>
      <c r="D567" t="s">
        <v>654</v>
      </c>
      <c r="E567">
        <v>92421092</v>
      </c>
      <c r="F567">
        <v>9</v>
      </c>
      <c r="G567" s="493">
        <v>39620.6200231481</v>
      </c>
      <c r="H567" s="493">
        <v>39620.6200231481</v>
      </c>
      <c r="I567" t="s">
        <v>2080</v>
      </c>
      <c r="J567" t="s">
        <v>2080</v>
      </c>
      <c r="K567" t="s">
        <v>2080</v>
      </c>
    </row>
    <row r="568" hidden="1" spans="1:11">
      <c r="A568">
        <v>92421202</v>
      </c>
      <c r="B568" t="s">
        <v>654</v>
      </c>
      <c r="C568">
        <v>92421202</v>
      </c>
      <c r="D568" t="s">
        <v>654</v>
      </c>
      <c r="E568">
        <v>92421092</v>
      </c>
      <c r="F568">
        <v>9</v>
      </c>
      <c r="G568" s="493">
        <v>39940.6622222222</v>
      </c>
      <c r="H568" s="493">
        <v>41548.4454976852</v>
      </c>
      <c r="I568" t="s">
        <v>2081</v>
      </c>
      <c r="J568" t="s">
        <v>2081</v>
      </c>
      <c r="K568" t="s">
        <v>2082</v>
      </c>
    </row>
    <row r="569" hidden="1" spans="1:11">
      <c r="A569">
        <v>92421402</v>
      </c>
      <c r="B569" t="s">
        <v>654</v>
      </c>
      <c r="C569">
        <v>92421402</v>
      </c>
      <c r="D569" t="s">
        <v>654</v>
      </c>
      <c r="E569">
        <v>92421492</v>
      </c>
      <c r="F569">
        <v>9</v>
      </c>
      <c r="G569" s="493">
        <v>39620.6380324074</v>
      </c>
      <c r="H569" s="493">
        <v>42288.4623726852</v>
      </c>
      <c r="I569" t="s">
        <v>2083</v>
      </c>
      <c r="J569" t="s">
        <v>2083</v>
      </c>
      <c r="K569" t="s">
        <v>2083</v>
      </c>
    </row>
    <row r="570" hidden="1" spans="1:11">
      <c r="A570">
        <v>92421431</v>
      </c>
      <c r="B570" t="s">
        <v>654</v>
      </c>
      <c r="C570">
        <v>92421402</v>
      </c>
      <c r="D570" t="s">
        <v>654</v>
      </c>
      <c r="E570">
        <v>92421492</v>
      </c>
      <c r="F570">
        <v>9</v>
      </c>
      <c r="G570" s="493">
        <v>39620.6380324074</v>
      </c>
      <c r="H570" s="493">
        <v>42288.4623726852</v>
      </c>
      <c r="I570" t="s">
        <v>2084</v>
      </c>
      <c r="J570" t="s">
        <v>2083</v>
      </c>
      <c r="K570" t="s">
        <v>2083</v>
      </c>
    </row>
    <row r="571" hidden="1" spans="1:11">
      <c r="A571">
        <v>92421601</v>
      </c>
      <c r="B571" t="s">
        <v>654</v>
      </c>
      <c r="C571">
        <v>92421601</v>
      </c>
      <c r="D571" t="s">
        <v>654</v>
      </c>
      <c r="E571">
        <v>92420091</v>
      </c>
      <c r="F571">
        <v>8</v>
      </c>
      <c r="G571" s="493">
        <v>40252.5252314815</v>
      </c>
      <c r="H571" s="493">
        <v>40252.5252314815</v>
      </c>
      <c r="I571" t="s">
        <v>2085</v>
      </c>
      <c r="J571" t="s">
        <v>2085</v>
      </c>
      <c r="K571" t="s">
        <v>2085</v>
      </c>
    </row>
    <row r="572" hidden="1" spans="1:11">
      <c r="A572">
        <v>92421801</v>
      </c>
      <c r="B572" t="s">
        <v>654</v>
      </c>
      <c r="C572">
        <v>92421801</v>
      </c>
      <c r="D572" t="s">
        <v>654</v>
      </c>
      <c r="E572">
        <v>92420091</v>
      </c>
      <c r="F572">
        <v>8</v>
      </c>
      <c r="G572" s="493">
        <v>40259.5475694444</v>
      </c>
      <c r="H572" s="493">
        <v>45861.4947222222</v>
      </c>
      <c r="I572" t="s">
        <v>2086</v>
      </c>
      <c r="J572" t="s">
        <v>2086</v>
      </c>
      <c r="K572" t="s">
        <v>2087</v>
      </c>
    </row>
    <row r="573" hidden="1" spans="1:11">
      <c r="A573">
        <v>92422001</v>
      </c>
      <c r="B573" t="s">
        <v>654</v>
      </c>
      <c r="C573">
        <v>92422001</v>
      </c>
      <c r="D573" t="s">
        <v>654</v>
      </c>
      <c r="E573">
        <v>92422091</v>
      </c>
      <c r="F573">
        <v>6</v>
      </c>
      <c r="G573" s="493">
        <v>40254.5359490741</v>
      </c>
      <c r="H573" s="493">
        <v>40254.5359490741</v>
      </c>
      <c r="I573" t="s">
        <v>2088</v>
      </c>
      <c r="J573" t="s">
        <v>2088</v>
      </c>
      <c r="K573" t="s">
        <v>2088</v>
      </c>
    </row>
    <row r="574" hidden="1" spans="1:11">
      <c r="A574">
        <v>92422201</v>
      </c>
      <c r="B574" t="s">
        <v>654</v>
      </c>
      <c r="C574">
        <v>92422201</v>
      </c>
      <c r="D574" t="s">
        <v>654</v>
      </c>
      <c r="E574">
        <v>92422291</v>
      </c>
      <c r="F574">
        <v>6</v>
      </c>
      <c r="G574" s="493">
        <v>40344.5971296296</v>
      </c>
      <c r="H574" s="493">
        <v>41738.3900347222</v>
      </c>
      <c r="I574" t="s">
        <v>2089</v>
      </c>
      <c r="J574" t="s">
        <v>2089</v>
      </c>
      <c r="K574" t="s">
        <v>2089</v>
      </c>
    </row>
    <row r="575" hidden="1" spans="1:11">
      <c r="A575">
        <v>92426001</v>
      </c>
      <c r="B575" t="s">
        <v>654</v>
      </c>
      <c r="C575">
        <v>92426001</v>
      </c>
      <c r="D575" t="s">
        <v>654</v>
      </c>
      <c r="E575">
        <v>92426091</v>
      </c>
      <c r="F575">
        <v>9</v>
      </c>
      <c r="G575" s="493">
        <v>39606.4224421296</v>
      </c>
      <c r="H575" s="493">
        <v>39606.4224421296</v>
      </c>
      <c r="I575" t="s">
        <v>2090</v>
      </c>
      <c r="J575" t="s">
        <v>2090</v>
      </c>
      <c r="K575" t="s">
        <v>2091</v>
      </c>
    </row>
    <row r="576" hidden="1" spans="1:11">
      <c r="A576">
        <v>92426031</v>
      </c>
      <c r="B576" t="s">
        <v>1460</v>
      </c>
      <c r="C576">
        <v>99668001</v>
      </c>
      <c r="D576" t="s">
        <v>654</v>
      </c>
      <c r="F576">
        <v>0</v>
      </c>
      <c r="G576" s="493">
        <v>40303.411412037</v>
      </c>
      <c r="H576" s="493">
        <v>40303.411412037</v>
      </c>
      <c r="I576" t="s">
        <v>2092</v>
      </c>
      <c r="J576" t="s">
        <v>2093</v>
      </c>
      <c r="K576" t="s">
        <v>1368</v>
      </c>
    </row>
    <row r="577" hidden="1" spans="1:11">
      <c r="A577">
        <v>92426031</v>
      </c>
      <c r="B577" t="s">
        <v>654</v>
      </c>
      <c r="C577">
        <v>92426001</v>
      </c>
      <c r="D577" t="s">
        <v>654</v>
      </c>
      <c r="E577">
        <v>92426091</v>
      </c>
      <c r="F577">
        <v>9</v>
      </c>
      <c r="G577" s="493">
        <v>39606.4224421296</v>
      </c>
      <c r="H577" s="493">
        <v>39606.4224421296</v>
      </c>
      <c r="I577" t="s">
        <v>2092</v>
      </c>
      <c r="J577" t="s">
        <v>2090</v>
      </c>
      <c r="K577" t="s">
        <v>2091</v>
      </c>
    </row>
    <row r="578" hidden="1" spans="1:11">
      <c r="A578">
        <v>92426201</v>
      </c>
      <c r="B578" t="s">
        <v>654</v>
      </c>
      <c r="C578">
        <v>92426201</v>
      </c>
      <c r="D578" t="s">
        <v>654</v>
      </c>
      <c r="E578">
        <v>92426091</v>
      </c>
      <c r="F578">
        <v>9</v>
      </c>
      <c r="G578" s="493">
        <v>39477.6317013889</v>
      </c>
      <c r="H578" s="493">
        <v>39487.4055902778</v>
      </c>
      <c r="I578" t="s">
        <v>2094</v>
      </c>
      <c r="J578" t="s">
        <v>2094</v>
      </c>
      <c r="K578" t="s">
        <v>2095</v>
      </c>
    </row>
    <row r="579" hidden="1" spans="1:11">
      <c r="A579">
        <v>92426231</v>
      </c>
      <c r="B579" t="s">
        <v>654</v>
      </c>
      <c r="C579">
        <v>92426201</v>
      </c>
      <c r="D579" t="s">
        <v>654</v>
      </c>
      <c r="E579">
        <v>92426091</v>
      </c>
      <c r="F579">
        <v>9</v>
      </c>
      <c r="G579" s="493">
        <v>39477.6317013889</v>
      </c>
      <c r="H579" s="493">
        <v>39487.4055902778</v>
      </c>
      <c r="I579" t="s">
        <v>2096</v>
      </c>
      <c r="J579" t="s">
        <v>2094</v>
      </c>
      <c r="K579" t="s">
        <v>2095</v>
      </c>
    </row>
    <row r="580" hidden="1" spans="1:11">
      <c r="A580">
        <v>92426401</v>
      </c>
      <c r="B580" t="s">
        <v>654</v>
      </c>
      <c r="C580">
        <v>92426401</v>
      </c>
      <c r="D580" t="s">
        <v>654</v>
      </c>
      <c r="E580">
        <v>92426091</v>
      </c>
      <c r="F580">
        <v>9</v>
      </c>
      <c r="G580" s="493">
        <v>39954.4080671296</v>
      </c>
      <c r="H580" s="493">
        <v>39954.4080671296</v>
      </c>
      <c r="I580" t="s">
        <v>2097</v>
      </c>
      <c r="J580" t="s">
        <v>2097</v>
      </c>
      <c r="K580" t="s">
        <v>2097</v>
      </c>
    </row>
    <row r="581" hidden="1" spans="1:11">
      <c r="A581">
        <v>92426431</v>
      </c>
      <c r="B581" t="s">
        <v>1460</v>
      </c>
      <c r="C581">
        <v>99668001</v>
      </c>
      <c r="D581" t="s">
        <v>654</v>
      </c>
      <c r="F581">
        <v>0</v>
      </c>
      <c r="G581" s="493">
        <v>40303.411412037</v>
      </c>
      <c r="H581" s="493">
        <v>40303.411412037</v>
      </c>
      <c r="I581" t="s">
        <v>2098</v>
      </c>
      <c r="J581" t="s">
        <v>2093</v>
      </c>
      <c r="K581" t="s">
        <v>1368</v>
      </c>
    </row>
    <row r="582" hidden="1" spans="1:11">
      <c r="A582">
        <v>92426431</v>
      </c>
      <c r="B582" t="s">
        <v>654</v>
      </c>
      <c r="C582">
        <v>92426401</v>
      </c>
      <c r="D582" t="s">
        <v>654</v>
      </c>
      <c r="E582">
        <v>92426091</v>
      </c>
      <c r="F582">
        <v>9</v>
      </c>
      <c r="G582" s="493">
        <v>39954.4080671296</v>
      </c>
      <c r="H582" s="493">
        <v>39954.4080671296</v>
      </c>
      <c r="I582" t="s">
        <v>2098</v>
      </c>
      <c r="J582" t="s">
        <v>2097</v>
      </c>
      <c r="K582" t="s">
        <v>2097</v>
      </c>
    </row>
    <row r="583" hidden="1" spans="1:11">
      <c r="A583">
        <v>92426601</v>
      </c>
      <c r="B583" t="s">
        <v>654</v>
      </c>
      <c r="C583">
        <v>92426601</v>
      </c>
      <c r="D583" t="s">
        <v>654</v>
      </c>
      <c r="E583">
        <v>92426091</v>
      </c>
      <c r="F583">
        <v>9</v>
      </c>
      <c r="G583" s="493">
        <v>39532.5143171296</v>
      </c>
      <c r="H583" s="493">
        <v>39532.5143171296</v>
      </c>
      <c r="I583" t="s">
        <v>2099</v>
      </c>
      <c r="J583" t="s">
        <v>2099</v>
      </c>
      <c r="K583" t="s">
        <v>2099</v>
      </c>
    </row>
    <row r="584" hidden="1" spans="1:11">
      <c r="A584">
        <v>92426631</v>
      </c>
      <c r="B584" t="s">
        <v>654</v>
      </c>
      <c r="C584">
        <v>92426601</v>
      </c>
      <c r="D584" t="s">
        <v>654</v>
      </c>
      <c r="E584">
        <v>92426091</v>
      </c>
      <c r="F584">
        <v>9</v>
      </c>
      <c r="G584" s="493">
        <v>39532.5143171296</v>
      </c>
      <c r="H584" s="493">
        <v>39532.5143171296</v>
      </c>
      <c r="I584" t="s">
        <v>2100</v>
      </c>
      <c r="J584" t="s">
        <v>2099</v>
      </c>
      <c r="K584" t="s">
        <v>2099</v>
      </c>
    </row>
    <row r="585" hidden="1" spans="1:11">
      <c r="A585">
        <v>92426801</v>
      </c>
      <c r="B585" t="s">
        <v>654</v>
      </c>
      <c r="C585">
        <v>92426801</v>
      </c>
      <c r="D585" t="s">
        <v>654</v>
      </c>
      <c r="E585">
        <v>92426891</v>
      </c>
      <c r="F585">
        <v>8</v>
      </c>
      <c r="G585" s="493">
        <v>40280.4807175926</v>
      </c>
      <c r="H585" s="493">
        <v>40534.6497453704</v>
      </c>
      <c r="I585" t="s">
        <v>2101</v>
      </c>
      <c r="J585" t="s">
        <v>2101</v>
      </c>
      <c r="K585" t="s">
        <v>2102</v>
      </c>
    </row>
    <row r="586" hidden="1" spans="1:11">
      <c r="A586">
        <v>92427001</v>
      </c>
      <c r="B586" t="s">
        <v>654</v>
      </c>
      <c r="C586">
        <v>92427001</v>
      </c>
      <c r="D586" t="s">
        <v>654</v>
      </c>
      <c r="E586">
        <v>92427091</v>
      </c>
      <c r="F586">
        <v>6</v>
      </c>
      <c r="G586" s="493">
        <v>40408.5841782407</v>
      </c>
      <c r="H586" s="493">
        <v>42232.8004861111</v>
      </c>
      <c r="I586" t="s">
        <v>2103</v>
      </c>
      <c r="J586" t="s">
        <v>2103</v>
      </c>
      <c r="K586" t="s">
        <v>2104</v>
      </c>
    </row>
    <row r="587" hidden="1" spans="1:11">
      <c r="A587">
        <v>92427031</v>
      </c>
      <c r="B587" t="s">
        <v>654</v>
      </c>
      <c r="C587">
        <v>92427001</v>
      </c>
      <c r="D587" t="s">
        <v>654</v>
      </c>
      <c r="E587">
        <v>92427091</v>
      </c>
      <c r="F587">
        <v>6</v>
      </c>
      <c r="G587" s="493">
        <v>40408.5841782407</v>
      </c>
      <c r="H587" s="493">
        <v>42232.8004861111</v>
      </c>
      <c r="I587" t="s">
        <v>2105</v>
      </c>
      <c r="J587" t="s">
        <v>2103</v>
      </c>
      <c r="K587" t="s">
        <v>2104</v>
      </c>
    </row>
    <row r="588" hidden="1" spans="1:11">
      <c r="A588">
        <v>92427201</v>
      </c>
      <c r="B588" t="s">
        <v>654</v>
      </c>
      <c r="C588">
        <v>92427201</v>
      </c>
      <c r="D588" t="s">
        <v>654</v>
      </c>
      <c r="E588">
        <v>92426891</v>
      </c>
      <c r="F588">
        <v>8</v>
      </c>
      <c r="G588" s="493">
        <v>40379.4745138889</v>
      </c>
      <c r="H588" s="493">
        <v>40379.4745138889</v>
      </c>
      <c r="I588" t="s">
        <v>2106</v>
      </c>
      <c r="J588" t="s">
        <v>2106</v>
      </c>
      <c r="K588" t="s">
        <v>2107</v>
      </c>
    </row>
    <row r="589" hidden="1" spans="1:11">
      <c r="A589">
        <v>92427431</v>
      </c>
      <c r="B589">
        <v>201</v>
      </c>
      <c r="C589">
        <v>92427001</v>
      </c>
      <c r="D589" t="s">
        <v>654</v>
      </c>
      <c r="E589">
        <v>92427091</v>
      </c>
      <c r="F589">
        <v>6</v>
      </c>
      <c r="G589" s="493">
        <v>40408.5841782407</v>
      </c>
      <c r="H589" s="493">
        <v>42232.8004861111</v>
      </c>
      <c r="I589" t="s">
        <v>2108</v>
      </c>
      <c r="J589" t="s">
        <v>2103</v>
      </c>
      <c r="K589" t="s">
        <v>2104</v>
      </c>
    </row>
    <row r="590" hidden="1" spans="1:11">
      <c r="A590">
        <v>92427431</v>
      </c>
      <c r="B590" t="s">
        <v>654</v>
      </c>
      <c r="C590">
        <v>92427001</v>
      </c>
      <c r="D590" t="s">
        <v>654</v>
      </c>
      <c r="E590">
        <v>92427091</v>
      </c>
      <c r="F590">
        <v>6</v>
      </c>
      <c r="G590" s="493">
        <v>40408.5841782407</v>
      </c>
      <c r="H590" s="493">
        <v>42232.8004861111</v>
      </c>
      <c r="I590" t="s">
        <v>2108</v>
      </c>
      <c r="J590" t="s">
        <v>2103</v>
      </c>
      <c r="K590" t="s">
        <v>2104</v>
      </c>
    </row>
    <row r="591" hidden="1" spans="1:11">
      <c r="A591">
        <v>92427601</v>
      </c>
      <c r="B591" t="s">
        <v>654</v>
      </c>
      <c r="C591">
        <v>92427601</v>
      </c>
      <c r="D591" t="s">
        <v>654</v>
      </c>
      <c r="E591">
        <v>92427691</v>
      </c>
      <c r="F591">
        <v>8</v>
      </c>
      <c r="G591" s="493">
        <v>41249.7876273148</v>
      </c>
      <c r="H591" s="493">
        <v>43669.7706134259</v>
      </c>
      <c r="I591" t="s">
        <v>2109</v>
      </c>
      <c r="J591" t="s">
        <v>2109</v>
      </c>
      <c r="K591" t="s">
        <v>2109</v>
      </c>
    </row>
    <row r="592" hidden="1" spans="1:11">
      <c r="A592">
        <v>92428831</v>
      </c>
      <c r="B592" t="s">
        <v>654</v>
      </c>
      <c r="C592" t="s">
        <v>2110</v>
      </c>
      <c r="D592">
        <v>2</v>
      </c>
      <c r="E592" t="s">
        <v>2111</v>
      </c>
      <c r="F592">
        <v>9</v>
      </c>
      <c r="G592" s="493">
        <v>39716.587037037</v>
      </c>
      <c r="H592" s="493">
        <v>39716.587037037</v>
      </c>
      <c r="I592" t="s">
        <v>2112</v>
      </c>
      <c r="J592" t="s">
        <v>2113</v>
      </c>
      <c r="K592" t="s">
        <v>2114</v>
      </c>
    </row>
    <row r="593" hidden="1" spans="1:11">
      <c r="A593">
        <v>92429201</v>
      </c>
      <c r="B593" t="s">
        <v>654</v>
      </c>
      <c r="C593">
        <v>92429201</v>
      </c>
      <c r="D593" t="s">
        <v>654</v>
      </c>
      <c r="E593">
        <v>92429291</v>
      </c>
      <c r="F593">
        <v>8</v>
      </c>
      <c r="G593" s="493">
        <v>39715.8865277778</v>
      </c>
      <c r="H593" s="493">
        <v>40534.644525463</v>
      </c>
      <c r="I593" t="s">
        <v>2115</v>
      </c>
      <c r="J593" t="s">
        <v>2115</v>
      </c>
      <c r="K593" t="s">
        <v>2116</v>
      </c>
    </row>
    <row r="594" hidden="1" spans="1:11">
      <c r="A594">
        <v>92429401</v>
      </c>
      <c r="B594" t="s">
        <v>654</v>
      </c>
      <c r="C594">
        <v>92429401</v>
      </c>
      <c r="D594" t="s">
        <v>654</v>
      </c>
      <c r="E594">
        <v>92429491</v>
      </c>
      <c r="F594">
        <v>6</v>
      </c>
      <c r="G594" s="493">
        <v>40344.5980555556</v>
      </c>
      <c r="H594" s="493">
        <v>41128.3667476852</v>
      </c>
      <c r="I594" t="s">
        <v>2117</v>
      </c>
      <c r="J594" t="s">
        <v>2117</v>
      </c>
      <c r="K594" t="s">
        <v>2117</v>
      </c>
    </row>
    <row r="595" hidden="1" spans="1:11">
      <c r="A595">
        <v>92429601</v>
      </c>
      <c r="B595" t="s">
        <v>654</v>
      </c>
      <c r="C595">
        <v>92429601</v>
      </c>
      <c r="D595" t="s">
        <v>654</v>
      </c>
      <c r="E595">
        <v>92429691</v>
      </c>
      <c r="F595">
        <v>8</v>
      </c>
      <c r="G595" s="493">
        <v>40840.6313541667</v>
      </c>
      <c r="H595" s="493">
        <v>40840.631875</v>
      </c>
      <c r="I595" t="s">
        <v>2118</v>
      </c>
      <c r="J595" t="s">
        <v>2118</v>
      </c>
      <c r="K595" t="s">
        <v>2119</v>
      </c>
    </row>
    <row r="596" hidden="1" spans="1:11">
      <c r="A596">
        <v>92429631</v>
      </c>
      <c r="B596">
        <v>1</v>
      </c>
      <c r="C596">
        <v>92429801</v>
      </c>
      <c r="D596" t="s">
        <v>654</v>
      </c>
      <c r="E596">
        <v>92429891</v>
      </c>
      <c r="F596">
        <v>10</v>
      </c>
      <c r="G596" s="493">
        <v>40840.3871412037</v>
      </c>
      <c r="H596" s="493">
        <v>40840.4731018519</v>
      </c>
      <c r="I596" t="s">
        <v>2120</v>
      </c>
      <c r="J596" t="s">
        <v>2121</v>
      </c>
      <c r="K596" t="s">
        <v>2122</v>
      </c>
    </row>
    <row r="597" hidden="1" spans="1:11">
      <c r="A597">
        <v>92429631</v>
      </c>
      <c r="B597" t="s">
        <v>654</v>
      </c>
      <c r="C597">
        <v>92429801</v>
      </c>
      <c r="D597" t="s">
        <v>654</v>
      </c>
      <c r="E597">
        <v>92429891</v>
      </c>
      <c r="F597">
        <v>10</v>
      </c>
      <c r="G597" s="493">
        <v>40840.3871412037</v>
      </c>
      <c r="H597" s="493">
        <v>40840.4731018519</v>
      </c>
      <c r="I597" t="s">
        <v>2120</v>
      </c>
      <c r="J597" t="s">
        <v>2121</v>
      </c>
      <c r="K597" t="s">
        <v>2122</v>
      </c>
    </row>
    <row r="598" hidden="1" spans="1:11">
      <c r="A598">
        <v>92429801</v>
      </c>
      <c r="B598" t="s">
        <v>654</v>
      </c>
      <c r="C598">
        <v>92429801</v>
      </c>
      <c r="D598" t="s">
        <v>654</v>
      </c>
      <c r="E598">
        <v>92429891</v>
      </c>
      <c r="F598">
        <v>10</v>
      </c>
      <c r="G598" s="493">
        <v>40840.3871412037</v>
      </c>
      <c r="H598" s="493">
        <v>40840.4731018519</v>
      </c>
      <c r="I598" t="s">
        <v>2121</v>
      </c>
      <c r="J598" t="s">
        <v>2121</v>
      </c>
      <c r="K598" t="s">
        <v>2122</v>
      </c>
    </row>
    <row r="599" hidden="1" spans="1:11">
      <c r="A599">
        <v>92430031</v>
      </c>
      <c r="B599">
        <v>1</v>
      </c>
      <c r="C599">
        <v>92429801</v>
      </c>
      <c r="D599" t="s">
        <v>654</v>
      </c>
      <c r="E599">
        <v>92429891</v>
      </c>
      <c r="F599">
        <v>10</v>
      </c>
      <c r="G599" s="493">
        <v>40840.3871412037</v>
      </c>
      <c r="H599" s="493">
        <v>40840.4731018519</v>
      </c>
      <c r="I599" t="s">
        <v>2123</v>
      </c>
      <c r="J599" t="s">
        <v>2121</v>
      </c>
      <c r="K599" t="s">
        <v>2122</v>
      </c>
    </row>
    <row r="600" hidden="1" spans="1:11">
      <c r="A600">
        <v>92430031</v>
      </c>
      <c r="B600" t="s">
        <v>654</v>
      </c>
      <c r="C600">
        <v>92429801</v>
      </c>
      <c r="D600" t="s">
        <v>654</v>
      </c>
      <c r="E600">
        <v>92429891</v>
      </c>
      <c r="F600">
        <v>10</v>
      </c>
      <c r="G600" s="493">
        <v>40840.3871412037</v>
      </c>
      <c r="H600" s="493">
        <v>40840.4731018519</v>
      </c>
      <c r="I600" t="s">
        <v>2123</v>
      </c>
      <c r="J600" t="s">
        <v>2121</v>
      </c>
      <c r="K600" t="s">
        <v>2122</v>
      </c>
    </row>
    <row r="601" hidden="1" spans="1:11">
      <c r="A601">
        <v>92430231</v>
      </c>
      <c r="B601">
        <v>1</v>
      </c>
      <c r="C601">
        <v>92429801</v>
      </c>
      <c r="D601" t="s">
        <v>654</v>
      </c>
      <c r="E601">
        <v>92429891</v>
      </c>
      <c r="F601">
        <v>10</v>
      </c>
      <c r="G601" s="493">
        <v>40840.3871412037</v>
      </c>
      <c r="H601" s="493">
        <v>40840.4731018519</v>
      </c>
      <c r="I601" t="s">
        <v>2124</v>
      </c>
      <c r="J601" t="s">
        <v>2121</v>
      </c>
      <c r="K601" t="s">
        <v>2122</v>
      </c>
    </row>
    <row r="602" hidden="1" spans="1:11">
      <c r="A602">
        <v>92430231</v>
      </c>
      <c r="B602" t="s">
        <v>654</v>
      </c>
      <c r="C602">
        <v>92429801</v>
      </c>
      <c r="D602" t="s">
        <v>654</v>
      </c>
      <c r="E602">
        <v>92429891</v>
      </c>
      <c r="F602">
        <v>10</v>
      </c>
      <c r="G602" s="493">
        <v>40840.3871412037</v>
      </c>
      <c r="H602" s="493">
        <v>40840.4731018519</v>
      </c>
      <c r="I602" t="s">
        <v>2124</v>
      </c>
      <c r="J602" t="s">
        <v>2121</v>
      </c>
      <c r="K602" t="s">
        <v>2122</v>
      </c>
    </row>
    <row r="603" hidden="1" spans="1:11">
      <c r="A603">
        <v>92430401</v>
      </c>
      <c r="B603" t="s">
        <v>654</v>
      </c>
      <c r="C603">
        <v>92430401</v>
      </c>
      <c r="D603" t="s">
        <v>654</v>
      </c>
      <c r="E603">
        <v>92430491</v>
      </c>
      <c r="F603">
        <v>8</v>
      </c>
      <c r="G603" s="493">
        <v>40840.6138657407</v>
      </c>
      <c r="H603" s="493">
        <v>40840.6143171296</v>
      </c>
      <c r="I603" t="s">
        <v>2125</v>
      </c>
      <c r="J603" t="s">
        <v>2125</v>
      </c>
      <c r="K603" t="s">
        <v>2125</v>
      </c>
    </row>
    <row r="604" hidden="1" spans="1:11">
      <c r="A604">
        <v>92430431</v>
      </c>
      <c r="B604">
        <v>1</v>
      </c>
      <c r="C604">
        <v>92429801</v>
      </c>
      <c r="D604" t="s">
        <v>654</v>
      </c>
      <c r="E604">
        <v>92429891</v>
      </c>
      <c r="F604">
        <v>10</v>
      </c>
      <c r="G604" s="493">
        <v>40840.3871412037</v>
      </c>
      <c r="H604" s="493">
        <v>40840.4731018519</v>
      </c>
      <c r="I604" t="s">
        <v>2126</v>
      </c>
      <c r="J604" t="s">
        <v>2121</v>
      </c>
      <c r="K604" t="s">
        <v>2122</v>
      </c>
    </row>
    <row r="605" hidden="1" spans="1:11">
      <c r="A605">
        <v>92430431</v>
      </c>
      <c r="B605" t="s">
        <v>654</v>
      </c>
      <c r="C605">
        <v>92429801</v>
      </c>
      <c r="D605" t="s">
        <v>654</v>
      </c>
      <c r="E605">
        <v>92429891</v>
      </c>
      <c r="F605">
        <v>10</v>
      </c>
      <c r="G605" s="493">
        <v>40840.3871412037</v>
      </c>
      <c r="H605" s="493">
        <v>40840.4731018519</v>
      </c>
      <c r="I605" t="s">
        <v>2126</v>
      </c>
      <c r="J605" t="s">
        <v>2121</v>
      </c>
      <c r="K605" t="s">
        <v>2122</v>
      </c>
    </row>
    <row r="606" hidden="1" spans="1:11">
      <c r="A606">
        <v>92430601</v>
      </c>
      <c r="B606">
        <v>1</v>
      </c>
      <c r="C606">
        <v>92430601</v>
      </c>
      <c r="D606">
        <v>1</v>
      </c>
      <c r="E606">
        <v>92430691</v>
      </c>
      <c r="F606">
        <v>8</v>
      </c>
      <c r="G606" s="493">
        <v>41485.4595949074</v>
      </c>
      <c r="H606" s="493">
        <v>41485.4605439815</v>
      </c>
      <c r="I606" t="s">
        <v>2127</v>
      </c>
      <c r="J606" t="s">
        <v>2127</v>
      </c>
      <c r="K606" t="s">
        <v>2128</v>
      </c>
    </row>
    <row r="607" hidden="1" spans="1:11">
      <c r="A607">
        <v>92431401</v>
      </c>
      <c r="B607" t="s">
        <v>654</v>
      </c>
      <c r="C607">
        <v>92431401</v>
      </c>
      <c r="D607" t="s">
        <v>654</v>
      </c>
      <c r="E607">
        <v>92431491</v>
      </c>
      <c r="F607">
        <v>10</v>
      </c>
      <c r="G607" s="493">
        <v>40519.5639814815</v>
      </c>
      <c r="H607" s="493">
        <v>40519.5766203704</v>
      </c>
      <c r="I607" t="s">
        <v>2129</v>
      </c>
      <c r="J607" t="s">
        <v>2129</v>
      </c>
      <c r="K607" t="s">
        <v>2130</v>
      </c>
    </row>
    <row r="608" hidden="1" spans="1:11">
      <c r="A608">
        <v>92431601</v>
      </c>
      <c r="B608" t="s">
        <v>654</v>
      </c>
      <c r="C608">
        <v>92431601</v>
      </c>
      <c r="D608" t="s">
        <v>654</v>
      </c>
      <c r="E608">
        <v>92431691</v>
      </c>
      <c r="F608">
        <v>12</v>
      </c>
      <c r="G608" s="493">
        <v>41519.6299074074</v>
      </c>
      <c r="H608" s="493">
        <v>41535.4603472222</v>
      </c>
      <c r="I608" t="s">
        <v>2131</v>
      </c>
      <c r="J608" t="s">
        <v>2131</v>
      </c>
      <c r="K608" t="s">
        <v>2131</v>
      </c>
    </row>
    <row r="609" hidden="1" spans="1:11">
      <c r="A609">
        <v>92432001</v>
      </c>
      <c r="B609" t="s">
        <v>654</v>
      </c>
      <c r="C609">
        <v>92432001</v>
      </c>
      <c r="D609" t="s">
        <v>654</v>
      </c>
      <c r="E609">
        <v>92432091</v>
      </c>
      <c r="F609">
        <v>9</v>
      </c>
      <c r="G609" s="493">
        <v>40373.5385532407</v>
      </c>
      <c r="H609" s="493">
        <v>40373.5385532407</v>
      </c>
      <c r="I609" t="s">
        <v>2132</v>
      </c>
      <c r="J609" t="s">
        <v>2132</v>
      </c>
      <c r="K609" t="s">
        <v>1435</v>
      </c>
    </row>
    <row r="610" hidden="1" spans="1:11">
      <c r="A610">
        <v>92432201</v>
      </c>
      <c r="B610" t="s">
        <v>654</v>
      </c>
      <c r="C610">
        <v>92432201</v>
      </c>
      <c r="D610" t="s">
        <v>654</v>
      </c>
      <c r="E610">
        <v>92432291</v>
      </c>
      <c r="F610">
        <v>6</v>
      </c>
      <c r="G610" s="493">
        <v>40213.6849652778</v>
      </c>
      <c r="H610" s="493">
        <v>40213.6849652778</v>
      </c>
      <c r="I610" t="s">
        <v>2133</v>
      </c>
      <c r="J610" t="s">
        <v>2133</v>
      </c>
      <c r="K610" t="s">
        <v>2134</v>
      </c>
    </row>
    <row r="611" hidden="1" spans="1:11">
      <c r="A611">
        <v>92432401</v>
      </c>
      <c r="B611">
        <v>1</v>
      </c>
      <c r="C611">
        <v>92432401</v>
      </c>
      <c r="D611">
        <v>1</v>
      </c>
      <c r="E611" t="s">
        <v>2135</v>
      </c>
      <c r="F611">
        <v>9</v>
      </c>
      <c r="G611" s="493">
        <v>39756.7353587963</v>
      </c>
      <c r="H611" s="493">
        <v>39756.7353587963</v>
      </c>
      <c r="I611" t="s">
        <v>2136</v>
      </c>
      <c r="J611" t="s">
        <v>2136</v>
      </c>
      <c r="K611" t="s">
        <v>2137</v>
      </c>
    </row>
    <row r="612" hidden="1" spans="1:11">
      <c r="A612">
        <v>92432601</v>
      </c>
      <c r="B612" t="s">
        <v>654</v>
      </c>
      <c r="C612">
        <v>92432601</v>
      </c>
      <c r="D612" t="s">
        <v>654</v>
      </c>
      <c r="E612" t="s">
        <v>2138</v>
      </c>
      <c r="F612">
        <v>4</v>
      </c>
      <c r="G612" s="493">
        <v>39868.381712963</v>
      </c>
      <c r="H612" s="493">
        <v>39868.381712963</v>
      </c>
      <c r="I612" t="s">
        <v>2139</v>
      </c>
      <c r="J612" t="s">
        <v>2139</v>
      </c>
      <c r="K612" t="s">
        <v>2140</v>
      </c>
    </row>
    <row r="613" hidden="1" spans="1:11">
      <c r="A613">
        <v>92432631</v>
      </c>
      <c r="B613" t="s">
        <v>654</v>
      </c>
      <c r="C613">
        <v>92432601</v>
      </c>
      <c r="D613" t="s">
        <v>654</v>
      </c>
      <c r="E613" t="s">
        <v>2138</v>
      </c>
      <c r="F613">
        <v>4</v>
      </c>
      <c r="G613" s="493">
        <v>39868.381712963</v>
      </c>
      <c r="H613" s="493">
        <v>39868.381712963</v>
      </c>
      <c r="I613" t="s">
        <v>2141</v>
      </c>
      <c r="J613" t="s">
        <v>2139</v>
      </c>
      <c r="K613" t="s">
        <v>2140</v>
      </c>
    </row>
    <row r="614" hidden="1" spans="1:11">
      <c r="A614">
        <v>92433031</v>
      </c>
      <c r="B614" t="s">
        <v>2142</v>
      </c>
      <c r="C614">
        <v>92433001</v>
      </c>
      <c r="D614" t="s">
        <v>654</v>
      </c>
      <c r="E614">
        <v>92433091</v>
      </c>
      <c r="F614">
        <v>9</v>
      </c>
      <c r="G614" s="493">
        <v>39752.7781944444</v>
      </c>
      <c r="H614" s="493">
        <v>41057.6631018519</v>
      </c>
      <c r="I614" t="s">
        <v>2143</v>
      </c>
      <c r="J614" t="s">
        <v>2144</v>
      </c>
      <c r="K614" t="s">
        <v>2145</v>
      </c>
    </row>
    <row r="615" hidden="1" spans="1:11">
      <c r="A615">
        <v>92436601</v>
      </c>
      <c r="B615" t="s">
        <v>654</v>
      </c>
      <c r="C615">
        <v>92436601</v>
      </c>
      <c r="D615" t="s">
        <v>654</v>
      </c>
      <c r="E615">
        <v>92436691</v>
      </c>
      <c r="F615">
        <v>6</v>
      </c>
      <c r="G615" s="493">
        <v>40241.3698842593</v>
      </c>
      <c r="H615" s="493">
        <v>40241.3814583333</v>
      </c>
      <c r="I615" t="s">
        <v>2146</v>
      </c>
      <c r="J615" t="s">
        <v>2146</v>
      </c>
      <c r="K615" t="s">
        <v>2147</v>
      </c>
    </row>
    <row r="616" hidden="1" spans="1:11">
      <c r="A616">
        <v>92436801</v>
      </c>
      <c r="B616" t="s">
        <v>654</v>
      </c>
      <c r="C616">
        <v>92436801</v>
      </c>
      <c r="D616" t="s">
        <v>654</v>
      </c>
      <c r="E616">
        <v>92436892</v>
      </c>
      <c r="F616">
        <v>6</v>
      </c>
      <c r="G616" s="493">
        <v>40241.5028009259</v>
      </c>
      <c r="H616" s="493">
        <v>40241.5174884259</v>
      </c>
      <c r="I616" t="s">
        <v>2148</v>
      </c>
      <c r="J616" t="s">
        <v>2148</v>
      </c>
      <c r="K616" t="s">
        <v>2148</v>
      </c>
    </row>
    <row r="617" hidden="1" spans="1:11">
      <c r="A617">
        <v>92452601</v>
      </c>
      <c r="B617" t="s">
        <v>654</v>
      </c>
      <c r="C617">
        <v>92452601</v>
      </c>
      <c r="D617" t="s">
        <v>654</v>
      </c>
      <c r="E617">
        <v>92452692</v>
      </c>
      <c r="F617">
        <v>6</v>
      </c>
      <c r="G617" s="493">
        <v>39869.5122800926</v>
      </c>
      <c r="H617" s="493">
        <v>42665.6945949074</v>
      </c>
      <c r="I617" t="s">
        <v>2149</v>
      </c>
      <c r="J617" t="s">
        <v>2149</v>
      </c>
      <c r="K617" t="s">
        <v>2149</v>
      </c>
    </row>
    <row r="618" hidden="1" spans="1:11">
      <c r="A618">
        <v>92452801</v>
      </c>
      <c r="B618" t="s">
        <v>654</v>
      </c>
      <c r="C618">
        <v>92452801</v>
      </c>
      <c r="D618" t="s">
        <v>654</v>
      </c>
      <c r="E618">
        <v>92452891</v>
      </c>
      <c r="F618">
        <v>6</v>
      </c>
      <c r="G618" s="493">
        <v>39657.8246296296</v>
      </c>
      <c r="H618" s="493">
        <v>42665.6942708333</v>
      </c>
      <c r="I618" t="s">
        <v>2150</v>
      </c>
      <c r="J618" t="s">
        <v>2150</v>
      </c>
      <c r="K618" t="s">
        <v>2150</v>
      </c>
    </row>
    <row r="619" hidden="1" spans="1:11">
      <c r="A619">
        <v>92475201</v>
      </c>
      <c r="B619">
        <v>1</v>
      </c>
      <c r="C619">
        <v>92475201</v>
      </c>
      <c r="D619">
        <v>1</v>
      </c>
      <c r="E619">
        <v>92475291</v>
      </c>
      <c r="F619">
        <v>8</v>
      </c>
      <c r="G619" s="493">
        <v>41305.3803009259</v>
      </c>
      <c r="H619" s="493">
        <v>43768.8932523148</v>
      </c>
      <c r="I619" t="s">
        <v>2151</v>
      </c>
      <c r="J619" t="s">
        <v>2151</v>
      </c>
      <c r="K619" t="s">
        <v>2152</v>
      </c>
    </row>
    <row r="620" hidden="1" spans="1:11">
      <c r="A620">
        <v>92475401</v>
      </c>
      <c r="B620">
        <v>1</v>
      </c>
      <c r="C620">
        <v>92475401</v>
      </c>
      <c r="D620">
        <v>1</v>
      </c>
      <c r="E620">
        <v>92475491</v>
      </c>
      <c r="F620">
        <v>8</v>
      </c>
      <c r="G620" s="493">
        <v>41299.3966203704</v>
      </c>
      <c r="H620" s="493">
        <v>41299.3997916667</v>
      </c>
      <c r="I620" t="s">
        <v>2153</v>
      </c>
      <c r="J620" t="s">
        <v>2153</v>
      </c>
      <c r="K620" t="s">
        <v>2152</v>
      </c>
    </row>
    <row r="621" hidden="1" spans="1:11">
      <c r="A621">
        <v>92479201</v>
      </c>
      <c r="B621" t="s">
        <v>654</v>
      </c>
      <c r="C621">
        <v>92479201</v>
      </c>
      <c r="D621" t="s">
        <v>654</v>
      </c>
      <c r="E621">
        <v>92417291</v>
      </c>
      <c r="F621">
        <v>6</v>
      </c>
      <c r="G621" s="493">
        <v>39636.8980555556</v>
      </c>
      <c r="H621" s="493">
        <v>42665.6907060185</v>
      </c>
      <c r="I621" t="s">
        <v>2154</v>
      </c>
      <c r="J621" t="s">
        <v>2154</v>
      </c>
      <c r="K621" t="s">
        <v>2067</v>
      </c>
    </row>
    <row r="622" hidden="1" spans="1:11">
      <c r="A622">
        <v>93416002</v>
      </c>
      <c r="B622" t="s">
        <v>654</v>
      </c>
      <c r="C622">
        <v>93416002</v>
      </c>
      <c r="D622" t="s">
        <v>654</v>
      </c>
      <c r="E622">
        <v>93416092</v>
      </c>
      <c r="F622">
        <v>6</v>
      </c>
      <c r="G622" s="493">
        <v>40345.5478935185</v>
      </c>
      <c r="H622" s="493">
        <v>40742.5858217593</v>
      </c>
      <c r="I622" t="s">
        <v>2155</v>
      </c>
      <c r="J622" t="s">
        <v>2155</v>
      </c>
      <c r="K622" t="s">
        <v>2155</v>
      </c>
    </row>
    <row r="623" hidden="1" spans="1:11">
      <c r="A623">
        <v>93416031</v>
      </c>
      <c r="B623" t="s">
        <v>1460</v>
      </c>
      <c r="C623">
        <v>93416002</v>
      </c>
      <c r="D623" t="s">
        <v>654</v>
      </c>
      <c r="E623">
        <v>93416092</v>
      </c>
      <c r="F623">
        <v>6</v>
      </c>
      <c r="G623" s="493">
        <v>40345.5478935185</v>
      </c>
      <c r="H623" s="493">
        <v>40742.5858217593</v>
      </c>
      <c r="I623" t="s">
        <v>2156</v>
      </c>
      <c r="J623" t="s">
        <v>2155</v>
      </c>
      <c r="K623" t="s">
        <v>2155</v>
      </c>
    </row>
    <row r="624" hidden="1" spans="1:11">
      <c r="A624">
        <v>93416031</v>
      </c>
      <c r="B624" t="s">
        <v>1460</v>
      </c>
      <c r="C624">
        <v>99667901</v>
      </c>
      <c r="D624" t="s">
        <v>2033</v>
      </c>
      <c r="F624">
        <v>0</v>
      </c>
      <c r="G624" s="493">
        <v>40303.4108912037</v>
      </c>
      <c r="H624" s="493">
        <v>40303.4108912037</v>
      </c>
      <c r="I624" t="s">
        <v>2156</v>
      </c>
      <c r="J624" t="s">
        <v>2157</v>
      </c>
      <c r="K624" t="s">
        <v>1368</v>
      </c>
    </row>
    <row r="625" hidden="1" spans="1:11">
      <c r="A625">
        <v>93416031</v>
      </c>
      <c r="B625" t="s">
        <v>2033</v>
      </c>
      <c r="C625">
        <v>93416002</v>
      </c>
      <c r="D625" t="s">
        <v>654</v>
      </c>
      <c r="E625">
        <v>93416092</v>
      </c>
      <c r="F625">
        <v>6</v>
      </c>
      <c r="G625" s="493">
        <v>40345.5478935185</v>
      </c>
      <c r="H625" s="493">
        <v>40742.5858217593</v>
      </c>
      <c r="I625" t="s">
        <v>2156</v>
      </c>
      <c r="J625" t="s">
        <v>2155</v>
      </c>
      <c r="K625" t="s">
        <v>2155</v>
      </c>
    </row>
    <row r="626" hidden="1" spans="1:11">
      <c r="A626">
        <v>93416202</v>
      </c>
      <c r="B626" t="s">
        <v>654</v>
      </c>
      <c r="C626">
        <v>93416202</v>
      </c>
      <c r="D626" t="s">
        <v>654</v>
      </c>
      <c r="E626">
        <v>93416292</v>
      </c>
      <c r="F626">
        <v>8</v>
      </c>
      <c r="G626" s="493">
        <v>40345.5485648148</v>
      </c>
      <c r="H626" s="493">
        <v>40345.5485648148</v>
      </c>
      <c r="I626" t="s">
        <v>2151</v>
      </c>
      <c r="J626" t="s">
        <v>2151</v>
      </c>
      <c r="K626" t="s">
        <v>2151</v>
      </c>
    </row>
    <row r="627" hidden="1" spans="1:11">
      <c r="A627">
        <v>93422031</v>
      </c>
      <c r="B627" t="s">
        <v>1460</v>
      </c>
      <c r="C627">
        <v>96361602</v>
      </c>
      <c r="D627" t="s">
        <v>654</v>
      </c>
      <c r="E627">
        <v>96361692</v>
      </c>
      <c r="F627">
        <v>9</v>
      </c>
      <c r="G627" s="493">
        <v>40343.6177430556</v>
      </c>
      <c r="H627" s="493">
        <v>40343.6177430556</v>
      </c>
      <c r="I627" t="s">
        <v>2158</v>
      </c>
      <c r="J627" t="s">
        <v>1997</v>
      </c>
      <c r="K627" t="s">
        <v>1997</v>
      </c>
    </row>
    <row r="628" hidden="1" spans="1:11">
      <c r="A628">
        <v>93422031</v>
      </c>
      <c r="B628" t="s">
        <v>2033</v>
      </c>
      <c r="C628">
        <v>96361602</v>
      </c>
      <c r="D628" t="s">
        <v>654</v>
      </c>
      <c r="E628">
        <v>96361692</v>
      </c>
      <c r="F628">
        <v>9</v>
      </c>
      <c r="G628" s="493">
        <v>40343.6177430556</v>
      </c>
      <c r="H628" s="493">
        <v>40343.6177430556</v>
      </c>
      <c r="I628" t="s">
        <v>2158</v>
      </c>
      <c r="J628" t="s">
        <v>1997</v>
      </c>
      <c r="K628" t="s">
        <v>1997</v>
      </c>
    </row>
    <row r="629" hidden="1" spans="1:11">
      <c r="A629">
        <v>93422431</v>
      </c>
      <c r="B629" t="s">
        <v>2033</v>
      </c>
      <c r="C629">
        <v>93416002</v>
      </c>
      <c r="D629" t="s">
        <v>654</v>
      </c>
      <c r="E629">
        <v>93416092</v>
      </c>
      <c r="F629">
        <v>6</v>
      </c>
      <c r="G629" s="493">
        <v>40345.5478935185</v>
      </c>
      <c r="H629" s="493">
        <v>40742.5858217593</v>
      </c>
      <c r="I629" t="s">
        <v>2159</v>
      </c>
      <c r="J629" t="s">
        <v>2155</v>
      </c>
      <c r="K629" t="s">
        <v>2155</v>
      </c>
    </row>
    <row r="630" hidden="1" spans="1:11">
      <c r="A630">
        <v>93426401</v>
      </c>
      <c r="B630">
        <v>201</v>
      </c>
      <c r="C630">
        <v>93426401</v>
      </c>
      <c r="D630">
        <v>201</v>
      </c>
      <c r="E630">
        <v>93426491</v>
      </c>
      <c r="F630">
        <v>24</v>
      </c>
      <c r="G630" s="493">
        <v>40203.7119675926</v>
      </c>
      <c r="H630" s="493">
        <v>40203.7119675926</v>
      </c>
      <c r="I630" t="s">
        <v>2160</v>
      </c>
      <c r="J630" t="s">
        <v>2160</v>
      </c>
      <c r="K630" t="s">
        <v>2161</v>
      </c>
    </row>
    <row r="631" hidden="1" spans="1:11">
      <c r="A631">
        <v>93426401</v>
      </c>
      <c r="B631" t="s">
        <v>654</v>
      </c>
      <c r="C631">
        <v>93426401</v>
      </c>
      <c r="D631" t="s">
        <v>654</v>
      </c>
      <c r="E631">
        <v>93426491</v>
      </c>
      <c r="F631">
        <v>24</v>
      </c>
      <c r="G631" s="493">
        <v>40398.886875</v>
      </c>
      <c r="H631" s="493">
        <v>40398.886875</v>
      </c>
      <c r="I631" t="s">
        <v>2160</v>
      </c>
      <c r="J631" t="s">
        <v>2160</v>
      </c>
      <c r="K631" t="s">
        <v>2161</v>
      </c>
    </row>
    <row r="632" hidden="1" spans="1:11">
      <c r="A632">
        <v>93426401</v>
      </c>
      <c r="B632" t="s">
        <v>2033</v>
      </c>
      <c r="C632">
        <v>93426401</v>
      </c>
      <c r="D632" t="s">
        <v>2033</v>
      </c>
      <c r="E632">
        <v>93426491</v>
      </c>
      <c r="F632">
        <v>24</v>
      </c>
      <c r="G632" s="493">
        <v>40448.6050694444</v>
      </c>
      <c r="H632" s="493">
        <v>42884.6771180556</v>
      </c>
      <c r="I632" t="s">
        <v>2160</v>
      </c>
      <c r="J632" t="s">
        <v>2160</v>
      </c>
      <c r="K632" t="s">
        <v>2161</v>
      </c>
    </row>
    <row r="633" hidden="1" spans="1:11">
      <c r="A633">
        <v>93426431</v>
      </c>
      <c r="B633" t="s">
        <v>654</v>
      </c>
      <c r="C633">
        <v>93426401</v>
      </c>
      <c r="D633" t="s">
        <v>2033</v>
      </c>
      <c r="E633">
        <v>93426491</v>
      </c>
      <c r="F633">
        <v>24</v>
      </c>
      <c r="G633" s="493">
        <v>40448.6050694444</v>
      </c>
      <c r="H633" s="493">
        <v>42884.6771180556</v>
      </c>
      <c r="I633" t="s">
        <v>2162</v>
      </c>
      <c r="J633" t="s">
        <v>2160</v>
      </c>
      <c r="K633" t="s">
        <v>2161</v>
      </c>
    </row>
    <row r="634" hidden="1" spans="1:11">
      <c r="A634">
        <v>93426601</v>
      </c>
      <c r="B634">
        <v>201</v>
      </c>
      <c r="C634">
        <v>93426601</v>
      </c>
      <c r="D634">
        <v>201</v>
      </c>
      <c r="E634">
        <v>93426691</v>
      </c>
      <c r="F634">
        <v>24</v>
      </c>
      <c r="G634" s="493">
        <v>40205.3909143519</v>
      </c>
      <c r="H634" s="493">
        <v>40205.3909143519</v>
      </c>
      <c r="I634" t="s">
        <v>2163</v>
      </c>
      <c r="J634" t="s">
        <v>2163</v>
      </c>
      <c r="K634" t="s">
        <v>2164</v>
      </c>
    </row>
    <row r="635" hidden="1" spans="1:11">
      <c r="A635">
        <v>93426601</v>
      </c>
      <c r="B635" t="s">
        <v>654</v>
      </c>
      <c r="C635">
        <v>93426601</v>
      </c>
      <c r="D635" t="s">
        <v>654</v>
      </c>
      <c r="E635">
        <v>93426691</v>
      </c>
      <c r="F635">
        <v>24</v>
      </c>
      <c r="G635" s="493">
        <v>40398.9267476852</v>
      </c>
      <c r="H635" s="493">
        <v>40398.9267476852</v>
      </c>
      <c r="I635" t="s">
        <v>2163</v>
      </c>
      <c r="J635" t="s">
        <v>2163</v>
      </c>
      <c r="K635" t="s">
        <v>2164</v>
      </c>
    </row>
    <row r="636" hidden="1" spans="1:11">
      <c r="A636">
        <v>93426601</v>
      </c>
      <c r="B636" t="s">
        <v>2033</v>
      </c>
      <c r="C636">
        <v>93426601</v>
      </c>
      <c r="D636" t="s">
        <v>2033</v>
      </c>
      <c r="E636">
        <v>93426691</v>
      </c>
      <c r="F636">
        <v>24</v>
      </c>
      <c r="G636" s="493">
        <v>40484.7172337963</v>
      </c>
      <c r="H636" s="493">
        <v>41218.4063657407</v>
      </c>
      <c r="I636" t="s">
        <v>2163</v>
      </c>
      <c r="J636" t="s">
        <v>2163</v>
      </c>
      <c r="K636" t="s">
        <v>2165</v>
      </c>
    </row>
    <row r="637" hidden="1" spans="1:11">
      <c r="A637">
        <v>93426631</v>
      </c>
      <c r="B637" t="s">
        <v>654</v>
      </c>
      <c r="C637">
        <v>93426601</v>
      </c>
      <c r="D637" t="s">
        <v>2033</v>
      </c>
      <c r="E637">
        <v>93426691</v>
      </c>
      <c r="F637">
        <v>24</v>
      </c>
      <c r="G637" s="493">
        <v>40484.7172337963</v>
      </c>
      <c r="H637" s="493">
        <v>41218.4063657407</v>
      </c>
      <c r="I637" t="s">
        <v>2166</v>
      </c>
      <c r="J637" t="s">
        <v>2163</v>
      </c>
      <c r="K637" t="s">
        <v>2165</v>
      </c>
    </row>
    <row r="638" hidden="1" spans="1:11">
      <c r="A638">
        <v>93426681</v>
      </c>
      <c r="B638" t="s">
        <v>2033</v>
      </c>
      <c r="C638">
        <v>93426601</v>
      </c>
      <c r="D638" t="s">
        <v>2033</v>
      </c>
      <c r="E638">
        <v>93426691</v>
      </c>
      <c r="F638">
        <v>24</v>
      </c>
      <c r="G638" s="493">
        <v>40484.7172337963</v>
      </c>
      <c r="H638" s="493">
        <v>41218.4063657407</v>
      </c>
      <c r="I638" t="s">
        <v>2167</v>
      </c>
      <c r="J638" t="s">
        <v>2163</v>
      </c>
      <c r="K638" t="s">
        <v>2165</v>
      </c>
    </row>
    <row r="639" hidden="1" spans="1:11">
      <c r="A639">
        <v>93426681</v>
      </c>
      <c r="B639" t="s">
        <v>664</v>
      </c>
      <c r="C639">
        <v>93426601</v>
      </c>
      <c r="D639" t="s">
        <v>2033</v>
      </c>
      <c r="E639">
        <v>93426691</v>
      </c>
      <c r="F639">
        <v>24</v>
      </c>
      <c r="G639" s="493">
        <v>40484.7172337963</v>
      </c>
      <c r="H639" s="493">
        <v>41218.4063657407</v>
      </c>
      <c r="I639" t="s">
        <v>2167</v>
      </c>
      <c r="J639" t="s">
        <v>2163</v>
      </c>
      <c r="K639" t="s">
        <v>2165</v>
      </c>
    </row>
    <row r="640" hidden="1" spans="1:11">
      <c r="A640">
        <v>93426681</v>
      </c>
      <c r="B640" t="s">
        <v>2168</v>
      </c>
      <c r="C640">
        <v>93426601</v>
      </c>
      <c r="D640" t="s">
        <v>2033</v>
      </c>
      <c r="E640">
        <v>93426691</v>
      </c>
      <c r="F640">
        <v>24</v>
      </c>
      <c r="G640" s="493">
        <v>40484.7172337963</v>
      </c>
      <c r="H640" s="493">
        <v>41218.4063657407</v>
      </c>
      <c r="I640" t="s">
        <v>2167</v>
      </c>
      <c r="J640" t="s">
        <v>2163</v>
      </c>
      <c r="K640" t="s">
        <v>2165</v>
      </c>
    </row>
    <row r="641" hidden="1" spans="1:11">
      <c r="A641">
        <v>93426801</v>
      </c>
      <c r="B641">
        <v>201</v>
      </c>
      <c r="C641">
        <v>93426801</v>
      </c>
      <c r="D641">
        <v>201</v>
      </c>
      <c r="E641">
        <v>93426891</v>
      </c>
      <c r="F641">
        <v>24</v>
      </c>
      <c r="G641" s="493">
        <v>40205.5285648148</v>
      </c>
      <c r="H641" s="493">
        <v>40205.5285648148</v>
      </c>
      <c r="I641" t="s">
        <v>2169</v>
      </c>
      <c r="J641" t="s">
        <v>2169</v>
      </c>
      <c r="K641" t="s">
        <v>2170</v>
      </c>
    </row>
    <row r="642" hidden="1" spans="1:11">
      <c r="A642">
        <v>93426801</v>
      </c>
      <c r="B642" t="s">
        <v>654</v>
      </c>
      <c r="C642">
        <v>93426801</v>
      </c>
      <c r="D642" t="s">
        <v>654</v>
      </c>
      <c r="E642">
        <v>93426891</v>
      </c>
      <c r="F642">
        <v>24</v>
      </c>
      <c r="G642" s="493">
        <v>40422.4307986111</v>
      </c>
      <c r="H642" s="493">
        <v>40422.4307986111</v>
      </c>
      <c r="I642" t="s">
        <v>2169</v>
      </c>
      <c r="J642" t="s">
        <v>2169</v>
      </c>
      <c r="K642" t="s">
        <v>2170</v>
      </c>
    </row>
    <row r="643" hidden="1" spans="1:11">
      <c r="A643">
        <v>93426801</v>
      </c>
      <c r="B643" t="s">
        <v>2033</v>
      </c>
      <c r="C643">
        <v>93426801</v>
      </c>
      <c r="D643" t="s">
        <v>2033</v>
      </c>
      <c r="E643">
        <v>93426891</v>
      </c>
      <c r="F643">
        <v>24</v>
      </c>
      <c r="G643" s="493">
        <v>40484.7755671296</v>
      </c>
      <c r="H643" s="493">
        <v>45209.4025347222</v>
      </c>
      <c r="I643" t="s">
        <v>2169</v>
      </c>
      <c r="J643" t="s">
        <v>2169</v>
      </c>
      <c r="K643" t="s">
        <v>2170</v>
      </c>
    </row>
    <row r="644" hidden="1" spans="1:11">
      <c r="A644">
        <v>93426831</v>
      </c>
      <c r="B644" t="s">
        <v>654</v>
      </c>
      <c r="C644">
        <v>93426801</v>
      </c>
      <c r="D644" t="s">
        <v>2033</v>
      </c>
      <c r="E644">
        <v>93426891</v>
      </c>
      <c r="F644">
        <v>24</v>
      </c>
      <c r="G644" s="493">
        <v>40484.7755671296</v>
      </c>
      <c r="H644" s="493">
        <v>45209.4025347222</v>
      </c>
      <c r="I644" t="s">
        <v>2171</v>
      </c>
      <c r="J644" t="s">
        <v>2169</v>
      </c>
      <c r="K644" t="s">
        <v>2170</v>
      </c>
    </row>
    <row r="645" hidden="1" spans="1:11">
      <c r="A645">
        <v>93427001</v>
      </c>
      <c r="B645" t="s">
        <v>654</v>
      </c>
      <c r="C645">
        <v>93427001</v>
      </c>
      <c r="D645" t="s">
        <v>654</v>
      </c>
      <c r="E645">
        <v>93427291</v>
      </c>
      <c r="F645">
        <v>6</v>
      </c>
      <c r="G645" s="493">
        <v>40406.5418865741</v>
      </c>
      <c r="H645" s="493">
        <v>41932.4519907407</v>
      </c>
      <c r="I645" t="s">
        <v>2172</v>
      </c>
      <c r="J645" t="s">
        <v>2172</v>
      </c>
      <c r="K645" t="s">
        <v>2173</v>
      </c>
    </row>
    <row r="646" hidden="1" spans="1:11">
      <c r="A646">
        <v>93427201</v>
      </c>
      <c r="B646">
        <v>101</v>
      </c>
      <c r="C646">
        <v>93427201</v>
      </c>
      <c r="D646">
        <v>101</v>
      </c>
      <c r="E646">
        <v>93427291</v>
      </c>
      <c r="F646">
        <v>6</v>
      </c>
      <c r="G646" s="493">
        <v>39997.3490625</v>
      </c>
      <c r="H646" s="493">
        <v>39997.3490625</v>
      </c>
      <c r="I646" t="s">
        <v>2174</v>
      </c>
      <c r="J646" t="s">
        <v>2174</v>
      </c>
      <c r="K646" t="s">
        <v>2175</v>
      </c>
    </row>
    <row r="647" hidden="1" spans="1:11">
      <c r="A647">
        <v>93427201</v>
      </c>
      <c r="B647">
        <v>201</v>
      </c>
      <c r="C647">
        <v>93427201</v>
      </c>
      <c r="D647">
        <v>201</v>
      </c>
      <c r="E647">
        <v>93427291</v>
      </c>
      <c r="F647">
        <v>6</v>
      </c>
      <c r="G647" s="493">
        <v>40127.7081365741</v>
      </c>
      <c r="H647" s="493">
        <v>40127.7081365741</v>
      </c>
      <c r="I647" t="s">
        <v>2174</v>
      </c>
      <c r="J647" t="s">
        <v>2174</v>
      </c>
      <c r="K647" t="s">
        <v>2176</v>
      </c>
    </row>
    <row r="648" hidden="1" spans="1:11">
      <c r="A648">
        <v>93427201</v>
      </c>
      <c r="B648">
        <v>301</v>
      </c>
      <c r="C648">
        <v>93427201</v>
      </c>
      <c r="D648">
        <v>301</v>
      </c>
      <c r="E648">
        <v>93427291</v>
      </c>
      <c r="F648">
        <v>6</v>
      </c>
      <c r="G648" s="493">
        <v>40275.3884375</v>
      </c>
      <c r="H648" s="493">
        <v>40275.3884375</v>
      </c>
      <c r="I648" t="s">
        <v>2174</v>
      </c>
      <c r="J648" t="s">
        <v>2174</v>
      </c>
      <c r="K648" t="s">
        <v>2177</v>
      </c>
    </row>
    <row r="649" hidden="1" spans="1:11">
      <c r="A649">
        <v>93427201</v>
      </c>
      <c r="B649" t="s">
        <v>654</v>
      </c>
      <c r="C649">
        <v>93427201</v>
      </c>
      <c r="D649" t="s">
        <v>654</v>
      </c>
      <c r="E649">
        <v>93427291</v>
      </c>
      <c r="F649">
        <v>6</v>
      </c>
      <c r="G649" s="493">
        <v>40389.6180208333</v>
      </c>
      <c r="H649" s="493">
        <v>41932.4516087963</v>
      </c>
      <c r="I649" t="s">
        <v>2174</v>
      </c>
      <c r="J649" t="s">
        <v>2174</v>
      </c>
      <c r="K649" t="s">
        <v>2178</v>
      </c>
    </row>
    <row r="650" hidden="1" spans="1:11">
      <c r="A650">
        <v>93427601</v>
      </c>
      <c r="B650" t="s">
        <v>654</v>
      </c>
      <c r="C650">
        <v>93427601</v>
      </c>
      <c r="D650" t="s">
        <v>654</v>
      </c>
      <c r="E650">
        <v>93430691</v>
      </c>
      <c r="F650">
        <v>24</v>
      </c>
      <c r="G650" s="493">
        <v>40410.2872916667</v>
      </c>
      <c r="H650" s="493">
        <v>40410.2872916667</v>
      </c>
      <c r="I650" t="s">
        <v>2179</v>
      </c>
      <c r="J650" t="s">
        <v>2179</v>
      </c>
      <c r="K650" t="s">
        <v>2180</v>
      </c>
    </row>
    <row r="651" hidden="1" spans="1:11">
      <c r="A651">
        <v>93427601</v>
      </c>
      <c r="B651" t="s">
        <v>2033</v>
      </c>
      <c r="C651">
        <v>93427601</v>
      </c>
      <c r="D651" t="s">
        <v>2033</v>
      </c>
      <c r="E651">
        <v>93430691</v>
      </c>
      <c r="F651">
        <v>24</v>
      </c>
      <c r="G651" s="493">
        <v>40553.6675347222</v>
      </c>
      <c r="H651" s="493">
        <v>40553.6716550926</v>
      </c>
      <c r="I651" t="s">
        <v>2179</v>
      </c>
      <c r="J651" t="s">
        <v>2179</v>
      </c>
      <c r="K651" t="s">
        <v>2180</v>
      </c>
    </row>
    <row r="652" hidden="1" spans="1:11">
      <c r="A652">
        <v>93427631</v>
      </c>
      <c r="B652" t="s">
        <v>654</v>
      </c>
      <c r="C652">
        <v>93427601</v>
      </c>
      <c r="D652" t="s">
        <v>2033</v>
      </c>
      <c r="E652">
        <v>93430691</v>
      </c>
      <c r="F652">
        <v>24</v>
      </c>
      <c r="G652" s="493">
        <v>40553.6675347222</v>
      </c>
      <c r="H652" s="493">
        <v>40553.6716550926</v>
      </c>
      <c r="I652" t="s">
        <v>2181</v>
      </c>
      <c r="J652" t="s">
        <v>2179</v>
      </c>
      <c r="K652" t="s">
        <v>2180</v>
      </c>
    </row>
    <row r="653" hidden="1" spans="1:11">
      <c r="A653">
        <v>93427801</v>
      </c>
      <c r="B653">
        <v>101</v>
      </c>
      <c r="C653">
        <v>93427801</v>
      </c>
      <c r="D653">
        <v>101</v>
      </c>
      <c r="E653">
        <v>93427891</v>
      </c>
      <c r="F653">
        <v>24</v>
      </c>
      <c r="G653" s="493">
        <v>40206.4638310185</v>
      </c>
      <c r="H653" s="493">
        <v>40206.4638310185</v>
      </c>
      <c r="I653" t="s">
        <v>2182</v>
      </c>
      <c r="J653" t="s">
        <v>2182</v>
      </c>
      <c r="K653" t="s">
        <v>2183</v>
      </c>
    </row>
    <row r="654" hidden="1" spans="1:11">
      <c r="A654">
        <v>93427801</v>
      </c>
      <c r="B654" t="s">
        <v>654</v>
      </c>
      <c r="C654">
        <v>93427801</v>
      </c>
      <c r="D654" t="s">
        <v>654</v>
      </c>
      <c r="E654">
        <v>93427891</v>
      </c>
      <c r="F654">
        <v>24</v>
      </c>
      <c r="G654" s="493">
        <v>40398.9327893518</v>
      </c>
      <c r="H654" s="493">
        <v>45209.4010532407</v>
      </c>
      <c r="I654" t="s">
        <v>2182</v>
      </c>
      <c r="J654" t="s">
        <v>2182</v>
      </c>
      <c r="K654" t="s">
        <v>2183</v>
      </c>
    </row>
    <row r="655" hidden="1" spans="1:11">
      <c r="A655">
        <v>93427831</v>
      </c>
      <c r="B655" t="s">
        <v>654</v>
      </c>
      <c r="C655">
        <v>93427801</v>
      </c>
      <c r="D655" t="s">
        <v>654</v>
      </c>
      <c r="E655">
        <v>93427891</v>
      </c>
      <c r="F655">
        <v>24</v>
      </c>
      <c r="G655" s="493">
        <v>40398.9327893518</v>
      </c>
      <c r="H655" s="493">
        <v>45209.4010532407</v>
      </c>
      <c r="I655" t="s">
        <v>2184</v>
      </c>
      <c r="J655" t="s">
        <v>2182</v>
      </c>
      <c r="K655" t="s">
        <v>2183</v>
      </c>
    </row>
    <row r="656" hidden="1" spans="1:11">
      <c r="A656">
        <v>93428001</v>
      </c>
      <c r="B656">
        <v>101</v>
      </c>
      <c r="C656">
        <v>93428001</v>
      </c>
      <c r="D656">
        <v>101</v>
      </c>
      <c r="E656">
        <v>93428901</v>
      </c>
      <c r="F656">
        <v>6</v>
      </c>
      <c r="G656" s="493">
        <v>39981.4126041667</v>
      </c>
      <c r="H656" s="493">
        <v>39981.4126041667</v>
      </c>
      <c r="I656" t="s">
        <v>2185</v>
      </c>
      <c r="J656" t="s">
        <v>2185</v>
      </c>
      <c r="K656" t="s">
        <v>2186</v>
      </c>
    </row>
    <row r="657" hidden="1" spans="1:11">
      <c r="A657">
        <v>93428001</v>
      </c>
      <c r="B657">
        <v>201</v>
      </c>
      <c r="C657">
        <v>93428001</v>
      </c>
      <c r="D657">
        <v>201</v>
      </c>
      <c r="E657">
        <v>93428091</v>
      </c>
      <c r="F657">
        <v>6</v>
      </c>
      <c r="G657" s="493">
        <v>40129.5205208333</v>
      </c>
      <c r="H657" s="493">
        <v>40129.5205208333</v>
      </c>
      <c r="I657" t="s">
        <v>2185</v>
      </c>
      <c r="J657" t="s">
        <v>2185</v>
      </c>
      <c r="K657" t="s">
        <v>2186</v>
      </c>
    </row>
    <row r="658" hidden="1" spans="1:11">
      <c r="A658">
        <v>93428001</v>
      </c>
      <c r="B658">
        <v>301</v>
      </c>
      <c r="C658">
        <v>93428001</v>
      </c>
      <c r="D658">
        <v>301</v>
      </c>
      <c r="E658">
        <v>93428091</v>
      </c>
      <c r="F658">
        <v>6</v>
      </c>
      <c r="G658" s="493">
        <v>40303.7195023148</v>
      </c>
      <c r="H658" s="493">
        <v>40303.7195023148</v>
      </c>
      <c r="I658" t="s">
        <v>2185</v>
      </c>
      <c r="J658" t="s">
        <v>2185</v>
      </c>
      <c r="K658" t="s">
        <v>2187</v>
      </c>
    </row>
    <row r="659" hidden="1" spans="1:11">
      <c r="A659">
        <v>93428001</v>
      </c>
      <c r="B659" t="s">
        <v>654</v>
      </c>
      <c r="C659">
        <v>93428001</v>
      </c>
      <c r="D659" t="s">
        <v>654</v>
      </c>
      <c r="E659">
        <v>93428091</v>
      </c>
      <c r="F659">
        <v>6</v>
      </c>
      <c r="G659" s="493">
        <v>40389.6819907407</v>
      </c>
      <c r="H659" s="493">
        <v>40389.6819907407</v>
      </c>
      <c r="I659" t="s">
        <v>2185</v>
      </c>
      <c r="J659" t="s">
        <v>2185</v>
      </c>
      <c r="K659" t="s">
        <v>2188</v>
      </c>
    </row>
    <row r="660" hidden="1" spans="1:11">
      <c r="A660">
        <v>93428201</v>
      </c>
      <c r="B660">
        <v>101</v>
      </c>
      <c r="C660">
        <v>93428201</v>
      </c>
      <c r="D660">
        <v>101</v>
      </c>
      <c r="E660">
        <v>93428291</v>
      </c>
      <c r="F660">
        <v>6</v>
      </c>
      <c r="G660" s="493">
        <v>40008.6328125</v>
      </c>
      <c r="H660" s="493">
        <v>40008.6328125</v>
      </c>
      <c r="I660" t="s">
        <v>2189</v>
      </c>
      <c r="J660" t="s">
        <v>2189</v>
      </c>
      <c r="K660" t="s">
        <v>2190</v>
      </c>
    </row>
    <row r="661" hidden="1" spans="1:11">
      <c r="A661">
        <v>93428201</v>
      </c>
      <c r="B661">
        <v>201</v>
      </c>
      <c r="C661">
        <v>93428201</v>
      </c>
      <c r="D661">
        <v>201</v>
      </c>
      <c r="E661">
        <v>93428291</v>
      </c>
      <c r="F661">
        <v>6</v>
      </c>
      <c r="G661" s="493">
        <v>40283.468125</v>
      </c>
      <c r="H661" s="493">
        <v>40283.468125</v>
      </c>
      <c r="I661" t="s">
        <v>2189</v>
      </c>
      <c r="J661" t="s">
        <v>2189</v>
      </c>
      <c r="K661" t="s">
        <v>2190</v>
      </c>
    </row>
    <row r="662" hidden="1" spans="1:11">
      <c r="A662">
        <v>93428201</v>
      </c>
      <c r="B662">
        <v>301</v>
      </c>
      <c r="C662">
        <v>93428201</v>
      </c>
      <c r="D662">
        <v>301</v>
      </c>
      <c r="E662">
        <v>93428291</v>
      </c>
      <c r="F662">
        <v>6</v>
      </c>
      <c r="G662" s="493">
        <v>40283.4671990741</v>
      </c>
      <c r="H662" s="493">
        <v>40283.4671990741</v>
      </c>
      <c r="I662" t="s">
        <v>2189</v>
      </c>
      <c r="J662" t="s">
        <v>2189</v>
      </c>
      <c r="K662" t="s">
        <v>2191</v>
      </c>
    </row>
    <row r="663" hidden="1" spans="1:11">
      <c r="A663">
        <v>93428201</v>
      </c>
      <c r="B663" t="s">
        <v>654</v>
      </c>
      <c r="C663">
        <v>93428201</v>
      </c>
      <c r="D663" t="s">
        <v>654</v>
      </c>
      <c r="E663">
        <v>93428291</v>
      </c>
      <c r="F663">
        <v>6</v>
      </c>
      <c r="G663" s="493">
        <v>40406.5536689815</v>
      </c>
      <c r="H663" s="493">
        <v>40406.5536689815</v>
      </c>
      <c r="I663" t="s">
        <v>2189</v>
      </c>
      <c r="J663" t="s">
        <v>2189</v>
      </c>
      <c r="K663" t="s">
        <v>2192</v>
      </c>
    </row>
    <row r="664" hidden="1" spans="1:11">
      <c r="A664">
        <v>93428401</v>
      </c>
      <c r="B664">
        <v>101</v>
      </c>
      <c r="C664">
        <v>93428401</v>
      </c>
      <c r="D664">
        <v>101</v>
      </c>
      <c r="E664">
        <v>93428491</v>
      </c>
      <c r="F664">
        <v>6</v>
      </c>
      <c r="G664" s="493">
        <v>40022.6377662037</v>
      </c>
      <c r="H664" s="493">
        <v>40022.6377662037</v>
      </c>
      <c r="I664" t="s">
        <v>2193</v>
      </c>
      <c r="J664" t="s">
        <v>2193</v>
      </c>
      <c r="K664" t="s">
        <v>2194</v>
      </c>
    </row>
    <row r="665" hidden="1" spans="1:11">
      <c r="A665">
        <v>93428401</v>
      </c>
      <c r="B665">
        <v>201</v>
      </c>
      <c r="C665">
        <v>93428401</v>
      </c>
      <c r="D665">
        <v>201</v>
      </c>
      <c r="E665">
        <v>93428491</v>
      </c>
      <c r="F665">
        <v>6</v>
      </c>
      <c r="G665" s="493">
        <v>40129.677962963</v>
      </c>
      <c r="H665" s="493">
        <v>40129.677962963</v>
      </c>
      <c r="I665" t="s">
        <v>2193</v>
      </c>
      <c r="J665" t="s">
        <v>2193</v>
      </c>
      <c r="K665" t="s">
        <v>2194</v>
      </c>
    </row>
    <row r="666" hidden="1" spans="1:11">
      <c r="A666">
        <v>93428401</v>
      </c>
      <c r="B666" t="s">
        <v>654</v>
      </c>
      <c r="C666">
        <v>93428401</v>
      </c>
      <c r="D666" t="s">
        <v>654</v>
      </c>
      <c r="E666">
        <v>93428491</v>
      </c>
      <c r="F666">
        <v>6</v>
      </c>
      <c r="G666" s="493">
        <v>40393.7213078704</v>
      </c>
      <c r="H666" s="493">
        <v>40406.5828356482</v>
      </c>
      <c r="I666" t="s">
        <v>2193</v>
      </c>
      <c r="J666" t="s">
        <v>2193</v>
      </c>
      <c r="K666" t="s">
        <v>2195</v>
      </c>
    </row>
    <row r="667" hidden="1" spans="1:11">
      <c r="A667">
        <v>93428601</v>
      </c>
      <c r="B667" t="s">
        <v>654</v>
      </c>
      <c r="C667">
        <v>93428601</v>
      </c>
      <c r="D667" t="s">
        <v>654</v>
      </c>
      <c r="E667">
        <v>93428291</v>
      </c>
      <c r="F667">
        <v>6</v>
      </c>
      <c r="G667" s="493">
        <v>40406.5530324074</v>
      </c>
      <c r="H667" s="493">
        <v>40406.5530324074</v>
      </c>
      <c r="I667" t="s">
        <v>2196</v>
      </c>
      <c r="J667" t="s">
        <v>2196</v>
      </c>
      <c r="K667" t="s">
        <v>2197</v>
      </c>
    </row>
    <row r="668" hidden="1" spans="1:11">
      <c r="A668">
        <v>93428801</v>
      </c>
      <c r="B668" t="s">
        <v>654</v>
      </c>
      <c r="C668">
        <v>93428801</v>
      </c>
      <c r="D668" t="s">
        <v>654</v>
      </c>
      <c r="E668">
        <v>93428491</v>
      </c>
      <c r="F668">
        <v>6</v>
      </c>
      <c r="G668" s="493">
        <v>40406.5898263889</v>
      </c>
      <c r="H668" s="493">
        <v>40406.5898263889</v>
      </c>
      <c r="I668" t="s">
        <v>2198</v>
      </c>
      <c r="J668" t="s">
        <v>2198</v>
      </c>
      <c r="K668" t="s">
        <v>2199</v>
      </c>
    </row>
    <row r="669" hidden="1" spans="1:11">
      <c r="A669">
        <v>93429001</v>
      </c>
      <c r="B669">
        <v>101</v>
      </c>
      <c r="C669">
        <v>93429001</v>
      </c>
      <c r="D669">
        <v>101</v>
      </c>
      <c r="E669">
        <v>93429091</v>
      </c>
      <c r="F669">
        <v>3</v>
      </c>
      <c r="G669" s="493">
        <v>40200.5744444444</v>
      </c>
      <c r="H669" s="493">
        <v>40200.5744444444</v>
      </c>
      <c r="I669" t="s">
        <v>2200</v>
      </c>
      <c r="J669" t="s">
        <v>2200</v>
      </c>
      <c r="K669" t="s">
        <v>2201</v>
      </c>
    </row>
    <row r="670" hidden="1" spans="1:11">
      <c r="A670">
        <v>93429001</v>
      </c>
      <c r="B670">
        <v>201</v>
      </c>
      <c r="C670">
        <v>93429001</v>
      </c>
      <c r="D670">
        <v>201</v>
      </c>
      <c r="E670">
        <v>93429091</v>
      </c>
      <c r="F670">
        <v>3</v>
      </c>
      <c r="G670" s="493">
        <v>40297.6598032407</v>
      </c>
      <c r="H670" s="493">
        <v>40297.6598032407</v>
      </c>
      <c r="I670" t="s">
        <v>2200</v>
      </c>
      <c r="J670" t="s">
        <v>2200</v>
      </c>
      <c r="K670" t="s">
        <v>2202</v>
      </c>
    </row>
    <row r="671" hidden="1" spans="1:11">
      <c r="A671">
        <v>93429001</v>
      </c>
      <c r="B671" t="s">
        <v>654</v>
      </c>
      <c r="C671">
        <v>93429001</v>
      </c>
      <c r="D671" t="s">
        <v>654</v>
      </c>
      <c r="E671">
        <v>93429091</v>
      </c>
      <c r="F671">
        <v>3</v>
      </c>
      <c r="G671" s="493">
        <v>40394.7849074074</v>
      </c>
      <c r="H671" s="493">
        <v>40394.7849074074</v>
      </c>
      <c r="I671" t="s">
        <v>2200</v>
      </c>
      <c r="J671" t="s">
        <v>2200</v>
      </c>
      <c r="K671" t="s">
        <v>2202</v>
      </c>
    </row>
    <row r="672" hidden="1" spans="1:11">
      <c r="A672">
        <v>93429201</v>
      </c>
      <c r="B672">
        <v>101</v>
      </c>
      <c r="C672">
        <v>93429201</v>
      </c>
      <c r="D672">
        <v>101</v>
      </c>
      <c r="E672">
        <v>93429291</v>
      </c>
      <c r="F672">
        <v>3</v>
      </c>
      <c r="G672" s="493">
        <v>40200.580150463</v>
      </c>
      <c r="H672" s="493">
        <v>40200.580150463</v>
      </c>
      <c r="I672" t="s">
        <v>2203</v>
      </c>
      <c r="J672" t="s">
        <v>2203</v>
      </c>
      <c r="K672" t="s">
        <v>2204</v>
      </c>
    </row>
    <row r="673" hidden="1" spans="1:11">
      <c r="A673">
        <v>93429201</v>
      </c>
      <c r="B673">
        <v>201</v>
      </c>
      <c r="C673">
        <v>93429201</v>
      </c>
      <c r="D673">
        <v>201</v>
      </c>
      <c r="E673">
        <v>93429291</v>
      </c>
      <c r="F673">
        <v>3</v>
      </c>
      <c r="G673" s="493">
        <v>40290.3667361111</v>
      </c>
      <c r="H673" s="493">
        <v>40290.3667361111</v>
      </c>
      <c r="I673" t="s">
        <v>2203</v>
      </c>
      <c r="J673" t="s">
        <v>2203</v>
      </c>
      <c r="K673" t="s">
        <v>2205</v>
      </c>
    </row>
    <row r="674" hidden="1" spans="1:11">
      <c r="A674">
        <v>93429201</v>
      </c>
      <c r="B674" t="s">
        <v>654</v>
      </c>
      <c r="C674">
        <v>93429201</v>
      </c>
      <c r="D674" t="s">
        <v>654</v>
      </c>
      <c r="E674">
        <v>93429291</v>
      </c>
      <c r="F674">
        <v>3</v>
      </c>
      <c r="G674" s="493">
        <v>40394.7088888889</v>
      </c>
      <c r="H674" s="493">
        <v>40394.7088888889</v>
      </c>
      <c r="I674" t="s">
        <v>2203</v>
      </c>
      <c r="J674" t="s">
        <v>2203</v>
      </c>
      <c r="K674" t="s">
        <v>2205</v>
      </c>
    </row>
    <row r="675" hidden="1" spans="1:11">
      <c r="A675">
        <v>93429401</v>
      </c>
      <c r="B675">
        <v>101</v>
      </c>
      <c r="C675">
        <v>93429401</v>
      </c>
      <c r="D675">
        <v>101</v>
      </c>
      <c r="E675">
        <v>93429491</v>
      </c>
      <c r="F675">
        <v>3</v>
      </c>
      <c r="G675" s="493">
        <v>40200.5810185185</v>
      </c>
      <c r="H675" s="493">
        <v>40200.5810185185</v>
      </c>
      <c r="I675" t="s">
        <v>2206</v>
      </c>
      <c r="J675" t="s">
        <v>2206</v>
      </c>
      <c r="K675" t="s">
        <v>2207</v>
      </c>
    </row>
    <row r="676" hidden="1" spans="1:11">
      <c r="A676">
        <v>93429401</v>
      </c>
      <c r="B676">
        <v>201</v>
      </c>
      <c r="C676">
        <v>93429401</v>
      </c>
      <c r="D676">
        <v>201</v>
      </c>
      <c r="E676">
        <v>93429491</v>
      </c>
      <c r="F676">
        <v>3</v>
      </c>
      <c r="G676" s="493">
        <v>40297.7047337963</v>
      </c>
      <c r="H676" s="493">
        <v>40297.7047337963</v>
      </c>
      <c r="I676" t="s">
        <v>2206</v>
      </c>
      <c r="J676" t="s">
        <v>2206</v>
      </c>
      <c r="K676" t="s">
        <v>2208</v>
      </c>
    </row>
    <row r="677" hidden="1" spans="1:11">
      <c r="A677">
        <v>93429401</v>
      </c>
      <c r="B677" t="s">
        <v>654</v>
      </c>
      <c r="C677">
        <v>93429401</v>
      </c>
      <c r="D677" t="s">
        <v>654</v>
      </c>
      <c r="E677">
        <v>93429491</v>
      </c>
      <c r="F677">
        <v>3</v>
      </c>
      <c r="G677" s="493">
        <v>40395.6243287037</v>
      </c>
      <c r="H677" s="493">
        <v>40395.6243287037</v>
      </c>
      <c r="I677" t="s">
        <v>2206</v>
      </c>
      <c r="J677" t="s">
        <v>2206</v>
      </c>
      <c r="K677" t="s">
        <v>2208</v>
      </c>
    </row>
    <row r="678" hidden="1" spans="1:11">
      <c r="A678">
        <v>93429401</v>
      </c>
      <c r="B678" t="s">
        <v>2033</v>
      </c>
      <c r="C678">
        <v>93429401</v>
      </c>
      <c r="D678" t="s">
        <v>2033</v>
      </c>
      <c r="E678">
        <v>93429491</v>
      </c>
      <c r="F678">
        <v>3</v>
      </c>
      <c r="G678" s="493">
        <v>40626.5781365741</v>
      </c>
      <c r="H678" s="493">
        <v>40626.6922916667</v>
      </c>
      <c r="I678" t="s">
        <v>2206</v>
      </c>
      <c r="J678" t="s">
        <v>2206</v>
      </c>
      <c r="K678" t="s">
        <v>2208</v>
      </c>
    </row>
    <row r="679" hidden="1" spans="1:11">
      <c r="A679">
        <v>93430201</v>
      </c>
      <c r="B679">
        <v>101</v>
      </c>
      <c r="C679">
        <v>93430201</v>
      </c>
      <c r="D679">
        <v>101</v>
      </c>
      <c r="E679">
        <v>93430291</v>
      </c>
      <c r="F679">
        <v>3</v>
      </c>
      <c r="G679" s="493">
        <v>40273.6179976852</v>
      </c>
      <c r="H679" s="493">
        <v>40273.6179976852</v>
      </c>
      <c r="I679" t="s">
        <v>2209</v>
      </c>
      <c r="J679" t="s">
        <v>2209</v>
      </c>
      <c r="K679" t="s">
        <v>2210</v>
      </c>
    </row>
    <row r="680" hidden="1" spans="1:11">
      <c r="A680">
        <v>93430201</v>
      </c>
      <c r="B680" t="s">
        <v>654</v>
      </c>
      <c r="C680">
        <v>93430201</v>
      </c>
      <c r="D680" t="s">
        <v>654</v>
      </c>
      <c r="E680">
        <v>93430291</v>
      </c>
      <c r="F680">
        <v>3</v>
      </c>
      <c r="G680" s="493">
        <v>40400.8688773148</v>
      </c>
      <c r="H680" s="493">
        <v>40400.8688773148</v>
      </c>
      <c r="I680" t="s">
        <v>2209</v>
      </c>
      <c r="J680" t="s">
        <v>2209</v>
      </c>
      <c r="K680" t="s">
        <v>2210</v>
      </c>
    </row>
    <row r="681" hidden="1" spans="1:11">
      <c r="A681">
        <v>93430231</v>
      </c>
      <c r="B681" t="s">
        <v>654</v>
      </c>
      <c r="C681">
        <v>93430201</v>
      </c>
      <c r="D681" t="s">
        <v>654</v>
      </c>
      <c r="E681">
        <v>93430291</v>
      </c>
      <c r="F681">
        <v>3</v>
      </c>
      <c r="G681" s="493">
        <v>40400.8688773148</v>
      </c>
      <c r="H681" s="493">
        <v>40400.8688773148</v>
      </c>
      <c r="I681" t="s">
        <v>2211</v>
      </c>
      <c r="J681" t="s">
        <v>2209</v>
      </c>
      <c r="K681" t="s">
        <v>2210</v>
      </c>
    </row>
    <row r="682" hidden="1" spans="1:11">
      <c r="A682">
        <v>93430401</v>
      </c>
      <c r="B682">
        <v>101</v>
      </c>
      <c r="C682">
        <v>93430401</v>
      </c>
      <c r="D682">
        <v>101</v>
      </c>
      <c r="E682">
        <v>93430491</v>
      </c>
      <c r="F682">
        <v>3</v>
      </c>
      <c r="G682" s="493">
        <v>40297.5322222222</v>
      </c>
      <c r="H682" s="493">
        <v>40297.5322222222</v>
      </c>
      <c r="I682" t="s">
        <v>2212</v>
      </c>
      <c r="J682" t="s">
        <v>2212</v>
      </c>
      <c r="K682" t="s">
        <v>2213</v>
      </c>
    </row>
    <row r="683" hidden="1" spans="1:11">
      <c r="A683">
        <v>93430401</v>
      </c>
      <c r="B683" t="s">
        <v>654</v>
      </c>
      <c r="C683">
        <v>93430401</v>
      </c>
      <c r="D683" t="s">
        <v>654</v>
      </c>
      <c r="E683">
        <v>93430491</v>
      </c>
      <c r="F683">
        <v>3</v>
      </c>
      <c r="G683" s="493">
        <v>40400.8781134259</v>
      </c>
      <c r="H683" s="493">
        <v>40400.8781134259</v>
      </c>
      <c r="I683" t="s">
        <v>2212</v>
      </c>
      <c r="J683" t="s">
        <v>2212</v>
      </c>
      <c r="K683" t="s">
        <v>2213</v>
      </c>
    </row>
    <row r="684" hidden="1" spans="1:11">
      <c r="A684">
        <v>93430431</v>
      </c>
      <c r="B684" t="s">
        <v>654</v>
      </c>
      <c r="C684">
        <v>93430401</v>
      </c>
      <c r="D684" t="s">
        <v>654</v>
      </c>
      <c r="E684">
        <v>93430491</v>
      </c>
      <c r="F684">
        <v>3</v>
      </c>
      <c r="G684" s="493">
        <v>40400.8781134259</v>
      </c>
      <c r="H684" s="493">
        <v>40400.8781134259</v>
      </c>
      <c r="I684" t="s">
        <v>2214</v>
      </c>
      <c r="J684" t="s">
        <v>2212</v>
      </c>
      <c r="K684" t="s">
        <v>2213</v>
      </c>
    </row>
    <row r="685" hidden="1" spans="1:11">
      <c r="A685">
        <v>93430601</v>
      </c>
      <c r="B685">
        <v>101</v>
      </c>
      <c r="C685">
        <v>93430601</v>
      </c>
      <c r="D685">
        <v>101</v>
      </c>
      <c r="E685">
        <v>93430691</v>
      </c>
      <c r="F685">
        <v>24</v>
      </c>
      <c r="G685" s="493">
        <v>40204.6130208333</v>
      </c>
      <c r="H685" s="493">
        <v>40204.6130208333</v>
      </c>
      <c r="I685" t="s">
        <v>2215</v>
      </c>
      <c r="J685" t="s">
        <v>2215</v>
      </c>
      <c r="K685" t="s">
        <v>2216</v>
      </c>
    </row>
    <row r="686" hidden="1" spans="1:11">
      <c r="A686">
        <v>93430601</v>
      </c>
      <c r="B686" t="s">
        <v>654</v>
      </c>
      <c r="C686">
        <v>93430601</v>
      </c>
      <c r="D686" t="s">
        <v>654</v>
      </c>
      <c r="E686">
        <v>93430691</v>
      </c>
      <c r="F686">
        <v>24</v>
      </c>
      <c r="G686" s="493">
        <v>40398.8682986111</v>
      </c>
      <c r="H686" s="493">
        <v>40398.8682986111</v>
      </c>
      <c r="I686" t="s">
        <v>2215</v>
      </c>
      <c r="J686" t="s">
        <v>2215</v>
      </c>
      <c r="K686" t="s">
        <v>2216</v>
      </c>
    </row>
    <row r="687" hidden="1" spans="1:11">
      <c r="A687">
        <v>93430631</v>
      </c>
      <c r="B687" t="s">
        <v>654</v>
      </c>
      <c r="C687">
        <v>93430601</v>
      </c>
      <c r="D687" t="s">
        <v>2033</v>
      </c>
      <c r="E687">
        <v>93430691</v>
      </c>
      <c r="F687">
        <v>24</v>
      </c>
      <c r="G687" s="493">
        <v>40484.7424074074</v>
      </c>
      <c r="H687" s="493">
        <v>41365.4044097222</v>
      </c>
      <c r="I687" t="s">
        <v>2217</v>
      </c>
      <c r="J687" t="s">
        <v>2215</v>
      </c>
      <c r="K687" t="s">
        <v>2216</v>
      </c>
    </row>
    <row r="688" hidden="1" spans="1:11">
      <c r="A688">
        <v>93431001</v>
      </c>
      <c r="B688">
        <v>101</v>
      </c>
      <c r="C688">
        <v>93431001</v>
      </c>
      <c r="D688">
        <v>101</v>
      </c>
      <c r="E688">
        <v>93431091</v>
      </c>
      <c r="F688">
        <v>9</v>
      </c>
      <c r="G688" s="493">
        <v>40080.5131481482</v>
      </c>
      <c r="H688" s="493">
        <v>40080.5131481482</v>
      </c>
      <c r="I688" t="s">
        <v>2218</v>
      </c>
      <c r="J688" t="s">
        <v>2218</v>
      </c>
      <c r="K688" t="s">
        <v>2219</v>
      </c>
    </row>
    <row r="689" hidden="1" spans="1:11">
      <c r="A689">
        <v>93431001</v>
      </c>
      <c r="B689">
        <v>201</v>
      </c>
      <c r="C689">
        <v>93431001</v>
      </c>
      <c r="D689">
        <v>201</v>
      </c>
      <c r="E689">
        <v>93431091</v>
      </c>
      <c r="F689">
        <v>9</v>
      </c>
      <c r="G689" s="493">
        <v>40266.6013078704</v>
      </c>
      <c r="H689" s="493">
        <v>40266.6013078704</v>
      </c>
      <c r="I689" t="s">
        <v>2218</v>
      </c>
      <c r="J689" t="s">
        <v>2218</v>
      </c>
      <c r="K689" t="s">
        <v>2220</v>
      </c>
    </row>
    <row r="690" hidden="1" spans="1:11">
      <c r="A690">
        <v>93431001</v>
      </c>
      <c r="B690">
        <v>301</v>
      </c>
      <c r="C690">
        <v>93431001</v>
      </c>
      <c r="D690">
        <v>301</v>
      </c>
      <c r="E690">
        <v>93431091</v>
      </c>
      <c r="F690">
        <v>9</v>
      </c>
      <c r="G690" s="493">
        <v>40308.5023032407</v>
      </c>
      <c r="H690" s="493">
        <v>40308.5023032407</v>
      </c>
      <c r="I690" t="s">
        <v>2218</v>
      </c>
      <c r="J690" t="s">
        <v>2218</v>
      </c>
      <c r="K690" t="s">
        <v>2220</v>
      </c>
    </row>
    <row r="691" hidden="1" spans="1:11">
      <c r="A691">
        <v>93431001</v>
      </c>
      <c r="B691" t="s">
        <v>654</v>
      </c>
      <c r="C691">
        <v>93431001</v>
      </c>
      <c r="D691" t="s">
        <v>654</v>
      </c>
      <c r="E691">
        <v>93431091</v>
      </c>
      <c r="F691">
        <v>9</v>
      </c>
      <c r="G691" s="493">
        <v>40376.6853819444</v>
      </c>
      <c r="H691" s="493">
        <v>40376.6853819444</v>
      </c>
      <c r="I691" t="s">
        <v>2218</v>
      </c>
      <c r="J691" t="s">
        <v>2218</v>
      </c>
      <c r="K691" t="s">
        <v>2221</v>
      </c>
    </row>
    <row r="692" hidden="1" spans="1:11">
      <c r="A692">
        <v>93431001</v>
      </c>
      <c r="B692" t="s">
        <v>2033</v>
      </c>
      <c r="C692">
        <v>93431001</v>
      </c>
      <c r="D692" t="s">
        <v>2033</v>
      </c>
      <c r="E692">
        <v>93431091</v>
      </c>
      <c r="F692">
        <v>9</v>
      </c>
      <c r="G692" s="493">
        <v>40504.5759490741</v>
      </c>
      <c r="H692" s="493">
        <v>40504.5759490741</v>
      </c>
      <c r="I692" t="s">
        <v>2218</v>
      </c>
      <c r="J692" t="s">
        <v>2218</v>
      </c>
      <c r="K692" t="s">
        <v>2221</v>
      </c>
    </row>
    <row r="693" hidden="1" spans="1:11">
      <c r="A693">
        <v>93431201</v>
      </c>
      <c r="B693">
        <v>101</v>
      </c>
      <c r="C693">
        <v>93431201</v>
      </c>
      <c r="D693">
        <v>101</v>
      </c>
      <c r="E693">
        <v>93431291</v>
      </c>
      <c r="F693">
        <v>9</v>
      </c>
      <c r="G693" s="493">
        <v>40085.4293171296</v>
      </c>
      <c r="H693" s="493">
        <v>40085.4293171296</v>
      </c>
      <c r="I693" t="s">
        <v>2222</v>
      </c>
      <c r="J693" t="s">
        <v>2222</v>
      </c>
      <c r="K693" t="s">
        <v>2223</v>
      </c>
    </row>
    <row r="694" hidden="1" spans="1:11">
      <c r="A694">
        <v>93431201</v>
      </c>
      <c r="B694">
        <v>201</v>
      </c>
      <c r="C694">
        <v>93431201</v>
      </c>
      <c r="D694">
        <v>201</v>
      </c>
      <c r="E694">
        <v>93431291</v>
      </c>
      <c r="F694">
        <v>9</v>
      </c>
      <c r="G694" s="493">
        <v>40357.6543981481</v>
      </c>
      <c r="H694" s="493">
        <v>40357.6543981481</v>
      </c>
      <c r="I694" t="s">
        <v>2222</v>
      </c>
      <c r="J694" t="s">
        <v>2222</v>
      </c>
      <c r="K694" t="s">
        <v>2224</v>
      </c>
    </row>
    <row r="695" hidden="1" spans="1:11">
      <c r="A695">
        <v>93431201</v>
      </c>
      <c r="B695" t="s">
        <v>654</v>
      </c>
      <c r="C695">
        <v>93431201</v>
      </c>
      <c r="D695" t="s">
        <v>654</v>
      </c>
      <c r="E695">
        <v>93431291</v>
      </c>
      <c r="F695">
        <v>9</v>
      </c>
      <c r="G695" s="493">
        <v>40471.4799305556</v>
      </c>
      <c r="H695" s="493">
        <v>42654.6809837963</v>
      </c>
      <c r="I695" t="s">
        <v>2222</v>
      </c>
      <c r="J695" t="s">
        <v>2222</v>
      </c>
      <c r="K695" t="s">
        <v>2225</v>
      </c>
    </row>
    <row r="696" hidden="1" spans="1:11">
      <c r="A696">
        <v>93431401</v>
      </c>
      <c r="B696">
        <v>101</v>
      </c>
      <c r="C696">
        <v>93431401</v>
      </c>
      <c r="D696">
        <v>101</v>
      </c>
      <c r="E696">
        <v>93431491</v>
      </c>
      <c r="F696">
        <v>9</v>
      </c>
      <c r="G696" s="493">
        <v>40065.5660532407</v>
      </c>
      <c r="H696" s="493">
        <v>40065.5660532407</v>
      </c>
      <c r="I696" t="s">
        <v>2226</v>
      </c>
      <c r="J696" t="s">
        <v>2226</v>
      </c>
      <c r="K696" t="s">
        <v>2227</v>
      </c>
    </row>
    <row r="697" hidden="1" spans="1:11">
      <c r="A697">
        <v>93431401</v>
      </c>
      <c r="B697">
        <v>201</v>
      </c>
      <c r="C697">
        <v>93431401</v>
      </c>
      <c r="D697">
        <v>201</v>
      </c>
      <c r="E697">
        <v>93431491</v>
      </c>
      <c r="F697">
        <v>9</v>
      </c>
      <c r="G697" s="493">
        <v>40268.5816550926</v>
      </c>
      <c r="H697" s="493">
        <v>40268.5816550926</v>
      </c>
      <c r="I697" t="s">
        <v>2226</v>
      </c>
      <c r="J697" t="s">
        <v>2226</v>
      </c>
      <c r="K697" t="s">
        <v>2228</v>
      </c>
    </row>
    <row r="698" hidden="1" spans="1:11">
      <c r="A698">
        <v>93431401</v>
      </c>
      <c r="B698" t="s">
        <v>654</v>
      </c>
      <c r="C698">
        <v>93431401</v>
      </c>
      <c r="D698" t="s">
        <v>654</v>
      </c>
      <c r="E698">
        <v>93431491</v>
      </c>
      <c r="F698">
        <v>9</v>
      </c>
      <c r="G698" s="493">
        <v>40377.5169560185</v>
      </c>
      <c r="H698" s="493">
        <v>40377.5169560185</v>
      </c>
      <c r="I698" t="s">
        <v>2226</v>
      </c>
      <c r="J698" t="s">
        <v>2226</v>
      </c>
      <c r="K698" t="s">
        <v>2229</v>
      </c>
    </row>
    <row r="699" hidden="1" spans="1:11">
      <c r="A699">
        <v>93431601</v>
      </c>
      <c r="B699">
        <v>101</v>
      </c>
      <c r="C699">
        <v>93431601</v>
      </c>
      <c r="D699">
        <v>101</v>
      </c>
      <c r="E699">
        <v>93431691</v>
      </c>
      <c r="F699">
        <v>9</v>
      </c>
      <c r="G699" s="493">
        <v>40084.7230671296</v>
      </c>
      <c r="H699" s="493">
        <v>40084.7230671296</v>
      </c>
      <c r="I699" t="s">
        <v>2230</v>
      </c>
      <c r="J699" t="s">
        <v>2230</v>
      </c>
      <c r="K699" t="s">
        <v>2231</v>
      </c>
    </row>
    <row r="700" hidden="1" spans="1:11">
      <c r="A700">
        <v>93431601</v>
      </c>
      <c r="B700">
        <v>201</v>
      </c>
      <c r="C700">
        <v>93431601</v>
      </c>
      <c r="D700">
        <v>201</v>
      </c>
      <c r="E700">
        <v>93431691</v>
      </c>
      <c r="F700">
        <v>9</v>
      </c>
      <c r="G700" s="493">
        <v>40268.5893287037</v>
      </c>
      <c r="H700" s="493">
        <v>40268.5893287037</v>
      </c>
      <c r="I700" t="s">
        <v>2230</v>
      </c>
      <c r="J700" t="s">
        <v>2230</v>
      </c>
      <c r="K700" t="s">
        <v>2232</v>
      </c>
    </row>
    <row r="701" hidden="1" spans="1:11">
      <c r="A701">
        <v>93431601</v>
      </c>
      <c r="B701" t="s">
        <v>654</v>
      </c>
      <c r="C701">
        <v>93431601</v>
      </c>
      <c r="D701" t="s">
        <v>654</v>
      </c>
      <c r="E701">
        <v>93431691</v>
      </c>
      <c r="F701">
        <v>9</v>
      </c>
      <c r="G701" s="493">
        <v>40377.5519328704</v>
      </c>
      <c r="H701" s="493">
        <v>40377.5519328704</v>
      </c>
      <c r="I701" t="s">
        <v>2230</v>
      </c>
      <c r="J701" t="s">
        <v>2230</v>
      </c>
      <c r="K701" t="s">
        <v>2233</v>
      </c>
    </row>
    <row r="702" hidden="1" spans="1:11">
      <c r="A702">
        <v>93431801</v>
      </c>
      <c r="B702">
        <v>101</v>
      </c>
      <c r="C702">
        <v>93431801</v>
      </c>
      <c r="D702">
        <v>101</v>
      </c>
      <c r="E702">
        <v>93431491</v>
      </c>
      <c r="F702">
        <v>9</v>
      </c>
      <c r="G702" s="493">
        <v>40078.7256018519</v>
      </c>
      <c r="H702" s="493">
        <v>40078.7256018519</v>
      </c>
      <c r="I702" t="s">
        <v>2234</v>
      </c>
      <c r="J702" t="s">
        <v>2234</v>
      </c>
      <c r="K702" t="s">
        <v>2235</v>
      </c>
    </row>
    <row r="703" hidden="1" spans="1:11">
      <c r="A703">
        <v>93431801</v>
      </c>
      <c r="B703">
        <v>201</v>
      </c>
      <c r="C703">
        <v>93431801</v>
      </c>
      <c r="D703">
        <v>201</v>
      </c>
      <c r="E703">
        <v>93431491</v>
      </c>
      <c r="F703">
        <v>9</v>
      </c>
      <c r="G703" s="493">
        <v>40268.5991087963</v>
      </c>
      <c r="H703" s="493">
        <v>40268.5991087963</v>
      </c>
      <c r="I703" t="s">
        <v>2234</v>
      </c>
      <c r="J703" t="s">
        <v>2234</v>
      </c>
      <c r="K703" t="s">
        <v>2236</v>
      </c>
    </row>
    <row r="704" hidden="1" spans="1:11">
      <c r="A704">
        <v>93431801</v>
      </c>
      <c r="B704" t="s">
        <v>654</v>
      </c>
      <c r="C704">
        <v>93431801</v>
      </c>
      <c r="D704" t="s">
        <v>654</v>
      </c>
      <c r="E704">
        <v>93431491</v>
      </c>
      <c r="F704">
        <v>9</v>
      </c>
      <c r="G704" s="493">
        <v>40377.5338541667</v>
      </c>
      <c r="H704" s="493">
        <v>40377.5338541667</v>
      </c>
      <c r="I704" t="s">
        <v>2234</v>
      </c>
      <c r="J704" t="s">
        <v>2234</v>
      </c>
      <c r="K704" t="s">
        <v>2237</v>
      </c>
    </row>
    <row r="705" hidden="1" spans="1:11">
      <c r="A705">
        <v>93432201</v>
      </c>
      <c r="B705">
        <v>101</v>
      </c>
      <c r="C705">
        <v>93432201</v>
      </c>
      <c r="D705">
        <v>101</v>
      </c>
      <c r="E705">
        <v>93432291</v>
      </c>
      <c r="F705">
        <v>24</v>
      </c>
      <c r="G705" s="493">
        <v>40196.6311226852</v>
      </c>
      <c r="H705" s="493">
        <v>40196.6357291667</v>
      </c>
      <c r="I705" t="s">
        <v>2238</v>
      </c>
      <c r="J705" t="s">
        <v>2238</v>
      </c>
      <c r="K705" t="s">
        <v>2239</v>
      </c>
    </row>
    <row r="706" hidden="1" spans="1:11">
      <c r="A706">
        <v>93432201</v>
      </c>
      <c r="B706">
        <v>201</v>
      </c>
      <c r="C706">
        <v>93432201</v>
      </c>
      <c r="D706">
        <v>201</v>
      </c>
      <c r="E706">
        <v>93432291</v>
      </c>
      <c r="F706">
        <v>24</v>
      </c>
      <c r="G706" s="493">
        <v>40427.7339351852</v>
      </c>
      <c r="H706" s="493">
        <v>40427.7339351852</v>
      </c>
      <c r="I706" t="s">
        <v>2238</v>
      </c>
      <c r="J706" t="s">
        <v>2238</v>
      </c>
      <c r="K706" t="s">
        <v>2240</v>
      </c>
    </row>
    <row r="707" hidden="1" spans="1:11">
      <c r="A707">
        <v>93432201</v>
      </c>
      <c r="B707" t="s">
        <v>654</v>
      </c>
      <c r="C707">
        <v>93432201</v>
      </c>
      <c r="D707" t="s">
        <v>654</v>
      </c>
      <c r="E707">
        <v>93432291</v>
      </c>
      <c r="F707">
        <v>24</v>
      </c>
      <c r="G707" s="493">
        <v>40703.5028356481</v>
      </c>
      <c r="H707" s="493">
        <v>40703.5564467593</v>
      </c>
      <c r="I707" t="s">
        <v>2238</v>
      </c>
      <c r="J707" t="s">
        <v>2238</v>
      </c>
      <c r="K707" t="s">
        <v>2240</v>
      </c>
    </row>
    <row r="708" hidden="1" spans="1:11">
      <c r="A708">
        <v>93432231</v>
      </c>
      <c r="B708" t="s">
        <v>654</v>
      </c>
      <c r="C708">
        <v>93432201</v>
      </c>
      <c r="D708" t="s">
        <v>654</v>
      </c>
      <c r="E708">
        <v>93432291</v>
      </c>
      <c r="F708">
        <v>24</v>
      </c>
      <c r="G708" s="493">
        <v>40703.5028356481</v>
      </c>
      <c r="H708" s="493">
        <v>40703.5564467593</v>
      </c>
      <c r="I708" t="s">
        <v>2241</v>
      </c>
      <c r="J708" t="s">
        <v>2238</v>
      </c>
      <c r="K708" t="s">
        <v>2240</v>
      </c>
    </row>
    <row r="709" hidden="1" spans="1:11">
      <c r="A709">
        <v>93432401</v>
      </c>
      <c r="B709">
        <v>101</v>
      </c>
      <c r="C709">
        <v>93432401</v>
      </c>
      <c r="D709">
        <v>101</v>
      </c>
      <c r="E709">
        <v>93432491</v>
      </c>
      <c r="F709">
        <v>24</v>
      </c>
      <c r="G709" s="493">
        <v>40338.524537037</v>
      </c>
      <c r="H709" s="493">
        <v>40338.524537037</v>
      </c>
      <c r="I709" t="s">
        <v>2242</v>
      </c>
      <c r="J709" t="s">
        <v>2242</v>
      </c>
      <c r="K709" t="s">
        <v>2243</v>
      </c>
    </row>
    <row r="710" hidden="1" spans="1:11">
      <c r="A710">
        <v>93432401</v>
      </c>
      <c r="B710" t="s">
        <v>654</v>
      </c>
      <c r="C710">
        <v>93432401</v>
      </c>
      <c r="D710" t="s">
        <v>654</v>
      </c>
      <c r="E710">
        <v>93432491</v>
      </c>
      <c r="F710">
        <v>24</v>
      </c>
      <c r="G710" s="493">
        <v>40703.5034027778</v>
      </c>
      <c r="H710" s="493">
        <v>40703.6414930556</v>
      </c>
      <c r="I710" t="s">
        <v>2242</v>
      </c>
      <c r="J710" t="s">
        <v>2242</v>
      </c>
      <c r="K710" t="s">
        <v>2244</v>
      </c>
    </row>
    <row r="711" hidden="1" spans="1:11">
      <c r="A711">
        <v>93432431</v>
      </c>
      <c r="B711" t="s">
        <v>654</v>
      </c>
      <c r="C711">
        <v>93432401</v>
      </c>
      <c r="D711" t="s">
        <v>654</v>
      </c>
      <c r="E711">
        <v>93432491</v>
      </c>
      <c r="F711">
        <v>24</v>
      </c>
      <c r="G711" s="493">
        <v>40703.5034027778</v>
      </c>
      <c r="H711" s="493">
        <v>40703.6414930556</v>
      </c>
      <c r="I711" t="s">
        <v>2245</v>
      </c>
      <c r="J711" t="s">
        <v>2242</v>
      </c>
      <c r="K711" t="s">
        <v>2244</v>
      </c>
    </row>
    <row r="712" hidden="1" spans="1:11">
      <c r="A712">
        <v>93432601</v>
      </c>
      <c r="B712">
        <v>101</v>
      </c>
      <c r="C712">
        <v>93432601</v>
      </c>
      <c r="D712">
        <v>101</v>
      </c>
      <c r="E712">
        <v>93432691</v>
      </c>
      <c r="F712">
        <v>3</v>
      </c>
      <c r="G712" s="493">
        <v>40197.3833333333</v>
      </c>
      <c r="H712" s="493">
        <v>40197.3833333333</v>
      </c>
      <c r="I712" t="s">
        <v>2246</v>
      </c>
      <c r="J712" t="s">
        <v>2246</v>
      </c>
      <c r="K712" t="s">
        <v>2247</v>
      </c>
    </row>
    <row r="713" hidden="1" spans="1:11">
      <c r="A713">
        <v>93432601</v>
      </c>
      <c r="B713">
        <v>201</v>
      </c>
      <c r="C713">
        <v>93432601</v>
      </c>
      <c r="D713">
        <v>201</v>
      </c>
      <c r="E713">
        <v>93432691</v>
      </c>
      <c r="F713">
        <v>3</v>
      </c>
      <c r="G713" s="493">
        <v>40290.3750115741</v>
      </c>
      <c r="H713" s="493">
        <v>40290.3750115741</v>
      </c>
      <c r="I713" t="s">
        <v>2246</v>
      </c>
      <c r="J713" t="s">
        <v>2246</v>
      </c>
      <c r="K713" t="s">
        <v>2247</v>
      </c>
    </row>
    <row r="714" hidden="1" spans="1:11">
      <c r="A714">
        <v>93432601</v>
      </c>
      <c r="B714" t="s">
        <v>654</v>
      </c>
      <c r="C714">
        <v>93432601</v>
      </c>
      <c r="D714" t="s">
        <v>654</v>
      </c>
      <c r="E714">
        <v>93432691</v>
      </c>
      <c r="F714">
        <v>3</v>
      </c>
      <c r="G714" s="493">
        <v>40389.6591782407</v>
      </c>
      <c r="H714" s="493">
        <v>41932.4531365741</v>
      </c>
      <c r="I714" t="s">
        <v>2246</v>
      </c>
      <c r="J714" t="s">
        <v>2246</v>
      </c>
      <c r="K714" t="s">
        <v>2248</v>
      </c>
    </row>
    <row r="715" hidden="1" spans="1:11">
      <c r="A715">
        <v>93433001</v>
      </c>
      <c r="B715">
        <v>101</v>
      </c>
      <c r="C715">
        <v>93433001</v>
      </c>
      <c r="D715">
        <v>101</v>
      </c>
      <c r="E715">
        <v>93433091</v>
      </c>
      <c r="F715">
        <v>3</v>
      </c>
      <c r="G715" s="493">
        <v>40298.6406481481</v>
      </c>
      <c r="H715" s="493">
        <v>40298.6406481481</v>
      </c>
      <c r="I715" t="s">
        <v>2249</v>
      </c>
      <c r="J715" t="s">
        <v>2249</v>
      </c>
      <c r="K715" t="s">
        <v>2250</v>
      </c>
    </row>
    <row r="716" hidden="1" spans="1:11">
      <c r="A716">
        <v>93433001</v>
      </c>
      <c r="B716" t="s">
        <v>654</v>
      </c>
      <c r="C716">
        <v>93433001</v>
      </c>
      <c r="D716" t="s">
        <v>654</v>
      </c>
      <c r="E716">
        <v>93433091</v>
      </c>
      <c r="F716">
        <v>3</v>
      </c>
      <c r="G716" s="493">
        <v>40787.5628472222</v>
      </c>
      <c r="H716" s="493">
        <v>40787.5807407407</v>
      </c>
      <c r="I716" t="s">
        <v>2249</v>
      </c>
      <c r="J716" t="s">
        <v>2249</v>
      </c>
      <c r="K716" t="s">
        <v>2251</v>
      </c>
    </row>
    <row r="717" hidden="1" spans="1:11">
      <c r="A717">
        <v>93433001</v>
      </c>
      <c r="B717" t="s">
        <v>2033</v>
      </c>
      <c r="C717">
        <v>93433001</v>
      </c>
      <c r="D717" t="s">
        <v>2033</v>
      </c>
      <c r="E717">
        <v>93433091</v>
      </c>
      <c r="F717">
        <v>3</v>
      </c>
      <c r="G717" s="493">
        <v>41059.6451388889</v>
      </c>
      <c r="H717" s="493">
        <v>41059.6667824074</v>
      </c>
      <c r="I717" t="s">
        <v>2249</v>
      </c>
      <c r="J717" t="s">
        <v>2249</v>
      </c>
      <c r="K717" t="s">
        <v>2252</v>
      </c>
    </row>
    <row r="718" hidden="1" spans="1:11">
      <c r="A718">
        <v>93433201</v>
      </c>
      <c r="B718" t="s">
        <v>654</v>
      </c>
      <c r="C718">
        <v>93433201</v>
      </c>
      <c r="D718" t="s">
        <v>654</v>
      </c>
      <c r="E718">
        <v>93433291</v>
      </c>
      <c r="F718">
        <v>3</v>
      </c>
      <c r="G718" s="493">
        <v>40974.6491782407</v>
      </c>
      <c r="H718" s="493">
        <v>40974.6544444444</v>
      </c>
      <c r="I718" t="s">
        <v>2253</v>
      </c>
      <c r="J718" t="s">
        <v>2253</v>
      </c>
      <c r="K718" t="s">
        <v>2254</v>
      </c>
    </row>
    <row r="719" hidden="1" spans="1:11">
      <c r="A719">
        <v>93433401</v>
      </c>
      <c r="B719" t="s">
        <v>654</v>
      </c>
      <c r="C719">
        <v>93433401</v>
      </c>
      <c r="D719" t="s">
        <v>654</v>
      </c>
      <c r="E719">
        <v>93433491</v>
      </c>
      <c r="F719">
        <v>3</v>
      </c>
      <c r="G719" s="493">
        <v>40787.5621643519</v>
      </c>
      <c r="H719" s="493">
        <v>40787.5746643519</v>
      </c>
      <c r="I719" t="s">
        <v>2255</v>
      </c>
      <c r="J719" t="s">
        <v>2255</v>
      </c>
      <c r="K719" t="s">
        <v>2256</v>
      </c>
    </row>
    <row r="720" hidden="1" spans="1:11">
      <c r="A720">
        <v>93433401</v>
      </c>
      <c r="B720" t="s">
        <v>2033</v>
      </c>
      <c r="C720">
        <v>93433401</v>
      </c>
      <c r="D720" t="s">
        <v>2033</v>
      </c>
      <c r="E720">
        <v>93433491</v>
      </c>
      <c r="F720">
        <v>3</v>
      </c>
      <c r="G720" s="493">
        <v>41059.6483449074</v>
      </c>
      <c r="H720" s="493">
        <v>41059.6784837963</v>
      </c>
      <c r="I720" t="s">
        <v>2255</v>
      </c>
      <c r="J720" t="s">
        <v>2255</v>
      </c>
      <c r="K720" t="s">
        <v>2256</v>
      </c>
    </row>
    <row r="721" hidden="1" spans="1:11">
      <c r="A721">
        <v>93433601</v>
      </c>
      <c r="B721" t="s">
        <v>654</v>
      </c>
      <c r="C721">
        <v>93433601</v>
      </c>
      <c r="D721" t="s">
        <v>654</v>
      </c>
      <c r="E721">
        <v>93433691</v>
      </c>
      <c r="F721">
        <v>3</v>
      </c>
      <c r="G721" s="493">
        <v>40913.5350462963</v>
      </c>
      <c r="H721" s="493">
        <v>40917.6790509259</v>
      </c>
      <c r="I721" t="s">
        <v>2257</v>
      </c>
      <c r="J721" t="s">
        <v>2257</v>
      </c>
      <c r="K721" t="s">
        <v>1435</v>
      </c>
    </row>
    <row r="722" hidden="1" spans="1:11">
      <c r="A722">
        <v>93433801</v>
      </c>
      <c r="B722" t="s">
        <v>654</v>
      </c>
      <c r="C722">
        <v>93433801</v>
      </c>
      <c r="D722" t="s">
        <v>654</v>
      </c>
      <c r="E722">
        <v>93433891</v>
      </c>
      <c r="F722">
        <v>3</v>
      </c>
      <c r="G722" s="493">
        <v>40921.6244097222</v>
      </c>
      <c r="H722" s="493">
        <v>40921.6304166667</v>
      </c>
      <c r="I722" t="s">
        <v>2258</v>
      </c>
      <c r="J722" t="s">
        <v>2258</v>
      </c>
      <c r="K722" t="s">
        <v>2259</v>
      </c>
    </row>
    <row r="723" hidden="1" spans="1:11">
      <c r="A723">
        <v>93434001</v>
      </c>
      <c r="B723" t="s">
        <v>654</v>
      </c>
      <c r="C723">
        <v>93434001</v>
      </c>
      <c r="D723" t="s">
        <v>654</v>
      </c>
      <c r="E723">
        <v>93434091</v>
      </c>
      <c r="F723">
        <v>3</v>
      </c>
      <c r="G723" s="493">
        <v>40945.4625578704</v>
      </c>
      <c r="H723" s="493">
        <v>40947.6779513889</v>
      </c>
      <c r="I723" t="s">
        <v>2260</v>
      </c>
      <c r="J723" t="s">
        <v>2260</v>
      </c>
      <c r="K723" t="s">
        <v>1435</v>
      </c>
    </row>
    <row r="724" hidden="1" spans="1:11">
      <c r="A724">
        <v>93434201</v>
      </c>
      <c r="B724" t="s">
        <v>654</v>
      </c>
      <c r="C724">
        <v>93434201</v>
      </c>
      <c r="D724" t="s">
        <v>654</v>
      </c>
      <c r="E724">
        <v>93434291</v>
      </c>
      <c r="F724">
        <v>3</v>
      </c>
      <c r="G724" s="493">
        <v>40941.5575694444</v>
      </c>
      <c r="H724" s="493">
        <v>40941.5724537037</v>
      </c>
      <c r="I724" t="s">
        <v>2261</v>
      </c>
      <c r="J724" t="s">
        <v>2261</v>
      </c>
      <c r="K724" t="s">
        <v>2262</v>
      </c>
    </row>
    <row r="725" hidden="1" spans="1:11">
      <c r="A725">
        <v>93434401</v>
      </c>
      <c r="B725" t="s">
        <v>654</v>
      </c>
      <c r="C725">
        <v>93434401</v>
      </c>
      <c r="D725" t="s">
        <v>654</v>
      </c>
      <c r="E725">
        <v>94404491</v>
      </c>
      <c r="F725">
        <v>30</v>
      </c>
      <c r="G725" s="493">
        <v>40254.5513541667</v>
      </c>
      <c r="H725" s="493">
        <v>40254.5513541667</v>
      </c>
      <c r="I725" t="s">
        <v>2263</v>
      </c>
      <c r="J725" t="s">
        <v>2263</v>
      </c>
      <c r="K725" t="s">
        <v>2264</v>
      </c>
    </row>
    <row r="726" hidden="1" spans="1:11">
      <c r="A726">
        <v>93434401</v>
      </c>
      <c r="B726" t="s">
        <v>664</v>
      </c>
      <c r="C726">
        <v>93434401</v>
      </c>
      <c r="D726" t="s">
        <v>664</v>
      </c>
      <c r="E726">
        <v>93434491</v>
      </c>
      <c r="F726">
        <v>30</v>
      </c>
      <c r="G726" s="493">
        <v>40669.5661574074</v>
      </c>
      <c r="H726" s="493">
        <v>40669.5702430556</v>
      </c>
      <c r="I726" t="s">
        <v>2263</v>
      </c>
      <c r="J726" t="s">
        <v>2263</v>
      </c>
      <c r="K726" t="s">
        <v>2265</v>
      </c>
    </row>
    <row r="727" hidden="1" spans="1:11">
      <c r="A727">
        <v>93435001</v>
      </c>
      <c r="B727">
        <v>101</v>
      </c>
      <c r="C727">
        <v>93435001</v>
      </c>
      <c r="D727">
        <v>101</v>
      </c>
      <c r="E727">
        <v>93435091</v>
      </c>
      <c r="F727">
        <v>3</v>
      </c>
      <c r="G727" s="493">
        <v>40303.4231597222</v>
      </c>
      <c r="H727" s="493">
        <v>40303.4231597222</v>
      </c>
      <c r="I727" t="s">
        <v>2266</v>
      </c>
      <c r="J727" t="s">
        <v>2266</v>
      </c>
      <c r="K727" t="s">
        <v>2267</v>
      </c>
    </row>
    <row r="728" hidden="1" spans="1:11">
      <c r="A728">
        <v>93435001</v>
      </c>
      <c r="B728" t="s">
        <v>654</v>
      </c>
      <c r="C728">
        <v>93435001</v>
      </c>
      <c r="D728" t="s">
        <v>654</v>
      </c>
      <c r="E728">
        <v>93435091</v>
      </c>
      <c r="F728">
        <v>3</v>
      </c>
      <c r="G728" s="493">
        <v>40400.8916898148</v>
      </c>
      <c r="H728" s="493">
        <v>41932.4562268518</v>
      </c>
      <c r="I728" t="s">
        <v>2266</v>
      </c>
      <c r="J728" t="s">
        <v>2266</v>
      </c>
      <c r="K728" t="s">
        <v>2267</v>
      </c>
    </row>
    <row r="729" hidden="1" spans="1:11">
      <c r="A729">
        <v>93435601</v>
      </c>
      <c r="B729" t="s">
        <v>654</v>
      </c>
      <c r="C729">
        <v>93435601</v>
      </c>
      <c r="D729" t="s">
        <v>654</v>
      </c>
      <c r="E729">
        <v>93435691</v>
      </c>
      <c r="F729">
        <v>20</v>
      </c>
      <c r="G729" s="493">
        <v>40378.3785416667</v>
      </c>
      <c r="H729" s="493">
        <v>41052.6091203704</v>
      </c>
      <c r="I729" t="s">
        <v>2268</v>
      </c>
      <c r="J729" t="s">
        <v>2268</v>
      </c>
      <c r="K729" t="s">
        <v>2269</v>
      </c>
    </row>
    <row r="730" hidden="1" spans="1:11">
      <c r="A730">
        <v>93435801</v>
      </c>
      <c r="B730">
        <v>101</v>
      </c>
      <c r="C730">
        <v>93435801</v>
      </c>
      <c r="D730">
        <v>101</v>
      </c>
      <c r="E730">
        <v>93435891</v>
      </c>
      <c r="F730">
        <v>3</v>
      </c>
      <c r="G730" s="493">
        <v>40297.5528356481</v>
      </c>
      <c r="H730" s="493">
        <v>40297.5528356481</v>
      </c>
      <c r="I730" t="s">
        <v>2270</v>
      </c>
      <c r="J730" t="s">
        <v>2270</v>
      </c>
      <c r="K730" t="s">
        <v>2271</v>
      </c>
    </row>
    <row r="731" hidden="1" spans="1:11">
      <c r="A731">
        <v>93435801</v>
      </c>
      <c r="B731" t="s">
        <v>654</v>
      </c>
      <c r="C731">
        <v>93435801</v>
      </c>
      <c r="D731" t="s">
        <v>654</v>
      </c>
      <c r="E731">
        <v>93435891</v>
      </c>
      <c r="F731">
        <v>3</v>
      </c>
      <c r="G731" s="493">
        <v>40400.9089583333</v>
      </c>
      <c r="H731" s="493">
        <v>40400.9089583333</v>
      </c>
      <c r="I731" t="s">
        <v>2270</v>
      </c>
      <c r="J731" t="s">
        <v>2270</v>
      </c>
      <c r="K731" t="s">
        <v>2271</v>
      </c>
    </row>
    <row r="732" hidden="1" spans="1:11">
      <c r="A732">
        <v>93435831</v>
      </c>
      <c r="B732" t="s">
        <v>654</v>
      </c>
      <c r="C732">
        <v>93435801</v>
      </c>
      <c r="D732" t="s">
        <v>654</v>
      </c>
      <c r="E732">
        <v>93435891</v>
      </c>
      <c r="F732">
        <v>3</v>
      </c>
      <c r="G732" s="493">
        <v>40400.9089583333</v>
      </c>
      <c r="H732" s="493">
        <v>40400.9089583333</v>
      </c>
      <c r="I732" t="s">
        <v>2272</v>
      </c>
      <c r="J732" t="s">
        <v>2270</v>
      </c>
      <c r="K732" t="s">
        <v>2271</v>
      </c>
    </row>
    <row r="733" hidden="1" spans="1:11">
      <c r="A733">
        <v>93436001</v>
      </c>
      <c r="B733">
        <v>101</v>
      </c>
      <c r="C733">
        <v>93436001</v>
      </c>
      <c r="D733">
        <v>101</v>
      </c>
      <c r="E733">
        <v>93436091</v>
      </c>
      <c r="F733">
        <v>3</v>
      </c>
      <c r="G733" s="493">
        <v>40367.7871180556</v>
      </c>
      <c r="H733" s="493">
        <v>40367.7871180556</v>
      </c>
      <c r="I733" t="s">
        <v>2273</v>
      </c>
      <c r="J733" t="s">
        <v>2273</v>
      </c>
      <c r="K733" t="s">
        <v>2274</v>
      </c>
    </row>
    <row r="734" hidden="1" spans="1:11">
      <c r="A734">
        <v>93436001</v>
      </c>
      <c r="B734" t="s">
        <v>654</v>
      </c>
      <c r="C734">
        <v>93436001</v>
      </c>
      <c r="D734" t="s">
        <v>654</v>
      </c>
      <c r="E734">
        <v>93436091</v>
      </c>
      <c r="F734">
        <v>3</v>
      </c>
      <c r="G734" s="493">
        <v>40584.5869097222</v>
      </c>
      <c r="H734" s="493">
        <v>40591.5970717593</v>
      </c>
      <c r="I734" t="s">
        <v>2273</v>
      </c>
      <c r="J734" t="s">
        <v>2273</v>
      </c>
      <c r="K734" t="s">
        <v>2274</v>
      </c>
    </row>
    <row r="735" hidden="1" spans="1:11">
      <c r="A735">
        <v>93436031</v>
      </c>
      <c r="B735" t="s">
        <v>654</v>
      </c>
      <c r="C735">
        <v>93436001</v>
      </c>
      <c r="D735" t="s">
        <v>654</v>
      </c>
      <c r="E735">
        <v>93436091</v>
      </c>
      <c r="F735">
        <v>3</v>
      </c>
      <c r="G735" s="493">
        <v>40584.5869097222</v>
      </c>
      <c r="H735" s="493">
        <v>40591.5970717593</v>
      </c>
      <c r="I735" t="s">
        <v>2275</v>
      </c>
      <c r="J735" t="s">
        <v>2273</v>
      </c>
      <c r="K735" t="s">
        <v>2274</v>
      </c>
    </row>
    <row r="736" hidden="1" spans="1:11">
      <c r="A736">
        <v>93436201</v>
      </c>
      <c r="B736">
        <v>101</v>
      </c>
      <c r="C736">
        <v>93436201</v>
      </c>
      <c r="D736">
        <v>101</v>
      </c>
      <c r="E736">
        <v>93436291</v>
      </c>
      <c r="F736">
        <v>4</v>
      </c>
      <c r="G736" s="493">
        <v>40588.3907407407</v>
      </c>
      <c r="H736" s="493">
        <v>40588.4027083333</v>
      </c>
      <c r="I736" t="s">
        <v>2276</v>
      </c>
      <c r="J736" t="s">
        <v>2276</v>
      </c>
      <c r="K736" t="s">
        <v>2277</v>
      </c>
    </row>
    <row r="737" hidden="1" spans="1:11">
      <c r="A737">
        <v>93436401</v>
      </c>
      <c r="B737">
        <v>101</v>
      </c>
      <c r="C737">
        <v>93436401</v>
      </c>
      <c r="D737">
        <v>101</v>
      </c>
      <c r="E737">
        <v>93436491</v>
      </c>
      <c r="F737">
        <v>4</v>
      </c>
      <c r="G737" s="493">
        <v>40574.6</v>
      </c>
      <c r="H737" s="493">
        <v>40585.6584953704</v>
      </c>
      <c r="I737" t="s">
        <v>2278</v>
      </c>
      <c r="J737" t="s">
        <v>2278</v>
      </c>
      <c r="K737" t="s">
        <v>2279</v>
      </c>
    </row>
    <row r="738" hidden="1" spans="1:11">
      <c r="A738">
        <v>93436601</v>
      </c>
      <c r="B738">
        <v>101</v>
      </c>
      <c r="C738">
        <v>93436601</v>
      </c>
      <c r="D738">
        <v>101</v>
      </c>
      <c r="E738">
        <v>93436691</v>
      </c>
      <c r="F738">
        <v>4</v>
      </c>
      <c r="G738" s="493">
        <v>40584.6805092593</v>
      </c>
      <c r="H738" s="493">
        <v>40591.5974305556</v>
      </c>
      <c r="I738" t="s">
        <v>2280</v>
      </c>
      <c r="J738" t="s">
        <v>2280</v>
      </c>
      <c r="K738" t="s">
        <v>2281</v>
      </c>
    </row>
    <row r="739" hidden="1" spans="1:11">
      <c r="A739">
        <v>93436801</v>
      </c>
      <c r="B739">
        <v>101</v>
      </c>
      <c r="C739">
        <v>93436801</v>
      </c>
      <c r="D739">
        <v>101</v>
      </c>
      <c r="E739">
        <v>93436891</v>
      </c>
      <c r="F739">
        <v>3</v>
      </c>
      <c r="G739" s="493">
        <v>40585.6104976852</v>
      </c>
      <c r="H739" s="493">
        <v>40591.5977083333</v>
      </c>
      <c r="I739" t="s">
        <v>2282</v>
      </c>
      <c r="J739" t="s">
        <v>2282</v>
      </c>
      <c r="K739" t="s">
        <v>2283</v>
      </c>
    </row>
    <row r="740" hidden="1" spans="1:11">
      <c r="A740">
        <v>93437401</v>
      </c>
      <c r="B740" t="s">
        <v>654</v>
      </c>
      <c r="C740">
        <v>93437401</v>
      </c>
      <c r="D740" t="s">
        <v>654</v>
      </c>
      <c r="E740">
        <v>93437491</v>
      </c>
      <c r="F740">
        <v>50</v>
      </c>
      <c r="G740" s="493">
        <v>40386.6082407407</v>
      </c>
      <c r="H740" s="493">
        <v>40386.6082407407</v>
      </c>
      <c r="I740" t="s">
        <v>2284</v>
      </c>
      <c r="J740" t="s">
        <v>2284</v>
      </c>
      <c r="K740" t="s">
        <v>2285</v>
      </c>
    </row>
    <row r="741" hidden="1" spans="1:11">
      <c r="A741">
        <v>93437401</v>
      </c>
      <c r="B741" t="s">
        <v>2033</v>
      </c>
      <c r="C741">
        <v>93437401</v>
      </c>
      <c r="D741" t="s">
        <v>2033</v>
      </c>
      <c r="E741">
        <v>93437491</v>
      </c>
      <c r="F741">
        <v>50</v>
      </c>
      <c r="G741" s="493">
        <v>40469.7516087963</v>
      </c>
      <c r="H741" s="493">
        <v>45209.3997337963</v>
      </c>
      <c r="I741" t="s">
        <v>2284</v>
      </c>
      <c r="J741" t="s">
        <v>2284</v>
      </c>
      <c r="K741" t="s">
        <v>2285</v>
      </c>
    </row>
    <row r="742" hidden="1" spans="1:11">
      <c r="A742">
        <v>93439201</v>
      </c>
      <c r="B742" t="s">
        <v>654</v>
      </c>
      <c r="C742">
        <v>93439201</v>
      </c>
      <c r="D742" t="s">
        <v>654</v>
      </c>
      <c r="E742">
        <v>93439291</v>
      </c>
      <c r="F742">
        <v>3</v>
      </c>
      <c r="G742" s="493">
        <v>40974.4768055556</v>
      </c>
      <c r="H742" s="493">
        <v>40974.4843865741</v>
      </c>
      <c r="I742" t="s">
        <v>2286</v>
      </c>
      <c r="J742" t="s">
        <v>2286</v>
      </c>
      <c r="K742" t="s">
        <v>2287</v>
      </c>
    </row>
    <row r="743" hidden="1" spans="1:11">
      <c r="A743">
        <v>93439601</v>
      </c>
      <c r="B743">
        <v>101</v>
      </c>
      <c r="C743">
        <v>93439601</v>
      </c>
      <c r="D743">
        <v>101</v>
      </c>
      <c r="E743">
        <v>93439691</v>
      </c>
      <c r="F743">
        <v>3</v>
      </c>
      <c r="G743" s="493">
        <v>40794.5789351852</v>
      </c>
      <c r="H743" s="493">
        <v>40794.6380671296</v>
      </c>
      <c r="I743" t="s">
        <v>2288</v>
      </c>
      <c r="J743" t="s">
        <v>2288</v>
      </c>
      <c r="K743" t="s">
        <v>2289</v>
      </c>
    </row>
    <row r="744" hidden="1" spans="1:11">
      <c r="A744">
        <v>93440001</v>
      </c>
      <c r="B744">
        <v>101</v>
      </c>
      <c r="C744">
        <v>93440001</v>
      </c>
      <c r="D744">
        <v>101</v>
      </c>
      <c r="E744">
        <v>93440091</v>
      </c>
      <c r="F744">
        <v>2</v>
      </c>
      <c r="G744" s="493">
        <v>40917.5363194444</v>
      </c>
      <c r="H744" s="493">
        <v>40918.6085300926</v>
      </c>
      <c r="I744" t="s">
        <v>2290</v>
      </c>
      <c r="J744" t="s">
        <v>2290</v>
      </c>
      <c r="K744" t="s">
        <v>2291</v>
      </c>
    </row>
    <row r="745" hidden="1" spans="1:11">
      <c r="A745">
        <v>94355703</v>
      </c>
      <c r="B745">
        <v>1</v>
      </c>
      <c r="C745" t="s">
        <v>2292</v>
      </c>
      <c r="D745">
        <v>1</v>
      </c>
      <c r="F745">
        <v>0</v>
      </c>
      <c r="I745" t="s">
        <v>2293</v>
      </c>
      <c r="J745" t="s">
        <v>2294</v>
      </c>
    </row>
    <row r="746" hidden="1" spans="1:11">
      <c r="A746">
        <v>94448803</v>
      </c>
      <c r="B746">
        <v>1</v>
      </c>
      <c r="C746">
        <v>94448803</v>
      </c>
      <c r="D746">
        <v>1</v>
      </c>
      <c r="F746">
        <v>0</v>
      </c>
      <c r="G746" s="493">
        <v>42030.6387615741</v>
      </c>
      <c r="H746" s="493">
        <v>42030.6387615741</v>
      </c>
      <c r="I746" t="s">
        <v>2295</v>
      </c>
      <c r="J746" t="s">
        <v>2295</v>
      </c>
      <c r="K746" t="s">
        <v>1368</v>
      </c>
    </row>
    <row r="747" hidden="1" spans="1:11">
      <c r="A747">
        <v>94493361</v>
      </c>
      <c r="B747">
        <v>1</v>
      </c>
      <c r="C747">
        <v>94493361</v>
      </c>
      <c r="D747">
        <v>1</v>
      </c>
      <c r="F747">
        <v>0</v>
      </c>
      <c r="G747" s="493">
        <v>40753.624212963</v>
      </c>
      <c r="H747" s="493">
        <v>40753.624212963</v>
      </c>
      <c r="I747" t="s">
        <v>2296</v>
      </c>
      <c r="J747" t="s">
        <v>2296</v>
      </c>
      <c r="K747" t="s">
        <v>1368</v>
      </c>
    </row>
    <row r="748" hidden="1" spans="1:11">
      <c r="A748">
        <v>96150002</v>
      </c>
      <c r="B748" t="s">
        <v>654</v>
      </c>
      <c r="C748">
        <v>96150002</v>
      </c>
      <c r="D748" t="s">
        <v>654</v>
      </c>
      <c r="E748">
        <v>96150093</v>
      </c>
      <c r="F748">
        <v>12</v>
      </c>
      <c r="G748" s="493">
        <v>40343.6377199074</v>
      </c>
      <c r="H748" s="493">
        <v>40343.6377199074</v>
      </c>
      <c r="I748" t="s">
        <v>2297</v>
      </c>
      <c r="J748" t="s">
        <v>2297</v>
      </c>
      <c r="K748" t="s">
        <v>2298</v>
      </c>
    </row>
    <row r="749" hidden="1" spans="1:11">
      <c r="A749">
        <v>96177803</v>
      </c>
      <c r="B749" t="s">
        <v>654</v>
      </c>
      <c r="C749">
        <v>96177803</v>
      </c>
      <c r="D749" t="s">
        <v>654</v>
      </c>
      <c r="E749">
        <v>96177896</v>
      </c>
      <c r="F749">
        <v>6</v>
      </c>
      <c r="G749" s="493">
        <v>37232.3996759259</v>
      </c>
      <c r="H749" s="493">
        <v>40567.6241666667</v>
      </c>
      <c r="I749" t="s">
        <v>2299</v>
      </c>
      <c r="J749" t="s">
        <v>2299</v>
      </c>
      <c r="K749" t="s">
        <v>2300</v>
      </c>
    </row>
    <row r="750" hidden="1" spans="1:11">
      <c r="A750">
        <v>96178001</v>
      </c>
      <c r="B750" t="s">
        <v>2142</v>
      </c>
      <c r="C750">
        <v>96178001</v>
      </c>
      <c r="D750" t="s">
        <v>2142</v>
      </c>
      <c r="E750">
        <v>96178091</v>
      </c>
      <c r="F750">
        <v>15</v>
      </c>
      <c r="G750" s="493">
        <v>38622.6255902778</v>
      </c>
      <c r="H750" s="493">
        <v>40637.3775578704</v>
      </c>
      <c r="I750" t="s">
        <v>2301</v>
      </c>
      <c r="J750" t="s">
        <v>2301</v>
      </c>
      <c r="K750" t="s">
        <v>2302</v>
      </c>
    </row>
    <row r="751" hidden="1" spans="1:11">
      <c r="A751">
        <v>96178037</v>
      </c>
      <c r="B751" t="s">
        <v>654</v>
      </c>
      <c r="C751">
        <v>96178001</v>
      </c>
      <c r="D751" t="s">
        <v>2142</v>
      </c>
      <c r="E751">
        <v>96178091</v>
      </c>
      <c r="F751">
        <v>15</v>
      </c>
      <c r="G751" s="493">
        <v>38622.6255902778</v>
      </c>
      <c r="H751" s="493">
        <v>40637.3775578704</v>
      </c>
      <c r="I751" t="s">
        <v>2303</v>
      </c>
      <c r="J751" t="s">
        <v>2301</v>
      </c>
      <c r="K751" t="s">
        <v>2302</v>
      </c>
    </row>
    <row r="752" hidden="1" spans="1:11">
      <c r="A752">
        <v>96189804</v>
      </c>
      <c r="B752" t="s">
        <v>654</v>
      </c>
      <c r="C752">
        <v>96189804</v>
      </c>
      <c r="D752" t="s">
        <v>654</v>
      </c>
      <c r="E752">
        <v>96189894</v>
      </c>
      <c r="F752">
        <v>6</v>
      </c>
      <c r="G752" s="493">
        <v>40366.7145023148</v>
      </c>
      <c r="H752" s="493">
        <v>40366.7145023148</v>
      </c>
      <c r="I752" t="s">
        <v>2304</v>
      </c>
      <c r="J752" t="s">
        <v>2304</v>
      </c>
      <c r="K752" t="s">
        <v>2305</v>
      </c>
    </row>
    <row r="753" hidden="1" spans="1:11">
      <c r="A753">
        <v>96255805</v>
      </c>
      <c r="B753" t="s">
        <v>2142</v>
      </c>
      <c r="C753">
        <v>96255805</v>
      </c>
      <c r="D753" t="s">
        <v>2142</v>
      </c>
      <c r="E753">
        <v>96255893</v>
      </c>
      <c r="F753">
        <v>2</v>
      </c>
      <c r="G753" s="493">
        <v>38720.7156597222</v>
      </c>
      <c r="H753" s="493">
        <v>39337.4079398148</v>
      </c>
      <c r="I753" t="s">
        <v>2306</v>
      </c>
      <c r="J753" t="s">
        <v>2306</v>
      </c>
      <c r="K753" t="s">
        <v>2307</v>
      </c>
    </row>
    <row r="754" hidden="1" spans="1:11">
      <c r="A754">
        <v>96255836</v>
      </c>
      <c r="B754" t="s">
        <v>2142</v>
      </c>
      <c r="C754">
        <v>96255805</v>
      </c>
      <c r="D754" t="s">
        <v>2142</v>
      </c>
      <c r="E754">
        <v>96255893</v>
      </c>
      <c r="F754">
        <v>2</v>
      </c>
      <c r="G754" s="493">
        <v>38720.7156597222</v>
      </c>
      <c r="H754" s="493">
        <v>39337.4079398148</v>
      </c>
      <c r="I754" t="s">
        <v>2308</v>
      </c>
      <c r="J754" t="s">
        <v>2306</v>
      </c>
      <c r="K754" t="s">
        <v>2307</v>
      </c>
    </row>
    <row r="755" hidden="1" spans="1:11">
      <c r="A755">
        <v>96257602</v>
      </c>
      <c r="B755" t="s">
        <v>654</v>
      </c>
      <c r="C755">
        <v>96257602</v>
      </c>
      <c r="D755" t="s">
        <v>654</v>
      </c>
      <c r="E755">
        <v>96257692</v>
      </c>
      <c r="F755">
        <v>6</v>
      </c>
      <c r="G755" s="493">
        <v>39634.6368981482</v>
      </c>
      <c r="H755" s="493">
        <v>41597.6103703704</v>
      </c>
      <c r="I755" t="s">
        <v>2309</v>
      </c>
      <c r="J755" t="s">
        <v>2309</v>
      </c>
      <c r="K755" t="s">
        <v>2309</v>
      </c>
    </row>
    <row r="756" hidden="1" spans="1:11">
      <c r="A756">
        <v>96267001</v>
      </c>
      <c r="B756" t="s">
        <v>654</v>
      </c>
      <c r="C756">
        <v>96267001</v>
      </c>
      <c r="D756" t="s">
        <v>654</v>
      </c>
      <c r="E756">
        <v>96267092</v>
      </c>
      <c r="F756">
        <v>15</v>
      </c>
      <c r="G756" s="493">
        <v>37172.7998148148</v>
      </c>
      <c r="H756" s="493">
        <v>37859.5056712963</v>
      </c>
      <c r="I756" t="s">
        <v>2310</v>
      </c>
      <c r="J756" t="s">
        <v>2310</v>
      </c>
      <c r="K756" t="s">
        <v>2310</v>
      </c>
    </row>
    <row r="757" hidden="1" spans="1:11">
      <c r="A757">
        <v>96267001</v>
      </c>
      <c r="B757" t="s">
        <v>2142</v>
      </c>
      <c r="C757">
        <v>96267001</v>
      </c>
      <c r="D757" t="s">
        <v>2142</v>
      </c>
      <c r="E757">
        <v>96267092</v>
      </c>
      <c r="F757">
        <v>15</v>
      </c>
      <c r="G757" s="493">
        <v>38181.3050694444</v>
      </c>
      <c r="H757" s="493">
        <v>41602.487650463</v>
      </c>
      <c r="I757" t="s">
        <v>2310</v>
      </c>
      <c r="J757" t="s">
        <v>2310</v>
      </c>
      <c r="K757" t="s">
        <v>2310</v>
      </c>
    </row>
    <row r="758" hidden="1" spans="1:11">
      <c r="A758">
        <v>96267201</v>
      </c>
      <c r="B758" t="s">
        <v>1275</v>
      </c>
      <c r="C758">
        <v>96267201</v>
      </c>
      <c r="D758" t="s">
        <v>1275</v>
      </c>
      <c r="E758">
        <v>96267293</v>
      </c>
      <c r="F758">
        <v>6</v>
      </c>
      <c r="G758" s="493">
        <v>39602.6186805556</v>
      </c>
      <c r="H758" s="493">
        <v>41602.4871180556</v>
      </c>
      <c r="I758" t="s">
        <v>2311</v>
      </c>
      <c r="J758" t="s">
        <v>2311</v>
      </c>
      <c r="K758" t="s">
        <v>2312</v>
      </c>
    </row>
    <row r="759" hidden="1" spans="1:11">
      <c r="A759">
        <v>96267236</v>
      </c>
      <c r="B759" t="s">
        <v>654</v>
      </c>
      <c r="C759">
        <v>96267201</v>
      </c>
      <c r="D759" t="s">
        <v>2142</v>
      </c>
      <c r="E759">
        <v>96267293</v>
      </c>
      <c r="F759">
        <v>6</v>
      </c>
      <c r="G759" s="493">
        <v>38181.3046180556</v>
      </c>
      <c r="H759" s="493">
        <v>38860.3928125</v>
      </c>
      <c r="I759" t="s">
        <v>2313</v>
      </c>
      <c r="J759" t="s">
        <v>2311</v>
      </c>
      <c r="K759" t="s">
        <v>2311</v>
      </c>
    </row>
    <row r="760" hidden="1" spans="1:11">
      <c r="A760">
        <v>96267236</v>
      </c>
      <c r="B760" t="s">
        <v>2142</v>
      </c>
      <c r="C760">
        <v>96267201</v>
      </c>
      <c r="D760" t="s">
        <v>1275</v>
      </c>
      <c r="E760">
        <v>96267293</v>
      </c>
      <c r="F760">
        <v>6</v>
      </c>
      <c r="G760" s="493">
        <v>39602.6186805556</v>
      </c>
      <c r="H760" s="493">
        <v>41602.4871180556</v>
      </c>
      <c r="I760" t="s">
        <v>2313</v>
      </c>
      <c r="J760" t="s">
        <v>2311</v>
      </c>
      <c r="K760" t="s">
        <v>2312</v>
      </c>
    </row>
    <row r="761" hidden="1" spans="1:11">
      <c r="A761">
        <v>96268605</v>
      </c>
      <c r="B761" t="s">
        <v>2142</v>
      </c>
      <c r="C761">
        <v>96268605</v>
      </c>
      <c r="D761" t="s">
        <v>2142</v>
      </c>
      <c r="E761">
        <v>96268695</v>
      </c>
      <c r="F761">
        <v>6</v>
      </c>
      <c r="G761" s="493">
        <v>39765.5852662037</v>
      </c>
      <c r="H761" s="493">
        <v>41014.6017361111</v>
      </c>
      <c r="I761" t="s">
        <v>2314</v>
      </c>
      <c r="J761" t="s">
        <v>2314</v>
      </c>
      <c r="K761" t="s">
        <v>2314</v>
      </c>
    </row>
    <row r="762" hidden="1" spans="1:11">
      <c r="A762">
        <v>96268637</v>
      </c>
      <c r="B762" t="s">
        <v>654</v>
      </c>
      <c r="C762">
        <v>96268605</v>
      </c>
      <c r="D762" t="s">
        <v>654</v>
      </c>
      <c r="F762">
        <v>6</v>
      </c>
      <c r="G762" s="493">
        <v>38024.4594791667</v>
      </c>
      <c r="H762" s="493">
        <v>38860.4095949074</v>
      </c>
      <c r="I762" t="s">
        <v>2315</v>
      </c>
      <c r="J762" t="s">
        <v>2314</v>
      </c>
      <c r="K762" t="s">
        <v>2314</v>
      </c>
    </row>
    <row r="763" hidden="1" spans="1:11">
      <c r="A763">
        <v>96268637</v>
      </c>
      <c r="B763" t="s">
        <v>2142</v>
      </c>
      <c r="C763">
        <v>96268605</v>
      </c>
      <c r="D763" t="s">
        <v>2142</v>
      </c>
      <c r="E763">
        <v>96268695</v>
      </c>
      <c r="F763">
        <v>6</v>
      </c>
      <c r="G763" s="493">
        <v>39765.5852662037</v>
      </c>
      <c r="H763" s="493">
        <v>41014.6017361111</v>
      </c>
      <c r="I763" t="s">
        <v>2315</v>
      </c>
      <c r="J763" t="s">
        <v>2314</v>
      </c>
      <c r="K763" t="s">
        <v>2314</v>
      </c>
    </row>
    <row r="764" hidden="1" spans="1:11">
      <c r="A764">
        <v>96268804</v>
      </c>
      <c r="B764" t="s">
        <v>654</v>
      </c>
      <c r="C764">
        <v>96268804</v>
      </c>
      <c r="D764" t="s">
        <v>654</v>
      </c>
      <c r="F764">
        <v>21</v>
      </c>
      <c r="G764" s="493">
        <v>37791.5399537037</v>
      </c>
      <c r="H764" s="493">
        <v>37873.6675231481</v>
      </c>
      <c r="I764" t="s">
        <v>2316</v>
      </c>
      <c r="J764" t="s">
        <v>2316</v>
      </c>
      <c r="K764" t="s">
        <v>2317</v>
      </c>
    </row>
    <row r="765" hidden="1" spans="1:11">
      <c r="A765">
        <v>96268804</v>
      </c>
      <c r="B765" t="s">
        <v>2142</v>
      </c>
      <c r="C765">
        <v>96268804</v>
      </c>
      <c r="D765" t="s">
        <v>2142</v>
      </c>
      <c r="E765">
        <v>96268893</v>
      </c>
      <c r="F765">
        <v>21</v>
      </c>
      <c r="G765" s="493">
        <v>39792.5049189815</v>
      </c>
      <c r="H765" s="493">
        <v>39792.5049189815</v>
      </c>
      <c r="I765" t="s">
        <v>2316</v>
      </c>
      <c r="J765" t="s">
        <v>2316</v>
      </c>
      <c r="K765" t="s">
        <v>2317</v>
      </c>
    </row>
    <row r="766" hidden="1" spans="1:11">
      <c r="A766">
        <v>96301201</v>
      </c>
      <c r="B766" t="s">
        <v>1275</v>
      </c>
      <c r="C766">
        <v>96301201</v>
      </c>
      <c r="D766" t="s">
        <v>1275</v>
      </c>
      <c r="F766">
        <v>4</v>
      </c>
      <c r="G766" s="493">
        <v>38219.2843518518</v>
      </c>
      <c r="H766" s="493">
        <v>39555.7746527778</v>
      </c>
      <c r="I766" t="s">
        <v>1592</v>
      </c>
      <c r="J766" t="s">
        <v>1592</v>
      </c>
      <c r="K766" t="s">
        <v>1593</v>
      </c>
    </row>
    <row r="767" hidden="1" spans="1:11">
      <c r="A767">
        <v>96301201</v>
      </c>
      <c r="B767" t="s">
        <v>1589</v>
      </c>
      <c r="C767">
        <v>96301201</v>
      </c>
      <c r="D767" t="s">
        <v>1589</v>
      </c>
      <c r="E767">
        <v>96301294</v>
      </c>
      <c r="F767">
        <v>4</v>
      </c>
      <c r="G767" s="493">
        <v>40556.4331828704</v>
      </c>
      <c r="H767" s="493">
        <v>40556.4641319444</v>
      </c>
      <c r="I767" t="s">
        <v>1592</v>
      </c>
      <c r="J767" t="s">
        <v>1592</v>
      </c>
      <c r="K767" t="s">
        <v>1593</v>
      </c>
    </row>
    <row r="768" hidden="1" spans="1:11">
      <c r="A768">
        <v>96301202</v>
      </c>
      <c r="B768" t="s">
        <v>1275</v>
      </c>
      <c r="C768">
        <v>96301202</v>
      </c>
      <c r="D768" t="s">
        <v>1275</v>
      </c>
      <c r="F768">
        <v>4</v>
      </c>
      <c r="G768" s="493">
        <v>38224.4421064815</v>
      </c>
      <c r="H768" s="493">
        <v>39555.7746527778</v>
      </c>
      <c r="I768" t="s">
        <v>1587</v>
      </c>
      <c r="J768" t="s">
        <v>1587</v>
      </c>
      <c r="K768" t="s">
        <v>1588</v>
      </c>
    </row>
    <row r="769" hidden="1" spans="1:11">
      <c r="A769">
        <v>96301202</v>
      </c>
      <c r="B769" t="s">
        <v>1589</v>
      </c>
      <c r="C769">
        <v>96301202</v>
      </c>
      <c r="D769" t="s">
        <v>1589</v>
      </c>
      <c r="E769">
        <v>96301294</v>
      </c>
      <c r="F769">
        <v>4</v>
      </c>
      <c r="G769" s="493">
        <v>40556.4325810185</v>
      </c>
      <c r="H769" s="493">
        <v>40556.4510416667</v>
      </c>
      <c r="I769" t="s">
        <v>1587</v>
      </c>
      <c r="J769" t="s">
        <v>1587</v>
      </c>
      <c r="K769" t="s">
        <v>1588</v>
      </c>
    </row>
    <row r="770" hidden="1" spans="1:11">
      <c r="A770">
        <v>96320407</v>
      </c>
      <c r="B770" t="s">
        <v>654</v>
      </c>
      <c r="C770">
        <v>96320407</v>
      </c>
      <c r="D770" t="s">
        <v>654</v>
      </c>
      <c r="E770">
        <v>96320499</v>
      </c>
      <c r="F770">
        <v>9</v>
      </c>
      <c r="G770" s="493">
        <v>40134.6317592593</v>
      </c>
      <c r="H770" s="493">
        <v>40534.6625578704</v>
      </c>
      <c r="I770" t="s">
        <v>2004</v>
      </c>
      <c r="J770" t="s">
        <v>2004</v>
      </c>
      <c r="K770" t="s">
        <v>2004</v>
      </c>
    </row>
    <row r="771" hidden="1" spans="1:11">
      <c r="A771">
        <v>96331001</v>
      </c>
      <c r="B771" t="s">
        <v>654</v>
      </c>
      <c r="C771">
        <v>96331001</v>
      </c>
      <c r="D771" t="s">
        <v>654</v>
      </c>
      <c r="E771">
        <v>96331092</v>
      </c>
      <c r="F771">
        <v>48</v>
      </c>
      <c r="G771" s="493">
        <v>39910.7069791667</v>
      </c>
      <c r="H771" s="493">
        <v>41306.6053125</v>
      </c>
      <c r="I771" t="s">
        <v>2318</v>
      </c>
      <c r="J771" t="s">
        <v>2318</v>
      </c>
      <c r="K771" t="s">
        <v>2318</v>
      </c>
    </row>
    <row r="772" hidden="1" spans="1:11">
      <c r="A772">
        <v>96347801</v>
      </c>
      <c r="B772" t="s">
        <v>2142</v>
      </c>
      <c r="C772">
        <v>96347801</v>
      </c>
      <c r="D772" t="s">
        <v>2142</v>
      </c>
      <c r="E772">
        <v>96347893</v>
      </c>
      <c r="F772">
        <v>9</v>
      </c>
      <c r="G772" s="493">
        <v>40357.3696643518</v>
      </c>
      <c r="H772" s="493">
        <v>41472.7143634259</v>
      </c>
      <c r="I772" t="s">
        <v>2319</v>
      </c>
      <c r="J772" t="s">
        <v>2319</v>
      </c>
      <c r="K772" t="s">
        <v>2320</v>
      </c>
    </row>
    <row r="773" hidden="1" spans="1:11">
      <c r="A773">
        <v>96356601</v>
      </c>
      <c r="B773" t="s">
        <v>654</v>
      </c>
      <c r="C773">
        <v>96356601</v>
      </c>
      <c r="D773" t="s">
        <v>654</v>
      </c>
      <c r="E773">
        <v>96356691</v>
      </c>
      <c r="F773">
        <v>48</v>
      </c>
      <c r="G773" s="493">
        <v>39905.6137962963</v>
      </c>
      <c r="H773" s="493">
        <v>41306.6031018519</v>
      </c>
      <c r="I773" t="s">
        <v>2321</v>
      </c>
      <c r="J773" t="s">
        <v>2321</v>
      </c>
      <c r="K773" t="s">
        <v>2322</v>
      </c>
    </row>
    <row r="774" hidden="1" spans="1:11">
      <c r="A774">
        <v>96361401</v>
      </c>
      <c r="B774" t="s">
        <v>654</v>
      </c>
      <c r="C774">
        <v>96361401</v>
      </c>
      <c r="D774" t="s">
        <v>654</v>
      </c>
      <c r="E774">
        <v>96361492</v>
      </c>
      <c r="F774">
        <v>9</v>
      </c>
      <c r="G774" s="493">
        <v>39498.7165856482</v>
      </c>
      <c r="H774" s="493">
        <v>39498.7165856482</v>
      </c>
      <c r="I774" t="s">
        <v>2001</v>
      </c>
      <c r="J774" t="s">
        <v>2001</v>
      </c>
      <c r="K774" t="s">
        <v>2001</v>
      </c>
    </row>
    <row r="775" hidden="1" spans="1:11">
      <c r="A775">
        <v>96361602</v>
      </c>
      <c r="B775" t="s">
        <v>654</v>
      </c>
      <c r="C775">
        <v>96361602</v>
      </c>
      <c r="D775" t="s">
        <v>654</v>
      </c>
      <c r="E775">
        <v>96361692</v>
      </c>
      <c r="F775">
        <v>9</v>
      </c>
      <c r="G775" s="493">
        <v>40343.6177430556</v>
      </c>
      <c r="H775" s="493">
        <v>40343.6177430556</v>
      </c>
      <c r="I775" t="s">
        <v>1997</v>
      </c>
      <c r="J775" t="s">
        <v>1997</v>
      </c>
      <c r="K775" t="s">
        <v>1997</v>
      </c>
    </row>
    <row r="776" hidden="1" spans="1:11">
      <c r="A776">
        <v>96391001</v>
      </c>
      <c r="B776" t="s">
        <v>654</v>
      </c>
      <c r="C776">
        <v>96391001</v>
      </c>
      <c r="D776" t="s">
        <v>654</v>
      </c>
      <c r="E776">
        <v>96391092</v>
      </c>
      <c r="F776">
        <v>8</v>
      </c>
      <c r="G776" s="493">
        <v>39540.4933796296</v>
      </c>
      <c r="H776" s="493">
        <v>39540.4933796296</v>
      </c>
      <c r="I776" t="s">
        <v>2109</v>
      </c>
      <c r="J776" t="s">
        <v>2109</v>
      </c>
      <c r="K776" t="s">
        <v>2323</v>
      </c>
    </row>
    <row r="777" hidden="1" spans="1:11">
      <c r="A777">
        <v>96391201</v>
      </c>
      <c r="B777" t="s">
        <v>654</v>
      </c>
      <c r="C777">
        <v>96391201</v>
      </c>
      <c r="D777" t="s">
        <v>654</v>
      </c>
      <c r="E777">
        <v>96391291</v>
      </c>
      <c r="F777">
        <v>6</v>
      </c>
      <c r="G777" s="493">
        <v>40392.6282638889</v>
      </c>
      <c r="H777" s="493">
        <v>40392.6282638889</v>
      </c>
      <c r="I777" t="s">
        <v>2324</v>
      </c>
      <c r="J777" t="s">
        <v>2324</v>
      </c>
      <c r="K777" t="s">
        <v>2324</v>
      </c>
    </row>
    <row r="778" hidden="1" spans="1:11">
      <c r="A778">
        <v>96391238</v>
      </c>
      <c r="B778" t="s">
        <v>654</v>
      </c>
      <c r="C778">
        <v>96391201</v>
      </c>
      <c r="D778" t="s">
        <v>654</v>
      </c>
      <c r="E778">
        <v>96391291</v>
      </c>
      <c r="F778">
        <v>6</v>
      </c>
      <c r="G778" s="493">
        <v>40392.6282638889</v>
      </c>
      <c r="H778" s="493">
        <v>40392.6282638889</v>
      </c>
      <c r="I778" t="s">
        <v>2325</v>
      </c>
      <c r="J778" t="s">
        <v>2324</v>
      </c>
      <c r="K778" t="s">
        <v>2324</v>
      </c>
    </row>
    <row r="779" hidden="1" spans="1:11">
      <c r="A779">
        <v>96394603</v>
      </c>
      <c r="B779" t="s">
        <v>1275</v>
      </c>
      <c r="C779">
        <v>96394603</v>
      </c>
      <c r="D779" t="s">
        <v>1275</v>
      </c>
      <c r="E779">
        <v>96394693</v>
      </c>
      <c r="F779">
        <v>6</v>
      </c>
      <c r="G779" s="493">
        <v>39919.4471990741</v>
      </c>
      <c r="H779" s="493">
        <v>39919.4471990741</v>
      </c>
      <c r="I779" t="s">
        <v>2326</v>
      </c>
      <c r="J779" t="s">
        <v>2326</v>
      </c>
      <c r="K779" t="s">
        <v>2326</v>
      </c>
    </row>
    <row r="780" hidden="1" spans="1:11">
      <c r="A780">
        <v>96394633</v>
      </c>
      <c r="B780" t="s">
        <v>654</v>
      </c>
      <c r="C780">
        <v>96394603</v>
      </c>
      <c r="D780" t="s">
        <v>1275</v>
      </c>
      <c r="E780">
        <v>96394693</v>
      </c>
      <c r="F780">
        <v>6</v>
      </c>
      <c r="G780" s="493">
        <v>39919.4471990741</v>
      </c>
      <c r="H780" s="493">
        <v>39919.4471990741</v>
      </c>
      <c r="I780" t="s">
        <v>2327</v>
      </c>
      <c r="J780" t="s">
        <v>2326</v>
      </c>
      <c r="K780" t="s">
        <v>2326</v>
      </c>
    </row>
    <row r="781" hidden="1" spans="1:11">
      <c r="A781">
        <v>96404891</v>
      </c>
      <c r="B781" t="s">
        <v>2142</v>
      </c>
      <c r="C781">
        <v>96404891</v>
      </c>
      <c r="D781" t="s">
        <v>2142</v>
      </c>
      <c r="F781">
        <v>0</v>
      </c>
      <c r="I781" t="s">
        <v>2328</v>
      </c>
      <c r="J781" t="s">
        <v>2328</v>
      </c>
    </row>
    <row r="782" hidden="1" spans="1:11">
      <c r="A782">
        <v>96406802</v>
      </c>
      <c r="B782" t="s">
        <v>654</v>
      </c>
      <c r="C782">
        <v>96406802</v>
      </c>
      <c r="D782" t="s">
        <v>654</v>
      </c>
      <c r="E782">
        <v>96406894</v>
      </c>
      <c r="F782">
        <v>4</v>
      </c>
      <c r="G782" s="493">
        <v>39896.6386921296</v>
      </c>
      <c r="H782" s="493">
        <v>41080.4217476852</v>
      </c>
      <c r="I782" t="s">
        <v>2329</v>
      </c>
      <c r="J782" t="s">
        <v>2329</v>
      </c>
      <c r="K782" t="s">
        <v>2329</v>
      </c>
    </row>
    <row r="783" hidden="1" spans="1:11">
      <c r="A783">
        <v>96406832</v>
      </c>
      <c r="B783" t="s">
        <v>654</v>
      </c>
      <c r="C783">
        <v>96406802</v>
      </c>
      <c r="D783" t="s">
        <v>654</v>
      </c>
      <c r="E783">
        <v>96406894</v>
      </c>
      <c r="F783">
        <v>4</v>
      </c>
      <c r="G783" s="493">
        <v>39896.6386921296</v>
      </c>
      <c r="H783" s="493">
        <v>41080.4217476852</v>
      </c>
      <c r="I783" t="s">
        <v>2330</v>
      </c>
      <c r="J783" t="s">
        <v>2329</v>
      </c>
      <c r="K783" t="s">
        <v>2329</v>
      </c>
    </row>
    <row r="784" hidden="1" spans="1:11">
      <c r="A784">
        <v>96406832</v>
      </c>
      <c r="B784" t="s">
        <v>2033</v>
      </c>
      <c r="C784">
        <v>96406802</v>
      </c>
      <c r="D784" t="s">
        <v>654</v>
      </c>
      <c r="E784">
        <v>96406894</v>
      </c>
      <c r="F784">
        <v>4</v>
      </c>
      <c r="G784" s="493">
        <v>39896.6386921296</v>
      </c>
      <c r="H784" s="493">
        <v>41080.4217476852</v>
      </c>
      <c r="I784" t="s">
        <v>2330</v>
      </c>
      <c r="J784" t="s">
        <v>2329</v>
      </c>
      <c r="K784" t="s">
        <v>2329</v>
      </c>
    </row>
    <row r="785" hidden="1" spans="1:11">
      <c r="A785">
        <v>96407006</v>
      </c>
      <c r="B785">
        <v>203</v>
      </c>
      <c r="C785">
        <v>96407006</v>
      </c>
      <c r="D785">
        <v>203</v>
      </c>
      <c r="E785" t="s">
        <v>2331</v>
      </c>
      <c r="F785">
        <v>2</v>
      </c>
      <c r="G785" s="493">
        <v>39898.4971064815</v>
      </c>
      <c r="H785" s="493">
        <v>40534.6386921296</v>
      </c>
      <c r="I785" t="s">
        <v>2332</v>
      </c>
      <c r="J785" t="s">
        <v>2332</v>
      </c>
      <c r="K785" t="s">
        <v>2333</v>
      </c>
    </row>
    <row r="786" hidden="1" spans="1:11">
      <c r="A786">
        <v>96408234</v>
      </c>
      <c r="B786" t="s">
        <v>654</v>
      </c>
      <c r="C786">
        <v>96361602</v>
      </c>
      <c r="D786" t="s">
        <v>654</v>
      </c>
      <c r="E786">
        <v>96361692</v>
      </c>
      <c r="F786">
        <v>9</v>
      </c>
      <c r="G786" s="493">
        <v>40343.6177430556</v>
      </c>
      <c r="H786" s="493">
        <v>40343.6177430556</v>
      </c>
      <c r="I786" t="s">
        <v>1999</v>
      </c>
      <c r="J786" t="s">
        <v>1997</v>
      </c>
      <c r="K786" t="s">
        <v>1997</v>
      </c>
    </row>
    <row r="787" hidden="1" spans="1:11">
      <c r="A787">
        <v>96408433</v>
      </c>
      <c r="B787" t="s">
        <v>654</v>
      </c>
      <c r="C787">
        <v>96361401</v>
      </c>
      <c r="D787" t="s">
        <v>654</v>
      </c>
      <c r="E787">
        <v>96361492</v>
      </c>
      <c r="F787">
        <v>9</v>
      </c>
      <c r="G787" s="493">
        <v>39498.7165856482</v>
      </c>
      <c r="H787" s="493">
        <v>39498.7165856482</v>
      </c>
      <c r="I787" t="s">
        <v>2000</v>
      </c>
      <c r="J787" t="s">
        <v>2001</v>
      </c>
      <c r="K787" t="s">
        <v>2001</v>
      </c>
    </row>
    <row r="788" hidden="1" spans="1:11">
      <c r="A788">
        <v>96409436</v>
      </c>
      <c r="B788" t="s">
        <v>654</v>
      </c>
      <c r="C788">
        <v>96320407</v>
      </c>
      <c r="D788" t="s">
        <v>654</v>
      </c>
      <c r="E788">
        <v>96320499</v>
      </c>
      <c r="F788">
        <v>9</v>
      </c>
      <c r="G788" s="493">
        <v>40134.6317592593</v>
      </c>
      <c r="H788" s="493">
        <v>40534.6625578704</v>
      </c>
      <c r="I788" t="s">
        <v>2005</v>
      </c>
      <c r="J788" t="s">
        <v>2004</v>
      </c>
      <c r="K788" t="s">
        <v>2004</v>
      </c>
    </row>
    <row r="789" hidden="1" spans="1:11">
      <c r="A789">
        <v>96419802</v>
      </c>
      <c r="B789" t="s">
        <v>654</v>
      </c>
      <c r="C789">
        <v>96419802</v>
      </c>
      <c r="D789" t="s">
        <v>654</v>
      </c>
      <c r="E789">
        <v>96419894</v>
      </c>
      <c r="F789">
        <v>9</v>
      </c>
      <c r="G789" s="493">
        <v>39899.7098148148</v>
      </c>
      <c r="H789" s="493">
        <v>41602.4557986111</v>
      </c>
      <c r="I789" t="s">
        <v>2334</v>
      </c>
      <c r="J789" t="s">
        <v>2334</v>
      </c>
      <c r="K789" t="s">
        <v>2335</v>
      </c>
    </row>
    <row r="790" hidden="1" spans="1:11">
      <c r="A790">
        <v>96437202</v>
      </c>
      <c r="B790" t="s">
        <v>654</v>
      </c>
      <c r="C790">
        <v>96437202</v>
      </c>
      <c r="D790" t="s">
        <v>654</v>
      </c>
      <c r="E790">
        <v>96437293</v>
      </c>
      <c r="F790">
        <v>8</v>
      </c>
      <c r="G790" s="493">
        <v>39504.9834837963</v>
      </c>
      <c r="H790" s="493">
        <v>39504.9834837963</v>
      </c>
      <c r="I790" t="s">
        <v>2119</v>
      </c>
      <c r="J790" t="s">
        <v>2119</v>
      </c>
      <c r="K790" t="s">
        <v>2119</v>
      </c>
    </row>
    <row r="791" hidden="1" spans="1:11">
      <c r="A791">
        <v>96437232</v>
      </c>
      <c r="B791" t="s">
        <v>654</v>
      </c>
      <c r="C791">
        <v>96438001</v>
      </c>
      <c r="D791" t="s">
        <v>654</v>
      </c>
      <c r="E791">
        <v>96438092</v>
      </c>
      <c r="F791">
        <v>10</v>
      </c>
      <c r="G791" s="493">
        <v>39505.0005555556</v>
      </c>
      <c r="H791" s="493">
        <v>39505.0005555556</v>
      </c>
      <c r="I791" t="s">
        <v>2336</v>
      </c>
      <c r="J791" t="s">
        <v>2122</v>
      </c>
      <c r="K791" t="s">
        <v>2122</v>
      </c>
    </row>
    <row r="792" hidden="1" spans="1:11">
      <c r="A792">
        <v>96437402</v>
      </c>
      <c r="B792" t="s">
        <v>654</v>
      </c>
      <c r="C792">
        <v>96437402</v>
      </c>
      <c r="D792" t="s">
        <v>654</v>
      </c>
      <c r="E792">
        <v>96437493</v>
      </c>
      <c r="F792">
        <v>8</v>
      </c>
      <c r="G792" s="493">
        <v>39505.0082523148</v>
      </c>
      <c r="H792" s="493">
        <v>39505.0082523148</v>
      </c>
      <c r="I792" t="s">
        <v>2337</v>
      </c>
      <c r="J792" t="s">
        <v>2337</v>
      </c>
      <c r="K792" t="s">
        <v>2337</v>
      </c>
    </row>
    <row r="793" hidden="1" spans="1:11">
      <c r="A793">
        <v>96437432</v>
      </c>
      <c r="B793" t="s">
        <v>654</v>
      </c>
      <c r="C793">
        <v>96438001</v>
      </c>
      <c r="D793" t="s">
        <v>654</v>
      </c>
      <c r="E793">
        <v>96438092</v>
      </c>
      <c r="F793">
        <v>10</v>
      </c>
      <c r="G793" s="493">
        <v>39505.0005555556</v>
      </c>
      <c r="H793" s="493">
        <v>39505.0005555556</v>
      </c>
      <c r="I793" t="s">
        <v>2338</v>
      </c>
      <c r="J793" t="s">
        <v>2122</v>
      </c>
      <c r="K793" t="s">
        <v>2122</v>
      </c>
    </row>
    <row r="794" hidden="1" spans="1:11">
      <c r="A794">
        <v>96437602</v>
      </c>
      <c r="B794" t="s">
        <v>654</v>
      </c>
      <c r="C794">
        <v>96437602</v>
      </c>
      <c r="D794" t="s">
        <v>654</v>
      </c>
      <c r="E794">
        <v>96437693</v>
      </c>
      <c r="F794">
        <v>8</v>
      </c>
      <c r="G794" s="493">
        <v>40022.6219791667</v>
      </c>
      <c r="H794" s="493">
        <v>40607.4486921296</v>
      </c>
      <c r="I794" t="s">
        <v>2125</v>
      </c>
      <c r="J794" t="s">
        <v>2125</v>
      </c>
      <c r="K794" t="s">
        <v>2125</v>
      </c>
    </row>
    <row r="795" hidden="1" spans="1:11">
      <c r="A795">
        <v>96437631</v>
      </c>
      <c r="B795" t="s">
        <v>654</v>
      </c>
      <c r="C795">
        <v>96438001</v>
      </c>
      <c r="D795" t="s">
        <v>654</v>
      </c>
      <c r="E795">
        <v>96438092</v>
      </c>
      <c r="F795">
        <v>10</v>
      </c>
      <c r="G795" s="493">
        <v>39505.0005555556</v>
      </c>
      <c r="H795" s="493">
        <v>39505.0005555556</v>
      </c>
      <c r="I795" t="s">
        <v>2339</v>
      </c>
      <c r="J795" t="s">
        <v>2122</v>
      </c>
      <c r="K795" t="s">
        <v>2122</v>
      </c>
    </row>
    <row r="796" hidden="1" spans="1:11">
      <c r="A796">
        <v>96437631</v>
      </c>
      <c r="B796" t="s">
        <v>2142</v>
      </c>
      <c r="C796">
        <v>96438001</v>
      </c>
      <c r="D796" t="s">
        <v>654</v>
      </c>
      <c r="E796">
        <v>96438092</v>
      </c>
      <c r="F796">
        <v>10</v>
      </c>
      <c r="G796" s="493">
        <v>39505.0005555556</v>
      </c>
      <c r="H796" s="493">
        <v>39505.0005555556</v>
      </c>
      <c r="I796" t="s">
        <v>2339</v>
      </c>
      <c r="J796" t="s">
        <v>2122</v>
      </c>
      <c r="K796" t="s">
        <v>2122</v>
      </c>
    </row>
    <row r="797" hidden="1" spans="1:11">
      <c r="A797">
        <v>96437832</v>
      </c>
      <c r="B797" t="s">
        <v>654</v>
      </c>
      <c r="C797">
        <v>96438001</v>
      </c>
      <c r="D797" t="s">
        <v>654</v>
      </c>
      <c r="E797">
        <v>96438092</v>
      </c>
      <c r="F797">
        <v>10</v>
      </c>
      <c r="G797" s="493">
        <v>39505.0005555556</v>
      </c>
      <c r="H797" s="493">
        <v>39505.0005555556</v>
      </c>
      <c r="I797" t="s">
        <v>2124</v>
      </c>
      <c r="J797" t="s">
        <v>2122</v>
      </c>
      <c r="K797" t="s">
        <v>2122</v>
      </c>
    </row>
    <row r="798" hidden="1" spans="1:11">
      <c r="A798">
        <v>96438001</v>
      </c>
      <c r="B798" t="s">
        <v>654</v>
      </c>
      <c r="C798">
        <v>96438001</v>
      </c>
      <c r="D798" t="s">
        <v>654</v>
      </c>
      <c r="E798">
        <v>96438092</v>
      </c>
      <c r="F798">
        <v>10</v>
      </c>
      <c r="G798" s="493">
        <v>39505.0005555556</v>
      </c>
      <c r="H798" s="493">
        <v>39505.0005555556</v>
      </c>
      <c r="I798" t="s">
        <v>2122</v>
      </c>
      <c r="J798" t="s">
        <v>2122</v>
      </c>
      <c r="K798" t="s">
        <v>2122</v>
      </c>
    </row>
    <row r="799" hidden="1" spans="1:11">
      <c r="A799">
        <v>96438201</v>
      </c>
      <c r="B799" t="s">
        <v>654</v>
      </c>
      <c r="C799">
        <v>96438201</v>
      </c>
      <c r="D799" t="s">
        <v>654</v>
      </c>
      <c r="E799">
        <v>96438292</v>
      </c>
      <c r="F799">
        <v>6</v>
      </c>
      <c r="G799" s="493">
        <v>39499.2908333333</v>
      </c>
      <c r="H799" s="493">
        <v>39499.2908333333</v>
      </c>
      <c r="I799" t="s">
        <v>2340</v>
      </c>
      <c r="J799" t="s">
        <v>2340</v>
      </c>
      <c r="K799" t="s">
        <v>2340</v>
      </c>
    </row>
    <row r="800" hidden="1" spans="1:11">
      <c r="A800">
        <v>96438234</v>
      </c>
      <c r="B800" t="s">
        <v>654</v>
      </c>
      <c r="C800">
        <v>96438201</v>
      </c>
      <c r="D800" t="s">
        <v>654</v>
      </c>
      <c r="E800">
        <v>96438292</v>
      </c>
      <c r="F800">
        <v>6</v>
      </c>
      <c r="G800" s="493">
        <v>39499.2908333333</v>
      </c>
      <c r="H800" s="493">
        <v>39499.2908333333</v>
      </c>
      <c r="I800" t="s">
        <v>2341</v>
      </c>
      <c r="J800" t="s">
        <v>2340</v>
      </c>
      <c r="K800" t="s">
        <v>2340</v>
      </c>
    </row>
    <row r="801" hidden="1" spans="1:11">
      <c r="A801">
        <v>96438402</v>
      </c>
      <c r="B801" t="s">
        <v>654</v>
      </c>
      <c r="C801">
        <v>96438402</v>
      </c>
      <c r="D801" t="s">
        <v>654</v>
      </c>
      <c r="E801">
        <v>96438494</v>
      </c>
      <c r="F801">
        <v>8</v>
      </c>
      <c r="G801" s="493">
        <v>39499.2856481482</v>
      </c>
      <c r="H801" s="493">
        <v>39499.2856481482</v>
      </c>
      <c r="I801" t="s">
        <v>2127</v>
      </c>
      <c r="J801" t="s">
        <v>2127</v>
      </c>
      <c r="K801" t="s">
        <v>2127</v>
      </c>
    </row>
    <row r="802" hidden="1" spans="1:11">
      <c r="A802">
        <v>96438801</v>
      </c>
      <c r="B802" t="s">
        <v>654</v>
      </c>
      <c r="C802">
        <v>96438801</v>
      </c>
      <c r="D802" t="s">
        <v>654</v>
      </c>
      <c r="E802">
        <v>96438891</v>
      </c>
      <c r="F802">
        <v>12</v>
      </c>
      <c r="G802" s="493">
        <v>40408.5721412037</v>
      </c>
      <c r="H802" s="493">
        <v>40408.5721412037</v>
      </c>
      <c r="I802" t="s">
        <v>2131</v>
      </c>
      <c r="J802" t="s">
        <v>2131</v>
      </c>
      <c r="K802" t="s">
        <v>2131</v>
      </c>
    </row>
    <row r="803" hidden="1" spans="1:11">
      <c r="A803">
        <v>96441205</v>
      </c>
      <c r="B803" t="s">
        <v>654</v>
      </c>
      <c r="C803">
        <v>96441205</v>
      </c>
      <c r="D803" t="s">
        <v>654</v>
      </c>
      <c r="E803">
        <v>96441295</v>
      </c>
      <c r="F803">
        <v>10</v>
      </c>
      <c r="G803" s="493">
        <v>39891.4030671296</v>
      </c>
      <c r="H803" s="493">
        <v>40646.6609953704</v>
      </c>
      <c r="I803" t="s">
        <v>2342</v>
      </c>
      <c r="J803" t="s">
        <v>2342</v>
      </c>
      <c r="K803" t="s">
        <v>2342</v>
      </c>
    </row>
    <row r="804" hidden="1" spans="1:11">
      <c r="A804">
        <v>96441404</v>
      </c>
      <c r="B804" t="s">
        <v>1589</v>
      </c>
      <c r="C804">
        <v>96441404</v>
      </c>
      <c r="D804" t="s">
        <v>1589</v>
      </c>
      <c r="E804">
        <v>96441494</v>
      </c>
      <c r="F804">
        <v>4</v>
      </c>
      <c r="G804" s="493">
        <v>39905.3630324074</v>
      </c>
      <c r="H804" s="493">
        <v>41198.4807523148</v>
      </c>
      <c r="I804" t="s">
        <v>2343</v>
      </c>
      <c r="J804" t="s">
        <v>2343</v>
      </c>
      <c r="K804" t="s">
        <v>2343</v>
      </c>
    </row>
    <row r="805" hidden="1" spans="1:11">
      <c r="A805">
        <v>96441806</v>
      </c>
      <c r="B805" t="s">
        <v>654</v>
      </c>
      <c r="C805">
        <v>96441806</v>
      </c>
      <c r="D805" t="s">
        <v>654</v>
      </c>
      <c r="E805">
        <v>96441896</v>
      </c>
      <c r="F805">
        <v>10</v>
      </c>
      <c r="G805" s="493">
        <v>39875.5986342593</v>
      </c>
      <c r="H805" s="493">
        <v>41631.6866203704</v>
      </c>
      <c r="I805" t="s">
        <v>2344</v>
      </c>
      <c r="J805" t="s">
        <v>2344</v>
      </c>
      <c r="K805" t="s">
        <v>2345</v>
      </c>
    </row>
    <row r="806" hidden="1" spans="1:11">
      <c r="A806">
        <v>96444202</v>
      </c>
      <c r="B806" t="s">
        <v>654</v>
      </c>
      <c r="C806">
        <v>96444202</v>
      </c>
      <c r="D806" t="s">
        <v>654</v>
      </c>
      <c r="E806">
        <v>96444292</v>
      </c>
      <c r="F806">
        <v>9</v>
      </c>
      <c r="G806" s="493">
        <v>39505.0340277778</v>
      </c>
      <c r="H806" s="493">
        <v>41078.5978356482</v>
      </c>
      <c r="I806" t="s">
        <v>2014</v>
      </c>
      <c r="J806" t="s">
        <v>2014</v>
      </c>
      <c r="K806" t="s">
        <v>2013</v>
      </c>
    </row>
    <row r="807" hidden="1" spans="1:11">
      <c r="A807">
        <v>96444237</v>
      </c>
      <c r="B807" t="s">
        <v>654</v>
      </c>
      <c r="C807">
        <v>96444202</v>
      </c>
      <c r="D807" t="s">
        <v>654</v>
      </c>
      <c r="E807">
        <v>96444292</v>
      </c>
      <c r="F807">
        <v>9</v>
      </c>
      <c r="G807" s="493">
        <v>39505.0340277778</v>
      </c>
      <c r="H807" s="493">
        <v>41078.5978356482</v>
      </c>
      <c r="I807" t="s">
        <v>2346</v>
      </c>
      <c r="J807" t="s">
        <v>2014</v>
      </c>
      <c r="K807" t="s">
        <v>2013</v>
      </c>
    </row>
    <row r="808" hidden="1" spans="1:11">
      <c r="A808">
        <v>96445201</v>
      </c>
      <c r="B808" t="s">
        <v>2168</v>
      </c>
      <c r="C808">
        <v>96445201</v>
      </c>
      <c r="D808" t="s">
        <v>2168</v>
      </c>
      <c r="E808">
        <v>96445291</v>
      </c>
      <c r="F808">
        <v>4</v>
      </c>
      <c r="G808" s="493">
        <v>39918.3862615741</v>
      </c>
      <c r="H808" s="493">
        <v>40607.3890740741</v>
      </c>
      <c r="I808" t="s">
        <v>2347</v>
      </c>
      <c r="J808" t="s">
        <v>2347</v>
      </c>
      <c r="K808" t="s">
        <v>2348</v>
      </c>
    </row>
    <row r="809" hidden="1" spans="1:11">
      <c r="A809">
        <v>96446003</v>
      </c>
      <c r="B809" t="s">
        <v>2033</v>
      </c>
      <c r="C809">
        <v>96446003</v>
      </c>
      <c r="D809" t="s">
        <v>2033</v>
      </c>
      <c r="E809">
        <v>96446093</v>
      </c>
      <c r="F809">
        <v>2</v>
      </c>
      <c r="G809" s="493">
        <v>39910.4411458333</v>
      </c>
      <c r="H809" s="493">
        <v>41597.717662037</v>
      </c>
      <c r="I809" t="s">
        <v>2349</v>
      </c>
      <c r="J809" t="s">
        <v>2349</v>
      </c>
      <c r="K809" t="s">
        <v>2350</v>
      </c>
    </row>
    <row r="810" hidden="1" spans="1:11">
      <c r="A810">
        <v>96446031</v>
      </c>
      <c r="B810" t="s">
        <v>2033</v>
      </c>
      <c r="C810">
        <v>96446003</v>
      </c>
      <c r="D810" t="s">
        <v>2033</v>
      </c>
      <c r="E810">
        <v>96446093</v>
      </c>
      <c r="F810">
        <v>2</v>
      </c>
      <c r="G810" s="493">
        <v>39910.4411458333</v>
      </c>
      <c r="H810" s="493">
        <v>41597.717662037</v>
      </c>
      <c r="I810" t="s">
        <v>2351</v>
      </c>
      <c r="J810" t="s">
        <v>2349</v>
      </c>
      <c r="K810" t="s">
        <v>2350</v>
      </c>
    </row>
    <row r="811" hidden="1" spans="1:11">
      <c r="A811">
        <v>96446203</v>
      </c>
      <c r="B811" t="s">
        <v>2033</v>
      </c>
      <c r="C811">
        <v>96446203</v>
      </c>
      <c r="D811" t="s">
        <v>2033</v>
      </c>
      <c r="E811">
        <v>96446093</v>
      </c>
      <c r="F811">
        <v>2</v>
      </c>
      <c r="G811" s="493">
        <v>39904.4308680556</v>
      </c>
      <c r="H811" s="493">
        <v>41597.7229166667</v>
      </c>
      <c r="I811" t="s">
        <v>2352</v>
      </c>
      <c r="J811" t="s">
        <v>2352</v>
      </c>
      <c r="K811" t="s">
        <v>2353</v>
      </c>
    </row>
    <row r="812" hidden="1" spans="1:11">
      <c r="A812">
        <v>96446231</v>
      </c>
      <c r="B812" t="s">
        <v>2033</v>
      </c>
      <c r="C812">
        <v>96446203</v>
      </c>
      <c r="D812" t="s">
        <v>2033</v>
      </c>
      <c r="E812">
        <v>96446093</v>
      </c>
      <c r="F812">
        <v>2</v>
      </c>
      <c r="G812" s="493">
        <v>39904.4308680556</v>
      </c>
      <c r="H812" s="493">
        <v>41597.7229166667</v>
      </c>
      <c r="I812" t="s">
        <v>2354</v>
      </c>
      <c r="J812" t="s">
        <v>2352</v>
      </c>
      <c r="K812" t="s">
        <v>2353</v>
      </c>
    </row>
    <row r="813" hidden="1" spans="1:11">
      <c r="A813">
        <v>96447001</v>
      </c>
      <c r="B813" t="s">
        <v>654</v>
      </c>
      <c r="C813">
        <v>96447001</v>
      </c>
      <c r="D813" t="s">
        <v>654</v>
      </c>
      <c r="E813">
        <v>96447091</v>
      </c>
      <c r="F813">
        <v>10</v>
      </c>
      <c r="G813" s="493">
        <v>40366.7246759259</v>
      </c>
      <c r="H813" s="493">
        <v>40366.7246759259</v>
      </c>
      <c r="I813" t="s">
        <v>2355</v>
      </c>
      <c r="J813" t="s">
        <v>2355</v>
      </c>
      <c r="K813" t="s">
        <v>2355</v>
      </c>
    </row>
    <row r="814" hidden="1" spans="1:11">
      <c r="A814">
        <v>96447033</v>
      </c>
      <c r="B814" t="s">
        <v>654</v>
      </c>
      <c r="C814">
        <v>96447001</v>
      </c>
      <c r="D814" t="s">
        <v>654</v>
      </c>
      <c r="E814">
        <v>96447091</v>
      </c>
      <c r="F814">
        <v>10</v>
      </c>
      <c r="G814" s="493">
        <v>40366.7246759259</v>
      </c>
      <c r="H814" s="493">
        <v>40366.7246759259</v>
      </c>
      <c r="I814" t="s">
        <v>2356</v>
      </c>
      <c r="J814" t="s">
        <v>2355</v>
      </c>
      <c r="K814" t="s">
        <v>2355</v>
      </c>
    </row>
    <row r="815" hidden="1" spans="1:11">
      <c r="A815">
        <v>96447201</v>
      </c>
      <c r="B815" t="s">
        <v>654</v>
      </c>
      <c r="C815">
        <v>96447201</v>
      </c>
      <c r="D815" t="s">
        <v>654</v>
      </c>
      <c r="E815">
        <v>96447291</v>
      </c>
      <c r="F815">
        <v>8</v>
      </c>
      <c r="G815" s="493">
        <v>39650.4103935185</v>
      </c>
      <c r="H815" s="493">
        <v>39650.4103935185</v>
      </c>
      <c r="I815" t="s">
        <v>2153</v>
      </c>
      <c r="J815" t="s">
        <v>2153</v>
      </c>
      <c r="K815" t="s">
        <v>2153</v>
      </c>
    </row>
    <row r="816" hidden="1" spans="1:11">
      <c r="A816">
        <v>96448002</v>
      </c>
      <c r="B816" t="s">
        <v>654</v>
      </c>
      <c r="C816">
        <v>96448002</v>
      </c>
      <c r="D816" t="s">
        <v>654</v>
      </c>
      <c r="E816">
        <v>96448092</v>
      </c>
      <c r="F816">
        <v>10</v>
      </c>
      <c r="G816" s="493">
        <v>39877.542662037</v>
      </c>
      <c r="H816" s="493">
        <v>41602.4546296296</v>
      </c>
      <c r="I816" t="s">
        <v>2357</v>
      </c>
      <c r="J816" t="s">
        <v>2357</v>
      </c>
      <c r="K816" t="s">
        <v>2358</v>
      </c>
    </row>
    <row r="817" hidden="1" spans="1:11">
      <c r="A817">
        <v>96448201</v>
      </c>
      <c r="B817" t="s">
        <v>2142</v>
      </c>
      <c r="C817">
        <v>96448201</v>
      </c>
      <c r="D817" t="s">
        <v>2142</v>
      </c>
      <c r="E817">
        <v>96448293</v>
      </c>
      <c r="F817">
        <v>10</v>
      </c>
      <c r="G817" s="493">
        <v>39911.5678819444</v>
      </c>
      <c r="H817" s="493">
        <v>39911.5678819444</v>
      </c>
      <c r="I817" t="s">
        <v>2359</v>
      </c>
      <c r="J817" t="s">
        <v>2359</v>
      </c>
      <c r="K817" t="s">
        <v>2360</v>
      </c>
    </row>
    <row r="818" hidden="1" spans="1:11">
      <c r="A818">
        <v>96448802</v>
      </c>
      <c r="B818" t="s">
        <v>2033</v>
      </c>
      <c r="C818">
        <v>96448802</v>
      </c>
      <c r="D818" t="s">
        <v>2033</v>
      </c>
      <c r="F818">
        <v>2</v>
      </c>
      <c r="G818" s="493">
        <v>40126.7205092593</v>
      </c>
      <c r="H818" s="493">
        <v>40126.7205092593</v>
      </c>
      <c r="I818" t="s">
        <v>2361</v>
      </c>
      <c r="J818" t="s">
        <v>2361</v>
      </c>
      <c r="K818" t="s">
        <v>2361</v>
      </c>
    </row>
    <row r="819" hidden="1" spans="1:11">
      <c r="A819">
        <v>96448802</v>
      </c>
      <c r="B819" t="s">
        <v>664</v>
      </c>
      <c r="C819">
        <v>96448802</v>
      </c>
      <c r="D819" t="s">
        <v>664</v>
      </c>
      <c r="E819">
        <v>96448895</v>
      </c>
      <c r="F819">
        <v>2</v>
      </c>
      <c r="G819" s="493">
        <v>40463.7351157407</v>
      </c>
      <c r="H819" s="493">
        <v>40463.7351157407</v>
      </c>
      <c r="I819" t="s">
        <v>2361</v>
      </c>
      <c r="J819" t="s">
        <v>2361</v>
      </c>
      <c r="K819" t="s">
        <v>2361</v>
      </c>
    </row>
    <row r="820" hidden="1" spans="1:11">
      <c r="A820">
        <v>96448833</v>
      </c>
      <c r="B820" t="s">
        <v>654</v>
      </c>
      <c r="C820">
        <v>96448802</v>
      </c>
      <c r="D820" t="s">
        <v>2033</v>
      </c>
      <c r="F820">
        <v>2</v>
      </c>
      <c r="G820" s="493">
        <v>40126.7205092593</v>
      </c>
      <c r="H820" s="493">
        <v>40126.7205092593</v>
      </c>
      <c r="I820" t="s">
        <v>2362</v>
      </c>
      <c r="J820" t="s">
        <v>2361</v>
      </c>
      <c r="K820" t="s">
        <v>2361</v>
      </c>
    </row>
    <row r="821" hidden="1" spans="1:11">
      <c r="A821">
        <v>96448833</v>
      </c>
      <c r="B821" t="s">
        <v>2033</v>
      </c>
      <c r="C821">
        <v>96448802</v>
      </c>
      <c r="D821" t="s">
        <v>664</v>
      </c>
      <c r="E821">
        <v>96448895</v>
      </c>
      <c r="F821">
        <v>2</v>
      </c>
      <c r="G821" s="493">
        <v>40463.7351157407</v>
      </c>
      <c r="H821" s="493">
        <v>40463.7351157407</v>
      </c>
      <c r="I821" t="s">
        <v>2362</v>
      </c>
      <c r="J821" t="s">
        <v>2361</v>
      </c>
      <c r="K821" t="s">
        <v>2361</v>
      </c>
    </row>
    <row r="822" hidden="1" spans="1:11">
      <c r="A822">
        <v>96452801</v>
      </c>
      <c r="B822" t="s">
        <v>2363</v>
      </c>
      <c r="C822">
        <v>96452801</v>
      </c>
      <c r="D822" t="s">
        <v>2363</v>
      </c>
      <c r="E822">
        <v>96453093</v>
      </c>
      <c r="F822">
        <v>2</v>
      </c>
      <c r="G822" s="493">
        <v>39923.3786342593</v>
      </c>
      <c r="H822" s="493">
        <v>39923.3786342593</v>
      </c>
      <c r="I822" t="s">
        <v>2364</v>
      </c>
      <c r="J822" t="s">
        <v>2364</v>
      </c>
      <c r="K822" t="s">
        <v>2365</v>
      </c>
    </row>
    <row r="823" hidden="1" spans="1:11">
      <c r="A823">
        <v>96452831</v>
      </c>
      <c r="B823" t="s">
        <v>2363</v>
      </c>
      <c r="C823">
        <v>96452801</v>
      </c>
      <c r="D823" t="s">
        <v>2363</v>
      </c>
      <c r="E823">
        <v>96453093</v>
      </c>
      <c r="F823">
        <v>2</v>
      </c>
      <c r="G823" s="493">
        <v>39923.3786342593</v>
      </c>
      <c r="H823" s="493">
        <v>39923.3786342593</v>
      </c>
      <c r="I823" t="s">
        <v>2366</v>
      </c>
      <c r="J823" t="s">
        <v>2364</v>
      </c>
      <c r="K823" t="s">
        <v>2365</v>
      </c>
    </row>
    <row r="824" hidden="1" spans="1:11">
      <c r="A824">
        <v>96453001</v>
      </c>
      <c r="B824" t="s">
        <v>2367</v>
      </c>
      <c r="C824">
        <v>96453001</v>
      </c>
      <c r="D824" t="s">
        <v>2367</v>
      </c>
      <c r="E824">
        <v>96453093</v>
      </c>
      <c r="F824">
        <v>2</v>
      </c>
      <c r="G824" s="493">
        <v>39920.5471875</v>
      </c>
      <c r="H824" s="493">
        <v>39920.5471875</v>
      </c>
      <c r="I824" t="s">
        <v>2368</v>
      </c>
      <c r="J824" t="s">
        <v>2368</v>
      </c>
      <c r="K824" t="s">
        <v>2369</v>
      </c>
    </row>
    <row r="825" hidden="1" spans="1:11">
      <c r="A825">
        <v>96453031</v>
      </c>
      <c r="B825" t="s">
        <v>2367</v>
      </c>
      <c r="C825">
        <v>96453001</v>
      </c>
      <c r="D825" t="s">
        <v>2367</v>
      </c>
      <c r="E825">
        <v>96453093</v>
      </c>
      <c r="F825">
        <v>2</v>
      </c>
      <c r="G825" s="493">
        <v>39920.5471875</v>
      </c>
      <c r="H825" s="493">
        <v>39920.5471875</v>
      </c>
      <c r="I825" t="s">
        <v>2370</v>
      </c>
      <c r="J825" t="s">
        <v>2368</v>
      </c>
      <c r="K825" t="s">
        <v>2369</v>
      </c>
    </row>
    <row r="826" hidden="1" spans="1:11">
      <c r="A826">
        <v>96463834</v>
      </c>
      <c r="B826" t="s">
        <v>654</v>
      </c>
      <c r="C826">
        <v>96178001</v>
      </c>
      <c r="D826" t="s">
        <v>2142</v>
      </c>
      <c r="E826">
        <v>96178091</v>
      </c>
      <c r="F826">
        <v>15</v>
      </c>
      <c r="G826" s="493">
        <v>38622.6255902778</v>
      </c>
      <c r="H826" s="493">
        <v>40637.3775578704</v>
      </c>
      <c r="I826" t="s">
        <v>2371</v>
      </c>
      <c r="J826" t="s">
        <v>2301</v>
      </c>
      <c r="K826" t="s">
        <v>2302</v>
      </c>
    </row>
    <row r="827" hidden="1" spans="1:11">
      <c r="A827">
        <v>96475201</v>
      </c>
      <c r="B827" t="s">
        <v>654</v>
      </c>
      <c r="C827">
        <v>96475201</v>
      </c>
      <c r="D827" t="s">
        <v>654</v>
      </c>
      <c r="E827">
        <v>96475292</v>
      </c>
      <c r="F827">
        <v>9</v>
      </c>
      <c r="G827" s="493">
        <v>38552.3077430556</v>
      </c>
      <c r="H827" s="493">
        <v>39555.7746527778</v>
      </c>
      <c r="I827" t="s">
        <v>2070</v>
      </c>
      <c r="J827" t="s">
        <v>2070</v>
      </c>
      <c r="K827" t="s">
        <v>2070</v>
      </c>
    </row>
    <row r="828" hidden="1" spans="1:11">
      <c r="A828">
        <v>96475271</v>
      </c>
      <c r="B828" t="s">
        <v>654</v>
      </c>
      <c r="C828">
        <v>96475201</v>
      </c>
      <c r="D828" t="s">
        <v>654</v>
      </c>
      <c r="E828">
        <v>96475292</v>
      </c>
      <c r="F828">
        <v>9</v>
      </c>
      <c r="G828" s="493">
        <v>38552.3077430556</v>
      </c>
      <c r="H828" s="493">
        <v>39555.7746527778</v>
      </c>
      <c r="I828" t="s">
        <v>2372</v>
      </c>
      <c r="J828" t="s">
        <v>2070</v>
      </c>
      <c r="K828" t="s">
        <v>2070</v>
      </c>
    </row>
    <row r="829" hidden="1" spans="1:11">
      <c r="A829">
        <v>96475281</v>
      </c>
      <c r="B829" t="s">
        <v>654</v>
      </c>
      <c r="C829">
        <v>96475201</v>
      </c>
      <c r="D829" t="s">
        <v>654</v>
      </c>
      <c r="E829">
        <v>96475292</v>
      </c>
      <c r="F829">
        <v>9</v>
      </c>
      <c r="G829" s="493">
        <v>38552.3077430556</v>
      </c>
      <c r="H829" s="493">
        <v>39555.7746527778</v>
      </c>
      <c r="I829" t="s">
        <v>2373</v>
      </c>
      <c r="J829" t="s">
        <v>2070</v>
      </c>
      <c r="K829" t="s">
        <v>2070</v>
      </c>
    </row>
    <row r="830" hidden="1" spans="1:11">
      <c r="A830">
        <v>96475401</v>
      </c>
      <c r="B830" t="s">
        <v>654</v>
      </c>
      <c r="C830">
        <v>96475401</v>
      </c>
      <c r="D830" t="s">
        <v>654</v>
      </c>
      <c r="E830">
        <v>96475492</v>
      </c>
      <c r="F830">
        <v>9</v>
      </c>
      <c r="G830" s="493">
        <v>38552.3081712963</v>
      </c>
      <c r="H830" s="493">
        <v>39555.7746527778</v>
      </c>
      <c r="I830" t="s">
        <v>2069</v>
      </c>
      <c r="J830" t="s">
        <v>2069</v>
      </c>
      <c r="K830" t="s">
        <v>2069</v>
      </c>
    </row>
    <row r="831" hidden="1" spans="1:11">
      <c r="A831">
        <v>96475471</v>
      </c>
      <c r="B831" t="s">
        <v>654</v>
      </c>
      <c r="C831">
        <v>96475401</v>
      </c>
      <c r="D831" t="s">
        <v>654</v>
      </c>
      <c r="E831">
        <v>96475492</v>
      </c>
      <c r="F831">
        <v>9</v>
      </c>
      <c r="G831" s="493">
        <v>38552.3081712963</v>
      </c>
      <c r="H831" s="493">
        <v>39555.7746527778</v>
      </c>
      <c r="I831" t="s">
        <v>2374</v>
      </c>
      <c r="J831" t="s">
        <v>2069</v>
      </c>
      <c r="K831" t="s">
        <v>2069</v>
      </c>
    </row>
    <row r="832" hidden="1" spans="1:11">
      <c r="A832">
        <v>96475481</v>
      </c>
      <c r="B832" t="s">
        <v>654</v>
      </c>
      <c r="C832">
        <v>96475401</v>
      </c>
      <c r="D832" t="s">
        <v>654</v>
      </c>
      <c r="E832">
        <v>96475492</v>
      </c>
      <c r="F832">
        <v>9</v>
      </c>
      <c r="G832" s="493">
        <v>38552.3081712963</v>
      </c>
      <c r="H832" s="493">
        <v>39555.7746527778</v>
      </c>
      <c r="I832" t="s">
        <v>2375</v>
      </c>
      <c r="J832" t="s">
        <v>2069</v>
      </c>
      <c r="K832" t="s">
        <v>2069</v>
      </c>
    </row>
    <row r="833" hidden="1" spans="1:11">
      <c r="A833">
        <v>96477402</v>
      </c>
      <c r="B833" t="s">
        <v>654</v>
      </c>
      <c r="C833">
        <v>96477402</v>
      </c>
      <c r="D833" t="s">
        <v>654</v>
      </c>
      <c r="E833">
        <v>96477493</v>
      </c>
      <c r="F833">
        <v>4</v>
      </c>
      <c r="G833" s="493">
        <v>39916.542650463</v>
      </c>
      <c r="H833" s="493">
        <v>41597.8467361111</v>
      </c>
      <c r="I833" t="s">
        <v>2376</v>
      </c>
      <c r="J833" t="s">
        <v>2376</v>
      </c>
      <c r="K833" t="s">
        <v>2377</v>
      </c>
    </row>
    <row r="834" hidden="1" spans="1:11">
      <c r="A834">
        <v>96477601</v>
      </c>
      <c r="B834" t="s">
        <v>654</v>
      </c>
      <c r="C834">
        <v>96477601</v>
      </c>
      <c r="D834" t="s">
        <v>654</v>
      </c>
      <c r="E834">
        <v>96477692</v>
      </c>
      <c r="F834">
        <v>10</v>
      </c>
      <c r="G834" s="493">
        <v>39909.6081828704</v>
      </c>
      <c r="H834" s="493">
        <v>39909.6284143518</v>
      </c>
      <c r="I834" t="s">
        <v>2378</v>
      </c>
      <c r="J834" t="s">
        <v>2378</v>
      </c>
      <c r="K834" t="s">
        <v>2378</v>
      </c>
    </row>
    <row r="835" hidden="1" spans="1:11">
      <c r="A835">
        <v>96477802</v>
      </c>
      <c r="B835" t="s">
        <v>654</v>
      </c>
      <c r="C835">
        <v>96477802</v>
      </c>
      <c r="D835" t="s">
        <v>654</v>
      </c>
      <c r="E835">
        <v>96477493</v>
      </c>
      <c r="F835">
        <v>4</v>
      </c>
      <c r="G835" s="493">
        <v>39911.4109606482</v>
      </c>
      <c r="H835" s="493">
        <v>40770.6732523148</v>
      </c>
      <c r="I835" t="s">
        <v>2379</v>
      </c>
      <c r="J835" t="s">
        <v>2379</v>
      </c>
      <c r="K835" t="s">
        <v>2380</v>
      </c>
    </row>
    <row r="836" hidden="1" spans="1:11">
      <c r="A836">
        <v>96987502</v>
      </c>
      <c r="B836" t="s">
        <v>2142</v>
      </c>
      <c r="C836">
        <v>96177803</v>
      </c>
      <c r="D836" t="s">
        <v>654</v>
      </c>
      <c r="E836">
        <v>96177896</v>
      </c>
      <c r="F836">
        <v>6</v>
      </c>
      <c r="G836" s="493">
        <v>37232.3996759259</v>
      </c>
      <c r="H836" s="493">
        <v>40567.6241666667</v>
      </c>
      <c r="I836" t="s">
        <v>2381</v>
      </c>
      <c r="J836" t="s">
        <v>2299</v>
      </c>
      <c r="K836" t="s">
        <v>2300</v>
      </c>
    </row>
    <row r="837" hidden="1" spans="1:11">
      <c r="A837">
        <v>96987503</v>
      </c>
      <c r="B837" t="s">
        <v>654</v>
      </c>
      <c r="C837">
        <v>96177803</v>
      </c>
      <c r="D837" t="s">
        <v>654</v>
      </c>
      <c r="E837">
        <v>96177896</v>
      </c>
      <c r="F837">
        <v>6</v>
      </c>
      <c r="G837" s="493">
        <v>37232.3996759259</v>
      </c>
      <c r="H837" s="493">
        <v>40567.6241666667</v>
      </c>
      <c r="I837" t="s">
        <v>2299</v>
      </c>
      <c r="J837" t="s">
        <v>2299</v>
      </c>
      <c r="K837" t="s">
        <v>2300</v>
      </c>
    </row>
    <row r="838" hidden="1" spans="1:11">
      <c r="A838">
        <v>96987503</v>
      </c>
      <c r="B838" t="s">
        <v>654</v>
      </c>
      <c r="C838">
        <v>96987503</v>
      </c>
      <c r="D838" t="s">
        <v>654</v>
      </c>
      <c r="E838">
        <v>96177896</v>
      </c>
      <c r="F838">
        <v>6</v>
      </c>
      <c r="G838" s="493">
        <v>38246.4743518519</v>
      </c>
      <c r="H838" s="493">
        <v>40606.6367708333</v>
      </c>
      <c r="I838" t="s">
        <v>2299</v>
      </c>
      <c r="J838" t="s">
        <v>2299</v>
      </c>
      <c r="K838" t="s">
        <v>2300</v>
      </c>
    </row>
    <row r="839" hidden="1" spans="1:11">
      <c r="A839">
        <v>97288301</v>
      </c>
      <c r="B839" t="s">
        <v>654</v>
      </c>
      <c r="C839">
        <v>96150002</v>
      </c>
      <c r="D839" t="s">
        <v>654</v>
      </c>
      <c r="E839">
        <v>96150093</v>
      </c>
      <c r="F839">
        <v>12</v>
      </c>
      <c r="G839" s="493">
        <v>40343.6377199074</v>
      </c>
      <c r="H839" s="493">
        <v>40343.6377199074</v>
      </c>
      <c r="I839" t="s">
        <v>2382</v>
      </c>
      <c r="J839" t="s">
        <v>2297</v>
      </c>
      <c r="K839" t="s">
        <v>2298</v>
      </c>
    </row>
    <row r="840" hidden="1" spans="1:11">
      <c r="A840">
        <v>97288301</v>
      </c>
      <c r="B840" t="s">
        <v>654</v>
      </c>
      <c r="C840">
        <v>97288301</v>
      </c>
      <c r="D840" t="s">
        <v>654</v>
      </c>
      <c r="E840">
        <v>96235894</v>
      </c>
      <c r="F840">
        <v>12</v>
      </c>
      <c r="G840" s="493">
        <v>40044.663912037</v>
      </c>
      <c r="H840" s="493">
        <v>41932.4853240741</v>
      </c>
      <c r="I840" t="s">
        <v>2382</v>
      </c>
      <c r="J840" t="s">
        <v>2382</v>
      </c>
      <c r="K840" t="s">
        <v>2298</v>
      </c>
    </row>
    <row r="841" hidden="1" spans="1:11">
      <c r="A841">
        <v>97300832</v>
      </c>
      <c r="B841" t="s">
        <v>654</v>
      </c>
      <c r="C841">
        <v>96447001</v>
      </c>
      <c r="D841" t="s">
        <v>654</v>
      </c>
      <c r="E841">
        <v>96447091</v>
      </c>
      <c r="F841">
        <v>10</v>
      </c>
      <c r="G841" s="493">
        <v>40366.7246759259</v>
      </c>
      <c r="H841" s="493">
        <v>40366.7246759259</v>
      </c>
      <c r="I841" t="s">
        <v>2383</v>
      </c>
      <c r="J841" t="s">
        <v>2355</v>
      </c>
      <c r="K841" t="s">
        <v>2355</v>
      </c>
    </row>
    <row r="842" hidden="1" spans="1:11">
      <c r="A842">
        <v>97307302</v>
      </c>
      <c r="B842" t="s">
        <v>1275</v>
      </c>
      <c r="C842">
        <v>97307302</v>
      </c>
      <c r="D842" t="s">
        <v>1275</v>
      </c>
      <c r="E842">
        <v>96268893</v>
      </c>
      <c r="F842">
        <v>6</v>
      </c>
      <c r="G842" s="493">
        <v>40044.6978240741</v>
      </c>
      <c r="H842" s="493">
        <v>40044.6978240741</v>
      </c>
      <c r="I842" t="s">
        <v>2384</v>
      </c>
      <c r="J842" t="s">
        <v>2384</v>
      </c>
      <c r="K842" t="s">
        <v>2314</v>
      </c>
    </row>
    <row r="843" hidden="1" spans="1:11">
      <c r="A843">
        <v>97307332</v>
      </c>
      <c r="B843" t="s">
        <v>1275</v>
      </c>
      <c r="C843">
        <v>97307302</v>
      </c>
      <c r="D843" t="s">
        <v>1275</v>
      </c>
      <c r="E843">
        <v>96268893</v>
      </c>
      <c r="F843">
        <v>6</v>
      </c>
      <c r="G843" s="493">
        <v>40044.6978240741</v>
      </c>
      <c r="H843" s="493">
        <v>40044.6978240741</v>
      </c>
      <c r="I843" t="s">
        <v>2385</v>
      </c>
      <c r="J843" t="s">
        <v>2384</v>
      </c>
      <c r="K843" t="s">
        <v>2314</v>
      </c>
    </row>
    <row r="844" hidden="1" spans="1:11">
      <c r="A844">
        <v>97307401</v>
      </c>
      <c r="B844" t="s">
        <v>654</v>
      </c>
      <c r="C844">
        <v>96268804</v>
      </c>
      <c r="D844" t="s">
        <v>2142</v>
      </c>
      <c r="E844">
        <v>96268893</v>
      </c>
      <c r="F844">
        <v>21</v>
      </c>
      <c r="G844" s="493">
        <v>39792.5049189815</v>
      </c>
      <c r="H844" s="493">
        <v>39792.5049189815</v>
      </c>
      <c r="I844" t="s">
        <v>2386</v>
      </c>
      <c r="J844" t="s">
        <v>2316</v>
      </c>
      <c r="K844" t="s">
        <v>2317</v>
      </c>
    </row>
    <row r="845" hidden="1" spans="1:11">
      <c r="A845">
        <v>97307401</v>
      </c>
      <c r="B845" t="s">
        <v>654</v>
      </c>
      <c r="C845">
        <v>97307401</v>
      </c>
      <c r="D845" t="s">
        <v>654</v>
      </c>
      <c r="F845">
        <v>21</v>
      </c>
      <c r="G845" s="493">
        <v>38246.4466087963</v>
      </c>
      <c r="H845" s="493">
        <v>38246.4470486111</v>
      </c>
      <c r="I845" t="s">
        <v>2386</v>
      </c>
      <c r="J845" t="s">
        <v>2386</v>
      </c>
      <c r="K845" t="s">
        <v>2317</v>
      </c>
    </row>
    <row r="846" hidden="1" spans="1:11">
      <c r="A846">
        <v>97308134</v>
      </c>
      <c r="B846" t="s">
        <v>654</v>
      </c>
      <c r="C846">
        <v>96178001</v>
      </c>
      <c r="D846" t="s">
        <v>2142</v>
      </c>
      <c r="E846">
        <v>96178091</v>
      </c>
      <c r="F846">
        <v>15</v>
      </c>
      <c r="G846" s="493">
        <v>38622.6255902778</v>
      </c>
      <c r="H846" s="493">
        <v>40637.3775578704</v>
      </c>
      <c r="I846" t="s">
        <v>2371</v>
      </c>
      <c r="J846" t="s">
        <v>2301</v>
      </c>
      <c r="K846" t="s">
        <v>2302</v>
      </c>
    </row>
    <row r="847" hidden="1" spans="1:11">
      <c r="A847">
        <v>97311934</v>
      </c>
      <c r="B847" t="s">
        <v>654</v>
      </c>
      <c r="C847">
        <v>96438201</v>
      </c>
      <c r="D847" t="s">
        <v>654</v>
      </c>
      <c r="E847">
        <v>96438292</v>
      </c>
      <c r="F847">
        <v>6</v>
      </c>
      <c r="G847" s="493">
        <v>39499.2908333333</v>
      </c>
      <c r="H847" s="493">
        <v>39499.2908333333</v>
      </c>
      <c r="I847" t="s">
        <v>2387</v>
      </c>
      <c r="J847" t="s">
        <v>2340</v>
      </c>
      <c r="K847" t="s">
        <v>2340</v>
      </c>
    </row>
    <row r="848" hidden="1" spans="1:11">
      <c r="A848">
        <v>99625504</v>
      </c>
      <c r="B848" t="s">
        <v>654</v>
      </c>
      <c r="C848">
        <v>99625504</v>
      </c>
      <c r="D848" t="s">
        <v>654</v>
      </c>
      <c r="F848">
        <v>0</v>
      </c>
      <c r="G848" s="493">
        <v>40303.4099421296</v>
      </c>
      <c r="H848" s="493">
        <v>40303.4099421296</v>
      </c>
      <c r="I848" t="s">
        <v>2388</v>
      </c>
      <c r="J848" t="s">
        <v>2388</v>
      </c>
      <c r="K848" t="s">
        <v>1368</v>
      </c>
    </row>
    <row r="849" hidden="1" spans="1:11">
      <c r="A849">
        <v>99638408</v>
      </c>
      <c r="B849" t="s">
        <v>654</v>
      </c>
      <c r="C849">
        <v>99638408</v>
      </c>
      <c r="D849" t="s">
        <v>654</v>
      </c>
      <c r="F849">
        <v>0</v>
      </c>
      <c r="G849" s="493">
        <v>40303.4104976852</v>
      </c>
      <c r="H849" s="493">
        <v>40303.4104976852</v>
      </c>
      <c r="I849" t="s">
        <v>2389</v>
      </c>
      <c r="J849" t="s">
        <v>2389</v>
      </c>
      <c r="K849" t="s">
        <v>1368</v>
      </c>
    </row>
    <row r="850" hidden="1" spans="1:11">
      <c r="A850">
        <v>99653907</v>
      </c>
      <c r="B850" t="s">
        <v>654</v>
      </c>
      <c r="C850">
        <v>99653907</v>
      </c>
      <c r="D850" t="s">
        <v>654</v>
      </c>
      <c r="F850">
        <v>0</v>
      </c>
      <c r="G850" s="493">
        <v>40303.4111342593</v>
      </c>
      <c r="H850" s="493">
        <v>40303.4111342593</v>
      </c>
      <c r="I850" t="s">
        <v>2390</v>
      </c>
      <c r="J850" t="s">
        <v>2390</v>
      </c>
      <c r="K850" t="s">
        <v>1368</v>
      </c>
    </row>
    <row r="851" hidden="1" spans="1:11">
      <c r="A851">
        <v>99654006</v>
      </c>
      <c r="B851" t="s">
        <v>654</v>
      </c>
      <c r="C851">
        <v>99654006</v>
      </c>
      <c r="D851" t="s">
        <v>654</v>
      </c>
      <c r="F851">
        <v>0</v>
      </c>
      <c r="G851" s="493">
        <v>40303.411087963</v>
      </c>
      <c r="H851" s="493">
        <v>40303.411087963</v>
      </c>
      <c r="I851" t="s">
        <v>2391</v>
      </c>
      <c r="J851" t="s">
        <v>2391</v>
      </c>
      <c r="K851" t="s">
        <v>1368</v>
      </c>
    </row>
    <row r="852" hidden="1" spans="1:11">
      <c r="A852">
        <v>99657205</v>
      </c>
      <c r="B852" t="s">
        <v>654</v>
      </c>
      <c r="C852">
        <v>99657205</v>
      </c>
      <c r="D852" t="s">
        <v>654</v>
      </c>
      <c r="F852">
        <v>0</v>
      </c>
      <c r="G852" s="493">
        <v>40303.4116666667</v>
      </c>
      <c r="H852" s="493">
        <v>40303.4116666667</v>
      </c>
      <c r="I852" t="s">
        <v>2392</v>
      </c>
      <c r="J852" t="s">
        <v>2392</v>
      </c>
      <c r="K852" t="s">
        <v>1368</v>
      </c>
    </row>
    <row r="853" hidden="1" spans="1:11">
      <c r="A853">
        <v>99657305</v>
      </c>
      <c r="B853" t="s">
        <v>654</v>
      </c>
      <c r="C853">
        <v>99657305</v>
      </c>
      <c r="D853" t="s">
        <v>654</v>
      </c>
      <c r="F853">
        <v>0</v>
      </c>
      <c r="G853" s="493">
        <v>40303.4114583333</v>
      </c>
      <c r="H853" s="493">
        <v>40303.4114583333</v>
      </c>
      <c r="I853" t="s">
        <v>2393</v>
      </c>
      <c r="J853" t="s">
        <v>2393</v>
      </c>
      <c r="K853" t="s">
        <v>1368</v>
      </c>
    </row>
    <row r="854" hidden="1" spans="1:11">
      <c r="A854">
        <v>99657904</v>
      </c>
      <c r="B854" t="s">
        <v>654</v>
      </c>
      <c r="C854">
        <v>99657904</v>
      </c>
      <c r="D854" t="s">
        <v>654</v>
      </c>
      <c r="F854">
        <v>0</v>
      </c>
      <c r="G854" s="493">
        <v>40855.5651157407</v>
      </c>
      <c r="H854" s="493">
        <v>40855.5651157407</v>
      </c>
      <c r="I854" t="s">
        <v>2394</v>
      </c>
      <c r="J854" t="s">
        <v>2394</v>
      </c>
      <c r="K854" t="s">
        <v>1368</v>
      </c>
    </row>
    <row r="855" hidden="1" spans="1:11">
      <c r="A855">
        <v>99658004</v>
      </c>
      <c r="B855" t="s">
        <v>654</v>
      </c>
      <c r="C855">
        <v>99658004</v>
      </c>
      <c r="D855" t="s">
        <v>654</v>
      </c>
      <c r="F855">
        <v>0</v>
      </c>
      <c r="G855" s="493">
        <v>40344.6939236111</v>
      </c>
      <c r="H855" s="493">
        <v>40344.6939236111</v>
      </c>
      <c r="I855" t="s">
        <v>2395</v>
      </c>
      <c r="J855" t="s">
        <v>2395</v>
      </c>
      <c r="K855" t="s">
        <v>1368</v>
      </c>
    </row>
    <row r="856" hidden="1" spans="1:11">
      <c r="A856">
        <v>99658104</v>
      </c>
      <c r="B856" t="s">
        <v>654</v>
      </c>
      <c r="C856">
        <v>99658104</v>
      </c>
      <c r="D856" t="s">
        <v>654</v>
      </c>
      <c r="F856">
        <v>0</v>
      </c>
      <c r="G856" s="493">
        <v>40303.4102546296</v>
      </c>
      <c r="H856" s="493">
        <v>40303.4102546296</v>
      </c>
      <c r="I856" t="s">
        <v>2396</v>
      </c>
      <c r="J856" t="s">
        <v>2396</v>
      </c>
      <c r="K856" t="s">
        <v>1368</v>
      </c>
    </row>
    <row r="857" hidden="1" spans="1:11">
      <c r="A857">
        <v>99658105</v>
      </c>
      <c r="B857">
        <v>1</v>
      </c>
      <c r="C857">
        <v>99658105</v>
      </c>
      <c r="D857">
        <v>1</v>
      </c>
      <c r="F857">
        <v>0</v>
      </c>
      <c r="G857" s="493">
        <v>41227.6701273148</v>
      </c>
      <c r="H857" s="493">
        <v>41227.6701273148</v>
      </c>
      <c r="I857" t="s">
        <v>2396</v>
      </c>
      <c r="J857" t="s">
        <v>2396</v>
      </c>
      <c r="K857" t="s">
        <v>1368</v>
      </c>
    </row>
    <row r="858" hidden="1" spans="1:11">
      <c r="A858">
        <v>99658204</v>
      </c>
      <c r="B858" t="s">
        <v>654</v>
      </c>
      <c r="C858">
        <v>99658204</v>
      </c>
      <c r="D858" t="s">
        <v>654</v>
      </c>
      <c r="F858">
        <v>0</v>
      </c>
      <c r="G858" s="493">
        <v>40303.4101967593</v>
      </c>
      <c r="H858" s="493">
        <v>40303.4101967593</v>
      </c>
      <c r="I858" t="s">
        <v>2397</v>
      </c>
      <c r="J858" t="s">
        <v>2397</v>
      </c>
      <c r="K858" t="s">
        <v>1368</v>
      </c>
    </row>
    <row r="859" hidden="1" spans="1:11">
      <c r="A859">
        <v>99658205</v>
      </c>
      <c r="B859">
        <v>1</v>
      </c>
      <c r="C859">
        <v>99658205</v>
      </c>
      <c r="D859">
        <v>1</v>
      </c>
      <c r="F859">
        <v>0</v>
      </c>
      <c r="G859" s="493">
        <v>41345.6075810185</v>
      </c>
      <c r="H859" s="493">
        <v>41345.6075810185</v>
      </c>
      <c r="I859" t="s">
        <v>2397</v>
      </c>
      <c r="J859" t="s">
        <v>2397</v>
      </c>
      <c r="K859" t="s">
        <v>1368</v>
      </c>
    </row>
    <row r="860" hidden="1" spans="1:11">
      <c r="A860">
        <v>99658303</v>
      </c>
      <c r="B860" t="s">
        <v>654</v>
      </c>
      <c r="C860">
        <v>99658303</v>
      </c>
      <c r="D860" t="s">
        <v>654</v>
      </c>
      <c r="F860">
        <v>0</v>
      </c>
      <c r="G860" s="493">
        <v>40303.410150463</v>
      </c>
      <c r="H860" s="493">
        <v>40303.410150463</v>
      </c>
      <c r="I860" t="s">
        <v>2398</v>
      </c>
      <c r="J860" t="s">
        <v>2398</v>
      </c>
      <c r="K860" t="s">
        <v>1368</v>
      </c>
    </row>
    <row r="861" hidden="1" spans="1:11">
      <c r="A861">
        <v>99658304</v>
      </c>
      <c r="B861">
        <v>1</v>
      </c>
      <c r="C861">
        <v>99658304</v>
      </c>
      <c r="D861">
        <v>1</v>
      </c>
      <c r="F861">
        <v>0</v>
      </c>
      <c r="G861" s="493">
        <v>40962.6718171296</v>
      </c>
      <c r="H861" s="493">
        <v>40962.6718171296</v>
      </c>
      <c r="I861" t="s">
        <v>2398</v>
      </c>
      <c r="J861" t="s">
        <v>2398</v>
      </c>
      <c r="K861" t="s">
        <v>1368</v>
      </c>
    </row>
    <row r="862" hidden="1" spans="1:11">
      <c r="A862">
        <v>99658304</v>
      </c>
      <c r="B862" t="s">
        <v>654</v>
      </c>
      <c r="C862">
        <v>99658304</v>
      </c>
      <c r="D862" t="s">
        <v>654</v>
      </c>
      <c r="F862">
        <v>0</v>
      </c>
      <c r="G862" s="493">
        <v>40953.6933333333</v>
      </c>
      <c r="H862" s="493">
        <v>40953.6933333333</v>
      </c>
      <c r="I862" t="s">
        <v>2398</v>
      </c>
      <c r="J862" t="s">
        <v>2398</v>
      </c>
      <c r="K862" t="s">
        <v>1368</v>
      </c>
    </row>
    <row r="863" hidden="1" spans="1:11">
      <c r="A863">
        <v>99658405</v>
      </c>
      <c r="B863" t="s">
        <v>654</v>
      </c>
      <c r="C863">
        <v>99658405</v>
      </c>
      <c r="D863" t="s">
        <v>654</v>
      </c>
      <c r="F863">
        <v>0</v>
      </c>
      <c r="G863" s="493">
        <v>40344.695462963</v>
      </c>
      <c r="H863" s="493">
        <v>40344.695462963</v>
      </c>
      <c r="I863" t="s">
        <v>2399</v>
      </c>
      <c r="J863" t="s">
        <v>2399</v>
      </c>
      <c r="K863" t="s">
        <v>1368</v>
      </c>
    </row>
    <row r="864" hidden="1" spans="1:11">
      <c r="A864">
        <v>99667601</v>
      </c>
      <c r="B864" t="s">
        <v>654</v>
      </c>
      <c r="C864">
        <v>99667601</v>
      </c>
      <c r="D864" t="s">
        <v>654</v>
      </c>
      <c r="F864">
        <v>0</v>
      </c>
      <c r="G864" s="493">
        <v>40303.4109375</v>
      </c>
      <c r="H864" s="493">
        <v>40303.4109375</v>
      </c>
      <c r="I864" t="s">
        <v>2400</v>
      </c>
      <c r="J864" t="s">
        <v>2400</v>
      </c>
      <c r="K864" t="s">
        <v>1368</v>
      </c>
    </row>
    <row r="865" hidden="1" spans="1:11">
      <c r="A865">
        <v>99667701</v>
      </c>
      <c r="B865" t="s">
        <v>654</v>
      </c>
      <c r="C865">
        <v>99667701</v>
      </c>
      <c r="D865" t="s">
        <v>654</v>
      </c>
      <c r="F865">
        <v>0</v>
      </c>
      <c r="I865" t="s">
        <v>2401</v>
      </c>
      <c r="J865" t="s">
        <v>2401</v>
      </c>
    </row>
    <row r="866" hidden="1" spans="1:11">
      <c r="A866">
        <v>99667701</v>
      </c>
      <c r="B866" t="s">
        <v>2033</v>
      </c>
      <c r="C866">
        <v>99667701</v>
      </c>
      <c r="D866" t="s">
        <v>2033</v>
      </c>
      <c r="F866">
        <v>0</v>
      </c>
      <c r="G866" s="493">
        <v>40303.4109953704</v>
      </c>
      <c r="H866" s="493">
        <v>40303.4109953704</v>
      </c>
      <c r="I866" t="s">
        <v>2401</v>
      </c>
      <c r="J866" t="s">
        <v>2401</v>
      </c>
      <c r="K866" t="s">
        <v>1368</v>
      </c>
    </row>
    <row r="867" hidden="1" spans="1:11">
      <c r="A867">
        <v>99667801</v>
      </c>
      <c r="B867" t="s">
        <v>2033</v>
      </c>
      <c r="C867">
        <v>99667801</v>
      </c>
      <c r="D867" t="s">
        <v>2033</v>
      </c>
      <c r="F867">
        <v>0</v>
      </c>
      <c r="G867" s="493">
        <v>40303.4108333333</v>
      </c>
      <c r="H867" s="493">
        <v>40303.4108333333</v>
      </c>
      <c r="I867" t="s">
        <v>2402</v>
      </c>
      <c r="J867" t="s">
        <v>2402</v>
      </c>
      <c r="K867" t="s">
        <v>1368</v>
      </c>
    </row>
    <row r="868" hidden="1" spans="1:11">
      <c r="A868">
        <v>99667901</v>
      </c>
      <c r="B868" t="s">
        <v>2033</v>
      </c>
      <c r="C868">
        <v>99667901</v>
      </c>
      <c r="D868" t="s">
        <v>2033</v>
      </c>
      <c r="F868">
        <v>0</v>
      </c>
      <c r="G868" s="493">
        <v>40303.4108912037</v>
      </c>
      <c r="H868" s="493">
        <v>40303.4108912037</v>
      </c>
      <c r="I868" t="s">
        <v>2157</v>
      </c>
      <c r="J868" t="s">
        <v>2157</v>
      </c>
      <c r="K868" t="s">
        <v>1368</v>
      </c>
    </row>
    <row r="869" hidden="1" spans="1:11">
      <c r="A869">
        <v>99668001</v>
      </c>
      <c r="B869" t="s">
        <v>654</v>
      </c>
      <c r="C869">
        <v>99668001</v>
      </c>
      <c r="D869" t="s">
        <v>654</v>
      </c>
      <c r="F869">
        <v>0</v>
      </c>
      <c r="G869" s="493">
        <v>40303.411412037</v>
      </c>
      <c r="H869" s="493">
        <v>40303.411412037</v>
      </c>
      <c r="I869" t="s">
        <v>2093</v>
      </c>
      <c r="J869" t="s">
        <v>2093</v>
      </c>
      <c r="K869" t="s">
        <v>1368</v>
      </c>
    </row>
    <row r="870" hidden="1" spans="1:11">
      <c r="A870">
        <v>99668401</v>
      </c>
      <c r="B870">
        <v>1</v>
      </c>
      <c r="C870">
        <v>99668401</v>
      </c>
      <c r="D870">
        <v>1</v>
      </c>
      <c r="F870">
        <v>0</v>
      </c>
      <c r="G870" s="493">
        <v>40651.4384837963</v>
      </c>
      <c r="H870" s="493">
        <v>40651.4384837963</v>
      </c>
      <c r="I870" t="s">
        <v>2403</v>
      </c>
      <c r="J870" t="s">
        <v>2403</v>
      </c>
      <c r="K870" t="s">
        <v>1368</v>
      </c>
    </row>
    <row r="871" hidden="1" spans="1:11">
      <c r="A871">
        <v>99668501</v>
      </c>
      <c r="B871">
        <v>1</v>
      </c>
      <c r="C871">
        <v>99668501</v>
      </c>
      <c r="D871">
        <v>1</v>
      </c>
      <c r="F871">
        <v>0</v>
      </c>
      <c r="G871" s="493">
        <v>40651.4029976852</v>
      </c>
      <c r="H871" s="493">
        <v>40651.4029976852</v>
      </c>
      <c r="I871" t="s">
        <v>2404</v>
      </c>
      <c r="J871" t="s">
        <v>2404</v>
      </c>
      <c r="K871" t="s">
        <v>1368</v>
      </c>
    </row>
    <row r="872" hidden="1" spans="1:11">
      <c r="A872">
        <v>99668601</v>
      </c>
      <c r="B872" t="s">
        <v>654</v>
      </c>
      <c r="C872">
        <v>99668601</v>
      </c>
      <c r="D872" t="s">
        <v>654</v>
      </c>
      <c r="F872">
        <v>0</v>
      </c>
      <c r="G872" s="493">
        <v>40556.4971064815</v>
      </c>
      <c r="H872" s="493">
        <v>40556.4971064815</v>
      </c>
      <c r="I872" t="s">
        <v>2405</v>
      </c>
      <c r="J872" t="s">
        <v>2405</v>
      </c>
      <c r="K872" t="s">
        <v>1368</v>
      </c>
    </row>
    <row r="873" hidden="1" spans="1:11">
      <c r="A873">
        <v>99668701</v>
      </c>
      <c r="B873">
        <v>1</v>
      </c>
      <c r="C873">
        <v>99668701</v>
      </c>
      <c r="D873">
        <v>1</v>
      </c>
      <c r="F873">
        <v>0</v>
      </c>
      <c r="G873" s="493">
        <v>40651.4459722222</v>
      </c>
      <c r="H873" s="493">
        <v>40651.4459722222</v>
      </c>
      <c r="I873" t="s">
        <v>2406</v>
      </c>
      <c r="J873" t="s">
        <v>2406</v>
      </c>
      <c r="K873" t="s">
        <v>1368</v>
      </c>
    </row>
    <row r="874" hidden="1" spans="1:11">
      <c r="A874">
        <v>99969001</v>
      </c>
      <c r="B874" t="s">
        <v>654</v>
      </c>
      <c r="C874">
        <v>99969001</v>
      </c>
      <c r="D874" t="s">
        <v>654</v>
      </c>
      <c r="F874">
        <v>0</v>
      </c>
      <c r="G874" s="493">
        <v>40303.4106481482</v>
      </c>
      <c r="H874" s="493">
        <v>40303.4106481482</v>
      </c>
      <c r="I874" t="s">
        <v>2407</v>
      </c>
      <c r="J874" t="s">
        <v>2407</v>
      </c>
      <c r="K874" t="s">
        <v>1368</v>
      </c>
    </row>
    <row r="875" hidden="1" spans="1:11">
      <c r="A875">
        <v>99987310</v>
      </c>
      <c r="B875" t="s">
        <v>654</v>
      </c>
      <c r="C875">
        <v>99987310</v>
      </c>
      <c r="D875" t="s">
        <v>654</v>
      </c>
      <c r="F875">
        <v>0</v>
      </c>
      <c r="G875" s="493">
        <v>40303.4106944444</v>
      </c>
      <c r="H875" s="493">
        <v>40303.4106944444</v>
      </c>
      <c r="I875" t="s">
        <v>2408</v>
      </c>
      <c r="J875" t="s">
        <v>2408</v>
      </c>
      <c r="K875" t="s">
        <v>1368</v>
      </c>
    </row>
    <row r="876" hidden="1" spans="1:11">
      <c r="A876" t="s">
        <v>2409</v>
      </c>
      <c r="B876">
        <v>3</v>
      </c>
      <c r="C876" t="s">
        <v>2409</v>
      </c>
      <c r="D876">
        <v>3</v>
      </c>
      <c r="F876">
        <v>1</v>
      </c>
      <c r="G876" s="493">
        <v>38561.2989351852</v>
      </c>
      <c r="H876" s="493">
        <v>38754.7037037037</v>
      </c>
      <c r="I876" t="s">
        <v>2410</v>
      </c>
      <c r="J876" t="s">
        <v>2410</v>
      </c>
      <c r="K876" t="s">
        <v>2410</v>
      </c>
    </row>
    <row r="877" hidden="1" spans="1:11">
      <c r="A877" t="s">
        <v>2411</v>
      </c>
      <c r="B877">
        <v>1</v>
      </c>
      <c r="C877" t="s">
        <v>2411</v>
      </c>
      <c r="D877">
        <v>1</v>
      </c>
      <c r="F877">
        <v>1</v>
      </c>
      <c r="G877" s="493">
        <v>37410.5982291667</v>
      </c>
      <c r="H877" s="493">
        <v>37867.7101273148</v>
      </c>
      <c r="I877" t="s">
        <v>2412</v>
      </c>
      <c r="J877" t="s">
        <v>2412</v>
      </c>
      <c r="K877" t="s">
        <v>2413</v>
      </c>
    </row>
    <row r="878" hidden="1" spans="1:11">
      <c r="A878" t="s">
        <v>2414</v>
      </c>
      <c r="B878">
        <v>1</v>
      </c>
      <c r="C878" t="s">
        <v>2414</v>
      </c>
      <c r="D878">
        <v>1</v>
      </c>
      <c r="F878">
        <v>0</v>
      </c>
      <c r="G878" s="493">
        <v>44183.6011574074</v>
      </c>
      <c r="H878" s="493">
        <v>44183.6011574074</v>
      </c>
      <c r="I878" t="s">
        <v>2415</v>
      </c>
      <c r="J878" t="s">
        <v>2415</v>
      </c>
      <c r="K878" t="s">
        <v>1368</v>
      </c>
    </row>
    <row r="879" hidden="1" spans="1:11">
      <c r="A879" t="s">
        <v>2416</v>
      </c>
      <c r="B879">
        <v>1</v>
      </c>
      <c r="C879" t="s">
        <v>2416</v>
      </c>
      <c r="D879">
        <v>1</v>
      </c>
      <c r="E879">
        <v>92425091</v>
      </c>
      <c r="F879">
        <v>6</v>
      </c>
      <c r="G879" s="493">
        <v>40728.3943171296</v>
      </c>
      <c r="H879" s="493">
        <v>41914.7979398148</v>
      </c>
      <c r="I879" t="s">
        <v>2417</v>
      </c>
      <c r="J879" t="s">
        <v>2417</v>
      </c>
      <c r="K879" t="s">
        <v>2418</v>
      </c>
    </row>
    <row r="880" hidden="1" spans="1:11">
      <c r="A880" t="s">
        <v>2419</v>
      </c>
      <c r="B880">
        <v>1</v>
      </c>
      <c r="C880" t="s">
        <v>2419</v>
      </c>
      <c r="D880">
        <v>1</v>
      </c>
      <c r="E880">
        <v>92425091</v>
      </c>
      <c r="F880">
        <v>6</v>
      </c>
      <c r="G880" s="493">
        <v>40728.3908912037</v>
      </c>
      <c r="H880" s="493">
        <v>42617.7455092593</v>
      </c>
      <c r="I880" t="s">
        <v>2420</v>
      </c>
      <c r="J880" t="s">
        <v>2420</v>
      </c>
      <c r="K880" t="s">
        <v>2421</v>
      </c>
    </row>
    <row r="881" hidden="1" spans="1:11">
      <c r="A881" t="s">
        <v>2422</v>
      </c>
      <c r="B881">
        <v>1</v>
      </c>
      <c r="C881" t="s">
        <v>2423</v>
      </c>
      <c r="D881">
        <v>1</v>
      </c>
      <c r="E881" t="s">
        <v>2424</v>
      </c>
      <c r="F881">
        <v>6</v>
      </c>
      <c r="G881" s="493">
        <v>40658.4296180556</v>
      </c>
      <c r="H881" s="493">
        <v>40658.4418402778</v>
      </c>
      <c r="I881" t="s">
        <v>2425</v>
      </c>
      <c r="J881" t="s">
        <v>2426</v>
      </c>
      <c r="K881" t="s">
        <v>2427</v>
      </c>
    </row>
    <row r="882" hidden="1" spans="1:11">
      <c r="A882" t="s">
        <v>1114</v>
      </c>
      <c r="B882">
        <v>1</v>
      </c>
      <c r="C882" t="s">
        <v>1113</v>
      </c>
      <c r="D882">
        <v>1</v>
      </c>
      <c r="E882" t="s">
        <v>1112</v>
      </c>
      <c r="F882">
        <v>6</v>
      </c>
      <c r="G882" s="493">
        <v>40654.780787037</v>
      </c>
      <c r="H882" s="493">
        <v>42814.6530092593</v>
      </c>
      <c r="I882" t="s">
        <v>2428</v>
      </c>
      <c r="J882" t="s">
        <v>2429</v>
      </c>
      <c r="K882" t="s">
        <v>2430</v>
      </c>
    </row>
    <row r="883" hidden="1" spans="1:11">
      <c r="A883" t="s">
        <v>2431</v>
      </c>
      <c r="B883">
        <v>1</v>
      </c>
      <c r="C883" t="s">
        <v>2431</v>
      </c>
      <c r="D883">
        <v>1</v>
      </c>
      <c r="E883">
        <v>96425893</v>
      </c>
      <c r="F883">
        <v>4</v>
      </c>
      <c r="G883" s="493">
        <v>40627.3609837963</v>
      </c>
      <c r="H883" s="493">
        <v>41226.4805092593</v>
      </c>
      <c r="I883" t="s">
        <v>2432</v>
      </c>
      <c r="J883" t="s">
        <v>2432</v>
      </c>
      <c r="K883" t="s">
        <v>2433</v>
      </c>
    </row>
    <row r="884" hidden="1" spans="1:11">
      <c r="A884" t="s">
        <v>2434</v>
      </c>
      <c r="B884">
        <v>1</v>
      </c>
      <c r="C884" t="s">
        <v>2431</v>
      </c>
      <c r="D884">
        <v>1</v>
      </c>
      <c r="E884">
        <v>96425893</v>
      </c>
      <c r="F884">
        <v>4</v>
      </c>
      <c r="G884" s="493">
        <v>40627.3609837963</v>
      </c>
      <c r="H884" s="493">
        <v>41226.4805092593</v>
      </c>
      <c r="I884" t="s">
        <v>2435</v>
      </c>
      <c r="J884" t="s">
        <v>2432</v>
      </c>
      <c r="K884" t="s">
        <v>2433</v>
      </c>
    </row>
    <row r="885" hidden="1" spans="1:11">
      <c r="A885" t="s">
        <v>2436</v>
      </c>
      <c r="B885">
        <v>1</v>
      </c>
      <c r="C885" t="s">
        <v>2436</v>
      </c>
      <c r="D885">
        <v>1</v>
      </c>
      <c r="E885" t="s">
        <v>544</v>
      </c>
      <c r="F885">
        <v>8</v>
      </c>
      <c r="G885" s="493">
        <v>40701.6907060185</v>
      </c>
      <c r="H885" s="493">
        <v>42003.4079050926</v>
      </c>
      <c r="I885" t="s">
        <v>2437</v>
      </c>
      <c r="J885" t="s">
        <v>2437</v>
      </c>
      <c r="K885" t="s">
        <v>2438</v>
      </c>
    </row>
    <row r="886" hidden="1" spans="1:11">
      <c r="A886" t="s">
        <v>2439</v>
      </c>
      <c r="B886">
        <v>1</v>
      </c>
      <c r="C886" t="s">
        <v>2440</v>
      </c>
      <c r="D886">
        <v>1</v>
      </c>
      <c r="E886">
        <v>92424291</v>
      </c>
      <c r="F886">
        <v>6</v>
      </c>
      <c r="G886" s="493">
        <v>40772.6856018519</v>
      </c>
      <c r="H886" s="493">
        <v>42248.7841782407</v>
      </c>
      <c r="I886" t="s">
        <v>2441</v>
      </c>
      <c r="J886" t="s">
        <v>2442</v>
      </c>
      <c r="K886" t="s">
        <v>2443</v>
      </c>
    </row>
    <row r="887" hidden="1" spans="1:11">
      <c r="A887" t="s">
        <v>2444</v>
      </c>
      <c r="B887">
        <v>1</v>
      </c>
      <c r="C887" t="s">
        <v>2445</v>
      </c>
      <c r="D887">
        <v>1</v>
      </c>
      <c r="E887">
        <v>92424691</v>
      </c>
      <c r="F887">
        <v>6</v>
      </c>
      <c r="G887" s="493">
        <v>40772.6861226852</v>
      </c>
      <c r="H887" s="493">
        <v>42229.872974537</v>
      </c>
      <c r="I887" t="s">
        <v>2446</v>
      </c>
      <c r="J887" t="s">
        <v>2447</v>
      </c>
      <c r="K887" t="s">
        <v>2448</v>
      </c>
    </row>
    <row r="888" hidden="1" spans="1:11">
      <c r="A888" t="s">
        <v>2449</v>
      </c>
      <c r="B888">
        <v>1</v>
      </c>
      <c r="C888" t="s">
        <v>2450</v>
      </c>
      <c r="D888">
        <v>1</v>
      </c>
      <c r="E888" t="s">
        <v>2451</v>
      </c>
      <c r="F888">
        <v>6</v>
      </c>
      <c r="G888" s="493">
        <v>40792.414837963</v>
      </c>
      <c r="H888" s="493">
        <v>40792.4906481481</v>
      </c>
      <c r="I888" t="s">
        <v>2452</v>
      </c>
      <c r="J888" t="s">
        <v>2453</v>
      </c>
      <c r="K888" t="s">
        <v>2454</v>
      </c>
    </row>
    <row r="889" hidden="1" spans="1:11">
      <c r="A889" t="s">
        <v>2455</v>
      </c>
      <c r="B889">
        <v>1</v>
      </c>
      <c r="C889" t="s">
        <v>2456</v>
      </c>
      <c r="D889">
        <v>1</v>
      </c>
      <c r="E889">
        <v>92422891</v>
      </c>
      <c r="F889">
        <v>12</v>
      </c>
      <c r="G889" s="493">
        <v>40725.7118865741</v>
      </c>
      <c r="H889" s="493">
        <v>41219.5988541667</v>
      </c>
      <c r="I889" t="s">
        <v>2457</v>
      </c>
      <c r="J889" t="s">
        <v>2458</v>
      </c>
      <c r="K889" t="s">
        <v>2458</v>
      </c>
    </row>
    <row r="890" hidden="1" spans="1:11">
      <c r="A890" t="s">
        <v>2459</v>
      </c>
      <c r="B890">
        <v>1</v>
      </c>
      <c r="C890" t="s">
        <v>2460</v>
      </c>
      <c r="D890">
        <v>1</v>
      </c>
      <c r="E890">
        <v>92423691</v>
      </c>
      <c r="F890">
        <v>8</v>
      </c>
      <c r="G890" s="493">
        <v>40725.7159953704</v>
      </c>
      <c r="H890" s="493">
        <v>43222.7349189815</v>
      </c>
      <c r="I890" t="s">
        <v>2461</v>
      </c>
      <c r="J890" t="s">
        <v>2462</v>
      </c>
      <c r="K890" t="s">
        <v>2463</v>
      </c>
    </row>
    <row r="891" hidden="1" spans="1:11">
      <c r="A891" t="s">
        <v>2464</v>
      </c>
      <c r="B891">
        <v>1</v>
      </c>
      <c r="C891" t="s">
        <v>2416</v>
      </c>
      <c r="D891">
        <v>1</v>
      </c>
      <c r="E891">
        <v>92425091</v>
      </c>
      <c r="F891">
        <v>6</v>
      </c>
      <c r="G891" s="493">
        <v>40728.3943171296</v>
      </c>
      <c r="H891" s="493">
        <v>41914.7979398148</v>
      </c>
      <c r="I891" t="s">
        <v>2465</v>
      </c>
      <c r="J891" t="s">
        <v>2417</v>
      </c>
      <c r="K891" t="s">
        <v>2418</v>
      </c>
    </row>
    <row r="892" hidden="1" spans="1:11">
      <c r="A892" t="s">
        <v>2466</v>
      </c>
      <c r="B892">
        <v>1</v>
      </c>
      <c r="C892" t="s">
        <v>2419</v>
      </c>
      <c r="D892">
        <v>1</v>
      </c>
      <c r="E892">
        <v>92425091</v>
      </c>
      <c r="F892">
        <v>6</v>
      </c>
      <c r="G892" s="493">
        <v>40728.3908912037</v>
      </c>
      <c r="H892" s="493">
        <v>42617.7455092593</v>
      </c>
      <c r="I892" t="s">
        <v>2467</v>
      </c>
      <c r="J892" t="s">
        <v>2420</v>
      </c>
      <c r="K892" t="s">
        <v>2421</v>
      </c>
    </row>
    <row r="893" hidden="1" spans="1:11">
      <c r="A893" t="s">
        <v>2468</v>
      </c>
      <c r="B893">
        <v>1</v>
      </c>
      <c r="C893" t="s">
        <v>2469</v>
      </c>
      <c r="D893">
        <v>1</v>
      </c>
      <c r="E893" t="s">
        <v>1127</v>
      </c>
      <c r="F893">
        <v>8</v>
      </c>
      <c r="G893" s="493">
        <v>40725.7136111111</v>
      </c>
      <c r="H893" s="493">
        <v>43222.7336574074</v>
      </c>
      <c r="I893" t="s">
        <v>2470</v>
      </c>
      <c r="J893" t="s">
        <v>2471</v>
      </c>
      <c r="K893" t="s">
        <v>2472</v>
      </c>
    </row>
    <row r="894" hidden="1" spans="1:11">
      <c r="A894" t="s">
        <v>2473</v>
      </c>
      <c r="B894">
        <v>1</v>
      </c>
      <c r="C894" t="s">
        <v>2474</v>
      </c>
      <c r="D894">
        <v>1</v>
      </c>
      <c r="E894" t="s">
        <v>2475</v>
      </c>
      <c r="F894">
        <v>8</v>
      </c>
      <c r="G894" s="493">
        <v>40725.7131944444</v>
      </c>
      <c r="H894" s="493">
        <v>42249.5943865741</v>
      </c>
      <c r="I894" t="s">
        <v>2476</v>
      </c>
      <c r="J894" t="s">
        <v>2477</v>
      </c>
      <c r="K894" t="s">
        <v>2478</v>
      </c>
    </row>
    <row r="895" hidden="1" spans="1:11">
      <c r="A895" t="s">
        <v>2479</v>
      </c>
      <c r="B895">
        <v>1</v>
      </c>
      <c r="C895" t="s">
        <v>2480</v>
      </c>
      <c r="D895">
        <v>1</v>
      </c>
      <c r="E895" t="s">
        <v>2481</v>
      </c>
      <c r="F895">
        <v>2</v>
      </c>
      <c r="G895" s="493">
        <v>40725.7179050926</v>
      </c>
      <c r="H895" s="493">
        <v>40729.3809259259</v>
      </c>
      <c r="I895" t="s">
        <v>2482</v>
      </c>
      <c r="J895" t="s">
        <v>2483</v>
      </c>
      <c r="K895" t="s">
        <v>2484</v>
      </c>
    </row>
    <row r="896" hidden="1" spans="1:11">
      <c r="A896" t="s">
        <v>2485</v>
      </c>
      <c r="B896">
        <v>1</v>
      </c>
      <c r="C896" t="s">
        <v>2480</v>
      </c>
      <c r="D896">
        <v>1</v>
      </c>
      <c r="E896" t="s">
        <v>2481</v>
      </c>
      <c r="F896">
        <v>2</v>
      </c>
      <c r="G896" s="493">
        <v>40725.7179050926</v>
      </c>
      <c r="H896" s="493">
        <v>40729.3809259259</v>
      </c>
      <c r="I896" t="s">
        <v>2486</v>
      </c>
      <c r="J896" t="s">
        <v>2483</v>
      </c>
      <c r="K896" t="s">
        <v>2484</v>
      </c>
    </row>
    <row r="897" hidden="1" spans="1:11">
      <c r="A897" t="s">
        <v>2487</v>
      </c>
      <c r="B897">
        <v>1</v>
      </c>
      <c r="C897">
        <v>92429401</v>
      </c>
      <c r="D897" t="s">
        <v>654</v>
      </c>
      <c r="E897">
        <v>92429491</v>
      </c>
      <c r="F897">
        <v>6</v>
      </c>
      <c r="G897" s="493">
        <v>40344.5980555556</v>
      </c>
      <c r="H897" s="493">
        <v>41128.3667476852</v>
      </c>
      <c r="I897" t="s">
        <v>2488</v>
      </c>
      <c r="J897" t="s">
        <v>2117</v>
      </c>
      <c r="K897" t="s">
        <v>2117</v>
      </c>
    </row>
    <row r="898" hidden="1" spans="1:11">
      <c r="A898" t="s">
        <v>2489</v>
      </c>
      <c r="B898">
        <v>1</v>
      </c>
      <c r="C898" t="s">
        <v>2490</v>
      </c>
      <c r="D898">
        <v>1</v>
      </c>
      <c r="E898" t="s">
        <v>2491</v>
      </c>
      <c r="F898">
        <v>4</v>
      </c>
      <c r="G898" s="493">
        <v>40213.5003240741</v>
      </c>
      <c r="H898" s="493">
        <v>40213.5109837963</v>
      </c>
      <c r="I898" t="s">
        <v>2492</v>
      </c>
      <c r="J898" t="s">
        <v>2493</v>
      </c>
      <c r="K898" t="s">
        <v>2494</v>
      </c>
    </row>
    <row r="899" hidden="1" spans="1:11">
      <c r="A899" t="s">
        <v>2495</v>
      </c>
      <c r="B899">
        <v>1</v>
      </c>
      <c r="C899" t="s">
        <v>2496</v>
      </c>
      <c r="D899">
        <v>1</v>
      </c>
      <c r="E899" t="s">
        <v>2497</v>
      </c>
      <c r="F899">
        <v>4</v>
      </c>
      <c r="G899" s="493">
        <v>40700.470462963</v>
      </c>
      <c r="H899" s="493">
        <v>41110.4059375</v>
      </c>
      <c r="I899" t="s">
        <v>2498</v>
      </c>
      <c r="J899" t="s">
        <v>2499</v>
      </c>
      <c r="K899" t="s">
        <v>2500</v>
      </c>
    </row>
    <row r="900" hidden="1" spans="1:11">
      <c r="A900" t="s">
        <v>2501</v>
      </c>
      <c r="B900">
        <v>2</v>
      </c>
      <c r="C900" t="s">
        <v>2501</v>
      </c>
      <c r="D900">
        <v>2</v>
      </c>
      <c r="E900" t="s">
        <v>2502</v>
      </c>
      <c r="F900">
        <v>4</v>
      </c>
      <c r="G900" s="493">
        <v>40907.4515509259</v>
      </c>
      <c r="H900" s="493">
        <v>42250.4647685185</v>
      </c>
      <c r="I900" t="s">
        <v>2503</v>
      </c>
      <c r="J900" t="s">
        <v>2503</v>
      </c>
      <c r="K900" t="s">
        <v>2504</v>
      </c>
    </row>
    <row r="901" hidden="1" spans="1:11">
      <c r="A901" t="s">
        <v>2505</v>
      </c>
      <c r="B901">
        <v>2</v>
      </c>
      <c r="C901" t="s">
        <v>2505</v>
      </c>
      <c r="D901">
        <v>2</v>
      </c>
      <c r="E901" t="s">
        <v>2502</v>
      </c>
      <c r="F901">
        <v>4</v>
      </c>
      <c r="G901" s="493">
        <v>40907.4512384259</v>
      </c>
      <c r="H901" s="493">
        <v>42250.465162037</v>
      </c>
      <c r="I901" t="s">
        <v>2506</v>
      </c>
      <c r="J901" t="s">
        <v>2506</v>
      </c>
      <c r="K901" t="s">
        <v>2507</v>
      </c>
    </row>
    <row r="902" hidden="1" spans="1:11">
      <c r="A902" t="s">
        <v>2508</v>
      </c>
      <c r="B902">
        <v>1</v>
      </c>
      <c r="C902" t="s">
        <v>2509</v>
      </c>
      <c r="D902">
        <v>2</v>
      </c>
      <c r="E902" t="s">
        <v>2510</v>
      </c>
      <c r="F902">
        <v>4</v>
      </c>
      <c r="G902" s="493">
        <v>40847.7264814815</v>
      </c>
      <c r="H902" s="493">
        <v>40863.9517939815</v>
      </c>
      <c r="I902" t="s">
        <v>2511</v>
      </c>
      <c r="J902" t="s">
        <v>2512</v>
      </c>
      <c r="K902" t="s">
        <v>2513</v>
      </c>
    </row>
    <row r="903" hidden="1" spans="1:11">
      <c r="A903" t="s">
        <v>2514</v>
      </c>
      <c r="B903">
        <v>1</v>
      </c>
      <c r="C903" t="s">
        <v>2515</v>
      </c>
      <c r="D903">
        <v>1</v>
      </c>
      <c r="E903" t="s">
        <v>2516</v>
      </c>
      <c r="F903">
        <v>80</v>
      </c>
      <c r="G903" s="493">
        <v>41709.6252314815</v>
      </c>
      <c r="H903" s="493">
        <v>42509.6593865741</v>
      </c>
      <c r="I903" t="s">
        <v>2517</v>
      </c>
      <c r="J903" t="s">
        <v>2518</v>
      </c>
      <c r="K903" t="s">
        <v>2519</v>
      </c>
    </row>
    <row r="904" hidden="1" spans="1:11">
      <c r="A904" t="s">
        <v>2520</v>
      </c>
      <c r="B904">
        <v>1</v>
      </c>
      <c r="C904" t="s">
        <v>2521</v>
      </c>
      <c r="D904">
        <v>1</v>
      </c>
      <c r="E904" t="s">
        <v>2516</v>
      </c>
      <c r="F904">
        <v>80</v>
      </c>
      <c r="G904" s="493">
        <v>41627.7252430556</v>
      </c>
      <c r="H904" s="493">
        <v>42509.6603240741</v>
      </c>
      <c r="I904" t="s">
        <v>2522</v>
      </c>
      <c r="J904" t="s">
        <v>2523</v>
      </c>
      <c r="K904" t="s">
        <v>2524</v>
      </c>
    </row>
    <row r="905" hidden="1" spans="1:11">
      <c r="A905" t="s">
        <v>2525</v>
      </c>
      <c r="B905">
        <v>1</v>
      </c>
      <c r="C905" t="s">
        <v>2526</v>
      </c>
      <c r="D905">
        <v>1</v>
      </c>
      <c r="E905" t="s">
        <v>2516</v>
      </c>
      <c r="F905">
        <v>80</v>
      </c>
      <c r="G905" s="493">
        <v>41709.6248032407</v>
      </c>
      <c r="H905" s="493">
        <v>42509.6619212963</v>
      </c>
      <c r="I905" t="s">
        <v>2527</v>
      </c>
      <c r="J905" t="s">
        <v>2528</v>
      </c>
      <c r="K905" t="s">
        <v>2529</v>
      </c>
    </row>
    <row r="906" hidden="1" spans="1:11">
      <c r="A906" t="s">
        <v>2530</v>
      </c>
      <c r="B906">
        <v>1</v>
      </c>
      <c r="C906" t="s">
        <v>2531</v>
      </c>
      <c r="D906">
        <v>1</v>
      </c>
      <c r="E906" t="s">
        <v>2516</v>
      </c>
      <c r="F906">
        <v>80</v>
      </c>
      <c r="G906" s="493">
        <v>41627.7247222222</v>
      </c>
      <c r="H906" s="493">
        <v>42509.6627314815</v>
      </c>
      <c r="I906" t="s">
        <v>2532</v>
      </c>
      <c r="J906" t="s">
        <v>2533</v>
      </c>
      <c r="K906" t="s">
        <v>2534</v>
      </c>
    </row>
    <row r="907" hidden="1" spans="1:11">
      <c r="A907" t="s">
        <v>2535</v>
      </c>
      <c r="B907">
        <v>1</v>
      </c>
      <c r="C907" t="s">
        <v>2536</v>
      </c>
      <c r="D907">
        <v>1</v>
      </c>
      <c r="E907" t="s">
        <v>2516</v>
      </c>
      <c r="F907">
        <v>80</v>
      </c>
      <c r="G907" s="493">
        <v>41709.6244328704</v>
      </c>
      <c r="H907" s="493">
        <v>42509.6682523148</v>
      </c>
      <c r="I907" t="s">
        <v>2537</v>
      </c>
      <c r="J907" t="s">
        <v>2538</v>
      </c>
      <c r="K907" t="s">
        <v>2539</v>
      </c>
    </row>
    <row r="908" hidden="1" spans="1:11">
      <c r="A908" t="s">
        <v>2540</v>
      </c>
      <c r="B908">
        <v>1</v>
      </c>
      <c r="C908" t="s">
        <v>2541</v>
      </c>
      <c r="D908">
        <v>1</v>
      </c>
      <c r="E908" t="s">
        <v>2516</v>
      </c>
      <c r="F908">
        <v>80</v>
      </c>
      <c r="G908" s="493">
        <v>41709.6154976852</v>
      </c>
      <c r="H908" s="493">
        <v>42509.6691319444</v>
      </c>
      <c r="I908" t="s">
        <v>2542</v>
      </c>
      <c r="J908" t="s">
        <v>2543</v>
      </c>
      <c r="K908" t="s">
        <v>2544</v>
      </c>
    </row>
    <row r="909" hidden="1" spans="1:11">
      <c r="A909" t="s">
        <v>2545</v>
      </c>
      <c r="B909">
        <v>1</v>
      </c>
      <c r="C909" t="s">
        <v>2515</v>
      </c>
      <c r="D909">
        <v>1</v>
      </c>
      <c r="E909" t="s">
        <v>2516</v>
      </c>
      <c r="F909">
        <v>80</v>
      </c>
      <c r="G909" s="493">
        <v>41709.6252314815</v>
      </c>
      <c r="H909" s="493">
        <v>42509.6593865741</v>
      </c>
      <c r="I909" t="s">
        <v>2546</v>
      </c>
      <c r="J909" t="s">
        <v>2518</v>
      </c>
      <c r="K909" t="s">
        <v>2519</v>
      </c>
    </row>
    <row r="910" hidden="1" spans="1:11">
      <c r="A910" t="s">
        <v>2547</v>
      </c>
      <c r="B910">
        <v>1</v>
      </c>
      <c r="C910" t="s">
        <v>2515</v>
      </c>
      <c r="D910">
        <v>1</v>
      </c>
      <c r="E910" t="s">
        <v>2516</v>
      </c>
      <c r="F910">
        <v>80</v>
      </c>
      <c r="G910" s="493">
        <v>41709.6252314815</v>
      </c>
      <c r="H910" s="493">
        <v>42509.6593865741</v>
      </c>
      <c r="I910" t="s">
        <v>2548</v>
      </c>
      <c r="J910" t="s">
        <v>2518</v>
      </c>
      <c r="K910" t="s">
        <v>2519</v>
      </c>
    </row>
    <row r="911" hidden="1" spans="1:11">
      <c r="A911" t="s">
        <v>2549</v>
      </c>
      <c r="B911">
        <v>1</v>
      </c>
      <c r="C911" t="s">
        <v>2521</v>
      </c>
      <c r="D911">
        <v>1</v>
      </c>
      <c r="E911" t="s">
        <v>2516</v>
      </c>
      <c r="F911">
        <v>80</v>
      </c>
      <c r="G911" s="493">
        <v>41627.7252430556</v>
      </c>
      <c r="H911" s="493">
        <v>42509.6603240741</v>
      </c>
      <c r="I911" t="s">
        <v>2550</v>
      </c>
      <c r="J911" t="s">
        <v>2523</v>
      </c>
      <c r="K911" t="s">
        <v>2524</v>
      </c>
    </row>
    <row r="912" hidden="1" spans="1:11">
      <c r="A912" t="s">
        <v>2551</v>
      </c>
      <c r="B912">
        <v>1</v>
      </c>
      <c r="C912" t="s">
        <v>2521</v>
      </c>
      <c r="D912">
        <v>1</v>
      </c>
      <c r="E912" t="s">
        <v>2516</v>
      </c>
      <c r="F912">
        <v>80</v>
      </c>
      <c r="G912" s="493">
        <v>41627.7252430556</v>
      </c>
      <c r="H912" s="493">
        <v>42509.6603240741</v>
      </c>
      <c r="I912" t="s">
        <v>2552</v>
      </c>
      <c r="J912" t="s">
        <v>2523</v>
      </c>
      <c r="K912" t="s">
        <v>2524</v>
      </c>
    </row>
    <row r="913" hidden="1" spans="1:11">
      <c r="A913" t="s">
        <v>2553</v>
      </c>
      <c r="B913">
        <v>1</v>
      </c>
      <c r="C913" t="s">
        <v>2526</v>
      </c>
      <c r="D913">
        <v>1</v>
      </c>
      <c r="E913" t="s">
        <v>2516</v>
      </c>
      <c r="F913">
        <v>80</v>
      </c>
      <c r="G913" s="493">
        <v>41709.6248032407</v>
      </c>
      <c r="H913" s="493">
        <v>42509.6619212963</v>
      </c>
      <c r="I913" t="s">
        <v>2554</v>
      </c>
      <c r="J913" t="s">
        <v>2528</v>
      </c>
      <c r="K913" t="s">
        <v>2529</v>
      </c>
    </row>
    <row r="914" hidden="1" spans="1:11">
      <c r="A914" t="s">
        <v>2555</v>
      </c>
      <c r="B914">
        <v>1</v>
      </c>
      <c r="C914" t="s">
        <v>2526</v>
      </c>
      <c r="D914">
        <v>1</v>
      </c>
      <c r="E914" t="s">
        <v>2516</v>
      </c>
      <c r="F914">
        <v>80</v>
      </c>
      <c r="G914" s="493">
        <v>41709.6248032407</v>
      </c>
      <c r="H914" s="493">
        <v>42509.6619212963</v>
      </c>
      <c r="I914" t="s">
        <v>2556</v>
      </c>
      <c r="J914" t="s">
        <v>2528</v>
      </c>
      <c r="K914" t="s">
        <v>2529</v>
      </c>
    </row>
    <row r="915" hidden="1" spans="1:11">
      <c r="A915" t="s">
        <v>2557</v>
      </c>
      <c r="B915">
        <v>1</v>
      </c>
      <c r="C915" t="s">
        <v>2531</v>
      </c>
      <c r="D915">
        <v>1</v>
      </c>
      <c r="E915" t="s">
        <v>2516</v>
      </c>
      <c r="F915">
        <v>80</v>
      </c>
      <c r="G915" s="493">
        <v>41627.7247222222</v>
      </c>
      <c r="H915" s="493">
        <v>42509.6627314815</v>
      </c>
      <c r="I915" t="s">
        <v>2558</v>
      </c>
      <c r="J915" t="s">
        <v>2533</v>
      </c>
      <c r="K915" t="s">
        <v>2534</v>
      </c>
    </row>
    <row r="916" hidden="1" spans="1:11">
      <c r="A916" t="s">
        <v>2559</v>
      </c>
      <c r="B916">
        <v>1</v>
      </c>
      <c r="C916" t="s">
        <v>2531</v>
      </c>
      <c r="D916">
        <v>1</v>
      </c>
      <c r="E916" t="s">
        <v>2516</v>
      </c>
      <c r="F916">
        <v>80</v>
      </c>
      <c r="G916" s="493">
        <v>41627.7247222222</v>
      </c>
      <c r="H916" s="493">
        <v>42509.6627314815</v>
      </c>
      <c r="I916" t="s">
        <v>2560</v>
      </c>
      <c r="J916" t="s">
        <v>2533</v>
      </c>
      <c r="K916" t="s">
        <v>2534</v>
      </c>
    </row>
    <row r="917" hidden="1" spans="1:11">
      <c r="A917" t="s">
        <v>2561</v>
      </c>
      <c r="B917">
        <v>1</v>
      </c>
      <c r="C917" t="s">
        <v>2536</v>
      </c>
      <c r="D917">
        <v>1</v>
      </c>
      <c r="E917" t="s">
        <v>2516</v>
      </c>
      <c r="F917">
        <v>80</v>
      </c>
      <c r="G917" s="493">
        <v>41709.6244328704</v>
      </c>
      <c r="H917" s="493">
        <v>42509.6682523148</v>
      </c>
      <c r="I917" t="s">
        <v>2562</v>
      </c>
      <c r="J917" t="s">
        <v>2538</v>
      </c>
      <c r="K917" t="s">
        <v>2539</v>
      </c>
    </row>
    <row r="918" hidden="1" spans="1:11">
      <c r="A918" t="s">
        <v>2563</v>
      </c>
      <c r="B918">
        <v>1</v>
      </c>
      <c r="C918" t="s">
        <v>2536</v>
      </c>
      <c r="D918">
        <v>1</v>
      </c>
      <c r="E918" t="s">
        <v>2516</v>
      </c>
      <c r="F918">
        <v>80</v>
      </c>
      <c r="G918" s="493">
        <v>41709.6244328704</v>
      </c>
      <c r="H918" s="493">
        <v>42509.6682523148</v>
      </c>
      <c r="I918" t="s">
        <v>2564</v>
      </c>
      <c r="J918" t="s">
        <v>2538</v>
      </c>
      <c r="K918" t="s">
        <v>2539</v>
      </c>
    </row>
    <row r="919" hidden="1" spans="1:11">
      <c r="A919" t="s">
        <v>2565</v>
      </c>
      <c r="B919">
        <v>1</v>
      </c>
      <c r="C919" t="s">
        <v>2541</v>
      </c>
      <c r="D919">
        <v>1</v>
      </c>
      <c r="E919" t="s">
        <v>2516</v>
      </c>
      <c r="F919">
        <v>80</v>
      </c>
      <c r="G919" s="493">
        <v>41709.6154976852</v>
      </c>
      <c r="H919" s="493">
        <v>42509.6691319444</v>
      </c>
      <c r="I919" t="s">
        <v>2566</v>
      </c>
      <c r="J919" t="s">
        <v>2543</v>
      </c>
      <c r="K919" t="s">
        <v>2544</v>
      </c>
    </row>
    <row r="920" hidden="1" spans="1:11">
      <c r="A920" t="s">
        <v>2567</v>
      </c>
      <c r="B920">
        <v>1</v>
      </c>
      <c r="C920" t="s">
        <v>2541</v>
      </c>
      <c r="D920">
        <v>1</v>
      </c>
      <c r="E920" t="s">
        <v>2516</v>
      </c>
      <c r="F920">
        <v>80</v>
      </c>
      <c r="G920" s="493">
        <v>41709.6154976852</v>
      </c>
      <c r="H920" s="493">
        <v>42509.6691319444</v>
      </c>
      <c r="I920" t="s">
        <v>2568</v>
      </c>
      <c r="J920" t="s">
        <v>2543</v>
      </c>
      <c r="K920" t="s">
        <v>2544</v>
      </c>
    </row>
    <row r="921" hidden="1" spans="1:11">
      <c r="A921" t="s">
        <v>2569</v>
      </c>
      <c r="B921">
        <v>1</v>
      </c>
      <c r="C921" t="s">
        <v>2570</v>
      </c>
      <c r="D921">
        <v>51</v>
      </c>
      <c r="E921" t="s">
        <v>2571</v>
      </c>
      <c r="F921">
        <v>80</v>
      </c>
      <c r="G921" s="493">
        <v>42012.6566203704</v>
      </c>
      <c r="H921" s="493">
        <v>42509.6701967593</v>
      </c>
      <c r="I921" t="s">
        <v>2572</v>
      </c>
      <c r="J921" t="s">
        <v>2573</v>
      </c>
      <c r="K921" t="s">
        <v>2574</v>
      </c>
    </row>
    <row r="922" hidden="1" spans="1:11">
      <c r="A922" t="s">
        <v>2575</v>
      </c>
      <c r="B922">
        <v>1</v>
      </c>
      <c r="C922" t="s">
        <v>2576</v>
      </c>
      <c r="D922">
        <v>53</v>
      </c>
      <c r="E922" t="s">
        <v>2571</v>
      </c>
      <c r="F922">
        <v>80</v>
      </c>
      <c r="G922" s="493">
        <v>42245.3253587963</v>
      </c>
      <c r="H922" s="493">
        <v>42509.670775463</v>
      </c>
      <c r="I922" t="s">
        <v>2577</v>
      </c>
      <c r="J922" t="s">
        <v>2578</v>
      </c>
      <c r="K922" t="s">
        <v>2579</v>
      </c>
    </row>
    <row r="923" hidden="1" spans="1:11">
      <c r="A923" t="s">
        <v>2580</v>
      </c>
      <c r="B923">
        <v>1</v>
      </c>
      <c r="C923" t="s">
        <v>2581</v>
      </c>
      <c r="D923">
        <v>52</v>
      </c>
      <c r="E923" t="s">
        <v>2571</v>
      </c>
      <c r="F923">
        <v>80</v>
      </c>
      <c r="G923" s="493">
        <v>41626.3386342593</v>
      </c>
      <c r="H923" s="493">
        <v>42509.6712962963</v>
      </c>
      <c r="I923" t="s">
        <v>2582</v>
      </c>
      <c r="J923" t="s">
        <v>2583</v>
      </c>
      <c r="K923" t="s">
        <v>2584</v>
      </c>
    </row>
    <row r="924" hidden="1" spans="1:11">
      <c r="A924" t="s">
        <v>2585</v>
      </c>
      <c r="B924">
        <v>0</v>
      </c>
      <c r="C924" t="s">
        <v>2585</v>
      </c>
      <c r="D924">
        <v>0</v>
      </c>
      <c r="F924">
        <v>0</v>
      </c>
      <c r="G924" s="493">
        <v>40882.6338078704</v>
      </c>
      <c r="H924" s="493">
        <v>40882.6338078704</v>
      </c>
      <c r="I924" t="s">
        <v>2586</v>
      </c>
      <c r="J924" t="s">
        <v>2586</v>
      </c>
      <c r="K924" t="s">
        <v>1368</v>
      </c>
    </row>
    <row r="925" hidden="1" spans="1:11">
      <c r="A925" t="s">
        <v>2585</v>
      </c>
      <c r="B925">
        <v>1</v>
      </c>
      <c r="C925" t="s">
        <v>2585</v>
      </c>
      <c r="D925">
        <v>1</v>
      </c>
      <c r="F925">
        <v>0</v>
      </c>
      <c r="G925" s="493">
        <v>40812.4939699074</v>
      </c>
      <c r="H925" s="493">
        <v>40812.4939699074</v>
      </c>
      <c r="I925" t="s">
        <v>2586</v>
      </c>
      <c r="J925" t="s">
        <v>2586</v>
      </c>
      <c r="K925" t="s">
        <v>1368</v>
      </c>
    </row>
    <row r="926" hidden="1" spans="1:11">
      <c r="A926" t="s">
        <v>2587</v>
      </c>
      <c r="B926">
        <v>0</v>
      </c>
      <c r="C926" t="s">
        <v>2587</v>
      </c>
      <c r="D926">
        <v>0</v>
      </c>
      <c r="F926">
        <v>0</v>
      </c>
      <c r="G926" s="493">
        <v>40882.6354398148</v>
      </c>
      <c r="H926" s="493">
        <v>40882.6354398148</v>
      </c>
      <c r="I926" t="s">
        <v>2588</v>
      </c>
      <c r="J926" t="s">
        <v>2588</v>
      </c>
      <c r="K926" t="s">
        <v>1368</v>
      </c>
    </row>
    <row r="927" hidden="1" spans="1:11">
      <c r="A927" t="s">
        <v>2587</v>
      </c>
      <c r="B927">
        <v>1</v>
      </c>
      <c r="C927" t="s">
        <v>2587</v>
      </c>
      <c r="D927">
        <v>1</v>
      </c>
      <c r="F927">
        <v>0</v>
      </c>
      <c r="G927" s="493">
        <v>40812.4986111111</v>
      </c>
      <c r="H927" s="493">
        <v>40812.4986111111</v>
      </c>
      <c r="I927" t="s">
        <v>2588</v>
      </c>
      <c r="J927" t="s">
        <v>2588</v>
      </c>
      <c r="K927" t="s">
        <v>1368</v>
      </c>
    </row>
    <row r="928" hidden="1" spans="1:11">
      <c r="A928" t="s">
        <v>2589</v>
      </c>
      <c r="B928">
        <v>0</v>
      </c>
      <c r="C928" t="s">
        <v>2589</v>
      </c>
      <c r="D928">
        <v>0</v>
      </c>
      <c r="F928">
        <v>0</v>
      </c>
      <c r="G928" s="493">
        <v>40882.6347222222</v>
      </c>
      <c r="H928" s="493">
        <v>40882.6347222222</v>
      </c>
      <c r="I928" t="s">
        <v>2590</v>
      </c>
      <c r="J928" t="s">
        <v>2590</v>
      </c>
      <c r="K928" t="s">
        <v>1368</v>
      </c>
    </row>
    <row r="929" hidden="1" spans="1:11">
      <c r="A929" t="s">
        <v>2589</v>
      </c>
      <c r="B929">
        <v>1</v>
      </c>
      <c r="C929" t="s">
        <v>2589</v>
      </c>
      <c r="D929">
        <v>1</v>
      </c>
      <c r="F929">
        <v>0</v>
      </c>
      <c r="G929" s="493">
        <v>40812.5011689815</v>
      </c>
      <c r="H929" s="493">
        <v>40812.5011689815</v>
      </c>
      <c r="I929" t="s">
        <v>2590</v>
      </c>
      <c r="J929" t="s">
        <v>2590</v>
      </c>
      <c r="K929" t="s">
        <v>1368</v>
      </c>
    </row>
    <row r="930" hidden="1" spans="1:11">
      <c r="A930" t="s">
        <v>2591</v>
      </c>
      <c r="B930">
        <v>0</v>
      </c>
      <c r="C930" t="s">
        <v>2591</v>
      </c>
      <c r="D930">
        <v>0</v>
      </c>
      <c r="F930">
        <v>0</v>
      </c>
      <c r="G930" s="493">
        <v>40882.6131481481</v>
      </c>
      <c r="H930" s="493">
        <v>40882.6131481481</v>
      </c>
      <c r="I930" t="s">
        <v>2592</v>
      </c>
      <c r="J930" t="s">
        <v>2592</v>
      </c>
      <c r="K930" t="s">
        <v>1368</v>
      </c>
    </row>
    <row r="931" hidden="1" spans="1:11">
      <c r="A931" t="s">
        <v>2591</v>
      </c>
      <c r="B931">
        <v>1</v>
      </c>
      <c r="C931" t="s">
        <v>2591</v>
      </c>
      <c r="D931">
        <v>1</v>
      </c>
      <c r="F931">
        <v>0</v>
      </c>
      <c r="G931" s="493">
        <v>40662.5988194444</v>
      </c>
      <c r="H931" s="493">
        <v>40662.5988194444</v>
      </c>
      <c r="I931" t="s">
        <v>2592</v>
      </c>
      <c r="J931" t="s">
        <v>2592</v>
      </c>
      <c r="K931" t="s">
        <v>1368</v>
      </c>
    </row>
    <row r="932" hidden="1" spans="1:11">
      <c r="A932" t="s">
        <v>2593</v>
      </c>
      <c r="B932">
        <v>0</v>
      </c>
      <c r="C932" t="s">
        <v>2593</v>
      </c>
      <c r="D932">
        <v>0</v>
      </c>
      <c r="F932">
        <v>0</v>
      </c>
      <c r="G932" s="493">
        <v>40882.6018402778</v>
      </c>
      <c r="H932" s="493">
        <v>40882.6018402778</v>
      </c>
      <c r="I932" t="s">
        <v>2594</v>
      </c>
      <c r="J932" t="s">
        <v>2594</v>
      </c>
      <c r="K932" t="s">
        <v>1368</v>
      </c>
    </row>
    <row r="933" hidden="1" spans="1:11">
      <c r="A933" t="s">
        <v>2593</v>
      </c>
      <c r="B933">
        <v>1</v>
      </c>
      <c r="C933" t="s">
        <v>2593</v>
      </c>
      <c r="D933">
        <v>1</v>
      </c>
      <c r="F933">
        <v>0</v>
      </c>
      <c r="G933" s="493">
        <v>40662.6029282407</v>
      </c>
      <c r="H933" s="493">
        <v>40662.6029282407</v>
      </c>
      <c r="I933" t="s">
        <v>2594</v>
      </c>
      <c r="J933" t="s">
        <v>2594</v>
      </c>
      <c r="K933" t="s">
        <v>1368</v>
      </c>
    </row>
    <row r="934" hidden="1" spans="1:11">
      <c r="A934" t="s">
        <v>2595</v>
      </c>
      <c r="B934">
        <v>1</v>
      </c>
      <c r="C934" t="s">
        <v>2595</v>
      </c>
      <c r="D934">
        <v>1</v>
      </c>
      <c r="F934">
        <v>0</v>
      </c>
      <c r="G934" s="493">
        <v>40990.6415162037</v>
      </c>
      <c r="H934" s="493">
        <v>40990.6415162037</v>
      </c>
      <c r="I934" t="s">
        <v>2596</v>
      </c>
      <c r="J934" t="s">
        <v>2596</v>
      </c>
      <c r="K934" t="s">
        <v>1368</v>
      </c>
    </row>
    <row r="935" hidden="1" spans="1:11">
      <c r="A935" t="s">
        <v>2597</v>
      </c>
      <c r="B935">
        <v>1</v>
      </c>
      <c r="C935" t="s">
        <v>2597</v>
      </c>
      <c r="D935">
        <v>1</v>
      </c>
      <c r="F935">
        <v>0</v>
      </c>
      <c r="G935" s="493">
        <v>40710.6120833333</v>
      </c>
      <c r="H935" s="493">
        <v>40710.6120833333</v>
      </c>
      <c r="I935" t="s">
        <v>2598</v>
      </c>
      <c r="J935" t="s">
        <v>2598</v>
      </c>
      <c r="K935" t="s">
        <v>1368</v>
      </c>
    </row>
    <row r="936" hidden="1" spans="1:11">
      <c r="A936" t="s">
        <v>2599</v>
      </c>
      <c r="B936">
        <v>1</v>
      </c>
      <c r="C936" t="s">
        <v>2110</v>
      </c>
      <c r="D936">
        <v>2</v>
      </c>
      <c r="E936" t="s">
        <v>2111</v>
      </c>
      <c r="F936">
        <v>9</v>
      </c>
      <c r="G936" s="493">
        <v>39716.587037037</v>
      </c>
      <c r="H936" s="493">
        <v>39716.587037037</v>
      </c>
      <c r="I936" t="s">
        <v>2112</v>
      </c>
      <c r="J936" t="s">
        <v>2113</v>
      </c>
      <c r="K936" t="s">
        <v>2114</v>
      </c>
    </row>
    <row r="937" hidden="1" spans="1:11">
      <c r="A937" t="s">
        <v>2600</v>
      </c>
      <c r="B937">
        <v>1</v>
      </c>
      <c r="C937" t="s">
        <v>2600</v>
      </c>
      <c r="D937">
        <v>1</v>
      </c>
      <c r="F937">
        <v>0</v>
      </c>
      <c r="G937" s="493">
        <v>40710.6125925926</v>
      </c>
      <c r="H937" s="493">
        <v>40710.6125925926</v>
      </c>
      <c r="I937" t="s">
        <v>2601</v>
      </c>
      <c r="J937" t="s">
        <v>2601</v>
      </c>
      <c r="K937" t="s">
        <v>1368</v>
      </c>
    </row>
    <row r="938" hidden="1" spans="1:11">
      <c r="A938" t="s">
        <v>2602</v>
      </c>
      <c r="B938">
        <v>1</v>
      </c>
      <c r="C938" t="s">
        <v>2603</v>
      </c>
      <c r="D938">
        <v>2</v>
      </c>
      <c r="E938" t="s">
        <v>2604</v>
      </c>
      <c r="F938">
        <v>9</v>
      </c>
      <c r="G938" s="493">
        <v>39756.7062731481</v>
      </c>
      <c r="H938" s="493">
        <v>39756.7062731481</v>
      </c>
      <c r="I938" t="s">
        <v>2605</v>
      </c>
      <c r="J938" t="s">
        <v>2606</v>
      </c>
      <c r="K938" t="s">
        <v>2607</v>
      </c>
    </row>
    <row r="939" hidden="1" spans="1:11">
      <c r="A939" t="s">
        <v>2608</v>
      </c>
      <c r="B939">
        <v>1</v>
      </c>
      <c r="C939" t="s">
        <v>2608</v>
      </c>
      <c r="D939">
        <v>1</v>
      </c>
      <c r="E939">
        <v>96219694</v>
      </c>
      <c r="F939">
        <v>6</v>
      </c>
      <c r="G939" s="493">
        <v>40703.5634259259</v>
      </c>
      <c r="H939" s="493">
        <v>40704.5893287037</v>
      </c>
      <c r="I939" t="s">
        <v>2609</v>
      </c>
      <c r="J939" t="s">
        <v>2609</v>
      </c>
      <c r="K939" t="s">
        <v>2610</v>
      </c>
    </row>
    <row r="940" hidden="1" spans="1:11">
      <c r="A940" t="s">
        <v>2611</v>
      </c>
      <c r="B940">
        <v>1</v>
      </c>
      <c r="C940" t="s">
        <v>2611</v>
      </c>
      <c r="D940">
        <v>1</v>
      </c>
      <c r="E940">
        <v>96219694</v>
      </c>
      <c r="F940">
        <v>6</v>
      </c>
      <c r="G940" s="493">
        <v>40703.5643171296</v>
      </c>
      <c r="H940" s="493">
        <v>41062.5970138889</v>
      </c>
      <c r="I940" t="s">
        <v>2609</v>
      </c>
      <c r="J940" t="s">
        <v>2609</v>
      </c>
      <c r="K940" t="s">
        <v>2610</v>
      </c>
    </row>
    <row r="941" hidden="1" spans="1:11">
      <c r="A941" t="s">
        <v>2612</v>
      </c>
      <c r="B941">
        <v>1</v>
      </c>
      <c r="C941" t="s">
        <v>2612</v>
      </c>
      <c r="D941">
        <v>1</v>
      </c>
      <c r="E941">
        <v>96235894</v>
      </c>
      <c r="F941">
        <v>6</v>
      </c>
      <c r="G941" s="493">
        <v>40703.7119675926</v>
      </c>
      <c r="H941" s="493">
        <v>41036.1871527778</v>
      </c>
      <c r="I941" t="s">
        <v>2613</v>
      </c>
      <c r="J941" t="s">
        <v>2613</v>
      </c>
      <c r="K941" t="s">
        <v>2614</v>
      </c>
    </row>
    <row r="942" hidden="1" spans="1:11">
      <c r="A942" t="s">
        <v>2615</v>
      </c>
      <c r="B942">
        <v>1</v>
      </c>
      <c r="C942" t="s">
        <v>2615</v>
      </c>
      <c r="D942">
        <v>1</v>
      </c>
      <c r="E942">
        <v>96235894</v>
      </c>
      <c r="F942">
        <v>6</v>
      </c>
      <c r="G942" s="493">
        <v>40703.7155092593</v>
      </c>
      <c r="H942" s="493">
        <v>40704.6072685185</v>
      </c>
      <c r="I942" t="s">
        <v>2616</v>
      </c>
      <c r="J942" t="s">
        <v>2616</v>
      </c>
      <c r="K942" t="s">
        <v>2614</v>
      </c>
    </row>
    <row r="943" hidden="1" spans="1:11">
      <c r="A943" t="s">
        <v>2617</v>
      </c>
      <c r="B943">
        <v>1</v>
      </c>
      <c r="C943" t="s">
        <v>2617</v>
      </c>
      <c r="D943">
        <v>1</v>
      </c>
      <c r="E943" t="s">
        <v>2618</v>
      </c>
      <c r="F943">
        <v>9</v>
      </c>
      <c r="G943" s="493">
        <v>40840.6053587963</v>
      </c>
      <c r="H943" s="493">
        <v>40840.6151967593</v>
      </c>
      <c r="I943" t="s">
        <v>2619</v>
      </c>
      <c r="J943" t="s">
        <v>2619</v>
      </c>
      <c r="K943" t="s">
        <v>2620</v>
      </c>
    </row>
    <row r="944" hidden="1" spans="1:11">
      <c r="A944" t="s">
        <v>2621</v>
      </c>
      <c r="B944">
        <v>1</v>
      </c>
      <c r="C944" t="s">
        <v>2621</v>
      </c>
      <c r="D944">
        <v>1</v>
      </c>
      <c r="E944" t="s">
        <v>2111</v>
      </c>
      <c r="F944">
        <v>9</v>
      </c>
      <c r="G944" s="493">
        <v>40840.6027430556</v>
      </c>
      <c r="H944" s="493">
        <v>40840.6180208333</v>
      </c>
      <c r="I944" t="s">
        <v>2622</v>
      </c>
      <c r="J944" t="s">
        <v>2622</v>
      </c>
      <c r="K944" t="s">
        <v>2623</v>
      </c>
    </row>
    <row r="945" hidden="1" spans="1:11">
      <c r="A945" t="s">
        <v>2624</v>
      </c>
      <c r="B945">
        <v>1</v>
      </c>
      <c r="C945" t="s">
        <v>2625</v>
      </c>
      <c r="D945">
        <v>2</v>
      </c>
      <c r="E945" t="s">
        <v>2626</v>
      </c>
      <c r="F945">
        <v>9</v>
      </c>
      <c r="G945" s="493">
        <v>39952.5512384259</v>
      </c>
      <c r="H945" s="493">
        <v>40534.6634837963</v>
      </c>
      <c r="I945" t="s">
        <v>2627</v>
      </c>
      <c r="J945" t="s">
        <v>2628</v>
      </c>
      <c r="K945" t="s">
        <v>2629</v>
      </c>
    </row>
    <row r="946" hidden="1" spans="1:11">
      <c r="A946" t="s">
        <v>2630</v>
      </c>
      <c r="B946">
        <v>1</v>
      </c>
      <c r="C946" t="s">
        <v>2625</v>
      </c>
      <c r="D946">
        <v>2</v>
      </c>
      <c r="E946" t="s">
        <v>2626</v>
      </c>
      <c r="F946">
        <v>9</v>
      </c>
      <c r="G946" s="493">
        <v>39952.5512384259</v>
      </c>
      <c r="H946" s="493">
        <v>40534.6634837963</v>
      </c>
      <c r="I946" t="s">
        <v>2631</v>
      </c>
      <c r="J946" t="s">
        <v>2628</v>
      </c>
      <c r="K946" t="s">
        <v>2629</v>
      </c>
    </row>
    <row r="947" hidden="1" spans="1:11">
      <c r="A947" t="s">
        <v>2632</v>
      </c>
      <c r="B947">
        <v>1</v>
      </c>
      <c r="C947" t="s">
        <v>2632</v>
      </c>
      <c r="D947">
        <v>1</v>
      </c>
      <c r="F947">
        <v>0</v>
      </c>
      <c r="G947" s="493">
        <v>41113.4048611111</v>
      </c>
      <c r="H947" s="493">
        <v>41113.4048611111</v>
      </c>
      <c r="I947" t="s">
        <v>2633</v>
      </c>
      <c r="J947" t="s">
        <v>2633</v>
      </c>
      <c r="K947" t="s">
        <v>1368</v>
      </c>
    </row>
    <row r="948" hidden="1" spans="1:11">
      <c r="A948" t="s">
        <v>2634</v>
      </c>
      <c r="B948">
        <v>1</v>
      </c>
      <c r="C948" t="s">
        <v>2634</v>
      </c>
      <c r="D948">
        <v>1</v>
      </c>
      <c r="F948">
        <v>0</v>
      </c>
      <c r="G948" s="493">
        <v>40827.7001967593</v>
      </c>
      <c r="H948" s="493">
        <v>40827.7001967593</v>
      </c>
      <c r="I948" t="s">
        <v>2635</v>
      </c>
      <c r="J948" t="s">
        <v>2635</v>
      </c>
      <c r="K948" t="s">
        <v>1368</v>
      </c>
    </row>
    <row r="949" hidden="1" spans="1:11">
      <c r="A949" t="s">
        <v>2636</v>
      </c>
      <c r="B949">
        <v>1</v>
      </c>
      <c r="C949" t="s">
        <v>2637</v>
      </c>
      <c r="D949">
        <v>1</v>
      </c>
      <c r="E949">
        <v>92410492</v>
      </c>
      <c r="F949">
        <v>9</v>
      </c>
      <c r="G949" s="493">
        <v>40567.7032175926</v>
      </c>
      <c r="H949" s="493">
        <v>40567.7176736111</v>
      </c>
      <c r="I949" t="s">
        <v>2638</v>
      </c>
      <c r="J949" t="s">
        <v>1991</v>
      </c>
      <c r="K949" t="s">
        <v>2639</v>
      </c>
    </row>
    <row r="950" hidden="1" spans="1:11">
      <c r="A950" t="s">
        <v>2640</v>
      </c>
      <c r="B950">
        <v>0</v>
      </c>
      <c r="C950" t="s">
        <v>2640</v>
      </c>
      <c r="D950">
        <v>0</v>
      </c>
      <c r="F950">
        <v>0</v>
      </c>
      <c r="G950" s="493">
        <v>40830.4748842593</v>
      </c>
      <c r="H950" s="493">
        <v>40830.4748842593</v>
      </c>
      <c r="I950" t="s">
        <v>2641</v>
      </c>
      <c r="J950" t="s">
        <v>2641</v>
      </c>
      <c r="K950" t="s">
        <v>1368</v>
      </c>
    </row>
    <row r="951" hidden="1" spans="1:11">
      <c r="A951" t="s">
        <v>2640</v>
      </c>
      <c r="B951">
        <v>1</v>
      </c>
      <c r="C951" t="s">
        <v>2640</v>
      </c>
      <c r="D951">
        <v>1</v>
      </c>
      <c r="F951">
        <v>0</v>
      </c>
      <c r="G951" s="493">
        <v>41417.7839814815</v>
      </c>
      <c r="H951" s="493">
        <v>41417.7839814815</v>
      </c>
      <c r="I951" t="s">
        <v>2641</v>
      </c>
      <c r="J951" t="s">
        <v>2641</v>
      </c>
      <c r="K951" t="s">
        <v>1368</v>
      </c>
    </row>
    <row r="952" hidden="1" spans="1:11">
      <c r="A952" t="s">
        <v>2642</v>
      </c>
      <c r="B952">
        <v>1</v>
      </c>
      <c r="C952" t="s">
        <v>2642</v>
      </c>
      <c r="D952">
        <v>1</v>
      </c>
      <c r="E952" t="s">
        <v>2643</v>
      </c>
      <c r="F952">
        <v>4</v>
      </c>
      <c r="G952" s="493">
        <v>40935.4855439815</v>
      </c>
      <c r="H952" s="493">
        <v>40939.6373958333</v>
      </c>
      <c r="I952" t="s">
        <v>2644</v>
      </c>
      <c r="J952" t="s">
        <v>2644</v>
      </c>
      <c r="K952" t="s">
        <v>2645</v>
      </c>
    </row>
    <row r="953" hidden="1" spans="1:11">
      <c r="A953" t="s">
        <v>2646</v>
      </c>
      <c r="B953">
        <v>1</v>
      </c>
      <c r="C953" t="s">
        <v>2646</v>
      </c>
      <c r="D953">
        <v>1</v>
      </c>
      <c r="E953" t="s">
        <v>2647</v>
      </c>
      <c r="F953">
        <v>10</v>
      </c>
      <c r="G953" s="493">
        <v>40935.4859606481</v>
      </c>
      <c r="H953" s="493">
        <v>40955.4378935185</v>
      </c>
      <c r="I953" t="s">
        <v>2648</v>
      </c>
      <c r="J953" t="s">
        <v>2648</v>
      </c>
      <c r="K953" t="s">
        <v>2649</v>
      </c>
    </row>
    <row r="954" hidden="1" spans="1:11">
      <c r="A954" t="s">
        <v>2650</v>
      </c>
      <c r="B954">
        <v>1</v>
      </c>
      <c r="C954" t="s">
        <v>2650</v>
      </c>
      <c r="D954">
        <v>1</v>
      </c>
      <c r="E954" t="s">
        <v>2651</v>
      </c>
      <c r="F954">
        <v>9</v>
      </c>
      <c r="G954" s="493">
        <v>40857.6869907407</v>
      </c>
      <c r="H954" s="493">
        <v>43752.4716087963</v>
      </c>
      <c r="I954" t="s">
        <v>2652</v>
      </c>
      <c r="J954" t="s">
        <v>2652</v>
      </c>
      <c r="K954" t="s">
        <v>2653</v>
      </c>
    </row>
    <row r="955" hidden="1" spans="1:11">
      <c r="A955" t="s">
        <v>2654</v>
      </c>
      <c r="B955">
        <v>1</v>
      </c>
      <c r="C955" t="s">
        <v>2654</v>
      </c>
      <c r="D955">
        <v>1</v>
      </c>
      <c r="E955" t="s">
        <v>2655</v>
      </c>
      <c r="F955">
        <v>36</v>
      </c>
      <c r="G955" s="493">
        <v>44175.6107986111</v>
      </c>
      <c r="H955" s="493">
        <v>44178.5033101852</v>
      </c>
      <c r="I955" t="s">
        <v>2656</v>
      </c>
      <c r="J955" t="s">
        <v>2656</v>
      </c>
      <c r="K955" t="s">
        <v>2657</v>
      </c>
    </row>
    <row r="956" hidden="1" spans="1:11">
      <c r="A956" t="s">
        <v>2658</v>
      </c>
      <c r="B956">
        <v>1</v>
      </c>
      <c r="C956" t="s">
        <v>2658</v>
      </c>
      <c r="D956">
        <v>1</v>
      </c>
      <c r="E956" t="s">
        <v>2659</v>
      </c>
      <c r="F956">
        <v>10</v>
      </c>
      <c r="G956" s="493">
        <v>40900.5497800926</v>
      </c>
      <c r="H956" s="493">
        <v>40904.4067361111</v>
      </c>
      <c r="I956" t="s">
        <v>2660</v>
      </c>
      <c r="J956" t="s">
        <v>2660</v>
      </c>
      <c r="K956" t="s">
        <v>2661</v>
      </c>
    </row>
    <row r="957" hidden="1" spans="1:11">
      <c r="A957" t="s">
        <v>2662</v>
      </c>
      <c r="B957">
        <v>1</v>
      </c>
      <c r="C957" t="s">
        <v>2662</v>
      </c>
      <c r="D957">
        <v>1</v>
      </c>
      <c r="E957" t="s">
        <v>2663</v>
      </c>
      <c r="F957">
        <v>2</v>
      </c>
      <c r="G957" s="493">
        <v>40900.5504282407</v>
      </c>
      <c r="H957" s="493">
        <v>41458.7562731481</v>
      </c>
      <c r="I957" t="s">
        <v>2664</v>
      </c>
      <c r="J957" t="s">
        <v>2664</v>
      </c>
      <c r="K957" t="s">
        <v>2665</v>
      </c>
    </row>
    <row r="958" hidden="1" spans="1:11">
      <c r="A958" t="s">
        <v>2666</v>
      </c>
      <c r="B958">
        <v>1</v>
      </c>
      <c r="C958" t="s">
        <v>2666</v>
      </c>
      <c r="D958">
        <v>1</v>
      </c>
      <c r="E958" t="s">
        <v>2667</v>
      </c>
      <c r="F958">
        <v>10</v>
      </c>
      <c r="G958" s="493">
        <v>40900.551412037</v>
      </c>
      <c r="H958" s="493">
        <v>40905.5266087963</v>
      </c>
      <c r="I958" t="s">
        <v>2668</v>
      </c>
      <c r="J958" t="s">
        <v>2668</v>
      </c>
      <c r="K958" t="s">
        <v>2669</v>
      </c>
    </row>
    <row r="959" hidden="1" spans="1:11">
      <c r="A959" t="s">
        <v>2670</v>
      </c>
      <c r="B959">
        <v>1</v>
      </c>
      <c r="C959" t="s">
        <v>2670</v>
      </c>
      <c r="D959">
        <v>1</v>
      </c>
      <c r="E959" t="s">
        <v>2671</v>
      </c>
      <c r="F959">
        <v>10</v>
      </c>
      <c r="G959" s="493">
        <v>40900.5519212963</v>
      </c>
      <c r="H959" s="493">
        <v>40911.4627083333</v>
      </c>
      <c r="I959" t="s">
        <v>2672</v>
      </c>
      <c r="J959" t="s">
        <v>2672</v>
      </c>
      <c r="K959" t="s">
        <v>2673</v>
      </c>
    </row>
    <row r="960" hidden="1" spans="1:11">
      <c r="A960" t="s">
        <v>2674</v>
      </c>
      <c r="B960">
        <v>1</v>
      </c>
      <c r="C960" t="s">
        <v>2674</v>
      </c>
      <c r="D960">
        <v>1</v>
      </c>
      <c r="E960" t="s">
        <v>2675</v>
      </c>
      <c r="F960">
        <v>4</v>
      </c>
      <c r="G960" s="493">
        <v>40900.5535532407</v>
      </c>
      <c r="H960" s="493">
        <v>40912.4832060185</v>
      </c>
      <c r="I960" t="s">
        <v>2676</v>
      </c>
      <c r="J960" t="s">
        <v>2676</v>
      </c>
      <c r="K960" t="s">
        <v>2677</v>
      </c>
    </row>
    <row r="961" hidden="1" spans="1:11">
      <c r="A961" t="s">
        <v>2678</v>
      </c>
      <c r="B961">
        <v>1</v>
      </c>
      <c r="C961" t="s">
        <v>2678</v>
      </c>
      <c r="D961">
        <v>1</v>
      </c>
      <c r="E961" t="s">
        <v>2675</v>
      </c>
      <c r="F961">
        <v>4</v>
      </c>
      <c r="G961" s="493">
        <v>40900.5540740741</v>
      </c>
      <c r="H961" s="493">
        <v>40912.5416550926</v>
      </c>
      <c r="I961" t="s">
        <v>2679</v>
      </c>
      <c r="J961" t="s">
        <v>2679</v>
      </c>
      <c r="K961" t="s">
        <v>2680</v>
      </c>
    </row>
    <row r="962" hidden="1" spans="1:11">
      <c r="A962" t="s">
        <v>2681</v>
      </c>
      <c r="B962">
        <v>1</v>
      </c>
      <c r="C962" t="s">
        <v>2681</v>
      </c>
      <c r="D962">
        <v>1</v>
      </c>
      <c r="E962" t="s">
        <v>2682</v>
      </c>
      <c r="F962">
        <v>10</v>
      </c>
      <c r="G962" s="493">
        <v>40900.5492476852</v>
      </c>
      <c r="H962" s="493">
        <v>40904.4019560185</v>
      </c>
      <c r="I962" t="s">
        <v>2683</v>
      </c>
      <c r="J962" t="s">
        <v>2683</v>
      </c>
      <c r="K962" t="s">
        <v>2684</v>
      </c>
    </row>
    <row r="963" hidden="1" spans="1:11">
      <c r="A963" t="s">
        <v>2685</v>
      </c>
      <c r="B963">
        <v>1</v>
      </c>
      <c r="C963" t="s">
        <v>2685</v>
      </c>
      <c r="D963">
        <v>1</v>
      </c>
      <c r="E963">
        <v>92405491</v>
      </c>
      <c r="F963">
        <v>9</v>
      </c>
      <c r="G963" s="493">
        <v>40840.6019791667</v>
      </c>
      <c r="H963" s="493">
        <v>41598.7291319444</v>
      </c>
      <c r="I963" t="s">
        <v>2686</v>
      </c>
      <c r="J963" t="s">
        <v>2686</v>
      </c>
      <c r="K963" t="s">
        <v>2687</v>
      </c>
    </row>
    <row r="964" hidden="1" spans="1:11">
      <c r="A964" t="s">
        <v>2688</v>
      </c>
      <c r="B964">
        <v>1</v>
      </c>
      <c r="C964" t="s">
        <v>2688</v>
      </c>
      <c r="D964">
        <v>1</v>
      </c>
      <c r="E964" t="s">
        <v>2689</v>
      </c>
      <c r="F964">
        <v>24</v>
      </c>
      <c r="G964" s="493">
        <v>42836.7620949074</v>
      </c>
      <c r="H964" s="493">
        <v>43570.6652777778</v>
      </c>
      <c r="I964" t="s">
        <v>2690</v>
      </c>
      <c r="J964" t="s">
        <v>2690</v>
      </c>
      <c r="K964" t="s">
        <v>2691</v>
      </c>
    </row>
    <row r="965" hidden="1" spans="1:11">
      <c r="A965" t="s">
        <v>2692</v>
      </c>
      <c r="B965">
        <v>1</v>
      </c>
      <c r="C965" t="s">
        <v>2692</v>
      </c>
      <c r="D965">
        <v>1</v>
      </c>
      <c r="E965" t="s">
        <v>2689</v>
      </c>
      <c r="F965">
        <v>24</v>
      </c>
      <c r="G965" s="493">
        <v>42901.5197453704</v>
      </c>
      <c r="H965" s="493">
        <v>42902.4076967593</v>
      </c>
      <c r="I965" t="s">
        <v>2693</v>
      </c>
      <c r="J965" t="s">
        <v>2693</v>
      </c>
      <c r="K965" t="s">
        <v>2691</v>
      </c>
    </row>
    <row r="966" hidden="1" spans="1:11">
      <c r="A966" t="s">
        <v>2694</v>
      </c>
      <c r="B966">
        <v>1</v>
      </c>
      <c r="C966" t="s">
        <v>2694</v>
      </c>
      <c r="D966">
        <v>1</v>
      </c>
      <c r="E966" t="s">
        <v>2689</v>
      </c>
      <c r="F966">
        <v>24</v>
      </c>
      <c r="G966" s="493">
        <v>42913.558287037</v>
      </c>
      <c r="H966" s="493">
        <v>42914.4962962963</v>
      </c>
      <c r="I966" t="s">
        <v>2695</v>
      </c>
      <c r="J966" t="s">
        <v>2695</v>
      </c>
      <c r="K966" t="s">
        <v>2691</v>
      </c>
    </row>
    <row r="967" hidden="1" spans="1:11">
      <c r="A967" t="s">
        <v>2696</v>
      </c>
      <c r="B967">
        <v>1</v>
      </c>
      <c r="C967" t="s">
        <v>2696</v>
      </c>
      <c r="D967">
        <v>1</v>
      </c>
      <c r="E967" t="s">
        <v>2697</v>
      </c>
      <c r="F967">
        <v>12</v>
      </c>
      <c r="G967" s="493">
        <v>42838.6254050926</v>
      </c>
      <c r="H967" s="493">
        <v>42838.7781828704</v>
      </c>
      <c r="I967" t="s">
        <v>2698</v>
      </c>
      <c r="J967" t="s">
        <v>2698</v>
      </c>
      <c r="K967" t="s">
        <v>2699</v>
      </c>
    </row>
    <row r="968" hidden="1" spans="1:11">
      <c r="A968" t="s">
        <v>2700</v>
      </c>
      <c r="B968">
        <v>1</v>
      </c>
      <c r="C968" t="s">
        <v>2700</v>
      </c>
      <c r="D968">
        <v>1</v>
      </c>
      <c r="E968" t="s">
        <v>2697</v>
      </c>
      <c r="F968">
        <v>12</v>
      </c>
      <c r="G968" s="493">
        <v>42913.5587962963</v>
      </c>
      <c r="H968" s="493">
        <v>42914.5106828704</v>
      </c>
      <c r="I968" t="s">
        <v>2701</v>
      </c>
      <c r="J968" t="s">
        <v>2701</v>
      </c>
      <c r="K968" t="s">
        <v>2702</v>
      </c>
    </row>
    <row r="969" hidden="1" spans="1:11">
      <c r="A969" t="s">
        <v>2703</v>
      </c>
      <c r="B969">
        <v>1</v>
      </c>
      <c r="C969" t="s">
        <v>2703</v>
      </c>
      <c r="D969">
        <v>1</v>
      </c>
      <c r="E969" t="s">
        <v>2697</v>
      </c>
      <c r="F969">
        <v>12</v>
      </c>
      <c r="G969" s="493">
        <v>42913.5590972222</v>
      </c>
      <c r="H969" s="493">
        <v>42914.5138773148</v>
      </c>
      <c r="I969" t="s">
        <v>2704</v>
      </c>
      <c r="J969" t="s">
        <v>2704</v>
      </c>
      <c r="K969" t="s">
        <v>2705</v>
      </c>
    </row>
    <row r="970" hidden="1" spans="1:11">
      <c r="A970" t="s">
        <v>2706</v>
      </c>
      <c r="B970">
        <v>1</v>
      </c>
      <c r="C970" t="s">
        <v>2706</v>
      </c>
      <c r="D970">
        <v>1</v>
      </c>
      <c r="F970">
        <v>0</v>
      </c>
      <c r="G970" s="493">
        <v>40826.403125</v>
      </c>
      <c r="H970" s="493">
        <v>40826.403125</v>
      </c>
      <c r="I970" t="s">
        <v>2389</v>
      </c>
      <c r="J970" t="s">
        <v>2389</v>
      </c>
      <c r="K970" t="s">
        <v>1368</v>
      </c>
    </row>
    <row r="971" hidden="1" spans="1:11">
      <c r="A971" t="s">
        <v>2707</v>
      </c>
      <c r="B971">
        <v>0</v>
      </c>
      <c r="C971" t="s">
        <v>2707</v>
      </c>
      <c r="D971">
        <v>0</v>
      </c>
      <c r="F971">
        <v>0</v>
      </c>
      <c r="G971" s="493">
        <v>40830.4755324074</v>
      </c>
      <c r="H971" s="493">
        <v>40830.4755324074</v>
      </c>
      <c r="I971" t="s">
        <v>2708</v>
      </c>
      <c r="J971" t="s">
        <v>2708</v>
      </c>
      <c r="K971" t="s">
        <v>1368</v>
      </c>
    </row>
    <row r="972" hidden="1" spans="1:11">
      <c r="A972" t="s">
        <v>2707</v>
      </c>
      <c r="B972">
        <v>1</v>
      </c>
      <c r="C972" t="s">
        <v>2707</v>
      </c>
      <c r="D972">
        <v>1</v>
      </c>
      <c r="F972">
        <v>0</v>
      </c>
      <c r="G972" s="493">
        <v>41417.7821180556</v>
      </c>
      <c r="H972" s="493">
        <v>41417.7821180556</v>
      </c>
      <c r="I972" t="s">
        <v>2708</v>
      </c>
      <c r="J972" t="s">
        <v>2708</v>
      </c>
      <c r="K972" t="s">
        <v>1368</v>
      </c>
    </row>
    <row r="973" hidden="1" spans="1:11">
      <c r="A973" t="s">
        <v>2709</v>
      </c>
      <c r="B973">
        <v>1</v>
      </c>
      <c r="C973" t="s">
        <v>2501</v>
      </c>
      <c r="D973">
        <v>2</v>
      </c>
      <c r="E973" t="s">
        <v>2502</v>
      </c>
      <c r="F973">
        <v>4</v>
      </c>
      <c r="G973" s="493">
        <v>40907.4515509259</v>
      </c>
      <c r="H973" s="493">
        <v>42250.4647685185</v>
      </c>
      <c r="I973" t="s">
        <v>2710</v>
      </c>
      <c r="J973" t="s">
        <v>2503</v>
      </c>
      <c r="K973" t="s">
        <v>2504</v>
      </c>
    </row>
    <row r="974" hidden="1" spans="1:11">
      <c r="A974" t="s">
        <v>2711</v>
      </c>
      <c r="B974">
        <v>1</v>
      </c>
      <c r="C974" t="s">
        <v>2501</v>
      </c>
      <c r="D974">
        <v>2</v>
      </c>
      <c r="E974" t="s">
        <v>2502</v>
      </c>
      <c r="F974">
        <v>4</v>
      </c>
      <c r="G974" s="493">
        <v>40907.4515509259</v>
      </c>
      <c r="H974" s="493">
        <v>42250.4647685185</v>
      </c>
      <c r="I974" t="s">
        <v>2712</v>
      </c>
      <c r="J974" t="s">
        <v>2503</v>
      </c>
      <c r="K974" t="s">
        <v>2504</v>
      </c>
    </row>
    <row r="975" hidden="1" spans="1:11">
      <c r="A975" t="s">
        <v>2713</v>
      </c>
      <c r="B975">
        <v>1</v>
      </c>
      <c r="C975" t="s">
        <v>2505</v>
      </c>
      <c r="D975">
        <v>2</v>
      </c>
      <c r="E975" t="s">
        <v>2502</v>
      </c>
      <c r="F975">
        <v>4</v>
      </c>
      <c r="G975" s="493">
        <v>40907.4512384259</v>
      </c>
      <c r="H975" s="493">
        <v>42250.465162037</v>
      </c>
      <c r="I975" t="s">
        <v>2714</v>
      </c>
      <c r="J975" t="s">
        <v>2506</v>
      </c>
      <c r="K975" t="s">
        <v>2507</v>
      </c>
    </row>
    <row r="976" hidden="1" spans="1:11">
      <c r="A976" t="s">
        <v>2715</v>
      </c>
      <c r="B976">
        <v>1</v>
      </c>
      <c r="C976" t="s">
        <v>2505</v>
      </c>
      <c r="D976">
        <v>2</v>
      </c>
      <c r="E976" t="s">
        <v>2502</v>
      </c>
      <c r="F976">
        <v>4</v>
      </c>
      <c r="G976" s="493">
        <v>40907.4512384259</v>
      </c>
      <c r="H976" s="493">
        <v>42250.465162037</v>
      </c>
      <c r="I976" t="s">
        <v>2716</v>
      </c>
      <c r="J976" t="s">
        <v>2506</v>
      </c>
      <c r="K976" t="s">
        <v>2507</v>
      </c>
    </row>
    <row r="977" hidden="1" spans="1:11">
      <c r="A977" t="s">
        <v>2717</v>
      </c>
      <c r="B977">
        <v>1</v>
      </c>
      <c r="C977" t="s">
        <v>2505</v>
      </c>
      <c r="D977">
        <v>2</v>
      </c>
      <c r="E977" t="s">
        <v>2502</v>
      </c>
      <c r="F977">
        <v>4</v>
      </c>
      <c r="G977" s="493">
        <v>40907.4512384259</v>
      </c>
      <c r="H977" s="493">
        <v>42250.465162037</v>
      </c>
      <c r="I977" t="s">
        <v>2718</v>
      </c>
      <c r="J977" t="s">
        <v>2506</v>
      </c>
      <c r="K977" t="s">
        <v>2507</v>
      </c>
    </row>
    <row r="978" hidden="1" spans="1:11">
      <c r="A978" t="s">
        <v>2719</v>
      </c>
      <c r="B978">
        <v>1</v>
      </c>
      <c r="C978" t="s">
        <v>2501</v>
      </c>
      <c r="D978">
        <v>2</v>
      </c>
      <c r="E978" t="s">
        <v>2502</v>
      </c>
      <c r="F978">
        <v>4</v>
      </c>
      <c r="G978" s="493">
        <v>40907.4515509259</v>
      </c>
      <c r="H978" s="493">
        <v>42250.4647685185</v>
      </c>
      <c r="I978" t="s">
        <v>2720</v>
      </c>
      <c r="J978" t="s">
        <v>2503</v>
      </c>
      <c r="K978" t="s">
        <v>2504</v>
      </c>
    </row>
    <row r="979" hidden="1" spans="1:11">
      <c r="A979" t="s">
        <v>2721</v>
      </c>
      <c r="B979">
        <v>1</v>
      </c>
      <c r="C979" t="s">
        <v>2505</v>
      </c>
      <c r="D979">
        <v>2</v>
      </c>
      <c r="E979" t="s">
        <v>2502</v>
      </c>
      <c r="F979">
        <v>4</v>
      </c>
      <c r="G979" s="493">
        <v>40907.4512384259</v>
      </c>
      <c r="H979" s="493">
        <v>42250.465162037</v>
      </c>
      <c r="I979" t="s">
        <v>2722</v>
      </c>
      <c r="J979" t="s">
        <v>2506</v>
      </c>
      <c r="K979" t="s">
        <v>2507</v>
      </c>
    </row>
    <row r="980" hidden="1" spans="1:11">
      <c r="A980" t="s">
        <v>2723</v>
      </c>
      <c r="B980">
        <v>1</v>
      </c>
      <c r="C980" t="s">
        <v>2501</v>
      </c>
      <c r="D980">
        <v>2</v>
      </c>
      <c r="E980" t="s">
        <v>2502</v>
      </c>
      <c r="F980">
        <v>4</v>
      </c>
      <c r="G980" s="493">
        <v>40907.4515509259</v>
      </c>
      <c r="H980" s="493">
        <v>42250.4647685185</v>
      </c>
      <c r="I980" t="s">
        <v>2724</v>
      </c>
      <c r="J980" t="s">
        <v>2503</v>
      </c>
      <c r="K980" t="s">
        <v>2504</v>
      </c>
    </row>
    <row r="981" hidden="1" spans="1:11">
      <c r="A981" t="s">
        <v>2725</v>
      </c>
      <c r="B981">
        <v>1</v>
      </c>
      <c r="C981" t="s">
        <v>2505</v>
      </c>
      <c r="D981">
        <v>2</v>
      </c>
      <c r="E981" t="s">
        <v>2502</v>
      </c>
      <c r="F981">
        <v>4</v>
      </c>
      <c r="G981" s="493">
        <v>40907.4512384259</v>
      </c>
      <c r="H981" s="493">
        <v>42250.465162037</v>
      </c>
      <c r="I981" t="s">
        <v>2726</v>
      </c>
      <c r="J981" t="s">
        <v>2506</v>
      </c>
      <c r="K981" t="s">
        <v>2507</v>
      </c>
    </row>
    <row r="982" hidden="1" spans="1:11">
      <c r="A982" t="s">
        <v>2727</v>
      </c>
      <c r="B982">
        <v>1</v>
      </c>
      <c r="C982" t="s">
        <v>2727</v>
      </c>
      <c r="D982">
        <v>1</v>
      </c>
      <c r="E982" t="s">
        <v>2728</v>
      </c>
      <c r="F982">
        <v>3</v>
      </c>
      <c r="G982" s="493">
        <v>40805.4163773148</v>
      </c>
      <c r="H982" s="493">
        <v>40805.4352777778</v>
      </c>
      <c r="I982" t="s">
        <v>2729</v>
      </c>
      <c r="J982" t="s">
        <v>2729</v>
      </c>
      <c r="K982" t="s">
        <v>2730</v>
      </c>
    </row>
    <row r="983" hidden="1" spans="1:11">
      <c r="A983" t="s">
        <v>2731</v>
      </c>
      <c r="B983">
        <v>1</v>
      </c>
      <c r="C983" t="s">
        <v>2731</v>
      </c>
      <c r="D983">
        <v>1</v>
      </c>
      <c r="E983" t="s">
        <v>2732</v>
      </c>
      <c r="F983">
        <v>28</v>
      </c>
      <c r="G983" s="493">
        <v>40829.6494560185</v>
      </c>
      <c r="H983" s="493">
        <v>41053.434537037</v>
      </c>
      <c r="I983" t="s">
        <v>2733</v>
      </c>
      <c r="J983" t="s">
        <v>2733</v>
      </c>
      <c r="K983" t="s">
        <v>1435</v>
      </c>
    </row>
    <row r="984" hidden="1" spans="1:11">
      <c r="A984" t="s">
        <v>2734</v>
      </c>
      <c r="B984">
        <v>1</v>
      </c>
      <c r="C984" t="s">
        <v>2734</v>
      </c>
      <c r="D984">
        <v>1</v>
      </c>
      <c r="E984" t="s">
        <v>2735</v>
      </c>
      <c r="F984">
        <v>10</v>
      </c>
      <c r="G984" s="493">
        <v>40802.505625</v>
      </c>
      <c r="H984" s="493">
        <v>40802.5214236111</v>
      </c>
      <c r="I984" t="s">
        <v>2736</v>
      </c>
      <c r="J984" t="s">
        <v>2736</v>
      </c>
      <c r="K984" t="s">
        <v>2737</v>
      </c>
    </row>
    <row r="985" hidden="1" spans="1:11">
      <c r="A985" t="s">
        <v>2509</v>
      </c>
      <c r="B985">
        <v>2</v>
      </c>
      <c r="C985" t="s">
        <v>2509</v>
      </c>
      <c r="D985">
        <v>2</v>
      </c>
      <c r="E985" t="s">
        <v>2510</v>
      </c>
      <c r="F985">
        <v>4</v>
      </c>
      <c r="G985" s="493">
        <v>40847.7264814815</v>
      </c>
      <c r="H985" s="493">
        <v>40863.9517939815</v>
      </c>
      <c r="I985" t="s">
        <v>2512</v>
      </c>
      <c r="J985" t="s">
        <v>2512</v>
      </c>
      <c r="K985" t="s">
        <v>2513</v>
      </c>
    </row>
    <row r="986" hidden="1" spans="1:11">
      <c r="A986" t="s">
        <v>2738</v>
      </c>
      <c r="B986">
        <v>1</v>
      </c>
      <c r="C986" t="s">
        <v>2739</v>
      </c>
      <c r="D986">
        <v>1</v>
      </c>
      <c r="E986" t="s">
        <v>2740</v>
      </c>
      <c r="F986">
        <v>2</v>
      </c>
      <c r="G986" s="493">
        <v>40900.5487615741</v>
      </c>
      <c r="H986" s="493">
        <v>42088.635787037</v>
      </c>
      <c r="I986" t="s">
        <v>2741</v>
      </c>
      <c r="J986" t="s">
        <v>2742</v>
      </c>
      <c r="K986" t="s">
        <v>2743</v>
      </c>
    </row>
    <row r="987" hidden="1" spans="1:11">
      <c r="A987" t="s">
        <v>2744</v>
      </c>
      <c r="B987">
        <v>1</v>
      </c>
      <c r="C987" t="s">
        <v>2744</v>
      </c>
      <c r="D987">
        <v>1</v>
      </c>
      <c r="E987" t="s">
        <v>2745</v>
      </c>
      <c r="F987">
        <v>2</v>
      </c>
      <c r="G987" s="493">
        <v>40799.7446643518</v>
      </c>
      <c r="H987" s="493">
        <v>40801.4111574074</v>
      </c>
      <c r="I987" t="s">
        <v>2746</v>
      </c>
      <c r="J987" t="s">
        <v>2746</v>
      </c>
      <c r="K987" t="s">
        <v>2747</v>
      </c>
    </row>
    <row r="988" hidden="1" spans="1:11">
      <c r="A988" t="s">
        <v>2748</v>
      </c>
      <c r="B988">
        <v>1</v>
      </c>
      <c r="C988" t="s">
        <v>2748</v>
      </c>
      <c r="D988">
        <v>1</v>
      </c>
      <c r="E988" t="s">
        <v>2745</v>
      </c>
      <c r="F988">
        <v>2</v>
      </c>
      <c r="G988" s="493">
        <v>40953.7147106481</v>
      </c>
      <c r="H988" s="493">
        <v>40962.6773958333</v>
      </c>
      <c r="I988" t="s">
        <v>2749</v>
      </c>
      <c r="J988" t="s">
        <v>2749</v>
      </c>
      <c r="K988" t="s">
        <v>2750</v>
      </c>
    </row>
    <row r="989" hidden="1" spans="1:11">
      <c r="A989" t="s">
        <v>2751</v>
      </c>
      <c r="B989">
        <v>1</v>
      </c>
      <c r="C989" t="s">
        <v>2752</v>
      </c>
      <c r="D989">
        <v>2</v>
      </c>
      <c r="E989" t="s">
        <v>2753</v>
      </c>
      <c r="F989">
        <v>9</v>
      </c>
      <c r="G989" s="493">
        <v>39776.7273032407</v>
      </c>
      <c r="H989" s="493">
        <v>40534.6472569444</v>
      </c>
      <c r="I989" t="s">
        <v>2754</v>
      </c>
      <c r="J989" t="s">
        <v>2755</v>
      </c>
      <c r="K989" t="s">
        <v>2756</v>
      </c>
    </row>
    <row r="990" hidden="1" spans="1:11">
      <c r="A990" t="s">
        <v>2757</v>
      </c>
      <c r="B990">
        <v>1</v>
      </c>
      <c r="C990" t="s">
        <v>2752</v>
      </c>
      <c r="D990">
        <v>2</v>
      </c>
      <c r="E990" t="s">
        <v>2753</v>
      </c>
      <c r="F990">
        <v>9</v>
      </c>
      <c r="G990" s="493">
        <v>39776.7273032407</v>
      </c>
      <c r="H990" s="493">
        <v>40534.6472569444</v>
      </c>
      <c r="I990" t="s">
        <v>2758</v>
      </c>
      <c r="J990" t="s">
        <v>2755</v>
      </c>
      <c r="K990" t="s">
        <v>2756</v>
      </c>
    </row>
    <row r="991" hidden="1" spans="1:11">
      <c r="A991" t="s">
        <v>2759</v>
      </c>
      <c r="B991">
        <v>1</v>
      </c>
      <c r="C991" t="s">
        <v>2760</v>
      </c>
      <c r="D991">
        <v>1</v>
      </c>
      <c r="E991" t="s">
        <v>1134</v>
      </c>
      <c r="F991">
        <v>9</v>
      </c>
      <c r="G991" s="493">
        <v>41129.6177893519</v>
      </c>
      <c r="H991" s="493">
        <v>41129.6550115741</v>
      </c>
      <c r="I991" t="s">
        <v>2761</v>
      </c>
      <c r="J991" t="s">
        <v>2762</v>
      </c>
      <c r="K991" t="s">
        <v>2763</v>
      </c>
    </row>
    <row r="992" hidden="1" spans="1:11">
      <c r="A992" t="s">
        <v>2764</v>
      </c>
      <c r="B992">
        <v>1</v>
      </c>
      <c r="C992" t="s">
        <v>2760</v>
      </c>
      <c r="D992">
        <v>1</v>
      </c>
      <c r="E992" t="s">
        <v>1134</v>
      </c>
      <c r="F992">
        <v>9</v>
      </c>
      <c r="G992" s="493">
        <v>41129.6177893519</v>
      </c>
      <c r="H992" s="493">
        <v>41129.6550115741</v>
      </c>
      <c r="I992" t="s">
        <v>2765</v>
      </c>
      <c r="J992" t="s">
        <v>2762</v>
      </c>
      <c r="K992" t="s">
        <v>2763</v>
      </c>
    </row>
    <row r="993" hidden="1" spans="1:11">
      <c r="A993" t="s">
        <v>2766</v>
      </c>
      <c r="B993">
        <v>1</v>
      </c>
      <c r="C993" t="s">
        <v>2436</v>
      </c>
      <c r="D993">
        <v>1</v>
      </c>
      <c r="E993" t="s">
        <v>544</v>
      </c>
      <c r="F993">
        <v>8</v>
      </c>
      <c r="G993" s="493">
        <v>40701.6907060185</v>
      </c>
      <c r="H993" s="493">
        <v>42003.4079050926</v>
      </c>
      <c r="I993" t="s">
        <v>2767</v>
      </c>
      <c r="J993" t="s">
        <v>2437</v>
      </c>
      <c r="K993" t="s">
        <v>2438</v>
      </c>
    </row>
    <row r="994" hidden="1" spans="1:11">
      <c r="A994" t="s">
        <v>2768</v>
      </c>
      <c r="B994">
        <v>1</v>
      </c>
      <c r="C994" t="s">
        <v>2436</v>
      </c>
      <c r="D994">
        <v>1</v>
      </c>
      <c r="E994" t="s">
        <v>544</v>
      </c>
      <c r="F994">
        <v>8</v>
      </c>
      <c r="G994" s="493">
        <v>40701.6907060185</v>
      </c>
      <c r="H994" s="493">
        <v>42003.4079050926</v>
      </c>
      <c r="I994" t="s">
        <v>2769</v>
      </c>
      <c r="J994" t="s">
        <v>2437</v>
      </c>
      <c r="K994" t="s">
        <v>2438</v>
      </c>
    </row>
    <row r="995" hidden="1" spans="1:11">
      <c r="A995" t="s">
        <v>2770</v>
      </c>
      <c r="B995">
        <v>1</v>
      </c>
      <c r="C995" t="s">
        <v>2771</v>
      </c>
      <c r="D995">
        <v>1</v>
      </c>
      <c r="E995">
        <v>96448895</v>
      </c>
      <c r="F995">
        <v>2</v>
      </c>
      <c r="G995" s="493">
        <v>41101.7412731481</v>
      </c>
      <c r="H995" s="493">
        <v>41107.3902199074</v>
      </c>
      <c r="I995" t="s">
        <v>2362</v>
      </c>
      <c r="J995" t="s">
        <v>2361</v>
      </c>
      <c r="K995" t="s">
        <v>2361</v>
      </c>
    </row>
    <row r="996" hidden="1" spans="1:11">
      <c r="A996" t="s">
        <v>2771</v>
      </c>
      <c r="B996">
        <v>1</v>
      </c>
      <c r="C996" t="s">
        <v>2771</v>
      </c>
      <c r="D996">
        <v>1</v>
      </c>
      <c r="E996">
        <v>96448895</v>
      </c>
      <c r="F996">
        <v>2</v>
      </c>
      <c r="G996" s="493">
        <v>41101.7412731481</v>
      </c>
      <c r="H996" s="493">
        <v>41107.3902199074</v>
      </c>
      <c r="I996" t="s">
        <v>2361</v>
      </c>
      <c r="J996" t="s">
        <v>2361</v>
      </c>
      <c r="K996" t="s">
        <v>2361</v>
      </c>
    </row>
    <row r="997" hidden="1" spans="1:11">
      <c r="A997" t="s">
        <v>2772</v>
      </c>
      <c r="B997">
        <v>1</v>
      </c>
      <c r="C997" t="s">
        <v>2727</v>
      </c>
      <c r="D997">
        <v>1</v>
      </c>
      <c r="E997" t="s">
        <v>2728</v>
      </c>
      <c r="F997">
        <v>3</v>
      </c>
      <c r="G997" s="493">
        <v>40805.4163773148</v>
      </c>
      <c r="H997" s="493">
        <v>40805.4352777778</v>
      </c>
      <c r="I997" t="s">
        <v>2773</v>
      </c>
      <c r="J997" t="s">
        <v>2729</v>
      </c>
      <c r="K997" t="s">
        <v>2730</v>
      </c>
    </row>
    <row r="998" hidden="1" spans="1:11">
      <c r="A998" t="s">
        <v>2774</v>
      </c>
      <c r="B998">
        <v>1</v>
      </c>
      <c r="C998" t="s">
        <v>2662</v>
      </c>
      <c r="D998">
        <v>1</v>
      </c>
      <c r="E998" t="s">
        <v>2663</v>
      </c>
      <c r="F998">
        <v>2</v>
      </c>
      <c r="G998" s="493">
        <v>40900.5504282407</v>
      </c>
      <c r="H998" s="493">
        <v>41458.7562731481</v>
      </c>
      <c r="I998" t="s">
        <v>2775</v>
      </c>
      <c r="J998" t="s">
        <v>2664</v>
      </c>
      <c r="K998" t="s">
        <v>2665</v>
      </c>
    </row>
    <row r="999" hidden="1" spans="1:11">
      <c r="A999" t="s">
        <v>2776</v>
      </c>
      <c r="B999">
        <v>1</v>
      </c>
      <c r="C999" t="s">
        <v>2776</v>
      </c>
      <c r="D999">
        <v>1</v>
      </c>
      <c r="E999" t="s">
        <v>2777</v>
      </c>
      <c r="F999">
        <v>6</v>
      </c>
      <c r="G999" s="493">
        <v>40826.4145486111</v>
      </c>
      <c r="H999" s="493">
        <v>40826.717962963</v>
      </c>
      <c r="I999" t="s">
        <v>2311</v>
      </c>
      <c r="J999" t="s">
        <v>2311</v>
      </c>
      <c r="K999" t="s">
        <v>2778</v>
      </c>
    </row>
    <row r="1000" hidden="1" spans="1:11">
      <c r="A1000" t="s">
        <v>2776</v>
      </c>
      <c r="B1000">
        <v>2</v>
      </c>
      <c r="C1000" t="s">
        <v>2776</v>
      </c>
      <c r="D1000">
        <v>2</v>
      </c>
      <c r="E1000" t="s">
        <v>2777</v>
      </c>
      <c r="F1000">
        <v>6</v>
      </c>
      <c r="G1000" s="493">
        <v>40921.5769560185</v>
      </c>
      <c r="H1000" s="493">
        <v>40921.719224537</v>
      </c>
      <c r="I1000" t="s">
        <v>2311</v>
      </c>
      <c r="J1000" t="s">
        <v>2311</v>
      </c>
      <c r="K1000" t="s">
        <v>2778</v>
      </c>
    </row>
    <row r="1001" hidden="1" spans="1:11">
      <c r="A1001" t="s">
        <v>2779</v>
      </c>
      <c r="B1001">
        <v>1</v>
      </c>
      <c r="C1001" t="s">
        <v>2779</v>
      </c>
      <c r="D1001">
        <v>1</v>
      </c>
      <c r="E1001" t="s">
        <v>2780</v>
      </c>
      <c r="F1001">
        <v>9</v>
      </c>
      <c r="G1001" s="493">
        <v>40857.6877430556</v>
      </c>
      <c r="H1001" s="493">
        <v>43752.4723032407</v>
      </c>
      <c r="I1001" t="s">
        <v>2781</v>
      </c>
      <c r="J1001" t="s">
        <v>2781</v>
      </c>
      <c r="K1001" t="s">
        <v>2782</v>
      </c>
    </row>
    <row r="1002" hidden="1" spans="1:11">
      <c r="A1002" t="s">
        <v>2783</v>
      </c>
      <c r="B1002">
        <v>1</v>
      </c>
      <c r="C1002" t="s">
        <v>2617</v>
      </c>
      <c r="D1002">
        <v>1</v>
      </c>
      <c r="E1002" t="s">
        <v>2618</v>
      </c>
      <c r="F1002">
        <v>9</v>
      </c>
      <c r="G1002" s="493">
        <v>40840.6053587963</v>
      </c>
      <c r="H1002" s="493">
        <v>40840.6151967593</v>
      </c>
      <c r="I1002" t="s">
        <v>2784</v>
      </c>
      <c r="J1002" t="s">
        <v>2619</v>
      </c>
      <c r="K1002" t="s">
        <v>2620</v>
      </c>
    </row>
    <row r="1003" hidden="1" spans="1:11">
      <c r="A1003" t="s">
        <v>2785</v>
      </c>
      <c r="B1003">
        <v>1</v>
      </c>
      <c r="C1003" t="s">
        <v>2685</v>
      </c>
      <c r="D1003">
        <v>1</v>
      </c>
      <c r="E1003">
        <v>92405491</v>
      </c>
      <c r="F1003">
        <v>9</v>
      </c>
      <c r="G1003" s="493">
        <v>40840.6019791667</v>
      </c>
      <c r="H1003" s="493">
        <v>41598.7291319444</v>
      </c>
      <c r="I1003" t="s">
        <v>2786</v>
      </c>
      <c r="J1003" t="s">
        <v>2686</v>
      </c>
      <c r="K1003" t="s">
        <v>2687</v>
      </c>
    </row>
    <row r="1004" hidden="1" spans="1:11">
      <c r="A1004" t="s">
        <v>2787</v>
      </c>
      <c r="B1004">
        <v>2</v>
      </c>
      <c r="C1004" t="s">
        <v>2787</v>
      </c>
      <c r="D1004">
        <v>2</v>
      </c>
      <c r="F1004">
        <v>0</v>
      </c>
      <c r="G1004" s="493">
        <v>40926.6443055556</v>
      </c>
      <c r="H1004" s="493">
        <v>40926.6443055556</v>
      </c>
      <c r="I1004" t="s">
        <v>2788</v>
      </c>
      <c r="J1004" t="s">
        <v>2788</v>
      </c>
      <c r="K1004" t="s">
        <v>1368</v>
      </c>
    </row>
    <row r="1005" hidden="1" spans="1:11">
      <c r="A1005" t="s">
        <v>2789</v>
      </c>
      <c r="B1005">
        <v>1</v>
      </c>
      <c r="C1005" t="s">
        <v>2621</v>
      </c>
      <c r="D1005">
        <v>1</v>
      </c>
      <c r="E1005" t="s">
        <v>2111</v>
      </c>
      <c r="F1005">
        <v>9</v>
      </c>
      <c r="G1005" s="493">
        <v>40840.6027430556</v>
      </c>
      <c r="H1005" s="493">
        <v>40840.6180208333</v>
      </c>
      <c r="I1005" t="s">
        <v>2790</v>
      </c>
      <c r="J1005" t="s">
        <v>2622</v>
      </c>
      <c r="K1005" t="s">
        <v>2623</v>
      </c>
    </row>
    <row r="1006" hidden="1" spans="1:11">
      <c r="A1006" t="s">
        <v>2791</v>
      </c>
      <c r="B1006">
        <v>1</v>
      </c>
      <c r="C1006" t="s">
        <v>2662</v>
      </c>
      <c r="D1006">
        <v>1</v>
      </c>
      <c r="E1006" t="s">
        <v>2663</v>
      </c>
      <c r="F1006">
        <v>2</v>
      </c>
      <c r="G1006" s="493">
        <v>40900.5504282407</v>
      </c>
      <c r="H1006" s="493">
        <v>41458.7562731481</v>
      </c>
      <c r="I1006" t="s">
        <v>2792</v>
      </c>
      <c r="J1006" t="s">
        <v>2664</v>
      </c>
      <c r="K1006" t="s">
        <v>2665</v>
      </c>
    </row>
    <row r="1007" hidden="1" spans="1:11">
      <c r="A1007" t="s">
        <v>2793</v>
      </c>
      <c r="B1007">
        <v>1</v>
      </c>
      <c r="C1007" t="s">
        <v>2793</v>
      </c>
      <c r="D1007">
        <v>1</v>
      </c>
      <c r="E1007" t="s">
        <v>2794</v>
      </c>
      <c r="F1007">
        <v>15</v>
      </c>
      <c r="G1007" s="493">
        <v>40828.5755439815</v>
      </c>
      <c r="H1007" s="493">
        <v>45154.7542361111</v>
      </c>
      <c r="I1007" t="s">
        <v>2310</v>
      </c>
      <c r="J1007" t="s">
        <v>2310</v>
      </c>
      <c r="K1007" t="s">
        <v>2795</v>
      </c>
    </row>
    <row r="1008" hidden="1" spans="1:11">
      <c r="A1008" t="s">
        <v>2796</v>
      </c>
      <c r="B1008">
        <v>1</v>
      </c>
      <c r="C1008" t="s">
        <v>2796</v>
      </c>
      <c r="D1008">
        <v>1</v>
      </c>
      <c r="E1008" t="s">
        <v>2491</v>
      </c>
      <c r="F1008">
        <v>4</v>
      </c>
      <c r="G1008" s="493">
        <v>40996.3908912037</v>
      </c>
      <c r="H1008" s="493">
        <v>41062.6351388889</v>
      </c>
      <c r="I1008" t="s">
        <v>2797</v>
      </c>
      <c r="J1008" t="s">
        <v>2797</v>
      </c>
      <c r="K1008" t="s">
        <v>2798</v>
      </c>
    </row>
    <row r="1009" hidden="1" spans="1:11">
      <c r="A1009" t="s">
        <v>2799</v>
      </c>
      <c r="B1009">
        <v>1</v>
      </c>
      <c r="C1009" t="s">
        <v>2800</v>
      </c>
      <c r="D1009">
        <v>1</v>
      </c>
      <c r="E1009" t="s">
        <v>2801</v>
      </c>
      <c r="F1009">
        <v>9</v>
      </c>
      <c r="G1009" s="493">
        <v>40840.7324189815</v>
      </c>
      <c r="H1009" s="493">
        <v>41234.5875</v>
      </c>
      <c r="I1009" t="s">
        <v>2802</v>
      </c>
      <c r="J1009" t="s">
        <v>2010</v>
      </c>
      <c r="K1009" t="s">
        <v>2803</v>
      </c>
    </row>
    <row r="1010" hidden="1" spans="1:11">
      <c r="A1010" t="s">
        <v>2804</v>
      </c>
      <c r="B1010">
        <v>1</v>
      </c>
      <c r="C1010" t="s">
        <v>2805</v>
      </c>
      <c r="D1010">
        <v>1</v>
      </c>
      <c r="E1010" t="s">
        <v>2801</v>
      </c>
      <c r="F1010">
        <v>9</v>
      </c>
      <c r="G1010" s="493">
        <v>40840.7315625</v>
      </c>
      <c r="H1010" s="493">
        <v>41234.584224537</v>
      </c>
      <c r="I1010" t="s">
        <v>2806</v>
      </c>
      <c r="J1010" t="s">
        <v>2012</v>
      </c>
      <c r="K1010" t="s">
        <v>2807</v>
      </c>
    </row>
    <row r="1011" hidden="1" spans="1:11">
      <c r="A1011" t="s">
        <v>2808</v>
      </c>
      <c r="B1011">
        <v>1</v>
      </c>
      <c r="C1011" t="s">
        <v>2808</v>
      </c>
      <c r="D1011">
        <v>1</v>
      </c>
      <c r="E1011" t="s">
        <v>937</v>
      </c>
      <c r="F1011">
        <v>6</v>
      </c>
      <c r="G1011" s="493">
        <v>40861.5461342593</v>
      </c>
      <c r="H1011" s="493">
        <v>43068.4848958333</v>
      </c>
      <c r="I1011" t="s">
        <v>2809</v>
      </c>
      <c r="J1011" t="s">
        <v>2809</v>
      </c>
      <c r="K1011" t="s">
        <v>2810</v>
      </c>
    </row>
    <row r="1012" hidden="1" spans="1:11">
      <c r="A1012" t="s">
        <v>2811</v>
      </c>
      <c r="B1012">
        <v>1</v>
      </c>
      <c r="C1012" t="s">
        <v>2811</v>
      </c>
      <c r="D1012">
        <v>1</v>
      </c>
      <c r="E1012" t="s">
        <v>2812</v>
      </c>
      <c r="F1012">
        <v>12</v>
      </c>
      <c r="G1012" s="493">
        <v>41074.6936805556</v>
      </c>
      <c r="H1012" s="493">
        <v>41079.4200694444</v>
      </c>
      <c r="I1012" t="s">
        <v>2813</v>
      </c>
      <c r="J1012" t="s">
        <v>2813</v>
      </c>
      <c r="K1012" t="s">
        <v>2814</v>
      </c>
    </row>
    <row r="1013" hidden="1" spans="1:11">
      <c r="A1013" t="s">
        <v>2815</v>
      </c>
      <c r="B1013">
        <v>1</v>
      </c>
      <c r="C1013" t="s">
        <v>2815</v>
      </c>
      <c r="D1013">
        <v>1</v>
      </c>
      <c r="F1013">
        <v>0</v>
      </c>
      <c r="G1013" s="493">
        <v>44153.4404513889</v>
      </c>
      <c r="H1013" s="493">
        <v>44153.4404513889</v>
      </c>
      <c r="I1013" t="s">
        <v>2816</v>
      </c>
      <c r="J1013" t="s">
        <v>2816</v>
      </c>
      <c r="K1013" t="s">
        <v>1368</v>
      </c>
    </row>
    <row r="1014" hidden="1" spans="1:11">
      <c r="A1014" t="s">
        <v>2817</v>
      </c>
      <c r="B1014">
        <v>1</v>
      </c>
      <c r="C1014" t="s">
        <v>2818</v>
      </c>
      <c r="D1014">
        <v>1</v>
      </c>
      <c r="E1014" t="s">
        <v>2819</v>
      </c>
      <c r="F1014">
        <v>2</v>
      </c>
      <c r="G1014" s="493">
        <v>40952.7143865741</v>
      </c>
      <c r="H1014" s="493">
        <v>40953.6493402778</v>
      </c>
      <c r="I1014" t="s">
        <v>2820</v>
      </c>
      <c r="J1014" t="s">
        <v>2821</v>
      </c>
      <c r="K1014" t="s">
        <v>2822</v>
      </c>
    </row>
    <row r="1015" hidden="1" spans="1:11">
      <c r="A1015" t="s">
        <v>2823</v>
      </c>
      <c r="B1015">
        <v>2</v>
      </c>
      <c r="C1015" t="s">
        <v>2823</v>
      </c>
      <c r="D1015">
        <v>2</v>
      </c>
      <c r="F1015">
        <v>0</v>
      </c>
      <c r="G1015" s="493">
        <v>40990.6335763889</v>
      </c>
      <c r="H1015" s="493">
        <v>40990.6335763889</v>
      </c>
      <c r="I1015" t="s">
        <v>2824</v>
      </c>
      <c r="J1015" t="s">
        <v>2824</v>
      </c>
      <c r="K1015" t="s">
        <v>1368</v>
      </c>
    </row>
    <row r="1016" hidden="1" spans="1:11">
      <c r="A1016" t="s">
        <v>2818</v>
      </c>
      <c r="B1016">
        <v>1</v>
      </c>
      <c r="C1016" t="s">
        <v>2818</v>
      </c>
      <c r="D1016">
        <v>1</v>
      </c>
      <c r="E1016" t="s">
        <v>2819</v>
      </c>
      <c r="F1016">
        <v>2</v>
      </c>
      <c r="G1016" s="493">
        <v>40952.7143865741</v>
      </c>
      <c r="H1016" s="493">
        <v>40953.6493402778</v>
      </c>
      <c r="I1016" t="s">
        <v>2821</v>
      </c>
      <c r="J1016" t="s">
        <v>2821</v>
      </c>
      <c r="K1016" t="s">
        <v>2822</v>
      </c>
    </row>
    <row r="1017" hidden="1" spans="1:11">
      <c r="A1017" t="s">
        <v>2825</v>
      </c>
      <c r="B1017">
        <v>1</v>
      </c>
      <c r="C1017" t="s">
        <v>2776</v>
      </c>
      <c r="D1017">
        <v>2</v>
      </c>
      <c r="E1017" t="s">
        <v>2777</v>
      </c>
      <c r="F1017">
        <v>6</v>
      </c>
      <c r="G1017" s="493">
        <v>40921.5769560185</v>
      </c>
      <c r="H1017" s="493">
        <v>40921.719224537</v>
      </c>
      <c r="I1017" t="s">
        <v>2826</v>
      </c>
      <c r="J1017" t="s">
        <v>2311</v>
      </c>
      <c r="K1017" t="s">
        <v>2778</v>
      </c>
    </row>
    <row r="1018" hidden="1" spans="1:11">
      <c r="A1018" t="s">
        <v>2827</v>
      </c>
      <c r="B1018">
        <v>1</v>
      </c>
      <c r="C1018" t="s">
        <v>2827</v>
      </c>
      <c r="D1018">
        <v>1</v>
      </c>
      <c r="E1018" t="s">
        <v>2801</v>
      </c>
      <c r="F1018">
        <v>9</v>
      </c>
      <c r="G1018" s="493">
        <v>40840.7320138889</v>
      </c>
      <c r="H1018" s="493">
        <v>41234.5865625</v>
      </c>
      <c r="I1018" t="s">
        <v>2013</v>
      </c>
      <c r="J1018" t="s">
        <v>2013</v>
      </c>
      <c r="K1018" t="s">
        <v>2828</v>
      </c>
    </row>
    <row r="1019" hidden="1" spans="1:11">
      <c r="A1019" t="s">
        <v>2805</v>
      </c>
      <c r="B1019">
        <v>1</v>
      </c>
      <c r="C1019" t="s">
        <v>2805</v>
      </c>
      <c r="D1019">
        <v>1</v>
      </c>
      <c r="E1019" t="s">
        <v>2801</v>
      </c>
      <c r="F1019">
        <v>9</v>
      </c>
      <c r="G1019" s="493">
        <v>40840.7315625</v>
      </c>
      <c r="H1019" s="493">
        <v>41234.584224537</v>
      </c>
      <c r="I1019" t="s">
        <v>2012</v>
      </c>
      <c r="J1019" t="s">
        <v>2012</v>
      </c>
      <c r="K1019" t="s">
        <v>2807</v>
      </c>
    </row>
    <row r="1020" hidden="1" spans="1:11">
      <c r="A1020" t="s">
        <v>2800</v>
      </c>
      <c r="B1020">
        <v>1</v>
      </c>
      <c r="C1020" t="s">
        <v>2800</v>
      </c>
      <c r="D1020">
        <v>1</v>
      </c>
      <c r="E1020" t="s">
        <v>2801</v>
      </c>
      <c r="F1020">
        <v>9</v>
      </c>
      <c r="G1020" s="493">
        <v>40840.7324189815</v>
      </c>
      <c r="H1020" s="493">
        <v>41234.5875</v>
      </c>
      <c r="I1020" t="s">
        <v>2010</v>
      </c>
      <c r="J1020" t="s">
        <v>2010</v>
      </c>
      <c r="K1020" t="s">
        <v>2803</v>
      </c>
    </row>
    <row r="1021" hidden="1" spans="1:11">
      <c r="A1021" t="s">
        <v>2829</v>
      </c>
      <c r="B1021">
        <v>1</v>
      </c>
      <c r="C1021" t="s">
        <v>2827</v>
      </c>
      <c r="D1021">
        <v>1</v>
      </c>
      <c r="E1021" t="s">
        <v>2801</v>
      </c>
      <c r="F1021">
        <v>9</v>
      </c>
      <c r="G1021" s="493">
        <v>40840.7320138889</v>
      </c>
      <c r="H1021" s="493">
        <v>41234.5865625</v>
      </c>
      <c r="I1021" t="s">
        <v>2830</v>
      </c>
      <c r="J1021" t="s">
        <v>2013</v>
      </c>
      <c r="K1021" t="s">
        <v>2828</v>
      </c>
    </row>
    <row r="1022" hidden="1" spans="1:11">
      <c r="A1022" t="s">
        <v>2831</v>
      </c>
      <c r="B1022">
        <v>1</v>
      </c>
      <c r="C1022" t="s">
        <v>2832</v>
      </c>
      <c r="D1022">
        <v>1</v>
      </c>
      <c r="E1022" t="s">
        <v>2833</v>
      </c>
      <c r="F1022">
        <v>2</v>
      </c>
      <c r="G1022" s="493">
        <v>40900.5531712963</v>
      </c>
      <c r="H1022" s="493">
        <v>40911.7311921296</v>
      </c>
      <c r="I1022" t="s">
        <v>2354</v>
      </c>
      <c r="J1022" t="s">
        <v>2834</v>
      </c>
      <c r="K1022" t="s">
        <v>2835</v>
      </c>
    </row>
    <row r="1023" hidden="1" spans="1:11">
      <c r="A1023" t="s">
        <v>2836</v>
      </c>
      <c r="B1023">
        <v>1</v>
      </c>
      <c r="C1023" t="s">
        <v>2837</v>
      </c>
      <c r="D1023">
        <v>1</v>
      </c>
      <c r="E1023" t="s">
        <v>2833</v>
      </c>
      <c r="F1023">
        <v>2</v>
      </c>
      <c r="G1023" s="493">
        <v>40900.5527893519</v>
      </c>
      <c r="H1023" s="493">
        <v>40911.5731712963</v>
      </c>
      <c r="I1023" t="s">
        <v>2351</v>
      </c>
      <c r="J1023" t="s">
        <v>2838</v>
      </c>
      <c r="K1023" t="s">
        <v>2835</v>
      </c>
    </row>
    <row r="1024" hidden="1" spans="1:11">
      <c r="A1024" t="s">
        <v>2839</v>
      </c>
      <c r="B1024">
        <v>1</v>
      </c>
      <c r="C1024" t="s">
        <v>2839</v>
      </c>
      <c r="D1024">
        <v>1</v>
      </c>
      <c r="E1024" t="s">
        <v>2840</v>
      </c>
      <c r="F1024">
        <v>2</v>
      </c>
      <c r="G1024" s="493">
        <v>40864.579375</v>
      </c>
      <c r="H1024" s="493">
        <v>41212.3447685185</v>
      </c>
      <c r="I1024" t="s">
        <v>2841</v>
      </c>
      <c r="J1024" t="s">
        <v>2841</v>
      </c>
      <c r="K1024" t="s">
        <v>2842</v>
      </c>
    </row>
    <row r="1025" hidden="1" spans="1:11">
      <c r="A1025" t="s">
        <v>2843</v>
      </c>
      <c r="B1025">
        <v>1</v>
      </c>
      <c r="C1025" t="s">
        <v>2843</v>
      </c>
      <c r="D1025">
        <v>1</v>
      </c>
      <c r="E1025" t="s">
        <v>2844</v>
      </c>
      <c r="F1025">
        <v>6</v>
      </c>
      <c r="G1025" s="493">
        <v>40906.624224537</v>
      </c>
      <c r="H1025" s="493">
        <v>42819.5792361111</v>
      </c>
      <c r="I1025" t="s">
        <v>2845</v>
      </c>
      <c r="J1025" t="s">
        <v>2845</v>
      </c>
      <c r="K1025" t="s">
        <v>2846</v>
      </c>
    </row>
    <row r="1026" hidden="1" spans="1:11">
      <c r="A1026" t="s">
        <v>2847</v>
      </c>
      <c r="B1026">
        <v>1</v>
      </c>
      <c r="C1026" t="s">
        <v>2847</v>
      </c>
      <c r="D1026">
        <v>1</v>
      </c>
      <c r="E1026" t="s">
        <v>2848</v>
      </c>
      <c r="F1026">
        <v>10</v>
      </c>
      <c r="G1026" s="493">
        <v>40865.5506134259</v>
      </c>
      <c r="H1026" s="493">
        <v>44630.6720486111</v>
      </c>
      <c r="I1026" t="s">
        <v>2849</v>
      </c>
      <c r="J1026" t="s">
        <v>2849</v>
      </c>
      <c r="K1026" t="s">
        <v>2850</v>
      </c>
    </row>
    <row r="1027" hidden="1" spans="1:11">
      <c r="A1027" t="s">
        <v>2851</v>
      </c>
      <c r="B1027">
        <v>1</v>
      </c>
      <c r="C1027" t="s">
        <v>2851</v>
      </c>
      <c r="D1027">
        <v>1</v>
      </c>
      <c r="E1027">
        <v>92429491</v>
      </c>
      <c r="F1027">
        <v>6</v>
      </c>
      <c r="G1027" s="493">
        <v>40977.5875925926</v>
      </c>
      <c r="H1027" s="493">
        <v>41128.3663657407</v>
      </c>
      <c r="I1027" t="s">
        <v>2852</v>
      </c>
      <c r="J1027" t="s">
        <v>2852</v>
      </c>
      <c r="K1027" t="s">
        <v>2853</v>
      </c>
    </row>
    <row r="1028" hidden="1" spans="1:11">
      <c r="A1028" t="s">
        <v>2854</v>
      </c>
      <c r="B1028">
        <v>1</v>
      </c>
      <c r="C1028" t="s">
        <v>2854</v>
      </c>
      <c r="D1028">
        <v>1</v>
      </c>
      <c r="E1028" t="s">
        <v>2855</v>
      </c>
      <c r="F1028">
        <v>2</v>
      </c>
      <c r="G1028" s="493">
        <v>40942.5941087963</v>
      </c>
      <c r="H1028" s="493">
        <v>41558.7021759259</v>
      </c>
      <c r="I1028" t="s">
        <v>2856</v>
      </c>
      <c r="J1028" t="s">
        <v>2856</v>
      </c>
      <c r="K1028" t="s">
        <v>2857</v>
      </c>
    </row>
    <row r="1029" hidden="1" spans="1:11">
      <c r="A1029" t="s">
        <v>2858</v>
      </c>
      <c r="B1029">
        <v>1</v>
      </c>
      <c r="C1029" t="s">
        <v>2851</v>
      </c>
      <c r="D1029">
        <v>1</v>
      </c>
      <c r="E1029">
        <v>92429491</v>
      </c>
      <c r="F1029">
        <v>6</v>
      </c>
      <c r="G1029" s="493">
        <v>40977.5875925926</v>
      </c>
      <c r="H1029" s="493">
        <v>41128.3663657407</v>
      </c>
      <c r="I1029" t="s">
        <v>2859</v>
      </c>
      <c r="J1029" t="s">
        <v>2852</v>
      </c>
      <c r="K1029" t="s">
        <v>2853</v>
      </c>
    </row>
    <row r="1030" hidden="1" spans="1:11">
      <c r="A1030" t="s">
        <v>2860</v>
      </c>
      <c r="B1030">
        <v>1</v>
      </c>
      <c r="C1030" t="s">
        <v>2854</v>
      </c>
      <c r="D1030">
        <v>1</v>
      </c>
      <c r="E1030" t="s">
        <v>2855</v>
      </c>
      <c r="F1030">
        <v>2</v>
      </c>
      <c r="G1030" s="493">
        <v>40942.5941087963</v>
      </c>
      <c r="H1030" s="493">
        <v>41558.7021759259</v>
      </c>
      <c r="I1030" t="s">
        <v>2861</v>
      </c>
      <c r="J1030" t="s">
        <v>2856</v>
      </c>
      <c r="K1030" t="s">
        <v>2857</v>
      </c>
    </row>
    <row r="1031" hidden="1" spans="1:11">
      <c r="A1031" t="s">
        <v>2862</v>
      </c>
      <c r="B1031">
        <v>1</v>
      </c>
      <c r="C1031" t="s">
        <v>2862</v>
      </c>
      <c r="D1031">
        <v>1</v>
      </c>
      <c r="E1031" t="s">
        <v>2863</v>
      </c>
      <c r="F1031">
        <v>4</v>
      </c>
      <c r="G1031" s="493">
        <v>40996.391400463</v>
      </c>
      <c r="H1031" s="493">
        <v>41129.5821412037</v>
      </c>
      <c r="I1031" t="s">
        <v>2864</v>
      </c>
      <c r="J1031" t="s">
        <v>2864</v>
      </c>
      <c r="K1031" t="s">
        <v>2865</v>
      </c>
    </row>
    <row r="1032" hidden="1" spans="1:11">
      <c r="A1032" t="s">
        <v>2866</v>
      </c>
      <c r="B1032">
        <v>1</v>
      </c>
      <c r="C1032" t="s">
        <v>2862</v>
      </c>
      <c r="D1032">
        <v>1</v>
      </c>
      <c r="E1032" t="s">
        <v>2863</v>
      </c>
      <c r="F1032">
        <v>4</v>
      </c>
      <c r="G1032" s="493">
        <v>40996.391400463</v>
      </c>
      <c r="H1032" s="493">
        <v>41129.5821412037</v>
      </c>
      <c r="I1032" t="s">
        <v>2867</v>
      </c>
      <c r="J1032" t="s">
        <v>2864</v>
      </c>
      <c r="K1032" t="s">
        <v>2865</v>
      </c>
    </row>
    <row r="1033" hidden="1" spans="1:11">
      <c r="A1033" t="s">
        <v>2868</v>
      </c>
      <c r="B1033">
        <v>1</v>
      </c>
      <c r="C1033" t="s">
        <v>2862</v>
      </c>
      <c r="D1033">
        <v>1</v>
      </c>
      <c r="E1033" t="s">
        <v>2863</v>
      </c>
      <c r="F1033">
        <v>4</v>
      </c>
      <c r="G1033" s="493">
        <v>40996.391400463</v>
      </c>
      <c r="H1033" s="493">
        <v>41129.5821412037</v>
      </c>
      <c r="I1033" t="s">
        <v>2869</v>
      </c>
      <c r="J1033" t="s">
        <v>2864</v>
      </c>
      <c r="K1033" t="s">
        <v>2865</v>
      </c>
    </row>
    <row r="1034" hidden="1" spans="1:11">
      <c r="A1034" t="s">
        <v>2870</v>
      </c>
      <c r="B1034">
        <v>1</v>
      </c>
      <c r="C1034" t="s">
        <v>2796</v>
      </c>
      <c r="D1034">
        <v>1</v>
      </c>
      <c r="E1034" t="s">
        <v>2491</v>
      </c>
      <c r="F1034">
        <v>4</v>
      </c>
      <c r="G1034" s="493">
        <v>40996.3908912037</v>
      </c>
      <c r="H1034" s="493">
        <v>41062.6351388889</v>
      </c>
      <c r="I1034" t="s">
        <v>2492</v>
      </c>
      <c r="J1034" t="s">
        <v>2797</v>
      </c>
      <c r="K1034" t="s">
        <v>2798</v>
      </c>
    </row>
    <row r="1035" hidden="1" spans="1:11">
      <c r="A1035" t="s">
        <v>2871</v>
      </c>
      <c r="B1035">
        <v>1</v>
      </c>
      <c r="C1035" t="s">
        <v>2871</v>
      </c>
      <c r="D1035">
        <v>1</v>
      </c>
      <c r="F1035">
        <v>0</v>
      </c>
      <c r="G1035" s="493">
        <v>40864.6021412037</v>
      </c>
      <c r="H1035" s="493">
        <v>40864.6021412037</v>
      </c>
      <c r="I1035" t="s">
        <v>2872</v>
      </c>
      <c r="J1035" t="s">
        <v>2872</v>
      </c>
      <c r="K1035" t="s">
        <v>1368</v>
      </c>
    </row>
    <row r="1036" hidden="1" spans="1:11">
      <c r="A1036" t="s">
        <v>2873</v>
      </c>
      <c r="B1036">
        <v>2</v>
      </c>
      <c r="C1036" t="s">
        <v>2873</v>
      </c>
      <c r="D1036">
        <v>2</v>
      </c>
      <c r="F1036">
        <v>0</v>
      </c>
      <c r="G1036" s="493">
        <v>40926.6474537037</v>
      </c>
      <c r="H1036" s="493">
        <v>40926.6474537037</v>
      </c>
      <c r="I1036" t="s">
        <v>2874</v>
      </c>
      <c r="J1036" t="s">
        <v>2874</v>
      </c>
      <c r="K1036" t="s">
        <v>1368</v>
      </c>
    </row>
    <row r="1037" hidden="1" spans="1:11">
      <c r="A1037" t="s">
        <v>2875</v>
      </c>
      <c r="B1037">
        <v>1</v>
      </c>
      <c r="C1037" t="s">
        <v>2621</v>
      </c>
      <c r="D1037">
        <v>1</v>
      </c>
      <c r="E1037" t="s">
        <v>2111</v>
      </c>
      <c r="F1037">
        <v>9</v>
      </c>
      <c r="G1037" s="493">
        <v>40840.6027430556</v>
      </c>
      <c r="H1037" s="493">
        <v>40840.6180208333</v>
      </c>
      <c r="I1037" t="s">
        <v>2112</v>
      </c>
      <c r="J1037" t="s">
        <v>2622</v>
      </c>
      <c r="K1037" t="s">
        <v>2623</v>
      </c>
    </row>
    <row r="1038" hidden="1" spans="1:11">
      <c r="A1038" t="s">
        <v>2876</v>
      </c>
      <c r="B1038">
        <v>1</v>
      </c>
      <c r="C1038" t="s">
        <v>2876</v>
      </c>
      <c r="D1038">
        <v>1</v>
      </c>
      <c r="F1038">
        <v>0</v>
      </c>
      <c r="G1038" s="493">
        <v>40861.6740046296</v>
      </c>
      <c r="H1038" s="493">
        <v>40861.6740046296</v>
      </c>
      <c r="I1038" t="s">
        <v>2877</v>
      </c>
      <c r="J1038" t="s">
        <v>2877</v>
      </c>
      <c r="K1038" t="s">
        <v>1368</v>
      </c>
    </row>
    <row r="1039" hidden="1" spans="1:11">
      <c r="A1039" t="s">
        <v>1106</v>
      </c>
      <c r="B1039">
        <v>1</v>
      </c>
      <c r="C1039" t="s">
        <v>1106</v>
      </c>
      <c r="D1039">
        <v>1</v>
      </c>
      <c r="E1039" t="s">
        <v>1108</v>
      </c>
      <c r="F1039">
        <v>4</v>
      </c>
      <c r="G1039" s="493">
        <v>40879.5523842593</v>
      </c>
      <c r="H1039" s="493">
        <v>45580.6182407407</v>
      </c>
      <c r="I1039" t="s">
        <v>2878</v>
      </c>
      <c r="J1039" t="s">
        <v>2878</v>
      </c>
      <c r="K1039" t="s">
        <v>2879</v>
      </c>
    </row>
    <row r="1040" hidden="1" spans="1:11">
      <c r="A1040" t="s">
        <v>1107</v>
      </c>
      <c r="B1040">
        <v>1</v>
      </c>
      <c r="C1040" t="s">
        <v>1106</v>
      </c>
      <c r="D1040">
        <v>1</v>
      </c>
      <c r="E1040" t="s">
        <v>1108</v>
      </c>
      <c r="F1040">
        <v>4</v>
      </c>
      <c r="G1040" s="493">
        <v>40879.5523842593</v>
      </c>
      <c r="H1040" s="493">
        <v>45580.6182407407</v>
      </c>
      <c r="I1040" t="s">
        <v>2880</v>
      </c>
      <c r="J1040" t="s">
        <v>2878</v>
      </c>
      <c r="K1040" t="s">
        <v>2879</v>
      </c>
    </row>
    <row r="1041" hidden="1" spans="1:11">
      <c r="A1041" t="s">
        <v>2881</v>
      </c>
      <c r="B1041">
        <v>1</v>
      </c>
      <c r="C1041" t="s">
        <v>2881</v>
      </c>
      <c r="D1041">
        <v>1</v>
      </c>
      <c r="E1041" t="s">
        <v>2882</v>
      </c>
      <c r="F1041">
        <v>9</v>
      </c>
      <c r="G1041" s="493">
        <v>40935.4872569444</v>
      </c>
      <c r="H1041" s="493">
        <v>41847.4005671296</v>
      </c>
      <c r="I1041" t="s">
        <v>2883</v>
      </c>
      <c r="J1041" t="s">
        <v>2883</v>
      </c>
      <c r="K1041" t="s">
        <v>2884</v>
      </c>
    </row>
    <row r="1042" hidden="1" spans="1:11">
      <c r="A1042" t="s">
        <v>2885</v>
      </c>
      <c r="B1042">
        <v>1</v>
      </c>
      <c r="C1042" t="s">
        <v>2796</v>
      </c>
      <c r="D1042">
        <v>1</v>
      </c>
      <c r="E1042" t="s">
        <v>2491</v>
      </c>
      <c r="F1042">
        <v>4</v>
      </c>
      <c r="G1042" s="493">
        <v>40996.3908912037</v>
      </c>
      <c r="H1042" s="493">
        <v>41062.6351388889</v>
      </c>
      <c r="I1042" t="s">
        <v>2492</v>
      </c>
      <c r="J1042" t="s">
        <v>2797</v>
      </c>
      <c r="K1042" t="s">
        <v>2798</v>
      </c>
    </row>
    <row r="1043" hidden="1" spans="1:11">
      <c r="A1043" t="s">
        <v>2886</v>
      </c>
      <c r="B1043">
        <v>1</v>
      </c>
      <c r="C1043" t="s">
        <v>2887</v>
      </c>
      <c r="D1043">
        <v>1</v>
      </c>
      <c r="E1043" t="s">
        <v>937</v>
      </c>
      <c r="F1043">
        <v>6</v>
      </c>
      <c r="G1043" s="493">
        <v>40977.5596412037</v>
      </c>
      <c r="H1043" s="493">
        <v>43068.4854976852</v>
      </c>
      <c r="I1043" t="s">
        <v>2888</v>
      </c>
      <c r="J1043" t="s">
        <v>2889</v>
      </c>
      <c r="K1043" t="s">
        <v>2810</v>
      </c>
    </row>
    <row r="1044" hidden="1" spans="1:11">
      <c r="A1044" t="s">
        <v>2890</v>
      </c>
      <c r="B1044">
        <v>1</v>
      </c>
      <c r="C1044" t="s">
        <v>2890</v>
      </c>
      <c r="D1044">
        <v>1</v>
      </c>
      <c r="E1044" t="s">
        <v>2891</v>
      </c>
      <c r="F1044">
        <v>6</v>
      </c>
      <c r="G1044" s="493">
        <v>40994.7261111111</v>
      </c>
      <c r="H1044" s="493">
        <v>40996.633587963</v>
      </c>
      <c r="I1044" t="s">
        <v>2892</v>
      </c>
      <c r="J1044" t="s">
        <v>2892</v>
      </c>
      <c r="K1044" t="s">
        <v>2893</v>
      </c>
    </row>
    <row r="1045" hidden="1" spans="1:11">
      <c r="A1045" t="s">
        <v>2894</v>
      </c>
      <c r="B1045">
        <v>1</v>
      </c>
      <c r="C1045" t="s">
        <v>2894</v>
      </c>
      <c r="D1045">
        <v>1</v>
      </c>
      <c r="E1045" t="s">
        <v>2891</v>
      </c>
      <c r="F1045">
        <v>6</v>
      </c>
      <c r="G1045" s="493">
        <v>40995.4764583333</v>
      </c>
      <c r="H1045" s="493">
        <v>40996.6431365741</v>
      </c>
      <c r="I1045" t="s">
        <v>2895</v>
      </c>
      <c r="J1045" t="s">
        <v>2895</v>
      </c>
      <c r="K1045" t="s">
        <v>2896</v>
      </c>
    </row>
    <row r="1046" hidden="1" spans="1:11">
      <c r="A1046" t="s">
        <v>2897</v>
      </c>
      <c r="B1046">
        <v>1</v>
      </c>
      <c r="C1046" t="s">
        <v>2897</v>
      </c>
      <c r="D1046">
        <v>1</v>
      </c>
      <c r="E1046" t="s">
        <v>2891</v>
      </c>
      <c r="F1046">
        <v>6</v>
      </c>
      <c r="G1046" s="493">
        <v>40995.6431365741</v>
      </c>
      <c r="H1046" s="493">
        <v>40996.6472569444</v>
      </c>
      <c r="I1046" t="s">
        <v>2898</v>
      </c>
      <c r="J1046" t="s">
        <v>2898</v>
      </c>
      <c r="K1046" t="s">
        <v>2899</v>
      </c>
    </row>
    <row r="1047" hidden="1" spans="1:11">
      <c r="A1047" t="s">
        <v>2900</v>
      </c>
      <c r="B1047">
        <v>1</v>
      </c>
      <c r="C1047" t="s">
        <v>2900</v>
      </c>
      <c r="D1047">
        <v>1</v>
      </c>
      <c r="E1047" t="s">
        <v>2891</v>
      </c>
      <c r="F1047">
        <v>6</v>
      </c>
      <c r="G1047" s="493">
        <v>40995.643125</v>
      </c>
      <c r="H1047" s="493">
        <v>40996.6509027778</v>
      </c>
      <c r="I1047" t="s">
        <v>2901</v>
      </c>
      <c r="J1047" t="s">
        <v>2901</v>
      </c>
      <c r="K1047" t="s">
        <v>2902</v>
      </c>
    </row>
    <row r="1048" hidden="1" spans="1:11">
      <c r="A1048" t="s">
        <v>2903</v>
      </c>
      <c r="B1048">
        <v>1</v>
      </c>
      <c r="C1048" t="s">
        <v>2903</v>
      </c>
      <c r="D1048">
        <v>1</v>
      </c>
      <c r="E1048" t="s">
        <v>2904</v>
      </c>
      <c r="F1048">
        <v>6</v>
      </c>
      <c r="G1048" s="493">
        <v>40991.6418287037</v>
      </c>
      <c r="H1048" s="493">
        <v>40994.5673958333</v>
      </c>
      <c r="I1048" t="s">
        <v>2905</v>
      </c>
      <c r="J1048" t="s">
        <v>2905</v>
      </c>
      <c r="K1048" t="s">
        <v>2906</v>
      </c>
    </row>
    <row r="1049" hidden="1" spans="1:11">
      <c r="A1049" t="s">
        <v>2907</v>
      </c>
      <c r="B1049">
        <v>1</v>
      </c>
      <c r="C1049" t="s">
        <v>2907</v>
      </c>
      <c r="D1049">
        <v>1</v>
      </c>
      <c r="E1049" t="s">
        <v>2908</v>
      </c>
      <c r="F1049">
        <v>9</v>
      </c>
      <c r="G1049" s="493">
        <v>40963.4785532407</v>
      </c>
      <c r="H1049" s="493">
        <v>41262.689375</v>
      </c>
      <c r="I1049" t="s">
        <v>2909</v>
      </c>
      <c r="J1049" t="s">
        <v>2909</v>
      </c>
      <c r="K1049" t="s">
        <v>2910</v>
      </c>
    </row>
    <row r="1050" hidden="1" spans="1:11">
      <c r="A1050" t="s">
        <v>2911</v>
      </c>
      <c r="B1050">
        <v>1</v>
      </c>
      <c r="C1050" t="s">
        <v>2907</v>
      </c>
      <c r="D1050">
        <v>1</v>
      </c>
      <c r="E1050" t="s">
        <v>2908</v>
      </c>
      <c r="F1050">
        <v>9</v>
      </c>
      <c r="G1050" s="493">
        <v>40963.4785532407</v>
      </c>
      <c r="H1050" s="493">
        <v>41262.689375</v>
      </c>
      <c r="I1050" t="s">
        <v>2912</v>
      </c>
      <c r="J1050" t="s">
        <v>2909</v>
      </c>
      <c r="K1050" t="s">
        <v>2910</v>
      </c>
    </row>
    <row r="1051" hidden="1" spans="1:11">
      <c r="A1051" t="s">
        <v>2913</v>
      </c>
      <c r="B1051">
        <v>1</v>
      </c>
      <c r="C1051" t="s">
        <v>1106</v>
      </c>
      <c r="D1051">
        <v>1</v>
      </c>
      <c r="E1051" t="s">
        <v>1108</v>
      </c>
      <c r="F1051">
        <v>4</v>
      </c>
      <c r="G1051" s="493">
        <v>40879.5523842593</v>
      </c>
      <c r="H1051" s="493">
        <v>45580.6182407407</v>
      </c>
      <c r="I1051" t="s">
        <v>2914</v>
      </c>
      <c r="J1051" t="s">
        <v>2878</v>
      </c>
      <c r="K1051" t="s">
        <v>2879</v>
      </c>
    </row>
    <row r="1052" hidden="1" spans="1:11">
      <c r="A1052" t="s">
        <v>2915</v>
      </c>
      <c r="B1052">
        <v>6</v>
      </c>
      <c r="C1052" t="s">
        <v>2915</v>
      </c>
      <c r="D1052">
        <v>6</v>
      </c>
      <c r="F1052">
        <v>0</v>
      </c>
      <c r="G1052" s="493">
        <v>40960.4815393519</v>
      </c>
      <c r="H1052" s="493">
        <v>40960.4815393519</v>
      </c>
      <c r="I1052" t="s">
        <v>2916</v>
      </c>
      <c r="J1052" t="s">
        <v>2916</v>
      </c>
      <c r="K1052" t="s">
        <v>1368</v>
      </c>
    </row>
    <row r="1053" hidden="1" spans="1:11">
      <c r="A1053" t="s">
        <v>2917</v>
      </c>
      <c r="B1053">
        <v>1</v>
      </c>
      <c r="C1053">
        <v>92432401</v>
      </c>
      <c r="D1053">
        <v>1</v>
      </c>
      <c r="E1053" t="s">
        <v>2135</v>
      </c>
      <c r="F1053">
        <v>9</v>
      </c>
      <c r="G1053" s="493">
        <v>39756.7353587963</v>
      </c>
      <c r="H1053" s="493">
        <v>39756.7353587963</v>
      </c>
      <c r="I1053" t="s">
        <v>2918</v>
      </c>
      <c r="J1053" t="s">
        <v>2136</v>
      </c>
      <c r="K1053" t="s">
        <v>2137</v>
      </c>
    </row>
    <row r="1054" hidden="1" spans="1:11">
      <c r="A1054" t="s">
        <v>2919</v>
      </c>
      <c r="B1054">
        <v>1</v>
      </c>
      <c r="C1054" t="s">
        <v>2920</v>
      </c>
      <c r="D1054">
        <v>3</v>
      </c>
      <c r="E1054" t="s">
        <v>2921</v>
      </c>
      <c r="F1054">
        <v>6</v>
      </c>
      <c r="G1054" s="493">
        <v>40240.6280324074</v>
      </c>
      <c r="H1054" s="493">
        <v>40240.6280324074</v>
      </c>
      <c r="I1054" t="s">
        <v>2922</v>
      </c>
      <c r="J1054" t="s">
        <v>2923</v>
      </c>
      <c r="K1054" t="s">
        <v>2924</v>
      </c>
    </row>
    <row r="1055" hidden="1" spans="1:11">
      <c r="A1055" t="s">
        <v>2925</v>
      </c>
      <c r="B1055">
        <v>1</v>
      </c>
      <c r="C1055">
        <v>92432401</v>
      </c>
      <c r="D1055">
        <v>1</v>
      </c>
      <c r="E1055" t="s">
        <v>2135</v>
      </c>
      <c r="F1055">
        <v>9</v>
      </c>
      <c r="G1055" s="493">
        <v>39756.7353587963</v>
      </c>
      <c r="H1055" s="493">
        <v>39756.7353587963</v>
      </c>
      <c r="I1055" t="s">
        <v>2926</v>
      </c>
      <c r="J1055" t="s">
        <v>2136</v>
      </c>
      <c r="K1055" t="s">
        <v>2137</v>
      </c>
    </row>
    <row r="1056" hidden="1" spans="1:11">
      <c r="A1056" t="s">
        <v>2927</v>
      </c>
      <c r="B1056">
        <v>1</v>
      </c>
      <c r="C1056" t="s">
        <v>2928</v>
      </c>
      <c r="D1056">
        <v>1</v>
      </c>
      <c r="E1056" t="s">
        <v>2929</v>
      </c>
      <c r="F1056">
        <v>9</v>
      </c>
      <c r="G1056" s="493">
        <v>39757.3292708333</v>
      </c>
      <c r="H1056" s="493">
        <v>39757.3292708333</v>
      </c>
      <c r="I1056" t="s">
        <v>2930</v>
      </c>
      <c r="J1056" t="s">
        <v>2931</v>
      </c>
      <c r="K1056" t="s">
        <v>2932</v>
      </c>
    </row>
    <row r="1057" hidden="1" spans="1:11">
      <c r="A1057" t="s">
        <v>2933</v>
      </c>
      <c r="B1057">
        <v>1</v>
      </c>
      <c r="C1057" t="s">
        <v>2928</v>
      </c>
      <c r="D1057">
        <v>1</v>
      </c>
      <c r="E1057" t="s">
        <v>2929</v>
      </c>
      <c r="F1057">
        <v>9</v>
      </c>
      <c r="G1057" s="493">
        <v>39757.3292708333</v>
      </c>
      <c r="H1057" s="493">
        <v>39757.3292708333</v>
      </c>
      <c r="I1057" t="s">
        <v>2934</v>
      </c>
      <c r="J1057" t="s">
        <v>2931</v>
      </c>
      <c r="K1057" t="s">
        <v>2932</v>
      </c>
    </row>
    <row r="1058" hidden="1" spans="1:11">
      <c r="A1058" t="s">
        <v>2935</v>
      </c>
      <c r="B1058">
        <v>1</v>
      </c>
      <c r="C1058" t="s">
        <v>2920</v>
      </c>
      <c r="D1058">
        <v>3</v>
      </c>
      <c r="E1058" t="s">
        <v>2921</v>
      </c>
      <c r="F1058">
        <v>6</v>
      </c>
      <c r="G1058" s="493">
        <v>40240.6280324074</v>
      </c>
      <c r="H1058" s="493">
        <v>40240.6280324074</v>
      </c>
      <c r="I1058" t="s">
        <v>2936</v>
      </c>
      <c r="J1058" t="s">
        <v>2923</v>
      </c>
      <c r="K1058" t="s">
        <v>2924</v>
      </c>
    </row>
    <row r="1059" hidden="1" spans="1:11">
      <c r="A1059" t="s">
        <v>2937</v>
      </c>
      <c r="B1059">
        <v>1</v>
      </c>
      <c r="C1059" t="s">
        <v>2928</v>
      </c>
      <c r="D1059">
        <v>1</v>
      </c>
      <c r="E1059" t="s">
        <v>2929</v>
      </c>
      <c r="F1059">
        <v>9</v>
      </c>
      <c r="G1059" s="493">
        <v>39757.3292708333</v>
      </c>
      <c r="H1059" s="493">
        <v>39757.3292708333</v>
      </c>
      <c r="I1059" t="s">
        <v>2938</v>
      </c>
      <c r="J1059" t="s">
        <v>2931</v>
      </c>
      <c r="K1059" t="s">
        <v>2932</v>
      </c>
    </row>
    <row r="1060" hidden="1" spans="1:11">
      <c r="A1060" t="s">
        <v>2939</v>
      </c>
      <c r="B1060">
        <v>1</v>
      </c>
      <c r="C1060" t="s">
        <v>2928</v>
      </c>
      <c r="D1060">
        <v>1</v>
      </c>
      <c r="E1060" t="s">
        <v>2929</v>
      </c>
      <c r="F1060">
        <v>9</v>
      </c>
      <c r="G1060" s="493">
        <v>39757.3292708333</v>
      </c>
      <c r="H1060" s="493">
        <v>39757.3292708333</v>
      </c>
      <c r="I1060" t="s">
        <v>2940</v>
      </c>
      <c r="J1060" t="s">
        <v>2931</v>
      </c>
      <c r="K1060" t="s">
        <v>2932</v>
      </c>
    </row>
    <row r="1061" hidden="1" spans="1:11">
      <c r="A1061" t="s">
        <v>2941</v>
      </c>
      <c r="B1061">
        <v>1</v>
      </c>
      <c r="C1061" t="s">
        <v>2941</v>
      </c>
      <c r="D1061">
        <v>1</v>
      </c>
      <c r="E1061" t="s">
        <v>990</v>
      </c>
      <c r="F1061">
        <v>6</v>
      </c>
      <c r="G1061" s="493">
        <v>41119.3423148148</v>
      </c>
      <c r="H1061" s="493">
        <v>42819.4610300926</v>
      </c>
      <c r="I1061" t="s">
        <v>2942</v>
      </c>
      <c r="J1061" t="s">
        <v>2942</v>
      </c>
      <c r="K1061" t="s">
        <v>2943</v>
      </c>
    </row>
    <row r="1062" hidden="1" spans="1:11">
      <c r="A1062" t="s">
        <v>2944</v>
      </c>
      <c r="B1062">
        <v>1</v>
      </c>
      <c r="C1062" t="s">
        <v>2944</v>
      </c>
      <c r="D1062">
        <v>1</v>
      </c>
      <c r="E1062">
        <v>92424691</v>
      </c>
      <c r="F1062">
        <v>6</v>
      </c>
      <c r="G1062" s="493">
        <v>41955.4598263889</v>
      </c>
      <c r="H1062" s="493">
        <v>45100.6414583333</v>
      </c>
      <c r="I1062" t="s">
        <v>2447</v>
      </c>
      <c r="J1062" t="s">
        <v>2447</v>
      </c>
      <c r="K1062" t="s">
        <v>2448</v>
      </c>
    </row>
    <row r="1063" hidden="1" spans="1:11">
      <c r="A1063" t="s">
        <v>2945</v>
      </c>
      <c r="B1063">
        <v>1</v>
      </c>
      <c r="C1063" t="s">
        <v>2945</v>
      </c>
      <c r="D1063">
        <v>1</v>
      </c>
      <c r="E1063">
        <v>92424891</v>
      </c>
      <c r="F1063">
        <v>6</v>
      </c>
      <c r="G1063" s="493">
        <v>41941.4884259259</v>
      </c>
      <c r="H1063" s="493">
        <v>42229.8721527778</v>
      </c>
      <c r="I1063" t="s">
        <v>2946</v>
      </c>
      <c r="J1063" t="s">
        <v>2946</v>
      </c>
      <c r="K1063" t="s">
        <v>2947</v>
      </c>
    </row>
    <row r="1064" hidden="1" spans="1:11">
      <c r="A1064" t="s">
        <v>2948</v>
      </c>
      <c r="B1064">
        <v>1</v>
      </c>
      <c r="C1064" t="s">
        <v>2881</v>
      </c>
      <c r="D1064">
        <v>1</v>
      </c>
      <c r="E1064" t="s">
        <v>2882</v>
      </c>
      <c r="F1064">
        <v>9</v>
      </c>
      <c r="G1064" s="493">
        <v>40935.4872569444</v>
      </c>
      <c r="H1064" s="493">
        <v>41847.4005671296</v>
      </c>
      <c r="I1064" t="s">
        <v>2949</v>
      </c>
      <c r="J1064" t="s">
        <v>2883</v>
      </c>
      <c r="K1064" t="s">
        <v>2884</v>
      </c>
    </row>
    <row r="1065" hidden="1" spans="1:11">
      <c r="A1065" t="s">
        <v>2950</v>
      </c>
      <c r="B1065">
        <v>1</v>
      </c>
      <c r="C1065" t="s">
        <v>2811</v>
      </c>
      <c r="D1065">
        <v>1</v>
      </c>
      <c r="E1065" t="s">
        <v>2812</v>
      </c>
      <c r="F1065">
        <v>12</v>
      </c>
      <c r="G1065" s="493">
        <v>41074.6936805556</v>
      </c>
      <c r="H1065" s="493">
        <v>41079.4200694444</v>
      </c>
      <c r="I1065" t="s">
        <v>2382</v>
      </c>
      <c r="J1065" t="s">
        <v>2813</v>
      </c>
      <c r="K1065" t="s">
        <v>2814</v>
      </c>
    </row>
    <row r="1066" hidden="1" spans="1:11">
      <c r="A1066" t="s">
        <v>2951</v>
      </c>
      <c r="B1066">
        <v>1</v>
      </c>
      <c r="C1066" t="s">
        <v>2951</v>
      </c>
      <c r="D1066">
        <v>1</v>
      </c>
      <c r="E1066">
        <v>96404891</v>
      </c>
      <c r="F1066">
        <v>6</v>
      </c>
      <c r="G1066" s="493">
        <v>41120.4333912037</v>
      </c>
      <c r="H1066" s="493">
        <v>41120.434525463</v>
      </c>
      <c r="I1066" t="s">
        <v>2952</v>
      </c>
      <c r="J1066" t="s">
        <v>2952</v>
      </c>
      <c r="K1066" t="s">
        <v>2953</v>
      </c>
    </row>
    <row r="1067" hidden="1" spans="1:11">
      <c r="A1067" t="s">
        <v>2954</v>
      </c>
      <c r="B1067">
        <v>1</v>
      </c>
      <c r="C1067" t="s">
        <v>2954</v>
      </c>
      <c r="D1067">
        <v>1</v>
      </c>
      <c r="E1067" t="s">
        <v>970</v>
      </c>
      <c r="F1067">
        <v>12</v>
      </c>
      <c r="G1067" s="493">
        <v>41110.6450578704</v>
      </c>
      <c r="H1067" s="493">
        <v>42165.5094907407</v>
      </c>
      <c r="I1067" t="s">
        <v>2458</v>
      </c>
      <c r="J1067" t="s">
        <v>2458</v>
      </c>
      <c r="K1067" t="s">
        <v>2458</v>
      </c>
    </row>
    <row r="1068" hidden="1" spans="1:11">
      <c r="A1068" t="s">
        <v>2955</v>
      </c>
      <c r="B1068">
        <v>1</v>
      </c>
      <c r="C1068" t="s">
        <v>2955</v>
      </c>
      <c r="D1068">
        <v>1</v>
      </c>
      <c r="E1068" t="s">
        <v>970</v>
      </c>
      <c r="F1068">
        <v>12</v>
      </c>
      <c r="G1068" s="493">
        <v>41110.6453935185</v>
      </c>
      <c r="H1068" s="493">
        <v>42165.5129050926</v>
      </c>
      <c r="I1068" t="s">
        <v>2956</v>
      </c>
      <c r="J1068" t="s">
        <v>2956</v>
      </c>
      <c r="K1068" t="s">
        <v>2956</v>
      </c>
    </row>
    <row r="1069" hidden="1" spans="1:11">
      <c r="A1069" t="s">
        <v>2957</v>
      </c>
      <c r="B1069">
        <v>1</v>
      </c>
      <c r="C1069" t="s">
        <v>2957</v>
      </c>
      <c r="D1069">
        <v>1</v>
      </c>
      <c r="E1069" t="s">
        <v>2958</v>
      </c>
      <c r="F1069">
        <v>2</v>
      </c>
      <c r="G1069" s="493">
        <v>41119.3434837963</v>
      </c>
      <c r="H1069" s="493">
        <v>41536.4774768519</v>
      </c>
      <c r="I1069" t="s">
        <v>2959</v>
      </c>
      <c r="J1069" t="s">
        <v>2959</v>
      </c>
      <c r="K1069" t="s">
        <v>2960</v>
      </c>
    </row>
    <row r="1070" hidden="1" spans="1:11">
      <c r="A1070" t="s">
        <v>2961</v>
      </c>
      <c r="B1070">
        <v>1</v>
      </c>
      <c r="C1070" t="s">
        <v>2961</v>
      </c>
      <c r="D1070">
        <v>1</v>
      </c>
      <c r="E1070">
        <v>92427891</v>
      </c>
      <c r="F1070">
        <v>6</v>
      </c>
      <c r="G1070" s="493">
        <v>41248.7789236111</v>
      </c>
      <c r="H1070" s="493">
        <v>45769.4055324074</v>
      </c>
      <c r="I1070" t="s">
        <v>2962</v>
      </c>
      <c r="J1070" t="s">
        <v>2962</v>
      </c>
      <c r="K1070" t="s">
        <v>2962</v>
      </c>
    </row>
    <row r="1071" hidden="1" spans="1:11">
      <c r="A1071" t="s">
        <v>2963</v>
      </c>
      <c r="B1071">
        <v>1</v>
      </c>
      <c r="C1071" t="s">
        <v>2963</v>
      </c>
      <c r="D1071">
        <v>1</v>
      </c>
      <c r="E1071">
        <v>92430891</v>
      </c>
      <c r="F1071">
        <v>6</v>
      </c>
      <c r="G1071" s="493">
        <v>41347.4563541667</v>
      </c>
      <c r="H1071" s="493">
        <v>41347.4636805556</v>
      </c>
      <c r="I1071" t="s">
        <v>2964</v>
      </c>
      <c r="J1071" t="s">
        <v>2964</v>
      </c>
      <c r="K1071" t="s">
        <v>2965</v>
      </c>
    </row>
    <row r="1072" hidden="1" spans="1:11">
      <c r="A1072" t="s">
        <v>2966</v>
      </c>
      <c r="B1072">
        <v>1</v>
      </c>
      <c r="C1072" t="s">
        <v>2966</v>
      </c>
      <c r="D1072">
        <v>1</v>
      </c>
      <c r="E1072">
        <v>92427091</v>
      </c>
      <c r="F1072">
        <v>6</v>
      </c>
      <c r="G1072" s="493">
        <v>41044.7153819444</v>
      </c>
      <c r="H1072" s="493">
        <v>42232.8009259259</v>
      </c>
      <c r="I1072" t="s">
        <v>2967</v>
      </c>
      <c r="J1072" t="s">
        <v>2967</v>
      </c>
      <c r="K1072" t="s">
        <v>2968</v>
      </c>
    </row>
    <row r="1073" hidden="1" spans="1:11">
      <c r="A1073" t="s">
        <v>2969</v>
      </c>
      <c r="B1073">
        <v>1</v>
      </c>
      <c r="C1073" t="s">
        <v>2969</v>
      </c>
      <c r="D1073">
        <v>1</v>
      </c>
      <c r="E1073">
        <v>92429891</v>
      </c>
      <c r="F1073">
        <v>10</v>
      </c>
      <c r="G1073" s="493">
        <v>41052.5573726852</v>
      </c>
      <c r="H1073" s="493">
        <v>41065.359224537</v>
      </c>
      <c r="I1073" t="s">
        <v>2970</v>
      </c>
      <c r="J1073" t="s">
        <v>2970</v>
      </c>
      <c r="K1073" t="s">
        <v>2971</v>
      </c>
    </row>
    <row r="1074" hidden="1" spans="1:11">
      <c r="A1074" t="s">
        <v>2972</v>
      </c>
      <c r="B1074">
        <v>1</v>
      </c>
      <c r="C1074" t="s">
        <v>2851</v>
      </c>
      <c r="D1074">
        <v>1</v>
      </c>
      <c r="E1074">
        <v>92429491</v>
      </c>
      <c r="F1074">
        <v>6</v>
      </c>
      <c r="G1074" s="493">
        <v>40977.5875925926</v>
      </c>
      <c r="H1074" s="493">
        <v>41128.3663657407</v>
      </c>
      <c r="I1074" t="s">
        <v>2859</v>
      </c>
      <c r="J1074" t="s">
        <v>2852</v>
      </c>
      <c r="K1074" t="s">
        <v>2853</v>
      </c>
    </row>
    <row r="1075" hidden="1" spans="1:11">
      <c r="A1075" t="s">
        <v>2973</v>
      </c>
      <c r="B1075">
        <v>1</v>
      </c>
      <c r="C1075" t="s">
        <v>2862</v>
      </c>
      <c r="D1075">
        <v>1</v>
      </c>
      <c r="E1075" t="s">
        <v>2863</v>
      </c>
      <c r="F1075">
        <v>4</v>
      </c>
      <c r="G1075" s="493">
        <v>40996.391400463</v>
      </c>
      <c r="H1075" s="493">
        <v>41129.5821412037</v>
      </c>
      <c r="I1075" t="s">
        <v>2974</v>
      </c>
      <c r="J1075" t="s">
        <v>2864</v>
      </c>
      <c r="K1075" t="s">
        <v>2865</v>
      </c>
    </row>
    <row r="1076" hidden="1" spans="1:11">
      <c r="A1076" t="s">
        <v>2975</v>
      </c>
      <c r="B1076">
        <v>1</v>
      </c>
      <c r="C1076" t="s">
        <v>2862</v>
      </c>
      <c r="D1076">
        <v>1</v>
      </c>
      <c r="E1076" t="s">
        <v>2863</v>
      </c>
      <c r="F1076">
        <v>4</v>
      </c>
      <c r="G1076" s="493">
        <v>40996.391400463</v>
      </c>
      <c r="H1076" s="493">
        <v>41129.5821412037</v>
      </c>
      <c r="I1076" t="s">
        <v>2869</v>
      </c>
      <c r="J1076" t="s">
        <v>2864</v>
      </c>
      <c r="K1076" t="s">
        <v>2865</v>
      </c>
    </row>
    <row r="1077" hidden="1" spans="1:11">
      <c r="A1077" t="s">
        <v>2976</v>
      </c>
      <c r="B1077">
        <v>1</v>
      </c>
      <c r="C1077" t="s">
        <v>2976</v>
      </c>
      <c r="D1077">
        <v>1</v>
      </c>
      <c r="E1077" t="s">
        <v>2977</v>
      </c>
      <c r="F1077">
        <v>4</v>
      </c>
      <c r="G1077" s="493">
        <v>41018.4363657407</v>
      </c>
      <c r="H1077" s="493">
        <v>41018.7039930556</v>
      </c>
      <c r="I1077" t="s">
        <v>2978</v>
      </c>
      <c r="J1077" t="s">
        <v>2978</v>
      </c>
      <c r="K1077" t="s">
        <v>2979</v>
      </c>
    </row>
    <row r="1078" hidden="1" spans="1:11">
      <c r="A1078" t="s">
        <v>2980</v>
      </c>
      <c r="B1078">
        <v>1</v>
      </c>
      <c r="C1078" t="s">
        <v>2980</v>
      </c>
      <c r="D1078">
        <v>1</v>
      </c>
      <c r="E1078" t="s">
        <v>2981</v>
      </c>
      <c r="F1078">
        <v>4</v>
      </c>
      <c r="G1078" s="493">
        <v>41017.5664699074</v>
      </c>
      <c r="H1078" s="493">
        <v>41054.5805902778</v>
      </c>
      <c r="I1078" t="s">
        <v>2982</v>
      </c>
      <c r="J1078" t="s">
        <v>2982</v>
      </c>
      <c r="K1078" t="s">
        <v>2983</v>
      </c>
    </row>
    <row r="1079" hidden="1" spans="1:11">
      <c r="A1079" t="s">
        <v>2984</v>
      </c>
      <c r="B1079">
        <v>1</v>
      </c>
      <c r="C1079" t="s">
        <v>2984</v>
      </c>
      <c r="D1079">
        <v>1</v>
      </c>
      <c r="E1079" t="s">
        <v>2985</v>
      </c>
      <c r="F1079">
        <v>4</v>
      </c>
      <c r="G1079" s="493">
        <v>41044.6844675926</v>
      </c>
      <c r="H1079" s="493">
        <v>41054.5800347222</v>
      </c>
      <c r="I1079" t="s">
        <v>2986</v>
      </c>
      <c r="J1079" t="s">
        <v>2986</v>
      </c>
      <c r="K1079" t="s">
        <v>2987</v>
      </c>
    </row>
    <row r="1080" hidden="1" spans="1:11">
      <c r="A1080" t="s">
        <v>2988</v>
      </c>
      <c r="B1080">
        <v>1</v>
      </c>
      <c r="C1080" t="s">
        <v>2988</v>
      </c>
      <c r="D1080">
        <v>1</v>
      </c>
      <c r="F1080">
        <v>0</v>
      </c>
      <c r="G1080" s="493">
        <v>40962.6311226852</v>
      </c>
      <c r="H1080" s="493">
        <v>40962.6311226852</v>
      </c>
      <c r="I1080" t="s">
        <v>2877</v>
      </c>
      <c r="J1080" t="s">
        <v>2877</v>
      </c>
      <c r="K1080" t="s">
        <v>1368</v>
      </c>
    </row>
    <row r="1081" hidden="1" spans="1:11">
      <c r="A1081" t="s">
        <v>2989</v>
      </c>
      <c r="B1081">
        <v>1</v>
      </c>
      <c r="C1081" t="s">
        <v>2642</v>
      </c>
      <c r="D1081">
        <v>1</v>
      </c>
      <c r="E1081" t="s">
        <v>2643</v>
      </c>
      <c r="F1081">
        <v>4</v>
      </c>
      <c r="G1081" s="493">
        <v>40935.4855439815</v>
      </c>
      <c r="H1081" s="493">
        <v>40939.6373958333</v>
      </c>
      <c r="I1081" t="s">
        <v>2990</v>
      </c>
      <c r="J1081" t="s">
        <v>2644</v>
      </c>
      <c r="K1081" t="s">
        <v>2645</v>
      </c>
    </row>
    <row r="1082" hidden="1" spans="1:11">
      <c r="A1082" t="s">
        <v>2991</v>
      </c>
      <c r="B1082">
        <v>1</v>
      </c>
      <c r="C1082" t="s">
        <v>2969</v>
      </c>
      <c r="D1082">
        <v>1</v>
      </c>
      <c r="E1082">
        <v>92429891</v>
      </c>
      <c r="F1082">
        <v>10</v>
      </c>
      <c r="G1082" s="493">
        <v>41052.5573726852</v>
      </c>
      <c r="H1082" s="493">
        <v>41065.359224537</v>
      </c>
      <c r="I1082" t="s">
        <v>2992</v>
      </c>
      <c r="J1082" t="s">
        <v>2970</v>
      </c>
      <c r="K1082" t="s">
        <v>2971</v>
      </c>
    </row>
    <row r="1083" hidden="1" spans="1:11">
      <c r="A1083" t="s">
        <v>2993</v>
      </c>
      <c r="B1083">
        <v>1</v>
      </c>
      <c r="C1083" t="s">
        <v>2969</v>
      </c>
      <c r="D1083">
        <v>1</v>
      </c>
      <c r="E1083">
        <v>92429891</v>
      </c>
      <c r="F1083">
        <v>10</v>
      </c>
      <c r="G1083" s="493">
        <v>41052.5573726852</v>
      </c>
      <c r="H1083" s="493">
        <v>41065.359224537</v>
      </c>
      <c r="I1083" t="s">
        <v>2994</v>
      </c>
      <c r="J1083" t="s">
        <v>2970</v>
      </c>
      <c r="K1083" t="s">
        <v>2971</v>
      </c>
    </row>
    <row r="1084" hidden="1" spans="1:11">
      <c r="A1084" t="s">
        <v>2995</v>
      </c>
      <c r="B1084">
        <v>1</v>
      </c>
      <c r="C1084" t="s">
        <v>2969</v>
      </c>
      <c r="D1084">
        <v>1</v>
      </c>
      <c r="E1084">
        <v>92429891</v>
      </c>
      <c r="F1084">
        <v>10</v>
      </c>
      <c r="G1084" s="493">
        <v>41052.5573726852</v>
      </c>
      <c r="H1084" s="493">
        <v>41065.359224537</v>
      </c>
      <c r="I1084" t="s">
        <v>2996</v>
      </c>
      <c r="J1084" t="s">
        <v>2970</v>
      </c>
      <c r="K1084" t="s">
        <v>2971</v>
      </c>
    </row>
    <row r="1085" hidden="1" spans="1:11">
      <c r="A1085" t="s">
        <v>2997</v>
      </c>
      <c r="B1085">
        <v>1</v>
      </c>
      <c r="C1085" t="s">
        <v>2969</v>
      </c>
      <c r="D1085">
        <v>1</v>
      </c>
      <c r="E1085">
        <v>92429891</v>
      </c>
      <c r="F1085">
        <v>10</v>
      </c>
      <c r="G1085" s="493">
        <v>41052.5573726852</v>
      </c>
      <c r="H1085" s="493">
        <v>41065.359224537</v>
      </c>
      <c r="I1085" t="s">
        <v>2998</v>
      </c>
      <c r="J1085" t="s">
        <v>2970</v>
      </c>
      <c r="K1085" t="s">
        <v>2971</v>
      </c>
    </row>
    <row r="1086" hidden="1" spans="1:11">
      <c r="A1086" t="s">
        <v>2999</v>
      </c>
      <c r="B1086">
        <v>1</v>
      </c>
      <c r="C1086" t="s">
        <v>2961</v>
      </c>
      <c r="D1086">
        <v>1</v>
      </c>
      <c r="E1086">
        <v>92427891</v>
      </c>
      <c r="F1086">
        <v>6</v>
      </c>
      <c r="G1086" s="493">
        <v>41248.7789236111</v>
      </c>
      <c r="H1086" s="493">
        <v>45769.4055324074</v>
      </c>
      <c r="I1086" t="s">
        <v>3000</v>
      </c>
      <c r="J1086" t="s">
        <v>2962</v>
      </c>
      <c r="K1086" t="s">
        <v>2962</v>
      </c>
    </row>
    <row r="1087" hidden="1" spans="1:11">
      <c r="A1087" t="s">
        <v>3001</v>
      </c>
      <c r="B1087">
        <v>1</v>
      </c>
      <c r="C1087" t="s">
        <v>2963</v>
      </c>
      <c r="D1087">
        <v>1</v>
      </c>
      <c r="E1087">
        <v>92430891</v>
      </c>
      <c r="F1087">
        <v>6</v>
      </c>
      <c r="G1087" s="493">
        <v>41347.4563541667</v>
      </c>
      <c r="H1087" s="493">
        <v>41347.4636805556</v>
      </c>
      <c r="I1087" t="s">
        <v>3002</v>
      </c>
      <c r="J1087" t="s">
        <v>2964</v>
      </c>
      <c r="K1087" t="s">
        <v>2965</v>
      </c>
    </row>
    <row r="1088" hidden="1" spans="1:11">
      <c r="A1088" t="s">
        <v>3003</v>
      </c>
      <c r="B1088">
        <v>1</v>
      </c>
      <c r="C1088" t="s">
        <v>2963</v>
      </c>
      <c r="D1088">
        <v>1</v>
      </c>
      <c r="E1088">
        <v>92430891</v>
      </c>
      <c r="F1088">
        <v>6</v>
      </c>
      <c r="G1088" s="493">
        <v>41347.4563541667</v>
      </c>
      <c r="H1088" s="493">
        <v>41347.4636805556</v>
      </c>
      <c r="I1088" t="s">
        <v>3004</v>
      </c>
      <c r="J1088" t="s">
        <v>2964</v>
      </c>
      <c r="K1088" t="s">
        <v>2965</v>
      </c>
    </row>
    <row r="1089" hidden="1" spans="1:11">
      <c r="A1089" t="s">
        <v>3005</v>
      </c>
      <c r="B1089">
        <v>1</v>
      </c>
      <c r="C1089" t="s">
        <v>2621</v>
      </c>
      <c r="D1089">
        <v>1</v>
      </c>
      <c r="E1089" t="s">
        <v>2111</v>
      </c>
      <c r="F1089">
        <v>9</v>
      </c>
      <c r="G1089" s="493">
        <v>40840.6027430556</v>
      </c>
      <c r="H1089" s="493">
        <v>40840.6180208333</v>
      </c>
      <c r="I1089" t="s">
        <v>2790</v>
      </c>
      <c r="J1089" t="s">
        <v>2622</v>
      </c>
      <c r="K1089" t="s">
        <v>2623</v>
      </c>
    </row>
    <row r="1090" hidden="1" spans="1:11">
      <c r="A1090" t="s">
        <v>3006</v>
      </c>
      <c r="B1090">
        <v>1</v>
      </c>
      <c r="C1090" t="s">
        <v>3006</v>
      </c>
      <c r="D1090">
        <v>1</v>
      </c>
      <c r="F1090">
        <v>0</v>
      </c>
      <c r="G1090" s="493">
        <v>41116.5625</v>
      </c>
      <c r="H1090" s="493">
        <v>41116.5625</v>
      </c>
      <c r="I1090" t="s">
        <v>3007</v>
      </c>
      <c r="J1090" t="s">
        <v>3007</v>
      </c>
      <c r="K1090" t="s">
        <v>1368</v>
      </c>
    </row>
    <row r="1091" hidden="1" spans="1:11">
      <c r="A1091" t="s">
        <v>3008</v>
      </c>
      <c r="B1091">
        <v>1</v>
      </c>
      <c r="C1091" t="s">
        <v>2621</v>
      </c>
      <c r="D1091">
        <v>1</v>
      </c>
      <c r="E1091" t="s">
        <v>2111</v>
      </c>
      <c r="F1091">
        <v>9</v>
      </c>
      <c r="G1091" s="493">
        <v>40840.6027430556</v>
      </c>
      <c r="H1091" s="493">
        <v>40840.6180208333</v>
      </c>
      <c r="I1091" t="s">
        <v>2112</v>
      </c>
      <c r="J1091" t="s">
        <v>2622</v>
      </c>
      <c r="K1091" t="s">
        <v>2623</v>
      </c>
    </row>
    <row r="1092" hidden="1" spans="1:11">
      <c r="A1092" t="s">
        <v>3009</v>
      </c>
      <c r="B1092">
        <v>1</v>
      </c>
      <c r="C1092" t="s">
        <v>3009</v>
      </c>
      <c r="D1092">
        <v>1</v>
      </c>
      <c r="F1092">
        <v>0</v>
      </c>
      <c r="G1092" s="493">
        <v>41116.5852777778</v>
      </c>
      <c r="H1092" s="493">
        <v>41116.5852777778</v>
      </c>
      <c r="I1092" t="s">
        <v>3010</v>
      </c>
      <c r="J1092" t="s">
        <v>3010</v>
      </c>
      <c r="K1092" t="s">
        <v>1368</v>
      </c>
    </row>
    <row r="1093" hidden="1" spans="1:11">
      <c r="A1093" t="s">
        <v>3011</v>
      </c>
      <c r="B1093">
        <v>1</v>
      </c>
      <c r="C1093" t="s">
        <v>2966</v>
      </c>
      <c r="D1093">
        <v>1</v>
      </c>
      <c r="E1093">
        <v>92427091</v>
      </c>
      <c r="F1093">
        <v>6</v>
      </c>
      <c r="G1093" s="493">
        <v>41044.7153819444</v>
      </c>
      <c r="H1093" s="493">
        <v>42232.8009259259</v>
      </c>
      <c r="I1093" t="s">
        <v>3012</v>
      </c>
      <c r="J1093" t="s">
        <v>2967</v>
      </c>
      <c r="K1093" t="s">
        <v>2968</v>
      </c>
    </row>
    <row r="1094" hidden="1" spans="1:11">
      <c r="A1094" t="s">
        <v>3013</v>
      </c>
      <c r="B1094">
        <v>1</v>
      </c>
      <c r="C1094" t="s">
        <v>2966</v>
      </c>
      <c r="D1094">
        <v>1</v>
      </c>
      <c r="E1094">
        <v>92427091</v>
      </c>
      <c r="F1094">
        <v>6</v>
      </c>
      <c r="G1094" s="493">
        <v>41044.7153819444</v>
      </c>
      <c r="H1094" s="493">
        <v>42232.8009259259</v>
      </c>
      <c r="I1094" t="s">
        <v>3014</v>
      </c>
      <c r="J1094" t="s">
        <v>2967</v>
      </c>
      <c r="K1094" t="s">
        <v>2968</v>
      </c>
    </row>
    <row r="1095" hidden="1" spans="1:11">
      <c r="A1095" t="s">
        <v>3015</v>
      </c>
      <c r="B1095">
        <v>1</v>
      </c>
      <c r="C1095" t="s">
        <v>3016</v>
      </c>
      <c r="D1095">
        <v>1</v>
      </c>
      <c r="E1095" t="s">
        <v>3017</v>
      </c>
      <c r="F1095">
        <v>2</v>
      </c>
      <c r="G1095" s="493">
        <v>44139.3214699074</v>
      </c>
      <c r="H1095" s="493">
        <v>44150.8793865741</v>
      </c>
      <c r="I1095" t="s">
        <v>3018</v>
      </c>
      <c r="J1095" t="s">
        <v>3019</v>
      </c>
      <c r="K1095" t="s">
        <v>3019</v>
      </c>
    </row>
    <row r="1096" hidden="1" spans="1:11">
      <c r="A1096" t="s">
        <v>3020</v>
      </c>
      <c r="B1096">
        <v>1</v>
      </c>
      <c r="C1096" t="s">
        <v>3020</v>
      </c>
      <c r="D1096">
        <v>1</v>
      </c>
      <c r="E1096" t="s">
        <v>2655</v>
      </c>
      <c r="F1096">
        <v>36</v>
      </c>
      <c r="G1096" s="493">
        <v>44139.3218981481</v>
      </c>
      <c r="H1096" s="493">
        <v>44147.8631828704</v>
      </c>
      <c r="I1096" t="s">
        <v>3021</v>
      </c>
      <c r="J1096" t="s">
        <v>3021</v>
      </c>
      <c r="K1096" t="s">
        <v>3022</v>
      </c>
    </row>
    <row r="1097" hidden="1" spans="1:11">
      <c r="A1097" t="s">
        <v>2887</v>
      </c>
      <c r="B1097">
        <v>1</v>
      </c>
      <c r="C1097" t="s">
        <v>2887</v>
      </c>
      <c r="D1097">
        <v>1</v>
      </c>
      <c r="E1097" t="s">
        <v>937</v>
      </c>
      <c r="F1097">
        <v>6</v>
      </c>
      <c r="G1097" s="493">
        <v>40977.5596412037</v>
      </c>
      <c r="H1097" s="493">
        <v>43068.4854976852</v>
      </c>
      <c r="I1097" t="s">
        <v>2889</v>
      </c>
      <c r="J1097" t="s">
        <v>2889</v>
      </c>
      <c r="K1097" t="s">
        <v>2810</v>
      </c>
    </row>
    <row r="1098" hidden="1" spans="1:11">
      <c r="A1098" t="s">
        <v>3023</v>
      </c>
      <c r="B1098">
        <v>1</v>
      </c>
      <c r="C1098" t="s">
        <v>2436</v>
      </c>
      <c r="D1098">
        <v>1</v>
      </c>
      <c r="E1098" t="s">
        <v>544</v>
      </c>
      <c r="F1098">
        <v>8</v>
      </c>
      <c r="G1098" s="493">
        <v>40701.6907060185</v>
      </c>
      <c r="H1098" s="493">
        <v>42003.4079050926</v>
      </c>
      <c r="I1098" t="s">
        <v>3024</v>
      </c>
      <c r="J1098" t="s">
        <v>2437</v>
      </c>
      <c r="K1098" t="s">
        <v>2438</v>
      </c>
    </row>
    <row r="1099" hidden="1" spans="1:11">
      <c r="A1099" t="s">
        <v>3025</v>
      </c>
      <c r="B1099">
        <v>1</v>
      </c>
      <c r="C1099" t="s">
        <v>2760</v>
      </c>
      <c r="D1099">
        <v>1</v>
      </c>
      <c r="E1099" t="s">
        <v>1134</v>
      </c>
      <c r="F1099">
        <v>9</v>
      </c>
      <c r="G1099" s="493">
        <v>41129.6177893519</v>
      </c>
      <c r="H1099" s="493">
        <v>41129.6550115741</v>
      </c>
      <c r="I1099" t="s">
        <v>3026</v>
      </c>
      <c r="J1099" t="s">
        <v>2762</v>
      </c>
      <c r="K1099" t="s">
        <v>2763</v>
      </c>
    </row>
    <row r="1100" hidden="1" spans="1:11">
      <c r="A1100" t="s">
        <v>3025</v>
      </c>
      <c r="B1100">
        <v>1</v>
      </c>
      <c r="C1100" t="s">
        <v>3027</v>
      </c>
      <c r="D1100">
        <v>1</v>
      </c>
      <c r="E1100" t="s">
        <v>1134</v>
      </c>
      <c r="F1100">
        <v>9</v>
      </c>
      <c r="G1100" s="493">
        <v>40710.4413425926</v>
      </c>
      <c r="H1100" s="493">
        <v>41482.4241087963</v>
      </c>
      <c r="I1100" t="s">
        <v>3026</v>
      </c>
      <c r="J1100" t="s">
        <v>2762</v>
      </c>
      <c r="K1100" t="s">
        <v>2763</v>
      </c>
    </row>
    <row r="1101" hidden="1" spans="1:11">
      <c r="A1101" t="s">
        <v>3028</v>
      </c>
      <c r="B1101">
        <v>1</v>
      </c>
      <c r="C1101" t="s">
        <v>2851</v>
      </c>
      <c r="D1101">
        <v>1</v>
      </c>
      <c r="E1101">
        <v>92429491</v>
      </c>
      <c r="F1101">
        <v>6</v>
      </c>
      <c r="G1101" s="493">
        <v>40977.5875925926</v>
      </c>
      <c r="H1101" s="493">
        <v>41128.3663657407</v>
      </c>
      <c r="I1101" t="s">
        <v>2859</v>
      </c>
      <c r="J1101" t="s">
        <v>2852</v>
      </c>
      <c r="K1101" t="s">
        <v>2853</v>
      </c>
    </row>
    <row r="1102" hidden="1" spans="1:11">
      <c r="A1102" t="s">
        <v>3029</v>
      </c>
      <c r="B1102">
        <v>1</v>
      </c>
      <c r="C1102" t="s">
        <v>2796</v>
      </c>
      <c r="D1102">
        <v>1</v>
      </c>
      <c r="E1102" t="s">
        <v>2491</v>
      </c>
      <c r="F1102">
        <v>4</v>
      </c>
      <c r="G1102" s="493">
        <v>40996.3908912037</v>
      </c>
      <c r="H1102" s="493">
        <v>41062.6351388889</v>
      </c>
      <c r="I1102" t="s">
        <v>2492</v>
      </c>
      <c r="J1102" t="s">
        <v>2797</v>
      </c>
      <c r="K1102" t="s">
        <v>2798</v>
      </c>
    </row>
    <row r="1103" hidden="1" spans="1:11">
      <c r="A1103" t="s">
        <v>3030</v>
      </c>
      <c r="B1103">
        <v>1</v>
      </c>
      <c r="C1103" t="s">
        <v>2862</v>
      </c>
      <c r="D1103">
        <v>1</v>
      </c>
      <c r="E1103" t="s">
        <v>2863</v>
      </c>
      <c r="F1103">
        <v>4</v>
      </c>
      <c r="G1103" s="493">
        <v>40996.391400463</v>
      </c>
      <c r="H1103" s="493">
        <v>41129.5821412037</v>
      </c>
      <c r="I1103" t="s">
        <v>2974</v>
      </c>
      <c r="J1103" t="s">
        <v>2864</v>
      </c>
      <c r="K1103" t="s">
        <v>2865</v>
      </c>
    </row>
    <row r="1104" hidden="1" spans="1:11">
      <c r="A1104" t="s">
        <v>3031</v>
      </c>
      <c r="B1104">
        <v>1</v>
      </c>
      <c r="C1104" t="s">
        <v>2862</v>
      </c>
      <c r="D1104">
        <v>1</v>
      </c>
      <c r="E1104" t="s">
        <v>2863</v>
      </c>
      <c r="F1104">
        <v>4</v>
      </c>
      <c r="G1104" s="493">
        <v>40996.391400463</v>
      </c>
      <c r="H1104" s="493">
        <v>41129.5821412037</v>
      </c>
      <c r="I1104" t="s">
        <v>2869</v>
      </c>
      <c r="J1104" t="s">
        <v>2864</v>
      </c>
      <c r="K1104" t="s">
        <v>2865</v>
      </c>
    </row>
    <row r="1105" hidden="1" spans="1:11">
      <c r="A1105" t="s">
        <v>3032</v>
      </c>
      <c r="B1105">
        <v>1</v>
      </c>
      <c r="C1105" t="s">
        <v>2890</v>
      </c>
      <c r="D1105">
        <v>1</v>
      </c>
      <c r="E1105" t="s">
        <v>2891</v>
      </c>
      <c r="F1105">
        <v>6</v>
      </c>
      <c r="G1105" s="493">
        <v>40994.7261111111</v>
      </c>
      <c r="H1105" s="493">
        <v>40996.633587963</v>
      </c>
      <c r="I1105" t="s">
        <v>2893</v>
      </c>
      <c r="J1105" t="s">
        <v>2892</v>
      </c>
      <c r="K1105" t="s">
        <v>2893</v>
      </c>
    </row>
    <row r="1106" hidden="1" spans="1:11">
      <c r="A1106" t="s">
        <v>3033</v>
      </c>
      <c r="B1106">
        <v>1</v>
      </c>
      <c r="C1106" t="s">
        <v>2894</v>
      </c>
      <c r="D1106">
        <v>1</v>
      </c>
      <c r="E1106" t="s">
        <v>2891</v>
      </c>
      <c r="F1106">
        <v>6</v>
      </c>
      <c r="G1106" s="493">
        <v>40995.4764583333</v>
      </c>
      <c r="H1106" s="493">
        <v>40996.6431365741</v>
      </c>
      <c r="I1106" t="s">
        <v>2896</v>
      </c>
      <c r="J1106" t="s">
        <v>2895</v>
      </c>
      <c r="K1106" t="s">
        <v>2896</v>
      </c>
    </row>
    <row r="1107" hidden="1" spans="1:11">
      <c r="A1107" t="s">
        <v>3034</v>
      </c>
      <c r="B1107">
        <v>1</v>
      </c>
      <c r="C1107" t="s">
        <v>2897</v>
      </c>
      <c r="D1107">
        <v>1</v>
      </c>
      <c r="E1107" t="s">
        <v>2891</v>
      </c>
      <c r="F1107">
        <v>6</v>
      </c>
      <c r="G1107" s="493">
        <v>40995.6431365741</v>
      </c>
      <c r="H1107" s="493">
        <v>40996.6472569444</v>
      </c>
      <c r="I1107" t="s">
        <v>2899</v>
      </c>
      <c r="J1107" t="s">
        <v>2898</v>
      </c>
      <c r="K1107" t="s">
        <v>2899</v>
      </c>
    </row>
    <row r="1108" hidden="1" spans="1:11">
      <c r="A1108" t="s">
        <v>3035</v>
      </c>
      <c r="B1108">
        <v>1</v>
      </c>
      <c r="C1108" t="s">
        <v>2900</v>
      </c>
      <c r="D1108">
        <v>1</v>
      </c>
      <c r="E1108" t="s">
        <v>2891</v>
      </c>
      <c r="F1108">
        <v>6</v>
      </c>
      <c r="G1108" s="493">
        <v>40995.643125</v>
      </c>
      <c r="H1108" s="493">
        <v>40996.6509027778</v>
      </c>
      <c r="I1108" t="s">
        <v>2902</v>
      </c>
      <c r="J1108" t="s">
        <v>2901</v>
      </c>
      <c r="K1108" t="s">
        <v>2902</v>
      </c>
    </row>
    <row r="1109" hidden="1" spans="1:11">
      <c r="A1109" t="s">
        <v>3036</v>
      </c>
      <c r="B1109">
        <v>1</v>
      </c>
      <c r="C1109" t="s">
        <v>2903</v>
      </c>
      <c r="D1109">
        <v>1</v>
      </c>
      <c r="E1109" t="s">
        <v>2904</v>
      </c>
      <c r="F1109">
        <v>6</v>
      </c>
      <c r="G1109" s="493">
        <v>40991.6418287037</v>
      </c>
      <c r="H1109" s="493">
        <v>40994.5673958333</v>
      </c>
      <c r="I1109" t="s">
        <v>2906</v>
      </c>
      <c r="J1109" t="s">
        <v>2905</v>
      </c>
      <c r="K1109" t="s">
        <v>2906</v>
      </c>
    </row>
    <row r="1110" hidden="1" spans="1:11">
      <c r="A1110" t="s">
        <v>3037</v>
      </c>
      <c r="B1110">
        <v>1</v>
      </c>
      <c r="C1110" t="s">
        <v>3037</v>
      </c>
      <c r="D1110">
        <v>1</v>
      </c>
      <c r="E1110" t="s">
        <v>3038</v>
      </c>
      <c r="F1110">
        <v>4</v>
      </c>
      <c r="G1110" s="493">
        <v>41008.4525231481</v>
      </c>
      <c r="H1110" s="493">
        <v>41072.4040625</v>
      </c>
      <c r="I1110" t="s">
        <v>3039</v>
      </c>
      <c r="J1110" t="s">
        <v>3039</v>
      </c>
      <c r="K1110" t="s">
        <v>3040</v>
      </c>
    </row>
    <row r="1111" hidden="1" spans="1:11">
      <c r="A1111" t="s">
        <v>3041</v>
      </c>
      <c r="B1111">
        <v>1</v>
      </c>
      <c r="C1111" t="s">
        <v>3042</v>
      </c>
      <c r="D1111">
        <v>1</v>
      </c>
      <c r="E1111" t="s">
        <v>3043</v>
      </c>
      <c r="F1111">
        <v>4</v>
      </c>
      <c r="G1111" s="493">
        <v>41106.6623032407</v>
      </c>
      <c r="H1111" s="493">
        <v>41107.3987962963</v>
      </c>
      <c r="I1111" t="s">
        <v>3044</v>
      </c>
      <c r="J1111" t="s">
        <v>3045</v>
      </c>
      <c r="K1111" t="s">
        <v>3045</v>
      </c>
    </row>
    <row r="1112" hidden="1" spans="1:11">
      <c r="A1112" t="s">
        <v>3046</v>
      </c>
      <c r="B1112">
        <v>1</v>
      </c>
      <c r="C1112" t="s">
        <v>3046</v>
      </c>
      <c r="D1112">
        <v>1</v>
      </c>
      <c r="F1112">
        <v>0</v>
      </c>
      <c r="G1112" s="493">
        <v>41109.4331597222</v>
      </c>
      <c r="H1112" s="493">
        <v>41109.4331597222</v>
      </c>
      <c r="I1112" t="s">
        <v>3047</v>
      </c>
      <c r="J1112" t="s">
        <v>3047</v>
      </c>
      <c r="K1112" t="s">
        <v>1368</v>
      </c>
    </row>
    <row r="1113" hidden="1" spans="1:11">
      <c r="A1113" t="s">
        <v>3048</v>
      </c>
      <c r="B1113">
        <v>1</v>
      </c>
      <c r="C1113" t="s">
        <v>3048</v>
      </c>
      <c r="D1113">
        <v>1</v>
      </c>
      <c r="F1113">
        <v>0</v>
      </c>
      <c r="G1113" s="493">
        <v>41002.633599537</v>
      </c>
      <c r="H1113" s="493">
        <v>41002.633599537</v>
      </c>
      <c r="I1113" t="s">
        <v>3049</v>
      </c>
      <c r="J1113" t="s">
        <v>3049</v>
      </c>
      <c r="K1113" t="s">
        <v>1368</v>
      </c>
    </row>
    <row r="1114" hidden="1" spans="1:11">
      <c r="A1114" t="s">
        <v>3050</v>
      </c>
      <c r="B1114">
        <v>1</v>
      </c>
      <c r="C1114" t="s">
        <v>3050</v>
      </c>
      <c r="D1114">
        <v>1</v>
      </c>
      <c r="F1114">
        <v>0</v>
      </c>
      <c r="G1114" s="493">
        <v>41002.6431365741</v>
      </c>
      <c r="H1114" s="493">
        <v>41002.6431365741</v>
      </c>
      <c r="I1114" t="s">
        <v>3051</v>
      </c>
      <c r="J1114" t="s">
        <v>3051</v>
      </c>
      <c r="K1114" t="s">
        <v>1368</v>
      </c>
    </row>
    <row r="1115" hidden="1" spans="1:11">
      <c r="A1115" t="s">
        <v>3052</v>
      </c>
      <c r="B1115">
        <v>1</v>
      </c>
      <c r="C1115" t="s">
        <v>3052</v>
      </c>
      <c r="D1115">
        <v>1</v>
      </c>
      <c r="F1115">
        <v>0</v>
      </c>
      <c r="G1115" s="493">
        <v>41002.6384953704</v>
      </c>
      <c r="H1115" s="493">
        <v>41002.6384953704</v>
      </c>
      <c r="I1115" t="s">
        <v>3053</v>
      </c>
      <c r="J1115" t="s">
        <v>3053</v>
      </c>
      <c r="K1115" t="s">
        <v>1368</v>
      </c>
    </row>
    <row r="1116" hidden="1" spans="1:11">
      <c r="A1116" t="s">
        <v>3054</v>
      </c>
      <c r="B1116">
        <v>1</v>
      </c>
      <c r="C1116" t="s">
        <v>3054</v>
      </c>
      <c r="D1116">
        <v>1</v>
      </c>
      <c r="E1116" t="s">
        <v>3055</v>
      </c>
      <c r="F1116">
        <v>6</v>
      </c>
      <c r="G1116" s="493">
        <v>41011.6480671296</v>
      </c>
      <c r="H1116" s="493">
        <v>41012.4366435185</v>
      </c>
      <c r="I1116" t="s">
        <v>3056</v>
      </c>
      <c r="J1116" t="s">
        <v>3056</v>
      </c>
      <c r="K1116" t="s">
        <v>3057</v>
      </c>
    </row>
    <row r="1117" hidden="1" spans="1:11">
      <c r="A1117" t="s">
        <v>3058</v>
      </c>
      <c r="B1117">
        <v>1</v>
      </c>
      <c r="C1117" t="s">
        <v>3058</v>
      </c>
      <c r="D1117">
        <v>1</v>
      </c>
      <c r="E1117" t="s">
        <v>3059</v>
      </c>
      <c r="F1117">
        <v>4</v>
      </c>
      <c r="G1117" s="493">
        <v>41011.731400463</v>
      </c>
      <c r="H1117" s="493">
        <v>41012.476412037</v>
      </c>
      <c r="I1117" t="s">
        <v>3060</v>
      </c>
      <c r="J1117" t="s">
        <v>3060</v>
      </c>
      <c r="K1117" t="s">
        <v>3061</v>
      </c>
    </row>
    <row r="1118" hidden="1" spans="1:11">
      <c r="A1118" t="s">
        <v>3062</v>
      </c>
      <c r="B1118">
        <v>1</v>
      </c>
      <c r="C1118" t="s">
        <v>3062</v>
      </c>
      <c r="D1118">
        <v>1</v>
      </c>
      <c r="E1118" t="s">
        <v>3063</v>
      </c>
      <c r="F1118">
        <v>6</v>
      </c>
      <c r="G1118" s="493">
        <v>41010.5393518519</v>
      </c>
      <c r="H1118" s="493">
        <v>41010.5603240741</v>
      </c>
      <c r="I1118" t="s">
        <v>3064</v>
      </c>
      <c r="J1118" t="s">
        <v>3064</v>
      </c>
      <c r="K1118" t="s">
        <v>3065</v>
      </c>
    </row>
    <row r="1119" hidden="1" spans="1:11">
      <c r="A1119" t="s">
        <v>3066</v>
      </c>
      <c r="B1119">
        <v>1</v>
      </c>
      <c r="C1119" t="s">
        <v>3066</v>
      </c>
      <c r="D1119">
        <v>1</v>
      </c>
      <c r="E1119" t="s">
        <v>3067</v>
      </c>
      <c r="F1119">
        <v>4</v>
      </c>
      <c r="G1119" s="493">
        <v>41010.577349537</v>
      </c>
      <c r="H1119" s="493">
        <v>41010.5805902778</v>
      </c>
      <c r="I1119" t="s">
        <v>3068</v>
      </c>
      <c r="J1119" t="s">
        <v>3068</v>
      </c>
      <c r="K1119" t="s">
        <v>3069</v>
      </c>
    </row>
    <row r="1120" hidden="1" spans="1:11">
      <c r="A1120" t="s">
        <v>3070</v>
      </c>
      <c r="B1120">
        <v>1</v>
      </c>
      <c r="C1120" t="s">
        <v>3054</v>
      </c>
      <c r="D1120">
        <v>1</v>
      </c>
      <c r="E1120" t="s">
        <v>3055</v>
      </c>
      <c r="F1120">
        <v>6</v>
      </c>
      <c r="G1120" s="493">
        <v>41011.6480671296</v>
      </c>
      <c r="H1120" s="493">
        <v>41012.4366435185</v>
      </c>
      <c r="I1120" t="s">
        <v>3071</v>
      </c>
      <c r="J1120" t="s">
        <v>3056</v>
      </c>
      <c r="K1120" t="s">
        <v>3057</v>
      </c>
    </row>
    <row r="1121" hidden="1" spans="1:11">
      <c r="A1121" t="s">
        <v>3072</v>
      </c>
      <c r="B1121">
        <v>1</v>
      </c>
      <c r="C1121" t="s">
        <v>3058</v>
      </c>
      <c r="D1121">
        <v>1</v>
      </c>
      <c r="E1121" t="s">
        <v>3059</v>
      </c>
      <c r="F1121">
        <v>4</v>
      </c>
      <c r="G1121" s="493">
        <v>41011.731400463</v>
      </c>
      <c r="H1121" s="493">
        <v>41012.476412037</v>
      </c>
      <c r="I1121" t="s">
        <v>3073</v>
      </c>
      <c r="J1121" t="s">
        <v>3060</v>
      </c>
      <c r="K1121" t="s">
        <v>3061</v>
      </c>
    </row>
    <row r="1122" hidden="1" spans="1:11">
      <c r="A1122" t="s">
        <v>3074</v>
      </c>
      <c r="B1122">
        <v>1</v>
      </c>
      <c r="C1122" t="s">
        <v>3062</v>
      </c>
      <c r="D1122">
        <v>1</v>
      </c>
      <c r="E1122" t="s">
        <v>3063</v>
      </c>
      <c r="F1122">
        <v>6</v>
      </c>
      <c r="G1122" s="493">
        <v>41010.5393518519</v>
      </c>
      <c r="H1122" s="493">
        <v>41010.5603240741</v>
      </c>
      <c r="I1122" t="s">
        <v>3075</v>
      </c>
      <c r="J1122" t="s">
        <v>3064</v>
      </c>
      <c r="K1122" t="s">
        <v>3065</v>
      </c>
    </row>
    <row r="1123" hidden="1" spans="1:11">
      <c r="A1123" t="s">
        <v>3076</v>
      </c>
      <c r="B1123">
        <v>1</v>
      </c>
      <c r="C1123" t="s">
        <v>3066</v>
      </c>
      <c r="D1123">
        <v>1</v>
      </c>
      <c r="E1123" t="s">
        <v>3067</v>
      </c>
      <c r="F1123">
        <v>4</v>
      </c>
      <c r="G1123" s="493">
        <v>41010.577349537</v>
      </c>
      <c r="H1123" s="493">
        <v>41010.5805902778</v>
      </c>
      <c r="I1123" t="s">
        <v>3077</v>
      </c>
      <c r="J1123" t="s">
        <v>3068</v>
      </c>
      <c r="K1123" t="s">
        <v>3069</v>
      </c>
    </row>
    <row r="1124" hidden="1" spans="1:11">
      <c r="A1124" t="s">
        <v>3078</v>
      </c>
      <c r="B1124">
        <v>1</v>
      </c>
      <c r="C1124" t="s">
        <v>3078</v>
      </c>
      <c r="D1124">
        <v>1</v>
      </c>
      <c r="E1124" t="s">
        <v>3079</v>
      </c>
      <c r="F1124">
        <v>6</v>
      </c>
      <c r="G1124" s="493">
        <v>39982.6972453704</v>
      </c>
      <c r="H1124" s="493">
        <v>42665.6933217593</v>
      </c>
      <c r="I1124" t="s">
        <v>3080</v>
      </c>
      <c r="J1124" t="s">
        <v>3080</v>
      </c>
      <c r="K1124" t="s">
        <v>3081</v>
      </c>
    </row>
    <row r="1125" hidden="1" spans="1:11">
      <c r="A1125" t="s">
        <v>3082</v>
      </c>
      <c r="B1125">
        <v>1</v>
      </c>
      <c r="C1125" t="s">
        <v>3082</v>
      </c>
      <c r="D1125">
        <v>1</v>
      </c>
      <c r="F1125">
        <v>0</v>
      </c>
      <c r="G1125" s="493">
        <v>40994.4375347222</v>
      </c>
      <c r="H1125" s="493">
        <v>40994.4375347222</v>
      </c>
      <c r="I1125" t="s">
        <v>3083</v>
      </c>
      <c r="J1125" t="s">
        <v>3083</v>
      </c>
      <c r="K1125" t="s">
        <v>1368</v>
      </c>
    </row>
    <row r="1126" hidden="1" spans="1:11">
      <c r="A1126" t="s">
        <v>3084</v>
      </c>
      <c r="B1126">
        <v>1</v>
      </c>
      <c r="C1126" t="s">
        <v>3084</v>
      </c>
      <c r="D1126">
        <v>1</v>
      </c>
      <c r="F1126">
        <v>0</v>
      </c>
      <c r="G1126" s="493">
        <v>40994.4497106482</v>
      </c>
      <c r="H1126" s="493">
        <v>40994.4497106482</v>
      </c>
      <c r="I1126" t="s">
        <v>3085</v>
      </c>
      <c r="J1126" t="s">
        <v>3085</v>
      </c>
      <c r="K1126" t="s">
        <v>1368</v>
      </c>
    </row>
    <row r="1127" hidden="1" spans="1:11">
      <c r="A1127" t="s">
        <v>3086</v>
      </c>
      <c r="B1127">
        <v>1</v>
      </c>
      <c r="C1127" t="s">
        <v>3086</v>
      </c>
      <c r="D1127">
        <v>1</v>
      </c>
      <c r="E1127" t="s">
        <v>3087</v>
      </c>
      <c r="F1127">
        <v>2</v>
      </c>
      <c r="G1127" s="493">
        <v>41010.7064467593</v>
      </c>
      <c r="H1127" s="493">
        <v>41010.7332986111</v>
      </c>
      <c r="I1127" t="s">
        <v>3088</v>
      </c>
      <c r="J1127" t="s">
        <v>3088</v>
      </c>
      <c r="K1127" t="s">
        <v>3089</v>
      </c>
    </row>
    <row r="1128" hidden="1" spans="1:11">
      <c r="A1128" t="s">
        <v>3090</v>
      </c>
      <c r="B1128">
        <v>1</v>
      </c>
      <c r="C1128" t="s">
        <v>3090</v>
      </c>
      <c r="D1128">
        <v>1</v>
      </c>
      <c r="E1128" t="s">
        <v>3091</v>
      </c>
      <c r="F1128">
        <v>6</v>
      </c>
      <c r="G1128" s="493">
        <v>41010.725</v>
      </c>
      <c r="H1128" s="493">
        <v>41010.735150463</v>
      </c>
      <c r="I1128" t="s">
        <v>3092</v>
      </c>
      <c r="J1128" t="s">
        <v>3092</v>
      </c>
      <c r="K1128" t="s">
        <v>3093</v>
      </c>
    </row>
    <row r="1129" hidden="1" spans="1:11">
      <c r="A1129" t="s">
        <v>3094</v>
      </c>
      <c r="B1129">
        <v>1</v>
      </c>
      <c r="C1129" t="s">
        <v>3094</v>
      </c>
      <c r="D1129">
        <v>1</v>
      </c>
      <c r="E1129" t="s">
        <v>3095</v>
      </c>
      <c r="F1129">
        <v>6</v>
      </c>
      <c r="G1129" s="493">
        <v>41004.5628125</v>
      </c>
      <c r="H1129" s="493">
        <v>41008.3931597222</v>
      </c>
      <c r="I1129" t="s">
        <v>3096</v>
      </c>
      <c r="J1129" t="s">
        <v>3096</v>
      </c>
      <c r="K1129" t="s">
        <v>3097</v>
      </c>
    </row>
    <row r="1130" hidden="1" spans="1:11">
      <c r="A1130" t="s">
        <v>3098</v>
      </c>
      <c r="B1130">
        <v>1</v>
      </c>
      <c r="C1130" t="s">
        <v>3098</v>
      </c>
      <c r="D1130">
        <v>1</v>
      </c>
      <c r="E1130" t="s">
        <v>3099</v>
      </c>
      <c r="F1130">
        <v>4</v>
      </c>
      <c r="G1130" s="493">
        <v>41010.6683217593</v>
      </c>
      <c r="H1130" s="493">
        <v>41010.675462963</v>
      </c>
      <c r="I1130" t="s">
        <v>3100</v>
      </c>
      <c r="J1130" t="s">
        <v>3100</v>
      </c>
      <c r="K1130" t="s">
        <v>3101</v>
      </c>
    </row>
    <row r="1131" hidden="1" spans="1:11">
      <c r="A1131" t="s">
        <v>3102</v>
      </c>
      <c r="B1131">
        <v>1</v>
      </c>
      <c r="C1131" t="s">
        <v>3102</v>
      </c>
      <c r="D1131">
        <v>1</v>
      </c>
      <c r="E1131" t="s">
        <v>3103</v>
      </c>
      <c r="F1131">
        <v>4</v>
      </c>
      <c r="G1131" s="493">
        <v>41010.5644560185</v>
      </c>
      <c r="H1131" s="493">
        <v>41011.420474537</v>
      </c>
      <c r="I1131" t="s">
        <v>3104</v>
      </c>
      <c r="J1131" t="s">
        <v>3104</v>
      </c>
      <c r="K1131" t="s">
        <v>3105</v>
      </c>
    </row>
    <row r="1132" hidden="1" spans="1:11">
      <c r="A1132" t="s">
        <v>3106</v>
      </c>
      <c r="B1132">
        <v>1</v>
      </c>
      <c r="C1132" t="s">
        <v>3106</v>
      </c>
      <c r="D1132">
        <v>1</v>
      </c>
      <c r="E1132" t="s">
        <v>3107</v>
      </c>
      <c r="F1132">
        <v>6</v>
      </c>
      <c r="G1132" s="493">
        <v>41008.4635648148</v>
      </c>
      <c r="H1132" s="493">
        <v>41008.4666203704</v>
      </c>
      <c r="I1132" t="s">
        <v>3108</v>
      </c>
      <c r="J1132" t="s">
        <v>3108</v>
      </c>
      <c r="K1132" t="s">
        <v>3109</v>
      </c>
    </row>
    <row r="1133" hidden="1" spans="1:11">
      <c r="A1133" t="s">
        <v>3110</v>
      </c>
      <c r="B1133">
        <v>1</v>
      </c>
      <c r="C1133" t="s">
        <v>3110</v>
      </c>
      <c r="D1133">
        <v>1</v>
      </c>
      <c r="E1133" t="s">
        <v>3111</v>
      </c>
      <c r="F1133">
        <v>4</v>
      </c>
      <c r="G1133" s="493">
        <v>41008.4471643519</v>
      </c>
      <c r="H1133" s="493">
        <v>41008.4546759259</v>
      </c>
      <c r="I1133" t="s">
        <v>3112</v>
      </c>
      <c r="J1133" t="s">
        <v>3112</v>
      </c>
      <c r="K1133" t="s">
        <v>3113</v>
      </c>
    </row>
    <row r="1134" hidden="1" spans="1:11">
      <c r="A1134" t="s">
        <v>3114</v>
      </c>
      <c r="B1134">
        <v>1</v>
      </c>
      <c r="C1134" t="s">
        <v>3114</v>
      </c>
      <c r="D1134">
        <v>1</v>
      </c>
      <c r="E1134" t="s">
        <v>3091</v>
      </c>
      <c r="F1134">
        <v>6</v>
      </c>
      <c r="G1134" s="493">
        <v>41015.5777314815</v>
      </c>
      <c r="H1134" s="493">
        <v>41015.6352777778</v>
      </c>
      <c r="I1134" t="s">
        <v>3115</v>
      </c>
      <c r="J1134" t="s">
        <v>3115</v>
      </c>
      <c r="K1134" t="s">
        <v>3116</v>
      </c>
    </row>
    <row r="1135" hidden="1" spans="1:11">
      <c r="A1135" t="s">
        <v>3117</v>
      </c>
      <c r="B1135">
        <v>1</v>
      </c>
      <c r="C1135" t="s">
        <v>3117</v>
      </c>
      <c r="D1135">
        <v>1</v>
      </c>
      <c r="E1135" t="s">
        <v>3118</v>
      </c>
      <c r="F1135">
        <v>6</v>
      </c>
      <c r="G1135" s="493">
        <v>39986.5014351852</v>
      </c>
      <c r="H1135" s="493">
        <v>42665.6938773148</v>
      </c>
      <c r="I1135" t="s">
        <v>3119</v>
      </c>
      <c r="J1135" t="s">
        <v>3119</v>
      </c>
      <c r="K1135" t="s">
        <v>3120</v>
      </c>
    </row>
    <row r="1136" hidden="1" spans="1:11">
      <c r="A1136" t="s">
        <v>3121</v>
      </c>
      <c r="B1136">
        <v>1</v>
      </c>
      <c r="C1136" t="s">
        <v>3121</v>
      </c>
      <c r="D1136">
        <v>1</v>
      </c>
      <c r="E1136" t="s">
        <v>3122</v>
      </c>
      <c r="F1136">
        <v>12</v>
      </c>
      <c r="G1136" s="493">
        <v>41254.6708217593</v>
      </c>
      <c r="H1136" s="493">
        <v>41808.7020949074</v>
      </c>
      <c r="I1136" t="s">
        <v>2813</v>
      </c>
      <c r="J1136" t="s">
        <v>2813</v>
      </c>
      <c r="K1136" t="s">
        <v>3123</v>
      </c>
    </row>
    <row r="1137" hidden="1" spans="1:11">
      <c r="A1137" t="s">
        <v>3124</v>
      </c>
      <c r="B1137">
        <v>1</v>
      </c>
      <c r="C1137" t="s">
        <v>3125</v>
      </c>
      <c r="D1137">
        <v>1</v>
      </c>
      <c r="E1137" t="s">
        <v>3126</v>
      </c>
      <c r="F1137">
        <v>9</v>
      </c>
      <c r="G1137" s="493">
        <v>41502.6116550926</v>
      </c>
      <c r="H1137" s="493">
        <v>41932.5641087963</v>
      </c>
      <c r="I1137" t="s">
        <v>3127</v>
      </c>
      <c r="J1137" t="s">
        <v>3128</v>
      </c>
      <c r="K1137" t="s">
        <v>3129</v>
      </c>
    </row>
    <row r="1138" hidden="1" spans="1:11">
      <c r="A1138" t="s">
        <v>3130</v>
      </c>
      <c r="B1138">
        <v>1</v>
      </c>
      <c r="C1138" t="s">
        <v>3131</v>
      </c>
      <c r="D1138">
        <v>1</v>
      </c>
      <c r="E1138" t="s">
        <v>3132</v>
      </c>
      <c r="F1138">
        <v>4</v>
      </c>
      <c r="G1138" s="493">
        <v>41171.5516898148</v>
      </c>
      <c r="H1138" s="493">
        <v>44436.6672916667</v>
      </c>
      <c r="I1138" t="s">
        <v>3133</v>
      </c>
      <c r="J1138" t="s">
        <v>3134</v>
      </c>
      <c r="K1138" t="s">
        <v>3135</v>
      </c>
    </row>
    <row r="1139" hidden="1" spans="1:11">
      <c r="A1139" t="s">
        <v>3136</v>
      </c>
      <c r="B1139">
        <v>1</v>
      </c>
      <c r="C1139" t="s">
        <v>3137</v>
      </c>
      <c r="D1139">
        <v>1</v>
      </c>
      <c r="E1139" t="s">
        <v>3132</v>
      </c>
      <c r="F1139">
        <v>4</v>
      </c>
      <c r="G1139" s="493">
        <v>41193.4949421296</v>
      </c>
      <c r="H1139" s="493">
        <v>44902.5937384259</v>
      </c>
      <c r="I1139" t="s">
        <v>3138</v>
      </c>
      <c r="J1139" t="s">
        <v>3139</v>
      </c>
      <c r="K1139" t="s">
        <v>3140</v>
      </c>
    </row>
    <row r="1140" hidden="1" spans="1:11">
      <c r="A1140" t="s">
        <v>3141</v>
      </c>
      <c r="B1140">
        <v>1</v>
      </c>
      <c r="C1140" t="s">
        <v>3142</v>
      </c>
      <c r="D1140">
        <v>1</v>
      </c>
      <c r="E1140" t="s">
        <v>3143</v>
      </c>
      <c r="F1140">
        <v>4</v>
      </c>
      <c r="G1140" s="493">
        <v>41171.5505671296</v>
      </c>
      <c r="H1140" s="493">
        <v>41171.6456365741</v>
      </c>
      <c r="I1140" t="s">
        <v>3144</v>
      </c>
      <c r="J1140" t="s">
        <v>3145</v>
      </c>
      <c r="K1140" t="s">
        <v>3146</v>
      </c>
    </row>
    <row r="1141" hidden="1" spans="1:11">
      <c r="A1141" t="s">
        <v>3147</v>
      </c>
      <c r="B1141">
        <v>1</v>
      </c>
      <c r="C1141" t="s">
        <v>3148</v>
      </c>
      <c r="D1141">
        <v>1</v>
      </c>
      <c r="E1141" t="s">
        <v>3149</v>
      </c>
      <c r="F1141">
        <v>4</v>
      </c>
      <c r="G1141" s="493">
        <v>41193.4975810185</v>
      </c>
      <c r="H1141" s="493">
        <v>41193.6312962963</v>
      </c>
      <c r="I1141" t="s">
        <v>3150</v>
      </c>
      <c r="J1141" t="s">
        <v>3151</v>
      </c>
      <c r="K1141" t="s">
        <v>3152</v>
      </c>
    </row>
    <row r="1142" hidden="1" spans="1:11">
      <c r="A1142" t="s">
        <v>3153</v>
      </c>
      <c r="B1142">
        <v>1</v>
      </c>
      <c r="C1142" t="s">
        <v>3153</v>
      </c>
      <c r="D1142">
        <v>1</v>
      </c>
      <c r="E1142" t="s">
        <v>3154</v>
      </c>
      <c r="F1142">
        <v>20</v>
      </c>
      <c r="G1142" s="493">
        <v>41010.5644560185</v>
      </c>
      <c r="H1142" s="493">
        <v>41010.6194791667</v>
      </c>
      <c r="I1142" t="s">
        <v>3155</v>
      </c>
      <c r="J1142" t="s">
        <v>3155</v>
      </c>
      <c r="K1142" t="s">
        <v>3156</v>
      </c>
    </row>
    <row r="1143" hidden="1" spans="1:11">
      <c r="A1143" t="s">
        <v>3157</v>
      </c>
      <c r="B1143">
        <v>1</v>
      </c>
      <c r="C1143" t="s">
        <v>3157</v>
      </c>
      <c r="D1143">
        <v>1</v>
      </c>
      <c r="E1143" t="s">
        <v>3126</v>
      </c>
      <c r="F1143">
        <v>9</v>
      </c>
      <c r="G1143" s="493">
        <v>41129.6158912037</v>
      </c>
      <c r="H1143" s="493">
        <v>41502.6669444444</v>
      </c>
      <c r="I1143" t="s">
        <v>3158</v>
      </c>
      <c r="J1143" t="s">
        <v>3158</v>
      </c>
      <c r="K1143" t="s">
        <v>3159</v>
      </c>
    </row>
    <row r="1144" hidden="1" spans="1:11">
      <c r="A1144" t="s">
        <v>3160</v>
      </c>
      <c r="B1144">
        <v>0</v>
      </c>
      <c r="C1144" t="s">
        <v>3160</v>
      </c>
      <c r="D1144">
        <v>0</v>
      </c>
      <c r="F1144">
        <v>0</v>
      </c>
      <c r="G1144" s="493">
        <v>41012.4295138889</v>
      </c>
      <c r="H1144" s="493">
        <v>41012.4295138889</v>
      </c>
      <c r="I1144" t="s">
        <v>3161</v>
      </c>
      <c r="J1144" t="s">
        <v>3161</v>
      </c>
      <c r="K1144" t="s">
        <v>1368</v>
      </c>
    </row>
    <row r="1145" hidden="1" spans="1:11">
      <c r="A1145" t="s">
        <v>3162</v>
      </c>
      <c r="B1145">
        <v>0</v>
      </c>
      <c r="C1145" t="s">
        <v>3162</v>
      </c>
      <c r="D1145">
        <v>0</v>
      </c>
      <c r="F1145">
        <v>0</v>
      </c>
      <c r="G1145" s="493">
        <v>41012.445625</v>
      </c>
      <c r="H1145" s="493">
        <v>41012.445625</v>
      </c>
      <c r="I1145" t="s">
        <v>3163</v>
      </c>
      <c r="J1145" t="s">
        <v>3163</v>
      </c>
      <c r="K1145" t="s">
        <v>1368</v>
      </c>
    </row>
    <row r="1146" hidden="1" spans="1:11">
      <c r="A1146" t="s">
        <v>3162</v>
      </c>
      <c r="B1146">
        <v>1</v>
      </c>
      <c r="C1146" t="s">
        <v>3162</v>
      </c>
      <c r="D1146">
        <v>1</v>
      </c>
      <c r="F1146">
        <v>0</v>
      </c>
      <c r="G1146" s="493">
        <v>41956.7982523148</v>
      </c>
      <c r="H1146" s="493">
        <v>41956.7982523148</v>
      </c>
      <c r="I1146" t="s">
        <v>3163</v>
      </c>
      <c r="J1146" t="s">
        <v>3163</v>
      </c>
      <c r="K1146" t="s">
        <v>1368</v>
      </c>
    </row>
    <row r="1147" hidden="1" spans="1:11">
      <c r="A1147" t="s">
        <v>3164</v>
      </c>
      <c r="B1147">
        <v>0</v>
      </c>
      <c r="C1147" t="s">
        <v>3164</v>
      </c>
      <c r="D1147">
        <v>0</v>
      </c>
      <c r="F1147">
        <v>0</v>
      </c>
      <c r="G1147" s="493">
        <v>41043.4432291667</v>
      </c>
      <c r="H1147" s="493">
        <v>41043.4432291667</v>
      </c>
      <c r="I1147" t="s">
        <v>3165</v>
      </c>
      <c r="J1147" t="s">
        <v>3165</v>
      </c>
      <c r="K1147" t="s">
        <v>1368</v>
      </c>
    </row>
    <row r="1148" hidden="1" spans="1:11">
      <c r="A1148" t="s">
        <v>3164</v>
      </c>
      <c r="B1148">
        <v>1</v>
      </c>
      <c r="C1148" t="s">
        <v>3164</v>
      </c>
      <c r="D1148">
        <v>1</v>
      </c>
      <c r="F1148">
        <v>0</v>
      </c>
      <c r="G1148" s="493">
        <v>41017.4907986111</v>
      </c>
      <c r="H1148" s="493">
        <v>41017.4907986111</v>
      </c>
      <c r="I1148" t="s">
        <v>3165</v>
      </c>
      <c r="J1148" t="s">
        <v>3165</v>
      </c>
      <c r="K1148" t="s">
        <v>1368</v>
      </c>
    </row>
    <row r="1149" hidden="1" spans="1:11">
      <c r="A1149" t="s">
        <v>3166</v>
      </c>
      <c r="B1149">
        <v>0</v>
      </c>
      <c r="C1149" t="s">
        <v>3166</v>
      </c>
      <c r="D1149">
        <v>0</v>
      </c>
      <c r="F1149">
        <v>0</v>
      </c>
      <c r="G1149" s="493">
        <v>41012.4739351852</v>
      </c>
      <c r="H1149" s="493">
        <v>41012.4739351852</v>
      </c>
      <c r="I1149" t="s">
        <v>3167</v>
      </c>
      <c r="J1149" t="s">
        <v>3167</v>
      </c>
      <c r="K1149" t="s">
        <v>1368</v>
      </c>
    </row>
    <row r="1150" hidden="1" spans="1:11">
      <c r="A1150" t="s">
        <v>3168</v>
      </c>
      <c r="B1150">
        <v>0</v>
      </c>
      <c r="C1150" t="s">
        <v>3168</v>
      </c>
      <c r="D1150">
        <v>0</v>
      </c>
      <c r="F1150">
        <v>0</v>
      </c>
      <c r="G1150" s="493">
        <v>41012.387974537</v>
      </c>
      <c r="H1150" s="493">
        <v>41012.387974537</v>
      </c>
      <c r="I1150" t="s">
        <v>3169</v>
      </c>
      <c r="J1150" t="s">
        <v>3169</v>
      </c>
      <c r="K1150" t="s">
        <v>1368</v>
      </c>
    </row>
    <row r="1151" hidden="1" spans="1:11">
      <c r="A1151" t="s">
        <v>3170</v>
      </c>
      <c r="B1151">
        <v>1</v>
      </c>
      <c r="C1151" t="s">
        <v>3171</v>
      </c>
      <c r="D1151">
        <v>1</v>
      </c>
      <c r="E1151" t="s">
        <v>3172</v>
      </c>
      <c r="F1151">
        <v>3</v>
      </c>
      <c r="G1151" s="493">
        <v>41067.3846990741</v>
      </c>
      <c r="H1151" s="493">
        <v>41072.5887615741</v>
      </c>
      <c r="I1151" t="s">
        <v>3173</v>
      </c>
      <c r="J1151" t="s">
        <v>3174</v>
      </c>
      <c r="K1151" t="s">
        <v>3175</v>
      </c>
    </row>
    <row r="1152" hidden="1" spans="1:11">
      <c r="A1152" t="s">
        <v>3176</v>
      </c>
      <c r="B1152">
        <v>1</v>
      </c>
      <c r="C1152" t="s">
        <v>3177</v>
      </c>
      <c r="D1152">
        <v>1</v>
      </c>
      <c r="E1152" t="s">
        <v>3178</v>
      </c>
      <c r="F1152">
        <v>2</v>
      </c>
      <c r="G1152" s="493">
        <v>41094.501712963</v>
      </c>
      <c r="H1152" s="493">
        <v>41094.5612962963</v>
      </c>
      <c r="I1152" t="s">
        <v>3179</v>
      </c>
      <c r="J1152" t="s">
        <v>3180</v>
      </c>
      <c r="K1152" t="s">
        <v>3181</v>
      </c>
    </row>
    <row r="1153" hidden="1" spans="1:11">
      <c r="A1153" t="s">
        <v>3182</v>
      </c>
      <c r="B1153">
        <v>1</v>
      </c>
      <c r="C1153" t="s">
        <v>3182</v>
      </c>
      <c r="D1153">
        <v>1</v>
      </c>
      <c r="F1153">
        <v>0</v>
      </c>
      <c r="G1153" s="493">
        <v>41149.6028703704</v>
      </c>
      <c r="H1153" s="493">
        <v>41149.6028703704</v>
      </c>
      <c r="I1153" t="s">
        <v>3183</v>
      </c>
      <c r="J1153" t="s">
        <v>3183</v>
      </c>
      <c r="K1153" t="s">
        <v>1368</v>
      </c>
    </row>
    <row r="1154" hidden="1" spans="1:11">
      <c r="A1154" t="s">
        <v>3184</v>
      </c>
      <c r="B1154">
        <v>1</v>
      </c>
      <c r="C1154" t="s">
        <v>3184</v>
      </c>
      <c r="D1154">
        <v>1</v>
      </c>
      <c r="F1154">
        <v>0</v>
      </c>
      <c r="G1154" s="493">
        <v>41149.5995949074</v>
      </c>
      <c r="H1154" s="493">
        <v>41149.5995949074</v>
      </c>
      <c r="I1154" t="s">
        <v>3185</v>
      </c>
      <c r="J1154" t="s">
        <v>3185</v>
      </c>
      <c r="K1154" t="s">
        <v>1368</v>
      </c>
    </row>
    <row r="1155" hidden="1" spans="1:11">
      <c r="A1155" t="s">
        <v>3186</v>
      </c>
      <c r="B1155">
        <v>1</v>
      </c>
      <c r="C1155" t="s">
        <v>2881</v>
      </c>
      <c r="D1155">
        <v>1</v>
      </c>
      <c r="E1155" t="s">
        <v>2882</v>
      </c>
      <c r="F1155">
        <v>9</v>
      </c>
      <c r="G1155" s="493">
        <v>40935.4872569444</v>
      </c>
      <c r="H1155" s="493">
        <v>41847.4005671296</v>
      </c>
      <c r="I1155" t="s">
        <v>3187</v>
      </c>
      <c r="J1155" t="s">
        <v>2883</v>
      </c>
      <c r="K1155" t="s">
        <v>2884</v>
      </c>
    </row>
    <row r="1156" hidden="1" spans="1:11">
      <c r="A1156" t="s">
        <v>3188</v>
      </c>
      <c r="B1156">
        <v>1</v>
      </c>
      <c r="C1156" t="s">
        <v>3189</v>
      </c>
      <c r="D1156">
        <v>1</v>
      </c>
      <c r="E1156" t="s">
        <v>2882</v>
      </c>
      <c r="F1156">
        <v>9</v>
      </c>
      <c r="G1156" s="493">
        <v>40935.4865046296</v>
      </c>
      <c r="H1156" s="493">
        <v>41909.660625</v>
      </c>
      <c r="I1156" t="s">
        <v>3190</v>
      </c>
      <c r="J1156" t="s">
        <v>3191</v>
      </c>
      <c r="K1156" t="s">
        <v>3192</v>
      </c>
    </row>
    <row r="1157" hidden="1" spans="1:11">
      <c r="A1157" t="s">
        <v>3193</v>
      </c>
      <c r="B1157">
        <v>1</v>
      </c>
      <c r="C1157" t="s">
        <v>3194</v>
      </c>
      <c r="D1157">
        <v>1</v>
      </c>
      <c r="E1157" t="s">
        <v>2882</v>
      </c>
      <c r="F1157">
        <v>9</v>
      </c>
      <c r="G1157" s="493">
        <v>40935.4868634259</v>
      </c>
      <c r="H1157" s="493">
        <v>41367.7164236111</v>
      </c>
      <c r="I1157" t="s">
        <v>3195</v>
      </c>
      <c r="J1157" t="s">
        <v>3196</v>
      </c>
      <c r="K1157" t="s">
        <v>3197</v>
      </c>
    </row>
    <row r="1158" hidden="1" spans="1:11">
      <c r="A1158" t="s">
        <v>3198</v>
      </c>
      <c r="B1158">
        <v>1</v>
      </c>
      <c r="C1158" t="s">
        <v>3199</v>
      </c>
      <c r="D1158">
        <v>1</v>
      </c>
      <c r="E1158" t="s">
        <v>2882</v>
      </c>
      <c r="F1158">
        <v>9</v>
      </c>
      <c r="G1158" s="493">
        <v>40935.4875810185</v>
      </c>
      <c r="H1158" s="493">
        <v>41367.5037152778</v>
      </c>
      <c r="I1158" t="s">
        <v>3200</v>
      </c>
      <c r="J1158" t="s">
        <v>3201</v>
      </c>
      <c r="K1158" t="s">
        <v>3202</v>
      </c>
    </row>
    <row r="1159" hidden="1" spans="1:11">
      <c r="A1159" t="s">
        <v>3203</v>
      </c>
      <c r="B1159">
        <v>1</v>
      </c>
      <c r="C1159" t="s">
        <v>3199</v>
      </c>
      <c r="D1159">
        <v>1</v>
      </c>
      <c r="E1159" t="s">
        <v>2882</v>
      </c>
      <c r="F1159">
        <v>9</v>
      </c>
      <c r="G1159" s="493">
        <v>40935.4875810185</v>
      </c>
      <c r="H1159" s="493">
        <v>41367.5037152778</v>
      </c>
      <c r="I1159" t="s">
        <v>3204</v>
      </c>
      <c r="J1159" t="s">
        <v>3201</v>
      </c>
      <c r="K1159" t="s">
        <v>3202</v>
      </c>
    </row>
    <row r="1160" hidden="1" spans="1:11">
      <c r="A1160" t="s">
        <v>3205</v>
      </c>
      <c r="B1160">
        <v>1</v>
      </c>
      <c r="C1160" t="s">
        <v>3205</v>
      </c>
      <c r="D1160">
        <v>1</v>
      </c>
      <c r="E1160" t="s">
        <v>3206</v>
      </c>
      <c r="F1160">
        <v>4</v>
      </c>
      <c r="G1160" s="493">
        <v>41087.7110300926</v>
      </c>
      <c r="H1160" s="493">
        <v>41092.7465509259</v>
      </c>
      <c r="I1160" t="s">
        <v>3039</v>
      </c>
      <c r="J1160" t="s">
        <v>3039</v>
      </c>
      <c r="K1160" t="s">
        <v>3040</v>
      </c>
    </row>
    <row r="1161" hidden="1" spans="1:11">
      <c r="A1161" t="s">
        <v>3207</v>
      </c>
      <c r="B1161">
        <v>1</v>
      </c>
      <c r="C1161" t="s">
        <v>3207</v>
      </c>
      <c r="D1161">
        <v>1</v>
      </c>
      <c r="E1161" t="s">
        <v>3208</v>
      </c>
      <c r="F1161">
        <v>2</v>
      </c>
      <c r="G1161" s="493">
        <v>41086.401724537</v>
      </c>
      <c r="H1161" s="493">
        <v>41087.3802777778</v>
      </c>
      <c r="I1161" t="s">
        <v>3088</v>
      </c>
      <c r="J1161" t="s">
        <v>3088</v>
      </c>
      <c r="K1161" t="s">
        <v>3089</v>
      </c>
    </row>
    <row r="1162" hidden="1" spans="1:11">
      <c r="A1162" t="s">
        <v>3209</v>
      </c>
      <c r="B1162">
        <v>1</v>
      </c>
      <c r="C1162" t="s">
        <v>3209</v>
      </c>
      <c r="D1162">
        <v>1</v>
      </c>
      <c r="E1162" t="s">
        <v>3210</v>
      </c>
      <c r="F1162">
        <v>4</v>
      </c>
      <c r="G1162" s="493">
        <v>41085.5491666667</v>
      </c>
      <c r="H1162" s="493">
        <v>41085.6277314815</v>
      </c>
      <c r="I1162" t="s">
        <v>3104</v>
      </c>
      <c r="J1162" t="s">
        <v>3104</v>
      </c>
      <c r="K1162" t="s">
        <v>3211</v>
      </c>
    </row>
    <row r="1163" hidden="1" spans="1:11">
      <c r="A1163" t="s">
        <v>3212</v>
      </c>
      <c r="B1163">
        <v>1</v>
      </c>
      <c r="C1163" t="s">
        <v>3212</v>
      </c>
      <c r="D1163">
        <v>1</v>
      </c>
      <c r="E1163" t="s">
        <v>3213</v>
      </c>
      <c r="F1163">
        <v>4</v>
      </c>
      <c r="G1163" s="493">
        <v>41086.3987962963</v>
      </c>
      <c r="H1163" s="493">
        <v>41086.5962731481</v>
      </c>
      <c r="I1163" t="s">
        <v>3100</v>
      </c>
      <c r="J1163" t="s">
        <v>3100</v>
      </c>
      <c r="K1163" t="s">
        <v>3214</v>
      </c>
    </row>
    <row r="1164" hidden="1" spans="1:11">
      <c r="A1164" t="s">
        <v>499</v>
      </c>
      <c r="B1164">
        <v>1</v>
      </c>
      <c r="C1164" t="s">
        <v>499</v>
      </c>
      <c r="D1164">
        <v>1</v>
      </c>
      <c r="E1164" t="s">
        <v>500</v>
      </c>
      <c r="F1164">
        <v>20</v>
      </c>
      <c r="G1164" s="493">
        <v>41081.70625</v>
      </c>
      <c r="H1164" s="493">
        <v>41138.4676157407</v>
      </c>
      <c r="I1164" t="s">
        <v>3155</v>
      </c>
      <c r="J1164" t="s">
        <v>3155</v>
      </c>
      <c r="K1164" t="s">
        <v>3215</v>
      </c>
    </row>
    <row r="1165" hidden="1" spans="1:11">
      <c r="A1165" t="s">
        <v>3216</v>
      </c>
      <c r="B1165">
        <v>1</v>
      </c>
      <c r="C1165" t="s">
        <v>3217</v>
      </c>
      <c r="D1165">
        <v>1</v>
      </c>
      <c r="E1165" t="s">
        <v>3218</v>
      </c>
      <c r="F1165">
        <v>6</v>
      </c>
      <c r="G1165" s="493">
        <v>41088.735</v>
      </c>
      <c r="H1165" s="493">
        <v>41093.5797222222</v>
      </c>
      <c r="I1165" t="s">
        <v>3071</v>
      </c>
      <c r="J1165" t="s">
        <v>3056</v>
      </c>
      <c r="K1165" t="s">
        <v>3219</v>
      </c>
    </row>
    <row r="1166" hidden="1" spans="1:11">
      <c r="A1166" t="s">
        <v>3220</v>
      </c>
      <c r="B1166">
        <v>1</v>
      </c>
      <c r="C1166" t="s">
        <v>3221</v>
      </c>
      <c r="D1166">
        <v>1</v>
      </c>
      <c r="E1166" t="s">
        <v>3222</v>
      </c>
      <c r="F1166">
        <v>4</v>
      </c>
      <c r="G1166" s="493">
        <v>41088.736412037</v>
      </c>
      <c r="H1166" s="493">
        <v>41093.6511805556</v>
      </c>
      <c r="I1166" t="s">
        <v>3073</v>
      </c>
      <c r="J1166" t="s">
        <v>3060</v>
      </c>
      <c r="K1166" t="s">
        <v>3223</v>
      </c>
    </row>
    <row r="1167" hidden="1" spans="1:11">
      <c r="A1167" t="s">
        <v>3224</v>
      </c>
      <c r="B1167">
        <v>1</v>
      </c>
      <c r="C1167" t="s">
        <v>3225</v>
      </c>
      <c r="D1167">
        <v>1</v>
      </c>
      <c r="E1167" t="s">
        <v>3226</v>
      </c>
      <c r="F1167">
        <v>6</v>
      </c>
      <c r="G1167" s="493">
        <v>41088.7357407407</v>
      </c>
      <c r="H1167" s="493">
        <v>41093.6411226852</v>
      </c>
      <c r="I1167" t="s">
        <v>3075</v>
      </c>
      <c r="J1167" t="s">
        <v>3064</v>
      </c>
      <c r="K1167" t="s">
        <v>3227</v>
      </c>
    </row>
    <row r="1168" hidden="1" spans="1:11">
      <c r="A1168" t="s">
        <v>3228</v>
      </c>
      <c r="B1168">
        <v>1</v>
      </c>
      <c r="C1168" t="s">
        <v>3229</v>
      </c>
      <c r="D1168">
        <v>1</v>
      </c>
      <c r="E1168" t="s">
        <v>3230</v>
      </c>
      <c r="F1168">
        <v>4</v>
      </c>
      <c r="G1168" s="493">
        <v>41088.7341087963</v>
      </c>
      <c r="H1168" s="493">
        <v>41092.4578935185</v>
      </c>
      <c r="I1168" t="s">
        <v>3077</v>
      </c>
      <c r="J1168" t="s">
        <v>3068</v>
      </c>
      <c r="K1168" t="s">
        <v>3231</v>
      </c>
    </row>
    <row r="1169" hidden="1" spans="1:11">
      <c r="A1169" t="s">
        <v>3232</v>
      </c>
      <c r="B1169">
        <v>1</v>
      </c>
      <c r="C1169" t="s">
        <v>3232</v>
      </c>
      <c r="D1169">
        <v>1</v>
      </c>
      <c r="E1169" t="s">
        <v>3233</v>
      </c>
      <c r="F1169">
        <v>6</v>
      </c>
      <c r="G1169" s="493">
        <v>41086.3983333333</v>
      </c>
      <c r="H1169" s="493">
        <v>41086.549224537</v>
      </c>
      <c r="I1169" t="s">
        <v>3092</v>
      </c>
      <c r="J1169" t="s">
        <v>3092</v>
      </c>
      <c r="K1169" t="s">
        <v>3234</v>
      </c>
    </row>
    <row r="1170" hidden="1" spans="1:11">
      <c r="A1170" t="s">
        <v>3235</v>
      </c>
      <c r="B1170">
        <v>1</v>
      </c>
      <c r="C1170" t="s">
        <v>3235</v>
      </c>
      <c r="D1170">
        <v>1</v>
      </c>
      <c r="E1170" t="s">
        <v>3236</v>
      </c>
      <c r="F1170">
        <v>6</v>
      </c>
      <c r="G1170" s="493">
        <v>41086.4012962963</v>
      </c>
      <c r="H1170" s="493">
        <v>41086.714837963</v>
      </c>
      <c r="I1170" t="s">
        <v>3096</v>
      </c>
      <c r="J1170" t="s">
        <v>3096</v>
      </c>
      <c r="K1170" t="s">
        <v>3237</v>
      </c>
    </row>
    <row r="1171" hidden="1" spans="1:11">
      <c r="A1171" t="s">
        <v>3238</v>
      </c>
      <c r="B1171">
        <v>1</v>
      </c>
      <c r="C1171" t="s">
        <v>3238</v>
      </c>
      <c r="D1171">
        <v>1</v>
      </c>
      <c r="E1171" t="s">
        <v>3239</v>
      </c>
      <c r="F1171">
        <v>6</v>
      </c>
      <c r="G1171" s="493">
        <v>41086.4006481481</v>
      </c>
      <c r="H1171" s="493">
        <v>41086.6781597222</v>
      </c>
      <c r="I1171" t="s">
        <v>3108</v>
      </c>
      <c r="J1171" t="s">
        <v>3108</v>
      </c>
      <c r="K1171" t="s">
        <v>3109</v>
      </c>
    </row>
    <row r="1172" hidden="1" spans="1:11">
      <c r="A1172" t="s">
        <v>3240</v>
      </c>
      <c r="B1172">
        <v>1</v>
      </c>
      <c r="C1172" t="s">
        <v>3240</v>
      </c>
      <c r="D1172">
        <v>1</v>
      </c>
      <c r="E1172" t="s">
        <v>3241</v>
      </c>
      <c r="F1172">
        <v>4</v>
      </c>
      <c r="G1172" s="493">
        <v>41086.3999652778</v>
      </c>
      <c r="H1172" s="493">
        <v>41086.6174074074</v>
      </c>
      <c r="I1172" t="s">
        <v>3112</v>
      </c>
      <c r="J1172" t="s">
        <v>3112</v>
      </c>
      <c r="K1172" t="s">
        <v>3113</v>
      </c>
    </row>
    <row r="1173" hidden="1" spans="1:11">
      <c r="A1173" t="s">
        <v>3242</v>
      </c>
      <c r="B1173">
        <v>1</v>
      </c>
      <c r="C1173" t="s">
        <v>3242</v>
      </c>
      <c r="D1173">
        <v>1</v>
      </c>
      <c r="E1173" t="s">
        <v>3233</v>
      </c>
      <c r="F1173">
        <v>6</v>
      </c>
      <c r="G1173" s="493">
        <v>41086.3994560185</v>
      </c>
      <c r="H1173" s="493">
        <v>41086.5775347222</v>
      </c>
      <c r="I1173" t="s">
        <v>3115</v>
      </c>
      <c r="J1173" t="s">
        <v>3115</v>
      </c>
      <c r="K1173" t="s">
        <v>3243</v>
      </c>
    </row>
    <row r="1174" hidden="1" spans="1:11">
      <c r="A1174" t="s">
        <v>3244</v>
      </c>
      <c r="B1174">
        <v>1</v>
      </c>
      <c r="C1174" t="s">
        <v>3245</v>
      </c>
      <c r="D1174">
        <v>1</v>
      </c>
      <c r="E1174">
        <v>96445895</v>
      </c>
      <c r="F1174">
        <v>2</v>
      </c>
      <c r="G1174" s="493">
        <v>39925.6402662037</v>
      </c>
      <c r="H1174" s="493">
        <v>39925.6402662037</v>
      </c>
      <c r="I1174" t="s">
        <v>3246</v>
      </c>
      <c r="J1174" t="s">
        <v>3247</v>
      </c>
      <c r="K1174" t="s">
        <v>3248</v>
      </c>
    </row>
    <row r="1175" hidden="1" spans="1:11">
      <c r="A1175" t="s">
        <v>3245</v>
      </c>
      <c r="B1175">
        <v>1</v>
      </c>
      <c r="C1175" t="s">
        <v>3245</v>
      </c>
      <c r="D1175">
        <v>1</v>
      </c>
      <c r="E1175">
        <v>96445895</v>
      </c>
      <c r="F1175">
        <v>2</v>
      </c>
      <c r="G1175" s="493">
        <v>39925.6402662037</v>
      </c>
      <c r="H1175" s="493">
        <v>39925.6402662037</v>
      </c>
      <c r="I1175" t="s">
        <v>3247</v>
      </c>
      <c r="J1175" t="s">
        <v>3247</v>
      </c>
      <c r="K1175" t="s">
        <v>3248</v>
      </c>
    </row>
    <row r="1176" hidden="1" spans="1:11">
      <c r="A1176" t="s">
        <v>3249</v>
      </c>
      <c r="B1176">
        <v>2</v>
      </c>
      <c r="C1176" t="s">
        <v>3249</v>
      </c>
      <c r="D1176">
        <v>2</v>
      </c>
      <c r="E1176" t="s">
        <v>3250</v>
      </c>
      <c r="F1176">
        <v>6</v>
      </c>
      <c r="G1176" s="493">
        <v>40311.4160648148</v>
      </c>
      <c r="H1176" s="493">
        <v>43780.6170717593</v>
      </c>
      <c r="I1176" t="s">
        <v>3251</v>
      </c>
      <c r="J1176" t="s">
        <v>3251</v>
      </c>
      <c r="K1176" t="s">
        <v>3252</v>
      </c>
    </row>
    <row r="1177" hidden="1" spans="1:11">
      <c r="A1177" t="s">
        <v>3253</v>
      </c>
      <c r="B1177">
        <v>1</v>
      </c>
      <c r="C1177" t="s">
        <v>3254</v>
      </c>
      <c r="D1177">
        <v>1</v>
      </c>
      <c r="E1177" t="s">
        <v>3255</v>
      </c>
      <c r="F1177">
        <v>9</v>
      </c>
      <c r="G1177" s="493">
        <v>41241.382650463</v>
      </c>
      <c r="H1177" s="493">
        <v>41241.6824189815</v>
      </c>
      <c r="I1177" t="s">
        <v>3256</v>
      </c>
      <c r="J1177" t="s">
        <v>3257</v>
      </c>
      <c r="K1177" t="s">
        <v>3258</v>
      </c>
    </row>
    <row r="1178" hidden="1" spans="1:11">
      <c r="A1178" t="s">
        <v>3259</v>
      </c>
      <c r="B1178">
        <v>1</v>
      </c>
      <c r="C1178" t="s">
        <v>3260</v>
      </c>
      <c r="D1178">
        <v>1</v>
      </c>
      <c r="E1178" t="s">
        <v>3255</v>
      </c>
      <c r="F1178">
        <v>9</v>
      </c>
      <c r="G1178" s="493">
        <v>41241.3822569444</v>
      </c>
      <c r="H1178" s="493">
        <v>41241.6794560185</v>
      </c>
      <c r="I1178" t="s">
        <v>3261</v>
      </c>
      <c r="J1178" t="s">
        <v>3262</v>
      </c>
      <c r="K1178" t="s">
        <v>3263</v>
      </c>
    </row>
    <row r="1179" hidden="1" spans="1:11">
      <c r="A1179" t="s">
        <v>3264</v>
      </c>
      <c r="B1179">
        <v>1</v>
      </c>
      <c r="C1179" t="s">
        <v>3265</v>
      </c>
      <c r="D1179">
        <v>1</v>
      </c>
      <c r="E1179" t="s">
        <v>3255</v>
      </c>
      <c r="F1179">
        <v>9</v>
      </c>
      <c r="G1179" s="493">
        <v>41241.3817592593</v>
      </c>
      <c r="H1179" s="493">
        <v>41241.6763541667</v>
      </c>
      <c r="I1179" t="s">
        <v>3266</v>
      </c>
      <c r="J1179" t="s">
        <v>3267</v>
      </c>
      <c r="K1179" t="s">
        <v>3268</v>
      </c>
    </row>
    <row r="1180" hidden="1" spans="1:11">
      <c r="A1180" t="s">
        <v>3269</v>
      </c>
      <c r="B1180">
        <v>1</v>
      </c>
      <c r="C1180" t="s">
        <v>3270</v>
      </c>
      <c r="D1180">
        <v>1</v>
      </c>
      <c r="E1180" t="s">
        <v>3271</v>
      </c>
      <c r="F1180">
        <v>9</v>
      </c>
      <c r="G1180" s="493">
        <v>41241.3830439815</v>
      </c>
      <c r="H1180" s="493">
        <v>41241.7086226852</v>
      </c>
      <c r="I1180" t="s">
        <v>3272</v>
      </c>
      <c r="J1180" t="s">
        <v>3273</v>
      </c>
      <c r="K1180" t="s">
        <v>2803</v>
      </c>
    </row>
    <row r="1181" hidden="1" spans="1:11">
      <c r="A1181" t="s">
        <v>3274</v>
      </c>
      <c r="B1181">
        <v>1</v>
      </c>
      <c r="C1181" t="s">
        <v>3275</v>
      </c>
      <c r="D1181">
        <v>1</v>
      </c>
      <c r="E1181" t="s">
        <v>3271</v>
      </c>
      <c r="F1181">
        <v>9</v>
      </c>
      <c r="G1181" s="493">
        <v>41241.7504513889</v>
      </c>
      <c r="H1181" s="493">
        <v>41613.6498611111</v>
      </c>
      <c r="I1181" t="s">
        <v>3276</v>
      </c>
      <c r="J1181" t="s">
        <v>3277</v>
      </c>
      <c r="K1181" t="s">
        <v>2807</v>
      </c>
    </row>
    <row r="1182" hidden="1" spans="1:11">
      <c r="A1182" t="s">
        <v>3278</v>
      </c>
      <c r="B1182">
        <v>1</v>
      </c>
      <c r="C1182" t="s">
        <v>3279</v>
      </c>
      <c r="D1182">
        <v>1</v>
      </c>
      <c r="E1182" t="s">
        <v>3271</v>
      </c>
      <c r="F1182">
        <v>9</v>
      </c>
      <c r="G1182" s="493">
        <v>41241.38375</v>
      </c>
      <c r="H1182" s="493">
        <v>41241.7100925926</v>
      </c>
      <c r="I1182" t="s">
        <v>3280</v>
      </c>
      <c r="J1182" t="s">
        <v>3281</v>
      </c>
      <c r="K1182" t="s">
        <v>2828</v>
      </c>
    </row>
    <row r="1183" hidden="1" spans="1:11">
      <c r="A1183" t="s">
        <v>3282</v>
      </c>
      <c r="B1183">
        <v>1</v>
      </c>
      <c r="C1183" t="s">
        <v>3282</v>
      </c>
      <c r="D1183">
        <v>1</v>
      </c>
      <c r="E1183" t="s">
        <v>3283</v>
      </c>
      <c r="F1183">
        <v>6</v>
      </c>
      <c r="G1183" s="493">
        <v>39668.8281712963</v>
      </c>
      <c r="H1183" s="493">
        <v>41857.4580092593</v>
      </c>
      <c r="I1183" t="s">
        <v>3284</v>
      </c>
      <c r="J1183" t="s">
        <v>3284</v>
      </c>
      <c r="K1183" t="s">
        <v>3284</v>
      </c>
    </row>
    <row r="1184" hidden="1" spans="1:11">
      <c r="A1184" t="s">
        <v>3285</v>
      </c>
      <c r="B1184">
        <v>1</v>
      </c>
      <c r="C1184" t="s">
        <v>3285</v>
      </c>
      <c r="D1184">
        <v>1</v>
      </c>
      <c r="E1184" t="s">
        <v>3283</v>
      </c>
      <c r="F1184">
        <v>6</v>
      </c>
      <c r="G1184" s="493">
        <v>39668.8286226852</v>
      </c>
      <c r="H1184" s="493">
        <v>41857.4596643519</v>
      </c>
      <c r="I1184" t="s">
        <v>3286</v>
      </c>
      <c r="J1184" t="s">
        <v>3286</v>
      </c>
      <c r="K1184" t="s">
        <v>3287</v>
      </c>
    </row>
    <row r="1185" hidden="1" spans="1:11">
      <c r="A1185" t="s">
        <v>3288</v>
      </c>
      <c r="B1185">
        <v>1</v>
      </c>
      <c r="C1185" t="s">
        <v>3289</v>
      </c>
      <c r="D1185">
        <v>1</v>
      </c>
      <c r="E1185" t="s">
        <v>3290</v>
      </c>
      <c r="F1185">
        <v>9</v>
      </c>
      <c r="G1185" s="493">
        <v>41485.4855902778</v>
      </c>
      <c r="H1185" s="493">
        <v>41485.48625</v>
      </c>
      <c r="I1185" t="s">
        <v>2786</v>
      </c>
      <c r="J1185" t="s">
        <v>2686</v>
      </c>
      <c r="K1185" t="s">
        <v>2686</v>
      </c>
    </row>
    <row r="1186" hidden="1" spans="1:11">
      <c r="A1186" t="s">
        <v>3291</v>
      </c>
      <c r="B1186">
        <v>1</v>
      </c>
      <c r="C1186" t="s">
        <v>3292</v>
      </c>
      <c r="D1186">
        <v>1</v>
      </c>
      <c r="E1186">
        <v>92405491</v>
      </c>
      <c r="F1186">
        <v>9</v>
      </c>
      <c r="G1186" s="493">
        <v>41289.6816319444</v>
      </c>
      <c r="H1186" s="493">
        <v>41598.7283796296</v>
      </c>
      <c r="I1186" t="s">
        <v>2786</v>
      </c>
      <c r="J1186" t="s">
        <v>2686</v>
      </c>
      <c r="K1186" t="s">
        <v>2686</v>
      </c>
    </row>
    <row r="1187" hidden="1" spans="1:11">
      <c r="A1187" t="s">
        <v>3293</v>
      </c>
      <c r="B1187">
        <v>1</v>
      </c>
      <c r="C1187" t="s">
        <v>3294</v>
      </c>
      <c r="D1187">
        <v>1</v>
      </c>
      <c r="E1187" t="s">
        <v>2111</v>
      </c>
      <c r="F1187">
        <v>9</v>
      </c>
      <c r="G1187" s="493">
        <v>41289.6810763889</v>
      </c>
      <c r="H1187" s="493">
        <v>41290.3939467593</v>
      </c>
      <c r="I1187" t="s">
        <v>3295</v>
      </c>
      <c r="J1187" t="s">
        <v>2622</v>
      </c>
      <c r="K1187" t="s">
        <v>3296</v>
      </c>
    </row>
    <row r="1188" hidden="1" spans="1:11">
      <c r="A1188" t="s">
        <v>3297</v>
      </c>
      <c r="B1188">
        <v>1</v>
      </c>
      <c r="C1188" t="s">
        <v>3298</v>
      </c>
      <c r="D1188">
        <v>1</v>
      </c>
      <c r="E1188" t="s">
        <v>2618</v>
      </c>
      <c r="F1188">
        <v>9</v>
      </c>
      <c r="G1188" s="493">
        <v>41289.6821643518</v>
      </c>
      <c r="H1188" s="493">
        <v>43075.3411226852</v>
      </c>
      <c r="I1188" t="s">
        <v>2784</v>
      </c>
      <c r="J1188" t="s">
        <v>2619</v>
      </c>
      <c r="K1188" t="s">
        <v>3299</v>
      </c>
    </row>
    <row r="1189" hidden="1" spans="1:11">
      <c r="A1189" t="s">
        <v>3300</v>
      </c>
      <c r="B1189">
        <v>1</v>
      </c>
      <c r="C1189" t="s">
        <v>3301</v>
      </c>
      <c r="D1189">
        <v>1</v>
      </c>
      <c r="E1189" t="s">
        <v>3302</v>
      </c>
      <c r="F1189">
        <v>9</v>
      </c>
      <c r="G1189" s="493">
        <v>41394.7539351852</v>
      </c>
      <c r="H1189" s="493">
        <v>42709.417025463</v>
      </c>
      <c r="I1189" t="s">
        <v>3303</v>
      </c>
      <c r="J1189" t="s">
        <v>3304</v>
      </c>
      <c r="K1189" t="s">
        <v>3305</v>
      </c>
    </row>
    <row r="1190" hidden="1" spans="1:11">
      <c r="A1190" t="s">
        <v>3306</v>
      </c>
      <c r="B1190">
        <v>1</v>
      </c>
      <c r="C1190" t="s">
        <v>3307</v>
      </c>
      <c r="D1190">
        <v>1</v>
      </c>
      <c r="E1190" t="s">
        <v>3302</v>
      </c>
      <c r="F1190">
        <v>9</v>
      </c>
      <c r="G1190" s="493">
        <v>41394.7545833333</v>
      </c>
      <c r="H1190" s="493">
        <v>42709.4153472222</v>
      </c>
      <c r="I1190" t="s">
        <v>3308</v>
      </c>
      <c r="J1190" t="s">
        <v>3309</v>
      </c>
      <c r="K1190" t="s">
        <v>3310</v>
      </c>
    </row>
    <row r="1191" hidden="1" spans="1:11">
      <c r="A1191" t="s">
        <v>3311</v>
      </c>
      <c r="B1191">
        <v>1</v>
      </c>
      <c r="C1191" t="s">
        <v>3312</v>
      </c>
      <c r="D1191">
        <v>1</v>
      </c>
      <c r="E1191" t="s">
        <v>3302</v>
      </c>
      <c r="F1191">
        <v>9</v>
      </c>
      <c r="G1191" s="493">
        <v>41394.7102546296</v>
      </c>
      <c r="H1191" s="493">
        <v>42681.3713310185</v>
      </c>
      <c r="I1191" t="s">
        <v>3313</v>
      </c>
      <c r="J1191" t="s">
        <v>3314</v>
      </c>
      <c r="K1191" t="s">
        <v>3315</v>
      </c>
    </row>
    <row r="1192" hidden="1" spans="1:11">
      <c r="A1192" t="s">
        <v>3316</v>
      </c>
      <c r="B1192">
        <v>1</v>
      </c>
      <c r="C1192" t="s">
        <v>3316</v>
      </c>
      <c r="D1192">
        <v>1</v>
      </c>
      <c r="E1192" t="s">
        <v>3317</v>
      </c>
      <c r="F1192">
        <v>3</v>
      </c>
      <c r="G1192" s="493">
        <v>41131.4831712963</v>
      </c>
      <c r="H1192" s="493">
        <v>41131.5863888889</v>
      </c>
      <c r="I1192" t="s">
        <v>3318</v>
      </c>
      <c r="J1192" t="s">
        <v>3318</v>
      </c>
      <c r="K1192" t="s">
        <v>2254</v>
      </c>
    </row>
    <row r="1193" hidden="1" spans="1:11">
      <c r="A1193" t="s">
        <v>3319</v>
      </c>
      <c r="B1193">
        <v>1</v>
      </c>
      <c r="C1193" t="s">
        <v>3319</v>
      </c>
      <c r="D1193">
        <v>1</v>
      </c>
      <c r="E1193" t="s">
        <v>945</v>
      </c>
      <c r="F1193">
        <v>3</v>
      </c>
      <c r="G1193" s="493">
        <v>41131.4819560185</v>
      </c>
      <c r="H1193" s="493">
        <v>41131.5787962963</v>
      </c>
      <c r="I1193" t="s">
        <v>3320</v>
      </c>
      <c r="J1193" t="s">
        <v>3320</v>
      </c>
      <c r="K1193" t="s">
        <v>3321</v>
      </c>
    </row>
    <row r="1194" hidden="1" spans="1:11">
      <c r="A1194" t="s">
        <v>2752</v>
      </c>
      <c r="B1194">
        <v>2</v>
      </c>
      <c r="C1194" t="s">
        <v>2752</v>
      </c>
      <c r="D1194">
        <v>2</v>
      </c>
      <c r="E1194" t="s">
        <v>2753</v>
      </c>
      <c r="F1194">
        <v>9</v>
      </c>
      <c r="G1194" s="493">
        <v>39776.7273032407</v>
      </c>
      <c r="H1194" s="493">
        <v>40534.6472569444</v>
      </c>
      <c r="I1194" t="s">
        <v>2755</v>
      </c>
      <c r="J1194" t="s">
        <v>2755</v>
      </c>
      <c r="K1194" t="s">
        <v>2756</v>
      </c>
    </row>
    <row r="1195" hidden="1" spans="1:11">
      <c r="A1195" t="s">
        <v>2603</v>
      </c>
      <c r="B1195">
        <v>2</v>
      </c>
      <c r="C1195" t="s">
        <v>2603</v>
      </c>
      <c r="D1195">
        <v>2</v>
      </c>
      <c r="E1195" t="s">
        <v>2604</v>
      </c>
      <c r="F1195">
        <v>9</v>
      </c>
      <c r="G1195" s="493">
        <v>39756.7062731481</v>
      </c>
      <c r="H1195" s="493">
        <v>39756.7062731481</v>
      </c>
      <c r="I1195" t="s">
        <v>2606</v>
      </c>
      <c r="J1195" t="s">
        <v>2606</v>
      </c>
      <c r="K1195" t="s">
        <v>2607</v>
      </c>
    </row>
    <row r="1196" hidden="1" spans="1:11">
      <c r="A1196" t="s">
        <v>2110</v>
      </c>
      <c r="B1196">
        <v>2</v>
      </c>
      <c r="C1196" t="s">
        <v>2110</v>
      </c>
      <c r="D1196">
        <v>2</v>
      </c>
      <c r="E1196" t="s">
        <v>2111</v>
      </c>
      <c r="F1196">
        <v>9</v>
      </c>
      <c r="G1196" s="493">
        <v>39716.587037037</v>
      </c>
      <c r="H1196" s="493">
        <v>39716.587037037</v>
      </c>
      <c r="I1196" t="s">
        <v>2113</v>
      </c>
      <c r="J1196" t="s">
        <v>2113</v>
      </c>
      <c r="K1196" t="s">
        <v>2114</v>
      </c>
    </row>
    <row r="1197" hidden="1" spans="1:11">
      <c r="A1197" t="s">
        <v>3322</v>
      </c>
      <c r="B1197">
        <v>2</v>
      </c>
      <c r="C1197" t="s">
        <v>3322</v>
      </c>
      <c r="D1197">
        <v>2</v>
      </c>
      <c r="E1197" t="s">
        <v>3323</v>
      </c>
      <c r="F1197">
        <v>6</v>
      </c>
      <c r="G1197" s="493">
        <v>40311.4166782407</v>
      </c>
      <c r="H1197" s="493">
        <v>40311.4166782407</v>
      </c>
      <c r="I1197" t="s">
        <v>3324</v>
      </c>
      <c r="J1197" t="s">
        <v>3324</v>
      </c>
      <c r="K1197" t="s">
        <v>3325</v>
      </c>
    </row>
    <row r="1198" hidden="1" spans="1:11">
      <c r="A1198" t="s">
        <v>3326</v>
      </c>
      <c r="B1198">
        <v>2</v>
      </c>
      <c r="C1198" t="s">
        <v>3326</v>
      </c>
      <c r="D1198">
        <v>2</v>
      </c>
      <c r="E1198" t="s">
        <v>3327</v>
      </c>
      <c r="F1198">
        <v>6</v>
      </c>
      <c r="G1198" s="493">
        <v>40311.4082060185</v>
      </c>
      <c r="H1198" s="493">
        <v>42233.5666550926</v>
      </c>
      <c r="I1198" t="s">
        <v>3328</v>
      </c>
      <c r="J1198" t="s">
        <v>3328</v>
      </c>
      <c r="K1198" t="s">
        <v>3329</v>
      </c>
    </row>
    <row r="1199" hidden="1" spans="1:11">
      <c r="A1199" t="s">
        <v>3330</v>
      </c>
      <c r="B1199">
        <v>1</v>
      </c>
      <c r="C1199" t="s">
        <v>3331</v>
      </c>
      <c r="D1199">
        <v>1</v>
      </c>
      <c r="E1199" t="s">
        <v>3332</v>
      </c>
      <c r="F1199">
        <v>24</v>
      </c>
      <c r="G1199" s="493">
        <v>41107.4891550926</v>
      </c>
      <c r="H1199" s="493">
        <v>41107.6034143519</v>
      </c>
      <c r="I1199" t="s">
        <v>3333</v>
      </c>
      <c r="J1199" t="s">
        <v>3334</v>
      </c>
      <c r="K1199" t="s">
        <v>3335</v>
      </c>
    </row>
    <row r="1200" hidden="1" spans="1:11">
      <c r="A1200" t="s">
        <v>3336</v>
      </c>
      <c r="B1200">
        <v>1</v>
      </c>
      <c r="C1200" t="s">
        <v>3337</v>
      </c>
      <c r="D1200">
        <v>1</v>
      </c>
      <c r="E1200" t="s">
        <v>3338</v>
      </c>
      <c r="F1200">
        <v>3</v>
      </c>
      <c r="G1200" s="493">
        <v>41075.4446759259</v>
      </c>
      <c r="H1200" s="493">
        <v>41190.4962847222</v>
      </c>
      <c r="I1200" t="s">
        <v>3339</v>
      </c>
      <c r="J1200" t="s">
        <v>3340</v>
      </c>
      <c r="K1200" t="s">
        <v>3340</v>
      </c>
    </row>
    <row r="1201" hidden="1" spans="1:11">
      <c r="A1201" t="s">
        <v>3341</v>
      </c>
      <c r="B1201">
        <v>1</v>
      </c>
      <c r="C1201" t="s">
        <v>3342</v>
      </c>
      <c r="D1201">
        <v>1</v>
      </c>
      <c r="E1201" t="s">
        <v>3343</v>
      </c>
      <c r="F1201">
        <v>3</v>
      </c>
      <c r="G1201" s="493">
        <v>41075.4453240741</v>
      </c>
      <c r="H1201" s="493">
        <v>41080.5017013889</v>
      </c>
      <c r="I1201" t="s">
        <v>3344</v>
      </c>
      <c r="J1201" t="s">
        <v>3345</v>
      </c>
      <c r="K1201" t="s">
        <v>3346</v>
      </c>
    </row>
    <row r="1202" hidden="1" spans="1:11">
      <c r="A1202" t="s">
        <v>3347</v>
      </c>
      <c r="B1202">
        <v>1</v>
      </c>
      <c r="C1202" t="s">
        <v>3347</v>
      </c>
      <c r="D1202">
        <v>1</v>
      </c>
      <c r="E1202" t="s">
        <v>3348</v>
      </c>
      <c r="F1202">
        <v>8</v>
      </c>
      <c r="G1202" s="493">
        <v>41219.6840740741</v>
      </c>
      <c r="H1202" s="493">
        <v>42590.4371296296</v>
      </c>
      <c r="I1202" t="s">
        <v>3349</v>
      </c>
      <c r="J1202" t="s">
        <v>3349</v>
      </c>
      <c r="K1202" t="s">
        <v>3350</v>
      </c>
    </row>
    <row r="1203" hidden="1" spans="1:11">
      <c r="A1203" t="s">
        <v>3351</v>
      </c>
      <c r="B1203">
        <v>1</v>
      </c>
      <c r="C1203" t="s">
        <v>3352</v>
      </c>
      <c r="D1203">
        <v>1</v>
      </c>
      <c r="E1203" t="s">
        <v>3332</v>
      </c>
      <c r="F1203">
        <v>24</v>
      </c>
      <c r="G1203" s="493">
        <v>41101.7432986111</v>
      </c>
      <c r="H1203" s="493">
        <v>41107.4348263889</v>
      </c>
      <c r="I1203" t="s">
        <v>3353</v>
      </c>
      <c r="J1203" t="s">
        <v>3354</v>
      </c>
      <c r="K1203" t="s">
        <v>3355</v>
      </c>
    </row>
    <row r="1204" hidden="1" spans="1:11">
      <c r="A1204" t="s">
        <v>3356</v>
      </c>
      <c r="B1204">
        <v>1</v>
      </c>
      <c r="C1204" t="s">
        <v>3356</v>
      </c>
      <c r="D1204">
        <v>1</v>
      </c>
      <c r="E1204" t="s">
        <v>3348</v>
      </c>
      <c r="F1204">
        <v>8</v>
      </c>
      <c r="G1204" s="493">
        <v>41219.6831712963</v>
      </c>
      <c r="H1204" s="493">
        <v>41220.585625</v>
      </c>
      <c r="I1204" t="s">
        <v>3357</v>
      </c>
      <c r="J1204" t="s">
        <v>3357</v>
      </c>
      <c r="K1204" t="s">
        <v>3358</v>
      </c>
    </row>
    <row r="1205" hidden="1" spans="1:11">
      <c r="A1205" t="s">
        <v>3359</v>
      </c>
      <c r="B1205">
        <v>1</v>
      </c>
      <c r="C1205" t="s">
        <v>3359</v>
      </c>
      <c r="D1205">
        <v>1</v>
      </c>
      <c r="E1205" t="s">
        <v>3360</v>
      </c>
      <c r="F1205">
        <v>4</v>
      </c>
      <c r="G1205" s="493">
        <v>41638.4102777778</v>
      </c>
      <c r="H1205" s="493">
        <v>41932.5680671296</v>
      </c>
      <c r="I1205" t="s">
        <v>3361</v>
      </c>
      <c r="J1205" t="s">
        <v>3361</v>
      </c>
      <c r="K1205" t="s">
        <v>3362</v>
      </c>
    </row>
    <row r="1206" hidden="1" spans="1:11">
      <c r="A1206" t="s">
        <v>3363</v>
      </c>
      <c r="B1206">
        <v>1</v>
      </c>
      <c r="C1206" t="s">
        <v>3363</v>
      </c>
      <c r="D1206">
        <v>1</v>
      </c>
      <c r="E1206" t="s">
        <v>3364</v>
      </c>
      <c r="F1206">
        <v>4</v>
      </c>
      <c r="G1206" s="493">
        <v>41638.6052199074</v>
      </c>
      <c r="H1206" s="493">
        <v>41932.5683333333</v>
      </c>
      <c r="I1206" t="s">
        <v>3365</v>
      </c>
      <c r="J1206" t="s">
        <v>3365</v>
      </c>
      <c r="K1206" t="s">
        <v>3366</v>
      </c>
    </row>
    <row r="1207" hidden="1" spans="1:11">
      <c r="A1207" t="s">
        <v>3367</v>
      </c>
      <c r="B1207">
        <v>1</v>
      </c>
      <c r="C1207" t="s">
        <v>3367</v>
      </c>
      <c r="D1207">
        <v>1</v>
      </c>
      <c r="E1207" t="s">
        <v>3368</v>
      </c>
      <c r="F1207">
        <v>4</v>
      </c>
      <c r="G1207" s="493">
        <v>41332.6541087963</v>
      </c>
      <c r="H1207" s="493">
        <v>41333.4583217593</v>
      </c>
      <c r="I1207" t="s">
        <v>3369</v>
      </c>
      <c r="J1207" t="s">
        <v>3369</v>
      </c>
      <c r="K1207" t="s">
        <v>3370</v>
      </c>
    </row>
    <row r="1208" hidden="1" spans="1:11">
      <c r="A1208" t="s">
        <v>3371</v>
      </c>
      <c r="B1208">
        <v>1</v>
      </c>
      <c r="C1208" t="s">
        <v>3371</v>
      </c>
      <c r="D1208">
        <v>1</v>
      </c>
      <c r="E1208" t="s">
        <v>3372</v>
      </c>
      <c r="F1208">
        <v>4</v>
      </c>
      <c r="G1208" s="493">
        <v>41332.6545717593</v>
      </c>
      <c r="H1208" s="493">
        <v>41333.4718518518</v>
      </c>
      <c r="I1208" t="s">
        <v>3373</v>
      </c>
      <c r="J1208" t="s">
        <v>3373</v>
      </c>
      <c r="K1208" t="s">
        <v>3374</v>
      </c>
    </row>
    <row r="1209" hidden="1" spans="1:11">
      <c r="A1209" t="s">
        <v>3375</v>
      </c>
      <c r="B1209">
        <v>1</v>
      </c>
      <c r="C1209" t="s">
        <v>3375</v>
      </c>
      <c r="D1209">
        <v>1</v>
      </c>
      <c r="E1209" t="s">
        <v>3376</v>
      </c>
      <c r="F1209">
        <v>4</v>
      </c>
      <c r="G1209" s="493">
        <v>41176.3931481481</v>
      </c>
      <c r="H1209" s="493">
        <v>41176.468599537</v>
      </c>
      <c r="I1209" t="s">
        <v>3377</v>
      </c>
      <c r="J1209" t="s">
        <v>3377</v>
      </c>
      <c r="K1209" t="s">
        <v>3378</v>
      </c>
    </row>
    <row r="1210" hidden="1" spans="1:11">
      <c r="A1210" t="s">
        <v>3379</v>
      </c>
      <c r="B1210">
        <v>1</v>
      </c>
      <c r="C1210" t="s">
        <v>3379</v>
      </c>
      <c r="D1210">
        <v>1</v>
      </c>
      <c r="E1210" t="s">
        <v>3380</v>
      </c>
      <c r="F1210">
        <v>4</v>
      </c>
      <c r="G1210" s="493">
        <v>41176.3936805556</v>
      </c>
      <c r="H1210" s="493">
        <v>41176.4712152778</v>
      </c>
      <c r="I1210" t="s">
        <v>3381</v>
      </c>
      <c r="J1210" t="s">
        <v>3381</v>
      </c>
      <c r="K1210" t="s">
        <v>3382</v>
      </c>
    </row>
    <row r="1211" hidden="1" spans="1:11">
      <c r="A1211" t="s">
        <v>3383</v>
      </c>
      <c r="B1211">
        <v>1</v>
      </c>
      <c r="C1211" t="s">
        <v>3384</v>
      </c>
      <c r="D1211">
        <v>1</v>
      </c>
      <c r="E1211" t="s">
        <v>3385</v>
      </c>
      <c r="F1211">
        <v>3</v>
      </c>
      <c r="G1211" s="493">
        <v>41075.4458217593</v>
      </c>
      <c r="H1211" s="493">
        <v>41080.5096990741</v>
      </c>
      <c r="I1211" t="s">
        <v>3386</v>
      </c>
      <c r="J1211" t="s">
        <v>3387</v>
      </c>
      <c r="K1211" t="s">
        <v>3387</v>
      </c>
    </row>
    <row r="1212" hidden="1" spans="1:11">
      <c r="A1212" t="s">
        <v>3388</v>
      </c>
      <c r="B1212">
        <v>1</v>
      </c>
      <c r="C1212" t="s">
        <v>3389</v>
      </c>
      <c r="D1212">
        <v>1</v>
      </c>
      <c r="E1212" t="s">
        <v>3390</v>
      </c>
      <c r="F1212">
        <v>3</v>
      </c>
      <c r="G1212" s="493">
        <v>41075.4461458333</v>
      </c>
      <c r="H1212" s="493">
        <v>41192.3950578704</v>
      </c>
      <c r="I1212" t="s">
        <v>3391</v>
      </c>
      <c r="J1212" t="s">
        <v>3392</v>
      </c>
      <c r="K1212" t="s">
        <v>3392</v>
      </c>
    </row>
    <row r="1213" hidden="1" spans="1:11">
      <c r="A1213" t="s">
        <v>3393</v>
      </c>
      <c r="B1213">
        <v>1</v>
      </c>
      <c r="C1213" t="s">
        <v>3393</v>
      </c>
      <c r="D1213">
        <v>1</v>
      </c>
      <c r="E1213" t="s">
        <v>3348</v>
      </c>
      <c r="F1213">
        <v>8</v>
      </c>
      <c r="G1213" s="493">
        <v>41219.6825231481</v>
      </c>
      <c r="H1213" s="493">
        <v>41220.5841898148</v>
      </c>
      <c r="I1213" t="s">
        <v>3394</v>
      </c>
      <c r="J1213" t="s">
        <v>3394</v>
      </c>
      <c r="K1213" t="s">
        <v>3395</v>
      </c>
    </row>
    <row r="1214" hidden="1" spans="1:11">
      <c r="A1214" t="s">
        <v>3396</v>
      </c>
      <c r="B1214">
        <v>1</v>
      </c>
      <c r="C1214" t="s">
        <v>3396</v>
      </c>
      <c r="D1214">
        <v>1</v>
      </c>
      <c r="F1214">
        <v>0</v>
      </c>
      <c r="G1214" s="493">
        <v>41088.545787037</v>
      </c>
      <c r="H1214" s="493">
        <v>41088.545787037</v>
      </c>
      <c r="I1214" t="s">
        <v>2388</v>
      </c>
      <c r="J1214" t="s">
        <v>2388</v>
      </c>
      <c r="K1214" t="s">
        <v>1368</v>
      </c>
    </row>
    <row r="1215" hidden="1" spans="1:11">
      <c r="A1215" t="s">
        <v>3397</v>
      </c>
      <c r="B1215">
        <v>1</v>
      </c>
      <c r="C1215" t="s">
        <v>3398</v>
      </c>
      <c r="D1215">
        <v>1</v>
      </c>
      <c r="E1215" t="s">
        <v>3399</v>
      </c>
      <c r="F1215">
        <v>9</v>
      </c>
      <c r="G1215" s="493">
        <v>41750.7461226852</v>
      </c>
      <c r="H1215" s="493">
        <v>41982.585787037</v>
      </c>
      <c r="I1215" t="s">
        <v>3400</v>
      </c>
      <c r="J1215" t="s">
        <v>3401</v>
      </c>
      <c r="K1215" t="s">
        <v>3402</v>
      </c>
    </row>
    <row r="1216" hidden="1" spans="1:11">
      <c r="A1216" t="s">
        <v>3403</v>
      </c>
      <c r="B1216">
        <v>1</v>
      </c>
      <c r="C1216" t="s">
        <v>2941</v>
      </c>
      <c r="D1216">
        <v>1</v>
      </c>
      <c r="E1216" t="s">
        <v>990</v>
      </c>
      <c r="F1216">
        <v>6</v>
      </c>
      <c r="G1216" s="493">
        <v>41119.3423148148</v>
      </c>
      <c r="H1216" s="493">
        <v>42819.4610300926</v>
      </c>
      <c r="I1216" t="s">
        <v>3404</v>
      </c>
      <c r="J1216" t="s">
        <v>2942</v>
      </c>
      <c r="K1216" t="s">
        <v>2943</v>
      </c>
    </row>
    <row r="1217" hidden="1" spans="1:11">
      <c r="A1217" t="s">
        <v>3405</v>
      </c>
      <c r="B1217">
        <v>1</v>
      </c>
      <c r="C1217" t="s">
        <v>3405</v>
      </c>
      <c r="D1217">
        <v>1</v>
      </c>
      <c r="E1217" t="s">
        <v>3406</v>
      </c>
      <c r="F1217">
        <v>6</v>
      </c>
      <c r="G1217" s="493">
        <v>41110.4871759259</v>
      </c>
      <c r="H1217" s="493">
        <v>43154.4717361111</v>
      </c>
      <c r="I1217" t="s">
        <v>3407</v>
      </c>
      <c r="J1217" t="s">
        <v>3407</v>
      </c>
      <c r="K1217" t="s">
        <v>1803</v>
      </c>
    </row>
    <row r="1218" hidden="1" spans="1:11">
      <c r="A1218" t="s">
        <v>3408</v>
      </c>
      <c r="B1218">
        <v>1</v>
      </c>
      <c r="C1218" t="s">
        <v>3408</v>
      </c>
      <c r="D1218">
        <v>1</v>
      </c>
      <c r="E1218" t="s">
        <v>3406</v>
      </c>
      <c r="F1218">
        <v>6</v>
      </c>
      <c r="G1218" s="493">
        <v>41110.4672800926</v>
      </c>
      <c r="H1218" s="493">
        <v>43154.4721064815</v>
      </c>
      <c r="I1218" t="s">
        <v>3409</v>
      </c>
      <c r="J1218" t="s">
        <v>3409</v>
      </c>
      <c r="K1218" t="s">
        <v>1806</v>
      </c>
    </row>
    <row r="1219" hidden="1" spans="1:11">
      <c r="A1219" t="s">
        <v>3410</v>
      </c>
      <c r="B1219">
        <v>1</v>
      </c>
      <c r="C1219" t="s">
        <v>3410</v>
      </c>
      <c r="D1219">
        <v>1</v>
      </c>
      <c r="E1219" t="s">
        <v>3406</v>
      </c>
      <c r="F1219">
        <v>6</v>
      </c>
      <c r="G1219" s="493">
        <v>41110.4659143519</v>
      </c>
      <c r="H1219" s="493">
        <v>43154.4724884259</v>
      </c>
      <c r="I1219" t="s">
        <v>3411</v>
      </c>
      <c r="J1219" t="s">
        <v>3411</v>
      </c>
      <c r="K1219" t="s">
        <v>1808</v>
      </c>
    </row>
    <row r="1220" hidden="1" spans="1:11">
      <c r="A1220" t="s">
        <v>3412</v>
      </c>
      <c r="B1220">
        <v>1</v>
      </c>
      <c r="C1220" t="s">
        <v>3413</v>
      </c>
      <c r="D1220">
        <v>1</v>
      </c>
      <c r="E1220" t="s">
        <v>3414</v>
      </c>
      <c r="F1220">
        <v>6</v>
      </c>
      <c r="G1220" s="493">
        <v>41088.4398263889</v>
      </c>
      <c r="H1220" s="493">
        <v>41411.7028125</v>
      </c>
      <c r="I1220" t="s">
        <v>2315</v>
      </c>
      <c r="J1220" t="s">
        <v>2314</v>
      </c>
      <c r="K1220" t="s">
        <v>3415</v>
      </c>
    </row>
    <row r="1221" hidden="1" spans="1:11">
      <c r="A1221" t="s">
        <v>3416</v>
      </c>
      <c r="B1221">
        <v>1</v>
      </c>
      <c r="C1221" t="s">
        <v>3417</v>
      </c>
      <c r="D1221">
        <v>1</v>
      </c>
      <c r="E1221" t="s">
        <v>3418</v>
      </c>
      <c r="F1221">
        <v>6</v>
      </c>
      <c r="G1221" s="493">
        <v>41119.3430208333</v>
      </c>
      <c r="H1221" s="493">
        <v>41387.4521643519</v>
      </c>
      <c r="I1221" t="s">
        <v>3419</v>
      </c>
      <c r="J1221" t="s">
        <v>3420</v>
      </c>
      <c r="K1221" t="s">
        <v>3421</v>
      </c>
    </row>
    <row r="1222" hidden="1" spans="1:11">
      <c r="A1222" t="s">
        <v>3422</v>
      </c>
      <c r="B1222">
        <v>1</v>
      </c>
      <c r="C1222" t="s">
        <v>3422</v>
      </c>
      <c r="D1222">
        <v>1</v>
      </c>
      <c r="E1222">
        <v>93433091</v>
      </c>
      <c r="F1222">
        <v>3</v>
      </c>
      <c r="G1222" s="493">
        <v>41135.4566782407</v>
      </c>
      <c r="H1222" s="493">
        <v>41135.486412037</v>
      </c>
      <c r="I1222" t="s">
        <v>3423</v>
      </c>
      <c r="J1222" t="s">
        <v>3423</v>
      </c>
      <c r="K1222" t="s">
        <v>3424</v>
      </c>
    </row>
    <row r="1223" hidden="1" spans="1:11">
      <c r="A1223" t="s">
        <v>3425</v>
      </c>
      <c r="B1223">
        <v>1</v>
      </c>
      <c r="C1223" t="s">
        <v>3425</v>
      </c>
      <c r="D1223">
        <v>1</v>
      </c>
      <c r="E1223">
        <v>93433491</v>
      </c>
      <c r="F1223">
        <v>3</v>
      </c>
      <c r="G1223" s="493">
        <v>41135.5604050926</v>
      </c>
      <c r="H1223" s="493">
        <v>41135.5749421296</v>
      </c>
      <c r="I1223" t="s">
        <v>3426</v>
      </c>
      <c r="J1223" t="s">
        <v>3426</v>
      </c>
      <c r="K1223" t="s">
        <v>2256</v>
      </c>
    </row>
    <row r="1224" hidden="1" spans="1:11">
      <c r="A1224" t="s">
        <v>3427</v>
      </c>
      <c r="B1224">
        <v>1</v>
      </c>
      <c r="C1224">
        <v>96268605</v>
      </c>
      <c r="D1224" t="s">
        <v>2142</v>
      </c>
      <c r="E1224">
        <v>96268695</v>
      </c>
      <c r="F1224">
        <v>6</v>
      </c>
      <c r="G1224" s="493">
        <v>39765.5852662037</v>
      </c>
      <c r="H1224" s="493">
        <v>41014.6017361111</v>
      </c>
      <c r="I1224" t="s">
        <v>2315</v>
      </c>
      <c r="J1224" t="s">
        <v>2314</v>
      </c>
      <c r="K1224" t="s">
        <v>2314</v>
      </c>
    </row>
    <row r="1225" hidden="1" spans="1:11">
      <c r="A1225" t="s">
        <v>3427</v>
      </c>
      <c r="B1225">
        <v>1</v>
      </c>
      <c r="C1225" t="s">
        <v>3396</v>
      </c>
      <c r="D1225">
        <v>1</v>
      </c>
      <c r="F1225">
        <v>0</v>
      </c>
      <c r="G1225" s="493">
        <v>41088.545787037</v>
      </c>
      <c r="H1225" s="493">
        <v>41088.545787037</v>
      </c>
      <c r="I1225" t="s">
        <v>2315</v>
      </c>
      <c r="J1225" t="s">
        <v>2388</v>
      </c>
      <c r="K1225" t="s">
        <v>1368</v>
      </c>
    </row>
    <row r="1226" hidden="1" spans="1:11">
      <c r="A1226" t="s">
        <v>3428</v>
      </c>
      <c r="B1226">
        <v>1</v>
      </c>
      <c r="C1226" t="s">
        <v>3428</v>
      </c>
      <c r="D1226">
        <v>1</v>
      </c>
      <c r="F1226">
        <v>0</v>
      </c>
      <c r="G1226" s="493">
        <v>41176.6870486111</v>
      </c>
      <c r="H1226" s="493">
        <v>41176.6870486111</v>
      </c>
      <c r="I1226" t="s">
        <v>3429</v>
      </c>
      <c r="J1226" t="s">
        <v>3429</v>
      </c>
      <c r="K1226" t="s">
        <v>1368</v>
      </c>
    </row>
    <row r="1227" hidden="1" spans="1:11">
      <c r="A1227" t="s">
        <v>3430</v>
      </c>
      <c r="B1227">
        <v>1</v>
      </c>
      <c r="C1227" t="s">
        <v>3430</v>
      </c>
      <c r="D1227">
        <v>1</v>
      </c>
      <c r="F1227">
        <v>0</v>
      </c>
      <c r="G1227" s="493">
        <v>41304.6710532407</v>
      </c>
      <c r="H1227" s="493">
        <v>41304.6710532407</v>
      </c>
      <c r="I1227" t="s">
        <v>3431</v>
      </c>
      <c r="J1227" t="s">
        <v>3431</v>
      </c>
      <c r="K1227" t="s">
        <v>1368</v>
      </c>
    </row>
    <row r="1228" hidden="1" spans="1:11">
      <c r="A1228" t="s">
        <v>3432</v>
      </c>
      <c r="B1228">
        <v>1</v>
      </c>
      <c r="C1228" t="s">
        <v>3432</v>
      </c>
      <c r="D1228">
        <v>1</v>
      </c>
      <c r="F1228">
        <v>0</v>
      </c>
      <c r="G1228" s="493">
        <v>41304.6757638889</v>
      </c>
      <c r="H1228" s="493">
        <v>41304.6757638889</v>
      </c>
      <c r="I1228" t="s">
        <v>3433</v>
      </c>
      <c r="J1228" t="s">
        <v>3433</v>
      </c>
      <c r="K1228" t="s">
        <v>1368</v>
      </c>
    </row>
    <row r="1229" hidden="1" spans="1:11">
      <c r="A1229" t="s">
        <v>3434</v>
      </c>
      <c r="B1229">
        <v>1</v>
      </c>
      <c r="C1229" t="s">
        <v>3435</v>
      </c>
      <c r="D1229">
        <v>1</v>
      </c>
      <c r="E1229">
        <v>92476691</v>
      </c>
      <c r="F1229">
        <v>6</v>
      </c>
      <c r="G1229" s="493">
        <v>41305.3787962963</v>
      </c>
      <c r="H1229" s="493">
        <v>41306.3866203704</v>
      </c>
      <c r="I1229" t="s">
        <v>3436</v>
      </c>
      <c r="J1229" t="s">
        <v>3437</v>
      </c>
      <c r="K1229" t="s">
        <v>3438</v>
      </c>
    </row>
    <row r="1230" hidden="1" spans="1:11">
      <c r="A1230" t="s">
        <v>3439</v>
      </c>
      <c r="B1230">
        <v>1</v>
      </c>
      <c r="C1230" t="s">
        <v>3435</v>
      </c>
      <c r="D1230">
        <v>1</v>
      </c>
      <c r="E1230">
        <v>92476691</v>
      </c>
      <c r="F1230">
        <v>6</v>
      </c>
      <c r="G1230" s="493">
        <v>41305.3787962963</v>
      </c>
      <c r="H1230" s="493">
        <v>41306.3866203704</v>
      </c>
      <c r="I1230" t="s">
        <v>3440</v>
      </c>
      <c r="J1230" t="s">
        <v>3437</v>
      </c>
      <c r="K1230" t="s">
        <v>3438</v>
      </c>
    </row>
    <row r="1231" hidden="1" spans="1:11">
      <c r="A1231" t="s">
        <v>3441</v>
      </c>
      <c r="B1231">
        <v>1</v>
      </c>
      <c r="C1231" t="s">
        <v>3442</v>
      </c>
      <c r="D1231">
        <v>1</v>
      </c>
      <c r="E1231">
        <v>92475691</v>
      </c>
      <c r="F1231">
        <v>10</v>
      </c>
      <c r="G1231" s="493">
        <v>41297.6898726852</v>
      </c>
      <c r="H1231" s="493">
        <v>41297.7028819444</v>
      </c>
      <c r="I1231" t="s">
        <v>3443</v>
      </c>
      <c r="J1231" t="s">
        <v>3444</v>
      </c>
      <c r="K1231" t="s">
        <v>3445</v>
      </c>
    </row>
    <row r="1232" hidden="1" spans="1:11">
      <c r="A1232" t="s">
        <v>3446</v>
      </c>
      <c r="B1232">
        <v>1</v>
      </c>
      <c r="C1232" t="s">
        <v>3442</v>
      </c>
      <c r="D1232">
        <v>1</v>
      </c>
      <c r="E1232">
        <v>92475691</v>
      </c>
      <c r="F1232">
        <v>10</v>
      </c>
      <c r="G1232" s="493">
        <v>41297.6898726852</v>
      </c>
      <c r="H1232" s="493">
        <v>41297.7028819444</v>
      </c>
      <c r="I1232" t="s">
        <v>3447</v>
      </c>
      <c r="J1232" t="s">
        <v>3444</v>
      </c>
      <c r="K1232" t="s">
        <v>3445</v>
      </c>
    </row>
    <row r="1233" hidden="1" spans="1:11">
      <c r="A1233" t="s">
        <v>3177</v>
      </c>
      <c r="B1233">
        <v>1</v>
      </c>
      <c r="C1233" t="s">
        <v>3177</v>
      </c>
      <c r="D1233">
        <v>1</v>
      </c>
      <c r="E1233" t="s">
        <v>3178</v>
      </c>
      <c r="F1233">
        <v>2</v>
      </c>
      <c r="G1233" s="493">
        <v>41094.501712963</v>
      </c>
      <c r="H1233" s="493">
        <v>41094.5612962963</v>
      </c>
      <c r="I1233" t="s">
        <v>3180</v>
      </c>
      <c r="J1233" t="s">
        <v>3180</v>
      </c>
      <c r="K1233" t="s">
        <v>3181</v>
      </c>
    </row>
    <row r="1234" hidden="1" spans="1:11">
      <c r="A1234" t="s">
        <v>3448</v>
      </c>
      <c r="B1234">
        <v>1</v>
      </c>
      <c r="C1234" t="s">
        <v>3449</v>
      </c>
      <c r="D1234">
        <v>1</v>
      </c>
      <c r="E1234" t="s">
        <v>3450</v>
      </c>
      <c r="F1234">
        <v>3</v>
      </c>
      <c r="G1234" s="493">
        <v>41067.3828472222</v>
      </c>
      <c r="H1234" s="493">
        <v>41067.4638773148</v>
      </c>
      <c r="I1234" t="s">
        <v>3451</v>
      </c>
      <c r="J1234" t="s">
        <v>3452</v>
      </c>
      <c r="K1234" t="s">
        <v>3453</v>
      </c>
    </row>
    <row r="1235" hidden="1" spans="1:11">
      <c r="A1235" t="s">
        <v>3454</v>
      </c>
      <c r="B1235">
        <v>1</v>
      </c>
      <c r="C1235" t="s">
        <v>3455</v>
      </c>
      <c r="D1235">
        <v>1</v>
      </c>
      <c r="E1235">
        <v>92426091</v>
      </c>
      <c r="F1235">
        <v>9</v>
      </c>
      <c r="G1235" s="493">
        <v>41221.3748032407</v>
      </c>
      <c r="H1235" s="493">
        <v>41222.63125</v>
      </c>
      <c r="I1235" t="s">
        <v>3456</v>
      </c>
      <c r="J1235" t="s">
        <v>3457</v>
      </c>
      <c r="K1235" t="s">
        <v>3458</v>
      </c>
    </row>
    <row r="1236" hidden="1" spans="1:11">
      <c r="A1236" t="s">
        <v>3459</v>
      </c>
      <c r="B1236">
        <v>1</v>
      </c>
      <c r="C1236" t="s">
        <v>3460</v>
      </c>
      <c r="D1236">
        <v>1</v>
      </c>
      <c r="E1236">
        <v>92426091</v>
      </c>
      <c r="F1236">
        <v>9</v>
      </c>
      <c r="G1236" s="493">
        <v>41221.378912037</v>
      </c>
      <c r="H1236" s="493">
        <v>41222.6317013889</v>
      </c>
      <c r="I1236" t="s">
        <v>3461</v>
      </c>
      <c r="J1236" t="s">
        <v>3462</v>
      </c>
      <c r="K1236" t="s">
        <v>3463</v>
      </c>
    </row>
    <row r="1237" hidden="1" spans="1:11">
      <c r="A1237" t="s">
        <v>3464</v>
      </c>
      <c r="B1237">
        <v>1</v>
      </c>
      <c r="C1237" t="s">
        <v>3465</v>
      </c>
      <c r="D1237">
        <v>1</v>
      </c>
      <c r="E1237">
        <v>92426091</v>
      </c>
      <c r="F1237">
        <v>9</v>
      </c>
      <c r="G1237" s="493">
        <v>41221.3792476852</v>
      </c>
      <c r="H1237" s="493">
        <v>41222.6319212963</v>
      </c>
      <c r="I1237" t="s">
        <v>3466</v>
      </c>
      <c r="J1237" t="s">
        <v>3467</v>
      </c>
      <c r="K1237" t="s">
        <v>3468</v>
      </c>
    </row>
    <row r="1238" hidden="1" spans="1:11">
      <c r="A1238" t="s">
        <v>3469</v>
      </c>
      <c r="B1238">
        <v>1</v>
      </c>
      <c r="C1238" t="s">
        <v>3470</v>
      </c>
      <c r="D1238">
        <v>1</v>
      </c>
      <c r="E1238">
        <v>92426091</v>
      </c>
      <c r="F1238">
        <v>9</v>
      </c>
      <c r="G1238" s="493">
        <v>41221.379537037</v>
      </c>
      <c r="H1238" s="493">
        <v>41222.6314699074</v>
      </c>
      <c r="I1238" t="s">
        <v>3471</v>
      </c>
      <c r="J1238" t="s">
        <v>3472</v>
      </c>
      <c r="K1238" t="s">
        <v>3473</v>
      </c>
    </row>
    <row r="1239" hidden="1" spans="1:11">
      <c r="A1239" t="s">
        <v>3474</v>
      </c>
      <c r="B1239">
        <v>1</v>
      </c>
      <c r="C1239" t="s">
        <v>3475</v>
      </c>
      <c r="D1239">
        <v>1</v>
      </c>
      <c r="E1239">
        <v>92433091</v>
      </c>
      <c r="F1239">
        <v>9</v>
      </c>
      <c r="G1239" s="493">
        <v>41246.7692939815</v>
      </c>
      <c r="H1239" s="493">
        <v>41808.7002430556</v>
      </c>
      <c r="I1239" t="s">
        <v>3476</v>
      </c>
      <c r="J1239" t="s">
        <v>3477</v>
      </c>
      <c r="K1239" t="s">
        <v>3478</v>
      </c>
    </row>
    <row r="1240" hidden="1" spans="1:11">
      <c r="A1240" t="s">
        <v>3479</v>
      </c>
      <c r="B1240">
        <v>1</v>
      </c>
      <c r="C1240" t="s">
        <v>3479</v>
      </c>
      <c r="D1240">
        <v>1</v>
      </c>
      <c r="E1240" t="s">
        <v>3480</v>
      </c>
      <c r="F1240">
        <v>42</v>
      </c>
      <c r="G1240" s="493">
        <v>41171.5600462963</v>
      </c>
      <c r="H1240" s="493">
        <v>45209.3958564815</v>
      </c>
      <c r="I1240" t="s">
        <v>3481</v>
      </c>
      <c r="J1240" t="s">
        <v>3481</v>
      </c>
      <c r="K1240" t="s">
        <v>3482</v>
      </c>
    </row>
    <row r="1241" hidden="1" spans="1:11">
      <c r="A1241" t="s">
        <v>3483</v>
      </c>
      <c r="B1241">
        <v>1</v>
      </c>
      <c r="C1241" t="s">
        <v>3484</v>
      </c>
      <c r="D1241">
        <v>1</v>
      </c>
      <c r="E1241" t="s">
        <v>3485</v>
      </c>
      <c r="F1241">
        <v>4</v>
      </c>
      <c r="G1241" s="493">
        <v>41138.6941319444</v>
      </c>
      <c r="H1241" s="493">
        <v>41605.7228125</v>
      </c>
      <c r="I1241" t="s">
        <v>3486</v>
      </c>
      <c r="J1241" t="s">
        <v>3487</v>
      </c>
      <c r="K1241" t="s">
        <v>3488</v>
      </c>
    </row>
    <row r="1242" hidden="1" spans="1:11">
      <c r="A1242" t="s">
        <v>3489</v>
      </c>
      <c r="B1242">
        <v>1</v>
      </c>
      <c r="C1242" t="s">
        <v>3490</v>
      </c>
      <c r="D1242">
        <v>1</v>
      </c>
      <c r="E1242" t="s">
        <v>2977</v>
      </c>
      <c r="F1242">
        <v>4</v>
      </c>
      <c r="G1242" s="493">
        <v>41016.6444675926</v>
      </c>
      <c r="H1242" s="493">
        <v>41016.6828356481</v>
      </c>
      <c r="I1242" t="s">
        <v>3491</v>
      </c>
      <c r="J1242" t="s">
        <v>3492</v>
      </c>
      <c r="K1242" t="s">
        <v>3493</v>
      </c>
    </row>
    <row r="1243" hidden="1" spans="1:11">
      <c r="A1243" t="s">
        <v>3494</v>
      </c>
      <c r="B1243">
        <v>1</v>
      </c>
      <c r="C1243" t="s">
        <v>3495</v>
      </c>
      <c r="D1243">
        <v>1</v>
      </c>
      <c r="E1243" t="s">
        <v>3496</v>
      </c>
      <c r="F1243">
        <v>9</v>
      </c>
      <c r="G1243" s="493">
        <v>40455.5525578704</v>
      </c>
      <c r="H1243" s="493">
        <v>40646.6626041667</v>
      </c>
      <c r="I1243" t="s">
        <v>3497</v>
      </c>
      <c r="J1243" t="s">
        <v>3498</v>
      </c>
      <c r="K1243" t="s">
        <v>3499</v>
      </c>
    </row>
    <row r="1244" hidden="1" spans="1:11">
      <c r="A1244" t="s">
        <v>3500</v>
      </c>
      <c r="B1244">
        <v>1</v>
      </c>
      <c r="C1244" t="s">
        <v>3501</v>
      </c>
      <c r="D1244">
        <v>1</v>
      </c>
      <c r="E1244" t="s">
        <v>3496</v>
      </c>
      <c r="F1244">
        <v>9</v>
      </c>
      <c r="G1244" s="493">
        <v>40455.6612847222</v>
      </c>
      <c r="H1244" s="493">
        <v>40553.619224537</v>
      </c>
      <c r="I1244" t="s">
        <v>3502</v>
      </c>
      <c r="J1244" t="s">
        <v>3503</v>
      </c>
      <c r="K1244" t="s">
        <v>3504</v>
      </c>
    </row>
    <row r="1245" hidden="1" spans="1:11">
      <c r="A1245" t="s">
        <v>3505</v>
      </c>
      <c r="B1245">
        <v>1</v>
      </c>
      <c r="C1245" t="s">
        <v>3506</v>
      </c>
      <c r="D1245">
        <v>1</v>
      </c>
      <c r="E1245" t="s">
        <v>3496</v>
      </c>
      <c r="F1245">
        <v>9</v>
      </c>
      <c r="G1245" s="493">
        <v>40455.658587963</v>
      </c>
      <c r="H1245" s="493">
        <v>41040.7697569444</v>
      </c>
      <c r="I1245" t="s">
        <v>3507</v>
      </c>
      <c r="J1245" t="s">
        <v>3508</v>
      </c>
      <c r="K1245" t="s">
        <v>3509</v>
      </c>
    </row>
    <row r="1246" hidden="1" spans="1:11">
      <c r="A1246" t="s">
        <v>3510</v>
      </c>
      <c r="B1246">
        <v>1</v>
      </c>
      <c r="C1246" t="s">
        <v>3511</v>
      </c>
      <c r="D1246">
        <v>1</v>
      </c>
      <c r="E1246" t="s">
        <v>3512</v>
      </c>
      <c r="F1246">
        <v>4</v>
      </c>
      <c r="G1246" s="493">
        <v>41166.4235300926</v>
      </c>
      <c r="H1246" s="493">
        <v>41281.6887384259</v>
      </c>
      <c r="I1246" t="s">
        <v>3513</v>
      </c>
      <c r="J1246" t="s">
        <v>3514</v>
      </c>
      <c r="K1246" t="s">
        <v>3515</v>
      </c>
    </row>
    <row r="1247" hidden="1" spans="1:11">
      <c r="A1247" t="s">
        <v>3516</v>
      </c>
      <c r="B1247">
        <v>1</v>
      </c>
      <c r="C1247" t="s">
        <v>3517</v>
      </c>
      <c r="D1247">
        <v>1</v>
      </c>
      <c r="E1247" t="s">
        <v>3518</v>
      </c>
      <c r="F1247">
        <v>8</v>
      </c>
      <c r="G1247" s="493">
        <v>41166.4218981481</v>
      </c>
      <c r="H1247" s="493">
        <v>41169.3875347222</v>
      </c>
      <c r="I1247" t="s">
        <v>3519</v>
      </c>
      <c r="J1247" t="s">
        <v>3520</v>
      </c>
      <c r="K1247" t="s">
        <v>3521</v>
      </c>
    </row>
    <row r="1248" hidden="1" spans="1:11">
      <c r="A1248" t="s">
        <v>3522</v>
      </c>
      <c r="B1248">
        <v>1</v>
      </c>
      <c r="C1248">
        <v>92410202</v>
      </c>
      <c r="D1248" t="s">
        <v>654</v>
      </c>
      <c r="E1248">
        <v>92409292</v>
      </c>
      <c r="F1248">
        <v>9</v>
      </c>
      <c r="G1248" s="493">
        <v>40283.3944907407</v>
      </c>
      <c r="H1248" s="493">
        <v>41262.7086111111</v>
      </c>
      <c r="I1248" t="s">
        <v>3523</v>
      </c>
      <c r="J1248" t="s">
        <v>2026</v>
      </c>
      <c r="K1248" t="s">
        <v>2027</v>
      </c>
    </row>
    <row r="1249" hidden="1" spans="1:11">
      <c r="A1249" t="s">
        <v>3524</v>
      </c>
      <c r="B1249">
        <v>1</v>
      </c>
      <c r="C1249">
        <v>92409402</v>
      </c>
      <c r="D1249" t="s">
        <v>654</v>
      </c>
      <c r="E1249">
        <v>92409292</v>
      </c>
      <c r="F1249">
        <v>9</v>
      </c>
      <c r="G1249" s="493">
        <v>40283.3896064815</v>
      </c>
      <c r="H1249" s="493">
        <v>41262.7063425926</v>
      </c>
      <c r="I1249" t="s">
        <v>3525</v>
      </c>
      <c r="J1249" t="s">
        <v>2024</v>
      </c>
      <c r="K1249" t="s">
        <v>2025</v>
      </c>
    </row>
    <row r="1250" hidden="1" spans="1:11">
      <c r="A1250" t="s">
        <v>3526</v>
      </c>
      <c r="B1250">
        <v>1</v>
      </c>
      <c r="C1250" t="s">
        <v>2907</v>
      </c>
      <c r="D1250">
        <v>1</v>
      </c>
      <c r="E1250" t="s">
        <v>2908</v>
      </c>
      <c r="F1250">
        <v>9</v>
      </c>
      <c r="G1250" s="493">
        <v>40963.4785532407</v>
      </c>
      <c r="H1250" s="493">
        <v>41262.689375</v>
      </c>
      <c r="I1250" t="s">
        <v>3303</v>
      </c>
      <c r="J1250" t="s">
        <v>2909</v>
      </c>
      <c r="K1250" t="s">
        <v>2910</v>
      </c>
    </row>
    <row r="1251" hidden="1" spans="1:11">
      <c r="A1251" t="s">
        <v>3527</v>
      </c>
      <c r="B1251">
        <v>1</v>
      </c>
      <c r="C1251">
        <v>92412402</v>
      </c>
      <c r="D1251" t="s">
        <v>654</v>
      </c>
      <c r="E1251">
        <v>92412091</v>
      </c>
      <c r="F1251">
        <v>9</v>
      </c>
      <c r="G1251" s="493">
        <v>40080.3819444444</v>
      </c>
      <c r="H1251" s="493">
        <v>40080.3819444444</v>
      </c>
      <c r="I1251" t="s">
        <v>3528</v>
      </c>
      <c r="J1251" t="s">
        <v>2038</v>
      </c>
      <c r="K1251" t="s">
        <v>2036</v>
      </c>
    </row>
    <row r="1252" hidden="1" spans="1:11">
      <c r="A1252" t="s">
        <v>3529</v>
      </c>
      <c r="B1252">
        <v>1</v>
      </c>
      <c r="C1252">
        <v>92412202</v>
      </c>
      <c r="D1252" t="s">
        <v>654</v>
      </c>
      <c r="E1252">
        <v>92412091</v>
      </c>
      <c r="F1252">
        <v>9</v>
      </c>
      <c r="G1252" s="493">
        <v>40080.3800231482</v>
      </c>
      <c r="H1252" s="493">
        <v>40080.3800231482</v>
      </c>
      <c r="I1252" t="s">
        <v>3530</v>
      </c>
      <c r="J1252" t="s">
        <v>2037</v>
      </c>
      <c r="K1252" t="s">
        <v>2036</v>
      </c>
    </row>
    <row r="1253" hidden="1" spans="1:11">
      <c r="A1253" t="s">
        <v>3531</v>
      </c>
      <c r="B1253">
        <v>1</v>
      </c>
      <c r="C1253">
        <v>92412002</v>
      </c>
      <c r="D1253" t="s">
        <v>654</v>
      </c>
      <c r="E1253">
        <v>92412091</v>
      </c>
      <c r="F1253">
        <v>9</v>
      </c>
      <c r="G1253" s="493">
        <v>40080.3764814815</v>
      </c>
      <c r="H1253" s="493">
        <v>40080.3764814815</v>
      </c>
      <c r="I1253" t="s">
        <v>3532</v>
      </c>
      <c r="J1253" t="s">
        <v>2035</v>
      </c>
      <c r="K1253" t="s">
        <v>2036</v>
      </c>
    </row>
    <row r="1254" hidden="1" spans="1:11">
      <c r="A1254" t="s">
        <v>3533</v>
      </c>
      <c r="B1254">
        <v>1</v>
      </c>
      <c r="C1254" t="s">
        <v>3534</v>
      </c>
      <c r="D1254">
        <v>1</v>
      </c>
      <c r="E1254" t="s">
        <v>3535</v>
      </c>
      <c r="F1254">
        <v>2</v>
      </c>
      <c r="G1254" s="493">
        <v>41662.7538888889</v>
      </c>
      <c r="H1254" s="493">
        <v>42814.6538310185</v>
      </c>
      <c r="I1254" t="s">
        <v>3536</v>
      </c>
      <c r="J1254" t="s">
        <v>3537</v>
      </c>
      <c r="K1254" t="s">
        <v>3538</v>
      </c>
    </row>
    <row r="1255" hidden="1" spans="1:11">
      <c r="A1255" t="s">
        <v>3539</v>
      </c>
      <c r="B1255">
        <v>1</v>
      </c>
      <c r="C1255" t="s">
        <v>3540</v>
      </c>
      <c r="D1255">
        <v>1</v>
      </c>
      <c r="E1255" t="s">
        <v>3541</v>
      </c>
      <c r="F1255">
        <v>4</v>
      </c>
      <c r="G1255" s="493">
        <v>41198.4634490741</v>
      </c>
      <c r="H1255" s="493">
        <v>41198.4768171296</v>
      </c>
      <c r="I1255" t="s">
        <v>3542</v>
      </c>
      <c r="J1255" t="s">
        <v>3543</v>
      </c>
      <c r="K1255" t="s">
        <v>3544</v>
      </c>
    </row>
    <row r="1256" hidden="1" spans="1:11">
      <c r="A1256" t="s">
        <v>3545</v>
      </c>
      <c r="B1256">
        <v>1</v>
      </c>
      <c r="C1256">
        <v>92408001</v>
      </c>
      <c r="D1256" t="s">
        <v>654</v>
      </c>
      <c r="E1256">
        <v>92407691</v>
      </c>
      <c r="F1256">
        <v>9</v>
      </c>
      <c r="G1256" s="493">
        <v>38848.543287037</v>
      </c>
      <c r="H1256" s="493">
        <v>40724.4779050926</v>
      </c>
      <c r="I1256" t="s">
        <v>3546</v>
      </c>
      <c r="J1256" t="s">
        <v>2019</v>
      </c>
      <c r="K1256" t="s">
        <v>2020</v>
      </c>
    </row>
    <row r="1257" hidden="1" spans="1:11">
      <c r="A1257" t="s">
        <v>3547</v>
      </c>
      <c r="B1257">
        <v>1</v>
      </c>
      <c r="C1257">
        <v>92407801</v>
      </c>
      <c r="D1257" t="s">
        <v>654</v>
      </c>
      <c r="E1257">
        <v>92407691</v>
      </c>
      <c r="F1257">
        <v>9</v>
      </c>
      <c r="G1257" s="493">
        <v>38848.5387731481</v>
      </c>
      <c r="H1257" s="493">
        <v>40724.4771643519</v>
      </c>
      <c r="I1257" t="s">
        <v>3548</v>
      </c>
      <c r="J1257" t="s">
        <v>2017</v>
      </c>
      <c r="K1257" t="s">
        <v>2018</v>
      </c>
    </row>
    <row r="1258" hidden="1" spans="1:11">
      <c r="A1258" t="s">
        <v>3549</v>
      </c>
      <c r="B1258">
        <v>1</v>
      </c>
      <c r="C1258">
        <v>92407601</v>
      </c>
      <c r="D1258" t="s">
        <v>654</v>
      </c>
      <c r="E1258">
        <v>92407691</v>
      </c>
      <c r="F1258">
        <v>9</v>
      </c>
      <c r="G1258" s="493">
        <v>38848.5355555556</v>
      </c>
      <c r="H1258" s="493">
        <v>40724.4753009259</v>
      </c>
      <c r="I1258" t="s">
        <v>3550</v>
      </c>
      <c r="J1258" t="s">
        <v>2015</v>
      </c>
      <c r="K1258" t="s">
        <v>2016</v>
      </c>
    </row>
    <row r="1259" hidden="1" spans="1:11">
      <c r="A1259" t="s">
        <v>3551</v>
      </c>
      <c r="B1259">
        <v>1</v>
      </c>
      <c r="C1259" t="s">
        <v>3551</v>
      </c>
      <c r="D1259">
        <v>1</v>
      </c>
      <c r="E1259" t="s">
        <v>3552</v>
      </c>
      <c r="F1259">
        <v>12</v>
      </c>
      <c r="G1259" s="493">
        <v>41403.5867013889</v>
      </c>
      <c r="H1259" s="493">
        <v>41403.662650463</v>
      </c>
      <c r="I1259" t="s">
        <v>3553</v>
      </c>
      <c r="J1259" t="s">
        <v>3553</v>
      </c>
      <c r="K1259" t="s">
        <v>3554</v>
      </c>
    </row>
    <row r="1260" hidden="1" spans="1:11">
      <c r="A1260" t="s">
        <v>3555</v>
      </c>
      <c r="B1260">
        <v>1</v>
      </c>
      <c r="C1260" t="s">
        <v>3555</v>
      </c>
      <c r="D1260">
        <v>1</v>
      </c>
      <c r="E1260" t="s">
        <v>3556</v>
      </c>
      <c r="F1260">
        <v>12</v>
      </c>
      <c r="G1260" s="493">
        <v>41403.587337963</v>
      </c>
      <c r="H1260" s="493">
        <v>41408.3878472222</v>
      </c>
      <c r="I1260" t="s">
        <v>3557</v>
      </c>
      <c r="J1260" t="s">
        <v>3557</v>
      </c>
      <c r="K1260" t="s">
        <v>3558</v>
      </c>
    </row>
    <row r="1261" hidden="1" spans="1:11">
      <c r="A1261" t="s">
        <v>3559</v>
      </c>
      <c r="B1261">
        <v>1</v>
      </c>
      <c r="C1261" t="s">
        <v>3559</v>
      </c>
      <c r="D1261">
        <v>1</v>
      </c>
      <c r="E1261" t="s">
        <v>3560</v>
      </c>
      <c r="F1261">
        <v>4</v>
      </c>
      <c r="G1261" s="493">
        <v>41180.622337963</v>
      </c>
      <c r="H1261" s="493">
        <v>41180.6340162037</v>
      </c>
      <c r="I1261" t="s">
        <v>1865</v>
      </c>
      <c r="J1261" t="s">
        <v>1865</v>
      </c>
      <c r="K1261" t="s">
        <v>3561</v>
      </c>
    </row>
    <row r="1262" hidden="1" spans="1:11">
      <c r="A1262" t="s">
        <v>3562</v>
      </c>
      <c r="B1262">
        <v>1</v>
      </c>
      <c r="C1262">
        <v>92421202</v>
      </c>
      <c r="D1262" t="s">
        <v>654</v>
      </c>
      <c r="E1262">
        <v>92421092</v>
      </c>
      <c r="F1262">
        <v>9</v>
      </c>
      <c r="G1262" s="493">
        <v>39940.6622222222</v>
      </c>
      <c r="H1262" s="493">
        <v>41548.4454976852</v>
      </c>
      <c r="I1262" t="s">
        <v>3563</v>
      </c>
      <c r="J1262" t="s">
        <v>2081</v>
      </c>
      <c r="K1262" t="s">
        <v>2082</v>
      </c>
    </row>
    <row r="1263" hidden="1" spans="1:11">
      <c r="A1263" t="s">
        <v>3564</v>
      </c>
      <c r="B1263">
        <v>1</v>
      </c>
      <c r="C1263">
        <v>92421002</v>
      </c>
      <c r="D1263" t="s">
        <v>654</v>
      </c>
      <c r="E1263">
        <v>92421092</v>
      </c>
      <c r="F1263">
        <v>9</v>
      </c>
      <c r="G1263" s="493">
        <v>39620.6200231481</v>
      </c>
      <c r="H1263" s="493">
        <v>39620.6200231481</v>
      </c>
      <c r="I1263" t="s">
        <v>3565</v>
      </c>
      <c r="J1263" t="s">
        <v>2080</v>
      </c>
      <c r="K1263" t="s">
        <v>2080</v>
      </c>
    </row>
    <row r="1264" hidden="1" spans="1:11">
      <c r="A1264" t="s">
        <v>3566</v>
      </c>
      <c r="B1264">
        <v>1</v>
      </c>
      <c r="C1264">
        <v>92420402</v>
      </c>
      <c r="D1264" t="s">
        <v>654</v>
      </c>
      <c r="E1264">
        <v>92420292</v>
      </c>
      <c r="F1264">
        <v>9</v>
      </c>
      <c r="G1264" s="493">
        <v>39620.6180439815</v>
      </c>
      <c r="H1264" s="493">
        <v>41291.485</v>
      </c>
      <c r="I1264" t="s">
        <v>3567</v>
      </c>
      <c r="J1264" t="s">
        <v>2074</v>
      </c>
      <c r="K1264" t="s">
        <v>2075</v>
      </c>
    </row>
    <row r="1265" hidden="1" spans="1:11">
      <c r="A1265" t="s">
        <v>3568</v>
      </c>
      <c r="B1265">
        <v>1</v>
      </c>
      <c r="C1265">
        <v>92420202</v>
      </c>
      <c r="D1265" t="s">
        <v>654</v>
      </c>
      <c r="E1265">
        <v>92420292</v>
      </c>
      <c r="F1265">
        <v>9</v>
      </c>
      <c r="G1265" s="493">
        <v>39619.3623611111</v>
      </c>
      <c r="H1265" s="493">
        <v>39619.3623611111</v>
      </c>
      <c r="I1265" t="s">
        <v>3569</v>
      </c>
      <c r="J1265" t="s">
        <v>2073</v>
      </c>
      <c r="K1265" t="s">
        <v>2073</v>
      </c>
    </row>
    <row r="1266" hidden="1" spans="1:11">
      <c r="A1266" t="s">
        <v>3570</v>
      </c>
      <c r="B1266">
        <v>1</v>
      </c>
      <c r="C1266">
        <v>92420802</v>
      </c>
      <c r="D1266" t="s">
        <v>654</v>
      </c>
      <c r="E1266">
        <v>92420292</v>
      </c>
      <c r="F1266">
        <v>9</v>
      </c>
      <c r="G1266" s="493">
        <v>39947.5697453704</v>
      </c>
      <c r="H1266" s="493">
        <v>39947.5808564815</v>
      </c>
      <c r="I1266" t="s">
        <v>3571</v>
      </c>
      <c r="J1266" t="s">
        <v>2078</v>
      </c>
      <c r="K1266" t="s">
        <v>2079</v>
      </c>
    </row>
    <row r="1267" hidden="1" spans="1:11">
      <c r="A1267" t="s">
        <v>3572</v>
      </c>
      <c r="B1267">
        <v>1</v>
      </c>
      <c r="C1267">
        <v>92420602</v>
      </c>
      <c r="D1267" t="s">
        <v>654</v>
      </c>
      <c r="E1267">
        <v>92420292</v>
      </c>
      <c r="F1267">
        <v>9</v>
      </c>
      <c r="G1267" s="493">
        <v>39620.6185416667</v>
      </c>
      <c r="H1267" s="493">
        <v>39620.6185416667</v>
      </c>
      <c r="I1267" t="s">
        <v>3573</v>
      </c>
      <c r="J1267" t="s">
        <v>2076</v>
      </c>
      <c r="K1267" t="s">
        <v>2077</v>
      </c>
    </row>
    <row r="1268" hidden="1" spans="1:11">
      <c r="A1268" t="s">
        <v>3574</v>
      </c>
      <c r="B1268">
        <v>1</v>
      </c>
      <c r="C1268">
        <v>92410802</v>
      </c>
      <c r="D1268">
        <v>1</v>
      </c>
      <c r="E1268">
        <v>92410492</v>
      </c>
      <c r="F1268">
        <v>9</v>
      </c>
      <c r="G1268" s="493">
        <v>40662.5680671296</v>
      </c>
      <c r="H1268" s="493">
        <v>41108.726724537</v>
      </c>
      <c r="I1268" t="s">
        <v>3497</v>
      </c>
      <c r="J1268" t="s">
        <v>2030</v>
      </c>
      <c r="K1268" t="s">
        <v>2030</v>
      </c>
    </row>
    <row r="1269" hidden="1" spans="1:11">
      <c r="A1269" t="s">
        <v>3575</v>
      </c>
      <c r="B1269">
        <v>1</v>
      </c>
      <c r="C1269">
        <v>92410602</v>
      </c>
      <c r="D1269">
        <v>1</v>
      </c>
      <c r="E1269">
        <v>92410492</v>
      </c>
      <c r="F1269">
        <v>9</v>
      </c>
      <c r="G1269" s="493">
        <v>40662.5707060185</v>
      </c>
      <c r="H1269" s="493">
        <v>41108.7278472222</v>
      </c>
      <c r="I1269" t="s">
        <v>3502</v>
      </c>
      <c r="J1269" t="s">
        <v>2029</v>
      </c>
      <c r="K1269" t="s">
        <v>2029</v>
      </c>
    </row>
    <row r="1270" hidden="1" spans="1:11">
      <c r="A1270" t="s">
        <v>3576</v>
      </c>
      <c r="B1270">
        <v>1</v>
      </c>
      <c r="C1270" t="s">
        <v>2637</v>
      </c>
      <c r="D1270">
        <v>1</v>
      </c>
      <c r="E1270">
        <v>92410492</v>
      </c>
      <c r="F1270">
        <v>9</v>
      </c>
      <c r="G1270" s="493">
        <v>40567.7032175926</v>
      </c>
      <c r="H1270" s="493">
        <v>40567.7176736111</v>
      </c>
      <c r="I1270" t="s">
        <v>2638</v>
      </c>
      <c r="J1270" t="s">
        <v>1991</v>
      </c>
      <c r="K1270" t="s">
        <v>2639</v>
      </c>
    </row>
    <row r="1271" hidden="1" spans="1:11">
      <c r="A1271" t="s">
        <v>3577</v>
      </c>
      <c r="B1271">
        <v>1</v>
      </c>
      <c r="C1271">
        <v>92410402</v>
      </c>
      <c r="D1271">
        <v>1</v>
      </c>
      <c r="E1271">
        <v>92410492</v>
      </c>
      <c r="F1271">
        <v>9</v>
      </c>
      <c r="G1271" s="493">
        <v>40662.5702546296</v>
      </c>
      <c r="H1271" s="493">
        <v>40662.5886342593</v>
      </c>
      <c r="I1271" t="s">
        <v>3507</v>
      </c>
      <c r="J1271" t="s">
        <v>2028</v>
      </c>
      <c r="K1271" t="s">
        <v>2028</v>
      </c>
    </row>
    <row r="1272" hidden="1" spans="1:11">
      <c r="A1272" t="s">
        <v>3578</v>
      </c>
      <c r="B1272">
        <v>1</v>
      </c>
      <c r="C1272">
        <v>92406801</v>
      </c>
      <c r="D1272" t="s">
        <v>654</v>
      </c>
      <c r="E1272">
        <v>92406491</v>
      </c>
      <c r="F1272">
        <v>9</v>
      </c>
      <c r="G1272" s="493">
        <v>40337.656087963</v>
      </c>
      <c r="H1272" s="493">
        <v>40534.645</v>
      </c>
      <c r="I1272" t="s">
        <v>2830</v>
      </c>
      <c r="J1272" t="s">
        <v>2013</v>
      </c>
      <c r="K1272" t="s">
        <v>2013</v>
      </c>
    </row>
    <row r="1273" hidden="1" spans="1:11">
      <c r="A1273" t="s">
        <v>3579</v>
      </c>
      <c r="B1273">
        <v>1</v>
      </c>
      <c r="C1273">
        <v>92406601</v>
      </c>
      <c r="D1273" t="s">
        <v>654</v>
      </c>
      <c r="E1273">
        <v>92406491</v>
      </c>
      <c r="F1273">
        <v>9</v>
      </c>
      <c r="G1273" s="493">
        <v>40508.3765625</v>
      </c>
      <c r="H1273" s="493">
        <v>40508.3765625</v>
      </c>
      <c r="I1273" t="s">
        <v>3580</v>
      </c>
      <c r="J1273" t="s">
        <v>2011</v>
      </c>
      <c r="K1273" t="s">
        <v>2012</v>
      </c>
    </row>
    <row r="1274" hidden="1" spans="1:11">
      <c r="A1274" t="s">
        <v>3581</v>
      </c>
      <c r="B1274">
        <v>1</v>
      </c>
      <c r="C1274">
        <v>92406401</v>
      </c>
      <c r="D1274" t="s">
        <v>654</v>
      </c>
      <c r="E1274">
        <v>92406491</v>
      </c>
      <c r="F1274">
        <v>9</v>
      </c>
      <c r="G1274" s="493">
        <v>40150.7065162037</v>
      </c>
      <c r="H1274" s="493">
        <v>40150.7065162037</v>
      </c>
      <c r="I1274" t="s">
        <v>3582</v>
      </c>
      <c r="J1274" t="s">
        <v>2009</v>
      </c>
      <c r="K1274" t="s">
        <v>2010</v>
      </c>
    </row>
    <row r="1275" hidden="1" spans="1:11">
      <c r="A1275" t="s">
        <v>3583</v>
      </c>
      <c r="B1275">
        <v>1</v>
      </c>
      <c r="C1275">
        <v>92409402</v>
      </c>
      <c r="D1275" t="s">
        <v>654</v>
      </c>
      <c r="E1275">
        <v>92409292</v>
      </c>
      <c r="F1275">
        <v>9</v>
      </c>
      <c r="G1275" s="493">
        <v>40283.3896064815</v>
      </c>
      <c r="H1275" s="493">
        <v>41262.7063425926</v>
      </c>
      <c r="I1275" t="s">
        <v>3525</v>
      </c>
      <c r="J1275" t="s">
        <v>2024</v>
      </c>
      <c r="K1275" t="s">
        <v>2025</v>
      </c>
    </row>
    <row r="1276" hidden="1" spans="1:11">
      <c r="A1276" t="s">
        <v>3584</v>
      </c>
      <c r="B1276">
        <v>1</v>
      </c>
      <c r="C1276">
        <v>92408601</v>
      </c>
      <c r="D1276" t="s">
        <v>654</v>
      </c>
      <c r="E1276">
        <v>92408291</v>
      </c>
      <c r="F1276">
        <v>9</v>
      </c>
      <c r="G1276" s="493">
        <v>38849.5857175926</v>
      </c>
      <c r="H1276" s="493">
        <v>38849.6215162037</v>
      </c>
      <c r="I1276" t="s">
        <v>3546</v>
      </c>
      <c r="J1276" t="s">
        <v>2020</v>
      </c>
      <c r="K1276" t="s">
        <v>2021</v>
      </c>
    </row>
    <row r="1277" hidden="1" spans="1:11">
      <c r="A1277" t="s">
        <v>3585</v>
      </c>
      <c r="B1277">
        <v>1</v>
      </c>
      <c r="C1277">
        <v>92411402</v>
      </c>
      <c r="D1277" t="s">
        <v>654</v>
      </c>
      <c r="E1277">
        <v>92411092</v>
      </c>
      <c r="F1277">
        <v>9</v>
      </c>
      <c r="G1277" s="493">
        <v>41034.710775463</v>
      </c>
      <c r="H1277" s="493">
        <v>41809.7339236111</v>
      </c>
      <c r="I1277" t="s">
        <v>2034</v>
      </c>
      <c r="J1277" t="s">
        <v>2031</v>
      </c>
      <c r="K1277" t="s">
        <v>2032</v>
      </c>
    </row>
    <row r="1278" hidden="1" spans="1:11">
      <c r="A1278" t="s">
        <v>3586</v>
      </c>
      <c r="B1278">
        <v>1</v>
      </c>
      <c r="C1278">
        <v>92407401</v>
      </c>
      <c r="D1278" t="s">
        <v>654</v>
      </c>
      <c r="E1278">
        <v>92407091</v>
      </c>
      <c r="F1278">
        <v>9</v>
      </c>
      <c r="G1278" s="493">
        <v>38841.4626157407</v>
      </c>
      <c r="H1278" s="493">
        <v>43242.3923032407</v>
      </c>
      <c r="I1278" t="s">
        <v>3587</v>
      </c>
      <c r="J1278" t="s">
        <v>2014</v>
      </c>
      <c r="K1278" t="s">
        <v>2013</v>
      </c>
    </row>
    <row r="1279" hidden="1" spans="1:11">
      <c r="A1279" t="s">
        <v>3588</v>
      </c>
      <c r="B1279">
        <v>1</v>
      </c>
      <c r="C1279" t="s">
        <v>3589</v>
      </c>
      <c r="D1279">
        <v>1</v>
      </c>
      <c r="E1279" t="s">
        <v>3590</v>
      </c>
      <c r="F1279">
        <v>4</v>
      </c>
      <c r="G1279" s="493">
        <v>41199.3385300926</v>
      </c>
      <c r="H1279" s="493">
        <v>41199.3442939815</v>
      </c>
      <c r="I1279" t="s">
        <v>3591</v>
      </c>
      <c r="J1279" t="s">
        <v>3592</v>
      </c>
      <c r="K1279" t="s">
        <v>3593</v>
      </c>
    </row>
    <row r="1280" hidden="1" spans="1:11">
      <c r="A1280" t="s">
        <v>3594</v>
      </c>
      <c r="B1280">
        <v>1</v>
      </c>
      <c r="C1280" t="s">
        <v>3417</v>
      </c>
      <c r="D1280">
        <v>1</v>
      </c>
      <c r="E1280" t="s">
        <v>3418</v>
      </c>
      <c r="F1280">
        <v>6</v>
      </c>
      <c r="G1280" s="493">
        <v>41119.3430208333</v>
      </c>
      <c r="H1280" s="493">
        <v>41387.4521643519</v>
      </c>
      <c r="I1280" t="s">
        <v>3595</v>
      </c>
      <c r="J1280" t="s">
        <v>3420</v>
      </c>
      <c r="K1280" t="s">
        <v>3421</v>
      </c>
    </row>
    <row r="1281" hidden="1" spans="1:11">
      <c r="A1281" t="s">
        <v>3596</v>
      </c>
      <c r="B1281">
        <v>1</v>
      </c>
      <c r="C1281" t="s">
        <v>2771</v>
      </c>
      <c r="D1281">
        <v>1</v>
      </c>
      <c r="E1281">
        <v>96448895</v>
      </c>
      <c r="F1281">
        <v>2</v>
      </c>
      <c r="G1281" s="493">
        <v>41101.7412731481</v>
      </c>
      <c r="H1281" s="493">
        <v>41107.3902199074</v>
      </c>
      <c r="I1281" t="s">
        <v>2362</v>
      </c>
      <c r="J1281" t="s">
        <v>2361</v>
      </c>
      <c r="K1281" t="s">
        <v>2361</v>
      </c>
    </row>
    <row r="1282" hidden="1" spans="1:11">
      <c r="A1282" t="s">
        <v>3597</v>
      </c>
      <c r="B1282">
        <v>1</v>
      </c>
      <c r="C1282" t="s">
        <v>3597</v>
      </c>
      <c r="D1282">
        <v>1</v>
      </c>
      <c r="E1282" t="s">
        <v>3598</v>
      </c>
      <c r="F1282">
        <v>4</v>
      </c>
      <c r="G1282" s="493">
        <v>41129.5591782407</v>
      </c>
      <c r="H1282" s="493">
        <v>41129.6657175926</v>
      </c>
      <c r="I1282" t="s">
        <v>3599</v>
      </c>
      <c r="J1282" t="s">
        <v>3599</v>
      </c>
      <c r="K1282" t="s">
        <v>3600</v>
      </c>
    </row>
    <row r="1283" hidden="1" spans="1:11">
      <c r="A1283" t="s">
        <v>3601</v>
      </c>
      <c r="B1283">
        <v>1</v>
      </c>
      <c r="C1283" t="s">
        <v>3601</v>
      </c>
      <c r="D1283">
        <v>1</v>
      </c>
      <c r="E1283" t="s">
        <v>1439</v>
      </c>
      <c r="F1283">
        <v>84</v>
      </c>
      <c r="G1283" s="493">
        <v>41128.4923958333</v>
      </c>
      <c r="H1283" s="493">
        <v>43103.6263773148</v>
      </c>
      <c r="I1283" t="s">
        <v>3602</v>
      </c>
      <c r="J1283" t="s">
        <v>3602</v>
      </c>
      <c r="K1283" t="s">
        <v>3603</v>
      </c>
    </row>
    <row r="1284" hidden="1" spans="1:11">
      <c r="A1284" t="s">
        <v>3604</v>
      </c>
      <c r="B1284">
        <v>1</v>
      </c>
      <c r="C1284" t="s">
        <v>2827</v>
      </c>
      <c r="D1284">
        <v>1</v>
      </c>
      <c r="E1284" t="s">
        <v>2801</v>
      </c>
      <c r="F1284">
        <v>9</v>
      </c>
      <c r="G1284" s="493">
        <v>40840.7320138889</v>
      </c>
      <c r="H1284" s="493">
        <v>41234.5865625</v>
      </c>
      <c r="I1284" t="s">
        <v>2830</v>
      </c>
      <c r="J1284" t="s">
        <v>2013</v>
      </c>
      <c r="K1284" t="s">
        <v>2828</v>
      </c>
    </row>
    <row r="1285" hidden="1" spans="1:11">
      <c r="A1285" t="s">
        <v>3605</v>
      </c>
      <c r="B1285">
        <v>1</v>
      </c>
      <c r="C1285" t="s">
        <v>3605</v>
      </c>
      <c r="D1285">
        <v>1</v>
      </c>
      <c r="E1285" t="s">
        <v>3606</v>
      </c>
      <c r="F1285">
        <v>4</v>
      </c>
      <c r="G1285" s="493">
        <v>41129.5587731482</v>
      </c>
      <c r="H1285" s="493">
        <v>41129.671400463</v>
      </c>
      <c r="I1285" t="s">
        <v>3607</v>
      </c>
      <c r="J1285" t="s">
        <v>3607</v>
      </c>
      <c r="K1285" t="s">
        <v>3608</v>
      </c>
    </row>
    <row r="1286" hidden="1" spans="1:11">
      <c r="A1286" t="s">
        <v>3609</v>
      </c>
      <c r="B1286">
        <v>1</v>
      </c>
      <c r="C1286" t="s">
        <v>3609</v>
      </c>
      <c r="D1286">
        <v>1</v>
      </c>
      <c r="E1286" t="s">
        <v>3610</v>
      </c>
      <c r="F1286">
        <v>4</v>
      </c>
      <c r="G1286" s="493">
        <v>41129.559537037</v>
      </c>
      <c r="H1286" s="493">
        <v>41129.6634027778</v>
      </c>
      <c r="I1286" t="s">
        <v>3611</v>
      </c>
      <c r="J1286" t="s">
        <v>3611</v>
      </c>
      <c r="K1286" t="s">
        <v>3612</v>
      </c>
    </row>
    <row r="1287" hidden="1" spans="1:11">
      <c r="A1287" t="s">
        <v>3613</v>
      </c>
      <c r="B1287">
        <v>1</v>
      </c>
      <c r="C1287" t="s">
        <v>3613</v>
      </c>
      <c r="D1287">
        <v>1</v>
      </c>
      <c r="E1287" t="s">
        <v>3614</v>
      </c>
      <c r="F1287">
        <v>4</v>
      </c>
      <c r="G1287" s="493">
        <v>41253.5519444444</v>
      </c>
      <c r="H1287" s="493">
        <v>41808.7015509259</v>
      </c>
      <c r="I1287" t="s">
        <v>3615</v>
      </c>
      <c r="J1287" t="s">
        <v>3615</v>
      </c>
      <c r="K1287" t="s">
        <v>3616</v>
      </c>
    </row>
    <row r="1288" hidden="1" spans="1:11">
      <c r="A1288" t="s">
        <v>3617</v>
      </c>
      <c r="B1288">
        <v>1</v>
      </c>
      <c r="C1288" t="s">
        <v>2941</v>
      </c>
      <c r="D1288">
        <v>1</v>
      </c>
      <c r="E1288" t="s">
        <v>990</v>
      </c>
      <c r="F1288">
        <v>6</v>
      </c>
      <c r="G1288" s="493">
        <v>41119.3423148148</v>
      </c>
      <c r="H1288" s="493">
        <v>42819.4610300926</v>
      </c>
      <c r="I1288" t="s">
        <v>3618</v>
      </c>
      <c r="J1288" t="s">
        <v>2942</v>
      </c>
      <c r="K1288" t="s">
        <v>2943</v>
      </c>
    </row>
    <row r="1289" hidden="1" spans="1:11">
      <c r="A1289" t="s">
        <v>3619</v>
      </c>
      <c r="B1289">
        <v>1</v>
      </c>
      <c r="C1289" t="s">
        <v>3619</v>
      </c>
      <c r="D1289">
        <v>1</v>
      </c>
      <c r="F1289">
        <v>0</v>
      </c>
      <c r="G1289" s="493">
        <v>41241.6199189815</v>
      </c>
      <c r="H1289" s="493">
        <v>41241.6199189815</v>
      </c>
      <c r="I1289" t="s">
        <v>3620</v>
      </c>
      <c r="J1289" t="s">
        <v>3620</v>
      </c>
      <c r="K1289" t="s">
        <v>1368</v>
      </c>
    </row>
    <row r="1290" hidden="1" spans="1:11">
      <c r="A1290" t="s">
        <v>3621</v>
      </c>
      <c r="B1290">
        <v>1</v>
      </c>
      <c r="C1290" t="s">
        <v>3621</v>
      </c>
      <c r="D1290">
        <v>1</v>
      </c>
      <c r="E1290" t="s">
        <v>3622</v>
      </c>
      <c r="F1290">
        <v>48</v>
      </c>
      <c r="G1290" s="493">
        <v>41536.5844907407</v>
      </c>
      <c r="H1290" s="493">
        <v>41536.586875</v>
      </c>
      <c r="I1290" t="s">
        <v>3623</v>
      </c>
      <c r="J1290" t="s">
        <v>3623</v>
      </c>
      <c r="K1290" t="s">
        <v>3624</v>
      </c>
    </row>
    <row r="1291" hidden="1" spans="1:11">
      <c r="A1291" t="s">
        <v>3625</v>
      </c>
      <c r="B1291">
        <v>1</v>
      </c>
      <c r="C1291" t="s">
        <v>2805</v>
      </c>
      <c r="D1291">
        <v>1</v>
      </c>
      <c r="E1291" t="s">
        <v>2801</v>
      </c>
      <c r="F1291">
        <v>9</v>
      </c>
      <c r="G1291" s="493">
        <v>40840.7315625</v>
      </c>
      <c r="H1291" s="493">
        <v>41234.584224537</v>
      </c>
      <c r="I1291" t="s">
        <v>2806</v>
      </c>
      <c r="J1291" t="s">
        <v>2012</v>
      </c>
      <c r="K1291" t="s">
        <v>2807</v>
      </c>
    </row>
    <row r="1292" hidden="1" spans="1:11">
      <c r="A1292" t="s">
        <v>3626</v>
      </c>
      <c r="B1292">
        <v>1</v>
      </c>
      <c r="C1292" t="s">
        <v>2800</v>
      </c>
      <c r="D1292">
        <v>1</v>
      </c>
      <c r="E1292" t="s">
        <v>2801</v>
      </c>
      <c r="F1292">
        <v>9</v>
      </c>
      <c r="G1292" s="493">
        <v>40840.7324189815</v>
      </c>
      <c r="H1292" s="493">
        <v>41234.5875</v>
      </c>
      <c r="I1292" t="s">
        <v>2802</v>
      </c>
      <c r="J1292" t="s">
        <v>2010</v>
      </c>
      <c r="K1292" t="s">
        <v>2803</v>
      </c>
    </row>
    <row r="1293" hidden="1" spans="1:11">
      <c r="A1293" t="s">
        <v>3627</v>
      </c>
      <c r="B1293">
        <v>1</v>
      </c>
      <c r="C1293" t="s">
        <v>3628</v>
      </c>
      <c r="D1293">
        <v>1</v>
      </c>
      <c r="E1293" t="s">
        <v>3629</v>
      </c>
      <c r="F1293">
        <v>6</v>
      </c>
      <c r="G1293" s="493">
        <v>41400.6288425926</v>
      </c>
      <c r="H1293" s="493">
        <v>41400.7055208333</v>
      </c>
      <c r="I1293" t="s">
        <v>3630</v>
      </c>
      <c r="J1293" t="s">
        <v>3631</v>
      </c>
      <c r="K1293" t="s">
        <v>3632</v>
      </c>
    </row>
    <row r="1294" hidden="1" spans="1:11">
      <c r="A1294" t="s">
        <v>3633</v>
      </c>
      <c r="B1294">
        <v>1</v>
      </c>
      <c r="C1294" t="s">
        <v>3633</v>
      </c>
      <c r="D1294">
        <v>1</v>
      </c>
      <c r="E1294" t="s">
        <v>3634</v>
      </c>
      <c r="F1294">
        <v>12</v>
      </c>
      <c r="G1294" s="493">
        <v>41396.4852199074</v>
      </c>
      <c r="H1294" s="493">
        <v>41396.6607060185</v>
      </c>
      <c r="I1294" t="s">
        <v>3635</v>
      </c>
      <c r="J1294" t="s">
        <v>3635</v>
      </c>
      <c r="K1294" t="s">
        <v>3636</v>
      </c>
    </row>
    <row r="1295" hidden="1" spans="1:11">
      <c r="A1295" t="s">
        <v>3637</v>
      </c>
      <c r="B1295">
        <v>1</v>
      </c>
      <c r="C1295" t="s">
        <v>3637</v>
      </c>
      <c r="D1295">
        <v>1</v>
      </c>
      <c r="E1295" t="s">
        <v>3638</v>
      </c>
      <c r="F1295">
        <v>30</v>
      </c>
      <c r="G1295" s="493">
        <v>41236.3868634259</v>
      </c>
      <c r="H1295" s="493">
        <v>41236.5125462963</v>
      </c>
      <c r="I1295" t="s">
        <v>3639</v>
      </c>
      <c r="J1295" t="s">
        <v>3639</v>
      </c>
      <c r="K1295" t="s">
        <v>3640</v>
      </c>
    </row>
    <row r="1296" hidden="1" spans="1:11">
      <c r="A1296" t="s">
        <v>3641</v>
      </c>
      <c r="B1296">
        <v>1</v>
      </c>
      <c r="C1296" t="s">
        <v>3641</v>
      </c>
      <c r="D1296">
        <v>1</v>
      </c>
      <c r="E1296" t="s">
        <v>3638</v>
      </c>
      <c r="F1296">
        <v>30</v>
      </c>
      <c r="G1296" s="493">
        <v>41236.3890625</v>
      </c>
      <c r="H1296" s="493">
        <v>41239.4744791667</v>
      </c>
      <c r="I1296" t="s">
        <v>3642</v>
      </c>
      <c r="J1296" t="s">
        <v>3642</v>
      </c>
      <c r="K1296" t="s">
        <v>3643</v>
      </c>
    </row>
    <row r="1297" hidden="1" spans="1:11">
      <c r="A1297" t="s">
        <v>3644</v>
      </c>
      <c r="B1297">
        <v>1</v>
      </c>
      <c r="C1297" t="s">
        <v>3644</v>
      </c>
      <c r="D1297">
        <v>1</v>
      </c>
      <c r="E1297" t="s">
        <v>3638</v>
      </c>
      <c r="F1297">
        <v>30</v>
      </c>
      <c r="G1297" s="493">
        <v>41236.3909953704</v>
      </c>
      <c r="H1297" s="493">
        <v>41239.4785069444</v>
      </c>
      <c r="I1297" t="s">
        <v>3645</v>
      </c>
      <c r="J1297" t="s">
        <v>3645</v>
      </c>
      <c r="K1297" t="s">
        <v>3646</v>
      </c>
    </row>
    <row r="1298" hidden="1" spans="1:11">
      <c r="A1298" t="s">
        <v>3647</v>
      </c>
      <c r="B1298">
        <v>1</v>
      </c>
      <c r="C1298" t="s">
        <v>3647</v>
      </c>
      <c r="D1298">
        <v>1</v>
      </c>
      <c r="E1298" t="s">
        <v>3648</v>
      </c>
      <c r="F1298">
        <v>3</v>
      </c>
      <c r="G1298" s="493">
        <v>41254.4334606481</v>
      </c>
      <c r="H1298" s="493">
        <v>41254.4484837963</v>
      </c>
      <c r="I1298" t="s">
        <v>3649</v>
      </c>
      <c r="J1298" t="s">
        <v>3649</v>
      </c>
      <c r="K1298" t="s">
        <v>3650</v>
      </c>
    </row>
    <row r="1299" hidden="1" spans="1:11">
      <c r="A1299" t="s">
        <v>3651</v>
      </c>
      <c r="B1299">
        <v>1</v>
      </c>
      <c r="C1299" t="s">
        <v>3651</v>
      </c>
      <c r="D1299">
        <v>1</v>
      </c>
      <c r="E1299" t="s">
        <v>3652</v>
      </c>
      <c r="F1299">
        <v>3</v>
      </c>
      <c r="G1299" s="493">
        <v>41269.6383449074</v>
      </c>
      <c r="H1299" s="493">
        <v>41613.6385300926</v>
      </c>
      <c r="I1299" t="s">
        <v>3653</v>
      </c>
      <c r="J1299" t="s">
        <v>3653</v>
      </c>
      <c r="K1299" t="s">
        <v>3654</v>
      </c>
    </row>
    <row r="1300" hidden="1" spans="1:11">
      <c r="A1300" t="s">
        <v>3655</v>
      </c>
      <c r="B1300">
        <v>1</v>
      </c>
      <c r="C1300" t="s">
        <v>3655</v>
      </c>
      <c r="D1300">
        <v>1</v>
      </c>
      <c r="E1300" t="s">
        <v>3656</v>
      </c>
      <c r="F1300">
        <v>4</v>
      </c>
      <c r="G1300" s="493">
        <v>41306.3866898148</v>
      </c>
      <c r="H1300" s="493">
        <v>41306.3897916667</v>
      </c>
      <c r="I1300" t="s">
        <v>3657</v>
      </c>
      <c r="J1300" t="s">
        <v>3657</v>
      </c>
      <c r="K1300" t="s">
        <v>3658</v>
      </c>
    </row>
    <row r="1301" hidden="1" spans="1:11">
      <c r="A1301" t="s">
        <v>3659</v>
      </c>
      <c r="B1301">
        <v>1</v>
      </c>
      <c r="C1301" t="s">
        <v>3294</v>
      </c>
      <c r="D1301">
        <v>1</v>
      </c>
      <c r="E1301" t="s">
        <v>2111</v>
      </c>
      <c r="F1301">
        <v>9</v>
      </c>
      <c r="G1301" s="493">
        <v>41289.6810763889</v>
      </c>
      <c r="H1301" s="493">
        <v>41290.3939467593</v>
      </c>
      <c r="I1301" t="s">
        <v>2112</v>
      </c>
      <c r="J1301" t="s">
        <v>2622</v>
      </c>
      <c r="K1301" t="s">
        <v>3296</v>
      </c>
    </row>
    <row r="1302" hidden="1" spans="1:11">
      <c r="A1302" t="s">
        <v>3660</v>
      </c>
      <c r="B1302">
        <v>1</v>
      </c>
      <c r="C1302" t="s">
        <v>3661</v>
      </c>
      <c r="D1302">
        <v>1</v>
      </c>
      <c r="E1302" t="s">
        <v>3332</v>
      </c>
      <c r="F1302">
        <v>24</v>
      </c>
      <c r="G1302" s="493">
        <v>41470.4858217593</v>
      </c>
      <c r="H1302" s="493">
        <v>41470.4915277778</v>
      </c>
      <c r="I1302" t="s">
        <v>3662</v>
      </c>
      <c r="J1302" t="s">
        <v>3663</v>
      </c>
      <c r="K1302" t="s">
        <v>3664</v>
      </c>
    </row>
    <row r="1303" hidden="1" spans="1:11">
      <c r="A1303" t="s">
        <v>3665</v>
      </c>
      <c r="B1303">
        <v>1</v>
      </c>
      <c r="C1303" t="s">
        <v>3666</v>
      </c>
      <c r="D1303">
        <v>1</v>
      </c>
      <c r="E1303" t="s">
        <v>3332</v>
      </c>
      <c r="F1303">
        <v>24</v>
      </c>
      <c r="G1303" s="493">
        <v>41470.4500925926</v>
      </c>
      <c r="H1303" s="493">
        <v>41470.4539467593</v>
      </c>
      <c r="I1303" t="s">
        <v>3667</v>
      </c>
      <c r="J1303" t="s">
        <v>3668</v>
      </c>
      <c r="K1303" t="s">
        <v>3669</v>
      </c>
    </row>
    <row r="1304" hidden="1" spans="1:11">
      <c r="A1304" t="s">
        <v>3670</v>
      </c>
      <c r="B1304">
        <v>1</v>
      </c>
      <c r="C1304" t="s">
        <v>3670</v>
      </c>
      <c r="D1304">
        <v>1</v>
      </c>
      <c r="E1304" t="s">
        <v>950</v>
      </c>
      <c r="F1304">
        <v>6</v>
      </c>
      <c r="G1304" s="493">
        <v>41214.4167592593</v>
      </c>
      <c r="H1304" s="493">
        <v>42236.4086458333</v>
      </c>
      <c r="I1304" t="s">
        <v>3671</v>
      </c>
      <c r="J1304" t="s">
        <v>3671</v>
      </c>
      <c r="K1304" t="s">
        <v>3672</v>
      </c>
    </row>
    <row r="1305" hidden="1" spans="1:11">
      <c r="A1305" t="s">
        <v>3673</v>
      </c>
      <c r="B1305">
        <v>1</v>
      </c>
      <c r="C1305" t="s">
        <v>3674</v>
      </c>
      <c r="D1305">
        <v>1</v>
      </c>
      <c r="E1305">
        <v>92429491</v>
      </c>
      <c r="F1305">
        <v>6</v>
      </c>
      <c r="G1305" s="493">
        <v>41217.4211342593</v>
      </c>
      <c r="H1305" s="493">
        <v>41217.4245138889</v>
      </c>
      <c r="I1305" t="s">
        <v>3675</v>
      </c>
      <c r="J1305" t="s">
        <v>2852</v>
      </c>
      <c r="K1305" t="s">
        <v>2853</v>
      </c>
    </row>
    <row r="1306" hidden="1" spans="1:11">
      <c r="A1306" t="s">
        <v>3676</v>
      </c>
      <c r="B1306">
        <v>1</v>
      </c>
      <c r="C1306" t="s">
        <v>3677</v>
      </c>
      <c r="D1306">
        <v>1</v>
      </c>
      <c r="E1306" t="s">
        <v>3678</v>
      </c>
      <c r="F1306">
        <v>9</v>
      </c>
      <c r="G1306" s="493">
        <v>41380.7966319444</v>
      </c>
      <c r="H1306" s="493">
        <v>41482.6983564815</v>
      </c>
      <c r="I1306" t="s">
        <v>3679</v>
      </c>
      <c r="J1306" t="s">
        <v>3680</v>
      </c>
      <c r="K1306" t="s">
        <v>3681</v>
      </c>
    </row>
    <row r="1307" hidden="1" spans="1:11">
      <c r="A1307" t="s">
        <v>3682</v>
      </c>
      <c r="B1307">
        <v>1</v>
      </c>
      <c r="C1307" t="s">
        <v>3677</v>
      </c>
      <c r="D1307">
        <v>1</v>
      </c>
      <c r="E1307" t="s">
        <v>3678</v>
      </c>
      <c r="F1307">
        <v>9</v>
      </c>
      <c r="G1307" s="493">
        <v>41380.7966319444</v>
      </c>
      <c r="H1307" s="493">
        <v>41482.6983564815</v>
      </c>
      <c r="I1307" t="s">
        <v>3683</v>
      </c>
      <c r="J1307" t="s">
        <v>3680</v>
      </c>
      <c r="K1307" t="s">
        <v>3681</v>
      </c>
    </row>
    <row r="1308" hidden="1" spans="1:11">
      <c r="A1308" t="s">
        <v>3684</v>
      </c>
      <c r="B1308">
        <v>1</v>
      </c>
      <c r="C1308" t="s">
        <v>3685</v>
      </c>
      <c r="D1308">
        <v>1</v>
      </c>
      <c r="E1308" t="s">
        <v>3686</v>
      </c>
      <c r="F1308">
        <v>9</v>
      </c>
      <c r="G1308" s="493">
        <v>41427.3691898148</v>
      </c>
      <c r="H1308" s="493">
        <v>41427.4648611111</v>
      </c>
      <c r="I1308" t="s">
        <v>2940</v>
      </c>
      <c r="J1308" t="s">
        <v>3687</v>
      </c>
      <c r="K1308" t="s">
        <v>3688</v>
      </c>
    </row>
    <row r="1309" hidden="1" spans="1:11">
      <c r="A1309" t="s">
        <v>3689</v>
      </c>
      <c r="B1309">
        <v>1</v>
      </c>
      <c r="C1309" t="s">
        <v>3685</v>
      </c>
      <c r="D1309">
        <v>1</v>
      </c>
      <c r="E1309" t="s">
        <v>3686</v>
      </c>
      <c r="F1309">
        <v>9</v>
      </c>
      <c r="G1309" s="493">
        <v>41427.3691898148</v>
      </c>
      <c r="H1309" s="493">
        <v>41427.4648611111</v>
      </c>
      <c r="I1309" t="s">
        <v>2938</v>
      </c>
      <c r="J1309" t="s">
        <v>3687</v>
      </c>
      <c r="K1309" t="s">
        <v>3688</v>
      </c>
    </row>
    <row r="1310" hidden="1" spans="1:11">
      <c r="A1310" t="s">
        <v>3690</v>
      </c>
      <c r="B1310">
        <v>1</v>
      </c>
      <c r="C1310" t="s">
        <v>3685</v>
      </c>
      <c r="D1310">
        <v>1</v>
      </c>
      <c r="E1310" t="s">
        <v>3686</v>
      </c>
      <c r="F1310">
        <v>9</v>
      </c>
      <c r="G1310" s="493">
        <v>41427.3691898148</v>
      </c>
      <c r="H1310" s="493">
        <v>41427.4648611111</v>
      </c>
      <c r="I1310" t="s">
        <v>2934</v>
      </c>
      <c r="J1310" t="s">
        <v>3687</v>
      </c>
      <c r="K1310" t="s">
        <v>3688</v>
      </c>
    </row>
    <row r="1311" hidden="1" spans="1:11">
      <c r="A1311" t="s">
        <v>3691</v>
      </c>
      <c r="B1311">
        <v>1</v>
      </c>
      <c r="C1311" t="s">
        <v>3685</v>
      </c>
      <c r="D1311">
        <v>1</v>
      </c>
      <c r="E1311" t="s">
        <v>3686</v>
      </c>
      <c r="F1311">
        <v>9</v>
      </c>
      <c r="G1311" s="493">
        <v>41427.3691898148</v>
      </c>
      <c r="H1311" s="493">
        <v>41427.4648611111</v>
      </c>
      <c r="I1311" t="s">
        <v>2930</v>
      </c>
      <c r="J1311" t="s">
        <v>3687</v>
      </c>
      <c r="K1311" t="s">
        <v>3688</v>
      </c>
    </row>
    <row r="1312" hidden="1" spans="1:11">
      <c r="A1312" t="s">
        <v>3692</v>
      </c>
      <c r="B1312">
        <v>1</v>
      </c>
      <c r="C1312" t="s">
        <v>3693</v>
      </c>
      <c r="D1312">
        <v>1</v>
      </c>
      <c r="E1312" t="s">
        <v>3694</v>
      </c>
      <c r="F1312">
        <v>6</v>
      </c>
      <c r="G1312" s="493">
        <v>41427.3997569444</v>
      </c>
      <c r="H1312" s="493">
        <v>41427.4650925926</v>
      </c>
      <c r="I1312" t="s">
        <v>2936</v>
      </c>
      <c r="J1312" t="s">
        <v>3695</v>
      </c>
      <c r="K1312" t="s">
        <v>3696</v>
      </c>
    </row>
    <row r="1313" hidden="1" spans="1:11">
      <c r="A1313" t="s">
        <v>3697</v>
      </c>
      <c r="B1313">
        <v>1</v>
      </c>
      <c r="C1313" t="s">
        <v>3698</v>
      </c>
      <c r="D1313">
        <v>1</v>
      </c>
      <c r="E1313" t="s">
        <v>3699</v>
      </c>
      <c r="F1313">
        <v>4</v>
      </c>
      <c r="G1313" s="493">
        <v>41156.5998032407</v>
      </c>
      <c r="H1313" s="493">
        <v>41156.6060416667</v>
      </c>
      <c r="I1313" t="s">
        <v>3700</v>
      </c>
      <c r="J1313" t="s">
        <v>3701</v>
      </c>
      <c r="K1313" t="s">
        <v>3702</v>
      </c>
    </row>
    <row r="1314" hidden="1" spans="1:11">
      <c r="A1314" t="s">
        <v>3703</v>
      </c>
      <c r="B1314">
        <v>1</v>
      </c>
      <c r="C1314" t="s">
        <v>3704</v>
      </c>
      <c r="D1314">
        <v>1</v>
      </c>
      <c r="E1314">
        <v>92475691</v>
      </c>
      <c r="F1314">
        <v>10</v>
      </c>
      <c r="G1314" s="493">
        <v>41427.4215740741</v>
      </c>
      <c r="H1314" s="493">
        <v>41427.4653240741</v>
      </c>
      <c r="I1314" t="s">
        <v>2356</v>
      </c>
      <c r="J1314" t="s">
        <v>3705</v>
      </c>
      <c r="K1314" t="s">
        <v>3706</v>
      </c>
    </row>
    <row r="1315" hidden="1" spans="1:11">
      <c r="A1315" t="s">
        <v>3707</v>
      </c>
      <c r="B1315">
        <v>1</v>
      </c>
      <c r="C1315" t="s">
        <v>3704</v>
      </c>
      <c r="D1315">
        <v>1</v>
      </c>
      <c r="E1315">
        <v>92475691</v>
      </c>
      <c r="F1315">
        <v>10</v>
      </c>
      <c r="G1315" s="493">
        <v>41427.4215740741</v>
      </c>
      <c r="H1315" s="493">
        <v>41427.4653240741</v>
      </c>
      <c r="I1315" t="s">
        <v>3447</v>
      </c>
      <c r="J1315" t="s">
        <v>3705</v>
      </c>
      <c r="K1315" t="s">
        <v>3706</v>
      </c>
    </row>
    <row r="1316" hidden="1" spans="1:11">
      <c r="A1316" t="s">
        <v>657</v>
      </c>
      <c r="B1316">
        <v>1</v>
      </c>
      <c r="C1316" t="s">
        <v>656</v>
      </c>
      <c r="D1316">
        <v>1</v>
      </c>
      <c r="E1316">
        <v>92476691</v>
      </c>
      <c r="F1316">
        <v>6</v>
      </c>
      <c r="G1316" s="493">
        <v>41427.4498958333</v>
      </c>
      <c r="H1316" s="493">
        <v>41427.4655787037</v>
      </c>
      <c r="I1316" t="s">
        <v>3436</v>
      </c>
      <c r="J1316" t="s">
        <v>3437</v>
      </c>
      <c r="K1316" t="s">
        <v>3708</v>
      </c>
    </row>
    <row r="1317" hidden="1" spans="1:11">
      <c r="A1317" t="s">
        <v>3709</v>
      </c>
      <c r="B1317">
        <v>1</v>
      </c>
      <c r="C1317" t="s">
        <v>656</v>
      </c>
      <c r="D1317">
        <v>1</v>
      </c>
      <c r="E1317">
        <v>92476691</v>
      </c>
      <c r="F1317">
        <v>6</v>
      </c>
      <c r="G1317" s="493">
        <v>41427.4498958333</v>
      </c>
      <c r="H1317" s="493">
        <v>41427.4655787037</v>
      </c>
      <c r="I1317" t="s">
        <v>3440</v>
      </c>
      <c r="J1317" t="s">
        <v>3437</v>
      </c>
      <c r="K1317" t="s">
        <v>3708</v>
      </c>
    </row>
    <row r="1318" hidden="1" spans="1:11">
      <c r="A1318" t="s">
        <v>3710</v>
      </c>
      <c r="B1318">
        <v>1</v>
      </c>
      <c r="C1318" t="s">
        <v>3710</v>
      </c>
      <c r="D1318">
        <v>1</v>
      </c>
      <c r="E1318" t="s">
        <v>3206</v>
      </c>
      <c r="F1318">
        <v>4</v>
      </c>
      <c r="G1318" s="493">
        <v>41123.6330787037</v>
      </c>
      <c r="H1318" s="493">
        <v>41124.7006944444</v>
      </c>
      <c r="I1318" t="s">
        <v>3711</v>
      </c>
      <c r="J1318" t="s">
        <v>3711</v>
      </c>
      <c r="K1318" t="s">
        <v>3712</v>
      </c>
    </row>
    <row r="1319" hidden="1" spans="1:11">
      <c r="A1319" t="s">
        <v>3713</v>
      </c>
      <c r="B1319">
        <v>1</v>
      </c>
      <c r="C1319" t="s">
        <v>3713</v>
      </c>
      <c r="D1319">
        <v>1</v>
      </c>
      <c r="E1319" t="s">
        <v>3208</v>
      </c>
      <c r="F1319">
        <v>2</v>
      </c>
      <c r="G1319" s="493">
        <v>41123.6356712963</v>
      </c>
      <c r="H1319" s="493">
        <v>42236.795150463</v>
      </c>
      <c r="I1319" t="s">
        <v>3714</v>
      </c>
      <c r="J1319" t="s">
        <v>3714</v>
      </c>
      <c r="K1319" t="s">
        <v>3088</v>
      </c>
    </row>
    <row r="1320" hidden="1" spans="1:11">
      <c r="A1320" t="s">
        <v>3715</v>
      </c>
      <c r="B1320">
        <v>1</v>
      </c>
      <c r="C1320" t="s">
        <v>3715</v>
      </c>
      <c r="D1320">
        <v>1</v>
      </c>
      <c r="E1320" t="s">
        <v>3233</v>
      </c>
      <c r="F1320">
        <v>6</v>
      </c>
      <c r="G1320" s="493">
        <v>41123.637025463</v>
      </c>
      <c r="H1320" s="493">
        <v>41124.7047337963</v>
      </c>
      <c r="I1320" t="s">
        <v>3716</v>
      </c>
      <c r="J1320" t="s">
        <v>3716</v>
      </c>
      <c r="K1320" t="s">
        <v>3092</v>
      </c>
    </row>
    <row r="1321" hidden="1" spans="1:11">
      <c r="A1321" t="s">
        <v>3717</v>
      </c>
      <c r="B1321">
        <v>1</v>
      </c>
      <c r="C1321" t="s">
        <v>3717</v>
      </c>
      <c r="D1321">
        <v>1</v>
      </c>
      <c r="E1321" t="s">
        <v>3236</v>
      </c>
      <c r="F1321">
        <v>6</v>
      </c>
      <c r="G1321" s="493">
        <v>41123.6380324074</v>
      </c>
      <c r="H1321" s="493">
        <v>41124.6991550926</v>
      </c>
      <c r="I1321" t="s">
        <v>3718</v>
      </c>
      <c r="J1321" t="s">
        <v>3718</v>
      </c>
      <c r="K1321" t="s">
        <v>3719</v>
      </c>
    </row>
    <row r="1322" hidden="1" spans="1:11">
      <c r="A1322" t="s">
        <v>3720</v>
      </c>
      <c r="B1322">
        <v>1</v>
      </c>
      <c r="C1322" t="s">
        <v>3720</v>
      </c>
      <c r="D1322">
        <v>1</v>
      </c>
      <c r="E1322" t="s">
        <v>3213</v>
      </c>
      <c r="F1322">
        <v>4</v>
      </c>
      <c r="G1322" s="493">
        <v>41123.6401736111</v>
      </c>
      <c r="H1322" s="493">
        <v>41124.7082523148</v>
      </c>
      <c r="I1322" t="s">
        <v>3721</v>
      </c>
      <c r="J1322" t="s">
        <v>3721</v>
      </c>
      <c r="K1322" t="s">
        <v>3100</v>
      </c>
    </row>
    <row r="1323" hidden="1" spans="1:11">
      <c r="A1323" t="s">
        <v>3722</v>
      </c>
      <c r="B1323">
        <v>1</v>
      </c>
      <c r="C1323" t="s">
        <v>3722</v>
      </c>
      <c r="D1323">
        <v>1</v>
      </c>
      <c r="E1323" t="s">
        <v>3210</v>
      </c>
      <c r="F1323">
        <v>4</v>
      </c>
      <c r="G1323" s="493">
        <v>41123.6396412037</v>
      </c>
      <c r="H1323" s="493">
        <v>41124.7067361111</v>
      </c>
      <c r="I1323" t="s">
        <v>3723</v>
      </c>
      <c r="J1323" t="s">
        <v>3723</v>
      </c>
      <c r="K1323" t="s">
        <v>3104</v>
      </c>
    </row>
    <row r="1324" hidden="1" spans="1:11">
      <c r="A1324" t="s">
        <v>3724</v>
      </c>
      <c r="B1324">
        <v>1</v>
      </c>
      <c r="C1324" t="s">
        <v>3724</v>
      </c>
      <c r="D1324">
        <v>1</v>
      </c>
      <c r="E1324" t="s">
        <v>3239</v>
      </c>
      <c r="F1324">
        <v>6</v>
      </c>
      <c r="G1324" s="493">
        <v>41123.6415509259</v>
      </c>
      <c r="H1324" s="493">
        <v>41124.7097800926</v>
      </c>
      <c r="I1324" t="s">
        <v>3725</v>
      </c>
      <c r="J1324" t="s">
        <v>3725</v>
      </c>
      <c r="K1324" t="s">
        <v>3726</v>
      </c>
    </row>
    <row r="1325" hidden="1" spans="1:11">
      <c r="A1325" t="s">
        <v>3727</v>
      </c>
      <c r="B1325">
        <v>1</v>
      </c>
      <c r="C1325" t="s">
        <v>3727</v>
      </c>
      <c r="D1325">
        <v>1</v>
      </c>
      <c r="E1325" t="s">
        <v>3241</v>
      </c>
      <c r="F1325">
        <v>4</v>
      </c>
      <c r="G1325" s="493">
        <v>41124.654375</v>
      </c>
      <c r="H1325" s="493">
        <v>41124.6727314815</v>
      </c>
      <c r="I1325" t="s">
        <v>3728</v>
      </c>
      <c r="J1325" t="s">
        <v>3728</v>
      </c>
      <c r="K1325" t="s">
        <v>3729</v>
      </c>
    </row>
    <row r="1326" hidden="1" spans="1:11">
      <c r="A1326" t="s">
        <v>3730</v>
      </c>
      <c r="B1326">
        <v>1</v>
      </c>
      <c r="C1326" t="s">
        <v>3730</v>
      </c>
      <c r="D1326">
        <v>1</v>
      </c>
      <c r="E1326" t="s">
        <v>3233</v>
      </c>
      <c r="F1326">
        <v>6</v>
      </c>
      <c r="G1326" s="493">
        <v>41123.6409143519</v>
      </c>
      <c r="H1326" s="493">
        <v>41131.6267592593</v>
      </c>
      <c r="I1326" t="s">
        <v>3731</v>
      </c>
      <c r="J1326" t="s">
        <v>3731</v>
      </c>
      <c r="K1326" t="s">
        <v>3732</v>
      </c>
    </row>
    <row r="1327" hidden="1" spans="1:11">
      <c r="A1327" t="s">
        <v>3733</v>
      </c>
      <c r="B1327">
        <v>1</v>
      </c>
      <c r="C1327" t="s">
        <v>3734</v>
      </c>
      <c r="D1327">
        <v>1</v>
      </c>
      <c r="E1327" t="s">
        <v>3226</v>
      </c>
      <c r="F1327">
        <v>6</v>
      </c>
      <c r="G1327" s="493">
        <v>41124.6537962963</v>
      </c>
      <c r="H1327" s="493">
        <v>41543.3830439815</v>
      </c>
      <c r="I1327" t="s">
        <v>3075</v>
      </c>
      <c r="J1327" t="s">
        <v>3735</v>
      </c>
      <c r="K1327" t="s">
        <v>3736</v>
      </c>
    </row>
    <row r="1328" hidden="1" spans="1:11">
      <c r="A1328" t="s">
        <v>3737</v>
      </c>
      <c r="B1328">
        <v>1</v>
      </c>
      <c r="C1328" t="s">
        <v>3738</v>
      </c>
      <c r="D1328">
        <v>1</v>
      </c>
      <c r="E1328" t="s">
        <v>3230</v>
      </c>
      <c r="F1328">
        <v>4</v>
      </c>
      <c r="G1328" s="493">
        <v>41123.6422222222</v>
      </c>
      <c r="H1328" s="493">
        <v>41745.360150463</v>
      </c>
      <c r="I1328" t="s">
        <v>3077</v>
      </c>
      <c r="J1328" t="s">
        <v>3739</v>
      </c>
      <c r="K1328" t="s">
        <v>3068</v>
      </c>
    </row>
    <row r="1329" hidden="1" spans="1:11">
      <c r="A1329" t="s">
        <v>3740</v>
      </c>
      <c r="B1329">
        <v>1</v>
      </c>
      <c r="C1329" t="s">
        <v>3741</v>
      </c>
      <c r="D1329">
        <v>1</v>
      </c>
      <c r="E1329" t="s">
        <v>3218</v>
      </c>
      <c r="F1329">
        <v>6</v>
      </c>
      <c r="G1329" s="493">
        <v>41124.6531365741</v>
      </c>
      <c r="H1329" s="493">
        <v>41784.8835416667</v>
      </c>
      <c r="I1329" t="s">
        <v>3071</v>
      </c>
      <c r="J1329" t="s">
        <v>3742</v>
      </c>
      <c r="K1329" t="s">
        <v>3743</v>
      </c>
    </row>
    <row r="1330" hidden="1" spans="1:11">
      <c r="A1330" t="s">
        <v>3744</v>
      </c>
      <c r="B1330">
        <v>1</v>
      </c>
      <c r="C1330" t="s">
        <v>3745</v>
      </c>
      <c r="D1330">
        <v>1</v>
      </c>
      <c r="E1330" t="s">
        <v>3222</v>
      </c>
      <c r="F1330">
        <v>4</v>
      </c>
      <c r="G1330" s="493">
        <v>41124.6524652778</v>
      </c>
      <c r="H1330" s="493">
        <v>45209.3965162037</v>
      </c>
      <c r="I1330" t="s">
        <v>3073</v>
      </c>
      <c r="J1330" t="s">
        <v>3746</v>
      </c>
      <c r="K1330" t="s">
        <v>3747</v>
      </c>
    </row>
    <row r="1331" hidden="1" spans="1:11">
      <c r="A1331" t="s">
        <v>3748</v>
      </c>
      <c r="B1331">
        <v>1</v>
      </c>
      <c r="C1331" t="s">
        <v>3749</v>
      </c>
      <c r="D1331">
        <v>1</v>
      </c>
      <c r="E1331" t="s">
        <v>1964</v>
      </c>
      <c r="F1331">
        <v>3</v>
      </c>
      <c r="G1331" s="493">
        <v>41176.6256944444</v>
      </c>
      <c r="H1331" s="493">
        <v>41176.6568518519</v>
      </c>
      <c r="I1331" t="s">
        <v>3750</v>
      </c>
      <c r="J1331" t="s">
        <v>3751</v>
      </c>
      <c r="K1331" t="s">
        <v>3751</v>
      </c>
    </row>
    <row r="1332" hidden="1" spans="1:11">
      <c r="A1332" t="s">
        <v>3752</v>
      </c>
      <c r="B1332">
        <v>0</v>
      </c>
      <c r="C1332" t="s">
        <v>3752</v>
      </c>
      <c r="D1332">
        <v>0</v>
      </c>
      <c r="F1332">
        <v>0</v>
      </c>
      <c r="G1332" s="493">
        <v>41129.7265972222</v>
      </c>
      <c r="H1332" s="493">
        <v>41129.7265972222</v>
      </c>
      <c r="I1332" t="s">
        <v>3753</v>
      </c>
      <c r="J1332" t="s">
        <v>3753</v>
      </c>
      <c r="K1332" t="s">
        <v>1368</v>
      </c>
    </row>
    <row r="1333" hidden="1" spans="1:11">
      <c r="A1333" t="s">
        <v>3754</v>
      </c>
      <c r="B1333">
        <v>1</v>
      </c>
      <c r="C1333" t="s">
        <v>3754</v>
      </c>
      <c r="D1333">
        <v>1</v>
      </c>
      <c r="F1333">
        <v>0</v>
      </c>
      <c r="G1333" s="493">
        <v>41288.4738888889</v>
      </c>
      <c r="H1333" s="493">
        <v>41288.4738888889</v>
      </c>
      <c r="I1333" t="s">
        <v>3755</v>
      </c>
      <c r="J1333" t="s">
        <v>3755</v>
      </c>
      <c r="K1333" t="s">
        <v>1368</v>
      </c>
    </row>
    <row r="1334" hidden="1" spans="1:11">
      <c r="A1334" t="s">
        <v>3756</v>
      </c>
      <c r="B1334">
        <v>1</v>
      </c>
      <c r="C1334" t="s">
        <v>3756</v>
      </c>
      <c r="D1334">
        <v>1</v>
      </c>
      <c r="F1334">
        <v>0</v>
      </c>
      <c r="G1334" s="493">
        <v>41150.4298842593</v>
      </c>
      <c r="H1334" s="493">
        <v>41150.4298842593</v>
      </c>
      <c r="I1334" t="s">
        <v>3757</v>
      </c>
      <c r="J1334" t="s">
        <v>3757</v>
      </c>
      <c r="K1334" t="s">
        <v>1368</v>
      </c>
    </row>
    <row r="1335" hidden="1" spans="1:11">
      <c r="A1335" t="s">
        <v>3758</v>
      </c>
      <c r="B1335">
        <v>1</v>
      </c>
      <c r="C1335" t="s">
        <v>3758</v>
      </c>
      <c r="D1335">
        <v>1</v>
      </c>
      <c r="F1335">
        <v>0</v>
      </c>
      <c r="G1335" s="493">
        <v>41470.6382407407</v>
      </c>
      <c r="H1335" s="493">
        <v>41470.6382407407</v>
      </c>
      <c r="I1335" t="s">
        <v>3759</v>
      </c>
      <c r="J1335" t="s">
        <v>3759</v>
      </c>
      <c r="K1335" t="s">
        <v>1368</v>
      </c>
    </row>
    <row r="1336" hidden="1" spans="1:11">
      <c r="A1336" t="s">
        <v>3760</v>
      </c>
      <c r="B1336">
        <v>1</v>
      </c>
      <c r="C1336" t="s">
        <v>3761</v>
      </c>
      <c r="D1336">
        <v>1</v>
      </c>
      <c r="E1336" t="s">
        <v>3535</v>
      </c>
      <c r="F1336">
        <v>2</v>
      </c>
      <c r="G1336" s="493">
        <v>41403.5859143519</v>
      </c>
      <c r="H1336" s="493">
        <v>42814.6536111111</v>
      </c>
      <c r="I1336" t="s">
        <v>3762</v>
      </c>
      <c r="J1336" t="s">
        <v>3763</v>
      </c>
      <c r="K1336" t="s">
        <v>3764</v>
      </c>
    </row>
    <row r="1337" hidden="1" spans="1:11">
      <c r="A1337" t="s">
        <v>3765</v>
      </c>
      <c r="B1337">
        <v>1</v>
      </c>
      <c r="C1337" t="s">
        <v>3766</v>
      </c>
      <c r="D1337">
        <v>1</v>
      </c>
      <c r="E1337" t="s">
        <v>3535</v>
      </c>
      <c r="F1337">
        <v>2</v>
      </c>
      <c r="G1337" s="493">
        <v>41666.6127314815</v>
      </c>
      <c r="H1337" s="493">
        <v>42814.6547106481</v>
      </c>
      <c r="I1337" t="s">
        <v>3767</v>
      </c>
      <c r="J1337" t="s">
        <v>3768</v>
      </c>
      <c r="K1337" t="s">
        <v>3769</v>
      </c>
    </row>
    <row r="1338" hidden="1" spans="1:11">
      <c r="A1338" t="s">
        <v>3770</v>
      </c>
      <c r="B1338">
        <v>1</v>
      </c>
      <c r="C1338" t="s">
        <v>3771</v>
      </c>
      <c r="D1338">
        <v>1</v>
      </c>
      <c r="E1338" t="s">
        <v>3772</v>
      </c>
      <c r="F1338">
        <v>2</v>
      </c>
      <c r="G1338" s="493">
        <v>41171.5621990741</v>
      </c>
      <c r="H1338" s="493">
        <v>42326.4359027778</v>
      </c>
      <c r="I1338" t="s">
        <v>3773</v>
      </c>
      <c r="J1338" t="s">
        <v>3774</v>
      </c>
      <c r="K1338" t="s">
        <v>3775</v>
      </c>
    </row>
    <row r="1339" hidden="1" spans="1:11">
      <c r="A1339" t="s">
        <v>3776</v>
      </c>
      <c r="B1339">
        <v>1</v>
      </c>
      <c r="C1339" t="s">
        <v>3777</v>
      </c>
      <c r="D1339">
        <v>1</v>
      </c>
      <c r="E1339" t="s">
        <v>3778</v>
      </c>
      <c r="F1339">
        <v>2</v>
      </c>
      <c r="G1339" s="493">
        <v>41171.561412037</v>
      </c>
      <c r="H1339" s="493">
        <v>41990.6842476852</v>
      </c>
      <c r="I1339" t="s">
        <v>3779</v>
      </c>
      <c r="J1339" t="s">
        <v>3780</v>
      </c>
      <c r="K1339" t="s">
        <v>3780</v>
      </c>
    </row>
    <row r="1340" hidden="1" spans="1:11">
      <c r="A1340" t="s">
        <v>3781</v>
      </c>
      <c r="B1340">
        <v>1</v>
      </c>
      <c r="C1340" t="s">
        <v>3782</v>
      </c>
      <c r="D1340">
        <v>1</v>
      </c>
      <c r="E1340" t="s">
        <v>3783</v>
      </c>
      <c r="F1340">
        <v>2</v>
      </c>
      <c r="G1340" s="493">
        <v>41171.5631597222</v>
      </c>
      <c r="H1340" s="493">
        <v>41172.473587963</v>
      </c>
      <c r="I1340" t="s">
        <v>3784</v>
      </c>
      <c r="J1340" t="s">
        <v>3785</v>
      </c>
      <c r="K1340" t="s">
        <v>3785</v>
      </c>
    </row>
    <row r="1341" hidden="1" spans="1:11">
      <c r="A1341" t="s">
        <v>3786</v>
      </c>
      <c r="B1341">
        <v>1</v>
      </c>
      <c r="C1341" t="s">
        <v>3787</v>
      </c>
      <c r="D1341">
        <v>1</v>
      </c>
      <c r="E1341" t="s">
        <v>3788</v>
      </c>
      <c r="F1341">
        <v>2</v>
      </c>
      <c r="G1341" s="493">
        <v>41172.6373842593</v>
      </c>
      <c r="H1341" s="493">
        <v>41172.6505324074</v>
      </c>
      <c r="I1341" t="s">
        <v>3789</v>
      </c>
      <c r="J1341" t="s">
        <v>3790</v>
      </c>
      <c r="K1341" t="s">
        <v>3790</v>
      </c>
    </row>
    <row r="1342" hidden="1" spans="1:11">
      <c r="A1342" t="s">
        <v>3791</v>
      </c>
      <c r="B1342">
        <v>1</v>
      </c>
      <c r="C1342" t="s">
        <v>3792</v>
      </c>
      <c r="D1342">
        <v>1</v>
      </c>
      <c r="E1342" t="s">
        <v>3783</v>
      </c>
      <c r="F1342">
        <v>2</v>
      </c>
      <c r="G1342" s="493">
        <v>41171.5625694444</v>
      </c>
      <c r="H1342" s="493">
        <v>41172.4401157407</v>
      </c>
      <c r="I1342" t="s">
        <v>3793</v>
      </c>
      <c r="J1342" t="s">
        <v>3794</v>
      </c>
      <c r="K1342" t="s">
        <v>3794</v>
      </c>
    </row>
    <row r="1343" hidden="1" spans="1:11">
      <c r="A1343" t="s">
        <v>3795</v>
      </c>
      <c r="B1343">
        <v>1</v>
      </c>
      <c r="C1343" t="s">
        <v>3796</v>
      </c>
      <c r="D1343">
        <v>1</v>
      </c>
      <c r="E1343" t="s">
        <v>3535</v>
      </c>
      <c r="F1343">
        <v>2</v>
      </c>
      <c r="G1343" s="493">
        <v>41403.5862962963</v>
      </c>
      <c r="H1343" s="493">
        <v>42814.6550115741</v>
      </c>
      <c r="I1343" t="s">
        <v>3797</v>
      </c>
      <c r="J1343" t="s">
        <v>3798</v>
      </c>
      <c r="K1343" t="s">
        <v>3799</v>
      </c>
    </row>
    <row r="1344" hidden="1" spans="1:11">
      <c r="A1344" t="s">
        <v>3796</v>
      </c>
      <c r="B1344">
        <v>1</v>
      </c>
      <c r="C1344" t="s">
        <v>3796</v>
      </c>
      <c r="D1344">
        <v>1</v>
      </c>
      <c r="E1344" t="s">
        <v>3535</v>
      </c>
      <c r="F1344">
        <v>2</v>
      </c>
      <c r="G1344" s="493">
        <v>41403.5862962963</v>
      </c>
      <c r="H1344" s="493">
        <v>42814.6550115741</v>
      </c>
      <c r="I1344" t="s">
        <v>3798</v>
      </c>
      <c r="J1344" t="s">
        <v>3798</v>
      </c>
      <c r="K1344" t="s">
        <v>3799</v>
      </c>
    </row>
    <row r="1345" hidden="1" spans="1:11">
      <c r="A1345" t="s">
        <v>3800</v>
      </c>
      <c r="B1345">
        <v>1</v>
      </c>
      <c r="C1345" t="s">
        <v>3796</v>
      </c>
      <c r="D1345">
        <v>1</v>
      </c>
      <c r="E1345" t="s">
        <v>3535</v>
      </c>
      <c r="F1345">
        <v>2</v>
      </c>
      <c r="G1345" s="493">
        <v>41403.5862962963</v>
      </c>
      <c r="H1345" s="493">
        <v>42814.6550115741</v>
      </c>
      <c r="I1345" t="s">
        <v>3801</v>
      </c>
      <c r="J1345" t="s">
        <v>3798</v>
      </c>
      <c r="K1345" t="s">
        <v>3799</v>
      </c>
    </row>
    <row r="1346" hidden="1" spans="1:11">
      <c r="A1346" t="s">
        <v>3802</v>
      </c>
      <c r="B1346">
        <v>1</v>
      </c>
      <c r="C1346" t="s">
        <v>3802</v>
      </c>
      <c r="D1346">
        <v>1</v>
      </c>
      <c r="E1346" t="s">
        <v>3803</v>
      </c>
      <c r="F1346">
        <v>18</v>
      </c>
      <c r="G1346" s="493">
        <v>44175.6090740741</v>
      </c>
      <c r="H1346" s="493">
        <v>44178.4904398148</v>
      </c>
      <c r="I1346" t="s">
        <v>3804</v>
      </c>
      <c r="J1346" t="s">
        <v>3804</v>
      </c>
      <c r="K1346" t="s">
        <v>3805</v>
      </c>
    </row>
    <row r="1347" hidden="1" spans="1:11">
      <c r="A1347" t="s">
        <v>3806</v>
      </c>
      <c r="B1347">
        <v>1</v>
      </c>
      <c r="C1347" t="s">
        <v>3807</v>
      </c>
      <c r="D1347">
        <v>1</v>
      </c>
      <c r="E1347" t="s">
        <v>3808</v>
      </c>
      <c r="F1347">
        <v>6</v>
      </c>
      <c r="G1347" s="493">
        <v>41404.6161342593</v>
      </c>
      <c r="H1347" s="493">
        <v>42209.7662847222</v>
      </c>
      <c r="I1347" t="s">
        <v>3809</v>
      </c>
      <c r="J1347" t="s">
        <v>3810</v>
      </c>
      <c r="K1347" t="s">
        <v>3811</v>
      </c>
    </row>
    <row r="1348" hidden="1" spans="1:11">
      <c r="A1348" t="s">
        <v>3812</v>
      </c>
      <c r="B1348">
        <v>1</v>
      </c>
      <c r="C1348" t="s">
        <v>3813</v>
      </c>
      <c r="D1348">
        <v>1</v>
      </c>
      <c r="E1348" t="s">
        <v>3535</v>
      </c>
      <c r="F1348">
        <v>2</v>
      </c>
      <c r="G1348" s="493">
        <v>41666.6137731482</v>
      </c>
      <c r="H1348" s="493">
        <v>42814.656712963</v>
      </c>
      <c r="I1348" t="s">
        <v>3814</v>
      </c>
      <c r="J1348" t="s">
        <v>3815</v>
      </c>
      <c r="K1348" t="s">
        <v>3816</v>
      </c>
    </row>
    <row r="1349" hidden="1" spans="1:11">
      <c r="A1349" t="s">
        <v>3817</v>
      </c>
      <c r="B1349">
        <v>1</v>
      </c>
      <c r="C1349" t="s">
        <v>3818</v>
      </c>
      <c r="D1349">
        <v>1</v>
      </c>
      <c r="E1349" t="s">
        <v>3535</v>
      </c>
      <c r="F1349">
        <v>2</v>
      </c>
      <c r="G1349" s="493">
        <v>41660.6211574074</v>
      </c>
      <c r="H1349" s="493">
        <v>42814.657025463</v>
      </c>
      <c r="I1349" t="s">
        <v>3819</v>
      </c>
      <c r="J1349" t="s">
        <v>3820</v>
      </c>
      <c r="K1349" t="s">
        <v>3821</v>
      </c>
    </row>
    <row r="1350" hidden="1" spans="1:11">
      <c r="A1350" t="s">
        <v>3822</v>
      </c>
      <c r="B1350">
        <v>1</v>
      </c>
      <c r="C1350" t="s">
        <v>3823</v>
      </c>
      <c r="D1350">
        <v>1</v>
      </c>
      <c r="E1350" t="s">
        <v>3824</v>
      </c>
      <c r="F1350">
        <v>2</v>
      </c>
      <c r="G1350" s="493">
        <v>41227.5949189815</v>
      </c>
      <c r="H1350" s="493">
        <v>41228.5395486111</v>
      </c>
      <c r="I1350" t="s">
        <v>3825</v>
      </c>
      <c r="J1350" t="s">
        <v>3826</v>
      </c>
      <c r="K1350" t="s">
        <v>3827</v>
      </c>
    </row>
    <row r="1351" hidden="1" spans="1:11">
      <c r="A1351" t="s">
        <v>3828</v>
      </c>
      <c r="B1351">
        <v>1</v>
      </c>
      <c r="C1351" t="s">
        <v>3829</v>
      </c>
      <c r="D1351">
        <v>1</v>
      </c>
      <c r="E1351" t="s">
        <v>3830</v>
      </c>
      <c r="F1351">
        <v>2</v>
      </c>
      <c r="G1351" s="493">
        <v>41227.455474537</v>
      </c>
      <c r="H1351" s="493">
        <v>41228.530162037</v>
      </c>
      <c r="I1351" t="s">
        <v>3831</v>
      </c>
      <c r="J1351" t="s">
        <v>3832</v>
      </c>
      <c r="K1351" t="s">
        <v>3833</v>
      </c>
    </row>
    <row r="1352" hidden="1" spans="1:11">
      <c r="A1352" t="s">
        <v>3834</v>
      </c>
      <c r="B1352">
        <v>1</v>
      </c>
      <c r="C1352" t="s">
        <v>3834</v>
      </c>
      <c r="D1352">
        <v>1</v>
      </c>
      <c r="E1352" t="s">
        <v>3835</v>
      </c>
      <c r="F1352">
        <v>2</v>
      </c>
      <c r="G1352" s="493">
        <v>41215.5025</v>
      </c>
      <c r="H1352" s="493">
        <v>41215.5741782407</v>
      </c>
      <c r="I1352" t="s">
        <v>3836</v>
      </c>
      <c r="J1352" t="s">
        <v>3836</v>
      </c>
      <c r="K1352" t="s">
        <v>3837</v>
      </c>
    </row>
    <row r="1353" hidden="1" spans="1:11">
      <c r="A1353" t="s">
        <v>3838</v>
      </c>
      <c r="B1353">
        <v>1</v>
      </c>
      <c r="C1353" t="s">
        <v>3838</v>
      </c>
      <c r="D1353">
        <v>1</v>
      </c>
      <c r="E1353" t="s">
        <v>3839</v>
      </c>
      <c r="F1353">
        <v>8</v>
      </c>
      <c r="G1353" s="493">
        <v>41215.5016319444</v>
      </c>
      <c r="H1353" s="493">
        <v>41215.5187384259</v>
      </c>
      <c r="I1353" t="s">
        <v>3840</v>
      </c>
      <c r="J1353" t="s">
        <v>3840</v>
      </c>
      <c r="K1353" t="s">
        <v>3841</v>
      </c>
    </row>
    <row r="1354" hidden="1" spans="1:11">
      <c r="A1354" t="s">
        <v>3842</v>
      </c>
      <c r="B1354">
        <v>1</v>
      </c>
      <c r="C1354" t="s">
        <v>3842</v>
      </c>
      <c r="D1354">
        <v>1</v>
      </c>
      <c r="E1354" t="s">
        <v>3843</v>
      </c>
      <c r="F1354">
        <v>9</v>
      </c>
      <c r="G1354" s="493">
        <v>41401.7491666667</v>
      </c>
      <c r="H1354" s="493">
        <v>42453.4668055556</v>
      </c>
      <c r="I1354" t="s">
        <v>3844</v>
      </c>
      <c r="J1354" t="s">
        <v>3844</v>
      </c>
      <c r="K1354" t="s">
        <v>3845</v>
      </c>
    </row>
    <row r="1355" hidden="1" spans="1:11">
      <c r="A1355" t="s">
        <v>3846</v>
      </c>
      <c r="B1355">
        <v>1</v>
      </c>
      <c r="C1355" t="s">
        <v>3846</v>
      </c>
      <c r="D1355">
        <v>1</v>
      </c>
      <c r="E1355">
        <v>96404891</v>
      </c>
      <c r="F1355">
        <v>6</v>
      </c>
      <c r="G1355" s="493">
        <v>41254.7042708333</v>
      </c>
      <c r="H1355" s="493">
        <v>42003.3869560185</v>
      </c>
      <c r="I1355" t="s">
        <v>2952</v>
      </c>
      <c r="J1355" t="s">
        <v>2952</v>
      </c>
      <c r="K1355" t="s">
        <v>3847</v>
      </c>
    </row>
    <row r="1356" hidden="1" spans="1:11">
      <c r="A1356" t="s">
        <v>3848</v>
      </c>
      <c r="B1356">
        <v>1</v>
      </c>
      <c r="C1356" t="s">
        <v>3848</v>
      </c>
      <c r="D1356">
        <v>1</v>
      </c>
      <c r="E1356">
        <v>96404891</v>
      </c>
      <c r="F1356">
        <v>6</v>
      </c>
      <c r="G1356" s="493">
        <v>41254.7457986111</v>
      </c>
      <c r="H1356" s="493">
        <v>41932.577962963</v>
      </c>
      <c r="I1356" t="s">
        <v>3849</v>
      </c>
      <c r="J1356" t="s">
        <v>3849</v>
      </c>
      <c r="K1356" t="s">
        <v>3850</v>
      </c>
    </row>
    <row r="1357" hidden="1" spans="1:11">
      <c r="A1357" t="s">
        <v>3851</v>
      </c>
      <c r="B1357">
        <v>2</v>
      </c>
      <c r="C1357" t="s">
        <v>3851</v>
      </c>
      <c r="D1357">
        <v>2</v>
      </c>
      <c r="E1357" t="s">
        <v>3852</v>
      </c>
      <c r="F1357">
        <v>2</v>
      </c>
      <c r="G1357" s="493">
        <v>40164.7446759259</v>
      </c>
      <c r="H1357" s="493">
        <v>41135.7171296296</v>
      </c>
      <c r="I1357" t="s">
        <v>3853</v>
      </c>
      <c r="J1357" t="s">
        <v>3853</v>
      </c>
      <c r="K1357" t="s">
        <v>3854</v>
      </c>
    </row>
    <row r="1358" hidden="1" spans="1:11">
      <c r="A1358" t="s">
        <v>3855</v>
      </c>
      <c r="B1358">
        <v>1</v>
      </c>
      <c r="C1358" t="s">
        <v>3856</v>
      </c>
      <c r="D1358">
        <v>1</v>
      </c>
      <c r="E1358" t="s">
        <v>3629</v>
      </c>
      <c r="F1358">
        <v>6</v>
      </c>
      <c r="G1358" s="493">
        <v>41400.6282291667</v>
      </c>
      <c r="H1358" s="493">
        <v>41400.7035532407</v>
      </c>
      <c r="I1358" t="s">
        <v>3857</v>
      </c>
      <c r="J1358" t="s">
        <v>3858</v>
      </c>
      <c r="K1358" t="s">
        <v>3859</v>
      </c>
    </row>
    <row r="1359" hidden="1" spans="1:11">
      <c r="A1359" t="s">
        <v>3860</v>
      </c>
      <c r="B1359">
        <v>1</v>
      </c>
      <c r="C1359" t="s">
        <v>3860</v>
      </c>
      <c r="D1359">
        <v>1</v>
      </c>
      <c r="E1359" t="s">
        <v>3861</v>
      </c>
      <c r="F1359">
        <v>4</v>
      </c>
      <c r="G1359" s="493">
        <v>41500.5454976852</v>
      </c>
      <c r="H1359" s="493">
        <v>41500.5626157407</v>
      </c>
      <c r="I1359" t="s">
        <v>3862</v>
      </c>
      <c r="J1359" t="s">
        <v>3862</v>
      </c>
      <c r="K1359" t="s">
        <v>3862</v>
      </c>
    </row>
    <row r="1360" hidden="1" spans="1:11">
      <c r="A1360" t="s">
        <v>3863</v>
      </c>
      <c r="B1360">
        <v>1</v>
      </c>
      <c r="C1360" t="s">
        <v>3863</v>
      </c>
      <c r="D1360">
        <v>1</v>
      </c>
      <c r="E1360" t="s">
        <v>3864</v>
      </c>
      <c r="F1360">
        <v>4</v>
      </c>
      <c r="G1360" s="493">
        <v>41453.6055902778</v>
      </c>
      <c r="H1360" s="493">
        <v>41932.5788657407</v>
      </c>
      <c r="I1360" t="s">
        <v>3865</v>
      </c>
      <c r="J1360" t="s">
        <v>3865</v>
      </c>
      <c r="K1360" t="s">
        <v>3865</v>
      </c>
    </row>
    <row r="1361" hidden="1" spans="1:11">
      <c r="A1361" t="s">
        <v>3866</v>
      </c>
      <c r="B1361">
        <v>1</v>
      </c>
      <c r="C1361" t="s">
        <v>3866</v>
      </c>
      <c r="D1361">
        <v>1</v>
      </c>
      <c r="E1361" t="s">
        <v>1388</v>
      </c>
      <c r="F1361">
        <v>4</v>
      </c>
      <c r="G1361" s="493">
        <v>41626.3971180556</v>
      </c>
      <c r="H1361" s="493">
        <v>41932.5790740741</v>
      </c>
      <c r="I1361" t="s">
        <v>3867</v>
      </c>
      <c r="J1361" t="s">
        <v>3867</v>
      </c>
      <c r="K1361" t="s">
        <v>3867</v>
      </c>
    </row>
    <row r="1362" hidden="1" spans="1:11">
      <c r="A1362" t="s">
        <v>3868</v>
      </c>
      <c r="B1362">
        <v>1</v>
      </c>
      <c r="C1362" t="s">
        <v>3868</v>
      </c>
      <c r="D1362">
        <v>1</v>
      </c>
      <c r="E1362" t="s">
        <v>1393</v>
      </c>
      <c r="F1362">
        <v>4</v>
      </c>
      <c r="G1362" s="493">
        <v>41626.4161689815</v>
      </c>
      <c r="H1362" s="493">
        <v>41932.5793634259</v>
      </c>
      <c r="I1362" t="s">
        <v>3869</v>
      </c>
      <c r="J1362" t="s">
        <v>3869</v>
      </c>
      <c r="K1362" t="s">
        <v>3870</v>
      </c>
    </row>
    <row r="1363" hidden="1" spans="1:11">
      <c r="A1363" t="s">
        <v>3871</v>
      </c>
      <c r="B1363">
        <v>1</v>
      </c>
      <c r="C1363" t="s">
        <v>3871</v>
      </c>
      <c r="D1363">
        <v>1</v>
      </c>
      <c r="E1363" t="s">
        <v>1446</v>
      </c>
      <c r="F1363">
        <v>4</v>
      </c>
      <c r="G1363" s="493">
        <v>41626.4434953704</v>
      </c>
      <c r="H1363" s="493">
        <v>41932.580474537</v>
      </c>
      <c r="I1363" t="s">
        <v>3872</v>
      </c>
      <c r="J1363" t="s">
        <v>3872</v>
      </c>
      <c r="K1363" t="s">
        <v>1447</v>
      </c>
    </row>
    <row r="1364" hidden="1" spans="1:11">
      <c r="A1364" t="s">
        <v>3873</v>
      </c>
      <c r="B1364">
        <v>1</v>
      </c>
      <c r="C1364" t="s">
        <v>3874</v>
      </c>
      <c r="D1364">
        <v>1</v>
      </c>
      <c r="E1364" t="s">
        <v>3875</v>
      </c>
      <c r="F1364">
        <v>4</v>
      </c>
      <c r="G1364" s="493">
        <v>41401.7127546296</v>
      </c>
      <c r="H1364" s="493">
        <v>42052.7969097222</v>
      </c>
      <c r="I1364" t="s">
        <v>2435</v>
      </c>
      <c r="J1364" t="s">
        <v>3876</v>
      </c>
      <c r="K1364" t="s">
        <v>3877</v>
      </c>
    </row>
    <row r="1365" hidden="1" spans="1:11">
      <c r="A1365" t="s">
        <v>3878</v>
      </c>
      <c r="B1365">
        <v>1</v>
      </c>
      <c r="C1365" t="s">
        <v>3878</v>
      </c>
      <c r="D1365">
        <v>1</v>
      </c>
      <c r="F1365">
        <v>0</v>
      </c>
      <c r="G1365" s="493">
        <v>41505.3475115741</v>
      </c>
      <c r="H1365" s="493">
        <v>41505.3475115741</v>
      </c>
      <c r="I1365" t="s">
        <v>2633</v>
      </c>
      <c r="J1365" t="s">
        <v>2633</v>
      </c>
      <c r="K1365" t="s">
        <v>1368</v>
      </c>
    </row>
    <row r="1366" hidden="1" spans="1:11">
      <c r="A1366" t="s">
        <v>3879</v>
      </c>
      <c r="B1366">
        <v>1</v>
      </c>
      <c r="C1366" t="s">
        <v>971</v>
      </c>
      <c r="D1366">
        <v>3</v>
      </c>
      <c r="E1366">
        <v>93431091</v>
      </c>
      <c r="F1366">
        <v>9</v>
      </c>
      <c r="G1366" s="493">
        <v>41416.7567013889</v>
      </c>
      <c r="H1366" s="493">
        <v>45511.7187615741</v>
      </c>
      <c r="I1366" t="s">
        <v>3880</v>
      </c>
      <c r="J1366" t="s">
        <v>3881</v>
      </c>
      <c r="K1366" t="s">
        <v>3882</v>
      </c>
    </row>
    <row r="1367" hidden="1" spans="1:11">
      <c r="A1367" t="s">
        <v>3883</v>
      </c>
      <c r="B1367">
        <v>1</v>
      </c>
      <c r="C1367" t="s">
        <v>3884</v>
      </c>
      <c r="D1367">
        <v>1</v>
      </c>
      <c r="E1367" t="s">
        <v>3885</v>
      </c>
      <c r="F1367">
        <v>9</v>
      </c>
      <c r="G1367" s="493">
        <v>41374.7187962963</v>
      </c>
      <c r="H1367" s="493">
        <v>41375.6707175926</v>
      </c>
      <c r="I1367" t="s">
        <v>3886</v>
      </c>
      <c r="J1367" t="s">
        <v>3887</v>
      </c>
      <c r="K1367" t="s">
        <v>3888</v>
      </c>
    </row>
    <row r="1368" hidden="1" spans="1:11">
      <c r="A1368" t="s">
        <v>3889</v>
      </c>
      <c r="B1368">
        <v>1</v>
      </c>
      <c r="C1368" t="s">
        <v>3890</v>
      </c>
      <c r="D1368">
        <v>1</v>
      </c>
      <c r="E1368" t="s">
        <v>3891</v>
      </c>
      <c r="F1368">
        <v>9</v>
      </c>
      <c r="G1368" s="493">
        <v>41417.7980787037</v>
      </c>
      <c r="H1368" s="493">
        <v>41743.433900463</v>
      </c>
      <c r="I1368" t="s">
        <v>3892</v>
      </c>
      <c r="J1368" t="s">
        <v>3893</v>
      </c>
      <c r="K1368" t="s">
        <v>3894</v>
      </c>
    </row>
    <row r="1369" hidden="1" spans="1:11">
      <c r="A1369" t="s">
        <v>3895</v>
      </c>
      <c r="B1369">
        <v>1</v>
      </c>
      <c r="C1369" t="s">
        <v>3896</v>
      </c>
      <c r="D1369">
        <v>1</v>
      </c>
      <c r="E1369">
        <v>93427291</v>
      </c>
      <c r="F1369">
        <v>6</v>
      </c>
      <c r="G1369" s="493">
        <v>41207.6491203704</v>
      </c>
      <c r="H1369" s="493">
        <v>41932.5811342593</v>
      </c>
      <c r="I1369" t="s">
        <v>3897</v>
      </c>
      <c r="J1369" t="s">
        <v>3898</v>
      </c>
      <c r="K1369" t="s">
        <v>3899</v>
      </c>
    </row>
    <row r="1370" hidden="1" spans="1:11">
      <c r="A1370" t="s">
        <v>3900</v>
      </c>
      <c r="B1370">
        <v>1</v>
      </c>
      <c r="C1370" t="s">
        <v>3901</v>
      </c>
      <c r="D1370">
        <v>1</v>
      </c>
      <c r="E1370" t="s">
        <v>3902</v>
      </c>
      <c r="F1370">
        <v>9</v>
      </c>
      <c r="G1370" s="493">
        <v>41417.7865740741</v>
      </c>
      <c r="H1370" s="493">
        <v>41417.8047222222</v>
      </c>
      <c r="I1370" t="s">
        <v>3903</v>
      </c>
      <c r="J1370" t="s">
        <v>3904</v>
      </c>
      <c r="K1370" t="s">
        <v>3905</v>
      </c>
    </row>
    <row r="1371" hidden="1" spans="1:11">
      <c r="A1371" t="s">
        <v>3906</v>
      </c>
      <c r="B1371">
        <v>1</v>
      </c>
      <c r="C1371" t="s">
        <v>3907</v>
      </c>
      <c r="D1371">
        <v>1</v>
      </c>
      <c r="E1371">
        <v>93432691</v>
      </c>
      <c r="F1371">
        <v>3</v>
      </c>
      <c r="G1371" s="493">
        <v>41205.6305324074</v>
      </c>
      <c r="H1371" s="493">
        <v>41932.5813888889</v>
      </c>
      <c r="I1371" t="s">
        <v>3908</v>
      </c>
      <c r="J1371" t="s">
        <v>3909</v>
      </c>
      <c r="K1371" t="s">
        <v>3908</v>
      </c>
    </row>
    <row r="1372" hidden="1" spans="1:11">
      <c r="A1372" t="s">
        <v>3910</v>
      </c>
      <c r="B1372">
        <v>1</v>
      </c>
      <c r="C1372" t="s">
        <v>3911</v>
      </c>
      <c r="D1372">
        <v>1</v>
      </c>
      <c r="E1372">
        <v>93435091</v>
      </c>
      <c r="F1372">
        <v>3</v>
      </c>
      <c r="G1372" s="493">
        <v>41207.691087963</v>
      </c>
      <c r="H1372" s="493">
        <v>41932.5815740741</v>
      </c>
      <c r="I1372" t="s">
        <v>3912</v>
      </c>
      <c r="J1372" t="s">
        <v>3913</v>
      </c>
      <c r="K1372" t="s">
        <v>3914</v>
      </c>
    </row>
    <row r="1373" hidden="1" spans="1:11">
      <c r="A1373" t="s">
        <v>3915</v>
      </c>
      <c r="B1373">
        <v>1</v>
      </c>
      <c r="C1373" t="s">
        <v>3901</v>
      </c>
      <c r="D1373">
        <v>1</v>
      </c>
      <c r="E1373" t="s">
        <v>3902</v>
      </c>
      <c r="F1373">
        <v>9</v>
      </c>
      <c r="G1373" s="493">
        <v>41417.7865740741</v>
      </c>
      <c r="H1373" s="493">
        <v>41417.8047222222</v>
      </c>
      <c r="I1373" t="s">
        <v>3916</v>
      </c>
      <c r="J1373" t="s">
        <v>3904</v>
      </c>
      <c r="K1373" t="s">
        <v>3905</v>
      </c>
    </row>
    <row r="1374" hidden="1" spans="1:11">
      <c r="A1374" t="s">
        <v>3917</v>
      </c>
      <c r="B1374">
        <v>1</v>
      </c>
      <c r="C1374" t="s">
        <v>3918</v>
      </c>
      <c r="D1374">
        <v>1</v>
      </c>
      <c r="E1374" t="s">
        <v>1563</v>
      </c>
      <c r="F1374">
        <v>4</v>
      </c>
      <c r="G1374" s="493">
        <v>41380.8041666667</v>
      </c>
      <c r="H1374" s="493">
        <v>41387.6557291667</v>
      </c>
      <c r="I1374" t="s">
        <v>3919</v>
      </c>
      <c r="J1374" t="s">
        <v>3920</v>
      </c>
      <c r="K1374" t="s">
        <v>3921</v>
      </c>
    </row>
    <row r="1375" hidden="1" spans="1:11">
      <c r="A1375" t="s">
        <v>3922</v>
      </c>
      <c r="B1375">
        <v>0</v>
      </c>
      <c r="C1375" t="s">
        <v>3922</v>
      </c>
      <c r="D1375">
        <v>0</v>
      </c>
      <c r="F1375">
        <v>0</v>
      </c>
      <c r="G1375" s="493">
        <v>41171.6238078704</v>
      </c>
      <c r="H1375" s="493">
        <v>41171.6238078704</v>
      </c>
      <c r="I1375" t="s">
        <v>3923</v>
      </c>
      <c r="J1375" t="s">
        <v>3923</v>
      </c>
      <c r="K1375" t="s">
        <v>1368</v>
      </c>
    </row>
    <row r="1376" hidden="1" spans="1:11">
      <c r="A1376" t="s">
        <v>3924</v>
      </c>
      <c r="B1376">
        <v>1</v>
      </c>
      <c r="C1376" t="s">
        <v>3925</v>
      </c>
      <c r="D1376">
        <v>1</v>
      </c>
      <c r="E1376" t="s">
        <v>3926</v>
      </c>
      <c r="F1376">
        <v>9</v>
      </c>
      <c r="G1376" s="493">
        <v>41374.7183680556</v>
      </c>
      <c r="H1376" s="493">
        <v>41375.6552314815</v>
      </c>
      <c r="I1376" t="s">
        <v>3927</v>
      </c>
      <c r="J1376" t="s">
        <v>3928</v>
      </c>
      <c r="K1376" t="s">
        <v>3929</v>
      </c>
    </row>
    <row r="1377" hidden="1" spans="1:11">
      <c r="A1377" t="s">
        <v>3930</v>
      </c>
      <c r="B1377">
        <v>1</v>
      </c>
      <c r="C1377" t="s">
        <v>3930</v>
      </c>
      <c r="D1377">
        <v>1</v>
      </c>
      <c r="F1377">
        <v>0</v>
      </c>
      <c r="G1377" s="493">
        <v>41236.5689699074</v>
      </c>
      <c r="H1377" s="493">
        <v>41236.5689699074</v>
      </c>
      <c r="I1377" t="s">
        <v>2406</v>
      </c>
      <c r="J1377" t="s">
        <v>2406</v>
      </c>
      <c r="K1377" t="s">
        <v>1368</v>
      </c>
    </row>
    <row r="1378" hidden="1" spans="1:11">
      <c r="A1378" t="s">
        <v>3931</v>
      </c>
      <c r="B1378">
        <v>1</v>
      </c>
      <c r="C1378" t="s">
        <v>3931</v>
      </c>
      <c r="D1378">
        <v>1</v>
      </c>
      <c r="F1378">
        <v>0</v>
      </c>
      <c r="G1378" s="493">
        <v>41235.6968981481</v>
      </c>
      <c r="H1378" s="493">
        <v>41235.6968981481</v>
      </c>
      <c r="I1378" t="s">
        <v>2403</v>
      </c>
      <c r="J1378" t="s">
        <v>2403</v>
      </c>
      <c r="K1378" t="s">
        <v>1368</v>
      </c>
    </row>
    <row r="1379" hidden="1" spans="1:11">
      <c r="A1379" t="s">
        <v>3932</v>
      </c>
      <c r="B1379">
        <v>1</v>
      </c>
      <c r="C1379" t="s">
        <v>3932</v>
      </c>
      <c r="D1379">
        <v>1</v>
      </c>
      <c r="F1379">
        <v>0</v>
      </c>
      <c r="G1379" s="493">
        <v>41235.692962963</v>
      </c>
      <c r="H1379" s="493">
        <v>41235.692962963</v>
      </c>
      <c r="I1379" t="s">
        <v>2404</v>
      </c>
      <c r="J1379" t="s">
        <v>2404</v>
      </c>
      <c r="K1379" t="s">
        <v>1368</v>
      </c>
    </row>
    <row r="1380" hidden="1" spans="1:11">
      <c r="A1380" t="s">
        <v>3933</v>
      </c>
      <c r="B1380">
        <v>1</v>
      </c>
      <c r="C1380" t="s">
        <v>3933</v>
      </c>
      <c r="D1380">
        <v>1</v>
      </c>
      <c r="F1380">
        <v>0</v>
      </c>
      <c r="G1380" s="493">
        <v>41236.5728125</v>
      </c>
      <c r="H1380" s="493">
        <v>41236.5728125</v>
      </c>
      <c r="I1380" t="s">
        <v>2405</v>
      </c>
      <c r="J1380" t="s">
        <v>2405</v>
      </c>
      <c r="K1380" t="s">
        <v>1368</v>
      </c>
    </row>
    <row r="1381" hidden="1" spans="1:11">
      <c r="A1381" t="s">
        <v>3934</v>
      </c>
      <c r="B1381">
        <v>1</v>
      </c>
      <c r="C1381" t="s">
        <v>3934</v>
      </c>
      <c r="D1381">
        <v>1</v>
      </c>
      <c r="E1381">
        <v>93433091</v>
      </c>
      <c r="F1381">
        <v>3</v>
      </c>
      <c r="G1381" s="493">
        <v>41244.6492013889</v>
      </c>
      <c r="H1381" s="493">
        <v>41932.582662037</v>
      </c>
      <c r="I1381" t="s">
        <v>3423</v>
      </c>
      <c r="J1381" t="s">
        <v>3423</v>
      </c>
      <c r="K1381" t="s">
        <v>3935</v>
      </c>
    </row>
    <row r="1382" hidden="1" spans="1:11">
      <c r="A1382" t="s">
        <v>3936</v>
      </c>
      <c r="B1382">
        <v>1</v>
      </c>
      <c r="C1382" t="s">
        <v>3936</v>
      </c>
      <c r="D1382">
        <v>1</v>
      </c>
      <c r="E1382" t="s">
        <v>945</v>
      </c>
      <c r="F1382">
        <v>3</v>
      </c>
      <c r="G1382" s="493">
        <v>41246.5334143518</v>
      </c>
      <c r="H1382" s="493">
        <v>41932.5829398148</v>
      </c>
      <c r="I1382" t="s">
        <v>3320</v>
      </c>
      <c r="J1382" t="s">
        <v>3320</v>
      </c>
      <c r="K1382" t="s">
        <v>3937</v>
      </c>
    </row>
    <row r="1383" hidden="1" spans="1:11">
      <c r="A1383" t="s">
        <v>3938</v>
      </c>
      <c r="B1383">
        <v>1</v>
      </c>
      <c r="C1383" t="s">
        <v>3939</v>
      </c>
      <c r="D1383">
        <v>1</v>
      </c>
      <c r="E1383" t="s">
        <v>3940</v>
      </c>
      <c r="F1383">
        <v>6</v>
      </c>
      <c r="G1383" s="493">
        <v>41408.3760416667</v>
      </c>
      <c r="H1383" s="493">
        <v>42209.7665740741</v>
      </c>
      <c r="I1383" t="s">
        <v>3941</v>
      </c>
      <c r="J1383" t="s">
        <v>3942</v>
      </c>
      <c r="K1383" t="s">
        <v>3943</v>
      </c>
    </row>
    <row r="1384" hidden="1" spans="1:11">
      <c r="A1384" t="s">
        <v>3944</v>
      </c>
      <c r="B1384">
        <v>1</v>
      </c>
      <c r="C1384" t="s">
        <v>3945</v>
      </c>
      <c r="D1384">
        <v>1</v>
      </c>
      <c r="E1384" t="s">
        <v>680</v>
      </c>
      <c r="F1384">
        <v>6</v>
      </c>
      <c r="G1384" s="493">
        <v>41178.5916898148</v>
      </c>
      <c r="H1384" s="493">
        <v>42151.597337963</v>
      </c>
      <c r="I1384" t="s">
        <v>3946</v>
      </c>
      <c r="J1384" t="s">
        <v>3947</v>
      </c>
      <c r="K1384" t="s">
        <v>3948</v>
      </c>
    </row>
    <row r="1385" hidden="1" spans="1:11">
      <c r="A1385" t="s">
        <v>3949</v>
      </c>
      <c r="B1385">
        <v>1</v>
      </c>
      <c r="C1385" t="s">
        <v>3949</v>
      </c>
      <c r="D1385">
        <v>1</v>
      </c>
      <c r="F1385">
        <v>0</v>
      </c>
      <c r="G1385" s="493">
        <v>41178.5858680556</v>
      </c>
      <c r="H1385" s="493">
        <v>41178.5858680556</v>
      </c>
      <c r="I1385" t="s">
        <v>3950</v>
      </c>
      <c r="J1385" t="s">
        <v>3950</v>
      </c>
      <c r="K1385" t="s">
        <v>1368</v>
      </c>
    </row>
    <row r="1386" hidden="1" spans="1:11">
      <c r="A1386" t="s">
        <v>3951</v>
      </c>
      <c r="B1386">
        <v>1</v>
      </c>
      <c r="C1386" t="s">
        <v>3952</v>
      </c>
      <c r="D1386">
        <v>1</v>
      </c>
      <c r="E1386" t="s">
        <v>3772</v>
      </c>
      <c r="F1386">
        <v>2</v>
      </c>
      <c r="G1386" s="493">
        <v>41171.5608449074</v>
      </c>
      <c r="H1386" s="493">
        <v>42326.434837963</v>
      </c>
      <c r="I1386" t="s">
        <v>3953</v>
      </c>
      <c r="J1386" t="s">
        <v>3954</v>
      </c>
      <c r="K1386" t="s">
        <v>3955</v>
      </c>
    </row>
    <row r="1387" hidden="1" spans="1:11">
      <c r="A1387" t="s">
        <v>3956</v>
      </c>
      <c r="B1387">
        <v>1</v>
      </c>
      <c r="C1387" t="s">
        <v>860</v>
      </c>
      <c r="D1387">
        <v>1</v>
      </c>
      <c r="E1387" t="s">
        <v>862</v>
      </c>
      <c r="F1387">
        <v>24</v>
      </c>
      <c r="G1387" s="493">
        <v>41206.5427893518</v>
      </c>
      <c r="H1387" s="493">
        <v>41248.7150231482</v>
      </c>
      <c r="I1387" t="s">
        <v>2241</v>
      </c>
      <c r="J1387" t="s">
        <v>3957</v>
      </c>
      <c r="K1387" t="s">
        <v>3958</v>
      </c>
    </row>
    <row r="1388" hidden="1" spans="1:11">
      <c r="A1388" t="s">
        <v>3959</v>
      </c>
      <c r="B1388">
        <v>1</v>
      </c>
      <c r="C1388" t="s">
        <v>3960</v>
      </c>
      <c r="D1388">
        <v>1</v>
      </c>
      <c r="E1388" t="s">
        <v>3961</v>
      </c>
      <c r="F1388">
        <v>24</v>
      </c>
      <c r="G1388" s="493">
        <v>41206.4564467593</v>
      </c>
      <c r="H1388" s="493">
        <v>41683.4600694444</v>
      </c>
      <c r="I1388" t="s">
        <v>2245</v>
      </c>
      <c r="J1388" t="s">
        <v>3962</v>
      </c>
      <c r="K1388" t="s">
        <v>3963</v>
      </c>
    </row>
    <row r="1389" hidden="1" spans="1:11">
      <c r="A1389" t="s">
        <v>3964</v>
      </c>
      <c r="B1389">
        <v>1</v>
      </c>
      <c r="C1389" t="s">
        <v>3965</v>
      </c>
      <c r="D1389">
        <v>2</v>
      </c>
      <c r="E1389" t="s">
        <v>663</v>
      </c>
      <c r="F1389">
        <v>9</v>
      </c>
      <c r="G1389" s="493">
        <v>40288.6908564815</v>
      </c>
      <c r="H1389" s="493">
        <v>40288.6908564815</v>
      </c>
      <c r="I1389" t="s">
        <v>3966</v>
      </c>
      <c r="J1389" t="s">
        <v>3967</v>
      </c>
      <c r="K1389" t="s">
        <v>3968</v>
      </c>
    </row>
    <row r="1390" hidden="1" spans="1:11">
      <c r="A1390" t="s">
        <v>3969</v>
      </c>
      <c r="B1390">
        <v>1</v>
      </c>
      <c r="C1390" t="s">
        <v>3970</v>
      </c>
      <c r="D1390">
        <v>1</v>
      </c>
      <c r="E1390" t="s">
        <v>663</v>
      </c>
      <c r="F1390">
        <v>9</v>
      </c>
      <c r="G1390" s="493">
        <v>40289.399525463</v>
      </c>
      <c r="H1390" s="493">
        <v>41211.7502199074</v>
      </c>
      <c r="I1390" t="s">
        <v>3971</v>
      </c>
      <c r="J1390" t="s">
        <v>3972</v>
      </c>
      <c r="K1390" t="s">
        <v>3973</v>
      </c>
    </row>
    <row r="1391" hidden="1" spans="1:11">
      <c r="A1391" t="s">
        <v>3974</v>
      </c>
      <c r="B1391">
        <v>1</v>
      </c>
      <c r="C1391" t="s">
        <v>3974</v>
      </c>
      <c r="D1391">
        <v>1</v>
      </c>
      <c r="E1391" t="s">
        <v>1889</v>
      </c>
      <c r="F1391">
        <v>3</v>
      </c>
      <c r="G1391" s="493">
        <v>41243.6229050926</v>
      </c>
      <c r="H1391" s="493">
        <v>41932.5833680556</v>
      </c>
      <c r="I1391" t="s">
        <v>1887</v>
      </c>
      <c r="J1391" t="s">
        <v>1887</v>
      </c>
      <c r="K1391" t="s">
        <v>3975</v>
      </c>
    </row>
    <row r="1392" hidden="1" spans="1:11">
      <c r="A1392" t="s">
        <v>3976</v>
      </c>
      <c r="B1392">
        <v>1</v>
      </c>
      <c r="C1392" t="s">
        <v>3976</v>
      </c>
      <c r="D1392">
        <v>1</v>
      </c>
      <c r="E1392" t="s">
        <v>1112</v>
      </c>
      <c r="F1392">
        <v>6</v>
      </c>
      <c r="G1392" s="493">
        <v>41267.4577546296</v>
      </c>
      <c r="H1392" s="493">
        <v>45580.6200925926</v>
      </c>
      <c r="I1392" t="s">
        <v>3977</v>
      </c>
      <c r="J1392" t="s">
        <v>3977</v>
      </c>
      <c r="K1392" t="s">
        <v>3978</v>
      </c>
    </row>
    <row r="1393" hidden="1" spans="1:11">
      <c r="A1393" t="s">
        <v>3979</v>
      </c>
      <c r="B1393">
        <v>1</v>
      </c>
      <c r="C1393" t="s">
        <v>3979</v>
      </c>
      <c r="D1393">
        <v>1</v>
      </c>
      <c r="E1393" t="s">
        <v>3980</v>
      </c>
      <c r="F1393">
        <v>6</v>
      </c>
      <c r="G1393" s="493">
        <v>41267.4580439815</v>
      </c>
      <c r="H1393" s="493">
        <v>41808.7096412037</v>
      </c>
      <c r="I1393" t="s">
        <v>3981</v>
      </c>
      <c r="J1393" t="s">
        <v>3981</v>
      </c>
      <c r="K1393" t="s">
        <v>3982</v>
      </c>
    </row>
    <row r="1394" hidden="1" spans="1:11">
      <c r="A1394" t="s">
        <v>3983</v>
      </c>
      <c r="B1394">
        <v>1</v>
      </c>
      <c r="C1394" t="s">
        <v>3983</v>
      </c>
      <c r="D1394">
        <v>1</v>
      </c>
      <c r="E1394" t="s">
        <v>2424</v>
      </c>
      <c r="F1394">
        <v>6</v>
      </c>
      <c r="G1394" s="493">
        <v>41267.4583449074</v>
      </c>
      <c r="H1394" s="493">
        <v>41283.4916087963</v>
      </c>
      <c r="I1394" t="s">
        <v>3984</v>
      </c>
      <c r="J1394" t="s">
        <v>3984</v>
      </c>
      <c r="K1394" t="s">
        <v>3985</v>
      </c>
    </row>
    <row r="1395" hidden="1" spans="1:11">
      <c r="A1395" t="s">
        <v>3986</v>
      </c>
      <c r="B1395">
        <v>1</v>
      </c>
      <c r="C1395" t="s">
        <v>3987</v>
      </c>
      <c r="D1395">
        <v>1</v>
      </c>
      <c r="E1395">
        <v>93427291</v>
      </c>
      <c r="F1395">
        <v>6</v>
      </c>
      <c r="G1395" s="493">
        <v>41207.5675231482</v>
      </c>
      <c r="H1395" s="493">
        <v>41932.5843865741</v>
      </c>
      <c r="I1395" t="s">
        <v>3988</v>
      </c>
      <c r="J1395" t="s">
        <v>3989</v>
      </c>
      <c r="K1395" t="s">
        <v>3990</v>
      </c>
    </row>
    <row r="1396" hidden="1" spans="1:11">
      <c r="A1396" t="s">
        <v>3991</v>
      </c>
      <c r="B1396">
        <v>1</v>
      </c>
      <c r="C1396" t="s">
        <v>3992</v>
      </c>
      <c r="D1396">
        <v>1</v>
      </c>
      <c r="E1396" t="s">
        <v>3993</v>
      </c>
      <c r="F1396">
        <v>4</v>
      </c>
      <c r="G1396" s="493">
        <v>41489.6219328704</v>
      </c>
      <c r="H1396" s="493">
        <v>41932.5847916667</v>
      </c>
      <c r="I1396" t="s">
        <v>3994</v>
      </c>
      <c r="J1396" t="s">
        <v>3995</v>
      </c>
      <c r="K1396" t="s">
        <v>3995</v>
      </c>
    </row>
    <row r="1397" hidden="1" spans="1:11">
      <c r="A1397" t="s">
        <v>3996</v>
      </c>
      <c r="B1397">
        <v>1</v>
      </c>
      <c r="C1397" t="s">
        <v>3997</v>
      </c>
      <c r="D1397">
        <v>1</v>
      </c>
      <c r="E1397" t="s">
        <v>1677</v>
      </c>
      <c r="F1397">
        <v>8</v>
      </c>
      <c r="G1397" s="493">
        <v>41309.6625925926</v>
      </c>
      <c r="H1397" s="493">
        <v>41310.3953703704</v>
      </c>
      <c r="I1397" t="s">
        <v>3998</v>
      </c>
      <c r="J1397" t="s">
        <v>3999</v>
      </c>
      <c r="K1397" t="s">
        <v>4000</v>
      </c>
    </row>
    <row r="1398" hidden="1" spans="1:11">
      <c r="A1398" t="s">
        <v>4001</v>
      </c>
      <c r="B1398">
        <v>1</v>
      </c>
      <c r="C1398" t="s">
        <v>4002</v>
      </c>
      <c r="D1398">
        <v>1</v>
      </c>
      <c r="E1398" t="s">
        <v>1677</v>
      </c>
      <c r="F1398">
        <v>8</v>
      </c>
      <c r="G1398" s="493">
        <v>41309.6621064815</v>
      </c>
      <c r="H1398" s="493">
        <v>41310.3723148148</v>
      </c>
      <c r="I1398" t="s">
        <v>4003</v>
      </c>
      <c r="J1398" t="s">
        <v>4004</v>
      </c>
      <c r="K1398" t="s">
        <v>4005</v>
      </c>
    </row>
    <row r="1399" hidden="1" spans="1:11">
      <c r="A1399" t="s">
        <v>4006</v>
      </c>
      <c r="B1399">
        <v>1</v>
      </c>
      <c r="C1399" t="s">
        <v>4007</v>
      </c>
      <c r="D1399">
        <v>1</v>
      </c>
      <c r="E1399" t="s">
        <v>1831</v>
      </c>
      <c r="F1399">
        <v>4</v>
      </c>
      <c r="G1399" s="493">
        <v>41310.6860185185</v>
      </c>
      <c r="H1399" s="493">
        <v>41311.4521643519</v>
      </c>
      <c r="I1399" t="s">
        <v>4008</v>
      </c>
      <c r="J1399" t="s">
        <v>4009</v>
      </c>
      <c r="K1399" t="s">
        <v>4010</v>
      </c>
    </row>
    <row r="1400" hidden="1" spans="1:11">
      <c r="A1400" t="s">
        <v>4011</v>
      </c>
      <c r="B1400">
        <v>1</v>
      </c>
      <c r="C1400" t="s">
        <v>4012</v>
      </c>
      <c r="D1400">
        <v>1</v>
      </c>
      <c r="E1400" t="s">
        <v>1831</v>
      </c>
      <c r="F1400">
        <v>4</v>
      </c>
      <c r="G1400" s="493">
        <v>41310.6854861111</v>
      </c>
      <c r="H1400" s="493">
        <v>42703.3738425926</v>
      </c>
      <c r="I1400" t="s">
        <v>4013</v>
      </c>
      <c r="J1400" t="s">
        <v>4014</v>
      </c>
      <c r="K1400" t="s">
        <v>4015</v>
      </c>
    </row>
    <row r="1401" hidden="1" spans="1:11">
      <c r="A1401" t="s">
        <v>4016</v>
      </c>
      <c r="B1401">
        <v>1</v>
      </c>
      <c r="C1401" t="s">
        <v>4017</v>
      </c>
      <c r="D1401">
        <v>1</v>
      </c>
      <c r="E1401" t="s">
        <v>564</v>
      </c>
      <c r="F1401">
        <v>6</v>
      </c>
      <c r="G1401" s="493">
        <v>41178.6426041667</v>
      </c>
      <c r="H1401" s="493">
        <v>42151.5977199074</v>
      </c>
      <c r="I1401" t="s">
        <v>4018</v>
      </c>
      <c r="J1401" t="s">
        <v>2892</v>
      </c>
      <c r="K1401" t="s">
        <v>4019</v>
      </c>
    </row>
    <row r="1402" hidden="1" spans="1:11">
      <c r="A1402" t="s">
        <v>4020</v>
      </c>
      <c r="B1402">
        <v>1</v>
      </c>
      <c r="C1402" t="s">
        <v>4021</v>
      </c>
      <c r="D1402">
        <v>1</v>
      </c>
      <c r="E1402" t="s">
        <v>564</v>
      </c>
      <c r="F1402">
        <v>6</v>
      </c>
      <c r="G1402" s="493">
        <v>41179.4591782407</v>
      </c>
      <c r="H1402" s="493">
        <v>42151.5975462963</v>
      </c>
      <c r="I1402" t="s">
        <v>2896</v>
      </c>
      <c r="J1402" t="s">
        <v>2895</v>
      </c>
      <c r="K1402" t="s">
        <v>4022</v>
      </c>
    </row>
    <row r="1403" hidden="1" spans="1:11">
      <c r="A1403" t="s">
        <v>4023</v>
      </c>
      <c r="B1403">
        <v>1</v>
      </c>
      <c r="C1403" t="s">
        <v>4024</v>
      </c>
      <c r="D1403">
        <v>1</v>
      </c>
      <c r="E1403" t="s">
        <v>564</v>
      </c>
      <c r="F1403">
        <v>6</v>
      </c>
      <c r="G1403" s="493">
        <v>41179.6980902778</v>
      </c>
      <c r="H1403" s="493">
        <v>42151.5969444444</v>
      </c>
      <c r="I1403" t="s">
        <v>2899</v>
      </c>
      <c r="J1403" t="s">
        <v>2898</v>
      </c>
      <c r="K1403" t="s">
        <v>4025</v>
      </c>
    </row>
    <row r="1404" hidden="1" spans="1:11">
      <c r="A1404" t="s">
        <v>4026</v>
      </c>
      <c r="B1404">
        <v>1</v>
      </c>
      <c r="C1404" t="s">
        <v>4027</v>
      </c>
      <c r="D1404">
        <v>1</v>
      </c>
      <c r="E1404" t="s">
        <v>564</v>
      </c>
      <c r="F1404">
        <v>6</v>
      </c>
      <c r="G1404" s="493">
        <v>41183.6347337963</v>
      </c>
      <c r="H1404" s="493">
        <v>42151.5971180556</v>
      </c>
      <c r="I1404" t="s">
        <v>2902</v>
      </c>
      <c r="J1404" t="s">
        <v>2901</v>
      </c>
      <c r="K1404" t="s">
        <v>4028</v>
      </c>
    </row>
    <row r="1405" hidden="1" spans="1:11">
      <c r="A1405" t="s">
        <v>4029</v>
      </c>
      <c r="B1405">
        <v>1</v>
      </c>
      <c r="C1405" t="s">
        <v>4029</v>
      </c>
      <c r="D1405">
        <v>1</v>
      </c>
      <c r="F1405">
        <v>0</v>
      </c>
      <c r="G1405" s="493">
        <v>41178.6389930556</v>
      </c>
      <c r="H1405" s="493">
        <v>41178.6389930556</v>
      </c>
      <c r="I1405" t="s">
        <v>3053</v>
      </c>
      <c r="J1405" t="s">
        <v>3053</v>
      </c>
      <c r="K1405" t="s">
        <v>1368</v>
      </c>
    </row>
    <row r="1406" hidden="1" spans="1:11">
      <c r="A1406" t="s">
        <v>4030</v>
      </c>
      <c r="B1406">
        <v>1</v>
      </c>
      <c r="C1406" t="s">
        <v>4031</v>
      </c>
      <c r="D1406">
        <v>1</v>
      </c>
      <c r="E1406">
        <v>93435891</v>
      </c>
      <c r="F1406">
        <v>3</v>
      </c>
      <c r="G1406" s="493">
        <v>41304.76375</v>
      </c>
      <c r="H1406" s="493">
        <v>41808.7035532407</v>
      </c>
      <c r="I1406" t="s">
        <v>4032</v>
      </c>
      <c r="J1406" t="s">
        <v>4033</v>
      </c>
      <c r="K1406" t="s">
        <v>4034</v>
      </c>
    </row>
    <row r="1407" hidden="1" spans="1:11">
      <c r="A1407" t="s">
        <v>4035</v>
      </c>
      <c r="B1407">
        <v>1</v>
      </c>
      <c r="C1407" t="s">
        <v>4036</v>
      </c>
      <c r="D1407">
        <v>1</v>
      </c>
      <c r="E1407">
        <v>93430291</v>
      </c>
      <c r="F1407">
        <v>3</v>
      </c>
      <c r="G1407" s="493">
        <v>41304.7896527778</v>
      </c>
      <c r="H1407" s="493">
        <v>41808.7037731481</v>
      </c>
      <c r="I1407" t="s">
        <v>4037</v>
      </c>
      <c r="J1407" t="s">
        <v>4038</v>
      </c>
      <c r="K1407" t="s">
        <v>4039</v>
      </c>
    </row>
    <row r="1408" hidden="1" spans="1:11">
      <c r="A1408" t="s">
        <v>4040</v>
      </c>
      <c r="B1408">
        <v>1</v>
      </c>
      <c r="C1408" t="s">
        <v>4041</v>
      </c>
      <c r="D1408">
        <v>1</v>
      </c>
      <c r="E1408">
        <v>93430491</v>
      </c>
      <c r="F1408">
        <v>3</v>
      </c>
      <c r="G1408" s="493">
        <v>41305.4199421296</v>
      </c>
      <c r="H1408" s="493">
        <v>41808.7040277778</v>
      </c>
      <c r="I1408" t="s">
        <v>4042</v>
      </c>
      <c r="J1408" t="s">
        <v>4043</v>
      </c>
      <c r="K1408" t="s">
        <v>4044</v>
      </c>
    </row>
    <row r="1409" hidden="1" spans="1:11">
      <c r="A1409" t="s">
        <v>4045</v>
      </c>
      <c r="B1409">
        <v>1</v>
      </c>
      <c r="C1409" t="s">
        <v>4046</v>
      </c>
      <c r="D1409">
        <v>1</v>
      </c>
      <c r="E1409">
        <v>93436091</v>
      </c>
      <c r="F1409">
        <v>3</v>
      </c>
      <c r="G1409" s="493">
        <v>41305.4316435185</v>
      </c>
      <c r="H1409" s="493">
        <v>41808.7042824074</v>
      </c>
      <c r="I1409" t="s">
        <v>4047</v>
      </c>
      <c r="J1409" t="s">
        <v>4048</v>
      </c>
      <c r="K1409" t="s">
        <v>4049</v>
      </c>
    </row>
    <row r="1410" hidden="1" spans="1:11">
      <c r="A1410" t="s">
        <v>4050</v>
      </c>
      <c r="B1410">
        <v>1</v>
      </c>
      <c r="C1410" t="s">
        <v>4050</v>
      </c>
      <c r="D1410">
        <v>1</v>
      </c>
      <c r="F1410">
        <v>0</v>
      </c>
      <c r="G1410" s="493">
        <v>41239.4003009259</v>
      </c>
      <c r="H1410" s="493">
        <v>41239.4003009259</v>
      </c>
      <c r="I1410" t="s">
        <v>4051</v>
      </c>
      <c r="J1410" t="s">
        <v>4051</v>
      </c>
      <c r="K1410" t="s">
        <v>1368</v>
      </c>
    </row>
    <row r="1411" hidden="1" spans="1:11">
      <c r="A1411" t="s">
        <v>4052</v>
      </c>
      <c r="B1411">
        <v>1</v>
      </c>
      <c r="C1411" t="s">
        <v>4053</v>
      </c>
      <c r="D1411">
        <v>1</v>
      </c>
      <c r="E1411">
        <v>96164296</v>
      </c>
      <c r="F1411">
        <v>6</v>
      </c>
      <c r="G1411" s="493">
        <v>40480.6164467593</v>
      </c>
      <c r="H1411" s="493">
        <v>41606.3910532407</v>
      </c>
      <c r="I1411" t="s">
        <v>3809</v>
      </c>
      <c r="J1411" t="s">
        <v>4054</v>
      </c>
      <c r="K1411" t="s">
        <v>4055</v>
      </c>
    </row>
    <row r="1412" hidden="1" spans="1:11">
      <c r="A1412" t="s">
        <v>4056</v>
      </c>
      <c r="B1412">
        <v>1</v>
      </c>
      <c r="C1412" t="s">
        <v>4057</v>
      </c>
      <c r="D1412">
        <v>1</v>
      </c>
      <c r="E1412">
        <v>96224093</v>
      </c>
      <c r="F1412">
        <v>6</v>
      </c>
      <c r="G1412" s="493">
        <v>40480.6168865741</v>
      </c>
      <c r="H1412" s="493">
        <v>41606.3901273148</v>
      </c>
      <c r="I1412" t="s">
        <v>3941</v>
      </c>
      <c r="J1412" t="s">
        <v>4058</v>
      </c>
      <c r="K1412" t="s">
        <v>4059</v>
      </c>
    </row>
    <row r="1413" hidden="1" spans="1:11">
      <c r="A1413" t="s">
        <v>4060</v>
      </c>
      <c r="B1413">
        <v>1</v>
      </c>
      <c r="C1413" t="s">
        <v>4061</v>
      </c>
      <c r="D1413">
        <v>1</v>
      </c>
      <c r="E1413" t="s">
        <v>4062</v>
      </c>
      <c r="F1413">
        <v>6</v>
      </c>
      <c r="G1413" s="493">
        <v>41302.7356018519</v>
      </c>
      <c r="H1413" s="493">
        <v>42225.4656712963</v>
      </c>
      <c r="I1413" t="s">
        <v>4063</v>
      </c>
      <c r="J1413" t="s">
        <v>4064</v>
      </c>
      <c r="K1413" t="s">
        <v>4065</v>
      </c>
    </row>
    <row r="1414" hidden="1" spans="1:11">
      <c r="A1414" t="s">
        <v>4066</v>
      </c>
      <c r="B1414">
        <v>1</v>
      </c>
      <c r="C1414" t="s">
        <v>4067</v>
      </c>
      <c r="D1414">
        <v>1</v>
      </c>
      <c r="E1414" t="s">
        <v>4068</v>
      </c>
      <c r="F1414">
        <v>6</v>
      </c>
      <c r="G1414" s="493">
        <v>41302.7359837963</v>
      </c>
      <c r="H1414" s="493">
        <v>42225.4661111111</v>
      </c>
      <c r="I1414" t="s">
        <v>4069</v>
      </c>
      <c r="J1414" t="s">
        <v>4070</v>
      </c>
      <c r="K1414" t="s">
        <v>4071</v>
      </c>
    </row>
    <row r="1415" hidden="1" spans="1:11">
      <c r="A1415" t="s">
        <v>4072</v>
      </c>
      <c r="B1415">
        <v>1</v>
      </c>
      <c r="C1415" t="s">
        <v>4073</v>
      </c>
      <c r="D1415">
        <v>1</v>
      </c>
      <c r="E1415" t="s">
        <v>4074</v>
      </c>
      <c r="F1415">
        <v>3</v>
      </c>
      <c r="G1415" s="493">
        <v>41253.5565625</v>
      </c>
      <c r="H1415" s="493">
        <v>42225.4644212963</v>
      </c>
      <c r="I1415" t="s">
        <v>4075</v>
      </c>
      <c r="J1415" t="s">
        <v>4076</v>
      </c>
      <c r="K1415" t="s">
        <v>4077</v>
      </c>
    </row>
    <row r="1416" hidden="1" spans="1:11">
      <c r="A1416" t="s">
        <v>4078</v>
      </c>
      <c r="B1416">
        <v>1</v>
      </c>
      <c r="C1416" t="s">
        <v>4079</v>
      </c>
      <c r="D1416">
        <v>1</v>
      </c>
      <c r="E1416" t="s">
        <v>4080</v>
      </c>
      <c r="F1416">
        <v>3</v>
      </c>
      <c r="G1416" s="493">
        <v>41254.5650115741</v>
      </c>
      <c r="H1416" s="493">
        <v>42225.4651967593</v>
      </c>
      <c r="I1416" t="s">
        <v>4081</v>
      </c>
      <c r="J1416" t="s">
        <v>4082</v>
      </c>
      <c r="K1416" t="s">
        <v>4083</v>
      </c>
    </row>
    <row r="1417" hidden="1" spans="1:11">
      <c r="A1417" t="s">
        <v>4084</v>
      </c>
      <c r="B1417">
        <v>1</v>
      </c>
      <c r="C1417" t="s">
        <v>4085</v>
      </c>
      <c r="D1417">
        <v>1</v>
      </c>
      <c r="E1417">
        <v>92429491</v>
      </c>
      <c r="F1417">
        <v>6</v>
      </c>
      <c r="G1417" s="493">
        <v>41454.4051851852</v>
      </c>
      <c r="H1417" s="493">
        <v>41454.4083680556</v>
      </c>
      <c r="I1417" t="s">
        <v>2859</v>
      </c>
      <c r="J1417" t="s">
        <v>2852</v>
      </c>
      <c r="K1417" t="s">
        <v>2853</v>
      </c>
    </row>
    <row r="1418" hidden="1" spans="1:11">
      <c r="A1418" t="s">
        <v>4086</v>
      </c>
      <c r="B1418">
        <v>1</v>
      </c>
      <c r="C1418" t="s">
        <v>4087</v>
      </c>
      <c r="D1418">
        <v>1</v>
      </c>
      <c r="E1418" t="s">
        <v>2491</v>
      </c>
      <c r="F1418">
        <v>4</v>
      </c>
      <c r="G1418" s="493">
        <v>41454.4339930556</v>
      </c>
      <c r="H1418" s="493">
        <v>41454.4393055556</v>
      </c>
      <c r="I1418" t="s">
        <v>2492</v>
      </c>
      <c r="J1418" t="s">
        <v>2797</v>
      </c>
      <c r="K1418" t="s">
        <v>2798</v>
      </c>
    </row>
    <row r="1419" hidden="1" spans="1:11">
      <c r="A1419" t="s">
        <v>4088</v>
      </c>
      <c r="B1419">
        <v>1</v>
      </c>
      <c r="C1419" t="s">
        <v>4089</v>
      </c>
      <c r="D1419">
        <v>1</v>
      </c>
      <c r="E1419" t="s">
        <v>526</v>
      </c>
      <c r="F1419">
        <v>9</v>
      </c>
      <c r="G1419" s="493">
        <v>41419.4125115741</v>
      </c>
      <c r="H1419" s="493">
        <v>41419.7408333333</v>
      </c>
      <c r="I1419" t="s">
        <v>4090</v>
      </c>
      <c r="J1419" t="s">
        <v>4091</v>
      </c>
      <c r="K1419" t="s">
        <v>4092</v>
      </c>
    </row>
    <row r="1420" hidden="1" spans="1:11">
      <c r="A1420" t="s">
        <v>4093</v>
      </c>
      <c r="B1420">
        <v>1</v>
      </c>
      <c r="C1420" t="s">
        <v>4094</v>
      </c>
      <c r="D1420">
        <v>1</v>
      </c>
      <c r="E1420" t="s">
        <v>526</v>
      </c>
      <c r="F1420">
        <v>9</v>
      </c>
      <c r="G1420" s="493">
        <v>41419.4279513889</v>
      </c>
      <c r="H1420" s="493">
        <v>41419.7406018519</v>
      </c>
      <c r="I1420" t="s">
        <v>4095</v>
      </c>
      <c r="J1420" t="s">
        <v>4096</v>
      </c>
      <c r="K1420" t="s">
        <v>4097</v>
      </c>
    </row>
    <row r="1421" hidden="1" spans="1:11">
      <c r="A1421" t="s">
        <v>4098</v>
      </c>
      <c r="B1421">
        <v>1</v>
      </c>
      <c r="C1421" t="s">
        <v>4099</v>
      </c>
      <c r="D1421">
        <v>1</v>
      </c>
      <c r="E1421" t="s">
        <v>526</v>
      </c>
      <c r="F1421">
        <v>9</v>
      </c>
      <c r="G1421" s="493">
        <v>41419.4388078704</v>
      </c>
      <c r="H1421" s="493">
        <v>41419.7411342593</v>
      </c>
      <c r="I1421" t="s">
        <v>4100</v>
      </c>
      <c r="J1421" t="s">
        <v>4101</v>
      </c>
      <c r="K1421" t="s">
        <v>4102</v>
      </c>
    </row>
    <row r="1422" hidden="1" spans="1:11">
      <c r="A1422" t="s">
        <v>4103</v>
      </c>
      <c r="B1422">
        <v>1</v>
      </c>
      <c r="C1422" t="s">
        <v>4103</v>
      </c>
      <c r="D1422">
        <v>1</v>
      </c>
      <c r="E1422" t="s">
        <v>4104</v>
      </c>
      <c r="F1422">
        <v>12</v>
      </c>
      <c r="G1422" s="493">
        <v>40358.433125</v>
      </c>
      <c r="H1422" s="493">
        <v>41096.4851736111</v>
      </c>
      <c r="I1422" t="s">
        <v>4105</v>
      </c>
      <c r="J1422" t="s">
        <v>4105</v>
      </c>
      <c r="K1422" t="s">
        <v>4106</v>
      </c>
    </row>
    <row r="1423" hidden="1" spans="1:11">
      <c r="A1423" t="s">
        <v>4107</v>
      </c>
      <c r="B1423">
        <v>1</v>
      </c>
      <c r="C1423" t="s">
        <v>3970</v>
      </c>
      <c r="D1423">
        <v>1</v>
      </c>
      <c r="E1423" t="s">
        <v>663</v>
      </c>
      <c r="F1423">
        <v>9</v>
      </c>
      <c r="G1423" s="493">
        <v>40289.399525463</v>
      </c>
      <c r="H1423" s="493">
        <v>41211.7502199074</v>
      </c>
      <c r="I1423" t="s">
        <v>4108</v>
      </c>
      <c r="J1423" t="s">
        <v>3972</v>
      </c>
      <c r="K1423" t="s">
        <v>3973</v>
      </c>
    </row>
    <row r="1424" hidden="1" spans="1:11">
      <c r="A1424" t="s">
        <v>4109</v>
      </c>
      <c r="B1424" t="s">
        <v>654</v>
      </c>
      <c r="C1424">
        <v>92436801</v>
      </c>
      <c r="D1424" t="s">
        <v>654</v>
      </c>
      <c r="E1424">
        <v>92436892</v>
      </c>
      <c r="F1424">
        <v>6</v>
      </c>
      <c r="G1424" s="493">
        <v>40241.5028009259</v>
      </c>
      <c r="H1424" s="493">
        <v>40241.5174884259</v>
      </c>
      <c r="I1424" t="s">
        <v>4110</v>
      </c>
      <c r="J1424" t="s">
        <v>2148</v>
      </c>
      <c r="K1424" t="s">
        <v>2148</v>
      </c>
    </row>
    <row r="1425" hidden="1" spans="1:11">
      <c r="A1425" t="s">
        <v>4111</v>
      </c>
      <c r="B1425" t="s">
        <v>654</v>
      </c>
      <c r="C1425">
        <v>92436801</v>
      </c>
      <c r="D1425" t="s">
        <v>654</v>
      </c>
      <c r="E1425">
        <v>92436892</v>
      </c>
      <c r="F1425">
        <v>6</v>
      </c>
      <c r="G1425" s="493">
        <v>40241.5028009259</v>
      </c>
      <c r="H1425" s="493">
        <v>40241.5174884259</v>
      </c>
      <c r="I1425" t="s">
        <v>4112</v>
      </c>
      <c r="J1425" t="s">
        <v>2148</v>
      </c>
      <c r="K1425" t="s">
        <v>2148</v>
      </c>
    </row>
    <row r="1426" hidden="1" spans="1:11">
      <c r="A1426" t="s">
        <v>4113</v>
      </c>
      <c r="B1426" t="s">
        <v>654</v>
      </c>
      <c r="C1426">
        <v>92436801</v>
      </c>
      <c r="D1426" t="s">
        <v>654</v>
      </c>
      <c r="E1426">
        <v>92436892</v>
      </c>
      <c r="F1426">
        <v>6</v>
      </c>
      <c r="G1426" s="493">
        <v>40241.5028009259</v>
      </c>
      <c r="H1426" s="493">
        <v>40241.5174884259</v>
      </c>
      <c r="I1426" t="s">
        <v>4114</v>
      </c>
      <c r="J1426" t="s">
        <v>2148</v>
      </c>
      <c r="K1426" t="s">
        <v>2148</v>
      </c>
    </row>
    <row r="1427" hidden="1" spans="1:11">
      <c r="A1427" t="s">
        <v>4115</v>
      </c>
      <c r="B1427" t="s">
        <v>654</v>
      </c>
      <c r="C1427">
        <v>92436601</v>
      </c>
      <c r="D1427" t="s">
        <v>654</v>
      </c>
      <c r="E1427">
        <v>92436691</v>
      </c>
      <c r="F1427">
        <v>6</v>
      </c>
      <c r="G1427" s="493">
        <v>40241.3698842593</v>
      </c>
      <c r="H1427" s="493">
        <v>40241.3814583333</v>
      </c>
      <c r="I1427" t="s">
        <v>4116</v>
      </c>
      <c r="J1427" t="s">
        <v>2146</v>
      </c>
      <c r="K1427" t="s">
        <v>2147</v>
      </c>
    </row>
    <row r="1428" hidden="1" spans="1:11">
      <c r="A1428" t="s">
        <v>4117</v>
      </c>
      <c r="B1428">
        <v>1</v>
      </c>
      <c r="C1428" t="s">
        <v>4117</v>
      </c>
      <c r="D1428">
        <v>1</v>
      </c>
      <c r="F1428">
        <v>0</v>
      </c>
      <c r="G1428" s="493">
        <v>41620.483599537</v>
      </c>
      <c r="H1428" s="493">
        <v>41620.483599537</v>
      </c>
      <c r="I1428" t="s">
        <v>4118</v>
      </c>
      <c r="J1428" t="s">
        <v>4118</v>
      </c>
      <c r="K1428" t="s">
        <v>1368</v>
      </c>
    </row>
    <row r="1429" hidden="1" spans="1:11">
      <c r="A1429" t="s">
        <v>4119</v>
      </c>
      <c r="B1429">
        <v>1</v>
      </c>
      <c r="C1429" t="s">
        <v>4119</v>
      </c>
      <c r="D1429">
        <v>1</v>
      </c>
      <c r="E1429">
        <v>96189894</v>
      </c>
      <c r="F1429">
        <v>6</v>
      </c>
      <c r="G1429" s="493">
        <v>41309.6615625</v>
      </c>
      <c r="H1429" s="493">
        <v>41932.5862731481</v>
      </c>
      <c r="I1429" t="s">
        <v>4120</v>
      </c>
      <c r="J1429" t="s">
        <v>4120</v>
      </c>
      <c r="K1429" t="s">
        <v>4121</v>
      </c>
    </row>
    <row r="1430" hidden="1" spans="1:11">
      <c r="A1430" t="s">
        <v>4122</v>
      </c>
      <c r="B1430">
        <v>1</v>
      </c>
      <c r="C1430" t="s">
        <v>4123</v>
      </c>
      <c r="D1430">
        <v>1</v>
      </c>
      <c r="E1430" t="s">
        <v>620</v>
      </c>
      <c r="F1430">
        <v>3</v>
      </c>
      <c r="G1430" s="493">
        <v>41289.6795717593</v>
      </c>
      <c r="H1430" s="493">
        <v>41290.3888425926</v>
      </c>
      <c r="I1430" t="s">
        <v>4124</v>
      </c>
      <c r="J1430" t="s">
        <v>4125</v>
      </c>
      <c r="K1430" t="s">
        <v>4125</v>
      </c>
    </row>
    <row r="1431" hidden="1" spans="1:11">
      <c r="A1431" t="s">
        <v>4126</v>
      </c>
      <c r="B1431">
        <v>1</v>
      </c>
      <c r="C1431" t="s">
        <v>4127</v>
      </c>
      <c r="D1431">
        <v>1</v>
      </c>
      <c r="E1431" t="s">
        <v>620</v>
      </c>
      <c r="F1431">
        <v>3</v>
      </c>
      <c r="G1431" s="493">
        <v>41289.6803356481</v>
      </c>
      <c r="H1431" s="493">
        <v>41290.3835763889</v>
      </c>
      <c r="I1431" t="s">
        <v>4128</v>
      </c>
      <c r="J1431" t="s">
        <v>4129</v>
      </c>
      <c r="K1431" t="s">
        <v>4129</v>
      </c>
    </row>
    <row r="1432" hidden="1" spans="1:11">
      <c r="A1432" t="s">
        <v>4130</v>
      </c>
      <c r="B1432">
        <v>1</v>
      </c>
      <c r="C1432" t="s">
        <v>4130</v>
      </c>
      <c r="D1432">
        <v>1</v>
      </c>
      <c r="F1432">
        <v>0</v>
      </c>
      <c r="G1432" s="493">
        <v>41225.6647685185</v>
      </c>
      <c r="H1432" s="493">
        <v>41225.6647685185</v>
      </c>
      <c r="I1432" t="s">
        <v>4131</v>
      </c>
      <c r="J1432" t="s">
        <v>4131</v>
      </c>
      <c r="K1432" t="s">
        <v>1368</v>
      </c>
    </row>
    <row r="1433" hidden="1" spans="1:11">
      <c r="A1433" t="s">
        <v>4132</v>
      </c>
      <c r="B1433">
        <v>1</v>
      </c>
      <c r="C1433" t="s">
        <v>3749</v>
      </c>
      <c r="D1433">
        <v>1</v>
      </c>
      <c r="E1433" t="s">
        <v>1964</v>
      </c>
      <c r="F1433">
        <v>3</v>
      </c>
      <c r="G1433" s="493">
        <v>41176.6256944444</v>
      </c>
      <c r="H1433" s="493">
        <v>41176.6568518519</v>
      </c>
      <c r="I1433" t="s">
        <v>3750</v>
      </c>
      <c r="J1433" t="s">
        <v>3751</v>
      </c>
      <c r="K1433" t="s">
        <v>3751</v>
      </c>
    </row>
    <row r="1434" hidden="1" spans="1:11">
      <c r="A1434" t="s">
        <v>4133</v>
      </c>
      <c r="B1434">
        <v>1</v>
      </c>
      <c r="C1434" t="s">
        <v>4133</v>
      </c>
      <c r="D1434">
        <v>1</v>
      </c>
      <c r="E1434" t="s">
        <v>4134</v>
      </c>
      <c r="F1434">
        <v>16</v>
      </c>
      <c r="G1434" s="493">
        <v>41313.6654976852</v>
      </c>
      <c r="H1434" s="493">
        <v>41318.6309837963</v>
      </c>
      <c r="I1434" t="s">
        <v>4135</v>
      </c>
      <c r="J1434" t="s">
        <v>4135</v>
      </c>
      <c r="K1434" t="s">
        <v>4136</v>
      </c>
    </row>
    <row r="1435" hidden="1" spans="1:11">
      <c r="A1435" t="s">
        <v>4137</v>
      </c>
      <c r="B1435">
        <v>1</v>
      </c>
      <c r="C1435" t="s">
        <v>4137</v>
      </c>
      <c r="D1435">
        <v>1</v>
      </c>
      <c r="E1435" t="s">
        <v>3317</v>
      </c>
      <c r="F1435">
        <v>3</v>
      </c>
      <c r="G1435" s="493">
        <v>41244.5691666667</v>
      </c>
      <c r="H1435" s="493">
        <v>41932.5864814815</v>
      </c>
      <c r="I1435" t="s">
        <v>3318</v>
      </c>
      <c r="J1435" t="s">
        <v>3318</v>
      </c>
      <c r="K1435" t="s">
        <v>4138</v>
      </c>
    </row>
    <row r="1436" hidden="1" spans="1:11">
      <c r="A1436" t="s">
        <v>4139</v>
      </c>
      <c r="B1436">
        <v>1</v>
      </c>
      <c r="C1436" t="s">
        <v>4139</v>
      </c>
      <c r="D1436">
        <v>1</v>
      </c>
      <c r="E1436">
        <v>93433491</v>
      </c>
      <c r="F1436">
        <v>3</v>
      </c>
      <c r="G1436" s="493">
        <v>41244.6784837963</v>
      </c>
      <c r="H1436" s="493">
        <v>41932.586724537</v>
      </c>
      <c r="I1436" t="s">
        <v>3426</v>
      </c>
      <c r="J1436" t="s">
        <v>3426</v>
      </c>
      <c r="K1436" t="s">
        <v>4140</v>
      </c>
    </row>
    <row r="1437" hidden="1" spans="1:11">
      <c r="A1437" t="s">
        <v>4141</v>
      </c>
      <c r="B1437">
        <v>1</v>
      </c>
      <c r="C1437" t="s">
        <v>4141</v>
      </c>
      <c r="D1437">
        <v>1</v>
      </c>
      <c r="E1437" t="s">
        <v>4142</v>
      </c>
      <c r="F1437">
        <v>8</v>
      </c>
      <c r="G1437" s="493">
        <v>40840.4719212963</v>
      </c>
      <c r="H1437" s="493">
        <v>40840.4723726852</v>
      </c>
      <c r="I1437" t="s">
        <v>4143</v>
      </c>
      <c r="J1437" t="s">
        <v>4143</v>
      </c>
      <c r="K1437" t="s">
        <v>2337</v>
      </c>
    </row>
    <row r="1438" hidden="1" spans="1:11">
      <c r="A1438" t="s">
        <v>4144</v>
      </c>
      <c r="B1438" t="s">
        <v>1460</v>
      </c>
      <c r="C1438" t="s">
        <v>4144</v>
      </c>
      <c r="D1438" t="s">
        <v>1460</v>
      </c>
      <c r="F1438">
        <v>0</v>
      </c>
      <c r="G1438" s="493">
        <v>40297.6383680556</v>
      </c>
      <c r="H1438" s="493">
        <v>40297.6383680556</v>
      </c>
      <c r="I1438" t="s">
        <v>2388</v>
      </c>
      <c r="J1438" t="s">
        <v>2388</v>
      </c>
      <c r="K1438" t="s">
        <v>1368</v>
      </c>
    </row>
    <row r="1439" hidden="1" spans="1:11">
      <c r="A1439" t="s">
        <v>4144</v>
      </c>
      <c r="B1439">
        <v>0</v>
      </c>
      <c r="C1439" t="s">
        <v>4144</v>
      </c>
      <c r="D1439">
        <v>0</v>
      </c>
      <c r="F1439">
        <v>0</v>
      </c>
      <c r="G1439" s="493">
        <v>40414.4605439815</v>
      </c>
      <c r="H1439" s="493">
        <v>40414.4605439815</v>
      </c>
      <c r="I1439" t="s">
        <v>2388</v>
      </c>
      <c r="J1439" t="s">
        <v>2388</v>
      </c>
      <c r="K1439" t="s">
        <v>1368</v>
      </c>
    </row>
    <row r="1440" hidden="1" spans="1:11">
      <c r="A1440" t="s">
        <v>4144</v>
      </c>
      <c r="B1440">
        <v>1</v>
      </c>
      <c r="C1440" t="s">
        <v>4144</v>
      </c>
      <c r="D1440">
        <v>1</v>
      </c>
      <c r="F1440">
        <v>0</v>
      </c>
      <c r="G1440" s="493">
        <v>41402.4783449074</v>
      </c>
      <c r="H1440" s="493">
        <v>41402.4783449074</v>
      </c>
      <c r="I1440" t="s">
        <v>2388</v>
      </c>
      <c r="J1440" t="s">
        <v>2388</v>
      </c>
      <c r="K1440" t="s">
        <v>1368</v>
      </c>
    </row>
    <row r="1441" hidden="1" spans="1:11">
      <c r="A1441" t="s">
        <v>4145</v>
      </c>
      <c r="B1441">
        <v>1</v>
      </c>
      <c r="C1441" t="s">
        <v>4145</v>
      </c>
      <c r="D1441">
        <v>1</v>
      </c>
      <c r="E1441" t="s">
        <v>3236</v>
      </c>
      <c r="F1441">
        <v>6</v>
      </c>
      <c r="G1441" s="493">
        <v>41332.6552083333</v>
      </c>
      <c r="H1441" s="493">
        <v>41351.3832175926</v>
      </c>
      <c r="I1441" t="s">
        <v>4146</v>
      </c>
      <c r="J1441" t="s">
        <v>4146</v>
      </c>
      <c r="K1441" t="s">
        <v>3719</v>
      </c>
    </row>
    <row r="1442" hidden="1" spans="1:11">
      <c r="A1442" t="s">
        <v>4147</v>
      </c>
      <c r="B1442">
        <v>1</v>
      </c>
      <c r="C1442" t="s">
        <v>4148</v>
      </c>
      <c r="D1442">
        <v>1</v>
      </c>
      <c r="E1442" t="s">
        <v>4149</v>
      </c>
      <c r="F1442">
        <v>4</v>
      </c>
      <c r="G1442" s="493">
        <v>40197.5236342593</v>
      </c>
      <c r="H1442" s="493">
        <v>40197.5236342593</v>
      </c>
      <c r="I1442" t="s">
        <v>3044</v>
      </c>
      <c r="J1442" t="s">
        <v>4150</v>
      </c>
      <c r="K1442" t="s">
        <v>4151</v>
      </c>
    </row>
    <row r="1443" hidden="1" spans="1:11">
      <c r="A1443" t="s">
        <v>4152</v>
      </c>
      <c r="B1443">
        <v>1</v>
      </c>
      <c r="C1443" t="s">
        <v>4153</v>
      </c>
      <c r="D1443">
        <v>1</v>
      </c>
      <c r="E1443" t="s">
        <v>3338</v>
      </c>
      <c r="F1443">
        <v>3</v>
      </c>
      <c r="G1443" s="493">
        <v>41244.6938888889</v>
      </c>
      <c r="H1443" s="493">
        <v>41932.587349537</v>
      </c>
      <c r="I1443" t="s">
        <v>3339</v>
      </c>
      <c r="J1443" t="s">
        <v>3340</v>
      </c>
      <c r="K1443" t="s">
        <v>4154</v>
      </c>
    </row>
    <row r="1444" hidden="1" spans="1:11">
      <c r="A1444" t="s">
        <v>4155</v>
      </c>
      <c r="B1444">
        <v>1</v>
      </c>
      <c r="C1444" t="s">
        <v>4156</v>
      </c>
      <c r="D1444">
        <v>1</v>
      </c>
      <c r="E1444" t="s">
        <v>3343</v>
      </c>
      <c r="F1444">
        <v>3</v>
      </c>
      <c r="G1444" s="493">
        <v>41244.7093518519</v>
      </c>
      <c r="H1444" s="493">
        <v>41932.5875810185</v>
      </c>
      <c r="I1444" t="s">
        <v>3344</v>
      </c>
      <c r="J1444" t="s">
        <v>3345</v>
      </c>
      <c r="K1444" t="s">
        <v>4157</v>
      </c>
    </row>
    <row r="1445" hidden="1" spans="1:11">
      <c r="A1445" t="s">
        <v>4158</v>
      </c>
      <c r="B1445">
        <v>1</v>
      </c>
      <c r="C1445" t="s">
        <v>4159</v>
      </c>
      <c r="D1445">
        <v>1</v>
      </c>
      <c r="E1445" t="s">
        <v>3385</v>
      </c>
      <c r="F1445">
        <v>3</v>
      </c>
      <c r="G1445" s="493">
        <v>41244.7206365741</v>
      </c>
      <c r="H1445" s="493">
        <v>41932.5878819444</v>
      </c>
      <c r="I1445" t="s">
        <v>3386</v>
      </c>
      <c r="J1445" t="s">
        <v>3387</v>
      </c>
      <c r="K1445" t="s">
        <v>4160</v>
      </c>
    </row>
    <row r="1446" hidden="1" spans="1:11">
      <c r="A1446" t="s">
        <v>4161</v>
      </c>
      <c r="B1446">
        <v>1</v>
      </c>
      <c r="C1446" t="s">
        <v>4162</v>
      </c>
      <c r="D1446">
        <v>1</v>
      </c>
      <c r="E1446" t="s">
        <v>3390</v>
      </c>
      <c r="F1446">
        <v>3</v>
      </c>
      <c r="G1446" s="493">
        <v>41244.7311342593</v>
      </c>
      <c r="H1446" s="493">
        <v>41932.5881597222</v>
      </c>
      <c r="I1446" t="s">
        <v>3391</v>
      </c>
      <c r="J1446" t="s">
        <v>3392</v>
      </c>
      <c r="K1446" t="s">
        <v>4163</v>
      </c>
    </row>
    <row r="1447" hidden="1" spans="1:11">
      <c r="A1447" t="s">
        <v>4164</v>
      </c>
      <c r="B1447">
        <v>1</v>
      </c>
      <c r="C1447" t="s">
        <v>4165</v>
      </c>
      <c r="D1447">
        <v>1</v>
      </c>
      <c r="E1447" t="s">
        <v>4166</v>
      </c>
      <c r="F1447">
        <v>2</v>
      </c>
      <c r="G1447" s="493">
        <v>41487.3727546296</v>
      </c>
      <c r="H1447" s="493">
        <v>41487.3953125</v>
      </c>
      <c r="I1447" t="s">
        <v>4167</v>
      </c>
      <c r="J1447" t="s">
        <v>4168</v>
      </c>
      <c r="K1447" t="s">
        <v>4169</v>
      </c>
    </row>
    <row r="1448" hidden="1" spans="1:11">
      <c r="A1448" t="s">
        <v>4170</v>
      </c>
      <c r="B1448">
        <v>1</v>
      </c>
      <c r="C1448" t="s">
        <v>4170</v>
      </c>
      <c r="D1448">
        <v>1</v>
      </c>
      <c r="E1448" t="s">
        <v>4171</v>
      </c>
      <c r="F1448">
        <v>2</v>
      </c>
      <c r="G1448" s="493">
        <v>41297.4511574074</v>
      </c>
      <c r="H1448" s="493">
        <v>41297.4757291667</v>
      </c>
      <c r="I1448" t="s">
        <v>4172</v>
      </c>
      <c r="J1448" t="s">
        <v>4172</v>
      </c>
      <c r="K1448" t="s">
        <v>4173</v>
      </c>
    </row>
    <row r="1449" hidden="1" spans="1:11">
      <c r="A1449" t="s">
        <v>4174</v>
      </c>
      <c r="B1449">
        <v>1</v>
      </c>
      <c r="C1449" t="s">
        <v>4174</v>
      </c>
      <c r="D1449">
        <v>1</v>
      </c>
      <c r="E1449" t="s">
        <v>4175</v>
      </c>
      <c r="F1449">
        <v>2</v>
      </c>
      <c r="G1449" s="493">
        <v>41297.453900463</v>
      </c>
      <c r="H1449" s="493">
        <v>41297.4923842593</v>
      </c>
      <c r="I1449" t="s">
        <v>4176</v>
      </c>
      <c r="J1449" t="s">
        <v>4176</v>
      </c>
      <c r="K1449" t="s">
        <v>4177</v>
      </c>
    </row>
    <row r="1450" hidden="1" spans="1:11">
      <c r="A1450" t="s">
        <v>4178</v>
      </c>
      <c r="B1450">
        <v>1</v>
      </c>
      <c r="C1450" t="s">
        <v>4179</v>
      </c>
      <c r="D1450">
        <v>1</v>
      </c>
      <c r="E1450" t="s">
        <v>4180</v>
      </c>
      <c r="F1450">
        <v>2</v>
      </c>
      <c r="G1450" s="493">
        <v>41487.4127083333</v>
      </c>
      <c r="H1450" s="493">
        <v>41487.6608217593</v>
      </c>
      <c r="I1450" t="s">
        <v>4181</v>
      </c>
      <c r="J1450" t="s">
        <v>4182</v>
      </c>
      <c r="K1450" t="s">
        <v>4182</v>
      </c>
    </row>
    <row r="1451" hidden="1" spans="1:11">
      <c r="A1451" t="s">
        <v>4183</v>
      </c>
      <c r="B1451">
        <v>1</v>
      </c>
      <c r="C1451" t="s">
        <v>4184</v>
      </c>
      <c r="D1451">
        <v>1</v>
      </c>
      <c r="E1451" t="s">
        <v>4185</v>
      </c>
      <c r="F1451">
        <v>8</v>
      </c>
      <c r="G1451" s="493">
        <v>41277.6736342593</v>
      </c>
      <c r="H1451" s="493">
        <v>41277.6933449074</v>
      </c>
      <c r="I1451" t="s">
        <v>3519</v>
      </c>
      <c r="J1451" t="s">
        <v>3520</v>
      </c>
      <c r="K1451" t="s">
        <v>4186</v>
      </c>
    </row>
    <row r="1452" hidden="1" spans="1:11">
      <c r="A1452" t="s">
        <v>4187</v>
      </c>
      <c r="B1452">
        <v>1</v>
      </c>
      <c r="C1452" t="s">
        <v>4188</v>
      </c>
      <c r="D1452">
        <v>1</v>
      </c>
      <c r="E1452" t="s">
        <v>3485</v>
      </c>
      <c r="F1452">
        <v>4</v>
      </c>
      <c r="G1452" s="493">
        <v>41295.6591666667</v>
      </c>
      <c r="H1452" s="493">
        <v>41295.7219212963</v>
      </c>
      <c r="I1452" t="s">
        <v>3486</v>
      </c>
      <c r="J1452" t="s">
        <v>3487</v>
      </c>
      <c r="K1452" t="s">
        <v>4189</v>
      </c>
    </row>
    <row r="1453" hidden="1" spans="1:11">
      <c r="A1453" t="s">
        <v>4190</v>
      </c>
      <c r="B1453">
        <v>0</v>
      </c>
      <c r="C1453" t="s">
        <v>4190</v>
      </c>
      <c r="D1453">
        <v>0</v>
      </c>
      <c r="F1453">
        <v>0</v>
      </c>
      <c r="G1453" s="493">
        <v>41271.6451273148</v>
      </c>
      <c r="H1453" s="493">
        <v>41271.6451273148</v>
      </c>
      <c r="I1453" t="s">
        <v>4191</v>
      </c>
      <c r="J1453" t="s">
        <v>4191</v>
      </c>
      <c r="K1453" t="s">
        <v>1368</v>
      </c>
    </row>
    <row r="1454" hidden="1" spans="1:11">
      <c r="A1454" t="s">
        <v>4192</v>
      </c>
      <c r="B1454">
        <v>1</v>
      </c>
      <c r="C1454" t="s">
        <v>4193</v>
      </c>
      <c r="D1454">
        <v>1</v>
      </c>
      <c r="E1454" t="s">
        <v>4194</v>
      </c>
      <c r="F1454">
        <v>4</v>
      </c>
      <c r="G1454" s="493">
        <v>41246.4865046296</v>
      </c>
      <c r="H1454" s="493">
        <v>41246.6234143519</v>
      </c>
      <c r="I1454" t="s">
        <v>4195</v>
      </c>
      <c r="J1454" t="s">
        <v>4196</v>
      </c>
      <c r="K1454" t="s">
        <v>3146</v>
      </c>
    </row>
    <row r="1455" hidden="1" spans="1:11">
      <c r="A1455" t="s">
        <v>4197</v>
      </c>
      <c r="B1455">
        <v>1</v>
      </c>
      <c r="C1455" t="s">
        <v>4198</v>
      </c>
      <c r="D1455">
        <v>1</v>
      </c>
      <c r="E1455" t="s">
        <v>3512</v>
      </c>
      <c r="F1455">
        <v>4</v>
      </c>
      <c r="G1455" s="493">
        <v>41450.4709953704</v>
      </c>
      <c r="H1455" s="493">
        <v>44902.602662037</v>
      </c>
      <c r="I1455" t="s">
        <v>3513</v>
      </c>
      <c r="J1455" t="s">
        <v>3514</v>
      </c>
      <c r="K1455" t="s">
        <v>4199</v>
      </c>
    </row>
    <row r="1456" hidden="1" spans="1:11">
      <c r="A1456" t="s">
        <v>4200</v>
      </c>
      <c r="B1456">
        <v>1</v>
      </c>
      <c r="C1456" t="s">
        <v>3131</v>
      </c>
      <c r="D1456">
        <v>1</v>
      </c>
      <c r="E1456" t="s">
        <v>3132</v>
      </c>
      <c r="F1456">
        <v>4</v>
      </c>
      <c r="G1456" s="493">
        <v>41171.5516898148</v>
      </c>
      <c r="H1456" s="493">
        <v>44436.6672916667</v>
      </c>
      <c r="I1456" t="s">
        <v>3491</v>
      </c>
      <c r="J1456" t="s">
        <v>3134</v>
      </c>
      <c r="K1456" t="s">
        <v>3135</v>
      </c>
    </row>
    <row r="1457" hidden="1" spans="1:11">
      <c r="A1457" t="s">
        <v>4201</v>
      </c>
      <c r="B1457">
        <v>1</v>
      </c>
      <c r="C1457" t="s">
        <v>4202</v>
      </c>
      <c r="D1457">
        <v>1</v>
      </c>
      <c r="E1457" t="s">
        <v>4203</v>
      </c>
      <c r="F1457">
        <v>2</v>
      </c>
      <c r="G1457" s="493">
        <v>41254.5506481481</v>
      </c>
      <c r="H1457" s="493">
        <v>41254.5737962963</v>
      </c>
      <c r="I1457" t="s">
        <v>4204</v>
      </c>
      <c r="J1457" t="s">
        <v>4205</v>
      </c>
      <c r="K1457" t="s">
        <v>4206</v>
      </c>
    </row>
    <row r="1458" hidden="1" spans="1:11">
      <c r="A1458" t="s">
        <v>4207</v>
      </c>
      <c r="B1458">
        <v>1</v>
      </c>
      <c r="C1458" t="s">
        <v>4208</v>
      </c>
      <c r="D1458">
        <v>1</v>
      </c>
      <c r="E1458" t="s">
        <v>4209</v>
      </c>
      <c r="F1458">
        <v>2</v>
      </c>
      <c r="G1458" s="493">
        <v>41254.564537037</v>
      </c>
      <c r="H1458" s="493">
        <v>41254.6158449074</v>
      </c>
      <c r="I1458" t="s">
        <v>4210</v>
      </c>
      <c r="J1458" t="s">
        <v>4211</v>
      </c>
      <c r="K1458" t="s">
        <v>4211</v>
      </c>
    </row>
    <row r="1459" hidden="1" spans="1:11">
      <c r="A1459" t="s">
        <v>4212</v>
      </c>
      <c r="B1459">
        <v>1</v>
      </c>
      <c r="C1459" t="s">
        <v>4213</v>
      </c>
      <c r="D1459">
        <v>1</v>
      </c>
      <c r="E1459" t="s">
        <v>4214</v>
      </c>
      <c r="F1459">
        <v>2</v>
      </c>
      <c r="G1459" s="493">
        <v>41254.4655902778</v>
      </c>
      <c r="H1459" s="493">
        <v>41254.5700231481</v>
      </c>
      <c r="I1459" t="s">
        <v>4215</v>
      </c>
      <c r="J1459" t="s">
        <v>4216</v>
      </c>
      <c r="K1459" t="s">
        <v>4216</v>
      </c>
    </row>
    <row r="1460" hidden="1" spans="1:11">
      <c r="A1460" t="s">
        <v>4217</v>
      </c>
      <c r="B1460">
        <v>1</v>
      </c>
      <c r="C1460" t="s">
        <v>4218</v>
      </c>
      <c r="D1460">
        <v>1</v>
      </c>
      <c r="E1460" t="s">
        <v>4219</v>
      </c>
      <c r="F1460">
        <v>4</v>
      </c>
      <c r="G1460" s="493">
        <v>41305.6203935185</v>
      </c>
      <c r="H1460" s="493">
        <v>41305.6692708333</v>
      </c>
      <c r="I1460" t="s">
        <v>4220</v>
      </c>
      <c r="J1460" t="s">
        <v>4221</v>
      </c>
      <c r="K1460" t="s">
        <v>4222</v>
      </c>
    </row>
    <row r="1461" hidden="1" spans="1:11">
      <c r="A1461" t="s">
        <v>4223</v>
      </c>
      <c r="B1461">
        <v>1</v>
      </c>
      <c r="C1461" t="s">
        <v>4224</v>
      </c>
      <c r="D1461">
        <v>1</v>
      </c>
      <c r="E1461" t="s">
        <v>4225</v>
      </c>
      <c r="F1461">
        <v>4</v>
      </c>
      <c r="G1461" s="493">
        <v>41305.7562384259</v>
      </c>
      <c r="H1461" s="493">
        <v>41305.7619212963</v>
      </c>
      <c r="I1461" t="s">
        <v>4226</v>
      </c>
      <c r="J1461" t="s">
        <v>4227</v>
      </c>
      <c r="K1461" t="s">
        <v>4228</v>
      </c>
    </row>
    <row r="1462" hidden="1" spans="1:11">
      <c r="A1462" t="s">
        <v>4229</v>
      </c>
      <c r="B1462">
        <v>1</v>
      </c>
      <c r="C1462" t="s">
        <v>4230</v>
      </c>
      <c r="D1462">
        <v>1</v>
      </c>
      <c r="E1462" t="s">
        <v>4231</v>
      </c>
      <c r="F1462">
        <v>4</v>
      </c>
      <c r="G1462" s="493">
        <v>41305.7063425926</v>
      </c>
      <c r="H1462" s="493">
        <v>41751.8369212963</v>
      </c>
      <c r="I1462" t="s">
        <v>4232</v>
      </c>
      <c r="J1462" t="s">
        <v>4233</v>
      </c>
      <c r="K1462" t="s">
        <v>4234</v>
      </c>
    </row>
    <row r="1463" hidden="1" spans="1:11">
      <c r="A1463" t="s">
        <v>4235</v>
      </c>
      <c r="B1463">
        <v>1</v>
      </c>
      <c r="C1463" t="s">
        <v>4236</v>
      </c>
      <c r="D1463">
        <v>1</v>
      </c>
      <c r="E1463" t="s">
        <v>4237</v>
      </c>
      <c r="F1463">
        <v>8</v>
      </c>
      <c r="G1463" s="493">
        <v>42191.3858796296</v>
      </c>
      <c r="H1463" s="493">
        <v>42191.3882986111</v>
      </c>
      <c r="I1463" t="s">
        <v>4238</v>
      </c>
      <c r="J1463" t="s">
        <v>4239</v>
      </c>
      <c r="K1463" t="s">
        <v>4240</v>
      </c>
    </row>
    <row r="1464" hidden="1" spans="1:11">
      <c r="A1464" t="s">
        <v>4241</v>
      </c>
      <c r="B1464">
        <v>1</v>
      </c>
      <c r="C1464" t="s">
        <v>4242</v>
      </c>
      <c r="D1464">
        <v>1</v>
      </c>
      <c r="E1464" t="s">
        <v>4237</v>
      </c>
      <c r="F1464">
        <v>8</v>
      </c>
      <c r="G1464" s="493">
        <v>42191.386099537</v>
      </c>
      <c r="H1464" s="493">
        <v>42360.5930671296</v>
      </c>
      <c r="I1464" t="s">
        <v>4243</v>
      </c>
      <c r="J1464" t="s">
        <v>4244</v>
      </c>
      <c r="K1464" t="s">
        <v>4245</v>
      </c>
    </row>
    <row r="1465" hidden="1" spans="1:11">
      <c r="A1465" t="s">
        <v>4246</v>
      </c>
      <c r="B1465">
        <v>1</v>
      </c>
      <c r="C1465" t="s">
        <v>4247</v>
      </c>
      <c r="D1465">
        <v>1</v>
      </c>
      <c r="E1465" t="s">
        <v>4237</v>
      </c>
      <c r="F1465">
        <v>8</v>
      </c>
      <c r="G1465" s="493">
        <v>42191.3862731481</v>
      </c>
      <c r="H1465" s="493">
        <v>42360.5928356481</v>
      </c>
      <c r="I1465" t="s">
        <v>4248</v>
      </c>
      <c r="J1465" t="s">
        <v>4249</v>
      </c>
      <c r="K1465" t="s">
        <v>4250</v>
      </c>
    </row>
    <row r="1466" hidden="1" spans="1:11">
      <c r="A1466" t="s">
        <v>4251</v>
      </c>
      <c r="B1466">
        <v>1</v>
      </c>
      <c r="C1466" t="s">
        <v>4252</v>
      </c>
      <c r="D1466">
        <v>1</v>
      </c>
      <c r="E1466" t="s">
        <v>4253</v>
      </c>
      <c r="F1466">
        <v>4</v>
      </c>
      <c r="G1466" s="493">
        <v>42191.4224189815</v>
      </c>
      <c r="H1466" s="493">
        <v>42191.4231828704</v>
      </c>
      <c r="I1466" t="s">
        <v>4254</v>
      </c>
      <c r="J1466" t="s">
        <v>4255</v>
      </c>
      <c r="K1466" t="s">
        <v>4256</v>
      </c>
    </row>
    <row r="1467" hidden="1" spans="1:11">
      <c r="A1467" t="s">
        <v>4257</v>
      </c>
      <c r="B1467">
        <v>1</v>
      </c>
      <c r="C1467" t="s">
        <v>4257</v>
      </c>
      <c r="D1467">
        <v>1</v>
      </c>
      <c r="E1467" t="s">
        <v>4258</v>
      </c>
      <c r="F1467">
        <v>2</v>
      </c>
      <c r="G1467" s="493">
        <v>41267.4960069444</v>
      </c>
      <c r="H1467" s="493">
        <v>41277.6046180556</v>
      </c>
      <c r="I1467" t="s">
        <v>4259</v>
      </c>
      <c r="J1467" t="s">
        <v>4259</v>
      </c>
      <c r="K1467" t="s">
        <v>4260</v>
      </c>
    </row>
    <row r="1468" hidden="1" spans="1:11">
      <c r="A1468" t="s">
        <v>4261</v>
      </c>
      <c r="B1468">
        <v>1</v>
      </c>
      <c r="C1468" t="s">
        <v>4262</v>
      </c>
      <c r="D1468">
        <v>1</v>
      </c>
      <c r="E1468" t="s">
        <v>4263</v>
      </c>
      <c r="F1468">
        <v>6</v>
      </c>
      <c r="G1468" s="493">
        <v>41491.4958796296</v>
      </c>
      <c r="H1468" s="493">
        <v>41491.517037037</v>
      </c>
      <c r="I1468" t="s">
        <v>4264</v>
      </c>
      <c r="J1468" t="s">
        <v>4265</v>
      </c>
      <c r="K1468" t="s">
        <v>4266</v>
      </c>
    </row>
    <row r="1469" hidden="1" spans="1:11">
      <c r="A1469" t="s">
        <v>4267</v>
      </c>
      <c r="B1469">
        <v>1</v>
      </c>
      <c r="C1469" t="s">
        <v>4267</v>
      </c>
      <c r="D1469">
        <v>1</v>
      </c>
      <c r="E1469" t="s">
        <v>4268</v>
      </c>
      <c r="F1469">
        <v>6</v>
      </c>
      <c r="G1469" s="493">
        <v>41270.61375</v>
      </c>
      <c r="H1469" s="493">
        <v>41271.4033564815</v>
      </c>
      <c r="I1469" t="s">
        <v>4269</v>
      </c>
      <c r="J1469" t="s">
        <v>4269</v>
      </c>
      <c r="K1469" t="s">
        <v>4270</v>
      </c>
    </row>
    <row r="1470" hidden="1" spans="1:11">
      <c r="A1470" t="s">
        <v>4271</v>
      </c>
      <c r="B1470">
        <v>1</v>
      </c>
      <c r="C1470" t="s">
        <v>4272</v>
      </c>
      <c r="D1470">
        <v>1</v>
      </c>
      <c r="E1470" t="s">
        <v>4273</v>
      </c>
      <c r="F1470">
        <v>2</v>
      </c>
      <c r="G1470" s="493">
        <v>41467.5225810185</v>
      </c>
      <c r="H1470" s="493">
        <v>41467.544849537</v>
      </c>
      <c r="I1470" t="s">
        <v>4274</v>
      </c>
      <c r="J1470" t="s">
        <v>4275</v>
      </c>
      <c r="K1470" t="s">
        <v>4275</v>
      </c>
    </row>
    <row r="1471" hidden="1" spans="1:11">
      <c r="A1471" t="s">
        <v>4276</v>
      </c>
      <c r="B1471">
        <v>1</v>
      </c>
      <c r="C1471" t="s">
        <v>4277</v>
      </c>
      <c r="D1471">
        <v>1</v>
      </c>
      <c r="E1471">
        <v>93427291</v>
      </c>
      <c r="F1471">
        <v>6</v>
      </c>
      <c r="G1471" s="493">
        <v>41344.4790393518</v>
      </c>
      <c r="H1471" s="493">
        <v>41932.5905092593</v>
      </c>
      <c r="I1471" t="s">
        <v>3897</v>
      </c>
      <c r="J1471" t="s">
        <v>4278</v>
      </c>
      <c r="K1471" t="s">
        <v>4279</v>
      </c>
    </row>
    <row r="1472" hidden="1" spans="1:11">
      <c r="A1472" t="s">
        <v>4280</v>
      </c>
      <c r="B1472">
        <v>1</v>
      </c>
      <c r="C1472" t="s">
        <v>4281</v>
      </c>
      <c r="D1472">
        <v>1</v>
      </c>
      <c r="E1472">
        <v>93427291</v>
      </c>
      <c r="F1472">
        <v>6</v>
      </c>
      <c r="G1472" s="493">
        <v>41344.4957291667</v>
      </c>
      <c r="H1472" s="493">
        <v>41932.5907291667</v>
      </c>
      <c r="I1472" t="s">
        <v>3988</v>
      </c>
      <c r="J1472" t="s">
        <v>4282</v>
      </c>
      <c r="K1472" t="s">
        <v>4283</v>
      </c>
    </row>
    <row r="1473" hidden="1" spans="1:11">
      <c r="A1473" t="s">
        <v>4284</v>
      </c>
      <c r="B1473">
        <v>1</v>
      </c>
      <c r="C1473" t="s">
        <v>4285</v>
      </c>
      <c r="D1473">
        <v>1</v>
      </c>
      <c r="E1473">
        <v>93432691</v>
      </c>
      <c r="F1473">
        <v>3</v>
      </c>
      <c r="G1473" s="493">
        <v>41344.5450231481</v>
      </c>
      <c r="H1473" s="493">
        <v>42179.519849537</v>
      </c>
      <c r="I1473" t="s">
        <v>3908</v>
      </c>
      <c r="J1473" t="s">
        <v>4286</v>
      </c>
      <c r="K1473" t="s">
        <v>4287</v>
      </c>
    </row>
    <row r="1474" hidden="1" spans="1:11">
      <c r="A1474" t="s">
        <v>4288</v>
      </c>
      <c r="B1474">
        <v>1</v>
      </c>
      <c r="C1474" t="s">
        <v>4289</v>
      </c>
      <c r="D1474">
        <v>1</v>
      </c>
      <c r="E1474">
        <v>93435091</v>
      </c>
      <c r="F1474">
        <v>3</v>
      </c>
      <c r="G1474" s="493">
        <v>41344.5594907407</v>
      </c>
      <c r="H1474" s="493">
        <v>42440.4542476852</v>
      </c>
      <c r="I1474" t="s">
        <v>3912</v>
      </c>
      <c r="J1474" t="s">
        <v>4290</v>
      </c>
      <c r="K1474" t="s">
        <v>4291</v>
      </c>
    </row>
    <row r="1475" hidden="1" spans="1:11">
      <c r="A1475" t="s">
        <v>4292</v>
      </c>
      <c r="B1475">
        <v>1</v>
      </c>
      <c r="C1475" t="s">
        <v>2431</v>
      </c>
      <c r="D1475">
        <v>1</v>
      </c>
      <c r="E1475">
        <v>96425893</v>
      </c>
      <c r="F1475">
        <v>4</v>
      </c>
      <c r="G1475" s="493">
        <v>40627.3609837963</v>
      </c>
      <c r="H1475" s="493">
        <v>41226.4805092593</v>
      </c>
      <c r="I1475" t="s">
        <v>2435</v>
      </c>
      <c r="J1475" t="s">
        <v>2432</v>
      </c>
      <c r="K1475" t="s">
        <v>2433</v>
      </c>
    </row>
    <row r="1476" hidden="1" spans="1:11">
      <c r="A1476" t="s">
        <v>4293</v>
      </c>
      <c r="B1476">
        <v>1</v>
      </c>
      <c r="C1476" t="s">
        <v>3125</v>
      </c>
      <c r="D1476">
        <v>1</v>
      </c>
      <c r="E1476" t="s">
        <v>3126</v>
      </c>
      <c r="F1476">
        <v>9</v>
      </c>
      <c r="G1476" s="493">
        <v>41502.6116550926</v>
      </c>
      <c r="H1476" s="493">
        <v>41932.5641087963</v>
      </c>
      <c r="I1476" t="s">
        <v>4294</v>
      </c>
      <c r="J1476" t="s">
        <v>3128</v>
      </c>
      <c r="K1476" t="s">
        <v>3129</v>
      </c>
    </row>
    <row r="1477" hidden="1" spans="1:11">
      <c r="A1477" t="s">
        <v>4295</v>
      </c>
      <c r="B1477">
        <v>1</v>
      </c>
      <c r="C1477" t="s">
        <v>4296</v>
      </c>
      <c r="D1477">
        <v>1</v>
      </c>
      <c r="E1477" t="s">
        <v>4297</v>
      </c>
      <c r="F1477">
        <v>2</v>
      </c>
      <c r="G1477" s="493">
        <v>40700.7512037037</v>
      </c>
      <c r="H1477" s="493">
        <v>41422.374525463</v>
      </c>
      <c r="I1477" t="s">
        <v>2775</v>
      </c>
      <c r="J1477" t="s">
        <v>4298</v>
      </c>
      <c r="K1477" t="s">
        <v>4298</v>
      </c>
    </row>
    <row r="1478" hidden="1" spans="1:11">
      <c r="A1478" t="s">
        <v>4299</v>
      </c>
      <c r="B1478">
        <v>1</v>
      </c>
      <c r="C1478" t="s">
        <v>4299</v>
      </c>
      <c r="D1478">
        <v>1</v>
      </c>
      <c r="E1478" t="s">
        <v>4300</v>
      </c>
      <c r="F1478">
        <v>16</v>
      </c>
      <c r="G1478" s="493">
        <v>41323.6314583333</v>
      </c>
      <c r="H1478" s="493">
        <v>41326.6247337963</v>
      </c>
      <c r="I1478" t="s">
        <v>4301</v>
      </c>
      <c r="J1478" t="s">
        <v>4301</v>
      </c>
      <c r="K1478" t="s">
        <v>4136</v>
      </c>
    </row>
    <row r="1479" hidden="1" spans="1:11">
      <c r="A1479" t="s">
        <v>4302</v>
      </c>
      <c r="B1479">
        <v>1</v>
      </c>
      <c r="C1479" t="s">
        <v>4303</v>
      </c>
      <c r="D1479">
        <v>1</v>
      </c>
      <c r="E1479" t="s">
        <v>663</v>
      </c>
      <c r="F1479">
        <v>9</v>
      </c>
      <c r="G1479" s="493">
        <v>41502.4286689815</v>
      </c>
      <c r="H1479" s="493">
        <v>41502.4320138889</v>
      </c>
      <c r="I1479" t="s">
        <v>3966</v>
      </c>
      <c r="J1479" t="s">
        <v>3967</v>
      </c>
      <c r="K1479" t="s">
        <v>4304</v>
      </c>
    </row>
    <row r="1480" hidden="1" spans="1:11">
      <c r="A1480" t="s">
        <v>4305</v>
      </c>
      <c r="B1480">
        <v>1</v>
      </c>
      <c r="C1480" t="s">
        <v>4306</v>
      </c>
      <c r="D1480">
        <v>1</v>
      </c>
      <c r="E1480" t="s">
        <v>663</v>
      </c>
      <c r="F1480">
        <v>9</v>
      </c>
      <c r="G1480" s="493">
        <v>41502.4153125</v>
      </c>
      <c r="H1480" s="493">
        <v>41502.4194097222</v>
      </c>
      <c r="I1480" t="s">
        <v>3971</v>
      </c>
      <c r="J1480" t="s">
        <v>4307</v>
      </c>
      <c r="K1480" t="s">
        <v>4308</v>
      </c>
    </row>
    <row r="1481" hidden="1" spans="1:11">
      <c r="A1481" t="s">
        <v>4309</v>
      </c>
      <c r="B1481">
        <v>1</v>
      </c>
      <c r="C1481" t="s">
        <v>4306</v>
      </c>
      <c r="D1481">
        <v>1</v>
      </c>
      <c r="E1481" t="s">
        <v>663</v>
      </c>
      <c r="F1481">
        <v>9</v>
      </c>
      <c r="G1481" s="493">
        <v>41502.4153125</v>
      </c>
      <c r="H1481" s="493">
        <v>41502.4194097222</v>
      </c>
      <c r="I1481" t="s">
        <v>4108</v>
      </c>
      <c r="J1481" t="s">
        <v>4307</v>
      </c>
      <c r="K1481" t="s">
        <v>4308</v>
      </c>
    </row>
    <row r="1482" hidden="1" spans="1:11">
      <c r="A1482" t="s">
        <v>589</v>
      </c>
      <c r="B1482">
        <v>1</v>
      </c>
      <c r="C1482" t="s">
        <v>589</v>
      </c>
      <c r="D1482">
        <v>1</v>
      </c>
      <c r="E1482" t="s">
        <v>591</v>
      </c>
      <c r="F1482">
        <v>24</v>
      </c>
      <c r="G1482" s="493">
        <v>44145.4558449074</v>
      </c>
      <c r="H1482" s="493">
        <v>45898.6361574074</v>
      </c>
      <c r="I1482" t="s">
        <v>4310</v>
      </c>
      <c r="J1482" t="s">
        <v>4310</v>
      </c>
      <c r="K1482" t="s">
        <v>4311</v>
      </c>
    </row>
    <row r="1483" hidden="1" spans="1:11">
      <c r="A1483" t="s">
        <v>4312</v>
      </c>
      <c r="B1483">
        <v>1</v>
      </c>
      <c r="C1483" t="s">
        <v>4296</v>
      </c>
      <c r="D1483">
        <v>1</v>
      </c>
      <c r="E1483" t="s">
        <v>4297</v>
      </c>
      <c r="F1483">
        <v>2</v>
      </c>
      <c r="G1483" s="493">
        <v>40700.7512037037</v>
      </c>
      <c r="H1483" s="493">
        <v>41422.374525463</v>
      </c>
      <c r="I1483" t="s">
        <v>2792</v>
      </c>
      <c r="J1483" t="s">
        <v>4298</v>
      </c>
      <c r="K1483" t="s">
        <v>4298</v>
      </c>
    </row>
    <row r="1484" hidden="1" spans="1:11">
      <c r="A1484" t="s">
        <v>4313</v>
      </c>
      <c r="B1484">
        <v>1</v>
      </c>
      <c r="C1484" t="s">
        <v>4314</v>
      </c>
      <c r="D1484">
        <v>1</v>
      </c>
      <c r="E1484" t="s">
        <v>4315</v>
      </c>
      <c r="F1484">
        <v>4</v>
      </c>
      <c r="G1484" s="493">
        <v>41256.6892824074</v>
      </c>
      <c r="H1484" s="493">
        <v>41256.6945486111</v>
      </c>
      <c r="I1484" t="s">
        <v>4316</v>
      </c>
      <c r="J1484" t="s">
        <v>4317</v>
      </c>
      <c r="K1484" t="s">
        <v>3152</v>
      </c>
    </row>
    <row r="1485" hidden="1" spans="1:11">
      <c r="A1485" t="s">
        <v>4318</v>
      </c>
      <c r="B1485">
        <v>0</v>
      </c>
      <c r="C1485" t="s">
        <v>4318</v>
      </c>
      <c r="D1485">
        <v>0</v>
      </c>
      <c r="F1485">
        <v>0</v>
      </c>
      <c r="G1485" s="493">
        <v>41271.646412037</v>
      </c>
      <c r="H1485" s="493">
        <v>41271.646412037</v>
      </c>
      <c r="I1485" t="s">
        <v>4319</v>
      </c>
      <c r="J1485" t="s">
        <v>4319</v>
      </c>
      <c r="K1485" t="s">
        <v>1368</v>
      </c>
    </row>
    <row r="1486" hidden="1" spans="1:11">
      <c r="A1486" t="s">
        <v>4320</v>
      </c>
      <c r="B1486">
        <v>1</v>
      </c>
      <c r="C1486" t="s">
        <v>4320</v>
      </c>
      <c r="D1486">
        <v>1</v>
      </c>
      <c r="F1486">
        <v>0</v>
      </c>
      <c r="G1486" s="493">
        <v>41297.3747337963</v>
      </c>
      <c r="H1486" s="493">
        <v>41297.3747337963</v>
      </c>
      <c r="I1486" t="s">
        <v>4321</v>
      </c>
      <c r="J1486" t="s">
        <v>4321</v>
      </c>
      <c r="K1486" t="s">
        <v>1368</v>
      </c>
    </row>
    <row r="1487" hidden="1" spans="1:11">
      <c r="A1487" t="s">
        <v>4322</v>
      </c>
      <c r="B1487">
        <v>1</v>
      </c>
      <c r="C1487" t="s">
        <v>4322</v>
      </c>
      <c r="D1487">
        <v>1</v>
      </c>
      <c r="F1487">
        <v>0</v>
      </c>
      <c r="G1487" s="493">
        <v>41645.5752199074</v>
      </c>
      <c r="H1487" s="493">
        <v>41645.5752199074</v>
      </c>
      <c r="I1487" t="s">
        <v>3049</v>
      </c>
      <c r="J1487" t="s">
        <v>3049</v>
      </c>
      <c r="K1487" t="s">
        <v>1368</v>
      </c>
    </row>
    <row r="1488" hidden="1" spans="1:11">
      <c r="A1488" t="s">
        <v>4323</v>
      </c>
      <c r="B1488">
        <v>1</v>
      </c>
      <c r="C1488" t="s">
        <v>4017</v>
      </c>
      <c r="D1488">
        <v>1</v>
      </c>
      <c r="E1488" t="s">
        <v>564</v>
      </c>
      <c r="F1488">
        <v>6</v>
      </c>
      <c r="G1488" s="493">
        <v>41178.6426041667</v>
      </c>
      <c r="H1488" s="493">
        <v>42151.5977199074</v>
      </c>
      <c r="I1488" t="s">
        <v>4018</v>
      </c>
      <c r="J1488" t="s">
        <v>2892</v>
      </c>
      <c r="K1488" t="s">
        <v>4019</v>
      </c>
    </row>
    <row r="1489" hidden="1" spans="1:11">
      <c r="A1489" t="s">
        <v>4324</v>
      </c>
      <c r="B1489">
        <v>1</v>
      </c>
      <c r="C1489" t="s">
        <v>4021</v>
      </c>
      <c r="D1489">
        <v>1</v>
      </c>
      <c r="E1489" t="s">
        <v>564</v>
      </c>
      <c r="F1489">
        <v>6</v>
      </c>
      <c r="G1489" s="493">
        <v>41179.4591782407</v>
      </c>
      <c r="H1489" s="493">
        <v>42151.5975462963</v>
      </c>
      <c r="I1489" t="s">
        <v>2896</v>
      </c>
      <c r="J1489" t="s">
        <v>2895</v>
      </c>
      <c r="K1489" t="s">
        <v>4022</v>
      </c>
    </row>
    <row r="1490" hidden="1" spans="1:11">
      <c r="A1490" t="s">
        <v>4325</v>
      </c>
      <c r="B1490">
        <v>1</v>
      </c>
      <c r="C1490" t="s">
        <v>4325</v>
      </c>
      <c r="D1490">
        <v>1</v>
      </c>
      <c r="F1490">
        <v>0</v>
      </c>
      <c r="G1490" s="493">
        <v>41645.5633796296</v>
      </c>
      <c r="H1490" s="493">
        <v>41645.5633796296</v>
      </c>
      <c r="I1490" t="s">
        <v>3085</v>
      </c>
      <c r="J1490" t="s">
        <v>3085</v>
      </c>
      <c r="K1490" t="s">
        <v>1368</v>
      </c>
    </row>
    <row r="1491" hidden="1" spans="1:11">
      <c r="A1491" t="s">
        <v>4326</v>
      </c>
      <c r="B1491">
        <v>1</v>
      </c>
      <c r="C1491" t="s">
        <v>3945</v>
      </c>
      <c r="D1491">
        <v>1</v>
      </c>
      <c r="E1491" t="s">
        <v>680</v>
      </c>
      <c r="F1491">
        <v>6</v>
      </c>
      <c r="G1491" s="493">
        <v>41178.5916898148</v>
      </c>
      <c r="H1491" s="493">
        <v>42151.597337963</v>
      </c>
      <c r="I1491" t="s">
        <v>4327</v>
      </c>
      <c r="J1491" t="s">
        <v>3947</v>
      </c>
      <c r="K1491" t="s">
        <v>3948</v>
      </c>
    </row>
    <row r="1492" hidden="1" spans="1:11">
      <c r="A1492" t="s">
        <v>4328</v>
      </c>
      <c r="B1492">
        <v>1</v>
      </c>
      <c r="C1492" t="s">
        <v>4329</v>
      </c>
      <c r="D1492">
        <v>1</v>
      </c>
      <c r="E1492" t="s">
        <v>1767</v>
      </c>
      <c r="F1492">
        <v>4</v>
      </c>
      <c r="G1492" s="493">
        <v>41359.6611689815</v>
      </c>
      <c r="H1492" s="493">
        <v>43154.4750578704</v>
      </c>
      <c r="I1492" t="s">
        <v>4330</v>
      </c>
      <c r="J1492" t="s">
        <v>4331</v>
      </c>
      <c r="K1492" t="s">
        <v>4332</v>
      </c>
    </row>
    <row r="1493" hidden="1" spans="1:11">
      <c r="A1493" t="s">
        <v>4333</v>
      </c>
      <c r="B1493">
        <v>1</v>
      </c>
      <c r="C1493" t="s">
        <v>4334</v>
      </c>
      <c r="D1493">
        <v>1</v>
      </c>
      <c r="E1493" t="s">
        <v>1840</v>
      </c>
      <c r="F1493">
        <v>4</v>
      </c>
      <c r="G1493" s="493">
        <v>41359.661724537</v>
      </c>
      <c r="H1493" s="493">
        <v>43154.4747800926</v>
      </c>
      <c r="I1493" t="s">
        <v>4335</v>
      </c>
      <c r="J1493" t="s">
        <v>4336</v>
      </c>
      <c r="K1493" t="s">
        <v>4337</v>
      </c>
    </row>
    <row r="1494" hidden="1" spans="1:11">
      <c r="A1494" t="s">
        <v>4338</v>
      </c>
      <c r="B1494">
        <v>1</v>
      </c>
      <c r="C1494" t="s">
        <v>4339</v>
      </c>
      <c r="D1494">
        <v>1</v>
      </c>
      <c r="E1494" t="s">
        <v>1584</v>
      </c>
      <c r="F1494">
        <v>4</v>
      </c>
      <c r="G1494" s="493">
        <v>41380.7972916667</v>
      </c>
      <c r="H1494" s="493">
        <v>41382.3735763889</v>
      </c>
      <c r="I1494" t="s">
        <v>4340</v>
      </c>
      <c r="J1494" t="s">
        <v>4341</v>
      </c>
      <c r="K1494" t="s">
        <v>4342</v>
      </c>
    </row>
    <row r="1495" hidden="1" spans="1:11">
      <c r="A1495" t="s">
        <v>4343</v>
      </c>
      <c r="B1495">
        <v>1</v>
      </c>
      <c r="C1495" t="s">
        <v>4343</v>
      </c>
      <c r="D1495">
        <v>1</v>
      </c>
      <c r="E1495" t="s">
        <v>3560</v>
      </c>
      <c r="F1495">
        <v>4</v>
      </c>
      <c r="G1495" s="493">
        <v>41534.7065856481</v>
      </c>
      <c r="H1495" s="493">
        <v>41932.5922800926</v>
      </c>
      <c r="I1495" t="s">
        <v>4344</v>
      </c>
      <c r="J1495" t="s">
        <v>4344</v>
      </c>
      <c r="K1495" t="s">
        <v>3561</v>
      </c>
    </row>
    <row r="1496" hidden="1" spans="1:11">
      <c r="A1496" t="s">
        <v>4345</v>
      </c>
      <c r="B1496">
        <v>3</v>
      </c>
      <c r="C1496" t="s">
        <v>4345</v>
      </c>
      <c r="D1496">
        <v>3</v>
      </c>
      <c r="E1496" t="s">
        <v>2424</v>
      </c>
      <c r="F1496">
        <v>6</v>
      </c>
      <c r="G1496" s="493">
        <v>39946.6838078704</v>
      </c>
      <c r="H1496" s="493">
        <v>39946.6838078704</v>
      </c>
      <c r="I1496" t="s">
        <v>4346</v>
      </c>
      <c r="J1496" t="s">
        <v>4346</v>
      </c>
      <c r="K1496" t="s">
        <v>4347</v>
      </c>
    </row>
    <row r="1497" hidden="1" spans="1:11">
      <c r="A1497" t="s">
        <v>4348</v>
      </c>
      <c r="B1497">
        <v>1</v>
      </c>
      <c r="C1497" t="s">
        <v>4349</v>
      </c>
      <c r="D1497">
        <v>1</v>
      </c>
      <c r="E1497" t="s">
        <v>4350</v>
      </c>
      <c r="F1497">
        <v>4</v>
      </c>
      <c r="G1497" s="493">
        <v>41464.6288888889</v>
      </c>
      <c r="H1497" s="493">
        <v>41464.666412037</v>
      </c>
      <c r="I1497" t="s">
        <v>3044</v>
      </c>
      <c r="J1497" t="s">
        <v>3045</v>
      </c>
      <c r="K1497" t="s">
        <v>3045</v>
      </c>
    </row>
    <row r="1498" hidden="1" spans="1:11">
      <c r="A1498" t="s">
        <v>4351</v>
      </c>
      <c r="B1498">
        <v>1</v>
      </c>
      <c r="C1498" t="s">
        <v>1115</v>
      </c>
      <c r="D1498">
        <v>1</v>
      </c>
      <c r="E1498" t="s">
        <v>1117</v>
      </c>
      <c r="F1498">
        <v>24</v>
      </c>
      <c r="G1498" s="493">
        <v>41340.4042013889</v>
      </c>
      <c r="H1498" s="493">
        <v>44872.7284953704</v>
      </c>
      <c r="I1498" t="s">
        <v>4352</v>
      </c>
      <c r="J1498" t="s">
        <v>4353</v>
      </c>
      <c r="K1498" t="s">
        <v>4354</v>
      </c>
    </row>
    <row r="1499" hidden="1" spans="1:11">
      <c r="A1499" t="s">
        <v>4355</v>
      </c>
      <c r="B1499">
        <v>1</v>
      </c>
      <c r="C1499" t="s">
        <v>4356</v>
      </c>
      <c r="D1499">
        <v>1</v>
      </c>
      <c r="E1499" t="s">
        <v>2863</v>
      </c>
      <c r="F1499">
        <v>4</v>
      </c>
      <c r="G1499" s="493">
        <v>41454.4655324074</v>
      </c>
      <c r="H1499" s="493">
        <v>41454.4683101852</v>
      </c>
      <c r="I1499" t="s">
        <v>4357</v>
      </c>
      <c r="J1499" t="s">
        <v>4358</v>
      </c>
      <c r="K1499" t="s">
        <v>4359</v>
      </c>
    </row>
    <row r="1500" hidden="1" spans="1:11">
      <c r="A1500" t="s">
        <v>4360</v>
      </c>
      <c r="B1500">
        <v>1</v>
      </c>
      <c r="C1500" t="s">
        <v>4360</v>
      </c>
      <c r="D1500">
        <v>1</v>
      </c>
      <c r="E1500" t="s">
        <v>4361</v>
      </c>
      <c r="F1500">
        <v>4</v>
      </c>
      <c r="G1500" s="493">
        <v>41391.4188425926</v>
      </c>
      <c r="H1500" s="493">
        <v>41401.5824189815</v>
      </c>
      <c r="I1500" t="s">
        <v>4362</v>
      </c>
      <c r="J1500" t="s">
        <v>4362</v>
      </c>
      <c r="K1500" t="s">
        <v>4363</v>
      </c>
    </row>
    <row r="1501" hidden="1" spans="1:11">
      <c r="A1501" t="s">
        <v>4364</v>
      </c>
      <c r="B1501">
        <v>1</v>
      </c>
      <c r="C1501" t="s">
        <v>3796</v>
      </c>
      <c r="D1501">
        <v>1</v>
      </c>
      <c r="E1501" t="s">
        <v>3535</v>
      </c>
      <c r="F1501">
        <v>2</v>
      </c>
      <c r="G1501" s="493">
        <v>41403.5862962963</v>
      </c>
      <c r="H1501" s="493">
        <v>42814.6550115741</v>
      </c>
      <c r="I1501" t="s">
        <v>4365</v>
      </c>
      <c r="J1501" t="s">
        <v>3798</v>
      </c>
      <c r="K1501" t="s">
        <v>3799</v>
      </c>
    </row>
    <row r="1502" hidden="1" spans="1:11">
      <c r="A1502" t="s">
        <v>4366</v>
      </c>
      <c r="B1502">
        <v>1</v>
      </c>
      <c r="C1502" t="s">
        <v>4367</v>
      </c>
      <c r="D1502">
        <v>1</v>
      </c>
      <c r="E1502" t="s">
        <v>3535</v>
      </c>
      <c r="F1502">
        <v>2</v>
      </c>
      <c r="G1502" s="493">
        <v>41688.7068518518</v>
      </c>
      <c r="H1502" s="493">
        <v>42819.4531712963</v>
      </c>
      <c r="I1502" t="s">
        <v>4368</v>
      </c>
      <c r="J1502" t="s">
        <v>4369</v>
      </c>
      <c r="K1502" t="s">
        <v>4370</v>
      </c>
    </row>
    <row r="1503" hidden="1" spans="1:11">
      <c r="A1503" t="s">
        <v>4371</v>
      </c>
      <c r="B1503">
        <v>1</v>
      </c>
      <c r="C1503" t="s">
        <v>3796</v>
      </c>
      <c r="D1503">
        <v>1</v>
      </c>
      <c r="E1503" t="s">
        <v>3535</v>
      </c>
      <c r="F1503">
        <v>2</v>
      </c>
      <c r="G1503" s="493">
        <v>41403.5862962963</v>
      </c>
      <c r="H1503" s="493">
        <v>42814.6550115741</v>
      </c>
      <c r="I1503" t="s">
        <v>4372</v>
      </c>
      <c r="J1503" t="s">
        <v>3798</v>
      </c>
      <c r="K1503" t="s">
        <v>3799</v>
      </c>
    </row>
    <row r="1504" hidden="1" spans="1:11">
      <c r="A1504" t="s">
        <v>4373</v>
      </c>
      <c r="B1504">
        <v>1</v>
      </c>
      <c r="C1504" t="s">
        <v>4374</v>
      </c>
      <c r="D1504">
        <v>1</v>
      </c>
      <c r="E1504" t="s">
        <v>3535</v>
      </c>
      <c r="F1504">
        <v>2</v>
      </c>
      <c r="G1504" s="493">
        <v>41688.7640625</v>
      </c>
      <c r="H1504" s="493">
        <v>41689.4444675926</v>
      </c>
      <c r="I1504" t="s">
        <v>4375</v>
      </c>
      <c r="J1504" t="s">
        <v>4376</v>
      </c>
      <c r="K1504" t="s">
        <v>4376</v>
      </c>
    </row>
    <row r="1505" hidden="1" spans="1:11">
      <c r="A1505" t="s">
        <v>4377</v>
      </c>
      <c r="B1505">
        <v>1</v>
      </c>
      <c r="C1505" t="s">
        <v>4378</v>
      </c>
      <c r="D1505">
        <v>1</v>
      </c>
      <c r="E1505">
        <v>92401891</v>
      </c>
      <c r="F1505">
        <v>9</v>
      </c>
      <c r="G1505" s="493">
        <v>41485.7499305556</v>
      </c>
      <c r="H1505" s="493">
        <v>41485.7526736111</v>
      </c>
      <c r="I1505" t="s">
        <v>4379</v>
      </c>
      <c r="J1505" t="s">
        <v>4380</v>
      </c>
      <c r="K1505" t="s">
        <v>4380</v>
      </c>
    </row>
    <row r="1506" hidden="1" spans="1:11">
      <c r="A1506" t="s">
        <v>4381</v>
      </c>
      <c r="B1506">
        <v>1</v>
      </c>
      <c r="C1506" t="s">
        <v>4382</v>
      </c>
      <c r="D1506">
        <v>1</v>
      </c>
      <c r="E1506" t="s">
        <v>2626</v>
      </c>
      <c r="F1506">
        <v>9</v>
      </c>
      <c r="G1506" s="493">
        <v>41485.7191666667</v>
      </c>
      <c r="H1506" s="493">
        <v>41485.7274189815</v>
      </c>
      <c r="I1506" t="s">
        <v>2627</v>
      </c>
      <c r="J1506" t="s">
        <v>4383</v>
      </c>
      <c r="K1506" t="s">
        <v>4384</v>
      </c>
    </row>
    <row r="1507" hidden="1" spans="1:11">
      <c r="A1507" t="s">
        <v>4385</v>
      </c>
      <c r="B1507">
        <v>1</v>
      </c>
      <c r="C1507" t="s">
        <v>4382</v>
      </c>
      <c r="D1507">
        <v>1</v>
      </c>
      <c r="E1507" t="s">
        <v>2626</v>
      </c>
      <c r="F1507">
        <v>9</v>
      </c>
      <c r="G1507" s="493">
        <v>41485.7191666667</v>
      </c>
      <c r="H1507" s="493">
        <v>41485.7274189815</v>
      </c>
      <c r="I1507" t="s">
        <v>2631</v>
      </c>
      <c r="J1507" t="s">
        <v>4383</v>
      </c>
      <c r="K1507" t="s">
        <v>4384</v>
      </c>
    </row>
    <row r="1508" hidden="1" spans="1:11">
      <c r="A1508" t="s">
        <v>4386</v>
      </c>
      <c r="B1508">
        <v>1</v>
      </c>
      <c r="C1508" t="s">
        <v>4386</v>
      </c>
      <c r="D1508">
        <v>1</v>
      </c>
      <c r="E1508" t="s">
        <v>4387</v>
      </c>
      <c r="F1508">
        <v>4</v>
      </c>
      <c r="G1508" s="493">
        <v>41391.4194560185</v>
      </c>
      <c r="H1508" s="493">
        <v>41391.4646064815</v>
      </c>
      <c r="I1508" t="s">
        <v>4388</v>
      </c>
      <c r="J1508" t="s">
        <v>4388</v>
      </c>
      <c r="K1508" t="s">
        <v>4389</v>
      </c>
    </row>
    <row r="1509" hidden="1" spans="1:11">
      <c r="A1509" t="s">
        <v>4390</v>
      </c>
      <c r="B1509">
        <v>1</v>
      </c>
      <c r="C1509" t="s">
        <v>4390</v>
      </c>
      <c r="D1509">
        <v>1</v>
      </c>
      <c r="F1509">
        <v>0</v>
      </c>
      <c r="G1509" s="493">
        <v>41464.5103356481</v>
      </c>
      <c r="H1509" s="493">
        <v>41464.5103356481</v>
      </c>
      <c r="I1509" t="s">
        <v>4391</v>
      </c>
      <c r="J1509" t="s">
        <v>4391</v>
      </c>
      <c r="K1509" t="s">
        <v>1368</v>
      </c>
    </row>
    <row r="1510" hidden="1" spans="1:11">
      <c r="A1510" t="s">
        <v>4392</v>
      </c>
      <c r="B1510">
        <v>1</v>
      </c>
      <c r="C1510" t="s">
        <v>4392</v>
      </c>
      <c r="D1510">
        <v>1</v>
      </c>
      <c r="F1510">
        <v>0</v>
      </c>
      <c r="G1510" s="493">
        <v>41464.5133101852</v>
      </c>
      <c r="H1510" s="493">
        <v>41464.5133101852</v>
      </c>
      <c r="I1510" t="s">
        <v>4393</v>
      </c>
      <c r="J1510" t="s">
        <v>4393</v>
      </c>
      <c r="K1510" t="s">
        <v>1368</v>
      </c>
    </row>
    <row r="1511" hidden="1" spans="1:11">
      <c r="A1511" t="s">
        <v>4394</v>
      </c>
      <c r="B1511">
        <v>1</v>
      </c>
      <c r="C1511" t="s">
        <v>4395</v>
      </c>
      <c r="D1511">
        <v>1</v>
      </c>
      <c r="E1511" t="s">
        <v>3302</v>
      </c>
      <c r="F1511">
        <v>9</v>
      </c>
      <c r="G1511" s="493">
        <v>41394.7555092593</v>
      </c>
      <c r="H1511" s="493">
        <v>42709.4181944444</v>
      </c>
      <c r="I1511" t="s">
        <v>4396</v>
      </c>
      <c r="J1511" t="s">
        <v>4397</v>
      </c>
      <c r="K1511" t="s">
        <v>4398</v>
      </c>
    </row>
    <row r="1512" hidden="1" spans="1:11">
      <c r="A1512" t="s">
        <v>4399</v>
      </c>
      <c r="B1512">
        <v>1</v>
      </c>
      <c r="C1512" t="s">
        <v>4399</v>
      </c>
      <c r="D1512">
        <v>1</v>
      </c>
      <c r="F1512">
        <v>0</v>
      </c>
      <c r="G1512" s="493">
        <v>44216.5374884259</v>
      </c>
      <c r="H1512" s="493">
        <v>44216.5374884259</v>
      </c>
      <c r="I1512" t="s">
        <v>4400</v>
      </c>
      <c r="J1512" t="s">
        <v>4400</v>
      </c>
      <c r="K1512" t="s">
        <v>1368</v>
      </c>
    </row>
    <row r="1513" hidden="1" spans="1:11">
      <c r="A1513" t="s">
        <v>4401</v>
      </c>
      <c r="B1513">
        <v>1</v>
      </c>
      <c r="C1513" t="s">
        <v>4402</v>
      </c>
      <c r="D1513">
        <v>1</v>
      </c>
      <c r="E1513" t="s">
        <v>4403</v>
      </c>
      <c r="F1513">
        <v>4</v>
      </c>
      <c r="G1513" s="493">
        <v>41563.6871990741</v>
      </c>
      <c r="H1513" s="493">
        <v>41563.7015277778</v>
      </c>
      <c r="I1513" t="s">
        <v>4404</v>
      </c>
      <c r="J1513" t="s">
        <v>4405</v>
      </c>
      <c r="K1513" t="s">
        <v>4406</v>
      </c>
    </row>
    <row r="1514" hidden="1" spans="1:11">
      <c r="A1514" t="s">
        <v>4407</v>
      </c>
      <c r="B1514">
        <v>1</v>
      </c>
      <c r="C1514" t="s">
        <v>4408</v>
      </c>
      <c r="D1514">
        <v>1</v>
      </c>
      <c r="E1514" t="s">
        <v>4409</v>
      </c>
      <c r="F1514">
        <v>4</v>
      </c>
      <c r="G1514" s="493">
        <v>41534.4772222222</v>
      </c>
      <c r="H1514" s="493">
        <v>41932.6033217593</v>
      </c>
      <c r="I1514" t="s">
        <v>4410</v>
      </c>
      <c r="J1514" t="s">
        <v>4411</v>
      </c>
      <c r="K1514" t="s">
        <v>4412</v>
      </c>
    </row>
    <row r="1515" hidden="1" spans="1:11">
      <c r="A1515" t="s">
        <v>4413</v>
      </c>
      <c r="B1515">
        <v>1</v>
      </c>
      <c r="C1515" t="s">
        <v>4414</v>
      </c>
      <c r="D1515">
        <v>1</v>
      </c>
      <c r="E1515" t="s">
        <v>4415</v>
      </c>
      <c r="F1515">
        <v>2</v>
      </c>
      <c r="G1515" s="493">
        <v>44175.6079282407</v>
      </c>
      <c r="H1515" s="493">
        <v>44972.3387268518</v>
      </c>
      <c r="I1515" t="s">
        <v>4416</v>
      </c>
      <c r="J1515" t="s">
        <v>4417</v>
      </c>
      <c r="K1515" t="s">
        <v>4418</v>
      </c>
    </row>
    <row r="1516" hidden="1" spans="1:11">
      <c r="A1516" t="s">
        <v>4419</v>
      </c>
      <c r="B1516">
        <v>2</v>
      </c>
      <c r="C1516" t="s">
        <v>4420</v>
      </c>
      <c r="D1516">
        <v>1</v>
      </c>
      <c r="E1516" t="s">
        <v>4421</v>
      </c>
      <c r="F1516">
        <v>2</v>
      </c>
      <c r="G1516" s="493">
        <v>45800.8171180556</v>
      </c>
      <c r="H1516" s="493">
        <v>45800.8171180556</v>
      </c>
      <c r="I1516" t="s">
        <v>4422</v>
      </c>
      <c r="J1516" t="s">
        <v>4423</v>
      </c>
      <c r="K1516" t="s">
        <v>4424</v>
      </c>
    </row>
    <row r="1517" hidden="1" spans="1:11">
      <c r="A1517" t="s">
        <v>4425</v>
      </c>
      <c r="B1517">
        <v>1</v>
      </c>
      <c r="C1517" t="s">
        <v>4426</v>
      </c>
      <c r="D1517">
        <v>1</v>
      </c>
      <c r="E1517" t="s">
        <v>1110</v>
      </c>
      <c r="F1517">
        <v>6</v>
      </c>
      <c r="G1517" s="493">
        <v>41489.405775463</v>
      </c>
      <c r="H1517" s="493">
        <v>41932.6035532407</v>
      </c>
      <c r="I1517" t="s">
        <v>4427</v>
      </c>
      <c r="J1517" t="s">
        <v>4428</v>
      </c>
      <c r="K1517" t="s">
        <v>4429</v>
      </c>
    </row>
    <row r="1518" hidden="1" spans="1:11">
      <c r="A1518" t="s">
        <v>4430</v>
      </c>
      <c r="B1518">
        <v>1</v>
      </c>
      <c r="C1518" t="s">
        <v>4430</v>
      </c>
      <c r="D1518">
        <v>1</v>
      </c>
      <c r="F1518">
        <v>0</v>
      </c>
      <c r="G1518" s="493">
        <v>41401.3468518518</v>
      </c>
      <c r="H1518" s="493">
        <v>41401.3468518518</v>
      </c>
      <c r="I1518" t="s">
        <v>4431</v>
      </c>
      <c r="J1518" t="s">
        <v>4431</v>
      </c>
      <c r="K1518" t="s">
        <v>1368</v>
      </c>
    </row>
    <row r="1519" hidden="1" spans="1:11">
      <c r="A1519" t="s">
        <v>4432</v>
      </c>
      <c r="B1519">
        <v>1</v>
      </c>
      <c r="C1519" t="s">
        <v>4433</v>
      </c>
      <c r="D1519">
        <v>1</v>
      </c>
      <c r="E1519" t="s">
        <v>4434</v>
      </c>
      <c r="F1519">
        <v>80</v>
      </c>
      <c r="G1519" s="493">
        <v>41630.3261921296</v>
      </c>
      <c r="H1519" s="493">
        <v>42509.6537731482</v>
      </c>
      <c r="I1519" t="s">
        <v>4435</v>
      </c>
      <c r="J1519" t="s">
        <v>4436</v>
      </c>
      <c r="K1519" t="s">
        <v>4437</v>
      </c>
    </row>
    <row r="1520" hidden="1" spans="1:11">
      <c r="A1520" t="s">
        <v>4438</v>
      </c>
      <c r="B1520">
        <v>1</v>
      </c>
      <c r="C1520" t="s">
        <v>4439</v>
      </c>
      <c r="D1520">
        <v>1</v>
      </c>
      <c r="E1520" t="s">
        <v>4434</v>
      </c>
      <c r="F1520">
        <v>80</v>
      </c>
      <c r="G1520" s="493">
        <v>41682.6224768519</v>
      </c>
      <c r="H1520" s="493">
        <v>42509.656412037</v>
      </c>
      <c r="I1520" t="s">
        <v>4440</v>
      </c>
      <c r="J1520" t="s">
        <v>4441</v>
      </c>
      <c r="K1520" t="s">
        <v>4442</v>
      </c>
    </row>
    <row r="1521" hidden="1" spans="1:11">
      <c r="A1521" t="s">
        <v>4443</v>
      </c>
      <c r="B1521">
        <v>1</v>
      </c>
      <c r="C1521" t="s">
        <v>4444</v>
      </c>
      <c r="D1521">
        <v>1</v>
      </c>
      <c r="E1521" t="s">
        <v>4434</v>
      </c>
      <c r="F1521">
        <v>80</v>
      </c>
      <c r="G1521" s="493">
        <v>41628.646412037</v>
      </c>
      <c r="H1521" s="493">
        <v>42509.6583101852</v>
      </c>
      <c r="I1521" t="s">
        <v>4445</v>
      </c>
      <c r="J1521" t="s">
        <v>4446</v>
      </c>
      <c r="K1521" t="s">
        <v>4447</v>
      </c>
    </row>
    <row r="1522" hidden="1" spans="1:11">
      <c r="A1522" t="s">
        <v>4448</v>
      </c>
      <c r="B1522">
        <v>1</v>
      </c>
      <c r="C1522" t="s">
        <v>4433</v>
      </c>
      <c r="D1522">
        <v>1</v>
      </c>
      <c r="E1522" t="s">
        <v>4434</v>
      </c>
      <c r="F1522">
        <v>80</v>
      </c>
      <c r="G1522" s="493">
        <v>41630.3261921296</v>
      </c>
      <c r="H1522" s="493">
        <v>42509.6537731482</v>
      </c>
      <c r="I1522" t="s">
        <v>4449</v>
      </c>
      <c r="J1522" t="s">
        <v>4436</v>
      </c>
      <c r="K1522" t="s">
        <v>4437</v>
      </c>
    </row>
    <row r="1523" hidden="1" spans="1:11">
      <c r="A1523" t="s">
        <v>4450</v>
      </c>
      <c r="B1523">
        <v>1</v>
      </c>
      <c r="C1523" t="s">
        <v>4433</v>
      </c>
      <c r="D1523">
        <v>1</v>
      </c>
      <c r="E1523" t="s">
        <v>4434</v>
      </c>
      <c r="F1523">
        <v>80</v>
      </c>
      <c r="G1523" s="493">
        <v>41630.3261921296</v>
      </c>
      <c r="H1523" s="493">
        <v>42509.6537731482</v>
      </c>
      <c r="I1523" t="s">
        <v>4451</v>
      </c>
      <c r="J1523" t="s">
        <v>4436</v>
      </c>
      <c r="K1523" t="s">
        <v>4437</v>
      </c>
    </row>
    <row r="1524" hidden="1" spans="1:11">
      <c r="A1524" t="s">
        <v>4452</v>
      </c>
      <c r="B1524">
        <v>1</v>
      </c>
      <c r="C1524" t="s">
        <v>4439</v>
      </c>
      <c r="D1524">
        <v>1</v>
      </c>
      <c r="E1524" t="s">
        <v>4434</v>
      </c>
      <c r="F1524">
        <v>80</v>
      </c>
      <c r="G1524" s="493">
        <v>41682.6224768519</v>
      </c>
      <c r="H1524" s="493">
        <v>42509.656412037</v>
      </c>
      <c r="I1524" t="s">
        <v>4453</v>
      </c>
      <c r="J1524" t="s">
        <v>4441</v>
      </c>
      <c r="K1524" t="s">
        <v>4442</v>
      </c>
    </row>
    <row r="1525" hidden="1" spans="1:11">
      <c r="A1525" t="s">
        <v>4454</v>
      </c>
      <c r="B1525">
        <v>1</v>
      </c>
      <c r="C1525" t="s">
        <v>4444</v>
      </c>
      <c r="D1525">
        <v>1</v>
      </c>
      <c r="E1525" t="s">
        <v>4434</v>
      </c>
      <c r="F1525">
        <v>80</v>
      </c>
      <c r="G1525" s="493">
        <v>41628.646412037</v>
      </c>
      <c r="H1525" s="493">
        <v>42509.6583101852</v>
      </c>
      <c r="I1525" t="s">
        <v>4455</v>
      </c>
      <c r="J1525" t="s">
        <v>4446</v>
      </c>
      <c r="K1525" t="s">
        <v>4447</v>
      </c>
    </row>
    <row r="1526" hidden="1" spans="1:11">
      <c r="A1526" t="s">
        <v>4456</v>
      </c>
      <c r="B1526">
        <v>1</v>
      </c>
      <c r="C1526" t="s">
        <v>4433</v>
      </c>
      <c r="D1526">
        <v>1</v>
      </c>
      <c r="E1526" t="s">
        <v>4434</v>
      </c>
      <c r="F1526">
        <v>80</v>
      </c>
      <c r="G1526" s="493">
        <v>41630.3261921296</v>
      </c>
      <c r="H1526" s="493">
        <v>42509.6537731482</v>
      </c>
      <c r="I1526" t="s">
        <v>4457</v>
      </c>
      <c r="J1526" t="s">
        <v>4436</v>
      </c>
      <c r="K1526" t="s">
        <v>4437</v>
      </c>
    </row>
    <row r="1527" hidden="1" spans="1:11">
      <c r="A1527" t="s">
        <v>4458</v>
      </c>
      <c r="B1527">
        <v>1</v>
      </c>
      <c r="C1527" t="s">
        <v>4439</v>
      </c>
      <c r="D1527">
        <v>1</v>
      </c>
      <c r="E1527" t="s">
        <v>4434</v>
      </c>
      <c r="F1527">
        <v>80</v>
      </c>
      <c r="G1527" s="493">
        <v>41682.6224768519</v>
      </c>
      <c r="H1527" s="493">
        <v>42509.656412037</v>
      </c>
      <c r="I1527" t="s">
        <v>4459</v>
      </c>
      <c r="J1527" t="s">
        <v>4441</v>
      </c>
      <c r="K1527" t="s">
        <v>4442</v>
      </c>
    </row>
    <row r="1528" hidden="1" spans="1:11">
      <c r="A1528" t="s">
        <v>4460</v>
      </c>
      <c r="B1528">
        <v>1</v>
      </c>
      <c r="C1528" t="s">
        <v>4444</v>
      </c>
      <c r="D1528">
        <v>1</v>
      </c>
      <c r="E1528" t="s">
        <v>4434</v>
      </c>
      <c r="F1528">
        <v>80</v>
      </c>
      <c r="G1528" s="493">
        <v>41628.646412037</v>
      </c>
      <c r="H1528" s="493">
        <v>42509.6583101852</v>
      </c>
      <c r="I1528" t="s">
        <v>4461</v>
      </c>
      <c r="J1528" t="s">
        <v>4446</v>
      </c>
      <c r="K1528" t="s">
        <v>4447</v>
      </c>
    </row>
    <row r="1529" hidden="1" spans="1:11">
      <c r="A1529" t="s">
        <v>4462</v>
      </c>
      <c r="B1529">
        <v>1</v>
      </c>
      <c r="C1529" t="s">
        <v>4462</v>
      </c>
      <c r="D1529">
        <v>1</v>
      </c>
      <c r="F1529">
        <v>0</v>
      </c>
      <c r="G1529" s="493">
        <v>41491.4797800926</v>
      </c>
      <c r="H1529" s="493">
        <v>41491.4797800926</v>
      </c>
      <c r="I1529" t="s">
        <v>4463</v>
      </c>
      <c r="J1529" t="s">
        <v>4463</v>
      </c>
      <c r="K1529" t="s">
        <v>1368</v>
      </c>
    </row>
    <row r="1530" hidden="1" spans="1:11">
      <c r="A1530" t="s">
        <v>4464</v>
      </c>
      <c r="B1530">
        <v>1</v>
      </c>
      <c r="C1530" t="s">
        <v>4464</v>
      </c>
      <c r="D1530">
        <v>1</v>
      </c>
      <c r="E1530" t="s">
        <v>4465</v>
      </c>
      <c r="F1530">
        <v>16</v>
      </c>
      <c r="G1530" s="493">
        <v>41453.6693171296</v>
      </c>
      <c r="H1530" s="493">
        <v>41456.5921412037</v>
      </c>
      <c r="I1530" t="s">
        <v>4466</v>
      </c>
      <c r="J1530" t="s">
        <v>4466</v>
      </c>
      <c r="K1530" t="s">
        <v>4136</v>
      </c>
    </row>
    <row r="1531" hidden="1" spans="1:11">
      <c r="A1531" t="s">
        <v>4467</v>
      </c>
      <c r="B1531">
        <v>1</v>
      </c>
      <c r="C1531" t="s">
        <v>4467</v>
      </c>
      <c r="D1531">
        <v>1</v>
      </c>
      <c r="F1531">
        <v>0</v>
      </c>
      <c r="G1531" s="493">
        <v>41558.504525463</v>
      </c>
      <c r="H1531" s="493">
        <v>41558.504525463</v>
      </c>
      <c r="I1531" t="s">
        <v>2403</v>
      </c>
      <c r="J1531" t="s">
        <v>2403</v>
      </c>
      <c r="K1531" t="s">
        <v>1368</v>
      </c>
    </row>
    <row r="1532" hidden="1" spans="1:11">
      <c r="A1532" t="s">
        <v>4468</v>
      </c>
      <c r="B1532">
        <v>1</v>
      </c>
      <c r="C1532" t="s">
        <v>4277</v>
      </c>
      <c r="D1532">
        <v>1</v>
      </c>
      <c r="E1532">
        <v>93427291</v>
      </c>
      <c r="F1532">
        <v>6</v>
      </c>
      <c r="G1532" s="493">
        <v>41344.4790393518</v>
      </c>
      <c r="H1532" s="493">
        <v>41932.5905092593</v>
      </c>
      <c r="I1532" t="s">
        <v>3897</v>
      </c>
      <c r="J1532" t="s">
        <v>4278</v>
      </c>
      <c r="K1532" t="s">
        <v>4279</v>
      </c>
    </row>
    <row r="1533" hidden="1" spans="1:11">
      <c r="A1533" t="s">
        <v>4469</v>
      </c>
      <c r="B1533">
        <v>1</v>
      </c>
      <c r="C1533" t="s">
        <v>4281</v>
      </c>
      <c r="D1533">
        <v>1</v>
      </c>
      <c r="E1533">
        <v>93427291</v>
      </c>
      <c r="F1533">
        <v>6</v>
      </c>
      <c r="G1533" s="493">
        <v>41344.4957291667</v>
      </c>
      <c r="H1533" s="493">
        <v>41932.5907291667</v>
      </c>
      <c r="I1533" t="s">
        <v>3988</v>
      </c>
      <c r="J1533" t="s">
        <v>4282</v>
      </c>
      <c r="K1533" t="s">
        <v>4283</v>
      </c>
    </row>
    <row r="1534" hidden="1" spans="1:11">
      <c r="A1534" t="s">
        <v>4470</v>
      </c>
      <c r="B1534">
        <v>1</v>
      </c>
      <c r="C1534" t="s">
        <v>4470</v>
      </c>
      <c r="D1534">
        <v>1</v>
      </c>
      <c r="F1534">
        <v>0</v>
      </c>
      <c r="G1534" s="493">
        <v>41558.5311458333</v>
      </c>
      <c r="H1534" s="493">
        <v>41558.5311458333</v>
      </c>
      <c r="I1534" t="s">
        <v>2404</v>
      </c>
      <c r="J1534" t="s">
        <v>2404</v>
      </c>
      <c r="K1534" t="s">
        <v>1368</v>
      </c>
    </row>
    <row r="1535" hidden="1" spans="1:11">
      <c r="A1535" t="s">
        <v>4471</v>
      </c>
      <c r="B1535">
        <v>1</v>
      </c>
      <c r="C1535" t="s">
        <v>4285</v>
      </c>
      <c r="D1535">
        <v>1</v>
      </c>
      <c r="E1535">
        <v>93432691</v>
      </c>
      <c r="F1535">
        <v>3</v>
      </c>
      <c r="G1535" s="493">
        <v>41344.5450231481</v>
      </c>
      <c r="H1535" s="493">
        <v>42179.519849537</v>
      </c>
      <c r="I1535" t="s">
        <v>3908</v>
      </c>
      <c r="J1535" t="s">
        <v>4286</v>
      </c>
      <c r="K1535" t="s">
        <v>4287</v>
      </c>
    </row>
    <row r="1536" hidden="1" spans="1:11">
      <c r="A1536" t="s">
        <v>4472</v>
      </c>
      <c r="B1536">
        <v>1</v>
      </c>
      <c r="C1536" t="s">
        <v>4472</v>
      </c>
      <c r="D1536">
        <v>1</v>
      </c>
      <c r="F1536">
        <v>0</v>
      </c>
      <c r="G1536" s="493">
        <v>41558.5355787037</v>
      </c>
      <c r="H1536" s="493">
        <v>41558.5355787037</v>
      </c>
      <c r="I1536" t="s">
        <v>2405</v>
      </c>
      <c r="J1536" t="s">
        <v>2405</v>
      </c>
      <c r="K1536" t="s">
        <v>1368</v>
      </c>
    </row>
    <row r="1537" hidden="1" spans="1:11">
      <c r="A1537" t="s">
        <v>4473</v>
      </c>
      <c r="B1537">
        <v>1</v>
      </c>
      <c r="C1537" t="s">
        <v>4473</v>
      </c>
      <c r="D1537">
        <v>1</v>
      </c>
      <c r="F1537">
        <v>0</v>
      </c>
      <c r="G1537" s="493">
        <v>41467.5088310185</v>
      </c>
      <c r="H1537" s="493">
        <v>41467.5088310185</v>
      </c>
      <c r="I1537" t="s">
        <v>4474</v>
      </c>
      <c r="J1537" t="s">
        <v>4474</v>
      </c>
      <c r="K1537" t="s">
        <v>1368</v>
      </c>
    </row>
    <row r="1538" hidden="1" spans="1:11">
      <c r="A1538" t="s">
        <v>4475</v>
      </c>
      <c r="B1538">
        <v>1</v>
      </c>
      <c r="C1538" t="s">
        <v>4475</v>
      </c>
      <c r="D1538">
        <v>1</v>
      </c>
      <c r="F1538">
        <v>0</v>
      </c>
      <c r="G1538" s="493">
        <v>41416.4736805556</v>
      </c>
      <c r="H1538" s="493">
        <v>41416.4736805556</v>
      </c>
      <c r="I1538" t="s">
        <v>2406</v>
      </c>
      <c r="J1538" t="s">
        <v>2406</v>
      </c>
      <c r="K1538" t="s">
        <v>1368</v>
      </c>
    </row>
    <row r="1539" hidden="1" spans="1:11">
      <c r="A1539" t="s">
        <v>4476</v>
      </c>
      <c r="B1539">
        <v>1</v>
      </c>
      <c r="C1539" t="s">
        <v>4476</v>
      </c>
      <c r="D1539">
        <v>1</v>
      </c>
      <c r="F1539">
        <v>0</v>
      </c>
      <c r="G1539" s="493">
        <v>41558.6047106481</v>
      </c>
      <c r="H1539" s="493">
        <v>41558.6047106481</v>
      </c>
      <c r="I1539" t="s">
        <v>4477</v>
      </c>
      <c r="J1539" t="s">
        <v>4477</v>
      </c>
      <c r="K1539" t="s">
        <v>1368</v>
      </c>
    </row>
    <row r="1540" hidden="1" spans="1:11">
      <c r="A1540" t="s">
        <v>4478</v>
      </c>
      <c r="B1540">
        <v>1</v>
      </c>
      <c r="C1540" t="s">
        <v>4478</v>
      </c>
      <c r="D1540">
        <v>1</v>
      </c>
      <c r="F1540">
        <v>0</v>
      </c>
      <c r="G1540" s="493">
        <v>41558.6364583333</v>
      </c>
      <c r="H1540" s="493">
        <v>41558.6364583333</v>
      </c>
      <c r="I1540" t="s">
        <v>3185</v>
      </c>
      <c r="J1540" t="s">
        <v>3185</v>
      </c>
      <c r="K1540" t="s">
        <v>1368</v>
      </c>
    </row>
    <row r="1541" hidden="1" spans="1:11">
      <c r="A1541" t="s">
        <v>4479</v>
      </c>
      <c r="B1541">
        <v>1</v>
      </c>
      <c r="C1541" t="s">
        <v>3171</v>
      </c>
      <c r="D1541">
        <v>1</v>
      </c>
      <c r="E1541" t="s">
        <v>3172</v>
      </c>
      <c r="F1541">
        <v>3</v>
      </c>
      <c r="G1541" s="493">
        <v>41067.3846990741</v>
      </c>
      <c r="H1541" s="493">
        <v>41072.5887615741</v>
      </c>
      <c r="I1541" t="s">
        <v>3173</v>
      </c>
      <c r="J1541" t="s">
        <v>3174</v>
      </c>
      <c r="K1541" t="s">
        <v>3175</v>
      </c>
    </row>
    <row r="1542" hidden="1" spans="1:11">
      <c r="A1542" t="s">
        <v>4480</v>
      </c>
      <c r="B1542">
        <v>1</v>
      </c>
      <c r="C1542" t="s">
        <v>3177</v>
      </c>
      <c r="D1542">
        <v>1</v>
      </c>
      <c r="E1542" t="s">
        <v>3178</v>
      </c>
      <c r="F1542">
        <v>2</v>
      </c>
      <c r="G1542" s="493">
        <v>41094.501712963</v>
      </c>
      <c r="H1542" s="493">
        <v>41094.5612962963</v>
      </c>
      <c r="I1542" t="s">
        <v>3179</v>
      </c>
      <c r="J1542" t="s">
        <v>3180</v>
      </c>
      <c r="K1542" t="s">
        <v>3181</v>
      </c>
    </row>
    <row r="1543" hidden="1" spans="1:11">
      <c r="A1543" t="s">
        <v>4481</v>
      </c>
      <c r="B1543">
        <v>1</v>
      </c>
      <c r="C1543" t="s">
        <v>971</v>
      </c>
      <c r="D1543">
        <v>3</v>
      </c>
      <c r="E1543">
        <v>93431091</v>
      </c>
      <c r="F1543">
        <v>9</v>
      </c>
      <c r="G1543" s="493">
        <v>41416.7567013889</v>
      </c>
      <c r="H1543" s="493">
        <v>45511.7187615741</v>
      </c>
      <c r="I1543" t="s">
        <v>3880</v>
      </c>
      <c r="J1543" t="s">
        <v>3881</v>
      </c>
      <c r="K1543" t="s">
        <v>3882</v>
      </c>
    </row>
    <row r="1544" hidden="1" spans="1:11">
      <c r="A1544" t="s">
        <v>4482</v>
      </c>
      <c r="B1544">
        <v>1</v>
      </c>
      <c r="C1544" t="s">
        <v>4289</v>
      </c>
      <c r="D1544">
        <v>1</v>
      </c>
      <c r="E1544">
        <v>93435091</v>
      </c>
      <c r="F1544">
        <v>3</v>
      </c>
      <c r="G1544" s="493">
        <v>41344.5594907407</v>
      </c>
      <c r="H1544" s="493">
        <v>42440.4542476852</v>
      </c>
      <c r="I1544" t="s">
        <v>3912</v>
      </c>
      <c r="J1544" t="s">
        <v>4290</v>
      </c>
      <c r="K1544" t="s">
        <v>4291</v>
      </c>
    </row>
    <row r="1545" hidden="1" spans="1:11">
      <c r="A1545" t="s">
        <v>4483</v>
      </c>
      <c r="B1545">
        <v>1</v>
      </c>
      <c r="C1545" t="s">
        <v>4484</v>
      </c>
      <c r="D1545">
        <v>1</v>
      </c>
      <c r="E1545" t="s">
        <v>4485</v>
      </c>
      <c r="F1545">
        <v>2</v>
      </c>
      <c r="G1545" s="493">
        <v>44139.3225347222</v>
      </c>
      <c r="H1545" s="493">
        <v>44675.4044560185</v>
      </c>
      <c r="I1545" t="s">
        <v>4486</v>
      </c>
      <c r="J1545" t="s">
        <v>4487</v>
      </c>
      <c r="K1545" t="s">
        <v>4488</v>
      </c>
    </row>
    <row r="1546" hidden="1" spans="1:11">
      <c r="A1546" t="s">
        <v>1109</v>
      </c>
      <c r="B1546">
        <v>1</v>
      </c>
      <c r="C1546" t="s">
        <v>1109</v>
      </c>
      <c r="D1546">
        <v>1</v>
      </c>
      <c r="E1546" t="s">
        <v>1110</v>
      </c>
      <c r="F1546">
        <v>6</v>
      </c>
      <c r="G1546" s="493">
        <v>41489.4744328704</v>
      </c>
      <c r="H1546" s="493">
        <v>41932.6052777778</v>
      </c>
      <c r="I1546" t="s">
        <v>4489</v>
      </c>
      <c r="J1546" t="s">
        <v>4489</v>
      </c>
      <c r="K1546" t="s">
        <v>4490</v>
      </c>
    </row>
    <row r="1547" hidden="1" spans="1:11">
      <c r="A1547" t="s">
        <v>4491</v>
      </c>
      <c r="B1547">
        <v>1</v>
      </c>
      <c r="C1547" t="s">
        <v>4492</v>
      </c>
      <c r="D1547">
        <v>1</v>
      </c>
      <c r="E1547" t="s">
        <v>4493</v>
      </c>
      <c r="F1547">
        <v>16</v>
      </c>
      <c r="G1547" s="493">
        <v>41453.667349537</v>
      </c>
      <c r="H1547" s="493">
        <v>41456.5917013889</v>
      </c>
      <c r="I1547" t="s">
        <v>4494</v>
      </c>
      <c r="J1547" t="s">
        <v>4495</v>
      </c>
      <c r="K1547" t="s">
        <v>4136</v>
      </c>
    </row>
    <row r="1548" hidden="1" spans="1:11">
      <c r="A1548" t="s">
        <v>4496</v>
      </c>
      <c r="B1548">
        <v>1</v>
      </c>
      <c r="C1548" t="s">
        <v>4496</v>
      </c>
      <c r="D1548">
        <v>1</v>
      </c>
      <c r="E1548" t="s">
        <v>4497</v>
      </c>
      <c r="F1548">
        <v>10</v>
      </c>
      <c r="G1548" s="493">
        <v>41474.4866898148</v>
      </c>
      <c r="H1548" s="493">
        <v>41474.5090972222</v>
      </c>
      <c r="I1548" t="s">
        <v>4498</v>
      </c>
      <c r="J1548" t="s">
        <v>4498</v>
      </c>
      <c r="K1548" t="s">
        <v>4499</v>
      </c>
    </row>
    <row r="1549" hidden="1" spans="1:11">
      <c r="A1549" t="s">
        <v>4500</v>
      </c>
      <c r="B1549">
        <v>1</v>
      </c>
      <c r="C1549" t="s">
        <v>4501</v>
      </c>
      <c r="D1549">
        <v>1</v>
      </c>
      <c r="E1549" t="s">
        <v>2728</v>
      </c>
      <c r="F1549">
        <v>3</v>
      </c>
      <c r="G1549" s="493">
        <v>41463.4568287037</v>
      </c>
      <c r="H1549" s="493">
        <v>41463.477650463</v>
      </c>
      <c r="I1549" t="s">
        <v>4502</v>
      </c>
      <c r="J1549" t="s">
        <v>4503</v>
      </c>
      <c r="K1549" t="s">
        <v>2730</v>
      </c>
    </row>
    <row r="1550" hidden="1" spans="1:11">
      <c r="A1550" t="s">
        <v>4504</v>
      </c>
      <c r="B1550">
        <v>1</v>
      </c>
      <c r="C1550" t="s">
        <v>4505</v>
      </c>
      <c r="D1550">
        <v>1</v>
      </c>
      <c r="E1550" t="s">
        <v>2740</v>
      </c>
      <c r="F1550">
        <v>2</v>
      </c>
      <c r="G1550" s="493">
        <v>41470.6500115741</v>
      </c>
      <c r="H1550" s="493">
        <v>41470.6524421296</v>
      </c>
      <c r="I1550" t="s">
        <v>3246</v>
      </c>
      <c r="J1550" t="s">
        <v>4506</v>
      </c>
      <c r="K1550" t="s">
        <v>4507</v>
      </c>
    </row>
    <row r="1551" hidden="1" spans="1:11">
      <c r="A1551" t="s">
        <v>4508</v>
      </c>
      <c r="B1551">
        <v>1</v>
      </c>
      <c r="C1551" t="s">
        <v>4509</v>
      </c>
      <c r="D1551">
        <v>1</v>
      </c>
      <c r="E1551" t="s">
        <v>2111</v>
      </c>
      <c r="F1551">
        <v>9</v>
      </c>
      <c r="G1551" s="493">
        <v>41499.4447569444</v>
      </c>
      <c r="H1551" s="493">
        <v>41499.4514930556</v>
      </c>
      <c r="I1551" t="s">
        <v>3295</v>
      </c>
      <c r="J1551" t="s">
        <v>2622</v>
      </c>
      <c r="K1551" t="s">
        <v>4510</v>
      </c>
    </row>
    <row r="1552" hidden="1" spans="1:11">
      <c r="A1552" t="s">
        <v>4511</v>
      </c>
      <c r="B1552">
        <v>1</v>
      </c>
      <c r="C1552" t="s">
        <v>4509</v>
      </c>
      <c r="D1552">
        <v>1</v>
      </c>
      <c r="E1552" t="s">
        <v>2111</v>
      </c>
      <c r="F1552">
        <v>9</v>
      </c>
      <c r="G1552" s="493">
        <v>41499.4447569444</v>
      </c>
      <c r="H1552" s="493">
        <v>41499.4514930556</v>
      </c>
      <c r="I1552" t="s">
        <v>2112</v>
      </c>
      <c r="J1552" t="s">
        <v>2622</v>
      </c>
      <c r="K1552" t="s">
        <v>4510</v>
      </c>
    </row>
    <row r="1553" hidden="1" spans="1:11">
      <c r="A1553" t="s">
        <v>4512</v>
      </c>
      <c r="B1553">
        <v>1</v>
      </c>
      <c r="C1553" t="s">
        <v>4329</v>
      </c>
      <c r="D1553">
        <v>1</v>
      </c>
      <c r="E1553" t="s">
        <v>1767</v>
      </c>
      <c r="F1553">
        <v>4</v>
      </c>
      <c r="G1553" s="493">
        <v>41359.6611689815</v>
      </c>
      <c r="H1553" s="493">
        <v>43154.4750578704</v>
      </c>
      <c r="I1553" t="s">
        <v>4330</v>
      </c>
      <c r="J1553" t="s">
        <v>4331</v>
      </c>
      <c r="K1553" t="s">
        <v>4332</v>
      </c>
    </row>
    <row r="1554" hidden="1" spans="1:11">
      <c r="A1554" t="s">
        <v>4513</v>
      </c>
      <c r="B1554">
        <v>1</v>
      </c>
      <c r="C1554" t="s">
        <v>4334</v>
      </c>
      <c r="D1554">
        <v>1</v>
      </c>
      <c r="E1554" t="s">
        <v>1840</v>
      </c>
      <c r="F1554">
        <v>4</v>
      </c>
      <c r="G1554" s="493">
        <v>41359.661724537</v>
      </c>
      <c r="H1554" s="493">
        <v>43154.4747800926</v>
      </c>
      <c r="I1554" t="s">
        <v>4335</v>
      </c>
      <c r="J1554" t="s">
        <v>4336</v>
      </c>
      <c r="K1554" t="s">
        <v>4337</v>
      </c>
    </row>
    <row r="1555" hidden="1" spans="1:11">
      <c r="A1555" t="s">
        <v>4514</v>
      </c>
      <c r="B1555">
        <v>1</v>
      </c>
      <c r="C1555" t="s">
        <v>4515</v>
      </c>
      <c r="D1555">
        <v>1</v>
      </c>
      <c r="E1555" t="s">
        <v>935</v>
      </c>
      <c r="F1555">
        <v>12</v>
      </c>
      <c r="G1555" s="493">
        <v>41479.685625</v>
      </c>
      <c r="H1555" s="493">
        <v>42814.6540740741</v>
      </c>
      <c r="I1555" t="s">
        <v>4516</v>
      </c>
      <c r="J1555" t="s">
        <v>3553</v>
      </c>
      <c r="K1555" t="s">
        <v>4517</v>
      </c>
    </row>
    <row r="1556" hidden="1" spans="1:11">
      <c r="A1556" t="s">
        <v>4515</v>
      </c>
      <c r="B1556">
        <v>1</v>
      </c>
      <c r="C1556" t="s">
        <v>4515</v>
      </c>
      <c r="D1556">
        <v>1</v>
      </c>
      <c r="E1556" t="s">
        <v>935</v>
      </c>
      <c r="F1556">
        <v>12</v>
      </c>
      <c r="G1556" s="493">
        <v>41479.685625</v>
      </c>
      <c r="H1556" s="493">
        <v>42814.6540740741</v>
      </c>
      <c r="I1556" t="s">
        <v>3553</v>
      </c>
      <c r="J1556" t="s">
        <v>3553</v>
      </c>
      <c r="K1556" t="s">
        <v>4517</v>
      </c>
    </row>
    <row r="1557" hidden="1" spans="1:11">
      <c r="A1557" t="s">
        <v>4518</v>
      </c>
      <c r="B1557">
        <v>1</v>
      </c>
      <c r="C1557" t="s">
        <v>4519</v>
      </c>
      <c r="D1557">
        <v>1</v>
      </c>
      <c r="E1557" t="s">
        <v>4520</v>
      </c>
      <c r="F1557">
        <v>12</v>
      </c>
      <c r="G1557" s="493">
        <v>41479.6868518519</v>
      </c>
      <c r="H1557" s="493">
        <v>42814.654375</v>
      </c>
      <c r="I1557" t="s">
        <v>4521</v>
      </c>
      <c r="J1557" t="s">
        <v>3557</v>
      </c>
      <c r="K1557" t="s">
        <v>4522</v>
      </c>
    </row>
    <row r="1558" hidden="1" spans="1:11">
      <c r="A1558" t="s">
        <v>4519</v>
      </c>
      <c r="B1558">
        <v>1</v>
      </c>
      <c r="C1558" t="s">
        <v>4519</v>
      </c>
      <c r="D1558">
        <v>1</v>
      </c>
      <c r="E1558" t="s">
        <v>4520</v>
      </c>
      <c r="F1558">
        <v>12</v>
      </c>
      <c r="G1558" s="493">
        <v>41479.6868518519</v>
      </c>
      <c r="H1558" s="493">
        <v>42814.654375</v>
      </c>
      <c r="I1558" t="s">
        <v>3557</v>
      </c>
      <c r="J1558" t="s">
        <v>3557</v>
      </c>
      <c r="K1558" t="s">
        <v>4522</v>
      </c>
    </row>
    <row r="1559" hidden="1" spans="1:11">
      <c r="A1559" t="s">
        <v>4523</v>
      </c>
      <c r="B1559">
        <v>1</v>
      </c>
      <c r="C1559" t="s">
        <v>4524</v>
      </c>
      <c r="D1559">
        <v>1</v>
      </c>
      <c r="E1559" t="s">
        <v>4525</v>
      </c>
      <c r="F1559">
        <v>6</v>
      </c>
      <c r="G1559" s="493">
        <v>41661.4478472222</v>
      </c>
      <c r="H1559" s="493">
        <v>42814.6555671296</v>
      </c>
      <c r="I1559" t="s">
        <v>3630</v>
      </c>
      <c r="J1559" t="s">
        <v>3631</v>
      </c>
      <c r="K1559" t="s">
        <v>4526</v>
      </c>
    </row>
    <row r="1560" hidden="1" spans="1:11">
      <c r="A1560" t="s">
        <v>4527</v>
      </c>
      <c r="B1560">
        <v>1</v>
      </c>
      <c r="C1560" t="s">
        <v>4527</v>
      </c>
      <c r="D1560">
        <v>1</v>
      </c>
      <c r="E1560" t="s">
        <v>4528</v>
      </c>
      <c r="F1560">
        <v>12</v>
      </c>
      <c r="G1560" s="493">
        <v>41487.5722800926</v>
      </c>
      <c r="H1560" s="493">
        <v>42814.6553703704</v>
      </c>
      <c r="I1560" t="s">
        <v>3635</v>
      </c>
      <c r="J1560" t="s">
        <v>3635</v>
      </c>
      <c r="K1560" t="s">
        <v>4529</v>
      </c>
    </row>
    <row r="1561" hidden="1" spans="1:11">
      <c r="A1561" t="s">
        <v>4530</v>
      </c>
      <c r="B1561">
        <v>1</v>
      </c>
      <c r="C1561" t="s">
        <v>4527</v>
      </c>
      <c r="D1561">
        <v>1</v>
      </c>
      <c r="E1561" t="s">
        <v>4528</v>
      </c>
      <c r="F1561">
        <v>12</v>
      </c>
      <c r="G1561" s="493">
        <v>41487.5722800926</v>
      </c>
      <c r="H1561" s="493">
        <v>42814.6553703704</v>
      </c>
      <c r="I1561" t="s">
        <v>4531</v>
      </c>
      <c r="J1561" t="s">
        <v>3635</v>
      </c>
      <c r="K1561" t="s">
        <v>4529</v>
      </c>
    </row>
    <row r="1562" hidden="1" spans="1:11">
      <c r="A1562" t="s">
        <v>4532</v>
      </c>
      <c r="B1562">
        <v>1</v>
      </c>
      <c r="C1562" t="s">
        <v>4533</v>
      </c>
      <c r="D1562">
        <v>1</v>
      </c>
      <c r="E1562" t="s">
        <v>4525</v>
      </c>
      <c r="F1562">
        <v>6</v>
      </c>
      <c r="G1562" s="493">
        <v>41689.4152893519</v>
      </c>
      <c r="H1562" s="493">
        <v>41690.6252199074</v>
      </c>
      <c r="I1562" t="s">
        <v>4534</v>
      </c>
      <c r="J1562" t="s">
        <v>4535</v>
      </c>
      <c r="K1562" t="s">
        <v>4536</v>
      </c>
    </row>
    <row r="1563" hidden="1" spans="1:11">
      <c r="A1563" t="s">
        <v>4537</v>
      </c>
      <c r="B1563">
        <v>1</v>
      </c>
      <c r="C1563" t="s">
        <v>4538</v>
      </c>
      <c r="D1563">
        <v>1</v>
      </c>
      <c r="E1563" t="s">
        <v>4528</v>
      </c>
      <c r="F1563">
        <v>12</v>
      </c>
      <c r="G1563" s="493">
        <v>41689.4320023148</v>
      </c>
      <c r="H1563" s="493">
        <v>41689.4345023148</v>
      </c>
      <c r="I1563" t="s">
        <v>4539</v>
      </c>
      <c r="J1563" t="s">
        <v>4540</v>
      </c>
      <c r="K1563" t="s">
        <v>4540</v>
      </c>
    </row>
    <row r="1564" hidden="1" spans="1:11">
      <c r="A1564" t="s">
        <v>4541</v>
      </c>
      <c r="B1564">
        <v>1</v>
      </c>
      <c r="C1564" t="s">
        <v>4515</v>
      </c>
      <c r="D1564">
        <v>1</v>
      </c>
      <c r="E1564" t="s">
        <v>935</v>
      </c>
      <c r="F1564">
        <v>12</v>
      </c>
      <c r="G1564" s="493">
        <v>41479.685625</v>
      </c>
      <c r="H1564" s="493">
        <v>42814.6540740741</v>
      </c>
      <c r="I1564" t="s">
        <v>4542</v>
      </c>
      <c r="J1564" t="s">
        <v>3553</v>
      </c>
      <c r="K1564" t="s">
        <v>4517</v>
      </c>
    </row>
    <row r="1565" hidden="1" spans="1:11">
      <c r="A1565" t="s">
        <v>4543</v>
      </c>
      <c r="B1565">
        <v>1</v>
      </c>
      <c r="C1565" t="s">
        <v>4519</v>
      </c>
      <c r="D1565">
        <v>1</v>
      </c>
      <c r="E1565" t="s">
        <v>4520</v>
      </c>
      <c r="F1565">
        <v>12</v>
      </c>
      <c r="G1565" s="493">
        <v>41479.6868518519</v>
      </c>
      <c r="H1565" s="493">
        <v>42814.654375</v>
      </c>
      <c r="I1565" t="s">
        <v>4544</v>
      </c>
      <c r="J1565" t="s">
        <v>3557</v>
      </c>
      <c r="K1565" t="s">
        <v>4522</v>
      </c>
    </row>
    <row r="1566" hidden="1" spans="1:11">
      <c r="A1566" t="s">
        <v>4545</v>
      </c>
      <c r="B1566">
        <v>1</v>
      </c>
      <c r="C1566" t="s">
        <v>4546</v>
      </c>
      <c r="D1566">
        <v>1</v>
      </c>
      <c r="E1566" t="s">
        <v>4525</v>
      </c>
      <c r="F1566">
        <v>6</v>
      </c>
      <c r="G1566" s="493">
        <v>41487.5704050926</v>
      </c>
      <c r="H1566" s="493">
        <v>42617.7420717593</v>
      </c>
      <c r="I1566" t="s">
        <v>3857</v>
      </c>
      <c r="J1566" t="s">
        <v>3858</v>
      </c>
      <c r="K1566" t="s">
        <v>4547</v>
      </c>
    </row>
    <row r="1567" hidden="1" spans="1:11">
      <c r="A1567" t="s">
        <v>4548</v>
      </c>
      <c r="B1567">
        <v>1</v>
      </c>
      <c r="C1567" t="s">
        <v>2961</v>
      </c>
      <c r="D1567">
        <v>1</v>
      </c>
      <c r="E1567">
        <v>92427891</v>
      </c>
      <c r="F1567">
        <v>6</v>
      </c>
      <c r="G1567" s="493">
        <v>41248.7789236111</v>
      </c>
      <c r="H1567" s="493">
        <v>45769.4055324074</v>
      </c>
      <c r="I1567" t="s">
        <v>3000</v>
      </c>
      <c r="J1567" t="s">
        <v>2962</v>
      </c>
      <c r="K1567" t="s">
        <v>2962</v>
      </c>
    </row>
    <row r="1568" hidden="1" spans="1:11">
      <c r="A1568" t="s">
        <v>4549</v>
      </c>
      <c r="B1568">
        <v>1</v>
      </c>
      <c r="C1568" t="s">
        <v>2963</v>
      </c>
      <c r="D1568">
        <v>1</v>
      </c>
      <c r="E1568">
        <v>92430891</v>
      </c>
      <c r="F1568">
        <v>6</v>
      </c>
      <c r="G1568" s="493">
        <v>41347.4563541667</v>
      </c>
      <c r="H1568" s="493">
        <v>41347.4636805556</v>
      </c>
      <c r="I1568" t="s">
        <v>3002</v>
      </c>
      <c r="J1568" t="s">
        <v>2964</v>
      </c>
      <c r="K1568" t="s">
        <v>2965</v>
      </c>
    </row>
    <row r="1569" hidden="1" spans="1:11">
      <c r="A1569" t="s">
        <v>4550</v>
      </c>
      <c r="B1569">
        <v>1</v>
      </c>
      <c r="C1569" t="s">
        <v>4198</v>
      </c>
      <c r="D1569">
        <v>1</v>
      </c>
      <c r="E1569" t="s">
        <v>3512</v>
      </c>
      <c r="F1569">
        <v>4</v>
      </c>
      <c r="G1569" s="493">
        <v>41450.4709953704</v>
      </c>
      <c r="H1569" s="493">
        <v>44902.602662037</v>
      </c>
      <c r="I1569" t="s">
        <v>4551</v>
      </c>
      <c r="J1569" t="s">
        <v>3514</v>
      </c>
      <c r="K1569" t="s">
        <v>4199</v>
      </c>
    </row>
    <row r="1570" hidden="1" spans="1:11">
      <c r="A1570" t="s">
        <v>4552</v>
      </c>
      <c r="B1570">
        <v>1</v>
      </c>
      <c r="C1570" t="s">
        <v>4552</v>
      </c>
      <c r="D1570">
        <v>1</v>
      </c>
      <c r="E1570" t="s">
        <v>4553</v>
      </c>
      <c r="F1570">
        <v>42</v>
      </c>
      <c r="G1570" s="493">
        <v>41638.7399421296</v>
      </c>
      <c r="H1570" s="493">
        <v>41638.7537615741</v>
      </c>
      <c r="I1570" t="s">
        <v>4554</v>
      </c>
      <c r="J1570" t="s">
        <v>4554</v>
      </c>
      <c r="K1570" t="s">
        <v>4555</v>
      </c>
    </row>
    <row r="1571" hidden="1" spans="1:11">
      <c r="A1571" t="s">
        <v>4556</v>
      </c>
      <c r="B1571">
        <v>1</v>
      </c>
      <c r="C1571" t="s">
        <v>4556</v>
      </c>
      <c r="D1571">
        <v>1</v>
      </c>
      <c r="F1571">
        <v>0</v>
      </c>
      <c r="G1571" s="493">
        <v>41485.5957291667</v>
      </c>
      <c r="H1571" s="493">
        <v>41485.5957291667</v>
      </c>
      <c r="I1571" t="s">
        <v>4131</v>
      </c>
      <c r="J1571" t="s">
        <v>4131</v>
      </c>
      <c r="K1571" t="s">
        <v>1368</v>
      </c>
    </row>
    <row r="1572" hidden="1" spans="1:11">
      <c r="A1572" t="s">
        <v>4557</v>
      </c>
      <c r="B1572">
        <v>1</v>
      </c>
      <c r="C1572" t="s">
        <v>3749</v>
      </c>
      <c r="D1572">
        <v>1</v>
      </c>
      <c r="E1572" t="s">
        <v>1964</v>
      </c>
      <c r="F1572">
        <v>3</v>
      </c>
      <c r="G1572" s="493">
        <v>41176.6256944444</v>
      </c>
      <c r="H1572" s="493">
        <v>41176.6568518519</v>
      </c>
      <c r="I1572" t="s">
        <v>3750</v>
      </c>
      <c r="J1572" t="s">
        <v>3751</v>
      </c>
      <c r="K1572" t="s">
        <v>3751</v>
      </c>
    </row>
    <row r="1573" hidden="1" spans="1:11">
      <c r="A1573" t="s">
        <v>4558</v>
      </c>
      <c r="B1573">
        <v>1</v>
      </c>
      <c r="C1573" t="s">
        <v>4558</v>
      </c>
      <c r="D1573">
        <v>1</v>
      </c>
      <c r="E1573" t="s">
        <v>4559</v>
      </c>
      <c r="F1573">
        <v>16</v>
      </c>
      <c r="G1573" s="493">
        <v>41544.4675810185</v>
      </c>
      <c r="H1573" s="493">
        <v>41544.5840393519</v>
      </c>
      <c r="I1573" t="s">
        <v>4560</v>
      </c>
      <c r="J1573" t="s">
        <v>4560</v>
      </c>
      <c r="K1573" t="s">
        <v>4561</v>
      </c>
    </row>
    <row r="1574" hidden="1" spans="1:11">
      <c r="A1574" t="s">
        <v>4562</v>
      </c>
      <c r="B1574">
        <v>1</v>
      </c>
      <c r="C1574" t="s">
        <v>4378</v>
      </c>
      <c r="D1574">
        <v>1</v>
      </c>
      <c r="E1574">
        <v>92401891</v>
      </c>
      <c r="F1574">
        <v>9</v>
      </c>
      <c r="G1574" s="493">
        <v>41485.7499305556</v>
      </c>
      <c r="H1574" s="493">
        <v>41485.7526736111</v>
      </c>
      <c r="I1574" t="s">
        <v>4563</v>
      </c>
      <c r="J1574" t="s">
        <v>4380</v>
      </c>
      <c r="K1574" t="s">
        <v>4380</v>
      </c>
    </row>
    <row r="1575" hidden="1" spans="1:11">
      <c r="A1575" t="s">
        <v>4564</v>
      </c>
      <c r="B1575">
        <v>1</v>
      </c>
      <c r="C1575" t="s">
        <v>4564</v>
      </c>
      <c r="D1575">
        <v>1</v>
      </c>
      <c r="E1575">
        <v>92431691</v>
      </c>
      <c r="F1575">
        <v>12</v>
      </c>
      <c r="G1575" s="493">
        <v>41611.6244328704</v>
      </c>
      <c r="H1575" s="493">
        <v>41611.6256944444</v>
      </c>
      <c r="I1575" t="s">
        <v>4565</v>
      </c>
      <c r="J1575" t="s">
        <v>4565</v>
      </c>
      <c r="K1575" t="s">
        <v>4566</v>
      </c>
    </row>
    <row r="1576" hidden="1" spans="1:11">
      <c r="A1576" t="s">
        <v>4567</v>
      </c>
      <c r="B1576">
        <v>1</v>
      </c>
      <c r="C1576" t="s">
        <v>4567</v>
      </c>
      <c r="D1576">
        <v>1</v>
      </c>
      <c r="E1576" t="s">
        <v>3980</v>
      </c>
      <c r="F1576">
        <v>6</v>
      </c>
      <c r="G1576" s="493">
        <v>41711.5738078704</v>
      </c>
      <c r="H1576" s="493">
        <v>41932.6069791667</v>
      </c>
      <c r="I1576" t="s">
        <v>2609</v>
      </c>
      <c r="J1576" t="s">
        <v>2609</v>
      </c>
      <c r="K1576" t="s">
        <v>4568</v>
      </c>
    </row>
    <row r="1577" hidden="1" spans="1:11">
      <c r="A1577" t="s">
        <v>1111</v>
      </c>
      <c r="B1577">
        <v>1</v>
      </c>
      <c r="C1577" t="s">
        <v>1111</v>
      </c>
      <c r="D1577">
        <v>1</v>
      </c>
      <c r="E1577" t="s">
        <v>1112</v>
      </c>
      <c r="F1577">
        <v>6</v>
      </c>
      <c r="G1577" s="493">
        <v>41695.7611342593</v>
      </c>
      <c r="H1577" s="493">
        <v>41932.6071875</v>
      </c>
      <c r="I1577" t="s">
        <v>2613</v>
      </c>
      <c r="J1577" t="s">
        <v>2613</v>
      </c>
      <c r="K1577" t="s">
        <v>4569</v>
      </c>
    </row>
    <row r="1578" hidden="1" spans="1:11">
      <c r="A1578" t="s">
        <v>4570</v>
      </c>
      <c r="B1578">
        <v>1</v>
      </c>
      <c r="C1578" t="s">
        <v>4571</v>
      </c>
      <c r="D1578">
        <v>1</v>
      </c>
      <c r="E1578" t="s">
        <v>4166</v>
      </c>
      <c r="F1578">
        <v>2</v>
      </c>
      <c r="G1578" s="493">
        <v>41487.4075</v>
      </c>
      <c r="H1578" s="493">
        <v>41487.4102430556</v>
      </c>
      <c r="I1578" t="s">
        <v>4572</v>
      </c>
      <c r="J1578" t="s">
        <v>4573</v>
      </c>
      <c r="K1578" t="s">
        <v>4574</v>
      </c>
    </row>
    <row r="1579" hidden="1" spans="1:11">
      <c r="A1579" t="s">
        <v>4575</v>
      </c>
      <c r="B1579">
        <v>1</v>
      </c>
      <c r="C1579" t="s">
        <v>4576</v>
      </c>
      <c r="D1579">
        <v>1</v>
      </c>
      <c r="E1579" t="s">
        <v>4180</v>
      </c>
      <c r="F1579">
        <v>2</v>
      </c>
      <c r="G1579" s="493">
        <v>41487.4226851852</v>
      </c>
      <c r="H1579" s="493">
        <v>41487.6605208333</v>
      </c>
      <c r="I1579" t="s">
        <v>4577</v>
      </c>
      <c r="J1579" t="s">
        <v>4578</v>
      </c>
      <c r="K1579" t="s">
        <v>4579</v>
      </c>
    </row>
    <row r="1580" hidden="1" spans="1:11">
      <c r="A1580" t="s">
        <v>4580</v>
      </c>
      <c r="B1580">
        <v>1</v>
      </c>
      <c r="C1580" t="s">
        <v>4581</v>
      </c>
      <c r="D1580">
        <v>1</v>
      </c>
      <c r="E1580" t="s">
        <v>4273</v>
      </c>
      <c r="F1580">
        <v>2</v>
      </c>
      <c r="G1580" s="493">
        <v>41583.7299189815</v>
      </c>
      <c r="H1580" s="493">
        <v>41584.4601388889</v>
      </c>
      <c r="I1580" t="s">
        <v>4582</v>
      </c>
      <c r="J1580" t="s">
        <v>4583</v>
      </c>
      <c r="K1580" t="s">
        <v>4584</v>
      </c>
    </row>
    <row r="1581" hidden="1" spans="1:11">
      <c r="A1581" t="s">
        <v>4585</v>
      </c>
      <c r="B1581">
        <v>1</v>
      </c>
      <c r="C1581" t="s">
        <v>4426</v>
      </c>
      <c r="D1581">
        <v>1</v>
      </c>
      <c r="E1581" t="s">
        <v>1110</v>
      </c>
      <c r="F1581">
        <v>6</v>
      </c>
      <c r="G1581" s="493">
        <v>41489.405775463</v>
      </c>
      <c r="H1581" s="493">
        <v>41932.6035532407</v>
      </c>
      <c r="I1581" t="s">
        <v>4586</v>
      </c>
      <c r="J1581" t="s">
        <v>4428</v>
      </c>
      <c r="K1581" t="s">
        <v>4429</v>
      </c>
    </row>
    <row r="1582" hidden="1" spans="1:11">
      <c r="A1582" t="s">
        <v>4587</v>
      </c>
      <c r="B1582">
        <v>1</v>
      </c>
      <c r="C1582" t="s">
        <v>4587</v>
      </c>
      <c r="D1582">
        <v>1</v>
      </c>
      <c r="E1582" t="s">
        <v>4588</v>
      </c>
      <c r="F1582">
        <v>4</v>
      </c>
      <c r="G1582" s="493">
        <v>41694.7482060185</v>
      </c>
      <c r="H1582" s="493">
        <v>41932.6081828704</v>
      </c>
      <c r="I1582" t="s">
        <v>3862</v>
      </c>
      <c r="J1582" t="s">
        <v>3862</v>
      </c>
      <c r="K1582" t="s">
        <v>3862</v>
      </c>
    </row>
    <row r="1583" hidden="1" spans="1:11">
      <c r="A1583" t="s">
        <v>4589</v>
      </c>
      <c r="B1583">
        <v>1</v>
      </c>
      <c r="C1583" t="s">
        <v>4589</v>
      </c>
      <c r="D1583">
        <v>1</v>
      </c>
      <c r="E1583" t="s">
        <v>4590</v>
      </c>
      <c r="F1583">
        <v>4</v>
      </c>
      <c r="G1583" s="493">
        <v>41661.5856481481</v>
      </c>
      <c r="H1583" s="493">
        <v>42253.7628935185</v>
      </c>
      <c r="I1583" t="s">
        <v>3865</v>
      </c>
      <c r="J1583" t="s">
        <v>3865</v>
      </c>
      <c r="K1583" t="s">
        <v>3865</v>
      </c>
    </row>
    <row r="1584" hidden="1" spans="1:11">
      <c r="A1584" t="s">
        <v>4591</v>
      </c>
      <c r="B1584">
        <v>1</v>
      </c>
      <c r="C1584" t="s">
        <v>4591</v>
      </c>
      <c r="D1584">
        <v>1</v>
      </c>
      <c r="F1584">
        <v>0</v>
      </c>
      <c r="G1584" s="493">
        <v>41529.6474074074</v>
      </c>
      <c r="H1584" s="493">
        <v>41529.6474074074</v>
      </c>
      <c r="I1584" t="s">
        <v>4592</v>
      </c>
      <c r="J1584" t="s">
        <v>4592</v>
      </c>
      <c r="K1584" t="s">
        <v>1368</v>
      </c>
    </row>
    <row r="1585" hidden="1" spans="1:11">
      <c r="A1585" t="s">
        <v>4593</v>
      </c>
      <c r="B1585">
        <v>1</v>
      </c>
      <c r="C1585" t="s">
        <v>4593</v>
      </c>
      <c r="D1585">
        <v>1</v>
      </c>
      <c r="E1585" t="s">
        <v>1971</v>
      </c>
      <c r="F1585">
        <v>8</v>
      </c>
      <c r="G1585" s="493">
        <v>41561.7790046296</v>
      </c>
      <c r="H1585" s="493">
        <v>45580.6340740741</v>
      </c>
      <c r="I1585" t="s">
        <v>4594</v>
      </c>
      <c r="J1585" t="s">
        <v>4594</v>
      </c>
      <c r="K1585" t="s">
        <v>4595</v>
      </c>
    </row>
    <row r="1586" hidden="1" spans="1:11">
      <c r="A1586" t="s">
        <v>4596</v>
      </c>
      <c r="B1586">
        <v>1</v>
      </c>
      <c r="C1586" t="s">
        <v>4597</v>
      </c>
      <c r="D1586">
        <v>1</v>
      </c>
      <c r="E1586" t="s">
        <v>1964</v>
      </c>
      <c r="F1586">
        <v>3</v>
      </c>
      <c r="G1586" s="493">
        <v>41561.7924074074</v>
      </c>
      <c r="H1586" s="493">
        <v>42910.7804282407</v>
      </c>
      <c r="I1586" t="s">
        <v>3750</v>
      </c>
      <c r="J1586" t="s">
        <v>3751</v>
      </c>
      <c r="K1586" t="s">
        <v>3751</v>
      </c>
    </row>
    <row r="1587" hidden="1" spans="1:11">
      <c r="A1587" t="s">
        <v>4598</v>
      </c>
      <c r="B1587">
        <v>1</v>
      </c>
      <c r="C1587" t="s">
        <v>4598</v>
      </c>
      <c r="D1587">
        <v>1</v>
      </c>
      <c r="F1587">
        <v>0</v>
      </c>
      <c r="G1587" s="493">
        <v>44793.6171759259</v>
      </c>
      <c r="H1587" s="493">
        <v>44793.6171759259</v>
      </c>
      <c r="I1587" t="s">
        <v>4599</v>
      </c>
      <c r="J1587" t="s">
        <v>4599</v>
      </c>
      <c r="K1587" t="s">
        <v>1368</v>
      </c>
    </row>
    <row r="1588" hidden="1" spans="1:11">
      <c r="A1588" t="s">
        <v>4600</v>
      </c>
      <c r="B1588">
        <v>1</v>
      </c>
      <c r="C1588" t="s">
        <v>4600</v>
      </c>
      <c r="D1588">
        <v>1</v>
      </c>
      <c r="F1588">
        <v>0</v>
      </c>
      <c r="G1588" s="493">
        <v>44157.6525462963</v>
      </c>
      <c r="H1588" s="493">
        <v>44157.6525462963</v>
      </c>
      <c r="I1588" t="s">
        <v>4601</v>
      </c>
      <c r="J1588" t="s">
        <v>4601</v>
      </c>
      <c r="K1588" t="s">
        <v>1368</v>
      </c>
    </row>
    <row r="1589" hidden="1" spans="1:11">
      <c r="A1589" t="s">
        <v>4602</v>
      </c>
      <c r="B1589">
        <v>1</v>
      </c>
      <c r="C1589" t="s">
        <v>2969</v>
      </c>
      <c r="D1589">
        <v>1</v>
      </c>
      <c r="E1589">
        <v>92429891</v>
      </c>
      <c r="F1589">
        <v>10</v>
      </c>
      <c r="G1589" s="493">
        <v>41052.5573726852</v>
      </c>
      <c r="H1589" s="493">
        <v>41065.359224537</v>
      </c>
      <c r="I1589" t="s">
        <v>2992</v>
      </c>
      <c r="J1589" t="s">
        <v>2970</v>
      </c>
      <c r="K1589" t="s">
        <v>2971</v>
      </c>
    </row>
    <row r="1590" hidden="1" spans="1:11">
      <c r="A1590" t="s">
        <v>4603</v>
      </c>
      <c r="B1590">
        <v>1</v>
      </c>
      <c r="C1590" t="s">
        <v>2969</v>
      </c>
      <c r="D1590">
        <v>1</v>
      </c>
      <c r="E1590">
        <v>92429891</v>
      </c>
      <c r="F1590">
        <v>10</v>
      </c>
      <c r="G1590" s="493">
        <v>41052.5573726852</v>
      </c>
      <c r="H1590" s="493">
        <v>41065.359224537</v>
      </c>
      <c r="I1590" t="s">
        <v>2994</v>
      </c>
      <c r="J1590" t="s">
        <v>2970</v>
      </c>
      <c r="K1590" t="s">
        <v>2971</v>
      </c>
    </row>
    <row r="1591" hidden="1" spans="1:11">
      <c r="A1591" t="s">
        <v>4604</v>
      </c>
      <c r="B1591">
        <v>1</v>
      </c>
      <c r="C1591" t="s">
        <v>4605</v>
      </c>
      <c r="D1591">
        <v>1</v>
      </c>
      <c r="E1591" t="s">
        <v>4606</v>
      </c>
      <c r="F1591">
        <v>16</v>
      </c>
      <c r="G1591" s="493">
        <v>41509.7364699074</v>
      </c>
      <c r="H1591" s="493">
        <v>42012.474375</v>
      </c>
      <c r="I1591" t="s">
        <v>4494</v>
      </c>
      <c r="J1591" t="s">
        <v>4607</v>
      </c>
      <c r="K1591" t="s">
        <v>4608</v>
      </c>
    </row>
    <row r="1592" hidden="1" spans="1:11">
      <c r="A1592" t="s">
        <v>4609</v>
      </c>
      <c r="B1592">
        <v>1</v>
      </c>
      <c r="C1592" t="s">
        <v>2969</v>
      </c>
      <c r="D1592">
        <v>1</v>
      </c>
      <c r="E1592">
        <v>92429891</v>
      </c>
      <c r="F1592">
        <v>10</v>
      </c>
      <c r="G1592" s="493">
        <v>41052.5573726852</v>
      </c>
      <c r="H1592" s="493">
        <v>41065.359224537</v>
      </c>
      <c r="I1592" t="s">
        <v>2996</v>
      </c>
      <c r="J1592" t="s">
        <v>2970</v>
      </c>
      <c r="K1592" t="s">
        <v>2971</v>
      </c>
    </row>
    <row r="1593" hidden="1" spans="1:11">
      <c r="A1593" t="s">
        <v>4610</v>
      </c>
      <c r="B1593">
        <v>1</v>
      </c>
      <c r="C1593" t="s">
        <v>2966</v>
      </c>
      <c r="D1593">
        <v>1</v>
      </c>
      <c r="E1593">
        <v>92427091</v>
      </c>
      <c r="F1593">
        <v>6</v>
      </c>
      <c r="G1593" s="493">
        <v>41044.7153819444</v>
      </c>
      <c r="H1593" s="493">
        <v>42232.8009259259</v>
      </c>
      <c r="I1593" t="s">
        <v>3012</v>
      </c>
      <c r="J1593" t="s">
        <v>2967</v>
      </c>
      <c r="K1593" t="s">
        <v>2968</v>
      </c>
    </row>
    <row r="1594" hidden="1" spans="1:11">
      <c r="A1594" t="s">
        <v>4611</v>
      </c>
      <c r="B1594">
        <v>1</v>
      </c>
      <c r="C1594" t="s">
        <v>2969</v>
      </c>
      <c r="D1594">
        <v>1</v>
      </c>
      <c r="E1594">
        <v>92429891</v>
      </c>
      <c r="F1594">
        <v>10</v>
      </c>
      <c r="G1594" s="493">
        <v>41052.5573726852</v>
      </c>
      <c r="H1594" s="493">
        <v>41065.359224537</v>
      </c>
      <c r="I1594" t="s">
        <v>2998</v>
      </c>
      <c r="J1594" t="s">
        <v>2970</v>
      </c>
      <c r="K1594" t="s">
        <v>2971</v>
      </c>
    </row>
    <row r="1595" hidden="1" spans="1:11">
      <c r="A1595" t="s">
        <v>4612</v>
      </c>
      <c r="B1595">
        <v>1</v>
      </c>
      <c r="C1595" t="s">
        <v>4612</v>
      </c>
      <c r="D1595">
        <v>1</v>
      </c>
      <c r="E1595" t="s">
        <v>2958</v>
      </c>
      <c r="F1595">
        <v>2</v>
      </c>
      <c r="G1595" s="493">
        <v>41557.631712963</v>
      </c>
      <c r="H1595" s="493">
        <v>41557.6513888889</v>
      </c>
      <c r="I1595" t="s">
        <v>2959</v>
      </c>
      <c r="J1595" t="s">
        <v>2959</v>
      </c>
      <c r="K1595" t="s">
        <v>2960</v>
      </c>
    </row>
    <row r="1596" hidden="1" spans="1:11">
      <c r="A1596" t="s">
        <v>4613</v>
      </c>
      <c r="B1596">
        <v>1</v>
      </c>
      <c r="C1596" t="s">
        <v>2966</v>
      </c>
      <c r="D1596">
        <v>1</v>
      </c>
      <c r="E1596">
        <v>92427091</v>
      </c>
      <c r="F1596">
        <v>6</v>
      </c>
      <c r="G1596" s="493">
        <v>41044.7153819444</v>
      </c>
      <c r="H1596" s="493">
        <v>42232.8009259259</v>
      </c>
      <c r="I1596" t="s">
        <v>3014</v>
      </c>
      <c r="J1596" t="s">
        <v>2967</v>
      </c>
      <c r="K1596" t="s">
        <v>2968</v>
      </c>
    </row>
    <row r="1597" hidden="1" spans="1:11">
      <c r="A1597" t="s">
        <v>4614</v>
      </c>
      <c r="B1597">
        <v>1</v>
      </c>
      <c r="C1597" t="s">
        <v>3137</v>
      </c>
      <c r="D1597">
        <v>1</v>
      </c>
      <c r="E1597" t="s">
        <v>3132</v>
      </c>
      <c r="F1597">
        <v>4</v>
      </c>
      <c r="G1597" s="493">
        <v>41193.4949421296</v>
      </c>
      <c r="H1597" s="493">
        <v>44902.5937384259</v>
      </c>
      <c r="I1597" t="s">
        <v>3138</v>
      </c>
      <c r="J1597" t="s">
        <v>3139</v>
      </c>
      <c r="K1597" t="s">
        <v>3140</v>
      </c>
    </row>
    <row r="1598" hidden="1" spans="1:11">
      <c r="A1598" t="s">
        <v>4615</v>
      </c>
      <c r="B1598">
        <v>1</v>
      </c>
      <c r="C1598" t="s">
        <v>3131</v>
      </c>
      <c r="D1598">
        <v>1</v>
      </c>
      <c r="E1598" t="s">
        <v>3132</v>
      </c>
      <c r="F1598">
        <v>4</v>
      </c>
      <c r="G1598" s="493">
        <v>41171.5516898148</v>
      </c>
      <c r="H1598" s="493">
        <v>44436.6672916667</v>
      </c>
      <c r="I1598" t="s">
        <v>3133</v>
      </c>
      <c r="J1598" t="s">
        <v>3134</v>
      </c>
      <c r="K1598" t="s">
        <v>3135</v>
      </c>
    </row>
    <row r="1599" hidden="1" spans="1:11">
      <c r="A1599" t="s">
        <v>4616</v>
      </c>
      <c r="B1599">
        <v>1</v>
      </c>
      <c r="C1599" t="s">
        <v>4198</v>
      </c>
      <c r="D1599">
        <v>1</v>
      </c>
      <c r="E1599" t="s">
        <v>3512</v>
      </c>
      <c r="F1599">
        <v>4</v>
      </c>
      <c r="G1599" s="493">
        <v>41450.4709953704</v>
      </c>
      <c r="H1599" s="493">
        <v>44902.602662037</v>
      </c>
      <c r="I1599" t="s">
        <v>3513</v>
      </c>
      <c r="J1599" t="s">
        <v>3514</v>
      </c>
      <c r="K1599" t="s">
        <v>4199</v>
      </c>
    </row>
    <row r="1600" hidden="1" spans="1:11">
      <c r="A1600" t="s">
        <v>4617</v>
      </c>
      <c r="B1600">
        <v>1</v>
      </c>
      <c r="C1600" t="s">
        <v>3131</v>
      </c>
      <c r="D1600">
        <v>1</v>
      </c>
      <c r="E1600" t="s">
        <v>3132</v>
      </c>
      <c r="F1600">
        <v>4</v>
      </c>
      <c r="G1600" s="493">
        <v>41171.5516898148</v>
      </c>
      <c r="H1600" s="493">
        <v>44436.6672916667</v>
      </c>
      <c r="I1600" t="s">
        <v>3491</v>
      </c>
      <c r="J1600" t="s">
        <v>3134</v>
      </c>
      <c r="K1600" t="s">
        <v>3135</v>
      </c>
    </row>
    <row r="1601" hidden="1" spans="1:11">
      <c r="A1601" t="s">
        <v>4618</v>
      </c>
      <c r="B1601">
        <v>1</v>
      </c>
      <c r="C1601" t="s">
        <v>4619</v>
      </c>
      <c r="D1601">
        <v>1</v>
      </c>
      <c r="E1601" t="s">
        <v>4620</v>
      </c>
      <c r="F1601">
        <v>4</v>
      </c>
      <c r="G1601" s="493">
        <v>41534.3990972222</v>
      </c>
      <c r="H1601" s="493">
        <v>41932.6088425926</v>
      </c>
      <c r="I1601" t="s">
        <v>4621</v>
      </c>
      <c r="J1601" t="s">
        <v>4622</v>
      </c>
      <c r="K1601" t="s">
        <v>4622</v>
      </c>
    </row>
    <row r="1602" hidden="1" spans="1:11">
      <c r="A1602" t="s">
        <v>4623</v>
      </c>
      <c r="B1602">
        <v>1</v>
      </c>
      <c r="C1602" t="s">
        <v>4624</v>
      </c>
      <c r="D1602">
        <v>1</v>
      </c>
      <c r="E1602">
        <v>93436091</v>
      </c>
      <c r="F1602">
        <v>3</v>
      </c>
      <c r="G1602" s="493">
        <v>41750.788599537</v>
      </c>
      <c r="H1602" s="493">
        <v>41750.8258796296</v>
      </c>
      <c r="I1602" t="s">
        <v>4047</v>
      </c>
      <c r="J1602" t="s">
        <v>4048</v>
      </c>
      <c r="K1602" t="s">
        <v>4625</v>
      </c>
    </row>
    <row r="1603" hidden="1" spans="1:11">
      <c r="A1603" t="s">
        <v>4626</v>
      </c>
      <c r="B1603">
        <v>1</v>
      </c>
      <c r="C1603" t="s">
        <v>4626</v>
      </c>
      <c r="D1603">
        <v>1</v>
      </c>
      <c r="E1603" t="s">
        <v>4627</v>
      </c>
      <c r="F1603">
        <v>2</v>
      </c>
      <c r="G1603" s="493">
        <v>41606.5506365741</v>
      </c>
      <c r="H1603" s="493">
        <v>41607.4100347222</v>
      </c>
      <c r="I1603" t="s">
        <v>4628</v>
      </c>
      <c r="J1603" t="s">
        <v>4628</v>
      </c>
      <c r="K1603" t="s">
        <v>4629</v>
      </c>
    </row>
    <row r="1604" hidden="1" spans="1:11">
      <c r="A1604" t="s">
        <v>590</v>
      </c>
      <c r="B1604">
        <v>1</v>
      </c>
      <c r="C1604" t="s">
        <v>589</v>
      </c>
      <c r="D1604">
        <v>1</v>
      </c>
      <c r="E1604" t="s">
        <v>591</v>
      </c>
      <c r="F1604">
        <v>24</v>
      </c>
      <c r="G1604" s="493">
        <v>44145.4558449074</v>
      </c>
      <c r="H1604" s="493">
        <v>45898.6361574074</v>
      </c>
      <c r="I1604" t="s">
        <v>4630</v>
      </c>
      <c r="J1604" t="s">
        <v>4310</v>
      </c>
      <c r="K1604" t="s">
        <v>4311</v>
      </c>
    </row>
    <row r="1605" hidden="1" spans="1:11">
      <c r="A1605" t="s">
        <v>4631</v>
      </c>
      <c r="B1605">
        <v>1</v>
      </c>
      <c r="C1605" t="s">
        <v>4632</v>
      </c>
      <c r="D1605">
        <v>1</v>
      </c>
      <c r="E1605" t="s">
        <v>2819</v>
      </c>
      <c r="F1605">
        <v>2</v>
      </c>
      <c r="G1605" s="493">
        <v>41557.4262847222</v>
      </c>
      <c r="H1605" s="493">
        <v>41557.6094675926</v>
      </c>
      <c r="I1605" t="s">
        <v>4633</v>
      </c>
      <c r="J1605" t="s">
        <v>4634</v>
      </c>
      <c r="K1605" t="s">
        <v>4635</v>
      </c>
    </row>
    <row r="1606" hidden="1" spans="1:11">
      <c r="A1606" t="s">
        <v>4636</v>
      </c>
      <c r="B1606">
        <v>1</v>
      </c>
      <c r="C1606" t="s">
        <v>4637</v>
      </c>
      <c r="D1606">
        <v>1</v>
      </c>
      <c r="E1606" t="s">
        <v>2643</v>
      </c>
      <c r="F1606">
        <v>4</v>
      </c>
      <c r="G1606" s="493">
        <v>41558.6938541667</v>
      </c>
      <c r="H1606" s="493">
        <v>41558.6959259259</v>
      </c>
      <c r="I1606" t="s">
        <v>2990</v>
      </c>
      <c r="J1606" t="s">
        <v>2644</v>
      </c>
      <c r="K1606" t="s">
        <v>2645</v>
      </c>
    </row>
    <row r="1607" hidden="1" spans="1:11">
      <c r="A1607" t="s">
        <v>4638</v>
      </c>
      <c r="B1607">
        <v>1</v>
      </c>
      <c r="C1607" t="s">
        <v>4639</v>
      </c>
      <c r="D1607">
        <v>1</v>
      </c>
      <c r="E1607" t="s">
        <v>2855</v>
      </c>
      <c r="F1607">
        <v>2</v>
      </c>
      <c r="G1607" s="493">
        <v>41558.6941203704</v>
      </c>
      <c r="H1607" s="493">
        <v>41558.6993287037</v>
      </c>
      <c r="I1607" t="s">
        <v>2861</v>
      </c>
      <c r="J1607" t="s">
        <v>2856</v>
      </c>
      <c r="K1607" t="s">
        <v>4640</v>
      </c>
    </row>
    <row r="1608" hidden="1" spans="1:11">
      <c r="A1608" t="s">
        <v>4641</v>
      </c>
      <c r="B1608">
        <v>1</v>
      </c>
      <c r="C1608" t="s">
        <v>4641</v>
      </c>
      <c r="D1608">
        <v>1</v>
      </c>
      <c r="F1608">
        <v>0</v>
      </c>
      <c r="G1608" s="493">
        <v>44157.6541203704</v>
      </c>
      <c r="H1608" s="493">
        <v>44157.6541203704</v>
      </c>
      <c r="I1608" t="s">
        <v>4642</v>
      </c>
      <c r="J1608" t="s">
        <v>4642</v>
      </c>
      <c r="K1608" t="s">
        <v>1368</v>
      </c>
    </row>
    <row r="1609" hidden="1" spans="1:11">
      <c r="A1609" t="s">
        <v>4643</v>
      </c>
      <c r="B1609">
        <v>1</v>
      </c>
      <c r="C1609" t="s">
        <v>4021</v>
      </c>
      <c r="D1609">
        <v>1</v>
      </c>
      <c r="E1609" t="s">
        <v>564</v>
      </c>
      <c r="F1609">
        <v>6</v>
      </c>
      <c r="G1609" s="493">
        <v>41179.4591782407</v>
      </c>
      <c r="H1609" s="493">
        <v>42151.5975462963</v>
      </c>
      <c r="I1609" t="s">
        <v>4644</v>
      </c>
      <c r="J1609" t="s">
        <v>2895</v>
      </c>
      <c r="K1609" t="s">
        <v>4022</v>
      </c>
    </row>
    <row r="1610" hidden="1" spans="1:11">
      <c r="A1610" t="s">
        <v>4645</v>
      </c>
      <c r="B1610">
        <v>1</v>
      </c>
      <c r="C1610" t="s">
        <v>4024</v>
      </c>
      <c r="D1610">
        <v>1</v>
      </c>
      <c r="E1610" t="s">
        <v>564</v>
      </c>
      <c r="F1610">
        <v>6</v>
      </c>
      <c r="G1610" s="493">
        <v>41179.6980902778</v>
      </c>
      <c r="H1610" s="493">
        <v>42151.5969444444</v>
      </c>
      <c r="I1610" t="s">
        <v>4646</v>
      </c>
      <c r="J1610" t="s">
        <v>2898</v>
      </c>
      <c r="K1610" t="s">
        <v>4025</v>
      </c>
    </row>
    <row r="1611" hidden="1" spans="1:11">
      <c r="A1611" t="s">
        <v>4647</v>
      </c>
      <c r="B1611">
        <v>1</v>
      </c>
      <c r="C1611" t="s">
        <v>4648</v>
      </c>
      <c r="D1611">
        <v>1</v>
      </c>
      <c r="E1611" t="s">
        <v>4649</v>
      </c>
      <c r="F1611">
        <v>2</v>
      </c>
      <c r="G1611" s="493">
        <v>41559.3888425926</v>
      </c>
      <c r="H1611" s="493">
        <v>41559.3897222222</v>
      </c>
      <c r="I1611" t="s">
        <v>4650</v>
      </c>
      <c r="J1611" t="s">
        <v>4651</v>
      </c>
      <c r="K1611" t="s">
        <v>4652</v>
      </c>
    </row>
    <row r="1612" hidden="1" spans="1:11">
      <c r="A1612" t="s">
        <v>4653</v>
      </c>
      <c r="B1612">
        <v>1</v>
      </c>
      <c r="C1612" t="s">
        <v>4653</v>
      </c>
      <c r="D1612">
        <v>1</v>
      </c>
      <c r="F1612">
        <v>0</v>
      </c>
      <c r="G1612" s="493">
        <v>41586.5838425926</v>
      </c>
      <c r="H1612" s="493">
        <v>41586.5838425926</v>
      </c>
      <c r="I1612" t="s">
        <v>2877</v>
      </c>
      <c r="J1612" t="s">
        <v>2877</v>
      </c>
      <c r="K1612" t="s">
        <v>1368</v>
      </c>
    </row>
    <row r="1613" hidden="1" spans="1:11">
      <c r="A1613" t="s">
        <v>4654</v>
      </c>
      <c r="B1613">
        <v>1</v>
      </c>
      <c r="C1613" t="s">
        <v>2436</v>
      </c>
      <c r="D1613">
        <v>1</v>
      </c>
      <c r="E1613" t="s">
        <v>544</v>
      </c>
      <c r="F1613">
        <v>8</v>
      </c>
      <c r="G1613" s="493">
        <v>40701.6907060185</v>
      </c>
      <c r="H1613" s="493">
        <v>42003.4079050926</v>
      </c>
      <c r="I1613" t="s">
        <v>2767</v>
      </c>
      <c r="J1613" t="s">
        <v>2437</v>
      </c>
      <c r="K1613" t="s">
        <v>2438</v>
      </c>
    </row>
    <row r="1614" hidden="1" spans="1:11">
      <c r="A1614" t="s">
        <v>4655</v>
      </c>
      <c r="B1614">
        <v>1</v>
      </c>
      <c r="C1614" t="s">
        <v>4656</v>
      </c>
      <c r="D1614">
        <v>1</v>
      </c>
      <c r="E1614" t="s">
        <v>4166</v>
      </c>
      <c r="F1614">
        <v>2</v>
      </c>
      <c r="G1614" s="493">
        <v>41661.6426388889</v>
      </c>
      <c r="H1614" s="493">
        <v>41932.6096875</v>
      </c>
      <c r="I1614" t="s">
        <v>4167</v>
      </c>
      <c r="J1614" t="s">
        <v>4168</v>
      </c>
      <c r="K1614" t="s">
        <v>4169</v>
      </c>
    </row>
    <row r="1615" hidden="1" spans="1:11">
      <c r="A1615" t="s">
        <v>4657</v>
      </c>
      <c r="B1615">
        <v>1</v>
      </c>
      <c r="C1615" t="s">
        <v>4658</v>
      </c>
      <c r="D1615">
        <v>1</v>
      </c>
      <c r="E1615" t="s">
        <v>4166</v>
      </c>
      <c r="F1615">
        <v>2</v>
      </c>
      <c r="G1615" s="493">
        <v>41661.6429050926</v>
      </c>
      <c r="H1615" s="493">
        <v>41932.6100347222</v>
      </c>
      <c r="I1615" t="s">
        <v>4572</v>
      </c>
      <c r="J1615" t="s">
        <v>4573</v>
      </c>
      <c r="K1615" t="s">
        <v>4574</v>
      </c>
    </row>
    <row r="1616" hidden="1" spans="1:11">
      <c r="A1616" t="s">
        <v>4659</v>
      </c>
      <c r="B1616">
        <v>1</v>
      </c>
      <c r="C1616" t="s">
        <v>4660</v>
      </c>
      <c r="D1616">
        <v>1</v>
      </c>
      <c r="E1616" t="s">
        <v>4180</v>
      </c>
      <c r="F1616">
        <v>2</v>
      </c>
      <c r="G1616" s="493">
        <v>41661.7549421296</v>
      </c>
      <c r="H1616" s="493">
        <v>41932.6102546296</v>
      </c>
      <c r="I1616" t="s">
        <v>4181</v>
      </c>
      <c r="J1616" t="s">
        <v>4182</v>
      </c>
      <c r="K1616" t="s">
        <v>4182</v>
      </c>
    </row>
    <row r="1617" hidden="1" spans="1:11">
      <c r="A1617" t="s">
        <v>4661</v>
      </c>
      <c r="B1617">
        <v>1</v>
      </c>
      <c r="C1617" t="s">
        <v>4662</v>
      </c>
      <c r="D1617">
        <v>1</v>
      </c>
      <c r="E1617" t="s">
        <v>4180</v>
      </c>
      <c r="F1617">
        <v>2</v>
      </c>
      <c r="G1617" s="493">
        <v>41661.7552314815</v>
      </c>
      <c r="H1617" s="493">
        <v>41932.6104513889</v>
      </c>
      <c r="I1617" t="s">
        <v>4577</v>
      </c>
      <c r="J1617" t="s">
        <v>4578</v>
      </c>
      <c r="K1617" t="s">
        <v>4579</v>
      </c>
    </row>
    <row r="1618" hidden="1" spans="1:11">
      <c r="A1618" t="s">
        <v>4663</v>
      </c>
      <c r="B1618">
        <v>1</v>
      </c>
      <c r="C1618" t="s">
        <v>4664</v>
      </c>
      <c r="D1618">
        <v>1</v>
      </c>
      <c r="E1618" t="s">
        <v>4273</v>
      </c>
      <c r="F1618">
        <v>2</v>
      </c>
      <c r="G1618" s="493">
        <v>41663.3696759259</v>
      </c>
      <c r="H1618" s="493">
        <v>41932.6106597222</v>
      </c>
      <c r="I1618" t="s">
        <v>4274</v>
      </c>
      <c r="J1618" t="s">
        <v>4275</v>
      </c>
      <c r="K1618" t="s">
        <v>4665</v>
      </c>
    </row>
    <row r="1619" hidden="1" spans="1:11">
      <c r="A1619" t="s">
        <v>4666</v>
      </c>
      <c r="B1619">
        <v>1</v>
      </c>
      <c r="C1619" t="s">
        <v>4667</v>
      </c>
      <c r="D1619">
        <v>1</v>
      </c>
      <c r="E1619" t="s">
        <v>4273</v>
      </c>
      <c r="F1619">
        <v>2</v>
      </c>
      <c r="G1619" s="493">
        <v>41663.3736689815</v>
      </c>
      <c r="H1619" s="493">
        <v>41932.6109259259</v>
      </c>
      <c r="I1619" t="s">
        <v>4582</v>
      </c>
      <c r="J1619" t="s">
        <v>4583</v>
      </c>
      <c r="K1619" t="s">
        <v>4665</v>
      </c>
    </row>
    <row r="1620" hidden="1" spans="1:11">
      <c r="A1620" t="s">
        <v>4668</v>
      </c>
      <c r="B1620">
        <v>1</v>
      </c>
      <c r="C1620" t="s">
        <v>2436</v>
      </c>
      <c r="D1620">
        <v>1</v>
      </c>
      <c r="E1620" t="s">
        <v>544</v>
      </c>
      <c r="F1620">
        <v>8</v>
      </c>
      <c r="G1620" s="493">
        <v>40701.6907060185</v>
      </c>
      <c r="H1620" s="493">
        <v>42003.4079050926</v>
      </c>
      <c r="I1620" t="s">
        <v>4669</v>
      </c>
      <c r="J1620" t="s">
        <v>2437</v>
      </c>
      <c r="K1620" t="s">
        <v>2438</v>
      </c>
    </row>
    <row r="1621" hidden="1" spans="1:11">
      <c r="A1621" t="s">
        <v>4670</v>
      </c>
      <c r="B1621">
        <v>1</v>
      </c>
      <c r="C1621" t="s">
        <v>2436</v>
      </c>
      <c r="D1621">
        <v>1</v>
      </c>
      <c r="E1621" t="s">
        <v>544</v>
      </c>
      <c r="F1621">
        <v>8</v>
      </c>
      <c r="G1621" s="493">
        <v>40701.6907060185</v>
      </c>
      <c r="H1621" s="493">
        <v>42003.4079050926</v>
      </c>
      <c r="I1621" t="s">
        <v>4671</v>
      </c>
      <c r="J1621" t="s">
        <v>2437</v>
      </c>
      <c r="K1621" t="s">
        <v>2438</v>
      </c>
    </row>
    <row r="1622" hidden="1" spans="1:11">
      <c r="A1622" t="s">
        <v>4672</v>
      </c>
      <c r="B1622">
        <v>1</v>
      </c>
      <c r="C1622" t="s">
        <v>4673</v>
      </c>
      <c r="D1622">
        <v>1</v>
      </c>
      <c r="E1622" t="s">
        <v>4674</v>
      </c>
      <c r="F1622">
        <v>6</v>
      </c>
      <c r="G1622" s="493">
        <v>41557.5948842593</v>
      </c>
      <c r="H1622" s="493">
        <v>41557.6591203704</v>
      </c>
      <c r="I1622" t="s">
        <v>4264</v>
      </c>
      <c r="J1622" t="s">
        <v>4265</v>
      </c>
      <c r="K1622" t="s">
        <v>4266</v>
      </c>
    </row>
    <row r="1623" hidden="1" spans="1:11">
      <c r="A1623" t="s">
        <v>973</v>
      </c>
      <c r="B1623">
        <v>1</v>
      </c>
      <c r="C1623" t="s">
        <v>973</v>
      </c>
      <c r="D1623">
        <v>1</v>
      </c>
      <c r="E1623" t="s">
        <v>974</v>
      </c>
      <c r="F1623">
        <v>8</v>
      </c>
      <c r="G1623" s="493">
        <v>41606.5514930556</v>
      </c>
      <c r="H1623" s="493">
        <v>45861.421087963</v>
      </c>
      <c r="I1623" t="s">
        <v>4675</v>
      </c>
      <c r="J1623" t="s">
        <v>4675</v>
      </c>
      <c r="K1623" t="s">
        <v>4676</v>
      </c>
    </row>
    <row r="1624" hidden="1" spans="1:11">
      <c r="A1624" t="s">
        <v>4677</v>
      </c>
      <c r="B1624">
        <v>1</v>
      </c>
      <c r="C1624" t="s">
        <v>4678</v>
      </c>
      <c r="D1624">
        <v>1</v>
      </c>
      <c r="E1624" t="s">
        <v>4679</v>
      </c>
      <c r="F1624">
        <v>2</v>
      </c>
      <c r="G1624" s="493">
        <v>41620.5716319444</v>
      </c>
      <c r="H1624" s="493">
        <v>41621.4024421296</v>
      </c>
      <c r="I1624" t="s">
        <v>4680</v>
      </c>
      <c r="J1624" t="s">
        <v>4681</v>
      </c>
      <c r="K1624" t="s">
        <v>4682</v>
      </c>
    </row>
    <row r="1625" hidden="1" spans="1:11">
      <c r="A1625" t="s">
        <v>4683</v>
      </c>
      <c r="B1625">
        <v>1</v>
      </c>
      <c r="C1625" t="s">
        <v>4684</v>
      </c>
      <c r="D1625">
        <v>1</v>
      </c>
      <c r="E1625" t="s">
        <v>4685</v>
      </c>
      <c r="F1625">
        <v>2</v>
      </c>
      <c r="G1625" s="493">
        <v>41620.5722222222</v>
      </c>
      <c r="H1625" s="493">
        <v>41621.4369560185</v>
      </c>
      <c r="I1625" t="s">
        <v>4686</v>
      </c>
      <c r="J1625" t="s">
        <v>4687</v>
      </c>
      <c r="K1625" t="s">
        <v>4688</v>
      </c>
    </row>
    <row r="1626" hidden="1" spans="1:11">
      <c r="A1626" t="s">
        <v>4689</v>
      </c>
      <c r="B1626">
        <v>1</v>
      </c>
      <c r="C1626" t="s">
        <v>4689</v>
      </c>
      <c r="D1626">
        <v>1</v>
      </c>
      <c r="F1626">
        <v>0</v>
      </c>
      <c r="G1626" s="493">
        <v>44192.5651041667</v>
      </c>
      <c r="H1626" s="493">
        <v>44192.5651041667</v>
      </c>
      <c r="I1626" t="s">
        <v>4690</v>
      </c>
      <c r="J1626" t="s">
        <v>4690</v>
      </c>
      <c r="K1626" t="s">
        <v>1368</v>
      </c>
    </row>
    <row r="1627" hidden="1" spans="1:11">
      <c r="A1627" t="s">
        <v>4691</v>
      </c>
      <c r="B1627">
        <v>1</v>
      </c>
      <c r="C1627" t="s">
        <v>4692</v>
      </c>
      <c r="D1627">
        <v>1</v>
      </c>
      <c r="E1627" t="s">
        <v>2728</v>
      </c>
      <c r="F1627">
        <v>3</v>
      </c>
      <c r="G1627" s="493">
        <v>41614.5952893519</v>
      </c>
      <c r="H1627" s="493">
        <v>41634.6341319444</v>
      </c>
      <c r="I1627" t="s">
        <v>4693</v>
      </c>
      <c r="J1627" t="s">
        <v>4694</v>
      </c>
      <c r="K1627" t="s">
        <v>2730</v>
      </c>
    </row>
    <row r="1628" hidden="1" spans="1:11">
      <c r="A1628" t="s">
        <v>4695</v>
      </c>
      <c r="B1628">
        <v>1</v>
      </c>
      <c r="C1628" t="s">
        <v>4696</v>
      </c>
      <c r="D1628">
        <v>1</v>
      </c>
      <c r="E1628" t="s">
        <v>4697</v>
      </c>
      <c r="F1628">
        <v>2</v>
      </c>
      <c r="G1628" s="493">
        <v>41660.7973032407</v>
      </c>
      <c r="H1628" s="493">
        <v>41932.611712963</v>
      </c>
      <c r="I1628" t="s">
        <v>4698</v>
      </c>
      <c r="J1628" t="s">
        <v>4699</v>
      </c>
      <c r="K1628" t="s">
        <v>4700</v>
      </c>
    </row>
    <row r="1629" hidden="1" spans="1:11">
      <c r="A1629" t="s">
        <v>4701</v>
      </c>
      <c r="B1629">
        <v>1</v>
      </c>
      <c r="C1629" t="s">
        <v>4701</v>
      </c>
      <c r="D1629">
        <v>1</v>
      </c>
      <c r="F1629">
        <v>0</v>
      </c>
      <c r="G1629" s="493">
        <v>41620.4789930556</v>
      </c>
      <c r="H1629" s="493">
        <v>41620.4789930556</v>
      </c>
      <c r="I1629" t="s">
        <v>4702</v>
      </c>
      <c r="J1629" t="s">
        <v>4702</v>
      </c>
      <c r="K1629" t="s">
        <v>1368</v>
      </c>
    </row>
    <row r="1630" hidden="1" spans="1:11">
      <c r="A1630" t="s">
        <v>4703</v>
      </c>
      <c r="B1630">
        <v>1</v>
      </c>
      <c r="C1630" t="s">
        <v>4703</v>
      </c>
      <c r="D1630">
        <v>1</v>
      </c>
      <c r="F1630">
        <v>0</v>
      </c>
      <c r="G1630" s="493">
        <v>41620.4868287037</v>
      </c>
      <c r="H1630" s="493">
        <v>41620.4868287037</v>
      </c>
      <c r="I1630" t="s">
        <v>4704</v>
      </c>
      <c r="J1630" t="s">
        <v>4704</v>
      </c>
      <c r="K1630" t="s">
        <v>1368</v>
      </c>
    </row>
    <row r="1631" hidden="1" spans="1:11">
      <c r="A1631" t="s">
        <v>4705</v>
      </c>
      <c r="B1631">
        <v>1</v>
      </c>
      <c r="C1631" t="s">
        <v>4706</v>
      </c>
      <c r="D1631">
        <v>1</v>
      </c>
      <c r="E1631" t="s">
        <v>4707</v>
      </c>
      <c r="F1631">
        <v>2</v>
      </c>
      <c r="G1631" s="493">
        <v>42001.4439236111</v>
      </c>
      <c r="H1631" s="493">
        <v>42002.5434722222</v>
      </c>
      <c r="I1631" t="s">
        <v>4708</v>
      </c>
      <c r="J1631" t="s">
        <v>4709</v>
      </c>
      <c r="K1631" t="s">
        <v>4710</v>
      </c>
    </row>
    <row r="1632" hidden="1" spans="1:11">
      <c r="A1632" t="s">
        <v>4711</v>
      </c>
      <c r="B1632">
        <v>1</v>
      </c>
      <c r="C1632" t="s">
        <v>4711</v>
      </c>
      <c r="D1632">
        <v>1</v>
      </c>
      <c r="F1632">
        <v>0</v>
      </c>
      <c r="G1632" s="493">
        <v>42001.4278703704</v>
      </c>
      <c r="H1632" s="493">
        <v>42001.4278703704</v>
      </c>
      <c r="I1632" t="s">
        <v>4712</v>
      </c>
      <c r="J1632" t="s">
        <v>4712</v>
      </c>
      <c r="K1632" t="s">
        <v>1368</v>
      </c>
    </row>
    <row r="1633" hidden="1" spans="1:11">
      <c r="A1633" t="s">
        <v>4713</v>
      </c>
      <c r="B1633">
        <v>1</v>
      </c>
      <c r="C1633" t="s">
        <v>4713</v>
      </c>
      <c r="D1633">
        <v>1</v>
      </c>
      <c r="E1633" t="s">
        <v>4559</v>
      </c>
      <c r="F1633">
        <v>16</v>
      </c>
      <c r="G1633" s="493">
        <v>41656.4691319444</v>
      </c>
      <c r="H1633" s="493">
        <v>41656.4716435185</v>
      </c>
      <c r="I1633" t="s">
        <v>4714</v>
      </c>
      <c r="J1633" t="s">
        <v>4714</v>
      </c>
      <c r="K1633" t="s">
        <v>4136</v>
      </c>
    </row>
    <row r="1634" hidden="1" spans="1:11">
      <c r="A1634" t="s">
        <v>4715</v>
      </c>
      <c r="B1634">
        <v>1</v>
      </c>
      <c r="C1634" t="s">
        <v>4715</v>
      </c>
      <c r="D1634">
        <v>1</v>
      </c>
      <c r="F1634">
        <v>0</v>
      </c>
      <c r="G1634" s="493">
        <v>41667.7019212963</v>
      </c>
      <c r="H1634" s="493">
        <v>41667.7019212963</v>
      </c>
      <c r="I1634" t="s">
        <v>4716</v>
      </c>
      <c r="J1634" t="s">
        <v>4716</v>
      </c>
      <c r="K1634" t="s">
        <v>1368</v>
      </c>
    </row>
    <row r="1635" hidden="1" spans="1:11">
      <c r="A1635" t="s">
        <v>4717</v>
      </c>
      <c r="B1635">
        <v>1</v>
      </c>
      <c r="C1635" t="s">
        <v>4717</v>
      </c>
      <c r="D1635">
        <v>1</v>
      </c>
      <c r="F1635">
        <v>0</v>
      </c>
      <c r="G1635" s="493">
        <v>41667.690162037</v>
      </c>
      <c r="H1635" s="493">
        <v>41667.690162037</v>
      </c>
      <c r="I1635" t="s">
        <v>4718</v>
      </c>
      <c r="J1635" t="s">
        <v>4718</v>
      </c>
      <c r="K1635" t="s">
        <v>1368</v>
      </c>
    </row>
    <row r="1636" hidden="1" spans="1:11">
      <c r="A1636" t="s">
        <v>4719</v>
      </c>
      <c r="B1636">
        <v>1</v>
      </c>
      <c r="C1636" t="s">
        <v>4720</v>
      </c>
      <c r="D1636">
        <v>1</v>
      </c>
      <c r="E1636" t="s">
        <v>2840</v>
      </c>
      <c r="F1636">
        <v>2</v>
      </c>
      <c r="G1636" s="493">
        <v>41668.5699537037</v>
      </c>
      <c r="H1636" s="493">
        <v>41668.5717939815</v>
      </c>
      <c r="I1636" t="s">
        <v>2841</v>
      </c>
      <c r="J1636" t="s">
        <v>4721</v>
      </c>
      <c r="K1636" t="s">
        <v>2842</v>
      </c>
    </row>
    <row r="1637" hidden="1" spans="1:11">
      <c r="A1637" t="s">
        <v>4722</v>
      </c>
      <c r="B1637">
        <v>1</v>
      </c>
      <c r="C1637" t="s">
        <v>4723</v>
      </c>
      <c r="D1637">
        <v>1</v>
      </c>
      <c r="F1637">
        <v>0</v>
      </c>
      <c r="G1637" s="493">
        <v>41792.4846064815</v>
      </c>
      <c r="H1637" s="493">
        <v>41792.4846064815</v>
      </c>
      <c r="I1637" t="s">
        <v>4502</v>
      </c>
      <c r="J1637" t="s">
        <v>4724</v>
      </c>
      <c r="K1637" t="s">
        <v>1435</v>
      </c>
    </row>
    <row r="1638" hidden="1" spans="1:11">
      <c r="A1638" t="s">
        <v>4722</v>
      </c>
      <c r="B1638">
        <v>1</v>
      </c>
      <c r="C1638" t="s">
        <v>4725</v>
      </c>
      <c r="D1638">
        <v>1</v>
      </c>
      <c r="E1638" t="s">
        <v>2728</v>
      </c>
      <c r="F1638">
        <v>3</v>
      </c>
      <c r="G1638" s="493">
        <v>41780.6563078704</v>
      </c>
      <c r="H1638" s="493">
        <v>41780.1523842593</v>
      </c>
      <c r="I1638" t="s">
        <v>4502</v>
      </c>
      <c r="J1638" t="s">
        <v>4724</v>
      </c>
      <c r="K1638" t="s">
        <v>4726</v>
      </c>
    </row>
    <row r="1639" hidden="1" spans="1:11">
      <c r="A1639" t="s">
        <v>4727</v>
      </c>
      <c r="B1639">
        <v>1</v>
      </c>
      <c r="C1639" t="s">
        <v>4727</v>
      </c>
      <c r="D1639">
        <v>1</v>
      </c>
      <c r="F1639">
        <v>0</v>
      </c>
      <c r="G1639" s="493">
        <v>41653.6548842593</v>
      </c>
      <c r="H1639" s="493">
        <v>41653.6548842593</v>
      </c>
      <c r="I1639" t="s">
        <v>2403</v>
      </c>
      <c r="J1639" t="s">
        <v>2403</v>
      </c>
      <c r="K1639" t="s">
        <v>1368</v>
      </c>
    </row>
    <row r="1640" hidden="1" spans="1:11">
      <c r="A1640" t="s">
        <v>4728</v>
      </c>
      <c r="B1640">
        <v>1</v>
      </c>
      <c r="C1640" t="s">
        <v>4277</v>
      </c>
      <c r="D1640">
        <v>1</v>
      </c>
      <c r="E1640">
        <v>93427291</v>
      </c>
      <c r="F1640">
        <v>6</v>
      </c>
      <c r="G1640" s="493">
        <v>41344.4790393518</v>
      </c>
      <c r="H1640" s="493">
        <v>41932.5905092593</v>
      </c>
      <c r="I1640" t="s">
        <v>3897</v>
      </c>
      <c r="J1640" t="s">
        <v>4278</v>
      </c>
      <c r="K1640" t="s">
        <v>4279</v>
      </c>
    </row>
    <row r="1641" hidden="1" spans="1:11">
      <c r="A1641" t="s">
        <v>4729</v>
      </c>
      <c r="B1641">
        <v>1</v>
      </c>
      <c r="C1641" t="s">
        <v>4281</v>
      </c>
      <c r="D1641">
        <v>1</v>
      </c>
      <c r="E1641">
        <v>93427291</v>
      </c>
      <c r="F1641">
        <v>6</v>
      </c>
      <c r="G1641" s="493">
        <v>41344.4957291667</v>
      </c>
      <c r="H1641" s="493">
        <v>41932.5907291667</v>
      </c>
      <c r="I1641" t="s">
        <v>3988</v>
      </c>
      <c r="J1641" t="s">
        <v>4282</v>
      </c>
      <c r="K1641" t="s">
        <v>4283</v>
      </c>
    </row>
    <row r="1642" hidden="1" spans="1:11">
      <c r="A1642" t="s">
        <v>4730</v>
      </c>
      <c r="B1642">
        <v>1</v>
      </c>
      <c r="C1642" t="s">
        <v>4730</v>
      </c>
      <c r="D1642">
        <v>1</v>
      </c>
      <c r="F1642">
        <v>0</v>
      </c>
      <c r="G1642" s="493">
        <v>41653.5906944444</v>
      </c>
      <c r="H1642" s="493">
        <v>41653.5906944444</v>
      </c>
      <c r="I1642" t="s">
        <v>2404</v>
      </c>
      <c r="J1642" t="s">
        <v>2404</v>
      </c>
      <c r="K1642" t="s">
        <v>1368</v>
      </c>
    </row>
    <row r="1643" hidden="1" spans="1:11">
      <c r="A1643" t="s">
        <v>4731</v>
      </c>
      <c r="B1643">
        <v>1</v>
      </c>
      <c r="C1643" t="s">
        <v>4285</v>
      </c>
      <c r="D1643">
        <v>1</v>
      </c>
      <c r="E1643">
        <v>93432691</v>
      </c>
      <c r="F1643">
        <v>3</v>
      </c>
      <c r="G1643" s="493">
        <v>41344.5450231481</v>
      </c>
      <c r="H1643" s="493">
        <v>42179.519849537</v>
      </c>
      <c r="I1643" t="s">
        <v>3908</v>
      </c>
      <c r="J1643" t="s">
        <v>4286</v>
      </c>
      <c r="K1643" t="s">
        <v>4287</v>
      </c>
    </row>
    <row r="1644" hidden="1" spans="1:11">
      <c r="A1644" t="s">
        <v>4732</v>
      </c>
      <c r="B1644">
        <v>1</v>
      </c>
      <c r="C1644" t="s">
        <v>4732</v>
      </c>
      <c r="D1644">
        <v>1</v>
      </c>
      <c r="F1644">
        <v>0</v>
      </c>
      <c r="G1644" s="493">
        <v>41653.6591898148</v>
      </c>
      <c r="H1644" s="493">
        <v>41653.6591898148</v>
      </c>
      <c r="I1644" t="s">
        <v>2405</v>
      </c>
      <c r="J1644" t="s">
        <v>2405</v>
      </c>
      <c r="K1644" t="s">
        <v>1368</v>
      </c>
    </row>
    <row r="1645" hidden="1" spans="1:11">
      <c r="A1645" t="s">
        <v>4733</v>
      </c>
      <c r="B1645">
        <v>1</v>
      </c>
      <c r="C1645" t="s">
        <v>4289</v>
      </c>
      <c r="D1645">
        <v>1</v>
      </c>
      <c r="E1645">
        <v>93435091</v>
      </c>
      <c r="F1645">
        <v>3</v>
      </c>
      <c r="G1645" s="493">
        <v>41344.5594907407</v>
      </c>
      <c r="H1645" s="493">
        <v>42440.4542476852</v>
      </c>
      <c r="I1645" t="s">
        <v>3912</v>
      </c>
      <c r="J1645" t="s">
        <v>4290</v>
      </c>
      <c r="K1645" t="s">
        <v>4291</v>
      </c>
    </row>
    <row r="1646" hidden="1" spans="1:11">
      <c r="A1646" t="s">
        <v>4734</v>
      </c>
      <c r="B1646">
        <v>1</v>
      </c>
      <c r="C1646" t="s">
        <v>4734</v>
      </c>
      <c r="D1646">
        <v>1</v>
      </c>
      <c r="F1646">
        <v>0</v>
      </c>
      <c r="G1646" s="493">
        <v>41653.5925462963</v>
      </c>
      <c r="H1646" s="493">
        <v>41653.5925462963</v>
      </c>
      <c r="I1646" t="s">
        <v>4477</v>
      </c>
      <c r="J1646" t="s">
        <v>4477</v>
      </c>
      <c r="K1646" t="s">
        <v>1368</v>
      </c>
    </row>
    <row r="1647" hidden="1" spans="1:11">
      <c r="A1647" t="s">
        <v>4735</v>
      </c>
      <c r="B1647">
        <v>1</v>
      </c>
      <c r="C1647" t="s">
        <v>3171</v>
      </c>
      <c r="D1647">
        <v>1</v>
      </c>
      <c r="E1647" t="s">
        <v>3172</v>
      </c>
      <c r="F1647">
        <v>3</v>
      </c>
      <c r="G1647" s="493">
        <v>41067.3846990741</v>
      </c>
      <c r="H1647" s="493">
        <v>41072.5887615741</v>
      </c>
      <c r="I1647" t="s">
        <v>3173</v>
      </c>
      <c r="J1647" t="s">
        <v>3174</v>
      </c>
      <c r="K1647" t="s">
        <v>3175</v>
      </c>
    </row>
    <row r="1648" hidden="1" spans="1:11">
      <c r="A1648" t="s">
        <v>4736</v>
      </c>
      <c r="B1648">
        <v>1</v>
      </c>
      <c r="C1648" t="s">
        <v>4736</v>
      </c>
      <c r="D1648">
        <v>1</v>
      </c>
      <c r="F1648">
        <v>0</v>
      </c>
      <c r="G1648" s="493">
        <v>41653.6610532407</v>
      </c>
      <c r="H1648" s="493">
        <v>41653.6610532407</v>
      </c>
      <c r="I1648" t="s">
        <v>3185</v>
      </c>
      <c r="J1648" t="s">
        <v>3185</v>
      </c>
      <c r="K1648" t="s">
        <v>1368</v>
      </c>
    </row>
    <row r="1649" hidden="1" spans="1:11">
      <c r="A1649" t="s">
        <v>4737</v>
      </c>
      <c r="B1649">
        <v>1</v>
      </c>
      <c r="C1649" t="s">
        <v>3177</v>
      </c>
      <c r="D1649">
        <v>1</v>
      </c>
      <c r="E1649" t="s">
        <v>3178</v>
      </c>
      <c r="F1649">
        <v>2</v>
      </c>
      <c r="G1649" s="493">
        <v>41094.501712963</v>
      </c>
      <c r="H1649" s="493">
        <v>41094.5612962963</v>
      </c>
      <c r="I1649" t="s">
        <v>3179</v>
      </c>
      <c r="J1649" t="s">
        <v>3180</v>
      </c>
      <c r="K1649" t="s">
        <v>3181</v>
      </c>
    </row>
    <row r="1650" hidden="1" spans="1:11">
      <c r="A1650" t="s">
        <v>4738</v>
      </c>
      <c r="B1650">
        <v>1</v>
      </c>
      <c r="C1650" t="s">
        <v>4738</v>
      </c>
      <c r="D1650">
        <v>1</v>
      </c>
      <c r="F1650">
        <v>0</v>
      </c>
      <c r="G1650" s="493">
        <v>41703.5764351852</v>
      </c>
      <c r="H1650" s="493">
        <v>41703.5764351852</v>
      </c>
      <c r="I1650" t="s">
        <v>4739</v>
      </c>
      <c r="J1650" t="s">
        <v>4739</v>
      </c>
      <c r="K1650" t="s">
        <v>1368</v>
      </c>
    </row>
    <row r="1651" hidden="1" spans="1:11">
      <c r="A1651" t="s">
        <v>4740</v>
      </c>
      <c r="B1651">
        <v>1</v>
      </c>
      <c r="C1651" t="s">
        <v>3901</v>
      </c>
      <c r="D1651">
        <v>1</v>
      </c>
      <c r="E1651" t="s">
        <v>3902</v>
      </c>
      <c r="F1651">
        <v>9</v>
      </c>
      <c r="G1651" s="493">
        <v>41417.7865740741</v>
      </c>
      <c r="H1651" s="493">
        <v>41417.8047222222</v>
      </c>
      <c r="I1651" t="s">
        <v>3903</v>
      </c>
      <c r="J1651" t="s">
        <v>3904</v>
      </c>
      <c r="K1651" t="s">
        <v>3905</v>
      </c>
    </row>
    <row r="1652" hidden="1" spans="1:11">
      <c r="A1652" t="s">
        <v>4741</v>
      </c>
      <c r="B1652">
        <v>1</v>
      </c>
      <c r="C1652" t="s">
        <v>4741</v>
      </c>
      <c r="D1652">
        <v>1</v>
      </c>
      <c r="F1652">
        <v>0</v>
      </c>
      <c r="G1652" s="493">
        <v>41744.4709837963</v>
      </c>
      <c r="H1652" s="493">
        <v>41744.4709837963</v>
      </c>
      <c r="I1652" t="s">
        <v>3759</v>
      </c>
      <c r="J1652" t="s">
        <v>3759</v>
      </c>
      <c r="K1652" t="s">
        <v>1368</v>
      </c>
    </row>
    <row r="1653" hidden="1" spans="1:11">
      <c r="A1653" t="s">
        <v>4742</v>
      </c>
      <c r="B1653">
        <v>1</v>
      </c>
      <c r="C1653" t="s">
        <v>3745</v>
      </c>
      <c r="D1653">
        <v>1</v>
      </c>
      <c r="E1653" t="s">
        <v>3222</v>
      </c>
      <c r="F1653">
        <v>4</v>
      </c>
      <c r="G1653" s="493">
        <v>41124.6524652778</v>
      </c>
      <c r="H1653" s="493">
        <v>45209.3965162037</v>
      </c>
      <c r="I1653" t="s">
        <v>3073</v>
      </c>
      <c r="J1653" t="s">
        <v>3746</v>
      </c>
      <c r="K1653" t="s">
        <v>3747</v>
      </c>
    </row>
    <row r="1654" hidden="1" spans="1:11">
      <c r="A1654" t="s">
        <v>4743</v>
      </c>
      <c r="B1654">
        <v>1</v>
      </c>
      <c r="C1654" t="s">
        <v>4743</v>
      </c>
      <c r="D1654">
        <v>1</v>
      </c>
      <c r="F1654">
        <v>0</v>
      </c>
      <c r="G1654" s="493">
        <v>41703.581712963</v>
      </c>
      <c r="H1654" s="493">
        <v>41703.581712963</v>
      </c>
      <c r="I1654" t="s">
        <v>4744</v>
      </c>
      <c r="J1654" t="s">
        <v>4744</v>
      </c>
      <c r="K1654" t="s">
        <v>1368</v>
      </c>
    </row>
    <row r="1655" hidden="1" spans="1:11">
      <c r="A1655" t="s">
        <v>4745</v>
      </c>
      <c r="B1655">
        <v>1</v>
      </c>
      <c r="C1655" t="s">
        <v>3901</v>
      </c>
      <c r="D1655">
        <v>1</v>
      </c>
      <c r="E1655" t="s">
        <v>3902</v>
      </c>
      <c r="F1655">
        <v>9</v>
      </c>
      <c r="G1655" s="493">
        <v>41417.7865740741</v>
      </c>
      <c r="H1655" s="493">
        <v>41417.8047222222</v>
      </c>
      <c r="I1655" t="s">
        <v>3916</v>
      </c>
      <c r="J1655" t="s">
        <v>3904</v>
      </c>
      <c r="K1655" t="s">
        <v>3905</v>
      </c>
    </row>
    <row r="1656" hidden="1" spans="1:11">
      <c r="A1656" t="s">
        <v>4746</v>
      </c>
      <c r="B1656">
        <v>2</v>
      </c>
      <c r="C1656" t="s">
        <v>4746</v>
      </c>
      <c r="D1656">
        <v>2</v>
      </c>
      <c r="E1656" t="s">
        <v>4747</v>
      </c>
      <c r="F1656">
        <v>4</v>
      </c>
      <c r="G1656" s="493">
        <v>39870.5058449074</v>
      </c>
      <c r="H1656" s="493">
        <v>40553.6051157407</v>
      </c>
      <c r="I1656" t="s">
        <v>4748</v>
      </c>
      <c r="J1656" t="s">
        <v>4748</v>
      </c>
      <c r="K1656" t="s">
        <v>4749</v>
      </c>
    </row>
    <row r="1657" hidden="1" spans="1:11">
      <c r="A1657" t="s">
        <v>4750</v>
      </c>
      <c r="B1657">
        <v>2</v>
      </c>
      <c r="C1657" t="s">
        <v>4750</v>
      </c>
      <c r="D1657">
        <v>2</v>
      </c>
      <c r="E1657" t="s">
        <v>2863</v>
      </c>
      <c r="F1657">
        <v>4</v>
      </c>
      <c r="G1657" s="493">
        <v>39870.4408449074</v>
      </c>
      <c r="H1657" s="493">
        <v>40534.6441666667</v>
      </c>
      <c r="I1657" t="s">
        <v>4751</v>
      </c>
      <c r="J1657" t="s">
        <v>4751</v>
      </c>
      <c r="K1657" t="s">
        <v>2865</v>
      </c>
    </row>
    <row r="1658" hidden="1" spans="1:11">
      <c r="A1658" t="s">
        <v>4752</v>
      </c>
      <c r="B1658">
        <v>2</v>
      </c>
      <c r="C1658" t="s">
        <v>4752</v>
      </c>
      <c r="D1658">
        <v>2</v>
      </c>
      <c r="E1658" t="s">
        <v>4753</v>
      </c>
      <c r="F1658">
        <v>4</v>
      </c>
      <c r="G1658" s="493">
        <v>39870.596712963</v>
      </c>
      <c r="H1658" s="493">
        <v>39870.596712963</v>
      </c>
      <c r="I1658" t="s">
        <v>4754</v>
      </c>
      <c r="J1658" t="s">
        <v>4754</v>
      </c>
      <c r="K1658" t="s">
        <v>4755</v>
      </c>
    </row>
    <row r="1659" hidden="1" spans="1:11">
      <c r="A1659" t="s">
        <v>4756</v>
      </c>
      <c r="B1659">
        <v>1</v>
      </c>
      <c r="C1659" t="s">
        <v>4757</v>
      </c>
      <c r="D1659">
        <v>1</v>
      </c>
      <c r="E1659" t="s">
        <v>2833</v>
      </c>
      <c r="F1659">
        <v>2</v>
      </c>
      <c r="G1659" s="493">
        <v>41940.4215856481</v>
      </c>
      <c r="H1659" s="493">
        <v>41982.6514930556</v>
      </c>
      <c r="I1659" t="s">
        <v>2351</v>
      </c>
      <c r="J1659" t="s">
        <v>2838</v>
      </c>
      <c r="K1659" t="s">
        <v>4758</v>
      </c>
    </row>
    <row r="1660" hidden="1" spans="1:11">
      <c r="A1660" t="s">
        <v>4759</v>
      </c>
      <c r="B1660">
        <v>1</v>
      </c>
      <c r="C1660" t="s">
        <v>4760</v>
      </c>
      <c r="D1660">
        <v>1</v>
      </c>
      <c r="E1660" t="s">
        <v>2833</v>
      </c>
      <c r="F1660">
        <v>2</v>
      </c>
      <c r="G1660" s="493">
        <v>41675.7731828704</v>
      </c>
      <c r="H1660" s="493">
        <v>41982.6519097222</v>
      </c>
      <c r="I1660" t="s">
        <v>2354</v>
      </c>
      <c r="J1660" t="s">
        <v>2834</v>
      </c>
      <c r="K1660" t="s">
        <v>4761</v>
      </c>
    </row>
    <row r="1661" hidden="1" spans="1:11">
      <c r="A1661" t="s">
        <v>4762</v>
      </c>
      <c r="B1661">
        <v>1</v>
      </c>
      <c r="C1661" t="s">
        <v>4763</v>
      </c>
      <c r="D1661">
        <v>1</v>
      </c>
      <c r="E1661" t="s">
        <v>2663</v>
      </c>
      <c r="F1661">
        <v>2</v>
      </c>
      <c r="G1661" s="493">
        <v>41675.7734837963</v>
      </c>
      <c r="H1661" s="493">
        <v>41982.6522800926</v>
      </c>
      <c r="I1661" t="s">
        <v>2792</v>
      </c>
      <c r="J1661" t="s">
        <v>2664</v>
      </c>
      <c r="K1661" t="s">
        <v>4764</v>
      </c>
    </row>
    <row r="1662" hidden="1" spans="1:11">
      <c r="A1662" t="s">
        <v>4765</v>
      </c>
      <c r="B1662">
        <v>1</v>
      </c>
      <c r="C1662" t="s">
        <v>4763</v>
      </c>
      <c r="D1662">
        <v>1</v>
      </c>
      <c r="E1662" t="s">
        <v>2663</v>
      </c>
      <c r="F1662">
        <v>2</v>
      </c>
      <c r="G1662" s="493">
        <v>41675.7734837963</v>
      </c>
      <c r="H1662" s="493">
        <v>41982.6522800926</v>
      </c>
      <c r="I1662" t="s">
        <v>2775</v>
      </c>
      <c r="J1662" t="s">
        <v>2664</v>
      </c>
      <c r="K1662" t="s">
        <v>4764</v>
      </c>
    </row>
    <row r="1663" hidden="1" spans="1:11">
      <c r="A1663" t="s">
        <v>4766</v>
      </c>
      <c r="B1663">
        <v>1</v>
      </c>
      <c r="C1663" t="s">
        <v>4766</v>
      </c>
      <c r="D1663">
        <v>1</v>
      </c>
      <c r="E1663" t="s">
        <v>2682</v>
      </c>
      <c r="F1663">
        <v>10</v>
      </c>
      <c r="G1663" s="493">
        <v>41675.7737268519</v>
      </c>
      <c r="H1663" s="493">
        <v>41808.7112037037</v>
      </c>
      <c r="I1663" t="s">
        <v>2683</v>
      </c>
      <c r="J1663" t="s">
        <v>2683</v>
      </c>
      <c r="K1663" t="s">
        <v>4767</v>
      </c>
    </row>
    <row r="1664" hidden="1" spans="1:11">
      <c r="A1664" t="s">
        <v>4768</v>
      </c>
      <c r="B1664">
        <v>1</v>
      </c>
      <c r="C1664" t="s">
        <v>4768</v>
      </c>
      <c r="D1664">
        <v>1</v>
      </c>
      <c r="F1664">
        <v>0</v>
      </c>
      <c r="G1664" s="493">
        <v>41785.4094675926</v>
      </c>
      <c r="H1664" s="493">
        <v>41785.4094675926</v>
      </c>
      <c r="I1664" t="s">
        <v>3757</v>
      </c>
      <c r="J1664" t="s">
        <v>3757</v>
      </c>
      <c r="K1664" t="s">
        <v>1368</v>
      </c>
    </row>
    <row r="1665" hidden="1" spans="1:11">
      <c r="A1665" t="s">
        <v>4769</v>
      </c>
      <c r="B1665">
        <v>1</v>
      </c>
      <c r="C1665" t="s">
        <v>3741</v>
      </c>
      <c r="D1665">
        <v>1</v>
      </c>
      <c r="E1665" t="s">
        <v>3218</v>
      </c>
      <c r="F1665">
        <v>6</v>
      </c>
      <c r="G1665" s="493">
        <v>41124.6531365741</v>
      </c>
      <c r="H1665" s="493">
        <v>41784.8835416667</v>
      </c>
      <c r="I1665" t="s">
        <v>3071</v>
      </c>
      <c r="J1665" t="s">
        <v>3742</v>
      </c>
      <c r="K1665" t="s">
        <v>3743</v>
      </c>
    </row>
    <row r="1666" hidden="1" spans="1:11">
      <c r="A1666" t="s">
        <v>4770</v>
      </c>
      <c r="B1666">
        <v>1</v>
      </c>
      <c r="C1666" t="s">
        <v>4770</v>
      </c>
      <c r="D1666">
        <v>1</v>
      </c>
      <c r="F1666">
        <v>0</v>
      </c>
      <c r="G1666" s="493">
        <v>41744.4633796296</v>
      </c>
      <c r="H1666" s="493">
        <v>41744.4633796296</v>
      </c>
      <c r="I1666" t="s">
        <v>3755</v>
      </c>
      <c r="J1666" t="s">
        <v>3755</v>
      </c>
      <c r="K1666" t="s">
        <v>1368</v>
      </c>
    </row>
    <row r="1667" hidden="1" spans="1:11">
      <c r="A1667" t="s">
        <v>4771</v>
      </c>
      <c r="B1667">
        <v>1</v>
      </c>
      <c r="C1667" t="s">
        <v>3738</v>
      </c>
      <c r="D1667">
        <v>1</v>
      </c>
      <c r="E1667" t="s">
        <v>3230</v>
      </c>
      <c r="F1667">
        <v>4</v>
      </c>
      <c r="G1667" s="493">
        <v>41123.6422222222</v>
      </c>
      <c r="H1667" s="493">
        <v>41745.360150463</v>
      </c>
      <c r="I1667" t="s">
        <v>3077</v>
      </c>
      <c r="J1667" t="s">
        <v>3739</v>
      </c>
      <c r="K1667" t="s">
        <v>3068</v>
      </c>
    </row>
    <row r="1668" hidden="1" spans="1:11">
      <c r="A1668" t="s">
        <v>4772</v>
      </c>
      <c r="B1668">
        <v>1</v>
      </c>
      <c r="C1668" t="s">
        <v>4772</v>
      </c>
      <c r="D1668">
        <v>1</v>
      </c>
      <c r="F1668">
        <v>0</v>
      </c>
      <c r="G1668" s="493">
        <v>41744.7271875</v>
      </c>
      <c r="H1668" s="493">
        <v>41744.7271875</v>
      </c>
      <c r="I1668" t="s">
        <v>3753</v>
      </c>
      <c r="J1668" t="s">
        <v>3753</v>
      </c>
      <c r="K1668" t="s">
        <v>1368</v>
      </c>
    </row>
    <row r="1669" hidden="1" spans="1:11">
      <c r="A1669" t="s">
        <v>4773</v>
      </c>
      <c r="B1669">
        <v>1</v>
      </c>
      <c r="C1669" t="s">
        <v>3734</v>
      </c>
      <c r="D1669">
        <v>1</v>
      </c>
      <c r="E1669" t="s">
        <v>3226</v>
      </c>
      <c r="F1669">
        <v>6</v>
      </c>
      <c r="G1669" s="493">
        <v>41124.6537962963</v>
      </c>
      <c r="H1669" s="493">
        <v>41543.3830439815</v>
      </c>
      <c r="I1669" t="s">
        <v>3075</v>
      </c>
      <c r="J1669" t="s">
        <v>3735</v>
      </c>
      <c r="K1669" t="s">
        <v>3736</v>
      </c>
    </row>
    <row r="1670" hidden="1" spans="1:11">
      <c r="A1670" t="s">
        <v>4774</v>
      </c>
      <c r="B1670">
        <v>1</v>
      </c>
      <c r="C1670" t="s">
        <v>4774</v>
      </c>
      <c r="D1670">
        <v>1</v>
      </c>
      <c r="F1670">
        <v>0</v>
      </c>
      <c r="G1670" s="493">
        <v>41773.7765509259</v>
      </c>
      <c r="H1670" s="493">
        <v>41773.7765509259</v>
      </c>
      <c r="I1670" t="s">
        <v>4474</v>
      </c>
      <c r="J1670" t="s">
        <v>4474</v>
      </c>
      <c r="K1670" t="s">
        <v>1368</v>
      </c>
    </row>
    <row r="1671" hidden="1" spans="1:11">
      <c r="A1671" t="s">
        <v>4775</v>
      </c>
      <c r="B1671">
        <v>1</v>
      </c>
      <c r="C1671" t="s">
        <v>4656</v>
      </c>
      <c r="D1671">
        <v>1</v>
      </c>
      <c r="E1671" t="s">
        <v>4166</v>
      </c>
      <c r="F1671">
        <v>2</v>
      </c>
      <c r="G1671" s="493">
        <v>41661.6426388889</v>
      </c>
      <c r="H1671" s="493">
        <v>41932.6096875</v>
      </c>
      <c r="I1671" t="s">
        <v>4167</v>
      </c>
      <c r="J1671" t="s">
        <v>4168</v>
      </c>
      <c r="K1671" t="s">
        <v>4169</v>
      </c>
    </row>
    <row r="1672" hidden="1" spans="1:11">
      <c r="A1672" t="s">
        <v>4776</v>
      </c>
      <c r="B1672">
        <v>1</v>
      </c>
      <c r="C1672" t="s">
        <v>2944</v>
      </c>
      <c r="D1672">
        <v>1</v>
      </c>
      <c r="E1672">
        <v>92424691</v>
      </c>
      <c r="F1672">
        <v>6</v>
      </c>
      <c r="G1672" s="493">
        <v>41955.4598263889</v>
      </c>
      <c r="H1672" s="493">
        <v>45100.6414583333</v>
      </c>
      <c r="I1672" t="s">
        <v>2446</v>
      </c>
      <c r="J1672" t="s">
        <v>2447</v>
      </c>
      <c r="K1672" t="s">
        <v>2448</v>
      </c>
    </row>
    <row r="1673" hidden="1" spans="1:11">
      <c r="A1673" t="s">
        <v>2928</v>
      </c>
      <c r="B1673">
        <v>1</v>
      </c>
      <c r="C1673" t="s">
        <v>2928</v>
      </c>
      <c r="D1673">
        <v>1</v>
      </c>
      <c r="E1673" t="s">
        <v>2929</v>
      </c>
      <c r="F1673">
        <v>9</v>
      </c>
      <c r="G1673" s="493">
        <v>39757.3292708333</v>
      </c>
      <c r="H1673" s="493">
        <v>39757.3292708333</v>
      </c>
      <c r="I1673" t="s">
        <v>2931</v>
      </c>
      <c r="J1673" t="s">
        <v>2931</v>
      </c>
      <c r="K1673" t="s">
        <v>2932</v>
      </c>
    </row>
    <row r="1674" hidden="1" spans="1:11">
      <c r="A1674" t="s">
        <v>4777</v>
      </c>
      <c r="B1674">
        <v>1</v>
      </c>
      <c r="C1674" t="s">
        <v>4777</v>
      </c>
      <c r="D1674">
        <v>1</v>
      </c>
      <c r="E1674" t="s">
        <v>952</v>
      </c>
      <c r="F1674">
        <v>13</v>
      </c>
      <c r="G1674" s="493">
        <v>44472.7613773148</v>
      </c>
      <c r="H1674" s="493">
        <v>44533.3845601852</v>
      </c>
      <c r="I1674" t="s">
        <v>4778</v>
      </c>
      <c r="J1674" t="s">
        <v>4778</v>
      </c>
      <c r="K1674" t="s">
        <v>4779</v>
      </c>
    </row>
    <row r="1675" hidden="1" spans="1:11">
      <c r="A1675" t="s">
        <v>4780</v>
      </c>
      <c r="B1675">
        <v>1</v>
      </c>
      <c r="C1675" t="s">
        <v>4780</v>
      </c>
      <c r="D1675">
        <v>1</v>
      </c>
      <c r="E1675" t="s">
        <v>952</v>
      </c>
      <c r="F1675">
        <v>13</v>
      </c>
      <c r="G1675" s="493">
        <v>44473.4479976852</v>
      </c>
      <c r="H1675" s="493">
        <v>44530.6079282407</v>
      </c>
      <c r="I1675" t="s">
        <v>4781</v>
      </c>
      <c r="J1675" t="s">
        <v>4781</v>
      </c>
      <c r="K1675" t="s">
        <v>4779</v>
      </c>
    </row>
    <row r="1676" hidden="1" spans="1:11">
      <c r="A1676" t="s">
        <v>4782</v>
      </c>
      <c r="B1676">
        <v>1</v>
      </c>
      <c r="C1676" t="s">
        <v>4782</v>
      </c>
      <c r="D1676">
        <v>1</v>
      </c>
      <c r="E1676" t="s">
        <v>952</v>
      </c>
      <c r="F1676">
        <v>13</v>
      </c>
      <c r="G1676" s="493">
        <v>44504.7858217593</v>
      </c>
      <c r="H1676" s="493">
        <v>44533.3843634259</v>
      </c>
      <c r="I1676" t="s">
        <v>4783</v>
      </c>
      <c r="J1676" t="s">
        <v>4783</v>
      </c>
      <c r="K1676" t="s">
        <v>4779</v>
      </c>
    </row>
    <row r="1677" hidden="1" spans="1:11">
      <c r="A1677" t="s">
        <v>4784</v>
      </c>
      <c r="B1677">
        <v>1</v>
      </c>
      <c r="C1677" t="s">
        <v>4784</v>
      </c>
      <c r="D1677">
        <v>1</v>
      </c>
      <c r="E1677" t="s">
        <v>952</v>
      </c>
      <c r="F1677">
        <v>13</v>
      </c>
      <c r="G1677" s="493">
        <v>44474.7189930556</v>
      </c>
      <c r="H1677" s="493">
        <v>44533.3848263889</v>
      </c>
      <c r="I1677" t="s">
        <v>4785</v>
      </c>
      <c r="J1677" t="s">
        <v>4785</v>
      </c>
      <c r="K1677" t="s">
        <v>4779</v>
      </c>
    </row>
    <row r="1678" hidden="1" spans="1:11">
      <c r="A1678" t="s">
        <v>4786</v>
      </c>
      <c r="B1678">
        <v>1</v>
      </c>
      <c r="C1678" t="s">
        <v>4786</v>
      </c>
      <c r="D1678">
        <v>1</v>
      </c>
      <c r="E1678" t="s">
        <v>952</v>
      </c>
      <c r="F1678">
        <v>13</v>
      </c>
      <c r="G1678" s="493">
        <v>44475.4359259259</v>
      </c>
      <c r="H1678" s="493">
        <v>44533.3897800926</v>
      </c>
      <c r="I1678" t="s">
        <v>4787</v>
      </c>
      <c r="J1678" t="s">
        <v>4787</v>
      </c>
      <c r="K1678" t="s">
        <v>4779</v>
      </c>
    </row>
    <row r="1679" hidden="1" spans="1:11">
      <c r="A1679" t="s">
        <v>4788</v>
      </c>
      <c r="B1679">
        <v>1</v>
      </c>
      <c r="C1679" t="s">
        <v>4788</v>
      </c>
      <c r="D1679">
        <v>1</v>
      </c>
      <c r="E1679" t="s">
        <v>952</v>
      </c>
      <c r="F1679">
        <v>13</v>
      </c>
      <c r="G1679" s="493">
        <v>44475.4940625</v>
      </c>
      <c r="H1679" s="493">
        <v>44533.3928703704</v>
      </c>
      <c r="I1679" t="s">
        <v>4789</v>
      </c>
      <c r="J1679" t="s">
        <v>4789</v>
      </c>
      <c r="K1679" t="s">
        <v>4779</v>
      </c>
    </row>
    <row r="1680" hidden="1" spans="1:11">
      <c r="A1680" t="s">
        <v>4790</v>
      </c>
      <c r="B1680">
        <v>1</v>
      </c>
      <c r="C1680" t="s">
        <v>4790</v>
      </c>
      <c r="D1680">
        <v>1</v>
      </c>
      <c r="E1680" t="s">
        <v>4791</v>
      </c>
      <c r="F1680">
        <v>13</v>
      </c>
      <c r="G1680" s="493">
        <v>44552.3324537037</v>
      </c>
      <c r="H1680" s="493">
        <v>44585.4960300926</v>
      </c>
      <c r="I1680" t="s">
        <v>4792</v>
      </c>
      <c r="J1680" t="s">
        <v>4792</v>
      </c>
      <c r="K1680" t="s">
        <v>4793</v>
      </c>
    </row>
    <row r="1681" hidden="1" spans="1:11">
      <c r="A1681" t="s">
        <v>4794</v>
      </c>
      <c r="B1681">
        <v>1</v>
      </c>
      <c r="C1681" t="s">
        <v>4794</v>
      </c>
      <c r="D1681">
        <v>1</v>
      </c>
      <c r="E1681" t="s">
        <v>4791</v>
      </c>
      <c r="F1681">
        <v>13</v>
      </c>
      <c r="G1681" s="493">
        <v>44552.4048726852</v>
      </c>
      <c r="H1681" s="493">
        <v>44585.4963773148</v>
      </c>
      <c r="I1681" t="s">
        <v>4795</v>
      </c>
      <c r="J1681" t="s">
        <v>4795</v>
      </c>
      <c r="K1681" t="s">
        <v>4793</v>
      </c>
    </row>
    <row r="1682" hidden="1" spans="1:11">
      <c r="A1682" t="s">
        <v>4796</v>
      </c>
      <c r="B1682">
        <v>1</v>
      </c>
      <c r="C1682" t="s">
        <v>4796</v>
      </c>
      <c r="D1682">
        <v>1</v>
      </c>
      <c r="E1682" t="s">
        <v>4797</v>
      </c>
      <c r="F1682">
        <v>13</v>
      </c>
      <c r="G1682" s="493">
        <v>44540.3755902778</v>
      </c>
      <c r="H1682" s="493">
        <v>44546.3869791667</v>
      </c>
      <c r="I1682" t="s">
        <v>4798</v>
      </c>
      <c r="J1682" t="s">
        <v>4798</v>
      </c>
      <c r="K1682" t="s">
        <v>4793</v>
      </c>
    </row>
    <row r="1683" hidden="1" spans="1:11">
      <c r="A1683" t="s">
        <v>4799</v>
      </c>
      <c r="B1683">
        <v>1</v>
      </c>
      <c r="C1683" t="s">
        <v>4799</v>
      </c>
      <c r="D1683">
        <v>1</v>
      </c>
      <c r="E1683" t="s">
        <v>4797</v>
      </c>
      <c r="F1683">
        <v>13</v>
      </c>
      <c r="G1683" s="493">
        <v>44540.5954050926</v>
      </c>
      <c r="H1683" s="493">
        <v>44546.3872337963</v>
      </c>
      <c r="I1683" t="s">
        <v>4800</v>
      </c>
      <c r="J1683" t="s">
        <v>4800</v>
      </c>
      <c r="K1683" t="s">
        <v>4793</v>
      </c>
    </row>
    <row r="1684" hidden="1" spans="1:11">
      <c r="A1684" t="s">
        <v>4801</v>
      </c>
      <c r="B1684">
        <v>1</v>
      </c>
      <c r="C1684" t="s">
        <v>4801</v>
      </c>
      <c r="D1684">
        <v>1</v>
      </c>
      <c r="E1684" t="s">
        <v>4797</v>
      </c>
      <c r="F1684">
        <v>13</v>
      </c>
      <c r="G1684" s="493">
        <v>44557.4775810185</v>
      </c>
      <c r="H1684" s="493">
        <v>44557.4892708333</v>
      </c>
      <c r="I1684" t="s">
        <v>4802</v>
      </c>
      <c r="J1684" t="s">
        <v>4802</v>
      </c>
      <c r="K1684" t="s">
        <v>4793</v>
      </c>
    </row>
    <row r="1685" hidden="1" spans="1:11">
      <c r="A1685" t="s">
        <v>4803</v>
      </c>
      <c r="B1685">
        <v>1</v>
      </c>
      <c r="C1685" t="s">
        <v>4658</v>
      </c>
      <c r="D1685">
        <v>1</v>
      </c>
      <c r="E1685" t="s">
        <v>4166</v>
      </c>
      <c r="F1685">
        <v>2</v>
      </c>
      <c r="G1685" s="493">
        <v>41661.6429050926</v>
      </c>
      <c r="H1685" s="493">
        <v>41932.6100347222</v>
      </c>
      <c r="I1685" t="s">
        <v>4572</v>
      </c>
      <c r="J1685" t="s">
        <v>4573</v>
      </c>
      <c r="K1685" t="s">
        <v>4574</v>
      </c>
    </row>
    <row r="1686" hidden="1" spans="1:11">
      <c r="A1686" t="s">
        <v>4804</v>
      </c>
      <c r="B1686">
        <v>1</v>
      </c>
      <c r="C1686" t="s">
        <v>4660</v>
      </c>
      <c r="D1686">
        <v>1</v>
      </c>
      <c r="E1686" t="s">
        <v>4180</v>
      </c>
      <c r="F1686">
        <v>2</v>
      </c>
      <c r="G1686" s="493">
        <v>41661.7549421296</v>
      </c>
      <c r="H1686" s="493">
        <v>41932.6102546296</v>
      </c>
      <c r="I1686" t="s">
        <v>4181</v>
      </c>
      <c r="J1686" t="s">
        <v>4182</v>
      </c>
      <c r="K1686" t="s">
        <v>4182</v>
      </c>
    </row>
    <row r="1687" hidden="1" spans="1:11">
      <c r="A1687" t="s">
        <v>4805</v>
      </c>
      <c r="B1687">
        <v>1</v>
      </c>
      <c r="C1687" t="s">
        <v>4662</v>
      </c>
      <c r="D1687">
        <v>1</v>
      </c>
      <c r="E1687" t="s">
        <v>4180</v>
      </c>
      <c r="F1687">
        <v>2</v>
      </c>
      <c r="G1687" s="493">
        <v>41661.7552314815</v>
      </c>
      <c r="H1687" s="493">
        <v>41932.6104513889</v>
      </c>
      <c r="I1687" t="s">
        <v>4577</v>
      </c>
      <c r="J1687" t="s">
        <v>4578</v>
      </c>
      <c r="K1687" t="s">
        <v>4579</v>
      </c>
    </row>
    <row r="1688" hidden="1" spans="1:11">
      <c r="A1688" t="s">
        <v>4806</v>
      </c>
      <c r="B1688">
        <v>1</v>
      </c>
      <c r="C1688" t="s">
        <v>4664</v>
      </c>
      <c r="D1688">
        <v>1</v>
      </c>
      <c r="E1688" t="s">
        <v>4273</v>
      </c>
      <c r="F1688">
        <v>2</v>
      </c>
      <c r="G1688" s="493">
        <v>41663.3696759259</v>
      </c>
      <c r="H1688" s="493">
        <v>41932.6106597222</v>
      </c>
      <c r="I1688" t="s">
        <v>4274</v>
      </c>
      <c r="J1688" t="s">
        <v>4275</v>
      </c>
      <c r="K1688" t="s">
        <v>4665</v>
      </c>
    </row>
    <row r="1689" hidden="1" spans="1:11">
      <c r="A1689" t="s">
        <v>4807</v>
      </c>
      <c r="B1689">
        <v>1</v>
      </c>
      <c r="C1689" t="s">
        <v>4667</v>
      </c>
      <c r="D1689">
        <v>1</v>
      </c>
      <c r="E1689" t="s">
        <v>4273</v>
      </c>
      <c r="F1689">
        <v>2</v>
      </c>
      <c r="G1689" s="493">
        <v>41663.3736689815</v>
      </c>
      <c r="H1689" s="493">
        <v>41932.6109259259</v>
      </c>
      <c r="I1689" t="s">
        <v>4582</v>
      </c>
      <c r="J1689" t="s">
        <v>4583</v>
      </c>
      <c r="K1689" t="s">
        <v>4665</v>
      </c>
    </row>
    <row r="1690" hidden="1" spans="1:11">
      <c r="A1690" t="s">
        <v>4808</v>
      </c>
      <c r="B1690">
        <v>1</v>
      </c>
      <c r="C1690" t="s">
        <v>4809</v>
      </c>
      <c r="D1690">
        <v>1</v>
      </c>
      <c r="E1690" t="s">
        <v>4620</v>
      </c>
      <c r="F1690">
        <v>4</v>
      </c>
      <c r="G1690" s="493">
        <v>41813.3900231481</v>
      </c>
      <c r="H1690" s="493">
        <v>45201.3382986111</v>
      </c>
      <c r="I1690" t="s">
        <v>4621</v>
      </c>
      <c r="J1690" t="s">
        <v>4622</v>
      </c>
      <c r="K1690" t="s">
        <v>4810</v>
      </c>
    </row>
    <row r="1691" hidden="1" spans="1:11">
      <c r="A1691" t="s">
        <v>4811</v>
      </c>
      <c r="B1691">
        <v>1</v>
      </c>
      <c r="C1691" t="s">
        <v>4811</v>
      </c>
      <c r="D1691">
        <v>1</v>
      </c>
      <c r="F1691">
        <v>0</v>
      </c>
      <c r="G1691" s="493">
        <v>41718.8178703704</v>
      </c>
      <c r="H1691" s="493">
        <v>41718.8178703704</v>
      </c>
      <c r="I1691" t="s">
        <v>4812</v>
      </c>
      <c r="J1691" t="s">
        <v>4812</v>
      </c>
      <c r="K1691" t="s">
        <v>1368</v>
      </c>
    </row>
    <row r="1692" hidden="1" spans="1:11">
      <c r="A1692" t="s">
        <v>4813</v>
      </c>
      <c r="B1692">
        <v>1</v>
      </c>
      <c r="C1692" t="s">
        <v>3890</v>
      </c>
      <c r="D1692">
        <v>1</v>
      </c>
      <c r="E1692" t="s">
        <v>3891</v>
      </c>
      <c r="F1692">
        <v>9</v>
      </c>
      <c r="G1692" s="493">
        <v>41417.7980787037</v>
      </c>
      <c r="H1692" s="493">
        <v>41743.433900463</v>
      </c>
      <c r="I1692" t="s">
        <v>3892</v>
      </c>
      <c r="J1692" t="s">
        <v>3893</v>
      </c>
      <c r="K1692" t="s">
        <v>3894</v>
      </c>
    </row>
    <row r="1693" hidden="1" spans="1:11">
      <c r="A1693" t="s">
        <v>4814</v>
      </c>
      <c r="B1693">
        <v>1</v>
      </c>
      <c r="C1693" t="s">
        <v>4814</v>
      </c>
      <c r="D1693">
        <v>1</v>
      </c>
      <c r="F1693">
        <v>0</v>
      </c>
      <c r="G1693" s="493">
        <v>41718.8275694444</v>
      </c>
      <c r="H1693" s="493">
        <v>41718.8275694444</v>
      </c>
      <c r="I1693" t="s">
        <v>4815</v>
      </c>
      <c r="J1693" t="s">
        <v>4815</v>
      </c>
      <c r="K1693" t="s">
        <v>1368</v>
      </c>
    </row>
    <row r="1694" hidden="1" spans="1:11">
      <c r="A1694" t="s">
        <v>4816</v>
      </c>
      <c r="B1694">
        <v>1</v>
      </c>
      <c r="C1694" t="s">
        <v>3884</v>
      </c>
      <c r="D1694">
        <v>1</v>
      </c>
      <c r="E1694" t="s">
        <v>3885</v>
      </c>
      <c r="F1694">
        <v>9</v>
      </c>
      <c r="G1694" s="493">
        <v>41374.7187962963</v>
      </c>
      <c r="H1694" s="493">
        <v>41375.6707175926</v>
      </c>
      <c r="I1694" t="s">
        <v>3886</v>
      </c>
      <c r="J1694" t="s">
        <v>3887</v>
      </c>
      <c r="K1694" t="s">
        <v>3888</v>
      </c>
    </row>
    <row r="1695" hidden="1" spans="1:11">
      <c r="A1695" t="s">
        <v>4817</v>
      </c>
      <c r="B1695">
        <v>1</v>
      </c>
      <c r="C1695" t="s">
        <v>4817</v>
      </c>
      <c r="D1695">
        <v>1</v>
      </c>
      <c r="E1695" t="s">
        <v>4818</v>
      </c>
      <c r="F1695">
        <v>12</v>
      </c>
      <c r="G1695" s="493">
        <v>44175.6099652778</v>
      </c>
      <c r="H1695" s="493">
        <v>44187.3722569444</v>
      </c>
      <c r="I1695" t="s">
        <v>4819</v>
      </c>
      <c r="J1695" t="s">
        <v>4819</v>
      </c>
      <c r="K1695" t="s">
        <v>4820</v>
      </c>
    </row>
    <row r="1696" hidden="1" spans="1:11">
      <c r="A1696" t="s">
        <v>4821</v>
      </c>
      <c r="B1696">
        <v>1</v>
      </c>
      <c r="C1696" t="s">
        <v>4822</v>
      </c>
      <c r="D1696">
        <v>1</v>
      </c>
      <c r="E1696" t="s">
        <v>948</v>
      </c>
      <c r="F1696">
        <v>3</v>
      </c>
      <c r="G1696" s="493">
        <v>41808.4968287037</v>
      </c>
      <c r="H1696" s="493">
        <v>41982.649525463</v>
      </c>
      <c r="I1696" t="s">
        <v>4823</v>
      </c>
      <c r="J1696" t="s">
        <v>3340</v>
      </c>
      <c r="K1696" t="s">
        <v>4824</v>
      </c>
    </row>
    <row r="1697" hidden="1" spans="1:11">
      <c r="A1697" t="s">
        <v>4825</v>
      </c>
      <c r="B1697">
        <v>1</v>
      </c>
      <c r="C1697" t="s">
        <v>4826</v>
      </c>
      <c r="D1697">
        <v>1</v>
      </c>
      <c r="E1697" t="s">
        <v>660</v>
      </c>
      <c r="F1697">
        <v>3</v>
      </c>
      <c r="G1697" s="493">
        <v>41808.497962963</v>
      </c>
      <c r="H1697" s="493">
        <v>41982.6499421296</v>
      </c>
      <c r="I1697" t="s">
        <v>4827</v>
      </c>
      <c r="J1697" t="s">
        <v>3345</v>
      </c>
      <c r="K1697" t="s">
        <v>4828</v>
      </c>
    </row>
    <row r="1698" hidden="1" spans="1:11">
      <c r="A1698" t="s">
        <v>4829</v>
      </c>
      <c r="B1698">
        <v>1</v>
      </c>
      <c r="C1698" t="s">
        <v>4830</v>
      </c>
      <c r="D1698">
        <v>1</v>
      </c>
      <c r="E1698" t="s">
        <v>4831</v>
      </c>
      <c r="F1698">
        <v>3</v>
      </c>
      <c r="G1698" s="493">
        <v>41808.4984606481</v>
      </c>
      <c r="H1698" s="493">
        <v>41982.6503009259</v>
      </c>
      <c r="I1698" t="s">
        <v>4832</v>
      </c>
      <c r="J1698" t="s">
        <v>3392</v>
      </c>
      <c r="K1698" t="s">
        <v>4833</v>
      </c>
    </row>
    <row r="1699" hidden="1" spans="1:11">
      <c r="A1699" t="s">
        <v>4834</v>
      </c>
      <c r="B1699">
        <v>1</v>
      </c>
      <c r="C1699" t="s">
        <v>4835</v>
      </c>
      <c r="D1699">
        <v>1</v>
      </c>
      <c r="E1699" t="s">
        <v>1028</v>
      </c>
      <c r="F1699">
        <v>3</v>
      </c>
      <c r="G1699" s="493">
        <v>41808.4988310185</v>
      </c>
      <c r="H1699" s="493">
        <v>41982.6506018518</v>
      </c>
      <c r="I1699" t="s">
        <v>4836</v>
      </c>
      <c r="J1699" t="s">
        <v>3387</v>
      </c>
      <c r="K1699" t="s">
        <v>4837</v>
      </c>
    </row>
    <row r="1700" hidden="1" spans="1:11">
      <c r="A1700" t="s">
        <v>4838</v>
      </c>
      <c r="B1700">
        <v>1</v>
      </c>
      <c r="C1700" t="s">
        <v>4838</v>
      </c>
      <c r="D1700">
        <v>1</v>
      </c>
      <c r="F1700">
        <v>0</v>
      </c>
      <c r="G1700" s="493">
        <v>42230.4871990741</v>
      </c>
      <c r="H1700" s="493">
        <v>42230.4871990741</v>
      </c>
      <c r="I1700" t="s">
        <v>4839</v>
      </c>
      <c r="J1700" t="s">
        <v>4839</v>
      </c>
      <c r="K1700" t="s">
        <v>1368</v>
      </c>
    </row>
    <row r="1701" hidden="1" spans="1:11">
      <c r="A1701" t="s">
        <v>4840</v>
      </c>
      <c r="B1701">
        <v>1</v>
      </c>
      <c r="C1701" t="s">
        <v>4605</v>
      </c>
      <c r="D1701">
        <v>1</v>
      </c>
      <c r="E1701" t="s">
        <v>4606</v>
      </c>
      <c r="F1701">
        <v>16</v>
      </c>
      <c r="G1701" s="493">
        <v>41509.7364699074</v>
      </c>
      <c r="H1701" s="493">
        <v>42012.474375</v>
      </c>
      <c r="I1701" t="s">
        <v>4494</v>
      </c>
      <c r="J1701" t="s">
        <v>4607</v>
      </c>
      <c r="K1701" t="s">
        <v>4608</v>
      </c>
    </row>
    <row r="1702" hidden="1" spans="1:11">
      <c r="A1702" t="s">
        <v>4841</v>
      </c>
      <c r="B1702">
        <v>1</v>
      </c>
      <c r="C1702" t="s">
        <v>4841</v>
      </c>
      <c r="D1702">
        <v>1</v>
      </c>
      <c r="F1702">
        <v>0</v>
      </c>
      <c r="G1702" s="493">
        <v>41785.5983912037</v>
      </c>
      <c r="H1702" s="493">
        <v>41785.5983912037</v>
      </c>
      <c r="I1702" t="s">
        <v>2406</v>
      </c>
      <c r="J1702" t="s">
        <v>2406</v>
      </c>
      <c r="K1702" t="s">
        <v>1368</v>
      </c>
    </row>
    <row r="1703" hidden="1" spans="1:11">
      <c r="A1703" t="s">
        <v>4842</v>
      </c>
      <c r="B1703">
        <v>1</v>
      </c>
      <c r="C1703" t="s">
        <v>971</v>
      </c>
      <c r="D1703">
        <v>3</v>
      </c>
      <c r="E1703">
        <v>93431091</v>
      </c>
      <c r="F1703">
        <v>9</v>
      </c>
      <c r="G1703" s="493">
        <v>41416.7567013889</v>
      </c>
      <c r="H1703" s="493">
        <v>45511.7187615741</v>
      </c>
      <c r="I1703" t="s">
        <v>3880</v>
      </c>
      <c r="J1703" t="s">
        <v>3881</v>
      </c>
      <c r="K1703" t="s">
        <v>3882</v>
      </c>
    </row>
    <row r="1704" hidden="1" spans="1:11">
      <c r="A1704" t="s">
        <v>4843</v>
      </c>
      <c r="B1704" t="s">
        <v>1460</v>
      </c>
      <c r="C1704" t="s">
        <v>4843</v>
      </c>
      <c r="D1704" t="s">
        <v>1460</v>
      </c>
      <c r="F1704">
        <v>0</v>
      </c>
      <c r="G1704" s="493">
        <v>40303.4112731482</v>
      </c>
      <c r="H1704" s="493">
        <v>40303.4112731482</v>
      </c>
      <c r="I1704" t="s">
        <v>4844</v>
      </c>
      <c r="J1704" t="s">
        <v>4844</v>
      </c>
      <c r="K1704" t="s">
        <v>1368</v>
      </c>
    </row>
    <row r="1705" hidden="1" spans="1:11">
      <c r="A1705" t="s">
        <v>4845</v>
      </c>
      <c r="B1705">
        <v>1</v>
      </c>
      <c r="C1705" t="s">
        <v>4846</v>
      </c>
      <c r="D1705">
        <v>1</v>
      </c>
      <c r="E1705" t="s">
        <v>4409</v>
      </c>
      <c r="F1705">
        <v>4</v>
      </c>
      <c r="G1705" s="493">
        <v>41886.7572685185</v>
      </c>
      <c r="H1705" s="493">
        <v>41932.6153009259</v>
      </c>
      <c r="I1705" t="s">
        <v>4410</v>
      </c>
      <c r="J1705" t="s">
        <v>4411</v>
      </c>
      <c r="K1705" t="s">
        <v>4847</v>
      </c>
    </row>
    <row r="1706" hidden="1" spans="1:11">
      <c r="A1706" t="s">
        <v>4848</v>
      </c>
      <c r="B1706">
        <v>1</v>
      </c>
      <c r="C1706" t="s">
        <v>4849</v>
      </c>
      <c r="D1706">
        <v>1</v>
      </c>
      <c r="E1706" t="s">
        <v>3178</v>
      </c>
      <c r="F1706">
        <v>2</v>
      </c>
      <c r="G1706" s="493">
        <v>41930.6055555556</v>
      </c>
      <c r="H1706" s="493">
        <v>41982.6381712963</v>
      </c>
      <c r="I1706" t="s">
        <v>4850</v>
      </c>
      <c r="J1706" t="s">
        <v>4851</v>
      </c>
      <c r="K1706" t="s">
        <v>4852</v>
      </c>
    </row>
    <row r="1707" hidden="1" spans="1:11">
      <c r="A1707" t="s">
        <v>4853</v>
      </c>
      <c r="B1707">
        <v>1</v>
      </c>
      <c r="C1707" t="s">
        <v>4854</v>
      </c>
      <c r="D1707">
        <v>1</v>
      </c>
      <c r="E1707" t="s">
        <v>3172</v>
      </c>
      <c r="F1707">
        <v>3</v>
      </c>
      <c r="G1707" s="493">
        <v>41930.6209375</v>
      </c>
      <c r="H1707" s="493">
        <v>41982.6378703704</v>
      </c>
      <c r="I1707" t="s">
        <v>4855</v>
      </c>
      <c r="J1707" t="s">
        <v>4856</v>
      </c>
      <c r="K1707" t="s">
        <v>4857</v>
      </c>
    </row>
    <row r="1708" hidden="1" spans="1:11">
      <c r="A1708" t="s">
        <v>4858</v>
      </c>
      <c r="B1708">
        <v>1</v>
      </c>
      <c r="C1708" t="s">
        <v>4859</v>
      </c>
      <c r="D1708">
        <v>1</v>
      </c>
      <c r="E1708">
        <v>93427291</v>
      </c>
      <c r="F1708">
        <v>6</v>
      </c>
      <c r="G1708" s="493">
        <v>41856.3757060185</v>
      </c>
      <c r="H1708" s="493">
        <v>41982.6364699074</v>
      </c>
      <c r="I1708" t="s">
        <v>3897</v>
      </c>
      <c r="J1708" t="s">
        <v>4278</v>
      </c>
      <c r="K1708" t="s">
        <v>4860</v>
      </c>
    </row>
    <row r="1709" hidden="1" spans="1:11">
      <c r="A1709" t="s">
        <v>4861</v>
      </c>
      <c r="B1709">
        <v>1</v>
      </c>
      <c r="C1709" t="s">
        <v>4862</v>
      </c>
      <c r="D1709">
        <v>1</v>
      </c>
      <c r="E1709">
        <v>93427291</v>
      </c>
      <c r="F1709">
        <v>6</v>
      </c>
      <c r="G1709" s="493">
        <v>41855.5960300926</v>
      </c>
      <c r="H1709" s="493">
        <v>41982.6368634259</v>
      </c>
      <c r="I1709" t="s">
        <v>3988</v>
      </c>
      <c r="J1709" t="s">
        <v>4282</v>
      </c>
      <c r="K1709" t="s">
        <v>4863</v>
      </c>
    </row>
    <row r="1710" hidden="1" spans="1:11">
      <c r="A1710" t="s">
        <v>4864</v>
      </c>
      <c r="B1710">
        <v>1</v>
      </c>
      <c r="C1710" t="s">
        <v>4865</v>
      </c>
      <c r="D1710">
        <v>1</v>
      </c>
      <c r="E1710">
        <v>93432691</v>
      </c>
      <c r="F1710">
        <v>3</v>
      </c>
      <c r="G1710" s="493">
        <v>41856.477349537</v>
      </c>
      <c r="H1710" s="493">
        <v>42179.5218865741</v>
      </c>
      <c r="I1710" t="s">
        <v>3908</v>
      </c>
      <c r="J1710" t="s">
        <v>4286</v>
      </c>
      <c r="K1710" t="s">
        <v>4866</v>
      </c>
    </row>
    <row r="1711" hidden="1" spans="1:11">
      <c r="A1711" t="s">
        <v>4867</v>
      </c>
      <c r="B1711">
        <v>1</v>
      </c>
      <c r="C1711" t="s">
        <v>4868</v>
      </c>
      <c r="D1711">
        <v>1</v>
      </c>
      <c r="E1711">
        <v>93435091</v>
      </c>
      <c r="F1711">
        <v>3</v>
      </c>
      <c r="G1711" s="493">
        <v>41856.4109722222</v>
      </c>
      <c r="H1711" s="493">
        <v>42440.4549074074</v>
      </c>
      <c r="I1711" t="s">
        <v>3912</v>
      </c>
      <c r="J1711" t="s">
        <v>4290</v>
      </c>
      <c r="K1711" t="s">
        <v>4869</v>
      </c>
    </row>
    <row r="1712" hidden="1" spans="1:11">
      <c r="A1712" t="s">
        <v>4870</v>
      </c>
      <c r="B1712">
        <v>1</v>
      </c>
      <c r="C1712" t="s">
        <v>4871</v>
      </c>
      <c r="D1712">
        <v>1</v>
      </c>
      <c r="E1712" t="s">
        <v>2740</v>
      </c>
      <c r="F1712">
        <v>2</v>
      </c>
      <c r="G1712" s="493">
        <v>41940.5019097222</v>
      </c>
      <c r="H1712" s="493">
        <v>41982.6509606481</v>
      </c>
      <c r="I1712" t="s">
        <v>2741</v>
      </c>
      <c r="J1712" t="s">
        <v>2742</v>
      </c>
      <c r="K1712" t="s">
        <v>4872</v>
      </c>
    </row>
    <row r="1713" hidden="1" spans="1:11">
      <c r="A1713" t="s">
        <v>4873</v>
      </c>
      <c r="B1713">
        <v>1</v>
      </c>
      <c r="C1713" t="s">
        <v>4874</v>
      </c>
      <c r="D1713">
        <v>1</v>
      </c>
      <c r="E1713">
        <v>93430291</v>
      </c>
      <c r="F1713">
        <v>3</v>
      </c>
      <c r="G1713" s="493">
        <v>41773.6404282407</v>
      </c>
      <c r="H1713" s="493">
        <v>41773.1136111111</v>
      </c>
      <c r="I1713" t="s">
        <v>4037</v>
      </c>
      <c r="J1713" t="s">
        <v>4038</v>
      </c>
      <c r="K1713" t="s">
        <v>4875</v>
      </c>
    </row>
    <row r="1714" hidden="1" spans="1:11">
      <c r="A1714" t="s">
        <v>4876</v>
      </c>
      <c r="B1714">
        <v>1</v>
      </c>
      <c r="C1714" t="s">
        <v>2944</v>
      </c>
      <c r="D1714">
        <v>1</v>
      </c>
      <c r="E1714">
        <v>92424691</v>
      </c>
      <c r="F1714">
        <v>6</v>
      </c>
      <c r="G1714" s="493">
        <v>41955.4598263889</v>
      </c>
      <c r="H1714" s="493">
        <v>45100.6414583333</v>
      </c>
      <c r="I1714" t="s">
        <v>4877</v>
      </c>
      <c r="J1714" t="s">
        <v>2447</v>
      </c>
      <c r="K1714" t="s">
        <v>2448</v>
      </c>
    </row>
    <row r="1715" hidden="1" spans="1:11">
      <c r="A1715" t="s">
        <v>4878</v>
      </c>
      <c r="B1715">
        <v>1</v>
      </c>
      <c r="C1715" t="s">
        <v>4878</v>
      </c>
      <c r="D1715">
        <v>1</v>
      </c>
      <c r="F1715">
        <v>0</v>
      </c>
      <c r="G1715" s="493">
        <v>41773.6711574074</v>
      </c>
      <c r="H1715" s="493">
        <v>41773.6711574074</v>
      </c>
      <c r="I1715" t="s">
        <v>4463</v>
      </c>
      <c r="J1715" t="s">
        <v>4463</v>
      </c>
      <c r="K1715" t="s">
        <v>1368</v>
      </c>
    </row>
    <row r="1716" hidden="1" spans="1:11">
      <c r="A1716" t="s">
        <v>4879</v>
      </c>
      <c r="B1716">
        <v>1</v>
      </c>
      <c r="C1716" t="s">
        <v>4262</v>
      </c>
      <c r="D1716">
        <v>1</v>
      </c>
      <c r="E1716" t="s">
        <v>4263</v>
      </c>
      <c r="F1716">
        <v>6</v>
      </c>
      <c r="G1716" s="493">
        <v>41491.4958796296</v>
      </c>
      <c r="H1716" s="493">
        <v>41491.517037037</v>
      </c>
      <c r="I1716" t="s">
        <v>4264</v>
      </c>
      <c r="J1716" t="s">
        <v>4265</v>
      </c>
      <c r="K1716" t="s">
        <v>4266</v>
      </c>
    </row>
    <row r="1717" hidden="1" spans="1:11">
      <c r="A1717" t="s">
        <v>4880</v>
      </c>
      <c r="B1717">
        <v>1</v>
      </c>
      <c r="C1717" t="s">
        <v>4880</v>
      </c>
      <c r="D1717">
        <v>1</v>
      </c>
      <c r="E1717" t="s">
        <v>3652</v>
      </c>
      <c r="F1717">
        <v>3</v>
      </c>
      <c r="G1717" s="493">
        <v>41813.4041550926</v>
      </c>
      <c r="H1717" s="493">
        <v>41932.6169560185</v>
      </c>
      <c r="I1717" t="s">
        <v>3653</v>
      </c>
      <c r="J1717" t="s">
        <v>3653</v>
      </c>
      <c r="K1717" t="s">
        <v>4881</v>
      </c>
    </row>
    <row r="1718" hidden="1" spans="1:11">
      <c r="A1718" t="s">
        <v>4882</v>
      </c>
      <c r="B1718">
        <v>1</v>
      </c>
      <c r="C1718" t="s">
        <v>4883</v>
      </c>
      <c r="D1718">
        <v>1</v>
      </c>
      <c r="E1718" t="s">
        <v>4403</v>
      </c>
      <c r="F1718">
        <v>4</v>
      </c>
      <c r="G1718" s="493">
        <v>41813.4166666667</v>
      </c>
      <c r="H1718" s="493">
        <v>41932.6174074074</v>
      </c>
      <c r="I1718" t="s">
        <v>4404</v>
      </c>
      <c r="J1718" t="s">
        <v>4405</v>
      </c>
      <c r="K1718" t="s">
        <v>4884</v>
      </c>
    </row>
    <row r="1719" hidden="1" spans="1:11">
      <c r="A1719" t="s">
        <v>4885</v>
      </c>
      <c r="B1719">
        <v>1</v>
      </c>
      <c r="C1719" t="s">
        <v>3945</v>
      </c>
      <c r="D1719">
        <v>1</v>
      </c>
      <c r="E1719" t="s">
        <v>680</v>
      </c>
      <c r="F1719">
        <v>6</v>
      </c>
      <c r="G1719" s="493">
        <v>41178.5916898148</v>
      </c>
      <c r="H1719" s="493">
        <v>42151.597337963</v>
      </c>
      <c r="I1719" t="s">
        <v>4886</v>
      </c>
      <c r="J1719" t="s">
        <v>3947</v>
      </c>
      <c r="K1719" t="s">
        <v>3948</v>
      </c>
    </row>
    <row r="1720" hidden="1" spans="1:11">
      <c r="A1720" t="s">
        <v>4887</v>
      </c>
      <c r="B1720">
        <v>1</v>
      </c>
      <c r="C1720" t="s">
        <v>4887</v>
      </c>
      <c r="D1720">
        <v>1</v>
      </c>
      <c r="F1720">
        <v>0</v>
      </c>
      <c r="G1720" s="493">
        <v>41726.7379976852</v>
      </c>
      <c r="H1720" s="493">
        <v>41726.7379976852</v>
      </c>
      <c r="I1720" t="s">
        <v>3085</v>
      </c>
      <c r="J1720" t="s">
        <v>3085</v>
      </c>
      <c r="K1720" t="s">
        <v>1368</v>
      </c>
    </row>
    <row r="1721" hidden="1" spans="1:11">
      <c r="A1721" t="s">
        <v>4888</v>
      </c>
      <c r="B1721">
        <v>1</v>
      </c>
      <c r="C1721" t="s">
        <v>3945</v>
      </c>
      <c r="D1721">
        <v>1</v>
      </c>
      <c r="E1721" t="s">
        <v>680</v>
      </c>
      <c r="F1721">
        <v>6</v>
      </c>
      <c r="G1721" s="493">
        <v>41178.5916898148</v>
      </c>
      <c r="H1721" s="493">
        <v>42151.597337963</v>
      </c>
      <c r="I1721" t="s">
        <v>4889</v>
      </c>
      <c r="J1721" t="s">
        <v>3947</v>
      </c>
      <c r="K1721" t="s">
        <v>3948</v>
      </c>
    </row>
    <row r="1722" hidden="1" spans="1:11">
      <c r="A1722" t="s">
        <v>4890</v>
      </c>
      <c r="B1722">
        <v>1</v>
      </c>
      <c r="C1722" t="s">
        <v>4891</v>
      </c>
      <c r="D1722">
        <v>1</v>
      </c>
      <c r="E1722" t="s">
        <v>4892</v>
      </c>
      <c r="F1722">
        <v>3</v>
      </c>
      <c r="G1722" s="493">
        <v>42003.5811111111</v>
      </c>
      <c r="H1722" s="493">
        <v>42367.4432407407</v>
      </c>
      <c r="I1722" t="s">
        <v>4893</v>
      </c>
      <c r="J1722" t="s">
        <v>4894</v>
      </c>
      <c r="K1722" t="s">
        <v>4895</v>
      </c>
    </row>
    <row r="1723" hidden="1" spans="1:11">
      <c r="A1723" t="s">
        <v>4896</v>
      </c>
      <c r="B1723">
        <v>1</v>
      </c>
      <c r="C1723" t="s">
        <v>4897</v>
      </c>
      <c r="D1723">
        <v>1</v>
      </c>
      <c r="E1723" t="s">
        <v>3678</v>
      </c>
      <c r="F1723">
        <v>9</v>
      </c>
      <c r="G1723" s="493">
        <v>41944.7383912037</v>
      </c>
      <c r="H1723" s="493">
        <v>41982.5861921296</v>
      </c>
      <c r="I1723" t="s">
        <v>3679</v>
      </c>
      <c r="J1723" t="s">
        <v>3680</v>
      </c>
      <c r="K1723" t="s">
        <v>4898</v>
      </c>
    </row>
    <row r="1724" hidden="1" spans="1:11">
      <c r="A1724" t="s">
        <v>4899</v>
      </c>
      <c r="B1724">
        <v>1</v>
      </c>
      <c r="C1724" t="s">
        <v>4900</v>
      </c>
      <c r="D1724">
        <v>1</v>
      </c>
      <c r="E1724" t="s">
        <v>3875</v>
      </c>
      <c r="F1724">
        <v>4</v>
      </c>
      <c r="G1724" s="493">
        <v>42003.5983449074</v>
      </c>
      <c r="H1724" s="493">
        <v>42354.7304282407</v>
      </c>
      <c r="I1724" t="s">
        <v>2435</v>
      </c>
      <c r="J1724" t="s">
        <v>3876</v>
      </c>
      <c r="K1724" t="s">
        <v>4901</v>
      </c>
    </row>
    <row r="1725" hidden="1" spans="1:11">
      <c r="A1725" t="s">
        <v>4902</v>
      </c>
      <c r="B1725">
        <v>2</v>
      </c>
      <c r="C1725" t="s">
        <v>4902</v>
      </c>
      <c r="D1725">
        <v>2</v>
      </c>
      <c r="E1725" t="s">
        <v>4903</v>
      </c>
      <c r="F1725">
        <v>9</v>
      </c>
      <c r="G1725" s="493">
        <v>39952.6111111111</v>
      </c>
      <c r="H1725" s="493">
        <v>40597.6742708333</v>
      </c>
      <c r="I1725" t="s">
        <v>4904</v>
      </c>
      <c r="J1725" t="s">
        <v>4904</v>
      </c>
      <c r="K1725" t="s">
        <v>4905</v>
      </c>
    </row>
    <row r="1726" hidden="1" spans="1:11">
      <c r="A1726" t="s">
        <v>2625</v>
      </c>
      <c r="B1726">
        <v>2</v>
      </c>
      <c r="C1726" t="s">
        <v>2625</v>
      </c>
      <c r="D1726">
        <v>2</v>
      </c>
      <c r="E1726" t="s">
        <v>2626</v>
      </c>
      <c r="F1726">
        <v>9</v>
      </c>
      <c r="G1726" s="493">
        <v>39952.5512384259</v>
      </c>
      <c r="H1726" s="493">
        <v>40534.6634837963</v>
      </c>
      <c r="I1726" t="s">
        <v>2628</v>
      </c>
      <c r="J1726" t="s">
        <v>2628</v>
      </c>
      <c r="K1726" t="s">
        <v>2629</v>
      </c>
    </row>
    <row r="1727" hidden="1" spans="1:11">
      <c r="A1727" t="s">
        <v>4906</v>
      </c>
      <c r="B1727">
        <v>1</v>
      </c>
      <c r="C1727" t="s">
        <v>4906</v>
      </c>
      <c r="D1727">
        <v>1</v>
      </c>
      <c r="F1727">
        <v>0</v>
      </c>
      <c r="G1727" s="493">
        <v>42149.6296759259</v>
      </c>
      <c r="H1727" s="493">
        <v>42149.6296759259</v>
      </c>
      <c r="I1727" t="s">
        <v>3049</v>
      </c>
      <c r="J1727" t="s">
        <v>3049</v>
      </c>
      <c r="K1727" t="s">
        <v>1368</v>
      </c>
    </row>
    <row r="1728" hidden="1" spans="1:11">
      <c r="A1728" t="s">
        <v>4907</v>
      </c>
      <c r="B1728">
        <v>1</v>
      </c>
      <c r="C1728" t="s">
        <v>4021</v>
      </c>
      <c r="D1728">
        <v>1</v>
      </c>
      <c r="E1728" t="s">
        <v>564</v>
      </c>
      <c r="F1728">
        <v>6</v>
      </c>
      <c r="G1728" s="493">
        <v>41179.4591782407</v>
      </c>
      <c r="H1728" s="493">
        <v>42151.5975462963</v>
      </c>
      <c r="I1728" t="s">
        <v>2896</v>
      </c>
      <c r="J1728" t="s">
        <v>2895</v>
      </c>
      <c r="K1728" t="s">
        <v>4022</v>
      </c>
    </row>
    <row r="1729" hidden="1" spans="1:11">
      <c r="A1729" t="s">
        <v>4908</v>
      </c>
      <c r="B1729">
        <v>1</v>
      </c>
      <c r="C1729" t="s">
        <v>4909</v>
      </c>
      <c r="D1729">
        <v>1</v>
      </c>
      <c r="E1729" t="s">
        <v>4910</v>
      </c>
      <c r="F1729">
        <v>4</v>
      </c>
      <c r="G1729" s="493">
        <v>41865.6682407407</v>
      </c>
      <c r="H1729" s="493">
        <v>41932.617662037</v>
      </c>
      <c r="I1729" t="s">
        <v>4340</v>
      </c>
      <c r="J1729" t="s">
        <v>4341</v>
      </c>
      <c r="K1729" t="s">
        <v>4911</v>
      </c>
    </row>
    <row r="1730" hidden="1" spans="1:11">
      <c r="A1730" t="s">
        <v>4912</v>
      </c>
      <c r="B1730">
        <v>1</v>
      </c>
      <c r="C1730" t="s">
        <v>4912</v>
      </c>
      <c r="D1730">
        <v>1</v>
      </c>
      <c r="F1730">
        <v>0</v>
      </c>
      <c r="G1730" s="493">
        <v>42149.6749421296</v>
      </c>
      <c r="H1730" s="493">
        <v>42149.6749421296</v>
      </c>
      <c r="I1730" t="s">
        <v>3083</v>
      </c>
      <c r="J1730" t="s">
        <v>3083</v>
      </c>
      <c r="K1730" t="s">
        <v>1368</v>
      </c>
    </row>
    <row r="1731" hidden="1" spans="1:11">
      <c r="A1731" t="s">
        <v>4913</v>
      </c>
      <c r="B1731">
        <v>1</v>
      </c>
      <c r="C1731" t="s">
        <v>3945</v>
      </c>
      <c r="D1731">
        <v>1</v>
      </c>
      <c r="E1731" t="s">
        <v>680</v>
      </c>
      <c r="F1731">
        <v>6</v>
      </c>
      <c r="G1731" s="493">
        <v>41178.5916898148</v>
      </c>
      <c r="H1731" s="493">
        <v>42151.597337963</v>
      </c>
      <c r="I1731" t="s">
        <v>4886</v>
      </c>
      <c r="J1731" t="s">
        <v>3947</v>
      </c>
      <c r="K1731" t="s">
        <v>3948</v>
      </c>
    </row>
    <row r="1732" hidden="1" spans="1:11">
      <c r="A1732" t="s">
        <v>4914</v>
      </c>
      <c r="B1732">
        <v>1</v>
      </c>
      <c r="C1732" t="s">
        <v>4914</v>
      </c>
      <c r="D1732">
        <v>1</v>
      </c>
      <c r="F1732">
        <v>0</v>
      </c>
      <c r="G1732" s="493">
        <v>42149.701875</v>
      </c>
      <c r="H1732" s="493">
        <v>42149.701875</v>
      </c>
      <c r="I1732" t="s">
        <v>3051</v>
      </c>
      <c r="J1732" t="s">
        <v>3051</v>
      </c>
      <c r="K1732" t="s">
        <v>1368</v>
      </c>
    </row>
    <row r="1733" hidden="1" spans="1:11">
      <c r="A1733" t="s">
        <v>4915</v>
      </c>
      <c r="B1733">
        <v>1</v>
      </c>
      <c r="C1733" t="s">
        <v>4024</v>
      </c>
      <c r="D1733">
        <v>1</v>
      </c>
      <c r="E1733" t="s">
        <v>564</v>
      </c>
      <c r="F1733">
        <v>6</v>
      </c>
      <c r="G1733" s="493">
        <v>41179.6980902778</v>
      </c>
      <c r="H1733" s="493">
        <v>42151.5969444444</v>
      </c>
      <c r="I1733" t="s">
        <v>2899</v>
      </c>
      <c r="J1733" t="s">
        <v>2898</v>
      </c>
      <c r="K1733" t="s">
        <v>4025</v>
      </c>
    </row>
    <row r="1734" hidden="1" spans="1:11">
      <c r="A1734" t="s">
        <v>4916</v>
      </c>
      <c r="B1734">
        <v>1</v>
      </c>
      <c r="C1734" t="s">
        <v>4017</v>
      </c>
      <c r="D1734">
        <v>1</v>
      </c>
      <c r="E1734" t="s">
        <v>564</v>
      </c>
      <c r="F1734">
        <v>6</v>
      </c>
      <c r="G1734" s="493">
        <v>41178.6426041667</v>
      </c>
      <c r="H1734" s="493">
        <v>42151.5977199074</v>
      </c>
      <c r="I1734" t="s">
        <v>4917</v>
      </c>
      <c r="J1734" t="s">
        <v>2892</v>
      </c>
      <c r="K1734" t="s">
        <v>4019</v>
      </c>
    </row>
    <row r="1735" hidden="1" spans="1:11">
      <c r="A1735" t="s">
        <v>4918</v>
      </c>
      <c r="B1735">
        <v>1</v>
      </c>
      <c r="C1735" t="s">
        <v>4027</v>
      </c>
      <c r="D1735">
        <v>1</v>
      </c>
      <c r="E1735" t="s">
        <v>564</v>
      </c>
      <c r="F1735">
        <v>6</v>
      </c>
      <c r="G1735" s="493">
        <v>41183.6347337963</v>
      </c>
      <c r="H1735" s="493">
        <v>42151.5971180556</v>
      </c>
      <c r="I1735" t="s">
        <v>2902</v>
      </c>
      <c r="J1735" t="s">
        <v>2901</v>
      </c>
      <c r="K1735" t="s">
        <v>4028</v>
      </c>
    </row>
    <row r="1736" hidden="1" spans="1:11">
      <c r="A1736" t="s">
        <v>4919</v>
      </c>
      <c r="B1736">
        <v>1</v>
      </c>
      <c r="C1736" t="s">
        <v>4021</v>
      </c>
      <c r="D1736">
        <v>1</v>
      </c>
      <c r="E1736" t="s">
        <v>564</v>
      </c>
      <c r="F1736">
        <v>6</v>
      </c>
      <c r="G1736" s="493">
        <v>41179.4591782407</v>
      </c>
      <c r="H1736" s="493">
        <v>42151.5975462963</v>
      </c>
      <c r="I1736" t="s">
        <v>4644</v>
      </c>
      <c r="J1736" t="s">
        <v>2895</v>
      </c>
      <c r="K1736" t="s">
        <v>4022</v>
      </c>
    </row>
    <row r="1737" hidden="1" spans="1:11">
      <c r="A1737" t="s">
        <v>4920</v>
      </c>
      <c r="B1737">
        <v>1</v>
      </c>
      <c r="C1737" t="s">
        <v>3945</v>
      </c>
      <c r="D1737">
        <v>1</v>
      </c>
      <c r="E1737" t="s">
        <v>680</v>
      </c>
      <c r="F1737">
        <v>6</v>
      </c>
      <c r="G1737" s="493">
        <v>41178.5916898148</v>
      </c>
      <c r="H1737" s="493">
        <v>42151.597337963</v>
      </c>
      <c r="I1737" t="s">
        <v>4889</v>
      </c>
      <c r="J1737" t="s">
        <v>3947</v>
      </c>
      <c r="K1737" t="s">
        <v>3948</v>
      </c>
    </row>
    <row r="1738" hidden="1" spans="1:11">
      <c r="A1738" t="s">
        <v>4921</v>
      </c>
      <c r="B1738">
        <v>1</v>
      </c>
      <c r="C1738" t="s">
        <v>4024</v>
      </c>
      <c r="D1738">
        <v>1</v>
      </c>
      <c r="E1738" t="s">
        <v>564</v>
      </c>
      <c r="F1738">
        <v>6</v>
      </c>
      <c r="G1738" s="493">
        <v>41179.6980902778</v>
      </c>
      <c r="H1738" s="493">
        <v>42151.5969444444</v>
      </c>
      <c r="I1738" t="s">
        <v>4646</v>
      </c>
      <c r="J1738" t="s">
        <v>2898</v>
      </c>
      <c r="K1738" t="s">
        <v>4025</v>
      </c>
    </row>
    <row r="1739" hidden="1" spans="1:11">
      <c r="A1739" t="s">
        <v>4922</v>
      </c>
      <c r="B1739">
        <v>1</v>
      </c>
      <c r="C1739" t="s">
        <v>4922</v>
      </c>
      <c r="D1739">
        <v>1</v>
      </c>
      <c r="E1739" t="s">
        <v>4923</v>
      </c>
      <c r="F1739">
        <v>4</v>
      </c>
      <c r="G1739" s="493">
        <v>41865.6456481482</v>
      </c>
      <c r="H1739" s="493">
        <v>41932.6178935185</v>
      </c>
      <c r="I1739" t="s">
        <v>4924</v>
      </c>
      <c r="J1739" t="s">
        <v>4924</v>
      </c>
      <c r="K1739" t="s">
        <v>4925</v>
      </c>
    </row>
    <row r="1740" hidden="1" spans="1:11">
      <c r="A1740" t="s">
        <v>4926</v>
      </c>
      <c r="B1740">
        <v>1</v>
      </c>
      <c r="C1740" t="s">
        <v>4926</v>
      </c>
      <c r="D1740">
        <v>1</v>
      </c>
      <c r="E1740" t="s">
        <v>4927</v>
      </c>
      <c r="F1740">
        <v>4</v>
      </c>
      <c r="G1740" s="493">
        <v>41865.6844791667</v>
      </c>
      <c r="H1740" s="493">
        <v>41932.6180902778</v>
      </c>
      <c r="I1740" t="s">
        <v>4928</v>
      </c>
      <c r="J1740" t="s">
        <v>4928</v>
      </c>
      <c r="K1740" t="s">
        <v>4929</v>
      </c>
    </row>
    <row r="1741" hidden="1" spans="1:11">
      <c r="A1741" t="s">
        <v>4930</v>
      </c>
      <c r="B1741">
        <v>1</v>
      </c>
      <c r="C1741" t="s">
        <v>4930</v>
      </c>
      <c r="D1741">
        <v>1</v>
      </c>
      <c r="F1741">
        <v>0</v>
      </c>
      <c r="G1741" s="493">
        <v>41780.5855208333</v>
      </c>
      <c r="H1741" s="493">
        <v>41780.5855208333</v>
      </c>
      <c r="I1741" t="s">
        <v>2592</v>
      </c>
      <c r="J1741" t="s">
        <v>2592</v>
      </c>
      <c r="K1741" t="s">
        <v>1368</v>
      </c>
    </row>
    <row r="1742" hidden="1" spans="1:11">
      <c r="A1742" t="s">
        <v>4931</v>
      </c>
      <c r="B1742">
        <v>1</v>
      </c>
      <c r="C1742" t="s">
        <v>4931</v>
      </c>
      <c r="D1742">
        <v>1</v>
      </c>
      <c r="F1742">
        <v>0</v>
      </c>
      <c r="G1742" s="493">
        <v>44173.3534027778</v>
      </c>
      <c r="H1742" s="493">
        <v>44173.3534027778</v>
      </c>
      <c r="I1742" t="s">
        <v>4932</v>
      </c>
      <c r="J1742" t="s">
        <v>4932</v>
      </c>
      <c r="K1742" t="s">
        <v>1368</v>
      </c>
    </row>
    <row r="1743" hidden="1" spans="1:11">
      <c r="A1743" t="s">
        <v>4933</v>
      </c>
      <c r="B1743">
        <v>1</v>
      </c>
      <c r="C1743" t="s">
        <v>3137</v>
      </c>
      <c r="D1743">
        <v>1</v>
      </c>
      <c r="E1743" t="s">
        <v>3132</v>
      </c>
      <c r="F1743">
        <v>4</v>
      </c>
      <c r="G1743" s="493">
        <v>41193.4949421296</v>
      </c>
      <c r="H1743" s="493">
        <v>44902.5937384259</v>
      </c>
      <c r="I1743" t="s">
        <v>3138</v>
      </c>
      <c r="J1743" t="s">
        <v>3139</v>
      </c>
      <c r="K1743" t="s">
        <v>3140</v>
      </c>
    </row>
    <row r="1744" hidden="1" spans="1:11">
      <c r="A1744" t="s">
        <v>4934</v>
      </c>
      <c r="B1744">
        <v>1</v>
      </c>
      <c r="C1744" t="s">
        <v>4934</v>
      </c>
      <c r="D1744">
        <v>1</v>
      </c>
      <c r="F1744">
        <v>0</v>
      </c>
      <c r="G1744" s="493">
        <v>41956.788599537</v>
      </c>
      <c r="H1744" s="493">
        <v>41956.788599537</v>
      </c>
      <c r="I1744" t="s">
        <v>4935</v>
      </c>
      <c r="J1744" t="s">
        <v>4935</v>
      </c>
      <c r="K1744" t="s">
        <v>1368</v>
      </c>
    </row>
    <row r="1745" hidden="1" spans="1:11">
      <c r="A1745" t="s">
        <v>4936</v>
      </c>
      <c r="B1745">
        <v>1</v>
      </c>
      <c r="C1745" t="s">
        <v>3131</v>
      </c>
      <c r="D1745">
        <v>1</v>
      </c>
      <c r="E1745" t="s">
        <v>3132</v>
      </c>
      <c r="F1745">
        <v>4</v>
      </c>
      <c r="G1745" s="493">
        <v>41171.5516898148</v>
      </c>
      <c r="H1745" s="493">
        <v>44436.6672916667</v>
      </c>
      <c r="I1745" t="s">
        <v>3133</v>
      </c>
      <c r="J1745" t="s">
        <v>3134</v>
      </c>
      <c r="K1745" t="s">
        <v>3135</v>
      </c>
    </row>
    <row r="1746" hidden="1" spans="1:11">
      <c r="A1746" t="s">
        <v>4937</v>
      </c>
      <c r="B1746">
        <v>1</v>
      </c>
      <c r="C1746" t="s">
        <v>4198</v>
      </c>
      <c r="D1746">
        <v>1</v>
      </c>
      <c r="E1746" t="s">
        <v>3512</v>
      </c>
      <c r="F1746">
        <v>4</v>
      </c>
      <c r="G1746" s="493">
        <v>41450.4709953704</v>
      </c>
      <c r="H1746" s="493">
        <v>44902.602662037</v>
      </c>
      <c r="I1746" t="s">
        <v>3513</v>
      </c>
      <c r="J1746" t="s">
        <v>3514</v>
      </c>
      <c r="K1746" t="s">
        <v>4199</v>
      </c>
    </row>
    <row r="1747" hidden="1" spans="1:11">
      <c r="A1747" t="s">
        <v>4938</v>
      </c>
      <c r="B1747">
        <v>1</v>
      </c>
      <c r="C1747" t="s">
        <v>3131</v>
      </c>
      <c r="D1747">
        <v>1</v>
      </c>
      <c r="E1747" t="s">
        <v>3132</v>
      </c>
      <c r="F1747">
        <v>4</v>
      </c>
      <c r="G1747" s="493">
        <v>41171.5516898148</v>
      </c>
      <c r="H1747" s="493">
        <v>44436.6672916667</v>
      </c>
      <c r="I1747" t="s">
        <v>3491</v>
      </c>
      <c r="J1747" t="s">
        <v>3134</v>
      </c>
      <c r="K1747" t="s">
        <v>3135</v>
      </c>
    </row>
    <row r="1748" hidden="1" spans="1:11">
      <c r="A1748" t="s">
        <v>4939</v>
      </c>
      <c r="B1748">
        <v>1</v>
      </c>
      <c r="C1748" t="s">
        <v>4939</v>
      </c>
      <c r="D1748">
        <v>1</v>
      </c>
      <c r="E1748" t="s">
        <v>4940</v>
      </c>
      <c r="F1748">
        <v>35</v>
      </c>
      <c r="G1748" s="493">
        <v>41856.5843171296</v>
      </c>
      <c r="H1748" s="493">
        <v>41856.5878356481</v>
      </c>
      <c r="I1748" t="s">
        <v>4941</v>
      </c>
      <c r="J1748" t="s">
        <v>4941</v>
      </c>
      <c r="K1748" t="s">
        <v>4942</v>
      </c>
    </row>
    <row r="1749" hidden="1" spans="1:11">
      <c r="A1749" t="s">
        <v>4943</v>
      </c>
      <c r="B1749">
        <v>1</v>
      </c>
      <c r="C1749" t="s">
        <v>4943</v>
      </c>
      <c r="D1749">
        <v>1</v>
      </c>
      <c r="E1749" t="s">
        <v>4944</v>
      </c>
      <c r="F1749">
        <v>35</v>
      </c>
      <c r="G1749" s="493">
        <v>42193.3780208333</v>
      </c>
      <c r="H1749" s="493">
        <v>42193.4286111111</v>
      </c>
      <c r="I1749" t="s">
        <v>4945</v>
      </c>
      <c r="J1749" t="s">
        <v>4945</v>
      </c>
      <c r="K1749" t="s">
        <v>4945</v>
      </c>
    </row>
    <row r="1750" hidden="1" spans="1:11">
      <c r="A1750" t="s">
        <v>4946</v>
      </c>
      <c r="B1750">
        <v>1</v>
      </c>
      <c r="C1750" t="s">
        <v>4947</v>
      </c>
      <c r="D1750">
        <v>1</v>
      </c>
      <c r="E1750" t="s">
        <v>4948</v>
      </c>
      <c r="F1750">
        <v>35</v>
      </c>
      <c r="G1750" s="493">
        <v>41856.584525463</v>
      </c>
      <c r="H1750" s="493">
        <v>41856.5915856482</v>
      </c>
      <c r="I1750" t="s">
        <v>4949</v>
      </c>
      <c r="J1750" t="s">
        <v>4950</v>
      </c>
      <c r="K1750" t="s">
        <v>4951</v>
      </c>
    </row>
    <row r="1751" hidden="1" spans="1:11">
      <c r="A1751" t="s">
        <v>4952</v>
      </c>
      <c r="B1751">
        <v>1</v>
      </c>
      <c r="C1751" t="s">
        <v>4947</v>
      </c>
      <c r="D1751">
        <v>1</v>
      </c>
      <c r="E1751" t="s">
        <v>4948</v>
      </c>
      <c r="F1751">
        <v>35</v>
      </c>
      <c r="G1751" s="493">
        <v>41856.584525463</v>
      </c>
      <c r="H1751" s="493">
        <v>41856.5915856482</v>
      </c>
      <c r="I1751" t="s">
        <v>4953</v>
      </c>
      <c r="J1751" t="s">
        <v>4950</v>
      </c>
      <c r="K1751" t="s">
        <v>4951</v>
      </c>
    </row>
    <row r="1752" hidden="1" spans="1:11">
      <c r="A1752" t="s">
        <v>4954</v>
      </c>
      <c r="B1752">
        <v>1</v>
      </c>
      <c r="C1752" t="s">
        <v>4955</v>
      </c>
      <c r="D1752">
        <v>1</v>
      </c>
      <c r="E1752" t="s">
        <v>4956</v>
      </c>
      <c r="F1752">
        <v>6</v>
      </c>
      <c r="G1752" s="493">
        <v>41809.5001273148</v>
      </c>
      <c r="H1752" s="493">
        <v>42010.6874421296</v>
      </c>
      <c r="I1752" t="s">
        <v>4264</v>
      </c>
      <c r="J1752" t="s">
        <v>4265</v>
      </c>
      <c r="K1752" t="s">
        <v>4957</v>
      </c>
    </row>
    <row r="1753" hidden="1" spans="1:11">
      <c r="A1753" t="s">
        <v>4958</v>
      </c>
      <c r="B1753">
        <v>1</v>
      </c>
      <c r="C1753" t="s">
        <v>4958</v>
      </c>
      <c r="D1753">
        <v>1</v>
      </c>
      <c r="F1753">
        <v>0</v>
      </c>
      <c r="G1753" s="493">
        <v>41793.4092592593</v>
      </c>
      <c r="H1753" s="493">
        <v>41793.4092592593</v>
      </c>
      <c r="I1753" t="s">
        <v>4131</v>
      </c>
      <c r="J1753" t="s">
        <v>4131</v>
      </c>
      <c r="K1753" t="s">
        <v>1368</v>
      </c>
    </row>
    <row r="1754" hidden="1" spans="1:11">
      <c r="A1754" t="s">
        <v>4959</v>
      </c>
      <c r="B1754">
        <v>1</v>
      </c>
      <c r="C1754" t="s">
        <v>4597</v>
      </c>
      <c r="D1754">
        <v>1</v>
      </c>
      <c r="E1754" t="s">
        <v>1964</v>
      </c>
      <c r="F1754">
        <v>3</v>
      </c>
      <c r="G1754" s="493">
        <v>41561.7924074074</v>
      </c>
      <c r="H1754" s="493">
        <v>42910.7804282407</v>
      </c>
      <c r="I1754" t="s">
        <v>3750</v>
      </c>
      <c r="J1754" t="s">
        <v>3751</v>
      </c>
      <c r="K1754" t="s">
        <v>3751</v>
      </c>
    </row>
    <row r="1755" hidden="1" spans="1:11">
      <c r="A1755" t="s">
        <v>4960</v>
      </c>
      <c r="B1755">
        <v>1</v>
      </c>
      <c r="C1755" t="s">
        <v>4605</v>
      </c>
      <c r="D1755">
        <v>1</v>
      </c>
      <c r="E1755" t="s">
        <v>4606</v>
      </c>
      <c r="F1755">
        <v>16</v>
      </c>
      <c r="G1755" s="493">
        <v>41509.7364699074</v>
      </c>
      <c r="H1755" s="493">
        <v>42012.474375</v>
      </c>
      <c r="I1755" t="s">
        <v>4494</v>
      </c>
      <c r="J1755" t="s">
        <v>4607</v>
      </c>
      <c r="K1755" t="s">
        <v>4608</v>
      </c>
    </row>
    <row r="1756" hidden="1" spans="1:11">
      <c r="A1756" t="s">
        <v>4961</v>
      </c>
      <c r="B1756">
        <v>1</v>
      </c>
      <c r="C1756" t="s">
        <v>4961</v>
      </c>
      <c r="D1756">
        <v>1</v>
      </c>
      <c r="E1756" t="s">
        <v>4962</v>
      </c>
      <c r="F1756">
        <v>4</v>
      </c>
      <c r="G1756" s="493">
        <v>41853.3512847222</v>
      </c>
      <c r="H1756" s="493">
        <v>42253.7624305556</v>
      </c>
      <c r="I1756" t="s">
        <v>3865</v>
      </c>
      <c r="J1756" t="s">
        <v>3865</v>
      </c>
      <c r="K1756" t="s">
        <v>4963</v>
      </c>
    </row>
    <row r="1757" hidden="1" spans="1:11">
      <c r="A1757" t="s">
        <v>2920</v>
      </c>
      <c r="B1757">
        <v>3</v>
      </c>
      <c r="C1757" t="s">
        <v>2920</v>
      </c>
      <c r="D1757">
        <v>3</v>
      </c>
      <c r="E1757" t="s">
        <v>2921</v>
      </c>
      <c r="F1757">
        <v>6</v>
      </c>
      <c r="G1757" s="493">
        <v>40240.6280324074</v>
      </c>
      <c r="H1757" s="493">
        <v>40240.6280324074</v>
      </c>
      <c r="I1757" t="s">
        <v>2923</v>
      </c>
      <c r="J1757" t="s">
        <v>2923</v>
      </c>
      <c r="K1757" t="s">
        <v>2924</v>
      </c>
    </row>
    <row r="1758" hidden="1" spans="1:11">
      <c r="A1758" t="s">
        <v>4964</v>
      </c>
      <c r="B1758">
        <v>1</v>
      </c>
      <c r="C1758" t="s">
        <v>4964</v>
      </c>
      <c r="D1758">
        <v>1</v>
      </c>
      <c r="F1758">
        <v>0</v>
      </c>
      <c r="G1758" s="493">
        <v>42034.4068055556</v>
      </c>
      <c r="H1758" s="493">
        <v>42034.4068055556</v>
      </c>
      <c r="I1758" t="s">
        <v>4965</v>
      </c>
      <c r="J1758" t="s">
        <v>4965</v>
      </c>
      <c r="K1758" t="s">
        <v>1368</v>
      </c>
    </row>
    <row r="1759" hidden="1" spans="1:11">
      <c r="A1759" t="s">
        <v>4966</v>
      </c>
      <c r="B1759">
        <v>1</v>
      </c>
      <c r="C1759" t="s">
        <v>4966</v>
      </c>
      <c r="D1759">
        <v>1</v>
      </c>
      <c r="F1759">
        <v>0</v>
      </c>
      <c r="G1759" s="493">
        <v>42745.6606018519</v>
      </c>
      <c r="H1759" s="493">
        <v>42745.6606018519</v>
      </c>
      <c r="I1759" t="s">
        <v>4967</v>
      </c>
      <c r="J1759" t="s">
        <v>4967</v>
      </c>
      <c r="K1759" t="s">
        <v>1368</v>
      </c>
    </row>
    <row r="1760" hidden="1" spans="1:11">
      <c r="A1760" t="s">
        <v>4968</v>
      </c>
      <c r="B1760">
        <v>1</v>
      </c>
      <c r="C1760" t="s">
        <v>4969</v>
      </c>
      <c r="D1760">
        <v>1</v>
      </c>
      <c r="E1760" t="s">
        <v>2728</v>
      </c>
      <c r="F1760">
        <v>3</v>
      </c>
      <c r="G1760" s="493">
        <v>41827.6300810185</v>
      </c>
      <c r="H1760" s="493">
        <v>41827.6430208333</v>
      </c>
      <c r="I1760" t="s">
        <v>4970</v>
      </c>
      <c r="J1760" t="s">
        <v>4694</v>
      </c>
      <c r="K1760" t="s">
        <v>4726</v>
      </c>
    </row>
    <row r="1761" hidden="1" spans="1:11">
      <c r="A1761" t="s">
        <v>4971</v>
      </c>
      <c r="B1761">
        <v>1</v>
      </c>
      <c r="C1761" t="s">
        <v>3137</v>
      </c>
      <c r="D1761">
        <v>1</v>
      </c>
      <c r="E1761" t="s">
        <v>3132</v>
      </c>
      <c r="F1761">
        <v>4</v>
      </c>
      <c r="G1761" s="493">
        <v>41193.4949421296</v>
      </c>
      <c r="H1761" s="493">
        <v>44902.5937384259</v>
      </c>
      <c r="I1761" t="s">
        <v>3138</v>
      </c>
      <c r="J1761" t="s">
        <v>3139</v>
      </c>
      <c r="K1761" t="s">
        <v>3140</v>
      </c>
    </row>
    <row r="1762" hidden="1" spans="1:11">
      <c r="A1762" t="s">
        <v>4972</v>
      </c>
      <c r="B1762">
        <v>1</v>
      </c>
      <c r="C1762">
        <v>96441404</v>
      </c>
      <c r="D1762" t="s">
        <v>1589</v>
      </c>
      <c r="E1762">
        <v>96441494</v>
      </c>
      <c r="F1762">
        <v>4</v>
      </c>
      <c r="G1762" s="493">
        <v>39905.3630324074</v>
      </c>
      <c r="H1762" s="493">
        <v>41198.4807523148</v>
      </c>
      <c r="I1762" t="s">
        <v>4973</v>
      </c>
      <c r="J1762" t="s">
        <v>2343</v>
      </c>
      <c r="K1762" t="s">
        <v>2343</v>
      </c>
    </row>
    <row r="1763" hidden="1" spans="1:11">
      <c r="A1763" t="s">
        <v>4974</v>
      </c>
      <c r="B1763">
        <v>1</v>
      </c>
      <c r="C1763" t="s">
        <v>4974</v>
      </c>
      <c r="D1763">
        <v>1</v>
      </c>
      <c r="E1763">
        <v>96441697</v>
      </c>
      <c r="F1763">
        <v>8</v>
      </c>
      <c r="G1763" s="493">
        <v>39899.7179976852</v>
      </c>
      <c r="H1763" s="493">
        <v>40639.700787037</v>
      </c>
      <c r="I1763" t="s">
        <v>4975</v>
      </c>
      <c r="J1763" t="s">
        <v>4975</v>
      </c>
      <c r="K1763" t="s">
        <v>4975</v>
      </c>
    </row>
    <row r="1764" hidden="1" spans="1:11">
      <c r="A1764" t="s">
        <v>4976</v>
      </c>
      <c r="B1764">
        <v>1</v>
      </c>
      <c r="C1764" t="s">
        <v>3131</v>
      </c>
      <c r="D1764">
        <v>1</v>
      </c>
      <c r="E1764" t="s">
        <v>3132</v>
      </c>
      <c r="F1764">
        <v>4</v>
      </c>
      <c r="G1764" s="493">
        <v>41171.5516898148</v>
      </c>
      <c r="H1764" s="493">
        <v>44436.6672916667</v>
      </c>
      <c r="I1764" t="s">
        <v>3133</v>
      </c>
      <c r="J1764" t="s">
        <v>3134</v>
      </c>
      <c r="K1764" t="s">
        <v>3135</v>
      </c>
    </row>
    <row r="1765" hidden="1" spans="1:11">
      <c r="A1765" t="s">
        <v>4977</v>
      </c>
      <c r="B1765">
        <v>1</v>
      </c>
      <c r="C1765" t="s">
        <v>4198</v>
      </c>
      <c r="D1765">
        <v>1</v>
      </c>
      <c r="E1765" t="s">
        <v>3512</v>
      </c>
      <c r="F1765">
        <v>4</v>
      </c>
      <c r="G1765" s="493">
        <v>41450.4709953704</v>
      </c>
      <c r="H1765" s="493">
        <v>44902.602662037</v>
      </c>
      <c r="I1765" t="s">
        <v>3513</v>
      </c>
      <c r="J1765" t="s">
        <v>3514</v>
      </c>
      <c r="K1765" t="s">
        <v>4199</v>
      </c>
    </row>
    <row r="1766" hidden="1" spans="1:11">
      <c r="A1766" t="s">
        <v>4978</v>
      </c>
      <c r="B1766">
        <v>1</v>
      </c>
      <c r="C1766" t="s">
        <v>3131</v>
      </c>
      <c r="D1766">
        <v>1</v>
      </c>
      <c r="E1766" t="s">
        <v>3132</v>
      </c>
      <c r="F1766">
        <v>4</v>
      </c>
      <c r="G1766" s="493">
        <v>41171.5516898148</v>
      </c>
      <c r="H1766" s="493">
        <v>44436.6672916667</v>
      </c>
      <c r="I1766" t="s">
        <v>3491</v>
      </c>
      <c r="J1766" t="s">
        <v>3134</v>
      </c>
      <c r="K1766" t="s">
        <v>3135</v>
      </c>
    </row>
    <row r="1767" hidden="1" spans="1:11">
      <c r="A1767" t="s">
        <v>4979</v>
      </c>
      <c r="B1767">
        <v>1</v>
      </c>
      <c r="C1767" t="s">
        <v>4198</v>
      </c>
      <c r="D1767">
        <v>1</v>
      </c>
      <c r="E1767" t="s">
        <v>3512</v>
      </c>
      <c r="F1767">
        <v>4</v>
      </c>
      <c r="G1767" s="493">
        <v>41450.4709953704</v>
      </c>
      <c r="H1767" s="493">
        <v>44902.602662037</v>
      </c>
      <c r="I1767" t="s">
        <v>4551</v>
      </c>
      <c r="J1767" t="s">
        <v>3514</v>
      </c>
      <c r="K1767" t="s">
        <v>4199</v>
      </c>
    </row>
    <row r="1768" hidden="1" spans="1:11">
      <c r="A1768" t="s">
        <v>4980</v>
      </c>
      <c r="B1768">
        <v>1</v>
      </c>
      <c r="C1768" t="s">
        <v>4969</v>
      </c>
      <c r="D1768">
        <v>1</v>
      </c>
      <c r="E1768" t="s">
        <v>2728</v>
      </c>
      <c r="F1768">
        <v>3</v>
      </c>
      <c r="G1768" s="493">
        <v>41827.6300810185</v>
      </c>
      <c r="H1768" s="493">
        <v>41827.6430208333</v>
      </c>
      <c r="I1768" t="s">
        <v>4970</v>
      </c>
      <c r="J1768" t="s">
        <v>4694</v>
      </c>
      <c r="K1768" t="s">
        <v>4726</v>
      </c>
    </row>
    <row r="1769" hidden="1" spans="1:11">
      <c r="A1769" t="s">
        <v>4981</v>
      </c>
      <c r="B1769">
        <v>1</v>
      </c>
      <c r="C1769" t="s">
        <v>4982</v>
      </c>
      <c r="D1769">
        <v>1</v>
      </c>
      <c r="E1769" t="s">
        <v>4983</v>
      </c>
      <c r="F1769">
        <v>3</v>
      </c>
      <c r="G1769" s="493">
        <v>41873.6377083333</v>
      </c>
      <c r="H1769" s="493">
        <v>41873.6402314815</v>
      </c>
      <c r="I1769" t="s">
        <v>4124</v>
      </c>
      <c r="J1769" t="s">
        <v>4984</v>
      </c>
      <c r="K1769" t="s">
        <v>4985</v>
      </c>
    </row>
    <row r="1770" hidden="1" spans="1:11">
      <c r="A1770" t="s">
        <v>4986</v>
      </c>
      <c r="B1770">
        <v>1</v>
      </c>
      <c r="C1770" t="s">
        <v>4987</v>
      </c>
      <c r="D1770">
        <v>1</v>
      </c>
      <c r="E1770" t="s">
        <v>1960</v>
      </c>
      <c r="F1770">
        <v>3</v>
      </c>
      <c r="G1770" s="493">
        <v>41873.6278356481</v>
      </c>
      <c r="H1770" s="493">
        <v>41873.6431597222</v>
      </c>
      <c r="I1770" t="s">
        <v>4128</v>
      </c>
      <c r="J1770" t="s">
        <v>4988</v>
      </c>
      <c r="K1770" t="s">
        <v>4989</v>
      </c>
    </row>
    <row r="1771" hidden="1" spans="1:11">
      <c r="A1771" t="s">
        <v>4990</v>
      </c>
      <c r="B1771">
        <v>1</v>
      </c>
      <c r="C1771" t="s">
        <v>4991</v>
      </c>
      <c r="D1771">
        <v>1</v>
      </c>
      <c r="E1771" t="s">
        <v>1954</v>
      </c>
      <c r="F1771">
        <v>3</v>
      </c>
      <c r="G1771" s="493">
        <v>41959.4849074074</v>
      </c>
      <c r="H1771" s="493">
        <v>41959.4849074074</v>
      </c>
      <c r="I1771" t="s">
        <v>4992</v>
      </c>
      <c r="J1771" t="s">
        <v>4993</v>
      </c>
      <c r="K1771" t="s">
        <v>4993</v>
      </c>
    </row>
    <row r="1772" hidden="1" spans="1:11">
      <c r="A1772" t="s">
        <v>4994</v>
      </c>
      <c r="B1772">
        <v>1</v>
      </c>
      <c r="C1772" t="s">
        <v>4995</v>
      </c>
      <c r="D1772">
        <v>1</v>
      </c>
      <c r="E1772" t="s">
        <v>1954</v>
      </c>
      <c r="F1772">
        <v>3</v>
      </c>
      <c r="G1772" s="493">
        <v>41959.4896412037</v>
      </c>
      <c r="H1772" s="493">
        <v>41959.4896412037</v>
      </c>
      <c r="I1772" t="s">
        <v>4996</v>
      </c>
      <c r="J1772" t="s">
        <v>4997</v>
      </c>
      <c r="K1772" t="s">
        <v>4997</v>
      </c>
    </row>
    <row r="1773" hidden="1" spans="1:11">
      <c r="A1773" t="s">
        <v>4998</v>
      </c>
      <c r="B1773">
        <v>1</v>
      </c>
      <c r="C1773" t="s">
        <v>4999</v>
      </c>
      <c r="D1773">
        <v>1</v>
      </c>
      <c r="E1773" t="s">
        <v>1947</v>
      </c>
      <c r="F1773">
        <v>3</v>
      </c>
      <c r="G1773" s="493">
        <v>41959.4842592593</v>
      </c>
      <c r="H1773" s="493">
        <v>42230.4061226852</v>
      </c>
      <c r="I1773" t="s">
        <v>5000</v>
      </c>
      <c r="J1773" t="s">
        <v>5001</v>
      </c>
      <c r="K1773" t="s">
        <v>5001</v>
      </c>
    </row>
    <row r="1774" hidden="1" spans="1:11">
      <c r="A1774" t="s">
        <v>5002</v>
      </c>
      <c r="B1774">
        <v>1</v>
      </c>
      <c r="C1774" t="s">
        <v>5003</v>
      </c>
      <c r="D1774">
        <v>1</v>
      </c>
      <c r="E1774" t="s">
        <v>1947</v>
      </c>
      <c r="F1774">
        <v>3</v>
      </c>
      <c r="G1774" s="493">
        <v>41959.4898958333</v>
      </c>
      <c r="H1774" s="493">
        <v>42230.4055787037</v>
      </c>
      <c r="I1774" t="s">
        <v>5004</v>
      </c>
      <c r="J1774" t="s">
        <v>5005</v>
      </c>
      <c r="K1774" t="s">
        <v>5005</v>
      </c>
    </row>
    <row r="1775" hidden="1" spans="1:11">
      <c r="A1775" t="s">
        <v>5006</v>
      </c>
      <c r="B1775">
        <v>1</v>
      </c>
      <c r="C1775" t="s">
        <v>5006</v>
      </c>
      <c r="D1775">
        <v>1</v>
      </c>
      <c r="F1775">
        <v>0</v>
      </c>
      <c r="G1775" s="493">
        <v>41809.4932060185</v>
      </c>
      <c r="H1775" s="493">
        <v>41809.4932060185</v>
      </c>
      <c r="I1775" t="s">
        <v>4463</v>
      </c>
      <c r="J1775" t="s">
        <v>4463</v>
      </c>
      <c r="K1775" t="s">
        <v>1368</v>
      </c>
    </row>
    <row r="1776" hidden="1" spans="1:11">
      <c r="A1776" t="s">
        <v>5007</v>
      </c>
      <c r="B1776">
        <v>1</v>
      </c>
      <c r="C1776" t="s">
        <v>5008</v>
      </c>
      <c r="D1776">
        <v>1</v>
      </c>
      <c r="E1776" t="s">
        <v>4166</v>
      </c>
      <c r="F1776">
        <v>2</v>
      </c>
      <c r="G1776" s="493">
        <v>41802.409525463</v>
      </c>
      <c r="H1776" s="493">
        <v>41802.4698958333</v>
      </c>
      <c r="I1776" t="s">
        <v>5009</v>
      </c>
      <c r="J1776" t="s">
        <v>4573</v>
      </c>
      <c r="K1776" t="s">
        <v>5010</v>
      </c>
    </row>
    <row r="1777" hidden="1" spans="1:11">
      <c r="A1777" t="s">
        <v>5011</v>
      </c>
      <c r="B1777">
        <v>1</v>
      </c>
      <c r="C1777" t="s">
        <v>5012</v>
      </c>
      <c r="D1777">
        <v>1</v>
      </c>
      <c r="E1777" t="s">
        <v>4273</v>
      </c>
      <c r="F1777">
        <v>2</v>
      </c>
      <c r="G1777" s="493">
        <v>41802.4793287037</v>
      </c>
      <c r="H1777" s="493">
        <v>41802.4920023148</v>
      </c>
      <c r="I1777" t="s">
        <v>5013</v>
      </c>
      <c r="J1777" t="s">
        <v>4583</v>
      </c>
      <c r="K1777" t="s">
        <v>5014</v>
      </c>
    </row>
    <row r="1778" hidden="1" spans="1:11">
      <c r="A1778" t="s">
        <v>5015</v>
      </c>
      <c r="B1778">
        <v>1</v>
      </c>
      <c r="C1778" t="s">
        <v>5016</v>
      </c>
      <c r="D1778">
        <v>1</v>
      </c>
      <c r="E1778" t="s">
        <v>4180</v>
      </c>
      <c r="F1778">
        <v>2</v>
      </c>
      <c r="G1778" s="493">
        <v>41802.4797337963</v>
      </c>
      <c r="H1778" s="493">
        <v>41802.5168865741</v>
      </c>
      <c r="I1778" t="s">
        <v>5017</v>
      </c>
      <c r="J1778" t="s">
        <v>4578</v>
      </c>
      <c r="K1778" t="s">
        <v>4579</v>
      </c>
    </row>
    <row r="1779" hidden="1" spans="1:11">
      <c r="A1779" t="s">
        <v>5018</v>
      </c>
      <c r="B1779">
        <v>1</v>
      </c>
      <c r="C1779" t="s">
        <v>5019</v>
      </c>
      <c r="D1779">
        <v>1</v>
      </c>
      <c r="E1779" t="s">
        <v>3772</v>
      </c>
      <c r="F1779">
        <v>2</v>
      </c>
      <c r="G1779" s="493">
        <v>41898.5753703704</v>
      </c>
      <c r="H1779" s="493">
        <v>42326.4369328704</v>
      </c>
      <c r="I1779" t="s">
        <v>5020</v>
      </c>
      <c r="J1779" t="s">
        <v>3954</v>
      </c>
      <c r="K1779" t="s">
        <v>5021</v>
      </c>
    </row>
    <row r="1780" hidden="1" spans="1:11">
      <c r="A1780" t="s">
        <v>5022</v>
      </c>
      <c r="B1780">
        <v>1</v>
      </c>
      <c r="C1780" t="s">
        <v>5023</v>
      </c>
      <c r="D1780">
        <v>1</v>
      </c>
      <c r="E1780" t="s">
        <v>3772</v>
      </c>
      <c r="F1780">
        <v>2</v>
      </c>
      <c r="G1780" s="493">
        <v>41897.5498958333</v>
      </c>
      <c r="H1780" s="493">
        <v>42326.4382407407</v>
      </c>
      <c r="I1780" t="s">
        <v>5024</v>
      </c>
      <c r="J1780" t="s">
        <v>3774</v>
      </c>
      <c r="K1780" t="s">
        <v>5025</v>
      </c>
    </row>
    <row r="1781" hidden="1" spans="1:11">
      <c r="A1781" t="s">
        <v>5026</v>
      </c>
      <c r="B1781">
        <v>1</v>
      </c>
      <c r="C1781" t="s">
        <v>5026</v>
      </c>
      <c r="D1781">
        <v>1</v>
      </c>
      <c r="E1781" t="s">
        <v>5027</v>
      </c>
      <c r="F1781">
        <v>1</v>
      </c>
      <c r="G1781" s="493">
        <v>41947.5641203704</v>
      </c>
      <c r="H1781" s="493">
        <v>42010.3077662037</v>
      </c>
      <c r="I1781" t="s">
        <v>5028</v>
      </c>
      <c r="J1781" t="s">
        <v>5028</v>
      </c>
      <c r="K1781" t="s">
        <v>5029</v>
      </c>
    </row>
    <row r="1782" hidden="1" spans="1:11">
      <c r="A1782" t="s">
        <v>5030</v>
      </c>
      <c r="B1782">
        <v>1</v>
      </c>
      <c r="C1782" t="s">
        <v>5030</v>
      </c>
      <c r="D1782">
        <v>1</v>
      </c>
      <c r="F1782">
        <v>0</v>
      </c>
      <c r="G1782" s="493">
        <v>41930.6562962963</v>
      </c>
      <c r="H1782" s="493">
        <v>41930.6562962963</v>
      </c>
      <c r="I1782" t="s">
        <v>4391</v>
      </c>
      <c r="J1782" t="s">
        <v>4391</v>
      </c>
      <c r="K1782" t="s">
        <v>1368</v>
      </c>
    </row>
    <row r="1783" hidden="1" spans="1:11">
      <c r="A1783" t="s">
        <v>5031</v>
      </c>
      <c r="B1783">
        <v>1</v>
      </c>
      <c r="C1783" t="s">
        <v>4329</v>
      </c>
      <c r="D1783">
        <v>1</v>
      </c>
      <c r="E1783" t="s">
        <v>1767</v>
      </c>
      <c r="F1783">
        <v>4</v>
      </c>
      <c r="G1783" s="493">
        <v>41359.6611689815</v>
      </c>
      <c r="H1783" s="493">
        <v>43154.4750578704</v>
      </c>
      <c r="I1783" t="s">
        <v>4330</v>
      </c>
      <c r="J1783" t="s">
        <v>4331</v>
      </c>
      <c r="K1783" t="s">
        <v>4332</v>
      </c>
    </row>
    <row r="1784" hidden="1" spans="1:11">
      <c r="A1784" t="s">
        <v>5032</v>
      </c>
      <c r="B1784">
        <v>1</v>
      </c>
      <c r="C1784" t="s">
        <v>5032</v>
      </c>
      <c r="D1784">
        <v>1</v>
      </c>
      <c r="F1784">
        <v>0</v>
      </c>
      <c r="G1784" s="493">
        <v>41930.6471296296</v>
      </c>
      <c r="H1784" s="493">
        <v>41930.6471296296</v>
      </c>
      <c r="I1784" t="s">
        <v>4393</v>
      </c>
      <c r="J1784" t="s">
        <v>4393</v>
      </c>
      <c r="K1784" t="s">
        <v>1368</v>
      </c>
    </row>
    <row r="1785" hidden="1" spans="1:11">
      <c r="A1785" t="s">
        <v>5033</v>
      </c>
      <c r="B1785">
        <v>1</v>
      </c>
      <c r="C1785" t="s">
        <v>4334</v>
      </c>
      <c r="D1785">
        <v>1</v>
      </c>
      <c r="E1785" t="s">
        <v>1840</v>
      </c>
      <c r="F1785">
        <v>4</v>
      </c>
      <c r="G1785" s="493">
        <v>41359.661724537</v>
      </c>
      <c r="H1785" s="493">
        <v>43154.4747800926</v>
      </c>
      <c r="I1785" t="s">
        <v>4335</v>
      </c>
      <c r="J1785" t="s">
        <v>4336</v>
      </c>
      <c r="K1785" t="s">
        <v>4337</v>
      </c>
    </row>
    <row r="1786" hidden="1" spans="1:11">
      <c r="A1786" t="s">
        <v>5034</v>
      </c>
      <c r="B1786">
        <v>1</v>
      </c>
      <c r="C1786" t="s">
        <v>5034</v>
      </c>
      <c r="D1786">
        <v>1</v>
      </c>
      <c r="E1786" t="s">
        <v>990</v>
      </c>
      <c r="F1786">
        <v>6</v>
      </c>
      <c r="G1786" s="493">
        <v>41941.478599537</v>
      </c>
      <c r="H1786" s="493">
        <v>42814.6513888889</v>
      </c>
      <c r="I1786" t="s">
        <v>5035</v>
      </c>
      <c r="J1786" t="s">
        <v>5035</v>
      </c>
      <c r="K1786" t="s">
        <v>5036</v>
      </c>
    </row>
    <row r="1787" hidden="1" spans="1:11">
      <c r="A1787" t="s">
        <v>5037</v>
      </c>
      <c r="B1787">
        <v>1</v>
      </c>
      <c r="C1787" t="s">
        <v>5038</v>
      </c>
      <c r="D1787">
        <v>1</v>
      </c>
      <c r="E1787" t="s">
        <v>5037</v>
      </c>
      <c r="F1787">
        <v>6</v>
      </c>
      <c r="G1787" s="493">
        <v>42034.3849189815</v>
      </c>
      <c r="H1787" s="493">
        <v>42034.3869791667</v>
      </c>
      <c r="I1787" t="s">
        <v>5039</v>
      </c>
      <c r="J1787" t="s">
        <v>5040</v>
      </c>
      <c r="K1787" t="s">
        <v>5041</v>
      </c>
    </row>
    <row r="1788" hidden="1" spans="1:11">
      <c r="A1788" t="s">
        <v>5038</v>
      </c>
      <c r="B1788">
        <v>1</v>
      </c>
      <c r="C1788" t="s">
        <v>5038</v>
      </c>
      <c r="D1788">
        <v>1</v>
      </c>
      <c r="E1788" t="s">
        <v>5037</v>
      </c>
      <c r="F1788">
        <v>6</v>
      </c>
      <c r="G1788" s="493">
        <v>42034.3849189815</v>
      </c>
      <c r="H1788" s="493">
        <v>42034.3869791667</v>
      </c>
      <c r="I1788" t="s">
        <v>5040</v>
      </c>
      <c r="J1788" t="s">
        <v>5040</v>
      </c>
      <c r="K1788" t="s">
        <v>5041</v>
      </c>
    </row>
    <row r="1789" hidden="1" spans="1:11">
      <c r="A1789" t="s">
        <v>5042</v>
      </c>
      <c r="B1789">
        <v>1</v>
      </c>
      <c r="C1789" t="s">
        <v>5042</v>
      </c>
      <c r="D1789">
        <v>1</v>
      </c>
      <c r="F1789">
        <v>0</v>
      </c>
      <c r="G1789" s="493">
        <v>41897.5113425926</v>
      </c>
      <c r="H1789" s="493">
        <v>41897.5113425926</v>
      </c>
      <c r="I1789" t="s">
        <v>5043</v>
      </c>
      <c r="J1789" t="s">
        <v>5043</v>
      </c>
      <c r="K1789" t="s">
        <v>1368</v>
      </c>
    </row>
    <row r="1790" hidden="1" spans="1:11">
      <c r="A1790" t="s">
        <v>5044</v>
      </c>
      <c r="B1790">
        <v>1</v>
      </c>
      <c r="C1790" t="s">
        <v>5044</v>
      </c>
      <c r="D1790">
        <v>1</v>
      </c>
      <c r="E1790" t="s">
        <v>2475</v>
      </c>
      <c r="F1790">
        <v>8</v>
      </c>
      <c r="G1790" s="493">
        <v>41983.5903819444</v>
      </c>
      <c r="H1790" s="493">
        <v>42814.6524537037</v>
      </c>
      <c r="I1790" t="s">
        <v>5045</v>
      </c>
      <c r="J1790" t="s">
        <v>5045</v>
      </c>
      <c r="K1790" t="s">
        <v>5046</v>
      </c>
    </row>
    <row r="1791" hidden="1" spans="1:11">
      <c r="A1791" t="s">
        <v>1125</v>
      </c>
      <c r="B1791">
        <v>1</v>
      </c>
      <c r="C1791" t="s">
        <v>1125</v>
      </c>
      <c r="D1791">
        <v>1</v>
      </c>
      <c r="E1791" t="s">
        <v>1127</v>
      </c>
      <c r="F1791">
        <v>8</v>
      </c>
      <c r="G1791" s="493">
        <v>41983.6084490741</v>
      </c>
      <c r="H1791" s="493">
        <v>43222.7328703704</v>
      </c>
      <c r="I1791" t="s">
        <v>2472</v>
      </c>
      <c r="J1791" t="s">
        <v>2472</v>
      </c>
      <c r="K1791" t="s">
        <v>5047</v>
      </c>
    </row>
    <row r="1792" hidden="1" spans="1:11">
      <c r="A1792" t="s">
        <v>5048</v>
      </c>
      <c r="B1792">
        <v>1</v>
      </c>
      <c r="C1792" t="s">
        <v>5049</v>
      </c>
      <c r="D1792">
        <v>1</v>
      </c>
      <c r="E1792" t="s">
        <v>1964</v>
      </c>
      <c r="F1792">
        <v>3</v>
      </c>
      <c r="G1792" s="493">
        <v>41957.4412847222</v>
      </c>
      <c r="H1792" s="493">
        <v>42910.7822453704</v>
      </c>
      <c r="I1792" t="s">
        <v>5050</v>
      </c>
      <c r="J1792" t="s">
        <v>3751</v>
      </c>
      <c r="K1792" t="s">
        <v>3751</v>
      </c>
    </row>
    <row r="1793" hidden="1" spans="1:11">
      <c r="A1793" t="s">
        <v>5051</v>
      </c>
      <c r="B1793">
        <v>1</v>
      </c>
      <c r="C1793" t="s">
        <v>5051</v>
      </c>
      <c r="D1793">
        <v>1</v>
      </c>
      <c r="E1793">
        <v>92425091</v>
      </c>
      <c r="F1793">
        <v>6</v>
      </c>
      <c r="G1793" s="493">
        <v>41873.6177199074</v>
      </c>
      <c r="H1793" s="493">
        <v>42617.7452662037</v>
      </c>
      <c r="I1793" t="s">
        <v>5052</v>
      </c>
      <c r="J1793" t="s">
        <v>5052</v>
      </c>
      <c r="K1793" t="s">
        <v>5053</v>
      </c>
    </row>
    <row r="1794" hidden="1" spans="1:11">
      <c r="A1794" t="s">
        <v>5054</v>
      </c>
      <c r="B1794">
        <v>1</v>
      </c>
      <c r="C1794" t="s">
        <v>5054</v>
      </c>
      <c r="D1794">
        <v>1</v>
      </c>
      <c r="E1794">
        <v>92425091</v>
      </c>
      <c r="F1794">
        <v>6</v>
      </c>
      <c r="G1794" s="493">
        <v>42621.690162037</v>
      </c>
      <c r="H1794" s="493">
        <v>42621.6947453704</v>
      </c>
      <c r="I1794" t="s">
        <v>5055</v>
      </c>
      <c r="J1794" t="s">
        <v>5055</v>
      </c>
      <c r="K1794" t="s">
        <v>5056</v>
      </c>
    </row>
    <row r="1795" hidden="1" spans="1:11">
      <c r="A1795" t="s">
        <v>5057</v>
      </c>
      <c r="B1795">
        <v>1</v>
      </c>
      <c r="C1795" t="s">
        <v>5057</v>
      </c>
      <c r="D1795">
        <v>1</v>
      </c>
      <c r="F1795">
        <v>0</v>
      </c>
      <c r="G1795" s="493">
        <v>41863.594537037</v>
      </c>
      <c r="H1795" s="493">
        <v>41863.594537037</v>
      </c>
      <c r="I1795" t="s">
        <v>5058</v>
      </c>
      <c r="J1795" t="s">
        <v>5058</v>
      </c>
      <c r="K1795" t="s">
        <v>1368</v>
      </c>
    </row>
    <row r="1796" hidden="1" spans="1:11">
      <c r="A1796" t="s">
        <v>5059</v>
      </c>
      <c r="B1796">
        <v>1</v>
      </c>
      <c r="C1796" t="s">
        <v>5059</v>
      </c>
      <c r="D1796">
        <v>1</v>
      </c>
      <c r="F1796">
        <v>0</v>
      </c>
      <c r="G1796" s="493">
        <v>41863.5987037037</v>
      </c>
      <c r="H1796" s="493">
        <v>41863.5987037037</v>
      </c>
      <c r="I1796" t="s">
        <v>5060</v>
      </c>
      <c r="J1796" t="s">
        <v>5060</v>
      </c>
      <c r="K1796" t="s">
        <v>1368</v>
      </c>
    </row>
    <row r="1797" hidden="1" spans="1:11">
      <c r="A1797" t="s">
        <v>5061</v>
      </c>
      <c r="B1797">
        <v>1</v>
      </c>
      <c r="C1797" t="s">
        <v>4061</v>
      </c>
      <c r="D1797">
        <v>1</v>
      </c>
      <c r="E1797" t="s">
        <v>4062</v>
      </c>
      <c r="F1797">
        <v>6</v>
      </c>
      <c r="G1797" s="493">
        <v>41302.7356018519</v>
      </c>
      <c r="H1797" s="493">
        <v>42225.4656712963</v>
      </c>
      <c r="I1797" t="s">
        <v>4063</v>
      </c>
      <c r="J1797" t="s">
        <v>4064</v>
      </c>
      <c r="K1797" t="s">
        <v>4065</v>
      </c>
    </row>
    <row r="1798" hidden="1" spans="1:11">
      <c r="A1798" t="s">
        <v>5062</v>
      </c>
      <c r="B1798">
        <v>1</v>
      </c>
      <c r="C1798" t="s">
        <v>4073</v>
      </c>
      <c r="D1798">
        <v>1</v>
      </c>
      <c r="E1798" t="s">
        <v>4074</v>
      </c>
      <c r="F1798">
        <v>3</v>
      </c>
      <c r="G1798" s="493">
        <v>41253.5565625</v>
      </c>
      <c r="H1798" s="493">
        <v>42225.4644212963</v>
      </c>
      <c r="I1798" t="s">
        <v>4075</v>
      </c>
      <c r="J1798" t="s">
        <v>4076</v>
      </c>
      <c r="K1798" t="s">
        <v>4077</v>
      </c>
    </row>
    <row r="1799" hidden="1" spans="1:11">
      <c r="A1799" t="s">
        <v>5063</v>
      </c>
      <c r="B1799">
        <v>1</v>
      </c>
      <c r="C1799" t="s">
        <v>4067</v>
      </c>
      <c r="D1799">
        <v>1</v>
      </c>
      <c r="E1799" t="s">
        <v>4068</v>
      </c>
      <c r="F1799">
        <v>6</v>
      </c>
      <c r="G1799" s="493">
        <v>41302.7359837963</v>
      </c>
      <c r="H1799" s="493">
        <v>42225.4661111111</v>
      </c>
      <c r="I1799" t="s">
        <v>4069</v>
      </c>
      <c r="J1799" t="s">
        <v>4070</v>
      </c>
      <c r="K1799" t="s">
        <v>4071</v>
      </c>
    </row>
    <row r="1800" hidden="1" spans="1:11">
      <c r="A1800" t="s">
        <v>5064</v>
      </c>
      <c r="B1800">
        <v>1</v>
      </c>
      <c r="C1800" t="s">
        <v>4079</v>
      </c>
      <c r="D1800">
        <v>1</v>
      </c>
      <c r="E1800" t="s">
        <v>4080</v>
      </c>
      <c r="F1800">
        <v>3</v>
      </c>
      <c r="G1800" s="493">
        <v>41254.5650115741</v>
      </c>
      <c r="H1800" s="493">
        <v>42225.4651967593</v>
      </c>
      <c r="I1800" t="s">
        <v>4081</v>
      </c>
      <c r="J1800" t="s">
        <v>4082</v>
      </c>
      <c r="K1800" t="s">
        <v>4083</v>
      </c>
    </row>
    <row r="1801" hidden="1" spans="1:11">
      <c r="A1801" t="s">
        <v>949</v>
      </c>
      <c r="B1801">
        <v>1</v>
      </c>
      <c r="C1801" t="s">
        <v>949</v>
      </c>
      <c r="D1801">
        <v>1</v>
      </c>
      <c r="E1801" t="s">
        <v>950</v>
      </c>
      <c r="F1801">
        <v>6</v>
      </c>
      <c r="G1801" s="493">
        <v>41967.7536805556</v>
      </c>
      <c r="H1801" s="493">
        <v>42236.4072453704</v>
      </c>
      <c r="I1801" t="s">
        <v>5065</v>
      </c>
      <c r="J1801" t="s">
        <v>5065</v>
      </c>
      <c r="K1801" t="s">
        <v>5066</v>
      </c>
    </row>
    <row r="1802" hidden="1" spans="1:11">
      <c r="A1802" t="s">
        <v>5067</v>
      </c>
      <c r="B1802">
        <v>1</v>
      </c>
      <c r="C1802" t="s">
        <v>5067</v>
      </c>
      <c r="D1802">
        <v>1</v>
      </c>
      <c r="E1802" t="s">
        <v>970</v>
      </c>
      <c r="F1802">
        <v>12</v>
      </c>
      <c r="G1802" s="493">
        <v>41969.3694212963</v>
      </c>
      <c r="H1802" s="493">
        <v>44628.6621180556</v>
      </c>
      <c r="I1802" t="s">
        <v>5068</v>
      </c>
      <c r="J1802" t="s">
        <v>5068</v>
      </c>
      <c r="K1802" t="s">
        <v>2956</v>
      </c>
    </row>
    <row r="1803" hidden="1" spans="1:11">
      <c r="A1803" t="s">
        <v>969</v>
      </c>
      <c r="B1803">
        <v>1</v>
      </c>
      <c r="C1803" t="s">
        <v>969</v>
      </c>
      <c r="D1803">
        <v>1</v>
      </c>
      <c r="E1803" t="s">
        <v>970</v>
      </c>
      <c r="F1803">
        <v>12</v>
      </c>
      <c r="G1803" s="493">
        <v>41969.3691550926</v>
      </c>
      <c r="H1803" s="493">
        <v>44628.6574074074</v>
      </c>
      <c r="I1803" t="s">
        <v>5069</v>
      </c>
      <c r="J1803" t="s">
        <v>5069</v>
      </c>
      <c r="K1803" t="s">
        <v>5070</v>
      </c>
    </row>
    <row r="1804" hidden="1" spans="1:11">
      <c r="A1804" t="s">
        <v>5071</v>
      </c>
      <c r="B1804">
        <v>1</v>
      </c>
      <c r="C1804" t="s">
        <v>5071</v>
      </c>
      <c r="D1804">
        <v>1</v>
      </c>
      <c r="E1804">
        <v>92423291</v>
      </c>
      <c r="F1804">
        <v>12</v>
      </c>
      <c r="G1804" s="493">
        <v>41983.7344212963</v>
      </c>
      <c r="H1804" s="493">
        <v>42993.4377430556</v>
      </c>
      <c r="I1804" t="s">
        <v>5072</v>
      </c>
      <c r="J1804" t="s">
        <v>5072</v>
      </c>
      <c r="K1804" t="s">
        <v>5073</v>
      </c>
    </row>
    <row r="1805" hidden="1" spans="1:11">
      <c r="A1805" t="s">
        <v>5074</v>
      </c>
      <c r="B1805">
        <v>1</v>
      </c>
      <c r="C1805" t="s">
        <v>5074</v>
      </c>
      <c r="D1805">
        <v>1</v>
      </c>
      <c r="E1805">
        <v>92423291</v>
      </c>
      <c r="F1805">
        <v>12</v>
      </c>
      <c r="G1805" s="493">
        <v>41983.742650463</v>
      </c>
      <c r="H1805" s="493">
        <v>42993.4382638889</v>
      </c>
      <c r="I1805" t="s">
        <v>5075</v>
      </c>
      <c r="J1805" t="s">
        <v>5075</v>
      </c>
      <c r="K1805" t="s">
        <v>5076</v>
      </c>
    </row>
    <row r="1806" hidden="1" spans="1:11">
      <c r="A1806" t="s">
        <v>5077</v>
      </c>
      <c r="B1806">
        <v>1</v>
      </c>
      <c r="C1806" t="s">
        <v>5077</v>
      </c>
      <c r="D1806">
        <v>1</v>
      </c>
      <c r="E1806">
        <v>92423691</v>
      </c>
      <c r="F1806">
        <v>8</v>
      </c>
      <c r="G1806" s="493">
        <v>41983.6644560185</v>
      </c>
      <c r="H1806" s="493">
        <v>43222.7342824074</v>
      </c>
      <c r="I1806" t="s">
        <v>5078</v>
      </c>
      <c r="J1806" t="s">
        <v>5078</v>
      </c>
      <c r="K1806" t="s">
        <v>5079</v>
      </c>
    </row>
    <row r="1807" hidden="1" spans="1:11">
      <c r="A1807" t="s">
        <v>5080</v>
      </c>
      <c r="B1807">
        <v>1</v>
      </c>
      <c r="C1807" t="s">
        <v>5080</v>
      </c>
      <c r="D1807">
        <v>1</v>
      </c>
      <c r="E1807">
        <v>92423891</v>
      </c>
      <c r="F1807">
        <v>12</v>
      </c>
      <c r="G1807" s="493">
        <v>41983.6807638889</v>
      </c>
      <c r="H1807" s="493">
        <v>42993.438599537</v>
      </c>
      <c r="I1807" t="s">
        <v>5081</v>
      </c>
      <c r="J1807" t="s">
        <v>5081</v>
      </c>
      <c r="K1807" t="s">
        <v>5082</v>
      </c>
    </row>
    <row r="1808" hidden="1" spans="1:11">
      <c r="A1808" t="s">
        <v>5083</v>
      </c>
      <c r="B1808">
        <v>1</v>
      </c>
      <c r="C1808" t="s">
        <v>5083</v>
      </c>
      <c r="D1808">
        <v>1</v>
      </c>
      <c r="E1808">
        <v>92423891</v>
      </c>
      <c r="F1808">
        <v>12</v>
      </c>
      <c r="G1808" s="493">
        <v>41983.6907291667</v>
      </c>
      <c r="H1808" s="493">
        <v>42993.4389583333</v>
      </c>
      <c r="I1808" t="s">
        <v>5084</v>
      </c>
      <c r="J1808" t="s">
        <v>5084</v>
      </c>
      <c r="K1808" t="s">
        <v>5085</v>
      </c>
    </row>
    <row r="1809" hidden="1" spans="1:11">
      <c r="A1809" t="s">
        <v>2637</v>
      </c>
      <c r="B1809">
        <v>1</v>
      </c>
      <c r="C1809" t="s">
        <v>2637</v>
      </c>
      <c r="D1809">
        <v>1</v>
      </c>
      <c r="E1809">
        <v>92410492</v>
      </c>
      <c r="F1809">
        <v>9</v>
      </c>
      <c r="G1809" s="493">
        <v>40567.7032175926</v>
      </c>
      <c r="H1809" s="493">
        <v>40567.7176736111</v>
      </c>
      <c r="I1809" t="s">
        <v>1991</v>
      </c>
      <c r="J1809" t="s">
        <v>1991</v>
      </c>
      <c r="K1809" t="s">
        <v>2639</v>
      </c>
    </row>
    <row r="1810" hidden="1" spans="1:11">
      <c r="A1810" t="s">
        <v>5086</v>
      </c>
      <c r="B1810">
        <v>1</v>
      </c>
      <c r="C1810" t="s">
        <v>5086</v>
      </c>
      <c r="D1810">
        <v>1</v>
      </c>
      <c r="E1810" t="s">
        <v>3843</v>
      </c>
      <c r="F1810">
        <v>9</v>
      </c>
      <c r="G1810" s="493">
        <v>42354.7280208333</v>
      </c>
      <c r="H1810" s="493">
        <v>42453.4527199074</v>
      </c>
      <c r="I1810" t="s">
        <v>3844</v>
      </c>
      <c r="J1810" t="s">
        <v>3844</v>
      </c>
      <c r="K1810" t="s">
        <v>5087</v>
      </c>
    </row>
    <row r="1811" hidden="1" spans="1:11">
      <c r="A1811" t="s">
        <v>1160</v>
      </c>
      <c r="B1811">
        <v>1</v>
      </c>
      <c r="C1811" t="s">
        <v>1160</v>
      </c>
      <c r="D1811">
        <v>1</v>
      </c>
      <c r="E1811">
        <v>92424291</v>
      </c>
      <c r="F1811">
        <v>6</v>
      </c>
      <c r="G1811" s="493">
        <v>41955.7747800926</v>
      </c>
      <c r="H1811" s="493">
        <v>42248.7865393519</v>
      </c>
      <c r="I1811" t="s">
        <v>5088</v>
      </c>
      <c r="J1811" t="s">
        <v>5088</v>
      </c>
      <c r="K1811" t="s">
        <v>2443</v>
      </c>
    </row>
    <row r="1812" hidden="1" spans="1:11">
      <c r="A1812" t="s">
        <v>1161</v>
      </c>
      <c r="B1812">
        <v>1</v>
      </c>
      <c r="C1812" t="s">
        <v>1161</v>
      </c>
      <c r="D1812">
        <v>1</v>
      </c>
      <c r="E1812">
        <v>92424491</v>
      </c>
      <c r="F1812">
        <v>6</v>
      </c>
      <c r="G1812" s="493">
        <v>41947.7562268519</v>
      </c>
      <c r="H1812" s="493">
        <v>42248.7894328704</v>
      </c>
      <c r="I1812" t="s">
        <v>5089</v>
      </c>
      <c r="J1812" t="s">
        <v>5089</v>
      </c>
      <c r="K1812" t="s">
        <v>5090</v>
      </c>
    </row>
    <row r="1813" hidden="1" spans="1:11">
      <c r="A1813" t="s">
        <v>5091</v>
      </c>
      <c r="B1813">
        <v>1</v>
      </c>
      <c r="C1813" t="s">
        <v>5091</v>
      </c>
      <c r="D1813">
        <v>1</v>
      </c>
      <c r="E1813" t="s">
        <v>5092</v>
      </c>
      <c r="F1813">
        <v>4</v>
      </c>
      <c r="G1813" s="493">
        <v>41954.4202199074</v>
      </c>
      <c r="H1813" s="493">
        <v>41954.7753587963</v>
      </c>
      <c r="I1813" t="s">
        <v>5093</v>
      </c>
      <c r="J1813" t="s">
        <v>5093</v>
      </c>
      <c r="K1813" t="s">
        <v>5094</v>
      </c>
    </row>
    <row r="1814" hidden="1" spans="1:11">
      <c r="A1814" t="s">
        <v>5095</v>
      </c>
      <c r="B1814">
        <v>1</v>
      </c>
      <c r="C1814" t="s">
        <v>5034</v>
      </c>
      <c r="D1814">
        <v>1</v>
      </c>
      <c r="E1814" t="s">
        <v>990</v>
      </c>
      <c r="F1814">
        <v>6</v>
      </c>
      <c r="G1814" s="493">
        <v>41941.478599537</v>
      </c>
      <c r="H1814" s="493">
        <v>42814.6513888889</v>
      </c>
      <c r="I1814" t="s">
        <v>5096</v>
      </c>
      <c r="J1814" t="s">
        <v>5035</v>
      </c>
      <c r="K1814" t="s">
        <v>5036</v>
      </c>
    </row>
    <row r="1815" hidden="1" spans="1:11">
      <c r="A1815" t="s">
        <v>5097</v>
      </c>
      <c r="B1815">
        <v>1</v>
      </c>
      <c r="C1815" t="s">
        <v>5034</v>
      </c>
      <c r="D1815">
        <v>1</v>
      </c>
      <c r="E1815" t="s">
        <v>990</v>
      </c>
      <c r="F1815">
        <v>6</v>
      </c>
      <c r="G1815" s="493">
        <v>41941.478599537</v>
      </c>
      <c r="H1815" s="493">
        <v>42814.6513888889</v>
      </c>
      <c r="I1815" t="s">
        <v>3618</v>
      </c>
      <c r="J1815" t="s">
        <v>5035</v>
      </c>
      <c r="K1815" t="s">
        <v>5036</v>
      </c>
    </row>
    <row r="1816" hidden="1" spans="1:11">
      <c r="A1816" t="s">
        <v>5098</v>
      </c>
      <c r="B1816">
        <v>1</v>
      </c>
      <c r="C1816" t="s">
        <v>5098</v>
      </c>
      <c r="D1816">
        <v>1</v>
      </c>
      <c r="F1816">
        <v>0</v>
      </c>
      <c r="G1816" s="493">
        <v>41944.7349189815</v>
      </c>
      <c r="H1816" s="493">
        <v>41944.7349189815</v>
      </c>
      <c r="I1816" t="s">
        <v>5099</v>
      </c>
      <c r="J1816" t="s">
        <v>5099</v>
      </c>
      <c r="K1816" t="s">
        <v>1368</v>
      </c>
    </row>
    <row r="1817" hidden="1" spans="1:11">
      <c r="A1817" t="s">
        <v>5100</v>
      </c>
      <c r="B1817">
        <v>1</v>
      </c>
      <c r="C1817" t="s">
        <v>5044</v>
      </c>
      <c r="D1817">
        <v>1</v>
      </c>
      <c r="E1817" t="s">
        <v>2475</v>
      </c>
      <c r="F1817">
        <v>8</v>
      </c>
      <c r="G1817" s="493">
        <v>41983.5903819444</v>
      </c>
      <c r="H1817" s="493">
        <v>42814.6524537037</v>
      </c>
      <c r="I1817" t="s">
        <v>5101</v>
      </c>
      <c r="J1817" t="s">
        <v>5045</v>
      </c>
      <c r="K1817" t="s">
        <v>5046</v>
      </c>
    </row>
    <row r="1818" hidden="1" spans="1:11">
      <c r="A1818" t="s">
        <v>5102</v>
      </c>
      <c r="B1818">
        <v>1</v>
      </c>
      <c r="C1818" t="s">
        <v>5044</v>
      </c>
      <c r="D1818">
        <v>1</v>
      </c>
      <c r="E1818" t="s">
        <v>2475</v>
      </c>
      <c r="F1818">
        <v>8</v>
      </c>
      <c r="G1818" s="493">
        <v>41983.5903819444</v>
      </c>
      <c r="H1818" s="493">
        <v>42814.6524537037</v>
      </c>
      <c r="I1818" t="s">
        <v>5103</v>
      </c>
      <c r="J1818" t="s">
        <v>5045</v>
      </c>
      <c r="K1818" t="s">
        <v>5046</v>
      </c>
    </row>
    <row r="1819" hidden="1" spans="1:11">
      <c r="A1819" t="s">
        <v>1126</v>
      </c>
      <c r="B1819">
        <v>1</v>
      </c>
      <c r="C1819" t="s">
        <v>1125</v>
      </c>
      <c r="D1819">
        <v>1</v>
      </c>
      <c r="E1819" t="s">
        <v>1127</v>
      </c>
      <c r="F1819">
        <v>8</v>
      </c>
      <c r="G1819" s="493">
        <v>41983.6084490741</v>
      </c>
      <c r="H1819" s="493">
        <v>43222.7328703704</v>
      </c>
      <c r="I1819" t="s">
        <v>5104</v>
      </c>
      <c r="J1819" t="s">
        <v>2472</v>
      </c>
      <c r="K1819" t="s">
        <v>5047</v>
      </c>
    </row>
    <row r="1820" hidden="1" spans="1:11">
      <c r="A1820" t="s">
        <v>5105</v>
      </c>
      <c r="B1820">
        <v>1</v>
      </c>
      <c r="C1820" t="s">
        <v>5106</v>
      </c>
      <c r="D1820">
        <v>1</v>
      </c>
      <c r="E1820" t="s">
        <v>3399</v>
      </c>
      <c r="F1820">
        <v>9</v>
      </c>
      <c r="G1820" s="493">
        <v>42070.4351967593</v>
      </c>
      <c r="H1820" s="493">
        <v>42070.4366666667</v>
      </c>
      <c r="I1820" t="s">
        <v>5107</v>
      </c>
      <c r="J1820" t="s">
        <v>5108</v>
      </c>
      <c r="K1820" t="s">
        <v>5109</v>
      </c>
    </row>
    <row r="1821" hidden="1" spans="1:11">
      <c r="A1821" t="s">
        <v>5110</v>
      </c>
      <c r="B1821">
        <v>1</v>
      </c>
      <c r="C1821" t="s">
        <v>5111</v>
      </c>
      <c r="D1821">
        <v>1</v>
      </c>
      <c r="E1821" t="s">
        <v>5112</v>
      </c>
      <c r="F1821">
        <v>4</v>
      </c>
      <c r="G1821" s="493">
        <v>42167.7286805556</v>
      </c>
      <c r="H1821" s="493">
        <v>42171.5995023148</v>
      </c>
      <c r="I1821" t="s">
        <v>5113</v>
      </c>
      <c r="J1821" t="s">
        <v>5114</v>
      </c>
      <c r="K1821" t="s">
        <v>5115</v>
      </c>
    </row>
    <row r="1822" hidden="1" spans="1:11">
      <c r="A1822" t="s">
        <v>5116</v>
      </c>
      <c r="B1822">
        <v>1</v>
      </c>
      <c r="C1822" t="s">
        <v>5054</v>
      </c>
      <c r="D1822">
        <v>1</v>
      </c>
      <c r="E1822">
        <v>92425091</v>
      </c>
      <c r="F1822">
        <v>6</v>
      </c>
      <c r="G1822" s="493">
        <v>42621.690162037</v>
      </c>
      <c r="H1822" s="493">
        <v>42621.6947453704</v>
      </c>
      <c r="I1822" t="s">
        <v>5117</v>
      </c>
      <c r="J1822" t="s">
        <v>5055</v>
      </c>
      <c r="K1822" t="s">
        <v>5056</v>
      </c>
    </row>
    <row r="1823" hidden="1" spans="1:11">
      <c r="A1823" t="s">
        <v>5118</v>
      </c>
      <c r="B1823">
        <v>1</v>
      </c>
      <c r="C1823" t="s">
        <v>5054</v>
      </c>
      <c r="D1823">
        <v>1</v>
      </c>
      <c r="E1823">
        <v>92425091</v>
      </c>
      <c r="F1823">
        <v>6</v>
      </c>
      <c r="G1823" s="493">
        <v>42621.690162037</v>
      </c>
      <c r="H1823" s="493">
        <v>42621.6947453704</v>
      </c>
      <c r="I1823" t="s">
        <v>5119</v>
      </c>
      <c r="J1823" t="s">
        <v>5055</v>
      </c>
      <c r="K1823" t="s">
        <v>5056</v>
      </c>
    </row>
    <row r="1824" hidden="1" spans="1:11">
      <c r="A1824" t="s">
        <v>5120</v>
      </c>
      <c r="B1824">
        <v>1</v>
      </c>
      <c r="C1824" t="s">
        <v>5120</v>
      </c>
      <c r="D1824">
        <v>1</v>
      </c>
      <c r="F1824">
        <v>0</v>
      </c>
      <c r="G1824" s="493">
        <v>42001.4284722222</v>
      </c>
      <c r="H1824" s="493">
        <v>42001.4284722222</v>
      </c>
      <c r="I1824" t="s">
        <v>5121</v>
      </c>
      <c r="J1824" t="s">
        <v>5121</v>
      </c>
      <c r="K1824" t="s">
        <v>1368</v>
      </c>
    </row>
    <row r="1825" hidden="1" spans="1:11">
      <c r="A1825" t="s">
        <v>5122</v>
      </c>
      <c r="B1825">
        <v>1</v>
      </c>
      <c r="C1825" t="s">
        <v>5123</v>
      </c>
      <c r="D1825">
        <v>1</v>
      </c>
      <c r="E1825" t="s">
        <v>3778</v>
      </c>
      <c r="F1825">
        <v>2</v>
      </c>
      <c r="G1825" s="493">
        <v>42227.6639699074</v>
      </c>
      <c r="H1825" s="493">
        <v>42944.575787037</v>
      </c>
      <c r="I1825" t="s">
        <v>3779</v>
      </c>
      <c r="J1825" t="s">
        <v>3780</v>
      </c>
      <c r="K1825" t="s">
        <v>3780</v>
      </c>
    </row>
    <row r="1826" hidden="1" spans="1:11">
      <c r="A1826" t="s">
        <v>5124</v>
      </c>
      <c r="B1826">
        <v>1</v>
      </c>
      <c r="C1826" t="s">
        <v>5125</v>
      </c>
      <c r="D1826">
        <v>1</v>
      </c>
      <c r="E1826" t="s">
        <v>3788</v>
      </c>
      <c r="F1826">
        <v>2</v>
      </c>
      <c r="G1826" s="493">
        <v>42227.742974537</v>
      </c>
      <c r="H1826" s="493">
        <v>42227.7460763889</v>
      </c>
      <c r="I1826" t="s">
        <v>3789</v>
      </c>
      <c r="J1826" t="s">
        <v>3790</v>
      </c>
      <c r="K1826" t="s">
        <v>3790</v>
      </c>
    </row>
    <row r="1827" hidden="1" spans="1:11">
      <c r="A1827" t="s">
        <v>5126</v>
      </c>
      <c r="B1827">
        <v>1</v>
      </c>
      <c r="C1827" t="s">
        <v>5127</v>
      </c>
      <c r="D1827">
        <v>1</v>
      </c>
      <c r="E1827" t="s">
        <v>3783</v>
      </c>
      <c r="F1827">
        <v>2</v>
      </c>
      <c r="G1827" s="493">
        <v>42228.7121180556</v>
      </c>
      <c r="H1827" s="493">
        <v>42229.4724768518</v>
      </c>
      <c r="I1827" t="s">
        <v>3784</v>
      </c>
      <c r="J1827" t="s">
        <v>3785</v>
      </c>
      <c r="K1827" t="s">
        <v>3785</v>
      </c>
    </row>
    <row r="1828" hidden="1" spans="1:11">
      <c r="A1828" t="s">
        <v>5128</v>
      </c>
      <c r="B1828">
        <v>1</v>
      </c>
      <c r="C1828" t="s">
        <v>5129</v>
      </c>
      <c r="D1828">
        <v>1</v>
      </c>
      <c r="E1828" t="s">
        <v>3783</v>
      </c>
      <c r="F1828">
        <v>2</v>
      </c>
      <c r="G1828" s="493">
        <v>42227.6924768519</v>
      </c>
      <c r="H1828" s="493">
        <v>42227.6949305556</v>
      </c>
      <c r="I1828" t="s">
        <v>3793</v>
      </c>
      <c r="J1828" t="s">
        <v>3794</v>
      </c>
      <c r="K1828" t="s">
        <v>3794</v>
      </c>
    </row>
    <row r="1829" hidden="1" spans="1:11">
      <c r="A1829" t="s">
        <v>5130</v>
      </c>
      <c r="B1829">
        <v>1</v>
      </c>
      <c r="C1829" t="s">
        <v>5131</v>
      </c>
      <c r="D1829">
        <v>1</v>
      </c>
      <c r="E1829" t="s">
        <v>1960</v>
      </c>
      <c r="F1829">
        <v>3</v>
      </c>
      <c r="G1829" s="493">
        <v>41957.7290856481</v>
      </c>
      <c r="H1829" s="493">
        <v>41959.4710300926</v>
      </c>
      <c r="I1829" t="s">
        <v>4124</v>
      </c>
      <c r="J1829" t="s">
        <v>4984</v>
      </c>
      <c r="K1829" t="s">
        <v>5132</v>
      </c>
    </row>
    <row r="1830" hidden="1" spans="1:11">
      <c r="A1830" t="s">
        <v>5133</v>
      </c>
      <c r="B1830">
        <v>1</v>
      </c>
      <c r="C1830" t="s">
        <v>5134</v>
      </c>
      <c r="D1830">
        <v>1</v>
      </c>
      <c r="E1830" t="s">
        <v>1960</v>
      </c>
      <c r="F1830">
        <v>3</v>
      </c>
      <c r="G1830" s="493">
        <v>41957.7487615741</v>
      </c>
      <c r="H1830" s="493">
        <v>41959.4705092593</v>
      </c>
      <c r="I1830" t="s">
        <v>4128</v>
      </c>
      <c r="J1830" t="s">
        <v>4988</v>
      </c>
      <c r="K1830" t="s">
        <v>5135</v>
      </c>
    </row>
    <row r="1831" hidden="1" spans="1:11">
      <c r="A1831" t="s">
        <v>5136</v>
      </c>
      <c r="B1831">
        <v>1</v>
      </c>
      <c r="C1831" t="s">
        <v>5136</v>
      </c>
      <c r="D1831">
        <v>1</v>
      </c>
      <c r="E1831" t="s">
        <v>5137</v>
      </c>
      <c r="F1831">
        <v>8</v>
      </c>
      <c r="G1831" s="493">
        <v>42142.671875</v>
      </c>
      <c r="H1831" s="493">
        <v>42163.7723032407</v>
      </c>
      <c r="I1831" t="s">
        <v>5138</v>
      </c>
      <c r="J1831" t="s">
        <v>5138</v>
      </c>
      <c r="K1831" t="s">
        <v>5138</v>
      </c>
    </row>
    <row r="1832" hidden="1" spans="1:11">
      <c r="A1832" t="s">
        <v>5139</v>
      </c>
      <c r="B1832">
        <v>1</v>
      </c>
      <c r="C1832" t="s">
        <v>5140</v>
      </c>
      <c r="D1832">
        <v>1</v>
      </c>
      <c r="E1832">
        <v>92427091</v>
      </c>
      <c r="F1832">
        <v>6</v>
      </c>
      <c r="G1832" s="493">
        <v>42060.7527083333</v>
      </c>
      <c r="H1832" s="493">
        <v>43001.4563310185</v>
      </c>
      <c r="I1832" t="s">
        <v>3014</v>
      </c>
      <c r="J1832" t="s">
        <v>2967</v>
      </c>
      <c r="K1832" t="s">
        <v>5141</v>
      </c>
    </row>
    <row r="1833" hidden="1" spans="1:11">
      <c r="A1833" t="s">
        <v>5142</v>
      </c>
      <c r="B1833">
        <v>1</v>
      </c>
      <c r="C1833" t="s">
        <v>5140</v>
      </c>
      <c r="D1833">
        <v>1</v>
      </c>
      <c r="E1833">
        <v>92427091</v>
      </c>
      <c r="F1833">
        <v>6</v>
      </c>
      <c r="G1833" s="493">
        <v>42060.7527083333</v>
      </c>
      <c r="H1833" s="493">
        <v>43001.4563310185</v>
      </c>
      <c r="I1833" t="s">
        <v>3012</v>
      </c>
      <c r="J1833" t="s">
        <v>2967</v>
      </c>
      <c r="K1833" t="s">
        <v>5141</v>
      </c>
    </row>
    <row r="1834" hidden="1" spans="1:11">
      <c r="A1834" t="s">
        <v>5143</v>
      </c>
      <c r="B1834">
        <v>1</v>
      </c>
      <c r="C1834" t="s">
        <v>5144</v>
      </c>
      <c r="D1834">
        <v>1</v>
      </c>
      <c r="E1834">
        <v>92429891</v>
      </c>
      <c r="F1834">
        <v>10</v>
      </c>
      <c r="G1834" s="493">
        <v>42031.683912037</v>
      </c>
      <c r="H1834" s="493">
        <v>42031.6855324074</v>
      </c>
      <c r="I1834" t="s">
        <v>2992</v>
      </c>
      <c r="J1834" t="s">
        <v>2970</v>
      </c>
      <c r="K1834" t="s">
        <v>5145</v>
      </c>
    </row>
    <row r="1835" hidden="1" spans="1:11">
      <c r="A1835" t="s">
        <v>5146</v>
      </c>
      <c r="B1835">
        <v>1</v>
      </c>
      <c r="C1835" t="s">
        <v>5144</v>
      </c>
      <c r="D1835">
        <v>1</v>
      </c>
      <c r="E1835">
        <v>92429891</v>
      </c>
      <c r="F1835">
        <v>10</v>
      </c>
      <c r="G1835" s="493">
        <v>42031.683912037</v>
      </c>
      <c r="H1835" s="493">
        <v>42031.6855324074</v>
      </c>
      <c r="I1835" t="s">
        <v>5147</v>
      </c>
      <c r="J1835" t="s">
        <v>2970</v>
      </c>
      <c r="K1835" t="s">
        <v>5145</v>
      </c>
    </row>
    <row r="1836" hidden="1" spans="1:11">
      <c r="A1836" t="s">
        <v>5148</v>
      </c>
      <c r="B1836">
        <v>1</v>
      </c>
      <c r="C1836" t="s">
        <v>5144</v>
      </c>
      <c r="D1836">
        <v>1</v>
      </c>
      <c r="E1836">
        <v>92429891</v>
      </c>
      <c r="F1836">
        <v>10</v>
      </c>
      <c r="G1836" s="493">
        <v>42031.683912037</v>
      </c>
      <c r="H1836" s="493">
        <v>42031.6855324074</v>
      </c>
      <c r="I1836" t="s">
        <v>2994</v>
      </c>
      <c r="J1836" t="s">
        <v>2970</v>
      </c>
      <c r="K1836" t="s">
        <v>5145</v>
      </c>
    </row>
    <row r="1837" hidden="1" spans="1:11">
      <c r="A1837" t="s">
        <v>5149</v>
      </c>
      <c r="B1837">
        <v>1</v>
      </c>
      <c r="C1837" t="s">
        <v>5144</v>
      </c>
      <c r="D1837">
        <v>1</v>
      </c>
      <c r="E1837">
        <v>92429891</v>
      </c>
      <c r="F1837">
        <v>10</v>
      </c>
      <c r="G1837" s="493">
        <v>42031.683912037</v>
      </c>
      <c r="H1837" s="493">
        <v>42031.6855324074</v>
      </c>
      <c r="I1837" t="s">
        <v>2998</v>
      </c>
      <c r="J1837" t="s">
        <v>2970</v>
      </c>
      <c r="K1837" t="s">
        <v>5145</v>
      </c>
    </row>
    <row r="1838" hidden="1" spans="1:11">
      <c r="A1838" t="s">
        <v>5150</v>
      </c>
      <c r="B1838">
        <v>1</v>
      </c>
      <c r="C1838" t="s">
        <v>5144</v>
      </c>
      <c r="D1838">
        <v>1</v>
      </c>
      <c r="E1838">
        <v>92429891</v>
      </c>
      <c r="F1838">
        <v>10</v>
      </c>
      <c r="G1838" s="493">
        <v>42031.683912037</v>
      </c>
      <c r="H1838" s="493">
        <v>42031.6855324074</v>
      </c>
      <c r="I1838" t="s">
        <v>2996</v>
      </c>
      <c r="J1838" t="s">
        <v>2970</v>
      </c>
      <c r="K1838" t="s">
        <v>5145</v>
      </c>
    </row>
    <row r="1839" hidden="1" spans="1:11">
      <c r="A1839" t="s">
        <v>5151</v>
      </c>
      <c r="B1839">
        <v>1</v>
      </c>
      <c r="C1839" t="s">
        <v>5144</v>
      </c>
      <c r="D1839">
        <v>1</v>
      </c>
      <c r="E1839">
        <v>92429891</v>
      </c>
      <c r="F1839">
        <v>10</v>
      </c>
      <c r="G1839" s="493">
        <v>42031.683912037</v>
      </c>
      <c r="H1839" s="493">
        <v>42031.6855324074</v>
      </c>
      <c r="I1839" t="s">
        <v>5152</v>
      </c>
      <c r="J1839" t="s">
        <v>2970</v>
      </c>
      <c r="K1839" t="s">
        <v>5145</v>
      </c>
    </row>
    <row r="1840" hidden="1" spans="1:11">
      <c r="A1840" t="s">
        <v>5153</v>
      </c>
      <c r="B1840">
        <v>1</v>
      </c>
      <c r="C1840" t="s">
        <v>5154</v>
      </c>
      <c r="D1840">
        <v>1</v>
      </c>
      <c r="E1840" t="s">
        <v>2777</v>
      </c>
      <c r="F1840">
        <v>6</v>
      </c>
      <c r="G1840" s="493">
        <v>41983.4111111111</v>
      </c>
      <c r="H1840" s="493">
        <v>41983.4257638889</v>
      </c>
      <c r="I1840" t="s">
        <v>2826</v>
      </c>
      <c r="J1840" t="s">
        <v>5155</v>
      </c>
      <c r="K1840" t="s">
        <v>5156</v>
      </c>
    </row>
    <row r="1841" hidden="1" spans="1:11">
      <c r="A1841" t="s">
        <v>1135</v>
      </c>
      <c r="B1841">
        <v>1</v>
      </c>
      <c r="C1841" t="s">
        <v>1132</v>
      </c>
      <c r="D1841">
        <v>1</v>
      </c>
      <c r="E1841" t="s">
        <v>1134</v>
      </c>
      <c r="F1841">
        <v>9</v>
      </c>
      <c r="G1841" s="493">
        <v>41976.7861342593</v>
      </c>
      <c r="H1841" s="493">
        <v>41982.6564930556</v>
      </c>
      <c r="I1841" t="s">
        <v>5157</v>
      </c>
      <c r="J1841" t="s">
        <v>5158</v>
      </c>
      <c r="K1841" t="s">
        <v>5159</v>
      </c>
    </row>
    <row r="1842" hidden="1" spans="1:11">
      <c r="A1842" t="s">
        <v>1133</v>
      </c>
      <c r="B1842">
        <v>1</v>
      </c>
      <c r="C1842" t="s">
        <v>1132</v>
      </c>
      <c r="D1842">
        <v>1</v>
      </c>
      <c r="E1842" t="s">
        <v>1134</v>
      </c>
      <c r="F1842">
        <v>9</v>
      </c>
      <c r="G1842" s="493">
        <v>41976.7861342593</v>
      </c>
      <c r="H1842" s="493">
        <v>41982.6564930556</v>
      </c>
      <c r="I1842" t="s">
        <v>5160</v>
      </c>
      <c r="J1842" t="s">
        <v>5158</v>
      </c>
      <c r="K1842" t="s">
        <v>5159</v>
      </c>
    </row>
    <row r="1843" hidden="1" spans="1:11">
      <c r="A1843" t="s">
        <v>5161</v>
      </c>
      <c r="B1843">
        <v>1</v>
      </c>
      <c r="C1843" t="s">
        <v>5162</v>
      </c>
      <c r="D1843">
        <v>1</v>
      </c>
      <c r="E1843" t="s">
        <v>663</v>
      </c>
      <c r="F1843">
        <v>9</v>
      </c>
      <c r="G1843" s="493">
        <v>41978.6912615741</v>
      </c>
      <c r="H1843" s="493">
        <v>41978.6923032407</v>
      </c>
      <c r="I1843" t="s">
        <v>3966</v>
      </c>
      <c r="J1843" t="s">
        <v>5163</v>
      </c>
      <c r="K1843" t="s">
        <v>5164</v>
      </c>
    </row>
    <row r="1844" hidden="1" spans="1:11">
      <c r="A1844" t="s">
        <v>5165</v>
      </c>
      <c r="B1844">
        <v>1</v>
      </c>
      <c r="C1844" t="s">
        <v>1132</v>
      </c>
      <c r="D1844">
        <v>1</v>
      </c>
      <c r="E1844" t="s">
        <v>1134</v>
      </c>
      <c r="F1844">
        <v>9</v>
      </c>
      <c r="G1844" s="493">
        <v>41976.7861342593</v>
      </c>
      <c r="H1844" s="493">
        <v>41982.6564930556</v>
      </c>
      <c r="I1844" t="s">
        <v>5166</v>
      </c>
      <c r="J1844" t="s">
        <v>5158</v>
      </c>
      <c r="K1844" t="s">
        <v>5159</v>
      </c>
    </row>
    <row r="1845" hidden="1" spans="1:11">
      <c r="A1845" t="s">
        <v>5167</v>
      </c>
      <c r="B1845">
        <v>1</v>
      </c>
      <c r="C1845" t="s">
        <v>5167</v>
      </c>
      <c r="D1845">
        <v>1</v>
      </c>
      <c r="E1845">
        <v>92431691</v>
      </c>
      <c r="F1845">
        <v>12</v>
      </c>
      <c r="G1845" s="493">
        <v>42030.4106597222</v>
      </c>
      <c r="H1845" s="493">
        <v>42070.39625</v>
      </c>
      <c r="I1845" t="s">
        <v>4565</v>
      </c>
      <c r="J1845" t="s">
        <v>4565</v>
      </c>
      <c r="K1845" t="s">
        <v>5168</v>
      </c>
    </row>
    <row r="1846" hidden="1" spans="1:11">
      <c r="A1846" t="s">
        <v>5169</v>
      </c>
      <c r="B1846">
        <v>1</v>
      </c>
      <c r="C1846" t="s">
        <v>5169</v>
      </c>
      <c r="D1846">
        <v>1</v>
      </c>
      <c r="E1846">
        <v>92431691</v>
      </c>
      <c r="F1846">
        <v>12</v>
      </c>
      <c r="G1846" s="493">
        <v>42070.3761574074</v>
      </c>
      <c r="H1846" s="493">
        <v>42070.3787962963</v>
      </c>
      <c r="I1846" t="s">
        <v>5170</v>
      </c>
      <c r="J1846" t="s">
        <v>5170</v>
      </c>
      <c r="K1846" t="s">
        <v>5171</v>
      </c>
    </row>
    <row r="1847" hidden="1" spans="1:11">
      <c r="A1847" t="s">
        <v>5172</v>
      </c>
      <c r="B1847">
        <v>1</v>
      </c>
      <c r="C1847" t="s">
        <v>5173</v>
      </c>
      <c r="D1847">
        <v>1</v>
      </c>
      <c r="E1847" t="s">
        <v>2882</v>
      </c>
      <c r="F1847">
        <v>9</v>
      </c>
      <c r="G1847" s="493">
        <v>41909.6521527778</v>
      </c>
      <c r="H1847" s="493">
        <v>41982.6045023148</v>
      </c>
      <c r="I1847" t="s">
        <v>5174</v>
      </c>
      <c r="J1847" t="s">
        <v>5175</v>
      </c>
      <c r="K1847" t="s">
        <v>5176</v>
      </c>
    </row>
    <row r="1848" hidden="1" spans="1:11">
      <c r="A1848" t="s">
        <v>5177</v>
      </c>
      <c r="B1848">
        <v>1</v>
      </c>
      <c r="C1848" t="s">
        <v>5178</v>
      </c>
      <c r="D1848">
        <v>1</v>
      </c>
      <c r="E1848" t="s">
        <v>2882</v>
      </c>
      <c r="F1848">
        <v>9</v>
      </c>
      <c r="G1848" s="493">
        <v>41909.6528125</v>
      </c>
      <c r="H1848" s="493">
        <v>41982.6055787037</v>
      </c>
      <c r="I1848" t="s">
        <v>3190</v>
      </c>
      <c r="J1848" t="s">
        <v>3191</v>
      </c>
      <c r="K1848" t="s">
        <v>5179</v>
      </c>
    </row>
    <row r="1849" hidden="1" spans="1:11">
      <c r="A1849" t="s">
        <v>5180</v>
      </c>
      <c r="B1849">
        <v>1</v>
      </c>
      <c r="C1849" t="s">
        <v>5181</v>
      </c>
      <c r="D1849">
        <v>1</v>
      </c>
      <c r="E1849" t="s">
        <v>2882</v>
      </c>
      <c r="F1849">
        <v>9</v>
      </c>
      <c r="G1849" s="493">
        <v>41909.6518287037</v>
      </c>
      <c r="H1849" s="493">
        <v>41913.4021643518</v>
      </c>
      <c r="I1849" t="s">
        <v>5182</v>
      </c>
      <c r="J1849" t="s">
        <v>5183</v>
      </c>
      <c r="K1849" t="s">
        <v>5184</v>
      </c>
    </row>
    <row r="1850" hidden="1" spans="1:11">
      <c r="A1850" t="s">
        <v>5185</v>
      </c>
      <c r="B1850">
        <v>1</v>
      </c>
      <c r="C1850" t="s">
        <v>5186</v>
      </c>
      <c r="D1850">
        <v>1</v>
      </c>
      <c r="E1850" t="s">
        <v>2882</v>
      </c>
      <c r="F1850">
        <v>9</v>
      </c>
      <c r="G1850" s="493">
        <v>41909.6524537037</v>
      </c>
      <c r="H1850" s="493">
        <v>41982.605</v>
      </c>
      <c r="I1850" t="s">
        <v>3200</v>
      </c>
      <c r="J1850" t="s">
        <v>3201</v>
      </c>
      <c r="K1850" t="s">
        <v>5187</v>
      </c>
    </row>
    <row r="1851" hidden="1" spans="1:11">
      <c r="A1851" t="s">
        <v>5188</v>
      </c>
      <c r="B1851">
        <v>1</v>
      </c>
      <c r="C1851" t="s">
        <v>5186</v>
      </c>
      <c r="D1851">
        <v>1</v>
      </c>
      <c r="E1851" t="s">
        <v>2882</v>
      </c>
      <c r="F1851">
        <v>9</v>
      </c>
      <c r="G1851" s="493">
        <v>41909.6524537037</v>
      </c>
      <c r="H1851" s="493">
        <v>41982.605</v>
      </c>
      <c r="I1851" t="s">
        <v>3204</v>
      </c>
      <c r="J1851" t="s">
        <v>3201</v>
      </c>
      <c r="K1851" t="s">
        <v>5187</v>
      </c>
    </row>
    <row r="1852" hidden="1" spans="1:11">
      <c r="A1852" t="s">
        <v>5189</v>
      </c>
      <c r="B1852">
        <v>1</v>
      </c>
      <c r="C1852" t="s">
        <v>5190</v>
      </c>
      <c r="D1852">
        <v>1</v>
      </c>
      <c r="E1852" t="s">
        <v>3255</v>
      </c>
      <c r="F1852">
        <v>9</v>
      </c>
      <c r="G1852" s="493">
        <v>41913.4005902778</v>
      </c>
      <c r="H1852" s="493">
        <v>41982.6063425926</v>
      </c>
      <c r="I1852" t="s">
        <v>3256</v>
      </c>
      <c r="J1852" t="s">
        <v>3257</v>
      </c>
      <c r="K1852" t="s">
        <v>5191</v>
      </c>
    </row>
    <row r="1853" hidden="1" spans="1:11">
      <c r="A1853" t="s">
        <v>5192</v>
      </c>
      <c r="B1853">
        <v>1</v>
      </c>
      <c r="C1853" t="s">
        <v>5193</v>
      </c>
      <c r="D1853">
        <v>1</v>
      </c>
      <c r="E1853" t="s">
        <v>3255</v>
      </c>
      <c r="F1853">
        <v>9</v>
      </c>
      <c r="G1853" s="493">
        <v>41913.4010648148</v>
      </c>
      <c r="H1853" s="493">
        <v>41982.6069907407</v>
      </c>
      <c r="I1853" t="s">
        <v>3261</v>
      </c>
      <c r="J1853" t="s">
        <v>3262</v>
      </c>
      <c r="K1853" t="s">
        <v>5194</v>
      </c>
    </row>
    <row r="1854" hidden="1" spans="1:11">
      <c r="A1854" t="s">
        <v>5195</v>
      </c>
      <c r="B1854">
        <v>1</v>
      </c>
      <c r="C1854" t="s">
        <v>5196</v>
      </c>
      <c r="D1854">
        <v>1</v>
      </c>
      <c r="E1854" t="s">
        <v>3255</v>
      </c>
      <c r="F1854">
        <v>9</v>
      </c>
      <c r="G1854" s="493">
        <v>41913.401400463</v>
      </c>
      <c r="H1854" s="493">
        <v>42144.6061921296</v>
      </c>
      <c r="I1854" t="s">
        <v>3266</v>
      </c>
      <c r="J1854" t="s">
        <v>3267</v>
      </c>
      <c r="K1854" t="s">
        <v>5197</v>
      </c>
    </row>
    <row r="1855" hidden="1" spans="1:11">
      <c r="A1855" t="s">
        <v>5198</v>
      </c>
      <c r="B1855">
        <v>1</v>
      </c>
      <c r="C1855" t="s">
        <v>5199</v>
      </c>
      <c r="D1855">
        <v>1</v>
      </c>
      <c r="E1855" t="s">
        <v>3885</v>
      </c>
      <c r="F1855">
        <v>9</v>
      </c>
      <c r="G1855" s="493">
        <v>41919.565625</v>
      </c>
      <c r="H1855" s="493">
        <v>41919.5678703704</v>
      </c>
      <c r="I1855" t="s">
        <v>3886</v>
      </c>
      <c r="J1855" t="s">
        <v>3887</v>
      </c>
      <c r="K1855" t="s">
        <v>5200</v>
      </c>
    </row>
    <row r="1856" hidden="1" spans="1:11">
      <c r="A1856" t="s">
        <v>5201</v>
      </c>
      <c r="B1856">
        <v>1</v>
      </c>
      <c r="C1856" t="s">
        <v>5202</v>
      </c>
      <c r="D1856">
        <v>1</v>
      </c>
      <c r="E1856" t="s">
        <v>3891</v>
      </c>
      <c r="F1856">
        <v>9</v>
      </c>
      <c r="G1856" s="493">
        <v>41919.5783564815</v>
      </c>
      <c r="H1856" s="493">
        <v>41919.5803703704</v>
      </c>
      <c r="I1856" t="s">
        <v>3892</v>
      </c>
      <c r="J1856" t="s">
        <v>3893</v>
      </c>
      <c r="K1856" t="s">
        <v>5203</v>
      </c>
    </row>
    <row r="1857" hidden="1" spans="1:11">
      <c r="A1857" t="s">
        <v>5204</v>
      </c>
      <c r="B1857">
        <v>1</v>
      </c>
      <c r="C1857" t="s">
        <v>5205</v>
      </c>
      <c r="D1857">
        <v>1</v>
      </c>
      <c r="E1857" t="s">
        <v>5206</v>
      </c>
      <c r="F1857">
        <v>4</v>
      </c>
      <c r="G1857" s="493">
        <v>42034.4078935185</v>
      </c>
      <c r="H1857" s="493">
        <v>42034.4097569444</v>
      </c>
      <c r="I1857" t="s">
        <v>5207</v>
      </c>
      <c r="J1857" t="s">
        <v>5208</v>
      </c>
      <c r="K1857" t="s">
        <v>5209</v>
      </c>
    </row>
    <row r="1858" hidden="1" spans="1:11">
      <c r="A1858" t="s">
        <v>5210</v>
      </c>
      <c r="B1858">
        <v>1</v>
      </c>
      <c r="C1858" t="s">
        <v>5210</v>
      </c>
      <c r="D1858">
        <v>1</v>
      </c>
      <c r="E1858">
        <v>92447091</v>
      </c>
      <c r="F1858">
        <v>21</v>
      </c>
      <c r="G1858" s="493">
        <v>39804.6131828704</v>
      </c>
      <c r="H1858" s="493">
        <v>39804.6131828704</v>
      </c>
      <c r="I1858" t="s">
        <v>5211</v>
      </c>
      <c r="J1858" t="s">
        <v>5211</v>
      </c>
      <c r="K1858" t="s">
        <v>5212</v>
      </c>
    </row>
    <row r="1859" hidden="1" spans="1:11">
      <c r="A1859" t="s">
        <v>5213</v>
      </c>
      <c r="B1859">
        <v>1</v>
      </c>
      <c r="C1859" t="s">
        <v>5214</v>
      </c>
      <c r="D1859">
        <v>1</v>
      </c>
      <c r="E1859">
        <v>92407091</v>
      </c>
      <c r="F1859">
        <v>9</v>
      </c>
      <c r="G1859" s="493">
        <v>41961.4187847222</v>
      </c>
      <c r="H1859" s="493">
        <v>43242.3914930556</v>
      </c>
      <c r="I1859" t="s">
        <v>5215</v>
      </c>
      <c r="J1859" t="s">
        <v>5216</v>
      </c>
      <c r="K1859" t="s">
        <v>5217</v>
      </c>
    </row>
    <row r="1860" hidden="1" spans="1:11">
      <c r="A1860" t="s">
        <v>5218</v>
      </c>
      <c r="B1860">
        <v>1</v>
      </c>
      <c r="C1860" t="s">
        <v>5219</v>
      </c>
      <c r="D1860">
        <v>1</v>
      </c>
      <c r="E1860" t="s">
        <v>526</v>
      </c>
      <c r="F1860">
        <v>9</v>
      </c>
      <c r="G1860" s="493">
        <v>41983.797337963</v>
      </c>
      <c r="H1860" s="493">
        <v>41983.8042708333</v>
      </c>
      <c r="I1860" t="s">
        <v>4095</v>
      </c>
      <c r="J1860" t="s">
        <v>4096</v>
      </c>
      <c r="K1860" t="s">
        <v>5220</v>
      </c>
    </row>
    <row r="1861" hidden="1" spans="1:11">
      <c r="A1861" t="s">
        <v>5218</v>
      </c>
      <c r="B1861">
        <v>1</v>
      </c>
      <c r="C1861" t="s">
        <v>5221</v>
      </c>
      <c r="D1861">
        <v>1</v>
      </c>
      <c r="F1861">
        <v>0</v>
      </c>
      <c r="I1861" t="s">
        <v>4095</v>
      </c>
      <c r="J1861" t="s">
        <v>4095</v>
      </c>
    </row>
    <row r="1862" hidden="1" spans="1:11">
      <c r="A1862" t="s">
        <v>5222</v>
      </c>
      <c r="B1862">
        <v>1</v>
      </c>
      <c r="C1862" t="s">
        <v>542</v>
      </c>
      <c r="D1862">
        <v>1</v>
      </c>
      <c r="E1862" t="s">
        <v>544</v>
      </c>
      <c r="F1862">
        <v>8</v>
      </c>
      <c r="G1862" s="493">
        <v>42138.6775</v>
      </c>
      <c r="H1862" s="493">
        <v>42826.3893287037</v>
      </c>
      <c r="I1862" t="s">
        <v>5223</v>
      </c>
      <c r="J1862" t="s">
        <v>2437</v>
      </c>
      <c r="K1862" t="s">
        <v>5224</v>
      </c>
    </row>
    <row r="1863" hidden="1" spans="1:11">
      <c r="A1863" t="s">
        <v>5225</v>
      </c>
      <c r="B1863">
        <v>1</v>
      </c>
      <c r="C1863" t="s">
        <v>5225</v>
      </c>
      <c r="D1863">
        <v>1</v>
      </c>
      <c r="F1863">
        <v>0</v>
      </c>
      <c r="G1863" s="493">
        <v>42138.675787037</v>
      </c>
      <c r="H1863" s="493">
        <v>42138.675787037</v>
      </c>
      <c r="I1863" t="s">
        <v>2877</v>
      </c>
      <c r="J1863" t="s">
        <v>2877</v>
      </c>
      <c r="K1863" t="s">
        <v>1368</v>
      </c>
    </row>
    <row r="1864" hidden="1" spans="1:11">
      <c r="A1864" t="s">
        <v>5226</v>
      </c>
      <c r="B1864">
        <v>1</v>
      </c>
      <c r="C1864" t="s">
        <v>5227</v>
      </c>
      <c r="D1864">
        <v>1</v>
      </c>
      <c r="E1864" t="s">
        <v>526</v>
      </c>
      <c r="F1864">
        <v>9</v>
      </c>
      <c r="G1864" s="493">
        <v>41983.8014351852</v>
      </c>
      <c r="H1864" s="493">
        <v>41983.8109837963</v>
      </c>
      <c r="I1864" t="s">
        <v>4100</v>
      </c>
      <c r="J1864" t="s">
        <v>4101</v>
      </c>
      <c r="K1864" t="s">
        <v>5228</v>
      </c>
    </row>
    <row r="1865" hidden="1" spans="1:11">
      <c r="A1865" t="s">
        <v>5229</v>
      </c>
      <c r="B1865">
        <v>1</v>
      </c>
      <c r="C1865" t="s">
        <v>5230</v>
      </c>
      <c r="D1865">
        <v>1</v>
      </c>
      <c r="E1865">
        <v>92408291</v>
      </c>
      <c r="F1865">
        <v>9</v>
      </c>
      <c r="G1865" s="493">
        <v>41983.8232638889</v>
      </c>
      <c r="H1865" s="493">
        <v>41983.8256365741</v>
      </c>
      <c r="I1865" t="s">
        <v>5231</v>
      </c>
      <c r="J1865" t="s">
        <v>5232</v>
      </c>
      <c r="K1865" t="s">
        <v>5233</v>
      </c>
    </row>
    <row r="1866" hidden="1" spans="1:11">
      <c r="A1866" t="s">
        <v>5234</v>
      </c>
      <c r="B1866">
        <v>1</v>
      </c>
      <c r="C1866" t="s">
        <v>5235</v>
      </c>
      <c r="D1866">
        <v>1</v>
      </c>
      <c r="E1866" t="s">
        <v>526</v>
      </c>
      <c r="F1866">
        <v>9</v>
      </c>
      <c r="G1866" s="493">
        <v>41976.8023958333</v>
      </c>
      <c r="H1866" s="493">
        <v>41982.4052314815</v>
      </c>
      <c r="I1866" t="s">
        <v>4090</v>
      </c>
      <c r="J1866" t="s">
        <v>4091</v>
      </c>
      <c r="K1866" t="s">
        <v>5236</v>
      </c>
    </row>
    <row r="1867" hidden="1" spans="1:11">
      <c r="A1867" t="s">
        <v>5237</v>
      </c>
      <c r="B1867">
        <v>1</v>
      </c>
      <c r="C1867" t="s">
        <v>5238</v>
      </c>
      <c r="D1867">
        <v>1</v>
      </c>
      <c r="E1867" t="s">
        <v>4219</v>
      </c>
      <c r="F1867">
        <v>4</v>
      </c>
      <c r="G1867" s="493">
        <v>42044.7343865741</v>
      </c>
      <c r="H1867" s="493">
        <v>42044.7354282407</v>
      </c>
      <c r="I1867" t="s">
        <v>5239</v>
      </c>
      <c r="J1867" t="s">
        <v>5240</v>
      </c>
      <c r="K1867" t="s">
        <v>5241</v>
      </c>
    </row>
    <row r="1868" hidden="1" spans="1:11">
      <c r="A1868" t="s">
        <v>5242</v>
      </c>
      <c r="B1868">
        <v>1</v>
      </c>
      <c r="C1868" t="s">
        <v>5243</v>
      </c>
      <c r="D1868">
        <v>1</v>
      </c>
      <c r="E1868" t="s">
        <v>4225</v>
      </c>
      <c r="F1868">
        <v>4</v>
      </c>
      <c r="G1868" s="493">
        <v>42044.6950462963</v>
      </c>
      <c r="H1868" s="493">
        <v>42044.696875</v>
      </c>
      <c r="I1868" t="s">
        <v>5244</v>
      </c>
      <c r="J1868" t="s">
        <v>5245</v>
      </c>
      <c r="K1868" t="s">
        <v>5246</v>
      </c>
    </row>
    <row r="1869" hidden="1" spans="1:11">
      <c r="A1869" t="s">
        <v>5247</v>
      </c>
      <c r="B1869">
        <v>1</v>
      </c>
      <c r="C1869" t="s">
        <v>5248</v>
      </c>
      <c r="D1869">
        <v>1</v>
      </c>
      <c r="E1869" t="s">
        <v>4203</v>
      </c>
      <c r="F1869">
        <v>2</v>
      </c>
      <c r="G1869" s="493">
        <v>42044.7616782407</v>
      </c>
      <c r="H1869" s="493">
        <v>42044.7626388889</v>
      </c>
      <c r="I1869" t="s">
        <v>5249</v>
      </c>
      <c r="J1869" t="s">
        <v>5250</v>
      </c>
      <c r="K1869" t="s">
        <v>5251</v>
      </c>
    </row>
    <row r="1870" hidden="1" spans="1:11">
      <c r="A1870" t="s">
        <v>5252</v>
      </c>
      <c r="B1870">
        <v>1</v>
      </c>
      <c r="C1870" t="s">
        <v>5253</v>
      </c>
      <c r="D1870">
        <v>1</v>
      </c>
      <c r="E1870" t="s">
        <v>4697</v>
      </c>
      <c r="F1870">
        <v>2</v>
      </c>
      <c r="G1870" s="493">
        <v>42044.7769675926</v>
      </c>
      <c r="H1870" s="493">
        <v>42044.7776388889</v>
      </c>
      <c r="I1870" t="s">
        <v>4698</v>
      </c>
      <c r="J1870" t="s">
        <v>5254</v>
      </c>
      <c r="K1870" t="s">
        <v>5255</v>
      </c>
    </row>
    <row r="1871" hidden="1" spans="1:11">
      <c r="A1871" t="s">
        <v>5256</v>
      </c>
      <c r="B1871">
        <v>1</v>
      </c>
      <c r="C1871" t="s">
        <v>5257</v>
      </c>
      <c r="D1871">
        <v>1</v>
      </c>
      <c r="E1871" t="s">
        <v>5258</v>
      </c>
      <c r="F1871">
        <v>4</v>
      </c>
      <c r="G1871" s="493">
        <v>42048.4365972222</v>
      </c>
      <c r="H1871" s="493">
        <v>42068.5892013889</v>
      </c>
      <c r="I1871" t="s">
        <v>5259</v>
      </c>
      <c r="J1871" t="s">
        <v>5260</v>
      </c>
      <c r="K1871" t="s">
        <v>5261</v>
      </c>
    </row>
    <row r="1872" hidden="1" spans="1:11">
      <c r="A1872" t="s">
        <v>5262</v>
      </c>
      <c r="B1872">
        <v>1</v>
      </c>
      <c r="C1872" t="s">
        <v>971</v>
      </c>
      <c r="D1872">
        <v>3</v>
      </c>
      <c r="E1872">
        <v>93431091</v>
      </c>
      <c r="F1872">
        <v>9</v>
      </c>
      <c r="G1872" s="493">
        <v>41416.7567013889</v>
      </c>
      <c r="H1872" s="493">
        <v>45511.7187615741</v>
      </c>
      <c r="I1872" t="s">
        <v>5263</v>
      </c>
      <c r="J1872" t="s">
        <v>3881</v>
      </c>
      <c r="K1872" t="s">
        <v>3882</v>
      </c>
    </row>
    <row r="1873" hidden="1" spans="1:11">
      <c r="A1873" t="s">
        <v>5264</v>
      </c>
      <c r="B1873">
        <v>1</v>
      </c>
      <c r="C1873" t="s">
        <v>5264</v>
      </c>
      <c r="D1873">
        <v>1</v>
      </c>
      <c r="F1873">
        <v>0</v>
      </c>
      <c r="G1873" s="493">
        <v>41933.7615393518</v>
      </c>
      <c r="H1873" s="493">
        <v>41933.7615393518</v>
      </c>
      <c r="I1873" t="s">
        <v>5265</v>
      </c>
      <c r="J1873" t="s">
        <v>5265</v>
      </c>
      <c r="K1873" t="s">
        <v>1368</v>
      </c>
    </row>
    <row r="1874" hidden="1" spans="1:11">
      <c r="A1874" t="s">
        <v>5266</v>
      </c>
      <c r="B1874">
        <v>1</v>
      </c>
      <c r="C1874" t="s">
        <v>4859</v>
      </c>
      <c r="D1874">
        <v>1</v>
      </c>
      <c r="E1874">
        <v>93427291</v>
      </c>
      <c r="F1874">
        <v>6</v>
      </c>
      <c r="G1874" s="493">
        <v>41856.3757060185</v>
      </c>
      <c r="H1874" s="493">
        <v>41982.6364699074</v>
      </c>
      <c r="I1874" t="s">
        <v>5267</v>
      </c>
      <c r="J1874" t="s">
        <v>4278</v>
      </c>
      <c r="K1874" t="s">
        <v>4860</v>
      </c>
    </row>
    <row r="1875" hidden="1" spans="1:11">
      <c r="A1875" t="s">
        <v>5268</v>
      </c>
      <c r="B1875">
        <v>1</v>
      </c>
      <c r="C1875" t="s">
        <v>5268</v>
      </c>
      <c r="D1875">
        <v>1</v>
      </c>
      <c r="F1875">
        <v>0</v>
      </c>
      <c r="G1875" s="493">
        <v>41933.7333912037</v>
      </c>
      <c r="H1875" s="493">
        <v>41933.7333912037</v>
      </c>
      <c r="I1875" t="s">
        <v>5269</v>
      </c>
      <c r="J1875" t="s">
        <v>5269</v>
      </c>
      <c r="K1875" t="s">
        <v>1368</v>
      </c>
    </row>
    <row r="1876" hidden="1" spans="1:11">
      <c r="A1876" t="s">
        <v>5270</v>
      </c>
      <c r="B1876">
        <v>1</v>
      </c>
      <c r="C1876" t="s">
        <v>4862</v>
      </c>
      <c r="D1876">
        <v>1</v>
      </c>
      <c r="E1876">
        <v>93427291</v>
      </c>
      <c r="F1876">
        <v>6</v>
      </c>
      <c r="G1876" s="493">
        <v>41855.5960300926</v>
      </c>
      <c r="H1876" s="493">
        <v>41982.6368634259</v>
      </c>
      <c r="I1876" t="s">
        <v>5271</v>
      </c>
      <c r="J1876" t="s">
        <v>4282</v>
      </c>
      <c r="K1876" t="s">
        <v>4863</v>
      </c>
    </row>
    <row r="1877" hidden="1" spans="1:11">
      <c r="A1877" t="s">
        <v>5272</v>
      </c>
      <c r="B1877">
        <v>1</v>
      </c>
      <c r="C1877" t="s">
        <v>4865</v>
      </c>
      <c r="D1877">
        <v>1</v>
      </c>
      <c r="E1877">
        <v>93432691</v>
      </c>
      <c r="F1877">
        <v>3</v>
      </c>
      <c r="G1877" s="493">
        <v>41856.477349537</v>
      </c>
      <c r="H1877" s="493">
        <v>42179.5218865741</v>
      </c>
      <c r="I1877" t="s">
        <v>5273</v>
      </c>
      <c r="J1877" t="s">
        <v>4286</v>
      </c>
      <c r="K1877" t="s">
        <v>4866</v>
      </c>
    </row>
    <row r="1878" hidden="1" spans="1:11">
      <c r="A1878" t="s">
        <v>5274</v>
      </c>
      <c r="B1878">
        <v>1</v>
      </c>
      <c r="C1878" t="s">
        <v>5274</v>
      </c>
      <c r="D1878">
        <v>1</v>
      </c>
      <c r="F1878">
        <v>0</v>
      </c>
      <c r="G1878" s="493">
        <v>41933.7678009259</v>
      </c>
      <c r="H1878" s="493">
        <v>41933.7678009259</v>
      </c>
      <c r="I1878" t="s">
        <v>5275</v>
      </c>
      <c r="J1878" t="s">
        <v>5275</v>
      </c>
      <c r="K1878" t="s">
        <v>1368</v>
      </c>
    </row>
    <row r="1879" hidden="1" spans="1:11">
      <c r="A1879" t="s">
        <v>5276</v>
      </c>
      <c r="B1879">
        <v>1</v>
      </c>
      <c r="C1879" t="s">
        <v>4868</v>
      </c>
      <c r="D1879">
        <v>1</v>
      </c>
      <c r="E1879">
        <v>93435091</v>
      </c>
      <c r="F1879">
        <v>3</v>
      </c>
      <c r="G1879" s="493">
        <v>41856.4109722222</v>
      </c>
      <c r="H1879" s="493">
        <v>42440.4549074074</v>
      </c>
      <c r="I1879" t="s">
        <v>5277</v>
      </c>
      <c r="J1879" t="s">
        <v>4290</v>
      </c>
      <c r="K1879" t="s">
        <v>4869</v>
      </c>
    </row>
    <row r="1880" hidden="1" spans="1:11">
      <c r="A1880" t="s">
        <v>5278</v>
      </c>
      <c r="B1880">
        <v>1</v>
      </c>
      <c r="C1880" t="s">
        <v>5278</v>
      </c>
      <c r="D1880">
        <v>1</v>
      </c>
      <c r="F1880">
        <v>0</v>
      </c>
      <c r="G1880" s="493">
        <v>41933.7685532407</v>
      </c>
      <c r="H1880" s="493">
        <v>41933.7685532407</v>
      </c>
      <c r="I1880" t="s">
        <v>5279</v>
      </c>
      <c r="J1880" t="s">
        <v>5279</v>
      </c>
      <c r="K1880" t="s">
        <v>1368</v>
      </c>
    </row>
    <row r="1881" hidden="1" spans="1:11">
      <c r="A1881" t="s">
        <v>5280</v>
      </c>
      <c r="B1881">
        <v>1</v>
      </c>
      <c r="C1881" t="s">
        <v>4854</v>
      </c>
      <c r="D1881">
        <v>1</v>
      </c>
      <c r="E1881" t="s">
        <v>3172</v>
      </c>
      <c r="F1881">
        <v>3</v>
      </c>
      <c r="G1881" s="493">
        <v>41930.6209375</v>
      </c>
      <c r="H1881" s="493">
        <v>41982.6378703704</v>
      </c>
      <c r="I1881" t="s">
        <v>4855</v>
      </c>
      <c r="J1881" t="s">
        <v>4856</v>
      </c>
      <c r="K1881" t="s">
        <v>4857</v>
      </c>
    </row>
    <row r="1882" hidden="1" spans="1:11">
      <c r="A1882" t="s">
        <v>5281</v>
      </c>
      <c r="B1882">
        <v>1</v>
      </c>
      <c r="C1882" t="s">
        <v>5281</v>
      </c>
      <c r="D1882">
        <v>1</v>
      </c>
      <c r="F1882">
        <v>0</v>
      </c>
      <c r="G1882" s="493">
        <v>41933.7692939815</v>
      </c>
      <c r="H1882" s="493">
        <v>41933.7692939815</v>
      </c>
      <c r="I1882" t="s">
        <v>5282</v>
      </c>
      <c r="J1882" t="s">
        <v>5282</v>
      </c>
      <c r="K1882" t="s">
        <v>1368</v>
      </c>
    </row>
    <row r="1883" hidden="1" spans="1:11">
      <c r="A1883" t="s">
        <v>5283</v>
      </c>
      <c r="B1883">
        <v>1</v>
      </c>
      <c r="C1883" t="s">
        <v>4849</v>
      </c>
      <c r="D1883">
        <v>1</v>
      </c>
      <c r="E1883" t="s">
        <v>3178</v>
      </c>
      <c r="F1883">
        <v>2</v>
      </c>
      <c r="G1883" s="493">
        <v>41930.6055555556</v>
      </c>
      <c r="H1883" s="493">
        <v>41982.6381712963</v>
      </c>
      <c r="I1883" t="s">
        <v>4850</v>
      </c>
      <c r="J1883" t="s">
        <v>4851</v>
      </c>
      <c r="K1883" t="s">
        <v>4852</v>
      </c>
    </row>
    <row r="1884" hidden="1" spans="1:11">
      <c r="A1884" t="s">
        <v>5284</v>
      </c>
      <c r="B1884">
        <v>1</v>
      </c>
      <c r="C1884" t="s">
        <v>5284</v>
      </c>
      <c r="D1884">
        <v>1</v>
      </c>
      <c r="F1884">
        <v>0</v>
      </c>
      <c r="G1884" s="493">
        <v>41933.7700115741</v>
      </c>
      <c r="H1884" s="493">
        <v>41933.7700115741</v>
      </c>
      <c r="I1884" t="s">
        <v>5285</v>
      </c>
      <c r="J1884" t="s">
        <v>5285</v>
      </c>
      <c r="K1884" t="s">
        <v>1368</v>
      </c>
    </row>
    <row r="1885" hidden="1" spans="1:11">
      <c r="A1885" t="s">
        <v>5286</v>
      </c>
      <c r="B1885">
        <v>1</v>
      </c>
      <c r="C1885" t="s">
        <v>5287</v>
      </c>
      <c r="D1885">
        <v>1</v>
      </c>
      <c r="E1885" t="s">
        <v>3875</v>
      </c>
      <c r="F1885">
        <v>4</v>
      </c>
      <c r="G1885" s="493">
        <v>42360.6796643519</v>
      </c>
      <c r="H1885" s="493">
        <v>42360.6899884259</v>
      </c>
      <c r="I1885" t="s">
        <v>2435</v>
      </c>
      <c r="J1885" t="s">
        <v>3876</v>
      </c>
      <c r="K1885" t="s">
        <v>4901</v>
      </c>
    </row>
    <row r="1886" hidden="1" spans="1:11">
      <c r="A1886" t="s">
        <v>5288</v>
      </c>
      <c r="B1886">
        <v>1</v>
      </c>
      <c r="C1886" t="s">
        <v>5288</v>
      </c>
      <c r="D1886">
        <v>1</v>
      </c>
      <c r="E1886" t="s">
        <v>5289</v>
      </c>
      <c r="F1886">
        <v>2</v>
      </c>
      <c r="G1886" s="493">
        <v>41996.5240393519</v>
      </c>
      <c r="H1886" s="493">
        <v>41997.480625</v>
      </c>
      <c r="I1886" t="s">
        <v>5290</v>
      </c>
      <c r="J1886" t="s">
        <v>5290</v>
      </c>
      <c r="K1886" t="s">
        <v>5291</v>
      </c>
    </row>
    <row r="1887" hidden="1" spans="1:11">
      <c r="A1887" t="s">
        <v>5292</v>
      </c>
      <c r="B1887">
        <v>1</v>
      </c>
      <c r="C1887" t="s">
        <v>4897</v>
      </c>
      <c r="D1887">
        <v>1</v>
      </c>
      <c r="E1887" t="s">
        <v>3678</v>
      </c>
      <c r="F1887">
        <v>9</v>
      </c>
      <c r="G1887" s="493">
        <v>41944.7383912037</v>
      </c>
      <c r="H1887" s="493">
        <v>41982.5861921296</v>
      </c>
      <c r="I1887" t="s">
        <v>3679</v>
      </c>
      <c r="J1887" t="s">
        <v>3680</v>
      </c>
      <c r="K1887" t="s">
        <v>4898</v>
      </c>
    </row>
    <row r="1888" hidden="1" spans="1:11">
      <c r="A1888" t="s">
        <v>5293</v>
      </c>
      <c r="B1888">
        <v>1</v>
      </c>
      <c r="C1888" t="s">
        <v>4897</v>
      </c>
      <c r="D1888">
        <v>1</v>
      </c>
      <c r="E1888" t="s">
        <v>3678</v>
      </c>
      <c r="F1888">
        <v>9</v>
      </c>
      <c r="G1888" s="493">
        <v>41944.7383912037</v>
      </c>
      <c r="H1888" s="493">
        <v>41982.5861921296</v>
      </c>
      <c r="I1888" t="s">
        <v>3683</v>
      </c>
      <c r="J1888" t="s">
        <v>3680</v>
      </c>
      <c r="K1888" t="s">
        <v>4898</v>
      </c>
    </row>
    <row r="1889" hidden="1" spans="1:11">
      <c r="A1889" t="s">
        <v>5294</v>
      </c>
      <c r="B1889">
        <v>1</v>
      </c>
      <c r="C1889" t="s">
        <v>5295</v>
      </c>
      <c r="D1889">
        <v>1</v>
      </c>
      <c r="E1889" t="s">
        <v>3686</v>
      </c>
      <c r="F1889">
        <v>9</v>
      </c>
      <c r="G1889" s="493">
        <v>41944.7527546296</v>
      </c>
      <c r="H1889" s="493">
        <v>41982.5880902778</v>
      </c>
      <c r="I1889" t="s">
        <v>5296</v>
      </c>
      <c r="J1889" t="s">
        <v>3687</v>
      </c>
      <c r="K1889" t="s">
        <v>5297</v>
      </c>
    </row>
    <row r="1890" hidden="1" spans="1:11">
      <c r="A1890" t="s">
        <v>5298</v>
      </c>
      <c r="B1890">
        <v>1</v>
      </c>
      <c r="C1890" t="s">
        <v>5295</v>
      </c>
      <c r="D1890">
        <v>1</v>
      </c>
      <c r="E1890" t="s">
        <v>3686</v>
      </c>
      <c r="F1890">
        <v>9</v>
      </c>
      <c r="G1890" s="493">
        <v>41944.7527546296</v>
      </c>
      <c r="H1890" s="493">
        <v>41982.5880902778</v>
      </c>
      <c r="I1890" t="s">
        <v>5299</v>
      </c>
      <c r="J1890" t="s">
        <v>3687</v>
      </c>
      <c r="K1890" t="s">
        <v>5297</v>
      </c>
    </row>
    <row r="1891" hidden="1" spans="1:11">
      <c r="A1891" t="s">
        <v>5300</v>
      </c>
      <c r="B1891">
        <v>1</v>
      </c>
      <c r="C1891" t="s">
        <v>5295</v>
      </c>
      <c r="D1891">
        <v>1</v>
      </c>
      <c r="E1891" t="s">
        <v>3686</v>
      </c>
      <c r="F1891">
        <v>9</v>
      </c>
      <c r="G1891" s="493">
        <v>41944.7527546296</v>
      </c>
      <c r="H1891" s="493">
        <v>41982.5880902778</v>
      </c>
      <c r="I1891" t="s">
        <v>5301</v>
      </c>
      <c r="J1891" t="s">
        <v>3687</v>
      </c>
      <c r="K1891" t="s">
        <v>5297</v>
      </c>
    </row>
    <row r="1892" hidden="1" spans="1:11">
      <c r="A1892" t="s">
        <v>5302</v>
      </c>
      <c r="B1892">
        <v>1</v>
      </c>
      <c r="C1892" t="s">
        <v>5295</v>
      </c>
      <c r="D1892">
        <v>1</v>
      </c>
      <c r="E1892" t="s">
        <v>3686</v>
      </c>
      <c r="F1892">
        <v>9</v>
      </c>
      <c r="G1892" s="493">
        <v>41944.7527546296</v>
      </c>
      <c r="H1892" s="493">
        <v>41982.5880902778</v>
      </c>
      <c r="I1892" t="s">
        <v>5303</v>
      </c>
      <c r="J1892" t="s">
        <v>3687</v>
      </c>
      <c r="K1892" t="s">
        <v>5297</v>
      </c>
    </row>
    <row r="1893" hidden="1" spans="1:11">
      <c r="A1893" t="s">
        <v>5304</v>
      </c>
      <c r="B1893">
        <v>1</v>
      </c>
      <c r="C1893" t="s">
        <v>5305</v>
      </c>
      <c r="D1893">
        <v>1</v>
      </c>
      <c r="E1893" t="s">
        <v>3694</v>
      </c>
      <c r="F1893">
        <v>6</v>
      </c>
      <c r="G1893" s="493">
        <v>41944.763587963</v>
      </c>
      <c r="H1893" s="493">
        <v>41982.59125</v>
      </c>
      <c r="I1893" t="s">
        <v>5306</v>
      </c>
      <c r="J1893" t="s">
        <v>3695</v>
      </c>
      <c r="K1893" t="s">
        <v>5307</v>
      </c>
    </row>
    <row r="1894" hidden="1" spans="1:11">
      <c r="A1894" t="s">
        <v>5308</v>
      </c>
      <c r="B1894">
        <v>1</v>
      </c>
      <c r="C1894" t="s">
        <v>5305</v>
      </c>
      <c r="D1894">
        <v>1</v>
      </c>
      <c r="E1894" t="s">
        <v>3694</v>
      </c>
      <c r="F1894">
        <v>6</v>
      </c>
      <c r="G1894" s="493">
        <v>41944.763587963</v>
      </c>
      <c r="H1894" s="493">
        <v>41982.59125</v>
      </c>
      <c r="I1894" t="s">
        <v>5309</v>
      </c>
      <c r="J1894" t="s">
        <v>3695</v>
      </c>
      <c r="K1894" t="s">
        <v>5307</v>
      </c>
    </row>
    <row r="1895" hidden="1" spans="1:11">
      <c r="A1895" t="s">
        <v>5310</v>
      </c>
      <c r="B1895">
        <v>1</v>
      </c>
      <c r="C1895" t="s">
        <v>5310</v>
      </c>
      <c r="D1895">
        <v>1</v>
      </c>
      <c r="E1895" t="s">
        <v>5311</v>
      </c>
      <c r="F1895">
        <v>2</v>
      </c>
      <c r="G1895" s="493">
        <v>41991.7051273148</v>
      </c>
      <c r="H1895" s="493">
        <v>41992.5073032407</v>
      </c>
      <c r="I1895" t="s">
        <v>5312</v>
      </c>
      <c r="J1895" t="s">
        <v>5312</v>
      </c>
      <c r="K1895" t="s">
        <v>5313</v>
      </c>
    </row>
    <row r="1896" hidden="1" spans="1:11">
      <c r="A1896" t="s">
        <v>5314</v>
      </c>
      <c r="B1896">
        <v>1</v>
      </c>
      <c r="C1896" t="s">
        <v>5314</v>
      </c>
      <c r="D1896">
        <v>1</v>
      </c>
      <c r="E1896" t="s">
        <v>880</v>
      </c>
      <c r="F1896">
        <v>2</v>
      </c>
      <c r="G1896" s="493">
        <v>42262.7458680556</v>
      </c>
      <c r="H1896" s="493">
        <v>42263.3643287037</v>
      </c>
      <c r="I1896" t="s">
        <v>5315</v>
      </c>
      <c r="J1896" t="s">
        <v>5315</v>
      </c>
      <c r="K1896" t="s">
        <v>5316</v>
      </c>
    </row>
    <row r="1897" hidden="1" spans="1:11">
      <c r="A1897" t="s">
        <v>5317</v>
      </c>
      <c r="B1897">
        <v>1</v>
      </c>
      <c r="C1897" t="s">
        <v>5318</v>
      </c>
      <c r="D1897">
        <v>1</v>
      </c>
      <c r="E1897" t="s">
        <v>5319</v>
      </c>
      <c r="F1897">
        <v>4</v>
      </c>
      <c r="G1897" s="493">
        <v>41944.4212615741</v>
      </c>
      <c r="H1897" s="493">
        <v>42235.6750115741</v>
      </c>
      <c r="I1897" t="s">
        <v>5320</v>
      </c>
      <c r="J1897" t="s">
        <v>5321</v>
      </c>
      <c r="K1897" t="s">
        <v>5322</v>
      </c>
    </row>
    <row r="1898" hidden="1" spans="1:11">
      <c r="A1898" t="s">
        <v>5323</v>
      </c>
      <c r="B1898">
        <v>1</v>
      </c>
      <c r="C1898" t="s">
        <v>5318</v>
      </c>
      <c r="D1898">
        <v>1</v>
      </c>
      <c r="E1898" t="s">
        <v>5319</v>
      </c>
      <c r="F1898">
        <v>4</v>
      </c>
      <c r="G1898" s="493">
        <v>41944.4212615741</v>
      </c>
      <c r="H1898" s="493">
        <v>42235.6750115741</v>
      </c>
      <c r="I1898" t="s">
        <v>5324</v>
      </c>
      <c r="J1898" t="s">
        <v>5321</v>
      </c>
      <c r="K1898" t="s">
        <v>5322</v>
      </c>
    </row>
    <row r="1899" hidden="1" spans="1:11">
      <c r="A1899" t="s">
        <v>5325</v>
      </c>
      <c r="B1899">
        <v>1</v>
      </c>
      <c r="C1899" t="s">
        <v>5318</v>
      </c>
      <c r="D1899">
        <v>1</v>
      </c>
      <c r="E1899" t="s">
        <v>5319</v>
      </c>
      <c r="F1899">
        <v>4</v>
      </c>
      <c r="G1899" s="493">
        <v>41944.4212615741</v>
      </c>
      <c r="H1899" s="493">
        <v>42235.6750115741</v>
      </c>
      <c r="I1899" t="s">
        <v>5326</v>
      </c>
      <c r="J1899" t="s">
        <v>5321</v>
      </c>
      <c r="K1899" t="s">
        <v>5322</v>
      </c>
    </row>
    <row r="1900" hidden="1" spans="1:11">
      <c r="A1900" t="s">
        <v>5327</v>
      </c>
      <c r="B1900">
        <v>1</v>
      </c>
      <c r="C1900" t="s">
        <v>5328</v>
      </c>
      <c r="D1900">
        <v>1</v>
      </c>
      <c r="E1900" t="s">
        <v>5329</v>
      </c>
      <c r="F1900">
        <v>4</v>
      </c>
      <c r="G1900" s="493">
        <v>41944.4412731481</v>
      </c>
      <c r="H1900" s="493">
        <v>42236.3312384259</v>
      </c>
      <c r="I1900" t="s">
        <v>5330</v>
      </c>
      <c r="J1900" t="s">
        <v>5331</v>
      </c>
      <c r="K1900" t="s">
        <v>5332</v>
      </c>
    </row>
    <row r="1901" hidden="1" spans="1:11">
      <c r="A1901" t="s">
        <v>5333</v>
      </c>
      <c r="B1901">
        <v>1</v>
      </c>
      <c r="C1901" t="s">
        <v>5334</v>
      </c>
      <c r="D1901">
        <v>1</v>
      </c>
      <c r="E1901" t="s">
        <v>3678</v>
      </c>
      <c r="F1901">
        <v>9</v>
      </c>
      <c r="G1901" s="493">
        <v>42045.4057407407</v>
      </c>
      <c r="H1901" s="493">
        <v>42045.4066319444</v>
      </c>
      <c r="I1901" t="s">
        <v>3679</v>
      </c>
      <c r="J1901" t="s">
        <v>3680</v>
      </c>
      <c r="K1901" t="s">
        <v>4898</v>
      </c>
    </row>
    <row r="1902" hidden="1" spans="1:11">
      <c r="A1902" t="s">
        <v>5335</v>
      </c>
      <c r="B1902">
        <v>1</v>
      </c>
      <c r="C1902" t="s">
        <v>5334</v>
      </c>
      <c r="D1902">
        <v>1</v>
      </c>
      <c r="E1902" t="s">
        <v>3678</v>
      </c>
      <c r="F1902">
        <v>9</v>
      </c>
      <c r="G1902" s="493">
        <v>42045.4057407407</v>
      </c>
      <c r="H1902" s="493">
        <v>42045.4066319444</v>
      </c>
      <c r="I1902" t="s">
        <v>3683</v>
      </c>
      <c r="J1902" t="s">
        <v>3680</v>
      </c>
      <c r="K1902" t="s">
        <v>4898</v>
      </c>
    </row>
    <row r="1903" hidden="1" spans="1:11">
      <c r="A1903" t="s">
        <v>5336</v>
      </c>
      <c r="B1903">
        <v>1</v>
      </c>
      <c r="C1903" t="s">
        <v>5337</v>
      </c>
      <c r="D1903">
        <v>1</v>
      </c>
      <c r="E1903">
        <v>92436892</v>
      </c>
      <c r="F1903">
        <v>6</v>
      </c>
      <c r="G1903" s="493">
        <v>42045.4201736111</v>
      </c>
      <c r="H1903" s="493">
        <v>42045.4232291667</v>
      </c>
      <c r="I1903" t="s">
        <v>5338</v>
      </c>
      <c r="J1903" t="s">
        <v>5339</v>
      </c>
      <c r="K1903" t="s">
        <v>5340</v>
      </c>
    </row>
    <row r="1904" hidden="1" spans="1:11">
      <c r="A1904" t="s">
        <v>5341</v>
      </c>
      <c r="B1904">
        <v>1</v>
      </c>
      <c r="C1904" t="s">
        <v>5337</v>
      </c>
      <c r="D1904">
        <v>1</v>
      </c>
      <c r="E1904">
        <v>92436892</v>
      </c>
      <c r="F1904">
        <v>6</v>
      </c>
      <c r="G1904" s="493">
        <v>42045.4201736111</v>
      </c>
      <c r="H1904" s="493">
        <v>42045.4232291667</v>
      </c>
      <c r="I1904" t="s">
        <v>5342</v>
      </c>
      <c r="J1904" t="s">
        <v>5339</v>
      </c>
      <c r="K1904" t="s">
        <v>5340</v>
      </c>
    </row>
    <row r="1905" hidden="1" spans="1:11">
      <c r="A1905" t="s">
        <v>5343</v>
      </c>
      <c r="B1905">
        <v>1</v>
      </c>
      <c r="C1905" t="s">
        <v>5337</v>
      </c>
      <c r="D1905">
        <v>1</v>
      </c>
      <c r="E1905">
        <v>92436892</v>
      </c>
      <c r="F1905">
        <v>6</v>
      </c>
      <c r="G1905" s="493">
        <v>42045.4201736111</v>
      </c>
      <c r="H1905" s="493">
        <v>42045.4232291667</v>
      </c>
      <c r="I1905" t="s">
        <v>5344</v>
      </c>
      <c r="J1905" t="s">
        <v>5339</v>
      </c>
      <c r="K1905" t="s">
        <v>5340</v>
      </c>
    </row>
    <row r="1906" hidden="1" spans="1:11">
      <c r="A1906" t="s">
        <v>5345</v>
      </c>
      <c r="B1906">
        <v>1</v>
      </c>
      <c r="C1906" t="s">
        <v>5346</v>
      </c>
      <c r="D1906">
        <v>1</v>
      </c>
      <c r="E1906" t="s">
        <v>5347</v>
      </c>
      <c r="F1906">
        <v>4</v>
      </c>
      <c r="G1906" s="493">
        <v>42067.4588773148</v>
      </c>
      <c r="H1906" s="493">
        <v>42067.6236111111</v>
      </c>
      <c r="I1906" t="s">
        <v>5348</v>
      </c>
      <c r="J1906" t="s">
        <v>5349</v>
      </c>
      <c r="K1906" t="s">
        <v>5350</v>
      </c>
    </row>
    <row r="1907" hidden="1" spans="1:11">
      <c r="A1907" t="s">
        <v>5351</v>
      </c>
      <c r="B1907">
        <v>1</v>
      </c>
      <c r="C1907" t="s">
        <v>5351</v>
      </c>
      <c r="D1907">
        <v>1</v>
      </c>
      <c r="F1907">
        <v>0</v>
      </c>
      <c r="G1907" s="493">
        <v>42051.6315856481</v>
      </c>
      <c r="H1907" s="493">
        <v>42051.6315856481</v>
      </c>
      <c r="I1907" t="s">
        <v>5352</v>
      </c>
      <c r="J1907" t="s">
        <v>5352</v>
      </c>
      <c r="K1907" t="s">
        <v>1368</v>
      </c>
    </row>
    <row r="1908" hidden="1" spans="1:11">
      <c r="A1908" t="s">
        <v>5353</v>
      </c>
      <c r="B1908">
        <v>1</v>
      </c>
      <c r="C1908" t="s">
        <v>5354</v>
      </c>
      <c r="D1908">
        <v>1</v>
      </c>
      <c r="E1908" t="s">
        <v>2481</v>
      </c>
      <c r="F1908">
        <v>2</v>
      </c>
      <c r="G1908" s="493">
        <v>42002.6665972222</v>
      </c>
      <c r="H1908" s="493">
        <v>42030.6749074074</v>
      </c>
      <c r="I1908" t="s">
        <v>2482</v>
      </c>
      <c r="J1908" t="s">
        <v>5355</v>
      </c>
      <c r="K1908" t="s">
        <v>5356</v>
      </c>
    </row>
    <row r="1909" hidden="1" spans="1:11">
      <c r="A1909" t="s">
        <v>5357</v>
      </c>
      <c r="B1909">
        <v>1</v>
      </c>
      <c r="C1909" t="s">
        <v>5358</v>
      </c>
      <c r="D1909">
        <v>1</v>
      </c>
      <c r="E1909" t="s">
        <v>4166</v>
      </c>
      <c r="F1909">
        <v>2</v>
      </c>
      <c r="G1909" s="493">
        <v>41944.586412037</v>
      </c>
      <c r="H1909" s="493">
        <v>41982.66625</v>
      </c>
      <c r="I1909" t="s">
        <v>5359</v>
      </c>
      <c r="J1909" t="s">
        <v>4573</v>
      </c>
      <c r="K1909" t="s">
        <v>5360</v>
      </c>
    </row>
    <row r="1910" hidden="1" spans="1:11">
      <c r="A1910" t="s">
        <v>5361</v>
      </c>
      <c r="B1910">
        <v>1</v>
      </c>
      <c r="C1910" t="s">
        <v>5362</v>
      </c>
      <c r="D1910">
        <v>1</v>
      </c>
      <c r="E1910" t="s">
        <v>4166</v>
      </c>
      <c r="F1910">
        <v>2</v>
      </c>
      <c r="G1910" s="493">
        <v>41944.5869791667</v>
      </c>
      <c r="H1910" s="493">
        <v>41982.6659490741</v>
      </c>
      <c r="I1910" t="s">
        <v>5363</v>
      </c>
      <c r="J1910" t="s">
        <v>4168</v>
      </c>
      <c r="K1910" t="s">
        <v>5364</v>
      </c>
    </row>
    <row r="1911" hidden="1" spans="1:11">
      <c r="A1911" t="s">
        <v>5365</v>
      </c>
      <c r="B1911">
        <v>1</v>
      </c>
      <c r="C1911" t="s">
        <v>5366</v>
      </c>
      <c r="D1911">
        <v>1</v>
      </c>
      <c r="E1911" t="s">
        <v>4180</v>
      </c>
      <c r="F1911">
        <v>2</v>
      </c>
      <c r="G1911" s="493">
        <v>41944.6220833333</v>
      </c>
      <c r="H1911" s="493">
        <v>41982.6668981481</v>
      </c>
      <c r="I1911" t="s">
        <v>5367</v>
      </c>
      <c r="J1911" t="s">
        <v>4578</v>
      </c>
      <c r="K1911" t="s">
        <v>5368</v>
      </c>
    </row>
    <row r="1912" hidden="1" spans="1:11">
      <c r="A1912" t="s">
        <v>5369</v>
      </c>
      <c r="B1912">
        <v>1</v>
      </c>
      <c r="C1912" t="s">
        <v>5370</v>
      </c>
      <c r="D1912">
        <v>1</v>
      </c>
      <c r="E1912" t="s">
        <v>4180</v>
      </c>
      <c r="F1912">
        <v>2</v>
      </c>
      <c r="G1912" s="493">
        <v>41944.6345023148</v>
      </c>
      <c r="H1912" s="493">
        <v>41982.6665625</v>
      </c>
      <c r="I1912" t="s">
        <v>4181</v>
      </c>
      <c r="J1912" t="s">
        <v>4182</v>
      </c>
      <c r="K1912" t="s">
        <v>5371</v>
      </c>
    </row>
    <row r="1913" hidden="1" spans="1:11">
      <c r="A1913" t="s">
        <v>5372</v>
      </c>
      <c r="B1913">
        <v>1</v>
      </c>
      <c r="C1913" t="s">
        <v>5373</v>
      </c>
      <c r="D1913">
        <v>1</v>
      </c>
      <c r="E1913" t="s">
        <v>4273</v>
      </c>
      <c r="F1913">
        <v>2</v>
      </c>
      <c r="G1913" s="493">
        <v>41944.6503819444</v>
      </c>
      <c r="H1913" s="493">
        <v>41982.6675</v>
      </c>
      <c r="I1913" t="s">
        <v>5374</v>
      </c>
      <c r="J1913" t="s">
        <v>4583</v>
      </c>
      <c r="K1913" t="s">
        <v>5375</v>
      </c>
    </row>
    <row r="1914" hidden="1" spans="1:11">
      <c r="A1914" t="s">
        <v>5376</v>
      </c>
      <c r="B1914">
        <v>1</v>
      </c>
      <c r="C1914" t="s">
        <v>5377</v>
      </c>
      <c r="D1914">
        <v>1</v>
      </c>
      <c r="E1914" t="s">
        <v>4273</v>
      </c>
      <c r="F1914">
        <v>2</v>
      </c>
      <c r="G1914" s="493">
        <v>41944.6635416667</v>
      </c>
      <c r="H1914" s="493">
        <v>41982.6671990741</v>
      </c>
      <c r="I1914" t="s">
        <v>5378</v>
      </c>
      <c r="J1914" t="s">
        <v>4275</v>
      </c>
      <c r="K1914" t="s">
        <v>5379</v>
      </c>
    </row>
    <row r="1915" hidden="1" spans="1:11">
      <c r="A1915" t="s">
        <v>5380</v>
      </c>
      <c r="B1915">
        <v>1</v>
      </c>
      <c r="C1915" t="s">
        <v>5380</v>
      </c>
      <c r="D1915">
        <v>1</v>
      </c>
      <c r="E1915" t="s">
        <v>5381</v>
      </c>
      <c r="F1915">
        <v>4</v>
      </c>
      <c r="G1915" s="493">
        <v>41953.4384837963</v>
      </c>
      <c r="H1915" s="493">
        <v>41953.7620949074</v>
      </c>
      <c r="I1915" t="s">
        <v>5382</v>
      </c>
      <c r="J1915" t="s">
        <v>5382</v>
      </c>
      <c r="K1915" t="s">
        <v>5383</v>
      </c>
    </row>
    <row r="1916" hidden="1" spans="1:11">
      <c r="A1916" t="s">
        <v>5384</v>
      </c>
      <c r="B1916">
        <v>1</v>
      </c>
      <c r="C1916" t="s">
        <v>5385</v>
      </c>
      <c r="D1916">
        <v>1</v>
      </c>
      <c r="E1916" t="s">
        <v>3694</v>
      </c>
      <c r="F1916">
        <v>6</v>
      </c>
      <c r="G1916" s="493">
        <v>42073.6828009259</v>
      </c>
      <c r="H1916" s="493">
        <v>42073.6857523148</v>
      </c>
      <c r="I1916" t="s">
        <v>5309</v>
      </c>
      <c r="J1916" t="s">
        <v>3695</v>
      </c>
      <c r="K1916" t="s">
        <v>5307</v>
      </c>
    </row>
    <row r="1917" hidden="1" spans="1:11">
      <c r="A1917" t="s">
        <v>5386</v>
      </c>
      <c r="B1917">
        <v>1</v>
      </c>
      <c r="C1917" t="s">
        <v>5387</v>
      </c>
      <c r="D1917">
        <v>1</v>
      </c>
      <c r="E1917" t="s">
        <v>3686</v>
      </c>
      <c r="F1917">
        <v>9</v>
      </c>
      <c r="G1917" s="493">
        <v>42074.4846064815</v>
      </c>
      <c r="H1917" s="493">
        <v>42257.593125</v>
      </c>
      <c r="I1917" t="s">
        <v>5303</v>
      </c>
      <c r="J1917" t="s">
        <v>3687</v>
      </c>
      <c r="K1917" t="s">
        <v>5297</v>
      </c>
    </row>
    <row r="1918" hidden="1" spans="1:11">
      <c r="A1918" t="s">
        <v>5388</v>
      </c>
      <c r="B1918">
        <v>1</v>
      </c>
      <c r="C1918" t="s">
        <v>5387</v>
      </c>
      <c r="D1918">
        <v>1</v>
      </c>
      <c r="E1918" t="s">
        <v>3686</v>
      </c>
      <c r="F1918">
        <v>9</v>
      </c>
      <c r="G1918" s="493">
        <v>42074.4846064815</v>
      </c>
      <c r="H1918" s="493">
        <v>42257.593125</v>
      </c>
      <c r="I1918" t="s">
        <v>5301</v>
      </c>
      <c r="J1918" t="s">
        <v>3687</v>
      </c>
      <c r="K1918" t="s">
        <v>5297</v>
      </c>
    </row>
    <row r="1919" hidden="1" spans="1:11">
      <c r="A1919" t="s">
        <v>5389</v>
      </c>
      <c r="B1919">
        <v>1</v>
      </c>
      <c r="C1919" t="s">
        <v>5385</v>
      </c>
      <c r="D1919">
        <v>1</v>
      </c>
      <c r="E1919" t="s">
        <v>3694</v>
      </c>
      <c r="F1919">
        <v>6</v>
      </c>
      <c r="G1919" s="493">
        <v>42073.6828009259</v>
      </c>
      <c r="H1919" s="493">
        <v>42073.6857523148</v>
      </c>
      <c r="I1919" t="s">
        <v>5306</v>
      </c>
      <c r="J1919" t="s">
        <v>3695</v>
      </c>
      <c r="K1919" t="s">
        <v>5307</v>
      </c>
    </row>
    <row r="1920" hidden="1" spans="1:11">
      <c r="A1920" t="s">
        <v>5390</v>
      </c>
      <c r="B1920">
        <v>1</v>
      </c>
      <c r="C1920" t="s">
        <v>5387</v>
      </c>
      <c r="D1920">
        <v>1</v>
      </c>
      <c r="E1920" t="s">
        <v>3686</v>
      </c>
      <c r="F1920">
        <v>9</v>
      </c>
      <c r="G1920" s="493">
        <v>42074.4846064815</v>
      </c>
      <c r="H1920" s="493">
        <v>42257.593125</v>
      </c>
      <c r="I1920" t="s">
        <v>5299</v>
      </c>
      <c r="J1920" t="s">
        <v>3687</v>
      </c>
      <c r="K1920" t="s">
        <v>5297</v>
      </c>
    </row>
    <row r="1921" hidden="1" spans="1:11">
      <c r="A1921" t="s">
        <v>5391</v>
      </c>
      <c r="B1921">
        <v>1</v>
      </c>
      <c r="C1921" t="s">
        <v>5387</v>
      </c>
      <c r="D1921">
        <v>1</v>
      </c>
      <c r="E1921" t="s">
        <v>3686</v>
      </c>
      <c r="F1921">
        <v>9</v>
      </c>
      <c r="G1921" s="493">
        <v>42074.4846064815</v>
      </c>
      <c r="H1921" s="493">
        <v>42257.593125</v>
      </c>
      <c r="I1921" t="s">
        <v>5296</v>
      </c>
      <c r="J1921" t="s">
        <v>3687</v>
      </c>
      <c r="K1921" t="s">
        <v>5297</v>
      </c>
    </row>
    <row r="1922" hidden="1" spans="1:11">
      <c r="A1922" t="s">
        <v>5392</v>
      </c>
      <c r="B1922">
        <v>1</v>
      </c>
      <c r="C1922" t="s">
        <v>5393</v>
      </c>
      <c r="D1922">
        <v>1</v>
      </c>
      <c r="E1922" t="s">
        <v>3271</v>
      </c>
      <c r="F1922">
        <v>9</v>
      </c>
      <c r="G1922" s="493">
        <v>42016.4316319444</v>
      </c>
      <c r="H1922" s="493">
        <v>43068.7751851852</v>
      </c>
      <c r="I1922" t="s">
        <v>3272</v>
      </c>
      <c r="J1922" t="s">
        <v>3273</v>
      </c>
      <c r="K1922" t="s">
        <v>5394</v>
      </c>
    </row>
    <row r="1923" hidden="1" spans="1:11">
      <c r="A1923" t="s">
        <v>5392</v>
      </c>
      <c r="B1923">
        <v>1</v>
      </c>
      <c r="C1923" t="s">
        <v>5395</v>
      </c>
      <c r="D1923">
        <v>1</v>
      </c>
      <c r="F1923">
        <v>0</v>
      </c>
      <c r="G1923" s="493">
        <v>43173.6595601852</v>
      </c>
      <c r="H1923" s="493">
        <v>43173.6595601852</v>
      </c>
      <c r="I1923" t="s">
        <v>3272</v>
      </c>
      <c r="J1923" t="s">
        <v>3272</v>
      </c>
      <c r="K1923" t="s">
        <v>1435</v>
      </c>
    </row>
    <row r="1924" hidden="1" spans="1:11">
      <c r="A1924" t="s">
        <v>5396</v>
      </c>
      <c r="B1924">
        <v>1</v>
      </c>
      <c r="C1924" t="s">
        <v>5397</v>
      </c>
      <c r="D1924">
        <v>1</v>
      </c>
      <c r="E1924" t="s">
        <v>3271</v>
      </c>
      <c r="F1924">
        <v>9</v>
      </c>
      <c r="G1924" s="493">
        <v>42030.5882638889</v>
      </c>
      <c r="H1924" s="493">
        <v>43095.6079976852</v>
      </c>
      <c r="I1924" t="s">
        <v>3276</v>
      </c>
      <c r="J1924" t="s">
        <v>3277</v>
      </c>
      <c r="K1924" t="s">
        <v>5398</v>
      </c>
    </row>
    <row r="1925" hidden="1" spans="1:11">
      <c r="A1925" t="s">
        <v>5399</v>
      </c>
      <c r="B1925">
        <v>1</v>
      </c>
      <c r="C1925" t="s">
        <v>5400</v>
      </c>
      <c r="D1925">
        <v>1</v>
      </c>
      <c r="E1925" t="s">
        <v>3271</v>
      </c>
      <c r="F1925">
        <v>9</v>
      </c>
      <c r="G1925" s="493">
        <v>42030.6100115741</v>
      </c>
      <c r="H1925" s="493">
        <v>43068.7737037037</v>
      </c>
      <c r="I1925" t="s">
        <v>3280</v>
      </c>
      <c r="J1925" t="s">
        <v>3281</v>
      </c>
      <c r="K1925" t="s">
        <v>5401</v>
      </c>
    </row>
    <row r="1926" hidden="1" spans="1:11">
      <c r="A1926" t="s">
        <v>5402</v>
      </c>
      <c r="B1926">
        <v>1</v>
      </c>
      <c r="C1926" t="s">
        <v>5402</v>
      </c>
      <c r="D1926">
        <v>1</v>
      </c>
      <c r="F1926">
        <v>0</v>
      </c>
      <c r="G1926" s="493">
        <v>42001.4261689815</v>
      </c>
      <c r="H1926" s="493">
        <v>42001.4261689815</v>
      </c>
      <c r="I1926" t="s">
        <v>5403</v>
      </c>
      <c r="J1926" t="s">
        <v>5403</v>
      </c>
      <c r="K1926" t="s">
        <v>1368</v>
      </c>
    </row>
    <row r="1927" hidden="1" spans="1:11">
      <c r="A1927" t="s">
        <v>5404</v>
      </c>
      <c r="B1927">
        <v>1</v>
      </c>
      <c r="C1927" t="s">
        <v>5404</v>
      </c>
      <c r="D1927">
        <v>1</v>
      </c>
      <c r="F1927">
        <v>0</v>
      </c>
      <c r="G1927" s="493">
        <v>42230.487974537</v>
      </c>
      <c r="H1927" s="493">
        <v>42230.487974537</v>
      </c>
      <c r="I1927" t="s">
        <v>5405</v>
      </c>
      <c r="J1927" t="s">
        <v>5405</v>
      </c>
      <c r="K1927" t="s">
        <v>1368</v>
      </c>
    </row>
    <row r="1928" hidden="1" spans="1:11">
      <c r="A1928" t="s">
        <v>5406</v>
      </c>
      <c r="B1928">
        <v>1</v>
      </c>
      <c r="C1928" t="s">
        <v>5406</v>
      </c>
      <c r="D1928">
        <v>1</v>
      </c>
      <c r="E1928" t="s">
        <v>5407</v>
      </c>
      <c r="F1928">
        <v>4</v>
      </c>
      <c r="G1928" s="493">
        <v>41953.767962963</v>
      </c>
      <c r="H1928" s="493">
        <v>41953.7930555556</v>
      </c>
      <c r="I1928" t="s">
        <v>5408</v>
      </c>
      <c r="J1928" t="s">
        <v>5408</v>
      </c>
      <c r="K1928" t="s">
        <v>5409</v>
      </c>
    </row>
    <row r="1929" hidden="1" spans="1:11">
      <c r="A1929" t="s">
        <v>5410</v>
      </c>
      <c r="B1929">
        <v>1</v>
      </c>
      <c r="C1929" t="s">
        <v>5411</v>
      </c>
      <c r="D1929">
        <v>1</v>
      </c>
      <c r="E1929">
        <v>92420292</v>
      </c>
      <c r="F1929">
        <v>9</v>
      </c>
      <c r="G1929" s="493">
        <v>42070.5911458333</v>
      </c>
      <c r="H1929" s="493">
        <v>42070.6307291667</v>
      </c>
      <c r="I1929" t="s">
        <v>5412</v>
      </c>
      <c r="J1929" t="s">
        <v>5413</v>
      </c>
      <c r="K1929" t="s">
        <v>5414</v>
      </c>
    </row>
    <row r="1930" hidden="1" spans="1:11">
      <c r="A1930" t="s">
        <v>558</v>
      </c>
      <c r="B1930">
        <v>1</v>
      </c>
      <c r="C1930" t="s">
        <v>557</v>
      </c>
      <c r="D1930">
        <v>1</v>
      </c>
      <c r="E1930">
        <v>92420292</v>
      </c>
      <c r="F1930">
        <v>9</v>
      </c>
      <c r="G1930" s="493">
        <v>42070.6489467593</v>
      </c>
      <c r="H1930" s="493">
        <v>42070.6502083333</v>
      </c>
      <c r="I1930" t="s">
        <v>5415</v>
      </c>
      <c r="J1930" t="s">
        <v>5416</v>
      </c>
      <c r="K1930" t="s">
        <v>5417</v>
      </c>
    </row>
    <row r="1931" hidden="1" spans="1:11">
      <c r="A1931" t="s">
        <v>5418</v>
      </c>
      <c r="B1931">
        <v>1</v>
      </c>
      <c r="C1931" t="s">
        <v>5419</v>
      </c>
      <c r="D1931">
        <v>1</v>
      </c>
      <c r="E1931">
        <v>92420292</v>
      </c>
      <c r="F1931">
        <v>9</v>
      </c>
      <c r="G1931" s="493">
        <v>42070.6654398148</v>
      </c>
      <c r="H1931" s="493">
        <v>42070.6676388889</v>
      </c>
      <c r="I1931" t="s">
        <v>5420</v>
      </c>
      <c r="J1931" t="s">
        <v>5421</v>
      </c>
      <c r="K1931" t="s">
        <v>5422</v>
      </c>
    </row>
    <row r="1932" hidden="1" spans="1:11">
      <c r="A1932" t="s">
        <v>5423</v>
      </c>
      <c r="B1932">
        <v>1</v>
      </c>
      <c r="C1932" t="s">
        <v>5424</v>
      </c>
      <c r="D1932">
        <v>1</v>
      </c>
      <c r="E1932">
        <v>92420292</v>
      </c>
      <c r="F1932">
        <v>9</v>
      </c>
      <c r="G1932" s="493">
        <v>42070.7127199074</v>
      </c>
      <c r="H1932" s="493">
        <v>42070.7141898148</v>
      </c>
      <c r="I1932" t="s">
        <v>5425</v>
      </c>
      <c r="J1932" t="s">
        <v>5426</v>
      </c>
      <c r="K1932" t="s">
        <v>5427</v>
      </c>
    </row>
    <row r="1933" hidden="1" spans="1:11">
      <c r="A1933" t="s">
        <v>5428</v>
      </c>
      <c r="B1933">
        <v>1</v>
      </c>
      <c r="C1933" t="s">
        <v>5429</v>
      </c>
      <c r="D1933">
        <v>1</v>
      </c>
      <c r="E1933">
        <v>92436691</v>
      </c>
      <c r="F1933">
        <v>6</v>
      </c>
      <c r="G1933" s="493">
        <v>42023.6581365741</v>
      </c>
      <c r="H1933" s="493">
        <v>42023.7439699074</v>
      </c>
      <c r="I1933" t="s">
        <v>5430</v>
      </c>
      <c r="J1933" t="s">
        <v>5431</v>
      </c>
      <c r="K1933" t="s">
        <v>2147</v>
      </c>
    </row>
    <row r="1934" hidden="1" spans="1:11">
      <c r="A1934" t="s">
        <v>5432</v>
      </c>
      <c r="B1934">
        <v>1</v>
      </c>
      <c r="C1934" t="s">
        <v>5432</v>
      </c>
      <c r="D1934">
        <v>1</v>
      </c>
      <c r="E1934" t="s">
        <v>1184</v>
      </c>
      <c r="F1934">
        <v>2</v>
      </c>
      <c r="G1934" s="493">
        <v>42002.4811574074</v>
      </c>
      <c r="H1934" s="493">
        <v>42002.4897569444</v>
      </c>
      <c r="I1934" t="s">
        <v>5433</v>
      </c>
      <c r="J1934" t="s">
        <v>5433</v>
      </c>
      <c r="K1934" t="s">
        <v>5434</v>
      </c>
    </row>
    <row r="1935" hidden="1" spans="1:11">
      <c r="A1935" t="s">
        <v>5435</v>
      </c>
      <c r="B1935">
        <v>1</v>
      </c>
      <c r="C1935" t="s">
        <v>5436</v>
      </c>
      <c r="D1935">
        <v>1</v>
      </c>
      <c r="E1935" t="s">
        <v>3902</v>
      </c>
      <c r="F1935">
        <v>9</v>
      </c>
      <c r="G1935" s="493">
        <v>42031.4307175926</v>
      </c>
      <c r="H1935" s="493">
        <v>42319.6521990741</v>
      </c>
      <c r="I1935" t="s">
        <v>3903</v>
      </c>
      <c r="J1935" t="s">
        <v>3904</v>
      </c>
      <c r="K1935" t="s">
        <v>5437</v>
      </c>
    </row>
    <row r="1936" hidden="1" spans="1:11">
      <c r="A1936" t="s">
        <v>5438</v>
      </c>
      <c r="B1936">
        <v>1</v>
      </c>
      <c r="C1936" t="s">
        <v>5436</v>
      </c>
      <c r="D1936">
        <v>1</v>
      </c>
      <c r="E1936" t="s">
        <v>3902</v>
      </c>
      <c r="F1936">
        <v>9</v>
      </c>
      <c r="G1936" s="493">
        <v>42031.4307175926</v>
      </c>
      <c r="H1936" s="493">
        <v>42319.6521990741</v>
      </c>
      <c r="I1936" t="s">
        <v>3916</v>
      </c>
      <c r="J1936" t="s">
        <v>3904</v>
      </c>
      <c r="K1936" t="s">
        <v>5437</v>
      </c>
    </row>
    <row r="1937" hidden="1" spans="1:11">
      <c r="A1937" t="s">
        <v>577</v>
      </c>
      <c r="B1937">
        <v>1</v>
      </c>
      <c r="C1937" t="s">
        <v>576</v>
      </c>
      <c r="D1937">
        <v>1</v>
      </c>
      <c r="E1937">
        <v>92421492</v>
      </c>
      <c r="F1937">
        <v>9</v>
      </c>
      <c r="G1937" s="493">
        <v>42019.3772685185</v>
      </c>
      <c r="H1937" s="493">
        <v>42288.4616782407</v>
      </c>
      <c r="I1937" t="s">
        <v>5439</v>
      </c>
      <c r="J1937" t="s">
        <v>5440</v>
      </c>
      <c r="K1937" t="s">
        <v>5441</v>
      </c>
    </row>
    <row r="1938" hidden="1" spans="1:11">
      <c r="A1938" t="s">
        <v>5442</v>
      </c>
      <c r="B1938">
        <v>1</v>
      </c>
      <c r="C1938" t="s">
        <v>5443</v>
      </c>
      <c r="D1938">
        <v>1</v>
      </c>
      <c r="E1938">
        <v>92412091</v>
      </c>
      <c r="F1938">
        <v>9</v>
      </c>
      <c r="G1938" s="493">
        <v>42018.608587963</v>
      </c>
      <c r="H1938" s="493">
        <v>42018.6110648148</v>
      </c>
      <c r="I1938" t="s">
        <v>5444</v>
      </c>
      <c r="J1938" t="s">
        <v>5445</v>
      </c>
      <c r="K1938" t="s">
        <v>5446</v>
      </c>
    </row>
    <row r="1939" hidden="1" spans="1:11">
      <c r="A1939" t="s">
        <v>5447</v>
      </c>
      <c r="B1939">
        <v>1</v>
      </c>
      <c r="C1939" t="s">
        <v>5448</v>
      </c>
      <c r="D1939">
        <v>1</v>
      </c>
      <c r="E1939">
        <v>92412091</v>
      </c>
      <c r="F1939">
        <v>9</v>
      </c>
      <c r="G1939" s="493">
        <v>42018.5992708333</v>
      </c>
      <c r="H1939" s="493">
        <v>42018.6000694444</v>
      </c>
      <c r="I1939" t="s">
        <v>5449</v>
      </c>
      <c r="J1939" t="s">
        <v>5450</v>
      </c>
      <c r="K1939" t="s">
        <v>5451</v>
      </c>
    </row>
    <row r="1940" hidden="1" spans="1:11">
      <c r="A1940" t="s">
        <v>5452</v>
      </c>
      <c r="B1940">
        <v>1</v>
      </c>
      <c r="C1940" t="s">
        <v>5453</v>
      </c>
      <c r="D1940">
        <v>1</v>
      </c>
      <c r="E1940">
        <v>92412091</v>
      </c>
      <c r="F1940">
        <v>9</v>
      </c>
      <c r="G1940" s="493">
        <v>42016.6377430556</v>
      </c>
      <c r="H1940" s="493">
        <v>42016.6385069444</v>
      </c>
      <c r="I1940" t="s">
        <v>5454</v>
      </c>
      <c r="J1940" t="s">
        <v>5455</v>
      </c>
      <c r="K1940" t="s">
        <v>5456</v>
      </c>
    </row>
    <row r="1941" hidden="1" spans="1:11">
      <c r="A1941" t="s">
        <v>5457</v>
      </c>
      <c r="B1941">
        <v>1</v>
      </c>
      <c r="C1941" t="s">
        <v>5457</v>
      </c>
      <c r="D1941">
        <v>1</v>
      </c>
      <c r="E1941">
        <v>92431491</v>
      </c>
      <c r="F1941">
        <v>10</v>
      </c>
      <c r="G1941" s="493">
        <v>42067.5784259259</v>
      </c>
      <c r="H1941" s="493">
        <v>42067.5803125</v>
      </c>
      <c r="I1941" t="s">
        <v>5458</v>
      </c>
      <c r="J1941" t="s">
        <v>5458</v>
      </c>
      <c r="K1941" t="s">
        <v>5459</v>
      </c>
    </row>
    <row r="1942" hidden="1" spans="1:11">
      <c r="A1942" t="s">
        <v>5460</v>
      </c>
      <c r="B1942">
        <v>1</v>
      </c>
      <c r="C1942" t="s">
        <v>5461</v>
      </c>
      <c r="D1942">
        <v>1</v>
      </c>
      <c r="E1942" t="s">
        <v>663</v>
      </c>
      <c r="F1942">
        <v>9</v>
      </c>
      <c r="G1942" s="493">
        <v>41983.4582523148</v>
      </c>
      <c r="H1942" s="493">
        <v>41983.4687847222</v>
      </c>
      <c r="I1942" t="s">
        <v>3971</v>
      </c>
      <c r="J1942" t="s">
        <v>5462</v>
      </c>
      <c r="K1942" t="s">
        <v>5463</v>
      </c>
    </row>
    <row r="1943" hidden="1" spans="1:11">
      <c r="A1943" t="s">
        <v>5464</v>
      </c>
      <c r="B1943">
        <v>1</v>
      </c>
      <c r="C1943" t="s">
        <v>5461</v>
      </c>
      <c r="D1943">
        <v>1</v>
      </c>
      <c r="E1943" t="s">
        <v>663</v>
      </c>
      <c r="F1943">
        <v>9</v>
      </c>
      <c r="G1943" s="493">
        <v>41983.4582523148</v>
      </c>
      <c r="H1943" s="493">
        <v>41983.4687847222</v>
      </c>
      <c r="I1943" t="s">
        <v>4108</v>
      </c>
      <c r="J1943" t="s">
        <v>5462</v>
      </c>
      <c r="K1943" t="s">
        <v>5463</v>
      </c>
    </row>
    <row r="1944" hidden="1" spans="1:11">
      <c r="A1944" t="s">
        <v>5465</v>
      </c>
      <c r="B1944" t="s">
        <v>654</v>
      </c>
      <c r="C1944" t="s">
        <v>2920</v>
      </c>
      <c r="D1944">
        <v>3</v>
      </c>
      <c r="E1944" t="s">
        <v>2921</v>
      </c>
      <c r="F1944">
        <v>6</v>
      </c>
      <c r="G1944" s="493">
        <v>40240.6280324074</v>
      </c>
      <c r="H1944" s="493">
        <v>40240.6280324074</v>
      </c>
      <c r="I1944" t="s">
        <v>2936</v>
      </c>
      <c r="J1944" t="s">
        <v>2923</v>
      </c>
      <c r="K1944" t="s">
        <v>2924</v>
      </c>
    </row>
    <row r="1945" hidden="1" spans="1:11">
      <c r="A1945" t="s">
        <v>5466</v>
      </c>
      <c r="B1945">
        <v>1</v>
      </c>
      <c r="C1945" t="s">
        <v>5466</v>
      </c>
      <c r="D1945">
        <v>1</v>
      </c>
      <c r="E1945">
        <v>92422291</v>
      </c>
      <c r="F1945">
        <v>6</v>
      </c>
      <c r="G1945" s="493">
        <v>42065.6199189815</v>
      </c>
      <c r="H1945" s="493">
        <v>42065.6215046296</v>
      </c>
      <c r="I1945" t="s">
        <v>5467</v>
      </c>
      <c r="J1945" t="s">
        <v>5467</v>
      </c>
      <c r="K1945" t="s">
        <v>5468</v>
      </c>
    </row>
    <row r="1946" hidden="1" spans="1:11">
      <c r="A1946" t="s">
        <v>5469</v>
      </c>
      <c r="B1946">
        <v>1</v>
      </c>
      <c r="C1946" t="s">
        <v>3851</v>
      </c>
      <c r="D1946">
        <v>2</v>
      </c>
      <c r="E1946" t="s">
        <v>3852</v>
      </c>
      <c r="F1946">
        <v>2</v>
      </c>
      <c r="G1946" s="493">
        <v>40164.7446759259</v>
      </c>
      <c r="H1946" s="493">
        <v>41135.7171296296</v>
      </c>
      <c r="I1946" t="s">
        <v>5470</v>
      </c>
      <c r="J1946" t="s">
        <v>3853</v>
      </c>
      <c r="K1946" t="s">
        <v>3854</v>
      </c>
    </row>
    <row r="1947" hidden="1" spans="1:11">
      <c r="A1947" t="s">
        <v>5471</v>
      </c>
      <c r="B1947">
        <v>1</v>
      </c>
      <c r="C1947" t="s">
        <v>5471</v>
      </c>
      <c r="D1947">
        <v>1</v>
      </c>
      <c r="F1947">
        <v>4</v>
      </c>
      <c r="G1947" s="493">
        <v>41950.6909606481</v>
      </c>
      <c r="H1947" s="493">
        <v>41950.6909606481</v>
      </c>
      <c r="I1947" t="s">
        <v>5472</v>
      </c>
      <c r="J1947" t="s">
        <v>5472</v>
      </c>
      <c r="K1947" t="s">
        <v>5473</v>
      </c>
    </row>
    <row r="1948" hidden="1" spans="1:11">
      <c r="A1948" t="s">
        <v>5474</v>
      </c>
      <c r="B1948">
        <v>1</v>
      </c>
      <c r="C1948" t="s">
        <v>5475</v>
      </c>
      <c r="D1948">
        <v>1</v>
      </c>
      <c r="E1948" t="s">
        <v>3360</v>
      </c>
      <c r="F1948">
        <v>4</v>
      </c>
      <c r="G1948" s="493">
        <v>42189.7754976852</v>
      </c>
      <c r="H1948" s="493">
        <v>42245.3967476852</v>
      </c>
      <c r="I1948" t="s">
        <v>5476</v>
      </c>
      <c r="J1948" t="s">
        <v>5477</v>
      </c>
      <c r="K1948" t="s">
        <v>5478</v>
      </c>
    </row>
    <row r="1949" hidden="1" spans="1:11">
      <c r="A1949" t="s">
        <v>5479</v>
      </c>
      <c r="B1949">
        <v>1</v>
      </c>
      <c r="C1949" t="s">
        <v>5479</v>
      </c>
      <c r="D1949">
        <v>1</v>
      </c>
      <c r="E1949" t="s">
        <v>1184</v>
      </c>
      <c r="F1949">
        <v>2</v>
      </c>
      <c r="G1949" s="493">
        <v>42002.4817592593</v>
      </c>
      <c r="H1949" s="493">
        <v>42002.4904513889</v>
      </c>
      <c r="I1949" t="s">
        <v>5480</v>
      </c>
      <c r="J1949" t="s">
        <v>5480</v>
      </c>
      <c r="K1949" t="s">
        <v>5481</v>
      </c>
    </row>
    <row r="1950" hidden="1" spans="1:11">
      <c r="A1950" t="s">
        <v>5482</v>
      </c>
      <c r="B1950">
        <v>1</v>
      </c>
      <c r="C1950" t="s">
        <v>5482</v>
      </c>
      <c r="D1950">
        <v>1</v>
      </c>
      <c r="E1950" t="s">
        <v>5483</v>
      </c>
      <c r="F1950">
        <v>12</v>
      </c>
      <c r="G1950" s="493">
        <v>41984.6215625</v>
      </c>
      <c r="H1950" s="493">
        <v>41984.7017939815</v>
      </c>
      <c r="I1950" t="s">
        <v>5484</v>
      </c>
      <c r="J1950" t="s">
        <v>5484</v>
      </c>
      <c r="K1950" t="s">
        <v>5485</v>
      </c>
    </row>
    <row r="1951" hidden="1" spans="1:11">
      <c r="A1951" t="s">
        <v>5486</v>
      </c>
      <c r="B1951">
        <v>1</v>
      </c>
      <c r="C1951" t="s">
        <v>5487</v>
      </c>
      <c r="D1951">
        <v>1</v>
      </c>
      <c r="E1951" t="s">
        <v>5488</v>
      </c>
      <c r="F1951">
        <v>2</v>
      </c>
      <c r="G1951" s="493">
        <v>41963.5840740741</v>
      </c>
      <c r="H1951" s="493">
        <v>41963.5895601852</v>
      </c>
      <c r="I1951" t="s">
        <v>5489</v>
      </c>
      <c r="J1951" t="s">
        <v>5490</v>
      </c>
      <c r="K1951" t="s">
        <v>5491</v>
      </c>
    </row>
    <row r="1952" hidden="1" spans="1:11">
      <c r="A1952" t="s">
        <v>5492</v>
      </c>
      <c r="B1952">
        <v>1</v>
      </c>
      <c r="C1952" t="s">
        <v>5493</v>
      </c>
      <c r="D1952">
        <v>1</v>
      </c>
      <c r="E1952" t="s">
        <v>5319</v>
      </c>
      <c r="F1952">
        <v>4</v>
      </c>
      <c r="G1952" s="493">
        <v>41963.5836805556</v>
      </c>
      <c r="H1952" s="493">
        <v>41963.5904976852</v>
      </c>
      <c r="I1952" t="s">
        <v>5494</v>
      </c>
      <c r="J1952" t="s">
        <v>5495</v>
      </c>
      <c r="K1952" t="s">
        <v>5496</v>
      </c>
    </row>
    <row r="1953" hidden="1" spans="1:11">
      <c r="A1953" t="s">
        <v>5497</v>
      </c>
      <c r="B1953">
        <v>1</v>
      </c>
      <c r="C1953" t="s">
        <v>5493</v>
      </c>
      <c r="D1953">
        <v>1</v>
      </c>
      <c r="E1953" t="s">
        <v>5319</v>
      </c>
      <c r="F1953">
        <v>4</v>
      </c>
      <c r="G1953" s="493">
        <v>41963.5836805556</v>
      </c>
      <c r="H1953" s="493">
        <v>41963.5904976852</v>
      </c>
      <c r="I1953" t="s">
        <v>5498</v>
      </c>
      <c r="J1953" t="s">
        <v>5495</v>
      </c>
      <c r="K1953" t="s">
        <v>5496</v>
      </c>
    </row>
    <row r="1954" hidden="1" spans="1:11">
      <c r="A1954" t="s">
        <v>5499</v>
      </c>
      <c r="B1954">
        <v>1</v>
      </c>
      <c r="C1954" t="s">
        <v>5493</v>
      </c>
      <c r="D1954">
        <v>1</v>
      </c>
      <c r="E1954" t="s">
        <v>5319</v>
      </c>
      <c r="F1954">
        <v>4</v>
      </c>
      <c r="G1954" s="493">
        <v>41963.5836805556</v>
      </c>
      <c r="H1954" s="493">
        <v>41963.5904976852</v>
      </c>
      <c r="I1954" t="s">
        <v>5500</v>
      </c>
      <c r="J1954" t="s">
        <v>5495</v>
      </c>
      <c r="K1954" t="s">
        <v>5496</v>
      </c>
    </row>
    <row r="1955" hidden="1" spans="1:11">
      <c r="A1955" t="s">
        <v>5501</v>
      </c>
      <c r="B1955">
        <v>1</v>
      </c>
      <c r="C1955" t="s">
        <v>5205</v>
      </c>
      <c r="D1955">
        <v>1</v>
      </c>
      <c r="E1955" t="s">
        <v>5206</v>
      </c>
      <c r="F1955">
        <v>4</v>
      </c>
      <c r="G1955" s="493">
        <v>42034.4078935185</v>
      </c>
      <c r="H1955" s="493">
        <v>42034.4097569444</v>
      </c>
      <c r="I1955" t="s">
        <v>5502</v>
      </c>
      <c r="J1955" t="s">
        <v>5208</v>
      </c>
      <c r="K1955" t="s">
        <v>5209</v>
      </c>
    </row>
    <row r="1956" hidden="1" spans="1:11">
      <c r="A1956" t="s">
        <v>5503</v>
      </c>
      <c r="B1956">
        <v>1</v>
      </c>
      <c r="C1956" t="s">
        <v>5205</v>
      </c>
      <c r="D1956">
        <v>1</v>
      </c>
      <c r="E1956" t="s">
        <v>5206</v>
      </c>
      <c r="F1956">
        <v>4</v>
      </c>
      <c r="G1956" s="493">
        <v>42034.4078935185</v>
      </c>
      <c r="H1956" s="493">
        <v>42034.4097569444</v>
      </c>
      <c r="I1956" t="s">
        <v>5504</v>
      </c>
      <c r="J1956" t="s">
        <v>5208</v>
      </c>
      <c r="K1956" t="s">
        <v>5209</v>
      </c>
    </row>
    <row r="1957" hidden="1" spans="1:11">
      <c r="A1957" t="s">
        <v>5505</v>
      </c>
      <c r="B1957">
        <v>1</v>
      </c>
      <c r="C1957" t="s">
        <v>5505</v>
      </c>
      <c r="D1957">
        <v>1</v>
      </c>
      <c r="F1957">
        <v>0</v>
      </c>
      <c r="G1957" s="493">
        <v>41963.5701041667</v>
      </c>
      <c r="H1957" s="493">
        <v>41963.5701041667</v>
      </c>
      <c r="I1957" t="s">
        <v>5506</v>
      </c>
      <c r="J1957" t="s">
        <v>5506</v>
      </c>
      <c r="K1957" t="s">
        <v>1368</v>
      </c>
    </row>
    <row r="1958" hidden="1" spans="1:11">
      <c r="A1958" t="s">
        <v>5507</v>
      </c>
      <c r="B1958">
        <v>1</v>
      </c>
      <c r="C1958" t="s">
        <v>5507</v>
      </c>
      <c r="D1958">
        <v>1</v>
      </c>
      <c r="F1958">
        <v>0</v>
      </c>
      <c r="G1958" s="493">
        <v>41944.4187962963</v>
      </c>
      <c r="H1958" s="493">
        <v>41944.4187962963</v>
      </c>
      <c r="I1958" t="s">
        <v>5508</v>
      </c>
      <c r="J1958" t="s">
        <v>5508</v>
      </c>
      <c r="K1958" t="s">
        <v>1368</v>
      </c>
    </row>
    <row r="1959" hidden="1" spans="1:11">
      <c r="A1959" t="s">
        <v>5509</v>
      </c>
      <c r="B1959">
        <v>1</v>
      </c>
      <c r="C1959" t="s">
        <v>5509</v>
      </c>
      <c r="D1959">
        <v>1</v>
      </c>
      <c r="F1959">
        <v>0</v>
      </c>
      <c r="G1959" s="493">
        <v>42023.7987037037</v>
      </c>
      <c r="H1959" s="493">
        <v>42023.7987037037</v>
      </c>
      <c r="I1959" t="s">
        <v>4463</v>
      </c>
      <c r="J1959" t="s">
        <v>4463</v>
      </c>
      <c r="K1959" t="s">
        <v>1368</v>
      </c>
    </row>
    <row r="1960" hidden="1" spans="1:11">
      <c r="A1960" t="s">
        <v>5510</v>
      </c>
      <c r="B1960">
        <v>1</v>
      </c>
      <c r="C1960" t="s">
        <v>4262</v>
      </c>
      <c r="D1960">
        <v>1</v>
      </c>
      <c r="E1960" t="s">
        <v>4263</v>
      </c>
      <c r="F1960">
        <v>6</v>
      </c>
      <c r="G1960" s="493">
        <v>41491.4958796296</v>
      </c>
      <c r="H1960" s="493">
        <v>41491.517037037</v>
      </c>
      <c r="I1960" t="s">
        <v>4264</v>
      </c>
      <c r="J1960" t="s">
        <v>4265</v>
      </c>
      <c r="K1960" t="s">
        <v>4266</v>
      </c>
    </row>
    <row r="1961" hidden="1" spans="1:11">
      <c r="A1961" t="s">
        <v>5511</v>
      </c>
      <c r="B1961">
        <v>1</v>
      </c>
      <c r="C1961" t="s">
        <v>5512</v>
      </c>
      <c r="D1961">
        <v>1</v>
      </c>
      <c r="E1961" t="s">
        <v>4273</v>
      </c>
      <c r="F1961">
        <v>2</v>
      </c>
      <c r="G1961" s="493">
        <v>42024.7933912037</v>
      </c>
      <c r="H1961" s="493">
        <v>42024.7933912037</v>
      </c>
      <c r="I1961" t="s">
        <v>4274</v>
      </c>
      <c r="J1961" t="s">
        <v>4275</v>
      </c>
      <c r="K1961" t="s">
        <v>5379</v>
      </c>
    </row>
    <row r="1962" hidden="1" spans="1:11">
      <c r="A1962" t="s">
        <v>5513</v>
      </c>
      <c r="B1962">
        <v>1</v>
      </c>
      <c r="C1962" t="s">
        <v>5513</v>
      </c>
      <c r="D1962">
        <v>1</v>
      </c>
      <c r="F1962">
        <v>0</v>
      </c>
      <c r="G1962" s="493">
        <v>41977.5031597222</v>
      </c>
      <c r="H1962" s="493">
        <v>41977.5031597222</v>
      </c>
      <c r="I1962" t="s">
        <v>4474</v>
      </c>
      <c r="J1962" t="s">
        <v>4474</v>
      </c>
      <c r="K1962" t="s">
        <v>1368</v>
      </c>
    </row>
    <row r="1963" hidden="1" spans="1:11">
      <c r="A1963" t="s">
        <v>5514</v>
      </c>
      <c r="B1963">
        <v>1</v>
      </c>
      <c r="C1963" t="s">
        <v>5362</v>
      </c>
      <c r="D1963">
        <v>1</v>
      </c>
      <c r="E1963" t="s">
        <v>4166</v>
      </c>
      <c r="F1963">
        <v>2</v>
      </c>
      <c r="G1963" s="493">
        <v>41944.5869791667</v>
      </c>
      <c r="H1963" s="493">
        <v>41982.6659490741</v>
      </c>
      <c r="I1963" t="s">
        <v>4167</v>
      </c>
      <c r="J1963" t="s">
        <v>4168</v>
      </c>
      <c r="K1963" t="s">
        <v>5364</v>
      </c>
    </row>
    <row r="1964" hidden="1" spans="1:11">
      <c r="A1964" t="s">
        <v>5515</v>
      </c>
      <c r="B1964">
        <v>1</v>
      </c>
      <c r="C1964" t="s">
        <v>5516</v>
      </c>
      <c r="D1964">
        <v>1</v>
      </c>
      <c r="E1964" t="s">
        <v>4180</v>
      </c>
      <c r="F1964">
        <v>2</v>
      </c>
      <c r="G1964" s="493">
        <v>42024.7242708333</v>
      </c>
      <c r="H1964" s="493">
        <v>42024.7267592593</v>
      </c>
      <c r="I1964" t="s">
        <v>4181</v>
      </c>
      <c r="J1964" t="s">
        <v>4182</v>
      </c>
      <c r="K1964" t="s">
        <v>5371</v>
      </c>
    </row>
    <row r="1965" hidden="1" spans="1:11">
      <c r="A1965" t="s">
        <v>5517</v>
      </c>
      <c r="B1965">
        <v>1</v>
      </c>
      <c r="C1965" t="s">
        <v>5518</v>
      </c>
      <c r="D1965">
        <v>1</v>
      </c>
      <c r="E1965" t="s">
        <v>4273</v>
      </c>
      <c r="F1965">
        <v>2</v>
      </c>
      <c r="G1965" s="493">
        <v>42025.3109837963</v>
      </c>
      <c r="H1965" s="493">
        <v>42025.3109837963</v>
      </c>
      <c r="I1965" t="s">
        <v>4582</v>
      </c>
      <c r="J1965" t="s">
        <v>4583</v>
      </c>
      <c r="K1965" t="s">
        <v>5375</v>
      </c>
    </row>
    <row r="1966" hidden="1" spans="1:11">
      <c r="A1966" t="s">
        <v>5519</v>
      </c>
      <c r="B1966">
        <v>1</v>
      </c>
      <c r="C1966" t="s">
        <v>5358</v>
      </c>
      <c r="D1966">
        <v>1</v>
      </c>
      <c r="E1966" t="s">
        <v>4166</v>
      </c>
      <c r="F1966">
        <v>2</v>
      </c>
      <c r="G1966" s="493">
        <v>41944.586412037</v>
      </c>
      <c r="H1966" s="493">
        <v>41982.66625</v>
      </c>
      <c r="I1966" t="s">
        <v>4572</v>
      </c>
      <c r="J1966" t="s">
        <v>4573</v>
      </c>
      <c r="K1966" t="s">
        <v>5360</v>
      </c>
    </row>
    <row r="1967" hidden="1" spans="1:11">
      <c r="A1967" t="s">
        <v>5520</v>
      </c>
      <c r="B1967">
        <v>1</v>
      </c>
      <c r="C1967" t="s">
        <v>5521</v>
      </c>
      <c r="D1967">
        <v>1</v>
      </c>
      <c r="E1967" t="s">
        <v>4180</v>
      </c>
      <c r="F1967">
        <v>2</v>
      </c>
      <c r="G1967" s="493">
        <v>42024.7810532407</v>
      </c>
      <c r="H1967" s="493">
        <v>42024.7810532407</v>
      </c>
      <c r="I1967" t="s">
        <v>4577</v>
      </c>
      <c r="J1967" t="s">
        <v>4578</v>
      </c>
      <c r="K1967" t="s">
        <v>5368</v>
      </c>
    </row>
    <row r="1968" hidden="1" spans="1:11">
      <c r="A1968" t="s">
        <v>5522</v>
      </c>
      <c r="B1968">
        <v>1</v>
      </c>
      <c r="C1968" t="s">
        <v>5522</v>
      </c>
      <c r="D1968">
        <v>1</v>
      </c>
      <c r="E1968" t="s">
        <v>4927</v>
      </c>
      <c r="F1968">
        <v>4</v>
      </c>
      <c r="G1968" s="493">
        <v>42206.4083217593</v>
      </c>
      <c r="H1968" s="493">
        <v>42206.4109837963</v>
      </c>
      <c r="I1968" t="s">
        <v>4928</v>
      </c>
      <c r="J1968" t="s">
        <v>4928</v>
      </c>
      <c r="K1968" t="s">
        <v>4928</v>
      </c>
    </row>
    <row r="1969" hidden="1" spans="1:11">
      <c r="A1969" t="s">
        <v>5523</v>
      </c>
      <c r="B1969">
        <v>1</v>
      </c>
      <c r="C1969" t="s">
        <v>4955</v>
      </c>
      <c r="D1969">
        <v>1</v>
      </c>
      <c r="E1969" t="s">
        <v>4956</v>
      </c>
      <c r="F1969">
        <v>6</v>
      </c>
      <c r="G1969" s="493">
        <v>41809.5001273148</v>
      </c>
      <c r="H1969" s="493">
        <v>42010.6874421296</v>
      </c>
      <c r="I1969" t="s">
        <v>5524</v>
      </c>
      <c r="J1969" t="s">
        <v>4265</v>
      </c>
      <c r="K1969" t="s">
        <v>4957</v>
      </c>
    </row>
    <row r="1970" hidden="1" spans="1:11">
      <c r="A1970" t="s">
        <v>5525</v>
      </c>
      <c r="B1970">
        <v>1</v>
      </c>
      <c r="C1970" t="s">
        <v>5526</v>
      </c>
      <c r="D1970">
        <v>1</v>
      </c>
      <c r="E1970" t="s">
        <v>4273</v>
      </c>
      <c r="F1970">
        <v>2</v>
      </c>
      <c r="G1970" s="493">
        <v>42010.5083680556</v>
      </c>
      <c r="H1970" s="493">
        <v>42010.6462962963</v>
      </c>
      <c r="I1970" t="s">
        <v>5527</v>
      </c>
      <c r="J1970" t="s">
        <v>5528</v>
      </c>
      <c r="K1970" t="s">
        <v>5014</v>
      </c>
    </row>
    <row r="1971" hidden="1" spans="1:11">
      <c r="A1971" t="s">
        <v>5529</v>
      </c>
      <c r="B1971">
        <v>1</v>
      </c>
      <c r="C1971" t="s">
        <v>5530</v>
      </c>
      <c r="D1971">
        <v>1</v>
      </c>
      <c r="E1971" t="s">
        <v>4273</v>
      </c>
      <c r="F1971">
        <v>2</v>
      </c>
      <c r="G1971" s="493">
        <v>42010.5078587963</v>
      </c>
      <c r="H1971" s="493">
        <v>42010.6438657407</v>
      </c>
      <c r="I1971" t="s">
        <v>5531</v>
      </c>
      <c r="J1971" t="s">
        <v>5532</v>
      </c>
      <c r="K1971" t="s">
        <v>4275</v>
      </c>
    </row>
    <row r="1972" hidden="1" spans="1:11">
      <c r="A1972" t="s">
        <v>5533</v>
      </c>
      <c r="B1972">
        <v>1</v>
      </c>
      <c r="C1972" t="s">
        <v>5534</v>
      </c>
      <c r="D1972">
        <v>1</v>
      </c>
      <c r="E1972" t="s">
        <v>4166</v>
      </c>
      <c r="F1972">
        <v>2</v>
      </c>
      <c r="G1972" s="493">
        <v>42010.5073611111</v>
      </c>
      <c r="H1972" s="493">
        <v>42010.6406134259</v>
      </c>
      <c r="I1972" t="s">
        <v>5535</v>
      </c>
      <c r="J1972" t="s">
        <v>5536</v>
      </c>
      <c r="K1972" t="s">
        <v>5010</v>
      </c>
    </row>
    <row r="1973" hidden="1" spans="1:11">
      <c r="A1973" t="s">
        <v>5537</v>
      </c>
      <c r="B1973">
        <v>1</v>
      </c>
      <c r="C1973" t="s">
        <v>5538</v>
      </c>
      <c r="D1973">
        <v>1</v>
      </c>
      <c r="E1973" t="s">
        <v>4166</v>
      </c>
      <c r="F1973">
        <v>2</v>
      </c>
      <c r="G1973" s="493">
        <v>42010.506724537</v>
      </c>
      <c r="H1973" s="493">
        <v>42010.6355208333</v>
      </c>
      <c r="I1973" t="s">
        <v>5539</v>
      </c>
      <c r="J1973" t="s">
        <v>5540</v>
      </c>
      <c r="K1973" t="s">
        <v>4169</v>
      </c>
    </row>
    <row r="1974" hidden="1" spans="1:11">
      <c r="A1974" t="s">
        <v>5541</v>
      </c>
      <c r="B1974">
        <v>1</v>
      </c>
      <c r="C1974" t="s">
        <v>5542</v>
      </c>
      <c r="D1974">
        <v>1</v>
      </c>
      <c r="E1974" t="s">
        <v>4180</v>
      </c>
      <c r="F1974">
        <v>2</v>
      </c>
      <c r="G1974" s="493">
        <v>42010.5060648148</v>
      </c>
      <c r="H1974" s="493">
        <v>42010.6036805556</v>
      </c>
      <c r="I1974" t="s">
        <v>5543</v>
      </c>
      <c r="J1974" t="s">
        <v>5544</v>
      </c>
      <c r="K1974" t="s">
        <v>4579</v>
      </c>
    </row>
    <row r="1975" hidden="1" spans="1:11">
      <c r="A1975" t="s">
        <v>5545</v>
      </c>
      <c r="B1975">
        <v>1</v>
      </c>
      <c r="C1975" t="s">
        <v>5546</v>
      </c>
      <c r="D1975">
        <v>1</v>
      </c>
      <c r="E1975" t="s">
        <v>4180</v>
      </c>
      <c r="F1975">
        <v>2</v>
      </c>
      <c r="G1975" s="493">
        <v>41977.60875</v>
      </c>
      <c r="H1975" s="493">
        <v>41977.6343055556</v>
      </c>
      <c r="I1975" t="s">
        <v>5547</v>
      </c>
      <c r="J1975" t="s">
        <v>5548</v>
      </c>
      <c r="K1975" t="s">
        <v>4182</v>
      </c>
    </row>
    <row r="1976" hidden="1" spans="1:11">
      <c r="A1976" t="s">
        <v>5549</v>
      </c>
      <c r="B1976">
        <v>1</v>
      </c>
      <c r="C1976" t="s">
        <v>5549</v>
      </c>
      <c r="D1976">
        <v>1</v>
      </c>
      <c r="F1976">
        <v>0</v>
      </c>
      <c r="G1976" s="493">
        <v>41944.4273263889</v>
      </c>
      <c r="H1976" s="493">
        <v>41944.4273263889</v>
      </c>
      <c r="I1976" t="s">
        <v>5550</v>
      </c>
      <c r="J1976" t="s">
        <v>5550</v>
      </c>
      <c r="K1976" t="s">
        <v>1368</v>
      </c>
    </row>
    <row r="1977" hidden="1" spans="1:11">
      <c r="A1977" t="s">
        <v>5551</v>
      </c>
      <c r="B1977">
        <v>1</v>
      </c>
      <c r="C1977" t="s">
        <v>5551</v>
      </c>
      <c r="D1977">
        <v>1</v>
      </c>
      <c r="E1977" t="s">
        <v>540</v>
      </c>
      <c r="F1977">
        <v>4</v>
      </c>
      <c r="G1977" s="493">
        <v>42249.3988310185</v>
      </c>
      <c r="H1977" s="493">
        <v>42814.6505787037</v>
      </c>
      <c r="I1977" t="s">
        <v>2506</v>
      </c>
      <c r="J1977" t="s">
        <v>2506</v>
      </c>
      <c r="K1977" t="s">
        <v>5552</v>
      </c>
    </row>
    <row r="1978" hidden="1" spans="1:11">
      <c r="A1978" t="s">
        <v>5553</v>
      </c>
      <c r="B1978">
        <v>1</v>
      </c>
      <c r="C1978" t="s">
        <v>5553</v>
      </c>
      <c r="D1978">
        <v>1</v>
      </c>
      <c r="E1978" t="s">
        <v>540</v>
      </c>
      <c r="F1978">
        <v>4</v>
      </c>
      <c r="G1978" s="493">
        <v>42249.5677314815</v>
      </c>
      <c r="H1978" s="493">
        <v>42249.74375</v>
      </c>
      <c r="I1978" t="s">
        <v>2503</v>
      </c>
      <c r="J1978" t="s">
        <v>2503</v>
      </c>
      <c r="K1978" t="s">
        <v>5554</v>
      </c>
    </row>
    <row r="1979" hidden="1" spans="1:11">
      <c r="A1979" t="s">
        <v>5555</v>
      </c>
      <c r="B1979">
        <v>1</v>
      </c>
      <c r="C1979" t="s">
        <v>5556</v>
      </c>
      <c r="D1979">
        <v>1</v>
      </c>
      <c r="E1979" t="s">
        <v>2740</v>
      </c>
      <c r="F1979">
        <v>2</v>
      </c>
      <c r="G1979" s="493">
        <v>42248.7046759259</v>
      </c>
      <c r="H1979" s="493">
        <v>42248.708912037</v>
      </c>
      <c r="I1979" t="s">
        <v>2741</v>
      </c>
      <c r="J1979" t="s">
        <v>2742</v>
      </c>
      <c r="K1979" t="s">
        <v>2743</v>
      </c>
    </row>
    <row r="1980" hidden="1" spans="1:11">
      <c r="A1980" t="s">
        <v>5557</v>
      </c>
      <c r="B1980">
        <v>1</v>
      </c>
      <c r="C1980" t="s">
        <v>5558</v>
      </c>
      <c r="D1980">
        <v>1</v>
      </c>
      <c r="E1980" t="s">
        <v>2728</v>
      </c>
      <c r="F1980">
        <v>3</v>
      </c>
      <c r="G1980" s="493">
        <v>42002.7206481481</v>
      </c>
      <c r="H1980" s="493">
        <v>42031.4793981481</v>
      </c>
      <c r="I1980" t="s">
        <v>4502</v>
      </c>
      <c r="J1980" t="s">
        <v>4724</v>
      </c>
      <c r="K1980" t="s">
        <v>4726</v>
      </c>
    </row>
    <row r="1981" hidden="1" spans="1:11">
      <c r="A1981" t="s">
        <v>5559</v>
      </c>
      <c r="B1981">
        <v>1</v>
      </c>
      <c r="C1981" t="s">
        <v>5559</v>
      </c>
      <c r="D1981">
        <v>1</v>
      </c>
      <c r="F1981">
        <v>0</v>
      </c>
      <c r="G1981" s="493">
        <v>42051.3628356481</v>
      </c>
      <c r="H1981" s="493">
        <v>42051.3628356481</v>
      </c>
      <c r="I1981" t="s">
        <v>5560</v>
      </c>
      <c r="J1981" t="s">
        <v>5560</v>
      </c>
      <c r="K1981" t="s">
        <v>1368</v>
      </c>
    </row>
    <row r="1982" hidden="1" spans="1:11">
      <c r="A1982" t="s">
        <v>5518</v>
      </c>
      <c r="B1982">
        <v>1</v>
      </c>
      <c r="C1982" t="s">
        <v>5518</v>
      </c>
      <c r="D1982">
        <v>1</v>
      </c>
      <c r="E1982" t="s">
        <v>4273</v>
      </c>
      <c r="F1982">
        <v>2</v>
      </c>
      <c r="G1982" s="493">
        <v>42025.3109837963</v>
      </c>
      <c r="H1982" s="493">
        <v>42025.3109837963</v>
      </c>
      <c r="I1982" t="s">
        <v>4583</v>
      </c>
      <c r="J1982" t="s">
        <v>4583</v>
      </c>
      <c r="K1982" t="s">
        <v>5375</v>
      </c>
    </row>
    <row r="1983" hidden="1" spans="1:11">
      <c r="A1983" t="s">
        <v>5512</v>
      </c>
      <c r="B1983">
        <v>1</v>
      </c>
      <c r="C1983" t="s">
        <v>5512</v>
      </c>
      <c r="D1983">
        <v>1</v>
      </c>
      <c r="E1983" t="s">
        <v>4273</v>
      </c>
      <c r="F1983">
        <v>2</v>
      </c>
      <c r="G1983" s="493">
        <v>42024.7933912037</v>
      </c>
      <c r="H1983" s="493">
        <v>42024.7933912037</v>
      </c>
      <c r="I1983" t="s">
        <v>4275</v>
      </c>
      <c r="J1983" t="s">
        <v>4275</v>
      </c>
      <c r="K1983" t="s">
        <v>5379</v>
      </c>
    </row>
    <row r="1984" hidden="1" spans="1:11">
      <c r="A1984" t="s">
        <v>5516</v>
      </c>
      <c r="B1984">
        <v>1</v>
      </c>
      <c r="C1984" t="s">
        <v>5516</v>
      </c>
      <c r="D1984">
        <v>1</v>
      </c>
      <c r="E1984" t="s">
        <v>4180</v>
      </c>
      <c r="F1984">
        <v>2</v>
      </c>
      <c r="G1984" s="493">
        <v>42024.7242708333</v>
      </c>
      <c r="H1984" s="493">
        <v>42024.7267592593</v>
      </c>
      <c r="I1984" t="s">
        <v>4182</v>
      </c>
      <c r="J1984" t="s">
        <v>4182</v>
      </c>
      <c r="K1984" t="s">
        <v>5371</v>
      </c>
    </row>
    <row r="1985" hidden="1" spans="1:11">
      <c r="A1985" t="s">
        <v>5521</v>
      </c>
      <c r="B1985">
        <v>1</v>
      </c>
      <c r="C1985" t="s">
        <v>5521</v>
      </c>
      <c r="D1985">
        <v>1</v>
      </c>
      <c r="E1985" t="s">
        <v>4180</v>
      </c>
      <c r="F1985">
        <v>2</v>
      </c>
      <c r="G1985" s="493">
        <v>42024.7810532407</v>
      </c>
      <c r="H1985" s="493">
        <v>42024.7810532407</v>
      </c>
      <c r="I1985" t="s">
        <v>4578</v>
      </c>
      <c r="J1985" t="s">
        <v>4578</v>
      </c>
      <c r="K1985" t="s">
        <v>5368</v>
      </c>
    </row>
    <row r="1986" hidden="1" spans="1:11">
      <c r="A1986" t="s">
        <v>5561</v>
      </c>
      <c r="B1986">
        <v>1</v>
      </c>
      <c r="C1986" t="s">
        <v>5561</v>
      </c>
      <c r="D1986">
        <v>1</v>
      </c>
      <c r="F1986">
        <v>0</v>
      </c>
      <c r="G1986" s="493">
        <v>41963.5715740741</v>
      </c>
      <c r="H1986" s="493">
        <v>41963.5715740741</v>
      </c>
      <c r="I1986" t="s">
        <v>5562</v>
      </c>
      <c r="J1986" t="s">
        <v>5562</v>
      </c>
      <c r="K1986" t="s">
        <v>1368</v>
      </c>
    </row>
    <row r="1987" hidden="1" spans="1:11">
      <c r="A1987" t="s">
        <v>5563</v>
      </c>
      <c r="B1987">
        <v>1</v>
      </c>
      <c r="C1987" t="s">
        <v>5563</v>
      </c>
      <c r="D1987">
        <v>1</v>
      </c>
      <c r="F1987">
        <v>0</v>
      </c>
      <c r="G1987" s="493">
        <v>42346.40625</v>
      </c>
      <c r="H1987" s="493">
        <v>42346.40625</v>
      </c>
      <c r="I1987" t="s">
        <v>5564</v>
      </c>
      <c r="J1987" t="s">
        <v>5564</v>
      </c>
      <c r="K1987" t="s">
        <v>1368</v>
      </c>
    </row>
    <row r="1988" hidden="1" spans="1:11">
      <c r="A1988" t="s">
        <v>5565</v>
      </c>
      <c r="B1988">
        <v>1</v>
      </c>
      <c r="C1988" t="s">
        <v>5565</v>
      </c>
      <c r="D1988">
        <v>1</v>
      </c>
      <c r="F1988">
        <v>0</v>
      </c>
      <c r="G1988" s="493">
        <v>42347.3921296296</v>
      </c>
      <c r="H1988" s="493">
        <v>42347.3921296296</v>
      </c>
      <c r="I1988" t="s">
        <v>5566</v>
      </c>
      <c r="J1988" t="s">
        <v>5566</v>
      </c>
      <c r="K1988" t="s">
        <v>1368</v>
      </c>
    </row>
    <row r="1989" hidden="1" spans="1:11">
      <c r="A1989" t="s">
        <v>1121</v>
      </c>
      <c r="B1989">
        <v>1</v>
      </c>
      <c r="C1989" t="s">
        <v>1059</v>
      </c>
      <c r="D1989">
        <v>1</v>
      </c>
      <c r="E1989" t="s">
        <v>1058</v>
      </c>
      <c r="F1989">
        <v>80</v>
      </c>
      <c r="G1989" s="493">
        <v>42032.6140277778</v>
      </c>
      <c r="H1989" s="493">
        <v>44613.4344097222</v>
      </c>
      <c r="I1989" t="s">
        <v>4435</v>
      </c>
      <c r="J1989" t="s">
        <v>4436</v>
      </c>
      <c r="K1989" t="s">
        <v>4437</v>
      </c>
    </row>
    <row r="1990" hidden="1" spans="1:11">
      <c r="A1990" t="s">
        <v>1060</v>
      </c>
      <c r="B1990">
        <v>1</v>
      </c>
      <c r="C1990" t="s">
        <v>1059</v>
      </c>
      <c r="D1990">
        <v>1</v>
      </c>
      <c r="E1990" t="s">
        <v>1058</v>
      </c>
      <c r="F1990">
        <v>80</v>
      </c>
      <c r="G1990" s="493">
        <v>42032.6140277778</v>
      </c>
      <c r="H1990" s="493">
        <v>44613.4344097222</v>
      </c>
      <c r="I1990" t="s">
        <v>4449</v>
      </c>
      <c r="J1990" t="s">
        <v>4436</v>
      </c>
      <c r="K1990" t="s">
        <v>4437</v>
      </c>
    </row>
    <row r="1991" hidden="1" spans="1:11">
      <c r="A1991" t="s">
        <v>1154</v>
      </c>
      <c r="B1991">
        <v>1</v>
      </c>
      <c r="C1991" t="s">
        <v>1059</v>
      </c>
      <c r="D1991">
        <v>1</v>
      </c>
      <c r="E1991" t="s">
        <v>1058</v>
      </c>
      <c r="F1991">
        <v>80</v>
      </c>
      <c r="G1991" s="493">
        <v>42032.6140277778</v>
      </c>
      <c r="H1991" s="493">
        <v>44613.4344097222</v>
      </c>
      <c r="I1991" t="s">
        <v>4457</v>
      </c>
      <c r="J1991" t="s">
        <v>4436</v>
      </c>
      <c r="K1991" t="s">
        <v>4437</v>
      </c>
    </row>
    <row r="1992" hidden="1" spans="1:11">
      <c r="A1992" t="s">
        <v>1120</v>
      </c>
      <c r="B1992">
        <v>1</v>
      </c>
      <c r="C1992" t="s">
        <v>1119</v>
      </c>
      <c r="D1992">
        <v>1</v>
      </c>
      <c r="E1992" t="s">
        <v>1058</v>
      </c>
      <c r="F1992">
        <v>80</v>
      </c>
      <c r="G1992" s="493">
        <v>42032.6145717593</v>
      </c>
      <c r="H1992" s="493">
        <v>44613.4563888889</v>
      </c>
      <c r="I1992" t="s">
        <v>4440</v>
      </c>
      <c r="J1992" t="s">
        <v>4441</v>
      </c>
      <c r="K1992" t="s">
        <v>5567</v>
      </c>
    </row>
    <row r="1993" hidden="1" spans="1:11">
      <c r="A1993" t="s">
        <v>5568</v>
      </c>
      <c r="B1993">
        <v>1</v>
      </c>
      <c r="C1993" t="s">
        <v>1119</v>
      </c>
      <c r="D1993">
        <v>1</v>
      </c>
      <c r="E1993" t="s">
        <v>1058</v>
      </c>
      <c r="F1993">
        <v>80</v>
      </c>
      <c r="G1993" s="493">
        <v>42032.6145717593</v>
      </c>
      <c r="H1993" s="493">
        <v>44613.4563888889</v>
      </c>
      <c r="I1993" t="s">
        <v>5569</v>
      </c>
      <c r="J1993" t="s">
        <v>4441</v>
      </c>
      <c r="K1993" t="s">
        <v>5567</v>
      </c>
    </row>
    <row r="1994" hidden="1" spans="1:11">
      <c r="A1994" t="s">
        <v>5570</v>
      </c>
      <c r="B1994">
        <v>1</v>
      </c>
      <c r="C1994" t="s">
        <v>1119</v>
      </c>
      <c r="D1994">
        <v>1</v>
      </c>
      <c r="E1994" t="s">
        <v>1058</v>
      </c>
      <c r="F1994">
        <v>80</v>
      </c>
      <c r="G1994" s="493">
        <v>42032.6145717593</v>
      </c>
      <c r="H1994" s="493">
        <v>44613.4563888889</v>
      </c>
      <c r="I1994" t="s">
        <v>4459</v>
      </c>
      <c r="J1994" t="s">
        <v>4441</v>
      </c>
      <c r="K1994" t="s">
        <v>5567</v>
      </c>
    </row>
    <row r="1995" hidden="1" spans="1:11">
      <c r="A1995" t="s">
        <v>1057</v>
      </c>
      <c r="B1995">
        <v>1</v>
      </c>
      <c r="C1995" t="s">
        <v>1056</v>
      </c>
      <c r="D1995">
        <v>1</v>
      </c>
      <c r="E1995" t="s">
        <v>1058</v>
      </c>
      <c r="F1995">
        <v>80</v>
      </c>
      <c r="G1995" s="493">
        <v>42032.6149421296</v>
      </c>
      <c r="H1995" s="493">
        <v>44613.4701388889</v>
      </c>
      <c r="I1995" t="s">
        <v>4445</v>
      </c>
      <c r="J1995" t="s">
        <v>4446</v>
      </c>
      <c r="K1995" t="s">
        <v>4447</v>
      </c>
    </row>
    <row r="1996" hidden="1" spans="1:11">
      <c r="A1996" t="s">
        <v>1118</v>
      </c>
      <c r="B1996">
        <v>1</v>
      </c>
      <c r="C1996" t="s">
        <v>1056</v>
      </c>
      <c r="D1996">
        <v>1</v>
      </c>
      <c r="E1996" t="s">
        <v>1058</v>
      </c>
      <c r="F1996">
        <v>80</v>
      </c>
      <c r="G1996" s="493">
        <v>42032.6149421296</v>
      </c>
      <c r="H1996" s="493">
        <v>44613.4701388889</v>
      </c>
      <c r="I1996" t="s">
        <v>5571</v>
      </c>
      <c r="J1996" t="s">
        <v>4446</v>
      </c>
      <c r="K1996" t="s">
        <v>4447</v>
      </c>
    </row>
    <row r="1997" hidden="1" spans="1:11">
      <c r="A1997" t="s">
        <v>5572</v>
      </c>
      <c r="B1997">
        <v>1</v>
      </c>
      <c r="C1997" t="s">
        <v>1056</v>
      </c>
      <c r="D1997">
        <v>1</v>
      </c>
      <c r="E1997" t="s">
        <v>1058</v>
      </c>
      <c r="F1997">
        <v>80</v>
      </c>
      <c r="G1997" s="493">
        <v>42032.6149421296</v>
      </c>
      <c r="H1997" s="493">
        <v>44613.4701388889</v>
      </c>
      <c r="I1997" t="s">
        <v>4461</v>
      </c>
      <c r="J1997" t="s">
        <v>4446</v>
      </c>
      <c r="K1997" t="s">
        <v>4447</v>
      </c>
    </row>
    <row r="1998" hidden="1" spans="1:11">
      <c r="A1998" t="s">
        <v>1123</v>
      </c>
      <c r="B1998">
        <v>1</v>
      </c>
      <c r="C1998" t="s">
        <v>1059</v>
      </c>
      <c r="D1998">
        <v>1</v>
      </c>
      <c r="E1998" t="s">
        <v>1058</v>
      </c>
      <c r="F1998">
        <v>80</v>
      </c>
      <c r="G1998" s="493">
        <v>42032.6140277778</v>
      </c>
      <c r="H1998" s="493">
        <v>44613.4344097222</v>
      </c>
      <c r="I1998" t="s">
        <v>4451</v>
      </c>
      <c r="J1998" t="s">
        <v>4436</v>
      </c>
      <c r="K1998" t="s">
        <v>4437</v>
      </c>
    </row>
    <row r="1999" hidden="1" spans="1:11">
      <c r="A1999" t="s">
        <v>1124</v>
      </c>
      <c r="B1999">
        <v>1</v>
      </c>
      <c r="C1999" t="s">
        <v>1119</v>
      </c>
      <c r="D1999">
        <v>1</v>
      </c>
      <c r="E1999" t="s">
        <v>1058</v>
      </c>
      <c r="F1999">
        <v>80</v>
      </c>
      <c r="G1999" s="493">
        <v>42032.6145717593</v>
      </c>
      <c r="H1999" s="493">
        <v>44613.4563888889</v>
      </c>
      <c r="I1999" t="s">
        <v>4453</v>
      </c>
      <c r="J1999" t="s">
        <v>4441</v>
      </c>
      <c r="K1999" t="s">
        <v>5567</v>
      </c>
    </row>
    <row r="2000" hidden="1" spans="1:11">
      <c r="A2000" t="s">
        <v>1122</v>
      </c>
      <c r="B2000">
        <v>1</v>
      </c>
      <c r="C2000" t="s">
        <v>1056</v>
      </c>
      <c r="D2000">
        <v>1</v>
      </c>
      <c r="E2000" t="s">
        <v>1058</v>
      </c>
      <c r="F2000">
        <v>80</v>
      </c>
      <c r="G2000" s="493">
        <v>42032.6149421296</v>
      </c>
      <c r="H2000" s="493">
        <v>44613.4701388889</v>
      </c>
      <c r="I2000" t="s">
        <v>4455</v>
      </c>
      <c r="J2000" t="s">
        <v>4446</v>
      </c>
      <c r="K2000" t="s">
        <v>4447</v>
      </c>
    </row>
    <row r="2001" hidden="1" spans="1:11">
      <c r="A2001" t="s">
        <v>5573</v>
      </c>
      <c r="B2001">
        <v>1</v>
      </c>
      <c r="C2001" t="s">
        <v>5573</v>
      </c>
      <c r="D2001">
        <v>1</v>
      </c>
      <c r="F2001">
        <v>0</v>
      </c>
      <c r="G2001" s="493">
        <v>42004.4354398148</v>
      </c>
      <c r="H2001" s="493">
        <v>42004.4354398148</v>
      </c>
      <c r="I2001" t="s">
        <v>4463</v>
      </c>
      <c r="J2001" t="s">
        <v>4463</v>
      </c>
      <c r="K2001" t="s">
        <v>1368</v>
      </c>
    </row>
    <row r="2002" hidden="1" spans="1:11">
      <c r="A2002" t="s">
        <v>5574</v>
      </c>
      <c r="B2002">
        <v>1</v>
      </c>
      <c r="C2002" t="s">
        <v>5574</v>
      </c>
      <c r="D2002">
        <v>1</v>
      </c>
      <c r="E2002" t="s">
        <v>5575</v>
      </c>
      <c r="F2002">
        <v>10</v>
      </c>
      <c r="G2002" s="493">
        <v>41999.6779166667</v>
      </c>
      <c r="H2002" s="493">
        <v>41999.6870486111</v>
      </c>
      <c r="I2002" t="s">
        <v>2668</v>
      </c>
      <c r="J2002" t="s">
        <v>2668</v>
      </c>
      <c r="K2002" t="s">
        <v>5576</v>
      </c>
    </row>
    <row r="2003" hidden="1" spans="1:11">
      <c r="A2003" t="s">
        <v>815</v>
      </c>
      <c r="B2003">
        <v>1</v>
      </c>
      <c r="C2003" t="s">
        <v>815</v>
      </c>
      <c r="D2003">
        <v>1</v>
      </c>
      <c r="E2003" t="s">
        <v>817</v>
      </c>
      <c r="F2003">
        <v>2</v>
      </c>
      <c r="G2003" s="493">
        <v>45908.5889814815</v>
      </c>
      <c r="H2003" s="493">
        <v>45919.5932291667</v>
      </c>
      <c r="I2003" t="s">
        <v>5577</v>
      </c>
      <c r="J2003" t="s">
        <v>5577</v>
      </c>
      <c r="K2003" t="s">
        <v>5578</v>
      </c>
    </row>
    <row r="2004" hidden="1" spans="1:11">
      <c r="A2004" t="s">
        <v>816</v>
      </c>
      <c r="B2004">
        <v>1</v>
      </c>
      <c r="C2004" t="s">
        <v>815</v>
      </c>
      <c r="D2004">
        <v>1</v>
      </c>
      <c r="E2004" t="s">
        <v>817</v>
      </c>
      <c r="F2004">
        <v>2</v>
      </c>
      <c r="G2004" s="493">
        <v>45908.5889814815</v>
      </c>
      <c r="H2004" s="493">
        <v>45919.5932291667</v>
      </c>
      <c r="I2004" t="s">
        <v>5579</v>
      </c>
      <c r="J2004" t="s">
        <v>5577</v>
      </c>
      <c r="K2004" t="s">
        <v>5578</v>
      </c>
    </row>
    <row r="2005" hidden="1" spans="1:11">
      <c r="A2005" t="s">
        <v>5580</v>
      </c>
      <c r="B2005">
        <v>1</v>
      </c>
      <c r="C2005" t="s">
        <v>5581</v>
      </c>
      <c r="D2005">
        <v>1</v>
      </c>
      <c r="E2005">
        <v>93430291</v>
      </c>
      <c r="F2005">
        <v>3</v>
      </c>
      <c r="G2005" s="493">
        <v>42163.5246990741</v>
      </c>
      <c r="H2005" s="493">
        <v>42163.526412037</v>
      </c>
      <c r="I2005" t="s">
        <v>5582</v>
      </c>
      <c r="J2005" t="s">
        <v>5583</v>
      </c>
      <c r="K2005" t="s">
        <v>5584</v>
      </c>
    </row>
    <row r="2006" hidden="1" spans="1:11">
      <c r="A2006" t="s">
        <v>5585</v>
      </c>
      <c r="B2006">
        <v>1</v>
      </c>
      <c r="C2006" t="s">
        <v>5586</v>
      </c>
      <c r="D2006">
        <v>1</v>
      </c>
      <c r="E2006">
        <v>93436091</v>
      </c>
      <c r="F2006">
        <v>3</v>
      </c>
      <c r="G2006" s="493">
        <v>42101.4073958333</v>
      </c>
      <c r="H2006" s="493">
        <v>42101.4176967593</v>
      </c>
      <c r="I2006" t="s">
        <v>5587</v>
      </c>
      <c r="J2006" t="s">
        <v>5588</v>
      </c>
      <c r="K2006" t="s">
        <v>5589</v>
      </c>
    </row>
    <row r="2007" hidden="1" spans="1:11">
      <c r="A2007" t="s">
        <v>5590</v>
      </c>
      <c r="B2007">
        <v>1</v>
      </c>
      <c r="C2007" t="s">
        <v>5591</v>
      </c>
      <c r="D2007">
        <v>1</v>
      </c>
      <c r="E2007">
        <v>93430491</v>
      </c>
      <c r="F2007">
        <v>3</v>
      </c>
      <c r="G2007" s="493">
        <v>42180.7102314815</v>
      </c>
      <c r="H2007" s="493">
        <v>42180.7197337963</v>
      </c>
      <c r="I2007" t="s">
        <v>5592</v>
      </c>
      <c r="J2007" t="s">
        <v>5593</v>
      </c>
      <c r="K2007" t="s">
        <v>5594</v>
      </c>
    </row>
    <row r="2008" hidden="1" spans="1:11">
      <c r="A2008" t="s">
        <v>5595</v>
      </c>
      <c r="B2008">
        <v>1</v>
      </c>
      <c r="C2008" t="s">
        <v>5596</v>
      </c>
      <c r="D2008">
        <v>1</v>
      </c>
      <c r="E2008">
        <v>93435891</v>
      </c>
      <c r="F2008">
        <v>3</v>
      </c>
      <c r="G2008" s="493">
        <v>42180.7096759259</v>
      </c>
      <c r="H2008" s="493">
        <v>42180.7172800926</v>
      </c>
      <c r="I2008" t="s">
        <v>5597</v>
      </c>
      <c r="J2008" t="s">
        <v>5598</v>
      </c>
      <c r="K2008" t="s">
        <v>5598</v>
      </c>
    </row>
    <row r="2009" hidden="1" spans="1:11">
      <c r="A2009" t="s">
        <v>5599</v>
      </c>
      <c r="B2009">
        <v>1</v>
      </c>
      <c r="C2009" t="s">
        <v>5599</v>
      </c>
      <c r="D2009">
        <v>1</v>
      </c>
      <c r="E2009">
        <v>93429491</v>
      </c>
      <c r="F2009">
        <v>3</v>
      </c>
      <c r="G2009" s="493">
        <v>42152.7140509259</v>
      </c>
      <c r="H2009" s="493">
        <v>42152.7158680556</v>
      </c>
      <c r="I2009" t="s">
        <v>5600</v>
      </c>
      <c r="J2009" t="s">
        <v>5600</v>
      </c>
      <c r="K2009" t="s">
        <v>5601</v>
      </c>
    </row>
    <row r="2010" hidden="1" spans="1:11">
      <c r="A2010" t="s">
        <v>5602</v>
      </c>
      <c r="B2010">
        <v>1</v>
      </c>
      <c r="C2010" t="s">
        <v>5602</v>
      </c>
      <c r="D2010">
        <v>1</v>
      </c>
      <c r="E2010">
        <v>93429291</v>
      </c>
      <c r="F2010">
        <v>3</v>
      </c>
      <c r="G2010" s="493">
        <v>42103.3872685185</v>
      </c>
      <c r="H2010" s="493">
        <v>42103.3910185185</v>
      </c>
      <c r="I2010" t="s">
        <v>5603</v>
      </c>
      <c r="J2010" t="s">
        <v>5603</v>
      </c>
      <c r="K2010" t="s">
        <v>5604</v>
      </c>
    </row>
    <row r="2011" hidden="1" spans="1:11">
      <c r="A2011" t="s">
        <v>5605</v>
      </c>
      <c r="B2011">
        <v>1</v>
      </c>
      <c r="C2011" t="s">
        <v>5605</v>
      </c>
      <c r="D2011">
        <v>1</v>
      </c>
      <c r="E2011">
        <v>93429091</v>
      </c>
      <c r="F2011">
        <v>3</v>
      </c>
      <c r="G2011" s="493">
        <v>42132.3839699074</v>
      </c>
      <c r="H2011" s="493">
        <v>42132.388125</v>
      </c>
      <c r="I2011" t="s">
        <v>5606</v>
      </c>
      <c r="J2011" t="s">
        <v>5606</v>
      </c>
      <c r="K2011" t="s">
        <v>2202</v>
      </c>
    </row>
    <row r="2012" hidden="1" spans="1:11">
      <c r="A2012" t="s">
        <v>5607</v>
      </c>
      <c r="B2012">
        <v>1</v>
      </c>
      <c r="C2012" t="s">
        <v>5607</v>
      </c>
      <c r="D2012">
        <v>1</v>
      </c>
      <c r="E2012">
        <v>93428291</v>
      </c>
      <c r="F2012">
        <v>6</v>
      </c>
      <c r="G2012" s="493">
        <v>42117.6403935185</v>
      </c>
      <c r="H2012" s="493">
        <v>45209.3990277778</v>
      </c>
      <c r="I2012" t="s">
        <v>5608</v>
      </c>
      <c r="J2012" t="s">
        <v>5608</v>
      </c>
      <c r="K2012" t="s">
        <v>5609</v>
      </c>
    </row>
    <row r="2013" hidden="1" spans="1:11">
      <c r="A2013" t="s">
        <v>5610</v>
      </c>
      <c r="B2013">
        <v>1</v>
      </c>
      <c r="C2013" t="s">
        <v>5610</v>
      </c>
      <c r="D2013">
        <v>1</v>
      </c>
      <c r="E2013">
        <v>93428091</v>
      </c>
      <c r="F2013">
        <v>6</v>
      </c>
      <c r="G2013" s="493">
        <v>42108.7077083333</v>
      </c>
      <c r="H2013" s="493">
        <v>42108.7127662037</v>
      </c>
      <c r="I2013" t="s">
        <v>5611</v>
      </c>
      <c r="J2013" t="s">
        <v>5611</v>
      </c>
      <c r="K2013" t="s">
        <v>2188</v>
      </c>
    </row>
    <row r="2014" hidden="1" spans="1:11">
      <c r="A2014" t="s">
        <v>5612</v>
      </c>
      <c r="B2014">
        <v>1</v>
      </c>
      <c r="C2014" t="s">
        <v>5612</v>
      </c>
      <c r="D2014">
        <v>1</v>
      </c>
      <c r="E2014">
        <v>93428491</v>
      </c>
      <c r="F2014">
        <v>6</v>
      </c>
      <c r="G2014" s="493">
        <v>42109.3993171296</v>
      </c>
      <c r="H2014" s="493">
        <v>42109.4031365741</v>
      </c>
      <c r="I2014" t="s">
        <v>5613</v>
      </c>
      <c r="J2014" t="s">
        <v>5613</v>
      </c>
      <c r="K2014" t="s">
        <v>2195</v>
      </c>
    </row>
    <row r="2015" hidden="1" spans="1:11">
      <c r="A2015" t="s">
        <v>5614</v>
      </c>
      <c r="B2015">
        <v>1</v>
      </c>
      <c r="C2015" t="s">
        <v>5614</v>
      </c>
      <c r="D2015">
        <v>1</v>
      </c>
      <c r="E2015">
        <v>93428291</v>
      </c>
      <c r="F2015">
        <v>6</v>
      </c>
      <c r="G2015" s="493">
        <v>42137.5909027778</v>
      </c>
      <c r="H2015" s="493">
        <v>42137.696875</v>
      </c>
      <c r="I2015" t="s">
        <v>5615</v>
      </c>
      <c r="J2015" t="s">
        <v>5615</v>
      </c>
      <c r="K2015" t="s">
        <v>5616</v>
      </c>
    </row>
    <row r="2016" hidden="1" spans="1:11">
      <c r="A2016" t="s">
        <v>5617</v>
      </c>
      <c r="B2016">
        <v>1</v>
      </c>
      <c r="C2016" t="s">
        <v>5617</v>
      </c>
      <c r="D2016">
        <v>1</v>
      </c>
      <c r="E2016">
        <v>93428491</v>
      </c>
      <c r="F2016">
        <v>6</v>
      </c>
      <c r="G2016" s="493">
        <v>42152.6840162037</v>
      </c>
      <c r="H2016" s="493">
        <v>42152.6861689815</v>
      </c>
      <c r="I2016" t="s">
        <v>5618</v>
      </c>
      <c r="J2016" t="s">
        <v>5618</v>
      </c>
      <c r="K2016" t="s">
        <v>2199</v>
      </c>
    </row>
    <row r="2017" hidden="1" spans="1:11">
      <c r="A2017" t="s">
        <v>5619</v>
      </c>
      <c r="B2017">
        <v>1</v>
      </c>
      <c r="C2017" t="s">
        <v>5619</v>
      </c>
      <c r="D2017">
        <v>1</v>
      </c>
      <c r="E2017">
        <v>93431491</v>
      </c>
      <c r="F2017">
        <v>9</v>
      </c>
      <c r="G2017" s="493">
        <v>42094.4598726852</v>
      </c>
      <c r="H2017" s="493">
        <v>42094.4638657407</v>
      </c>
      <c r="I2017" t="s">
        <v>5620</v>
      </c>
      <c r="J2017" t="s">
        <v>5620</v>
      </c>
      <c r="K2017" t="s">
        <v>2229</v>
      </c>
    </row>
    <row r="2018" hidden="1" spans="1:11">
      <c r="A2018" t="s">
        <v>5621</v>
      </c>
      <c r="B2018">
        <v>1</v>
      </c>
      <c r="C2018" t="s">
        <v>5621</v>
      </c>
      <c r="D2018">
        <v>1</v>
      </c>
      <c r="E2018">
        <v>93431491</v>
      </c>
      <c r="F2018">
        <v>9</v>
      </c>
      <c r="G2018" s="493">
        <v>42094.5157175926</v>
      </c>
      <c r="H2018" s="493">
        <v>42094.5194907407</v>
      </c>
      <c r="I2018" t="s">
        <v>5622</v>
      </c>
      <c r="J2018" t="s">
        <v>5622</v>
      </c>
      <c r="K2018" t="s">
        <v>2237</v>
      </c>
    </row>
    <row r="2019" hidden="1" spans="1:11">
      <c r="A2019" t="s">
        <v>5623</v>
      </c>
      <c r="B2019">
        <v>1</v>
      </c>
      <c r="C2019" t="s">
        <v>5623</v>
      </c>
      <c r="D2019">
        <v>1</v>
      </c>
      <c r="E2019">
        <v>93431691</v>
      </c>
      <c r="F2019">
        <v>9</v>
      </c>
      <c r="G2019" s="493">
        <v>42151.3977546296</v>
      </c>
      <c r="H2019" s="493">
        <v>42151.4001736111</v>
      </c>
      <c r="I2019" t="s">
        <v>5624</v>
      </c>
      <c r="J2019" t="s">
        <v>5624</v>
      </c>
      <c r="K2019" t="s">
        <v>2233</v>
      </c>
    </row>
    <row r="2020" hidden="1" spans="1:11">
      <c r="A2020" t="s">
        <v>5625</v>
      </c>
      <c r="B2020">
        <v>1</v>
      </c>
      <c r="C2020" t="s">
        <v>5625</v>
      </c>
      <c r="D2020">
        <v>1</v>
      </c>
      <c r="E2020" t="s">
        <v>5626</v>
      </c>
      <c r="F2020">
        <v>2</v>
      </c>
      <c r="G2020" s="493">
        <v>42069.4959259259</v>
      </c>
      <c r="H2020" s="493">
        <v>42069.5021990741</v>
      </c>
      <c r="I2020" t="s">
        <v>5290</v>
      </c>
      <c r="J2020" t="s">
        <v>5290</v>
      </c>
      <c r="K2020" t="s">
        <v>5291</v>
      </c>
    </row>
    <row r="2021" hidden="1" spans="1:11">
      <c r="A2021" t="s">
        <v>5627</v>
      </c>
      <c r="B2021">
        <v>1</v>
      </c>
      <c r="C2021" t="s">
        <v>5627</v>
      </c>
      <c r="D2021">
        <v>1</v>
      </c>
      <c r="F2021">
        <v>0</v>
      </c>
      <c r="G2021" s="493">
        <v>44447.4173148148</v>
      </c>
      <c r="H2021" s="493">
        <v>44447.4173148148</v>
      </c>
      <c r="I2021" t="s">
        <v>5628</v>
      </c>
      <c r="J2021" t="s">
        <v>5628</v>
      </c>
      <c r="K2021" t="s">
        <v>1368</v>
      </c>
    </row>
    <row r="2022" hidden="1" spans="1:11">
      <c r="A2022" t="s">
        <v>5629</v>
      </c>
      <c r="B2022">
        <v>1</v>
      </c>
      <c r="C2022" t="s">
        <v>5629</v>
      </c>
      <c r="D2022">
        <v>1</v>
      </c>
      <c r="F2022">
        <v>0</v>
      </c>
      <c r="G2022" s="493">
        <v>42034.403587963</v>
      </c>
      <c r="H2022" s="493">
        <v>42034.403587963</v>
      </c>
      <c r="I2022" t="s">
        <v>5630</v>
      </c>
      <c r="J2022" t="s">
        <v>5630</v>
      </c>
      <c r="K2022" t="s">
        <v>1368</v>
      </c>
    </row>
    <row r="2023" hidden="1" spans="1:11">
      <c r="A2023" t="s">
        <v>5631</v>
      </c>
      <c r="B2023">
        <v>1</v>
      </c>
      <c r="C2023" t="s">
        <v>5632</v>
      </c>
      <c r="D2023">
        <v>1</v>
      </c>
      <c r="E2023" t="s">
        <v>5633</v>
      </c>
      <c r="F2023">
        <v>3</v>
      </c>
      <c r="G2023" s="493">
        <v>42117.4778009259</v>
      </c>
      <c r="H2023" s="493">
        <v>42458.4070601852</v>
      </c>
      <c r="I2023" t="s">
        <v>5050</v>
      </c>
      <c r="J2023" t="s">
        <v>3751</v>
      </c>
      <c r="K2023" t="s">
        <v>5634</v>
      </c>
    </row>
    <row r="2024" hidden="1" spans="1:11">
      <c r="A2024" t="s">
        <v>5635</v>
      </c>
      <c r="B2024">
        <v>1</v>
      </c>
      <c r="C2024" t="s">
        <v>5635</v>
      </c>
      <c r="D2024">
        <v>1</v>
      </c>
      <c r="F2024">
        <v>0</v>
      </c>
      <c r="G2024" s="493">
        <v>42069.5327199074</v>
      </c>
      <c r="H2024" s="493">
        <v>42069.5327199074</v>
      </c>
      <c r="I2024" t="s">
        <v>5636</v>
      </c>
      <c r="J2024" t="s">
        <v>5636</v>
      </c>
      <c r="K2024" t="s">
        <v>1368</v>
      </c>
    </row>
    <row r="2025" hidden="1" spans="1:11">
      <c r="A2025" t="s">
        <v>542</v>
      </c>
      <c r="B2025">
        <v>1</v>
      </c>
      <c r="C2025" t="s">
        <v>542</v>
      </c>
      <c r="D2025">
        <v>1</v>
      </c>
      <c r="E2025" t="s">
        <v>544</v>
      </c>
      <c r="F2025">
        <v>8</v>
      </c>
      <c r="G2025" s="493">
        <v>42138.6775</v>
      </c>
      <c r="H2025" s="493">
        <v>42826.3893287037</v>
      </c>
      <c r="I2025" t="s">
        <v>2437</v>
      </c>
      <c r="J2025" t="s">
        <v>2437</v>
      </c>
      <c r="K2025" t="s">
        <v>5224</v>
      </c>
    </row>
    <row r="2026" hidden="1" spans="1:11">
      <c r="A2026" t="s">
        <v>5637</v>
      </c>
      <c r="B2026">
        <v>1</v>
      </c>
      <c r="C2026" t="s">
        <v>4955</v>
      </c>
      <c r="D2026">
        <v>1</v>
      </c>
      <c r="E2026" t="s">
        <v>4956</v>
      </c>
      <c r="F2026">
        <v>6</v>
      </c>
      <c r="G2026" s="493">
        <v>41809.5001273148</v>
      </c>
      <c r="H2026" s="493">
        <v>42010.6874421296</v>
      </c>
      <c r="I2026" t="s">
        <v>5524</v>
      </c>
      <c r="J2026" t="s">
        <v>4265</v>
      </c>
      <c r="K2026" t="s">
        <v>4957</v>
      </c>
    </row>
    <row r="2027" hidden="1" spans="1:11">
      <c r="A2027" t="s">
        <v>5638</v>
      </c>
      <c r="B2027">
        <v>1</v>
      </c>
      <c r="C2027" t="s">
        <v>5638</v>
      </c>
      <c r="D2027">
        <v>1</v>
      </c>
      <c r="F2027">
        <v>0</v>
      </c>
      <c r="G2027" s="493">
        <v>42019.4543171296</v>
      </c>
      <c r="H2027" s="493">
        <v>42019.4543171296</v>
      </c>
      <c r="I2027" t="s">
        <v>4463</v>
      </c>
      <c r="J2027" t="s">
        <v>4463</v>
      </c>
      <c r="K2027" t="s">
        <v>1368</v>
      </c>
    </row>
    <row r="2028" hidden="1" spans="1:11">
      <c r="A2028" t="s">
        <v>5639</v>
      </c>
      <c r="B2028">
        <v>1</v>
      </c>
      <c r="C2028" t="s">
        <v>5639</v>
      </c>
      <c r="D2028">
        <v>1</v>
      </c>
      <c r="F2028">
        <v>0</v>
      </c>
      <c r="G2028" s="493">
        <v>42117.588900463</v>
      </c>
      <c r="H2028" s="493">
        <v>42117.588900463</v>
      </c>
      <c r="I2028" t="s">
        <v>3163</v>
      </c>
      <c r="J2028" t="s">
        <v>3163</v>
      </c>
      <c r="K2028" t="s">
        <v>1368</v>
      </c>
    </row>
    <row r="2029" hidden="1" spans="1:11">
      <c r="A2029" t="s">
        <v>5640</v>
      </c>
      <c r="B2029">
        <v>1</v>
      </c>
      <c r="C2029" t="s">
        <v>5640</v>
      </c>
      <c r="D2029">
        <v>1</v>
      </c>
      <c r="F2029">
        <v>0</v>
      </c>
      <c r="G2029" s="493">
        <v>42909.6325</v>
      </c>
      <c r="H2029" s="493">
        <v>42909.6325</v>
      </c>
      <c r="I2029" t="s">
        <v>5641</v>
      </c>
      <c r="J2029" t="s">
        <v>5641</v>
      </c>
      <c r="K2029" t="s">
        <v>1368</v>
      </c>
    </row>
    <row r="2030" hidden="1" spans="1:11">
      <c r="A2030" t="s">
        <v>5642</v>
      </c>
      <c r="B2030">
        <v>1</v>
      </c>
      <c r="C2030" t="s">
        <v>5642</v>
      </c>
      <c r="D2030">
        <v>1</v>
      </c>
      <c r="F2030">
        <v>0</v>
      </c>
      <c r="G2030" s="493">
        <v>42069.533912037</v>
      </c>
      <c r="H2030" s="493">
        <v>42069.533912037</v>
      </c>
      <c r="I2030" t="s">
        <v>5643</v>
      </c>
      <c r="J2030" t="s">
        <v>5643</v>
      </c>
      <c r="K2030" t="s">
        <v>1368</v>
      </c>
    </row>
    <row r="2031" hidden="1" spans="1:11">
      <c r="A2031" t="s">
        <v>5644</v>
      </c>
      <c r="B2031">
        <v>1</v>
      </c>
      <c r="C2031" t="s">
        <v>4955</v>
      </c>
      <c r="D2031">
        <v>1</v>
      </c>
      <c r="E2031" t="s">
        <v>4956</v>
      </c>
      <c r="F2031">
        <v>6</v>
      </c>
      <c r="G2031" s="493">
        <v>41809.5001273148</v>
      </c>
      <c r="H2031" s="493">
        <v>42010.6874421296</v>
      </c>
      <c r="I2031" t="s">
        <v>5524</v>
      </c>
      <c r="J2031" t="s">
        <v>4265</v>
      </c>
      <c r="K2031" t="s">
        <v>4957</v>
      </c>
    </row>
    <row r="2032" hidden="1" spans="1:11">
      <c r="A2032" t="s">
        <v>5645</v>
      </c>
      <c r="B2032">
        <v>1</v>
      </c>
      <c r="C2032" t="s">
        <v>5645</v>
      </c>
      <c r="D2032">
        <v>1</v>
      </c>
      <c r="F2032">
        <v>0</v>
      </c>
      <c r="G2032" s="493">
        <v>42072.4264351852</v>
      </c>
      <c r="H2032" s="493">
        <v>42072.4264351852</v>
      </c>
      <c r="I2032" t="s">
        <v>4463</v>
      </c>
      <c r="J2032" t="s">
        <v>4463</v>
      </c>
      <c r="K2032" t="s">
        <v>1368</v>
      </c>
    </row>
    <row r="2033" hidden="1" spans="1:11">
      <c r="A2033" t="s">
        <v>5646</v>
      </c>
      <c r="B2033">
        <v>1</v>
      </c>
      <c r="C2033" t="s">
        <v>4859</v>
      </c>
      <c r="D2033">
        <v>1</v>
      </c>
      <c r="E2033">
        <v>93427291</v>
      </c>
      <c r="F2033">
        <v>6</v>
      </c>
      <c r="G2033" s="493">
        <v>41856.3757060185</v>
      </c>
      <c r="H2033" s="493">
        <v>41982.6364699074</v>
      </c>
      <c r="I2033" t="s">
        <v>5267</v>
      </c>
      <c r="J2033" t="s">
        <v>4278</v>
      </c>
      <c r="K2033" t="s">
        <v>4860</v>
      </c>
    </row>
    <row r="2034" hidden="1" spans="1:11">
      <c r="A2034" t="s">
        <v>5647</v>
      </c>
      <c r="B2034">
        <v>1</v>
      </c>
      <c r="C2034" t="s">
        <v>5647</v>
      </c>
      <c r="D2034">
        <v>1</v>
      </c>
      <c r="F2034">
        <v>0</v>
      </c>
      <c r="G2034" s="493">
        <v>42142.6789814815</v>
      </c>
      <c r="H2034" s="493">
        <v>42142.6789814815</v>
      </c>
      <c r="I2034" t="s">
        <v>5269</v>
      </c>
      <c r="J2034" t="s">
        <v>5269</v>
      </c>
      <c r="K2034" t="s">
        <v>1368</v>
      </c>
    </row>
    <row r="2035" hidden="1" spans="1:11">
      <c r="A2035" t="s">
        <v>5648</v>
      </c>
      <c r="B2035">
        <v>1</v>
      </c>
      <c r="C2035" t="s">
        <v>4862</v>
      </c>
      <c r="D2035">
        <v>1</v>
      </c>
      <c r="E2035">
        <v>93427291</v>
      </c>
      <c r="F2035">
        <v>6</v>
      </c>
      <c r="G2035" s="493">
        <v>41855.5960300926</v>
      </c>
      <c r="H2035" s="493">
        <v>41982.6368634259</v>
      </c>
      <c r="I2035" t="s">
        <v>5271</v>
      </c>
      <c r="J2035" t="s">
        <v>4282</v>
      </c>
      <c r="K2035" t="s">
        <v>4863</v>
      </c>
    </row>
    <row r="2036" hidden="1" spans="1:11">
      <c r="A2036" t="s">
        <v>5649</v>
      </c>
      <c r="B2036">
        <v>1</v>
      </c>
      <c r="C2036" t="s">
        <v>4865</v>
      </c>
      <c r="D2036">
        <v>1</v>
      </c>
      <c r="E2036">
        <v>93432691</v>
      </c>
      <c r="F2036">
        <v>3</v>
      </c>
      <c r="G2036" s="493">
        <v>41856.477349537</v>
      </c>
      <c r="H2036" s="493">
        <v>42179.5218865741</v>
      </c>
      <c r="I2036" t="s">
        <v>5273</v>
      </c>
      <c r="J2036" t="s">
        <v>4286</v>
      </c>
      <c r="K2036" t="s">
        <v>4866</v>
      </c>
    </row>
    <row r="2037" hidden="1" spans="1:11">
      <c r="A2037" t="s">
        <v>5650</v>
      </c>
      <c r="B2037">
        <v>1</v>
      </c>
      <c r="C2037" t="s">
        <v>5650</v>
      </c>
      <c r="D2037">
        <v>1</v>
      </c>
      <c r="F2037">
        <v>0</v>
      </c>
      <c r="G2037" s="493">
        <v>42138.3997453704</v>
      </c>
      <c r="H2037" s="493">
        <v>42138.3997453704</v>
      </c>
      <c r="I2037" t="s">
        <v>5275</v>
      </c>
      <c r="J2037" t="s">
        <v>5275</v>
      </c>
      <c r="K2037" t="s">
        <v>1368</v>
      </c>
    </row>
    <row r="2038" hidden="1" spans="1:11">
      <c r="A2038" t="s">
        <v>5651</v>
      </c>
      <c r="B2038">
        <v>1</v>
      </c>
      <c r="C2038" t="s">
        <v>4868</v>
      </c>
      <c r="D2038">
        <v>1</v>
      </c>
      <c r="E2038">
        <v>93435091</v>
      </c>
      <c r="F2038">
        <v>3</v>
      </c>
      <c r="G2038" s="493">
        <v>41856.4109722222</v>
      </c>
      <c r="H2038" s="493">
        <v>42440.4549074074</v>
      </c>
      <c r="I2038" t="s">
        <v>5277</v>
      </c>
      <c r="J2038" t="s">
        <v>4290</v>
      </c>
      <c r="K2038" t="s">
        <v>4869</v>
      </c>
    </row>
    <row r="2039" hidden="1" spans="1:11">
      <c r="A2039" t="s">
        <v>5652</v>
      </c>
      <c r="B2039">
        <v>1</v>
      </c>
      <c r="C2039" t="s">
        <v>5652</v>
      </c>
      <c r="D2039">
        <v>1</v>
      </c>
      <c r="F2039">
        <v>0</v>
      </c>
      <c r="G2039" s="493">
        <v>42142.691724537</v>
      </c>
      <c r="H2039" s="493">
        <v>42142.691724537</v>
      </c>
      <c r="I2039" t="s">
        <v>5279</v>
      </c>
      <c r="J2039" t="s">
        <v>5279</v>
      </c>
      <c r="K2039" t="s">
        <v>1368</v>
      </c>
    </row>
    <row r="2040" hidden="1" spans="1:11">
      <c r="A2040" t="s">
        <v>5653</v>
      </c>
      <c r="B2040">
        <v>1</v>
      </c>
      <c r="C2040" t="s">
        <v>4854</v>
      </c>
      <c r="D2040">
        <v>1</v>
      </c>
      <c r="E2040" t="s">
        <v>3172</v>
      </c>
      <c r="F2040">
        <v>3</v>
      </c>
      <c r="G2040" s="493">
        <v>41930.6209375</v>
      </c>
      <c r="H2040" s="493">
        <v>41982.6378703704</v>
      </c>
      <c r="I2040" t="s">
        <v>4855</v>
      </c>
      <c r="J2040" t="s">
        <v>4856</v>
      </c>
      <c r="K2040" t="s">
        <v>4857</v>
      </c>
    </row>
    <row r="2041" hidden="1" spans="1:11">
      <c r="A2041" t="s">
        <v>5654</v>
      </c>
      <c r="B2041">
        <v>1</v>
      </c>
      <c r="C2041" t="s">
        <v>5654</v>
      </c>
      <c r="D2041">
        <v>1</v>
      </c>
      <c r="F2041">
        <v>0</v>
      </c>
      <c r="G2041" s="493">
        <v>42152.6524421296</v>
      </c>
      <c r="H2041" s="493">
        <v>42152.6524421296</v>
      </c>
      <c r="I2041" t="s">
        <v>5282</v>
      </c>
      <c r="J2041" t="s">
        <v>5282</v>
      </c>
      <c r="K2041" t="s">
        <v>1368</v>
      </c>
    </row>
    <row r="2042" hidden="1" spans="1:11">
      <c r="A2042" t="s">
        <v>5655</v>
      </c>
      <c r="B2042">
        <v>1</v>
      </c>
      <c r="C2042" t="s">
        <v>4849</v>
      </c>
      <c r="D2042">
        <v>1</v>
      </c>
      <c r="E2042" t="s">
        <v>3178</v>
      </c>
      <c r="F2042">
        <v>2</v>
      </c>
      <c r="G2042" s="493">
        <v>41930.6055555556</v>
      </c>
      <c r="H2042" s="493">
        <v>41982.6381712963</v>
      </c>
      <c r="I2042" t="s">
        <v>4850</v>
      </c>
      <c r="J2042" t="s">
        <v>4851</v>
      </c>
      <c r="K2042" t="s">
        <v>4852</v>
      </c>
    </row>
    <row r="2043" hidden="1" spans="1:11">
      <c r="A2043" t="s">
        <v>5656</v>
      </c>
      <c r="B2043">
        <v>1</v>
      </c>
      <c r="C2043" t="s">
        <v>5656</v>
      </c>
      <c r="D2043">
        <v>1</v>
      </c>
      <c r="F2043">
        <v>0</v>
      </c>
      <c r="G2043" s="493">
        <v>42142.5853703704</v>
      </c>
      <c r="H2043" s="493">
        <v>42142.5853703704</v>
      </c>
      <c r="I2043" t="s">
        <v>5285</v>
      </c>
      <c r="J2043" t="s">
        <v>5285</v>
      </c>
      <c r="K2043" t="s">
        <v>1368</v>
      </c>
    </row>
    <row r="2044" hidden="1" spans="1:11">
      <c r="A2044" t="s">
        <v>5657</v>
      </c>
      <c r="B2044">
        <v>1</v>
      </c>
      <c r="C2044" t="s">
        <v>5658</v>
      </c>
      <c r="D2044">
        <v>1</v>
      </c>
      <c r="E2044" t="s">
        <v>1947</v>
      </c>
      <c r="F2044">
        <v>3</v>
      </c>
      <c r="G2044" s="493">
        <v>42189.7666550926</v>
      </c>
      <c r="H2044" s="493">
        <v>42189.7677083333</v>
      </c>
      <c r="I2044" t="s">
        <v>5000</v>
      </c>
      <c r="J2044" t="s">
        <v>5001</v>
      </c>
      <c r="K2044" t="s">
        <v>5659</v>
      </c>
    </row>
    <row r="2045" hidden="1" spans="1:11">
      <c r="A2045" t="s">
        <v>5660</v>
      </c>
      <c r="B2045">
        <v>1</v>
      </c>
      <c r="C2045" t="s">
        <v>5661</v>
      </c>
      <c r="D2045">
        <v>1</v>
      </c>
      <c r="E2045" t="s">
        <v>1947</v>
      </c>
      <c r="F2045">
        <v>3</v>
      </c>
      <c r="G2045" s="493">
        <v>42189.749537037</v>
      </c>
      <c r="H2045" s="493">
        <v>42189.7501273148</v>
      </c>
      <c r="I2045" t="s">
        <v>5004</v>
      </c>
      <c r="J2045" t="s">
        <v>5005</v>
      </c>
      <c r="K2045" t="s">
        <v>5662</v>
      </c>
    </row>
    <row r="2046" hidden="1" spans="1:11">
      <c r="A2046" t="s">
        <v>5663</v>
      </c>
      <c r="B2046">
        <v>1</v>
      </c>
      <c r="C2046" t="s">
        <v>5664</v>
      </c>
      <c r="D2046">
        <v>1</v>
      </c>
      <c r="E2046" t="s">
        <v>5665</v>
      </c>
      <c r="F2046">
        <v>2</v>
      </c>
      <c r="G2046" s="493">
        <v>42069.5401273148</v>
      </c>
      <c r="H2046" s="493">
        <v>42069.5560416667</v>
      </c>
      <c r="I2046" t="s">
        <v>4708</v>
      </c>
      <c r="J2046" t="s">
        <v>5666</v>
      </c>
      <c r="K2046" t="s">
        <v>4710</v>
      </c>
    </row>
    <row r="2047" hidden="1" spans="1:11">
      <c r="A2047" t="s">
        <v>5667</v>
      </c>
      <c r="B2047">
        <v>1</v>
      </c>
      <c r="C2047" t="s">
        <v>5667</v>
      </c>
      <c r="D2047">
        <v>1</v>
      </c>
      <c r="F2047">
        <v>0</v>
      </c>
      <c r="G2047" s="493">
        <v>42067.4526851852</v>
      </c>
      <c r="H2047" s="493">
        <v>42067.4526851852</v>
      </c>
      <c r="I2047" t="s">
        <v>5668</v>
      </c>
      <c r="J2047" t="s">
        <v>5668</v>
      </c>
      <c r="K2047" t="s">
        <v>1368</v>
      </c>
    </row>
    <row r="2048" hidden="1" spans="1:11">
      <c r="A2048" t="s">
        <v>5669</v>
      </c>
      <c r="B2048">
        <v>1</v>
      </c>
      <c r="C2048" t="s">
        <v>5669</v>
      </c>
      <c r="D2048">
        <v>1</v>
      </c>
      <c r="E2048" t="s">
        <v>5670</v>
      </c>
      <c r="F2048">
        <v>4</v>
      </c>
      <c r="G2048" s="493">
        <v>42073.5380902778</v>
      </c>
      <c r="H2048" s="493">
        <v>42073.561099537</v>
      </c>
      <c r="I2048" t="s">
        <v>5671</v>
      </c>
      <c r="J2048" t="s">
        <v>5671</v>
      </c>
      <c r="K2048" t="s">
        <v>5409</v>
      </c>
    </row>
    <row r="2049" hidden="1" spans="1:11">
      <c r="A2049" t="s">
        <v>5672</v>
      </c>
      <c r="B2049">
        <v>1</v>
      </c>
      <c r="C2049" t="s">
        <v>5672</v>
      </c>
      <c r="D2049">
        <v>1</v>
      </c>
      <c r="E2049" t="s">
        <v>3210</v>
      </c>
      <c r="F2049">
        <v>4</v>
      </c>
      <c r="G2049" s="493">
        <v>42189.3987847222</v>
      </c>
      <c r="H2049" s="493">
        <v>42189.4046296296</v>
      </c>
      <c r="I2049" t="s">
        <v>5673</v>
      </c>
      <c r="J2049" t="s">
        <v>5673</v>
      </c>
      <c r="K2049" t="s">
        <v>5674</v>
      </c>
    </row>
    <row r="2050" hidden="1" spans="1:11">
      <c r="A2050" t="s">
        <v>5675</v>
      </c>
      <c r="B2050">
        <v>1</v>
      </c>
      <c r="C2050" t="s">
        <v>5675</v>
      </c>
      <c r="D2050">
        <v>1</v>
      </c>
      <c r="E2050" t="s">
        <v>3208</v>
      </c>
      <c r="F2050">
        <v>2</v>
      </c>
      <c r="G2050" s="493">
        <v>42189.4208796296</v>
      </c>
      <c r="H2050" s="493">
        <v>42189.4221064815</v>
      </c>
      <c r="I2050" t="s">
        <v>5676</v>
      </c>
      <c r="J2050" t="s">
        <v>5676</v>
      </c>
      <c r="K2050" t="s">
        <v>5677</v>
      </c>
    </row>
    <row r="2051" hidden="1" spans="1:11">
      <c r="A2051" t="s">
        <v>5678</v>
      </c>
      <c r="B2051">
        <v>1</v>
      </c>
      <c r="C2051" t="s">
        <v>5678</v>
      </c>
      <c r="D2051">
        <v>1</v>
      </c>
      <c r="E2051" t="s">
        <v>3206</v>
      </c>
      <c r="F2051">
        <v>4</v>
      </c>
      <c r="G2051" s="493">
        <v>42189.4294097222</v>
      </c>
      <c r="H2051" s="493">
        <v>42189.4304976852</v>
      </c>
      <c r="I2051" t="s">
        <v>5679</v>
      </c>
      <c r="J2051" t="s">
        <v>5679</v>
      </c>
      <c r="K2051" t="s">
        <v>5680</v>
      </c>
    </row>
    <row r="2052" hidden="1" spans="1:11">
      <c r="A2052" t="s">
        <v>5681</v>
      </c>
      <c r="B2052">
        <v>1</v>
      </c>
      <c r="C2052" t="s">
        <v>5681</v>
      </c>
      <c r="D2052">
        <v>1</v>
      </c>
      <c r="E2052" t="s">
        <v>3233</v>
      </c>
      <c r="F2052">
        <v>6</v>
      </c>
      <c r="G2052" s="493">
        <v>42189.4369212963</v>
      </c>
      <c r="H2052" s="493">
        <v>42189.4380208333</v>
      </c>
      <c r="I2052" t="s">
        <v>5682</v>
      </c>
      <c r="J2052" t="s">
        <v>5682</v>
      </c>
      <c r="K2052" t="s">
        <v>5683</v>
      </c>
    </row>
    <row r="2053" hidden="1" spans="1:11">
      <c r="A2053" t="s">
        <v>5684</v>
      </c>
      <c r="B2053">
        <v>1</v>
      </c>
      <c r="C2053" t="s">
        <v>5684</v>
      </c>
      <c r="D2053">
        <v>1</v>
      </c>
      <c r="E2053" t="s">
        <v>3233</v>
      </c>
      <c r="F2053">
        <v>6</v>
      </c>
      <c r="G2053" s="493">
        <v>42189.4440277778</v>
      </c>
      <c r="H2053" s="493">
        <v>42189.4448842593</v>
      </c>
      <c r="I2053" t="s">
        <v>5685</v>
      </c>
      <c r="J2053" t="s">
        <v>5685</v>
      </c>
      <c r="K2053" t="s">
        <v>5686</v>
      </c>
    </row>
    <row r="2054" hidden="1" spans="1:11">
      <c r="A2054" t="s">
        <v>5687</v>
      </c>
      <c r="B2054">
        <v>1</v>
      </c>
      <c r="C2054" t="s">
        <v>5687</v>
      </c>
      <c r="D2054">
        <v>1</v>
      </c>
      <c r="E2054" t="s">
        <v>3213</v>
      </c>
      <c r="F2054">
        <v>4</v>
      </c>
      <c r="G2054" s="493">
        <v>42189.458599537</v>
      </c>
      <c r="H2054" s="493">
        <v>42189.459375</v>
      </c>
      <c r="I2054" t="s">
        <v>5688</v>
      </c>
      <c r="J2054" t="s">
        <v>5688</v>
      </c>
      <c r="K2054" t="s">
        <v>5689</v>
      </c>
    </row>
    <row r="2055" hidden="1" spans="1:11">
      <c r="A2055" t="s">
        <v>5690</v>
      </c>
      <c r="B2055">
        <v>1</v>
      </c>
      <c r="C2055" t="s">
        <v>5691</v>
      </c>
      <c r="D2055">
        <v>1</v>
      </c>
      <c r="E2055" t="s">
        <v>2855</v>
      </c>
      <c r="F2055">
        <v>2</v>
      </c>
      <c r="G2055" s="493">
        <v>42184.7146990741</v>
      </c>
      <c r="H2055" s="493">
        <v>43618.7056134259</v>
      </c>
      <c r="I2055" t="s">
        <v>5692</v>
      </c>
      <c r="J2055" t="s">
        <v>5693</v>
      </c>
      <c r="K2055" t="s">
        <v>5694</v>
      </c>
    </row>
    <row r="2056" hidden="1" spans="1:11">
      <c r="A2056" t="s">
        <v>5695</v>
      </c>
      <c r="B2056">
        <v>1</v>
      </c>
      <c r="C2056" t="s">
        <v>3137</v>
      </c>
      <c r="D2056">
        <v>1</v>
      </c>
      <c r="E2056" t="s">
        <v>3132</v>
      </c>
      <c r="F2056">
        <v>4</v>
      </c>
      <c r="G2056" s="493">
        <v>41193.4949421296</v>
      </c>
      <c r="H2056" s="493">
        <v>44902.5937384259</v>
      </c>
      <c r="I2056" t="s">
        <v>3138</v>
      </c>
      <c r="J2056" t="s">
        <v>3139</v>
      </c>
      <c r="K2056" t="s">
        <v>3140</v>
      </c>
    </row>
    <row r="2057" hidden="1" spans="1:11">
      <c r="A2057" t="s">
        <v>5696</v>
      </c>
      <c r="B2057">
        <v>1</v>
      </c>
      <c r="C2057" t="s">
        <v>5697</v>
      </c>
      <c r="D2057">
        <v>1</v>
      </c>
      <c r="E2057" t="s">
        <v>3132</v>
      </c>
      <c r="F2057">
        <v>4</v>
      </c>
      <c r="G2057" s="493">
        <v>42118.3984027778</v>
      </c>
      <c r="H2057" s="493">
        <v>44902.6004282407</v>
      </c>
      <c r="I2057" t="s">
        <v>3133</v>
      </c>
      <c r="J2057" t="s">
        <v>3134</v>
      </c>
      <c r="K2057" t="s">
        <v>5698</v>
      </c>
    </row>
    <row r="2058" hidden="1" spans="1:11">
      <c r="A2058" t="s">
        <v>5699</v>
      </c>
      <c r="B2058">
        <v>1</v>
      </c>
      <c r="C2058" t="s">
        <v>5699</v>
      </c>
      <c r="D2058">
        <v>1</v>
      </c>
      <c r="F2058">
        <v>0</v>
      </c>
      <c r="G2058" s="493">
        <v>42117.4076041667</v>
      </c>
      <c r="H2058" s="493">
        <v>42117.4076041667</v>
      </c>
      <c r="I2058" t="s">
        <v>5700</v>
      </c>
      <c r="J2058" t="s">
        <v>5700</v>
      </c>
      <c r="K2058" t="s">
        <v>1368</v>
      </c>
    </row>
    <row r="2059" hidden="1" spans="1:11">
      <c r="A2059" t="s">
        <v>5701</v>
      </c>
      <c r="B2059">
        <v>1</v>
      </c>
      <c r="C2059" t="s">
        <v>5697</v>
      </c>
      <c r="D2059">
        <v>1</v>
      </c>
      <c r="E2059" t="s">
        <v>3132</v>
      </c>
      <c r="F2059">
        <v>4</v>
      </c>
      <c r="G2059" s="493">
        <v>42118.3984027778</v>
      </c>
      <c r="H2059" s="493">
        <v>44902.6004282407</v>
      </c>
      <c r="I2059" t="s">
        <v>3491</v>
      </c>
      <c r="J2059" t="s">
        <v>3134</v>
      </c>
      <c r="K2059" t="s">
        <v>5698</v>
      </c>
    </row>
    <row r="2060" hidden="1" spans="1:11">
      <c r="A2060" t="s">
        <v>5702</v>
      </c>
      <c r="B2060">
        <v>1</v>
      </c>
      <c r="C2060" t="s">
        <v>4198</v>
      </c>
      <c r="D2060">
        <v>1</v>
      </c>
      <c r="E2060" t="s">
        <v>3512</v>
      </c>
      <c r="F2060">
        <v>4</v>
      </c>
      <c r="G2060" s="493">
        <v>41450.4709953704</v>
      </c>
      <c r="H2060" s="493">
        <v>44902.602662037</v>
      </c>
      <c r="I2060" t="s">
        <v>3513</v>
      </c>
      <c r="J2060" t="s">
        <v>3514</v>
      </c>
      <c r="K2060" t="s">
        <v>4199</v>
      </c>
    </row>
    <row r="2061" hidden="1" spans="1:11">
      <c r="A2061" t="s">
        <v>5703</v>
      </c>
      <c r="B2061">
        <v>1</v>
      </c>
      <c r="C2061" t="s">
        <v>5703</v>
      </c>
      <c r="D2061">
        <v>1</v>
      </c>
      <c r="E2061">
        <v>92422091</v>
      </c>
      <c r="F2061">
        <v>6</v>
      </c>
      <c r="G2061" s="493">
        <v>42241.4455324074</v>
      </c>
      <c r="H2061" s="493">
        <v>42241.4465740741</v>
      </c>
      <c r="I2061" t="s">
        <v>5704</v>
      </c>
      <c r="J2061" t="s">
        <v>5704</v>
      </c>
      <c r="K2061" t="s">
        <v>5705</v>
      </c>
    </row>
    <row r="2062" hidden="1" spans="1:11">
      <c r="A2062" t="s">
        <v>1194</v>
      </c>
      <c r="B2062">
        <v>1</v>
      </c>
      <c r="C2062" t="s">
        <v>1194</v>
      </c>
      <c r="D2062">
        <v>1</v>
      </c>
      <c r="E2062">
        <v>92422291</v>
      </c>
      <c r="F2062">
        <v>6</v>
      </c>
      <c r="G2062" s="493">
        <v>42241.4213541667</v>
      </c>
      <c r="H2062" s="493">
        <v>42241.4225</v>
      </c>
      <c r="I2062" t="s">
        <v>5467</v>
      </c>
      <c r="J2062" t="s">
        <v>5467</v>
      </c>
      <c r="K2062" t="s">
        <v>5706</v>
      </c>
    </row>
    <row r="2063" hidden="1" spans="1:11">
      <c r="A2063" t="s">
        <v>5707</v>
      </c>
      <c r="B2063">
        <v>1</v>
      </c>
      <c r="C2063" t="s">
        <v>5707</v>
      </c>
      <c r="D2063">
        <v>1</v>
      </c>
      <c r="E2063">
        <v>92431491</v>
      </c>
      <c r="F2063">
        <v>10</v>
      </c>
      <c r="G2063" s="493">
        <v>42241.3783333333</v>
      </c>
      <c r="H2063" s="493">
        <v>42241.4147222222</v>
      </c>
      <c r="I2063" t="s">
        <v>5458</v>
      </c>
      <c r="J2063" t="s">
        <v>5458</v>
      </c>
      <c r="K2063" t="s">
        <v>5459</v>
      </c>
    </row>
    <row r="2064" hidden="1" spans="1:11">
      <c r="A2064" t="s">
        <v>5708</v>
      </c>
      <c r="B2064">
        <v>1</v>
      </c>
      <c r="C2064" t="s">
        <v>5708</v>
      </c>
      <c r="D2064">
        <v>1</v>
      </c>
      <c r="E2064">
        <v>92431691</v>
      </c>
      <c r="F2064">
        <v>12</v>
      </c>
      <c r="G2064" s="493">
        <v>42188.6391666667</v>
      </c>
      <c r="H2064" s="493">
        <v>42188.6414236111</v>
      </c>
      <c r="I2064" t="s">
        <v>5170</v>
      </c>
      <c r="J2064" t="s">
        <v>5170</v>
      </c>
      <c r="K2064" t="s">
        <v>5709</v>
      </c>
    </row>
    <row r="2065" hidden="1" spans="1:11">
      <c r="A2065" t="s">
        <v>5710</v>
      </c>
      <c r="B2065">
        <v>1</v>
      </c>
      <c r="C2065" t="s">
        <v>5710</v>
      </c>
      <c r="D2065">
        <v>1</v>
      </c>
      <c r="E2065">
        <v>92431691</v>
      </c>
      <c r="F2065">
        <v>12</v>
      </c>
      <c r="G2065" s="493">
        <v>42188.6394328704</v>
      </c>
      <c r="H2065" s="493">
        <v>42188.6433217593</v>
      </c>
      <c r="I2065" t="s">
        <v>4565</v>
      </c>
      <c r="J2065" t="s">
        <v>4565</v>
      </c>
      <c r="K2065" t="s">
        <v>5168</v>
      </c>
    </row>
    <row r="2066" hidden="1" spans="1:11">
      <c r="A2066" t="s">
        <v>5711</v>
      </c>
      <c r="B2066">
        <v>1</v>
      </c>
      <c r="C2066" t="s">
        <v>5711</v>
      </c>
      <c r="D2066">
        <v>1</v>
      </c>
      <c r="E2066" t="s">
        <v>5712</v>
      </c>
      <c r="F2066">
        <v>4</v>
      </c>
      <c r="G2066" s="493">
        <v>39863.4903472222</v>
      </c>
      <c r="H2066" s="493">
        <v>39863.4903472222</v>
      </c>
      <c r="I2066" t="s">
        <v>5713</v>
      </c>
      <c r="J2066" t="s">
        <v>5713</v>
      </c>
      <c r="K2066" t="s">
        <v>5714</v>
      </c>
    </row>
    <row r="2067" hidden="1" spans="1:11">
      <c r="A2067" t="s">
        <v>5715</v>
      </c>
      <c r="B2067">
        <v>1</v>
      </c>
      <c r="C2067" t="s">
        <v>5715</v>
      </c>
      <c r="D2067">
        <v>1</v>
      </c>
      <c r="F2067">
        <v>0</v>
      </c>
      <c r="G2067" s="493">
        <v>42076.706875</v>
      </c>
      <c r="H2067" s="493">
        <v>42076.706875</v>
      </c>
      <c r="I2067" t="s">
        <v>5716</v>
      </c>
      <c r="J2067" t="s">
        <v>5716</v>
      </c>
      <c r="K2067" t="s">
        <v>1368</v>
      </c>
    </row>
    <row r="2068" hidden="1" spans="1:11">
      <c r="A2068" t="s">
        <v>5717</v>
      </c>
      <c r="B2068">
        <v>1</v>
      </c>
      <c r="C2068" t="s">
        <v>5718</v>
      </c>
      <c r="D2068">
        <v>1</v>
      </c>
      <c r="E2068">
        <v>92436691</v>
      </c>
      <c r="F2068">
        <v>6</v>
      </c>
      <c r="G2068" s="493">
        <v>42186.4613078704</v>
      </c>
      <c r="H2068" s="493">
        <v>42186.4622800926</v>
      </c>
      <c r="I2068" t="s">
        <v>5430</v>
      </c>
      <c r="J2068" t="s">
        <v>5431</v>
      </c>
      <c r="K2068" t="s">
        <v>5719</v>
      </c>
    </row>
    <row r="2069" hidden="1" spans="1:11">
      <c r="A2069" t="s">
        <v>5720</v>
      </c>
      <c r="B2069">
        <v>1</v>
      </c>
      <c r="C2069" t="s">
        <v>5721</v>
      </c>
      <c r="D2069">
        <v>1</v>
      </c>
      <c r="E2069" t="s">
        <v>2618</v>
      </c>
      <c r="F2069">
        <v>9</v>
      </c>
      <c r="G2069" s="493">
        <v>42186.483599537</v>
      </c>
      <c r="H2069" s="493">
        <v>43075.3402430556</v>
      </c>
      <c r="I2069" t="s">
        <v>2784</v>
      </c>
      <c r="J2069" t="s">
        <v>2619</v>
      </c>
      <c r="K2069" t="s">
        <v>5722</v>
      </c>
    </row>
    <row r="2070" hidden="1" spans="1:11">
      <c r="A2070" t="s">
        <v>5723</v>
      </c>
      <c r="B2070">
        <v>1</v>
      </c>
      <c r="C2070" t="s">
        <v>5724</v>
      </c>
      <c r="D2070">
        <v>1</v>
      </c>
      <c r="E2070" t="s">
        <v>2111</v>
      </c>
      <c r="F2070">
        <v>9</v>
      </c>
      <c r="G2070" s="493">
        <v>42186.5736574074</v>
      </c>
      <c r="H2070" s="493">
        <v>42186.5751273148</v>
      </c>
      <c r="I2070" t="s">
        <v>3295</v>
      </c>
      <c r="J2070" t="s">
        <v>2622</v>
      </c>
      <c r="K2070" t="s">
        <v>5725</v>
      </c>
    </row>
    <row r="2071" hidden="1" spans="1:11">
      <c r="A2071" t="s">
        <v>5726</v>
      </c>
      <c r="B2071">
        <v>1</v>
      </c>
      <c r="C2071" t="s">
        <v>5724</v>
      </c>
      <c r="D2071">
        <v>1</v>
      </c>
      <c r="E2071" t="s">
        <v>2111</v>
      </c>
      <c r="F2071">
        <v>9</v>
      </c>
      <c r="G2071" s="493">
        <v>42186.5736574074</v>
      </c>
      <c r="H2071" s="493">
        <v>42186.5751273148</v>
      </c>
      <c r="I2071" t="s">
        <v>2112</v>
      </c>
      <c r="J2071" t="s">
        <v>2622</v>
      </c>
      <c r="K2071" t="s">
        <v>5725</v>
      </c>
    </row>
    <row r="2072" hidden="1" spans="1:11">
      <c r="A2072" t="s">
        <v>5727</v>
      </c>
      <c r="B2072">
        <v>1</v>
      </c>
      <c r="C2072" t="s">
        <v>5728</v>
      </c>
      <c r="D2072">
        <v>1</v>
      </c>
      <c r="E2072" t="s">
        <v>3891</v>
      </c>
      <c r="F2072">
        <v>9</v>
      </c>
      <c r="G2072" s="493">
        <v>42186.7284953704</v>
      </c>
      <c r="H2072" s="493">
        <v>42186.7295949074</v>
      </c>
      <c r="I2072" t="s">
        <v>3892</v>
      </c>
      <c r="J2072" t="s">
        <v>3893</v>
      </c>
      <c r="K2072" t="s">
        <v>5729</v>
      </c>
    </row>
    <row r="2073" hidden="1" spans="1:11">
      <c r="A2073" t="s">
        <v>5730</v>
      </c>
      <c r="B2073">
        <v>1</v>
      </c>
      <c r="C2073" t="s">
        <v>5731</v>
      </c>
      <c r="D2073">
        <v>1</v>
      </c>
      <c r="E2073" t="s">
        <v>3902</v>
      </c>
      <c r="F2073">
        <v>9</v>
      </c>
      <c r="G2073" s="493">
        <v>42186.7824421296</v>
      </c>
      <c r="H2073" s="493">
        <v>42186.7841435185</v>
      </c>
      <c r="I2073" t="s">
        <v>3903</v>
      </c>
      <c r="J2073" t="s">
        <v>3904</v>
      </c>
      <c r="K2073" t="s">
        <v>5732</v>
      </c>
    </row>
    <row r="2074" hidden="1" spans="1:11">
      <c r="A2074" t="s">
        <v>5733</v>
      </c>
      <c r="B2074">
        <v>1</v>
      </c>
      <c r="C2074" t="s">
        <v>5731</v>
      </c>
      <c r="D2074">
        <v>1</v>
      </c>
      <c r="E2074" t="s">
        <v>3902</v>
      </c>
      <c r="F2074">
        <v>9</v>
      </c>
      <c r="G2074" s="493">
        <v>42186.7824421296</v>
      </c>
      <c r="H2074" s="493">
        <v>42186.7841435185</v>
      </c>
      <c r="I2074" t="s">
        <v>3916</v>
      </c>
      <c r="J2074" t="s">
        <v>3904</v>
      </c>
      <c r="K2074" t="s">
        <v>5732</v>
      </c>
    </row>
    <row r="2075" hidden="1" spans="1:11">
      <c r="A2075" t="s">
        <v>5734</v>
      </c>
      <c r="B2075">
        <v>1</v>
      </c>
      <c r="C2075" t="s">
        <v>5734</v>
      </c>
      <c r="D2075">
        <v>1</v>
      </c>
      <c r="E2075" t="s">
        <v>5735</v>
      </c>
      <c r="F2075">
        <v>6</v>
      </c>
      <c r="G2075" s="493">
        <v>42255.7968865741</v>
      </c>
      <c r="H2075" s="493">
        <v>42255.8150115741</v>
      </c>
      <c r="I2075" t="s">
        <v>5736</v>
      </c>
      <c r="J2075" t="s">
        <v>5736</v>
      </c>
      <c r="K2075" t="s">
        <v>5737</v>
      </c>
    </row>
    <row r="2076" hidden="1" spans="1:11">
      <c r="A2076" t="s">
        <v>5738</v>
      </c>
      <c r="B2076">
        <v>1</v>
      </c>
      <c r="C2076" t="s">
        <v>5739</v>
      </c>
      <c r="D2076">
        <v>1</v>
      </c>
      <c r="E2076" t="s">
        <v>2855</v>
      </c>
      <c r="F2076">
        <v>2</v>
      </c>
      <c r="G2076" s="493">
        <v>42068.4512268519</v>
      </c>
      <c r="H2076" s="493">
        <v>42068.4612152778</v>
      </c>
      <c r="I2076" t="s">
        <v>2861</v>
      </c>
      <c r="J2076" t="s">
        <v>2856</v>
      </c>
      <c r="K2076" t="s">
        <v>5740</v>
      </c>
    </row>
    <row r="2077" hidden="1" spans="1:11">
      <c r="A2077" t="s">
        <v>5741</v>
      </c>
      <c r="B2077">
        <v>1</v>
      </c>
      <c r="C2077" t="s">
        <v>5741</v>
      </c>
      <c r="D2077">
        <v>1</v>
      </c>
      <c r="E2077" t="s">
        <v>2958</v>
      </c>
      <c r="F2077">
        <v>2</v>
      </c>
      <c r="G2077" s="493">
        <v>42068.499525463</v>
      </c>
      <c r="H2077" s="493">
        <v>42068.6974768518</v>
      </c>
      <c r="I2077" t="s">
        <v>2959</v>
      </c>
      <c r="J2077" t="s">
        <v>2959</v>
      </c>
      <c r="K2077" t="s">
        <v>2960</v>
      </c>
    </row>
    <row r="2078" hidden="1" spans="1:11">
      <c r="A2078" t="s">
        <v>5742</v>
      </c>
      <c r="B2078">
        <v>1</v>
      </c>
      <c r="C2078" t="s">
        <v>5743</v>
      </c>
      <c r="D2078">
        <v>1</v>
      </c>
      <c r="E2078" t="s">
        <v>2497</v>
      </c>
      <c r="F2078">
        <v>4</v>
      </c>
      <c r="G2078" s="493">
        <v>42068.6889699074</v>
      </c>
      <c r="H2078" s="493">
        <v>42068.6970023148</v>
      </c>
      <c r="I2078" t="s">
        <v>2498</v>
      </c>
      <c r="J2078" t="s">
        <v>2499</v>
      </c>
      <c r="K2078" t="s">
        <v>5744</v>
      </c>
    </row>
    <row r="2079" hidden="1" spans="1:11">
      <c r="A2079" t="s">
        <v>5745</v>
      </c>
      <c r="B2079">
        <v>1</v>
      </c>
      <c r="C2079" t="s">
        <v>4605</v>
      </c>
      <c r="D2079">
        <v>1</v>
      </c>
      <c r="E2079" t="s">
        <v>4606</v>
      </c>
      <c r="F2079">
        <v>16</v>
      </c>
      <c r="G2079" s="493">
        <v>41509.7364699074</v>
      </c>
      <c r="H2079" s="493">
        <v>42012.474375</v>
      </c>
      <c r="I2079" t="s">
        <v>4494</v>
      </c>
      <c r="J2079" t="s">
        <v>4607</v>
      </c>
      <c r="K2079" t="s">
        <v>4608</v>
      </c>
    </row>
    <row r="2080" hidden="1" spans="1:11">
      <c r="A2080" t="s">
        <v>5746</v>
      </c>
      <c r="B2080">
        <v>1</v>
      </c>
      <c r="C2080" t="s">
        <v>5746</v>
      </c>
      <c r="D2080">
        <v>1</v>
      </c>
      <c r="F2080">
        <v>0</v>
      </c>
      <c r="G2080" s="493">
        <v>42352.4762847222</v>
      </c>
      <c r="H2080" s="493">
        <v>42352.4762847222</v>
      </c>
      <c r="I2080" t="s">
        <v>5747</v>
      </c>
      <c r="J2080" t="s">
        <v>5747</v>
      </c>
      <c r="K2080" t="s">
        <v>1368</v>
      </c>
    </row>
    <row r="2081" hidden="1" spans="1:11">
      <c r="A2081" t="s">
        <v>5748</v>
      </c>
      <c r="B2081">
        <v>1</v>
      </c>
      <c r="C2081" t="s">
        <v>5749</v>
      </c>
      <c r="D2081">
        <v>1</v>
      </c>
      <c r="E2081" t="s">
        <v>1954</v>
      </c>
      <c r="F2081">
        <v>3</v>
      </c>
      <c r="G2081" s="493">
        <v>42160.6160648148</v>
      </c>
      <c r="H2081" s="493">
        <v>42473.4022800926</v>
      </c>
      <c r="I2081" t="s">
        <v>4992</v>
      </c>
      <c r="J2081" t="s">
        <v>4993</v>
      </c>
      <c r="K2081" t="s">
        <v>4993</v>
      </c>
    </row>
    <row r="2082" hidden="1" spans="1:11">
      <c r="A2082" t="s">
        <v>5750</v>
      </c>
      <c r="B2082">
        <v>1</v>
      </c>
      <c r="C2082" t="s">
        <v>5751</v>
      </c>
      <c r="D2082">
        <v>1</v>
      </c>
      <c r="E2082" t="s">
        <v>1960</v>
      </c>
      <c r="F2082">
        <v>3</v>
      </c>
      <c r="G2082" s="493">
        <v>42160.6362268518</v>
      </c>
      <c r="H2082" s="493">
        <v>42160.6382175926</v>
      </c>
      <c r="I2082" t="s">
        <v>4124</v>
      </c>
      <c r="J2082" t="s">
        <v>4984</v>
      </c>
      <c r="K2082" t="s">
        <v>5132</v>
      </c>
    </row>
    <row r="2083" hidden="1" spans="1:11">
      <c r="A2083" t="s">
        <v>5752</v>
      </c>
      <c r="B2083">
        <v>1</v>
      </c>
      <c r="C2083" t="s">
        <v>5753</v>
      </c>
      <c r="D2083">
        <v>1</v>
      </c>
      <c r="E2083" t="s">
        <v>1960</v>
      </c>
      <c r="F2083">
        <v>3</v>
      </c>
      <c r="G2083" s="493">
        <v>42160.685</v>
      </c>
      <c r="H2083" s="493">
        <v>42160.6874421296</v>
      </c>
      <c r="I2083" t="s">
        <v>4128</v>
      </c>
      <c r="J2083" t="s">
        <v>4988</v>
      </c>
      <c r="K2083" t="s">
        <v>5135</v>
      </c>
    </row>
    <row r="2084" hidden="1" spans="1:11">
      <c r="A2084" t="s">
        <v>5754</v>
      </c>
      <c r="B2084">
        <v>1</v>
      </c>
      <c r="C2084" t="s">
        <v>5754</v>
      </c>
      <c r="D2084">
        <v>1</v>
      </c>
      <c r="E2084" t="s">
        <v>945</v>
      </c>
      <c r="F2084">
        <v>3</v>
      </c>
      <c r="G2084" s="493">
        <v>42188.7878356481</v>
      </c>
      <c r="H2084" s="493">
        <v>42188.7938773148</v>
      </c>
      <c r="I2084" t="s">
        <v>3320</v>
      </c>
      <c r="J2084" t="s">
        <v>3320</v>
      </c>
      <c r="K2084" t="s">
        <v>5755</v>
      </c>
    </row>
    <row r="2085" hidden="1" spans="1:11">
      <c r="A2085" t="s">
        <v>5756</v>
      </c>
      <c r="B2085">
        <v>1</v>
      </c>
      <c r="C2085" t="s">
        <v>5756</v>
      </c>
      <c r="D2085">
        <v>1</v>
      </c>
      <c r="E2085">
        <v>93433491</v>
      </c>
      <c r="F2085">
        <v>3</v>
      </c>
      <c r="G2085" s="493">
        <v>42188.8002893518</v>
      </c>
      <c r="H2085" s="493">
        <v>42188.8011689815</v>
      </c>
      <c r="I2085" t="s">
        <v>3426</v>
      </c>
      <c r="J2085" t="s">
        <v>3426</v>
      </c>
      <c r="K2085" t="s">
        <v>5757</v>
      </c>
    </row>
    <row r="2086" hidden="1" spans="1:11">
      <c r="A2086" t="s">
        <v>5758</v>
      </c>
      <c r="B2086">
        <v>1</v>
      </c>
      <c r="C2086" t="s">
        <v>5758</v>
      </c>
      <c r="D2086">
        <v>1</v>
      </c>
      <c r="E2086" t="s">
        <v>3317</v>
      </c>
      <c r="F2086">
        <v>3</v>
      </c>
      <c r="G2086" s="493">
        <v>42188.8073726852</v>
      </c>
      <c r="H2086" s="493">
        <v>42188.8087268519</v>
      </c>
      <c r="I2086" t="s">
        <v>3318</v>
      </c>
      <c r="J2086" t="s">
        <v>3318</v>
      </c>
      <c r="K2086" t="s">
        <v>5759</v>
      </c>
    </row>
    <row r="2087" hidden="1" spans="1:11">
      <c r="A2087" t="s">
        <v>5760</v>
      </c>
      <c r="B2087">
        <v>1</v>
      </c>
      <c r="C2087" t="s">
        <v>5760</v>
      </c>
      <c r="D2087">
        <v>1</v>
      </c>
      <c r="E2087">
        <v>93433091</v>
      </c>
      <c r="F2087">
        <v>3</v>
      </c>
      <c r="G2087" s="493">
        <v>42188.8147453704</v>
      </c>
      <c r="H2087" s="493">
        <v>42188.8158912037</v>
      </c>
      <c r="I2087" t="s">
        <v>3423</v>
      </c>
      <c r="J2087" t="s">
        <v>3423</v>
      </c>
      <c r="K2087" t="s">
        <v>5761</v>
      </c>
    </row>
    <row r="2088" hidden="1" spans="1:11">
      <c r="A2088" t="s">
        <v>5762</v>
      </c>
      <c r="B2088">
        <v>1</v>
      </c>
      <c r="C2088" t="s">
        <v>5763</v>
      </c>
      <c r="D2088">
        <v>1</v>
      </c>
      <c r="E2088" t="s">
        <v>948</v>
      </c>
      <c r="F2088">
        <v>3</v>
      </c>
      <c r="G2088" s="493">
        <v>42188.8238078704</v>
      </c>
      <c r="H2088" s="493">
        <v>42188.824837963</v>
      </c>
      <c r="I2088" t="s">
        <v>4823</v>
      </c>
      <c r="J2088" t="s">
        <v>3340</v>
      </c>
      <c r="K2088" t="s">
        <v>4824</v>
      </c>
    </row>
    <row r="2089" hidden="1" spans="1:11">
      <c r="A2089" t="s">
        <v>5764</v>
      </c>
      <c r="B2089">
        <v>1</v>
      </c>
      <c r="C2089" t="s">
        <v>5765</v>
      </c>
      <c r="D2089">
        <v>1</v>
      </c>
      <c r="E2089" t="s">
        <v>1028</v>
      </c>
      <c r="F2089">
        <v>3</v>
      </c>
      <c r="G2089" s="493">
        <v>42188.8315277778</v>
      </c>
      <c r="H2089" s="493">
        <v>42188.8323032407</v>
      </c>
      <c r="I2089" t="s">
        <v>4836</v>
      </c>
      <c r="J2089" t="s">
        <v>3387</v>
      </c>
      <c r="K2089" t="s">
        <v>4837</v>
      </c>
    </row>
    <row r="2090" hidden="1" spans="1:11">
      <c r="A2090" t="s">
        <v>5766</v>
      </c>
      <c r="B2090">
        <v>1</v>
      </c>
      <c r="C2090" t="s">
        <v>5767</v>
      </c>
      <c r="D2090">
        <v>1</v>
      </c>
      <c r="E2090" t="s">
        <v>4831</v>
      </c>
      <c r="F2090">
        <v>3</v>
      </c>
      <c r="G2090" s="493">
        <v>42188.837650463</v>
      </c>
      <c r="H2090" s="493">
        <v>42188.8383912037</v>
      </c>
      <c r="I2090" t="s">
        <v>4832</v>
      </c>
      <c r="J2090" t="s">
        <v>3392</v>
      </c>
      <c r="K2090" t="s">
        <v>4833</v>
      </c>
    </row>
    <row r="2091" hidden="1" spans="1:11">
      <c r="A2091" t="s">
        <v>5768</v>
      </c>
      <c r="B2091">
        <v>1</v>
      </c>
      <c r="C2091" t="s">
        <v>5769</v>
      </c>
      <c r="D2091">
        <v>1</v>
      </c>
      <c r="E2091" t="s">
        <v>660</v>
      </c>
      <c r="F2091">
        <v>3</v>
      </c>
      <c r="G2091" s="493">
        <v>42188.4219212963</v>
      </c>
      <c r="H2091" s="493">
        <v>42188.435625</v>
      </c>
      <c r="I2091" t="s">
        <v>4827</v>
      </c>
      <c r="J2091" t="s">
        <v>3345</v>
      </c>
      <c r="K2091" t="s">
        <v>3345</v>
      </c>
    </row>
    <row r="2092" hidden="1" spans="1:11">
      <c r="A2092" t="s">
        <v>5770</v>
      </c>
      <c r="B2092">
        <v>1</v>
      </c>
      <c r="C2092" t="s">
        <v>5771</v>
      </c>
      <c r="D2092" t="s">
        <v>2033</v>
      </c>
      <c r="E2092">
        <v>93426491</v>
      </c>
      <c r="F2092">
        <v>24</v>
      </c>
      <c r="G2092" s="493">
        <v>42296.6732407407</v>
      </c>
      <c r="H2092" s="493">
        <v>42884.6766550926</v>
      </c>
      <c r="I2092" t="s">
        <v>2162</v>
      </c>
      <c r="J2092" t="s">
        <v>2160</v>
      </c>
      <c r="K2092" t="s">
        <v>5772</v>
      </c>
    </row>
    <row r="2093" hidden="1" spans="1:11">
      <c r="A2093" t="s">
        <v>5773</v>
      </c>
      <c r="B2093">
        <v>1</v>
      </c>
      <c r="C2093" t="s">
        <v>5773</v>
      </c>
      <c r="D2093">
        <v>1</v>
      </c>
      <c r="E2093" t="s">
        <v>5774</v>
      </c>
      <c r="F2093">
        <v>13</v>
      </c>
      <c r="G2093" s="493">
        <v>44577.4430902778</v>
      </c>
      <c r="H2093" s="493">
        <v>44662.6976157407</v>
      </c>
      <c r="I2093" t="s">
        <v>5775</v>
      </c>
      <c r="J2093" t="s">
        <v>5775</v>
      </c>
      <c r="K2093" t="s">
        <v>5776</v>
      </c>
    </row>
    <row r="2094" hidden="1" spans="1:11">
      <c r="A2094" t="s">
        <v>5777</v>
      </c>
      <c r="B2094">
        <v>1</v>
      </c>
      <c r="C2094" t="s">
        <v>5777</v>
      </c>
      <c r="D2094">
        <v>1</v>
      </c>
      <c r="E2094" t="s">
        <v>4797</v>
      </c>
      <c r="F2094">
        <v>13</v>
      </c>
      <c r="G2094" s="493">
        <v>44540.6386111111</v>
      </c>
      <c r="H2094" s="493">
        <v>44546.3877314815</v>
      </c>
      <c r="I2094" t="s">
        <v>5778</v>
      </c>
      <c r="J2094" t="s">
        <v>5778</v>
      </c>
      <c r="K2094" t="s">
        <v>4793</v>
      </c>
    </row>
    <row r="2095" hidden="1" spans="1:11">
      <c r="A2095" t="s">
        <v>5779</v>
      </c>
      <c r="B2095">
        <v>1</v>
      </c>
      <c r="C2095" t="s">
        <v>4955</v>
      </c>
      <c r="D2095">
        <v>1</v>
      </c>
      <c r="E2095" t="s">
        <v>4956</v>
      </c>
      <c r="F2095">
        <v>6</v>
      </c>
      <c r="G2095" s="493">
        <v>41809.5001273148</v>
      </c>
      <c r="H2095" s="493">
        <v>42010.6874421296</v>
      </c>
      <c r="I2095" t="s">
        <v>5524</v>
      </c>
      <c r="J2095" t="s">
        <v>4265</v>
      </c>
      <c r="K2095" t="s">
        <v>4957</v>
      </c>
    </row>
    <row r="2096" hidden="1" spans="1:11">
      <c r="A2096" t="s">
        <v>5780</v>
      </c>
      <c r="B2096">
        <v>1</v>
      </c>
      <c r="C2096" t="s">
        <v>5780</v>
      </c>
      <c r="D2096">
        <v>1</v>
      </c>
      <c r="F2096">
        <v>0</v>
      </c>
      <c r="G2096" s="493">
        <v>42165.5165393519</v>
      </c>
      <c r="H2096" s="493">
        <v>42165.5165393519</v>
      </c>
      <c r="I2096" t="s">
        <v>4463</v>
      </c>
      <c r="J2096" t="s">
        <v>4463</v>
      </c>
      <c r="K2096" t="s">
        <v>1368</v>
      </c>
    </row>
    <row r="2097" hidden="1" spans="1:11">
      <c r="A2097" t="s">
        <v>5781</v>
      </c>
      <c r="B2097">
        <v>1</v>
      </c>
      <c r="C2097" t="s">
        <v>5782</v>
      </c>
      <c r="D2097">
        <v>1</v>
      </c>
      <c r="E2097" t="s">
        <v>5783</v>
      </c>
      <c r="F2097">
        <v>9</v>
      </c>
      <c r="G2097" s="493">
        <v>42116.6409143519</v>
      </c>
      <c r="H2097" s="493">
        <v>42136.471099537</v>
      </c>
      <c r="I2097" t="s">
        <v>3903</v>
      </c>
      <c r="J2097" t="s">
        <v>5784</v>
      </c>
      <c r="K2097" t="s">
        <v>5785</v>
      </c>
    </row>
    <row r="2098" hidden="1" spans="1:11">
      <c r="A2098" t="s">
        <v>5786</v>
      </c>
      <c r="B2098">
        <v>1</v>
      </c>
      <c r="C2098" t="s">
        <v>5140</v>
      </c>
      <c r="D2098">
        <v>1</v>
      </c>
      <c r="E2098">
        <v>92427091</v>
      </c>
      <c r="F2098">
        <v>6</v>
      </c>
      <c r="G2098" s="493">
        <v>42060.7527083333</v>
      </c>
      <c r="H2098" s="493">
        <v>43001.4563310185</v>
      </c>
      <c r="I2098" t="s">
        <v>3014</v>
      </c>
      <c r="J2098" t="s">
        <v>2967</v>
      </c>
      <c r="K2098" t="s">
        <v>5141</v>
      </c>
    </row>
    <row r="2099" hidden="1" spans="1:11">
      <c r="A2099" t="s">
        <v>5787</v>
      </c>
      <c r="B2099">
        <v>1</v>
      </c>
      <c r="C2099" t="s">
        <v>5144</v>
      </c>
      <c r="D2099">
        <v>1</v>
      </c>
      <c r="E2099">
        <v>92429891</v>
      </c>
      <c r="F2099">
        <v>10</v>
      </c>
      <c r="G2099" s="493">
        <v>42031.683912037</v>
      </c>
      <c r="H2099" s="493">
        <v>42031.6855324074</v>
      </c>
      <c r="I2099" t="s">
        <v>2994</v>
      </c>
      <c r="J2099" t="s">
        <v>2970</v>
      </c>
      <c r="K2099" t="s">
        <v>5145</v>
      </c>
    </row>
    <row r="2100" hidden="1" spans="1:11">
      <c r="A2100" t="s">
        <v>5788</v>
      </c>
      <c r="B2100">
        <v>1</v>
      </c>
      <c r="C2100" t="s">
        <v>5140</v>
      </c>
      <c r="D2100">
        <v>1</v>
      </c>
      <c r="E2100">
        <v>92427091</v>
      </c>
      <c r="F2100">
        <v>6</v>
      </c>
      <c r="G2100" s="493">
        <v>42060.7527083333</v>
      </c>
      <c r="H2100" s="493">
        <v>43001.4563310185</v>
      </c>
      <c r="I2100" t="s">
        <v>3012</v>
      </c>
      <c r="J2100" t="s">
        <v>2967</v>
      </c>
      <c r="K2100" t="s">
        <v>5141</v>
      </c>
    </row>
    <row r="2101" hidden="1" spans="1:11">
      <c r="A2101" t="s">
        <v>5789</v>
      </c>
      <c r="B2101">
        <v>1</v>
      </c>
      <c r="C2101" t="s">
        <v>5144</v>
      </c>
      <c r="D2101">
        <v>1</v>
      </c>
      <c r="E2101">
        <v>92429891</v>
      </c>
      <c r="F2101">
        <v>10</v>
      </c>
      <c r="G2101" s="493">
        <v>42031.683912037</v>
      </c>
      <c r="H2101" s="493">
        <v>42031.6855324074</v>
      </c>
      <c r="I2101" t="s">
        <v>2992</v>
      </c>
      <c r="J2101" t="s">
        <v>2970</v>
      </c>
      <c r="K2101" t="s">
        <v>5145</v>
      </c>
    </row>
    <row r="2102" hidden="1" spans="1:11">
      <c r="A2102" t="s">
        <v>5790</v>
      </c>
      <c r="B2102">
        <v>1</v>
      </c>
      <c r="C2102" t="s">
        <v>5144</v>
      </c>
      <c r="D2102">
        <v>1</v>
      </c>
      <c r="E2102">
        <v>92429891</v>
      </c>
      <c r="F2102">
        <v>10</v>
      </c>
      <c r="G2102" s="493">
        <v>42031.683912037</v>
      </c>
      <c r="H2102" s="493">
        <v>42031.6855324074</v>
      </c>
      <c r="I2102" t="s">
        <v>2996</v>
      </c>
      <c r="J2102" t="s">
        <v>2970</v>
      </c>
      <c r="K2102" t="s">
        <v>5145</v>
      </c>
    </row>
    <row r="2103" hidden="1" spans="1:11">
      <c r="A2103" t="s">
        <v>5791</v>
      </c>
      <c r="B2103">
        <v>1</v>
      </c>
      <c r="C2103" t="s">
        <v>5144</v>
      </c>
      <c r="D2103">
        <v>1</v>
      </c>
      <c r="E2103">
        <v>92429891</v>
      </c>
      <c r="F2103">
        <v>10</v>
      </c>
      <c r="G2103" s="493">
        <v>42031.683912037</v>
      </c>
      <c r="H2103" s="493">
        <v>42031.6855324074</v>
      </c>
      <c r="I2103" t="s">
        <v>2998</v>
      </c>
      <c r="J2103" t="s">
        <v>2970</v>
      </c>
      <c r="K2103" t="s">
        <v>5145</v>
      </c>
    </row>
    <row r="2104" hidden="1" spans="1:11">
      <c r="A2104" t="s">
        <v>5792</v>
      </c>
      <c r="B2104">
        <v>1</v>
      </c>
      <c r="C2104" t="s">
        <v>4763</v>
      </c>
      <c r="D2104">
        <v>1</v>
      </c>
      <c r="E2104" t="s">
        <v>2663</v>
      </c>
      <c r="F2104">
        <v>2</v>
      </c>
      <c r="G2104" s="493">
        <v>41675.7734837963</v>
      </c>
      <c r="H2104" s="493">
        <v>41982.6522800926</v>
      </c>
      <c r="I2104" t="s">
        <v>2775</v>
      </c>
      <c r="J2104" t="s">
        <v>2664</v>
      </c>
      <c r="K2104" t="s">
        <v>4764</v>
      </c>
    </row>
    <row r="2105" hidden="1" spans="1:11">
      <c r="A2105" t="s">
        <v>5793</v>
      </c>
      <c r="B2105">
        <v>1</v>
      </c>
      <c r="C2105" t="s">
        <v>5794</v>
      </c>
      <c r="D2105">
        <v>1</v>
      </c>
      <c r="E2105" t="s">
        <v>1954</v>
      </c>
      <c r="F2105">
        <v>3</v>
      </c>
      <c r="G2105" s="493">
        <v>42160.626875</v>
      </c>
      <c r="H2105" s="493">
        <v>42473.4027662037</v>
      </c>
      <c r="I2105" t="s">
        <v>5795</v>
      </c>
      <c r="J2105" t="s">
        <v>4997</v>
      </c>
      <c r="K2105" t="s">
        <v>4997</v>
      </c>
    </row>
    <row r="2106" hidden="1" spans="1:11">
      <c r="A2106" t="s">
        <v>5796</v>
      </c>
      <c r="B2106">
        <v>1</v>
      </c>
      <c r="C2106" t="s">
        <v>5553</v>
      </c>
      <c r="D2106">
        <v>1</v>
      </c>
      <c r="E2106" t="s">
        <v>540</v>
      </c>
      <c r="F2106">
        <v>4</v>
      </c>
      <c r="G2106" s="493">
        <v>42249.5677314815</v>
      </c>
      <c r="H2106" s="493">
        <v>42249.74375</v>
      </c>
      <c r="I2106" t="s">
        <v>2710</v>
      </c>
      <c r="J2106" t="s">
        <v>2503</v>
      </c>
      <c r="K2106" t="s">
        <v>5554</v>
      </c>
    </row>
    <row r="2107" hidden="1" spans="1:11">
      <c r="A2107" t="s">
        <v>5797</v>
      </c>
      <c r="B2107">
        <v>1</v>
      </c>
      <c r="C2107" t="s">
        <v>5553</v>
      </c>
      <c r="D2107">
        <v>1</v>
      </c>
      <c r="E2107" t="s">
        <v>540</v>
      </c>
      <c r="F2107">
        <v>4</v>
      </c>
      <c r="G2107" s="493">
        <v>42249.5677314815</v>
      </c>
      <c r="H2107" s="493">
        <v>42249.74375</v>
      </c>
      <c r="I2107" t="s">
        <v>2712</v>
      </c>
      <c r="J2107" t="s">
        <v>2503</v>
      </c>
      <c r="K2107" t="s">
        <v>5554</v>
      </c>
    </row>
    <row r="2108" hidden="1" spans="1:11">
      <c r="A2108" t="s">
        <v>5798</v>
      </c>
      <c r="B2108">
        <v>1</v>
      </c>
      <c r="C2108" t="s">
        <v>5553</v>
      </c>
      <c r="D2108">
        <v>1</v>
      </c>
      <c r="E2108" t="s">
        <v>540</v>
      </c>
      <c r="F2108">
        <v>4</v>
      </c>
      <c r="G2108" s="493">
        <v>42249.5677314815</v>
      </c>
      <c r="H2108" s="493">
        <v>42249.74375</v>
      </c>
      <c r="I2108" t="s">
        <v>5799</v>
      </c>
      <c r="J2108" t="s">
        <v>2503</v>
      </c>
      <c r="K2108" t="s">
        <v>5554</v>
      </c>
    </row>
    <row r="2109" hidden="1" spans="1:11">
      <c r="A2109" t="s">
        <v>5800</v>
      </c>
      <c r="B2109">
        <v>1</v>
      </c>
      <c r="C2109" t="s">
        <v>5551</v>
      </c>
      <c r="D2109">
        <v>1</v>
      </c>
      <c r="E2109" t="s">
        <v>540</v>
      </c>
      <c r="F2109">
        <v>4</v>
      </c>
      <c r="G2109" s="493">
        <v>42249.3988310185</v>
      </c>
      <c r="H2109" s="493">
        <v>42814.6505787037</v>
      </c>
      <c r="I2109" t="s">
        <v>2718</v>
      </c>
      <c r="J2109" t="s">
        <v>2506</v>
      </c>
      <c r="K2109" t="s">
        <v>5552</v>
      </c>
    </row>
    <row r="2110" hidden="1" spans="1:11">
      <c r="A2110" t="s">
        <v>5801</v>
      </c>
      <c r="B2110">
        <v>1</v>
      </c>
      <c r="C2110" t="s">
        <v>5553</v>
      </c>
      <c r="D2110">
        <v>1</v>
      </c>
      <c r="E2110" t="s">
        <v>540</v>
      </c>
      <c r="F2110">
        <v>4</v>
      </c>
      <c r="G2110" s="493">
        <v>42249.5677314815</v>
      </c>
      <c r="H2110" s="493">
        <v>42249.74375</v>
      </c>
      <c r="I2110" t="s">
        <v>2720</v>
      </c>
      <c r="J2110" t="s">
        <v>2503</v>
      </c>
      <c r="K2110" t="s">
        <v>5554</v>
      </c>
    </row>
    <row r="2111" hidden="1" spans="1:11">
      <c r="A2111" t="s">
        <v>5802</v>
      </c>
      <c r="B2111">
        <v>1</v>
      </c>
      <c r="C2111" t="s">
        <v>5551</v>
      </c>
      <c r="D2111">
        <v>1</v>
      </c>
      <c r="E2111" t="s">
        <v>540</v>
      </c>
      <c r="F2111">
        <v>4</v>
      </c>
      <c r="G2111" s="493">
        <v>42249.3988310185</v>
      </c>
      <c r="H2111" s="493">
        <v>42814.6505787037</v>
      </c>
      <c r="I2111" t="s">
        <v>2714</v>
      </c>
      <c r="J2111" t="s">
        <v>2506</v>
      </c>
      <c r="K2111" t="s">
        <v>5552</v>
      </c>
    </row>
    <row r="2112" hidden="1" spans="1:11">
      <c r="A2112" t="s">
        <v>5803</v>
      </c>
      <c r="B2112">
        <v>1</v>
      </c>
      <c r="C2112" t="s">
        <v>5551</v>
      </c>
      <c r="D2112">
        <v>1</v>
      </c>
      <c r="E2112" t="s">
        <v>540</v>
      </c>
      <c r="F2112">
        <v>4</v>
      </c>
      <c r="G2112" s="493">
        <v>42249.3988310185</v>
      </c>
      <c r="H2112" s="493">
        <v>42814.6505787037</v>
      </c>
      <c r="I2112" t="s">
        <v>2716</v>
      </c>
      <c r="J2112" t="s">
        <v>2506</v>
      </c>
      <c r="K2112" t="s">
        <v>5552</v>
      </c>
    </row>
    <row r="2113" hidden="1" spans="1:11">
      <c r="A2113" t="s">
        <v>5804</v>
      </c>
      <c r="B2113">
        <v>1</v>
      </c>
      <c r="C2113" t="s">
        <v>5551</v>
      </c>
      <c r="D2113">
        <v>1</v>
      </c>
      <c r="E2113" t="s">
        <v>540</v>
      </c>
      <c r="F2113">
        <v>4</v>
      </c>
      <c r="G2113" s="493">
        <v>42249.3988310185</v>
      </c>
      <c r="H2113" s="493">
        <v>42814.6505787037</v>
      </c>
      <c r="I2113" t="s">
        <v>2722</v>
      </c>
      <c r="J2113" t="s">
        <v>2506</v>
      </c>
      <c r="K2113" t="s">
        <v>5552</v>
      </c>
    </row>
    <row r="2114" hidden="1" spans="1:11">
      <c r="A2114" t="s">
        <v>5805</v>
      </c>
      <c r="B2114">
        <v>1</v>
      </c>
      <c r="C2114" t="s">
        <v>5805</v>
      </c>
      <c r="D2114">
        <v>1</v>
      </c>
      <c r="F2114">
        <v>0</v>
      </c>
      <c r="G2114" s="493">
        <v>42247.5758217593</v>
      </c>
      <c r="H2114" s="493">
        <v>42247.5758217593</v>
      </c>
      <c r="I2114" t="s">
        <v>5806</v>
      </c>
      <c r="J2114" t="s">
        <v>5806</v>
      </c>
      <c r="K2114" t="s">
        <v>1368</v>
      </c>
    </row>
    <row r="2115" hidden="1" spans="1:11">
      <c r="A2115" t="s">
        <v>5807</v>
      </c>
      <c r="B2115">
        <v>1</v>
      </c>
      <c r="C2115" t="s">
        <v>5807</v>
      </c>
      <c r="D2115">
        <v>1</v>
      </c>
      <c r="F2115">
        <v>0</v>
      </c>
      <c r="G2115" s="493">
        <v>42247.5744212963</v>
      </c>
      <c r="H2115" s="493">
        <v>42247.5744212963</v>
      </c>
      <c r="I2115" t="s">
        <v>5808</v>
      </c>
      <c r="J2115" t="s">
        <v>5808</v>
      </c>
      <c r="K2115" t="s">
        <v>1368</v>
      </c>
    </row>
    <row r="2116" hidden="1" spans="1:11">
      <c r="A2116" t="s">
        <v>5809</v>
      </c>
      <c r="B2116">
        <v>1</v>
      </c>
      <c r="C2116" t="s">
        <v>5809</v>
      </c>
      <c r="D2116">
        <v>1</v>
      </c>
      <c r="F2116">
        <v>0</v>
      </c>
      <c r="G2116" s="493">
        <v>42249.7269444444</v>
      </c>
      <c r="H2116" s="493">
        <v>42249.7269444444</v>
      </c>
      <c r="I2116" t="s">
        <v>5810</v>
      </c>
      <c r="J2116" t="s">
        <v>5810</v>
      </c>
      <c r="K2116" t="s">
        <v>1368</v>
      </c>
    </row>
    <row r="2117" hidden="1" spans="1:11">
      <c r="A2117" t="s">
        <v>5811</v>
      </c>
      <c r="B2117">
        <v>1</v>
      </c>
      <c r="C2117" t="s">
        <v>5811</v>
      </c>
      <c r="D2117">
        <v>1</v>
      </c>
      <c r="E2117" t="s">
        <v>5812</v>
      </c>
      <c r="F2117">
        <v>2</v>
      </c>
      <c r="G2117" s="493">
        <v>42247.5794791667</v>
      </c>
      <c r="H2117" s="493">
        <v>42247.7067939815</v>
      </c>
      <c r="I2117" t="s">
        <v>5813</v>
      </c>
      <c r="J2117" t="s">
        <v>5813</v>
      </c>
      <c r="K2117" t="s">
        <v>5814</v>
      </c>
    </row>
    <row r="2118" hidden="1" spans="1:11">
      <c r="A2118" t="s">
        <v>5815</v>
      </c>
      <c r="B2118">
        <v>1</v>
      </c>
      <c r="C2118" t="s">
        <v>5811</v>
      </c>
      <c r="D2118">
        <v>1</v>
      </c>
      <c r="E2118" t="s">
        <v>5812</v>
      </c>
      <c r="F2118">
        <v>2</v>
      </c>
      <c r="G2118" s="493">
        <v>42247.5794791667</v>
      </c>
      <c r="H2118" s="493">
        <v>42247.7067939815</v>
      </c>
      <c r="I2118" t="s">
        <v>5816</v>
      </c>
      <c r="J2118" t="s">
        <v>5813</v>
      </c>
      <c r="K2118" t="s">
        <v>5814</v>
      </c>
    </row>
    <row r="2119" hidden="1" spans="1:11">
      <c r="A2119" t="s">
        <v>5817</v>
      </c>
      <c r="B2119">
        <v>1</v>
      </c>
      <c r="C2119" t="s">
        <v>5817</v>
      </c>
      <c r="D2119">
        <v>1</v>
      </c>
      <c r="E2119" t="s">
        <v>5818</v>
      </c>
      <c r="F2119">
        <v>2</v>
      </c>
      <c r="G2119" s="493">
        <v>42249.7499189815</v>
      </c>
      <c r="H2119" s="493">
        <v>42250.4258217593</v>
      </c>
      <c r="I2119" t="s">
        <v>5819</v>
      </c>
      <c r="J2119" t="s">
        <v>5819</v>
      </c>
      <c r="K2119" t="s">
        <v>5820</v>
      </c>
    </row>
    <row r="2120" hidden="1" spans="1:11">
      <c r="A2120" t="s">
        <v>5821</v>
      </c>
      <c r="B2120">
        <v>1</v>
      </c>
      <c r="C2120" t="s">
        <v>5817</v>
      </c>
      <c r="D2120">
        <v>1</v>
      </c>
      <c r="E2120" t="s">
        <v>5818</v>
      </c>
      <c r="F2120">
        <v>2</v>
      </c>
      <c r="G2120" s="493">
        <v>42249.7499189815</v>
      </c>
      <c r="H2120" s="493">
        <v>42250.4258217593</v>
      </c>
      <c r="I2120" t="s">
        <v>5822</v>
      </c>
      <c r="J2120" t="s">
        <v>5819</v>
      </c>
      <c r="K2120" t="s">
        <v>5820</v>
      </c>
    </row>
    <row r="2121" hidden="1" spans="1:11">
      <c r="A2121" t="s">
        <v>5823</v>
      </c>
      <c r="B2121">
        <v>1</v>
      </c>
      <c r="C2121" t="s">
        <v>5823</v>
      </c>
      <c r="D2121">
        <v>1</v>
      </c>
      <c r="E2121" t="s">
        <v>5824</v>
      </c>
      <c r="F2121">
        <v>2</v>
      </c>
      <c r="G2121" s="493">
        <v>42248.6247106481</v>
      </c>
      <c r="H2121" s="493">
        <v>42250.4049537037</v>
      </c>
      <c r="I2121" t="s">
        <v>5825</v>
      </c>
      <c r="J2121" t="s">
        <v>5825</v>
      </c>
      <c r="K2121" t="s">
        <v>5826</v>
      </c>
    </row>
    <row r="2122" hidden="1" spans="1:11">
      <c r="A2122" t="s">
        <v>5827</v>
      </c>
      <c r="B2122">
        <v>1</v>
      </c>
      <c r="C2122" t="s">
        <v>5827</v>
      </c>
      <c r="D2122">
        <v>1</v>
      </c>
      <c r="E2122" t="s">
        <v>5828</v>
      </c>
      <c r="F2122">
        <v>6</v>
      </c>
      <c r="G2122" s="493">
        <v>42153.4545949074</v>
      </c>
      <c r="H2122" s="493">
        <v>42153.6114699074</v>
      </c>
      <c r="I2122" t="s">
        <v>5829</v>
      </c>
      <c r="J2122" t="s">
        <v>5829</v>
      </c>
      <c r="K2122" t="s">
        <v>5830</v>
      </c>
    </row>
    <row r="2123" hidden="1" spans="1:11">
      <c r="A2123" t="s">
        <v>5831</v>
      </c>
      <c r="B2123">
        <v>1</v>
      </c>
      <c r="C2123" t="s">
        <v>5831</v>
      </c>
      <c r="D2123">
        <v>1</v>
      </c>
      <c r="E2123" t="s">
        <v>3614</v>
      </c>
      <c r="F2123">
        <v>4</v>
      </c>
      <c r="G2123" s="493">
        <v>42145.5772569444</v>
      </c>
      <c r="H2123" s="493">
        <v>42145.5798032407</v>
      </c>
      <c r="I2123" t="s">
        <v>3615</v>
      </c>
      <c r="J2123" t="s">
        <v>3615</v>
      </c>
      <c r="K2123" t="s">
        <v>5832</v>
      </c>
    </row>
    <row r="2124" hidden="1" spans="1:11">
      <c r="A2124" t="s">
        <v>1147</v>
      </c>
      <c r="B2124">
        <v>1</v>
      </c>
      <c r="C2124" t="s">
        <v>1146</v>
      </c>
      <c r="D2124">
        <v>1</v>
      </c>
      <c r="E2124" t="s">
        <v>1080</v>
      </c>
      <c r="F2124">
        <v>80</v>
      </c>
      <c r="G2124" s="493">
        <v>42156.6519907407</v>
      </c>
      <c r="H2124" s="493">
        <v>45621.6949074074</v>
      </c>
      <c r="I2124" t="s">
        <v>2554</v>
      </c>
      <c r="J2124" t="s">
        <v>2528</v>
      </c>
      <c r="K2124" t="s">
        <v>5833</v>
      </c>
    </row>
    <row r="2125" hidden="1" spans="1:11">
      <c r="A2125" t="s">
        <v>5834</v>
      </c>
      <c r="B2125">
        <v>1</v>
      </c>
      <c r="C2125" t="s">
        <v>1146</v>
      </c>
      <c r="D2125">
        <v>1</v>
      </c>
      <c r="E2125" t="s">
        <v>1080</v>
      </c>
      <c r="F2125">
        <v>80</v>
      </c>
      <c r="G2125" s="493">
        <v>42156.6519907407</v>
      </c>
      <c r="H2125" s="493">
        <v>45621.6949074074</v>
      </c>
      <c r="I2125" t="s">
        <v>2556</v>
      </c>
      <c r="J2125" t="s">
        <v>2528</v>
      </c>
      <c r="K2125" t="s">
        <v>5833</v>
      </c>
    </row>
    <row r="2126" hidden="1" spans="1:11">
      <c r="A2126" t="s">
        <v>1079</v>
      </c>
      <c r="B2126">
        <v>1</v>
      </c>
      <c r="C2126" t="s">
        <v>1078</v>
      </c>
      <c r="D2126">
        <v>1</v>
      </c>
      <c r="E2126" t="s">
        <v>1080</v>
      </c>
      <c r="F2126">
        <v>80</v>
      </c>
      <c r="G2126" s="493">
        <v>42156.6732060185</v>
      </c>
      <c r="H2126" s="493">
        <v>45621.6969560185</v>
      </c>
      <c r="I2126" t="s">
        <v>2550</v>
      </c>
      <c r="J2126" t="s">
        <v>2523</v>
      </c>
      <c r="K2126" t="s">
        <v>5835</v>
      </c>
    </row>
    <row r="2127" hidden="1" spans="1:11">
      <c r="A2127" t="s">
        <v>5836</v>
      </c>
      <c r="B2127">
        <v>1</v>
      </c>
      <c r="C2127" t="s">
        <v>1078</v>
      </c>
      <c r="D2127">
        <v>1</v>
      </c>
      <c r="E2127" t="s">
        <v>1080</v>
      </c>
      <c r="F2127">
        <v>80</v>
      </c>
      <c r="G2127" s="493">
        <v>42156.6732060185</v>
      </c>
      <c r="H2127" s="493">
        <v>45621.6969560185</v>
      </c>
      <c r="I2127" t="s">
        <v>2552</v>
      </c>
      <c r="J2127" t="s">
        <v>2523</v>
      </c>
      <c r="K2127" t="s">
        <v>5835</v>
      </c>
    </row>
    <row r="2128" hidden="1" spans="1:11">
      <c r="A2128" t="s">
        <v>1149</v>
      </c>
      <c r="B2128">
        <v>1</v>
      </c>
      <c r="C2128" t="s">
        <v>1148</v>
      </c>
      <c r="D2128">
        <v>1</v>
      </c>
      <c r="E2128" t="s">
        <v>1080</v>
      </c>
      <c r="F2128">
        <v>80</v>
      </c>
      <c r="G2128" s="493">
        <v>42156.6876851852</v>
      </c>
      <c r="H2128" s="493">
        <v>45621.6988425926</v>
      </c>
      <c r="I2128" t="s">
        <v>2546</v>
      </c>
      <c r="J2128" t="s">
        <v>2518</v>
      </c>
      <c r="K2128" t="s">
        <v>5837</v>
      </c>
    </row>
    <row r="2129" hidden="1" spans="1:11">
      <c r="A2129" t="s">
        <v>5838</v>
      </c>
      <c r="B2129">
        <v>1</v>
      </c>
      <c r="C2129" t="s">
        <v>1148</v>
      </c>
      <c r="D2129">
        <v>1</v>
      </c>
      <c r="E2129" t="s">
        <v>1080</v>
      </c>
      <c r="F2129">
        <v>80</v>
      </c>
      <c r="G2129" s="493">
        <v>42156.6876851852</v>
      </c>
      <c r="H2129" s="493">
        <v>45621.6988425926</v>
      </c>
      <c r="I2129" t="s">
        <v>2548</v>
      </c>
      <c r="J2129" t="s">
        <v>2518</v>
      </c>
      <c r="K2129" t="s">
        <v>5837</v>
      </c>
    </row>
    <row r="2130" hidden="1" spans="1:11">
      <c r="A2130" t="s">
        <v>1151</v>
      </c>
      <c r="B2130">
        <v>1</v>
      </c>
      <c r="C2130" t="s">
        <v>1150</v>
      </c>
      <c r="D2130">
        <v>1</v>
      </c>
      <c r="E2130" t="s">
        <v>1080</v>
      </c>
      <c r="F2130">
        <v>80</v>
      </c>
      <c r="G2130" s="493">
        <v>42156.7021990741</v>
      </c>
      <c r="H2130" s="493">
        <v>45621.7018171296</v>
      </c>
      <c r="I2130" t="s">
        <v>2566</v>
      </c>
      <c r="J2130" t="s">
        <v>2543</v>
      </c>
      <c r="K2130" t="s">
        <v>5839</v>
      </c>
    </row>
    <row r="2131" hidden="1" spans="1:11">
      <c r="A2131" t="s">
        <v>5840</v>
      </c>
      <c r="B2131">
        <v>1</v>
      </c>
      <c r="C2131" t="s">
        <v>1150</v>
      </c>
      <c r="D2131">
        <v>1</v>
      </c>
      <c r="E2131" t="s">
        <v>1080</v>
      </c>
      <c r="F2131">
        <v>80</v>
      </c>
      <c r="G2131" s="493">
        <v>42156.7021990741</v>
      </c>
      <c r="H2131" s="493">
        <v>45621.7018171296</v>
      </c>
      <c r="I2131" t="s">
        <v>2568</v>
      </c>
      <c r="J2131" t="s">
        <v>2543</v>
      </c>
      <c r="K2131" t="s">
        <v>5839</v>
      </c>
    </row>
    <row r="2132" hidden="1" spans="1:11">
      <c r="A2132" t="s">
        <v>1153</v>
      </c>
      <c r="B2132">
        <v>1</v>
      </c>
      <c r="C2132" t="s">
        <v>1152</v>
      </c>
      <c r="D2132">
        <v>1</v>
      </c>
      <c r="E2132" t="s">
        <v>1080</v>
      </c>
      <c r="F2132">
        <v>80</v>
      </c>
      <c r="G2132" s="493">
        <v>42156.7234490741</v>
      </c>
      <c r="H2132" s="493">
        <v>45621.703900463</v>
      </c>
      <c r="I2132" t="s">
        <v>2558</v>
      </c>
      <c r="J2132" t="s">
        <v>2533</v>
      </c>
      <c r="K2132" t="s">
        <v>5841</v>
      </c>
    </row>
    <row r="2133" hidden="1" spans="1:11">
      <c r="A2133" t="s">
        <v>5842</v>
      </c>
      <c r="B2133">
        <v>1</v>
      </c>
      <c r="C2133" t="s">
        <v>1152</v>
      </c>
      <c r="D2133">
        <v>1</v>
      </c>
      <c r="E2133" t="s">
        <v>1080</v>
      </c>
      <c r="F2133">
        <v>80</v>
      </c>
      <c r="G2133" s="493">
        <v>42156.7234490741</v>
      </c>
      <c r="H2133" s="493">
        <v>45621.703900463</v>
      </c>
      <c r="I2133" t="s">
        <v>2560</v>
      </c>
      <c r="J2133" t="s">
        <v>2533</v>
      </c>
      <c r="K2133" t="s">
        <v>5841</v>
      </c>
    </row>
    <row r="2134" hidden="1" spans="1:11">
      <c r="A2134" t="s">
        <v>5843</v>
      </c>
      <c r="B2134">
        <v>1</v>
      </c>
      <c r="C2134" t="s">
        <v>5844</v>
      </c>
      <c r="D2134">
        <v>1</v>
      </c>
      <c r="E2134" t="s">
        <v>1080</v>
      </c>
      <c r="F2134">
        <v>80</v>
      </c>
      <c r="G2134" s="493">
        <v>42156.768125</v>
      </c>
      <c r="H2134" s="493">
        <v>45621.705625</v>
      </c>
      <c r="I2134" t="s">
        <v>2562</v>
      </c>
      <c r="J2134" t="s">
        <v>2538</v>
      </c>
      <c r="K2134" t="s">
        <v>5845</v>
      </c>
    </row>
    <row r="2135" hidden="1" spans="1:11">
      <c r="A2135" t="s">
        <v>5846</v>
      </c>
      <c r="B2135">
        <v>1</v>
      </c>
      <c r="C2135" t="s">
        <v>5844</v>
      </c>
      <c r="D2135">
        <v>1</v>
      </c>
      <c r="E2135" t="s">
        <v>1080</v>
      </c>
      <c r="F2135">
        <v>80</v>
      </c>
      <c r="G2135" s="493">
        <v>42156.768125</v>
      </c>
      <c r="H2135" s="493">
        <v>45621.705625</v>
      </c>
      <c r="I2135" t="s">
        <v>2564</v>
      </c>
      <c r="J2135" t="s">
        <v>2538</v>
      </c>
      <c r="K2135" t="s">
        <v>5845</v>
      </c>
    </row>
    <row r="2136" hidden="1" spans="1:11">
      <c r="A2136" t="s">
        <v>1082</v>
      </c>
      <c r="B2136">
        <v>1</v>
      </c>
      <c r="C2136" t="s">
        <v>1081</v>
      </c>
      <c r="D2136">
        <v>1</v>
      </c>
      <c r="E2136" t="s">
        <v>1083</v>
      </c>
      <c r="F2136">
        <v>80</v>
      </c>
      <c r="G2136" s="493">
        <v>42156.8376388889</v>
      </c>
      <c r="H2136" s="493">
        <v>42509.7090740741</v>
      </c>
      <c r="I2136" t="s">
        <v>2572</v>
      </c>
      <c r="J2136" t="s">
        <v>5847</v>
      </c>
      <c r="K2136" t="s">
        <v>5848</v>
      </c>
    </row>
    <row r="2137" hidden="1" spans="1:11">
      <c r="A2137" t="s">
        <v>1085</v>
      </c>
      <c r="B2137">
        <v>1</v>
      </c>
      <c r="C2137" t="s">
        <v>1084</v>
      </c>
      <c r="D2137">
        <v>1</v>
      </c>
      <c r="E2137" t="s">
        <v>1083</v>
      </c>
      <c r="F2137">
        <v>80</v>
      </c>
      <c r="G2137" s="493">
        <v>42156.8030092593</v>
      </c>
      <c r="H2137" s="493">
        <v>43614.5786921296</v>
      </c>
      <c r="I2137" t="s">
        <v>2582</v>
      </c>
      <c r="J2137" t="s">
        <v>5849</v>
      </c>
      <c r="K2137" t="s">
        <v>5850</v>
      </c>
    </row>
    <row r="2138" hidden="1" spans="1:11">
      <c r="A2138" t="s">
        <v>1168</v>
      </c>
      <c r="B2138">
        <v>1</v>
      </c>
      <c r="C2138" t="s">
        <v>1167</v>
      </c>
      <c r="D2138">
        <v>1</v>
      </c>
      <c r="E2138" t="s">
        <v>1083</v>
      </c>
      <c r="F2138">
        <v>80</v>
      </c>
      <c r="G2138" s="493">
        <v>42156.8253356482</v>
      </c>
      <c r="H2138" s="493">
        <v>42509.7094560185</v>
      </c>
      <c r="I2138" t="s">
        <v>2577</v>
      </c>
      <c r="J2138" t="s">
        <v>5851</v>
      </c>
      <c r="K2138" t="s">
        <v>5852</v>
      </c>
    </row>
    <row r="2139" hidden="1" spans="1:11">
      <c r="A2139" t="s">
        <v>5853</v>
      </c>
      <c r="B2139">
        <v>1</v>
      </c>
      <c r="C2139" t="s">
        <v>5854</v>
      </c>
      <c r="D2139">
        <v>1</v>
      </c>
      <c r="E2139" t="s">
        <v>611</v>
      </c>
      <c r="F2139">
        <v>9</v>
      </c>
      <c r="G2139" s="493">
        <v>42153.6596643518</v>
      </c>
      <c r="H2139" s="493">
        <v>42298.7232523148</v>
      </c>
      <c r="I2139" t="s">
        <v>5855</v>
      </c>
      <c r="J2139" t="s">
        <v>5856</v>
      </c>
      <c r="K2139" t="s">
        <v>5857</v>
      </c>
    </row>
    <row r="2140" hidden="1" spans="1:11">
      <c r="A2140" t="s">
        <v>5858</v>
      </c>
      <c r="B2140">
        <v>1</v>
      </c>
      <c r="C2140" t="s">
        <v>5858</v>
      </c>
      <c r="D2140">
        <v>1</v>
      </c>
      <c r="E2140" t="s">
        <v>5859</v>
      </c>
      <c r="F2140">
        <v>4</v>
      </c>
      <c r="G2140" s="493">
        <v>42256.800775463</v>
      </c>
      <c r="H2140" s="493">
        <v>42290.7890740741</v>
      </c>
      <c r="I2140" t="s">
        <v>5860</v>
      </c>
      <c r="J2140" t="s">
        <v>5860</v>
      </c>
      <c r="K2140" t="s">
        <v>5861</v>
      </c>
    </row>
    <row r="2141" hidden="1" spans="1:11">
      <c r="A2141" t="s">
        <v>5862</v>
      </c>
      <c r="B2141" t="s">
        <v>1460</v>
      </c>
      <c r="C2141" t="s">
        <v>5862</v>
      </c>
      <c r="D2141" t="s">
        <v>1460</v>
      </c>
      <c r="F2141">
        <v>0</v>
      </c>
      <c r="G2141" s="493">
        <v>40303.4100578704</v>
      </c>
      <c r="H2141" s="493">
        <v>40303.4100578704</v>
      </c>
      <c r="I2141" t="s">
        <v>5863</v>
      </c>
      <c r="J2141" t="s">
        <v>5863</v>
      </c>
      <c r="K2141" t="s">
        <v>1368</v>
      </c>
    </row>
    <row r="2142" hidden="1" spans="1:11">
      <c r="A2142" t="s">
        <v>5864</v>
      </c>
      <c r="B2142">
        <v>1</v>
      </c>
      <c r="C2142" t="s">
        <v>5865</v>
      </c>
      <c r="D2142">
        <v>1</v>
      </c>
      <c r="E2142" t="s">
        <v>519</v>
      </c>
      <c r="F2142">
        <v>4</v>
      </c>
      <c r="G2142" s="493">
        <v>42181.5856134259</v>
      </c>
      <c r="H2142" s="493">
        <v>42195.4686342593</v>
      </c>
      <c r="I2142" t="s">
        <v>5866</v>
      </c>
      <c r="J2142" t="s">
        <v>5867</v>
      </c>
      <c r="K2142" t="s">
        <v>5868</v>
      </c>
    </row>
    <row r="2143" hidden="1" spans="1:11">
      <c r="A2143" t="s">
        <v>5869</v>
      </c>
      <c r="B2143">
        <v>1</v>
      </c>
      <c r="C2143" t="s">
        <v>5870</v>
      </c>
      <c r="D2143">
        <v>1</v>
      </c>
      <c r="E2143" t="s">
        <v>5871</v>
      </c>
      <c r="F2143">
        <v>8</v>
      </c>
      <c r="G2143" s="493">
        <v>42374.6414351852</v>
      </c>
      <c r="H2143" s="493">
        <v>42404.5814814815</v>
      </c>
      <c r="I2143" t="s">
        <v>5872</v>
      </c>
      <c r="J2143" t="s">
        <v>5873</v>
      </c>
      <c r="K2143" t="s">
        <v>5874</v>
      </c>
    </row>
    <row r="2144" hidden="1" spans="1:11">
      <c r="A2144" t="s">
        <v>5875</v>
      </c>
      <c r="B2144">
        <v>1</v>
      </c>
      <c r="C2144" t="s">
        <v>5876</v>
      </c>
      <c r="D2144">
        <v>1</v>
      </c>
      <c r="E2144" t="s">
        <v>714</v>
      </c>
      <c r="F2144">
        <v>8</v>
      </c>
      <c r="G2144" s="493">
        <v>42181.5868055556</v>
      </c>
      <c r="H2144" s="493">
        <v>42195.3897222222</v>
      </c>
      <c r="I2144" t="s">
        <v>5877</v>
      </c>
      <c r="J2144" t="s">
        <v>5878</v>
      </c>
      <c r="K2144" t="s">
        <v>5879</v>
      </c>
    </row>
    <row r="2145" hidden="1" spans="1:11">
      <c r="A2145" t="s">
        <v>5880</v>
      </c>
      <c r="B2145">
        <v>1</v>
      </c>
      <c r="C2145" t="s">
        <v>5881</v>
      </c>
      <c r="D2145">
        <v>1</v>
      </c>
      <c r="E2145" t="s">
        <v>5882</v>
      </c>
      <c r="F2145">
        <v>8</v>
      </c>
      <c r="G2145" s="493">
        <v>42374.6324884259</v>
      </c>
      <c r="H2145" s="493">
        <v>42380.7325578704</v>
      </c>
      <c r="I2145" t="s">
        <v>5883</v>
      </c>
      <c r="J2145" t="s">
        <v>5884</v>
      </c>
      <c r="K2145" t="s">
        <v>5885</v>
      </c>
    </row>
    <row r="2146" hidden="1" spans="1:11">
      <c r="A2146" t="s">
        <v>5886</v>
      </c>
      <c r="B2146">
        <v>1</v>
      </c>
      <c r="C2146" t="s">
        <v>5887</v>
      </c>
      <c r="D2146">
        <v>1</v>
      </c>
      <c r="E2146" t="s">
        <v>717</v>
      </c>
      <c r="F2146">
        <v>8</v>
      </c>
      <c r="G2146" s="493">
        <v>42374.6405555556</v>
      </c>
      <c r="H2146" s="493">
        <v>43747.5739814815</v>
      </c>
      <c r="I2146" t="s">
        <v>5888</v>
      </c>
      <c r="J2146" t="s">
        <v>5889</v>
      </c>
      <c r="K2146" t="s">
        <v>5890</v>
      </c>
    </row>
    <row r="2147" hidden="1" spans="1:11">
      <c r="A2147" t="s">
        <v>5891</v>
      </c>
      <c r="B2147">
        <v>1</v>
      </c>
      <c r="C2147" t="s">
        <v>5891</v>
      </c>
      <c r="D2147">
        <v>1</v>
      </c>
      <c r="E2147" t="s">
        <v>5892</v>
      </c>
      <c r="F2147">
        <v>2</v>
      </c>
      <c r="G2147" s="493">
        <v>42213.5853703704</v>
      </c>
      <c r="H2147" s="493">
        <v>42213.6691550926</v>
      </c>
      <c r="I2147" t="s">
        <v>5893</v>
      </c>
      <c r="J2147" t="s">
        <v>5893</v>
      </c>
      <c r="K2147" t="s">
        <v>5893</v>
      </c>
    </row>
    <row r="2148" hidden="1" spans="1:11">
      <c r="A2148" t="s">
        <v>5894</v>
      </c>
      <c r="B2148">
        <v>1</v>
      </c>
      <c r="C2148" t="s">
        <v>5865</v>
      </c>
      <c r="D2148">
        <v>1</v>
      </c>
      <c r="E2148" t="s">
        <v>519</v>
      </c>
      <c r="F2148">
        <v>4</v>
      </c>
      <c r="G2148" s="493">
        <v>42181.5856134259</v>
      </c>
      <c r="H2148" s="493">
        <v>42195.4686342593</v>
      </c>
      <c r="I2148" t="s">
        <v>5895</v>
      </c>
      <c r="J2148" t="s">
        <v>5867</v>
      </c>
      <c r="K2148" t="s">
        <v>5868</v>
      </c>
    </row>
    <row r="2149" hidden="1" spans="1:11">
      <c r="A2149" t="s">
        <v>5896</v>
      </c>
      <c r="B2149">
        <v>1</v>
      </c>
      <c r="C2149" t="s">
        <v>5865</v>
      </c>
      <c r="D2149">
        <v>1</v>
      </c>
      <c r="E2149" t="s">
        <v>519</v>
      </c>
      <c r="F2149">
        <v>4</v>
      </c>
      <c r="G2149" s="493">
        <v>42181.5856134259</v>
      </c>
      <c r="H2149" s="493">
        <v>42195.4686342593</v>
      </c>
      <c r="I2149" t="s">
        <v>5897</v>
      </c>
      <c r="J2149" t="s">
        <v>5867</v>
      </c>
      <c r="K2149" t="s">
        <v>5868</v>
      </c>
    </row>
    <row r="2150" hidden="1" spans="1:11">
      <c r="A2150" t="s">
        <v>5898</v>
      </c>
      <c r="B2150">
        <v>1</v>
      </c>
      <c r="C2150" t="s">
        <v>5865</v>
      </c>
      <c r="D2150">
        <v>1</v>
      </c>
      <c r="E2150" t="s">
        <v>519</v>
      </c>
      <c r="F2150">
        <v>4</v>
      </c>
      <c r="G2150" s="493">
        <v>42181.5856134259</v>
      </c>
      <c r="H2150" s="493">
        <v>42195.4686342593</v>
      </c>
      <c r="I2150" t="s">
        <v>5899</v>
      </c>
      <c r="J2150" t="s">
        <v>5867</v>
      </c>
      <c r="K2150" t="s">
        <v>5868</v>
      </c>
    </row>
    <row r="2151" hidden="1" spans="1:11">
      <c r="A2151" t="s">
        <v>5900</v>
      </c>
      <c r="B2151">
        <v>1</v>
      </c>
      <c r="C2151" t="s">
        <v>5865</v>
      </c>
      <c r="D2151">
        <v>1</v>
      </c>
      <c r="E2151" t="s">
        <v>519</v>
      </c>
      <c r="F2151">
        <v>4</v>
      </c>
      <c r="G2151" s="493">
        <v>42181.5856134259</v>
      </c>
      <c r="H2151" s="493">
        <v>42195.4686342593</v>
      </c>
      <c r="I2151" t="s">
        <v>5901</v>
      </c>
      <c r="J2151" t="s">
        <v>5867</v>
      </c>
      <c r="K2151" t="s">
        <v>5868</v>
      </c>
    </row>
    <row r="2152" hidden="1" spans="1:11">
      <c r="A2152" t="s">
        <v>5902</v>
      </c>
      <c r="B2152">
        <v>1</v>
      </c>
      <c r="C2152" t="s">
        <v>5902</v>
      </c>
      <c r="D2152">
        <v>1</v>
      </c>
      <c r="E2152" t="s">
        <v>5903</v>
      </c>
      <c r="F2152">
        <v>2</v>
      </c>
      <c r="G2152" s="493">
        <v>42205.5423263889</v>
      </c>
      <c r="H2152" s="493">
        <v>42819.6050810185</v>
      </c>
      <c r="I2152" t="s">
        <v>5904</v>
      </c>
      <c r="J2152" t="s">
        <v>5904</v>
      </c>
      <c r="K2152" t="s">
        <v>5905</v>
      </c>
    </row>
    <row r="2153" hidden="1" spans="1:11">
      <c r="A2153" t="s">
        <v>5906</v>
      </c>
      <c r="B2153">
        <v>1</v>
      </c>
      <c r="C2153" t="s">
        <v>5906</v>
      </c>
      <c r="D2153">
        <v>1</v>
      </c>
      <c r="E2153" t="s">
        <v>497</v>
      </c>
      <c r="F2153">
        <v>12</v>
      </c>
      <c r="G2153" s="493">
        <v>42193.4871296296</v>
      </c>
      <c r="H2153" s="493">
        <v>43753.7291898148</v>
      </c>
      <c r="I2153" t="s">
        <v>5907</v>
      </c>
      <c r="J2153" t="s">
        <v>5907</v>
      </c>
      <c r="K2153" t="s">
        <v>5908</v>
      </c>
    </row>
    <row r="2154" hidden="1" spans="1:11">
      <c r="A2154" t="s">
        <v>5909</v>
      </c>
      <c r="B2154">
        <v>1</v>
      </c>
      <c r="C2154" t="s">
        <v>1146</v>
      </c>
      <c r="D2154">
        <v>1</v>
      </c>
      <c r="E2154" t="s">
        <v>1080</v>
      </c>
      <c r="F2154">
        <v>80</v>
      </c>
      <c r="G2154" s="493">
        <v>42156.6519907407</v>
      </c>
      <c r="H2154" s="493">
        <v>45621.6949074074</v>
      </c>
      <c r="I2154" t="s">
        <v>2527</v>
      </c>
      <c r="J2154" t="s">
        <v>2528</v>
      </c>
      <c r="K2154" t="s">
        <v>5833</v>
      </c>
    </row>
    <row r="2155" hidden="1" spans="1:11">
      <c r="A2155" t="s">
        <v>5910</v>
      </c>
      <c r="B2155">
        <v>1</v>
      </c>
      <c r="C2155" t="s">
        <v>1078</v>
      </c>
      <c r="D2155">
        <v>1</v>
      </c>
      <c r="E2155" t="s">
        <v>1080</v>
      </c>
      <c r="F2155">
        <v>80</v>
      </c>
      <c r="G2155" s="493">
        <v>42156.6732060185</v>
      </c>
      <c r="H2155" s="493">
        <v>45621.6969560185</v>
      </c>
      <c r="I2155" t="s">
        <v>2522</v>
      </c>
      <c r="J2155" t="s">
        <v>2523</v>
      </c>
      <c r="K2155" t="s">
        <v>5835</v>
      </c>
    </row>
    <row r="2156" hidden="1" spans="1:11">
      <c r="A2156" t="s">
        <v>5911</v>
      </c>
      <c r="B2156">
        <v>1</v>
      </c>
      <c r="C2156" t="s">
        <v>1148</v>
      </c>
      <c r="D2156">
        <v>1</v>
      </c>
      <c r="E2156" t="s">
        <v>1080</v>
      </c>
      <c r="F2156">
        <v>80</v>
      </c>
      <c r="G2156" s="493">
        <v>42156.6876851852</v>
      </c>
      <c r="H2156" s="493">
        <v>45621.6988425926</v>
      </c>
      <c r="I2156" t="s">
        <v>2517</v>
      </c>
      <c r="J2156" t="s">
        <v>2518</v>
      </c>
      <c r="K2156" t="s">
        <v>5837</v>
      </c>
    </row>
    <row r="2157" hidden="1" spans="1:11">
      <c r="A2157" t="s">
        <v>5912</v>
      </c>
      <c r="B2157">
        <v>1</v>
      </c>
      <c r="C2157" t="s">
        <v>1150</v>
      </c>
      <c r="D2157">
        <v>1</v>
      </c>
      <c r="E2157" t="s">
        <v>1080</v>
      </c>
      <c r="F2157">
        <v>80</v>
      </c>
      <c r="G2157" s="493">
        <v>42156.7021990741</v>
      </c>
      <c r="H2157" s="493">
        <v>45621.7018171296</v>
      </c>
      <c r="I2157" t="s">
        <v>2542</v>
      </c>
      <c r="J2157" t="s">
        <v>2543</v>
      </c>
      <c r="K2157" t="s">
        <v>5839</v>
      </c>
    </row>
    <row r="2158" hidden="1" spans="1:11">
      <c r="A2158" t="s">
        <v>5913</v>
      </c>
      <c r="B2158">
        <v>1</v>
      </c>
      <c r="C2158" t="s">
        <v>1152</v>
      </c>
      <c r="D2158">
        <v>1</v>
      </c>
      <c r="E2158" t="s">
        <v>1080</v>
      </c>
      <c r="F2158">
        <v>80</v>
      </c>
      <c r="G2158" s="493">
        <v>42156.7234490741</v>
      </c>
      <c r="H2158" s="493">
        <v>45621.703900463</v>
      </c>
      <c r="I2158" t="s">
        <v>5914</v>
      </c>
      <c r="J2158" t="s">
        <v>2533</v>
      </c>
      <c r="K2158" t="s">
        <v>5841</v>
      </c>
    </row>
    <row r="2159" hidden="1" spans="1:11">
      <c r="A2159" t="s">
        <v>5915</v>
      </c>
      <c r="B2159">
        <v>1</v>
      </c>
      <c r="C2159" t="s">
        <v>5844</v>
      </c>
      <c r="D2159">
        <v>1</v>
      </c>
      <c r="E2159" t="s">
        <v>1080</v>
      </c>
      <c r="F2159">
        <v>80</v>
      </c>
      <c r="G2159" s="493">
        <v>42156.768125</v>
      </c>
      <c r="H2159" s="493">
        <v>45621.705625</v>
      </c>
      <c r="I2159" t="s">
        <v>2537</v>
      </c>
      <c r="J2159" t="s">
        <v>2538</v>
      </c>
      <c r="K2159" t="s">
        <v>5845</v>
      </c>
    </row>
    <row r="2160" hidden="1" spans="1:11">
      <c r="A2160" t="s">
        <v>972</v>
      </c>
      <c r="B2160">
        <v>1</v>
      </c>
      <c r="C2160" t="s">
        <v>971</v>
      </c>
      <c r="D2160">
        <v>3</v>
      </c>
      <c r="E2160">
        <v>93431091</v>
      </c>
      <c r="F2160">
        <v>9</v>
      </c>
      <c r="G2160" s="493">
        <v>41416.7567013889</v>
      </c>
      <c r="H2160" s="493">
        <v>45511.7187615741</v>
      </c>
      <c r="I2160" t="s">
        <v>5263</v>
      </c>
      <c r="J2160" t="s">
        <v>3881</v>
      </c>
      <c r="K2160" t="s">
        <v>3882</v>
      </c>
    </row>
    <row r="2161" hidden="1" spans="1:11">
      <c r="A2161" t="s">
        <v>5916</v>
      </c>
      <c r="B2161">
        <v>1</v>
      </c>
      <c r="C2161" t="s">
        <v>5916</v>
      </c>
      <c r="D2161">
        <v>1</v>
      </c>
      <c r="F2161">
        <v>0</v>
      </c>
      <c r="G2161" s="493">
        <v>42206.7289930556</v>
      </c>
      <c r="H2161" s="493">
        <v>42206.7289930556</v>
      </c>
      <c r="I2161" t="s">
        <v>5265</v>
      </c>
      <c r="J2161" t="s">
        <v>5265</v>
      </c>
      <c r="K2161" t="s">
        <v>1368</v>
      </c>
    </row>
    <row r="2162" hidden="1" spans="1:11">
      <c r="A2162" t="s">
        <v>5917</v>
      </c>
      <c r="B2162">
        <v>1</v>
      </c>
      <c r="C2162" t="s">
        <v>5111</v>
      </c>
      <c r="D2162">
        <v>1</v>
      </c>
      <c r="E2162" t="s">
        <v>5112</v>
      </c>
      <c r="F2162">
        <v>4</v>
      </c>
      <c r="G2162" s="493">
        <v>42167.7286805556</v>
      </c>
      <c r="H2162" s="493">
        <v>42171.5995023148</v>
      </c>
      <c r="I2162" t="s">
        <v>5918</v>
      </c>
      <c r="J2162" t="s">
        <v>5114</v>
      </c>
      <c r="K2162" t="s">
        <v>5115</v>
      </c>
    </row>
    <row r="2163" hidden="1" spans="1:11">
      <c r="A2163" t="s">
        <v>5919</v>
      </c>
      <c r="B2163">
        <v>1</v>
      </c>
      <c r="C2163" t="s">
        <v>5920</v>
      </c>
      <c r="D2163">
        <v>1</v>
      </c>
      <c r="E2163" t="s">
        <v>5921</v>
      </c>
      <c r="F2163">
        <v>4</v>
      </c>
      <c r="G2163" s="493">
        <v>42177.5924305556</v>
      </c>
      <c r="H2163" s="493">
        <v>42179.633275463</v>
      </c>
      <c r="I2163" t="s">
        <v>5922</v>
      </c>
      <c r="J2163" t="s">
        <v>5923</v>
      </c>
      <c r="K2163" t="s">
        <v>5115</v>
      </c>
    </row>
    <row r="2164" hidden="1" spans="1:11">
      <c r="A2164" t="s">
        <v>5924</v>
      </c>
      <c r="B2164">
        <v>1</v>
      </c>
      <c r="C2164" t="s">
        <v>5924</v>
      </c>
      <c r="D2164">
        <v>1</v>
      </c>
      <c r="F2164">
        <v>0</v>
      </c>
      <c r="G2164" s="493">
        <v>42167.7121759259</v>
      </c>
      <c r="H2164" s="493">
        <v>42167.7121759259</v>
      </c>
      <c r="I2164" t="s">
        <v>5925</v>
      </c>
      <c r="J2164" t="s">
        <v>5925</v>
      </c>
      <c r="K2164" t="s">
        <v>1368</v>
      </c>
    </row>
    <row r="2165" hidden="1" spans="1:11">
      <c r="A2165" t="s">
        <v>5926</v>
      </c>
      <c r="B2165">
        <v>1</v>
      </c>
      <c r="C2165" t="s">
        <v>5926</v>
      </c>
      <c r="D2165">
        <v>1</v>
      </c>
      <c r="F2165">
        <v>0</v>
      </c>
      <c r="G2165" s="493">
        <v>42167.7130092593</v>
      </c>
      <c r="H2165" s="493">
        <v>42167.7130092593</v>
      </c>
      <c r="I2165" t="s">
        <v>5927</v>
      </c>
      <c r="J2165" t="s">
        <v>5927</v>
      </c>
      <c r="K2165" t="s">
        <v>1368</v>
      </c>
    </row>
    <row r="2166" hidden="1" spans="1:11">
      <c r="A2166" t="s">
        <v>5928</v>
      </c>
      <c r="B2166">
        <v>1</v>
      </c>
      <c r="C2166" t="s">
        <v>5929</v>
      </c>
      <c r="D2166">
        <v>1</v>
      </c>
      <c r="E2166" t="s">
        <v>5930</v>
      </c>
      <c r="F2166">
        <v>6</v>
      </c>
      <c r="G2166" s="493">
        <v>42215.7034143519</v>
      </c>
      <c r="H2166" s="493">
        <v>42215.7468865741</v>
      </c>
      <c r="I2166" t="s">
        <v>5931</v>
      </c>
      <c r="J2166" t="s">
        <v>5932</v>
      </c>
      <c r="K2166" t="s">
        <v>5933</v>
      </c>
    </row>
    <row r="2167" hidden="1" spans="1:11">
      <c r="A2167" t="s">
        <v>5934</v>
      </c>
      <c r="B2167">
        <v>1</v>
      </c>
      <c r="C2167" t="s">
        <v>5935</v>
      </c>
      <c r="D2167">
        <v>1</v>
      </c>
      <c r="E2167" t="s">
        <v>5936</v>
      </c>
      <c r="F2167">
        <v>3</v>
      </c>
      <c r="G2167" s="493">
        <v>42181.5911226852</v>
      </c>
      <c r="H2167" s="493">
        <v>42229.4966319444</v>
      </c>
      <c r="I2167" t="s">
        <v>5937</v>
      </c>
      <c r="J2167" t="s">
        <v>5938</v>
      </c>
      <c r="K2167" t="s">
        <v>5939</v>
      </c>
    </row>
    <row r="2168" hidden="1" spans="1:11">
      <c r="A2168" t="s">
        <v>5940</v>
      </c>
      <c r="B2168">
        <v>1</v>
      </c>
      <c r="C2168" t="s">
        <v>5941</v>
      </c>
      <c r="D2168">
        <v>1</v>
      </c>
      <c r="E2168" t="s">
        <v>532</v>
      </c>
      <c r="F2168">
        <v>4</v>
      </c>
      <c r="G2168" s="493">
        <v>42181.5921875</v>
      </c>
      <c r="H2168" s="493">
        <v>43662.6407060185</v>
      </c>
      <c r="I2168" t="s">
        <v>5942</v>
      </c>
      <c r="J2168" t="s">
        <v>5943</v>
      </c>
      <c r="K2168" t="s">
        <v>5944</v>
      </c>
    </row>
    <row r="2169" hidden="1" spans="1:11">
      <c r="A2169" t="s">
        <v>5945</v>
      </c>
      <c r="B2169">
        <v>1</v>
      </c>
      <c r="C2169" t="s">
        <v>5946</v>
      </c>
      <c r="D2169">
        <v>1</v>
      </c>
      <c r="E2169" t="s">
        <v>5947</v>
      </c>
      <c r="F2169">
        <v>3</v>
      </c>
      <c r="G2169" s="493">
        <v>42181.5877662037</v>
      </c>
      <c r="H2169" s="493">
        <v>42209.4309143519</v>
      </c>
      <c r="I2169" t="s">
        <v>5948</v>
      </c>
      <c r="J2169" t="s">
        <v>5949</v>
      </c>
      <c r="K2169" t="s">
        <v>5950</v>
      </c>
    </row>
    <row r="2170" hidden="1" spans="1:11">
      <c r="A2170" t="s">
        <v>5951</v>
      </c>
      <c r="B2170">
        <v>1</v>
      </c>
      <c r="C2170" t="s">
        <v>5935</v>
      </c>
      <c r="D2170">
        <v>1</v>
      </c>
      <c r="E2170" t="s">
        <v>5936</v>
      </c>
      <c r="F2170">
        <v>3</v>
      </c>
      <c r="G2170" s="493">
        <v>42181.5911226852</v>
      </c>
      <c r="H2170" s="493">
        <v>42229.4966319444</v>
      </c>
      <c r="I2170" t="s">
        <v>5952</v>
      </c>
      <c r="J2170" t="s">
        <v>5938</v>
      </c>
      <c r="K2170" t="s">
        <v>5939</v>
      </c>
    </row>
    <row r="2171" hidden="1" spans="1:11">
      <c r="A2171" t="s">
        <v>5953</v>
      </c>
      <c r="B2171">
        <v>1</v>
      </c>
      <c r="C2171" t="s">
        <v>5946</v>
      </c>
      <c r="D2171">
        <v>1</v>
      </c>
      <c r="E2171" t="s">
        <v>5947</v>
      </c>
      <c r="F2171">
        <v>3</v>
      </c>
      <c r="G2171" s="493">
        <v>42181.5877662037</v>
      </c>
      <c r="H2171" s="493">
        <v>42209.4309143519</v>
      </c>
      <c r="I2171" t="s">
        <v>5954</v>
      </c>
      <c r="J2171" t="s">
        <v>5949</v>
      </c>
      <c r="K2171" t="s">
        <v>5950</v>
      </c>
    </row>
    <row r="2172" hidden="1" spans="1:11">
      <c r="A2172" t="s">
        <v>5955</v>
      </c>
      <c r="B2172">
        <v>1</v>
      </c>
      <c r="C2172" t="s">
        <v>5956</v>
      </c>
      <c r="D2172">
        <v>1</v>
      </c>
      <c r="E2172" t="s">
        <v>5947</v>
      </c>
      <c r="F2172">
        <v>3</v>
      </c>
      <c r="G2172" s="493">
        <v>42181.5885300926</v>
      </c>
      <c r="H2172" s="493">
        <v>42332.4006944444</v>
      </c>
      <c r="I2172" t="s">
        <v>5957</v>
      </c>
      <c r="J2172" t="s">
        <v>5958</v>
      </c>
      <c r="K2172" t="s">
        <v>5950</v>
      </c>
    </row>
    <row r="2173" hidden="1" spans="1:11">
      <c r="A2173" t="s">
        <v>5959</v>
      </c>
      <c r="B2173">
        <v>1</v>
      </c>
      <c r="C2173" t="s">
        <v>5956</v>
      </c>
      <c r="D2173">
        <v>1</v>
      </c>
      <c r="E2173" t="s">
        <v>5947</v>
      </c>
      <c r="F2173">
        <v>3</v>
      </c>
      <c r="G2173" s="493">
        <v>42181.5885300926</v>
      </c>
      <c r="H2173" s="493">
        <v>42332.4006944444</v>
      </c>
      <c r="I2173" t="s">
        <v>5960</v>
      </c>
      <c r="J2173" t="s">
        <v>5958</v>
      </c>
      <c r="K2173" t="s">
        <v>5950</v>
      </c>
    </row>
    <row r="2174" hidden="1" spans="1:11">
      <c r="A2174" t="s">
        <v>5961</v>
      </c>
      <c r="B2174">
        <v>1</v>
      </c>
      <c r="C2174" t="s">
        <v>5946</v>
      </c>
      <c r="D2174">
        <v>1</v>
      </c>
      <c r="E2174" t="s">
        <v>5947</v>
      </c>
      <c r="F2174">
        <v>3</v>
      </c>
      <c r="G2174" s="493">
        <v>42181.5877662037</v>
      </c>
      <c r="H2174" s="493">
        <v>42209.4309143519</v>
      </c>
      <c r="I2174" t="s">
        <v>5962</v>
      </c>
      <c r="J2174" t="s">
        <v>5949</v>
      </c>
      <c r="K2174" t="s">
        <v>5950</v>
      </c>
    </row>
    <row r="2175" hidden="1" spans="1:11">
      <c r="A2175" t="s">
        <v>5963</v>
      </c>
      <c r="B2175">
        <v>1</v>
      </c>
      <c r="C2175" t="s">
        <v>5956</v>
      </c>
      <c r="D2175">
        <v>1</v>
      </c>
      <c r="E2175" t="s">
        <v>5947</v>
      </c>
      <c r="F2175">
        <v>3</v>
      </c>
      <c r="G2175" s="493">
        <v>42181.5885300926</v>
      </c>
      <c r="H2175" s="493">
        <v>42332.4006944444</v>
      </c>
      <c r="I2175" t="s">
        <v>5964</v>
      </c>
      <c r="J2175" t="s">
        <v>5958</v>
      </c>
      <c r="K2175" t="s">
        <v>5950</v>
      </c>
    </row>
    <row r="2176" hidden="1" spans="1:11">
      <c r="A2176" t="s">
        <v>5965</v>
      </c>
      <c r="B2176">
        <v>1</v>
      </c>
      <c r="C2176" t="s">
        <v>5946</v>
      </c>
      <c r="D2176">
        <v>1</v>
      </c>
      <c r="E2176" t="s">
        <v>5947</v>
      </c>
      <c r="F2176">
        <v>3</v>
      </c>
      <c r="G2176" s="493">
        <v>42181.5877662037</v>
      </c>
      <c r="H2176" s="493">
        <v>42209.4309143519</v>
      </c>
      <c r="I2176" t="s">
        <v>5966</v>
      </c>
      <c r="J2176" t="s">
        <v>5949</v>
      </c>
      <c r="K2176" t="s">
        <v>5950</v>
      </c>
    </row>
    <row r="2177" hidden="1" spans="1:11">
      <c r="A2177" t="s">
        <v>5967</v>
      </c>
      <c r="B2177">
        <v>1</v>
      </c>
      <c r="C2177" t="s">
        <v>5968</v>
      </c>
      <c r="D2177">
        <v>1</v>
      </c>
      <c r="E2177" t="s">
        <v>5969</v>
      </c>
      <c r="F2177">
        <v>3</v>
      </c>
      <c r="G2177" s="493">
        <v>42181.5893634259</v>
      </c>
      <c r="H2177" s="493">
        <v>42331.6122453704</v>
      </c>
      <c r="I2177" t="s">
        <v>5970</v>
      </c>
      <c r="J2177" t="s">
        <v>5971</v>
      </c>
      <c r="K2177" t="s">
        <v>5972</v>
      </c>
    </row>
    <row r="2178" hidden="1" spans="1:11">
      <c r="A2178" t="s">
        <v>5973</v>
      </c>
      <c r="B2178">
        <v>1</v>
      </c>
      <c r="C2178" t="s">
        <v>5974</v>
      </c>
      <c r="D2178">
        <v>1</v>
      </c>
      <c r="E2178" t="s">
        <v>5975</v>
      </c>
      <c r="F2178">
        <v>2</v>
      </c>
      <c r="G2178" s="493">
        <v>42209.6214351852</v>
      </c>
      <c r="H2178" s="493">
        <v>43719.5662615741</v>
      </c>
      <c r="I2178" t="s">
        <v>5976</v>
      </c>
      <c r="J2178" t="s">
        <v>5977</v>
      </c>
      <c r="K2178" t="s">
        <v>5978</v>
      </c>
    </row>
    <row r="2179" hidden="1" spans="1:11">
      <c r="A2179" t="s">
        <v>5979</v>
      </c>
      <c r="B2179">
        <v>1</v>
      </c>
      <c r="C2179" t="s">
        <v>5980</v>
      </c>
      <c r="D2179">
        <v>1</v>
      </c>
      <c r="E2179" t="s">
        <v>5975</v>
      </c>
      <c r="F2179">
        <v>2</v>
      </c>
      <c r="G2179" s="493">
        <v>42230.598275463</v>
      </c>
      <c r="H2179" s="493">
        <v>42785.5379166667</v>
      </c>
      <c r="I2179" t="s">
        <v>5981</v>
      </c>
      <c r="J2179" t="s">
        <v>5982</v>
      </c>
      <c r="K2179" t="s">
        <v>5983</v>
      </c>
    </row>
    <row r="2180" hidden="1" spans="1:11">
      <c r="A2180" t="s">
        <v>5984</v>
      </c>
      <c r="B2180">
        <v>1</v>
      </c>
      <c r="C2180" t="s">
        <v>5985</v>
      </c>
      <c r="D2180">
        <v>1</v>
      </c>
      <c r="E2180" t="s">
        <v>532</v>
      </c>
      <c r="F2180">
        <v>4</v>
      </c>
      <c r="G2180" s="493">
        <v>42290.7416087963</v>
      </c>
      <c r="H2180" s="493">
        <v>43662.6418402778</v>
      </c>
      <c r="I2180" t="s">
        <v>5986</v>
      </c>
      <c r="J2180" t="s">
        <v>5943</v>
      </c>
      <c r="K2180" t="s">
        <v>5944</v>
      </c>
    </row>
    <row r="2181" hidden="1" spans="1:11">
      <c r="A2181" t="s">
        <v>5987</v>
      </c>
      <c r="B2181">
        <v>1</v>
      </c>
      <c r="C2181" t="s">
        <v>5988</v>
      </c>
      <c r="D2181">
        <v>1</v>
      </c>
      <c r="E2181" t="s">
        <v>5989</v>
      </c>
      <c r="F2181">
        <v>3</v>
      </c>
      <c r="G2181" s="493">
        <v>42290.7390972222</v>
      </c>
      <c r="H2181" s="493">
        <v>42331.6138425926</v>
      </c>
      <c r="I2181" t="s">
        <v>5990</v>
      </c>
      <c r="J2181" t="s">
        <v>5991</v>
      </c>
      <c r="K2181" t="s">
        <v>5992</v>
      </c>
    </row>
    <row r="2182" hidden="1" spans="1:11">
      <c r="A2182" t="s">
        <v>5993</v>
      </c>
      <c r="B2182">
        <v>1</v>
      </c>
      <c r="C2182" t="s">
        <v>5994</v>
      </c>
      <c r="D2182">
        <v>1</v>
      </c>
      <c r="E2182" t="s">
        <v>930</v>
      </c>
      <c r="F2182">
        <v>4</v>
      </c>
      <c r="G2182" s="493">
        <v>42290.7407060185</v>
      </c>
      <c r="H2182" s="493">
        <v>42331.6132523148</v>
      </c>
      <c r="I2182" t="s">
        <v>5995</v>
      </c>
      <c r="J2182" t="s">
        <v>5996</v>
      </c>
      <c r="K2182" t="s">
        <v>5992</v>
      </c>
    </row>
    <row r="2183" hidden="1" spans="1:11">
      <c r="A2183" t="s">
        <v>5997</v>
      </c>
      <c r="B2183">
        <v>1</v>
      </c>
      <c r="C2183" t="s">
        <v>5998</v>
      </c>
      <c r="D2183">
        <v>1</v>
      </c>
      <c r="E2183" t="s">
        <v>1031</v>
      </c>
      <c r="F2183">
        <v>3</v>
      </c>
      <c r="G2183" s="493">
        <v>42374.6339814815</v>
      </c>
      <c r="H2183" s="493">
        <v>42380.7346990741</v>
      </c>
      <c r="I2183" t="s">
        <v>5999</v>
      </c>
      <c r="J2183" t="s">
        <v>6000</v>
      </c>
      <c r="K2183" t="s">
        <v>6001</v>
      </c>
    </row>
    <row r="2184" hidden="1" spans="1:11">
      <c r="A2184" t="s">
        <v>6002</v>
      </c>
      <c r="B2184">
        <v>1</v>
      </c>
      <c r="C2184" t="s">
        <v>6002</v>
      </c>
      <c r="D2184">
        <v>1</v>
      </c>
      <c r="E2184" t="s">
        <v>6003</v>
      </c>
      <c r="F2184">
        <v>4</v>
      </c>
      <c r="G2184" s="493">
        <v>42261.8414467593</v>
      </c>
      <c r="H2184" s="493">
        <v>42261.8795138889</v>
      </c>
      <c r="I2184" t="s">
        <v>6004</v>
      </c>
      <c r="J2184" t="s">
        <v>6004</v>
      </c>
      <c r="K2184" t="s">
        <v>6005</v>
      </c>
    </row>
    <row r="2185" hidden="1" spans="1:11">
      <c r="A2185" t="s">
        <v>6006</v>
      </c>
      <c r="B2185">
        <v>1</v>
      </c>
      <c r="C2185" t="s">
        <v>6006</v>
      </c>
      <c r="D2185">
        <v>1</v>
      </c>
      <c r="E2185" t="s">
        <v>6007</v>
      </c>
      <c r="F2185">
        <v>4</v>
      </c>
      <c r="G2185" s="493">
        <v>42184.5203009259</v>
      </c>
      <c r="H2185" s="493">
        <v>42819.6065162037</v>
      </c>
      <c r="I2185" t="s">
        <v>6008</v>
      </c>
      <c r="J2185" t="s">
        <v>6008</v>
      </c>
      <c r="K2185" t="s">
        <v>6009</v>
      </c>
    </row>
    <row r="2186" hidden="1" spans="1:11">
      <c r="A2186" t="s">
        <v>6010</v>
      </c>
      <c r="B2186">
        <v>1</v>
      </c>
      <c r="C2186" t="s">
        <v>6011</v>
      </c>
      <c r="D2186">
        <v>1</v>
      </c>
      <c r="E2186" t="s">
        <v>6012</v>
      </c>
      <c r="F2186">
        <v>4</v>
      </c>
      <c r="G2186" s="493">
        <v>42184.5191319444</v>
      </c>
      <c r="H2186" s="493">
        <v>42819.6067708333</v>
      </c>
      <c r="I2186" t="s">
        <v>6013</v>
      </c>
      <c r="J2186" t="s">
        <v>6014</v>
      </c>
      <c r="K2186" t="s">
        <v>6015</v>
      </c>
    </row>
    <row r="2187" hidden="1" spans="1:11">
      <c r="A2187" t="s">
        <v>6016</v>
      </c>
      <c r="B2187">
        <v>1</v>
      </c>
      <c r="C2187" t="s">
        <v>6017</v>
      </c>
      <c r="D2187">
        <v>1</v>
      </c>
      <c r="E2187" t="s">
        <v>6018</v>
      </c>
      <c r="F2187">
        <v>4</v>
      </c>
      <c r="G2187" s="493">
        <v>42184.5206365741</v>
      </c>
      <c r="H2187" s="493">
        <v>42184.7400462963</v>
      </c>
      <c r="I2187" t="s">
        <v>6019</v>
      </c>
      <c r="J2187" t="s">
        <v>6020</v>
      </c>
      <c r="K2187" t="s">
        <v>6021</v>
      </c>
    </row>
    <row r="2188" hidden="1" spans="1:11">
      <c r="A2188" t="s">
        <v>6022</v>
      </c>
      <c r="B2188">
        <v>1</v>
      </c>
      <c r="C2188" t="s">
        <v>6022</v>
      </c>
      <c r="D2188">
        <v>1</v>
      </c>
      <c r="E2188" t="s">
        <v>6023</v>
      </c>
      <c r="F2188">
        <v>6</v>
      </c>
      <c r="G2188" s="493">
        <v>42692.6585763889</v>
      </c>
      <c r="H2188" s="493">
        <v>42699.4956481481</v>
      </c>
      <c r="I2188" t="s">
        <v>6024</v>
      </c>
      <c r="J2188" t="s">
        <v>6024</v>
      </c>
      <c r="K2188" t="s">
        <v>6025</v>
      </c>
    </row>
    <row r="2189" hidden="1" spans="1:11">
      <c r="A2189" t="s">
        <v>6026</v>
      </c>
      <c r="B2189">
        <v>1</v>
      </c>
      <c r="C2189" t="s">
        <v>6027</v>
      </c>
      <c r="D2189">
        <v>1</v>
      </c>
      <c r="E2189" t="s">
        <v>5871</v>
      </c>
      <c r="F2189">
        <v>8</v>
      </c>
      <c r="G2189" s="493">
        <v>42727.4191319444</v>
      </c>
      <c r="H2189" s="493">
        <v>42727.4218287037</v>
      </c>
      <c r="I2189" t="s">
        <v>5872</v>
      </c>
      <c r="J2189" t="s">
        <v>6028</v>
      </c>
      <c r="K2189" t="s">
        <v>6029</v>
      </c>
    </row>
    <row r="2190" hidden="1" spans="1:11">
      <c r="A2190" t="s">
        <v>6030</v>
      </c>
      <c r="B2190">
        <v>0</v>
      </c>
      <c r="C2190" t="s">
        <v>6030</v>
      </c>
      <c r="D2190">
        <v>0</v>
      </c>
      <c r="F2190">
        <v>0</v>
      </c>
      <c r="G2190" s="493">
        <v>42185.7290277778</v>
      </c>
      <c r="H2190" s="493">
        <v>42185.7290277778</v>
      </c>
      <c r="I2190" t="s">
        <v>6031</v>
      </c>
      <c r="J2190" t="s">
        <v>6031</v>
      </c>
      <c r="K2190" t="s">
        <v>1368</v>
      </c>
    </row>
    <row r="2191" hidden="1" spans="1:11">
      <c r="A2191" t="s">
        <v>6030</v>
      </c>
      <c r="B2191">
        <v>1</v>
      </c>
      <c r="C2191" t="s">
        <v>6030</v>
      </c>
      <c r="D2191">
        <v>1</v>
      </c>
      <c r="F2191">
        <v>0</v>
      </c>
      <c r="G2191" s="493">
        <v>42185.7271412037</v>
      </c>
      <c r="H2191" s="493">
        <v>42185.7271412037</v>
      </c>
      <c r="I2191" t="s">
        <v>6031</v>
      </c>
      <c r="J2191" t="s">
        <v>6031</v>
      </c>
      <c r="K2191" t="s">
        <v>1368</v>
      </c>
    </row>
    <row r="2192" hidden="1" spans="1:11">
      <c r="A2192" t="s">
        <v>6032</v>
      </c>
      <c r="B2192">
        <v>1</v>
      </c>
      <c r="C2192" t="s">
        <v>6032</v>
      </c>
      <c r="D2192">
        <v>1</v>
      </c>
      <c r="F2192">
        <v>0</v>
      </c>
      <c r="G2192" s="493">
        <v>42186.4304513889</v>
      </c>
      <c r="H2192" s="493">
        <v>42186.4304513889</v>
      </c>
      <c r="I2192" t="s">
        <v>6033</v>
      </c>
      <c r="J2192" t="s">
        <v>6033</v>
      </c>
      <c r="K2192" t="s">
        <v>1368</v>
      </c>
    </row>
    <row r="2193" hidden="1" spans="1:11">
      <c r="A2193" t="s">
        <v>6034</v>
      </c>
      <c r="B2193">
        <v>1</v>
      </c>
      <c r="C2193" t="s">
        <v>6034</v>
      </c>
      <c r="D2193">
        <v>1</v>
      </c>
      <c r="F2193">
        <v>0</v>
      </c>
      <c r="G2193" s="493">
        <v>42186.5938657407</v>
      </c>
      <c r="H2193" s="493">
        <v>42186.5938657407</v>
      </c>
      <c r="I2193" t="s">
        <v>6035</v>
      </c>
      <c r="J2193" t="s">
        <v>6035</v>
      </c>
      <c r="K2193" t="s">
        <v>1368</v>
      </c>
    </row>
    <row r="2194" hidden="1" spans="1:11">
      <c r="A2194" t="s">
        <v>6036</v>
      </c>
      <c r="B2194">
        <v>1</v>
      </c>
      <c r="C2194" t="s">
        <v>6036</v>
      </c>
      <c r="D2194">
        <v>1</v>
      </c>
      <c r="F2194">
        <v>0</v>
      </c>
      <c r="G2194" s="493">
        <v>42186.5880324074</v>
      </c>
      <c r="H2194" s="493">
        <v>42186.5880324074</v>
      </c>
      <c r="I2194" t="s">
        <v>6037</v>
      </c>
      <c r="J2194" t="s">
        <v>6037</v>
      </c>
      <c r="K2194" t="s">
        <v>1368</v>
      </c>
    </row>
    <row r="2195" hidden="1" spans="1:11">
      <c r="A2195" t="s">
        <v>6038</v>
      </c>
      <c r="B2195">
        <v>1</v>
      </c>
      <c r="C2195" t="s">
        <v>6038</v>
      </c>
      <c r="D2195">
        <v>1</v>
      </c>
      <c r="F2195">
        <v>0</v>
      </c>
      <c r="G2195" s="493">
        <v>42186.4314699074</v>
      </c>
      <c r="H2195" s="493">
        <v>42186.4314699074</v>
      </c>
      <c r="I2195" t="s">
        <v>6039</v>
      </c>
      <c r="J2195" t="s">
        <v>6039</v>
      </c>
      <c r="K2195" t="s">
        <v>1368</v>
      </c>
    </row>
    <row r="2196" hidden="1" spans="1:11">
      <c r="A2196" t="s">
        <v>6040</v>
      </c>
      <c r="B2196">
        <v>1</v>
      </c>
      <c r="C2196" t="s">
        <v>6041</v>
      </c>
      <c r="D2196">
        <v>1</v>
      </c>
      <c r="E2196" t="s">
        <v>714</v>
      </c>
      <c r="F2196">
        <v>8</v>
      </c>
      <c r="G2196" s="493">
        <v>42709.6572685185</v>
      </c>
      <c r="H2196" s="493">
        <v>43747.5750925926</v>
      </c>
      <c r="I2196" t="s">
        <v>5877</v>
      </c>
      <c r="J2196" t="s">
        <v>6042</v>
      </c>
      <c r="K2196" t="s">
        <v>6043</v>
      </c>
    </row>
    <row r="2197" hidden="1" spans="1:11">
      <c r="A2197" t="s">
        <v>6044</v>
      </c>
      <c r="B2197">
        <v>1</v>
      </c>
      <c r="C2197" t="s">
        <v>6045</v>
      </c>
      <c r="D2197">
        <v>1</v>
      </c>
      <c r="E2197" t="s">
        <v>5882</v>
      </c>
      <c r="F2197">
        <v>8</v>
      </c>
      <c r="G2197" s="493">
        <v>42727.442337963</v>
      </c>
      <c r="H2197" s="493">
        <v>42727.4444328704</v>
      </c>
      <c r="I2197" t="s">
        <v>5883</v>
      </c>
      <c r="J2197" t="s">
        <v>6046</v>
      </c>
      <c r="K2197" t="s">
        <v>6047</v>
      </c>
    </row>
    <row r="2198" hidden="1" spans="1:11">
      <c r="A2198" t="s">
        <v>6048</v>
      </c>
      <c r="B2198">
        <v>1</v>
      </c>
      <c r="C2198" t="s">
        <v>6049</v>
      </c>
      <c r="D2198">
        <v>1</v>
      </c>
      <c r="E2198" t="s">
        <v>717</v>
      </c>
      <c r="F2198">
        <v>8</v>
      </c>
      <c r="G2198" s="493">
        <v>42737.8339814815</v>
      </c>
      <c r="H2198" s="493">
        <v>43747.5746180556</v>
      </c>
      <c r="I2198" t="s">
        <v>5888</v>
      </c>
      <c r="J2198" t="s">
        <v>6050</v>
      </c>
      <c r="K2198" t="s">
        <v>6051</v>
      </c>
    </row>
    <row r="2199" hidden="1" spans="1:11">
      <c r="A2199" t="s">
        <v>6052</v>
      </c>
      <c r="B2199">
        <v>1</v>
      </c>
      <c r="C2199" t="s">
        <v>6053</v>
      </c>
      <c r="D2199">
        <v>1</v>
      </c>
      <c r="E2199" t="s">
        <v>532</v>
      </c>
      <c r="F2199">
        <v>4</v>
      </c>
      <c r="G2199" s="493">
        <v>42737.8597916667</v>
      </c>
      <c r="H2199" s="493">
        <v>43662.6424652778</v>
      </c>
      <c r="I2199" t="s">
        <v>5986</v>
      </c>
      <c r="J2199" t="s">
        <v>6054</v>
      </c>
      <c r="K2199" t="s">
        <v>6055</v>
      </c>
    </row>
    <row r="2200" hidden="1" spans="1:11">
      <c r="A2200" t="s">
        <v>6056</v>
      </c>
      <c r="B2200">
        <v>1</v>
      </c>
      <c r="C2200" t="s">
        <v>6057</v>
      </c>
      <c r="D2200">
        <v>1</v>
      </c>
      <c r="E2200" t="s">
        <v>532</v>
      </c>
      <c r="F2200">
        <v>4</v>
      </c>
      <c r="G2200" s="493">
        <v>42668.7168518519</v>
      </c>
      <c r="H2200" s="493">
        <v>43662.6413078704</v>
      </c>
      <c r="I2200" t="s">
        <v>5942</v>
      </c>
      <c r="J2200" t="s">
        <v>6054</v>
      </c>
      <c r="K2200" t="s">
        <v>5944</v>
      </c>
    </row>
    <row r="2201" hidden="1" spans="1:11">
      <c r="A2201" t="s">
        <v>6058</v>
      </c>
      <c r="B2201">
        <v>1</v>
      </c>
      <c r="C2201" t="s">
        <v>6059</v>
      </c>
      <c r="D2201">
        <v>1</v>
      </c>
      <c r="E2201" t="s">
        <v>930</v>
      </c>
      <c r="F2201">
        <v>4</v>
      </c>
      <c r="G2201" s="493">
        <v>42668.7261458333</v>
      </c>
      <c r="H2201" s="493">
        <v>42681.6096180556</v>
      </c>
      <c r="I2201" t="s">
        <v>5995</v>
      </c>
      <c r="J2201" t="s">
        <v>6060</v>
      </c>
      <c r="K2201" t="s">
        <v>5992</v>
      </c>
    </row>
    <row r="2202" hidden="1" spans="1:11">
      <c r="A2202" t="s">
        <v>6061</v>
      </c>
      <c r="B2202">
        <v>1</v>
      </c>
      <c r="C2202" t="s">
        <v>6062</v>
      </c>
      <c r="D2202">
        <v>1</v>
      </c>
      <c r="E2202" t="s">
        <v>1031</v>
      </c>
      <c r="F2202">
        <v>3</v>
      </c>
      <c r="G2202" s="493">
        <v>42709.6834722222</v>
      </c>
      <c r="H2202" s="493">
        <v>42709.6854166667</v>
      </c>
      <c r="I2202" t="s">
        <v>5999</v>
      </c>
      <c r="J2202" t="s">
        <v>6063</v>
      </c>
      <c r="K2202" t="s">
        <v>6064</v>
      </c>
    </row>
    <row r="2203" hidden="1" spans="1:11">
      <c r="A2203" t="s">
        <v>6065</v>
      </c>
      <c r="B2203">
        <v>1</v>
      </c>
      <c r="C2203" t="s">
        <v>6065</v>
      </c>
      <c r="D2203">
        <v>1</v>
      </c>
      <c r="F2203">
        <v>0</v>
      </c>
      <c r="G2203" s="493">
        <v>42186.4282986111</v>
      </c>
      <c r="H2203" s="493">
        <v>42186.4282986111</v>
      </c>
      <c r="I2203" t="s">
        <v>6066</v>
      </c>
      <c r="J2203" t="s">
        <v>6066</v>
      </c>
      <c r="K2203" t="s">
        <v>1368</v>
      </c>
    </row>
    <row r="2204" hidden="1" spans="1:11">
      <c r="A2204" t="s">
        <v>6067</v>
      </c>
      <c r="B2204">
        <v>1</v>
      </c>
      <c r="C2204" t="s">
        <v>6067</v>
      </c>
      <c r="D2204">
        <v>1</v>
      </c>
      <c r="E2204" t="s">
        <v>6068</v>
      </c>
      <c r="F2204">
        <v>4</v>
      </c>
      <c r="G2204" s="493">
        <v>42237.664224537</v>
      </c>
      <c r="H2204" s="493">
        <v>42237.7699074074</v>
      </c>
      <c r="I2204" t="s">
        <v>6069</v>
      </c>
      <c r="J2204" t="s">
        <v>6069</v>
      </c>
      <c r="K2204" t="s">
        <v>6070</v>
      </c>
    </row>
    <row r="2205" hidden="1" spans="1:11">
      <c r="A2205" t="s">
        <v>6071</v>
      </c>
      <c r="B2205">
        <v>1</v>
      </c>
      <c r="C2205" t="s">
        <v>6072</v>
      </c>
      <c r="D2205">
        <v>1</v>
      </c>
      <c r="E2205" t="s">
        <v>4166</v>
      </c>
      <c r="F2205">
        <v>2</v>
      </c>
      <c r="G2205" s="493">
        <v>42217.438900463</v>
      </c>
      <c r="H2205" s="493">
        <v>42217.439849537</v>
      </c>
      <c r="I2205" t="s">
        <v>5535</v>
      </c>
      <c r="J2205" t="s">
        <v>5536</v>
      </c>
      <c r="K2205" t="s">
        <v>6073</v>
      </c>
    </row>
    <row r="2206" hidden="1" spans="1:11">
      <c r="A2206" t="s">
        <v>6074</v>
      </c>
      <c r="B2206">
        <v>1</v>
      </c>
      <c r="C2206" t="s">
        <v>6075</v>
      </c>
      <c r="D2206">
        <v>1</v>
      </c>
      <c r="E2206" t="s">
        <v>4273</v>
      </c>
      <c r="F2206">
        <v>2</v>
      </c>
      <c r="G2206" s="493">
        <v>42217.5126157407</v>
      </c>
      <c r="H2206" s="493">
        <v>42217.5136342593</v>
      </c>
      <c r="I2206" t="s">
        <v>5527</v>
      </c>
      <c r="J2206" t="s">
        <v>5528</v>
      </c>
      <c r="K2206" t="s">
        <v>6076</v>
      </c>
    </row>
    <row r="2207" hidden="1" spans="1:11">
      <c r="A2207" t="s">
        <v>6077</v>
      </c>
      <c r="B2207">
        <v>1</v>
      </c>
      <c r="C2207" t="s">
        <v>6078</v>
      </c>
      <c r="D2207">
        <v>1</v>
      </c>
      <c r="E2207" t="s">
        <v>4180</v>
      </c>
      <c r="F2207">
        <v>2</v>
      </c>
      <c r="G2207" s="493">
        <v>42217.4703472222</v>
      </c>
      <c r="H2207" s="493">
        <v>42251.3679861111</v>
      </c>
      <c r="I2207" t="s">
        <v>5543</v>
      </c>
      <c r="J2207" t="s">
        <v>5544</v>
      </c>
      <c r="K2207" t="s">
        <v>6079</v>
      </c>
    </row>
    <row r="2208" hidden="1" spans="1:11">
      <c r="A2208" t="s">
        <v>6080</v>
      </c>
      <c r="B2208">
        <v>1</v>
      </c>
      <c r="C2208" t="s">
        <v>6081</v>
      </c>
      <c r="D2208">
        <v>1</v>
      </c>
      <c r="E2208" t="s">
        <v>4166</v>
      </c>
      <c r="F2208">
        <v>2</v>
      </c>
      <c r="G2208" s="493">
        <v>42217.4193287037</v>
      </c>
      <c r="H2208" s="493">
        <v>42217.4236342593</v>
      </c>
      <c r="I2208" t="s">
        <v>5539</v>
      </c>
      <c r="J2208" t="s">
        <v>5540</v>
      </c>
      <c r="K2208" t="s">
        <v>6082</v>
      </c>
    </row>
    <row r="2209" hidden="1" spans="1:11">
      <c r="A2209" t="s">
        <v>6083</v>
      </c>
      <c r="B2209">
        <v>1</v>
      </c>
      <c r="C2209" t="s">
        <v>6084</v>
      </c>
      <c r="D2209">
        <v>1</v>
      </c>
      <c r="E2209" t="s">
        <v>4273</v>
      </c>
      <c r="F2209">
        <v>2</v>
      </c>
      <c r="G2209" s="493">
        <v>42217.4991203704</v>
      </c>
      <c r="H2209" s="493">
        <v>42217.4998611111</v>
      </c>
      <c r="I2209" t="s">
        <v>5531</v>
      </c>
      <c r="J2209" t="s">
        <v>5532</v>
      </c>
      <c r="K2209" t="s">
        <v>6085</v>
      </c>
    </row>
    <row r="2210" hidden="1" spans="1:11">
      <c r="A2210" t="s">
        <v>6086</v>
      </c>
      <c r="B2210">
        <v>1</v>
      </c>
      <c r="C2210" t="s">
        <v>6087</v>
      </c>
      <c r="D2210">
        <v>1</v>
      </c>
      <c r="E2210" t="s">
        <v>4180</v>
      </c>
      <c r="F2210">
        <v>2</v>
      </c>
      <c r="G2210" s="493">
        <v>42217.4513541667</v>
      </c>
      <c r="H2210" s="493">
        <v>42250.7061458333</v>
      </c>
      <c r="I2210" t="s">
        <v>5547</v>
      </c>
      <c r="J2210" t="s">
        <v>5548</v>
      </c>
      <c r="K2210" t="s">
        <v>6088</v>
      </c>
    </row>
    <row r="2211" hidden="1" spans="1:11">
      <c r="A2211" t="s">
        <v>6089</v>
      </c>
      <c r="B2211">
        <v>1</v>
      </c>
      <c r="C2211" t="s">
        <v>6089</v>
      </c>
      <c r="D2211">
        <v>1</v>
      </c>
      <c r="F2211">
        <v>0</v>
      </c>
      <c r="G2211" s="493">
        <v>42286.5965625</v>
      </c>
      <c r="H2211" s="493">
        <v>42286.5965625</v>
      </c>
      <c r="I2211" t="s">
        <v>6090</v>
      </c>
      <c r="J2211" t="s">
        <v>6090</v>
      </c>
      <c r="K2211" t="s">
        <v>1368</v>
      </c>
    </row>
    <row r="2212" hidden="1" spans="1:11">
      <c r="A2212" t="s">
        <v>6091</v>
      </c>
      <c r="B2212">
        <v>1</v>
      </c>
      <c r="C2212" t="s">
        <v>6091</v>
      </c>
      <c r="D2212">
        <v>1</v>
      </c>
      <c r="F2212">
        <v>0</v>
      </c>
      <c r="G2212" s="493">
        <v>42286.5946527778</v>
      </c>
      <c r="H2212" s="493">
        <v>42286.5946527778</v>
      </c>
      <c r="I2212" t="s">
        <v>6092</v>
      </c>
      <c r="J2212" t="s">
        <v>6092</v>
      </c>
      <c r="K2212" t="s">
        <v>1368</v>
      </c>
    </row>
    <row r="2213" hidden="1" spans="1:11">
      <c r="A2213" t="s">
        <v>6093</v>
      </c>
      <c r="B2213">
        <v>1</v>
      </c>
      <c r="C2213" t="s">
        <v>6093</v>
      </c>
      <c r="D2213">
        <v>1</v>
      </c>
      <c r="F2213">
        <v>0</v>
      </c>
      <c r="G2213" s="493">
        <v>42286.611724537</v>
      </c>
      <c r="H2213" s="493">
        <v>42286.611724537</v>
      </c>
      <c r="I2213" t="s">
        <v>6094</v>
      </c>
      <c r="J2213" t="s">
        <v>6094</v>
      </c>
      <c r="K2213" t="s">
        <v>1368</v>
      </c>
    </row>
    <row r="2214" hidden="1" spans="1:11">
      <c r="A2214" t="s">
        <v>6095</v>
      </c>
      <c r="B2214">
        <v>1</v>
      </c>
      <c r="C2214" t="s">
        <v>6095</v>
      </c>
      <c r="D2214">
        <v>1</v>
      </c>
      <c r="F2214">
        <v>0</v>
      </c>
      <c r="G2214" s="493">
        <v>42286.6031712963</v>
      </c>
      <c r="H2214" s="493">
        <v>42286.6031712963</v>
      </c>
      <c r="I2214" t="s">
        <v>6096</v>
      </c>
      <c r="J2214" t="s">
        <v>6096</v>
      </c>
      <c r="K2214" t="s">
        <v>1368</v>
      </c>
    </row>
    <row r="2215" hidden="1" spans="1:11">
      <c r="A2215" t="s">
        <v>6097</v>
      </c>
      <c r="B2215">
        <v>1</v>
      </c>
      <c r="C2215" t="s">
        <v>6097</v>
      </c>
      <c r="D2215">
        <v>1</v>
      </c>
      <c r="F2215">
        <v>0</v>
      </c>
      <c r="G2215" s="493">
        <v>42186.7479976852</v>
      </c>
      <c r="H2215" s="493">
        <v>42186.7479976852</v>
      </c>
      <c r="I2215" t="s">
        <v>6098</v>
      </c>
      <c r="J2215" t="s">
        <v>6098</v>
      </c>
      <c r="K2215" t="s">
        <v>1368</v>
      </c>
    </row>
    <row r="2216" hidden="1" spans="1:11">
      <c r="A2216" t="s">
        <v>6099</v>
      </c>
      <c r="B2216">
        <v>1</v>
      </c>
      <c r="C2216" t="s">
        <v>6099</v>
      </c>
      <c r="D2216">
        <v>1</v>
      </c>
      <c r="F2216">
        <v>0</v>
      </c>
      <c r="G2216" s="493">
        <v>42286.6004398148</v>
      </c>
      <c r="H2216" s="493">
        <v>42286.6004398148</v>
      </c>
      <c r="I2216" t="s">
        <v>6100</v>
      </c>
      <c r="J2216" t="s">
        <v>6100</v>
      </c>
      <c r="K2216" t="s">
        <v>1368</v>
      </c>
    </row>
    <row r="2217" hidden="1" spans="1:11">
      <c r="A2217" t="s">
        <v>6101</v>
      </c>
      <c r="B2217">
        <v>1</v>
      </c>
      <c r="C2217" t="s">
        <v>6101</v>
      </c>
      <c r="D2217">
        <v>1</v>
      </c>
      <c r="F2217">
        <v>0</v>
      </c>
      <c r="G2217" s="493">
        <v>42186.6814236111</v>
      </c>
      <c r="H2217" s="493">
        <v>42186.6814236111</v>
      </c>
      <c r="I2217" t="s">
        <v>6102</v>
      </c>
      <c r="J2217" t="s">
        <v>6102</v>
      </c>
      <c r="K2217" t="s">
        <v>1368</v>
      </c>
    </row>
    <row r="2218" hidden="1" spans="1:11">
      <c r="A2218" t="s">
        <v>6103</v>
      </c>
      <c r="B2218">
        <v>1</v>
      </c>
      <c r="C2218" t="s">
        <v>6103</v>
      </c>
      <c r="D2218">
        <v>1</v>
      </c>
      <c r="F2218">
        <v>0</v>
      </c>
      <c r="G2218" s="493">
        <v>42186.683275463</v>
      </c>
      <c r="H2218" s="493">
        <v>42186.683275463</v>
      </c>
      <c r="I2218" t="s">
        <v>6104</v>
      </c>
      <c r="J2218" t="s">
        <v>6104</v>
      </c>
      <c r="K2218" t="s">
        <v>1368</v>
      </c>
    </row>
    <row r="2219" hidden="1" spans="1:11">
      <c r="A2219" t="s">
        <v>6105</v>
      </c>
      <c r="B2219">
        <v>1</v>
      </c>
      <c r="C2219" t="s">
        <v>6105</v>
      </c>
      <c r="D2219">
        <v>1</v>
      </c>
      <c r="F2219">
        <v>0</v>
      </c>
      <c r="G2219" s="493">
        <v>42187.6352893518</v>
      </c>
      <c r="H2219" s="493">
        <v>42187.6352893518</v>
      </c>
      <c r="I2219" t="s">
        <v>6106</v>
      </c>
      <c r="J2219" t="s">
        <v>6106</v>
      </c>
      <c r="K2219" t="s">
        <v>1368</v>
      </c>
    </row>
    <row r="2220" hidden="1" spans="1:11">
      <c r="A2220" t="s">
        <v>6107</v>
      </c>
      <c r="B2220">
        <v>1</v>
      </c>
      <c r="C2220" t="s">
        <v>6107</v>
      </c>
      <c r="D2220">
        <v>1</v>
      </c>
      <c r="F2220">
        <v>0</v>
      </c>
      <c r="G2220" s="493">
        <v>42187.5754050926</v>
      </c>
      <c r="H2220" s="493">
        <v>42187.5754050926</v>
      </c>
      <c r="I2220" t="s">
        <v>6108</v>
      </c>
      <c r="J2220" t="s">
        <v>6108</v>
      </c>
      <c r="K2220" t="s">
        <v>1368</v>
      </c>
    </row>
    <row r="2221" hidden="1" spans="1:11">
      <c r="A2221" t="s">
        <v>6109</v>
      </c>
      <c r="B2221">
        <v>1</v>
      </c>
      <c r="C2221" t="s">
        <v>6109</v>
      </c>
      <c r="D2221">
        <v>1</v>
      </c>
      <c r="F2221">
        <v>0</v>
      </c>
      <c r="G2221" s="493">
        <v>42187.5764467593</v>
      </c>
      <c r="H2221" s="493">
        <v>42187.5764467593</v>
      </c>
      <c r="I2221" t="s">
        <v>6110</v>
      </c>
      <c r="J2221" t="s">
        <v>6110</v>
      </c>
      <c r="K2221" t="s">
        <v>1368</v>
      </c>
    </row>
    <row r="2222" hidden="1" spans="1:11">
      <c r="A2222" t="s">
        <v>6111</v>
      </c>
      <c r="B2222">
        <v>1</v>
      </c>
      <c r="C2222" t="s">
        <v>6111</v>
      </c>
      <c r="D2222">
        <v>1</v>
      </c>
      <c r="F2222">
        <v>0</v>
      </c>
      <c r="G2222" s="493">
        <v>42186.6841782407</v>
      </c>
      <c r="H2222" s="493">
        <v>42186.6841782407</v>
      </c>
      <c r="I2222" t="s">
        <v>6112</v>
      </c>
      <c r="J2222" t="s">
        <v>6112</v>
      </c>
      <c r="K2222" t="s">
        <v>1368</v>
      </c>
    </row>
    <row r="2223" hidden="1" spans="1:11">
      <c r="A2223" t="s">
        <v>6113</v>
      </c>
      <c r="B2223">
        <v>1</v>
      </c>
      <c r="C2223" t="s">
        <v>6113</v>
      </c>
      <c r="D2223">
        <v>1</v>
      </c>
      <c r="F2223">
        <v>0</v>
      </c>
      <c r="G2223" s="493">
        <v>42286.4287731481</v>
      </c>
      <c r="H2223" s="493">
        <v>42286.4287731481</v>
      </c>
      <c r="I2223" t="s">
        <v>6114</v>
      </c>
      <c r="J2223" t="s">
        <v>6114</v>
      </c>
      <c r="K2223" t="s">
        <v>1368</v>
      </c>
    </row>
    <row r="2224" hidden="1" spans="1:11">
      <c r="A2224" t="s">
        <v>6115</v>
      </c>
      <c r="B2224">
        <v>1</v>
      </c>
      <c r="C2224" t="s">
        <v>6115</v>
      </c>
      <c r="D2224">
        <v>1</v>
      </c>
      <c r="F2224">
        <v>0</v>
      </c>
      <c r="G2224" s="493">
        <v>42286.6168402778</v>
      </c>
      <c r="H2224" s="493">
        <v>42286.6168402778</v>
      </c>
      <c r="I2224" t="s">
        <v>6116</v>
      </c>
      <c r="J2224" t="s">
        <v>6116</v>
      </c>
      <c r="K2224" t="s">
        <v>1368</v>
      </c>
    </row>
    <row r="2225" hidden="1" spans="1:11">
      <c r="A2225" t="s">
        <v>6117</v>
      </c>
      <c r="B2225">
        <v>1</v>
      </c>
      <c r="C2225" t="s">
        <v>6117</v>
      </c>
      <c r="D2225">
        <v>1</v>
      </c>
      <c r="F2225">
        <v>0</v>
      </c>
      <c r="G2225" s="493">
        <v>42286.4344097222</v>
      </c>
      <c r="H2225" s="493">
        <v>42286.4344097222</v>
      </c>
      <c r="I2225" t="s">
        <v>6118</v>
      </c>
      <c r="J2225" t="s">
        <v>6118</v>
      </c>
      <c r="K2225" t="s">
        <v>1368</v>
      </c>
    </row>
    <row r="2226" hidden="1" spans="1:11">
      <c r="A2226" t="s">
        <v>6119</v>
      </c>
      <c r="B2226">
        <v>1</v>
      </c>
      <c r="C2226" t="s">
        <v>6119</v>
      </c>
      <c r="D2226">
        <v>1</v>
      </c>
      <c r="F2226">
        <v>0</v>
      </c>
      <c r="G2226" s="493">
        <v>42286.4388888889</v>
      </c>
      <c r="H2226" s="493">
        <v>42286.4388888889</v>
      </c>
      <c r="I2226" t="s">
        <v>6120</v>
      </c>
      <c r="J2226" t="s">
        <v>6120</v>
      </c>
      <c r="K2226" t="s">
        <v>1368</v>
      </c>
    </row>
    <row r="2227" hidden="1" spans="1:11">
      <c r="A2227" t="s">
        <v>6121</v>
      </c>
      <c r="B2227">
        <v>1</v>
      </c>
      <c r="C2227" t="s">
        <v>6121</v>
      </c>
      <c r="D2227">
        <v>1</v>
      </c>
      <c r="F2227">
        <v>0</v>
      </c>
      <c r="G2227" s="493">
        <v>42286.3738657407</v>
      </c>
      <c r="H2227" s="493">
        <v>42286.3738657407</v>
      </c>
      <c r="I2227" t="s">
        <v>6122</v>
      </c>
      <c r="J2227" t="s">
        <v>6122</v>
      </c>
      <c r="K2227" t="s">
        <v>1368</v>
      </c>
    </row>
    <row r="2228" hidden="1" spans="1:11">
      <c r="A2228" t="s">
        <v>6123</v>
      </c>
      <c r="B2228">
        <v>1</v>
      </c>
      <c r="C2228" t="s">
        <v>6123</v>
      </c>
      <c r="D2228">
        <v>1</v>
      </c>
      <c r="F2228">
        <v>0</v>
      </c>
      <c r="G2228" s="493">
        <v>42286.460150463</v>
      </c>
      <c r="H2228" s="493">
        <v>42286.460150463</v>
      </c>
      <c r="I2228" t="s">
        <v>6124</v>
      </c>
      <c r="J2228" t="s">
        <v>6124</v>
      </c>
      <c r="K2228" t="s">
        <v>1368</v>
      </c>
    </row>
    <row r="2229" hidden="1" spans="1:11">
      <c r="A2229" t="s">
        <v>6125</v>
      </c>
      <c r="B2229">
        <v>1</v>
      </c>
      <c r="C2229" t="s">
        <v>6125</v>
      </c>
      <c r="D2229">
        <v>1</v>
      </c>
      <c r="F2229">
        <v>0</v>
      </c>
      <c r="G2229" s="493">
        <v>42286.6197453704</v>
      </c>
      <c r="H2229" s="493">
        <v>42286.6197453704</v>
      </c>
      <c r="I2229" t="s">
        <v>6126</v>
      </c>
      <c r="J2229" t="s">
        <v>6126</v>
      </c>
      <c r="K2229" t="s">
        <v>1368</v>
      </c>
    </row>
    <row r="2230" hidden="1" spans="1:11">
      <c r="A2230" t="s">
        <v>6127</v>
      </c>
      <c r="B2230">
        <v>1</v>
      </c>
      <c r="C2230" t="s">
        <v>6127</v>
      </c>
      <c r="D2230">
        <v>1</v>
      </c>
      <c r="F2230">
        <v>0</v>
      </c>
      <c r="G2230" s="493">
        <v>42187.5774768519</v>
      </c>
      <c r="H2230" s="493">
        <v>42187.5774768519</v>
      </c>
      <c r="I2230" t="s">
        <v>6128</v>
      </c>
      <c r="J2230" t="s">
        <v>6128</v>
      </c>
      <c r="K2230" t="s">
        <v>1368</v>
      </c>
    </row>
    <row r="2231" hidden="1" spans="1:11">
      <c r="A2231" t="s">
        <v>6129</v>
      </c>
      <c r="B2231">
        <v>1</v>
      </c>
      <c r="C2231" t="s">
        <v>6129</v>
      </c>
      <c r="D2231">
        <v>1</v>
      </c>
      <c r="E2231" t="s">
        <v>6130</v>
      </c>
      <c r="F2231">
        <v>8</v>
      </c>
      <c r="G2231" s="493">
        <v>42251.7625</v>
      </c>
      <c r="H2231" s="493">
        <v>42251.7753356481</v>
      </c>
      <c r="I2231" t="s">
        <v>6131</v>
      </c>
      <c r="J2231" t="s">
        <v>6131</v>
      </c>
      <c r="K2231" t="s">
        <v>6131</v>
      </c>
    </row>
    <row r="2232" hidden="1" spans="1:11">
      <c r="A2232" t="s">
        <v>6132</v>
      </c>
      <c r="B2232">
        <v>1</v>
      </c>
      <c r="C2232" t="s">
        <v>6132</v>
      </c>
      <c r="D2232">
        <v>1</v>
      </c>
      <c r="E2232" t="s">
        <v>6133</v>
      </c>
      <c r="F2232">
        <v>4</v>
      </c>
      <c r="G2232" s="493">
        <v>42398.5642939815</v>
      </c>
      <c r="H2232" s="493">
        <v>42608.4690972222</v>
      </c>
      <c r="I2232" t="s">
        <v>6134</v>
      </c>
      <c r="J2232" t="s">
        <v>6134</v>
      </c>
      <c r="K2232" t="s">
        <v>6135</v>
      </c>
    </row>
    <row r="2233" hidden="1" spans="1:11">
      <c r="A2233" t="s">
        <v>6136</v>
      </c>
      <c r="B2233">
        <v>1</v>
      </c>
      <c r="C2233" t="s">
        <v>6136</v>
      </c>
      <c r="D2233">
        <v>1</v>
      </c>
      <c r="F2233">
        <v>0</v>
      </c>
      <c r="G2233" s="493">
        <v>42286.6215046296</v>
      </c>
      <c r="H2233" s="493">
        <v>42286.6215046296</v>
      </c>
      <c r="I2233" t="s">
        <v>6137</v>
      </c>
      <c r="J2233" t="s">
        <v>6137</v>
      </c>
      <c r="K2233" t="s">
        <v>1368</v>
      </c>
    </row>
    <row r="2234" hidden="1" spans="1:11">
      <c r="A2234" t="s">
        <v>6138</v>
      </c>
      <c r="B2234">
        <v>1</v>
      </c>
      <c r="C2234" t="s">
        <v>5935</v>
      </c>
      <c r="D2234">
        <v>1</v>
      </c>
      <c r="E2234" t="s">
        <v>5936</v>
      </c>
      <c r="F2234">
        <v>3</v>
      </c>
      <c r="G2234" s="493">
        <v>42181.5911226852</v>
      </c>
      <c r="H2234" s="493">
        <v>42229.4966319444</v>
      </c>
      <c r="I2234" t="s">
        <v>6139</v>
      </c>
      <c r="J2234" t="s">
        <v>5938</v>
      </c>
      <c r="K2234" t="s">
        <v>5939</v>
      </c>
    </row>
    <row r="2235" hidden="1" spans="1:11">
      <c r="A2235" t="s">
        <v>6140</v>
      </c>
      <c r="B2235">
        <v>1</v>
      </c>
      <c r="C2235" t="s">
        <v>6140</v>
      </c>
      <c r="D2235">
        <v>1</v>
      </c>
      <c r="E2235" t="s">
        <v>6141</v>
      </c>
      <c r="F2235">
        <v>4</v>
      </c>
      <c r="G2235" s="493">
        <v>42398.5646875</v>
      </c>
      <c r="H2235" s="493">
        <v>42398.7187037037</v>
      </c>
      <c r="I2235" t="s">
        <v>6142</v>
      </c>
      <c r="J2235" t="s">
        <v>6142</v>
      </c>
      <c r="K2235" t="s">
        <v>6143</v>
      </c>
    </row>
    <row r="2236" hidden="1" spans="1:11">
      <c r="A2236" t="s">
        <v>6144</v>
      </c>
      <c r="B2236">
        <v>1</v>
      </c>
      <c r="C2236" t="s">
        <v>6144</v>
      </c>
      <c r="D2236">
        <v>1</v>
      </c>
      <c r="F2236">
        <v>0</v>
      </c>
      <c r="G2236" s="493">
        <v>42662.7248148148</v>
      </c>
      <c r="H2236" s="493">
        <v>42662.7248148148</v>
      </c>
      <c r="I2236" t="s">
        <v>6145</v>
      </c>
      <c r="J2236" t="s">
        <v>6145</v>
      </c>
      <c r="K2236" t="s">
        <v>1368</v>
      </c>
    </row>
    <row r="2237" hidden="1" spans="1:11">
      <c r="A2237" t="s">
        <v>6146</v>
      </c>
      <c r="B2237">
        <v>1</v>
      </c>
      <c r="C2237" t="s">
        <v>6146</v>
      </c>
      <c r="D2237">
        <v>1</v>
      </c>
      <c r="F2237">
        <v>0</v>
      </c>
      <c r="G2237" s="493">
        <v>42569.6084837963</v>
      </c>
      <c r="H2237" s="493">
        <v>42569.6084837963</v>
      </c>
      <c r="I2237" t="s">
        <v>6147</v>
      </c>
      <c r="J2237" t="s">
        <v>6147</v>
      </c>
      <c r="K2237" t="s">
        <v>1368</v>
      </c>
    </row>
    <row r="2238" hidden="1" spans="1:11">
      <c r="A2238" t="s">
        <v>6148</v>
      </c>
      <c r="B2238">
        <v>1</v>
      </c>
      <c r="C2238" t="s">
        <v>6148</v>
      </c>
      <c r="D2238">
        <v>1</v>
      </c>
      <c r="F2238">
        <v>0</v>
      </c>
      <c r="G2238" s="493">
        <v>42569.6101157407</v>
      </c>
      <c r="H2238" s="493">
        <v>42569.6101157407</v>
      </c>
      <c r="I2238" t="s">
        <v>6149</v>
      </c>
      <c r="J2238" t="s">
        <v>6149</v>
      </c>
      <c r="K2238" t="s">
        <v>1368</v>
      </c>
    </row>
    <row r="2239" hidden="1" spans="1:11">
      <c r="A2239" t="s">
        <v>6150</v>
      </c>
      <c r="B2239">
        <v>1</v>
      </c>
      <c r="C2239" t="s">
        <v>6150</v>
      </c>
      <c r="D2239">
        <v>1</v>
      </c>
      <c r="F2239">
        <v>0</v>
      </c>
      <c r="G2239" s="493">
        <v>42663.3708101852</v>
      </c>
      <c r="H2239" s="493">
        <v>42663.3708101852</v>
      </c>
      <c r="I2239" t="s">
        <v>6151</v>
      </c>
      <c r="J2239" t="s">
        <v>6151</v>
      </c>
      <c r="K2239" t="s">
        <v>1368</v>
      </c>
    </row>
    <row r="2240" hidden="1" spans="1:11">
      <c r="A2240" t="s">
        <v>6152</v>
      </c>
      <c r="B2240">
        <v>1</v>
      </c>
      <c r="C2240" t="s">
        <v>6152</v>
      </c>
      <c r="D2240">
        <v>1</v>
      </c>
      <c r="F2240">
        <v>0</v>
      </c>
      <c r="G2240" s="493">
        <v>42569.6067592593</v>
      </c>
      <c r="H2240" s="493">
        <v>42569.6067592593</v>
      </c>
      <c r="I2240" t="s">
        <v>6153</v>
      </c>
      <c r="J2240" t="s">
        <v>6153</v>
      </c>
      <c r="K2240" t="s">
        <v>1368</v>
      </c>
    </row>
    <row r="2241" hidden="1" spans="1:11">
      <c r="A2241" t="s">
        <v>6154</v>
      </c>
      <c r="B2241">
        <v>1</v>
      </c>
      <c r="C2241" t="s">
        <v>6154</v>
      </c>
      <c r="D2241">
        <v>1</v>
      </c>
      <c r="F2241">
        <v>0</v>
      </c>
      <c r="G2241" s="493">
        <v>42664.5720138889</v>
      </c>
      <c r="H2241" s="493">
        <v>42664.5720138889</v>
      </c>
      <c r="I2241" t="s">
        <v>6155</v>
      </c>
      <c r="J2241" t="s">
        <v>6155</v>
      </c>
      <c r="K2241" t="s">
        <v>1368</v>
      </c>
    </row>
    <row r="2242" hidden="1" spans="1:11">
      <c r="A2242" t="s">
        <v>6156</v>
      </c>
      <c r="B2242">
        <v>1</v>
      </c>
      <c r="C2242" t="s">
        <v>6156</v>
      </c>
      <c r="D2242">
        <v>1</v>
      </c>
      <c r="F2242">
        <v>0</v>
      </c>
      <c r="G2242" s="493">
        <v>42663.6803356481</v>
      </c>
      <c r="H2242" s="493">
        <v>42663.6803356481</v>
      </c>
      <c r="I2242" t="s">
        <v>6157</v>
      </c>
      <c r="J2242" t="s">
        <v>6157</v>
      </c>
      <c r="K2242" t="s">
        <v>1368</v>
      </c>
    </row>
    <row r="2243" hidden="1" spans="1:11">
      <c r="A2243" t="s">
        <v>6158</v>
      </c>
      <c r="B2243">
        <v>1</v>
      </c>
      <c r="C2243" t="s">
        <v>6158</v>
      </c>
      <c r="D2243">
        <v>1</v>
      </c>
      <c r="F2243">
        <v>0</v>
      </c>
      <c r="G2243" s="493">
        <v>42664.5795486111</v>
      </c>
      <c r="H2243" s="493">
        <v>42664.5795486111</v>
      </c>
      <c r="I2243" t="s">
        <v>6159</v>
      </c>
      <c r="J2243" t="s">
        <v>6159</v>
      </c>
      <c r="K2243" t="s">
        <v>1368</v>
      </c>
    </row>
    <row r="2244" hidden="1" spans="1:11">
      <c r="A2244" t="s">
        <v>6160</v>
      </c>
      <c r="B2244">
        <v>1</v>
      </c>
      <c r="C2244" t="s">
        <v>6160</v>
      </c>
      <c r="D2244">
        <v>1</v>
      </c>
      <c r="F2244">
        <v>0</v>
      </c>
      <c r="G2244" s="493">
        <v>42569.6024421296</v>
      </c>
      <c r="H2244" s="493">
        <v>42569.6024421296</v>
      </c>
      <c r="I2244" t="s">
        <v>6161</v>
      </c>
      <c r="J2244" t="s">
        <v>6161</v>
      </c>
      <c r="K2244" t="s">
        <v>1368</v>
      </c>
    </row>
    <row r="2245" hidden="1" spans="1:11">
      <c r="A2245" t="s">
        <v>6162</v>
      </c>
      <c r="B2245">
        <v>1</v>
      </c>
      <c r="C2245" t="s">
        <v>6162</v>
      </c>
      <c r="D2245">
        <v>1</v>
      </c>
      <c r="F2245">
        <v>0</v>
      </c>
      <c r="G2245" s="493">
        <v>42209.5651388889</v>
      </c>
      <c r="H2245" s="493">
        <v>42209.5651388889</v>
      </c>
      <c r="I2245" t="s">
        <v>6163</v>
      </c>
      <c r="J2245" t="s">
        <v>6163</v>
      </c>
      <c r="K2245" t="s">
        <v>1368</v>
      </c>
    </row>
    <row r="2246" hidden="1" spans="1:11">
      <c r="A2246" t="s">
        <v>6162</v>
      </c>
      <c r="B2246" t="s">
        <v>6164</v>
      </c>
      <c r="C2246" t="s">
        <v>6162</v>
      </c>
      <c r="D2246" t="s">
        <v>6164</v>
      </c>
      <c r="F2246">
        <v>0</v>
      </c>
      <c r="G2246" s="493">
        <v>42209.5649305556</v>
      </c>
      <c r="H2246" s="493">
        <v>42209.5649305556</v>
      </c>
      <c r="I2246" t="s">
        <v>6163</v>
      </c>
      <c r="J2246" t="s">
        <v>6163</v>
      </c>
      <c r="K2246" t="s">
        <v>1368</v>
      </c>
    </row>
    <row r="2247" hidden="1" spans="1:11">
      <c r="A2247" t="s">
        <v>954</v>
      </c>
      <c r="B2247">
        <v>1</v>
      </c>
      <c r="C2247" t="s">
        <v>953</v>
      </c>
      <c r="D2247">
        <v>1</v>
      </c>
      <c r="E2247" t="s">
        <v>955</v>
      </c>
      <c r="F2247">
        <v>2</v>
      </c>
      <c r="G2247" s="493">
        <v>42303.4058796296</v>
      </c>
      <c r="H2247" s="493">
        <v>42814.6561805556</v>
      </c>
      <c r="I2247" t="s">
        <v>2482</v>
      </c>
      <c r="J2247" t="s">
        <v>6165</v>
      </c>
      <c r="K2247" t="s">
        <v>6166</v>
      </c>
    </row>
    <row r="2248" hidden="1" spans="1:11">
      <c r="A2248" t="s">
        <v>6167</v>
      </c>
      <c r="B2248">
        <v>1</v>
      </c>
      <c r="C2248" t="s">
        <v>6011</v>
      </c>
      <c r="D2248">
        <v>1</v>
      </c>
      <c r="E2248" t="s">
        <v>6012</v>
      </c>
      <c r="F2248">
        <v>4</v>
      </c>
      <c r="G2248" s="493">
        <v>42184.5191319444</v>
      </c>
      <c r="H2248" s="493">
        <v>42819.6067708333</v>
      </c>
      <c r="I2248" t="s">
        <v>6013</v>
      </c>
      <c r="J2248" t="s">
        <v>6014</v>
      </c>
      <c r="K2248" t="s">
        <v>6015</v>
      </c>
    </row>
    <row r="2249" hidden="1" spans="1:11">
      <c r="A2249" t="s">
        <v>6168</v>
      </c>
      <c r="B2249">
        <v>1</v>
      </c>
      <c r="C2249" t="s">
        <v>6168</v>
      </c>
      <c r="D2249">
        <v>1</v>
      </c>
      <c r="F2249">
        <v>0</v>
      </c>
      <c r="G2249" s="493">
        <v>42285.4415856482</v>
      </c>
      <c r="H2249" s="493">
        <v>42285.4415856482</v>
      </c>
      <c r="I2249" t="s">
        <v>6169</v>
      </c>
      <c r="J2249" t="s">
        <v>6169</v>
      </c>
      <c r="K2249" t="s">
        <v>1368</v>
      </c>
    </row>
    <row r="2250" hidden="1" spans="1:11">
      <c r="A2250" t="s">
        <v>6170</v>
      </c>
      <c r="B2250">
        <v>1</v>
      </c>
      <c r="C2250" t="s">
        <v>6171</v>
      </c>
      <c r="D2250">
        <v>1</v>
      </c>
      <c r="E2250" t="s">
        <v>3385</v>
      </c>
      <c r="F2250">
        <v>3</v>
      </c>
      <c r="G2250" s="493">
        <v>42296.7722685185</v>
      </c>
      <c r="H2250" s="493">
        <v>42296.7746990741</v>
      </c>
      <c r="I2250" t="s">
        <v>6172</v>
      </c>
      <c r="J2250" t="s">
        <v>3387</v>
      </c>
      <c r="K2250" t="s">
        <v>3387</v>
      </c>
    </row>
    <row r="2251" hidden="1" spans="1:11">
      <c r="A2251" t="s">
        <v>6173</v>
      </c>
      <c r="B2251">
        <v>1</v>
      </c>
      <c r="C2251" t="s">
        <v>3939</v>
      </c>
      <c r="D2251">
        <v>1</v>
      </c>
      <c r="E2251" t="s">
        <v>3940</v>
      </c>
      <c r="F2251">
        <v>6</v>
      </c>
      <c r="G2251" s="493">
        <v>41408.3760416667</v>
      </c>
      <c r="H2251" s="493">
        <v>42209.7665740741</v>
      </c>
      <c r="I2251" t="s">
        <v>3941</v>
      </c>
      <c r="J2251" t="s">
        <v>3942</v>
      </c>
      <c r="K2251" t="s">
        <v>3943</v>
      </c>
    </row>
    <row r="2252" hidden="1" spans="1:11">
      <c r="A2252" t="s">
        <v>6174</v>
      </c>
      <c r="B2252">
        <v>1</v>
      </c>
      <c r="C2252" t="s">
        <v>6174</v>
      </c>
      <c r="D2252">
        <v>1</v>
      </c>
      <c r="F2252">
        <v>0</v>
      </c>
      <c r="G2252" s="493">
        <v>42209.7706365741</v>
      </c>
      <c r="H2252" s="493">
        <v>42209.7706365741</v>
      </c>
      <c r="I2252" t="s">
        <v>4051</v>
      </c>
      <c r="J2252" t="s">
        <v>4051</v>
      </c>
      <c r="K2252" t="s">
        <v>1368</v>
      </c>
    </row>
    <row r="2253" hidden="1" spans="1:11">
      <c r="A2253" t="s">
        <v>6175</v>
      </c>
      <c r="B2253">
        <v>1</v>
      </c>
      <c r="C2253" t="s">
        <v>3807</v>
      </c>
      <c r="D2253">
        <v>1</v>
      </c>
      <c r="E2253" t="s">
        <v>3808</v>
      </c>
      <c r="F2253">
        <v>6</v>
      </c>
      <c r="G2253" s="493">
        <v>41404.6161342593</v>
      </c>
      <c r="H2253" s="493">
        <v>42209.7662847222</v>
      </c>
      <c r="I2253" t="s">
        <v>3809</v>
      </c>
      <c r="J2253" t="s">
        <v>3810</v>
      </c>
      <c r="K2253" t="s">
        <v>3811</v>
      </c>
    </row>
    <row r="2254" hidden="1" spans="1:11">
      <c r="A2254" t="s">
        <v>6176</v>
      </c>
      <c r="B2254">
        <v>1</v>
      </c>
      <c r="C2254" t="s">
        <v>982</v>
      </c>
      <c r="D2254">
        <v>1</v>
      </c>
      <c r="E2254" t="s">
        <v>984</v>
      </c>
      <c r="F2254">
        <v>9</v>
      </c>
      <c r="G2254" s="493">
        <v>42290.7361111111</v>
      </c>
      <c r="H2254" s="493">
        <v>42291.7878125</v>
      </c>
      <c r="I2254" t="s">
        <v>3903</v>
      </c>
      <c r="J2254" t="s">
        <v>5784</v>
      </c>
      <c r="K2254" t="s">
        <v>6177</v>
      </c>
    </row>
    <row r="2255" hidden="1" spans="1:11">
      <c r="A2255" t="s">
        <v>6178</v>
      </c>
      <c r="B2255">
        <v>1</v>
      </c>
      <c r="C2255" t="s">
        <v>6178</v>
      </c>
      <c r="D2255">
        <v>1</v>
      </c>
      <c r="E2255" t="s">
        <v>6179</v>
      </c>
      <c r="F2255">
        <v>4</v>
      </c>
      <c r="G2255" s="493">
        <v>42293.5707407407</v>
      </c>
      <c r="H2255" s="493">
        <v>42293.6525578704</v>
      </c>
      <c r="I2255" t="s">
        <v>6180</v>
      </c>
      <c r="J2255" t="s">
        <v>6180</v>
      </c>
      <c r="K2255" t="s">
        <v>6181</v>
      </c>
    </row>
    <row r="2256" hidden="1" spans="1:11">
      <c r="A2256" t="s">
        <v>6182</v>
      </c>
      <c r="B2256">
        <v>1</v>
      </c>
      <c r="C2256" t="s">
        <v>6182</v>
      </c>
      <c r="D2256">
        <v>1</v>
      </c>
      <c r="F2256">
        <v>0</v>
      </c>
      <c r="G2256" s="493">
        <v>42215.7099421296</v>
      </c>
      <c r="H2256" s="493">
        <v>42215.7099421296</v>
      </c>
      <c r="I2256" t="s">
        <v>3083</v>
      </c>
      <c r="J2256" t="s">
        <v>3083</v>
      </c>
      <c r="K2256" t="s">
        <v>1368</v>
      </c>
    </row>
    <row r="2257" hidden="1" spans="1:11">
      <c r="A2257" t="s">
        <v>6183</v>
      </c>
      <c r="B2257">
        <v>1</v>
      </c>
      <c r="C2257" t="s">
        <v>6183</v>
      </c>
      <c r="D2257">
        <v>1</v>
      </c>
      <c r="F2257">
        <v>0</v>
      </c>
      <c r="G2257" s="493">
        <v>42215.7106365741</v>
      </c>
      <c r="H2257" s="493">
        <v>42215.7106365741</v>
      </c>
      <c r="I2257" t="s">
        <v>3085</v>
      </c>
      <c r="J2257" t="s">
        <v>3085</v>
      </c>
      <c r="K2257" t="s">
        <v>1368</v>
      </c>
    </row>
    <row r="2258" hidden="1" spans="1:11">
      <c r="A2258" t="s">
        <v>6184</v>
      </c>
      <c r="B2258">
        <v>1</v>
      </c>
      <c r="C2258" t="s">
        <v>542</v>
      </c>
      <c r="D2258">
        <v>1</v>
      </c>
      <c r="E2258" t="s">
        <v>544</v>
      </c>
      <c r="F2258">
        <v>8</v>
      </c>
      <c r="G2258" s="493">
        <v>42138.6775</v>
      </c>
      <c r="H2258" s="493">
        <v>42826.3893287037</v>
      </c>
      <c r="I2258" t="s">
        <v>6185</v>
      </c>
      <c r="J2258" t="s">
        <v>2437</v>
      </c>
      <c r="K2258" t="s">
        <v>5224</v>
      </c>
    </row>
    <row r="2259" hidden="1" spans="1:11">
      <c r="A2259" t="s">
        <v>6186</v>
      </c>
      <c r="B2259">
        <v>1</v>
      </c>
      <c r="C2259" t="s">
        <v>6186</v>
      </c>
      <c r="D2259">
        <v>1</v>
      </c>
      <c r="E2259" t="s">
        <v>6187</v>
      </c>
      <c r="F2259">
        <v>4</v>
      </c>
      <c r="G2259" s="493">
        <v>42250.3911458333</v>
      </c>
      <c r="H2259" s="493">
        <v>42793.4352199074</v>
      </c>
      <c r="I2259" t="s">
        <v>6188</v>
      </c>
      <c r="J2259" t="s">
        <v>6188</v>
      </c>
      <c r="K2259" t="s">
        <v>6189</v>
      </c>
    </row>
    <row r="2260" hidden="1" spans="1:11">
      <c r="A2260" t="s">
        <v>6190</v>
      </c>
      <c r="B2260">
        <v>1</v>
      </c>
      <c r="C2260" t="s">
        <v>6191</v>
      </c>
      <c r="D2260">
        <v>1</v>
      </c>
      <c r="E2260" t="s">
        <v>6192</v>
      </c>
      <c r="F2260">
        <v>9</v>
      </c>
      <c r="G2260" s="493">
        <v>42458.6592708333</v>
      </c>
      <c r="H2260" s="493">
        <v>42460.5722106481</v>
      </c>
      <c r="I2260" t="s">
        <v>6193</v>
      </c>
      <c r="J2260" t="s">
        <v>6194</v>
      </c>
      <c r="K2260" t="s">
        <v>6195</v>
      </c>
    </row>
    <row r="2261" hidden="1" spans="1:11">
      <c r="A2261" t="s">
        <v>6196</v>
      </c>
      <c r="B2261">
        <v>1</v>
      </c>
      <c r="C2261" t="s">
        <v>6197</v>
      </c>
      <c r="D2261">
        <v>1</v>
      </c>
      <c r="E2261" t="s">
        <v>2840</v>
      </c>
      <c r="F2261">
        <v>2</v>
      </c>
      <c r="G2261" s="493">
        <v>42329.4596875</v>
      </c>
      <c r="H2261" s="493">
        <v>42329.468287037</v>
      </c>
      <c r="I2261" t="s">
        <v>2841</v>
      </c>
      <c r="J2261" t="s">
        <v>6198</v>
      </c>
      <c r="K2261" t="s">
        <v>6199</v>
      </c>
    </row>
    <row r="2262" hidden="1" spans="1:11">
      <c r="A2262" t="s">
        <v>6200</v>
      </c>
      <c r="B2262">
        <v>1</v>
      </c>
      <c r="C2262" t="s">
        <v>6201</v>
      </c>
      <c r="D2262">
        <v>1</v>
      </c>
      <c r="E2262" t="s">
        <v>2819</v>
      </c>
      <c r="F2262">
        <v>2</v>
      </c>
      <c r="G2262" s="493">
        <v>42298.3728125</v>
      </c>
      <c r="H2262" s="493">
        <v>42298.3903125</v>
      </c>
      <c r="I2262" t="s">
        <v>6202</v>
      </c>
      <c r="J2262" t="s">
        <v>6203</v>
      </c>
      <c r="K2262" t="s">
        <v>6204</v>
      </c>
    </row>
    <row r="2263" hidden="1" spans="1:11">
      <c r="A2263" t="s">
        <v>6205</v>
      </c>
      <c r="B2263">
        <v>1</v>
      </c>
      <c r="C2263" t="s">
        <v>6205</v>
      </c>
      <c r="D2263">
        <v>1</v>
      </c>
      <c r="E2263" t="s">
        <v>6206</v>
      </c>
      <c r="F2263">
        <v>9</v>
      </c>
      <c r="G2263" s="493">
        <v>40065.5021990741</v>
      </c>
      <c r="H2263" s="493">
        <v>41602.4553240741</v>
      </c>
      <c r="I2263" t="s">
        <v>2334</v>
      </c>
      <c r="J2263" t="s">
        <v>2334</v>
      </c>
      <c r="K2263" t="s">
        <v>6207</v>
      </c>
    </row>
    <row r="2264" hidden="1" spans="1:11">
      <c r="A2264" t="s">
        <v>6208</v>
      </c>
      <c r="B2264">
        <v>1</v>
      </c>
      <c r="C2264" t="s">
        <v>5858</v>
      </c>
      <c r="D2264">
        <v>1</v>
      </c>
      <c r="E2264" t="s">
        <v>5859</v>
      </c>
      <c r="F2264">
        <v>4</v>
      </c>
      <c r="G2264" s="493">
        <v>42256.800775463</v>
      </c>
      <c r="H2264" s="493">
        <v>42290.7890740741</v>
      </c>
      <c r="I2264" t="s">
        <v>6209</v>
      </c>
      <c r="J2264" t="s">
        <v>5860</v>
      </c>
      <c r="K2264" t="s">
        <v>5861</v>
      </c>
    </row>
    <row r="2265" hidden="1" spans="1:11">
      <c r="A2265" t="s">
        <v>6210</v>
      </c>
      <c r="B2265">
        <v>1</v>
      </c>
      <c r="C2265" t="s">
        <v>6210</v>
      </c>
      <c r="D2265">
        <v>1</v>
      </c>
      <c r="F2265">
        <v>0</v>
      </c>
      <c r="G2265" s="493">
        <v>42256.7855439815</v>
      </c>
      <c r="H2265" s="493">
        <v>42256.7855439815</v>
      </c>
      <c r="I2265" t="s">
        <v>6211</v>
      </c>
      <c r="J2265" t="s">
        <v>6211</v>
      </c>
      <c r="K2265" t="s">
        <v>1368</v>
      </c>
    </row>
    <row r="2266" hidden="1" spans="1:11">
      <c r="A2266" t="s">
        <v>6212</v>
      </c>
      <c r="B2266">
        <v>1</v>
      </c>
      <c r="C2266" t="s">
        <v>6212</v>
      </c>
      <c r="D2266">
        <v>1</v>
      </c>
      <c r="F2266">
        <v>0</v>
      </c>
      <c r="G2266" s="493">
        <v>42256.7863657407</v>
      </c>
      <c r="H2266" s="493">
        <v>42256.7863657407</v>
      </c>
      <c r="I2266" t="s">
        <v>6213</v>
      </c>
      <c r="J2266" t="s">
        <v>6213</v>
      </c>
      <c r="K2266" t="s">
        <v>1368</v>
      </c>
    </row>
    <row r="2267" hidden="1" spans="1:11">
      <c r="A2267" t="s">
        <v>6214</v>
      </c>
      <c r="B2267">
        <v>1</v>
      </c>
      <c r="C2267" t="s">
        <v>5858</v>
      </c>
      <c r="D2267">
        <v>1</v>
      </c>
      <c r="E2267" t="s">
        <v>5859</v>
      </c>
      <c r="F2267">
        <v>4</v>
      </c>
      <c r="G2267" s="493">
        <v>42256.800775463</v>
      </c>
      <c r="H2267" s="493">
        <v>42290.7890740741</v>
      </c>
      <c r="I2267" t="s">
        <v>6215</v>
      </c>
      <c r="J2267" t="s">
        <v>5860</v>
      </c>
      <c r="K2267" t="s">
        <v>5861</v>
      </c>
    </row>
    <row r="2268" hidden="1" spans="1:11">
      <c r="A2268" t="s">
        <v>6216</v>
      </c>
      <c r="B2268">
        <v>1</v>
      </c>
      <c r="C2268" t="s">
        <v>6129</v>
      </c>
      <c r="D2268">
        <v>1</v>
      </c>
      <c r="E2268" t="s">
        <v>6130</v>
      </c>
      <c r="F2268">
        <v>8</v>
      </c>
      <c r="G2268" s="493">
        <v>42251.7625</v>
      </c>
      <c r="H2268" s="493">
        <v>42251.7753356481</v>
      </c>
      <c r="I2268" t="s">
        <v>6217</v>
      </c>
      <c r="J2268" t="s">
        <v>6131</v>
      </c>
      <c r="K2268" t="s">
        <v>6131</v>
      </c>
    </row>
    <row r="2269" hidden="1" spans="1:11">
      <c r="A2269" t="s">
        <v>6218</v>
      </c>
      <c r="B2269">
        <v>1</v>
      </c>
      <c r="C2269" t="s">
        <v>982</v>
      </c>
      <c r="D2269">
        <v>1</v>
      </c>
      <c r="E2269" t="s">
        <v>984</v>
      </c>
      <c r="F2269">
        <v>9</v>
      </c>
      <c r="G2269" s="493">
        <v>42290.7361111111</v>
      </c>
      <c r="H2269" s="493">
        <v>42291.7878125</v>
      </c>
      <c r="I2269" t="s">
        <v>3916</v>
      </c>
      <c r="J2269" t="s">
        <v>5784</v>
      </c>
      <c r="K2269" t="s">
        <v>6177</v>
      </c>
    </row>
    <row r="2270" hidden="1" spans="1:11">
      <c r="A2270" t="s">
        <v>6219</v>
      </c>
      <c r="B2270">
        <v>1</v>
      </c>
      <c r="C2270" t="s">
        <v>6219</v>
      </c>
      <c r="D2270">
        <v>1</v>
      </c>
      <c r="F2270">
        <v>0</v>
      </c>
      <c r="G2270" s="493">
        <v>42261.6375925926</v>
      </c>
      <c r="H2270" s="493">
        <v>42261.6375925926</v>
      </c>
      <c r="I2270" t="s">
        <v>6220</v>
      </c>
      <c r="J2270" t="s">
        <v>6220</v>
      </c>
      <c r="K2270" t="s">
        <v>1368</v>
      </c>
    </row>
    <row r="2271" hidden="1" spans="1:11">
      <c r="A2271" t="s">
        <v>6221</v>
      </c>
      <c r="B2271">
        <v>1</v>
      </c>
      <c r="C2271" t="s">
        <v>6178</v>
      </c>
      <c r="D2271">
        <v>1</v>
      </c>
      <c r="E2271" t="s">
        <v>6179</v>
      </c>
      <c r="F2271">
        <v>4</v>
      </c>
      <c r="G2271" s="493">
        <v>42293.5707407407</v>
      </c>
      <c r="H2271" s="493">
        <v>42293.6525578704</v>
      </c>
      <c r="I2271" t="s">
        <v>6222</v>
      </c>
      <c r="J2271" t="s">
        <v>6180</v>
      </c>
      <c r="K2271" t="s">
        <v>6181</v>
      </c>
    </row>
    <row r="2272" hidden="1" spans="1:11">
      <c r="A2272" t="s">
        <v>6223</v>
      </c>
      <c r="B2272">
        <v>1</v>
      </c>
      <c r="C2272" t="s">
        <v>3137</v>
      </c>
      <c r="D2272">
        <v>1</v>
      </c>
      <c r="E2272" t="s">
        <v>3132</v>
      </c>
      <c r="F2272">
        <v>4</v>
      </c>
      <c r="G2272" s="493">
        <v>41193.4949421296</v>
      </c>
      <c r="H2272" s="493">
        <v>44902.5937384259</v>
      </c>
      <c r="I2272" t="s">
        <v>3138</v>
      </c>
      <c r="J2272" t="s">
        <v>3139</v>
      </c>
      <c r="K2272" t="s">
        <v>3140</v>
      </c>
    </row>
    <row r="2273" hidden="1" spans="1:11">
      <c r="A2273" t="s">
        <v>6224</v>
      </c>
      <c r="B2273">
        <v>1</v>
      </c>
      <c r="C2273" t="s">
        <v>4198</v>
      </c>
      <c r="D2273">
        <v>1</v>
      </c>
      <c r="E2273" t="s">
        <v>3512</v>
      </c>
      <c r="F2273">
        <v>4</v>
      </c>
      <c r="G2273" s="493">
        <v>41450.4709953704</v>
      </c>
      <c r="H2273" s="493">
        <v>44902.602662037</v>
      </c>
      <c r="I2273" t="s">
        <v>3513</v>
      </c>
      <c r="J2273" t="s">
        <v>3514</v>
      </c>
      <c r="K2273" t="s">
        <v>4199</v>
      </c>
    </row>
    <row r="2274" hidden="1" spans="1:11">
      <c r="A2274" t="s">
        <v>6225</v>
      </c>
      <c r="B2274">
        <v>1</v>
      </c>
      <c r="C2274" t="s">
        <v>5697</v>
      </c>
      <c r="D2274">
        <v>1</v>
      </c>
      <c r="E2274" t="s">
        <v>3132</v>
      </c>
      <c r="F2274">
        <v>4</v>
      </c>
      <c r="G2274" s="493">
        <v>42118.3984027778</v>
      </c>
      <c r="H2274" s="493">
        <v>44902.6004282407</v>
      </c>
      <c r="I2274" t="s">
        <v>3133</v>
      </c>
      <c r="J2274" t="s">
        <v>3134</v>
      </c>
      <c r="K2274" t="s">
        <v>5698</v>
      </c>
    </row>
    <row r="2275" hidden="1" spans="1:11">
      <c r="A2275" t="s">
        <v>6226</v>
      </c>
      <c r="B2275">
        <v>1</v>
      </c>
      <c r="C2275" t="s">
        <v>5697</v>
      </c>
      <c r="D2275">
        <v>1</v>
      </c>
      <c r="E2275" t="s">
        <v>3132</v>
      </c>
      <c r="F2275">
        <v>4</v>
      </c>
      <c r="G2275" s="493">
        <v>42118.3984027778</v>
      </c>
      <c r="H2275" s="493">
        <v>44902.6004282407</v>
      </c>
      <c r="I2275" t="s">
        <v>3491</v>
      </c>
      <c r="J2275" t="s">
        <v>3134</v>
      </c>
      <c r="K2275" t="s">
        <v>5698</v>
      </c>
    </row>
    <row r="2276" hidden="1" spans="1:11">
      <c r="A2276" t="s">
        <v>6227</v>
      </c>
      <c r="B2276">
        <v>1</v>
      </c>
      <c r="C2276" t="s">
        <v>6228</v>
      </c>
      <c r="D2276">
        <v>1</v>
      </c>
      <c r="E2276">
        <v>93427291</v>
      </c>
      <c r="F2276">
        <v>6</v>
      </c>
      <c r="G2276" s="493">
        <v>42387.599224537</v>
      </c>
      <c r="H2276" s="493">
        <v>42387.6036921296</v>
      </c>
      <c r="I2276" t="s">
        <v>5267</v>
      </c>
      <c r="J2276" t="s">
        <v>4278</v>
      </c>
      <c r="K2276" t="s">
        <v>3899</v>
      </c>
    </row>
    <row r="2277" hidden="1" spans="1:11">
      <c r="A2277" t="s">
        <v>6229</v>
      </c>
      <c r="B2277">
        <v>1</v>
      </c>
      <c r="C2277" t="s">
        <v>6230</v>
      </c>
      <c r="D2277">
        <v>1</v>
      </c>
      <c r="E2277">
        <v>93427291</v>
      </c>
      <c r="F2277">
        <v>6</v>
      </c>
      <c r="G2277" s="493">
        <v>42387.6193518518</v>
      </c>
      <c r="H2277" s="493">
        <v>42387.6219097222</v>
      </c>
      <c r="I2277" t="s">
        <v>5271</v>
      </c>
      <c r="J2277" t="s">
        <v>4282</v>
      </c>
      <c r="K2277" t="s">
        <v>3990</v>
      </c>
    </row>
    <row r="2278" hidden="1" spans="1:11">
      <c r="A2278" t="s">
        <v>6231</v>
      </c>
      <c r="B2278">
        <v>1</v>
      </c>
      <c r="C2278" t="s">
        <v>6232</v>
      </c>
      <c r="D2278">
        <v>1</v>
      </c>
      <c r="E2278">
        <v>93432691</v>
      </c>
      <c r="F2278">
        <v>3</v>
      </c>
      <c r="G2278" s="493">
        <v>42387.7442708333</v>
      </c>
      <c r="H2278" s="493">
        <v>44565.7367013889</v>
      </c>
      <c r="I2278" t="s">
        <v>5273</v>
      </c>
      <c r="J2278" t="s">
        <v>4286</v>
      </c>
      <c r="K2278" t="s">
        <v>6233</v>
      </c>
    </row>
    <row r="2279" hidden="1" spans="1:11">
      <c r="A2279" t="s">
        <v>6234</v>
      </c>
      <c r="B2279">
        <v>1</v>
      </c>
      <c r="C2279" t="s">
        <v>6235</v>
      </c>
      <c r="D2279">
        <v>1</v>
      </c>
      <c r="E2279">
        <v>93435091</v>
      </c>
      <c r="F2279">
        <v>3</v>
      </c>
      <c r="G2279" s="493">
        <v>42387.7610763889</v>
      </c>
      <c r="H2279" s="493">
        <v>44565.7370486111</v>
      </c>
      <c r="I2279" t="s">
        <v>5277</v>
      </c>
      <c r="J2279" t="s">
        <v>4290</v>
      </c>
      <c r="K2279" t="s">
        <v>3914</v>
      </c>
    </row>
    <row r="2280" hidden="1" spans="1:11">
      <c r="A2280" t="s">
        <v>6236</v>
      </c>
      <c r="B2280">
        <v>1</v>
      </c>
      <c r="C2280" t="s">
        <v>6237</v>
      </c>
      <c r="D2280">
        <v>1</v>
      </c>
      <c r="E2280" t="s">
        <v>3178</v>
      </c>
      <c r="F2280">
        <v>2</v>
      </c>
      <c r="G2280" s="493">
        <v>42388.5812037037</v>
      </c>
      <c r="H2280" s="493">
        <v>44573.6611458333</v>
      </c>
      <c r="I2280" t="s">
        <v>4850</v>
      </c>
      <c r="J2280" t="s">
        <v>4851</v>
      </c>
      <c r="K2280" t="s">
        <v>6238</v>
      </c>
    </row>
    <row r="2281" hidden="1" spans="1:11">
      <c r="A2281" t="s">
        <v>6239</v>
      </c>
      <c r="B2281">
        <v>1</v>
      </c>
      <c r="C2281" t="s">
        <v>6240</v>
      </c>
      <c r="D2281">
        <v>1</v>
      </c>
      <c r="E2281" t="s">
        <v>3172</v>
      </c>
      <c r="F2281">
        <v>3</v>
      </c>
      <c r="G2281" s="493">
        <v>42388.4545717593</v>
      </c>
      <c r="H2281" s="493">
        <v>43620.5047106482</v>
      </c>
      <c r="I2281" t="s">
        <v>4855</v>
      </c>
      <c r="J2281" t="s">
        <v>4856</v>
      </c>
      <c r="K2281" t="s">
        <v>6241</v>
      </c>
    </row>
    <row r="2282" hidden="1" spans="1:11">
      <c r="A2282" t="s">
        <v>6242</v>
      </c>
      <c r="B2282">
        <v>1</v>
      </c>
      <c r="C2282" t="s">
        <v>6243</v>
      </c>
      <c r="D2282">
        <v>1</v>
      </c>
      <c r="E2282" t="s">
        <v>4074</v>
      </c>
      <c r="F2282">
        <v>3</v>
      </c>
      <c r="G2282" s="493">
        <v>42294.4061458333</v>
      </c>
      <c r="H2282" s="493">
        <v>42294.431724537</v>
      </c>
      <c r="I2282" t="s">
        <v>4075</v>
      </c>
      <c r="J2282" t="s">
        <v>4076</v>
      </c>
      <c r="K2282" t="s">
        <v>6244</v>
      </c>
    </row>
    <row r="2283" hidden="1" spans="1:11">
      <c r="A2283" t="s">
        <v>6245</v>
      </c>
      <c r="B2283">
        <v>1</v>
      </c>
      <c r="C2283" t="s">
        <v>6246</v>
      </c>
      <c r="D2283">
        <v>1</v>
      </c>
      <c r="E2283" t="s">
        <v>4080</v>
      </c>
      <c r="F2283">
        <v>3</v>
      </c>
      <c r="G2283" s="493">
        <v>42294.4153703704</v>
      </c>
      <c r="H2283" s="493">
        <v>42294.4360185185</v>
      </c>
      <c r="I2283" t="s">
        <v>4081</v>
      </c>
      <c r="J2283" t="s">
        <v>4082</v>
      </c>
      <c r="K2283" t="s">
        <v>6247</v>
      </c>
    </row>
    <row r="2284" hidden="1" spans="1:11">
      <c r="A2284" t="s">
        <v>6248</v>
      </c>
      <c r="B2284">
        <v>1</v>
      </c>
      <c r="C2284" t="s">
        <v>6249</v>
      </c>
      <c r="D2284">
        <v>1</v>
      </c>
      <c r="E2284" t="s">
        <v>4062</v>
      </c>
      <c r="F2284">
        <v>6</v>
      </c>
      <c r="G2284" s="493">
        <v>42294.4214236111</v>
      </c>
      <c r="H2284" s="493">
        <v>42294.4399074074</v>
      </c>
      <c r="I2284" t="s">
        <v>4063</v>
      </c>
      <c r="J2284" t="s">
        <v>4064</v>
      </c>
      <c r="K2284" t="s">
        <v>6250</v>
      </c>
    </row>
    <row r="2285" hidden="1" spans="1:11">
      <c r="A2285" t="s">
        <v>6251</v>
      </c>
      <c r="B2285">
        <v>1</v>
      </c>
      <c r="C2285" t="s">
        <v>6252</v>
      </c>
      <c r="D2285">
        <v>1</v>
      </c>
      <c r="E2285" t="s">
        <v>4068</v>
      </c>
      <c r="F2285">
        <v>6</v>
      </c>
      <c r="G2285" s="493">
        <v>42294.4260763889</v>
      </c>
      <c r="H2285" s="493">
        <v>42294.442025463</v>
      </c>
      <c r="I2285" t="s">
        <v>4069</v>
      </c>
      <c r="J2285" t="s">
        <v>4070</v>
      </c>
      <c r="K2285" t="s">
        <v>6253</v>
      </c>
    </row>
    <row r="2286" hidden="1" spans="1:11">
      <c r="A2286" t="s">
        <v>6254</v>
      </c>
      <c r="B2286">
        <v>1</v>
      </c>
      <c r="C2286" t="s">
        <v>5974</v>
      </c>
      <c r="D2286">
        <v>1</v>
      </c>
      <c r="E2286" t="s">
        <v>5975</v>
      </c>
      <c r="F2286">
        <v>2</v>
      </c>
      <c r="G2286" s="493">
        <v>42209.6214351852</v>
      </c>
      <c r="H2286" s="493">
        <v>43719.5662615741</v>
      </c>
      <c r="I2286" t="s">
        <v>6255</v>
      </c>
      <c r="J2286" t="s">
        <v>5977</v>
      </c>
      <c r="K2286" t="s">
        <v>5978</v>
      </c>
    </row>
    <row r="2287" hidden="1" spans="1:11">
      <c r="A2287" t="s">
        <v>6256</v>
      </c>
      <c r="B2287">
        <v>1</v>
      </c>
      <c r="C2287" t="s">
        <v>6256</v>
      </c>
      <c r="D2287">
        <v>1</v>
      </c>
      <c r="F2287">
        <v>0</v>
      </c>
      <c r="G2287" s="493">
        <v>42282.599224537</v>
      </c>
      <c r="H2287" s="493">
        <v>42282.599224537</v>
      </c>
      <c r="I2287" t="s">
        <v>6257</v>
      </c>
      <c r="J2287" t="s">
        <v>6257</v>
      </c>
      <c r="K2287" t="s">
        <v>1368</v>
      </c>
    </row>
    <row r="2288" hidden="1" spans="1:11">
      <c r="A2288" t="s">
        <v>6258</v>
      </c>
      <c r="B2288">
        <v>1</v>
      </c>
      <c r="C2288" t="s">
        <v>6258</v>
      </c>
      <c r="D2288">
        <v>1</v>
      </c>
      <c r="F2288">
        <v>0</v>
      </c>
      <c r="G2288" s="493">
        <v>42282.6010185185</v>
      </c>
      <c r="H2288" s="493">
        <v>42282.6010185185</v>
      </c>
      <c r="I2288" t="s">
        <v>6259</v>
      </c>
      <c r="J2288" t="s">
        <v>6259</v>
      </c>
      <c r="K2288" t="s">
        <v>1368</v>
      </c>
    </row>
    <row r="2289" hidden="1" spans="1:11">
      <c r="A2289" t="s">
        <v>6260</v>
      </c>
      <c r="B2289">
        <v>1</v>
      </c>
      <c r="C2289" t="s">
        <v>5980</v>
      </c>
      <c r="D2289">
        <v>1</v>
      </c>
      <c r="E2289" t="s">
        <v>5975</v>
      </c>
      <c r="F2289">
        <v>2</v>
      </c>
      <c r="G2289" s="493">
        <v>42230.598275463</v>
      </c>
      <c r="H2289" s="493">
        <v>42785.5379166667</v>
      </c>
      <c r="I2289" t="s">
        <v>6261</v>
      </c>
      <c r="J2289" t="s">
        <v>5982</v>
      </c>
      <c r="K2289" t="s">
        <v>5983</v>
      </c>
    </row>
    <row r="2290" hidden="1" spans="1:11">
      <c r="A2290" t="s">
        <v>6262</v>
      </c>
      <c r="B2290">
        <v>1</v>
      </c>
      <c r="C2290" t="s">
        <v>6262</v>
      </c>
      <c r="D2290">
        <v>1</v>
      </c>
      <c r="F2290">
        <v>0</v>
      </c>
      <c r="G2290" s="493">
        <v>42264.4859143519</v>
      </c>
      <c r="H2290" s="493">
        <v>42264.4859143519</v>
      </c>
      <c r="I2290" t="s">
        <v>6263</v>
      </c>
      <c r="J2290" t="s">
        <v>6263</v>
      </c>
      <c r="K2290" t="s">
        <v>1368</v>
      </c>
    </row>
    <row r="2291" hidden="1" spans="1:11">
      <c r="A2291" t="s">
        <v>6264</v>
      </c>
      <c r="B2291">
        <v>1</v>
      </c>
      <c r="C2291" t="s">
        <v>6264</v>
      </c>
      <c r="D2291">
        <v>1</v>
      </c>
      <c r="E2291" t="s">
        <v>6018</v>
      </c>
      <c r="F2291">
        <v>4</v>
      </c>
      <c r="G2291" s="493">
        <v>42285.5121180556</v>
      </c>
      <c r="H2291" s="493">
        <v>42819.6078935185</v>
      </c>
      <c r="I2291" t="s">
        <v>6265</v>
      </c>
      <c r="J2291" t="s">
        <v>6265</v>
      </c>
      <c r="K2291" t="s">
        <v>6266</v>
      </c>
    </row>
    <row r="2292" hidden="1" spans="1:11">
      <c r="A2292" t="s">
        <v>6267</v>
      </c>
      <c r="B2292">
        <v>1</v>
      </c>
      <c r="C2292" t="s">
        <v>6267</v>
      </c>
      <c r="D2292">
        <v>1</v>
      </c>
      <c r="E2292" t="s">
        <v>6268</v>
      </c>
      <c r="F2292">
        <v>6</v>
      </c>
      <c r="G2292" s="493">
        <v>42384.6559375</v>
      </c>
      <c r="H2292" s="493">
        <v>42384.7046296296</v>
      </c>
      <c r="I2292" t="s">
        <v>6269</v>
      </c>
      <c r="J2292" t="s">
        <v>6269</v>
      </c>
      <c r="K2292" t="s">
        <v>6270</v>
      </c>
    </row>
    <row r="2293" hidden="1" spans="1:11">
      <c r="A2293" t="s">
        <v>6271</v>
      </c>
      <c r="B2293">
        <v>1</v>
      </c>
      <c r="C2293" t="s">
        <v>6271</v>
      </c>
      <c r="D2293">
        <v>1</v>
      </c>
      <c r="E2293" t="s">
        <v>6272</v>
      </c>
      <c r="F2293">
        <v>6</v>
      </c>
      <c r="G2293" s="493">
        <v>42326.7753125</v>
      </c>
      <c r="H2293" s="493">
        <v>42338.4054513889</v>
      </c>
      <c r="I2293" t="s">
        <v>5829</v>
      </c>
      <c r="J2293" t="s">
        <v>5829</v>
      </c>
      <c r="K2293" t="s">
        <v>5830</v>
      </c>
    </row>
    <row r="2294" hidden="1" spans="1:11">
      <c r="A2294" t="s">
        <v>6273</v>
      </c>
      <c r="B2294">
        <v>1</v>
      </c>
      <c r="C2294" t="s">
        <v>6273</v>
      </c>
      <c r="D2294">
        <v>1</v>
      </c>
      <c r="F2294">
        <v>0</v>
      </c>
      <c r="G2294" s="493">
        <v>42264.4882060185</v>
      </c>
      <c r="H2294" s="493">
        <v>42264.4882060185</v>
      </c>
      <c r="I2294" t="s">
        <v>4839</v>
      </c>
      <c r="J2294" t="s">
        <v>4839</v>
      </c>
      <c r="K2294" t="s">
        <v>1368</v>
      </c>
    </row>
    <row r="2295" hidden="1" spans="1:11">
      <c r="A2295" t="s">
        <v>6274</v>
      </c>
      <c r="B2295">
        <v>1</v>
      </c>
      <c r="C2295" t="s">
        <v>6274</v>
      </c>
      <c r="D2295">
        <v>1</v>
      </c>
      <c r="E2295" t="s">
        <v>6275</v>
      </c>
      <c r="F2295">
        <v>6</v>
      </c>
      <c r="G2295" s="493">
        <v>42425.703900463</v>
      </c>
      <c r="H2295" s="493">
        <v>42425.7195601852</v>
      </c>
      <c r="I2295" t="s">
        <v>6276</v>
      </c>
      <c r="J2295" t="s">
        <v>6276</v>
      </c>
      <c r="K2295" t="s">
        <v>6277</v>
      </c>
    </row>
    <row r="2296" hidden="1" spans="1:11">
      <c r="A2296" t="s">
        <v>6278</v>
      </c>
      <c r="B2296">
        <v>1</v>
      </c>
      <c r="C2296" t="s">
        <v>6278</v>
      </c>
      <c r="D2296">
        <v>1</v>
      </c>
      <c r="E2296" t="s">
        <v>6279</v>
      </c>
      <c r="F2296">
        <v>4</v>
      </c>
      <c r="G2296" s="493">
        <v>42748.4394444444</v>
      </c>
      <c r="H2296" s="493">
        <v>42748.4622222222</v>
      </c>
      <c r="I2296" t="s">
        <v>6280</v>
      </c>
      <c r="J2296" t="s">
        <v>6280</v>
      </c>
      <c r="K2296" t="s">
        <v>6281</v>
      </c>
    </row>
    <row r="2297" hidden="1" spans="1:11">
      <c r="A2297" t="s">
        <v>6282</v>
      </c>
      <c r="B2297">
        <v>1</v>
      </c>
      <c r="C2297" t="s">
        <v>6282</v>
      </c>
      <c r="D2297">
        <v>1</v>
      </c>
      <c r="F2297">
        <v>0</v>
      </c>
      <c r="G2297" s="493">
        <v>42293.4733680556</v>
      </c>
      <c r="H2297" s="493">
        <v>42293.4733680556</v>
      </c>
      <c r="I2297" t="s">
        <v>6283</v>
      </c>
      <c r="J2297" t="s">
        <v>6283</v>
      </c>
      <c r="K2297" t="s">
        <v>1368</v>
      </c>
    </row>
    <row r="2298" hidden="1" spans="1:11">
      <c r="A2298" t="s">
        <v>6284</v>
      </c>
      <c r="B2298">
        <v>1</v>
      </c>
      <c r="C2298" t="s">
        <v>6285</v>
      </c>
      <c r="D2298">
        <v>1</v>
      </c>
      <c r="E2298">
        <v>93426491</v>
      </c>
      <c r="F2298">
        <v>24</v>
      </c>
      <c r="G2298" s="493">
        <v>42405.6902199074</v>
      </c>
      <c r="H2298" s="493">
        <v>42884.6750694444</v>
      </c>
      <c r="I2298" t="s">
        <v>2162</v>
      </c>
      <c r="J2298" t="s">
        <v>6286</v>
      </c>
      <c r="K2298" t="s">
        <v>6287</v>
      </c>
    </row>
    <row r="2299" hidden="1" spans="1:11">
      <c r="A2299" t="s">
        <v>6288</v>
      </c>
      <c r="B2299">
        <v>1</v>
      </c>
      <c r="C2299" t="s">
        <v>6288</v>
      </c>
      <c r="D2299">
        <v>1</v>
      </c>
      <c r="E2299">
        <v>93435691</v>
      </c>
      <c r="F2299">
        <v>20</v>
      </c>
      <c r="G2299" s="493">
        <v>42405.6905555556</v>
      </c>
      <c r="H2299" s="493">
        <v>42405.6935648148</v>
      </c>
      <c r="I2299" t="s">
        <v>2268</v>
      </c>
      <c r="J2299" t="s">
        <v>2268</v>
      </c>
      <c r="K2299" t="s">
        <v>6289</v>
      </c>
    </row>
    <row r="2300" hidden="1" spans="1:11">
      <c r="A2300" t="s">
        <v>6290</v>
      </c>
      <c r="B2300">
        <v>1</v>
      </c>
      <c r="C2300" t="s">
        <v>5865</v>
      </c>
      <c r="D2300">
        <v>1</v>
      </c>
      <c r="E2300" t="s">
        <v>519</v>
      </c>
      <c r="F2300">
        <v>4</v>
      </c>
      <c r="G2300" s="493">
        <v>42181.5856134259</v>
      </c>
      <c r="H2300" s="493">
        <v>42195.4686342593</v>
      </c>
      <c r="I2300" t="s">
        <v>6291</v>
      </c>
      <c r="J2300" t="s">
        <v>5867</v>
      </c>
      <c r="K2300" t="s">
        <v>5868</v>
      </c>
    </row>
    <row r="2301" hidden="1" spans="1:11">
      <c r="A2301" t="s">
        <v>6292</v>
      </c>
      <c r="B2301">
        <v>1</v>
      </c>
      <c r="C2301" t="s">
        <v>5865</v>
      </c>
      <c r="D2301">
        <v>1</v>
      </c>
      <c r="E2301" t="s">
        <v>519</v>
      </c>
      <c r="F2301">
        <v>4</v>
      </c>
      <c r="G2301" s="493">
        <v>42181.5856134259</v>
      </c>
      <c r="H2301" s="493">
        <v>42195.4686342593</v>
      </c>
      <c r="I2301" t="s">
        <v>6293</v>
      </c>
      <c r="J2301" t="s">
        <v>5867</v>
      </c>
      <c r="K2301" t="s">
        <v>5868</v>
      </c>
    </row>
    <row r="2302" hidden="1" spans="1:11">
      <c r="A2302" t="s">
        <v>6294</v>
      </c>
      <c r="B2302">
        <v>1</v>
      </c>
      <c r="C2302" t="s">
        <v>5865</v>
      </c>
      <c r="D2302">
        <v>1</v>
      </c>
      <c r="E2302" t="s">
        <v>519</v>
      </c>
      <c r="F2302">
        <v>4</v>
      </c>
      <c r="G2302" s="493">
        <v>42181.5856134259</v>
      </c>
      <c r="H2302" s="493">
        <v>42195.4686342593</v>
      </c>
      <c r="I2302" t="s">
        <v>6295</v>
      </c>
      <c r="J2302" t="s">
        <v>5867</v>
      </c>
      <c r="K2302" t="s">
        <v>5868</v>
      </c>
    </row>
    <row r="2303" hidden="1" spans="1:11">
      <c r="A2303" t="s">
        <v>6296</v>
      </c>
      <c r="B2303">
        <v>1</v>
      </c>
      <c r="C2303" t="s">
        <v>5865</v>
      </c>
      <c r="D2303">
        <v>1</v>
      </c>
      <c r="E2303" t="s">
        <v>519</v>
      </c>
      <c r="F2303">
        <v>4</v>
      </c>
      <c r="G2303" s="493">
        <v>42181.5856134259</v>
      </c>
      <c r="H2303" s="493">
        <v>42195.4686342593</v>
      </c>
      <c r="I2303" t="s">
        <v>6297</v>
      </c>
      <c r="J2303" t="s">
        <v>5867</v>
      </c>
      <c r="K2303" t="s">
        <v>5868</v>
      </c>
    </row>
    <row r="2304" hidden="1" spans="1:11">
      <c r="A2304" t="s">
        <v>6298</v>
      </c>
      <c r="B2304">
        <v>1</v>
      </c>
      <c r="C2304" t="s">
        <v>5865</v>
      </c>
      <c r="D2304">
        <v>1</v>
      </c>
      <c r="E2304" t="s">
        <v>519</v>
      </c>
      <c r="F2304">
        <v>4</v>
      </c>
      <c r="G2304" s="493">
        <v>42181.5856134259</v>
      </c>
      <c r="H2304" s="493">
        <v>42195.4686342593</v>
      </c>
      <c r="I2304" t="s">
        <v>6299</v>
      </c>
      <c r="J2304" t="s">
        <v>5867</v>
      </c>
      <c r="K2304" t="s">
        <v>5868</v>
      </c>
    </row>
    <row r="2305" hidden="1" spans="1:11">
      <c r="A2305" t="s">
        <v>6300</v>
      </c>
      <c r="B2305">
        <v>1</v>
      </c>
      <c r="C2305" t="s">
        <v>5865</v>
      </c>
      <c r="D2305">
        <v>1</v>
      </c>
      <c r="E2305" t="s">
        <v>519</v>
      </c>
      <c r="F2305">
        <v>4</v>
      </c>
      <c r="G2305" s="493">
        <v>42181.5856134259</v>
      </c>
      <c r="H2305" s="493">
        <v>42195.4686342593</v>
      </c>
      <c r="I2305" t="s">
        <v>6301</v>
      </c>
      <c r="J2305" t="s">
        <v>5867</v>
      </c>
      <c r="K2305" t="s">
        <v>5868</v>
      </c>
    </row>
    <row r="2306" hidden="1" spans="1:11">
      <c r="A2306" t="s">
        <v>6302</v>
      </c>
      <c r="B2306">
        <v>1</v>
      </c>
      <c r="C2306" t="s">
        <v>5946</v>
      </c>
      <c r="D2306">
        <v>1</v>
      </c>
      <c r="E2306" t="s">
        <v>5947</v>
      </c>
      <c r="F2306">
        <v>3</v>
      </c>
      <c r="G2306" s="493">
        <v>42181.5877662037</v>
      </c>
      <c r="H2306" s="493">
        <v>42209.4309143519</v>
      </c>
      <c r="I2306" t="s">
        <v>6303</v>
      </c>
      <c r="J2306" t="s">
        <v>5949</v>
      </c>
      <c r="K2306" t="s">
        <v>5950</v>
      </c>
    </row>
    <row r="2307" hidden="1" spans="1:11">
      <c r="A2307" t="s">
        <v>6304</v>
      </c>
      <c r="B2307">
        <v>1</v>
      </c>
      <c r="C2307" t="s">
        <v>5946</v>
      </c>
      <c r="D2307">
        <v>1</v>
      </c>
      <c r="E2307" t="s">
        <v>5947</v>
      </c>
      <c r="F2307">
        <v>3</v>
      </c>
      <c r="G2307" s="493">
        <v>42181.5877662037</v>
      </c>
      <c r="H2307" s="493">
        <v>42209.4309143519</v>
      </c>
      <c r="I2307" t="s">
        <v>6305</v>
      </c>
      <c r="J2307" t="s">
        <v>5949</v>
      </c>
      <c r="K2307" t="s">
        <v>5950</v>
      </c>
    </row>
    <row r="2308" hidden="1" spans="1:11">
      <c r="A2308" t="s">
        <v>6306</v>
      </c>
      <c r="B2308">
        <v>1</v>
      </c>
      <c r="C2308" t="s">
        <v>5956</v>
      </c>
      <c r="D2308">
        <v>1</v>
      </c>
      <c r="E2308" t="s">
        <v>5947</v>
      </c>
      <c r="F2308">
        <v>3</v>
      </c>
      <c r="G2308" s="493">
        <v>42181.5885300926</v>
      </c>
      <c r="H2308" s="493">
        <v>42332.4006944444</v>
      </c>
      <c r="I2308" t="s">
        <v>6307</v>
      </c>
      <c r="J2308" t="s">
        <v>5958</v>
      </c>
      <c r="K2308" t="s">
        <v>5950</v>
      </c>
    </row>
    <row r="2309" hidden="1" spans="1:11">
      <c r="A2309" t="s">
        <v>6308</v>
      </c>
      <c r="B2309">
        <v>1</v>
      </c>
      <c r="C2309" t="s">
        <v>5956</v>
      </c>
      <c r="D2309">
        <v>1</v>
      </c>
      <c r="E2309" t="s">
        <v>5947</v>
      </c>
      <c r="F2309">
        <v>3</v>
      </c>
      <c r="G2309" s="493">
        <v>42181.5885300926</v>
      </c>
      <c r="H2309" s="493">
        <v>42332.4006944444</v>
      </c>
      <c r="I2309" t="s">
        <v>6309</v>
      </c>
      <c r="J2309" t="s">
        <v>5958</v>
      </c>
      <c r="K2309" t="s">
        <v>5950</v>
      </c>
    </row>
    <row r="2310" hidden="1" spans="1:11">
      <c r="A2310" t="s">
        <v>6310</v>
      </c>
      <c r="B2310">
        <v>1</v>
      </c>
      <c r="C2310" t="s">
        <v>5946</v>
      </c>
      <c r="D2310">
        <v>1</v>
      </c>
      <c r="E2310" t="s">
        <v>5947</v>
      </c>
      <c r="F2310">
        <v>3</v>
      </c>
      <c r="G2310" s="493">
        <v>42181.5877662037</v>
      </c>
      <c r="H2310" s="493">
        <v>42209.4309143519</v>
      </c>
      <c r="I2310" t="s">
        <v>6311</v>
      </c>
      <c r="J2310" t="s">
        <v>5949</v>
      </c>
      <c r="K2310" t="s">
        <v>5950</v>
      </c>
    </row>
    <row r="2311" hidden="1" spans="1:11">
      <c r="A2311" t="s">
        <v>6312</v>
      </c>
      <c r="B2311">
        <v>1</v>
      </c>
      <c r="C2311" t="s">
        <v>5956</v>
      </c>
      <c r="D2311">
        <v>1</v>
      </c>
      <c r="E2311" t="s">
        <v>5947</v>
      </c>
      <c r="F2311">
        <v>3</v>
      </c>
      <c r="G2311" s="493">
        <v>42181.5885300926</v>
      </c>
      <c r="H2311" s="493">
        <v>42332.4006944444</v>
      </c>
      <c r="I2311" t="s">
        <v>6313</v>
      </c>
      <c r="J2311" t="s">
        <v>5958</v>
      </c>
      <c r="K2311" t="s">
        <v>5950</v>
      </c>
    </row>
    <row r="2312" hidden="1" spans="1:11">
      <c r="A2312" t="s">
        <v>6314</v>
      </c>
      <c r="B2312">
        <v>1</v>
      </c>
      <c r="C2312" t="s">
        <v>5946</v>
      </c>
      <c r="D2312">
        <v>1</v>
      </c>
      <c r="E2312" t="s">
        <v>5947</v>
      </c>
      <c r="F2312">
        <v>3</v>
      </c>
      <c r="G2312" s="493">
        <v>42181.5877662037</v>
      </c>
      <c r="H2312" s="493">
        <v>42209.4309143519</v>
      </c>
      <c r="I2312" t="s">
        <v>6315</v>
      </c>
      <c r="J2312" t="s">
        <v>5949</v>
      </c>
      <c r="K2312" t="s">
        <v>5950</v>
      </c>
    </row>
    <row r="2313" hidden="1" spans="1:11">
      <c r="A2313" t="s">
        <v>6316</v>
      </c>
      <c r="B2313">
        <v>1</v>
      </c>
      <c r="C2313" t="s">
        <v>5935</v>
      </c>
      <c r="D2313">
        <v>1</v>
      </c>
      <c r="E2313" t="s">
        <v>5936</v>
      </c>
      <c r="F2313">
        <v>3</v>
      </c>
      <c r="G2313" s="493">
        <v>42181.5911226852</v>
      </c>
      <c r="H2313" s="493">
        <v>42229.4966319444</v>
      </c>
      <c r="I2313" t="s">
        <v>6317</v>
      </c>
      <c r="J2313" t="s">
        <v>5938</v>
      </c>
      <c r="K2313" t="s">
        <v>5939</v>
      </c>
    </row>
    <row r="2314" hidden="1" spans="1:11">
      <c r="A2314" t="s">
        <v>6318</v>
      </c>
      <c r="B2314">
        <v>1</v>
      </c>
      <c r="C2314" t="s">
        <v>5935</v>
      </c>
      <c r="D2314">
        <v>1</v>
      </c>
      <c r="E2314" t="s">
        <v>5936</v>
      </c>
      <c r="F2314">
        <v>3</v>
      </c>
      <c r="G2314" s="493">
        <v>42181.5911226852</v>
      </c>
      <c r="H2314" s="493">
        <v>42229.4966319444</v>
      </c>
      <c r="I2314" t="s">
        <v>6319</v>
      </c>
      <c r="J2314" t="s">
        <v>5938</v>
      </c>
      <c r="K2314" t="s">
        <v>5939</v>
      </c>
    </row>
    <row r="2315" hidden="1" spans="1:11">
      <c r="A2315" t="s">
        <v>6320</v>
      </c>
      <c r="B2315">
        <v>1</v>
      </c>
      <c r="C2315" t="s">
        <v>5935</v>
      </c>
      <c r="D2315">
        <v>1</v>
      </c>
      <c r="E2315" t="s">
        <v>5936</v>
      </c>
      <c r="F2315">
        <v>3</v>
      </c>
      <c r="G2315" s="493">
        <v>42181.5911226852</v>
      </c>
      <c r="H2315" s="493">
        <v>42229.4966319444</v>
      </c>
      <c r="I2315" t="s">
        <v>6321</v>
      </c>
      <c r="J2315" t="s">
        <v>5938</v>
      </c>
      <c r="K2315" t="s">
        <v>5939</v>
      </c>
    </row>
    <row r="2316" hidden="1" spans="1:11">
      <c r="A2316" t="s">
        <v>6322</v>
      </c>
      <c r="B2316">
        <v>1</v>
      </c>
      <c r="C2316" t="s">
        <v>6322</v>
      </c>
      <c r="D2316">
        <v>1</v>
      </c>
      <c r="E2316" t="s">
        <v>6323</v>
      </c>
      <c r="F2316">
        <v>6</v>
      </c>
      <c r="G2316" s="493">
        <v>42437.511087963</v>
      </c>
      <c r="H2316" s="493">
        <v>42437.5313657407</v>
      </c>
      <c r="I2316" t="s">
        <v>6324</v>
      </c>
      <c r="J2316" t="s">
        <v>6324</v>
      </c>
      <c r="K2316" t="s">
        <v>6325</v>
      </c>
    </row>
    <row r="2317" hidden="1" spans="1:11">
      <c r="A2317" t="s">
        <v>6326</v>
      </c>
      <c r="B2317">
        <v>1</v>
      </c>
      <c r="C2317" t="s">
        <v>6264</v>
      </c>
      <c r="D2317">
        <v>1</v>
      </c>
      <c r="E2317" t="s">
        <v>6018</v>
      </c>
      <c r="F2317">
        <v>4</v>
      </c>
      <c r="G2317" s="493">
        <v>42285.5121180556</v>
      </c>
      <c r="H2317" s="493">
        <v>42819.6078935185</v>
      </c>
      <c r="I2317" t="s">
        <v>5348</v>
      </c>
      <c r="J2317" t="s">
        <v>6265</v>
      </c>
      <c r="K2317" t="s">
        <v>6266</v>
      </c>
    </row>
    <row r="2318" hidden="1" spans="1:11">
      <c r="A2318" t="s">
        <v>6327</v>
      </c>
      <c r="B2318">
        <v>1</v>
      </c>
      <c r="C2318" t="s">
        <v>6327</v>
      </c>
      <c r="D2318">
        <v>1</v>
      </c>
      <c r="E2318" t="s">
        <v>6328</v>
      </c>
      <c r="F2318">
        <v>6</v>
      </c>
      <c r="G2318" s="493">
        <v>42398.5621527778</v>
      </c>
      <c r="H2318" s="493">
        <v>42399.4559837963</v>
      </c>
      <c r="I2318" t="s">
        <v>6329</v>
      </c>
      <c r="J2318" t="s">
        <v>6329</v>
      </c>
      <c r="K2318" t="s">
        <v>6330</v>
      </c>
    </row>
    <row r="2319" hidden="1" spans="1:11">
      <c r="A2319" t="s">
        <v>6331</v>
      </c>
      <c r="B2319">
        <v>1</v>
      </c>
      <c r="C2319" t="s">
        <v>6331</v>
      </c>
      <c r="D2319">
        <v>1</v>
      </c>
      <c r="E2319" t="s">
        <v>6332</v>
      </c>
      <c r="F2319">
        <v>9</v>
      </c>
      <c r="G2319" s="493">
        <v>42345.5118865741</v>
      </c>
      <c r="H2319" s="493">
        <v>42360.6257060185</v>
      </c>
      <c r="I2319" t="s">
        <v>6333</v>
      </c>
      <c r="J2319" t="s">
        <v>6333</v>
      </c>
      <c r="K2319" t="s">
        <v>6334</v>
      </c>
    </row>
    <row r="2320" hidden="1" spans="1:11">
      <c r="A2320" t="s">
        <v>6335</v>
      </c>
      <c r="B2320">
        <v>1</v>
      </c>
      <c r="C2320" t="s">
        <v>6336</v>
      </c>
      <c r="D2320">
        <v>1</v>
      </c>
      <c r="E2320" t="s">
        <v>3940</v>
      </c>
      <c r="F2320">
        <v>6</v>
      </c>
      <c r="G2320" s="493">
        <v>42307.3863425926</v>
      </c>
      <c r="H2320" s="493">
        <v>42307.390462963</v>
      </c>
      <c r="I2320" t="s">
        <v>3941</v>
      </c>
      <c r="J2320" t="s">
        <v>6337</v>
      </c>
      <c r="K2320" t="s">
        <v>6338</v>
      </c>
    </row>
    <row r="2321" hidden="1" spans="1:11">
      <c r="A2321" t="s">
        <v>6339</v>
      </c>
      <c r="B2321">
        <v>1</v>
      </c>
      <c r="C2321" t="s">
        <v>6340</v>
      </c>
      <c r="D2321">
        <v>1</v>
      </c>
      <c r="E2321" t="s">
        <v>3808</v>
      </c>
      <c r="F2321">
        <v>6</v>
      </c>
      <c r="G2321" s="493">
        <v>42307.3886805556</v>
      </c>
      <c r="H2321" s="493">
        <v>42307.3921527778</v>
      </c>
      <c r="I2321" t="s">
        <v>3809</v>
      </c>
      <c r="J2321" t="s">
        <v>6341</v>
      </c>
      <c r="K2321" t="s">
        <v>6342</v>
      </c>
    </row>
    <row r="2322" hidden="1" spans="1:11">
      <c r="A2322" t="s">
        <v>6343</v>
      </c>
      <c r="B2322">
        <v>1</v>
      </c>
      <c r="C2322" t="s">
        <v>6343</v>
      </c>
      <c r="D2322">
        <v>1</v>
      </c>
      <c r="F2322">
        <v>0</v>
      </c>
      <c r="G2322" s="493">
        <v>42437.756099537</v>
      </c>
      <c r="H2322" s="493">
        <v>42437.756099537</v>
      </c>
      <c r="I2322" t="s">
        <v>6344</v>
      </c>
      <c r="J2322" t="s">
        <v>6344</v>
      </c>
      <c r="K2322" t="s">
        <v>1368</v>
      </c>
    </row>
    <row r="2323" hidden="1" spans="1:11">
      <c r="A2323" t="s">
        <v>6345</v>
      </c>
      <c r="B2323">
        <v>1</v>
      </c>
      <c r="C2323" t="s">
        <v>6345</v>
      </c>
      <c r="D2323">
        <v>1</v>
      </c>
      <c r="F2323">
        <v>0</v>
      </c>
      <c r="G2323" s="493">
        <v>42437.759375</v>
      </c>
      <c r="H2323" s="493">
        <v>42437.759375</v>
      </c>
      <c r="I2323" t="s">
        <v>6346</v>
      </c>
      <c r="J2323" t="s">
        <v>6346</v>
      </c>
      <c r="K2323" t="s">
        <v>1368</v>
      </c>
    </row>
    <row r="2324" hidden="1" spans="1:11">
      <c r="A2324" t="s">
        <v>6347</v>
      </c>
      <c r="B2324">
        <v>1</v>
      </c>
      <c r="C2324" t="s">
        <v>6348</v>
      </c>
      <c r="D2324">
        <v>1</v>
      </c>
      <c r="E2324" t="s">
        <v>2833</v>
      </c>
      <c r="F2324">
        <v>2</v>
      </c>
      <c r="G2324" s="493">
        <v>42357.4413888889</v>
      </c>
      <c r="H2324" s="493">
        <v>42357.5501388889</v>
      </c>
      <c r="I2324" t="s">
        <v>2354</v>
      </c>
      <c r="J2324" t="s">
        <v>2834</v>
      </c>
      <c r="K2324" t="s">
        <v>6349</v>
      </c>
    </row>
    <row r="2325" hidden="1" spans="1:11">
      <c r="A2325" t="s">
        <v>6350</v>
      </c>
      <c r="B2325">
        <v>1</v>
      </c>
      <c r="C2325" t="s">
        <v>6350</v>
      </c>
      <c r="D2325">
        <v>1</v>
      </c>
      <c r="E2325" t="s">
        <v>6351</v>
      </c>
      <c r="F2325">
        <v>6</v>
      </c>
      <c r="G2325" s="493">
        <v>42384.6975462963</v>
      </c>
      <c r="H2325" s="493">
        <v>42384.7030208333</v>
      </c>
      <c r="I2325" t="s">
        <v>6352</v>
      </c>
      <c r="J2325" t="s">
        <v>6352</v>
      </c>
      <c r="K2325" t="s">
        <v>6353</v>
      </c>
    </row>
    <row r="2326" hidden="1" spans="1:11">
      <c r="A2326" t="s">
        <v>6354</v>
      </c>
      <c r="B2326">
        <v>1</v>
      </c>
      <c r="C2326" t="s">
        <v>6355</v>
      </c>
      <c r="D2326">
        <v>1</v>
      </c>
      <c r="E2326" t="s">
        <v>6356</v>
      </c>
      <c r="F2326">
        <v>4</v>
      </c>
      <c r="G2326" s="493">
        <v>42324.583900463</v>
      </c>
      <c r="H2326" s="493">
        <v>42326.3735648148</v>
      </c>
      <c r="I2326" t="s">
        <v>6357</v>
      </c>
      <c r="J2326" t="s">
        <v>6358</v>
      </c>
      <c r="K2326" t="s">
        <v>6359</v>
      </c>
    </row>
    <row r="2327" hidden="1" spans="1:11">
      <c r="A2327" t="s">
        <v>6360</v>
      </c>
      <c r="B2327">
        <v>1</v>
      </c>
      <c r="C2327" t="s">
        <v>6361</v>
      </c>
      <c r="D2327">
        <v>1</v>
      </c>
      <c r="E2327" t="s">
        <v>6362</v>
      </c>
      <c r="F2327">
        <v>8</v>
      </c>
      <c r="G2327" s="493">
        <v>42324.5850925926</v>
      </c>
      <c r="H2327" s="493">
        <v>42326.3721527778</v>
      </c>
      <c r="I2327" t="s">
        <v>6363</v>
      </c>
      <c r="J2327" t="s">
        <v>6364</v>
      </c>
      <c r="K2327" t="s">
        <v>6365</v>
      </c>
    </row>
    <row r="2328" hidden="1" spans="1:11">
      <c r="A2328" t="s">
        <v>6366</v>
      </c>
      <c r="B2328">
        <v>1</v>
      </c>
      <c r="C2328" t="s">
        <v>6367</v>
      </c>
      <c r="D2328">
        <v>1</v>
      </c>
      <c r="E2328" t="s">
        <v>6368</v>
      </c>
      <c r="F2328">
        <v>8</v>
      </c>
      <c r="G2328" s="493">
        <v>42324.5858680556</v>
      </c>
      <c r="H2328" s="493">
        <v>42326.3653240741</v>
      </c>
      <c r="I2328" t="s">
        <v>6369</v>
      </c>
      <c r="J2328" t="s">
        <v>6370</v>
      </c>
      <c r="K2328" t="s">
        <v>6365</v>
      </c>
    </row>
    <row r="2329" hidden="1" spans="1:11">
      <c r="A2329" t="s">
        <v>6371</v>
      </c>
      <c r="B2329">
        <v>1</v>
      </c>
      <c r="C2329" t="s">
        <v>6371</v>
      </c>
      <c r="D2329">
        <v>1</v>
      </c>
      <c r="E2329" t="s">
        <v>6372</v>
      </c>
      <c r="F2329">
        <v>9</v>
      </c>
      <c r="G2329" s="493">
        <v>42437.7565740741</v>
      </c>
      <c r="H2329" s="493">
        <v>42437.76625</v>
      </c>
      <c r="I2329" t="s">
        <v>6373</v>
      </c>
      <c r="J2329" t="s">
        <v>6373</v>
      </c>
      <c r="K2329" t="s">
        <v>6374</v>
      </c>
    </row>
    <row r="2330" hidden="1" spans="1:11">
      <c r="A2330" t="s">
        <v>6375</v>
      </c>
      <c r="B2330">
        <v>1</v>
      </c>
      <c r="C2330" t="s">
        <v>6375</v>
      </c>
      <c r="D2330">
        <v>1</v>
      </c>
      <c r="E2330" t="s">
        <v>6376</v>
      </c>
      <c r="F2330">
        <v>4</v>
      </c>
      <c r="G2330" s="493">
        <v>42488.496412037</v>
      </c>
      <c r="H2330" s="493">
        <v>42488.5704976852</v>
      </c>
      <c r="I2330" t="s">
        <v>6377</v>
      </c>
      <c r="J2330" t="s">
        <v>6377</v>
      </c>
      <c r="K2330" t="s">
        <v>6378</v>
      </c>
    </row>
    <row r="2331" hidden="1" spans="1:11">
      <c r="A2331" t="s">
        <v>6379</v>
      </c>
      <c r="B2331">
        <v>1</v>
      </c>
      <c r="C2331" t="s">
        <v>6380</v>
      </c>
      <c r="D2331">
        <v>1</v>
      </c>
      <c r="E2331" t="s">
        <v>6381</v>
      </c>
      <c r="F2331">
        <v>6</v>
      </c>
      <c r="G2331" s="493">
        <v>42452.7301736111</v>
      </c>
      <c r="H2331" s="493">
        <v>42452.736712963</v>
      </c>
      <c r="I2331" t="s">
        <v>6382</v>
      </c>
      <c r="J2331" t="s">
        <v>6383</v>
      </c>
      <c r="K2331" t="s">
        <v>6384</v>
      </c>
    </row>
    <row r="2332" hidden="1" spans="1:11">
      <c r="A2332" t="s">
        <v>6380</v>
      </c>
      <c r="B2332">
        <v>1</v>
      </c>
      <c r="C2332" t="s">
        <v>6380</v>
      </c>
      <c r="D2332">
        <v>1</v>
      </c>
      <c r="E2332" t="s">
        <v>6381</v>
      </c>
      <c r="F2332">
        <v>6</v>
      </c>
      <c r="G2332" s="493">
        <v>42452.7301736111</v>
      </c>
      <c r="H2332" s="493">
        <v>42452.736712963</v>
      </c>
      <c r="I2332" t="s">
        <v>6383</v>
      </c>
      <c r="J2332" t="s">
        <v>6383</v>
      </c>
      <c r="K2332" t="s">
        <v>6384</v>
      </c>
    </row>
    <row r="2333" hidden="1" spans="1:11">
      <c r="A2333" t="s">
        <v>6385</v>
      </c>
      <c r="B2333">
        <v>1</v>
      </c>
      <c r="C2333" t="s">
        <v>6386</v>
      </c>
      <c r="D2333">
        <v>1</v>
      </c>
      <c r="E2333" t="s">
        <v>6387</v>
      </c>
      <c r="F2333">
        <v>2</v>
      </c>
      <c r="G2333" s="493">
        <v>44139.3277314815</v>
      </c>
      <c r="H2333" s="493">
        <v>44181.4141435185</v>
      </c>
      <c r="I2333" t="s">
        <v>6388</v>
      </c>
      <c r="J2333" t="s">
        <v>6389</v>
      </c>
      <c r="K2333" t="s">
        <v>6390</v>
      </c>
    </row>
    <row r="2334" hidden="1" spans="1:11">
      <c r="A2334" t="s">
        <v>6391</v>
      </c>
      <c r="B2334">
        <v>1</v>
      </c>
      <c r="C2334" t="s">
        <v>6392</v>
      </c>
      <c r="D2334">
        <v>1</v>
      </c>
      <c r="E2334" t="s">
        <v>2840</v>
      </c>
      <c r="F2334">
        <v>2</v>
      </c>
      <c r="G2334" s="493">
        <v>42307.5898148148</v>
      </c>
      <c r="H2334" s="493">
        <v>42346.7584027778</v>
      </c>
      <c r="I2334" t="s">
        <v>2841</v>
      </c>
      <c r="J2334" t="s">
        <v>6198</v>
      </c>
      <c r="K2334" t="s">
        <v>6199</v>
      </c>
    </row>
    <row r="2335" hidden="1" spans="1:11">
      <c r="A2335" t="s">
        <v>6393</v>
      </c>
      <c r="B2335">
        <v>1</v>
      </c>
      <c r="C2335" t="s">
        <v>6393</v>
      </c>
      <c r="D2335">
        <v>1</v>
      </c>
      <c r="E2335" t="s">
        <v>6394</v>
      </c>
      <c r="F2335">
        <v>4</v>
      </c>
      <c r="G2335" s="493">
        <v>42529.4432407407</v>
      </c>
      <c r="H2335" s="493">
        <v>42529.4631365741</v>
      </c>
      <c r="I2335" t="s">
        <v>6395</v>
      </c>
      <c r="J2335" t="s">
        <v>6395</v>
      </c>
      <c r="K2335" t="s">
        <v>6396</v>
      </c>
    </row>
    <row r="2336" hidden="1" spans="1:11">
      <c r="A2336" t="s">
        <v>6397</v>
      </c>
      <c r="B2336">
        <v>1</v>
      </c>
      <c r="C2336" t="s">
        <v>5980</v>
      </c>
      <c r="D2336">
        <v>1</v>
      </c>
      <c r="E2336" t="s">
        <v>5975</v>
      </c>
      <c r="F2336">
        <v>2</v>
      </c>
      <c r="G2336" s="493">
        <v>42230.598275463</v>
      </c>
      <c r="H2336" s="493">
        <v>42785.5379166667</v>
      </c>
      <c r="I2336" t="s">
        <v>6261</v>
      </c>
      <c r="J2336" t="s">
        <v>5982</v>
      </c>
      <c r="K2336" t="s">
        <v>5983</v>
      </c>
    </row>
    <row r="2337" hidden="1" spans="1:11">
      <c r="A2337" t="s">
        <v>6398</v>
      </c>
      <c r="B2337">
        <v>1</v>
      </c>
      <c r="C2337" t="s">
        <v>6398</v>
      </c>
      <c r="D2337">
        <v>1</v>
      </c>
      <c r="F2337">
        <v>0</v>
      </c>
      <c r="G2337" s="493">
        <v>42354.56875</v>
      </c>
      <c r="H2337" s="493">
        <v>42354.56875</v>
      </c>
      <c r="I2337" t="s">
        <v>6399</v>
      </c>
      <c r="J2337" t="s">
        <v>6399</v>
      </c>
      <c r="K2337" t="s">
        <v>1368</v>
      </c>
    </row>
    <row r="2338" hidden="1" spans="1:11">
      <c r="A2338" t="s">
        <v>6400</v>
      </c>
      <c r="B2338">
        <v>1</v>
      </c>
      <c r="C2338" t="s">
        <v>6401</v>
      </c>
      <c r="D2338">
        <v>1</v>
      </c>
      <c r="E2338" t="s">
        <v>2819</v>
      </c>
      <c r="F2338">
        <v>2</v>
      </c>
      <c r="G2338" s="493">
        <v>42357.39875</v>
      </c>
      <c r="H2338" s="493">
        <v>42357.4010300926</v>
      </c>
      <c r="I2338" t="s">
        <v>6202</v>
      </c>
      <c r="J2338" t="s">
        <v>6203</v>
      </c>
      <c r="K2338" t="s">
        <v>6402</v>
      </c>
    </row>
    <row r="2339" hidden="1" spans="1:11">
      <c r="A2339" t="s">
        <v>6403</v>
      </c>
      <c r="B2339">
        <v>1</v>
      </c>
      <c r="C2339" t="s">
        <v>6404</v>
      </c>
      <c r="D2339">
        <v>1</v>
      </c>
      <c r="E2339" t="s">
        <v>2840</v>
      </c>
      <c r="F2339">
        <v>2</v>
      </c>
      <c r="G2339" s="493">
        <v>42357.3892708333</v>
      </c>
      <c r="H2339" s="493">
        <v>42357.4223032407</v>
      </c>
      <c r="I2339" t="s">
        <v>2841</v>
      </c>
      <c r="J2339" t="s">
        <v>6198</v>
      </c>
      <c r="K2339" t="s">
        <v>6405</v>
      </c>
    </row>
    <row r="2340" hidden="1" spans="1:11">
      <c r="A2340" t="s">
        <v>6406</v>
      </c>
      <c r="B2340">
        <v>1</v>
      </c>
      <c r="C2340" t="s">
        <v>6355</v>
      </c>
      <c r="D2340">
        <v>1</v>
      </c>
      <c r="E2340" t="s">
        <v>6356</v>
      </c>
      <c r="F2340">
        <v>4</v>
      </c>
      <c r="G2340" s="493">
        <v>42324.583900463</v>
      </c>
      <c r="H2340" s="493">
        <v>42326.3735648148</v>
      </c>
      <c r="I2340" t="s">
        <v>6295</v>
      </c>
      <c r="J2340" t="s">
        <v>6358</v>
      </c>
      <c r="K2340" t="s">
        <v>6359</v>
      </c>
    </row>
    <row r="2341" hidden="1" spans="1:11">
      <c r="A2341" t="s">
        <v>6407</v>
      </c>
      <c r="B2341">
        <v>1</v>
      </c>
      <c r="C2341" t="s">
        <v>6407</v>
      </c>
      <c r="D2341">
        <v>1</v>
      </c>
      <c r="F2341">
        <v>0</v>
      </c>
      <c r="G2341" s="493">
        <v>42324.7155324074</v>
      </c>
      <c r="H2341" s="493">
        <v>42324.7155324074</v>
      </c>
      <c r="I2341" t="s">
        <v>6033</v>
      </c>
      <c r="J2341" t="s">
        <v>6033</v>
      </c>
      <c r="K2341" t="s">
        <v>1368</v>
      </c>
    </row>
    <row r="2342" hidden="1" spans="1:11">
      <c r="A2342" t="s">
        <v>6408</v>
      </c>
      <c r="B2342">
        <v>1</v>
      </c>
      <c r="C2342" t="s">
        <v>6408</v>
      </c>
      <c r="D2342">
        <v>1</v>
      </c>
      <c r="E2342" t="s">
        <v>6409</v>
      </c>
      <c r="F2342">
        <v>6</v>
      </c>
      <c r="G2342" s="493">
        <v>42388.3299537037</v>
      </c>
      <c r="H2342" s="493">
        <v>42388.4596759259</v>
      </c>
      <c r="I2342" t="s">
        <v>6410</v>
      </c>
      <c r="J2342" t="s">
        <v>6410</v>
      </c>
      <c r="K2342" t="s">
        <v>6411</v>
      </c>
    </row>
    <row r="2343" hidden="1" spans="1:11">
      <c r="A2343" t="s">
        <v>6412</v>
      </c>
      <c r="B2343">
        <v>1</v>
      </c>
      <c r="C2343" t="s">
        <v>6413</v>
      </c>
      <c r="D2343">
        <v>1</v>
      </c>
      <c r="E2343" t="s">
        <v>2833</v>
      </c>
      <c r="F2343">
        <v>2</v>
      </c>
      <c r="G2343" s="493">
        <v>42357.5692592593</v>
      </c>
      <c r="H2343" s="493">
        <v>42357.5705439815</v>
      </c>
      <c r="I2343" t="s">
        <v>2351</v>
      </c>
      <c r="J2343" t="s">
        <v>2838</v>
      </c>
      <c r="K2343" t="s">
        <v>6414</v>
      </c>
    </row>
    <row r="2344" hidden="1" spans="1:11">
      <c r="A2344" t="s">
        <v>6415</v>
      </c>
      <c r="B2344">
        <v>1</v>
      </c>
      <c r="C2344" t="s">
        <v>6415</v>
      </c>
      <c r="D2344">
        <v>1</v>
      </c>
      <c r="F2344">
        <v>0</v>
      </c>
      <c r="G2344" s="493">
        <v>42433.479224537</v>
      </c>
      <c r="H2344" s="493">
        <v>42433.479224537</v>
      </c>
      <c r="I2344" t="s">
        <v>4463</v>
      </c>
      <c r="J2344" t="s">
        <v>4463</v>
      </c>
      <c r="K2344" t="s">
        <v>1368</v>
      </c>
    </row>
    <row r="2345" hidden="1" spans="1:11">
      <c r="A2345" t="s">
        <v>6416</v>
      </c>
      <c r="B2345">
        <v>1</v>
      </c>
      <c r="C2345" t="s">
        <v>6416</v>
      </c>
      <c r="D2345">
        <v>1</v>
      </c>
      <c r="F2345">
        <v>0</v>
      </c>
      <c r="G2345" s="493">
        <v>42433.4486226852</v>
      </c>
      <c r="H2345" s="493">
        <v>42433.4486226852</v>
      </c>
      <c r="I2345" t="s">
        <v>5269</v>
      </c>
      <c r="J2345" t="s">
        <v>5269</v>
      </c>
      <c r="K2345" t="s">
        <v>1368</v>
      </c>
    </row>
    <row r="2346" hidden="1" spans="1:11">
      <c r="A2346" t="s">
        <v>6417</v>
      </c>
      <c r="B2346">
        <v>1</v>
      </c>
      <c r="C2346" t="s">
        <v>6417</v>
      </c>
      <c r="D2346">
        <v>1</v>
      </c>
      <c r="F2346">
        <v>0</v>
      </c>
      <c r="G2346" s="493">
        <v>42433.461400463</v>
      </c>
      <c r="H2346" s="493">
        <v>42433.461400463</v>
      </c>
      <c r="I2346" t="s">
        <v>5275</v>
      </c>
      <c r="J2346" t="s">
        <v>5275</v>
      </c>
      <c r="K2346" t="s">
        <v>1368</v>
      </c>
    </row>
    <row r="2347" hidden="1" spans="1:11">
      <c r="A2347" t="s">
        <v>6418</v>
      </c>
      <c r="B2347">
        <v>1</v>
      </c>
      <c r="C2347" t="s">
        <v>6418</v>
      </c>
      <c r="D2347">
        <v>1</v>
      </c>
      <c r="F2347">
        <v>0</v>
      </c>
      <c r="G2347" s="493">
        <v>42433.4645138889</v>
      </c>
      <c r="H2347" s="493">
        <v>42433.4645138889</v>
      </c>
      <c r="I2347" t="s">
        <v>5279</v>
      </c>
      <c r="J2347" t="s">
        <v>5279</v>
      </c>
      <c r="K2347" t="s">
        <v>1368</v>
      </c>
    </row>
    <row r="2348" hidden="1" spans="1:11">
      <c r="A2348" t="s">
        <v>6419</v>
      </c>
      <c r="B2348">
        <v>1</v>
      </c>
      <c r="C2348" t="s">
        <v>6419</v>
      </c>
      <c r="D2348">
        <v>1</v>
      </c>
      <c r="F2348">
        <v>0</v>
      </c>
      <c r="G2348" s="493">
        <v>42433.4707986111</v>
      </c>
      <c r="H2348" s="493">
        <v>42433.4707986111</v>
      </c>
      <c r="I2348" t="s">
        <v>5282</v>
      </c>
      <c r="J2348" t="s">
        <v>5282</v>
      </c>
      <c r="K2348" t="s">
        <v>1368</v>
      </c>
    </row>
    <row r="2349" hidden="1" spans="1:11">
      <c r="A2349" t="s">
        <v>6420</v>
      </c>
      <c r="B2349">
        <v>1</v>
      </c>
      <c r="C2349" t="s">
        <v>6420</v>
      </c>
      <c r="D2349">
        <v>1</v>
      </c>
      <c r="F2349">
        <v>0</v>
      </c>
      <c r="G2349" s="493">
        <v>42433.4744212963</v>
      </c>
      <c r="H2349" s="493">
        <v>42433.4744212963</v>
      </c>
      <c r="I2349" t="s">
        <v>5285</v>
      </c>
      <c r="J2349" t="s">
        <v>5285</v>
      </c>
      <c r="K2349" t="s">
        <v>1368</v>
      </c>
    </row>
    <row r="2350" hidden="1" spans="1:11">
      <c r="A2350" t="s">
        <v>6421</v>
      </c>
      <c r="B2350">
        <v>1</v>
      </c>
      <c r="C2350" t="s">
        <v>4955</v>
      </c>
      <c r="D2350">
        <v>1</v>
      </c>
      <c r="E2350" t="s">
        <v>4956</v>
      </c>
      <c r="F2350">
        <v>6</v>
      </c>
      <c r="G2350" s="493">
        <v>41809.5001273148</v>
      </c>
      <c r="H2350" s="493">
        <v>42010.6874421296</v>
      </c>
      <c r="I2350" t="s">
        <v>5524</v>
      </c>
      <c r="J2350" t="s">
        <v>4265</v>
      </c>
      <c r="K2350" t="s">
        <v>4957</v>
      </c>
    </row>
    <row r="2351" hidden="1" spans="1:11">
      <c r="A2351" t="s">
        <v>6422</v>
      </c>
      <c r="B2351">
        <v>1</v>
      </c>
      <c r="C2351" t="s">
        <v>6228</v>
      </c>
      <c r="D2351">
        <v>1</v>
      </c>
      <c r="E2351">
        <v>93427291</v>
      </c>
      <c r="F2351">
        <v>6</v>
      </c>
      <c r="G2351" s="493">
        <v>42387.599224537</v>
      </c>
      <c r="H2351" s="493">
        <v>42387.6036921296</v>
      </c>
      <c r="I2351" t="s">
        <v>5267</v>
      </c>
      <c r="J2351" t="s">
        <v>4278</v>
      </c>
      <c r="K2351" t="s">
        <v>3899</v>
      </c>
    </row>
    <row r="2352" hidden="1" spans="1:11">
      <c r="A2352" t="s">
        <v>6423</v>
      </c>
      <c r="B2352">
        <v>1</v>
      </c>
      <c r="C2352" t="s">
        <v>6230</v>
      </c>
      <c r="D2352">
        <v>1</v>
      </c>
      <c r="E2352">
        <v>93427291</v>
      </c>
      <c r="F2352">
        <v>6</v>
      </c>
      <c r="G2352" s="493">
        <v>42387.6193518518</v>
      </c>
      <c r="H2352" s="493">
        <v>42387.6219097222</v>
      </c>
      <c r="I2352" t="s">
        <v>5271</v>
      </c>
      <c r="J2352" t="s">
        <v>4282</v>
      </c>
      <c r="K2352" t="s">
        <v>3990</v>
      </c>
    </row>
    <row r="2353" hidden="1" spans="1:11">
      <c r="A2353" t="s">
        <v>6424</v>
      </c>
      <c r="B2353">
        <v>1</v>
      </c>
      <c r="C2353" t="s">
        <v>6232</v>
      </c>
      <c r="D2353">
        <v>1</v>
      </c>
      <c r="E2353">
        <v>93432691</v>
      </c>
      <c r="F2353">
        <v>3</v>
      </c>
      <c r="G2353" s="493">
        <v>42387.7442708333</v>
      </c>
      <c r="H2353" s="493">
        <v>44565.7367013889</v>
      </c>
      <c r="I2353" t="s">
        <v>5273</v>
      </c>
      <c r="J2353" t="s">
        <v>4286</v>
      </c>
      <c r="K2353" t="s">
        <v>6233</v>
      </c>
    </row>
    <row r="2354" hidden="1" spans="1:11">
      <c r="A2354" t="s">
        <v>6425</v>
      </c>
      <c r="B2354">
        <v>1</v>
      </c>
      <c r="C2354" t="s">
        <v>6235</v>
      </c>
      <c r="D2354">
        <v>1</v>
      </c>
      <c r="E2354">
        <v>93435091</v>
      </c>
      <c r="F2354">
        <v>3</v>
      </c>
      <c r="G2354" s="493">
        <v>42387.7610763889</v>
      </c>
      <c r="H2354" s="493">
        <v>44565.7370486111</v>
      </c>
      <c r="I2354" t="s">
        <v>5277</v>
      </c>
      <c r="J2354" t="s">
        <v>4290</v>
      </c>
      <c r="K2354" t="s">
        <v>3914</v>
      </c>
    </row>
    <row r="2355" hidden="1" spans="1:11">
      <c r="A2355" t="s">
        <v>6426</v>
      </c>
      <c r="B2355">
        <v>1</v>
      </c>
      <c r="C2355" t="s">
        <v>6240</v>
      </c>
      <c r="D2355">
        <v>1</v>
      </c>
      <c r="E2355" t="s">
        <v>3172</v>
      </c>
      <c r="F2355">
        <v>3</v>
      </c>
      <c r="G2355" s="493">
        <v>42388.4545717593</v>
      </c>
      <c r="H2355" s="493">
        <v>43620.5047106482</v>
      </c>
      <c r="I2355" t="s">
        <v>4855</v>
      </c>
      <c r="J2355" t="s">
        <v>4856</v>
      </c>
      <c r="K2355" t="s">
        <v>6241</v>
      </c>
    </row>
    <row r="2356" hidden="1" spans="1:11">
      <c r="A2356" t="s">
        <v>6427</v>
      </c>
      <c r="B2356">
        <v>1</v>
      </c>
      <c r="C2356" t="s">
        <v>6237</v>
      </c>
      <c r="D2356">
        <v>1</v>
      </c>
      <c r="E2356" t="s">
        <v>3178</v>
      </c>
      <c r="F2356">
        <v>2</v>
      </c>
      <c r="G2356" s="493">
        <v>42388.5812037037</v>
      </c>
      <c r="H2356" s="493">
        <v>44573.6611458333</v>
      </c>
      <c r="I2356" t="s">
        <v>4850</v>
      </c>
      <c r="J2356" t="s">
        <v>4851</v>
      </c>
      <c r="K2356" t="s">
        <v>6238</v>
      </c>
    </row>
    <row r="2357" hidden="1" spans="1:11">
      <c r="A2357" t="s">
        <v>6428</v>
      </c>
      <c r="B2357">
        <v>1</v>
      </c>
      <c r="C2357" t="s">
        <v>6428</v>
      </c>
      <c r="D2357">
        <v>1</v>
      </c>
      <c r="E2357" t="s">
        <v>6429</v>
      </c>
      <c r="F2357">
        <v>12</v>
      </c>
      <c r="G2357" s="493">
        <v>42484.7388310185</v>
      </c>
      <c r="H2357" s="493">
        <v>42484.7536805556</v>
      </c>
      <c r="I2357" t="s">
        <v>3635</v>
      </c>
      <c r="J2357" t="s">
        <v>3635</v>
      </c>
      <c r="K2357" t="s">
        <v>6430</v>
      </c>
    </row>
    <row r="2358" hidden="1" spans="1:11">
      <c r="A2358" t="s">
        <v>6431</v>
      </c>
      <c r="B2358">
        <v>1</v>
      </c>
      <c r="C2358" t="s">
        <v>6432</v>
      </c>
      <c r="D2358">
        <v>1</v>
      </c>
      <c r="E2358" t="s">
        <v>6433</v>
      </c>
      <c r="F2358">
        <v>6</v>
      </c>
      <c r="G2358" s="493">
        <v>42484.769212963</v>
      </c>
      <c r="H2358" s="493">
        <v>42814.6472453704</v>
      </c>
      <c r="I2358" t="s">
        <v>3857</v>
      </c>
      <c r="J2358" t="s">
        <v>3858</v>
      </c>
      <c r="K2358" t="s">
        <v>6434</v>
      </c>
    </row>
    <row r="2359" hidden="1" spans="1:11">
      <c r="A2359" t="s">
        <v>6435</v>
      </c>
      <c r="B2359">
        <v>1</v>
      </c>
      <c r="C2359" t="s">
        <v>6436</v>
      </c>
      <c r="D2359">
        <v>1</v>
      </c>
      <c r="E2359" t="s">
        <v>6433</v>
      </c>
      <c r="F2359">
        <v>6</v>
      </c>
      <c r="G2359" s="493">
        <v>42484.7385185185</v>
      </c>
      <c r="H2359" s="493">
        <v>42484.7605787037</v>
      </c>
      <c r="I2359" t="s">
        <v>3630</v>
      </c>
      <c r="J2359" t="s">
        <v>3631</v>
      </c>
      <c r="K2359" t="s">
        <v>6437</v>
      </c>
    </row>
    <row r="2360" hidden="1" spans="1:11">
      <c r="A2360" t="s">
        <v>6438</v>
      </c>
      <c r="B2360">
        <v>1</v>
      </c>
      <c r="C2360" t="s">
        <v>6438</v>
      </c>
      <c r="D2360">
        <v>1</v>
      </c>
      <c r="E2360" t="s">
        <v>3652</v>
      </c>
      <c r="F2360">
        <v>3</v>
      </c>
      <c r="G2360" s="493">
        <v>42678.5936805556</v>
      </c>
      <c r="H2360" s="493">
        <v>42679.5479398148</v>
      </c>
      <c r="I2360" t="s">
        <v>6439</v>
      </c>
      <c r="J2360" t="s">
        <v>6439</v>
      </c>
      <c r="K2360" t="s">
        <v>3654</v>
      </c>
    </row>
    <row r="2361" hidden="1" spans="1:11">
      <c r="A2361" t="s">
        <v>6440</v>
      </c>
      <c r="B2361">
        <v>1</v>
      </c>
      <c r="C2361" t="s">
        <v>6440</v>
      </c>
      <c r="D2361">
        <v>1</v>
      </c>
      <c r="E2361" t="s">
        <v>3560</v>
      </c>
      <c r="F2361">
        <v>4</v>
      </c>
      <c r="G2361" s="493">
        <v>42626.7728009259</v>
      </c>
      <c r="H2361" s="493">
        <v>42626.7795601852</v>
      </c>
      <c r="I2361" t="s">
        <v>6441</v>
      </c>
      <c r="J2361" t="s">
        <v>6441</v>
      </c>
      <c r="K2361" t="s">
        <v>6442</v>
      </c>
    </row>
    <row r="2362" hidden="1" spans="1:11">
      <c r="A2362" t="s">
        <v>6443</v>
      </c>
      <c r="B2362">
        <v>1</v>
      </c>
      <c r="C2362" t="s">
        <v>6443</v>
      </c>
      <c r="D2362">
        <v>1</v>
      </c>
      <c r="E2362" t="s">
        <v>3648</v>
      </c>
      <c r="F2362">
        <v>3</v>
      </c>
      <c r="G2362" s="493">
        <v>42678.5941782407</v>
      </c>
      <c r="H2362" s="493">
        <v>42679.5518287037</v>
      </c>
      <c r="I2362" t="s">
        <v>3649</v>
      </c>
      <c r="J2362" t="s">
        <v>3649</v>
      </c>
      <c r="K2362" t="s">
        <v>3650</v>
      </c>
    </row>
    <row r="2363" hidden="1" spans="1:11">
      <c r="A2363" t="s">
        <v>6444</v>
      </c>
      <c r="B2363">
        <v>1</v>
      </c>
      <c r="C2363" t="s">
        <v>6444</v>
      </c>
      <c r="D2363">
        <v>1</v>
      </c>
      <c r="E2363" t="s">
        <v>3656</v>
      </c>
      <c r="F2363">
        <v>4</v>
      </c>
      <c r="G2363" s="493">
        <v>42669.8121759259</v>
      </c>
      <c r="H2363" s="493">
        <v>42670.3664351852</v>
      </c>
      <c r="I2363" t="s">
        <v>3657</v>
      </c>
      <c r="J2363" t="s">
        <v>3657</v>
      </c>
      <c r="K2363" t="s">
        <v>3658</v>
      </c>
    </row>
    <row r="2364" hidden="1" spans="1:11">
      <c r="A2364" t="s">
        <v>6445</v>
      </c>
      <c r="B2364">
        <v>1</v>
      </c>
      <c r="C2364" t="s">
        <v>6445</v>
      </c>
      <c r="D2364">
        <v>1</v>
      </c>
      <c r="E2364" t="s">
        <v>1826</v>
      </c>
      <c r="F2364">
        <v>4</v>
      </c>
      <c r="G2364" s="493">
        <v>42678.5949884259</v>
      </c>
      <c r="H2364" s="493">
        <v>43154.4733217593</v>
      </c>
      <c r="I2364" t="s">
        <v>6446</v>
      </c>
      <c r="J2364" t="s">
        <v>6446</v>
      </c>
      <c r="K2364" t="s">
        <v>6447</v>
      </c>
    </row>
    <row r="2365" hidden="1" spans="1:11">
      <c r="A2365" t="s">
        <v>6448</v>
      </c>
      <c r="B2365">
        <v>1</v>
      </c>
      <c r="C2365" t="s">
        <v>6448</v>
      </c>
      <c r="D2365">
        <v>1</v>
      </c>
      <c r="E2365" t="s">
        <v>1820</v>
      </c>
      <c r="F2365">
        <v>4</v>
      </c>
      <c r="G2365" s="493">
        <v>42679.555462963</v>
      </c>
      <c r="H2365" s="493">
        <v>43154.4714351852</v>
      </c>
      <c r="I2365" t="s">
        <v>6449</v>
      </c>
      <c r="J2365" t="s">
        <v>6449</v>
      </c>
      <c r="K2365" t="s">
        <v>1821</v>
      </c>
    </row>
    <row r="2366" hidden="1" spans="1:11">
      <c r="A2366" t="s">
        <v>6450</v>
      </c>
      <c r="B2366">
        <v>1</v>
      </c>
      <c r="C2366" t="s">
        <v>6451</v>
      </c>
      <c r="D2366">
        <v>1</v>
      </c>
      <c r="E2366" t="s">
        <v>1831</v>
      </c>
      <c r="F2366">
        <v>4</v>
      </c>
      <c r="G2366" s="493">
        <v>42678.5954166667</v>
      </c>
      <c r="H2366" s="493">
        <v>43154.4736921296</v>
      </c>
      <c r="I2366" t="s">
        <v>6452</v>
      </c>
      <c r="J2366" t="s">
        <v>6453</v>
      </c>
      <c r="K2366" t="s">
        <v>6454</v>
      </c>
    </row>
    <row r="2367" hidden="1" spans="1:11">
      <c r="A2367" t="s">
        <v>6455</v>
      </c>
      <c r="B2367">
        <v>1</v>
      </c>
      <c r="C2367" t="s">
        <v>6456</v>
      </c>
      <c r="D2367">
        <v>1</v>
      </c>
      <c r="E2367" t="s">
        <v>1831</v>
      </c>
      <c r="F2367">
        <v>4</v>
      </c>
      <c r="G2367" s="493">
        <v>42678.5957638889</v>
      </c>
      <c r="H2367" s="493">
        <v>43154.4740625</v>
      </c>
      <c r="I2367" t="s">
        <v>6457</v>
      </c>
      <c r="J2367" t="s">
        <v>6458</v>
      </c>
      <c r="K2367" t="s">
        <v>6459</v>
      </c>
    </row>
    <row r="2368" hidden="1" spans="1:11">
      <c r="A2368" t="s">
        <v>6460</v>
      </c>
      <c r="B2368">
        <v>1</v>
      </c>
      <c r="C2368" t="s">
        <v>6461</v>
      </c>
      <c r="D2368">
        <v>1</v>
      </c>
      <c r="E2368" t="s">
        <v>6394</v>
      </c>
      <c r="F2368">
        <v>4</v>
      </c>
      <c r="G2368" s="493">
        <v>42388.6410300926</v>
      </c>
      <c r="H2368" s="493">
        <v>42389.5005439815</v>
      </c>
      <c r="I2368" t="s">
        <v>6462</v>
      </c>
      <c r="J2368" t="s">
        <v>6463</v>
      </c>
      <c r="K2368" t="s">
        <v>5115</v>
      </c>
    </row>
    <row r="2369" hidden="1" spans="1:11">
      <c r="A2369" t="s">
        <v>6464</v>
      </c>
      <c r="B2369">
        <v>1</v>
      </c>
      <c r="C2369" t="s">
        <v>6393</v>
      </c>
      <c r="D2369">
        <v>1</v>
      </c>
      <c r="E2369" t="s">
        <v>6394</v>
      </c>
      <c r="F2369">
        <v>4</v>
      </c>
      <c r="G2369" s="493">
        <v>42529.4432407407</v>
      </c>
      <c r="H2369" s="493">
        <v>42529.4631365741</v>
      </c>
      <c r="I2369" t="s">
        <v>6465</v>
      </c>
      <c r="J2369" t="s">
        <v>6395</v>
      </c>
      <c r="K2369" t="s">
        <v>6396</v>
      </c>
    </row>
    <row r="2370" hidden="1" spans="1:11">
      <c r="A2370" t="s">
        <v>6466</v>
      </c>
      <c r="B2370">
        <v>1</v>
      </c>
      <c r="C2370" t="s">
        <v>6467</v>
      </c>
      <c r="D2370">
        <v>1</v>
      </c>
      <c r="E2370" t="s">
        <v>2840</v>
      </c>
      <c r="F2370">
        <v>2</v>
      </c>
      <c r="G2370" s="493">
        <v>42416.6616435185</v>
      </c>
      <c r="H2370" s="493">
        <v>42416.7153935185</v>
      </c>
      <c r="I2370" t="s">
        <v>2841</v>
      </c>
      <c r="J2370" t="s">
        <v>6198</v>
      </c>
      <c r="K2370" t="s">
        <v>6468</v>
      </c>
    </row>
    <row r="2371" hidden="1" spans="1:11">
      <c r="A2371" t="s">
        <v>6469</v>
      </c>
      <c r="B2371">
        <v>1</v>
      </c>
      <c r="C2371" t="s">
        <v>6470</v>
      </c>
      <c r="D2371">
        <v>1</v>
      </c>
      <c r="E2371" t="s">
        <v>2819</v>
      </c>
      <c r="F2371">
        <v>2</v>
      </c>
      <c r="G2371" s="493">
        <v>42416.5999652778</v>
      </c>
      <c r="H2371" s="493">
        <v>42416.7148032407</v>
      </c>
      <c r="I2371" t="s">
        <v>6202</v>
      </c>
      <c r="J2371" t="s">
        <v>6203</v>
      </c>
      <c r="K2371" t="s">
        <v>6471</v>
      </c>
    </row>
    <row r="2372" hidden="1" spans="1:11">
      <c r="A2372" t="s">
        <v>6472</v>
      </c>
      <c r="B2372">
        <v>1</v>
      </c>
      <c r="C2372" t="s">
        <v>6473</v>
      </c>
      <c r="D2372">
        <v>1</v>
      </c>
      <c r="E2372" t="s">
        <v>2728</v>
      </c>
      <c r="F2372">
        <v>3</v>
      </c>
      <c r="G2372" s="493">
        <v>42416.6622800926</v>
      </c>
      <c r="H2372" s="493">
        <v>42522.6439583333</v>
      </c>
      <c r="I2372" t="s">
        <v>4502</v>
      </c>
      <c r="J2372" t="s">
        <v>6474</v>
      </c>
      <c r="K2372" t="s">
        <v>4726</v>
      </c>
    </row>
    <row r="2373" hidden="1" spans="1:11">
      <c r="A2373" t="s">
        <v>2490</v>
      </c>
      <c r="B2373">
        <v>1</v>
      </c>
      <c r="C2373" t="s">
        <v>2490</v>
      </c>
      <c r="D2373">
        <v>1</v>
      </c>
      <c r="E2373" t="s">
        <v>2491</v>
      </c>
      <c r="F2373">
        <v>4</v>
      </c>
      <c r="G2373" s="493">
        <v>40213.5003240741</v>
      </c>
      <c r="H2373" s="493">
        <v>40213.5109837963</v>
      </c>
      <c r="I2373" t="s">
        <v>2493</v>
      </c>
      <c r="J2373" t="s">
        <v>2493</v>
      </c>
      <c r="K2373" t="s">
        <v>2494</v>
      </c>
    </row>
    <row r="2374" hidden="1" spans="1:11">
      <c r="A2374" t="s">
        <v>6475</v>
      </c>
      <c r="B2374">
        <v>1</v>
      </c>
      <c r="C2374" t="s">
        <v>6475</v>
      </c>
      <c r="D2374">
        <v>1</v>
      </c>
      <c r="F2374">
        <v>0</v>
      </c>
      <c r="G2374" s="493">
        <v>42405.4647569444</v>
      </c>
      <c r="H2374" s="493">
        <v>42405.4647569444</v>
      </c>
      <c r="I2374" t="s">
        <v>5806</v>
      </c>
      <c r="J2374" t="s">
        <v>5806</v>
      </c>
      <c r="K2374" t="s">
        <v>1368</v>
      </c>
    </row>
    <row r="2375" hidden="1" spans="1:11">
      <c r="A2375" t="s">
        <v>6476</v>
      </c>
      <c r="B2375">
        <v>1</v>
      </c>
      <c r="C2375" t="s">
        <v>6476</v>
      </c>
      <c r="D2375">
        <v>1</v>
      </c>
      <c r="E2375" t="s">
        <v>6477</v>
      </c>
      <c r="F2375">
        <v>8</v>
      </c>
      <c r="G2375" s="493">
        <v>40239.6104861111</v>
      </c>
      <c r="H2375" s="493">
        <v>40239.6104861111</v>
      </c>
      <c r="I2375" t="s">
        <v>6478</v>
      </c>
      <c r="J2375" t="s">
        <v>6478</v>
      </c>
      <c r="K2375" t="s">
        <v>6479</v>
      </c>
    </row>
    <row r="2376" hidden="1" spans="1:11">
      <c r="A2376" t="s">
        <v>6480</v>
      </c>
      <c r="B2376">
        <v>1</v>
      </c>
      <c r="C2376" t="s">
        <v>5811</v>
      </c>
      <c r="D2376">
        <v>1</v>
      </c>
      <c r="E2376" t="s">
        <v>5812</v>
      </c>
      <c r="F2376">
        <v>2</v>
      </c>
      <c r="G2376" s="493">
        <v>42247.5794791667</v>
      </c>
      <c r="H2376" s="493">
        <v>42247.7067939815</v>
      </c>
      <c r="I2376" t="s">
        <v>5816</v>
      </c>
      <c r="J2376" t="s">
        <v>5813</v>
      </c>
      <c r="K2376" t="s">
        <v>5814</v>
      </c>
    </row>
    <row r="2377" hidden="1" spans="1:11">
      <c r="A2377" t="s">
        <v>6481</v>
      </c>
      <c r="B2377">
        <v>1</v>
      </c>
      <c r="C2377" t="s">
        <v>5817</v>
      </c>
      <c r="D2377">
        <v>1</v>
      </c>
      <c r="E2377" t="s">
        <v>5818</v>
      </c>
      <c r="F2377">
        <v>2</v>
      </c>
      <c r="G2377" s="493">
        <v>42249.7499189815</v>
      </c>
      <c r="H2377" s="493">
        <v>42250.4258217593</v>
      </c>
      <c r="I2377" t="s">
        <v>5822</v>
      </c>
      <c r="J2377" t="s">
        <v>5819</v>
      </c>
      <c r="K2377" t="s">
        <v>5820</v>
      </c>
    </row>
    <row r="2378" hidden="1" spans="1:11">
      <c r="A2378" t="s">
        <v>6482</v>
      </c>
      <c r="B2378">
        <v>1</v>
      </c>
      <c r="C2378" t="s">
        <v>6482</v>
      </c>
      <c r="D2378">
        <v>1</v>
      </c>
      <c r="F2378">
        <v>0</v>
      </c>
      <c r="G2378" s="493">
        <v>42675.4971759259</v>
      </c>
      <c r="H2378" s="493">
        <v>42675.4971759259</v>
      </c>
      <c r="I2378" t="s">
        <v>6483</v>
      </c>
      <c r="J2378" t="s">
        <v>6483</v>
      </c>
      <c r="K2378" t="s">
        <v>1368</v>
      </c>
    </row>
    <row r="2379" hidden="1" spans="1:11">
      <c r="A2379" t="s">
        <v>6484</v>
      </c>
      <c r="B2379">
        <v>1</v>
      </c>
      <c r="C2379" t="s">
        <v>6484</v>
      </c>
      <c r="D2379">
        <v>1</v>
      </c>
      <c r="F2379">
        <v>0</v>
      </c>
      <c r="G2379" s="493">
        <v>42388.5814351852</v>
      </c>
      <c r="H2379" s="493">
        <v>42388.5814351852</v>
      </c>
      <c r="I2379" t="s">
        <v>6485</v>
      </c>
      <c r="J2379" t="s">
        <v>6485</v>
      </c>
      <c r="K2379" t="s">
        <v>1368</v>
      </c>
    </row>
    <row r="2380" hidden="1" spans="1:11">
      <c r="A2380" t="s">
        <v>6486</v>
      </c>
      <c r="B2380">
        <v>1</v>
      </c>
      <c r="C2380" t="s">
        <v>6486</v>
      </c>
      <c r="D2380">
        <v>1</v>
      </c>
      <c r="F2380">
        <v>0</v>
      </c>
      <c r="G2380" s="493">
        <v>42388.595162037</v>
      </c>
      <c r="H2380" s="493">
        <v>42388.595162037</v>
      </c>
      <c r="I2380" t="s">
        <v>6487</v>
      </c>
      <c r="J2380" t="s">
        <v>6487</v>
      </c>
      <c r="K2380" t="s">
        <v>1368</v>
      </c>
    </row>
    <row r="2381" hidden="1" spans="1:11">
      <c r="A2381" t="s">
        <v>6488</v>
      </c>
      <c r="B2381">
        <v>1</v>
      </c>
      <c r="C2381" t="s">
        <v>6488</v>
      </c>
      <c r="D2381">
        <v>1</v>
      </c>
      <c r="F2381">
        <v>0</v>
      </c>
      <c r="G2381" s="493">
        <v>42410.6529398148</v>
      </c>
      <c r="H2381" s="493">
        <v>42410.6529398148</v>
      </c>
      <c r="I2381" t="s">
        <v>6489</v>
      </c>
      <c r="J2381" t="s">
        <v>6489</v>
      </c>
      <c r="K2381" t="s">
        <v>1368</v>
      </c>
    </row>
    <row r="2382" hidden="1" spans="1:11">
      <c r="A2382" t="s">
        <v>6490</v>
      </c>
      <c r="B2382">
        <v>1</v>
      </c>
      <c r="C2382" t="s">
        <v>6428</v>
      </c>
      <c r="D2382">
        <v>1</v>
      </c>
      <c r="E2382" t="s">
        <v>6429</v>
      </c>
      <c r="F2382">
        <v>12</v>
      </c>
      <c r="G2382" s="493">
        <v>42484.7388310185</v>
      </c>
      <c r="H2382" s="493">
        <v>42484.7536805556</v>
      </c>
      <c r="I2382" t="s">
        <v>4531</v>
      </c>
      <c r="J2382" t="s">
        <v>3635</v>
      </c>
      <c r="K2382" t="s">
        <v>6430</v>
      </c>
    </row>
    <row r="2383" hidden="1" spans="1:11">
      <c r="A2383" t="s">
        <v>6491</v>
      </c>
      <c r="B2383">
        <v>1</v>
      </c>
      <c r="C2383" t="s">
        <v>6491</v>
      </c>
      <c r="D2383">
        <v>1</v>
      </c>
      <c r="E2383" t="s">
        <v>1104</v>
      </c>
      <c r="F2383">
        <v>4</v>
      </c>
      <c r="G2383" s="493">
        <v>42542.4124652778</v>
      </c>
      <c r="H2383" s="493">
        <v>42542.448900463</v>
      </c>
      <c r="I2383" t="s">
        <v>6492</v>
      </c>
      <c r="J2383" t="s">
        <v>6492</v>
      </c>
      <c r="K2383" t="s">
        <v>6396</v>
      </c>
    </row>
    <row r="2384" hidden="1" spans="1:11">
      <c r="A2384" t="s">
        <v>6493</v>
      </c>
      <c r="B2384">
        <v>1</v>
      </c>
      <c r="C2384" t="s">
        <v>6493</v>
      </c>
      <c r="D2384">
        <v>1</v>
      </c>
      <c r="E2384" t="s">
        <v>1074</v>
      </c>
      <c r="F2384">
        <v>6</v>
      </c>
      <c r="G2384" s="493">
        <v>42481.4038541667</v>
      </c>
      <c r="H2384" s="493">
        <v>42482.3703472222</v>
      </c>
      <c r="I2384" t="s">
        <v>5829</v>
      </c>
      <c r="J2384" t="s">
        <v>5829</v>
      </c>
      <c r="K2384" t="s">
        <v>5830</v>
      </c>
    </row>
    <row r="2385" hidden="1" spans="1:11">
      <c r="A2385" t="s">
        <v>6494</v>
      </c>
      <c r="B2385">
        <v>1</v>
      </c>
      <c r="C2385" t="s">
        <v>6494</v>
      </c>
      <c r="D2385">
        <v>1</v>
      </c>
      <c r="E2385" t="s">
        <v>6495</v>
      </c>
      <c r="F2385">
        <v>8</v>
      </c>
      <c r="G2385" s="493">
        <v>42473.4950578704</v>
      </c>
      <c r="H2385" s="493">
        <v>42473.5179282407</v>
      </c>
      <c r="I2385" t="s">
        <v>6496</v>
      </c>
      <c r="J2385" t="s">
        <v>6496</v>
      </c>
      <c r="K2385" t="s">
        <v>6497</v>
      </c>
    </row>
    <row r="2386" hidden="1" spans="1:11">
      <c r="A2386" t="s">
        <v>6498</v>
      </c>
      <c r="B2386">
        <v>1</v>
      </c>
      <c r="C2386" t="s">
        <v>6498</v>
      </c>
      <c r="D2386">
        <v>1</v>
      </c>
      <c r="E2386" t="s">
        <v>6499</v>
      </c>
      <c r="F2386">
        <v>8</v>
      </c>
      <c r="G2386" s="493">
        <v>42473.4976736111</v>
      </c>
      <c r="H2386" s="493">
        <v>42473.5281134259</v>
      </c>
      <c r="I2386" t="s">
        <v>6500</v>
      </c>
      <c r="J2386" t="s">
        <v>6500</v>
      </c>
      <c r="K2386" t="s">
        <v>6501</v>
      </c>
    </row>
    <row r="2387" hidden="1" spans="1:11">
      <c r="A2387" t="s">
        <v>6502</v>
      </c>
      <c r="B2387">
        <v>1</v>
      </c>
      <c r="C2387" t="s">
        <v>6502</v>
      </c>
      <c r="D2387">
        <v>1</v>
      </c>
      <c r="E2387" t="s">
        <v>6503</v>
      </c>
      <c r="F2387">
        <v>2</v>
      </c>
      <c r="G2387" s="493">
        <v>42712.601087963</v>
      </c>
      <c r="H2387" s="493">
        <v>42712.6394097222</v>
      </c>
      <c r="I2387" t="s">
        <v>6504</v>
      </c>
      <c r="J2387" t="s">
        <v>6504</v>
      </c>
      <c r="K2387" t="s">
        <v>6504</v>
      </c>
    </row>
    <row r="2388" hidden="1" spans="1:11">
      <c r="A2388" t="s">
        <v>6505</v>
      </c>
      <c r="B2388">
        <v>1</v>
      </c>
      <c r="C2388" t="s">
        <v>6506</v>
      </c>
      <c r="D2388">
        <v>1</v>
      </c>
      <c r="E2388" t="s">
        <v>6507</v>
      </c>
      <c r="F2388">
        <v>3</v>
      </c>
      <c r="G2388" s="493">
        <v>42437.4937847222</v>
      </c>
      <c r="H2388" s="493">
        <v>42437.6694212963</v>
      </c>
      <c r="I2388" t="s">
        <v>5050</v>
      </c>
      <c r="J2388" t="s">
        <v>3751</v>
      </c>
      <c r="K2388" t="s">
        <v>5634</v>
      </c>
    </row>
    <row r="2389" hidden="1" spans="1:11">
      <c r="A2389" t="s">
        <v>6508</v>
      </c>
      <c r="B2389">
        <v>1</v>
      </c>
      <c r="C2389" t="s">
        <v>6508</v>
      </c>
      <c r="D2389">
        <v>1</v>
      </c>
      <c r="E2389" t="s">
        <v>6509</v>
      </c>
      <c r="F2389">
        <v>6</v>
      </c>
      <c r="G2389" s="493">
        <v>42456.7202199074</v>
      </c>
      <c r="H2389" s="493">
        <v>42473.3963078704</v>
      </c>
      <c r="I2389" t="s">
        <v>6510</v>
      </c>
      <c r="J2389" t="s">
        <v>6510</v>
      </c>
      <c r="K2389" t="s">
        <v>6511</v>
      </c>
    </row>
    <row r="2390" hidden="1" spans="1:11">
      <c r="A2390" t="s">
        <v>6512</v>
      </c>
      <c r="B2390">
        <v>1</v>
      </c>
      <c r="C2390" t="s">
        <v>6512</v>
      </c>
      <c r="D2390">
        <v>1</v>
      </c>
      <c r="E2390" t="s">
        <v>6513</v>
      </c>
      <c r="F2390">
        <v>6</v>
      </c>
      <c r="G2390" s="493">
        <v>42456.7205671296</v>
      </c>
      <c r="H2390" s="493">
        <v>42456.7401967593</v>
      </c>
      <c r="I2390" t="s">
        <v>6514</v>
      </c>
      <c r="J2390" t="s">
        <v>6514</v>
      </c>
      <c r="K2390" t="s">
        <v>6514</v>
      </c>
    </row>
    <row r="2391" hidden="1" spans="1:11">
      <c r="A2391" t="s">
        <v>6515</v>
      </c>
      <c r="B2391">
        <v>1</v>
      </c>
      <c r="C2391" t="s">
        <v>6515</v>
      </c>
      <c r="D2391">
        <v>1</v>
      </c>
      <c r="F2391">
        <v>0</v>
      </c>
      <c r="G2391" s="493">
        <v>42449.8024652778</v>
      </c>
      <c r="H2391" s="493">
        <v>42449.8024652778</v>
      </c>
      <c r="I2391" t="s">
        <v>2877</v>
      </c>
      <c r="J2391" t="s">
        <v>2877</v>
      </c>
      <c r="K2391" t="s">
        <v>1368</v>
      </c>
    </row>
    <row r="2392" hidden="1" spans="1:11">
      <c r="A2392" t="s">
        <v>6516</v>
      </c>
      <c r="B2392">
        <v>1</v>
      </c>
      <c r="C2392" t="s">
        <v>542</v>
      </c>
      <c r="D2392">
        <v>1</v>
      </c>
      <c r="E2392" t="s">
        <v>544</v>
      </c>
      <c r="F2392">
        <v>8</v>
      </c>
      <c r="G2392" s="493">
        <v>42138.6775</v>
      </c>
      <c r="H2392" s="493">
        <v>42826.3893287037</v>
      </c>
      <c r="I2392" t="s">
        <v>5223</v>
      </c>
      <c r="J2392" t="s">
        <v>2437</v>
      </c>
      <c r="K2392" t="s">
        <v>5224</v>
      </c>
    </row>
    <row r="2393" hidden="1" spans="1:11">
      <c r="A2393" t="s">
        <v>6517</v>
      </c>
      <c r="B2393">
        <v>1</v>
      </c>
      <c r="C2393" t="s">
        <v>542</v>
      </c>
      <c r="D2393">
        <v>1</v>
      </c>
      <c r="E2393" t="s">
        <v>544</v>
      </c>
      <c r="F2393">
        <v>8</v>
      </c>
      <c r="G2393" s="493">
        <v>42138.6775</v>
      </c>
      <c r="H2393" s="493">
        <v>42826.3893287037</v>
      </c>
      <c r="I2393" t="s">
        <v>4669</v>
      </c>
      <c r="J2393" t="s">
        <v>2437</v>
      </c>
      <c r="K2393" t="s">
        <v>5224</v>
      </c>
    </row>
    <row r="2394" hidden="1" spans="1:11">
      <c r="A2394" t="s">
        <v>985</v>
      </c>
      <c r="B2394">
        <v>1</v>
      </c>
      <c r="C2394" t="s">
        <v>982</v>
      </c>
      <c r="D2394">
        <v>1</v>
      </c>
      <c r="E2394" t="s">
        <v>984</v>
      </c>
      <c r="F2394">
        <v>9</v>
      </c>
      <c r="G2394" s="493">
        <v>42290.7361111111</v>
      </c>
      <c r="H2394" s="493">
        <v>42291.7878125</v>
      </c>
      <c r="I2394" t="s">
        <v>3903</v>
      </c>
      <c r="J2394" t="s">
        <v>5784</v>
      </c>
      <c r="K2394" t="s">
        <v>6177</v>
      </c>
    </row>
    <row r="2395" hidden="1" spans="1:11">
      <c r="A2395" t="s">
        <v>6518</v>
      </c>
      <c r="B2395">
        <v>1</v>
      </c>
      <c r="C2395" t="s">
        <v>982</v>
      </c>
      <c r="D2395">
        <v>1</v>
      </c>
      <c r="E2395" t="s">
        <v>984</v>
      </c>
      <c r="F2395">
        <v>9</v>
      </c>
      <c r="G2395" s="493">
        <v>42290.7361111111</v>
      </c>
      <c r="H2395" s="493">
        <v>42291.7878125</v>
      </c>
      <c r="I2395" t="s">
        <v>3916</v>
      </c>
      <c r="J2395" t="s">
        <v>5784</v>
      </c>
      <c r="K2395" t="s">
        <v>6177</v>
      </c>
    </row>
    <row r="2396" hidden="1" spans="1:11">
      <c r="A2396" t="s">
        <v>6519</v>
      </c>
      <c r="B2396">
        <v>1</v>
      </c>
      <c r="C2396" t="s">
        <v>6520</v>
      </c>
      <c r="D2396">
        <v>1</v>
      </c>
      <c r="E2396" t="s">
        <v>1964</v>
      </c>
      <c r="F2396">
        <v>3</v>
      </c>
      <c r="G2396" s="493">
        <v>42449.6655324074</v>
      </c>
      <c r="H2396" s="493">
        <v>42910.7840625</v>
      </c>
      <c r="I2396" t="s">
        <v>5050</v>
      </c>
      <c r="J2396" t="s">
        <v>3751</v>
      </c>
      <c r="K2396" t="s">
        <v>6521</v>
      </c>
    </row>
    <row r="2397" hidden="1" spans="1:11">
      <c r="A2397" t="s">
        <v>6522</v>
      </c>
      <c r="B2397">
        <v>1</v>
      </c>
      <c r="C2397" t="s">
        <v>6522</v>
      </c>
      <c r="D2397">
        <v>1</v>
      </c>
      <c r="E2397" t="s">
        <v>6523</v>
      </c>
      <c r="F2397">
        <v>9</v>
      </c>
      <c r="G2397" s="493">
        <v>42460.6072685185</v>
      </c>
      <c r="H2397" s="493">
        <v>42460.6151041667</v>
      </c>
      <c r="I2397" t="s">
        <v>6524</v>
      </c>
      <c r="J2397" t="s">
        <v>6524</v>
      </c>
      <c r="K2397" t="s">
        <v>6525</v>
      </c>
    </row>
    <row r="2398" hidden="1" spans="1:11">
      <c r="A2398" t="s">
        <v>6526</v>
      </c>
      <c r="B2398">
        <v>1</v>
      </c>
      <c r="C2398" t="s">
        <v>6526</v>
      </c>
      <c r="D2398">
        <v>1</v>
      </c>
      <c r="F2398">
        <v>0</v>
      </c>
      <c r="G2398" s="493">
        <v>42410.6614930556</v>
      </c>
      <c r="H2398" s="493">
        <v>42410.6614930556</v>
      </c>
      <c r="I2398" t="s">
        <v>6527</v>
      </c>
      <c r="J2398" t="s">
        <v>6527</v>
      </c>
      <c r="K2398" t="s">
        <v>1368</v>
      </c>
    </row>
    <row r="2399" hidden="1" spans="1:11">
      <c r="A2399" t="s">
        <v>6528</v>
      </c>
      <c r="B2399">
        <v>1</v>
      </c>
      <c r="C2399" t="s">
        <v>6355</v>
      </c>
      <c r="D2399">
        <v>1</v>
      </c>
      <c r="E2399" t="s">
        <v>6356</v>
      </c>
      <c r="F2399">
        <v>4</v>
      </c>
      <c r="G2399" s="493">
        <v>42324.583900463</v>
      </c>
      <c r="H2399" s="493">
        <v>42326.3735648148</v>
      </c>
      <c r="I2399" t="s">
        <v>6357</v>
      </c>
      <c r="J2399" t="s">
        <v>6358</v>
      </c>
      <c r="K2399" t="s">
        <v>6359</v>
      </c>
    </row>
    <row r="2400" hidden="1" spans="1:11">
      <c r="A2400" t="s">
        <v>6529</v>
      </c>
      <c r="B2400">
        <v>1</v>
      </c>
      <c r="C2400" t="s">
        <v>6355</v>
      </c>
      <c r="D2400">
        <v>1</v>
      </c>
      <c r="E2400" t="s">
        <v>6356</v>
      </c>
      <c r="F2400">
        <v>4</v>
      </c>
      <c r="G2400" s="493">
        <v>42324.583900463</v>
      </c>
      <c r="H2400" s="493">
        <v>42326.3735648148</v>
      </c>
      <c r="I2400" t="s">
        <v>6295</v>
      </c>
      <c r="J2400" t="s">
        <v>6358</v>
      </c>
      <c r="K2400" t="s">
        <v>6359</v>
      </c>
    </row>
    <row r="2401" hidden="1" spans="1:11">
      <c r="A2401" t="s">
        <v>6530</v>
      </c>
      <c r="B2401">
        <v>1</v>
      </c>
      <c r="C2401" t="s">
        <v>6531</v>
      </c>
      <c r="D2401">
        <v>1</v>
      </c>
      <c r="E2401" t="s">
        <v>6532</v>
      </c>
      <c r="F2401">
        <v>6</v>
      </c>
      <c r="G2401" s="493">
        <v>42438.4556134259</v>
      </c>
      <c r="H2401" s="493">
        <v>42438.4658796296</v>
      </c>
      <c r="I2401" t="s">
        <v>5524</v>
      </c>
      <c r="J2401" t="s">
        <v>4265</v>
      </c>
      <c r="K2401" t="s">
        <v>6533</v>
      </c>
    </row>
    <row r="2402" hidden="1" spans="1:11">
      <c r="A2402" t="s">
        <v>6534</v>
      </c>
      <c r="B2402">
        <v>1</v>
      </c>
      <c r="C2402" t="s">
        <v>6534</v>
      </c>
      <c r="D2402">
        <v>1</v>
      </c>
      <c r="E2402" t="s">
        <v>6535</v>
      </c>
      <c r="F2402">
        <v>4</v>
      </c>
      <c r="G2402" s="493">
        <v>42461.5165393519</v>
      </c>
      <c r="H2402" s="493">
        <v>42465.6995486111</v>
      </c>
      <c r="I2402" t="s">
        <v>6536</v>
      </c>
      <c r="J2402" t="s">
        <v>6536</v>
      </c>
      <c r="K2402" t="s">
        <v>5861</v>
      </c>
    </row>
    <row r="2403" hidden="1" spans="1:11">
      <c r="A2403" t="s">
        <v>6537</v>
      </c>
      <c r="B2403">
        <v>1</v>
      </c>
      <c r="C2403" t="s">
        <v>6534</v>
      </c>
      <c r="D2403">
        <v>1</v>
      </c>
      <c r="E2403" t="s">
        <v>6535</v>
      </c>
      <c r="F2403">
        <v>4</v>
      </c>
      <c r="G2403" s="493">
        <v>42461.5165393519</v>
      </c>
      <c r="H2403" s="493">
        <v>42465.6995486111</v>
      </c>
      <c r="I2403" t="s">
        <v>6538</v>
      </c>
      <c r="J2403" t="s">
        <v>6536</v>
      </c>
      <c r="K2403" t="s">
        <v>5861</v>
      </c>
    </row>
    <row r="2404" hidden="1" spans="1:11">
      <c r="A2404" t="s">
        <v>6539</v>
      </c>
      <c r="B2404">
        <v>1</v>
      </c>
      <c r="C2404" t="s">
        <v>542</v>
      </c>
      <c r="D2404">
        <v>1</v>
      </c>
      <c r="E2404" t="s">
        <v>544</v>
      </c>
      <c r="F2404">
        <v>8</v>
      </c>
      <c r="G2404" s="493">
        <v>42138.6775</v>
      </c>
      <c r="H2404" s="493">
        <v>42826.3893287037</v>
      </c>
      <c r="I2404" t="s">
        <v>4671</v>
      </c>
      <c r="J2404" t="s">
        <v>2437</v>
      </c>
      <c r="K2404" t="s">
        <v>5224</v>
      </c>
    </row>
    <row r="2405" hidden="1" spans="1:11">
      <c r="A2405" t="s">
        <v>6540</v>
      </c>
      <c r="B2405">
        <v>1</v>
      </c>
      <c r="C2405" t="s">
        <v>6541</v>
      </c>
      <c r="D2405">
        <v>1</v>
      </c>
      <c r="E2405" t="s">
        <v>5936</v>
      </c>
      <c r="F2405">
        <v>3</v>
      </c>
      <c r="G2405" s="493">
        <v>42541.4234143519</v>
      </c>
      <c r="H2405" s="493">
        <v>42541.4390856481</v>
      </c>
      <c r="I2405" t="s">
        <v>6317</v>
      </c>
      <c r="J2405" t="s">
        <v>6542</v>
      </c>
      <c r="K2405" t="s">
        <v>6543</v>
      </c>
    </row>
    <row r="2406" hidden="1" spans="1:11">
      <c r="A2406" t="s">
        <v>6544</v>
      </c>
      <c r="B2406">
        <v>1</v>
      </c>
      <c r="C2406" t="s">
        <v>6541</v>
      </c>
      <c r="D2406">
        <v>1</v>
      </c>
      <c r="E2406" t="s">
        <v>5936</v>
      </c>
      <c r="F2406">
        <v>3</v>
      </c>
      <c r="G2406" s="493">
        <v>42541.4234143519</v>
      </c>
      <c r="H2406" s="493">
        <v>42541.4390856481</v>
      </c>
      <c r="I2406" t="s">
        <v>6319</v>
      </c>
      <c r="J2406" t="s">
        <v>6542</v>
      </c>
      <c r="K2406" t="s">
        <v>6543</v>
      </c>
    </row>
    <row r="2407" hidden="1" spans="1:11">
      <c r="A2407" t="s">
        <v>6545</v>
      </c>
      <c r="B2407">
        <v>1</v>
      </c>
      <c r="C2407" t="s">
        <v>6541</v>
      </c>
      <c r="D2407">
        <v>1</v>
      </c>
      <c r="E2407" t="s">
        <v>5936</v>
      </c>
      <c r="F2407">
        <v>3</v>
      </c>
      <c r="G2407" s="493">
        <v>42541.4234143519</v>
      </c>
      <c r="H2407" s="493">
        <v>42541.4390856481</v>
      </c>
      <c r="I2407" t="s">
        <v>6321</v>
      </c>
      <c r="J2407" t="s">
        <v>6542</v>
      </c>
      <c r="K2407" t="s">
        <v>6543</v>
      </c>
    </row>
    <row r="2408" hidden="1" spans="1:11">
      <c r="A2408" t="s">
        <v>6546</v>
      </c>
      <c r="B2408">
        <v>1</v>
      </c>
      <c r="C2408" t="s">
        <v>6546</v>
      </c>
      <c r="D2408">
        <v>1</v>
      </c>
      <c r="E2408" t="s">
        <v>6547</v>
      </c>
      <c r="F2408">
        <v>4</v>
      </c>
      <c r="G2408" s="493">
        <v>42488.5592361111</v>
      </c>
      <c r="H2408" s="493">
        <v>42488.5807175926</v>
      </c>
      <c r="I2408" t="s">
        <v>6548</v>
      </c>
      <c r="J2408" t="s">
        <v>6548</v>
      </c>
      <c r="K2408" t="s">
        <v>6549</v>
      </c>
    </row>
    <row r="2409" hidden="1" spans="1:11">
      <c r="A2409" t="s">
        <v>6550</v>
      </c>
      <c r="B2409">
        <v>1</v>
      </c>
      <c r="C2409" t="s">
        <v>6551</v>
      </c>
      <c r="D2409">
        <v>1</v>
      </c>
      <c r="E2409" t="s">
        <v>6552</v>
      </c>
      <c r="F2409">
        <v>3</v>
      </c>
      <c r="G2409" s="493">
        <v>42710.3990972222</v>
      </c>
      <c r="H2409" s="493">
        <v>42710.403275463</v>
      </c>
      <c r="I2409" t="s">
        <v>5990</v>
      </c>
      <c r="J2409" t="s">
        <v>6553</v>
      </c>
      <c r="K2409" t="s">
        <v>6554</v>
      </c>
    </row>
    <row r="2410" hidden="1" spans="1:11">
      <c r="A2410" t="s">
        <v>6555</v>
      </c>
      <c r="B2410">
        <v>1</v>
      </c>
      <c r="C2410" t="s">
        <v>6556</v>
      </c>
      <c r="D2410">
        <v>1</v>
      </c>
      <c r="E2410" t="s">
        <v>5947</v>
      </c>
      <c r="F2410">
        <v>3</v>
      </c>
      <c r="G2410" s="493">
        <v>42541.4236574074</v>
      </c>
      <c r="H2410" s="493">
        <v>42541.4425347222</v>
      </c>
      <c r="I2410" t="s">
        <v>6303</v>
      </c>
      <c r="J2410" t="s">
        <v>6557</v>
      </c>
      <c r="K2410" t="s">
        <v>6558</v>
      </c>
    </row>
    <row r="2411" hidden="1" spans="1:11">
      <c r="A2411" t="s">
        <v>6559</v>
      </c>
      <c r="B2411">
        <v>1</v>
      </c>
      <c r="C2411" t="s">
        <v>6556</v>
      </c>
      <c r="D2411">
        <v>1</v>
      </c>
      <c r="E2411" t="s">
        <v>5947</v>
      </c>
      <c r="F2411">
        <v>3</v>
      </c>
      <c r="G2411" s="493">
        <v>42541.4236574074</v>
      </c>
      <c r="H2411" s="493">
        <v>42541.4425347222</v>
      </c>
      <c r="I2411" t="s">
        <v>6305</v>
      </c>
      <c r="J2411" t="s">
        <v>6557</v>
      </c>
      <c r="K2411" t="s">
        <v>6558</v>
      </c>
    </row>
    <row r="2412" hidden="1" spans="1:11">
      <c r="A2412" t="s">
        <v>6560</v>
      </c>
      <c r="B2412">
        <v>1</v>
      </c>
      <c r="C2412" t="s">
        <v>6561</v>
      </c>
      <c r="D2412">
        <v>1</v>
      </c>
      <c r="E2412" t="s">
        <v>5947</v>
      </c>
      <c r="F2412">
        <v>3</v>
      </c>
      <c r="G2412" s="493">
        <v>42542.806099537</v>
      </c>
      <c r="H2412" s="493">
        <v>42542.8132060185</v>
      </c>
      <c r="I2412" t="s">
        <v>6307</v>
      </c>
      <c r="J2412" t="s">
        <v>6562</v>
      </c>
      <c r="K2412" t="s">
        <v>6558</v>
      </c>
    </row>
    <row r="2413" hidden="1" spans="1:11">
      <c r="A2413" t="s">
        <v>6563</v>
      </c>
      <c r="B2413">
        <v>1</v>
      </c>
      <c r="C2413" t="s">
        <v>6561</v>
      </c>
      <c r="D2413">
        <v>1</v>
      </c>
      <c r="E2413" t="s">
        <v>5947</v>
      </c>
      <c r="F2413">
        <v>3</v>
      </c>
      <c r="G2413" s="493">
        <v>42542.806099537</v>
      </c>
      <c r="H2413" s="493">
        <v>42542.8132060185</v>
      </c>
      <c r="I2413" t="s">
        <v>6309</v>
      </c>
      <c r="J2413" t="s">
        <v>6562</v>
      </c>
      <c r="K2413" t="s">
        <v>6558</v>
      </c>
    </row>
    <row r="2414" hidden="1" spans="1:11">
      <c r="A2414" t="s">
        <v>6564</v>
      </c>
      <c r="B2414">
        <v>1</v>
      </c>
      <c r="C2414" t="s">
        <v>6556</v>
      </c>
      <c r="D2414">
        <v>1</v>
      </c>
      <c r="E2414" t="s">
        <v>5947</v>
      </c>
      <c r="F2414">
        <v>3</v>
      </c>
      <c r="G2414" s="493">
        <v>42541.4236574074</v>
      </c>
      <c r="H2414" s="493">
        <v>42541.4425347222</v>
      </c>
      <c r="I2414" t="s">
        <v>6311</v>
      </c>
      <c r="J2414" t="s">
        <v>6557</v>
      </c>
      <c r="K2414" t="s">
        <v>6558</v>
      </c>
    </row>
    <row r="2415" hidden="1" spans="1:11">
      <c r="A2415" t="s">
        <v>6565</v>
      </c>
      <c r="B2415">
        <v>1</v>
      </c>
      <c r="C2415" t="s">
        <v>6561</v>
      </c>
      <c r="D2415">
        <v>1</v>
      </c>
      <c r="E2415" t="s">
        <v>5947</v>
      </c>
      <c r="F2415">
        <v>3</v>
      </c>
      <c r="G2415" s="493">
        <v>42542.806099537</v>
      </c>
      <c r="H2415" s="493">
        <v>42542.8132060185</v>
      </c>
      <c r="I2415" t="s">
        <v>6313</v>
      </c>
      <c r="J2415" t="s">
        <v>6562</v>
      </c>
      <c r="K2415" t="s">
        <v>6558</v>
      </c>
    </row>
    <row r="2416" hidden="1" spans="1:11">
      <c r="A2416" t="s">
        <v>6566</v>
      </c>
      <c r="B2416">
        <v>1</v>
      </c>
      <c r="C2416" t="s">
        <v>6556</v>
      </c>
      <c r="D2416">
        <v>1</v>
      </c>
      <c r="E2416" t="s">
        <v>5947</v>
      </c>
      <c r="F2416">
        <v>3</v>
      </c>
      <c r="G2416" s="493">
        <v>42541.4236574074</v>
      </c>
      <c r="H2416" s="493">
        <v>42541.4425347222</v>
      </c>
      <c r="I2416" t="s">
        <v>6315</v>
      </c>
      <c r="J2416" t="s">
        <v>6557</v>
      </c>
      <c r="K2416" t="s">
        <v>6558</v>
      </c>
    </row>
    <row r="2417" hidden="1" spans="1:11">
      <c r="A2417" t="s">
        <v>619</v>
      </c>
      <c r="B2417">
        <v>1</v>
      </c>
      <c r="C2417" t="s">
        <v>618</v>
      </c>
      <c r="D2417">
        <v>1</v>
      </c>
      <c r="E2417" t="s">
        <v>620</v>
      </c>
      <c r="F2417">
        <v>3</v>
      </c>
      <c r="G2417" s="493">
        <v>42607.398125</v>
      </c>
      <c r="H2417" s="493">
        <v>45209.3950578704</v>
      </c>
      <c r="I2417" t="s">
        <v>4124</v>
      </c>
      <c r="J2417" t="s">
        <v>4984</v>
      </c>
      <c r="K2417" t="s">
        <v>4125</v>
      </c>
    </row>
    <row r="2418" hidden="1" spans="1:11">
      <c r="A2418" t="s">
        <v>649</v>
      </c>
      <c r="B2418">
        <v>1</v>
      </c>
      <c r="C2418" t="s">
        <v>648</v>
      </c>
      <c r="D2418">
        <v>1</v>
      </c>
      <c r="E2418" t="s">
        <v>620</v>
      </c>
      <c r="F2418">
        <v>3</v>
      </c>
      <c r="G2418" s="493">
        <v>42607.3987615741</v>
      </c>
      <c r="H2418" s="493">
        <v>45209.4097106481</v>
      </c>
      <c r="I2418" t="s">
        <v>4128</v>
      </c>
      <c r="J2418" t="s">
        <v>4988</v>
      </c>
      <c r="K2418" t="s">
        <v>4129</v>
      </c>
    </row>
    <row r="2419" hidden="1" spans="1:11">
      <c r="A2419" t="s">
        <v>6567</v>
      </c>
      <c r="B2419">
        <v>1</v>
      </c>
      <c r="C2419" t="s">
        <v>6568</v>
      </c>
      <c r="D2419">
        <v>1</v>
      </c>
      <c r="E2419" t="s">
        <v>1954</v>
      </c>
      <c r="F2419">
        <v>3</v>
      </c>
      <c r="G2419" s="493">
        <v>42607.3937847222</v>
      </c>
      <c r="H2419" s="493">
        <v>42615.6192939815</v>
      </c>
      <c r="I2419" t="s">
        <v>4992</v>
      </c>
      <c r="J2419" t="s">
        <v>4993</v>
      </c>
      <c r="K2419" t="s">
        <v>4993</v>
      </c>
    </row>
    <row r="2420" hidden="1" spans="1:11">
      <c r="A2420" t="s">
        <v>6569</v>
      </c>
      <c r="B2420">
        <v>1</v>
      </c>
      <c r="C2420" t="s">
        <v>6570</v>
      </c>
      <c r="D2420">
        <v>1</v>
      </c>
      <c r="E2420" t="s">
        <v>1954</v>
      </c>
      <c r="F2420">
        <v>3</v>
      </c>
      <c r="G2420" s="493">
        <v>42607.3953935185</v>
      </c>
      <c r="H2420" s="493">
        <v>42612.3773842593</v>
      </c>
      <c r="I2420" t="s">
        <v>5795</v>
      </c>
      <c r="J2420" t="s">
        <v>4997</v>
      </c>
      <c r="K2420" t="s">
        <v>4997</v>
      </c>
    </row>
    <row r="2421" hidden="1" spans="1:11">
      <c r="A2421" t="s">
        <v>6571</v>
      </c>
      <c r="B2421">
        <v>1</v>
      </c>
      <c r="C2421" t="s">
        <v>6571</v>
      </c>
      <c r="D2421">
        <v>1</v>
      </c>
      <c r="F2421">
        <v>0</v>
      </c>
      <c r="G2421" s="493">
        <v>42620.6800694444</v>
      </c>
      <c r="H2421" s="493">
        <v>42620.6800694444</v>
      </c>
      <c r="I2421" t="s">
        <v>6572</v>
      </c>
      <c r="J2421" t="s">
        <v>6572</v>
      </c>
      <c r="K2421" t="s">
        <v>1368</v>
      </c>
    </row>
    <row r="2422" hidden="1" spans="1:11">
      <c r="A2422" t="s">
        <v>6573</v>
      </c>
      <c r="B2422">
        <v>1</v>
      </c>
      <c r="C2422" t="s">
        <v>5865</v>
      </c>
      <c r="D2422">
        <v>1</v>
      </c>
      <c r="E2422" t="s">
        <v>519</v>
      </c>
      <c r="F2422">
        <v>4</v>
      </c>
      <c r="G2422" s="493">
        <v>42181.5856134259</v>
      </c>
      <c r="H2422" s="493">
        <v>42195.4686342593</v>
      </c>
      <c r="I2422" t="s">
        <v>6291</v>
      </c>
      <c r="J2422" t="s">
        <v>5867</v>
      </c>
      <c r="K2422" t="s">
        <v>5868</v>
      </c>
    </row>
    <row r="2423" hidden="1" spans="1:11">
      <c r="A2423" t="s">
        <v>6574</v>
      </c>
      <c r="B2423">
        <v>1</v>
      </c>
      <c r="C2423" t="s">
        <v>5865</v>
      </c>
      <c r="D2423">
        <v>1</v>
      </c>
      <c r="E2423" t="s">
        <v>519</v>
      </c>
      <c r="F2423">
        <v>4</v>
      </c>
      <c r="G2423" s="493">
        <v>42181.5856134259</v>
      </c>
      <c r="H2423" s="493">
        <v>42195.4686342593</v>
      </c>
      <c r="I2423" t="s">
        <v>6293</v>
      </c>
      <c r="J2423" t="s">
        <v>5867</v>
      </c>
      <c r="K2423" t="s">
        <v>5868</v>
      </c>
    </row>
    <row r="2424" hidden="1" spans="1:11">
      <c r="A2424" t="s">
        <v>6575</v>
      </c>
      <c r="B2424">
        <v>1</v>
      </c>
      <c r="C2424" t="s">
        <v>5865</v>
      </c>
      <c r="D2424">
        <v>1</v>
      </c>
      <c r="E2424" t="s">
        <v>519</v>
      </c>
      <c r="F2424">
        <v>4</v>
      </c>
      <c r="G2424" s="493">
        <v>42181.5856134259</v>
      </c>
      <c r="H2424" s="493">
        <v>42195.4686342593</v>
      </c>
      <c r="I2424" t="s">
        <v>6295</v>
      </c>
      <c r="J2424" t="s">
        <v>5867</v>
      </c>
      <c r="K2424" t="s">
        <v>5868</v>
      </c>
    </row>
    <row r="2425" hidden="1" spans="1:11">
      <c r="A2425" t="s">
        <v>6576</v>
      </c>
      <c r="B2425">
        <v>1</v>
      </c>
      <c r="C2425" t="s">
        <v>5865</v>
      </c>
      <c r="D2425">
        <v>1</v>
      </c>
      <c r="E2425" t="s">
        <v>519</v>
      </c>
      <c r="F2425">
        <v>4</v>
      </c>
      <c r="G2425" s="493">
        <v>42181.5856134259</v>
      </c>
      <c r="H2425" s="493">
        <v>42195.4686342593</v>
      </c>
      <c r="I2425" t="s">
        <v>6297</v>
      </c>
      <c r="J2425" t="s">
        <v>5867</v>
      </c>
      <c r="K2425" t="s">
        <v>5868</v>
      </c>
    </row>
    <row r="2426" hidden="1" spans="1:11">
      <c r="A2426" t="s">
        <v>6577</v>
      </c>
      <c r="B2426">
        <v>1</v>
      </c>
      <c r="C2426" t="s">
        <v>5865</v>
      </c>
      <c r="D2426">
        <v>1</v>
      </c>
      <c r="E2426" t="s">
        <v>519</v>
      </c>
      <c r="F2426">
        <v>4</v>
      </c>
      <c r="G2426" s="493">
        <v>42181.5856134259</v>
      </c>
      <c r="H2426" s="493">
        <v>42195.4686342593</v>
      </c>
      <c r="I2426" t="s">
        <v>6299</v>
      </c>
      <c r="J2426" t="s">
        <v>5867</v>
      </c>
      <c r="K2426" t="s">
        <v>5868</v>
      </c>
    </row>
    <row r="2427" hidden="1" spans="1:11">
      <c r="A2427" t="s">
        <v>6578</v>
      </c>
      <c r="B2427">
        <v>1</v>
      </c>
      <c r="C2427" t="s">
        <v>5865</v>
      </c>
      <c r="D2427">
        <v>1</v>
      </c>
      <c r="E2427" t="s">
        <v>519</v>
      </c>
      <c r="F2427">
        <v>4</v>
      </c>
      <c r="G2427" s="493">
        <v>42181.5856134259</v>
      </c>
      <c r="H2427" s="493">
        <v>42195.4686342593</v>
      </c>
      <c r="I2427" t="s">
        <v>6301</v>
      </c>
      <c r="J2427" t="s">
        <v>5867</v>
      </c>
      <c r="K2427" t="s">
        <v>5868</v>
      </c>
    </row>
    <row r="2428" hidden="1" spans="1:11">
      <c r="A2428" t="s">
        <v>6579</v>
      </c>
      <c r="B2428">
        <v>1</v>
      </c>
      <c r="C2428" t="s">
        <v>6579</v>
      </c>
      <c r="D2428">
        <v>1</v>
      </c>
      <c r="E2428" t="s">
        <v>6580</v>
      </c>
      <c r="F2428">
        <v>4</v>
      </c>
      <c r="G2428" s="493">
        <v>42608.4186458333</v>
      </c>
      <c r="H2428" s="493">
        <v>42608.4683217593</v>
      </c>
      <c r="I2428" t="s">
        <v>6581</v>
      </c>
      <c r="J2428" t="s">
        <v>6581</v>
      </c>
      <c r="K2428" t="s">
        <v>6582</v>
      </c>
    </row>
    <row r="2429" hidden="1" spans="1:11">
      <c r="A2429" t="s">
        <v>6583</v>
      </c>
      <c r="B2429">
        <v>1</v>
      </c>
      <c r="C2429" t="s">
        <v>6583</v>
      </c>
      <c r="D2429">
        <v>1</v>
      </c>
      <c r="E2429" t="s">
        <v>6584</v>
      </c>
      <c r="F2429">
        <v>4</v>
      </c>
      <c r="G2429" s="493">
        <v>42521.4041550926</v>
      </c>
      <c r="H2429" s="493">
        <v>42521.4744097222</v>
      </c>
      <c r="I2429" t="s">
        <v>6585</v>
      </c>
      <c r="J2429" t="s">
        <v>6585</v>
      </c>
      <c r="K2429" t="s">
        <v>6143</v>
      </c>
    </row>
    <row r="2430" hidden="1" spans="1:11">
      <c r="A2430" t="s">
        <v>6586</v>
      </c>
      <c r="B2430">
        <v>1</v>
      </c>
      <c r="C2430" t="s">
        <v>6587</v>
      </c>
      <c r="D2430">
        <v>1</v>
      </c>
      <c r="E2430" t="s">
        <v>6588</v>
      </c>
      <c r="F2430">
        <v>6</v>
      </c>
      <c r="G2430" s="493">
        <v>42721.3807407407</v>
      </c>
      <c r="H2430" s="493">
        <v>42721.3821180556</v>
      </c>
      <c r="I2430" t="s">
        <v>3941</v>
      </c>
      <c r="J2430" t="s">
        <v>6337</v>
      </c>
      <c r="K2430" t="s">
        <v>6589</v>
      </c>
    </row>
    <row r="2431" hidden="1" spans="1:11">
      <c r="A2431" t="s">
        <v>6590</v>
      </c>
      <c r="B2431">
        <v>1</v>
      </c>
      <c r="C2431" t="s">
        <v>6322</v>
      </c>
      <c r="D2431">
        <v>1</v>
      </c>
      <c r="E2431" t="s">
        <v>6323</v>
      </c>
      <c r="F2431">
        <v>6</v>
      </c>
      <c r="G2431" s="493">
        <v>42437.511087963</v>
      </c>
      <c r="H2431" s="493">
        <v>42437.5313657407</v>
      </c>
      <c r="I2431" t="s">
        <v>6591</v>
      </c>
      <c r="J2431" t="s">
        <v>6324</v>
      </c>
      <c r="K2431" t="s">
        <v>6325</v>
      </c>
    </row>
    <row r="2432" hidden="1" spans="1:11">
      <c r="A2432" t="s">
        <v>6592</v>
      </c>
      <c r="B2432">
        <v>1</v>
      </c>
      <c r="C2432" t="s">
        <v>5974</v>
      </c>
      <c r="D2432">
        <v>1</v>
      </c>
      <c r="E2432" t="s">
        <v>5975</v>
      </c>
      <c r="F2432">
        <v>2</v>
      </c>
      <c r="G2432" s="493">
        <v>42209.6214351852</v>
      </c>
      <c r="H2432" s="493">
        <v>43719.5662615741</v>
      </c>
      <c r="I2432" t="s">
        <v>6255</v>
      </c>
      <c r="J2432" t="s">
        <v>5977</v>
      </c>
      <c r="K2432" t="s">
        <v>5978</v>
      </c>
    </row>
    <row r="2433" hidden="1" spans="1:11">
      <c r="A2433" t="s">
        <v>6593</v>
      </c>
      <c r="B2433">
        <v>1</v>
      </c>
      <c r="C2433" t="s">
        <v>6593</v>
      </c>
      <c r="D2433">
        <v>1</v>
      </c>
      <c r="F2433">
        <v>0</v>
      </c>
      <c r="G2433" s="493">
        <v>42458.4264699074</v>
      </c>
      <c r="H2433" s="493">
        <v>42458.4264699074</v>
      </c>
      <c r="I2433" t="s">
        <v>6594</v>
      </c>
      <c r="J2433" t="s">
        <v>6594</v>
      </c>
      <c r="K2433" t="s">
        <v>1368</v>
      </c>
    </row>
    <row r="2434" hidden="1" spans="1:11">
      <c r="A2434" t="s">
        <v>6595</v>
      </c>
      <c r="B2434">
        <v>1</v>
      </c>
      <c r="C2434" t="s">
        <v>6595</v>
      </c>
      <c r="D2434">
        <v>1</v>
      </c>
      <c r="F2434">
        <v>0</v>
      </c>
      <c r="G2434" s="493">
        <v>42576.6180787037</v>
      </c>
      <c r="H2434" s="493">
        <v>42576.6180787037</v>
      </c>
      <c r="I2434" t="s">
        <v>6596</v>
      </c>
      <c r="J2434" t="s">
        <v>6596</v>
      </c>
      <c r="K2434" t="s">
        <v>1368</v>
      </c>
    </row>
    <row r="2435" hidden="1" spans="1:11">
      <c r="A2435" t="s">
        <v>6597</v>
      </c>
      <c r="B2435">
        <v>1</v>
      </c>
      <c r="C2435" t="s">
        <v>6597</v>
      </c>
      <c r="D2435">
        <v>1</v>
      </c>
      <c r="E2435" t="s">
        <v>5892</v>
      </c>
      <c r="F2435">
        <v>2</v>
      </c>
      <c r="G2435" s="493">
        <v>42451.6554398148</v>
      </c>
      <c r="H2435" s="493">
        <v>42819.6057523148</v>
      </c>
      <c r="I2435" t="s">
        <v>6598</v>
      </c>
      <c r="J2435" t="s">
        <v>6598</v>
      </c>
      <c r="K2435" t="s">
        <v>6599</v>
      </c>
    </row>
    <row r="2436" hidden="1" spans="1:11">
      <c r="A2436" t="s">
        <v>6600</v>
      </c>
      <c r="B2436">
        <v>1</v>
      </c>
      <c r="C2436" t="s">
        <v>5980</v>
      </c>
      <c r="D2436">
        <v>1</v>
      </c>
      <c r="E2436" t="s">
        <v>5975</v>
      </c>
      <c r="F2436">
        <v>2</v>
      </c>
      <c r="G2436" s="493">
        <v>42230.598275463</v>
      </c>
      <c r="H2436" s="493">
        <v>42785.5379166667</v>
      </c>
      <c r="I2436" t="s">
        <v>6261</v>
      </c>
      <c r="J2436" t="s">
        <v>5982</v>
      </c>
      <c r="K2436" t="s">
        <v>5983</v>
      </c>
    </row>
    <row r="2437" hidden="1" spans="1:11">
      <c r="A2437" t="s">
        <v>6601</v>
      </c>
      <c r="B2437">
        <v>1</v>
      </c>
      <c r="C2437" t="s">
        <v>5974</v>
      </c>
      <c r="D2437">
        <v>1</v>
      </c>
      <c r="E2437" t="s">
        <v>5975</v>
      </c>
      <c r="F2437">
        <v>2</v>
      </c>
      <c r="G2437" s="493">
        <v>42209.6214351852</v>
      </c>
      <c r="H2437" s="493">
        <v>43719.5662615741</v>
      </c>
      <c r="I2437" t="s">
        <v>6255</v>
      </c>
      <c r="J2437" t="s">
        <v>5977</v>
      </c>
      <c r="K2437" t="s">
        <v>5978</v>
      </c>
    </row>
    <row r="2438" hidden="1" spans="1:11">
      <c r="A2438" t="s">
        <v>6602</v>
      </c>
      <c r="B2438">
        <v>1</v>
      </c>
      <c r="C2438" t="s">
        <v>6603</v>
      </c>
      <c r="D2438">
        <v>1</v>
      </c>
      <c r="E2438" t="s">
        <v>2882</v>
      </c>
      <c r="F2438">
        <v>9</v>
      </c>
      <c r="G2438" s="493">
        <v>42675.5622569444</v>
      </c>
      <c r="H2438" s="493">
        <v>42675.5658101852</v>
      </c>
      <c r="I2438" t="s">
        <v>5182</v>
      </c>
      <c r="J2438" t="s">
        <v>5183</v>
      </c>
      <c r="K2438" t="s">
        <v>6604</v>
      </c>
    </row>
    <row r="2439" hidden="1" spans="1:11">
      <c r="A2439" t="s">
        <v>6605</v>
      </c>
      <c r="B2439">
        <v>1</v>
      </c>
      <c r="C2439" t="s">
        <v>6606</v>
      </c>
      <c r="D2439">
        <v>1</v>
      </c>
      <c r="E2439" t="s">
        <v>2882</v>
      </c>
      <c r="F2439">
        <v>9</v>
      </c>
      <c r="G2439" s="493">
        <v>42675.5626273148</v>
      </c>
      <c r="H2439" s="493">
        <v>42675.568275463</v>
      </c>
      <c r="I2439" t="s">
        <v>5174</v>
      </c>
      <c r="J2439" t="s">
        <v>5175</v>
      </c>
      <c r="K2439" t="s">
        <v>6604</v>
      </c>
    </row>
    <row r="2440" hidden="1" spans="1:11">
      <c r="A2440" t="s">
        <v>6607</v>
      </c>
      <c r="B2440">
        <v>1</v>
      </c>
      <c r="C2440" t="s">
        <v>6607</v>
      </c>
      <c r="D2440">
        <v>1</v>
      </c>
      <c r="F2440">
        <v>0</v>
      </c>
      <c r="G2440" s="493">
        <v>42436.7120023148</v>
      </c>
      <c r="H2440" s="493">
        <v>42436.7120023148</v>
      </c>
      <c r="I2440" t="s">
        <v>6608</v>
      </c>
      <c r="J2440" t="s">
        <v>6608</v>
      </c>
      <c r="K2440" t="s">
        <v>1368</v>
      </c>
    </row>
    <row r="2441" hidden="1" spans="1:11">
      <c r="A2441" t="s">
        <v>6609</v>
      </c>
      <c r="B2441">
        <v>1</v>
      </c>
      <c r="C2441" t="s">
        <v>6609</v>
      </c>
      <c r="D2441">
        <v>1</v>
      </c>
      <c r="E2441">
        <v>92422091</v>
      </c>
      <c r="F2441">
        <v>6</v>
      </c>
      <c r="G2441" s="493">
        <v>42582.8652199074</v>
      </c>
      <c r="H2441" s="493">
        <v>42582.8670717593</v>
      </c>
      <c r="I2441" t="s">
        <v>5704</v>
      </c>
      <c r="J2441" t="s">
        <v>5704</v>
      </c>
      <c r="K2441" t="s">
        <v>6610</v>
      </c>
    </row>
    <row r="2442" hidden="1" spans="1:11">
      <c r="A2442" t="s">
        <v>6611</v>
      </c>
      <c r="B2442">
        <v>1</v>
      </c>
      <c r="C2442" t="s">
        <v>6612</v>
      </c>
      <c r="D2442">
        <v>1</v>
      </c>
      <c r="E2442" t="s">
        <v>4194</v>
      </c>
      <c r="F2442">
        <v>4</v>
      </c>
      <c r="G2442" s="493">
        <v>42484.6910416667</v>
      </c>
      <c r="H2442" s="493">
        <v>42484.6968518519</v>
      </c>
      <c r="I2442" t="s">
        <v>4195</v>
      </c>
      <c r="J2442" t="s">
        <v>4196</v>
      </c>
      <c r="K2442" t="s">
        <v>6613</v>
      </c>
    </row>
    <row r="2443" hidden="1" spans="1:11">
      <c r="A2443" t="s">
        <v>6614</v>
      </c>
      <c r="B2443">
        <v>1</v>
      </c>
      <c r="C2443" t="s">
        <v>6615</v>
      </c>
      <c r="D2443">
        <v>1</v>
      </c>
      <c r="E2443" t="s">
        <v>4315</v>
      </c>
      <c r="F2443">
        <v>4</v>
      </c>
      <c r="G2443" s="493">
        <v>42484.695162037</v>
      </c>
      <c r="H2443" s="493">
        <v>42484.7017824074</v>
      </c>
      <c r="I2443" t="s">
        <v>4316</v>
      </c>
      <c r="J2443" t="s">
        <v>4317</v>
      </c>
      <c r="K2443" t="s">
        <v>6616</v>
      </c>
    </row>
    <row r="2444" hidden="1" spans="1:11">
      <c r="A2444" t="s">
        <v>6617</v>
      </c>
      <c r="B2444">
        <v>1</v>
      </c>
      <c r="C2444" t="s">
        <v>6618</v>
      </c>
      <c r="D2444">
        <v>1</v>
      </c>
      <c r="E2444" t="s">
        <v>519</v>
      </c>
      <c r="F2444">
        <v>4</v>
      </c>
      <c r="G2444" s="493">
        <v>42541.4230208333</v>
      </c>
      <c r="H2444" s="493">
        <v>42541.4327430556</v>
      </c>
      <c r="I2444" t="s">
        <v>6291</v>
      </c>
      <c r="J2444" t="s">
        <v>6619</v>
      </c>
      <c r="K2444" t="s">
        <v>6620</v>
      </c>
    </row>
    <row r="2445" hidden="1" spans="1:11">
      <c r="A2445" t="s">
        <v>6621</v>
      </c>
      <c r="B2445">
        <v>1</v>
      </c>
      <c r="C2445" t="s">
        <v>6618</v>
      </c>
      <c r="D2445">
        <v>1</v>
      </c>
      <c r="E2445" t="s">
        <v>519</v>
      </c>
      <c r="F2445">
        <v>4</v>
      </c>
      <c r="G2445" s="493">
        <v>42541.4230208333</v>
      </c>
      <c r="H2445" s="493">
        <v>42541.4327430556</v>
      </c>
      <c r="I2445" t="s">
        <v>6293</v>
      </c>
      <c r="J2445" t="s">
        <v>6619</v>
      </c>
      <c r="K2445" t="s">
        <v>6620</v>
      </c>
    </row>
    <row r="2446" hidden="1" spans="1:11">
      <c r="A2446" t="s">
        <v>6622</v>
      </c>
      <c r="B2446">
        <v>1</v>
      </c>
      <c r="C2446" t="s">
        <v>6618</v>
      </c>
      <c r="D2446">
        <v>1</v>
      </c>
      <c r="E2446" t="s">
        <v>519</v>
      </c>
      <c r="F2446">
        <v>4</v>
      </c>
      <c r="G2446" s="493">
        <v>42541.4230208333</v>
      </c>
      <c r="H2446" s="493">
        <v>42541.4327430556</v>
      </c>
      <c r="I2446" t="s">
        <v>6295</v>
      </c>
      <c r="J2446" t="s">
        <v>6619</v>
      </c>
      <c r="K2446" t="s">
        <v>6620</v>
      </c>
    </row>
    <row r="2447" hidden="1" spans="1:11">
      <c r="A2447" t="s">
        <v>6623</v>
      </c>
      <c r="B2447">
        <v>1</v>
      </c>
      <c r="C2447" t="s">
        <v>6618</v>
      </c>
      <c r="D2447">
        <v>1</v>
      </c>
      <c r="E2447" t="s">
        <v>519</v>
      </c>
      <c r="F2447">
        <v>4</v>
      </c>
      <c r="G2447" s="493">
        <v>42541.4230208333</v>
      </c>
      <c r="H2447" s="493">
        <v>42541.4327430556</v>
      </c>
      <c r="I2447" t="s">
        <v>6297</v>
      </c>
      <c r="J2447" t="s">
        <v>6619</v>
      </c>
      <c r="K2447" t="s">
        <v>6620</v>
      </c>
    </row>
    <row r="2448" hidden="1" spans="1:11">
      <c r="A2448" t="s">
        <v>6624</v>
      </c>
      <c r="B2448">
        <v>1</v>
      </c>
      <c r="C2448" t="s">
        <v>6618</v>
      </c>
      <c r="D2448">
        <v>1</v>
      </c>
      <c r="E2448" t="s">
        <v>519</v>
      </c>
      <c r="F2448">
        <v>4</v>
      </c>
      <c r="G2448" s="493">
        <v>42541.4230208333</v>
      </c>
      <c r="H2448" s="493">
        <v>42541.4327430556</v>
      </c>
      <c r="I2448" t="s">
        <v>6299</v>
      </c>
      <c r="J2448" t="s">
        <v>6619</v>
      </c>
      <c r="K2448" t="s">
        <v>6620</v>
      </c>
    </row>
    <row r="2449" hidden="1" spans="1:11">
      <c r="A2449" t="s">
        <v>6625</v>
      </c>
      <c r="B2449">
        <v>1</v>
      </c>
      <c r="C2449" t="s">
        <v>6618</v>
      </c>
      <c r="D2449">
        <v>1</v>
      </c>
      <c r="E2449" t="s">
        <v>519</v>
      </c>
      <c r="F2449">
        <v>4</v>
      </c>
      <c r="G2449" s="493">
        <v>42541.4230208333</v>
      </c>
      <c r="H2449" s="493">
        <v>42541.4327430556</v>
      </c>
      <c r="I2449" t="s">
        <v>6301</v>
      </c>
      <c r="J2449" t="s">
        <v>6619</v>
      </c>
      <c r="K2449" t="s">
        <v>6620</v>
      </c>
    </row>
    <row r="2450" hidden="1" spans="1:11">
      <c r="A2450" t="s">
        <v>6626</v>
      </c>
      <c r="B2450">
        <v>1</v>
      </c>
      <c r="C2450" t="s">
        <v>6626</v>
      </c>
      <c r="D2450">
        <v>1</v>
      </c>
      <c r="E2450" t="s">
        <v>6627</v>
      </c>
      <c r="F2450">
        <v>2</v>
      </c>
      <c r="G2450" s="493">
        <v>42675.6488425926</v>
      </c>
      <c r="H2450" s="493">
        <v>42675.7378935185</v>
      </c>
      <c r="I2450" t="s">
        <v>6628</v>
      </c>
      <c r="J2450" t="s">
        <v>6628</v>
      </c>
      <c r="K2450" t="s">
        <v>6628</v>
      </c>
    </row>
    <row r="2451" hidden="1" spans="1:11">
      <c r="A2451" t="s">
        <v>6629</v>
      </c>
      <c r="B2451">
        <v>1</v>
      </c>
      <c r="C2451" t="s">
        <v>6629</v>
      </c>
      <c r="D2451">
        <v>1</v>
      </c>
      <c r="E2451" t="s">
        <v>6630</v>
      </c>
      <c r="F2451">
        <v>4</v>
      </c>
      <c r="G2451" s="493">
        <v>42640.7995023148</v>
      </c>
      <c r="H2451" s="493">
        <v>42640.8021759259</v>
      </c>
      <c r="I2451" t="s">
        <v>4924</v>
      </c>
      <c r="J2451" t="s">
        <v>4924</v>
      </c>
      <c r="K2451" t="s">
        <v>4925</v>
      </c>
    </row>
    <row r="2452" hidden="1" spans="1:11">
      <c r="A2452" t="s">
        <v>6631</v>
      </c>
      <c r="B2452">
        <v>1</v>
      </c>
      <c r="C2452" t="s">
        <v>6631</v>
      </c>
      <c r="D2452">
        <v>1</v>
      </c>
      <c r="F2452">
        <v>0</v>
      </c>
      <c r="G2452" s="493">
        <v>44642.4859490741</v>
      </c>
      <c r="H2452" s="493">
        <v>44642.4859490741</v>
      </c>
      <c r="I2452" t="s">
        <v>6632</v>
      </c>
      <c r="J2452" t="s">
        <v>6632</v>
      </c>
      <c r="K2452" t="s">
        <v>1368</v>
      </c>
    </row>
    <row r="2453" hidden="1" spans="1:11">
      <c r="A2453" t="s">
        <v>6633</v>
      </c>
      <c r="B2453">
        <v>1</v>
      </c>
      <c r="C2453" t="s">
        <v>6633</v>
      </c>
      <c r="D2453">
        <v>1</v>
      </c>
      <c r="F2453">
        <v>0</v>
      </c>
      <c r="G2453" s="493">
        <v>44642.5009953704</v>
      </c>
      <c r="H2453" s="493">
        <v>44642.5009953704</v>
      </c>
      <c r="I2453" t="s">
        <v>6634</v>
      </c>
      <c r="J2453" t="s">
        <v>6634</v>
      </c>
      <c r="K2453" t="s">
        <v>1368</v>
      </c>
    </row>
    <row r="2454" hidden="1" spans="1:11">
      <c r="A2454" t="s">
        <v>6635</v>
      </c>
      <c r="B2454">
        <v>1</v>
      </c>
      <c r="C2454" t="s">
        <v>6635</v>
      </c>
      <c r="D2454">
        <v>1</v>
      </c>
      <c r="E2454" t="s">
        <v>6636</v>
      </c>
      <c r="F2454">
        <v>6</v>
      </c>
      <c r="G2454" s="493">
        <v>42582.9041203704</v>
      </c>
      <c r="H2454" s="493">
        <v>43562.5729166667</v>
      </c>
      <c r="I2454" t="s">
        <v>6637</v>
      </c>
      <c r="J2454" t="s">
        <v>6637</v>
      </c>
      <c r="K2454" t="s">
        <v>6638</v>
      </c>
    </row>
    <row r="2455" hidden="1" spans="1:11">
      <c r="A2455" t="s">
        <v>6639</v>
      </c>
      <c r="B2455">
        <v>1</v>
      </c>
      <c r="C2455" t="s">
        <v>6639</v>
      </c>
      <c r="D2455">
        <v>1</v>
      </c>
      <c r="E2455" t="s">
        <v>880</v>
      </c>
      <c r="F2455">
        <v>2</v>
      </c>
      <c r="G2455" s="493">
        <v>42452.3703009259</v>
      </c>
      <c r="H2455" s="493">
        <v>42452.4031597222</v>
      </c>
      <c r="I2455" t="s">
        <v>5315</v>
      </c>
      <c r="J2455" t="s">
        <v>5315</v>
      </c>
      <c r="K2455" t="s">
        <v>5316</v>
      </c>
    </row>
    <row r="2456" hidden="1" spans="1:11">
      <c r="A2456" t="s">
        <v>6640</v>
      </c>
      <c r="B2456">
        <v>1</v>
      </c>
      <c r="C2456" t="s">
        <v>6640</v>
      </c>
      <c r="D2456">
        <v>1</v>
      </c>
      <c r="E2456" t="s">
        <v>880</v>
      </c>
      <c r="F2456">
        <v>2</v>
      </c>
      <c r="G2456" s="493">
        <v>42507.3934722222</v>
      </c>
      <c r="H2456" s="493">
        <v>42507.4233449074</v>
      </c>
      <c r="I2456" t="s">
        <v>6641</v>
      </c>
      <c r="J2456" t="s">
        <v>6641</v>
      </c>
      <c r="K2456" t="s">
        <v>6642</v>
      </c>
    </row>
    <row r="2457" hidden="1" spans="1:11">
      <c r="A2457" t="s">
        <v>6643</v>
      </c>
      <c r="B2457">
        <v>1</v>
      </c>
      <c r="C2457" t="s">
        <v>6643</v>
      </c>
      <c r="D2457">
        <v>1</v>
      </c>
      <c r="E2457" t="s">
        <v>6644</v>
      </c>
      <c r="F2457">
        <v>4</v>
      </c>
      <c r="G2457" s="493">
        <v>42674.9244560185</v>
      </c>
      <c r="H2457" s="493">
        <v>42674.9320949074</v>
      </c>
      <c r="I2457" t="s">
        <v>4928</v>
      </c>
      <c r="J2457" t="s">
        <v>4928</v>
      </c>
      <c r="K2457" t="s">
        <v>6645</v>
      </c>
    </row>
    <row r="2458" hidden="1" spans="1:11">
      <c r="A2458" t="s">
        <v>6646</v>
      </c>
      <c r="B2458">
        <v>1</v>
      </c>
      <c r="C2458" t="s">
        <v>6646</v>
      </c>
      <c r="D2458">
        <v>1</v>
      </c>
      <c r="E2458" t="s">
        <v>6647</v>
      </c>
      <c r="F2458">
        <v>4</v>
      </c>
      <c r="G2458" s="493">
        <v>42674.924849537</v>
      </c>
      <c r="H2458" s="493">
        <v>42674.9363773148</v>
      </c>
      <c r="I2458" t="s">
        <v>3865</v>
      </c>
      <c r="J2458" t="s">
        <v>3865</v>
      </c>
      <c r="K2458" t="s">
        <v>6648</v>
      </c>
    </row>
    <row r="2459" hidden="1" spans="1:11">
      <c r="A2459" t="s">
        <v>6649</v>
      </c>
      <c r="B2459">
        <v>1</v>
      </c>
      <c r="C2459" t="s">
        <v>6649</v>
      </c>
      <c r="D2459">
        <v>1</v>
      </c>
      <c r="E2459" t="s">
        <v>6650</v>
      </c>
      <c r="F2459">
        <v>4</v>
      </c>
      <c r="G2459" s="493">
        <v>42674.9252777778</v>
      </c>
      <c r="H2459" s="493">
        <v>42674.9370833333</v>
      </c>
      <c r="I2459" t="s">
        <v>3862</v>
      </c>
      <c r="J2459" t="s">
        <v>3862</v>
      </c>
      <c r="K2459" t="s">
        <v>6651</v>
      </c>
    </row>
    <row r="2460" hidden="1" spans="1:11">
      <c r="A2460" t="s">
        <v>6652</v>
      </c>
      <c r="B2460">
        <v>1</v>
      </c>
      <c r="C2460" t="s">
        <v>6652</v>
      </c>
      <c r="D2460">
        <v>1</v>
      </c>
      <c r="E2460" t="s">
        <v>6653</v>
      </c>
      <c r="F2460">
        <v>4</v>
      </c>
      <c r="G2460" s="493">
        <v>42675.4123726852</v>
      </c>
      <c r="H2460" s="493">
        <v>42793.4367476852</v>
      </c>
      <c r="I2460" t="s">
        <v>6654</v>
      </c>
      <c r="J2460" t="s">
        <v>6654</v>
      </c>
      <c r="K2460" t="s">
        <v>6655</v>
      </c>
    </row>
    <row r="2461" hidden="1" spans="1:11">
      <c r="A2461" t="s">
        <v>6656</v>
      </c>
      <c r="B2461">
        <v>1</v>
      </c>
      <c r="C2461" t="s">
        <v>6656</v>
      </c>
      <c r="D2461">
        <v>1</v>
      </c>
      <c r="E2461" t="s">
        <v>6636</v>
      </c>
      <c r="F2461">
        <v>6</v>
      </c>
      <c r="G2461" s="493">
        <v>42582.9080208333</v>
      </c>
      <c r="H2461" s="493">
        <v>43562.5719444444</v>
      </c>
      <c r="I2461" t="s">
        <v>6657</v>
      </c>
      <c r="J2461" t="s">
        <v>6657</v>
      </c>
      <c r="K2461" t="s">
        <v>6658</v>
      </c>
    </row>
    <row r="2462" hidden="1" spans="1:11">
      <c r="A2462" t="s">
        <v>6659</v>
      </c>
      <c r="B2462">
        <v>1</v>
      </c>
      <c r="C2462" t="s">
        <v>6659</v>
      </c>
      <c r="D2462">
        <v>1</v>
      </c>
      <c r="E2462" t="s">
        <v>6636</v>
      </c>
      <c r="F2462">
        <v>6</v>
      </c>
      <c r="G2462" s="493">
        <v>42582.912037037</v>
      </c>
      <c r="H2462" s="493">
        <v>43562.5725115741</v>
      </c>
      <c r="I2462" t="s">
        <v>6660</v>
      </c>
      <c r="J2462" t="s">
        <v>6660</v>
      </c>
      <c r="K2462" t="s">
        <v>6661</v>
      </c>
    </row>
    <row r="2463" hidden="1" spans="1:11">
      <c r="A2463" t="s">
        <v>6662</v>
      </c>
      <c r="B2463">
        <v>1</v>
      </c>
      <c r="C2463" t="s">
        <v>6662</v>
      </c>
      <c r="D2463">
        <v>1</v>
      </c>
      <c r="F2463">
        <v>0</v>
      </c>
      <c r="G2463" s="493">
        <v>42524.5621643519</v>
      </c>
      <c r="H2463" s="493">
        <v>42524.5621643519</v>
      </c>
      <c r="I2463" t="s">
        <v>6527</v>
      </c>
      <c r="J2463" t="s">
        <v>6527</v>
      </c>
      <c r="K2463" t="s">
        <v>1368</v>
      </c>
    </row>
    <row r="2464" hidden="1" spans="1:11">
      <c r="A2464" t="s">
        <v>6663</v>
      </c>
      <c r="B2464">
        <v>1</v>
      </c>
      <c r="C2464" t="s">
        <v>6664</v>
      </c>
      <c r="D2464">
        <v>1</v>
      </c>
      <c r="E2464" t="s">
        <v>6356</v>
      </c>
      <c r="F2464">
        <v>4</v>
      </c>
      <c r="G2464" s="493">
        <v>42524.4728587963</v>
      </c>
      <c r="H2464" s="493">
        <v>42524.6273842593</v>
      </c>
      <c r="I2464" t="s">
        <v>6357</v>
      </c>
      <c r="J2464" t="s">
        <v>6665</v>
      </c>
      <c r="K2464" t="s">
        <v>6359</v>
      </c>
    </row>
    <row r="2465" hidden="1" spans="1:11">
      <c r="A2465" t="s">
        <v>6666</v>
      </c>
      <c r="B2465">
        <v>1</v>
      </c>
      <c r="C2465" t="s">
        <v>6664</v>
      </c>
      <c r="D2465">
        <v>1</v>
      </c>
      <c r="E2465" t="s">
        <v>6356</v>
      </c>
      <c r="F2465">
        <v>4</v>
      </c>
      <c r="G2465" s="493">
        <v>42524.4728587963</v>
      </c>
      <c r="H2465" s="493">
        <v>42524.6273842593</v>
      </c>
      <c r="I2465" t="s">
        <v>6295</v>
      </c>
      <c r="J2465" t="s">
        <v>6665</v>
      </c>
      <c r="K2465" t="s">
        <v>6359</v>
      </c>
    </row>
    <row r="2466" hidden="1" spans="1:11">
      <c r="A2466" t="s">
        <v>6667</v>
      </c>
      <c r="B2466">
        <v>1</v>
      </c>
      <c r="C2466" t="s">
        <v>6667</v>
      </c>
      <c r="D2466">
        <v>1</v>
      </c>
      <c r="F2466">
        <v>0</v>
      </c>
      <c r="G2466" s="493">
        <v>42524.5581828704</v>
      </c>
      <c r="H2466" s="493">
        <v>42524.5581828704</v>
      </c>
      <c r="I2466" t="s">
        <v>6668</v>
      </c>
      <c r="J2466" t="s">
        <v>6668</v>
      </c>
      <c r="K2466" t="s">
        <v>1368</v>
      </c>
    </row>
    <row r="2467" hidden="1" spans="1:11">
      <c r="A2467" t="s">
        <v>6669</v>
      </c>
      <c r="B2467">
        <v>1</v>
      </c>
      <c r="C2467" t="s">
        <v>6669</v>
      </c>
      <c r="D2467">
        <v>1</v>
      </c>
      <c r="E2467" t="s">
        <v>6670</v>
      </c>
      <c r="F2467">
        <v>6</v>
      </c>
      <c r="G2467" s="493">
        <v>42759.3784143518</v>
      </c>
      <c r="H2467" s="493">
        <v>43562.5687962963</v>
      </c>
      <c r="I2467" t="s">
        <v>6671</v>
      </c>
      <c r="J2467" t="s">
        <v>6671</v>
      </c>
      <c r="K2467" t="s">
        <v>6672</v>
      </c>
    </row>
    <row r="2468" hidden="1" spans="1:11">
      <c r="A2468" t="s">
        <v>6673</v>
      </c>
      <c r="B2468">
        <v>1</v>
      </c>
      <c r="C2468" t="s">
        <v>6673</v>
      </c>
      <c r="D2468">
        <v>1</v>
      </c>
      <c r="E2468" t="s">
        <v>6670</v>
      </c>
      <c r="F2468">
        <v>6</v>
      </c>
      <c r="G2468" s="493">
        <v>42759.3809837963</v>
      </c>
      <c r="H2468" s="493">
        <v>43562.5713888889</v>
      </c>
      <c r="I2468" t="s">
        <v>6674</v>
      </c>
      <c r="J2468" t="s">
        <v>6674</v>
      </c>
      <c r="K2468" t="s">
        <v>6675</v>
      </c>
    </row>
    <row r="2469" hidden="1" spans="1:11">
      <c r="A2469" t="s">
        <v>1093</v>
      </c>
      <c r="B2469">
        <v>1</v>
      </c>
      <c r="C2469" t="s">
        <v>1093</v>
      </c>
      <c r="D2469">
        <v>1</v>
      </c>
      <c r="E2469" t="s">
        <v>1094</v>
      </c>
      <c r="F2469">
        <v>6</v>
      </c>
      <c r="G2469" s="493">
        <v>42758.3962037037</v>
      </c>
      <c r="H2469" s="493">
        <v>43562.5748263889</v>
      </c>
      <c r="I2469" t="s">
        <v>6676</v>
      </c>
      <c r="J2469" t="s">
        <v>6676</v>
      </c>
      <c r="K2469" t="s">
        <v>6677</v>
      </c>
    </row>
    <row r="2470" hidden="1" spans="1:11">
      <c r="A2470" t="s">
        <v>1165</v>
      </c>
      <c r="B2470">
        <v>1</v>
      </c>
      <c r="C2470" t="s">
        <v>1165</v>
      </c>
      <c r="D2470">
        <v>1</v>
      </c>
      <c r="E2470" t="s">
        <v>1094</v>
      </c>
      <c r="F2470">
        <v>6</v>
      </c>
      <c r="G2470" s="493">
        <v>42758.3988773148</v>
      </c>
      <c r="H2470" s="493">
        <v>43562.575162037</v>
      </c>
      <c r="I2470" t="s">
        <v>6678</v>
      </c>
      <c r="J2470" t="s">
        <v>6678</v>
      </c>
      <c r="K2470" t="s">
        <v>6679</v>
      </c>
    </row>
    <row r="2471" hidden="1" spans="1:11">
      <c r="A2471" t="s">
        <v>6680</v>
      </c>
      <c r="B2471">
        <v>1</v>
      </c>
      <c r="C2471" t="s">
        <v>6680</v>
      </c>
      <c r="D2471">
        <v>1</v>
      </c>
      <c r="E2471" t="s">
        <v>6681</v>
      </c>
      <c r="F2471">
        <v>6</v>
      </c>
      <c r="G2471" s="493">
        <v>42917.4004166667</v>
      </c>
      <c r="H2471" s="493">
        <v>43562.5733796296</v>
      </c>
      <c r="I2471" t="s">
        <v>6682</v>
      </c>
      <c r="J2471" t="s">
        <v>6682</v>
      </c>
      <c r="K2471" t="s">
        <v>6683</v>
      </c>
    </row>
    <row r="2472" hidden="1" spans="1:11">
      <c r="A2472" t="s">
        <v>6684</v>
      </c>
      <c r="B2472">
        <v>1</v>
      </c>
      <c r="C2472" t="s">
        <v>6684</v>
      </c>
      <c r="D2472">
        <v>1</v>
      </c>
      <c r="E2472" t="s">
        <v>6681</v>
      </c>
      <c r="F2472">
        <v>6</v>
      </c>
      <c r="G2472" s="493">
        <v>42917.4007291667</v>
      </c>
      <c r="H2472" s="493">
        <v>43562.5737037037</v>
      </c>
      <c r="I2472" t="s">
        <v>6685</v>
      </c>
      <c r="J2472" t="s">
        <v>6685</v>
      </c>
      <c r="K2472" t="s">
        <v>6686</v>
      </c>
    </row>
    <row r="2473" hidden="1" spans="1:11">
      <c r="A2473" t="s">
        <v>6687</v>
      </c>
      <c r="B2473">
        <v>1</v>
      </c>
      <c r="C2473" t="s">
        <v>6687</v>
      </c>
      <c r="D2473">
        <v>1</v>
      </c>
      <c r="E2473" t="s">
        <v>6688</v>
      </c>
      <c r="F2473">
        <v>6</v>
      </c>
      <c r="G2473" s="493">
        <v>42917.4549074074</v>
      </c>
      <c r="H2473" s="493">
        <v>43562.5740625</v>
      </c>
      <c r="I2473" t="s">
        <v>6689</v>
      </c>
      <c r="J2473" t="s">
        <v>6689</v>
      </c>
      <c r="K2473" t="s">
        <v>6690</v>
      </c>
    </row>
    <row r="2474" hidden="1" spans="1:11">
      <c r="A2474" t="s">
        <v>6691</v>
      </c>
      <c r="B2474">
        <v>1</v>
      </c>
      <c r="C2474" t="s">
        <v>6691</v>
      </c>
      <c r="D2474">
        <v>1</v>
      </c>
      <c r="E2474" t="s">
        <v>6692</v>
      </c>
      <c r="F2474">
        <v>8</v>
      </c>
      <c r="G2474" s="493">
        <v>42565.6212384259</v>
      </c>
      <c r="H2474" s="493">
        <v>42570.3807060185</v>
      </c>
      <c r="I2474" t="s">
        <v>6693</v>
      </c>
      <c r="J2474" t="s">
        <v>6693</v>
      </c>
      <c r="K2474" t="s">
        <v>6694</v>
      </c>
    </row>
    <row r="2475" hidden="1" spans="1:11">
      <c r="A2475" t="s">
        <v>6695</v>
      </c>
      <c r="B2475">
        <v>1</v>
      </c>
      <c r="C2475" t="s">
        <v>6695</v>
      </c>
      <c r="D2475">
        <v>1</v>
      </c>
      <c r="E2475" t="s">
        <v>6696</v>
      </c>
      <c r="F2475">
        <v>7</v>
      </c>
      <c r="G2475" s="493">
        <v>42565.6671412037</v>
      </c>
      <c r="H2475" s="493">
        <v>42573.3869212963</v>
      </c>
      <c r="I2475" t="s">
        <v>6697</v>
      </c>
      <c r="J2475" t="s">
        <v>6697</v>
      </c>
      <c r="K2475" t="s">
        <v>6698</v>
      </c>
    </row>
    <row r="2476" hidden="1" spans="1:11">
      <c r="A2476" t="s">
        <v>6699</v>
      </c>
      <c r="B2476">
        <v>1</v>
      </c>
      <c r="C2476" t="s">
        <v>6700</v>
      </c>
      <c r="D2476">
        <v>1</v>
      </c>
      <c r="E2476" t="s">
        <v>6701</v>
      </c>
      <c r="F2476">
        <v>3</v>
      </c>
      <c r="G2476" s="493">
        <v>42565.6654976852</v>
      </c>
      <c r="H2476" s="493">
        <v>42570.3801157407</v>
      </c>
      <c r="I2476" t="s">
        <v>6702</v>
      </c>
      <c r="J2476" t="s">
        <v>6703</v>
      </c>
      <c r="K2476" t="s">
        <v>6704</v>
      </c>
    </row>
    <row r="2477" hidden="1" spans="1:11">
      <c r="A2477" t="s">
        <v>6705</v>
      </c>
      <c r="B2477">
        <v>1</v>
      </c>
      <c r="C2477" t="s">
        <v>6706</v>
      </c>
      <c r="D2477">
        <v>1</v>
      </c>
      <c r="E2477" t="s">
        <v>6707</v>
      </c>
      <c r="F2477">
        <v>7</v>
      </c>
      <c r="G2477" s="493">
        <v>42565.6649421296</v>
      </c>
      <c r="H2477" s="493">
        <v>42570.3814583333</v>
      </c>
      <c r="I2477" t="s">
        <v>6708</v>
      </c>
      <c r="J2477" t="s">
        <v>6709</v>
      </c>
      <c r="K2477" t="s">
        <v>6710</v>
      </c>
    </row>
    <row r="2478" hidden="1" spans="1:11">
      <c r="A2478" t="s">
        <v>6711</v>
      </c>
      <c r="B2478">
        <v>1</v>
      </c>
      <c r="C2478" t="s">
        <v>6711</v>
      </c>
      <c r="D2478">
        <v>1</v>
      </c>
      <c r="E2478" t="s">
        <v>6712</v>
      </c>
      <c r="F2478">
        <v>8</v>
      </c>
      <c r="G2478" s="493">
        <v>42668.7221180556</v>
      </c>
      <c r="H2478" s="493">
        <v>42677.7564467593</v>
      </c>
      <c r="I2478" t="s">
        <v>6713</v>
      </c>
      <c r="J2478" t="s">
        <v>6713</v>
      </c>
      <c r="K2478" t="s">
        <v>6714</v>
      </c>
    </row>
    <row r="2479" hidden="1" spans="1:11">
      <c r="A2479" t="s">
        <v>6715</v>
      </c>
      <c r="B2479">
        <v>1</v>
      </c>
      <c r="C2479" t="s">
        <v>6716</v>
      </c>
      <c r="D2479">
        <v>1</v>
      </c>
      <c r="E2479" t="s">
        <v>6707</v>
      </c>
      <c r="F2479">
        <v>7</v>
      </c>
      <c r="G2479" s="493">
        <v>42668.7230787037</v>
      </c>
      <c r="H2479" s="493">
        <v>42677.755787037</v>
      </c>
      <c r="I2479" t="s">
        <v>6717</v>
      </c>
      <c r="J2479" t="s">
        <v>6709</v>
      </c>
      <c r="K2479" t="s">
        <v>6710</v>
      </c>
    </row>
    <row r="2480" hidden="1" spans="1:11">
      <c r="A2480" t="s">
        <v>6718</v>
      </c>
      <c r="B2480">
        <v>1</v>
      </c>
      <c r="C2480" t="s">
        <v>6719</v>
      </c>
      <c r="D2480">
        <v>1</v>
      </c>
      <c r="E2480" t="s">
        <v>3875</v>
      </c>
      <c r="F2480">
        <v>4</v>
      </c>
      <c r="G2480" s="493">
        <v>42538.7227314815</v>
      </c>
      <c r="H2480" s="493">
        <v>42538.7259722222</v>
      </c>
      <c r="I2480" t="s">
        <v>2435</v>
      </c>
      <c r="J2480" t="s">
        <v>3876</v>
      </c>
      <c r="K2480" t="s">
        <v>4901</v>
      </c>
    </row>
    <row r="2481" hidden="1" spans="1:11">
      <c r="A2481" t="s">
        <v>6720</v>
      </c>
      <c r="B2481">
        <v>1</v>
      </c>
      <c r="C2481" t="s">
        <v>6721</v>
      </c>
      <c r="D2481">
        <v>1</v>
      </c>
      <c r="E2481" t="s">
        <v>6701</v>
      </c>
      <c r="F2481">
        <v>3</v>
      </c>
      <c r="G2481" s="493">
        <v>42668.7181481481</v>
      </c>
      <c r="H2481" s="493">
        <v>42671.6964351852</v>
      </c>
      <c r="I2481" t="s">
        <v>6722</v>
      </c>
      <c r="J2481" t="s">
        <v>6703</v>
      </c>
      <c r="K2481" t="s">
        <v>6704</v>
      </c>
    </row>
    <row r="2482" hidden="1" spans="1:11">
      <c r="A2482" t="s">
        <v>6723</v>
      </c>
      <c r="B2482">
        <v>1</v>
      </c>
      <c r="C2482" t="s">
        <v>6723</v>
      </c>
      <c r="D2482">
        <v>1</v>
      </c>
      <c r="E2482" t="s">
        <v>6724</v>
      </c>
      <c r="F2482">
        <v>4</v>
      </c>
      <c r="G2482" s="493">
        <v>42565.6689583333</v>
      </c>
      <c r="H2482" s="493">
        <v>43662.6435300926</v>
      </c>
      <c r="I2482" t="s">
        <v>6725</v>
      </c>
      <c r="J2482" t="s">
        <v>6725</v>
      </c>
      <c r="K2482" t="s">
        <v>6726</v>
      </c>
    </row>
    <row r="2483" hidden="1" spans="1:11">
      <c r="A2483" t="s">
        <v>6727</v>
      </c>
      <c r="B2483">
        <v>1</v>
      </c>
      <c r="C2483" t="s">
        <v>6728</v>
      </c>
      <c r="D2483">
        <v>1</v>
      </c>
      <c r="E2483" t="s">
        <v>6729</v>
      </c>
      <c r="F2483">
        <v>3</v>
      </c>
      <c r="G2483" s="493">
        <v>42565.6659490741</v>
      </c>
      <c r="H2483" s="493">
        <v>42573.3803125</v>
      </c>
      <c r="I2483" t="s">
        <v>6730</v>
      </c>
      <c r="J2483" t="s">
        <v>6731</v>
      </c>
      <c r="K2483" t="s">
        <v>6732</v>
      </c>
    </row>
    <row r="2484" hidden="1" spans="1:11">
      <c r="A2484" t="s">
        <v>6733</v>
      </c>
      <c r="B2484">
        <v>1</v>
      </c>
      <c r="C2484" t="s">
        <v>6734</v>
      </c>
      <c r="D2484">
        <v>1</v>
      </c>
      <c r="E2484" t="s">
        <v>6735</v>
      </c>
      <c r="F2484">
        <v>4</v>
      </c>
      <c r="G2484" s="493">
        <v>42565.6853356482</v>
      </c>
      <c r="H2484" s="493">
        <v>42573.3861458333</v>
      </c>
      <c r="I2484" t="s">
        <v>6736</v>
      </c>
      <c r="J2484" t="s">
        <v>6737</v>
      </c>
      <c r="K2484" t="s">
        <v>6738</v>
      </c>
    </row>
    <row r="2485" hidden="1" spans="1:11">
      <c r="A2485" t="s">
        <v>6739</v>
      </c>
      <c r="B2485">
        <v>1</v>
      </c>
      <c r="C2485" t="s">
        <v>6740</v>
      </c>
      <c r="D2485">
        <v>1</v>
      </c>
      <c r="E2485" t="s">
        <v>6741</v>
      </c>
      <c r="F2485">
        <v>3</v>
      </c>
      <c r="G2485" s="493">
        <v>42565.6665046296</v>
      </c>
      <c r="H2485" s="493">
        <v>42573.3875347222</v>
      </c>
      <c r="I2485" t="s">
        <v>6742</v>
      </c>
      <c r="J2485" t="s">
        <v>6743</v>
      </c>
      <c r="K2485" t="s">
        <v>6744</v>
      </c>
    </row>
    <row r="2486" hidden="1" spans="1:11">
      <c r="A2486" t="s">
        <v>6745</v>
      </c>
      <c r="B2486">
        <v>1</v>
      </c>
      <c r="C2486" t="s">
        <v>6746</v>
      </c>
      <c r="D2486">
        <v>1</v>
      </c>
      <c r="E2486" t="s">
        <v>6747</v>
      </c>
      <c r="F2486">
        <v>3</v>
      </c>
      <c r="G2486" s="493">
        <v>42668.7140509259</v>
      </c>
      <c r="H2486" s="493">
        <v>42675.7737152778</v>
      </c>
      <c r="I2486" t="s">
        <v>6748</v>
      </c>
      <c r="J2486" t="s">
        <v>6749</v>
      </c>
      <c r="K2486" t="s">
        <v>6750</v>
      </c>
    </row>
    <row r="2487" hidden="1" spans="1:11">
      <c r="A2487" t="s">
        <v>6751</v>
      </c>
      <c r="B2487">
        <v>1</v>
      </c>
      <c r="C2487" t="s">
        <v>6752</v>
      </c>
      <c r="D2487">
        <v>1</v>
      </c>
      <c r="E2487" t="s">
        <v>6753</v>
      </c>
      <c r="F2487">
        <v>3</v>
      </c>
      <c r="G2487" s="493">
        <v>42668.7156712963</v>
      </c>
      <c r="H2487" s="493">
        <v>42681.6100694444</v>
      </c>
      <c r="I2487" t="s">
        <v>6754</v>
      </c>
      <c r="J2487" t="s">
        <v>6755</v>
      </c>
      <c r="K2487" t="s">
        <v>6756</v>
      </c>
    </row>
    <row r="2488" hidden="1" spans="1:11">
      <c r="A2488" t="s">
        <v>6757</v>
      </c>
      <c r="B2488">
        <v>1</v>
      </c>
      <c r="C2488" t="s">
        <v>6752</v>
      </c>
      <c r="D2488">
        <v>1</v>
      </c>
      <c r="E2488" t="s">
        <v>6753</v>
      </c>
      <c r="F2488">
        <v>3</v>
      </c>
      <c r="G2488" s="493">
        <v>42668.7156712963</v>
      </c>
      <c r="H2488" s="493">
        <v>42681.6100694444</v>
      </c>
      <c r="I2488" t="s">
        <v>6758</v>
      </c>
      <c r="J2488" t="s">
        <v>6755</v>
      </c>
      <c r="K2488" t="s">
        <v>6756</v>
      </c>
    </row>
    <row r="2489" hidden="1" spans="1:11">
      <c r="A2489" t="s">
        <v>6759</v>
      </c>
      <c r="B2489">
        <v>1</v>
      </c>
      <c r="C2489" t="s">
        <v>6760</v>
      </c>
      <c r="D2489">
        <v>1</v>
      </c>
      <c r="E2489" t="s">
        <v>3772</v>
      </c>
      <c r="F2489">
        <v>2</v>
      </c>
      <c r="G2489" s="493">
        <v>42572.6163194444</v>
      </c>
      <c r="H2489" s="493">
        <v>42572.6624652778</v>
      </c>
      <c r="I2489" t="s">
        <v>5020</v>
      </c>
      <c r="J2489" t="s">
        <v>3954</v>
      </c>
      <c r="K2489" t="s">
        <v>6761</v>
      </c>
    </row>
    <row r="2490" hidden="1" spans="1:11">
      <c r="A2490" t="s">
        <v>6762</v>
      </c>
      <c r="B2490">
        <v>1</v>
      </c>
      <c r="C2490" t="s">
        <v>6763</v>
      </c>
      <c r="D2490">
        <v>1</v>
      </c>
      <c r="E2490" t="s">
        <v>3772</v>
      </c>
      <c r="F2490">
        <v>2</v>
      </c>
      <c r="G2490" s="493">
        <v>42572.7173842593</v>
      </c>
      <c r="H2490" s="493">
        <v>42572.7310648148</v>
      </c>
      <c r="I2490" t="s">
        <v>5024</v>
      </c>
      <c r="J2490" t="s">
        <v>3774</v>
      </c>
      <c r="K2490" t="s">
        <v>3775</v>
      </c>
    </row>
    <row r="2491" hidden="1" spans="1:11">
      <c r="A2491" t="s">
        <v>6764</v>
      </c>
      <c r="B2491">
        <v>1</v>
      </c>
      <c r="C2491" t="s">
        <v>6764</v>
      </c>
      <c r="D2491">
        <v>1</v>
      </c>
      <c r="F2491">
        <v>0</v>
      </c>
      <c r="G2491" s="493">
        <v>42524.6650925926</v>
      </c>
      <c r="H2491" s="493">
        <v>42524.6650925926</v>
      </c>
      <c r="I2491" t="s">
        <v>6765</v>
      </c>
      <c r="J2491" t="s">
        <v>6765</v>
      </c>
      <c r="K2491" t="s">
        <v>1368</v>
      </c>
    </row>
    <row r="2492" hidden="1" spans="1:11">
      <c r="A2492" t="s">
        <v>6766</v>
      </c>
      <c r="B2492">
        <v>1</v>
      </c>
      <c r="C2492" t="s">
        <v>6766</v>
      </c>
      <c r="D2492">
        <v>1</v>
      </c>
      <c r="E2492" t="s">
        <v>6767</v>
      </c>
      <c r="F2492">
        <v>4</v>
      </c>
      <c r="G2492" s="493">
        <v>42583.5927430556</v>
      </c>
      <c r="H2492" s="493">
        <v>42583.738912037</v>
      </c>
      <c r="I2492" t="s">
        <v>6768</v>
      </c>
      <c r="J2492" t="s">
        <v>6768</v>
      </c>
      <c r="K2492" t="s">
        <v>6769</v>
      </c>
    </row>
    <row r="2493" hidden="1" spans="1:11">
      <c r="A2493" t="s">
        <v>6770</v>
      </c>
      <c r="B2493">
        <v>1</v>
      </c>
      <c r="C2493" t="s">
        <v>6766</v>
      </c>
      <c r="D2493">
        <v>1</v>
      </c>
      <c r="E2493" t="s">
        <v>6767</v>
      </c>
      <c r="F2493">
        <v>4</v>
      </c>
      <c r="G2493" s="493">
        <v>42583.5927430556</v>
      </c>
      <c r="H2493" s="493">
        <v>42583.738912037</v>
      </c>
      <c r="I2493" t="s">
        <v>6771</v>
      </c>
      <c r="J2493" t="s">
        <v>6768</v>
      </c>
      <c r="K2493" t="s">
        <v>6769</v>
      </c>
    </row>
    <row r="2494" hidden="1" spans="1:11">
      <c r="A2494" t="s">
        <v>6772</v>
      </c>
      <c r="B2494">
        <v>1</v>
      </c>
      <c r="C2494" t="s">
        <v>6772</v>
      </c>
      <c r="D2494">
        <v>1</v>
      </c>
      <c r="E2494" t="s">
        <v>6773</v>
      </c>
      <c r="F2494">
        <v>4</v>
      </c>
      <c r="G2494" s="493">
        <v>42576.68375</v>
      </c>
      <c r="H2494" s="493">
        <v>42577.4011921296</v>
      </c>
      <c r="I2494" t="s">
        <v>6774</v>
      </c>
      <c r="J2494" t="s">
        <v>6774</v>
      </c>
      <c r="K2494" t="s">
        <v>6775</v>
      </c>
    </row>
    <row r="2495" hidden="1" spans="1:11">
      <c r="A2495" t="s">
        <v>6776</v>
      </c>
      <c r="B2495">
        <v>1</v>
      </c>
      <c r="C2495" t="s">
        <v>6772</v>
      </c>
      <c r="D2495">
        <v>1</v>
      </c>
      <c r="E2495" t="s">
        <v>6773</v>
      </c>
      <c r="F2495">
        <v>4</v>
      </c>
      <c r="G2495" s="493">
        <v>42576.68375</v>
      </c>
      <c r="H2495" s="493">
        <v>42577.4011921296</v>
      </c>
      <c r="I2495" t="s">
        <v>6777</v>
      </c>
      <c r="J2495" t="s">
        <v>6774</v>
      </c>
      <c r="K2495" t="s">
        <v>6775</v>
      </c>
    </row>
    <row r="2496" hidden="1" spans="1:11">
      <c r="A2496" t="s">
        <v>6778</v>
      </c>
      <c r="B2496">
        <v>1</v>
      </c>
      <c r="C2496" t="s">
        <v>5980</v>
      </c>
      <c r="D2496">
        <v>1</v>
      </c>
      <c r="E2496" t="s">
        <v>5975</v>
      </c>
      <c r="F2496">
        <v>2</v>
      </c>
      <c r="G2496" s="493">
        <v>42230.598275463</v>
      </c>
      <c r="H2496" s="493">
        <v>42785.5379166667</v>
      </c>
      <c r="I2496" t="s">
        <v>6779</v>
      </c>
      <c r="J2496" t="s">
        <v>5982</v>
      </c>
      <c r="K2496" t="s">
        <v>5983</v>
      </c>
    </row>
    <row r="2497" hidden="1" spans="1:11">
      <c r="A2497" t="s">
        <v>6780</v>
      </c>
      <c r="B2497">
        <v>1</v>
      </c>
      <c r="C2497" t="s">
        <v>6781</v>
      </c>
      <c r="D2497">
        <v>1</v>
      </c>
      <c r="E2497" t="s">
        <v>6782</v>
      </c>
      <c r="F2497">
        <v>9</v>
      </c>
      <c r="G2497" s="493">
        <v>42524.4755208333</v>
      </c>
      <c r="H2497" s="493">
        <v>42687.8515393519</v>
      </c>
      <c r="I2497" t="s">
        <v>6783</v>
      </c>
      <c r="J2497" t="s">
        <v>6784</v>
      </c>
      <c r="K2497" t="s">
        <v>6785</v>
      </c>
    </row>
    <row r="2498" hidden="1" spans="1:11">
      <c r="A2498" t="s">
        <v>6786</v>
      </c>
      <c r="B2498">
        <v>1</v>
      </c>
      <c r="C2498" t="s">
        <v>5980</v>
      </c>
      <c r="D2498">
        <v>1</v>
      </c>
      <c r="E2498" t="s">
        <v>5975</v>
      </c>
      <c r="F2498">
        <v>2</v>
      </c>
      <c r="G2498" s="493">
        <v>42230.598275463</v>
      </c>
      <c r="H2498" s="493">
        <v>42785.5379166667</v>
      </c>
      <c r="I2498" t="s">
        <v>6787</v>
      </c>
      <c r="J2498" t="s">
        <v>5982</v>
      </c>
      <c r="K2498" t="s">
        <v>5983</v>
      </c>
    </row>
    <row r="2499" hidden="1" spans="1:11">
      <c r="A2499" t="s">
        <v>6788</v>
      </c>
      <c r="B2499">
        <v>1</v>
      </c>
      <c r="C2499" t="s">
        <v>6788</v>
      </c>
      <c r="D2499">
        <v>1</v>
      </c>
      <c r="F2499">
        <v>0</v>
      </c>
      <c r="G2499" s="493">
        <v>42507.4338888889</v>
      </c>
      <c r="H2499" s="493">
        <v>42507.4338888889</v>
      </c>
      <c r="I2499" t="s">
        <v>6399</v>
      </c>
      <c r="J2499" t="s">
        <v>6399</v>
      </c>
      <c r="K2499" t="s">
        <v>1368</v>
      </c>
    </row>
    <row r="2500" hidden="1" spans="1:11">
      <c r="A2500" t="s">
        <v>6789</v>
      </c>
      <c r="B2500">
        <v>1</v>
      </c>
      <c r="C2500" t="s">
        <v>6789</v>
      </c>
      <c r="D2500">
        <v>1</v>
      </c>
      <c r="E2500" t="s">
        <v>6790</v>
      </c>
      <c r="F2500">
        <v>40</v>
      </c>
      <c r="G2500" s="493">
        <v>42767.4758564815</v>
      </c>
      <c r="H2500" s="493">
        <v>42837.6139236111</v>
      </c>
      <c r="I2500" t="s">
        <v>6791</v>
      </c>
      <c r="J2500" t="s">
        <v>6791</v>
      </c>
      <c r="K2500" t="s">
        <v>6792</v>
      </c>
    </row>
    <row r="2501" hidden="1" spans="1:11">
      <c r="A2501" t="s">
        <v>6793</v>
      </c>
      <c r="B2501">
        <v>1</v>
      </c>
      <c r="C2501" t="s">
        <v>6793</v>
      </c>
      <c r="D2501">
        <v>1</v>
      </c>
      <c r="E2501" t="s">
        <v>6794</v>
      </c>
      <c r="F2501">
        <v>4</v>
      </c>
      <c r="G2501" s="493">
        <v>42628.4732407407</v>
      </c>
      <c r="H2501" s="493">
        <v>42632.4842013889</v>
      </c>
      <c r="I2501" t="s">
        <v>6795</v>
      </c>
      <c r="J2501" t="s">
        <v>6795</v>
      </c>
      <c r="K2501" t="s">
        <v>5861</v>
      </c>
    </row>
    <row r="2502" hidden="1" spans="1:11">
      <c r="A2502" t="s">
        <v>6796</v>
      </c>
      <c r="B2502">
        <v>1</v>
      </c>
      <c r="C2502" t="s">
        <v>6793</v>
      </c>
      <c r="D2502">
        <v>1</v>
      </c>
      <c r="E2502" t="s">
        <v>6794</v>
      </c>
      <c r="F2502">
        <v>4</v>
      </c>
      <c r="G2502" s="493">
        <v>42628.4732407407</v>
      </c>
      <c r="H2502" s="493">
        <v>42632.4842013889</v>
      </c>
      <c r="I2502" t="s">
        <v>6797</v>
      </c>
      <c r="J2502" t="s">
        <v>6795</v>
      </c>
      <c r="K2502" t="s">
        <v>5861</v>
      </c>
    </row>
    <row r="2503" hidden="1" spans="1:11">
      <c r="A2503" t="s">
        <v>6798</v>
      </c>
      <c r="B2503">
        <v>1</v>
      </c>
      <c r="C2503" t="s">
        <v>6793</v>
      </c>
      <c r="D2503">
        <v>1</v>
      </c>
      <c r="E2503" t="s">
        <v>6794</v>
      </c>
      <c r="F2503">
        <v>4</v>
      </c>
      <c r="G2503" s="493">
        <v>42628.4732407407</v>
      </c>
      <c r="H2503" s="493">
        <v>42632.4842013889</v>
      </c>
      <c r="I2503" t="s">
        <v>6799</v>
      </c>
      <c r="J2503" t="s">
        <v>6795</v>
      </c>
      <c r="K2503" t="s">
        <v>5861</v>
      </c>
    </row>
    <row r="2504" hidden="1" spans="1:11">
      <c r="A2504" t="s">
        <v>6800</v>
      </c>
      <c r="B2504">
        <v>1</v>
      </c>
      <c r="C2504" t="s">
        <v>6800</v>
      </c>
      <c r="D2504">
        <v>1</v>
      </c>
      <c r="E2504" t="s">
        <v>6801</v>
      </c>
      <c r="F2504">
        <v>6</v>
      </c>
      <c r="G2504" s="493">
        <v>42628.6438078704</v>
      </c>
      <c r="H2504" s="493">
        <v>42653.4008101852</v>
      </c>
      <c r="I2504" t="s">
        <v>6802</v>
      </c>
      <c r="J2504" t="s">
        <v>6802</v>
      </c>
      <c r="K2504" t="s">
        <v>6803</v>
      </c>
    </row>
    <row r="2505" hidden="1" spans="1:11">
      <c r="A2505" t="s">
        <v>6804</v>
      </c>
      <c r="B2505">
        <v>1</v>
      </c>
      <c r="C2505" t="s">
        <v>6800</v>
      </c>
      <c r="D2505">
        <v>1</v>
      </c>
      <c r="E2505" t="s">
        <v>6801</v>
      </c>
      <c r="F2505">
        <v>6</v>
      </c>
      <c r="G2505" s="493">
        <v>42628.6438078704</v>
      </c>
      <c r="H2505" s="493">
        <v>42653.4008101852</v>
      </c>
      <c r="I2505" t="s">
        <v>6805</v>
      </c>
      <c r="J2505" t="s">
        <v>6802</v>
      </c>
      <c r="K2505" t="s">
        <v>6803</v>
      </c>
    </row>
    <row r="2506" hidden="1" spans="1:11">
      <c r="A2506" t="s">
        <v>6806</v>
      </c>
      <c r="B2506">
        <v>1</v>
      </c>
      <c r="C2506" t="s">
        <v>6806</v>
      </c>
      <c r="D2506">
        <v>1</v>
      </c>
      <c r="E2506" t="s">
        <v>6807</v>
      </c>
      <c r="F2506">
        <v>4</v>
      </c>
      <c r="G2506" s="493">
        <v>42628.4270601852</v>
      </c>
      <c r="H2506" s="493">
        <v>42632.4915277778</v>
      </c>
      <c r="I2506" t="s">
        <v>6808</v>
      </c>
      <c r="J2506" t="s">
        <v>6808</v>
      </c>
      <c r="K2506" t="s">
        <v>6809</v>
      </c>
    </row>
    <row r="2507" hidden="1" spans="1:11">
      <c r="A2507" t="s">
        <v>6810</v>
      </c>
      <c r="B2507">
        <v>1</v>
      </c>
      <c r="C2507" t="s">
        <v>6806</v>
      </c>
      <c r="D2507">
        <v>1</v>
      </c>
      <c r="E2507" t="s">
        <v>6807</v>
      </c>
      <c r="F2507">
        <v>4</v>
      </c>
      <c r="G2507" s="493">
        <v>42628.4270601852</v>
      </c>
      <c r="H2507" s="493">
        <v>42632.4915277778</v>
      </c>
      <c r="I2507" t="s">
        <v>6811</v>
      </c>
      <c r="J2507" t="s">
        <v>6808</v>
      </c>
      <c r="K2507" t="s">
        <v>6809</v>
      </c>
    </row>
    <row r="2508" hidden="1" spans="1:11">
      <c r="A2508" t="s">
        <v>6812</v>
      </c>
      <c r="B2508">
        <v>1</v>
      </c>
      <c r="C2508" t="s">
        <v>6813</v>
      </c>
      <c r="D2508">
        <v>1</v>
      </c>
      <c r="E2508" t="s">
        <v>1947</v>
      </c>
      <c r="F2508">
        <v>3</v>
      </c>
      <c r="G2508" s="493">
        <v>42607.3973148148</v>
      </c>
      <c r="H2508" s="493">
        <v>42614.3949884259</v>
      </c>
      <c r="I2508" t="s">
        <v>5000</v>
      </c>
      <c r="J2508" t="s">
        <v>5001</v>
      </c>
      <c r="K2508" t="s">
        <v>5001</v>
      </c>
    </row>
    <row r="2509" hidden="1" spans="1:11">
      <c r="A2509" t="s">
        <v>6814</v>
      </c>
      <c r="B2509">
        <v>1</v>
      </c>
      <c r="C2509" t="s">
        <v>6815</v>
      </c>
      <c r="D2509">
        <v>1</v>
      </c>
      <c r="E2509" t="s">
        <v>1947</v>
      </c>
      <c r="F2509">
        <v>3</v>
      </c>
      <c r="G2509" s="493">
        <v>42607.3962962963</v>
      </c>
      <c r="H2509" s="493">
        <v>42612.3786111111</v>
      </c>
      <c r="I2509" t="s">
        <v>5004</v>
      </c>
      <c r="J2509" t="s">
        <v>5005</v>
      </c>
      <c r="K2509" t="s">
        <v>5005</v>
      </c>
    </row>
    <row r="2510" hidden="1" spans="1:11">
      <c r="A2510" t="s">
        <v>6816</v>
      </c>
      <c r="B2510">
        <v>1</v>
      </c>
      <c r="C2510" t="s">
        <v>6817</v>
      </c>
      <c r="D2510">
        <v>1</v>
      </c>
      <c r="E2510" t="s">
        <v>6818</v>
      </c>
      <c r="F2510">
        <v>4</v>
      </c>
      <c r="G2510" s="493">
        <v>42590.4909953704</v>
      </c>
      <c r="H2510" s="493">
        <v>42590.6297453704</v>
      </c>
      <c r="I2510" t="s">
        <v>6819</v>
      </c>
      <c r="J2510" t="s">
        <v>6820</v>
      </c>
      <c r="K2510" t="s">
        <v>6821</v>
      </c>
    </row>
    <row r="2511" hidden="1" spans="1:11">
      <c r="A2511" t="s">
        <v>6822</v>
      </c>
      <c r="B2511">
        <v>1</v>
      </c>
      <c r="C2511" t="s">
        <v>6823</v>
      </c>
      <c r="D2511">
        <v>1</v>
      </c>
      <c r="E2511" t="s">
        <v>6818</v>
      </c>
      <c r="F2511">
        <v>4</v>
      </c>
      <c r="G2511" s="493">
        <v>42590.4897222222</v>
      </c>
      <c r="H2511" s="493">
        <v>42590.637037037</v>
      </c>
      <c r="I2511" t="s">
        <v>6824</v>
      </c>
      <c r="J2511" t="s">
        <v>6825</v>
      </c>
      <c r="K2511" t="s">
        <v>6826</v>
      </c>
    </row>
    <row r="2512" hidden="1" spans="1:11">
      <c r="A2512" t="s">
        <v>6827</v>
      </c>
      <c r="B2512">
        <v>1</v>
      </c>
      <c r="C2512" t="s">
        <v>6491</v>
      </c>
      <c r="D2512">
        <v>1</v>
      </c>
      <c r="E2512" t="s">
        <v>1104</v>
      </c>
      <c r="F2512">
        <v>4</v>
      </c>
      <c r="G2512" s="493">
        <v>42542.4124652778</v>
      </c>
      <c r="H2512" s="493">
        <v>42542.448900463</v>
      </c>
      <c r="I2512" t="s">
        <v>6828</v>
      </c>
      <c r="J2512" t="s">
        <v>6492</v>
      </c>
      <c r="K2512" t="s">
        <v>6396</v>
      </c>
    </row>
    <row r="2513" hidden="1" spans="1:11">
      <c r="A2513" t="s">
        <v>6829</v>
      </c>
      <c r="B2513">
        <v>1</v>
      </c>
      <c r="C2513" t="s">
        <v>6829</v>
      </c>
      <c r="D2513">
        <v>1</v>
      </c>
      <c r="E2513" t="s">
        <v>6830</v>
      </c>
      <c r="F2513">
        <v>6</v>
      </c>
      <c r="G2513" s="493">
        <v>42917.4220601852</v>
      </c>
      <c r="H2513" s="493">
        <v>43562.5744328704</v>
      </c>
      <c r="I2513" t="s">
        <v>6831</v>
      </c>
      <c r="J2513" t="s">
        <v>6831</v>
      </c>
      <c r="K2513" t="s">
        <v>6832</v>
      </c>
    </row>
    <row r="2514" hidden="1" spans="1:11">
      <c r="A2514" t="s">
        <v>6833</v>
      </c>
      <c r="B2514">
        <v>1</v>
      </c>
      <c r="C2514" t="s">
        <v>6833</v>
      </c>
      <c r="D2514">
        <v>1</v>
      </c>
      <c r="F2514">
        <v>0</v>
      </c>
      <c r="G2514" s="493">
        <v>42844.4141087963</v>
      </c>
      <c r="H2514" s="493">
        <v>42844.4141087963</v>
      </c>
      <c r="I2514" t="s">
        <v>6834</v>
      </c>
      <c r="J2514" t="s">
        <v>6834</v>
      </c>
      <c r="K2514" t="s">
        <v>1368</v>
      </c>
    </row>
    <row r="2515" hidden="1" spans="1:11">
      <c r="A2515" t="s">
        <v>6835</v>
      </c>
      <c r="B2515">
        <v>1</v>
      </c>
      <c r="C2515" t="s">
        <v>6011</v>
      </c>
      <c r="D2515">
        <v>1</v>
      </c>
      <c r="E2515" t="s">
        <v>6012</v>
      </c>
      <c r="F2515">
        <v>4</v>
      </c>
      <c r="G2515" s="493">
        <v>42184.5191319444</v>
      </c>
      <c r="H2515" s="493">
        <v>42819.6067708333</v>
      </c>
      <c r="I2515" t="s">
        <v>6013</v>
      </c>
      <c r="J2515" t="s">
        <v>6014</v>
      </c>
      <c r="K2515" t="s">
        <v>6015</v>
      </c>
    </row>
    <row r="2516" hidden="1" spans="1:11">
      <c r="A2516" t="s">
        <v>6836</v>
      </c>
      <c r="B2516">
        <v>1</v>
      </c>
      <c r="C2516" t="s">
        <v>6264</v>
      </c>
      <c r="D2516">
        <v>1</v>
      </c>
      <c r="E2516" t="s">
        <v>6018</v>
      </c>
      <c r="F2516">
        <v>4</v>
      </c>
      <c r="G2516" s="493">
        <v>42285.5121180556</v>
      </c>
      <c r="H2516" s="493">
        <v>42819.6078935185</v>
      </c>
      <c r="I2516" t="s">
        <v>5348</v>
      </c>
      <c r="J2516" t="s">
        <v>6265</v>
      </c>
      <c r="K2516" t="s">
        <v>6266</v>
      </c>
    </row>
    <row r="2517" hidden="1" spans="1:11">
      <c r="A2517" t="s">
        <v>6837</v>
      </c>
      <c r="B2517">
        <v>1</v>
      </c>
      <c r="C2517" t="s">
        <v>6659</v>
      </c>
      <c r="D2517">
        <v>1</v>
      </c>
      <c r="E2517" t="s">
        <v>6636</v>
      </c>
      <c r="F2517">
        <v>6</v>
      </c>
      <c r="G2517" s="493">
        <v>42582.912037037</v>
      </c>
      <c r="H2517" s="493">
        <v>43562.5725115741</v>
      </c>
      <c r="I2517" t="s">
        <v>6838</v>
      </c>
      <c r="J2517" t="s">
        <v>6660</v>
      </c>
      <c r="K2517" t="s">
        <v>6661</v>
      </c>
    </row>
    <row r="2518" hidden="1" spans="1:11">
      <c r="A2518" t="s">
        <v>6839</v>
      </c>
      <c r="B2518">
        <v>1</v>
      </c>
      <c r="C2518" t="s">
        <v>6656</v>
      </c>
      <c r="D2518">
        <v>1</v>
      </c>
      <c r="E2518" t="s">
        <v>6636</v>
      </c>
      <c r="F2518">
        <v>6</v>
      </c>
      <c r="G2518" s="493">
        <v>42582.9080208333</v>
      </c>
      <c r="H2518" s="493">
        <v>43562.5719444444</v>
      </c>
      <c r="I2518" t="s">
        <v>6840</v>
      </c>
      <c r="J2518" t="s">
        <v>6657</v>
      </c>
      <c r="K2518" t="s">
        <v>6658</v>
      </c>
    </row>
    <row r="2519" hidden="1" spans="1:11">
      <c r="A2519" t="s">
        <v>6841</v>
      </c>
      <c r="B2519">
        <v>1</v>
      </c>
      <c r="C2519" t="s">
        <v>6659</v>
      </c>
      <c r="D2519">
        <v>1</v>
      </c>
      <c r="E2519" t="s">
        <v>6636</v>
      </c>
      <c r="F2519">
        <v>6</v>
      </c>
      <c r="G2519" s="493">
        <v>42582.912037037</v>
      </c>
      <c r="H2519" s="493">
        <v>43562.5725115741</v>
      </c>
      <c r="I2519" t="s">
        <v>6842</v>
      </c>
      <c r="J2519" t="s">
        <v>6660</v>
      </c>
      <c r="K2519" t="s">
        <v>6661</v>
      </c>
    </row>
    <row r="2520" hidden="1" spans="1:11">
      <c r="A2520" t="s">
        <v>6843</v>
      </c>
      <c r="B2520">
        <v>1</v>
      </c>
      <c r="C2520" t="s">
        <v>6656</v>
      </c>
      <c r="D2520">
        <v>1</v>
      </c>
      <c r="E2520" t="s">
        <v>6636</v>
      </c>
      <c r="F2520">
        <v>6</v>
      </c>
      <c r="G2520" s="493">
        <v>42582.9080208333</v>
      </c>
      <c r="H2520" s="493">
        <v>43562.5719444444</v>
      </c>
      <c r="I2520" t="s">
        <v>6844</v>
      </c>
      <c r="J2520" t="s">
        <v>6657</v>
      </c>
      <c r="K2520" t="s">
        <v>6658</v>
      </c>
    </row>
    <row r="2521" hidden="1" spans="1:11">
      <c r="A2521" t="s">
        <v>6845</v>
      </c>
      <c r="B2521">
        <v>1</v>
      </c>
      <c r="C2521" t="s">
        <v>6845</v>
      </c>
      <c r="D2521">
        <v>1</v>
      </c>
      <c r="F2521">
        <v>0</v>
      </c>
      <c r="G2521" s="493">
        <v>42542.3820023148</v>
      </c>
      <c r="H2521" s="493">
        <v>42542.3820023148</v>
      </c>
      <c r="I2521" t="s">
        <v>6846</v>
      </c>
      <c r="J2521" t="s">
        <v>6846</v>
      </c>
      <c r="K2521" t="s">
        <v>1368</v>
      </c>
    </row>
    <row r="2522" hidden="1" spans="1:11">
      <c r="A2522" t="s">
        <v>6847</v>
      </c>
      <c r="B2522">
        <v>1</v>
      </c>
      <c r="C2522" t="s">
        <v>6847</v>
      </c>
      <c r="D2522">
        <v>1</v>
      </c>
      <c r="F2522">
        <v>0</v>
      </c>
      <c r="G2522" s="493">
        <v>42542.3827777778</v>
      </c>
      <c r="H2522" s="493">
        <v>42542.3827777778</v>
      </c>
      <c r="I2522" t="s">
        <v>6848</v>
      </c>
      <c r="J2522" t="s">
        <v>6848</v>
      </c>
      <c r="K2522" t="s">
        <v>1368</v>
      </c>
    </row>
    <row r="2523" hidden="1" spans="1:11">
      <c r="A2523" t="s">
        <v>6849</v>
      </c>
      <c r="B2523">
        <v>1</v>
      </c>
      <c r="C2523" t="s">
        <v>6850</v>
      </c>
      <c r="D2523">
        <v>1</v>
      </c>
      <c r="E2523" t="s">
        <v>6851</v>
      </c>
      <c r="F2523">
        <v>4</v>
      </c>
      <c r="G2523" s="493">
        <v>42674.9257175926</v>
      </c>
      <c r="H2523" s="493">
        <v>42674.939212963</v>
      </c>
      <c r="I2523" t="s">
        <v>6852</v>
      </c>
      <c r="J2523" t="s">
        <v>4405</v>
      </c>
      <c r="K2523" t="s">
        <v>6853</v>
      </c>
    </row>
    <row r="2524" hidden="1" spans="1:11">
      <c r="A2524" t="s">
        <v>6854</v>
      </c>
      <c r="B2524">
        <v>1</v>
      </c>
      <c r="C2524" t="s">
        <v>6854</v>
      </c>
      <c r="D2524">
        <v>1</v>
      </c>
      <c r="E2524" t="s">
        <v>937</v>
      </c>
      <c r="F2524">
        <v>6</v>
      </c>
      <c r="G2524" s="493">
        <v>42619.6010416667</v>
      </c>
      <c r="H2524" s="493">
        <v>43229.5009143519</v>
      </c>
      <c r="I2524" t="s">
        <v>6855</v>
      </c>
      <c r="J2524" t="s">
        <v>6855</v>
      </c>
      <c r="K2524" t="s">
        <v>6856</v>
      </c>
    </row>
    <row r="2525" hidden="1" spans="1:11">
      <c r="A2525" t="s">
        <v>6857</v>
      </c>
      <c r="B2525">
        <v>1</v>
      </c>
      <c r="C2525" t="s">
        <v>6857</v>
      </c>
      <c r="D2525">
        <v>1</v>
      </c>
      <c r="E2525" t="s">
        <v>937</v>
      </c>
      <c r="F2525">
        <v>6</v>
      </c>
      <c r="G2525" s="493">
        <v>42619.6061689815</v>
      </c>
      <c r="H2525" s="493">
        <v>43229.5022337963</v>
      </c>
      <c r="I2525" t="s">
        <v>6858</v>
      </c>
      <c r="J2525" t="s">
        <v>6858</v>
      </c>
      <c r="K2525" t="s">
        <v>6859</v>
      </c>
    </row>
    <row r="2526" hidden="1" spans="1:11">
      <c r="A2526" t="s">
        <v>6860</v>
      </c>
      <c r="B2526">
        <v>1</v>
      </c>
      <c r="C2526" t="s">
        <v>6857</v>
      </c>
      <c r="D2526">
        <v>1</v>
      </c>
      <c r="E2526" t="s">
        <v>937</v>
      </c>
      <c r="F2526">
        <v>6</v>
      </c>
      <c r="G2526" s="493">
        <v>42619.6061689815</v>
      </c>
      <c r="H2526" s="493">
        <v>43229.5022337963</v>
      </c>
      <c r="I2526" t="s">
        <v>6861</v>
      </c>
      <c r="J2526" t="s">
        <v>6858</v>
      </c>
      <c r="K2526" t="s">
        <v>6859</v>
      </c>
    </row>
    <row r="2527" hidden="1" spans="1:11">
      <c r="A2527" t="s">
        <v>6862</v>
      </c>
      <c r="B2527">
        <v>1</v>
      </c>
      <c r="C2527" t="s">
        <v>6863</v>
      </c>
      <c r="D2527">
        <v>1</v>
      </c>
      <c r="E2527" t="s">
        <v>6864</v>
      </c>
      <c r="F2527">
        <v>3</v>
      </c>
      <c r="G2527" s="493">
        <v>42620.6126736111</v>
      </c>
      <c r="H2527" s="493">
        <v>42620.7203356481</v>
      </c>
      <c r="I2527" t="s">
        <v>5050</v>
      </c>
      <c r="J2527" t="s">
        <v>3751</v>
      </c>
      <c r="K2527" t="s">
        <v>6865</v>
      </c>
    </row>
    <row r="2528" hidden="1" spans="1:11">
      <c r="A2528" t="s">
        <v>6866</v>
      </c>
      <c r="B2528">
        <v>1</v>
      </c>
      <c r="C2528" t="s">
        <v>6867</v>
      </c>
      <c r="D2528">
        <v>1</v>
      </c>
      <c r="E2528" t="s">
        <v>6868</v>
      </c>
      <c r="F2528">
        <v>6</v>
      </c>
      <c r="G2528" s="493">
        <v>42654.4744907407</v>
      </c>
      <c r="H2528" s="493">
        <v>42654.6156944444</v>
      </c>
      <c r="I2528" t="s">
        <v>6869</v>
      </c>
      <c r="J2528" t="s">
        <v>6870</v>
      </c>
      <c r="K2528" t="s">
        <v>6384</v>
      </c>
    </row>
    <row r="2529" hidden="1" spans="1:11">
      <c r="A2529" t="s">
        <v>6867</v>
      </c>
      <c r="B2529">
        <v>1</v>
      </c>
      <c r="C2529" t="s">
        <v>6867</v>
      </c>
      <c r="D2529">
        <v>1</v>
      </c>
      <c r="E2529" t="s">
        <v>6868</v>
      </c>
      <c r="F2529">
        <v>6</v>
      </c>
      <c r="G2529" s="493">
        <v>42654.4744907407</v>
      </c>
      <c r="H2529" s="493">
        <v>42654.6156944444</v>
      </c>
      <c r="I2529" t="s">
        <v>6870</v>
      </c>
      <c r="J2529" t="s">
        <v>6870</v>
      </c>
      <c r="K2529" t="s">
        <v>6384</v>
      </c>
    </row>
    <row r="2530" hidden="1" spans="1:11">
      <c r="A2530" t="s">
        <v>6871</v>
      </c>
      <c r="B2530">
        <v>1</v>
      </c>
      <c r="C2530" t="s">
        <v>6872</v>
      </c>
      <c r="D2530">
        <v>1</v>
      </c>
      <c r="E2530" t="s">
        <v>6873</v>
      </c>
      <c r="F2530">
        <v>40</v>
      </c>
      <c r="G2530" s="493">
        <v>42621.4701273148</v>
      </c>
      <c r="H2530" s="493">
        <v>42621.482650463</v>
      </c>
      <c r="I2530" t="s">
        <v>6874</v>
      </c>
      <c r="J2530" t="s">
        <v>6875</v>
      </c>
      <c r="K2530" t="s">
        <v>6792</v>
      </c>
    </row>
    <row r="2531" hidden="1" spans="1:11">
      <c r="A2531" t="s">
        <v>6872</v>
      </c>
      <c r="B2531">
        <v>1</v>
      </c>
      <c r="C2531" t="s">
        <v>6872</v>
      </c>
      <c r="D2531">
        <v>1</v>
      </c>
      <c r="E2531" t="s">
        <v>6873</v>
      </c>
      <c r="F2531">
        <v>40</v>
      </c>
      <c r="G2531" s="493">
        <v>42621.4701273148</v>
      </c>
      <c r="H2531" s="493">
        <v>42621.482650463</v>
      </c>
      <c r="I2531" t="s">
        <v>6875</v>
      </c>
      <c r="J2531" t="s">
        <v>6875</v>
      </c>
      <c r="K2531" t="s">
        <v>6792</v>
      </c>
    </row>
    <row r="2532" hidden="1" spans="1:11">
      <c r="A2532" t="s">
        <v>6876</v>
      </c>
      <c r="B2532">
        <v>1</v>
      </c>
      <c r="C2532" t="s">
        <v>6626</v>
      </c>
      <c r="D2532">
        <v>1</v>
      </c>
      <c r="E2532" t="s">
        <v>6627</v>
      </c>
      <c r="F2532">
        <v>2</v>
      </c>
      <c r="G2532" s="493">
        <v>42675.6488425926</v>
      </c>
      <c r="H2532" s="493">
        <v>42675.7378935185</v>
      </c>
      <c r="I2532" t="s">
        <v>6877</v>
      </c>
      <c r="J2532" t="s">
        <v>6628</v>
      </c>
      <c r="K2532" t="s">
        <v>6628</v>
      </c>
    </row>
    <row r="2533" hidden="1" spans="1:11">
      <c r="A2533" t="s">
        <v>6878</v>
      </c>
      <c r="B2533">
        <v>1</v>
      </c>
      <c r="C2533" t="s">
        <v>5980</v>
      </c>
      <c r="D2533">
        <v>1</v>
      </c>
      <c r="E2533" t="s">
        <v>5975</v>
      </c>
      <c r="F2533">
        <v>2</v>
      </c>
      <c r="G2533" s="493">
        <v>42230.598275463</v>
      </c>
      <c r="H2533" s="493">
        <v>42785.5379166667</v>
      </c>
      <c r="I2533" t="s">
        <v>6779</v>
      </c>
      <c r="J2533" t="s">
        <v>5982</v>
      </c>
      <c r="K2533" t="s">
        <v>5983</v>
      </c>
    </row>
    <row r="2534" hidden="1" spans="1:11">
      <c r="A2534" t="s">
        <v>1116</v>
      </c>
      <c r="B2534">
        <v>1</v>
      </c>
      <c r="C2534" t="s">
        <v>1115</v>
      </c>
      <c r="D2534">
        <v>1</v>
      </c>
      <c r="E2534" t="s">
        <v>1117</v>
      </c>
      <c r="F2534">
        <v>24</v>
      </c>
      <c r="G2534" s="493">
        <v>41340.4042013889</v>
      </c>
      <c r="H2534" s="493">
        <v>44872.7284953704</v>
      </c>
      <c r="I2534" t="s">
        <v>4352</v>
      </c>
      <c r="J2534" t="s">
        <v>4353</v>
      </c>
      <c r="K2534" t="s">
        <v>4354</v>
      </c>
    </row>
    <row r="2535" hidden="1" spans="1:11">
      <c r="A2535" t="s">
        <v>861</v>
      </c>
      <c r="B2535">
        <v>1</v>
      </c>
      <c r="C2535" t="s">
        <v>860</v>
      </c>
      <c r="D2535">
        <v>1</v>
      </c>
      <c r="E2535" t="s">
        <v>862</v>
      </c>
      <c r="F2535">
        <v>24</v>
      </c>
      <c r="G2535" s="493">
        <v>41206.5427893518</v>
      </c>
      <c r="H2535" s="493">
        <v>41248.7150231482</v>
      </c>
      <c r="I2535" t="s">
        <v>2241</v>
      </c>
      <c r="J2535" t="s">
        <v>3957</v>
      </c>
      <c r="K2535" t="s">
        <v>3958</v>
      </c>
    </row>
    <row r="2536" hidden="1" spans="1:11">
      <c r="A2536" t="s">
        <v>6879</v>
      </c>
      <c r="B2536">
        <v>1</v>
      </c>
      <c r="C2536" t="s">
        <v>6880</v>
      </c>
      <c r="D2536">
        <v>1</v>
      </c>
      <c r="E2536" t="s">
        <v>2882</v>
      </c>
      <c r="F2536">
        <v>9</v>
      </c>
      <c r="G2536" s="493">
        <v>42675.5628935185</v>
      </c>
      <c r="H2536" s="493">
        <v>42675.5711342593</v>
      </c>
      <c r="I2536" t="s">
        <v>3190</v>
      </c>
      <c r="J2536" t="s">
        <v>3191</v>
      </c>
      <c r="K2536" t="s">
        <v>6604</v>
      </c>
    </row>
    <row r="2537" hidden="1" spans="1:11">
      <c r="A2537" t="s">
        <v>6881</v>
      </c>
      <c r="B2537">
        <v>1</v>
      </c>
      <c r="C2537" t="s">
        <v>6882</v>
      </c>
      <c r="D2537">
        <v>1</v>
      </c>
      <c r="E2537" t="s">
        <v>2882</v>
      </c>
      <c r="F2537">
        <v>9</v>
      </c>
      <c r="G2537" s="493">
        <v>42675.5631712963</v>
      </c>
      <c r="H2537" s="493">
        <v>42675.5732638889</v>
      </c>
      <c r="I2537" t="s">
        <v>6883</v>
      </c>
      <c r="J2537" t="s">
        <v>3201</v>
      </c>
      <c r="K2537" t="s">
        <v>6604</v>
      </c>
    </row>
    <row r="2538" hidden="1" spans="1:11">
      <c r="A2538" t="s">
        <v>6884</v>
      </c>
      <c r="B2538">
        <v>1</v>
      </c>
      <c r="C2538" t="s">
        <v>6885</v>
      </c>
      <c r="D2538">
        <v>1</v>
      </c>
      <c r="E2538" t="s">
        <v>5818</v>
      </c>
      <c r="F2538">
        <v>2</v>
      </c>
      <c r="G2538" s="493">
        <v>42852.685474537</v>
      </c>
      <c r="H2538" s="493">
        <v>42852.713275463</v>
      </c>
      <c r="I2538" t="s">
        <v>5822</v>
      </c>
      <c r="J2538" t="s">
        <v>5819</v>
      </c>
      <c r="K2538" t="s">
        <v>5820</v>
      </c>
    </row>
    <row r="2539" hidden="1" spans="1:11">
      <c r="A2539" t="s">
        <v>6886</v>
      </c>
      <c r="B2539">
        <v>1</v>
      </c>
      <c r="C2539" t="s">
        <v>6887</v>
      </c>
      <c r="D2539">
        <v>1</v>
      </c>
      <c r="E2539" t="s">
        <v>5936</v>
      </c>
      <c r="F2539">
        <v>3</v>
      </c>
      <c r="G2539" s="493">
        <v>42732.5991087963</v>
      </c>
      <c r="H2539" s="493">
        <v>42732.608587963</v>
      </c>
      <c r="I2539" t="s">
        <v>6317</v>
      </c>
      <c r="J2539" t="s">
        <v>6542</v>
      </c>
      <c r="K2539" t="s">
        <v>5939</v>
      </c>
    </row>
    <row r="2540" hidden="1" spans="1:11">
      <c r="A2540" t="s">
        <v>6888</v>
      </c>
      <c r="B2540">
        <v>1</v>
      </c>
      <c r="C2540" t="s">
        <v>6887</v>
      </c>
      <c r="D2540">
        <v>1</v>
      </c>
      <c r="E2540" t="s">
        <v>5936</v>
      </c>
      <c r="F2540">
        <v>3</v>
      </c>
      <c r="G2540" s="493">
        <v>42732.5991087963</v>
      </c>
      <c r="H2540" s="493">
        <v>42732.608587963</v>
      </c>
      <c r="I2540" t="s">
        <v>6319</v>
      </c>
      <c r="J2540" t="s">
        <v>6542</v>
      </c>
      <c r="K2540" t="s">
        <v>5939</v>
      </c>
    </row>
    <row r="2541" hidden="1" spans="1:11">
      <c r="A2541" t="s">
        <v>6889</v>
      </c>
      <c r="B2541">
        <v>1</v>
      </c>
      <c r="C2541" t="s">
        <v>6887</v>
      </c>
      <c r="D2541">
        <v>1</v>
      </c>
      <c r="E2541" t="s">
        <v>5936</v>
      </c>
      <c r="F2541">
        <v>3</v>
      </c>
      <c r="G2541" s="493">
        <v>42732.5991087963</v>
      </c>
      <c r="H2541" s="493">
        <v>42732.608587963</v>
      </c>
      <c r="I2541" t="s">
        <v>6321</v>
      </c>
      <c r="J2541" t="s">
        <v>6542</v>
      </c>
      <c r="K2541" t="s">
        <v>5939</v>
      </c>
    </row>
    <row r="2542" hidden="1" spans="1:11">
      <c r="A2542" t="s">
        <v>6890</v>
      </c>
      <c r="B2542">
        <v>1</v>
      </c>
      <c r="C2542" t="s">
        <v>6857</v>
      </c>
      <c r="D2542">
        <v>1</v>
      </c>
      <c r="E2542" t="s">
        <v>937</v>
      </c>
      <c r="F2542">
        <v>6</v>
      </c>
      <c r="G2542" s="493">
        <v>42619.6061689815</v>
      </c>
      <c r="H2542" s="493">
        <v>43229.5022337963</v>
      </c>
      <c r="I2542" t="s">
        <v>6891</v>
      </c>
      <c r="J2542" t="s">
        <v>6858</v>
      </c>
      <c r="K2542" t="s">
        <v>6859</v>
      </c>
    </row>
    <row r="2543" hidden="1" spans="1:11">
      <c r="A2543" t="s">
        <v>6892</v>
      </c>
      <c r="B2543">
        <v>1</v>
      </c>
      <c r="C2543" t="s">
        <v>6893</v>
      </c>
      <c r="D2543">
        <v>1</v>
      </c>
      <c r="E2543" t="s">
        <v>606</v>
      </c>
      <c r="F2543">
        <v>3</v>
      </c>
      <c r="G2543" s="493">
        <v>42737.9723842593</v>
      </c>
      <c r="H2543" s="493">
        <v>42737.9780671296</v>
      </c>
      <c r="I2543" t="s">
        <v>5970</v>
      </c>
      <c r="J2543" t="s">
        <v>6894</v>
      </c>
      <c r="K2543" t="s">
        <v>6895</v>
      </c>
    </row>
    <row r="2544" hidden="1" spans="1:11">
      <c r="A2544" t="s">
        <v>6896</v>
      </c>
      <c r="B2544">
        <v>1</v>
      </c>
      <c r="C2544" t="s">
        <v>6897</v>
      </c>
      <c r="D2544">
        <v>1</v>
      </c>
      <c r="E2544" t="s">
        <v>883</v>
      </c>
      <c r="F2544">
        <v>3</v>
      </c>
      <c r="G2544" s="493">
        <v>42710.4310185185</v>
      </c>
      <c r="H2544" s="493">
        <v>42710.4465393519</v>
      </c>
      <c r="I2544" t="s">
        <v>6303</v>
      </c>
      <c r="J2544" t="s">
        <v>6557</v>
      </c>
      <c r="K2544" t="s">
        <v>6558</v>
      </c>
    </row>
    <row r="2545" hidden="1" spans="1:11">
      <c r="A2545" t="s">
        <v>6898</v>
      </c>
      <c r="B2545">
        <v>1</v>
      </c>
      <c r="C2545" t="s">
        <v>6897</v>
      </c>
      <c r="D2545">
        <v>1</v>
      </c>
      <c r="E2545" t="s">
        <v>883</v>
      </c>
      <c r="F2545">
        <v>3</v>
      </c>
      <c r="G2545" s="493">
        <v>42710.4310185185</v>
      </c>
      <c r="H2545" s="493">
        <v>42710.4465393519</v>
      </c>
      <c r="I2545" t="s">
        <v>6305</v>
      </c>
      <c r="J2545" t="s">
        <v>6557</v>
      </c>
      <c r="K2545" t="s">
        <v>6558</v>
      </c>
    </row>
    <row r="2546" hidden="1" spans="1:11">
      <c r="A2546" t="s">
        <v>6899</v>
      </c>
      <c r="B2546">
        <v>1</v>
      </c>
      <c r="C2546" t="s">
        <v>6900</v>
      </c>
      <c r="D2546">
        <v>1</v>
      </c>
      <c r="E2546" t="s">
        <v>883</v>
      </c>
      <c r="F2546">
        <v>3</v>
      </c>
      <c r="G2546" s="493">
        <v>42738.028125</v>
      </c>
      <c r="H2546" s="493">
        <v>42738.0299884259</v>
      </c>
      <c r="I2546" t="s">
        <v>6307</v>
      </c>
      <c r="J2546" t="s">
        <v>6562</v>
      </c>
      <c r="K2546" t="s">
        <v>6558</v>
      </c>
    </row>
    <row r="2547" hidden="1" spans="1:11">
      <c r="A2547" t="s">
        <v>6901</v>
      </c>
      <c r="B2547">
        <v>1</v>
      </c>
      <c r="C2547" t="s">
        <v>6900</v>
      </c>
      <c r="D2547">
        <v>1</v>
      </c>
      <c r="E2547" t="s">
        <v>883</v>
      </c>
      <c r="F2547">
        <v>3</v>
      </c>
      <c r="G2547" s="493">
        <v>42738.028125</v>
      </c>
      <c r="H2547" s="493">
        <v>42738.0299884259</v>
      </c>
      <c r="I2547" t="s">
        <v>6309</v>
      </c>
      <c r="J2547" t="s">
        <v>6562</v>
      </c>
      <c r="K2547" t="s">
        <v>6558</v>
      </c>
    </row>
    <row r="2548" hidden="1" spans="1:11">
      <c r="A2548" t="s">
        <v>6902</v>
      </c>
      <c r="B2548">
        <v>1</v>
      </c>
      <c r="C2548" t="s">
        <v>6897</v>
      </c>
      <c r="D2548">
        <v>1</v>
      </c>
      <c r="E2548" t="s">
        <v>883</v>
      </c>
      <c r="F2548">
        <v>3</v>
      </c>
      <c r="G2548" s="493">
        <v>42710.4310185185</v>
      </c>
      <c r="H2548" s="493">
        <v>42710.4465393519</v>
      </c>
      <c r="I2548" t="s">
        <v>6311</v>
      </c>
      <c r="J2548" t="s">
        <v>6557</v>
      </c>
      <c r="K2548" t="s">
        <v>6558</v>
      </c>
    </row>
    <row r="2549" hidden="1" spans="1:11">
      <c r="A2549" t="s">
        <v>6903</v>
      </c>
      <c r="B2549">
        <v>1</v>
      </c>
      <c r="C2549" t="s">
        <v>6900</v>
      </c>
      <c r="D2549">
        <v>1</v>
      </c>
      <c r="E2549" t="s">
        <v>883</v>
      </c>
      <c r="F2549">
        <v>3</v>
      </c>
      <c r="G2549" s="493">
        <v>42738.028125</v>
      </c>
      <c r="H2549" s="493">
        <v>42738.0299884259</v>
      </c>
      <c r="I2549" t="s">
        <v>6313</v>
      </c>
      <c r="J2549" t="s">
        <v>6562</v>
      </c>
      <c r="K2549" t="s">
        <v>6558</v>
      </c>
    </row>
    <row r="2550" hidden="1" spans="1:11">
      <c r="A2550" t="s">
        <v>6904</v>
      </c>
      <c r="B2550">
        <v>1</v>
      </c>
      <c r="C2550" t="s">
        <v>6897</v>
      </c>
      <c r="D2550">
        <v>1</v>
      </c>
      <c r="E2550" t="s">
        <v>883</v>
      </c>
      <c r="F2550">
        <v>3</v>
      </c>
      <c r="G2550" s="493">
        <v>42710.4310185185</v>
      </c>
      <c r="H2550" s="493">
        <v>42710.4465393519</v>
      </c>
      <c r="I2550" t="s">
        <v>6315</v>
      </c>
      <c r="J2550" t="s">
        <v>6557</v>
      </c>
      <c r="K2550" t="s">
        <v>6558</v>
      </c>
    </row>
    <row r="2551" hidden="1" spans="1:11">
      <c r="A2551" t="s">
        <v>6905</v>
      </c>
      <c r="B2551">
        <v>1</v>
      </c>
      <c r="C2551" t="s">
        <v>6906</v>
      </c>
      <c r="D2551">
        <v>1</v>
      </c>
      <c r="E2551" t="s">
        <v>519</v>
      </c>
      <c r="F2551">
        <v>4</v>
      </c>
      <c r="G2551" s="493">
        <v>42710.4690046296</v>
      </c>
      <c r="H2551" s="493">
        <v>43629.4400925926</v>
      </c>
      <c r="I2551" t="s">
        <v>6291</v>
      </c>
      <c r="J2551" t="s">
        <v>6619</v>
      </c>
      <c r="K2551" t="s">
        <v>6620</v>
      </c>
    </row>
    <row r="2552" hidden="1" spans="1:11">
      <c r="A2552" t="s">
        <v>6907</v>
      </c>
      <c r="B2552">
        <v>1</v>
      </c>
      <c r="C2552" t="s">
        <v>6906</v>
      </c>
      <c r="D2552">
        <v>1</v>
      </c>
      <c r="E2552" t="s">
        <v>519</v>
      </c>
      <c r="F2552">
        <v>4</v>
      </c>
      <c r="G2552" s="493">
        <v>42710.4690046296</v>
      </c>
      <c r="H2552" s="493">
        <v>43629.4400925926</v>
      </c>
      <c r="I2552" t="s">
        <v>6293</v>
      </c>
      <c r="J2552" t="s">
        <v>6619</v>
      </c>
      <c r="K2552" t="s">
        <v>6620</v>
      </c>
    </row>
    <row r="2553" hidden="1" spans="1:11">
      <c r="A2553" t="s">
        <v>6908</v>
      </c>
      <c r="B2553">
        <v>1</v>
      </c>
      <c r="C2553" t="s">
        <v>6906</v>
      </c>
      <c r="D2553">
        <v>1</v>
      </c>
      <c r="E2553" t="s">
        <v>519</v>
      </c>
      <c r="F2553">
        <v>4</v>
      </c>
      <c r="G2553" s="493">
        <v>42710.4690046296</v>
      </c>
      <c r="H2553" s="493">
        <v>43629.4400925926</v>
      </c>
      <c r="I2553" t="s">
        <v>6295</v>
      </c>
      <c r="J2553" t="s">
        <v>6619</v>
      </c>
      <c r="K2553" t="s">
        <v>6620</v>
      </c>
    </row>
    <row r="2554" hidden="1" spans="1:11">
      <c r="A2554" t="s">
        <v>6909</v>
      </c>
      <c r="B2554">
        <v>1</v>
      </c>
      <c r="C2554" t="s">
        <v>6906</v>
      </c>
      <c r="D2554">
        <v>1</v>
      </c>
      <c r="E2554" t="s">
        <v>519</v>
      </c>
      <c r="F2554">
        <v>4</v>
      </c>
      <c r="G2554" s="493">
        <v>42710.4690046296</v>
      </c>
      <c r="H2554" s="493">
        <v>43629.4400925926</v>
      </c>
      <c r="I2554" t="s">
        <v>6297</v>
      </c>
      <c r="J2554" t="s">
        <v>6619</v>
      </c>
      <c r="K2554" t="s">
        <v>6620</v>
      </c>
    </row>
    <row r="2555" hidden="1" spans="1:11">
      <c r="A2555" t="s">
        <v>6910</v>
      </c>
      <c r="B2555">
        <v>1</v>
      </c>
      <c r="C2555" t="s">
        <v>6906</v>
      </c>
      <c r="D2555">
        <v>1</v>
      </c>
      <c r="E2555" t="s">
        <v>519</v>
      </c>
      <c r="F2555">
        <v>4</v>
      </c>
      <c r="G2555" s="493">
        <v>42710.4690046296</v>
      </c>
      <c r="H2555" s="493">
        <v>43629.4400925926</v>
      </c>
      <c r="I2555" t="s">
        <v>6299</v>
      </c>
      <c r="J2555" t="s">
        <v>6619</v>
      </c>
      <c r="K2555" t="s">
        <v>6620</v>
      </c>
    </row>
    <row r="2556" hidden="1" spans="1:11">
      <c r="A2556" t="s">
        <v>6911</v>
      </c>
      <c r="B2556">
        <v>1</v>
      </c>
      <c r="C2556" t="s">
        <v>6906</v>
      </c>
      <c r="D2556">
        <v>1</v>
      </c>
      <c r="E2556" t="s">
        <v>519</v>
      </c>
      <c r="F2556">
        <v>4</v>
      </c>
      <c r="G2556" s="493">
        <v>42710.4690046296</v>
      </c>
      <c r="H2556" s="493">
        <v>43629.4400925926</v>
      </c>
      <c r="I2556" t="s">
        <v>6301</v>
      </c>
      <c r="J2556" t="s">
        <v>6619</v>
      </c>
      <c r="K2556" t="s">
        <v>6620</v>
      </c>
    </row>
    <row r="2557" hidden="1" spans="1:11">
      <c r="A2557" t="s">
        <v>6912</v>
      </c>
      <c r="B2557">
        <v>1</v>
      </c>
      <c r="C2557" t="s">
        <v>6912</v>
      </c>
      <c r="D2557">
        <v>1</v>
      </c>
      <c r="F2557">
        <v>0</v>
      </c>
      <c r="G2557" s="493">
        <v>42681.3645833333</v>
      </c>
      <c r="H2557" s="493">
        <v>42681.3645833333</v>
      </c>
      <c r="I2557" t="s">
        <v>6913</v>
      </c>
      <c r="J2557" t="s">
        <v>6913</v>
      </c>
      <c r="K2557" t="s">
        <v>1368</v>
      </c>
    </row>
    <row r="2558" hidden="1" spans="1:11">
      <c r="A2558" t="s">
        <v>6914</v>
      </c>
      <c r="B2558">
        <v>1</v>
      </c>
      <c r="C2558" t="s">
        <v>6882</v>
      </c>
      <c r="D2558">
        <v>1</v>
      </c>
      <c r="E2558" t="s">
        <v>2882</v>
      </c>
      <c r="F2558">
        <v>9</v>
      </c>
      <c r="G2558" s="493">
        <v>42675.5631712963</v>
      </c>
      <c r="H2558" s="493">
        <v>42675.5732638889</v>
      </c>
      <c r="I2558" t="s">
        <v>3204</v>
      </c>
      <c r="J2558" t="s">
        <v>3201</v>
      </c>
      <c r="K2558" t="s">
        <v>6604</v>
      </c>
    </row>
    <row r="2559" hidden="1" spans="1:11">
      <c r="A2559" t="s">
        <v>1169</v>
      </c>
      <c r="B2559">
        <v>1</v>
      </c>
      <c r="C2559" t="s">
        <v>1169</v>
      </c>
      <c r="D2559">
        <v>1</v>
      </c>
      <c r="E2559" t="s">
        <v>1074</v>
      </c>
      <c r="F2559">
        <v>6</v>
      </c>
      <c r="G2559" s="493">
        <v>42687.7625810185</v>
      </c>
      <c r="H2559" s="493">
        <v>42687.7641550926</v>
      </c>
      <c r="I2559" t="s">
        <v>5467</v>
      </c>
      <c r="J2559" t="s">
        <v>5467</v>
      </c>
      <c r="K2559" t="s">
        <v>6915</v>
      </c>
    </row>
    <row r="2560" hidden="1" spans="1:11">
      <c r="A2560" t="s">
        <v>6916</v>
      </c>
      <c r="B2560">
        <v>1</v>
      </c>
      <c r="C2560" t="s">
        <v>6916</v>
      </c>
      <c r="D2560">
        <v>1</v>
      </c>
      <c r="F2560">
        <v>0</v>
      </c>
      <c r="G2560" s="493">
        <v>42628.4255555556</v>
      </c>
      <c r="H2560" s="493">
        <v>42628.4255555556</v>
      </c>
      <c r="I2560" t="s">
        <v>6917</v>
      </c>
      <c r="J2560" t="s">
        <v>6917</v>
      </c>
      <c r="K2560" t="s">
        <v>1368</v>
      </c>
    </row>
    <row r="2561" hidden="1" spans="1:11">
      <c r="A2561" t="s">
        <v>6918</v>
      </c>
      <c r="B2561">
        <v>1</v>
      </c>
      <c r="C2561" t="s">
        <v>6918</v>
      </c>
      <c r="D2561">
        <v>1</v>
      </c>
      <c r="F2561">
        <v>0</v>
      </c>
      <c r="G2561" s="493">
        <v>42628.4240972222</v>
      </c>
      <c r="H2561" s="493">
        <v>42628.4240972222</v>
      </c>
      <c r="I2561" t="s">
        <v>6919</v>
      </c>
      <c r="J2561" t="s">
        <v>6919</v>
      </c>
      <c r="K2561" t="s">
        <v>1368</v>
      </c>
    </row>
    <row r="2562" hidden="1" spans="1:11">
      <c r="A2562" t="s">
        <v>6920</v>
      </c>
      <c r="B2562">
        <v>1</v>
      </c>
      <c r="C2562" t="s">
        <v>6920</v>
      </c>
      <c r="D2562">
        <v>1</v>
      </c>
      <c r="E2562" t="s">
        <v>6921</v>
      </c>
      <c r="F2562">
        <v>8</v>
      </c>
      <c r="G2562" s="493">
        <v>42668.7249768519</v>
      </c>
      <c r="H2562" s="493">
        <v>42677.7551851852</v>
      </c>
      <c r="I2562" t="s">
        <v>6693</v>
      </c>
      <c r="J2562" t="s">
        <v>6693</v>
      </c>
      <c r="K2562" t="s">
        <v>6694</v>
      </c>
    </row>
    <row r="2563" hidden="1" spans="1:11">
      <c r="A2563" t="s">
        <v>6922</v>
      </c>
      <c r="B2563">
        <v>1</v>
      </c>
      <c r="C2563" t="s">
        <v>6922</v>
      </c>
      <c r="D2563">
        <v>1</v>
      </c>
      <c r="E2563" t="s">
        <v>6923</v>
      </c>
      <c r="F2563">
        <v>10</v>
      </c>
      <c r="G2563" s="493">
        <v>42648.4848958333</v>
      </c>
      <c r="H2563" s="493">
        <v>42649.4755324074</v>
      </c>
      <c r="I2563" t="s">
        <v>6924</v>
      </c>
      <c r="J2563" t="s">
        <v>6924</v>
      </c>
      <c r="K2563" t="s">
        <v>6925</v>
      </c>
    </row>
    <row r="2564" hidden="1" spans="1:11">
      <c r="A2564" t="s">
        <v>6926</v>
      </c>
      <c r="B2564">
        <v>1</v>
      </c>
      <c r="C2564" t="s">
        <v>6926</v>
      </c>
      <c r="D2564">
        <v>1</v>
      </c>
      <c r="E2564" t="s">
        <v>6696</v>
      </c>
      <c r="F2564">
        <v>7</v>
      </c>
      <c r="G2564" s="493">
        <v>42668.7241319444</v>
      </c>
      <c r="H2564" s="493">
        <v>42677.7561226852</v>
      </c>
      <c r="I2564" t="s">
        <v>6697</v>
      </c>
      <c r="J2564" t="s">
        <v>6697</v>
      </c>
      <c r="K2564" t="s">
        <v>6698</v>
      </c>
    </row>
    <row r="2565" hidden="1" spans="1:11">
      <c r="A2565" t="s">
        <v>6927</v>
      </c>
      <c r="B2565">
        <v>1</v>
      </c>
      <c r="C2565" t="s">
        <v>6716</v>
      </c>
      <c r="D2565">
        <v>1</v>
      </c>
      <c r="E2565" t="s">
        <v>6707</v>
      </c>
      <c r="F2565">
        <v>7</v>
      </c>
      <c r="G2565" s="493">
        <v>42668.7230787037</v>
      </c>
      <c r="H2565" s="493">
        <v>42677.755787037</v>
      </c>
      <c r="I2565" t="s">
        <v>6708</v>
      </c>
      <c r="J2565" t="s">
        <v>6709</v>
      </c>
      <c r="K2565" t="s">
        <v>6710</v>
      </c>
    </row>
    <row r="2566" hidden="1" spans="1:11">
      <c r="A2566" t="s">
        <v>6928</v>
      </c>
      <c r="B2566">
        <v>1</v>
      </c>
      <c r="C2566" t="s">
        <v>6929</v>
      </c>
      <c r="D2566">
        <v>1</v>
      </c>
      <c r="E2566" t="s">
        <v>6741</v>
      </c>
      <c r="F2566">
        <v>3</v>
      </c>
      <c r="G2566" s="493">
        <v>42668.7191319444</v>
      </c>
      <c r="H2566" s="493">
        <v>42678.4889351852</v>
      </c>
      <c r="I2566" t="s">
        <v>6742</v>
      </c>
      <c r="J2566" t="s">
        <v>6743</v>
      </c>
      <c r="K2566" t="s">
        <v>6744</v>
      </c>
    </row>
    <row r="2567" hidden="1" spans="1:11">
      <c r="A2567" t="s">
        <v>6930</v>
      </c>
      <c r="B2567">
        <v>1</v>
      </c>
      <c r="C2567" t="s">
        <v>6721</v>
      </c>
      <c r="D2567">
        <v>1</v>
      </c>
      <c r="E2567" t="s">
        <v>6701</v>
      </c>
      <c r="F2567">
        <v>3</v>
      </c>
      <c r="G2567" s="493">
        <v>42668.7181481481</v>
      </c>
      <c r="H2567" s="493">
        <v>42671.6964351852</v>
      </c>
      <c r="I2567" t="s">
        <v>6702</v>
      </c>
      <c r="J2567" t="s">
        <v>6703</v>
      </c>
      <c r="K2567" t="s">
        <v>6704</v>
      </c>
    </row>
    <row r="2568" hidden="1" spans="1:11">
      <c r="A2568" t="s">
        <v>6931</v>
      </c>
      <c r="B2568">
        <v>1</v>
      </c>
      <c r="C2568" t="s">
        <v>6932</v>
      </c>
      <c r="D2568">
        <v>1</v>
      </c>
      <c r="E2568" t="s">
        <v>6729</v>
      </c>
      <c r="F2568">
        <v>3</v>
      </c>
      <c r="G2568" s="493">
        <v>42668.7199421296</v>
      </c>
      <c r="H2568" s="493">
        <v>42675.7741898148</v>
      </c>
      <c r="I2568" t="s">
        <v>6730</v>
      </c>
      <c r="J2568" t="s">
        <v>6731</v>
      </c>
      <c r="K2568" t="s">
        <v>6732</v>
      </c>
    </row>
    <row r="2569" hidden="1" spans="1:11">
      <c r="A2569" t="s">
        <v>6933</v>
      </c>
      <c r="B2569">
        <v>1</v>
      </c>
      <c r="C2569" t="s">
        <v>6934</v>
      </c>
      <c r="D2569">
        <v>1</v>
      </c>
      <c r="E2569" t="s">
        <v>6935</v>
      </c>
      <c r="F2569">
        <v>4</v>
      </c>
      <c r="G2569" s="493">
        <v>42629.4523263889</v>
      </c>
      <c r="H2569" s="493">
        <v>42632.4135416667</v>
      </c>
      <c r="I2569" t="s">
        <v>6936</v>
      </c>
      <c r="J2569" t="s">
        <v>6937</v>
      </c>
      <c r="K2569" t="s">
        <v>6821</v>
      </c>
    </row>
    <row r="2570" hidden="1" spans="1:11">
      <c r="A2570" t="s">
        <v>6938</v>
      </c>
      <c r="B2570">
        <v>1</v>
      </c>
      <c r="C2570" t="s">
        <v>6939</v>
      </c>
      <c r="D2570">
        <v>1</v>
      </c>
      <c r="E2570" t="s">
        <v>6935</v>
      </c>
      <c r="F2570">
        <v>4</v>
      </c>
      <c r="G2570" s="493">
        <v>42629.4530324074</v>
      </c>
      <c r="H2570" s="493">
        <v>42632.4328125</v>
      </c>
      <c r="I2570" t="s">
        <v>6940</v>
      </c>
      <c r="J2570" t="s">
        <v>6941</v>
      </c>
      <c r="K2570" t="s">
        <v>6826</v>
      </c>
    </row>
    <row r="2571" hidden="1" spans="1:11">
      <c r="A2571" t="s">
        <v>6942</v>
      </c>
      <c r="B2571">
        <v>1</v>
      </c>
      <c r="C2571" t="s">
        <v>6942</v>
      </c>
      <c r="D2571">
        <v>1</v>
      </c>
      <c r="E2571" t="s">
        <v>952</v>
      </c>
      <c r="F2571">
        <v>13</v>
      </c>
      <c r="G2571" s="493">
        <v>44475.4963310185</v>
      </c>
      <c r="H2571" s="493">
        <v>44533.3840856481</v>
      </c>
      <c r="I2571" t="s">
        <v>6943</v>
      </c>
      <c r="J2571" t="s">
        <v>6943</v>
      </c>
      <c r="K2571" t="s">
        <v>4779</v>
      </c>
    </row>
    <row r="2572" hidden="1" spans="1:11">
      <c r="A2572" t="s">
        <v>6944</v>
      </c>
      <c r="B2572">
        <v>1</v>
      </c>
      <c r="C2572" t="s">
        <v>6944</v>
      </c>
      <c r="D2572">
        <v>1</v>
      </c>
      <c r="F2572">
        <v>0</v>
      </c>
      <c r="G2572" s="493">
        <v>42705.5997800926</v>
      </c>
      <c r="H2572" s="493">
        <v>42705.5997800926</v>
      </c>
      <c r="I2572" t="s">
        <v>6945</v>
      </c>
      <c r="J2572" t="s">
        <v>6945</v>
      </c>
      <c r="K2572" t="s">
        <v>1368</v>
      </c>
    </row>
    <row r="2573" hidden="1" spans="1:11">
      <c r="A2573" t="s">
        <v>6946</v>
      </c>
      <c r="B2573">
        <v>1</v>
      </c>
      <c r="C2573" t="s">
        <v>6946</v>
      </c>
      <c r="D2573">
        <v>1</v>
      </c>
      <c r="F2573">
        <v>0</v>
      </c>
      <c r="G2573" s="493">
        <v>42705.5989583333</v>
      </c>
      <c r="H2573" s="493">
        <v>42705.5989583333</v>
      </c>
      <c r="I2573" t="s">
        <v>6947</v>
      </c>
      <c r="J2573" t="s">
        <v>6947</v>
      </c>
      <c r="K2573" t="s">
        <v>1368</v>
      </c>
    </row>
    <row r="2574" hidden="1" spans="1:11">
      <c r="A2574" t="s">
        <v>6948</v>
      </c>
      <c r="B2574">
        <v>1</v>
      </c>
      <c r="C2574" t="s">
        <v>6793</v>
      </c>
      <c r="D2574">
        <v>1</v>
      </c>
      <c r="E2574" t="s">
        <v>6794</v>
      </c>
      <c r="F2574">
        <v>4</v>
      </c>
      <c r="G2574" s="493">
        <v>42628.4732407407</v>
      </c>
      <c r="H2574" s="493">
        <v>42632.4842013889</v>
      </c>
      <c r="I2574" t="s">
        <v>6949</v>
      </c>
      <c r="J2574" t="s">
        <v>6795</v>
      </c>
      <c r="K2574" t="s">
        <v>5861</v>
      </c>
    </row>
    <row r="2575" hidden="1" spans="1:11">
      <c r="A2575" t="s">
        <v>6950</v>
      </c>
      <c r="B2575">
        <v>1</v>
      </c>
      <c r="C2575" t="s">
        <v>6950</v>
      </c>
      <c r="D2575">
        <v>1</v>
      </c>
      <c r="E2575" t="s">
        <v>6951</v>
      </c>
      <c r="F2575">
        <v>2</v>
      </c>
      <c r="G2575" s="493">
        <v>42858.4439467593</v>
      </c>
      <c r="H2575" s="493">
        <v>42858.6477430556</v>
      </c>
      <c r="I2575" t="s">
        <v>6952</v>
      </c>
      <c r="J2575" t="s">
        <v>6952</v>
      </c>
      <c r="K2575" t="s">
        <v>6953</v>
      </c>
    </row>
    <row r="2576" hidden="1" spans="1:11">
      <c r="A2576" t="s">
        <v>6954</v>
      </c>
      <c r="B2576">
        <v>1</v>
      </c>
      <c r="C2576" t="s">
        <v>6954</v>
      </c>
      <c r="D2576">
        <v>1</v>
      </c>
      <c r="E2576" t="s">
        <v>6955</v>
      </c>
      <c r="F2576">
        <v>6</v>
      </c>
      <c r="G2576" s="493">
        <v>42852.7121759259</v>
      </c>
      <c r="H2576" s="493">
        <v>42852.7260069444</v>
      </c>
      <c r="I2576" t="s">
        <v>6956</v>
      </c>
      <c r="J2576" t="s">
        <v>6956</v>
      </c>
      <c r="K2576" t="s">
        <v>6957</v>
      </c>
    </row>
    <row r="2577" hidden="1" spans="1:11">
      <c r="A2577" t="s">
        <v>6958</v>
      </c>
      <c r="B2577">
        <v>1</v>
      </c>
      <c r="C2577" t="s">
        <v>6959</v>
      </c>
      <c r="D2577">
        <v>1</v>
      </c>
      <c r="E2577" t="s">
        <v>3961</v>
      </c>
      <c r="F2577">
        <v>24</v>
      </c>
      <c r="G2577" s="493">
        <v>42699.4414930556</v>
      </c>
      <c r="H2577" s="493">
        <v>42699.4476273148</v>
      </c>
      <c r="I2577" t="s">
        <v>6960</v>
      </c>
      <c r="J2577" t="s">
        <v>6961</v>
      </c>
      <c r="K2577" t="s">
        <v>3963</v>
      </c>
    </row>
    <row r="2578" hidden="1" spans="1:11">
      <c r="A2578" t="s">
        <v>998</v>
      </c>
      <c r="B2578">
        <v>1</v>
      </c>
      <c r="C2578" t="s">
        <v>998</v>
      </c>
      <c r="D2578">
        <v>1</v>
      </c>
      <c r="E2578" t="s">
        <v>1000</v>
      </c>
      <c r="F2578">
        <v>4</v>
      </c>
      <c r="G2578" s="493">
        <v>42706.5556828704</v>
      </c>
      <c r="H2578" s="493">
        <v>43145.6219791667</v>
      </c>
      <c r="I2578" t="s">
        <v>6962</v>
      </c>
      <c r="J2578" t="s">
        <v>6962</v>
      </c>
      <c r="K2578" t="s">
        <v>6963</v>
      </c>
    </row>
    <row r="2579" hidden="1" spans="1:11">
      <c r="A2579" t="s">
        <v>991</v>
      </c>
      <c r="B2579">
        <v>1</v>
      </c>
      <c r="C2579" t="s">
        <v>991</v>
      </c>
      <c r="D2579">
        <v>1</v>
      </c>
      <c r="E2579" t="s">
        <v>993</v>
      </c>
      <c r="F2579">
        <v>4</v>
      </c>
      <c r="G2579" s="493">
        <v>42891.6454861111</v>
      </c>
      <c r="H2579" s="493">
        <v>45580.6560763889</v>
      </c>
      <c r="I2579" t="s">
        <v>6964</v>
      </c>
      <c r="J2579" t="s">
        <v>6964</v>
      </c>
      <c r="K2579" t="s">
        <v>6965</v>
      </c>
    </row>
    <row r="2580" hidden="1" spans="1:11">
      <c r="A2580" t="s">
        <v>6966</v>
      </c>
      <c r="B2580">
        <v>1</v>
      </c>
      <c r="C2580" t="s">
        <v>6966</v>
      </c>
      <c r="D2580">
        <v>1</v>
      </c>
      <c r="E2580" t="s">
        <v>6967</v>
      </c>
      <c r="F2580">
        <v>4</v>
      </c>
      <c r="G2580" s="493">
        <v>42713.5754166667</v>
      </c>
      <c r="H2580" s="493">
        <v>42719.4890393519</v>
      </c>
      <c r="I2580" t="s">
        <v>6968</v>
      </c>
      <c r="J2580" t="s">
        <v>6968</v>
      </c>
      <c r="K2580" t="s">
        <v>6969</v>
      </c>
    </row>
    <row r="2581" hidden="1" spans="1:11">
      <c r="A2581" t="s">
        <v>6970</v>
      </c>
      <c r="B2581">
        <v>1</v>
      </c>
      <c r="C2581" t="s">
        <v>6970</v>
      </c>
      <c r="D2581">
        <v>1</v>
      </c>
      <c r="E2581" t="s">
        <v>6971</v>
      </c>
      <c r="F2581">
        <v>4</v>
      </c>
      <c r="G2581" s="493">
        <v>43522.3574421296</v>
      </c>
      <c r="H2581" s="493">
        <v>43522.6030208333</v>
      </c>
      <c r="I2581" t="s">
        <v>6972</v>
      </c>
      <c r="J2581" t="s">
        <v>6972</v>
      </c>
      <c r="K2581" t="s">
        <v>6973</v>
      </c>
    </row>
    <row r="2582" hidden="1" spans="1:11">
      <c r="A2582" t="s">
        <v>6974</v>
      </c>
      <c r="B2582">
        <v>1</v>
      </c>
      <c r="C2582" t="s">
        <v>6974</v>
      </c>
      <c r="D2582">
        <v>1</v>
      </c>
      <c r="E2582" t="s">
        <v>6975</v>
      </c>
      <c r="F2582">
        <v>4</v>
      </c>
      <c r="G2582" s="493">
        <v>42747.4202314815</v>
      </c>
      <c r="H2582" s="493">
        <v>42747.465162037</v>
      </c>
      <c r="I2582" t="s">
        <v>6976</v>
      </c>
      <c r="J2582" t="s">
        <v>6976</v>
      </c>
      <c r="K2582" t="s">
        <v>6977</v>
      </c>
    </row>
    <row r="2583" hidden="1" spans="1:11">
      <c r="A2583" t="s">
        <v>6978</v>
      </c>
      <c r="B2583">
        <v>1</v>
      </c>
      <c r="C2583" t="s">
        <v>6978</v>
      </c>
      <c r="D2583">
        <v>1</v>
      </c>
      <c r="E2583" t="s">
        <v>6979</v>
      </c>
      <c r="F2583">
        <v>4</v>
      </c>
      <c r="G2583" s="493">
        <v>42741.4698842593</v>
      </c>
      <c r="H2583" s="493">
        <v>42748.4301273148</v>
      </c>
      <c r="I2583" t="s">
        <v>6980</v>
      </c>
      <c r="J2583" t="s">
        <v>6980</v>
      </c>
      <c r="K2583" t="s">
        <v>6981</v>
      </c>
    </row>
    <row r="2584" hidden="1" spans="1:11">
      <c r="A2584" t="s">
        <v>6982</v>
      </c>
      <c r="B2584">
        <v>1</v>
      </c>
      <c r="C2584" t="s">
        <v>6982</v>
      </c>
      <c r="D2584">
        <v>1</v>
      </c>
      <c r="E2584" t="s">
        <v>1104</v>
      </c>
      <c r="F2584">
        <v>4</v>
      </c>
      <c r="G2584" s="493">
        <v>42653.476400463</v>
      </c>
      <c r="H2584" s="493">
        <v>42653.5184837963</v>
      </c>
      <c r="I2584" t="s">
        <v>6983</v>
      </c>
      <c r="J2584" t="s">
        <v>6983</v>
      </c>
      <c r="K2584" t="s">
        <v>6396</v>
      </c>
    </row>
    <row r="2585" hidden="1" spans="1:11">
      <c r="A2585" t="s">
        <v>6984</v>
      </c>
      <c r="B2585">
        <v>1</v>
      </c>
      <c r="C2585" t="s">
        <v>6984</v>
      </c>
      <c r="D2585">
        <v>1</v>
      </c>
      <c r="E2585" t="s">
        <v>6985</v>
      </c>
      <c r="F2585">
        <v>8</v>
      </c>
      <c r="G2585" s="493">
        <v>42684.6489814815</v>
      </c>
      <c r="H2585" s="493">
        <v>42684.6898842593</v>
      </c>
      <c r="I2585" t="s">
        <v>6986</v>
      </c>
      <c r="J2585" t="s">
        <v>6986</v>
      </c>
      <c r="K2585" t="s">
        <v>6497</v>
      </c>
    </row>
    <row r="2586" hidden="1" spans="1:11">
      <c r="A2586" t="s">
        <v>6987</v>
      </c>
      <c r="B2586">
        <v>1</v>
      </c>
      <c r="C2586" t="s">
        <v>6987</v>
      </c>
      <c r="D2586">
        <v>1</v>
      </c>
      <c r="E2586" t="s">
        <v>6988</v>
      </c>
      <c r="F2586">
        <v>4</v>
      </c>
      <c r="G2586" s="493">
        <v>42691.7164351852</v>
      </c>
      <c r="H2586" s="493">
        <v>42691.7286574074</v>
      </c>
      <c r="I2586" t="s">
        <v>6989</v>
      </c>
      <c r="J2586" t="s">
        <v>6989</v>
      </c>
      <c r="K2586" t="s">
        <v>6990</v>
      </c>
    </row>
    <row r="2587" hidden="1" spans="1:11">
      <c r="A2587" t="s">
        <v>6991</v>
      </c>
      <c r="B2587">
        <v>1</v>
      </c>
      <c r="C2587" t="s">
        <v>6520</v>
      </c>
      <c r="D2587">
        <v>1</v>
      </c>
      <c r="E2587" t="s">
        <v>1964</v>
      </c>
      <c r="F2587">
        <v>3</v>
      </c>
      <c r="G2587" s="493">
        <v>42449.6655324074</v>
      </c>
      <c r="H2587" s="493">
        <v>42910.7840625</v>
      </c>
      <c r="I2587" t="s">
        <v>5050</v>
      </c>
      <c r="J2587" t="s">
        <v>3751</v>
      </c>
      <c r="K2587" t="s">
        <v>6521</v>
      </c>
    </row>
    <row r="2588" hidden="1" spans="1:11">
      <c r="A2588" t="s">
        <v>6992</v>
      </c>
      <c r="B2588">
        <v>1</v>
      </c>
      <c r="C2588" t="s">
        <v>6992</v>
      </c>
      <c r="D2588">
        <v>1</v>
      </c>
      <c r="F2588">
        <v>0</v>
      </c>
      <c r="G2588" s="493">
        <v>42649.5811574074</v>
      </c>
      <c r="H2588" s="493">
        <v>42649.5811574074</v>
      </c>
      <c r="I2588" t="s">
        <v>4131</v>
      </c>
      <c r="J2588" t="s">
        <v>4131</v>
      </c>
      <c r="K2588" t="s">
        <v>1368</v>
      </c>
    </row>
    <row r="2589" hidden="1" spans="1:11">
      <c r="A2589" t="s">
        <v>6993</v>
      </c>
      <c r="B2589">
        <v>1</v>
      </c>
      <c r="C2589" t="s">
        <v>6982</v>
      </c>
      <c r="D2589">
        <v>1</v>
      </c>
      <c r="E2589" t="s">
        <v>1104</v>
      </c>
      <c r="F2589">
        <v>4</v>
      </c>
      <c r="G2589" s="493">
        <v>42653.476400463</v>
      </c>
      <c r="H2589" s="493">
        <v>42653.5184837963</v>
      </c>
      <c r="I2589" t="s">
        <v>6994</v>
      </c>
      <c r="J2589" t="s">
        <v>6983</v>
      </c>
      <c r="K2589" t="s">
        <v>6396</v>
      </c>
    </row>
    <row r="2590" hidden="1" spans="1:11">
      <c r="A2590" t="s">
        <v>6995</v>
      </c>
      <c r="B2590">
        <v>1</v>
      </c>
      <c r="C2590" t="s">
        <v>6996</v>
      </c>
      <c r="D2590">
        <v>1</v>
      </c>
      <c r="E2590" t="s">
        <v>6997</v>
      </c>
      <c r="F2590">
        <v>2</v>
      </c>
      <c r="G2590" s="493">
        <v>42752.5053009259</v>
      </c>
      <c r="H2590" s="493">
        <v>44573.6618287037</v>
      </c>
      <c r="I2590" t="s">
        <v>4850</v>
      </c>
      <c r="J2590" t="s">
        <v>4851</v>
      </c>
      <c r="K2590" t="s">
        <v>6998</v>
      </c>
    </row>
    <row r="2591" hidden="1" spans="1:11">
      <c r="A2591" t="s">
        <v>6999</v>
      </c>
      <c r="B2591">
        <v>1</v>
      </c>
      <c r="C2591" t="s">
        <v>6999</v>
      </c>
      <c r="D2591">
        <v>1</v>
      </c>
      <c r="E2591" t="s">
        <v>7000</v>
      </c>
      <c r="F2591">
        <v>4</v>
      </c>
      <c r="G2591" s="493">
        <v>42692.6786226852</v>
      </c>
      <c r="H2591" s="493">
        <v>42692.7297337963</v>
      </c>
      <c r="I2591" t="s">
        <v>7001</v>
      </c>
      <c r="J2591" t="s">
        <v>7001</v>
      </c>
      <c r="K2591" t="s">
        <v>7002</v>
      </c>
    </row>
    <row r="2592" hidden="1" spans="1:11">
      <c r="A2592" t="s">
        <v>7003</v>
      </c>
      <c r="B2592">
        <v>1</v>
      </c>
      <c r="C2592" t="s">
        <v>6781</v>
      </c>
      <c r="D2592">
        <v>1</v>
      </c>
      <c r="E2592" t="s">
        <v>6782</v>
      </c>
      <c r="F2592">
        <v>9</v>
      </c>
      <c r="G2592" s="493">
        <v>42524.4755208333</v>
      </c>
      <c r="H2592" s="493">
        <v>42687.8515393519</v>
      </c>
      <c r="I2592" t="s">
        <v>6783</v>
      </c>
      <c r="J2592" t="s">
        <v>6784</v>
      </c>
      <c r="K2592" t="s">
        <v>6785</v>
      </c>
    </row>
    <row r="2593" hidden="1" spans="1:11">
      <c r="A2593" t="s">
        <v>7004</v>
      </c>
      <c r="B2593">
        <v>1</v>
      </c>
      <c r="C2593" t="s">
        <v>7004</v>
      </c>
      <c r="D2593">
        <v>1</v>
      </c>
      <c r="E2593" t="s">
        <v>7005</v>
      </c>
      <c r="F2593">
        <v>4</v>
      </c>
      <c r="G2593" s="493">
        <v>42692.7666898148</v>
      </c>
      <c r="H2593" s="493">
        <v>42695.4624074074</v>
      </c>
      <c r="I2593" t="s">
        <v>7006</v>
      </c>
      <c r="J2593" t="s">
        <v>7006</v>
      </c>
      <c r="K2593" t="s">
        <v>7007</v>
      </c>
    </row>
    <row r="2594" hidden="1" spans="1:11">
      <c r="A2594" t="s">
        <v>7008</v>
      </c>
      <c r="B2594">
        <v>1</v>
      </c>
      <c r="C2594" t="s">
        <v>1093</v>
      </c>
      <c r="D2594">
        <v>1</v>
      </c>
      <c r="E2594" t="s">
        <v>1094</v>
      </c>
      <c r="F2594">
        <v>6</v>
      </c>
      <c r="G2594" s="493">
        <v>42758.3962037037</v>
      </c>
      <c r="H2594" s="493">
        <v>43562.5748263889</v>
      </c>
      <c r="I2594" t="s">
        <v>7009</v>
      </c>
      <c r="J2594" t="s">
        <v>6676</v>
      </c>
      <c r="K2594" t="s">
        <v>6677</v>
      </c>
    </row>
    <row r="2595" hidden="1" spans="1:11">
      <c r="A2595" t="s">
        <v>7010</v>
      </c>
      <c r="B2595">
        <v>1</v>
      </c>
      <c r="C2595" t="s">
        <v>1165</v>
      </c>
      <c r="D2595">
        <v>1</v>
      </c>
      <c r="E2595" t="s">
        <v>1094</v>
      </c>
      <c r="F2595">
        <v>6</v>
      </c>
      <c r="G2595" s="493">
        <v>42758.3988773148</v>
      </c>
      <c r="H2595" s="493">
        <v>43562.575162037</v>
      </c>
      <c r="I2595" t="s">
        <v>7011</v>
      </c>
      <c r="J2595" t="s">
        <v>6678</v>
      </c>
      <c r="K2595" t="s">
        <v>6679</v>
      </c>
    </row>
    <row r="2596" hidden="1" spans="1:11">
      <c r="A2596" t="s">
        <v>7012</v>
      </c>
      <c r="B2596">
        <v>1</v>
      </c>
      <c r="C2596" t="s">
        <v>5980</v>
      </c>
      <c r="D2596">
        <v>1</v>
      </c>
      <c r="E2596" t="s">
        <v>5975</v>
      </c>
      <c r="F2596">
        <v>2</v>
      </c>
      <c r="G2596" s="493">
        <v>42230.598275463</v>
      </c>
      <c r="H2596" s="493">
        <v>42785.5379166667</v>
      </c>
      <c r="I2596" t="s">
        <v>7013</v>
      </c>
      <c r="J2596" t="s">
        <v>5982</v>
      </c>
      <c r="K2596" t="s">
        <v>5983</v>
      </c>
    </row>
    <row r="2597" hidden="1" spans="1:11">
      <c r="A2597" t="s">
        <v>7014</v>
      </c>
      <c r="B2597">
        <v>1</v>
      </c>
      <c r="C2597" t="s">
        <v>7014</v>
      </c>
      <c r="D2597">
        <v>1</v>
      </c>
      <c r="F2597">
        <v>0</v>
      </c>
      <c r="G2597" s="493">
        <v>42705.6772337963</v>
      </c>
      <c r="H2597" s="493">
        <v>42705.6772337963</v>
      </c>
      <c r="I2597" t="s">
        <v>7015</v>
      </c>
      <c r="J2597" t="s">
        <v>7015</v>
      </c>
      <c r="K2597" t="s">
        <v>1368</v>
      </c>
    </row>
    <row r="2598" hidden="1" spans="1:11">
      <c r="A2598" t="s">
        <v>7016</v>
      </c>
      <c r="B2598">
        <v>1</v>
      </c>
      <c r="C2598" t="s">
        <v>7016</v>
      </c>
      <c r="D2598">
        <v>1</v>
      </c>
      <c r="F2598">
        <v>0</v>
      </c>
      <c r="G2598" s="493">
        <v>42705.6837615741</v>
      </c>
      <c r="H2598" s="493">
        <v>42705.6837615741</v>
      </c>
      <c r="I2598" t="s">
        <v>7017</v>
      </c>
      <c r="J2598" t="s">
        <v>7017</v>
      </c>
      <c r="K2598" t="s">
        <v>1368</v>
      </c>
    </row>
    <row r="2599" hidden="1" spans="1:11">
      <c r="A2599" t="s">
        <v>7018</v>
      </c>
      <c r="B2599">
        <v>1</v>
      </c>
      <c r="C2599" t="s">
        <v>7018</v>
      </c>
      <c r="D2599">
        <v>1</v>
      </c>
      <c r="E2599" t="s">
        <v>1003</v>
      </c>
      <c r="F2599">
        <v>4</v>
      </c>
      <c r="G2599" s="493">
        <v>42772.7378703704</v>
      </c>
      <c r="H2599" s="493">
        <v>42774.4357060185</v>
      </c>
      <c r="I2599" t="s">
        <v>7019</v>
      </c>
      <c r="J2599" t="s">
        <v>7019</v>
      </c>
      <c r="K2599" t="s">
        <v>7020</v>
      </c>
    </row>
    <row r="2600" hidden="1" spans="1:11">
      <c r="A2600" t="s">
        <v>7021</v>
      </c>
      <c r="B2600">
        <v>1</v>
      </c>
      <c r="C2600" t="s">
        <v>7021</v>
      </c>
      <c r="D2600">
        <v>1</v>
      </c>
      <c r="F2600">
        <v>0</v>
      </c>
      <c r="I2600" t="s">
        <v>7022</v>
      </c>
      <c r="J2600" t="s">
        <v>7022</v>
      </c>
    </row>
    <row r="2601" hidden="1" spans="1:11">
      <c r="A2601" t="s">
        <v>7023</v>
      </c>
      <c r="B2601">
        <v>1</v>
      </c>
      <c r="C2601" t="s">
        <v>1093</v>
      </c>
      <c r="D2601">
        <v>1</v>
      </c>
      <c r="E2601" t="s">
        <v>1094</v>
      </c>
      <c r="F2601">
        <v>6</v>
      </c>
      <c r="G2601" s="493">
        <v>42758.3962037037</v>
      </c>
      <c r="H2601" s="493">
        <v>43562.5748263889</v>
      </c>
      <c r="I2601" t="s">
        <v>7024</v>
      </c>
      <c r="J2601" t="s">
        <v>6676</v>
      </c>
      <c r="K2601" t="s">
        <v>6677</v>
      </c>
    </row>
    <row r="2602" hidden="1" spans="1:11">
      <c r="A2602" t="s">
        <v>7025</v>
      </c>
      <c r="B2602">
        <v>1</v>
      </c>
      <c r="C2602" t="s">
        <v>1165</v>
      </c>
      <c r="D2602">
        <v>1</v>
      </c>
      <c r="E2602" t="s">
        <v>1094</v>
      </c>
      <c r="F2602">
        <v>6</v>
      </c>
      <c r="G2602" s="493">
        <v>42758.3988773148</v>
      </c>
      <c r="H2602" s="493">
        <v>43562.575162037</v>
      </c>
      <c r="I2602" t="s">
        <v>7026</v>
      </c>
      <c r="J2602" t="s">
        <v>6678</v>
      </c>
      <c r="K2602" t="s">
        <v>6679</v>
      </c>
    </row>
    <row r="2603" hidden="1" spans="1:11">
      <c r="A2603" t="s">
        <v>7027</v>
      </c>
      <c r="B2603">
        <v>1</v>
      </c>
      <c r="C2603" t="s">
        <v>7027</v>
      </c>
      <c r="D2603">
        <v>1</v>
      </c>
      <c r="F2603">
        <v>0</v>
      </c>
      <c r="G2603" s="493">
        <v>42914.3852314815</v>
      </c>
      <c r="H2603" s="493">
        <v>42914.3852314815</v>
      </c>
      <c r="I2603" t="s">
        <v>7028</v>
      </c>
      <c r="J2603" t="s">
        <v>7028</v>
      </c>
      <c r="K2603" t="s">
        <v>1368</v>
      </c>
    </row>
    <row r="2604" hidden="1" spans="1:11">
      <c r="A2604" t="s">
        <v>7029</v>
      </c>
      <c r="B2604">
        <v>1</v>
      </c>
      <c r="C2604" t="s">
        <v>7029</v>
      </c>
      <c r="D2604">
        <v>1</v>
      </c>
      <c r="F2604">
        <v>0</v>
      </c>
      <c r="G2604" s="493">
        <v>42747.5885069444</v>
      </c>
      <c r="H2604" s="493">
        <v>42747.5885069444</v>
      </c>
      <c r="I2604" t="s">
        <v>4463</v>
      </c>
      <c r="J2604" t="s">
        <v>4463</v>
      </c>
      <c r="K2604" t="s">
        <v>1368</v>
      </c>
    </row>
    <row r="2605" hidden="1" spans="1:11">
      <c r="A2605" t="s">
        <v>7030</v>
      </c>
      <c r="B2605">
        <v>1</v>
      </c>
      <c r="C2605" t="s">
        <v>7030</v>
      </c>
      <c r="D2605">
        <v>1</v>
      </c>
      <c r="F2605">
        <v>0</v>
      </c>
      <c r="G2605" s="493">
        <v>42747.5726851852</v>
      </c>
      <c r="H2605" s="493">
        <v>42747.5726851852</v>
      </c>
      <c r="I2605" t="s">
        <v>5269</v>
      </c>
      <c r="J2605" t="s">
        <v>5269</v>
      </c>
      <c r="K2605" t="s">
        <v>1368</v>
      </c>
    </row>
    <row r="2606" hidden="1" spans="1:11">
      <c r="A2606" t="s">
        <v>7031</v>
      </c>
      <c r="B2606">
        <v>1</v>
      </c>
      <c r="C2606" t="s">
        <v>7031</v>
      </c>
      <c r="D2606">
        <v>1</v>
      </c>
      <c r="F2606">
        <v>0</v>
      </c>
      <c r="G2606" s="493">
        <v>42747.5824189815</v>
      </c>
      <c r="H2606" s="493">
        <v>42747.5824189815</v>
      </c>
      <c r="I2606" t="s">
        <v>5275</v>
      </c>
      <c r="J2606" t="s">
        <v>5275</v>
      </c>
      <c r="K2606" t="s">
        <v>1368</v>
      </c>
    </row>
    <row r="2607" hidden="1" spans="1:11">
      <c r="A2607" t="s">
        <v>7032</v>
      </c>
      <c r="B2607">
        <v>1</v>
      </c>
      <c r="C2607" t="s">
        <v>7032</v>
      </c>
      <c r="D2607">
        <v>1</v>
      </c>
      <c r="F2607">
        <v>0</v>
      </c>
      <c r="G2607" s="493">
        <v>42747.5840277778</v>
      </c>
      <c r="H2607" s="493">
        <v>42747.5840277778</v>
      </c>
      <c r="I2607" t="s">
        <v>5279</v>
      </c>
      <c r="J2607" t="s">
        <v>5279</v>
      </c>
      <c r="K2607" t="s">
        <v>1368</v>
      </c>
    </row>
    <row r="2608" hidden="1" spans="1:11">
      <c r="A2608" t="s">
        <v>7033</v>
      </c>
      <c r="B2608">
        <v>1</v>
      </c>
      <c r="C2608" t="s">
        <v>7033</v>
      </c>
      <c r="D2608">
        <v>1</v>
      </c>
      <c r="F2608">
        <v>0</v>
      </c>
      <c r="G2608" s="493">
        <v>42747.5857175926</v>
      </c>
      <c r="H2608" s="493">
        <v>42747.5857175926</v>
      </c>
      <c r="I2608" t="s">
        <v>5282</v>
      </c>
      <c r="J2608" t="s">
        <v>5282</v>
      </c>
      <c r="K2608" t="s">
        <v>1368</v>
      </c>
    </row>
    <row r="2609" hidden="1" spans="1:11">
      <c r="A2609" t="s">
        <v>7034</v>
      </c>
      <c r="B2609">
        <v>1</v>
      </c>
      <c r="C2609" t="s">
        <v>7034</v>
      </c>
      <c r="D2609">
        <v>1</v>
      </c>
      <c r="F2609">
        <v>0</v>
      </c>
      <c r="G2609" s="493">
        <v>42747.5870717593</v>
      </c>
      <c r="H2609" s="493">
        <v>42747.5870717593</v>
      </c>
      <c r="I2609" t="s">
        <v>5285</v>
      </c>
      <c r="J2609" t="s">
        <v>5285</v>
      </c>
      <c r="K2609" t="s">
        <v>1368</v>
      </c>
    </row>
    <row r="2610" hidden="1" spans="1:11">
      <c r="A2610" t="s">
        <v>7035</v>
      </c>
      <c r="B2610">
        <v>1</v>
      </c>
      <c r="C2610" t="s">
        <v>6531</v>
      </c>
      <c r="D2610">
        <v>1</v>
      </c>
      <c r="E2610" t="s">
        <v>6532</v>
      </c>
      <c r="F2610">
        <v>6</v>
      </c>
      <c r="G2610" s="493">
        <v>42438.4556134259</v>
      </c>
      <c r="H2610" s="493">
        <v>42438.4658796296</v>
      </c>
      <c r="I2610" t="s">
        <v>5524</v>
      </c>
      <c r="J2610" t="s">
        <v>4265</v>
      </c>
      <c r="K2610" t="s">
        <v>6533</v>
      </c>
    </row>
    <row r="2611" hidden="1" spans="1:11">
      <c r="A2611" t="s">
        <v>7036</v>
      </c>
      <c r="B2611">
        <v>1</v>
      </c>
      <c r="C2611" t="s">
        <v>6228</v>
      </c>
      <c r="D2611">
        <v>1</v>
      </c>
      <c r="E2611">
        <v>93427291</v>
      </c>
      <c r="F2611">
        <v>6</v>
      </c>
      <c r="G2611" s="493">
        <v>42387.599224537</v>
      </c>
      <c r="H2611" s="493">
        <v>42387.6036921296</v>
      </c>
      <c r="I2611" t="s">
        <v>5267</v>
      </c>
      <c r="J2611" t="s">
        <v>4278</v>
      </c>
      <c r="K2611" t="s">
        <v>3899</v>
      </c>
    </row>
    <row r="2612" hidden="1" spans="1:11">
      <c r="A2612" t="s">
        <v>7037</v>
      </c>
      <c r="B2612">
        <v>1</v>
      </c>
      <c r="C2612" t="s">
        <v>6230</v>
      </c>
      <c r="D2612">
        <v>1</v>
      </c>
      <c r="E2612">
        <v>93427291</v>
      </c>
      <c r="F2612">
        <v>6</v>
      </c>
      <c r="G2612" s="493">
        <v>42387.6193518518</v>
      </c>
      <c r="H2612" s="493">
        <v>42387.6219097222</v>
      </c>
      <c r="I2612" t="s">
        <v>5271</v>
      </c>
      <c r="J2612" t="s">
        <v>4282</v>
      </c>
      <c r="K2612" t="s">
        <v>3990</v>
      </c>
    </row>
    <row r="2613" hidden="1" spans="1:11">
      <c r="A2613" t="s">
        <v>7038</v>
      </c>
      <c r="B2613">
        <v>1</v>
      </c>
      <c r="C2613" t="s">
        <v>6232</v>
      </c>
      <c r="D2613">
        <v>1</v>
      </c>
      <c r="E2613">
        <v>93432691</v>
      </c>
      <c r="F2613">
        <v>3</v>
      </c>
      <c r="G2613" s="493">
        <v>42387.7442708333</v>
      </c>
      <c r="H2613" s="493">
        <v>44565.7367013889</v>
      </c>
      <c r="I2613" t="s">
        <v>5273</v>
      </c>
      <c r="J2613" t="s">
        <v>4286</v>
      </c>
      <c r="K2613" t="s">
        <v>6233</v>
      </c>
    </row>
    <row r="2614" hidden="1" spans="1:11">
      <c r="A2614" t="s">
        <v>7039</v>
      </c>
      <c r="B2614">
        <v>1</v>
      </c>
      <c r="C2614" t="s">
        <v>6235</v>
      </c>
      <c r="D2614">
        <v>1</v>
      </c>
      <c r="E2614">
        <v>93435091</v>
      </c>
      <c r="F2614">
        <v>3</v>
      </c>
      <c r="G2614" s="493">
        <v>42387.7610763889</v>
      </c>
      <c r="H2614" s="493">
        <v>44565.7370486111</v>
      </c>
      <c r="I2614" t="s">
        <v>5277</v>
      </c>
      <c r="J2614" t="s">
        <v>4290</v>
      </c>
      <c r="K2614" t="s">
        <v>3914</v>
      </c>
    </row>
    <row r="2615" hidden="1" spans="1:11">
      <c r="A2615" t="s">
        <v>7040</v>
      </c>
      <c r="B2615">
        <v>1</v>
      </c>
      <c r="C2615" t="s">
        <v>6240</v>
      </c>
      <c r="D2615">
        <v>1</v>
      </c>
      <c r="E2615" t="s">
        <v>3172</v>
      </c>
      <c r="F2615">
        <v>3</v>
      </c>
      <c r="G2615" s="493">
        <v>42388.4545717593</v>
      </c>
      <c r="H2615" s="493">
        <v>43620.5047106482</v>
      </c>
      <c r="I2615" t="s">
        <v>4855</v>
      </c>
      <c r="J2615" t="s">
        <v>4856</v>
      </c>
      <c r="K2615" t="s">
        <v>6241</v>
      </c>
    </row>
    <row r="2616" hidden="1" spans="1:11">
      <c r="A2616" t="s">
        <v>7041</v>
      </c>
      <c r="B2616">
        <v>1</v>
      </c>
      <c r="C2616" t="s">
        <v>6237</v>
      </c>
      <c r="D2616">
        <v>1</v>
      </c>
      <c r="E2616" t="s">
        <v>3178</v>
      </c>
      <c r="F2616">
        <v>2</v>
      </c>
      <c r="G2616" s="493">
        <v>42388.5812037037</v>
      </c>
      <c r="H2616" s="493">
        <v>44573.6611458333</v>
      </c>
      <c r="I2616" t="s">
        <v>4850</v>
      </c>
      <c r="J2616" t="s">
        <v>4851</v>
      </c>
      <c r="K2616" t="s">
        <v>6238</v>
      </c>
    </row>
    <row r="2617" hidden="1" spans="1:11">
      <c r="A2617" t="s">
        <v>7042</v>
      </c>
      <c r="B2617">
        <v>1</v>
      </c>
      <c r="C2617" t="s">
        <v>7042</v>
      </c>
      <c r="D2617">
        <v>1</v>
      </c>
      <c r="E2617" t="s">
        <v>7043</v>
      </c>
      <c r="F2617">
        <v>4</v>
      </c>
      <c r="G2617" s="493">
        <v>42745.7534027778</v>
      </c>
      <c r="H2617" s="493">
        <v>42747.7675115741</v>
      </c>
      <c r="I2617" t="s">
        <v>7044</v>
      </c>
      <c r="J2617" t="s">
        <v>7044</v>
      </c>
      <c r="K2617" t="s">
        <v>7044</v>
      </c>
    </row>
    <row r="2618" hidden="1" spans="1:11">
      <c r="A2618" t="s">
        <v>7045</v>
      </c>
      <c r="B2618">
        <v>1</v>
      </c>
      <c r="C2618" t="s">
        <v>7045</v>
      </c>
      <c r="D2618">
        <v>1</v>
      </c>
      <c r="E2618" t="s">
        <v>7046</v>
      </c>
      <c r="F2618">
        <v>4</v>
      </c>
      <c r="G2618" s="493">
        <v>42748.4089467593</v>
      </c>
      <c r="H2618" s="493">
        <v>42754.6920023148</v>
      </c>
      <c r="I2618" t="s">
        <v>7047</v>
      </c>
      <c r="J2618" t="s">
        <v>7047</v>
      </c>
      <c r="K2618" t="s">
        <v>7048</v>
      </c>
    </row>
    <row r="2619" hidden="1" spans="1:11">
      <c r="A2619" t="s">
        <v>7049</v>
      </c>
      <c r="B2619">
        <v>1</v>
      </c>
      <c r="C2619" t="s">
        <v>7049</v>
      </c>
      <c r="D2619">
        <v>1</v>
      </c>
      <c r="E2619" t="s">
        <v>7050</v>
      </c>
      <c r="F2619">
        <v>4</v>
      </c>
      <c r="G2619" s="493">
        <v>42767.4771180556</v>
      </c>
      <c r="H2619" s="493">
        <v>42767.5954398148</v>
      </c>
      <c r="I2619" t="s">
        <v>7051</v>
      </c>
      <c r="J2619" t="s">
        <v>7051</v>
      </c>
      <c r="K2619" t="s">
        <v>6809</v>
      </c>
    </row>
    <row r="2620" hidden="1" spans="1:11">
      <c r="A2620" t="s">
        <v>7052</v>
      </c>
      <c r="B2620">
        <v>1</v>
      </c>
      <c r="C2620" t="s">
        <v>7053</v>
      </c>
      <c r="D2620">
        <v>1</v>
      </c>
      <c r="E2620" t="s">
        <v>7054</v>
      </c>
      <c r="F2620">
        <v>4</v>
      </c>
      <c r="G2620" s="493">
        <v>42863.4218865741</v>
      </c>
      <c r="H2620" s="493">
        <v>42866.6389351852</v>
      </c>
      <c r="I2620" t="s">
        <v>7055</v>
      </c>
      <c r="J2620" t="s">
        <v>7056</v>
      </c>
      <c r="K2620" t="s">
        <v>7057</v>
      </c>
    </row>
    <row r="2621" hidden="1" spans="1:11">
      <c r="A2621" t="s">
        <v>7058</v>
      </c>
      <c r="B2621">
        <v>1</v>
      </c>
      <c r="C2621" t="s">
        <v>7058</v>
      </c>
      <c r="D2621">
        <v>1</v>
      </c>
      <c r="E2621" t="s">
        <v>7059</v>
      </c>
      <c r="F2621">
        <v>6</v>
      </c>
      <c r="G2621" s="493">
        <v>42968.6884259259</v>
      </c>
      <c r="H2621" s="493">
        <v>43015.6188078704</v>
      </c>
      <c r="I2621" t="s">
        <v>7060</v>
      </c>
      <c r="J2621" t="s">
        <v>7060</v>
      </c>
      <c r="K2621" t="s">
        <v>7060</v>
      </c>
    </row>
    <row r="2622" hidden="1" spans="1:11">
      <c r="A2622" t="s">
        <v>7061</v>
      </c>
      <c r="B2622">
        <v>1</v>
      </c>
      <c r="C2622" t="s">
        <v>7061</v>
      </c>
      <c r="D2622">
        <v>1</v>
      </c>
      <c r="E2622" t="s">
        <v>1088</v>
      </c>
      <c r="F2622">
        <v>4</v>
      </c>
      <c r="G2622" s="493">
        <v>43005.3644097222</v>
      </c>
      <c r="H2622" s="493">
        <v>43005.3678472222</v>
      </c>
      <c r="I2622" t="s">
        <v>6008</v>
      </c>
      <c r="J2622" t="s">
        <v>6008</v>
      </c>
      <c r="K2622" t="s">
        <v>6009</v>
      </c>
    </row>
    <row r="2623" hidden="1" spans="1:11">
      <c r="A2623" t="s">
        <v>7062</v>
      </c>
      <c r="B2623">
        <v>1</v>
      </c>
      <c r="C2623" t="s">
        <v>7063</v>
      </c>
      <c r="D2623">
        <v>1</v>
      </c>
      <c r="E2623" t="s">
        <v>7064</v>
      </c>
      <c r="F2623">
        <v>9</v>
      </c>
      <c r="G2623" s="493">
        <v>42772.3919328704</v>
      </c>
      <c r="H2623" s="493">
        <v>42772.6599189815</v>
      </c>
      <c r="I2623" t="s">
        <v>7065</v>
      </c>
      <c r="J2623" t="s">
        <v>7066</v>
      </c>
      <c r="K2623" t="s">
        <v>7067</v>
      </c>
    </row>
    <row r="2624" hidden="1" spans="1:11">
      <c r="A2624" t="s">
        <v>7068</v>
      </c>
      <c r="B2624">
        <v>1</v>
      </c>
      <c r="C2624" t="s">
        <v>7068</v>
      </c>
      <c r="D2624">
        <v>1</v>
      </c>
      <c r="E2624" t="s">
        <v>7069</v>
      </c>
      <c r="F2624">
        <v>9</v>
      </c>
      <c r="G2624" s="493">
        <v>42772.392962963</v>
      </c>
      <c r="H2624" s="493">
        <v>42772.6620601852</v>
      </c>
      <c r="I2624" t="s">
        <v>7070</v>
      </c>
      <c r="J2624" t="s">
        <v>7070</v>
      </c>
      <c r="K2624" t="s">
        <v>7071</v>
      </c>
    </row>
    <row r="2625" hidden="1" spans="1:11">
      <c r="A2625" t="s">
        <v>7072</v>
      </c>
      <c r="B2625">
        <v>1</v>
      </c>
      <c r="C2625" t="s">
        <v>7073</v>
      </c>
      <c r="D2625">
        <v>1</v>
      </c>
      <c r="E2625" t="s">
        <v>7074</v>
      </c>
      <c r="F2625">
        <v>9</v>
      </c>
      <c r="G2625" s="493">
        <v>42772.3935069444</v>
      </c>
      <c r="H2625" s="493">
        <v>42772.6642361111</v>
      </c>
      <c r="I2625" t="s">
        <v>7075</v>
      </c>
      <c r="J2625" t="s">
        <v>7076</v>
      </c>
      <c r="K2625" t="s">
        <v>7077</v>
      </c>
    </row>
    <row r="2626" hidden="1" spans="1:11">
      <c r="A2626" t="s">
        <v>7078</v>
      </c>
      <c r="B2626">
        <v>1</v>
      </c>
      <c r="C2626" t="s">
        <v>7078</v>
      </c>
      <c r="D2626">
        <v>1</v>
      </c>
      <c r="E2626" t="s">
        <v>7074</v>
      </c>
      <c r="F2626">
        <v>9</v>
      </c>
      <c r="G2626" s="493">
        <v>42772.3940277778</v>
      </c>
      <c r="H2626" s="493">
        <v>42772.665775463</v>
      </c>
      <c r="I2626" t="s">
        <v>7079</v>
      </c>
      <c r="J2626" t="s">
        <v>7079</v>
      </c>
      <c r="K2626" t="s">
        <v>7080</v>
      </c>
    </row>
    <row r="2627" hidden="1" spans="1:11">
      <c r="A2627" t="s">
        <v>7081</v>
      </c>
      <c r="B2627">
        <v>1</v>
      </c>
      <c r="C2627" t="s">
        <v>7081</v>
      </c>
      <c r="D2627">
        <v>1</v>
      </c>
      <c r="E2627" t="s">
        <v>1000</v>
      </c>
      <c r="F2627">
        <v>4</v>
      </c>
      <c r="G2627" s="493">
        <v>43145.5731712963</v>
      </c>
      <c r="H2627" s="493">
        <v>43145.6285648148</v>
      </c>
      <c r="I2627" t="s">
        <v>7082</v>
      </c>
      <c r="J2627" t="s">
        <v>7082</v>
      </c>
      <c r="K2627" t="s">
        <v>7083</v>
      </c>
    </row>
    <row r="2628" hidden="1" spans="1:11">
      <c r="A2628" t="s">
        <v>1007</v>
      </c>
      <c r="B2628">
        <v>1</v>
      </c>
      <c r="C2628" t="s">
        <v>1007</v>
      </c>
      <c r="D2628">
        <v>1</v>
      </c>
      <c r="E2628" t="s">
        <v>1006</v>
      </c>
      <c r="F2628">
        <v>4</v>
      </c>
      <c r="G2628" s="493">
        <v>43156.7314351852</v>
      </c>
      <c r="H2628" s="493">
        <v>43160.5277546296</v>
      </c>
      <c r="I2628" t="s">
        <v>7084</v>
      </c>
      <c r="J2628" t="s">
        <v>7084</v>
      </c>
      <c r="K2628" t="s">
        <v>7085</v>
      </c>
    </row>
    <row r="2629" hidden="1" spans="1:11">
      <c r="A2629" t="s">
        <v>996</v>
      </c>
      <c r="B2629">
        <v>1</v>
      </c>
      <c r="C2629" t="s">
        <v>996</v>
      </c>
      <c r="D2629">
        <v>1</v>
      </c>
      <c r="E2629" t="s">
        <v>993</v>
      </c>
      <c r="F2629">
        <v>4</v>
      </c>
      <c r="G2629" s="493">
        <v>43139.4147569444</v>
      </c>
      <c r="H2629" s="493">
        <v>43139.4657523148</v>
      </c>
      <c r="I2629" t="s">
        <v>7086</v>
      </c>
      <c r="J2629" t="s">
        <v>7086</v>
      </c>
      <c r="K2629" t="s">
        <v>6965</v>
      </c>
    </row>
    <row r="2630" hidden="1" spans="1:11">
      <c r="A2630" t="s">
        <v>7087</v>
      </c>
      <c r="B2630">
        <v>1</v>
      </c>
      <c r="C2630" t="s">
        <v>7088</v>
      </c>
      <c r="D2630">
        <v>1</v>
      </c>
      <c r="E2630" t="s">
        <v>7089</v>
      </c>
      <c r="F2630">
        <v>35</v>
      </c>
      <c r="G2630" s="493">
        <v>42859.8440509259</v>
      </c>
      <c r="H2630" s="493">
        <v>42863.3910300926</v>
      </c>
      <c r="I2630" t="s">
        <v>7090</v>
      </c>
      <c r="J2630" t="s">
        <v>7091</v>
      </c>
      <c r="K2630" t="s">
        <v>7092</v>
      </c>
    </row>
    <row r="2631" hidden="1" spans="1:11">
      <c r="A2631" t="s">
        <v>7093</v>
      </c>
      <c r="B2631">
        <v>1</v>
      </c>
      <c r="C2631" t="s">
        <v>7094</v>
      </c>
      <c r="D2631">
        <v>1</v>
      </c>
      <c r="E2631" t="s">
        <v>7095</v>
      </c>
      <c r="F2631">
        <v>2</v>
      </c>
      <c r="G2631" s="493">
        <v>42732.50625</v>
      </c>
      <c r="H2631" s="493">
        <v>42732.7358912037</v>
      </c>
      <c r="I2631" t="s">
        <v>6877</v>
      </c>
      <c r="J2631" t="s">
        <v>7096</v>
      </c>
      <c r="K2631" t="s">
        <v>7097</v>
      </c>
    </row>
    <row r="2632" hidden="1" spans="1:11">
      <c r="A2632" t="s">
        <v>7098</v>
      </c>
      <c r="B2632">
        <v>1</v>
      </c>
      <c r="C2632" t="s">
        <v>7098</v>
      </c>
      <c r="D2632">
        <v>1</v>
      </c>
      <c r="E2632" t="s">
        <v>7099</v>
      </c>
      <c r="F2632">
        <v>10</v>
      </c>
      <c r="G2632" s="493">
        <v>42768.7499652778</v>
      </c>
      <c r="H2632" s="493">
        <v>42769.4514583333</v>
      </c>
      <c r="I2632" t="s">
        <v>7100</v>
      </c>
      <c r="J2632" t="s">
        <v>7100</v>
      </c>
      <c r="K2632" t="s">
        <v>7101</v>
      </c>
    </row>
    <row r="2633" hidden="1" spans="1:11">
      <c r="A2633" t="s">
        <v>7102</v>
      </c>
      <c r="B2633">
        <v>1</v>
      </c>
      <c r="C2633" t="s">
        <v>7102</v>
      </c>
      <c r="D2633">
        <v>1</v>
      </c>
      <c r="E2633" t="s">
        <v>7103</v>
      </c>
      <c r="F2633">
        <v>10</v>
      </c>
      <c r="G2633" s="493">
        <v>42741.5521064815</v>
      </c>
      <c r="H2633" s="493">
        <v>42741.5649421296</v>
      </c>
      <c r="I2633" t="s">
        <v>7104</v>
      </c>
      <c r="J2633" t="s">
        <v>7104</v>
      </c>
      <c r="K2633" t="s">
        <v>7104</v>
      </c>
    </row>
    <row r="2634" hidden="1" spans="1:11">
      <c r="A2634" t="s">
        <v>7105</v>
      </c>
      <c r="B2634">
        <v>1</v>
      </c>
      <c r="C2634" t="s">
        <v>7106</v>
      </c>
      <c r="D2634">
        <v>1</v>
      </c>
      <c r="E2634" t="s">
        <v>7107</v>
      </c>
      <c r="F2634">
        <v>4</v>
      </c>
      <c r="G2634" s="493">
        <v>42745.459375</v>
      </c>
      <c r="H2634" s="493">
        <v>43137.7537962963</v>
      </c>
      <c r="I2634" t="s">
        <v>6936</v>
      </c>
      <c r="J2634" t="s">
        <v>6937</v>
      </c>
      <c r="K2634" t="s">
        <v>6821</v>
      </c>
    </row>
    <row r="2635" hidden="1" spans="1:11">
      <c r="A2635" t="s">
        <v>7108</v>
      </c>
      <c r="B2635">
        <v>1</v>
      </c>
      <c r="C2635" t="s">
        <v>7109</v>
      </c>
      <c r="D2635">
        <v>1</v>
      </c>
      <c r="E2635" t="s">
        <v>7107</v>
      </c>
      <c r="F2635">
        <v>4</v>
      </c>
      <c r="G2635" s="493">
        <v>42745.4585300926</v>
      </c>
      <c r="H2635" s="493">
        <v>43164.8005671296</v>
      </c>
      <c r="I2635" t="s">
        <v>6940</v>
      </c>
      <c r="J2635" t="s">
        <v>6941</v>
      </c>
      <c r="K2635" t="s">
        <v>6826</v>
      </c>
    </row>
    <row r="2636" hidden="1" spans="1:11">
      <c r="A2636" t="s">
        <v>7110</v>
      </c>
      <c r="B2636">
        <v>1</v>
      </c>
      <c r="C2636" t="s">
        <v>7111</v>
      </c>
      <c r="D2636">
        <v>1</v>
      </c>
      <c r="E2636" t="s">
        <v>7112</v>
      </c>
      <c r="F2636">
        <v>4</v>
      </c>
      <c r="G2636" s="493">
        <v>42745.4605902778</v>
      </c>
      <c r="H2636" s="493">
        <v>42746.5701736111</v>
      </c>
      <c r="I2636" t="s">
        <v>6777</v>
      </c>
      <c r="J2636" t="s">
        <v>7113</v>
      </c>
      <c r="K2636" t="s">
        <v>6775</v>
      </c>
    </row>
    <row r="2637" hidden="1" spans="1:11">
      <c r="A2637" t="s">
        <v>7114</v>
      </c>
      <c r="B2637">
        <v>1</v>
      </c>
      <c r="C2637" t="s">
        <v>7115</v>
      </c>
      <c r="D2637">
        <v>1</v>
      </c>
      <c r="E2637" t="s">
        <v>7116</v>
      </c>
      <c r="F2637">
        <v>4</v>
      </c>
      <c r="G2637" s="493">
        <v>42745.4613425926</v>
      </c>
      <c r="H2637" s="493">
        <v>42746.6819444444</v>
      </c>
      <c r="I2637" t="s">
        <v>6771</v>
      </c>
      <c r="J2637" t="s">
        <v>7117</v>
      </c>
      <c r="K2637" t="s">
        <v>6769</v>
      </c>
    </row>
    <row r="2638" hidden="1" spans="1:11">
      <c r="A2638" t="s">
        <v>7118</v>
      </c>
      <c r="B2638">
        <v>1</v>
      </c>
      <c r="C2638" t="s">
        <v>7118</v>
      </c>
      <c r="D2638">
        <v>1</v>
      </c>
      <c r="E2638" t="s">
        <v>957</v>
      </c>
      <c r="F2638">
        <v>2</v>
      </c>
      <c r="G2638" s="493">
        <v>42779.7265740741</v>
      </c>
      <c r="H2638" s="493">
        <v>43753.7302199074</v>
      </c>
      <c r="I2638" t="s">
        <v>7119</v>
      </c>
      <c r="J2638" t="s">
        <v>7119</v>
      </c>
      <c r="K2638" t="s">
        <v>7119</v>
      </c>
    </row>
    <row r="2639" hidden="1" spans="1:11">
      <c r="A2639" t="s">
        <v>7120</v>
      </c>
      <c r="B2639">
        <v>1</v>
      </c>
      <c r="C2639" t="s">
        <v>7120</v>
      </c>
      <c r="D2639">
        <v>1</v>
      </c>
      <c r="F2639">
        <v>0</v>
      </c>
      <c r="G2639" s="493">
        <v>42732.7047916667</v>
      </c>
      <c r="H2639" s="493">
        <v>42732.7047916667</v>
      </c>
      <c r="I2639" t="s">
        <v>7121</v>
      </c>
      <c r="J2639" t="s">
        <v>7121</v>
      </c>
      <c r="K2639" t="s">
        <v>1368</v>
      </c>
    </row>
    <row r="2640" hidden="1" spans="1:11">
      <c r="A2640" t="s">
        <v>7122</v>
      </c>
      <c r="B2640">
        <v>1</v>
      </c>
      <c r="C2640" t="s">
        <v>7122</v>
      </c>
      <c r="D2640">
        <v>1</v>
      </c>
      <c r="E2640" t="s">
        <v>7123</v>
      </c>
      <c r="F2640">
        <v>6</v>
      </c>
      <c r="G2640" s="493">
        <v>42759.6720601852</v>
      </c>
      <c r="H2640" s="493">
        <v>42780.7145717593</v>
      </c>
      <c r="I2640" t="s">
        <v>7124</v>
      </c>
      <c r="J2640" t="s">
        <v>7124</v>
      </c>
      <c r="K2640" t="s">
        <v>6803</v>
      </c>
    </row>
    <row r="2641" hidden="1" spans="1:11">
      <c r="A2641" t="s">
        <v>7125</v>
      </c>
      <c r="B2641">
        <v>1</v>
      </c>
      <c r="C2641" t="s">
        <v>7126</v>
      </c>
      <c r="D2641">
        <v>1</v>
      </c>
      <c r="E2641" t="s">
        <v>7127</v>
      </c>
      <c r="F2641">
        <v>6</v>
      </c>
      <c r="G2641" s="493">
        <v>42863.4229861111</v>
      </c>
      <c r="H2641" s="493">
        <v>42866.6603819444</v>
      </c>
      <c r="I2641" t="s">
        <v>7128</v>
      </c>
      <c r="J2641" t="s">
        <v>7129</v>
      </c>
      <c r="K2641" t="s">
        <v>6803</v>
      </c>
    </row>
    <row r="2642" hidden="1" spans="1:11">
      <c r="A2642" t="s">
        <v>7130</v>
      </c>
      <c r="B2642">
        <v>1</v>
      </c>
      <c r="C2642" t="s">
        <v>7130</v>
      </c>
      <c r="D2642">
        <v>1</v>
      </c>
      <c r="E2642" t="s">
        <v>7131</v>
      </c>
      <c r="F2642">
        <v>6</v>
      </c>
      <c r="G2642" s="493">
        <v>42879.4780439815</v>
      </c>
      <c r="H2642" s="493">
        <v>42879.582962963</v>
      </c>
      <c r="I2642" t="s">
        <v>7132</v>
      </c>
      <c r="J2642" t="s">
        <v>7132</v>
      </c>
      <c r="K2642" t="s">
        <v>6384</v>
      </c>
    </row>
    <row r="2643" hidden="1" spans="1:11">
      <c r="A2643" t="s">
        <v>7133</v>
      </c>
      <c r="B2643">
        <v>1</v>
      </c>
      <c r="C2643" t="s">
        <v>7130</v>
      </c>
      <c r="D2643">
        <v>1</v>
      </c>
      <c r="E2643" t="s">
        <v>7131</v>
      </c>
      <c r="F2643">
        <v>6</v>
      </c>
      <c r="G2643" s="493">
        <v>42879.4780439815</v>
      </c>
      <c r="H2643" s="493">
        <v>42879.582962963</v>
      </c>
      <c r="I2643" t="s">
        <v>7134</v>
      </c>
      <c r="J2643" t="s">
        <v>7132</v>
      </c>
      <c r="K2643" t="s">
        <v>6384</v>
      </c>
    </row>
    <row r="2644" hidden="1" spans="1:11">
      <c r="A2644" t="s">
        <v>7135</v>
      </c>
      <c r="B2644">
        <v>1</v>
      </c>
      <c r="C2644" t="s">
        <v>7135</v>
      </c>
      <c r="D2644">
        <v>1</v>
      </c>
      <c r="E2644" t="s">
        <v>7136</v>
      </c>
      <c r="F2644">
        <v>9</v>
      </c>
      <c r="G2644" s="493">
        <v>42835.6314699074</v>
      </c>
      <c r="H2644" s="493">
        <v>42836.6065740741</v>
      </c>
      <c r="I2644" t="s">
        <v>7137</v>
      </c>
      <c r="J2644" t="s">
        <v>7137</v>
      </c>
      <c r="K2644" t="s">
        <v>7138</v>
      </c>
    </row>
    <row r="2645" hidden="1" spans="1:11">
      <c r="A2645" t="s">
        <v>7139</v>
      </c>
      <c r="B2645">
        <v>1</v>
      </c>
      <c r="C2645" t="s">
        <v>7139</v>
      </c>
      <c r="D2645">
        <v>1</v>
      </c>
      <c r="E2645" t="s">
        <v>1198</v>
      </c>
      <c r="F2645">
        <v>2</v>
      </c>
      <c r="G2645" s="493">
        <v>42776.7387615741</v>
      </c>
      <c r="H2645" s="493">
        <v>42781.7741087963</v>
      </c>
      <c r="I2645" t="s">
        <v>7140</v>
      </c>
      <c r="J2645" t="s">
        <v>7140</v>
      </c>
      <c r="K2645" t="s">
        <v>7141</v>
      </c>
    </row>
    <row r="2646" hidden="1" spans="1:11">
      <c r="A2646" t="s">
        <v>7142</v>
      </c>
      <c r="B2646">
        <v>1</v>
      </c>
      <c r="C2646" t="s">
        <v>7143</v>
      </c>
      <c r="D2646">
        <v>1</v>
      </c>
      <c r="E2646" t="s">
        <v>5812</v>
      </c>
      <c r="F2646">
        <v>2</v>
      </c>
      <c r="G2646" s="493">
        <v>42853.797337963</v>
      </c>
      <c r="H2646" s="493">
        <v>42853.7996180556</v>
      </c>
      <c r="I2646" t="s">
        <v>5816</v>
      </c>
      <c r="J2646" t="s">
        <v>5813</v>
      </c>
      <c r="K2646" t="s">
        <v>5814</v>
      </c>
    </row>
    <row r="2647" hidden="1" spans="1:11">
      <c r="A2647" t="s">
        <v>7144</v>
      </c>
      <c r="B2647">
        <v>1</v>
      </c>
      <c r="C2647" t="s">
        <v>7145</v>
      </c>
      <c r="D2647">
        <v>1</v>
      </c>
      <c r="E2647" t="s">
        <v>617</v>
      </c>
      <c r="F2647">
        <v>3</v>
      </c>
      <c r="G2647" s="493">
        <v>42793.5879976852</v>
      </c>
      <c r="H2647" s="493">
        <v>42926.3211226852</v>
      </c>
      <c r="I2647" t="s">
        <v>5050</v>
      </c>
      <c r="J2647" t="s">
        <v>3751</v>
      </c>
      <c r="K2647" t="s">
        <v>6865</v>
      </c>
    </row>
    <row r="2648" hidden="1" spans="1:11">
      <c r="A2648" t="s">
        <v>7146</v>
      </c>
      <c r="B2648">
        <v>1</v>
      </c>
      <c r="C2648" t="s">
        <v>7146</v>
      </c>
      <c r="D2648">
        <v>1</v>
      </c>
      <c r="E2648" t="s">
        <v>7147</v>
      </c>
      <c r="F2648">
        <v>8</v>
      </c>
      <c r="G2648" s="493">
        <v>43117.4146180556</v>
      </c>
      <c r="H2648" s="493">
        <v>43117.4379976852</v>
      </c>
      <c r="I2648" t="s">
        <v>6713</v>
      </c>
      <c r="J2648" t="s">
        <v>6713</v>
      </c>
      <c r="K2648" t="s">
        <v>7148</v>
      </c>
    </row>
    <row r="2649" hidden="1" spans="1:11">
      <c r="A2649" t="s">
        <v>7149</v>
      </c>
      <c r="B2649">
        <v>1</v>
      </c>
      <c r="C2649" t="s">
        <v>7149</v>
      </c>
      <c r="D2649">
        <v>1</v>
      </c>
      <c r="E2649" t="s">
        <v>7150</v>
      </c>
      <c r="F2649">
        <v>8</v>
      </c>
      <c r="G2649" s="493">
        <v>43112.3975810185</v>
      </c>
      <c r="H2649" s="493">
        <v>43117.4416087963</v>
      </c>
      <c r="I2649" t="s">
        <v>6693</v>
      </c>
      <c r="J2649" t="s">
        <v>6693</v>
      </c>
      <c r="K2649" t="s">
        <v>7151</v>
      </c>
    </row>
    <row r="2650" hidden="1" spans="1:11">
      <c r="A2650" t="s">
        <v>7152</v>
      </c>
      <c r="B2650">
        <v>1</v>
      </c>
      <c r="C2650" t="s">
        <v>7152</v>
      </c>
      <c r="D2650">
        <v>1</v>
      </c>
      <c r="E2650" t="s">
        <v>7153</v>
      </c>
      <c r="F2650">
        <v>1</v>
      </c>
      <c r="G2650" s="493">
        <v>42901.6055324074</v>
      </c>
      <c r="H2650" s="493">
        <v>43006.4662615741</v>
      </c>
      <c r="I2650" t="s">
        <v>7154</v>
      </c>
      <c r="J2650" t="s">
        <v>7154</v>
      </c>
      <c r="K2650" t="s">
        <v>7155</v>
      </c>
    </row>
    <row r="2651" hidden="1" spans="1:11">
      <c r="A2651" t="s">
        <v>7156</v>
      </c>
      <c r="B2651">
        <v>1</v>
      </c>
      <c r="C2651" t="s">
        <v>7157</v>
      </c>
      <c r="D2651">
        <v>1</v>
      </c>
      <c r="E2651" t="s">
        <v>511</v>
      </c>
      <c r="F2651">
        <v>6</v>
      </c>
      <c r="G2651" s="493">
        <v>42840.437962963</v>
      </c>
      <c r="H2651" s="493">
        <v>45040.3354050926</v>
      </c>
      <c r="I2651" t="s">
        <v>7158</v>
      </c>
      <c r="J2651" t="s">
        <v>7159</v>
      </c>
      <c r="K2651" t="s">
        <v>7160</v>
      </c>
    </row>
    <row r="2652" hidden="1" spans="1:11">
      <c r="A2652" t="s">
        <v>1052</v>
      </c>
      <c r="B2652">
        <v>1</v>
      </c>
      <c r="C2652" t="s">
        <v>1051</v>
      </c>
      <c r="D2652">
        <v>1</v>
      </c>
      <c r="E2652" t="s">
        <v>1053</v>
      </c>
      <c r="F2652">
        <v>2</v>
      </c>
      <c r="G2652" s="493">
        <v>44175.6087037037</v>
      </c>
      <c r="H2652" s="493">
        <v>44984.3235416667</v>
      </c>
      <c r="I2652" t="s">
        <v>7161</v>
      </c>
      <c r="J2652" t="s">
        <v>7162</v>
      </c>
      <c r="K2652" t="s">
        <v>7163</v>
      </c>
    </row>
    <row r="2653" hidden="1" spans="1:11">
      <c r="A2653" t="s">
        <v>7164</v>
      </c>
      <c r="B2653">
        <v>1</v>
      </c>
      <c r="C2653" t="s">
        <v>7164</v>
      </c>
      <c r="D2653">
        <v>1</v>
      </c>
      <c r="F2653">
        <v>0</v>
      </c>
      <c r="G2653" s="493">
        <v>42778.7852662037</v>
      </c>
      <c r="H2653" s="493">
        <v>42778.7852662037</v>
      </c>
      <c r="I2653" t="s">
        <v>7165</v>
      </c>
      <c r="J2653" t="s">
        <v>7165</v>
      </c>
      <c r="K2653" t="s">
        <v>1368</v>
      </c>
    </row>
    <row r="2654" hidden="1" spans="1:11">
      <c r="A2654" t="s">
        <v>7166</v>
      </c>
      <c r="B2654">
        <v>1</v>
      </c>
      <c r="C2654" t="s">
        <v>7157</v>
      </c>
      <c r="D2654">
        <v>1</v>
      </c>
      <c r="E2654" t="s">
        <v>511</v>
      </c>
      <c r="F2654">
        <v>6</v>
      </c>
      <c r="G2654" s="493">
        <v>42840.437962963</v>
      </c>
      <c r="H2654" s="493">
        <v>45040.3354050926</v>
      </c>
      <c r="I2654" t="s">
        <v>7167</v>
      </c>
      <c r="J2654" t="s">
        <v>7159</v>
      </c>
      <c r="K2654" t="s">
        <v>7160</v>
      </c>
    </row>
    <row r="2655" hidden="1" spans="1:11">
      <c r="A2655" t="s">
        <v>7168</v>
      </c>
      <c r="B2655">
        <v>1</v>
      </c>
      <c r="C2655" t="s">
        <v>7169</v>
      </c>
      <c r="D2655">
        <v>1</v>
      </c>
      <c r="E2655" t="s">
        <v>6362</v>
      </c>
      <c r="F2655">
        <v>8</v>
      </c>
      <c r="G2655" s="493">
        <v>42826.334212963</v>
      </c>
      <c r="H2655" s="493">
        <v>43747.5756134259</v>
      </c>
      <c r="I2655" t="s">
        <v>7170</v>
      </c>
      <c r="J2655" t="s">
        <v>7171</v>
      </c>
      <c r="K2655" t="s">
        <v>7172</v>
      </c>
    </row>
    <row r="2656" hidden="1" spans="1:11">
      <c r="A2656" t="s">
        <v>7173</v>
      </c>
      <c r="B2656">
        <v>1</v>
      </c>
      <c r="C2656" t="s">
        <v>7174</v>
      </c>
      <c r="D2656">
        <v>1</v>
      </c>
      <c r="E2656" t="s">
        <v>7175</v>
      </c>
      <c r="F2656">
        <v>4</v>
      </c>
      <c r="G2656" s="493">
        <v>42863.4174074074</v>
      </c>
      <c r="H2656" s="493">
        <v>42866.7048842593</v>
      </c>
      <c r="I2656" t="s">
        <v>7176</v>
      </c>
      <c r="J2656" t="s">
        <v>7177</v>
      </c>
      <c r="K2656" t="s">
        <v>7178</v>
      </c>
    </row>
    <row r="2657" hidden="1" spans="1:11">
      <c r="A2657" t="s">
        <v>7179</v>
      </c>
      <c r="B2657">
        <v>1</v>
      </c>
      <c r="C2657" t="s">
        <v>7180</v>
      </c>
      <c r="D2657">
        <v>1</v>
      </c>
      <c r="E2657" t="s">
        <v>7181</v>
      </c>
      <c r="F2657">
        <v>4</v>
      </c>
      <c r="G2657" s="493">
        <v>42751.3953472222</v>
      </c>
      <c r="H2657" s="493">
        <v>42752.3972916667</v>
      </c>
      <c r="I2657" t="s">
        <v>7182</v>
      </c>
      <c r="J2657" t="s">
        <v>7183</v>
      </c>
      <c r="K2657" t="s">
        <v>5861</v>
      </c>
    </row>
    <row r="2658" hidden="1" spans="1:11">
      <c r="A2658" t="s">
        <v>7184</v>
      </c>
      <c r="B2658">
        <v>1</v>
      </c>
      <c r="C2658" t="s">
        <v>7184</v>
      </c>
      <c r="D2658">
        <v>1</v>
      </c>
      <c r="E2658" t="s">
        <v>1184</v>
      </c>
      <c r="F2658">
        <v>2</v>
      </c>
      <c r="G2658" s="493">
        <v>42853.5575578704</v>
      </c>
      <c r="H2658" s="493">
        <v>42853.5607523148</v>
      </c>
      <c r="I2658" t="s">
        <v>5433</v>
      </c>
      <c r="J2658" t="s">
        <v>5433</v>
      </c>
      <c r="K2658" t="s">
        <v>5434</v>
      </c>
    </row>
    <row r="2659" hidden="1" spans="1:11">
      <c r="A2659" t="s">
        <v>7185</v>
      </c>
      <c r="B2659">
        <v>1</v>
      </c>
      <c r="C2659" t="s">
        <v>7185</v>
      </c>
      <c r="D2659">
        <v>1</v>
      </c>
      <c r="F2659">
        <v>0</v>
      </c>
      <c r="G2659" s="493">
        <v>43000.3772337963</v>
      </c>
      <c r="H2659" s="493">
        <v>43000.3772337963</v>
      </c>
      <c r="I2659" t="s">
        <v>7186</v>
      </c>
      <c r="J2659" t="s">
        <v>7186</v>
      </c>
      <c r="K2659" t="s">
        <v>1368</v>
      </c>
    </row>
    <row r="2660" hidden="1" spans="1:11">
      <c r="A2660" t="s">
        <v>7187</v>
      </c>
      <c r="B2660">
        <v>1</v>
      </c>
      <c r="C2660" t="s">
        <v>7187</v>
      </c>
      <c r="D2660">
        <v>1</v>
      </c>
      <c r="E2660" t="s">
        <v>7188</v>
      </c>
      <c r="F2660">
        <v>6</v>
      </c>
      <c r="G2660" s="493">
        <v>42837.4366898148</v>
      </c>
      <c r="H2660" s="493">
        <v>42842.5913541667</v>
      </c>
      <c r="I2660" t="s">
        <v>6024</v>
      </c>
      <c r="J2660" t="s">
        <v>6024</v>
      </c>
      <c r="K2660" t="s">
        <v>6025</v>
      </c>
    </row>
    <row r="2661" hidden="1" spans="1:11">
      <c r="A2661" t="s">
        <v>7189</v>
      </c>
      <c r="B2661">
        <v>1</v>
      </c>
      <c r="C2661" t="s">
        <v>7190</v>
      </c>
      <c r="D2661">
        <v>1</v>
      </c>
      <c r="E2661" t="s">
        <v>1947</v>
      </c>
      <c r="F2661">
        <v>3</v>
      </c>
      <c r="G2661" s="493">
        <v>42919.6399074074</v>
      </c>
      <c r="H2661" s="493">
        <v>42929.5937847222</v>
      </c>
      <c r="I2661" t="s">
        <v>5000</v>
      </c>
      <c r="J2661" t="s">
        <v>5001</v>
      </c>
      <c r="K2661" t="s">
        <v>5001</v>
      </c>
    </row>
    <row r="2662" hidden="1" spans="1:11">
      <c r="A2662" t="s">
        <v>7191</v>
      </c>
      <c r="B2662">
        <v>1</v>
      </c>
      <c r="C2662" t="s">
        <v>7192</v>
      </c>
      <c r="D2662">
        <v>1</v>
      </c>
      <c r="E2662" t="s">
        <v>1947</v>
      </c>
      <c r="F2662">
        <v>3</v>
      </c>
      <c r="G2662" s="493">
        <v>42919.6408680556</v>
      </c>
      <c r="H2662" s="493">
        <v>42923.3780092593</v>
      </c>
      <c r="I2662" t="s">
        <v>5004</v>
      </c>
      <c r="J2662" t="s">
        <v>5005</v>
      </c>
      <c r="K2662" t="s">
        <v>5005</v>
      </c>
    </row>
    <row r="2663" hidden="1" spans="1:11">
      <c r="A2663" t="s">
        <v>7193</v>
      </c>
      <c r="B2663">
        <v>1</v>
      </c>
      <c r="C2663" t="s">
        <v>7194</v>
      </c>
      <c r="D2663">
        <v>1</v>
      </c>
      <c r="E2663" t="s">
        <v>1954</v>
      </c>
      <c r="F2663">
        <v>3</v>
      </c>
      <c r="G2663" s="493">
        <v>42919.6373842593</v>
      </c>
      <c r="H2663" s="493">
        <v>42923.3745717593</v>
      </c>
      <c r="I2663" t="s">
        <v>4992</v>
      </c>
      <c r="J2663" t="s">
        <v>4993</v>
      </c>
      <c r="K2663" t="s">
        <v>4993</v>
      </c>
    </row>
    <row r="2664" hidden="1" spans="1:11">
      <c r="A2664" t="s">
        <v>7195</v>
      </c>
      <c r="B2664">
        <v>1</v>
      </c>
      <c r="C2664" t="s">
        <v>7196</v>
      </c>
      <c r="D2664">
        <v>1</v>
      </c>
      <c r="E2664" t="s">
        <v>1954</v>
      </c>
      <c r="F2664">
        <v>3</v>
      </c>
      <c r="G2664" s="493">
        <v>42919.6389236111</v>
      </c>
      <c r="H2664" s="493">
        <v>42923.3750810185</v>
      </c>
      <c r="I2664" t="s">
        <v>5795</v>
      </c>
      <c r="J2664" t="s">
        <v>4997</v>
      </c>
      <c r="K2664" t="s">
        <v>4997</v>
      </c>
    </row>
    <row r="2665" hidden="1" spans="1:11">
      <c r="A2665" t="s">
        <v>7197</v>
      </c>
      <c r="B2665">
        <v>1</v>
      </c>
      <c r="C2665" t="s">
        <v>6237</v>
      </c>
      <c r="D2665">
        <v>1</v>
      </c>
      <c r="E2665" t="s">
        <v>3178</v>
      </c>
      <c r="F2665">
        <v>2</v>
      </c>
      <c r="G2665" s="493">
        <v>42388.5812037037</v>
      </c>
      <c r="H2665" s="493">
        <v>44573.6611458333</v>
      </c>
      <c r="I2665" t="s">
        <v>7198</v>
      </c>
      <c r="J2665" t="s">
        <v>4851</v>
      </c>
      <c r="K2665" t="s">
        <v>6238</v>
      </c>
    </row>
    <row r="2666" hidden="1" spans="1:11">
      <c r="A2666" t="s">
        <v>7199</v>
      </c>
      <c r="B2666">
        <v>1</v>
      </c>
      <c r="C2666" t="s">
        <v>5769</v>
      </c>
      <c r="D2666">
        <v>1</v>
      </c>
      <c r="E2666" t="s">
        <v>660</v>
      </c>
      <c r="F2666">
        <v>3</v>
      </c>
      <c r="G2666" s="493">
        <v>42188.4219212963</v>
      </c>
      <c r="H2666" s="493">
        <v>42188.435625</v>
      </c>
      <c r="I2666" t="s">
        <v>7200</v>
      </c>
      <c r="J2666" t="s">
        <v>3345</v>
      </c>
      <c r="K2666" t="s">
        <v>3345</v>
      </c>
    </row>
    <row r="2667" hidden="1" spans="1:11">
      <c r="A2667" t="s">
        <v>7201</v>
      </c>
      <c r="B2667">
        <v>1</v>
      </c>
      <c r="C2667" t="s">
        <v>7201</v>
      </c>
      <c r="D2667">
        <v>1</v>
      </c>
      <c r="E2667" t="s">
        <v>7202</v>
      </c>
      <c r="F2667">
        <v>6</v>
      </c>
      <c r="G2667" s="493">
        <v>42990.3705902778</v>
      </c>
      <c r="H2667" s="493">
        <v>42990.5126041667</v>
      </c>
      <c r="I2667" t="s">
        <v>7203</v>
      </c>
      <c r="J2667" t="s">
        <v>7203</v>
      </c>
      <c r="K2667" t="s">
        <v>7204</v>
      </c>
    </row>
    <row r="2668" hidden="1" spans="1:11">
      <c r="A2668" t="s">
        <v>999</v>
      </c>
      <c r="B2668">
        <v>1</v>
      </c>
      <c r="C2668" t="s">
        <v>998</v>
      </c>
      <c r="D2668">
        <v>1</v>
      </c>
      <c r="E2668" t="s">
        <v>1000</v>
      </c>
      <c r="F2668">
        <v>4</v>
      </c>
      <c r="G2668" s="493">
        <v>42706.5556828704</v>
      </c>
      <c r="H2668" s="493">
        <v>43145.6219791667</v>
      </c>
      <c r="I2668" t="s">
        <v>7205</v>
      </c>
      <c r="J2668" t="s">
        <v>6962</v>
      </c>
      <c r="K2668" t="s">
        <v>6963</v>
      </c>
    </row>
    <row r="2669" hidden="1" spans="1:11">
      <c r="A2669" t="s">
        <v>1005</v>
      </c>
      <c r="B2669">
        <v>1</v>
      </c>
      <c r="C2669" t="s">
        <v>1004</v>
      </c>
      <c r="D2669">
        <v>1</v>
      </c>
      <c r="E2669" t="s">
        <v>1006</v>
      </c>
      <c r="F2669">
        <v>4</v>
      </c>
      <c r="G2669" s="493">
        <v>43156.7310763889</v>
      </c>
      <c r="H2669" s="493">
        <v>43160.520775463</v>
      </c>
      <c r="I2669" t="s">
        <v>7206</v>
      </c>
      <c r="J2669" t="s">
        <v>7207</v>
      </c>
      <c r="K2669" t="s">
        <v>7208</v>
      </c>
    </row>
    <row r="2670" hidden="1" spans="1:11">
      <c r="A2670" t="s">
        <v>7209</v>
      </c>
      <c r="B2670">
        <v>1</v>
      </c>
      <c r="C2670" t="s">
        <v>7210</v>
      </c>
      <c r="D2670">
        <v>1</v>
      </c>
      <c r="E2670" t="s">
        <v>1003</v>
      </c>
      <c r="F2670">
        <v>4</v>
      </c>
      <c r="G2670" s="493">
        <v>43342.7340393519</v>
      </c>
      <c r="H2670" s="493">
        <v>43342.7658912037</v>
      </c>
      <c r="I2670" t="s">
        <v>7211</v>
      </c>
      <c r="J2670" t="s">
        <v>7212</v>
      </c>
      <c r="K2670" t="s">
        <v>7213</v>
      </c>
    </row>
    <row r="2671" hidden="1" spans="1:11">
      <c r="A2671" t="s">
        <v>992</v>
      </c>
      <c r="B2671">
        <v>1</v>
      </c>
      <c r="C2671" t="s">
        <v>991</v>
      </c>
      <c r="D2671">
        <v>1</v>
      </c>
      <c r="E2671" t="s">
        <v>993</v>
      </c>
      <c r="F2671">
        <v>4</v>
      </c>
      <c r="G2671" s="493">
        <v>42891.6454861111</v>
      </c>
      <c r="H2671" s="493">
        <v>45580.6560763889</v>
      </c>
      <c r="I2671" t="s">
        <v>7214</v>
      </c>
      <c r="J2671" t="s">
        <v>6964</v>
      </c>
      <c r="K2671" t="s">
        <v>6965</v>
      </c>
    </row>
    <row r="2672" hidden="1" spans="1:11">
      <c r="A2672" t="s">
        <v>7215</v>
      </c>
      <c r="B2672">
        <v>1</v>
      </c>
      <c r="C2672" t="s">
        <v>7215</v>
      </c>
      <c r="D2672">
        <v>1</v>
      </c>
      <c r="E2672" t="s">
        <v>1184</v>
      </c>
      <c r="F2672">
        <v>2</v>
      </c>
      <c r="G2672" s="493">
        <v>42853.741400463</v>
      </c>
      <c r="H2672" s="493">
        <v>42867.5923148148</v>
      </c>
      <c r="I2672" t="s">
        <v>5480</v>
      </c>
      <c r="J2672" t="s">
        <v>5480</v>
      </c>
      <c r="K2672" t="s">
        <v>5481</v>
      </c>
    </row>
    <row r="2673" hidden="1" spans="1:11">
      <c r="A2673" t="s">
        <v>7216</v>
      </c>
      <c r="B2673">
        <v>1</v>
      </c>
      <c r="C2673" t="s">
        <v>7216</v>
      </c>
      <c r="D2673">
        <v>1</v>
      </c>
      <c r="E2673" t="s">
        <v>7217</v>
      </c>
      <c r="F2673">
        <v>2</v>
      </c>
      <c r="G2673" s="493">
        <v>42831.7475462963</v>
      </c>
      <c r="H2673" s="493">
        <v>42831.7606597222</v>
      </c>
      <c r="I2673" t="s">
        <v>7218</v>
      </c>
      <c r="J2673" t="s">
        <v>7218</v>
      </c>
      <c r="K2673" t="s">
        <v>7219</v>
      </c>
    </row>
    <row r="2674" hidden="1" spans="1:11">
      <c r="A2674" t="s">
        <v>7220</v>
      </c>
      <c r="B2674">
        <v>1</v>
      </c>
      <c r="C2674" t="s">
        <v>7220</v>
      </c>
      <c r="D2674">
        <v>1</v>
      </c>
      <c r="E2674" t="s">
        <v>7221</v>
      </c>
      <c r="F2674">
        <v>4</v>
      </c>
      <c r="G2674" s="493">
        <v>42811.3885416667</v>
      </c>
      <c r="H2674" s="493">
        <v>42817.7404166667</v>
      </c>
      <c r="I2674" t="s">
        <v>7222</v>
      </c>
      <c r="J2674" t="s">
        <v>7222</v>
      </c>
      <c r="K2674" t="s">
        <v>7223</v>
      </c>
    </row>
    <row r="2675" hidden="1" spans="1:11">
      <c r="A2675" t="s">
        <v>7224</v>
      </c>
      <c r="B2675">
        <v>1</v>
      </c>
      <c r="C2675" t="s">
        <v>7224</v>
      </c>
      <c r="D2675">
        <v>1</v>
      </c>
      <c r="E2675" t="s">
        <v>7225</v>
      </c>
      <c r="F2675">
        <v>4</v>
      </c>
      <c r="G2675" s="493">
        <v>42822.4488078704</v>
      </c>
      <c r="H2675" s="493">
        <v>42822.4677662037</v>
      </c>
      <c r="I2675" t="s">
        <v>7226</v>
      </c>
      <c r="J2675" t="s">
        <v>7226</v>
      </c>
      <c r="K2675" t="s">
        <v>7227</v>
      </c>
    </row>
    <row r="2676" hidden="1" spans="1:11">
      <c r="A2676" t="s">
        <v>7228</v>
      </c>
      <c r="B2676">
        <v>1</v>
      </c>
      <c r="C2676" t="s">
        <v>7228</v>
      </c>
      <c r="D2676">
        <v>1</v>
      </c>
      <c r="E2676" t="s">
        <v>7229</v>
      </c>
      <c r="F2676">
        <v>2</v>
      </c>
      <c r="G2676" s="493">
        <v>42940.6147106482</v>
      </c>
      <c r="H2676" s="493">
        <v>42941.4277199074</v>
      </c>
      <c r="I2676" t="s">
        <v>7230</v>
      </c>
      <c r="J2676" t="s">
        <v>7230</v>
      </c>
      <c r="K2676" t="s">
        <v>7231</v>
      </c>
    </row>
    <row r="2677" hidden="1" spans="1:11">
      <c r="A2677" t="s">
        <v>7232</v>
      </c>
      <c r="B2677">
        <v>1</v>
      </c>
      <c r="C2677" t="s">
        <v>5980</v>
      </c>
      <c r="D2677">
        <v>1</v>
      </c>
      <c r="E2677" t="s">
        <v>5975</v>
      </c>
      <c r="F2677">
        <v>2</v>
      </c>
      <c r="G2677" s="493">
        <v>42230.598275463</v>
      </c>
      <c r="H2677" s="493">
        <v>42785.5379166667</v>
      </c>
      <c r="I2677" t="s">
        <v>7013</v>
      </c>
      <c r="J2677" t="s">
        <v>5982</v>
      </c>
      <c r="K2677" t="s">
        <v>5983</v>
      </c>
    </row>
    <row r="2678" hidden="1" spans="1:11">
      <c r="A2678" t="s">
        <v>7233</v>
      </c>
      <c r="B2678">
        <v>1</v>
      </c>
      <c r="C2678" t="s">
        <v>7233</v>
      </c>
      <c r="D2678">
        <v>1</v>
      </c>
      <c r="F2678">
        <v>0</v>
      </c>
      <c r="G2678" s="493">
        <v>42775.6996643519</v>
      </c>
      <c r="H2678" s="493">
        <v>42775.6996643519</v>
      </c>
      <c r="I2678" t="s">
        <v>7234</v>
      </c>
      <c r="J2678" t="s">
        <v>7234</v>
      </c>
      <c r="K2678" t="s">
        <v>1368</v>
      </c>
    </row>
    <row r="2679" hidden="1" spans="1:11">
      <c r="A2679" t="s">
        <v>7235</v>
      </c>
      <c r="B2679">
        <v>1</v>
      </c>
      <c r="C2679" t="s">
        <v>7235</v>
      </c>
      <c r="D2679">
        <v>1</v>
      </c>
      <c r="F2679">
        <v>0</v>
      </c>
      <c r="G2679" s="493">
        <v>43000.3701851852</v>
      </c>
      <c r="H2679" s="493">
        <v>43000.3701851852</v>
      </c>
      <c r="I2679" t="s">
        <v>7236</v>
      </c>
      <c r="J2679" t="s">
        <v>7236</v>
      </c>
      <c r="K2679" t="s">
        <v>1368</v>
      </c>
    </row>
    <row r="2680" hidden="1" spans="1:11">
      <c r="A2680" t="s">
        <v>7237</v>
      </c>
      <c r="B2680">
        <v>1</v>
      </c>
      <c r="C2680" t="s">
        <v>7237</v>
      </c>
      <c r="D2680">
        <v>1</v>
      </c>
      <c r="E2680" t="s">
        <v>7238</v>
      </c>
      <c r="F2680">
        <v>6</v>
      </c>
      <c r="G2680" s="493">
        <v>42967.8032986111</v>
      </c>
      <c r="H2680" s="493">
        <v>43018.599849537</v>
      </c>
      <c r="I2680" t="s">
        <v>7239</v>
      </c>
      <c r="J2680" t="s">
        <v>7239</v>
      </c>
      <c r="K2680" t="s">
        <v>7240</v>
      </c>
    </row>
    <row r="2681" hidden="1" spans="1:11">
      <c r="A2681" t="s">
        <v>7241</v>
      </c>
      <c r="B2681">
        <v>1</v>
      </c>
      <c r="C2681" t="s">
        <v>7241</v>
      </c>
      <c r="D2681">
        <v>1</v>
      </c>
      <c r="E2681" t="s">
        <v>7242</v>
      </c>
      <c r="F2681">
        <v>4</v>
      </c>
      <c r="G2681" s="493">
        <v>42852.5248958333</v>
      </c>
      <c r="H2681" s="493">
        <v>42853.4127893519</v>
      </c>
      <c r="I2681" t="s">
        <v>7243</v>
      </c>
      <c r="J2681" t="s">
        <v>7243</v>
      </c>
      <c r="K2681" t="s">
        <v>7244</v>
      </c>
    </row>
    <row r="2682" hidden="1" spans="1:11">
      <c r="A2682" t="s">
        <v>7245</v>
      </c>
      <c r="B2682">
        <v>1</v>
      </c>
      <c r="C2682" t="s">
        <v>7246</v>
      </c>
      <c r="D2682">
        <v>1</v>
      </c>
      <c r="E2682" t="s">
        <v>7247</v>
      </c>
      <c r="F2682">
        <v>2</v>
      </c>
      <c r="G2682" s="493">
        <v>42948.4496643519</v>
      </c>
      <c r="H2682" s="493">
        <v>42948.4953125</v>
      </c>
      <c r="I2682" t="s">
        <v>7248</v>
      </c>
      <c r="J2682" t="s">
        <v>7249</v>
      </c>
      <c r="K2682" t="s">
        <v>7250</v>
      </c>
    </row>
    <row r="2683" hidden="1" spans="1:11">
      <c r="A2683" t="s">
        <v>7251</v>
      </c>
      <c r="B2683">
        <v>1</v>
      </c>
      <c r="C2683" t="s">
        <v>7252</v>
      </c>
      <c r="D2683">
        <v>1</v>
      </c>
      <c r="E2683" t="s">
        <v>7253</v>
      </c>
      <c r="F2683">
        <v>2</v>
      </c>
      <c r="G2683" s="493">
        <v>42858.602662037</v>
      </c>
      <c r="H2683" s="493">
        <v>42859.5085763889</v>
      </c>
      <c r="I2683" t="s">
        <v>7254</v>
      </c>
      <c r="J2683" t="s">
        <v>7255</v>
      </c>
      <c r="K2683" t="s">
        <v>7256</v>
      </c>
    </row>
    <row r="2684" hidden="1" spans="1:11">
      <c r="A2684" t="s">
        <v>7257</v>
      </c>
      <c r="B2684">
        <v>1</v>
      </c>
      <c r="C2684" t="s">
        <v>7257</v>
      </c>
      <c r="D2684">
        <v>1</v>
      </c>
      <c r="F2684">
        <v>0</v>
      </c>
      <c r="G2684" s="493">
        <v>42857.7140393518</v>
      </c>
      <c r="H2684" s="493">
        <v>42857.7140393518</v>
      </c>
      <c r="I2684" t="s">
        <v>7258</v>
      </c>
      <c r="J2684" t="s">
        <v>7258</v>
      </c>
      <c r="K2684" t="s">
        <v>1368</v>
      </c>
    </row>
    <row r="2685" hidden="1" spans="1:11">
      <c r="A2685" t="s">
        <v>7259</v>
      </c>
      <c r="B2685">
        <v>1</v>
      </c>
      <c r="C2685" t="s">
        <v>7259</v>
      </c>
      <c r="D2685">
        <v>1</v>
      </c>
      <c r="F2685">
        <v>0</v>
      </c>
      <c r="G2685" s="493">
        <v>42938.7035416667</v>
      </c>
      <c r="H2685" s="493">
        <v>42938.7035416667</v>
      </c>
      <c r="I2685" t="s">
        <v>7260</v>
      </c>
      <c r="J2685" t="s">
        <v>7260</v>
      </c>
      <c r="K2685" t="s">
        <v>1368</v>
      </c>
    </row>
    <row r="2686" hidden="1" spans="1:11">
      <c r="A2686" t="s">
        <v>7261</v>
      </c>
      <c r="B2686">
        <v>1</v>
      </c>
      <c r="C2686" t="s">
        <v>7261</v>
      </c>
      <c r="D2686">
        <v>1</v>
      </c>
      <c r="E2686" t="s">
        <v>7262</v>
      </c>
      <c r="F2686">
        <v>4</v>
      </c>
      <c r="G2686" s="493">
        <v>42808.6316782407</v>
      </c>
      <c r="H2686" s="493">
        <v>42817.7343981481</v>
      </c>
      <c r="I2686" t="s">
        <v>7263</v>
      </c>
      <c r="J2686" t="s">
        <v>7263</v>
      </c>
      <c r="K2686" t="s">
        <v>6977</v>
      </c>
    </row>
    <row r="2687" hidden="1" spans="1:11">
      <c r="A2687" t="s">
        <v>7264</v>
      </c>
      <c r="B2687">
        <v>1</v>
      </c>
      <c r="C2687" t="s">
        <v>7265</v>
      </c>
      <c r="D2687">
        <v>1</v>
      </c>
      <c r="E2687" t="s">
        <v>6356</v>
      </c>
      <c r="F2687">
        <v>4</v>
      </c>
      <c r="G2687" s="493">
        <v>42826.3531134259</v>
      </c>
      <c r="H2687" s="493">
        <v>42826.3571643519</v>
      </c>
      <c r="I2687" t="s">
        <v>6295</v>
      </c>
      <c r="J2687" t="s">
        <v>7266</v>
      </c>
      <c r="K2687" t="s">
        <v>7172</v>
      </c>
    </row>
    <row r="2688" hidden="1" spans="1:11">
      <c r="A2688" t="s">
        <v>7267</v>
      </c>
      <c r="B2688">
        <v>1</v>
      </c>
      <c r="C2688" t="s">
        <v>7267</v>
      </c>
      <c r="D2688">
        <v>1</v>
      </c>
      <c r="F2688">
        <v>0</v>
      </c>
      <c r="G2688" s="493">
        <v>42826.3916782407</v>
      </c>
      <c r="H2688" s="493">
        <v>42826.3916782407</v>
      </c>
      <c r="I2688" t="s">
        <v>7268</v>
      </c>
      <c r="J2688" t="s">
        <v>7268</v>
      </c>
      <c r="K2688" t="s">
        <v>1368</v>
      </c>
    </row>
    <row r="2689" hidden="1" spans="1:11">
      <c r="A2689" t="s">
        <v>7269</v>
      </c>
      <c r="B2689">
        <v>1</v>
      </c>
      <c r="C2689" t="s">
        <v>542</v>
      </c>
      <c r="D2689">
        <v>1</v>
      </c>
      <c r="E2689" t="s">
        <v>544</v>
      </c>
      <c r="F2689">
        <v>8</v>
      </c>
      <c r="G2689" s="493">
        <v>42138.6775</v>
      </c>
      <c r="H2689" s="493">
        <v>42826.3893287037</v>
      </c>
      <c r="I2689" t="s">
        <v>7270</v>
      </c>
      <c r="J2689" t="s">
        <v>2437</v>
      </c>
      <c r="K2689" t="s">
        <v>5224</v>
      </c>
    </row>
    <row r="2690" hidden="1" spans="1:11">
      <c r="A2690" t="s">
        <v>7271</v>
      </c>
      <c r="B2690">
        <v>1</v>
      </c>
      <c r="C2690" t="s">
        <v>542</v>
      </c>
      <c r="D2690">
        <v>1</v>
      </c>
      <c r="E2690" t="s">
        <v>544</v>
      </c>
      <c r="F2690">
        <v>8</v>
      </c>
      <c r="G2690" s="493">
        <v>42138.6775</v>
      </c>
      <c r="H2690" s="493">
        <v>42826.3893287037</v>
      </c>
      <c r="I2690" t="s">
        <v>7272</v>
      </c>
      <c r="J2690" t="s">
        <v>2437</v>
      </c>
      <c r="K2690" t="s">
        <v>5224</v>
      </c>
    </row>
    <row r="2691" hidden="1" spans="1:11">
      <c r="A2691" t="s">
        <v>7273</v>
      </c>
      <c r="B2691">
        <v>1</v>
      </c>
      <c r="C2691" t="s">
        <v>542</v>
      </c>
      <c r="D2691">
        <v>1</v>
      </c>
      <c r="E2691" t="s">
        <v>544</v>
      </c>
      <c r="F2691">
        <v>8</v>
      </c>
      <c r="G2691" s="493">
        <v>42138.6775</v>
      </c>
      <c r="H2691" s="493">
        <v>42826.3893287037</v>
      </c>
      <c r="I2691" t="s">
        <v>7274</v>
      </c>
      <c r="J2691" t="s">
        <v>2437</v>
      </c>
      <c r="K2691" t="s">
        <v>5224</v>
      </c>
    </row>
    <row r="2692" hidden="1" spans="1:11">
      <c r="A2692" t="s">
        <v>7275</v>
      </c>
      <c r="B2692">
        <v>1</v>
      </c>
      <c r="C2692" t="s">
        <v>7276</v>
      </c>
      <c r="D2692">
        <v>1</v>
      </c>
      <c r="E2692" t="s">
        <v>5975</v>
      </c>
      <c r="F2692">
        <v>2</v>
      </c>
      <c r="G2692" s="493">
        <v>42857.8055902778</v>
      </c>
      <c r="H2692" s="493">
        <v>42907.3472800926</v>
      </c>
      <c r="I2692" t="s">
        <v>7277</v>
      </c>
      <c r="J2692" t="s">
        <v>7278</v>
      </c>
      <c r="K2692" t="s">
        <v>5983</v>
      </c>
    </row>
    <row r="2693" hidden="1" spans="1:11">
      <c r="A2693" t="s">
        <v>7279</v>
      </c>
      <c r="B2693">
        <v>1</v>
      </c>
      <c r="C2693" t="s">
        <v>7279</v>
      </c>
      <c r="D2693">
        <v>1</v>
      </c>
      <c r="E2693" t="s">
        <v>7280</v>
      </c>
      <c r="F2693">
        <v>4</v>
      </c>
      <c r="G2693" s="493">
        <v>43522.3577893519</v>
      </c>
      <c r="H2693" s="493">
        <v>43522.6114814815</v>
      </c>
      <c r="I2693" t="s">
        <v>7281</v>
      </c>
      <c r="J2693" t="s">
        <v>7281</v>
      </c>
      <c r="K2693" t="s">
        <v>7282</v>
      </c>
    </row>
    <row r="2694" hidden="1" spans="1:11">
      <c r="A2694" t="s">
        <v>7283</v>
      </c>
      <c r="B2694">
        <v>1</v>
      </c>
      <c r="C2694" t="s">
        <v>7284</v>
      </c>
      <c r="D2694">
        <v>1</v>
      </c>
      <c r="E2694" t="s">
        <v>603</v>
      </c>
      <c r="F2694">
        <v>4</v>
      </c>
      <c r="G2694" s="493">
        <v>42837.4378819444</v>
      </c>
      <c r="H2694" s="493">
        <v>42837.5827314815</v>
      </c>
      <c r="I2694" t="s">
        <v>6777</v>
      </c>
      <c r="J2694" t="s">
        <v>7113</v>
      </c>
      <c r="K2694" t="s">
        <v>6775</v>
      </c>
    </row>
    <row r="2695" hidden="1" spans="1:11">
      <c r="A2695" t="s">
        <v>7285</v>
      </c>
      <c r="B2695">
        <v>1</v>
      </c>
      <c r="C2695" t="s">
        <v>7286</v>
      </c>
      <c r="D2695">
        <v>1</v>
      </c>
      <c r="E2695" t="s">
        <v>537</v>
      </c>
      <c r="F2695">
        <v>4</v>
      </c>
      <c r="G2695" s="493">
        <v>42837.4390046296</v>
      </c>
      <c r="H2695" s="493">
        <v>42842.5929976852</v>
      </c>
      <c r="I2695" t="s">
        <v>6771</v>
      </c>
      <c r="J2695" t="s">
        <v>7117</v>
      </c>
      <c r="K2695" t="s">
        <v>6769</v>
      </c>
    </row>
    <row r="2696" hidden="1" spans="1:11">
      <c r="A2696" t="s">
        <v>7287</v>
      </c>
      <c r="B2696">
        <v>1</v>
      </c>
      <c r="C2696" t="s">
        <v>7287</v>
      </c>
      <c r="D2696">
        <v>1</v>
      </c>
      <c r="E2696" t="s">
        <v>7288</v>
      </c>
      <c r="F2696">
        <v>4</v>
      </c>
      <c r="G2696" s="493">
        <v>42816.7541898148</v>
      </c>
      <c r="H2696" s="493">
        <v>42817.7465046296</v>
      </c>
      <c r="I2696" t="s">
        <v>7289</v>
      </c>
      <c r="J2696" t="s">
        <v>7289</v>
      </c>
      <c r="K2696" t="s">
        <v>7048</v>
      </c>
    </row>
    <row r="2697" hidden="1" spans="1:11">
      <c r="A2697" t="s">
        <v>7088</v>
      </c>
      <c r="B2697">
        <v>1</v>
      </c>
      <c r="C2697" t="s">
        <v>7088</v>
      </c>
      <c r="D2697">
        <v>1</v>
      </c>
      <c r="E2697" t="s">
        <v>7089</v>
      </c>
      <c r="F2697">
        <v>35</v>
      </c>
      <c r="G2697" s="493">
        <v>42859.8440509259</v>
      </c>
      <c r="H2697" s="493">
        <v>42863.3910300926</v>
      </c>
      <c r="I2697" t="s">
        <v>7091</v>
      </c>
      <c r="J2697" t="s">
        <v>7091</v>
      </c>
      <c r="K2697" t="s">
        <v>7092</v>
      </c>
    </row>
    <row r="2698" hidden="1" spans="1:11">
      <c r="A2698" t="s">
        <v>7053</v>
      </c>
      <c r="B2698">
        <v>1</v>
      </c>
      <c r="C2698" t="s">
        <v>7053</v>
      </c>
      <c r="D2698">
        <v>1</v>
      </c>
      <c r="E2698" t="s">
        <v>7054</v>
      </c>
      <c r="F2698">
        <v>4</v>
      </c>
      <c r="G2698" s="493">
        <v>42863.4218865741</v>
      </c>
      <c r="H2698" s="493">
        <v>42866.6389351852</v>
      </c>
      <c r="I2698" t="s">
        <v>7056</v>
      </c>
      <c r="J2698" t="s">
        <v>7056</v>
      </c>
      <c r="K2698" t="s">
        <v>7057</v>
      </c>
    </row>
    <row r="2699" hidden="1" spans="1:11">
      <c r="A2699" t="s">
        <v>7126</v>
      </c>
      <c r="B2699">
        <v>1</v>
      </c>
      <c r="C2699" t="s">
        <v>7126</v>
      </c>
      <c r="D2699">
        <v>1</v>
      </c>
      <c r="E2699" t="s">
        <v>7127</v>
      </c>
      <c r="F2699">
        <v>6</v>
      </c>
      <c r="G2699" s="493">
        <v>42863.4229861111</v>
      </c>
      <c r="H2699" s="493">
        <v>42866.6603819444</v>
      </c>
      <c r="I2699" t="s">
        <v>7129</v>
      </c>
      <c r="J2699" t="s">
        <v>7129</v>
      </c>
      <c r="K2699" t="s">
        <v>6803</v>
      </c>
    </row>
    <row r="2700" hidden="1" spans="1:11">
      <c r="A2700" t="s">
        <v>7290</v>
      </c>
      <c r="B2700">
        <v>1</v>
      </c>
      <c r="C2700" t="s">
        <v>7174</v>
      </c>
      <c r="D2700">
        <v>1</v>
      </c>
      <c r="E2700" t="s">
        <v>7175</v>
      </c>
      <c r="F2700">
        <v>4</v>
      </c>
      <c r="G2700" s="493">
        <v>42863.4174074074</v>
      </c>
      <c r="H2700" s="493">
        <v>42866.7048842593</v>
      </c>
      <c r="I2700" t="s">
        <v>7291</v>
      </c>
      <c r="J2700" t="s">
        <v>7177</v>
      </c>
      <c r="K2700" t="s">
        <v>7178</v>
      </c>
    </row>
    <row r="2701" hidden="1" spans="1:11">
      <c r="A2701" t="s">
        <v>7292</v>
      </c>
      <c r="B2701">
        <v>1</v>
      </c>
      <c r="C2701" t="s">
        <v>7174</v>
      </c>
      <c r="D2701">
        <v>1</v>
      </c>
      <c r="E2701" t="s">
        <v>7175</v>
      </c>
      <c r="F2701">
        <v>4</v>
      </c>
      <c r="G2701" s="493">
        <v>42863.4174074074</v>
      </c>
      <c r="H2701" s="493">
        <v>42866.7048842593</v>
      </c>
      <c r="I2701" t="s">
        <v>7293</v>
      </c>
      <c r="J2701" t="s">
        <v>7177</v>
      </c>
      <c r="K2701" t="s">
        <v>7178</v>
      </c>
    </row>
    <row r="2702" hidden="1" spans="1:11">
      <c r="A2702" t="s">
        <v>7294</v>
      </c>
      <c r="B2702">
        <v>1</v>
      </c>
      <c r="C2702" t="s">
        <v>7174</v>
      </c>
      <c r="D2702">
        <v>1</v>
      </c>
      <c r="E2702" t="s">
        <v>7175</v>
      </c>
      <c r="F2702">
        <v>4</v>
      </c>
      <c r="G2702" s="493">
        <v>42863.4174074074</v>
      </c>
      <c r="H2702" s="493">
        <v>42866.7048842593</v>
      </c>
      <c r="I2702" t="s">
        <v>7295</v>
      </c>
      <c r="J2702" t="s">
        <v>7177</v>
      </c>
      <c r="K2702" t="s">
        <v>7178</v>
      </c>
    </row>
    <row r="2703" hidden="1" spans="1:11">
      <c r="A2703" t="s">
        <v>7296</v>
      </c>
      <c r="B2703">
        <v>1</v>
      </c>
      <c r="C2703" t="s">
        <v>7174</v>
      </c>
      <c r="D2703">
        <v>1</v>
      </c>
      <c r="E2703" t="s">
        <v>7175</v>
      </c>
      <c r="F2703">
        <v>4</v>
      </c>
      <c r="G2703" s="493">
        <v>42863.4174074074</v>
      </c>
      <c r="H2703" s="493">
        <v>42866.7048842593</v>
      </c>
      <c r="I2703" t="s">
        <v>7297</v>
      </c>
      <c r="J2703" t="s">
        <v>7177</v>
      </c>
      <c r="K2703" t="s">
        <v>7178</v>
      </c>
    </row>
    <row r="2704" hidden="1" spans="1:11">
      <c r="A2704" t="s">
        <v>7298</v>
      </c>
      <c r="B2704">
        <v>1</v>
      </c>
      <c r="C2704" t="s">
        <v>7174</v>
      </c>
      <c r="D2704">
        <v>1</v>
      </c>
      <c r="E2704" t="s">
        <v>7175</v>
      </c>
      <c r="F2704">
        <v>4</v>
      </c>
      <c r="G2704" s="493">
        <v>42863.4174074074</v>
      </c>
      <c r="H2704" s="493">
        <v>42866.7048842593</v>
      </c>
      <c r="I2704" t="s">
        <v>7299</v>
      </c>
      <c r="J2704" t="s">
        <v>7177</v>
      </c>
      <c r="K2704" t="s">
        <v>7178</v>
      </c>
    </row>
    <row r="2705" hidden="1" spans="1:11">
      <c r="A2705" t="s">
        <v>7300</v>
      </c>
      <c r="B2705">
        <v>1</v>
      </c>
      <c r="C2705" t="s">
        <v>7300</v>
      </c>
      <c r="D2705">
        <v>1</v>
      </c>
      <c r="F2705">
        <v>0</v>
      </c>
      <c r="G2705" s="493">
        <v>42863.7633217593</v>
      </c>
      <c r="H2705" s="493">
        <v>42863.7633217593</v>
      </c>
      <c r="I2705" t="s">
        <v>7301</v>
      </c>
      <c r="J2705" t="s">
        <v>7301</v>
      </c>
      <c r="K2705" t="s">
        <v>1368</v>
      </c>
    </row>
    <row r="2706" hidden="1" spans="1:11">
      <c r="A2706" t="s">
        <v>7302</v>
      </c>
      <c r="B2706">
        <v>1</v>
      </c>
      <c r="C2706" t="s">
        <v>7302</v>
      </c>
      <c r="D2706">
        <v>1</v>
      </c>
      <c r="F2706">
        <v>0</v>
      </c>
      <c r="G2706" s="493">
        <v>42863.7549652778</v>
      </c>
      <c r="H2706" s="493">
        <v>42863.7549652778</v>
      </c>
      <c r="I2706" t="s">
        <v>7303</v>
      </c>
      <c r="J2706" t="s">
        <v>7303</v>
      </c>
      <c r="K2706" t="s">
        <v>1368</v>
      </c>
    </row>
    <row r="2707" hidden="1" spans="1:11">
      <c r="A2707" t="s">
        <v>7304</v>
      </c>
      <c r="B2707">
        <v>1</v>
      </c>
      <c r="C2707" t="s">
        <v>7304</v>
      </c>
      <c r="D2707">
        <v>1</v>
      </c>
      <c r="F2707">
        <v>0</v>
      </c>
      <c r="G2707" s="493">
        <v>42863.7568981481</v>
      </c>
      <c r="H2707" s="493">
        <v>42863.7568981481</v>
      </c>
      <c r="I2707" t="s">
        <v>7305</v>
      </c>
      <c r="J2707" t="s">
        <v>7305</v>
      </c>
      <c r="K2707" t="s">
        <v>1368</v>
      </c>
    </row>
    <row r="2708" hidden="1" spans="1:11">
      <c r="A2708" t="s">
        <v>7306</v>
      </c>
      <c r="B2708">
        <v>1</v>
      </c>
      <c r="C2708" t="s">
        <v>7306</v>
      </c>
      <c r="D2708">
        <v>1</v>
      </c>
      <c r="F2708">
        <v>0</v>
      </c>
      <c r="G2708" s="493">
        <v>42863.7579050926</v>
      </c>
      <c r="H2708" s="493">
        <v>42863.7579050926</v>
      </c>
      <c r="I2708" t="s">
        <v>7307</v>
      </c>
      <c r="J2708" t="s">
        <v>7307</v>
      </c>
      <c r="K2708" t="s">
        <v>1368</v>
      </c>
    </row>
    <row r="2709" hidden="1" spans="1:11">
      <c r="A2709" t="s">
        <v>7308</v>
      </c>
      <c r="B2709">
        <v>1</v>
      </c>
      <c r="C2709" t="s">
        <v>7308</v>
      </c>
      <c r="D2709">
        <v>1</v>
      </c>
      <c r="F2709">
        <v>0</v>
      </c>
      <c r="G2709" s="493">
        <v>42863.7587615741</v>
      </c>
      <c r="H2709" s="493">
        <v>42863.7587615741</v>
      </c>
      <c r="I2709" t="s">
        <v>7309</v>
      </c>
      <c r="J2709" t="s">
        <v>7309</v>
      </c>
      <c r="K2709" t="s">
        <v>1368</v>
      </c>
    </row>
    <row r="2710" hidden="1" spans="1:11">
      <c r="A2710" t="s">
        <v>7310</v>
      </c>
      <c r="B2710">
        <v>1</v>
      </c>
      <c r="C2710" t="s">
        <v>7310</v>
      </c>
      <c r="D2710">
        <v>1</v>
      </c>
      <c r="F2710">
        <v>0</v>
      </c>
      <c r="G2710" s="493">
        <v>42863.7612268518</v>
      </c>
      <c r="H2710" s="493">
        <v>42863.7612268518</v>
      </c>
      <c r="I2710" t="s">
        <v>7311</v>
      </c>
      <c r="J2710" t="s">
        <v>7311</v>
      </c>
      <c r="K2710" t="s">
        <v>1368</v>
      </c>
    </row>
    <row r="2711" hidden="1" spans="1:11">
      <c r="A2711" t="s">
        <v>7312</v>
      </c>
      <c r="B2711">
        <v>1</v>
      </c>
      <c r="C2711" t="s">
        <v>7312</v>
      </c>
      <c r="D2711">
        <v>1</v>
      </c>
      <c r="F2711">
        <v>0</v>
      </c>
      <c r="G2711" s="493">
        <v>42863.7619907407</v>
      </c>
      <c r="H2711" s="493">
        <v>42863.7619907407</v>
      </c>
      <c r="I2711" t="s">
        <v>7313</v>
      </c>
      <c r="J2711" t="s">
        <v>7313</v>
      </c>
      <c r="K2711" t="s">
        <v>1368</v>
      </c>
    </row>
    <row r="2712" hidden="1" spans="1:11">
      <c r="A2712" t="s">
        <v>7314</v>
      </c>
      <c r="B2712">
        <v>1</v>
      </c>
      <c r="C2712" t="s">
        <v>7314</v>
      </c>
      <c r="D2712">
        <v>1</v>
      </c>
      <c r="F2712">
        <v>0</v>
      </c>
      <c r="G2712" s="493">
        <v>42940.6899768518</v>
      </c>
      <c r="H2712" s="493">
        <v>42940.6899768518</v>
      </c>
      <c r="I2712" t="s">
        <v>7315</v>
      </c>
      <c r="J2712" t="s">
        <v>7315</v>
      </c>
      <c r="K2712" t="s">
        <v>1368</v>
      </c>
    </row>
    <row r="2713" hidden="1" spans="1:11">
      <c r="A2713" t="s">
        <v>7316</v>
      </c>
      <c r="B2713">
        <v>1</v>
      </c>
      <c r="C2713" t="s">
        <v>6760</v>
      </c>
      <c r="D2713">
        <v>1</v>
      </c>
      <c r="E2713" t="s">
        <v>3772</v>
      </c>
      <c r="F2713">
        <v>2</v>
      </c>
      <c r="G2713" s="493">
        <v>42572.6163194444</v>
      </c>
      <c r="H2713" s="493">
        <v>42572.6624652778</v>
      </c>
      <c r="I2713" t="s">
        <v>5020</v>
      </c>
      <c r="J2713" t="s">
        <v>3954</v>
      </c>
      <c r="K2713" t="s">
        <v>6761</v>
      </c>
    </row>
    <row r="2714" hidden="1" spans="1:11">
      <c r="A2714" t="s">
        <v>7317</v>
      </c>
      <c r="B2714">
        <v>1</v>
      </c>
      <c r="C2714" t="s">
        <v>6763</v>
      </c>
      <c r="D2714">
        <v>1</v>
      </c>
      <c r="E2714" t="s">
        <v>3772</v>
      </c>
      <c r="F2714">
        <v>2</v>
      </c>
      <c r="G2714" s="493">
        <v>42572.7173842593</v>
      </c>
      <c r="H2714" s="493">
        <v>42572.7310648148</v>
      </c>
      <c r="I2714" t="s">
        <v>5024</v>
      </c>
      <c r="J2714" t="s">
        <v>3774</v>
      </c>
      <c r="K2714" t="s">
        <v>3775</v>
      </c>
    </row>
    <row r="2715" hidden="1" spans="1:11">
      <c r="A2715" t="s">
        <v>7318</v>
      </c>
      <c r="B2715">
        <v>1</v>
      </c>
      <c r="C2715" t="s">
        <v>7318</v>
      </c>
      <c r="D2715">
        <v>1</v>
      </c>
      <c r="F2715">
        <v>0</v>
      </c>
      <c r="G2715" s="493">
        <v>44669.3721412037</v>
      </c>
      <c r="H2715" s="493">
        <v>44669.3721412037</v>
      </c>
      <c r="I2715" t="s">
        <v>7319</v>
      </c>
      <c r="J2715" t="s">
        <v>7319</v>
      </c>
      <c r="K2715" t="s">
        <v>1368</v>
      </c>
    </row>
    <row r="2716" hidden="1" spans="1:11">
      <c r="A2716" t="s">
        <v>7320</v>
      </c>
      <c r="B2716">
        <v>1</v>
      </c>
      <c r="C2716" t="s">
        <v>7320</v>
      </c>
      <c r="D2716">
        <v>1</v>
      </c>
      <c r="E2716" t="s">
        <v>7321</v>
      </c>
      <c r="F2716">
        <v>2</v>
      </c>
      <c r="G2716" s="493">
        <v>42877.734849537</v>
      </c>
      <c r="H2716" s="493">
        <v>42907.3976041667</v>
      </c>
      <c r="I2716" t="s">
        <v>7322</v>
      </c>
      <c r="J2716" t="s">
        <v>7322</v>
      </c>
      <c r="K2716" t="s">
        <v>7322</v>
      </c>
    </row>
    <row r="2717" hidden="1" spans="1:11">
      <c r="A2717" t="s">
        <v>7323</v>
      </c>
      <c r="B2717">
        <v>1</v>
      </c>
      <c r="C2717" t="s">
        <v>7324</v>
      </c>
      <c r="D2717">
        <v>1</v>
      </c>
      <c r="E2717" t="s">
        <v>7325</v>
      </c>
      <c r="F2717">
        <v>3</v>
      </c>
      <c r="G2717" s="493">
        <v>42863.4239351852</v>
      </c>
      <c r="H2717" s="493">
        <v>42866.5740625</v>
      </c>
      <c r="I2717" t="s">
        <v>7326</v>
      </c>
      <c r="J2717" t="s">
        <v>4856</v>
      </c>
      <c r="K2717" t="s">
        <v>4856</v>
      </c>
    </row>
    <row r="2718" hidden="1" spans="1:11">
      <c r="A2718" t="s">
        <v>7327</v>
      </c>
      <c r="B2718">
        <v>1</v>
      </c>
      <c r="C2718" t="s">
        <v>7328</v>
      </c>
      <c r="D2718">
        <v>1</v>
      </c>
      <c r="E2718" t="s">
        <v>7253</v>
      </c>
      <c r="F2718">
        <v>2</v>
      </c>
      <c r="G2718" s="493">
        <v>42858.4559837963</v>
      </c>
      <c r="H2718" s="493">
        <v>42859.5091782407</v>
      </c>
      <c r="I2718" t="s">
        <v>7329</v>
      </c>
      <c r="J2718" t="s">
        <v>7330</v>
      </c>
      <c r="K2718" t="s">
        <v>7256</v>
      </c>
    </row>
    <row r="2719" hidden="1" spans="1:11">
      <c r="A2719" t="s">
        <v>7331</v>
      </c>
      <c r="B2719">
        <v>1</v>
      </c>
      <c r="C2719" t="s">
        <v>7331</v>
      </c>
      <c r="D2719">
        <v>1</v>
      </c>
      <c r="F2719">
        <v>0</v>
      </c>
      <c r="G2719" s="493">
        <v>42940.7217361111</v>
      </c>
      <c r="H2719" s="493">
        <v>42940.7217361111</v>
      </c>
      <c r="I2719" t="s">
        <v>7332</v>
      </c>
      <c r="J2719" t="s">
        <v>7332</v>
      </c>
      <c r="K2719" t="s">
        <v>1368</v>
      </c>
    </row>
    <row r="2720" hidden="1" spans="1:11">
      <c r="A2720" t="s">
        <v>7333</v>
      </c>
      <c r="B2720">
        <v>1</v>
      </c>
      <c r="C2720" t="s">
        <v>6680</v>
      </c>
      <c r="D2720">
        <v>1</v>
      </c>
      <c r="E2720" t="s">
        <v>6681</v>
      </c>
      <c r="F2720">
        <v>6</v>
      </c>
      <c r="G2720" s="493">
        <v>42917.4004166667</v>
      </c>
      <c r="H2720" s="493">
        <v>43562.5733796296</v>
      </c>
      <c r="I2720" t="s">
        <v>7334</v>
      </c>
      <c r="J2720" t="s">
        <v>6682</v>
      </c>
      <c r="K2720" t="s">
        <v>6683</v>
      </c>
    </row>
    <row r="2721" hidden="1" spans="1:11">
      <c r="A2721" t="s">
        <v>7335</v>
      </c>
      <c r="B2721">
        <v>1</v>
      </c>
      <c r="C2721" t="s">
        <v>6684</v>
      </c>
      <c r="D2721">
        <v>1</v>
      </c>
      <c r="E2721" t="s">
        <v>6681</v>
      </c>
      <c r="F2721">
        <v>6</v>
      </c>
      <c r="G2721" s="493">
        <v>42917.4007291667</v>
      </c>
      <c r="H2721" s="493">
        <v>43562.5737037037</v>
      </c>
      <c r="I2721" t="s">
        <v>7336</v>
      </c>
      <c r="J2721" t="s">
        <v>6685</v>
      </c>
      <c r="K2721" t="s">
        <v>6686</v>
      </c>
    </row>
    <row r="2722" hidden="1" spans="1:11">
      <c r="A2722" t="s">
        <v>570</v>
      </c>
      <c r="B2722">
        <v>1</v>
      </c>
      <c r="C2722" t="s">
        <v>570</v>
      </c>
      <c r="D2722">
        <v>1</v>
      </c>
      <c r="E2722" t="s">
        <v>572</v>
      </c>
      <c r="F2722">
        <v>8</v>
      </c>
      <c r="G2722" s="493">
        <v>45884.624525463</v>
      </c>
      <c r="H2722" s="493">
        <v>45895.682974537</v>
      </c>
      <c r="I2722" t="s">
        <v>7337</v>
      </c>
      <c r="J2722" t="s">
        <v>7337</v>
      </c>
      <c r="K2722" t="s">
        <v>7338</v>
      </c>
    </row>
    <row r="2723" hidden="1" spans="1:11">
      <c r="A2723" t="s">
        <v>7339</v>
      </c>
      <c r="B2723">
        <v>1</v>
      </c>
      <c r="C2723" t="s">
        <v>6829</v>
      </c>
      <c r="D2723">
        <v>1</v>
      </c>
      <c r="E2723" t="s">
        <v>6830</v>
      </c>
      <c r="F2723">
        <v>6</v>
      </c>
      <c r="G2723" s="493">
        <v>42917.4220601852</v>
      </c>
      <c r="H2723" s="493">
        <v>43562.5744328704</v>
      </c>
      <c r="I2723" t="s">
        <v>7340</v>
      </c>
      <c r="J2723" t="s">
        <v>6831</v>
      </c>
      <c r="K2723" t="s">
        <v>6832</v>
      </c>
    </row>
    <row r="2724" hidden="1" spans="1:11">
      <c r="A2724" t="s">
        <v>7341</v>
      </c>
      <c r="B2724">
        <v>1</v>
      </c>
      <c r="C2724" t="s">
        <v>6687</v>
      </c>
      <c r="D2724">
        <v>1</v>
      </c>
      <c r="E2724" t="s">
        <v>6688</v>
      </c>
      <c r="F2724">
        <v>6</v>
      </c>
      <c r="G2724" s="493">
        <v>42917.4549074074</v>
      </c>
      <c r="H2724" s="493">
        <v>43562.5740625</v>
      </c>
      <c r="I2724" t="s">
        <v>7342</v>
      </c>
      <c r="J2724" t="s">
        <v>6689</v>
      </c>
      <c r="K2724" t="s">
        <v>6690</v>
      </c>
    </row>
    <row r="2725" hidden="1" spans="1:11">
      <c r="A2725" t="s">
        <v>7343</v>
      </c>
      <c r="B2725">
        <v>1</v>
      </c>
      <c r="C2725" t="s">
        <v>7343</v>
      </c>
      <c r="D2725">
        <v>1</v>
      </c>
      <c r="E2725" t="s">
        <v>7344</v>
      </c>
      <c r="F2725">
        <v>6</v>
      </c>
      <c r="G2725" s="493">
        <v>42936.4685185185</v>
      </c>
      <c r="H2725" s="493">
        <v>42936.6544791667</v>
      </c>
      <c r="I2725" t="s">
        <v>7345</v>
      </c>
      <c r="J2725" t="s">
        <v>7345</v>
      </c>
      <c r="K2725" t="s">
        <v>7345</v>
      </c>
    </row>
    <row r="2726" hidden="1" spans="1:11">
      <c r="A2726" t="s">
        <v>7346</v>
      </c>
      <c r="B2726">
        <v>1</v>
      </c>
      <c r="C2726" t="s">
        <v>7346</v>
      </c>
      <c r="D2726">
        <v>1</v>
      </c>
      <c r="F2726">
        <v>0</v>
      </c>
      <c r="G2726" s="493">
        <v>45523.4936458333</v>
      </c>
      <c r="H2726" s="493">
        <v>45523.4936458333</v>
      </c>
      <c r="I2726" t="s">
        <v>7347</v>
      </c>
      <c r="J2726" t="s">
        <v>7347</v>
      </c>
      <c r="K2726" t="s">
        <v>1368</v>
      </c>
    </row>
    <row r="2727" hidden="1" spans="1:11">
      <c r="A2727" t="s">
        <v>7348</v>
      </c>
      <c r="B2727">
        <v>1</v>
      </c>
      <c r="C2727" t="s">
        <v>7348</v>
      </c>
      <c r="D2727">
        <v>1</v>
      </c>
      <c r="F2727">
        <v>0</v>
      </c>
      <c r="G2727" s="493">
        <v>45523.4886574074</v>
      </c>
      <c r="H2727" s="493">
        <v>45523.4886574074</v>
      </c>
      <c r="I2727" t="s">
        <v>7347</v>
      </c>
      <c r="J2727" t="s">
        <v>7347</v>
      </c>
      <c r="K2727" t="s">
        <v>1368</v>
      </c>
    </row>
    <row r="2728" hidden="1" spans="1:11">
      <c r="A2728" t="s">
        <v>7349</v>
      </c>
      <c r="B2728">
        <v>1</v>
      </c>
      <c r="C2728" t="s">
        <v>7349</v>
      </c>
      <c r="D2728">
        <v>1</v>
      </c>
      <c r="F2728">
        <v>0</v>
      </c>
      <c r="G2728" s="493">
        <v>45523.4892708333</v>
      </c>
      <c r="H2728" s="493">
        <v>45523.4892708333</v>
      </c>
      <c r="I2728" t="s">
        <v>7347</v>
      </c>
      <c r="J2728" t="s">
        <v>7347</v>
      </c>
      <c r="K2728" t="s">
        <v>1368</v>
      </c>
    </row>
    <row r="2729" hidden="1" spans="1:11">
      <c r="A2729" t="s">
        <v>7350</v>
      </c>
      <c r="B2729">
        <v>1</v>
      </c>
      <c r="C2729" t="s">
        <v>7350</v>
      </c>
      <c r="D2729">
        <v>1</v>
      </c>
      <c r="F2729">
        <v>0</v>
      </c>
      <c r="G2729" s="493">
        <v>45523.4905439815</v>
      </c>
      <c r="H2729" s="493">
        <v>45523.4905439815</v>
      </c>
      <c r="I2729" t="s">
        <v>7347</v>
      </c>
      <c r="J2729" t="s">
        <v>7347</v>
      </c>
      <c r="K2729" t="s">
        <v>1368</v>
      </c>
    </row>
    <row r="2730" hidden="1" spans="1:11">
      <c r="A2730" t="s">
        <v>7351</v>
      </c>
      <c r="B2730">
        <v>1</v>
      </c>
      <c r="C2730" t="s">
        <v>7351</v>
      </c>
      <c r="D2730">
        <v>1</v>
      </c>
      <c r="F2730">
        <v>0</v>
      </c>
      <c r="G2730" s="493">
        <v>42966.8831597222</v>
      </c>
      <c r="H2730" s="493">
        <v>42966.8831597222</v>
      </c>
      <c r="I2730" t="s">
        <v>7015</v>
      </c>
      <c r="J2730" t="s">
        <v>7015</v>
      </c>
      <c r="K2730" t="s">
        <v>1368</v>
      </c>
    </row>
    <row r="2731" hidden="1" spans="1:11">
      <c r="A2731" t="s">
        <v>7352</v>
      </c>
      <c r="B2731">
        <v>1</v>
      </c>
      <c r="C2731" t="s">
        <v>6680</v>
      </c>
      <c r="D2731">
        <v>1</v>
      </c>
      <c r="E2731" t="s">
        <v>6681</v>
      </c>
      <c r="F2731">
        <v>6</v>
      </c>
      <c r="G2731" s="493">
        <v>42917.4004166667</v>
      </c>
      <c r="H2731" s="493">
        <v>43562.5733796296</v>
      </c>
      <c r="I2731" t="s">
        <v>7353</v>
      </c>
      <c r="J2731" t="s">
        <v>6682</v>
      </c>
      <c r="K2731" t="s">
        <v>6683</v>
      </c>
    </row>
    <row r="2732" hidden="1" spans="1:11">
      <c r="A2732" t="s">
        <v>7354</v>
      </c>
      <c r="B2732">
        <v>1</v>
      </c>
      <c r="C2732" t="s">
        <v>6684</v>
      </c>
      <c r="D2732">
        <v>1</v>
      </c>
      <c r="E2732" t="s">
        <v>6681</v>
      </c>
      <c r="F2732">
        <v>6</v>
      </c>
      <c r="G2732" s="493">
        <v>42917.4007291667</v>
      </c>
      <c r="H2732" s="493">
        <v>43562.5737037037</v>
      </c>
      <c r="I2732" t="s">
        <v>7355</v>
      </c>
      <c r="J2732" t="s">
        <v>6685</v>
      </c>
      <c r="K2732" t="s">
        <v>6686</v>
      </c>
    </row>
    <row r="2733" hidden="1" spans="1:11">
      <c r="A2733" t="s">
        <v>7356</v>
      </c>
      <c r="B2733">
        <v>1</v>
      </c>
      <c r="C2733" t="s">
        <v>6829</v>
      </c>
      <c r="D2733">
        <v>1</v>
      </c>
      <c r="E2733" t="s">
        <v>6830</v>
      </c>
      <c r="F2733">
        <v>6</v>
      </c>
      <c r="G2733" s="493">
        <v>42917.4220601852</v>
      </c>
      <c r="H2733" s="493">
        <v>43562.5744328704</v>
      </c>
      <c r="I2733" t="s">
        <v>7357</v>
      </c>
      <c r="J2733" t="s">
        <v>6831</v>
      </c>
      <c r="K2733" t="s">
        <v>6832</v>
      </c>
    </row>
    <row r="2734" hidden="1" spans="1:11">
      <c r="A2734" t="s">
        <v>7358</v>
      </c>
      <c r="B2734">
        <v>1</v>
      </c>
      <c r="C2734" t="s">
        <v>6687</v>
      </c>
      <c r="D2734">
        <v>1</v>
      </c>
      <c r="E2734" t="s">
        <v>6688</v>
      </c>
      <c r="F2734">
        <v>6</v>
      </c>
      <c r="G2734" s="493">
        <v>42917.4549074074</v>
      </c>
      <c r="H2734" s="493">
        <v>43562.5740625</v>
      </c>
      <c r="I2734" t="s">
        <v>7359</v>
      </c>
      <c r="J2734" t="s">
        <v>6689</v>
      </c>
      <c r="K2734" t="s">
        <v>6690</v>
      </c>
    </row>
    <row r="2735" hidden="1" spans="1:11">
      <c r="A2735" t="s">
        <v>7360</v>
      </c>
      <c r="B2735">
        <v>1</v>
      </c>
      <c r="C2735" t="s">
        <v>7360</v>
      </c>
      <c r="D2735">
        <v>1</v>
      </c>
      <c r="E2735" t="s">
        <v>7361</v>
      </c>
      <c r="F2735">
        <v>2</v>
      </c>
      <c r="G2735" s="493">
        <v>42887.7159259259</v>
      </c>
      <c r="H2735" s="493">
        <v>42887.7391550926</v>
      </c>
      <c r="I2735" t="s">
        <v>7362</v>
      </c>
      <c r="J2735" t="s">
        <v>7362</v>
      </c>
      <c r="K2735" t="s">
        <v>6598</v>
      </c>
    </row>
    <row r="2736" hidden="1" spans="1:11">
      <c r="A2736" t="s">
        <v>7363</v>
      </c>
      <c r="B2736">
        <v>1</v>
      </c>
      <c r="C2736" t="s">
        <v>7363</v>
      </c>
      <c r="D2736">
        <v>1</v>
      </c>
      <c r="E2736" t="s">
        <v>7361</v>
      </c>
      <c r="F2736">
        <v>2</v>
      </c>
      <c r="G2736" s="493">
        <v>42886.3671875</v>
      </c>
      <c r="H2736" s="493">
        <v>42886.3775347222</v>
      </c>
      <c r="I2736" t="s">
        <v>7364</v>
      </c>
      <c r="J2736" t="s">
        <v>7364</v>
      </c>
      <c r="K2736" t="s">
        <v>5893</v>
      </c>
    </row>
    <row r="2737" hidden="1" spans="1:11">
      <c r="A2737" t="s">
        <v>7365</v>
      </c>
      <c r="B2737">
        <v>1</v>
      </c>
      <c r="C2737" t="s">
        <v>7366</v>
      </c>
      <c r="D2737">
        <v>1</v>
      </c>
      <c r="E2737" t="s">
        <v>5319</v>
      </c>
      <c r="F2737">
        <v>4</v>
      </c>
      <c r="G2737" s="493">
        <v>42909.5837152778</v>
      </c>
      <c r="H2737" s="493">
        <v>42909.7040972222</v>
      </c>
      <c r="I2737" t="s">
        <v>5320</v>
      </c>
      <c r="J2737" t="s">
        <v>5321</v>
      </c>
      <c r="K2737" t="s">
        <v>7367</v>
      </c>
    </row>
    <row r="2738" hidden="1" spans="1:11">
      <c r="A2738" t="s">
        <v>7368</v>
      </c>
      <c r="B2738">
        <v>1</v>
      </c>
      <c r="C2738" t="s">
        <v>7366</v>
      </c>
      <c r="D2738">
        <v>1</v>
      </c>
      <c r="E2738" t="s">
        <v>5319</v>
      </c>
      <c r="F2738">
        <v>4</v>
      </c>
      <c r="G2738" s="493">
        <v>42909.5837152778</v>
      </c>
      <c r="H2738" s="493">
        <v>42909.7040972222</v>
      </c>
      <c r="I2738" t="s">
        <v>5324</v>
      </c>
      <c r="J2738" t="s">
        <v>5321</v>
      </c>
      <c r="K2738" t="s">
        <v>7367</v>
      </c>
    </row>
    <row r="2739" hidden="1" spans="1:11">
      <c r="A2739" t="s">
        <v>7369</v>
      </c>
      <c r="B2739">
        <v>1</v>
      </c>
      <c r="C2739" t="s">
        <v>7366</v>
      </c>
      <c r="D2739">
        <v>1</v>
      </c>
      <c r="E2739" t="s">
        <v>5319</v>
      </c>
      <c r="F2739">
        <v>4</v>
      </c>
      <c r="G2739" s="493">
        <v>42909.5837152778</v>
      </c>
      <c r="H2739" s="493">
        <v>42909.7040972222</v>
      </c>
      <c r="I2739" t="s">
        <v>5326</v>
      </c>
      <c r="J2739" t="s">
        <v>5321</v>
      </c>
      <c r="K2739" t="s">
        <v>7367</v>
      </c>
    </row>
    <row r="2740" hidden="1" spans="1:11">
      <c r="A2740" t="s">
        <v>7370</v>
      </c>
      <c r="B2740">
        <v>1</v>
      </c>
      <c r="C2740" t="s">
        <v>7371</v>
      </c>
      <c r="D2740">
        <v>1</v>
      </c>
      <c r="E2740" t="s">
        <v>5319</v>
      </c>
      <c r="F2740">
        <v>4</v>
      </c>
      <c r="G2740" s="493">
        <v>42907.8033217593</v>
      </c>
      <c r="H2740" s="493">
        <v>42909.5111689815</v>
      </c>
      <c r="I2740" t="s">
        <v>5494</v>
      </c>
      <c r="J2740" t="s">
        <v>5495</v>
      </c>
      <c r="K2740" t="s">
        <v>7372</v>
      </c>
    </row>
    <row r="2741" hidden="1" spans="1:11">
      <c r="A2741" t="s">
        <v>7373</v>
      </c>
      <c r="B2741">
        <v>1</v>
      </c>
      <c r="C2741" t="s">
        <v>7371</v>
      </c>
      <c r="D2741">
        <v>1</v>
      </c>
      <c r="E2741" t="s">
        <v>5319</v>
      </c>
      <c r="F2741">
        <v>4</v>
      </c>
      <c r="G2741" s="493">
        <v>42907.8033217593</v>
      </c>
      <c r="H2741" s="493">
        <v>42909.5111689815</v>
      </c>
      <c r="I2741" t="s">
        <v>5498</v>
      </c>
      <c r="J2741" t="s">
        <v>5495</v>
      </c>
      <c r="K2741" t="s">
        <v>7372</v>
      </c>
    </row>
    <row r="2742" hidden="1" spans="1:11">
      <c r="A2742" t="s">
        <v>7374</v>
      </c>
      <c r="B2742">
        <v>1</v>
      </c>
      <c r="C2742" t="s">
        <v>7371</v>
      </c>
      <c r="D2742">
        <v>1</v>
      </c>
      <c r="E2742" t="s">
        <v>5319</v>
      </c>
      <c r="F2742">
        <v>4</v>
      </c>
      <c r="G2742" s="493">
        <v>42907.8033217593</v>
      </c>
      <c r="H2742" s="493">
        <v>42909.5111689815</v>
      </c>
      <c r="I2742" t="s">
        <v>5500</v>
      </c>
      <c r="J2742" t="s">
        <v>5495</v>
      </c>
      <c r="K2742" t="s">
        <v>7372</v>
      </c>
    </row>
    <row r="2743" hidden="1" spans="1:11">
      <c r="A2743" t="s">
        <v>7375</v>
      </c>
      <c r="B2743">
        <v>1</v>
      </c>
      <c r="C2743" t="s">
        <v>7375</v>
      </c>
      <c r="D2743">
        <v>1</v>
      </c>
      <c r="F2743">
        <v>0</v>
      </c>
      <c r="G2743" s="493">
        <v>42886.7774074074</v>
      </c>
      <c r="H2743" s="493">
        <v>42886.7774074074</v>
      </c>
      <c r="I2743" t="s">
        <v>6572</v>
      </c>
      <c r="J2743" t="s">
        <v>6572</v>
      </c>
      <c r="K2743" t="s">
        <v>1368</v>
      </c>
    </row>
    <row r="2744" hidden="1" spans="1:11">
      <c r="A2744" t="s">
        <v>7376</v>
      </c>
      <c r="B2744">
        <v>1</v>
      </c>
      <c r="C2744" t="s">
        <v>7145</v>
      </c>
      <c r="D2744">
        <v>1</v>
      </c>
      <c r="E2744" t="s">
        <v>617</v>
      </c>
      <c r="F2744">
        <v>3</v>
      </c>
      <c r="G2744" s="493">
        <v>42793.5879976852</v>
      </c>
      <c r="H2744" s="493">
        <v>42926.3211226852</v>
      </c>
      <c r="I2744" t="s">
        <v>5050</v>
      </c>
      <c r="J2744" t="s">
        <v>3751</v>
      </c>
      <c r="K2744" t="s">
        <v>6865</v>
      </c>
    </row>
    <row r="2745" hidden="1" spans="1:11">
      <c r="A2745" t="s">
        <v>7377</v>
      </c>
      <c r="B2745">
        <v>1</v>
      </c>
      <c r="C2745" t="s">
        <v>7377</v>
      </c>
      <c r="D2745">
        <v>1</v>
      </c>
      <c r="E2745" t="s">
        <v>940</v>
      </c>
      <c r="F2745">
        <v>10</v>
      </c>
      <c r="G2745" s="493">
        <v>42891.6458680556</v>
      </c>
      <c r="H2745" s="493">
        <v>42891.6901041667</v>
      </c>
      <c r="I2745" t="s">
        <v>7100</v>
      </c>
      <c r="J2745" t="s">
        <v>7100</v>
      </c>
      <c r="K2745" t="s">
        <v>7101</v>
      </c>
    </row>
    <row r="2746" hidden="1" spans="1:11">
      <c r="A2746" t="s">
        <v>7378</v>
      </c>
      <c r="B2746">
        <v>1</v>
      </c>
      <c r="C2746" t="s">
        <v>7379</v>
      </c>
      <c r="D2746">
        <v>1</v>
      </c>
      <c r="E2746" t="s">
        <v>529</v>
      </c>
      <c r="F2746">
        <v>24</v>
      </c>
      <c r="G2746" s="493">
        <v>42879.4763194444</v>
      </c>
      <c r="H2746" s="493">
        <v>42884.6745949074</v>
      </c>
      <c r="I2746" t="s">
        <v>7380</v>
      </c>
      <c r="J2746" t="s">
        <v>7381</v>
      </c>
      <c r="K2746" t="s">
        <v>7382</v>
      </c>
    </row>
    <row r="2747" hidden="1" spans="1:11">
      <c r="A2747" t="s">
        <v>7383</v>
      </c>
      <c r="B2747">
        <v>1</v>
      </c>
      <c r="C2747" t="s">
        <v>7384</v>
      </c>
      <c r="D2747">
        <v>1</v>
      </c>
      <c r="E2747" t="s">
        <v>7385</v>
      </c>
      <c r="F2747">
        <v>2</v>
      </c>
      <c r="G2747" s="493">
        <v>42943.4402199074</v>
      </c>
      <c r="H2747" s="493">
        <v>42946.7257523148</v>
      </c>
      <c r="I2747" t="s">
        <v>7386</v>
      </c>
      <c r="J2747" t="s">
        <v>7387</v>
      </c>
      <c r="K2747" t="s">
        <v>7388</v>
      </c>
    </row>
    <row r="2748" hidden="1" spans="1:11">
      <c r="A2748" t="s">
        <v>7389</v>
      </c>
      <c r="B2748">
        <v>1</v>
      </c>
      <c r="C2748" t="s">
        <v>7389</v>
      </c>
      <c r="D2748">
        <v>1</v>
      </c>
      <c r="E2748" t="s">
        <v>7390</v>
      </c>
      <c r="F2748">
        <v>4</v>
      </c>
      <c r="G2748" s="493">
        <v>43085.8638657407</v>
      </c>
      <c r="H2748" s="493">
        <v>43085.8979513889</v>
      </c>
      <c r="I2748" t="s">
        <v>7391</v>
      </c>
      <c r="J2748" t="s">
        <v>7391</v>
      </c>
      <c r="K2748" t="s">
        <v>6977</v>
      </c>
    </row>
    <row r="2749" hidden="1" spans="1:11">
      <c r="A2749" t="s">
        <v>7392</v>
      </c>
      <c r="B2749">
        <v>1</v>
      </c>
      <c r="C2749" t="s">
        <v>7392</v>
      </c>
      <c r="D2749">
        <v>1</v>
      </c>
      <c r="E2749" t="s">
        <v>7393</v>
      </c>
      <c r="F2749">
        <v>4</v>
      </c>
      <c r="G2749" s="493">
        <v>43085.8642824074</v>
      </c>
      <c r="H2749" s="493">
        <v>43105.4279050926</v>
      </c>
      <c r="I2749" t="s">
        <v>7394</v>
      </c>
      <c r="J2749" t="s">
        <v>7394</v>
      </c>
      <c r="K2749" t="s">
        <v>7048</v>
      </c>
    </row>
    <row r="2750" hidden="1" spans="1:11">
      <c r="A2750" t="s">
        <v>7395</v>
      </c>
      <c r="B2750">
        <v>1</v>
      </c>
      <c r="C2750" t="s">
        <v>7320</v>
      </c>
      <c r="D2750">
        <v>1</v>
      </c>
      <c r="E2750" t="s">
        <v>7321</v>
      </c>
      <c r="F2750">
        <v>2</v>
      </c>
      <c r="G2750" s="493">
        <v>42877.734849537</v>
      </c>
      <c r="H2750" s="493">
        <v>42907.3976041667</v>
      </c>
      <c r="I2750" t="s">
        <v>7396</v>
      </c>
      <c r="J2750" t="s">
        <v>7322</v>
      </c>
      <c r="K2750" t="s">
        <v>7322</v>
      </c>
    </row>
    <row r="2751" hidden="1" spans="1:11">
      <c r="A2751" t="s">
        <v>7397</v>
      </c>
      <c r="B2751">
        <v>1</v>
      </c>
      <c r="C2751" t="s">
        <v>7397</v>
      </c>
      <c r="D2751">
        <v>1</v>
      </c>
      <c r="E2751" t="s">
        <v>7398</v>
      </c>
      <c r="F2751">
        <v>10</v>
      </c>
      <c r="G2751" s="493">
        <v>42893.5977893519</v>
      </c>
      <c r="H2751" s="493">
        <v>42941.4421180556</v>
      </c>
      <c r="I2751" t="s">
        <v>7399</v>
      </c>
      <c r="J2751" t="s">
        <v>7399</v>
      </c>
      <c r="K2751" t="s">
        <v>7400</v>
      </c>
    </row>
    <row r="2752" hidden="1" spans="1:11">
      <c r="A2752" t="s">
        <v>7401</v>
      </c>
      <c r="B2752">
        <v>1</v>
      </c>
      <c r="C2752" t="s">
        <v>7401</v>
      </c>
      <c r="D2752">
        <v>1</v>
      </c>
      <c r="E2752">
        <v>96404891</v>
      </c>
      <c r="F2752">
        <v>6</v>
      </c>
      <c r="G2752" s="493">
        <v>40014.6540046296</v>
      </c>
      <c r="H2752" s="493">
        <v>40014.6540046296</v>
      </c>
      <c r="I2752" t="s">
        <v>2952</v>
      </c>
      <c r="J2752" t="s">
        <v>2952</v>
      </c>
      <c r="K2752" t="s">
        <v>2953</v>
      </c>
    </row>
    <row r="2753" hidden="1" spans="1:11">
      <c r="A2753" t="s">
        <v>7402</v>
      </c>
      <c r="B2753">
        <v>1</v>
      </c>
      <c r="C2753" t="s">
        <v>7402</v>
      </c>
      <c r="D2753">
        <v>1</v>
      </c>
      <c r="E2753" t="s">
        <v>7403</v>
      </c>
      <c r="F2753">
        <v>6</v>
      </c>
      <c r="G2753" s="493">
        <v>42968.7198842593</v>
      </c>
      <c r="H2753" s="493">
        <v>43018.4587615741</v>
      </c>
      <c r="I2753" t="s">
        <v>7404</v>
      </c>
      <c r="J2753" t="s">
        <v>7404</v>
      </c>
      <c r="K2753" t="s">
        <v>7405</v>
      </c>
    </row>
    <row r="2754" hidden="1" spans="1:11">
      <c r="A2754" t="s">
        <v>1004</v>
      </c>
      <c r="B2754">
        <v>1</v>
      </c>
      <c r="C2754" t="s">
        <v>1004</v>
      </c>
      <c r="D2754">
        <v>1</v>
      </c>
      <c r="E2754" t="s">
        <v>1006</v>
      </c>
      <c r="F2754">
        <v>4</v>
      </c>
      <c r="G2754" s="493">
        <v>43156.7310763889</v>
      </c>
      <c r="H2754" s="493">
        <v>43160.520775463</v>
      </c>
      <c r="I2754" t="s">
        <v>7207</v>
      </c>
      <c r="J2754" t="s">
        <v>7207</v>
      </c>
      <c r="K2754" t="s">
        <v>7208</v>
      </c>
    </row>
    <row r="2755" hidden="1" spans="1:11">
      <c r="A2755" t="s">
        <v>7406</v>
      </c>
      <c r="B2755">
        <v>1</v>
      </c>
      <c r="C2755" t="s">
        <v>7406</v>
      </c>
      <c r="D2755">
        <v>1</v>
      </c>
      <c r="F2755">
        <v>0</v>
      </c>
      <c r="G2755" s="493">
        <v>42891.4103125</v>
      </c>
      <c r="H2755" s="493">
        <v>42891.4103125</v>
      </c>
      <c r="I2755" t="s">
        <v>7407</v>
      </c>
      <c r="J2755" t="s">
        <v>7407</v>
      </c>
      <c r="K2755" t="s">
        <v>1368</v>
      </c>
    </row>
    <row r="2756" hidden="1" spans="1:11">
      <c r="A2756" t="s">
        <v>7408</v>
      </c>
      <c r="B2756">
        <v>1</v>
      </c>
      <c r="C2756" t="s">
        <v>7409</v>
      </c>
      <c r="D2756">
        <v>1</v>
      </c>
      <c r="E2756" t="s">
        <v>7410</v>
      </c>
      <c r="F2756">
        <v>9</v>
      </c>
      <c r="G2756" s="493">
        <v>43017.4262037037</v>
      </c>
      <c r="H2756" s="493">
        <v>43021.4790740741</v>
      </c>
      <c r="I2756" t="s">
        <v>7411</v>
      </c>
      <c r="J2756" t="s">
        <v>7412</v>
      </c>
      <c r="K2756" t="s">
        <v>7412</v>
      </c>
    </row>
    <row r="2757" hidden="1" spans="1:11">
      <c r="A2757" t="s">
        <v>7413</v>
      </c>
      <c r="B2757">
        <v>1</v>
      </c>
      <c r="C2757">
        <v>92419601</v>
      </c>
      <c r="D2757" t="s">
        <v>654</v>
      </c>
      <c r="E2757">
        <v>92419691</v>
      </c>
      <c r="F2757">
        <v>9</v>
      </c>
      <c r="G2757" s="493">
        <v>40962.5576273148</v>
      </c>
      <c r="H2757" s="493">
        <v>41039.4787384259</v>
      </c>
      <c r="I2757" t="s">
        <v>7414</v>
      </c>
      <c r="J2757" t="s">
        <v>2069</v>
      </c>
      <c r="K2757" t="s">
        <v>2069</v>
      </c>
    </row>
    <row r="2758" hidden="1" spans="1:11">
      <c r="A2758" t="s">
        <v>7415</v>
      </c>
      <c r="B2758">
        <v>1</v>
      </c>
      <c r="C2758">
        <v>92419801</v>
      </c>
      <c r="D2758" t="s">
        <v>654</v>
      </c>
      <c r="E2758">
        <v>92419891</v>
      </c>
      <c r="F2758">
        <v>9</v>
      </c>
      <c r="G2758" s="493">
        <v>40962.5579513889</v>
      </c>
      <c r="H2758" s="493">
        <v>41053.6336805556</v>
      </c>
      <c r="I2758" t="s">
        <v>7416</v>
      </c>
      <c r="J2758" t="s">
        <v>2070</v>
      </c>
      <c r="K2758" t="s">
        <v>2070</v>
      </c>
    </row>
    <row r="2759" hidden="1" spans="1:11">
      <c r="A2759" t="s">
        <v>7417</v>
      </c>
      <c r="B2759">
        <v>1</v>
      </c>
      <c r="C2759">
        <v>92421801</v>
      </c>
      <c r="D2759" t="s">
        <v>654</v>
      </c>
      <c r="E2759">
        <v>92420091</v>
      </c>
      <c r="F2759">
        <v>8</v>
      </c>
      <c r="G2759" s="493">
        <v>40259.5475694444</v>
      </c>
      <c r="H2759" s="493">
        <v>45861.4947222222</v>
      </c>
      <c r="I2759" t="s">
        <v>7418</v>
      </c>
      <c r="J2759" t="s">
        <v>2086</v>
      </c>
      <c r="K2759" t="s">
        <v>2087</v>
      </c>
    </row>
    <row r="2760" hidden="1" spans="1:11">
      <c r="A2760" t="s">
        <v>7419</v>
      </c>
      <c r="B2760">
        <v>1</v>
      </c>
      <c r="C2760">
        <v>92420001</v>
      </c>
      <c r="D2760" t="s">
        <v>654</v>
      </c>
      <c r="E2760">
        <v>92420091</v>
      </c>
      <c r="F2760">
        <v>8</v>
      </c>
      <c r="G2760" s="493">
        <v>40352.7240625</v>
      </c>
      <c r="H2760" s="493">
        <v>40534.6487962963</v>
      </c>
      <c r="I2760" t="s">
        <v>7420</v>
      </c>
      <c r="J2760" t="s">
        <v>2071</v>
      </c>
      <c r="K2760" t="s">
        <v>2072</v>
      </c>
    </row>
    <row r="2761" hidden="1" spans="1:11">
      <c r="A2761" t="s">
        <v>7421</v>
      </c>
      <c r="B2761">
        <v>1</v>
      </c>
      <c r="C2761" t="s">
        <v>5400</v>
      </c>
      <c r="D2761">
        <v>1</v>
      </c>
      <c r="E2761" t="s">
        <v>3271</v>
      </c>
      <c r="F2761">
        <v>9</v>
      </c>
      <c r="G2761" s="493">
        <v>42030.6100115741</v>
      </c>
      <c r="H2761" s="493">
        <v>43068.7737037037</v>
      </c>
      <c r="I2761" t="s">
        <v>7422</v>
      </c>
      <c r="J2761" t="s">
        <v>3281</v>
      </c>
      <c r="K2761" t="s">
        <v>5401</v>
      </c>
    </row>
    <row r="2762" hidden="1" spans="1:11">
      <c r="A2762" t="s">
        <v>7423</v>
      </c>
      <c r="B2762">
        <v>1</v>
      </c>
      <c r="C2762" t="s">
        <v>5397</v>
      </c>
      <c r="D2762">
        <v>1</v>
      </c>
      <c r="E2762" t="s">
        <v>3271</v>
      </c>
      <c r="F2762">
        <v>9</v>
      </c>
      <c r="G2762" s="493">
        <v>42030.5882638889</v>
      </c>
      <c r="H2762" s="493">
        <v>43095.6079976852</v>
      </c>
      <c r="I2762" t="s">
        <v>7424</v>
      </c>
      <c r="J2762" t="s">
        <v>3277</v>
      </c>
      <c r="K2762" t="s">
        <v>5398</v>
      </c>
    </row>
    <row r="2763" hidden="1" spans="1:11">
      <c r="A2763" t="s">
        <v>7425</v>
      </c>
      <c r="B2763">
        <v>1</v>
      </c>
      <c r="C2763" t="s">
        <v>7426</v>
      </c>
      <c r="D2763">
        <v>1</v>
      </c>
      <c r="E2763" t="s">
        <v>2819</v>
      </c>
      <c r="F2763">
        <v>2</v>
      </c>
      <c r="G2763" s="493">
        <v>42947.7046759259</v>
      </c>
      <c r="H2763" s="493">
        <v>42947.7086689815</v>
      </c>
      <c r="I2763" t="s">
        <v>7427</v>
      </c>
      <c r="J2763" t="s">
        <v>6203</v>
      </c>
      <c r="K2763" t="s">
        <v>6471</v>
      </c>
    </row>
    <row r="2764" hidden="1" spans="1:11">
      <c r="A2764" t="s">
        <v>7428</v>
      </c>
      <c r="B2764">
        <v>1</v>
      </c>
      <c r="C2764" t="s">
        <v>6615</v>
      </c>
      <c r="D2764">
        <v>1</v>
      </c>
      <c r="E2764" t="s">
        <v>4315</v>
      </c>
      <c r="F2764">
        <v>4</v>
      </c>
      <c r="G2764" s="493">
        <v>42484.695162037</v>
      </c>
      <c r="H2764" s="493">
        <v>42484.7017824074</v>
      </c>
      <c r="I2764" t="s">
        <v>7429</v>
      </c>
      <c r="J2764" t="s">
        <v>4317</v>
      </c>
      <c r="K2764" t="s">
        <v>6616</v>
      </c>
    </row>
    <row r="2765" hidden="1" spans="1:11">
      <c r="A2765" t="s">
        <v>7430</v>
      </c>
      <c r="B2765">
        <v>1</v>
      </c>
      <c r="C2765" t="s">
        <v>7431</v>
      </c>
      <c r="D2765">
        <v>1</v>
      </c>
      <c r="E2765" t="s">
        <v>7432</v>
      </c>
      <c r="F2765">
        <v>2</v>
      </c>
      <c r="G2765" s="493">
        <v>42914.3799189815</v>
      </c>
      <c r="H2765" s="493">
        <v>42914.3964583333</v>
      </c>
      <c r="I2765" t="s">
        <v>4850</v>
      </c>
      <c r="J2765" t="s">
        <v>4851</v>
      </c>
      <c r="K2765" t="s">
        <v>6998</v>
      </c>
    </row>
    <row r="2766" hidden="1" spans="1:11">
      <c r="A2766" t="s">
        <v>1183</v>
      </c>
      <c r="B2766">
        <v>1</v>
      </c>
      <c r="C2766" t="s">
        <v>1183</v>
      </c>
      <c r="D2766">
        <v>1</v>
      </c>
      <c r="E2766" t="s">
        <v>1184</v>
      </c>
      <c r="F2766">
        <v>2</v>
      </c>
      <c r="G2766" s="493">
        <v>42942.7713773148</v>
      </c>
      <c r="H2766" s="493">
        <v>42942.7740162037</v>
      </c>
      <c r="I2766" t="s">
        <v>7433</v>
      </c>
      <c r="J2766" t="s">
        <v>7433</v>
      </c>
      <c r="K2766" t="s">
        <v>7434</v>
      </c>
    </row>
    <row r="2767" hidden="1" spans="1:11">
      <c r="A2767" t="s">
        <v>7435</v>
      </c>
      <c r="B2767">
        <v>1</v>
      </c>
      <c r="C2767" t="s">
        <v>7435</v>
      </c>
      <c r="D2767">
        <v>1</v>
      </c>
      <c r="E2767" t="s">
        <v>1184</v>
      </c>
      <c r="F2767">
        <v>2</v>
      </c>
      <c r="G2767" s="493">
        <v>42940.7921064815</v>
      </c>
      <c r="H2767" s="493">
        <v>43080.4891203704</v>
      </c>
      <c r="I2767" t="s">
        <v>7436</v>
      </c>
      <c r="J2767" t="s">
        <v>7436</v>
      </c>
      <c r="K2767" t="s">
        <v>7437</v>
      </c>
    </row>
    <row r="2768" hidden="1" spans="1:11">
      <c r="A2768" t="s">
        <v>7438</v>
      </c>
      <c r="B2768">
        <v>1</v>
      </c>
      <c r="C2768" t="s">
        <v>7439</v>
      </c>
      <c r="D2768">
        <v>1</v>
      </c>
      <c r="E2768" t="s">
        <v>2840</v>
      </c>
      <c r="F2768">
        <v>2</v>
      </c>
      <c r="G2768" s="493">
        <v>42948.3789467593</v>
      </c>
      <c r="H2768" s="493">
        <v>42948.3812037037</v>
      </c>
      <c r="I2768" t="s">
        <v>7440</v>
      </c>
      <c r="J2768" t="s">
        <v>6198</v>
      </c>
      <c r="K2768" t="s">
        <v>6468</v>
      </c>
    </row>
    <row r="2769" hidden="1" spans="1:11">
      <c r="A2769" t="s">
        <v>7441</v>
      </c>
      <c r="B2769">
        <v>1</v>
      </c>
      <c r="C2769" t="s">
        <v>6781</v>
      </c>
      <c r="D2769">
        <v>1</v>
      </c>
      <c r="E2769" t="s">
        <v>6782</v>
      </c>
      <c r="F2769">
        <v>9</v>
      </c>
      <c r="G2769" s="493">
        <v>42524.4755208333</v>
      </c>
      <c r="H2769" s="493">
        <v>42687.8515393519</v>
      </c>
      <c r="I2769" t="s">
        <v>7442</v>
      </c>
      <c r="J2769" t="s">
        <v>6784</v>
      </c>
      <c r="K2769" t="s">
        <v>6785</v>
      </c>
    </row>
    <row r="2770" hidden="1" spans="1:11">
      <c r="A2770" t="s">
        <v>7443</v>
      </c>
      <c r="B2770">
        <v>1</v>
      </c>
      <c r="C2770" t="s">
        <v>4382</v>
      </c>
      <c r="D2770">
        <v>1</v>
      </c>
      <c r="E2770" t="s">
        <v>2626</v>
      </c>
      <c r="F2770">
        <v>9</v>
      </c>
      <c r="G2770" s="493">
        <v>41485.7191666667</v>
      </c>
      <c r="H2770" s="493">
        <v>41485.7274189815</v>
      </c>
      <c r="I2770" t="s">
        <v>7444</v>
      </c>
      <c r="J2770" t="s">
        <v>4383</v>
      </c>
      <c r="K2770" t="s">
        <v>4384</v>
      </c>
    </row>
    <row r="2771" hidden="1" spans="1:11">
      <c r="A2771" t="s">
        <v>7445</v>
      </c>
      <c r="B2771">
        <v>1</v>
      </c>
      <c r="C2771" t="s">
        <v>5854</v>
      </c>
      <c r="D2771">
        <v>1</v>
      </c>
      <c r="E2771" t="s">
        <v>611</v>
      </c>
      <c r="F2771">
        <v>9</v>
      </c>
      <c r="G2771" s="493">
        <v>42153.6596643518</v>
      </c>
      <c r="H2771" s="493">
        <v>42298.7232523148</v>
      </c>
      <c r="I2771" t="s">
        <v>7446</v>
      </c>
      <c r="J2771" t="s">
        <v>5856</v>
      </c>
      <c r="K2771" t="s">
        <v>5857</v>
      </c>
    </row>
    <row r="2772" hidden="1" spans="1:11">
      <c r="A2772" t="s">
        <v>983</v>
      </c>
      <c r="B2772">
        <v>1</v>
      </c>
      <c r="C2772" t="s">
        <v>982</v>
      </c>
      <c r="D2772">
        <v>1</v>
      </c>
      <c r="E2772" t="s">
        <v>984</v>
      </c>
      <c r="F2772">
        <v>9</v>
      </c>
      <c r="G2772" s="493">
        <v>42290.7361111111</v>
      </c>
      <c r="H2772" s="493">
        <v>42291.7878125</v>
      </c>
      <c r="I2772" t="s">
        <v>7447</v>
      </c>
      <c r="J2772" t="s">
        <v>5784</v>
      </c>
      <c r="K2772" t="s">
        <v>6177</v>
      </c>
    </row>
    <row r="2773" hidden="1" spans="1:11">
      <c r="A2773" t="s">
        <v>7448</v>
      </c>
      <c r="B2773">
        <v>1</v>
      </c>
      <c r="C2773" t="s">
        <v>3307</v>
      </c>
      <c r="D2773">
        <v>1</v>
      </c>
      <c r="E2773" t="s">
        <v>3302</v>
      </c>
      <c r="F2773">
        <v>9</v>
      </c>
      <c r="G2773" s="493">
        <v>41394.7545833333</v>
      </c>
      <c r="H2773" s="493">
        <v>42709.4153472222</v>
      </c>
      <c r="I2773" t="s">
        <v>7449</v>
      </c>
      <c r="J2773" t="s">
        <v>3309</v>
      </c>
      <c r="K2773" t="s">
        <v>3310</v>
      </c>
    </row>
    <row r="2774" hidden="1" spans="1:11">
      <c r="A2774" t="s">
        <v>7450</v>
      </c>
      <c r="B2774">
        <v>1</v>
      </c>
      <c r="C2774" t="s">
        <v>3312</v>
      </c>
      <c r="D2774">
        <v>1</v>
      </c>
      <c r="E2774" t="s">
        <v>3302</v>
      </c>
      <c r="F2774">
        <v>9</v>
      </c>
      <c r="G2774" s="493">
        <v>41394.7102546296</v>
      </c>
      <c r="H2774" s="493">
        <v>42681.3713310185</v>
      </c>
      <c r="I2774" t="s">
        <v>7451</v>
      </c>
      <c r="J2774" t="s">
        <v>3314</v>
      </c>
      <c r="K2774" t="s">
        <v>3315</v>
      </c>
    </row>
    <row r="2775" hidden="1" spans="1:11">
      <c r="A2775" t="s">
        <v>7452</v>
      </c>
      <c r="B2775">
        <v>1</v>
      </c>
      <c r="C2775" t="s">
        <v>7452</v>
      </c>
      <c r="D2775">
        <v>1</v>
      </c>
      <c r="E2775" t="s">
        <v>7453</v>
      </c>
      <c r="F2775">
        <v>6</v>
      </c>
      <c r="G2775" s="493">
        <v>43364.4894675926</v>
      </c>
      <c r="H2775" s="493">
        <v>43364.5131018519</v>
      </c>
      <c r="I2775" t="s">
        <v>7454</v>
      </c>
      <c r="J2775" t="s">
        <v>7454</v>
      </c>
      <c r="K2775" t="s">
        <v>7455</v>
      </c>
    </row>
    <row r="2776" hidden="1" spans="1:11">
      <c r="A2776" t="s">
        <v>7456</v>
      </c>
      <c r="B2776">
        <v>1</v>
      </c>
      <c r="C2776" t="s">
        <v>7456</v>
      </c>
      <c r="D2776">
        <v>1</v>
      </c>
      <c r="F2776">
        <v>0</v>
      </c>
      <c r="G2776" s="493">
        <v>43028.4749768519</v>
      </c>
      <c r="H2776" s="493">
        <v>43028.4749768519</v>
      </c>
      <c r="I2776" t="s">
        <v>7457</v>
      </c>
      <c r="J2776" t="s">
        <v>7457</v>
      </c>
      <c r="K2776" t="s">
        <v>1368</v>
      </c>
    </row>
    <row r="2777" hidden="1" spans="1:11">
      <c r="A2777" t="s">
        <v>7458</v>
      </c>
      <c r="B2777">
        <v>1</v>
      </c>
      <c r="C2777" t="s">
        <v>7458</v>
      </c>
      <c r="D2777">
        <v>1</v>
      </c>
      <c r="F2777">
        <v>0</v>
      </c>
      <c r="G2777" s="493">
        <v>43028.4843055556</v>
      </c>
      <c r="H2777" s="493">
        <v>43028.4843055556</v>
      </c>
      <c r="I2777" t="s">
        <v>7459</v>
      </c>
      <c r="J2777" t="s">
        <v>7459</v>
      </c>
      <c r="K2777" t="s">
        <v>1368</v>
      </c>
    </row>
    <row r="2778" hidden="1" spans="1:11">
      <c r="A2778" t="s">
        <v>7460</v>
      </c>
      <c r="B2778">
        <v>1</v>
      </c>
      <c r="C2778" t="s">
        <v>7460</v>
      </c>
      <c r="D2778">
        <v>1</v>
      </c>
      <c r="F2778">
        <v>0</v>
      </c>
      <c r="G2778" s="493">
        <v>43028.4861226852</v>
      </c>
      <c r="H2778" s="493">
        <v>43028.4861226852</v>
      </c>
      <c r="I2778" t="s">
        <v>7461</v>
      </c>
      <c r="J2778" t="s">
        <v>7461</v>
      </c>
      <c r="K2778" t="s">
        <v>1368</v>
      </c>
    </row>
    <row r="2779" hidden="1" spans="1:11">
      <c r="A2779" t="s">
        <v>7462</v>
      </c>
      <c r="B2779">
        <v>1</v>
      </c>
      <c r="C2779" t="s">
        <v>3289</v>
      </c>
      <c r="D2779">
        <v>1</v>
      </c>
      <c r="E2779" t="s">
        <v>3290</v>
      </c>
      <c r="F2779">
        <v>9</v>
      </c>
      <c r="G2779" s="493">
        <v>41485.4855902778</v>
      </c>
      <c r="H2779" s="493">
        <v>41485.48625</v>
      </c>
      <c r="I2779" t="s">
        <v>7463</v>
      </c>
      <c r="J2779" t="s">
        <v>2686</v>
      </c>
      <c r="K2779" t="s">
        <v>2686</v>
      </c>
    </row>
    <row r="2780" hidden="1" spans="1:11">
      <c r="A2780" t="s">
        <v>7464</v>
      </c>
      <c r="B2780">
        <v>1</v>
      </c>
      <c r="C2780" t="s">
        <v>5724</v>
      </c>
      <c r="D2780">
        <v>1</v>
      </c>
      <c r="E2780" t="s">
        <v>2111</v>
      </c>
      <c r="F2780">
        <v>9</v>
      </c>
      <c r="G2780" s="493">
        <v>42186.5736574074</v>
      </c>
      <c r="H2780" s="493">
        <v>42186.5751273148</v>
      </c>
      <c r="I2780" t="s">
        <v>7465</v>
      </c>
      <c r="J2780" t="s">
        <v>2622</v>
      </c>
      <c r="K2780" t="s">
        <v>5725</v>
      </c>
    </row>
    <row r="2781" hidden="1" spans="1:11">
      <c r="A2781" t="s">
        <v>7466</v>
      </c>
      <c r="B2781">
        <v>1</v>
      </c>
      <c r="C2781" t="s">
        <v>5196</v>
      </c>
      <c r="D2781">
        <v>1</v>
      </c>
      <c r="E2781" t="s">
        <v>3255</v>
      </c>
      <c r="F2781">
        <v>9</v>
      </c>
      <c r="G2781" s="493">
        <v>41913.401400463</v>
      </c>
      <c r="H2781" s="493">
        <v>42144.6061921296</v>
      </c>
      <c r="I2781" t="s">
        <v>7467</v>
      </c>
      <c r="J2781" t="s">
        <v>3267</v>
      </c>
      <c r="K2781" t="s">
        <v>5197</v>
      </c>
    </row>
    <row r="2782" hidden="1" spans="1:11">
      <c r="A2782" t="s">
        <v>7468</v>
      </c>
      <c r="B2782">
        <v>1</v>
      </c>
      <c r="C2782" t="s">
        <v>6606</v>
      </c>
      <c r="D2782">
        <v>1</v>
      </c>
      <c r="E2782" t="s">
        <v>2882</v>
      </c>
      <c r="F2782">
        <v>9</v>
      </c>
      <c r="G2782" s="493">
        <v>42675.5626273148</v>
      </c>
      <c r="H2782" s="493">
        <v>42675.568275463</v>
      </c>
      <c r="I2782" t="s">
        <v>7469</v>
      </c>
      <c r="J2782" t="s">
        <v>5175</v>
      </c>
      <c r="K2782" t="s">
        <v>6604</v>
      </c>
    </row>
    <row r="2783" hidden="1" spans="1:11">
      <c r="A2783" t="s">
        <v>7470</v>
      </c>
      <c r="B2783">
        <v>1</v>
      </c>
      <c r="C2783" t="s">
        <v>7471</v>
      </c>
      <c r="D2783">
        <v>1</v>
      </c>
      <c r="E2783" t="s">
        <v>7472</v>
      </c>
      <c r="F2783">
        <v>4</v>
      </c>
      <c r="G2783" s="493">
        <v>42919.6418287037</v>
      </c>
      <c r="H2783" s="493">
        <v>42923.3975347222</v>
      </c>
      <c r="I2783" t="s">
        <v>7473</v>
      </c>
      <c r="J2783" t="s">
        <v>7474</v>
      </c>
      <c r="K2783" t="s">
        <v>7057</v>
      </c>
    </row>
    <row r="2784" hidden="1" spans="1:11">
      <c r="A2784" t="s">
        <v>7471</v>
      </c>
      <c r="B2784">
        <v>1</v>
      </c>
      <c r="C2784" t="s">
        <v>7471</v>
      </c>
      <c r="D2784">
        <v>1</v>
      </c>
      <c r="E2784" t="s">
        <v>7472</v>
      </c>
      <c r="F2784">
        <v>4</v>
      </c>
      <c r="G2784" s="493">
        <v>42919.6418287037</v>
      </c>
      <c r="H2784" s="493">
        <v>42923.3975347222</v>
      </c>
      <c r="I2784" t="s">
        <v>7474</v>
      </c>
      <c r="J2784" t="s">
        <v>7474</v>
      </c>
      <c r="K2784" t="s">
        <v>7057</v>
      </c>
    </row>
    <row r="2785" hidden="1" spans="1:11">
      <c r="A2785" t="s">
        <v>7475</v>
      </c>
      <c r="B2785">
        <v>1</v>
      </c>
      <c r="C2785" t="s">
        <v>5721</v>
      </c>
      <c r="D2785">
        <v>1</v>
      </c>
      <c r="E2785" t="s">
        <v>2618</v>
      </c>
      <c r="F2785">
        <v>9</v>
      </c>
      <c r="G2785" s="493">
        <v>42186.483599537</v>
      </c>
      <c r="H2785" s="493">
        <v>43075.3402430556</v>
      </c>
      <c r="I2785" t="s">
        <v>7476</v>
      </c>
      <c r="J2785" t="s">
        <v>2619</v>
      </c>
      <c r="K2785" t="s">
        <v>5722</v>
      </c>
    </row>
    <row r="2786" hidden="1" spans="1:11">
      <c r="A2786" t="s">
        <v>7477</v>
      </c>
      <c r="B2786">
        <v>1</v>
      </c>
      <c r="C2786" t="s">
        <v>5193</v>
      </c>
      <c r="D2786">
        <v>1</v>
      </c>
      <c r="E2786" t="s">
        <v>3255</v>
      </c>
      <c r="F2786">
        <v>9</v>
      </c>
      <c r="G2786" s="493">
        <v>41913.4010648148</v>
      </c>
      <c r="H2786" s="493">
        <v>41982.6069907407</v>
      </c>
      <c r="I2786" t="s">
        <v>7478</v>
      </c>
      <c r="J2786" t="s">
        <v>3262</v>
      </c>
      <c r="K2786" t="s">
        <v>5194</v>
      </c>
    </row>
    <row r="2787" hidden="1" spans="1:11">
      <c r="A2787" t="s">
        <v>7479</v>
      </c>
      <c r="B2787">
        <v>1</v>
      </c>
      <c r="C2787" t="s">
        <v>3925</v>
      </c>
      <c r="D2787">
        <v>1</v>
      </c>
      <c r="E2787" t="s">
        <v>3926</v>
      </c>
      <c r="F2787">
        <v>9</v>
      </c>
      <c r="G2787" s="493">
        <v>41374.7183680556</v>
      </c>
      <c r="H2787" s="493">
        <v>41375.6552314815</v>
      </c>
      <c r="I2787" t="s">
        <v>7480</v>
      </c>
      <c r="J2787" t="s">
        <v>3928</v>
      </c>
      <c r="K2787" t="s">
        <v>3929</v>
      </c>
    </row>
    <row r="2788" hidden="1" spans="1:11">
      <c r="A2788" t="s">
        <v>7481</v>
      </c>
      <c r="B2788">
        <v>1</v>
      </c>
      <c r="C2788" t="s">
        <v>5199</v>
      </c>
      <c r="D2788">
        <v>1</v>
      </c>
      <c r="E2788" t="s">
        <v>3885</v>
      </c>
      <c r="F2788">
        <v>9</v>
      </c>
      <c r="G2788" s="493">
        <v>41919.565625</v>
      </c>
      <c r="H2788" s="493">
        <v>41919.5678703704</v>
      </c>
      <c r="I2788" t="s">
        <v>7482</v>
      </c>
      <c r="J2788" t="s">
        <v>3887</v>
      </c>
      <c r="K2788" t="s">
        <v>5200</v>
      </c>
    </row>
    <row r="2789" hidden="1" spans="1:11">
      <c r="A2789" t="s">
        <v>7483</v>
      </c>
      <c r="B2789">
        <v>1</v>
      </c>
      <c r="C2789" t="s">
        <v>3945</v>
      </c>
      <c r="D2789">
        <v>1</v>
      </c>
      <c r="E2789" t="s">
        <v>680</v>
      </c>
      <c r="F2789">
        <v>6</v>
      </c>
      <c r="G2789" s="493">
        <v>41178.5916898148</v>
      </c>
      <c r="H2789" s="493">
        <v>42151.597337963</v>
      </c>
      <c r="I2789" t="s">
        <v>7484</v>
      </c>
      <c r="J2789" t="s">
        <v>3947</v>
      </c>
      <c r="K2789" t="s">
        <v>3948</v>
      </c>
    </row>
    <row r="2790" hidden="1" spans="1:11">
      <c r="A2790" t="s">
        <v>7485</v>
      </c>
      <c r="B2790">
        <v>1</v>
      </c>
      <c r="C2790" t="s">
        <v>7157</v>
      </c>
      <c r="D2790">
        <v>1</v>
      </c>
      <c r="E2790" t="s">
        <v>511</v>
      </c>
      <c r="F2790">
        <v>6</v>
      </c>
      <c r="G2790" s="493">
        <v>42840.437962963</v>
      </c>
      <c r="H2790" s="493">
        <v>45040.3354050926</v>
      </c>
      <c r="I2790" t="s">
        <v>7486</v>
      </c>
      <c r="J2790" t="s">
        <v>7159</v>
      </c>
      <c r="K2790" t="s">
        <v>7160</v>
      </c>
    </row>
    <row r="2791" hidden="1" spans="1:11">
      <c r="A2791" t="s">
        <v>7487</v>
      </c>
      <c r="B2791">
        <v>1</v>
      </c>
      <c r="C2791" t="s">
        <v>5227</v>
      </c>
      <c r="D2791">
        <v>1</v>
      </c>
      <c r="E2791" t="s">
        <v>526</v>
      </c>
      <c r="F2791">
        <v>9</v>
      </c>
      <c r="G2791" s="493">
        <v>41983.8014351852</v>
      </c>
      <c r="H2791" s="493">
        <v>41983.8109837963</v>
      </c>
      <c r="I2791" t="s">
        <v>7488</v>
      </c>
      <c r="J2791" t="s">
        <v>4101</v>
      </c>
      <c r="K2791" t="s">
        <v>5228</v>
      </c>
    </row>
    <row r="2792" hidden="1" spans="1:11">
      <c r="A2792" t="s">
        <v>7489</v>
      </c>
      <c r="B2792">
        <v>1</v>
      </c>
      <c r="C2792" t="s">
        <v>5453</v>
      </c>
      <c r="D2792">
        <v>1</v>
      </c>
      <c r="E2792">
        <v>92412091</v>
      </c>
      <c r="F2792">
        <v>9</v>
      </c>
      <c r="G2792" s="493">
        <v>42016.6377430556</v>
      </c>
      <c r="H2792" s="493">
        <v>42016.6385069444</v>
      </c>
      <c r="I2792" t="s">
        <v>7490</v>
      </c>
      <c r="J2792" t="s">
        <v>5455</v>
      </c>
      <c r="K2792" t="s">
        <v>5456</v>
      </c>
    </row>
    <row r="2793" hidden="1" spans="1:11">
      <c r="A2793" t="s">
        <v>7491</v>
      </c>
      <c r="B2793">
        <v>1</v>
      </c>
      <c r="C2793" t="s">
        <v>7491</v>
      </c>
      <c r="D2793">
        <v>1</v>
      </c>
      <c r="E2793" t="s">
        <v>7188</v>
      </c>
      <c r="F2793">
        <v>6</v>
      </c>
      <c r="G2793" s="493">
        <v>43013.7842476852</v>
      </c>
      <c r="H2793" s="493">
        <v>43013.7908217593</v>
      </c>
      <c r="I2793" t="s">
        <v>6024</v>
      </c>
      <c r="J2793" t="s">
        <v>6024</v>
      </c>
      <c r="K2793" t="s">
        <v>6025</v>
      </c>
    </row>
    <row r="2794" hidden="1" spans="1:11">
      <c r="A2794" t="s">
        <v>7492</v>
      </c>
      <c r="B2794">
        <v>1</v>
      </c>
      <c r="C2794" t="s">
        <v>7492</v>
      </c>
      <c r="D2794">
        <v>1</v>
      </c>
      <c r="E2794" t="s">
        <v>7493</v>
      </c>
      <c r="F2794">
        <v>9</v>
      </c>
      <c r="G2794" s="493">
        <v>42963.728599537</v>
      </c>
      <c r="H2794" s="493">
        <v>42964.3746759259</v>
      </c>
      <c r="I2794" t="s">
        <v>7494</v>
      </c>
      <c r="J2794" t="s">
        <v>7494</v>
      </c>
      <c r="K2794" t="s">
        <v>7494</v>
      </c>
    </row>
    <row r="2795" hidden="1" spans="1:11">
      <c r="A2795" t="s">
        <v>7495</v>
      </c>
      <c r="B2795">
        <v>1</v>
      </c>
      <c r="C2795" t="s">
        <v>6531</v>
      </c>
      <c r="D2795">
        <v>1</v>
      </c>
      <c r="E2795" t="s">
        <v>6532</v>
      </c>
      <c r="F2795">
        <v>6</v>
      </c>
      <c r="G2795" s="493">
        <v>42438.4556134259</v>
      </c>
      <c r="H2795" s="493">
        <v>42438.4658796296</v>
      </c>
      <c r="I2795" t="s">
        <v>7496</v>
      </c>
      <c r="J2795" t="s">
        <v>4265</v>
      </c>
      <c r="K2795" t="s">
        <v>6533</v>
      </c>
    </row>
    <row r="2796" hidden="1" spans="1:11">
      <c r="A2796" t="s">
        <v>7497</v>
      </c>
      <c r="B2796">
        <v>1</v>
      </c>
      <c r="C2796" t="s">
        <v>7497</v>
      </c>
      <c r="D2796">
        <v>1</v>
      </c>
      <c r="F2796">
        <v>0</v>
      </c>
      <c r="G2796" s="493">
        <v>42963.4447916667</v>
      </c>
      <c r="H2796" s="493">
        <v>42963.4447916667</v>
      </c>
      <c r="I2796" t="s">
        <v>7498</v>
      </c>
      <c r="J2796" t="s">
        <v>7498</v>
      </c>
      <c r="K2796" t="s">
        <v>1368</v>
      </c>
    </row>
    <row r="2797" hidden="1" spans="1:11">
      <c r="A2797" t="s">
        <v>7499</v>
      </c>
      <c r="B2797">
        <v>1</v>
      </c>
      <c r="C2797" t="s">
        <v>7499</v>
      </c>
      <c r="D2797">
        <v>1</v>
      </c>
      <c r="E2797" t="s">
        <v>7500</v>
      </c>
      <c r="F2797">
        <v>6</v>
      </c>
      <c r="G2797" s="493">
        <v>43273.4290625</v>
      </c>
      <c r="H2797" s="493">
        <v>43274.8888310185</v>
      </c>
      <c r="I2797" t="s">
        <v>7501</v>
      </c>
      <c r="J2797" t="s">
        <v>7501</v>
      </c>
      <c r="K2797" t="s">
        <v>7204</v>
      </c>
    </row>
    <row r="2798" hidden="1" spans="1:11">
      <c r="A2798" t="s">
        <v>7502</v>
      </c>
      <c r="B2798">
        <v>1</v>
      </c>
      <c r="C2798" t="s">
        <v>7502</v>
      </c>
      <c r="D2798">
        <v>1</v>
      </c>
      <c r="E2798" t="s">
        <v>7503</v>
      </c>
      <c r="F2798">
        <v>6</v>
      </c>
      <c r="G2798" s="493">
        <v>43397.7420717593</v>
      </c>
      <c r="H2798" s="493">
        <v>43398.4892361111</v>
      </c>
      <c r="I2798" t="s">
        <v>7504</v>
      </c>
      <c r="J2798" t="s">
        <v>7504</v>
      </c>
      <c r="K2798" t="s">
        <v>7505</v>
      </c>
    </row>
    <row r="2799" hidden="1" spans="1:11">
      <c r="A2799" t="s">
        <v>7506</v>
      </c>
      <c r="B2799">
        <v>1</v>
      </c>
      <c r="C2799" t="s">
        <v>7506</v>
      </c>
      <c r="D2799">
        <v>1</v>
      </c>
      <c r="F2799">
        <v>0</v>
      </c>
      <c r="G2799" s="493">
        <v>43258.4516087963</v>
      </c>
      <c r="H2799" s="493">
        <v>43258.4516087963</v>
      </c>
      <c r="I2799" t="s">
        <v>7507</v>
      </c>
      <c r="J2799" t="s">
        <v>7507</v>
      </c>
      <c r="K2799" t="s">
        <v>1368</v>
      </c>
    </row>
    <row r="2800" hidden="1" spans="1:11">
      <c r="A2800" t="s">
        <v>7508</v>
      </c>
      <c r="B2800">
        <v>1</v>
      </c>
      <c r="C2800" t="s">
        <v>7508</v>
      </c>
      <c r="D2800">
        <v>1</v>
      </c>
      <c r="E2800" t="s">
        <v>5037</v>
      </c>
      <c r="F2800">
        <v>6</v>
      </c>
      <c r="G2800" s="493">
        <v>43005.6262384259</v>
      </c>
      <c r="H2800" s="493">
        <v>43005.6321875</v>
      </c>
      <c r="I2800" t="s">
        <v>5040</v>
      </c>
      <c r="J2800" t="s">
        <v>5040</v>
      </c>
      <c r="K2800" t="s">
        <v>5040</v>
      </c>
    </row>
    <row r="2801" hidden="1" spans="1:11">
      <c r="A2801" t="s">
        <v>7509</v>
      </c>
      <c r="B2801">
        <v>1</v>
      </c>
      <c r="C2801" t="s">
        <v>7510</v>
      </c>
      <c r="D2801">
        <v>1</v>
      </c>
      <c r="E2801" t="s">
        <v>7511</v>
      </c>
      <c r="F2801">
        <v>2</v>
      </c>
      <c r="G2801" s="493">
        <v>42957.6247453704</v>
      </c>
      <c r="H2801" s="493">
        <v>42957.6784259259</v>
      </c>
      <c r="I2801" t="s">
        <v>7512</v>
      </c>
      <c r="J2801" t="s">
        <v>7513</v>
      </c>
      <c r="K2801" t="s">
        <v>7322</v>
      </c>
    </row>
    <row r="2802" hidden="1" spans="1:11">
      <c r="A2802" t="s">
        <v>7514</v>
      </c>
      <c r="B2802">
        <v>1</v>
      </c>
      <c r="C2802" t="s">
        <v>7514</v>
      </c>
      <c r="D2802">
        <v>1</v>
      </c>
      <c r="E2802" t="s">
        <v>6971</v>
      </c>
      <c r="F2802">
        <v>4</v>
      </c>
      <c r="G2802" s="493">
        <v>43731.6022569444</v>
      </c>
      <c r="H2802" s="493">
        <v>43731.6459259259</v>
      </c>
      <c r="I2802" t="s">
        <v>7515</v>
      </c>
      <c r="J2802" t="s">
        <v>7515</v>
      </c>
      <c r="K2802" t="s">
        <v>7516</v>
      </c>
    </row>
    <row r="2803" hidden="1" spans="1:11">
      <c r="A2803" t="s">
        <v>7517</v>
      </c>
      <c r="B2803">
        <v>1</v>
      </c>
      <c r="C2803" t="s">
        <v>7517</v>
      </c>
      <c r="D2803">
        <v>1</v>
      </c>
      <c r="E2803" t="s">
        <v>7280</v>
      </c>
      <c r="F2803">
        <v>4</v>
      </c>
      <c r="G2803" s="493">
        <v>43732.5488425926</v>
      </c>
      <c r="H2803" s="493">
        <v>43787.3734490741</v>
      </c>
      <c r="I2803" t="s">
        <v>7518</v>
      </c>
      <c r="J2803" t="s">
        <v>7518</v>
      </c>
      <c r="K2803" t="s">
        <v>7518</v>
      </c>
    </row>
    <row r="2804" hidden="1" spans="1:11">
      <c r="A2804" t="s">
        <v>7519</v>
      </c>
      <c r="B2804">
        <v>1</v>
      </c>
      <c r="C2804" t="s">
        <v>7143</v>
      </c>
      <c r="D2804">
        <v>1</v>
      </c>
      <c r="E2804" t="s">
        <v>5812</v>
      </c>
      <c r="F2804">
        <v>2</v>
      </c>
      <c r="G2804" s="493">
        <v>42853.797337963</v>
      </c>
      <c r="H2804" s="493">
        <v>42853.7996180556</v>
      </c>
      <c r="I2804" t="s">
        <v>5816</v>
      </c>
      <c r="J2804" t="s">
        <v>5813</v>
      </c>
      <c r="K2804" t="s">
        <v>5814</v>
      </c>
    </row>
    <row r="2805" hidden="1" spans="1:11">
      <c r="A2805" t="s">
        <v>7520</v>
      </c>
      <c r="B2805">
        <v>1</v>
      </c>
      <c r="C2805" t="s">
        <v>7520</v>
      </c>
      <c r="D2805">
        <v>1</v>
      </c>
      <c r="F2805">
        <v>0</v>
      </c>
      <c r="G2805" s="493">
        <v>42935.4745138889</v>
      </c>
      <c r="H2805" s="493">
        <v>42935.4745138889</v>
      </c>
      <c r="I2805" t="s">
        <v>5808</v>
      </c>
      <c r="J2805" t="s">
        <v>5808</v>
      </c>
      <c r="K2805" t="s">
        <v>1368</v>
      </c>
    </row>
    <row r="2806" hidden="1" spans="1:11">
      <c r="A2806" t="s">
        <v>7521</v>
      </c>
      <c r="B2806">
        <v>1</v>
      </c>
      <c r="C2806" t="s">
        <v>6885</v>
      </c>
      <c r="D2806">
        <v>1</v>
      </c>
      <c r="E2806" t="s">
        <v>5818</v>
      </c>
      <c r="F2806">
        <v>2</v>
      </c>
      <c r="G2806" s="493">
        <v>42852.685474537</v>
      </c>
      <c r="H2806" s="493">
        <v>42852.713275463</v>
      </c>
      <c r="I2806" t="s">
        <v>5822</v>
      </c>
      <c r="J2806" t="s">
        <v>5819</v>
      </c>
      <c r="K2806" t="s">
        <v>5820</v>
      </c>
    </row>
    <row r="2807" hidden="1" spans="1:11">
      <c r="A2807" t="s">
        <v>7522</v>
      </c>
      <c r="B2807">
        <v>1</v>
      </c>
      <c r="C2807" t="s">
        <v>7522</v>
      </c>
      <c r="D2807">
        <v>1</v>
      </c>
      <c r="F2807">
        <v>0</v>
      </c>
      <c r="G2807" s="493">
        <v>42935.4770601852</v>
      </c>
      <c r="H2807" s="493">
        <v>42935.4770601852</v>
      </c>
      <c r="I2807" t="s">
        <v>5810</v>
      </c>
      <c r="J2807" t="s">
        <v>5810</v>
      </c>
      <c r="K2807" t="s">
        <v>1368</v>
      </c>
    </row>
    <row r="2808" hidden="1" spans="1:11">
      <c r="A2808" t="s">
        <v>7523</v>
      </c>
      <c r="B2808">
        <v>1</v>
      </c>
      <c r="C2808" t="s">
        <v>5743</v>
      </c>
      <c r="D2808">
        <v>1</v>
      </c>
      <c r="E2808" t="s">
        <v>2497</v>
      </c>
      <c r="F2808">
        <v>4</v>
      </c>
      <c r="G2808" s="493">
        <v>42068.6889699074</v>
      </c>
      <c r="H2808" s="493">
        <v>42068.6970023148</v>
      </c>
      <c r="I2808" t="s">
        <v>2498</v>
      </c>
      <c r="J2808" t="s">
        <v>2499</v>
      </c>
      <c r="K2808" t="s">
        <v>5744</v>
      </c>
    </row>
    <row r="2809" hidden="1" spans="1:11">
      <c r="A2809" t="s">
        <v>7524</v>
      </c>
      <c r="B2809">
        <v>1</v>
      </c>
      <c r="C2809" t="s">
        <v>6531</v>
      </c>
      <c r="D2809">
        <v>1</v>
      </c>
      <c r="E2809" t="s">
        <v>6532</v>
      </c>
      <c r="F2809">
        <v>6</v>
      </c>
      <c r="G2809" s="493">
        <v>42438.4556134259</v>
      </c>
      <c r="H2809" s="493">
        <v>42438.4658796296</v>
      </c>
      <c r="I2809" t="s">
        <v>7525</v>
      </c>
      <c r="J2809" t="s">
        <v>4265</v>
      </c>
      <c r="K2809" t="s">
        <v>6533</v>
      </c>
    </row>
    <row r="2810" hidden="1" spans="1:11">
      <c r="A2810" t="s">
        <v>7526</v>
      </c>
      <c r="B2810">
        <v>1</v>
      </c>
      <c r="C2810" t="s">
        <v>6087</v>
      </c>
      <c r="D2810">
        <v>1</v>
      </c>
      <c r="E2810" t="s">
        <v>4180</v>
      </c>
      <c r="F2810">
        <v>2</v>
      </c>
      <c r="G2810" s="493">
        <v>42217.4513541667</v>
      </c>
      <c r="H2810" s="493">
        <v>42250.7061458333</v>
      </c>
      <c r="I2810" t="s">
        <v>7527</v>
      </c>
      <c r="J2810" t="s">
        <v>5548</v>
      </c>
      <c r="K2810" t="s">
        <v>6088</v>
      </c>
    </row>
    <row r="2811" hidden="1" spans="1:11">
      <c r="A2811" t="s">
        <v>7528</v>
      </c>
      <c r="B2811">
        <v>1</v>
      </c>
      <c r="C2811" t="s">
        <v>3661</v>
      </c>
      <c r="D2811">
        <v>1</v>
      </c>
      <c r="E2811" t="s">
        <v>3332</v>
      </c>
      <c r="F2811">
        <v>24</v>
      </c>
      <c r="G2811" s="493">
        <v>41470.4858217593</v>
      </c>
      <c r="H2811" s="493">
        <v>41470.4915277778</v>
      </c>
      <c r="I2811" t="s">
        <v>7529</v>
      </c>
      <c r="J2811" t="s">
        <v>3663</v>
      </c>
      <c r="K2811" t="s">
        <v>3664</v>
      </c>
    </row>
    <row r="2812" hidden="1" spans="1:11">
      <c r="A2812" t="s">
        <v>7530</v>
      </c>
      <c r="B2812">
        <v>1</v>
      </c>
      <c r="C2812" t="s">
        <v>7530</v>
      </c>
      <c r="D2812">
        <v>1</v>
      </c>
      <c r="E2812" t="s">
        <v>7531</v>
      </c>
      <c r="F2812">
        <v>4</v>
      </c>
      <c r="G2812" s="493">
        <v>43217.5760069444</v>
      </c>
      <c r="H2812" s="493">
        <v>43333.7029282407</v>
      </c>
      <c r="I2812" t="s">
        <v>7532</v>
      </c>
      <c r="J2812" t="s">
        <v>7532</v>
      </c>
      <c r="K2812" t="s">
        <v>7494</v>
      </c>
    </row>
    <row r="2813" hidden="1" spans="1:11">
      <c r="A2813" t="s">
        <v>7533</v>
      </c>
      <c r="B2813">
        <v>1</v>
      </c>
      <c r="C2813" t="s">
        <v>7533</v>
      </c>
      <c r="D2813">
        <v>1</v>
      </c>
      <c r="E2813" t="s">
        <v>7534</v>
      </c>
      <c r="F2813">
        <v>4</v>
      </c>
      <c r="G2813" s="493">
        <v>43363.6600578704</v>
      </c>
      <c r="H2813" s="493">
        <v>43363.6981712963</v>
      </c>
      <c r="I2813" t="s">
        <v>7494</v>
      </c>
      <c r="J2813" t="s">
        <v>7494</v>
      </c>
      <c r="K2813" t="s">
        <v>7535</v>
      </c>
    </row>
    <row r="2814" hidden="1" spans="1:11">
      <c r="A2814" t="s">
        <v>7536</v>
      </c>
      <c r="B2814">
        <v>1</v>
      </c>
      <c r="C2814" t="s">
        <v>7536</v>
      </c>
      <c r="D2814">
        <v>1</v>
      </c>
      <c r="E2814" t="s">
        <v>7537</v>
      </c>
      <c r="F2814">
        <v>4</v>
      </c>
      <c r="G2814" s="493">
        <v>42969.7172569444</v>
      </c>
      <c r="H2814" s="493">
        <v>42969.7427314815</v>
      </c>
      <c r="I2814" t="s">
        <v>7538</v>
      </c>
      <c r="J2814" t="s">
        <v>7538</v>
      </c>
      <c r="K2814" t="s">
        <v>7538</v>
      </c>
    </row>
    <row r="2815" hidden="1" spans="1:11">
      <c r="A2815" t="s">
        <v>7539</v>
      </c>
      <c r="B2815">
        <v>1</v>
      </c>
      <c r="C2815" t="s">
        <v>7540</v>
      </c>
      <c r="D2815">
        <v>1</v>
      </c>
      <c r="E2815" t="s">
        <v>738</v>
      </c>
      <c r="F2815">
        <v>4</v>
      </c>
      <c r="G2815" s="493">
        <v>43186.6321875</v>
      </c>
      <c r="H2815" s="493">
        <v>43201.4970717593</v>
      </c>
      <c r="I2815" t="s">
        <v>7541</v>
      </c>
      <c r="J2815" t="s">
        <v>6014</v>
      </c>
      <c r="K2815" t="s">
        <v>7542</v>
      </c>
    </row>
    <row r="2816" hidden="1" spans="1:11">
      <c r="A2816" t="s">
        <v>7543</v>
      </c>
      <c r="B2816">
        <v>1</v>
      </c>
      <c r="C2816" t="s">
        <v>7544</v>
      </c>
      <c r="D2816">
        <v>1</v>
      </c>
      <c r="E2816" t="s">
        <v>7545</v>
      </c>
      <c r="F2816">
        <v>4</v>
      </c>
      <c r="G2816" s="493">
        <v>43005.4122453704</v>
      </c>
      <c r="H2816" s="493">
        <v>43005.4143287037</v>
      </c>
      <c r="I2816" t="s">
        <v>7546</v>
      </c>
      <c r="J2816" t="s">
        <v>6265</v>
      </c>
      <c r="K2816" t="s">
        <v>6266</v>
      </c>
    </row>
    <row r="2817" hidden="1" spans="1:11">
      <c r="A2817" t="s">
        <v>7547</v>
      </c>
      <c r="B2817">
        <v>1</v>
      </c>
      <c r="C2817" t="s">
        <v>7547</v>
      </c>
      <c r="D2817">
        <v>1</v>
      </c>
      <c r="E2817" t="s">
        <v>1198</v>
      </c>
      <c r="F2817">
        <v>2</v>
      </c>
      <c r="G2817" s="493">
        <v>42958.7024421296</v>
      </c>
      <c r="H2817" s="493">
        <v>42965.6311689815</v>
      </c>
      <c r="I2817" t="s">
        <v>7140</v>
      </c>
      <c r="J2817" t="s">
        <v>7140</v>
      </c>
      <c r="K2817" t="s">
        <v>7141</v>
      </c>
    </row>
    <row r="2818" hidden="1" spans="1:11">
      <c r="A2818" t="s">
        <v>7548</v>
      </c>
      <c r="B2818">
        <v>1</v>
      </c>
      <c r="C2818" t="s">
        <v>3965</v>
      </c>
      <c r="D2818">
        <v>2</v>
      </c>
      <c r="E2818" t="s">
        <v>663</v>
      </c>
      <c r="F2818">
        <v>9</v>
      </c>
      <c r="G2818" s="493">
        <v>40288.6908564815</v>
      </c>
      <c r="H2818" s="493">
        <v>40288.6908564815</v>
      </c>
      <c r="I2818" t="s">
        <v>3966</v>
      </c>
      <c r="J2818" t="s">
        <v>3967</v>
      </c>
      <c r="K2818" t="s">
        <v>3968</v>
      </c>
    </row>
    <row r="2819" hidden="1" spans="1:11">
      <c r="A2819" t="s">
        <v>7548</v>
      </c>
      <c r="B2819">
        <v>2</v>
      </c>
      <c r="C2819" t="s">
        <v>3965</v>
      </c>
      <c r="D2819">
        <v>2</v>
      </c>
      <c r="E2819" t="s">
        <v>663</v>
      </c>
      <c r="F2819">
        <v>9</v>
      </c>
      <c r="G2819" s="493">
        <v>40288.6908564815</v>
      </c>
      <c r="H2819" s="493">
        <v>40288.6908564815</v>
      </c>
      <c r="I2819" t="s">
        <v>3966</v>
      </c>
      <c r="J2819" t="s">
        <v>3967</v>
      </c>
      <c r="K2819" t="s">
        <v>3968</v>
      </c>
    </row>
    <row r="2820" hidden="1" spans="1:11">
      <c r="A2820" t="s">
        <v>7549</v>
      </c>
      <c r="B2820">
        <v>1</v>
      </c>
      <c r="C2820" t="s">
        <v>7550</v>
      </c>
      <c r="D2820">
        <v>1</v>
      </c>
      <c r="E2820" t="s">
        <v>1192</v>
      </c>
      <c r="F2820">
        <v>4</v>
      </c>
      <c r="G2820" s="493">
        <v>42965.5911111111</v>
      </c>
      <c r="H2820" s="493">
        <v>42965.6293634259</v>
      </c>
      <c r="I2820" t="s">
        <v>7551</v>
      </c>
      <c r="J2820" t="s">
        <v>7552</v>
      </c>
      <c r="K2820" t="s">
        <v>7553</v>
      </c>
    </row>
    <row r="2821" hidden="1" spans="1:11">
      <c r="A2821" t="s">
        <v>7550</v>
      </c>
      <c r="B2821">
        <v>1</v>
      </c>
      <c r="C2821" t="s">
        <v>7550</v>
      </c>
      <c r="D2821">
        <v>1</v>
      </c>
      <c r="E2821" t="s">
        <v>1192</v>
      </c>
      <c r="F2821">
        <v>4</v>
      </c>
      <c r="G2821" s="493">
        <v>42965.5911111111</v>
      </c>
      <c r="H2821" s="493">
        <v>42965.6293634259</v>
      </c>
      <c r="I2821" t="s">
        <v>7552</v>
      </c>
      <c r="J2821" t="s">
        <v>7552</v>
      </c>
      <c r="K2821" t="s">
        <v>7553</v>
      </c>
    </row>
    <row r="2822" hidden="1" spans="1:11">
      <c r="A2822" t="s">
        <v>7554</v>
      </c>
      <c r="B2822">
        <v>1</v>
      </c>
      <c r="C2822" t="s">
        <v>7555</v>
      </c>
      <c r="D2822">
        <v>1</v>
      </c>
      <c r="E2822" t="s">
        <v>7089</v>
      </c>
      <c r="F2822">
        <v>35</v>
      </c>
      <c r="G2822" s="493">
        <v>43049.6345717593</v>
      </c>
      <c r="H2822" s="493">
        <v>43052.4031712963</v>
      </c>
      <c r="I2822" t="s">
        <v>7556</v>
      </c>
      <c r="J2822" t="s">
        <v>7557</v>
      </c>
      <c r="K2822" t="s">
        <v>7558</v>
      </c>
    </row>
    <row r="2823" hidden="1" spans="1:11">
      <c r="A2823" t="s">
        <v>7555</v>
      </c>
      <c r="B2823">
        <v>1</v>
      </c>
      <c r="C2823" t="s">
        <v>7555</v>
      </c>
      <c r="D2823">
        <v>1</v>
      </c>
      <c r="E2823" t="s">
        <v>7089</v>
      </c>
      <c r="F2823">
        <v>35</v>
      </c>
      <c r="G2823" s="493">
        <v>43049.6345717593</v>
      </c>
      <c r="H2823" s="493">
        <v>43052.4031712963</v>
      </c>
      <c r="I2823" t="s">
        <v>7557</v>
      </c>
      <c r="J2823" t="s">
        <v>7557</v>
      </c>
      <c r="K2823" t="s">
        <v>7558</v>
      </c>
    </row>
    <row r="2824" hidden="1" spans="1:11">
      <c r="A2824" t="s">
        <v>981</v>
      </c>
      <c r="B2824">
        <v>1</v>
      </c>
      <c r="C2824" t="s">
        <v>980</v>
      </c>
      <c r="D2824">
        <v>1</v>
      </c>
      <c r="E2824">
        <v>92427091</v>
      </c>
      <c r="F2824">
        <v>6</v>
      </c>
      <c r="G2824" s="493">
        <v>43001.4904513889</v>
      </c>
      <c r="H2824" s="493">
        <v>43001.4944675926</v>
      </c>
      <c r="I2824" t="s">
        <v>7559</v>
      </c>
      <c r="J2824" t="s">
        <v>2967</v>
      </c>
      <c r="K2824" t="s">
        <v>5141</v>
      </c>
    </row>
    <row r="2825" hidden="1" spans="1:11">
      <c r="A2825" t="s">
        <v>7560</v>
      </c>
      <c r="B2825">
        <v>1</v>
      </c>
      <c r="C2825" t="s">
        <v>7561</v>
      </c>
      <c r="D2825">
        <v>1</v>
      </c>
      <c r="E2825" t="s">
        <v>7562</v>
      </c>
      <c r="F2825">
        <v>3</v>
      </c>
      <c r="G2825" s="493">
        <v>42969.6490509259</v>
      </c>
      <c r="H2825" s="493">
        <v>43207.6817824074</v>
      </c>
      <c r="I2825" t="s">
        <v>7563</v>
      </c>
      <c r="J2825" t="s">
        <v>7564</v>
      </c>
      <c r="K2825" t="s">
        <v>7564</v>
      </c>
    </row>
    <row r="2826" hidden="1" spans="1:11">
      <c r="A2826" t="s">
        <v>7565</v>
      </c>
      <c r="B2826">
        <v>1</v>
      </c>
      <c r="C2826" t="s">
        <v>7565</v>
      </c>
      <c r="D2826">
        <v>1</v>
      </c>
      <c r="E2826" t="s">
        <v>880</v>
      </c>
      <c r="F2826">
        <v>2</v>
      </c>
      <c r="G2826" s="493">
        <v>43090.4440277778</v>
      </c>
      <c r="H2826" s="493">
        <v>43090.4474537037</v>
      </c>
      <c r="I2826" t="s">
        <v>7566</v>
      </c>
      <c r="J2826" t="s">
        <v>7566</v>
      </c>
      <c r="K2826" t="s">
        <v>6642</v>
      </c>
    </row>
    <row r="2827" hidden="1" spans="1:11">
      <c r="A2827" t="s">
        <v>7567</v>
      </c>
      <c r="B2827">
        <v>1</v>
      </c>
      <c r="C2827" t="s">
        <v>7567</v>
      </c>
      <c r="D2827">
        <v>1</v>
      </c>
      <c r="E2827" t="s">
        <v>880</v>
      </c>
      <c r="F2827">
        <v>2</v>
      </c>
      <c r="G2827" s="493">
        <v>43096.7679282407</v>
      </c>
      <c r="H2827" s="493">
        <v>43096.7709837963</v>
      </c>
      <c r="I2827" t="s">
        <v>7568</v>
      </c>
      <c r="J2827" t="s">
        <v>7568</v>
      </c>
      <c r="K2827" t="s">
        <v>5316</v>
      </c>
    </row>
    <row r="2828" hidden="1" spans="1:11">
      <c r="A2828" t="s">
        <v>7569</v>
      </c>
      <c r="B2828">
        <v>1</v>
      </c>
      <c r="C2828" t="s">
        <v>4349</v>
      </c>
      <c r="D2828">
        <v>1</v>
      </c>
      <c r="E2828" t="s">
        <v>4350</v>
      </c>
      <c r="F2828">
        <v>4</v>
      </c>
      <c r="G2828" s="493">
        <v>41464.6288888889</v>
      </c>
      <c r="H2828" s="493">
        <v>41464.666412037</v>
      </c>
      <c r="I2828" t="s">
        <v>7570</v>
      </c>
      <c r="J2828" t="s">
        <v>3045</v>
      </c>
      <c r="K2828" t="s">
        <v>3045</v>
      </c>
    </row>
    <row r="2829" hidden="1" spans="1:11">
      <c r="A2829" t="s">
        <v>7571</v>
      </c>
      <c r="B2829">
        <v>1</v>
      </c>
      <c r="C2829" t="s">
        <v>7572</v>
      </c>
      <c r="D2829">
        <v>1</v>
      </c>
      <c r="E2829" t="s">
        <v>895</v>
      </c>
      <c r="F2829">
        <v>4</v>
      </c>
      <c r="G2829" s="493">
        <v>43178.6840393519</v>
      </c>
      <c r="H2829" s="493">
        <v>43181.715162037</v>
      </c>
      <c r="I2829" t="s">
        <v>7573</v>
      </c>
      <c r="J2829" t="s">
        <v>7574</v>
      </c>
      <c r="K2829" t="s">
        <v>7178</v>
      </c>
    </row>
    <row r="2830" hidden="1" spans="1:11">
      <c r="A2830" t="s">
        <v>7575</v>
      </c>
      <c r="B2830">
        <v>1</v>
      </c>
      <c r="C2830" t="s">
        <v>7572</v>
      </c>
      <c r="D2830">
        <v>1</v>
      </c>
      <c r="E2830" t="s">
        <v>895</v>
      </c>
      <c r="F2830">
        <v>4</v>
      </c>
      <c r="G2830" s="493">
        <v>43178.6840393519</v>
      </c>
      <c r="H2830" s="493">
        <v>43181.715162037</v>
      </c>
      <c r="I2830" t="s">
        <v>7576</v>
      </c>
      <c r="J2830" t="s">
        <v>7574</v>
      </c>
      <c r="K2830" t="s">
        <v>7178</v>
      </c>
    </row>
    <row r="2831" hidden="1" spans="1:11">
      <c r="A2831" t="s">
        <v>7577</v>
      </c>
      <c r="B2831">
        <v>1</v>
      </c>
      <c r="C2831" t="s">
        <v>7572</v>
      </c>
      <c r="D2831">
        <v>1</v>
      </c>
      <c r="E2831" t="s">
        <v>895</v>
      </c>
      <c r="F2831">
        <v>4</v>
      </c>
      <c r="G2831" s="493">
        <v>43178.6840393519</v>
      </c>
      <c r="H2831" s="493">
        <v>43181.715162037</v>
      </c>
      <c r="I2831" t="s">
        <v>7578</v>
      </c>
      <c r="J2831" t="s">
        <v>7574</v>
      </c>
      <c r="K2831" t="s">
        <v>7178</v>
      </c>
    </row>
    <row r="2832" hidden="1" spans="1:11">
      <c r="A2832" t="s">
        <v>7579</v>
      </c>
      <c r="B2832">
        <v>1</v>
      </c>
      <c r="C2832" t="s">
        <v>7572</v>
      </c>
      <c r="D2832">
        <v>1</v>
      </c>
      <c r="E2832" t="s">
        <v>895</v>
      </c>
      <c r="F2832">
        <v>4</v>
      </c>
      <c r="G2832" s="493">
        <v>43178.6840393519</v>
      </c>
      <c r="H2832" s="493">
        <v>43181.715162037</v>
      </c>
      <c r="I2832" t="s">
        <v>7580</v>
      </c>
      <c r="J2832" t="s">
        <v>7574</v>
      </c>
      <c r="K2832" t="s">
        <v>7178</v>
      </c>
    </row>
    <row r="2833" hidden="1" spans="1:11">
      <c r="A2833" t="s">
        <v>7581</v>
      </c>
      <c r="B2833">
        <v>1</v>
      </c>
      <c r="C2833" t="s">
        <v>7572</v>
      </c>
      <c r="D2833">
        <v>1</v>
      </c>
      <c r="E2833" t="s">
        <v>895</v>
      </c>
      <c r="F2833">
        <v>4</v>
      </c>
      <c r="G2833" s="493">
        <v>43178.6840393519</v>
      </c>
      <c r="H2833" s="493">
        <v>43181.715162037</v>
      </c>
      <c r="I2833" t="s">
        <v>7582</v>
      </c>
      <c r="J2833" t="s">
        <v>7574</v>
      </c>
      <c r="K2833" t="s">
        <v>7178</v>
      </c>
    </row>
    <row r="2834" hidden="1" spans="1:11">
      <c r="A2834" t="s">
        <v>7583</v>
      </c>
      <c r="B2834">
        <v>1</v>
      </c>
      <c r="C2834" t="s">
        <v>7572</v>
      </c>
      <c r="D2834">
        <v>1</v>
      </c>
      <c r="E2834" t="s">
        <v>895</v>
      </c>
      <c r="F2834">
        <v>4</v>
      </c>
      <c r="G2834" s="493">
        <v>43178.6840393519</v>
      </c>
      <c r="H2834" s="493">
        <v>43181.715162037</v>
      </c>
      <c r="I2834" t="s">
        <v>7584</v>
      </c>
      <c r="J2834" t="s">
        <v>7574</v>
      </c>
      <c r="K2834" t="s">
        <v>7178</v>
      </c>
    </row>
    <row r="2835" hidden="1" spans="1:11">
      <c r="A2835" t="s">
        <v>7585</v>
      </c>
      <c r="B2835">
        <v>1</v>
      </c>
      <c r="C2835" t="s">
        <v>7585</v>
      </c>
      <c r="D2835">
        <v>1</v>
      </c>
      <c r="F2835">
        <v>0</v>
      </c>
      <c r="G2835" s="493">
        <v>42969.6151273148</v>
      </c>
      <c r="H2835" s="493">
        <v>42969.6151273148</v>
      </c>
      <c r="I2835" t="s">
        <v>7586</v>
      </c>
      <c r="J2835" t="s">
        <v>7586</v>
      </c>
      <c r="K2835" t="s">
        <v>1368</v>
      </c>
    </row>
    <row r="2836" hidden="1" spans="1:11">
      <c r="A2836" t="s">
        <v>7587</v>
      </c>
      <c r="B2836">
        <v>1</v>
      </c>
      <c r="C2836" t="s">
        <v>7588</v>
      </c>
      <c r="D2836">
        <v>1</v>
      </c>
      <c r="E2836" t="s">
        <v>7589</v>
      </c>
      <c r="F2836">
        <v>2</v>
      </c>
      <c r="G2836" s="493">
        <v>42966.8916435185</v>
      </c>
      <c r="H2836" s="493">
        <v>43353.4314814815</v>
      </c>
      <c r="I2836" t="s">
        <v>7590</v>
      </c>
      <c r="J2836" t="s">
        <v>7591</v>
      </c>
      <c r="K2836" t="s">
        <v>7592</v>
      </c>
    </row>
    <row r="2837" hidden="1" spans="1:11">
      <c r="A2837" t="s">
        <v>7593</v>
      </c>
      <c r="B2837">
        <v>1</v>
      </c>
      <c r="C2837" t="s">
        <v>7593</v>
      </c>
      <c r="D2837">
        <v>1</v>
      </c>
      <c r="F2837">
        <v>0</v>
      </c>
      <c r="G2837" s="493">
        <v>42966.8853935185</v>
      </c>
      <c r="H2837" s="493">
        <v>42966.8853935185</v>
      </c>
      <c r="I2837" t="s">
        <v>7594</v>
      </c>
      <c r="J2837" t="s">
        <v>7594</v>
      </c>
      <c r="K2837" t="s">
        <v>1368</v>
      </c>
    </row>
    <row r="2838" hidden="1" spans="1:11">
      <c r="A2838" t="s">
        <v>7595</v>
      </c>
      <c r="B2838">
        <v>1</v>
      </c>
      <c r="C2838" t="s">
        <v>7595</v>
      </c>
      <c r="D2838">
        <v>1</v>
      </c>
      <c r="F2838">
        <v>0</v>
      </c>
      <c r="G2838" s="493">
        <v>43005.3757291667</v>
      </c>
      <c r="H2838" s="493">
        <v>43005.3757291667</v>
      </c>
      <c r="I2838" t="s">
        <v>7596</v>
      </c>
      <c r="J2838" t="s">
        <v>7596</v>
      </c>
      <c r="K2838" t="s">
        <v>1368</v>
      </c>
    </row>
    <row r="2839" hidden="1" spans="1:11">
      <c r="A2839" t="s">
        <v>7597</v>
      </c>
      <c r="B2839">
        <v>1</v>
      </c>
      <c r="C2839" t="s">
        <v>3137</v>
      </c>
      <c r="D2839">
        <v>1</v>
      </c>
      <c r="E2839" t="s">
        <v>3132</v>
      </c>
      <c r="F2839">
        <v>4</v>
      </c>
      <c r="G2839" s="493">
        <v>41193.4949421296</v>
      </c>
      <c r="H2839" s="493">
        <v>44902.5937384259</v>
      </c>
      <c r="I2839" t="s">
        <v>3138</v>
      </c>
      <c r="J2839" t="s">
        <v>3139</v>
      </c>
      <c r="K2839" t="s">
        <v>3140</v>
      </c>
    </row>
    <row r="2840" hidden="1" spans="1:11">
      <c r="A2840" t="s">
        <v>7598</v>
      </c>
      <c r="B2840">
        <v>1</v>
      </c>
      <c r="C2840" t="s">
        <v>5697</v>
      </c>
      <c r="D2840">
        <v>1</v>
      </c>
      <c r="E2840" t="s">
        <v>3132</v>
      </c>
      <c r="F2840">
        <v>4</v>
      </c>
      <c r="G2840" s="493">
        <v>42118.3984027778</v>
      </c>
      <c r="H2840" s="493">
        <v>44902.6004282407</v>
      </c>
      <c r="I2840" t="s">
        <v>3133</v>
      </c>
      <c r="J2840" t="s">
        <v>3134</v>
      </c>
      <c r="K2840" t="s">
        <v>5698</v>
      </c>
    </row>
    <row r="2841" hidden="1" spans="1:11">
      <c r="A2841" t="s">
        <v>7599</v>
      </c>
      <c r="B2841">
        <v>1</v>
      </c>
      <c r="C2841" t="s">
        <v>4198</v>
      </c>
      <c r="D2841">
        <v>1</v>
      </c>
      <c r="E2841" t="s">
        <v>3512</v>
      </c>
      <c r="F2841">
        <v>4</v>
      </c>
      <c r="G2841" s="493">
        <v>41450.4709953704</v>
      </c>
      <c r="H2841" s="493">
        <v>44902.602662037</v>
      </c>
      <c r="I2841" t="s">
        <v>3513</v>
      </c>
      <c r="J2841" t="s">
        <v>3514</v>
      </c>
      <c r="K2841" t="s">
        <v>4199</v>
      </c>
    </row>
    <row r="2842" hidden="1" spans="1:11">
      <c r="A2842" t="s">
        <v>7600</v>
      </c>
      <c r="B2842">
        <v>1</v>
      </c>
      <c r="C2842" t="s">
        <v>5697</v>
      </c>
      <c r="D2842">
        <v>1</v>
      </c>
      <c r="E2842" t="s">
        <v>3132</v>
      </c>
      <c r="F2842">
        <v>4</v>
      </c>
      <c r="G2842" s="493">
        <v>42118.3984027778</v>
      </c>
      <c r="H2842" s="493">
        <v>44902.6004282407</v>
      </c>
      <c r="I2842" t="s">
        <v>3491</v>
      </c>
      <c r="J2842" t="s">
        <v>3134</v>
      </c>
      <c r="K2842" t="s">
        <v>5698</v>
      </c>
    </row>
    <row r="2843" hidden="1" spans="1:11">
      <c r="A2843" t="s">
        <v>7601</v>
      </c>
      <c r="B2843">
        <v>1</v>
      </c>
      <c r="C2843" t="s">
        <v>7601</v>
      </c>
      <c r="D2843">
        <v>1</v>
      </c>
      <c r="F2843">
        <v>0</v>
      </c>
      <c r="G2843" s="493">
        <v>42964.5306597222</v>
      </c>
      <c r="H2843" s="493">
        <v>42964.5306597222</v>
      </c>
      <c r="I2843" t="s">
        <v>7602</v>
      </c>
      <c r="J2843" t="s">
        <v>7602</v>
      </c>
      <c r="K2843" t="s">
        <v>1368</v>
      </c>
    </row>
    <row r="2844" hidden="1" spans="1:11">
      <c r="A2844" t="s">
        <v>7603</v>
      </c>
      <c r="B2844">
        <v>1</v>
      </c>
      <c r="C2844" t="s">
        <v>7603</v>
      </c>
      <c r="D2844">
        <v>1</v>
      </c>
      <c r="F2844">
        <v>0</v>
      </c>
      <c r="G2844" s="493">
        <v>42964.5292824074</v>
      </c>
      <c r="H2844" s="493">
        <v>42964.5292824074</v>
      </c>
      <c r="I2844" t="s">
        <v>7604</v>
      </c>
      <c r="J2844" t="s">
        <v>7604</v>
      </c>
      <c r="K2844" t="s">
        <v>1368</v>
      </c>
    </row>
    <row r="2845" hidden="1" spans="1:11">
      <c r="A2845" t="s">
        <v>7605</v>
      </c>
      <c r="B2845">
        <v>1</v>
      </c>
      <c r="C2845" t="s">
        <v>7605</v>
      </c>
      <c r="D2845">
        <v>1</v>
      </c>
      <c r="F2845">
        <v>0</v>
      </c>
      <c r="G2845" s="493">
        <v>43053.6065740741</v>
      </c>
      <c r="H2845" s="493">
        <v>43053.6065740741</v>
      </c>
      <c r="I2845" t="s">
        <v>7606</v>
      </c>
      <c r="J2845" t="s">
        <v>7606</v>
      </c>
      <c r="K2845" t="s">
        <v>1368</v>
      </c>
    </row>
    <row r="2846" hidden="1" spans="1:11">
      <c r="A2846" t="s">
        <v>7607</v>
      </c>
      <c r="B2846">
        <v>1</v>
      </c>
      <c r="C2846" t="s">
        <v>7607</v>
      </c>
      <c r="D2846">
        <v>1</v>
      </c>
      <c r="E2846" t="s">
        <v>7608</v>
      </c>
      <c r="F2846">
        <v>6</v>
      </c>
      <c r="G2846" s="493">
        <v>42969.6478703704</v>
      </c>
      <c r="H2846" s="493">
        <v>42969.6744791667</v>
      </c>
      <c r="I2846" t="s">
        <v>7609</v>
      </c>
      <c r="J2846" t="s">
        <v>7609</v>
      </c>
      <c r="K2846" t="s">
        <v>7610</v>
      </c>
    </row>
    <row r="2847" hidden="1" spans="1:11">
      <c r="A2847" t="s">
        <v>7611</v>
      </c>
      <c r="B2847">
        <v>1</v>
      </c>
      <c r="C2847" t="s">
        <v>3137</v>
      </c>
      <c r="D2847">
        <v>1</v>
      </c>
      <c r="E2847" t="s">
        <v>3132</v>
      </c>
      <c r="F2847">
        <v>4</v>
      </c>
      <c r="G2847" s="493">
        <v>41193.4949421296</v>
      </c>
      <c r="H2847" s="493">
        <v>44902.5937384259</v>
      </c>
      <c r="I2847" t="s">
        <v>7612</v>
      </c>
      <c r="J2847" t="s">
        <v>3139</v>
      </c>
      <c r="K2847" t="s">
        <v>3140</v>
      </c>
    </row>
    <row r="2848" hidden="1" spans="1:11">
      <c r="A2848" t="s">
        <v>7613</v>
      </c>
      <c r="B2848">
        <v>1</v>
      </c>
      <c r="C2848" t="s">
        <v>5697</v>
      </c>
      <c r="D2848">
        <v>1</v>
      </c>
      <c r="E2848" t="s">
        <v>3132</v>
      </c>
      <c r="F2848">
        <v>4</v>
      </c>
      <c r="G2848" s="493">
        <v>42118.3984027778</v>
      </c>
      <c r="H2848" s="493">
        <v>44902.6004282407</v>
      </c>
      <c r="I2848" t="s">
        <v>7614</v>
      </c>
      <c r="J2848" t="s">
        <v>3134</v>
      </c>
      <c r="K2848" t="s">
        <v>5698</v>
      </c>
    </row>
    <row r="2849" hidden="1" spans="1:11">
      <c r="A2849" t="s">
        <v>7615</v>
      </c>
      <c r="B2849">
        <v>1</v>
      </c>
      <c r="C2849" t="s">
        <v>6612</v>
      </c>
      <c r="D2849">
        <v>1</v>
      </c>
      <c r="E2849" t="s">
        <v>4194</v>
      </c>
      <c r="F2849">
        <v>4</v>
      </c>
      <c r="G2849" s="493">
        <v>42484.6910416667</v>
      </c>
      <c r="H2849" s="493">
        <v>42484.6968518519</v>
      </c>
      <c r="I2849" t="s">
        <v>7616</v>
      </c>
      <c r="J2849" t="s">
        <v>4196</v>
      </c>
      <c r="K2849" t="s">
        <v>6613</v>
      </c>
    </row>
    <row r="2850" hidden="1" spans="1:11">
      <c r="A2850" t="s">
        <v>7617</v>
      </c>
      <c r="B2850">
        <v>1</v>
      </c>
      <c r="C2850" t="s">
        <v>7618</v>
      </c>
      <c r="D2850">
        <v>1</v>
      </c>
      <c r="E2850" t="s">
        <v>2819</v>
      </c>
      <c r="F2850">
        <v>2</v>
      </c>
      <c r="G2850" s="493">
        <v>43064.3996180556</v>
      </c>
      <c r="H2850" s="493">
        <v>43064.4035763889</v>
      </c>
      <c r="I2850" t="s">
        <v>7427</v>
      </c>
      <c r="J2850" t="s">
        <v>6203</v>
      </c>
      <c r="K2850" t="s">
        <v>4634</v>
      </c>
    </row>
    <row r="2851" hidden="1" spans="1:11">
      <c r="A2851" t="s">
        <v>7619</v>
      </c>
      <c r="B2851">
        <v>1</v>
      </c>
      <c r="C2851" t="s">
        <v>980</v>
      </c>
      <c r="D2851">
        <v>1</v>
      </c>
      <c r="E2851">
        <v>92427091</v>
      </c>
      <c r="F2851">
        <v>6</v>
      </c>
      <c r="G2851" s="493">
        <v>43001.4904513889</v>
      </c>
      <c r="H2851" s="493">
        <v>43001.4944675926</v>
      </c>
      <c r="I2851" t="s">
        <v>3012</v>
      </c>
      <c r="J2851" t="s">
        <v>2967</v>
      </c>
      <c r="K2851" t="s">
        <v>5141</v>
      </c>
    </row>
    <row r="2852" hidden="1" spans="1:11">
      <c r="A2852" t="s">
        <v>7620</v>
      </c>
      <c r="B2852">
        <v>1</v>
      </c>
      <c r="C2852" t="s">
        <v>7621</v>
      </c>
      <c r="D2852">
        <v>1</v>
      </c>
      <c r="E2852">
        <v>92429891</v>
      </c>
      <c r="F2852">
        <v>10</v>
      </c>
      <c r="G2852" s="493">
        <v>43001.552349537</v>
      </c>
      <c r="H2852" s="493">
        <v>43001.5733680556</v>
      </c>
      <c r="I2852" t="s">
        <v>2992</v>
      </c>
      <c r="J2852" t="s">
        <v>2970</v>
      </c>
      <c r="K2852" t="s">
        <v>7622</v>
      </c>
    </row>
    <row r="2853" hidden="1" spans="1:11">
      <c r="A2853" t="s">
        <v>7623</v>
      </c>
      <c r="B2853">
        <v>1</v>
      </c>
      <c r="C2853" t="s">
        <v>7621</v>
      </c>
      <c r="D2853">
        <v>1</v>
      </c>
      <c r="E2853">
        <v>92429891</v>
      </c>
      <c r="F2853">
        <v>10</v>
      </c>
      <c r="G2853" s="493">
        <v>43001.552349537</v>
      </c>
      <c r="H2853" s="493">
        <v>43001.5733680556</v>
      </c>
      <c r="I2853" t="s">
        <v>2994</v>
      </c>
      <c r="J2853" t="s">
        <v>2970</v>
      </c>
      <c r="K2853" t="s">
        <v>7622</v>
      </c>
    </row>
    <row r="2854" hidden="1" spans="1:11">
      <c r="A2854" t="s">
        <v>7624</v>
      </c>
      <c r="B2854">
        <v>1</v>
      </c>
      <c r="C2854" t="s">
        <v>7621</v>
      </c>
      <c r="D2854">
        <v>1</v>
      </c>
      <c r="E2854">
        <v>92429891</v>
      </c>
      <c r="F2854">
        <v>10</v>
      </c>
      <c r="G2854" s="493">
        <v>43001.552349537</v>
      </c>
      <c r="H2854" s="493">
        <v>43001.5733680556</v>
      </c>
      <c r="I2854" t="s">
        <v>2998</v>
      </c>
      <c r="J2854" t="s">
        <v>2970</v>
      </c>
      <c r="K2854" t="s">
        <v>7622</v>
      </c>
    </row>
    <row r="2855" hidden="1" spans="1:11">
      <c r="A2855" t="s">
        <v>7625</v>
      </c>
      <c r="B2855">
        <v>1</v>
      </c>
      <c r="C2855" t="s">
        <v>7621</v>
      </c>
      <c r="D2855">
        <v>1</v>
      </c>
      <c r="E2855">
        <v>92429891</v>
      </c>
      <c r="F2855">
        <v>10</v>
      </c>
      <c r="G2855" s="493">
        <v>43001.552349537</v>
      </c>
      <c r="H2855" s="493">
        <v>43001.5733680556</v>
      </c>
      <c r="I2855" t="s">
        <v>5147</v>
      </c>
      <c r="J2855" t="s">
        <v>2970</v>
      </c>
      <c r="K2855" t="s">
        <v>7622</v>
      </c>
    </row>
    <row r="2856" hidden="1" spans="1:11">
      <c r="A2856" t="s">
        <v>7626</v>
      </c>
      <c r="B2856">
        <v>1</v>
      </c>
      <c r="C2856" t="s">
        <v>7621</v>
      </c>
      <c r="D2856">
        <v>1</v>
      </c>
      <c r="E2856">
        <v>92429891</v>
      </c>
      <c r="F2856">
        <v>10</v>
      </c>
      <c r="G2856" s="493">
        <v>43001.552349537</v>
      </c>
      <c r="H2856" s="493">
        <v>43001.5733680556</v>
      </c>
      <c r="I2856" t="s">
        <v>5152</v>
      </c>
      <c r="J2856" t="s">
        <v>2970</v>
      </c>
      <c r="K2856" t="s">
        <v>7622</v>
      </c>
    </row>
    <row r="2857" hidden="1" spans="1:11">
      <c r="A2857" t="s">
        <v>7627</v>
      </c>
      <c r="B2857">
        <v>1</v>
      </c>
      <c r="C2857" t="s">
        <v>7621</v>
      </c>
      <c r="D2857">
        <v>1</v>
      </c>
      <c r="E2857">
        <v>92429891</v>
      </c>
      <c r="F2857">
        <v>10</v>
      </c>
      <c r="G2857" s="493">
        <v>43001.552349537</v>
      </c>
      <c r="H2857" s="493">
        <v>43001.5733680556</v>
      </c>
      <c r="I2857" t="s">
        <v>2996</v>
      </c>
      <c r="J2857" t="s">
        <v>2970</v>
      </c>
      <c r="K2857" t="s">
        <v>7622</v>
      </c>
    </row>
    <row r="2858" hidden="1" spans="1:11">
      <c r="A2858" t="s">
        <v>7628</v>
      </c>
      <c r="B2858">
        <v>1</v>
      </c>
      <c r="C2858" t="s">
        <v>7618</v>
      </c>
      <c r="D2858">
        <v>1</v>
      </c>
      <c r="E2858" t="s">
        <v>2819</v>
      </c>
      <c r="F2858">
        <v>2</v>
      </c>
      <c r="G2858" s="493">
        <v>43064.3996180556</v>
      </c>
      <c r="H2858" s="493">
        <v>43064.4035763889</v>
      </c>
      <c r="I2858" t="s">
        <v>7629</v>
      </c>
      <c r="J2858" t="s">
        <v>6203</v>
      </c>
      <c r="K2858" t="s">
        <v>4634</v>
      </c>
    </row>
    <row r="2859" hidden="1" spans="1:11">
      <c r="A2859" t="s">
        <v>7630</v>
      </c>
      <c r="B2859">
        <v>1</v>
      </c>
      <c r="C2859" t="s">
        <v>7630</v>
      </c>
      <c r="D2859">
        <v>1</v>
      </c>
      <c r="E2859" t="s">
        <v>7631</v>
      </c>
      <c r="F2859">
        <v>8</v>
      </c>
      <c r="G2859" s="493">
        <v>43000.6825694444</v>
      </c>
      <c r="H2859" s="493">
        <v>43001.9059375</v>
      </c>
      <c r="I2859" t="s">
        <v>7632</v>
      </c>
      <c r="J2859" t="s">
        <v>7632</v>
      </c>
      <c r="K2859" t="s">
        <v>6497</v>
      </c>
    </row>
    <row r="2860" hidden="1" spans="1:11">
      <c r="A2860" t="s">
        <v>765</v>
      </c>
      <c r="B2860">
        <v>1</v>
      </c>
      <c r="C2860" t="s">
        <v>764</v>
      </c>
      <c r="D2860">
        <v>1</v>
      </c>
      <c r="E2860" t="s">
        <v>766</v>
      </c>
      <c r="F2860">
        <v>6</v>
      </c>
      <c r="G2860" s="493">
        <v>43034.6334722222</v>
      </c>
      <c r="H2860" s="493">
        <v>45464.4479976852</v>
      </c>
      <c r="I2860" t="s">
        <v>7633</v>
      </c>
      <c r="J2860" t="s">
        <v>6803</v>
      </c>
      <c r="K2860" t="s">
        <v>6803</v>
      </c>
    </row>
    <row r="2861" hidden="1" spans="1:11">
      <c r="A2861" t="s">
        <v>764</v>
      </c>
      <c r="B2861">
        <v>1</v>
      </c>
      <c r="C2861" t="s">
        <v>764</v>
      </c>
      <c r="D2861">
        <v>1</v>
      </c>
      <c r="E2861" t="s">
        <v>766</v>
      </c>
      <c r="F2861">
        <v>6</v>
      </c>
      <c r="G2861" s="493">
        <v>43034.6334722222</v>
      </c>
      <c r="H2861" s="493">
        <v>45464.4479976852</v>
      </c>
      <c r="I2861" t="s">
        <v>6803</v>
      </c>
      <c r="J2861" t="s">
        <v>6803</v>
      </c>
      <c r="K2861" t="s">
        <v>6803</v>
      </c>
    </row>
    <row r="2862" hidden="1" spans="1:11">
      <c r="A2862" t="s">
        <v>7634</v>
      </c>
      <c r="B2862">
        <v>1</v>
      </c>
      <c r="C2862" t="s">
        <v>7634</v>
      </c>
      <c r="D2862">
        <v>1</v>
      </c>
      <c r="E2862" t="s">
        <v>7635</v>
      </c>
      <c r="F2862">
        <v>6</v>
      </c>
      <c r="G2862" s="493">
        <v>43175.4079861111</v>
      </c>
      <c r="H2862" s="493">
        <v>43181.6828703704</v>
      </c>
      <c r="I2862" t="s">
        <v>7636</v>
      </c>
      <c r="J2862" t="s">
        <v>7636</v>
      </c>
      <c r="K2862" t="s">
        <v>7637</v>
      </c>
    </row>
    <row r="2863" hidden="1" spans="1:11">
      <c r="A2863" t="s">
        <v>7638</v>
      </c>
      <c r="B2863">
        <v>1</v>
      </c>
      <c r="C2863" t="s">
        <v>7634</v>
      </c>
      <c r="D2863">
        <v>1</v>
      </c>
      <c r="E2863" t="s">
        <v>7635</v>
      </c>
      <c r="F2863">
        <v>6</v>
      </c>
      <c r="G2863" s="493">
        <v>43175.4079861111</v>
      </c>
      <c r="H2863" s="493">
        <v>43181.6828703704</v>
      </c>
      <c r="I2863" t="s">
        <v>7639</v>
      </c>
      <c r="J2863" t="s">
        <v>7636</v>
      </c>
      <c r="K2863" t="s">
        <v>7637</v>
      </c>
    </row>
    <row r="2864" hidden="1" spans="1:11">
      <c r="A2864" t="s">
        <v>1195</v>
      </c>
      <c r="B2864">
        <v>1</v>
      </c>
      <c r="C2864" t="s">
        <v>1194</v>
      </c>
      <c r="D2864">
        <v>1</v>
      </c>
      <c r="E2864">
        <v>92422291</v>
      </c>
      <c r="F2864">
        <v>6</v>
      </c>
      <c r="G2864" s="493">
        <v>42241.4213541667</v>
      </c>
      <c r="H2864" s="493">
        <v>42241.4225</v>
      </c>
      <c r="I2864" t="s">
        <v>7640</v>
      </c>
      <c r="J2864" t="s">
        <v>5467</v>
      </c>
      <c r="K2864" t="s">
        <v>5706</v>
      </c>
    </row>
    <row r="2865" hidden="1" spans="1:11">
      <c r="A2865" t="s">
        <v>1170</v>
      </c>
      <c r="B2865">
        <v>1</v>
      </c>
      <c r="C2865" t="s">
        <v>1169</v>
      </c>
      <c r="D2865">
        <v>1</v>
      </c>
      <c r="E2865" t="s">
        <v>1074</v>
      </c>
      <c r="F2865">
        <v>6</v>
      </c>
      <c r="G2865" s="493">
        <v>42687.7625810185</v>
      </c>
      <c r="H2865" s="493">
        <v>42687.7641550926</v>
      </c>
      <c r="I2865" t="s">
        <v>7641</v>
      </c>
      <c r="J2865" t="s">
        <v>5467</v>
      </c>
      <c r="K2865" t="s">
        <v>6915</v>
      </c>
    </row>
    <row r="2866" hidden="1" spans="1:11">
      <c r="A2866" t="s">
        <v>7642</v>
      </c>
      <c r="B2866">
        <v>1</v>
      </c>
      <c r="C2866" t="s">
        <v>7643</v>
      </c>
      <c r="D2866">
        <v>1</v>
      </c>
      <c r="E2866" t="s">
        <v>7644</v>
      </c>
      <c r="F2866">
        <v>6</v>
      </c>
      <c r="G2866" s="493">
        <v>43275.844837963</v>
      </c>
      <c r="H2866" s="493">
        <v>43276.6765277778</v>
      </c>
      <c r="I2866" t="s">
        <v>7645</v>
      </c>
      <c r="J2866" t="s">
        <v>7646</v>
      </c>
      <c r="K2866" t="s">
        <v>7647</v>
      </c>
    </row>
    <row r="2867" hidden="1" spans="1:11">
      <c r="A2867" t="s">
        <v>7648</v>
      </c>
      <c r="B2867">
        <v>1</v>
      </c>
      <c r="C2867" t="s">
        <v>7648</v>
      </c>
      <c r="D2867">
        <v>1</v>
      </c>
      <c r="E2867" t="s">
        <v>7649</v>
      </c>
      <c r="F2867">
        <v>4</v>
      </c>
      <c r="G2867" s="493">
        <v>43360.4747685185</v>
      </c>
      <c r="H2867" s="493">
        <v>43360.5845949074</v>
      </c>
      <c r="I2867" t="s">
        <v>7650</v>
      </c>
      <c r="J2867" t="s">
        <v>7650</v>
      </c>
      <c r="K2867" t="s">
        <v>7651</v>
      </c>
    </row>
    <row r="2868" hidden="1" spans="1:11">
      <c r="A2868" t="s">
        <v>7652</v>
      </c>
      <c r="B2868">
        <v>1</v>
      </c>
      <c r="C2868" t="s">
        <v>7652</v>
      </c>
      <c r="D2868">
        <v>1</v>
      </c>
      <c r="F2868">
        <v>0</v>
      </c>
      <c r="G2868" s="493">
        <v>43000.3815625</v>
      </c>
      <c r="H2868" s="493">
        <v>43000.3815625</v>
      </c>
      <c r="I2868" t="s">
        <v>7653</v>
      </c>
      <c r="J2868" t="s">
        <v>7653</v>
      </c>
      <c r="K2868" t="s">
        <v>1368</v>
      </c>
    </row>
    <row r="2869" hidden="1" spans="1:11">
      <c r="A2869" t="s">
        <v>7654</v>
      </c>
      <c r="B2869">
        <v>1</v>
      </c>
      <c r="C2869" t="s">
        <v>7654</v>
      </c>
      <c r="D2869">
        <v>1</v>
      </c>
      <c r="F2869">
        <v>0</v>
      </c>
      <c r="G2869" s="493">
        <v>43000.3896412037</v>
      </c>
      <c r="H2869" s="493">
        <v>43000.3896412037</v>
      </c>
      <c r="I2869" t="s">
        <v>7655</v>
      </c>
      <c r="J2869" t="s">
        <v>7655</v>
      </c>
      <c r="K2869" t="s">
        <v>1368</v>
      </c>
    </row>
    <row r="2870" hidden="1" spans="1:11">
      <c r="A2870" t="s">
        <v>7656</v>
      </c>
      <c r="B2870">
        <v>1</v>
      </c>
      <c r="C2870" t="s">
        <v>7656</v>
      </c>
      <c r="D2870">
        <v>1</v>
      </c>
      <c r="F2870">
        <v>0</v>
      </c>
      <c r="G2870" s="493">
        <v>43053.6119444444</v>
      </c>
      <c r="H2870" s="493">
        <v>43053.6119444444</v>
      </c>
      <c r="I2870" t="s">
        <v>7657</v>
      </c>
      <c r="J2870" t="s">
        <v>7657</v>
      </c>
      <c r="K2870" t="s">
        <v>1368</v>
      </c>
    </row>
    <row r="2871" hidden="1" spans="1:11">
      <c r="A2871" t="s">
        <v>7658</v>
      </c>
      <c r="B2871">
        <v>1</v>
      </c>
      <c r="C2871" t="s">
        <v>7658</v>
      </c>
      <c r="D2871">
        <v>1</v>
      </c>
      <c r="F2871">
        <v>0</v>
      </c>
      <c r="G2871" s="493">
        <v>43053.614525463</v>
      </c>
      <c r="H2871" s="493">
        <v>43053.614525463</v>
      </c>
      <c r="I2871" t="s">
        <v>7659</v>
      </c>
      <c r="J2871" t="s">
        <v>7659</v>
      </c>
      <c r="K2871" t="s">
        <v>1368</v>
      </c>
    </row>
    <row r="2872" hidden="1" spans="1:11">
      <c r="A2872" t="s">
        <v>7660</v>
      </c>
      <c r="B2872">
        <v>1</v>
      </c>
      <c r="C2872" t="s">
        <v>7660</v>
      </c>
      <c r="D2872">
        <v>1</v>
      </c>
      <c r="F2872">
        <v>0</v>
      </c>
      <c r="G2872" s="493">
        <v>43053.6162847222</v>
      </c>
      <c r="H2872" s="493">
        <v>43053.6162847222</v>
      </c>
      <c r="I2872" t="s">
        <v>7661</v>
      </c>
      <c r="J2872" t="s">
        <v>7661</v>
      </c>
      <c r="K2872" t="s">
        <v>1368</v>
      </c>
    </row>
    <row r="2873" hidden="1" spans="1:11">
      <c r="A2873" t="s">
        <v>7662</v>
      </c>
      <c r="B2873">
        <v>1</v>
      </c>
      <c r="C2873" t="s">
        <v>7662</v>
      </c>
      <c r="D2873">
        <v>1</v>
      </c>
      <c r="F2873">
        <v>0</v>
      </c>
      <c r="G2873" s="493">
        <v>43053.6180555556</v>
      </c>
      <c r="H2873" s="493">
        <v>43053.6180555556</v>
      </c>
      <c r="I2873" t="s">
        <v>7663</v>
      </c>
      <c r="J2873" t="s">
        <v>7663</v>
      </c>
      <c r="K2873" t="s">
        <v>1368</v>
      </c>
    </row>
    <row r="2874" hidden="1" spans="1:11">
      <c r="A2874" t="s">
        <v>7664</v>
      </c>
      <c r="B2874">
        <v>1</v>
      </c>
      <c r="C2874" t="s">
        <v>7664</v>
      </c>
      <c r="D2874">
        <v>1</v>
      </c>
      <c r="F2874">
        <v>0</v>
      </c>
      <c r="G2874" s="493">
        <v>43053.619375</v>
      </c>
      <c r="H2874" s="493">
        <v>43053.619375</v>
      </c>
      <c r="I2874" t="s">
        <v>7665</v>
      </c>
      <c r="J2874" t="s">
        <v>7665</v>
      </c>
      <c r="K2874" t="s">
        <v>1368</v>
      </c>
    </row>
    <row r="2875" hidden="1" spans="1:11">
      <c r="A2875" t="s">
        <v>7666</v>
      </c>
      <c r="B2875">
        <v>1</v>
      </c>
      <c r="C2875" t="s">
        <v>7666</v>
      </c>
      <c r="D2875">
        <v>1</v>
      </c>
      <c r="F2875">
        <v>0</v>
      </c>
      <c r="G2875" s="493">
        <v>43053.620474537</v>
      </c>
      <c r="H2875" s="493">
        <v>43053.620474537</v>
      </c>
      <c r="I2875" t="s">
        <v>7667</v>
      </c>
      <c r="J2875" t="s">
        <v>7667</v>
      </c>
      <c r="K2875" t="s">
        <v>1368</v>
      </c>
    </row>
    <row r="2876" hidden="1" spans="1:11">
      <c r="A2876" t="s">
        <v>7668</v>
      </c>
      <c r="B2876">
        <v>1</v>
      </c>
      <c r="C2876" t="s">
        <v>7669</v>
      </c>
      <c r="D2876">
        <v>1</v>
      </c>
      <c r="E2876" t="s">
        <v>7670</v>
      </c>
      <c r="F2876">
        <v>4</v>
      </c>
      <c r="G2876" s="493">
        <v>42998.501087963</v>
      </c>
      <c r="H2876" s="493">
        <v>42998.5181018518</v>
      </c>
      <c r="I2876" t="s">
        <v>7671</v>
      </c>
      <c r="J2876" t="s">
        <v>7672</v>
      </c>
      <c r="K2876" t="s">
        <v>7673</v>
      </c>
    </row>
    <row r="2877" hidden="1" spans="1:11">
      <c r="A2877" t="s">
        <v>7674</v>
      </c>
      <c r="B2877">
        <v>1</v>
      </c>
      <c r="C2877" t="s">
        <v>7675</v>
      </c>
      <c r="D2877">
        <v>1</v>
      </c>
      <c r="E2877" t="s">
        <v>7676</v>
      </c>
      <c r="F2877">
        <v>4</v>
      </c>
      <c r="G2877" s="493">
        <v>42997.7016087963</v>
      </c>
      <c r="H2877" s="493">
        <v>43006.6065740741</v>
      </c>
      <c r="I2877" t="s">
        <v>7677</v>
      </c>
      <c r="J2877" t="s">
        <v>7678</v>
      </c>
      <c r="K2877" t="s">
        <v>7007</v>
      </c>
    </row>
    <row r="2878" hidden="1" spans="1:11">
      <c r="A2878" t="s">
        <v>7679</v>
      </c>
      <c r="B2878">
        <v>1</v>
      </c>
      <c r="C2878" t="s">
        <v>7680</v>
      </c>
      <c r="D2878">
        <v>1</v>
      </c>
      <c r="E2878" t="s">
        <v>7681</v>
      </c>
      <c r="F2878">
        <v>4</v>
      </c>
      <c r="G2878" s="493">
        <v>42990.605787037</v>
      </c>
      <c r="H2878" s="493">
        <v>43001.8302777778</v>
      </c>
      <c r="I2878" t="s">
        <v>7682</v>
      </c>
      <c r="J2878" t="s">
        <v>7683</v>
      </c>
      <c r="K2878" t="s">
        <v>7002</v>
      </c>
    </row>
    <row r="2879" hidden="1" spans="1:11">
      <c r="A2879" t="s">
        <v>7684</v>
      </c>
      <c r="B2879">
        <v>1</v>
      </c>
      <c r="C2879" t="s">
        <v>7684</v>
      </c>
      <c r="D2879">
        <v>1</v>
      </c>
      <c r="E2879" t="s">
        <v>7685</v>
      </c>
      <c r="F2879">
        <v>15</v>
      </c>
      <c r="G2879" s="493">
        <v>44192.6880902778</v>
      </c>
      <c r="H2879" s="493">
        <v>45209.4751388889</v>
      </c>
      <c r="I2879" t="s">
        <v>7686</v>
      </c>
      <c r="J2879" t="s">
        <v>7686</v>
      </c>
      <c r="K2879" t="s">
        <v>7687</v>
      </c>
    </row>
    <row r="2880" hidden="1" spans="1:11">
      <c r="A2880" t="s">
        <v>7688</v>
      </c>
      <c r="B2880">
        <v>1</v>
      </c>
      <c r="C2880" t="s">
        <v>7688</v>
      </c>
      <c r="D2880">
        <v>1</v>
      </c>
      <c r="E2880" t="s">
        <v>7685</v>
      </c>
      <c r="F2880">
        <v>15</v>
      </c>
      <c r="G2880" s="493">
        <v>44192.6884606481</v>
      </c>
      <c r="H2880" s="493">
        <v>44279.3984027778</v>
      </c>
      <c r="I2880" t="s">
        <v>7689</v>
      </c>
      <c r="J2880" t="s">
        <v>7689</v>
      </c>
      <c r="K2880" t="s">
        <v>7690</v>
      </c>
    </row>
    <row r="2881" hidden="1" spans="1:11">
      <c r="A2881" t="s">
        <v>7691</v>
      </c>
      <c r="B2881">
        <v>1</v>
      </c>
      <c r="C2881" t="s">
        <v>7691</v>
      </c>
      <c r="D2881">
        <v>1</v>
      </c>
      <c r="E2881" t="s">
        <v>7692</v>
      </c>
      <c r="F2881">
        <v>6</v>
      </c>
      <c r="G2881" s="493">
        <v>43362.6668865741</v>
      </c>
      <c r="H2881" s="493">
        <v>43367.3787268518</v>
      </c>
      <c r="I2881" t="s">
        <v>7693</v>
      </c>
      <c r="J2881" t="s">
        <v>7693</v>
      </c>
      <c r="K2881" t="s">
        <v>5830</v>
      </c>
    </row>
    <row r="2882" hidden="1" spans="1:11">
      <c r="A2882" t="s">
        <v>7694</v>
      </c>
      <c r="B2882">
        <v>1</v>
      </c>
      <c r="C2882" t="s">
        <v>7106</v>
      </c>
      <c r="D2882">
        <v>1</v>
      </c>
      <c r="E2882" t="s">
        <v>7107</v>
      </c>
      <c r="F2882">
        <v>4</v>
      </c>
      <c r="G2882" s="493">
        <v>42745.459375</v>
      </c>
      <c r="H2882" s="493">
        <v>43137.7537962963</v>
      </c>
      <c r="I2882" t="s">
        <v>6936</v>
      </c>
      <c r="J2882" t="s">
        <v>6937</v>
      </c>
      <c r="K2882" t="s">
        <v>6821</v>
      </c>
    </row>
    <row r="2883" hidden="1" spans="1:11">
      <c r="A2883" t="s">
        <v>7695</v>
      </c>
      <c r="B2883">
        <v>1</v>
      </c>
      <c r="C2883" t="s">
        <v>7109</v>
      </c>
      <c r="D2883">
        <v>1</v>
      </c>
      <c r="E2883" t="s">
        <v>7107</v>
      </c>
      <c r="F2883">
        <v>4</v>
      </c>
      <c r="G2883" s="493">
        <v>42745.4585300926</v>
      </c>
      <c r="H2883" s="493">
        <v>43164.8005671296</v>
      </c>
      <c r="I2883" t="s">
        <v>6940</v>
      </c>
      <c r="J2883" t="s">
        <v>6941</v>
      </c>
      <c r="K2883" t="s">
        <v>6826</v>
      </c>
    </row>
    <row r="2884" hidden="1" spans="1:11">
      <c r="A2884" t="s">
        <v>7696</v>
      </c>
      <c r="B2884">
        <v>1</v>
      </c>
      <c r="C2884" t="s">
        <v>5823</v>
      </c>
      <c r="D2884">
        <v>1</v>
      </c>
      <c r="E2884" t="s">
        <v>5824</v>
      </c>
      <c r="F2884">
        <v>2</v>
      </c>
      <c r="G2884" s="493">
        <v>42248.6247106481</v>
      </c>
      <c r="H2884" s="493">
        <v>42250.4049537037</v>
      </c>
      <c r="I2884" t="s">
        <v>7697</v>
      </c>
      <c r="J2884" t="s">
        <v>5825</v>
      </c>
      <c r="K2884" t="s">
        <v>5826</v>
      </c>
    </row>
    <row r="2885" hidden="1" spans="1:11">
      <c r="A2885" t="s">
        <v>7698</v>
      </c>
      <c r="B2885">
        <v>1</v>
      </c>
      <c r="C2885" t="s">
        <v>6885</v>
      </c>
      <c r="D2885">
        <v>1</v>
      </c>
      <c r="E2885" t="s">
        <v>5818</v>
      </c>
      <c r="F2885">
        <v>2</v>
      </c>
      <c r="G2885" s="493">
        <v>42852.685474537</v>
      </c>
      <c r="H2885" s="493">
        <v>42852.713275463</v>
      </c>
      <c r="I2885" t="s">
        <v>7699</v>
      </c>
      <c r="J2885" t="s">
        <v>5819</v>
      </c>
      <c r="K2885" t="s">
        <v>5820</v>
      </c>
    </row>
    <row r="2886" hidden="1" spans="1:11">
      <c r="A2886" t="s">
        <v>7700</v>
      </c>
      <c r="B2886">
        <v>1</v>
      </c>
      <c r="C2886" t="s">
        <v>973</v>
      </c>
      <c r="D2886">
        <v>1</v>
      </c>
      <c r="E2886" t="s">
        <v>974</v>
      </c>
      <c r="F2886">
        <v>8</v>
      </c>
      <c r="G2886" s="493">
        <v>41606.5514930556</v>
      </c>
      <c r="H2886" s="493">
        <v>45861.421087963</v>
      </c>
      <c r="I2886" t="s">
        <v>7701</v>
      </c>
      <c r="J2886" t="s">
        <v>4675</v>
      </c>
      <c r="K2886" t="s">
        <v>4676</v>
      </c>
    </row>
    <row r="2887" hidden="1" spans="1:11">
      <c r="A2887" t="s">
        <v>7702</v>
      </c>
      <c r="B2887">
        <v>1</v>
      </c>
      <c r="C2887" t="s">
        <v>7143</v>
      </c>
      <c r="D2887">
        <v>1</v>
      </c>
      <c r="E2887" t="s">
        <v>5812</v>
      </c>
      <c r="F2887">
        <v>2</v>
      </c>
      <c r="G2887" s="493">
        <v>42853.797337963</v>
      </c>
      <c r="H2887" s="493">
        <v>42853.7996180556</v>
      </c>
      <c r="I2887" t="s">
        <v>7703</v>
      </c>
      <c r="J2887" t="s">
        <v>5813</v>
      </c>
      <c r="K2887" t="s">
        <v>5814</v>
      </c>
    </row>
    <row r="2888" hidden="1" spans="1:11">
      <c r="A2888" t="s">
        <v>7704</v>
      </c>
      <c r="B2888">
        <v>1</v>
      </c>
      <c r="C2888" t="s">
        <v>1183</v>
      </c>
      <c r="D2888">
        <v>1</v>
      </c>
      <c r="E2888" t="s">
        <v>1184</v>
      </c>
      <c r="F2888">
        <v>2</v>
      </c>
      <c r="G2888" s="493">
        <v>42942.7713773148</v>
      </c>
      <c r="H2888" s="493">
        <v>42942.7740162037</v>
      </c>
      <c r="I2888" t="s">
        <v>7705</v>
      </c>
      <c r="J2888" t="s">
        <v>7433</v>
      </c>
      <c r="K2888" t="s">
        <v>7434</v>
      </c>
    </row>
    <row r="2889" hidden="1" spans="1:11">
      <c r="A2889" t="s">
        <v>7706</v>
      </c>
      <c r="B2889">
        <v>1</v>
      </c>
      <c r="C2889" t="s">
        <v>5741</v>
      </c>
      <c r="D2889">
        <v>1</v>
      </c>
      <c r="E2889" t="s">
        <v>2958</v>
      </c>
      <c r="F2889">
        <v>2</v>
      </c>
      <c r="G2889" s="493">
        <v>42068.499525463</v>
      </c>
      <c r="H2889" s="493">
        <v>42068.6974768518</v>
      </c>
      <c r="I2889" t="s">
        <v>7707</v>
      </c>
      <c r="J2889" t="s">
        <v>2959</v>
      </c>
      <c r="K2889" t="s">
        <v>2960</v>
      </c>
    </row>
    <row r="2890" hidden="1" spans="1:11">
      <c r="A2890" t="s">
        <v>7708</v>
      </c>
      <c r="B2890">
        <v>1</v>
      </c>
      <c r="C2890" t="s">
        <v>7708</v>
      </c>
      <c r="D2890">
        <v>1</v>
      </c>
      <c r="F2890">
        <v>0</v>
      </c>
      <c r="G2890" s="493">
        <v>43106.8850115741</v>
      </c>
      <c r="H2890" s="493">
        <v>43106.8850115741</v>
      </c>
      <c r="I2890" t="s">
        <v>7236</v>
      </c>
      <c r="J2890" t="s">
        <v>7236</v>
      </c>
      <c r="K2890" t="s">
        <v>1368</v>
      </c>
    </row>
    <row r="2891" hidden="1" spans="1:11">
      <c r="A2891" t="s">
        <v>7709</v>
      </c>
      <c r="B2891">
        <v>1</v>
      </c>
      <c r="C2891" t="s">
        <v>7709</v>
      </c>
      <c r="D2891">
        <v>1</v>
      </c>
      <c r="F2891">
        <v>0</v>
      </c>
      <c r="G2891" s="493">
        <v>43165.5080902778</v>
      </c>
      <c r="H2891" s="493">
        <v>43165.5080902778</v>
      </c>
      <c r="I2891" t="s">
        <v>7710</v>
      </c>
      <c r="J2891" t="s">
        <v>7710</v>
      </c>
      <c r="K2891" t="s">
        <v>1368</v>
      </c>
    </row>
    <row r="2892" hidden="1" spans="1:11">
      <c r="A2892" t="s">
        <v>7711</v>
      </c>
      <c r="B2892">
        <v>1</v>
      </c>
      <c r="C2892" t="s">
        <v>7711</v>
      </c>
      <c r="D2892">
        <v>1</v>
      </c>
      <c r="E2892" t="s">
        <v>7712</v>
      </c>
      <c r="F2892">
        <v>4</v>
      </c>
      <c r="G2892" s="493">
        <v>43123.3850462963</v>
      </c>
      <c r="H2892" s="493">
        <v>43123.4100462963</v>
      </c>
      <c r="I2892" t="s">
        <v>7713</v>
      </c>
      <c r="J2892" t="s">
        <v>7713</v>
      </c>
      <c r="K2892" t="s">
        <v>7713</v>
      </c>
    </row>
    <row r="2893" hidden="1" spans="1:11">
      <c r="A2893" t="s">
        <v>7714</v>
      </c>
      <c r="B2893">
        <v>1</v>
      </c>
      <c r="C2893" t="s">
        <v>7714</v>
      </c>
      <c r="D2893">
        <v>1</v>
      </c>
      <c r="E2893" t="s">
        <v>7715</v>
      </c>
      <c r="F2893">
        <v>4</v>
      </c>
      <c r="G2893" s="493">
        <v>43103.7234143519</v>
      </c>
      <c r="H2893" s="493">
        <v>43107.5680787037</v>
      </c>
      <c r="I2893" t="s">
        <v>7716</v>
      </c>
      <c r="J2893" t="s">
        <v>7716</v>
      </c>
      <c r="K2893" t="s">
        <v>7717</v>
      </c>
    </row>
    <row r="2894" hidden="1" spans="1:11">
      <c r="A2894" t="s">
        <v>7718</v>
      </c>
      <c r="B2894">
        <v>1</v>
      </c>
      <c r="C2894" t="s">
        <v>7718</v>
      </c>
      <c r="D2894">
        <v>1</v>
      </c>
      <c r="E2894" t="s">
        <v>7719</v>
      </c>
      <c r="F2894">
        <v>4</v>
      </c>
      <c r="G2894" s="493">
        <v>43103.7239467593</v>
      </c>
      <c r="H2894" s="493">
        <v>43106.9149189815</v>
      </c>
      <c r="I2894" t="s">
        <v>7720</v>
      </c>
      <c r="J2894" t="s">
        <v>7720</v>
      </c>
      <c r="K2894" t="s">
        <v>7002</v>
      </c>
    </row>
    <row r="2895" hidden="1" spans="1:11">
      <c r="A2895" t="s">
        <v>7721</v>
      </c>
      <c r="B2895">
        <v>1</v>
      </c>
      <c r="C2895" t="s">
        <v>7721</v>
      </c>
      <c r="D2895">
        <v>1</v>
      </c>
      <c r="E2895" t="s">
        <v>7722</v>
      </c>
      <c r="F2895">
        <v>8</v>
      </c>
      <c r="G2895" s="493">
        <v>43103.722974537</v>
      </c>
      <c r="H2895" s="493">
        <v>43106.6172222222</v>
      </c>
      <c r="I2895" t="s">
        <v>7723</v>
      </c>
      <c r="J2895" t="s">
        <v>7723</v>
      </c>
      <c r="K2895" t="s">
        <v>7724</v>
      </c>
    </row>
    <row r="2896" hidden="1" spans="1:11">
      <c r="A2896" t="s">
        <v>7725</v>
      </c>
      <c r="B2896">
        <v>1</v>
      </c>
      <c r="C2896" t="s">
        <v>7725</v>
      </c>
      <c r="D2896">
        <v>1</v>
      </c>
      <c r="E2896" t="s">
        <v>7726</v>
      </c>
      <c r="F2896">
        <v>4</v>
      </c>
      <c r="G2896" s="493">
        <v>43103.7224421296</v>
      </c>
      <c r="H2896" s="493">
        <v>43106.9890162037</v>
      </c>
      <c r="I2896" t="s">
        <v>7727</v>
      </c>
      <c r="J2896" t="s">
        <v>7727</v>
      </c>
      <c r="K2896" t="s">
        <v>7673</v>
      </c>
    </row>
    <row r="2897" hidden="1" spans="1:11">
      <c r="A2897" t="s">
        <v>7728</v>
      </c>
      <c r="B2897">
        <v>1</v>
      </c>
      <c r="C2897" t="s">
        <v>7499</v>
      </c>
      <c r="D2897">
        <v>1</v>
      </c>
      <c r="E2897" t="s">
        <v>7500</v>
      </c>
      <c r="F2897">
        <v>6</v>
      </c>
      <c r="G2897" s="493">
        <v>43273.4290625</v>
      </c>
      <c r="H2897" s="493">
        <v>43274.8888310185</v>
      </c>
      <c r="I2897" t="s">
        <v>7729</v>
      </c>
      <c r="J2897" t="s">
        <v>7501</v>
      </c>
      <c r="K2897" t="s">
        <v>7204</v>
      </c>
    </row>
    <row r="2898" hidden="1" spans="1:11">
      <c r="A2898" t="s">
        <v>7730</v>
      </c>
      <c r="B2898">
        <v>1</v>
      </c>
      <c r="C2898" t="s">
        <v>7731</v>
      </c>
      <c r="D2898">
        <v>1</v>
      </c>
      <c r="E2898" t="s">
        <v>7732</v>
      </c>
      <c r="F2898">
        <v>6</v>
      </c>
      <c r="G2898" s="493">
        <v>43273.4295949074</v>
      </c>
      <c r="H2898" s="493">
        <v>43274.9427199074</v>
      </c>
      <c r="I2898" t="s">
        <v>7733</v>
      </c>
      <c r="J2898" t="s">
        <v>7734</v>
      </c>
      <c r="K2898" t="s">
        <v>7735</v>
      </c>
    </row>
    <row r="2899" hidden="1" spans="1:11">
      <c r="A2899" t="s">
        <v>7736</v>
      </c>
      <c r="B2899">
        <v>1</v>
      </c>
      <c r="C2899" t="s">
        <v>7737</v>
      </c>
      <c r="D2899">
        <v>1</v>
      </c>
      <c r="E2899" t="s">
        <v>7738</v>
      </c>
      <c r="F2899">
        <v>6</v>
      </c>
      <c r="G2899" s="493">
        <v>43275.8380208333</v>
      </c>
      <c r="H2899" s="493">
        <v>43276.7539699074</v>
      </c>
      <c r="I2899" t="s">
        <v>7739</v>
      </c>
      <c r="J2899" t="s">
        <v>7740</v>
      </c>
      <c r="K2899" t="s">
        <v>7741</v>
      </c>
    </row>
    <row r="2900" hidden="1" spans="1:11">
      <c r="A2900" t="s">
        <v>7742</v>
      </c>
      <c r="B2900">
        <v>1</v>
      </c>
      <c r="C2900" t="s">
        <v>7397</v>
      </c>
      <c r="D2900">
        <v>1</v>
      </c>
      <c r="E2900" t="s">
        <v>7398</v>
      </c>
      <c r="F2900">
        <v>10</v>
      </c>
      <c r="G2900" s="493">
        <v>42893.5977893519</v>
      </c>
      <c r="H2900" s="493">
        <v>42941.4421180556</v>
      </c>
      <c r="I2900" t="s">
        <v>7743</v>
      </c>
      <c r="J2900" t="s">
        <v>7399</v>
      </c>
      <c r="K2900" t="s">
        <v>7400</v>
      </c>
    </row>
    <row r="2901" hidden="1" spans="1:11">
      <c r="A2901" t="s">
        <v>7744</v>
      </c>
      <c r="B2901">
        <v>1</v>
      </c>
      <c r="C2901" t="s">
        <v>7397</v>
      </c>
      <c r="D2901">
        <v>1</v>
      </c>
      <c r="E2901" t="s">
        <v>7398</v>
      </c>
      <c r="F2901">
        <v>10</v>
      </c>
      <c r="G2901" s="493">
        <v>42893.5977893519</v>
      </c>
      <c r="H2901" s="493">
        <v>42941.4421180556</v>
      </c>
      <c r="I2901" t="s">
        <v>7745</v>
      </c>
      <c r="J2901" t="s">
        <v>7399</v>
      </c>
      <c r="K2901" t="s">
        <v>7400</v>
      </c>
    </row>
    <row r="2902" hidden="1" spans="1:11">
      <c r="A2902" t="s">
        <v>7746</v>
      </c>
      <c r="B2902">
        <v>1</v>
      </c>
      <c r="C2902" t="s">
        <v>7746</v>
      </c>
      <c r="D2902">
        <v>1</v>
      </c>
      <c r="E2902" t="s">
        <v>7747</v>
      </c>
      <c r="F2902">
        <v>6</v>
      </c>
      <c r="G2902" s="493">
        <v>43325.756099537</v>
      </c>
      <c r="H2902" s="493">
        <v>43326.5187268518</v>
      </c>
      <c r="I2902" t="s">
        <v>7748</v>
      </c>
      <c r="J2902" t="s">
        <v>7748</v>
      </c>
      <c r="K2902" t="s">
        <v>7749</v>
      </c>
    </row>
    <row r="2903" hidden="1" spans="1:11">
      <c r="A2903" t="s">
        <v>7750</v>
      </c>
      <c r="B2903">
        <v>1</v>
      </c>
      <c r="C2903" t="s">
        <v>7750</v>
      </c>
      <c r="D2903">
        <v>1</v>
      </c>
      <c r="E2903" t="s">
        <v>1192</v>
      </c>
      <c r="F2903">
        <v>4</v>
      </c>
      <c r="G2903" s="493">
        <v>43062.459375</v>
      </c>
      <c r="H2903" s="493">
        <v>43062.6884375</v>
      </c>
      <c r="I2903" t="s">
        <v>6809</v>
      </c>
      <c r="J2903" t="s">
        <v>6809</v>
      </c>
      <c r="K2903" t="s">
        <v>7751</v>
      </c>
    </row>
    <row r="2904" hidden="1" spans="1:11">
      <c r="A2904" t="s">
        <v>7752</v>
      </c>
      <c r="B2904">
        <v>1</v>
      </c>
      <c r="C2904" t="s">
        <v>7752</v>
      </c>
      <c r="D2904">
        <v>1</v>
      </c>
      <c r="F2904">
        <v>10</v>
      </c>
      <c r="G2904" s="493">
        <v>43112.6449537037</v>
      </c>
      <c r="H2904" s="493">
        <v>43112.6449537037</v>
      </c>
      <c r="I2904" t="s">
        <v>7753</v>
      </c>
      <c r="J2904" t="s">
        <v>7753</v>
      </c>
      <c r="K2904" t="s">
        <v>7753</v>
      </c>
    </row>
    <row r="2905" hidden="1" spans="1:11">
      <c r="A2905" t="s">
        <v>7754</v>
      </c>
      <c r="B2905">
        <v>1</v>
      </c>
      <c r="C2905" t="s">
        <v>7755</v>
      </c>
      <c r="D2905">
        <v>1</v>
      </c>
      <c r="E2905" t="s">
        <v>7756</v>
      </c>
      <c r="F2905">
        <v>10</v>
      </c>
      <c r="G2905" s="493">
        <v>43270.5901273148</v>
      </c>
      <c r="H2905" s="493">
        <v>43270.629375</v>
      </c>
      <c r="I2905" t="s">
        <v>7757</v>
      </c>
      <c r="J2905" t="s">
        <v>7758</v>
      </c>
      <c r="K2905" t="s">
        <v>7759</v>
      </c>
    </row>
    <row r="2906" hidden="1" spans="1:11">
      <c r="A2906" t="s">
        <v>7760</v>
      </c>
      <c r="B2906">
        <v>1</v>
      </c>
      <c r="C2906" t="s">
        <v>7761</v>
      </c>
      <c r="D2906">
        <v>1</v>
      </c>
      <c r="E2906" t="s">
        <v>7756</v>
      </c>
      <c r="F2906">
        <v>10</v>
      </c>
      <c r="G2906" s="493">
        <v>43116.3668402778</v>
      </c>
      <c r="H2906" s="493">
        <v>43116.3773611111</v>
      </c>
      <c r="I2906" t="s">
        <v>7762</v>
      </c>
      <c r="J2906" t="s">
        <v>7763</v>
      </c>
      <c r="K2906" t="s">
        <v>7764</v>
      </c>
    </row>
    <row r="2907" hidden="1" spans="1:11">
      <c r="A2907" t="s">
        <v>7765</v>
      </c>
      <c r="B2907">
        <v>1</v>
      </c>
      <c r="C2907" t="s">
        <v>7765</v>
      </c>
      <c r="D2907">
        <v>1</v>
      </c>
      <c r="F2907">
        <v>0</v>
      </c>
      <c r="G2907" s="493">
        <v>44153.4533217593</v>
      </c>
      <c r="H2907" s="493">
        <v>44153.4533217593</v>
      </c>
      <c r="I2907" t="s">
        <v>7766</v>
      </c>
      <c r="J2907" t="s">
        <v>7766</v>
      </c>
      <c r="K2907" t="s">
        <v>1368</v>
      </c>
    </row>
    <row r="2908" hidden="1" spans="1:11">
      <c r="A2908" t="s">
        <v>7767</v>
      </c>
      <c r="B2908">
        <v>1</v>
      </c>
      <c r="C2908" t="s">
        <v>7750</v>
      </c>
      <c r="D2908">
        <v>1</v>
      </c>
      <c r="E2908" t="s">
        <v>1192</v>
      </c>
      <c r="F2908">
        <v>4</v>
      </c>
      <c r="G2908" s="493">
        <v>43062.459375</v>
      </c>
      <c r="H2908" s="493">
        <v>43062.6884375</v>
      </c>
      <c r="I2908" t="s">
        <v>7768</v>
      </c>
      <c r="J2908" t="s">
        <v>6809</v>
      </c>
      <c r="K2908" t="s">
        <v>7751</v>
      </c>
    </row>
    <row r="2909" hidden="1" spans="1:11">
      <c r="A2909" t="s">
        <v>7769</v>
      </c>
      <c r="B2909">
        <v>1</v>
      </c>
      <c r="C2909" t="s">
        <v>7770</v>
      </c>
      <c r="D2909">
        <v>1</v>
      </c>
      <c r="E2909" t="s">
        <v>967</v>
      </c>
      <c r="F2909">
        <v>6</v>
      </c>
      <c r="G2909" s="493">
        <v>43117.7029513889</v>
      </c>
      <c r="H2909" s="493">
        <v>45209.341412037</v>
      </c>
      <c r="I2909" t="s">
        <v>7771</v>
      </c>
      <c r="J2909" t="s">
        <v>7772</v>
      </c>
      <c r="K2909" t="s">
        <v>7773</v>
      </c>
    </row>
    <row r="2910" hidden="1" spans="1:11">
      <c r="A2910" t="s">
        <v>7774</v>
      </c>
      <c r="B2910">
        <v>1</v>
      </c>
      <c r="C2910" t="s">
        <v>7770</v>
      </c>
      <c r="D2910">
        <v>1</v>
      </c>
      <c r="E2910" t="s">
        <v>967</v>
      </c>
      <c r="F2910">
        <v>6</v>
      </c>
      <c r="G2910" s="493">
        <v>43117.7029513889</v>
      </c>
      <c r="H2910" s="493">
        <v>45209.341412037</v>
      </c>
      <c r="I2910" t="s">
        <v>7775</v>
      </c>
      <c r="J2910" t="s">
        <v>7772</v>
      </c>
      <c r="K2910" t="s">
        <v>7773</v>
      </c>
    </row>
    <row r="2911" hidden="1" spans="1:11">
      <c r="A2911" t="s">
        <v>7776</v>
      </c>
      <c r="B2911">
        <v>1</v>
      </c>
      <c r="C2911" t="s">
        <v>542</v>
      </c>
      <c r="D2911">
        <v>1</v>
      </c>
      <c r="E2911" t="s">
        <v>544</v>
      </c>
      <c r="F2911">
        <v>8</v>
      </c>
      <c r="G2911" s="493">
        <v>42138.6775</v>
      </c>
      <c r="H2911" s="493">
        <v>42826.3893287037</v>
      </c>
      <c r="I2911" t="s">
        <v>7270</v>
      </c>
      <c r="J2911" t="s">
        <v>2437</v>
      </c>
      <c r="K2911" t="s">
        <v>5224</v>
      </c>
    </row>
    <row r="2912" hidden="1" spans="1:11">
      <c r="A2912" t="s">
        <v>7777</v>
      </c>
      <c r="B2912">
        <v>1</v>
      </c>
      <c r="C2912" t="s">
        <v>7777</v>
      </c>
      <c r="D2912">
        <v>1</v>
      </c>
      <c r="F2912">
        <v>0</v>
      </c>
      <c r="G2912" s="493">
        <v>43039.7818981481</v>
      </c>
      <c r="H2912" s="493">
        <v>43039.7818981481</v>
      </c>
      <c r="I2912" t="s">
        <v>7268</v>
      </c>
      <c r="J2912" t="s">
        <v>7268</v>
      </c>
      <c r="K2912" t="s">
        <v>1368</v>
      </c>
    </row>
    <row r="2913" hidden="1" spans="1:11">
      <c r="A2913" t="s">
        <v>7778</v>
      </c>
      <c r="B2913">
        <v>1</v>
      </c>
      <c r="C2913" t="s">
        <v>542</v>
      </c>
      <c r="D2913">
        <v>1</v>
      </c>
      <c r="E2913" t="s">
        <v>544</v>
      </c>
      <c r="F2913">
        <v>8</v>
      </c>
      <c r="G2913" s="493">
        <v>42138.6775</v>
      </c>
      <c r="H2913" s="493">
        <v>42826.3893287037</v>
      </c>
      <c r="I2913" t="s">
        <v>7272</v>
      </c>
      <c r="J2913" t="s">
        <v>2437</v>
      </c>
      <c r="K2913" t="s">
        <v>5224</v>
      </c>
    </row>
    <row r="2914" hidden="1" spans="1:11">
      <c r="A2914" t="s">
        <v>7779</v>
      </c>
      <c r="B2914">
        <v>1</v>
      </c>
      <c r="C2914" t="s">
        <v>542</v>
      </c>
      <c r="D2914">
        <v>1</v>
      </c>
      <c r="E2914" t="s">
        <v>544</v>
      </c>
      <c r="F2914">
        <v>8</v>
      </c>
      <c r="G2914" s="493">
        <v>42138.6775</v>
      </c>
      <c r="H2914" s="493">
        <v>42826.3893287037</v>
      </c>
      <c r="I2914" t="s">
        <v>7274</v>
      </c>
      <c r="J2914" t="s">
        <v>2437</v>
      </c>
      <c r="K2914" t="s">
        <v>5224</v>
      </c>
    </row>
    <row r="2915" hidden="1" spans="1:11">
      <c r="A2915" t="s">
        <v>7780</v>
      </c>
      <c r="B2915">
        <v>1</v>
      </c>
      <c r="C2915" t="s">
        <v>7780</v>
      </c>
      <c r="D2915">
        <v>1</v>
      </c>
      <c r="E2915" t="s">
        <v>7781</v>
      </c>
      <c r="F2915">
        <v>2</v>
      </c>
      <c r="G2915" s="493">
        <v>43118.8173842593</v>
      </c>
      <c r="H2915" s="493">
        <v>43119.4330324074</v>
      </c>
      <c r="I2915" t="s">
        <v>7782</v>
      </c>
      <c r="J2915" t="s">
        <v>7782</v>
      </c>
      <c r="K2915" t="s">
        <v>7783</v>
      </c>
    </row>
    <row r="2916" hidden="1" spans="1:11">
      <c r="A2916" t="s">
        <v>1049</v>
      </c>
      <c r="B2916">
        <v>1</v>
      </c>
      <c r="C2916" t="s">
        <v>1048</v>
      </c>
      <c r="D2916">
        <v>1</v>
      </c>
      <c r="E2916" t="s">
        <v>1050</v>
      </c>
      <c r="F2916">
        <v>2</v>
      </c>
      <c r="G2916" s="493">
        <v>44145.5705787037</v>
      </c>
      <c r="H2916" s="493">
        <v>44147.8649652778</v>
      </c>
      <c r="I2916" t="s">
        <v>7784</v>
      </c>
      <c r="J2916" t="s">
        <v>7785</v>
      </c>
      <c r="K2916" t="s">
        <v>7786</v>
      </c>
    </row>
    <row r="2917" hidden="1" spans="1:11">
      <c r="A2917" t="s">
        <v>7787</v>
      </c>
      <c r="B2917">
        <v>1</v>
      </c>
      <c r="C2917" t="s">
        <v>7787</v>
      </c>
      <c r="D2917">
        <v>1</v>
      </c>
      <c r="E2917" t="s">
        <v>745</v>
      </c>
      <c r="F2917">
        <v>2</v>
      </c>
      <c r="G2917" s="493">
        <v>43145.6710532407</v>
      </c>
      <c r="H2917" s="493">
        <v>43145.6797916667</v>
      </c>
      <c r="I2917" t="s">
        <v>7788</v>
      </c>
      <c r="J2917" t="s">
        <v>7788</v>
      </c>
      <c r="K2917" t="s">
        <v>7789</v>
      </c>
    </row>
    <row r="2918" hidden="1" spans="1:11">
      <c r="A2918" t="s">
        <v>7790</v>
      </c>
      <c r="B2918">
        <v>1</v>
      </c>
      <c r="C2918" t="s">
        <v>7790</v>
      </c>
      <c r="D2918">
        <v>1</v>
      </c>
      <c r="E2918" t="s">
        <v>7791</v>
      </c>
      <c r="F2918">
        <v>4</v>
      </c>
      <c r="G2918" s="493">
        <v>43083.4652083333</v>
      </c>
      <c r="H2918" s="493">
        <v>43085.9148611111</v>
      </c>
      <c r="I2918" t="s">
        <v>7792</v>
      </c>
      <c r="J2918" t="s">
        <v>7792</v>
      </c>
      <c r="K2918" t="s">
        <v>7793</v>
      </c>
    </row>
    <row r="2919" hidden="1" spans="1:11">
      <c r="A2919" t="s">
        <v>7794</v>
      </c>
      <c r="B2919">
        <v>1</v>
      </c>
      <c r="C2919" t="s">
        <v>7794</v>
      </c>
      <c r="D2919">
        <v>1</v>
      </c>
      <c r="E2919" t="s">
        <v>7795</v>
      </c>
      <c r="F2919">
        <v>4</v>
      </c>
      <c r="G2919" s="493">
        <v>43085.8632060185</v>
      </c>
      <c r="H2919" s="493">
        <v>43085.9297453704</v>
      </c>
      <c r="I2919" t="s">
        <v>7796</v>
      </c>
      <c r="J2919" t="s">
        <v>7796</v>
      </c>
      <c r="K2919" t="s">
        <v>7797</v>
      </c>
    </row>
    <row r="2920" hidden="1" spans="1:11">
      <c r="A2920" t="s">
        <v>939</v>
      </c>
      <c r="B2920">
        <v>1</v>
      </c>
      <c r="C2920" t="s">
        <v>939</v>
      </c>
      <c r="D2920">
        <v>1</v>
      </c>
      <c r="E2920" t="s">
        <v>940</v>
      </c>
      <c r="F2920">
        <v>10</v>
      </c>
      <c r="G2920" s="493">
        <v>43137.7511342593</v>
      </c>
      <c r="H2920" s="493">
        <v>45769.4972685185</v>
      </c>
      <c r="I2920" t="s">
        <v>7798</v>
      </c>
      <c r="J2920" t="s">
        <v>7798</v>
      </c>
      <c r="K2920" t="s">
        <v>7799</v>
      </c>
    </row>
    <row r="2921" hidden="1" spans="1:11">
      <c r="A2921" t="s">
        <v>997</v>
      </c>
      <c r="B2921">
        <v>1</v>
      </c>
      <c r="C2921" t="s">
        <v>996</v>
      </c>
      <c r="D2921">
        <v>1</v>
      </c>
      <c r="E2921" t="s">
        <v>993</v>
      </c>
      <c r="F2921">
        <v>4</v>
      </c>
      <c r="G2921" s="493">
        <v>43139.4147569444</v>
      </c>
      <c r="H2921" s="493">
        <v>43139.4657523148</v>
      </c>
      <c r="I2921" t="s">
        <v>7800</v>
      </c>
      <c r="J2921" t="s">
        <v>7086</v>
      </c>
      <c r="K2921" t="s">
        <v>6965</v>
      </c>
    </row>
    <row r="2922" hidden="1" spans="1:11">
      <c r="A2922" t="s">
        <v>7801</v>
      </c>
      <c r="B2922">
        <v>1</v>
      </c>
      <c r="C2922" t="s">
        <v>7081</v>
      </c>
      <c r="D2922">
        <v>1</v>
      </c>
      <c r="E2922" t="s">
        <v>1000</v>
      </c>
      <c r="F2922">
        <v>4</v>
      </c>
      <c r="G2922" s="493">
        <v>43145.5731712963</v>
      </c>
      <c r="H2922" s="493">
        <v>43145.6285648148</v>
      </c>
      <c r="I2922" t="s">
        <v>7802</v>
      </c>
      <c r="J2922" t="s">
        <v>7082</v>
      </c>
      <c r="K2922" t="s">
        <v>7083</v>
      </c>
    </row>
    <row r="2923" hidden="1" spans="1:11">
      <c r="A2923" t="s">
        <v>1002</v>
      </c>
      <c r="B2923">
        <v>1</v>
      </c>
      <c r="C2923" t="s">
        <v>1001</v>
      </c>
      <c r="D2923">
        <v>1</v>
      </c>
      <c r="E2923" t="s">
        <v>1003</v>
      </c>
      <c r="F2923">
        <v>4</v>
      </c>
      <c r="G2923" s="493">
        <v>43342.7344212963</v>
      </c>
      <c r="H2923" s="493">
        <v>43342.7679976852</v>
      </c>
      <c r="I2923" t="s">
        <v>7803</v>
      </c>
      <c r="J2923" t="s">
        <v>7804</v>
      </c>
      <c r="K2923" t="s">
        <v>7805</v>
      </c>
    </row>
    <row r="2924" hidden="1" spans="1:11">
      <c r="A2924" t="s">
        <v>1008</v>
      </c>
      <c r="B2924">
        <v>1</v>
      </c>
      <c r="C2924" t="s">
        <v>1007</v>
      </c>
      <c r="D2924">
        <v>1</v>
      </c>
      <c r="E2924" t="s">
        <v>1006</v>
      </c>
      <c r="F2924">
        <v>4</v>
      </c>
      <c r="G2924" s="493">
        <v>43156.7314351852</v>
      </c>
      <c r="H2924" s="493">
        <v>43160.5277546296</v>
      </c>
      <c r="I2924" t="s">
        <v>7806</v>
      </c>
      <c r="J2924" t="s">
        <v>7084</v>
      </c>
      <c r="K2924" t="s">
        <v>7085</v>
      </c>
    </row>
    <row r="2925" hidden="1" spans="1:11">
      <c r="A2925" t="s">
        <v>7807</v>
      </c>
      <c r="B2925">
        <v>1</v>
      </c>
      <c r="C2925" t="s">
        <v>7807</v>
      </c>
      <c r="D2925">
        <v>1</v>
      </c>
      <c r="F2925">
        <v>0</v>
      </c>
      <c r="G2925" s="493">
        <v>43362.7146990741</v>
      </c>
      <c r="H2925" s="493">
        <v>43362.7146990741</v>
      </c>
      <c r="I2925" t="s">
        <v>7808</v>
      </c>
      <c r="J2925" t="s">
        <v>7808</v>
      </c>
      <c r="K2925" t="s">
        <v>1368</v>
      </c>
    </row>
    <row r="2926" hidden="1" spans="1:11">
      <c r="A2926" t="s">
        <v>7809</v>
      </c>
      <c r="B2926">
        <v>1</v>
      </c>
      <c r="C2926" t="s">
        <v>7809</v>
      </c>
      <c r="D2926">
        <v>1</v>
      </c>
      <c r="F2926">
        <v>0</v>
      </c>
      <c r="G2926" s="493">
        <v>43132.5195833333</v>
      </c>
      <c r="H2926" s="493">
        <v>43132.5195833333</v>
      </c>
      <c r="I2926" t="s">
        <v>4815</v>
      </c>
      <c r="J2926" t="s">
        <v>4815</v>
      </c>
      <c r="K2926" t="s">
        <v>1368</v>
      </c>
    </row>
    <row r="2927" hidden="1" spans="1:11">
      <c r="A2927" t="s">
        <v>7810</v>
      </c>
      <c r="B2927">
        <v>1</v>
      </c>
      <c r="C2927" t="s">
        <v>5199</v>
      </c>
      <c r="D2927">
        <v>1</v>
      </c>
      <c r="E2927" t="s">
        <v>3885</v>
      </c>
      <c r="F2927">
        <v>9</v>
      </c>
      <c r="G2927" s="493">
        <v>41919.565625</v>
      </c>
      <c r="H2927" s="493">
        <v>41919.5678703704</v>
      </c>
      <c r="I2927" t="s">
        <v>3886</v>
      </c>
      <c r="J2927" t="s">
        <v>3887</v>
      </c>
      <c r="K2927" t="s">
        <v>5200</v>
      </c>
    </row>
    <row r="2928" hidden="1" spans="1:11">
      <c r="A2928" t="s">
        <v>7811</v>
      </c>
      <c r="B2928">
        <v>1</v>
      </c>
      <c r="C2928" t="s">
        <v>7811</v>
      </c>
      <c r="D2928">
        <v>1</v>
      </c>
      <c r="F2928">
        <v>0</v>
      </c>
      <c r="G2928" s="493">
        <v>43275.6566550926</v>
      </c>
      <c r="H2928" s="493">
        <v>43275.6566550926</v>
      </c>
      <c r="I2928" t="s">
        <v>7812</v>
      </c>
      <c r="J2928" t="s">
        <v>7812</v>
      </c>
      <c r="K2928" t="s">
        <v>1368</v>
      </c>
    </row>
    <row r="2929" hidden="1" spans="1:11">
      <c r="A2929" t="s">
        <v>7813</v>
      </c>
      <c r="B2929">
        <v>1</v>
      </c>
      <c r="C2929" t="s">
        <v>5199</v>
      </c>
      <c r="D2929">
        <v>1</v>
      </c>
      <c r="E2929" t="s">
        <v>3885</v>
      </c>
      <c r="F2929">
        <v>9</v>
      </c>
      <c r="G2929" s="493">
        <v>41919.565625</v>
      </c>
      <c r="H2929" s="493">
        <v>41919.5678703704</v>
      </c>
      <c r="I2929" t="s">
        <v>7482</v>
      </c>
      <c r="J2929" t="s">
        <v>3887</v>
      </c>
      <c r="K2929" t="s">
        <v>5200</v>
      </c>
    </row>
    <row r="2930" hidden="1" spans="1:11">
      <c r="A2930" t="s">
        <v>7814</v>
      </c>
      <c r="B2930">
        <v>1</v>
      </c>
      <c r="C2930" t="s">
        <v>7814</v>
      </c>
      <c r="D2930">
        <v>1</v>
      </c>
      <c r="F2930">
        <v>0</v>
      </c>
      <c r="G2930" s="493">
        <v>43106.886875</v>
      </c>
      <c r="H2930" s="493">
        <v>43106.886875</v>
      </c>
      <c r="I2930" t="s">
        <v>7815</v>
      </c>
      <c r="J2930" t="s">
        <v>7815</v>
      </c>
      <c r="K2930" t="s">
        <v>1368</v>
      </c>
    </row>
    <row r="2931" hidden="1" spans="1:11">
      <c r="A2931" t="s">
        <v>7816</v>
      </c>
      <c r="B2931">
        <v>1</v>
      </c>
      <c r="C2931" t="s">
        <v>7816</v>
      </c>
      <c r="D2931">
        <v>1</v>
      </c>
      <c r="F2931">
        <v>0</v>
      </c>
      <c r="G2931" s="493">
        <v>43106.8909606481</v>
      </c>
      <c r="H2931" s="493">
        <v>43106.8909606481</v>
      </c>
      <c r="I2931" t="s">
        <v>7817</v>
      </c>
      <c r="J2931" t="s">
        <v>7817</v>
      </c>
      <c r="K2931" t="s">
        <v>1368</v>
      </c>
    </row>
    <row r="2932" hidden="1" spans="1:11">
      <c r="A2932" t="s">
        <v>7818</v>
      </c>
      <c r="B2932">
        <v>1</v>
      </c>
      <c r="C2932" t="s">
        <v>7818</v>
      </c>
      <c r="D2932">
        <v>1</v>
      </c>
      <c r="F2932">
        <v>0</v>
      </c>
      <c r="G2932" s="493">
        <v>43106.6448726852</v>
      </c>
      <c r="H2932" s="493">
        <v>43106.6448726852</v>
      </c>
      <c r="I2932" t="s">
        <v>7819</v>
      </c>
      <c r="J2932" t="s">
        <v>7819</v>
      </c>
      <c r="K2932" t="s">
        <v>1368</v>
      </c>
    </row>
    <row r="2933" hidden="1" spans="1:11">
      <c r="A2933" t="s">
        <v>7820</v>
      </c>
      <c r="B2933">
        <v>1</v>
      </c>
      <c r="C2933" t="s">
        <v>7787</v>
      </c>
      <c r="D2933">
        <v>1</v>
      </c>
      <c r="E2933" t="s">
        <v>745</v>
      </c>
      <c r="F2933">
        <v>2</v>
      </c>
      <c r="G2933" s="493">
        <v>43145.6710532407</v>
      </c>
      <c r="H2933" s="493">
        <v>43145.6797916667</v>
      </c>
      <c r="I2933" t="s">
        <v>7821</v>
      </c>
      <c r="J2933" t="s">
        <v>7788</v>
      </c>
      <c r="K2933" t="s">
        <v>7789</v>
      </c>
    </row>
    <row r="2934" hidden="1" spans="1:11">
      <c r="A2934" t="s">
        <v>7822</v>
      </c>
      <c r="B2934">
        <v>1</v>
      </c>
      <c r="C2934" t="s">
        <v>7822</v>
      </c>
      <c r="D2934">
        <v>1</v>
      </c>
      <c r="F2934">
        <v>0</v>
      </c>
      <c r="G2934" s="493">
        <v>43275.8752199074</v>
      </c>
      <c r="H2934" s="493">
        <v>43275.8752199074</v>
      </c>
      <c r="I2934" t="s">
        <v>7823</v>
      </c>
      <c r="J2934" t="s">
        <v>7823</v>
      </c>
      <c r="K2934" t="s">
        <v>1368</v>
      </c>
    </row>
    <row r="2935" hidden="1" spans="1:11">
      <c r="A2935" t="s">
        <v>7824</v>
      </c>
      <c r="B2935">
        <v>1</v>
      </c>
      <c r="C2935" t="s">
        <v>7824</v>
      </c>
      <c r="D2935">
        <v>1</v>
      </c>
      <c r="F2935">
        <v>0</v>
      </c>
      <c r="G2935" s="493">
        <v>43273.3858449074</v>
      </c>
      <c r="H2935" s="493">
        <v>43273.3858449074</v>
      </c>
      <c r="I2935" t="s">
        <v>7825</v>
      </c>
      <c r="J2935" t="s">
        <v>7825</v>
      </c>
      <c r="K2935" t="s">
        <v>1368</v>
      </c>
    </row>
    <row r="2936" hidden="1" spans="1:11">
      <c r="A2936" t="s">
        <v>7826</v>
      </c>
      <c r="B2936">
        <v>1</v>
      </c>
      <c r="C2936" t="s">
        <v>7826</v>
      </c>
      <c r="D2936">
        <v>1</v>
      </c>
      <c r="F2936">
        <v>0</v>
      </c>
      <c r="G2936" s="493">
        <v>43273.4218055556</v>
      </c>
      <c r="H2936" s="493">
        <v>43273.4218055556</v>
      </c>
      <c r="I2936" t="s">
        <v>7827</v>
      </c>
      <c r="J2936" t="s">
        <v>7827</v>
      </c>
      <c r="K2936" t="s">
        <v>1368</v>
      </c>
    </row>
    <row r="2937" hidden="1" spans="1:11">
      <c r="A2937" t="s">
        <v>7828</v>
      </c>
      <c r="B2937">
        <v>1</v>
      </c>
      <c r="C2937" t="s">
        <v>7828</v>
      </c>
      <c r="D2937">
        <v>1</v>
      </c>
      <c r="F2937">
        <v>0</v>
      </c>
      <c r="G2937" s="493">
        <v>43275.6538773148</v>
      </c>
      <c r="H2937" s="493">
        <v>43275.6538773148</v>
      </c>
      <c r="I2937" t="s">
        <v>7829</v>
      </c>
      <c r="J2937" t="s">
        <v>7829</v>
      </c>
      <c r="K2937" t="s">
        <v>1368</v>
      </c>
    </row>
    <row r="2938" hidden="1" spans="1:11">
      <c r="A2938" t="s">
        <v>943</v>
      </c>
      <c r="B2938">
        <v>1</v>
      </c>
      <c r="C2938" t="s">
        <v>939</v>
      </c>
      <c r="D2938">
        <v>1</v>
      </c>
      <c r="E2938" t="s">
        <v>940</v>
      </c>
      <c r="F2938">
        <v>10</v>
      </c>
      <c r="G2938" s="493">
        <v>43137.7511342593</v>
      </c>
      <c r="H2938" s="493">
        <v>45769.4972685185</v>
      </c>
      <c r="I2938" t="s">
        <v>7830</v>
      </c>
      <c r="J2938" t="s">
        <v>7798</v>
      </c>
      <c r="K2938" t="s">
        <v>7799</v>
      </c>
    </row>
    <row r="2939" hidden="1" spans="1:11">
      <c r="A2939" t="s">
        <v>7831</v>
      </c>
      <c r="B2939">
        <v>1</v>
      </c>
      <c r="C2939" t="s">
        <v>7832</v>
      </c>
      <c r="D2939">
        <v>1</v>
      </c>
      <c r="E2939" t="s">
        <v>6532</v>
      </c>
      <c r="F2939">
        <v>6</v>
      </c>
      <c r="G2939" s="493">
        <v>43335.5460300926</v>
      </c>
      <c r="H2939" s="493">
        <v>43335.6248726852</v>
      </c>
      <c r="I2939" t="s">
        <v>7833</v>
      </c>
      <c r="J2939" t="s">
        <v>4265</v>
      </c>
      <c r="K2939" t="s">
        <v>4957</v>
      </c>
    </row>
    <row r="2940" hidden="1" spans="1:11">
      <c r="A2940" t="s">
        <v>7834</v>
      </c>
      <c r="B2940">
        <v>1</v>
      </c>
      <c r="C2940" t="s">
        <v>7834</v>
      </c>
      <c r="D2940">
        <v>1</v>
      </c>
      <c r="F2940">
        <v>0</v>
      </c>
      <c r="G2940" s="493">
        <v>43270.5766435185</v>
      </c>
      <c r="H2940" s="493">
        <v>43270.5766435185</v>
      </c>
      <c r="I2940" t="s">
        <v>7835</v>
      </c>
      <c r="J2940" t="s">
        <v>7835</v>
      </c>
      <c r="K2940" t="s">
        <v>1368</v>
      </c>
    </row>
    <row r="2941" hidden="1" spans="1:11">
      <c r="A2941" t="s">
        <v>7836</v>
      </c>
      <c r="B2941">
        <v>1</v>
      </c>
      <c r="C2941" t="s">
        <v>7725</v>
      </c>
      <c r="D2941">
        <v>1</v>
      </c>
      <c r="E2941" t="s">
        <v>7726</v>
      </c>
      <c r="F2941">
        <v>4</v>
      </c>
      <c r="G2941" s="493">
        <v>43103.7224421296</v>
      </c>
      <c r="H2941" s="493">
        <v>43106.9890162037</v>
      </c>
      <c r="I2941" t="s">
        <v>7837</v>
      </c>
      <c r="J2941" t="s">
        <v>7727</v>
      </c>
      <c r="K2941" t="s">
        <v>7673</v>
      </c>
    </row>
    <row r="2942" hidden="1" spans="1:11">
      <c r="A2942" t="s">
        <v>7838</v>
      </c>
      <c r="B2942">
        <v>1</v>
      </c>
      <c r="C2942" t="s">
        <v>7714</v>
      </c>
      <c r="D2942">
        <v>1</v>
      </c>
      <c r="E2942" t="s">
        <v>7715</v>
      </c>
      <c r="F2942">
        <v>4</v>
      </c>
      <c r="G2942" s="493">
        <v>43103.7234143519</v>
      </c>
      <c r="H2942" s="493">
        <v>43107.5680787037</v>
      </c>
      <c r="I2942" t="s">
        <v>7839</v>
      </c>
      <c r="J2942" t="s">
        <v>7716</v>
      </c>
      <c r="K2942" t="s">
        <v>7717</v>
      </c>
    </row>
    <row r="2943" hidden="1" spans="1:11">
      <c r="A2943" t="s">
        <v>7840</v>
      </c>
      <c r="B2943">
        <v>1</v>
      </c>
      <c r="C2943" t="s">
        <v>7718</v>
      </c>
      <c r="D2943">
        <v>1</v>
      </c>
      <c r="E2943" t="s">
        <v>7719</v>
      </c>
      <c r="F2943">
        <v>4</v>
      </c>
      <c r="G2943" s="493">
        <v>43103.7239467593</v>
      </c>
      <c r="H2943" s="493">
        <v>43106.9149189815</v>
      </c>
      <c r="I2943" t="s">
        <v>7841</v>
      </c>
      <c r="J2943" t="s">
        <v>7720</v>
      </c>
      <c r="K2943" t="s">
        <v>7002</v>
      </c>
    </row>
    <row r="2944" hidden="1" spans="1:11">
      <c r="A2944" t="s">
        <v>7210</v>
      </c>
      <c r="B2944">
        <v>1</v>
      </c>
      <c r="C2944" t="s">
        <v>7210</v>
      </c>
      <c r="D2944">
        <v>1</v>
      </c>
      <c r="E2944" t="s">
        <v>1003</v>
      </c>
      <c r="F2944">
        <v>4</v>
      </c>
      <c r="G2944" s="493">
        <v>43342.7340393519</v>
      </c>
      <c r="H2944" s="493">
        <v>43342.7658912037</v>
      </c>
      <c r="I2944" t="s">
        <v>7212</v>
      </c>
      <c r="J2944" t="s">
        <v>7212</v>
      </c>
      <c r="K2944" t="s">
        <v>7213</v>
      </c>
    </row>
    <row r="2945" hidden="1" spans="1:11">
      <c r="A2945" t="s">
        <v>1001</v>
      </c>
      <c r="B2945">
        <v>1</v>
      </c>
      <c r="C2945" t="s">
        <v>1001</v>
      </c>
      <c r="D2945">
        <v>1</v>
      </c>
      <c r="E2945" t="s">
        <v>1003</v>
      </c>
      <c r="F2945">
        <v>4</v>
      </c>
      <c r="G2945" s="493">
        <v>43342.7344212963</v>
      </c>
      <c r="H2945" s="493">
        <v>43342.7679976852</v>
      </c>
      <c r="I2945" t="s">
        <v>7804</v>
      </c>
      <c r="J2945" t="s">
        <v>7804</v>
      </c>
      <c r="K2945" t="s">
        <v>7805</v>
      </c>
    </row>
    <row r="2946" hidden="1" spans="1:11">
      <c r="A2946" t="s">
        <v>7842</v>
      </c>
      <c r="B2946">
        <v>1</v>
      </c>
      <c r="C2946" t="s">
        <v>7842</v>
      </c>
      <c r="D2946">
        <v>1</v>
      </c>
      <c r="E2946" t="s">
        <v>995</v>
      </c>
      <c r="F2946">
        <v>4</v>
      </c>
      <c r="G2946" s="493">
        <v>43557.4681597222</v>
      </c>
      <c r="H2946" s="493">
        <v>43557.4896643519</v>
      </c>
      <c r="I2946" t="s">
        <v>7843</v>
      </c>
      <c r="J2946" t="s">
        <v>7843</v>
      </c>
      <c r="K2946" t="s">
        <v>7844</v>
      </c>
    </row>
    <row r="2947" hidden="1" spans="1:11">
      <c r="A2947" t="s">
        <v>7845</v>
      </c>
      <c r="B2947">
        <v>1</v>
      </c>
      <c r="C2947" t="s">
        <v>7845</v>
      </c>
      <c r="D2947">
        <v>1</v>
      </c>
      <c r="E2947" t="s">
        <v>6696</v>
      </c>
      <c r="F2947">
        <v>7</v>
      </c>
      <c r="G2947" s="493">
        <v>43284.5100810185</v>
      </c>
      <c r="H2947" s="493">
        <v>43284.7813888889</v>
      </c>
      <c r="I2947" t="s">
        <v>6697</v>
      </c>
      <c r="J2947" t="s">
        <v>6697</v>
      </c>
      <c r="K2947" t="s">
        <v>6698</v>
      </c>
    </row>
    <row r="2948" hidden="1" spans="1:11">
      <c r="A2948" t="s">
        <v>7846</v>
      </c>
      <c r="B2948">
        <v>1</v>
      </c>
      <c r="C2948" t="s">
        <v>7846</v>
      </c>
      <c r="D2948">
        <v>1</v>
      </c>
      <c r="E2948" t="s">
        <v>7608</v>
      </c>
      <c r="F2948">
        <v>6</v>
      </c>
      <c r="G2948" s="493">
        <v>43182.5479861111</v>
      </c>
      <c r="H2948" s="493">
        <v>45209.3919097222</v>
      </c>
      <c r="I2948" t="s">
        <v>7847</v>
      </c>
      <c r="J2948" t="s">
        <v>7847</v>
      </c>
      <c r="K2948" t="s">
        <v>7848</v>
      </c>
    </row>
    <row r="2949" hidden="1" spans="1:11">
      <c r="A2949" t="s">
        <v>7849</v>
      </c>
      <c r="B2949">
        <v>1</v>
      </c>
      <c r="C2949" t="s">
        <v>7842</v>
      </c>
      <c r="D2949">
        <v>1</v>
      </c>
      <c r="E2949" t="s">
        <v>995</v>
      </c>
      <c r="F2949">
        <v>4</v>
      </c>
      <c r="G2949" s="493">
        <v>43557.4681597222</v>
      </c>
      <c r="H2949" s="493">
        <v>43557.4896643519</v>
      </c>
      <c r="I2949" t="s">
        <v>7850</v>
      </c>
      <c r="J2949" t="s">
        <v>7843</v>
      </c>
      <c r="K2949" t="s">
        <v>7844</v>
      </c>
    </row>
    <row r="2950" hidden="1" spans="1:11">
      <c r="A2950" t="s">
        <v>7851</v>
      </c>
      <c r="B2950">
        <v>1</v>
      </c>
      <c r="C2950" t="s">
        <v>994</v>
      </c>
      <c r="D2950">
        <v>1</v>
      </c>
      <c r="E2950" t="s">
        <v>995</v>
      </c>
      <c r="F2950">
        <v>4</v>
      </c>
      <c r="G2950" s="493">
        <v>43557.4687384259</v>
      </c>
      <c r="H2950" s="493">
        <v>43557.4873263889</v>
      </c>
      <c r="I2950" t="s">
        <v>7852</v>
      </c>
      <c r="J2950" t="s">
        <v>7853</v>
      </c>
      <c r="K2950" t="s">
        <v>7854</v>
      </c>
    </row>
    <row r="2951" hidden="1" spans="1:11">
      <c r="A2951" t="s">
        <v>7855</v>
      </c>
      <c r="B2951">
        <v>1</v>
      </c>
      <c r="C2951" t="s">
        <v>7855</v>
      </c>
      <c r="D2951">
        <v>1</v>
      </c>
      <c r="F2951">
        <v>0</v>
      </c>
      <c r="G2951" s="493">
        <v>43149.8582986111</v>
      </c>
      <c r="H2951" s="493">
        <v>43149.8582986111</v>
      </c>
      <c r="I2951" t="s">
        <v>7856</v>
      </c>
      <c r="J2951" t="s">
        <v>7856</v>
      </c>
      <c r="K2951" t="s">
        <v>1368</v>
      </c>
    </row>
    <row r="2952" hidden="1" spans="1:11">
      <c r="A2952" t="s">
        <v>7857</v>
      </c>
      <c r="B2952">
        <v>1</v>
      </c>
      <c r="C2952" t="s">
        <v>7858</v>
      </c>
      <c r="D2952">
        <v>1</v>
      </c>
      <c r="E2952" t="s">
        <v>7410</v>
      </c>
      <c r="F2952">
        <v>9</v>
      </c>
      <c r="G2952" s="493">
        <v>43164.5921412037</v>
      </c>
      <c r="H2952" s="493">
        <v>43166.6805324074</v>
      </c>
      <c r="I2952" t="s">
        <v>7411</v>
      </c>
      <c r="J2952" t="s">
        <v>7412</v>
      </c>
      <c r="K2952" t="s">
        <v>7412</v>
      </c>
    </row>
    <row r="2953" hidden="1" spans="1:11">
      <c r="A2953" t="s">
        <v>7859</v>
      </c>
      <c r="B2953">
        <v>1</v>
      </c>
      <c r="C2953" t="s">
        <v>7859</v>
      </c>
      <c r="D2953">
        <v>1</v>
      </c>
      <c r="F2953">
        <v>0</v>
      </c>
      <c r="G2953" s="493">
        <v>43132.5051851852</v>
      </c>
      <c r="H2953" s="493">
        <v>43132.5051851852</v>
      </c>
      <c r="I2953" t="s">
        <v>7586</v>
      </c>
      <c r="J2953" t="s">
        <v>7586</v>
      </c>
      <c r="K2953" t="s">
        <v>1368</v>
      </c>
    </row>
    <row r="2954" hidden="1" spans="1:11">
      <c r="A2954" t="s">
        <v>7860</v>
      </c>
      <c r="B2954">
        <v>1</v>
      </c>
      <c r="C2954" t="s">
        <v>7561</v>
      </c>
      <c r="D2954">
        <v>1</v>
      </c>
      <c r="E2954" t="s">
        <v>7562</v>
      </c>
      <c r="F2954">
        <v>3</v>
      </c>
      <c r="G2954" s="493">
        <v>42969.6490509259</v>
      </c>
      <c r="H2954" s="493">
        <v>43207.6817824074</v>
      </c>
      <c r="I2954" t="s">
        <v>7563</v>
      </c>
      <c r="J2954" t="s">
        <v>7564</v>
      </c>
      <c r="K2954" t="s">
        <v>7564</v>
      </c>
    </row>
    <row r="2955" hidden="1" spans="1:11">
      <c r="A2955" t="s">
        <v>7861</v>
      </c>
      <c r="B2955">
        <v>1</v>
      </c>
      <c r="C2955" t="s">
        <v>7861</v>
      </c>
      <c r="D2955">
        <v>1</v>
      </c>
      <c r="F2955">
        <v>0</v>
      </c>
      <c r="G2955" s="493">
        <v>43303.6139814815</v>
      </c>
      <c r="H2955" s="493">
        <v>43303.6139814815</v>
      </c>
      <c r="I2955" t="s">
        <v>7862</v>
      </c>
      <c r="J2955" t="s">
        <v>7862</v>
      </c>
      <c r="K2955" t="s">
        <v>1368</v>
      </c>
    </row>
    <row r="2956" hidden="1" spans="1:11">
      <c r="A2956" t="s">
        <v>7863</v>
      </c>
      <c r="B2956">
        <v>1</v>
      </c>
      <c r="C2956" t="s">
        <v>7864</v>
      </c>
      <c r="D2956">
        <v>1</v>
      </c>
      <c r="E2956" t="s">
        <v>7865</v>
      </c>
      <c r="F2956">
        <v>4</v>
      </c>
      <c r="G2956" s="493">
        <v>43340.3775</v>
      </c>
      <c r="H2956" s="493">
        <v>43340.3942592593</v>
      </c>
      <c r="I2956" t="s">
        <v>2498</v>
      </c>
      <c r="J2956" t="s">
        <v>2499</v>
      </c>
      <c r="K2956" t="s">
        <v>5744</v>
      </c>
    </row>
    <row r="2957" hidden="1" spans="1:11">
      <c r="A2957" t="s">
        <v>5395</v>
      </c>
      <c r="B2957">
        <v>1</v>
      </c>
      <c r="C2957" t="s">
        <v>7866</v>
      </c>
      <c r="D2957">
        <v>1</v>
      </c>
      <c r="E2957" t="s">
        <v>3271</v>
      </c>
      <c r="F2957">
        <v>9</v>
      </c>
      <c r="G2957" s="493">
        <v>43172.4599189815</v>
      </c>
      <c r="H2957" s="493">
        <v>43313.6927199074</v>
      </c>
      <c r="I2957" t="s">
        <v>3272</v>
      </c>
      <c r="J2957" t="s">
        <v>3273</v>
      </c>
      <c r="K2957" t="s">
        <v>7867</v>
      </c>
    </row>
    <row r="2958" hidden="1" spans="1:11">
      <c r="A2958" t="s">
        <v>7868</v>
      </c>
      <c r="B2958">
        <v>1</v>
      </c>
      <c r="C2958" t="s">
        <v>7869</v>
      </c>
      <c r="D2958">
        <v>1</v>
      </c>
      <c r="E2958" t="s">
        <v>3271</v>
      </c>
      <c r="F2958">
        <v>9</v>
      </c>
      <c r="G2958" s="493">
        <v>43178.6947685185</v>
      </c>
      <c r="H2958" s="493">
        <v>43178.6980902778</v>
      </c>
      <c r="I2958" t="s">
        <v>3276</v>
      </c>
      <c r="J2958" t="s">
        <v>3277</v>
      </c>
      <c r="K2958" t="s">
        <v>7870</v>
      </c>
    </row>
    <row r="2959" hidden="1" spans="1:11">
      <c r="A2959" t="s">
        <v>7871</v>
      </c>
      <c r="B2959">
        <v>1</v>
      </c>
      <c r="C2959" t="s">
        <v>7869</v>
      </c>
      <c r="D2959">
        <v>1</v>
      </c>
      <c r="E2959" t="s">
        <v>3271</v>
      </c>
      <c r="F2959">
        <v>9</v>
      </c>
      <c r="G2959" s="493">
        <v>43178.6947685185</v>
      </c>
      <c r="H2959" s="493">
        <v>43178.6980902778</v>
      </c>
      <c r="I2959" t="s">
        <v>7424</v>
      </c>
      <c r="J2959" t="s">
        <v>3277</v>
      </c>
      <c r="K2959" t="s">
        <v>7870</v>
      </c>
    </row>
    <row r="2960" hidden="1" spans="1:11">
      <c r="A2960" t="s">
        <v>7872</v>
      </c>
      <c r="B2960">
        <v>1</v>
      </c>
      <c r="C2960" t="s">
        <v>7873</v>
      </c>
      <c r="D2960">
        <v>1</v>
      </c>
      <c r="E2960" t="s">
        <v>3271</v>
      </c>
      <c r="F2960">
        <v>9</v>
      </c>
      <c r="G2960" s="493">
        <v>43173.6845486111</v>
      </c>
      <c r="H2960" s="493">
        <v>43173.6998726852</v>
      </c>
      <c r="I2960" t="s">
        <v>3280</v>
      </c>
      <c r="J2960" t="s">
        <v>3281</v>
      </c>
      <c r="K2960" t="s">
        <v>7874</v>
      </c>
    </row>
    <row r="2961" hidden="1" spans="1:11">
      <c r="A2961" t="s">
        <v>525</v>
      </c>
      <c r="B2961">
        <v>1</v>
      </c>
      <c r="C2961" t="s">
        <v>524</v>
      </c>
      <c r="D2961">
        <v>1</v>
      </c>
      <c r="E2961" t="s">
        <v>526</v>
      </c>
      <c r="F2961">
        <v>9</v>
      </c>
      <c r="G2961" s="493">
        <v>43181.702662037</v>
      </c>
      <c r="H2961" s="493">
        <v>43181.7128935185</v>
      </c>
      <c r="I2961" t="s">
        <v>4090</v>
      </c>
      <c r="J2961" t="s">
        <v>4091</v>
      </c>
      <c r="K2961" t="s">
        <v>4092</v>
      </c>
    </row>
    <row r="2962" hidden="1" spans="1:11">
      <c r="A2962" t="s">
        <v>5221</v>
      </c>
      <c r="B2962">
        <v>1</v>
      </c>
      <c r="C2962" t="s">
        <v>7875</v>
      </c>
      <c r="D2962">
        <v>1</v>
      </c>
      <c r="E2962" t="s">
        <v>526</v>
      </c>
      <c r="F2962">
        <v>9</v>
      </c>
      <c r="G2962" s="493">
        <v>43181.7030092593</v>
      </c>
      <c r="H2962" s="493">
        <v>43181.7145023148</v>
      </c>
      <c r="I2962" t="s">
        <v>4095</v>
      </c>
      <c r="J2962" t="s">
        <v>4096</v>
      </c>
      <c r="K2962" t="s">
        <v>4097</v>
      </c>
    </row>
    <row r="2963" hidden="1" spans="1:11">
      <c r="A2963" t="s">
        <v>561</v>
      </c>
      <c r="B2963">
        <v>1</v>
      </c>
      <c r="C2963" t="s">
        <v>560</v>
      </c>
      <c r="D2963">
        <v>1</v>
      </c>
      <c r="E2963" t="s">
        <v>526</v>
      </c>
      <c r="F2963">
        <v>9</v>
      </c>
      <c r="G2963" s="493">
        <v>43181.7033449074</v>
      </c>
      <c r="H2963" s="493">
        <v>43181.7158680556</v>
      </c>
      <c r="I2963" t="s">
        <v>4100</v>
      </c>
      <c r="J2963" t="s">
        <v>4101</v>
      </c>
      <c r="K2963" t="s">
        <v>4102</v>
      </c>
    </row>
    <row r="2964" hidden="1" spans="1:11">
      <c r="A2964" t="s">
        <v>7876</v>
      </c>
      <c r="B2964">
        <v>1</v>
      </c>
      <c r="C2964" t="s">
        <v>560</v>
      </c>
      <c r="D2964">
        <v>1</v>
      </c>
      <c r="E2964" t="s">
        <v>526</v>
      </c>
      <c r="F2964">
        <v>9</v>
      </c>
      <c r="G2964" s="493">
        <v>43181.7033449074</v>
      </c>
      <c r="H2964" s="493">
        <v>43181.7158680556</v>
      </c>
      <c r="I2964" t="s">
        <v>7488</v>
      </c>
      <c r="J2964" t="s">
        <v>4101</v>
      </c>
      <c r="K2964" t="s">
        <v>4102</v>
      </c>
    </row>
    <row r="2965" hidden="1" spans="1:11">
      <c r="A2965" t="s">
        <v>7877</v>
      </c>
      <c r="B2965">
        <v>1</v>
      </c>
      <c r="C2965" t="s">
        <v>7878</v>
      </c>
      <c r="D2965">
        <v>1</v>
      </c>
      <c r="E2965" t="s">
        <v>3678</v>
      </c>
      <c r="F2965">
        <v>9</v>
      </c>
      <c r="G2965" s="493">
        <v>43192.5327893519</v>
      </c>
      <c r="H2965" s="493">
        <v>43192.5349884259</v>
      </c>
      <c r="I2965" t="s">
        <v>3683</v>
      </c>
      <c r="J2965" t="s">
        <v>3680</v>
      </c>
      <c r="K2965" t="s">
        <v>3681</v>
      </c>
    </row>
    <row r="2966" hidden="1" spans="1:11">
      <c r="A2966" t="s">
        <v>7879</v>
      </c>
      <c r="B2966">
        <v>1</v>
      </c>
      <c r="C2966" t="s">
        <v>7878</v>
      </c>
      <c r="D2966">
        <v>1</v>
      </c>
      <c r="E2966" t="s">
        <v>3678</v>
      </c>
      <c r="F2966">
        <v>9</v>
      </c>
      <c r="G2966" s="493">
        <v>43192.5327893519</v>
      </c>
      <c r="H2966" s="493">
        <v>43192.5349884259</v>
      </c>
      <c r="I2966" t="s">
        <v>3679</v>
      </c>
      <c r="J2966" t="s">
        <v>3680</v>
      </c>
      <c r="K2966" t="s">
        <v>3681</v>
      </c>
    </row>
    <row r="2967" hidden="1" spans="1:11">
      <c r="A2967" t="s">
        <v>7880</v>
      </c>
      <c r="B2967">
        <v>1</v>
      </c>
      <c r="C2967" t="s">
        <v>7881</v>
      </c>
      <c r="D2967">
        <v>1</v>
      </c>
      <c r="E2967" t="s">
        <v>680</v>
      </c>
      <c r="F2967">
        <v>6</v>
      </c>
      <c r="G2967" s="493">
        <v>43192.4992824074</v>
      </c>
      <c r="H2967" s="493">
        <v>43192.5028819444</v>
      </c>
      <c r="I2967" t="s">
        <v>4886</v>
      </c>
      <c r="J2967" t="s">
        <v>7882</v>
      </c>
      <c r="K2967" t="s">
        <v>7883</v>
      </c>
    </row>
    <row r="2968" hidden="1" spans="1:11">
      <c r="A2968" t="s">
        <v>7884</v>
      </c>
      <c r="B2968">
        <v>1</v>
      </c>
      <c r="C2968" t="s">
        <v>7881</v>
      </c>
      <c r="D2968">
        <v>1</v>
      </c>
      <c r="E2968" t="s">
        <v>680</v>
      </c>
      <c r="F2968">
        <v>6</v>
      </c>
      <c r="G2968" s="493">
        <v>43192.4992824074</v>
      </c>
      <c r="H2968" s="493">
        <v>43192.5028819444</v>
      </c>
      <c r="I2968" t="s">
        <v>7484</v>
      </c>
      <c r="J2968" t="s">
        <v>7882</v>
      </c>
      <c r="K2968" t="s">
        <v>7883</v>
      </c>
    </row>
    <row r="2969" hidden="1" spans="1:11">
      <c r="A2969" t="s">
        <v>7885</v>
      </c>
      <c r="B2969">
        <v>1</v>
      </c>
      <c r="C2969" t="s">
        <v>7881</v>
      </c>
      <c r="D2969">
        <v>1</v>
      </c>
      <c r="E2969" t="s">
        <v>680</v>
      </c>
      <c r="F2969">
        <v>6</v>
      </c>
      <c r="G2969" s="493">
        <v>43192.4992824074</v>
      </c>
      <c r="H2969" s="493">
        <v>43192.5028819444</v>
      </c>
      <c r="I2969" t="s">
        <v>7886</v>
      </c>
      <c r="J2969" t="s">
        <v>7882</v>
      </c>
      <c r="K2969" t="s">
        <v>7883</v>
      </c>
    </row>
    <row r="2970" hidden="1" spans="1:11">
      <c r="A2970" t="s">
        <v>7887</v>
      </c>
      <c r="B2970">
        <v>1</v>
      </c>
      <c r="C2970" t="s">
        <v>7888</v>
      </c>
      <c r="D2970">
        <v>1</v>
      </c>
      <c r="E2970" t="s">
        <v>3686</v>
      </c>
      <c r="F2970">
        <v>9</v>
      </c>
      <c r="G2970" s="493">
        <v>43215.6073032407</v>
      </c>
      <c r="H2970" s="493">
        <v>44026.3458796296</v>
      </c>
      <c r="I2970" t="s">
        <v>7889</v>
      </c>
      <c r="J2970" t="s">
        <v>3687</v>
      </c>
      <c r="K2970" t="s">
        <v>3688</v>
      </c>
    </row>
    <row r="2971" hidden="1" spans="1:11">
      <c r="A2971" t="s">
        <v>7890</v>
      </c>
      <c r="B2971">
        <v>1</v>
      </c>
      <c r="C2971" t="s">
        <v>7891</v>
      </c>
      <c r="D2971">
        <v>1</v>
      </c>
      <c r="E2971">
        <v>92407091</v>
      </c>
      <c r="F2971">
        <v>9</v>
      </c>
      <c r="G2971" s="493">
        <v>43192.7339699074</v>
      </c>
      <c r="H2971" s="493">
        <v>43242.3897453704</v>
      </c>
      <c r="I2971" t="s">
        <v>5215</v>
      </c>
      <c r="J2971" t="s">
        <v>7892</v>
      </c>
      <c r="K2971" t="s">
        <v>7893</v>
      </c>
    </row>
    <row r="2972" hidden="1" spans="1:11">
      <c r="A2972" t="s">
        <v>7894</v>
      </c>
      <c r="B2972">
        <v>1</v>
      </c>
      <c r="C2972" t="s">
        <v>7888</v>
      </c>
      <c r="D2972">
        <v>1</v>
      </c>
      <c r="E2972" t="s">
        <v>3686</v>
      </c>
      <c r="F2972">
        <v>9</v>
      </c>
      <c r="G2972" s="493">
        <v>43215.6073032407</v>
      </c>
      <c r="H2972" s="493">
        <v>44026.3458796296</v>
      </c>
      <c r="I2972" t="s">
        <v>7895</v>
      </c>
      <c r="J2972" t="s">
        <v>3687</v>
      </c>
      <c r="K2972" t="s">
        <v>3688</v>
      </c>
    </row>
    <row r="2973" hidden="1" spans="1:11">
      <c r="A2973" t="s">
        <v>7896</v>
      </c>
      <c r="B2973">
        <v>1</v>
      </c>
      <c r="C2973" t="s">
        <v>7888</v>
      </c>
      <c r="D2973">
        <v>1</v>
      </c>
      <c r="E2973" t="s">
        <v>3686</v>
      </c>
      <c r="F2973">
        <v>9</v>
      </c>
      <c r="G2973" s="493">
        <v>43215.6073032407</v>
      </c>
      <c r="H2973" s="493">
        <v>44026.3458796296</v>
      </c>
      <c r="I2973" t="s">
        <v>7897</v>
      </c>
      <c r="J2973" t="s">
        <v>3687</v>
      </c>
      <c r="K2973" t="s">
        <v>3688</v>
      </c>
    </row>
    <row r="2974" hidden="1" spans="1:11">
      <c r="A2974" t="s">
        <v>7898</v>
      </c>
      <c r="B2974">
        <v>1</v>
      </c>
      <c r="C2974" t="s">
        <v>7888</v>
      </c>
      <c r="D2974">
        <v>1</v>
      </c>
      <c r="E2974" t="s">
        <v>3686</v>
      </c>
      <c r="F2974">
        <v>9</v>
      </c>
      <c r="G2974" s="493">
        <v>43215.6073032407</v>
      </c>
      <c r="H2974" s="493">
        <v>44026.3458796296</v>
      </c>
      <c r="I2974" t="s">
        <v>7899</v>
      </c>
      <c r="J2974" t="s">
        <v>3687</v>
      </c>
      <c r="K2974" t="s">
        <v>3688</v>
      </c>
    </row>
    <row r="2975" hidden="1" spans="1:11">
      <c r="A2975" t="s">
        <v>7900</v>
      </c>
      <c r="B2975">
        <v>1</v>
      </c>
      <c r="C2975" t="s">
        <v>7901</v>
      </c>
      <c r="D2975">
        <v>1</v>
      </c>
      <c r="E2975" t="s">
        <v>3694</v>
      </c>
      <c r="F2975">
        <v>6</v>
      </c>
      <c r="G2975" s="493">
        <v>43337.75</v>
      </c>
      <c r="H2975" s="493">
        <v>43337.752349537</v>
      </c>
      <c r="I2975" t="s">
        <v>7902</v>
      </c>
      <c r="J2975" t="s">
        <v>3695</v>
      </c>
      <c r="K2975" t="s">
        <v>3696</v>
      </c>
    </row>
    <row r="2976" hidden="1" spans="1:11">
      <c r="A2976" t="s">
        <v>7903</v>
      </c>
      <c r="B2976">
        <v>1</v>
      </c>
      <c r="C2976" t="s">
        <v>7901</v>
      </c>
      <c r="D2976">
        <v>1</v>
      </c>
      <c r="E2976" t="s">
        <v>3694</v>
      </c>
      <c r="F2976">
        <v>6</v>
      </c>
      <c r="G2976" s="493">
        <v>43337.75</v>
      </c>
      <c r="H2976" s="493">
        <v>43337.752349537</v>
      </c>
      <c r="I2976" t="s">
        <v>7904</v>
      </c>
      <c r="J2976" t="s">
        <v>3695</v>
      </c>
      <c r="K2976" t="s">
        <v>3696</v>
      </c>
    </row>
    <row r="2977" hidden="1" spans="1:11">
      <c r="A2977" t="s">
        <v>7905</v>
      </c>
      <c r="B2977">
        <v>1</v>
      </c>
      <c r="C2977" t="s">
        <v>7906</v>
      </c>
      <c r="D2977">
        <v>1</v>
      </c>
      <c r="E2977">
        <v>92408291</v>
      </c>
      <c r="F2977">
        <v>9</v>
      </c>
      <c r="G2977" s="493">
        <v>43200.672650463</v>
      </c>
      <c r="H2977" s="493">
        <v>43242.3903935185</v>
      </c>
      <c r="I2977" t="s">
        <v>5231</v>
      </c>
      <c r="J2977" t="s">
        <v>5232</v>
      </c>
      <c r="K2977" t="s">
        <v>7907</v>
      </c>
    </row>
    <row r="2978" hidden="1" spans="1:11">
      <c r="A2978" t="s">
        <v>7908</v>
      </c>
      <c r="B2978">
        <v>1</v>
      </c>
      <c r="C2978" t="s">
        <v>7873</v>
      </c>
      <c r="D2978">
        <v>1</v>
      </c>
      <c r="E2978" t="s">
        <v>3271</v>
      </c>
      <c r="F2978">
        <v>9</v>
      </c>
      <c r="G2978" s="493">
        <v>43173.6845486111</v>
      </c>
      <c r="H2978" s="493">
        <v>43173.6998726852</v>
      </c>
      <c r="I2978" t="s">
        <v>7422</v>
      </c>
      <c r="J2978" t="s">
        <v>3281</v>
      </c>
      <c r="K2978" t="s">
        <v>7874</v>
      </c>
    </row>
    <row r="2979" hidden="1" spans="1:11">
      <c r="A2979" t="s">
        <v>7909</v>
      </c>
      <c r="B2979">
        <v>1</v>
      </c>
      <c r="C2979" t="s">
        <v>7909</v>
      </c>
      <c r="D2979">
        <v>1</v>
      </c>
      <c r="E2979" t="s">
        <v>7910</v>
      </c>
      <c r="F2979">
        <v>2</v>
      </c>
      <c r="G2979" s="493">
        <v>43185.7772916667</v>
      </c>
      <c r="H2979" s="493">
        <v>43187.8277199074</v>
      </c>
      <c r="I2979" t="s">
        <v>7911</v>
      </c>
      <c r="J2979" t="s">
        <v>7911</v>
      </c>
      <c r="K2979" t="s">
        <v>7911</v>
      </c>
    </row>
    <row r="2980" hidden="1" spans="1:11">
      <c r="A2980" t="s">
        <v>602</v>
      </c>
      <c r="B2980">
        <v>1</v>
      </c>
      <c r="C2980" t="s">
        <v>601</v>
      </c>
      <c r="D2980">
        <v>1</v>
      </c>
      <c r="E2980" t="s">
        <v>603</v>
      </c>
      <c r="F2980">
        <v>4</v>
      </c>
      <c r="G2980" s="493">
        <v>43276.8017361111</v>
      </c>
      <c r="H2980" s="493">
        <v>45209.4046412037</v>
      </c>
      <c r="I2980" t="s">
        <v>6777</v>
      </c>
      <c r="J2980" t="s">
        <v>7113</v>
      </c>
      <c r="K2980" t="s">
        <v>6775</v>
      </c>
    </row>
    <row r="2981" hidden="1" spans="1:11">
      <c r="A2981" t="s">
        <v>536</v>
      </c>
      <c r="B2981">
        <v>1</v>
      </c>
      <c r="C2981" t="s">
        <v>535</v>
      </c>
      <c r="D2981">
        <v>1</v>
      </c>
      <c r="E2981" t="s">
        <v>537</v>
      </c>
      <c r="F2981">
        <v>4</v>
      </c>
      <c r="G2981" s="493">
        <v>43258.4827083333</v>
      </c>
      <c r="H2981" s="493">
        <v>44971.668287037</v>
      </c>
      <c r="I2981" t="s">
        <v>6771</v>
      </c>
      <c r="J2981" t="s">
        <v>7117</v>
      </c>
      <c r="K2981" t="s">
        <v>6769</v>
      </c>
    </row>
    <row r="2982" hidden="1" spans="1:11">
      <c r="A2982" t="s">
        <v>7912</v>
      </c>
      <c r="B2982">
        <v>1</v>
      </c>
      <c r="C2982" t="s">
        <v>7864</v>
      </c>
      <c r="D2982">
        <v>1</v>
      </c>
      <c r="E2982" t="s">
        <v>7865</v>
      </c>
      <c r="F2982">
        <v>4</v>
      </c>
      <c r="G2982" s="493">
        <v>43340.3775</v>
      </c>
      <c r="H2982" s="493">
        <v>43340.3942592593</v>
      </c>
      <c r="I2982" t="s">
        <v>7913</v>
      </c>
      <c r="J2982" t="s">
        <v>2499</v>
      </c>
      <c r="K2982" t="s">
        <v>5744</v>
      </c>
    </row>
    <row r="2983" hidden="1" spans="1:11">
      <c r="A2983" t="s">
        <v>7914</v>
      </c>
      <c r="B2983">
        <v>1</v>
      </c>
      <c r="C2983" t="s">
        <v>7914</v>
      </c>
      <c r="D2983">
        <v>1</v>
      </c>
      <c r="F2983">
        <v>0</v>
      </c>
      <c r="G2983" s="493">
        <v>43355.3302199074</v>
      </c>
      <c r="H2983" s="493">
        <v>43355.3302199074</v>
      </c>
      <c r="I2983" t="s">
        <v>7915</v>
      </c>
      <c r="J2983" t="s">
        <v>7915</v>
      </c>
      <c r="K2983" t="s">
        <v>1368</v>
      </c>
    </row>
    <row r="2984" hidden="1" spans="1:11">
      <c r="A2984" t="s">
        <v>988</v>
      </c>
      <c r="B2984">
        <v>1</v>
      </c>
      <c r="C2984" t="s">
        <v>988</v>
      </c>
      <c r="D2984">
        <v>1</v>
      </c>
      <c r="E2984" t="s">
        <v>990</v>
      </c>
      <c r="F2984">
        <v>6</v>
      </c>
      <c r="G2984" s="493">
        <v>43304.6524884259</v>
      </c>
      <c r="H2984" s="493">
        <v>45209.4640972222</v>
      </c>
      <c r="I2984" t="s">
        <v>5035</v>
      </c>
      <c r="J2984" t="s">
        <v>5035</v>
      </c>
      <c r="K2984" t="s">
        <v>2454</v>
      </c>
    </row>
    <row r="2985" hidden="1" spans="1:11">
      <c r="A2985" t="s">
        <v>7916</v>
      </c>
      <c r="B2985">
        <v>1</v>
      </c>
      <c r="C2985" t="s">
        <v>7916</v>
      </c>
      <c r="D2985">
        <v>1</v>
      </c>
      <c r="F2985">
        <v>0</v>
      </c>
      <c r="G2985" s="493">
        <v>44078.5030555556</v>
      </c>
      <c r="H2985" s="493">
        <v>44078.5030555556</v>
      </c>
      <c r="I2985" t="s">
        <v>7917</v>
      </c>
      <c r="J2985" t="s">
        <v>7917</v>
      </c>
      <c r="K2985" t="s">
        <v>1368</v>
      </c>
    </row>
    <row r="2986" hidden="1" spans="1:11">
      <c r="A2986" t="s">
        <v>7918</v>
      </c>
      <c r="B2986">
        <v>1</v>
      </c>
      <c r="C2986" t="s">
        <v>7918</v>
      </c>
      <c r="D2986">
        <v>1</v>
      </c>
      <c r="F2986">
        <v>0</v>
      </c>
      <c r="G2986" s="493">
        <v>44078.5078935185</v>
      </c>
      <c r="H2986" s="493">
        <v>44078.5078935185</v>
      </c>
      <c r="I2986" t="s">
        <v>7919</v>
      </c>
      <c r="J2986" t="s">
        <v>7919</v>
      </c>
      <c r="K2986" t="s">
        <v>1368</v>
      </c>
    </row>
    <row r="2987" hidden="1" spans="1:11">
      <c r="A2987" t="s">
        <v>7920</v>
      </c>
      <c r="B2987">
        <v>1</v>
      </c>
      <c r="C2987" t="s">
        <v>7920</v>
      </c>
      <c r="D2987">
        <v>1</v>
      </c>
      <c r="F2987">
        <v>0</v>
      </c>
      <c r="G2987" s="493">
        <v>44078.5090046296</v>
      </c>
      <c r="H2987" s="493">
        <v>44078.5090046296</v>
      </c>
      <c r="I2987" t="s">
        <v>7921</v>
      </c>
      <c r="J2987" t="s">
        <v>7921</v>
      </c>
      <c r="K2987" t="s">
        <v>1368</v>
      </c>
    </row>
    <row r="2988" hidden="1" spans="1:11">
      <c r="A2988" t="s">
        <v>7922</v>
      </c>
      <c r="B2988">
        <v>1</v>
      </c>
      <c r="C2988" t="s">
        <v>7922</v>
      </c>
      <c r="D2988">
        <v>1</v>
      </c>
      <c r="E2988">
        <v>92423891</v>
      </c>
      <c r="F2988">
        <v>12</v>
      </c>
      <c r="G2988" s="493">
        <v>43304.6513541667</v>
      </c>
      <c r="H2988" s="493">
        <v>43304.6663541667</v>
      </c>
      <c r="I2988" t="s">
        <v>5084</v>
      </c>
      <c r="J2988" t="s">
        <v>5084</v>
      </c>
      <c r="K2988" t="s">
        <v>5084</v>
      </c>
    </row>
    <row r="2989" hidden="1" spans="1:11">
      <c r="A2989" t="s">
        <v>7923</v>
      </c>
      <c r="B2989">
        <v>1</v>
      </c>
      <c r="C2989" t="s">
        <v>7832</v>
      </c>
      <c r="D2989">
        <v>1</v>
      </c>
      <c r="E2989" t="s">
        <v>6532</v>
      </c>
      <c r="F2989">
        <v>6</v>
      </c>
      <c r="G2989" s="493">
        <v>43335.5460300926</v>
      </c>
      <c r="H2989" s="493">
        <v>43335.6248726852</v>
      </c>
      <c r="I2989" t="s">
        <v>7924</v>
      </c>
      <c r="J2989" t="s">
        <v>4265</v>
      </c>
      <c r="K2989" t="s">
        <v>4957</v>
      </c>
    </row>
    <row r="2990" hidden="1" spans="1:11">
      <c r="A2990" t="s">
        <v>7925</v>
      </c>
      <c r="B2990">
        <v>1</v>
      </c>
      <c r="C2990" t="s">
        <v>7925</v>
      </c>
      <c r="D2990">
        <v>1</v>
      </c>
      <c r="E2990">
        <v>92423891</v>
      </c>
      <c r="F2990">
        <v>12</v>
      </c>
      <c r="G2990" s="493">
        <v>43304.6508564815</v>
      </c>
      <c r="H2990" s="493">
        <v>43304.6674652778</v>
      </c>
      <c r="I2990" t="s">
        <v>5081</v>
      </c>
      <c r="J2990" t="s">
        <v>5081</v>
      </c>
      <c r="K2990" t="s">
        <v>5081</v>
      </c>
    </row>
    <row r="2991" hidden="1" spans="1:11">
      <c r="A2991" t="s">
        <v>7926</v>
      </c>
      <c r="B2991">
        <v>1</v>
      </c>
      <c r="C2991" t="s">
        <v>6228</v>
      </c>
      <c r="D2991">
        <v>1</v>
      </c>
      <c r="E2991">
        <v>93427291</v>
      </c>
      <c r="F2991">
        <v>6</v>
      </c>
      <c r="G2991" s="493">
        <v>42387.599224537</v>
      </c>
      <c r="H2991" s="493">
        <v>42387.6036921296</v>
      </c>
      <c r="I2991" t="s">
        <v>7927</v>
      </c>
      <c r="J2991" t="s">
        <v>4278</v>
      </c>
      <c r="K2991" t="s">
        <v>3899</v>
      </c>
    </row>
    <row r="2992" hidden="1" spans="1:11">
      <c r="A2992" t="s">
        <v>7928</v>
      </c>
      <c r="B2992">
        <v>1</v>
      </c>
      <c r="C2992" t="s">
        <v>6230</v>
      </c>
      <c r="D2992">
        <v>1</v>
      </c>
      <c r="E2992">
        <v>93427291</v>
      </c>
      <c r="F2992">
        <v>6</v>
      </c>
      <c r="G2992" s="493">
        <v>42387.6193518518</v>
      </c>
      <c r="H2992" s="493">
        <v>42387.6219097222</v>
      </c>
      <c r="I2992" t="s">
        <v>7929</v>
      </c>
      <c r="J2992" t="s">
        <v>4282</v>
      </c>
      <c r="K2992" t="s">
        <v>3990</v>
      </c>
    </row>
    <row r="2993" hidden="1" spans="1:11">
      <c r="A2993" t="s">
        <v>7930</v>
      </c>
      <c r="B2993">
        <v>1</v>
      </c>
      <c r="C2993" t="s">
        <v>6232</v>
      </c>
      <c r="D2993">
        <v>1</v>
      </c>
      <c r="E2993">
        <v>93432691</v>
      </c>
      <c r="F2993">
        <v>3</v>
      </c>
      <c r="G2993" s="493">
        <v>42387.7442708333</v>
      </c>
      <c r="H2993" s="493">
        <v>44565.7367013889</v>
      </c>
      <c r="I2993" t="s">
        <v>7931</v>
      </c>
      <c r="J2993" t="s">
        <v>4286</v>
      </c>
      <c r="K2993" t="s">
        <v>6233</v>
      </c>
    </row>
    <row r="2994" hidden="1" spans="1:11">
      <c r="A2994" t="s">
        <v>7932</v>
      </c>
      <c r="B2994">
        <v>1</v>
      </c>
      <c r="C2994" t="s">
        <v>6235</v>
      </c>
      <c r="D2994">
        <v>1</v>
      </c>
      <c r="E2994">
        <v>93435091</v>
      </c>
      <c r="F2994">
        <v>3</v>
      </c>
      <c r="G2994" s="493">
        <v>42387.7610763889</v>
      </c>
      <c r="H2994" s="493">
        <v>44565.7370486111</v>
      </c>
      <c r="I2994" t="s">
        <v>7933</v>
      </c>
      <c r="J2994" t="s">
        <v>4290</v>
      </c>
      <c r="K2994" t="s">
        <v>3914</v>
      </c>
    </row>
    <row r="2995" hidden="1" spans="1:11">
      <c r="A2995" t="s">
        <v>7934</v>
      </c>
      <c r="B2995">
        <v>1</v>
      </c>
      <c r="C2995" t="s">
        <v>7935</v>
      </c>
      <c r="D2995">
        <v>1</v>
      </c>
      <c r="E2995" t="s">
        <v>7432</v>
      </c>
      <c r="F2995">
        <v>2</v>
      </c>
      <c r="G2995" s="493">
        <v>43811.6073263889</v>
      </c>
      <c r="H2995" s="493">
        <v>44573.6592592593</v>
      </c>
      <c r="I2995" t="s">
        <v>7936</v>
      </c>
      <c r="J2995" t="s">
        <v>7937</v>
      </c>
      <c r="K2995" t="s">
        <v>6998</v>
      </c>
    </row>
    <row r="2996" hidden="1" spans="1:11">
      <c r="A2996" t="s">
        <v>7938</v>
      </c>
      <c r="B2996">
        <v>1</v>
      </c>
      <c r="C2996" t="s">
        <v>7938</v>
      </c>
      <c r="D2996">
        <v>1</v>
      </c>
      <c r="E2996">
        <v>92423291</v>
      </c>
      <c r="F2996">
        <v>12</v>
      </c>
      <c r="G2996" s="493">
        <v>43304.6520949074</v>
      </c>
      <c r="H2996" s="493">
        <v>45209.4651388889</v>
      </c>
      <c r="I2996" t="s">
        <v>5072</v>
      </c>
      <c r="J2996" t="s">
        <v>5072</v>
      </c>
      <c r="K2996" t="s">
        <v>5072</v>
      </c>
    </row>
    <row r="2997" hidden="1" spans="1:11">
      <c r="A2997" t="s">
        <v>698</v>
      </c>
      <c r="B2997">
        <v>1</v>
      </c>
      <c r="C2997" t="s">
        <v>698</v>
      </c>
      <c r="D2997">
        <v>1</v>
      </c>
      <c r="E2997">
        <v>92423291</v>
      </c>
      <c r="F2997">
        <v>12</v>
      </c>
      <c r="G2997" s="493">
        <v>43304.651724537</v>
      </c>
      <c r="H2997" s="493">
        <v>45209.4656712963</v>
      </c>
      <c r="I2997" t="s">
        <v>5075</v>
      </c>
      <c r="J2997" t="s">
        <v>5075</v>
      </c>
      <c r="K2997" t="s">
        <v>7939</v>
      </c>
    </row>
    <row r="2998" hidden="1" spans="1:11">
      <c r="A2998" t="s">
        <v>7940</v>
      </c>
      <c r="B2998">
        <v>1</v>
      </c>
      <c r="C2998" t="s">
        <v>7940</v>
      </c>
      <c r="D2998">
        <v>1</v>
      </c>
      <c r="E2998" t="s">
        <v>2728</v>
      </c>
      <c r="F2998">
        <v>3</v>
      </c>
      <c r="G2998" s="493">
        <v>43337.764224537</v>
      </c>
      <c r="H2998" s="493">
        <v>43337.7705439815</v>
      </c>
      <c r="I2998" t="s">
        <v>6474</v>
      </c>
      <c r="J2998" t="s">
        <v>6474</v>
      </c>
      <c r="K2998" t="s">
        <v>4726</v>
      </c>
    </row>
    <row r="2999" hidden="1" spans="1:11">
      <c r="A2999" t="s">
        <v>7941</v>
      </c>
      <c r="B2999">
        <v>1</v>
      </c>
      <c r="C2999" t="s">
        <v>7940</v>
      </c>
      <c r="D2999">
        <v>1</v>
      </c>
      <c r="E2999" t="s">
        <v>2728</v>
      </c>
      <c r="F2999">
        <v>3</v>
      </c>
      <c r="G2999" s="493">
        <v>43337.764224537</v>
      </c>
      <c r="H2999" s="493">
        <v>43337.7705439815</v>
      </c>
      <c r="I2999" t="s">
        <v>4502</v>
      </c>
      <c r="J2999" t="s">
        <v>6474</v>
      </c>
      <c r="K2999" t="s">
        <v>4726</v>
      </c>
    </row>
    <row r="3000" hidden="1" spans="1:11">
      <c r="A3000" t="s">
        <v>7942</v>
      </c>
      <c r="B3000">
        <v>1</v>
      </c>
      <c r="C3000" t="s">
        <v>7787</v>
      </c>
      <c r="D3000">
        <v>1</v>
      </c>
      <c r="E3000" t="s">
        <v>745</v>
      </c>
      <c r="F3000">
        <v>2</v>
      </c>
      <c r="G3000" s="493">
        <v>43145.6710532407</v>
      </c>
      <c r="H3000" s="493">
        <v>43145.6797916667</v>
      </c>
      <c r="I3000" t="s">
        <v>7943</v>
      </c>
      <c r="J3000" t="s">
        <v>7788</v>
      </c>
      <c r="K3000" t="s">
        <v>7789</v>
      </c>
    </row>
    <row r="3001" hidden="1" spans="1:11">
      <c r="A3001" t="s">
        <v>7944</v>
      </c>
      <c r="B3001">
        <v>1</v>
      </c>
      <c r="C3001" t="s">
        <v>7588</v>
      </c>
      <c r="D3001">
        <v>1</v>
      </c>
      <c r="E3001" t="s">
        <v>7589</v>
      </c>
      <c r="F3001">
        <v>2</v>
      </c>
      <c r="G3001" s="493">
        <v>42966.8916435185</v>
      </c>
      <c r="H3001" s="493">
        <v>43353.4314814815</v>
      </c>
      <c r="I3001" t="s">
        <v>7945</v>
      </c>
      <c r="J3001" t="s">
        <v>7591</v>
      </c>
      <c r="K3001" t="s">
        <v>7592</v>
      </c>
    </row>
    <row r="3002" hidden="1" spans="1:11">
      <c r="A3002" t="s">
        <v>7946</v>
      </c>
      <c r="B3002">
        <v>1</v>
      </c>
      <c r="C3002" t="s">
        <v>5906</v>
      </c>
      <c r="D3002">
        <v>1</v>
      </c>
      <c r="E3002" t="s">
        <v>497</v>
      </c>
      <c r="F3002">
        <v>12</v>
      </c>
      <c r="G3002" s="493">
        <v>42193.4871296296</v>
      </c>
      <c r="H3002" s="493">
        <v>43753.7291898148</v>
      </c>
      <c r="I3002" t="s">
        <v>7947</v>
      </c>
      <c r="J3002" t="s">
        <v>5907</v>
      </c>
      <c r="K3002" t="s">
        <v>5908</v>
      </c>
    </row>
    <row r="3003" hidden="1" spans="1:11">
      <c r="A3003" t="s">
        <v>7948</v>
      </c>
      <c r="B3003">
        <v>1</v>
      </c>
      <c r="C3003" t="s">
        <v>7547</v>
      </c>
      <c r="D3003">
        <v>1</v>
      </c>
      <c r="E3003" t="s">
        <v>1198</v>
      </c>
      <c r="F3003">
        <v>2</v>
      </c>
      <c r="G3003" s="493">
        <v>42958.7024421296</v>
      </c>
      <c r="H3003" s="493">
        <v>42965.6311689815</v>
      </c>
      <c r="I3003" t="s">
        <v>7949</v>
      </c>
      <c r="J3003" t="s">
        <v>7140</v>
      </c>
      <c r="K3003" t="s">
        <v>7141</v>
      </c>
    </row>
    <row r="3004" hidden="1" spans="1:11">
      <c r="A3004" t="s">
        <v>7950</v>
      </c>
      <c r="B3004">
        <v>1</v>
      </c>
      <c r="C3004" t="s">
        <v>7118</v>
      </c>
      <c r="D3004">
        <v>1</v>
      </c>
      <c r="E3004" t="s">
        <v>957</v>
      </c>
      <c r="F3004">
        <v>2</v>
      </c>
      <c r="G3004" s="493">
        <v>42779.7265740741</v>
      </c>
      <c r="H3004" s="493">
        <v>43753.7302199074</v>
      </c>
      <c r="I3004" t="s">
        <v>7951</v>
      </c>
      <c r="J3004" t="s">
        <v>7119</v>
      </c>
      <c r="K3004" t="s">
        <v>7119</v>
      </c>
    </row>
    <row r="3005" hidden="1" spans="1:11">
      <c r="A3005" t="s">
        <v>1022</v>
      </c>
      <c r="B3005">
        <v>1</v>
      </c>
      <c r="C3005" t="s">
        <v>1021</v>
      </c>
      <c r="D3005">
        <v>1</v>
      </c>
      <c r="E3005" t="s">
        <v>614</v>
      </c>
      <c r="F3005">
        <v>3</v>
      </c>
      <c r="G3005" s="493">
        <v>43263.9505439815</v>
      </c>
      <c r="H3005" s="493">
        <v>45209.4598148148</v>
      </c>
      <c r="I3005" t="s">
        <v>7952</v>
      </c>
      <c r="J3005" t="s">
        <v>7953</v>
      </c>
      <c r="K3005" t="s">
        <v>5005</v>
      </c>
    </row>
    <row r="3006" hidden="1" spans="1:11">
      <c r="A3006" t="s">
        <v>613</v>
      </c>
      <c r="B3006">
        <v>1</v>
      </c>
      <c r="C3006" t="s">
        <v>612</v>
      </c>
      <c r="D3006">
        <v>1</v>
      </c>
      <c r="E3006" t="s">
        <v>614</v>
      </c>
      <c r="F3006">
        <v>3</v>
      </c>
      <c r="G3006" s="493">
        <v>43263.9508912037</v>
      </c>
      <c r="H3006" s="493">
        <v>45209.4606944444</v>
      </c>
      <c r="I3006" t="s">
        <v>7954</v>
      </c>
      <c r="J3006" t="s">
        <v>7955</v>
      </c>
      <c r="K3006" t="s">
        <v>5001</v>
      </c>
    </row>
    <row r="3007" hidden="1" spans="1:11">
      <c r="A3007" t="s">
        <v>7956</v>
      </c>
      <c r="B3007">
        <v>1</v>
      </c>
      <c r="C3007" t="s">
        <v>7957</v>
      </c>
      <c r="D3007">
        <v>1</v>
      </c>
      <c r="E3007" t="s">
        <v>5871</v>
      </c>
      <c r="F3007">
        <v>8</v>
      </c>
      <c r="G3007" s="493">
        <v>43284.5868518519</v>
      </c>
      <c r="H3007" s="493">
        <v>43285.3772337963</v>
      </c>
      <c r="I3007" t="s">
        <v>5872</v>
      </c>
      <c r="J3007" t="s">
        <v>6028</v>
      </c>
      <c r="K3007" t="s">
        <v>5874</v>
      </c>
    </row>
    <row r="3008" hidden="1" spans="1:11">
      <c r="A3008" t="s">
        <v>7958</v>
      </c>
      <c r="B3008">
        <v>1</v>
      </c>
      <c r="C3008" t="s">
        <v>7959</v>
      </c>
      <c r="D3008">
        <v>1</v>
      </c>
      <c r="E3008" t="s">
        <v>930</v>
      </c>
      <c r="F3008">
        <v>4</v>
      </c>
      <c r="G3008" s="493">
        <v>43284.5075578704</v>
      </c>
      <c r="H3008" s="493">
        <v>43284.7733680556</v>
      </c>
      <c r="I3008" t="s">
        <v>5995</v>
      </c>
      <c r="J3008" t="s">
        <v>6060</v>
      </c>
      <c r="K3008" t="s">
        <v>5992</v>
      </c>
    </row>
    <row r="3009" hidden="1" spans="1:11">
      <c r="A3009" t="s">
        <v>7960</v>
      </c>
      <c r="B3009">
        <v>1</v>
      </c>
      <c r="C3009" t="s">
        <v>7961</v>
      </c>
      <c r="D3009">
        <v>1</v>
      </c>
      <c r="E3009" t="s">
        <v>6552</v>
      </c>
      <c r="F3009">
        <v>3</v>
      </c>
      <c r="G3009" s="493">
        <v>43284.5862847222</v>
      </c>
      <c r="H3009" s="493">
        <v>43285.3729398148</v>
      </c>
      <c r="I3009" t="s">
        <v>5990</v>
      </c>
      <c r="J3009" t="s">
        <v>6553</v>
      </c>
      <c r="K3009" t="s">
        <v>5992</v>
      </c>
    </row>
    <row r="3010" hidden="1" spans="1:11">
      <c r="A3010" t="s">
        <v>7962</v>
      </c>
      <c r="B3010">
        <v>1</v>
      </c>
      <c r="C3010" t="s">
        <v>7963</v>
      </c>
      <c r="D3010">
        <v>1</v>
      </c>
      <c r="E3010" t="s">
        <v>1031</v>
      </c>
      <c r="F3010">
        <v>3</v>
      </c>
      <c r="G3010" s="493">
        <v>43284.5110300926</v>
      </c>
      <c r="H3010" s="493">
        <v>43285.3704398148</v>
      </c>
      <c r="I3010" t="s">
        <v>5999</v>
      </c>
      <c r="J3010" t="s">
        <v>6063</v>
      </c>
      <c r="K3010" t="s">
        <v>6001</v>
      </c>
    </row>
    <row r="3011" hidden="1" spans="1:11">
      <c r="A3011" t="s">
        <v>7964</v>
      </c>
      <c r="B3011">
        <v>1</v>
      </c>
      <c r="C3011" t="s">
        <v>7965</v>
      </c>
      <c r="D3011">
        <v>1</v>
      </c>
      <c r="E3011" t="s">
        <v>606</v>
      </c>
      <c r="F3011">
        <v>3</v>
      </c>
      <c r="G3011" s="493">
        <v>43284.585775463</v>
      </c>
      <c r="H3011" s="493">
        <v>43284.8054166667</v>
      </c>
      <c r="I3011" t="s">
        <v>5970</v>
      </c>
      <c r="J3011" t="s">
        <v>6894</v>
      </c>
      <c r="K3011" t="s">
        <v>5972</v>
      </c>
    </row>
    <row r="3012" hidden="1" spans="1:11">
      <c r="A3012" t="s">
        <v>7966</v>
      </c>
      <c r="B3012">
        <v>1</v>
      </c>
      <c r="C3012" t="s">
        <v>7967</v>
      </c>
      <c r="D3012">
        <v>1</v>
      </c>
      <c r="E3012" t="s">
        <v>5882</v>
      </c>
      <c r="F3012">
        <v>8</v>
      </c>
      <c r="G3012" s="493">
        <v>43284.5044675926</v>
      </c>
      <c r="H3012" s="493">
        <v>43284.7627083333</v>
      </c>
      <c r="I3012" t="s">
        <v>5883</v>
      </c>
      <c r="J3012" t="s">
        <v>6046</v>
      </c>
      <c r="K3012" t="s">
        <v>5885</v>
      </c>
    </row>
    <row r="3013" hidden="1" spans="1:11">
      <c r="A3013" t="s">
        <v>716</v>
      </c>
      <c r="B3013">
        <v>1</v>
      </c>
      <c r="C3013" t="s">
        <v>715</v>
      </c>
      <c r="D3013">
        <v>1</v>
      </c>
      <c r="E3013" t="s">
        <v>717</v>
      </c>
      <c r="F3013">
        <v>8</v>
      </c>
      <c r="G3013" s="493">
        <v>43284.5057407407</v>
      </c>
      <c r="H3013" s="493">
        <v>45628.7208217593</v>
      </c>
      <c r="I3013" t="s">
        <v>5888</v>
      </c>
      <c r="J3013" t="s">
        <v>6050</v>
      </c>
      <c r="K3013" t="s">
        <v>5890</v>
      </c>
    </row>
    <row r="3014" hidden="1" spans="1:11">
      <c r="A3014" t="s">
        <v>713</v>
      </c>
      <c r="B3014">
        <v>1</v>
      </c>
      <c r="C3014" t="s">
        <v>712</v>
      </c>
      <c r="D3014">
        <v>1</v>
      </c>
      <c r="E3014" t="s">
        <v>714</v>
      </c>
      <c r="F3014">
        <v>8</v>
      </c>
      <c r="G3014" s="493">
        <v>43284.5066898148</v>
      </c>
      <c r="H3014" s="493">
        <v>45628.723599537</v>
      </c>
      <c r="I3014" t="s">
        <v>5877</v>
      </c>
      <c r="J3014" t="s">
        <v>6042</v>
      </c>
      <c r="K3014" t="s">
        <v>5879</v>
      </c>
    </row>
    <row r="3015" hidden="1" spans="1:11">
      <c r="A3015" t="s">
        <v>7968</v>
      </c>
      <c r="B3015">
        <v>1</v>
      </c>
      <c r="C3015" t="s">
        <v>7969</v>
      </c>
      <c r="D3015">
        <v>1</v>
      </c>
      <c r="E3015" t="s">
        <v>532</v>
      </c>
      <c r="F3015">
        <v>4</v>
      </c>
      <c r="G3015" s="493">
        <v>43258.4841550926</v>
      </c>
      <c r="H3015" s="493">
        <v>43662.642962963</v>
      </c>
      <c r="I3015" t="s">
        <v>7970</v>
      </c>
      <c r="J3015" t="s">
        <v>6054</v>
      </c>
      <c r="K3015" t="s">
        <v>5944</v>
      </c>
    </row>
    <row r="3016" hidden="1" spans="1:11">
      <c r="A3016" t="s">
        <v>7971</v>
      </c>
      <c r="B3016">
        <v>1</v>
      </c>
      <c r="C3016" t="s">
        <v>7972</v>
      </c>
      <c r="D3016">
        <v>1</v>
      </c>
      <c r="E3016" t="s">
        <v>6735</v>
      </c>
      <c r="F3016">
        <v>4</v>
      </c>
      <c r="G3016" s="493">
        <v>43284.508900463</v>
      </c>
      <c r="H3016" s="493">
        <v>43284.7787847222</v>
      </c>
      <c r="I3016" t="s">
        <v>6736</v>
      </c>
      <c r="J3016" t="s">
        <v>6737</v>
      </c>
      <c r="K3016" t="s">
        <v>6738</v>
      </c>
    </row>
    <row r="3017" hidden="1" spans="1:11">
      <c r="A3017" t="s">
        <v>936</v>
      </c>
      <c r="B3017">
        <v>1</v>
      </c>
      <c r="C3017" t="s">
        <v>936</v>
      </c>
      <c r="D3017">
        <v>1</v>
      </c>
      <c r="E3017" t="s">
        <v>937</v>
      </c>
      <c r="F3017">
        <v>6</v>
      </c>
      <c r="G3017" s="493">
        <v>44386.632962963</v>
      </c>
      <c r="H3017" s="493">
        <v>45929.6644444444</v>
      </c>
      <c r="I3017" t="s">
        <v>6855</v>
      </c>
      <c r="J3017" t="s">
        <v>6855</v>
      </c>
      <c r="K3017" t="s">
        <v>6855</v>
      </c>
    </row>
    <row r="3018" hidden="1" spans="1:11">
      <c r="A3018" t="s">
        <v>7973</v>
      </c>
      <c r="B3018">
        <v>1</v>
      </c>
      <c r="C3018" t="s">
        <v>7973</v>
      </c>
      <c r="D3018">
        <v>1</v>
      </c>
      <c r="E3018" t="s">
        <v>6653</v>
      </c>
      <c r="F3018">
        <v>4</v>
      </c>
      <c r="G3018" s="493">
        <v>43318.6130902778</v>
      </c>
      <c r="H3018" s="493">
        <v>43318.6152199074</v>
      </c>
      <c r="I3018" t="s">
        <v>6654</v>
      </c>
      <c r="J3018" t="s">
        <v>6654</v>
      </c>
      <c r="K3018" t="s">
        <v>6189</v>
      </c>
    </row>
    <row r="3019" hidden="1" spans="1:11">
      <c r="A3019" t="s">
        <v>7974</v>
      </c>
      <c r="B3019">
        <v>1</v>
      </c>
      <c r="C3019" t="s">
        <v>7974</v>
      </c>
      <c r="D3019">
        <v>1</v>
      </c>
      <c r="E3019" t="s">
        <v>6644</v>
      </c>
      <c r="F3019">
        <v>4</v>
      </c>
      <c r="G3019" s="493">
        <v>43318.4511805556</v>
      </c>
      <c r="H3019" s="493">
        <v>43318.4546412037</v>
      </c>
      <c r="I3019" t="s">
        <v>4928</v>
      </c>
      <c r="J3019" t="s">
        <v>4928</v>
      </c>
      <c r="K3019" t="s">
        <v>4928</v>
      </c>
    </row>
    <row r="3020" hidden="1" spans="1:11">
      <c r="A3020" t="s">
        <v>7975</v>
      </c>
      <c r="B3020">
        <v>1</v>
      </c>
      <c r="C3020" t="s">
        <v>5756</v>
      </c>
      <c r="D3020">
        <v>1</v>
      </c>
      <c r="E3020">
        <v>93433491</v>
      </c>
      <c r="F3020">
        <v>3</v>
      </c>
      <c r="G3020" s="493">
        <v>42188.8002893518</v>
      </c>
      <c r="H3020" s="493">
        <v>42188.8011689815</v>
      </c>
      <c r="I3020" t="s">
        <v>7976</v>
      </c>
      <c r="J3020" t="s">
        <v>3426</v>
      </c>
      <c r="K3020" t="s">
        <v>5757</v>
      </c>
    </row>
    <row r="3021" hidden="1" spans="1:11">
      <c r="A3021" t="s">
        <v>7977</v>
      </c>
      <c r="B3021">
        <v>1</v>
      </c>
      <c r="C3021" t="s">
        <v>7561</v>
      </c>
      <c r="D3021">
        <v>1</v>
      </c>
      <c r="E3021" t="s">
        <v>7562</v>
      </c>
      <c r="F3021">
        <v>3</v>
      </c>
      <c r="G3021" s="493">
        <v>42969.6490509259</v>
      </c>
      <c r="H3021" s="493">
        <v>43207.6817824074</v>
      </c>
      <c r="I3021" t="s">
        <v>7978</v>
      </c>
      <c r="J3021" t="s">
        <v>7564</v>
      </c>
      <c r="K3021" t="s">
        <v>7564</v>
      </c>
    </row>
    <row r="3022" hidden="1" spans="1:11">
      <c r="A3022" t="s">
        <v>7979</v>
      </c>
      <c r="B3022">
        <v>1</v>
      </c>
      <c r="C3022" t="s">
        <v>7979</v>
      </c>
      <c r="D3022">
        <v>1</v>
      </c>
      <c r="F3022">
        <v>0</v>
      </c>
      <c r="G3022" s="493">
        <v>43255.7347106481</v>
      </c>
      <c r="H3022" s="493">
        <v>43255.7347106481</v>
      </c>
      <c r="I3022" t="s">
        <v>7980</v>
      </c>
      <c r="J3022" t="s">
        <v>7980</v>
      </c>
      <c r="K3022" t="s">
        <v>1368</v>
      </c>
    </row>
    <row r="3023" hidden="1" spans="1:11">
      <c r="A3023" t="s">
        <v>7981</v>
      </c>
      <c r="B3023">
        <v>1</v>
      </c>
      <c r="C3023" t="s">
        <v>7981</v>
      </c>
      <c r="D3023">
        <v>1</v>
      </c>
      <c r="F3023">
        <v>0</v>
      </c>
      <c r="G3023" s="493">
        <v>43255.7318171296</v>
      </c>
      <c r="H3023" s="493">
        <v>43255.7318171296</v>
      </c>
      <c r="I3023" t="s">
        <v>7982</v>
      </c>
      <c r="J3023" t="s">
        <v>7982</v>
      </c>
      <c r="K3023" t="s">
        <v>1368</v>
      </c>
    </row>
    <row r="3024" hidden="1" spans="1:11">
      <c r="A3024" t="s">
        <v>7983</v>
      </c>
      <c r="B3024">
        <v>1</v>
      </c>
      <c r="C3024" t="s">
        <v>5760</v>
      </c>
      <c r="D3024">
        <v>1</v>
      </c>
      <c r="E3024">
        <v>93433091</v>
      </c>
      <c r="F3024">
        <v>3</v>
      </c>
      <c r="G3024" s="493">
        <v>42188.8147453704</v>
      </c>
      <c r="H3024" s="493">
        <v>42188.8158912037</v>
      </c>
      <c r="I3024" t="s">
        <v>7984</v>
      </c>
      <c r="J3024" t="s">
        <v>3423</v>
      </c>
      <c r="K3024" t="s">
        <v>5761</v>
      </c>
    </row>
    <row r="3025" hidden="1" spans="1:11">
      <c r="A3025" t="s">
        <v>7985</v>
      </c>
      <c r="B3025">
        <v>1</v>
      </c>
      <c r="C3025" t="s">
        <v>7985</v>
      </c>
      <c r="D3025">
        <v>1</v>
      </c>
      <c r="F3025">
        <v>0</v>
      </c>
      <c r="G3025" s="493">
        <v>43210.6723611111</v>
      </c>
      <c r="H3025" s="493">
        <v>43210.6723611111</v>
      </c>
      <c r="I3025" t="s">
        <v>7986</v>
      </c>
      <c r="J3025" t="s">
        <v>7986</v>
      </c>
      <c r="K3025" t="s">
        <v>1368</v>
      </c>
    </row>
    <row r="3026" hidden="1" spans="1:11">
      <c r="A3026" t="s">
        <v>7987</v>
      </c>
      <c r="B3026">
        <v>1</v>
      </c>
      <c r="C3026" t="s">
        <v>7572</v>
      </c>
      <c r="D3026">
        <v>1</v>
      </c>
      <c r="E3026" t="s">
        <v>895</v>
      </c>
      <c r="F3026">
        <v>4</v>
      </c>
      <c r="G3026" s="493">
        <v>43178.6840393519</v>
      </c>
      <c r="H3026" s="493">
        <v>43181.715162037</v>
      </c>
      <c r="I3026" t="s">
        <v>7988</v>
      </c>
      <c r="J3026" t="s">
        <v>7574</v>
      </c>
      <c r="K3026" t="s">
        <v>7178</v>
      </c>
    </row>
    <row r="3027" hidden="1" spans="1:11">
      <c r="A3027" t="s">
        <v>7989</v>
      </c>
      <c r="B3027">
        <v>1</v>
      </c>
      <c r="C3027" t="s">
        <v>7572</v>
      </c>
      <c r="D3027">
        <v>1</v>
      </c>
      <c r="E3027" t="s">
        <v>895</v>
      </c>
      <c r="F3027">
        <v>4</v>
      </c>
      <c r="G3027" s="493">
        <v>43178.6840393519</v>
      </c>
      <c r="H3027" s="493">
        <v>43181.715162037</v>
      </c>
      <c r="I3027" t="s">
        <v>7990</v>
      </c>
      <c r="J3027" t="s">
        <v>7574</v>
      </c>
      <c r="K3027" t="s">
        <v>7178</v>
      </c>
    </row>
    <row r="3028" hidden="1" spans="1:11">
      <c r="A3028" t="s">
        <v>7991</v>
      </c>
      <c r="B3028">
        <v>1</v>
      </c>
      <c r="C3028" t="s">
        <v>7561</v>
      </c>
      <c r="D3028">
        <v>1</v>
      </c>
      <c r="E3028" t="s">
        <v>7562</v>
      </c>
      <c r="F3028">
        <v>3</v>
      </c>
      <c r="G3028" s="493">
        <v>42969.6490509259</v>
      </c>
      <c r="H3028" s="493">
        <v>43207.6817824074</v>
      </c>
      <c r="I3028" t="s">
        <v>7563</v>
      </c>
      <c r="J3028" t="s">
        <v>7564</v>
      </c>
      <c r="K3028" t="s">
        <v>7564</v>
      </c>
    </row>
    <row r="3029" hidden="1" spans="1:11">
      <c r="A3029" t="s">
        <v>7992</v>
      </c>
      <c r="B3029">
        <v>1</v>
      </c>
      <c r="C3029" t="s">
        <v>7992</v>
      </c>
      <c r="D3029">
        <v>1</v>
      </c>
      <c r="F3029">
        <v>0</v>
      </c>
      <c r="G3029" s="493">
        <v>43257.7052199074</v>
      </c>
      <c r="H3029" s="493">
        <v>43257.7052199074</v>
      </c>
      <c r="I3029" t="s">
        <v>7586</v>
      </c>
      <c r="J3029" t="s">
        <v>7586</v>
      </c>
      <c r="K3029" t="s">
        <v>1368</v>
      </c>
    </row>
    <row r="3030" hidden="1" spans="1:11">
      <c r="A3030" t="s">
        <v>7993</v>
      </c>
      <c r="B3030">
        <v>1</v>
      </c>
      <c r="C3030" t="s">
        <v>7832</v>
      </c>
      <c r="D3030">
        <v>1</v>
      </c>
      <c r="E3030" t="s">
        <v>6532</v>
      </c>
      <c r="F3030">
        <v>6</v>
      </c>
      <c r="G3030" s="493">
        <v>43335.5460300926</v>
      </c>
      <c r="H3030" s="493">
        <v>43335.6248726852</v>
      </c>
      <c r="I3030" t="s">
        <v>7994</v>
      </c>
      <c r="J3030" t="s">
        <v>4265</v>
      </c>
      <c r="K3030" t="s">
        <v>4957</v>
      </c>
    </row>
    <row r="3031" hidden="1" spans="1:11">
      <c r="A3031" t="s">
        <v>7995</v>
      </c>
      <c r="B3031">
        <v>1</v>
      </c>
      <c r="C3031" t="s">
        <v>7995</v>
      </c>
      <c r="D3031">
        <v>1</v>
      </c>
      <c r="E3031" t="s">
        <v>7188</v>
      </c>
      <c r="F3031">
        <v>6</v>
      </c>
      <c r="G3031" s="493">
        <v>43234.3805092593</v>
      </c>
      <c r="H3031" s="493">
        <v>43234.3911111111</v>
      </c>
      <c r="I3031" t="s">
        <v>7996</v>
      </c>
      <c r="J3031" t="s">
        <v>7996</v>
      </c>
      <c r="K3031" t="s">
        <v>6025</v>
      </c>
    </row>
    <row r="3032" hidden="1" spans="1:11">
      <c r="A3032" t="s">
        <v>7997</v>
      </c>
      <c r="B3032">
        <v>1</v>
      </c>
      <c r="C3032" t="s">
        <v>7143</v>
      </c>
      <c r="D3032">
        <v>1</v>
      </c>
      <c r="E3032" t="s">
        <v>5812</v>
      </c>
      <c r="F3032">
        <v>2</v>
      </c>
      <c r="G3032" s="493">
        <v>42853.797337963</v>
      </c>
      <c r="H3032" s="493">
        <v>42853.7996180556</v>
      </c>
      <c r="I3032" t="s">
        <v>5816</v>
      </c>
      <c r="J3032" t="s">
        <v>5813</v>
      </c>
      <c r="K3032" t="s">
        <v>5814</v>
      </c>
    </row>
    <row r="3033" hidden="1" spans="1:11">
      <c r="A3033" t="s">
        <v>7998</v>
      </c>
      <c r="B3033">
        <v>1</v>
      </c>
      <c r="C3033" t="s">
        <v>7998</v>
      </c>
      <c r="D3033">
        <v>1</v>
      </c>
      <c r="F3033">
        <v>0</v>
      </c>
      <c r="G3033" s="493">
        <v>43208.7123842593</v>
      </c>
      <c r="H3033" s="493">
        <v>43208.7123842593</v>
      </c>
      <c r="I3033" t="s">
        <v>5808</v>
      </c>
      <c r="J3033" t="s">
        <v>5808</v>
      </c>
      <c r="K3033" t="s">
        <v>1368</v>
      </c>
    </row>
    <row r="3034" hidden="1" spans="1:11">
      <c r="A3034" t="s">
        <v>7999</v>
      </c>
      <c r="B3034">
        <v>1</v>
      </c>
      <c r="C3034" t="s">
        <v>8000</v>
      </c>
      <c r="D3034">
        <v>1</v>
      </c>
      <c r="E3034" t="s">
        <v>493</v>
      </c>
      <c r="F3034">
        <v>4</v>
      </c>
      <c r="G3034" s="493">
        <v>43209.5046527778</v>
      </c>
      <c r="H3034" s="493">
        <v>44502.6900462963</v>
      </c>
      <c r="I3034" t="s">
        <v>8001</v>
      </c>
      <c r="J3034" t="s">
        <v>8002</v>
      </c>
      <c r="K3034" t="s">
        <v>8003</v>
      </c>
    </row>
    <row r="3035" hidden="1" spans="1:11">
      <c r="A3035" t="s">
        <v>8004</v>
      </c>
      <c r="B3035">
        <v>1</v>
      </c>
      <c r="C3035" t="s">
        <v>8004</v>
      </c>
      <c r="D3035">
        <v>1</v>
      </c>
      <c r="F3035">
        <v>0</v>
      </c>
      <c r="G3035" s="493">
        <v>43208.6082407407</v>
      </c>
      <c r="H3035" s="493">
        <v>43208.6082407407</v>
      </c>
      <c r="I3035" t="s">
        <v>5810</v>
      </c>
      <c r="J3035" t="s">
        <v>5810</v>
      </c>
      <c r="K3035" t="s">
        <v>1368</v>
      </c>
    </row>
    <row r="3036" hidden="1" spans="1:11">
      <c r="A3036" t="s">
        <v>8005</v>
      </c>
      <c r="B3036">
        <v>1</v>
      </c>
      <c r="C3036" t="s">
        <v>6885</v>
      </c>
      <c r="D3036">
        <v>1</v>
      </c>
      <c r="E3036" t="s">
        <v>5818</v>
      </c>
      <c r="F3036">
        <v>2</v>
      </c>
      <c r="G3036" s="493">
        <v>42852.685474537</v>
      </c>
      <c r="H3036" s="493">
        <v>42852.713275463</v>
      </c>
      <c r="I3036" t="s">
        <v>5822</v>
      </c>
      <c r="J3036" t="s">
        <v>5819</v>
      </c>
      <c r="K3036" t="s">
        <v>5820</v>
      </c>
    </row>
    <row r="3037" hidden="1" spans="1:11">
      <c r="A3037" t="s">
        <v>8006</v>
      </c>
      <c r="B3037">
        <v>1</v>
      </c>
      <c r="C3037" t="s">
        <v>8007</v>
      </c>
      <c r="D3037">
        <v>1</v>
      </c>
      <c r="E3037" t="s">
        <v>493</v>
      </c>
      <c r="F3037">
        <v>4</v>
      </c>
      <c r="G3037" s="493">
        <v>43209.495775463</v>
      </c>
      <c r="H3037" s="493">
        <v>44579.7028703704</v>
      </c>
      <c r="I3037" t="s">
        <v>8008</v>
      </c>
      <c r="J3037" t="s">
        <v>8009</v>
      </c>
      <c r="K3037" t="s">
        <v>8010</v>
      </c>
    </row>
    <row r="3038" hidden="1" spans="1:11">
      <c r="A3038" t="s">
        <v>8011</v>
      </c>
      <c r="B3038">
        <v>1</v>
      </c>
      <c r="C3038" t="s">
        <v>6885</v>
      </c>
      <c r="D3038">
        <v>1</v>
      </c>
      <c r="E3038" t="s">
        <v>5818</v>
      </c>
      <c r="F3038">
        <v>2</v>
      </c>
      <c r="G3038" s="493">
        <v>42852.685474537</v>
      </c>
      <c r="H3038" s="493">
        <v>42852.713275463</v>
      </c>
      <c r="I3038" t="s">
        <v>7699</v>
      </c>
      <c r="J3038" t="s">
        <v>5819</v>
      </c>
      <c r="K3038" t="s">
        <v>5820</v>
      </c>
    </row>
    <row r="3039" hidden="1" spans="1:11">
      <c r="A3039" t="s">
        <v>8012</v>
      </c>
      <c r="B3039">
        <v>1</v>
      </c>
      <c r="C3039" t="s">
        <v>7143</v>
      </c>
      <c r="D3039">
        <v>1</v>
      </c>
      <c r="E3039" t="s">
        <v>5812</v>
      </c>
      <c r="F3039">
        <v>2</v>
      </c>
      <c r="G3039" s="493">
        <v>42853.797337963</v>
      </c>
      <c r="H3039" s="493">
        <v>42853.7996180556</v>
      </c>
      <c r="I3039" t="s">
        <v>7703</v>
      </c>
      <c r="J3039" t="s">
        <v>5813</v>
      </c>
      <c r="K3039" t="s">
        <v>5814</v>
      </c>
    </row>
    <row r="3040" hidden="1" spans="1:11">
      <c r="A3040" t="s">
        <v>8013</v>
      </c>
      <c r="B3040">
        <v>1</v>
      </c>
      <c r="C3040" t="s">
        <v>8013</v>
      </c>
      <c r="D3040">
        <v>1</v>
      </c>
      <c r="F3040">
        <v>0</v>
      </c>
      <c r="G3040" s="493">
        <v>43376.7615277778</v>
      </c>
      <c r="H3040" s="493">
        <v>43376.7615277778</v>
      </c>
      <c r="I3040" t="s">
        <v>8014</v>
      </c>
      <c r="J3040" t="s">
        <v>8014</v>
      </c>
      <c r="K3040" t="s">
        <v>1368</v>
      </c>
    </row>
    <row r="3041" hidden="1" spans="1:11">
      <c r="A3041" t="s">
        <v>8015</v>
      </c>
      <c r="B3041">
        <v>1</v>
      </c>
      <c r="C3041" t="s">
        <v>8015</v>
      </c>
      <c r="D3041">
        <v>1</v>
      </c>
      <c r="F3041">
        <v>0</v>
      </c>
      <c r="G3041" s="493">
        <v>43376.7225462963</v>
      </c>
      <c r="H3041" s="493">
        <v>43376.7225462963</v>
      </c>
      <c r="I3041" t="s">
        <v>8016</v>
      </c>
      <c r="J3041" t="s">
        <v>8016</v>
      </c>
      <c r="K3041" t="s">
        <v>1368</v>
      </c>
    </row>
    <row r="3042" hidden="1" spans="1:11">
      <c r="A3042" t="s">
        <v>8017</v>
      </c>
      <c r="B3042">
        <v>1</v>
      </c>
      <c r="C3042" t="s">
        <v>8017</v>
      </c>
      <c r="D3042">
        <v>1</v>
      </c>
      <c r="F3042">
        <v>0</v>
      </c>
      <c r="G3042" s="493">
        <v>43209.5768865741</v>
      </c>
      <c r="H3042" s="493">
        <v>43209.5768865741</v>
      </c>
      <c r="I3042" t="s">
        <v>8018</v>
      </c>
      <c r="J3042" t="s">
        <v>8018</v>
      </c>
      <c r="K3042" t="s">
        <v>1368</v>
      </c>
    </row>
    <row r="3043" hidden="1" spans="1:11">
      <c r="A3043" t="s">
        <v>989</v>
      </c>
      <c r="B3043">
        <v>1</v>
      </c>
      <c r="C3043" t="s">
        <v>988</v>
      </c>
      <c r="D3043">
        <v>1</v>
      </c>
      <c r="E3043" t="s">
        <v>990</v>
      </c>
      <c r="F3043">
        <v>6</v>
      </c>
      <c r="G3043" s="493">
        <v>43304.6524884259</v>
      </c>
      <c r="H3043" s="493">
        <v>45209.4640972222</v>
      </c>
      <c r="I3043" t="s">
        <v>5096</v>
      </c>
      <c r="J3043" t="s">
        <v>5035</v>
      </c>
      <c r="K3043" t="s">
        <v>2454</v>
      </c>
    </row>
    <row r="3044" hidden="1" spans="1:11">
      <c r="A3044" t="s">
        <v>8019</v>
      </c>
      <c r="B3044">
        <v>1</v>
      </c>
      <c r="C3044" t="s">
        <v>8020</v>
      </c>
      <c r="D3044">
        <v>1</v>
      </c>
      <c r="E3044" t="s">
        <v>2777</v>
      </c>
      <c r="F3044">
        <v>6</v>
      </c>
      <c r="G3044" s="493">
        <v>43306.3247800926</v>
      </c>
      <c r="H3044" s="493">
        <v>43306.3294444444</v>
      </c>
      <c r="I3044" t="s">
        <v>8021</v>
      </c>
      <c r="J3044" t="s">
        <v>5155</v>
      </c>
      <c r="K3044" t="s">
        <v>8022</v>
      </c>
    </row>
    <row r="3045" hidden="1" spans="1:11">
      <c r="A3045" t="s">
        <v>8023</v>
      </c>
      <c r="B3045">
        <v>1</v>
      </c>
      <c r="C3045" t="s">
        <v>8023</v>
      </c>
      <c r="D3045">
        <v>1</v>
      </c>
      <c r="F3045">
        <v>0</v>
      </c>
      <c r="G3045" s="493">
        <v>43210.670775463</v>
      </c>
      <c r="H3045" s="493">
        <v>43210.670775463</v>
      </c>
      <c r="I3045" t="s">
        <v>8024</v>
      </c>
      <c r="J3045" t="s">
        <v>8024</v>
      </c>
      <c r="K3045" t="s">
        <v>1368</v>
      </c>
    </row>
    <row r="3046" hidden="1" spans="1:11">
      <c r="A3046" t="s">
        <v>8025</v>
      </c>
      <c r="B3046">
        <v>1</v>
      </c>
      <c r="C3046" t="s">
        <v>8026</v>
      </c>
      <c r="D3046">
        <v>1</v>
      </c>
      <c r="E3046" t="s">
        <v>7410</v>
      </c>
      <c r="F3046">
        <v>9</v>
      </c>
      <c r="G3046" s="493">
        <v>43234.3809143519</v>
      </c>
      <c r="H3046" s="493">
        <v>43234.3861805556</v>
      </c>
      <c r="I3046" t="s">
        <v>7411</v>
      </c>
      <c r="J3046" t="s">
        <v>7412</v>
      </c>
      <c r="K3046" t="s">
        <v>7412</v>
      </c>
    </row>
    <row r="3047" hidden="1" spans="1:11">
      <c r="A3047" t="s">
        <v>8027</v>
      </c>
      <c r="B3047">
        <v>1</v>
      </c>
      <c r="C3047" t="s">
        <v>7109</v>
      </c>
      <c r="D3047">
        <v>1</v>
      </c>
      <c r="E3047" t="s">
        <v>7107</v>
      </c>
      <c r="F3047">
        <v>4</v>
      </c>
      <c r="G3047" s="493">
        <v>42745.4585300926</v>
      </c>
      <c r="H3047" s="493">
        <v>43164.8005671296</v>
      </c>
      <c r="I3047" t="s">
        <v>7614</v>
      </c>
      <c r="J3047" t="s">
        <v>6941</v>
      </c>
      <c r="K3047" t="s">
        <v>6826</v>
      </c>
    </row>
    <row r="3048" hidden="1" spans="1:11">
      <c r="A3048" t="s">
        <v>8028</v>
      </c>
      <c r="B3048">
        <v>1</v>
      </c>
      <c r="C3048" t="s">
        <v>535</v>
      </c>
      <c r="D3048">
        <v>1</v>
      </c>
      <c r="E3048" t="s">
        <v>537</v>
      </c>
      <c r="F3048">
        <v>4</v>
      </c>
      <c r="G3048" s="493">
        <v>43258.4827083333</v>
      </c>
      <c r="H3048" s="493">
        <v>44971.668287037</v>
      </c>
      <c r="I3048" t="s">
        <v>7616</v>
      </c>
      <c r="J3048" t="s">
        <v>7117</v>
      </c>
      <c r="K3048" t="s">
        <v>6769</v>
      </c>
    </row>
    <row r="3049" hidden="1" spans="1:11">
      <c r="A3049" t="s">
        <v>633</v>
      </c>
      <c r="B3049">
        <v>1</v>
      </c>
      <c r="C3049" t="s">
        <v>632</v>
      </c>
      <c r="D3049">
        <v>1</v>
      </c>
      <c r="E3049" t="s">
        <v>634</v>
      </c>
      <c r="F3049">
        <v>3</v>
      </c>
      <c r="G3049" s="493">
        <v>43375.7641319444</v>
      </c>
      <c r="H3049" s="493">
        <v>43375.7820486111</v>
      </c>
      <c r="I3049" t="s">
        <v>8029</v>
      </c>
      <c r="J3049" t="s">
        <v>8030</v>
      </c>
      <c r="K3049" t="s">
        <v>4997</v>
      </c>
    </row>
    <row r="3050" hidden="1" spans="1:11">
      <c r="A3050" t="s">
        <v>636</v>
      </c>
      <c r="B3050">
        <v>1</v>
      </c>
      <c r="C3050" t="s">
        <v>635</v>
      </c>
      <c r="D3050">
        <v>1</v>
      </c>
      <c r="E3050" t="s">
        <v>634</v>
      </c>
      <c r="F3050">
        <v>3</v>
      </c>
      <c r="G3050" s="493">
        <v>43375.7637152778</v>
      </c>
      <c r="H3050" s="493">
        <v>43375.7759143518</v>
      </c>
      <c r="I3050" t="s">
        <v>8031</v>
      </c>
      <c r="J3050" t="s">
        <v>8032</v>
      </c>
      <c r="K3050" t="s">
        <v>4993</v>
      </c>
    </row>
    <row r="3051" hidden="1" spans="1:11">
      <c r="A3051" t="s">
        <v>8033</v>
      </c>
      <c r="B3051">
        <v>1</v>
      </c>
      <c r="C3051" t="s">
        <v>8033</v>
      </c>
      <c r="D3051">
        <v>1</v>
      </c>
      <c r="E3051" t="s">
        <v>639</v>
      </c>
      <c r="F3051">
        <v>2</v>
      </c>
      <c r="G3051" s="493">
        <v>43843.6416666667</v>
      </c>
      <c r="H3051" s="493">
        <v>43850.6998842593</v>
      </c>
      <c r="I3051" t="s">
        <v>8034</v>
      </c>
      <c r="J3051" t="s">
        <v>8034</v>
      </c>
      <c r="K3051" t="s">
        <v>8034</v>
      </c>
    </row>
    <row r="3052" hidden="1" spans="1:11">
      <c r="A3052" t="s">
        <v>8035</v>
      </c>
      <c r="B3052">
        <v>1</v>
      </c>
      <c r="C3052" t="s">
        <v>8035</v>
      </c>
      <c r="D3052">
        <v>1</v>
      </c>
      <c r="E3052" t="s">
        <v>639</v>
      </c>
      <c r="F3052">
        <v>2</v>
      </c>
      <c r="G3052" s="493">
        <v>43843.6471296296</v>
      </c>
      <c r="H3052" s="493">
        <v>43853.5842592593</v>
      </c>
      <c r="I3052" t="s">
        <v>3768</v>
      </c>
      <c r="J3052" t="s">
        <v>3768</v>
      </c>
      <c r="K3052" t="s">
        <v>3768</v>
      </c>
    </row>
    <row r="3053" hidden="1" spans="1:11">
      <c r="A3053" t="s">
        <v>8036</v>
      </c>
      <c r="B3053">
        <v>1</v>
      </c>
      <c r="C3053" t="s">
        <v>8036</v>
      </c>
      <c r="D3053">
        <v>1</v>
      </c>
      <c r="E3053" t="s">
        <v>639</v>
      </c>
      <c r="F3053">
        <v>2</v>
      </c>
      <c r="G3053" s="493">
        <v>43843.6476736111</v>
      </c>
      <c r="H3053" s="493">
        <v>43851.4215856481</v>
      </c>
      <c r="I3053" t="s">
        <v>3798</v>
      </c>
      <c r="J3053" t="s">
        <v>3798</v>
      </c>
      <c r="K3053" t="s">
        <v>3798</v>
      </c>
    </row>
    <row r="3054" hidden="1" spans="1:11">
      <c r="A3054" t="s">
        <v>8037</v>
      </c>
      <c r="B3054">
        <v>1</v>
      </c>
      <c r="C3054" t="s">
        <v>8037</v>
      </c>
      <c r="D3054">
        <v>1</v>
      </c>
      <c r="E3054" t="s">
        <v>639</v>
      </c>
      <c r="F3054">
        <v>2</v>
      </c>
      <c r="G3054" s="493">
        <v>43843.6482407407</v>
      </c>
      <c r="H3054" s="493">
        <v>43851.432037037</v>
      </c>
      <c r="I3054" t="s">
        <v>3815</v>
      </c>
      <c r="J3054" t="s">
        <v>3815</v>
      </c>
      <c r="K3054" t="s">
        <v>3815</v>
      </c>
    </row>
    <row r="3055" hidden="1" spans="1:11">
      <c r="A3055" t="s">
        <v>8038</v>
      </c>
      <c r="B3055">
        <v>1</v>
      </c>
      <c r="C3055" t="s">
        <v>8038</v>
      </c>
      <c r="D3055">
        <v>1</v>
      </c>
      <c r="E3055" t="s">
        <v>639</v>
      </c>
      <c r="F3055">
        <v>2</v>
      </c>
      <c r="G3055" s="493">
        <v>43843.6494560185</v>
      </c>
      <c r="H3055" s="493">
        <v>43851.4344907407</v>
      </c>
      <c r="I3055" t="s">
        <v>3820</v>
      </c>
      <c r="J3055" t="s">
        <v>3820</v>
      </c>
      <c r="K3055" t="s">
        <v>3820</v>
      </c>
    </row>
    <row r="3056" hidden="1" spans="1:11">
      <c r="A3056" t="s">
        <v>8039</v>
      </c>
      <c r="B3056">
        <v>1</v>
      </c>
      <c r="C3056" t="s">
        <v>8039</v>
      </c>
      <c r="D3056">
        <v>1</v>
      </c>
      <c r="E3056" t="s">
        <v>8040</v>
      </c>
      <c r="F3056">
        <v>6</v>
      </c>
      <c r="G3056" s="493">
        <v>43874.6256828704</v>
      </c>
      <c r="H3056" s="493">
        <v>43878.400775463</v>
      </c>
      <c r="I3056" t="s">
        <v>3858</v>
      </c>
      <c r="J3056" t="s">
        <v>3858</v>
      </c>
      <c r="K3056" t="s">
        <v>8041</v>
      </c>
    </row>
    <row r="3057" hidden="1" spans="1:11">
      <c r="A3057" t="s">
        <v>8042</v>
      </c>
      <c r="B3057">
        <v>1</v>
      </c>
      <c r="C3057" t="s">
        <v>8042</v>
      </c>
      <c r="D3057">
        <v>1</v>
      </c>
      <c r="E3057" t="s">
        <v>8040</v>
      </c>
      <c r="F3057">
        <v>6</v>
      </c>
      <c r="G3057" s="493">
        <v>43874.6263425926</v>
      </c>
      <c r="H3057" s="493">
        <v>43878.4057060185</v>
      </c>
      <c r="I3057" t="s">
        <v>3631</v>
      </c>
      <c r="J3057" t="s">
        <v>3631</v>
      </c>
      <c r="K3057" t="s">
        <v>3631</v>
      </c>
    </row>
    <row r="3058" hidden="1" spans="1:11">
      <c r="A3058" t="s">
        <v>593</v>
      </c>
      <c r="B3058">
        <v>1</v>
      </c>
      <c r="C3058" t="s">
        <v>593</v>
      </c>
      <c r="D3058">
        <v>1</v>
      </c>
      <c r="E3058" t="s">
        <v>594</v>
      </c>
      <c r="F3058">
        <v>24</v>
      </c>
      <c r="G3058" s="493">
        <v>44139.3221990741</v>
      </c>
      <c r="H3058" s="493">
        <v>45420.4296990741</v>
      </c>
      <c r="I3058" t="s">
        <v>8043</v>
      </c>
      <c r="J3058" t="s">
        <v>8043</v>
      </c>
      <c r="K3058" t="s">
        <v>8044</v>
      </c>
    </row>
    <row r="3059" hidden="1" spans="1:11">
      <c r="A3059" t="s">
        <v>8045</v>
      </c>
      <c r="B3059">
        <v>1</v>
      </c>
      <c r="C3059" t="s">
        <v>8045</v>
      </c>
      <c r="D3059">
        <v>1</v>
      </c>
      <c r="F3059">
        <v>0</v>
      </c>
      <c r="G3059" s="493">
        <v>43303.6157175926</v>
      </c>
      <c r="H3059" s="493">
        <v>43303.6157175926</v>
      </c>
      <c r="I3059" t="s">
        <v>8046</v>
      </c>
      <c r="J3059" t="s">
        <v>8046</v>
      </c>
      <c r="K3059" t="s">
        <v>1368</v>
      </c>
    </row>
    <row r="3060" hidden="1" spans="1:11">
      <c r="A3060" t="s">
        <v>8047</v>
      </c>
      <c r="B3060">
        <v>1</v>
      </c>
      <c r="C3060" t="s">
        <v>8048</v>
      </c>
      <c r="D3060">
        <v>1</v>
      </c>
      <c r="E3060" t="s">
        <v>911</v>
      </c>
      <c r="F3060">
        <v>6</v>
      </c>
      <c r="G3060" s="493">
        <v>43258.6685416667</v>
      </c>
      <c r="H3060" s="493">
        <v>43259.4362268519</v>
      </c>
      <c r="I3060" t="s">
        <v>7639</v>
      </c>
      <c r="J3060" t="s">
        <v>7636</v>
      </c>
      <c r="K3060" t="s">
        <v>8049</v>
      </c>
    </row>
    <row r="3061" hidden="1" spans="1:11">
      <c r="A3061" t="s">
        <v>8048</v>
      </c>
      <c r="B3061">
        <v>1</v>
      </c>
      <c r="C3061" t="s">
        <v>8048</v>
      </c>
      <c r="D3061">
        <v>1</v>
      </c>
      <c r="E3061" t="s">
        <v>911</v>
      </c>
      <c r="F3061">
        <v>6</v>
      </c>
      <c r="G3061" s="493">
        <v>43258.6685416667</v>
      </c>
      <c r="H3061" s="493">
        <v>43259.4362268519</v>
      </c>
      <c r="I3061" t="s">
        <v>7636</v>
      </c>
      <c r="J3061" t="s">
        <v>7636</v>
      </c>
      <c r="K3061" t="s">
        <v>8049</v>
      </c>
    </row>
    <row r="3062" hidden="1" spans="1:11">
      <c r="A3062" t="s">
        <v>8050</v>
      </c>
      <c r="B3062">
        <v>1</v>
      </c>
      <c r="C3062" t="s">
        <v>8051</v>
      </c>
      <c r="D3062">
        <v>1</v>
      </c>
      <c r="E3062" t="s">
        <v>8052</v>
      </c>
      <c r="F3062">
        <v>4</v>
      </c>
      <c r="G3062" s="493">
        <v>43303.7901388889</v>
      </c>
      <c r="H3062" s="493">
        <v>43305.7003703704</v>
      </c>
      <c r="I3062" t="s">
        <v>8053</v>
      </c>
      <c r="J3062" t="s">
        <v>8054</v>
      </c>
      <c r="K3062" t="s">
        <v>7717</v>
      </c>
    </row>
    <row r="3063" hidden="1" spans="1:11">
      <c r="A3063" t="s">
        <v>8055</v>
      </c>
      <c r="B3063">
        <v>1</v>
      </c>
      <c r="C3063" t="s">
        <v>8056</v>
      </c>
      <c r="D3063">
        <v>1</v>
      </c>
      <c r="E3063" t="s">
        <v>8057</v>
      </c>
      <c r="F3063">
        <v>2</v>
      </c>
      <c r="G3063" s="493">
        <v>43303.7895601852</v>
      </c>
      <c r="H3063" s="493">
        <v>43305.7175810185</v>
      </c>
      <c r="I3063" t="s">
        <v>8058</v>
      </c>
      <c r="J3063" t="s">
        <v>8059</v>
      </c>
      <c r="K3063" t="s">
        <v>7002</v>
      </c>
    </row>
    <row r="3064" hidden="1" spans="1:11">
      <c r="A3064" t="s">
        <v>8060</v>
      </c>
      <c r="B3064">
        <v>1</v>
      </c>
      <c r="C3064" t="s">
        <v>8060</v>
      </c>
      <c r="D3064">
        <v>1</v>
      </c>
      <c r="E3064" t="s">
        <v>639</v>
      </c>
      <c r="F3064">
        <v>2</v>
      </c>
      <c r="G3064" s="493">
        <v>43843.6464351852</v>
      </c>
      <c r="H3064" s="493">
        <v>43850.7036458333</v>
      </c>
      <c r="I3064" t="s">
        <v>3537</v>
      </c>
      <c r="J3064" t="s">
        <v>3537</v>
      </c>
      <c r="K3064" t="s">
        <v>3537</v>
      </c>
    </row>
    <row r="3065" hidden="1" spans="1:11">
      <c r="A3065" t="s">
        <v>8061</v>
      </c>
      <c r="B3065">
        <v>1</v>
      </c>
      <c r="C3065" t="s">
        <v>988</v>
      </c>
      <c r="D3065">
        <v>1</v>
      </c>
      <c r="E3065" t="s">
        <v>990</v>
      </c>
      <c r="F3065">
        <v>6</v>
      </c>
      <c r="G3065" s="493">
        <v>43304.6524884259</v>
      </c>
      <c r="H3065" s="493">
        <v>45209.4640972222</v>
      </c>
      <c r="I3065" t="s">
        <v>8062</v>
      </c>
      <c r="J3065" t="s">
        <v>5035</v>
      </c>
      <c r="K3065" t="s">
        <v>2454</v>
      </c>
    </row>
    <row r="3066" hidden="1" spans="1:11">
      <c r="A3066" t="s">
        <v>8063</v>
      </c>
      <c r="B3066">
        <v>1</v>
      </c>
      <c r="C3066" t="s">
        <v>8064</v>
      </c>
      <c r="D3066">
        <v>1</v>
      </c>
      <c r="E3066" t="s">
        <v>7910</v>
      </c>
      <c r="F3066">
        <v>2</v>
      </c>
      <c r="G3066" s="493">
        <v>43440.6518402778</v>
      </c>
      <c r="H3066" s="493">
        <v>43440.7488425926</v>
      </c>
      <c r="I3066" t="s">
        <v>8065</v>
      </c>
      <c r="J3066" t="s">
        <v>8066</v>
      </c>
      <c r="K3066" t="s">
        <v>8066</v>
      </c>
    </row>
    <row r="3067" hidden="1" spans="1:11">
      <c r="A3067" t="s">
        <v>8067</v>
      </c>
      <c r="B3067">
        <v>1</v>
      </c>
      <c r="C3067" t="s">
        <v>733</v>
      </c>
      <c r="D3067">
        <v>1</v>
      </c>
      <c r="E3067" t="s">
        <v>735</v>
      </c>
      <c r="F3067">
        <v>10</v>
      </c>
      <c r="G3067" s="493">
        <v>43378.6340856481</v>
      </c>
      <c r="H3067" s="493">
        <v>43378.6668402778</v>
      </c>
      <c r="I3067" t="s">
        <v>8068</v>
      </c>
      <c r="J3067" t="s">
        <v>7763</v>
      </c>
      <c r="K3067" t="s">
        <v>8069</v>
      </c>
    </row>
    <row r="3068" hidden="1" spans="1:11">
      <c r="A3068" t="s">
        <v>8070</v>
      </c>
      <c r="B3068">
        <v>1</v>
      </c>
      <c r="C3068" t="s">
        <v>8071</v>
      </c>
      <c r="D3068">
        <v>1</v>
      </c>
      <c r="E3068" t="s">
        <v>7390</v>
      </c>
      <c r="F3068">
        <v>4</v>
      </c>
      <c r="G3068" s="493">
        <v>43379.8150231481</v>
      </c>
      <c r="H3068" s="493">
        <v>43379.8170717593</v>
      </c>
      <c r="I3068" t="s">
        <v>8072</v>
      </c>
      <c r="J3068" t="s">
        <v>7391</v>
      </c>
      <c r="K3068" t="s">
        <v>7391</v>
      </c>
    </row>
    <row r="3069" hidden="1" spans="1:11">
      <c r="A3069" t="s">
        <v>8073</v>
      </c>
      <c r="B3069">
        <v>1</v>
      </c>
      <c r="C3069" t="s">
        <v>8073</v>
      </c>
      <c r="D3069">
        <v>1</v>
      </c>
      <c r="E3069" t="s">
        <v>8074</v>
      </c>
      <c r="F3069">
        <v>4</v>
      </c>
      <c r="G3069" s="493">
        <v>43417.4768981481</v>
      </c>
      <c r="H3069" s="493">
        <v>43417.4961458333</v>
      </c>
      <c r="I3069" t="s">
        <v>8075</v>
      </c>
      <c r="J3069" t="s">
        <v>8075</v>
      </c>
      <c r="K3069" t="s">
        <v>8076</v>
      </c>
    </row>
    <row r="3070" hidden="1" spans="1:11">
      <c r="A3070" t="s">
        <v>8073</v>
      </c>
      <c r="B3070">
        <v>1</v>
      </c>
      <c r="C3070" t="s">
        <v>8077</v>
      </c>
      <c r="D3070">
        <v>1</v>
      </c>
      <c r="E3070" t="s">
        <v>8074</v>
      </c>
      <c r="F3070">
        <v>4</v>
      </c>
      <c r="G3070" s="493">
        <v>43376.7692592593</v>
      </c>
      <c r="H3070" s="493">
        <v>43376.7874189815</v>
      </c>
      <c r="I3070" t="s">
        <v>8075</v>
      </c>
      <c r="J3070" t="s">
        <v>7792</v>
      </c>
      <c r="K3070" t="s">
        <v>8078</v>
      </c>
    </row>
    <row r="3071" hidden="1" spans="1:11">
      <c r="A3071" t="s">
        <v>8079</v>
      </c>
      <c r="B3071">
        <v>1</v>
      </c>
      <c r="C3071" t="s">
        <v>8064</v>
      </c>
      <c r="D3071">
        <v>1</v>
      </c>
      <c r="E3071" t="s">
        <v>7910</v>
      </c>
      <c r="F3071">
        <v>2</v>
      </c>
      <c r="G3071" s="493">
        <v>43440.6518402778</v>
      </c>
      <c r="H3071" s="493">
        <v>43440.7488425926</v>
      </c>
      <c r="I3071" t="s">
        <v>8080</v>
      </c>
      <c r="J3071" t="s">
        <v>8066</v>
      </c>
      <c r="K3071" t="s">
        <v>8066</v>
      </c>
    </row>
    <row r="3072" hidden="1" spans="1:11">
      <c r="A3072" t="s">
        <v>8081</v>
      </c>
      <c r="B3072">
        <v>1</v>
      </c>
      <c r="C3072" t="s">
        <v>8082</v>
      </c>
      <c r="D3072">
        <v>1</v>
      </c>
      <c r="E3072" t="s">
        <v>7393</v>
      </c>
      <c r="F3072">
        <v>4</v>
      </c>
      <c r="G3072" s="493">
        <v>43379.7982175926</v>
      </c>
      <c r="H3072" s="493">
        <v>43381.7328703704</v>
      </c>
      <c r="I3072" t="s">
        <v>8083</v>
      </c>
      <c r="J3072" t="s">
        <v>7394</v>
      </c>
      <c r="K3072" t="s">
        <v>7394</v>
      </c>
    </row>
    <row r="3073" hidden="1" spans="1:11">
      <c r="A3073" t="s">
        <v>8084</v>
      </c>
      <c r="B3073">
        <v>1</v>
      </c>
      <c r="C3073" t="s">
        <v>8085</v>
      </c>
      <c r="D3073">
        <v>1</v>
      </c>
      <c r="E3073" t="s">
        <v>8086</v>
      </c>
      <c r="F3073">
        <v>4</v>
      </c>
      <c r="G3073" s="493">
        <v>43376.7698263889</v>
      </c>
      <c r="H3073" s="493">
        <v>43384.7543518519</v>
      </c>
      <c r="I3073" t="s">
        <v>8087</v>
      </c>
      <c r="J3073" t="s">
        <v>7796</v>
      </c>
      <c r="K3073" t="s">
        <v>8088</v>
      </c>
    </row>
    <row r="3074" hidden="1" spans="1:11">
      <c r="A3074" t="s">
        <v>8089</v>
      </c>
      <c r="B3074">
        <v>1</v>
      </c>
      <c r="C3074" t="s">
        <v>8089</v>
      </c>
      <c r="D3074">
        <v>1</v>
      </c>
      <c r="E3074" t="s">
        <v>8090</v>
      </c>
      <c r="F3074">
        <v>6</v>
      </c>
      <c r="G3074" s="493">
        <v>43303.7783680556</v>
      </c>
      <c r="H3074" s="493">
        <v>43303.8133680556</v>
      </c>
      <c r="I3074" t="s">
        <v>8091</v>
      </c>
      <c r="J3074" t="s">
        <v>8091</v>
      </c>
      <c r="K3074" t="s">
        <v>7724</v>
      </c>
    </row>
    <row r="3075" hidden="1" spans="1:11">
      <c r="A3075" t="s">
        <v>8092</v>
      </c>
      <c r="B3075">
        <v>1</v>
      </c>
      <c r="C3075" t="s">
        <v>8093</v>
      </c>
      <c r="D3075">
        <v>1</v>
      </c>
      <c r="E3075" t="s">
        <v>3875</v>
      </c>
      <c r="F3075">
        <v>4</v>
      </c>
      <c r="G3075" s="493">
        <v>43340.378125</v>
      </c>
      <c r="H3075" s="493">
        <v>43340.3901736111</v>
      </c>
      <c r="I3075" t="s">
        <v>2435</v>
      </c>
      <c r="J3075" t="s">
        <v>3876</v>
      </c>
      <c r="K3075" t="s">
        <v>3877</v>
      </c>
    </row>
    <row r="3076" hidden="1" spans="1:11">
      <c r="A3076" t="s">
        <v>976</v>
      </c>
      <c r="B3076">
        <v>1</v>
      </c>
      <c r="C3076" t="s">
        <v>975</v>
      </c>
      <c r="D3076">
        <v>1</v>
      </c>
      <c r="E3076" t="s">
        <v>937</v>
      </c>
      <c r="F3076">
        <v>6</v>
      </c>
      <c r="G3076" s="493">
        <v>44386.5959259259</v>
      </c>
      <c r="H3076" s="493">
        <v>45929.6730208333</v>
      </c>
      <c r="I3076" t="s">
        <v>8094</v>
      </c>
      <c r="J3076" t="s">
        <v>6858</v>
      </c>
      <c r="K3076" t="s">
        <v>8095</v>
      </c>
    </row>
    <row r="3077" hidden="1" spans="1:11">
      <c r="A3077" t="s">
        <v>8096</v>
      </c>
      <c r="B3077">
        <v>1</v>
      </c>
      <c r="C3077" t="s">
        <v>8097</v>
      </c>
      <c r="D3077">
        <v>1</v>
      </c>
      <c r="E3077" t="s">
        <v>8098</v>
      </c>
      <c r="F3077">
        <v>4</v>
      </c>
      <c r="G3077" s="493">
        <v>43324.6239236111</v>
      </c>
      <c r="H3077" s="493">
        <v>43324.6273148148</v>
      </c>
      <c r="I3077" t="s">
        <v>8099</v>
      </c>
      <c r="J3077" t="s">
        <v>8100</v>
      </c>
      <c r="K3077" t="s">
        <v>8101</v>
      </c>
    </row>
    <row r="3078" hidden="1" spans="1:11">
      <c r="A3078" t="s">
        <v>8102</v>
      </c>
      <c r="B3078">
        <v>1</v>
      </c>
      <c r="C3078" t="s">
        <v>8102</v>
      </c>
      <c r="D3078">
        <v>1</v>
      </c>
      <c r="E3078" t="s">
        <v>8103</v>
      </c>
      <c r="F3078">
        <v>6</v>
      </c>
      <c r="G3078" s="493">
        <v>43299.6471296296</v>
      </c>
      <c r="H3078" s="493">
        <v>43301.6206365741</v>
      </c>
      <c r="I3078" t="s">
        <v>8104</v>
      </c>
      <c r="J3078" t="s">
        <v>8104</v>
      </c>
      <c r="K3078" t="s">
        <v>8105</v>
      </c>
    </row>
    <row r="3079" hidden="1" spans="1:11">
      <c r="A3079" t="s">
        <v>8106</v>
      </c>
      <c r="B3079">
        <v>1</v>
      </c>
      <c r="C3079" t="s">
        <v>8106</v>
      </c>
      <c r="D3079">
        <v>1</v>
      </c>
      <c r="E3079" t="s">
        <v>8107</v>
      </c>
      <c r="F3079">
        <v>4</v>
      </c>
      <c r="G3079" s="493">
        <v>43299.6474652778</v>
      </c>
      <c r="H3079" s="493">
        <v>43301.6225231482</v>
      </c>
      <c r="I3079" t="s">
        <v>8108</v>
      </c>
      <c r="J3079" t="s">
        <v>8108</v>
      </c>
      <c r="K3079" t="s">
        <v>8109</v>
      </c>
    </row>
    <row r="3080" hidden="1" spans="1:11">
      <c r="A3080" t="s">
        <v>8110</v>
      </c>
      <c r="B3080">
        <v>1</v>
      </c>
      <c r="C3080" t="s">
        <v>8110</v>
      </c>
      <c r="D3080">
        <v>1</v>
      </c>
      <c r="F3080">
        <v>0</v>
      </c>
      <c r="G3080" s="493">
        <v>43870.7528125</v>
      </c>
      <c r="H3080" s="493">
        <v>43870.7528125</v>
      </c>
      <c r="I3080" t="s">
        <v>8111</v>
      </c>
      <c r="J3080" t="s">
        <v>8111</v>
      </c>
      <c r="K3080" t="s">
        <v>1368</v>
      </c>
    </row>
    <row r="3081" hidden="1" spans="1:11">
      <c r="A3081" t="s">
        <v>8077</v>
      </c>
      <c r="B3081">
        <v>1</v>
      </c>
      <c r="C3081" t="s">
        <v>8077</v>
      </c>
      <c r="D3081">
        <v>1</v>
      </c>
      <c r="E3081" t="s">
        <v>8074</v>
      </c>
      <c r="F3081">
        <v>4</v>
      </c>
      <c r="G3081" s="493">
        <v>43376.7692592593</v>
      </c>
      <c r="H3081" s="493">
        <v>43376.7874189815</v>
      </c>
      <c r="I3081" t="s">
        <v>7792</v>
      </c>
      <c r="J3081" t="s">
        <v>7792</v>
      </c>
      <c r="K3081" t="s">
        <v>8078</v>
      </c>
    </row>
    <row r="3082" hidden="1" spans="1:11">
      <c r="A3082" t="s">
        <v>8085</v>
      </c>
      <c r="B3082">
        <v>1</v>
      </c>
      <c r="C3082" t="s">
        <v>8085</v>
      </c>
      <c r="D3082">
        <v>1</v>
      </c>
      <c r="E3082" t="s">
        <v>8086</v>
      </c>
      <c r="F3082">
        <v>4</v>
      </c>
      <c r="G3082" s="493">
        <v>43376.7698263889</v>
      </c>
      <c r="H3082" s="493">
        <v>43384.7543518519</v>
      </c>
      <c r="I3082" t="s">
        <v>7796</v>
      </c>
      <c r="J3082" t="s">
        <v>7796</v>
      </c>
      <c r="K3082" t="s">
        <v>8088</v>
      </c>
    </row>
    <row r="3083" hidden="1" spans="1:11">
      <c r="A3083" t="s">
        <v>3965</v>
      </c>
      <c r="B3083">
        <v>2</v>
      </c>
      <c r="C3083" t="s">
        <v>3965</v>
      </c>
      <c r="D3083">
        <v>2</v>
      </c>
      <c r="E3083" t="s">
        <v>663</v>
      </c>
      <c r="F3083">
        <v>9</v>
      </c>
      <c r="G3083" s="493">
        <v>40288.6908564815</v>
      </c>
      <c r="H3083" s="493">
        <v>40288.6908564815</v>
      </c>
      <c r="I3083" t="s">
        <v>3967</v>
      </c>
      <c r="J3083" t="s">
        <v>3967</v>
      </c>
      <c r="K3083" t="s">
        <v>3968</v>
      </c>
    </row>
    <row r="3084" hidden="1" spans="1:11">
      <c r="A3084" t="s">
        <v>8112</v>
      </c>
      <c r="B3084">
        <v>1</v>
      </c>
      <c r="C3084" t="s">
        <v>8112</v>
      </c>
      <c r="D3084">
        <v>1</v>
      </c>
      <c r="E3084" t="s">
        <v>8113</v>
      </c>
      <c r="F3084">
        <v>9</v>
      </c>
      <c r="G3084" s="493">
        <v>40289.5194097222</v>
      </c>
      <c r="H3084" s="493">
        <v>41054.4966319444</v>
      </c>
      <c r="I3084" t="s">
        <v>3158</v>
      </c>
      <c r="J3084" t="s">
        <v>3158</v>
      </c>
      <c r="K3084" t="s">
        <v>8114</v>
      </c>
    </row>
    <row r="3085" hidden="1" spans="1:11">
      <c r="A3085" t="s">
        <v>8115</v>
      </c>
      <c r="B3085">
        <v>1</v>
      </c>
      <c r="C3085" t="s">
        <v>8116</v>
      </c>
      <c r="D3085">
        <v>1</v>
      </c>
      <c r="E3085" t="s">
        <v>4273</v>
      </c>
      <c r="F3085">
        <v>2</v>
      </c>
      <c r="G3085" s="493">
        <v>43342.9015740741</v>
      </c>
      <c r="H3085" s="493">
        <v>43342.9153472222</v>
      </c>
      <c r="I3085" t="s">
        <v>5531</v>
      </c>
      <c r="J3085" t="s">
        <v>5532</v>
      </c>
      <c r="K3085" t="s">
        <v>4275</v>
      </c>
    </row>
    <row r="3086" hidden="1" spans="1:11">
      <c r="A3086" t="s">
        <v>8117</v>
      </c>
      <c r="B3086">
        <v>1</v>
      </c>
      <c r="C3086" t="s">
        <v>8118</v>
      </c>
      <c r="D3086">
        <v>1</v>
      </c>
      <c r="E3086" t="s">
        <v>4273</v>
      </c>
      <c r="F3086">
        <v>2</v>
      </c>
      <c r="G3086" s="493">
        <v>43342.9019328704</v>
      </c>
      <c r="H3086" s="493">
        <v>44270.6612615741</v>
      </c>
      <c r="I3086" t="s">
        <v>5527</v>
      </c>
      <c r="J3086" t="s">
        <v>5528</v>
      </c>
      <c r="K3086" t="s">
        <v>5014</v>
      </c>
    </row>
    <row r="3087" hidden="1" spans="1:11">
      <c r="A3087" t="s">
        <v>8119</v>
      </c>
      <c r="B3087">
        <v>1</v>
      </c>
      <c r="C3087" t="s">
        <v>8120</v>
      </c>
      <c r="D3087">
        <v>1</v>
      </c>
      <c r="E3087" t="s">
        <v>4166</v>
      </c>
      <c r="F3087">
        <v>2</v>
      </c>
      <c r="G3087" s="493">
        <v>43342.9011458333</v>
      </c>
      <c r="H3087" s="493">
        <v>44270.6619444444</v>
      </c>
      <c r="I3087" t="s">
        <v>5539</v>
      </c>
      <c r="J3087" t="s">
        <v>5540</v>
      </c>
      <c r="K3087" t="s">
        <v>4169</v>
      </c>
    </row>
    <row r="3088" hidden="1" spans="1:11">
      <c r="A3088" t="s">
        <v>8121</v>
      </c>
      <c r="B3088">
        <v>1</v>
      </c>
      <c r="C3088" t="s">
        <v>8122</v>
      </c>
      <c r="D3088">
        <v>1</v>
      </c>
      <c r="E3088" t="s">
        <v>4166</v>
      </c>
      <c r="F3088">
        <v>2</v>
      </c>
      <c r="G3088" s="493">
        <v>43342.9005555556</v>
      </c>
      <c r="H3088" s="493">
        <v>43342.9215625</v>
      </c>
      <c r="I3088" t="s">
        <v>5535</v>
      </c>
      <c r="J3088" t="s">
        <v>5536</v>
      </c>
      <c r="K3088" t="s">
        <v>5010</v>
      </c>
    </row>
    <row r="3089" hidden="1" spans="1:11">
      <c r="A3089" t="s">
        <v>8123</v>
      </c>
      <c r="B3089">
        <v>1</v>
      </c>
      <c r="C3089" t="s">
        <v>8124</v>
      </c>
      <c r="D3089">
        <v>1</v>
      </c>
      <c r="E3089" t="s">
        <v>4180</v>
      </c>
      <c r="F3089">
        <v>2</v>
      </c>
      <c r="G3089" s="493">
        <v>43335.546412037</v>
      </c>
      <c r="H3089" s="493">
        <v>43335.6298032407</v>
      </c>
      <c r="I3089" t="s">
        <v>5547</v>
      </c>
      <c r="J3089" t="s">
        <v>5548</v>
      </c>
      <c r="K3089" t="s">
        <v>4182</v>
      </c>
    </row>
    <row r="3090" hidden="1" spans="1:11">
      <c r="A3090" t="s">
        <v>8125</v>
      </c>
      <c r="B3090">
        <v>1</v>
      </c>
      <c r="C3090" t="s">
        <v>8126</v>
      </c>
      <c r="D3090">
        <v>1</v>
      </c>
      <c r="E3090" t="s">
        <v>4180</v>
      </c>
      <c r="F3090">
        <v>2</v>
      </c>
      <c r="G3090" s="493">
        <v>43335.5468055556</v>
      </c>
      <c r="H3090" s="493">
        <v>44270.6639351852</v>
      </c>
      <c r="I3090" t="s">
        <v>5543</v>
      </c>
      <c r="J3090" t="s">
        <v>5544</v>
      </c>
      <c r="K3090" t="s">
        <v>4579</v>
      </c>
    </row>
    <row r="3091" hidden="1" spans="1:11">
      <c r="A3091" t="s">
        <v>8127</v>
      </c>
      <c r="B3091">
        <v>1</v>
      </c>
      <c r="C3091" t="s">
        <v>7832</v>
      </c>
      <c r="D3091">
        <v>1</v>
      </c>
      <c r="E3091" t="s">
        <v>6532</v>
      </c>
      <c r="F3091">
        <v>6</v>
      </c>
      <c r="G3091" s="493">
        <v>43335.5460300926</v>
      </c>
      <c r="H3091" s="493">
        <v>43335.6248726852</v>
      </c>
      <c r="I3091" t="s">
        <v>7525</v>
      </c>
      <c r="J3091" t="s">
        <v>4265</v>
      </c>
      <c r="K3091" t="s">
        <v>4957</v>
      </c>
    </row>
    <row r="3092" hidden="1" spans="1:11">
      <c r="A3092" t="s">
        <v>8128</v>
      </c>
      <c r="B3092">
        <v>1</v>
      </c>
      <c r="C3092" t="s">
        <v>8124</v>
      </c>
      <c r="D3092">
        <v>1</v>
      </c>
      <c r="E3092" t="s">
        <v>4180</v>
      </c>
      <c r="F3092">
        <v>2</v>
      </c>
      <c r="G3092" s="493">
        <v>43335.546412037</v>
      </c>
      <c r="H3092" s="493">
        <v>43335.6298032407</v>
      </c>
      <c r="I3092" t="s">
        <v>7527</v>
      </c>
      <c r="J3092" t="s">
        <v>5548</v>
      </c>
      <c r="K3092" t="s">
        <v>4182</v>
      </c>
    </row>
    <row r="3093" hidden="1" spans="1:11">
      <c r="A3093" t="s">
        <v>8129</v>
      </c>
      <c r="B3093">
        <v>1</v>
      </c>
      <c r="C3093" t="s">
        <v>8130</v>
      </c>
      <c r="D3093">
        <v>1</v>
      </c>
      <c r="E3093" t="s">
        <v>8131</v>
      </c>
      <c r="F3093">
        <v>2</v>
      </c>
      <c r="G3093" s="493">
        <v>43364.6646990741</v>
      </c>
      <c r="H3093" s="493">
        <v>43368.7269675926</v>
      </c>
      <c r="I3093" t="s">
        <v>8132</v>
      </c>
      <c r="J3093" t="s">
        <v>8133</v>
      </c>
      <c r="K3093" t="s">
        <v>8134</v>
      </c>
    </row>
    <row r="3094" hidden="1" spans="1:11">
      <c r="A3094" t="s">
        <v>8135</v>
      </c>
      <c r="B3094">
        <v>1</v>
      </c>
      <c r="C3094" t="s">
        <v>8136</v>
      </c>
      <c r="D3094">
        <v>1</v>
      </c>
      <c r="E3094" t="s">
        <v>8137</v>
      </c>
      <c r="F3094">
        <v>2</v>
      </c>
      <c r="G3094" s="493">
        <v>43369.4348611111</v>
      </c>
      <c r="H3094" s="493">
        <v>43369.4677662037</v>
      </c>
      <c r="I3094" t="s">
        <v>8138</v>
      </c>
      <c r="J3094" t="s">
        <v>8139</v>
      </c>
      <c r="K3094" t="s">
        <v>8140</v>
      </c>
    </row>
    <row r="3095" hidden="1" spans="1:11">
      <c r="A3095" t="s">
        <v>8141</v>
      </c>
      <c r="B3095">
        <v>1</v>
      </c>
      <c r="C3095" t="s">
        <v>8141</v>
      </c>
      <c r="D3095">
        <v>1</v>
      </c>
      <c r="E3095" t="s">
        <v>1202</v>
      </c>
      <c r="F3095">
        <v>2</v>
      </c>
      <c r="G3095" s="493">
        <v>43312.7655324074</v>
      </c>
      <c r="H3095" s="493">
        <v>43312.7722569444</v>
      </c>
      <c r="I3095" t="s">
        <v>8142</v>
      </c>
      <c r="J3095" t="s">
        <v>8142</v>
      </c>
      <c r="K3095" t="s">
        <v>8143</v>
      </c>
    </row>
    <row r="3096" hidden="1" spans="1:11">
      <c r="A3096" t="s">
        <v>8144</v>
      </c>
      <c r="B3096">
        <v>1</v>
      </c>
      <c r="C3096" t="s">
        <v>8144</v>
      </c>
      <c r="D3096">
        <v>1</v>
      </c>
      <c r="E3096" t="s">
        <v>8145</v>
      </c>
      <c r="F3096">
        <v>2</v>
      </c>
      <c r="G3096" s="493">
        <v>43369.61875</v>
      </c>
      <c r="H3096" s="493">
        <v>43374.6567708333</v>
      </c>
      <c r="I3096" t="s">
        <v>8146</v>
      </c>
      <c r="J3096" t="s">
        <v>8146</v>
      </c>
      <c r="K3096" t="s">
        <v>8147</v>
      </c>
    </row>
    <row r="3097" hidden="1" spans="1:11">
      <c r="A3097" t="s">
        <v>8148</v>
      </c>
      <c r="B3097">
        <v>1</v>
      </c>
      <c r="C3097" t="s">
        <v>8149</v>
      </c>
      <c r="D3097">
        <v>1</v>
      </c>
      <c r="E3097" t="s">
        <v>8150</v>
      </c>
      <c r="F3097">
        <v>4</v>
      </c>
      <c r="G3097" s="493">
        <v>43303.7788194444</v>
      </c>
      <c r="H3097" s="493">
        <v>43319.5927314815</v>
      </c>
      <c r="I3097" t="s">
        <v>8151</v>
      </c>
      <c r="J3097" t="s">
        <v>8152</v>
      </c>
      <c r="K3097" t="s">
        <v>7673</v>
      </c>
    </row>
    <row r="3098" hidden="1" spans="1:11">
      <c r="A3098" t="s">
        <v>8153</v>
      </c>
      <c r="B3098">
        <v>1</v>
      </c>
      <c r="C3098" t="s">
        <v>975</v>
      </c>
      <c r="D3098">
        <v>1</v>
      </c>
      <c r="E3098" t="s">
        <v>937</v>
      </c>
      <c r="F3098">
        <v>6</v>
      </c>
      <c r="G3098" s="493">
        <v>44386.5959259259</v>
      </c>
      <c r="H3098" s="493">
        <v>45929.6730208333</v>
      </c>
      <c r="I3098" t="s">
        <v>6891</v>
      </c>
      <c r="J3098" t="s">
        <v>6858</v>
      </c>
      <c r="K3098" t="s">
        <v>8095</v>
      </c>
    </row>
    <row r="3099" hidden="1" spans="1:11">
      <c r="A3099" t="s">
        <v>8154</v>
      </c>
      <c r="B3099">
        <v>1</v>
      </c>
      <c r="C3099" t="s">
        <v>8155</v>
      </c>
      <c r="D3099">
        <v>1</v>
      </c>
      <c r="E3099" t="s">
        <v>8156</v>
      </c>
      <c r="F3099">
        <v>2</v>
      </c>
      <c r="G3099" s="493">
        <v>44230.4466550926</v>
      </c>
      <c r="H3099" s="493">
        <v>44230.4533796296</v>
      </c>
      <c r="I3099" t="s">
        <v>8157</v>
      </c>
      <c r="J3099" t="s">
        <v>8158</v>
      </c>
      <c r="K3099" t="s">
        <v>8159</v>
      </c>
    </row>
    <row r="3100" hidden="1" spans="1:11">
      <c r="A3100" t="s">
        <v>8160</v>
      </c>
      <c r="B3100">
        <v>1</v>
      </c>
      <c r="C3100" t="s">
        <v>8161</v>
      </c>
      <c r="D3100">
        <v>1</v>
      </c>
      <c r="E3100" t="s">
        <v>1091</v>
      </c>
      <c r="F3100">
        <v>4</v>
      </c>
      <c r="G3100" s="493">
        <v>43413.4789930556</v>
      </c>
      <c r="H3100" s="493">
        <v>43413.6336921296</v>
      </c>
      <c r="I3100" t="s">
        <v>7546</v>
      </c>
      <c r="J3100" t="s">
        <v>8162</v>
      </c>
      <c r="K3100" t="s">
        <v>8163</v>
      </c>
    </row>
    <row r="3101" hidden="1" spans="1:11">
      <c r="A3101" t="s">
        <v>8164</v>
      </c>
      <c r="B3101">
        <v>1</v>
      </c>
      <c r="C3101" t="s">
        <v>8149</v>
      </c>
      <c r="D3101">
        <v>1</v>
      </c>
      <c r="E3101" t="s">
        <v>8150</v>
      </c>
      <c r="F3101">
        <v>4</v>
      </c>
      <c r="G3101" s="493">
        <v>43303.7788194444</v>
      </c>
      <c r="H3101" s="493">
        <v>43319.5927314815</v>
      </c>
      <c r="I3101" t="s">
        <v>8165</v>
      </c>
      <c r="J3101" t="s">
        <v>8152</v>
      </c>
      <c r="K3101" t="s">
        <v>7673</v>
      </c>
    </row>
    <row r="3102" hidden="1" spans="1:11">
      <c r="A3102" t="s">
        <v>8166</v>
      </c>
      <c r="B3102">
        <v>1</v>
      </c>
      <c r="C3102" t="s">
        <v>8089</v>
      </c>
      <c r="D3102">
        <v>1</v>
      </c>
      <c r="E3102" t="s">
        <v>8090</v>
      </c>
      <c r="F3102">
        <v>6</v>
      </c>
      <c r="G3102" s="493">
        <v>43303.7783680556</v>
      </c>
      <c r="H3102" s="493">
        <v>43303.8133680556</v>
      </c>
      <c r="I3102" t="s">
        <v>8167</v>
      </c>
      <c r="J3102" t="s">
        <v>8091</v>
      </c>
      <c r="K3102" t="s">
        <v>7724</v>
      </c>
    </row>
    <row r="3103" hidden="1" spans="1:11">
      <c r="A3103" t="s">
        <v>8168</v>
      </c>
      <c r="B3103">
        <v>1</v>
      </c>
      <c r="C3103" t="s">
        <v>6982</v>
      </c>
      <c r="D3103">
        <v>1</v>
      </c>
      <c r="E3103" t="s">
        <v>1104</v>
      </c>
      <c r="F3103">
        <v>4</v>
      </c>
      <c r="G3103" s="493">
        <v>42653.476400463</v>
      </c>
      <c r="H3103" s="493">
        <v>42653.5184837963</v>
      </c>
      <c r="I3103" t="s">
        <v>8169</v>
      </c>
      <c r="J3103" t="s">
        <v>6983</v>
      </c>
      <c r="K3103" t="s">
        <v>6396</v>
      </c>
    </row>
    <row r="3104" hidden="1" spans="1:11">
      <c r="A3104" t="s">
        <v>8170</v>
      </c>
      <c r="B3104">
        <v>1</v>
      </c>
      <c r="C3104" t="s">
        <v>8051</v>
      </c>
      <c r="D3104">
        <v>1</v>
      </c>
      <c r="E3104" t="s">
        <v>8052</v>
      </c>
      <c r="F3104">
        <v>4</v>
      </c>
      <c r="G3104" s="493">
        <v>43303.7901388889</v>
      </c>
      <c r="H3104" s="493">
        <v>43305.7003703704</v>
      </c>
      <c r="I3104" t="s">
        <v>8171</v>
      </c>
      <c r="J3104" t="s">
        <v>8054</v>
      </c>
      <c r="K3104" t="s">
        <v>7717</v>
      </c>
    </row>
    <row r="3105" hidden="1" spans="1:11">
      <c r="A3105" t="s">
        <v>8172</v>
      </c>
      <c r="B3105">
        <v>1</v>
      </c>
      <c r="C3105" t="s">
        <v>8056</v>
      </c>
      <c r="D3105">
        <v>1</v>
      </c>
      <c r="E3105" t="s">
        <v>8057</v>
      </c>
      <c r="F3105">
        <v>2</v>
      </c>
      <c r="G3105" s="493">
        <v>43303.7895601852</v>
      </c>
      <c r="H3105" s="493">
        <v>43305.7175810185</v>
      </c>
      <c r="I3105" t="s">
        <v>8173</v>
      </c>
      <c r="J3105" t="s">
        <v>8059</v>
      </c>
      <c r="K3105" t="s">
        <v>7002</v>
      </c>
    </row>
    <row r="3106" hidden="1" spans="1:11">
      <c r="A3106" t="s">
        <v>8174</v>
      </c>
      <c r="B3106">
        <v>1</v>
      </c>
      <c r="C3106" t="s">
        <v>8174</v>
      </c>
      <c r="D3106">
        <v>1</v>
      </c>
      <c r="E3106" t="s">
        <v>8175</v>
      </c>
      <c r="F3106">
        <v>1</v>
      </c>
      <c r="G3106" s="493">
        <v>43388.7178009259</v>
      </c>
      <c r="H3106" s="493">
        <v>43395.721087963</v>
      </c>
      <c r="I3106" t="s">
        <v>8176</v>
      </c>
      <c r="J3106" t="s">
        <v>8176</v>
      </c>
      <c r="K3106" t="s">
        <v>8177</v>
      </c>
    </row>
    <row r="3107" hidden="1" spans="1:11">
      <c r="A3107" t="s">
        <v>8178</v>
      </c>
      <c r="B3107">
        <v>1</v>
      </c>
      <c r="C3107" t="s">
        <v>8178</v>
      </c>
      <c r="D3107">
        <v>1</v>
      </c>
      <c r="F3107">
        <v>0</v>
      </c>
      <c r="G3107" s="493">
        <v>43292.4148842593</v>
      </c>
      <c r="H3107" s="493">
        <v>43292.4148842593</v>
      </c>
      <c r="I3107" t="s">
        <v>7665</v>
      </c>
      <c r="J3107" t="s">
        <v>7665</v>
      </c>
      <c r="K3107" t="s">
        <v>1368</v>
      </c>
    </row>
    <row r="3108" hidden="1" spans="1:11">
      <c r="A3108" t="s">
        <v>8179</v>
      </c>
      <c r="B3108">
        <v>1</v>
      </c>
      <c r="C3108" t="s">
        <v>8179</v>
      </c>
      <c r="D3108">
        <v>1</v>
      </c>
      <c r="F3108">
        <v>0</v>
      </c>
      <c r="G3108" s="493">
        <v>43292.4159490741</v>
      </c>
      <c r="H3108" s="493">
        <v>43292.4159490741</v>
      </c>
      <c r="I3108" t="s">
        <v>7667</v>
      </c>
      <c r="J3108" t="s">
        <v>7667</v>
      </c>
      <c r="K3108" t="s">
        <v>1368</v>
      </c>
    </row>
    <row r="3109" hidden="1" spans="1:11">
      <c r="A3109" t="s">
        <v>8180</v>
      </c>
      <c r="B3109">
        <v>1</v>
      </c>
      <c r="C3109" t="s">
        <v>8180</v>
      </c>
      <c r="D3109">
        <v>1</v>
      </c>
      <c r="F3109">
        <v>0</v>
      </c>
      <c r="G3109" s="493">
        <v>43292.4109259259</v>
      </c>
      <c r="H3109" s="493">
        <v>43292.4109259259</v>
      </c>
      <c r="I3109" t="s">
        <v>7980</v>
      </c>
      <c r="J3109" t="s">
        <v>7980</v>
      </c>
      <c r="K3109" t="s">
        <v>1368</v>
      </c>
    </row>
    <row r="3110" hidden="1" spans="1:11">
      <c r="A3110" t="s">
        <v>8181</v>
      </c>
      <c r="B3110">
        <v>1</v>
      </c>
      <c r="C3110" t="s">
        <v>8181</v>
      </c>
      <c r="D3110">
        <v>1</v>
      </c>
      <c r="F3110">
        <v>0</v>
      </c>
      <c r="G3110" s="493">
        <v>43292.4132638889</v>
      </c>
      <c r="H3110" s="493">
        <v>43292.4132638889</v>
      </c>
      <c r="I3110" t="s">
        <v>7982</v>
      </c>
      <c r="J3110" t="s">
        <v>7982</v>
      </c>
      <c r="K3110" t="s">
        <v>1368</v>
      </c>
    </row>
    <row r="3111" hidden="1" spans="1:11">
      <c r="A3111" t="s">
        <v>8182</v>
      </c>
      <c r="B3111">
        <v>1</v>
      </c>
      <c r="C3111" t="s">
        <v>7572</v>
      </c>
      <c r="D3111">
        <v>1</v>
      </c>
      <c r="E3111" t="s">
        <v>895</v>
      </c>
      <c r="F3111">
        <v>4</v>
      </c>
      <c r="G3111" s="493">
        <v>43178.6840393519</v>
      </c>
      <c r="H3111" s="493">
        <v>43181.715162037</v>
      </c>
      <c r="I3111" t="s">
        <v>7990</v>
      </c>
      <c r="J3111" t="s">
        <v>7574</v>
      </c>
      <c r="K3111" t="s">
        <v>7178</v>
      </c>
    </row>
    <row r="3112" hidden="1" spans="1:11">
      <c r="A3112" t="s">
        <v>8183</v>
      </c>
      <c r="B3112">
        <v>1</v>
      </c>
      <c r="C3112" t="s">
        <v>7572</v>
      </c>
      <c r="D3112">
        <v>1</v>
      </c>
      <c r="E3112" t="s">
        <v>895</v>
      </c>
      <c r="F3112">
        <v>4</v>
      </c>
      <c r="G3112" s="493">
        <v>43178.6840393519</v>
      </c>
      <c r="H3112" s="493">
        <v>43181.715162037</v>
      </c>
      <c r="I3112" t="s">
        <v>7988</v>
      </c>
      <c r="J3112" t="s">
        <v>7574</v>
      </c>
      <c r="K3112" t="s">
        <v>7178</v>
      </c>
    </row>
    <row r="3113" hidden="1" spans="1:11">
      <c r="A3113" t="s">
        <v>8184</v>
      </c>
      <c r="B3113">
        <v>1</v>
      </c>
      <c r="C3113" t="s">
        <v>7572</v>
      </c>
      <c r="D3113">
        <v>1</v>
      </c>
      <c r="E3113" t="s">
        <v>895</v>
      </c>
      <c r="F3113">
        <v>4</v>
      </c>
      <c r="G3113" s="493">
        <v>43178.6840393519</v>
      </c>
      <c r="H3113" s="493">
        <v>43181.715162037</v>
      </c>
      <c r="I3113" t="s">
        <v>7584</v>
      </c>
      <c r="J3113" t="s">
        <v>7574</v>
      </c>
      <c r="K3113" t="s">
        <v>7178</v>
      </c>
    </row>
    <row r="3114" hidden="1" spans="1:11">
      <c r="A3114" t="s">
        <v>8185</v>
      </c>
      <c r="B3114">
        <v>1</v>
      </c>
      <c r="C3114" t="s">
        <v>7572</v>
      </c>
      <c r="D3114">
        <v>1</v>
      </c>
      <c r="E3114" t="s">
        <v>895</v>
      </c>
      <c r="F3114">
        <v>4</v>
      </c>
      <c r="G3114" s="493">
        <v>43178.6840393519</v>
      </c>
      <c r="H3114" s="493">
        <v>43181.715162037</v>
      </c>
      <c r="I3114" t="s">
        <v>7582</v>
      </c>
      <c r="J3114" t="s">
        <v>7574</v>
      </c>
      <c r="K3114" t="s">
        <v>7178</v>
      </c>
    </row>
    <row r="3115" hidden="1" spans="1:11">
      <c r="A3115" t="s">
        <v>8186</v>
      </c>
      <c r="B3115">
        <v>1</v>
      </c>
      <c r="C3115" t="s">
        <v>8186</v>
      </c>
      <c r="D3115">
        <v>1</v>
      </c>
      <c r="F3115">
        <v>0</v>
      </c>
      <c r="G3115" s="493">
        <v>43303.6176388889</v>
      </c>
      <c r="H3115" s="493">
        <v>43303.6176388889</v>
      </c>
      <c r="I3115" t="s">
        <v>8187</v>
      </c>
      <c r="J3115" t="s">
        <v>8187</v>
      </c>
      <c r="K3115" t="s">
        <v>1368</v>
      </c>
    </row>
    <row r="3116" hidden="1" spans="1:11">
      <c r="A3116" t="s">
        <v>8188</v>
      </c>
      <c r="B3116">
        <v>1</v>
      </c>
      <c r="C3116" t="s">
        <v>8188</v>
      </c>
      <c r="D3116">
        <v>1</v>
      </c>
      <c r="F3116">
        <v>0</v>
      </c>
      <c r="G3116" s="493">
        <v>43303.7656018519</v>
      </c>
      <c r="H3116" s="493">
        <v>43303.7656018519</v>
      </c>
      <c r="I3116" t="s">
        <v>8189</v>
      </c>
      <c r="J3116" t="s">
        <v>8189</v>
      </c>
      <c r="K3116" t="s">
        <v>1368</v>
      </c>
    </row>
    <row r="3117" hidden="1" spans="1:11">
      <c r="A3117" t="s">
        <v>8190</v>
      </c>
      <c r="B3117">
        <v>1</v>
      </c>
      <c r="C3117" t="s">
        <v>8190</v>
      </c>
      <c r="D3117">
        <v>1</v>
      </c>
      <c r="F3117">
        <v>0</v>
      </c>
      <c r="G3117" s="493">
        <v>44889.5634490741</v>
      </c>
      <c r="H3117" s="493">
        <v>44889.5634490741</v>
      </c>
      <c r="I3117" t="s">
        <v>2816</v>
      </c>
      <c r="J3117" t="s">
        <v>2816</v>
      </c>
      <c r="K3117" t="s">
        <v>1368</v>
      </c>
    </row>
    <row r="3118" hidden="1" spans="1:11">
      <c r="A3118" t="s">
        <v>8191</v>
      </c>
      <c r="B3118">
        <v>1</v>
      </c>
      <c r="C3118" t="s">
        <v>8191</v>
      </c>
      <c r="D3118">
        <v>1</v>
      </c>
      <c r="F3118">
        <v>0</v>
      </c>
      <c r="G3118" s="493">
        <v>43347.7480324074</v>
      </c>
      <c r="H3118" s="493">
        <v>43347.7480324074</v>
      </c>
      <c r="I3118" t="s">
        <v>8192</v>
      </c>
      <c r="J3118" t="s">
        <v>8192</v>
      </c>
      <c r="K3118" t="s">
        <v>1368</v>
      </c>
    </row>
    <row r="3119" hidden="1" spans="1:11">
      <c r="A3119" t="s">
        <v>8193</v>
      </c>
      <c r="B3119">
        <v>1</v>
      </c>
      <c r="C3119" t="s">
        <v>8193</v>
      </c>
      <c r="D3119">
        <v>1</v>
      </c>
      <c r="F3119">
        <v>0</v>
      </c>
      <c r="G3119" s="493">
        <v>43347.7460763889</v>
      </c>
      <c r="H3119" s="493">
        <v>43347.7460763889</v>
      </c>
      <c r="I3119" t="s">
        <v>8194</v>
      </c>
      <c r="J3119" t="s">
        <v>8194</v>
      </c>
      <c r="K3119" t="s">
        <v>1368</v>
      </c>
    </row>
    <row r="3120" hidden="1" spans="1:11">
      <c r="A3120" t="s">
        <v>8195</v>
      </c>
      <c r="B3120">
        <v>1</v>
      </c>
      <c r="C3120" t="s">
        <v>8196</v>
      </c>
      <c r="D3120">
        <v>1</v>
      </c>
      <c r="E3120" t="s">
        <v>3940</v>
      </c>
      <c r="F3120">
        <v>6</v>
      </c>
      <c r="G3120" s="493">
        <v>43383.4121064815</v>
      </c>
      <c r="H3120" s="493">
        <v>43383.4212037037</v>
      </c>
      <c r="I3120" t="s">
        <v>3941</v>
      </c>
      <c r="J3120" t="s">
        <v>8197</v>
      </c>
      <c r="K3120" t="s">
        <v>8198</v>
      </c>
    </row>
    <row r="3121" hidden="1" spans="1:11">
      <c r="A3121" t="s">
        <v>8199</v>
      </c>
      <c r="B3121">
        <v>1</v>
      </c>
      <c r="C3121" t="s">
        <v>8200</v>
      </c>
      <c r="D3121">
        <v>1</v>
      </c>
      <c r="E3121" t="s">
        <v>3808</v>
      </c>
      <c r="F3121">
        <v>6</v>
      </c>
      <c r="G3121" s="493">
        <v>43383.4125810185</v>
      </c>
      <c r="H3121" s="493">
        <v>43383.4509143519</v>
      </c>
      <c r="I3121" t="s">
        <v>3809</v>
      </c>
      <c r="J3121" t="s">
        <v>8201</v>
      </c>
      <c r="K3121" t="s">
        <v>8202</v>
      </c>
    </row>
    <row r="3122" hidden="1" spans="1:11">
      <c r="A3122" t="s">
        <v>8203</v>
      </c>
      <c r="B3122">
        <v>1</v>
      </c>
      <c r="C3122" t="s">
        <v>8203</v>
      </c>
      <c r="D3122">
        <v>1</v>
      </c>
      <c r="E3122" t="s">
        <v>8204</v>
      </c>
      <c r="F3122">
        <v>6</v>
      </c>
      <c r="G3122" s="493">
        <v>43397.7425</v>
      </c>
      <c r="H3122" s="493">
        <v>43398.5976851852</v>
      </c>
      <c r="I3122" t="s">
        <v>8205</v>
      </c>
      <c r="J3122" t="s">
        <v>8205</v>
      </c>
      <c r="K3122" t="s">
        <v>8206</v>
      </c>
    </row>
    <row r="3123" hidden="1" spans="1:11">
      <c r="A3123" t="s">
        <v>8207</v>
      </c>
      <c r="B3123">
        <v>1</v>
      </c>
      <c r="C3123" t="s">
        <v>8207</v>
      </c>
      <c r="D3123">
        <v>1</v>
      </c>
      <c r="E3123" t="s">
        <v>8208</v>
      </c>
      <c r="F3123">
        <v>4</v>
      </c>
      <c r="G3123" s="493">
        <v>43529.4223032407</v>
      </c>
      <c r="H3123" s="493">
        <v>43529.4350810185</v>
      </c>
      <c r="I3123" t="s">
        <v>8209</v>
      </c>
      <c r="J3123" t="s">
        <v>8209</v>
      </c>
      <c r="K3123" t="s">
        <v>8210</v>
      </c>
    </row>
    <row r="3124" hidden="1" spans="1:11">
      <c r="A3124" t="s">
        <v>8211</v>
      </c>
      <c r="B3124">
        <v>1</v>
      </c>
      <c r="C3124" t="s">
        <v>8212</v>
      </c>
      <c r="D3124">
        <v>1</v>
      </c>
      <c r="E3124" t="s">
        <v>5812</v>
      </c>
      <c r="F3124">
        <v>2</v>
      </c>
      <c r="G3124" s="493">
        <v>43355.3921412037</v>
      </c>
      <c r="H3124" s="493">
        <v>43356.3630671296</v>
      </c>
      <c r="I3124" t="s">
        <v>5816</v>
      </c>
      <c r="J3124" t="s">
        <v>5813</v>
      </c>
      <c r="K3124" t="s">
        <v>5813</v>
      </c>
    </row>
    <row r="3125" hidden="1" spans="1:11">
      <c r="A3125" t="s">
        <v>8213</v>
      </c>
      <c r="B3125">
        <v>1</v>
      </c>
      <c r="C3125" t="s">
        <v>8214</v>
      </c>
      <c r="D3125">
        <v>1</v>
      </c>
      <c r="E3125" t="s">
        <v>5818</v>
      </c>
      <c r="F3125">
        <v>2</v>
      </c>
      <c r="G3125" s="493">
        <v>43355.3916782407</v>
      </c>
      <c r="H3125" s="493">
        <v>43356.4579398148</v>
      </c>
      <c r="I3125" t="s">
        <v>5822</v>
      </c>
      <c r="J3125" t="s">
        <v>5819</v>
      </c>
      <c r="K3125" t="s">
        <v>5819</v>
      </c>
    </row>
    <row r="3126" hidden="1" spans="1:11">
      <c r="A3126" t="s">
        <v>8215</v>
      </c>
      <c r="B3126">
        <v>1</v>
      </c>
      <c r="C3126" t="s">
        <v>8215</v>
      </c>
      <c r="D3126">
        <v>1</v>
      </c>
      <c r="E3126" t="s">
        <v>8216</v>
      </c>
      <c r="F3126">
        <v>6</v>
      </c>
      <c r="G3126" s="493">
        <v>43343.5838425926</v>
      </c>
      <c r="H3126" s="493">
        <v>43343.5960763889</v>
      </c>
      <c r="I3126" t="s">
        <v>8217</v>
      </c>
      <c r="J3126" t="s">
        <v>8217</v>
      </c>
      <c r="K3126" t="s">
        <v>8218</v>
      </c>
    </row>
    <row r="3127" hidden="1" spans="1:11">
      <c r="A3127" t="s">
        <v>8219</v>
      </c>
      <c r="B3127">
        <v>1</v>
      </c>
      <c r="C3127" t="s">
        <v>8219</v>
      </c>
      <c r="D3127">
        <v>1</v>
      </c>
      <c r="E3127" t="s">
        <v>8220</v>
      </c>
      <c r="F3127">
        <v>6</v>
      </c>
      <c r="G3127" s="493">
        <v>43343.5843518519</v>
      </c>
      <c r="H3127" s="493">
        <v>43343.5975462963</v>
      </c>
      <c r="I3127" t="s">
        <v>8221</v>
      </c>
      <c r="J3127" t="s">
        <v>8221</v>
      </c>
      <c r="K3127" t="s">
        <v>8222</v>
      </c>
    </row>
    <row r="3128" hidden="1" spans="1:11">
      <c r="A3128" t="s">
        <v>8223</v>
      </c>
      <c r="B3128">
        <v>1</v>
      </c>
      <c r="C3128" t="s">
        <v>8224</v>
      </c>
      <c r="D3128">
        <v>1</v>
      </c>
      <c r="E3128" t="s">
        <v>8225</v>
      </c>
      <c r="F3128">
        <v>4</v>
      </c>
      <c r="G3128" s="493">
        <v>43342.9022916667</v>
      </c>
      <c r="H3128" s="493">
        <v>45154.4849421296</v>
      </c>
      <c r="I3128" t="s">
        <v>8226</v>
      </c>
      <c r="J3128" t="s">
        <v>8227</v>
      </c>
      <c r="K3128" t="s">
        <v>5868</v>
      </c>
    </row>
    <row r="3129" hidden="1" spans="1:11">
      <c r="A3129" t="s">
        <v>8228</v>
      </c>
      <c r="B3129">
        <v>1</v>
      </c>
      <c r="C3129" t="s">
        <v>8228</v>
      </c>
      <c r="D3129">
        <v>1</v>
      </c>
      <c r="E3129" t="s">
        <v>945</v>
      </c>
      <c r="F3129">
        <v>3</v>
      </c>
      <c r="G3129" s="493">
        <v>43600.7054861111</v>
      </c>
      <c r="H3129" s="493">
        <v>43601.4663541667</v>
      </c>
      <c r="I3129" t="s">
        <v>8229</v>
      </c>
      <c r="J3129" t="s">
        <v>8229</v>
      </c>
      <c r="K3129" t="s">
        <v>8230</v>
      </c>
    </row>
    <row r="3130" hidden="1" spans="1:11">
      <c r="A3130" t="s">
        <v>8231</v>
      </c>
      <c r="B3130">
        <v>1</v>
      </c>
      <c r="C3130" t="s">
        <v>8232</v>
      </c>
      <c r="D3130">
        <v>1</v>
      </c>
      <c r="E3130" t="s">
        <v>3875</v>
      </c>
      <c r="F3130">
        <v>4</v>
      </c>
      <c r="G3130" s="493">
        <v>43429.5132523148</v>
      </c>
      <c r="H3130" s="493">
        <v>43429.5227314815</v>
      </c>
      <c r="I3130" t="s">
        <v>2435</v>
      </c>
      <c r="J3130" t="s">
        <v>3876</v>
      </c>
      <c r="K3130" t="s">
        <v>3877</v>
      </c>
    </row>
    <row r="3131" hidden="1" spans="1:11">
      <c r="A3131" t="s">
        <v>8233</v>
      </c>
      <c r="B3131">
        <v>1</v>
      </c>
      <c r="C3131" t="s">
        <v>8233</v>
      </c>
      <c r="D3131">
        <v>1</v>
      </c>
      <c r="E3131" t="s">
        <v>8234</v>
      </c>
      <c r="F3131">
        <v>2</v>
      </c>
      <c r="G3131" s="493">
        <v>43432.3704513889</v>
      </c>
      <c r="H3131" s="493">
        <v>43432.5719097222</v>
      </c>
      <c r="I3131" t="s">
        <v>8235</v>
      </c>
      <c r="J3131" t="s">
        <v>8235</v>
      </c>
      <c r="K3131" t="s">
        <v>8236</v>
      </c>
    </row>
    <row r="3132" hidden="1" spans="1:11">
      <c r="A3132" t="s">
        <v>8237</v>
      </c>
      <c r="B3132">
        <v>1</v>
      </c>
      <c r="C3132" t="s">
        <v>7276</v>
      </c>
      <c r="D3132">
        <v>1</v>
      </c>
      <c r="E3132" t="s">
        <v>5975</v>
      </c>
      <c r="F3132">
        <v>2</v>
      </c>
      <c r="G3132" s="493">
        <v>42857.8055902778</v>
      </c>
      <c r="H3132" s="493">
        <v>42907.3472800926</v>
      </c>
      <c r="I3132" t="s">
        <v>8238</v>
      </c>
      <c r="J3132" t="s">
        <v>7278</v>
      </c>
      <c r="K3132" t="s">
        <v>5983</v>
      </c>
    </row>
    <row r="3133" hidden="1" spans="1:11">
      <c r="A3133" t="s">
        <v>8239</v>
      </c>
      <c r="B3133">
        <v>1</v>
      </c>
      <c r="C3133" t="s">
        <v>7567</v>
      </c>
      <c r="D3133">
        <v>1</v>
      </c>
      <c r="E3133" t="s">
        <v>880</v>
      </c>
      <c r="F3133">
        <v>2</v>
      </c>
      <c r="G3133" s="493">
        <v>43096.7679282407</v>
      </c>
      <c r="H3133" s="493">
        <v>43096.7709837963</v>
      </c>
      <c r="I3133" t="s">
        <v>8240</v>
      </c>
      <c r="J3133" t="s">
        <v>7568</v>
      </c>
      <c r="K3133" t="s">
        <v>5316</v>
      </c>
    </row>
    <row r="3134" hidden="1" spans="1:11">
      <c r="A3134" t="s">
        <v>8241</v>
      </c>
      <c r="B3134">
        <v>1</v>
      </c>
      <c r="C3134" t="s">
        <v>6597</v>
      </c>
      <c r="D3134">
        <v>1</v>
      </c>
      <c r="E3134" t="s">
        <v>5892</v>
      </c>
      <c r="F3134">
        <v>2</v>
      </c>
      <c r="G3134" s="493">
        <v>42451.6554398148</v>
      </c>
      <c r="H3134" s="493">
        <v>42819.6057523148</v>
      </c>
      <c r="I3134" t="s">
        <v>8242</v>
      </c>
      <c r="J3134" t="s">
        <v>6598</v>
      </c>
      <c r="K3134" t="s">
        <v>6599</v>
      </c>
    </row>
    <row r="3135" hidden="1" spans="1:11">
      <c r="A3135" t="s">
        <v>1067</v>
      </c>
      <c r="B3135">
        <v>1</v>
      </c>
      <c r="C3135" t="s">
        <v>1067</v>
      </c>
      <c r="D3135">
        <v>1</v>
      </c>
      <c r="E3135">
        <v>92425091</v>
      </c>
      <c r="F3135">
        <v>6</v>
      </c>
      <c r="G3135" s="493">
        <v>43429.5011574074</v>
      </c>
      <c r="H3135" s="493">
        <v>44421.3982407407</v>
      </c>
      <c r="I3135" t="s">
        <v>5052</v>
      </c>
      <c r="J3135" t="s">
        <v>5052</v>
      </c>
      <c r="K3135" t="s">
        <v>8243</v>
      </c>
    </row>
    <row r="3136" hidden="1" spans="1:11">
      <c r="A3136" t="s">
        <v>8244</v>
      </c>
      <c r="B3136">
        <v>1</v>
      </c>
      <c r="C3136" t="s">
        <v>8244</v>
      </c>
      <c r="D3136">
        <v>1</v>
      </c>
      <c r="E3136">
        <v>92425091</v>
      </c>
      <c r="F3136">
        <v>6</v>
      </c>
      <c r="G3136" s="493">
        <v>43429.500462963</v>
      </c>
      <c r="H3136" s="493">
        <v>44421.3979398148</v>
      </c>
      <c r="I3136" t="s">
        <v>5055</v>
      </c>
      <c r="J3136" t="s">
        <v>5055</v>
      </c>
      <c r="K3136" t="s">
        <v>8245</v>
      </c>
    </row>
    <row r="3137" hidden="1" spans="1:11">
      <c r="A3137" t="s">
        <v>8246</v>
      </c>
      <c r="B3137">
        <v>1</v>
      </c>
      <c r="C3137" t="s">
        <v>8247</v>
      </c>
      <c r="D3137">
        <v>1</v>
      </c>
      <c r="E3137" t="s">
        <v>3302</v>
      </c>
      <c r="F3137">
        <v>9</v>
      </c>
      <c r="G3137" s="493">
        <v>43551.5018634259</v>
      </c>
      <c r="H3137" s="493">
        <v>43551.5741435185</v>
      </c>
      <c r="I3137" t="s">
        <v>3303</v>
      </c>
      <c r="J3137" t="s">
        <v>3304</v>
      </c>
      <c r="K3137" t="s">
        <v>8248</v>
      </c>
    </row>
    <row r="3138" hidden="1" spans="1:11">
      <c r="A3138" t="s">
        <v>8249</v>
      </c>
      <c r="B3138">
        <v>1</v>
      </c>
      <c r="C3138" t="s">
        <v>8250</v>
      </c>
      <c r="D3138">
        <v>1</v>
      </c>
      <c r="E3138" t="s">
        <v>3302</v>
      </c>
      <c r="F3138">
        <v>9</v>
      </c>
      <c r="G3138" s="493">
        <v>43551.5012615741</v>
      </c>
      <c r="H3138" s="493">
        <v>43551.5767708333</v>
      </c>
      <c r="I3138" t="s">
        <v>3308</v>
      </c>
      <c r="J3138" t="s">
        <v>3309</v>
      </c>
      <c r="K3138" t="s">
        <v>8251</v>
      </c>
    </row>
    <row r="3139" hidden="1" spans="1:11">
      <c r="A3139" t="s">
        <v>8252</v>
      </c>
      <c r="B3139">
        <v>1</v>
      </c>
      <c r="C3139" t="s">
        <v>8253</v>
      </c>
      <c r="D3139">
        <v>1</v>
      </c>
      <c r="E3139" t="s">
        <v>735</v>
      </c>
      <c r="F3139">
        <v>10</v>
      </c>
      <c r="G3139" s="493">
        <v>43870.7560763889</v>
      </c>
      <c r="H3139" s="493">
        <v>43870.7745023148</v>
      </c>
      <c r="I3139" t="s">
        <v>8254</v>
      </c>
      <c r="J3139" t="s">
        <v>8255</v>
      </c>
      <c r="K3139" t="s">
        <v>8256</v>
      </c>
    </row>
    <row r="3140" hidden="1" spans="1:11">
      <c r="A3140" t="s">
        <v>734</v>
      </c>
      <c r="B3140">
        <v>1</v>
      </c>
      <c r="C3140" t="s">
        <v>733</v>
      </c>
      <c r="D3140">
        <v>1</v>
      </c>
      <c r="E3140" t="s">
        <v>735</v>
      </c>
      <c r="F3140">
        <v>10</v>
      </c>
      <c r="G3140" s="493">
        <v>43378.6340856481</v>
      </c>
      <c r="H3140" s="493">
        <v>43378.6668402778</v>
      </c>
      <c r="I3140" t="s">
        <v>7762</v>
      </c>
      <c r="J3140" t="s">
        <v>7763</v>
      </c>
      <c r="K3140" t="s">
        <v>8069</v>
      </c>
    </row>
    <row r="3141" hidden="1" spans="1:11">
      <c r="A3141" t="s">
        <v>8257</v>
      </c>
      <c r="B3141">
        <v>1</v>
      </c>
      <c r="C3141" t="s">
        <v>8257</v>
      </c>
      <c r="D3141">
        <v>1</v>
      </c>
      <c r="F3141">
        <v>0</v>
      </c>
      <c r="G3141" s="493">
        <v>43362.7232638889</v>
      </c>
      <c r="H3141" s="493">
        <v>43362.7232638889</v>
      </c>
      <c r="I3141" t="s">
        <v>8258</v>
      </c>
      <c r="J3141" t="s">
        <v>8258</v>
      </c>
      <c r="K3141" t="s">
        <v>1368</v>
      </c>
    </row>
    <row r="3142" hidden="1" spans="1:11">
      <c r="A3142" t="s">
        <v>8259</v>
      </c>
      <c r="B3142">
        <v>1</v>
      </c>
      <c r="C3142" t="s">
        <v>8259</v>
      </c>
      <c r="D3142">
        <v>1</v>
      </c>
      <c r="F3142">
        <v>0</v>
      </c>
      <c r="G3142" s="493">
        <v>44793.6183680556</v>
      </c>
      <c r="H3142" s="493">
        <v>44793.6183680556</v>
      </c>
      <c r="I3142" t="s">
        <v>8260</v>
      </c>
      <c r="J3142" t="s">
        <v>8260</v>
      </c>
      <c r="K3142" t="s">
        <v>1368</v>
      </c>
    </row>
    <row r="3143" hidden="1" spans="1:11">
      <c r="A3143" t="s">
        <v>8261</v>
      </c>
      <c r="B3143">
        <v>1</v>
      </c>
      <c r="C3143" t="s">
        <v>8244</v>
      </c>
      <c r="D3143">
        <v>1</v>
      </c>
      <c r="E3143">
        <v>92425091</v>
      </c>
      <c r="F3143">
        <v>6</v>
      </c>
      <c r="G3143" s="493">
        <v>43429.500462963</v>
      </c>
      <c r="H3143" s="493">
        <v>44421.3979398148</v>
      </c>
      <c r="I3143" t="s">
        <v>5117</v>
      </c>
      <c r="J3143" t="s">
        <v>5055</v>
      </c>
      <c r="K3143" t="s">
        <v>8245</v>
      </c>
    </row>
    <row r="3144" hidden="1" spans="1:11">
      <c r="A3144" t="s">
        <v>8262</v>
      </c>
      <c r="B3144">
        <v>1</v>
      </c>
      <c r="C3144" t="s">
        <v>8250</v>
      </c>
      <c r="D3144">
        <v>1</v>
      </c>
      <c r="E3144" t="s">
        <v>3302</v>
      </c>
      <c r="F3144">
        <v>9</v>
      </c>
      <c r="G3144" s="493">
        <v>43551.5012615741</v>
      </c>
      <c r="H3144" s="493">
        <v>43551.5767708333</v>
      </c>
      <c r="I3144" t="s">
        <v>7449</v>
      </c>
      <c r="J3144" t="s">
        <v>3309</v>
      </c>
      <c r="K3144" t="s">
        <v>8251</v>
      </c>
    </row>
    <row r="3145" hidden="1" spans="1:11">
      <c r="A3145" t="s">
        <v>8263</v>
      </c>
      <c r="B3145">
        <v>1</v>
      </c>
      <c r="C3145" t="s">
        <v>8263</v>
      </c>
      <c r="D3145">
        <v>1</v>
      </c>
      <c r="F3145">
        <v>0</v>
      </c>
      <c r="G3145" s="493">
        <v>43362.7218981481</v>
      </c>
      <c r="H3145" s="493">
        <v>43362.7218981481</v>
      </c>
      <c r="I3145" t="s">
        <v>8264</v>
      </c>
      <c r="J3145" t="s">
        <v>8264</v>
      </c>
      <c r="K3145" t="s">
        <v>1368</v>
      </c>
    </row>
    <row r="3146" hidden="1" spans="1:11">
      <c r="A3146" t="s">
        <v>8265</v>
      </c>
      <c r="B3146">
        <v>1</v>
      </c>
      <c r="C3146" t="s">
        <v>8266</v>
      </c>
      <c r="D3146">
        <v>2</v>
      </c>
      <c r="E3146" t="s">
        <v>8267</v>
      </c>
      <c r="F3146">
        <v>9</v>
      </c>
      <c r="G3146" s="493">
        <v>40388.557349537</v>
      </c>
      <c r="H3146" s="493">
        <v>42814.6503819444</v>
      </c>
      <c r="I3146" t="s">
        <v>8268</v>
      </c>
      <c r="J3146" t="s">
        <v>8269</v>
      </c>
      <c r="K3146" t="s">
        <v>8270</v>
      </c>
    </row>
    <row r="3147" hidden="1" spans="1:11">
      <c r="A3147" t="s">
        <v>8271</v>
      </c>
      <c r="B3147">
        <v>1</v>
      </c>
      <c r="C3147" t="s">
        <v>8272</v>
      </c>
      <c r="D3147">
        <v>3</v>
      </c>
      <c r="E3147" t="s">
        <v>967</v>
      </c>
      <c r="F3147">
        <v>6</v>
      </c>
      <c r="G3147" s="493">
        <v>40388.6447106482</v>
      </c>
      <c r="H3147" s="493">
        <v>42814.6509259259</v>
      </c>
      <c r="I3147" t="s">
        <v>7771</v>
      </c>
      <c r="J3147" t="s">
        <v>8273</v>
      </c>
      <c r="K3147" t="s">
        <v>8274</v>
      </c>
    </row>
    <row r="3148" hidden="1" spans="1:11">
      <c r="A3148" t="s">
        <v>8275</v>
      </c>
      <c r="B3148">
        <v>1</v>
      </c>
      <c r="C3148" t="s">
        <v>8275</v>
      </c>
      <c r="D3148">
        <v>1</v>
      </c>
      <c r="E3148" t="s">
        <v>8276</v>
      </c>
      <c r="F3148">
        <v>4</v>
      </c>
      <c r="G3148" s="493">
        <v>43688.6481481481</v>
      </c>
      <c r="H3148" s="493">
        <v>43688.7230439815</v>
      </c>
      <c r="I3148" t="s">
        <v>8277</v>
      </c>
      <c r="J3148" t="s">
        <v>8277</v>
      </c>
      <c r="K3148" t="s">
        <v>8278</v>
      </c>
    </row>
    <row r="3149" hidden="1" spans="1:11">
      <c r="A3149" t="s">
        <v>8279</v>
      </c>
      <c r="B3149">
        <v>1</v>
      </c>
      <c r="C3149" t="s">
        <v>8279</v>
      </c>
      <c r="D3149">
        <v>1</v>
      </c>
      <c r="F3149">
        <v>0</v>
      </c>
      <c r="G3149" s="493">
        <v>43378.6317476852</v>
      </c>
      <c r="H3149" s="493">
        <v>43378.6317476852</v>
      </c>
      <c r="I3149" t="s">
        <v>8280</v>
      </c>
      <c r="J3149" t="s">
        <v>8280</v>
      </c>
      <c r="K3149" t="s">
        <v>1368</v>
      </c>
    </row>
    <row r="3150" hidden="1" spans="1:11">
      <c r="A3150" t="s">
        <v>8281</v>
      </c>
      <c r="B3150">
        <v>1</v>
      </c>
      <c r="C3150" t="s">
        <v>8281</v>
      </c>
      <c r="D3150">
        <v>1</v>
      </c>
      <c r="F3150">
        <v>0</v>
      </c>
      <c r="G3150" s="493">
        <v>43452.6168287037</v>
      </c>
      <c r="H3150" s="493">
        <v>43452.6168287037</v>
      </c>
      <c r="I3150" t="s">
        <v>8282</v>
      </c>
      <c r="J3150" t="s">
        <v>8282</v>
      </c>
      <c r="K3150" t="s">
        <v>1368</v>
      </c>
    </row>
    <row r="3151" hidden="1" spans="1:11">
      <c r="A3151" t="s">
        <v>8283</v>
      </c>
      <c r="B3151">
        <v>1</v>
      </c>
      <c r="C3151" t="s">
        <v>8283</v>
      </c>
      <c r="D3151">
        <v>1</v>
      </c>
      <c r="F3151">
        <v>0</v>
      </c>
      <c r="G3151" s="493">
        <v>43452.625</v>
      </c>
      <c r="H3151" s="493">
        <v>43452.625</v>
      </c>
      <c r="I3151" t="s">
        <v>8284</v>
      </c>
      <c r="J3151" t="s">
        <v>8284</v>
      </c>
      <c r="K3151" t="s">
        <v>1368</v>
      </c>
    </row>
    <row r="3152" hidden="1" spans="1:11">
      <c r="A3152" t="s">
        <v>496</v>
      </c>
      <c r="B3152">
        <v>1</v>
      </c>
      <c r="C3152" t="s">
        <v>496</v>
      </c>
      <c r="D3152">
        <v>1</v>
      </c>
      <c r="E3152" t="s">
        <v>497</v>
      </c>
      <c r="F3152">
        <v>12</v>
      </c>
      <c r="G3152" s="493">
        <v>44636.7123148148</v>
      </c>
      <c r="H3152" s="493">
        <v>45246.4184490741</v>
      </c>
      <c r="I3152" t="s">
        <v>5907</v>
      </c>
      <c r="J3152" t="s">
        <v>5907</v>
      </c>
      <c r="K3152" t="s">
        <v>8285</v>
      </c>
    </row>
    <row r="3153" hidden="1" spans="1:11">
      <c r="A3153" t="s">
        <v>8286</v>
      </c>
      <c r="B3153">
        <v>1</v>
      </c>
      <c r="C3153" t="s">
        <v>8287</v>
      </c>
      <c r="D3153">
        <v>1</v>
      </c>
      <c r="E3153" t="s">
        <v>8057</v>
      </c>
      <c r="F3153">
        <v>2</v>
      </c>
      <c r="G3153" s="493">
        <v>43455.6019560185</v>
      </c>
      <c r="H3153" s="493">
        <v>43457.8838888889</v>
      </c>
      <c r="I3153" t="s">
        <v>8058</v>
      </c>
      <c r="J3153" t="s">
        <v>8288</v>
      </c>
      <c r="K3153" t="s">
        <v>7002</v>
      </c>
    </row>
    <row r="3154" hidden="1" spans="1:11">
      <c r="A3154" t="s">
        <v>8289</v>
      </c>
      <c r="B3154">
        <v>1</v>
      </c>
      <c r="C3154" t="s">
        <v>8290</v>
      </c>
      <c r="D3154">
        <v>1</v>
      </c>
      <c r="E3154" t="s">
        <v>3255</v>
      </c>
      <c r="F3154">
        <v>9</v>
      </c>
      <c r="G3154" s="493">
        <v>43473.5648611111</v>
      </c>
      <c r="H3154" s="493">
        <v>43473.6359259259</v>
      </c>
      <c r="I3154" t="s">
        <v>3266</v>
      </c>
      <c r="J3154" t="s">
        <v>3267</v>
      </c>
      <c r="K3154" t="s">
        <v>8291</v>
      </c>
    </row>
    <row r="3155" hidden="1" spans="1:11">
      <c r="A3155" t="s">
        <v>8292</v>
      </c>
      <c r="B3155">
        <v>1</v>
      </c>
      <c r="C3155" t="s">
        <v>8293</v>
      </c>
      <c r="D3155">
        <v>1</v>
      </c>
      <c r="E3155" t="s">
        <v>3255</v>
      </c>
      <c r="F3155">
        <v>9</v>
      </c>
      <c r="G3155" s="493">
        <v>43473.5641898148</v>
      </c>
      <c r="H3155" s="493">
        <v>43473.6369560185</v>
      </c>
      <c r="I3155" t="s">
        <v>3261</v>
      </c>
      <c r="J3155" t="s">
        <v>3262</v>
      </c>
      <c r="K3155" t="s">
        <v>8294</v>
      </c>
    </row>
    <row r="3156" hidden="1" spans="1:11">
      <c r="A3156" t="s">
        <v>8295</v>
      </c>
      <c r="B3156">
        <v>1</v>
      </c>
      <c r="C3156" t="s">
        <v>8296</v>
      </c>
      <c r="D3156">
        <v>1</v>
      </c>
      <c r="E3156" t="s">
        <v>3255</v>
      </c>
      <c r="F3156">
        <v>9</v>
      </c>
      <c r="G3156" s="493">
        <v>43473.5645486111</v>
      </c>
      <c r="H3156" s="493">
        <v>43473.6344675926</v>
      </c>
      <c r="I3156" t="s">
        <v>3256</v>
      </c>
      <c r="J3156" t="s">
        <v>3257</v>
      </c>
      <c r="K3156" t="s">
        <v>8297</v>
      </c>
    </row>
    <row r="3157" hidden="1" spans="1:11">
      <c r="A3157" t="s">
        <v>8298</v>
      </c>
      <c r="B3157">
        <v>1</v>
      </c>
      <c r="C3157" t="s">
        <v>8077</v>
      </c>
      <c r="D3157">
        <v>1</v>
      </c>
      <c r="E3157" t="s">
        <v>8074</v>
      </c>
      <c r="F3157">
        <v>4</v>
      </c>
      <c r="G3157" s="493">
        <v>43376.7692592593</v>
      </c>
      <c r="H3157" s="493">
        <v>43376.7874189815</v>
      </c>
      <c r="I3157" t="s">
        <v>8299</v>
      </c>
      <c r="J3157" t="s">
        <v>7792</v>
      </c>
      <c r="K3157" t="s">
        <v>8078</v>
      </c>
    </row>
    <row r="3158" hidden="1" spans="1:11">
      <c r="A3158" t="s">
        <v>8300</v>
      </c>
      <c r="B3158">
        <v>1</v>
      </c>
      <c r="C3158" t="s">
        <v>8085</v>
      </c>
      <c r="D3158">
        <v>1</v>
      </c>
      <c r="E3158" t="s">
        <v>8086</v>
      </c>
      <c r="F3158">
        <v>4</v>
      </c>
      <c r="G3158" s="493">
        <v>43376.7698263889</v>
      </c>
      <c r="H3158" s="493">
        <v>43384.7543518519</v>
      </c>
      <c r="I3158" t="s">
        <v>8301</v>
      </c>
      <c r="J3158" t="s">
        <v>7796</v>
      </c>
      <c r="K3158" t="s">
        <v>8088</v>
      </c>
    </row>
    <row r="3159" hidden="1" spans="1:11">
      <c r="A3159" t="s">
        <v>8302</v>
      </c>
      <c r="B3159">
        <v>1</v>
      </c>
      <c r="C3159" t="s">
        <v>8071</v>
      </c>
      <c r="D3159">
        <v>1</v>
      </c>
      <c r="E3159" t="s">
        <v>7390</v>
      </c>
      <c r="F3159">
        <v>4</v>
      </c>
      <c r="G3159" s="493">
        <v>43379.8150231481</v>
      </c>
      <c r="H3159" s="493">
        <v>43379.8170717593</v>
      </c>
      <c r="I3159" t="s">
        <v>8303</v>
      </c>
      <c r="J3159" t="s">
        <v>7391</v>
      </c>
      <c r="K3159" t="s">
        <v>7391</v>
      </c>
    </row>
    <row r="3160" hidden="1" spans="1:11">
      <c r="A3160" t="s">
        <v>8304</v>
      </c>
      <c r="B3160">
        <v>1</v>
      </c>
      <c r="C3160" t="s">
        <v>8082</v>
      </c>
      <c r="D3160">
        <v>1</v>
      </c>
      <c r="E3160" t="s">
        <v>7393</v>
      </c>
      <c r="F3160">
        <v>4</v>
      </c>
      <c r="G3160" s="493">
        <v>43379.7982175926</v>
      </c>
      <c r="H3160" s="493">
        <v>43381.7328703704</v>
      </c>
      <c r="I3160" t="s">
        <v>8305</v>
      </c>
      <c r="J3160" t="s">
        <v>7394</v>
      </c>
      <c r="K3160" t="s">
        <v>7394</v>
      </c>
    </row>
    <row r="3161" hidden="1" spans="1:11">
      <c r="A3161" t="s">
        <v>8306</v>
      </c>
      <c r="B3161">
        <v>1</v>
      </c>
      <c r="C3161" t="s">
        <v>8064</v>
      </c>
      <c r="D3161">
        <v>1</v>
      </c>
      <c r="E3161" t="s">
        <v>7910</v>
      </c>
      <c r="F3161">
        <v>2</v>
      </c>
      <c r="G3161" s="493">
        <v>43440.6518402778</v>
      </c>
      <c r="H3161" s="493">
        <v>43440.7488425926</v>
      </c>
      <c r="I3161" t="s">
        <v>8307</v>
      </c>
      <c r="J3161" t="s">
        <v>8066</v>
      </c>
      <c r="K3161" t="s">
        <v>8066</v>
      </c>
    </row>
    <row r="3162" hidden="1" spans="1:11">
      <c r="A3162" t="s">
        <v>8308</v>
      </c>
      <c r="B3162">
        <v>1</v>
      </c>
      <c r="C3162" t="s">
        <v>8308</v>
      </c>
      <c r="D3162">
        <v>1</v>
      </c>
      <c r="E3162" t="s">
        <v>8309</v>
      </c>
      <c r="F3162">
        <v>4</v>
      </c>
      <c r="G3162" s="493">
        <v>43528.6147569444</v>
      </c>
      <c r="H3162" s="493">
        <v>43528.6865277778</v>
      </c>
      <c r="I3162" t="s">
        <v>8217</v>
      </c>
      <c r="J3162" t="s">
        <v>8217</v>
      </c>
      <c r="K3162" t="s">
        <v>8310</v>
      </c>
    </row>
    <row r="3163" hidden="1" spans="1:11">
      <c r="A3163" t="s">
        <v>8311</v>
      </c>
      <c r="B3163">
        <v>1</v>
      </c>
      <c r="C3163" t="s">
        <v>8311</v>
      </c>
      <c r="D3163">
        <v>1</v>
      </c>
      <c r="E3163" t="s">
        <v>8312</v>
      </c>
      <c r="F3163">
        <v>4</v>
      </c>
      <c r="G3163" s="493">
        <v>43527.8202546296</v>
      </c>
      <c r="H3163" s="493">
        <v>43528.6069444444</v>
      </c>
      <c r="I3163" t="s">
        <v>8221</v>
      </c>
      <c r="J3163" t="s">
        <v>8221</v>
      </c>
      <c r="K3163" t="s">
        <v>8221</v>
      </c>
    </row>
    <row r="3164" hidden="1" spans="1:11">
      <c r="A3164" t="s">
        <v>8313</v>
      </c>
      <c r="B3164">
        <v>1</v>
      </c>
      <c r="C3164" t="s">
        <v>8244</v>
      </c>
      <c r="D3164">
        <v>1</v>
      </c>
      <c r="E3164">
        <v>92425091</v>
      </c>
      <c r="F3164">
        <v>6</v>
      </c>
      <c r="G3164" s="493">
        <v>43429.500462963</v>
      </c>
      <c r="H3164" s="493">
        <v>44421.3979398148</v>
      </c>
      <c r="I3164" t="s">
        <v>5119</v>
      </c>
      <c r="J3164" t="s">
        <v>5055</v>
      </c>
      <c r="K3164" t="s">
        <v>8245</v>
      </c>
    </row>
    <row r="3165" hidden="1" spans="1:11">
      <c r="A3165" t="s">
        <v>1030</v>
      </c>
      <c r="B3165">
        <v>1</v>
      </c>
      <c r="C3165" t="s">
        <v>1029</v>
      </c>
      <c r="D3165">
        <v>1</v>
      </c>
      <c r="E3165" t="s">
        <v>1031</v>
      </c>
      <c r="F3165">
        <v>3</v>
      </c>
      <c r="G3165" s="493">
        <v>43591.3966550926</v>
      </c>
      <c r="H3165" s="493">
        <v>45209.4616666667</v>
      </c>
      <c r="I3165" t="s">
        <v>5999</v>
      </c>
      <c r="J3165" t="s">
        <v>6063</v>
      </c>
      <c r="K3165" t="s">
        <v>6001</v>
      </c>
    </row>
    <row r="3166" hidden="1" spans="1:11">
      <c r="A3166" t="s">
        <v>8314</v>
      </c>
      <c r="B3166">
        <v>1</v>
      </c>
      <c r="C3166" t="s">
        <v>8315</v>
      </c>
      <c r="D3166">
        <v>1</v>
      </c>
      <c r="E3166" t="s">
        <v>606</v>
      </c>
      <c r="F3166">
        <v>3</v>
      </c>
      <c r="G3166" s="493">
        <v>43591.4029282407</v>
      </c>
      <c r="H3166" s="493">
        <v>45520.6978240741</v>
      </c>
      <c r="I3166" t="s">
        <v>5970</v>
      </c>
      <c r="J3166" t="s">
        <v>6894</v>
      </c>
      <c r="K3166" t="s">
        <v>5972</v>
      </c>
    </row>
    <row r="3167" hidden="1" spans="1:11">
      <c r="A3167" t="s">
        <v>8316</v>
      </c>
      <c r="B3167">
        <v>1</v>
      </c>
      <c r="C3167" t="s">
        <v>8317</v>
      </c>
      <c r="D3167">
        <v>1</v>
      </c>
      <c r="E3167" t="s">
        <v>5812</v>
      </c>
      <c r="F3167">
        <v>2</v>
      </c>
      <c r="G3167" s="493">
        <v>43419.3719212963</v>
      </c>
      <c r="H3167" s="493">
        <v>43420.4763888889</v>
      </c>
      <c r="I3167" t="s">
        <v>7703</v>
      </c>
      <c r="J3167" t="s">
        <v>5813</v>
      </c>
      <c r="K3167" t="s">
        <v>5813</v>
      </c>
    </row>
    <row r="3168" hidden="1" spans="1:11">
      <c r="A3168" t="s">
        <v>8318</v>
      </c>
      <c r="B3168">
        <v>1</v>
      </c>
      <c r="C3168" t="s">
        <v>8319</v>
      </c>
      <c r="D3168">
        <v>1</v>
      </c>
      <c r="E3168" t="s">
        <v>5818</v>
      </c>
      <c r="F3168">
        <v>2</v>
      </c>
      <c r="G3168" s="493">
        <v>43419.3715740741</v>
      </c>
      <c r="H3168" s="493">
        <v>43420.4787384259</v>
      </c>
      <c r="I3168" t="s">
        <v>7699</v>
      </c>
      <c r="J3168" t="s">
        <v>5819</v>
      </c>
      <c r="K3168" t="s">
        <v>5819</v>
      </c>
    </row>
    <row r="3169" hidden="1" spans="1:11">
      <c r="A3169" t="s">
        <v>8320</v>
      </c>
      <c r="B3169">
        <v>1</v>
      </c>
      <c r="C3169" t="s">
        <v>8317</v>
      </c>
      <c r="D3169">
        <v>1</v>
      </c>
      <c r="E3169" t="s">
        <v>5812</v>
      </c>
      <c r="F3169">
        <v>2</v>
      </c>
      <c r="G3169" s="493">
        <v>43419.3719212963</v>
      </c>
      <c r="H3169" s="493">
        <v>43420.4763888889</v>
      </c>
      <c r="I3169" t="s">
        <v>5816</v>
      </c>
      <c r="J3169" t="s">
        <v>5813</v>
      </c>
      <c r="K3169" t="s">
        <v>5813</v>
      </c>
    </row>
    <row r="3170" hidden="1" spans="1:11">
      <c r="A3170" t="s">
        <v>8321</v>
      </c>
      <c r="B3170">
        <v>1</v>
      </c>
      <c r="C3170" t="s">
        <v>8319</v>
      </c>
      <c r="D3170">
        <v>1</v>
      </c>
      <c r="E3170" t="s">
        <v>5818</v>
      </c>
      <c r="F3170">
        <v>2</v>
      </c>
      <c r="G3170" s="493">
        <v>43419.3715740741</v>
      </c>
      <c r="H3170" s="493">
        <v>43420.4787384259</v>
      </c>
      <c r="I3170" t="s">
        <v>5822</v>
      </c>
      <c r="J3170" t="s">
        <v>5819</v>
      </c>
      <c r="K3170" t="s">
        <v>5819</v>
      </c>
    </row>
    <row r="3171" hidden="1" spans="1:11">
      <c r="A3171" t="s">
        <v>682</v>
      </c>
      <c r="B3171">
        <v>1</v>
      </c>
      <c r="C3171" t="s">
        <v>681</v>
      </c>
      <c r="D3171">
        <v>1</v>
      </c>
      <c r="E3171" t="s">
        <v>683</v>
      </c>
      <c r="F3171">
        <v>10</v>
      </c>
      <c r="G3171" s="493">
        <v>44139.3308333333</v>
      </c>
      <c r="H3171" s="493">
        <v>44181.4129282407</v>
      </c>
      <c r="I3171" t="s">
        <v>8322</v>
      </c>
      <c r="J3171" t="s">
        <v>8323</v>
      </c>
      <c r="K3171" t="s">
        <v>8324</v>
      </c>
    </row>
    <row r="3172" hidden="1" spans="1:11">
      <c r="A3172" t="s">
        <v>8325</v>
      </c>
      <c r="B3172">
        <v>1</v>
      </c>
      <c r="C3172" t="s">
        <v>8326</v>
      </c>
      <c r="D3172">
        <v>1</v>
      </c>
      <c r="E3172" t="s">
        <v>683</v>
      </c>
      <c r="F3172">
        <v>10</v>
      </c>
      <c r="G3172" s="493">
        <v>44139.3304976852</v>
      </c>
      <c r="H3172" s="493">
        <v>44181.4152199074</v>
      </c>
      <c r="I3172" t="s">
        <v>8327</v>
      </c>
      <c r="J3172" t="s">
        <v>8328</v>
      </c>
      <c r="K3172" t="s">
        <v>8329</v>
      </c>
    </row>
    <row r="3173" hidden="1" spans="1:11">
      <c r="A3173" t="s">
        <v>8330</v>
      </c>
      <c r="B3173">
        <v>1</v>
      </c>
      <c r="C3173" t="s">
        <v>8330</v>
      </c>
      <c r="D3173">
        <v>1</v>
      </c>
      <c r="E3173" t="s">
        <v>8331</v>
      </c>
      <c r="F3173">
        <v>4</v>
      </c>
      <c r="G3173" s="493">
        <v>43529.4216319444</v>
      </c>
      <c r="H3173" s="493">
        <v>43529.4304282407</v>
      </c>
      <c r="I3173" t="s">
        <v>8332</v>
      </c>
      <c r="J3173" t="s">
        <v>8332</v>
      </c>
      <c r="K3173" t="s">
        <v>8333</v>
      </c>
    </row>
    <row r="3174" hidden="1" spans="1:11">
      <c r="A3174" t="s">
        <v>8334</v>
      </c>
      <c r="B3174">
        <v>1</v>
      </c>
      <c r="C3174" t="s">
        <v>8335</v>
      </c>
      <c r="D3174">
        <v>1</v>
      </c>
      <c r="E3174" t="s">
        <v>8150</v>
      </c>
      <c r="F3174">
        <v>4</v>
      </c>
      <c r="G3174" s="493">
        <v>43454.4399189815</v>
      </c>
      <c r="H3174" s="493">
        <v>43454.7309143519</v>
      </c>
      <c r="I3174" t="s">
        <v>8336</v>
      </c>
      <c r="J3174" t="s">
        <v>8337</v>
      </c>
      <c r="K3174" t="s">
        <v>8338</v>
      </c>
    </row>
    <row r="3175" hidden="1" spans="1:11">
      <c r="A3175" t="s">
        <v>8339</v>
      </c>
      <c r="B3175">
        <v>1</v>
      </c>
      <c r="C3175" t="s">
        <v>8339</v>
      </c>
      <c r="D3175">
        <v>1</v>
      </c>
      <c r="E3175" t="s">
        <v>8090</v>
      </c>
      <c r="F3175">
        <v>6</v>
      </c>
      <c r="G3175" s="493">
        <v>43453.6111342593</v>
      </c>
      <c r="H3175" s="493">
        <v>43453.6465856481</v>
      </c>
      <c r="I3175" t="s">
        <v>8340</v>
      </c>
      <c r="J3175" t="s">
        <v>8340</v>
      </c>
      <c r="K3175" t="s">
        <v>8341</v>
      </c>
    </row>
    <row r="3176" hidden="1" spans="1:11">
      <c r="A3176" t="s">
        <v>8342</v>
      </c>
      <c r="B3176">
        <v>1</v>
      </c>
      <c r="C3176" t="s">
        <v>8343</v>
      </c>
      <c r="D3176">
        <v>1</v>
      </c>
      <c r="E3176" t="s">
        <v>8052</v>
      </c>
      <c r="F3176">
        <v>4</v>
      </c>
      <c r="G3176" s="493">
        <v>43457.653599537</v>
      </c>
      <c r="H3176" s="493">
        <v>43457.8543981481</v>
      </c>
      <c r="I3176" t="s">
        <v>8344</v>
      </c>
      <c r="J3176" t="s">
        <v>8345</v>
      </c>
      <c r="K3176" t="s">
        <v>8054</v>
      </c>
    </row>
    <row r="3177" hidden="1" spans="1:11">
      <c r="A3177" t="s">
        <v>8346</v>
      </c>
      <c r="B3177">
        <v>1</v>
      </c>
      <c r="C3177" t="s">
        <v>8287</v>
      </c>
      <c r="D3177">
        <v>1</v>
      </c>
      <c r="E3177" t="s">
        <v>8057</v>
      </c>
      <c r="F3177">
        <v>2</v>
      </c>
      <c r="G3177" s="493">
        <v>43455.6019560185</v>
      </c>
      <c r="H3177" s="493">
        <v>43457.8838888889</v>
      </c>
      <c r="I3177" t="s">
        <v>8347</v>
      </c>
      <c r="J3177" t="s">
        <v>8288</v>
      </c>
      <c r="K3177" t="s">
        <v>7002</v>
      </c>
    </row>
    <row r="3178" hidden="1" spans="1:11">
      <c r="A3178" t="s">
        <v>8348</v>
      </c>
      <c r="B3178">
        <v>1</v>
      </c>
      <c r="C3178" t="s">
        <v>8348</v>
      </c>
      <c r="D3178">
        <v>1</v>
      </c>
      <c r="E3178" t="s">
        <v>8349</v>
      </c>
      <c r="F3178">
        <v>6</v>
      </c>
      <c r="G3178" s="493">
        <v>43523.5187037037</v>
      </c>
      <c r="H3178" s="493">
        <v>43523.5314814815</v>
      </c>
      <c r="I3178" t="s">
        <v>7748</v>
      </c>
      <c r="J3178" t="s">
        <v>7748</v>
      </c>
      <c r="K3178" t="s">
        <v>8350</v>
      </c>
    </row>
    <row r="3179" hidden="1" spans="1:11">
      <c r="A3179" t="s">
        <v>8351</v>
      </c>
      <c r="B3179">
        <v>1</v>
      </c>
      <c r="C3179" t="s">
        <v>8351</v>
      </c>
      <c r="D3179">
        <v>1</v>
      </c>
      <c r="E3179" t="s">
        <v>8352</v>
      </c>
      <c r="F3179">
        <v>13</v>
      </c>
      <c r="G3179" s="493">
        <v>44577.3903356481</v>
      </c>
      <c r="H3179" s="493">
        <v>44577.3903356481</v>
      </c>
      <c r="I3179" t="s">
        <v>8353</v>
      </c>
      <c r="J3179" t="s">
        <v>8353</v>
      </c>
      <c r="K3179" t="s">
        <v>8354</v>
      </c>
    </row>
    <row r="3180" hidden="1" spans="1:11">
      <c r="A3180" t="s">
        <v>8355</v>
      </c>
      <c r="B3180">
        <v>1</v>
      </c>
      <c r="C3180" t="s">
        <v>8355</v>
      </c>
      <c r="D3180">
        <v>1</v>
      </c>
      <c r="E3180" t="s">
        <v>952</v>
      </c>
      <c r="F3180">
        <v>13</v>
      </c>
      <c r="G3180" s="493">
        <v>44778.3482638889</v>
      </c>
      <c r="H3180" s="493">
        <v>44778.6001388889</v>
      </c>
      <c r="I3180" t="s">
        <v>8356</v>
      </c>
      <c r="J3180" t="s">
        <v>8356</v>
      </c>
      <c r="K3180" t="s">
        <v>4779</v>
      </c>
    </row>
    <row r="3181" hidden="1" spans="1:11">
      <c r="A3181" t="s">
        <v>8357</v>
      </c>
      <c r="B3181">
        <v>1</v>
      </c>
      <c r="C3181" t="s">
        <v>8357</v>
      </c>
      <c r="D3181">
        <v>1</v>
      </c>
      <c r="E3181" t="s">
        <v>952</v>
      </c>
      <c r="F3181">
        <v>13</v>
      </c>
      <c r="G3181" s="493">
        <v>44778.349849537</v>
      </c>
      <c r="H3181" s="493">
        <v>44778.5986226852</v>
      </c>
      <c r="I3181" t="s">
        <v>8358</v>
      </c>
      <c r="J3181" t="s">
        <v>8358</v>
      </c>
      <c r="K3181" t="s">
        <v>4779</v>
      </c>
    </row>
    <row r="3182" hidden="1" spans="1:11">
      <c r="A3182" t="s">
        <v>8359</v>
      </c>
      <c r="B3182">
        <v>1</v>
      </c>
      <c r="C3182" t="s">
        <v>8359</v>
      </c>
      <c r="D3182">
        <v>1</v>
      </c>
      <c r="E3182" t="s">
        <v>4791</v>
      </c>
      <c r="F3182">
        <v>13</v>
      </c>
      <c r="G3182" s="493">
        <v>44784.5872685185</v>
      </c>
      <c r="H3182" s="493">
        <v>44784.5876157407</v>
      </c>
      <c r="I3182" t="s">
        <v>8360</v>
      </c>
      <c r="J3182" t="s">
        <v>8360</v>
      </c>
      <c r="K3182" t="s">
        <v>4793</v>
      </c>
    </row>
    <row r="3183" hidden="1" spans="1:11">
      <c r="A3183" t="s">
        <v>8361</v>
      </c>
      <c r="B3183">
        <v>1</v>
      </c>
      <c r="C3183" t="s">
        <v>8361</v>
      </c>
      <c r="D3183">
        <v>1</v>
      </c>
      <c r="E3183" t="s">
        <v>4791</v>
      </c>
      <c r="F3183">
        <v>13</v>
      </c>
      <c r="G3183" s="493">
        <v>44784.5861458333</v>
      </c>
      <c r="H3183" s="493">
        <v>44784.5866087963</v>
      </c>
      <c r="I3183" t="s">
        <v>8362</v>
      </c>
      <c r="J3183" t="s">
        <v>8362</v>
      </c>
      <c r="K3183" t="s">
        <v>4793</v>
      </c>
    </row>
    <row r="3184" hidden="1" spans="1:11">
      <c r="A3184" t="s">
        <v>8363</v>
      </c>
      <c r="B3184">
        <v>1</v>
      </c>
      <c r="C3184" t="s">
        <v>8363</v>
      </c>
      <c r="D3184">
        <v>1</v>
      </c>
      <c r="E3184" t="s">
        <v>4797</v>
      </c>
      <c r="F3184">
        <v>13</v>
      </c>
      <c r="G3184" s="493">
        <v>44774.3216898148</v>
      </c>
      <c r="H3184" s="493">
        <v>44778.5774652778</v>
      </c>
      <c r="I3184" t="s">
        <v>8364</v>
      </c>
      <c r="J3184" t="s">
        <v>8364</v>
      </c>
      <c r="K3184" t="s">
        <v>4793</v>
      </c>
    </row>
    <row r="3185" hidden="1" spans="1:11">
      <c r="A3185" t="s">
        <v>8365</v>
      </c>
      <c r="B3185">
        <v>1</v>
      </c>
      <c r="C3185" t="s">
        <v>8365</v>
      </c>
      <c r="D3185">
        <v>1</v>
      </c>
      <c r="E3185" t="s">
        <v>4797</v>
      </c>
      <c r="F3185">
        <v>13</v>
      </c>
      <c r="G3185" s="493">
        <v>44774.3256018519</v>
      </c>
      <c r="H3185" s="493">
        <v>44778.5810763889</v>
      </c>
      <c r="I3185" t="s">
        <v>8366</v>
      </c>
      <c r="J3185" t="s">
        <v>8366</v>
      </c>
      <c r="K3185" t="s">
        <v>4793</v>
      </c>
    </row>
    <row r="3186" hidden="1" spans="1:11">
      <c r="A3186" t="s">
        <v>8367</v>
      </c>
      <c r="B3186">
        <v>1</v>
      </c>
      <c r="C3186" t="s">
        <v>8367</v>
      </c>
      <c r="D3186">
        <v>1</v>
      </c>
      <c r="E3186" t="s">
        <v>952</v>
      </c>
      <c r="F3186">
        <v>13</v>
      </c>
      <c r="G3186" s="493">
        <v>44778.3503472222</v>
      </c>
      <c r="H3186" s="493">
        <v>44778.596412037</v>
      </c>
      <c r="I3186" t="s">
        <v>8368</v>
      </c>
      <c r="J3186" t="s">
        <v>8368</v>
      </c>
      <c r="K3186" t="s">
        <v>4779</v>
      </c>
    </row>
    <row r="3187" hidden="1" spans="1:11">
      <c r="A3187" t="s">
        <v>8369</v>
      </c>
      <c r="B3187">
        <v>1</v>
      </c>
      <c r="C3187" t="s">
        <v>8369</v>
      </c>
      <c r="D3187">
        <v>1</v>
      </c>
      <c r="E3187" t="s">
        <v>952</v>
      </c>
      <c r="F3187">
        <v>13</v>
      </c>
      <c r="G3187" s="493">
        <v>44778.3493171296</v>
      </c>
      <c r="H3187" s="493">
        <v>44778.5996759259</v>
      </c>
      <c r="I3187" t="s">
        <v>8370</v>
      </c>
      <c r="J3187" t="s">
        <v>8370</v>
      </c>
      <c r="K3187" t="s">
        <v>4779</v>
      </c>
    </row>
    <row r="3188" hidden="1" spans="1:11">
      <c r="A3188" t="s">
        <v>951</v>
      </c>
      <c r="B3188">
        <v>1</v>
      </c>
      <c r="C3188" t="s">
        <v>951</v>
      </c>
      <c r="D3188">
        <v>1</v>
      </c>
      <c r="E3188" t="s">
        <v>952</v>
      </c>
      <c r="F3188">
        <v>13</v>
      </c>
      <c r="G3188" s="493">
        <v>44778.3508564815</v>
      </c>
      <c r="H3188" s="493">
        <v>44778.5959143518</v>
      </c>
      <c r="I3188" t="s">
        <v>8371</v>
      </c>
      <c r="J3188" t="s">
        <v>8371</v>
      </c>
      <c r="K3188" t="s">
        <v>4779</v>
      </c>
    </row>
    <row r="3189" hidden="1" spans="1:11">
      <c r="A3189" t="s">
        <v>8372</v>
      </c>
      <c r="B3189">
        <v>1</v>
      </c>
      <c r="C3189" t="s">
        <v>8372</v>
      </c>
      <c r="D3189">
        <v>1</v>
      </c>
      <c r="E3189" t="s">
        <v>952</v>
      </c>
      <c r="F3189">
        <v>13</v>
      </c>
      <c r="G3189" s="493">
        <v>44778.3518865741</v>
      </c>
      <c r="H3189" s="493">
        <v>44778.5897106481</v>
      </c>
      <c r="I3189" t="s">
        <v>8373</v>
      </c>
      <c r="J3189" t="s">
        <v>8373</v>
      </c>
      <c r="K3189" t="s">
        <v>4779</v>
      </c>
    </row>
    <row r="3190" hidden="1" spans="1:11">
      <c r="A3190" t="s">
        <v>8374</v>
      </c>
      <c r="B3190">
        <v>1</v>
      </c>
      <c r="C3190" t="s">
        <v>8374</v>
      </c>
      <c r="D3190">
        <v>1</v>
      </c>
      <c r="E3190" t="s">
        <v>952</v>
      </c>
      <c r="F3190">
        <v>13</v>
      </c>
      <c r="G3190" s="493">
        <v>44778.3514236111</v>
      </c>
      <c r="H3190" s="493">
        <v>44778.5901851852</v>
      </c>
      <c r="I3190" t="s">
        <v>8375</v>
      </c>
      <c r="J3190" t="s">
        <v>8375</v>
      </c>
      <c r="K3190" t="s">
        <v>4779</v>
      </c>
    </row>
    <row r="3191" hidden="1" spans="1:11">
      <c r="A3191" t="s">
        <v>8376</v>
      </c>
      <c r="B3191">
        <v>1</v>
      </c>
      <c r="C3191" t="s">
        <v>8376</v>
      </c>
      <c r="D3191">
        <v>1</v>
      </c>
      <c r="E3191" t="s">
        <v>4797</v>
      </c>
      <c r="F3191">
        <v>13</v>
      </c>
      <c r="G3191" s="493">
        <v>44774.3267824074</v>
      </c>
      <c r="H3191" s="493">
        <v>44778.5789699074</v>
      </c>
      <c r="I3191" t="s">
        <v>8377</v>
      </c>
      <c r="J3191" t="s">
        <v>8377</v>
      </c>
      <c r="K3191" t="s">
        <v>4793</v>
      </c>
    </row>
    <row r="3192" hidden="1" spans="1:11">
      <c r="A3192" t="s">
        <v>8378</v>
      </c>
      <c r="B3192">
        <v>1</v>
      </c>
      <c r="C3192" t="s">
        <v>8378</v>
      </c>
      <c r="D3192">
        <v>1</v>
      </c>
      <c r="E3192" t="s">
        <v>5774</v>
      </c>
      <c r="F3192">
        <v>13</v>
      </c>
      <c r="G3192" s="493">
        <v>44784.3870601852</v>
      </c>
      <c r="H3192" s="493">
        <v>44784.3870601852</v>
      </c>
      <c r="I3192" t="s">
        <v>8379</v>
      </c>
      <c r="J3192" t="s">
        <v>8379</v>
      </c>
      <c r="K3192" t="s">
        <v>5776</v>
      </c>
    </row>
    <row r="3193" hidden="1" spans="1:11">
      <c r="A3193" t="s">
        <v>8380</v>
      </c>
      <c r="B3193">
        <v>1</v>
      </c>
      <c r="C3193" t="s">
        <v>8381</v>
      </c>
      <c r="D3193">
        <v>1</v>
      </c>
      <c r="E3193" t="s">
        <v>8382</v>
      </c>
      <c r="F3193">
        <v>2</v>
      </c>
      <c r="G3193" s="493">
        <v>44229.3755902778</v>
      </c>
      <c r="H3193" s="493">
        <v>44229.5634259259</v>
      </c>
      <c r="I3193" t="s">
        <v>8383</v>
      </c>
      <c r="J3193" t="s">
        <v>8384</v>
      </c>
      <c r="K3193" t="s">
        <v>8385</v>
      </c>
    </row>
    <row r="3194" hidden="1" spans="1:11">
      <c r="A3194" t="s">
        <v>8386</v>
      </c>
      <c r="B3194">
        <v>1</v>
      </c>
      <c r="C3194" t="s">
        <v>8387</v>
      </c>
      <c r="D3194">
        <v>1</v>
      </c>
      <c r="E3194" t="s">
        <v>8382</v>
      </c>
      <c r="F3194">
        <v>2</v>
      </c>
      <c r="G3194" s="493">
        <v>44229.5642592593</v>
      </c>
      <c r="H3194" s="493">
        <v>44229.5662731481</v>
      </c>
      <c r="I3194" t="s">
        <v>8388</v>
      </c>
      <c r="J3194" t="s">
        <v>8389</v>
      </c>
      <c r="K3194" t="s">
        <v>8390</v>
      </c>
    </row>
    <row r="3195" hidden="1" spans="1:11">
      <c r="A3195" t="s">
        <v>8391</v>
      </c>
      <c r="B3195">
        <v>1</v>
      </c>
      <c r="C3195" t="s">
        <v>8343</v>
      </c>
      <c r="D3195">
        <v>1</v>
      </c>
      <c r="E3195" t="s">
        <v>8052</v>
      </c>
      <c r="F3195">
        <v>4</v>
      </c>
      <c r="G3195" s="493">
        <v>43457.653599537</v>
      </c>
      <c r="H3195" s="493">
        <v>43457.8543981481</v>
      </c>
      <c r="I3195" t="s">
        <v>8392</v>
      </c>
      <c r="J3195" t="s">
        <v>8345</v>
      </c>
      <c r="K3195" t="s">
        <v>8054</v>
      </c>
    </row>
    <row r="3196" hidden="1" spans="1:11">
      <c r="A3196" t="s">
        <v>8393</v>
      </c>
      <c r="B3196">
        <v>1</v>
      </c>
      <c r="C3196" t="s">
        <v>8287</v>
      </c>
      <c r="D3196">
        <v>1</v>
      </c>
      <c r="E3196" t="s">
        <v>8057</v>
      </c>
      <c r="F3196">
        <v>2</v>
      </c>
      <c r="G3196" s="493">
        <v>43455.6019560185</v>
      </c>
      <c r="H3196" s="493">
        <v>43457.8838888889</v>
      </c>
      <c r="I3196" t="s">
        <v>8394</v>
      </c>
      <c r="J3196" t="s">
        <v>8288</v>
      </c>
      <c r="K3196" t="s">
        <v>7002</v>
      </c>
    </row>
    <row r="3197" hidden="1" spans="1:11">
      <c r="A3197" t="s">
        <v>8395</v>
      </c>
      <c r="B3197">
        <v>1</v>
      </c>
      <c r="C3197" t="s">
        <v>8335</v>
      </c>
      <c r="D3197">
        <v>1</v>
      </c>
      <c r="E3197" t="s">
        <v>8150</v>
      </c>
      <c r="F3197">
        <v>4</v>
      </c>
      <c r="G3197" s="493">
        <v>43454.4399189815</v>
      </c>
      <c r="H3197" s="493">
        <v>43454.7309143519</v>
      </c>
      <c r="I3197" t="s">
        <v>8396</v>
      </c>
      <c r="J3197" t="s">
        <v>8337</v>
      </c>
      <c r="K3197" t="s">
        <v>8338</v>
      </c>
    </row>
    <row r="3198" hidden="1" spans="1:11">
      <c r="A3198" t="s">
        <v>8397</v>
      </c>
      <c r="B3198">
        <v>1</v>
      </c>
      <c r="C3198" t="s">
        <v>8339</v>
      </c>
      <c r="D3198">
        <v>1</v>
      </c>
      <c r="E3198" t="s">
        <v>8090</v>
      </c>
      <c r="F3198">
        <v>6</v>
      </c>
      <c r="G3198" s="493">
        <v>43453.6111342593</v>
      </c>
      <c r="H3198" s="493">
        <v>43453.6465856481</v>
      </c>
      <c r="I3198" t="s">
        <v>8398</v>
      </c>
      <c r="J3198" t="s">
        <v>8340</v>
      </c>
      <c r="K3198" t="s">
        <v>8341</v>
      </c>
    </row>
    <row r="3199" hidden="1" spans="1:11">
      <c r="A3199" t="s">
        <v>8399</v>
      </c>
      <c r="B3199">
        <v>1</v>
      </c>
      <c r="C3199">
        <v>92401801</v>
      </c>
      <c r="D3199" t="s">
        <v>654</v>
      </c>
      <c r="E3199">
        <v>92401891</v>
      </c>
      <c r="F3199">
        <v>9</v>
      </c>
      <c r="G3199" s="493">
        <v>41215.4305092593</v>
      </c>
      <c r="H3199" s="493">
        <v>41215.4409606481</v>
      </c>
      <c r="I3199" t="s">
        <v>8400</v>
      </c>
      <c r="J3199" t="s">
        <v>1997</v>
      </c>
      <c r="K3199" t="s">
        <v>1998</v>
      </c>
    </row>
    <row r="3200" hidden="1" spans="1:11">
      <c r="A3200" t="s">
        <v>8401</v>
      </c>
      <c r="B3200">
        <v>1</v>
      </c>
      <c r="C3200" t="s">
        <v>8401</v>
      </c>
      <c r="D3200">
        <v>1</v>
      </c>
      <c r="E3200" t="s">
        <v>8402</v>
      </c>
      <c r="F3200">
        <v>4</v>
      </c>
      <c r="G3200" s="493">
        <v>43688.647662037</v>
      </c>
      <c r="H3200" s="493">
        <v>43688.7225810185</v>
      </c>
      <c r="I3200" t="s">
        <v>8403</v>
      </c>
      <c r="J3200" t="s">
        <v>8403</v>
      </c>
      <c r="K3200" t="s">
        <v>8404</v>
      </c>
    </row>
    <row r="3201" hidden="1" spans="1:11">
      <c r="A3201" t="s">
        <v>8405</v>
      </c>
      <c r="B3201">
        <v>1</v>
      </c>
      <c r="C3201" t="s">
        <v>8406</v>
      </c>
      <c r="D3201">
        <v>1</v>
      </c>
      <c r="E3201" t="s">
        <v>598</v>
      </c>
      <c r="F3201">
        <v>9</v>
      </c>
      <c r="G3201" s="493">
        <v>43468.7402083333</v>
      </c>
      <c r="H3201" s="493">
        <v>43900.7274884259</v>
      </c>
      <c r="I3201" t="s">
        <v>8407</v>
      </c>
      <c r="J3201" t="s">
        <v>8408</v>
      </c>
      <c r="K3201" t="s">
        <v>8409</v>
      </c>
    </row>
    <row r="3202" hidden="1" spans="1:11">
      <c r="A3202" t="s">
        <v>8410</v>
      </c>
      <c r="B3202">
        <v>1</v>
      </c>
      <c r="C3202" t="s">
        <v>8411</v>
      </c>
      <c r="D3202">
        <v>1</v>
      </c>
      <c r="E3202" t="s">
        <v>598</v>
      </c>
      <c r="F3202">
        <v>9</v>
      </c>
      <c r="G3202" s="493">
        <v>43468.7388657407</v>
      </c>
      <c r="H3202" s="493">
        <v>43900.7282407407</v>
      </c>
      <c r="I3202" t="s">
        <v>8412</v>
      </c>
      <c r="J3202" t="s">
        <v>8413</v>
      </c>
      <c r="K3202" t="s">
        <v>8414</v>
      </c>
    </row>
    <row r="3203" hidden="1" spans="1:11">
      <c r="A3203" t="s">
        <v>8415</v>
      </c>
      <c r="B3203">
        <v>1</v>
      </c>
      <c r="C3203" t="s">
        <v>8416</v>
      </c>
      <c r="D3203">
        <v>1</v>
      </c>
      <c r="E3203" t="s">
        <v>598</v>
      </c>
      <c r="F3203">
        <v>9</v>
      </c>
      <c r="G3203" s="493">
        <v>43468.7367708333</v>
      </c>
      <c r="H3203" s="493">
        <v>43900.7262384259</v>
      </c>
      <c r="I3203" t="s">
        <v>8417</v>
      </c>
      <c r="J3203" t="s">
        <v>8418</v>
      </c>
      <c r="K3203" t="s">
        <v>8419</v>
      </c>
    </row>
    <row r="3204" hidden="1" spans="1:11">
      <c r="A3204" t="s">
        <v>8420</v>
      </c>
      <c r="B3204">
        <v>1</v>
      </c>
      <c r="C3204" t="s">
        <v>8420</v>
      </c>
      <c r="D3204">
        <v>1</v>
      </c>
      <c r="F3204">
        <v>0</v>
      </c>
      <c r="G3204" s="493">
        <v>43468.7705092593</v>
      </c>
      <c r="H3204" s="493">
        <v>43468.7705092593</v>
      </c>
      <c r="I3204" t="s">
        <v>8421</v>
      </c>
      <c r="J3204" t="s">
        <v>8421</v>
      </c>
      <c r="K3204" t="s">
        <v>1368</v>
      </c>
    </row>
    <row r="3205" hidden="1" spans="1:11">
      <c r="A3205" t="s">
        <v>8422</v>
      </c>
      <c r="B3205">
        <v>1</v>
      </c>
      <c r="C3205" t="s">
        <v>8423</v>
      </c>
      <c r="D3205">
        <v>1</v>
      </c>
      <c r="E3205" t="s">
        <v>598</v>
      </c>
      <c r="F3205">
        <v>9</v>
      </c>
      <c r="G3205" s="493">
        <v>43468.7396527778</v>
      </c>
      <c r="H3205" s="493">
        <v>43900.7294791667</v>
      </c>
      <c r="I3205" t="s">
        <v>8424</v>
      </c>
      <c r="J3205" t="s">
        <v>8425</v>
      </c>
      <c r="K3205" t="s">
        <v>8426</v>
      </c>
    </row>
    <row r="3206" hidden="1" spans="1:11">
      <c r="A3206" t="s">
        <v>8427</v>
      </c>
      <c r="B3206">
        <v>1</v>
      </c>
      <c r="C3206" t="s">
        <v>8428</v>
      </c>
      <c r="D3206">
        <v>1</v>
      </c>
      <c r="E3206" t="s">
        <v>598</v>
      </c>
      <c r="F3206">
        <v>9</v>
      </c>
      <c r="G3206" s="493">
        <v>43468.7376041667</v>
      </c>
      <c r="H3206" s="493">
        <v>43900.7303703704</v>
      </c>
      <c r="I3206" t="s">
        <v>8429</v>
      </c>
      <c r="J3206" t="s">
        <v>8430</v>
      </c>
      <c r="K3206" t="s">
        <v>8431</v>
      </c>
    </row>
    <row r="3207" hidden="1" spans="1:11">
      <c r="A3207" t="s">
        <v>8432</v>
      </c>
      <c r="B3207">
        <v>1</v>
      </c>
      <c r="C3207" t="s">
        <v>8432</v>
      </c>
      <c r="D3207">
        <v>1</v>
      </c>
      <c r="F3207">
        <v>0</v>
      </c>
      <c r="G3207" s="493">
        <v>43898.6021064815</v>
      </c>
      <c r="H3207" s="493">
        <v>43898.6021064815</v>
      </c>
      <c r="I3207" t="s">
        <v>8433</v>
      </c>
      <c r="J3207" t="s">
        <v>8433</v>
      </c>
      <c r="K3207" t="s">
        <v>1368</v>
      </c>
    </row>
    <row r="3208" hidden="1" spans="1:11">
      <c r="A3208" t="s">
        <v>8434</v>
      </c>
      <c r="B3208">
        <v>1</v>
      </c>
      <c r="C3208" t="s">
        <v>7995</v>
      </c>
      <c r="D3208">
        <v>1</v>
      </c>
      <c r="E3208" t="s">
        <v>7188</v>
      </c>
      <c r="F3208">
        <v>6</v>
      </c>
      <c r="G3208" s="493">
        <v>43234.3805092593</v>
      </c>
      <c r="H3208" s="493">
        <v>43234.3911111111</v>
      </c>
      <c r="I3208" t="s">
        <v>8435</v>
      </c>
      <c r="J3208" t="s">
        <v>7996</v>
      </c>
      <c r="K3208" t="s">
        <v>6025</v>
      </c>
    </row>
    <row r="3209" hidden="1" spans="1:11">
      <c r="A3209" t="s">
        <v>8436</v>
      </c>
      <c r="B3209">
        <v>1</v>
      </c>
      <c r="C3209" t="s">
        <v>601</v>
      </c>
      <c r="D3209">
        <v>1</v>
      </c>
      <c r="E3209" t="s">
        <v>603</v>
      </c>
      <c r="F3209">
        <v>4</v>
      </c>
      <c r="G3209" s="493">
        <v>43276.8017361111</v>
      </c>
      <c r="H3209" s="493">
        <v>45209.4046412037</v>
      </c>
      <c r="I3209" t="s">
        <v>8437</v>
      </c>
      <c r="J3209" t="s">
        <v>7113</v>
      </c>
      <c r="K3209" t="s">
        <v>6775</v>
      </c>
    </row>
    <row r="3210" hidden="1" spans="1:11">
      <c r="A3210" t="s">
        <v>8438</v>
      </c>
      <c r="B3210">
        <v>1</v>
      </c>
      <c r="C3210" t="s">
        <v>535</v>
      </c>
      <c r="D3210">
        <v>1</v>
      </c>
      <c r="E3210" t="s">
        <v>537</v>
      </c>
      <c r="F3210">
        <v>4</v>
      </c>
      <c r="G3210" s="493">
        <v>43258.4827083333</v>
      </c>
      <c r="H3210" s="493">
        <v>44971.668287037</v>
      </c>
      <c r="I3210" t="s">
        <v>8439</v>
      </c>
      <c r="J3210" t="s">
        <v>7117</v>
      </c>
      <c r="K3210" t="s">
        <v>6769</v>
      </c>
    </row>
    <row r="3211" hidden="1" spans="1:11">
      <c r="A3211" t="s">
        <v>8440</v>
      </c>
      <c r="B3211">
        <v>1</v>
      </c>
      <c r="C3211" t="s">
        <v>7276</v>
      </c>
      <c r="D3211">
        <v>1</v>
      </c>
      <c r="E3211" t="s">
        <v>5975</v>
      </c>
      <c r="F3211">
        <v>2</v>
      </c>
      <c r="G3211" s="493">
        <v>42857.8055902778</v>
      </c>
      <c r="H3211" s="493">
        <v>42907.3472800926</v>
      </c>
      <c r="I3211" t="s">
        <v>7277</v>
      </c>
      <c r="J3211" t="s">
        <v>7278</v>
      </c>
      <c r="K3211" t="s">
        <v>5983</v>
      </c>
    </row>
    <row r="3212" hidden="1" spans="1:11">
      <c r="A3212" t="s">
        <v>8441</v>
      </c>
      <c r="B3212">
        <v>1</v>
      </c>
      <c r="C3212" t="s">
        <v>8441</v>
      </c>
      <c r="D3212">
        <v>1</v>
      </c>
      <c r="E3212" t="s">
        <v>8442</v>
      </c>
      <c r="F3212">
        <v>6</v>
      </c>
      <c r="G3212" s="493">
        <v>43637.5976967593</v>
      </c>
      <c r="H3212" s="493">
        <v>43640.408900463</v>
      </c>
      <c r="I3212" t="s">
        <v>8104</v>
      </c>
      <c r="J3212" t="s">
        <v>8104</v>
      </c>
      <c r="K3212" t="s">
        <v>8443</v>
      </c>
    </row>
    <row r="3213" hidden="1" spans="1:11">
      <c r="A3213" t="s">
        <v>8444</v>
      </c>
      <c r="B3213">
        <v>1</v>
      </c>
      <c r="C3213" t="s">
        <v>8444</v>
      </c>
      <c r="D3213">
        <v>1</v>
      </c>
      <c r="F3213">
        <v>0</v>
      </c>
      <c r="G3213" s="493">
        <v>43623.6431944444</v>
      </c>
      <c r="H3213" s="493">
        <v>43623.6431944444</v>
      </c>
      <c r="I3213" t="s">
        <v>6399</v>
      </c>
      <c r="J3213" t="s">
        <v>6399</v>
      </c>
      <c r="K3213" t="s">
        <v>1368</v>
      </c>
    </row>
    <row r="3214" hidden="1" spans="1:11">
      <c r="A3214" t="s">
        <v>8445</v>
      </c>
      <c r="B3214">
        <v>1</v>
      </c>
      <c r="C3214" t="s">
        <v>5974</v>
      </c>
      <c r="D3214">
        <v>1</v>
      </c>
      <c r="E3214" t="s">
        <v>5975</v>
      </c>
      <c r="F3214">
        <v>2</v>
      </c>
      <c r="G3214" s="493">
        <v>42209.6214351852</v>
      </c>
      <c r="H3214" s="493">
        <v>43719.5662615741</v>
      </c>
      <c r="I3214" t="s">
        <v>8446</v>
      </c>
      <c r="J3214" t="s">
        <v>5977</v>
      </c>
      <c r="K3214" t="s">
        <v>5978</v>
      </c>
    </row>
    <row r="3215" hidden="1" spans="1:11">
      <c r="A3215" t="s">
        <v>8447</v>
      </c>
      <c r="B3215">
        <v>1</v>
      </c>
      <c r="C3215" t="s">
        <v>8447</v>
      </c>
      <c r="D3215">
        <v>1</v>
      </c>
      <c r="F3215">
        <v>0</v>
      </c>
      <c r="G3215" s="493">
        <v>43775.6070717593</v>
      </c>
      <c r="H3215" s="493">
        <v>43775.6070717593</v>
      </c>
      <c r="I3215" t="s">
        <v>8448</v>
      </c>
      <c r="J3215" t="s">
        <v>8448</v>
      </c>
      <c r="K3215" t="s">
        <v>1368</v>
      </c>
    </row>
    <row r="3216" hidden="1" spans="1:11">
      <c r="A3216" t="s">
        <v>8449</v>
      </c>
      <c r="B3216">
        <v>1</v>
      </c>
      <c r="C3216" t="s">
        <v>8449</v>
      </c>
      <c r="D3216">
        <v>1</v>
      </c>
      <c r="E3216" t="s">
        <v>8450</v>
      </c>
      <c r="F3216">
        <v>6</v>
      </c>
      <c r="G3216" s="493">
        <v>43619.7428356481</v>
      </c>
      <c r="H3216" s="493">
        <v>43619.7535185185</v>
      </c>
      <c r="I3216" t="s">
        <v>8451</v>
      </c>
      <c r="J3216" t="s">
        <v>8451</v>
      </c>
      <c r="K3216" t="s">
        <v>8350</v>
      </c>
    </row>
    <row r="3217" hidden="1" spans="1:11">
      <c r="A3217" t="s">
        <v>8452</v>
      </c>
      <c r="B3217">
        <v>1</v>
      </c>
      <c r="C3217" t="s">
        <v>8452</v>
      </c>
      <c r="D3217">
        <v>1</v>
      </c>
      <c r="E3217" t="s">
        <v>8450</v>
      </c>
      <c r="F3217">
        <v>6</v>
      </c>
      <c r="G3217" s="493">
        <v>43630.6216435185</v>
      </c>
      <c r="H3217" s="493">
        <v>43630.6573611111</v>
      </c>
      <c r="I3217" t="s">
        <v>8453</v>
      </c>
      <c r="J3217" t="s">
        <v>8453</v>
      </c>
      <c r="K3217" t="s">
        <v>8454</v>
      </c>
    </row>
    <row r="3218" hidden="1" spans="1:11">
      <c r="A3218" t="s">
        <v>758</v>
      </c>
      <c r="B3218">
        <v>1</v>
      </c>
      <c r="C3218" t="s">
        <v>757</v>
      </c>
      <c r="D3218">
        <v>1</v>
      </c>
      <c r="E3218" t="s">
        <v>759</v>
      </c>
      <c r="F3218">
        <v>3</v>
      </c>
      <c r="G3218" s="493">
        <v>45911.6057175926</v>
      </c>
      <c r="H3218" s="493">
        <v>45911.6065393519</v>
      </c>
      <c r="I3218" t="s">
        <v>8455</v>
      </c>
      <c r="J3218" t="s">
        <v>8456</v>
      </c>
      <c r="K3218" t="s">
        <v>8457</v>
      </c>
    </row>
    <row r="3219" hidden="1" spans="1:11">
      <c r="A3219" t="s">
        <v>8458</v>
      </c>
      <c r="B3219">
        <v>1</v>
      </c>
      <c r="C3219" t="s">
        <v>8458</v>
      </c>
      <c r="D3219">
        <v>1</v>
      </c>
      <c r="F3219">
        <v>0</v>
      </c>
      <c r="G3219" s="493">
        <v>43660.3750694444</v>
      </c>
      <c r="H3219" s="493">
        <v>43660.3750694444</v>
      </c>
      <c r="I3219" t="s">
        <v>8459</v>
      </c>
      <c r="J3219" t="s">
        <v>8459</v>
      </c>
      <c r="K3219" t="s">
        <v>1368</v>
      </c>
    </row>
    <row r="3220" hidden="1" spans="1:11">
      <c r="A3220" t="s">
        <v>8460</v>
      </c>
      <c r="B3220">
        <v>1</v>
      </c>
      <c r="C3220" t="s">
        <v>8460</v>
      </c>
      <c r="D3220">
        <v>1</v>
      </c>
      <c r="F3220">
        <v>0</v>
      </c>
      <c r="G3220" s="493">
        <v>43613.7735069444</v>
      </c>
      <c r="H3220" s="493">
        <v>43613.7735069444</v>
      </c>
      <c r="I3220" t="s">
        <v>8461</v>
      </c>
      <c r="J3220" t="s">
        <v>8461</v>
      </c>
      <c r="K3220" t="s">
        <v>1368</v>
      </c>
    </row>
    <row r="3221" hidden="1" spans="1:11">
      <c r="A3221" t="s">
        <v>8462</v>
      </c>
      <c r="B3221">
        <v>1</v>
      </c>
      <c r="C3221" t="s">
        <v>6982</v>
      </c>
      <c r="D3221">
        <v>1</v>
      </c>
      <c r="E3221" t="s">
        <v>1104</v>
      </c>
      <c r="F3221">
        <v>4</v>
      </c>
      <c r="G3221" s="493">
        <v>42653.476400463</v>
      </c>
      <c r="H3221" s="493">
        <v>42653.5184837963</v>
      </c>
      <c r="I3221" t="s">
        <v>6994</v>
      </c>
      <c r="J3221" t="s">
        <v>6983</v>
      </c>
      <c r="K3221" t="s">
        <v>6396</v>
      </c>
    </row>
    <row r="3222" hidden="1" spans="1:11">
      <c r="A3222" t="s">
        <v>761</v>
      </c>
      <c r="B3222">
        <v>1</v>
      </c>
      <c r="C3222" t="s">
        <v>760</v>
      </c>
      <c r="D3222">
        <v>1</v>
      </c>
      <c r="E3222" t="s">
        <v>762</v>
      </c>
      <c r="F3222">
        <v>2</v>
      </c>
      <c r="G3222" s="493">
        <v>45905.4862384259</v>
      </c>
      <c r="H3222" s="493">
        <v>45905.5891550926</v>
      </c>
      <c r="I3222" t="s">
        <v>8463</v>
      </c>
      <c r="J3222" t="s">
        <v>8464</v>
      </c>
      <c r="K3222" t="s">
        <v>8465</v>
      </c>
    </row>
    <row r="3223" hidden="1" spans="1:11">
      <c r="A3223" t="s">
        <v>8466</v>
      </c>
      <c r="B3223">
        <v>1</v>
      </c>
      <c r="C3223" t="s">
        <v>8467</v>
      </c>
      <c r="D3223">
        <v>1</v>
      </c>
      <c r="E3223" t="s">
        <v>8468</v>
      </c>
      <c r="F3223">
        <v>2</v>
      </c>
      <c r="G3223" s="493">
        <v>44175.6095486111</v>
      </c>
      <c r="H3223" s="493">
        <v>44189.5527893519</v>
      </c>
      <c r="I3223" t="s">
        <v>8469</v>
      </c>
      <c r="J3223" t="s">
        <v>8470</v>
      </c>
      <c r="K3223" t="s">
        <v>8471</v>
      </c>
    </row>
    <row r="3224" hidden="1" spans="1:11">
      <c r="A3224" t="s">
        <v>8472</v>
      </c>
      <c r="B3224">
        <v>1</v>
      </c>
      <c r="C3224" t="s">
        <v>8473</v>
      </c>
      <c r="D3224">
        <v>1</v>
      </c>
      <c r="E3224" t="s">
        <v>4892</v>
      </c>
      <c r="F3224">
        <v>3</v>
      </c>
      <c r="G3224" s="493">
        <v>43726.6205324074</v>
      </c>
      <c r="H3224" s="493">
        <v>43732.3750925926</v>
      </c>
      <c r="I3224" t="s">
        <v>4893</v>
      </c>
      <c r="J3224" t="s">
        <v>4894</v>
      </c>
      <c r="K3224" t="s">
        <v>8474</v>
      </c>
    </row>
    <row r="3225" hidden="1" spans="1:11">
      <c r="A3225" t="s">
        <v>8475</v>
      </c>
      <c r="B3225">
        <v>1</v>
      </c>
      <c r="C3225" t="s">
        <v>8476</v>
      </c>
      <c r="D3225">
        <v>1</v>
      </c>
      <c r="E3225" t="s">
        <v>3290</v>
      </c>
      <c r="F3225">
        <v>9</v>
      </c>
      <c r="G3225" s="493">
        <v>43718.3754050926</v>
      </c>
      <c r="H3225" s="493">
        <v>43718.3780787037</v>
      </c>
      <c r="I3225" t="s">
        <v>2786</v>
      </c>
      <c r="J3225" t="s">
        <v>2686</v>
      </c>
      <c r="K3225" t="s">
        <v>8477</v>
      </c>
    </row>
    <row r="3226" hidden="1" spans="1:11">
      <c r="A3226" t="s">
        <v>8478</v>
      </c>
      <c r="B3226">
        <v>1</v>
      </c>
      <c r="C3226" t="s">
        <v>8476</v>
      </c>
      <c r="D3226">
        <v>1</v>
      </c>
      <c r="E3226" t="s">
        <v>3290</v>
      </c>
      <c r="F3226">
        <v>9</v>
      </c>
      <c r="G3226" s="493">
        <v>43718.3754050926</v>
      </c>
      <c r="H3226" s="493">
        <v>43718.3780787037</v>
      </c>
      <c r="I3226" t="s">
        <v>7463</v>
      </c>
      <c r="J3226" t="s">
        <v>2686</v>
      </c>
      <c r="K3226" t="s">
        <v>8477</v>
      </c>
    </row>
    <row r="3227" hidden="1" spans="1:11">
      <c r="A3227" t="s">
        <v>8479</v>
      </c>
      <c r="B3227">
        <v>1</v>
      </c>
      <c r="C3227" t="s">
        <v>8480</v>
      </c>
      <c r="D3227">
        <v>1</v>
      </c>
      <c r="E3227" t="s">
        <v>3399</v>
      </c>
      <c r="F3227">
        <v>9</v>
      </c>
      <c r="G3227" s="493">
        <v>43721.3874884259</v>
      </c>
      <c r="H3227" s="493">
        <v>43721.4864583333</v>
      </c>
      <c r="I3227" t="s">
        <v>5107</v>
      </c>
      <c r="J3227" t="s">
        <v>5108</v>
      </c>
      <c r="K3227" t="s">
        <v>8481</v>
      </c>
    </row>
    <row r="3228" hidden="1" spans="1:11">
      <c r="A3228" t="s">
        <v>8482</v>
      </c>
      <c r="B3228">
        <v>1</v>
      </c>
      <c r="C3228" t="s">
        <v>8483</v>
      </c>
      <c r="D3228">
        <v>1</v>
      </c>
      <c r="E3228">
        <v>92407091</v>
      </c>
      <c r="F3228">
        <v>9</v>
      </c>
      <c r="G3228" s="493">
        <v>43724.7313657407</v>
      </c>
      <c r="H3228" s="493">
        <v>43726.6051157407</v>
      </c>
      <c r="I3228" t="s">
        <v>5215</v>
      </c>
      <c r="J3228" t="s">
        <v>7892</v>
      </c>
      <c r="K3228" t="s">
        <v>8484</v>
      </c>
    </row>
    <row r="3229" hidden="1" spans="1:11">
      <c r="A3229" t="s">
        <v>8485</v>
      </c>
      <c r="B3229">
        <v>1</v>
      </c>
      <c r="C3229" t="s">
        <v>8486</v>
      </c>
      <c r="D3229">
        <v>1</v>
      </c>
      <c r="E3229">
        <v>92408291</v>
      </c>
      <c r="F3229">
        <v>9</v>
      </c>
      <c r="G3229" s="493">
        <v>43721.3878125</v>
      </c>
      <c r="H3229" s="493">
        <v>43721.4877662037</v>
      </c>
      <c r="I3229" t="s">
        <v>5231</v>
      </c>
      <c r="J3229" t="s">
        <v>5232</v>
      </c>
      <c r="K3229" t="s">
        <v>7907</v>
      </c>
    </row>
    <row r="3230" hidden="1" spans="1:11">
      <c r="A3230" t="s">
        <v>8487</v>
      </c>
      <c r="B3230">
        <v>1</v>
      </c>
      <c r="C3230" t="s">
        <v>8488</v>
      </c>
      <c r="D3230">
        <v>1</v>
      </c>
      <c r="E3230">
        <v>92436892</v>
      </c>
      <c r="F3230">
        <v>6</v>
      </c>
      <c r="G3230" s="493">
        <v>43721.3881018519</v>
      </c>
      <c r="H3230" s="493">
        <v>43721.4894097222</v>
      </c>
      <c r="I3230" t="s">
        <v>5342</v>
      </c>
      <c r="J3230" t="s">
        <v>5339</v>
      </c>
      <c r="K3230" t="s">
        <v>8489</v>
      </c>
    </row>
    <row r="3231" hidden="1" spans="1:11">
      <c r="A3231" t="s">
        <v>8490</v>
      </c>
      <c r="B3231">
        <v>1</v>
      </c>
      <c r="C3231" t="s">
        <v>8488</v>
      </c>
      <c r="D3231">
        <v>1</v>
      </c>
      <c r="E3231">
        <v>92436892</v>
      </c>
      <c r="F3231">
        <v>6</v>
      </c>
      <c r="G3231" s="493">
        <v>43721.3881018519</v>
      </c>
      <c r="H3231" s="493">
        <v>43721.4894097222</v>
      </c>
      <c r="I3231" t="s">
        <v>5338</v>
      </c>
      <c r="J3231" t="s">
        <v>5339</v>
      </c>
      <c r="K3231" t="s">
        <v>8489</v>
      </c>
    </row>
    <row r="3232" hidden="1" spans="1:11">
      <c r="A3232" t="s">
        <v>8491</v>
      </c>
      <c r="B3232">
        <v>1</v>
      </c>
      <c r="C3232" t="s">
        <v>8492</v>
      </c>
      <c r="D3232">
        <v>1</v>
      </c>
      <c r="E3232">
        <v>92436691</v>
      </c>
      <c r="F3232">
        <v>6</v>
      </c>
      <c r="G3232" s="493">
        <v>43721.386099537</v>
      </c>
      <c r="H3232" s="493">
        <v>43724.3929050926</v>
      </c>
      <c r="I3232" t="s">
        <v>5430</v>
      </c>
      <c r="J3232" t="s">
        <v>5431</v>
      </c>
      <c r="K3232" t="s">
        <v>8493</v>
      </c>
    </row>
    <row r="3233" hidden="1" spans="1:11">
      <c r="A3233" t="s">
        <v>8494</v>
      </c>
      <c r="B3233">
        <v>1</v>
      </c>
      <c r="C3233" t="s">
        <v>8495</v>
      </c>
      <c r="D3233">
        <v>1</v>
      </c>
      <c r="E3233">
        <v>92412091</v>
      </c>
      <c r="F3233">
        <v>9</v>
      </c>
      <c r="G3233" s="493">
        <v>43721.3871643519</v>
      </c>
      <c r="H3233" s="493">
        <v>43721.4848032407</v>
      </c>
      <c r="I3233" t="s">
        <v>5444</v>
      </c>
      <c r="J3233" t="s">
        <v>5445</v>
      </c>
      <c r="K3233" t="s">
        <v>8496</v>
      </c>
    </row>
    <row r="3234" hidden="1" spans="1:11">
      <c r="A3234" t="s">
        <v>8497</v>
      </c>
      <c r="B3234">
        <v>1</v>
      </c>
      <c r="C3234" t="s">
        <v>8498</v>
      </c>
      <c r="D3234">
        <v>1</v>
      </c>
      <c r="E3234">
        <v>92412091</v>
      </c>
      <c r="F3234">
        <v>9</v>
      </c>
      <c r="G3234" s="493">
        <v>43721.386875</v>
      </c>
      <c r="H3234" s="493">
        <v>44196.4904513889</v>
      </c>
      <c r="I3234" t="s">
        <v>5449</v>
      </c>
      <c r="J3234" t="s">
        <v>5450</v>
      </c>
      <c r="K3234" t="s">
        <v>8499</v>
      </c>
    </row>
    <row r="3235" hidden="1" spans="1:11">
      <c r="A3235" t="s">
        <v>8500</v>
      </c>
      <c r="B3235">
        <v>1</v>
      </c>
      <c r="C3235" t="s">
        <v>8501</v>
      </c>
      <c r="D3235">
        <v>1</v>
      </c>
      <c r="E3235">
        <v>92412091</v>
      </c>
      <c r="F3235">
        <v>9</v>
      </c>
      <c r="G3235" s="493">
        <v>43721.3865046296</v>
      </c>
      <c r="H3235" s="493">
        <v>43721.480625</v>
      </c>
      <c r="I3235" t="s">
        <v>5454</v>
      </c>
      <c r="J3235" t="s">
        <v>5455</v>
      </c>
      <c r="K3235" t="s">
        <v>8502</v>
      </c>
    </row>
    <row r="3236" hidden="1" spans="1:11">
      <c r="A3236" t="s">
        <v>8503</v>
      </c>
      <c r="B3236">
        <v>1</v>
      </c>
      <c r="C3236" t="s">
        <v>8501</v>
      </c>
      <c r="D3236">
        <v>1</v>
      </c>
      <c r="E3236">
        <v>92412091</v>
      </c>
      <c r="F3236">
        <v>9</v>
      </c>
      <c r="G3236" s="493">
        <v>43721.3865046296</v>
      </c>
      <c r="H3236" s="493">
        <v>43721.480625</v>
      </c>
      <c r="I3236" t="s">
        <v>7490</v>
      </c>
      <c r="J3236" t="s">
        <v>5455</v>
      </c>
      <c r="K3236" t="s">
        <v>8502</v>
      </c>
    </row>
    <row r="3237" hidden="1" spans="1:11">
      <c r="A3237" t="s">
        <v>8504</v>
      </c>
      <c r="B3237">
        <v>1</v>
      </c>
      <c r="C3237" t="s">
        <v>8505</v>
      </c>
      <c r="D3237">
        <v>1</v>
      </c>
      <c r="E3237" t="s">
        <v>8506</v>
      </c>
      <c r="F3237">
        <v>2</v>
      </c>
      <c r="G3237" s="493">
        <v>44213.6057407407</v>
      </c>
      <c r="H3237" s="493">
        <v>44213.6141435185</v>
      </c>
      <c r="I3237" t="s">
        <v>8507</v>
      </c>
      <c r="J3237" t="s">
        <v>8508</v>
      </c>
      <c r="K3237" t="s">
        <v>8509</v>
      </c>
    </row>
    <row r="3238" hidden="1" spans="1:11">
      <c r="A3238" t="s">
        <v>8510</v>
      </c>
      <c r="B3238">
        <v>1</v>
      </c>
      <c r="C3238" t="s">
        <v>8452</v>
      </c>
      <c r="D3238">
        <v>1</v>
      </c>
      <c r="E3238" t="s">
        <v>8450</v>
      </c>
      <c r="F3238">
        <v>6</v>
      </c>
      <c r="G3238" s="493">
        <v>43630.6216435185</v>
      </c>
      <c r="H3238" s="493">
        <v>43630.6573611111</v>
      </c>
      <c r="I3238" t="s">
        <v>8511</v>
      </c>
      <c r="J3238" t="s">
        <v>8453</v>
      </c>
      <c r="K3238" t="s">
        <v>8454</v>
      </c>
    </row>
    <row r="3239" hidden="1" spans="1:11">
      <c r="A3239" t="s">
        <v>8512</v>
      </c>
      <c r="B3239">
        <v>1</v>
      </c>
      <c r="C3239" t="s">
        <v>8512</v>
      </c>
      <c r="D3239">
        <v>1</v>
      </c>
      <c r="F3239">
        <v>0</v>
      </c>
      <c r="G3239" s="493">
        <v>43665.6641319444</v>
      </c>
      <c r="H3239" s="493">
        <v>43665.6641319444</v>
      </c>
      <c r="I3239" t="s">
        <v>8513</v>
      </c>
      <c r="J3239" t="s">
        <v>8513</v>
      </c>
      <c r="K3239" t="s">
        <v>1368</v>
      </c>
    </row>
    <row r="3240" hidden="1" spans="1:11">
      <c r="A3240" t="s">
        <v>8514</v>
      </c>
      <c r="B3240">
        <v>1</v>
      </c>
      <c r="C3240" t="s">
        <v>8515</v>
      </c>
      <c r="D3240">
        <v>1</v>
      </c>
      <c r="E3240" t="s">
        <v>8052</v>
      </c>
      <c r="F3240">
        <v>4</v>
      </c>
      <c r="G3240" s="493">
        <v>43520.7458680556</v>
      </c>
      <c r="H3240" s="493">
        <v>43520.7872685185</v>
      </c>
      <c r="I3240" t="s">
        <v>8344</v>
      </c>
      <c r="J3240" t="s">
        <v>8345</v>
      </c>
      <c r="K3240" t="s">
        <v>8054</v>
      </c>
    </row>
    <row r="3241" hidden="1" spans="1:11">
      <c r="A3241" t="s">
        <v>8516</v>
      </c>
      <c r="B3241">
        <v>1</v>
      </c>
      <c r="C3241" t="s">
        <v>8515</v>
      </c>
      <c r="D3241">
        <v>1</v>
      </c>
      <c r="E3241" t="s">
        <v>8052</v>
      </c>
      <c r="F3241">
        <v>4</v>
      </c>
      <c r="G3241" s="493">
        <v>43520.7458680556</v>
      </c>
      <c r="H3241" s="493">
        <v>43520.7872685185</v>
      </c>
      <c r="I3241" t="s">
        <v>8392</v>
      </c>
      <c r="J3241" t="s">
        <v>8345</v>
      </c>
      <c r="K3241" t="s">
        <v>8054</v>
      </c>
    </row>
    <row r="3242" hidden="1" spans="1:11">
      <c r="A3242" t="s">
        <v>8517</v>
      </c>
      <c r="B3242">
        <v>1</v>
      </c>
      <c r="C3242" t="s">
        <v>6970</v>
      </c>
      <c r="D3242">
        <v>1</v>
      </c>
      <c r="E3242" t="s">
        <v>6971</v>
      </c>
      <c r="F3242">
        <v>4</v>
      </c>
      <c r="G3242" s="493">
        <v>43522.3574421296</v>
      </c>
      <c r="H3242" s="493">
        <v>43522.6030208333</v>
      </c>
      <c r="I3242" t="s">
        <v>8518</v>
      </c>
      <c r="J3242" t="s">
        <v>6972</v>
      </c>
      <c r="K3242" t="s">
        <v>6973</v>
      </c>
    </row>
    <row r="3243" hidden="1" spans="1:11">
      <c r="A3243" t="s">
        <v>8519</v>
      </c>
      <c r="B3243">
        <v>1</v>
      </c>
      <c r="C3243" t="s">
        <v>7514</v>
      </c>
      <c r="D3243">
        <v>1</v>
      </c>
      <c r="E3243" t="s">
        <v>6971</v>
      </c>
      <c r="F3243">
        <v>4</v>
      </c>
      <c r="G3243" s="493">
        <v>43731.6022569444</v>
      </c>
      <c r="H3243" s="493">
        <v>43731.6459259259</v>
      </c>
      <c r="I3243" t="s">
        <v>8520</v>
      </c>
      <c r="J3243" t="s">
        <v>7515</v>
      </c>
      <c r="K3243" t="s">
        <v>7516</v>
      </c>
    </row>
    <row r="3244" hidden="1" spans="1:11">
      <c r="A3244" t="s">
        <v>8521</v>
      </c>
      <c r="B3244">
        <v>1</v>
      </c>
      <c r="C3244" t="s">
        <v>7517</v>
      </c>
      <c r="D3244">
        <v>1</v>
      </c>
      <c r="E3244" t="s">
        <v>7280</v>
      </c>
      <c r="F3244">
        <v>4</v>
      </c>
      <c r="G3244" s="493">
        <v>43732.5488425926</v>
      </c>
      <c r="H3244" s="493">
        <v>43787.3734490741</v>
      </c>
      <c r="I3244" t="s">
        <v>8522</v>
      </c>
      <c r="J3244" t="s">
        <v>7518</v>
      </c>
      <c r="K3244" t="s">
        <v>7518</v>
      </c>
    </row>
    <row r="3245" hidden="1" spans="1:11">
      <c r="A3245" t="s">
        <v>8523</v>
      </c>
      <c r="B3245">
        <v>1</v>
      </c>
      <c r="C3245" t="s">
        <v>7279</v>
      </c>
      <c r="D3245">
        <v>1</v>
      </c>
      <c r="E3245" t="s">
        <v>7280</v>
      </c>
      <c r="F3245">
        <v>4</v>
      </c>
      <c r="G3245" s="493">
        <v>43522.3577893519</v>
      </c>
      <c r="H3245" s="493">
        <v>43522.6114814815</v>
      </c>
      <c r="I3245" t="s">
        <v>8524</v>
      </c>
      <c r="J3245" t="s">
        <v>7281</v>
      </c>
      <c r="K3245" t="s">
        <v>7282</v>
      </c>
    </row>
    <row r="3246" hidden="1" spans="1:11">
      <c r="A3246" t="s">
        <v>8525</v>
      </c>
      <c r="B3246">
        <v>1</v>
      </c>
      <c r="C3246" t="s">
        <v>8526</v>
      </c>
      <c r="D3246">
        <v>1</v>
      </c>
      <c r="E3246" t="s">
        <v>2618</v>
      </c>
      <c r="F3246">
        <v>9</v>
      </c>
      <c r="G3246" s="493">
        <v>43691.4835648148</v>
      </c>
      <c r="H3246" s="493">
        <v>43703.4313194444</v>
      </c>
      <c r="I3246" t="s">
        <v>2784</v>
      </c>
      <c r="J3246" t="s">
        <v>2619</v>
      </c>
      <c r="K3246" t="s">
        <v>3299</v>
      </c>
    </row>
    <row r="3247" hidden="1" spans="1:11">
      <c r="A3247" t="s">
        <v>8527</v>
      </c>
      <c r="B3247">
        <v>1</v>
      </c>
      <c r="C3247" t="s">
        <v>8528</v>
      </c>
      <c r="D3247">
        <v>1</v>
      </c>
      <c r="E3247" t="s">
        <v>2111</v>
      </c>
      <c r="F3247">
        <v>9</v>
      </c>
      <c r="G3247" s="493">
        <v>43691.4830324074</v>
      </c>
      <c r="H3247" s="493">
        <v>43691.4999652778</v>
      </c>
      <c r="I3247" t="s">
        <v>3295</v>
      </c>
      <c r="J3247" t="s">
        <v>2622</v>
      </c>
      <c r="K3247" t="s">
        <v>4510</v>
      </c>
    </row>
    <row r="3248" hidden="1" spans="1:11">
      <c r="A3248" t="s">
        <v>8529</v>
      </c>
      <c r="B3248">
        <v>1</v>
      </c>
      <c r="C3248" t="s">
        <v>8528</v>
      </c>
      <c r="D3248">
        <v>1</v>
      </c>
      <c r="E3248" t="s">
        <v>2111</v>
      </c>
      <c r="F3248">
        <v>9</v>
      </c>
      <c r="G3248" s="493">
        <v>43691.4830324074</v>
      </c>
      <c r="H3248" s="493">
        <v>43691.4999652778</v>
      </c>
      <c r="I3248" t="s">
        <v>2112</v>
      </c>
      <c r="J3248" t="s">
        <v>2622</v>
      </c>
      <c r="K3248" t="s">
        <v>4510</v>
      </c>
    </row>
    <row r="3249" hidden="1" spans="1:11">
      <c r="A3249" t="s">
        <v>8530</v>
      </c>
      <c r="B3249">
        <v>1</v>
      </c>
      <c r="C3249" t="s">
        <v>8528</v>
      </c>
      <c r="D3249">
        <v>1</v>
      </c>
      <c r="E3249" t="s">
        <v>2111</v>
      </c>
      <c r="F3249">
        <v>9</v>
      </c>
      <c r="G3249" s="493">
        <v>43691.4830324074</v>
      </c>
      <c r="H3249" s="493">
        <v>43691.4999652778</v>
      </c>
      <c r="I3249" t="s">
        <v>7465</v>
      </c>
      <c r="J3249" t="s">
        <v>2622</v>
      </c>
      <c r="K3249" t="s">
        <v>4510</v>
      </c>
    </row>
    <row r="3250" hidden="1" spans="1:11">
      <c r="A3250" t="s">
        <v>8531</v>
      </c>
      <c r="B3250">
        <v>1</v>
      </c>
      <c r="C3250" t="s">
        <v>8532</v>
      </c>
      <c r="D3250">
        <v>1</v>
      </c>
      <c r="E3250" t="s">
        <v>4185</v>
      </c>
      <c r="F3250">
        <v>8</v>
      </c>
      <c r="G3250" s="493">
        <v>43696.6746643518</v>
      </c>
      <c r="H3250" s="493">
        <v>43703.4285648148</v>
      </c>
      <c r="I3250" t="s">
        <v>3519</v>
      </c>
      <c r="J3250" t="s">
        <v>3520</v>
      </c>
      <c r="K3250" t="s">
        <v>4186</v>
      </c>
    </row>
    <row r="3251" hidden="1" spans="1:11">
      <c r="A3251" t="s">
        <v>8533</v>
      </c>
      <c r="B3251">
        <v>1</v>
      </c>
      <c r="C3251" t="s">
        <v>8534</v>
      </c>
      <c r="D3251">
        <v>1</v>
      </c>
      <c r="E3251" t="s">
        <v>3485</v>
      </c>
      <c r="F3251">
        <v>4</v>
      </c>
      <c r="G3251" s="493">
        <v>43691.4839467593</v>
      </c>
      <c r="H3251" s="493">
        <v>43691.5042361111</v>
      </c>
      <c r="I3251" t="s">
        <v>3486</v>
      </c>
      <c r="J3251" t="s">
        <v>3487</v>
      </c>
      <c r="K3251" t="s">
        <v>4189</v>
      </c>
    </row>
    <row r="3252" hidden="1" spans="1:11">
      <c r="A3252" t="s">
        <v>8535</v>
      </c>
      <c r="B3252">
        <v>1</v>
      </c>
      <c r="C3252" t="s">
        <v>8536</v>
      </c>
      <c r="D3252">
        <v>1</v>
      </c>
      <c r="E3252" t="s">
        <v>4892</v>
      </c>
      <c r="F3252">
        <v>3</v>
      </c>
      <c r="G3252" s="493">
        <v>43696.6750810185</v>
      </c>
      <c r="H3252" s="493">
        <v>43703.4290509259</v>
      </c>
      <c r="I3252" t="s">
        <v>4893</v>
      </c>
      <c r="J3252" t="s">
        <v>4894</v>
      </c>
      <c r="K3252" t="s">
        <v>8474</v>
      </c>
    </row>
    <row r="3253" hidden="1" spans="1:11">
      <c r="A3253" t="s">
        <v>8537</v>
      </c>
      <c r="B3253">
        <v>1</v>
      </c>
      <c r="C3253" t="s">
        <v>8232</v>
      </c>
      <c r="D3253">
        <v>1</v>
      </c>
      <c r="E3253" t="s">
        <v>3875</v>
      </c>
      <c r="F3253">
        <v>4</v>
      </c>
      <c r="G3253" s="493">
        <v>43429.5132523148</v>
      </c>
      <c r="H3253" s="493">
        <v>43429.5227314815</v>
      </c>
      <c r="I3253" t="s">
        <v>2435</v>
      </c>
      <c r="J3253" t="s">
        <v>3876</v>
      </c>
      <c r="K3253" t="s">
        <v>3877</v>
      </c>
    </row>
    <row r="3254" hidden="1" spans="1:11">
      <c r="A3254" t="s">
        <v>8538</v>
      </c>
      <c r="B3254">
        <v>1</v>
      </c>
      <c r="C3254" t="s">
        <v>8539</v>
      </c>
      <c r="D3254">
        <v>1</v>
      </c>
      <c r="E3254" t="s">
        <v>8540</v>
      </c>
      <c r="F3254">
        <v>1</v>
      </c>
      <c r="G3254" s="493">
        <v>43528.6309722222</v>
      </c>
      <c r="H3254" s="493">
        <v>43529.6791550926</v>
      </c>
      <c r="I3254" t="s">
        <v>8541</v>
      </c>
      <c r="J3254" t="s">
        <v>8542</v>
      </c>
      <c r="K3254" t="s">
        <v>8543</v>
      </c>
    </row>
    <row r="3255" hidden="1" spans="1:11">
      <c r="A3255" t="s">
        <v>8544</v>
      </c>
      <c r="B3255">
        <v>1</v>
      </c>
      <c r="C3255" t="s">
        <v>8544</v>
      </c>
      <c r="D3255">
        <v>1</v>
      </c>
      <c r="F3255">
        <v>0</v>
      </c>
      <c r="G3255" s="493">
        <v>43528.970150463</v>
      </c>
      <c r="H3255" s="493">
        <v>43528.970150463</v>
      </c>
      <c r="I3255" t="s">
        <v>8545</v>
      </c>
      <c r="J3255" t="s">
        <v>8545</v>
      </c>
      <c r="K3255" t="s">
        <v>1368</v>
      </c>
    </row>
    <row r="3256" hidden="1" spans="1:11">
      <c r="A3256" t="s">
        <v>8546</v>
      </c>
      <c r="B3256">
        <v>1</v>
      </c>
      <c r="C3256" t="s">
        <v>8546</v>
      </c>
      <c r="D3256">
        <v>1</v>
      </c>
      <c r="F3256">
        <v>0</v>
      </c>
      <c r="G3256" s="493">
        <v>43528.9758217593</v>
      </c>
      <c r="H3256" s="493">
        <v>43528.9758217593</v>
      </c>
      <c r="I3256" t="s">
        <v>8547</v>
      </c>
      <c r="J3256" t="s">
        <v>8547</v>
      </c>
      <c r="K3256" t="s">
        <v>1368</v>
      </c>
    </row>
    <row r="3257" hidden="1" spans="1:11">
      <c r="A3257" t="s">
        <v>8548</v>
      </c>
      <c r="B3257">
        <v>1</v>
      </c>
      <c r="C3257" t="s">
        <v>8549</v>
      </c>
      <c r="D3257">
        <v>1</v>
      </c>
      <c r="E3257" t="s">
        <v>8074</v>
      </c>
      <c r="F3257">
        <v>4</v>
      </c>
      <c r="G3257" s="493">
        <v>43523.7761111111</v>
      </c>
      <c r="H3257" s="493">
        <v>43523.7987615741</v>
      </c>
      <c r="I3257" t="s">
        <v>8299</v>
      </c>
      <c r="J3257" t="s">
        <v>7792</v>
      </c>
      <c r="K3257" t="s">
        <v>8078</v>
      </c>
    </row>
    <row r="3258" hidden="1" spans="1:11">
      <c r="A3258" t="s">
        <v>8550</v>
      </c>
      <c r="B3258">
        <v>1</v>
      </c>
      <c r="C3258" t="s">
        <v>8551</v>
      </c>
      <c r="D3258">
        <v>1</v>
      </c>
      <c r="E3258" t="s">
        <v>8086</v>
      </c>
      <c r="F3258">
        <v>4</v>
      </c>
      <c r="G3258" s="493">
        <v>43526.4862615741</v>
      </c>
      <c r="H3258" s="493">
        <v>43526.5333449074</v>
      </c>
      <c r="I3258" t="s">
        <v>8301</v>
      </c>
      <c r="J3258" t="s">
        <v>7796</v>
      </c>
      <c r="K3258" t="s">
        <v>8088</v>
      </c>
    </row>
    <row r="3259" hidden="1" spans="1:11">
      <c r="A3259" t="s">
        <v>8552</v>
      </c>
      <c r="B3259">
        <v>1</v>
      </c>
      <c r="C3259" t="s">
        <v>8549</v>
      </c>
      <c r="D3259">
        <v>1</v>
      </c>
      <c r="E3259" t="s">
        <v>8074</v>
      </c>
      <c r="F3259">
        <v>4</v>
      </c>
      <c r="G3259" s="493">
        <v>43523.7761111111</v>
      </c>
      <c r="H3259" s="493">
        <v>43523.7987615741</v>
      </c>
      <c r="I3259" t="s">
        <v>8075</v>
      </c>
      <c r="J3259" t="s">
        <v>7792</v>
      </c>
      <c r="K3259" t="s">
        <v>8078</v>
      </c>
    </row>
    <row r="3260" hidden="1" spans="1:11">
      <c r="A3260" t="s">
        <v>8553</v>
      </c>
      <c r="B3260">
        <v>1</v>
      </c>
      <c r="C3260" t="s">
        <v>8551</v>
      </c>
      <c r="D3260">
        <v>1</v>
      </c>
      <c r="E3260" t="s">
        <v>8086</v>
      </c>
      <c r="F3260">
        <v>4</v>
      </c>
      <c r="G3260" s="493">
        <v>43526.4862615741</v>
      </c>
      <c r="H3260" s="493">
        <v>43526.5333449074</v>
      </c>
      <c r="I3260" t="s">
        <v>8087</v>
      </c>
      <c r="J3260" t="s">
        <v>7796</v>
      </c>
      <c r="K3260" t="s">
        <v>8088</v>
      </c>
    </row>
    <row r="3261" hidden="1" spans="1:11">
      <c r="A3261" t="s">
        <v>994</v>
      </c>
      <c r="B3261">
        <v>1</v>
      </c>
      <c r="C3261" t="s">
        <v>994</v>
      </c>
      <c r="D3261">
        <v>1</v>
      </c>
      <c r="E3261" t="s">
        <v>995</v>
      </c>
      <c r="F3261">
        <v>4</v>
      </c>
      <c r="G3261" s="493">
        <v>43557.4687384259</v>
      </c>
      <c r="H3261" s="493">
        <v>43557.4873263889</v>
      </c>
      <c r="I3261" t="s">
        <v>7853</v>
      </c>
      <c r="J3261" t="s">
        <v>7853</v>
      </c>
      <c r="K3261" t="s">
        <v>7854</v>
      </c>
    </row>
    <row r="3262" hidden="1" spans="1:11">
      <c r="A3262" t="s">
        <v>8554</v>
      </c>
      <c r="B3262">
        <v>1</v>
      </c>
      <c r="C3262">
        <v>92427601</v>
      </c>
      <c r="D3262" t="s">
        <v>654</v>
      </c>
      <c r="E3262">
        <v>92427691</v>
      </c>
      <c r="F3262">
        <v>8</v>
      </c>
      <c r="G3262" s="493">
        <v>41249.7876273148</v>
      </c>
      <c r="H3262" s="493">
        <v>43669.7706134259</v>
      </c>
      <c r="I3262" t="s">
        <v>8555</v>
      </c>
      <c r="J3262" t="s">
        <v>2109</v>
      </c>
      <c r="K3262" t="s">
        <v>2109</v>
      </c>
    </row>
    <row r="3263" hidden="1" spans="1:11">
      <c r="A3263" t="s">
        <v>8556</v>
      </c>
      <c r="B3263">
        <v>1</v>
      </c>
      <c r="C3263" t="s">
        <v>2961</v>
      </c>
      <c r="D3263">
        <v>1</v>
      </c>
      <c r="E3263">
        <v>92427891</v>
      </c>
      <c r="F3263">
        <v>6</v>
      </c>
      <c r="G3263" s="493">
        <v>41248.7789236111</v>
      </c>
      <c r="H3263" s="493">
        <v>45769.4055324074</v>
      </c>
      <c r="I3263" t="s">
        <v>8557</v>
      </c>
      <c r="J3263" t="s">
        <v>2962</v>
      </c>
      <c r="K3263" t="s">
        <v>2962</v>
      </c>
    </row>
    <row r="3264" hidden="1" spans="1:11">
      <c r="A3264" t="s">
        <v>8558</v>
      </c>
      <c r="B3264">
        <v>1</v>
      </c>
      <c r="C3264">
        <v>92426801</v>
      </c>
      <c r="D3264" t="s">
        <v>654</v>
      </c>
      <c r="E3264">
        <v>92426891</v>
      </c>
      <c r="F3264">
        <v>8</v>
      </c>
      <c r="G3264" s="493">
        <v>40280.4807175926</v>
      </c>
      <c r="H3264" s="493">
        <v>40534.6497453704</v>
      </c>
      <c r="I3264" t="s">
        <v>8559</v>
      </c>
      <c r="J3264" t="s">
        <v>2101</v>
      </c>
      <c r="K3264" t="s">
        <v>2102</v>
      </c>
    </row>
    <row r="3265" hidden="1" spans="1:11">
      <c r="A3265" t="s">
        <v>8560</v>
      </c>
      <c r="B3265">
        <v>1</v>
      </c>
      <c r="C3265" t="s">
        <v>980</v>
      </c>
      <c r="D3265">
        <v>1</v>
      </c>
      <c r="E3265">
        <v>92427091</v>
      </c>
      <c r="F3265">
        <v>6</v>
      </c>
      <c r="G3265" s="493">
        <v>43001.4904513889</v>
      </c>
      <c r="H3265" s="493">
        <v>43001.4944675926</v>
      </c>
      <c r="I3265" t="s">
        <v>8561</v>
      </c>
      <c r="J3265" t="s">
        <v>2967</v>
      </c>
      <c r="K3265" t="s">
        <v>5141</v>
      </c>
    </row>
    <row r="3266" hidden="1" spans="1:11">
      <c r="A3266" t="s">
        <v>8562</v>
      </c>
      <c r="B3266">
        <v>1</v>
      </c>
      <c r="C3266" t="s">
        <v>557</v>
      </c>
      <c r="D3266">
        <v>1</v>
      </c>
      <c r="E3266">
        <v>92420292</v>
      </c>
      <c r="F3266">
        <v>9</v>
      </c>
      <c r="G3266" s="493">
        <v>42070.6489467593</v>
      </c>
      <c r="H3266" s="493">
        <v>42070.6502083333</v>
      </c>
      <c r="I3266" t="s">
        <v>8563</v>
      </c>
      <c r="J3266" t="s">
        <v>5416</v>
      </c>
      <c r="K3266" t="s">
        <v>5417</v>
      </c>
    </row>
    <row r="3267" hidden="1" spans="1:11">
      <c r="A3267" t="s">
        <v>8564</v>
      </c>
      <c r="B3267">
        <v>1</v>
      </c>
      <c r="C3267" t="s">
        <v>4027</v>
      </c>
      <c r="D3267">
        <v>1</v>
      </c>
      <c r="E3267" t="s">
        <v>564</v>
      </c>
      <c r="F3267">
        <v>6</v>
      </c>
      <c r="G3267" s="493">
        <v>41183.6347337963</v>
      </c>
      <c r="H3267" s="493">
        <v>42151.5971180556</v>
      </c>
      <c r="I3267" t="s">
        <v>8565</v>
      </c>
      <c r="J3267" t="s">
        <v>2901</v>
      </c>
      <c r="K3267" t="s">
        <v>4028</v>
      </c>
    </row>
    <row r="3268" hidden="1" spans="1:11">
      <c r="A3268" t="s">
        <v>8566</v>
      </c>
      <c r="B3268">
        <v>1</v>
      </c>
      <c r="C3268">
        <v>92421202</v>
      </c>
      <c r="D3268" t="s">
        <v>654</v>
      </c>
      <c r="E3268">
        <v>92421092</v>
      </c>
      <c r="F3268">
        <v>9</v>
      </c>
      <c r="G3268" s="493">
        <v>39940.6622222222</v>
      </c>
      <c r="H3268" s="493">
        <v>41548.4454976852</v>
      </c>
      <c r="I3268" t="s">
        <v>8567</v>
      </c>
      <c r="J3268" t="s">
        <v>2081</v>
      </c>
      <c r="K3268" t="s">
        <v>2082</v>
      </c>
    </row>
    <row r="3269" hidden="1" spans="1:11">
      <c r="A3269" t="s">
        <v>8568</v>
      </c>
      <c r="B3269">
        <v>1</v>
      </c>
      <c r="C3269" t="s">
        <v>8569</v>
      </c>
      <c r="D3269">
        <v>1</v>
      </c>
      <c r="E3269" t="s">
        <v>8570</v>
      </c>
      <c r="F3269">
        <v>1</v>
      </c>
      <c r="G3269" s="493">
        <v>43735.7381365741</v>
      </c>
      <c r="H3269" s="493">
        <v>43735.7402893519</v>
      </c>
      <c r="I3269" t="s">
        <v>8541</v>
      </c>
      <c r="J3269" t="s">
        <v>8542</v>
      </c>
      <c r="K3269" t="s">
        <v>8543</v>
      </c>
    </row>
    <row r="3270" hidden="1" spans="1:11">
      <c r="A3270" t="s">
        <v>8571</v>
      </c>
      <c r="B3270">
        <v>1</v>
      </c>
      <c r="C3270" t="s">
        <v>8571</v>
      </c>
      <c r="D3270">
        <v>1</v>
      </c>
      <c r="E3270" t="s">
        <v>8572</v>
      </c>
      <c r="F3270">
        <v>2</v>
      </c>
      <c r="G3270" s="493">
        <v>43637.5994791667</v>
      </c>
      <c r="H3270" s="493">
        <v>43655.4295601852</v>
      </c>
      <c r="I3270" t="s">
        <v>8108</v>
      </c>
      <c r="J3270" t="s">
        <v>8108</v>
      </c>
      <c r="K3270" t="s">
        <v>8573</v>
      </c>
    </row>
    <row r="3271" hidden="1" spans="1:11">
      <c r="A3271" t="s">
        <v>8574</v>
      </c>
      <c r="B3271">
        <v>1</v>
      </c>
      <c r="C3271" t="s">
        <v>8575</v>
      </c>
      <c r="D3271">
        <v>1</v>
      </c>
      <c r="E3271" t="s">
        <v>8576</v>
      </c>
      <c r="F3271">
        <v>1</v>
      </c>
      <c r="G3271" s="493">
        <v>43637.6</v>
      </c>
      <c r="H3271" s="493">
        <v>43660.8723032407</v>
      </c>
      <c r="I3271" t="s">
        <v>8138</v>
      </c>
      <c r="J3271" t="s">
        <v>8139</v>
      </c>
      <c r="K3271" t="s">
        <v>8577</v>
      </c>
    </row>
    <row r="3272" hidden="1" spans="1:11">
      <c r="A3272" t="s">
        <v>8578</v>
      </c>
      <c r="B3272">
        <v>1</v>
      </c>
      <c r="C3272" t="s">
        <v>8579</v>
      </c>
      <c r="D3272">
        <v>1</v>
      </c>
      <c r="E3272" t="s">
        <v>8580</v>
      </c>
      <c r="F3272">
        <v>2</v>
      </c>
      <c r="G3272" s="493">
        <v>43637.5989583333</v>
      </c>
      <c r="H3272" s="493">
        <v>43651.4094675926</v>
      </c>
      <c r="I3272" t="s">
        <v>8132</v>
      </c>
      <c r="J3272" t="s">
        <v>8133</v>
      </c>
      <c r="K3272" t="s">
        <v>8581</v>
      </c>
    </row>
    <row r="3273" hidden="1" spans="1:11">
      <c r="A3273" t="s">
        <v>8582</v>
      </c>
      <c r="B3273">
        <v>1</v>
      </c>
      <c r="C3273" t="s">
        <v>8582</v>
      </c>
      <c r="D3273">
        <v>1</v>
      </c>
      <c r="E3273" t="s">
        <v>1202</v>
      </c>
      <c r="F3273">
        <v>2</v>
      </c>
      <c r="G3273" s="493">
        <v>43637.5968402778</v>
      </c>
      <c r="H3273" s="493">
        <v>43640.3832175926</v>
      </c>
      <c r="I3273" t="s">
        <v>8142</v>
      </c>
      <c r="J3273" t="s">
        <v>8142</v>
      </c>
      <c r="K3273" t="s">
        <v>8142</v>
      </c>
    </row>
    <row r="3274" hidden="1" spans="1:11">
      <c r="A3274" t="s">
        <v>8583</v>
      </c>
      <c r="B3274">
        <v>1</v>
      </c>
      <c r="C3274" t="s">
        <v>8583</v>
      </c>
      <c r="D3274">
        <v>1</v>
      </c>
      <c r="E3274" t="s">
        <v>8584</v>
      </c>
      <c r="F3274">
        <v>2</v>
      </c>
      <c r="G3274" s="493">
        <v>43637.5982638889</v>
      </c>
      <c r="H3274" s="493">
        <v>43651.3968287037</v>
      </c>
      <c r="I3274" t="s">
        <v>8146</v>
      </c>
      <c r="J3274" t="s">
        <v>8146</v>
      </c>
      <c r="K3274" t="s">
        <v>8585</v>
      </c>
    </row>
    <row r="3275" hidden="1" spans="1:11">
      <c r="A3275" t="s">
        <v>1038</v>
      </c>
      <c r="B3275">
        <v>1</v>
      </c>
      <c r="C3275" t="s">
        <v>1037</v>
      </c>
      <c r="D3275">
        <v>1</v>
      </c>
      <c r="E3275" t="s">
        <v>1039</v>
      </c>
      <c r="F3275">
        <v>9</v>
      </c>
      <c r="G3275" s="493">
        <v>44629.3544097222</v>
      </c>
      <c r="H3275" s="493">
        <v>44649.4179166667</v>
      </c>
      <c r="I3275" t="s">
        <v>8586</v>
      </c>
      <c r="J3275" t="s">
        <v>8587</v>
      </c>
      <c r="K3275" t="s">
        <v>8588</v>
      </c>
    </row>
    <row r="3276" hidden="1" spans="1:11">
      <c r="A3276" t="s">
        <v>8589</v>
      </c>
      <c r="B3276">
        <v>1</v>
      </c>
      <c r="C3276" t="s">
        <v>8590</v>
      </c>
      <c r="D3276">
        <v>1</v>
      </c>
      <c r="E3276" t="s">
        <v>1039</v>
      </c>
      <c r="F3276">
        <v>9</v>
      </c>
      <c r="G3276" s="493">
        <v>44629.3629166667</v>
      </c>
      <c r="H3276" s="493">
        <v>44649.3940509259</v>
      </c>
      <c r="I3276" t="s">
        <v>8591</v>
      </c>
      <c r="J3276" t="s">
        <v>8592</v>
      </c>
      <c r="K3276" t="s">
        <v>8593</v>
      </c>
    </row>
    <row r="3277" hidden="1" spans="1:11">
      <c r="A3277" t="s">
        <v>8594</v>
      </c>
      <c r="B3277">
        <v>1</v>
      </c>
      <c r="C3277" t="s">
        <v>7832</v>
      </c>
      <c r="D3277">
        <v>1</v>
      </c>
      <c r="E3277" t="s">
        <v>6532</v>
      </c>
      <c r="F3277">
        <v>6</v>
      </c>
      <c r="G3277" s="493">
        <v>43335.5460300926</v>
      </c>
      <c r="H3277" s="493">
        <v>43335.6248726852</v>
      </c>
      <c r="I3277" t="s">
        <v>7833</v>
      </c>
      <c r="J3277" t="s">
        <v>4265</v>
      </c>
      <c r="K3277" t="s">
        <v>4957</v>
      </c>
    </row>
    <row r="3278" hidden="1" spans="1:11">
      <c r="A3278" t="s">
        <v>8595</v>
      </c>
      <c r="B3278">
        <v>1</v>
      </c>
      <c r="C3278" t="s">
        <v>8526</v>
      </c>
      <c r="D3278">
        <v>1</v>
      </c>
      <c r="E3278" t="s">
        <v>2618</v>
      </c>
      <c r="F3278">
        <v>9</v>
      </c>
      <c r="G3278" s="493">
        <v>43691.4835648148</v>
      </c>
      <c r="H3278" s="493">
        <v>43703.4313194444</v>
      </c>
      <c r="I3278" t="s">
        <v>7476</v>
      </c>
      <c r="J3278" t="s">
        <v>2619</v>
      </c>
      <c r="K3278" t="s">
        <v>3299</v>
      </c>
    </row>
    <row r="3279" hidden="1" spans="1:11">
      <c r="A3279" t="s">
        <v>8596</v>
      </c>
      <c r="B3279">
        <v>1</v>
      </c>
      <c r="C3279" t="s">
        <v>891</v>
      </c>
      <c r="D3279">
        <v>1</v>
      </c>
      <c r="E3279" t="s">
        <v>883</v>
      </c>
      <c r="F3279">
        <v>3</v>
      </c>
      <c r="G3279" s="493">
        <v>43691.3634027778</v>
      </c>
      <c r="H3279" s="493">
        <v>43692.4008101852</v>
      </c>
      <c r="I3279" t="s">
        <v>6315</v>
      </c>
      <c r="J3279" t="s">
        <v>6557</v>
      </c>
      <c r="K3279" t="s">
        <v>8597</v>
      </c>
    </row>
    <row r="3280" hidden="1" spans="1:11">
      <c r="A3280" t="s">
        <v>8598</v>
      </c>
      <c r="B3280">
        <v>1</v>
      </c>
      <c r="C3280" t="s">
        <v>891</v>
      </c>
      <c r="D3280">
        <v>1</v>
      </c>
      <c r="E3280" t="s">
        <v>883</v>
      </c>
      <c r="F3280">
        <v>3</v>
      </c>
      <c r="G3280" s="493">
        <v>43691.3634027778</v>
      </c>
      <c r="H3280" s="493">
        <v>43692.4008101852</v>
      </c>
      <c r="I3280" t="s">
        <v>6311</v>
      </c>
      <c r="J3280" t="s">
        <v>6557</v>
      </c>
      <c r="K3280" t="s">
        <v>8597</v>
      </c>
    </row>
    <row r="3281" hidden="1" spans="1:11">
      <c r="A3281" t="s">
        <v>8599</v>
      </c>
      <c r="B3281">
        <v>1</v>
      </c>
      <c r="C3281" t="s">
        <v>891</v>
      </c>
      <c r="D3281">
        <v>1</v>
      </c>
      <c r="E3281" t="s">
        <v>883</v>
      </c>
      <c r="F3281">
        <v>3</v>
      </c>
      <c r="G3281" s="493">
        <v>43691.3634027778</v>
      </c>
      <c r="H3281" s="493">
        <v>43692.4008101852</v>
      </c>
      <c r="I3281" t="s">
        <v>6303</v>
      </c>
      <c r="J3281" t="s">
        <v>6557</v>
      </c>
      <c r="K3281" t="s">
        <v>8597</v>
      </c>
    </row>
    <row r="3282" hidden="1" spans="1:11">
      <c r="A3282" t="s">
        <v>8600</v>
      </c>
      <c r="B3282">
        <v>1</v>
      </c>
      <c r="C3282" t="s">
        <v>891</v>
      </c>
      <c r="D3282">
        <v>1</v>
      </c>
      <c r="E3282" t="s">
        <v>883</v>
      </c>
      <c r="F3282">
        <v>3</v>
      </c>
      <c r="G3282" s="493">
        <v>43691.3634027778</v>
      </c>
      <c r="H3282" s="493">
        <v>43692.4008101852</v>
      </c>
      <c r="I3282" t="s">
        <v>6305</v>
      </c>
      <c r="J3282" t="s">
        <v>6557</v>
      </c>
      <c r="K3282" t="s">
        <v>8597</v>
      </c>
    </row>
    <row r="3283" hidden="1" spans="1:11">
      <c r="A3283" t="s">
        <v>8601</v>
      </c>
      <c r="B3283">
        <v>1</v>
      </c>
      <c r="C3283" t="s">
        <v>881</v>
      </c>
      <c r="D3283">
        <v>1</v>
      </c>
      <c r="E3283" t="s">
        <v>883</v>
      </c>
      <c r="F3283">
        <v>3</v>
      </c>
      <c r="G3283" s="493">
        <v>43691.3641203704</v>
      </c>
      <c r="H3283" s="493">
        <v>43692.4240856481</v>
      </c>
      <c r="I3283" t="s">
        <v>6309</v>
      </c>
      <c r="J3283" t="s">
        <v>6562</v>
      </c>
      <c r="K3283" t="s">
        <v>8597</v>
      </c>
    </row>
    <row r="3284" hidden="1" spans="1:11">
      <c r="A3284" t="s">
        <v>8602</v>
      </c>
      <c r="B3284">
        <v>1</v>
      </c>
      <c r="C3284" t="s">
        <v>881</v>
      </c>
      <c r="D3284">
        <v>1</v>
      </c>
      <c r="E3284" t="s">
        <v>883</v>
      </c>
      <c r="F3284">
        <v>3</v>
      </c>
      <c r="G3284" s="493">
        <v>43691.3641203704</v>
      </c>
      <c r="H3284" s="493">
        <v>43692.4240856481</v>
      </c>
      <c r="I3284" t="s">
        <v>6313</v>
      </c>
      <c r="J3284" t="s">
        <v>6562</v>
      </c>
      <c r="K3284" t="s">
        <v>8597</v>
      </c>
    </row>
    <row r="3285" hidden="1" spans="1:11">
      <c r="A3285" t="s">
        <v>8603</v>
      </c>
      <c r="B3285">
        <v>1</v>
      </c>
      <c r="C3285" t="s">
        <v>881</v>
      </c>
      <c r="D3285">
        <v>1</v>
      </c>
      <c r="E3285" t="s">
        <v>883</v>
      </c>
      <c r="F3285">
        <v>3</v>
      </c>
      <c r="G3285" s="493">
        <v>43691.3641203704</v>
      </c>
      <c r="H3285" s="493">
        <v>43692.4240856481</v>
      </c>
      <c r="I3285" t="s">
        <v>6307</v>
      </c>
      <c r="J3285" t="s">
        <v>6562</v>
      </c>
      <c r="K3285" t="s">
        <v>8597</v>
      </c>
    </row>
    <row r="3286" hidden="1" spans="1:11">
      <c r="A3286" t="s">
        <v>8604</v>
      </c>
      <c r="B3286">
        <v>1</v>
      </c>
      <c r="C3286" t="s">
        <v>517</v>
      </c>
      <c r="D3286">
        <v>1</v>
      </c>
      <c r="E3286" t="s">
        <v>519</v>
      </c>
      <c r="F3286">
        <v>4</v>
      </c>
      <c r="G3286" s="493">
        <v>43691.3644907407</v>
      </c>
      <c r="H3286" s="493">
        <v>45154.4901967593</v>
      </c>
      <c r="I3286" t="s">
        <v>6291</v>
      </c>
      <c r="J3286" t="s">
        <v>6619</v>
      </c>
      <c r="K3286" t="s">
        <v>5868</v>
      </c>
    </row>
    <row r="3287" hidden="1" spans="1:11">
      <c r="A3287" t="s">
        <v>8605</v>
      </c>
      <c r="B3287">
        <v>1</v>
      </c>
      <c r="C3287" t="s">
        <v>517</v>
      </c>
      <c r="D3287">
        <v>1</v>
      </c>
      <c r="E3287" t="s">
        <v>519</v>
      </c>
      <c r="F3287">
        <v>4</v>
      </c>
      <c r="G3287" s="493">
        <v>43691.3644907407</v>
      </c>
      <c r="H3287" s="493">
        <v>45154.4901967593</v>
      </c>
      <c r="I3287" t="s">
        <v>6299</v>
      </c>
      <c r="J3287" t="s">
        <v>6619</v>
      </c>
      <c r="K3287" t="s">
        <v>5868</v>
      </c>
    </row>
    <row r="3288" hidden="1" spans="1:11">
      <c r="A3288" t="s">
        <v>8606</v>
      </c>
      <c r="B3288">
        <v>1</v>
      </c>
      <c r="C3288" t="s">
        <v>517</v>
      </c>
      <c r="D3288">
        <v>1</v>
      </c>
      <c r="E3288" t="s">
        <v>519</v>
      </c>
      <c r="F3288">
        <v>4</v>
      </c>
      <c r="G3288" s="493">
        <v>43691.3644907407</v>
      </c>
      <c r="H3288" s="493">
        <v>45154.4901967593</v>
      </c>
      <c r="I3288" t="s">
        <v>6301</v>
      </c>
      <c r="J3288" t="s">
        <v>6619</v>
      </c>
      <c r="K3288" t="s">
        <v>5868</v>
      </c>
    </row>
    <row r="3289" hidden="1" spans="1:11">
      <c r="A3289" t="s">
        <v>8607</v>
      </c>
      <c r="B3289">
        <v>1</v>
      </c>
      <c r="C3289" t="s">
        <v>517</v>
      </c>
      <c r="D3289">
        <v>1</v>
      </c>
      <c r="E3289" t="s">
        <v>519</v>
      </c>
      <c r="F3289">
        <v>4</v>
      </c>
      <c r="G3289" s="493">
        <v>43691.3644907407</v>
      </c>
      <c r="H3289" s="493">
        <v>45154.4901967593</v>
      </c>
      <c r="I3289" t="s">
        <v>6297</v>
      </c>
      <c r="J3289" t="s">
        <v>6619</v>
      </c>
      <c r="K3289" t="s">
        <v>5868</v>
      </c>
    </row>
    <row r="3290" hidden="1" spans="1:11">
      <c r="A3290" t="s">
        <v>8608</v>
      </c>
      <c r="B3290">
        <v>1</v>
      </c>
      <c r="C3290" t="s">
        <v>517</v>
      </c>
      <c r="D3290">
        <v>1</v>
      </c>
      <c r="E3290" t="s">
        <v>519</v>
      </c>
      <c r="F3290">
        <v>4</v>
      </c>
      <c r="G3290" s="493">
        <v>43691.3644907407</v>
      </c>
      <c r="H3290" s="493">
        <v>45154.4901967593</v>
      </c>
      <c r="I3290" t="s">
        <v>6293</v>
      </c>
      <c r="J3290" t="s">
        <v>6619</v>
      </c>
      <c r="K3290" t="s">
        <v>5868</v>
      </c>
    </row>
    <row r="3291" hidden="1" spans="1:11">
      <c r="A3291" t="s">
        <v>8609</v>
      </c>
      <c r="B3291">
        <v>1</v>
      </c>
      <c r="C3291" t="s">
        <v>8610</v>
      </c>
      <c r="D3291">
        <v>1</v>
      </c>
      <c r="E3291" t="s">
        <v>6356</v>
      </c>
      <c r="F3291">
        <v>4</v>
      </c>
      <c r="G3291" s="493">
        <v>43696.3763310185</v>
      </c>
      <c r="H3291" s="493">
        <v>45154.4956018518</v>
      </c>
      <c r="I3291" t="s">
        <v>6295</v>
      </c>
      <c r="J3291" t="s">
        <v>7266</v>
      </c>
      <c r="K3291" t="s">
        <v>8611</v>
      </c>
    </row>
    <row r="3292" hidden="1" spans="1:11">
      <c r="A3292" t="s">
        <v>8612</v>
      </c>
      <c r="B3292">
        <v>1</v>
      </c>
      <c r="C3292" t="s">
        <v>8612</v>
      </c>
      <c r="D3292">
        <v>1</v>
      </c>
      <c r="E3292" t="s">
        <v>8613</v>
      </c>
      <c r="F3292">
        <v>2</v>
      </c>
      <c r="G3292" s="493">
        <v>43619.4564351852</v>
      </c>
      <c r="H3292" s="493">
        <v>43619.5172569444</v>
      </c>
      <c r="I3292" t="s">
        <v>5825</v>
      </c>
      <c r="J3292" t="s">
        <v>5825</v>
      </c>
      <c r="K3292" t="s">
        <v>5826</v>
      </c>
    </row>
    <row r="3293" hidden="1" spans="1:11">
      <c r="A3293" t="s">
        <v>8614</v>
      </c>
      <c r="B3293">
        <v>1</v>
      </c>
      <c r="C3293" t="s">
        <v>8615</v>
      </c>
      <c r="D3293">
        <v>1</v>
      </c>
      <c r="E3293" t="s">
        <v>8616</v>
      </c>
      <c r="F3293">
        <v>2</v>
      </c>
      <c r="G3293" s="493">
        <v>44143.4370717593</v>
      </c>
      <c r="H3293" s="493">
        <v>44181.4134722222</v>
      </c>
      <c r="I3293" t="s">
        <v>8617</v>
      </c>
      <c r="J3293" t="s">
        <v>8618</v>
      </c>
      <c r="K3293" t="s">
        <v>8619</v>
      </c>
    </row>
    <row r="3294" hidden="1" spans="1:11">
      <c r="A3294" t="s">
        <v>8620</v>
      </c>
      <c r="B3294">
        <v>1</v>
      </c>
      <c r="C3294" t="s">
        <v>8620</v>
      </c>
      <c r="D3294">
        <v>1</v>
      </c>
      <c r="E3294" t="s">
        <v>8621</v>
      </c>
      <c r="F3294">
        <v>6</v>
      </c>
      <c r="G3294" s="493">
        <v>44366.9347222222</v>
      </c>
      <c r="H3294" s="493">
        <v>44367.0427662037</v>
      </c>
      <c r="I3294" t="s">
        <v>3735</v>
      </c>
      <c r="J3294" t="s">
        <v>3735</v>
      </c>
      <c r="K3294" t="s">
        <v>3064</v>
      </c>
    </row>
    <row r="3295" hidden="1" spans="1:11">
      <c r="A3295" t="s">
        <v>8622</v>
      </c>
      <c r="B3295">
        <v>1</v>
      </c>
      <c r="C3295" t="s">
        <v>8622</v>
      </c>
      <c r="D3295">
        <v>1</v>
      </c>
      <c r="E3295" t="s">
        <v>8623</v>
      </c>
      <c r="F3295">
        <v>6</v>
      </c>
      <c r="G3295" s="493">
        <v>44366.9512731481</v>
      </c>
      <c r="H3295" s="493">
        <v>44367.0655787037</v>
      </c>
      <c r="I3295" t="s">
        <v>3742</v>
      </c>
      <c r="J3295" t="s">
        <v>3742</v>
      </c>
      <c r="K3295" t="s">
        <v>8624</v>
      </c>
    </row>
    <row r="3296" hidden="1" spans="1:11">
      <c r="A3296" t="s">
        <v>8625</v>
      </c>
      <c r="B3296">
        <v>1</v>
      </c>
      <c r="C3296" t="s">
        <v>8625</v>
      </c>
      <c r="D3296">
        <v>1</v>
      </c>
      <c r="E3296" t="s">
        <v>8626</v>
      </c>
      <c r="F3296">
        <v>4</v>
      </c>
      <c r="G3296" s="493">
        <v>43999.5507407407</v>
      </c>
      <c r="H3296" s="493">
        <v>45209.4757986111</v>
      </c>
      <c r="I3296" t="s">
        <v>5673</v>
      </c>
      <c r="J3296" t="s">
        <v>5673</v>
      </c>
      <c r="K3296" t="s">
        <v>5673</v>
      </c>
    </row>
    <row r="3297" hidden="1" spans="1:11">
      <c r="A3297" t="s">
        <v>1016</v>
      </c>
      <c r="B3297">
        <v>1</v>
      </c>
      <c r="C3297" t="s">
        <v>1016</v>
      </c>
      <c r="D3297">
        <v>1</v>
      </c>
      <c r="E3297" t="s">
        <v>1017</v>
      </c>
      <c r="F3297">
        <v>4</v>
      </c>
      <c r="G3297" s="493">
        <v>43999.5419212963</v>
      </c>
      <c r="H3297" s="493">
        <v>45209.4763078704</v>
      </c>
      <c r="I3297" t="s">
        <v>5679</v>
      </c>
      <c r="J3297" t="s">
        <v>5679</v>
      </c>
      <c r="K3297" t="s">
        <v>5679</v>
      </c>
    </row>
    <row r="3298" hidden="1" spans="1:11">
      <c r="A3298" t="s">
        <v>8627</v>
      </c>
      <c r="B3298">
        <v>1</v>
      </c>
      <c r="C3298" t="s">
        <v>8627</v>
      </c>
      <c r="D3298">
        <v>1</v>
      </c>
      <c r="F3298">
        <v>0</v>
      </c>
      <c r="G3298" s="493">
        <v>43733.3769675926</v>
      </c>
      <c r="H3298" s="493">
        <v>43733.3769675926</v>
      </c>
      <c r="I3298" t="s">
        <v>7665</v>
      </c>
      <c r="J3298" t="s">
        <v>7665</v>
      </c>
      <c r="K3298" t="s">
        <v>1368</v>
      </c>
    </row>
    <row r="3299" hidden="1" spans="1:11">
      <c r="A3299" t="s">
        <v>8628</v>
      </c>
      <c r="B3299">
        <v>1</v>
      </c>
      <c r="C3299" t="s">
        <v>8628</v>
      </c>
      <c r="D3299">
        <v>1</v>
      </c>
      <c r="F3299">
        <v>0</v>
      </c>
      <c r="G3299" s="493">
        <v>43733.3780671296</v>
      </c>
      <c r="H3299" s="493">
        <v>43733.3780671296</v>
      </c>
      <c r="I3299" t="s">
        <v>7667</v>
      </c>
      <c r="J3299" t="s">
        <v>7667</v>
      </c>
      <c r="K3299" t="s">
        <v>1368</v>
      </c>
    </row>
    <row r="3300" hidden="1" spans="1:11">
      <c r="A3300" t="s">
        <v>8629</v>
      </c>
      <c r="B3300">
        <v>1</v>
      </c>
      <c r="C3300" t="s">
        <v>8629</v>
      </c>
      <c r="D3300">
        <v>1</v>
      </c>
      <c r="F3300">
        <v>0</v>
      </c>
      <c r="G3300" s="493">
        <v>43733.3789467593</v>
      </c>
      <c r="H3300" s="493">
        <v>43733.3789467593</v>
      </c>
      <c r="I3300" t="s">
        <v>7980</v>
      </c>
      <c r="J3300" t="s">
        <v>7980</v>
      </c>
      <c r="K3300" t="s">
        <v>1368</v>
      </c>
    </row>
    <row r="3301" hidden="1" spans="1:11">
      <c r="A3301" t="s">
        <v>8630</v>
      </c>
      <c r="B3301">
        <v>1</v>
      </c>
      <c r="C3301" t="s">
        <v>8630</v>
      </c>
      <c r="D3301">
        <v>1</v>
      </c>
      <c r="F3301">
        <v>0</v>
      </c>
      <c r="G3301" s="493">
        <v>43733.3797800926</v>
      </c>
      <c r="H3301" s="493">
        <v>43733.3797800926</v>
      </c>
      <c r="I3301" t="s">
        <v>7982</v>
      </c>
      <c r="J3301" t="s">
        <v>7982</v>
      </c>
      <c r="K3301" t="s">
        <v>1368</v>
      </c>
    </row>
    <row r="3302" hidden="1" spans="1:11">
      <c r="A3302" t="s">
        <v>8631</v>
      </c>
      <c r="B3302">
        <v>1</v>
      </c>
      <c r="C3302" t="s">
        <v>7572</v>
      </c>
      <c r="D3302">
        <v>1</v>
      </c>
      <c r="E3302" t="s">
        <v>895</v>
      </c>
      <c r="F3302">
        <v>4</v>
      </c>
      <c r="G3302" s="493">
        <v>43178.6840393519</v>
      </c>
      <c r="H3302" s="493">
        <v>43181.715162037</v>
      </c>
      <c r="I3302" t="s">
        <v>7582</v>
      </c>
      <c r="J3302" t="s">
        <v>7574</v>
      </c>
      <c r="K3302" t="s">
        <v>7178</v>
      </c>
    </row>
    <row r="3303" hidden="1" spans="1:11">
      <c r="A3303" t="s">
        <v>8632</v>
      </c>
      <c r="B3303">
        <v>1</v>
      </c>
      <c r="C3303" t="s">
        <v>7572</v>
      </c>
      <c r="D3303">
        <v>1</v>
      </c>
      <c r="E3303" t="s">
        <v>895</v>
      </c>
      <c r="F3303">
        <v>4</v>
      </c>
      <c r="G3303" s="493">
        <v>43178.6840393519</v>
      </c>
      <c r="H3303" s="493">
        <v>43181.715162037</v>
      </c>
      <c r="I3303" t="s">
        <v>7584</v>
      </c>
      <c r="J3303" t="s">
        <v>7574</v>
      </c>
      <c r="K3303" t="s">
        <v>7178</v>
      </c>
    </row>
    <row r="3304" hidden="1" spans="1:11">
      <c r="A3304" t="s">
        <v>8633</v>
      </c>
      <c r="B3304">
        <v>1</v>
      </c>
      <c r="C3304" t="s">
        <v>7572</v>
      </c>
      <c r="D3304">
        <v>1</v>
      </c>
      <c r="E3304" t="s">
        <v>895</v>
      </c>
      <c r="F3304">
        <v>4</v>
      </c>
      <c r="G3304" s="493">
        <v>43178.6840393519</v>
      </c>
      <c r="H3304" s="493">
        <v>43181.715162037</v>
      </c>
      <c r="I3304" t="s">
        <v>7988</v>
      </c>
      <c r="J3304" t="s">
        <v>7574</v>
      </c>
      <c r="K3304" t="s">
        <v>7178</v>
      </c>
    </row>
    <row r="3305" hidden="1" spans="1:11">
      <c r="A3305" t="s">
        <v>8634</v>
      </c>
      <c r="B3305">
        <v>1</v>
      </c>
      <c r="C3305" t="s">
        <v>7572</v>
      </c>
      <c r="D3305">
        <v>1</v>
      </c>
      <c r="E3305" t="s">
        <v>895</v>
      </c>
      <c r="F3305">
        <v>4</v>
      </c>
      <c r="G3305" s="493">
        <v>43178.6840393519</v>
      </c>
      <c r="H3305" s="493">
        <v>43181.715162037</v>
      </c>
      <c r="I3305" t="s">
        <v>7990</v>
      </c>
      <c r="J3305" t="s">
        <v>7574</v>
      </c>
      <c r="K3305" t="s">
        <v>7178</v>
      </c>
    </row>
    <row r="3306" hidden="1" spans="1:11">
      <c r="A3306" t="s">
        <v>8635</v>
      </c>
      <c r="B3306">
        <v>1</v>
      </c>
      <c r="C3306" t="s">
        <v>8636</v>
      </c>
      <c r="D3306">
        <v>1</v>
      </c>
      <c r="E3306" t="s">
        <v>8637</v>
      </c>
      <c r="F3306">
        <v>2</v>
      </c>
      <c r="G3306" s="493">
        <v>43675.6449421296</v>
      </c>
      <c r="H3306" s="493">
        <v>43703.4316550926</v>
      </c>
      <c r="I3306" t="s">
        <v>8638</v>
      </c>
      <c r="J3306" t="s">
        <v>8639</v>
      </c>
      <c r="K3306" t="s">
        <v>7592</v>
      </c>
    </row>
    <row r="3307" hidden="1" spans="1:11">
      <c r="A3307" t="s">
        <v>8640</v>
      </c>
      <c r="B3307">
        <v>1</v>
      </c>
      <c r="C3307" t="s">
        <v>8640</v>
      </c>
      <c r="D3307">
        <v>1</v>
      </c>
      <c r="E3307" t="s">
        <v>8641</v>
      </c>
      <c r="F3307">
        <v>2</v>
      </c>
      <c r="G3307" s="493">
        <v>44271.6718402778</v>
      </c>
      <c r="H3307" s="493">
        <v>44271.6847685185</v>
      </c>
      <c r="I3307" t="s">
        <v>8642</v>
      </c>
      <c r="J3307" t="s">
        <v>8642</v>
      </c>
      <c r="K3307" t="s">
        <v>8642</v>
      </c>
    </row>
    <row r="3308" hidden="1" spans="1:11">
      <c r="A3308" t="s">
        <v>8643</v>
      </c>
      <c r="B3308">
        <v>1</v>
      </c>
      <c r="C3308" t="s">
        <v>8643</v>
      </c>
      <c r="D3308">
        <v>1</v>
      </c>
      <c r="E3308" t="s">
        <v>8644</v>
      </c>
      <c r="F3308">
        <v>2</v>
      </c>
      <c r="G3308" s="493">
        <v>43999.5241087963</v>
      </c>
      <c r="H3308" s="493">
        <v>45209.4134490741</v>
      </c>
      <c r="I3308" t="s">
        <v>5676</v>
      </c>
      <c r="J3308" t="s">
        <v>5676</v>
      </c>
      <c r="K3308" t="s">
        <v>5676</v>
      </c>
    </row>
    <row r="3309" hidden="1" spans="1:11">
      <c r="A3309" t="s">
        <v>8645</v>
      </c>
      <c r="B3309">
        <v>1</v>
      </c>
      <c r="C3309" t="s">
        <v>8645</v>
      </c>
      <c r="D3309">
        <v>1</v>
      </c>
      <c r="E3309" t="s">
        <v>8646</v>
      </c>
      <c r="F3309">
        <v>4</v>
      </c>
      <c r="G3309" s="493">
        <v>44366.9433912037</v>
      </c>
      <c r="H3309" s="493">
        <v>44367.0590162037</v>
      </c>
      <c r="I3309" t="s">
        <v>3739</v>
      </c>
      <c r="J3309" t="s">
        <v>3739</v>
      </c>
      <c r="K3309" t="s">
        <v>8647</v>
      </c>
    </row>
    <row r="3310" hidden="1" spans="1:11">
      <c r="A3310" t="s">
        <v>8648</v>
      </c>
      <c r="B3310">
        <v>1</v>
      </c>
      <c r="C3310" t="s">
        <v>8648</v>
      </c>
      <c r="D3310">
        <v>1</v>
      </c>
      <c r="F3310">
        <v>0</v>
      </c>
      <c r="G3310" s="493">
        <v>44173.3551851852</v>
      </c>
      <c r="H3310" s="493">
        <v>44173.3551851852</v>
      </c>
      <c r="I3310" t="s">
        <v>8649</v>
      </c>
      <c r="J3310" t="s">
        <v>8649</v>
      </c>
      <c r="K3310" t="s">
        <v>1368</v>
      </c>
    </row>
    <row r="3311" hidden="1" spans="1:11">
      <c r="A3311" t="s">
        <v>8650</v>
      </c>
      <c r="B3311">
        <v>1</v>
      </c>
      <c r="C3311" t="s">
        <v>8651</v>
      </c>
      <c r="D3311">
        <v>1</v>
      </c>
      <c r="E3311" t="s">
        <v>7562</v>
      </c>
      <c r="F3311">
        <v>3</v>
      </c>
      <c r="G3311" s="493">
        <v>43602.5918171296</v>
      </c>
      <c r="H3311" s="493">
        <v>43602.6169444444</v>
      </c>
      <c r="I3311" t="s">
        <v>7563</v>
      </c>
      <c r="J3311" t="s">
        <v>7564</v>
      </c>
      <c r="K3311" t="s">
        <v>7564</v>
      </c>
    </row>
    <row r="3312" hidden="1" spans="1:11">
      <c r="A3312" t="s">
        <v>8652</v>
      </c>
      <c r="B3312">
        <v>1</v>
      </c>
      <c r="C3312" t="s">
        <v>8652</v>
      </c>
      <c r="D3312">
        <v>1</v>
      </c>
      <c r="F3312">
        <v>0</v>
      </c>
      <c r="G3312" s="493">
        <v>43599.6431828704</v>
      </c>
      <c r="H3312" s="493">
        <v>43599.6431828704</v>
      </c>
      <c r="I3312" t="s">
        <v>7586</v>
      </c>
      <c r="J3312" t="s">
        <v>7586</v>
      </c>
      <c r="K3312" t="s">
        <v>1368</v>
      </c>
    </row>
    <row r="3313" hidden="1" spans="1:11">
      <c r="A3313" t="s">
        <v>8653</v>
      </c>
      <c r="B3313">
        <v>1</v>
      </c>
      <c r="C3313" t="s">
        <v>8653</v>
      </c>
      <c r="D3313">
        <v>1</v>
      </c>
      <c r="E3313" t="s">
        <v>3206</v>
      </c>
      <c r="F3313">
        <v>4</v>
      </c>
      <c r="G3313" s="493">
        <v>43839.6600347222</v>
      </c>
      <c r="H3313" s="493">
        <v>43839.6642476852</v>
      </c>
      <c r="I3313" t="s">
        <v>8654</v>
      </c>
      <c r="J3313" t="s">
        <v>8654</v>
      </c>
      <c r="K3313" t="s">
        <v>8655</v>
      </c>
    </row>
    <row r="3314" hidden="1" spans="1:11">
      <c r="A3314" t="s">
        <v>8656</v>
      </c>
      <c r="B3314">
        <v>1</v>
      </c>
      <c r="C3314" t="s">
        <v>8656</v>
      </c>
      <c r="D3314">
        <v>1</v>
      </c>
      <c r="E3314" t="s">
        <v>3241</v>
      </c>
      <c r="F3314">
        <v>4</v>
      </c>
      <c r="G3314" s="493">
        <v>43845.3775694444</v>
      </c>
      <c r="H3314" s="493">
        <v>43845.4291898148</v>
      </c>
      <c r="I3314" t="s">
        <v>8657</v>
      </c>
      <c r="J3314" t="s">
        <v>8657</v>
      </c>
      <c r="K3314" t="s">
        <v>8658</v>
      </c>
    </row>
    <row r="3315" hidden="1" spans="1:11">
      <c r="A3315" t="s">
        <v>8659</v>
      </c>
      <c r="B3315">
        <v>1</v>
      </c>
      <c r="C3315" t="s">
        <v>8659</v>
      </c>
      <c r="D3315">
        <v>1</v>
      </c>
      <c r="E3315" t="s">
        <v>626</v>
      </c>
      <c r="F3315">
        <v>4</v>
      </c>
      <c r="G3315" s="493">
        <v>44366.9568518518</v>
      </c>
      <c r="H3315" s="493">
        <v>44367.0709722222</v>
      </c>
      <c r="I3315" t="s">
        <v>3746</v>
      </c>
      <c r="J3315" t="s">
        <v>3746</v>
      </c>
      <c r="K3315" t="s">
        <v>3747</v>
      </c>
    </row>
    <row r="3316" hidden="1" spans="1:11">
      <c r="A3316" t="s">
        <v>8660</v>
      </c>
      <c r="B3316">
        <v>1</v>
      </c>
      <c r="C3316" t="s">
        <v>8660</v>
      </c>
      <c r="D3316">
        <v>1</v>
      </c>
      <c r="E3316" t="s">
        <v>8661</v>
      </c>
      <c r="F3316">
        <v>6</v>
      </c>
      <c r="G3316" s="493">
        <v>44631.4509722222</v>
      </c>
      <c r="H3316" s="493">
        <v>45209.4922916667</v>
      </c>
      <c r="I3316" t="s">
        <v>5685</v>
      </c>
      <c r="J3316" t="s">
        <v>5685</v>
      </c>
      <c r="K3316" t="s">
        <v>5685</v>
      </c>
    </row>
    <row r="3317" hidden="1" spans="1:11">
      <c r="A3317" t="s">
        <v>8662</v>
      </c>
      <c r="B3317">
        <v>1</v>
      </c>
      <c r="C3317" t="s">
        <v>8662</v>
      </c>
      <c r="D3317">
        <v>1</v>
      </c>
      <c r="E3317" t="s">
        <v>8663</v>
      </c>
      <c r="F3317">
        <v>4</v>
      </c>
      <c r="G3317" s="493">
        <v>44631.5053935185</v>
      </c>
      <c r="H3317" s="493">
        <v>45209.4968055556</v>
      </c>
      <c r="I3317" t="s">
        <v>5688</v>
      </c>
      <c r="J3317" t="s">
        <v>5688</v>
      </c>
      <c r="K3317" t="s">
        <v>5688</v>
      </c>
    </row>
    <row r="3318" hidden="1" spans="1:11">
      <c r="A3318" t="s">
        <v>8664</v>
      </c>
      <c r="B3318">
        <v>1</v>
      </c>
      <c r="C3318" t="s">
        <v>8665</v>
      </c>
      <c r="D3318">
        <v>1</v>
      </c>
      <c r="E3318" t="s">
        <v>8666</v>
      </c>
      <c r="F3318">
        <v>2</v>
      </c>
      <c r="G3318" s="493">
        <v>43675.6458912037</v>
      </c>
      <c r="H3318" s="493">
        <v>43703.4306481481</v>
      </c>
      <c r="I3318" t="s">
        <v>7427</v>
      </c>
      <c r="J3318" t="s">
        <v>6203</v>
      </c>
      <c r="K3318" t="s">
        <v>4634</v>
      </c>
    </row>
    <row r="3319" hidden="1" spans="1:11">
      <c r="A3319" t="s">
        <v>8667</v>
      </c>
      <c r="B3319">
        <v>1</v>
      </c>
      <c r="C3319" t="s">
        <v>8665</v>
      </c>
      <c r="D3319">
        <v>1</v>
      </c>
      <c r="E3319" t="s">
        <v>8666</v>
      </c>
      <c r="F3319">
        <v>2</v>
      </c>
      <c r="G3319" s="493">
        <v>43675.6458912037</v>
      </c>
      <c r="H3319" s="493">
        <v>43703.4306481481</v>
      </c>
      <c r="I3319" t="s">
        <v>7629</v>
      </c>
      <c r="J3319" t="s">
        <v>6203</v>
      </c>
      <c r="K3319" t="s">
        <v>4634</v>
      </c>
    </row>
    <row r="3320" hidden="1" spans="1:11">
      <c r="A3320" t="s">
        <v>8668</v>
      </c>
      <c r="B3320">
        <v>1</v>
      </c>
      <c r="C3320" t="s">
        <v>8668</v>
      </c>
      <c r="D3320">
        <v>1</v>
      </c>
      <c r="E3320" t="s">
        <v>8669</v>
      </c>
      <c r="F3320">
        <v>10</v>
      </c>
      <c r="G3320" s="493">
        <v>43722.7562962963</v>
      </c>
      <c r="H3320" s="493">
        <v>43722.7701851852</v>
      </c>
      <c r="I3320" t="s">
        <v>8670</v>
      </c>
      <c r="J3320" t="s">
        <v>8670</v>
      </c>
      <c r="K3320" t="s">
        <v>8671</v>
      </c>
    </row>
    <row r="3321" hidden="1" spans="1:11">
      <c r="A3321" t="s">
        <v>8672</v>
      </c>
      <c r="B3321">
        <v>1</v>
      </c>
      <c r="C3321" t="s">
        <v>8673</v>
      </c>
      <c r="D3321">
        <v>1</v>
      </c>
      <c r="E3321" t="s">
        <v>6362</v>
      </c>
      <c r="F3321">
        <v>8</v>
      </c>
      <c r="G3321" s="493">
        <v>44066.7277083333</v>
      </c>
      <c r="H3321" s="493">
        <v>45209.4735416667</v>
      </c>
      <c r="I3321" t="s">
        <v>7170</v>
      </c>
      <c r="J3321" t="s">
        <v>7171</v>
      </c>
      <c r="K3321" t="s">
        <v>8611</v>
      </c>
    </row>
    <row r="3322" hidden="1" spans="1:11">
      <c r="A3322" t="s">
        <v>534</v>
      </c>
      <c r="B3322">
        <v>1</v>
      </c>
      <c r="C3322" t="s">
        <v>533</v>
      </c>
      <c r="D3322">
        <v>1</v>
      </c>
      <c r="E3322" t="s">
        <v>532</v>
      </c>
      <c r="F3322">
        <v>4</v>
      </c>
      <c r="G3322" s="493">
        <v>44200.3554166667</v>
      </c>
      <c r="H3322" s="493">
        <v>45209.4103472222</v>
      </c>
      <c r="I3322" t="s">
        <v>5986</v>
      </c>
      <c r="J3322" t="s">
        <v>6054</v>
      </c>
      <c r="K3322" t="s">
        <v>8674</v>
      </c>
    </row>
    <row r="3323" hidden="1" spans="1:11">
      <c r="A3323" t="s">
        <v>8675</v>
      </c>
      <c r="B3323">
        <v>1</v>
      </c>
      <c r="C3323" t="s">
        <v>8675</v>
      </c>
      <c r="D3323">
        <v>1</v>
      </c>
      <c r="E3323" t="s">
        <v>7150</v>
      </c>
      <c r="F3323">
        <v>8</v>
      </c>
      <c r="G3323" s="493">
        <v>44550.7943518519</v>
      </c>
      <c r="H3323" s="493">
        <v>44550.8019097222</v>
      </c>
      <c r="I3323" t="s">
        <v>6693</v>
      </c>
      <c r="J3323" t="s">
        <v>6693</v>
      </c>
      <c r="K3323" t="s">
        <v>7151</v>
      </c>
    </row>
    <row r="3324" hidden="1" spans="1:11">
      <c r="A3324" t="s">
        <v>8676</v>
      </c>
      <c r="B3324">
        <v>1</v>
      </c>
      <c r="C3324" t="s">
        <v>8676</v>
      </c>
      <c r="D3324">
        <v>1</v>
      </c>
      <c r="E3324" t="s">
        <v>8677</v>
      </c>
      <c r="F3324">
        <v>4</v>
      </c>
      <c r="G3324" s="493">
        <v>43655.7468634259</v>
      </c>
      <c r="H3324" s="493">
        <v>43655.7847916667</v>
      </c>
      <c r="I3324" t="s">
        <v>8221</v>
      </c>
      <c r="J3324" t="s">
        <v>8221</v>
      </c>
      <c r="K3324" t="s">
        <v>8221</v>
      </c>
    </row>
    <row r="3325" hidden="1" spans="1:11">
      <c r="A3325" t="s">
        <v>8678</v>
      </c>
      <c r="B3325">
        <v>1</v>
      </c>
      <c r="C3325" t="s">
        <v>8678</v>
      </c>
      <c r="D3325">
        <v>1</v>
      </c>
      <c r="E3325" t="s">
        <v>8679</v>
      </c>
      <c r="F3325">
        <v>4</v>
      </c>
      <c r="G3325" s="493">
        <v>43655.7502199074</v>
      </c>
      <c r="H3325" s="493">
        <v>43655.7839930556</v>
      </c>
      <c r="I3325" t="s">
        <v>8333</v>
      </c>
      <c r="J3325" t="s">
        <v>8333</v>
      </c>
      <c r="K3325" t="s">
        <v>8333</v>
      </c>
    </row>
    <row r="3326" hidden="1" spans="1:11">
      <c r="A3326" t="s">
        <v>8680</v>
      </c>
      <c r="B3326">
        <v>1</v>
      </c>
      <c r="C3326" t="s">
        <v>8680</v>
      </c>
      <c r="D3326">
        <v>1</v>
      </c>
      <c r="E3326" t="s">
        <v>1198</v>
      </c>
      <c r="F3326">
        <v>2</v>
      </c>
      <c r="G3326" s="493">
        <v>43675.6454282407</v>
      </c>
      <c r="H3326" s="493">
        <v>43703.4310185185</v>
      </c>
      <c r="I3326" t="s">
        <v>8681</v>
      </c>
      <c r="J3326" t="s">
        <v>8681</v>
      </c>
      <c r="K3326" t="s">
        <v>8681</v>
      </c>
    </row>
    <row r="3327" hidden="1" spans="1:11">
      <c r="A3327" t="s">
        <v>8682</v>
      </c>
      <c r="B3327">
        <v>1</v>
      </c>
      <c r="C3327" t="s">
        <v>8682</v>
      </c>
      <c r="D3327">
        <v>1</v>
      </c>
      <c r="F3327">
        <v>0</v>
      </c>
      <c r="G3327" s="493">
        <v>44157.6556944444</v>
      </c>
      <c r="H3327" s="493">
        <v>44157.6556944444</v>
      </c>
      <c r="I3327" t="s">
        <v>8683</v>
      </c>
      <c r="J3327" t="s">
        <v>8683</v>
      </c>
      <c r="K3327" t="s">
        <v>1368</v>
      </c>
    </row>
    <row r="3328" hidden="1" spans="1:11">
      <c r="A3328" t="s">
        <v>8684</v>
      </c>
      <c r="B3328">
        <v>1</v>
      </c>
      <c r="C3328" t="s">
        <v>5210</v>
      </c>
      <c r="D3328">
        <v>1</v>
      </c>
      <c r="E3328">
        <v>92447091</v>
      </c>
      <c r="F3328">
        <v>21</v>
      </c>
      <c r="G3328" s="493">
        <v>39804.6131828704</v>
      </c>
      <c r="H3328" s="493">
        <v>39804.6131828704</v>
      </c>
      <c r="I3328" t="s">
        <v>8685</v>
      </c>
      <c r="J3328" t="s">
        <v>5211</v>
      </c>
      <c r="K3328" t="s">
        <v>5212</v>
      </c>
    </row>
    <row r="3329" hidden="1" spans="1:11">
      <c r="A3329" t="s">
        <v>8686</v>
      </c>
      <c r="B3329">
        <v>1</v>
      </c>
      <c r="C3329" t="s">
        <v>8687</v>
      </c>
      <c r="D3329">
        <v>1</v>
      </c>
      <c r="E3329" t="s">
        <v>2777</v>
      </c>
      <c r="F3329">
        <v>6</v>
      </c>
      <c r="G3329" s="493">
        <v>43920.6543865741</v>
      </c>
      <c r="H3329" s="493">
        <v>43920.6628703704</v>
      </c>
      <c r="I3329" t="s">
        <v>8021</v>
      </c>
      <c r="J3329" t="s">
        <v>5155</v>
      </c>
      <c r="K3329" t="s">
        <v>8022</v>
      </c>
    </row>
    <row r="3330" hidden="1" spans="1:11">
      <c r="A3330" t="s">
        <v>8688</v>
      </c>
      <c r="B3330">
        <v>1</v>
      </c>
      <c r="C3330" t="s">
        <v>8689</v>
      </c>
      <c r="D3330">
        <v>1</v>
      </c>
      <c r="E3330" t="s">
        <v>3808</v>
      </c>
      <c r="F3330">
        <v>6</v>
      </c>
      <c r="G3330" s="493">
        <v>43920.6547222222</v>
      </c>
      <c r="H3330" s="493">
        <v>43920.6600694444</v>
      </c>
      <c r="I3330" t="s">
        <v>3809</v>
      </c>
      <c r="J3330" t="s">
        <v>8201</v>
      </c>
      <c r="K3330" t="s">
        <v>8202</v>
      </c>
    </row>
    <row r="3331" hidden="1" spans="1:11">
      <c r="A3331" t="s">
        <v>8690</v>
      </c>
      <c r="B3331">
        <v>1</v>
      </c>
      <c r="C3331" t="s">
        <v>8690</v>
      </c>
      <c r="D3331">
        <v>1</v>
      </c>
      <c r="E3331" t="s">
        <v>8691</v>
      </c>
      <c r="F3331">
        <v>2</v>
      </c>
      <c r="G3331" s="493">
        <v>43761.4503703704</v>
      </c>
      <c r="H3331" s="493">
        <v>43761.5909722222</v>
      </c>
      <c r="I3331" t="s">
        <v>8692</v>
      </c>
      <c r="J3331" t="s">
        <v>8692</v>
      </c>
      <c r="K3331" t="s">
        <v>6998</v>
      </c>
    </row>
    <row r="3332" hidden="1" spans="1:11">
      <c r="A3332" t="s">
        <v>8693</v>
      </c>
      <c r="B3332">
        <v>1</v>
      </c>
      <c r="C3332" t="s">
        <v>8693</v>
      </c>
      <c r="D3332">
        <v>1</v>
      </c>
      <c r="E3332" t="s">
        <v>8694</v>
      </c>
      <c r="F3332">
        <v>2</v>
      </c>
      <c r="G3332" s="493">
        <v>43679.6075810185</v>
      </c>
      <c r="H3332" s="493">
        <v>43682.4075</v>
      </c>
      <c r="I3332" t="s">
        <v>8235</v>
      </c>
      <c r="J3332" t="s">
        <v>8235</v>
      </c>
      <c r="K3332" t="s">
        <v>8236</v>
      </c>
    </row>
    <row r="3333" hidden="1" spans="1:11">
      <c r="A3333" t="s">
        <v>8695</v>
      </c>
      <c r="B3333">
        <v>1</v>
      </c>
      <c r="C3333" t="s">
        <v>8696</v>
      </c>
      <c r="D3333">
        <v>1</v>
      </c>
      <c r="E3333" t="s">
        <v>3940</v>
      </c>
      <c r="F3333">
        <v>6</v>
      </c>
      <c r="G3333" s="493">
        <v>43920.6540277778</v>
      </c>
      <c r="H3333" s="493">
        <v>43920.6764583333</v>
      </c>
      <c r="I3333" t="s">
        <v>3941</v>
      </c>
      <c r="J3333" t="s">
        <v>8197</v>
      </c>
      <c r="K3333" t="s">
        <v>8198</v>
      </c>
    </row>
    <row r="3334" hidden="1" spans="1:11">
      <c r="A3334" t="s">
        <v>8697</v>
      </c>
      <c r="B3334">
        <v>1</v>
      </c>
      <c r="C3334" t="s">
        <v>8697</v>
      </c>
      <c r="D3334">
        <v>1</v>
      </c>
      <c r="F3334">
        <v>0</v>
      </c>
      <c r="G3334" s="493">
        <v>43698.5118865741</v>
      </c>
      <c r="H3334" s="493">
        <v>43698.5118865741</v>
      </c>
      <c r="I3334" t="s">
        <v>8698</v>
      </c>
      <c r="J3334" t="s">
        <v>8698</v>
      </c>
      <c r="K3334" t="s">
        <v>8699</v>
      </c>
    </row>
    <row r="3335" hidden="1" spans="1:11">
      <c r="A3335" t="s">
        <v>8700</v>
      </c>
      <c r="B3335">
        <v>1</v>
      </c>
      <c r="C3335" t="s">
        <v>8700</v>
      </c>
      <c r="D3335">
        <v>1</v>
      </c>
      <c r="F3335">
        <v>0</v>
      </c>
      <c r="G3335" s="493">
        <v>43630.6103009259</v>
      </c>
      <c r="H3335" s="493">
        <v>43630.6103009259</v>
      </c>
      <c r="I3335" t="s">
        <v>7604</v>
      </c>
      <c r="J3335" t="s">
        <v>7604</v>
      </c>
      <c r="K3335" t="s">
        <v>1368</v>
      </c>
    </row>
    <row r="3336" hidden="1" spans="1:11">
      <c r="A3336" t="s">
        <v>8701</v>
      </c>
      <c r="B3336">
        <v>1</v>
      </c>
      <c r="C3336" t="s">
        <v>8701</v>
      </c>
      <c r="D3336">
        <v>1</v>
      </c>
      <c r="F3336">
        <v>0</v>
      </c>
      <c r="G3336" s="493">
        <v>43630.6072685185</v>
      </c>
      <c r="H3336" s="493">
        <v>43630.6072685185</v>
      </c>
      <c r="I3336" t="s">
        <v>7602</v>
      </c>
      <c r="J3336" t="s">
        <v>7602</v>
      </c>
      <c r="K3336" t="s">
        <v>1368</v>
      </c>
    </row>
    <row r="3337" hidden="1" spans="1:11">
      <c r="A3337" t="s">
        <v>8702</v>
      </c>
      <c r="B3337">
        <v>1</v>
      </c>
      <c r="C3337" t="s">
        <v>8702</v>
      </c>
      <c r="D3337">
        <v>1</v>
      </c>
      <c r="E3337" t="s">
        <v>8703</v>
      </c>
      <c r="F3337">
        <v>4</v>
      </c>
      <c r="G3337" s="493">
        <v>43664.7528009259</v>
      </c>
      <c r="H3337" s="493">
        <v>43664.7759722222</v>
      </c>
      <c r="I3337" t="s">
        <v>8217</v>
      </c>
      <c r="J3337" t="s">
        <v>8217</v>
      </c>
      <c r="K3337" t="s">
        <v>8704</v>
      </c>
    </row>
    <row r="3338" hidden="1" spans="1:11">
      <c r="A3338" t="s">
        <v>8705</v>
      </c>
      <c r="B3338">
        <v>1</v>
      </c>
      <c r="C3338" t="s">
        <v>8705</v>
      </c>
      <c r="D3338">
        <v>1</v>
      </c>
      <c r="E3338" t="s">
        <v>8706</v>
      </c>
      <c r="F3338">
        <v>4</v>
      </c>
      <c r="G3338" s="493">
        <v>43664.7535648148</v>
      </c>
      <c r="H3338" s="493">
        <v>43664.7792708333</v>
      </c>
      <c r="I3338" t="s">
        <v>8707</v>
      </c>
      <c r="J3338" t="s">
        <v>8707</v>
      </c>
      <c r="K3338" t="s">
        <v>8708</v>
      </c>
    </row>
    <row r="3339" hidden="1" spans="1:11">
      <c r="A3339" t="s">
        <v>8709</v>
      </c>
      <c r="B3339">
        <v>1</v>
      </c>
      <c r="C3339" t="s">
        <v>8709</v>
      </c>
      <c r="D3339">
        <v>1</v>
      </c>
      <c r="E3339" t="s">
        <v>8710</v>
      </c>
      <c r="F3339">
        <v>12</v>
      </c>
      <c r="G3339" s="493">
        <v>43874.627337963</v>
      </c>
      <c r="H3339" s="493">
        <v>43878.4077546296</v>
      </c>
      <c r="I3339" t="s">
        <v>3635</v>
      </c>
      <c r="J3339" t="s">
        <v>3635</v>
      </c>
      <c r="K3339" t="s">
        <v>3635</v>
      </c>
    </row>
    <row r="3340" hidden="1" spans="1:11">
      <c r="A3340" t="s">
        <v>8711</v>
      </c>
      <c r="B3340">
        <v>1</v>
      </c>
      <c r="C3340" t="s">
        <v>7832</v>
      </c>
      <c r="D3340">
        <v>1</v>
      </c>
      <c r="E3340" t="s">
        <v>6532</v>
      </c>
      <c r="F3340">
        <v>6</v>
      </c>
      <c r="G3340" s="493">
        <v>43335.5460300926</v>
      </c>
      <c r="H3340" s="493">
        <v>43335.6248726852</v>
      </c>
      <c r="I3340" t="s">
        <v>7994</v>
      </c>
      <c r="J3340" t="s">
        <v>4265</v>
      </c>
      <c r="K3340" t="s">
        <v>4957</v>
      </c>
    </row>
    <row r="3341" hidden="1" spans="1:11">
      <c r="A3341" t="s">
        <v>8712</v>
      </c>
      <c r="B3341">
        <v>1</v>
      </c>
      <c r="C3341" t="s">
        <v>8712</v>
      </c>
      <c r="D3341">
        <v>1</v>
      </c>
      <c r="F3341">
        <v>0</v>
      </c>
      <c r="G3341" s="493">
        <v>43921.3553125</v>
      </c>
      <c r="H3341" s="493">
        <v>43921.3553125</v>
      </c>
      <c r="I3341" t="s">
        <v>8713</v>
      </c>
      <c r="J3341" t="s">
        <v>8713</v>
      </c>
      <c r="K3341" t="s">
        <v>1368</v>
      </c>
    </row>
    <row r="3342" hidden="1" spans="1:11">
      <c r="A3342" t="s">
        <v>8714</v>
      </c>
      <c r="B3342">
        <v>1</v>
      </c>
      <c r="C3342" t="s">
        <v>8714</v>
      </c>
      <c r="D3342">
        <v>1</v>
      </c>
      <c r="F3342">
        <v>0</v>
      </c>
      <c r="G3342" s="493">
        <v>43843.6240277778</v>
      </c>
      <c r="H3342" s="493">
        <v>43843.6240277778</v>
      </c>
      <c r="I3342" t="s">
        <v>8715</v>
      </c>
      <c r="J3342" t="s">
        <v>8715</v>
      </c>
      <c r="K3342" t="s">
        <v>1368</v>
      </c>
    </row>
    <row r="3343" hidden="1" spans="1:11">
      <c r="A3343" t="s">
        <v>8716</v>
      </c>
      <c r="B3343">
        <v>1</v>
      </c>
      <c r="C3343" t="s">
        <v>8716</v>
      </c>
      <c r="D3343">
        <v>1</v>
      </c>
      <c r="F3343">
        <v>0</v>
      </c>
      <c r="G3343" s="493">
        <v>43850.6401273148</v>
      </c>
      <c r="H3343" s="493">
        <v>43850.6401273148</v>
      </c>
      <c r="I3343" t="s">
        <v>8717</v>
      </c>
      <c r="J3343" t="s">
        <v>8717</v>
      </c>
      <c r="K3343" t="s">
        <v>1368</v>
      </c>
    </row>
    <row r="3344" hidden="1" spans="1:11">
      <c r="A3344" t="s">
        <v>8718</v>
      </c>
      <c r="B3344">
        <v>1</v>
      </c>
      <c r="C3344" t="s">
        <v>8718</v>
      </c>
      <c r="D3344">
        <v>1</v>
      </c>
      <c r="F3344">
        <v>0</v>
      </c>
      <c r="G3344" s="493">
        <v>43787.7062615741</v>
      </c>
      <c r="H3344" s="493">
        <v>43787.7062615741</v>
      </c>
      <c r="I3344" t="s">
        <v>8719</v>
      </c>
      <c r="J3344" t="s">
        <v>8719</v>
      </c>
      <c r="K3344" t="s">
        <v>1368</v>
      </c>
    </row>
    <row r="3345" hidden="1" spans="1:11">
      <c r="A3345" t="s">
        <v>8720</v>
      </c>
      <c r="B3345">
        <v>1</v>
      </c>
      <c r="C3345" t="s">
        <v>7935</v>
      </c>
      <c r="D3345">
        <v>1</v>
      </c>
      <c r="E3345" t="s">
        <v>7432</v>
      </c>
      <c r="F3345">
        <v>2</v>
      </c>
      <c r="G3345" s="493">
        <v>43811.6073263889</v>
      </c>
      <c r="H3345" s="493">
        <v>44573.6592592593</v>
      </c>
      <c r="I3345" t="s">
        <v>8721</v>
      </c>
      <c r="J3345" t="s">
        <v>7937</v>
      </c>
      <c r="K3345" t="s">
        <v>6998</v>
      </c>
    </row>
    <row r="3346" hidden="1" spans="1:11">
      <c r="A3346" t="s">
        <v>8722</v>
      </c>
      <c r="B3346">
        <v>1</v>
      </c>
      <c r="C3346" t="s">
        <v>8722</v>
      </c>
      <c r="D3346">
        <v>1</v>
      </c>
      <c r="F3346">
        <v>0</v>
      </c>
      <c r="G3346" s="493">
        <v>43811.5988310185</v>
      </c>
      <c r="H3346" s="493">
        <v>43811.5988310185</v>
      </c>
      <c r="I3346" t="s">
        <v>8723</v>
      </c>
      <c r="J3346" t="s">
        <v>8723</v>
      </c>
      <c r="K3346" t="s">
        <v>1368</v>
      </c>
    </row>
    <row r="3347" hidden="1" spans="1:11">
      <c r="A3347" t="s">
        <v>8724</v>
      </c>
      <c r="B3347">
        <v>1</v>
      </c>
      <c r="C3347" t="s">
        <v>8725</v>
      </c>
      <c r="D3347">
        <v>1</v>
      </c>
      <c r="E3347" t="s">
        <v>7562</v>
      </c>
      <c r="F3347">
        <v>3</v>
      </c>
      <c r="G3347" s="493">
        <v>43812.5714699074</v>
      </c>
      <c r="H3347" s="493">
        <v>43812.5753587963</v>
      </c>
      <c r="I3347" t="s">
        <v>8726</v>
      </c>
      <c r="J3347" t="s">
        <v>4856</v>
      </c>
      <c r="K3347" t="s">
        <v>4856</v>
      </c>
    </row>
    <row r="3348" hidden="1" spans="1:11">
      <c r="A3348" t="s">
        <v>8727</v>
      </c>
      <c r="B3348">
        <v>1</v>
      </c>
      <c r="C3348" t="s">
        <v>8727</v>
      </c>
      <c r="D3348">
        <v>1</v>
      </c>
      <c r="F3348">
        <v>0</v>
      </c>
      <c r="G3348" s="493">
        <v>43812.4596064815</v>
      </c>
      <c r="H3348" s="493">
        <v>43812.4596064815</v>
      </c>
      <c r="I3348" t="s">
        <v>8728</v>
      </c>
      <c r="J3348" t="s">
        <v>8728</v>
      </c>
      <c r="K3348" t="s">
        <v>1368</v>
      </c>
    </row>
    <row r="3349" hidden="1" spans="1:11">
      <c r="A3349" t="s">
        <v>8729</v>
      </c>
      <c r="B3349">
        <v>1</v>
      </c>
      <c r="C3349" t="s">
        <v>8729</v>
      </c>
      <c r="D3349">
        <v>1</v>
      </c>
      <c r="F3349">
        <v>0</v>
      </c>
      <c r="G3349" s="493">
        <v>43649.5972453704</v>
      </c>
      <c r="H3349" s="493">
        <v>43649.5972453704</v>
      </c>
      <c r="I3349" t="s">
        <v>7915</v>
      </c>
      <c r="J3349" t="s">
        <v>7915</v>
      </c>
      <c r="K3349" t="s">
        <v>1368</v>
      </c>
    </row>
    <row r="3350" hidden="1" spans="1:11">
      <c r="A3350" t="s">
        <v>8730</v>
      </c>
      <c r="B3350">
        <v>1</v>
      </c>
      <c r="C3350" t="s">
        <v>8730</v>
      </c>
      <c r="D3350">
        <v>1</v>
      </c>
      <c r="F3350">
        <v>0</v>
      </c>
      <c r="G3350" s="493">
        <v>43634.6564467593</v>
      </c>
      <c r="H3350" s="493">
        <v>43634.6564467593</v>
      </c>
      <c r="I3350" t="s">
        <v>5808</v>
      </c>
      <c r="J3350" t="s">
        <v>5808</v>
      </c>
      <c r="K3350" t="s">
        <v>1368</v>
      </c>
    </row>
    <row r="3351" hidden="1" spans="1:11">
      <c r="A3351" t="s">
        <v>8731</v>
      </c>
      <c r="B3351">
        <v>1</v>
      </c>
      <c r="C3351" t="s">
        <v>8731</v>
      </c>
      <c r="D3351">
        <v>1</v>
      </c>
      <c r="F3351">
        <v>0</v>
      </c>
      <c r="G3351" s="493">
        <v>43634.739837963</v>
      </c>
      <c r="H3351" s="493">
        <v>43634.739837963</v>
      </c>
      <c r="I3351" t="s">
        <v>5810</v>
      </c>
      <c r="J3351" t="s">
        <v>5810</v>
      </c>
      <c r="K3351" t="s">
        <v>1368</v>
      </c>
    </row>
    <row r="3352" hidden="1" spans="1:11">
      <c r="A3352" t="s">
        <v>8732</v>
      </c>
      <c r="B3352">
        <v>1</v>
      </c>
      <c r="C3352" t="s">
        <v>8733</v>
      </c>
      <c r="D3352">
        <v>1</v>
      </c>
      <c r="E3352" t="s">
        <v>8734</v>
      </c>
      <c r="F3352">
        <v>1</v>
      </c>
      <c r="G3352" s="493">
        <v>43634.7584375</v>
      </c>
      <c r="H3352" s="493">
        <v>43640.5042592593</v>
      </c>
      <c r="I3352" t="s">
        <v>8735</v>
      </c>
      <c r="J3352" t="s">
        <v>8736</v>
      </c>
      <c r="K3352" t="s">
        <v>8737</v>
      </c>
    </row>
    <row r="3353" hidden="1" spans="1:11">
      <c r="A3353" t="s">
        <v>8738</v>
      </c>
      <c r="B3353">
        <v>1</v>
      </c>
      <c r="C3353" t="s">
        <v>8738</v>
      </c>
      <c r="D3353">
        <v>1</v>
      </c>
      <c r="E3353" t="s">
        <v>8641</v>
      </c>
      <c r="F3353">
        <v>2</v>
      </c>
      <c r="G3353" s="493">
        <v>44271.6722569444</v>
      </c>
      <c r="H3353" s="493">
        <v>44271.6864236111</v>
      </c>
      <c r="I3353" t="s">
        <v>8739</v>
      </c>
      <c r="J3353" t="s">
        <v>8739</v>
      </c>
      <c r="K3353" t="s">
        <v>8740</v>
      </c>
    </row>
    <row r="3354" hidden="1" spans="1:11">
      <c r="A3354" t="s">
        <v>8741</v>
      </c>
      <c r="B3354">
        <v>1</v>
      </c>
      <c r="C3354" t="s">
        <v>8741</v>
      </c>
      <c r="D3354">
        <v>1</v>
      </c>
      <c r="E3354" t="s">
        <v>8641</v>
      </c>
      <c r="F3354">
        <v>2</v>
      </c>
      <c r="G3354" s="493">
        <v>44192.5979166667</v>
      </c>
      <c r="H3354" s="493">
        <v>44192.6724305556</v>
      </c>
      <c r="I3354" t="s">
        <v>8742</v>
      </c>
      <c r="J3354" t="s">
        <v>8742</v>
      </c>
      <c r="K3354" t="s">
        <v>8743</v>
      </c>
    </row>
    <row r="3355" hidden="1" spans="1:11">
      <c r="A3355" t="s">
        <v>8744</v>
      </c>
      <c r="B3355">
        <v>1</v>
      </c>
      <c r="C3355" t="s">
        <v>8744</v>
      </c>
      <c r="D3355">
        <v>1</v>
      </c>
      <c r="E3355" t="s">
        <v>8641</v>
      </c>
      <c r="F3355">
        <v>2</v>
      </c>
      <c r="G3355" s="493">
        <v>44192.6730092593</v>
      </c>
      <c r="H3355" s="493">
        <v>44192.6871296296</v>
      </c>
      <c r="I3355" t="s">
        <v>8745</v>
      </c>
      <c r="J3355" t="s">
        <v>8745</v>
      </c>
      <c r="K3355" t="s">
        <v>8746</v>
      </c>
    </row>
    <row r="3356" hidden="1" spans="1:11">
      <c r="A3356" t="s">
        <v>8747</v>
      </c>
      <c r="B3356">
        <v>1</v>
      </c>
      <c r="C3356" t="s">
        <v>8747</v>
      </c>
      <c r="D3356">
        <v>1</v>
      </c>
      <c r="E3356" t="s">
        <v>8748</v>
      </c>
      <c r="F3356">
        <v>6</v>
      </c>
      <c r="G3356" s="493">
        <v>43999.5601967593</v>
      </c>
      <c r="H3356" s="493">
        <v>45209.4834143519</v>
      </c>
      <c r="I3356" t="s">
        <v>8749</v>
      </c>
      <c r="J3356" t="s">
        <v>8749</v>
      </c>
      <c r="K3356" t="s">
        <v>8749</v>
      </c>
    </row>
    <row r="3357" hidden="1" spans="1:11">
      <c r="A3357" t="s">
        <v>8750</v>
      </c>
      <c r="B3357">
        <v>1</v>
      </c>
      <c r="C3357" t="s">
        <v>8750</v>
      </c>
      <c r="D3357">
        <v>1</v>
      </c>
      <c r="F3357">
        <v>0</v>
      </c>
      <c r="G3357" s="493">
        <v>45516.7721527778</v>
      </c>
      <c r="H3357" s="493">
        <v>45516.7721527778</v>
      </c>
      <c r="I3357" t="s">
        <v>8751</v>
      </c>
      <c r="J3357" t="s">
        <v>8751</v>
      </c>
      <c r="K3357" t="s">
        <v>1368</v>
      </c>
    </row>
    <row r="3358" hidden="1" spans="1:11">
      <c r="A3358" t="s">
        <v>8752</v>
      </c>
      <c r="B3358">
        <v>1</v>
      </c>
      <c r="C3358" t="s">
        <v>8753</v>
      </c>
      <c r="D3358">
        <v>1</v>
      </c>
      <c r="E3358" t="s">
        <v>3230</v>
      </c>
      <c r="F3358">
        <v>4</v>
      </c>
      <c r="G3358" s="493">
        <v>43838.6723958333</v>
      </c>
      <c r="H3358" s="493">
        <v>43839.5693055556</v>
      </c>
      <c r="I3358" t="s">
        <v>8754</v>
      </c>
      <c r="J3358" t="s">
        <v>8755</v>
      </c>
      <c r="K3358" t="s">
        <v>8756</v>
      </c>
    </row>
    <row r="3359" hidden="1" spans="1:11">
      <c r="A3359" t="s">
        <v>8757</v>
      </c>
      <c r="B3359">
        <v>1</v>
      </c>
      <c r="C3359" t="s">
        <v>8758</v>
      </c>
      <c r="D3359">
        <v>1</v>
      </c>
      <c r="E3359" t="s">
        <v>3218</v>
      </c>
      <c r="F3359">
        <v>6</v>
      </c>
      <c r="G3359" s="493">
        <v>43865.7165972222</v>
      </c>
      <c r="H3359" s="493">
        <v>43865.7231828704</v>
      </c>
      <c r="I3359" t="s">
        <v>8759</v>
      </c>
      <c r="J3359" t="s">
        <v>8760</v>
      </c>
      <c r="K3359" t="s">
        <v>8761</v>
      </c>
    </row>
    <row r="3360" hidden="1" spans="1:11">
      <c r="A3360" t="s">
        <v>8762</v>
      </c>
      <c r="B3360">
        <v>1</v>
      </c>
      <c r="C3360" t="s">
        <v>8763</v>
      </c>
      <c r="D3360">
        <v>1</v>
      </c>
      <c r="E3360" t="s">
        <v>1117</v>
      </c>
      <c r="F3360">
        <v>24</v>
      </c>
      <c r="G3360" s="493">
        <v>43845.3770601852</v>
      </c>
      <c r="H3360" s="493">
        <v>44872.7318518519</v>
      </c>
      <c r="I3360" t="s">
        <v>8764</v>
      </c>
      <c r="J3360" t="s">
        <v>8765</v>
      </c>
      <c r="K3360" t="s">
        <v>8766</v>
      </c>
    </row>
    <row r="3361" hidden="1" spans="1:11">
      <c r="A3361" t="s">
        <v>1018</v>
      </c>
      <c r="B3361">
        <v>1</v>
      </c>
      <c r="C3361" t="s">
        <v>1018</v>
      </c>
      <c r="D3361">
        <v>1</v>
      </c>
      <c r="E3361" t="s">
        <v>1019</v>
      </c>
      <c r="F3361">
        <v>4</v>
      </c>
      <c r="G3361" s="493">
        <v>43999.5556712963</v>
      </c>
      <c r="H3361" s="493">
        <v>45209.4839930556</v>
      </c>
      <c r="I3361" t="s">
        <v>8767</v>
      </c>
      <c r="J3361" t="s">
        <v>8767</v>
      </c>
      <c r="K3361" t="s">
        <v>8767</v>
      </c>
    </row>
    <row r="3362" hidden="1" spans="1:11">
      <c r="A3362" t="s">
        <v>8768</v>
      </c>
      <c r="B3362">
        <v>1</v>
      </c>
      <c r="C3362" t="s">
        <v>8768</v>
      </c>
      <c r="D3362">
        <v>1</v>
      </c>
      <c r="E3362" t="s">
        <v>8769</v>
      </c>
      <c r="F3362">
        <v>6</v>
      </c>
      <c r="G3362" s="493">
        <v>44631.5015277778</v>
      </c>
      <c r="H3362" s="493">
        <v>45209.4943981481</v>
      </c>
      <c r="I3362" t="s">
        <v>4146</v>
      </c>
      <c r="J3362" t="s">
        <v>4146</v>
      </c>
      <c r="K3362" t="s">
        <v>4146</v>
      </c>
    </row>
    <row r="3363" hidden="1" spans="1:11">
      <c r="A3363" t="s">
        <v>8770</v>
      </c>
      <c r="B3363">
        <v>1</v>
      </c>
      <c r="C3363" t="s">
        <v>8771</v>
      </c>
      <c r="D3363">
        <v>1</v>
      </c>
      <c r="E3363" t="s">
        <v>611</v>
      </c>
      <c r="F3363">
        <v>9</v>
      </c>
      <c r="G3363" s="493">
        <v>44290.5969097222</v>
      </c>
      <c r="H3363" s="493">
        <v>44290.6032523148</v>
      </c>
      <c r="I3363" t="s">
        <v>8772</v>
      </c>
      <c r="J3363" t="s">
        <v>5856</v>
      </c>
      <c r="K3363" t="s">
        <v>8773</v>
      </c>
    </row>
    <row r="3364" hidden="1" spans="1:11">
      <c r="A3364" t="s">
        <v>8774</v>
      </c>
      <c r="B3364">
        <v>1</v>
      </c>
      <c r="C3364" t="s">
        <v>8774</v>
      </c>
      <c r="D3364">
        <v>1</v>
      </c>
      <c r="F3364">
        <v>0</v>
      </c>
      <c r="G3364" s="493">
        <v>44291.4058449074</v>
      </c>
      <c r="H3364" s="493">
        <v>44291.4058449074</v>
      </c>
      <c r="I3364" t="s">
        <v>8775</v>
      </c>
      <c r="J3364" t="s">
        <v>8775</v>
      </c>
      <c r="K3364" t="s">
        <v>1368</v>
      </c>
    </row>
    <row r="3365" hidden="1" spans="1:11">
      <c r="A3365" t="s">
        <v>8776</v>
      </c>
      <c r="B3365">
        <v>1</v>
      </c>
      <c r="C3365" t="s">
        <v>7567</v>
      </c>
      <c r="D3365">
        <v>1</v>
      </c>
      <c r="E3365" t="s">
        <v>880</v>
      </c>
      <c r="F3365">
        <v>2</v>
      </c>
      <c r="G3365" s="493">
        <v>43096.7679282407</v>
      </c>
      <c r="H3365" s="493">
        <v>43096.7709837963</v>
      </c>
      <c r="I3365" t="s">
        <v>8240</v>
      </c>
      <c r="J3365" t="s">
        <v>7568</v>
      </c>
      <c r="K3365" t="s">
        <v>5316</v>
      </c>
    </row>
    <row r="3366" hidden="1" spans="1:11">
      <c r="A3366" t="s">
        <v>8777</v>
      </c>
      <c r="B3366">
        <v>1</v>
      </c>
      <c r="C3366" t="s">
        <v>6597</v>
      </c>
      <c r="D3366">
        <v>1</v>
      </c>
      <c r="E3366" t="s">
        <v>5892</v>
      </c>
      <c r="F3366">
        <v>2</v>
      </c>
      <c r="G3366" s="493">
        <v>42451.6554398148</v>
      </c>
      <c r="H3366" s="493">
        <v>42819.6057523148</v>
      </c>
      <c r="I3366" t="s">
        <v>8242</v>
      </c>
      <c r="J3366" t="s">
        <v>6598</v>
      </c>
      <c r="K3366" t="s">
        <v>6599</v>
      </c>
    </row>
    <row r="3367" hidden="1" spans="1:11">
      <c r="A3367" t="s">
        <v>8778</v>
      </c>
      <c r="B3367">
        <v>1</v>
      </c>
      <c r="C3367" t="s">
        <v>8779</v>
      </c>
      <c r="D3367">
        <v>1</v>
      </c>
      <c r="E3367" t="s">
        <v>8780</v>
      </c>
      <c r="F3367">
        <v>2</v>
      </c>
      <c r="G3367" s="493">
        <v>44216.5380555556</v>
      </c>
      <c r="H3367" s="493">
        <v>44216.8917592593</v>
      </c>
      <c r="I3367" t="s">
        <v>8781</v>
      </c>
      <c r="J3367" t="s">
        <v>8782</v>
      </c>
      <c r="K3367" t="s">
        <v>8783</v>
      </c>
    </row>
    <row r="3368" hidden="1" spans="1:11">
      <c r="A3368" t="s">
        <v>8784</v>
      </c>
      <c r="B3368">
        <v>1</v>
      </c>
      <c r="C3368" t="s">
        <v>8784</v>
      </c>
      <c r="D3368">
        <v>1</v>
      </c>
      <c r="F3368">
        <v>0</v>
      </c>
      <c r="G3368" s="493">
        <v>43713.3954513889</v>
      </c>
      <c r="H3368" s="493">
        <v>43713.3954513889</v>
      </c>
      <c r="I3368" t="s">
        <v>8785</v>
      </c>
      <c r="J3368" t="s">
        <v>8785</v>
      </c>
      <c r="K3368" t="s">
        <v>1368</v>
      </c>
    </row>
    <row r="3369" hidden="1" spans="1:11">
      <c r="A3369" t="s">
        <v>8786</v>
      </c>
      <c r="B3369">
        <v>1</v>
      </c>
      <c r="C3369" t="s">
        <v>8786</v>
      </c>
      <c r="D3369">
        <v>1</v>
      </c>
      <c r="F3369">
        <v>0</v>
      </c>
      <c r="G3369" s="493">
        <v>43728.3841550926</v>
      </c>
      <c r="H3369" s="493">
        <v>43728.3841550926</v>
      </c>
      <c r="I3369" t="s">
        <v>8787</v>
      </c>
      <c r="J3369" t="s">
        <v>8787</v>
      </c>
      <c r="K3369" t="s">
        <v>1368</v>
      </c>
    </row>
    <row r="3370" hidden="1" spans="1:11">
      <c r="A3370" t="s">
        <v>8788</v>
      </c>
      <c r="B3370">
        <v>1</v>
      </c>
      <c r="C3370" t="s">
        <v>8788</v>
      </c>
      <c r="D3370">
        <v>1</v>
      </c>
      <c r="F3370">
        <v>0</v>
      </c>
      <c r="G3370" s="493">
        <v>43728.3861574074</v>
      </c>
      <c r="H3370" s="493">
        <v>43728.3861574074</v>
      </c>
      <c r="I3370" t="s">
        <v>8789</v>
      </c>
      <c r="J3370" t="s">
        <v>8789</v>
      </c>
      <c r="K3370" t="s">
        <v>1368</v>
      </c>
    </row>
    <row r="3371" hidden="1" spans="1:11">
      <c r="A3371" t="s">
        <v>8790</v>
      </c>
      <c r="B3371">
        <v>1</v>
      </c>
      <c r="C3371" t="s">
        <v>8790</v>
      </c>
      <c r="D3371">
        <v>1</v>
      </c>
      <c r="F3371">
        <v>0</v>
      </c>
      <c r="G3371" s="493">
        <v>43713.3968402778</v>
      </c>
      <c r="H3371" s="493">
        <v>43713.3968402778</v>
      </c>
      <c r="I3371" t="s">
        <v>8791</v>
      </c>
      <c r="J3371" t="s">
        <v>8791</v>
      </c>
      <c r="K3371" t="s">
        <v>1368</v>
      </c>
    </row>
    <row r="3372" hidden="1" spans="1:11">
      <c r="A3372" t="s">
        <v>8792</v>
      </c>
      <c r="B3372">
        <v>1</v>
      </c>
      <c r="C3372" t="s">
        <v>8792</v>
      </c>
      <c r="D3372">
        <v>1</v>
      </c>
      <c r="F3372">
        <v>0</v>
      </c>
      <c r="G3372" s="493">
        <v>43728.392962963</v>
      </c>
      <c r="H3372" s="493">
        <v>43728.392962963</v>
      </c>
      <c r="I3372" t="s">
        <v>8793</v>
      </c>
      <c r="J3372" t="s">
        <v>8793</v>
      </c>
      <c r="K3372" t="s">
        <v>1368</v>
      </c>
    </row>
    <row r="3373" hidden="1" spans="1:11">
      <c r="A3373" t="s">
        <v>8794</v>
      </c>
      <c r="B3373">
        <v>1</v>
      </c>
      <c r="C3373" t="s">
        <v>8794</v>
      </c>
      <c r="D3373">
        <v>1</v>
      </c>
      <c r="F3373">
        <v>0</v>
      </c>
      <c r="G3373" s="493">
        <v>43728.3852199074</v>
      </c>
      <c r="H3373" s="493">
        <v>43728.3852199074</v>
      </c>
      <c r="I3373" t="s">
        <v>8795</v>
      </c>
      <c r="J3373" t="s">
        <v>8795</v>
      </c>
      <c r="K3373" t="s">
        <v>1368</v>
      </c>
    </row>
    <row r="3374" hidden="1" spans="1:11">
      <c r="A3374" t="s">
        <v>8796</v>
      </c>
      <c r="B3374">
        <v>1</v>
      </c>
      <c r="C3374" t="s">
        <v>8796</v>
      </c>
      <c r="D3374">
        <v>1</v>
      </c>
      <c r="F3374">
        <v>0</v>
      </c>
      <c r="G3374" s="493">
        <v>43731.4763773148</v>
      </c>
      <c r="H3374" s="493">
        <v>43731.4763773148</v>
      </c>
      <c r="I3374" t="s">
        <v>8797</v>
      </c>
      <c r="J3374" t="s">
        <v>8797</v>
      </c>
      <c r="K3374" t="s">
        <v>1368</v>
      </c>
    </row>
    <row r="3375" hidden="1" spans="1:11">
      <c r="A3375" t="s">
        <v>8798</v>
      </c>
      <c r="B3375">
        <v>1</v>
      </c>
      <c r="C3375" t="s">
        <v>8798</v>
      </c>
      <c r="D3375">
        <v>1</v>
      </c>
      <c r="F3375">
        <v>0</v>
      </c>
      <c r="G3375" s="493">
        <v>43713.4000462963</v>
      </c>
      <c r="H3375" s="493">
        <v>43713.4000462963</v>
      </c>
      <c r="I3375" t="s">
        <v>8799</v>
      </c>
      <c r="J3375" t="s">
        <v>8799</v>
      </c>
      <c r="K3375" t="s">
        <v>1368</v>
      </c>
    </row>
    <row r="3376" hidden="1" spans="1:11">
      <c r="A3376" t="s">
        <v>8800</v>
      </c>
      <c r="B3376">
        <v>1</v>
      </c>
      <c r="C3376" t="s">
        <v>8801</v>
      </c>
      <c r="D3376">
        <v>1</v>
      </c>
      <c r="E3376" t="s">
        <v>5818</v>
      </c>
      <c r="F3376">
        <v>2</v>
      </c>
      <c r="G3376" s="493">
        <v>43724.7603472222</v>
      </c>
      <c r="H3376" s="493">
        <v>43724.7642939815</v>
      </c>
      <c r="I3376" t="s">
        <v>5822</v>
      </c>
      <c r="J3376" t="s">
        <v>5819</v>
      </c>
      <c r="K3376" t="s">
        <v>5819</v>
      </c>
    </row>
    <row r="3377" hidden="1" spans="1:11">
      <c r="A3377" t="s">
        <v>8802</v>
      </c>
      <c r="B3377">
        <v>1</v>
      </c>
      <c r="C3377" t="s">
        <v>8801</v>
      </c>
      <c r="D3377">
        <v>1</v>
      </c>
      <c r="E3377" t="s">
        <v>5818</v>
      </c>
      <c r="F3377">
        <v>2</v>
      </c>
      <c r="G3377" s="493">
        <v>43724.7603472222</v>
      </c>
      <c r="H3377" s="493">
        <v>43724.7642939815</v>
      </c>
      <c r="I3377" t="s">
        <v>7699</v>
      </c>
      <c r="J3377" t="s">
        <v>5819</v>
      </c>
      <c r="K3377" t="s">
        <v>5819</v>
      </c>
    </row>
    <row r="3378" hidden="1" spans="1:11">
      <c r="A3378" t="s">
        <v>8803</v>
      </c>
      <c r="B3378">
        <v>1</v>
      </c>
      <c r="C3378" t="s">
        <v>8803</v>
      </c>
      <c r="D3378">
        <v>1</v>
      </c>
      <c r="F3378">
        <v>0</v>
      </c>
      <c r="G3378" s="493">
        <v>43731.4772800926</v>
      </c>
      <c r="H3378" s="493">
        <v>43731.4772800926</v>
      </c>
      <c r="I3378" t="s">
        <v>8804</v>
      </c>
      <c r="J3378" t="s">
        <v>8804</v>
      </c>
      <c r="K3378" t="s">
        <v>1368</v>
      </c>
    </row>
    <row r="3379" hidden="1" spans="1:11">
      <c r="A3379" t="s">
        <v>869</v>
      </c>
      <c r="B3379">
        <v>1</v>
      </c>
      <c r="C3379" t="s">
        <v>869</v>
      </c>
      <c r="D3379">
        <v>1</v>
      </c>
      <c r="E3379" t="s">
        <v>871</v>
      </c>
      <c r="F3379">
        <v>6</v>
      </c>
      <c r="G3379" s="493">
        <v>43787.4187037037</v>
      </c>
      <c r="H3379" s="493">
        <v>43840.3821412037</v>
      </c>
      <c r="I3379" t="s">
        <v>8453</v>
      </c>
      <c r="J3379" t="s">
        <v>8453</v>
      </c>
      <c r="K3379" t="s">
        <v>8805</v>
      </c>
    </row>
    <row r="3380" hidden="1" spans="1:11">
      <c r="A3380" t="s">
        <v>1087</v>
      </c>
      <c r="B3380">
        <v>1</v>
      </c>
      <c r="C3380" t="s">
        <v>1087</v>
      </c>
      <c r="D3380">
        <v>1</v>
      </c>
      <c r="E3380" t="s">
        <v>1088</v>
      </c>
      <c r="F3380">
        <v>4</v>
      </c>
      <c r="G3380" s="493">
        <v>43776.7549074074</v>
      </c>
      <c r="H3380" s="493">
        <v>43776.7616087963</v>
      </c>
      <c r="I3380" t="s">
        <v>6008</v>
      </c>
      <c r="J3380" t="s">
        <v>6008</v>
      </c>
      <c r="K3380" t="s">
        <v>8806</v>
      </c>
    </row>
    <row r="3381" hidden="1" spans="1:11">
      <c r="A3381" t="s">
        <v>8807</v>
      </c>
      <c r="B3381">
        <v>1</v>
      </c>
      <c r="C3381" t="s">
        <v>8807</v>
      </c>
      <c r="D3381">
        <v>1</v>
      </c>
      <c r="E3381" t="s">
        <v>5892</v>
      </c>
      <c r="F3381">
        <v>2</v>
      </c>
      <c r="G3381" s="493">
        <v>43774.6619097222</v>
      </c>
      <c r="H3381" s="493">
        <v>44421.4059490741</v>
      </c>
      <c r="I3381" t="s">
        <v>8808</v>
      </c>
      <c r="J3381" t="s">
        <v>8808</v>
      </c>
      <c r="K3381" t="s">
        <v>6599</v>
      </c>
    </row>
    <row r="3382" hidden="1" spans="1:11">
      <c r="A3382" t="s">
        <v>8809</v>
      </c>
      <c r="B3382">
        <v>1</v>
      </c>
      <c r="C3382" t="s">
        <v>8809</v>
      </c>
      <c r="D3382">
        <v>1</v>
      </c>
      <c r="E3382" t="s">
        <v>7361</v>
      </c>
      <c r="F3382">
        <v>2</v>
      </c>
      <c r="G3382" s="493">
        <v>43776.5755208333</v>
      </c>
      <c r="H3382" s="493">
        <v>43776.5992708333</v>
      </c>
      <c r="I3382" t="s">
        <v>8810</v>
      </c>
      <c r="J3382" t="s">
        <v>8810</v>
      </c>
      <c r="K3382" t="s">
        <v>8808</v>
      </c>
    </row>
    <row r="3383" hidden="1" spans="1:11">
      <c r="A3383" t="s">
        <v>8811</v>
      </c>
      <c r="B3383">
        <v>1</v>
      </c>
      <c r="C3383" t="s">
        <v>8676</v>
      </c>
      <c r="D3383">
        <v>1</v>
      </c>
      <c r="E3383" t="s">
        <v>8677</v>
      </c>
      <c r="F3383">
        <v>4</v>
      </c>
      <c r="G3383" s="493">
        <v>43655.7468634259</v>
      </c>
      <c r="H3383" s="493">
        <v>43655.7847916667</v>
      </c>
      <c r="I3383" t="s">
        <v>8812</v>
      </c>
      <c r="J3383" t="s">
        <v>8221</v>
      </c>
      <c r="K3383" t="s">
        <v>8221</v>
      </c>
    </row>
    <row r="3384" hidden="1" spans="1:11">
      <c r="A3384" t="s">
        <v>8813</v>
      </c>
      <c r="B3384">
        <v>1</v>
      </c>
      <c r="C3384" t="s">
        <v>8678</v>
      </c>
      <c r="D3384">
        <v>1</v>
      </c>
      <c r="E3384" t="s">
        <v>8679</v>
      </c>
      <c r="F3384">
        <v>4</v>
      </c>
      <c r="G3384" s="493">
        <v>43655.7502199074</v>
      </c>
      <c r="H3384" s="493">
        <v>43655.7839930556</v>
      </c>
      <c r="I3384" t="s">
        <v>8814</v>
      </c>
      <c r="J3384" t="s">
        <v>8333</v>
      </c>
      <c r="K3384" t="s">
        <v>8333</v>
      </c>
    </row>
    <row r="3385" hidden="1" spans="1:11">
      <c r="A3385" t="s">
        <v>8815</v>
      </c>
      <c r="B3385">
        <v>1</v>
      </c>
      <c r="C3385" t="s">
        <v>8816</v>
      </c>
      <c r="D3385">
        <v>1</v>
      </c>
      <c r="E3385" t="s">
        <v>4350</v>
      </c>
      <c r="F3385">
        <v>4</v>
      </c>
      <c r="G3385" s="493">
        <v>43740.62875</v>
      </c>
      <c r="H3385" s="493">
        <v>43740.6338657407</v>
      </c>
      <c r="I3385" t="s">
        <v>3044</v>
      </c>
      <c r="J3385" t="s">
        <v>3045</v>
      </c>
      <c r="K3385" t="s">
        <v>3045</v>
      </c>
    </row>
    <row r="3386" hidden="1" spans="1:11">
      <c r="A3386" t="s">
        <v>8817</v>
      </c>
      <c r="B3386">
        <v>1</v>
      </c>
      <c r="C3386" t="s">
        <v>8818</v>
      </c>
      <c r="D3386">
        <v>1</v>
      </c>
      <c r="E3386" t="s">
        <v>7562</v>
      </c>
      <c r="F3386">
        <v>3</v>
      </c>
      <c r="G3386" s="493">
        <v>43703.4208101852</v>
      </c>
      <c r="H3386" s="493">
        <v>43703.4248148148</v>
      </c>
      <c r="I3386" t="s">
        <v>7978</v>
      </c>
      <c r="J3386" t="s">
        <v>7564</v>
      </c>
      <c r="K3386" t="s">
        <v>7564</v>
      </c>
    </row>
    <row r="3387" hidden="1" spans="1:11">
      <c r="A3387" t="s">
        <v>8819</v>
      </c>
      <c r="B3387">
        <v>1</v>
      </c>
      <c r="C3387" t="s">
        <v>4103</v>
      </c>
      <c r="D3387">
        <v>1</v>
      </c>
      <c r="E3387" t="s">
        <v>4104</v>
      </c>
      <c r="F3387">
        <v>12</v>
      </c>
      <c r="G3387" s="493">
        <v>40358.433125</v>
      </c>
      <c r="H3387" s="493">
        <v>41096.4851736111</v>
      </c>
      <c r="I3387" t="s">
        <v>8820</v>
      </c>
      <c r="J3387" t="s">
        <v>4105</v>
      </c>
      <c r="K3387" t="s">
        <v>4106</v>
      </c>
    </row>
    <row r="3388" hidden="1" spans="1:11">
      <c r="A3388" t="s">
        <v>8821</v>
      </c>
      <c r="B3388">
        <v>1</v>
      </c>
      <c r="C3388" t="s">
        <v>8676</v>
      </c>
      <c r="D3388">
        <v>1</v>
      </c>
      <c r="E3388" t="s">
        <v>8677</v>
      </c>
      <c r="F3388">
        <v>4</v>
      </c>
      <c r="G3388" s="493">
        <v>43655.7468634259</v>
      </c>
      <c r="H3388" s="493">
        <v>43655.7847916667</v>
      </c>
      <c r="I3388" t="s">
        <v>8822</v>
      </c>
      <c r="J3388" t="s">
        <v>8221</v>
      </c>
      <c r="K3388" t="s">
        <v>8221</v>
      </c>
    </row>
    <row r="3389" hidden="1" spans="1:11">
      <c r="A3389" t="s">
        <v>8823</v>
      </c>
      <c r="B3389">
        <v>1</v>
      </c>
      <c r="C3389" t="s">
        <v>8678</v>
      </c>
      <c r="D3389">
        <v>1</v>
      </c>
      <c r="E3389" t="s">
        <v>8679</v>
      </c>
      <c r="F3389">
        <v>4</v>
      </c>
      <c r="G3389" s="493">
        <v>43655.7502199074</v>
      </c>
      <c r="H3389" s="493">
        <v>43655.7839930556</v>
      </c>
      <c r="I3389" t="s">
        <v>8824</v>
      </c>
      <c r="J3389" t="s">
        <v>8333</v>
      </c>
      <c r="K3389" t="s">
        <v>8333</v>
      </c>
    </row>
    <row r="3390" hidden="1" spans="1:11">
      <c r="A3390" t="s">
        <v>8825</v>
      </c>
      <c r="B3390">
        <v>1</v>
      </c>
      <c r="C3390" t="s">
        <v>8452</v>
      </c>
      <c r="D3390">
        <v>1</v>
      </c>
      <c r="E3390" t="s">
        <v>8450</v>
      </c>
      <c r="F3390">
        <v>6</v>
      </c>
      <c r="G3390" s="493">
        <v>43630.6216435185</v>
      </c>
      <c r="H3390" s="493">
        <v>43630.6573611111</v>
      </c>
      <c r="I3390" t="s">
        <v>8826</v>
      </c>
      <c r="J3390" t="s">
        <v>8453</v>
      </c>
      <c r="K3390" t="s">
        <v>8454</v>
      </c>
    </row>
    <row r="3391" hidden="1" spans="1:11">
      <c r="A3391" t="s">
        <v>8827</v>
      </c>
      <c r="B3391">
        <v>1</v>
      </c>
      <c r="C3391" t="s">
        <v>8828</v>
      </c>
      <c r="D3391">
        <v>1</v>
      </c>
      <c r="E3391" t="s">
        <v>3852</v>
      </c>
      <c r="F3391">
        <v>2</v>
      </c>
      <c r="G3391" s="493">
        <v>40422.5936458333</v>
      </c>
      <c r="H3391" s="493">
        <v>41556.6500347222</v>
      </c>
      <c r="I3391" t="s">
        <v>8829</v>
      </c>
      <c r="J3391" t="s">
        <v>8830</v>
      </c>
      <c r="K3391" t="s">
        <v>3854</v>
      </c>
    </row>
    <row r="3392" hidden="1" spans="1:11">
      <c r="A3392" t="s">
        <v>8831</v>
      </c>
      <c r="B3392">
        <v>1</v>
      </c>
      <c r="C3392" t="s">
        <v>8828</v>
      </c>
      <c r="D3392">
        <v>1</v>
      </c>
      <c r="E3392" t="s">
        <v>3852</v>
      </c>
      <c r="F3392">
        <v>2</v>
      </c>
      <c r="G3392" s="493">
        <v>40422.5936458333</v>
      </c>
      <c r="H3392" s="493">
        <v>41556.6500347222</v>
      </c>
      <c r="I3392" t="s">
        <v>4368</v>
      </c>
      <c r="J3392" t="s">
        <v>8830</v>
      </c>
      <c r="K3392" t="s">
        <v>3854</v>
      </c>
    </row>
    <row r="3393" hidden="1" spans="1:11">
      <c r="A3393" t="s">
        <v>8828</v>
      </c>
      <c r="B3393">
        <v>1</v>
      </c>
      <c r="C3393" t="s">
        <v>8828</v>
      </c>
      <c r="D3393">
        <v>1</v>
      </c>
      <c r="E3393" t="s">
        <v>3852</v>
      </c>
      <c r="F3393">
        <v>2</v>
      </c>
      <c r="G3393" s="493">
        <v>40422.5936458333</v>
      </c>
      <c r="H3393" s="493">
        <v>41556.6500347222</v>
      </c>
      <c r="I3393" t="s">
        <v>8830</v>
      </c>
      <c r="J3393" t="s">
        <v>8830</v>
      </c>
      <c r="K3393" t="s">
        <v>3854</v>
      </c>
    </row>
    <row r="3394" hidden="1" spans="1:11">
      <c r="A3394" t="s">
        <v>8832</v>
      </c>
      <c r="B3394">
        <v>1</v>
      </c>
      <c r="C3394" t="s">
        <v>8702</v>
      </c>
      <c r="D3394">
        <v>1</v>
      </c>
      <c r="E3394" t="s">
        <v>8703</v>
      </c>
      <c r="F3394">
        <v>4</v>
      </c>
      <c r="G3394" s="493">
        <v>43664.7528009259</v>
      </c>
      <c r="H3394" s="493">
        <v>43664.7759722222</v>
      </c>
      <c r="I3394" t="s">
        <v>8833</v>
      </c>
      <c r="J3394" t="s">
        <v>8217</v>
      </c>
      <c r="K3394" t="s">
        <v>8704</v>
      </c>
    </row>
    <row r="3395" hidden="1" spans="1:11">
      <c r="A3395" t="s">
        <v>8834</v>
      </c>
      <c r="B3395">
        <v>1</v>
      </c>
      <c r="C3395" t="s">
        <v>8705</v>
      </c>
      <c r="D3395">
        <v>1</v>
      </c>
      <c r="E3395" t="s">
        <v>8706</v>
      </c>
      <c r="F3395">
        <v>4</v>
      </c>
      <c r="G3395" s="493">
        <v>43664.7535648148</v>
      </c>
      <c r="H3395" s="493">
        <v>43664.7792708333</v>
      </c>
      <c r="I3395" t="s">
        <v>8835</v>
      </c>
      <c r="J3395" t="s">
        <v>8707</v>
      </c>
      <c r="K3395" t="s">
        <v>8708</v>
      </c>
    </row>
    <row r="3396" hidden="1" spans="1:11">
      <c r="A3396" t="s">
        <v>8836</v>
      </c>
      <c r="B3396">
        <v>1</v>
      </c>
      <c r="C3396" t="s">
        <v>8702</v>
      </c>
      <c r="D3396">
        <v>1</v>
      </c>
      <c r="E3396" t="s">
        <v>8703</v>
      </c>
      <c r="F3396">
        <v>4</v>
      </c>
      <c r="G3396" s="493">
        <v>43664.7528009259</v>
      </c>
      <c r="H3396" s="493">
        <v>43664.7759722222</v>
      </c>
      <c r="I3396" t="s">
        <v>8837</v>
      </c>
      <c r="J3396" t="s">
        <v>8217</v>
      </c>
      <c r="K3396" t="s">
        <v>8704</v>
      </c>
    </row>
    <row r="3397" hidden="1" spans="1:11">
      <c r="A3397" t="s">
        <v>8838</v>
      </c>
      <c r="B3397">
        <v>1</v>
      </c>
      <c r="C3397" t="s">
        <v>8705</v>
      </c>
      <c r="D3397">
        <v>1</v>
      </c>
      <c r="E3397" t="s">
        <v>8706</v>
      </c>
      <c r="F3397">
        <v>4</v>
      </c>
      <c r="G3397" s="493">
        <v>43664.7535648148</v>
      </c>
      <c r="H3397" s="493">
        <v>43664.7792708333</v>
      </c>
      <c r="I3397" t="s">
        <v>8839</v>
      </c>
      <c r="J3397" t="s">
        <v>8707</v>
      </c>
      <c r="K3397" t="s">
        <v>8708</v>
      </c>
    </row>
    <row r="3398" hidden="1" spans="1:11">
      <c r="A3398" t="s">
        <v>8840</v>
      </c>
      <c r="B3398">
        <v>1</v>
      </c>
      <c r="C3398" t="s">
        <v>8840</v>
      </c>
      <c r="D3398">
        <v>1</v>
      </c>
      <c r="E3398" t="s">
        <v>7361</v>
      </c>
      <c r="F3398">
        <v>2</v>
      </c>
      <c r="G3398" s="493">
        <v>43776.5759375</v>
      </c>
      <c r="H3398" s="493">
        <v>43776.6067592593</v>
      </c>
      <c r="I3398" t="s">
        <v>7364</v>
      </c>
      <c r="J3398" t="s">
        <v>7364</v>
      </c>
      <c r="K3398" t="s">
        <v>8841</v>
      </c>
    </row>
    <row r="3399" hidden="1" spans="1:11">
      <c r="A3399" t="s">
        <v>8842</v>
      </c>
      <c r="B3399">
        <v>1</v>
      </c>
      <c r="C3399" t="s">
        <v>8843</v>
      </c>
      <c r="D3399">
        <v>1</v>
      </c>
      <c r="F3399">
        <v>4</v>
      </c>
      <c r="G3399" s="493">
        <v>43710.4178935185</v>
      </c>
      <c r="H3399" s="493">
        <v>43711.3566550926</v>
      </c>
      <c r="I3399" t="s">
        <v>8844</v>
      </c>
      <c r="J3399" t="s">
        <v>8162</v>
      </c>
      <c r="K3399" t="s">
        <v>8163</v>
      </c>
    </row>
    <row r="3400" hidden="1" spans="1:11">
      <c r="A3400" t="s">
        <v>8845</v>
      </c>
      <c r="B3400">
        <v>1</v>
      </c>
      <c r="C3400" t="s">
        <v>8846</v>
      </c>
      <c r="D3400">
        <v>1</v>
      </c>
      <c r="E3400" t="s">
        <v>8847</v>
      </c>
      <c r="F3400">
        <v>4</v>
      </c>
      <c r="G3400" s="493">
        <v>43871.7611458333</v>
      </c>
      <c r="H3400" s="493">
        <v>43881.6921412037</v>
      </c>
      <c r="I3400" t="s">
        <v>8848</v>
      </c>
      <c r="J3400" t="s">
        <v>8849</v>
      </c>
      <c r="K3400" t="s">
        <v>8850</v>
      </c>
    </row>
    <row r="3401" hidden="1" spans="1:11">
      <c r="A3401" t="s">
        <v>8851</v>
      </c>
      <c r="B3401">
        <v>1</v>
      </c>
      <c r="C3401" t="s">
        <v>8852</v>
      </c>
      <c r="D3401">
        <v>1</v>
      </c>
      <c r="E3401">
        <v>93426491</v>
      </c>
      <c r="F3401">
        <v>24</v>
      </c>
      <c r="G3401" s="493">
        <v>43819.4016319444</v>
      </c>
      <c r="H3401" s="493">
        <v>43819.426712963</v>
      </c>
      <c r="I3401" t="s">
        <v>2162</v>
      </c>
      <c r="J3401" t="s">
        <v>6286</v>
      </c>
      <c r="K3401" t="s">
        <v>6287</v>
      </c>
    </row>
    <row r="3402" hidden="1" spans="1:11">
      <c r="A3402" t="s">
        <v>567</v>
      </c>
      <c r="B3402">
        <v>1</v>
      </c>
      <c r="C3402" t="s">
        <v>567</v>
      </c>
      <c r="D3402">
        <v>1</v>
      </c>
      <c r="E3402" t="s">
        <v>569</v>
      </c>
      <c r="F3402">
        <v>9</v>
      </c>
      <c r="G3402" s="493">
        <v>43890.6088425926</v>
      </c>
      <c r="H3402" s="493">
        <v>45653.6408217593</v>
      </c>
      <c r="I3402" t="s">
        <v>8269</v>
      </c>
      <c r="J3402" t="s">
        <v>8269</v>
      </c>
      <c r="K3402" t="s">
        <v>8269</v>
      </c>
    </row>
    <row r="3403" hidden="1" spans="1:11">
      <c r="A3403" t="s">
        <v>568</v>
      </c>
      <c r="B3403">
        <v>1</v>
      </c>
      <c r="C3403" t="s">
        <v>567</v>
      </c>
      <c r="D3403">
        <v>1</v>
      </c>
      <c r="E3403" t="s">
        <v>569</v>
      </c>
      <c r="F3403">
        <v>9</v>
      </c>
      <c r="G3403" s="493">
        <v>43890.6088425926</v>
      </c>
      <c r="H3403" s="493">
        <v>45653.6408217593</v>
      </c>
      <c r="I3403" t="s">
        <v>8268</v>
      </c>
      <c r="J3403" t="s">
        <v>8269</v>
      </c>
      <c r="K3403" t="s">
        <v>8269</v>
      </c>
    </row>
    <row r="3404" hidden="1" spans="1:11">
      <c r="A3404" t="s">
        <v>538</v>
      </c>
      <c r="B3404">
        <v>1</v>
      </c>
      <c r="C3404" t="s">
        <v>538</v>
      </c>
      <c r="D3404">
        <v>1</v>
      </c>
      <c r="E3404" t="s">
        <v>540</v>
      </c>
      <c r="F3404">
        <v>4</v>
      </c>
      <c r="G3404" s="493">
        <v>43901.653587963</v>
      </c>
      <c r="H3404" s="493">
        <v>45209.4088310185</v>
      </c>
      <c r="I3404" t="s">
        <v>2503</v>
      </c>
      <c r="J3404" t="s">
        <v>2503</v>
      </c>
      <c r="K3404" t="s">
        <v>2503</v>
      </c>
    </row>
    <row r="3405" hidden="1" spans="1:11">
      <c r="A3405" t="s">
        <v>539</v>
      </c>
      <c r="B3405">
        <v>1</v>
      </c>
      <c r="C3405" t="s">
        <v>538</v>
      </c>
      <c r="D3405">
        <v>1</v>
      </c>
      <c r="E3405" t="s">
        <v>540</v>
      </c>
      <c r="F3405">
        <v>4</v>
      </c>
      <c r="G3405" s="493">
        <v>43901.653587963</v>
      </c>
      <c r="H3405" s="493">
        <v>45209.4088310185</v>
      </c>
      <c r="I3405" t="s">
        <v>2710</v>
      </c>
      <c r="J3405" t="s">
        <v>2503</v>
      </c>
      <c r="K3405" t="s">
        <v>2503</v>
      </c>
    </row>
    <row r="3406" hidden="1" spans="1:11">
      <c r="A3406" t="s">
        <v>8853</v>
      </c>
      <c r="B3406">
        <v>1</v>
      </c>
      <c r="C3406">
        <v>92421601</v>
      </c>
      <c r="D3406" t="s">
        <v>654</v>
      </c>
      <c r="E3406">
        <v>92420091</v>
      </c>
      <c r="F3406">
        <v>8</v>
      </c>
      <c r="G3406" s="493">
        <v>40252.5252314815</v>
      </c>
      <c r="H3406" s="493">
        <v>40252.5252314815</v>
      </c>
      <c r="I3406" t="s">
        <v>8854</v>
      </c>
      <c r="J3406" t="s">
        <v>2085</v>
      </c>
      <c r="K3406" t="s">
        <v>2085</v>
      </c>
    </row>
    <row r="3407" hidden="1" spans="1:11">
      <c r="A3407" t="s">
        <v>8855</v>
      </c>
      <c r="B3407">
        <v>1</v>
      </c>
      <c r="C3407" t="s">
        <v>6609</v>
      </c>
      <c r="D3407">
        <v>1</v>
      </c>
      <c r="E3407">
        <v>92422091</v>
      </c>
      <c r="F3407">
        <v>6</v>
      </c>
      <c r="G3407" s="493">
        <v>42582.8652199074</v>
      </c>
      <c r="H3407" s="493">
        <v>42582.8670717593</v>
      </c>
      <c r="I3407" t="s">
        <v>8856</v>
      </c>
      <c r="J3407" t="s">
        <v>5704</v>
      </c>
      <c r="K3407" t="s">
        <v>6610</v>
      </c>
    </row>
    <row r="3408" hidden="1" spans="1:11">
      <c r="A3408" t="s">
        <v>8857</v>
      </c>
      <c r="B3408">
        <v>1</v>
      </c>
      <c r="C3408" t="s">
        <v>8857</v>
      </c>
      <c r="D3408">
        <v>1</v>
      </c>
      <c r="E3408" t="s">
        <v>8858</v>
      </c>
      <c r="F3408">
        <v>1</v>
      </c>
      <c r="G3408" s="493">
        <v>43775.6668518518</v>
      </c>
      <c r="H3408" s="493">
        <v>43775.7684837963</v>
      </c>
      <c r="I3408" t="s">
        <v>8859</v>
      </c>
      <c r="J3408" t="s">
        <v>8859</v>
      </c>
      <c r="K3408" t="s">
        <v>8860</v>
      </c>
    </row>
    <row r="3409" hidden="1" spans="1:11">
      <c r="A3409" t="s">
        <v>8861</v>
      </c>
      <c r="B3409">
        <v>1</v>
      </c>
      <c r="C3409" t="s">
        <v>8862</v>
      </c>
      <c r="D3409">
        <v>1</v>
      </c>
      <c r="E3409" t="s">
        <v>8086</v>
      </c>
      <c r="F3409">
        <v>4</v>
      </c>
      <c r="G3409" s="493">
        <v>44034.405462963</v>
      </c>
      <c r="H3409" s="493">
        <v>44034.4206712963</v>
      </c>
      <c r="I3409" t="s">
        <v>8301</v>
      </c>
      <c r="J3409" t="s">
        <v>7796</v>
      </c>
      <c r="K3409" t="s">
        <v>8088</v>
      </c>
    </row>
    <row r="3410" hidden="1" spans="1:11">
      <c r="A3410" t="s">
        <v>8863</v>
      </c>
      <c r="B3410">
        <v>1</v>
      </c>
      <c r="C3410" t="s">
        <v>8864</v>
      </c>
      <c r="D3410">
        <v>1</v>
      </c>
      <c r="E3410" t="s">
        <v>8074</v>
      </c>
      <c r="F3410">
        <v>4</v>
      </c>
      <c r="G3410" s="493">
        <v>44034.4049074074</v>
      </c>
      <c r="H3410" s="493">
        <v>44034.4166782407</v>
      </c>
      <c r="I3410" t="s">
        <v>8299</v>
      </c>
      <c r="J3410" t="s">
        <v>7792</v>
      </c>
      <c r="K3410" t="s">
        <v>8078</v>
      </c>
    </row>
    <row r="3411" hidden="1" spans="1:11">
      <c r="A3411" t="s">
        <v>8865</v>
      </c>
      <c r="B3411">
        <v>1</v>
      </c>
      <c r="C3411" t="s">
        <v>8864</v>
      </c>
      <c r="D3411">
        <v>1</v>
      </c>
      <c r="E3411" t="s">
        <v>8074</v>
      </c>
      <c r="F3411">
        <v>4</v>
      </c>
      <c r="G3411" s="493">
        <v>44034.4049074074</v>
      </c>
      <c r="H3411" s="493">
        <v>44034.4166782407</v>
      </c>
      <c r="I3411" t="s">
        <v>8075</v>
      </c>
      <c r="J3411" t="s">
        <v>7792</v>
      </c>
      <c r="K3411" t="s">
        <v>8078</v>
      </c>
    </row>
    <row r="3412" hidden="1" spans="1:11">
      <c r="A3412" t="s">
        <v>8866</v>
      </c>
      <c r="B3412">
        <v>1</v>
      </c>
      <c r="C3412" t="s">
        <v>8862</v>
      </c>
      <c r="D3412">
        <v>1</v>
      </c>
      <c r="E3412" t="s">
        <v>8086</v>
      </c>
      <c r="F3412">
        <v>4</v>
      </c>
      <c r="G3412" s="493">
        <v>44034.405462963</v>
      </c>
      <c r="H3412" s="493">
        <v>44034.4206712963</v>
      </c>
      <c r="I3412" t="s">
        <v>8087</v>
      </c>
      <c r="J3412" t="s">
        <v>7796</v>
      </c>
      <c r="K3412" t="s">
        <v>8088</v>
      </c>
    </row>
    <row r="3413" hidden="1" spans="1:11">
      <c r="A3413" t="s">
        <v>8867</v>
      </c>
      <c r="B3413">
        <v>1</v>
      </c>
      <c r="C3413" t="s">
        <v>8867</v>
      </c>
      <c r="D3413">
        <v>1</v>
      </c>
      <c r="E3413" t="s">
        <v>500</v>
      </c>
      <c r="F3413">
        <v>20</v>
      </c>
      <c r="G3413" s="493">
        <v>43845.3766782407</v>
      </c>
      <c r="H3413" s="493">
        <v>43845.3919791667</v>
      </c>
      <c r="I3413" t="s">
        <v>8868</v>
      </c>
      <c r="J3413" t="s">
        <v>8868</v>
      </c>
      <c r="K3413" t="s">
        <v>8868</v>
      </c>
    </row>
    <row r="3414" hidden="1" spans="1:11">
      <c r="A3414" t="s">
        <v>8869</v>
      </c>
      <c r="B3414">
        <v>1</v>
      </c>
      <c r="C3414" t="s">
        <v>8818</v>
      </c>
      <c r="D3414">
        <v>1</v>
      </c>
      <c r="E3414" t="s">
        <v>7562</v>
      </c>
      <c r="F3414">
        <v>3</v>
      </c>
      <c r="G3414" s="493">
        <v>43703.4208101852</v>
      </c>
      <c r="H3414" s="493">
        <v>43703.4248148148</v>
      </c>
      <c r="I3414" t="s">
        <v>7563</v>
      </c>
      <c r="J3414" t="s">
        <v>7564</v>
      </c>
      <c r="K3414" t="s">
        <v>7564</v>
      </c>
    </row>
    <row r="3415" hidden="1" spans="1:11">
      <c r="A3415" t="s">
        <v>8870</v>
      </c>
      <c r="B3415">
        <v>1</v>
      </c>
      <c r="C3415" t="s">
        <v>8871</v>
      </c>
      <c r="D3415">
        <v>1</v>
      </c>
      <c r="E3415" t="s">
        <v>8872</v>
      </c>
      <c r="F3415">
        <v>6</v>
      </c>
      <c r="G3415" s="493">
        <v>43732.7063541667</v>
      </c>
      <c r="H3415" s="493">
        <v>43732.7363888889</v>
      </c>
      <c r="I3415" t="s">
        <v>8873</v>
      </c>
      <c r="J3415" t="s">
        <v>8874</v>
      </c>
      <c r="K3415" t="s">
        <v>8875</v>
      </c>
    </row>
    <row r="3416" hidden="1" spans="1:11">
      <c r="A3416" t="s">
        <v>8876</v>
      </c>
      <c r="B3416">
        <v>1</v>
      </c>
      <c r="C3416" t="s">
        <v>891</v>
      </c>
      <c r="D3416">
        <v>1</v>
      </c>
      <c r="E3416" t="s">
        <v>883</v>
      </c>
      <c r="F3416">
        <v>3</v>
      </c>
      <c r="G3416" s="493">
        <v>43691.3634027778</v>
      </c>
      <c r="H3416" s="493">
        <v>43692.4008101852</v>
      </c>
      <c r="I3416" t="s">
        <v>6315</v>
      </c>
      <c r="J3416" t="s">
        <v>6557</v>
      </c>
      <c r="K3416" t="s">
        <v>8597</v>
      </c>
    </row>
    <row r="3417" hidden="1" spans="1:11">
      <c r="A3417" t="s">
        <v>8877</v>
      </c>
      <c r="B3417">
        <v>1</v>
      </c>
      <c r="C3417" t="s">
        <v>891</v>
      </c>
      <c r="D3417">
        <v>1</v>
      </c>
      <c r="E3417" t="s">
        <v>883</v>
      </c>
      <c r="F3417">
        <v>3</v>
      </c>
      <c r="G3417" s="493">
        <v>43691.3634027778</v>
      </c>
      <c r="H3417" s="493">
        <v>43692.4008101852</v>
      </c>
      <c r="I3417" t="s">
        <v>6311</v>
      </c>
      <c r="J3417" t="s">
        <v>6557</v>
      </c>
      <c r="K3417" t="s">
        <v>8597</v>
      </c>
    </row>
    <row r="3418" hidden="1" spans="1:11">
      <c r="A3418" t="s">
        <v>892</v>
      </c>
      <c r="B3418">
        <v>1</v>
      </c>
      <c r="C3418" t="s">
        <v>891</v>
      </c>
      <c r="D3418">
        <v>1</v>
      </c>
      <c r="E3418" t="s">
        <v>883</v>
      </c>
      <c r="F3418">
        <v>3</v>
      </c>
      <c r="G3418" s="493">
        <v>43691.3634027778</v>
      </c>
      <c r="H3418" s="493">
        <v>43692.4008101852</v>
      </c>
      <c r="I3418" t="s">
        <v>6303</v>
      </c>
      <c r="J3418" t="s">
        <v>6557</v>
      </c>
      <c r="K3418" t="s">
        <v>8597</v>
      </c>
    </row>
    <row r="3419" hidden="1" spans="1:11">
      <c r="A3419" t="s">
        <v>8878</v>
      </c>
      <c r="B3419">
        <v>1</v>
      </c>
      <c r="C3419" t="s">
        <v>891</v>
      </c>
      <c r="D3419">
        <v>1</v>
      </c>
      <c r="E3419" t="s">
        <v>883</v>
      </c>
      <c r="F3419">
        <v>3</v>
      </c>
      <c r="G3419" s="493">
        <v>43691.3634027778</v>
      </c>
      <c r="H3419" s="493">
        <v>43692.4008101852</v>
      </c>
      <c r="I3419" t="s">
        <v>6305</v>
      </c>
      <c r="J3419" t="s">
        <v>6557</v>
      </c>
      <c r="K3419" t="s">
        <v>8597</v>
      </c>
    </row>
    <row r="3420" hidden="1" spans="1:11">
      <c r="A3420" t="s">
        <v>8879</v>
      </c>
      <c r="B3420">
        <v>1</v>
      </c>
      <c r="C3420" t="s">
        <v>881</v>
      </c>
      <c r="D3420">
        <v>1</v>
      </c>
      <c r="E3420" t="s">
        <v>883</v>
      </c>
      <c r="F3420">
        <v>3</v>
      </c>
      <c r="G3420" s="493">
        <v>43691.3641203704</v>
      </c>
      <c r="H3420" s="493">
        <v>43692.4240856481</v>
      </c>
      <c r="I3420" t="s">
        <v>6309</v>
      </c>
      <c r="J3420" t="s">
        <v>6562</v>
      </c>
      <c r="K3420" t="s">
        <v>8597</v>
      </c>
    </row>
    <row r="3421" hidden="1" spans="1:11">
      <c r="A3421" t="s">
        <v>8880</v>
      </c>
      <c r="B3421">
        <v>1</v>
      </c>
      <c r="C3421" t="s">
        <v>881</v>
      </c>
      <c r="D3421">
        <v>1</v>
      </c>
      <c r="E3421" t="s">
        <v>883</v>
      </c>
      <c r="F3421">
        <v>3</v>
      </c>
      <c r="G3421" s="493">
        <v>43691.3641203704</v>
      </c>
      <c r="H3421" s="493">
        <v>43692.4240856481</v>
      </c>
      <c r="I3421" t="s">
        <v>6313</v>
      </c>
      <c r="J3421" t="s">
        <v>6562</v>
      </c>
      <c r="K3421" t="s">
        <v>8597</v>
      </c>
    </row>
    <row r="3422" hidden="1" spans="1:11">
      <c r="A3422" t="s">
        <v>8881</v>
      </c>
      <c r="B3422">
        <v>1</v>
      </c>
      <c r="C3422" t="s">
        <v>881</v>
      </c>
      <c r="D3422">
        <v>1</v>
      </c>
      <c r="E3422" t="s">
        <v>883</v>
      </c>
      <c r="F3422">
        <v>3</v>
      </c>
      <c r="G3422" s="493">
        <v>43691.3641203704</v>
      </c>
      <c r="H3422" s="493">
        <v>43692.4240856481</v>
      </c>
      <c r="I3422" t="s">
        <v>6307</v>
      </c>
      <c r="J3422" t="s">
        <v>6562</v>
      </c>
      <c r="K3422" t="s">
        <v>8597</v>
      </c>
    </row>
    <row r="3423" hidden="1" spans="1:11">
      <c r="A3423" t="s">
        <v>8882</v>
      </c>
      <c r="B3423">
        <v>1</v>
      </c>
      <c r="C3423" t="s">
        <v>8816</v>
      </c>
      <c r="D3423">
        <v>1</v>
      </c>
      <c r="E3423" t="s">
        <v>4350</v>
      </c>
      <c r="F3423">
        <v>4</v>
      </c>
      <c r="G3423" s="493">
        <v>43740.62875</v>
      </c>
      <c r="H3423" s="493">
        <v>43740.6338657407</v>
      </c>
      <c r="I3423" t="s">
        <v>7570</v>
      </c>
      <c r="J3423" t="s">
        <v>3045</v>
      </c>
      <c r="K3423" t="s">
        <v>3045</v>
      </c>
    </row>
    <row r="3424" hidden="1" spans="1:11">
      <c r="A3424" t="s">
        <v>8883</v>
      </c>
      <c r="B3424">
        <v>1</v>
      </c>
      <c r="C3424" t="s">
        <v>8884</v>
      </c>
      <c r="D3424">
        <v>1</v>
      </c>
      <c r="E3424" t="s">
        <v>1104</v>
      </c>
      <c r="F3424">
        <v>4</v>
      </c>
      <c r="G3424" s="493">
        <v>43768.4690509259</v>
      </c>
      <c r="H3424" s="493">
        <v>43768.4933912037</v>
      </c>
      <c r="I3424" t="s">
        <v>6994</v>
      </c>
      <c r="J3424" t="s">
        <v>6983</v>
      </c>
      <c r="K3424" t="s">
        <v>6396</v>
      </c>
    </row>
    <row r="3425" hidden="1" spans="1:11">
      <c r="A3425" t="s">
        <v>8885</v>
      </c>
      <c r="B3425">
        <v>1</v>
      </c>
      <c r="C3425" t="s">
        <v>8885</v>
      </c>
      <c r="D3425">
        <v>1</v>
      </c>
      <c r="E3425" t="s">
        <v>8886</v>
      </c>
      <c r="F3425">
        <v>4</v>
      </c>
      <c r="G3425" s="493">
        <v>43789.389837963</v>
      </c>
      <c r="H3425" s="493">
        <v>43789.429375</v>
      </c>
      <c r="I3425" t="s">
        <v>8221</v>
      </c>
      <c r="J3425" t="s">
        <v>8221</v>
      </c>
      <c r="K3425" t="s">
        <v>8887</v>
      </c>
    </row>
    <row r="3426" hidden="1" spans="1:11">
      <c r="A3426" t="s">
        <v>8888</v>
      </c>
      <c r="B3426">
        <v>1</v>
      </c>
      <c r="C3426" t="s">
        <v>8888</v>
      </c>
      <c r="D3426">
        <v>1</v>
      </c>
      <c r="E3426" t="s">
        <v>8889</v>
      </c>
      <c r="F3426">
        <v>4</v>
      </c>
      <c r="G3426" s="493">
        <v>43789.4478240741</v>
      </c>
      <c r="H3426" s="493">
        <v>43789.5799189815</v>
      </c>
      <c r="I3426" t="s">
        <v>8333</v>
      </c>
      <c r="J3426" t="s">
        <v>8333</v>
      </c>
      <c r="K3426" t="s">
        <v>8333</v>
      </c>
    </row>
    <row r="3427" hidden="1" spans="1:11">
      <c r="A3427" t="s">
        <v>8266</v>
      </c>
      <c r="B3427">
        <v>2</v>
      </c>
      <c r="C3427" t="s">
        <v>8266</v>
      </c>
      <c r="D3427">
        <v>2</v>
      </c>
      <c r="E3427" t="s">
        <v>8267</v>
      </c>
      <c r="F3427">
        <v>9</v>
      </c>
      <c r="G3427" s="493">
        <v>40388.557349537</v>
      </c>
      <c r="H3427" s="493">
        <v>42814.6503819444</v>
      </c>
      <c r="I3427" t="s">
        <v>8269</v>
      </c>
      <c r="J3427" t="s">
        <v>8269</v>
      </c>
      <c r="K3427" t="s">
        <v>8270</v>
      </c>
    </row>
    <row r="3428" hidden="1" spans="1:11">
      <c r="A3428" t="s">
        <v>8272</v>
      </c>
      <c r="B3428">
        <v>3</v>
      </c>
      <c r="C3428" t="s">
        <v>8272</v>
      </c>
      <c r="D3428">
        <v>3</v>
      </c>
      <c r="E3428" t="s">
        <v>967</v>
      </c>
      <c r="F3428">
        <v>6</v>
      </c>
      <c r="G3428" s="493">
        <v>40388.6447106482</v>
      </c>
      <c r="H3428" s="493">
        <v>42814.6509259259</v>
      </c>
      <c r="I3428" t="s">
        <v>8273</v>
      </c>
      <c r="J3428" t="s">
        <v>8273</v>
      </c>
      <c r="K3428" t="s">
        <v>8274</v>
      </c>
    </row>
    <row r="3429" hidden="1" spans="1:11">
      <c r="A3429" t="s">
        <v>8890</v>
      </c>
      <c r="B3429">
        <v>1</v>
      </c>
      <c r="C3429" t="s">
        <v>8890</v>
      </c>
      <c r="D3429">
        <v>1</v>
      </c>
      <c r="E3429" t="s">
        <v>8891</v>
      </c>
      <c r="F3429">
        <v>4</v>
      </c>
      <c r="G3429" s="493">
        <v>43790.698275463</v>
      </c>
      <c r="H3429" s="493">
        <v>43808.5189236111</v>
      </c>
      <c r="I3429" t="s">
        <v>8217</v>
      </c>
      <c r="J3429" t="s">
        <v>8217</v>
      </c>
      <c r="K3429" t="s">
        <v>8892</v>
      </c>
    </row>
    <row r="3430" hidden="1" spans="1:11">
      <c r="A3430" t="s">
        <v>8893</v>
      </c>
      <c r="B3430">
        <v>1</v>
      </c>
      <c r="C3430" t="s">
        <v>8893</v>
      </c>
      <c r="D3430">
        <v>1</v>
      </c>
      <c r="E3430" t="s">
        <v>8894</v>
      </c>
      <c r="F3430">
        <v>4</v>
      </c>
      <c r="G3430" s="493">
        <v>43790.7364583333</v>
      </c>
      <c r="H3430" s="493">
        <v>43808.5209953704</v>
      </c>
      <c r="I3430" t="s">
        <v>8707</v>
      </c>
      <c r="J3430" t="s">
        <v>8707</v>
      </c>
      <c r="K3430" t="s">
        <v>8707</v>
      </c>
    </row>
    <row r="3431" hidden="1" spans="1:11">
      <c r="A3431" t="s">
        <v>8895</v>
      </c>
      <c r="B3431">
        <v>1</v>
      </c>
      <c r="C3431" t="s">
        <v>8890</v>
      </c>
      <c r="D3431">
        <v>1</v>
      </c>
      <c r="E3431" t="s">
        <v>8891</v>
      </c>
      <c r="F3431">
        <v>4</v>
      </c>
      <c r="G3431" s="493">
        <v>43790.698275463</v>
      </c>
      <c r="H3431" s="493">
        <v>43808.5189236111</v>
      </c>
      <c r="I3431" t="s">
        <v>8896</v>
      </c>
      <c r="J3431" t="s">
        <v>8217</v>
      </c>
      <c r="K3431" t="s">
        <v>8892</v>
      </c>
    </row>
    <row r="3432" hidden="1" spans="1:11">
      <c r="A3432" t="s">
        <v>8897</v>
      </c>
      <c r="B3432">
        <v>1</v>
      </c>
      <c r="C3432" t="s">
        <v>8893</v>
      </c>
      <c r="D3432">
        <v>1</v>
      </c>
      <c r="E3432" t="s">
        <v>8894</v>
      </c>
      <c r="F3432">
        <v>4</v>
      </c>
      <c r="G3432" s="493">
        <v>43790.7364583333</v>
      </c>
      <c r="H3432" s="493">
        <v>43808.5209953704</v>
      </c>
      <c r="I3432" t="s">
        <v>8898</v>
      </c>
      <c r="J3432" t="s">
        <v>8707</v>
      </c>
      <c r="K3432" t="s">
        <v>8707</v>
      </c>
    </row>
    <row r="3433" hidden="1" spans="1:11">
      <c r="A3433" t="s">
        <v>8899</v>
      </c>
      <c r="B3433">
        <v>1</v>
      </c>
      <c r="C3433" t="s">
        <v>8900</v>
      </c>
      <c r="D3433">
        <v>1</v>
      </c>
      <c r="E3433" t="s">
        <v>8891</v>
      </c>
      <c r="F3433">
        <v>4</v>
      </c>
      <c r="G3433" s="493">
        <v>43836.5696064815</v>
      </c>
      <c r="H3433" s="493">
        <v>43840.3940625</v>
      </c>
      <c r="I3433" t="s">
        <v>8901</v>
      </c>
      <c r="J3433" t="s">
        <v>8217</v>
      </c>
      <c r="K3433" t="s">
        <v>8892</v>
      </c>
    </row>
    <row r="3434" hidden="1" spans="1:11">
      <c r="A3434" t="s">
        <v>8902</v>
      </c>
      <c r="B3434">
        <v>1</v>
      </c>
      <c r="C3434" t="s">
        <v>8903</v>
      </c>
      <c r="D3434">
        <v>1</v>
      </c>
      <c r="E3434" t="s">
        <v>8894</v>
      </c>
      <c r="F3434">
        <v>4</v>
      </c>
      <c r="G3434" s="493">
        <v>43836.5700578704</v>
      </c>
      <c r="H3434" s="493">
        <v>43836.7109606481</v>
      </c>
      <c r="I3434" t="s">
        <v>8904</v>
      </c>
      <c r="J3434" t="s">
        <v>8707</v>
      </c>
      <c r="K3434" t="s">
        <v>8905</v>
      </c>
    </row>
    <row r="3435" hidden="1" spans="1:11">
      <c r="A3435" t="s">
        <v>8906</v>
      </c>
      <c r="B3435">
        <v>1</v>
      </c>
      <c r="C3435" t="s">
        <v>8906</v>
      </c>
      <c r="D3435">
        <v>1</v>
      </c>
      <c r="E3435" t="s">
        <v>540</v>
      </c>
      <c r="F3435">
        <v>4</v>
      </c>
      <c r="G3435" s="493">
        <v>43901.6543518519</v>
      </c>
      <c r="H3435" s="493">
        <v>45209.4140625</v>
      </c>
      <c r="I3435" t="s">
        <v>2503</v>
      </c>
      <c r="J3435" t="s">
        <v>2503</v>
      </c>
      <c r="K3435" t="s">
        <v>2503</v>
      </c>
    </row>
    <row r="3436" hidden="1" spans="1:11">
      <c r="A3436" t="s">
        <v>8907</v>
      </c>
      <c r="B3436">
        <v>1</v>
      </c>
      <c r="C3436" t="s">
        <v>8907</v>
      </c>
      <c r="D3436">
        <v>1</v>
      </c>
      <c r="E3436">
        <v>207559</v>
      </c>
      <c r="F3436">
        <v>12</v>
      </c>
      <c r="G3436" s="493">
        <v>43845.9872569444</v>
      </c>
      <c r="H3436" s="493">
        <v>43845.995625</v>
      </c>
      <c r="I3436" t="s">
        <v>3553</v>
      </c>
      <c r="J3436" t="s">
        <v>3553</v>
      </c>
      <c r="K3436" t="s">
        <v>3554</v>
      </c>
    </row>
    <row r="3437" hidden="1" spans="1:11">
      <c r="A3437" t="s">
        <v>8908</v>
      </c>
      <c r="B3437">
        <v>1</v>
      </c>
      <c r="C3437" t="s">
        <v>8908</v>
      </c>
      <c r="D3437">
        <v>1</v>
      </c>
      <c r="E3437">
        <v>207562</v>
      </c>
      <c r="F3437">
        <v>12</v>
      </c>
      <c r="G3437" s="493">
        <v>43842.8098148148</v>
      </c>
      <c r="H3437" s="493">
        <v>43845.9577199074</v>
      </c>
      <c r="I3437" t="s">
        <v>3557</v>
      </c>
      <c r="J3437" t="s">
        <v>3557</v>
      </c>
      <c r="K3437" t="s">
        <v>8909</v>
      </c>
    </row>
    <row r="3438" hidden="1" spans="1:11">
      <c r="A3438" t="s">
        <v>8910</v>
      </c>
      <c r="B3438">
        <v>1</v>
      </c>
      <c r="C3438" t="s">
        <v>8910</v>
      </c>
      <c r="D3438">
        <v>1</v>
      </c>
      <c r="F3438">
        <v>0</v>
      </c>
      <c r="G3438" s="493">
        <v>44113.62125</v>
      </c>
      <c r="H3438" s="493">
        <v>44113.62125</v>
      </c>
      <c r="I3438" t="s">
        <v>8911</v>
      </c>
      <c r="J3438" t="s">
        <v>8911</v>
      </c>
      <c r="K3438" t="s">
        <v>1368</v>
      </c>
    </row>
    <row r="3439" hidden="1" spans="1:11">
      <c r="A3439" t="s">
        <v>8912</v>
      </c>
      <c r="B3439">
        <v>1</v>
      </c>
      <c r="C3439">
        <v>92415201</v>
      </c>
      <c r="D3439" t="s">
        <v>654</v>
      </c>
      <c r="E3439">
        <v>92414691</v>
      </c>
      <c r="F3439">
        <v>6</v>
      </c>
      <c r="G3439" s="493">
        <v>40366.7191782407</v>
      </c>
      <c r="H3439" s="493">
        <v>42665.6822800926</v>
      </c>
      <c r="I3439" t="s">
        <v>8913</v>
      </c>
      <c r="J3439" t="s">
        <v>2046</v>
      </c>
      <c r="K3439" t="s">
        <v>2047</v>
      </c>
    </row>
    <row r="3440" hidden="1" spans="1:11">
      <c r="A3440" t="s">
        <v>8914</v>
      </c>
      <c r="B3440">
        <v>1</v>
      </c>
      <c r="C3440">
        <v>92416201</v>
      </c>
      <c r="D3440" t="s">
        <v>654</v>
      </c>
      <c r="E3440">
        <v>92415891</v>
      </c>
      <c r="F3440">
        <v>6</v>
      </c>
      <c r="G3440" s="493">
        <v>39559.4074768519</v>
      </c>
      <c r="H3440" s="493">
        <v>42665.6975694444</v>
      </c>
      <c r="I3440" t="s">
        <v>8915</v>
      </c>
      <c r="J3440" t="s">
        <v>2056</v>
      </c>
      <c r="K3440" t="s">
        <v>2057</v>
      </c>
    </row>
    <row r="3441" hidden="1" spans="1:11">
      <c r="A3441" t="s">
        <v>8916</v>
      </c>
      <c r="B3441">
        <v>1</v>
      </c>
      <c r="C3441">
        <v>92416401</v>
      </c>
      <c r="D3441" t="s">
        <v>654</v>
      </c>
      <c r="E3441">
        <v>92416491</v>
      </c>
      <c r="F3441">
        <v>6</v>
      </c>
      <c r="G3441" s="493">
        <v>39479.8166435185</v>
      </c>
      <c r="H3441" s="493">
        <v>42665.6874189815</v>
      </c>
      <c r="I3441" t="s">
        <v>8917</v>
      </c>
      <c r="J3441" t="s">
        <v>2058</v>
      </c>
      <c r="K3441" t="s">
        <v>2059</v>
      </c>
    </row>
    <row r="3442" hidden="1" spans="1:11">
      <c r="A3442" t="s">
        <v>8918</v>
      </c>
      <c r="B3442">
        <v>1</v>
      </c>
      <c r="C3442">
        <v>92416601</v>
      </c>
      <c r="D3442" t="s">
        <v>654</v>
      </c>
      <c r="E3442">
        <v>92416491</v>
      </c>
      <c r="F3442">
        <v>6</v>
      </c>
      <c r="G3442" s="493">
        <v>39636.8641087963</v>
      </c>
      <c r="H3442" s="493">
        <v>42665.6840625</v>
      </c>
      <c r="I3442" t="s">
        <v>8919</v>
      </c>
      <c r="J3442" t="s">
        <v>2060</v>
      </c>
      <c r="K3442" t="s">
        <v>2059</v>
      </c>
    </row>
    <row r="3443" hidden="1" spans="1:11">
      <c r="A3443" t="s">
        <v>8920</v>
      </c>
      <c r="B3443">
        <v>1</v>
      </c>
      <c r="C3443" t="s">
        <v>8920</v>
      </c>
      <c r="D3443">
        <v>1</v>
      </c>
      <c r="F3443">
        <v>0</v>
      </c>
      <c r="G3443" s="493">
        <v>43733.5935532407</v>
      </c>
      <c r="H3443" s="493">
        <v>43733.5935532407</v>
      </c>
      <c r="I3443" t="s">
        <v>8921</v>
      </c>
      <c r="J3443" t="s">
        <v>8921</v>
      </c>
      <c r="K3443" t="s">
        <v>1368</v>
      </c>
    </row>
    <row r="3444" hidden="1" spans="1:11">
      <c r="A3444" t="s">
        <v>8922</v>
      </c>
      <c r="B3444">
        <v>1</v>
      </c>
      <c r="C3444" t="s">
        <v>8922</v>
      </c>
      <c r="D3444">
        <v>1</v>
      </c>
      <c r="F3444">
        <v>0</v>
      </c>
      <c r="G3444" s="493">
        <v>43733.5983101852</v>
      </c>
      <c r="H3444" s="493">
        <v>43733.5983101852</v>
      </c>
      <c r="I3444" t="s">
        <v>8545</v>
      </c>
      <c r="J3444" t="s">
        <v>8545</v>
      </c>
      <c r="K3444" t="s">
        <v>1368</v>
      </c>
    </row>
    <row r="3445" hidden="1" spans="1:11">
      <c r="A3445" t="s">
        <v>8923</v>
      </c>
      <c r="B3445">
        <v>1</v>
      </c>
      <c r="C3445" t="s">
        <v>8923</v>
      </c>
      <c r="D3445">
        <v>1</v>
      </c>
      <c r="F3445">
        <v>0</v>
      </c>
      <c r="G3445" s="493">
        <v>43733.5991435185</v>
      </c>
      <c r="H3445" s="493">
        <v>43733.5991435185</v>
      </c>
      <c r="I3445" t="s">
        <v>8547</v>
      </c>
      <c r="J3445" t="s">
        <v>8547</v>
      </c>
      <c r="K3445" t="s">
        <v>1368</v>
      </c>
    </row>
    <row r="3446" hidden="1" spans="1:11">
      <c r="A3446" t="s">
        <v>963</v>
      </c>
      <c r="B3446">
        <v>1</v>
      </c>
      <c r="C3446" t="s">
        <v>963</v>
      </c>
      <c r="D3446">
        <v>1</v>
      </c>
      <c r="E3446" t="s">
        <v>964</v>
      </c>
      <c r="F3446">
        <v>42</v>
      </c>
      <c r="G3446" s="493">
        <v>44242.417962963</v>
      </c>
      <c r="H3446" s="493">
        <v>45209.4060648148</v>
      </c>
      <c r="I3446" t="s">
        <v>8924</v>
      </c>
      <c r="J3446" t="s">
        <v>8924</v>
      </c>
      <c r="K3446" t="s">
        <v>8925</v>
      </c>
    </row>
    <row r="3447" hidden="1" spans="1:11">
      <c r="A3447" t="s">
        <v>8926</v>
      </c>
      <c r="B3447">
        <v>1</v>
      </c>
      <c r="C3447" t="s">
        <v>8926</v>
      </c>
      <c r="D3447">
        <v>1</v>
      </c>
      <c r="E3447">
        <v>96222693</v>
      </c>
      <c r="F3447">
        <v>9</v>
      </c>
      <c r="G3447" s="493">
        <v>40282.4728240741</v>
      </c>
      <c r="H3447" s="493">
        <v>40282.4728240741</v>
      </c>
      <c r="I3447" t="s">
        <v>8927</v>
      </c>
      <c r="J3447" t="s">
        <v>8927</v>
      </c>
      <c r="K3447" t="s">
        <v>8928</v>
      </c>
    </row>
    <row r="3448" hidden="1" spans="1:11">
      <c r="A3448" t="s">
        <v>8929</v>
      </c>
      <c r="B3448">
        <v>1</v>
      </c>
      <c r="C3448" t="s">
        <v>8929</v>
      </c>
      <c r="D3448">
        <v>1</v>
      </c>
      <c r="E3448">
        <v>96404891</v>
      </c>
      <c r="F3448">
        <v>6</v>
      </c>
      <c r="G3448" s="493">
        <v>40282.5660300926</v>
      </c>
      <c r="H3448" s="493">
        <v>40282.5660300926</v>
      </c>
      <c r="I3448" t="s">
        <v>3849</v>
      </c>
      <c r="J3448" t="s">
        <v>3849</v>
      </c>
      <c r="K3448" t="s">
        <v>8930</v>
      </c>
    </row>
    <row r="3449" hidden="1" spans="1:11">
      <c r="A3449" t="s">
        <v>8931</v>
      </c>
      <c r="B3449">
        <v>1</v>
      </c>
      <c r="C3449" t="s">
        <v>8931</v>
      </c>
      <c r="D3449">
        <v>1</v>
      </c>
      <c r="E3449">
        <v>96222693</v>
      </c>
      <c r="F3449">
        <v>9</v>
      </c>
      <c r="G3449" s="493">
        <v>40282.4849884259</v>
      </c>
      <c r="H3449" s="493">
        <v>40282.4849884259</v>
      </c>
      <c r="I3449" t="s">
        <v>8932</v>
      </c>
      <c r="J3449" t="s">
        <v>8932</v>
      </c>
      <c r="K3449" t="s">
        <v>8933</v>
      </c>
    </row>
    <row r="3450" hidden="1" spans="1:11">
      <c r="A3450" t="s">
        <v>8934</v>
      </c>
      <c r="B3450">
        <v>1</v>
      </c>
      <c r="C3450" t="s">
        <v>8934</v>
      </c>
      <c r="D3450">
        <v>1</v>
      </c>
      <c r="E3450">
        <v>96404891</v>
      </c>
      <c r="F3450">
        <v>6</v>
      </c>
      <c r="G3450" s="493">
        <v>40282.5804398148</v>
      </c>
      <c r="H3450" s="493">
        <v>40282.5804398148</v>
      </c>
      <c r="I3450" t="s">
        <v>2953</v>
      </c>
      <c r="J3450" t="s">
        <v>2953</v>
      </c>
      <c r="K3450" t="s">
        <v>2953</v>
      </c>
    </row>
    <row r="3451" hidden="1" spans="1:11">
      <c r="A3451" t="s">
        <v>8935</v>
      </c>
      <c r="B3451">
        <v>1</v>
      </c>
      <c r="C3451" t="s">
        <v>8935</v>
      </c>
      <c r="D3451">
        <v>1</v>
      </c>
      <c r="F3451">
        <v>0</v>
      </c>
      <c r="G3451" s="493">
        <v>43733.5948611111</v>
      </c>
      <c r="H3451" s="493">
        <v>43733.5948611111</v>
      </c>
      <c r="I3451" t="s">
        <v>8936</v>
      </c>
      <c r="J3451" t="s">
        <v>8936</v>
      </c>
      <c r="K3451" t="s">
        <v>1368</v>
      </c>
    </row>
    <row r="3452" hidden="1" spans="1:11">
      <c r="A3452" t="s">
        <v>8937</v>
      </c>
      <c r="B3452">
        <v>1</v>
      </c>
      <c r="C3452" t="s">
        <v>8033</v>
      </c>
      <c r="D3452">
        <v>1</v>
      </c>
      <c r="E3452" t="s">
        <v>639</v>
      </c>
      <c r="F3452">
        <v>2</v>
      </c>
      <c r="G3452" s="493">
        <v>43843.6416666667</v>
      </c>
      <c r="H3452" s="493">
        <v>43850.6998842593</v>
      </c>
      <c r="I3452" t="s">
        <v>3762</v>
      </c>
      <c r="J3452" t="s">
        <v>8034</v>
      </c>
      <c r="K3452" t="s">
        <v>8034</v>
      </c>
    </row>
    <row r="3453" hidden="1" spans="1:11">
      <c r="A3453" t="s">
        <v>8938</v>
      </c>
      <c r="B3453">
        <v>1</v>
      </c>
      <c r="C3453" t="s">
        <v>8035</v>
      </c>
      <c r="D3453">
        <v>1</v>
      </c>
      <c r="E3453" t="s">
        <v>639</v>
      </c>
      <c r="F3453">
        <v>2</v>
      </c>
      <c r="G3453" s="493">
        <v>43843.6471296296</v>
      </c>
      <c r="H3453" s="493">
        <v>43853.5842592593</v>
      </c>
      <c r="I3453" t="s">
        <v>3767</v>
      </c>
      <c r="J3453" t="s">
        <v>3768</v>
      </c>
      <c r="K3453" t="s">
        <v>3768</v>
      </c>
    </row>
    <row r="3454" hidden="1" spans="1:11">
      <c r="A3454" t="s">
        <v>8939</v>
      </c>
      <c r="B3454">
        <v>1</v>
      </c>
      <c r="C3454" t="s">
        <v>8037</v>
      </c>
      <c r="D3454">
        <v>1</v>
      </c>
      <c r="E3454" t="s">
        <v>639</v>
      </c>
      <c r="F3454">
        <v>2</v>
      </c>
      <c r="G3454" s="493">
        <v>43843.6482407407</v>
      </c>
      <c r="H3454" s="493">
        <v>43851.432037037</v>
      </c>
      <c r="I3454" t="s">
        <v>3814</v>
      </c>
      <c r="J3454" t="s">
        <v>3815</v>
      </c>
      <c r="K3454" t="s">
        <v>3815</v>
      </c>
    </row>
    <row r="3455" hidden="1" spans="1:11">
      <c r="A3455" t="s">
        <v>8940</v>
      </c>
      <c r="B3455">
        <v>1</v>
      </c>
      <c r="C3455" t="s">
        <v>8036</v>
      </c>
      <c r="D3455">
        <v>1</v>
      </c>
      <c r="E3455" t="s">
        <v>639</v>
      </c>
      <c r="F3455">
        <v>2</v>
      </c>
      <c r="G3455" s="493">
        <v>43843.6476736111</v>
      </c>
      <c r="H3455" s="493">
        <v>43851.4215856481</v>
      </c>
      <c r="I3455" t="s">
        <v>3801</v>
      </c>
      <c r="J3455" t="s">
        <v>3798</v>
      </c>
      <c r="K3455" t="s">
        <v>3798</v>
      </c>
    </row>
    <row r="3456" hidden="1" spans="1:11">
      <c r="A3456" t="s">
        <v>8941</v>
      </c>
      <c r="B3456">
        <v>1</v>
      </c>
      <c r="C3456" t="s">
        <v>8038</v>
      </c>
      <c r="D3456">
        <v>1</v>
      </c>
      <c r="E3456" t="s">
        <v>639</v>
      </c>
      <c r="F3456">
        <v>2</v>
      </c>
      <c r="G3456" s="493">
        <v>43843.6494560185</v>
      </c>
      <c r="H3456" s="493">
        <v>43851.4344907407</v>
      </c>
      <c r="I3456" t="s">
        <v>3819</v>
      </c>
      <c r="J3456" t="s">
        <v>3820</v>
      </c>
      <c r="K3456" t="s">
        <v>3820</v>
      </c>
    </row>
    <row r="3457" hidden="1" spans="1:11">
      <c r="A3457" t="s">
        <v>8942</v>
      </c>
      <c r="B3457">
        <v>1</v>
      </c>
      <c r="C3457" t="s">
        <v>8060</v>
      </c>
      <c r="D3457">
        <v>1</v>
      </c>
      <c r="E3457" t="s">
        <v>639</v>
      </c>
      <c r="F3457">
        <v>2</v>
      </c>
      <c r="G3457" s="493">
        <v>43843.6464351852</v>
      </c>
      <c r="H3457" s="493">
        <v>43850.7036458333</v>
      </c>
      <c r="I3457" t="s">
        <v>3536</v>
      </c>
      <c r="J3457" t="s">
        <v>3537</v>
      </c>
      <c r="K3457" t="s">
        <v>3537</v>
      </c>
    </row>
    <row r="3458" hidden="1" spans="1:11">
      <c r="A3458" t="s">
        <v>8943</v>
      </c>
      <c r="B3458">
        <v>1</v>
      </c>
      <c r="C3458" t="s">
        <v>8039</v>
      </c>
      <c r="D3458">
        <v>1</v>
      </c>
      <c r="E3458" t="s">
        <v>8040</v>
      </c>
      <c r="F3458">
        <v>6</v>
      </c>
      <c r="G3458" s="493">
        <v>43874.6256828704</v>
      </c>
      <c r="H3458" s="493">
        <v>43878.400775463</v>
      </c>
      <c r="I3458" t="s">
        <v>3857</v>
      </c>
      <c r="J3458" t="s">
        <v>3858</v>
      </c>
      <c r="K3458" t="s">
        <v>8041</v>
      </c>
    </row>
    <row r="3459" hidden="1" spans="1:11">
      <c r="A3459" t="s">
        <v>8944</v>
      </c>
      <c r="B3459">
        <v>1</v>
      </c>
      <c r="C3459" t="s">
        <v>8042</v>
      </c>
      <c r="D3459">
        <v>1</v>
      </c>
      <c r="E3459" t="s">
        <v>8040</v>
      </c>
      <c r="F3459">
        <v>6</v>
      </c>
      <c r="G3459" s="493">
        <v>43874.6263425926</v>
      </c>
      <c r="H3459" s="493">
        <v>43878.4057060185</v>
      </c>
      <c r="I3459" t="s">
        <v>3630</v>
      </c>
      <c r="J3459" t="s">
        <v>3631</v>
      </c>
      <c r="K3459" t="s">
        <v>3631</v>
      </c>
    </row>
    <row r="3460" hidden="1" spans="1:11">
      <c r="A3460" t="s">
        <v>8945</v>
      </c>
      <c r="B3460">
        <v>1</v>
      </c>
      <c r="C3460" t="s">
        <v>8709</v>
      </c>
      <c r="D3460">
        <v>1</v>
      </c>
      <c r="E3460" t="s">
        <v>8710</v>
      </c>
      <c r="F3460">
        <v>12</v>
      </c>
      <c r="G3460" s="493">
        <v>43874.627337963</v>
      </c>
      <c r="H3460" s="493">
        <v>43878.4077546296</v>
      </c>
      <c r="I3460" t="s">
        <v>4531</v>
      </c>
      <c r="J3460" t="s">
        <v>3635</v>
      </c>
      <c r="K3460" t="s">
        <v>3635</v>
      </c>
    </row>
    <row r="3461" hidden="1" spans="1:11">
      <c r="A3461" t="s">
        <v>8946</v>
      </c>
      <c r="B3461">
        <v>1</v>
      </c>
      <c r="C3461" t="s">
        <v>8947</v>
      </c>
      <c r="D3461">
        <v>1</v>
      </c>
      <c r="E3461" t="s">
        <v>8637</v>
      </c>
      <c r="F3461">
        <v>2</v>
      </c>
      <c r="G3461" s="493">
        <v>43795.7330208333</v>
      </c>
      <c r="H3461" s="493">
        <v>43798.4265740741</v>
      </c>
      <c r="I3461" t="s">
        <v>8948</v>
      </c>
      <c r="J3461" t="s">
        <v>8639</v>
      </c>
      <c r="K3461" t="s">
        <v>7592</v>
      </c>
    </row>
    <row r="3462" hidden="1" spans="1:11">
      <c r="A3462" t="s">
        <v>8949</v>
      </c>
      <c r="B3462">
        <v>1</v>
      </c>
      <c r="C3462" t="s">
        <v>8949</v>
      </c>
      <c r="D3462">
        <v>1</v>
      </c>
      <c r="E3462" t="s">
        <v>1198</v>
      </c>
      <c r="F3462">
        <v>2</v>
      </c>
      <c r="G3462" s="493">
        <v>43798.4502777778</v>
      </c>
      <c r="H3462" s="493">
        <v>43798.4547106481</v>
      </c>
      <c r="I3462" t="s">
        <v>8950</v>
      </c>
      <c r="J3462" t="s">
        <v>8950</v>
      </c>
      <c r="K3462" t="s">
        <v>8950</v>
      </c>
    </row>
    <row r="3463" hidden="1" spans="1:11">
      <c r="A3463" t="s">
        <v>8951</v>
      </c>
      <c r="B3463">
        <v>1</v>
      </c>
      <c r="C3463" t="s">
        <v>8947</v>
      </c>
      <c r="D3463">
        <v>1</v>
      </c>
      <c r="E3463" t="s">
        <v>8637</v>
      </c>
      <c r="F3463">
        <v>2</v>
      </c>
      <c r="G3463" s="493">
        <v>43795.7330208333</v>
      </c>
      <c r="H3463" s="493">
        <v>43798.4265740741</v>
      </c>
      <c r="I3463" t="s">
        <v>8638</v>
      </c>
      <c r="J3463" t="s">
        <v>8639</v>
      </c>
      <c r="K3463" t="s">
        <v>7592</v>
      </c>
    </row>
    <row r="3464" hidden="1" spans="1:11">
      <c r="A3464" t="s">
        <v>8952</v>
      </c>
      <c r="B3464">
        <v>1</v>
      </c>
      <c r="C3464" t="s">
        <v>8952</v>
      </c>
      <c r="D3464">
        <v>1</v>
      </c>
      <c r="E3464" t="s">
        <v>1198</v>
      </c>
      <c r="F3464">
        <v>2</v>
      </c>
      <c r="G3464" s="493">
        <v>43798.4506018519</v>
      </c>
      <c r="H3464" s="493">
        <v>43798.4564930556</v>
      </c>
      <c r="I3464" t="s">
        <v>8681</v>
      </c>
      <c r="J3464" t="s">
        <v>8681</v>
      </c>
      <c r="K3464" t="s">
        <v>8681</v>
      </c>
    </row>
    <row r="3465" hidden="1" spans="1:11">
      <c r="A3465" t="s">
        <v>8953</v>
      </c>
      <c r="B3465">
        <v>1</v>
      </c>
      <c r="C3465" t="s">
        <v>8953</v>
      </c>
      <c r="D3465">
        <v>1</v>
      </c>
      <c r="E3465" t="s">
        <v>957</v>
      </c>
      <c r="F3465">
        <v>2</v>
      </c>
      <c r="G3465" s="493">
        <v>43798.6011111111</v>
      </c>
      <c r="H3465" s="493">
        <v>43798.6049768518</v>
      </c>
      <c r="I3465" t="s">
        <v>8954</v>
      </c>
      <c r="J3465" t="s">
        <v>8954</v>
      </c>
      <c r="K3465" t="s">
        <v>8954</v>
      </c>
    </row>
    <row r="3466" hidden="1" spans="1:11">
      <c r="A3466" t="s">
        <v>8955</v>
      </c>
      <c r="B3466">
        <v>1</v>
      </c>
      <c r="C3466" t="s">
        <v>8955</v>
      </c>
      <c r="D3466">
        <v>1</v>
      </c>
      <c r="E3466" t="s">
        <v>957</v>
      </c>
      <c r="F3466">
        <v>2</v>
      </c>
      <c r="G3466" s="493">
        <v>43798.6091898148</v>
      </c>
      <c r="H3466" s="493">
        <v>43798.6116782407</v>
      </c>
      <c r="I3466" t="s">
        <v>8956</v>
      </c>
      <c r="J3466" t="s">
        <v>8956</v>
      </c>
      <c r="K3466" t="s">
        <v>8957</v>
      </c>
    </row>
    <row r="3467" hidden="1" spans="1:11">
      <c r="A3467" t="s">
        <v>8958</v>
      </c>
      <c r="B3467">
        <v>1</v>
      </c>
      <c r="C3467" t="s">
        <v>8958</v>
      </c>
      <c r="D3467">
        <v>1</v>
      </c>
      <c r="E3467" t="s">
        <v>8959</v>
      </c>
      <c r="F3467">
        <v>6</v>
      </c>
      <c r="G3467" s="493">
        <v>43938.3788657407</v>
      </c>
      <c r="H3467" s="493">
        <v>43941.8324768519</v>
      </c>
      <c r="I3467" t="s">
        <v>8960</v>
      </c>
      <c r="J3467" t="s">
        <v>8960</v>
      </c>
      <c r="K3467" t="s">
        <v>8961</v>
      </c>
    </row>
    <row r="3468" hidden="1" spans="1:11">
      <c r="A3468" t="s">
        <v>8962</v>
      </c>
      <c r="B3468">
        <v>1</v>
      </c>
      <c r="C3468" t="s">
        <v>8962</v>
      </c>
      <c r="D3468">
        <v>1</v>
      </c>
      <c r="E3468" t="s">
        <v>8963</v>
      </c>
      <c r="F3468">
        <v>4</v>
      </c>
      <c r="G3468" s="493">
        <v>43762.3858101852</v>
      </c>
      <c r="H3468" s="493">
        <v>43763.6512615741</v>
      </c>
      <c r="I3468" t="s">
        <v>8964</v>
      </c>
      <c r="J3468" t="s">
        <v>8964</v>
      </c>
      <c r="K3468" t="s">
        <v>8965</v>
      </c>
    </row>
    <row r="3469" hidden="1" spans="1:11">
      <c r="A3469" t="s">
        <v>8966</v>
      </c>
      <c r="B3469">
        <v>1</v>
      </c>
      <c r="C3469" t="s">
        <v>8966</v>
      </c>
      <c r="D3469">
        <v>1</v>
      </c>
      <c r="E3469" t="s">
        <v>8967</v>
      </c>
      <c r="F3469">
        <v>4</v>
      </c>
      <c r="G3469" s="493">
        <v>43762.3861574074</v>
      </c>
      <c r="H3469" s="493">
        <v>43763.652025463</v>
      </c>
      <c r="I3469" t="s">
        <v>8968</v>
      </c>
      <c r="J3469" t="s">
        <v>8968</v>
      </c>
      <c r="K3469" t="s">
        <v>8404</v>
      </c>
    </row>
    <row r="3470" hidden="1" spans="1:11">
      <c r="A3470" t="s">
        <v>8969</v>
      </c>
      <c r="B3470">
        <v>1</v>
      </c>
      <c r="C3470" t="s">
        <v>8970</v>
      </c>
      <c r="D3470">
        <v>1</v>
      </c>
      <c r="E3470" t="s">
        <v>4892</v>
      </c>
      <c r="F3470">
        <v>3</v>
      </c>
      <c r="G3470" s="493">
        <v>43898.5706134259</v>
      </c>
      <c r="H3470" s="493">
        <v>43898.5771296296</v>
      </c>
      <c r="I3470" t="s">
        <v>4893</v>
      </c>
      <c r="J3470" t="s">
        <v>4894</v>
      </c>
      <c r="K3470" t="s">
        <v>8474</v>
      </c>
    </row>
    <row r="3471" hidden="1" spans="1:11">
      <c r="A3471" t="s">
        <v>8971</v>
      </c>
      <c r="B3471">
        <v>5</v>
      </c>
      <c r="C3471" t="s">
        <v>8971</v>
      </c>
      <c r="D3471">
        <v>5</v>
      </c>
      <c r="F3471">
        <v>0</v>
      </c>
      <c r="G3471" s="493">
        <v>40297.6373726852</v>
      </c>
      <c r="H3471" s="493">
        <v>40297.6373726852</v>
      </c>
      <c r="I3471" t="s">
        <v>8972</v>
      </c>
      <c r="J3471" t="s">
        <v>8972</v>
      </c>
      <c r="K3471" t="s">
        <v>1368</v>
      </c>
    </row>
    <row r="3472" hidden="1" spans="1:11">
      <c r="A3472" t="s">
        <v>900</v>
      </c>
      <c r="B3472">
        <v>1</v>
      </c>
      <c r="C3472" t="s">
        <v>900</v>
      </c>
      <c r="D3472">
        <v>1</v>
      </c>
      <c r="E3472" t="s">
        <v>901</v>
      </c>
      <c r="F3472">
        <v>4</v>
      </c>
      <c r="G3472" s="493">
        <v>43752.6566435185</v>
      </c>
      <c r="H3472" s="493">
        <v>43752.676400463</v>
      </c>
      <c r="I3472" t="s">
        <v>7494</v>
      </c>
      <c r="J3472" t="s">
        <v>7494</v>
      </c>
      <c r="K3472" t="s">
        <v>7535</v>
      </c>
    </row>
    <row r="3473" hidden="1" spans="1:11">
      <c r="A3473" t="s">
        <v>8973</v>
      </c>
      <c r="B3473">
        <v>1</v>
      </c>
      <c r="C3473" t="s">
        <v>8036</v>
      </c>
      <c r="D3473">
        <v>1</v>
      </c>
      <c r="E3473" t="s">
        <v>639</v>
      </c>
      <c r="F3473">
        <v>2</v>
      </c>
      <c r="G3473" s="493">
        <v>43843.6476736111</v>
      </c>
      <c r="H3473" s="493">
        <v>43851.4215856481</v>
      </c>
      <c r="I3473" t="s">
        <v>3797</v>
      </c>
      <c r="J3473" t="s">
        <v>3798</v>
      </c>
      <c r="K3473" t="s">
        <v>3798</v>
      </c>
    </row>
    <row r="3474" hidden="1" spans="1:11">
      <c r="A3474" t="s">
        <v>8974</v>
      </c>
      <c r="B3474">
        <v>1</v>
      </c>
      <c r="C3474" t="s">
        <v>8975</v>
      </c>
      <c r="D3474">
        <v>1</v>
      </c>
      <c r="E3474" t="s">
        <v>8976</v>
      </c>
      <c r="F3474">
        <v>1</v>
      </c>
      <c r="G3474" s="493">
        <v>43759.7317708333</v>
      </c>
      <c r="H3474" s="493">
        <v>43760.5609837963</v>
      </c>
      <c r="I3474" t="s">
        <v>8541</v>
      </c>
      <c r="J3474" t="s">
        <v>8542</v>
      </c>
      <c r="K3474" t="s">
        <v>8543</v>
      </c>
    </row>
    <row r="3475" hidden="1" spans="1:11">
      <c r="A3475" t="s">
        <v>8977</v>
      </c>
      <c r="B3475">
        <v>1</v>
      </c>
      <c r="C3475" t="s">
        <v>8977</v>
      </c>
      <c r="D3475">
        <v>1</v>
      </c>
      <c r="F3475">
        <v>0</v>
      </c>
      <c r="G3475" s="493">
        <v>43852.5070833333</v>
      </c>
      <c r="H3475" s="493">
        <v>43852.5070833333</v>
      </c>
      <c r="I3475" t="s">
        <v>7602</v>
      </c>
      <c r="J3475" t="s">
        <v>7602</v>
      </c>
      <c r="K3475" t="s">
        <v>1368</v>
      </c>
    </row>
    <row r="3476" hidden="1" spans="1:11">
      <c r="A3476" t="s">
        <v>8978</v>
      </c>
      <c r="B3476">
        <v>1</v>
      </c>
      <c r="C3476" t="s">
        <v>8978</v>
      </c>
      <c r="D3476">
        <v>1</v>
      </c>
      <c r="F3476">
        <v>0</v>
      </c>
      <c r="G3476" s="493">
        <v>43852.51</v>
      </c>
      <c r="H3476" s="493">
        <v>43852.51</v>
      </c>
      <c r="I3476" t="s">
        <v>7604</v>
      </c>
      <c r="J3476" t="s">
        <v>7604</v>
      </c>
      <c r="K3476" t="s">
        <v>1368</v>
      </c>
    </row>
    <row r="3477" hidden="1" spans="1:11">
      <c r="A3477" t="s">
        <v>8979</v>
      </c>
      <c r="B3477">
        <v>1</v>
      </c>
      <c r="C3477" t="s">
        <v>8980</v>
      </c>
      <c r="D3477">
        <v>1</v>
      </c>
      <c r="E3477" t="s">
        <v>2840</v>
      </c>
      <c r="F3477">
        <v>2</v>
      </c>
      <c r="G3477" s="493">
        <v>43781.4160532407</v>
      </c>
      <c r="H3477" s="493">
        <v>43781.4288425926</v>
      </c>
      <c r="I3477" t="s">
        <v>8981</v>
      </c>
      <c r="J3477" t="s">
        <v>6198</v>
      </c>
      <c r="K3477" t="s">
        <v>6198</v>
      </c>
    </row>
    <row r="3478" hidden="1" spans="1:11">
      <c r="A3478" t="s">
        <v>8982</v>
      </c>
      <c r="B3478">
        <v>1</v>
      </c>
      <c r="C3478" t="s">
        <v>8983</v>
      </c>
      <c r="D3478">
        <v>1</v>
      </c>
      <c r="E3478" t="s">
        <v>2728</v>
      </c>
      <c r="F3478">
        <v>3</v>
      </c>
      <c r="G3478" s="493">
        <v>43781.4144560185</v>
      </c>
      <c r="H3478" s="493">
        <v>43781.4814814815</v>
      </c>
      <c r="I3478" t="s">
        <v>8984</v>
      </c>
      <c r="J3478" t="s">
        <v>6474</v>
      </c>
      <c r="K3478" t="s">
        <v>8985</v>
      </c>
    </row>
    <row r="3479" hidden="1" spans="1:11">
      <c r="A3479" t="s">
        <v>8986</v>
      </c>
      <c r="B3479">
        <v>1</v>
      </c>
      <c r="C3479" t="s">
        <v>8987</v>
      </c>
      <c r="D3479">
        <v>1</v>
      </c>
      <c r="E3479" t="s">
        <v>2848</v>
      </c>
      <c r="F3479">
        <v>10</v>
      </c>
      <c r="G3479" s="493">
        <v>43781.4148842593</v>
      </c>
      <c r="H3479" s="493">
        <v>44630.6735532407</v>
      </c>
      <c r="I3479" t="s">
        <v>8988</v>
      </c>
      <c r="J3479" t="s">
        <v>8989</v>
      </c>
      <c r="K3479" t="s">
        <v>8990</v>
      </c>
    </row>
    <row r="3480" hidden="1" spans="1:11">
      <c r="A3480" t="s">
        <v>8991</v>
      </c>
      <c r="B3480">
        <v>1</v>
      </c>
      <c r="C3480" t="s">
        <v>8992</v>
      </c>
      <c r="D3480">
        <v>1</v>
      </c>
      <c r="E3480" t="s">
        <v>4497</v>
      </c>
      <c r="F3480">
        <v>10</v>
      </c>
      <c r="G3480" s="493">
        <v>43781.4156944444</v>
      </c>
      <c r="H3480" s="493">
        <v>43781.4315740741</v>
      </c>
      <c r="I3480" t="s">
        <v>8993</v>
      </c>
      <c r="J3480" t="s">
        <v>8994</v>
      </c>
      <c r="K3480" t="s">
        <v>4499</v>
      </c>
    </row>
    <row r="3481" hidden="1" spans="1:11">
      <c r="A3481" t="s">
        <v>8995</v>
      </c>
      <c r="B3481">
        <v>1</v>
      </c>
      <c r="C3481" t="s">
        <v>8996</v>
      </c>
      <c r="D3481">
        <v>1</v>
      </c>
      <c r="E3481" t="s">
        <v>738</v>
      </c>
      <c r="F3481">
        <v>4</v>
      </c>
      <c r="G3481" s="493">
        <v>43781.4164699074</v>
      </c>
      <c r="H3481" s="493">
        <v>43781.4248842593</v>
      </c>
      <c r="I3481" t="s">
        <v>7541</v>
      </c>
      <c r="J3481" t="s">
        <v>6014</v>
      </c>
      <c r="K3481" t="s">
        <v>7542</v>
      </c>
    </row>
    <row r="3482" hidden="1" spans="1:11">
      <c r="A3482" t="s">
        <v>8997</v>
      </c>
      <c r="B3482">
        <v>1</v>
      </c>
      <c r="C3482" t="s">
        <v>8998</v>
      </c>
      <c r="D3482">
        <v>1</v>
      </c>
      <c r="E3482" t="s">
        <v>1091</v>
      </c>
      <c r="F3482">
        <v>4</v>
      </c>
      <c r="G3482" s="493">
        <v>43776.7554398148</v>
      </c>
      <c r="H3482" s="493">
        <v>43776.759375</v>
      </c>
      <c r="I3482" t="s">
        <v>8844</v>
      </c>
      <c r="J3482" t="s">
        <v>8162</v>
      </c>
      <c r="K3482" t="s">
        <v>8163</v>
      </c>
    </row>
    <row r="3483" hidden="1" spans="1:11">
      <c r="A3483" t="s">
        <v>8999</v>
      </c>
      <c r="B3483">
        <v>1</v>
      </c>
      <c r="C3483" t="s">
        <v>8999</v>
      </c>
      <c r="D3483">
        <v>1</v>
      </c>
      <c r="E3483" t="s">
        <v>9000</v>
      </c>
      <c r="F3483">
        <v>2</v>
      </c>
      <c r="G3483" s="493">
        <v>43776.4149421296</v>
      </c>
      <c r="H3483" s="493">
        <v>43776.4287152778</v>
      </c>
      <c r="I3483" t="s">
        <v>9001</v>
      </c>
      <c r="J3483" t="s">
        <v>9001</v>
      </c>
      <c r="K3483" t="s">
        <v>9002</v>
      </c>
    </row>
    <row r="3484" hidden="1" spans="1:11">
      <c r="A3484" t="s">
        <v>9003</v>
      </c>
      <c r="B3484">
        <v>1</v>
      </c>
      <c r="C3484" t="s">
        <v>8884</v>
      </c>
      <c r="D3484">
        <v>1</v>
      </c>
      <c r="E3484" t="s">
        <v>1104</v>
      </c>
      <c r="F3484">
        <v>4</v>
      </c>
      <c r="G3484" s="493">
        <v>43768.4690509259</v>
      </c>
      <c r="H3484" s="493">
        <v>43768.4933912037</v>
      </c>
      <c r="I3484" t="s">
        <v>8169</v>
      </c>
      <c r="J3484" t="s">
        <v>6983</v>
      </c>
      <c r="K3484" t="s">
        <v>6396</v>
      </c>
    </row>
    <row r="3485" hidden="1" spans="1:11">
      <c r="A3485" t="s">
        <v>9004</v>
      </c>
      <c r="B3485">
        <v>1</v>
      </c>
      <c r="C3485" t="s">
        <v>9005</v>
      </c>
      <c r="D3485">
        <v>1</v>
      </c>
      <c r="E3485" t="s">
        <v>8057</v>
      </c>
      <c r="F3485">
        <v>2</v>
      </c>
      <c r="G3485" s="493">
        <v>43880.6332175926</v>
      </c>
      <c r="H3485" s="493">
        <v>43880.6365393518</v>
      </c>
      <c r="I3485" t="s">
        <v>8347</v>
      </c>
      <c r="J3485" t="s">
        <v>8288</v>
      </c>
      <c r="K3485" t="s">
        <v>7002</v>
      </c>
    </row>
    <row r="3486" hidden="1" spans="1:11">
      <c r="A3486" t="s">
        <v>9006</v>
      </c>
      <c r="B3486">
        <v>1</v>
      </c>
      <c r="C3486" t="s">
        <v>9007</v>
      </c>
      <c r="D3486">
        <v>1</v>
      </c>
      <c r="E3486" t="s">
        <v>8052</v>
      </c>
      <c r="F3486">
        <v>4</v>
      </c>
      <c r="G3486" s="493">
        <v>43880.4886689815</v>
      </c>
      <c r="H3486" s="493">
        <v>43880.4924652778</v>
      </c>
      <c r="I3486" t="s">
        <v>8344</v>
      </c>
      <c r="J3486" t="s">
        <v>8345</v>
      </c>
      <c r="K3486" t="s">
        <v>8054</v>
      </c>
    </row>
    <row r="3487" hidden="1" spans="1:11">
      <c r="A3487" t="s">
        <v>9008</v>
      </c>
      <c r="B3487">
        <v>1</v>
      </c>
      <c r="C3487" t="s">
        <v>9005</v>
      </c>
      <c r="D3487">
        <v>1</v>
      </c>
      <c r="E3487" t="s">
        <v>8057</v>
      </c>
      <c r="F3487">
        <v>2</v>
      </c>
      <c r="G3487" s="493">
        <v>43880.6332175926</v>
      </c>
      <c r="H3487" s="493">
        <v>43880.6365393518</v>
      </c>
      <c r="I3487" t="s">
        <v>8394</v>
      </c>
      <c r="J3487" t="s">
        <v>8288</v>
      </c>
      <c r="K3487" t="s">
        <v>7002</v>
      </c>
    </row>
    <row r="3488" hidden="1" spans="1:11">
      <c r="A3488" t="s">
        <v>9009</v>
      </c>
      <c r="B3488">
        <v>1</v>
      </c>
      <c r="C3488" t="s">
        <v>9007</v>
      </c>
      <c r="D3488">
        <v>1</v>
      </c>
      <c r="E3488" t="s">
        <v>8052</v>
      </c>
      <c r="F3488">
        <v>4</v>
      </c>
      <c r="G3488" s="493">
        <v>43880.4886689815</v>
      </c>
      <c r="H3488" s="493">
        <v>43880.4924652778</v>
      </c>
      <c r="I3488" t="s">
        <v>8392</v>
      </c>
      <c r="J3488" t="s">
        <v>8345</v>
      </c>
      <c r="K3488" t="s">
        <v>8054</v>
      </c>
    </row>
    <row r="3489" hidden="1" spans="1:11">
      <c r="A3489" t="s">
        <v>9010</v>
      </c>
      <c r="B3489">
        <v>1</v>
      </c>
      <c r="C3489" t="s">
        <v>9011</v>
      </c>
      <c r="D3489">
        <v>1</v>
      </c>
      <c r="E3489" t="s">
        <v>8150</v>
      </c>
      <c r="F3489">
        <v>4</v>
      </c>
      <c r="G3489" s="493">
        <v>43880.3890740741</v>
      </c>
      <c r="H3489" s="493">
        <v>43884.4422337963</v>
      </c>
      <c r="I3489" t="s">
        <v>8336</v>
      </c>
      <c r="J3489" t="s">
        <v>8337</v>
      </c>
      <c r="K3489" t="s">
        <v>8338</v>
      </c>
    </row>
    <row r="3490" hidden="1" spans="1:11">
      <c r="A3490" t="s">
        <v>9012</v>
      </c>
      <c r="B3490">
        <v>1</v>
      </c>
      <c r="C3490" t="s">
        <v>9011</v>
      </c>
      <c r="D3490">
        <v>1</v>
      </c>
      <c r="E3490" t="s">
        <v>8150</v>
      </c>
      <c r="F3490">
        <v>4</v>
      </c>
      <c r="G3490" s="493">
        <v>43880.3890740741</v>
      </c>
      <c r="H3490" s="493">
        <v>43884.4422337963</v>
      </c>
      <c r="I3490" t="s">
        <v>8396</v>
      </c>
      <c r="J3490" t="s">
        <v>8337</v>
      </c>
      <c r="K3490" t="s">
        <v>8338</v>
      </c>
    </row>
    <row r="3491" hidden="1" spans="1:11">
      <c r="A3491" t="s">
        <v>9013</v>
      </c>
      <c r="B3491">
        <v>1</v>
      </c>
      <c r="C3491" t="s">
        <v>8807</v>
      </c>
      <c r="D3491">
        <v>1</v>
      </c>
      <c r="E3491" t="s">
        <v>5892</v>
      </c>
      <c r="F3491">
        <v>2</v>
      </c>
      <c r="G3491" s="493">
        <v>43774.6619097222</v>
      </c>
      <c r="H3491" s="493">
        <v>44421.4059490741</v>
      </c>
      <c r="I3491" t="s">
        <v>8242</v>
      </c>
      <c r="J3491" t="s">
        <v>8808</v>
      </c>
      <c r="K3491" t="s">
        <v>6599</v>
      </c>
    </row>
    <row r="3492" hidden="1" spans="1:11">
      <c r="A3492" t="s">
        <v>9014</v>
      </c>
      <c r="B3492">
        <v>1</v>
      </c>
      <c r="C3492" t="s">
        <v>9014</v>
      </c>
      <c r="D3492">
        <v>1</v>
      </c>
      <c r="E3492" t="s">
        <v>9015</v>
      </c>
      <c r="F3492">
        <v>6</v>
      </c>
      <c r="G3492" s="493">
        <v>43846.7435416667</v>
      </c>
      <c r="H3492" s="493">
        <v>43847.5910416667</v>
      </c>
      <c r="I3492" t="s">
        <v>8104</v>
      </c>
      <c r="J3492" t="s">
        <v>8104</v>
      </c>
      <c r="K3492" t="s">
        <v>8443</v>
      </c>
    </row>
    <row r="3493" hidden="1" spans="1:11">
      <c r="A3493" t="s">
        <v>9016</v>
      </c>
      <c r="B3493">
        <v>1</v>
      </c>
      <c r="C3493" t="s">
        <v>9016</v>
      </c>
      <c r="D3493">
        <v>1</v>
      </c>
      <c r="E3493" t="s">
        <v>9017</v>
      </c>
      <c r="F3493">
        <v>2</v>
      </c>
      <c r="G3493" s="493">
        <v>43852.3933217593</v>
      </c>
      <c r="H3493" s="493">
        <v>43852.733275463</v>
      </c>
      <c r="I3493" t="s">
        <v>8108</v>
      </c>
      <c r="J3493" t="s">
        <v>8108</v>
      </c>
      <c r="K3493" t="s">
        <v>8108</v>
      </c>
    </row>
    <row r="3494" hidden="1" spans="1:11">
      <c r="A3494" t="s">
        <v>1201</v>
      </c>
      <c r="B3494">
        <v>1</v>
      </c>
      <c r="C3494" t="s">
        <v>1201</v>
      </c>
      <c r="D3494">
        <v>1</v>
      </c>
      <c r="E3494" t="s">
        <v>1202</v>
      </c>
      <c r="F3494">
        <v>2</v>
      </c>
      <c r="G3494" s="493">
        <v>43846.6904166667</v>
      </c>
      <c r="H3494" s="493">
        <v>45209.4729513889</v>
      </c>
      <c r="I3494" t="s">
        <v>9018</v>
      </c>
      <c r="J3494" t="s">
        <v>9018</v>
      </c>
      <c r="K3494" t="s">
        <v>9019</v>
      </c>
    </row>
    <row r="3495" hidden="1" spans="1:11">
      <c r="A3495" t="s">
        <v>9020</v>
      </c>
      <c r="B3495">
        <v>1</v>
      </c>
      <c r="C3495" t="s">
        <v>9020</v>
      </c>
      <c r="D3495">
        <v>1</v>
      </c>
      <c r="E3495" t="s">
        <v>9021</v>
      </c>
      <c r="F3495">
        <v>1</v>
      </c>
      <c r="G3495" s="493">
        <v>43852.3926157407</v>
      </c>
      <c r="H3495" s="493">
        <v>43865.5089583333</v>
      </c>
      <c r="I3495" t="s">
        <v>8139</v>
      </c>
      <c r="J3495" t="s">
        <v>8139</v>
      </c>
      <c r="K3495" t="s">
        <v>8577</v>
      </c>
    </row>
    <row r="3496" hidden="1" spans="1:11">
      <c r="A3496" t="s">
        <v>9022</v>
      </c>
      <c r="B3496">
        <v>1</v>
      </c>
      <c r="C3496" t="s">
        <v>9023</v>
      </c>
      <c r="D3496">
        <v>1</v>
      </c>
      <c r="E3496" t="s">
        <v>9024</v>
      </c>
      <c r="F3496">
        <v>2</v>
      </c>
      <c r="G3496" s="493">
        <v>44229.4842939815</v>
      </c>
      <c r="H3496" s="493">
        <v>44229.5607175926</v>
      </c>
      <c r="I3496" t="s">
        <v>8157</v>
      </c>
      <c r="J3496" t="s">
        <v>8158</v>
      </c>
      <c r="K3496" t="s">
        <v>9025</v>
      </c>
    </row>
    <row r="3497" hidden="1" spans="1:11">
      <c r="A3497" t="s">
        <v>9026</v>
      </c>
      <c r="B3497">
        <v>1</v>
      </c>
      <c r="C3497" t="s">
        <v>8007</v>
      </c>
      <c r="D3497">
        <v>1</v>
      </c>
      <c r="E3497" t="s">
        <v>493</v>
      </c>
      <c r="F3497">
        <v>4</v>
      </c>
      <c r="G3497" s="493">
        <v>43209.495775463</v>
      </c>
      <c r="H3497" s="493">
        <v>44579.7028703704</v>
      </c>
      <c r="I3497" t="s">
        <v>8008</v>
      </c>
      <c r="J3497" t="s">
        <v>8009</v>
      </c>
      <c r="K3497" t="s">
        <v>8010</v>
      </c>
    </row>
    <row r="3498" hidden="1" spans="1:11">
      <c r="A3498" t="s">
        <v>9027</v>
      </c>
      <c r="B3498">
        <v>1</v>
      </c>
      <c r="C3498" t="s">
        <v>9028</v>
      </c>
      <c r="D3498">
        <v>1</v>
      </c>
      <c r="E3498" t="s">
        <v>4892</v>
      </c>
      <c r="F3498">
        <v>3</v>
      </c>
      <c r="G3498" s="493">
        <v>43898.5710532407</v>
      </c>
      <c r="H3498" s="493">
        <v>43898.5909837963</v>
      </c>
      <c r="I3498" t="s">
        <v>4893</v>
      </c>
      <c r="J3498" t="s">
        <v>4894</v>
      </c>
      <c r="K3498" t="s">
        <v>8474</v>
      </c>
    </row>
    <row r="3499" hidden="1" spans="1:11">
      <c r="A3499" t="s">
        <v>9029</v>
      </c>
      <c r="B3499">
        <v>1</v>
      </c>
      <c r="C3499" t="s">
        <v>8000</v>
      </c>
      <c r="D3499">
        <v>1</v>
      </c>
      <c r="E3499" t="s">
        <v>493</v>
      </c>
      <c r="F3499">
        <v>4</v>
      </c>
      <c r="G3499" s="493">
        <v>43209.5046527778</v>
      </c>
      <c r="H3499" s="493">
        <v>44502.6900462963</v>
      </c>
      <c r="I3499" t="s">
        <v>8001</v>
      </c>
      <c r="J3499" t="s">
        <v>8002</v>
      </c>
      <c r="K3499" t="s">
        <v>8003</v>
      </c>
    </row>
    <row r="3500" hidden="1" spans="1:11">
      <c r="A3500" t="s">
        <v>9030</v>
      </c>
      <c r="B3500">
        <v>1</v>
      </c>
      <c r="C3500" t="s">
        <v>1037</v>
      </c>
      <c r="D3500">
        <v>1</v>
      </c>
      <c r="E3500" t="s">
        <v>1039</v>
      </c>
      <c r="F3500">
        <v>9</v>
      </c>
      <c r="G3500" s="493">
        <v>44629.3544097222</v>
      </c>
      <c r="H3500" s="493">
        <v>44649.4179166667</v>
      </c>
      <c r="I3500" t="s">
        <v>9031</v>
      </c>
      <c r="J3500" t="s">
        <v>8587</v>
      </c>
      <c r="K3500" t="s">
        <v>8588</v>
      </c>
    </row>
    <row r="3501" hidden="1" spans="1:11">
      <c r="A3501" t="s">
        <v>9032</v>
      </c>
      <c r="B3501">
        <v>1</v>
      </c>
      <c r="C3501" t="s">
        <v>8590</v>
      </c>
      <c r="D3501">
        <v>1</v>
      </c>
      <c r="E3501" t="s">
        <v>1039</v>
      </c>
      <c r="F3501">
        <v>9</v>
      </c>
      <c r="G3501" s="493">
        <v>44629.3629166667</v>
      </c>
      <c r="H3501" s="493">
        <v>44649.3940509259</v>
      </c>
      <c r="I3501" t="s">
        <v>9033</v>
      </c>
      <c r="J3501" t="s">
        <v>8592</v>
      </c>
      <c r="K3501" t="s">
        <v>8593</v>
      </c>
    </row>
    <row r="3502" hidden="1" spans="1:11">
      <c r="A3502" t="s">
        <v>9034</v>
      </c>
      <c r="B3502">
        <v>1</v>
      </c>
      <c r="C3502" t="s">
        <v>9034</v>
      </c>
      <c r="D3502">
        <v>1</v>
      </c>
      <c r="F3502">
        <v>0</v>
      </c>
      <c r="G3502" s="493">
        <v>43777.6531597222</v>
      </c>
      <c r="H3502" s="493">
        <v>43777.6531597222</v>
      </c>
      <c r="I3502" t="s">
        <v>9035</v>
      </c>
      <c r="J3502" t="s">
        <v>9035</v>
      </c>
      <c r="K3502" t="s">
        <v>1368</v>
      </c>
    </row>
    <row r="3503" hidden="1" spans="1:11">
      <c r="A3503" t="s">
        <v>9036</v>
      </c>
      <c r="B3503">
        <v>1</v>
      </c>
      <c r="C3503" t="s">
        <v>8857</v>
      </c>
      <c r="D3503">
        <v>1</v>
      </c>
      <c r="E3503" t="s">
        <v>8858</v>
      </c>
      <c r="F3503">
        <v>1</v>
      </c>
      <c r="G3503" s="493">
        <v>43775.6668518518</v>
      </c>
      <c r="H3503" s="493">
        <v>43775.7684837963</v>
      </c>
      <c r="I3503" t="s">
        <v>9037</v>
      </c>
      <c r="J3503" t="s">
        <v>8859</v>
      </c>
      <c r="K3503" t="s">
        <v>8860</v>
      </c>
    </row>
    <row r="3504" hidden="1" spans="1:11">
      <c r="A3504" t="s">
        <v>9038</v>
      </c>
      <c r="B3504">
        <v>1</v>
      </c>
      <c r="C3504" t="s">
        <v>9038</v>
      </c>
      <c r="D3504">
        <v>1</v>
      </c>
      <c r="E3504" t="s">
        <v>708</v>
      </c>
      <c r="F3504">
        <v>2</v>
      </c>
      <c r="G3504" s="493">
        <v>43852.3912037037</v>
      </c>
      <c r="H3504" s="493">
        <v>45209.4724189815</v>
      </c>
      <c r="I3504" t="s">
        <v>8146</v>
      </c>
      <c r="J3504" t="s">
        <v>8146</v>
      </c>
      <c r="K3504" t="s">
        <v>9039</v>
      </c>
    </row>
    <row r="3505" hidden="1" spans="1:11">
      <c r="A3505" t="s">
        <v>9040</v>
      </c>
      <c r="B3505">
        <v>1</v>
      </c>
      <c r="C3505" t="s">
        <v>8885</v>
      </c>
      <c r="D3505">
        <v>1</v>
      </c>
      <c r="E3505" t="s">
        <v>8886</v>
      </c>
      <c r="F3505">
        <v>4</v>
      </c>
      <c r="G3505" s="493">
        <v>43789.389837963</v>
      </c>
      <c r="H3505" s="493">
        <v>43789.429375</v>
      </c>
      <c r="I3505" t="s">
        <v>8812</v>
      </c>
      <c r="J3505" t="s">
        <v>8221</v>
      </c>
      <c r="K3505" t="s">
        <v>8887</v>
      </c>
    </row>
    <row r="3506" hidden="1" spans="1:11">
      <c r="A3506" t="s">
        <v>9041</v>
      </c>
      <c r="B3506">
        <v>1</v>
      </c>
      <c r="C3506" t="s">
        <v>8888</v>
      </c>
      <c r="D3506">
        <v>1</v>
      </c>
      <c r="E3506" t="s">
        <v>8889</v>
      </c>
      <c r="F3506">
        <v>4</v>
      </c>
      <c r="G3506" s="493">
        <v>43789.4478240741</v>
      </c>
      <c r="H3506" s="493">
        <v>43789.5799189815</v>
      </c>
      <c r="I3506" t="s">
        <v>8814</v>
      </c>
      <c r="J3506" t="s">
        <v>8333</v>
      </c>
      <c r="K3506" t="s">
        <v>8333</v>
      </c>
    </row>
    <row r="3507" hidden="1" spans="1:11">
      <c r="A3507" t="s">
        <v>9042</v>
      </c>
      <c r="B3507">
        <v>1</v>
      </c>
      <c r="C3507" t="s">
        <v>8885</v>
      </c>
      <c r="D3507">
        <v>1</v>
      </c>
      <c r="E3507" t="s">
        <v>8886</v>
      </c>
      <c r="F3507">
        <v>4</v>
      </c>
      <c r="G3507" s="493">
        <v>43789.389837963</v>
      </c>
      <c r="H3507" s="493">
        <v>43789.429375</v>
      </c>
      <c r="I3507" t="s">
        <v>8822</v>
      </c>
      <c r="J3507" t="s">
        <v>8221</v>
      </c>
      <c r="K3507" t="s">
        <v>8887</v>
      </c>
    </row>
    <row r="3508" hidden="1" spans="1:11">
      <c r="A3508" t="s">
        <v>9043</v>
      </c>
      <c r="B3508">
        <v>1</v>
      </c>
      <c r="C3508" t="s">
        <v>8888</v>
      </c>
      <c r="D3508">
        <v>1</v>
      </c>
      <c r="E3508" t="s">
        <v>8889</v>
      </c>
      <c r="F3508">
        <v>4</v>
      </c>
      <c r="G3508" s="493">
        <v>43789.4478240741</v>
      </c>
      <c r="H3508" s="493">
        <v>43789.5799189815</v>
      </c>
      <c r="I3508" t="s">
        <v>8824</v>
      </c>
      <c r="J3508" t="s">
        <v>8333</v>
      </c>
      <c r="K3508" t="s">
        <v>8333</v>
      </c>
    </row>
    <row r="3509" hidden="1" spans="1:11">
      <c r="A3509" t="s">
        <v>870</v>
      </c>
      <c r="B3509">
        <v>1</v>
      </c>
      <c r="C3509" t="s">
        <v>869</v>
      </c>
      <c r="D3509">
        <v>1</v>
      </c>
      <c r="E3509" t="s">
        <v>871</v>
      </c>
      <c r="F3509">
        <v>6</v>
      </c>
      <c r="G3509" s="493">
        <v>43787.4187037037</v>
      </c>
      <c r="H3509" s="493">
        <v>43840.3821412037</v>
      </c>
      <c r="I3509" t="s">
        <v>8511</v>
      </c>
      <c r="J3509" t="s">
        <v>8453</v>
      </c>
      <c r="K3509" t="s">
        <v>8805</v>
      </c>
    </row>
    <row r="3510" hidden="1" spans="1:11">
      <c r="A3510" t="s">
        <v>9044</v>
      </c>
      <c r="B3510">
        <v>1</v>
      </c>
      <c r="C3510" t="s">
        <v>869</v>
      </c>
      <c r="D3510">
        <v>1</v>
      </c>
      <c r="E3510" t="s">
        <v>871</v>
      </c>
      <c r="F3510">
        <v>6</v>
      </c>
      <c r="G3510" s="493">
        <v>43787.4187037037</v>
      </c>
      <c r="H3510" s="493">
        <v>43840.3821412037</v>
      </c>
      <c r="I3510" t="s">
        <v>8826</v>
      </c>
      <c r="J3510" t="s">
        <v>8453</v>
      </c>
      <c r="K3510" t="s">
        <v>8805</v>
      </c>
    </row>
    <row r="3511" hidden="1" spans="1:11">
      <c r="A3511" t="s">
        <v>9045</v>
      </c>
      <c r="B3511">
        <v>1</v>
      </c>
      <c r="C3511" t="s">
        <v>9046</v>
      </c>
      <c r="D3511">
        <v>1</v>
      </c>
      <c r="E3511" t="s">
        <v>9047</v>
      </c>
      <c r="F3511">
        <v>2</v>
      </c>
      <c r="G3511" s="493">
        <v>44147.6693634259</v>
      </c>
      <c r="H3511" s="493">
        <v>44181.411875</v>
      </c>
      <c r="I3511" t="s">
        <v>9048</v>
      </c>
      <c r="J3511" t="s">
        <v>9049</v>
      </c>
      <c r="K3511" t="s">
        <v>9050</v>
      </c>
    </row>
    <row r="3512" hidden="1" spans="1:11">
      <c r="A3512" t="s">
        <v>9051</v>
      </c>
      <c r="B3512">
        <v>1</v>
      </c>
      <c r="C3512" t="s">
        <v>8000</v>
      </c>
      <c r="D3512">
        <v>1</v>
      </c>
      <c r="E3512" t="s">
        <v>493</v>
      </c>
      <c r="F3512">
        <v>4</v>
      </c>
      <c r="G3512" s="493">
        <v>43209.5046527778</v>
      </c>
      <c r="H3512" s="493">
        <v>44502.6900462963</v>
      </c>
      <c r="I3512" t="s">
        <v>9052</v>
      </c>
      <c r="J3512" t="s">
        <v>8002</v>
      </c>
      <c r="K3512" t="s">
        <v>8003</v>
      </c>
    </row>
    <row r="3513" hidden="1" spans="1:11">
      <c r="A3513" t="s">
        <v>9053</v>
      </c>
      <c r="B3513">
        <v>1</v>
      </c>
      <c r="C3513" t="s">
        <v>8007</v>
      </c>
      <c r="D3513">
        <v>1</v>
      </c>
      <c r="E3513" t="s">
        <v>493</v>
      </c>
      <c r="F3513">
        <v>4</v>
      </c>
      <c r="G3513" s="493">
        <v>43209.495775463</v>
      </c>
      <c r="H3513" s="493">
        <v>44579.7028703704</v>
      </c>
      <c r="I3513" t="s">
        <v>9054</v>
      </c>
      <c r="J3513" t="s">
        <v>8009</v>
      </c>
      <c r="K3513" t="s">
        <v>8010</v>
      </c>
    </row>
    <row r="3514" hidden="1" spans="1:11">
      <c r="A3514" t="s">
        <v>9055</v>
      </c>
      <c r="B3514">
        <v>1</v>
      </c>
      <c r="C3514" t="s">
        <v>9055</v>
      </c>
      <c r="D3514">
        <v>1</v>
      </c>
      <c r="E3514" t="s">
        <v>9056</v>
      </c>
      <c r="F3514">
        <v>9</v>
      </c>
      <c r="G3514" s="493">
        <v>43867.6245486111</v>
      </c>
      <c r="H3514" s="493">
        <v>43867.6799768519</v>
      </c>
      <c r="I3514" t="s">
        <v>9057</v>
      </c>
      <c r="J3514" t="s">
        <v>9057</v>
      </c>
      <c r="K3514" t="s">
        <v>9057</v>
      </c>
    </row>
    <row r="3515" hidden="1" spans="1:11">
      <c r="A3515" t="s">
        <v>9058</v>
      </c>
      <c r="B3515">
        <v>1</v>
      </c>
      <c r="C3515" t="s">
        <v>9059</v>
      </c>
      <c r="D3515">
        <v>1</v>
      </c>
      <c r="E3515" t="s">
        <v>7410</v>
      </c>
      <c r="F3515">
        <v>9</v>
      </c>
      <c r="G3515" s="493">
        <v>43885.6637268519</v>
      </c>
      <c r="H3515" s="493">
        <v>43885.670462963</v>
      </c>
      <c r="I3515" t="s">
        <v>3683</v>
      </c>
      <c r="J3515" t="s">
        <v>3680</v>
      </c>
      <c r="K3515" t="s">
        <v>9060</v>
      </c>
    </row>
    <row r="3516" hidden="1" spans="1:11">
      <c r="A3516" t="s">
        <v>9061</v>
      </c>
      <c r="B3516">
        <v>1</v>
      </c>
      <c r="C3516" t="s">
        <v>9062</v>
      </c>
      <c r="D3516">
        <v>1</v>
      </c>
      <c r="E3516" t="s">
        <v>9063</v>
      </c>
      <c r="F3516">
        <v>1</v>
      </c>
      <c r="G3516" s="493">
        <v>43823.8680324074</v>
      </c>
      <c r="H3516" s="493">
        <v>43833.367974537</v>
      </c>
      <c r="I3516" t="s">
        <v>9064</v>
      </c>
      <c r="J3516" t="s">
        <v>9065</v>
      </c>
      <c r="K3516" t="s">
        <v>9066</v>
      </c>
    </row>
    <row r="3517" hidden="1" spans="1:11">
      <c r="A3517" t="s">
        <v>9067</v>
      </c>
      <c r="B3517">
        <v>1</v>
      </c>
      <c r="C3517" t="s">
        <v>9068</v>
      </c>
      <c r="D3517">
        <v>1</v>
      </c>
      <c r="E3517" t="s">
        <v>9069</v>
      </c>
      <c r="F3517">
        <v>1</v>
      </c>
      <c r="G3517" s="493">
        <v>43943.4556597222</v>
      </c>
      <c r="H3517" s="493">
        <v>43948.0698148148</v>
      </c>
      <c r="I3517" t="s">
        <v>9070</v>
      </c>
      <c r="J3517" t="s">
        <v>9071</v>
      </c>
      <c r="K3517" t="s">
        <v>9072</v>
      </c>
    </row>
    <row r="3518" hidden="1" spans="1:11">
      <c r="A3518" t="s">
        <v>9073</v>
      </c>
      <c r="B3518">
        <v>1</v>
      </c>
      <c r="C3518" t="s">
        <v>8906</v>
      </c>
      <c r="D3518">
        <v>1</v>
      </c>
      <c r="E3518" t="s">
        <v>540</v>
      </c>
      <c r="F3518">
        <v>4</v>
      </c>
      <c r="G3518" s="493">
        <v>43901.6543518519</v>
      </c>
      <c r="H3518" s="493">
        <v>45209.4140625</v>
      </c>
      <c r="I3518" t="s">
        <v>2710</v>
      </c>
      <c r="J3518" t="s">
        <v>2503</v>
      </c>
      <c r="K3518" t="s">
        <v>2503</v>
      </c>
    </row>
    <row r="3519" hidden="1" spans="1:11">
      <c r="A3519" t="s">
        <v>1046</v>
      </c>
      <c r="B3519">
        <v>1</v>
      </c>
      <c r="C3519" t="s">
        <v>1046</v>
      </c>
      <c r="D3519">
        <v>1</v>
      </c>
      <c r="E3519" t="s">
        <v>1047</v>
      </c>
      <c r="F3519">
        <v>24</v>
      </c>
      <c r="G3519" s="493">
        <v>45744.3818287037</v>
      </c>
      <c r="H3519" s="493">
        <v>45748.7211458333</v>
      </c>
      <c r="I3519" t="s">
        <v>9074</v>
      </c>
      <c r="J3519" t="s">
        <v>9074</v>
      </c>
      <c r="K3519" t="s">
        <v>9074</v>
      </c>
    </row>
    <row r="3520" hidden="1" spans="1:11">
      <c r="A3520" t="s">
        <v>9075</v>
      </c>
      <c r="B3520">
        <v>1</v>
      </c>
      <c r="C3520" t="s">
        <v>9075</v>
      </c>
      <c r="D3520">
        <v>1</v>
      </c>
      <c r="E3520" t="s">
        <v>1047</v>
      </c>
      <c r="F3520">
        <v>24</v>
      </c>
      <c r="G3520" s="493">
        <v>45744.3819791667</v>
      </c>
      <c r="H3520" s="493">
        <v>45744.6215625</v>
      </c>
      <c r="I3520" t="s">
        <v>9076</v>
      </c>
      <c r="J3520" t="s">
        <v>9076</v>
      </c>
      <c r="K3520" t="s">
        <v>9076</v>
      </c>
    </row>
    <row r="3521" hidden="1" spans="1:11">
      <c r="A3521" t="s">
        <v>9077</v>
      </c>
      <c r="B3521">
        <v>1</v>
      </c>
      <c r="C3521" t="s">
        <v>9077</v>
      </c>
      <c r="D3521">
        <v>1</v>
      </c>
      <c r="F3521">
        <v>0</v>
      </c>
      <c r="G3521" s="493">
        <v>43885.3763888889</v>
      </c>
      <c r="H3521" s="493">
        <v>43885.3763888889</v>
      </c>
      <c r="I3521" t="s">
        <v>9078</v>
      </c>
      <c r="J3521" t="s">
        <v>9078</v>
      </c>
      <c r="K3521" t="s">
        <v>1368</v>
      </c>
    </row>
    <row r="3522" hidden="1" spans="1:11">
      <c r="A3522" t="s">
        <v>9079</v>
      </c>
      <c r="B3522">
        <v>1</v>
      </c>
      <c r="C3522" t="s">
        <v>9080</v>
      </c>
      <c r="D3522">
        <v>1</v>
      </c>
      <c r="E3522" t="s">
        <v>8580</v>
      </c>
      <c r="F3522">
        <v>2</v>
      </c>
      <c r="G3522" s="493">
        <v>43852.3920023148</v>
      </c>
      <c r="H3522" s="493">
        <v>45209.4700578704</v>
      </c>
      <c r="I3522" t="s">
        <v>8132</v>
      </c>
      <c r="J3522" t="s">
        <v>8133</v>
      </c>
      <c r="K3522" t="s">
        <v>8581</v>
      </c>
    </row>
    <row r="3523" hidden="1" spans="1:11">
      <c r="A3523" t="s">
        <v>9081</v>
      </c>
      <c r="B3523">
        <v>1</v>
      </c>
      <c r="C3523" t="s">
        <v>9020</v>
      </c>
      <c r="D3523">
        <v>1</v>
      </c>
      <c r="E3523" t="s">
        <v>9021</v>
      </c>
      <c r="F3523">
        <v>1</v>
      </c>
      <c r="G3523" s="493">
        <v>43852.3926157407</v>
      </c>
      <c r="H3523" s="493">
        <v>43865.5089583333</v>
      </c>
      <c r="I3523" t="s">
        <v>8138</v>
      </c>
      <c r="J3523" t="s">
        <v>8139</v>
      </c>
      <c r="K3523" t="s">
        <v>8577</v>
      </c>
    </row>
    <row r="3524" hidden="1" spans="1:11">
      <c r="A3524" t="s">
        <v>9082</v>
      </c>
      <c r="B3524">
        <v>1</v>
      </c>
      <c r="C3524" t="s">
        <v>8763</v>
      </c>
      <c r="D3524">
        <v>1</v>
      </c>
      <c r="E3524" t="s">
        <v>1117</v>
      </c>
      <c r="F3524">
        <v>24</v>
      </c>
      <c r="G3524" s="493">
        <v>43845.3770601852</v>
      </c>
      <c r="H3524" s="493">
        <v>44872.7318518519</v>
      </c>
      <c r="I3524" t="s">
        <v>9083</v>
      </c>
      <c r="J3524" t="s">
        <v>8765</v>
      </c>
      <c r="K3524" t="s">
        <v>8766</v>
      </c>
    </row>
    <row r="3525" hidden="1" spans="1:11">
      <c r="A3525" t="s">
        <v>9084</v>
      </c>
      <c r="B3525">
        <v>1</v>
      </c>
      <c r="C3525" t="s">
        <v>9084</v>
      </c>
      <c r="D3525">
        <v>1</v>
      </c>
      <c r="F3525">
        <v>0</v>
      </c>
      <c r="G3525" s="493">
        <v>43824.6456018519</v>
      </c>
      <c r="H3525" s="493">
        <v>43824.6456018519</v>
      </c>
      <c r="I3525" t="s">
        <v>8545</v>
      </c>
      <c r="J3525" t="s">
        <v>8545</v>
      </c>
      <c r="K3525" t="s">
        <v>1368</v>
      </c>
    </row>
    <row r="3526" hidden="1" spans="1:11">
      <c r="A3526" t="s">
        <v>9085</v>
      </c>
      <c r="B3526">
        <v>1</v>
      </c>
      <c r="C3526" t="s">
        <v>9085</v>
      </c>
      <c r="D3526">
        <v>1</v>
      </c>
      <c r="E3526" t="s">
        <v>9056</v>
      </c>
      <c r="F3526">
        <v>9</v>
      </c>
      <c r="G3526" s="493">
        <v>43867.6256712963</v>
      </c>
      <c r="H3526" s="493">
        <v>43867.7026736111</v>
      </c>
      <c r="I3526" t="s">
        <v>9086</v>
      </c>
      <c r="J3526" t="s">
        <v>9086</v>
      </c>
      <c r="K3526" t="s">
        <v>9086</v>
      </c>
    </row>
    <row r="3527" hidden="1" spans="1:11">
      <c r="A3527" t="s">
        <v>9087</v>
      </c>
      <c r="B3527">
        <v>1</v>
      </c>
      <c r="C3527" t="s">
        <v>1201</v>
      </c>
      <c r="D3527">
        <v>1</v>
      </c>
      <c r="E3527" t="s">
        <v>1202</v>
      </c>
      <c r="F3527">
        <v>2</v>
      </c>
      <c r="G3527" s="493">
        <v>43846.6904166667</v>
      </c>
      <c r="H3527" s="493">
        <v>45209.4729513889</v>
      </c>
      <c r="I3527" t="s">
        <v>9088</v>
      </c>
      <c r="J3527" t="s">
        <v>9018</v>
      </c>
      <c r="K3527" t="s">
        <v>9019</v>
      </c>
    </row>
    <row r="3528" hidden="1" spans="1:11">
      <c r="A3528" t="s">
        <v>9089</v>
      </c>
      <c r="B3528">
        <v>1</v>
      </c>
      <c r="C3528" t="s">
        <v>8908</v>
      </c>
      <c r="D3528">
        <v>1</v>
      </c>
      <c r="E3528">
        <v>207562</v>
      </c>
      <c r="F3528">
        <v>12</v>
      </c>
      <c r="G3528" s="493">
        <v>43842.8098148148</v>
      </c>
      <c r="H3528" s="493">
        <v>43845.9577199074</v>
      </c>
      <c r="I3528" t="s">
        <v>4521</v>
      </c>
      <c r="J3528" t="s">
        <v>3557</v>
      </c>
      <c r="K3528" t="s">
        <v>8909</v>
      </c>
    </row>
    <row r="3529" hidden="1" spans="1:11">
      <c r="A3529" t="s">
        <v>9090</v>
      </c>
      <c r="B3529">
        <v>1</v>
      </c>
      <c r="C3529" t="s">
        <v>8907</v>
      </c>
      <c r="D3529">
        <v>1</v>
      </c>
      <c r="E3529">
        <v>207559</v>
      </c>
      <c r="F3529">
        <v>12</v>
      </c>
      <c r="G3529" s="493">
        <v>43845.9872569444</v>
      </c>
      <c r="H3529" s="493">
        <v>43845.995625</v>
      </c>
      <c r="I3529" t="s">
        <v>4516</v>
      </c>
      <c r="J3529" t="s">
        <v>3553</v>
      </c>
      <c r="K3529" t="s">
        <v>3554</v>
      </c>
    </row>
    <row r="3530" hidden="1" spans="1:11">
      <c r="A3530" t="s">
        <v>9091</v>
      </c>
      <c r="B3530">
        <v>1</v>
      </c>
      <c r="C3530" t="s">
        <v>9080</v>
      </c>
      <c r="D3530">
        <v>1</v>
      </c>
      <c r="E3530" t="s">
        <v>8580</v>
      </c>
      <c r="F3530">
        <v>2</v>
      </c>
      <c r="G3530" s="493">
        <v>43852.3920023148</v>
      </c>
      <c r="H3530" s="493">
        <v>45209.4700578704</v>
      </c>
      <c r="I3530" t="s">
        <v>9092</v>
      </c>
      <c r="J3530" t="s">
        <v>8133</v>
      </c>
      <c r="K3530" t="s">
        <v>8581</v>
      </c>
    </row>
    <row r="3531" hidden="1" spans="1:11">
      <c r="A3531" t="s">
        <v>9093</v>
      </c>
      <c r="B3531">
        <v>1</v>
      </c>
      <c r="C3531" t="s">
        <v>9020</v>
      </c>
      <c r="D3531">
        <v>1</v>
      </c>
      <c r="E3531" t="s">
        <v>9021</v>
      </c>
      <c r="F3531">
        <v>1</v>
      </c>
      <c r="G3531" s="493">
        <v>43852.3926157407</v>
      </c>
      <c r="H3531" s="493">
        <v>43865.5089583333</v>
      </c>
      <c r="I3531" t="s">
        <v>9094</v>
      </c>
      <c r="J3531" t="s">
        <v>8139</v>
      </c>
      <c r="K3531" t="s">
        <v>8577</v>
      </c>
    </row>
    <row r="3532" hidden="1" spans="1:11">
      <c r="A3532" t="s">
        <v>9095</v>
      </c>
      <c r="B3532">
        <v>1</v>
      </c>
      <c r="C3532" t="s">
        <v>9038</v>
      </c>
      <c r="D3532">
        <v>1</v>
      </c>
      <c r="E3532" t="s">
        <v>708</v>
      </c>
      <c r="F3532">
        <v>2</v>
      </c>
      <c r="G3532" s="493">
        <v>43852.3912037037</v>
      </c>
      <c r="H3532" s="493">
        <v>45209.4724189815</v>
      </c>
      <c r="I3532" t="s">
        <v>9096</v>
      </c>
      <c r="J3532" t="s">
        <v>8146</v>
      </c>
      <c r="K3532" t="s">
        <v>9039</v>
      </c>
    </row>
    <row r="3533" hidden="1" spans="1:11">
      <c r="A3533" t="s">
        <v>9097</v>
      </c>
      <c r="B3533">
        <v>1</v>
      </c>
      <c r="C3533" t="s">
        <v>9097</v>
      </c>
      <c r="D3533">
        <v>1</v>
      </c>
      <c r="E3533" t="s">
        <v>9098</v>
      </c>
      <c r="F3533">
        <v>3</v>
      </c>
      <c r="G3533" s="493">
        <v>44054.5559143519</v>
      </c>
      <c r="H3533" s="493">
        <v>44063.6838773148</v>
      </c>
      <c r="I3533" t="s">
        <v>9099</v>
      </c>
      <c r="J3533" t="s">
        <v>9099</v>
      </c>
      <c r="K3533" t="s">
        <v>9100</v>
      </c>
    </row>
    <row r="3534" hidden="1" spans="1:11">
      <c r="A3534" t="s">
        <v>9101</v>
      </c>
      <c r="B3534">
        <v>1</v>
      </c>
      <c r="C3534" t="s">
        <v>8900</v>
      </c>
      <c r="D3534">
        <v>1</v>
      </c>
      <c r="E3534" t="s">
        <v>8891</v>
      </c>
      <c r="F3534">
        <v>4</v>
      </c>
      <c r="G3534" s="493">
        <v>43836.5696064815</v>
      </c>
      <c r="H3534" s="493">
        <v>43840.3940625</v>
      </c>
      <c r="I3534" t="s">
        <v>8896</v>
      </c>
      <c r="J3534" t="s">
        <v>8217</v>
      </c>
      <c r="K3534" t="s">
        <v>8892</v>
      </c>
    </row>
    <row r="3535" hidden="1" spans="1:11">
      <c r="A3535" t="s">
        <v>9102</v>
      </c>
      <c r="B3535">
        <v>1</v>
      </c>
      <c r="C3535" t="s">
        <v>8903</v>
      </c>
      <c r="D3535">
        <v>1</v>
      </c>
      <c r="E3535" t="s">
        <v>8894</v>
      </c>
      <c r="F3535">
        <v>4</v>
      </c>
      <c r="G3535" s="493">
        <v>43836.5700578704</v>
      </c>
      <c r="H3535" s="493">
        <v>43836.7109606481</v>
      </c>
      <c r="I3535" t="s">
        <v>8898</v>
      </c>
      <c r="J3535" t="s">
        <v>8707</v>
      </c>
      <c r="K3535" t="s">
        <v>8905</v>
      </c>
    </row>
    <row r="3536" hidden="1" spans="1:11">
      <c r="A3536" t="s">
        <v>9103</v>
      </c>
      <c r="B3536">
        <v>1</v>
      </c>
      <c r="C3536" t="s">
        <v>9104</v>
      </c>
      <c r="D3536">
        <v>1</v>
      </c>
      <c r="E3536" t="s">
        <v>8858</v>
      </c>
      <c r="F3536">
        <v>1</v>
      </c>
      <c r="G3536" s="493">
        <v>43867.446099537</v>
      </c>
      <c r="H3536" s="493">
        <v>43867.4729513889</v>
      </c>
      <c r="I3536" t="s">
        <v>9105</v>
      </c>
      <c r="J3536" t="s">
        <v>9106</v>
      </c>
      <c r="K3536" t="s">
        <v>9107</v>
      </c>
    </row>
    <row r="3537" hidden="1" spans="1:11">
      <c r="A3537" t="s">
        <v>9108</v>
      </c>
      <c r="B3537">
        <v>1</v>
      </c>
      <c r="C3537" t="s">
        <v>9108</v>
      </c>
      <c r="D3537">
        <v>1</v>
      </c>
      <c r="E3537" t="s">
        <v>9109</v>
      </c>
      <c r="F3537">
        <v>9</v>
      </c>
      <c r="G3537" s="493">
        <v>43894.3992939815</v>
      </c>
      <c r="H3537" s="493">
        <v>43894.4227314815</v>
      </c>
      <c r="I3537" t="s">
        <v>9110</v>
      </c>
      <c r="J3537" t="s">
        <v>9110</v>
      </c>
      <c r="K3537" t="s">
        <v>9110</v>
      </c>
    </row>
    <row r="3538" hidden="1" spans="1:11">
      <c r="A3538" t="s">
        <v>9111</v>
      </c>
      <c r="B3538">
        <v>1</v>
      </c>
      <c r="C3538" t="s">
        <v>8036</v>
      </c>
      <c r="D3538">
        <v>1</v>
      </c>
      <c r="E3538" t="s">
        <v>639</v>
      </c>
      <c r="F3538">
        <v>2</v>
      </c>
      <c r="G3538" s="493">
        <v>43843.6476736111</v>
      </c>
      <c r="H3538" s="493">
        <v>43851.4215856481</v>
      </c>
      <c r="I3538" t="s">
        <v>4365</v>
      </c>
      <c r="J3538" t="s">
        <v>3798</v>
      </c>
      <c r="K3538" t="s">
        <v>3798</v>
      </c>
    </row>
    <row r="3539" hidden="1" spans="1:11">
      <c r="A3539" t="s">
        <v>9112</v>
      </c>
      <c r="B3539">
        <v>1</v>
      </c>
      <c r="C3539" t="s">
        <v>9112</v>
      </c>
      <c r="D3539">
        <v>1</v>
      </c>
      <c r="E3539" t="s">
        <v>9113</v>
      </c>
      <c r="F3539">
        <v>4</v>
      </c>
      <c r="G3539" s="493">
        <v>43898.6903125</v>
      </c>
      <c r="H3539" s="493">
        <v>43898.7033217593</v>
      </c>
      <c r="I3539" t="s">
        <v>8217</v>
      </c>
      <c r="J3539" t="s">
        <v>8217</v>
      </c>
      <c r="K3539" t="s">
        <v>8892</v>
      </c>
    </row>
    <row r="3540" hidden="1" spans="1:11">
      <c r="A3540" t="s">
        <v>9114</v>
      </c>
      <c r="B3540">
        <v>1</v>
      </c>
      <c r="C3540" t="s">
        <v>9114</v>
      </c>
      <c r="D3540">
        <v>1</v>
      </c>
      <c r="E3540" t="s">
        <v>1003</v>
      </c>
      <c r="F3540">
        <v>4</v>
      </c>
      <c r="G3540" s="493">
        <v>43887.5934490741</v>
      </c>
      <c r="H3540" s="493">
        <v>43888.5108912037</v>
      </c>
      <c r="I3540" t="s">
        <v>9115</v>
      </c>
      <c r="J3540" t="s">
        <v>9115</v>
      </c>
      <c r="K3540" t="s">
        <v>9115</v>
      </c>
    </row>
    <row r="3541" hidden="1" spans="1:11">
      <c r="A3541" t="s">
        <v>9116</v>
      </c>
      <c r="B3541">
        <v>1</v>
      </c>
      <c r="C3541" t="s">
        <v>9116</v>
      </c>
      <c r="D3541">
        <v>1</v>
      </c>
      <c r="E3541" t="s">
        <v>9117</v>
      </c>
      <c r="F3541">
        <v>3</v>
      </c>
      <c r="G3541" s="493">
        <v>43972.6845138889</v>
      </c>
      <c r="H3541" s="493">
        <v>43973.6376851852</v>
      </c>
      <c r="I3541" t="s">
        <v>9118</v>
      </c>
      <c r="J3541" t="s">
        <v>9118</v>
      </c>
      <c r="K3541" t="s">
        <v>9118</v>
      </c>
    </row>
    <row r="3542" hidden="1" spans="1:11">
      <c r="A3542" t="s">
        <v>9119</v>
      </c>
      <c r="B3542">
        <v>1</v>
      </c>
      <c r="C3542" t="s">
        <v>8038</v>
      </c>
      <c r="D3542">
        <v>1</v>
      </c>
      <c r="E3542" t="s">
        <v>639</v>
      </c>
      <c r="F3542">
        <v>2</v>
      </c>
      <c r="G3542" s="493">
        <v>43843.6494560185</v>
      </c>
      <c r="H3542" s="493">
        <v>43851.4344907407</v>
      </c>
      <c r="I3542" t="s">
        <v>4368</v>
      </c>
      <c r="J3542" t="s">
        <v>3820</v>
      </c>
      <c r="K3542" t="s">
        <v>3820</v>
      </c>
    </row>
    <row r="3543" hidden="1" spans="1:11">
      <c r="A3543" t="s">
        <v>9120</v>
      </c>
      <c r="B3543">
        <v>1</v>
      </c>
      <c r="C3543" t="s">
        <v>8042</v>
      </c>
      <c r="D3543">
        <v>1</v>
      </c>
      <c r="E3543" t="s">
        <v>8040</v>
      </c>
      <c r="F3543">
        <v>6</v>
      </c>
      <c r="G3543" s="493">
        <v>43874.6263425926</v>
      </c>
      <c r="H3543" s="493">
        <v>43878.4057060185</v>
      </c>
      <c r="I3543" t="s">
        <v>4534</v>
      </c>
      <c r="J3543" t="s">
        <v>3631</v>
      </c>
      <c r="K3543" t="s">
        <v>3631</v>
      </c>
    </row>
    <row r="3544" hidden="1" spans="1:11">
      <c r="A3544" t="s">
        <v>9121</v>
      </c>
      <c r="B3544">
        <v>1</v>
      </c>
      <c r="C3544" t="s">
        <v>8036</v>
      </c>
      <c r="D3544">
        <v>1</v>
      </c>
      <c r="E3544" t="s">
        <v>639</v>
      </c>
      <c r="F3544">
        <v>2</v>
      </c>
      <c r="G3544" s="493">
        <v>43843.6476736111</v>
      </c>
      <c r="H3544" s="493">
        <v>43851.4215856481</v>
      </c>
      <c r="I3544" t="s">
        <v>4372</v>
      </c>
      <c r="J3544" t="s">
        <v>3798</v>
      </c>
      <c r="K3544" t="s">
        <v>3798</v>
      </c>
    </row>
    <row r="3545" hidden="1" spans="1:11">
      <c r="A3545" t="s">
        <v>9122</v>
      </c>
      <c r="B3545">
        <v>1</v>
      </c>
      <c r="C3545" t="s">
        <v>9122</v>
      </c>
      <c r="D3545">
        <v>1</v>
      </c>
      <c r="E3545" t="s">
        <v>9123</v>
      </c>
      <c r="F3545">
        <v>3</v>
      </c>
      <c r="G3545" s="493">
        <v>43965.6812615741</v>
      </c>
      <c r="H3545" s="493">
        <v>43965.6854166667</v>
      </c>
      <c r="I3545" t="s">
        <v>9124</v>
      </c>
      <c r="J3545" t="s">
        <v>9124</v>
      </c>
      <c r="K3545" t="s">
        <v>8404</v>
      </c>
    </row>
    <row r="3546" hidden="1" spans="1:11">
      <c r="A3546" t="s">
        <v>9125</v>
      </c>
      <c r="B3546">
        <v>1</v>
      </c>
      <c r="C3546" t="s">
        <v>9125</v>
      </c>
      <c r="D3546">
        <v>1</v>
      </c>
      <c r="E3546" t="s">
        <v>9126</v>
      </c>
      <c r="F3546">
        <v>3</v>
      </c>
      <c r="G3546" s="493">
        <v>43965.4818055556</v>
      </c>
      <c r="H3546" s="493">
        <v>43965.4959837963</v>
      </c>
      <c r="I3546" t="s">
        <v>9127</v>
      </c>
      <c r="J3546" t="s">
        <v>9127</v>
      </c>
      <c r="K3546" t="s">
        <v>8965</v>
      </c>
    </row>
    <row r="3547" hidden="1" spans="1:11">
      <c r="A3547" t="s">
        <v>9128</v>
      </c>
      <c r="B3547">
        <v>1</v>
      </c>
      <c r="C3547" t="s">
        <v>9128</v>
      </c>
      <c r="D3547">
        <v>1</v>
      </c>
      <c r="E3547" t="s">
        <v>1003</v>
      </c>
      <c r="F3547">
        <v>4</v>
      </c>
      <c r="G3547" s="493">
        <v>44475.5543981481</v>
      </c>
      <c r="H3547" s="493">
        <v>44475.5667824074</v>
      </c>
      <c r="I3547" t="s">
        <v>9129</v>
      </c>
      <c r="J3547" t="s">
        <v>9129</v>
      </c>
      <c r="K3547" t="s">
        <v>9129</v>
      </c>
    </row>
    <row r="3548" hidden="1" spans="1:11">
      <c r="A3548" t="s">
        <v>9130</v>
      </c>
      <c r="B3548">
        <v>1</v>
      </c>
      <c r="C3548" t="s">
        <v>9130</v>
      </c>
      <c r="D3548">
        <v>1</v>
      </c>
      <c r="F3548">
        <v>0</v>
      </c>
      <c r="G3548" s="493">
        <v>43881.6408101852</v>
      </c>
      <c r="H3548" s="493">
        <v>43881.6408101852</v>
      </c>
      <c r="I3548" t="s">
        <v>9131</v>
      </c>
      <c r="J3548" t="s">
        <v>9131</v>
      </c>
      <c r="K3548" t="s">
        <v>1368</v>
      </c>
    </row>
    <row r="3549" hidden="1" spans="1:11">
      <c r="A3549" t="s">
        <v>9132</v>
      </c>
      <c r="B3549">
        <v>1</v>
      </c>
      <c r="C3549" t="s">
        <v>9133</v>
      </c>
      <c r="D3549">
        <v>1</v>
      </c>
      <c r="E3549" t="s">
        <v>9134</v>
      </c>
      <c r="F3549">
        <v>4</v>
      </c>
      <c r="G3549" s="493">
        <v>43891.425162037</v>
      </c>
      <c r="H3549" s="493">
        <v>43893.4001157407</v>
      </c>
      <c r="I3549" t="s">
        <v>9135</v>
      </c>
      <c r="J3549" t="s">
        <v>9136</v>
      </c>
      <c r="K3549" t="s">
        <v>9137</v>
      </c>
    </row>
    <row r="3550" hidden="1" spans="1:11">
      <c r="A3550" t="s">
        <v>9138</v>
      </c>
      <c r="B3550">
        <v>1</v>
      </c>
      <c r="C3550" t="s">
        <v>9139</v>
      </c>
      <c r="D3550">
        <v>1</v>
      </c>
      <c r="E3550" t="s">
        <v>9140</v>
      </c>
      <c r="F3550">
        <v>4</v>
      </c>
      <c r="G3550" s="493">
        <v>43881.6450115741</v>
      </c>
      <c r="H3550" s="493">
        <v>43881.6915046296</v>
      </c>
      <c r="I3550" t="s">
        <v>9141</v>
      </c>
      <c r="J3550" t="s">
        <v>9142</v>
      </c>
      <c r="K3550" t="s">
        <v>9143</v>
      </c>
    </row>
    <row r="3551" hidden="1" spans="1:11">
      <c r="A3551" t="s">
        <v>9144</v>
      </c>
      <c r="B3551">
        <v>1</v>
      </c>
      <c r="C3551" t="s">
        <v>9114</v>
      </c>
      <c r="D3551">
        <v>1</v>
      </c>
      <c r="E3551" t="s">
        <v>1003</v>
      </c>
      <c r="F3551">
        <v>4</v>
      </c>
      <c r="G3551" s="493">
        <v>43887.5934490741</v>
      </c>
      <c r="H3551" s="493">
        <v>43888.5108912037</v>
      </c>
      <c r="I3551" t="s">
        <v>9145</v>
      </c>
      <c r="J3551" t="s">
        <v>9115</v>
      </c>
      <c r="K3551" t="s">
        <v>9115</v>
      </c>
    </row>
    <row r="3552" hidden="1" spans="1:11">
      <c r="A3552" t="s">
        <v>9146</v>
      </c>
      <c r="B3552">
        <v>1</v>
      </c>
      <c r="C3552" t="s">
        <v>9128</v>
      </c>
      <c r="D3552">
        <v>1</v>
      </c>
      <c r="E3552" t="s">
        <v>1003</v>
      </c>
      <c r="F3552">
        <v>4</v>
      </c>
      <c r="G3552" s="493">
        <v>44475.5543981481</v>
      </c>
      <c r="H3552" s="493">
        <v>44475.5667824074</v>
      </c>
      <c r="I3552" t="s">
        <v>9147</v>
      </c>
      <c r="J3552" t="s">
        <v>9129</v>
      </c>
      <c r="K3552" t="s">
        <v>9129</v>
      </c>
    </row>
    <row r="3553" hidden="1" spans="1:11">
      <c r="A3553" t="s">
        <v>9148</v>
      </c>
      <c r="B3553">
        <v>1</v>
      </c>
      <c r="C3553" t="s">
        <v>9148</v>
      </c>
      <c r="D3553">
        <v>1</v>
      </c>
      <c r="E3553" t="s">
        <v>8352</v>
      </c>
      <c r="F3553">
        <v>13</v>
      </c>
      <c r="G3553" s="493">
        <v>44536.372337963</v>
      </c>
      <c r="H3553" s="493">
        <v>44585.5053240741</v>
      </c>
      <c r="I3553" t="s">
        <v>9149</v>
      </c>
      <c r="J3553" t="s">
        <v>9149</v>
      </c>
      <c r="K3553" t="s">
        <v>9150</v>
      </c>
    </row>
    <row r="3554" hidden="1" spans="1:11">
      <c r="A3554" t="s">
        <v>9151</v>
      </c>
      <c r="B3554">
        <v>1</v>
      </c>
      <c r="C3554" t="s">
        <v>9151</v>
      </c>
      <c r="D3554">
        <v>1</v>
      </c>
      <c r="F3554">
        <v>0</v>
      </c>
      <c r="G3554" s="493">
        <v>44183.5994791667</v>
      </c>
      <c r="H3554" s="493">
        <v>44183.5994791667</v>
      </c>
      <c r="I3554" t="s">
        <v>9152</v>
      </c>
      <c r="J3554" t="s">
        <v>9152</v>
      </c>
      <c r="K3554" t="s">
        <v>1368</v>
      </c>
    </row>
    <row r="3555" hidden="1" spans="1:11">
      <c r="A3555" t="s">
        <v>9153</v>
      </c>
      <c r="B3555">
        <v>1</v>
      </c>
      <c r="C3555" t="s">
        <v>9154</v>
      </c>
      <c r="D3555">
        <v>1</v>
      </c>
      <c r="E3555" t="s">
        <v>9155</v>
      </c>
      <c r="F3555">
        <v>2</v>
      </c>
      <c r="G3555" s="493">
        <v>44183.5852430556</v>
      </c>
      <c r="H3555" s="493">
        <v>44183.5976273148</v>
      </c>
      <c r="I3555" t="s">
        <v>9156</v>
      </c>
      <c r="J3555" t="s">
        <v>9157</v>
      </c>
      <c r="K3555" t="s">
        <v>9158</v>
      </c>
    </row>
    <row r="3556" hidden="1" spans="1:11">
      <c r="A3556" t="s">
        <v>1054</v>
      </c>
      <c r="B3556">
        <v>1</v>
      </c>
      <c r="C3556" t="s">
        <v>1054</v>
      </c>
      <c r="D3556">
        <v>1</v>
      </c>
      <c r="E3556" t="s">
        <v>1055</v>
      </c>
      <c r="F3556">
        <v>12</v>
      </c>
      <c r="G3556" s="493">
        <v>45748.4523726852</v>
      </c>
      <c r="H3556" s="493">
        <v>45748.6330208333</v>
      </c>
      <c r="I3556" t="s">
        <v>9159</v>
      </c>
      <c r="J3556" t="s">
        <v>9159</v>
      </c>
      <c r="K3556" t="s">
        <v>9159</v>
      </c>
    </row>
    <row r="3557" hidden="1" spans="1:11">
      <c r="A3557" t="s">
        <v>9160</v>
      </c>
      <c r="B3557">
        <v>1</v>
      </c>
      <c r="C3557" t="s">
        <v>9160</v>
      </c>
      <c r="D3557">
        <v>1</v>
      </c>
      <c r="E3557" t="s">
        <v>9000</v>
      </c>
      <c r="F3557">
        <v>2</v>
      </c>
      <c r="G3557" s="493">
        <v>43977.6415393519</v>
      </c>
      <c r="H3557" s="493">
        <v>43977.6439583333</v>
      </c>
      <c r="I3557" t="s">
        <v>9161</v>
      </c>
      <c r="J3557" t="s">
        <v>9161</v>
      </c>
      <c r="K3557" t="s">
        <v>9162</v>
      </c>
    </row>
    <row r="3558" hidden="1" spans="1:11">
      <c r="A3558" t="s">
        <v>9163</v>
      </c>
      <c r="B3558">
        <v>1</v>
      </c>
      <c r="C3558" t="s">
        <v>9104</v>
      </c>
      <c r="D3558">
        <v>1</v>
      </c>
      <c r="E3558" t="s">
        <v>8858</v>
      </c>
      <c r="F3558">
        <v>1</v>
      </c>
      <c r="G3558" s="493">
        <v>43867.446099537</v>
      </c>
      <c r="H3558" s="493">
        <v>43867.4729513889</v>
      </c>
      <c r="I3558" t="s">
        <v>9164</v>
      </c>
      <c r="J3558" t="s">
        <v>9106</v>
      </c>
      <c r="K3558" t="s">
        <v>9107</v>
      </c>
    </row>
    <row r="3559" hidden="1" spans="1:11">
      <c r="A3559" t="s">
        <v>9165</v>
      </c>
      <c r="B3559">
        <v>1</v>
      </c>
      <c r="C3559" t="s">
        <v>9166</v>
      </c>
      <c r="D3559">
        <v>1</v>
      </c>
      <c r="E3559" t="s">
        <v>8666</v>
      </c>
      <c r="F3559">
        <v>2</v>
      </c>
      <c r="G3559" s="493">
        <v>43947.4558449074</v>
      </c>
      <c r="H3559" s="493">
        <v>43947.4614814815</v>
      </c>
      <c r="I3559" t="s">
        <v>7427</v>
      </c>
      <c r="J3559" t="s">
        <v>6203</v>
      </c>
      <c r="K3559" t="s">
        <v>4634</v>
      </c>
    </row>
    <row r="3560" hidden="1" spans="1:11">
      <c r="A3560" t="s">
        <v>9167</v>
      </c>
      <c r="B3560">
        <v>1</v>
      </c>
      <c r="C3560" t="s">
        <v>9166</v>
      </c>
      <c r="D3560">
        <v>1</v>
      </c>
      <c r="E3560" t="s">
        <v>8666</v>
      </c>
      <c r="F3560">
        <v>2</v>
      </c>
      <c r="G3560" s="493">
        <v>43947.4558449074</v>
      </c>
      <c r="H3560" s="493">
        <v>43947.4614814815</v>
      </c>
      <c r="I3560" t="s">
        <v>7629</v>
      </c>
      <c r="J3560" t="s">
        <v>6203</v>
      </c>
      <c r="K3560" t="s">
        <v>4634</v>
      </c>
    </row>
    <row r="3561" hidden="1" spans="1:11">
      <c r="A3561" t="s">
        <v>9168</v>
      </c>
      <c r="B3561">
        <v>1</v>
      </c>
      <c r="C3561" t="s">
        <v>9169</v>
      </c>
      <c r="D3561">
        <v>1</v>
      </c>
      <c r="E3561" t="s">
        <v>9170</v>
      </c>
      <c r="F3561">
        <v>2</v>
      </c>
      <c r="G3561" s="493">
        <v>43941.7251388889</v>
      </c>
      <c r="H3561" s="493">
        <v>43942.4780902778</v>
      </c>
      <c r="I3561" t="s">
        <v>9171</v>
      </c>
      <c r="J3561" t="s">
        <v>9172</v>
      </c>
      <c r="K3561" t="s">
        <v>9173</v>
      </c>
    </row>
    <row r="3562" hidden="1" spans="1:11">
      <c r="A3562" t="s">
        <v>9174</v>
      </c>
      <c r="B3562">
        <v>1</v>
      </c>
      <c r="C3562" t="s">
        <v>9174</v>
      </c>
      <c r="D3562">
        <v>1</v>
      </c>
      <c r="F3562">
        <v>0</v>
      </c>
      <c r="G3562" s="493">
        <v>43941.7928703704</v>
      </c>
      <c r="H3562" s="493">
        <v>43941.7928703704</v>
      </c>
      <c r="I3562" t="s">
        <v>9175</v>
      </c>
      <c r="J3562" t="s">
        <v>9175</v>
      </c>
      <c r="K3562" t="s">
        <v>1368</v>
      </c>
    </row>
    <row r="3563" hidden="1" spans="1:11">
      <c r="A3563" t="s">
        <v>9176</v>
      </c>
      <c r="B3563">
        <v>1</v>
      </c>
      <c r="C3563" t="s">
        <v>9176</v>
      </c>
      <c r="D3563">
        <v>1</v>
      </c>
      <c r="F3563">
        <v>0</v>
      </c>
      <c r="G3563" s="493">
        <v>43941.7998263889</v>
      </c>
      <c r="H3563" s="493">
        <v>43941.7998263889</v>
      </c>
      <c r="I3563" t="s">
        <v>9177</v>
      </c>
      <c r="J3563" t="s">
        <v>9177</v>
      </c>
      <c r="K3563" t="s">
        <v>1368</v>
      </c>
    </row>
    <row r="3564" hidden="1" spans="1:11">
      <c r="A3564" t="s">
        <v>9178</v>
      </c>
      <c r="B3564">
        <v>1</v>
      </c>
      <c r="C3564" t="s">
        <v>9178</v>
      </c>
      <c r="D3564">
        <v>1</v>
      </c>
      <c r="F3564">
        <v>0</v>
      </c>
      <c r="G3564" s="493">
        <v>43941.8026967593</v>
      </c>
      <c r="H3564" s="493">
        <v>43941.8026967593</v>
      </c>
      <c r="I3564" t="s">
        <v>9179</v>
      </c>
      <c r="J3564" t="s">
        <v>9179</v>
      </c>
      <c r="K3564" t="s">
        <v>1368</v>
      </c>
    </row>
    <row r="3565" hidden="1" spans="1:11">
      <c r="A3565" t="s">
        <v>9180</v>
      </c>
      <c r="B3565">
        <v>1</v>
      </c>
      <c r="C3565" t="s">
        <v>570</v>
      </c>
      <c r="D3565">
        <v>1</v>
      </c>
      <c r="E3565" t="s">
        <v>572</v>
      </c>
      <c r="F3565">
        <v>8</v>
      </c>
      <c r="G3565" s="493">
        <v>45884.624525463</v>
      </c>
      <c r="H3565" s="493">
        <v>45895.682974537</v>
      </c>
      <c r="I3565" t="s">
        <v>9181</v>
      </c>
      <c r="J3565" t="s">
        <v>7337</v>
      </c>
      <c r="K3565" t="s">
        <v>7338</v>
      </c>
    </row>
    <row r="3566" hidden="1" spans="1:11">
      <c r="A3566" t="s">
        <v>571</v>
      </c>
      <c r="B3566">
        <v>1</v>
      </c>
      <c r="C3566" t="s">
        <v>570</v>
      </c>
      <c r="D3566">
        <v>1</v>
      </c>
      <c r="E3566" t="s">
        <v>572</v>
      </c>
      <c r="F3566">
        <v>8</v>
      </c>
      <c r="G3566" s="493">
        <v>45884.624525463</v>
      </c>
      <c r="H3566" s="493">
        <v>45895.682974537</v>
      </c>
      <c r="I3566" t="s">
        <v>9182</v>
      </c>
      <c r="J3566" t="s">
        <v>7337</v>
      </c>
      <c r="K3566" t="s">
        <v>7338</v>
      </c>
    </row>
    <row r="3567" hidden="1" spans="1:11">
      <c r="A3567" t="s">
        <v>9183</v>
      </c>
      <c r="B3567">
        <v>1</v>
      </c>
      <c r="C3567" t="s">
        <v>9184</v>
      </c>
      <c r="D3567">
        <v>1</v>
      </c>
      <c r="E3567" t="s">
        <v>572</v>
      </c>
      <c r="F3567">
        <v>8</v>
      </c>
      <c r="G3567" s="493">
        <v>45884.6245717593</v>
      </c>
      <c r="H3567" s="493">
        <v>45884.6426041667</v>
      </c>
      <c r="I3567" t="s">
        <v>9181</v>
      </c>
      <c r="J3567" t="s">
        <v>9185</v>
      </c>
      <c r="K3567" t="s">
        <v>9185</v>
      </c>
    </row>
    <row r="3568" hidden="1" spans="1:11">
      <c r="A3568" t="s">
        <v>9186</v>
      </c>
      <c r="B3568">
        <v>1</v>
      </c>
      <c r="C3568" t="s">
        <v>9187</v>
      </c>
      <c r="D3568">
        <v>1</v>
      </c>
      <c r="E3568" t="s">
        <v>9188</v>
      </c>
      <c r="F3568">
        <v>8</v>
      </c>
      <c r="G3568" s="493">
        <v>45884.6283912037</v>
      </c>
      <c r="H3568" s="493">
        <v>45884.6466782407</v>
      </c>
      <c r="I3568" t="s">
        <v>9189</v>
      </c>
      <c r="J3568" t="s">
        <v>9190</v>
      </c>
      <c r="K3568" t="s">
        <v>9191</v>
      </c>
    </row>
    <row r="3569" hidden="1" spans="1:11">
      <c r="A3569" t="s">
        <v>9192</v>
      </c>
      <c r="B3569">
        <v>1</v>
      </c>
      <c r="C3569" t="s">
        <v>9193</v>
      </c>
      <c r="D3569">
        <v>1</v>
      </c>
      <c r="E3569" t="s">
        <v>9194</v>
      </c>
      <c r="F3569">
        <v>4</v>
      </c>
      <c r="G3569" s="493">
        <v>43926.4223958333</v>
      </c>
      <c r="H3569" s="493">
        <v>43926.4328935185</v>
      </c>
      <c r="I3569" t="s">
        <v>8814</v>
      </c>
      <c r="J3569" t="s">
        <v>8333</v>
      </c>
      <c r="K3569" t="s">
        <v>8333</v>
      </c>
    </row>
    <row r="3570" hidden="1" spans="1:11">
      <c r="A3570" t="s">
        <v>9195</v>
      </c>
      <c r="B3570">
        <v>1</v>
      </c>
      <c r="C3570" t="s">
        <v>9193</v>
      </c>
      <c r="D3570">
        <v>1</v>
      </c>
      <c r="E3570" t="s">
        <v>9194</v>
      </c>
      <c r="F3570">
        <v>4</v>
      </c>
      <c r="G3570" s="493">
        <v>43926.4223958333</v>
      </c>
      <c r="H3570" s="493">
        <v>43926.4328935185</v>
      </c>
      <c r="I3570" t="s">
        <v>8824</v>
      </c>
      <c r="J3570" t="s">
        <v>8333</v>
      </c>
      <c r="K3570" t="s">
        <v>8333</v>
      </c>
    </row>
    <row r="3571" hidden="1" spans="1:11">
      <c r="A3571" t="s">
        <v>9196</v>
      </c>
      <c r="B3571">
        <v>1</v>
      </c>
      <c r="C3571" t="s">
        <v>8406</v>
      </c>
      <c r="D3571">
        <v>1</v>
      </c>
      <c r="E3571" t="s">
        <v>598</v>
      </c>
      <c r="F3571">
        <v>9</v>
      </c>
      <c r="G3571" s="493">
        <v>43468.7402083333</v>
      </c>
      <c r="H3571" s="493">
        <v>43900.7274884259</v>
      </c>
      <c r="I3571" t="s">
        <v>8407</v>
      </c>
      <c r="J3571" t="s">
        <v>8408</v>
      </c>
      <c r="K3571" t="s">
        <v>8409</v>
      </c>
    </row>
    <row r="3572" hidden="1" spans="1:11">
      <c r="A3572" t="s">
        <v>9197</v>
      </c>
      <c r="B3572">
        <v>1</v>
      </c>
      <c r="C3572" t="s">
        <v>8411</v>
      </c>
      <c r="D3572">
        <v>1</v>
      </c>
      <c r="E3572" t="s">
        <v>598</v>
      </c>
      <c r="F3572">
        <v>9</v>
      </c>
      <c r="G3572" s="493">
        <v>43468.7388657407</v>
      </c>
      <c r="H3572" s="493">
        <v>43900.7282407407</v>
      </c>
      <c r="I3572" t="s">
        <v>8412</v>
      </c>
      <c r="J3572" t="s">
        <v>8413</v>
      </c>
      <c r="K3572" t="s">
        <v>8414</v>
      </c>
    </row>
    <row r="3573" hidden="1" spans="1:11">
      <c r="A3573" t="s">
        <v>9198</v>
      </c>
      <c r="B3573">
        <v>1</v>
      </c>
      <c r="C3573" t="s">
        <v>8416</v>
      </c>
      <c r="D3573">
        <v>1</v>
      </c>
      <c r="E3573" t="s">
        <v>598</v>
      </c>
      <c r="F3573">
        <v>9</v>
      </c>
      <c r="G3573" s="493">
        <v>43468.7367708333</v>
      </c>
      <c r="H3573" s="493">
        <v>43900.7262384259</v>
      </c>
      <c r="I3573" t="s">
        <v>8417</v>
      </c>
      <c r="J3573" t="s">
        <v>8418</v>
      </c>
      <c r="K3573" t="s">
        <v>8419</v>
      </c>
    </row>
    <row r="3574" hidden="1" spans="1:11">
      <c r="A3574" t="s">
        <v>9199</v>
      </c>
      <c r="B3574">
        <v>1</v>
      </c>
      <c r="C3574">
        <v>92406401</v>
      </c>
      <c r="D3574" t="s">
        <v>654</v>
      </c>
      <c r="E3574">
        <v>92406491</v>
      </c>
      <c r="F3574">
        <v>9</v>
      </c>
      <c r="G3574" s="493">
        <v>40150.7065162037</v>
      </c>
      <c r="H3574" s="493">
        <v>40150.7065162037</v>
      </c>
      <c r="I3574" t="s">
        <v>3582</v>
      </c>
      <c r="J3574" t="s">
        <v>2009</v>
      </c>
      <c r="K3574" t="s">
        <v>2010</v>
      </c>
    </row>
    <row r="3575" hidden="1" spans="1:11">
      <c r="A3575" t="s">
        <v>9200</v>
      </c>
      <c r="B3575">
        <v>1</v>
      </c>
      <c r="C3575">
        <v>92406601</v>
      </c>
      <c r="D3575" t="s">
        <v>654</v>
      </c>
      <c r="E3575">
        <v>92406491</v>
      </c>
      <c r="F3575">
        <v>9</v>
      </c>
      <c r="G3575" s="493">
        <v>40508.3765625</v>
      </c>
      <c r="H3575" s="493">
        <v>40508.3765625</v>
      </c>
      <c r="I3575" t="s">
        <v>3580</v>
      </c>
      <c r="J3575" t="s">
        <v>2011</v>
      </c>
      <c r="K3575" t="s">
        <v>2012</v>
      </c>
    </row>
    <row r="3576" hidden="1" spans="1:11">
      <c r="A3576" t="s">
        <v>9201</v>
      </c>
      <c r="B3576">
        <v>1</v>
      </c>
      <c r="C3576">
        <v>92406801</v>
      </c>
      <c r="D3576" t="s">
        <v>654</v>
      </c>
      <c r="E3576">
        <v>92406491</v>
      </c>
      <c r="F3576">
        <v>9</v>
      </c>
      <c r="G3576" s="493">
        <v>40337.656087963</v>
      </c>
      <c r="H3576" s="493">
        <v>40534.645</v>
      </c>
      <c r="I3576" t="s">
        <v>2830</v>
      </c>
      <c r="J3576" t="s">
        <v>2013</v>
      </c>
      <c r="K3576" t="s">
        <v>2013</v>
      </c>
    </row>
    <row r="3577" hidden="1" spans="1:11">
      <c r="A3577" t="s">
        <v>9202</v>
      </c>
      <c r="B3577">
        <v>1</v>
      </c>
      <c r="C3577">
        <v>92407401</v>
      </c>
      <c r="D3577" t="s">
        <v>654</v>
      </c>
      <c r="E3577">
        <v>92407091</v>
      </c>
      <c r="F3577">
        <v>9</v>
      </c>
      <c r="G3577" s="493">
        <v>38841.4626157407</v>
      </c>
      <c r="H3577" s="493">
        <v>43242.3923032407</v>
      </c>
      <c r="I3577" t="s">
        <v>3587</v>
      </c>
      <c r="J3577" t="s">
        <v>2014</v>
      </c>
      <c r="K3577" t="s">
        <v>2013</v>
      </c>
    </row>
    <row r="3578" hidden="1" spans="1:11">
      <c r="A3578" t="s">
        <v>9203</v>
      </c>
      <c r="B3578">
        <v>1</v>
      </c>
      <c r="C3578">
        <v>92410402</v>
      </c>
      <c r="D3578">
        <v>1</v>
      </c>
      <c r="E3578">
        <v>92410492</v>
      </c>
      <c r="F3578">
        <v>9</v>
      </c>
      <c r="G3578" s="493">
        <v>40662.5702546296</v>
      </c>
      <c r="H3578" s="493">
        <v>40662.5886342593</v>
      </c>
      <c r="I3578" t="s">
        <v>3507</v>
      </c>
      <c r="J3578" t="s">
        <v>2028</v>
      </c>
      <c r="K3578" t="s">
        <v>2028</v>
      </c>
    </row>
    <row r="3579" hidden="1" spans="1:11">
      <c r="A3579" t="s">
        <v>9204</v>
      </c>
      <c r="B3579">
        <v>1</v>
      </c>
      <c r="C3579" t="s">
        <v>2637</v>
      </c>
      <c r="D3579">
        <v>1</v>
      </c>
      <c r="E3579">
        <v>92410492</v>
      </c>
      <c r="F3579">
        <v>9</v>
      </c>
      <c r="G3579" s="493">
        <v>40567.7032175926</v>
      </c>
      <c r="H3579" s="493">
        <v>40567.7176736111</v>
      </c>
      <c r="I3579" t="s">
        <v>2638</v>
      </c>
      <c r="J3579" t="s">
        <v>1991</v>
      </c>
      <c r="K3579" t="s">
        <v>2639</v>
      </c>
    </row>
    <row r="3580" hidden="1" spans="1:11">
      <c r="A3580" t="s">
        <v>9205</v>
      </c>
      <c r="B3580">
        <v>1</v>
      </c>
      <c r="C3580">
        <v>92410602</v>
      </c>
      <c r="D3580">
        <v>1</v>
      </c>
      <c r="E3580">
        <v>92410492</v>
      </c>
      <c r="F3580">
        <v>9</v>
      </c>
      <c r="G3580" s="493">
        <v>40662.5707060185</v>
      </c>
      <c r="H3580" s="493">
        <v>41108.7278472222</v>
      </c>
      <c r="I3580" t="s">
        <v>3502</v>
      </c>
      <c r="J3580" t="s">
        <v>2029</v>
      </c>
      <c r="K3580" t="s">
        <v>2029</v>
      </c>
    </row>
    <row r="3581" hidden="1" spans="1:11">
      <c r="A3581" t="s">
        <v>9206</v>
      </c>
      <c r="B3581">
        <v>1</v>
      </c>
      <c r="C3581">
        <v>92410802</v>
      </c>
      <c r="D3581">
        <v>1</v>
      </c>
      <c r="E3581">
        <v>92410492</v>
      </c>
      <c r="F3581">
        <v>9</v>
      </c>
      <c r="G3581" s="493">
        <v>40662.5680671296</v>
      </c>
      <c r="H3581" s="493">
        <v>41108.726724537</v>
      </c>
      <c r="I3581" t="s">
        <v>3497</v>
      </c>
      <c r="J3581" t="s">
        <v>2030</v>
      </c>
      <c r="K3581" t="s">
        <v>2030</v>
      </c>
    </row>
    <row r="3582" hidden="1" spans="1:11">
      <c r="A3582" t="s">
        <v>9207</v>
      </c>
      <c r="B3582">
        <v>1</v>
      </c>
      <c r="C3582">
        <v>92420602</v>
      </c>
      <c r="D3582" t="s">
        <v>654</v>
      </c>
      <c r="E3582">
        <v>92420292</v>
      </c>
      <c r="F3582">
        <v>9</v>
      </c>
      <c r="G3582" s="493">
        <v>39620.6185416667</v>
      </c>
      <c r="H3582" s="493">
        <v>39620.6185416667</v>
      </c>
      <c r="I3582" t="s">
        <v>3573</v>
      </c>
      <c r="J3582" t="s">
        <v>2076</v>
      </c>
      <c r="K3582" t="s">
        <v>2077</v>
      </c>
    </row>
    <row r="3583" hidden="1" spans="1:11">
      <c r="A3583" t="s">
        <v>9208</v>
      </c>
      <c r="B3583">
        <v>1</v>
      </c>
      <c r="C3583">
        <v>92420802</v>
      </c>
      <c r="D3583" t="s">
        <v>654</v>
      </c>
      <c r="E3583">
        <v>92420292</v>
      </c>
      <c r="F3583">
        <v>9</v>
      </c>
      <c r="G3583" s="493">
        <v>39947.5697453704</v>
      </c>
      <c r="H3583" s="493">
        <v>39947.5808564815</v>
      </c>
      <c r="I3583" t="s">
        <v>3571</v>
      </c>
      <c r="J3583" t="s">
        <v>2078</v>
      </c>
      <c r="K3583" t="s">
        <v>2079</v>
      </c>
    </row>
    <row r="3584" hidden="1" spans="1:11">
      <c r="A3584" t="s">
        <v>9209</v>
      </c>
      <c r="B3584">
        <v>1</v>
      </c>
      <c r="C3584">
        <v>92420202</v>
      </c>
      <c r="D3584" t="s">
        <v>654</v>
      </c>
      <c r="E3584">
        <v>92420292</v>
      </c>
      <c r="F3584">
        <v>9</v>
      </c>
      <c r="G3584" s="493">
        <v>39619.3623611111</v>
      </c>
      <c r="H3584" s="493">
        <v>39619.3623611111</v>
      </c>
      <c r="I3584" t="s">
        <v>3569</v>
      </c>
      <c r="J3584" t="s">
        <v>2073</v>
      </c>
      <c r="K3584" t="s">
        <v>2073</v>
      </c>
    </row>
    <row r="3585" hidden="1" spans="1:11">
      <c r="A3585" t="s">
        <v>9210</v>
      </c>
      <c r="B3585">
        <v>1</v>
      </c>
      <c r="C3585">
        <v>92420402</v>
      </c>
      <c r="D3585" t="s">
        <v>654</v>
      </c>
      <c r="E3585">
        <v>92420292</v>
      </c>
      <c r="F3585">
        <v>9</v>
      </c>
      <c r="G3585" s="493">
        <v>39620.6180439815</v>
      </c>
      <c r="H3585" s="493">
        <v>41291.485</v>
      </c>
      <c r="I3585" t="s">
        <v>3567</v>
      </c>
      <c r="J3585" t="s">
        <v>2074</v>
      </c>
      <c r="K3585" t="s">
        <v>2075</v>
      </c>
    </row>
    <row r="3586" hidden="1" spans="1:11">
      <c r="A3586" t="s">
        <v>9211</v>
      </c>
      <c r="B3586">
        <v>1</v>
      </c>
      <c r="C3586">
        <v>92421002</v>
      </c>
      <c r="D3586" t="s">
        <v>654</v>
      </c>
      <c r="E3586">
        <v>92421092</v>
      </c>
      <c r="F3586">
        <v>9</v>
      </c>
      <c r="G3586" s="493">
        <v>39620.6200231481</v>
      </c>
      <c r="H3586" s="493">
        <v>39620.6200231481</v>
      </c>
      <c r="I3586" t="s">
        <v>3565</v>
      </c>
      <c r="J3586" t="s">
        <v>2080</v>
      </c>
      <c r="K3586" t="s">
        <v>2080</v>
      </c>
    </row>
    <row r="3587" hidden="1" spans="1:11">
      <c r="A3587" t="s">
        <v>9212</v>
      </c>
      <c r="B3587">
        <v>1</v>
      </c>
      <c r="C3587">
        <v>92421202</v>
      </c>
      <c r="D3587" t="s">
        <v>654</v>
      </c>
      <c r="E3587">
        <v>92421092</v>
      </c>
      <c r="F3587">
        <v>9</v>
      </c>
      <c r="G3587" s="493">
        <v>39940.6622222222</v>
      </c>
      <c r="H3587" s="493">
        <v>41548.4454976852</v>
      </c>
      <c r="I3587" t="s">
        <v>3563</v>
      </c>
      <c r="J3587" t="s">
        <v>2081</v>
      </c>
      <c r="K3587" t="s">
        <v>2082</v>
      </c>
    </row>
    <row r="3588" hidden="1" spans="1:11">
      <c r="A3588" t="s">
        <v>9213</v>
      </c>
      <c r="B3588" t="s">
        <v>1460</v>
      </c>
      <c r="C3588">
        <v>92407601</v>
      </c>
      <c r="D3588" t="s">
        <v>654</v>
      </c>
      <c r="E3588">
        <v>92407691</v>
      </c>
      <c r="F3588">
        <v>9</v>
      </c>
      <c r="G3588" s="493">
        <v>38848.5355555556</v>
      </c>
      <c r="H3588" s="493">
        <v>40724.4753009259</v>
      </c>
      <c r="I3588" t="s">
        <v>3550</v>
      </c>
      <c r="J3588" t="s">
        <v>2015</v>
      </c>
      <c r="K3588" t="s">
        <v>2016</v>
      </c>
    </row>
    <row r="3589" hidden="1" spans="1:11">
      <c r="A3589" t="s">
        <v>9213</v>
      </c>
      <c r="B3589">
        <v>1</v>
      </c>
      <c r="C3589">
        <v>92407601</v>
      </c>
      <c r="D3589" t="s">
        <v>654</v>
      </c>
      <c r="E3589">
        <v>92407691</v>
      </c>
      <c r="F3589">
        <v>9</v>
      </c>
      <c r="G3589" s="493">
        <v>38848.5355555556</v>
      </c>
      <c r="H3589" s="493">
        <v>40724.4753009259</v>
      </c>
      <c r="I3589" t="s">
        <v>3550</v>
      </c>
      <c r="J3589" t="s">
        <v>2015</v>
      </c>
      <c r="K3589" t="s">
        <v>2016</v>
      </c>
    </row>
    <row r="3590" hidden="1" spans="1:11">
      <c r="A3590" t="s">
        <v>9214</v>
      </c>
      <c r="B3590" t="s">
        <v>1460</v>
      </c>
      <c r="C3590">
        <v>92407801</v>
      </c>
      <c r="D3590" t="s">
        <v>654</v>
      </c>
      <c r="E3590">
        <v>92407691</v>
      </c>
      <c r="F3590">
        <v>9</v>
      </c>
      <c r="G3590" s="493">
        <v>38848.5387731481</v>
      </c>
      <c r="H3590" s="493">
        <v>40724.4771643519</v>
      </c>
      <c r="I3590" t="s">
        <v>3548</v>
      </c>
      <c r="J3590" t="s">
        <v>2017</v>
      </c>
      <c r="K3590" t="s">
        <v>2018</v>
      </c>
    </row>
    <row r="3591" hidden="1" spans="1:11">
      <c r="A3591" t="s">
        <v>9214</v>
      </c>
      <c r="B3591">
        <v>1</v>
      </c>
      <c r="C3591">
        <v>92407801</v>
      </c>
      <c r="D3591" t="s">
        <v>654</v>
      </c>
      <c r="E3591">
        <v>92407691</v>
      </c>
      <c r="F3591">
        <v>9</v>
      </c>
      <c r="G3591" s="493">
        <v>38848.5387731481</v>
      </c>
      <c r="H3591" s="493">
        <v>40724.4771643519</v>
      </c>
      <c r="I3591" t="s">
        <v>3548</v>
      </c>
      <c r="J3591" t="s">
        <v>2017</v>
      </c>
      <c r="K3591" t="s">
        <v>2018</v>
      </c>
    </row>
    <row r="3592" hidden="1" spans="1:11">
      <c r="A3592" t="s">
        <v>9215</v>
      </c>
      <c r="B3592">
        <v>1</v>
      </c>
      <c r="C3592">
        <v>92408001</v>
      </c>
      <c r="D3592" t="s">
        <v>654</v>
      </c>
      <c r="E3592">
        <v>92407691</v>
      </c>
      <c r="F3592">
        <v>9</v>
      </c>
      <c r="G3592" s="493">
        <v>38848.543287037</v>
      </c>
      <c r="H3592" s="493">
        <v>40724.4779050926</v>
      </c>
      <c r="I3592" t="s">
        <v>3546</v>
      </c>
      <c r="J3592" t="s">
        <v>2019</v>
      </c>
      <c r="K3592" t="s">
        <v>2020</v>
      </c>
    </row>
    <row r="3593" hidden="1" spans="1:11">
      <c r="A3593" t="s">
        <v>9216</v>
      </c>
      <c r="B3593">
        <v>1</v>
      </c>
      <c r="C3593">
        <v>92408601</v>
      </c>
      <c r="D3593" t="s">
        <v>654</v>
      </c>
      <c r="E3593">
        <v>92408291</v>
      </c>
      <c r="F3593">
        <v>9</v>
      </c>
      <c r="G3593" s="493">
        <v>38849.5857175926</v>
      </c>
      <c r="H3593" s="493">
        <v>38849.6215162037</v>
      </c>
      <c r="I3593" t="s">
        <v>3546</v>
      </c>
      <c r="J3593" t="s">
        <v>2020</v>
      </c>
      <c r="K3593" t="s">
        <v>2021</v>
      </c>
    </row>
    <row r="3594" hidden="1" spans="1:11">
      <c r="A3594" t="s">
        <v>9217</v>
      </c>
      <c r="B3594" t="s">
        <v>654</v>
      </c>
      <c r="C3594">
        <v>92412002</v>
      </c>
      <c r="D3594" t="s">
        <v>654</v>
      </c>
      <c r="E3594">
        <v>92412091</v>
      </c>
      <c r="F3594">
        <v>9</v>
      </c>
      <c r="G3594" s="493">
        <v>40080.3764814815</v>
      </c>
      <c r="H3594" s="493">
        <v>40080.3764814815</v>
      </c>
      <c r="I3594" t="s">
        <v>3532</v>
      </c>
      <c r="J3594" t="s">
        <v>2035</v>
      </c>
      <c r="K3594" t="s">
        <v>2036</v>
      </c>
    </row>
    <row r="3595" hidden="1" spans="1:11">
      <c r="A3595" t="s">
        <v>9218</v>
      </c>
      <c r="B3595" t="s">
        <v>654</v>
      </c>
      <c r="C3595">
        <v>92412202</v>
      </c>
      <c r="D3595" t="s">
        <v>654</v>
      </c>
      <c r="E3595">
        <v>92412091</v>
      </c>
      <c r="F3595">
        <v>9</v>
      </c>
      <c r="G3595" s="493">
        <v>40080.3800231482</v>
      </c>
      <c r="H3595" s="493">
        <v>40080.3800231482</v>
      </c>
      <c r="I3595" t="s">
        <v>3530</v>
      </c>
      <c r="J3595" t="s">
        <v>2037</v>
      </c>
      <c r="K3595" t="s">
        <v>2036</v>
      </c>
    </row>
    <row r="3596" hidden="1" spans="1:11">
      <c r="A3596" t="s">
        <v>9219</v>
      </c>
      <c r="B3596" t="s">
        <v>654</v>
      </c>
      <c r="C3596">
        <v>92412402</v>
      </c>
      <c r="D3596" t="s">
        <v>654</v>
      </c>
      <c r="E3596">
        <v>92412091</v>
      </c>
      <c r="F3596">
        <v>9</v>
      </c>
      <c r="G3596" s="493">
        <v>40080.3819444444</v>
      </c>
      <c r="H3596" s="493">
        <v>40080.3819444444</v>
      </c>
      <c r="I3596" t="s">
        <v>3528</v>
      </c>
      <c r="J3596" t="s">
        <v>2038</v>
      </c>
      <c r="K3596" t="s">
        <v>2036</v>
      </c>
    </row>
    <row r="3597" hidden="1" spans="1:11">
      <c r="A3597" t="s">
        <v>9220</v>
      </c>
      <c r="B3597" t="s">
        <v>654</v>
      </c>
      <c r="C3597">
        <v>92409202</v>
      </c>
      <c r="D3597" t="s">
        <v>654</v>
      </c>
      <c r="E3597">
        <v>92409292</v>
      </c>
      <c r="F3597">
        <v>9</v>
      </c>
      <c r="G3597" s="493">
        <v>40283.3904050926</v>
      </c>
      <c r="H3597" s="493">
        <v>41262.7053935185</v>
      </c>
      <c r="I3597" t="s">
        <v>9221</v>
      </c>
      <c r="J3597" t="s">
        <v>2022</v>
      </c>
      <c r="K3597" t="s">
        <v>2023</v>
      </c>
    </row>
    <row r="3598" hidden="1" spans="1:11">
      <c r="A3598" t="s">
        <v>9222</v>
      </c>
      <c r="B3598" t="s">
        <v>654</v>
      </c>
      <c r="C3598">
        <v>92409402</v>
      </c>
      <c r="D3598" t="s">
        <v>654</v>
      </c>
      <c r="E3598">
        <v>92409292</v>
      </c>
      <c r="F3598">
        <v>9</v>
      </c>
      <c r="G3598" s="493">
        <v>40283.3896064815</v>
      </c>
      <c r="H3598" s="493">
        <v>41262.7063425926</v>
      </c>
      <c r="I3598" t="s">
        <v>3525</v>
      </c>
      <c r="J3598" t="s">
        <v>2024</v>
      </c>
      <c r="K3598" t="s">
        <v>2025</v>
      </c>
    </row>
    <row r="3599" hidden="1" spans="1:11">
      <c r="A3599" t="s">
        <v>9223</v>
      </c>
      <c r="B3599" t="s">
        <v>654</v>
      </c>
      <c r="C3599">
        <v>92410202</v>
      </c>
      <c r="D3599" t="s">
        <v>654</v>
      </c>
      <c r="E3599">
        <v>92409292</v>
      </c>
      <c r="F3599">
        <v>9</v>
      </c>
      <c r="G3599" s="493">
        <v>40283.3944907407</v>
      </c>
      <c r="H3599" s="493">
        <v>41262.7086111111</v>
      </c>
      <c r="I3599" t="s">
        <v>3523</v>
      </c>
      <c r="J3599" t="s">
        <v>2026</v>
      </c>
      <c r="K3599" t="s">
        <v>2027</v>
      </c>
    </row>
    <row r="3600" hidden="1" spans="1:11">
      <c r="A3600" t="s">
        <v>9224</v>
      </c>
      <c r="B3600">
        <v>1</v>
      </c>
      <c r="C3600" t="s">
        <v>9224</v>
      </c>
      <c r="D3600">
        <v>1</v>
      </c>
      <c r="F3600">
        <v>0</v>
      </c>
      <c r="G3600" s="493">
        <v>44153.4355902778</v>
      </c>
      <c r="H3600" s="493">
        <v>44153.4355902778</v>
      </c>
      <c r="I3600" t="s">
        <v>9225</v>
      </c>
      <c r="J3600" t="s">
        <v>9225</v>
      </c>
      <c r="K3600" t="s">
        <v>1368</v>
      </c>
    </row>
    <row r="3601" hidden="1" spans="1:11">
      <c r="A3601" t="s">
        <v>9226</v>
      </c>
      <c r="B3601">
        <v>1</v>
      </c>
      <c r="C3601" t="s">
        <v>9112</v>
      </c>
      <c r="D3601">
        <v>1</v>
      </c>
      <c r="E3601" t="s">
        <v>9113</v>
      </c>
      <c r="F3601">
        <v>4</v>
      </c>
      <c r="G3601" s="493">
        <v>43898.6903125</v>
      </c>
      <c r="H3601" s="493">
        <v>43898.7033217593</v>
      </c>
      <c r="I3601" t="s">
        <v>8896</v>
      </c>
      <c r="J3601" t="s">
        <v>8217</v>
      </c>
      <c r="K3601" t="s">
        <v>8892</v>
      </c>
    </row>
    <row r="3602" hidden="1" spans="1:11">
      <c r="A3602" t="s">
        <v>9227</v>
      </c>
      <c r="B3602">
        <v>1</v>
      </c>
      <c r="C3602" t="s">
        <v>9112</v>
      </c>
      <c r="D3602">
        <v>1</v>
      </c>
      <c r="E3602" t="s">
        <v>9113</v>
      </c>
      <c r="F3602">
        <v>4</v>
      </c>
      <c r="G3602" s="493">
        <v>43898.6903125</v>
      </c>
      <c r="H3602" s="493">
        <v>43898.7033217593</v>
      </c>
      <c r="I3602" t="s">
        <v>8901</v>
      </c>
      <c r="J3602" t="s">
        <v>8217</v>
      </c>
      <c r="K3602" t="s">
        <v>8892</v>
      </c>
    </row>
    <row r="3603" hidden="1" spans="1:11">
      <c r="A3603" t="s">
        <v>9228</v>
      </c>
      <c r="B3603">
        <v>1</v>
      </c>
      <c r="C3603" t="s">
        <v>9228</v>
      </c>
      <c r="D3603">
        <v>1</v>
      </c>
      <c r="F3603">
        <v>0</v>
      </c>
      <c r="G3603" s="493">
        <v>45107.6153240741</v>
      </c>
      <c r="H3603" s="493">
        <v>45107.6153240741</v>
      </c>
      <c r="I3603" t="s">
        <v>6399</v>
      </c>
      <c r="J3603" t="s">
        <v>6399</v>
      </c>
      <c r="K3603" t="s">
        <v>1368</v>
      </c>
    </row>
    <row r="3604" hidden="1" spans="1:11">
      <c r="A3604" t="s">
        <v>9229</v>
      </c>
      <c r="B3604">
        <v>1</v>
      </c>
      <c r="C3604" t="s">
        <v>9229</v>
      </c>
      <c r="D3604">
        <v>1</v>
      </c>
      <c r="F3604">
        <v>0</v>
      </c>
      <c r="G3604" s="493">
        <v>43942.1125</v>
      </c>
      <c r="H3604" s="493">
        <v>43942.1125</v>
      </c>
      <c r="I3604" t="s">
        <v>9230</v>
      </c>
      <c r="J3604" t="s">
        <v>9230</v>
      </c>
      <c r="K3604" t="s">
        <v>1368</v>
      </c>
    </row>
    <row r="3605" hidden="1" spans="1:11">
      <c r="A3605" t="s">
        <v>9231</v>
      </c>
      <c r="B3605">
        <v>1</v>
      </c>
      <c r="C3605" t="s">
        <v>9028</v>
      </c>
      <c r="D3605">
        <v>1</v>
      </c>
      <c r="E3605" t="s">
        <v>4892</v>
      </c>
      <c r="F3605">
        <v>3</v>
      </c>
      <c r="G3605" s="493">
        <v>43898.5710532407</v>
      </c>
      <c r="H3605" s="493">
        <v>43898.5909837963</v>
      </c>
      <c r="I3605" t="s">
        <v>4893</v>
      </c>
      <c r="J3605" t="s">
        <v>4894</v>
      </c>
      <c r="K3605" t="s">
        <v>8474</v>
      </c>
    </row>
    <row r="3606" hidden="1" spans="1:11">
      <c r="A3606" t="s">
        <v>9232</v>
      </c>
      <c r="B3606">
        <v>1</v>
      </c>
      <c r="C3606" t="s">
        <v>8416</v>
      </c>
      <c r="D3606">
        <v>1</v>
      </c>
      <c r="E3606" t="s">
        <v>598</v>
      </c>
      <c r="F3606">
        <v>9</v>
      </c>
      <c r="G3606" s="493">
        <v>43468.7367708333</v>
      </c>
      <c r="H3606" s="493">
        <v>43900.7262384259</v>
      </c>
      <c r="I3606" t="s">
        <v>8429</v>
      </c>
      <c r="J3606" t="s">
        <v>8418</v>
      </c>
      <c r="K3606" t="s">
        <v>8419</v>
      </c>
    </row>
    <row r="3607" hidden="1" spans="1:11">
      <c r="A3607" t="s">
        <v>9233</v>
      </c>
      <c r="B3607">
        <v>1</v>
      </c>
      <c r="C3607" t="s">
        <v>8411</v>
      </c>
      <c r="D3607">
        <v>1</v>
      </c>
      <c r="E3607" t="s">
        <v>598</v>
      </c>
      <c r="F3607">
        <v>9</v>
      </c>
      <c r="G3607" s="493">
        <v>43468.7388657407</v>
      </c>
      <c r="H3607" s="493">
        <v>43900.7282407407</v>
      </c>
      <c r="I3607" t="s">
        <v>8424</v>
      </c>
      <c r="J3607" t="s">
        <v>8413</v>
      </c>
      <c r="K3607" t="s">
        <v>8414</v>
      </c>
    </row>
    <row r="3608" hidden="1" spans="1:11">
      <c r="A3608" t="s">
        <v>9234</v>
      </c>
      <c r="B3608">
        <v>1</v>
      </c>
      <c r="C3608" t="s">
        <v>9234</v>
      </c>
      <c r="D3608">
        <v>1</v>
      </c>
      <c r="F3608">
        <v>0</v>
      </c>
      <c r="G3608" s="493">
        <v>43941.8058333333</v>
      </c>
      <c r="H3608" s="493">
        <v>43941.8058333333</v>
      </c>
      <c r="I3608" t="s">
        <v>9235</v>
      </c>
      <c r="J3608" t="s">
        <v>9235</v>
      </c>
      <c r="K3608" t="s">
        <v>1368</v>
      </c>
    </row>
    <row r="3609" hidden="1" spans="1:11">
      <c r="A3609" t="s">
        <v>9236</v>
      </c>
      <c r="B3609">
        <v>1</v>
      </c>
      <c r="C3609" t="s">
        <v>9236</v>
      </c>
      <c r="D3609">
        <v>1</v>
      </c>
      <c r="F3609">
        <v>0</v>
      </c>
      <c r="G3609" s="493">
        <v>43941.8082638889</v>
      </c>
      <c r="H3609" s="493">
        <v>43941.8082638889</v>
      </c>
      <c r="I3609" t="s">
        <v>9237</v>
      </c>
      <c r="J3609" t="s">
        <v>9237</v>
      </c>
      <c r="K3609" t="s">
        <v>1368</v>
      </c>
    </row>
    <row r="3610" hidden="1" spans="1:11">
      <c r="A3610" t="s">
        <v>9238</v>
      </c>
      <c r="B3610">
        <v>1</v>
      </c>
      <c r="C3610" t="s">
        <v>9239</v>
      </c>
      <c r="D3610">
        <v>1</v>
      </c>
      <c r="E3610" t="s">
        <v>9240</v>
      </c>
      <c r="F3610">
        <v>2</v>
      </c>
      <c r="G3610" s="493">
        <v>43949.4543518519</v>
      </c>
      <c r="H3610" s="493">
        <v>43949.4798958333</v>
      </c>
      <c r="I3610" t="s">
        <v>9241</v>
      </c>
      <c r="J3610" t="s">
        <v>9242</v>
      </c>
      <c r="K3610" t="s">
        <v>9243</v>
      </c>
    </row>
    <row r="3611" hidden="1" spans="1:11">
      <c r="A3611" t="s">
        <v>9244</v>
      </c>
      <c r="B3611">
        <v>1</v>
      </c>
      <c r="C3611" t="s">
        <v>9245</v>
      </c>
      <c r="D3611">
        <v>1</v>
      </c>
      <c r="E3611" t="s">
        <v>9246</v>
      </c>
      <c r="F3611">
        <v>2</v>
      </c>
      <c r="G3611" s="493">
        <v>44602.6455324074</v>
      </c>
      <c r="H3611" s="493">
        <v>44602.6819675926</v>
      </c>
      <c r="I3611" t="s">
        <v>9247</v>
      </c>
      <c r="J3611" t="s">
        <v>9248</v>
      </c>
      <c r="K3611" t="s">
        <v>9249</v>
      </c>
    </row>
    <row r="3612" hidden="1" spans="1:11">
      <c r="A3612" t="s">
        <v>684</v>
      </c>
      <c r="B3612">
        <v>1</v>
      </c>
      <c r="C3612" t="s">
        <v>684</v>
      </c>
      <c r="D3612">
        <v>1</v>
      </c>
      <c r="E3612" t="s">
        <v>685</v>
      </c>
      <c r="F3612">
        <v>2</v>
      </c>
      <c r="G3612" s="493">
        <v>45749.4332523148</v>
      </c>
      <c r="H3612" s="493">
        <v>45875.8724884259</v>
      </c>
      <c r="I3612" t="s">
        <v>9250</v>
      </c>
      <c r="J3612" t="s">
        <v>9250</v>
      </c>
      <c r="K3612" t="s">
        <v>8740</v>
      </c>
    </row>
    <row r="3613" hidden="1" spans="1:11">
      <c r="A3613" t="s">
        <v>686</v>
      </c>
      <c r="B3613">
        <v>1</v>
      </c>
      <c r="C3613" t="s">
        <v>686</v>
      </c>
      <c r="D3613">
        <v>1</v>
      </c>
      <c r="E3613" t="s">
        <v>685</v>
      </c>
      <c r="F3613">
        <v>2</v>
      </c>
      <c r="G3613" s="493">
        <v>45749.8164236111</v>
      </c>
      <c r="H3613" s="493">
        <v>45750.3619675926</v>
      </c>
      <c r="I3613" t="s">
        <v>9251</v>
      </c>
      <c r="J3613" t="s">
        <v>9251</v>
      </c>
      <c r="K3613" t="s">
        <v>8743</v>
      </c>
    </row>
    <row r="3614" hidden="1" spans="1:11">
      <c r="A3614" t="s">
        <v>688</v>
      </c>
      <c r="B3614">
        <v>1</v>
      </c>
      <c r="C3614" t="s">
        <v>688</v>
      </c>
      <c r="D3614">
        <v>1</v>
      </c>
      <c r="E3614" t="s">
        <v>685</v>
      </c>
      <c r="F3614">
        <v>2</v>
      </c>
      <c r="G3614" s="493">
        <v>45749.4545949074</v>
      </c>
      <c r="H3614" s="493">
        <v>45750.3707523148</v>
      </c>
      <c r="I3614" t="s">
        <v>9252</v>
      </c>
      <c r="J3614" t="s">
        <v>9252</v>
      </c>
      <c r="K3614" t="s">
        <v>8746</v>
      </c>
    </row>
    <row r="3615" hidden="1" spans="1:11">
      <c r="A3615" t="s">
        <v>687</v>
      </c>
      <c r="B3615">
        <v>1</v>
      </c>
      <c r="C3615" t="s">
        <v>687</v>
      </c>
      <c r="D3615">
        <v>1</v>
      </c>
      <c r="E3615" t="s">
        <v>685</v>
      </c>
      <c r="F3615">
        <v>2</v>
      </c>
      <c r="G3615" s="493">
        <v>45750.3761342593</v>
      </c>
      <c r="H3615" s="493">
        <v>45750.3812268519</v>
      </c>
      <c r="I3615" t="s">
        <v>9253</v>
      </c>
      <c r="J3615" t="s">
        <v>9253</v>
      </c>
      <c r="K3615" t="s">
        <v>8642</v>
      </c>
    </row>
    <row r="3616" hidden="1" spans="1:11">
      <c r="A3616" t="s">
        <v>9254</v>
      </c>
      <c r="B3616">
        <v>1</v>
      </c>
      <c r="C3616" t="s">
        <v>9255</v>
      </c>
      <c r="D3616">
        <v>1</v>
      </c>
      <c r="E3616" t="s">
        <v>1091</v>
      </c>
      <c r="F3616">
        <v>4</v>
      </c>
      <c r="G3616" s="493">
        <v>44382.7455208333</v>
      </c>
      <c r="H3616" s="493">
        <v>44382.7509490741</v>
      </c>
      <c r="I3616" t="s">
        <v>8844</v>
      </c>
      <c r="J3616" t="s">
        <v>8162</v>
      </c>
      <c r="K3616" t="s">
        <v>8163</v>
      </c>
    </row>
    <row r="3617" hidden="1" spans="1:11">
      <c r="A3617" t="s">
        <v>9256</v>
      </c>
      <c r="B3617">
        <v>1</v>
      </c>
      <c r="C3617" t="s">
        <v>9256</v>
      </c>
      <c r="D3617">
        <v>1</v>
      </c>
      <c r="F3617">
        <v>0</v>
      </c>
      <c r="G3617" s="493">
        <v>43988.6308449074</v>
      </c>
      <c r="H3617" s="493">
        <v>43988.6308449074</v>
      </c>
      <c r="I3617" t="s">
        <v>9257</v>
      </c>
      <c r="J3617" t="s">
        <v>9257</v>
      </c>
      <c r="K3617" t="s">
        <v>1368</v>
      </c>
    </row>
    <row r="3618" hidden="1" spans="1:11">
      <c r="A3618" t="s">
        <v>9258</v>
      </c>
      <c r="B3618">
        <v>1</v>
      </c>
      <c r="C3618" t="s">
        <v>9059</v>
      </c>
      <c r="D3618">
        <v>1</v>
      </c>
      <c r="E3618" t="s">
        <v>7410</v>
      </c>
      <c r="F3618">
        <v>9</v>
      </c>
      <c r="G3618" s="493">
        <v>43885.6637268519</v>
      </c>
      <c r="H3618" s="493">
        <v>43885.670462963</v>
      </c>
      <c r="I3618" t="s">
        <v>3683</v>
      </c>
      <c r="J3618" t="s">
        <v>3680</v>
      </c>
      <c r="K3618" t="s">
        <v>9060</v>
      </c>
    </row>
    <row r="3619" hidden="1" spans="1:11">
      <c r="A3619" t="s">
        <v>710</v>
      </c>
      <c r="B3619">
        <v>1</v>
      </c>
      <c r="C3619" t="s">
        <v>709</v>
      </c>
      <c r="D3619">
        <v>1</v>
      </c>
      <c r="E3619" t="s">
        <v>711</v>
      </c>
      <c r="F3619">
        <v>2</v>
      </c>
      <c r="G3619" s="493">
        <v>45054.3269328704</v>
      </c>
      <c r="H3619" s="493">
        <v>45055.7583333333</v>
      </c>
      <c r="I3619" t="s">
        <v>4416</v>
      </c>
      <c r="J3619" t="s">
        <v>9259</v>
      </c>
      <c r="K3619" t="s">
        <v>9259</v>
      </c>
    </row>
    <row r="3620" hidden="1" spans="1:11">
      <c r="A3620" t="s">
        <v>9260</v>
      </c>
      <c r="B3620">
        <v>1</v>
      </c>
      <c r="C3620" t="s">
        <v>8467</v>
      </c>
      <c r="D3620">
        <v>1</v>
      </c>
      <c r="E3620" t="s">
        <v>8468</v>
      </c>
      <c r="F3620">
        <v>2</v>
      </c>
      <c r="G3620" s="493">
        <v>44175.6095486111</v>
      </c>
      <c r="H3620" s="493">
        <v>44189.5527893519</v>
      </c>
      <c r="I3620" t="s">
        <v>9261</v>
      </c>
      <c r="J3620" t="s">
        <v>8470</v>
      </c>
      <c r="K3620" t="s">
        <v>8471</v>
      </c>
    </row>
    <row r="3621" hidden="1" spans="1:11">
      <c r="A3621" t="s">
        <v>9262</v>
      </c>
      <c r="B3621">
        <v>1</v>
      </c>
      <c r="C3621" t="s">
        <v>9263</v>
      </c>
      <c r="D3621">
        <v>1</v>
      </c>
      <c r="E3621" t="s">
        <v>9264</v>
      </c>
      <c r="F3621">
        <v>8</v>
      </c>
      <c r="G3621" s="493">
        <v>45895.7402893519</v>
      </c>
      <c r="H3621" s="493">
        <v>45902.6369328704</v>
      </c>
      <c r="I3621" t="s">
        <v>9265</v>
      </c>
      <c r="J3621" t="s">
        <v>9266</v>
      </c>
      <c r="K3621" t="s">
        <v>9266</v>
      </c>
    </row>
    <row r="3622" hidden="1" spans="1:11">
      <c r="A3622" t="s">
        <v>9267</v>
      </c>
      <c r="B3622">
        <v>1</v>
      </c>
      <c r="C3622" t="s">
        <v>9267</v>
      </c>
      <c r="D3622">
        <v>1</v>
      </c>
      <c r="E3622" t="s">
        <v>9268</v>
      </c>
      <c r="F3622">
        <v>6</v>
      </c>
      <c r="G3622" s="493">
        <v>44057.6219791667</v>
      </c>
      <c r="H3622" s="493">
        <v>44057.7403472222</v>
      </c>
      <c r="I3622" t="s">
        <v>3695</v>
      </c>
      <c r="J3622" t="s">
        <v>3695</v>
      </c>
      <c r="K3622" t="s">
        <v>3696</v>
      </c>
    </row>
    <row r="3623" hidden="1" spans="1:11">
      <c r="A3623" t="s">
        <v>9269</v>
      </c>
      <c r="B3623">
        <v>1</v>
      </c>
      <c r="C3623" t="s">
        <v>9267</v>
      </c>
      <c r="D3623">
        <v>1</v>
      </c>
      <c r="E3623" t="s">
        <v>9268</v>
      </c>
      <c r="F3623">
        <v>6</v>
      </c>
      <c r="G3623" s="493">
        <v>44057.6219791667</v>
      </c>
      <c r="H3623" s="493">
        <v>44057.7403472222</v>
      </c>
      <c r="I3623" t="s">
        <v>7904</v>
      </c>
      <c r="J3623" t="s">
        <v>3695</v>
      </c>
      <c r="K3623" t="s">
        <v>3696</v>
      </c>
    </row>
    <row r="3624" hidden="1" spans="1:11">
      <c r="A3624" t="s">
        <v>9270</v>
      </c>
      <c r="B3624">
        <v>1</v>
      </c>
      <c r="C3624" t="s">
        <v>9270</v>
      </c>
      <c r="D3624">
        <v>1</v>
      </c>
      <c r="F3624">
        <v>0</v>
      </c>
      <c r="G3624" s="493">
        <v>44037.6765277778</v>
      </c>
      <c r="H3624" s="493">
        <v>44037.6765277778</v>
      </c>
      <c r="I3624" t="s">
        <v>9271</v>
      </c>
      <c r="J3624" t="s">
        <v>9271</v>
      </c>
      <c r="K3624" t="s">
        <v>1368</v>
      </c>
    </row>
    <row r="3625" hidden="1" spans="1:11">
      <c r="A3625" t="s">
        <v>9272</v>
      </c>
      <c r="B3625">
        <v>1</v>
      </c>
      <c r="C3625" t="s">
        <v>891</v>
      </c>
      <c r="D3625">
        <v>1</v>
      </c>
      <c r="E3625" t="s">
        <v>883</v>
      </c>
      <c r="F3625">
        <v>3</v>
      </c>
      <c r="G3625" s="493">
        <v>43691.3634027778</v>
      </c>
      <c r="H3625" s="493">
        <v>43692.4008101852</v>
      </c>
      <c r="I3625" t="s">
        <v>6311</v>
      </c>
      <c r="J3625" t="s">
        <v>6557</v>
      </c>
      <c r="K3625" t="s">
        <v>8597</v>
      </c>
    </row>
    <row r="3626" hidden="1" spans="1:11">
      <c r="A3626" t="s">
        <v>9273</v>
      </c>
      <c r="B3626">
        <v>1</v>
      </c>
      <c r="C3626" t="s">
        <v>9273</v>
      </c>
      <c r="D3626">
        <v>1</v>
      </c>
      <c r="F3626">
        <v>0</v>
      </c>
      <c r="G3626" s="493">
        <v>44056.6346064815</v>
      </c>
      <c r="H3626" s="493">
        <v>44056.6346064815</v>
      </c>
      <c r="I3626" t="s">
        <v>9274</v>
      </c>
      <c r="J3626" t="s">
        <v>9274</v>
      </c>
      <c r="K3626" t="s">
        <v>1368</v>
      </c>
    </row>
    <row r="3627" hidden="1" spans="1:11">
      <c r="A3627" t="s">
        <v>9275</v>
      </c>
      <c r="B3627">
        <v>1</v>
      </c>
      <c r="C3627" t="s">
        <v>891</v>
      </c>
      <c r="D3627">
        <v>1</v>
      </c>
      <c r="E3627" t="s">
        <v>883</v>
      </c>
      <c r="F3627">
        <v>3</v>
      </c>
      <c r="G3627" s="493">
        <v>43691.3634027778</v>
      </c>
      <c r="H3627" s="493">
        <v>43692.4008101852</v>
      </c>
      <c r="I3627" t="s">
        <v>6315</v>
      </c>
      <c r="J3627" t="s">
        <v>6557</v>
      </c>
      <c r="K3627" t="s">
        <v>8597</v>
      </c>
    </row>
    <row r="3628" hidden="1" spans="1:11">
      <c r="A3628" t="s">
        <v>9276</v>
      </c>
      <c r="B3628">
        <v>1</v>
      </c>
      <c r="C3628" t="s">
        <v>9277</v>
      </c>
      <c r="D3628">
        <v>1</v>
      </c>
      <c r="E3628" t="s">
        <v>9278</v>
      </c>
      <c r="F3628">
        <v>3</v>
      </c>
      <c r="G3628" s="493">
        <v>43994.4836111111</v>
      </c>
      <c r="H3628" s="493">
        <v>43994.6220833333</v>
      </c>
      <c r="I3628" t="s">
        <v>9241</v>
      </c>
      <c r="J3628" t="s">
        <v>9242</v>
      </c>
      <c r="K3628" t="s">
        <v>9243</v>
      </c>
    </row>
    <row r="3629" hidden="1" spans="1:11">
      <c r="A3629" t="s">
        <v>9279</v>
      </c>
      <c r="B3629">
        <v>1</v>
      </c>
      <c r="C3629" t="s">
        <v>8947</v>
      </c>
      <c r="D3629">
        <v>1</v>
      </c>
      <c r="E3629" t="s">
        <v>8637</v>
      </c>
      <c r="F3629">
        <v>2</v>
      </c>
      <c r="G3629" s="493">
        <v>43795.7330208333</v>
      </c>
      <c r="H3629" s="493">
        <v>43798.4265740741</v>
      </c>
      <c r="I3629" t="s">
        <v>8638</v>
      </c>
      <c r="J3629" t="s">
        <v>8639</v>
      </c>
      <c r="K3629" t="s">
        <v>7592</v>
      </c>
    </row>
    <row r="3630" hidden="1" spans="1:11">
      <c r="A3630" t="s">
        <v>9280</v>
      </c>
      <c r="B3630">
        <v>1</v>
      </c>
      <c r="C3630" t="s">
        <v>8947</v>
      </c>
      <c r="D3630">
        <v>1</v>
      </c>
      <c r="E3630" t="s">
        <v>8637</v>
      </c>
      <c r="F3630">
        <v>2</v>
      </c>
      <c r="G3630" s="493">
        <v>43795.7330208333</v>
      </c>
      <c r="H3630" s="493">
        <v>43798.4265740741</v>
      </c>
      <c r="I3630" t="s">
        <v>8948</v>
      </c>
      <c r="J3630" t="s">
        <v>8639</v>
      </c>
      <c r="K3630" t="s">
        <v>7592</v>
      </c>
    </row>
    <row r="3631" hidden="1" spans="1:11">
      <c r="A3631" t="s">
        <v>9281</v>
      </c>
      <c r="B3631">
        <v>1</v>
      </c>
      <c r="C3631" t="s">
        <v>9282</v>
      </c>
      <c r="D3631">
        <v>1</v>
      </c>
      <c r="E3631" t="s">
        <v>9283</v>
      </c>
      <c r="F3631">
        <v>2</v>
      </c>
      <c r="G3631" s="493">
        <v>43999.6425462963</v>
      </c>
      <c r="H3631" s="493">
        <v>44006.3856597222</v>
      </c>
      <c r="I3631" t="s">
        <v>9284</v>
      </c>
      <c r="J3631" t="s">
        <v>9285</v>
      </c>
      <c r="K3631" t="s">
        <v>9286</v>
      </c>
    </row>
    <row r="3632" hidden="1" spans="1:11">
      <c r="A3632" t="s">
        <v>9287</v>
      </c>
      <c r="B3632">
        <v>1</v>
      </c>
      <c r="C3632" t="s">
        <v>9288</v>
      </c>
      <c r="D3632">
        <v>1</v>
      </c>
      <c r="E3632" t="s">
        <v>7562</v>
      </c>
      <c r="F3632">
        <v>3</v>
      </c>
      <c r="G3632" s="493">
        <v>44488.6312152778</v>
      </c>
      <c r="H3632" s="493">
        <v>44488.6413773148</v>
      </c>
      <c r="I3632" t="s">
        <v>8726</v>
      </c>
      <c r="J3632" t="s">
        <v>4856</v>
      </c>
      <c r="K3632" t="s">
        <v>4856</v>
      </c>
    </row>
    <row r="3633" hidden="1" spans="1:11">
      <c r="A3633" t="s">
        <v>9289</v>
      </c>
      <c r="B3633">
        <v>1</v>
      </c>
      <c r="C3633" t="s">
        <v>9290</v>
      </c>
      <c r="D3633">
        <v>1</v>
      </c>
      <c r="E3633" t="s">
        <v>7432</v>
      </c>
      <c r="F3633">
        <v>2</v>
      </c>
      <c r="G3633" s="493">
        <v>44425.6907407407</v>
      </c>
      <c r="H3633" s="493">
        <v>44573.6606018519</v>
      </c>
      <c r="I3633" t="s">
        <v>8721</v>
      </c>
      <c r="J3633" t="s">
        <v>7937</v>
      </c>
      <c r="K3633" t="s">
        <v>6998</v>
      </c>
    </row>
    <row r="3634" hidden="1" spans="1:11">
      <c r="A3634" t="s">
        <v>9291</v>
      </c>
      <c r="B3634">
        <v>1</v>
      </c>
      <c r="C3634" t="s">
        <v>9291</v>
      </c>
      <c r="D3634">
        <v>1</v>
      </c>
      <c r="F3634">
        <v>0</v>
      </c>
      <c r="G3634" s="493">
        <v>44425.6890509259</v>
      </c>
      <c r="H3634" s="493">
        <v>44425.6890509259</v>
      </c>
      <c r="I3634" t="s">
        <v>8723</v>
      </c>
      <c r="J3634" t="s">
        <v>8723</v>
      </c>
      <c r="K3634" t="s">
        <v>1368</v>
      </c>
    </row>
    <row r="3635" hidden="1" spans="1:11">
      <c r="A3635" t="s">
        <v>9292</v>
      </c>
      <c r="B3635">
        <v>1</v>
      </c>
      <c r="C3635" t="s">
        <v>9292</v>
      </c>
      <c r="D3635">
        <v>1</v>
      </c>
      <c r="E3635" t="s">
        <v>2689</v>
      </c>
      <c r="F3635">
        <v>24</v>
      </c>
      <c r="G3635" s="493">
        <v>44074.3760763889</v>
      </c>
      <c r="H3635" s="493">
        <v>44074.4058796296</v>
      </c>
      <c r="I3635" t="s">
        <v>2690</v>
      </c>
      <c r="J3635" t="s">
        <v>2690</v>
      </c>
      <c r="K3635" t="s">
        <v>9293</v>
      </c>
    </row>
    <row r="3636" hidden="1" spans="1:11">
      <c r="A3636" t="s">
        <v>9294</v>
      </c>
      <c r="B3636">
        <v>1</v>
      </c>
      <c r="C3636" t="s">
        <v>9294</v>
      </c>
      <c r="D3636">
        <v>1</v>
      </c>
      <c r="E3636" t="s">
        <v>2689</v>
      </c>
      <c r="F3636">
        <v>24</v>
      </c>
      <c r="G3636" s="493">
        <v>44074.3764351852</v>
      </c>
      <c r="H3636" s="493">
        <v>44074.4796643518</v>
      </c>
      <c r="I3636" t="s">
        <v>2695</v>
      </c>
      <c r="J3636" t="s">
        <v>2695</v>
      </c>
      <c r="K3636" t="s">
        <v>9295</v>
      </c>
    </row>
    <row r="3637" hidden="1" spans="1:11">
      <c r="A3637" t="s">
        <v>9296</v>
      </c>
      <c r="B3637">
        <v>1</v>
      </c>
      <c r="C3637" t="s">
        <v>9296</v>
      </c>
      <c r="D3637">
        <v>1</v>
      </c>
      <c r="E3637" t="s">
        <v>2697</v>
      </c>
      <c r="F3637">
        <v>12</v>
      </c>
      <c r="G3637" s="493">
        <v>44074.3749537037</v>
      </c>
      <c r="H3637" s="493">
        <v>44074.4027430556</v>
      </c>
      <c r="I3637" t="s">
        <v>2698</v>
      </c>
      <c r="J3637" t="s">
        <v>2698</v>
      </c>
      <c r="K3637" t="s">
        <v>9297</v>
      </c>
    </row>
    <row r="3638" hidden="1" spans="1:11">
      <c r="A3638" t="s">
        <v>9298</v>
      </c>
      <c r="B3638">
        <v>1</v>
      </c>
      <c r="C3638" t="s">
        <v>9298</v>
      </c>
      <c r="D3638">
        <v>1</v>
      </c>
      <c r="E3638" t="s">
        <v>2697</v>
      </c>
      <c r="F3638">
        <v>12</v>
      </c>
      <c r="G3638" s="493">
        <v>44074.3752546296</v>
      </c>
      <c r="H3638" s="493">
        <v>44074.7316782407</v>
      </c>
      <c r="I3638" t="s">
        <v>2701</v>
      </c>
      <c r="J3638" t="s">
        <v>2701</v>
      </c>
      <c r="K3638" t="s">
        <v>9299</v>
      </c>
    </row>
    <row r="3639" hidden="1" spans="1:11">
      <c r="A3639" t="s">
        <v>9300</v>
      </c>
      <c r="B3639">
        <v>1</v>
      </c>
      <c r="C3639" t="s">
        <v>9300</v>
      </c>
      <c r="D3639">
        <v>1</v>
      </c>
      <c r="E3639" t="s">
        <v>2697</v>
      </c>
      <c r="F3639">
        <v>12</v>
      </c>
      <c r="G3639" s="493">
        <v>44074.3755555556</v>
      </c>
      <c r="H3639" s="493">
        <v>44074.4049074074</v>
      </c>
      <c r="I3639" t="s">
        <v>2704</v>
      </c>
      <c r="J3639" t="s">
        <v>2704</v>
      </c>
      <c r="K3639" t="s">
        <v>9301</v>
      </c>
    </row>
    <row r="3640" hidden="1" spans="1:11">
      <c r="A3640" t="s">
        <v>9302</v>
      </c>
      <c r="B3640">
        <v>1</v>
      </c>
      <c r="C3640" t="s">
        <v>9303</v>
      </c>
      <c r="D3640">
        <v>1</v>
      </c>
      <c r="F3640">
        <v>0</v>
      </c>
      <c r="I3640" t="s">
        <v>8849</v>
      </c>
      <c r="J3640" t="s">
        <v>8848</v>
      </c>
    </row>
    <row r="3641" hidden="1" spans="1:11">
      <c r="A3641" t="s">
        <v>9302</v>
      </c>
      <c r="B3641">
        <v>1</v>
      </c>
      <c r="C3641" t="s">
        <v>9304</v>
      </c>
      <c r="D3641">
        <v>1</v>
      </c>
      <c r="E3641" t="s">
        <v>859</v>
      </c>
      <c r="F3641">
        <v>4</v>
      </c>
      <c r="G3641" s="493">
        <v>44152.4046643519</v>
      </c>
      <c r="H3641" s="493">
        <v>44153.7259143519</v>
      </c>
      <c r="I3641" t="s">
        <v>8849</v>
      </c>
      <c r="J3641" t="s">
        <v>9305</v>
      </c>
      <c r="K3641" t="s">
        <v>9306</v>
      </c>
    </row>
    <row r="3642" hidden="1" spans="1:11">
      <c r="A3642" t="s">
        <v>9307</v>
      </c>
      <c r="B3642">
        <v>1</v>
      </c>
      <c r="C3642" t="s">
        <v>891</v>
      </c>
      <c r="D3642">
        <v>1</v>
      </c>
      <c r="E3642" t="s">
        <v>883</v>
      </c>
      <c r="F3642">
        <v>3</v>
      </c>
      <c r="G3642" s="493">
        <v>43691.3634027778</v>
      </c>
      <c r="H3642" s="493">
        <v>43692.4008101852</v>
      </c>
      <c r="I3642" t="s">
        <v>6305</v>
      </c>
      <c r="J3642" t="s">
        <v>6557</v>
      </c>
      <c r="K3642" t="s">
        <v>8597</v>
      </c>
    </row>
    <row r="3643" hidden="1" spans="1:11">
      <c r="A3643" t="s">
        <v>9308</v>
      </c>
      <c r="B3643">
        <v>1</v>
      </c>
      <c r="C3643" t="s">
        <v>881</v>
      </c>
      <c r="D3643">
        <v>1</v>
      </c>
      <c r="E3643" t="s">
        <v>883</v>
      </c>
      <c r="F3643">
        <v>3</v>
      </c>
      <c r="G3643" s="493">
        <v>43691.3641203704</v>
      </c>
      <c r="H3643" s="493">
        <v>43692.4240856481</v>
      </c>
      <c r="I3643" t="s">
        <v>6309</v>
      </c>
      <c r="J3643" t="s">
        <v>6562</v>
      </c>
      <c r="K3643" t="s">
        <v>8597</v>
      </c>
    </row>
    <row r="3644" hidden="1" spans="1:11">
      <c r="A3644" t="s">
        <v>9309</v>
      </c>
      <c r="B3644">
        <v>1</v>
      </c>
      <c r="C3644" t="s">
        <v>881</v>
      </c>
      <c r="D3644">
        <v>1</v>
      </c>
      <c r="E3644" t="s">
        <v>883</v>
      </c>
      <c r="F3644">
        <v>3</v>
      </c>
      <c r="G3644" s="493">
        <v>43691.3641203704</v>
      </c>
      <c r="H3644" s="493">
        <v>43692.4240856481</v>
      </c>
      <c r="I3644" t="s">
        <v>6313</v>
      </c>
      <c r="J3644" t="s">
        <v>6562</v>
      </c>
      <c r="K3644" t="s">
        <v>8597</v>
      </c>
    </row>
    <row r="3645" hidden="1" spans="1:11">
      <c r="A3645" t="s">
        <v>9310</v>
      </c>
      <c r="B3645">
        <v>1</v>
      </c>
      <c r="C3645" t="s">
        <v>881</v>
      </c>
      <c r="D3645">
        <v>1</v>
      </c>
      <c r="E3645" t="s">
        <v>883</v>
      </c>
      <c r="F3645">
        <v>3</v>
      </c>
      <c r="G3645" s="493">
        <v>43691.3641203704</v>
      </c>
      <c r="H3645" s="493">
        <v>43692.4240856481</v>
      </c>
      <c r="I3645" t="s">
        <v>6307</v>
      </c>
      <c r="J3645" t="s">
        <v>6562</v>
      </c>
      <c r="K3645" t="s">
        <v>8597</v>
      </c>
    </row>
    <row r="3646" hidden="1" spans="1:11">
      <c r="A3646" t="s">
        <v>9311</v>
      </c>
      <c r="B3646">
        <v>1</v>
      </c>
      <c r="C3646" t="s">
        <v>9311</v>
      </c>
      <c r="D3646">
        <v>1</v>
      </c>
      <c r="E3646" t="s">
        <v>9312</v>
      </c>
      <c r="F3646">
        <v>2</v>
      </c>
      <c r="G3646" s="493">
        <v>44155.4383680556</v>
      </c>
      <c r="H3646" s="493">
        <v>44161.6368055556</v>
      </c>
      <c r="I3646" t="s">
        <v>9313</v>
      </c>
      <c r="J3646" t="s">
        <v>9313</v>
      </c>
      <c r="K3646" t="s">
        <v>9314</v>
      </c>
    </row>
    <row r="3647" hidden="1" spans="1:11">
      <c r="A3647" t="s">
        <v>9315</v>
      </c>
      <c r="B3647">
        <v>1</v>
      </c>
      <c r="C3647" t="s">
        <v>9315</v>
      </c>
      <c r="D3647">
        <v>1</v>
      </c>
      <c r="E3647" t="s">
        <v>9316</v>
      </c>
      <c r="F3647">
        <v>9</v>
      </c>
      <c r="G3647" s="493">
        <v>44138.9305555556</v>
      </c>
      <c r="H3647" s="493">
        <v>44265.6120833333</v>
      </c>
      <c r="I3647" t="s">
        <v>9317</v>
      </c>
      <c r="J3647" t="s">
        <v>9317</v>
      </c>
      <c r="K3647" t="s">
        <v>9317</v>
      </c>
    </row>
    <row r="3648" hidden="1" spans="1:11">
      <c r="A3648" t="s">
        <v>9318</v>
      </c>
      <c r="B3648">
        <v>1</v>
      </c>
      <c r="C3648" t="s">
        <v>9318</v>
      </c>
      <c r="D3648">
        <v>1</v>
      </c>
      <c r="E3648" t="s">
        <v>9316</v>
      </c>
      <c r="F3648">
        <v>9</v>
      </c>
      <c r="G3648" s="493">
        <v>44138.9311805556</v>
      </c>
      <c r="H3648" s="493">
        <v>44139.9858333333</v>
      </c>
      <c r="I3648" t="s">
        <v>9319</v>
      </c>
      <c r="J3648" t="s">
        <v>9319</v>
      </c>
      <c r="K3648" t="s">
        <v>9319</v>
      </c>
    </row>
    <row r="3649" hidden="1" spans="1:11">
      <c r="A3649" t="s">
        <v>9320</v>
      </c>
      <c r="B3649">
        <v>1</v>
      </c>
      <c r="C3649" t="s">
        <v>6635</v>
      </c>
      <c r="D3649">
        <v>1</v>
      </c>
      <c r="E3649" t="s">
        <v>6636</v>
      </c>
      <c r="F3649">
        <v>6</v>
      </c>
      <c r="G3649" s="493">
        <v>42582.9041203704</v>
      </c>
      <c r="H3649" s="493">
        <v>43562.5729166667</v>
      </c>
      <c r="I3649" t="s">
        <v>9321</v>
      </c>
      <c r="J3649" t="s">
        <v>6637</v>
      </c>
      <c r="K3649" t="s">
        <v>6638</v>
      </c>
    </row>
    <row r="3650" hidden="1" spans="1:11">
      <c r="A3650" t="s">
        <v>9322</v>
      </c>
      <c r="B3650">
        <v>1</v>
      </c>
      <c r="C3650" t="s">
        <v>6669</v>
      </c>
      <c r="D3650">
        <v>1</v>
      </c>
      <c r="E3650" t="s">
        <v>6670</v>
      </c>
      <c r="F3650">
        <v>6</v>
      </c>
      <c r="G3650" s="493">
        <v>42759.3784143518</v>
      </c>
      <c r="H3650" s="493">
        <v>43562.5687962963</v>
      </c>
      <c r="I3650" t="s">
        <v>9323</v>
      </c>
      <c r="J3650" t="s">
        <v>6671</v>
      </c>
      <c r="K3650" t="s">
        <v>6672</v>
      </c>
    </row>
    <row r="3651" hidden="1" spans="1:11">
      <c r="A3651" t="s">
        <v>9324</v>
      </c>
      <c r="B3651">
        <v>1</v>
      </c>
      <c r="C3651" t="s">
        <v>6673</v>
      </c>
      <c r="D3651">
        <v>1</v>
      </c>
      <c r="E3651" t="s">
        <v>6670</v>
      </c>
      <c r="F3651">
        <v>6</v>
      </c>
      <c r="G3651" s="493">
        <v>42759.3809837963</v>
      </c>
      <c r="H3651" s="493">
        <v>43562.5713888889</v>
      </c>
      <c r="I3651" t="s">
        <v>9325</v>
      </c>
      <c r="J3651" t="s">
        <v>6674</v>
      </c>
      <c r="K3651" t="s">
        <v>6675</v>
      </c>
    </row>
    <row r="3652" hidden="1" spans="1:11">
      <c r="A3652" t="s">
        <v>9326</v>
      </c>
      <c r="B3652">
        <v>1</v>
      </c>
      <c r="C3652" t="s">
        <v>9327</v>
      </c>
      <c r="D3652">
        <v>1</v>
      </c>
      <c r="E3652" t="s">
        <v>9328</v>
      </c>
      <c r="F3652">
        <v>4</v>
      </c>
      <c r="G3652" s="493">
        <v>44285.694212963</v>
      </c>
      <c r="H3652" s="493">
        <v>44285.7011805556</v>
      </c>
      <c r="I3652" t="s">
        <v>3591</v>
      </c>
      <c r="J3652" t="s">
        <v>9329</v>
      </c>
      <c r="K3652" t="s">
        <v>9330</v>
      </c>
    </row>
    <row r="3653" hidden="1" spans="1:11">
      <c r="A3653" t="s">
        <v>9331</v>
      </c>
      <c r="B3653">
        <v>1</v>
      </c>
      <c r="C3653" t="s">
        <v>9332</v>
      </c>
      <c r="D3653">
        <v>1</v>
      </c>
      <c r="E3653" t="s">
        <v>3590</v>
      </c>
      <c r="F3653">
        <v>4</v>
      </c>
      <c r="G3653" s="493">
        <v>44285.6946412037</v>
      </c>
      <c r="H3653" s="493">
        <v>44285.7025694444</v>
      </c>
      <c r="I3653" t="s">
        <v>3591</v>
      </c>
      <c r="J3653" t="s">
        <v>3592</v>
      </c>
      <c r="K3653" t="s">
        <v>9333</v>
      </c>
    </row>
    <row r="3654" hidden="1" spans="1:11">
      <c r="A3654" t="s">
        <v>9303</v>
      </c>
      <c r="B3654">
        <v>1</v>
      </c>
      <c r="C3654" t="s">
        <v>9302</v>
      </c>
      <c r="D3654">
        <v>1</v>
      </c>
      <c r="E3654" t="s">
        <v>859</v>
      </c>
      <c r="F3654">
        <v>4</v>
      </c>
      <c r="G3654" s="493">
        <v>44147.7321412037</v>
      </c>
      <c r="H3654" s="493">
        <v>44153.7247569444</v>
      </c>
      <c r="I3654" t="s">
        <v>8848</v>
      </c>
      <c r="J3654" t="s">
        <v>8849</v>
      </c>
      <c r="K3654" t="s">
        <v>8850</v>
      </c>
    </row>
    <row r="3655" hidden="1" spans="1:11">
      <c r="A3655" t="s">
        <v>9334</v>
      </c>
      <c r="B3655">
        <v>1</v>
      </c>
      <c r="C3655" t="s">
        <v>9335</v>
      </c>
      <c r="D3655">
        <v>1</v>
      </c>
      <c r="E3655" t="s">
        <v>9328</v>
      </c>
      <c r="F3655">
        <v>4</v>
      </c>
      <c r="G3655" s="493">
        <v>44147.6750578704</v>
      </c>
      <c r="H3655" s="493">
        <v>44147.6786111111</v>
      </c>
      <c r="I3655" t="s">
        <v>3591</v>
      </c>
      <c r="J3655" t="s">
        <v>9329</v>
      </c>
      <c r="K3655" t="s">
        <v>9330</v>
      </c>
    </row>
    <row r="3656" hidden="1" spans="1:11">
      <c r="A3656" t="s">
        <v>9336</v>
      </c>
      <c r="B3656">
        <v>1</v>
      </c>
      <c r="C3656" t="s">
        <v>9337</v>
      </c>
      <c r="D3656">
        <v>1</v>
      </c>
      <c r="E3656" t="s">
        <v>3541</v>
      </c>
      <c r="F3656">
        <v>4</v>
      </c>
      <c r="G3656" s="493">
        <v>44147.6917939815</v>
      </c>
      <c r="H3656" s="493">
        <v>44147.6957638889</v>
      </c>
      <c r="I3656" t="s">
        <v>3542</v>
      </c>
      <c r="J3656" t="s">
        <v>3543</v>
      </c>
      <c r="K3656" t="s">
        <v>9338</v>
      </c>
    </row>
    <row r="3657" hidden="1" spans="1:11">
      <c r="A3657" t="s">
        <v>9339</v>
      </c>
      <c r="B3657">
        <v>1</v>
      </c>
      <c r="C3657" t="s">
        <v>9340</v>
      </c>
      <c r="D3657">
        <v>1</v>
      </c>
      <c r="E3657" t="s">
        <v>9341</v>
      </c>
      <c r="F3657">
        <v>4</v>
      </c>
      <c r="G3657" s="493">
        <v>44152.4877546296</v>
      </c>
      <c r="H3657" s="493">
        <v>44153.7251967593</v>
      </c>
      <c r="I3657" t="s">
        <v>9342</v>
      </c>
      <c r="J3657" t="s">
        <v>9343</v>
      </c>
      <c r="K3657" t="s">
        <v>9143</v>
      </c>
    </row>
    <row r="3658" hidden="1" spans="1:11">
      <c r="A3658" t="s">
        <v>9344</v>
      </c>
      <c r="B3658">
        <v>1</v>
      </c>
      <c r="C3658" t="s">
        <v>9345</v>
      </c>
      <c r="D3658">
        <v>1</v>
      </c>
      <c r="E3658" t="s">
        <v>9346</v>
      </c>
      <c r="F3658">
        <v>4</v>
      </c>
      <c r="G3658" s="493">
        <v>44154.6574074074</v>
      </c>
      <c r="H3658" s="493">
        <v>44154.6723032407</v>
      </c>
      <c r="I3658" t="s">
        <v>9347</v>
      </c>
      <c r="J3658" t="s">
        <v>9348</v>
      </c>
      <c r="K3658" t="s">
        <v>9137</v>
      </c>
    </row>
    <row r="3659" hidden="1" spans="1:11">
      <c r="A3659" t="s">
        <v>915</v>
      </c>
      <c r="B3659">
        <v>1</v>
      </c>
      <c r="C3659" t="s">
        <v>733</v>
      </c>
      <c r="D3659">
        <v>1</v>
      </c>
      <c r="E3659" t="s">
        <v>735</v>
      </c>
      <c r="F3659">
        <v>10</v>
      </c>
      <c r="G3659" s="493">
        <v>43378.6340856481</v>
      </c>
      <c r="H3659" s="493">
        <v>43378.6668402778</v>
      </c>
      <c r="I3659" t="s">
        <v>9349</v>
      </c>
      <c r="J3659" t="s">
        <v>7763</v>
      </c>
      <c r="K3659" t="s">
        <v>8069</v>
      </c>
    </row>
    <row r="3660" hidden="1" spans="1:11">
      <c r="A3660" t="s">
        <v>9350</v>
      </c>
      <c r="B3660">
        <v>1</v>
      </c>
      <c r="C3660" t="s">
        <v>9350</v>
      </c>
      <c r="D3660">
        <v>1</v>
      </c>
      <c r="F3660">
        <v>0</v>
      </c>
      <c r="G3660" s="493">
        <v>44096.4863657407</v>
      </c>
      <c r="H3660" s="493">
        <v>44096.4863657407</v>
      </c>
      <c r="I3660" t="s">
        <v>9351</v>
      </c>
      <c r="J3660" t="s">
        <v>9351</v>
      </c>
      <c r="K3660" t="s">
        <v>1368</v>
      </c>
    </row>
    <row r="3661" hidden="1" spans="1:11">
      <c r="A3661" t="s">
        <v>9352</v>
      </c>
      <c r="B3661">
        <v>1</v>
      </c>
      <c r="C3661" t="s">
        <v>9340</v>
      </c>
      <c r="D3661">
        <v>1</v>
      </c>
      <c r="E3661" t="s">
        <v>9341</v>
      </c>
      <c r="F3661">
        <v>4</v>
      </c>
      <c r="G3661" s="493">
        <v>44152.4877546296</v>
      </c>
      <c r="H3661" s="493">
        <v>44153.7251967593</v>
      </c>
      <c r="I3661" t="s">
        <v>9353</v>
      </c>
      <c r="J3661" t="s">
        <v>9343</v>
      </c>
      <c r="K3661" t="s">
        <v>9143</v>
      </c>
    </row>
    <row r="3662" hidden="1" spans="1:11">
      <c r="A3662" t="s">
        <v>9354</v>
      </c>
      <c r="B3662">
        <v>1</v>
      </c>
      <c r="C3662" t="s">
        <v>9345</v>
      </c>
      <c r="D3662">
        <v>1</v>
      </c>
      <c r="E3662" t="s">
        <v>9346</v>
      </c>
      <c r="F3662">
        <v>4</v>
      </c>
      <c r="G3662" s="493">
        <v>44154.6574074074</v>
      </c>
      <c r="H3662" s="493">
        <v>44154.6723032407</v>
      </c>
      <c r="I3662" t="s">
        <v>9355</v>
      </c>
      <c r="J3662" t="s">
        <v>9348</v>
      </c>
      <c r="K3662" t="s">
        <v>9137</v>
      </c>
    </row>
    <row r="3663" hidden="1" spans="1:11">
      <c r="A3663" t="s">
        <v>9356</v>
      </c>
      <c r="B3663">
        <v>1</v>
      </c>
      <c r="C3663" t="s">
        <v>8232</v>
      </c>
      <c r="D3663">
        <v>1</v>
      </c>
      <c r="E3663" t="s">
        <v>3875</v>
      </c>
      <c r="F3663">
        <v>4</v>
      </c>
      <c r="G3663" s="493">
        <v>43429.5132523148</v>
      </c>
      <c r="H3663" s="493">
        <v>43429.5227314815</v>
      </c>
      <c r="I3663" t="s">
        <v>9357</v>
      </c>
      <c r="J3663" t="s">
        <v>3876</v>
      </c>
      <c r="K3663" t="s">
        <v>3877</v>
      </c>
    </row>
    <row r="3664" hidden="1" spans="1:11">
      <c r="A3664" t="s">
        <v>9358</v>
      </c>
      <c r="B3664">
        <v>1</v>
      </c>
      <c r="C3664" t="s">
        <v>9327</v>
      </c>
      <c r="D3664">
        <v>1</v>
      </c>
      <c r="E3664" t="s">
        <v>9328</v>
      </c>
      <c r="F3664">
        <v>4</v>
      </c>
      <c r="G3664" s="493">
        <v>44285.694212963</v>
      </c>
      <c r="H3664" s="493">
        <v>44285.7011805556</v>
      </c>
      <c r="I3664" t="s">
        <v>9359</v>
      </c>
      <c r="J3664" t="s">
        <v>9329</v>
      </c>
      <c r="K3664" t="s">
        <v>9330</v>
      </c>
    </row>
    <row r="3665" hidden="1" spans="1:11">
      <c r="A3665" t="s">
        <v>9360</v>
      </c>
      <c r="B3665">
        <v>1</v>
      </c>
      <c r="C3665" t="s">
        <v>9332</v>
      </c>
      <c r="D3665">
        <v>1</v>
      </c>
      <c r="E3665" t="s">
        <v>3590</v>
      </c>
      <c r="F3665">
        <v>4</v>
      </c>
      <c r="G3665" s="493">
        <v>44285.6946412037</v>
      </c>
      <c r="H3665" s="493">
        <v>44285.7025694444</v>
      </c>
      <c r="I3665" t="s">
        <v>9361</v>
      </c>
      <c r="J3665" t="s">
        <v>3592</v>
      </c>
      <c r="K3665" t="s">
        <v>9333</v>
      </c>
    </row>
    <row r="3666" hidden="1" spans="1:11">
      <c r="A3666" t="s">
        <v>9362</v>
      </c>
      <c r="B3666">
        <v>1</v>
      </c>
      <c r="C3666" t="s">
        <v>8615</v>
      </c>
      <c r="D3666">
        <v>1</v>
      </c>
      <c r="E3666" t="s">
        <v>8616</v>
      </c>
      <c r="F3666">
        <v>2</v>
      </c>
      <c r="G3666" s="493">
        <v>44143.4370717593</v>
      </c>
      <c r="H3666" s="493">
        <v>44181.4134722222</v>
      </c>
      <c r="I3666" t="s">
        <v>8617</v>
      </c>
      <c r="J3666" t="s">
        <v>8618</v>
      </c>
      <c r="K3666" t="s">
        <v>8619</v>
      </c>
    </row>
    <row r="3667" hidden="1" spans="1:11">
      <c r="A3667" t="s">
        <v>9363</v>
      </c>
      <c r="B3667">
        <v>1</v>
      </c>
      <c r="C3667" t="s">
        <v>9363</v>
      </c>
      <c r="D3667">
        <v>1</v>
      </c>
      <c r="F3667">
        <v>0</v>
      </c>
      <c r="G3667" s="493">
        <v>44174.4724652778</v>
      </c>
      <c r="H3667" s="493">
        <v>44174.4724652778</v>
      </c>
      <c r="I3667" t="s">
        <v>4815</v>
      </c>
      <c r="J3667" t="s">
        <v>4815</v>
      </c>
      <c r="K3667" t="s">
        <v>1368</v>
      </c>
    </row>
    <row r="3668" hidden="1" spans="1:11">
      <c r="A3668" t="s">
        <v>9364</v>
      </c>
      <c r="B3668">
        <v>1</v>
      </c>
      <c r="C3668" t="s">
        <v>5199</v>
      </c>
      <c r="D3668">
        <v>1</v>
      </c>
      <c r="E3668" t="s">
        <v>3885</v>
      </c>
      <c r="F3668">
        <v>9</v>
      </c>
      <c r="G3668" s="493">
        <v>41919.565625</v>
      </c>
      <c r="H3668" s="493">
        <v>41919.5678703704</v>
      </c>
      <c r="I3668" t="s">
        <v>3886</v>
      </c>
      <c r="J3668" t="s">
        <v>3887</v>
      </c>
      <c r="K3668" t="s">
        <v>5200</v>
      </c>
    </row>
    <row r="3669" hidden="1" spans="1:11">
      <c r="A3669" t="s">
        <v>9365</v>
      </c>
      <c r="B3669">
        <v>1</v>
      </c>
      <c r="C3669" t="s">
        <v>5199</v>
      </c>
      <c r="D3669">
        <v>1</v>
      </c>
      <c r="E3669" t="s">
        <v>3885</v>
      </c>
      <c r="F3669">
        <v>9</v>
      </c>
      <c r="G3669" s="493">
        <v>41919.565625</v>
      </c>
      <c r="H3669" s="493">
        <v>41919.5678703704</v>
      </c>
      <c r="I3669" t="s">
        <v>7482</v>
      </c>
      <c r="J3669" t="s">
        <v>3887</v>
      </c>
      <c r="K3669" t="s">
        <v>5200</v>
      </c>
    </row>
    <row r="3670" hidden="1" spans="1:11">
      <c r="A3670" t="s">
        <v>9366</v>
      </c>
      <c r="B3670">
        <v>1</v>
      </c>
      <c r="C3670" t="s">
        <v>9366</v>
      </c>
      <c r="D3670">
        <v>1</v>
      </c>
      <c r="E3670" t="s">
        <v>9367</v>
      </c>
      <c r="F3670">
        <v>6</v>
      </c>
      <c r="G3670" s="493">
        <v>44201.668900463</v>
      </c>
      <c r="H3670" s="493">
        <v>44203.3969675926</v>
      </c>
      <c r="I3670" t="s">
        <v>8960</v>
      </c>
      <c r="J3670" t="s">
        <v>8960</v>
      </c>
      <c r="K3670" t="s">
        <v>8961</v>
      </c>
    </row>
    <row r="3671" hidden="1" spans="1:11">
      <c r="A3671" t="s">
        <v>9368</v>
      </c>
      <c r="B3671">
        <v>1</v>
      </c>
      <c r="C3671" t="s">
        <v>9368</v>
      </c>
      <c r="D3671">
        <v>1</v>
      </c>
      <c r="F3671">
        <v>0</v>
      </c>
      <c r="G3671" s="493">
        <v>44793.6193402778</v>
      </c>
      <c r="H3671" s="493">
        <v>44793.6193402778</v>
      </c>
      <c r="I3671" t="s">
        <v>9369</v>
      </c>
      <c r="J3671" t="s">
        <v>9369</v>
      </c>
      <c r="K3671" t="s">
        <v>1368</v>
      </c>
    </row>
    <row r="3672" hidden="1" spans="1:11">
      <c r="A3672" t="s">
        <v>9370</v>
      </c>
      <c r="B3672">
        <v>1</v>
      </c>
      <c r="C3672" t="s">
        <v>9370</v>
      </c>
      <c r="D3672">
        <v>1</v>
      </c>
      <c r="E3672" t="s">
        <v>9371</v>
      </c>
      <c r="F3672">
        <v>3</v>
      </c>
      <c r="G3672" s="493">
        <v>44445.6391435185</v>
      </c>
      <c r="H3672" s="493">
        <v>44445.6548032407</v>
      </c>
      <c r="I3672" t="s">
        <v>9372</v>
      </c>
      <c r="J3672" t="s">
        <v>9372</v>
      </c>
      <c r="K3672" t="s">
        <v>9373</v>
      </c>
    </row>
    <row r="3673" hidden="1" spans="1:11">
      <c r="A3673" t="s">
        <v>9374</v>
      </c>
      <c r="B3673">
        <v>1</v>
      </c>
      <c r="C3673" t="s">
        <v>9374</v>
      </c>
      <c r="D3673">
        <v>1</v>
      </c>
      <c r="E3673" t="s">
        <v>9375</v>
      </c>
      <c r="F3673">
        <v>3</v>
      </c>
      <c r="G3673" s="493">
        <v>44445.6398148148</v>
      </c>
      <c r="H3673" s="493">
        <v>44475.4354513889</v>
      </c>
      <c r="I3673" t="s">
        <v>9376</v>
      </c>
      <c r="J3673" t="s">
        <v>9376</v>
      </c>
      <c r="K3673" t="s">
        <v>9377</v>
      </c>
    </row>
    <row r="3674" hidden="1" spans="1:11">
      <c r="A3674" t="s">
        <v>9378</v>
      </c>
      <c r="B3674">
        <v>1</v>
      </c>
      <c r="C3674" t="s">
        <v>9378</v>
      </c>
      <c r="D3674">
        <v>1</v>
      </c>
      <c r="E3674" t="s">
        <v>9379</v>
      </c>
      <c r="F3674">
        <v>9</v>
      </c>
      <c r="G3674" s="493">
        <v>44638.5023032407</v>
      </c>
      <c r="H3674" s="493">
        <v>44638.7009490741</v>
      </c>
      <c r="I3674" t="s">
        <v>9380</v>
      </c>
      <c r="J3674" t="s">
        <v>9380</v>
      </c>
      <c r="K3674" t="s">
        <v>9381</v>
      </c>
    </row>
    <row r="3675" hidden="1" spans="1:11">
      <c r="A3675" t="s">
        <v>9382</v>
      </c>
      <c r="B3675">
        <v>1</v>
      </c>
      <c r="C3675" t="s">
        <v>9382</v>
      </c>
      <c r="D3675">
        <v>1</v>
      </c>
      <c r="E3675" t="s">
        <v>9383</v>
      </c>
      <c r="F3675">
        <v>9</v>
      </c>
      <c r="G3675" s="493">
        <v>44638.5089467593</v>
      </c>
      <c r="H3675" s="493">
        <v>44638.7086574074</v>
      </c>
      <c r="I3675" t="s">
        <v>9384</v>
      </c>
      <c r="J3675" t="s">
        <v>9384</v>
      </c>
      <c r="K3675" t="s">
        <v>9384</v>
      </c>
    </row>
    <row r="3676" hidden="1" spans="1:11">
      <c r="A3676" t="s">
        <v>9385</v>
      </c>
      <c r="B3676">
        <v>2</v>
      </c>
      <c r="C3676" t="s">
        <v>9386</v>
      </c>
      <c r="D3676">
        <v>1</v>
      </c>
      <c r="E3676" t="s">
        <v>9387</v>
      </c>
      <c r="F3676">
        <v>2</v>
      </c>
      <c r="G3676" s="493">
        <v>45804.7746643519</v>
      </c>
      <c r="H3676" s="493">
        <v>45804.7746643519</v>
      </c>
      <c r="I3676" t="s">
        <v>9388</v>
      </c>
      <c r="J3676" t="s">
        <v>9389</v>
      </c>
      <c r="K3676" t="s">
        <v>9389</v>
      </c>
    </row>
    <row r="3677" hidden="1" spans="1:11">
      <c r="A3677" t="s">
        <v>9390</v>
      </c>
      <c r="B3677">
        <v>1</v>
      </c>
      <c r="C3677" t="s">
        <v>9390</v>
      </c>
      <c r="D3677">
        <v>1</v>
      </c>
      <c r="E3677" t="s">
        <v>9391</v>
      </c>
      <c r="F3677">
        <v>6</v>
      </c>
      <c r="G3677" s="493">
        <v>44256.6918171296</v>
      </c>
      <c r="H3677" s="493">
        <v>44258.4595486111</v>
      </c>
      <c r="I3677" t="s">
        <v>8197</v>
      </c>
      <c r="J3677" t="s">
        <v>8197</v>
      </c>
      <c r="K3677" t="s">
        <v>8197</v>
      </c>
    </row>
    <row r="3678" hidden="1" spans="1:11">
      <c r="A3678" t="s">
        <v>9392</v>
      </c>
      <c r="B3678">
        <v>1</v>
      </c>
      <c r="C3678" t="s">
        <v>9392</v>
      </c>
      <c r="D3678">
        <v>1</v>
      </c>
      <c r="E3678" t="s">
        <v>9393</v>
      </c>
      <c r="F3678">
        <v>6</v>
      </c>
      <c r="G3678" s="493">
        <v>44256.6239351852</v>
      </c>
      <c r="H3678" s="493">
        <v>44258.4298148148</v>
      </c>
      <c r="I3678" t="s">
        <v>8201</v>
      </c>
      <c r="J3678" t="s">
        <v>8201</v>
      </c>
      <c r="K3678" t="s">
        <v>8201</v>
      </c>
    </row>
    <row r="3679" hidden="1" spans="1:11">
      <c r="A3679" t="s">
        <v>9394</v>
      </c>
      <c r="B3679">
        <v>1</v>
      </c>
      <c r="C3679" t="s">
        <v>9394</v>
      </c>
      <c r="D3679">
        <v>1</v>
      </c>
      <c r="E3679" t="s">
        <v>9395</v>
      </c>
      <c r="F3679">
        <v>6</v>
      </c>
      <c r="G3679" s="493">
        <v>44152.9024652778</v>
      </c>
      <c r="H3679" s="493">
        <v>44152.9522106481</v>
      </c>
      <c r="I3679" t="s">
        <v>5155</v>
      </c>
      <c r="J3679" t="s">
        <v>5155</v>
      </c>
      <c r="K3679" t="s">
        <v>8022</v>
      </c>
    </row>
    <row r="3680" hidden="1" spans="1:11">
      <c r="A3680" t="s">
        <v>9396</v>
      </c>
      <c r="B3680">
        <v>1</v>
      </c>
      <c r="C3680" t="s">
        <v>9397</v>
      </c>
      <c r="D3680">
        <v>1</v>
      </c>
      <c r="E3680" t="s">
        <v>5975</v>
      </c>
      <c r="F3680">
        <v>2</v>
      </c>
      <c r="G3680" s="493">
        <v>44447.4445717593</v>
      </c>
      <c r="H3680" s="493">
        <v>44447.4478009259</v>
      </c>
      <c r="I3680" t="s">
        <v>7277</v>
      </c>
      <c r="J3680" t="s">
        <v>7278</v>
      </c>
      <c r="K3680" t="s">
        <v>5983</v>
      </c>
    </row>
    <row r="3681" hidden="1" spans="1:11">
      <c r="A3681" t="s">
        <v>9398</v>
      </c>
      <c r="B3681">
        <v>1</v>
      </c>
      <c r="C3681" t="s">
        <v>9397</v>
      </c>
      <c r="D3681">
        <v>1</v>
      </c>
      <c r="E3681" t="s">
        <v>5975</v>
      </c>
      <c r="F3681">
        <v>2</v>
      </c>
      <c r="G3681" s="493">
        <v>44447.4445717593</v>
      </c>
      <c r="H3681" s="493">
        <v>44447.4478009259</v>
      </c>
      <c r="I3681" t="s">
        <v>8238</v>
      </c>
      <c r="J3681" t="s">
        <v>7278</v>
      </c>
      <c r="K3681" t="s">
        <v>5983</v>
      </c>
    </row>
    <row r="3682" hidden="1" spans="1:11">
      <c r="A3682" t="s">
        <v>9399</v>
      </c>
      <c r="B3682">
        <v>1</v>
      </c>
      <c r="C3682" t="s">
        <v>9400</v>
      </c>
      <c r="D3682">
        <v>1</v>
      </c>
      <c r="E3682" t="s">
        <v>9401</v>
      </c>
      <c r="F3682">
        <v>2</v>
      </c>
      <c r="G3682" s="493">
        <v>44334.5175925926</v>
      </c>
      <c r="H3682" s="493">
        <v>44334.6903703704</v>
      </c>
      <c r="I3682" t="s">
        <v>9171</v>
      </c>
      <c r="J3682" t="s">
        <v>9172</v>
      </c>
      <c r="K3682" t="s">
        <v>9173</v>
      </c>
    </row>
    <row r="3683" hidden="1" spans="1:11">
      <c r="A3683" t="s">
        <v>9402</v>
      </c>
      <c r="B3683">
        <v>1</v>
      </c>
      <c r="C3683" t="s">
        <v>9402</v>
      </c>
      <c r="D3683">
        <v>1</v>
      </c>
      <c r="F3683">
        <v>0</v>
      </c>
      <c r="G3683" s="493">
        <v>44334.6589699074</v>
      </c>
      <c r="H3683" s="493">
        <v>44334.6589699074</v>
      </c>
      <c r="I3683" t="s">
        <v>9175</v>
      </c>
      <c r="J3683" t="s">
        <v>9175</v>
      </c>
      <c r="K3683" t="s">
        <v>1368</v>
      </c>
    </row>
    <row r="3684" hidden="1" spans="1:11">
      <c r="A3684" t="s">
        <v>9403</v>
      </c>
      <c r="B3684">
        <v>1</v>
      </c>
      <c r="C3684" t="s">
        <v>9403</v>
      </c>
      <c r="D3684">
        <v>1</v>
      </c>
      <c r="F3684">
        <v>0</v>
      </c>
      <c r="G3684" s="493">
        <v>44334.6613541667</v>
      </c>
      <c r="H3684" s="493">
        <v>44334.6613541667</v>
      </c>
      <c r="I3684" t="s">
        <v>9177</v>
      </c>
      <c r="J3684" t="s">
        <v>9177</v>
      </c>
      <c r="K3684" t="s">
        <v>1368</v>
      </c>
    </row>
    <row r="3685" hidden="1" spans="1:11">
      <c r="A3685" t="s">
        <v>9404</v>
      </c>
      <c r="B3685">
        <v>1</v>
      </c>
      <c r="C3685" t="s">
        <v>9404</v>
      </c>
      <c r="D3685">
        <v>1</v>
      </c>
      <c r="F3685">
        <v>0</v>
      </c>
      <c r="G3685" s="493">
        <v>44334.6628935185</v>
      </c>
      <c r="H3685" s="493">
        <v>44334.6628935185</v>
      </c>
      <c r="I3685" t="s">
        <v>9179</v>
      </c>
      <c r="J3685" t="s">
        <v>9179</v>
      </c>
      <c r="K3685" t="s">
        <v>1368</v>
      </c>
    </row>
    <row r="3686" hidden="1" spans="1:11">
      <c r="A3686" t="s">
        <v>9405</v>
      </c>
      <c r="B3686">
        <v>1</v>
      </c>
      <c r="C3686" t="s">
        <v>9406</v>
      </c>
      <c r="D3686">
        <v>1</v>
      </c>
      <c r="E3686" t="s">
        <v>537</v>
      </c>
      <c r="F3686">
        <v>4</v>
      </c>
      <c r="G3686" s="493">
        <v>44374.0696527778</v>
      </c>
      <c r="H3686" s="493">
        <v>44971.6690046296</v>
      </c>
      <c r="I3686" t="s">
        <v>6771</v>
      </c>
      <c r="J3686" t="s">
        <v>9407</v>
      </c>
      <c r="K3686" t="s">
        <v>9407</v>
      </c>
    </row>
    <row r="3687" hidden="1" spans="1:11">
      <c r="A3687" t="s">
        <v>9406</v>
      </c>
      <c r="B3687">
        <v>1</v>
      </c>
      <c r="C3687" t="s">
        <v>9406</v>
      </c>
      <c r="D3687">
        <v>1</v>
      </c>
      <c r="E3687" t="s">
        <v>537</v>
      </c>
      <c r="F3687">
        <v>4</v>
      </c>
      <c r="G3687" s="493">
        <v>44374.0696527778</v>
      </c>
      <c r="H3687" s="493">
        <v>44971.6690046296</v>
      </c>
      <c r="I3687" t="s">
        <v>9407</v>
      </c>
      <c r="J3687" t="s">
        <v>9407</v>
      </c>
      <c r="K3687" t="s">
        <v>9407</v>
      </c>
    </row>
    <row r="3688" hidden="1" spans="1:11">
      <c r="A3688" t="s">
        <v>9408</v>
      </c>
      <c r="B3688">
        <v>1</v>
      </c>
      <c r="C3688" t="s">
        <v>9408</v>
      </c>
      <c r="D3688">
        <v>1</v>
      </c>
      <c r="E3688" t="s">
        <v>603</v>
      </c>
      <c r="F3688">
        <v>4</v>
      </c>
      <c r="G3688" s="493">
        <v>44373.0950810185</v>
      </c>
      <c r="H3688" s="493">
        <v>44375.5090509259</v>
      </c>
      <c r="I3688" t="s">
        <v>9409</v>
      </c>
      <c r="J3688" t="s">
        <v>9409</v>
      </c>
      <c r="K3688" t="s">
        <v>9409</v>
      </c>
    </row>
    <row r="3689" hidden="1" spans="1:11">
      <c r="A3689" t="s">
        <v>9410</v>
      </c>
      <c r="B3689">
        <v>1</v>
      </c>
      <c r="C3689" t="s">
        <v>9408</v>
      </c>
      <c r="D3689">
        <v>1</v>
      </c>
      <c r="E3689" t="s">
        <v>603</v>
      </c>
      <c r="F3689">
        <v>4</v>
      </c>
      <c r="G3689" s="493">
        <v>44373.0950810185</v>
      </c>
      <c r="H3689" s="493">
        <v>44375.5090509259</v>
      </c>
      <c r="I3689" t="s">
        <v>6777</v>
      </c>
      <c r="J3689" t="s">
        <v>9409</v>
      </c>
      <c r="K3689" t="s">
        <v>9409</v>
      </c>
    </row>
    <row r="3690" hidden="1" spans="1:11">
      <c r="A3690" t="s">
        <v>754</v>
      </c>
      <c r="B3690">
        <v>1</v>
      </c>
      <c r="C3690" t="s">
        <v>754</v>
      </c>
      <c r="D3690">
        <v>1</v>
      </c>
      <c r="E3690" t="s">
        <v>756</v>
      </c>
      <c r="F3690">
        <v>2</v>
      </c>
      <c r="G3690" s="493">
        <v>45908.6048032407</v>
      </c>
      <c r="H3690" s="493">
        <v>45917.5703009259</v>
      </c>
      <c r="I3690" t="s">
        <v>9411</v>
      </c>
      <c r="J3690" t="s">
        <v>9411</v>
      </c>
      <c r="K3690" t="s">
        <v>9412</v>
      </c>
    </row>
    <row r="3691" hidden="1" spans="1:11">
      <c r="A3691" t="s">
        <v>755</v>
      </c>
      <c r="B3691">
        <v>1</v>
      </c>
      <c r="C3691" t="s">
        <v>754</v>
      </c>
      <c r="D3691">
        <v>1</v>
      </c>
      <c r="E3691" t="s">
        <v>756</v>
      </c>
      <c r="F3691">
        <v>2</v>
      </c>
      <c r="G3691" s="493">
        <v>45908.6048032407</v>
      </c>
      <c r="H3691" s="493">
        <v>45917.5703009259</v>
      </c>
      <c r="I3691" t="s">
        <v>9413</v>
      </c>
      <c r="J3691" t="s">
        <v>9411</v>
      </c>
      <c r="K3691" t="s">
        <v>9412</v>
      </c>
    </row>
    <row r="3692" hidden="1" spans="1:11">
      <c r="A3692" t="s">
        <v>9414</v>
      </c>
      <c r="B3692">
        <v>1</v>
      </c>
      <c r="C3692" t="s">
        <v>9415</v>
      </c>
      <c r="D3692">
        <v>1</v>
      </c>
      <c r="E3692" t="s">
        <v>9416</v>
      </c>
      <c r="F3692">
        <v>3</v>
      </c>
      <c r="G3692" s="493">
        <v>44350.7544560185</v>
      </c>
      <c r="H3692" s="493">
        <v>44350.7770601852</v>
      </c>
      <c r="I3692" t="s">
        <v>9417</v>
      </c>
      <c r="J3692" t="s">
        <v>9418</v>
      </c>
      <c r="K3692" t="s">
        <v>9419</v>
      </c>
    </row>
    <row r="3693" hidden="1" spans="1:11">
      <c r="A3693" t="s">
        <v>9420</v>
      </c>
      <c r="B3693">
        <v>1</v>
      </c>
      <c r="C3693" t="s">
        <v>9421</v>
      </c>
      <c r="D3693">
        <v>1</v>
      </c>
      <c r="E3693" t="s">
        <v>9422</v>
      </c>
      <c r="F3693">
        <v>3</v>
      </c>
      <c r="G3693" s="493">
        <v>44096.4898611111</v>
      </c>
      <c r="H3693" s="493">
        <v>44096.5737152778</v>
      </c>
      <c r="I3693" t="s">
        <v>9423</v>
      </c>
      <c r="J3693" t="s">
        <v>9424</v>
      </c>
      <c r="K3693" t="s">
        <v>9425</v>
      </c>
    </row>
    <row r="3694" hidden="1" spans="1:11">
      <c r="A3694" t="s">
        <v>9426</v>
      </c>
      <c r="B3694">
        <v>1</v>
      </c>
      <c r="C3694" t="s">
        <v>9427</v>
      </c>
      <c r="D3694">
        <v>1</v>
      </c>
      <c r="E3694" t="s">
        <v>9428</v>
      </c>
      <c r="F3694">
        <v>3</v>
      </c>
      <c r="G3694" s="493">
        <v>44123.4297569444</v>
      </c>
      <c r="H3694" s="493">
        <v>44123.4399305556</v>
      </c>
      <c r="I3694" t="s">
        <v>9429</v>
      </c>
      <c r="J3694" t="s">
        <v>9430</v>
      </c>
      <c r="K3694" t="s">
        <v>9431</v>
      </c>
    </row>
    <row r="3695" hidden="1" spans="1:11">
      <c r="A3695" t="s">
        <v>9432</v>
      </c>
      <c r="B3695">
        <v>1</v>
      </c>
      <c r="C3695" t="s">
        <v>9432</v>
      </c>
      <c r="D3695">
        <v>1</v>
      </c>
      <c r="E3695" t="s">
        <v>979</v>
      </c>
      <c r="F3695">
        <v>12</v>
      </c>
      <c r="G3695" s="493">
        <v>44368.4626388889</v>
      </c>
      <c r="H3695" s="493">
        <v>44368.4696527778</v>
      </c>
      <c r="I3695" t="s">
        <v>3557</v>
      </c>
      <c r="J3695" t="s">
        <v>3557</v>
      </c>
      <c r="K3695" t="s">
        <v>8909</v>
      </c>
    </row>
    <row r="3696" hidden="1" spans="1:11">
      <c r="A3696" t="s">
        <v>9433</v>
      </c>
      <c r="B3696">
        <v>1</v>
      </c>
      <c r="C3696" t="s">
        <v>9434</v>
      </c>
      <c r="D3696">
        <v>1</v>
      </c>
      <c r="E3696" t="s">
        <v>9435</v>
      </c>
      <c r="F3696">
        <v>3</v>
      </c>
      <c r="G3696" s="493">
        <v>44134.528912037</v>
      </c>
      <c r="H3696" s="493">
        <v>44134.5604166667</v>
      </c>
      <c r="I3696" t="s">
        <v>9436</v>
      </c>
      <c r="J3696" t="s">
        <v>9437</v>
      </c>
      <c r="K3696" t="s">
        <v>9438</v>
      </c>
    </row>
    <row r="3697" hidden="1" spans="1:11">
      <c r="A3697" t="s">
        <v>9304</v>
      </c>
      <c r="B3697">
        <v>1</v>
      </c>
      <c r="C3697" t="s">
        <v>9302</v>
      </c>
      <c r="D3697">
        <v>1</v>
      </c>
      <c r="E3697" t="s">
        <v>859</v>
      </c>
      <c r="F3697">
        <v>4</v>
      </c>
      <c r="G3697" s="493">
        <v>44147.7321412037</v>
      </c>
      <c r="H3697" s="493">
        <v>44153.7247569444</v>
      </c>
      <c r="I3697" t="s">
        <v>9305</v>
      </c>
      <c r="J3697" t="s">
        <v>8849</v>
      </c>
      <c r="K3697" t="s">
        <v>8850</v>
      </c>
    </row>
    <row r="3698" hidden="1" spans="1:11">
      <c r="A3698" t="s">
        <v>9439</v>
      </c>
      <c r="B3698">
        <v>1</v>
      </c>
      <c r="C3698" t="s">
        <v>9432</v>
      </c>
      <c r="D3698">
        <v>1</v>
      </c>
      <c r="E3698" t="s">
        <v>979</v>
      </c>
      <c r="F3698">
        <v>12</v>
      </c>
      <c r="G3698" s="493">
        <v>44368.4626388889</v>
      </c>
      <c r="H3698" s="493">
        <v>44368.4696527778</v>
      </c>
      <c r="I3698" t="s">
        <v>4521</v>
      </c>
      <c r="J3698" t="s">
        <v>3557</v>
      </c>
      <c r="K3698" t="s">
        <v>8909</v>
      </c>
    </row>
    <row r="3699" hidden="1" spans="1:11">
      <c r="A3699" t="s">
        <v>531</v>
      </c>
      <c r="B3699">
        <v>1</v>
      </c>
      <c r="C3699" t="s">
        <v>530</v>
      </c>
      <c r="D3699">
        <v>1</v>
      </c>
      <c r="E3699" t="s">
        <v>532</v>
      </c>
      <c r="F3699">
        <v>4</v>
      </c>
      <c r="G3699" s="493">
        <v>44200.3557986111</v>
      </c>
      <c r="H3699" s="493">
        <v>45209.4110300926</v>
      </c>
      <c r="I3699" t="s">
        <v>7970</v>
      </c>
      <c r="J3699" t="s">
        <v>6054</v>
      </c>
      <c r="K3699" t="s">
        <v>8674</v>
      </c>
    </row>
    <row r="3700" hidden="1" spans="1:11">
      <c r="A3700" t="s">
        <v>929</v>
      </c>
      <c r="B3700">
        <v>1</v>
      </c>
      <c r="C3700" t="s">
        <v>928</v>
      </c>
      <c r="D3700">
        <v>1</v>
      </c>
      <c r="E3700" t="s">
        <v>930</v>
      </c>
      <c r="F3700">
        <v>4</v>
      </c>
      <c r="G3700" s="493">
        <v>44200.3562037037</v>
      </c>
      <c r="H3700" s="493">
        <v>45209.4630208333</v>
      </c>
      <c r="I3700" t="s">
        <v>5995</v>
      </c>
      <c r="J3700" t="s">
        <v>6060</v>
      </c>
      <c r="K3700" t="s">
        <v>9440</v>
      </c>
    </row>
    <row r="3701" hidden="1" spans="1:11">
      <c r="A3701" t="s">
        <v>9441</v>
      </c>
      <c r="B3701">
        <v>1</v>
      </c>
      <c r="C3701" t="s">
        <v>9442</v>
      </c>
      <c r="D3701">
        <v>1</v>
      </c>
      <c r="E3701" t="s">
        <v>6552</v>
      </c>
      <c r="F3701">
        <v>3</v>
      </c>
      <c r="G3701" s="493">
        <v>44200.3565972222</v>
      </c>
      <c r="H3701" s="493">
        <v>45209.4624189815</v>
      </c>
      <c r="I3701" t="s">
        <v>5990</v>
      </c>
      <c r="J3701" t="s">
        <v>6553</v>
      </c>
      <c r="K3701" t="s">
        <v>9443</v>
      </c>
    </row>
    <row r="3702" hidden="1" spans="1:11">
      <c r="A3702" t="s">
        <v>605</v>
      </c>
      <c r="B3702">
        <v>1</v>
      </c>
      <c r="C3702" t="s">
        <v>604</v>
      </c>
      <c r="D3702">
        <v>1</v>
      </c>
      <c r="E3702" t="s">
        <v>606</v>
      </c>
      <c r="F3702">
        <v>3</v>
      </c>
      <c r="G3702" s="493">
        <v>44200.3569907407</v>
      </c>
      <c r="H3702" s="493">
        <v>45520.6992592593</v>
      </c>
      <c r="I3702" t="s">
        <v>5970</v>
      </c>
      <c r="J3702" t="s">
        <v>6894</v>
      </c>
      <c r="K3702" t="s">
        <v>6894</v>
      </c>
    </row>
    <row r="3703" hidden="1" spans="1:11">
      <c r="A3703" t="s">
        <v>9444</v>
      </c>
      <c r="B3703">
        <v>2</v>
      </c>
      <c r="C3703" t="s">
        <v>9445</v>
      </c>
      <c r="D3703">
        <v>1</v>
      </c>
      <c r="E3703" t="s">
        <v>9446</v>
      </c>
      <c r="F3703">
        <v>4</v>
      </c>
      <c r="G3703" s="493">
        <v>45804.7801157407</v>
      </c>
      <c r="H3703" s="493">
        <v>45804.7801157407</v>
      </c>
      <c r="I3703" t="s">
        <v>9447</v>
      </c>
      <c r="J3703" t="s">
        <v>9448</v>
      </c>
      <c r="K3703" t="s">
        <v>9448</v>
      </c>
    </row>
    <row r="3704" hidden="1" spans="1:11">
      <c r="A3704" t="s">
        <v>9449</v>
      </c>
      <c r="B3704">
        <v>2</v>
      </c>
      <c r="C3704" t="s">
        <v>9450</v>
      </c>
      <c r="D3704">
        <v>1</v>
      </c>
      <c r="E3704" t="s">
        <v>9451</v>
      </c>
      <c r="F3704">
        <v>3</v>
      </c>
      <c r="G3704" s="493">
        <v>45804.7840046296</v>
      </c>
      <c r="H3704" s="493">
        <v>45804.7840046296</v>
      </c>
      <c r="I3704" t="s">
        <v>9452</v>
      </c>
      <c r="J3704" t="s">
        <v>9453</v>
      </c>
      <c r="K3704" t="s">
        <v>9454</v>
      </c>
    </row>
    <row r="3705" hidden="1" spans="1:11">
      <c r="A3705" t="s">
        <v>9455</v>
      </c>
      <c r="B3705">
        <v>1</v>
      </c>
      <c r="C3705" t="s">
        <v>9456</v>
      </c>
      <c r="D3705">
        <v>1</v>
      </c>
      <c r="E3705" t="s">
        <v>9457</v>
      </c>
      <c r="F3705">
        <v>2</v>
      </c>
      <c r="G3705" s="493">
        <v>44793.6008333333</v>
      </c>
      <c r="H3705" s="493">
        <v>44793.6116898148</v>
      </c>
      <c r="I3705" t="s">
        <v>8507</v>
      </c>
      <c r="J3705" t="s">
        <v>8508</v>
      </c>
      <c r="K3705" t="s">
        <v>8509</v>
      </c>
    </row>
    <row r="3706" hidden="1" spans="1:11">
      <c r="A3706" t="s">
        <v>9458</v>
      </c>
      <c r="B3706">
        <v>1</v>
      </c>
      <c r="C3706" t="s">
        <v>9459</v>
      </c>
      <c r="D3706">
        <v>1</v>
      </c>
      <c r="E3706" t="s">
        <v>9460</v>
      </c>
      <c r="F3706">
        <v>2</v>
      </c>
      <c r="G3706" s="493">
        <v>45876.3818055556</v>
      </c>
      <c r="H3706" s="493">
        <v>45897.6894675926</v>
      </c>
      <c r="I3706" t="s">
        <v>9461</v>
      </c>
      <c r="J3706" t="s">
        <v>9462</v>
      </c>
      <c r="K3706" t="s">
        <v>9463</v>
      </c>
    </row>
    <row r="3707" hidden="1" spans="1:11">
      <c r="A3707" t="s">
        <v>9464</v>
      </c>
      <c r="B3707">
        <v>1</v>
      </c>
      <c r="C3707" t="s">
        <v>9459</v>
      </c>
      <c r="D3707">
        <v>1</v>
      </c>
      <c r="E3707" t="s">
        <v>9460</v>
      </c>
      <c r="F3707">
        <v>2</v>
      </c>
      <c r="G3707" s="493">
        <v>45876.3818055556</v>
      </c>
      <c r="H3707" s="493">
        <v>45897.6894675926</v>
      </c>
      <c r="I3707" t="s">
        <v>9465</v>
      </c>
      <c r="J3707" t="s">
        <v>9462</v>
      </c>
      <c r="K3707" t="s">
        <v>9463</v>
      </c>
    </row>
    <row r="3708" hidden="1" spans="1:11">
      <c r="A3708" t="s">
        <v>9466</v>
      </c>
      <c r="B3708">
        <v>1</v>
      </c>
      <c r="C3708" t="s">
        <v>9466</v>
      </c>
      <c r="D3708">
        <v>1</v>
      </c>
      <c r="E3708" t="s">
        <v>854</v>
      </c>
      <c r="F3708">
        <v>2</v>
      </c>
      <c r="G3708" s="493">
        <v>45887.5948842593</v>
      </c>
      <c r="H3708" s="493">
        <v>45931.5886226852</v>
      </c>
      <c r="I3708" t="s">
        <v>9467</v>
      </c>
      <c r="J3708" t="s">
        <v>9467</v>
      </c>
      <c r="K3708" t="s">
        <v>9467</v>
      </c>
    </row>
    <row r="3709" hidden="1" spans="1:11">
      <c r="A3709" t="s">
        <v>852</v>
      </c>
      <c r="B3709">
        <v>1</v>
      </c>
      <c r="C3709" t="s">
        <v>852</v>
      </c>
      <c r="D3709">
        <v>1</v>
      </c>
      <c r="E3709" t="s">
        <v>854</v>
      </c>
      <c r="F3709">
        <v>2</v>
      </c>
      <c r="G3709" s="493">
        <v>45887.5948032407</v>
      </c>
      <c r="H3709" s="493">
        <v>45931.5854976852</v>
      </c>
      <c r="I3709" t="s">
        <v>9468</v>
      </c>
      <c r="J3709" t="s">
        <v>9468</v>
      </c>
      <c r="K3709" t="s">
        <v>9469</v>
      </c>
    </row>
    <row r="3710" hidden="1" spans="1:11">
      <c r="A3710" t="s">
        <v>855</v>
      </c>
      <c r="B3710">
        <v>1</v>
      </c>
      <c r="C3710" t="s">
        <v>855</v>
      </c>
      <c r="D3710">
        <v>1</v>
      </c>
      <c r="E3710" t="s">
        <v>854</v>
      </c>
      <c r="F3710">
        <v>2</v>
      </c>
      <c r="G3710" s="493">
        <v>45887.5945833333</v>
      </c>
      <c r="H3710" s="493">
        <v>45930.6250925926</v>
      </c>
      <c r="I3710" t="s">
        <v>9470</v>
      </c>
      <c r="J3710" t="s">
        <v>9470</v>
      </c>
      <c r="K3710" t="s">
        <v>9471</v>
      </c>
    </row>
    <row r="3711" hidden="1" spans="1:11">
      <c r="A3711" t="s">
        <v>9472</v>
      </c>
      <c r="B3711">
        <v>1</v>
      </c>
      <c r="C3711" t="s">
        <v>9472</v>
      </c>
      <c r="D3711">
        <v>1</v>
      </c>
      <c r="E3711" t="s">
        <v>854</v>
      </c>
      <c r="F3711">
        <v>2</v>
      </c>
      <c r="G3711" s="493">
        <v>45887.5946643519</v>
      </c>
      <c r="H3711" s="493">
        <v>45931.5871527778</v>
      </c>
      <c r="I3711" t="s">
        <v>9473</v>
      </c>
      <c r="J3711" t="s">
        <v>9473</v>
      </c>
      <c r="K3711" t="s">
        <v>9474</v>
      </c>
    </row>
    <row r="3712" hidden="1" spans="1:11">
      <c r="A3712" t="s">
        <v>9475</v>
      </c>
      <c r="B3712">
        <v>1</v>
      </c>
      <c r="C3712" t="s">
        <v>9475</v>
      </c>
      <c r="D3712">
        <v>1</v>
      </c>
      <c r="E3712" t="s">
        <v>854</v>
      </c>
      <c r="F3712">
        <v>2</v>
      </c>
      <c r="G3712" s="493">
        <v>45887.5944907407</v>
      </c>
      <c r="H3712" s="493">
        <v>45931.5828472222</v>
      </c>
      <c r="I3712" t="s">
        <v>9476</v>
      </c>
      <c r="J3712" t="s">
        <v>9476</v>
      </c>
      <c r="K3712" t="s">
        <v>9477</v>
      </c>
    </row>
    <row r="3713" hidden="1" spans="1:11">
      <c r="A3713" t="s">
        <v>9478</v>
      </c>
      <c r="B3713">
        <v>1</v>
      </c>
      <c r="C3713" t="s">
        <v>9374</v>
      </c>
      <c r="D3713">
        <v>1</v>
      </c>
      <c r="E3713" t="s">
        <v>9375</v>
      </c>
      <c r="F3713">
        <v>3</v>
      </c>
      <c r="G3713" s="493">
        <v>44445.6398148148</v>
      </c>
      <c r="H3713" s="493">
        <v>44475.4354513889</v>
      </c>
      <c r="I3713" t="s">
        <v>9479</v>
      </c>
      <c r="J3713" t="s">
        <v>9376</v>
      </c>
      <c r="K3713" t="s">
        <v>9377</v>
      </c>
    </row>
    <row r="3714" hidden="1" spans="1:11">
      <c r="A3714" t="s">
        <v>9480</v>
      </c>
      <c r="B3714">
        <v>1</v>
      </c>
      <c r="C3714" t="s">
        <v>9394</v>
      </c>
      <c r="D3714">
        <v>1</v>
      </c>
      <c r="E3714" t="s">
        <v>9395</v>
      </c>
      <c r="F3714">
        <v>6</v>
      </c>
      <c r="G3714" s="493">
        <v>44152.9024652778</v>
      </c>
      <c r="H3714" s="493">
        <v>44152.9522106481</v>
      </c>
      <c r="I3714" t="s">
        <v>8021</v>
      </c>
      <c r="J3714" t="s">
        <v>5155</v>
      </c>
      <c r="K3714" t="s">
        <v>8022</v>
      </c>
    </row>
    <row r="3715" hidden="1" spans="1:11">
      <c r="A3715" t="s">
        <v>9481</v>
      </c>
      <c r="B3715">
        <v>1</v>
      </c>
      <c r="C3715" t="s">
        <v>9370</v>
      </c>
      <c r="D3715">
        <v>1</v>
      </c>
      <c r="E3715" t="s">
        <v>9371</v>
      </c>
      <c r="F3715">
        <v>3</v>
      </c>
      <c r="G3715" s="493">
        <v>44445.6391435185</v>
      </c>
      <c r="H3715" s="493">
        <v>44445.6548032407</v>
      </c>
      <c r="I3715" t="s">
        <v>9482</v>
      </c>
      <c r="J3715" t="s">
        <v>9372</v>
      </c>
      <c r="K3715" t="s">
        <v>9373</v>
      </c>
    </row>
    <row r="3716" hidden="1" spans="1:11">
      <c r="A3716" t="s">
        <v>9483</v>
      </c>
      <c r="B3716">
        <v>1</v>
      </c>
      <c r="C3716" t="s">
        <v>9483</v>
      </c>
      <c r="D3716">
        <v>1</v>
      </c>
      <c r="F3716">
        <v>0</v>
      </c>
      <c r="G3716" s="493">
        <v>44153.663912037</v>
      </c>
      <c r="H3716" s="493">
        <v>44153.663912037</v>
      </c>
      <c r="I3716" t="s">
        <v>2389</v>
      </c>
      <c r="J3716" t="s">
        <v>2389</v>
      </c>
      <c r="K3716" t="s">
        <v>1368</v>
      </c>
    </row>
    <row r="3717" hidden="1" spans="1:11">
      <c r="A3717" t="s">
        <v>9484</v>
      </c>
      <c r="B3717">
        <v>1</v>
      </c>
      <c r="C3717" t="s">
        <v>9484</v>
      </c>
      <c r="D3717">
        <v>1</v>
      </c>
      <c r="F3717">
        <v>0</v>
      </c>
      <c r="G3717" s="493">
        <v>44370.7244328704</v>
      </c>
      <c r="H3717" s="493">
        <v>44370.7244328704</v>
      </c>
      <c r="I3717" t="s">
        <v>8014</v>
      </c>
      <c r="J3717" t="s">
        <v>8014</v>
      </c>
      <c r="K3717" t="s">
        <v>1368</v>
      </c>
    </row>
    <row r="3718" hidden="1" spans="1:11">
      <c r="A3718" t="s">
        <v>9485</v>
      </c>
      <c r="B3718">
        <v>1</v>
      </c>
      <c r="C3718" t="s">
        <v>9327</v>
      </c>
      <c r="D3718">
        <v>1</v>
      </c>
      <c r="E3718" t="s">
        <v>9328</v>
      </c>
      <c r="F3718">
        <v>4</v>
      </c>
      <c r="G3718" s="493">
        <v>44285.694212963</v>
      </c>
      <c r="H3718" s="493">
        <v>44285.7011805556</v>
      </c>
      <c r="I3718" t="s">
        <v>3591</v>
      </c>
      <c r="J3718" t="s">
        <v>9329</v>
      </c>
      <c r="K3718" t="s">
        <v>9330</v>
      </c>
    </row>
    <row r="3719" hidden="1" spans="1:11">
      <c r="A3719" t="s">
        <v>9486</v>
      </c>
      <c r="B3719">
        <v>1</v>
      </c>
      <c r="C3719" t="s">
        <v>9487</v>
      </c>
      <c r="D3719">
        <v>1</v>
      </c>
      <c r="E3719" t="s">
        <v>3541</v>
      </c>
      <c r="F3719">
        <v>4</v>
      </c>
      <c r="G3719" s="493">
        <v>44285.6581597222</v>
      </c>
      <c r="H3719" s="493">
        <v>44285.6655324074</v>
      </c>
      <c r="I3719" t="s">
        <v>3542</v>
      </c>
      <c r="J3719" t="s">
        <v>3543</v>
      </c>
      <c r="K3719" t="s">
        <v>9488</v>
      </c>
    </row>
    <row r="3720" hidden="1" spans="1:11">
      <c r="A3720" t="s">
        <v>9489</v>
      </c>
      <c r="B3720">
        <v>1</v>
      </c>
      <c r="C3720" t="s">
        <v>9332</v>
      </c>
      <c r="D3720">
        <v>1</v>
      </c>
      <c r="E3720" t="s">
        <v>3590</v>
      </c>
      <c r="F3720">
        <v>4</v>
      </c>
      <c r="G3720" s="493">
        <v>44285.6946412037</v>
      </c>
      <c r="H3720" s="493">
        <v>44285.7025694444</v>
      </c>
      <c r="I3720" t="s">
        <v>3591</v>
      </c>
      <c r="J3720" t="s">
        <v>3592</v>
      </c>
      <c r="K3720" t="s">
        <v>9333</v>
      </c>
    </row>
    <row r="3721" hidden="1" spans="1:11">
      <c r="A3721" t="s">
        <v>9490</v>
      </c>
      <c r="B3721">
        <v>1</v>
      </c>
      <c r="C3721" t="s">
        <v>9490</v>
      </c>
      <c r="D3721">
        <v>1</v>
      </c>
      <c r="F3721">
        <v>0</v>
      </c>
      <c r="G3721" s="493">
        <v>44234.3864814815</v>
      </c>
      <c r="H3721" s="493">
        <v>44234.3864814815</v>
      </c>
      <c r="I3721" t="s">
        <v>9491</v>
      </c>
      <c r="J3721" t="s">
        <v>9491</v>
      </c>
      <c r="K3721" t="s">
        <v>1368</v>
      </c>
    </row>
    <row r="3722" hidden="1" spans="1:11">
      <c r="A3722" t="s">
        <v>9492</v>
      </c>
      <c r="B3722">
        <v>1</v>
      </c>
      <c r="C3722" t="s">
        <v>9492</v>
      </c>
      <c r="D3722">
        <v>1</v>
      </c>
      <c r="F3722">
        <v>0</v>
      </c>
      <c r="G3722" s="493">
        <v>44256.4978587963</v>
      </c>
      <c r="H3722" s="493">
        <v>44256.4978587963</v>
      </c>
      <c r="I3722" t="s">
        <v>9493</v>
      </c>
      <c r="J3722" t="s">
        <v>9493</v>
      </c>
      <c r="K3722" t="s">
        <v>1368</v>
      </c>
    </row>
    <row r="3723" hidden="1" spans="1:11">
      <c r="A3723" t="s">
        <v>579</v>
      </c>
      <c r="B3723">
        <v>1</v>
      </c>
      <c r="C3723" t="s">
        <v>578</v>
      </c>
      <c r="D3723">
        <v>1</v>
      </c>
      <c r="E3723">
        <v>92421092</v>
      </c>
      <c r="F3723">
        <v>9</v>
      </c>
      <c r="G3723" s="493">
        <v>44256.4997916667</v>
      </c>
      <c r="H3723" s="493">
        <v>44256.5034837963</v>
      </c>
      <c r="I3723" t="s">
        <v>3563</v>
      </c>
      <c r="J3723" t="s">
        <v>2081</v>
      </c>
      <c r="K3723" t="s">
        <v>9494</v>
      </c>
    </row>
    <row r="3724" hidden="1" spans="1:11">
      <c r="A3724" t="s">
        <v>9495</v>
      </c>
      <c r="B3724">
        <v>1</v>
      </c>
      <c r="C3724" t="s">
        <v>578</v>
      </c>
      <c r="D3724">
        <v>1</v>
      </c>
      <c r="E3724">
        <v>92421092</v>
      </c>
      <c r="F3724">
        <v>9</v>
      </c>
      <c r="G3724" s="493">
        <v>44256.4997916667</v>
      </c>
      <c r="H3724" s="493">
        <v>44256.5034837963</v>
      </c>
      <c r="I3724" t="s">
        <v>8567</v>
      </c>
      <c r="J3724" t="s">
        <v>2081</v>
      </c>
      <c r="K3724" t="s">
        <v>9494</v>
      </c>
    </row>
    <row r="3725" hidden="1" spans="1:11">
      <c r="A3725" t="s">
        <v>9496</v>
      </c>
      <c r="B3725">
        <v>1</v>
      </c>
      <c r="C3725" t="s">
        <v>9497</v>
      </c>
      <c r="D3725">
        <v>1</v>
      </c>
      <c r="E3725" t="s">
        <v>3302</v>
      </c>
      <c r="F3725">
        <v>9</v>
      </c>
      <c r="G3725" s="493">
        <v>44290.6680324074</v>
      </c>
      <c r="H3725" s="493">
        <v>44290.6741898148</v>
      </c>
      <c r="I3725" t="s">
        <v>3308</v>
      </c>
      <c r="J3725" t="s">
        <v>3309</v>
      </c>
      <c r="K3725" t="s">
        <v>8251</v>
      </c>
    </row>
    <row r="3726" hidden="1" spans="1:11">
      <c r="A3726" t="s">
        <v>9498</v>
      </c>
      <c r="B3726">
        <v>1</v>
      </c>
      <c r="C3726" t="s">
        <v>9497</v>
      </c>
      <c r="D3726">
        <v>1</v>
      </c>
      <c r="E3726" t="s">
        <v>3302</v>
      </c>
      <c r="F3726">
        <v>9</v>
      </c>
      <c r="G3726" s="493">
        <v>44290.6680324074</v>
      </c>
      <c r="H3726" s="493">
        <v>44290.6741898148</v>
      </c>
      <c r="I3726" t="s">
        <v>7449</v>
      </c>
      <c r="J3726" t="s">
        <v>3309</v>
      </c>
      <c r="K3726" t="s">
        <v>8251</v>
      </c>
    </row>
    <row r="3727" hidden="1" spans="1:11">
      <c r="A3727" t="s">
        <v>507</v>
      </c>
      <c r="B3727">
        <v>1</v>
      </c>
      <c r="C3727" t="s">
        <v>507</v>
      </c>
      <c r="D3727">
        <v>1</v>
      </c>
      <c r="E3727" t="s">
        <v>508</v>
      </c>
      <c r="F3727">
        <v>10</v>
      </c>
      <c r="G3727" s="493">
        <v>44316.5109837963</v>
      </c>
      <c r="H3727" s="493">
        <v>45881.7250925926</v>
      </c>
      <c r="I3727" t="s">
        <v>8989</v>
      </c>
      <c r="J3727" t="s">
        <v>8989</v>
      </c>
      <c r="K3727" t="s">
        <v>8990</v>
      </c>
    </row>
    <row r="3728" hidden="1" spans="1:11">
      <c r="A3728" t="s">
        <v>1069</v>
      </c>
      <c r="B3728">
        <v>1</v>
      </c>
      <c r="C3728" t="s">
        <v>1068</v>
      </c>
      <c r="D3728">
        <v>1</v>
      </c>
      <c r="E3728" t="s">
        <v>1070</v>
      </c>
      <c r="F3728">
        <v>2</v>
      </c>
      <c r="G3728" s="493">
        <v>44795.7044328704</v>
      </c>
      <c r="H3728" s="493">
        <v>45896.6916666667</v>
      </c>
      <c r="I3728" t="s">
        <v>9048</v>
      </c>
      <c r="J3728" t="s">
        <v>9049</v>
      </c>
      <c r="K3728" t="s">
        <v>9499</v>
      </c>
    </row>
    <row r="3729" hidden="1" spans="1:11">
      <c r="A3729" t="s">
        <v>9500</v>
      </c>
      <c r="B3729">
        <v>1</v>
      </c>
      <c r="C3729" t="s">
        <v>1157</v>
      </c>
      <c r="D3729">
        <v>1</v>
      </c>
      <c r="E3729" t="s">
        <v>1159</v>
      </c>
      <c r="F3729">
        <v>2</v>
      </c>
      <c r="G3729" s="493">
        <v>45876.4583101852</v>
      </c>
      <c r="H3729" s="493">
        <v>45896.6030439815</v>
      </c>
      <c r="I3729" t="s">
        <v>9501</v>
      </c>
      <c r="J3729" t="s">
        <v>9502</v>
      </c>
      <c r="K3729" t="s">
        <v>9503</v>
      </c>
    </row>
    <row r="3730" hidden="1" spans="1:11">
      <c r="A3730" t="s">
        <v>1158</v>
      </c>
      <c r="B3730">
        <v>1</v>
      </c>
      <c r="C3730" t="s">
        <v>1157</v>
      </c>
      <c r="D3730">
        <v>1</v>
      </c>
      <c r="E3730" t="s">
        <v>1159</v>
      </c>
      <c r="F3730">
        <v>2</v>
      </c>
      <c r="G3730" s="493">
        <v>45876.4583101852</v>
      </c>
      <c r="H3730" s="493">
        <v>45896.6030439815</v>
      </c>
      <c r="I3730" t="s">
        <v>9504</v>
      </c>
      <c r="J3730" t="s">
        <v>9502</v>
      </c>
      <c r="K3730" t="s">
        <v>9503</v>
      </c>
    </row>
    <row r="3731" hidden="1" spans="1:11">
      <c r="A3731" t="s">
        <v>1071</v>
      </c>
      <c r="B3731">
        <v>1</v>
      </c>
      <c r="C3731" t="s">
        <v>1068</v>
      </c>
      <c r="D3731">
        <v>1</v>
      </c>
      <c r="E3731" t="s">
        <v>1070</v>
      </c>
      <c r="F3731">
        <v>2</v>
      </c>
      <c r="G3731" s="493">
        <v>44795.7044328704</v>
      </c>
      <c r="H3731" s="493">
        <v>45896.6916666667</v>
      </c>
      <c r="I3731" t="s">
        <v>9505</v>
      </c>
      <c r="J3731" t="s">
        <v>9049</v>
      </c>
      <c r="K3731" t="s">
        <v>9499</v>
      </c>
    </row>
    <row r="3732" hidden="1" spans="1:11">
      <c r="A3732" t="s">
        <v>4148</v>
      </c>
      <c r="B3732">
        <v>1</v>
      </c>
      <c r="C3732" t="s">
        <v>4148</v>
      </c>
      <c r="D3732">
        <v>1</v>
      </c>
      <c r="E3732" t="s">
        <v>4149</v>
      </c>
      <c r="F3732">
        <v>4</v>
      </c>
      <c r="G3732" s="493">
        <v>40197.5236342593</v>
      </c>
      <c r="H3732" s="493">
        <v>40197.5236342593</v>
      </c>
      <c r="I3732" t="s">
        <v>4150</v>
      </c>
      <c r="J3732" t="s">
        <v>4150</v>
      </c>
      <c r="K3732" t="s">
        <v>4151</v>
      </c>
    </row>
    <row r="3733" hidden="1" spans="1:11">
      <c r="A3733" t="s">
        <v>9506</v>
      </c>
      <c r="B3733">
        <v>1</v>
      </c>
      <c r="C3733" t="s">
        <v>9506</v>
      </c>
      <c r="D3733">
        <v>1</v>
      </c>
      <c r="E3733" t="s">
        <v>9507</v>
      </c>
      <c r="F3733">
        <v>24</v>
      </c>
      <c r="G3733" s="493">
        <v>44178.7752430556</v>
      </c>
      <c r="H3733" s="493">
        <v>44178.7752430556</v>
      </c>
      <c r="I3733" t="s">
        <v>9508</v>
      </c>
      <c r="J3733" t="s">
        <v>9508</v>
      </c>
      <c r="K3733" t="s">
        <v>9509</v>
      </c>
    </row>
    <row r="3734" hidden="1" spans="1:11">
      <c r="A3734" t="s">
        <v>9510</v>
      </c>
      <c r="B3734">
        <v>1</v>
      </c>
      <c r="C3734" t="s">
        <v>9290</v>
      </c>
      <c r="D3734">
        <v>1</v>
      </c>
      <c r="E3734" t="s">
        <v>7432</v>
      </c>
      <c r="F3734">
        <v>2</v>
      </c>
      <c r="G3734" s="493">
        <v>44425.6907407407</v>
      </c>
      <c r="H3734" s="493">
        <v>44573.6606018519</v>
      </c>
      <c r="I3734" t="s">
        <v>7936</v>
      </c>
      <c r="J3734" t="s">
        <v>7937</v>
      </c>
      <c r="K3734" t="s">
        <v>6998</v>
      </c>
    </row>
    <row r="3735" hidden="1" spans="1:11">
      <c r="A3735" t="s">
        <v>9511</v>
      </c>
      <c r="B3735">
        <v>1</v>
      </c>
      <c r="C3735" t="s">
        <v>9512</v>
      </c>
      <c r="D3735">
        <v>1</v>
      </c>
      <c r="E3735" t="s">
        <v>2626</v>
      </c>
      <c r="F3735">
        <v>9</v>
      </c>
      <c r="G3735" s="493">
        <v>44290.7043865741</v>
      </c>
      <c r="H3735" s="493">
        <v>44291.3270023148</v>
      </c>
      <c r="I3735" t="s">
        <v>2631</v>
      </c>
      <c r="J3735" t="s">
        <v>4383</v>
      </c>
      <c r="K3735" t="s">
        <v>9513</v>
      </c>
    </row>
    <row r="3736" hidden="1" spans="1:11">
      <c r="A3736" t="s">
        <v>9514</v>
      </c>
      <c r="B3736">
        <v>1</v>
      </c>
      <c r="C3736" t="s">
        <v>9512</v>
      </c>
      <c r="D3736">
        <v>1</v>
      </c>
      <c r="E3736" t="s">
        <v>2626</v>
      </c>
      <c r="F3736">
        <v>9</v>
      </c>
      <c r="G3736" s="493">
        <v>44290.7043865741</v>
      </c>
      <c r="H3736" s="493">
        <v>44291.3270023148</v>
      </c>
      <c r="I3736" t="s">
        <v>2627</v>
      </c>
      <c r="J3736" t="s">
        <v>4383</v>
      </c>
      <c r="K3736" t="s">
        <v>9513</v>
      </c>
    </row>
    <row r="3737" hidden="1" spans="1:11">
      <c r="A3737" t="s">
        <v>809</v>
      </c>
      <c r="B3737">
        <v>1</v>
      </c>
      <c r="C3737" t="s">
        <v>809</v>
      </c>
      <c r="D3737">
        <v>1</v>
      </c>
      <c r="E3737" t="s">
        <v>811</v>
      </c>
      <c r="F3737">
        <v>2</v>
      </c>
      <c r="G3737" s="493">
        <v>45910.5883449074</v>
      </c>
      <c r="H3737" s="493">
        <v>45910.6787847222</v>
      </c>
      <c r="I3737" t="s">
        <v>9515</v>
      </c>
      <c r="J3737" t="s">
        <v>9515</v>
      </c>
      <c r="K3737" t="s">
        <v>9516</v>
      </c>
    </row>
    <row r="3738" hidden="1" spans="1:11">
      <c r="A3738" t="s">
        <v>840</v>
      </c>
      <c r="B3738">
        <v>1</v>
      </c>
      <c r="C3738" t="s">
        <v>840</v>
      </c>
      <c r="D3738">
        <v>1</v>
      </c>
      <c r="E3738" t="s">
        <v>842</v>
      </c>
      <c r="F3738">
        <v>2</v>
      </c>
      <c r="G3738" s="493">
        <v>45910.593912037</v>
      </c>
      <c r="H3738" s="493">
        <v>45910.6803703704</v>
      </c>
      <c r="I3738" t="s">
        <v>9517</v>
      </c>
      <c r="J3738" t="s">
        <v>9517</v>
      </c>
      <c r="K3738" t="s">
        <v>9518</v>
      </c>
    </row>
    <row r="3739" hidden="1" spans="1:11">
      <c r="A3739" t="s">
        <v>805</v>
      </c>
      <c r="B3739">
        <v>1</v>
      </c>
      <c r="C3739" t="s">
        <v>805</v>
      </c>
      <c r="D3739">
        <v>1</v>
      </c>
      <c r="E3739" t="s">
        <v>804</v>
      </c>
      <c r="F3739">
        <v>2</v>
      </c>
      <c r="G3739" s="493">
        <v>45910.5956597222</v>
      </c>
      <c r="H3739" s="493">
        <v>45930.3664583333</v>
      </c>
      <c r="I3739" t="s">
        <v>9519</v>
      </c>
      <c r="J3739" t="s">
        <v>9519</v>
      </c>
      <c r="K3739" t="s">
        <v>9520</v>
      </c>
    </row>
    <row r="3740" hidden="1" spans="1:11">
      <c r="A3740" t="s">
        <v>812</v>
      </c>
      <c r="B3740">
        <v>1</v>
      </c>
      <c r="C3740" t="s">
        <v>812</v>
      </c>
      <c r="D3740">
        <v>1</v>
      </c>
      <c r="E3740" t="s">
        <v>814</v>
      </c>
      <c r="F3740">
        <v>2</v>
      </c>
      <c r="G3740" s="493">
        <v>45910.5967361111</v>
      </c>
      <c r="H3740" s="493">
        <v>45910.6846643519</v>
      </c>
      <c r="I3740" t="s">
        <v>9521</v>
      </c>
      <c r="J3740" t="s">
        <v>9521</v>
      </c>
      <c r="K3740" t="s">
        <v>9521</v>
      </c>
    </row>
    <row r="3741" hidden="1" spans="1:11">
      <c r="A3741" t="s">
        <v>9522</v>
      </c>
      <c r="B3741">
        <v>1</v>
      </c>
      <c r="C3741" t="s">
        <v>9522</v>
      </c>
      <c r="D3741">
        <v>1</v>
      </c>
      <c r="F3741">
        <v>0</v>
      </c>
      <c r="G3741" s="493">
        <v>44291.3936111111</v>
      </c>
      <c r="H3741" s="493">
        <v>44291.3936111111</v>
      </c>
      <c r="I3741" t="s">
        <v>9523</v>
      </c>
      <c r="J3741" t="s">
        <v>9523</v>
      </c>
      <c r="K3741" t="s">
        <v>1368</v>
      </c>
    </row>
    <row r="3742" hidden="1" spans="1:11">
      <c r="A3742" t="s">
        <v>1185</v>
      </c>
      <c r="B3742">
        <v>1</v>
      </c>
      <c r="C3742" t="s">
        <v>1185</v>
      </c>
      <c r="D3742">
        <v>1</v>
      </c>
      <c r="E3742" t="s">
        <v>1184</v>
      </c>
      <c r="F3742">
        <v>2</v>
      </c>
      <c r="G3742" s="493">
        <v>44281.6826736111</v>
      </c>
      <c r="H3742" s="493">
        <v>44281.6994560185</v>
      </c>
      <c r="I3742" t="s">
        <v>7433</v>
      </c>
      <c r="J3742" t="s">
        <v>7433</v>
      </c>
      <c r="K3742" t="s">
        <v>7433</v>
      </c>
    </row>
    <row r="3743" hidden="1" spans="1:11">
      <c r="A3743" t="s">
        <v>1196</v>
      </c>
      <c r="B3743">
        <v>1</v>
      </c>
      <c r="C3743" t="s">
        <v>1196</v>
      </c>
      <c r="D3743">
        <v>1</v>
      </c>
      <c r="E3743" t="s">
        <v>1184</v>
      </c>
      <c r="F3743">
        <v>2</v>
      </c>
      <c r="G3743" s="493">
        <v>45091.7949305556</v>
      </c>
      <c r="H3743" s="493">
        <v>45100.4860532407</v>
      </c>
      <c r="I3743" t="s">
        <v>7436</v>
      </c>
      <c r="J3743" t="s">
        <v>7436</v>
      </c>
      <c r="K3743" t="s">
        <v>7437</v>
      </c>
    </row>
    <row r="3744" hidden="1" spans="1:11">
      <c r="A3744" t="s">
        <v>9524</v>
      </c>
      <c r="B3744">
        <v>1</v>
      </c>
      <c r="C3744" t="s">
        <v>9524</v>
      </c>
      <c r="D3744">
        <v>1</v>
      </c>
      <c r="E3744" t="s">
        <v>9525</v>
      </c>
      <c r="F3744">
        <v>8</v>
      </c>
      <c r="G3744" s="493">
        <v>44740.3777893518</v>
      </c>
      <c r="H3744" s="493">
        <v>44740.3823263889</v>
      </c>
      <c r="I3744" t="s">
        <v>5078</v>
      </c>
      <c r="J3744" t="s">
        <v>5078</v>
      </c>
      <c r="K3744" t="s">
        <v>9526</v>
      </c>
    </row>
    <row r="3745" hidden="1" spans="1:11">
      <c r="A3745" t="s">
        <v>9527</v>
      </c>
      <c r="B3745">
        <v>1</v>
      </c>
      <c r="C3745" t="s">
        <v>9527</v>
      </c>
      <c r="D3745">
        <v>1</v>
      </c>
      <c r="E3745" t="s">
        <v>1098</v>
      </c>
      <c r="F3745">
        <v>6</v>
      </c>
      <c r="G3745" s="493">
        <v>44740.4798958333</v>
      </c>
      <c r="H3745" s="493">
        <v>44740.5977199074</v>
      </c>
      <c r="I3745" t="s">
        <v>6637</v>
      </c>
      <c r="J3745" t="s">
        <v>6637</v>
      </c>
      <c r="K3745" t="s">
        <v>6637</v>
      </c>
    </row>
    <row r="3746" hidden="1" spans="1:11">
      <c r="A3746" t="s">
        <v>1095</v>
      </c>
      <c r="B3746">
        <v>1</v>
      </c>
      <c r="C3746" t="s">
        <v>1095</v>
      </c>
      <c r="D3746">
        <v>1</v>
      </c>
      <c r="E3746" t="s">
        <v>1096</v>
      </c>
      <c r="F3746">
        <v>6</v>
      </c>
      <c r="G3746" s="493">
        <v>44741.3385185185</v>
      </c>
      <c r="H3746" s="493">
        <v>44741.3421875</v>
      </c>
      <c r="I3746" t="s">
        <v>6831</v>
      </c>
      <c r="J3746" t="s">
        <v>6831</v>
      </c>
      <c r="K3746" t="s">
        <v>9528</v>
      </c>
    </row>
    <row r="3747" hidden="1" spans="1:11">
      <c r="A3747" t="s">
        <v>1166</v>
      </c>
      <c r="B3747">
        <v>1</v>
      </c>
      <c r="C3747" t="s">
        <v>1166</v>
      </c>
      <c r="D3747">
        <v>1</v>
      </c>
      <c r="E3747" t="s">
        <v>1164</v>
      </c>
      <c r="F3747">
        <v>6</v>
      </c>
      <c r="G3747" s="493">
        <v>44741.3388194444</v>
      </c>
      <c r="H3747" s="493">
        <v>44741.3436111111</v>
      </c>
      <c r="I3747" t="s">
        <v>6682</v>
      </c>
      <c r="J3747" t="s">
        <v>6682</v>
      </c>
      <c r="K3747" t="s">
        <v>9529</v>
      </c>
    </row>
    <row r="3748" hidden="1" spans="1:11">
      <c r="A3748" t="s">
        <v>9530</v>
      </c>
      <c r="B3748">
        <v>1</v>
      </c>
      <c r="C3748" t="s">
        <v>554</v>
      </c>
      <c r="D3748">
        <v>1</v>
      </c>
      <c r="E3748" t="s">
        <v>553</v>
      </c>
      <c r="F3748">
        <v>9</v>
      </c>
      <c r="G3748" s="493">
        <v>44204.7234375</v>
      </c>
      <c r="H3748" s="493">
        <v>44204.7477430556</v>
      </c>
      <c r="I3748" t="s">
        <v>9531</v>
      </c>
      <c r="J3748" t="s">
        <v>9317</v>
      </c>
      <c r="K3748" t="s">
        <v>9532</v>
      </c>
    </row>
    <row r="3749" hidden="1" spans="1:11">
      <c r="A3749" t="s">
        <v>552</v>
      </c>
      <c r="B3749">
        <v>1</v>
      </c>
      <c r="C3749" t="s">
        <v>551</v>
      </c>
      <c r="D3749">
        <v>1</v>
      </c>
      <c r="E3749" t="s">
        <v>553</v>
      </c>
      <c r="F3749">
        <v>9</v>
      </c>
      <c r="G3749" s="493">
        <v>44204.7277430556</v>
      </c>
      <c r="H3749" s="493">
        <v>44204.7514236111</v>
      </c>
      <c r="I3749" t="s">
        <v>9533</v>
      </c>
      <c r="J3749" t="s">
        <v>9319</v>
      </c>
      <c r="K3749" t="s">
        <v>9534</v>
      </c>
    </row>
    <row r="3750" hidden="1" spans="1:11">
      <c r="A3750" t="s">
        <v>9535</v>
      </c>
      <c r="B3750">
        <v>1</v>
      </c>
      <c r="C3750" t="s">
        <v>9536</v>
      </c>
      <c r="D3750">
        <v>1</v>
      </c>
      <c r="E3750" t="s">
        <v>6532</v>
      </c>
      <c r="F3750">
        <v>6</v>
      </c>
      <c r="G3750" s="493">
        <v>44931.6996527778</v>
      </c>
      <c r="H3750" s="493">
        <v>44931.7112268519</v>
      </c>
      <c r="I3750" t="s">
        <v>9537</v>
      </c>
      <c r="J3750" t="s">
        <v>4265</v>
      </c>
      <c r="K3750" t="s">
        <v>4957</v>
      </c>
    </row>
    <row r="3751" hidden="1" spans="1:11">
      <c r="A3751" t="s">
        <v>9538</v>
      </c>
      <c r="B3751">
        <v>1</v>
      </c>
      <c r="C3751" t="s">
        <v>9536</v>
      </c>
      <c r="D3751">
        <v>1</v>
      </c>
      <c r="E3751" t="s">
        <v>6532</v>
      </c>
      <c r="F3751">
        <v>6</v>
      </c>
      <c r="G3751" s="493">
        <v>44931.6996527778</v>
      </c>
      <c r="H3751" s="493">
        <v>44931.7112268519</v>
      </c>
      <c r="I3751" t="s">
        <v>7994</v>
      </c>
      <c r="J3751" t="s">
        <v>4265</v>
      </c>
      <c r="K3751" t="s">
        <v>4957</v>
      </c>
    </row>
    <row r="3752" hidden="1" spans="1:11">
      <c r="A3752" t="s">
        <v>9539</v>
      </c>
      <c r="B3752">
        <v>1</v>
      </c>
      <c r="C3752" t="s">
        <v>9539</v>
      </c>
      <c r="D3752">
        <v>1</v>
      </c>
      <c r="F3752">
        <v>0</v>
      </c>
      <c r="G3752" s="493">
        <v>44874.6716319444</v>
      </c>
      <c r="H3752" s="493">
        <v>44874.6716319444</v>
      </c>
      <c r="I3752" t="s">
        <v>7915</v>
      </c>
      <c r="J3752" t="s">
        <v>7915</v>
      </c>
      <c r="K3752" t="s">
        <v>1368</v>
      </c>
    </row>
    <row r="3753" hidden="1" spans="1:11">
      <c r="A3753" t="s">
        <v>9540</v>
      </c>
      <c r="B3753">
        <v>1</v>
      </c>
      <c r="C3753" t="s">
        <v>551</v>
      </c>
      <c r="D3753">
        <v>1</v>
      </c>
      <c r="E3753" t="s">
        <v>553</v>
      </c>
      <c r="F3753">
        <v>9</v>
      </c>
      <c r="G3753" s="493">
        <v>44204.7277430556</v>
      </c>
      <c r="H3753" s="493">
        <v>44204.7514236111</v>
      </c>
      <c r="I3753" t="s">
        <v>9541</v>
      </c>
      <c r="J3753" t="s">
        <v>9319</v>
      </c>
      <c r="K3753" t="s">
        <v>9534</v>
      </c>
    </row>
    <row r="3754" hidden="1" spans="1:11">
      <c r="A3754" t="s">
        <v>9542</v>
      </c>
      <c r="B3754">
        <v>1</v>
      </c>
      <c r="C3754" t="s">
        <v>554</v>
      </c>
      <c r="D3754">
        <v>1</v>
      </c>
      <c r="E3754" t="s">
        <v>553</v>
      </c>
      <c r="F3754">
        <v>9</v>
      </c>
      <c r="G3754" s="493">
        <v>44204.7234375</v>
      </c>
      <c r="H3754" s="493">
        <v>44204.7477430556</v>
      </c>
      <c r="I3754" t="s">
        <v>9543</v>
      </c>
      <c r="J3754" t="s">
        <v>9317</v>
      </c>
      <c r="K3754" t="s">
        <v>9532</v>
      </c>
    </row>
    <row r="3755" hidden="1" spans="1:11">
      <c r="A3755" t="s">
        <v>9544</v>
      </c>
      <c r="B3755">
        <v>1</v>
      </c>
      <c r="C3755" t="s">
        <v>9545</v>
      </c>
      <c r="D3755">
        <v>1</v>
      </c>
      <c r="E3755" t="s">
        <v>908</v>
      </c>
      <c r="F3755">
        <v>2</v>
      </c>
      <c r="G3755" s="493">
        <v>44280.7531944444</v>
      </c>
      <c r="H3755" s="493">
        <v>44281.4940509259</v>
      </c>
      <c r="I3755" t="s">
        <v>7427</v>
      </c>
      <c r="J3755" t="s">
        <v>6203</v>
      </c>
      <c r="K3755" t="s">
        <v>4634</v>
      </c>
    </row>
    <row r="3756" hidden="1" spans="1:11">
      <c r="A3756" t="s">
        <v>9546</v>
      </c>
      <c r="B3756">
        <v>1</v>
      </c>
      <c r="C3756" t="s">
        <v>9546</v>
      </c>
      <c r="D3756">
        <v>1</v>
      </c>
      <c r="F3756">
        <v>0</v>
      </c>
      <c r="G3756" s="493">
        <v>44540.6001967593</v>
      </c>
      <c r="H3756" s="493">
        <v>44540.6001967593</v>
      </c>
      <c r="I3756" t="s">
        <v>9547</v>
      </c>
      <c r="J3756" t="s">
        <v>9547</v>
      </c>
      <c r="K3756" t="s">
        <v>1368</v>
      </c>
    </row>
    <row r="3757" hidden="1" spans="1:11">
      <c r="A3757" t="s">
        <v>9548</v>
      </c>
      <c r="B3757">
        <v>1</v>
      </c>
      <c r="C3757" t="s">
        <v>9548</v>
      </c>
      <c r="D3757">
        <v>1</v>
      </c>
      <c r="F3757">
        <v>0</v>
      </c>
      <c r="G3757" s="493">
        <v>44540.6526157407</v>
      </c>
      <c r="H3757" s="493">
        <v>44540.6526157407</v>
      </c>
      <c r="I3757" t="s">
        <v>9549</v>
      </c>
      <c r="J3757" t="s">
        <v>9549</v>
      </c>
      <c r="K3757" t="s">
        <v>1368</v>
      </c>
    </row>
    <row r="3758" hidden="1" spans="1:11">
      <c r="A3758" t="s">
        <v>9550</v>
      </c>
      <c r="B3758">
        <v>1</v>
      </c>
      <c r="C3758" t="s">
        <v>9551</v>
      </c>
      <c r="D3758">
        <v>1</v>
      </c>
      <c r="E3758" t="s">
        <v>3512</v>
      </c>
      <c r="F3758">
        <v>4</v>
      </c>
      <c r="G3758" s="493">
        <v>44540.6092824074</v>
      </c>
      <c r="H3758" s="493">
        <v>44902.6035416667</v>
      </c>
      <c r="I3758" t="s">
        <v>3513</v>
      </c>
      <c r="J3758" t="s">
        <v>3514</v>
      </c>
      <c r="K3758" t="s">
        <v>9552</v>
      </c>
    </row>
    <row r="3759" hidden="1" spans="1:11">
      <c r="A3759" t="s">
        <v>9553</v>
      </c>
      <c r="B3759">
        <v>1</v>
      </c>
      <c r="C3759" t="s">
        <v>9554</v>
      </c>
      <c r="D3759">
        <v>1</v>
      </c>
      <c r="E3759" t="s">
        <v>3132</v>
      </c>
      <c r="F3759">
        <v>4</v>
      </c>
      <c r="G3759" s="493">
        <v>44540.6086342593</v>
      </c>
      <c r="H3759" s="493">
        <v>44902.6016319444</v>
      </c>
      <c r="I3759" t="s">
        <v>3491</v>
      </c>
      <c r="J3759" t="s">
        <v>3134</v>
      </c>
      <c r="K3759" t="s">
        <v>9555</v>
      </c>
    </row>
    <row r="3760" hidden="1" spans="1:11">
      <c r="A3760" t="s">
        <v>9556</v>
      </c>
      <c r="B3760">
        <v>1</v>
      </c>
      <c r="C3760" t="s">
        <v>9557</v>
      </c>
      <c r="D3760">
        <v>1</v>
      </c>
      <c r="E3760" t="s">
        <v>493</v>
      </c>
      <c r="F3760">
        <v>4</v>
      </c>
      <c r="G3760" s="493">
        <v>44540.6784490741</v>
      </c>
      <c r="H3760" s="493">
        <v>44540.6849074074</v>
      </c>
      <c r="I3760" t="s">
        <v>8001</v>
      </c>
      <c r="J3760" t="s">
        <v>8002</v>
      </c>
      <c r="K3760" t="s">
        <v>9558</v>
      </c>
    </row>
    <row r="3761" hidden="1" spans="1:11">
      <c r="A3761" t="s">
        <v>9559</v>
      </c>
      <c r="B3761">
        <v>1</v>
      </c>
      <c r="C3761" t="s">
        <v>9560</v>
      </c>
      <c r="D3761">
        <v>1</v>
      </c>
      <c r="E3761" t="s">
        <v>493</v>
      </c>
      <c r="F3761">
        <v>4</v>
      </c>
      <c r="G3761" s="493">
        <v>44540.6788425926</v>
      </c>
      <c r="H3761" s="493">
        <v>45864.6718865741</v>
      </c>
      <c r="I3761" t="s">
        <v>8008</v>
      </c>
      <c r="J3761" t="s">
        <v>8009</v>
      </c>
      <c r="K3761" t="s">
        <v>8010</v>
      </c>
    </row>
    <row r="3762" hidden="1" spans="1:11">
      <c r="A3762" t="s">
        <v>9561</v>
      </c>
      <c r="B3762">
        <v>1</v>
      </c>
      <c r="C3762" t="s">
        <v>9561</v>
      </c>
      <c r="D3762">
        <v>1</v>
      </c>
      <c r="F3762">
        <v>0</v>
      </c>
      <c r="G3762" s="493">
        <v>44382.3886574074</v>
      </c>
      <c r="H3762" s="493">
        <v>44382.3886574074</v>
      </c>
      <c r="I3762" t="s">
        <v>7594</v>
      </c>
      <c r="J3762" t="s">
        <v>7594</v>
      </c>
      <c r="K3762" t="s">
        <v>1368</v>
      </c>
    </row>
    <row r="3763" hidden="1" spans="1:11">
      <c r="A3763" t="s">
        <v>9562</v>
      </c>
      <c r="B3763">
        <v>1</v>
      </c>
      <c r="C3763" t="s">
        <v>8947</v>
      </c>
      <c r="D3763">
        <v>1</v>
      </c>
      <c r="E3763" t="s">
        <v>8637</v>
      </c>
      <c r="F3763">
        <v>2</v>
      </c>
      <c r="G3763" s="493">
        <v>43795.7330208333</v>
      </c>
      <c r="H3763" s="493">
        <v>43798.4265740741</v>
      </c>
      <c r="I3763" t="s">
        <v>8638</v>
      </c>
      <c r="J3763" t="s">
        <v>8639</v>
      </c>
      <c r="K3763" t="s">
        <v>7592</v>
      </c>
    </row>
    <row r="3764" hidden="1" spans="1:11">
      <c r="A3764" t="s">
        <v>9563</v>
      </c>
      <c r="B3764">
        <v>1</v>
      </c>
      <c r="C3764" t="s">
        <v>9512</v>
      </c>
      <c r="D3764">
        <v>1</v>
      </c>
      <c r="E3764" t="s">
        <v>2626</v>
      </c>
      <c r="F3764">
        <v>9</v>
      </c>
      <c r="G3764" s="493">
        <v>44290.7043865741</v>
      </c>
      <c r="H3764" s="493">
        <v>44291.3270023148</v>
      </c>
      <c r="I3764" t="s">
        <v>7444</v>
      </c>
      <c r="J3764" t="s">
        <v>4383</v>
      </c>
      <c r="K3764" t="s">
        <v>9513</v>
      </c>
    </row>
    <row r="3765" hidden="1" spans="1:11">
      <c r="A3765" t="s">
        <v>9564</v>
      </c>
      <c r="B3765">
        <v>1</v>
      </c>
      <c r="C3765" t="s">
        <v>8947</v>
      </c>
      <c r="D3765">
        <v>1</v>
      </c>
      <c r="E3765" t="s">
        <v>8637</v>
      </c>
      <c r="F3765">
        <v>2</v>
      </c>
      <c r="G3765" s="493">
        <v>43795.7330208333</v>
      </c>
      <c r="H3765" s="493">
        <v>43798.4265740741</v>
      </c>
      <c r="I3765" t="s">
        <v>8948</v>
      </c>
      <c r="J3765" t="s">
        <v>8639</v>
      </c>
      <c r="K3765" t="s">
        <v>7592</v>
      </c>
    </row>
    <row r="3766" hidden="1" spans="1:11">
      <c r="A3766" t="s">
        <v>1097</v>
      </c>
      <c r="B3766">
        <v>1</v>
      </c>
      <c r="C3766" t="s">
        <v>1097</v>
      </c>
      <c r="D3766">
        <v>1</v>
      </c>
      <c r="E3766" t="s">
        <v>1098</v>
      </c>
      <c r="F3766">
        <v>6</v>
      </c>
      <c r="G3766" s="493">
        <v>44740.4791087963</v>
      </c>
      <c r="H3766" s="493">
        <v>44740.6019560185</v>
      </c>
      <c r="I3766" t="s">
        <v>6657</v>
      </c>
      <c r="J3766" t="s">
        <v>6657</v>
      </c>
      <c r="K3766" t="s">
        <v>6657</v>
      </c>
    </row>
    <row r="3767" hidden="1" spans="1:11">
      <c r="A3767" t="s">
        <v>9565</v>
      </c>
      <c r="B3767">
        <v>1</v>
      </c>
      <c r="C3767" t="s">
        <v>9565</v>
      </c>
      <c r="D3767">
        <v>1</v>
      </c>
      <c r="E3767" t="s">
        <v>1098</v>
      </c>
      <c r="F3767">
        <v>6</v>
      </c>
      <c r="G3767" s="493">
        <v>44740.4794444444</v>
      </c>
      <c r="H3767" s="493">
        <v>44740.6044444444</v>
      </c>
      <c r="I3767" t="s">
        <v>6660</v>
      </c>
      <c r="J3767" t="s">
        <v>6660</v>
      </c>
      <c r="K3767" t="s">
        <v>6660</v>
      </c>
    </row>
    <row r="3768" hidden="1" spans="1:11">
      <c r="A3768" t="s">
        <v>9566</v>
      </c>
      <c r="B3768">
        <v>1</v>
      </c>
      <c r="C3768" t="s">
        <v>9566</v>
      </c>
      <c r="D3768">
        <v>1</v>
      </c>
      <c r="E3768" t="s">
        <v>1098</v>
      </c>
      <c r="F3768">
        <v>6</v>
      </c>
      <c r="G3768" s="493">
        <v>44740.4802083333</v>
      </c>
      <c r="H3768" s="493">
        <v>44740.6004050926</v>
      </c>
      <c r="I3768" t="s">
        <v>9321</v>
      </c>
      <c r="J3768" t="s">
        <v>9321</v>
      </c>
      <c r="K3768" t="s">
        <v>9321</v>
      </c>
    </row>
    <row r="3769" hidden="1" spans="1:11">
      <c r="A3769" t="s">
        <v>1163</v>
      </c>
      <c r="B3769">
        <v>1</v>
      </c>
      <c r="C3769" t="s">
        <v>1163</v>
      </c>
      <c r="D3769">
        <v>1</v>
      </c>
      <c r="E3769" t="s">
        <v>1164</v>
      </c>
      <c r="F3769">
        <v>6</v>
      </c>
      <c r="G3769" s="493">
        <v>44741.3390856481</v>
      </c>
      <c r="H3769" s="493">
        <v>44741.3449421296</v>
      </c>
      <c r="I3769" t="s">
        <v>6685</v>
      </c>
      <c r="J3769" t="s">
        <v>6685</v>
      </c>
      <c r="K3769" t="s">
        <v>6685</v>
      </c>
    </row>
    <row r="3770" hidden="1" spans="1:11">
      <c r="A3770" t="s">
        <v>9567</v>
      </c>
      <c r="B3770">
        <v>1</v>
      </c>
      <c r="C3770" t="s">
        <v>9567</v>
      </c>
      <c r="D3770">
        <v>1</v>
      </c>
      <c r="E3770" t="s">
        <v>880</v>
      </c>
      <c r="F3770">
        <v>2</v>
      </c>
      <c r="G3770" s="493">
        <v>44636.6240740741</v>
      </c>
      <c r="H3770" s="493">
        <v>44636.6653587963</v>
      </c>
      <c r="I3770" t="s">
        <v>9568</v>
      </c>
      <c r="J3770" t="s">
        <v>9568</v>
      </c>
      <c r="K3770" t="s">
        <v>5316</v>
      </c>
    </row>
    <row r="3771" hidden="1" spans="1:11">
      <c r="A3771" t="s">
        <v>9569</v>
      </c>
      <c r="B3771">
        <v>1</v>
      </c>
      <c r="C3771" t="s">
        <v>9569</v>
      </c>
      <c r="D3771">
        <v>1</v>
      </c>
      <c r="F3771">
        <v>0</v>
      </c>
      <c r="G3771" s="493">
        <v>44291.3921643519</v>
      </c>
      <c r="H3771" s="493">
        <v>44291.3921643519</v>
      </c>
      <c r="I3771" t="s">
        <v>9570</v>
      </c>
      <c r="J3771" t="s">
        <v>9570</v>
      </c>
      <c r="K3771" t="s">
        <v>1368</v>
      </c>
    </row>
    <row r="3772" hidden="1" spans="1:11">
      <c r="A3772" t="s">
        <v>9571</v>
      </c>
      <c r="B3772">
        <v>1</v>
      </c>
      <c r="C3772" t="s">
        <v>9571</v>
      </c>
      <c r="D3772">
        <v>1</v>
      </c>
      <c r="F3772">
        <v>0</v>
      </c>
      <c r="G3772" s="493">
        <v>44280.7473726852</v>
      </c>
      <c r="H3772" s="493">
        <v>44280.7473726852</v>
      </c>
      <c r="I3772" t="s">
        <v>9572</v>
      </c>
      <c r="J3772" t="s">
        <v>9572</v>
      </c>
      <c r="K3772" t="s">
        <v>1368</v>
      </c>
    </row>
    <row r="3773" hidden="1" spans="1:11">
      <c r="A3773" t="s">
        <v>9573</v>
      </c>
      <c r="B3773">
        <v>1</v>
      </c>
      <c r="C3773" t="s">
        <v>9573</v>
      </c>
      <c r="D3773">
        <v>1</v>
      </c>
      <c r="F3773">
        <v>0</v>
      </c>
      <c r="G3773" s="493">
        <v>44280.7446180556</v>
      </c>
      <c r="H3773" s="493">
        <v>44280.7446180556</v>
      </c>
      <c r="I3773" t="s">
        <v>2596</v>
      </c>
      <c r="J3773" t="s">
        <v>2596</v>
      </c>
      <c r="K3773" t="s">
        <v>1368</v>
      </c>
    </row>
    <row r="3774" hidden="1" spans="1:11">
      <c r="A3774" t="s">
        <v>9574</v>
      </c>
      <c r="B3774">
        <v>1</v>
      </c>
      <c r="C3774" t="s">
        <v>9575</v>
      </c>
      <c r="D3774">
        <v>1</v>
      </c>
      <c r="E3774" t="s">
        <v>2618</v>
      </c>
      <c r="F3774">
        <v>9</v>
      </c>
      <c r="G3774" s="493">
        <v>44537.432662037</v>
      </c>
      <c r="H3774" s="493">
        <v>44537.4429861111</v>
      </c>
      <c r="I3774" t="s">
        <v>2784</v>
      </c>
      <c r="J3774" t="s">
        <v>2619</v>
      </c>
      <c r="K3774" t="s">
        <v>3299</v>
      </c>
    </row>
    <row r="3775" hidden="1" spans="1:11">
      <c r="A3775" t="s">
        <v>9576</v>
      </c>
      <c r="B3775">
        <v>1</v>
      </c>
      <c r="C3775" t="s">
        <v>9577</v>
      </c>
      <c r="D3775">
        <v>1</v>
      </c>
      <c r="E3775" t="s">
        <v>2111</v>
      </c>
      <c r="F3775">
        <v>9</v>
      </c>
      <c r="G3775" s="493">
        <v>44537.4107986111</v>
      </c>
      <c r="H3775" s="493">
        <v>44537.4490856481</v>
      </c>
      <c r="I3775" t="s">
        <v>3295</v>
      </c>
      <c r="J3775" t="s">
        <v>2622</v>
      </c>
      <c r="K3775" t="s">
        <v>4510</v>
      </c>
    </row>
    <row r="3776" hidden="1" spans="1:11">
      <c r="A3776" t="s">
        <v>9578</v>
      </c>
      <c r="B3776">
        <v>2</v>
      </c>
      <c r="C3776" t="s">
        <v>9579</v>
      </c>
      <c r="D3776">
        <v>1</v>
      </c>
      <c r="E3776" t="s">
        <v>9580</v>
      </c>
      <c r="F3776">
        <v>8</v>
      </c>
      <c r="G3776" s="493">
        <v>45804.8225</v>
      </c>
      <c r="H3776" s="493">
        <v>45804.8225</v>
      </c>
      <c r="I3776" t="s">
        <v>9581</v>
      </c>
      <c r="J3776" t="s">
        <v>9582</v>
      </c>
      <c r="K3776" t="s">
        <v>9583</v>
      </c>
    </row>
    <row r="3777" hidden="1" spans="1:11">
      <c r="A3777" t="s">
        <v>9584</v>
      </c>
      <c r="B3777">
        <v>2</v>
      </c>
      <c r="C3777" t="s">
        <v>9585</v>
      </c>
      <c r="D3777">
        <v>1</v>
      </c>
      <c r="E3777" t="s">
        <v>9586</v>
      </c>
      <c r="F3777">
        <v>4</v>
      </c>
      <c r="G3777" s="493">
        <v>45804.8254398148</v>
      </c>
      <c r="H3777" s="493">
        <v>45804.8254398148</v>
      </c>
      <c r="I3777" t="s">
        <v>9587</v>
      </c>
      <c r="J3777" t="s">
        <v>9588</v>
      </c>
      <c r="K3777" t="s">
        <v>9589</v>
      </c>
    </row>
    <row r="3778" hidden="1" spans="1:11">
      <c r="A3778" t="s">
        <v>9590</v>
      </c>
      <c r="B3778">
        <v>1</v>
      </c>
      <c r="C3778" t="s">
        <v>567</v>
      </c>
      <c r="D3778">
        <v>1</v>
      </c>
      <c r="E3778" t="s">
        <v>569</v>
      </c>
      <c r="F3778">
        <v>9</v>
      </c>
      <c r="G3778" s="493">
        <v>43890.6088425926</v>
      </c>
      <c r="H3778" s="493">
        <v>45653.6408217593</v>
      </c>
      <c r="I3778" t="s">
        <v>9591</v>
      </c>
      <c r="J3778" t="s">
        <v>8269</v>
      </c>
      <c r="K3778" t="s">
        <v>8269</v>
      </c>
    </row>
    <row r="3779" hidden="1" spans="1:11">
      <c r="A3779" t="s">
        <v>9592</v>
      </c>
      <c r="B3779">
        <v>1</v>
      </c>
      <c r="C3779" t="s">
        <v>538</v>
      </c>
      <c r="D3779">
        <v>1</v>
      </c>
      <c r="E3779" t="s">
        <v>540</v>
      </c>
      <c r="F3779">
        <v>4</v>
      </c>
      <c r="G3779" s="493">
        <v>43901.653587963</v>
      </c>
      <c r="H3779" s="493">
        <v>45209.4088310185</v>
      </c>
      <c r="I3779" t="s">
        <v>2716</v>
      </c>
      <c r="J3779" t="s">
        <v>2503</v>
      </c>
      <c r="K3779" t="s">
        <v>2503</v>
      </c>
    </row>
    <row r="3780" hidden="1" spans="1:11">
      <c r="A3780" t="s">
        <v>9593</v>
      </c>
      <c r="B3780">
        <v>1</v>
      </c>
      <c r="C3780" t="s">
        <v>538</v>
      </c>
      <c r="D3780">
        <v>1</v>
      </c>
      <c r="E3780" t="s">
        <v>540</v>
      </c>
      <c r="F3780">
        <v>4</v>
      </c>
      <c r="G3780" s="493">
        <v>43901.653587963</v>
      </c>
      <c r="H3780" s="493">
        <v>45209.4088310185</v>
      </c>
      <c r="I3780" t="s">
        <v>2718</v>
      </c>
      <c r="J3780" t="s">
        <v>2503</v>
      </c>
      <c r="K3780" t="s">
        <v>2503</v>
      </c>
    </row>
    <row r="3781" hidden="1" spans="1:11">
      <c r="A3781" t="s">
        <v>9594</v>
      </c>
      <c r="B3781">
        <v>1</v>
      </c>
      <c r="C3781" t="s">
        <v>9594</v>
      </c>
      <c r="D3781">
        <v>1</v>
      </c>
      <c r="E3781" t="s">
        <v>957</v>
      </c>
      <c r="F3781">
        <v>2</v>
      </c>
      <c r="G3781" s="493">
        <v>44722.4549074074</v>
      </c>
      <c r="H3781" s="493">
        <v>44722.6104513889</v>
      </c>
      <c r="I3781" t="s">
        <v>8954</v>
      </c>
      <c r="J3781" t="s">
        <v>8954</v>
      </c>
      <c r="K3781" t="s">
        <v>8954</v>
      </c>
    </row>
    <row r="3782" hidden="1" spans="1:11">
      <c r="A3782" t="s">
        <v>9595</v>
      </c>
      <c r="B3782">
        <v>1</v>
      </c>
      <c r="C3782" t="s">
        <v>9595</v>
      </c>
      <c r="D3782">
        <v>1</v>
      </c>
      <c r="E3782" t="s">
        <v>957</v>
      </c>
      <c r="F3782">
        <v>2</v>
      </c>
      <c r="G3782" s="493">
        <v>44722.4545486111</v>
      </c>
      <c r="H3782" s="493">
        <v>44722.6127777778</v>
      </c>
      <c r="I3782" t="s">
        <v>8956</v>
      </c>
      <c r="J3782" t="s">
        <v>8956</v>
      </c>
      <c r="K3782" t="s">
        <v>8957</v>
      </c>
    </row>
    <row r="3783" hidden="1" spans="1:11">
      <c r="A3783" t="s">
        <v>9596</v>
      </c>
      <c r="B3783">
        <v>1</v>
      </c>
      <c r="C3783" t="s">
        <v>9596</v>
      </c>
      <c r="D3783">
        <v>1</v>
      </c>
      <c r="E3783" t="s">
        <v>1198</v>
      </c>
      <c r="F3783">
        <v>2</v>
      </c>
      <c r="G3783" s="493">
        <v>44721.6945717593</v>
      </c>
      <c r="H3783" s="493">
        <v>44722.3819560185</v>
      </c>
      <c r="I3783" t="s">
        <v>9597</v>
      </c>
      <c r="J3783" t="s">
        <v>9597</v>
      </c>
      <c r="K3783" t="s">
        <v>8681</v>
      </c>
    </row>
    <row r="3784" hidden="1" spans="1:11">
      <c r="A3784" t="s">
        <v>9598</v>
      </c>
      <c r="B3784">
        <v>1</v>
      </c>
      <c r="C3784" t="s">
        <v>9598</v>
      </c>
      <c r="D3784">
        <v>1</v>
      </c>
      <c r="E3784" t="s">
        <v>1198</v>
      </c>
      <c r="F3784">
        <v>2</v>
      </c>
      <c r="G3784" s="493">
        <v>44721.694224537</v>
      </c>
      <c r="H3784" s="493">
        <v>44722.3797569444</v>
      </c>
      <c r="I3784" t="s">
        <v>9599</v>
      </c>
      <c r="J3784" t="s">
        <v>9599</v>
      </c>
      <c r="K3784" t="s">
        <v>8950</v>
      </c>
    </row>
    <row r="3785" hidden="1" spans="1:11">
      <c r="A3785" t="s">
        <v>977</v>
      </c>
      <c r="B3785">
        <v>1</v>
      </c>
      <c r="C3785" t="s">
        <v>977</v>
      </c>
      <c r="D3785">
        <v>1</v>
      </c>
      <c r="E3785" t="s">
        <v>979</v>
      </c>
      <c r="F3785">
        <v>12</v>
      </c>
      <c r="G3785" s="493">
        <v>44691.3331944444</v>
      </c>
      <c r="H3785" s="493">
        <v>45246.4302662037</v>
      </c>
      <c r="I3785" t="s">
        <v>3557</v>
      </c>
      <c r="J3785" t="s">
        <v>3557</v>
      </c>
      <c r="K3785" t="s">
        <v>8909</v>
      </c>
    </row>
    <row r="3786" hidden="1" spans="1:11">
      <c r="A3786" t="s">
        <v>9600</v>
      </c>
      <c r="B3786">
        <v>1</v>
      </c>
      <c r="C3786" t="s">
        <v>9600</v>
      </c>
      <c r="D3786">
        <v>1</v>
      </c>
      <c r="F3786">
        <v>0</v>
      </c>
      <c r="G3786" s="493">
        <v>44461.7806134259</v>
      </c>
      <c r="H3786" s="493">
        <v>44461.7806134259</v>
      </c>
      <c r="I3786" t="s">
        <v>6572</v>
      </c>
      <c r="J3786" t="s">
        <v>6572</v>
      </c>
      <c r="K3786" t="s">
        <v>1368</v>
      </c>
    </row>
    <row r="3787" hidden="1" spans="1:11">
      <c r="A3787" t="s">
        <v>9601</v>
      </c>
      <c r="B3787">
        <v>1</v>
      </c>
      <c r="C3787" t="s">
        <v>7145</v>
      </c>
      <c r="D3787">
        <v>1</v>
      </c>
      <c r="E3787" t="s">
        <v>617</v>
      </c>
      <c r="F3787">
        <v>3</v>
      </c>
      <c r="G3787" s="493">
        <v>42793.5879976852</v>
      </c>
      <c r="H3787" s="493">
        <v>42926.3211226852</v>
      </c>
      <c r="I3787" t="s">
        <v>5050</v>
      </c>
      <c r="J3787" t="s">
        <v>3751</v>
      </c>
      <c r="K3787" t="s">
        <v>6865</v>
      </c>
    </row>
    <row r="3788" hidden="1" spans="1:11">
      <c r="A3788" t="s">
        <v>9602</v>
      </c>
      <c r="B3788">
        <v>1</v>
      </c>
      <c r="C3788" t="s">
        <v>9602</v>
      </c>
      <c r="D3788">
        <v>1</v>
      </c>
      <c r="E3788" t="s">
        <v>9603</v>
      </c>
      <c r="F3788">
        <v>3</v>
      </c>
      <c r="G3788" s="493">
        <v>44307.6494791667</v>
      </c>
      <c r="H3788" s="493">
        <v>44309.3873726852</v>
      </c>
      <c r="I3788" t="s">
        <v>9604</v>
      </c>
      <c r="J3788" t="s">
        <v>9604</v>
      </c>
      <c r="K3788" t="s">
        <v>9604</v>
      </c>
    </row>
    <row r="3789" hidden="1" spans="1:11">
      <c r="A3789" t="s">
        <v>9605</v>
      </c>
      <c r="B3789">
        <v>1</v>
      </c>
      <c r="C3789" t="s">
        <v>9605</v>
      </c>
      <c r="D3789">
        <v>1</v>
      </c>
      <c r="E3789" t="s">
        <v>9606</v>
      </c>
      <c r="F3789">
        <v>3</v>
      </c>
      <c r="G3789" s="493">
        <v>44307.6499305556</v>
      </c>
      <c r="H3789" s="493">
        <v>44333.3845833333</v>
      </c>
      <c r="I3789" t="s">
        <v>9607</v>
      </c>
      <c r="J3789" t="s">
        <v>9607</v>
      </c>
      <c r="K3789" t="s">
        <v>9607</v>
      </c>
    </row>
    <row r="3790" hidden="1" spans="1:11">
      <c r="A3790" t="s">
        <v>9608</v>
      </c>
      <c r="B3790">
        <v>1</v>
      </c>
      <c r="C3790" t="s">
        <v>9608</v>
      </c>
      <c r="D3790">
        <v>1</v>
      </c>
      <c r="E3790" t="s">
        <v>3699</v>
      </c>
      <c r="F3790">
        <v>4</v>
      </c>
      <c r="G3790" s="493">
        <v>40310.7219791667</v>
      </c>
      <c r="H3790" s="493">
        <v>40310.7219791667</v>
      </c>
      <c r="I3790" t="s">
        <v>9609</v>
      </c>
      <c r="J3790" t="s">
        <v>9609</v>
      </c>
      <c r="K3790" t="s">
        <v>9610</v>
      </c>
    </row>
    <row r="3791" hidden="1" spans="1:11">
      <c r="A3791" t="s">
        <v>9611</v>
      </c>
      <c r="B3791">
        <v>1</v>
      </c>
      <c r="C3791" t="s">
        <v>9611</v>
      </c>
      <c r="D3791">
        <v>1</v>
      </c>
      <c r="E3791" t="s">
        <v>3699</v>
      </c>
      <c r="F3791">
        <v>4</v>
      </c>
      <c r="G3791" s="493">
        <v>40310.7110532407</v>
      </c>
      <c r="H3791" s="493">
        <v>40310.7110532407</v>
      </c>
      <c r="I3791" t="s">
        <v>9612</v>
      </c>
      <c r="J3791" t="s">
        <v>9612</v>
      </c>
      <c r="K3791" t="s">
        <v>9613</v>
      </c>
    </row>
    <row r="3792" hidden="1" spans="1:11">
      <c r="A3792" t="s">
        <v>9614</v>
      </c>
      <c r="B3792">
        <v>1</v>
      </c>
      <c r="C3792" t="s">
        <v>9614</v>
      </c>
      <c r="D3792">
        <v>1</v>
      </c>
      <c r="E3792" t="s">
        <v>3699</v>
      </c>
      <c r="F3792">
        <v>4</v>
      </c>
      <c r="G3792" s="493">
        <v>40140.5928356481</v>
      </c>
      <c r="H3792" s="493">
        <v>40746.6259953704</v>
      </c>
      <c r="I3792" t="s">
        <v>9615</v>
      </c>
      <c r="J3792" t="s">
        <v>9615</v>
      </c>
      <c r="K3792" t="s">
        <v>9616</v>
      </c>
    </row>
    <row r="3793" hidden="1" spans="1:11">
      <c r="A3793" t="s">
        <v>9617</v>
      </c>
      <c r="B3793">
        <v>1</v>
      </c>
      <c r="C3793" t="s">
        <v>9617</v>
      </c>
      <c r="D3793">
        <v>1</v>
      </c>
      <c r="E3793" t="s">
        <v>9618</v>
      </c>
      <c r="F3793">
        <v>9</v>
      </c>
      <c r="G3793" s="493">
        <v>44403.4992361111</v>
      </c>
      <c r="H3793" s="493">
        <v>44403.5435648148</v>
      </c>
      <c r="I3793" t="s">
        <v>9619</v>
      </c>
      <c r="J3793" t="s">
        <v>9619</v>
      </c>
      <c r="K3793" t="s">
        <v>9619</v>
      </c>
    </row>
    <row r="3794" hidden="1" spans="1:11">
      <c r="A3794" t="s">
        <v>9620</v>
      </c>
      <c r="B3794">
        <v>1</v>
      </c>
      <c r="C3794" t="s">
        <v>9620</v>
      </c>
      <c r="D3794">
        <v>1</v>
      </c>
      <c r="E3794" t="s">
        <v>9618</v>
      </c>
      <c r="F3794">
        <v>9</v>
      </c>
      <c r="G3794" s="493">
        <v>44403.5052430556</v>
      </c>
      <c r="H3794" s="493">
        <v>44403.5602662037</v>
      </c>
      <c r="I3794" t="s">
        <v>9621</v>
      </c>
      <c r="J3794" t="s">
        <v>9621</v>
      </c>
      <c r="K3794" t="s">
        <v>9621</v>
      </c>
    </row>
    <row r="3795" hidden="1" spans="1:11">
      <c r="A3795" t="s">
        <v>9622</v>
      </c>
      <c r="B3795">
        <v>1</v>
      </c>
      <c r="C3795" t="s">
        <v>9622</v>
      </c>
      <c r="D3795">
        <v>1</v>
      </c>
      <c r="E3795" t="s">
        <v>9618</v>
      </c>
      <c r="F3795">
        <v>9</v>
      </c>
      <c r="G3795" s="493">
        <v>44403.5121064815</v>
      </c>
      <c r="H3795" s="493">
        <v>44403.6949537037</v>
      </c>
      <c r="I3795" t="s">
        <v>9623</v>
      </c>
      <c r="J3795" t="s">
        <v>9623</v>
      </c>
      <c r="K3795" t="s">
        <v>9623</v>
      </c>
    </row>
    <row r="3796" hidden="1" spans="1:11">
      <c r="A3796" t="s">
        <v>9624</v>
      </c>
      <c r="B3796">
        <v>1</v>
      </c>
      <c r="C3796" t="s">
        <v>1097</v>
      </c>
      <c r="D3796">
        <v>1</v>
      </c>
      <c r="E3796" t="s">
        <v>1098</v>
      </c>
      <c r="F3796">
        <v>6</v>
      </c>
      <c r="G3796" s="493">
        <v>44740.4791087963</v>
      </c>
      <c r="H3796" s="493">
        <v>44740.6019560185</v>
      </c>
      <c r="I3796" t="s">
        <v>6840</v>
      </c>
      <c r="J3796" t="s">
        <v>6657</v>
      </c>
      <c r="K3796" t="s">
        <v>6657</v>
      </c>
    </row>
    <row r="3797" hidden="1" spans="1:11">
      <c r="A3797" t="s">
        <v>9625</v>
      </c>
      <c r="B3797">
        <v>1</v>
      </c>
      <c r="C3797" t="s">
        <v>9565</v>
      </c>
      <c r="D3797">
        <v>1</v>
      </c>
      <c r="E3797" t="s">
        <v>1098</v>
      </c>
      <c r="F3797">
        <v>6</v>
      </c>
      <c r="G3797" s="493">
        <v>44740.4794444444</v>
      </c>
      <c r="H3797" s="493">
        <v>44740.6044444444</v>
      </c>
      <c r="I3797" t="s">
        <v>6838</v>
      </c>
      <c r="J3797" t="s">
        <v>6660</v>
      </c>
      <c r="K3797" t="s">
        <v>6660</v>
      </c>
    </row>
    <row r="3798" hidden="1" spans="1:11">
      <c r="A3798" t="s">
        <v>9626</v>
      </c>
      <c r="B3798">
        <v>1</v>
      </c>
      <c r="C3798" t="s">
        <v>1166</v>
      </c>
      <c r="D3798">
        <v>1</v>
      </c>
      <c r="E3798" t="s">
        <v>1164</v>
      </c>
      <c r="F3798">
        <v>6</v>
      </c>
      <c r="G3798" s="493">
        <v>44741.3388194444</v>
      </c>
      <c r="H3798" s="493">
        <v>44741.3436111111</v>
      </c>
      <c r="I3798" t="s">
        <v>7334</v>
      </c>
      <c r="J3798" t="s">
        <v>6682</v>
      </c>
      <c r="K3798" t="s">
        <v>9529</v>
      </c>
    </row>
    <row r="3799" hidden="1" spans="1:11">
      <c r="A3799" t="s">
        <v>9627</v>
      </c>
      <c r="B3799">
        <v>1</v>
      </c>
      <c r="C3799" t="s">
        <v>9627</v>
      </c>
      <c r="D3799">
        <v>1</v>
      </c>
      <c r="E3799" t="s">
        <v>1164</v>
      </c>
      <c r="F3799">
        <v>6</v>
      </c>
      <c r="G3799" s="493">
        <v>45038.6512268518</v>
      </c>
      <c r="H3799" s="493">
        <v>45038.651724537</v>
      </c>
      <c r="I3799" t="s">
        <v>7336</v>
      </c>
      <c r="J3799" t="s">
        <v>7336</v>
      </c>
      <c r="K3799" t="s">
        <v>6685</v>
      </c>
    </row>
    <row r="3800" hidden="1" spans="1:11">
      <c r="A3800" t="s">
        <v>9628</v>
      </c>
      <c r="B3800">
        <v>1</v>
      </c>
      <c r="C3800" t="s">
        <v>1097</v>
      </c>
      <c r="D3800">
        <v>1</v>
      </c>
      <c r="E3800" t="s">
        <v>1098</v>
      </c>
      <c r="F3800">
        <v>6</v>
      </c>
      <c r="G3800" s="493">
        <v>44740.4791087963</v>
      </c>
      <c r="H3800" s="493">
        <v>44740.6019560185</v>
      </c>
      <c r="I3800" t="s">
        <v>6844</v>
      </c>
      <c r="J3800" t="s">
        <v>6657</v>
      </c>
      <c r="K3800" t="s">
        <v>6657</v>
      </c>
    </row>
    <row r="3801" hidden="1" spans="1:11">
      <c r="A3801" t="s">
        <v>9629</v>
      </c>
      <c r="B3801">
        <v>1</v>
      </c>
      <c r="C3801" t="s">
        <v>9565</v>
      </c>
      <c r="D3801">
        <v>1</v>
      </c>
      <c r="E3801" t="s">
        <v>1098</v>
      </c>
      <c r="F3801">
        <v>6</v>
      </c>
      <c r="G3801" s="493">
        <v>44740.4794444444</v>
      </c>
      <c r="H3801" s="493">
        <v>44740.6044444444</v>
      </c>
      <c r="I3801" t="s">
        <v>6842</v>
      </c>
      <c r="J3801" t="s">
        <v>6660</v>
      </c>
      <c r="K3801" t="s">
        <v>6660</v>
      </c>
    </row>
    <row r="3802" hidden="1" spans="1:11">
      <c r="A3802" t="s">
        <v>9630</v>
      </c>
      <c r="B3802">
        <v>1</v>
      </c>
      <c r="C3802" t="s">
        <v>1166</v>
      </c>
      <c r="D3802">
        <v>1</v>
      </c>
      <c r="E3802" t="s">
        <v>1164</v>
      </c>
      <c r="F3802">
        <v>6</v>
      </c>
      <c r="G3802" s="493">
        <v>44741.3388194444</v>
      </c>
      <c r="H3802" s="493">
        <v>44741.3436111111</v>
      </c>
      <c r="I3802" t="s">
        <v>7353</v>
      </c>
      <c r="J3802" t="s">
        <v>6682</v>
      </c>
      <c r="K3802" t="s">
        <v>9529</v>
      </c>
    </row>
    <row r="3803" hidden="1" spans="1:11">
      <c r="A3803" t="s">
        <v>9631</v>
      </c>
      <c r="B3803">
        <v>1</v>
      </c>
      <c r="C3803" t="s">
        <v>1163</v>
      </c>
      <c r="D3803">
        <v>1</v>
      </c>
      <c r="E3803" t="s">
        <v>1164</v>
      </c>
      <c r="F3803">
        <v>6</v>
      </c>
      <c r="G3803" s="493">
        <v>44741.3390856481</v>
      </c>
      <c r="H3803" s="493">
        <v>44741.3449421296</v>
      </c>
      <c r="I3803" t="s">
        <v>7355</v>
      </c>
      <c r="J3803" t="s">
        <v>6685</v>
      </c>
      <c r="K3803" t="s">
        <v>6685</v>
      </c>
    </row>
    <row r="3804" hidden="1" spans="1:11">
      <c r="A3804" t="s">
        <v>9632</v>
      </c>
      <c r="B3804">
        <v>1</v>
      </c>
      <c r="C3804" t="s">
        <v>9633</v>
      </c>
      <c r="D3804">
        <v>1</v>
      </c>
      <c r="E3804" t="s">
        <v>639</v>
      </c>
      <c r="F3804">
        <v>2</v>
      </c>
      <c r="G3804" s="493">
        <v>44698.6416435185</v>
      </c>
      <c r="H3804" s="493">
        <v>44699.3118518519</v>
      </c>
      <c r="I3804" t="s">
        <v>3762</v>
      </c>
      <c r="J3804" t="s">
        <v>8034</v>
      </c>
      <c r="K3804" t="s">
        <v>9634</v>
      </c>
    </row>
    <row r="3805" hidden="1" spans="1:11">
      <c r="A3805" t="s">
        <v>641</v>
      </c>
      <c r="B3805">
        <v>1</v>
      </c>
      <c r="C3805" t="s">
        <v>640</v>
      </c>
      <c r="D3805">
        <v>1</v>
      </c>
      <c r="E3805" t="s">
        <v>639</v>
      </c>
      <c r="F3805">
        <v>2</v>
      </c>
      <c r="G3805" s="493">
        <v>44698.6420601852</v>
      </c>
      <c r="H3805" s="493">
        <v>44699.3141319444</v>
      </c>
      <c r="I3805" t="s">
        <v>3767</v>
      </c>
      <c r="J3805" t="s">
        <v>3768</v>
      </c>
      <c r="K3805" t="s">
        <v>9635</v>
      </c>
    </row>
    <row r="3806" hidden="1" spans="1:11">
      <c r="A3806" t="s">
        <v>638</v>
      </c>
      <c r="B3806">
        <v>1</v>
      </c>
      <c r="C3806" t="s">
        <v>637</v>
      </c>
      <c r="D3806">
        <v>1</v>
      </c>
      <c r="E3806" t="s">
        <v>639</v>
      </c>
      <c r="F3806">
        <v>2</v>
      </c>
      <c r="G3806" s="493">
        <v>44698.6424189815</v>
      </c>
      <c r="H3806" s="493">
        <v>44699.3163194444</v>
      </c>
      <c r="I3806" t="s">
        <v>3814</v>
      </c>
      <c r="J3806" t="s">
        <v>3815</v>
      </c>
      <c r="K3806" t="s">
        <v>9636</v>
      </c>
    </row>
    <row r="3807" hidden="1" spans="1:11">
      <c r="A3807" t="s">
        <v>9637</v>
      </c>
      <c r="B3807">
        <v>1</v>
      </c>
      <c r="C3807" t="s">
        <v>9638</v>
      </c>
      <c r="D3807">
        <v>1</v>
      </c>
      <c r="E3807" t="s">
        <v>639</v>
      </c>
      <c r="F3807">
        <v>2</v>
      </c>
      <c r="G3807" s="493">
        <v>44690.623599537</v>
      </c>
      <c r="H3807" s="493">
        <v>44690.6258217593</v>
      </c>
      <c r="I3807" t="s">
        <v>3801</v>
      </c>
      <c r="J3807" t="s">
        <v>3798</v>
      </c>
      <c r="K3807" t="s">
        <v>9639</v>
      </c>
    </row>
    <row r="3808" hidden="1" spans="1:11">
      <c r="A3808" t="s">
        <v>651</v>
      </c>
      <c r="B3808">
        <v>1</v>
      </c>
      <c r="C3808" t="s">
        <v>650</v>
      </c>
      <c r="D3808">
        <v>1</v>
      </c>
      <c r="E3808" t="s">
        <v>639</v>
      </c>
      <c r="F3808">
        <v>2</v>
      </c>
      <c r="G3808" s="493">
        <v>44691.3213078704</v>
      </c>
      <c r="H3808" s="493">
        <v>44691.5694675926</v>
      </c>
      <c r="I3808" t="s">
        <v>3819</v>
      </c>
      <c r="J3808" t="s">
        <v>3820</v>
      </c>
      <c r="K3808" t="s">
        <v>9640</v>
      </c>
    </row>
    <row r="3809" hidden="1" spans="1:11">
      <c r="A3809" t="s">
        <v>653</v>
      </c>
      <c r="B3809">
        <v>1</v>
      </c>
      <c r="C3809" t="s">
        <v>652</v>
      </c>
      <c r="D3809">
        <v>1</v>
      </c>
      <c r="E3809" t="s">
        <v>639</v>
      </c>
      <c r="F3809">
        <v>2</v>
      </c>
      <c r="G3809" s="493">
        <v>44691.3219560185</v>
      </c>
      <c r="H3809" s="493">
        <v>44691.7933680556</v>
      </c>
      <c r="I3809" t="s">
        <v>3536</v>
      </c>
      <c r="J3809" t="s">
        <v>3537</v>
      </c>
      <c r="K3809" t="s">
        <v>9641</v>
      </c>
    </row>
    <row r="3810" hidden="1" spans="1:11">
      <c r="A3810" t="s">
        <v>9642</v>
      </c>
      <c r="B3810">
        <v>1</v>
      </c>
      <c r="C3810" t="s">
        <v>9104</v>
      </c>
      <c r="D3810">
        <v>1</v>
      </c>
      <c r="E3810" t="s">
        <v>8858</v>
      </c>
      <c r="F3810">
        <v>1</v>
      </c>
      <c r="G3810" s="493">
        <v>43867.446099537</v>
      </c>
      <c r="H3810" s="493">
        <v>43867.4729513889</v>
      </c>
      <c r="I3810" t="s">
        <v>9643</v>
      </c>
      <c r="J3810" t="s">
        <v>9106</v>
      </c>
      <c r="K3810" t="s">
        <v>9107</v>
      </c>
    </row>
    <row r="3811" hidden="1" spans="1:11">
      <c r="A3811" t="s">
        <v>9644</v>
      </c>
      <c r="B3811">
        <v>1</v>
      </c>
      <c r="C3811" t="s">
        <v>9104</v>
      </c>
      <c r="D3811">
        <v>1</v>
      </c>
      <c r="E3811" t="s">
        <v>8858</v>
      </c>
      <c r="F3811">
        <v>1</v>
      </c>
      <c r="G3811" s="493">
        <v>43867.446099537</v>
      </c>
      <c r="H3811" s="493">
        <v>43867.4729513889</v>
      </c>
      <c r="I3811" t="s">
        <v>9645</v>
      </c>
      <c r="J3811" t="s">
        <v>9106</v>
      </c>
      <c r="K3811" t="s">
        <v>9107</v>
      </c>
    </row>
    <row r="3812" hidden="1" spans="1:11">
      <c r="A3812" t="s">
        <v>9646</v>
      </c>
      <c r="B3812">
        <v>1</v>
      </c>
      <c r="C3812" t="s">
        <v>9575</v>
      </c>
      <c r="D3812">
        <v>1</v>
      </c>
      <c r="E3812" t="s">
        <v>2618</v>
      </c>
      <c r="F3812">
        <v>9</v>
      </c>
      <c r="G3812" s="493">
        <v>44537.432662037</v>
      </c>
      <c r="H3812" s="493">
        <v>44537.4429861111</v>
      </c>
      <c r="I3812" t="s">
        <v>7476</v>
      </c>
      <c r="J3812" t="s">
        <v>2619</v>
      </c>
      <c r="K3812" t="s">
        <v>3299</v>
      </c>
    </row>
    <row r="3813" hidden="1" spans="1:11">
      <c r="A3813" t="s">
        <v>9647</v>
      </c>
      <c r="B3813">
        <v>1</v>
      </c>
      <c r="C3813" t="s">
        <v>9577</v>
      </c>
      <c r="D3813">
        <v>1</v>
      </c>
      <c r="E3813" t="s">
        <v>2111</v>
      </c>
      <c r="F3813">
        <v>9</v>
      </c>
      <c r="G3813" s="493">
        <v>44537.4107986111</v>
      </c>
      <c r="H3813" s="493">
        <v>44537.4490856481</v>
      </c>
      <c r="I3813" t="s">
        <v>7465</v>
      </c>
      <c r="J3813" t="s">
        <v>2622</v>
      </c>
      <c r="K3813" t="s">
        <v>4510</v>
      </c>
    </row>
    <row r="3814" hidden="1" spans="1:11">
      <c r="A3814" t="s">
        <v>9648</v>
      </c>
      <c r="B3814">
        <v>1</v>
      </c>
      <c r="C3814" t="s">
        <v>9577</v>
      </c>
      <c r="D3814">
        <v>1</v>
      </c>
      <c r="E3814" t="s">
        <v>2111</v>
      </c>
      <c r="F3814">
        <v>9</v>
      </c>
      <c r="G3814" s="493">
        <v>44537.4107986111</v>
      </c>
      <c r="H3814" s="493">
        <v>44537.4490856481</v>
      </c>
      <c r="I3814" t="s">
        <v>2112</v>
      </c>
      <c r="J3814" t="s">
        <v>2622</v>
      </c>
      <c r="K3814" t="s">
        <v>4510</v>
      </c>
    </row>
    <row r="3815" hidden="1" spans="1:11">
      <c r="A3815" t="s">
        <v>9649</v>
      </c>
      <c r="B3815">
        <v>1</v>
      </c>
      <c r="C3815" t="s">
        <v>9392</v>
      </c>
      <c r="D3815">
        <v>1</v>
      </c>
      <c r="E3815" t="s">
        <v>9393</v>
      </c>
      <c r="F3815">
        <v>6</v>
      </c>
      <c r="G3815" s="493">
        <v>44256.6239351852</v>
      </c>
      <c r="H3815" s="493">
        <v>44258.4298148148</v>
      </c>
      <c r="I3815" t="s">
        <v>3809</v>
      </c>
      <c r="J3815" t="s">
        <v>8201</v>
      </c>
      <c r="K3815" t="s">
        <v>8201</v>
      </c>
    </row>
    <row r="3816" hidden="1" spans="1:11">
      <c r="A3816" t="s">
        <v>9650</v>
      </c>
      <c r="B3816">
        <v>1</v>
      </c>
      <c r="C3816" t="s">
        <v>9390</v>
      </c>
      <c r="D3816">
        <v>1</v>
      </c>
      <c r="E3816" t="s">
        <v>9391</v>
      </c>
      <c r="F3816">
        <v>6</v>
      </c>
      <c r="G3816" s="493">
        <v>44256.6918171296</v>
      </c>
      <c r="H3816" s="493">
        <v>44258.4595486111</v>
      </c>
      <c r="I3816" t="s">
        <v>3941</v>
      </c>
      <c r="J3816" t="s">
        <v>8197</v>
      </c>
      <c r="K3816" t="s">
        <v>8197</v>
      </c>
    </row>
    <row r="3817" hidden="1" spans="1:11">
      <c r="A3817" t="s">
        <v>9651</v>
      </c>
      <c r="B3817">
        <v>1</v>
      </c>
      <c r="C3817" t="s">
        <v>9651</v>
      </c>
      <c r="D3817">
        <v>1</v>
      </c>
      <c r="F3817">
        <v>0</v>
      </c>
      <c r="G3817" s="493">
        <v>44256.5879513889</v>
      </c>
      <c r="H3817" s="493">
        <v>44256.5879513889</v>
      </c>
      <c r="I3817" t="s">
        <v>8713</v>
      </c>
      <c r="J3817" t="s">
        <v>8713</v>
      </c>
      <c r="K3817" t="s">
        <v>1368</v>
      </c>
    </row>
    <row r="3818" hidden="1" spans="1:11">
      <c r="A3818" t="s">
        <v>9652</v>
      </c>
      <c r="B3818">
        <v>1</v>
      </c>
      <c r="C3818" t="s">
        <v>9653</v>
      </c>
      <c r="D3818">
        <v>1</v>
      </c>
      <c r="E3818" t="s">
        <v>865</v>
      </c>
      <c r="F3818">
        <v>2</v>
      </c>
      <c r="G3818" s="493">
        <v>44321.4075925926</v>
      </c>
      <c r="H3818" s="493">
        <v>44321.5009375</v>
      </c>
      <c r="I3818" t="s">
        <v>9654</v>
      </c>
      <c r="J3818" t="s">
        <v>6198</v>
      </c>
      <c r="K3818" t="s">
        <v>6198</v>
      </c>
    </row>
    <row r="3819" hidden="1" spans="1:11">
      <c r="A3819" t="s">
        <v>9655</v>
      </c>
      <c r="B3819">
        <v>1</v>
      </c>
      <c r="C3819" t="s">
        <v>9656</v>
      </c>
      <c r="D3819">
        <v>1</v>
      </c>
      <c r="E3819" t="s">
        <v>1178</v>
      </c>
      <c r="F3819">
        <v>3</v>
      </c>
      <c r="G3819" s="493">
        <v>44322.5637962963</v>
      </c>
      <c r="H3819" s="493">
        <v>44322.6032638889</v>
      </c>
      <c r="I3819" t="s">
        <v>4502</v>
      </c>
      <c r="J3819" t="s">
        <v>6474</v>
      </c>
      <c r="K3819" t="s">
        <v>8985</v>
      </c>
    </row>
    <row r="3820" hidden="1" spans="1:11">
      <c r="A3820" t="s">
        <v>9657</v>
      </c>
      <c r="B3820">
        <v>1</v>
      </c>
      <c r="C3820" t="s">
        <v>9657</v>
      </c>
      <c r="D3820">
        <v>1</v>
      </c>
      <c r="E3820" t="s">
        <v>8641</v>
      </c>
      <c r="F3820">
        <v>2</v>
      </c>
      <c r="G3820" s="493">
        <v>45190.4727893519</v>
      </c>
      <c r="H3820" s="493">
        <v>45190.4840625</v>
      </c>
      <c r="I3820" t="s">
        <v>8742</v>
      </c>
      <c r="J3820" t="s">
        <v>8742</v>
      </c>
      <c r="K3820" t="s">
        <v>8743</v>
      </c>
    </row>
    <row r="3821" hidden="1" spans="1:11">
      <c r="A3821" t="s">
        <v>9658</v>
      </c>
      <c r="B3821">
        <v>1</v>
      </c>
      <c r="C3821" t="s">
        <v>9658</v>
      </c>
      <c r="D3821">
        <v>1</v>
      </c>
      <c r="E3821" t="s">
        <v>8641</v>
      </c>
      <c r="F3821">
        <v>2</v>
      </c>
      <c r="G3821" s="493">
        <v>45202.5997106481</v>
      </c>
      <c r="H3821" s="493">
        <v>45202.6573958333</v>
      </c>
      <c r="I3821" t="s">
        <v>8642</v>
      </c>
      <c r="J3821" t="s">
        <v>8642</v>
      </c>
      <c r="K3821" t="s">
        <v>8642</v>
      </c>
    </row>
    <row r="3822" hidden="1" spans="1:11">
      <c r="A3822" t="s">
        <v>9659</v>
      </c>
      <c r="B3822">
        <v>1</v>
      </c>
      <c r="C3822" t="s">
        <v>9659</v>
      </c>
      <c r="D3822">
        <v>1</v>
      </c>
      <c r="E3822" t="s">
        <v>4818</v>
      </c>
      <c r="F3822">
        <v>12</v>
      </c>
      <c r="G3822" s="493">
        <v>44953.6056944444</v>
      </c>
      <c r="H3822" s="493">
        <v>44953.640787037</v>
      </c>
      <c r="I3822" t="s">
        <v>4819</v>
      </c>
      <c r="J3822" t="s">
        <v>4819</v>
      </c>
      <c r="K3822" t="s">
        <v>4820</v>
      </c>
    </row>
    <row r="3823" hidden="1" spans="1:11">
      <c r="A3823" t="s">
        <v>9660</v>
      </c>
      <c r="B3823">
        <v>1</v>
      </c>
      <c r="C3823" t="s">
        <v>9661</v>
      </c>
      <c r="D3823">
        <v>1</v>
      </c>
      <c r="E3823" t="s">
        <v>493</v>
      </c>
      <c r="F3823">
        <v>4</v>
      </c>
      <c r="G3823" s="493">
        <v>44374.0627777778</v>
      </c>
      <c r="H3823" s="493">
        <v>45864.6672685185</v>
      </c>
      <c r="I3823" t="s">
        <v>9662</v>
      </c>
      <c r="J3823" t="s">
        <v>9663</v>
      </c>
      <c r="K3823" t="s">
        <v>9663</v>
      </c>
    </row>
    <row r="3824" hidden="1" spans="1:11">
      <c r="A3824" t="s">
        <v>9661</v>
      </c>
      <c r="B3824">
        <v>1</v>
      </c>
      <c r="C3824" t="s">
        <v>9661</v>
      </c>
      <c r="D3824">
        <v>1</v>
      </c>
      <c r="E3824" t="s">
        <v>493</v>
      </c>
      <c r="F3824">
        <v>4</v>
      </c>
      <c r="G3824" s="493">
        <v>44374.0627777778</v>
      </c>
      <c r="H3824" s="493">
        <v>45864.6672685185</v>
      </c>
      <c r="I3824" t="s">
        <v>9663</v>
      </c>
      <c r="J3824" t="s">
        <v>9663</v>
      </c>
      <c r="K3824" t="s">
        <v>9663</v>
      </c>
    </row>
    <row r="3825" hidden="1" spans="1:11">
      <c r="A3825" t="s">
        <v>9664</v>
      </c>
      <c r="B3825">
        <v>1</v>
      </c>
      <c r="C3825" t="s">
        <v>9665</v>
      </c>
      <c r="D3825">
        <v>1</v>
      </c>
      <c r="E3825" t="s">
        <v>493</v>
      </c>
      <c r="F3825">
        <v>4</v>
      </c>
      <c r="G3825" s="493">
        <v>44373.0768981481</v>
      </c>
      <c r="H3825" s="493">
        <v>44502.6916666667</v>
      </c>
      <c r="I3825" t="s">
        <v>9666</v>
      </c>
      <c r="J3825" t="s">
        <v>9667</v>
      </c>
      <c r="K3825" t="s">
        <v>9667</v>
      </c>
    </row>
    <row r="3826" hidden="1" spans="1:11">
      <c r="A3826" t="s">
        <v>9665</v>
      </c>
      <c r="B3826">
        <v>1</v>
      </c>
      <c r="C3826" t="s">
        <v>9665</v>
      </c>
      <c r="D3826">
        <v>1</v>
      </c>
      <c r="E3826" t="s">
        <v>493</v>
      </c>
      <c r="F3826">
        <v>4</v>
      </c>
      <c r="G3826" s="493">
        <v>44373.0768981481</v>
      </c>
      <c r="H3826" s="493">
        <v>44502.6916666667</v>
      </c>
      <c r="I3826" t="s">
        <v>9667</v>
      </c>
      <c r="J3826" t="s">
        <v>9667</v>
      </c>
      <c r="K3826" t="s">
        <v>9667</v>
      </c>
    </row>
    <row r="3827" hidden="1" spans="1:11">
      <c r="A3827" t="s">
        <v>9668</v>
      </c>
      <c r="B3827">
        <v>1</v>
      </c>
      <c r="C3827" t="s">
        <v>8906</v>
      </c>
      <c r="D3827">
        <v>1</v>
      </c>
      <c r="E3827" t="s">
        <v>540</v>
      </c>
      <c r="F3827">
        <v>4</v>
      </c>
      <c r="G3827" s="493">
        <v>43901.6543518519</v>
      </c>
      <c r="H3827" s="493">
        <v>45209.4140625</v>
      </c>
      <c r="I3827" t="s">
        <v>2720</v>
      </c>
      <c r="J3827" t="s">
        <v>2503</v>
      </c>
      <c r="K3827" t="s">
        <v>2503</v>
      </c>
    </row>
    <row r="3828" hidden="1" spans="1:11">
      <c r="A3828" t="s">
        <v>9669</v>
      </c>
      <c r="B3828">
        <v>1</v>
      </c>
      <c r="C3828" t="s">
        <v>538</v>
      </c>
      <c r="D3828">
        <v>1</v>
      </c>
      <c r="E3828" t="s">
        <v>540</v>
      </c>
      <c r="F3828">
        <v>4</v>
      </c>
      <c r="G3828" s="493">
        <v>43901.653587963</v>
      </c>
      <c r="H3828" s="493">
        <v>45209.4088310185</v>
      </c>
      <c r="I3828" t="s">
        <v>2722</v>
      </c>
      <c r="J3828" t="s">
        <v>2503</v>
      </c>
      <c r="K3828" t="s">
        <v>2503</v>
      </c>
    </row>
    <row r="3829" hidden="1" spans="1:11">
      <c r="A3829" t="s">
        <v>9670</v>
      </c>
      <c r="B3829">
        <v>0</v>
      </c>
      <c r="C3829" t="s">
        <v>9670</v>
      </c>
      <c r="D3829">
        <v>0</v>
      </c>
      <c r="F3829">
        <v>0</v>
      </c>
      <c r="G3829" s="493">
        <v>40567.4578587963</v>
      </c>
      <c r="H3829" s="493">
        <v>40567.4578587963</v>
      </c>
      <c r="I3829" t="s">
        <v>3047</v>
      </c>
      <c r="J3829" t="s">
        <v>3047</v>
      </c>
      <c r="K3829" t="s">
        <v>1368</v>
      </c>
    </row>
    <row r="3830" hidden="1" spans="1:11">
      <c r="A3830" t="s">
        <v>9671</v>
      </c>
      <c r="B3830">
        <v>1</v>
      </c>
      <c r="C3830" t="s">
        <v>9638</v>
      </c>
      <c r="D3830">
        <v>1</v>
      </c>
      <c r="E3830" t="s">
        <v>639</v>
      </c>
      <c r="F3830">
        <v>2</v>
      </c>
      <c r="G3830" s="493">
        <v>44690.623599537</v>
      </c>
      <c r="H3830" s="493">
        <v>44690.6258217593</v>
      </c>
      <c r="I3830" t="s">
        <v>3797</v>
      </c>
      <c r="J3830" t="s">
        <v>3798</v>
      </c>
      <c r="K3830" t="s">
        <v>9639</v>
      </c>
    </row>
    <row r="3831" hidden="1" spans="1:11">
      <c r="A3831" t="s">
        <v>9672</v>
      </c>
      <c r="B3831">
        <v>1</v>
      </c>
      <c r="C3831" t="s">
        <v>9545</v>
      </c>
      <c r="D3831">
        <v>1</v>
      </c>
      <c r="E3831" t="s">
        <v>908</v>
      </c>
      <c r="F3831">
        <v>2</v>
      </c>
      <c r="G3831" s="493">
        <v>44280.7531944444</v>
      </c>
      <c r="H3831" s="493">
        <v>44281.4940509259</v>
      </c>
      <c r="I3831" t="s">
        <v>9673</v>
      </c>
      <c r="J3831" t="s">
        <v>6203</v>
      </c>
      <c r="K3831" t="s">
        <v>4634</v>
      </c>
    </row>
    <row r="3832" hidden="1" spans="1:11">
      <c r="A3832" t="s">
        <v>9674</v>
      </c>
      <c r="B3832">
        <v>1</v>
      </c>
      <c r="C3832" t="s">
        <v>1185</v>
      </c>
      <c r="D3832">
        <v>1</v>
      </c>
      <c r="E3832" t="s">
        <v>1184</v>
      </c>
      <c r="F3832">
        <v>2</v>
      </c>
      <c r="G3832" s="493">
        <v>44281.6826736111</v>
      </c>
      <c r="H3832" s="493">
        <v>44281.6994560185</v>
      </c>
      <c r="I3832" t="s">
        <v>7705</v>
      </c>
      <c r="J3832" t="s">
        <v>7433</v>
      </c>
      <c r="K3832" t="s">
        <v>7433</v>
      </c>
    </row>
    <row r="3833" hidden="1" spans="1:11">
      <c r="A3833" t="s">
        <v>9675</v>
      </c>
      <c r="B3833">
        <v>1</v>
      </c>
      <c r="C3833" t="s">
        <v>9676</v>
      </c>
      <c r="D3833">
        <v>1</v>
      </c>
      <c r="E3833" t="s">
        <v>9677</v>
      </c>
      <c r="F3833">
        <v>3</v>
      </c>
      <c r="G3833" s="493">
        <v>44412.7379861111</v>
      </c>
      <c r="H3833" s="493">
        <v>44413.5064583333</v>
      </c>
      <c r="I3833" t="s">
        <v>9429</v>
      </c>
      <c r="J3833" t="s">
        <v>9430</v>
      </c>
      <c r="K3833" t="s">
        <v>9678</v>
      </c>
    </row>
    <row r="3834" hidden="1" spans="1:11">
      <c r="A3834" t="s">
        <v>9679</v>
      </c>
      <c r="B3834">
        <v>1</v>
      </c>
      <c r="C3834" t="s">
        <v>9680</v>
      </c>
      <c r="D3834">
        <v>1</v>
      </c>
      <c r="E3834" t="s">
        <v>9681</v>
      </c>
      <c r="F3834">
        <v>3</v>
      </c>
      <c r="G3834" s="493">
        <v>44412.7395601852</v>
      </c>
      <c r="H3834" s="493">
        <v>44413.5790393519</v>
      </c>
      <c r="I3834" t="s">
        <v>9423</v>
      </c>
      <c r="J3834" t="s">
        <v>9682</v>
      </c>
      <c r="K3834" t="s">
        <v>9683</v>
      </c>
    </row>
    <row r="3835" hidden="1" spans="1:11">
      <c r="A3835" t="s">
        <v>9684</v>
      </c>
      <c r="B3835">
        <v>1</v>
      </c>
      <c r="C3835" t="s">
        <v>9685</v>
      </c>
      <c r="D3835">
        <v>1</v>
      </c>
      <c r="E3835" t="s">
        <v>9686</v>
      </c>
      <c r="F3835">
        <v>3</v>
      </c>
      <c r="G3835" s="493">
        <v>44412.7405092593</v>
      </c>
      <c r="H3835" s="493">
        <v>44413.5807523148</v>
      </c>
      <c r="I3835" t="s">
        <v>9436</v>
      </c>
      <c r="J3835" t="s">
        <v>9437</v>
      </c>
      <c r="K3835" t="s">
        <v>9438</v>
      </c>
    </row>
    <row r="3836" hidden="1" spans="1:11">
      <c r="A3836" t="s">
        <v>9687</v>
      </c>
      <c r="B3836">
        <v>1</v>
      </c>
      <c r="C3836" t="s">
        <v>9557</v>
      </c>
      <c r="D3836">
        <v>1</v>
      </c>
      <c r="E3836" t="s">
        <v>493</v>
      </c>
      <c r="F3836">
        <v>4</v>
      </c>
      <c r="G3836" s="493">
        <v>44540.6784490741</v>
      </c>
      <c r="H3836" s="493">
        <v>44540.6849074074</v>
      </c>
      <c r="I3836" t="s">
        <v>9052</v>
      </c>
      <c r="J3836" t="s">
        <v>8002</v>
      </c>
      <c r="K3836" t="s">
        <v>9558</v>
      </c>
    </row>
    <row r="3837" hidden="1" spans="1:11">
      <c r="A3837" t="s">
        <v>9688</v>
      </c>
      <c r="B3837">
        <v>1</v>
      </c>
      <c r="C3837" t="s">
        <v>9560</v>
      </c>
      <c r="D3837">
        <v>1</v>
      </c>
      <c r="E3837" t="s">
        <v>493</v>
      </c>
      <c r="F3837">
        <v>4</v>
      </c>
      <c r="G3837" s="493">
        <v>44540.6788425926</v>
      </c>
      <c r="H3837" s="493">
        <v>45864.6718865741</v>
      </c>
      <c r="I3837" t="s">
        <v>9054</v>
      </c>
      <c r="J3837" t="s">
        <v>8009</v>
      </c>
      <c r="K3837" t="s">
        <v>8010</v>
      </c>
    </row>
    <row r="3838" hidden="1" spans="1:11">
      <c r="A3838" t="s">
        <v>9689</v>
      </c>
      <c r="B3838">
        <v>0</v>
      </c>
      <c r="C3838" t="s">
        <v>9689</v>
      </c>
      <c r="D3838">
        <v>0</v>
      </c>
      <c r="F3838">
        <v>0</v>
      </c>
      <c r="G3838" s="493">
        <v>40297.6381712963</v>
      </c>
      <c r="H3838" s="493">
        <v>40297.6381712963</v>
      </c>
      <c r="I3838" t="s">
        <v>9690</v>
      </c>
      <c r="J3838" t="s">
        <v>9690</v>
      </c>
      <c r="K3838" t="s">
        <v>1368</v>
      </c>
    </row>
    <row r="3839" hidden="1" spans="1:11">
      <c r="A3839" t="s">
        <v>9689</v>
      </c>
      <c r="B3839">
        <v>1</v>
      </c>
      <c r="C3839" t="s">
        <v>9689</v>
      </c>
      <c r="D3839">
        <v>1</v>
      </c>
      <c r="F3839">
        <v>0</v>
      </c>
      <c r="G3839" s="493">
        <v>41403.5757638889</v>
      </c>
      <c r="H3839" s="493">
        <v>41403.5757638889</v>
      </c>
      <c r="I3839" t="s">
        <v>9690</v>
      </c>
      <c r="J3839" t="s">
        <v>9690</v>
      </c>
      <c r="K3839" t="s">
        <v>1368</v>
      </c>
    </row>
    <row r="3840" hidden="1" spans="1:11">
      <c r="A3840" t="s">
        <v>9691</v>
      </c>
      <c r="B3840">
        <v>0</v>
      </c>
      <c r="C3840" t="s">
        <v>9691</v>
      </c>
      <c r="D3840">
        <v>0</v>
      </c>
      <c r="F3840">
        <v>0</v>
      </c>
      <c r="G3840" s="493">
        <v>40297.6378125</v>
      </c>
      <c r="H3840" s="493">
        <v>40297.6378125</v>
      </c>
      <c r="I3840" t="s">
        <v>9692</v>
      </c>
      <c r="J3840" t="s">
        <v>9692</v>
      </c>
      <c r="K3840" t="s">
        <v>1368</v>
      </c>
    </row>
    <row r="3841" hidden="1" spans="1:11">
      <c r="A3841" t="s">
        <v>9691</v>
      </c>
      <c r="B3841">
        <v>1</v>
      </c>
      <c r="C3841" t="s">
        <v>9691</v>
      </c>
      <c r="D3841">
        <v>1</v>
      </c>
      <c r="F3841">
        <v>0</v>
      </c>
      <c r="G3841" s="493">
        <v>41403.5812962963</v>
      </c>
      <c r="H3841" s="493">
        <v>41403.5812962963</v>
      </c>
      <c r="I3841" t="s">
        <v>9692</v>
      </c>
      <c r="J3841" t="s">
        <v>9692</v>
      </c>
      <c r="K3841" t="s">
        <v>1368</v>
      </c>
    </row>
    <row r="3842" hidden="1" spans="1:11">
      <c r="A3842" t="s">
        <v>9693</v>
      </c>
      <c r="B3842">
        <v>1</v>
      </c>
      <c r="C3842">
        <v>92432401</v>
      </c>
      <c r="D3842">
        <v>1</v>
      </c>
      <c r="E3842" t="s">
        <v>2135</v>
      </c>
      <c r="F3842">
        <v>9</v>
      </c>
      <c r="G3842" s="493">
        <v>39756.7353587963</v>
      </c>
      <c r="H3842" s="493">
        <v>39756.7353587963</v>
      </c>
      <c r="I3842" t="s">
        <v>2918</v>
      </c>
      <c r="J3842" t="s">
        <v>2136</v>
      </c>
      <c r="K3842" t="s">
        <v>2137</v>
      </c>
    </row>
    <row r="3843" hidden="1" spans="1:11">
      <c r="A3843" t="s">
        <v>9694</v>
      </c>
      <c r="B3843">
        <v>1</v>
      </c>
      <c r="C3843" t="s">
        <v>2928</v>
      </c>
      <c r="D3843">
        <v>1</v>
      </c>
      <c r="E3843" t="s">
        <v>2929</v>
      </c>
      <c r="F3843">
        <v>9</v>
      </c>
      <c r="G3843" s="493">
        <v>39757.3292708333</v>
      </c>
      <c r="H3843" s="493">
        <v>39757.3292708333</v>
      </c>
      <c r="I3843" t="s">
        <v>2940</v>
      </c>
      <c r="J3843" t="s">
        <v>2931</v>
      </c>
      <c r="K3843" t="s">
        <v>2932</v>
      </c>
    </row>
    <row r="3844" hidden="1" spans="1:11">
      <c r="A3844" t="s">
        <v>9695</v>
      </c>
      <c r="B3844">
        <v>1</v>
      </c>
      <c r="C3844" t="s">
        <v>2928</v>
      </c>
      <c r="D3844">
        <v>1</v>
      </c>
      <c r="E3844" t="s">
        <v>2929</v>
      </c>
      <c r="F3844">
        <v>9</v>
      </c>
      <c r="G3844" s="493">
        <v>39757.3292708333</v>
      </c>
      <c r="H3844" s="493">
        <v>39757.3292708333</v>
      </c>
      <c r="I3844" t="s">
        <v>2938</v>
      </c>
      <c r="J3844" t="s">
        <v>2931</v>
      </c>
      <c r="K3844" t="s">
        <v>2932</v>
      </c>
    </row>
    <row r="3845" hidden="1" spans="1:11">
      <c r="A3845" t="s">
        <v>9696</v>
      </c>
      <c r="B3845">
        <v>1</v>
      </c>
      <c r="C3845" t="s">
        <v>9696</v>
      </c>
      <c r="D3845">
        <v>1</v>
      </c>
      <c r="F3845">
        <v>0</v>
      </c>
      <c r="G3845" s="493">
        <v>44321.5099652778</v>
      </c>
      <c r="H3845" s="493">
        <v>44321.5099652778</v>
      </c>
      <c r="I3845" t="s">
        <v>9697</v>
      </c>
      <c r="J3845" t="s">
        <v>9697</v>
      </c>
      <c r="K3845" t="s">
        <v>1368</v>
      </c>
    </row>
    <row r="3846" hidden="1" spans="1:11">
      <c r="A3846" t="s">
        <v>9698</v>
      </c>
      <c r="B3846">
        <v>1</v>
      </c>
      <c r="C3846" t="s">
        <v>9698</v>
      </c>
      <c r="D3846">
        <v>1</v>
      </c>
      <c r="F3846">
        <v>0</v>
      </c>
      <c r="G3846" s="493">
        <v>44321.5084606481</v>
      </c>
      <c r="H3846" s="493">
        <v>44321.5084606481</v>
      </c>
      <c r="I3846" t="s">
        <v>9699</v>
      </c>
      <c r="J3846" t="s">
        <v>9699</v>
      </c>
      <c r="K3846" t="s">
        <v>1368</v>
      </c>
    </row>
    <row r="3847" hidden="1" spans="1:11">
      <c r="A3847" t="s">
        <v>9700</v>
      </c>
      <c r="B3847">
        <v>1</v>
      </c>
      <c r="C3847" t="s">
        <v>9700</v>
      </c>
      <c r="D3847">
        <v>1</v>
      </c>
      <c r="F3847">
        <v>0</v>
      </c>
      <c r="G3847" s="493">
        <v>44322.5012615741</v>
      </c>
      <c r="H3847" s="493">
        <v>44322.5012615741</v>
      </c>
      <c r="I3847" t="s">
        <v>9701</v>
      </c>
      <c r="J3847" t="s">
        <v>9701</v>
      </c>
      <c r="K3847" t="s">
        <v>1368</v>
      </c>
    </row>
    <row r="3848" hidden="1" spans="1:11">
      <c r="A3848" t="s">
        <v>9702</v>
      </c>
      <c r="B3848">
        <v>1</v>
      </c>
      <c r="C3848" t="s">
        <v>9702</v>
      </c>
      <c r="D3848">
        <v>1</v>
      </c>
      <c r="F3848">
        <v>0</v>
      </c>
      <c r="G3848" s="493">
        <v>44322.4992361111</v>
      </c>
      <c r="H3848" s="493">
        <v>44322.4992361111</v>
      </c>
      <c r="I3848" t="s">
        <v>9703</v>
      </c>
      <c r="J3848" t="s">
        <v>9703</v>
      </c>
      <c r="K3848" t="s">
        <v>1368</v>
      </c>
    </row>
    <row r="3849" hidden="1" spans="1:11">
      <c r="A3849" t="s">
        <v>9704</v>
      </c>
      <c r="B3849">
        <v>1</v>
      </c>
      <c r="C3849" t="s">
        <v>9705</v>
      </c>
      <c r="D3849">
        <v>1</v>
      </c>
      <c r="E3849" t="s">
        <v>523</v>
      </c>
      <c r="F3849">
        <v>2</v>
      </c>
      <c r="G3849" s="493">
        <v>44326.6463657407</v>
      </c>
      <c r="H3849" s="493">
        <v>44326.9269212963</v>
      </c>
      <c r="I3849" t="s">
        <v>5531</v>
      </c>
      <c r="J3849" t="s">
        <v>5532</v>
      </c>
      <c r="K3849" t="s">
        <v>4275</v>
      </c>
    </row>
    <row r="3850" hidden="1" spans="1:11">
      <c r="A3850" t="s">
        <v>9706</v>
      </c>
      <c r="B3850">
        <v>1</v>
      </c>
      <c r="C3850" t="s">
        <v>9707</v>
      </c>
      <c r="D3850">
        <v>1</v>
      </c>
      <c r="E3850" t="s">
        <v>702</v>
      </c>
      <c r="F3850">
        <v>2</v>
      </c>
      <c r="G3850" s="493">
        <v>44326.6487268519</v>
      </c>
      <c r="H3850" s="493">
        <v>45217.3447569444</v>
      </c>
      <c r="I3850" t="s">
        <v>5539</v>
      </c>
      <c r="J3850" t="s">
        <v>5540</v>
      </c>
      <c r="K3850" t="s">
        <v>4168</v>
      </c>
    </row>
    <row r="3851" hidden="1" spans="1:11">
      <c r="A3851" t="s">
        <v>9708</v>
      </c>
      <c r="B3851">
        <v>1</v>
      </c>
      <c r="C3851" t="s">
        <v>9709</v>
      </c>
      <c r="D3851">
        <v>1</v>
      </c>
      <c r="E3851" t="s">
        <v>9710</v>
      </c>
      <c r="F3851">
        <v>2</v>
      </c>
      <c r="G3851" s="493">
        <v>44326.6525694444</v>
      </c>
      <c r="H3851" s="493">
        <v>44326.9536458333</v>
      </c>
      <c r="I3851" t="s">
        <v>5547</v>
      </c>
      <c r="J3851" t="s">
        <v>5548</v>
      </c>
      <c r="K3851" t="s">
        <v>4182</v>
      </c>
    </row>
    <row r="3852" hidden="1" spans="1:11">
      <c r="A3852" t="s">
        <v>9711</v>
      </c>
      <c r="B3852">
        <v>1</v>
      </c>
      <c r="C3852" t="s">
        <v>9712</v>
      </c>
      <c r="D3852">
        <v>1</v>
      </c>
      <c r="E3852" t="s">
        <v>523</v>
      </c>
      <c r="F3852">
        <v>2</v>
      </c>
      <c r="G3852" s="493">
        <v>44326.642974537</v>
      </c>
      <c r="H3852" s="493">
        <v>44326.9261574074</v>
      </c>
      <c r="I3852" t="s">
        <v>5527</v>
      </c>
      <c r="J3852" t="s">
        <v>9713</v>
      </c>
      <c r="K3852" t="s">
        <v>9714</v>
      </c>
    </row>
    <row r="3853" hidden="1" spans="1:11">
      <c r="A3853" t="s">
        <v>9715</v>
      </c>
      <c r="B3853">
        <v>1</v>
      </c>
      <c r="C3853" t="s">
        <v>9716</v>
      </c>
      <c r="D3853">
        <v>1</v>
      </c>
      <c r="E3853" t="s">
        <v>702</v>
      </c>
      <c r="F3853">
        <v>2</v>
      </c>
      <c r="G3853" s="493">
        <v>44326.6482291667</v>
      </c>
      <c r="H3853" s="493">
        <v>44326.9243518518</v>
      </c>
      <c r="I3853" t="s">
        <v>5535</v>
      </c>
      <c r="J3853" t="s">
        <v>5536</v>
      </c>
      <c r="K3853" t="s">
        <v>9717</v>
      </c>
    </row>
    <row r="3854" hidden="1" spans="1:11">
      <c r="A3854" t="s">
        <v>9718</v>
      </c>
      <c r="B3854">
        <v>1</v>
      </c>
      <c r="C3854" t="s">
        <v>9719</v>
      </c>
      <c r="D3854">
        <v>1</v>
      </c>
      <c r="E3854" t="s">
        <v>9710</v>
      </c>
      <c r="F3854">
        <v>2</v>
      </c>
      <c r="G3854" s="493">
        <v>44326.6515046296</v>
      </c>
      <c r="H3854" s="493">
        <v>44326.9527199074</v>
      </c>
      <c r="I3854" t="s">
        <v>5543</v>
      </c>
      <c r="J3854" t="s">
        <v>5544</v>
      </c>
      <c r="K3854" t="s">
        <v>4579</v>
      </c>
    </row>
    <row r="3855" hidden="1" spans="1:11">
      <c r="A3855" t="s">
        <v>9720</v>
      </c>
      <c r="B3855">
        <v>1</v>
      </c>
      <c r="C3855" t="s">
        <v>9709</v>
      </c>
      <c r="D3855">
        <v>1</v>
      </c>
      <c r="E3855" t="s">
        <v>9710</v>
      </c>
      <c r="F3855">
        <v>2</v>
      </c>
      <c r="G3855" s="493">
        <v>44326.6525694444</v>
      </c>
      <c r="H3855" s="493">
        <v>44326.9536458333</v>
      </c>
      <c r="I3855" t="s">
        <v>7527</v>
      </c>
      <c r="J3855" t="s">
        <v>5548</v>
      </c>
      <c r="K3855" t="s">
        <v>4182</v>
      </c>
    </row>
    <row r="3856" hidden="1" spans="1:11">
      <c r="A3856" t="s">
        <v>9721</v>
      </c>
      <c r="B3856">
        <v>1</v>
      </c>
      <c r="C3856" t="s">
        <v>9722</v>
      </c>
      <c r="D3856">
        <v>1</v>
      </c>
      <c r="E3856" t="s">
        <v>6707</v>
      </c>
      <c r="F3856">
        <v>7</v>
      </c>
      <c r="G3856" s="493">
        <v>44568.3551736111</v>
      </c>
      <c r="H3856" s="493">
        <v>44568.3603703704</v>
      </c>
      <c r="I3856" t="s">
        <v>6708</v>
      </c>
      <c r="J3856" t="s">
        <v>9723</v>
      </c>
      <c r="K3856" t="s">
        <v>9724</v>
      </c>
    </row>
    <row r="3857" hidden="1" spans="1:11">
      <c r="A3857" t="s">
        <v>9725</v>
      </c>
      <c r="B3857">
        <v>1</v>
      </c>
      <c r="C3857" t="s">
        <v>9726</v>
      </c>
      <c r="D3857">
        <v>1</v>
      </c>
      <c r="E3857" t="s">
        <v>6433</v>
      </c>
      <c r="F3857">
        <v>6</v>
      </c>
      <c r="G3857" s="493">
        <v>44377.506724537</v>
      </c>
      <c r="H3857" s="493">
        <v>45086.6875115741</v>
      </c>
      <c r="I3857" t="s">
        <v>4534</v>
      </c>
      <c r="J3857" t="s">
        <v>4535</v>
      </c>
      <c r="K3857" t="s">
        <v>4535</v>
      </c>
    </row>
    <row r="3858" hidden="1" spans="1:11">
      <c r="A3858" t="s">
        <v>9727</v>
      </c>
      <c r="B3858">
        <v>1</v>
      </c>
      <c r="C3858" t="s">
        <v>9727</v>
      </c>
      <c r="D3858">
        <v>1</v>
      </c>
      <c r="F3858">
        <v>0</v>
      </c>
      <c r="G3858" s="493">
        <v>45212.6521643518</v>
      </c>
      <c r="H3858" s="493">
        <v>45212.6521643518</v>
      </c>
      <c r="I3858" t="s">
        <v>9728</v>
      </c>
      <c r="J3858" t="s">
        <v>9728</v>
      </c>
      <c r="K3858" t="s">
        <v>1368</v>
      </c>
    </row>
    <row r="3859" hidden="1" spans="1:11">
      <c r="A3859" t="s">
        <v>9729</v>
      </c>
      <c r="B3859">
        <v>1</v>
      </c>
      <c r="C3859" t="s">
        <v>9729</v>
      </c>
      <c r="D3859">
        <v>1</v>
      </c>
      <c r="F3859">
        <v>0</v>
      </c>
      <c r="G3859" s="493">
        <v>45212.6509027778</v>
      </c>
      <c r="H3859" s="493">
        <v>45212.6509027778</v>
      </c>
      <c r="I3859" t="s">
        <v>9730</v>
      </c>
      <c r="J3859" t="s">
        <v>9730</v>
      </c>
      <c r="K3859" t="s">
        <v>1368</v>
      </c>
    </row>
    <row r="3860" hidden="1" spans="1:11">
      <c r="A3860" t="s">
        <v>9731</v>
      </c>
      <c r="B3860">
        <v>1</v>
      </c>
      <c r="C3860" t="s">
        <v>9731</v>
      </c>
      <c r="D3860">
        <v>1</v>
      </c>
      <c r="F3860">
        <v>0</v>
      </c>
      <c r="G3860" s="493">
        <v>45212.6499305556</v>
      </c>
      <c r="H3860" s="493">
        <v>45212.6499305556</v>
      </c>
      <c r="I3860" t="s">
        <v>9732</v>
      </c>
      <c r="J3860" t="s">
        <v>9732</v>
      </c>
      <c r="K3860" t="s">
        <v>1368</v>
      </c>
    </row>
    <row r="3861" hidden="1" spans="1:11">
      <c r="A3861" t="s">
        <v>9733</v>
      </c>
      <c r="B3861">
        <v>1</v>
      </c>
      <c r="C3861" t="s">
        <v>9733</v>
      </c>
      <c r="D3861">
        <v>1</v>
      </c>
      <c r="F3861">
        <v>0</v>
      </c>
      <c r="G3861" s="493">
        <v>45212.64875</v>
      </c>
      <c r="H3861" s="493">
        <v>45212.64875</v>
      </c>
      <c r="I3861" t="s">
        <v>9734</v>
      </c>
      <c r="J3861" t="s">
        <v>9734</v>
      </c>
      <c r="K3861" t="s">
        <v>1368</v>
      </c>
    </row>
    <row r="3862" hidden="1" spans="1:11">
      <c r="A3862" t="s">
        <v>9735</v>
      </c>
      <c r="B3862">
        <v>1</v>
      </c>
      <c r="C3862" t="s">
        <v>9735</v>
      </c>
      <c r="D3862">
        <v>1</v>
      </c>
      <c r="F3862">
        <v>0</v>
      </c>
      <c r="G3862" s="493">
        <v>45212.6472916667</v>
      </c>
      <c r="H3862" s="493">
        <v>45212.6472916667</v>
      </c>
      <c r="I3862" t="s">
        <v>9736</v>
      </c>
      <c r="J3862" t="s">
        <v>9736</v>
      </c>
      <c r="K3862" t="s">
        <v>1368</v>
      </c>
    </row>
    <row r="3863" hidden="1" spans="1:11">
      <c r="A3863" t="s">
        <v>9737</v>
      </c>
      <c r="B3863">
        <v>1</v>
      </c>
      <c r="C3863" t="s">
        <v>9737</v>
      </c>
      <c r="D3863">
        <v>1</v>
      </c>
      <c r="F3863">
        <v>0</v>
      </c>
      <c r="G3863" s="493">
        <v>45212.6461921296</v>
      </c>
      <c r="H3863" s="493">
        <v>45212.6461921296</v>
      </c>
      <c r="I3863" t="s">
        <v>9738</v>
      </c>
      <c r="J3863" t="s">
        <v>9738</v>
      </c>
      <c r="K3863" t="s">
        <v>1368</v>
      </c>
    </row>
    <row r="3864" hidden="1" spans="1:11">
      <c r="A3864" t="s">
        <v>9739</v>
      </c>
      <c r="B3864">
        <v>1</v>
      </c>
      <c r="C3864" t="s">
        <v>9739</v>
      </c>
      <c r="D3864">
        <v>1</v>
      </c>
      <c r="F3864">
        <v>0</v>
      </c>
      <c r="G3864" s="493">
        <v>45212.6445717593</v>
      </c>
      <c r="H3864" s="493">
        <v>45212.6445717593</v>
      </c>
      <c r="I3864" t="s">
        <v>9740</v>
      </c>
      <c r="J3864" t="s">
        <v>9740</v>
      </c>
      <c r="K3864" t="s">
        <v>1368</v>
      </c>
    </row>
    <row r="3865" hidden="1" spans="1:11">
      <c r="A3865" t="s">
        <v>9741</v>
      </c>
      <c r="B3865">
        <v>1</v>
      </c>
      <c r="C3865" t="s">
        <v>9741</v>
      </c>
      <c r="D3865">
        <v>1</v>
      </c>
      <c r="F3865">
        <v>0</v>
      </c>
      <c r="G3865" s="493">
        <v>45244.4751388889</v>
      </c>
      <c r="H3865" s="493">
        <v>45244.4751388889</v>
      </c>
      <c r="I3865" t="s">
        <v>9742</v>
      </c>
      <c r="J3865" t="s">
        <v>9742</v>
      </c>
      <c r="K3865" t="s">
        <v>1368</v>
      </c>
    </row>
    <row r="3866" hidden="1" spans="1:11">
      <c r="A3866" t="s">
        <v>9743</v>
      </c>
      <c r="B3866">
        <v>1</v>
      </c>
      <c r="C3866" t="s">
        <v>9743</v>
      </c>
      <c r="D3866">
        <v>1</v>
      </c>
      <c r="F3866">
        <v>0</v>
      </c>
      <c r="G3866" s="493">
        <v>45244.4727546296</v>
      </c>
      <c r="H3866" s="493">
        <v>45244.4727546296</v>
      </c>
      <c r="I3866" t="s">
        <v>9744</v>
      </c>
      <c r="J3866" t="s">
        <v>9744</v>
      </c>
      <c r="K3866" t="s">
        <v>1368</v>
      </c>
    </row>
    <row r="3867" hidden="1" spans="1:11">
      <c r="A3867" t="s">
        <v>9745</v>
      </c>
      <c r="B3867">
        <v>1</v>
      </c>
      <c r="C3867" t="s">
        <v>9408</v>
      </c>
      <c r="D3867">
        <v>1</v>
      </c>
      <c r="E3867" t="s">
        <v>603</v>
      </c>
      <c r="F3867">
        <v>4</v>
      </c>
      <c r="G3867" s="493">
        <v>44373.0950810185</v>
      </c>
      <c r="H3867" s="493">
        <v>44375.5090509259</v>
      </c>
      <c r="I3867" t="s">
        <v>8437</v>
      </c>
      <c r="J3867" t="s">
        <v>9409</v>
      </c>
      <c r="K3867" t="s">
        <v>9409</v>
      </c>
    </row>
    <row r="3868" hidden="1" spans="1:11">
      <c r="A3868" t="s">
        <v>9746</v>
      </c>
      <c r="B3868">
        <v>1</v>
      </c>
      <c r="C3868" t="s">
        <v>9665</v>
      </c>
      <c r="D3868">
        <v>1</v>
      </c>
      <c r="E3868" t="s">
        <v>493</v>
      </c>
      <c r="F3868">
        <v>4</v>
      </c>
      <c r="G3868" s="493">
        <v>44373.0768981481</v>
      </c>
      <c r="H3868" s="493">
        <v>44502.6916666667</v>
      </c>
      <c r="I3868" t="s">
        <v>9052</v>
      </c>
      <c r="J3868" t="s">
        <v>9667</v>
      </c>
      <c r="K3868" t="s">
        <v>9667</v>
      </c>
    </row>
    <row r="3869" hidden="1" spans="1:11">
      <c r="A3869" t="s">
        <v>9747</v>
      </c>
      <c r="B3869">
        <v>1</v>
      </c>
      <c r="C3869" t="s">
        <v>9747</v>
      </c>
      <c r="D3869">
        <v>1</v>
      </c>
      <c r="F3869">
        <v>0</v>
      </c>
      <c r="G3869" s="493">
        <v>44350.7520023148</v>
      </c>
      <c r="H3869" s="493">
        <v>44350.7520023148</v>
      </c>
      <c r="I3869" t="s">
        <v>9235</v>
      </c>
      <c r="J3869" t="s">
        <v>9235</v>
      </c>
      <c r="K3869" t="s">
        <v>1368</v>
      </c>
    </row>
    <row r="3870" hidden="1" spans="1:11">
      <c r="A3870" t="s">
        <v>9748</v>
      </c>
      <c r="B3870">
        <v>1</v>
      </c>
      <c r="C3870" t="s">
        <v>9748</v>
      </c>
      <c r="D3870">
        <v>1</v>
      </c>
      <c r="E3870" t="s">
        <v>9749</v>
      </c>
      <c r="F3870">
        <v>3</v>
      </c>
      <c r="G3870" s="493">
        <v>44433.5631828704</v>
      </c>
      <c r="H3870" s="493">
        <v>44449.4707291667</v>
      </c>
      <c r="I3870" t="s">
        <v>3318</v>
      </c>
      <c r="J3870" t="s">
        <v>3318</v>
      </c>
      <c r="K3870" t="s">
        <v>3318</v>
      </c>
    </row>
    <row r="3871" hidden="1" spans="1:11">
      <c r="A3871" t="s">
        <v>9750</v>
      </c>
      <c r="B3871">
        <v>1</v>
      </c>
      <c r="C3871" t="s">
        <v>9661</v>
      </c>
      <c r="D3871">
        <v>1</v>
      </c>
      <c r="E3871" t="s">
        <v>493</v>
      </c>
      <c r="F3871">
        <v>4</v>
      </c>
      <c r="G3871" s="493">
        <v>44374.0627777778</v>
      </c>
      <c r="H3871" s="493">
        <v>45864.6672685185</v>
      </c>
      <c r="I3871" t="s">
        <v>9054</v>
      </c>
      <c r="J3871" t="s">
        <v>9663</v>
      </c>
      <c r="K3871" t="s">
        <v>9663</v>
      </c>
    </row>
    <row r="3872" hidden="1" spans="1:11">
      <c r="A3872" t="s">
        <v>9751</v>
      </c>
      <c r="B3872">
        <v>1</v>
      </c>
      <c r="C3872" t="s">
        <v>9406</v>
      </c>
      <c r="D3872">
        <v>1</v>
      </c>
      <c r="E3872" t="s">
        <v>537</v>
      </c>
      <c r="F3872">
        <v>4</v>
      </c>
      <c r="G3872" s="493">
        <v>44374.0696527778</v>
      </c>
      <c r="H3872" s="493">
        <v>44971.6690046296</v>
      </c>
      <c r="I3872" t="s">
        <v>8439</v>
      </c>
      <c r="J3872" t="s">
        <v>9407</v>
      </c>
      <c r="K3872" t="s">
        <v>9407</v>
      </c>
    </row>
    <row r="3873" hidden="1" spans="1:11">
      <c r="A3873" t="s">
        <v>9752</v>
      </c>
      <c r="B3873">
        <v>1</v>
      </c>
      <c r="C3873" t="s">
        <v>8620</v>
      </c>
      <c r="D3873">
        <v>1</v>
      </c>
      <c r="E3873" t="s">
        <v>8621</v>
      </c>
      <c r="F3873">
        <v>6</v>
      </c>
      <c r="G3873" s="493">
        <v>44366.9347222222</v>
      </c>
      <c r="H3873" s="493">
        <v>44367.0427662037</v>
      </c>
      <c r="I3873" t="s">
        <v>3075</v>
      </c>
      <c r="J3873" t="s">
        <v>3735</v>
      </c>
      <c r="K3873" t="s">
        <v>3064</v>
      </c>
    </row>
    <row r="3874" hidden="1" spans="1:11">
      <c r="A3874" t="s">
        <v>9753</v>
      </c>
      <c r="B3874">
        <v>1</v>
      </c>
      <c r="C3874" t="s">
        <v>8622</v>
      </c>
      <c r="D3874">
        <v>1</v>
      </c>
      <c r="E3874" t="s">
        <v>8623</v>
      </c>
      <c r="F3874">
        <v>6</v>
      </c>
      <c r="G3874" s="493">
        <v>44366.9512731481</v>
      </c>
      <c r="H3874" s="493">
        <v>44367.0655787037</v>
      </c>
      <c r="I3874" t="s">
        <v>3071</v>
      </c>
      <c r="J3874" t="s">
        <v>3742</v>
      </c>
      <c r="K3874" t="s">
        <v>8624</v>
      </c>
    </row>
    <row r="3875" hidden="1" spans="1:11">
      <c r="A3875" t="s">
        <v>9754</v>
      </c>
      <c r="B3875">
        <v>1</v>
      </c>
      <c r="C3875" t="s">
        <v>8645</v>
      </c>
      <c r="D3875">
        <v>1</v>
      </c>
      <c r="E3875" t="s">
        <v>8646</v>
      </c>
      <c r="F3875">
        <v>4</v>
      </c>
      <c r="G3875" s="493">
        <v>44366.9433912037</v>
      </c>
      <c r="H3875" s="493">
        <v>44367.0590162037</v>
      </c>
      <c r="I3875" t="s">
        <v>3077</v>
      </c>
      <c r="J3875" t="s">
        <v>3739</v>
      </c>
      <c r="K3875" t="s">
        <v>8647</v>
      </c>
    </row>
    <row r="3876" hidden="1" spans="1:11">
      <c r="A3876" t="s">
        <v>9755</v>
      </c>
      <c r="B3876">
        <v>1</v>
      </c>
      <c r="C3876" t="s">
        <v>8659</v>
      </c>
      <c r="D3876">
        <v>1</v>
      </c>
      <c r="E3876" t="s">
        <v>626</v>
      </c>
      <c r="F3876">
        <v>4</v>
      </c>
      <c r="G3876" s="493">
        <v>44366.9568518518</v>
      </c>
      <c r="H3876" s="493">
        <v>44367.0709722222</v>
      </c>
      <c r="I3876" t="s">
        <v>3073</v>
      </c>
      <c r="J3876" t="s">
        <v>3746</v>
      </c>
      <c r="K3876" t="s">
        <v>3747</v>
      </c>
    </row>
    <row r="3877" hidden="1" spans="1:11">
      <c r="A3877" t="s">
        <v>9755</v>
      </c>
      <c r="B3877">
        <v>1</v>
      </c>
      <c r="C3877" t="s">
        <v>9755</v>
      </c>
      <c r="D3877">
        <v>1</v>
      </c>
      <c r="F3877">
        <v>0</v>
      </c>
      <c r="G3877" s="493">
        <v>44427.4380671296</v>
      </c>
      <c r="H3877" s="493">
        <v>44427.4380671296</v>
      </c>
      <c r="I3877" t="s">
        <v>3073</v>
      </c>
      <c r="J3877" t="s">
        <v>3073</v>
      </c>
      <c r="K3877" t="s">
        <v>1435</v>
      </c>
    </row>
    <row r="3878" hidden="1" spans="1:11">
      <c r="A3878" t="s">
        <v>9756</v>
      </c>
      <c r="B3878">
        <v>1</v>
      </c>
      <c r="C3878" t="s">
        <v>9756</v>
      </c>
      <c r="D3878">
        <v>1</v>
      </c>
      <c r="E3878" t="s">
        <v>1063</v>
      </c>
      <c r="F3878">
        <v>6</v>
      </c>
      <c r="G3878" s="493">
        <v>44491.6563194444</v>
      </c>
      <c r="H3878" s="493">
        <v>44491.6702893519</v>
      </c>
      <c r="I3878" t="s">
        <v>8197</v>
      </c>
      <c r="J3878" t="s">
        <v>8197</v>
      </c>
      <c r="K3878" t="s">
        <v>8198</v>
      </c>
    </row>
    <row r="3879" hidden="1" spans="1:11">
      <c r="A3879" t="s">
        <v>9757</v>
      </c>
      <c r="B3879">
        <v>1</v>
      </c>
      <c r="C3879" t="s">
        <v>9756</v>
      </c>
      <c r="D3879">
        <v>1</v>
      </c>
      <c r="E3879" t="s">
        <v>1063</v>
      </c>
      <c r="F3879">
        <v>6</v>
      </c>
      <c r="G3879" s="493">
        <v>44491.6563194444</v>
      </c>
      <c r="H3879" s="493">
        <v>44491.6702893519</v>
      </c>
      <c r="I3879" t="s">
        <v>3941</v>
      </c>
      <c r="J3879" t="s">
        <v>8197</v>
      </c>
      <c r="K3879" t="s">
        <v>8198</v>
      </c>
    </row>
    <row r="3880" hidden="1" spans="1:11">
      <c r="A3880" t="s">
        <v>9758</v>
      </c>
      <c r="B3880">
        <v>1</v>
      </c>
      <c r="C3880" t="s">
        <v>9758</v>
      </c>
      <c r="D3880">
        <v>1</v>
      </c>
      <c r="E3880" t="s">
        <v>1066</v>
      </c>
      <c r="F3880">
        <v>6</v>
      </c>
      <c r="G3880" s="493">
        <v>44491.6567939815</v>
      </c>
      <c r="H3880" s="493">
        <v>44491.6739351852</v>
      </c>
      <c r="I3880" t="s">
        <v>8201</v>
      </c>
      <c r="J3880" t="s">
        <v>8201</v>
      </c>
      <c r="K3880" t="s">
        <v>8202</v>
      </c>
    </row>
    <row r="3881" hidden="1" spans="1:11">
      <c r="A3881" t="s">
        <v>9759</v>
      </c>
      <c r="B3881">
        <v>1</v>
      </c>
      <c r="C3881" t="s">
        <v>9758</v>
      </c>
      <c r="D3881">
        <v>1</v>
      </c>
      <c r="E3881" t="s">
        <v>1066</v>
      </c>
      <c r="F3881">
        <v>6</v>
      </c>
      <c r="G3881" s="493">
        <v>44491.6567939815</v>
      </c>
      <c r="H3881" s="493">
        <v>44491.6739351852</v>
      </c>
      <c r="I3881" t="s">
        <v>3809</v>
      </c>
      <c r="J3881" t="s">
        <v>8201</v>
      </c>
      <c r="K3881" t="s">
        <v>8202</v>
      </c>
    </row>
    <row r="3882" hidden="1" spans="1:11">
      <c r="A3882" t="s">
        <v>9760</v>
      </c>
      <c r="B3882">
        <v>1</v>
      </c>
      <c r="C3882" t="s">
        <v>9761</v>
      </c>
      <c r="D3882">
        <v>1</v>
      </c>
      <c r="E3882" t="s">
        <v>1104</v>
      </c>
      <c r="F3882">
        <v>4</v>
      </c>
      <c r="G3882" s="493">
        <v>44533.4855208333</v>
      </c>
      <c r="H3882" s="493">
        <v>44533.4947800926</v>
      </c>
      <c r="I3882" t="s">
        <v>6994</v>
      </c>
      <c r="J3882" t="s">
        <v>6983</v>
      </c>
      <c r="K3882" t="s">
        <v>6396</v>
      </c>
    </row>
    <row r="3883" hidden="1" spans="1:11">
      <c r="A3883" t="s">
        <v>9762</v>
      </c>
      <c r="B3883">
        <v>1</v>
      </c>
      <c r="C3883" t="s">
        <v>9761</v>
      </c>
      <c r="D3883">
        <v>1</v>
      </c>
      <c r="E3883" t="s">
        <v>1104</v>
      </c>
      <c r="F3883">
        <v>4</v>
      </c>
      <c r="G3883" s="493">
        <v>44533.4855208333</v>
      </c>
      <c r="H3883" s="493">
        <v>44533.4947800926</v>
      </c>
      <c r="I3883" t="s">
        <v>8169</v>
      </c>
      <c r="J3883" t="s">
        <v>6983</v>
      </c>
      <c r="K3883" t="s">
        <v>6396</v>
      </c>
    </row>
    <row r="3884" hidden="1" spans="1:11">
      <c r="A3884" t="s">
        <v>9763</v>
      </c>
      <c r="B3884">
        <v>1</v>
      </c>
      <c r="C3884" t="s">
        <v>9763</v>
      </c>
      <c r="D3884">
        <v>1</v>
      </c>
      <c r="E3884" t="s">
        <v>9764</v>
      </c>
      <c r="F3884">
        <v>6</v>
      </c>
      <c r="G3884" s="493">
        <v>44487.6202430556</v>
      </c>
      <c r="H3884" s="493">
        <v>45209.3898726852</v>
      </c>
      <c r="I3884" t="s">
        <v>5155</v>
      </c>
      <c r="J3884" t="s">
        <v>5155</v>
      </c>
      <c r="K3884" t="s">
        <v>8022</v>
      </c>
    </row>
    <row r="3885" hidden="1" spans="1:11">
      <c r="A3885" t="s">
        <v>9765</v>
      </c>
      <c r="B3885">
        <v>1</v>
      </c>
      <c r="C3885" t="s">
        <v>9763</v>
      </c>
      <c r="D3885">
        <v>1</v>
      </c>
      <c r="E3885" t="s">
        <v>9764</v>
      </c>
      <c r="F3885">
        <v>6</v>
      </c>
      <c r="G3885" s="493">
        <v>44487.6202430556</v>
      </c>
      <c r="H3885" s="493">
        <v>45209.3898726852</v>
      </c>
      <c r="I3885" t="s">
        <v>8021</v>
      </c>
      <c r="J3885" t="s">
        <v>5155</v>
      </c>
      <c r="K3885" t="s">
        <v>8022</v>
      </c>
    </row>
    <row r="3886" hidden="1" spans="1:11">
      <c r="A3886" t="s">
        <v>9766</v>
      </c>
      <c r="B3886">
        <v>1</v>
      </c>
      <c r="C3886" t="s">
        <v>9767</v>
      </c>
      <c r="D3886">
        <v>1</v>
      </c>
      <c r="E3886" t="s">
        <v>895</v>
      </c>
      <c r="F3886">
        <v>4</v>
      </c>
      <c r="G3886" s="493">
        <v>44460.4308333333</v>
      </c>
      <c r="H3886" s="493">
        <v>44460.4386574074</v>
      </c>
      <c r="I3886" t="s">
        <v>7573</v>
      </c>
      <c r="J3886" t="s">
        <v>7574</v>
      </c>
      <c r="K3886" t="s">
        <v>7178</v>
      </c>
    </row>
    <row r="3887" hidden="1" spans="1:11">
      <c r="A3887" t="s">
        <v>9768</v>
      </c>
      <c r="B3887">
        <v>1</v>
      </c>
      <c r="C3887" t="s">
        <v>9767</v>
      </c>
      <c r="D3887">
        <v>1</v>
      </c>
      <c r="E3887" t="s">
        <v>895</v>
      </c>
      <c r="F3887">
        <v>4</v>
      </c>
      <c r="G3887" s="493">
        <v>44460.4308333333</v>
      </c>
      <c r="H3887" s="493">
        <v>44460.4386574074</v>
      </c>
      <c r="I3887" t="s">
        <v>7576</v>
      </c>
      <c r="J3887" t="s">
        <v>7574</v>
      </c>
      <c r="K3887" t="s">
        <v>7178</v>
      </c>
    </row>
    <row r="3888" hidden="1" spans="1:11">
      <c r="A3888" t="s">
        <v>9769</v>
      </c>
      <c r="B3888">
        <v>1</v>
      </c>
      <c r="C3888" t="s">
        <v>9767</v>
      </c>
      <c r="D3888">
        <v>1</v>
      </c>
      <c r="E3888" t="s">
        <v>895</v>
      </c>
      <c r="F3888">
        <v>4</v>
      </c>
      <c r="G3888" s="493">
        <v>44460.4308333333</v>
      </c>
      <c r="H3888" s="493">
        <v>44460.4386574074</v>
      </c>
      <c r="I3888" t="s">
        <v>7578</v>
      </c>
      <c r="J3888" t="s">
        <v>7574</v>
      </c>
      <c r="K3888" t="s">
        <v>7178</v>
      </c>
    </row>
    <row r="3889" hidden="1" spans="1:11">
      <c r="A3889" t="s">
        <v>9770</v>
      </c>
      <c r="B3889">
        <v>1</v>
      </c>
      <c r="C3889" t="s">
        <v>9767</v>
      </c>
      <c r="D3889">
        <v>1</v>
      </c>
      <c r="E3889" t="s">
        <v>895</v>
      </c>
      <c r="F3889">
        <v>4</v>
      </c>
      <c r="G3889" s="493">
        <v>44460.4308333333</v>
      </c>
      <c r="H3889" s="493">
        <v>44460.4386574074</v>
      </c>
      <c r="I3889" t="s">
        <v>7580</v>
      </c>
      <c r="J3889" t="s">
        <v>7574</v>
      </c>
      <c r="K3889" t="s">
        <v>7178</v>
      </c>
    </row>
    <row r="3890" hidden="1" spans="1:11">
      <c r="A3890" t="s">
        <v>9771</v>
      </c>
      <c r="B3890">
        <v>1</v>
      </c>
      <c r="C3890" t="s">
        <v>9767</v>
      </c>
      <c r="D3890">
        <v>1</v>
      </c>
      <c r="E3890" t="s">
        <v>895</v>
      </c>
      <c r="F3890">
        <v>4</v>
      </c>
      <c r="G3890" s="493">
        <v>44460.4308333333</v>
      </c>
      <c r="H3890" s="493">
        <v>44460.4386574074</v>
      </c>
      <c r="I3890" t="s">
        <v>7988</v>
      </c>
      <c r="J3890" t="s">
        <v>7574</v>
      </c>
      <c r="K3890" t="s">
        <v>7178</v>
      </c>
    </row>
    <row r="3891" hidden="1" spans="1:11">
      <c r="A3891" t="s">
        <v>9772</v>
      </c>
      <c r="B3891">
        <v>1</v>
      </c>
      <c r="C3891" t="s">
        <v>9767</v>
      </c>
      <c r="D3891">
        <v>1</v>
      </c>
      <c r="E3891" t="s">
        <v>895</v>
      </c>
      <c r="F3891">
        <v>4</v>
      </c>
      <c r="G3891" s="493">
        <v>44460.4308333333</v>
      </c>
      <c r="H3891" s="493">
        <v>44460.4386574074</v>
      </c>
      <c r="I3891" t="s">
        <v>7582</v>
      </c>
      <c r="J3891" t="s">
        <v>7574</v>
      </c>
      <c r="K3891" t="s">
        <v>7178</v>
      </c>
    </row>
    <row r="3892" hidden="1" spans="1:11">
      <c r="A3892" t="s">
        <v>9773</v>
      </c>
      <c r="B3892">
        <v>1</v>
      </c>
      <c r="C3892" t="s">
        <v>9767</v>
      </c>
      <c r="D3892">
        <v>1</v>
      </c>
      <c r="E3892" t="s">
        <v>895</v>
      </c>
      <c r="F3892">
        <v>4</v>
      </c>
      <c r="G3892" s="493">
        <v>44460.4308333333</v>
      </c>
      <c r="H3892" s="493">
        <v>44460.4386574074</v>
      </c>
      <c r="I3892" t="s">
        <v>7990</v>
      </c>
      <c r="J3892" t="s">
        <v>7574</v>
      </c>
      <c r="K3892" t="s">
        <v>7178</v>
      </c>
    </row>
    <row r="3893" hidden="1" spans="1:11">
      <c r="A3893" t="s">
        <v>9774</v>
      </c>
      <c r="B3893">
        <v>1</v>
      </c>
      <c r="C3893" t="s">
        <v>9767</v>
      </c>
      <c r="D3893">
        <v>1</v>
      </c>
      <c r="E3893" t="s">
        <v>895</v>
      </c>
      <c r="F3893">
        <v>4</v>
      </c>
      <c r="G3893" s="493">
        <v>44460.4308333333</v>
      </c>
      <c r="H3893" s="493">
        <v>44460.4386574074</v>
      </c>
      <c r="I3893" t="s">
        <v>7584</v>
      </c>
      <c r="J3893" t="s">
        <v>7574</v>
      </c>
      <c r="K3893" t="s">
        <v>7178</v>
      </c>
    </row>
    <row r="3894" hidden="1" spans="1:11">
      <c r="A3894" t="s">
        <v>9775</v>
      </c>
      <c r="B3894">
        <v>1</v>
      </c>
      <c r="C3894" t="s">
        <v>8232</v>
      </c>
      <c r="D3894">
        <v>1</v>
      </c>
      <c r="E3894" t="s">
        <v>3875</v>
      </c>
      <c r="F3894">
        <v>4</v>
      </c>
      <c r="G3894" s="493">
        <v>43429.5132523148</v>
      </c>
      <c r="H3894" s="493">
        <v>43429.5227314815</v>
      </c>
      <c r="I3894" t="s">
        <v>2435</v>
      </c>
      <c r="J3894" t="s">
        <v>3876</v>
      </c>
      <c r="K3894" t="s">
        <v>3877</v>
      </c>
    </row>
    <row r="3895" hidden="1" spans="1:11">
      <c r="A3895" t="s">
        <v>9776</v>
      </c>
      <c r="B3895">
        <v>1</v>
      </c>
      <c r="C3895" t="s">
        <v>8232</v>
      </c>
      <c r="D3895">
        <v>1</v>
      </c>
      <c r="E3895" t="s">
        <v>3875</v>
      </c>
      <c r="F3895">
        <v>4</v>
      </c>
      <c r="G3895" s="493">
        <v>43429.5132523148</v>
      </c>
      <c r="H3895" s="493">
        <v>43429.5227314815</v>
      </c>
      <c r="I3895" t="s">
        <v>2435</v>
      </c>
      <c r="J3895" t="s">
        <v>3876</v>
      </c>
      <c r="K3895" t="s">
        <v>3877</v>
      </c>
    </row>
    <row r="3896" hidden="1" spans="1:11">
      <c r="A3896" t="s">
        <v>9777</v>
      </c>
      <c r="B3896">
        <v>1</v>
      </c>
      <c r="C3896" t="s">
        <v>8232</v>
      </c>
      <c r="D3896">
        <v>1</v>
      </c>
      <c r="E3896" t="s">
        <v>3875</v>
      </c>
      <c r="F3896">
        <v>4</v>
      </c>
      <c r="G3896" s="493">
        <v>43429.5132523148</v>
      </c>
      <c r="H3896" s="493">
        <v>43429.5227314815</v>
      </c>
      <c r="I3896" t="s">
        <v>9357</v>
      </c>
      <c r="J3896" t="s">
        <v>3876</v>
      </c>
      <c r="K3896" t="s">
        <v>3877</v>
      </c>
    </row>
    <row r="3897" hidden="1" spans="1:11">
      <c r="A3897" t="s">
        <v>9778</v>
      </c>
      <c r="B3897">
        <v>1</v>
      </c>
      <c r="C3897" t="s">
        <v>9778</v>
      </c>
      <c r="D3897">
        <v>1</v>
      </c>
      <c r="F3897">
        <v>0</v>
      </c>
      <c r="G3897" s="493">
        <v>45224.6627083333</v>
      </c>
      <c r="H3897" s="493">
        <v>45224.6627083333</v>
      </c>
      <c r="I3897" t="s">
        <v>9779</v>
      </c>
      <c r="J3897" t="s">
        <v>9779</v>
      </c>
      <c r="K3897" t="s">
        <v>1368</v>
      </c>
    </row>
    <row r="3898" hidden="1" spans="1:11">
      <c r="A3898" t="s">
        <v>9780</v>
      </c>
      <c r="B3898">
        <v>1</v>
      </c>
      <c r="C3898" t="s">
        <v>9780</v>
      </c>
      <c r="D3898">
        <v>1</v>
      </c>
      <c r="F3898">
        <v>0</v>
      </c>
      <c r="G3898" s="493">
        <v>45224.7089930556</v>
      </c>
      <c r="H3898" s="493">
        <v>45224.7089930556</v>
      </c>
      <c r="I3898" t="s">
        <v>6094</v>
      </c>
      <c r="J3898" t="s">
        <v>6094</v>
      </c>
      <c r="K3898" t="s">
        <v>1368</v>
      </c>
    </row>
    <row r="3899" hidden="1" spans="1:11">
      <c r="A3899" t="s">
        <v>9781</v>
      </c>
      <c r="B3899">
        <v>1</v>
      </c>
      <c r="C3899" t="s">
        <v>9781</v>
      </c>
      <c r="D3899">
        <v>1</v>
      </c>
      <c r="F3899">
        <v>0</v>
      </c>
      <c r="G3899" s="493">
        <v>45224.7077662037</v>
      </c>
      <c r="H3899" s="493">
        <v>45224.7077662037</v>
      </c>
      <c r="I3899" t="s">
        <v>6100</v>
      </c>
      <c r="J3899" t="s">
        <v>6100</v>
      </c>
      <c r="K3899" t="s">
        <v>1368</v>
      </c>
    </row>
    <row r="3900" hidden="1" spans="1:11">
      <c r="A3900" t="s">
        <v>9782</v>
      </c>
      <c r="B3900">
        <v>1</v>
      </c>
      <c r="C3900" t="s">
        <v>9782</v>
      </c>
      <c r="D3900">
        <v>1</v>
      </c>
      <c r="F3900">
        <v>0</v>
      </c>
      <c r="G3900" s="493">
        <v>45224.7099768519</v>
      </c>
      <c r="H3900" s="493">
        <v>45224.7099768519</v>
      </c>
      <c r="I3900" t="s">
        <v>6096</v>
      </c>
      <c r="J3900" t="s">
        <v>6096</v>
      </c>
      <c r="K3900" t="s">
        <v>1368</v>
      </c>
    </row>
    <row r="3901" hidden="1" spans="1:11">
      <c r="A3901" t="s">
        <v>9783</v>
      </c>
      <c r="B3901">
        <v>1</v>
      </c>
      <c r="C3901" t="s">
        <v>9783</v>
      </c>
      <c r="D3901">
        <v>1</v>
      </c>
      <c r="F3901">
        <v>0</v>
      </c>
      <c r="G3901" s="493">
        <v>45224.7052893518</v>
      </c>
      <c r="H3901" s="493">
        <v>45224.7052893518</v>
      </c>
      <c r="I3901" t="s">
        <v>6037</v>
      </c>
      <c r="J3901" t="s">
        <v>6037</v>
      </c>
      <c r="K3901" t="s">
        <v>1368</v>
      </c>
    </row>
    <row r="3902" hidden="1" spans="1:11">
      <c r="A3902" t="s">
        <v>9784</v>
      </c>
      <c r="B3902">
        <v>1</v>
      </c>
      <c r="C3902" t="s">
        <v>9784</v>
      </c>
      <c r="D3902">
        <v>1</v>
      </c>
      <c r="F3902">
        <v>0</v>
      </c>
      <c r="G3902" s="493">
        <v>45224.6952430556</v>
      </c>
      <c r="H3902" s="493">
        <v>45224.6952430556</v>
      </c>
      <c r="I3902" t="s">
        <v>6092</v>
      </c>
      <c r="J3902" t="s">
        <v>6092</v>
      </c>
      <c r="K3902" t="s">
        <v>1368</v>
      </c>
    </row>
    <row r="3903" hidden="1" spans="1:11">
      <c r="A3903" t="s">
        <v>9785</v>
      </c>
      <c r="B3903">
        <v>1</v>
      </c>
      <c r="C3903" t="s">
        <v>9785</v>
      </c>
      <c r="D3903">
        <v>1</v>
      </c>
      <c r="F3903">
        <v>0</v>
      </c>
      <c r="G3903" s="493">
        <v>45224.6683217593</v>
      </c>
      <c r="H3903" s="493">
        <v>45224.6683217593</v>
      </c>
      <c r="I3903" t="s">
        <v>6039</v>
      </c>
      <c r="J3903" t="s">
        <v>6039</v>
      </c>
      <c r="K3903" t="s">
        <v>1368</v>
      </c>
    </row>
    <row r="3904" hidden="1" spans="1:11">
      <c r="A3904" t="s">
        <v>9786</v>
      </c>
      <c r="B3904">
        <v>1</v>
      </c>
      <c r="C3904" t="s">
        <v>9786</v>
      </c>
      <c r="D3904">
        <v>1</v>
      </c>
      <c r="E3904" t="s">
        <v>9787</v>
      </c>
      <c r="F3904">
        <v>6</v>
      </c>
      <c r="G3904" s="493">
        <v>44392.6824074074</v>
      </c>
      <c r="H3904" s="493">
        <v>44392.6970717593</v>
      </c>
      <c r="I3904" t="s">
        <v>8960</v>
      </c>
      <c r="J3904" t="s">
        <v>8960</v>
      </c>
      <c r="K3904" t="s">
        <v>9788</v>
      </c>
    </row>
    <row r="3905" hidden="1" spans="1:11">
      <c r="A3905" t="s">
        <v>9789</v>
      </c>
      <c r="B3905">
        <v>1</v>
      </c>
      <c r="C3905" t="s">
        <v>9617</v>
      </c>
      <c r="D3905">
        <v>1</v>
      </c>
      <c r="E3905" t="s">
        <v>9618</v>
      </c>
      <c r="F3905">
        <v>9</v>
      </c>
      <c r="G3905" s="493">
        <v>44403.4992361111</v>
      </c>
      <c r="H3905" s="493">
        <v>44403.5435648148</v>
      </c>
      <c r="I3905" t="s">
        <v>3303</v>
      </c>
      <c r="J3905" t="s">
        <v>9619</v>
      </c>
      <c r="K3905" t="s">
        <v>9619</v>
      </c>
    </row>
    <row r="3906" hidden="1" spans="1:11">
      <c r="A3906" t="s">
        <v>9790</v>
      </c>
      <c r="B3906">
        <v>1</v>
      </c>
      <c r="C3906" t="s">
        <v>9620</v>
      </c>
      <c r="D3906">
        <v>1</v>
      </c>
      <c r="E3906" t="s">
        <v>9618</v>
      </c>
      <c r="F3906">
        <v>9</v>
      </c>
      <c r="G3906" s="493">
        <v>44403.5052430556</v>
      </c>
      <c r="H3906" s="493">
        <v>44403.5602662037</v>
      </c>
      <c r="I3906" t="s">
        <v>3308</v>
      </c>
      <c r="J3906" t="s">
        <v>9621</v>
      </c>
      <c r="K3906" t="s">
        <v>9621</v>
      </c>
    </row>
    <row r="3907" hidden="1" spans="1:11">
      <c r="A3907" t="s">
        <v>9791</v>
      </c>
      <c r="B3907">
        <v>1</v>
      </c>
      <c r="C3907" t="s">
        <v>9622</v>
      </c>
      <c r="D3907">
        <v>1</v>
      </c>
      <c r="E3907" t="s">
        <v>9618</v>
      </c>
      <c r="F3907">
        <v>9</v>
      </c>
      <c r="G3907" s="493">
        <v>44403.5121064815</v>
      </c>
      <c r="H3907" s="493">
        <v>44403.6949537037</v>
      </c>
      <c r="I3907" t="s">
        <v>3313</v>
      </c>
      <c r="J3907" t="s">
        <v>9623</v>
      </c>
      <c r="K3907" t="s">
        <v>9623</v>
      </c>
    </row>
    <row r="3908" hidden="1" spans="1:11">
      <c r="A3908" t="s">
        <v>9792</v>
      </c>
      <c r="B3908">
        <v>1</v>
      </c>
      <c r="C3908" t="s">
        <v>9620</v>
      </c>
      <c r="D3908">
        <v>1</v>
      </c>
      <c r="E3908" t="s">
        <v>9618</v>
      </c>
      <c r="F3908">
        <v>9</v>
      </c>
      <c r="G3908" s="493">
        <v>44403.5052430556</v>
      </c>
      <c r="H3908" s="493">
        <v>44403.5602662037</v>
      </c>
      <c r="I3908" t="s">
        <v>7449</v>
      </c>
      <c r="J3908" t="s">
        <v>9621</v>
      </c>
      <c r="K3908" t="s">
        <v>9621</v>
      </c>
    </row>
    <row r="3909" hidden="1" spans="1:11">
      <c r="A3909" t="s">
        <v>9793</v>
      </c>
      <c r="B3909">
        <v>1</v>
      </c>
      <c r="C3909" t="s">
        <v>9622</v>
      </c>
      <c r="D3909">
        <v>1</v>
      </c>
      <c r="E3909" t="s">
        <v>9618</v>
      </c>
      <c r="F3909">
        <v>9</v>
      </c>
      <c r="G3909" s="493">
        <v>44403.5121064815</v>
      </c>
      <c r="H3909" s="493">
        <v>44403.6949537037</v>
      </c>
      <c r="I3909" t="s">
        <v>7451</v>
      </c>
      <c r="J3909" t="s">
        <v>9623</v>
      </c>
      <c r="K3909" t="s">
        <v>9623</v>
      </c>
    </row>
    <row r="3910" hidden="1" spans="1:11">
      <c r="A3910" t="s">
        <v>9794</v>
      </c>
      <c r="B3910">
        <v>1</v>
      </c>
      <c r="C3910" t="s">
        <v>9794</v>
      </c>
      <c r="D3910">
        <v>1</v>
      </c>
      <c r="E3910" t="s">
        <v>1088</v>
      </c>
      <c r="F3910">
        <v>4</v>
      </c>
      <c r="G3910" s="493">
        <v>44509.7331828704</v>
      </c>
      <c r="H3910" s="493">
        <v>44509.7513773148</v>
      </c>
      <c r="I3910" t="s">
        <v>6008</v>
      </c>
      <c r="J3910" t="s">
        <v>6008</v>
      </c>
      <c r="K3910" t="s">
        <v>8806</v>
      </c>
    </row>
    <row r="3911" hidden="1" spans="1:11">
      <c r="A3911" t="s">
        <v>9795</v>
      </c>
      <c r="B3911">
        <v>1</v>
      </c>
      <c r="C3911" t="s">
        <v>9796</v>
      </c>
      <c r="D3911">
        <v>1</v>
      </c>
      <c r="E3911" t="s">
        <v>738</v>
      </c>
      <c r="F3911">
        <v>4</v>
      </c>
      <c r="G3911" s="493">
        <v>44509.7327430556</v>
      </c>
      <c r="H3911" s="493">
        <v>44509.7455902778</v>
      </c>
      <c r="I3911" t="s">
        <v>7541</v>
      </c>
      <c r="J3911" t="s">
        <v>6014</v>
      </c>
      <c r="K3911" t="s">
        <v>7542</v>
      </c>
    </row>
    <row r="3912" hidden="1" spans="1:11">
      <c r="A3912" t="s">
        <v>9797</v>
      </c>
      <c r="B3912">
        <v>1</v>
      </c>
      <c r="C3912" t="s">
        <v>9797</v>
      </c>
      <c r="D3912">
        <v>1</v>
      </c>
      <c r="E3912">
        <v>10309592</v>
      </c>
      <c r="F3912">
        <v>6</v>
      </c>
      <c r="G3912" s="493">
        <v>44380.2601273148</v>
      </c>
      <c r="H3912" s="493">
        <v>44972.3842939815</v>
      </c>
      <c r="I3912" t="s">
        <v>9798</v>
      </c>
      <c r="J3912" t="s">
        <v>9798</v>
      </c>
      <c r="K3912" t="s">
        <v>9799</v>
      </c>
    </row>
    <row r="3913" hidden="1" spans="1:11">
      <c r="A3913" t="s">
        <v>802</v>
      </c>
      <c r="B3913">
        <v>1</v>
      </c>
      <c r="C3913" t="s">
        <v>802</v>
      </c>
      <c r="D3913">
        <v>1</v>
      </c>
      <c r="E3913" t="s">
        <v>804</v>
      </c>
      <c r="F3913">
        <v>2</v>
      </c>
      <c r="G3913" s="493">
        <v>45910.5957060185</v>
      </c>
      <c r="H3913" s="493">
        <v>45910.6817824074</v>
      </c>
      <c r="I3913" t="s">
        <v>9800</v>
      </c>
      <c r="J3913" t="s">
        <v>9800</v>
      </c>
      <c r="K3913" t="s">
        <v>9801</v>
      </c>
    </row>
    <row r="3914" hidden="1" spans="1:11">
      <c r="A3914" t="s">
        <v>9802</v>
      </c>
      <c r="B3914">
        <v>1</v>
      </c>
      <c r="C3914" t="s">
        <v>9802</v>
      </c>
      <c r="D3914">
        <v>1</v>
      </c>
      <c r="E3914" t="s">
        <v>8626</v>
      </c>
      <c r="F3914">
        <v>4</v>
      </c>
      <c r="G3914" s="493">
        <v>44388.8883564815</v>
      </c>
      <c r="H3914" s="493">
        <v>44388.9434490741</v>
      </c>
      <c r="I3914" t="s">
        <v>9803</v>
      </c>
      <c r="J3914" t="s">
        <v>9803</v>
      </c>
      <c r="K3914" t="s">
        <v>9803</v>
      </c>
    </row>
    <row r="3915" hidden="1" spans="1:11">
      <c r="A3915" t="s">
        <v>9804</v>
      </c>
      <c r="B3915">
        <v>1</v>
      </c>
      <c r="C3915" t="s">
        <v>9804</v>
      </c>
      <c r="D3915">
        <v>1</v>
      </c>
      <c r="E3915" t="s">
        <v>1017</v>
      </c>
      <c r="F3915">
        <v>4</v>
      </c>
      <c r="G3915" s="493">
        <v>44388.8789351852</v>
      </c>
      <c r="H3915" s="493">
        <v>45209.485</v>
      </c>
      <c r="I3915" t="s">
        <v>8654</v>
      </c>
      <c r="J3915" t="s">
        <v>8654</v>
      </c>
      <c r="K3915" t="s">
        <v>8654</v>
      </c>
    </row>
    <row r="3916" hidden="1" spans="1:11">
      <c r="A3916" t="s">
        <v>9805</v>
      </c>
      <c r="B3916">
        <v>1</v>
      </c>
      <c r="C3916" t="s">
        <v>9805</v>
      </c>
      <c r="D3916">
        <v>1</v>
      </c>
      <c r="E3916" t="s">
        <v>8644</v>
      </c>
      <c r="F3916">
        <v>2</v>
      </c>
      <c r="G3916" s="493">
        <v>44388.883587963</v>
      </c>
      <c r="H3916" s="493">
        <v>44388.9278819444</v>
      </c>
      <c r="I3916" t="s">
        <v>9806</v>
      </c>
      <c r="J3916" t="s">
        <v>9806</v>
      </c>
      <c r="K3916" t="s">
        <v>9806</v>
      </c>
    </row>
    <row r="3917" hidden="1" spans="1:11">
      <c r="A3917" t="s">
        <v>9807</v>
      </c>
      <c r="B3917">
        <v>1</v>
      </c>
      <c r="C3917" t="s">
        <v>9807</v>
      </c>
      <c r="D3917">
        <v>1</v>
      </c>
      <c r="E3917" t="s">
        <v>8748</v>
      </c>
      <c r="F3917">
        <v>6</v>
      </c>
      <c r="G3917" s="493">
        <v>44388.8931828704</v>
      </c>
      <c r="H3917" s="493">
        <v>44388.9527430556</v>
      </c>
      <c r="I3917" t="s">
        <v>9808</v>
      </c>
      <c r="J3917" t="s">
        <v>9808</v>
      </c>
      <c r="K3917" t="s">
        <v>9808</v>
      </c>
    </row>
    <row r="3918" hidden="1" spans="1:11">
      <c r="A3918" t="s">
        <v>1020</v>
      </c>
      <c r="B3918">
        <v>1</v>
      </c>
      <c r="C3918" t="s">
        <v>1020</v>
      </c>
      <c r="D3918">
        <v>1</v>
      </c>
      <c r="E3918" t="s">
        <v>1019</v>
      </c>
      <c r="F3918">
        <v>4</v>
      </c>
      <c r="G3918" s="493">
        <v>44388.8974305556</v>
      </c>
      <c r="H3918" s="493">
        <v>45209.4862152778</v>
      </c>
      <c r="I3918" t="s">
        <v>9809</v>
      </c>
      <c r="J3918" t="s">
        <v>9809</v>
      </c>
      <c r="K3918" t="s">
        <v>9809</v>
      </c>
    </row>
    <row r="3919" hidden="1" spans="1:11">
      <c r="A3919" t="s">
        <v>924</v>
      </c>
      <c r="B3919">
        <v>1</v>
      </c>
      <c r="C3919" t="s">
        <v>923</v>
      </c>
      <c r="D3919">
        <v>1</v>
      </c>
      <c r="E3919" t="s">
        <v>925</v>
      </c>
      <c r="F3919">
        <v>9</v>
      </c>
      <c r="G3919" s="493">
        <v>44642.5916550926</v>
      </c>
      <c r="H3919" s="493">
        <v>44649.4665393519</v>
      </c>
      <c r="I3919" t="s">
        <v>9810</v>
      </c>
      <c r="J3919" t="s">
        <v>9811</v>
      </c>
      <c r="K3919" t="s">
        <v>9812</v>
      </c>
    </row>
    <row r="3920" hidden="1" spans="1:11">
      <c r="A3920" t="s">
        <v>9813</v>
      </c>
      <c r="B3920">
        <v>1</v>
      </c>
      <c r="C3920" t="s">
        <v>9814</v>
      </c>
      <c r="D3920">
        <v>1</v>
      </c>
      <c r="E3920" t="s">
        <v>925</v>
      </c>
      <c r="F3920">
        <v>9</v>
      </c>
      <c r="G3920" s="493">
        <v>44642.5995138889</v>
      </c>
      <c r="H3920" s="493">
        <v>44649.4201388889</v>
      </c>
      <c r="I3920" t="s">
        <v>9815</v>
      </c>
      <c r="J3920" t="s">
        <v>9816</v>
      </c>
      <c r="K3920" t="s">
        <v>9817</v>
      </c>
    </row>
    <row r="3921" hidden="1" spans="1:11">
      <c r="A3921" t="s">
        <v>9818</v>
      </c>
      <c r="B3921">
        <v>1</v>
      </c>
      <c r="C3921" t="s">
        <v>9819</v>
      </c>
      <c r="D3921">
        <v>1</v>
      </c>
      <c r="E3921" t="s">
        <v>9401</v>
      </c>
      <c r="F3921">
        <v>2</v>
      </c>
      <c r="G3921" s="493">
        <v>44474.713599537</v>
      </c>
      <c r="H3921" s="493">
        <v>44475.5834027778</v>
      </c>
      <c r="I3921" t="s">
        <v>9171</v>
      </c>
      <c r="J3921" t="s">
        <v>9172</v>
      </c>
      <c r="K3921" t="s">
        <v>9173</v>
      </c>
    </row>
    <row r="3922" hidden="1" spans="1:11">
      <c r="A3922" t="s">
        <v>707</v>
      </c>
      <c r="B3922">
        <v>1</v>
      </c>
      <c r="C3922" t="s">
        <v>707</v>
      </c>
      <c r="D3922">
        <v>1</v>
      </c>
      <c r="E3922" t="s">
        <v>708</v>
      </c>
      <c r="F3922">
        <v>2</v>
      </c>
      <c r="G3922" s="493">
        <v>44918.6496643519</v>
      </c>
      <c r="H3922" s="493">
        <v>45246.4312615741</v>
      </c>
      <c r="I3922" t="s">
        <v>9820</v>
      </c>
      <c r="J3922" t="s">
        <v>9820</v>
      </c>
      <c r="K3922" t="s">
        <v>9821</v>
      </c>
    </row>
    <row r="3923" hidden="1" spans="1:11">
      <c r="A3923" t="s">
        <v>9822</v>
      </c>
      <c r="B3923">
        <v>1</v>
      </c>
      <c r="C3923" t="s">
        <v>9822</v>
      </c>
      <c r="D3923">
        <v>1</v>
      </c>
      <c r="E3923" t="s">
        <v>5892</v>
      </c>
      <c r="F3923">
        <v>2</v>
      </c>
      <c r="G3923" s="493">
        <v>44636.74625</v>
      </c>
      <c r="H3923" s="493">
        <v>44643.6812268519</v>
      </c>
      <c r="I3923" t="s">
        <v>9823</v>
      </c>
      <c r="J3923" t="s">
        <v>9823</v>
      </c>
      <c r="K3923" t="s">
        <v>6598</v>
      </c>
    </row>
    <row r="3924" hidden="1" spans="1:11">
      <c r="A3924" t="s">
        <v>9824</v>
      </c>
      <c r="B3924">
        <v>1</v>
      </c>
      <c r="C3924" t="s">
        <v>9824</v>
      </c>
      <c r="D3924">
        <v>1</v>
      </c>
      <c r="F3924">
        <v>0</v>
      </c>
      <c r="G3924" s="493">
        <v>44442.4570949074</v>
      </c>
      <c r="H3924" s="493">
        <v>44442.4570949074</v>
      </c>
      <c r="I3924" t="s">
        <v>5806</v>
      </c>
      <c r="J3924" t="s">
        <v>5806</v>
      </c>
      <c r="K3924" t="s">
        <v>1368</v>
      </c>
    </row>
    <row r="3925" hidden="1" spans="1:11">
      <c r="A3925" t="s">
        <v>9825</v>
      </c>
      <c r="B3925">
        <v>1</v>
      </c>
      <c r="C3925" t="s">
        <v>9826</v>
      </c>
      <c r="D3925">
        <v>1</v>
      </c>
      <c r="E3925" t="s">
        <v>8858</v>
      </c>
      <c r="F3925">
        <v>1</v>
      </c>
      <c r="G3925" s="493">
        <v>44435.7051967593</v>
      </c>
      <c r="H3925" s="493">
        <v>44435.7285763889</v>
      </c>
      <c r="I3925" t="s">
        <v>9643</v>
      </c>
      <c r="J3925" t="s">
        <v>9827</v>
      </c>
      <c r="K3925" t="s">
        <v>9107</v>
      </c>
    </row>
    <row r="3926" hidden="1" spans="1:11">
      <c r="A3926" t="s">
        <v>9828</v>
      </c>
      <c r="B3926">
        <v>1</v>
      </c>
      <c r="C3926" t="s">
        <v>9826</v>
      </c>
      <c r="D3926">
        <v>1</v>
      </c>
      <c r="E3926" t="s">
        <v>8858</v>
      </c>
      <c r="F3926">
        <v>1</v>
      </c>
      <c r="G3926" s="493">
        <v>44435.7051967593</v>
      </c>
      <c r="H3926" s="493">
        <v>44435.7285763889</v>
      </c>
      <c r="I3926" t="s">
        <v>9645</v>
      </c>
      <c r="J3926" t="s">
        <v>9827</v>
      </c>
      <c r="K3926" t="s">
        <v>9107</v>
      </c>
    </row>
    <row r="3927" hidden="1" spans="1:11">
      <c r="A3927" t="s">
        <v>9829</v>
      </c>
      <c r="B3927">
        <v>1</v>
      </c>
      <c r="C3927" t="s">
        <v>9829</v>
      </c>
      <c r="D3927">
        <v>1</v>
      </c>
      <c r="E3927" t="s">
        <v>4361</v>
      </c>
      <c r="F3927">
        <v>4</v>
      </c>
      <c r="G3927" s="493">
        <v>44453.3361226852</v>
      </c>
      <c r="H3927" s="493">
        <v>44453.6219097222</v>
      </c>
      <c r="I3927" t="s">
        <v>4363</v>
      </c>
      <c r="J3927" t="s">
        <v>4363</v>
      </c>
      <c r="K3927" t="s">
        <v>4363</v>
      </c>
    </row>
    <row r="3928" hidden="1" spans="1:11">
      <c r="A3928" t="s">
        <v>9830</v>
      </c>
      <c r="B3928">
        <v>1</v>
      </c>
      <c r="C3928" t="s">
        <v>9830</v>
      </c>
      <c r="D3928">
        <v>1</v>
      </c>
      <c r="E3928" t="s">
        <v>4387</v>
      </c>
      <c r="F3928">
        <v>4</v>
      </c>
      <c r="G3928" s="493">
        <v>44453.3357175926</v>
      </c>
      <c r="H3928" s="493">
        <v>44453.6244907407</v>
      </c>
      <c r="I3928" t="s">
        <v>4388</v>
      </c>
      <c r="J3928" t="s">
        <v>4388</v>
      </c>
      <c r="K3928" t="s">
        <v>4389</v>
      </c>
    </row>
    <row r="3929" hidden="1" spans="1:11">
      <c r="A3929" t="s">
        <v>9831</v>
      </c>
      <c r="B3929">
        <v>1</v>
      </c>
      <c r="C3929" t="s">
        <v>9831</v>
      </c>
      <c r="D3929">
        <v>1</v>
      </c>
      <c r="E3929" t="s">
        <v>6653</v>
      </c>
      <c r="F3929">
        <v>4</v>
      </c>
      <c r="G3929" s="493">
        <v>44453.3352314815</v>
      </c>
      <c r="H3929" s="493">
        <v>44453.6266203704</v>
      </c>
      <c r="I3929" t="s">
        <v>6654</v>
      </c>
      <c r="J3929" t="s">
        <v>6654</v>
      </c>
      <c r="K3929" t="s">
        <v>6189</v>
      </c>
    </row>
    <row r="3930" hidden="1" spans="1:11">
      <c r="A3930" t="s">
        <v>986</v>
      </c>
      <c r="B3930">
        <v>1</v>
      </c>
      <c r="C3930" t="s">
        <v>923</v>
      </c>
      <c r="D3930">
        <v>1</v>
      </c>
      <c r="E3930" t="s">
        <v>925</v>
      </c>
      <c r="F3930">
        <v>9</v>
      </c>
      <c r="G3930" s="493">
        <v>44642.5916550926</v>
      </c>
      <c r="H3930" s="493">
        <v>44649.4665393519</v>
      </c>
      <c r="I3930" t="s">
        <v>9832</v>
      </c>
      <c r="J3930" t="s">
        <v>9811</v>
      </c>
      <c r="K3930" t="s">
        <v>9812</v>
      </c>
    </row>
    <row r="3931" hidden="1" spans="1:11">
      <c r="A3931" t="s">
        <v>9833</v>
      </c>
      <c r="B3931">
        <v>1</v>
      </c>
      <c r="C3931" t="s">
        <v>9814</v>
      </c>
      <c r="D3931">
        <v>1</v>
      </c>
      <c r="E3931" t="s">
        <v>925</v>
      </c>
      <c r="F3931">
        <v>9</v>
      </c>
      <c r="G3931" s="493">
        <v>44642.5995138889</v>
      </c>
      <c r="H3931" s="493">
        <v>44649.4201388889</v>
      </c>
      <c r="I3931" t="s">
        <v>9834</v>
      </c>
      <c r="J3931" t="s">
        <v>9816</v>
      </c>
      <c r="K3931" t="s">
        <v>9817</v>
      </c>
    </row>
    <row r="3932" hidden="1" spans="1:11">
      <c r="A3932" t="s">
        <v>9835</v>
      </c>
      <c r="B3932">
        <v>1</v>
      </c>
      <c r="C3932" t="s">
        <v>9836</v>
      </c>
      <c r="D3932">
        <v>1</v>
      </c>
      <c r="E3932" t="s">
        <v>6851</v>
      </c>
      <c r="F3932">
        <v>4</v>
      </c>
      <c r="G3932" s="493">
        <v>44453.3347222222</v>
      </c>
      <c r="H3932" s="493">
        <v>44453.6291550926</v>
      </c>
      <c r="I3932" t="s">
        <v>6852</v>
      </c>
      <c r="J3932" t="s">
        <v>4405</v>
      </c>
      <c r="K3932" t="s">
        <v>4406</v>
      </c>
    </row>
    <row r="3933" hidden="1" spans="1:11">
      <c r="A3933" t="s">
        <v>9837</v>
      </c>
      <c r="B3933">
        <v>1</v>
      </c>
      <c r="C3933" t="s">
        <v>9838</v>
      </c>
      <c r="D3933">
        <v>1</v>
      </c>
      <c r="E3933" t="s">
        <v>4910</v>
      </c>
      <c r="F3933">
        <v>4</v>
      </c>
      <c r="G3933" s="493">
        <v>44453.3364930556</v>
      </c>
      <c r="H3933" s="493">
        <v>44453.6154976852</v>
      </c>
      <c r="I3933" t="s">
        <v>4340</v>
      </c>
      <c r="J3933" t="s">
        <v>4341</v>
      </c>
      <c r="K3933" t="s">
        <v>4342</v>
      </c>
    </row>
    <row r="3934" hidden="1" spans="1:11">
      <c r="A3934" t="s">
        <v>9839</v>
      </c>
      <c r="B3934">
        <v>1</v>
      </c>
      <c r="C3934" t="s">
        <v>9840</v>
      </c>
      <c r="D3934">
        <v>1</v>
      </c>
      <c r="E3934" t="s">
        <v>5206</v>
      </c>
      <c r="F3934">
        <v>4</v>
      </c>
      <c r="G3934" s="493">
        <v>44447.4203935185</v>
      </c>
      <c r="H3934" s="493">
        <v>44447.4274652778</v>
      </c>
      <c r="I3934" t="s">
        <v>5207</v>
      </c>
      <c r="J3934" t="s">
        <v>5208</v>
      </c>
      <c r="K3934" t="s">
        <v>5208</v>
      </c>
    </row>
    <row r="3935" hidden="1" spans="1:11">
      <c r="A3935" t="s">
        <v>9841</v>
      </c>
      <c r="B3935">
        <v>1</v>
      </c>
      <c r="C3935" t="s">
        <v>9840</v>
      </c>
      <c r="D3935">
        <v>1</v>
      </c>
      <c r="E3935" t="s">
        <v>5206</v>
      </c>
      <c r="F3935">
        <v>4</v>
      </c>
      <c r="G3935" s="493">
        <v>44447.4203935185</v>
      </c>
      <c r="H3935" s="493">
        <v>44447.4274652778</v>
      </c>
      <c r="I3935" t="s">
        <v>5502</v>
      </c>
      <c r="J3935" t="s">
        <v>5208</v>
      </c>
      <c r="K3935" t="s">
        <v>5208</v>
      </c>
    </row>
    <row r="3936" hidden="1" spans="1:11">
      <c r="A3936" t="s">
        <v>9842</v>
      </c>
      <c r="B3936">
        <v>1</v>
      </c>
      <c r="C3936" t="s">
        <v>9843</v>
      </c>
      <c r="D3936">
        <v>1</v>
      </c>
      <c r="E3936" t="s">
        <v>5329</v>
      </c>
      <c r="F3936">
        <v>4</v>
      </c>
      <c r="G3936" s="493">
        <v>44459.6625347222</v>
      </c>
      <c r="H3936" s="493">
        <v>45313.6690509259</v>
      </c>
      <c r="I3936" t="s">
        <v>5330</v>
      </c>
      <c r="J3936" t="s">
        <v>5331</v>
      </c>
      <c r="K3936" t="s">
        <v>9844</v>
      </c>
    </row>
    <row r="3937" hidden="1" spans="1:11">
      <c r="A3937" t="s">
        <v>9845</v>
      </c>
      <c r="B3937">
        <v>1</v>
      </c>
      <c r="C3937" t="s">
        <v>9845</v>
      </c>
      <c r="D3937">
        <v>1</v>
      </c>
      <c r="F3937">
        <v>0</v>
      </c>
      <c r="G3937" s="493">
        <v>44475.5577199074</v>
      </c>
      <c r="H3937" s="493">
        <v>44475.5577199074</v>
      </c>
      <c r="I3937" t="s">
        <v>9175</v>
      </c>
      <c r="J3937" t="s">
        <v>9175</v>
      </c>
      <c r="K3937" t="s">
        <v>1368</v>
      </c>
    </row>
    <row r="3938" hidden="1" spans="1:11">
      <c r="A3938" t="s">
        <v>9846</v>
      </c>
      <c r="B3938">
        <v>1</v>
      </c>
      <c r="C3938" t="s">
        <v>507</v>
      </c>
      <c r="D3938">
        <v>1</v>
      </c>
      <c r="E3938" t="s">
        <v>508</v>
      </c>
      <c r="F3938">
        <v>10</v>
      </c>
      <c r="G3938" s="493">
        <v>44316.5109837963</v>
      </c>
      <c r="H3938" s="493">
        <v>45881.7250925926</v>
      </c>
      <c r="I3938" t="s">
        <v>9847</v>
      </c>
      <c r="J3938" t="s">
        <v>8989</v>
      </c>
      <c r="K3938" t="s">
        <v>8990</v>
      </c>
    </row>
    <row r="3939" hidden="1" spans="1:11">
      <c r="A3939" t="s">
        <v>9848</v>
      </c>
      <c r="B3939">
        <v>1</v>
      </c>
      <c r="C3939" t="s">
        <v>9656</v>
      </c>
      <c r="D3939">
        <v>1</v>
      </c>
      <c r="E3939" t="s">
        <v>1178</v>
      </c>
      <c r="F3939">
        <v>3</v>
      </c>
      <c r="G3939" s="493">
        <v>44322.5637962963</v>
      </c>
      <c r="H3939" s="493">
        <v>44322.6032638889</v>
      </c>
      <c r="I3939" t="s">
        <v>9849</v>
      </c>
      <c r="J3939" t="s">
        <v>6474</v>
      </c>
      <c r="K3939" t="s">
        <v>8985</v>
      </c>
    </row>
    <row r="3940" hidden="1" spans="1:11">
      <c r="A3940" t="s">
        <v>9850</v>
      </c>
      <c r="B3940">
        <v>1</v>
      </c>
      <c r="C3940" t="s">
        <v>9653</v>
      </c>
      <c r="D3940">
        <v>1</v>
      </c>
      <c r="E3940" t="s">
        <v>865</v>
      </c>
      <c r="F3940">
        <v>2</v>
      </c>
      <c r="G3940" s="493">
        <v>44321.4075925926</v>
      </c>
      <c r="H3940" s="493">
        <v>44321.5009375</v>
      </c>
      <c r="I3940" t="s">
        <v>9851</v>
      </c>
      <c r="J3940" t="s">
        <v>6198</v>
      </c>
      <c r="K3940" t="s">
        <v>6198</v>
      </c>
    </row>
    <row r="3941" hidden="1" spans="1:11">
      <c r="A3941" t="s">
        <v>9852</v>
      </c>
      <c r="B3941">
        <v>1</v>
      </c>
      <c r="C3941" t="s">
        <v>9853</v>
      </c>
      <c r="D3941">
        <v>1</v>
      </c>
      <c r="E3941" t="s">
        <v>5319</v>
      </c>
      <c r="F3941">
        <v>4</v>
      </c>
      <c r="G3941" s="493">
        <v>44455.6271064815</v>
      </c>
      <c r="H3941" s="493">
        <v>44455.6314699074</v>
      </c>
      <c r="I3941" t="s">
        <v>5494</v>
      </c>
      <c r="J3941" t="s">
        <v>5495</v>
      </c>
      <c r="K3941" t="s">
        <v>7372</v>
      </c>
    </row>
    <row r="3942" hidden="1" spans="1:11">
      <c r="A3942" t="s">
        <v>9854</v>
      </c>
      <c r="B3942">
        <v>1</v>
      </c>
      <c r="C3942" t="s">
        <v>9853</v>
      </c>
      <c r="D3942">
        <v>1</v>
      </c>
      <c r="E3942" t="s">
        <v>5319</v>
      </c>
      <c r="F3942">
        <v>4</v>
      </c>
      <c r="G3942" s="493">
        <v>44455.6271064815</v>
      </c>
      <c r="H3942" s="493">
        <v>44455.6314699074</v>
      </c>
      <c r="I3942" t="s">
        <v>5498</v>
      </c>
      <c r="J3942" t="s">
        <v>5495</v>
      </c>
      <c r="K3942" t="s">
        <v>7372</v>
      </c>
    </row>
    <row r="3943" hidden="1" spans="1:11">
      <c r="A3943" t="s">
        <v>9855</v>
      </c>
      <c r="B3943">
        <v>1</v>
      </c>
      <c r="C3943" t="s">
        <v>9853</v>
      </c>
      <c r="D3943">
        <v>1</v>
      </c>
      <c r="E3943" t="s">
        <v>5319</v>
      </c>
      <c r="F3943">
        <v>4</v>
      </c>
      <c r="G3943" s="493">
        <v>44455.6271064815</v>
      </c>
      <c r="H3943" s="493">
        <v>44455.6314699074</v>
      </c>
      <c r="I3943" t="s">
        <v>5500</v>
      </c>
      <c r="J3943" t="s">
        <v>5495</v>
      </c>
      <c r="K3943" t="s">
        <v>7372</v>
      </c>
    </row>
    <row r="3944" hidden="1" spans="1:11">
      <c r="A3944" t="s">
        <v>9856</v>
      </c>
      <c r="B3944">
        <v>1</v>
      </c>
      <c r="C3944" t="s">
        <v>9853</v>
      </c>
      <c r="D3944">
        <v>1</v>
      </c>
      <c r="E3944" t="s">
        <v>5319</v>
      </c>
      <c r="F3944">
        <v>4</v>
      </c>
      <c r="G3944" s="493">
        <v>44455.6271064815</v>
      </c>
      <c r="H3944" s="493">
        <v>44455.6314699074</v>
      </c>
      <c r="I3944" t="s">
        <v>5320</v>
      </c>
      <c r="J3944" t="s">
        <v>5495</v>
      </c>
      <c r="K3944" t="s">
        <v>7372</v>
      </c>
    </row>
    <row r="3945" hidden="1" spans="1:11">
      <c r="A3945" t="s">
        <v>9857</v>
      </c>
      <c r="B3945">
        <v>1</v>
      </c>
      <c r="C3945" t="s">
        <v>9853</v>
      </c>
      <c r="D3945">
        <v>1</v>
      </c>
      <c r="E3945" t="s">
        <v>5319</v>
      </c>
      <c r="F3945">
        <v>4</v>
      </c>
      <c r="G3945" s="493">
        <v>44455.6271064815</v>
      </c>
      <c r="H3945" s="493">
        <v>44455.6314699074</v>
      </c>
      <c r="I3945" t="s">
        <v>5324</v>
      </c>
      <c r="J3945" t="s">
        <v>5495</v>
      </c>
      <c r="K3945" t="s">
        <v>7372</v>
      </c>
    </row>
    <row r="3946" hidden="1" spans="1:11">
      <c r="A3946" t="s">
        <v>9858</v>
      </c>
      <c r="B3946">
        <v>1</v>
      </c>
      <c r="C3946" t="s">
        <v>9853</v>
      </c>
      <c r="D3946">
        <v>1</v>
      </c>
      <c r="E3946" t="s">
        <v>5319</v>
      </c>
      <c r="F3946">
        <v>4</v>
      </c>
      <c r="G3946" s="493">
        <v>44455.6271064815</v>
      </c>
      <c r="H3946" s="493">
        <v>44455.6314699074</v>
      </c>
      <c r="I3946" t="s">
        <v>5326</v>
      </c>
      <c r="J3946" t="s">
        <v>5495</v>
      </c>
      <c r="K3946" t="s">
        <v>7372</v>
      </c>
    </row>
    <row r="3947" hidden="1" spans="1:11">
      <c r="A3947" t="s">
        <v>9859</v>
      </c>
      <c r="B3947">
        <v>1</v>
      </c>
      <c r="C3947" t="s">
        <v>9860</v>
      </c>
      <c r="D3947">
        <v>1</v>
      </c>
      <c r="E3947" t="s">
        <v>9861</v>
      </c>
      <c r="F3947">
        <v>2</v>
      </c>
      <c r="G3947" s="493">
        <v>44441.6574768519</v>
      </c>
      <c r="H3947" s="493">
        <v>44441.6754513889</v>
      </c>
      <c r="I3947" t="s">
        <v>9862</v>
      </c>
      <c r="J3947" t="s">
        <v>9863</v>
      </c>
      <c r="K3947" t="s">
        <v>9864</v>
      </c>
    </row>
    <row r="3948" hidden="1" spans="1:11">
      <c r="A3948" t="s">
        <v>9865</v>
      </c>
      <c r="B3948">
        <v>1</v>
      </c>
      <c r="C3948" t="s">
        <v>9865</v>
      </c>
      <c r="D3948">
        <v>1</v>
      </c>
      <c r="F3948">
        <v>0</v>
      </c>
      <c r="G3948" s="493">
        <v>44426.6577199074</v>
      </c>
      <c r="H3948" s="493">
        <v>44426.6577199074</v>
      </c>
      <c r="I3948" t="s">
        <v>9697</v>
      </c>
      <c r="J3948" t="s">
        <v>9697</v>
      </c>
      <c r="K3948" t="s">
        <v>1368</v>
      </c>
    </row>
    <row r="3949" hidden="1" spans="1:11">
      <c r="A3949" t="s">
        <v>9866</v>
      </c>
      <c r="B3949">
        <v>1</v>
      </c>
      <c r="C3949" t="s">
        <v>607</v>
      </c>
      <c r="D3949">
        <v>1</v>
      </c>
      <c r="E3949" t="s">
        <v>493</v>
      </c>
      <c r="F3949">
        <v>4</v>
      </c>
      <c r="G3949" s="493">
        <v>44762.3627314815</v>
      </c>
      <c r="H3949" s="493">
        <v>44762.3676736111</v>
      </c>
      <c r="I3949" t="s">
        <v>9666</v>
      </c>
      <c r="J3949" t="s">
        <v>9667</v>
      </c>
      <c r="K3949" t="s">
        <v>9558</v>
      </c>
    </row>
    <row r="3950" hidden="1" spans="1:11">
      <c r="A3950" t="s">
        <v>9867</v>
      </c>
      <c r="B3950">
        <v>1</v>
      </c>
      <c r="C3950" t="s">
        <v>607</v>
      </c>
      <c r="D3950">
        <v>1</v>
      </c>
      <c r="E3950" t="s">
        <v>493</v>
      </c>
      <c r="F3950">
        <v>4</v>
      </c>
      <c r="G3950" s="493">
        <v>44762.3627314815</v>
      </c>
      <c r="H3950" s="493">
        <v>44762.3676736111</v>
      </c>
      <c r="I3950" t="s">
        <v>9052</v>
      </c>
      <c r="J3950" t="s">
        <v>9667</v>
      </c>
      <c r="K3950" t="s">
        <v>9558</v>
      </c>
    </row>
    <row r="3951" hidden="1" spans="1:11">
      <c r="A3951" t="s">
        <v>9868</v>
      </c>
      <c r="B3951">
        <v>1</v>
      </c>
      <c r="C3951" t="s">
        <v>490</v>
      </c>
      <c r="D3951">
        <v>1</v>
      </c>
      <c r="E3951" t="s">
        <v>493</v>
      </c>
      <c r="F3951">
        <v>4</v>
      </c>
      <c r="G3951" s="493">
        <v>44762.3630208333</v>
      </c>
      <c r="H3951" s="493">
        <v>45864.6647685185</v>
      </c>
      <c r="I3951" t="s">
        <v>9662</v>
      </c>
      <c r="J3951" t="s">
        <v>9663</v>
      </c>
      <c r="K3951" t="s">
        <v>8010</v>
      </c>
    </row>
    <row r="3952" hidden="1" spans="1:11">
      <c r="A3952" t="s">
        <v>9869</v>
      </c>
      <c r="B3952">
        <v>1</v>
      </c>
      <c r="C3952" t="s">
        <v>490</v>
      </c>
      <c r="D3952">
        <v>1</v>
      </c>
      <c r="E3952" t="s">
        <v>493</v>
      </c>
      <c r="F3952">
        <v>4</v>
      </c>
      <c r="G3952" s="493">
        <v>44762.3630208333</v>
      </c>
      <c r="H3952" s="493">
        <v>45864.6647685185</v>
      </c>
      <c r="I3952" t="s">
        <v>9054</v>
      </c>
      <c r="J3952" t="s">
        <v>9663</v>
      </c>
      <c r="K3952" t="s">
        <v>8010</v>
      </c>
    </row>
    <row r="3953" hidden="1" spans="1:11">
      <c r="A3953" t="s">
        <v>644</v>
      </c>
      <c r="B3953">
        <v>1</v>
      </c>
      <c r="C3953" t="s">
        <v>609</v>
      </c>
      <c r="D3953">
        <v>1</v>
      </c>
      <c r="E3953" t="s">
        <v>611</v>
      </c>
      <c r="F3953">
        <v>9</v>
      </c>
      <c r="G3953" s="493">
        <v>44587.3965277778</v>
      </c>
      <c r="H3953" s="493">
        <v>44587.4032407407</v>
      </c>
      <c r="I3953" t="s">
        <v>7446</v>
      </c>
      <c r="J3953" t="s">
        <v>5856</v>
      </c>
      <c r="K3953" t="s">
        <v>8773</v>
      </c>
    </row>
    <row r="3954" hidden="1" spans="1:11">
      <c r="A3954" t="s">
        <v>9870</v>
      </c>
      <c r="B3954">
        <v>1</v>
      </c>
      <c r="C3954" t="s">
        <v>9871</v>
      </c>
      <c r="D3954">
        <v>1</v>
      </c>
      <c r="E3954" t="s">
        <v>9872</v>
      </c>
      <c r="F3954">
        <v>3</v>
      </c>
      <c r="G3954" s="493">
        <v>40231.5799189815</v>
      </c>
      <c r="H3954" s="493">
        <v>40231.5799189815</v>
      </c>
      <c r="I3954" t="s">
        <v>4893</v>
      </c>
      <c r="J3954" t="s">
        <v>9873</v>
      </c>
      <c r="K3954" t="s">
        <v>9874</v>
      </c>
    </row>
    <row r="3955" hidden="1" spans="1:11">
      <c r="A3955" t="s">
        <v>9875</v>
      </c>
      <c r="B3955">
        <v>1</v>
      </c>
      <c r="C3955" t="s">
        <v>9876</v>
      </c>
      <c r="D3955">
        <v>1</v>
      </c>
      <c r="E3955" t="s">
        <v>9877</v>
      </c>
      <c r="F3955">
        <v>2</v>
      </c>
      <c r="G3955" s="493">
        <v>44491.5094907407</v>
      </c>
      <c r="H3955" s="493">
        <v>44495.3894097222</v>
      </c>
      <c r="I3955" t="s">
        <v>9878</v>
      </c>
      <c r="J3955" t="s">
        <v>9313</v>
      </c>
      <c r="K3955" t="s">
        <v>9314</v>
      </c>
    </row>
    <row r="3956" hidden="1" spans="1:11">
      <c r="A3956" t="s">
        <v>9879</v>
      </c>
      <c r="B3956">
        <v>1</v>
      </c>
      <c r="C3956" t="s">
        <v>9879</v>
      </c>
      <c r="D3956">
        <v>1</v>
      </c>
      <c r="F3956">
        <v>0</v>
      </c>
      <c r="G3956" s="493">
        <v>44495.3725115741</v>
      </c>
      <c r="H3956" s="493">
        <v>44495.3725115741</v>
      </c>
      <c r="I3956" t="s">
        <v>9880</v>
      </c>
      <c r="J3956" t="s">
        <v>9880</v>
      </c>
      <c r="K3956" t="s">
        <v>1368</v>
      </c>
    </row>
    <row r="3957" hidden="1" spans="1:11">
      <c r="A3957" t="s">
        <v>9881</v>
      </c>
      <c r="B3957">
        <v>2</v>
      </c>
      <c r="C3957" t="s">
        <v>9882</v>
      </c>
      <c r="D3957">
        <v>1</v>
      </c>
      <c r="E3957" t="s">
        <v>9883</v>
      </c>
      <c r="F3957">
        <v>4</v>
      </c>
      <c r="G3957" s="493">
        <v>45804.8348032407</v>
      </c>
      <c r="H3957" s="493">
        <v>45804.8348032407</v>
      </c>
      <c r="I3957" t="s">
        <v>9884</v>
      </c>
      <c r="J3957" t="s">
        <v>9885</v>
      </c>
      <c r="K3957" t="s">
        <v>9885</v>
      </c>
    </row>
    <row r="3958" hidden="1" spans="1:11">
      <c r="A3958" t="s">
        <v>9886</v>
      </c>
      <c r="B3958">
        <v>1</v>
      </c>
      <c r="C3958" t="s">
        <v>9886</v>
      </c>
      <c r="D3958">
        <v>1</v>
      </c>
      <c r="F3958">
        <v>0</v>
      </c>
      <c r="G3958" s="493">
        <v>44435.6197106481</v>
      </c>
      <c r="H3958" s="493">
        <v>44435.6197106481</v>
      </c>
      <c r="I3958" t="s">
        <v>9351</v>
      </c>
      <c r="J3958" t="s">
        <v>9351</v>
      </c>
      <c r="K3958" t="s">
        <v>1368</v>
      </c>
    </row>
    <row r="3959" hidden="1" spans="1:11">
      <c r="A3959" t="s">
        <v>9887</v>
      </c>
      <c r="B3959">
        <v>1</v>
      </c>
      <c r="C3959" t="s">
        <v>9888</v>
      </c>
      <c r="D3959">
        <v>1</v>
      </c>
      <c r="E3959" t="s">
        <v>4892</v>
      </c>
      <c r="F3959">
        <v>3</v>
      </c>
      <c r="G3959" s="493">
        <v>44823.6035416667</v>
      </c>
      <c r="H3959" s="493">
        <v>45209.4706597222</v>
      </c>
      <c r="I3959" t="s">
        <v>4893</v>
      </c>
      <c r="J3959" t="s">
        <v>4894</v>
      </c>
      <c r="K3959" t="s">
        <v>4894</v>
      </c>
    </row>
    <row r="3960" hidden="1" spans="1:11">
      <c r="A3960" t="s">
        <v>9889</v>
      </c>
      <c r="B3960">
        <v>1</v>
      </c>
      <c r="C3960" t="s">
        <v>9889</v>
      </c>
      <c r="D3960">
        <v>1</v>
      </c>
      <c r="E3960">
        <v>92422091</v>
      </c>
      <c r="F3960">
        <v>6</v>
      </c>
      <c r="G3960" s="493">
        <v>45154.3312615741</v>
      </c>
      <c r="H3960" s="493">
        <v>45154.3556828704</v>
      </c>
      <c r="I3960" t="s">
        <v>5704</v>
      </c>
      <c r="J3960" t="s">
        <v>5704</v>
      </c>
      <c r="K3960" t="s">
        <v>9890</v>
      </c>
    </row>
    <row r="3961" hidden="1" spans="1:11">
      <c r="A3961" t="s">
        <v>9891</v>
      </c>
      <c r="B3961">
        <v>1</v>
      </c>
      <c r="C3961" t="s">
        <v>9891</v>
      </c>
      <c r="D3961">
        <v>1</v>
      </c>
      <c r="E3961" t="s">
        <v>8661</v>
      </c>
      <c r="F3961">
        <v>6</v>
      </c>
      <c r="G3961" s="493">
        <v>44637.6232291667</v>
      </c>
      <c r="H3961" s="493">
        <v>45209.4954513889</v>
      </c>
      <c r="I3961" t="s">
        <v>5682</v>
      </c>
      <c r="J3961" t="s">
        <v>5682</v>
      </c>
      <c r="K3961" t="s">
        <v>5682</v>
      </c>
    </row>
    <row r="3962" hidden="1" spans="1:11">
      <c r="A3962" t="s">
        <v>9892</v>
      </c>
      <c r="B3962">
        <v>1</v>
      </c>
      <c r="C3962" t="s">
        <v>9378</v>
      </c>
      <c r="D3962">
        <v>1</v>
      </c>
      <c r="E3962" t="s">
        <v>9379</v>
      </c>
      <c r="F3962">
        <v>9</v>
      </c>
      <c r="G3962" s="493">
        <v>44638.5023032407</v>
      </c>
      <c r="H3962" s="493">
        <v>44638.7009490741</v>
      </c>
      <c r="I3962" t="s">
        <v>9893</v>
      </c>
      <c r="J3962" t="s">
        <v>9380</v>
      </c>
      <c r="K3962" t="s">
        <v>9381</v>
      </c>
    </row>
    <row r="3963" hidden="1" spans="1:11">
      <c r="A3963" t="s">
        <v>9894</v>
      </c>
      <c r="B3963">
        <v>1</v>
      </c>
      <c r="C3963" t="s">
        <v>9382</v>
      </c>
      <c r="D3963">
        <v>1</v>
      </c>
      <c r="E3963" t="s">
        <v>9383</v>
      </c>
      <c r="F3963">
        <v>9</v>
      </c>
      <c r="G3963" s="493">
        <v>44638.5089467593</v>
      </c>
      <c r="H3963" s="493">
        <v>44638.7086574074</v>
      </c>
      <c r="I3963" t="s">
        <v>9895</v>
      </c>
      <c r="J3963" t="s">
        <v>9384</v>
      </c>
      <c r="K3963" t="s">
        <v>9384</v>
      </c>
    </row>
    <row r="3964" hidden="1" spans="1:11">
      <c r="A3964" t="s">
        <v>9896</v>
      </c>
      <c r="B3964">
        <v>1</v>
      </c>
      <c r="C3964" t="s">
        <v>9897</v>
      </c>
      <c r="D3964">
        <v>1</v>
      </c>
      <c r="E3964" t="s">
        <v>9898</v>
      </c>
      <c r="F3964">
        <v>9</v>
      </c>
      <c r="G3964" s="493">
        <v>45167.5551967593</v>
      </c>
      <c r="H3964" s="493">
        <v>45168.4190509259</v>
      </c>
      <c r="I3964" t="s">
        <v>9893</v>
      </c>
      <c r="J3964" t="s">
        <v>9380</v>
      </c>
      <c r="K3964" t="s">
        <v>9381</v>
      </c>
    </row>
    <row r="3965" hidden="1" spans="1:11">
      <c r="A3965" t="s">
        <v>9899</v>
      </c>
      <c r="B3965">
        <v>1</v>
      </c>
      <c r="C3965" t="s">
        <v>9899</v>
      </c>
      <c r="D3965">
        <v>1</v>
      </c>
      <c r="F3965">
        <v>0</v>
      </c>
      <c r="G3965" s="493">
        <v>44475.6768402778</v>
      </c>
      <c r="H3965" s="493">
        <v>44475.6768402778</v>
      </c>
      <c r="I3965" t="s">
        <v>9900</v>
      </c>
      <c r="J3965" t="s">
        <v>9900</v>
      </c>
      <c r="K3965" t="s">
        <v>1368</v>
      </c>
    </row>
    <row r="3966" hidden="1" spans="1:11">
      <c r="A3966" t="s">
        <v>9901</v>
      </c>
      <c r="B3966">
        <v>1</v>
      </c>
      <c r="C3966" t="s">
        <v>9902</v>
      </c>
      <c r="D3966">
        <v>1</v>
      </c>
      <c r="E3966" t="s">
        <v>859</v>
      </c>
      <c r="F3966">
        <v>4</v>
      </c>
      <c r="G3966" s="493">
        <v>44484.3652546296</v>
      </c>
      <c r="H3966" s="493">
        <v>44484.3734722222</v>
      </c>
      <c r="I3966" t="s">
        <v>9903</v>
      </c>
      <c r="J3966" t="s">
        <v>9904</v>
      </c>
      <c r="K3966" t="s">
        <v>9904</v>
      </c>
    </row>
    <row r="3967" hidden="1" spans="1:11">
      <c r="A3967" t="s">
        <v>9905</v>
      </c>
      <c r="B3967">
        <v>1</v>
      </c>
      <c r="C3967" t="s">
        <v>9902</v>
      </c>
      <c r="D3967">
        <v>1</v>
      </c>
      <c r="E3967" t="s">
        <v>859</v>
      </c>
      <c r="F3967">
        <v>4</v>
      </c>
      <c r="G3967" s="493">
        <v>44484.3652546296</v>
      </c>
      <c r="H3967" s="493">
        <v>44484.3734722222</v>
      </c>
      <c r="I3967" t="s">
        <v>9906</v>
      </c>
      <c r="J3967" t="s">
        <v>9904</v>
      </c>
      <c r="K3967" t="s">
        <v>9904</v>
      </c>
    </row>
    <row r="3968" hidden="1" spans="1:11">
      <c r="A3968" t="s">
        <v>9907</v>
      </c>
      <c r="B3968">
        <v>1</v>
      </c>
      <c r="C3968" t="s">
        <v>9907</v>
      </c>
      <c r="D3968">
        <v>1</v>
      </c>
      <c r="F3968">
        <v>0</v>
      </c>
      <c r="G3968" s="493">
        <v>44475.682650463</v>
      </c>
      <c r="H3968" s="493">
        <v>44475.682650463</v>
      </c>
      <c r="I3968" t="s">
        <v>9131</v>
      </c>
      <c r="J3968" t="s">
        <v>9131</v>
      </c>
      <c r="K3968" t="s">
        <v>1368</v>
      </c>
    </row>
    <row r="3969" hidden="1" spans="1:11">
      <c r="A3969" t="s">
        <v>9908</v>
      </c>
      <c r="B3969">
        <v>1</v>
      </c>
      <c r="C3969" t="s">
        <v>9909</v>
      </c>
      <c r="D3969">
        <v>1</v>
      </c>
      <c r="E3969" t="s">
        <v>9346</v>
      </c>
      <c r="F3969">
        <v>4</v>
      </c>
      <c r="G3969" s="493">
        <v>44484.3966435185</v>
      </c>
      <c r="H3969" s="493">
        <v>44484.4036342593</v>
      </c>
      <c r="I3969" t="s">
        <v>9910</v>
      </c>
      <c r="J3969" t="s">
        <v>9911</v>
      </c>
      <c r="K3969" t="s">
        <v>9137</v>
      </c>
    </row>
    <row r="3970" hidden="1" spans="1:11">
      <c r="A3970" t="s">
        <v>9912</v>
      </c>
      <c r="B3970">
        <v>1</v>
      </c>
      <c r="C3970" t="s">
        <v>9913</v>
      </c>
      <c r="D3970">
        <v>1</v>
      </c>
      <c r="E3970" t="s">
        <v>9341</v>
      </c>
      <c r="F3970">
        <v>4</v>
      </c>
      <c r="G3970" s="493">
        <v>44484.3962384259</v>
      </c>
      <c r="H3970" s="493">
        <v>44484.4013194444</v>
      </c>
      <c r="I3970" t="s">
        <v>9914</v>
      </c>
      <c r="J3970" t="s">
        <v>9915</v>
      </c>
      <c r="K3970" t="s">
        <v>9143</v>
      </c>
    </row>
    <row r="3971" hidden="1" spans="1:11">
      <c r="A3971" t="s">
        <v>9916</v>
      </c>
      <c r="B3971">
        <v>1</v>
      </c>
      <c r="C3971" t="s">
        <v>9909</v>
      </c>
      <c r="D3971">
        <v>1</v>
      </c>
      <c r="E3971" t="s">
        <v>9346</v>
      </c>
      <c r="F3971">
        <v>4</v>
      </c>
      <c r="G3971" s="493">
        <v>44484.3966435185</v>
      </c>
      <c r="H3971" s="493">
        <v>44484.4036342593</v>
      </c>
      <c r="I3971" t="s">
        <v>9917</v>
      </c>
      <c r="J3971" t="s">
        <v>9911</v>
      </c>
      <c r="K3971" t="s">
        <v>9137</v>
      </c>
    </row>
    <row r="3972" hidden="1" spans="1:11">
      <c r="A3972" t="s">
        <v>9918</v>
      </c>
      <c r="B3972">
        <v>1</v>
      </c>
      <c r="C3972" t="s">
        <v>9913</v>
      </c>
      <c r="D3972">
        <v>1</v>
      </c>
      <c r="E3972" t="s">
        <v>9341</v>
      </c>
      <c r="F3972">
        <v>4</v>
      </c>
      <c r="G3972" s="493">
        <v>44484.3962384259</v>
      </c>
      <c r="H3972" s="493">
        <v>44484.4013194444</v>
      </c>
      <c r="I3972" t="s">
        <v>9919</v>
      </c>
      <c r="J3972" t="s">
        <v>9915</v>
      </c>
      <c r="K3972" t="s">
        <v>9143</v>
      </c>
    </row>
    <row r="3973" hidden="1" spans="1:11">
      <c r="A3973" t="s">
        <v>9920</v>
      </c>
      <c r="B3973">
        <v>1</v>
      </c>
      <c r="C3973" t="s">
        <v>9920</v>
      </c>
      <c r="D3973">
        <v>1</v>
      </c>
      <c r="F3973">
        <v>0</v>
      </c>
      <c r="G3973" s="493">
        <v>44704.7713888889</v>
      </c>
      <c r="H3973" s="493">
        <v>44704.7713888889</v>
      </c>
      <c r="I3973" t="s">
        <v>9699</v>
      </c>
      <c r="J3973" t="s">
        <v>9699</v>
      </c>
      <c r="K3973" t="s">
        <v>1368</v>
      </c>
    </row>
    <row r="3974" hidden="1" spans="1:11">
      <c r="A3974" t="s">
        <v>803</v>
      </c>
      <c r="B3974">
        <v>1</v>
      </c>
      <c r="C3974" t="s">
        <v>802</v>
      </c>
      <c r="D3974">
        <v>1</v>
      </c>
      <c r="E3974" t="s">
        <v>804</v>
      </c>
      <c r="F3974">
        <v>2</v>
      </c>
      <c r="G3974" s="493">
        <v>45910.5957060185</v>
      </c>
      <c r="H3974" s="493">
        <v>45910.6817824074</v>
      </c>
      <c r="I3974" t="s">
        <v>9921</v>
      </c>
      <c r="J3974" t="s">
        <v>9800</v>
      </c>
      <c r="K3974" t="s">
        <v>9801</v>
      </c>
    </row>
    <row r="3975" hidden="1" spans="1:11">
      <c r="A3975" t="s">
        <v>9922</v>
      </c>
      <c r="B3975">
        <v>1</v>
      </c>
      <c r="C3975" t="s">
        <v>9922</v>
      </c>
      <c r="D3975">
        <v>1</v>
      </c>
      <c r="F3975">
        <v>0</v>
      </c>
      <c r="G3975" s="493">
        <v>44475.5563888889</v>
      </c>
      <c r="H3975" s="493">
        <v>44475.5563888889</v>
      </c>
      <c r="I3975" t="s">
        <v>9177</v>
      </c>
      <c r="J3975" t="s">
        <v>9177</v>
      </c>
      <c r="K3975" t="s">
        <v>1368</v>
      </c>
    </row>
    <row r="3976" hidden="1" spans="1:11">
      <c r="A3976" t="s">
        <v>9923</v>
      </c>
      <c r="B3976">
        <v>1</v>
      </c>
      <c r="C3976" t="s">
        <v>9638</v>
      </c>
      <c r="D3976">
        <v>1</v>
      </c>
      <c r="E3976" t="s">
        <v>639</v>
      </c>
      <c r="F3976">
        <v>2</v>
      </c>
      <c r="G3976" s="493">
        <v>44690.623599537</v>
      </c>
      <c r="H3976" s="493">
        <v>44690.6258217593</v>
      </c>
      <c r="I3976" t="s">
        <v>4372</v>
      </c>
      <c r="J3976" t="s">
        <v>3798</v>
      </c>
      <c r="K3976" t="s">
        <v>9639</v>
      </c>
    </row>
    <row r="3977" hidden="1" spans="1:11">
      <c r="A3977" t="s">
        <v>9924</v>
      </c>
      <c r="B3977">
        <v>1</v>
      </c>
      <c r="C3977" t="s">
        <v>650</v>
      </c>
      <c r="D3977">
        <v>1</v>
      </c>
      <c r="E3977" t="s">
        <v>639</v>
      </c>
      <c r="F3977">
        <v>2</v>
      </c>
      <c r="G3977" s="493">
        <v>44691.3213078704</v>
      </c>
      <c r="H3977" s="493">
        <v>44691.5694675926</v>
      </c>
      <c r="I3977" t="s">
        <v>4368</v>
      </c>
      <c r="J3977" t="s">
        <v>3820</v>
      </c>
      <c r="K3977" t="s">
        <v>9640</v>
      </c>
    </row>
    <row r="3978" hidden="1" spans="1:11">
      <c r="A3978" t="s">
        <v>9925</v>
      </c>
      <c r="B3978">
        <v>1</v>
      </c>
      <c r="C3978" t="s">
        <v>9638</v>
      </c>
      <c r="D3978">
        <v>1</v>
      </c>
      <c r="E3978" t="s">
        <v>639</v>
      </c>
      <c r="F3978">
        <v>2</v>
      </c>
      <c r="G3978" s="493">
        <v>44690.623599537</v>
      </c>
      <c r="H3978" s="493">
        <v>44690.6258217593</v>
      </c>
      <c r="I3978" t="s">
        <v>4365</v>
      </c>
      <c r="J3978" t="s">
        <v>3798</v>
      </c>
      <c r="K3978" t="s">
        <v>9639</v>
      </c>
    </row>
    <row r="3979" hidden="1" spans="1:11">
      <c r="A3979" t="s">
        <v>9926</v>
      </c>
      <c r="B3979">
        <v>1</v>
      </c>
      <c r="C3979" t="s">
        <v>8907</v>
      </c>
      <c r="D3979">
        <v>1</v>
      </c>
      <c r="E3979">
        <v>207559</v>
      </c>
      <c r="F3979">
        <v>12</v>
      </c>
      <c r="G3979" s="493">
        <v>43845.9872569444</v>
      </c>
      <c r="H3979" s="493">
        <v>43845.995625</v>
      </c>
      <c r="I3979" t="s">
        <v>4516</v>
      </c>
      <c r="J3979" t="s">
        <v>3553</v>
      </c>
      <c r="K3979" t="s">
        <v>3554</v>
      </c>
    </row>
    <row r="3980" hidden="1" spans="1:11">
      <c r="A3980" t="s">
        <v>978</v>
      </c>
      <c r="B3980">
        <v>1</v>
      </c>
      <c r="C3980" t="s">
        <v>977</v>
      </c>
      <c r="D3980">
        <v>1</v>
      </c>
      <c r="E3980" t="s">
        <v>979</v>
      </c>
      <c r="F3980">
        <v>12</v>
      </c>
      <c r="G3980" s="493">
        <v>44691.3331944444</v>
      </c>
      <c r="H3980" s="493">
        <v>45246.4302662037</v>
      </c>
      <c r="I3980" t="s">
        <v>4521</v>
      </c>
      <c r="J3980" t="s">
        <v>3557</v>
      </c>
      <c r="K3980" t="s">
        <v>8909</v>
      </c>
    </row>
    <row r="3981" hidden="1" spans="1:11">
      <c r="A3981" t="s">
        <v>9927</v>
      </c>
      <c r="B3981">
        <v>1</v>
      </c>
      <c r="C3981" t="s">
        <v>9928</v>
      </c>
      <c r="D3981">
        <v>1</v>
      </c>
      <c r="E3981" t="s">
        <v>9929</v>
      </c>
      <c r="F3981">
        <v>10</v>
      </c>
      <c r="G3981" s="493">
        <v>45791.6330208333</v>
      </c>
      <c r="H3981" s="493">
        <v>45824.7654398148</v>
      </c>
      <c r="I3981" t="s">
        <v>8322</v>
      </c>
      <c r="J3981" t="s">
        <v>9930</v>
      </c>
      <c r="K3981" t="s">
        <v>9931</v>
      </c>
    </row>
    <row r="3982" hidden="1" spans="1:11">
      <c r="A3982" t="s">
        <v>9928</v>
      </c>
      <c r="B3982">
        <v>1</v>
      </c>
      <c r="C3982" t="s">
        <v>9928</v>
      </c>
      <c r="D3982">
        <v>1</v>
      </c>
      <c r="E3982" t="s">
        <v>9929</v>
      </c>
      <c r="F3982">
        <v>10</v>
      </c>
      <c r="G3982" s="493">
        <v>45791.6330208333</v>
      </c>
      <c r="H3982" s="493">
        <v>45824.7654398148</v>
      </c>
      <c r="I3982" t="s">
        <v>9930</v>
      </c>
      <c r="J3982" t="s">
        <v>9930</v>
      </c>
      <c r="K3982" t="s">
        <v>9931</v>
      </c>
    </row>
    <row r="3983" hidden="1" spans="1:11">
      <c r="A3983" t="s">
        <v>9932</v>
      </c>
      <c r="B3983">
        <v>1</v>
      </c>
      <c r="C3983" t="s">
        <v>9932</v>
      </c>
      <c r="D3983">
        <v>1</v>
      </c>
      <c r="F3983">
        <v>0</v>
      </c>
      <c r="G3983" s="493">
        <v>44495.3522106481</v>
      </c>
      <c r="H3983" s="493">
        <v>44495.3522106481</v>
      </c>
      <c r="I3983" t="s">
        <v>9933</v>
      </c>
      <c r="J3983" t="s">
        <v>9933</v>
      </c>
      <c r="K3983" t="s">
        <v>1368</v>
      </c>
    </row>
    <row r="3984" hidden="1" spans="1:11">
      <c r="A3984" t="s">
        <v>9934</v>
      </c>
      <c r="B3984">
        <v>1</v>
      </c>
      <c r="C3984" t="s">
        <v>9935</v>
      </c>
      <c r="D3984">
        <v>1</v>
      </c>
      <c r="E3984" t="s">
        <v>9929</v>
      </c>
      <c r="F3984">
        <v>10</v>
      </c>
      <c r="G3984" s="493">
        <v>45791.6331134259</v>
      </c>
      <c r="H3984" s="493">
        <v>45793.6174305556</v>
      </c>
      <c r="I3984" t="s">
        <v>8327</v>
      </c>
      <c r="J3984" t="s">
        <v>9936</v>
      </c>
      <c r="K3984" t="s">
        <v>9937</v>
      </c>
    </row>
    <row r="3985" hidden="1" spans="1:11">
      <c r="A3985" t="s">
        <v>9935</v>
      </c>
      <c r="B3985">
        <v>1</v>
      </c>
      <c r="C3985" t="s">
        <v>9935</v>
      </c>
      <c r="D3985">
        <v>1</v>
      </c>
      <c r="E3985" t="s">
        <v>9929</v>
      </c>
      <c r="F3985">
        <v>10</v>
      </c>
      <c r="G3985" s="493">
        <v>45791.6331134259</v>
      </c>
      <c r="H3985" s="493">
        <v>45793.6174305556</v>
      </c>
      <c r="I3985" t="s">
        <v>9936</v>
      </c>
      <c r="J3985" t="s">
        <v>9936</v>
      </c>
      <c r="K3985" t="s">
        <v>9937</v>
      </c>
    </row>
    <row r="3986" hidden="1" spans="1:11">
      <c r="A3986" t="s">
        <v>9938</v>
      </c>
      <c r="B3986">
        <v>1</v>
      </c>
      <c r="C3986" t="s">
        <v>9939</v>
      </c>
      <c r="D3986">
        <v>1</v>
      </c>
      <c r="E3986" t="s">
        <v>9929</v>
      </c>
      <c r="F3986">
        <v>10</v>
      </c>
      <c r="G3986" s="493">
        <v>45791.6331828704</v>
      </c>
      <c r="H3986" s="493">
        <v>45793.6575462963</v>
      </c>
      <c r="I3986" t="s">
        <v>9940</v>
      </c>
      <c r="J3986" t="s">
        <v>9941</v>
      </c>
      <c r="K3986" t="s">
        <v>9942</v>
      </c>
    </row>
    <row r="3987" hidden="1" spans="1:11">
      <c r="A3987" t="s">
        <v>9939</v>
      </c>
      <c r="B3987">
        <v>1</v>
      </c>
      <c r="C3987" t="s">
        <v>9939</v>
      </c>
      <c r="D3987">
        <v>1</v>
      </c>
      <c r="E3987" t="s">
        <v>9929</v>
      </c>
      <c r="F3987">
        <v>10</v>
      </c>
      <c r="G3987" s="493">
        <v>45791.6331828704</v>
      </c>
      <c r="H3987" s="493">
        <v>45793.6575462963</v>
      </c>
      <c r="I3987" t="s">
        <v>9941</v>
      </c>
      <c r="J3987" t="s">
        <v>9941</v>
      </c>
      <c r="K3987" t="s">
        <v>9942</v>
      </c>
    </row>
    <row r="3988" hidden="1" spans="1:11">
      <c r="A3988" t="s">
        <v>9943</v>
      </c>
      <c r="B3988">
        <v>1</v>
      </c>
      <c r="C3988" t="s">
        <v>9944</v>
      </c>
      <c r="D3988">
        <v>1</v>
      </c>
      <c r="E3988" t="s">
        <v>9929</v>
      </c>
      <c r="F3988">
        <v>10</v>
      </c>
      <c r="G3988" s="493">
        <v>45791.6332407407</v>
      </c>
      <c r="H3988" s="493">
        <v>45793.6597106481</v>
      </c>
      <c r="I3988" t="s">
        <v>9945</v>
      </c>
      <c r="J3988" t="s">
        <v>9946</v>
      </c>
      <c r="K3988" t="s">
        <v>9947</v>
      </c>
    </row>
    <row r="3989" hidden="1" spans="1:11">
      <c r="A3989" t="s">
        <v>9944</v>
      </c>
      <c r="B3989">
        <v>1</v>
      </c>
      <c r="C3989" t="s">
        <v>9944</v>
      </c>
      <c r="D3989">
        <v>1</v>
      </c>
      <c r="E3989" t="s">
        <v>9929</v>
      </c>
      <c r="F3989">
        <v>10</v>
      </c>
      <c r="G3989" s="493">
        <v>45791.6332407407</v>
      </c>
      <c r="H3989" s="493">
        <v>45793.6597106481</v>
      </c>
      <c r="I3989" t="s">
        <v>9946</v>
      </c>
      <c r="J3989" t="s">
        <v>9946</v>
      </c>
      <c r="K3989" t="s">
        <v>9947</v>
      </c>
    </row>
    <row r="3990" hidden="1" spans="1:11">
      <c r="A3990" t="s">
        <v>9948</v>
      </c>
      <c r="B3990">
        <v>1</v>
      </c>
      <c r="C3990" t="s">
        <v>9948</v>
      </c>
      <c r="D3990">
        <v>1</v>
      </c>
      <c r="F3990">
        <v>0</v>
      </c>
      <c r="G3990" s="493">
        <v>44495.3444328704</v>
      </c>
      <c r="H3990" s="493">
        <v>44495.3444328704</v>
      </c>
      <c r="I3990" t="s">
        <v>9949</v>
      </c>
      <c r="J3990" t="s">
        <v>9949</v>
      </c>
      <c r="K3990" t="s">
        <v>1368</v>
      </c>
    </row>
    <row r="3991" hidden="1" spans="1:11">
      <c r="A3991" t="s">
        <v>9950</v>
      </c>
      <c r="B3991">
        <v>1</v>
      </c>
      <c r="C3991" t="s">
        <v>9951</v>
      </c>
      <c r="D3991">
        <v>1</v>
      </c>
      <c r="E3991" t="s">
        <v>9952</v>
      </c>
      <c r="F3991">
        <v>3</v>
      </c>
      <c r="G3991" s="493">
        <v>44491.4918518519</v>
      </c>
      <c r="H3991" s="493">
        <v>44491.6094212963</v>
      </c>
      <c r="I3991" t="s">
        <v>9953</v>
      </c>
      <c r="J3991" t="s">
        <v>9954</v>
      </c>
      <c r="K3991" t="s">
        <v>9955</v>
      </c>
    </row>
    <row r="3992" hidden="1" spans="1:11">
      <c r="A3992" t="s">
        <v>9956</v>
      </c>
      <c r="B3992">
        <v>1</v>
      </c>
      <c r="C3992" t="s">
        <v>9956</v>
      </c>
      <c r="D3992">
        <v>1</v>
      </c>
      <c r="F3992">
        <v>0</v>
      </c>
      <c r="G3992" s="493">
        <v>44498.6457986111</v>
      </c>
      <c r="H3992" s="493">
        <v>44498.6457986111</v>
      </c>
      <c r="I3992" t="s">
        <v>9957</v>
      </c>
      <c r="J3992" t="s">
        <v>9957</v>
      </c>
      <c r="K3992" t="s">
        <v>1368</v>
      </c>
    </row>
    <row r="3993" hidden="1" spans="1:11">
      <c r="A3993" t="s">
        <v>9958</v>
      </c>
      <c r="B3993">
        <v>1</v>
      </c>
      <c r="C3993" t="s">
        <v>9951</v>
      </c>
      <c r="D3993">
        <v>1</v>
      </c>
      <c r="E3993" t="s">
        <v>9952</v>
      </c>
      <c r="F3993">
        <v>3</v>
      </c>
      <c r="G3993" s="493">
        <v>44491.4918518519</v>
      </c>
      <c r="H3993" s="493">
        <v>44491.6094212963</v>
      </c>
      <c r="I3993" t="s">
        <v>9959</v>
      </c>
      <c r="J3993" t="s">
        <v>9954</v>
      </c>
      <c r="K3993" t="s">
        <v>9955</v>
      </c>
    </row>
    <row r="3994" hidden="1" spans="1:11">
      <c r="A3994" t="s">
        <v>9960</v>
      </c>
      <c r="B3994">
        <v>1</v>
      </c>
      <c r="C3994" t="s">
        <v>9961</v>
      </c>
      <c r="D3994">
        <v>1</v>
      </c>
      <c r="E3994" t="s">
        <v>9962</v>
      </c>
      <c r="F3994">
        <v>3</v>
      </c>
      <c r="G3994" s="493">
        <v>44517.6023032407</v>
      </c>
      <c r="H3994" s="493">
        <v>44517.6266666667</v>
      </c>
      <c r="I3994" t="s">
        <v>9963</v>
      </c>
      <c r="J3994" t="s">
        <v>9964</v>
      </c>
      <c r="K3994" t="s">
        <v>9965</v>
      </c>
    </row>
    <row r="3995" hidden="1" spans="1:11">
      <c r="A3995" t="s">
        <v>9966</v>
      </c>
      <c r="B3995">
        <v>1</v>
      </c>
      <c r="C3995" t="s">
        <v>9967</v>
      </c>
      <c r="D3995">
        <v>1</v>
      </c>
      <c r="E3995" t="s">
        <v>9416</v>
      </c>
      <c r="F3995">
        <v>3</v>
      </c>
      <c r="G3995" s="493">
        <v>44483.4616666667</v>
      </c>
      <c r="H3995" s="493">
        <v>44483.4835069444</v>
      </c>
      <c r="I3995" t="s">
        <v>9417</v>
      </c>
      <c r="J3995" t="s">
        <v>9418</v>
      </c>
      <c r="K3995" t="s">
        <v>9419</v>
      </c>
    </row>
    <row r="3996" hidden="1" spans="1:11">
      <c r="A3996" t="s">
        <v>610</v>
      </c>
      <c r="B3996">
        <v>1</v>
      </c>
      <c r="C3996" t="s">
        <v>609</v>
      </c>
      <c r="D3996">
        <v>1</v>
      </c>
      <c r="E3996" t="s">
        <v>611</v>
      </c>
      <c r="F3996">
        <v>9</v>
      </c>
      <c r="G3996" s="493">
        <v>44587.3965277778</v>
      </c>
      <c r="H3996" s="493">
        <v>44587.4032407407</v>
      </c>
      <c r="I3996" t="s">
        <v>8772</v>
      </c>
      <c r="J3996" t="s">
        <v>5856</v>
      </c>
      <c r="K3996" t="s">
        <v>8773</v>
      </c>
    </row>
    <row r="3997" hidden="1" spans="1:11">
      <c r="A3997" t="s">
        <v>9968</v>
      </c>
      <c r="B3997">
        <v>1</v>
      </c>
      <c r="C3997" t="s">
        <v>9968</v>
      </c>
      <c r="D3997">
        <v>1</v>
      </c>
      <c r="F3997">
        <v>0</v>
      </c>
      <c r="G3997" s="493">
        <v>45245.4871875</v>
      </c>
      <c r="H3997" s="493">
        <v>45245.4871875</v>
      </c>
      <c r="I3997" t="s">
        <v>9969</v>
      </c>
      <c r="J3997" t="s">
        <v>9969</v>
      </c>
      <c r="K3997" t="s">
        <v>1368</v>
      </c>
    </row>
    <row r="3998" hidden="1" spans="1:11">
      <c r="A3998" t="s">
        <v>9970</v>
      </c>
      <c r="B3998">
        <v>1</v>
      </c>
      <c r="C3998" t="s">
        <v>9970</v>
      </c>
      <c r="D3998">
        <v>1</v>
      </c>
      <c r="F3998">
        <v>0</v>
      </c>
      <c r="G3998" s="493">
        <v>44803.7163773148</v>
      </c>
      <c r="H3998" s="493">
        <v>44803.7163773148</v>
      </c>
      <c r="I3998" t="s">
        <v>9971</v>
      </c>
      <c r="J3998" t="s">
        <v>9971</v>
      </c>
      <c r="K3998" t="s">
        <v>1368</v>
      </c>
    </row>
    <row r="3999" hidden="1" spans="1:11">
      <c r="A3999" t="s">
        <v>9972</v>
      </c>
      <c r="B3999">
        <v>1</v>
      </c>
      <c r="C3999" t="s">
        <v>9972</v>
      </c>
      <c r="D3999">
        <v>1</v>
      </c>
      <c r="F3999">
        <v>0</v>
      </c>
      <c r="G3999" s="493">
        <v>44946.3784259259</v>
      </c>
      <c r="H3999" s="493">
        <v>44946.3784259259</v>
      </c>
      <c r="I3999" t="s">
        <v>9973</v>
      </c>
      <c r="J3999" t="s">
        <v>9973</v>
      </c>
      <c r="K3999" t="s">
        <v>1368</v>
      </c>
    </row>
    <row r="4000" hidden="1" spans="1:11">
      <c r="A4000" t="s">
        <v>907</v>
      </c>
      <c r="B4000">
        <v>1</v>
      </c>
      <c r="C4000" t="s">
        <v>906</v>
      </c>
      <c r="D4000">
        <v>1</v>
      </c>
      <c r="E4000" t="s">
        <v>908</v>
      </c>
      <c r="F4000">
        <v>2</v>
      </c>
      <c r="G4000" s="493">
        <v>44494.6534722222</v>
      </c>
      <c r="H4000" s="493">
        <v>44494.6902893518</v>
      </c>
      <c r="I4000" t="s">
        <v>7427</v>
      </c>
      <c r="J4000" t="s">
        <v>6203</v>
      </c>
      <c r="K4000" t="s">
        <v>4634</v>
      </c>
    </row>
    <row r="4001" hidden="1" spans="1:11">
      <c r="A4001" t="s">
        <v>9974</v>
      </c>
      <c r="B4001">
        <v>1</v>
      </c>
      <c r="C4001" t="s">
        <v>906</v>
      </c>
      <c r="D4001">
        <v>1</v>
      </c>
      <c r="E4001" t="s">
        <v>908</v>
      </c>
      <c r="F4001">
        <v>2</v>
      </c>
      <c r="G4001" s="493">
        <v>44494.6534722222</v>
      </c>
      <c r="H4001" s="493">
        <v>44494.6902893518</v>
      </c>
      <c r="I4001" t="s">
        <v>9673</v>
      </c>
      <c r="J4001" t="s">
        <v>6203</v>
      </c>
      <c r="K4001" t="s">
        <v>4634</v>
      </c>
    </row>
    <row r="4002" hidden="1" spans="1:11">
      <c r="A4002" t="s">
        <v>9975</v>
      </c>
      <c r="B4002">
        <v>1</v>
      </c>
      <c r="C4002" t="s">
        <v>9059</v>
      </c>
      <c r="D4002">
        <v>1</v>
      </c>
      <c r="E4002" t="s">
        <v>7410</v>
      </c>
      <c r="F4002">
        <v>9</v>
      </c>
      <c r="G4002" s="493">
        <v>43885.6637268519</v>
      </c>
      <c r="H4002" s="493">
        <v>43885.670462963</v>
      </c>
      <c r="I4002" t="s">
        <v>3683</v>
      </c>
      <c r="J4002" t="s">
        <v>3680</v>
      </c>
      <c r="K4002" t="s">
        <v>9060</v>
      </c>
    </row>
    <row r="4003" hidden="1" spans="1:11">
      <c r="A4003" t="s">
        <v>9976</v>
      </c>
      <c r="B4003">
        <v>1</v>
      </c>
      <c r="C4003" t="s">
        <v>9976</v>
      </c>
      <c r="D4003">
        <v>1</v>
      </c>
      <c r="F4003">
        <v>0</v>
      </c>
      <c r="G4003" s="493">
        <v>44519.6266319444</v>
      </c>
      <c r="H4003" s="493">
        <v>44519.6266319444</v>
      </c>
      <c r="I4003" t="s">
        <v>9977</v>
      </c>
      <c r="J4003" t="s">
        <v>9977</v>
      </c>
      <c r="K4003" t="s">
        <v>1368</v>
      </c>
    </row>
    <row r="4004" hidden="1" spans="1:11">
      <c r="A4004" t="s">
        <v>9978</v>
      </c>
      <c r="B4004">
        <v>1</v>
      </c>
      <c r="C4004" t="s">
        <v>9978</v>
      </c>
      <c r="D4004">
        <v>1</v>
      </c>
      <c r="E4004" t="s">
        <v>957</v>
      </c>
      <c r="F4004">
        <v>2</v>
      </c>
      <c r="G4004" s="493">
        <v>44719.5640509259</v>
      </c>
      <c r="H4004" s="493">
        <v>44719.5789351852</v>
      </c>
      <c r="I4004" t="s">
        <v>8954</v>
      </c>
      <c r="J4004" t="s">
        <v>8954</v>
      </c>
      <c r="K4004" t="s">
        <v>8954</v>
      </c>
    </row>
    <row r="4005" hidden="1" spans="1:11">
      <c r="A4005" t="s">
        <v>9979</v>
      </c>
      <c r="B4005">
        <v>1</v>
      </c>
      <c r="C4005" t="s">
        <v>9979</v>
      </c>
      <c r="D4005">
        <v>1</v>
      </c>
      <c r="E4005" t="s">
        <v>1198</v>
      </c>
      <c r="F4005">
        <v>2</v>
      </c>
      <c r="G4005" s="493">
        <v>44719.5638425926</v>
      </c>
      <c r="H4005" s="493">
        <v>44719.5799884259</v>
      </c>
      <c r="I4005" t="s">
        <v>8681</v>
      </c>
      <c r="J4005" t="s">
        <v>8681</v>
      </c>
      <c r="K4005" t="s">
        <v>8681</v>
      </c>
    </row>
    <row r="4006" hidden="1" spans="1:11">
      <c r="A4006" t="s">
        <v>9980</v>
      </c>
      <c r="B4006">
        <v>1</v>
      </c>
      <c r="C4006" t="s">
        <v>9981</v>
      </c>
      <c r="D4006">
        <v>1</v>
      </c>
      <c r="E4006" t="s">
        <v>8637</v>
      </c>
      <c r="F4006">
        <v>2</v>
      </c>
      <c r="G4006" s="493">
        <v>44721.6950578704</v>
      </c>
      <c r="H4006" s="493">
        <v>44722.3976388889</v>
      </c>
      <c r="I4006" t="s">
        <v>8638</v>
      </c>
      <c r="J4006" t="s">
        <v>9982</v>
      </c>
      <c r="K4006" t="s">
        <v>7592</v>
      </c>
    </row>
    <row r="4007" hidden="1" spans="1:11">
      <c r="A4007" t="s">
        <v>9983</v>
      </c>
      <c r="B4007">
        <v>1</v>
      </c>
      <c r="C4007" t="s">
        <v>9981</v>
      </c>
      <c r="D4007">
        <v>1</v>
      </c>
      <c r="E4007" t="s">
        <v>8637</v>
      </c>
      <c r="F4007">
        <v>2</v>
      </c>
      <c r="G4007" s="493">
        <v>44721.6950578704</v>
      </c>
      <c r="H4007" s="493">
        <v>44722.3976388889</v>
      </c>
      <c r="I4007" t="s">
        <v>8948</v>
      </c>
      <c r="J4007" t="s">
        <v>9982</v>
      </c>
      <c r="K4007" t="s">
        <v>7592</v>
      </c>
    </row>
    <row r="4008" hidden="1" spans="1:11">
      <c r="A4008" t="s">
        <v>9984</v>
      </c>
      <c r="B4008">
        <v>1</v>
      </c>
      <c r="C4008" t="s">
        <v>9951</v>
      </c>
      <c r="D4008">
        <v>1</v>
      </c>
      <c r="E4008" t="s">
        <v>9952</v>
      </c>
      <c r="F4008">
        <v>3</v>
      </c>
      <c r="G4008" s="493">
        <v>44491.4918518519</v>
      </c>
      <c r="H4008" s="493">
        <v>44491.6094212963</v>
      </c>
      <c r="I4008" t="s">
        <v>9985</v>
      </c>
      <c r="J4008" t="s">
        <v>9954</v>
      </c>
      <c r="K4008" t="s">
        <v>9955</v>
      </c>
    </row>
    <row r="4009" hidden="1" spans="1:11">
      <c r="A4009" t="s">
        <v>9986</v>
      </c>
      <c r="B4009">
        <v>1</v>
      </c>
      <c r="C4009" t="s">
        <v>9876</v>
      </c>
      <c r="D4009">
        <v>1</v>
      </c>
      <c r="E4009" t="s">
        <v>9877</v>
      </c>
      <c r="F4009">
        <v>2</v>
      </c>
      <c r="G4009" s="493">
        <v>44491.5094907407</v>
      </c>
      <c r="H4009" s="493">
        <v>44495.3894097222</v>
      </c>
      <c r="I4009" t="s">
        <v>9987</v>
      </c>
      <c r="J4009" t="s">
        <v>9313</v>
      </c>
      <c r="K4009" t="s">
        <v>9314</v>
      </c>
    </row>
    <row r="4010" hidden="1" spans="1:11">
      <c r="A4010" t="s">
        <v>9988</v>
      </c>
      <c r="B4010">
        <v>1</v>
      </c>
      <c r="C4010" t="s">
        <v>542</v>
      </c>
      <c r="D4010">
        <v>1</v>
      </c>
      <c r="E4010" t="s">
        <v>544</v>
      </c>
      <c r="F4010">
        <v>8</v>
      </c>
      <c r="G4010" s="493">
        <v>42138.6775</v>
      </c>
      <c r="H4010" s="493">
        <v>42826.3893287037</v>
      </c>
      <c r="I4010" t="s">
        <v>7270</v>
      </c>
      <c r="J4010" t="s">
        <v>2437</v>
      </c>
      <c r="K4010" t="s">
        <v>5224</v>
      </c>
    </row>
    <row r="4011" hidden="1" spans="1:11">
      <c r="A4011" t="s">
        <v>9989</v>
      </c>
      <c r="B4011">
        <v>1</v>
      </c>
      <c r="C4011" t="s">
        <v>542</v>
      </c>
      <c r="D4011">
        <v>1</v>
      </c>
      <c r="E4011" t="s">
        <v>544</v>
      </c>
      <c r="F4011">
        <v>8</v>
      </c>
      <c r="G4011" s="493">
        <v>42138.6775</v>
      </c>
      <c r="H4011" s="493">
        <v>42826.3893287037</v>
      </c>
      <c r="I4011" t="s">
        <v>7272</v>
      </c>
      <c r="J4011" t="s">
        <v>2437</v>
      </c>
      <c r="K4011" t="s">
        <v>5224</v>
      </c>
    </row>
    <row r="4012" hidden="1" spans="1:11">
      <c r="A4012" t="s">
        <v>9990</v>
      </c>
      <c r="B4012">
        <v>1</v>
      </c>
      <c r="C4012" t="s">
        <v>542</v>
      </c>
      <c r="D4012">
        <v>1</v>
      </c>
      <c r="E4012" t="s">
        <v>544</v>
      </c>
      <c r="F4012">
        <v>8</v>
      </c>
      <c r="G4012" s="493">
        <v>42138.6775</v>
      </c>
      <c r="H4012" s="493">
        <v>42826.3893287037</v>
      </c>
      <c r="I4012" t="s">
        <v>7274</v>
      </c>
      <c r="J4012" t="s">
        <v>2437</v>
      </c>
      <c r="K4012" t="s">
        <v>5224</v>
      </c>
    </row>
    <row r="4013" hidden="1" spans="1:11">
      <c r="A4013" t="s">
        <v>9991</v>
      </c>
      <c r="B4013">
        <v>1</v>
      </c>
      <c r="C4013" t="s">
        <v>9991</v>
      </c>
      <c r="D4013">
        <v>1</v>
      </c>
      <c r="F4013">
        <v>0</v>
      </c>
      <c r="G4013" s="493">
        <v>44517.5933564815</v>
      </c>
      <c r="H4013" s="493">
        <v>44517.5933564815</v>
      </c>
      <c r="I4013" t="s">
        <v>9235</v>
      </c>
      <c r="J4013" t="s">
        <v>9235</v>
      </c>
      <c r="K4013" t="s">
        <v>1368</v>
      </c>
    </row>
    <row r="4014" hidden="1" spans="1:11">
      <c r="A4014" t="s">
        <v>9992</v>
      </c>
      <c r="B4014">
        <v>1</v>
      </c>
      <c r="C4014" t="s">
        <v>9993</v>
      </c>
      <c r="D4014">
        <v>1</v>
      </c>
      <c r="E4014" t="s">
        <v>9113</v>
      </c>
      <c r="F4014">
        <v>4</v>
      </c>
      <c r="G4014" s="493">
        <v>44784.6752777778</v>
      </c>
      <c r="H4014" s="493">
        <v>44784.6854050926</v>
      </c>
      <c r="I4014" t="s">
        <v>8896</v>
      </c>
      <c r="J4014" t="s">
        <v>8217</v>
      </c>
      <c r="K4014" t="s">
        <v>8892</v>
      </c>
    </row>
    <row r="4015" hidden="1" spans="1:11">
      <c r="A4015" t="s">
        <v>9994</v>
      </c>
      <c r="B4015">
        <v>1</v>
      </c>
      <c r="C4015" t="s">
        <v>9993</v>
      </c>
      <c r="D4015">
        <v>1</v>
      </c>
      <c r="E4015" t="s">
        <v>9113</v>
      </c>
      <c r="F4015">
        <v>4</v>
      </c>
      <c r="G4015" s="493">
        <v>44784.6752777778</v>
      </c>
      <c r="H4015" s="493">
        <v>44784.6854050926</v>
      </c>
      <c r="I4015" t="s">
        <v>8901</v>
      </c>
      <c r="J4015" t="s">
        <v>8217</v>
      </c>
      <c r="K4015" t="s">
        <v>8892</v>
      </c>
    </row>
    <row r="4016" hidden="1" spans="1:11">
      <c r="A4016" t="s">
        <v>9995</v>
      </c>
      <c r="B4016">
        <v>1</v>
      </c>
      <c r="C4016" t="s">
        <v>9996</v>
      </c>
      <c r="D4016">
        <v>1</v>
      </c>
      <c r="E4016" t="s">
        <v>8894</v>
      </c>
      <c r="F4016">
        <v>4</v>
      </c>
      <c r="G4016" s="493">
        <v>44784.6749421296</v>
      </c>
      <c r="H4016" s="493">
        <v>44784.682662037</v>
      </c>
      <c r="I4016" t="s">
        <v>8898</v>
      </c>
      <c r="J4016" t="s">
        <v>8707</v>
      </c>
      <c r="K4016" t="s">
        <v>8905</v>
      </c>
    </row>
    <row r="4017" hidden="1" spans="1:11">
      <c r="A4017" t="s">
        <v>9997</v>
      </c>
      <c r="B4017">
        <v>1</v>
      </c>
      <c r="C4017" t="s">
        <v>9996</v>
      </c>
      <c r="D4017">
        <v>1</v>
      </c>
      <c r="E4017" t="s">
        <v>8894</v>
      </c>
      <c r="F4017">
        <v>4</v>
      </c>
      <c r="G4017" s="493">
        <v>44784.6749421296</v>
      </c>
      <c r="H4017" s="493">
        <v>44784.682662037</v>
      </c>
      <c r="I4017" t="s">
        <v>8904</v>
      </c>
      <c r="J4017" t="s">
        <v>8707</v>
      </c>
      <c r="K4017" t="s">
        <v>8905</v>
      </c>
    </row>
    <row r="4018" hidden="1" spans="1:11">
      <c r="A4018" t="s">
        <v>9998</v>
      </c>
      <c r="B4018">
        <v>1</v>
      </c>
      <c r="C4018" t="s">
        <v>9999</v>
      </c>
      <c r="D4018">
        <v>1</v>
      </c>
      <c r="E4018" t="s">
        <v>10000</v>
      </c>
      <c r="F4018">
        <v>3</v>
      </c>
      <c r="G4018" s="493">
        <v>44545.5815162037</v>
      </c>
      <c r="H4018" s="493">
        <v>44550.5898032407</v>
      </c>
      <c r="I4018" t="s">
        <v>10001</v>
      </c>
      <c r="J4018" t="s">
        <v>10002</v>
      </c>
      <c r="K4018" t="s">
        <v>10003</v>
      </c>
    </row>
    <row r="4019" hidden="1" spans="1:11">
      <c r="A4019" t="s">
        <v>10004</v>
      </c>
      <c r="B4019">
        <v>0</v>
      </c>
      <c r="C4019" t="s">
        <v>10004</v>
      </c>
      <c r="D4019">
        <v>0</v>
      </c>
      <c r="F4019">
        <v>0</v>
      </c>
      <c r="G4019" s="493">
        <v>40414.6038078704</v>
      </c>
      <c r="H4019" s="493">
        <v>40414.6038078704</v>
      </c>
      <c r="I4019" t="s">
        <v>10005</v>
      </c>
      <c r="J4019" t="s">
        <v>10005</v>
      </c>
      <c r="K4019" t="s">
        <v>1368</v>
      </c>
    </row>
    <row r="4020" hidden="1" spans="1:11">
      <c r="A4020" t="s">
        <v>10006</v>
      </c>
      <c r="B4020">
        <v>1</v>
      </c>
      <c r="C4020" t="s">
        <v>10007</v>
      </c>
      <c r="D4020">
        <v>1</v>
      </c>
      <c r="E4020" t="s">
        <v>10008</v>
      </c>
      <c r="F4020">
        <v>6</v>
      </c>
      <c r="G4020" s="493">
        <v>44678.5736805556</v>
      </c>
      <c r="H4020" s="493">
        <v>44678.6284259259</v>
      </c>
      <c r="I4020" t="s">
        <v>3857</v>
      </c>
      <c r="J4020" t="s">
        <v>3858</v>
      </c>
      <c r="K4020" t="s">
        <v>8041</v>
      </c>
    </row>
    <row r="4021" hidden="1" spans="1:11">
      <c r="A4021" t="s">
        <v>10009</v>
      </c>
      <c r="B4021">
        <v>1</v>
      </c>
      <c r="C4021" t="s">
        <v>10010</v>
      </c>
      <c r="D4021">
        <v>1</v>
      </c>
      <c r="E4021" t="s">
        <v>10008</v>
      </c>
      <c r="F4021">
        <v>6</v>
      </c>
      <c r="G4021" s="493">
        <v>44678.5820138889</v>
      </c>
      <c r="H4021" s="493">
        <v>44678.6341898148</v>
      </c>
      <c r="I4021" t="s">
        <v>3630</v>
      </c>
      <c r="J4021" t="s">
        <v>3631</v>
      </c>
      <c r="K4021" t="s">
        <v>10011</v>
      </c>
    </row>
    <row r="4022" hidden="1" spans="1:11">
      <c r="A4022" t="s">
        <v>10012</v>
      </c>
      <c r="B4022">
        <v>1</v>
      </c>
      <c r="C4022" t="s">
        <v>10013</v>
      </c>
      <c r="D4022">
        <v>1</v>
      </c>
      <c r="E4022" t="s">
        <v>10014</v>
      </c>
      <c r="F4022">
        <v>1</v>
      </c>
      <c r="G4022" s="493">
        <v>44824.6047106481</v>
      </c>
      <c r="H4022" s="493">
        <v>45209.4986574074</v>
      </c>
      <c r="I4022" t="s">
        <v>8138</v>
      </c>
      <c r="J4022" t="s">
        <v>8139</v>
      </c>
      <c r="K4022" t="s">
        <v>10015</v>
      </c>
    </row>
    <row r="4023" hidden="1" spans="1:11">
      <c r="A4023" t="s">
        <v>10016</v>
      </c>
      <c r="B4023">
        <v>1</v>
      </c>
      <c r="C4023" t="s">
        <v>10017</v>
      </c>
      <c r="D4023">
        <v>1</v>
      </c>
      <c r="E4023" t="s">
        <v>10018</v>
      </c>
      <c r="F4023">
        <v>2</v>
      </c>
      <c r="G4023" s="493">
        <v>44636.394849537</v>
      </c>
      <c r="H4023" s="493">
        <v>44643.7136226852</v>
      </c>
      <c r="I4023" t="s">
        <v>9862</v>
      </c>
      <c r="J4023" t="s">
        <v>9863</v>
      </c>
      <c r="K4023" t="s">
        <v>9864</v>
      </c>
    </row>
    <row r="4024" hidden="1" spans="1:11">
      <c r="A4024" t="s">
        <v>10019</v>
      </c>
      <c r="B4024">
        <v>1</v>
      </c>
      <c r="C4024" t="s">
        <v>10020</v>
      </c>
      <c r="D4024">
        <v>1</v>
      </c>
      <c r="E4024" t="s">
        <v>10021</v>
      </c>
      <c r="F4024">
        <v>2</v>
      </c>
      <c r="G4024" s="493">
        <v>44824.6050810185</v>
      </c>
      <c r="H4024" s="493">
        <v>45209.4740856482</v>
      </c>
      <c r="I4024" t="s">
        <v>10022</v>
      </c>
      <c r="J4024" t="s">
        <v>8133</v>
      </c>
      <c r="K4024" t="s">
        <v>10023</v>
      </c>
    </row>
    <row r="4025" hidden="1" spans="1:11">
      <c r="A4025" t="s">
        <v>10024</v>
      </c>
      <c r="B4025">
        <v>1</v>
      </c>
      <c r="C4025" t="s">
        <v>10024</v>
      </c>
      <c r="D4025">
        <v>1</v>
      </c>
      <c r="F4025">
        <v>0</v>
      </c>
      <c r="G4025" s="493">
        <v>44603.6765509259</v>
      </c>
      <c r="H4025" s="493">
        <v>44603.6765509259</v>
      </c>
      <c r="I4025" t="s">
        <v>6572</v>
      </c>
      <c r="J4025" t="s">
        <v>6572</v>
      </c>
      <c r="K4025" t="s">
        <v>1368</v>
      </c>
    </row>
    <row r="4026" hidden="1" spans="1:11">
      <c r="A4026" t="s">
        <v>10025</v>
      </c>
      <c r="B4026">
        <v>1</v>
      </c>
      <c r="C4026" t="s">
        <v>7145</v>
      </c>
      <c r="D4026">
        <v>1</v>
      </c>
      <c r="E4026" t="s">
        <v>617</v>
      </c>
      <c r="F4026">
        <v>3</v>
      </c>
      <c r="G4026" s="493">
        <v>42793.5879976852</v>
      </c>
      <c r="H4026" s="493">
        <v>42926.3211226852</v>
      </c>
      <c r="I4026" t="s">
        <v>5050</v>
      </c>
      <c r="J4026" t="s">
        <v>3751</v>
      </c>
      <c r="K4026" t="s">
        <v>6865</v>
      </c>
    </row>
    <row r="4027" hidden="1" spans="1:11">
      <c r="A4027" t="s">
        <v>10026</v>
      </c>
      <c r="B4027">
        <v>1</v>
      </c>
      <c r="C4027" t="s">
        <v>10027</v>
      </c>
      <c r="D4027">
        <v>1</v>
      </c>
      <c r="E4027" t="s">
        <v>865</v>
      </c>
      <c r="F4027">
        <v>2</v>
      </c>
      <c r="G4027" s="493">
        <v>44704.776087963</v>
      </c>
      <c r="H4027" s="493">
        <v>45754.6647800926</v>
      </c>
      <c r="I4027" t="s">
        <v>9654</v>
      </c>
      <c r="J4027" t="s">
        <v>6198</v>
      </c>
      <c r="K4027" t="s">
        <v>6198</v>
      </c>
    </row>
    <row r="4028" hidden="1" spans="1:11">
      <c r="A4028" t="s">
        <v>10028</v>
      </c>
      <c r="B4028">
        <v>1</v>
      </c>
      <c r="C4028" t="s">
        <v>10027</v>
      </c>
      <c r="D4028">
        <v>1</v>
      </c>
      <c r="E4028" t="s">
        <v>865</v>
      </c>
      <c r="F4028">
        <v>2</v>
      </c>
      <c r="G4028" s="493">
        <v>44704.776087963</v>
      </c>
      <c r="H4028" s="493">
        <v>45754.6647800926</v>
      </c>
      <c r="I4028" t="s">
        <v>9851</v>
      </c>
      <c r="J4028" t="s">
        <v>6198</v>
      </c>
      <c r="K4028" t="s">
        <v>6198</v>
      </c>
    </row>
    <row r="4029" hidden="1" spans="1:11">
      <c r="A4029" t="s">
        <v>10029</v>
      </c>
      <c r="B4029">
        <v>1</v>
      </c>
      <c r="C4029" t="s">
        <v>857</v>
      </c>
      <c r="D4029">
        <v>1</v>
      </c>
      <c r="E4029" t="s">
        <v>859</v>
      </c>
      <c r="F4029">
        <v>4</v>
      </c>
      <c r="G4029" s="493">
        <v>44574.4802662037</v>
      </c>
      <c r="H4029" s="493">
        <v>44574.5581597222</v>
      </c>
      <c r="I4029" t="s">
        <v>9903</v>
      </c>
      <c r="J4029" t="s">
        <v>9904</v>
      </c>
      <c r="K4029" t="s">
        <v>9904</v>
      </c>
    </row>
    <row r="4030" hidden="1" spans="1:11">
      <c r="A4030" t="s">
        <v>858</v>
      </c>
      <c r="B4030">
        <v>1</v>
      </c>
      <c r="C4030" t="s">
        <v>857</v>
      </c>
      <c r="D4030">
        <v>1</v>
      </c>
      <c r="E4030" t="s">
        <v>859</v>
      </c>
      <c r="F4030">
        <v>4</v>
      </c>
      <c r="G4030" s="493">
        <v>44574.4802662037</v>
      </c>
      <c r="H4030" s="493">
        <v>44574.5581597222</v>
      </c>
      <c r="I4030" t="s">
        <v>9906</v>
      </c>
      <c r="J4030" t="s">
        <v>9904</v>
      </c>
      <c r="K4030" t="s">
        <v>9904</v>
      </c>
    </row>
    <row r="4031" hidden="1" spans="1:11">
      <c r="A4031" t="s">
        <v>10030</v>
      </c>
      <c r="B4031">
        <v>1</v>
      </c>
      <c r="C4031" t="s">
        <v>10031</v>
      </c>
      <c r="D4031">
        <v>1</v>
      </c>
      <c r="E4031" t="s">
        <v>9346</v>
      </c>
      <c r="F4031">
        <v>4</v>
      </c>
      <c r="G4031" s="493">
        <v>44574.479849537</v>
      </c>
      <c r="H4031" s="493">
        <v>44574.5572106481</v>
      </c>
      <c r="I4031" t="s">
        <v>9910</v>
      </c>
      <c r="J4031" t="s">
        <v>9911</v>
      </c>
      <c r="K4031" t="s">
        <v>9137</v>
      </c>
    </row>
    <row r="4032" hidden="1" spans="1:11">
      <c r="A4032" t="s">
        <v>10032</v>
      </c>
      <c r="B4032">
        <v>1</v>
      </c>
      <c r="C4032" t="s">
        <v>10033</v>
      </c>
      <c r="D4032">
        <v>1</v>
      </c>
      <c r="E4032" t="s">
        <v>9341</v>
      </c>
      <c r="F4032">
        <v>4</v>
      </c>
      <c r="G4032" s="493">
        <v>44574.4794097222</v>
      </c>
      <c r="H4032" s="493">
        <v>44574.5543865741</v>
      </c>
      <c r="I4032" t="s">
        <v>9914</v>
      </c>
      <c r="J4032" t="s">
        <v>9915</v>
      </c>
      <c r="K4032" t="s">
        <v>9143</v>
      </c>
    </row>
    <row r="4033" hidden="1" spans="1:11">
      <c r="A4033" t="s">
        <v>10034</v>
      </c>
      <c r="B4033">
        <v>1</v>
      </c>
      <c r="C4033" t="s">
        <v>10033</v>
      </c>
      <c r="D4033">
        <v>1</v>
      </c>
      <c r="E4033" t="s">
        <v>9341</v>
      </c>
      <c r="F4033">
        <v>4</v>
      </c>
      <c r="G4033" s="493">
        <v>44574.4794097222</v>
      </c>
      <c r="H4033" s="493">
        <v>44574.5543865741</v>
      </c>
      <c r="I4033" t="s">
        <v>9919</v>
      </c>
      <c r="J4033" t="s">
        <v>9915</v>
      </c>
      <c r="K4033" t="s">
        <v>9143</v>
      </c>
    </row>
    <row r="4034" hidden="1" spans="1:11">
      <c r="A4034" t="s">
        <v>10035</v>
      </c>
      <c r="B4034">
        <v>1</v>
      </c>
      <c r="C4034" t="s">
        <v>10031</v>
      </c>
      <c r="D4034">
        <v>1</v>
      </c>
      <c r="E4034" t="s">
        <v>9346</v>
      </c>
      <c r="F4034">
        <v>4</v>
      </c>
      <c r="G4034" s="493">
        <v>44574.479849537</v>
      </c>
      <c r="H4034" s="493">
        <v>44574.5572106481</v>
      </c>
      <c r="I4034" t="s">
        <v>9917</v>
      </c>
      <c r="J4034" t="s">
        <v>9911</v>
      </c>
      <c r="K4034" t="s">
        <v>9137</v>
      </c>
    </row>
    <row r="4035" hidden="1" spans="1:11">
      <c r="A4035" t="s">
        <v>10036</v>
      </c>
      <c r="B4035">
        <v>1</v>
      </c>
      <c r="C4035" t="s">
        <v>10036</v>
      </c>
      <c r="D4035">
        <v>1</v>
      </c>
      <c r="F4035">
        <v>0</v>
      </c>
      <c r="G4035" s="493">
        <v>44545.4866550926</v>
      </c>
      <c r="H4035" s="493">
        <v>44545.4866550926</v>
      </c>
      <c r="I4035" t="s">
        <v>9237</v>
      </c>
      <c r="J4035" t="s">
        <v>9237</v>
      </c>
      <c r="K4035" t="s">
        <v>1368</v>
      </c>
    </row>
    <row r="4036" hidden="1" spans="1:11">
      <c r="A4036" t="s">
        <v>10037</v>
      </c>
      <c r="B4036">
        <v>1</v>
      </c>
      <c r="C4036" t="s">
        <v>9888</v>
      </c>
      <c r="D4036">
        <v>1</v>
      </c>
      <c r="E4036" t="s">
        <v>4892</v>
      </c>
      <c r="F4036">
        <v>3</v>
      </c>
      <c r="G4036" s="493">
        <v>44823.6035416667</v>
      </c>
      <c r="H4036" s="493">
        <v>45209.4706597222</v>
      </c>
      <c r="I4036" t="s">
        <v>4893</v>
      </c>
      <c r="J4036" t="s">
        <v>4894</v>
      </c>
      <c r="K4036" t="s">
        <v>4894</v>
      </c>
    </row>
    <row r="4037" hidden="1" spans="1:11">
      <c r="A4037" t="s">
        <v>10038</v>
      </c>
      <c r="B4037">
        <v>1</v>
      </c>
      <c r="C4037" t="s">
        <v>9826</v>
      </c>
      <c r="D4037">
        <v>1</v>
      </c>
      <c r="E4037" t="s">
        <v>8858</v>
      </c>
      <c r="F4037">
        <v>1</v>
      </c>
      <c r="G4037" s="493">
        <v>44435.7051967593</v>
      </c>
      <c r="H4037" s="493">
        <v>44435.7285763889</v>
      </c>
      <c r="I4037" t="s">
        <v>9643</v>
      </c>
      <c r="J4037" t="s">
        <v>9827</v>
      </c>
      <c r="K4037" t="s">
        <v>9107</v>
      </c>
    </row>
    <row r="4038" hidden="1" spans="1:11">
      <c r="A4038" t="s">
        <v>10039</v>
      </c>
      <c r="B4038">
        <v>1</v>
      </c>
      <c r="C4038" t="s">
        <v>9826</v>
      </c>
      <c r="D4038">
        <v>1</v>
      </c>
      <c r="E4038" t="s">
        <v>8858</v>
      </c>
      <c r="F4038">
        <v>1</v>
      </c>
      <c r="G4038" s="493">
        <v>44435.7051967593</v>
      </c>
      <c r="H4038" s="493">
        <v>44435.7285763889</v>
      </c>
      <c r="I4038" t="s">
        <v>9645</v>
      </c>
      <c r="J4038" t="s">
        <v>9827</v>
      </c>
      <c r="K4038" t="s">
        <v>9107</v>
      </c>
    </row>
    <row r="4039" hidden="1" spans="1:11">
      <c r="A4039" t="s">
        <v>10040</v>
      </c>
      <c r="B4039">
        <v>1</v>
      </c>
      <c r="C4039" t="s">
        <v>9889</v>
      </c>
      <c r="D4039">
        <v>1</v>
      </c>
      <c r="E4039">
        <v>92422091</v>
      </c>
      <c r="F4039">
        <v>6</v>
      </c>
      <c r="G4039" s="493">
        <v>45154.3312615741</v>
      </c>
      <c r="H4039" s="493">
        <v>45154.3556828704</v>
      </c>
      <c r="I4039" t="s">
        <v>8856</v>
      </c>
      <c r="J4039" t="s">
        <v>5704</v>
      </c>
      <c r="K4039" t="s">
        <v>9890</v>
      </c>
    </row>
    <row r="4040" hidden="1" spans="1:11">
      <c r="A4040" t="s">
        <v>905</v>
      </c>
      <c r="B4040">
        <v>1</v>
      </c>
      <c r="C4040" t="s">
        <v>891</v>
      </c>
      <c r="D4040">
        <v>1</v>
      </c>
      <c r="E4040" t="s">
        <v>883</v>
      </c>
      <c r="F4040">
        <v>3</v>
      </c>
      <c r="G4040" s="493">
        <v>43691.3634027778</v>
      </c>
      <c r="H4040" s="493">
        <v>43692.4008101852</v>
      </c>
      <c r="I4040" t="s">
        <v>6315</v>
      </c>
      <c r="J4040" t="s">
        <v>6557</v>
      </c>
      <c r="K4040" t="s">
        <v>8597</v>
      </c>
    </row>
    <row r="4041" hidden="1" spans="1:11">
      <c r="A4041" t="s">
        <v>10041</v>
      </c>
      <c r="B4041">
        <v>1</v>
      </c>
      <c r="C4041" t="s">
        <v>891</v>
      </c>
      <c r="D4041">
        <v>1</v>
      </c>
      <c r="E4041" t="s">
        <v>883</v>
      </c>
      <c r="F4041">
        <v>3</v>
      </c>
      <c r="G4041" s="493">
        <v>43691.3634027778</v>
      </c>
      <c r="H4041" s="493">
        <v>43692.4008101852</v>
      </c>
      <c r="I4041" t="s">
        <v>6311</v>
      </c>
      <c r="J4041" t="s">
        <v>6557</v>
      </c>
      <c r="K4041" t="s">
        <v>8597</v>
      </c>
    </row>
    <row r="4042" hidden="1" spans="1:11">
      <c r="A4042" t="s">
        <v>903</v>
      </c>
      <c r="B4042">
        <v>1</v>
      </c>
      <c r="C4042" t="s">
        <v>891</v>
      </c>
      <c r="D4042">
        <v>1</v>
      </c>
      <c r="E4042" t="s">
        <v>883</v>
      </c>
      <c r="F4042">
        <v>3</v>
      </c>
      <c r="G4042" s="493">
        <v>43691.3634027778</v>
      </c>
      <c r="H4042" s="493">
        <v>43692.4008101852</v>
      </c>
      <c r="I4042" t="s">
        <v>6305</v>
      </c>
      <c r="J4042" t="s">
        <v>6557</v>
      </c>
      <c r="K4042" t="s">
        <v>8597</v>
      </c>
    </row>
    <row r="4043" hidden="1" spans="1:11">
      <c r="A4043" t="s">
        <v>10042</v>
      </c>
      <c r="B4043">
        <v>1</v>
      </c>
      <c r="C4043" t="s">
        <v>881</v>
      </c>
      <c r="D4043">
        <v>1</v>
      </c>
      <c r="E4043" t="s">
        <v>883</v>
      </c>
      <c r="F4043">
        <v>3</v>
      </c>
      <c r="G4043" s="493">
        <v>43691.3641203704</v>
      </c>
      <c r="H4043" s="493">
        <v>43692.4240856481</v>
      </c>
      <c r="I4043" t="s">
        <v>6309</v>
      </c>
      <c r="J4043" t="s">
        <v>6562</v>
      </c>
      <c r="K4043" t="s">
        <v>8597</v>
      </c>
    </row>
    <row r="4044" hidden="1" spans="1:11">
      <c r="A4044" t="s">
        <v>882</v>
      </c>
      <c r="B4044">
        <v>1</v>
      </c>
      <c r="C4044" t="s">
        <v>881</v>
      </c>
      <c r="D4044">
        <v>1</v>
      </c>
      <c r="E4044" t="s">
        <v>883</v>
      </c>
      <c r="F4044">
        <v>3</v>
      </c>
      <c r="G4044" s="493">
        <v>43691.3641203704</v>
      </c>
      <c r="H4044" s="493">
        <v>43692.4240856481</v>
      </c>
      <c r="I4044" t="s">
        <v>6313</v>
      </c>
      <c r="J4044" t="s">
        <v>6562</v>
      </c>
      <c r="K4044" t="s">
        <v>8597</v>
      </c>
    </row>
    <row r="4045" hidden="1" spans="1:11">
      <c r="A4045" t="s">
        <v>904</v>
      </c>
      <c r="B4045">
        <v>1</v>
      </c>
      <c r="C4045" t="s">
        <v>881</v>
      </c>
      <c r="D4045">
        <v>1</v>
      </c>
      <c r="E4045" t="s">
        <v>883</v>
      </c>
      <c r="F4045">
        <v>3</v>
      </c>
      <c r="G4045" s="493">
        <v>43691.3641203704</v>
      </c>
      <c r="H4045" s="493">
        <v>43692.4240856481</v>
      </c>
      <c r="I4045" t="s">
        <v>6307</v>
      </c>
      <c r="J4045" t="s">
        <v>6562</v>
      </c>
      <c r="K4045" t="s">
        <v>8597</v>
      </c>
    </row>
    <row r="4046" hidden="1" spans="1:11">
      <c r="A4046" t="s">
        <v>10043</v>
      </c>
      <c r="B4046">
        <v>1</v>
      </c>
      <c r="C4046" t="s">
        <v>8610</v>
      </c>
      <c r="D4046">
        <v>1</v>
      </c>
      <c r="E4046" t="s">
        <v>6356</v>
      </c>
      <c r="F4046">
        <v>4</v>
      </c>
      <c r="G4046" s="493">
        <v>43696.3763310185</v>
      </c>
      <c r="H4046" s="493">
        <v>45154.4956018518</v>
      </c>
      <c r="I4046" t="s">
        <v>6295</v>
      </c>
      <c r="J4046" t="s">
        <v>7266</v>
      </c>
      <c r="K4046" t="s">
        <v>8611</v>
      </c>
    </row>
    <row r="4047" hidden="1" spans="1:11">
      <c r="A4047" t="s">
        <v>10044</v>
      </c>
      <c r="B4047">
        <v>1</v>
      </c>
      <c r="C4047" t="s">
        <v>517</v>
      </c>
      <c r="D4047">
        <v>1</v>
      </c>
      <c r="E4047" t="s">
        <v>519</v>
      </c>
      <c r="F4047">
        <v>4</v>
      </c>
      <c r="G4047" s="493">
        <v>43691.3644907407</v>
      </c>
      <c r="H4047" s="493">
        <v>45154.4901967593</v>
      </c>
      <c r="I4047" t="s">
        <v>6291</v>
      </c>
      <c r="J4047" t="s">
        <v>6619</v>
      </c>
      <c r="K4047" t="s">
        <v>5868</v>
      </c>
    </row>
    <row r="4048" hidden="1" spans="1:11">
      <c r="A4048" t="s">
        <v>518</v>
      </c>
      <c r="B4048">
        <v>1</v>
      </c>
      <c r="C4048" t="s">
        <v>517</v>
      </c>
      <c r="D4048">
        <v>1</v>
      </c>
      <c r="E4048" t="s">
        <v>519</v>
      </c>
      <c r="F4048">
        <v>4</v>
      </c>
      <c r="G4048" s="493">
        <v>43691.3644907407</v>
      </c>
      <c r="H4048" s="493">
        <v>45154.4901967593</v>
      </c>
      <c r="I4048" t="s">
        <v>6293</v>
      </c>
      <c r="J4048" t="s">
        <v>6619</v>
      </c>
      <c r="K4048" t="s">
        <v>5868</v>
      </c>
    </row>
    <row r="4049" hidden="1" spans="1:11">
      <c r="A4049" t="s">
        <v>520</v>
      </c>
      <c r="B4049">
        <v>1</v>
      </c>
      <c r="C4049" t="s">
        <v>517</v>
      </c>
      <c r="D4049">
        <v>1</v>
      </c>
      <c r="E4049" t="s">
        <v>519</v>
      </c>
      <c r="F4049">
        <v>4</v>
      </c>
      <c r="G4049" s="493">
        <v>43691.3644907407</v>
      </c>
      <c r="H4049" s="493">
        <v>45154.4901967593</v>
      </c>
      <c r="I4049" t="s">
        <v>6299</v>
      </c>
      <c r="J4049" t="s">
        <v>6619</v>
      </c>
      <c r="K4049" t="s">
        <v>5868</v>
      </c>
    </row>
    <row r="4050" hidden="1" spans="1:11">
      <c r="A4050" t="s">
        <v>10045</v>
      </c>
      <c r="B4050">
        <v>1</v>
      </c>
      <c r="C4050" t="s">
        <v>517</v>
      </c>
      <c r="D4050">
        <v>1</v>
      </c>
      <c r="E4050" t="s">
        <v>519</v>
      </c>
      <c r="F4050">
        <v>4</v>
      </c>
      <c r="G4050" s="493">
        <v>43691.3644907407</v>
      </c>
      <c r="H4050" s="493">
        <v>45154.4901967593</v>
      </c>
      <c r="I4050" t="s">
        <v>6301</v>
      </c>
      <c r="J4050" t="s">
        <v>6619</v>
      </c>
      <c r="K4050" t="s">
        <v>5868</v>
      </c>
    </row>
    <row r="4051" hidden="1" spans="1:11">
      <c r="A4051" t="s">
        <v>10046</v>
      </c>
      <c r="B4051">
        <v>1</v>
      </c>
      <c r="C4051" t="s">
        <v>517</v>
      </c>
      <c r="D4051">
        <v>1</v>
      </c>
      <c r="E4051" t="s">
        <v>519</v>
      </c>
      <c r="F4051">
        <v>4</v>
      </c>
      <c r="G4051" s="493">
        <v>43691.3644907407</v>
      </c>
      <c r="H4051" s="493">
        <v>45154.4901967593</v>
      </c>
      <c r="I4051" t="s">
        <v>6297</v>
      </c>
      <c r="J4051" t="s">
        <v>6619</v>
      </c>
      <c r="K4051" t="s">
        <v>5868</v>
      </c>
    </row>
    <row r="4052" hidden="1" spans="1:11">
      <c r="A4052" t="s">
        <v>10047</v>
      </c>
      <c r="B4052">
        <v>1</v>
      </c>
      <c r="C4052" t="s">
        <v>607</v>
      </c>
      <c r="D4052">
        <v>1</v>
      </c>
      <c r="E4052" t="s">
        <v>493</v>
      </c>
      <c r="F4052">
        <v>4</v>
      </c>
      <c r="G4052" s="493">
        <v>44762.3627314815</v>
      </c>
      <c r="H4052" s="493">
        <v>44762.3676736111</v>
      </c>
      <c r="I4052" t="s">
        <v>9666</v>
      </c>
      <c r="J4052" t="s">
        <v>9667</v>
      </c>
      <c r="K4052" t="s">
        <v>9558</v>
      </c>
    </row>
    <row r="4053" hidden="1" spans="1:11">
      <c r="A4053" t="s">
        <v>10048</v>
      </c>
      <c r="B4053">
        <v>1</v>
      </c>
      <c r="C4053" t="s">
        <v>607</v>
      </c>
      <c r="D4053">
        <v>1</v>
      </c>
      <c r="E4053" t="s">
        <v>493</v>
      </c>
      <c r="F4053">
        <v>4</v>
      </c>
      <c r="G4053" s="493">
        <v>44762.3627314815</v>
      </c>
      <c r="H4053" s="493">
        <v>44762.3676736111</v>
      </c>
      <c r="I4053" t="s">
        <v>9052</v>
      </c>
      <c r="J4053" t="s">
        <v>9667</v>
      </c>
      <c r="K4053" t="s">
        <v>9558</v>
      </c>
    </row>
    <row r="4054" hidden="1" spans="1:11">
      <c r="A4054" t="s">
        <v>10049</v>
      </c>
      <c r="B4054">
        <v>1</v>
      </c>
      <c r="C4054" t="s">
        <v>490</v>
      </c>
      <c r="D4054">
        <v>1</v>
      </c>
      <c r="E4054" t="s">
        <v>493</v>
      </c>
      <c r="F4054">
        <v>4</v>
      </c>
      <c r="G4054" s="493">
        <v>44762.3630208333</v>
      </c>
      <c r="H4054" s="493">
        <v>45864.6647685185</v>
      </c>
      <c r="I4054" t="s">
        <v>9662</v>
      </c>
      <c r="J4054" t="s">
        <v>9663</v>
      </c>
      <c r="K4054" t="s">
        <v>8010</v>
      </c>
    </row>
    <row r="4055" hidden="1" spans="1:11">
      <c r="A4055" t="s">
        <v>10050</v>
      </c>
      <c r="B4055">
        <v>1</v>
      </c>
      <c r="C4055" t="s">
        <v>490</v>
      </c>
      <c r="D4055">
        <v>1</v>
      </c>
      <c r="E4055" t="s">
        <v>493</v>
      </c>
      <c r="F4055">
        <v>4</v>
      </c>
      <c r="G4055" s="493">
        <v>44762.3630208333</v>
      </c>
      <c r="H4055" s="493">
        <v>45864.6647685185</v>
      </c>
      <c r="I4055" t="s">
        <v>9054</v>
      </c>
      <c r="J4055" t="s">
        <v>9663</v>
      </c>
      <c r="K4055" t="s">
        <v>8010</v>
      </c>
    </row>
    <row r="4056" hidden="1" spans="1:11">
      <c r="A4056" t="s">
        <v>10051</v>
      </c>
      <c r="B4056">
        <v>1</v>
      </c>
      <c r="C4056" t="s">
        <v>9551</v>
      </c>
      <c r="D4056">
        <v>1</v>
      </c>
      <c r="E4056" t="s">
        <v>3512</v>
      </c>
      <c r="F4056">
        <v>4</v>
      </c>
      <c r="G4056" s="493">
        <v>44540.6092824074</v>
      </c>
      <c r="H4056" s="493">
        <v>44902.6035416667</v>
      </c>
      <c r="I4056" t="s">
        <v>3513</v>
      </c>
      <c r="J4056" t="s">
        <v>3514</v>
      </c>
      <c r="K4056" t="s">
        <v>9552</v>
      </c>
    </row>
    <row r="4057" hidden="1" spans="1:11">
      <c r="A4057" t="s">
        <v>10052</v>
      </c>
      <c r="B4057">
        <v>1</v>
      </c>
      <c r="C4057" t="s">
        <v>9554</v>
      </c>
      <c r="D4057">
        <v>1</v>
      </c>
      <c r="E4057" t="s">
        <v>3132</v>
      </c>
      <c r="F4057">
        <v>4</v>
      </c>
      <c r="G4057" s="493">
        <v>44540.6086342593</v>
      </c>
      <c r="H4057" s="493">
        <v>44902.6016319444</v>
      </c>
      <c r="I4057" t="s">
        <v>3491</v>
      </c>
      <c r="J4057" t="s">
        <v>3134</v>
      </c>
      <c r="K4057" t="s">
        <v>9555</v>
      </c>
    </row>
    <row r="4058" hidden="1" spans="1:11">
      <c r="A4058" t="s">
        <v>10053</v>
      </c>
      <c r="B4058">
        <v>1</v>
      </c>
      <c r="C4058" t="s">
        <v>1064</v>
      </c>
      <c r="D4058">
        <v>1</v>
      </c>
      <c r="E4058" t="s">
        <v>1066</v>
      </c>
      <c r="F4058">
        <v>6</v>
      </c>
      <c r="G4058" s="493">
        <v>44592.4466550926</v>
      </c>
      <c r="H4058" s="493">
        <v>44595.6564467593</v>
      </c>
      <c r="I4058" t="s">
        <v>3809</v>
      </c>
      <c r="J4058" t="s">
        <v>8201</v>
      </c>
      <c r="K4058" t="s">
        <v>8201</v>
      </c>
    </row>
    <row r="4059" hidden="1" spans="1:11">
      <c r="A4059" t="s">
        <v>1064</v>
      </c>
      <c r="B4059">
        <v>1</v>
      </c>
      <c r="C4059" t="s">
        <v>1064</v>
      </c>
      <c r="D4059">
        <v>1</v>
      </c>
      <c r="E4059" t="s">
        <v>1066</v>
      </c>
      <c r="F4059">
        <v>6</v>
      </c>
      <c r="G4059" s="493">
        <v>44592.4466550926</v>
      </c>
      <c r="H4059" s="493">
        <v>44595.6564467593</v>
      </c>
      <c r="I4059" t="s">
        <v>8201</v>
      </c>
      <c r="J4059" t="s">
        <v>8201</v>
      </c>
      <c r="K4059" t="s">
        <v>8201</v>
      </c>
    </row>
    <row r="4060" hidden="1" spans="1:11">
      <c r="A4060" t="s">
        <v>1061</v>
      </c>
      <c r="B4060">
        <v>1</v>
      </c>
      <c r="C4060" t="s">
        <v>1061</v>
      </c>
      <c r="D4060">
        <v>1</v>
      </c>
      <c r="E4060" t="s">
        <v>1063</v>
      </c>
      <c r="F4060">
        <v>6</v>
      </c>
      <c r="G4060" s="493">
        <v>44592.4572453704</v>
      </c>
      <c r="H4060" s="493">
        <v>44595.6973611111</v>
      </c>
      <c r="I4060" t="s">
        <v>8197</v>
      </c>
      <c r="J4060" t="s">
        <v>8197</v>
      </c>
      <c r="K4060" t="s">
        <v>8197</v>
      </c>
    </row>
    <row r="4061" hidden="1" spans="1:11">
      <c r="A4061" t="s">
        <v>10054</v>
      </c>
      <c r="B4061">
        <v>1</v>
      </c>
      <c r="C4061" t="s">
        <v>1061</v>
      </c>
      <c r="D4061">
        <v>1</v>
      </c>
      <c r="E4061" t="s">
        <v>1063</v>
      </c>
      <c r="F4061">
        <v>6</v>
      </c>
      <c r="G4061" s="493">
        <v>44592.4572453704</v>
      </c>
      <c r="H4061" s="493">
        <v>44595.6973611111</v>
      </c>
      <c r="I4061" t="s">
        <v>3941</v>
      </c>
      <c r="J4061" t="s">
        <v>8197</v>
      </c>
      <c r="K4061" t="s">
        <v>8197</v>
      </c>
    </row>
    <row r="4062" hidden="1" spans="1:11">
      <c r="A4062" t="s">
        <v>10055</v>
      </c>
      <c r="B4062">
        <v>1</v>
      </c>
      <c r="C4062" t="s">
        <v>10055</v>
      </c>
      <c r="D4062">
        <v>1</v>
      </c>
      <c r="F4062">
        <v>0</v>
      </c>
      <c r="G4062" s="493">
        <v>44895.3099189815</v>
      </c>
      <c r="H4062" s="493">
        <v>44895.3099189815</v>
      </c>
      <c r="I4062" t="s">
        <v>10056</v>
      </c>
      <c r="J4062" t="s">
        <v>10056</v>
      </c>
      <c r="K4062" t="s">
        <v>1368</v>
      </c>
    </row>
    <row r="4063" hidden="1" spans="1:11">
      <c r="A4063" t="s">
        <v>10057</v>
      </c>
      <c r="B4063">
        <v>1</v>
      </c>
      <c r="C4063" t="s">
        <v>10057</v>
      </c>
      <c r="D4063">
        <v>1</v>
      </c>
      <c r="E4063" t="s">
        <v>10058</v>
      </c>
      <c r="F4063">
        <v>6</v>
      </c>
      <c r="G4063" s="493">
        <v>44824.4484953704</v>
      </c>
      <c r="H4063" s="493">
        <v>44824.4526041667</v>
      </c>
      <c r="I4063" t="s">
        <v>10059</v>
      </c>
      <c r="J4063" t="s">
        <v>10059</v>
      </c>
      <c r="K4063" t="s">
        <v>10060</v>
      </c>
    </row>
    <row r="4064" hidden="1" spans="1:11">
      <c r="A4064" t="s">
        <v>10061</v>
      </c>
      <c r="B4064">
        <v>1</v>
      </c>
      <c r="C4064" t="s">
        <v>10062</v>
      </c>
      <c r="D4064">
        <v>1</v>
      </c>
      <c r="E4064" t="s">
        <v>8621</v>
      </c>
      <c r="F4064">
        <v>6</v>
      </c>
      <c r="G4064" s="493">
        <v>44613.5709490741</v>
      </c>
      <c r="H4064" s="493">
        <v>45209.4981481481</v>
      </c>
      <c r="I4064" t="s">
        <v>3075</v>
      </c>
      <c r="J4064" t="s">
        <v>3735</v>
      </c>
      <c r="K4064" t="s">
        <v>3064</v>
      </c>
    </row>
    <row r="4065" hidden="1" spans="1:11">
      <c r="A4065" t="s">
        <v>10063</v>
      </c>
      <c r="B4065">
        <v>1</v>
      </c>
      <c r="C4065" t="s">
        <v>10064</v>
      </c>
      <c r="D4065">
        <v>1</v>
      </c>
      <c r="E4065" t="s">
        <v>8623</v>
      </c>
      <c r="F4065">
        <v>6</v>
      </c>
      <c r="G4065" s="493">
        <v>44614.6040856481</v>
      </c>
      <c r="H4065" s="493">
        <v>45209.4960763889</v>
      </c>
      <c r="I4065" t="s">
        <v>3071</v>
      </c>
      <c r="J4065" t="s">
        <v>3742</v>
      </c>
      <c r="K4065" t="s">
        <v>8624</v>
      </c>
    </row>
    <row r="4066" hidden="1" spans="1:11">
      <c r="A4066" t="s">
        <v>10065</v>
      </c>
      <c r="B4066">
        <v>1</v>
      </c>
      <c r="C4066" t="s">
        <v>10066</v>
      </c>
      <c r="D4066">
        <v>1</v>
      </c>
      <c r="E4066" t="s">
        <v>8646</v>
      </c>
      <c r="F4066">
        <v>4</v>
      </c>
      <c r="G4066" s="493">
        <v>44614.6115162037</v>
      </c>
      <c r="H4066" s="493">
        <v>45209.4916782407</v>
      </c>
      <c r="I4066" t="s">
        <v>3077</v>
      </c>
      <c r="J4066" t="s">
        <v>3739</v>
      </c>
      <c r="K4066" t="s">
        <v>8647</v>
      </c>
    </row>
    <row r="4067" hidden="1" spans="1:11">
      <c r="A4067" t="s">
        <v>625</v>
      </c>
      <c r="B4067">
        <v>1</v>
      </c>
      <c r="C4067" t="s">
        <v>624</v>
      </c>
      <c r="D4067">
        <v>1</v>
      </c>
      <c r="E4067" t="s">
        <v>626</v>
      </c>
      <c r="F4067">
        <v>4</v>
      </c>
      <c r="G4067" s="493">
        <v>44613.579537037</v>
      </c>
      <c r="H4067" s="493">
        <v>45209.3983217593</v>
      </c>
      <c r="I4067" t="s">
        <v>3073</v>
      </c>
      <c r="J4067" t="s">
        <v>3746</v>
      </c>
      <c r="K4067" t="s">
        <v>3747</v>
      </c>
    </row>
    <row r="4068" hidden="1" spans="1:11">
      <c r="A4068" t="s">
        <v>10067</v>
      </c>
      <c r="B4068">
        <v>1</v>
      </c>
      <c r="C4068" t="s">
        <v>10064</v>
      </c>
      <c r="D4068">
        <v>1</v>
      </c>
      <c r="E4068" t="s">
        <v>8623</v>
      </c>
      <c r="F4068">
        <v>6</v>
      </c>
      <c r="G4068" s="493">
        <v>44614.6040856481</v>
      </c>
      <c r="H4068" s="493">
        <v>45209.4960763889</v>
      </c>
      <c r="I4068" t="s">
        <v>8759</v>
      </c>
      <c r="J4068" t="s">
        <v>3742</v>
      </c>
      <c r="K4068" t="s">
        <v>8624</v>
      </c>
    </row>
    <row r="4069" hidden="1" spans="1:11">
      <c r="A4069" t="s">
        <v>10068</v>
      </c>
      <c r="B4069">
        <v>1</v>
      </c>
      <c r="C4069" t="s">
        <v>10066</v>
      </c>
      <c r="D4069">
        <v>1</v>
      </c>
      <c r="E4069" t="s">
        <v>8646</v>
      </c>
      <c r="F4069">
        <v>4</v>
      </c>
      <c r="G4069" s="493">
        <v>44614.6115162037</v>
      </c>
      <c r="H4069" s="493">
        <v>45209.4916782407</v>
      </c>
      <c r="I4069" t="s">
        <v>8754</v>
      </c>
      <c r="J4069" t="s">
        <v>3739</v>
      </c>
      <c r="K4069" t="s">
        <v>8647</v>
      </c>
    </row>
    <row r="4070" hidden="1" spans="1:11">
      <c r="A4070" t="s">
        <v>10069</v>
      </c>
      <c r="B4070">
        <v>1</v>
      </c>
      <c r="C4070" t="s">
        <v>10070</v>
      </c>
      <c r="D4070">
        <v>1</v>
      </c>
      <c r="E4070" t="s">
        <v>10071</v>
      </c>
      <c r="F4070">
        <v>4</v>
      </c>
      <c r="G4070" s="493">
        <v>44721.4362037037</v>
      </c>
      <c r="H4070" s="493">
        <v>44722.3981828704</v>
      </c>
      <c r="I4070" t="s">
        <v>8299</v>
      </c>
      <c r="J4070" t="s">
        <v>7792</v>
      </c>
      <c r="K4070" t="s">
        <v>8078</v>
      </c>
    </row>
    <row r="4071" hidden="1" spans="1:11">
      <c r="A4071" t="s">
        <v>10072</v>
      </c>
      <c r="B4071">
        <v>1</v>
      </c>
      <c r="C4071" t="s">
        <v>10073</v>
      </c>
      <c r="D4071">
        <v>1</v>
      </c>
      <c r="E4071" t="s">
        <v>10074</v>
      </c>
      <c r="F4071">
        <v>4</v>
      </c>
      <c r="G4071" s="493">
        <v>44721.4551388889</v>
      </c>
      <c r="H4071" s="493">
        <v>44722.4188888889</v>
      </c>
      <c r="I4071" t="s">
        <v>8301</v>
      </c>
      <c r="J4071" t="s">
        <v>7796</v>
      </c>
      <c r="K4071" t="s">
        <v>8088</v>
      </c>
    </row>
    <row r="4072" hidden="1" spans="1:11">
      <c r="A4072" t="s">
        <v>10075</v>
      </c>
      <c r="B4072">
        <v>1</v>
      </c>
      <c r="C4072" t="s">
        <v>10070</v>
      </c>
      <c r="D4072">
        <v>1</v>
      </c>
      <c r="E4072" t="s">
        <v>10071</v>
      </c>
      <c r="F4072">
        <v>4</v>
      </c>
      <c r="G4072" s="493">
        <v>44721.4362037037</v>
      </c>
      <c r="H4072" s="493">
        <v>44722.3981828704</v>
      </c>
      <c r="I4072" t="s">
        <v>8075</v>
      </c>
      <c r="J4072" t="s">
        <v>7792</v>
      </c>
      <c r="K4072" t="s">
        <v>8078</v>
      </c>
    </row>
    <row r="4073" hidden="1" spans="1:11">
      <c r="A4073" t="s">
        <v>10076</v>
      </c>
      <c r="B4073">
        <v>1</v>
      </c>
      <c r="C4073" t="s">
        <v>10073</v>
      </c>
      <c r="D4073">
        <v>1</v>
      </c>
      <c r="E4073" t="s">
        <v>10074</v>
      </c>
      <c r="F4073">
        <v>4</v>
      </c>
      <c r="G4073" s="493">
        <v>44721.4551388889</v>
      </c>
      <c r="H4073" s="493">
        <v>44722.4188888889</v>
      </c>
      <c r="I4073" t="s">
        <v>8087</v>
      </c>
      <c r="J4073" t="s">
        <v>7796</v>
      </c>
      <c r="K4073" t="s">
        <v>8088</v>
      </c>
    </row>
    <row r="4074" hidden="1" spans="1:11">
      <c r="A4074" t="s">
        <v>10077</v>
      </c>
      <c r="B4074">
        <v>1</v>
      </c>
      <c r="C4074" t="s">
        <v>10077</v>
      </c>
      <c r="D4074">
        <v>1</v>
      </c>
      <c r="F4074">
        <v>0</v>
      </c>
      <c r="G4074" s="493">
        <v>44942.5863657407</v>
      </c>
      <c r="H4074" s="493">
        <v>44942.5863657407</v>
      </c>
      <c r="I4074" t="s">
        <v>10078</v>
      </c>
      <c r="J4074" t="s">
        <v>10078</v>
      </c>
      <c r="K4074" t="s">
        <v>1368</v>
      </c>
    </row>
    <row r="4075" hidden="1" spans="1:11">
      <c r="A4075" t="s">
        <v>10079</v>
      </c>
      <c r="B4075">
        <v>1</v>
      </c>
      <c r="C4075" t="s">
        <v>10079</v>
      </c>
      <c r="D4075">
        <v>1</v>
      </c>
      <c r="E4075" t="s">
        <v>9749</v>
      </c>
      <c r="F4075">
        <v>3</v>
      </c>
      <c r="G4075" s="493">
        <v>44607.6265740741</v>
      </c>
      <c r="H4075" s="493">
        <v>44607.6352662037</v>
      </c>
      <c r="I4075" t="s">
        <v>3318</v>
      </c>
      <c r="J4075" t="s">
        <v>3318</v>
      </c>
      <c r="K4075" t="s">
        <v>3318</v>
      </c>
    </row>
    <row r="4076" hidden="1" spans="1:11">
      <c r="A4076" t="s">
        <v>10080</v>
      </c>
      <c r="B4076">
        <v>1</v>
      </c>
      <c r="C4076" t="s">
        <v>10081</v>
      </c>
      <c r="D4076">
        <v>1</v>
      </c>
      <c r="E4076" t="s">
        <v>10082</v>
      </c>
      <c r="F4076">
        <v>9</v>
      </c>
      <c r="G4076" s="493">
        <v>44743.415787037</v>
      </c>
      <c r="H4076" s="493">
        <v>44743.4243518518</v>
      </c>
      <c r="I4076" t="s">
        <v>5174</v>
      </c>
      <c r="J4076" t="s">
        <v>5175</v>
      </c>
      <c r="K4076" t="s">
        <v>5175</v>
      </c>
    </row>
    <row r="4077" hidden="1" spans="1:11">
      <c r="A4077" t="s">
        <v>10083</v>
      </c>
      <c r="B4077">
        <v>1</v>
      </c>
      <c r="C4077" t="s">
        <v>9951</v>
      </c>
      <c r="D4077">
        <v>1</v>
      </c>
      <c r="E4077" t="s">
        <v>9952</v>
      </c>
      <c r="F4077">
        <v>3</v>
      </c>
      <c r="G4077" s="493">
        <v>44491.4918518519</v>
      </c>
      <c r="H4077" s="493">
        <v>44491.6094212963</v>
      </c>
      <c r="I4077" t="s">
        <v>9953</v>
      </c>
      <c r="J4077" t="s">
        <v>9954</v>
      </c>
      <c r="K4077" t="s">
        <v>9955</v>
      </c>
    </row>
    <row r="4078" hidden="1" spans="1:11">
      <c r="A4078" t="s">
        <v>10084</v>
      </c>
      <c r="B4078">
        <v>1</v>
      </c>
      <c r="C4078" t="s">
        <v>9876</v>
      </c>
      <c r="D4078">
        <v>1</v>
      </c>
      <c r="E4078" t="s">
        <v>9877</v>
      </c>
      <c r="F4078">
        <v>2</v>
      </c>
      <c r="G4078" s="493">
        <v>44491.5094907407</v>
      </c>
      <c r="H4078" s="493">
        <v>44495.3894097222</v>
      </c>
      <c r="I4078" t="s">
        <v>9878</v>
      </c>
      <c r="J4078" t="s">
        <v>9313</v>
      </c>
      <c r="K4078" t="s">
        <v>9314</v>
      </c>
    </row>
    <row r="4079" hidden="1" spans="1:11">
      <c r="A4079" t="s">
        <v>10085</v>
      </c>
      <c r="B4079">
        <v>1</v>
      </c>
      <c r="C4079" t="s">
        <v>10085</v>
      </c>
      <c r="D4079">
        <v>1</v>
      </c>
      <c r="F4079">
        <v>0</v>
      </c>
      <c r="G4079" s="493">
        <v>44615.6421296296</v>
      </c>
      <c r="H4079" s="493">
        <v>44615.6421296296</v>
      </c>
      <c r="I4079" t="s">
        <v>10086</v>
      </c>
      <c r="J4079" t="s">
        <v>10086</v>
      </c>
      <c r="K4079" t="s">
        <v>1368</v>
      </c>
    </row>
    <row r="4080" hidden="1" spans="1:11">
      <c r="A4080" t="s">
        <v>10087</v>
      </c>
      <c r="B4080">
        <v>1</v>
      </c>
      <c r="C4080" t="s">
        <v>9951</v>
      </c>
      <c r="D4080">
        <v>1</v>
      </c>
      <c r="E4080" t="s">
        <v>9952</v>
      </c>
      <c r="F4080">
        <v>3</v>
      </c>
      <c r="G4080" s="493">
        <v>44491.4918518519</v>
      </c>
      <c r="H4080" s="493">
        <v>44491.6094212963</v>
      </c>
      <c r="I4080" t="s">
        <v>10088</v>
      </c>
      <c r="J4080" t="s">
        <v>9954</v>
      </c>
      <c r="K4080" t="s">
        <v>9955</v>
      </c>
    </row>
    <row r="4081" hidden="1" spans="1:11">
      <c r="A4081" t="s">
        <v>10089</v>
      </c>
      <c r="B4081">
        <v>1</v>
      </c>
      <c r="C4081" t="s">
        <v>10089</v>
      </c>
      <c r="D4081">
        <v>1</v>
      </c>
      <c r="F4081">
        <v>0</v>
      </c>
      <c r="G4081" s="493">
        <v>44615.6459143519</v>
      </c>
      <c r="H4081" s="493">
        <v>44615.6459143519</v>
      </c>
      <c r="I4081" t="s">
        <v>9957</v>
      </c>
      <c r="J4081" t="s">
        <v>9957</v>
      </c>
      <c r="K4081" t="s">
        <v>1368</v>
      </c>
    </row>
    <row r="4082" hidden="1" spans="1:11">
      <c r="A4082" t="s">
        <v>10090</v>
      </c>
      <c r="B4082">
        <v>1</v>
      </c>
      <c r="C4082" t="s">
        <v>9951</v>
      </c>
      <c r="D4082">
        <v>1</v>
      </c>
      <c r="E4082" t="s">
        <v>9952</v>
      </c>
      <c r="F4082">
        <v>3</v>
      </c>
      <c r="G4082" s="493">
        <v>44491.4918518519</v>
      </c>
      <c r="H4082" s="493">
        <v>44491.6094212963</v>
      </c>
      <c r="I4082" t="s">
        <v>9959</v>
      </c>
      <c r="J4082" t="s">
        <v>9954</v>
      </c>
      <c r="K4082" t="s">
        <v>9955</v>
      </c>
    </row>
    <row r="4083" hidden="1" spans="1:11">
      <c r="A4083" t="s">
        <v>10091</v>
      </c>
      <c r="B4083">
        <v>1</v>
      </c>
      <c r="C4083" t="s">
        <v>10091</v>
      </c>
      <c r="D4083">
        <v>1</v>
      </c>
      <c r="F4083">
        <v>0</v>
      </c>
      <c r="G4083" s="493">
        <v>44615.6406712963</v>
      </c>
      <c r="H4083" s="493">
        <v>44615.6406712963</v>
      </c>
      <c r="I4083" t="s">
        <v>9933</v>
      </c>
      <c r="J4083" t="s">
        <v>9933</v>
      </c>
      <c r="K4083" t="s">
        <v>1368</v>
      </c>
    </row>
    <row r="4084" hidden="1" spans="1:11">
      <c r="A4084" t="s">
        <v>10092</v>
      </c>
      <c r="B4084">
        <v>1</v>
      </c>
      <c r="C4084" t="s">
        <v>10092</v>
      </c>
      <c r="D4084">
        <v>1</v>
      </c>
      <c r="F4084">
        <v>0</v>
      </c>
      <c r="G4084" s="493">
        <v>44615.6500810185</v>
      </c>
      <c r="H4084" s="493">
        <v>44615.6500810185</v>
      </c>
      <c r="I4084" t="s">
        <v>9880</v>
      </c>
      <c r="J4084" t="s">
        <v>9880</v>
      </c>
      <c r="K4084" t="s">
        <v>1368</v>
      </c>
    </row>
    <row r="4085" hidden="1" spans="1:11">
      <c r="A4085" t="s">
        <v>10093</v>
      </c>
      <c r="B4085">
        <v>1</v>
      </c>
      <c r="C4085" t="s">
        <v>10093</v>
      </c>
      <c r="D4085">
        <v>1</v>
      </c>
      <c r="F4085">
        <v>0</v>
      </c>
      <c r="G4085" s="493">
        <v>44615.6480208333</v>
      </c>
      <c r="H4085" s="493">
        <v>44615.6480208333</v>
      </c>
      <c r="I4085" t="s">
        <v>10094</v>
      </c>
      <c r="J4085" t="s">
        <v>10094</v>
      </c>
      <c r="K4085" t="s">
        <v>1368</v>
      </c>
    </row>
    <row r="4086" hidden="1" spans="1:11">
      <c r="A4086" t="s">
        <v>10095</v>
      </c>
      <c r="B4086">
        <v>1</v>
      </c>
      <c r="C4086" t="s">
        <v>9951</v>
      </c>
      <c r="D4086">
        <v>1</v>
      </c>
      <c r="E4086" t="s">
        <v>9952</v>
      </c>
      <c r="F4086">
        <v>3</v>
      </c>
      <c r="G4086" s="493">
        <v>44491.4918518519</v>
      </c>
      <c r="H4086" s="493">
        <v>44491.6094212963</v>
      </c>
      <c r="I4086" t="s">
        <v>9985</v>
      </c>
      <c r="J4086" t="s">
        <v>9954</v>
      </c>
      <c r="K4086" t="s">
        <v>9955</v>
      </c>
    </row>
    <row r="4087" hidden="1" spans="1:11">
      <c r="A4087" t="s">
        <v>10096</v>
      </c>
      <c r="B4087">
        <v>1</v>
      </c>
      <c r="C4087" t="s">
        <v>10096</v>
      </c>
      <c r="D4087">
        <v>1</v>
      </c>
      <c r="F4087">
        <v>0</v>
      </c>
      <c r="G4087" s="493">
        <v>44615.6441898148</v>
      </c>
      <c r="H4087" s="493">
        <v>44615.6441898148</v>
      </c>
      <c r="I4087" t="s">
        <v>10097</v>
      </c>
      <c r="J4087" t="s">
        <v>10097</v>
      </c>
      <c r="K4087" t="s">
        <v>1368</v>
      </c>
    </row>
    <row r="4088" hidden="1" spans="1:11">
      <c r="A4088" t="s">
        <v>10098</v>
      </c>
      <c r="B4088">
        <v>1</v>
      </c>
      <c r="C4088" t="s">
        <v>9876</v>
      </c>
      <c r="D4088">
        <v>1</v>
      </c>
      <c r="E4088" t="s">
        <v>9877</v>
      </c>
      <c r="F4088">
        <v>2</v>
      </c>
      <c r="G4088" s="493">
        <v>44491.5094907407</v>
      </c>
      <c r="H4088" s="493">
        <v>44495.3894097222</v>
      </c>
      <c r="I4088" t="s">
        <v>9987</v>
      </c>
      <c r="J4088" t="s">
        <v>9313</v>
      </c>
      <c r="K4088" t="s">
        <v>9314</v>
      </c>
    </row>
    <row r="4089" hidden="1" spans="1:11">
      <c r="A4089" t="s">
        <v>498</v>
      </c>
      <c r="B4089">
        <v>1</v>
      </c>
      <c r="C4089" t="s">
        <v>496</v>
      </c>
      <c r="D4089">
        <v>1</v>
      </c>
      <c r="E4089" t="s">
        <v>497</v>
      </c>
      <c r="F4089">
        <v>12</v>
      </c>
      <c r="G4089" s="493">
        <v>44636.7123148148</v>
      </c>
      <c r="H4089" s="493">
        <v>45246.4184490741</v>
      </c>
      <c r="I4089" t="s">
        <v>10099</v>
      </c>
      <c r="J4089" t="s">
        <v>5907</v>
      </c>
      <c r="K4089" t="s">
        <v>8285</v>
      </c>
    </row>
    <row r="4090" hidden="1" spans="1:11">
      <c r="A4090" t="s">
        <v>10100</v>
      </c>
      <c r="B4090">
        <v>1</v>
      </c>
      <c r="C4090" t="s">
        <v>10100</v>
      </c>
      <c r="D4090">
        <v>1</v>
      </c>
      <c r="F4090">
        <v>0</v>
      </c>
      <c r="G4090" s="493">
        <v>44615.6371180556</v>
      </c>
      <c r="H4090" s="493">
        <v>44615.6371180556</v>
      </c>
      <c r="I4090" t="s">
        <v>9949</v>
      </c>
      <c r="J4090" t="s">
        <v>9949</v>
      </c>
      <c r="K4090" t="s">
        <v>1368</v>
      </c>
    </row>
    <row r="4091" hidden="1" spans="1:11">
      <c r="A4091" t="s">
        <v>10101</v>
      </c>
      <c r="B4091">
        <v>1</v>
      </c>
      <c r="C4091" t="s">
        <v>10102</v>
      </c>
      <c r="D4091">
        <v>1</v>
      </c>
      <c r="E4091" t="s">
        <v>9618</v>
      </c>
      <c r="F4091">
        <v>9</v>
      </c>
      <c r="G4091" s="493">
        <v>44760.3886921296</v>
      </c>
      <c r="H4091" s="493">
        <v>45162.3674884259</v>
      </c>
      <c r="I4091" t="s">
        <v>3303</v>
      </c>
      <c r="J4091" t="s">
        <v>9619</v>
      </c>
      <c r="K4091" t="s">
        <v>10103</v>
      </c>
    </row>
    <row r="4092" hidden="1" spans="1:11">
      <c r="A4092" t="s">
        <v>10104</v>
      </c>
      <c r="B4092">
        <v>1</v>
      </c>
      <c r="C4092" t="s">
        <v>10105</v>
      </c>
      <c r="D4092">
        <v>1</v>
      </c>
      <c r="E4092" t="s">
        <v>9618</v>
      </c>
      <c r="F4092">
        <v>9</v>
      </c>
      <c r="G4092" s="493">
        <v>44760.3890277778</v>
      </c>
      <c r="H4092" s="493">
        <v>45162.3706597222</v>
      </c>
      <c r="I4092" t="s">
        <v>3308</v>
      </c>
      <c r="J4092" t="s">
        <v>9621</v>
      </c>
      <c r="K4092" t="s">
        <v>10106</v>
      </c>
    </row>
    <row r="4093" hidden="1" spans="1:11">
      <c r="A4093" t="s">
        <v>10107</v>
      </c>
      <c r="B4093">
        <v>1</v>
      </c>
      <c r="C4093" t="s">
        <v>10108</v>
      </c>
      <c r="D4093">
        <v>1</v>
      </c>
      <c r="E4093" t="s">
        <v>9618</v>
      </c>
      <c r="F4093">
        <v>9</v>
      </c>
      <c r="G4093" s="493">
        <v>44760.3893865741</v>
      </c>
      <c r="H4093" s="493">
        <v>44760.4096180556</v>
      </c>
      <c r="I4093" t="s">
        <v>3313</v>
      </c>
      <c r="J4093" t="s">
        <v>9623</v>
      </c>
      <c r="K4093" t="s">
        <v>10109</v>
      </c>
    </row>
    <row r="4094" hidden="1" spans="1:11">
      <c r="A4094" t="s">
        <v>10110</v>
      </c>
      <c r="B4094">
        <v>1</v>
      </c>
      <c r="C4094" t="s">
        <v>10108</v>
      </c>
      <c r="D4094">
        <v>1</v>
      </c>
      <c r="E4094" t="s">
        <v>9618</v>
      </c>
      <c r="F4094">
        <v>9</v>
      </c>
      <c r="G4094" s="493">
        <v>44760.3893865741</v>
      </c>
      <c r="H4094" s="493">
        <v>44760.4096180556</v>
      </c>
      <c r="I4094" t="s">
        <v>7451</v>
      </c>
      <c r="J4094" t="s">
        <v>9623</v>
      </c>
      <c r="K4094" t="s">
        <v>10109</v>
      </c>
    </row>
    <row r="4095" hidden="1" spans="1:11">
      <c r="A4095" t="s">
        <v>10111</v>
      </c>
      <c r="B4095">
        <v>1</v>
      </c>
      <c r="C4095" t="s">
        <v>10105</v>
      </c>
      <c r="D4095">
        <v>1</v>
      </c>
      <c r="E4095" t="s">
        <v>9618</v>
      </c>
      <c r="F4095">
        <v>9</v>
      </c>
      <c r="G4095" s="493">
        <v>44760.3890277778</v>
      </c>
      <c r="H4095" s="493">
        <v>45162.3706597222</v>
      </c>
      <c r="I4095" t="s">
        <v>7449</v>
      </c>
      <c r="J4095" t="s">
        <v>9621</v>
      </c>
      <c r="K4095" t="s">
        <v>10106</v>
      </c>
    </row>
    <row r="4096" hidden="1" spans="1:11">
      <c r="A4096" t="s">
        <v>10112</v>
      </c>
      <c r="B4096">
        <v>1</v>
      </c>
      <c r="C4096" t="s">
        <v>10112</v>
      </c>
      <c r="D4096">
        <v>1</v>
      </c>
      <c r="F4096">
        <v>0</v>
      </c>
      <c r="G4096" s="493">
        <v>44698.5717939815</v>
      </c>
      <c r="H4096" s="493">
        <v>44698.5717939815</v>
      </c>
      <c r="I4096" t="s">
        <v>10113</v>
      </c>
      <c r="J4096" t="s">
        <v>10113</v>
      </c>
      <c r="K4096" t="s">
        <v>1368</v>
      </c>
    </row>
    <row r="4097" hidden="1" spans="1:11">
      <c r="A4097" t="s">
        <v>10114</v>
      </c>
      <c r="B4097">
        <v>1</v>
      </c>
      <c r="C4097" t="s">
        <v>9059</v>
      </c>
      <c r="D4097">
        <v>1</v>
      </c>
      <c r="E4097" t="s">
        <v>7410</v>
      </c>
      <c r="F4097">
        <v>9</v>
      </c>
      <c r="G4097" s="493">
        <v>43885.6637268519</v>
      </c>
      <c r="H4097" s="493">
        <v>43885.670462963</v>
      </c>
      <c r="I4097" t="s">
        <v>3683</v>
      </c>
      <c r="J4097" t="s">
        <v>3680</v>
      </c>
      <c r="K4097" t="s">
        <v>9060</v>
      </c>
    </row>
    <row r="4098" hidden="1" spans="1:11">
      <c r="A4098" t="s">
        <v>10115</v>
      </c>
      <c r="B4098">
        <v>1</v>
      </c>
      <c r="C4098" t="s">
        <v>10115</v>
      </c>
      <c r="D4098">
        <v>1</v>
      </c>
      <c r="F4098">
        <v>0</v>
      </c>
      <c r="G4098" s="493">
        <v>44783.6474189815</v>
      </c>
      <c r="H4098" s="493">
        <v>44783.6474189815</v>
      </c>
      <c r="I4098" t="s">
        <v>6399</v>
      </c>
      <c r="J4098" t="s">
        <v>6399</v>
      </c>
      <c r="K4098" t="s">
        <v>1368</v>
      </c>
    </row>
    <row r="4099" hidden="1" spans="1:11">
      <c r="A4099" t="s">
        <v>10116</v>
      </c>
      <c r="B4099">
        <v>1</v>
      </c>
      <c r="C4099" t="s">
        <v>9397</v>
      </c>
      <c r="D4099">
        <v>1</v>
      </c>
      <c r="E4099" t="s">
        <v>5975</v>
      </c>
      <c r="F4099">
        <v>2</v>
      </c>
      <c r="G4099" s="493">
        <v>44447.4445717593</v>
      </c>
      <c r="H4099" s="493">
        <v>44447.4478009259</v>
      </c>
      <c r="I4099" t="s">
        <v>7277</v>
      </c>
      <c r="J4099" t="s">
        <v>7278</v>
      </c>
      <c r="K4099" t="s">
        <v>5983</v>
      </c>
    </row>
    <row r="4100" hidden="1" spans="1:11">
      <c r="A4100" t="s">
        <v>10117</v>
      </c>
      <c r="B4100">
        <v>1</v>
      </c>
      <c r="C4100" t="s">
        <v>9397</v>
      </c>
      <c r="D4100">
        <v>1</v>
      </c>
      <c r="E4100" t="s">
        <v>5975</v>
      </c>
      <c r="F4100">
        <v>2</v>
      </c>
      <c r="G4100" s="493">
        <v>44447.4445717593</v>
      </c>
      <c r="H4100" s="493">
        <v>44447.4478009259</v>
      </c>
      <c r="I4100" t="s">
        <v>8238</v>
      </c>
      <c r="J4100" t="s">
        <v>7278</v>
      </c>
      <c r="K4100" t="s">
        <v>5983</v>
      </c>
    </row>
    <row r="4101" hidden="1" spans="1:11">
      <c r="A4101" t="s">
        <v>10118</v>
      </c>
      <c r="B4101">
        <v>1</v>
      </c>
      <c r="C4101" t="s">
        <v>857</v>
      </c>
      <c r="D4101">
        <v>1</v>
      </c>
      <c r="E4101" t="s">
        <v>859</v>
      </c>
      <c r="F4101">
        <v>4</v>
      </c>
      <c r="G4101" s="493">
        <v>44574.4802662037</v>
      </c>
      <c r="H4101" s="493">
        <v>44574.5581597222</v>
      </c>
      <c r="I4101" t="s">
        <v>10119</v>
      </c>
      <c r="J4101" t="s">
        <v>9904</v>
      </c>
      <c r="K4101" t="s">
        <v>9904</v>
      </c>
    </row>
    <row r="4102" hidden="1" spans="1:11">
      <c r="A4102" t="s">
        <v>10120</v>
      </c>
      <c r="B4102">
        <v>1</v>
      </c>
      <c r="C4102" t="s">
        <v>733</v>
      </c>
      <c r="D4102">
        <v>1</v>
      </c>
      <c r="E4102" t="s">
        <v>735</v>
      </c>
      <c r="F4102">
        <v>10</v>
      </c>
      <c r="G4102" s="493">
        <v>43378.6340856481</v>
      </c>
      <c r="H4102" s="493">
        <v>43378.6668402778</v>
      </c>
      <c r="I4102" t="s">
        <v>7762</v>
      </c>
      <c r="J4102" t="s">
        <v>7763</v>
      </c>
      <c r="K4102" t="s">
        <v>8069</v>
      </c>
    </row>
    <row r="4103" hidden="1" spans="1:11">
      <c r="A4103" t="s">
        <v>10121</v>
      </c>
      <c r="B4103">
        <v>1</v>
      </c>
      <c r="C4103" t="s">
        <v>857</v>
      </c>
      <c r="D4103">
        <v>1</v>
      </c>
      <c r="E4103" t="s">
        <v>859</v>
      </c>
      <c r="F4103">
        <v>4</v>
      </c>
      <c r="G4103" s="493">
        <v>44574.4802662037</v>
      </c>
      <c r="H4103" s="493">
        <v>44574.5581597222</v>
      </c>
      <c r="I4103" t="s">
        <v>10122</v>
      </c>
      <c r="J4103" t="s">
        <v>9904</v>
      </c>
      <c r="K4103" t="s">
        <v>9904</v>
      </c>
    </row>
    <row r="4104" hidden="1" spans="1:11">
      <c r="A4104" t="s">
        <v>10123</v>
      </c>
      <c r="B4104">
        <v>1</v>
      </c>
      <c r="C4104" t="s">
        <v>733</v>
      </c>
      <c r="D4104">
        <v>1</v>
      </c>
      <c r="E4104" t="s">
        <v>735</v>
      </c>
      <c r="F4104">
        <v>10</v>
      </c>
      <c r="G4104" s="493">
        <v>43378.6340856481</v>
      </c>
      <c r="H4104" s="493">
        <v>43378.6668402778</v>
      </c>
      <c r="I4104" t="s">
        <v>8068</v>
      </c>
      <c r="J4104" t="s">
        <v>7763</v>
      </c>
      <c r="K4104" t="s">
        <v>8069</v>
      </c>
    </row>
    <row r="4105" hidden="1" spans="1:11">
      <c r="A4105" t="s">
        <v>10124</v>
      </c>
      <c r="B4105">
        <v>1</v>
      </c>
      <c r="C4105" t="s">
        <v>10125</v>
      </c>
      <c r="D4105">
        <v>1</v>
      </c>
      <c r="E4105" t="s">
        <v>10126</v>
      </c>
      <c r="F4105">
        <v>2</v>
      </c>
      <c r="G4105" s="493">
        <v>44676.4972337963</v>
      </c>
      <c r="H4105" s="493">
        <v>44676.5528703704</v>
      </c>
      <c r="I4105" t="s">
        <v>8638</v>
      </c>
      <c r="J4105" t="s">
        <v>10127</v>
      </c>
      <c r="K4105" t="s">
        <v>10128</v>
      </c>
    </row>
    <row r="4106" hidden="1" spans="1:11">
      <c r="A4106" t="s">
        <v>10129</v>
      </c>
      <c r="B4106">
        <v>1</v>
      </c>
      <c r="C4106" t="s">
        <v>10130</v>
      </c>
      <c r="D4106">
        <v>1</v>
      </c>
      <c r="E4106" t="s">
        <v>10131</v>
      </c>
      <c r="F4106">
        <v>3</v>
      </c>
      <c r="G4106" s="493">
        <v>44669.4158680556</v>
      </c>
      <c r="H4106" s="493">
        <v>44669.6581597222</v>
      </c>
      <c r="I4106" t="s">
        <v>9423</v>
      </c>
      <c r="J4106" t="s">
        <v>9682</v>
      </c>
      <c r="K4106" t="s">
        <v>9683</v>
      </c>
    </row>
    <row r="4107" hidden="1" spans="1:11">
      <c r="A4107" t="s">
        <v>10132</v>
      </c>
      <c r="B4107">
        <v>1</v>
      </c>
      <c r="C4107" t="s">
        <v>10133</v>
      </c>
      <c r="D4107">
        <v>1</v>
      </c>
      <c r="E4107" t="s">
        <v>748</v>
      </c>
      <c r="F4107">
        <v>3</v>
      </c>
      <c r="G4107" s="493">
        <v>44669.3934606481</v>
      </c>
      <c r="H4107" s="493">
        <v>44669.6545833333</v>
      </c>
      <c r="I4107" t="s">
        <v>9429</v>
      </c>
      <c r="J4107" t="s">
        <v>9430</v>
      </c>
      <c r="K4107" t="s">
        <v>9431</v>
      </c>
    </row>
    <row r="4108" hidden="1" spans="1:11">
      <c r="A4108" t="s">
        <v>10134</v>
      </c>
      <c r="B4108">
        <v>1</v>
      </c>
      <c r="C4108" t="s">
        <v>10135</v>
      </c>
      <c r="D4108">
        <v>1</v>
      </c>
      <c r="E4108" t="s">
        <v>729</v>
      </c>
      <c r="F4108">
        <v>3</v>
      </c>
      <c r="G4108" s="493">
        <v>44669.4355208333</v>
      </c>
      <c r="H4108" s="493">
        <v>44669.6576041667</v>
      </c>
      <c r="I4108" t="s">
        <v>9436</v>
      </c>
      <c r="J4108" t="s">
        <v>9437</v>
      </c>
      <c r="K4108" t="s">
        <v>9438</v>
      </c>
    </row>
    <row r="4109" hidden="1" spans="1:11">
      <c r="A4109" t="s">
        <v>10136</v>
      </c>
      <c r="B4109">
        <v>1</v>
      </c>
      <c r="C4109" t="s">
        <v>10137</v>
      </c>
      <c r="D4109">
        <v>1</v>
      </c>
      <c r="E4109" t="s">
        <v>10138</v>
      </c>
      <c r="F4109">
        <v>9</v>
      </c>
      <c r="G4109" s="493">
        <v>44732.591875</v>
      </c>
      <c r="H4109" s="493">
        <v>44732.6222337963</v>
      </c>
      <c r="I4109" t="s">
        <v>3266</v>
      </c>
      <c r="J4109" t="s">
        <v>3267</v>
      </c>
      <c r="K4109" t="s">
        <v>10139</v>
      </c>
    </row>
    <row r="4110" hidden="1" spans="1:11">
      <c r="A4110" t="s">
        <v>10140</v>
      </c>
      <c r="B4110">
        <v>1</v>
      </c>
      <c r="C4110" t="s">
        <v>10141</v>
      </c>
      <c r="D4110">
        <v>1</v>
      </c>
      <c r="E4110" t="s">
        <v>10138</v>
      </c>
      <c r="F4110">
        <v>9</v>
      </c>
      <c r="G4110" s="493">
        <v>44732.5921990741</v>
      </c>
      <c r="H4110" s="493">
        <v>44732.6229050926</v>
      </c>
      <c r="I4110" t="s">
        <v>3261</v>
      </c>
      <c r="J4110" t="s">
        <v>3262</v>
      </c>
      <c r="K4110" t="s">
        <v>10142</v>
      </c>
    </row>
    <row r="4111" hidden="1" spans="1:11">
      <c r="A4111" t="s">
        <v>10143</v>
      </c>
      <c r="B4111">
        <v>1</v>
      </c>
      <c r="C4111" t="s">
        <v>10144</v>
      </c>
      <c r="D4111">
        <v>1</v>
      </c>
      <c r="E4111" t="s">
        <v>10138</v>
      </c>
      <c r="F4111">
        <v>9</v>
      </c>
      <c r="G4111" s="493">
        <v>44732.5925578704</v>
      </c>
      <c r="H4111" s="493">
        <v>44732.6237615741</v>
      </c>
      <c r="I4111" t="s">
        <v>3256</v>
      </c>
      <c r="J4111" t="s">
        <v>3257</v>
      </c>
      <c r="K4111" t="s">
        <v>8297</v>
      </c>
    </row>
    <row r="4112" hidden="1" spans="1:11">
      <c r="A4112" t="s">
        <v>10145</v>
      </c>
      <c r="B4112">
        <v>1</v>
      </c>
      <c r="C4112" t="s">
        <v>10146</v>
      </c>
      <c r="D4112">
        <v>1</v>
      </c>
      <c r="E4112" t="s">
        <v>598</v>
      </c>
      <c r="F4112">
        <v>9</v>
      </c>
      <c r="G4112" s="493">
        <v>44687.3306481481</v>
      </c>
      <c r="H4112" s="493">
        <v>44974.6806944444</v>
      </c>
      <c r="I4112" t="s">
        <v>10147</v>
      </c>
      <c r="J4112" t="s">
        <v>10148</v>
      </c>
      <c r="K4112" t="s">
        <v>8409</v>
      </c>
    </row>
    <row r="4113" hidden="1" spans="1:11">
      <c r="A4113" t="s">
        <v>10149</v>
      </c>
      <c r="B4113">
        <v>1</v>
      </c>
      <c r="C4113" t="s">
        <v>10150</v>
      </c>
      <c r="D4113">
        <v>1</v>
      </c>
      <c r="E4113" t="s">
        <v>598</v>
      </c>
      <c r="F4113">
        <v>9</v>
      </c>
      <c r="G4113" s="493">
        <v>44687.3309490741</v>
      </c>
      <c r="H4113" s="493">
        <v>44974.6802314815</v>
      </c>
      <c r="I4113" t="s">
        <v>10151</v>
      </c>
      <c r="J4113" t="s">
        <v>10152</v>
      </c>
      <c r="K4113" t="s">
        <v>8414</v>
      </c>
    </row>
    <row r="4114" hidden="1" spans="1:11">
      <c r="A4114" t="s">
        <v>10153</v>
      </c>
      <c r="B4114">
        <v>1</v>
      </c>
      <c r="C4114" t="s">
        <v>10154</v>
      </c>
      <c r="D4114">
        <v>1</v>
      </c>
      <c r="E4114" t="s">
        <v>598</v>
      </c>
      <c r="F4114">
        <v>9</v>
      </c>
      <c r="G4114" s="493">
        <v>44687.3302662037</v>
      </c>
      <c r="H4114" s="493">
        <v>44974.6792013889</v>
      </c>
      <c r="I4114" t="s">
        <v>10155</v>
      </c>
      <c r="J4114" t="s">
        <v>10156</v>
      </c>
      <c r="K4114" t="s">
        <v>8419</v>
      </c>
    </row>
    <row r="4115" hidden="1" spans="1:11">
      <c r="A4115" t="s">
        <v>10157</v>
      </c>
      <c r="B4115">
        <v>1</v>
      </c>
      <c r="C4115" t="s">
        <v>10158</v>
      </c>
      <c r="D4115">
        <v>1</v>
      </c>
      <c r="E4115" t="s">
        <v>3255</v>
      </c>
      <c r="F4115">
        <v>9</v>
      </c>
      <c r="G4115" s="493">
        <v>44682.4191203704</v>
      </c>
      <c r="H4115" s="493">
        <v>44683.416400463</v>
      </c>
      <c r="I4115" t="s">
        <v>3266</v>
      </c>
      <c r="J4115" t="s">
        <v>3267</v>
      </c>
      <c r="K4115" t="s">
        <v>8291</v>
      </c>
    </row>
    <row r="4116" hidden="1" spans="1:11">
      <c r="A4116" t="s">
        <v>10159</v>
      </c>
      <c r="B4116">
        <v>1</v>
      </c>
      <c r="C4116" t="s">
        <v>10160</v>
      </c>
      <c r="D4116">
        <v>1</v>
      </c>
      <c r="E4116" t="s">
        <v>3255</v>
      </c>
      <c r="F4116">
        <v>9</v>
      </c>
      <c r="G4116" s="493">
        <v>44682.4194907407</v>
      </c>
      <c r="H4116" s="493">
        <v>44683.4482523148</v>
      </c>
      <c r="I4116" t="s">
        <v>3261</v>
      </c>
      <c r="J4116" t="s">
        <v>3262</v>
      </c>
      <c r="K4116" t="s">
        <v>8294</v>
      </c>
    </row>
    <row r="4117" hidden="1" spans="1:11">
      <c r="A4117" t="s">
        <v>10161</v>
      </c>
      <c r="B4117">
        <v>1</v>
      </c>
      <c r="C4117" t="s">
        <v>10162</v>
      </c>
      <c r="D4117">
        <v>1</v>
      </c>
      <c r="E4117" t="s">
        <v>3255</v>
      </c>
      <c r="F4117">
        <v>9</v>
      </c>
      <c r="G4117" s="493">
        <v>44682.419837963</v>
      </c>
      <c r="H4117" s="493">
        <v>44683.4447106481</v>
      </c>
      <c r="I4117" t="s">
        <v>3256</v>
      </c>
      <c r="J4117" t="s">
        <v>3257</v>
      </c>
      <c r="K4117" t="s">
        <v>8297</v>
      </c>
    </row>
    <row r="4118" hidden="1" spans="1:11">
      <c r="A4118" t="s">
        <v>10163</v>
      </c>
      <c r="B4118">
        <v>1</v>
      </c>
      <c r="C4118" t="s">
        <v>10164</v>
      </c>
      <c r="D4118">
        <v>1</v>
      </c>
      <c r="E4118" t="s">
        <v>547</v>
      </c>
      <c r="F4118">
        <v>2</v>
      </c>
      <c r="G4118" s="493">
        <v>44937.4938425926</v>
      </c>
      <c r="H4118" s="493">
        <v>44993.4228009259</v>
      </c>
      <c r="I4118" t="s">
        <v>5547</v>
      </c>
      <c r="J4118" t="s">
        <v>5548</v>
      </c>
      <c r="K4118" t="s">
        <v>4182</v>
      </c>
    </row>
    <row r="4119" hidden="1" spans="1:11">
      <c r="A4119" t="s">
        <v>10165</v>
      </c>
      <c r="B4119">
        <v>1</v>
      </c>
      <c r="C4119" t="s">
        <v>10166</v>
      </c>
      <c r="D4119">
        <v>1</v>
      </c>
      <c r="E4119" t="s">
        <v>547</v>
      </c>
      <c r="F4119">
        <v>2</v>
      </c>
      <c r="G4119" s="493">
        <v>44757.6655092593</v>
      </c>
      <c r="H4119" s="493">
        <v>45209.4874652778</v>
      </c>
      <c r="I4119" t="s">
        <v>5543</v>
      </c>
      <c r="J4119" t="s">
        <v>5544</v>
      </c>
      <c r="K4119" t="s">
        <v>5544</v>
      </c>
    </row>
    <row r="4120" hidden="1" spans="1:11">
      <c r="A4120" t="s">
        <v>10167</v>
      </c>
      <c r="B4120">
        <v>1</v>
      </c>
      <c r="C4120" t="s">
        <v>10164</v>
      </c>
      <c r="D4120">
        <v>1</v>
      </c>
      <c r="E4120" t="s">
        <v>547</v>
      </c>
      <c r="F4120">
        <v>2</v>
      </c>
      <c r="G4120" s="493">
        <v>44937.4938425926</v>
      </c>
      <c r="H4120" s="493">
        <v>44993.4228009259</v>
      </c>
      <c r="I4120" t="s">
        <v>7527</v>
      </c>
      <c r="J4120" t="s">
        <v>5548</v>
      </c>
      <c r="K4120" t="s">
        <v>4182</v>
      </c>
    </row>
    <row r="4121" hidden="1" spans="1:11">
      <c r="A4121" t="s">
        <v>10168</v>
      </c>
      <c r="B4121">
        <v>1</v>
      </c>
      <c r="C4121" t="s">
        <v>10169</v>
      </c>
      <c r="D4121">
        <v>1</v>
      </c>
      <c r="E4121" t="s">
        <v>598</v>
      </c>
      <c r="F4121">
        <v>9</v>
      </c>
      <c r="G4121" s="493">
        <v>44687.3312615741</v>
      </c>
      <c r="H4121" s="493">
        <v>44974.6786805556</v>
      </c>
      <c r="I4121" t="s">
        <v>10170</v>
      </c>
      <c r="J4121" t="s">
        <v>10171</v>
      </c>
      <c r="K4121" t="s">
        <v>8431</v>
      </c>
    </row>
    <row r="4122" hidden="1" spans="1:11">
      <c r="A4122" t="s">
        <v>10172</v>
      </c>
      <c r="B4122">
        <v>1</v>
      </c>
      <c r="C4122" t="s">
        <v>10173</v>
      </c>
      <c r="D4122">
        <v>1</v>
      </c>
      <c r="E4122" t="s">
        <v>598</v>
      </c>
      <c r="F4122">
        <v>9</v>
      </c>
      <c r="G4122" s="493">
        <v>44687.3315046296</v>
      </c>
      <c r="H4122" s="493">
        <v>44974.6797337963</v>
      </c>
      <c r="I4122" t="s">
        <v>10174</v>
      </c>
      <c r="J4122" t="s">
        <v>10175</v>
      </c>
      <c r="K4122" t="s">
        <v>8426</v>
      </c>
    </row>
    <row r="4123" hidden="1" spans="1:11">
      <c r="A4123" t="s">
        <v>10176</v>
      </c>
      <c r="B4123">
        <v>1</v>
      </c>
      <c r="C4123" t="s">
        <v>10177</v>
      </c>
      <c r="D4123">
        <v>1</v>
      </c>
      <c r="E4123" t="s">
        <v>3255</v>
      </c>
      <c r="F4123">
        <v>9</v>
      </c>
      <c r="G4123" s="493">
        <v>44685.6442476852</v>
      </c>
      <c r="H4123" s="493">
        <v>44685.6659375</v>
      </c>
      <c r="I4123" t="s">
        <v>7467</v>
      </c>
      <c r="J4123" t="s">
        <v>10178</v>
      </c>
      <c r="K4123" t="s">
        <v>10178</v>
      </c>
    </row>
    <row r="4124" hidden="1" spans="1:11">
      <c r="A4124" t="s">
        <v>10179</v>
      </c>
      <c r="B4124">
        <v>1</v>
      </c>
      <c r="C4124" t="s">
        <v>10180</v>
      </c>
      <c r="D4124">
        <v>1</v>
      </c>
      <c r="E4124" t="s">
        <v>3255</v>
      </c>
      <c r="F4124">
        <v>9</v>
      </c>
      <c r="G4124" s="493">
        <v>44685.6710763889</v>
      </c>
      <c r="H4124" s="493">
        <v>44685.6733101852</v>
      </c>
      <c r="I4124" t="s">
        <v>7478</v>
      </c>
      <c r="J4124" t="s">
        <v>10181</v>
      </c>
      <c r="K4124" t="s">
        <v>10181</v>
      </c>
    </row>
    <row r="4125" hidden="1" spans="1:11">
      <c r="A4125" t="s">
        <v>10182</v>
      </c>
      <c r="B4125">
        <v>1</v>
      </c>
      <c r="C4125" t="s">
        <v>10183</v>
      </c>
      <c r="D4125">
        <v>1</v>
      </c>
      <c r="E4125" t="s">
        <v>10184</v>
      </c>
      <c r="F4125">
        <v>2</v>
      </c>
      <c r="G4125" s="493">
        <v>45364.6743865741</v>
      </c>
      <c r="H4125" s="493">
        <v>45364.7159143519</v>
      </c>
      <c r="I4125" t="s">
        <v>10185</v>
      </c>
      <c r="J4125" t="s">
        <v>9863</v>
      </c>
      <c r="K4125" t="s">
        <v>10186</v>
      </c>
    </row>
    <row r="4126" hidden="1" spans="1:11">
      <c r="A4126" t="s">
        <v>10187</v>
      </c>
      <c r="B4126">
        <v>1</v>
      </c>
      <c r="C4126" t="s">
        <v>10188</v>
      </c>
      <c r="D4126">
        <v>1</v>
      </c>
      <c r="E4126" t="s">
        <v>2882</v>
      </c>
      <c r="F4126">
        <v>9</v>
      </c>
      <c r="G4126" s="493">
        <v>44683.7282291667</v>
      </c>
      <c r="H4126" s="493">
        <v>44683.7327430556</v>
      </c>
      <c r="I4126" t="s">
        <v>5174</v>
      </c>
      <c r="J4126" t="s">
        <v>5175</v>
      </c>
      <c r="K4126" t="s">
        <v>10189</v>
      </c>
    </row>
    <row r="4127" hidden="1" spans="1:11">
      <c r="A4127" t="s">
        <v>10190</v>
      </c>
      <c r="B4127">
        <v>1</v>
      </c>
      <c r="C4127" t="s">
        <v>10188</v>
      </c>
      <c r="D4127">
        <v>1</v>
      </c>
      <c r="E4127" t="s">
        <v>2882</v>
      </c>
      <c r="F4127">
        <v>9</v>
      </c>
      <c r="G4127" s="493">
        <v>44683.7282291667</v>
      </c>
      <c r="H4127" s="493">
        <v>44683.7327430556</v>
      </c>
      <c r="I4127" t="s">
        <v>5174</v>
      </c>
      <c r="J4127" t="s">
        <v>5175</v>
      </c>
      <c r="K4127" t="s">
        <v>10189</v>
      </c>
    </row>
    <row r="4128" hidden="1" spans="1:11">
      <c r="A4128" t="s">
        <v>10191</v>
      </c>
      <c r="B4128">
        <v>1</v>
      </c>
      <c r="C4128" t="s">
        <v>10192</v>
      </c>
      <c r="D4128">
        <v>1</v>
      </c>
      <c r="E4128" t="s">
        <v>2882</v>
      </c>
      <c r="F4128">
        <v>9</v>
      </c>
      <c r="G4128" s="493">
        <v>44683.5998726852</v>
      </c>
      <c r="H4128" s="493">
        <v>44683.6247453704</v>
      </c>
      <c r="I4128" t="s">
        <v>3190</v>
      </c>
      <c r="J4128" t="s">
        <v>3191</v>
      </c>
      <c r="K4128" t="s">
        <v>10193</v>
      </c>
    </row>
    <row r="4129" hidden="1" spans="1:11">
      <c r="A4129" t="s">
        <v>10194</v>
      </c>
      <c r="B4129">
        <v>1</v>
      </c>
      <c r="C4129" t="s">
        <v>10195</v>
      </c>
      <c r="D4129">
        <v>1</v>
      </c>
      <c r="E4129" t="s">
        <v>2882</v>
      </c>
      <c r="F4129">
        <v>9</v>
      </c>
      <c r="G4129" s="493">
        <v>44683.6369791667</v>
      </c>
      <c r="H4129" s="493">
        <v>44683.6459953704</v>
      </c>
      <c r="I4129" t="s">
        <v>5182</v>
      </c>
      <c r="J4129" t="s">
        <v>5183</v>
      </c>
      <c r="K4129" t="s">
        <v>10196</v>
      </c>
    </row>
    <row r="4130" hidden="1" spans="1:11">
      <c r="A4130" t="s">
        <v>10197</v>
      </c>
      <c r="B4130">
        <v>1</v>
      </c>
      <c r="C4130" t="s">
        <v>10197</v>
      </c>
      <c r="D4130">
        <v>1</v>
      </c>
      <c r="E4130" t="s">
        <v>4649</v>
      </c>
      <c r="F4130">
        <v>2</v>
      </c>
      <c r="G4130" s="493">
        <v>40233.7034375</v>
      </c>
      <c r="H4130" s="493">
        <v>40233.7034375</v>
      </c>
      <c r="I4130" t="s">
        <v>10198</v>
      </c>
      <c r="J4130" t="s">
        <v>10198</v>
      </c>
      <c r="K4130" t="s">
        <v>10199</v>
      </c>
    </row>
    <row r="4131" hidden="1" spans="1:11">
      <c r="A4131" t="s">
        <v>10197</v>
      </c>
      <c r="B4131">
        <v>2</v>
      </c>
      <c r="C4131" t="s">
        <v>10197</v>
      </c>
      <c r="D4131">
        <v>2</v>
      </c>
      <c r="E4131" t="s">
        <v>4649</v>
      </c>
      <c r="F4131">
        <v>2</v>
      </c>
      <c r="G4131" s="493">
        <v>40422.729525463</v>
      </c>
      <c r="H4131" s="493">
        <v>40644.3882407407</v>
      </c>
      <c r="I4131" t="s">
        <v>10198</v>
      </c>
      <c r="J4131" t="s">
        <v>10198</v>
      </c>
      <c r="K4131" t="s">
        <v>10199</v>
      </c>
    </row>
    <row r="4132" hidden="1" spans="1:11">
      <c r="A4132" t="s">
        <v>10200</v>
      </c>
      <c r="B4132">
        <v>1</v>
      </c>
      <c r="C4132" t="s">
        <v>10197</v>
      </c>
      <c r="D4132">
        <v>2</v>
      </c>
      <c r="E4132" t="s">
        <v>4649</v>
      </c>
      <c r="F4132">
        <v>2</v>
      </c>
      <c r="G4132" s="493">
        <v>40422.729525463</v>
      </c>
      <c r="H4132" s="493">
        <v>40644.3882407407</v>
      </c>
      <c r="I4132" t="s">
        <v>10201</v>
      </c>
      <c r="J4132" t="s">
        <v>10198</v>
      </c>
      <c r="K4132" t="s">
        <v>10199</v>
      </c>
    </row>
    <row r="4133" hidden="1" spans="1:11">
      <c r="A4133" t="s">
        <v>10202</v>
      </c>
      <c r="B4133">
        <v>1</v>
      </c>
      <c r="C4133" t="s">
        <v>10202</v>
      </c>
      <c r="D4133">
        <v>1</v>
      </c>
      <c r="F4133">
        <v>0</v>
      </c>
      <c r="G4133" s="493">
        <v>45033.4432638889</v>
      </c>
      <c r="H4133" s="493">
        <v>45033.4432638889</v>
      </c>
      <c r="I4133" t="s">
        <v>7594</v>
      </c>
      <c r="J4133" t="s">
        <v>7594</v>
      </c>
      <c r="K4133" t="s">
        <v>1368</v>
      </c>
    </row>
    <row r="4134" hidden="1" spans="1:11">
      <c r="A4134" t="s">
        <v>10203</v>
      </c>
      <c r="B4134">
        <v>1</v>
      </c>
      <c r="C4134" t="s">
        <v>10204</v>
      </c>
      <c r="D4134">
        <v>1</v>
      </c>
      <c r="E4134" t="s">
        <v>10205</v>
      </c>
      <c r="F4134">
        <v>2</v>
      </c>
      <c r="G4134" s="493">
        <v>44820.4225925926</v>
      </c>
      <c r="H4134" s="493">
        <v>45209.4974768519</v>
      </c>
      <c r="I4134" t="s">
        <v>8638</v>
      </c>
      <c r="J4134" t="s">
        <v>10127</v>
      </c>
      <c r="K4134" t="s">
        <v>10128</v>
      </c>
    </row>
    <row r="4135" hidden="1" spans="1:11">
      <c r="A4135" t="s">
        <v>10206</v>
      </c>
      <c r="B4135">
        <v>1</v>
      </c>
      <c r="C4135" t="s">
        <v>10204</v>
      </c>
      <c r="D4135">
        <v>1</v>
      </c>
      <c r="E4135" t="s">
        <v>10205</v>
      </c>
      <c r="F4135">
        <v>2</v>
      </c>
      <c r="G4135" s="493">
        <v>44820.4225925926</v>
      </c>
      <c r="H4135" s="493">
        <v>45209.4974768519</v>
      </c>
      <c r="I4135" t="s">
        <v>8948</v>
      </c>
      <c r="J4135" t="s">
        <v>10127</v>
      </c>
      <c r="K4135" t="s">
        <v>10128</v>
      </c>
    </row>
    <row r="4136" hidden="1" spans="1:11">
      <c r="A4136" t="s">
        <v>10207</v>
      </c>
      <c r="B4136">
        <v>1</v>
      </c>
      <c r="C4136" t="s">
        <v>10207</v>
      </c>
      <c r="D4136">
        <v>1</v>
      </c>
      <c r="F4136">
        <v>0</v>
      </c>
      <c r="G4136" s="493">
        <v>45119.748912037</v>
      </c>
      <c r="H4136" s="493">
        <v>45119.748912037</v>
      </c>
      <c r="I4136" t="s">
        <v>7604</v>
      </c>
      <c r="J4136" t="s">
        <v>7604</v>
      </c>
      <c r="K4136" t="s">
        <v>1368</v>
      </c>
    </row>
    <row r="4137" hidden="1" spans="1:11">
      <c r="A4137" t="s">
        <v>10208</v>
      </c>
      <c r="B4137">
        <v>1</v>
      </c>
      <c r="C4137" t="s">
        <v>10208</v>
      </c>
      <c r="D4137">
        <v>1</v>
      </c>
      <c r="F4137">
        <v>0</v>
      </c>
      <c r="G4137" s="493">
        <v>45120.3675810185</v>
      </c>
      <c r="H4137" s="493">
        <v>45120.3675810185</v>
      </c>
      <c r="I4137" t="s">
        <v>7602</v>
      </c>
      <c r="J4137" t="s">
        <v>7602</v>
      </c>
      <c r="K4137" t="s">
        <v>1368</v>
      </c>
    </row>
    <row r="4138" hidden="1" spans="1:11">
      <c r="A4138" t="s">
        <v>10209</v>
      </c>
      <c r="B4138">
        <v>1</v>
      </c>
      <c r="C4138" t="s">
        <v>10020</v>
      </c>
      <c r="D4138">
        <v>1</v>
      </c>
      <c r="E4138" t="s">
        <v>10021</v>
      </c>
      <c r="F4138">
        <v>2</v>
      </c>
      <c r="G4138" s="493">
        <v>44824.6050810185</v>
      </c>
      <c r="H4138" s="493">
        <v>45209.4740856482</v>
      </c>
      <c r="I4138" t="s">
        <v>8132</v>
      </c>
      <c r="J4138" t="s">
        <v>8133</v>
      </c>
      <c r="K4138" t="s">
        <v>10023</v>
      </c>
    </row>
    <row r="4139" hidden="1" spans="1:11">
      <c r="A4139" t="s">
        <v>10210</v>
      </c>
      <c r="B4139">
        <v>1</v>
      </c>
      <c r="C4139" t="s">
        <v>10013</v>
      </c>
      <c r="D4139">
        <v>1</v>
      </c>
      <c r="E4139" t="s">
        <v>10014</v>
      </c>
      <c r="F4139">
        <v>1</v>
      </c>
      <c r="G4139" s="493">
        <v>44824.6047106481</v>
      </c>
      <c r="H4139" s="493">
        <v>45209.4986574074</v>
      </c>
      <c r="I4139" t="s">
        <v>8138</v>
      </c>
      <c r="J4139" t="s">
        <v>8139</v>
      </c>
      <c r="K4139" t="s">
        <v>10015</v>
      </c>
    </row>
    <row r="4140" hidden="1" spans="1:11">
      <c r="A4140" t="s">
        <v>10211</v>
      </c>
      <c r="B4140">
        <v>1</v>
      </c>
      <c r="C4140" t="s">
        <v>10211</v>
      </c>
      <c r="D4140">
        <v>1</v>
      </c>
      <c r="F4140">
        <v>0</v>
      </c>
      <c r="G4140" s="493">
        <v>44671.4303819444</v>
      </c>
      <c r="H4140" s="493">
        <v>44671.4303819444</v>
      </c>
      <c r="I4140" t="s">
        <v>10212</v>
      </c>
      <c r="J4140" t="s">
        <v>10212</v>
      </c>
      <c r="K4140" t="s">
        <v>1368</v>
      </c>
    </row>
    <row r="4141" hidden="1" spans="1:11">
      <c r="A4141" t="s">
        <v>10213</v>
      </c>
      <c r="B4141">
        <v>1</v>
      </c>
      <c r="C4141" t="s">
        <v>9951</v>
      </c>
      <c r="D4141">
        <v>1</v>
      </c>
      <c r="E4141" t="s">
        <v>9952</v>
      </c>
      <c r="F4141">
        <v>3</v>
      </c>
      <c r="G4141" s="493">
        <v>44491.4918518519</v>
      </c>
      <c r="H4141" s="493">
        <v>44491.6094212963</v>
      </c>
      <c r="I4141" t="s">
        <v>9953</v>
      </c>
      <c r="J4141" t="s">
        <v>9954</v>
      </c>
      <c r="K4141" t="s">
        <v>9955</v>
      </c>
    </row>
    <row r="4142" hidden="1" spans="1:11">
      <c r="A4142" t="s">
        <v>10214</v>
      </c>
      <c r="B4142">
        <v>1</v>
      </c>
      <c r="C4142" t="s">
        <v>9876</v>
      </c>
      <c r="D4142">
        <v>1</v>
      </c>
      <c r="E4142" t="s">
        <v>9877</v>
      </c>
      <c r="F4142">
        <v>2</v>
      </c>
      <c r="G4142" s="493">
        <v>44491.5094907407</v>
      </c>
      <c r="H4142" s="493">
        <v>44495.3894097222</v>
      </c>
      <c r="I4142" t="s">
        <v>9878</v>
      </c>
      <c r="J4142" t="s">
        <v>9313</v>
      </c>
      <c r="K4142" t="s">
        <v>9314</v>
      </c>
    </row>
    <row r="4143" hidden="1" spans="1:11">
      <c r="A4143" t="s">
        <v>10215</v>
      </c>
      <c r="B4143">
        <v>1</v>
      </c>
      <c r="C4143" t="s">
        <v>10215</v>
      </c>
      <c r="D4143">
        <v>1</v>
      </c>
      <c r="F4143">
        <v>0</v>
      </c>
      <c r="G4143" s="493">
        <v>44671.4365625</v>
      </c>
      <c r="H4143" s="493">
        <v>44671.4365625</v>
      </c>
      <c r="I4143" t="s">
        <v>10086</v>
      </c>
      <c r="J4143" t="s">
        <v>10086</v>
      </c>
      <c r="K4143" t="s">
        <v>1368</v>
      </c>
    </row>
    <row r="4144" hidden="1" spans="1:11">
      <c r="A4144" t="s">
        <v>10216</v>
      </c>
      <c r="B4144">
        <v>1</v>
      </c>
      <c r="C4144" t="s">
        <v>9876</v>
      </c>
      <c r="D4144">
        <v>1</v>
      </c>
      <c r="E4144" t="s">
        <v>9877</v>
      </c>
      <c r="F4144">
        <v>2</v>
      </c>
      <c r="G4144" s="493">
        <v>44491.5094907407</v>
      </c>
      <c r="H4144" s="493">
        <v>44495.3894097222</v>
      </c>
      <c r="I4144" t="s">
        <v>10217</v>
      </c>
      <c r="J4144" t="s">
        <v>9313</v>
      </c>
      <c r="K4144" t="s">
        <v>9314</v>
      </c>
    </row>
    <row r="4145" hidden="1" spans="1:11">
      <c r="A4145" t="s">
        <v>10218</v>
      </c>
      <c r="B4145">
        <v>1</v>
      </c>
      <c r="C4145" t="s">
        <v>9951</v>
      </c>
      <c r="D4145">
        <v>1</v>
      </c>
      <c r="E4145" t="s">
        <v>9952</v>
      </c>
      <c r="F4145">
        <v>3</v>
      </c>
      <c r="G4145" s="493">
        <v>44491.4918518519</v>
      </c>
      <c r="H4145" s="493">
        <v>44491.6094212963</v>
      </c>
      <c r="I4145" t="s">
        <v>10088</v>
      </c>
      <c r="J4145" t="s">
        <v>9954</v>
      </c>
      <c r="K4145" t="s">
        <v>9955</v>
      </c>
    </row>
    <row r="4146" hidden="1" spans="1:11">
      <c r="A4146" t="s">
        <v>10219</v>
      </c>
      <c r="B4146">
        <v>1</v>
      </c>
      <c r="C4146" t="s">
        <v>10219</v>
      </c>
      <c r="D4146">
        <v>1</v>
      </c>
      <c r="F4146">
        <v>0</v>
      </c>
      <c r="G4146" s="493">
        <v>44671.5607638889</v>
      </c>
      <c r="H4146" s="493">
        <v>44671.5607638889</v>
      </c>
      <c r="I4146" t="s">
        <v>10220</v>
      </c>
      <c r="J4146" t="s">
        <v>10220</v>
      </c>
      <c r="K4146" t="s">
        <v>1368</v>
      </c>
    </row>
    <row r="4147" hidden="1" spans="1:11">
      <c r="A4147" t="s">
        <v>10221</v>
      </c>
      <c r="B4147">
        <v>1</v>
      </c>
      <c r="C4147" t="s">
        <v>9951</v>
      </c>
      <c r="D4147">
        <v>1</v>
      </c>
      <c r="E4147" t="s">
        <v>9952</v>
      </c>
      <c r="F4147">
        <v>3</v>
      </c>
      <c r="G4147" s="493">
        <v>44491.4918518519</v>
      </c>
      <c r="H4147" s="493">
        <v>44491.6094212963</v>
      </c>
      <c r="I4147" t="s">
        <v>9959</v>
      </c>
      <c r="J4147" t="s">
        <v>9954</v>
      </c>
      <c r="K4147" t="s">
        <v>9955</v>
      </c>
    </row>
    <row r="4148" hidden="1" spans="1:11">
      <c r="A4148" t="s">
        <v>10222</v>
      </c>
      <c r="B4148">
        <v>1</v>
      </c>
      <c r="C4148" t="s">
        <v>9951</v>
      </c>
      <c r="D4148">
        <v>1</v>
      </c>
      <c r="E4148" t="s">
        <v>9952</v>
      </c>
      <c r="F4148">
        <v>3</v>
      </c>
      <c r="G4148" s="493">
        <v>44491.4918518519</v>
      </c>
      <c r="H4148" s="493">
        <v>44491.6094212963</v>
      </c>
      <c r="I4148" t="s">
        <v>9985</v>
      </c>
      <c r="J4148" t="s">
        <v>9954</v>
      </c>
      <c r="K4148" t="s">
        <v>9955</v>
      </c>
    </row>
    <row r="4149" hidden="1" spans="1:11">
      <c r="A4149" t="s">
        <v>10223</v>
      </c>
      <c r="B4149">
        <v>1</v>
      </c>
      <c r="C4149" t="s">
        <v>10223</v>
      </c>
      <c r="D4149">
        <v>1</v>
      </c>
      <c r="F4149">
        <v>0</v>
      </c>
      <c r="G4149" s="493">
        <v>44671.5678009259</v>
      </c>
      <c r="H4149" s="493">
        <v>44671.5678009259</v>
      </c>
      <c r="I4149" t="s">
        <v>10224</v>
      </c>
      <c r="J4149" t="s">
        <v>10224</v>
      </c>
      <c r="K4149" t="s">
        <v>1368</v>
      </c>
    </row>
    <row r="4150" hidden="1" spans="1:11">
      <c r="A4150" t="s">
        <v>10225</v>
      </c>
      <c r="B4150">
        <v>1</v>
      </c>
      <c r="C4150" t="s">
        <v>10225</v>
      </c>
      <c r="D4150">
        <v>1</v>
      </c>
      <c r="F4150">
        <v>0</v>
      </c>
      <c r="G4150" s="493">
        <v>44671.5701736111</v>
      </c>
      <c r="H4150" s="493">
        <v>44671.5701736111</v>
      </c>
      <c r="I4150" t="s">
        <v>9880</v>
      </c>
      <c r="J4150" t="s">
        <v>9880</v>
      </c>
      <c r="K4150" t="s">
        <v>1368</v>
      </c>
    </row>
    <row r="4151" hidden="1" spans="1:11">
      <c r="A4151" t="s">
        <v>10226</v>
      </c>
      <c r="B4151">
        <v>1</v>
      </c>
      <c r="C4151" t="s">
        <v>10226</v>
      </c>
      <c r="D4151">
        <v>1</v>
      </c>
      <c r="F4151">
        <v>0</v>
      </c>
      <c r="G4151" s="493">
        <v>44671.5752662037</v>
      </c>
      <c r="H4151" s="493">
        <v>44671.5752662037</v>
      </c>
      <c r="I4151" t="s">
        <v>10227</v>
      </c>
      <c r="J4151" t="s">
        <v>10227</v>
      </c>
      <c r="K4151" t="s">
        <v>1368</v>
      </c>
    </row>
    <row r="4152" hidden="1" spans="1:11">
      <c r="A4152" t="s">
        <v>10228</v>
      </c>
      <c r="B4152">
        <v>1</v>
      </c>
      <c r="C4152" t="s">
        <v>10228</v>
      </c>
      <c r="D4152">
        <v>1</v>
      </c>
      <c r="F4152">
        <v>0</v>
      </c>
      <c r="G4152" s="493">
        <v>44671.5734259259</v>
      </c>
      <c r="H4152" s="493">
        <v>44671.5734259259</v>
      </c>
      <c r="I4152" t="s">
        <v>10229</v>
      </c>
      <c r="J4152" t="s">
        <v>10229</v>
      </c>
      <c r="K4152" t="s">
        <v>1368</v>
      </c>
    </row>
    <row r="4153" hidden="1" spans="1:11">
      <c r="A4153" t="s">
        <v>10230</v>
      </c>
      <c r="B4153">
        <v>1</v>
      </c>
      <c r="C4153" t="s">
        <v>10231</v>
      </c>
      <c r="D4153">
        <v>1</v>
      </c>
      <c r="E4153" t="s">
        <v>4180</v>
      </c>
      <c r="F4153">
        <v>2</v>
      </c>
      <c r="G4153" s="493">
        <v>44735.662974537</v>
      </c>
      <c r="H4153" s="493">
        <v>45209.4662384259</v>
      </c>
      <c r="I4153" t="s">
        <v>5547</v>
      </c>
      <c r="J4153" t="s">
        <v>5548</v>
      </c>
      <c r="K4153" t="s">
        <v>4182</v>
      </c>
    </row>
    <row r="4154" hidden="1" spans="1:11">
      <c r="A4154" t="s">
        <v>10232</v>
      </c>
      <c r="B4154">
        <v>1</v>
      </c>
      <c r="C4154" t="s">
        <v>10233</v>
      </c>
      <c r="D4154">
        <v>1</v>
      </c>
      <c r="E4154" t="s">
        <v>4180</v>
      </c>
      <c r="F4154">
        <v>2</v>
      </c>
      <c r="G4154" s="493">
        <v>44735.6632638889</v>
      </c>
      <c r="H4154" s="493">
        <v>45209.4683449074</v>
      </c>
      <c r="I4154" t="s">
        <v>5543</v>
      </c>
      <c r="J4154" t="s">
        <v>5544</v>
      </c>
      <c r="K4154" t="s">
        <v>4579</v>
      </c>
    </row>
    <row r="4155" hidden="1" spans="1:11">
      <c r="A4155" t="s">
        <v>10234</v>
      </c>
      <c r="B4155">
        <v>1</v>
      </c>
      <c r="C4155" t="s">
        <v>10231</v>
      </c>
      <c r="D4155">
        <v>1</v>
      </c>
      <c r="E4155" t="s">
        <v>4180</v>
      </c>
      <c r="F4155">
        <v>2</v>
      </c>
      <c r="G4155" s="493">
        <v>44735.662974537</v>
      </c>
      <c r="H4155" s="493">
        <v>45209.4662384259</v>
      </c>
      <c r="I4155" t="s">
        <v>7527</v>
      </c>
      <c r="J4155" t="s">
        <v>5548</v>
      </c>
      <c r="K4155" t="s">
        <v>4182</v>
      </c>
    </row>
    <row r="4156" hidden="1" spans="1:11">
      <c r="A4156" t="s">
        <v>968</v>
      </c>
      <c r="B4156">
        <v>1</v>
      </c>
      <c r="C4156" t="s">
        <v>968</v>
      </c>
      <c r="D4156">
        <v>1</v>
      </c>
      <c r="E4156">
        <v>92424691</v>
      </c>
      <c r="F4156">
        <v>6</v>
      </c>
      <c r="G4156" s="493">
        <v>44988.5884490741</v>
      </c>
      <c r="H4156" s="493">
        <v>45100.4997685185</v>
      </c>
      <c r="I4156" t="s">
        <v>2447</v>
      </c>
      <c r="J4156" t="s">
        <v>2447</v>
      </c>
      <c r="K4156" t="s">
        <v>2448</v>
      </c>
    </row>
    <row r="4157" hidden="1" spans="1:11">
      <c r="A4157" t="s">
        <v>10235</v>
      </c>
      <c r="B4157">
        <v>1</v>
      </c>
      <c r="C4157" t="s">
        <v>10235</v>
      </c>
      <c r="D4157">
        <v>1</v>
      </c>
      <c r="E4157">
        <v>92424891</v>
      </c>
      <c r="F4157">
        <v>6</v>
      </c>
      <c r="G4157" s="493">
        <v>44988.5887731481</v>
      </c>
      <c r="H4157" s="493">
        <v>44988.653125</v>
      </c>
      <c r="I4157" t="s">
        <v>2946</v>
      </c>
      <c r="J4157" t="s">
        <v>2946</v>
      </c>
      <c r="K4157" t="s">
        <v>10236</v>
      </c>
    </row>
    <row r="4158" hidden="1" spans="1:11">
      <c r="A4158" t="s">
        <v>10237</v>
      </c>
      <c r="B4158">
        <v>1</v>
      </c>
      <c r="C4158" t="s">
        <v>10081</v>
      </c>
      <c r="D4158">
        <v>1</v>
      </c>
      <c r="E4158" t="s">
        <v>10082</v>
      </c>
      <c r="F4158">
        <v>9</v>
      </c>
      <c r="G4158" s="493">
        <v>44743.415787037</v>
      </c>
      <c r="H4158" s="493">
        <v>44743.4243518518</v>
      </c>
      <c r="I4158" t="s">
        <v>7469</v>
      </c>
      <c r="J4158" t="s">
        <v>5175</v>
      </c>
      <c r="K4158" t="s">
        <v>5175</v>
      </c>
    </row>
    <row r="4159" hidden="1" spans="1:11">
      <c r="A4159" t="s">
        <v>10238</v>
      </c>
      <c r="B4159">
        <v>1</v>
      </c>
      <c r="C4159" t="s">
        <v>10137</v>
      </c>
      <c r="D4159">
        <v>1</v>
      </c>
      <c r="E4159" t="s">
        <v>10138</v>
      </c>
      <c r="F4159">
        <v>9</v>
      </c>
      <c r="G4159" s="493">
        <v>44732.591875</v>
      </c>
      <c r="H4159" s="493">
        <v>44732.6222337963</v>
      </c>
      <c r="I4159" t="s">
        <v>7467</v>
      </c>
      <c r="J4159" t="s">
        <v>3267</v>
      </c>
      <c r="K4159" t="s">
        <v>10139</v>
      </c>
    </row>
    <row r="4160" hidden="1" spans="1:11">
      <c r="A4160" t="s">
        <v>10239</v>
      </c>
      <c r="B4160">
        <v>1</v>
      </c>
      <c r="C4160" t="s">
        <v>10141</v>
      </c>
      <c r="D4160">
        <v>1</v>
      </c>
      <c r="E4160" t="s">
        <v>10138</v>
      </c>
      <c r="F4160">
        <v>9</v>
      </c>
      <c r="G4160" s="493">
        <v>44732.5921990741</v>
      </c>
      <c r="H4160" s="493">
        <v>44732.6229050926</v>
      </c>
      <c r="I4160" t="s">
        <v>7478</v>
      </c>
      <c r="J4160" t="s">
        <v>3262</v>
      </c>
      <c r="K4160" t="s">
        <v>10142</v>
      </c>
    </row>
    <row r="4161" hidden="1" spans="1:11">
      <c r="A4161" t="s">
        <v>10240</v>
      </c>
      <c r="B4161">
        <v>1</v>
      </c>
      <c r="C4161" t="s">
        <v>10241</v>
      </c>
      <c r="D4161">
        <v>1</v>
      </c>
      <c r="E4161" t="s">
        <v>10242</v>
      </c>
      <c r="F4161">
        <v>4</v>
      </c>
      <c r="G4161" s="493">
        <v>44767.4890972222</v>
      </c>
      <c r="H4161" s="493">
        <v>44767.5317476852</v>
      </c>
      <c r="I4161" t="s">
        <v>8303</v>
      </c>
      <c r="J4161" t="s">
        <v>7391</v>
      </c>
      <c r="K4161" t="s">
        <v>10243</v>
      </c>
    </row>
    <row r="4162" hidden="1" spans="1:11">
      <c r="A4162" t="s">
        <v>10244</v>
      </c>
      <c r="B4162">
        <v>1</v>
      </c>
      <c r="C4162" t="s">
        <v>10245</v>
      </c>
      <c r="D4162">
        <v>1</v>
      </c>
      <c r="E4162" t="s">
        <v>10246</v>
      </c>
      <c r="F4162">
        <v>4</v>
      </c>
      <c r="G4162" s="493">
        <v>44767.4959722222</v>
      </c>
      <c r="H4162" s="493">
        <v>44768.5778703704</v>
      </c>
      <c r="I4162" t="s">
        <v>8305</v>
      </c>
      <c r="J4162" t="s">
        <v>7394</v>
      </c>
      <c r="K4162" t="s">
        <v>10247</v>
      </c>
    </row>
    <row r="4163" hidden="1" spans="1:11">
      <c r="A4163" t="s">
        <v>10248</v>
      </c>
      <c r="B4163">
        <v>1</v>
      </c>
      <c r="C4163" t="s">
        <v>10241</v>
      </c>
      <c r="D4163">
        <v>1</v>
      </c>
      <c r="E4163" t="s">
        <v>10242</v>
      </c>
      <c r="F4163">
        <v>4</v>
      </c>
      <c r="G4163" s="493">
        <v>44767.4890972222</v>
      </c>
      <c r="H4163" s="493">
        <v>44767.5317476852</v>
      </c>
      <c r="I4163" t="s">
        <v>8072</v>
      </c>
      <c r="J4163" t="s">
        <v>7391</v>
      </c>
      <c r="K4163" t="s">
        <v>10243</v>
      </c>
    </row>
    <row r="4164" hidden="1" spans="1:11">
      <c r="A4164" t="s">
        <v>10249</v>
      </c>
      <c r="B4164">
        <v>1</v>
      </c>
      <c r="C4164" t="s">
        <v>10245</v>
      </c>
      <c r="D4164">
        <v>1</v>
      </c>
      <c r="E4164" t="s">
        <v>10246</v>
      </c>
      <c r="F4164">
        <v>4</v>
      </c>
      <c r="G4164" s="493">
        <v>44767.4959722222</v>
      </c>
      <c r="H4164" s="493">
        <v>44768.5778703704</v>
      </c>
      <c r="I4164" t="s">
        <v>8083</v>
      </c>
      <c r="J4164" t="s">
        <v>7394</v>
      </c>
      <c r="K4164" t="s">
        <v>10247</v>
      </c>
    </row>
    <row r="4165" hidden="1" spans="1:11">
      <c r="A4165" t="s">
        <v>10250</v>
      </c>
      <c r="B4165">
        <v>1</v>
      </c>
      <c r="C4165" t="s">
        <v>10250</v>
      </c>
      <c r="D4165">
        <v>1</v>
      </c>
      <c r="F4165">
        <v>0</v>
      </c>
      <c r="G4165" s="493">
        <v>44698.7011574074</v>
      </c>
      <c r="H4165" s="493">
        <v>44698.7011574074</v>
      </c>
      <c r="I4165" t="s">
        <v>10251</v>
      </c>
      <c r="J4165" t="s">
        <v>10251</v>
      </c>
      <c r="K4165" t="s">
        <v>1368</v>
      </c>
    </row>
    <row r="4166" hidden="1" spans="1:11">
      <c r="A4166" t="s">
        <v>1177</v>
      </c>
      <c r="B4166">
        <v>1</v>
      </c>
      <c r="C4166" t="s">
        <v>1176</v>
      </c>
      <c r="D4166">
        <v>1</v>
      </c>
      <c r="E4166" t="s">
        <v>1178</v>
      </c>
      <c r="F4166">
        <v>3</v>
      </c>
      <c r="G4166" s="493">
        <v>44698.7039236111</v>
      </c>
      <c r="H4166" s="493">
        <v>45209.4690393519</v>
      </c>
      <c r="I4166" t="s">
        <v>4502</v>
      </c>
      <c r="J4166" t="s">
        <v>6474</v>
      </c>
      <c r="K4166" t="s">
        <v>8985</v>
      </c>
    </row>
    <row r="4167" hidden="1" spans="1:11">
      <c r="A4167" t="s">
        <v>10252</v>
      </c>
      <c r="B4167">
        <v>1</v>
      </c>
      <c r="C4167" t="s">
        <v>1176</v>
      </c>
      <c r="D4167">
        <v>1</v>
      </c>
      <c r="E4167" t="s">
        <v>1178</v>
      </c>
      <c r="F4167">
        <v>3</v>
      </c>
      <c r="G4167" s="493">
        <v>44698.7039236111</v>
      </c>
      <c r="H4167" s="493">
        <v>45209.4690393519</v>
      </c>
      <c r="I4167" t="s">
        <v>9849</v>
      </c>
      <c r="J4167" t="s">
        <v>6474</v>
      </c>
      <c r="K4167" t="s">
        <v>8985</v>
      </c>
    </row>
    <row r="4168" hidden="1" spans="1:11">
      <c r="A4168" t="s">
        <v>10253</v>
      </c>
      <c r="B4168">
        <v>1</v>
      </c>
      <c r="C4168" t="s">
        <v>10254</v>
      </c>
      <c r="D4168">
        <v>1</v>
      </c>
      <c r="E4168" t="s">
        <v>5975</v>
      </c>
      <c r="F4168">
        <v>2</v>
      </c>
      <c r="G4168" s="493">
        <v>44768.3628819444</v>
      </c>
      <c r="H4168" s="493">
        <v>44768.5995601852</v>
      </c>
      <c r="I4168" t="s">
        <v>7277</v>
      </c>
      <c r="J4168" t="s">
        <v>7278</v>
      </c>
      <c r="K4168" t="s">
        <v>10255</v>
      </c>
    </row>
    <row r="4169" hidden="1" spans="1:11">
      <c r="A4169" t="s">
        <v>10256</v>
      </c>
      <c r="B4169">
        <v>1</v>
      </c>
      <c r="C4169" t="s">
        <v>10254</v>
      </c>
      <c r="D4169">
        <v>1</v>
      </c>
      <c r="E4169" t="s">
        <v>5975</v>
      </c>
      <c r="F4169">
        <v>2</v>
      </c>
      <c r="G4169" s="493">
        <v>44768.3628819444</v>
      </c>
      <c r="H4169" s="493">
        <v>44768.5995601852</v>
      </c>
      <c r="I4169" t="s">
        <v>8238</v>
      </c>
      <c r="J4169" t="s">
        <v>7278</v>
      </c>
      <c r="K4169" t="s">
        <v>10255</v>
      </c>
    </row>
    <row r="4170" hidden="1" spans="1:11">
      <c r="A4170" t="s">
        <v>616</v>
      </c>
      <c r="B4170">
        <v>1</v>
      </c>
      <c r="C4170" t="s">
        <v>615</v>
      </c>
      <c r="D4170">
        <v>1</v>
      </c>
      <c r="E4170" t="s">
        <v>617</v>
      </c>
      <c r="F4170">
        <v>3</v>
      </c>
      <c r="G4170" s="493">
        <v>44760.5634259259</v>
      </c>
      <c r="H4170" s="493">
        <v>44760.5688194444</v>
      </c>
      <c r="I4170" t="s">
        <v>5050</v>
      </c>
      <c r="J4170" t="s">
        <v>3751</v>
      </c>
      <c r="K4170" t="s">
        <v>6865</v>
      </c>
    </row>
    <row r="4171" hidden="1" spans="1:11">
      <c r="A4171" t="s">
        <v>807</v>
      </c>
      <c r="B4171">
        <v>1</v>
      </c>
      <c r="C4171" t="s">
        <v>807</v>
      </c>
      <c r="D4171">
        <v>1</v>
      </c>
      <c r="E4171" t="s">
        <v>751</v>
      </c>
      <c r="F4171">
        <v>2</v>
      </c>
      <c r="G4171" s="493">
        <v>45910.5980439815</v>
      </c>
      <c r="H4171" s="493">
        <v>45910.6857523148</v>
      </c>
      <c r="I4171" t="s">
        <v>10257</v>
      </c>
      <c r="J4171" t="s">
        <v>10257</v>
      </c>
      <c r="K4171" t="s">
        <v>10257</v>
      </c>
    </row>
    <row r="4172" hidden="1" spans="1:11">
      <c r="A4172" t="s">
        <v>10258</v>
      </c>
      <c r="B4172">
        <v>1</v>
      </c>
      <c r="C4172" t="s">
        <v>10259</v>
      </c>
      <c r="D4172">
        <v>1</v>
      </c>
      <c r="E4172" t="s">
        <v>10260</v>
      </c>
      <c r="F4172">
        <v>3</v>
      </c>
      <c r="G4172" s="493">
        <v>44777.6387847222</v>
      </c>
      <c r="H4172" s="493">
        <v>44779.8773032407</v>
      </c>
      <c r="I4172" t="s">
        <v>10261</v>
      </c>
      <c r="J4172" t="s">
        <v>10262</v>
      </c>
      <c r="K4172" t="s">
        <v>10263</v>
      </c>
    </row>
    <row r="4173" hidden="1" spans="1:11">
      <c r="A4173" t="s">
        <v>10264</v>
      </c>
      <c r="B4173">
        <v>1</v>
      </c>
      <c r="C4173" t="s">
        <v>10264</v>
      </c>
      <c r="D4173">
        <v>1</v>
      </c>
      <c r="F4173">
        <v>0</v>
      </c>
      <c r="G4173" s="493">
        <v>44776.7042939815</v>
      </c>
      <c r="H4173" s="493">
        <v>44776.7042939815</v>
      </c>
      <c r="I4173" t="s">
        <v>10265</v>
      </c>
      <c r="J4173" t="s">
        <v>10265</v>
      </c>
      <c r="K4173" t="s">
        <v>1368</v>
      </c>
    </row>
    <row r="4174" hidden="1" spans="1:11">
      <c r="A4174" t="s">
        <v>10266</v>
      </c>
      <c r="B4174">
        <v>1</v>
      </c>
      <c r="C4174" t="s">
        <v>10267</v>
      </c>
      <c r="D4174">
        <v>1</v>
      </c>
      <c r="E4174" t="s">
        <v>2840</v>
      </c>
      <c r="F4174">
        <v>2</v>
      </c>
      <c r="G4174" s="493">
        <v>44768.3344791667</v>
      </c>
      <c r="H4174" s="493">
        <v>44768.3427893519</v>
      </c>
      <c r="I4174" t="s">
        <v>8981</v>
      </c>
      <c r="J4174" t="s">
        <v>6198</v>
      </c>
      <c r="K4174" t="s">
        <v>6198</v>
      </c>
    </row>
    <row r="4175" hidden="1" spans="1:11">
      <c r="A4175" t="s">
        <v>10268</v>
      </c>
      <c r="B4175">
        <v>1</v>
      </c>
      <c r="C4175" t="s">
        <v>10267</v>
      </c>
      <c r="D4175">
        <v>1</v>
      </c>
      <c r="E4175" t="s">
        <v>2840</v>
      </c>
      <c r="F4175">
        <v>2</v>
      </c>
      <c r="G4175" s="493">
        <v>44768.3344791667</v>
      </c>
      <c r="H4175" s="493">
        <v>44768.3427893519</v>
      </c>
      <c r="I4175" t="s">
        <v>7440</v>
      </c>
      <c r="J4175" t="s">
        <v>6198</v>
      </c>
      <c r="K4175" t="s">
        <v>6198</v>
      </c>
    </row>
    <row r="4176" hidden="1" spans="1:11">
      <c r="A4176" t="s">
        <v>10269</v>
      </c>
      <c r="B4176">
        <v>1</v>
      </c>
      <c r="C4176" t="s">
        <v>10270</v>
      </c>
      <c r="D4176">
        <v>1</v>
      </c>
      <c r="E4176" t="s">
        <v>6782</v>
      </c>
      <c r="F4176">
        <v>9</v>
      </c>
      <c r="G4176" s="493">
        <v>44725.5902662037</v>
      </c>
      <c r="H4176" s="493">
        <v>44732.4514699074</v>
      </c>
      <c r="I4176" t="s">
        <v>6783</v>
      </c>
      <c r="J4176" t="s">
        <v>6784</v>
      </c>
      <c r="K4176" t="s">
        <v>6195</v>
      </c>
    </row>
    <row r="4177" hidden="1" spans="1:11">
      <c r="A4177" t="s">
        <v>10271</v>
      </c>
      <c r="B4177">
        <v>1</v>
      </c>
      <c r="C4177" t="s">
        <v>10270</v>
      </c>
      <c r="D4177">
        <v>1</v>
      </c>
      <c r="E4177" t="s">
        <v>6782</v>
      </c>
      <c r="F4177">
        <v>9</v>
      </c>
      <c r="G4177" s="493">
        <v>44725.5902662037</v>
      </c>
      <c r="H4177" s="493">
        <v>44732.4514699074</v>
      </c>
      <c r="I4177" t="s">
        <v>7442</v>
      </c>
      <c r="J4177" t="s">
        <v>6784</v>
      </c>
      <c r="K4177" t="s">
        <v>6195</v>
      </c>
    </row>
    <row r="4178" hidden="1" spans="1:11">
      <c r="A4178" t="s">
        <v>10272</v>
      </c>
      <c r="B4178">
        <v>1</v>
      </c>
      <c r="C4178" t="s">
        <v>10273</v>
      </c>
      <c r="D4178">
        <v>1</v>
      </c>
      <c r="E4178" t="s">
        <v>3891</v>
      </c>
      <c r="F4178">
        <v>9</v>
      </c>
      <c r="G4178" s="493">
        <v>44726.374849537</v>
      </c>
      <c r="H4178" s="493">
        <v>44732.4479050926</v>
      </c>
      <c r="I4178" t="s">
        <v>3892</v>
      </c>
      <c r="J4178" t="s">
        <v>3893</v>
      </c>
      <c r="K4178" t="s">
        <v>3894</v>
      </c>
    </row>
    <row r="4179" hidden="1" spans="1:11">
      <c r="A4179" t="s">
        <v>1105</v>
      </c>
      <c r="B4179">
        <v>1</v>
      </c>
      <c r="C4179" t="s">
        <v>1102</v>
      </c>
      <c r="D4179">
        <v>1</v>
      </c>
      <c r="E4179" t="s">
        <v>1104</v>
      </c>
      <c r="F4179">
        <v>4</v>
      </c>
      <c r="G4179" s="493">
        <v>44767.7034259259</v>
      </c>
      <c r="H4179" s="493">
        <v>44767.7630092593</v>
      </c>
      <c r="I4179" t="s">
        <v>6994</v>
      </c>
      <c r="J4179" t="s">
        <v>6983</v>
      </c>
      <c r="K4179" t="s">
        <v>6396</v>
      </c>
    </row>
    <row r="4180" hidden="1" spans="1:11">
      <c r="A4180" t="s">
        <v>1103</v>
      </c>
      <c r="B4180">
        <v>1</v>
      </c>
      <c r="C4180" t="s">
        <v>1102</v>
      </c>
      <c r="D4180">
        <v>1</v>
      </c>
      <c r="E4180" t="s">
        <v>1104</v>
      </c>
      <c r="F4180">
        <v>4</v>
      </c>
      <c r="G4180" s="493">
        <v>44767.7034259259</v>
      </c>
      <c r="H4180" s="493">
        <v>44767.7630092593</v>
      </c>
      <c r="I4180" t="s">
        <v>8169</v>
      </c>
      <c r="J4180" t="s">
        <v>6983</v>
      </c>
      <c r="K4180" t="s">
        <v>6396</v>
      </c>
    </row>
    <row r="4181" hidden="1" spans="1:11">
      <c r="A4181" t="s">
        <v>10274</v>
      </c>
      <c r="B4181">
        <v>1</v>
      </c>
      <c r="C4181" t="s">
        <v>10274</v>
      </c>
      <c r="D4181">
        <v>1</v>
      </c>
      <c r="E4181" t="s">
        <v>1192</v>
      </c>
      <c r="F4181">
        <v>4</v>
      </c>
      <c r="G4181" s="493">
        <v>45152.3256828704</v>
      </c>
      <c r="H4181" s="493">
        <v>45152.3338888889</v>
      </c>
      <c r="I4181" t="s">
        <v>6809</v>
      </c>
      <c r="J4181" t="s">
        <v>6809</v>
      </c>
      <c r="K4181" t="s">
        <v>10275</v>
      </c>
    </row>
    <row r="4182" hidden="1" spans="1:11">
      <c r="A4182" t="s">
        <v>10276</v>
      </c>
      <c r="B4182">
        <v>1</v>
      </c>
      <c r="C4182" t="s">
        <v>10277</v>
      </c>
      <c r="D4182">
        <v>1</v>
      </c>
      <c r="F4182">
        <v>0</v>
      </c>
      <c r="I4182" t="s">
        <v>7573</v>
      </c>
      <c r="J4182" t="s">
        <v>7574</v>
      </c>
    </row>
    <row r="4183" hidden="1" spans="1:11">
      <c r="A4183" t="s">
        <v>10278</v>
      </c>
      <c r="B4183">
        <v>1</v>
      </c>
      <c r="C4183" t="s">
        <v>10274</v>
      </c>
      <c r="D4183">
        <v>1</v>
      </c>
      <c r="E4183" t="s">
        <v>1192</v>
      </c>
      <c r="F4183">
        <v>4</v>
      </c>
      <c r="G4183" s="493">
        <v>45152.3256828704</v>
      </c>
      <c r="H4183" s="493">
        <v>45152.3338888889</v>
      </c>
      <c r="I4183" t="s">
        <v>7768</v>
      </c>
      <c r="J4183" t="s">
        <v>6809</v>
      </c>
      <c r="K4183" t="s">
        <v>10275</v>
      </c>
    </row>
    <row r="4184" hidden="1" spans="1:11">
      <c r="A4184" t="s">
        <v>10279</v>
      </c>
      <c r="B4184">
        <v>1</v>
      </c>
      <c r="C4184" t="s">
        <v>10277</v>
      </c>
      <c r="D4184">
        <v>1</v>
      </c>
      <c r="F4184">
        <v>0</v>
      </c>
      <c r="I4184" t="s">
        <v>7576</v>
      </c>
      <c r="J4184" t="s">
        <v>7574</v>
      </c>
    </row>
    <row r="4185" hidden="1" spans="1:11">
      <c r="A4185" t="s">
        <v>10280</v>
      </c>
      <c r="B4185">
        <v>1</v>
      </c>
      <c r="C4185" t="s">
        <v>10280</v>
      </c>
      <c r="D4185">
        <v>1</v>
      </c>
      <c r="F4185">
        <v>0</v>
      </c>
      <c r="G4185" s="493">
        <v>44942.5846527778</v>
      </c>
      <c r="H4185" s="493">
        <v>44942.5846527778</v>
      </c>
      <c r="I4185" t="s">
        <v>10281</v>
      </c>
      <c r="J4185" t="s">
        <v>10281</v>
      </c>
      <c r="K4185" t="s">
        <v>1368</v>
      </c>
    </row>
    <row r="4186" hidden="1" spans="1:11">
      <c r="A4186" t="s">
        <v>927</v>
      </c>
      <c r="B4186">
        <v>1</v>
      </c>
      <c r="C4186" t="s">
        <v>926</v>
      </c>
      <c r="D4186">
        <v>1</v>
      </c>
      <c r="E4186" t="s">
        <v>925</v>
      </c>
      <c r="F4186">
        <v>9</v>
      </c>
      <c r="G4186" s="493">
        <v>44781.4157175926</v>
      </c>
      <c r="H4186" s="493">
        <v>44781.5015393519</v>
      </c>
      <c r="I4186" t="s">
        <v>9815</v>
      </c>
      <c r="J4186" t="s">
        <v>9816</v>
      </c>
      <c r="K4186" t="s">
        <v>9817</v>
      </c>
    </row>
    <row r="4187" hidden="1" spans="1:11">
      <c r="A4187" t="s">
        <v>1041</v>
      </c>
      <c r="B4187">
        <v>1</v>
      </c>
      <c r="C4187" t="s">
        <v>1040</v>
      </c>
      <c r="D4187">
        <v>1</v>
      </c>
      <c r="E4187" t="s">
        <v>1039</v>
      </c>
      <c r="F4187">
        <v>9</v>
      </c>
      <c r="G4187" s="493">
        <v>44781.5812615741</v>
      </c>
      <c r="H4187" s="493">
        <v>44781.5852546296</v>
      </c>
      <c r="I4187" t="s">
        <v>8591</v>
      </c>
      <c r="J4187" t="s">
        <v>8592</v>
      </c>
      <c r="K4187" t="s">
        <v>8593</v>
      </c>
    </row>
    <row r="4188" hidden="1" spans="1:11">
      <c r="A4188" t="s">
        <v>10282</v>
      </c>
      <c r="B4188">
        <v>1</v>
      </c>
      <c r="C4188" t="s">
        <v>10158</v>
      </c>
      <c r="D4188">
        <v>1</v>
      </c>
      <c r="E4188" t="s">
        <v>3255</v>
      </c>
      <c r="F4188">
        <v>9</v>
      </c>
      <c r="G4188" s="493">
        <v>44682.4191203704</v>
      </c>
      <c r="H4188" s="493">
        <v>44683.416400463</v>
      </c>
      <c r="I4188" t="s">
        <v>7467</v>
      </c>
      <c r="J4188" t="s">
        <v>3267</v>
      </c>
      <c r="K4188" t="s">
        <v>8291</v>
      </c>
    </row>
    <row r="4189" hidden="1" spans="1:11">
      <c r="A4189" t="s">
        <v>10283</v>
      </c>
      <c r="B4189">
        <v>1</v>
      </c>
      <c r="C4189" t="s">
        <v>10160</v>
      </c>
      <c r="D4189">
        <v>1</v>
      </c>
      <c r="E4189" t="s">
        <v>3255</v>
      </c>
      <c r="F4189">
        <v>9</v>
      </c>
      <c r="G4189" s="493">
        <v>44682.4194907407</v>
      </c>
      <c r="H4189" s="493">
        <v>44683.4482523148</v>
      </c>
      <c r="I4189" t="s">
        <v>7478</v>
      </c>
      <c r="J4189" t="s">
        <v>3262</v>
      </c>
      <c r="K4189" t="s">
        <v>8294</v>
      </c>
    </row>
    <row r="4190" hidden="1" spans="1:11">
      <c r="A4190" t="s">
        <v>10284</v>
      </c>
      <c r="B4190">
        <v>1</v>
      </c>
      <c r="C4190" t="s">
        <v>916</v>
      </c>
      <c r="D4190">
        <v>1</v>
      </c>
      <c r="E4190" t="s">
        <v>918</v>
      </c>
      <c r="F4190">
        <v>3</v>
      </c>
      <c r="G4190" s="493">
        <v>44958.4176157407</v>
      </c>
      <c r="H4190" s="493">
        <v>45824.5873032407</v>
      </c>
      <c r="I4190" t="s">
        <v>10285</v>
      </c>
      <c r="J4190" t="s">
        <v>9954</v>
      </c>
      <c r="K4190" t="s">
        <v>9955</v>
      </c>
    </row>
    <row r="4191" hidden="1" spans="1:11">
      <c r="A4191" t="s">
        <v>10286</v>
      </c>
      <c r="B4191">
        <v>1</v>
      </c>
      <c r="C4191" t="s">
        <v>916</v>
      </c>
      <c r="D4191">
        <v>1</v>
      </c>
      <c r="E4191" t="s">
        <v>918</v>
      </c>
      <c r="F4191">
        <v>3</v>
      </c>
      <c r="G4191" s="493">
        <v>44958.4176157407</v>
      </c>
      <c r="H4191" s="493">
        <v>45824.5873032407</v>
      </c>
      <c r="I4191" t="s">
        <v>10287</v>
      </c>
      <c r="J4191" t="s">
        <v>9954</v>
      </c>
      <c r="K4191" t="s">
        <v>9955</v>
      </c>
    </row>
    <row r="4192" hidden="1" spans="1:11">
      <c r="A4192" t="s">
        <v>10288</v>
      </c>
      <c r="B4192">
        <v>1</v>
      </c>
      <c r="C4192" t="s">
        <v>10289</v>
      </c>
      <c r="D4192">
        <v>1</v>
      </c>
      <c r="E4192" t="s">
        <v>3332</v>
      </c>
      <c r="F4192">
        <v>24</v>
      </c>
      <c r="G4192" s="493">
        <v>44803.7962847222</v>
      </c>
      <c r="H4192" s="493">
        <v>44803.8014814815</v>
      </c>
      <c r="I4192" t="s">
        <v>3667</v>
      </c>
      <c r="J4192" t="s">
        <v>3668</v>
      </c>
      <c r="K4192" t="s">
        <v>3669</v>
      </c>
    </row>
    <row r="4193" hidden="1" spans="1:11">
      <c r="A4193" t="s">
        <v>10290</v>
      </c>
      <c r="B4193">
        <v>1</v>
      </c>
      <c r="C4193" t="s">
        <v>10291</v>
      </c>
      <c r="D4193">
        <v>1</v>
      </c>
      <c r="E4193" t="s">
        <v>3332</v>
      </c>
      <c r="F4193">
        <v>24</v>
      </c>
      <c r="G4193" s="493">
        <v>44803.7965740741</v>
      </c>
      <c r="H4193" s="493">
        <v>44804.6498032407</v>
      </c>
      <c r="I4193" t="s">
        <v>3662</v>
      </c>
      <c r="J4193" t="s">
        <v>3663</v>
      </c>
      <c r="K4193" t="s">
        <v>3664</v>
      </c>
    </row>
    <row r="4194" hidden="1" spans="1:11">
      <c r="A4194" t="s">
        <v>10292</v>
      </c>
      <c r="B4194">
        <v>1</v>
      </c>
      <c r="C4194" t="s">
        <v>10291</v>
      </c>
      <c r="D4194">
        <v>1</v>
      </c>
      <c r="E4194" t="s">
        <v>3332</v>
      </c>
      <c r="F4194">
        <v>24</v>
      </c>
      <c r="G4194" s="493">
        <v>44803.7965740741</v>
      </c>
      <c r="H4194" s="493">
        <v>44804.6498032407</v>
      </c>
      <c r="I4194" t="s">
        <v>7529</v>
      </c>
      <c r="J4194" t="s">
        <v>3663</v>
      </c>
      <c r="K4194" t="s">
        <v>3664</v>
      </c>
    </row>
    <row r="4195" hidden="1" spans="1:11">
      <c r="A4195" t="s">
        <v>864</v>
      </c>
      <c r="B4195">
        <v>1</v>
      </c>
      <c r="C4195" t="s">
        <v>863</v>
      </c>
      <c r="D4195">
        <v>1</v>
      </c>
      <c r="E4195" t="s">
        <v>865</v>
      </c>
      <c r="F4195">
        <v>2</v>
      </c>
      <c r="G4195" s="493">
        <v>44740.6079861111</v>
      </c>
      <c r="H4195" s="493">
        <v>45209.4867939815</v>
      </c>
      <c r="I4195" t="s">
        <v>9654</v>
      </c>
      <c r="J4195" t="s">
        <v>6198</v>
      </c>
      <c r="K4195" t="s">
        <v>6198</v>
      </c>
    </row>
    <row r="4196" hidden="1" spans="1:11">
      <c r="A4196" t="s">
        <v>10293</v>
      </c>
      <c r="B4196">
        <v>1</v>
      </c>
      <c r="C4196" t="s">
        <v>863</v>
      </c>
      <c r="D4196">
        <v>1</v>
      </c>
      <c r="E4196" t="s">
        <v>865</v>
      </c>
      <c r="F4196">
        <v>2</v>
      </c>
      <c r="G4196" s="493">
        <v>44740.6079861111</v>
      </c>
      <c r="H4196" s="493">
        <v>45209.4867939815</v>
      </c>
      <c r="I4196" t="s">
        <v>9851</v>
      </c>
      <c r="J4196" t="s">
        <v>6198</v>
      </c>
      <c r="K4196" t="s">
        <v>6198</v>
      </c>
    </row>
    <row r="4197" hidden="1" spans="1:11">
      <c r="A4197" t="s">
        <v>10294</v>
      </c>
      <c r="B4197">
        <v>1</v>
      </c>
      <c r="C4197" t="s">
        <v>10295</v>
      </c>
      <c r="D4197">
        <v>1</v>
      </c>
      <c r="E4197" t="s">
        <v>10131</v>
      </c>
      <c r="F4197">
        <v>3</v>
      </c>
      <c r="G4197" s="493">
        <v>44776.6710532407</v>
      </c>
      <c r="H4197" s="493">
        <v>44776.7188078704</v>
      </c>
      <c r="I4197" t="s">
        <v>9423</v>
      </c>
      <c r="J4197" t="s">
        <v>9682</v>
      </c>
      <c r="K4197" t="s">
        <v>9683</v>
      </c>
    </row>
    <row r="4198" hidden="1" spans="1:11">
      <c r="A4198" t="s">
        <v>10296</v>
      </c>
      <c r="B4198">
        <v>1</v>
      </c>
      <c r="C4198" t="s">
        <v>746</v>
      </c>
      <c r="D4198">
        <v>1</v>
      </c>
      <c r="E4198" t="s">
        <v>748</v>
      </c>
      <c r="F4198">
        <v>3</v>
      </c>
      <c r="G4198" s="493">
        <v>44776.6706597222</v>
      </c>
      <c r="H4198" s="493">
        <v>44776.7026157407</v>
      </c>
      <c r="I4198" t="s">
        <v>9429</v>
      </c>
      <c r="J4198" t="s">
        <v>9430</v>
      </c>
      <c r="K4198" t="s">
        <v>9431</v>
      </c>
    </row>
    <row r="4199" hidden="1" spans="1:11">
      <c r="A4199" t="s">
        <v>10297</v>
      </c>
      <c r="B4199">
        <v>1</v>
      </c>
      <c r="C4199" t="s">
        <v>727</v>
      </c>
      <c r="D4199">
        <v>1</v>
      </c>
      <c r="E4199" t="s">
        <v>729</v>
      </c>
      <c r="F4199">
        <v>3</v>
      </c>
      <c r="G4199" s="493">
        <v>44776.6714351852</v>
      </c>
      <c r="H4199" s="493">
        <v>44776.7238773148</v>
      </c>
      <c r="I4199" t="s">
        <v>9436</v>
      </c>
      <c r="J4199" t="s">
        <v>9437</v>
      </c>
      <c r="K4199" t="s">
        <v>9438</v>
      </c>
    </row>
    <row r="4200" hidden="1" spans="1:11">
      <c r="A4200" t="s">
        <v>806</v>
      </c>
      <c r="B4200">
        <v>1</v>
      </c>
      <c r="C4200" t="s">
        <v>805</v>
      </c>
      <c r="D4200">
        <v>1</v>
      </c>
      <c r="E4200" t="s">
        <v>804</v>
      </c>
      <c r="F4200">
        <v>2</v>
      </c>
      <c r="G4200" s="493">
        <v>45910.5956597222</v>
      </c>
      <c r="H4200" s="493">
        <v>45930.3664583333</v>
      </c>
      <c r="I4200" t="s">
        <v>10298</v>
      </c>
      <c r="J4200" t="s">
        <v>9519</v>
      </c>
      <c r="K4200" t="s">
        <v>9520</v>
      </c>
    </row>
    <row r="4201" hidden="1" spans="1:11">
      <c r="A4201" t="s">
        <v>10299</v>
      </c>
      <c r="B4201">
        <v>1</v>
      </c>
      <c r="C4201" t="s">
        <v>802</v>
      </c>
      <c r="D4201">
        <v>1</v>
      </c>
      <c r="E4201" t="s">
        <v>804</v>
      </c>
      <c r="F4201">
        <v>2</v>
      </c>
      <c r="G4201" s="493">
        <v>45910.5957060185</v>
      </c>
      <c r="H4201" s="493">
        <v>45910.6817824074</v>
      </c>
      <c r="I4201" t="s">
        <v>10300</v>
      </c>
      <c r="J4201" t="s">
        <v>9800</v>
      </c>
      <c r="K4201" t="s">
        <v>9801</v>
      </c>
    </row>
    <row r="4202" hidden="1" spans="1:11">
      <c r="A4202" t="s">
        <v>10301</v>
      </c>
      <c r="B4202">
        <v>1</v>
      </c>
      <c r="C4202" t="s">
        <v>10301</v>
      </c>
      <c r="D4202">
        <v>1</v>
      </c>
      <c r="E4202" t="s">
        <v>10302</v>
      </c>
      <c r="F4202">
        <v>6</v>
      </c>
      <c r="G4202" s="493">
        <v>45238.693287037</v>
      </c>
      <c r="H4202" s="493">
        <v>45238.7193981481</v>
      </c>
      <c r="I4202" t="s">
        <v>10303</v>
      </c>
      <c r="J4202" t="s">
        <v>10303</v>
      </c>
      <c r="K4202" t="s">
        <v>10303</v>
      </c>
    </row>
    <row r="4203" hidden="1" spans="1:11">
      <c r="A4203" t="s">
        <v>813</v>
      </c>
      <c r="B4203">
        <v>1</v>
      </c>
      <c r="C4203" t="s">
        <v>812</v>
      </c>
      <c r="D4203">
        <v>1</v>
      </c>
      <c r="E4203" t="s">
        <v>814</v>
      </c>
      <c r="F4203">
        <v>2</v>
      </c>
      <c r="G4203" s="493">
        <v>45910.5967361111</v>
      </c>
      <c r="H4203" s="493">
        <v>45910.6846643519</v>
      </c>
      <c r="I4203" t="s">
        <v>10304</v>
      </c>
      <c r="J4203" t="s">
        <v>9521</v>
      </c>
      <c r="K4203" t="s">
        <v>9521</v>
      </c>
    </row>
    <row r="4204" hidden="1" spans="1:11">
      <c r="A4204" t="s">
        <v>10305</v>
      </c>
      <c r="B4204">
        <v>1</v>
      </c>
      <c r="C4204" t="s">
        <v>10010</v>
      </c>
      <c r="D4204">
        <v>1</v>
      </c>
      <c r="E4204" t="s">
        <v>10008</v>
      </c>
      <c r="F4204">
        <v>6</v>
      </c>
      <c r="G4204" s="493">
        <v>44678.5820138889</v>
      </c>
      <c r="H4204" s="493">
        <v>44678.6341898148</v>
      </c>
      <c r="I4204" t="s">
        <v>4534</v>
      </c>
      <c r="J4204" t="s">
        <v>3631</v>
      </c>
      <c r="K4204" t="s">
        <v>10011</v>
      </c>
    </row>
    <row r="4205" hidden="1" spans="1:11">
      <c r="A4205" t="s">
        <v>10306</v>
      </c>
      <c r="B4205">
        <v>1</v>
      </c>
      <c r="C4205" t="s">
        <v>10307</v>
      </c>
      <c r="D4205">
        <v>1</v>
      </c>
      <c r="E4205" t="s">
        <v>9952</v>
      </c>
      <c r="F4205">
        <v>3</v>
      </c>
      <c r="G4205" s="493">
        <v>44799.5720486111</v>
      </c>
      <c r="H4205" s="493">
        <v>45447.2657291667</v>
      </c>
      <c r="I4205" t="s">
        <v>9953</v>
      </c>
      <c r="J4205" t="s">
        <v>9954</v>
      </c>
      <c r="K4205" t="s">
        <v>9955</v>
      </c>
    </row>
    <row r="4206" hidden="1" spans="1:11">
      <c r="A4206" t="s">
        <v>10308</v>
      </c>
      <c r="B4206">
        <v>1</v>
      </c>
      <c r="C4206" t="s">
        <v>10309</v>
      </c>
      <c r="D4206">
        <v>1</v>
      </c>
      <c r="E4206" t="s">
        <v>9877</v>
      </c>
      <c r="F4206">
        <v>2</v>
      </c>
      <c r="G4206" s="493">
        <v>44799.5724189815</v>
      </c>
      <c r="H4206" s="493">
        <v>45246.4353472222</v>
      </c>
      <c r="I4206" t="s">
        <v>9878</v>
      </c>
      <c r="J4206" t="s">
        <v>9313</v>
      </c>
      <c r="K4206" t="s">
        <v>9314</v>
      </c>
    </row>
    <row r="4207" hidden="1" spans="1:11">
      <c r="A4207" t="s">
        <v>10310</v>
      </c>
      <c r="B4207">
        <v>1</v>
      </c>
      <c r="C4207" t="s">
        <v>10309</v>
      </c>
      <c r="D4207">
        <v>1</v>
      </c>
      <c r="E4207" t="s">
        <v>9877</v>
      </c>
      <c r="F4207">
        <v>2</v>
      </c>
      <c r="G4207" s="493">
        <v>44799.5724189815</v>
      </c>
      <c r="H4207" s="493">
        <v>45246.4353472222</v>
      </c>
      <c r="I4207" t="s">
        <v>10217</v>
      </c>
      <c r="J4207" t="s">
        <v>9313</v>
      </c>
      <c r="K4207" t="s">
        <v>9314</v>
      </c>
    </row>
    <row r="4208" hidden="1" spans="1:11">
      <c r="A4208" t="s">
        <v>10311</v>
      </c>
      <c r="B4208">
        <v>1</v>
      </c>
      <c r="C4208" t="s">
        <v>10307</v>
      </c>
      <c r="D4208">
        <v>1</v>
      </c>
      <c r="E4208" t="s">
        <v>9952</v>
      </c>
      <c r="F4208">
        <v>3</v>
      </c>
      <c r="G4208" s="493">
        <v>44799.5720486111</v>
      </c>
      <c r="H4208" s="493">
        <v>45447.2657291667</v>
      </c>
      <c r="I4208" t="s">
        <v>9959</v>
      </c>
      <c r="J4208" t="s">
        <v>9954</v>
      </c>
      <c r="K4208" t="s">
        <v>9955</v>
      </c>
    </row>
    <row r="4209" hidden="1" spans="1:11">
      <c r="A4209" t="s">
        <v>10312</v>
      </c>
      <c r="B4209">
        <v>1</v>
      </c>
      <c r="C4209" t="s">
        <v>10307</v>
      </c>
      <c r="D4209">
        <v>1</v>
      </c>
      <c r="E4209" t="s">
        <v>9952</v>
      </c>
      <c r="F4209">
        <v>3</v>
      </c>
      <c r="G4209" s="493">
        <v>44799.5720486111</v>
      </c>
      <c r="H4209" s="493">
        <v>45447.2657291667</v>
      </c>
      <c r="I4209" t="s">
        <v>9985</v>
      </c>
      <c r="J4209" t="s">
        <v>9954</v>
      </c>
      <c r="K4209" t="s">
        <v>9955</v>
      </c>
    </row>
    <row r="4210" hidden="1" spans="1:11">
      <c r="A4210" t="s">
        <v>10313</v>
      </c>
      <c r="B4210">
        <v>1</v>
      </c>
      <c r="C4210" t="s">
        <v>10307</v>
      </c>
      <c r="D4210">
        <v>1</v>
      </c>
      <c r="E4210" t="s">
        <v>9952</v>
      </c>
      <c r="F4210">
        <v>3</v>
      </c>
      <c r="G4210" s="493">
        <v>44799.5720486111</v>
      </c>
      <c r="H4210" s="493">
        <v>45447.2657291667</v>
      </c>
      <c r="I4210" t="s">
        <v>10088</v>
      </c>
      <c r="J4210" t="s">
        <v>9954</v>
      </c>
      <c r="K4210" t="s">
        <v>9955</v>
      </c>
    </row>
    <row r="4211" hidden="1" spans="1:11">
      <c r="A4211" t="s">
        <v>10314</v>
      </c>
      <c r="B4211">
        <v>1</v>
      </c>
      <c r="C4211" t="s">
        <v>10314</v>
      </c>
      <c r="D4211">
        <v>1</v>
      </c>
      <c r="E4211" t="s">
        <v>10315</v>
      </c>
      <c r="F4211">
        <v>2</v>
      </c>
      <c r="G4211" s="493">
        <v>44797.7380324074</v>
      </c>
      <c r="H4211" s="493">
        <v>44806.6005324074</v>
      </c>
      <c r="I4211" t="s">
        <v>10316</v>
      </c>
      <c r="J4211" t="s">
        <v>10316</v>
      </c>
      <c r="K4211" t="s">
        <v>10317</v>
      </c>
    </row>
    <row r="4212" hidden="1" spans="1:11">
      <c r="A4212" t="s">
        <v>10318</v>
      </c>
      <c r="B4212">
        <v>1</v>
      </c>
      <c r="C4212" t="s">
        <v>10020</v>
      </c>
      <c r="D4212">
        <v>1</v>
      </c>
      <c r="E4212" t="s">
        <v>10021</v>
      </c>
      <c r="F4212">
        <v>2</v>
      </c>
      <c r="G4212" s="493">
        <v>44824.6050810185</v>
      </c>
      <c r="H4212" s="493">
        <v>45209.4740856482</v>
      </c>
      <c r="I4212" t="s">
        <v>9092</v>
      </c>
      <c r="J4212" t="s">
        <v>8133</v>
      </c>
      <c r="K4212" t="s">
        <v>10023</v>
      </c>
    </row>
    <row r="4213" hidden="1" spans="1:11">
      <c r="A4213" t="s">
        <v>10319</v>
      </c>
      <c r="B4213">
        <v>1</v>
      </c>
      <c r="C4213" t="s">
        <v>10013</v>
      </c>
      <c r="D4213">
        <v>1</v>
      </c>
      <c r="E4213" t="s">
        <v>10014</v>
      </c>
      <c r="F4213">
        <v>1</v>
      </c>
      <c r="G4213" s="493">
        <v>44824.6047106481</v>
      </c>
      <c r="H4213" s="493">
        <v>45209.4986574074</v>
      </c>
      <c r="I4213" t="s">
        <v>9094</v>
      </c>
      <c r="J4213" t="s">
        <v>8139</v>
      </c>
      <c r="K4213" t="s">
        <v>10015</v>
      </c>
    </row>
    <row r="4214" hidden="1" spans="1:11">
      <c r="A4214" t="s">
        <v>10320</v>
      </c>
      <c r="B4214">
        <v>1</v>
      </c>
      <c r="C4214" t="s">
        <v>10320</v>
      </c>
      <c r="D4214">
        <v>1</v>
      </c>
      <c r="F4214">
        <v>0</v>
      </c>
      <c r="G4214" s="493">
        <v>44776.6644791667</v>
      </c>
      <c r="H4214" s="493">
        <v>44776.6644791667</v>
      </c>
      <c r="I4214" t="s">
        <v>10321</v>
      </c>
      <c r="J4214" t="s">
        <v>10321</v>
      </c>
      <c r="K4214" t="s">
        <v>1368</v>
      </c>
    </row>
    <row r="4215" hidden="1" spans="1:11">
      <c r="A4215" t="s">
        <v>10322</v>
      </c>
      <c r="B4215">
        <v>1</v>
      </c>
      <c r="C4215" t="s">
        <v>10323</v>
      </c>
      <c r="D4215">
        <v>1</v>
      </c>
      <c r="E4215" t="s">
        <v>8637</v>
      </c>
      <c r="F4215">
        <v>2</v>
      </c>
      <c r="G4215" s="493">
        <v>44799.3800925926</v>
      </c>
      <c r="H4215" s="493">
        <v>44799.3836574074</v>
      </c>
      <c r="I4215" t="s">
        <v>8638</v>
      </c>
      <c r="J4215" t="s">
        <v>9982</v>
      </c>
      <c r="K4215" t="s">
        <v>7592</v>
      </c>
    </row>
    <row r="4216" hidden="1" spans="1:11">
      <c r="A4216" t="s">
        <v>10324</v>
      </c>
      <c r="B4216">
        <v>1</v>
      </c>
      <c r="C4216" t="s">
        <v>10323</v>
      </c>
      <c r="D4216">
        <v>1</v>
      </c>
      <c r="E4216" t="s">
        <v>8637</v>
      </c>
      <c r="F4216">
        <v>2</v>
      </c>
      <c r="G4216" s="493">
        <v>44799.3800925926</v>
      </c>
      <c r="H4216" s="493">
        <v>44799.3836574074</v>
      </c>
      <c r="I4216" t="s">
        <v>8948</v>
      </c>
      <c r="J4216" t="s">
        <v>9982</v>
      </c>
      <c r="K4216" t="s">
        <v>7592</v>
      </c>
    </row>
    <row r="4217" hidden="1" spans="1:11">
      <c r="A4217" t="s">
        <v>10325</v>
      </c>
      <c r="B4217">
        <v>1</v>
      </c>
      <c r="C4217" t="s">
        <v>10325</v>
      </c>
      <c r="D4217">
        <v>1</v>
      </c>
      <c r="E4217" t="s">
        <v>10058</v>
      </c>
      <c r="F4217">
        <v>6</v>
      </c>
      <c r="G4217" s="493">
        <v>45301.3943402778</v>
      </c>
      <c r="H4217" s="493">
        <v>45301.4101736111</v>
      </c>
      <c r="I4217" t="s">
        <v>10059</v>
      </c>
      <c r="J4217" t="s">
        <v>10059</v>
      </c>
      <c r="K4217" t="s">
        <v>10060</v>
      </c>
    </row>
    <row r="4218" hidden="1" spans="1:11">
      <c r="A4218" t="s">
        <v>10326</v>
      </c>
      <c r="B4218">
        <v>1</v>
      </c>
      <c r="C4218" t="s">
        <v>10326</v>
      </c>
      <c r="D4218">
        <v>1</v>
      </c>
      <c r="E4218" t="s">
        <v>6696</v>
      </c>
      <c r="F4218">
        <v>7</v>
      </c>
      <c r="G4218" s="493">
        <v>45307.4039699074</v>
      </c>
      <c r="H4218" s="493">
        <v>45307.4256365741</v>
      </c>
      <c r="I4218" t="s">
        <v>6697</v>
      </c>
      <c r="J4218" t="s">
        <v>6697</v>
      </c>
      <c r="K4218" t="s">
        <v>10327</v>
      </c>
    </row>
    <row r="4219" hidden="1" spans="1:11">
      <c r="A4219" t="s">
        <v>10328</v>
      </c>
      <c r="B4219">
        <v>1</v>
      </c>
      <c r="C4219" t="s">
        <v>10329</v>
      </c>
      <c r="D4219">
        <v>1</v>
      </c>
      <c r="E4219" t="s">
        <v>6753</v>
      </c>
      <c r="F4219">
        <v>3</v>
      </c>
      <c r="G4219" s="493">
        <v>45307.408587963</v>
      </c>
      <c r="H4219" s="493">
        <v>45307.4167708333</v>
      </c>
      <c r="I4219" t="s">
        <v>6754</v>
      </c>
      <c r="J4219" t="s">
        <v>6755</v>
      </c>
      <c r="K4219" t="s">
        <v>6756</v>
      </c>
    </row>
    <row r="4220" hidden="1" spans="1:11">
      <c r="A4220" t="s">
        <v>10330</v>
      </c>
      <c r="B4220">
        <v>1</v>
      </c>
      <c r="C4220" t="s">
        <v>10329</v>
      </c>
      <c r="D4220">
        <v>1</v>
      </c>
      <c r="E4220" t="s">
        <v>6753</v>
      </c>
      <c r="F4220">
        <v>3</v>
      </c>
      <c r="G4220" s="493">
        <v>45307.408587963</v>
      </c>
      <c r="H4220" s="493">
        <v>45307.4167708333</v>
      </c>
      <c r="I4220" t="s">
        <v>6758</v>
      </c>
      <c r="J4220" t="s">
        <v>6755</v>
      </c>
      <c r="K4220" t="s">
        <v>6756</v>
      </c>
    </row>
    <row r="4221" hidden="1" spans="1:11">
      <c r="A4221" t="s">
        <v>10331</v>
      </c>
      <c r="B4221">
        <v>1</v>
      </c>
      <c r="C4221" t="s">
        <v>10332</v>
      </c>
      <c r="D4221">
        <v>1</v>
      </c>
      <c r="E4221" t="s">
        <v>4892</v>
      </c>
      <c r="F4221">
        <v>3</v>
      </c>
      <c r="G4221" s="493">
        <v>45301.395462963</v>
      </c>
      <c r="H4221" s="493">
        <v>45301.4049768519</v>
      </c>
      <c r="I4221" t="s">
        <v>4893</v>
      </c>
      <c r="J4221" t="s">
        <v>4894</v>
      </c>
      <c r="K4221" t="s">
        <v>4894</v>
      </c>
    </row>
    <row r="4222" hidden="1" spans="1:11">
      <c r="A4222" t="s">
        <v>10333</v>
      </c>
      <c r="B4222">
        <v>1</v>
      </c>
      <c r="C4222" t="s">
        <v>10334</v>
      </c>
      <c r="D4222">
        <v>1</v>
      </c>
      <c r="E4222" t="s">
        <v>6741</v>
      </c>
      <c r="F4222">
        <v>3</v>
      </c>
      <c r="G4222" s="493">
        <v>45307.4008796296</v>
      </c>
      <c r="H4222" s="493">
        <v>45307.4280902778</v>
      </c>
      <c r="I4222" t="s">
        <v>6742</v>
      </c>
      <c r="J4222" t="s">
        <v>6743</v>
      </c>
      <c r="K4222" t="s">
        <v>6744</v>
      </c>
    </row>
    <row r="4223" hidden="1" spans="1:11">
      <c r="A4223" t="s">
        <v>10335</v>
      </c>
      <c r="B4223">
        <v>1</v>
      </c>
      <c r="C4223" t="s">
        <v>10336</v>
      </c>
      <c r="D4223">
        <v>1</v>
      </c>
      <c r="E4223" t="s">
        <v>6729</v>
      </c>
      <c r="F4223">
        <v>3</v>
      </c>
      <c r="G4223" s="493">
        <v>45306.679849537</v>
      </c>
      <c r="H4223" s="493">
        <v>45307.3297453704</v>
      </c>
      <c r="I4223" t="s">
        <v>6730</v>
      </c>
      <c r="J4223" t="s">
        <v>6731</v>
      </c>
      <c r="K4223" t="s">
        <v>6732</v>
      </c>
    </row>
    <row r="4224" hidden="1" spans="1:11">
      <c r="A4224" t="s">
        <v>10337</v>
      </c>
      <c r="B4224">
        <v>1</v>
      </c>
      <c r="C4224" t="s">
        <v>565</v>
      </c>
      <c r="D4224">
        <v>1</v>
      </c>
      <c r="E4224" t="s">
        <v>564</v>
      </c>
      <c r="F4224">
        <v>6</v>
      </c>
      <c r="G4224" s="493">
        <v>45132.3353819444</v>
      </c>
      <c r="H4224" s="493">
        <v>45132.368125</v>
      </c>
      <c r="I4224" t="s">
        <v>2899</v>
      </c>
      <c r="J4224" t="s">
        <v>2898</v>
      </c>
      <c r="K4224" t="s">
        <v>10338</v>
      </c>
    </row>
    <row r="4225" hidden="1" spans="1:11">
      <c r="A4225" t="s">
        <v>566</v>
      </c>
      <c r="B4225">
        <v>1</v>
      </c>
      <c r="C4225" t="s">
        <v>565</v>
      </c>
      <c r="D4225">
        <v>1</v>
      </c>
      <c r="E4225" t="s">
        <v>564</v>
      </c>
      <c r="F4225">
        <v>6</v>
      </c>
      <c r="G4225" s="493">
        <v>45132.3353819444</v>
      </c>
      <c r="H4225" s="493">
        <v>45132.368125</v>
      </c>
      <c r="I4225" t="s">
        <v>10339</v>
      </c>
      <c r="J4225" t="s">
        <v>2898</v>
      </c>
      <c r="K4225" t="s">
        <v>10338</v>
      </c>
    </row>
    <row r="4226" hidden="1" spans="1:11">
      <c r="A4226" t="s">
        <v>563</v>
      </c>
      <c r="B4226">
        <v>1</v>
      </c>
      <c r="C4226" t="s">
        <v>562</v>
      </c>
      <c r="D4226">
        <v>1</v>
      </c>
      <c r="E4226" t="s">
        <v>564</v>
      </c>
      <c r="F4226">
        <v>6</v>
      </c>
      <c r="G4226" s="493">
        <v>45132.3371296296</v>
      </c>
      <c r="H4226" s="493">
        <v>45132.603912037</v>
      </c>
      <c r="I4226" t="s">
        <v>2902</v>
      </c>
      <c r="J4226" t="s">
        <v>2901</v>
      </c>
      <c r="K4226" t="s">
        <v>10340</v>
      </c>
    </row>
    <row r="4227" hidden="1" spans="1:11">
      <c r="A4227" t="s">
        <v>10341</v>
      </c>
      <c r="B4227">
        <v>1</v>
      </c>
      <c r="C4227" t="s">
        <v>562</v>
      </c>
      <c r="D4227">
        <v>1</v>
      </c>
      <c r="E4227" t="s">
        <v>564</v>
      </c>
      <c r="F4227">
        <v>6</v>
      </c>
      <c r="G4227" s="493">
        <v>45132.3371296296</v>
      </c>
      <c r="H4227" s="493">
        <v>45132.603912037</v>
      </c>
      <c r="I4227" t="s">
        <v>8565</v>
      </c>
      <c r="J4227" t="s">
        <v>2901</v>
      </c>
      <c r="K4227" t="s">
        <v>10340</v>
      </c>
    </row>
    <row r="4228" hidden="1" spans="1:11">
      <c r="A4228" t="s">
        <v>10342</v>
      </c>
      <c r="B4228">
        <v>1</v>
      </c>
      <c r="C4228" t="s">
        <v>10343</v>
      </c>
      <c r="D4228">
        <v>1</v>
      </c>
      <c r="E4228" t="s">
        <v>564</v>
      </c>
      <c r="F4228">
        <v>6</v>
      </c>
      <c r="G4228" s="493">
        <v>45132.3388541667</v>
      </c>
      <c r="H4228" s="493">
        <v>45132.6084953704</v>
      </c>
      <c r="I4228" t="s">
        <v>4917</v>
      </c>
      <c r="J4228" t="s">
        <v>2892</v>
      </c>
      <c r="K4228" t="s">
        <v>10344</v>
      </c>
    </row>
    <row r="4229" hidden="1" spans="1:11">
      <c r="A4229" t="s">
        <v>679</v>
      </c>
      <c r="B4229">
        <v>1</v>
      </c>
      <c r="C4229" t="s">
        <v>678</v>
      </c>
      <c r="D4229">
        <v>1</v>
      </c>
      <c r="E4229" t="s">
        <v>680</v>
      </c>
      <c r="F4229">
        <v>6</v>
      </c>
      <c r="G4229" s="493">
        <v>45132.3401273148</v>
      </c>
      <c r="H4229" s="493">
        <v>45132.7843171296</v>
      </c>
      <c r="I4229" t="s">
        <v>4886</v>
      </c>
      <c r="J4229" t="s">
        <v>7882</v>
      </c>
      <c r="K4229" t="s">
        <v>7883</v>
      </c>
    </row>
    <row r="4230" hidden="1" spans="1:11">
      <c r="A4230" t="s">
        <v>10345</v>
      </c>
      <c r="B4230">
        <v>1</v>
      </c>
      <c r="C4230" t="s">
        <v>678</v>
      </c>
      <c r="D4230">
        <v>1</v>
      </c>
      <c r="E4230" t="s">
        <v>680</v>
      </c>
      <c r="F4230">
        <v>6</v>
      </c>
      <c r="G4230" s="493">
        <v>45132.3401273148</v>
      </c>
      <c r="H4230" s="493">
        <v>45132.7843171296</v>
      </c>
      <c r="I4230" t="s">
        <v>7886</v>
      </c>
      <c r="J4230" t="s">
        <v>7882</v>
      </c>
      <c r="K4230" t="s">
        <v>7883</v>
      </c>
    </row>
    <row r="4231" hidden="1" spans="1:11">
      <c r="A4231" t="s">
        <v>10346</v>
      </c>
      <c r="B4231">
        <v>1</v>
      </c>
      <c r="C4231" t="s">
        <v>678</v>
      </c>
      <c r="D4231">
        <v>1</v>
      </c>
      <c r="E4231" t="s">
        <v>680</v>
      </c>
      <c r="F4231">
        <v>6</v>
      </c>
      <c r="G4231" s="493">
        <v>45132.3401273148</v>
      </c>
      <c r="H4231" s="493">
        <v>45132.7843171296</v>
      </c>
      <c r="I4231" t="s">
        <v>7484</v>
      </c>
      <c r="J4231" t="s">
        <v>7882</v>
      </c>
      <c r="K4231" t="s">
        <v>7883</v>
      </c>
    </row>
    <row r="4232" hidden="1" spans="1:11">
      <c r="A4232" t="s">
        <v>510</v>
      </c>
      <c r="B4232">
        <v>1</v>
      </c>
      <c r="C4232" t="s">
        <v>509</v>
      </c>
      <c r="D4232">
        <v>1</v>
      </c>
      <c r="E4232" t="s">
        <v>511</v>
      </c>
      <c r="F4232">
        <v>6</v>
      </c>
      <c r="G4232" s="493">
        <v>45134.6450925926</v>
      </c>
      <c r="H4232" s="493">
        <v>45134.7793055556</v>
      </c>
      <c r="I4232" t="s">
        <v>7158</v>
      </c>
      <c r="J4232" t="s">
        <v>7159</v>
      </c>
      <c r="K4232" t="s">
        <v>10347</v>
      </c>
    </row>
    <row r="4233" hidden="1" spans="1:11">
      <c r="A4233" t="s">
        <v>10348</v>
      </c>
      <c r="B4233">
        <v>1</v>
      </c>
      <c r="C4233" t="s">
        <v>509</v>
      </c>
      <c r="D4233">
        <v>1</v>
      </c>
      <c r="E4233" t="s">
        <v>511</v>
      </c>
      <c r="F4233">
        <v>6</v>
      </c>
      <c r="G4233" s="493">
        <v>45134.6450925926</v>
      </c>
      <c r="H4233" s="493">
        <v>45134.7793055556</v>
      </c>
      <c r="I4233" t="s">
        <v>7167</v>
      </c>
      <c r="J4233" t="s">
        <v>7159</v>
      </c>
      <c r="K4233" t="s">
        <v>10347</v>
      </c>
    </row>
    <row r="4234" hidden="1" spans="1:11">
      <c r="A4234" t="s">
        <v>10349</v>
      </c>
      <c r="B4234">
        <v>1</v>
      </c>
      <c r="C4234" t="s">
        <v>509</v>
      </c>
      <c r="D4234">
        <v>1</v>
      </c>
      <c r="E4234" t="s">
        <v>511</v>
      </c>
      <c r="F4234">
        <v>6</v>
      </c>
      <c r="G4234" s="493">
        <v>45134.6450925926</v>
      </c>
      <c r="H4234" s="493">
        <v>45134.7793055556</v>
      </c>
      <c r="I4234" t="s">
        <v>7486</v>
      </c>
      <c r="J4234" t="s">
        <v>7159</v>
      </c>
      <c r="K4234" t="s">
        <v>10347</v>
      </c>
    </row>
    <row r="4235" hidden="1" spans="1:11">
      <c r="A4235" t="s">
        <v>10350</v>
      </c>
      <c r="B4235">
        <v>1</v>
      </c>
      <c r="C4235" t="s">
        <v>10351</v>
      </c>
      <c r="D4235">
        <v>1</v>
      </c>
      <c r="E4235" t="s">
        <v>6747</v>
      </c>
      <c r="F4235">
        <v>3</v>
      </c>
      <c r="G4235" s="493">
        <v>45306.6765972222</v>
      </c>
      <c r="H4235" s="493">
        <v>45307.3344560185</v>
      </c>
      <c r="I4235" t="s">
        <v>6748</v>
      </c>
      <c r="J4235" t="s">
        <v>6749</v>
      </c>
      <c r="K4235" t="s">
        <v>6750</v>
      </c>
    </row>
    <row r="4236" hidden="1" spans="1:11">
      <c r="A4236" t="s">
        <v>10352</v>
      </c>
      <c r="B4236">
        <v>1</v>
      </c>
      <c r="C4236" t="s">
        <v>10353</v>
      </c>
      <c r="D4236">
        <v>1</v>
      </c>
      <c r="E4236" t="s">
        <v>6701</v>
      </c>
      <c r="F4236">
        <v>3</v>
      </c>
      <c r="G4236" s="493">
        <v>45306.5697453704</v>
      </c>
      <c r="H4236" s="493">
        <v>45306.5884837963</v>
      </c>
      <c r="I4236" t="s">
        <v>6702</v>
      </c>
      <c r="J4236" t="s">
        <v>6703</v>
      </c>
      <c r="K4236" t="s">
        <v>10354</v>
      </c>
    </row>
    <row r="4237" hidden="1" spans="1:11">
      <c r="A4237" t="s">
        <v>10355</v>
      </c>
      <c r="B4237">
        <v>1</v>
      </c>
      <c r="C4237" t="s">
        <v>10353</v>
      </c>
      <c r="D4237">
        <v>1</v>
      </c>
      <c r="E4237" t="s">
        <v>6701</v>
      </c>
      <c r="F4237">
        <v>3</v>
      </c>
      <c r="G4237" s="493">
        <v>45306.5697453704</v>
      </c>
      <c r="H4237" s="493">
        <v>45306.5884837963</v>
      </c>
      <c r="I4237" t="s">
        <v>6722</v>
      </c>
      <c r="J4237" t="s">
        <v>6703</v>
      </c>
      <c r="K4237" t="s">
        <v>10354</v>
      </c>
    </row>
    <row r="4238" hidden="1" spans="1:11">
      <c r="A4238" t="s">
        <v>10356</v>
      </c>
      <c r="B4238">
        <v>1</v>
      </c>
      <c r="C4238" t="s">
        <v>10356</v>
      </c>
      <c r="D4238">
        <v>1</v>
      </c>
      <c r="E4238" t="s">
        <v>8113</v>
      </c>
      <c r="F4238">
        <v>9</v>
      </c>
      <c r="G4238" s="493">
        <v>40289.5035185185</v>
      </c>
      <c r="H4238" s="493">
        <v>41058.6164814815</v>
      </c>
      <c r="I4238" t="s">
        <v>3128</v>
      </c>
      <c r="J4238" t="s">
        <v>3128</v>
      </c>
      <c r="K4238" t="s">
        <v>10357</v>
      </c>
    </row>
    <row r="4239" hidden="1" spans="1:11">
      <c r="A4239" t="s">
        <v>10358</v>
      </c>
      <c r="B4239">
        <v>1</v>
      </c>
      <c r="C4239" t="s">
        <v>10356</v>
      </c>
      <c r="D4239">
        <v>1</v>
      </c>
      <c r="E4239" t="s">
        <v>8113</v>
      </c>
      <c r="F4239">
        <v>9</v>
      </c>
      <c r="G4239" s="493">
        <v>40289.5035185185</v>
      </c>
      <c r="H4239" s="493">
        <v>41058.6164814815</v>
      </c>
      <c r="I4239" t="s">
        <v>3127</v>
      </c>
      <c r="J4239" t="s">
        <v>3128</v>
      </c>
      <c r="K4239" t="s">
        <v>10357</v>
      </c>
    </row>
    <row r="4240" hidden="1" spans="1:11">
      <c r="A4240" t="s">
        <v>10359</v>
      </c>
      <c r="B4240">
        <v>1</v>
      </c>
      <c r="C4240" t="s">
        <v>10360</v>
      </c>
      <c r="D4240">
        <v>1</v>
      </c>
      <c r="E4240" t="s">
        <v>10361</v>
      </c>
      <c r="F4240">
        <v>3</v>
      </c>
      <c r="G4240" s="493">
        <v>44999.5699537037</v>
      </c>
      <c r="H4240" s="493">
        <v>45006.4451967593</v>
      </c>
      <c r="I4240" t="s">
        <v>10362</v>
      </c>
      <c r="J4240" t="s">
        <v>10363</v>
      </c>
      <c r="K4240" t="s">
        <v>10263</v>
      </c>
    </row>
    <row r="4241" hidden="1" spans="1:11">
      <c r="A4241" t="s">
        <v>10364</v>
      </c>
      <c r="B4241">
        <v>1</v>
      </c>
      <c r="C4241" t="s">
        <v>10365</v>
      </c>
      <c r="D4241">
        <v>1</v>
      </c>
      <c r="E4241" t="s">
        <v>10366</v>
      </c>
      <c r="F4241">
        <v>3</v>
      </c>
      <c r="G4241" s="493">
        <v>44999.5809490741</v>
      </c>
      <c r="H4241" s="493">
        <v>44999.5973726852</v>
      </c>
      <c r="I4241" t="s">
        <v>10367</v>
      </c>
      <c r="J4241" t="s">
        <v>10368</v>
      </c>
      <c r="K4241" t="s">
        <v>10369</v>
      </c>
    </row>
    <row r="4242" hidden="1" spans="1:11">
      <c r="A4242" t="s">
        <v>10370</v>
      </c>
      <c r="B4242">
        <v>1</v>
      </c>
      <c r="C4242" t="s">
        <v>10371</v>
      </c>
      <c r="D4242">
        <v>1</v>
      </c>
      <c r="E4242" t="s">
        <v>3885</v>
      </c>
      <c r="F4242">
        <v>9</v>
      </c>
      <c r="G4242" s="493">
        <v>44888.3158101852</v>
      </c>
      <c r="H4242" s="493">
        <v>44888.3209259259</v>
      </c>
      <c r="I4242" t="s">
        <v>10372</v>
      </c>
      <c r="J4242" t="s">
        <v>10373</v>
      </c>
      <c r="K4242" t="s">
        <v>10374</v>
      </c>
    </row>
    <row r="4243" hidden="1" spans="1:11">
      <c r="A4243" t="s">
        <v>10375</v>
      </c>
      <c r="B4243">
        <v>1</v>
      </c>
      <c r="C4243" t="s">
        <v>10371</v>
      </c>
      <c r="D4243">
        <v>1</v>
      </c>
      <c r="E4243" t="s">
        <v>3885</v>
      </c>
      <c r="F4243">
        <v>9</v>
      </c>
      <c r="G4243" s="493">
        <v>44888.3158101852</v>
      </c>
      <c r="H4243" s="493">
        <v>44888.3209259259</v>
      </c>
      <c r="I4243" t="s">
        <v>10376</v>
      </c>
      <c r="J4243" t="s">
        <v>10373</v>
      </c>
      <c r="K4243" t="s">
        <v>10374</v>
      </c>
    </row>
    <row r="4244" hidden="1" spans="1:11">
      <c r="A4244" t="s">
        <v>10377</v>
      </c>
      <c r="B4244">
        <v>1</v>
      </c>
      <c r="C4244" t="s">
        <v>10377</v>
      </c>
      <c r="D4244">
        <v>1</v>
      </c>
      <c r="E4244" t="s">
        <v>10378</v>
      </c>
      <c r="F4244">
        <v>4</v>
      </c>
      <c r="G4244" s="493">
        <v>44881.4804282407</v>
      </c>
      <c r="H4244" s="493">
        <v>45209.4575115741</v>
      </c>
      <c r="I4244" t="s">
        <v>10379</v>
      </c>
      <c r="J4244" t="s">
        <v>10379</v>
      </c>
      <c r="K4244" t="s">
        <v>10380</v>
      </c>
    </row>
    <row r="4245" hidden="1" spans="1:11">
      <c r="A4245" t="s">
        <v>10381</v>
      </c>
      <c r="B4245">
        <v>1</v>
      </c>
      <c r="C4245" t="s">
        <v>10381</v>
      </c>
      <c r="D4245">
        <v>1</v>
      </c>
      <c r="E4245" t="s">
        <v>10382</v>
      </c>
      <c r="F4245">
        <v>4</v>
      </c>
      <c r="G4245" s="493">
        <v>44887.4282638889</v>
      </c>
      <c r="H4245" s="493">
        <v>45209.4583680556</v>
      </c>
      <c r="I4245" t="s">
        <v>10383</v>
      </c>
      <c r="J4245" t="s">
        <v>10383</v>
      </c>
      <c r="K4245" t="s">
        <v>10383</v>
      </c>
    </row>
    <row r="4246" hidden="1" spans="1:11">
      <c r="A4246" t="s">
        <v>10384</v>
      </c>
      <c r="B4246">
        <v>1</v>
      </c>
      <c r="C4246" t="s">
        <v>10385</v>
      </c>
      <c r="D4246">
        <v>1</v>
      </c>
      <c r="E4246" t="s">
        <v>10386</v>
      </c>
      <c r="F4246">
        <v>6</v>
      </c>
      <c r="G4246" s="493">
        <v>44874.6751851852</v>
      </c>
      <c r="H4246" s="493">
        <v>45209.4591319444</v>
      </c>
      <c r="I4246" t="s">
        <v>10387</v>
      </c>
      <c r="J4246" t="s">
        <v>4265</v>
      </c>
      <c r="K4246" t="s">
        <v>4265</v>
      </c>
    </row>
    <row r="4247" hidden="1" spans="1:11">
      <c r="A4247" t="s">
        <v>3970</v>
      </c>
      <c r="B4247">
        <v>1</v>
      </c>
      <c r="C4247" t="s">
        <v>3970</v>
      </c>
      <c r="D4247">
        <v>1</v>
      </c>
      <c r="E4247" t="s">
        <v>663</v>
      </c>
      <c r="F4247">
        <v>9</v>
      </c>
      <c r="G4247" s="493">
        <v>40289.399525463</v>
      </c>
      <c r="H4247" s="493">
        <v>41211.7502199074</v>
      </c>
      <c r="I4247" t="s">
        <v>3972</v>
      </c>
      <c r="J4247" t="s">
        <v>3972</v>
      </c>
      <c r="K4247" t="s">
        <v>3973</v>
      </c>
    </row>
    <row r="4248" hidden="1" spans="1:11">
      <c r="A4248" t="s">
        <v>10388</v>
      </c>
      <c r="B4248">
        <v>1</v>
      </c>
      <c r="C4248" t="s">
        <v>10204</v>
      </c>
      <c r="D4248">
        <v>1</v>
      </c>
      <c r="E4248" t="s">
        <v>10205</v>
      </c>
      <c r="F4248">
        <v>2</v>
      </c>
      <c r="G4248" s="493">
        <v>44820.4225925926</v>
      </c>
      <c r="H4248" s="493">
        <v>45209.4974768519</v>
      </c>
      <c r="I4248" t="s">
        <v>8638</v>
      </c>
      <c r="J4248" t="s">
        <v>10127</v>
      </c>
      <c r="K4248" t="s">
        <v>10128</v>
      </c>
    </row>
    <row r="4249" hidden="1" spans="1:11">
      <c r="A4249" t="s">
        <v>10389</v>
      </c>
      <c r="B4249">
        <v>1</v>
      </c>
      <c r="C4249" t="s">
        <v>10390</v>
      </c>
      <c r="D4249">
        <v>1</v>
      </c>
      <c r="E4249" t="s">
        <v>10391</v>
      </c>
      <c r="F4249">
        <v>9</v>
      </c>
      <c r="G4249" s="493">
        <v>44799.4215972222</v>
      </c>
      <c r="H4249" s="493">
        <v>44799.4321759259</v>
      </c>
      <c r="I4249" t="s">
        <v>5174</v>
      </c>
      <c r="J4249" t="s">
        <v>10392</v>
      </c>
      <c r="K4249" t="s">
        <v>10392</v>
      </c>
    </row>
    <row r="4250" hidden="1" spans="1:11">
      <c r="A4250" t="s">
        <v>10393</v>
      </c>
      <c r="B4250">
        <v>1</v>
      </c>
      <c r="C4250" t="s">
        <v>10394</v>
      </c>
      <c r="D4250">
        <v>1</v>
      </c>
      <c r="E4250" t="s">
        <v>10395</v>
      </c>
      <c r="F4250">
        <v>9</v>
      </c>
      <c r="G4250" s="493">
        <v>44812.4879398148</v>
      </c>
      <c r="H4250" s="493">
        <v>44812.5668171296</v>
      </c>
      <c r="I4250" t="s">
        <v>7467</v>
      </c>
      <c r="J4250" t="s">
        <v>3267</v>
      </c>
      <c r="K4250" t="s">
        <v>3267</v>
      </c>
    </row>
    <row r="4251" hidden="1" spans="1:11">
      <c r="A4251" t="s">
        <v>10396</v>
      </c>
      <c r="B4251">
        <v>1</v>
      </c>
      <c r="C4251" t="s">
        <v>10394</v>
      </c>
      <c r="D4251">
        <v>1</v>
      </c>
      <c r="E4251" t="s">
        <v>10395</v>
      </c>
      <c r="F4251">
        <v>9</v>
      </c>
      <c r="G4251" s="493">
        <v>44812.4879398148</v>
      </c>
      <c r="H4251" s="493">
        <v>44812.5668171296</v>
      </c>
      <c r="I4251" t="s">
        <v>3266</v>
      </c>
      <c r="J4251" t="s">
        <v>3267</v>
      </c>
      <c r="K4251" t="s">
        <v>3267</v>
      </c>
    </row>
    <row r="4252" hidden="1" spans="1:11">
      <c r="A4252" t="s">
        <v>10397</v>
      </c>
      <c r="B4252">
        <v>1</v>
      </c>
      <c r="C4252" t="s">
        <v>10390</v>
      </c>
      <c r="D4252">
        <v>1</v>
      </c>
      <c r="E4252" t="s">
        <v>10391</v>
      </c>
      <c r="F4252">
        <v>9</v>
      </c>
      <c r="G4252" s="493">
        <v>44799.4215972222</v>
      </c>
      <c r="H4252" s="493">
        <v>44799.4321759259</v>
      </c>
      <c r="I4252" t="s">
        <v>7469</v>
      </c>
      <c r="J4252" t="s">
        <v>10392</v>
      </c>
      <c r="K4252" t="s">
        <v>10392</v>
      </c>
    </row>
    <row r="4253" hidden="1" spans="1:11">
      <c r="A4253" t="s">
        <v>10398</v>
      </c>
      <c r="B4253">
        <v>1</v>
      </c>
      <c r="C4253" t="s">
        <v>3970</v>
      </c>
      <c r="D4253">
        <v>1</v>
      </c>
      <c r="E4253" t="s">
        <v>663</v>
      </c>
      <c r="F4253">
        <v>9</v>
      </c>
      <c r="G4253" s="493">
        <v>40289.399525463</v>
      </c>
      <c r="H4253" s="493">
        <v>41211.7502199074</v>
      </c>
      <c r="I4253" t="s">
        <v>3971</v>
      </c>
      <c r="J4253" t="s">
        <v>3972</v>
      </c>
      <c r="K4253" t="s">
        <v>3973</v>
      </c>
    </row>
    <row r="4254" hidden="1" spans="1:11">
      <c r="A4254" t="s">
        <v>10399</v>
      </c>
      <c r="B4254">
        <v>1</v>
      </c>
      <c r="C4254" t="s">
        <v>3970</v>
      </c>
      <c r="D4254">
        <v>1</v>
      </c>
      <c r="E4254" t="s">
        <v>663</v>
      </c>
      <c r="F4254">
        <v>9</v>
      </c>
      <c r="G4254" s="493">
        <v>40289.399525463</v>
      </c>
      <c r="H4254" s="493">
        <v>41211.7502199074</v>
      </c>
      <c r="I4254" t="s">
        <v>3971</v>
      </c>
      <c r="J4254" t="s">
        <v>3972</v>
      </c>
      <c r="K4254" t="s">
        <v>3973</v>
      </c>
    </row>
    <row r="4255" hidden="1" spans="1:11">
      <c r="A4255" t="s">
        <v>10400</v>
      </c>
      <c r="B4255">
        <v>1</v>
      </c>
      <c r="C4255" t="s">
        <v>10401</v>
      </c>
      <c r="D4255">
        <v>1</v>
      </c>
      <c r="E4255" t="s">
        <v>10402</v>
      </c>
      <c r="F4255">
        <v>4</v>
      </c>
      <c r="G4255" s="493">
        <v>44923.6667476852</v>
      </c>
      <c r="H4255" s="493">
        <v>44923.6906481481</v>
      </c>
      <c r="I4255" t="s">
        <v>8299</v>
      </c>
      <c r="J4255" t="s">
        <v>7792</v>
      </c>
      <c r="K4255" t="s">
        <v>8078</v>
      </c>
    </row>
    <row r="4256" hidden="1" spans="1:11">
      <c r="A4256" t="s">
        <v>10403</v>
      </c>
      <c r="B4256">
        <v>1</v>
      </c>
      <c r="C4256" t="s">
        <v>10404</v>
      </c>
      <c r="D4256">
        <v>1</v>
      </c>
      <c r="E4256" t="s">
        <v>10405</v>
      </c>
      <c r="F4256">
        <v>4</v>
      </c>
      <c r="G4256" s="493">
        <v>44923.7727083333</v>
      </c>
      <c r="H4256" s="493">
        <v>44923.7845949074</v>
      </c>
      <c r="I4256" t="s">
        <v>8301</v>
      </c>
      <c r="J4256" t="s">
        <v>7796</v>
      </c>
      <c r="K4256" t="s">
        <v>8088</v>
      </c>
    </row>
    <row r="4257" hidden="1" spans="1:11">
      <c r="A4257" t="s">
        <v>10406</v>
      </c>
      <c r="B4257">
        <v>1</v>
      </c>
      <c r="C4257" t="s">
        <v>10401</v>
      </c>
      <c r="D4257">
        <v>1</v>
      </c>
      <c r="E4257" t="s">
        <v>10402</v>
      </c>
      <c r="F4257">
        <v>4</v>
      </c>
      <c r="G4257" s="493">
        <v>44923.6667476852</v>
      </c>
      <c r="H4257" s="493">
        <v>44923.6906481481</v>
      </c>
      <c r="I4257" t="s">
        <v>8075</v>
      </c>
      <c r="J4257" t="s">
        <v>7792</v>
      </c>
      <c r="K4257" t="s">
        <v>8078</v>
      </c>
    </row>
    <row r="4258" hidden="1" spans="1:11">
      <c r="A4258" t="s">
        <v>10407</v>
      </c>
      <c r="B4258">
        <v>1</v>
      </c>
      <c r="C4258" t="s">
        <v>10404</v>
      </c>
      <c r="D4258">
        <v>1</v>
      </c>
      <c r="E4258" t="s">
        <v>10405</v>
      </c>
      <c r="F4258">
        <v>4</v>
      </c>
      <c r="G4258" s="493">
        <v>44923.7727083333</v>
      </c>
      <c r="H4258" s="493">
        <v>44923.7845949074</v>
      </c>
      <c r="I4258" t="s">
        <v>8087</v>
      </c>
      <c r="J4258" t="s">
        <v>7796</v>
      </c>
      <c r="K4258" t="s">
        <v>8088</v>
      </c>
    </row>
    <row r="4259" hidden="1" spans="1:11">
      <c r="A4259" t="s">
        <v>10408</v>
      </c>
      <c r="B4259">
        <v>1</v>
      </c>
      <c r="C4259" t="s">
        <v>10409</v>
      </c>
      <c r="D4259">
        <v>1</v>
      </c>
      <c r="E4259" t="s">
        <v>10410</v>
      </c>
      <c r="F4259">
        <v>2</v>
      </c>
      <c r="G4259" s="493">
        <v>44879.5370833333</v>
      </c>
      <c r="H4259" s="493">
        <v>44879.5680555556</v>
      </c>
      <c r="I4259" t="s">
        <v>8347</v>
      </c>
      <c r="J4259" t="s">
        <v>8288</v>
      </c>
      <c r="K4259" t="s">
        <v>8059</v>
      </c>
    </row>
    <row r="4260" hidden="1" spans="1:11">
      <c r="A4260" t="s">
        <v>987</v>
      </c>
      <c r="B4260">
        <v>1</v>
      </c>
      <c r="C4260" t="s">
        <v>926</v>
      </c>
      <c r="D4260">
        <v>1</v>
      </c>
      <c r="E4260" t="s">
        <v>925</v>
      </c>
      <c r="F4260">
        <v>9</v>
      </c>
      <c r="G4260" s="493">
        <v>44781.4157175926</v>
      </c>
      <c r="H4260" s="493">
        <v>44781.5015393519</v>
      </c>
      <c r="I4260" t="s">
        <v>10411</v>
      </c>
      <c r="J4260" t="s">
        <v>9816</v>
      </c>
      <c r="K4260" t="s">
        <v>9817</v>
      </c>
    </row>
    <row r="4261" hidden="1" spans="1:11">
      <c r="A4261" t="s">
        <v>10412</v>
      </c>
      <c r="B4261">
        <v>1</v>
      </c>
      <c r="C4261" t="s">
        <v>1040</v>
      </c>
      <c r="D4261">
        <v>1</v>
      </c>
      <c r="E4261" t="s">
        <v>1039</v>
      </c>
      <c r="F4261">
        <v>9</v>
      </c>
      <c r="G4261" s="493">
        <v>44781.5812615741</v>
      </c>
      <c r="H4261" s="493">
        <v>44781.5852546296</v>
      </c>
      <c r="I4261" t="s">
        <v>10413</v>
      </c>
      <c r="J4261" t="s">
        <v>8592</v>
      </c>
      <c r="K4261" t="s">
        <v>8593</v>
      </c>
    </row>
    <row r="4262" hidden="1" spans="1:11">
      <c r="A4262" t="s">
        <v>10414</v>
      </c>
      <c r="B4262">
        <v>1</v>
      </c>
      <c r="C4262" t="s">
        <v>10415</v>
      </c>
      <c r="D4262">
        <v>1</v>
      </c>
      <c r="E4262" t="s">
        <v>663</v>
      </c>
      <c r="F4262">
        <v>9</v>
      </c>
      <c r="G4262" s="493">
        <v>44956.7122800926</v>
      </c>
      <c r="H4262" s="493">
        <v>45209.3857060185</v>
      </c>
      <c r="I4262" t="s">
        <v>3966</v>
      </c>
      <c r="J4262" t="s">
        <v>5163</v>
      </c>
      <c r="K4262" t="s">
        <v>5163</v>
      </c>
    </row>
    <row r="4263" hidden="1" spans="1:11">
      <c r="A4263" t="s">
        <v>662</v>
      </c>
      <c r="B4263">
        <v>1</v>
      </c>
      <c r="C4263" t="s">
        <v>661</v>
      </c>
      <c r="D4263">
        <v>1</v>
      </c>
      <c r="E4263" t="s">
        <v>663</v>
      </c>
      <c r="F4263">
        <v>9</v>
      </c>
      <c r="G4263" s="493">
        <v>44956.7125694444</v>
      </c>
      <c r="H4263" s="493">
        <v>44957.3296527778</v>
      </c>
      <c r="I4263" t="s">
        <v>3971</v>
      </c>
      <c r="J4263" t="s">
        <v>5462</v>
      </c>
      <c r="K4263" t="s">
        <v>10416</v>
      </c>
    </row>
    <row r="4264" hidden="1" spans="1:11">
      <c r="A4264" t="s">
        <v>10417</v>
      </c>
      <c r="B4264">
        <v>1</v>
      </c>
      <c r="C4264" t="s">
        <v>661</v>
      </c>
      <c r="D4264">
        <v>1</v>
      </c>
      <c r="E4264" t="s">
        <v>663</v>
      </c>
      <c r="F4264">
        <v>9</v>
      </c>
      <c r="G4264" s="493">
        <v>44956.7125694444</v>
      </c>
      <c r="H4264" s="493">
        <v>44957.3296527778</v>
      </c>
      <c r="I4264" t="s">
        <v>4108</v>
      </c>
      <c r="J4264" t="s">
        <v>5462</v>
      </c>
      <c r="K4264" t="s">
        <v>10416</v>
      </c>
    </row>
    <row r="4265" hidden="1" spans="1:11">
      <c r="A4265" t="s">
        <v>10418</v>
      </c>
      <c r="B4265">
        <v>1</v>
      </c>
      <c r="C4265" t="s">
        <v>10419</v>
      </c>
      <c r="D4265">
        <v>1</v>
      </c>
      <c r="E4265" t="s">
        <v>3875</v>
      </c>
      <c r="F4265">
        <v>4</v>
      </c>
      <c r="G4265" s="493">
        <v>44908.3877199074</v>
      </c>
      <c r="H4265" s="493">
        <v>44908.3911689815</v>
      </c>
      <c r="I4265" t="s">
        <v>2435</v>
      </c>
      <c r="J4265" t="s">
        <v>3876</v>
      </c>
      <c r="K4265" t="s">
        <v>3877</v>
      </c>
    </row>
    <row r="4266" hidden="1" spans="1:11">
      <c r="A4266" t="s">
        <v>10420</v>
      </c>
      <c r="B4266">
        <v>1</v>
      </c>
      <c r="C4266" t="s">
        <v>10419</v>
      </c>
      <c r="D4266">
        <v>1</v>
      </c>
      <c r="E4266" t="s">
        <v>3875</v>
      </c>
      <c r="F4266">
        <v>4</v>
      </c>
      <c r="G4266" s="493">
        <v>44908.3877199074</v>
      </c>
      <c r="H4266" s="493">
        <v>44908.3911689815</v>
      </c>
      <c r="I4266" t="s">
        <v>2435</v>
      </c>
      <c r="J4266" t="s">
        <v>3876</v>
      </c>
      <c r="K4266" t="s">
        <v>3877</v>
      </c>
    </row>
    <row r="4267" hidden="1" spans="1:11">
      <c r="A4267" t="s">
        <v>10421</v>
      </c>
      <c r="B4267">
        <v>1</v>
      </c>
      <c r="C4267" t="s">
        <v>10419</v>
      </c>
      <c r="D4267">
        <v>1</v>
      </c>
      <c r="E4267" t="s">
        <v>3875</v>
      </c>
      <c r="F4267">
        <v>4</v>
      </c>
      <c r="G4267" s="493">
        <v>44908.3877199074</v>
      </c>
      <c r="H4267" s="493">
        <v>44908.3911689815</v>
      </c>
      <c r="I4267" t="s">
        <v>9357</v>
      </c>
      <c r="J4267" t="s">
        <v>3876</v>
      </c>
      <c r="K4267" t="s">
        <v>3877</v>
      </c>
    </row>
    <row r="4268" hidden="1" spans="1:11">
      <c r="A4268" t="s">
        <v>10422</v>
      </c>
      <c r="B4268">
        <v>1</v>
      </c>
      <c r="C4268" t="s">
        <v>10423</v>
      </c>
      <c r="D4268">
        <v>1</v>
      </c>
      <c r="E4268" t="s">
        <v>10424</v>
      </c>
      <c r="F4268">
        <v>9</v>
      </c>
      <c r="G4268" s="493">
        <v>44834.4618518519</v>
      </c>
      <c r="H4268" s="493">
        <v>44834.6245949074</v>
      </c>
      <c r="I4268" t="s">
        <v>3266</v>
      </c>
      <c r="J4268" t="s">
        <v>3267</v>
      </c>
      <c r="K4268" t="s">
        <v>10139</v>
      </c>
    </row>
    <row r="4269" hidden="1" spans="1:11">
      <c r="A4269" t="s">
        <v>10425</v>
      </c>
      <c r="B4269">
        <v>1</v>
      </c>
      <c r="C4269" t="s">
        <v>10423</v>
      </c>
      <c r="D4269">
        <v>1</v>
      </c>
      <c r="E4269" t="s">
        <v>10424</v>
      </c>
      <c r="F4269">
        <v>9</v>
      </c>
      <c r="G4269" s="493">
        <v>44834.4618518519</v>
      </c>
      <c r="H4269" s="493">
        <v>44834.6245949074</v>
      </c>
      <c r="I4269" t="s">
        <v>7467</v>
      </c>
      <c r="J4269" t="s">
        <v>3267</v>
      </c>
      <c r="K4269" t="s">
        <v>10139</v>
      </c>
    </row>
    <row r="4270" hidden="1" spans="1:11">
      <c r="A4270" t="s">
        <v>10426</v>
      </c>
      <c r="B4270">
        <v>1</v>
      </c>
      <c r="C4270" t="s">
        <v>10426</v>
      </c>
      <c r="D4270">
        <v>1</v>
      </c>
      <c r="E4270" t="s">
        <v>10427</v>
      </c>
      <c r="F4270">
        <v>8</v>
      </c>
      <c r="G4270" s="493">
        <v>44882.6368287037</v>
      </c>
      <c r="H4270" s="493">
        <v>44886.7529282407</v>
      </c>
      <c r="I4270" t="s">
        <v>10428</v>
      </c>
      <c r="J4270" t="s">
        <v>10428</v>
      </c>
      <c r="K4270" t="s">
        <v>10428</v>
      </c>
    </row>
    <row r="4271" hidden="1" spans="1:11">
      <c r="A4271" t="s">
        <v>10429</v>
      </c>
      <c r="B4271">
        <v>1</v>
      </c>
      <c r="C4271" t="s">
        <v>10429</v>
      </c>
      <c r="D4271">
        <v>1</v>
      </c>
      <c r="E4271" t="s">
        <v>10430</v>
      </c>
      <c r="F4271">
        <v>6</v>
      </c>
      <c r="G4271" s="493">
        <v>44881.660787037</v>
      </c>
      <c r="H4271" s="493">
        <v>44881.6705787037</v>
      </c>
      <c r="I4271" t="s">
        <v>10431</v>
      </c>
      <c r="J4271" t="s">
        <v>10431</v>
      </c>
      <c r="K4271" t="s">
        <v>10431</v>
      </c>
    </row>
    <row r="4272" hidden="1" spans="1:11">
      <c r="A4272" t="s">
        <v>10432</v>
      </c>
      <c r="B4272">
        <v>1</v>
      </c>
      <c r="C4272" t="s">
        <v>10433</v>
      </c>
      <c r="D4272">
        <v>1</v>
      </c>
      <c r="E4272" t="s">
        <v>10434</v>
      </c>
      <c r="F4272">
        <v>4</v>
      </c>
      <c r="G4272" s="493">
        <v>45089.7231481482</v>
      </c>
      <c r="H4272" s="493">
        <v>45131.7211111111</v>
      </c>
      <c r="I4272" t="s">
        <v>10435</v>
      </c>
      <c r="J4272" t="s">
        <v>10436</v>
      </c>
      <c r="K4272" t="s">
        <v>10437</v>
      </c>
    </row>
    <row r="4273" hidden="1" spans="1:11">
      <c r="A4273" t="s">
        <v>10438</v>
      </c>
      <c r="B4273">
        <v>1</v>
      </c>
      <c r="C4273" t="s">
        <v>10438</v>
      </c>
      <c r="D4273">
        <v>1</v>
      </c>
      <c r="F4273">
        <v>0</v>
      </c>
      <c r="G4273" s="493">
        <v>45091.7531134259</v>
      </c>
      <c r="H4273" s="493">
        <v>45091.7531134259</v>
      </c>
      <c r="I4273" t="s">
        <v>10439</v>
      </c>
      <c r="J4273" t="s">
        <v>10439</v>
      </c>
      <c r="K4273" t="s">
        <v>1368</v>
      </c>
    </row>
    <row r="4274" hidden="1" spans="1:11">
      <c r="A4274" t="s">
        <v>10440</v>
      </c>
      <c r="B4274">
        <v>1</v>
      </c>
      <c r="C4274" t="s">
        <v>10441</v>
      </c>
      <c r="D4274">
        <v>1</v>
      </c>
      <c r="E4274" t="s">
        <v>10442</v>
      </c>
      <c r="F4274">
        <v>14</v>
      </c>
      <c r="G4274" s="493">
        <v>44901.457337963</v>
      </c>
      <c r="H4274" s="493">
        <v>44903.4984606481</v>
      </c>
      <c r="I4274" t="s">
        <v>10443</v>
      </c>
      <c r="J4274" t="s">
        <v>10444</v>
      </c>
      <c r="K4274" t="s">
        <v>10444</v>
      </c>
    </row>
    <row r="4275" hidden="1" spans="1:11">
      <c r="A4275" t="s">
        <v>10445</v>
      </c>
      <c r="B4275">
        <v>1</v>
      </c>
      <c r="C4275" t="s">
        <v>10445</v>
      </c>
      <c r="D4275">
        <v>1</v>
      </c>
      <c r="F4275">
        <v>0</v>
      </c>
      <c r="G4275" s="493">
        <v>44901.5064583333</v>
      </c>
      <c r="H4275" s="493">
        <v>44901.5064583333</v>
      </c>
      <c r="I4275" t="s">
        <v>10446</v>
      </c>
      <c r="J4275" t="s">
        <v>10446</v>
      </c>
      <c r="K4275" t="s">
        <v>1368</v>
      </c>
    </row>
    <row r="4276" hidden="1" spans="1:11">
      <c r="A4276" t="s">
        <v>10447</v>
      </c>
      <c r="B4276">
        <v>1</v>
      </c>
      <c r="C4276" t="s">
        <v>10447</v>
      </c>
      <c r="D4276">
        <v>1</v>
      </c>
      <c r="E4276" t="s">
        <v>10448</v>
      </c>
      <c r="F4276">
        <v>20</v>
      </c>
      <c r="G4276" s="493">
        <v>45205.5686574074</v>
      </c>
      <c r="H4276" s="493">
        <v>45224.4202546296</v>
      </c>
      <c r="I4276" t="s">
        <v>10449</v>
      </c>
      <c r="J4276" t="s">
        <v>10449</v>
      </c>
      <c r="K4276" t="s">
        <v>10450</v>
      </c>
    </row>
    <row r="4277" hidden="1" spans="1:11">
      <c r="A4277" t="s">
        <v>10451</v>
      </c>
      <c r="B4277">
        <v>1</v>
      </c>
      <c r="C4277" t="s">
        <v>10451</v>
      </c>
      <c r="D4277">
        <v>1</v>
      </c>
      <c r="E4277" t="s">
        <v>10452</v>
      </c>
      <c r="F4277">
        <v>8</v>
      </c>
      <c r="G4277" s="493">
        <v>44901.4560648148</v>
      </c>
      <c r="H4277" s="493">
        <v>44903.4977430556</v>
      </c>
      <c r="I4277" t="s">
        <v>10453</v>
      </c>
      <c r="J4277" t="s">
        <v>10453</v>
      </c>
      <c r="K4277" t="s">
        <v>10453</v>
      </c>
    </row>
    <row r="4278" hidden="1" spans="1:11">
      <c r="A4278" t="s">
        <v>10454</v>
      </c>
      <c r="B4278">
        <v>1</v>
      </c>
      <c r="C4278" t="s">
        <v>10455</v>
      </c>
      <c r="D4278">
        <v>1</v>
      </c>
      <c r="E4278" t="s">
        <v>10456</v>
      </c>
      <c r="F4278">
        <v>2</v>
      </c>
      <c r="G4278" s="493">
        <v>44873.4199652778</v>
      </c>
      <c r="H4278" s="493">
        <v>44874.3528703704</v>
      </c>
      <c r="I4278" t="s">
        <v>10457</v>
      </c>
      <c r="J4278" t="s">
        <v>9313</v>
      </c>
      <c r="K4278" t="s">
        <v>9313</v>
      </c>
    </row>
    <row r="4279" hidden="1" spans="1:11">
      <c r="A4279" t="s">
        <v>947</v>
      </c>
      <c r="B4279">
        <v>1</v>
      </c>
      <c r="C4279" t="s">
        <v>946</v>
      </c>
      <c r="D4279">
        <v>1</v>
      </c>
      <c r="E4279" t="s">
        <v>948</v>
      </c>
      <c r="F4279">
        <v>3</v>
      </c>
      <c r="G4279" s="493">
        <v>44970.4895023148</v>
      </c>
      <c r="H4279" s="493">
        <v>44970.7559837963</v>
      </c>
      <c r="I4279" t="s">
        <v>10458</v>
      </c>
      <c r="J4279" t="s">
        <v>10459</v>
      </c>
      <c r="K4279" t="s">
        <v>3340</v>
      </c>
    </row>
    <row r="4280" hidden="1" spans="1:11">
      <c r="A4280" t="s">
        <v>659</v>
      </c>
      <c r="B4280">
        <v>1</v>
      </c>
      <c r="C4280" t="s">
        <v>658</v>
      </c>
      <c r="D4280">
        <v>1</v>
      </c>
      <c r="E4280" t="s">
        <v>660</v>
      </c>
      <c r="F4280">
        <v>3</v>
      </c>
      <c r="G4280" s="493">
        <v>44970.4697685185</v>
      </c>
      <c r="H4280" s="493">
        <v>45209.4037384259</v>
      </c>
      <c r="I4280" t="s">
        <v>10460</v>
      </c>
      <c r="J4280" t="s">
        <v>10461</v>
      </c>
      <c r="K4280" t="s">
        <v>3345</v>
      </c>
    </row>
    <row r="4281" hidden="1" spans="1:11">
      <c r="A4281" t="s">
        <v>1027</v>
      </c>
      <c r="B4281">
        <v>1</v>
      </c>
      <c r="C4281" t="s">
        <v>1026</v>
      </c>
      <c r="D4281">
        <v>1</v>
      </c>
      <c r="E4281" t="s">
        <v>1028</v>
      </c>
      <c r="F4281">
        <v>3</v>
      </c>
      <c r="G4281" s="493">
        <v>44970.4779166667</v>
      </c>
      <c r="H4281" s="493">
        <v>45209.499212963</v>
      </c>
      <c r="I4281" t="s">
        <v>10462</v>
      </c>
      <c r="J4281" t="s">
        <v>10463</v>
      </c>
      <c r="K4281" t="s">
        <v>3387</v>
      </c>
    </row>
    <row r="4282" hidden="1" spans="1:11">
      <c r="A4282" t="s">
        <v>10464</v>
      </c>
      <c r="B4282">
        <v>1</v>
      </c>
      <c r="C4282" t="s">
        <v>10465</v>
      </c>
      <c r="D4282">
        <v>1</v>
      </c>
      <c r="E4282" t="s">
        <v>4831</v>
      </c>
      <c r="F4282">
        <v>3</v>
      </c>
      <c r="G4282" s="493">
        <v>44970.4824884259</v>
      </c>
      <c r="H4282" s="493">
        <v>44970.7251736111</v>
      </c>
      <c r="I4282" t="s">
        <v>10466</v>
      </c>
      <c r="J4282" t="s">
        <v>10467</v>
      </c>
      <c r="K4282" t="s">
        <v>10468</v>
      </c>
    </row>
    <row r="4283" hidden="1" spans="1:11">
      <c r="A4283" t="s">
        <v>944</v>
      </c>
      <c r="B4283">
        <v>1</v>
      </c>
      <c r="C4283" t="s">
        <v>944</v>
      </c>
      <c r="D4283">
        <v>1</v>
      </c>
      <c r="E4283" t="s">
        <v>945</v>
      </c>
      <c r="F4283">
        <v>3</v>
      </c>
      <c r="G4283" s="493">
        <v>44995.6799652778</v>
      </c>
      <c r="H4283" s="493">
        <v>44995.9069560185</v>
      </c>
      <c r="I4283" t="s">
        <v>10469</v>
      </c>
      <c r="J4283" t="s">
        <v>10469</v>
      </c>
      <c r="K4283" t="s">
        <v>8229</v>
      </c>
    </row>
    <row r="4284" hidden="1" spans="1:11">
      <c r="A4284" t="s">
        <v>1203</v>
      </c>
      <c r="B4284">
        <v>1</v>
      </c>
      <c r="C4284" t="s">
        <v>1203</v>
      </c>
      <c r="D4284">
        <v>1</v>
      </c>
      <c r="E4284">
        <v>93433091</v>
      </c>
      <c r="F4284">
        <v>3</v>
      </c>
      <c r="G4284" s="493">
        <v>44994.6640046296</v>
      </c>
      <c r="H4284" s="493">
        <v>44994.7022569444</v>
      </c>
      <c r="I4284" t="s">
        <v>10470</v>
      </c>
      <c r="J4284" t="s">
        <v>10470</v>
      </c>
      <c r="K4284" t="s">
        <v>3423</v>
      </c>
    </row>
    <row r="4285" hidden="1" spans="1:11">
      <c r="A4285" t="s">
        <v>10471</v>
      </c>
      <c r="B4285">
        <v>1</v>
      </c>
      <c r="C4285" t="s">
        <v>10471</v>
      </c>
      <c r="D4285">
        <v>1</v>
      </c>
      <c r="E4285">
        <v>93433491</v>
      </c>
      <c r="F4285">
        <v>3</v>
      </c>
      <c r="G4285" s="493">
        <v>44995.6753472222</v>
      </c>
      <c r="H4285" s="493">
        <v>44995.8897222222</v>
      </c>
      <c r="I4285" t="s">
        <v>10472</v>
      </c>
      <c r="J4285" t="s">
        <v>10472</v>
      </c>
      <c r="K4285" t="s">
        <v>10473</v>
      </c>
    </row>
    <row r="4286" hidden="1" spans="1:11">
      <c r="A4286" t="s">
        <v>10474</v>
      </c>
      <c r="B4286">
        <v>1</v>
      </c>
      <c r="C4286" t="s">
        <v>10474</v>
      </c>
      <c r="D4286">
        <v>1</v>
      </c>
      <c r="E4286" t="s">
        <v>9749</v>
      </c>
      <c r="F4286">
        <v>3</v>
      </c>
      <c r="G4286" s="493">
        <v>44995.6775578704</v>
      </c>
      <c r="H4286" s="493">
        <v>44995.8981712963</v>
      </c>
      <c r="I4286" t="s">
        <v>10475</v>
      </c>
      <c r="J4286" t="s">
        <v>10475</v>
      </c>
      <c r="K4286" t="s">
        <v>3318</v>
      </c>
    </row>
    <row r="4287" hidden="1" spans="1:11">
      <c r="A4287" t="s">
        <v>10476</v>
      </c>
      <c r="B4287">
        <v>1</v>
      </c>
      <c r="C4287" t="s">
        <v>916</v>
      </c>
      <c r="D4287">
        <v>1</v>
      </c>
      <c r="E4287" t="s">
        <v>918</v>
      </c>
      <c r="F4287">
        <v>3</v>
      </c>
      <c r="G4287" s="493">
        <v>44958.4176157407</v>
      </c>
      <c r="H4287" s="493">
        <v>45824.5873032407</v>
      </c>
      <c r="I4287" t="s">
        <v>10477</v>
      </c>
      <c r="J4287" t="s">
        <v>9954</v>
      </c>
      <c r="K4287" t="s">
        <v>9955</v>
      </c>
    </row>
    <row r="4288" hidden="1" spans="1:11">
      <c r="A4288" t="s">
        <v>10478</v>
      </c>
      <c r="B4288">
        <v>1</v>
      </c>
      <c r="C4288" t="s">
        <v>658</v>
      </c>
      <c r="D4288">
        <v>1</v>
      </c>
      <c r="E4288" t="s">
        <v>660</v>
      </c>
      <c r="F4288">
        <v>3</v>
      </c>
      <c r="G4288" s="493">
        <v>44970.4697685185</v>
      </c>
      <c r="H4288" s="493">
        <v>45209.4037384259</v>
      </c>
      <c r="I4288" t="s">
        <v>10479</v>
      </c>
      <c r="J4288" t="s">
        <v>10461</v>
      </c>
      <c r="K4288" t="s">
        <v>3345</v>
      </c>
    </row>
    <row r="4289" hidden="1" spans="1:11">
      <c r="A4289" t="s">
        <v>10480</v>
      </c>
      <c r="B4289">
        <v>1</v>
      </c>
      <c r="C4289" t="s">
        <v>10471</v>
      </c>
      <c r="D4289">
        <v>1</v>
      </c>
      <c r="E4289">
        <v>93433491</v>
      </c>
      <c r="F4289">
        <v>3</v>
      </c>
      <c r="G4289" s="493">
        <v>44995.6753472222</v>
      </c>
      <c r="H4289" s="493">
        <v>44995.8897222222</v>
      </c>
      <c r="I4289" t="s">
        <v>10481</v>
      </c>
      <c r="J4289" t="s">
        <v>10472</v>
      </c>
      <c r="K4289" t="s">
        <v>10473</v>
      </c>
    </row>
    <row r="4290" hidden="1" spans="1:11">
      <c r="A4290" t="s">
        <v>10482</v>
      </c>
      <c r="B4290">
        <v>1</v>
      </c>
      <c r="C4290" t="s">
        <v>1203</v>
      </c>
      <c r="D4290">
        <v>1</v>
      </c>
      <c r="E4290">
        <v>93433091</v>
      </c>
      <c r="F4290">
        <v>3</v>
      </c>
      <c r="G4290" s="493">
        <v>44994.6640046296</v>
      </c>
      <c r="H4290" s="493">
        <v>44994.7022569444</v>
      </c>
      <c r="I4290" t="s">
        <v>10483</v>
      </c>
      <c r="J4290" t="s">
        <v>10470</v>
      </c>
      <c r="K4290" t="s">
        <v>3423</v>
      </c>
    </row>
    <row r="4291" hidden="1" spans="1:11">
      <c r="A4291" t="s">
        <v>10484</v>
      </c>
      <c r="B4291">
        <v>1</v>
      </c>
      <c r="C4291" t="s">
        <v>10484</v>
      </c>
      <c r="D4291">
        <v>1</v>
      </c>
      <c r="F4291">
        <v>0</v>
      </c>
      <c r="G4291" s="493">
        <v>44889.5621064815</v>
      </c>
      <c r="H4291" s="493">
        <v>44889.5621064815</v>
      </c>
      <c r="I4291" t="s">
        <v>10485</v>
      </c>
      <c r="J4291" t="s">
        <v>10485</v>
      </c>
      <c r="K4291" t="s">
        <v>1368</v>
      </c>
    </row>
    <row r="4292" hidden="1" spans="1:11">
      <c r="A4292" t="s">
        <v>10486</v>
      </c>
      <c r="B4292">
        <v>1</v>
      </c>
      <c r="C4292" t="s">
        <v>10486</v>
      </c>
      <c r="D4292">
        <v>1</v>
      </c>
      <c r="E4292" t="s">
        <v>10487</v>
      </c>
      <c r="F4292">
        <v>12</v>
      </c>
      <c r="G4292" s="493">
        <v>45082.6560069444</v>
      </c>
      <c r="H4292" s="493">
        <v>45082.6904976852</v>
      </c>
      <c r="I4292" t="s">
        <v>10488</v>
      </c>
      <c r="J4292" t="s">
        <v>10488</v>
      </c>
      <c r="K4292" t="s">
        <v>10489</v>
      </c>
    </row>
    <row r="4293" hidden="1" spans="1:11">
      <c r="A4293" t="s">
        <v>847</v>
      </c>
      <c r="B4293">
        <v>1</v>
      </c>
      <c r="C4293" t="s">
        <v>846</v>
      </c>
      <c r="D4293">
        <v>1</v>
      </c>
      <c r="E4293" t="s">
        <v>848</v>
      </c>
      <c r="F4293">
        <v>2</v>
      </c>
      <c r="G4293" s="493">
        <v>44881.5747453704</v>
      </c>
      <c r="H4293" s="493">
        <v>44881.5863888889</v>
      </c>
      <c r="I4293" t="s">
        <v>6388</v>
      </c>
      <c r="J4293" t="s">
        <v>6389</v>
      </c>
      <c r="K4293" t="s">
        <v>10490</v>
      </c>
    </row>
    <row r="4294" hidden="1" spans="1:11">
      <c r="A4294" t="s">
        <v>10491</v>
      </c>
      <c r="B4294">
        <v>1</v>
      </c>
      <c r="C4294" t="s">
        <v>10409</v>
      </c>
      <c r="D4294">
        <v>1</v>
      </c>
      <c r="E4294" t="s">
        <v>10410</v>
      </c>
      <c r="F4294">
        <v>2</v>
      </c>
      <c r="G4294" s="493">
        <v>44879.5370833333</v>
      </c>
      <c r="H4294" s="493">
        <v>44879.5680555556</v>
      </c>
      <c r="I4294" t="s">
        <v>8394</v>
      </c>
      <c r="J4294" t="s">
        <v>8288</v>
      </c>
      <c r="K4294" t="s">
        <v>8059</v>
      </c>
    </row>
    <row r="4295" hidden="1" spans="1:11">
      <c r="A4295" t="s">
        <v>10492</v>
      </c>
      <c r="B4295">
        <v>1</v>
      </c>
      <c r="C4295" t="s">
        <v>10492</v>
      </c>
      <c r="D4295">
        <v>1</v>
      </c>
      <c r="E4295" t="s">
        <v>10493</v>
      </c>
      <c r="F4295">
        <v>4</v>
      </c>
      <c r="G4295" s="493">
        <v>45084.636875</v>
      </c>
      <c r="H4295" s="493">
        <v>45092.6400462963</v>
      </c>
      <c r="I4295" t="s">
        <v>10494</v>
      </c>
      <c r="J4295" t="s">
        <v>10494</v>
      </c>
      <c r="K4295" t="s">
        <v>10495</v>
      </c>
    </row>
    <row r="4296" hidden="1" spans="1:11">
      <c r="A4296" t="s">
        <v>522</v>
      </c>
      <c r="B4296">
        <v>1</v>
      </c>
      <c r="C4296" t="s">
        <v>521</v>
      </c>
      <c r="D4296">
        <v>1</v>
      </c>
      <c r="E4296" t="s">
        <v>523</v>
      </c>
      <c r="F4296">
        <v>2</v>
      </c>
      <c r="G4296" s="493">
        <v>45181.6515162037</v>
      </c>
      <c r="H4296" s="493">
        <v>45209.4881365741</v>
      </c>
      <c r="I4296" t="s">
        <v>10496</v>
      </c>
      <c r="J4296" t="s">
        <v>10497</v>
      </c>
      <c r="K4296" t="s">
        <v>4275</v>
      </c>
    </row>
    <row r="4297" hidden="1" spans="1:11">
      <c r="A4297" t="s">
        <v>10498</v>
      </c>
      <c r="B4297">
        <v>1</v>
      </c>
      <c r="C4297" t="s">
        <v>10499</v>
      </c>
      <c r="D4297">
        <v>1</v>
      </c>
      <c r="E4297" t="s">
        <v>523</v>
      </c>
      <c r="F4297">
        <v>2</v>
      </c>
      <c r="G4297" s="493">
        <v>44978.4953240741</v>
      </c>
      <c r="H4297" s="493">
        <v>45209.4886805556</v>
      </c>
      <c r="I4297" t="s">
        <v>10500</v>
      </c>
      <c r="J4297" t="s">
        <v>10501</v>
      </c>
      <c r="K4297" t="s">
        <v>5014</v>
      </c>
    </row>
    <row r="4298" hidden="1" spans="1:11">
      <c r="A4298" t="s">
        <v>704</v>
      </c>
      <c r="B4298">
        <v>1</v>
      </c>
      <c r="C4298" t="s">
        <v>703</v>
      </c>
      <c r="D4298">
        <v>1</v>
      </c>
      <c r="E4298" t="s">
        <v>702</v>
      </c>
      <c r="F4298">
        <v>2</v>
      </c>
      <c r="G4298" s="493">
        <v>45181.6426157407</v>
      </c>
      <c r="H4298" s="493">
        <v>45656.6118634259</v>
      </c>
      <c r="I4298" t="s">
        <v>10502</v>
      </c>
      <c r="J4298" t="s">
        <v>10503</v>
      </c>
      <c r="K4298" t="s">
        <v>4168</v>
      </c>
    </row>
    <row r="4299" hidden="1" spans="1:11">
      <c r="A4299" t="s">
        <v>10504</v>
      </c>
      <c r="B4299">
        <v>1</v>
      </c>
      <c r="C4299" t="s">
        <v>10505</v>
      </c>
      <c r="D4299">
        <v>1</v>
      </c>
      <c r="E4299" t="s">
        <v>702</v>
      </c>
      <c r="F4299">
        <v>2</v>
      </c>
      <c r="G4299" s="493">
        <v>44978.4825925926</v>
      </c>
      <c r="H4299" s="493">
        <v>44978.5084953704</v>
      </c>
      <c r="I4299" t="s">
        <v>10506</v>
      </c>
      <c r="J4299" t="s">
        <v>10507</v>
      </c>
      <c r="K4299" t="s">
        <v>9717</v>
      </c>
    </row>
    <row r="4300" hidden="1" spans="1:11">
      <c r="A4300" t="s">
        <v>546</v>
      </c>
      <c r="B4300">
        <v>1</v>
      </c>
      <c r="C4300" t="s">
        <v>545</v>
      </c>
      <c r="D4300">
        <v>1</v>
      </c>
      <c r="E4300" t="s">
        <v>547</v>
      </c>
      <c r="F4300">
        <v>2</v>
      </c>
      <c r="G4300" s="493">
        <v>45181.7075925926</v>
      </c>
      <c r="H4300" s="493">
        <v>45209.4892476852</v>
      </c>
      <c r="I4300" t="s">
        <v>10508</v>
      </c>
      <c r="J4300" t="s">
        <v>10509</v>
      </c>
      <c r="K4300" t="s">
        <v>4182</v>
      </c>
    </row>
    <row r="4301" hidden="1" spans="1:11">
      <c r="A4301" t="s">
        <v>10510</v>
      </c>
      <c r="B4301">
        <v>1</v>
      </c>
      <c r="C4301" t="s">
        <v>676</v>
      </c>
      <c r="D4301">
        <v>1</v>
      </c>
      <c r="E4301" t="s">
        <v>547</v>
      </c>
      <c r="F4301">
        <v>2</v>
      </c>
      <c r="G4301" s="493">
        <v>44978.4900810185</v>
      </c>
      <c r="H4301" s="493">
        <v>45209.4899074074</v>
      </c>
      <c r="I4301" t="s">
        <v>10511</v>
      </c>
      <c r="J4301" t="s">
        <v>10512</v>
      </c>
      <c r="K4301" t="s">
        <v>4579</v>
      </c>
    </row>
    <row r="4302" hidden="1" spans="1:11">
      <c r="A4302" t="s">
        <v>10513</v>
      </c>
      <c r="B4302">
        <v>1</v>
      </c>
      <c r="C4302" t="s">
        <v>545</v>
      </c>
      <c r="D4302">
        <v>1</v>
      </c>
      <c r="E4302" t="s">
        <v>547</v>
      </c>
      <c r="F4302">
        <v>2</v>
      </c>
      <c r="G4302" s="493">
        <v>45181.7075925926</v>
      </c>
      <c r="H4302" s="493">
        <v>45209.4892476852</v>
      </c>
      <c r="I4302" t="s">
        <v>10514</v>
      </c>
      <c r="J4302" t="s">
        <v>10509</v>
      </c>
      <c r="K4302" t="s">
        <v>4182</v>
      </c>
    </row>
    <row r="4303" hidden="1" spans="1:11">
      <c r="A4303" t="s">
        <v>10515</v>
      </c>
      <c r="B4303">
        <v>1</v>
      </c>
      <c r="C4303" t="s">
        <v>10516</v>
      </c>
      <c r="D4303">
        <v>1</v>
      </c>
      <c r="E4303" t="s">
        <v>10008</v>
      </c>
      <c r="F4303">
        <v>6</v>
      </c>
      <c r="G4303" s="493">
        <v>45064.4678356481</v>
      </c>
      <c r="H4303" s="493">
        <v>45064.4935185185</v>
      </c>
      <c r="I4303" t="s">
        <v>3857</v>
      </c>
      <c r="J4303" t="s">
        <v>3858</v>
      </c>
      <c r="K4303" t="s">
        <v>8041</v>
      </c>
    </row>
    <row r="4304" hidden="1" spans="1:11">
      <c r="A4304" t="s">
        <v>10517</v>
      </c>
      <c r="B4304">
        <v>1</v>
      </c>
      <c r="C4304" t="s">
        <v>10518</v>
      </c>
      <c r="D4304">
        <v>1</v>
      </c>
      <c r="E4304" t="s">
        <v>10008</v>
      </c>
      <c r="F4304">
        <v>6</v>
      </c>
      <c r="G4304" s="493">
        <v>45064.4700115741</v>
      </c>
      <c r="H4304" s="493">
        <v>45064.4956365741</v>
      </c>
      <c r="I4304" t="s">
        <v>3630</v>
      </c>
      <c r="J4304" t="s">
        <v>3631</v>
      </c>
      <c r="K4304" t="s">
        <v>10011</v>
      </c>
    </row>
    <row r="4305" hidden="1" spans="1:11">
      <c r="A4305" t="s">
        <v>10519</v>
      </c>
      <c r="B4305">
        <v>1</v>
      </c>
      <c r="C4305" t="s">
        <v>10518</v>
      </c>
      <c r="D4305">
        <v>1</v>
      </c>
      <c r="E4305" t="s">
        <v>10008</v>
      </c>
      <c r="F4305">
        <v>6</v>
      </c>
      <c r="G4305" s="493">
        <v>45064.4700115741</v>
      </c>
      <c r="H4305" s="493">
        <v>45064.4956365741</v>
      </c>
      <c r="I4305" t="s">
        <v>4535</v>
      </c>
      <c r="J4305" t="s">
        <v>3631</v>
      </c>
      <c r="K4305" t="s">
        <v>10011</v>
      </c>
    </row>
    <row r="4306" hidden="1" spans="1:11">
      <c r="A4306" t="s">
        <v>10520</v>
      </c>
      <c r="B4306">
        <v>1</v>
      </c>
      <c r="C4306" t="s">
        <v>10518</v>
      </c>
      <c r="D4306">
        <v>1</v>
      </c>
      <c r="E4306" t="s">
        <v>10008</v>
      </c>
      <c r="F4306">
        <v>6</v>
      </c>
      <c r="G4306" s="493">
        <v>45064.4700115741</v>
      </c>
      <c r="H4306" s="493">
        <v>45064.4956365741</v>
      </c>
      <c r="I4306" t="s">
        <v>4534</v>
      </c>
      <c r="J4306" t="s">
        <v>3631</v>
      </c>
      <c r="K4306" t="s">
        <v>10011</v>
      </c>
    </row>
    <row r="4307" hidden="1" spans="1:11">
      <c r="A4307" t="s">
        <v>873</v>
      </c>
      <c r="B4307">
        <v>1</v>
      </c>
      <c r="C4307" t="s">
        <v>872</v>
      </c>
      <c r="D4307">
        <v>1</v>
      </c>
      <c r="E4307" t="s">
        <v>874</v>
      </c>
      <c r="F4307">
        <v>4</v>
      </c>
      <c r="G4307" s="493">
        <v>44945.6513194444</v>
      </c>
      <c r="H4307" s="493">
        <v>44945.6772222222</v>
      </c>
      <c r="I4307" t="s">
        <v>8303</v>
      </c>
      <c r="J4307" t="s">
        <v>7391</v>
      </c>
      <c r="K4307" t="s">
        <v>7391</v>
      </c>
    </row>
    <row r="4308" hidden="1" spans="1:11">
      <c r="A4308" t="s">
        <v>876</v>
      </c>
      <c r="B4308">
        <v>1</v>
      </c>
      <c r="C4308" t="s">
        <v>875</v>
      </c>
      <c r="D4308">
        <v>1</v>
      </c>
      <c r="E4308" t="s">
        <v>877</v>
      </c>
      <c r="F4308">
        <v>4</v>
      </c>
      <c r="G4308" s="493">
        <v>44945.6544675926</v>
      </c>
      <c r="H4308" s="493">
        <v>44945.6857175926</v>
      </c>
      <c r="I4308" t="s">
        <v>8305</v>
      </c>
      <c r="J4308" t="s">
        <v>7394</v>
      </c>
      <c r="K4308" t="s">
        <v>10521</v>
      </c>
    </row>
    <row r="4309" hidden="1" spans="1:11">
      <c r="A4309" t="s">
        <v>10522</v>
      </c>
      <c r="B4309">
        <v>1</v>
      </c>
      <c r="C4309" t="s">
        <v>872</v>
      </c>
      <c r="D4309">
        <v>1</v>
      </c>
      <c r="E4309" t="s">
        <v>874</v>
      </c>
      <c r="F4309">
        <v>4</v>
      </c>
      <c r="G4309" s="493">
        <v>44945.6513194444</v>
      </c>
      <c r="H4309" s="493">
        <v>44945.6772222222</v>
      </c>
      <c r="I4309" t="s">
        <v>8072</v>
      </c>
      <c r="J4309" t="s">
        <v>7391</v>
      </c>
      <c r="K4309" t="s">
        <v>7391</v>
      </c>
    </row>
    <row r="4310" hidden="1" spans="1:11">
      <c r="A4310" t="s">
        <v>10523</v>
      </c>
      <c r="B4310">
        <v>1</v>
      </c>
      <c r="C4310" t="s">
        <v>875</v>
      </c>
      <c r="D4310">
        <v>1</v>
      </c>
      <c r="E4310" t="s">
        <v>877</v>
      </c>
      <c r="F4310">
        <v>4</v>
      </c>
      <c r="G4310" s="493">
        <v>44945.6544675926</v>
      </c>
      <c r="H4310" s="493">
        <v>44945.6857175926</v>
      </c>
      <c r="I4310" t="s">
        <v>8083</v>
      </c>
      <c r="J4310" t="s">
        <v>7394</v>
      </c>
      <c r="K4310" t="s">
        <v>10521</v>
      </c>
    </row>
    <row r="4311" hidden="1" spans="1:11">
      <c r="A4311" t="s">
        <v>10524</v>
      </c>
      <c r="B4311">
        <v>1</v>
      </c>
      <c r="C4311" t="s">
        <v>707</v>
      </c>
      <c r="D4311">
        <v>1</v>
      </c>
      <c r="E4311" t="s">
        <v>708</v>
      </c>
      <c r="F4311">
        <v>2</v>
      </c>
      <c r="G4311" s="493">
        <v>44918.6496643519</v>
      </c>
      <c r="H4311" s="493">
        <v>45246.4312615741</v>
      </c>
      <c r="I4311" t="s">
        <v>9096</v>
      </c>
      <c r="J4311" t="s">
        <v>9820</v>
      </c>
      <c r="K4311" t="s">
        <v>9821</v>
      </c>
    </row>
    <row r="4312" hidden="1" spans="1:11">
      <c r="A4312" t="s">
        <v>10525</v>
      </c>
      <c r="B4312">
        <v>1</v>
      </c>
      <c r="C4312" t="s">
        <v>10525</v>
      </c>
      <c r="D4312">
        <v>1</v>
      </c>
      <c r="F4312">
        <v>0</v>
      </c>
      <c r="G4312" s="493">
        <v>44915.6447569444</v>
      </c>
      <c r="H4312" s="493">
        <v>44915.6447569444</v>
      </c>
      <c r="I4312" t="s">
        <v>10526</v>
      </c>
      <c r="J4312" t="s">
        <v>10526</v>
      </c>
      <c r="K4312" t="s">
        <v>1368</v>
      </c>
    </row>
    <row r="4313" hidden="1" spans="1:11">
      <c r="A4313" t="s">
        <v>10527</v>
      </c>
      <c r="B4313">
        <v>1</v>
      </c>
      <c r="C4313" t="s">
        <v>9059</v>
      </c>
      <c r="D4313">
        <v>1</v>
      </c>
      <c r="E4313" t="s">
        <v>7410</v>
      </c>
      <c r="F4313">
        <v>9</v>
      </c>
      <c r="G4313" s="493">
        <v>43885.6637268519</v>
      </c>
      <c r="H4313" s="493">
        <v>43885.670462963</v>
      </c>
      <c r="I4313" t="s">
        <v>3683</v>
      </c>
      <c r="J4313" t="s">
        <v>3680</v>
      </c>
      <c r="K4313" t="s">
        <v>9060</v>
      </c>
    </row>
    <row r="4314" hidden="1" spans="1:11">
      <c r="A4314" t="s">
        <v>10528</v>
      </c>
      <c r="B4314">
        <v>1</v>
      </c>
      <c r="C4314" t="s">
        <v>10528</v>
      </c>
      <c r="D4314">
        <v>1</v>
      </c>
      <c r="E4314" t="s">
        <v>9507</v>
      </c>
      <c r="F4314">
        <v>24</v>
      </c>
      <c r="G4314" s="493">
        <v>44953.6062615741</v>
      </c>
      <c r="H4314" s="493">
        <v>45191.4235185185</v>
      </c>
      <c r="I4314" t="s">
        <v>9508</v>
      </c>
      <c r="J4314" t="s">
        <v>9508</v>
      </c>
      <c r="K4314" t="s">
        <v>10529</v>
      </c>
    </row>
    <row r="4315" hidden="1" spans="1:11">
      <c r="A4315" t="s">
        <v>10530</v>
      </c>
      <c r="B4315">
        <v>1</v>
      </c>
      <c r="C4315" t="s">
        <v>10530</v>
      </c>
      <c r="D4315">
        <v>1</v>
      </c>
      <c r="F4315">
        <v>0</v>
      </c>
      <c r="G4315" s="493">
        <v>44890.6238541667</v>
      </c>
      <c r="H4315" s="493">
        <v>44890.6238541667</v>
      </c>
      <c r="I4315" t="s">
        <v>10531</v>
      </c>
      <c r="J4315" t="s">
        <v>10531</v>
      </c>
      <c r="K4315" t="s">
        <v>1368</v>
      </c>
    </row>
    <row r="4316" hidden="1" spans="1:11">
      <c r="A4316" t="s">
        <v>10532</v>
      </c>
      <c r="B4316">
        <v>1</v>
      </c>
      <c r="C4316" t="s">
        <v>10532</v>
      </c>
      <c r="D4316">
        <v>1</v>
      </c>
      <c r="E4316" t="s">
        <v>10533</v>
      </c>
      <c r="F4316">
        <v>4</v>
      </c>
      <c r="G4316" s="493">
        <v>45534.7151967593</v>
      </c>
      <c r="H4316" s="493">
        <v>45537.3476041667</v>
      </c>
      <c r="I4316" t="s">
        <v>10534</v>
      </c>
      <c r="J4316" t="s">
        <v>10534</v>
      </c>
      <c r="K4316" t="s">
        <v>10535</v>
      </c>
    </row>
    <row r="4317" hidden="1" spans="1:11">
      <c r="A4317" t="s">
        <v>10536</v>
      </c>
      <c r="B4317">
        <v>1</v>
      </c>
      <c r="C4317" t="s">
        <v>10536</v>
      </c>
      <c r="D4317">
        <v>1</v>
      </c>
      <c r="E4317" t="s">
        <v>10058</v>
      </c>
      <c r="F4317">
        <v>6</v>
      </c>
      <c r="G4317" s="493">
        <v>40231.685162037</v>
      </c>
      <c r="H4317" s="493">
        <v>40231.685162037</v>
      </c>
      <c r="I4317" t="s">
        <v>10537</v>
      </c>
      <c r="J4317" t="s">
        <v>10537</v>
      </c>
      <c r="K4317" t="s">
        <v>10060</v>
      </c>
    </row>
    <row r="4318" hidden="1" spans="1:11">
      <c r="A4318" t="s">
        <v>10538</v>
      </c>
      <c r="B4318">
        <v>1</v>
      </c>
      <c r="C4318" t="s">
        <v>10539</v>
      </c>
      <c r="D4318">
        <v>1</v>
      </c>
      <c r="E4318" t="s">
        <v>720</v>
      </c>
      <c r="F4318">
        <v>9</v>
      </c>
      <c r="G4318" s="493">
        <v>44942.5890972222</v>
      </c>
      <c r="H4318" s="493">
        <v>44942.6466898148</v>
      </c>
      <c r="I4318" t="s">
        <v>10540</v>
      </c>
      <c r="J4318" t="s">
        <v>10541</v>
      </c>
      <c r="K4318" t="s">
        <v>10541</v>
      </c>
    </row>
    <row r="4319" hidden="1" spans="1:11">
      <c r="A4319" t="s">
        <v>10542</v>
      </c>
      <c r="B4319">
        <v>1</v>
      </c>
      <c r="C4319" t="s">
        <v>10539</v>
      </c>
      <c r="D4319">
        <v>1</v>
      </c>
      <c r="E4319" t="s">
        <v>720</v>
      </c>
      <c r="F4319">
        <v>9</v>
      </c>
      <c r="G4319" s="493">
        <v>44942.5890972222</v>
      </c>
      <c r="H4319" s="493">
        <v>44942.6466898148</v>
      </c>
      <c r="I4319" t="s">
        <v>10543</v>
      </c>
      <c r="J4319" t="s">
        <v>10541</v>
      </c>
      <c r="K4319" t="s">
        <v>10541</v>
      </c>
    </row>
    <row r="4320" hidden="1" spans="1:11">
      <c r="A4320" t="s">
        <v>9871</v>
      </c>
      <c r="B4320">
        <v>1</v>
      </c>
      <c r="C4320" t="s">
        <v>9870</v>
      </c>
      <c r="D4320">
        <v>1</v>
      </c>
      <c r="F4320">
        <v>0</v>
      </c>
      <c r="I4320" t="s">
        <v>9873</v>
      </c>
      <c r="J4320" t="s">
        <v>4893</v>
      </c>
    </row>
    <row r="4321" hidden="1" spans="1:11">
      <c r="A4321" t="s">
        <v>9871</v>
      </c>
      <c r="B4321">
        <v>1</v>
      </c>
      <c r="C4321" t="s">
        <v>9871</v>
      </c>
      <c r="D4321">
        <v>1</v>
      </c>
      <c r="E4321" t="s">
        <v>9872</v>
      </c>
      <c r="F4321">
        <v>3</v>
      </c>
      <c r="G4321" s="493">
        <v>40231.5799189815</v>
      </c>
      <c r="H4321" s="493">
        <v>40231.5799189815</v>
      </c>
      <c r="I4321" t="s">
        <v>9873</v>
      </c>
      <c r="J4321" t="s">
        <v>9873</v>
      </c>
      <c r="K4321" t="s">
        <v>9874</v>
      </c>
    </row>
    <row r="4322" hidden="1" spans="1:11">
      <c r="A4322" t="s">
        <v>10544</v>
      </c>
      <c r="B4322">
        <v>1</v>
      </c>
      <c r="C4322" t="s">
        <v>10545</v>
      </c>
      <c r="D4322">
        <v>1</v>
      </c>
      <c r="E4322" t="s">
        <v>10546</v>
      </c>
      <c r="F4322">
        <v>2</v>
      </c>
      <c r="G4322" s="493">
        <v>44978.3703356481</v>
      </c>
      <c r="H4322" s="493">
        <v>44979.3643634259</v>
      </c>
      <c r="I4322" t="s">
        <v>6388</v>
      </c>
      <c r="J4322" t="s">
        <v>10547</v>
      </c>
      <c r="K4322" t="s">
        <v>10548</v>
      </c>
    </row>
    <row r="4323" hidden="1" spans="1:11">
      <c r="A4323" t="s">
        <v>10549</v>
      </c>
      <c r="B4323">
        <v>1</v>
      </c>
      <c r="C4323" t="s">
        <v>10549</v>
      </c>
      <c r="D4323">
        <v>1</v>
      </c>
      <c r="E4323" t="s">
        <v>10550</v>
      </c>
      <c r="F4323">
        <v>8</v>
      </c>
      <c r="G4323" s="493">
        <v>45118.423287037</v>
      </c>
      <c r="H4323" s="493">
        <v>45118.5032060185</v>
      </c>
      <c r="I4323" t="s">
        <v>10551</v>
      </c>
      <c r="J4323" t="s">
        <v>10551</v>
      </c>
      <c r="K4323" t="s">
        <v>10551</v>
      </c>
    </row>
    <row r="4324" hidden="1" spans="1:11">
      <c r="A4324" t="s">
        <v>10552</v>
      </c>
      <c r="B4324">
        <v>1</v>
      </c>
      <c r="C4324" t="s">
        <v>10552</v>
      </c>
      <c r="D4324">
        <v>1</v>
      </c>
      <c r="E4324" t="s">
        <v>10553</v>
      </c>
      <c r="F4324">
        <v>8</v>
      </c>
      <c r="G4324" s="493">
        <v>45117.4155439815</v>
      </c>
      <c r="H4324" s="493">
        <v>45118.4888773148</v>
      </c>
      <c r="I4324" t="s">
        <v>10554</v>
      </c>
      <c r="J4324" t="s">
        <v>10554</v>
      </c>
      <c r="K4324" t="s">
        <v>10555</v>
      </c>
    </row>
    <row r="4325" hidden="1" spans="1:11">
      <c r="A4325" t="s">
        <v>10556</v>
      </c>
      <c r="B4325">
        <v>1</v>
      </c>
      <c r="C4325" t="s">
        <v>10556</v>
      </c>
      <c r="D4325">
        <v>1</v>
      </c>
      <c r="F4325">
        <v>0</v>
      </c>
      <c r="G4325" s="493">
        <v>44935.4033564815</v>
      </c>
      <c r="H4325" s="493">
        <v>44935.4033564815</v>
      </c>
      <c r="I4325" t="s">
        <v>10557</v>
      </c>
      <c r="J4325" t="s">
        <v>10557</v>
      </c>
      <c r="K4325" t="s">
        <v>1368</v>
      </c>
    </row>
    <row r="4326" hidden="1" spans="1:11">
      <c r="A4326" t="s">
        <v>10558</v>
      </c>
      <c r="B4326">
        <v>1</v>
      </c>
      <c r="C4326" t="s">
        <v>10558</v>
      </c>
      <c r="D4326">
        <v>1</v>
      </c>
      <c r="F4326">
        <v>0</v>
      </c>
      <c r="G4326" s="493">
        <v>44935.4009490741</v>
      </c>
      <c r="H4326" s="493">
        <v>44935.4009490741</v>
      </c>
      <c r="I4326" t="s">
        <v>10212</v>
      </c>
      <c r="J4326" t="s">
        <v>10212</v>
      </c>
      <c r="K4326" t="s">
        <v>1368</v>
      </c>
    </row>
    <row r="4327" hidden="1" spans="1:11">
      <c r="A4327" t="s">
        <v>10559</v>
      </c>
      <c r="B4327">
        <v>1</v>
      </c>
      <c r="C4327" t="s">
        <v>10559</v>
      </c>
      <c r="D4327">
        <v>1</v>
      </c>
      <c r="F4327">
        <v>0</v>
      </c>
      <c r="G4327" s="493">
        <v>44935.3939930556</v>
      </c>
      <c r="H4327" s="493">
        <v>44935.3939930556</v>
      </c>
      <c r="I4327" t="s">
        <v>10224</v>
      </c>
      <c r="J4327" t="s">
        <v>10224</v>
      </c>
      <c r="K4327" t="s">
        <v>1368</v>
      </c>
    </row>
    <row r="4328" hidden="1" spans="1:11">
      <c r="A4328" t="s">
        <v>10560</v>
      </c>
      <c r="B4328">
        <v>1</v>
      </c>
      <c r="C4328" t="s">
        <v>10560</v>
      </c>
      <c r="D4328">
        <v>1</v>
      </c>
      <c r="F4328">
        <v>0</v>
      </c>
      <c r="G4328" s="493">
        <v>44935.4176157407</v>
      </c>
      <c r="H4328" s="493">
        <v>44935.4176157407</v>
      </c>
      <c r="I4328" t="s">
        <v>9880</v>
      </c>
      <c r="J4328" t="s">
        <v>9880</v>
      </c>
      <c r="K4328" t="s">
        <v>1368</v>
      </c>
    </row>
    <row r="4329" hidden="1" spans="1:11">
      <c r="A4329" t="s">
        <v>10561</v>
      </c>
      <c r="B4329">
        <v>1</v>
      </c>
      <c r="C4329" t="s">
        <v>10561</v>
      </c>
      <c r="D4329">
        <v>1</v>
      </c>
      <c r="F4329">
        <v>0</v>
      </c>
      <c r="G4329" s="493">
        <v>44935.4065509259</v>
      </c>
      <c r="H4329" s="493">
        <v>44935.4065509259</v>
      </c>
      <c r="I4329" t="s">
        <v>10086</v>
      </c>
      <c r="J4329" t="s">
        <v>10086</v>
      </c>
      <c r="K4329" t="s">
        <v>1368</v>
      </c>
    </row>
    <row r="4330" hidden="1" spans="1:11">
      <c r="A4330" t="s">
        <v>10562</v>
      </c>
      <c r="B4330">
        <v>1</v>
      </c>
      <c r="C4330" t="s">
        <v>10562</v>
      </c>
      <c r="D4330">
        <v>1</v>
      </c>
      <c r="F4330">
        <v>0</v>
      </c>
      <c r="G4330" s="493">
        <v>44935.4089930556</v>
      </c>
      <c r="H4330" s="493">
        <v>44935.4089930556</v>
      </c>
      <c r="I4330" t="s">
        <v>10220</v>
      </c>
      <c r="J4330" t="s">
        <v>10220</v>
      </c>
      <c r="K4330" t="s">
        <v>1368</v>
      </c>
    </row>
    <row r="4331" hidden="1" spans="1:11">
      <c r="A4331" t="s">
        <v>10563</v>
      </c>
      <c r="B4331">
        <v>1</v>
      </c>
      <c r="C4331" t="s">
        <v>10563</v>
      </c>
      <c r="D4331">
        <v>1</v>
      </c>
      <c r="F4331">
        <v>0</v>
      </c>
      <c r="G4331" s="493">
        <v>44935.4042361111</v>
      </c>
      <c r="H4331" s="493">
        <v>44935.4042361111</v>
      </c>
      <c r="I4331" t="s">
        <v>10227</v>
      </c>
      <c r="J4331" t="s">
        <v>10227</v>
      </c>
      <c r="K4331" t="s">
        <v>1368</v>
      </c>
    </row>
    <row r="4332" hidden="1" spans="1:11">
      <c r="A4332" t="s">
        <v>10564</v>
      </c>
      <c r="B4332">
        <v>1</v>
      </c>
      <c r="C4332" t="s">
        <v>10564</v>
      </c>
      <c r="D4332">
        <v>1</v>
      </c>
      <c r="F4332">
        <v>0</v>
      </c>
      <c r="G4332" s="493">
        <v>44935.4027430556</v>
      </c>
      <c r="H4332" s="493">
        <v>44935.4027430556</v>
      </c>
      <c r="I4332" t="s">
        <v>10229</v>
      </c>
      <c r="J4332" t="s">
        <v>10229</v>
      </c>
      <c r="K4332" t="s">
        <v>1368</v>
      </c>
    </row>
    <row r="4333" hidden="1" spans="1:11">
      <c r="A4333" t="s">
        <v>10565</v>
      </c>
      <c r="B4333">
        <v>1</v>
      </c>
      <c r="C4333" t="s">
        <v>10307</v>
      </c>
      <c r="D4333">
        <v>1</v>
      </c>
      <c r="E4333" t="s">
        <v>9952</v>
      </c>
      <c r="F4333">
        <v>3</v>
      </c>
      <c r="G4333" s="493">
        <v>44799.5720486111</v>
      </c>
      <c r="H4333" s="493">
        <v>45447.2657291667</v>
      </c>
      <c r="I4333" t="s">
        <v>9953</v>
      </c>
      <c r="J4333" t="s">
        <v>9954</v>
      </c>
      <c r="K4333" t="s">
        <v>9955</v>
      </c>
    </row>
    <row r="4334" hidden="1" spans="1:11">
      <c r="A4334" t="s">
        <v>10566</v>
      </c>
      <c r="B4334">
        <v>1</v>
      </c>
      <c r="C4334" t="s">
        <v>10309</v>
      </c>
      <c r="D4334">
        <v>1</v>
      </c>
      <c r="E4334" t="s">
        <v>9877</v>
      </c>
      <c r="F4334">
        <v>2</v>
      </c>
      <c r="G4334" s="493">
        <v>44799.5724189815</v>
      </c>
      <c r="H4334" s="493">
        <v>45246.4353472222</v>
      </c>
      <c r="I4334" t="s">
        <v>9878</v>
      </c>
      <c r="J4334" t="s">
        <v>9313</v>
      </c>
      <c r="K4334" t="s">
        <v>9314</v>
      </c>
    </row>
    <row r="4335" hidden="1" spans="1:11">
      <c r="A4335" t="s">
        <v>10567</v>
      </c>
      <c r="B4335">
        <v>1</v>
      </c>
      <c r="C4335" t="s">
        <v>10307</v>
      </c>
      <c r="D4335">
        <v>1</v>
      </c>
      <c r="E4335" t="s">
        <v>9952</v>
      </c>
      <c r="F4335">
        <v>3</v>
      </c>
      <c r="G4335" s="493">
        <v>44799.5720486111</v>
      </c>
      <c r="H4335" s="493">
        <v>45447.2657291667</v>
      </c>
      <c r="I4335" t="s">
        <v>10088</v>
      </c>
      <c r="J4335" t="s">
        <v>9954</v>
      </c>
      <c r="K4335" t="s">
        <v>9955</v>
      </c>
    </row>
    <row r="4336" hidden="1" spans="1:11">
      <c r="A4336" t="s">
        <v>10568</v>
      </c>
      <c r="B4336">
        <v>1</v>
      </c>
      <c r="C4336" t="s">
        <v>10307</v>
      </c>
      <c r="D4336">
        <v>1</v>
      </c>
      <c r="E4336" t="s">
        <v>9952</v>
      </c>
      <c r="F4336">
        <v>3</v>
      </c>
      <c r="G4336" s="493">
        <v>44799.5720486111</v>
      </c>
      <c r="H4336" s="493">
        <v>45447.2657291667</v>
      </c>
      <c r="I4336" t="s">
        <v>9959</v>
      </c>
      <c r="J4336" t="s">
        <v>9954</v>
      </c>
      <c r="K4336" t="s">
        <v>9955</v>
      </c>
    </row>
    <row r="4337" hidden="1" spans="1:11">
      <c r="A4337" t="s">
        <v>10569</v>
      </c>
      <c r="B4337">
        <v>1</v>
      </c>
      <c r="C4337" t="s">
        <v>1190</v>
      </c>
      <c r="D4337">
        <v>1</v>
      </c>
      <c r="E4337" t="s">
        <v>1192</v>
      </c>
      <c r="F4337">
        <v>4</v>
      </c>
      <c r="G4337" s="493">
        <v>45084.3562615741</v>
      </c>
      <c r="H4337" s="493">
        <v>45084.6131712963</v>
      </c>
      <c r="I4337" t="s">
        <v>10570</v>
      </c>
      <c r="J4337" t="s">
        <v>6809</v>
      </c>
      <c r="K4337" t="s">
        <v>10571</v>
      </c>
    </row>
    <row r="4338" hidden="1" spans="1:11">
      <c r="A4338" t="s">
        <v>1024</v>
      </c>
      <c r="B4338">
        <v>1</v>
      </c>
      <c r="C4338" t="s">
        <v>1023</v>
      </c>
      <c r="D4338">
        <v>1</v>
      </c>
      <c r="E4338" t="s">
        <v>1025</v>
      </c>
      <c r="F4338">
        <v>24</v>
      </c>
      <c r="G4338" s="493">
        <v>44963.4687847222</v>
      </c>
      <c r="H4338" s="493">
        <v>44963.5557523148</v>
      </c>
      <c r="I4338" t="s">
        <v>3667</v>
      </c>
      <c r="J4338" t="s">
        <v>3668</v>
      </c>
      <c r="K4338" t="s">
        <v>3669</v>
      </c>
    </row>
    <row r="4339" hidden="1" spans="1:11">
      <c r="A4339" t="s">
        <v>10572</v>
      </c>
      <c r="B4339">
        <v>1</v>
      </c>
      <c r="C4339" t="s">
        <v>10573</v>
      </c>
      <c r="D4339">
        <v>1</v>
      </c>
      <c r="E4339" t="s">
        <v>1025</v>
      </c>
      <c r="F4339">
        <v>24</v>
      </c>
      <c r="G4339" s="493">
        <v>44963.4735069444</v>
      </c>
      <c r="H4339" s="493">
        <v>44963.5594328704</v>
      </c>
      <c r="I4339" t="s">
        <v>3662</v>
      </c>
      <c r="J4339" t="s">
        <v>3663</v>
      </c>
      <c r="K4339" t="s">
        <v>3664</v>
      </c>
    </row>
    <row r="4340" hidden="1" spans="1:11">
      <c r="A4340" t="s">
        <v>10574</v>
      </c>
      <c r="B4340">
        <v>1</v>
      </c>
      <c r="C4340" t="s">
        <v>10573</v>
      </c>
      <c r="D4340">
        <v>1</v>
      </c>
      <c r="E4340" t="s">
        <v>1025</v>
      </c>
      <c r="F4340">
        <v>24</v>
      </c>
      <c r="G4340" s="493">
        <v>44963.4735069444</v>
      </c>
      <c r="H4340" s="493">
        <v>44963.5594328704</v>
      </c>
      <c r="I4340" t="s">
        <v>7529</v>
      </c>
      <c r="J4340" t="s">
        <v>3663</v>
      </c>
      <c r="K4340" t="s">
        <v>3664</v>
      </c>
    </row>
    <row r="4341" hidden="1" spans="1:11">
      <c r="A4341" t="s">
        <v>10575</v>
      </c>
      <c r="B4341">
        <v>1</v>
      </c>
      <c r="C4341" t="s">
        <v>10576</v>
      </c>
      <c r="D4341">
        <v>1</v>
      </c>
      <c r="E4341" t="s">
        <v>598</v>
      </c>
      <c r="F4341">
        <v>9</v>
      </c>
      <c r="G4341" s="493">
        <v>44916.8240509259</v>
      </c>
      <c r="H4341" s="493">
        <v>44916.8389467593</v>
      </c>
      <c r="I4341" t="s">
        <v>10577</v>
      </c>
      <c r="J4341" t="s">
        <v>10578</v>
      </c>
      <c r="K4341" t="s">
        <v>8419</v>
      </c>
    </row>
    <row r="4342" hidden="1" spans="1:11">
      <c r="A4342" t="s">
        <v>10579</v>
      </c>
      <c r="B4342">
        <v>1</v>
      </c>
      <c r="C4342" t="s">
        <v>10580</v>
      </c>
      <c r="D4342">
        <v>1</v>
      </c>
      <c r="E4342" t="s">
        <v>598</v>
      </c>
      <c r="F4342">
        <v>9</v>
      </c>
      <c r="G4342" s="493">
        <v>44916.8227314815</v>
      </c>
      <c r="H4342" s="493">
        <v>44916.8332060185</v>
      </c>
      <c r="I4342" t="s">
        <v>10581</v>
      </c>
      <c r="J4342" t="s">
        <v>10582</v>
      </c>
      <c r="K4342" t="s">
        <v>8431</v>
      </c>
    </row>
    <row r="4343" hidden="1" spans="1:11">
      <c r="A4343" t="s">
        <v>10583</v>
      </c>
      <c r="B4343">
        <v>1</v>
      </c>
      <c r="C4343" t="s">
        <v>10584</v>
      </c>
      <c r="D4343">
        <v>1</v>
      </c>
      <c r="E4343" t="s">
        <v>598</v>
      </c>
      <c r="F4343">
        <v>9</v>
      </c>
      <c r="G4343" s="493">
        <v>44916.8230555556</v>
      </c>
      <c r="H4343" s="493">
        <v>44916.8355208333</v>
      </c>
      <c r="I4343" t="s">
        <v>10585</v>
      </c>
      <c r="J4343" t="s">
        <v>10586</v>
      </c>
      <c r="K4343" t="s">
        <v>8414</v>
      </c>
    </row>
    <row r="4344" hidden="1" spans="1:11">
      <c r="A4344" t="s">
        <v>10587</v>
      </c>
      <c r="B4344">
        <v>1</v>
      </c>
      <c r="C4344" t="s">
        <v>10588</v>
      </c>
      <c r="D4344">
        <v>1</v>
      </c>
      <c r="E4344" t="s">
        <v>598</v>
      </c>
      <c r="F4344">
        <v>9</v>
      </c>
      <c r="G4344" s="493">
        <v>44916.8244560185</v>
      </c>
      <c r="H4344" s="493">
        <v>44916.8415046296</v>
      </c>
      <c r="I4344" t="s">
        <v>10589</v>
      </c>
      <c r="J4344" t="s">
        <v>10590</v>
      </c>
      <c r="K4344" t="s">
        <v>8426</v>
      </c>
    </row>
    <row r="4345" hidden="1" spans="1:11">
      <c r="A4345" t="s">
        <v>10591</v>
      </c>
      <c r="B4345">
        <v>1</v>
      </c>
      <c r="C4345" t="s">
        <v>10592</v>
      </c>
      <c r="D4345">
        <v>1</v>
      </c>
      <c r="E4345" t="s">
        <v>598</v>
      </c>
      <c r="F4345">
        <v>9</v>
      </c>
      <c r="G4345" s="493">
        <v>44916.8237268518</v>
      </c>
      <c r="H4345" s="493">
        <v>44916.8373842593</v>
      </c>
      <c r="I4345" t="s">
        <v>10593</v>
      </c>
      <c r="J4345" t="s">
        <v>8409</v>
      </c>
      <c r="K4345" t="s">
        <v>8409</v>
      </c>
    </row>
    <row r="4346" hidden="1" spans="1:11">
      <c r="A4346" t="s">
        <v>10594</v>
      </c>
      <c r="B4346">
        <v>1</v>
      </c>
      <c r="C4346" t="s">
        <v>10595</v>
      </c>
      <c r="D4346">
        <v>1</v>
      </c>
      <c r="E4346" t="s">
        <v>4485</v>
      </c>
      <c r="F4346">
        <v>2</v>
      </c>
      <c r="G4346" s="493">
        <v>45095.5616087963</v>
      </c>
      <c r="H4346" s="493">
        <v>45130.600462963</v>
      </c>
      <c r="I4346" t="s">
        <v>4486</v>
      </c>
      <c r="J4346" t="s">
        <v>4487</v>
      </c>
      <c r="K4346" t="s">
        <v>4488</v>
      </c>
    </row>
    <row r="4347" hidden="1" spans="1:11">
      <c r="A4347" t="s">
        <v>10596</v>
      </c>
      <c r="B4347">
        <v>1</v>
      </c>
      <c r="C4347" t="s">
        <v>10597</v>
      </c>
      <c r="D4347">
        <v>1</v>
      </c>
      <c r="E4347" t="s">
        <v>2618</v>
      </c>
      <c r="F4347">
        <v>9</v>
      </c>
      <c r="G4347" s="493">
        <v>44988.3757638889</v>
      </c>
      <c r="H4347" s="493">
        <v>44988.3794791667</v>
      </c>
      <c r="I4347" t="s">
        <v>2784</v>
      </c>
      <c r="J4347" t="s">
        <v>2619</v>
      </c>
      <c r="K4347" t="s">
        <v>2619</v>
      </c>
    </row>
    <row r="4348" hidden="1" spans="1:11">
      <c r="A4348" t="s">
        <v>10598</v>
      </c>
      <c r="B4348">
        <v>1</v>
      </c>
      <c r="C4348" t="s">
        <v>10597</v>
      </c>
      <c r="D4348">
        <v>1</v>
      </c>
      <c r="E4348" t="s">
        <v>2618</v>
      </c>
      <c r="F4348">
        <v>9</v>
      </c>
      <c r="G4348" s="493">
        <v>44988.3757638889</v>
      </c>
      <c r="H4348" s="493">
        <v>44988.3794791667</v>
      </c>
      <c r="I4348" t="s">
        <v>7476</v>
      </c>
      <c r="J4348" t="s">
        <v>2619</v>
      </c>
      <c r="K4348" t="s">
        <v>2619</v>
      </c>
    </row>
    <row r="4349" hidden="1" spans="1:11">
      <c r="A4349" t="s">
        <v>10599</v>
      </c>
      <c r="B4349">
        <v>1</v>
      </c>
      <c r="C4349" t="s">
        <v>10600</v>
      </c>
      <c r="D4349">
        <v>1</v>
      </c>
      <c r="E4349" t="s">
        <v>10546</v>
      </c>
      <c r="F4349">
        <v>2</v>
      </c>
      <c r="G4349" s="493">
        <v>44978.6802083333</v>
      </c>
      <c r="H4349" s="493">
        <v>44979.3607291667</v>
      </c>
      <c r="I4349" t="s">
        <v>10601</v>
      </c>
      <c r="J4349" t="s">
        <v>10602</v>
      </c>
      <c r="K4349" t="s">
        <v>10603</v>
      </c>
    </row>
    <row r="4350" hidden="1" spans="1:11">
      <c r="A4350" t="s">
        <v>10604</v>
      </c>
      <c r="B4350">
        <v>1</v>
      </c>
      <c r="C4350" t="s">
        <v>931</v>
      </c>
      <c r="D4350">
        <v>1</v>
      </c>
      <c r="E4350" t="s">
        <v>933</v>
      </c>
      <c r="F4350">
        <v>2</v>
      </c>
      <c r="G4350" s="493">
        <v>44970.4133333333</v>
      </c>
      <c r="H4350" s="493">
        <v>45580.6189583333</v>
      </c>
      <c r="I4350" t="s">
        <v>10457</v>
      </c>
      <c r="J4350" t="s">
        <v>10605</v>
      </c>
      <c r="K4350" t="s">
        <v>9314</v>
      </c>
    </row>
    <row r="4351" hidden="1" spans="1:11">
      <c r="A4351" t="s">
        <v>10606</v>
      </c>
      <c r="B4351">
        <v>1</v>
      </c>
      <c r="C4351" t="s">
        <v>884</v>
      </c>
      <c r="D4351">
        <v>1</v>
      </c>
      <c r="E4351" t="s">
        <v>886</v>
      </c>
      <c r="F4351">
        <v>6</v>
      </c>
      <c r="G4351" s="493">
        <v>44974.6836805556</v>
      </c>
      <c r="H4351" s="493">
        <v>45656.6123958333</v>
      </c>
      <c r="I4351" t="s">
        <v>10387</v>
      </c>
      <c r="J4351" t="s">
        <v>4265</v>
      </c>
      <c r="K4351" t="s">
        <v>4265</v>
      </c>
    </row>
    <row r="4352" hidden="1" spans="1:11">
      <c r="A4352" t="s">
        <v>10607</v>
      </c>
      <c r="B4352">
        <v>1</v>
      </c>
      <c r="C4352" t="s">
        <v>10607</v>
      </c>
      <c r="D4352">
        <v>1</v>
      </c>
      <c r="F4352">
        <v>0</v>
      </c>
      <c r="G4352" s="493">
        <v>44977.6457986111</v>
      </c>
      <c r="H4352" s="493">
        <v>44977.6457986111</v>
      </c>
      <c r="I4352" t="s">
        <v>10608</v>
      </c>
      <c r="J4352" t="s">
        <v>10608</v>
      </c>
      <c r="K4352" t="s">
        <v>1368</v>
      </c>
    </row>
    <row r="4353" hidden="1" spans="1:11">
      <c r="A4353" t="s">
        <v>10609</v>
      </c>
      <c r="B4353">
        <v>1</v>
      </c>
      <c r="C4353" t="s">
        <v>10610</v>
      </c>
      <c r="D4353">
        <v>1</v>
      </c>
      <c r="E4353" t="s">
        <v>10611</v>
      </c>
      <c r="F4353">
        <v>9</v>
      </c>
      <c r="G4353" s="493">
        <v>44924.6507175926</v>
      </c>
      <c r="H4353" s="493">
        <v>44924.6588657407</v>
      </c>
      <c r="I4353" t="s">
        <v>3256</v>
      </c>
      <c r="J4353" t="s">
        <v>3257</v>
      </c>
      <c r="K4353" t="s">
        <v>8297</v>
      </c>
    </row>
    <row r="4354" hidden="1" spans="1:11">
      <c r="A4354" t="s">
        <v>10612</v>
      </c>
      <c r="B4354">
        <v>1</v>
      </c>
      <c r="C4354" t="s">
        <v>10613</v>
      </c>
      <c r="D4354">
        <v>1</v>
      </c>
      <c r="E4354" t="s">
        <v>10611</v>
      </c>
      <c r="F4354">
        <v>9</v>
      </c>
      <c r="G4354" s="493">
        <v>44924.6511342593</v>
      </c>
      <c r="H4354" s="493">
        <v>44924.6634375</v>
      </c>
      <c r="I4354" t="s">
        <v>3261</v>
      </c>
      <c r="J4354" t="s">
        <v>3262</v>
      </c>
      <c r="K4354" t="s">
        <v>10142</v>
      </c>
    </row>
    <row r="4355" hidden="1" spans="1:11">
      <c r="A4355" t="s">
        <v>10614</v>
      </c>
      <c r="B4355">
        <v>1</v>
      </c>
      <c r="C4355" t="s">
        <v>10613</v>
      </c>
      <c r="D4355">
        <v>1</v>
      </c>
      <c r="E4355" t="s">
        <v>10611</v>
      </c>
      <c r="F4355">
        <v>9</v>
      </c>
      <c r="G4355" s="493">
        <v>44924.6511342593</v>
      </c>
      <c r="H4355" s="493">
        <v>44924.6634375</v>
      </c>
      <c r="I4355" t="s">
        <v>7478</v>
      </c>
      <c r="J4355" t="s">
        <v>3262</v>
      </c>
      <c r="K4355" t="s">
        <v>10142</v>
      </c>
    </row>
    <row r="4356" hidden="1" spans="1:11">
      <c r="A4356" t="s">
        <v>10615</v>
      </c>
      <c r="B4356">
        <v>1</v>
      </c>
      <c r="C4356" t="s">
        <v>10616</v>
      </c>
      <c r="D4356">
        <v>1</v>
      </c>
      <c r="E4356" t="s">
        <v>10611</v>
      </c>
      <c r="F4356">
        <v>9</v>
      </c>
      <c r="G4356" s="493">
        <v>44924.6514351852</v>
      </c>
      <c r="H4356" s="493">
        <v>44924.6712152778</v>
      </c>
      <c r="I4356" t="s">
        <v>3266</v>
      </c>
      <c r="J4356" t="s">
        <v>3267</v>
      </c>
      <c r="K4356" t="s">
        <v>10139</v>
      </c>
    </row>
    <row r="4357" hidden="1" spans="1:11">
      <c r="A4357" t="s">
        <v>10617</v>
      </c>
      <c r="B4357">
        <v>1</v>
      </c>
      <c r="C4357" t="s">
        <v>10616</v>
      </c>
      <c r="D4357">
        <v>1</v>
      </c>
      <c r="E4357" t="s">
        <v>10611</v>
      </c>
      <c r="F4357">
        <v>9</v>
      </c>
      <c r="G4357" s="493">
        <v>44924.6514351852</v>
      </c>
      <c r="H4357" s="493">
        <v>44924.6712152778</v>
      </c>
      <c r="I4357" t="s">
        <v>7467</v>
      </c>
      <c r="J4357" t="s">
        <v>3267</v>
      </c>
      <c r="K4357" t="s">
        <v>10139</v>
      </c>
    </row>
    <row r="4358" hidden="1" spans="1:11">
      <c r="A4358" t="s">
        <v>10618</v>
      </c>
      <c r="B4358">
        <v>1</v>
      </c>
      <c r="C4358" t="s">
        <v>884</v>
      </c>
      <c r="D4358">
        <v>1</v>
      </c>
      <c r="E4358" t="s">
        <v>886</v>
      </c>
      <c r="F4358">
        <v>6</v>
      </c>
      <c r="G4358" s="493">
        <v>44974.6836805556</v>
      </c>
      <c r="H4358" s="493">
        <v>45656.6123958333</v>
      </c>
      <c r="I4358" t="s">
        <v>10619</v>
      </c>
      <c r="J4358" t="s">
        <v>4265</v>
      </c>
      <c r="K4358" t="s">
        <v>4265</v>
      </c>
    </row>
    <row r="4359" hidden="1" spans="1:11">
      <c r="A4359" t="s">
        <v>10620</v>
      </c>
      <c r="B4359">
        <v>1</v>
      </c>
      <c r="C4359" t="s">
        <v>10621</v>
      </c>
      <c r="D4359">
        <v>1</v>
      </c>
      <c r="E4359" t="s">
        <v>10622</v>
      </c>
      <c r="F4359">
        <v>9</v>
      </c>
      <c r="G4359" s="493">
        <v>44957.419849537</v>
      </c>
      <c r="H4359" s="493">
        <v>45041.6550694444</v>
      </c>
      <c r="I4359" t="s">
        <v>10623</v>
      </c>
      <c r="J4359" t="s">
        <v>10624</v>
      </c>
      <c r="K4359" t="s">
        <v>10624</v>
      </c>
    </row>
    <row r="4360" hidden="1" spans="1:11">
      <c r="A4360" t="s">
        <v>10625</v>
      </c>
      <c r="B4360">
        <v>1</v>
      </c>
      <c r="C4360" t="s">
        <v>10621</v>
      </c>
      <c r="D4360">
        <v>1</v>
      </c>
      <c r="E4360" t="s">
        <v>10622</v>
      </c>
      <c r="F4360">
        <v>9</v>
      </c>
      <c r="G4360" s="493">
        <v>44957.419849537</v>
      </c>
      <c r="H4360" s="493">
        <v>45041.6550694444</v>
      </c>
      <c r="I4360" t="s">
        <v>10626</v>
      </c>
      <c r="J4360" t="s">
        <v>10624</v>
      </c>
      <c r="K4360" t="s">
        <v>10624</v>
      </c>
    </row>
    <row r="4361" hidden="1" spans="1:11">
      <c r="A4361" t="s">
        <v>10627</v>
      </c>
      <c r="B4361">
        <v>1</v>
      </c>
      <c r="C4361" t="s">
        <v>10628</v>
      </c>
      <c r="D4361">
        <v>1</v>
      </c>
      <c r="E4361" t="s">
        <v>10629</v>
      </c>
      <c r="F4361">
        <v>9</v>
      </c>
      <c r="G4361" s="493">
        <v>44957.4452546296</v>
      </c>
      <c r="H4361" s="493">
        <v>45031.6964351852</v>
      </c>
      <c r="I4361" t="s">
        <v>10630</v>
      </c>
      <c r="J4361" t="s">
        <v>10631</v>
      </c>
      <c r="K4361" t="s">
        <v>10631</v>
      </c>
    </row>
    <row r="4362" hidden="1" spans="1:11">
      <c r="A4362" t="s">
        <v>10632</v>
      </c>
      <c r="B4362">
        <v>1</v>
      </c>
      <c r="C4362" t="s">
        <v>10628</v>
      </c>
      <c r="D4362">
        <v>1</v>
      </c>
      <c r="E4362" t="s">
        <v>10629</v>
      </c>
      <c r="F4362">
        <v>9</v>
      </c>
      <c r="G4362" s="493">
        <v>44957.4452546296</v>
      </c>
      <c r="H4362" s="493">
        <v>45031.6964351852</v>
      </c>
      <c r="I4362" t="s">
        <v>10633</v>
      </c>
      <c r="J4362" t="s">
        <v>10631</v>
      </c>
      <c r="K4362" t="s">
        <v>10631</v>
      </c>
    </row>
    <row r="4363" hidden="1" spans="1:11">
      <c r="A4363" t="s">
        <v>10634</v>
      </c>
      <c r="B4363">
        <v>1</v>
      </c>
      <c r="C4363" t="s">
        <v>10635</v>
      </c>
      <c r="D4363">
        <v>1</v>
      </c>
      <c r="E4363" t="s">
        <v>10018</v>
      </c>
      <c r="F4363">
        <v>2</v>
      </c>
      <c r="G4363" s="493">
        <v>44970.6406597222</v>
      </c>
      <c r="H4363" s="493">
        <v>44970.6475462963</v>
      </c>
      <c r="I4363" t="s">
        <v>7277</v>
      </c>
      <c r="J4363" t="s">
        <v>9863</v>
      </c>
      <c r="K4363" t="s">
        <v>9864</v>
      </c>
    </row>
    <row r="4364" hidden="1" spans="1:11">
      <c r="A4364" t="s">
        <v>10636</v>
      </c>
      <c r="B4364">
        <v>1</v>
      </c>
      <c r="C4364" t="s">
        <v>10635</v>
      </c>
      <c r="D4364">
        <v>1</v>
      </c>
      <c r="E4364" t="s">
        <v>10018</v>
      </c>
      <c r="F4364">
        <v>2</v>
      </c>
      <c r="G4364" s="493">
        <v>44970.6406597222</v>
      </c>
      <c r="H4364" s="493">
        <v>44970.6475462963</v>
      </c>
      <c r="I4364" t="s">
        <v>8238</v>
      </c>
      <c r="J4364" t="s">
        <v>9863</v>
      </c>
      <c r="K4364" t="s">
        <v>9864</v>
      </c>
    </row>
    <row r="4365" hidden="1" spans="1:11">
      <c r="A4365" t="s">
        <v>10637</v>
      </c>
      <c r="B4365">
        <v>1</v>
      </c>
      <c r="C4365" t="s">
        <v>10637</v>
      </c>
      <c r="D4365">
        <v>1</v>
      </c>
      <c r="E4365" t="s">
        <v>880</v>
      </c>
      <c r="F4365">
        <v>2</v>
      </c>
      <c r="G4365" s="493">
        <v>44970.6398726852</v>
      </c>
      <c r="H4365" s="493">
        <v>44970.687962963</v>
      </c>
      <c r="I4365" t="s">
        <v>9568</v>
      </c>
      <c r="J4365" t="s">
        <v>9568</v>
      </c>
      <c r="K4365" t="s">
        <v>5316</v>
      </c>
    </row>
    <row r="4366" hidden="1" spans="1:11">
      <c r="A4366" t="s">
        <v>10638</v>
      </c>
      <c r="B4366">
        <v>1</v>
      </c>
      <c r="C4366" t="s">
        <v>10638</v>
      </c>
      <c r="D4366">
        <v>1</v>
      </c>
      <c r="E4366" t="s">
        <v>880</v>
      </c>
      <c r="F4366">
        <v>2</v>
      </c>
      <c r="G4366" s="493">
        <v>44970.6402083333</v>
      </c>
      <c r="H4366" s="493">
        <v>44972.4836921296</v>
      </c>
      <c r="I4366" t="s">
        <v>10639</v>
      </c>
      <c r="J4366" t="s">
        <v>10639</v>
      </c>
      <c r="K4366" t="s">
        <v>6642</v>
      </c>
    </row>
    <row r="4367" hidden="1" spans="1:11">
      <c r="A4367" t="s">
        <v>10640</v>
      </c>
      <c r="B4367">
        <v>1</v>
      </c>
      <c r="C4367" t="s">
        <v>10637</v>
      </c>
      <c r="D4367">
        <v>1</v>
      </c>
      <c r="E4367" t="s">
        <v>880</v>
      </c>
      <c r="F4367">
        <v>2</v>
      </c>
      <c r="G4367" s="493">
        <v>44970.6398726852</v>
      </c>
      <c r="H4367" s="493">
        <v>44970.687962963</v>
      </c>
      <c r="I4367" t="s">
        <v>8240</v>
      </c>
      <c r="J4367" t="s">
        <v>9568</v>
      </c>
      <c r="K4367" t="s">
        <v>5316</v>
      </c>
    </row>
    <row r="4368" hidden="1" spans="1:11">
      <c r="A4368" t="s">
        <v>10641</v>
      </c>
      <c r="B4368">
        <v>1</v>
      </c>
      <c r="C4368" t="s">
        <v>10642</v>
      </c>
      <c r="D4368">
        <v>1</v>
      </c>
      <c r="E4368" t="s">
        <v>5892</v>
      </c>
      <c r="F4368">
        <v>2</v>
      </c>
      <c r="G4368" s="493">
        <v>44970.6393981481</v>
      </c>
      <c r="H4368" s="493">
        <v>44970.7032638889</v>
      </c>
      <c r="I4368" t="s">
        <v>8242</v>
      </c>
      <c r="J4368" t="s">
        <v>10643</v>
      </c>
      <c r="K4368" t="s">
        <v>6598</v>
      </c>
    </row>
    <row r="4369" hidden="1" spans="1:11">
      <c r="A4369" t="s">
        <v>10642</v>
      </c>
      <c r="B4369">
        <v>1</v>
      </c>
      <c r="C4369" t="s">
        <v>10642</v>
      </c>
      <c r="D4369">
        <v>1</v>
      </c>
      <c r="E4369" t="s">
        <v>5892</v>
      </c>
      <c r="F4369">
        <v>2</v>
      </c>
      <c r="G4369" s="493">
        <v>44970.6393981481</v>
      </c>
      <c r="H4369" s="493">
        <v>44970.7032638889</v>
      </c>
      <c r="I4369" t="s">
        <v>10643</v>
      </c>
      <c r="J4369" t="s">
        <v>10643</v>
      </c>
      <c r="K4369" t="s">
        <v>6598</v>
      </c>
    </row>
    <row r="4370" hidden="1" spans="1:11">
      <c r="A4370" t="s">
        <v>10644</v>
      </c>
      <c r="B4370">
        <v>1</v>
      </c>
      <c r="C4370" t="s">
        <v>10644</v>
      </c>
      <c r="D4370">
        <v>1</v>
      </c>
      <c r="E4370" t="s">
        <v>7361</v>
      </c>
      <c r="F4370">
        <v>2</v>
      </c>
      <c r="G4370" s="493">
        <v>44971.3349768519</v>
      </c>
      <c r="H4370" s="493">
        <v>44971.3423726852</v>
      </c>
      <c r="I4370" t="s">
        <v>7364</v>
      </c>
      <c r="J4370" t="s">
        <v>7364</v>
      </c>
      <c r="K4370" t="s">
        <v>8808</v>
      </c>
    </row>
    <row r="4371" hidden="1" spans="1:11">
      <c r="A4371" t="s">
        <v>10645</v>
      </c>
      <c r="B4371">
        <v>1</v>
      </c>
      <c r="C4371" t="s">
        <v>10646</v>
      </c>
      <c r="D4371">
        <v>1</v>
      </c>
      <c r="E4371" t="s">
        <v>3541</v>
      </c>
      <c r="F4371">
        <v>4</v>
      </c>
      <c r="G4371" s="493">
        <v>45049.615</v>
      </c>
      <c r="H4371" s="493">
        <v>45049.6209953704</v>
      </c>
      <c r="I4371" t="s">
        <v>3542</v>
      </c>
      <c r="J4371" t="s">
        <v>3543</v>
      </c>
      <c r="K4371" t="s">
        <v>9488</v>
      </c>
    </row>
    <row r="4372" hidden="1" spans="1:11">
      <c r="A4372" t="s">
        <v>10647</v>
      </c>
      <c r="B4372">
        <v>1</v>
      </c>
      <c r="C4372" t="s">
        <v>10647</v>
      </c>
      <c r="D4372">
        <v>1</v>
      </c>
      <c r="F4372">
        <v>0</v>
      </c>
      <c r="G4372" s="493">
        <v>44970.4108912037</v>
      </c>
      <c r="H4372" s="493">
        <v>44970.4108912037</v>
      </c>
      <c r="I4372" t="s">
        <v>10648</v>
      </c>
      <c r="J4372" t="s">
        <v>10648</v>
      </c>
      <c r="K4372" t="s">
        <v>1368</v>
      </c>
    </row>
    <row r="4373" hidden="1" spans="1:11">
      <c r="A4373" t="s">
        <v>10649</v>
      </c>
      <c r="B4373">
        <v>1</v>
      </c>
      <c r="C4373" t="s">
        <v>10649</v>
      </c>
      <c r="D4373">
        <v>1</v>
      </c>
      <c r="F4373">
        <v>0</v>
      </c>
      <c r="G4373" s="493">
        <v>44970.4118287037</v>
      </c>
      <c r="H4373" s="493">
        <v>44970.4118287037</v>
      </c>
      <c r="I4373" t="s">
        <v>10650</v>
      </c>
      <c r="J4373" t="s">
        <v>10650</v>
      </c>
      <c r="K4373" t="s">
        <v>1368</v>
      </c>
    </row>
    <row r="4374" hidden="1" spans="1:11">
      <c r="A4374" t="s">
        <v>10651</v>
      </c>
      <c r="B4374">
        <v>1</v>
      </c>
      <c r="C4374" t="s">
        <v>10651</v>
      </c>
      <c r="D4374">
        <v>1</v>
      </c>
      <c r="F4374">
        <v>0</v>
      </c>
      <c r="G4374" s="493">
        <v>44974.6577083333</v>
      </c>
      <c r="H4374" s="493">
        <v>44974.6577083333</v>
      </c>
      <c r="I4374" t="s">
        <v>10652</v>
      </c>
      <c r="J4374" t="s">
        <v>10652</v>
      </c>
      <c r="K4374" t="s">
        <v>1368</v>
      </c>
    </row>
    <row r="4375" hidden="1" spans="1:11">
      <c r="A4375" t="s">
        <v>10653</v>
      </c>
      <c r="B4375">
        <v>1</v>
      </c>
      <c r="C4375" t="s">
        <v>10654</v>
      </c>
      <c r="D4375">
        <v>1</v>
      </c>
      <c r="E4375" t="s">
        <v>10655</v>
      </c>
      <c r="F4375">
        <v>9</v>
      </c>
      <c r="G4375" s="493">
        <v>44965.5483564815</v>
      </c>
      <c r="H4375" s="493">
        <v>44965.561099537</v>
      </c>
      <c r="I4375" t="s">
        <v>10372</v>
      </c>
      <c r="J4375" t="s">
        <v>9384</v>
      </c>
      <c r="K4375" t="s">
        <v>9384</v>
      </c>
    </row>
    <row r="4376" hidden="1" spans="1:11">
      <c r="A4376" t="s">
        <v>10656</v>
      </c>
      <c r="B4376">
        <v>1</v>
      </c>
      <c r="C4376" t="s">
        <v>10654</v>
      </c>
      <c r="D4376">
        <v>1</v>
      </c>
      <c r="E4376" t="s">
        <v>10655</v>
      </c>
      <c r="F4376">
        <v>9</v>
      </c>
      <c r="G4376" s="493">
        <v>44965.5483564815</v>
      </c>
      <c r="H4376" s="493">
        <v>44965.561099537</v>
      </c>
      <c r="I4376" t="s">
        <v>10376</v>
      </c>
      <c r="J4376" t="s">
        <v>9384</v>
      </c>
      <c r="K4376" t="s">
        <v>9384</v>
      </c>
    </row>
    <row r="4377" hidden="1" spans="1:11">
      <c r="A4377" t="s">
        <v>10657</v>
      </c>
      <c r="B4377">
        <v>1</v>
      </c>
      <c r="C4377" t="s">
        <v>10600</v>
      </c>
      <c r="D4377">
        <v>1</v>
      </c>
      <c r="E4377" t="s">
        <v>10546</v>
      </c>
      <c r="F4377">
        <v>2</v>
      </c>
      <c r="G4377" s="493">
        <v>44978.6802083333</v>
      </c>
      <c r="H4377" s="493">
        <v>44979.3607291667</v>
      </c>
      <c r="I4377" t="s">
        <v>10658</v>
      </c>
      <c r="J4377" t="s">
        <v>10602</v>
      </c>
      <c r="K4377" t="s">
        <v>10603</v>
      </c>
    </row>
    <row r="4378" hidden="1" spans="1:11">
      <c r="A4378" t="s">
        <v>10659</v>
      </c>
      <c r="B4378">
        <v>1</v>
      </c>
      <c r="C4378" t="s">
        <v>10660</v>
      </c>
      <c r="D4378">
        <v>1</v>
      </c>
      <c r="E4378" t="s">
        <v>10391</v>
      </c>
      <c r="F4378">
        <v>9</v>
      </c>
      <c r="G4378" s="493">
        <v>45049.3928819444</v>
      </c>
      <c r="H4378" s="493">
        <v>45049.4028125</v>
      </c>
      <c r="I4378" t="s">
        <v>3190</v>
      </c>
      <c r="J4378" t="s">
        <v>3191</v>
      </c>
      <c r="K4378" t="s">
        <v>3191</v>
      </c>
    </row>
    <row r="4379" hidden="1" spans="1:11">
      <c r="A4379" t="s">
        <v>10661</v>
      </c>
      <c r="B4379">
        <v>1</v>
      </c>
      <c r="C4379" t="s">
        <v>10662</v>
      </c>
      <c r="D4379">
        <v>1</v>
      </c>
      <c r="E4379" t="s">
        <v>10391</v>
      </c>
      <c r="F4379">
        <v>9</v>
      </c>
      <c r="G4379" s="493">
        <v>45049.393900463</v>
      </c>
      <c r="H4379" s="493">
        <v>45049.4145601852</v>
      </c>
      <c r="I4379" t="s">
        <v>5182</v>
      </c>
      <c r="J4379" t="s">
        <v>5183</v>
      </c>
      <c r="K4379" t="s">
        <v>5183</v>
      </c>
    </row>
    <row r="4380" hidden="1" spans="1:11">
      <c r="A4380" t="s">
        <v>10663</v>
      </c>
      <c r="B4380">
        <v>1</v>
      </c>
      <c r="C4380" t="s">
        <v>10664</v>
      </c>
      <c r="D4380">
        <v>1</v>
      </c>
      <c r="E4380" t="s">
        <v>10391</v>
      </c>
      <c r="F4380">
        <v>9</v>
      </c>
      <c r="G4380" s="493">
        <v>45049.394849537</v>
      </c>
      <c r="H4380" s="493">
        <v>45049.4169907407</v>
      </c>
      <c r="I4380" t="s">
        <v>5174</v>
      </c>
      <c r="J4380" t="s">
        <v>5175</v>
      </c>
      <c r="K4380" t="s">
        <v>5175</v>
      </c>
    </row>
    <row r="4381" hidden="1" spans="1:11">
      <c r="A4381" t="s">
        <v>10665</v>
      </c>
      <c r="B4381">
        <v>1</v>
      </c>
      <c r="C4381" t="s">
        <v>10666</v>
      </c>
      <c r="D4381">
        <v>1</v>
      </c>
      <c r="E4381" t="s">
        <v>10391</v>
      </c>
      <c r="F4381">
        <v>9</v>
      </c>
      <c r="G4381" s="493">
        <v>45049.3959143519</v>
      </c>
      <c r="H4381" s="493">
        <v>45049.4201736111</v>
      </c>
      <c r="I4381" t="s">
        <v>6883</v>
      </c>
      <c r="J4381" t="s">
        <v>3201</v>
      </c>
      <c r="K4381" t="s">
        <v>10667</v>
      </c>
    </row>
    <row r="4382" hidden="1" spans="1:11">
      <c r="A4382" t="s">
        <v>10668</v>
      </c>
      <c r="B4382">
        <v>1</v>
      </c>
      <c r="C4382" t="s">
        <v>10664</v>
      </c>
      <c r="D4382">
        <v>1</v>
      </c>
      <c r="E4382" t="s">
        <v>10391</v>
      </c>
      <c r="F4382">
        <v>9</v>
      </c>
      <c r="G4382" s="493">
        <v>45049.394849537</v>
      </c>
      <c r="H4382" s="493">
        <v>45049.4169907407</v>
      </c>
      <c r="I4382" t="s">
        <v>7469</v>
      </c>
      <c r="J4382" t="s">
        <v>5175</v>
      </c>
      <c r="K4382" t="s">
        <v>5175</v>
      </c>
    </row>
    <row r="4383" hidden="1" spans="1:11">
      <c r="A4383" t="s">
        <v>10669</v>
      </c>
      <c r="B4383">
        <v>1</v>
      </c>
      <c r="C4383" t="s">
        <v>10669</v>
      </c>
      <c r="D4383">
        <v>1</v>
      </c>
      <c r="E4383" t="s">
        <v>10670</v>
      </c>
      <c r="F4383">
        <v>4</v>
      </c>
      <c r="G4383" s="493">
        <v>45089.7269212963</v>
      </c>
      <c r="H4383" s="493">
        <v>45092.5890972222</v>
      </c>
      <c r="I4383" t="s">
        <v>10671</v>
      </c>
      <c r="J4383" t="s">
        <v>10671</v>
      </c>
      <c r="K4383" t="s">
        <v>10671</v>
      </c>
    </row>
    <row r="4384" hidden="1" spans="1:11">
      <c r="A4384" t="s">
        <v>10672</v>
      </c>
      <c r="B4384">
        <v>1</v>
      </c>
      <c r="C4384" t="s">
        <v>10433</v>
      </c>
      <c r="D4384">
        <v>1</v>
      </c>
      <c r="E4384" t="s">
        <v>10434</v>
      </c>
      <c r="F4384">
        <v>4</v>
      </c>
      <c r="G4384" s="493">
        <v>45089.7231481482</v>
      </c>
      <c r="H4384" s="493">
        <v>45131.7211111111</v>
      </c>
      <c r="I4384" t="s">
        <v>10673</v>
      </c>
      <c r="J4384" t="s">
        <v>10436</v>
      </c>
      <c r="K4384" t="s">
        <v>10437</v>
      </c>
    </row>
    <row r="4385" hidden="1" spans="1:11">
      <c r="A4385" t="s">
        <v>10674</v>
      </c>
      <c r="B4385">
        <v>1</v>
      </c>
      <c r="C4385" t="s">
        <v>10674</v>
      </c>
      <c r="D4385">
        <v>1</v>
      </c>
      <c r="F4385">
        <v>0</v>
      </c>
      <c r="G4385" s="493">
        <v>45091.769224537</v>
      </c>
      <c r="H4385" s="493">
        <v>45091.769224537</v>
      </c>
      <c r="I4385" t="s">
        <v>10675</v>
      </c>
      <c r="J4385" t="s">
        <v>10675</v>
      </c>
      <c r="K4385" t="s">
        <v>1368</v>
      </c>
    </row>
    <row r="4386" hidden="1" spans="1:11">
      <c r="A4386" t="s">
        <v>10676</v>
      </c>
      <c r="B4386">
        <v>1</v>
      </c>
      <c r="C4386" t="s">
        <v>10669</v>
      </c>
      <c r="D4386">
        <v>1</v>
      </c>
      <c r="E4386" t="s">
        <v>10670</v>
      </c>
      <c r="F4386">
        <v>4</v>
      </c>
      <c r="G4386" s="493">
        <v>45089.7269212963</v>
      </c>
      <c r="H4386" s="493">
        <v>45092.5890972222</v>
      </c>
      <c r="I4386" t="s">
        <v>10677</v>
      </c>
      <c r="J4386" t="s">
        <v>10671</v>
      </c>
      <c r="K4386" t="s">
        <v>10671</v>
      </c>
    </row>
    <row r="4387" hidden="1" spans="1:11">
      <c r="A4387" t="s">
        <v>10678</v>
      </c>
      <c r="B4387">
        <v>1</v>
      </c>
      <c r="C4387" t="s">
        <v>10678</v>
      </c>
      <c r="D4387">
        <v>1</v>
      </c>
      <c r="F4387">
        <v>0</v>
      </c>
      <c r="G4387" s="493">
        <v>45096.7337268519</v>
      </c>
      <c r="H4387" s="493">
        <v>45096.7337268519</v>
      </c>
      <c r="I4387" t="s">
        <v>10679</v>
      </c>
      <c r="J4387" t="s">
        <v>10679</v>
      </c>
      <c r="K4387" t="s">
        <v>1368</v>
      </c>
    </row>
    <row r="4388" hidden="1" spans="1:11">
      <c r="A4388" t="s">
        <v>10678</v>
      </c>
      <c r="B4388">
        <v>1</v>
      </c>
      <c r="C4388" t="s">
        <v>10680</v>
      </c>
      <c r="D4388">
        <v>1</v>
      </c>
      <c r="F4388">
        <v>0</v>
      </c>
      <c r="I4388" t="s">
        <v>10679</v>
      </c>
      <c r="J4388" t="s">
        <v>10681</v>
      </c>
    </row>
    <row r="4389" hidden="1" spans="1:11">
      <c r="A4389" t="s">
        <v>10678</v>
      </c>
      <c r="B4389">
        <v>1</v>
      </c>
      <c r="C4389" t="s">
        <v>10682</v>
      </c>
      <c r="D4389">
        <v>1</v>
      </c>
      <c r="F4389">
        <v>0</v>
      </c>
      <c r="I4389" t="s">
        <v>10679</v>
      </c>
      <c r="J4389" t="s">
        <v>10683</v>
      </c>
    </row>
    <row r="4390" hidden="1" spans="1:11">
      <c r="A4390" t="s">
        <v>10680</v>
      </c>
      <c r="B4390">
        <v>1</v>
      </c>
      <c r="C4390" t="s">
        <v>10684</v>
      </c>
      <c r="D4390">
        <v>1</v>
      </c>
      <c r="E4390" t="s">
        <v>10685</v>
      </c>
      <c r="F4390">
        <v>14</v>
      </c>
      <c r="G4390" s="493">
        <v>45125.6108680556</v>
      </c>
      <c r="H4390" s="493">
        <v>45138.6411458333</v>
      </c>
      <c r="I4390" t="s">
        <v>10681</v>
      </c>
      <c r="J4390" t="s">
        <v>10686</v>
      </c>
      <c r="K4390" t="s">
        <v>10687</v>
      </c>
    </row>
    <row r="4391" hidden="1" spans="1:11">
      <c r="A4391" t="s">
        <v>10688</v>
      </c>
      <c r="B4391">
        <v>1</v>
      </c>
      <c r="C4391" t="s">
        <v>10688</v>
      </c>
      <c r="D4391">
        <v>1</v>
      </c>
      <c r="F4391">
        <v>0</v>
      </c>
      <c r="G4391" s="493">
        <v>45096.7393981482</v>
      </c>
      <c r="H4391" s="493">
        <v>45096.7393981482</v>
      </c>
      <c r="I4391" t="s">
        <v>10689</v>
      </c>
      <c r="J4391" t="s">
        <v>10689</v>
      </c>
      <c r="K4391" t="s">
        <v>1368</v>
      </c>
    </row>
    <row r="4392" hidden="1" spans="1:11">
      <c r="A4392" t="s">
        <v>10688</v>
      </c>
      <c r="B4392">
        <v>1</v>
      </c>
      <c r="C4392" t="s">
        <v>10690</v>
      </c>
      <c r="D4392">
        <v>1</v>
      </c>
      <c r="E4392" t="s">
        <v>10685</v>
      </c>
      <c r="F4392">
        <v>14</v>
      </c>
      <c r="G4392" s="493">
        <v>45127.615625</v>
      </c>
      <c r="H4392" s="493">
        <v>45132.4867824074</v>
      </c>
      <c r="I4392" t="s">
        <v>10689</v>
      </c>
      <c r="J4392" t="s">
        <v>10691</v>
      </c>
      <c r="K4392" t="s">
        <v>10692</v>
      </c>
    </row>
    <row r="4393" hidden="1" spans="1:11">
      <c r="A4393" t="s">
        <v>10688</v>
      </c>
      <c r="B4393">
        <v>1</v>
      </c>
      <c r="C4393" t="s">
        <v>10693</v>
      </c>
      <c r="D4393">
        <v>1</v>
      </c>
      <c r="E4393" t="s">
        <v>10694</v>
      </c>
      <c r="F4393">
        <v>8</v>
      </c>
      <c r="G4393" s="493">
        <v>45096.4676157407</v>
      </c>
      <c r="H4393" s="493">
        <v>45097.4724074074</v>
      </c>
      <c r="I4393" t="s">
        <v>10689</v>
      </c>
      <c r="J4393" t="s">
        <v>10695</v>
      </c>
      <c r="K4393" t="s">
        <v>10696</v>
      </c>
    </row>
    <row r="4394" hidden="1" spans="1:11">
      <c r="A4394" t="s">
        <v>10697</v>
      </c>
      <c r="B4394">
        <v>1</v>
      </c>
      <c r="C4394" t="s">
        <v>10697</v>
      </c>
      <c r="D4394">
        <v>1</v>
      </c>
      <c r="F4394">
        <v>0</v>
      </c>
      <c r="G4394" s="493">
        <v>45126.4186805556</v>
      </c>
      <c r="H4394" s="493">
        <v>45126.4186805556</v>
      </c>
      <c r="I4394" t="s">
        <v>10698</v>
      </c>
      <c r="J4394" t="s">
        <v>10698</v>
      </c>
      <c r="K4394" t="s">
        <v>1368</v>
      </c>
    </row>
    <row r="4395" hidden="1" spans="1:11">
      <c r="A4395" t="s">
        <v>10697</v>
      </c>
      <c r="B4395">
        <v>1</v>
      </c>
      <c r="C4395" t="s">
        <v>10699</v>
      </c>
      <c r="D4395">
        <v>1</v>
      </c>
      <c r="F4395">
        <v>0</v>
      </c>
      <c r="I4395" t="s">
        <v>10698</v>
      </c>
      <c r="J4395" t="s">
        <v>10700</v>
      </c>
    </row>
    <row r="4396" hidden="1" spans="1:11">
      <c r="A4396" t="s">
        <v>10701</v>
      </c>
      <c r="B4396">
        <v>1</v>
      </c>
      <c r="C4396" t="s">
        <v>10701</v>
      </c>
      <c r="D4396">
        <v>1</v>
      </c>
      <c r="F4396">
        <v>0</v>
      </c>
      <c r="G4396" s="493">
        <v>45126.4194907407</v>
      </c>
      <c r="H4396" s="493">
        <v>45126.4194907407</v>
      </c>
      <c r="I4396" t="s">
        <v>10702</v>
      </c>
      <c r="J4396" t="s">
        <v>10702</v>
      </c>
      <c r="K4396" t="s">
        <v>1368</v>
      </c>
    </row>
    <row r="4397" hidden="1" spans="1:11">
      <c r="A4397" t="s">
        <v>10690</v>
      </c>
      <c r="B4397">
        <v>1</v>
      </c>
      <c r="C4397" t="s">
        <v>10684</v>
      </c>
      <c r="D4397">
        <v>1</v>
      </c>
      <c r="E4397" t="s">
        <v>10685</v>
      </c>
      <c r="F4397">
        <v>14</v>
      </c>
      <c r="G4397" s="493">
        <v>45125.6108680556</v>
      </c>
      <c r="H4397" s="493">
        <v>45138.6411458333</v>
      </c>
      <c r="I4397" t="s">
        <v>10691</v>
      </c>
      <c r="J4397" t="s">
        <v>10686</v>
      </c>
      <c r="K4397" t="s">
        <v>10687</v>
      </c>
    </row>
    <row r="4398" hidden="1" spans="1:11">
      <c r="A4398" t="s">
        <v>10699</v>
      </c>
      <c r="B4398">
        <v>1</v>
      </c>
      <c r="C4398" t="s">
        <v>10684</v>
      </c>
      <c r="D4398">
        <v>1</v>
      </c>
      <c r="E4398" t="s">
        <v>10685</v>
      </c>
      <c r="F4398">
        <v>14</v>
      </c>
      <c r="G4398" s="493">
        <v>45125.6108680556</v>
      </c>
      <c r="H4398" s="493">
        <v>45138.6411458333</v>
      </c>
      <c r="I4398" t="s">
        <v>10700</v>
      </c>
      <c r="J4398" t="s">
        <v>10686</v>
      </c>
      <c r="K4398" t="s">
        <v>10687</v>
      </c>
    </row>
    <row r="4399" hidden="1" spans="1:11">
      <c r="A4399" t="s">
        <v>10703</v>
      </c>
      <c r="B4399">
        <v>1</v>
      </c>
      <c r="C4399" t="s">
        <v>10684</v>
      </c>
      <c r="D4399">
        <v>1</v>
      </c>
      <c r="E4399" t="s">
        <v>10685</v>
      </c>
      <c r="F4399">
        <v>14</v>
      </c>
      <c r="G4399" s="493">
        <v>45125.6108680556</v>
      </c>
      <c r="H4399" s="493">
        <v>45138.6411458333</v>
      </c>
      <c r="I4399" t="s">
        <v>10704</v>
      </c>
      <c r="J4399" t="s">
        <v>10686</v>
      </c>
      <c r="K4399" t="s">
        <v>10687</v>
      </c>
    </row>
    <row r="4400" hidden="1" spans="1:11">
      <c r="A4400" t="s">
        <v>10705</v>
      </c>
      <c r="B4400">
        <v>1</v>
      </c>
      <c r="C4400" t="s">
        <v>10706</v>
      </c>
      <c r="D4400">
        <v>1</v>
      </c>
      <c r="E4400" t="s">
        <v>10707</v>
      </c>
      <c r="F4400">
        <v>9</v>
      </c>
      <c r="G4400" s="493">
        <v>44986.6134143519</v>
      </c>
      <c r="H4400" s="493">
        <v>44986.6608796296</v>
      </c>
      <c r="I4400" t="s">
        <v>3256</v>
      </c>
      <c r="J4400" t="s">
        <v>3257</v>
      </c>
      <c r="K4400" t="s">
        <v>8297</v>
      </c>
    </row>
    <row r="4401" hidden="1" spans="1:11">
      <c r="A4401" t="s">
        <v>10708</v>
      </c>
      <c r="B4401">
        <v>1</v>
      </c>
      <c r="C4401" t="s">
        <v>10709</v>
      </c>
      <c r="D4401">
        <v>1</v>
      </c>
      <c r="E4401" t="s">
        <v>10707</v>
      </c>
      <c r="F4401">
        <v>9</v>
      </c>
      <c r="G4401" s="493">
        <v>44986.6137847222</v>
      </c>
      <c r="H4401" s="493">
        <v>44986.6475925926</v>
      </c>
      <c r="I4401" t="s">
        <v>3261</v>
      </c>
      <c r="J4401" t="s">
        <v>3262</v>
      </c>
      <c r="K4401" t="s">
        <v>10142</v>
      </c>
    </row>
    <row r="4402" hidden="1" spans="1:11">
      <c r="A4402" t="s">
        <v>10710</v>
      </c>
      <c r="B4402">
        <v>1</v>
      </c>
      <c r="C4402" t="s">
        <v>10709</v>
      </c>
      <c r="D4402">
        <v>1</v>
      </c>
      <c r="E4402" t="s">
        <v>10707</v>
      </c>
      <c r="F4402">
        <v>9</v>
      </c>
      <c r="G4402" s="493">
        <v>44986.6137847222</v>
      </c>
      <c r="H4402" s="493">
        <v>44986.6475925926</v>
      </c>
      <c r="I4402" t="s">
        <v>7478</v>
      </c>
      <c r="J4402" t="s">
        <v>3262</v>
      </c>
      <c r="K4402" t="s">
        <v>10142</v>
      </c>
    </row>
    <row r="4403" hidden="1" spans="1:11">
      <c r="A4403" t="s">
        <v>10711</v>
      </c>
      <c r="B4403">
        <v>1</v>
      </c>
      <c r="C4403" t="s">
        <v>10712</v>
      </c>
      <c r="D4403">
        <v>1</v>
      </c>
      <c r="E4403" t="s">
        <v>10707</v>
      </c>
      <c r="F4403">
        <v>9</v>
      </c>
      <c r="G4403" s="493">
        <v>44986.6140856482</v>
      </c>
      <c r="H4403" s="493">
        <v>45036.349212963</v>
      </c>
      <c r="I4403" t="s">
        <v>3266</v>
      </c>
      <c r="J4403" t="s">
        <v>3267</v>
      </c>
      <c r="K4403" t="s">
        <v>10139</v>
      </c>
    </row>
    <row r="4404" hidden="1" spans="1:11">
      <c r="A4404" t="s">
        <v>10713</v>
      </c>
      <c r="B4404">
        <v>1</v>
      </c>
      <c r="C4404" t="s">
        <v>10712</v>
      </c>
      <c r="D4404">
        <v>1</v>
      </c>
      <c r="E4404" t="s">
        <v>10707</v>
      </c>
      <c r="F4404">
        <v>9</v>
      </c>
      <c r="G4404" s="493">
        <v>44986.6140856482</v>
      </c>
      <c r="H4404" s="493">
        <v>45036.349212963</v>
      </c>
      <c r="I4404" t="s">
        <v>7467</v>
      </c>
      <c r="J4404" t="s">
        <v>3267</v>
      </c>
      <c r="K4404" t="s">
        <v>10139</v>
      </c>
    </row>
    <row r="4405" hidden="1" spans="1:11">
      <c r="A4405" t="s">
        <v>1197</v>
      </c>
      <c r="B4405">
        <v>1</v>
      </c>
      <c r="C4405" t="s">
        <v>1197</v>
      </c>
      <c r="D4405">
        <v>1</v>
      </c>
      <c r="E4405" t="s">
        <v>1198</v>
      </c>
      <c r="F4405">
        <v>2</v>
      </c>
      <c r="G4405" s="493">
        <v>45065.7234259259</v>
      </c>
      <c r="H4405" s="493">
        <v>45068.3321527778</v>
      </c>
      <c r="I4405" t="s">
        <v>10714</v>
      </c>
      <c r="J4405" t="s">
        <v>10714</v>
      </c>
      <c r="K4405" t="s">
        <v>10714</v>
      </c>
    </row>
    <row r="4406" hidden="1" spans="1:11">
      <c r="A4406" t="s">
        <v>10715</v>
      </c>
      <c r="B4406">
        <v>1</v>
      </c>
      <c r="C4406" t="s">
        <v>1197</v>
      </c>
      <c r="D4406">
        <v>1</v>
      </c>
      <c r="E4406" t="s">
        <v>1198</v>
      </c>
      <c r="F4406">
        <v>2</v>
      </c>
      <c r="G4406" s="493">
        <v>45065.7234259259</v>
      </c>
      <c r="H4406" s="493">
        <v>45068.3321527778</v>
      </c>
      <c r="I4406" t="s">
        <v>10716</v>
      </c>
      <c r="J4406" t="s">
        <v>10714</v>
      </c>
      <c r="K4406" t="s">
        <v>10714</v>
      </c>
    </row>
    <row r="4407" hidden="1" spans="1:11">
      <c r="A4407" t="s">
        <v>10717</v>
      </c>
      <c r="B4407">
        <v>1</v>
      </c>
      <c r="C4407" t="s">
        <v>10717</v>
      </c>
      <c r="D4407">
        <v>1</v>
      </c>
      <c r="E4407" t="s">
        <v>957</v>
      </c>
      <c r="F4407">
        <v>2</v>
      </c>
      <c r="G4407" s="493">
        <v>45065.5987847222</v>
      </c>
      <c r="H4407" s="493">
        <v>45068.7228009259</v>
      </c>
      <c r="I4407" t="s">
        <v>8954</v>
      </c>
      <c r="J4407" t="s">
        <v>8954</v>
      </c>
      <c r="K4407" t="s">
        <v>8954</v>
      </c>
    </row>
    <row r="4408" hidden="1" spans="1:11">
      <c r="A4408" t="s">
        <v>10718</v>
      </c>
      <c r="B4408">
        <v>1</v>
      </c>
      <c r="C4408" t="s">
        <v>10717</v>
      </c>
      <c r="D4408">
        <v>1</v>
      </c>
      <c r="E4408" t="s">
        <v>957</v>
      </c>
      <c r="F4408">
        <v>2</v>
      </c>
      <c r="G4408" s="493">
        <v>45065.5987847222</v>
      </c>
      <c r="H4408" s="493">
        <v>45068.7228009259</v>
      </c>
      <c r="I4408" t="s">
        <v>10719</v>
      </c>
      <c r="J4408" t="s">
        <v>8954</v>
      </c>
      <c r="K4408" t="s">
        <v>8954</v>
      </c>
    </row>
    <row r="4409" hidden="1" spans="1:11">
      <c r="A4409" t="s">
        <v>10720</v>
      </c>
      <c r="B4409">
        <v>1</v>
      </c>
      <c r="C4409" t="s">
        <v>10721</v>
      </c>
      <c r="D4409">
        <v>1</v>
      </c>
      <c r="E4409" t="s">
        <v>10722</v>
      </c>
      <c r="F4409">
        <v>3</v>
      </c>
      <c r="G4409" s="493">
        <v>44980.4005439815</v>
      </c>
      <c r="H4409" s="493">
        <v>44980.4161921296</v>
      </c>
      <c r="I4409" t="s">
        <v>10261</v>
      </c>
      <c r="J4409" t="s">
        <v>10723</v>
      </c>
      <c r="K4409" t="s">
        <v>10263</v>
      </c>
    </row>
    <row r="4410" hidden="1" spans="1:11">
      <c r="A4410" t="s">
        <v>10724</v>
      </c>
      <c r="B4410">
        <v>1</v>
      </c>
      <c r="C4410" t="s">
        <v>10635</v>
      </c>
      <c r="D4410">
        <v>1</v>
      </c>
      <c r="E4410" t="s">
        <v>10018</v>
      </c>
      <c r="F4410">
        <v>2</v>
      </c>
      <c r="G4410" s="493">
        <v>44970.6406597222</v>
      </c>
      <c r="H4410" s="493">
        <v>44970.6475462963</v>
      </c>
      <c r="I4410" t="s">
        <v>8238</v>
      </c>
      <c r="J4410" t="s">
        <v>9863</v>
      </c>
      <c r="K4410" t="s">
        <v>9864</v>
      </c>
    </row>
    <row r="4411" hidden="1" spans="1:11">
      <c r="A4411" t="s">
        <v>10725</v>
      </c>
      <c r="B4411">
        <v>1</v>
      </c>
      <c r="C4411" t="s">
        <v>10725</v>
      </c>
      <c r="D4411">
        <v>1</v>
      </c>
      <c r="F4411">
        <v>0</v>
      </c>
      <c r="G4411" s="493">
        <v>45145.3361458333</v>
      </c>
      <c r="H4411" s="493">
        <v>45145.3361458333</v>
      </c>
      <c r="I4411" t="s">
        <v>10726</v>
      </c>
      <c r="J4411" t="s">
        <v>10726</v>
      </c>
      <c r="K4411" t="s">
        <v>1368</v>
      </c>
    </row>
    <row r="4412" hidden="1" spans="1:11">
      <c r="A4412" t="s">
        <v>808</v>
      </c>
      <c r="B4412">
        <v>1</v>
      </c>
      <c r="C4412" t="s">
        <v>807</v>
      </c>
      <c r="D4412">
        <v>1</v>
      </c>
      <c r="E4412" t="s">
        <v>751</v>
      </c>
      <c r="F4412">
        <v>2</v>
      </c>
      <c r="G4412" s="493">
        <v>45910.5980439815</v>
      </c>
      <c r="H4412" s="493">
        <v>45910.6857523148</v>
      </c>
      <c r="I4412" t="s">
        <v>10727</v>
      </c>
      <c r="J4412" t="s">
        <v>10257</v>
      </c>
      <c r="K4412" t="s">
        <v>10257</v>
      </c>
    </row>
    <row r="4413" hidden="1" spans="1:11">
      <c r="A4413" t="s">
        <v>10728</v>
      </c>
      <c r="B4413">
        <v>1</v>
      </c>
      <c r="C4413" t="s">
        <v>10728</v>
      </c>
      <c r="D4413">
        <v>1</v>
      </c>
      <c r="F4413">
        <v>0</v>
      </c>
      <c r="G4413" s="493">
        <v>44994.6212037037</v>
      </c>
      <c r="H4413" s="493">
        <v>44994.6212037037</v>
      </c>
      <c r="I4413" t="s">
        <v>10729</v>
      </c>
      <c r="J4413" t="s">
        <v>10729</v>
      </c>
      <c r="K4413" t="s">
        <v>1368</v>
      </c>
    </row>
    <row r="4414" hidden="1" spans="1:11">
      <c r="A4414" t="s">
        <v>10730</v>
      </c>
      <c r="B4414">
        <v>1</v>
      </c>
      <c r="C4414" t="s">
        <v>10730</v>
      </c>
      <c r="D4414">
        <v>1</v>
      </c>
      <c r="F4414">
        <v>0</v>
      </c>
      <c r="G4414" s="493">
        <v>44994.6356828704</v>
      </c>
      <c r="H4414" s="493">
        <v>44994.6356828704</v>
      </c>
      <c r="I4414" t="s">
        <v>10731</v>
      </c>
      <c r="J4414" t="s">
        <v>10731</v>
      </c>
      <c r="K4414" t="s">
        <v>1368</v>
      </c>
    </row>
    <row r="4415" hidden="1" spans="1:11">
      <c r="A4415" t="s">
        <v>10732</v>
      </c>
      <c r="B4415">
        <v>1</v>
      </c>
      <c r="C4415" t="s">
        <v>10732</v>
      </c>
      <c r="D4415">
        <v>1</v>
      </c>
      <c r="F4415">
        <v>0</v>
      </c>
      <c r="G4415" s="493">
        <v>44994.6244097222</v>
      </c>
      <c r="H4415" s="493">
        <v>44994.6244097222</v>
      </c>
      <c r="I4415" t="s">
        <v>10733</v>
      </c>
      <c r="J4415" t="s">
        <v>10733</v>
      </c>
      <c r="K4415" t="s">
        <v>1368</v>
      </c>
    </row>
    <row r="4416" hidden="1" spans="1:11">
      <c r="A4416" t="s">
        <v>10734</v>
      </c>
      <c r="B4416">
        <v>1</v>
      </c>
      <c r="C4416" t="s">
        <v>10734</v>
      </c>
      <c r="D4416">
        <v>1</v>
      </c>
      <c r="F4416">
        <v>0</v>
      </c>
      <c r="G4416" s="493">
        <v>44994.6225347222</v>
      </c>
      <c r="H4416" s="493">
        <v>44994.6225347222</v>
      </c>
      <c r="I4416" t="s">
        <v>10735</v>
      </c>
      <c r="J4416" t="s">
        <v>10735</v>
      </c>
      <c r="K4416" t="s">
        <v>1368</v>
      </c>
    </row>
    <row r="4417" hidden="1" spans="1:11">
      <c r="A4417" t="s">
        <v>10736</v>
      </c>
      <c r="B4417">
        <v>1</v>
      </c>
      <c r="C4417" t="s">
        <v>10736</v>
      </c>
      <c r="D4417">
        <v>1</v>
      </c>
      <c r="F4417">
        <v>0</v>
      </c>
      <c r="G4417" s="493">
        <v>44994.6232638889</v>
      </c>
      <c r="H4417" s="493">
        <v>44994.6232638889</v>
      </c>
      <c r="I4417" t="s">
        <v>10737</v>
      </c>
      <c r="J4417" t="s">
        <v>10737</v>
      </c>
      <c r="K4417" t="s">
        <v>1368</v>
      </c>
    </row>
    <row r="4418" hidden="1" spans="1:11">
      <c r="A4418" t="s">
        <v>10738</v>
      </c>
      <c r="B4418">
        <v>1</v>
      </c>
      <c r="C4418" t="s">
        <v>10739</v>
      </c>
      <c r="D4418">
        <v>1</v>
      </c>
      <c r="E4418" t="s">
        <v>4350</v>
      </c>
      <c r="F4418">
        <v>4</v>
      </c>
      <c r="G4418" s="493">
        <v>45016.5947222222</v>
      </c>
      <c r="H4418" s="493">
        <v>45016.5998726852</v>
      </c>
      <c r="I4418" t="s">
        <v>10740</v>
      </c>
      <c r="J4418" t="s">
        <v>3045</v>
      </c>
      <c r="K4418" t="s">
        <v>3045</v>
      </c>
    </row>
    <row r="4419" hidden="1" spans="1:11">
      <c r="A4419" t="s">
        <v>10741</v>
      </c>
      <c r="B4419">
        <v>1</v>
      </c>
      <c r="C4419" t="s">
        <v>10739</v>
      </c>
      <c r="D4419">
        <v>1</v>
      </c>
      <c r="E4419" t="s">
        <v>4350</v>
      </c>
      <c r="F4419">
        <v>4</v>
      </c>
      <c r="G4419" s="493">
        <v>45016.5947222222</v>
      </c>
      <c r="H4419" s="493">
        <v>45016.5998726852</v>
      </c>
      <c r="I4419" t="s">
        <v>7570</v>
      </c>
      <c r="J4419" t="s">
        <v>3045</v>
      </c>
      <c r="K4419" t="s">
        <v>3045</v>
      </c>
    </row>
    <row r="4420" hidden="1" spans="1:11">
      <c r="A4420" t="s">
        <v>10742</v>
      </c>
      <c r="B4420">
        <v>1</v>
      </c>
      <c r="C4420" t="s">
        <v>916</v>
      </c>
      <c r="D4420">
        <v>1</v>
      </c>
      <c r="E4420" t="s">
        <v>918</v>
      </c>
      <c r="F4420">
        <v>3</v>
      </c>
      <c r="G4420" s="493">
        <v>44958.4176157407</v>
      </c>
      <c r="H4420" s="493">
        <v>45824.5873032407</v>
      </c>
      <c r="I4420" t="s">
        <v>10285</v>
      </c>
      <c r="J4420" t="s">
        <v>9954</v>
      </c>
      <c r="K4420" t="s">
        <v>9955</v>
      </c>
    </row>
    <row r="4421" hidden="1" spans="1:11">
      <c r="A4421" t="s">
        <v>10743</v>
      </c>
      <c r="B4421">
        <v>1</v>
      </c>
      <c r="C4421" t="s">
        <v>10744</v>
      </c>
      <c r="D4421">
        <v>1</v>
      </c>
      <c r="E4421" t="s">
        <v>8621</v>
      </c>
      <c r="F4421">
        <v>6</v>
      </c>
      <c r="G4421" s="493">
        <v>45111.3686574074</v>
      </c>
      <c r="H4421" s="493">
        <v>45111.398900463</v>
      </c>
      <c r="I4421" t="s">
        <v>3075</v>
      </c>
      <c r="J4421" t="s">
        <v>3735</v>
      </c>
      <c r="K4421" t="s">
        <v>3064</v>
      </c>
    </row>
    <row r="4422" hidden="1" spans="1:11">
      <c r="A4422" t="s">
        <v>10745</v>
      </c>
      <c r="B4422">
        <v>1</v>
      </c>
      <c r="C4422" t="s">
        <v>10746</v>
      </c>
      <c r="D4422">
        <v>1</v>
      </c>
      <c r="E4422" t="s">
        <v>8646</v>
      </c>
      <c r="F4422">
        <v>4</v>
      </c>
      <c r="G4422" s="493">
        <v>45111.3643171296</v>
      </c>
      <c r="H4422" s="493">
        <v>45111.3927777778</v>
      </c>
      <c r="I4422" t="s">
        <v>3077</v>
      </c>
      <c r="J4422" t="s">
        <v>3739</v>
      </c>
      <c r="K4422" t="s">
        <v>8647</v>
      </c>
    </row>
    <row r="4423" hidden="1" spans="1:11">
      <c r="A4423" t="s">
        <v>10747</v>
      </c>
      <c r="B4423">
        <v>1</v>
      </c>
      <c r="C4423" t="s">
        <v>10748</v>
      </c>
      <c r="D4423">
        <v>1</v>
      </c>
      <c r="E4423" t="s">
        <v>8623</v>
      </c>
      <c r="F4423">
        <v>6</v>
      </c>
      <c r="G4423" s="493">
        <v>45111.3628703704</v>
      </c>
      <c r="H4423" s="493">
        <v>45111.3864351852</v>
      </c>
      <c r="I4423" t="s">
        <v>3071</v>
      </c>
      <c r="J4423" t="s">
        <v>3742</v>
      </c>
      <c r="K4423" t="s">
        <v>8624</v>
      </c>
    </row>
    <row r="4424" hidden="1" spans="1:11">
      <c r="A4424" t="s">
        <v>10749</v>
      </c>
      <c r="B4424">
        <v>1</v>
      </c>
      <c r="C4424" t="s">
        <v>10750</v>
      </c>
      <c r="D4424">
        <v>1</v>
      </c>
      <c r="E4424" t="s">
        <v>626</v>
      </c>
      <c r="F4424">
        <v>4</v>
      </c>
      <c r="G4424" s="493">
        <v>45111.3662847222</v>
      </c>
      <c r="H4424" s="493">
        <v>45111.396400463</v>
      </c>
      <c r="I4424" t="s">
        <v>3073</v>
      </c>
      <c r="J4424" t="s">
        <v>3746</v>
      </c>
      <c r="K4424" t="s">
        <v>3747</v>
      </c>
    </row>
    <row r="4425" hidden="1" spans="1:11">
      <c r="A4425" t="s">
        <v>10751</v>
      </c>
      <c r="B4425">
        <v>1</v>
      </c>
      <c r="C4425" t="s">
        <v>10746</v>
      </c>
      <c r="D4425">
        <v>1</v>
      </c>
      <c r="E4425" t="s">
        <v>8646</v>
      </c>
      <c r="F4425">
        <v>4</v>
      </c>
      <c r="G4425" s="493">
        <v>45111.3643171296</v>
      </c>
      <c r="H4425" s="493">
        <v>45111.3927777778</v>
      </c>
      <c r="I4425" t="s">
        <v>8754</v>
      </c>
      <c r="J4425" t="s">
        <v>3739</v>
      </c>
      <c r="K4425" t="s">
        <v>8647</v>
      </c>
    </row>
    <row r="4426" hidden="1" spans="1:11">
      <c r="A4426" t="s">
        <v>10752</v>
      </c>
      <c r="B4426">
        <v>1</v>
      </c>
      <c r="C4426" t="s">
        <v>10748</v>
      </c>
      <c r="D4426">
        <v>1</v>
      </c>
      <c r="E4426" t="s">
        <v>8623</v>
      </c>
      <c r="F4426">
        <v>6</v>
      </c>
      <c r="G4426" s="493">
        <v>45111.3628703704</v>
      </c>
      <c r="H4426" s="493">
        <v>45111.3864351852</v>
      </c>
      <c r="I4426" t="s">
        <v>8759</v>
      </c>
      <c r="J4426" t="s">
        <v>3742</v>
      </c>
      <c r="K4426" t="s">
        <v>8624</v>
      </c>
    </row>
    <row r="4427" hidden="1" spans="1:11">
      <c r="A4427" t="s">
        <v>10753</v>
      </c>
      <c r="B4427">
        <v>1</v>
      </c>
      <c r="C4427" t="s">
        <v>774</v>
      </c>
      <c r="D4427">
        <v>1</v>
      </c>
      <c r="E4427" t="s">
        <v>776</v>
      </c>
      <c r="F4427">
        <v>4</v>
      </c>
      <c r="G4427" s="493">
        <v>45055.4683680556</v>
      </c>
      <c r="H4427" s="493">
        <v>45055.4802662037</v>
      </c>
      <c r="I4427" t="s">
        <v>8299</v>
      </c>
      <c r="J4427" t="s">
        <v>7792</v>
      </c>
      <c r="K4427" t="s">
        <v>10754</v>
      </c>
    </row>
    <row r="4428" hidden="1" spans="1:11">
      <c r="A4428" t="s">
        <v>10755</v>
      </c>
      <c r="B4428">
        <v>1</v>
      </c>
      <c r="C4428" t="s">
        <v>777</v>
      </c>
      <c r="D4428">
        <v>1</v>
      </c>
      <c r="E4428" t="s">
        <v>779</v>
      </c>
      <c r="F4428">
        <v>4</v>
      </c>
      <c r="G4428" s="493">
        <v>45055.5152777778</v>
      </c>
      <c r="H4428" s="493">
        <v>45055.5309375</v>
      </c>
      <c r="I4428" t="s">
        <v>8301</v>
      </c>
      <c r="J4428" t="s">
        <v>7796</v>
      </c>
      <c r="K4428" t="s">
        <v>8088</v>
      </c>
    </row>
    <row r="4429" hidden="1" spans="1:11">
      <c r="A4429" t="s">
        <v>775</v>
      </c>
      <c r="B4429">
        <v>1</v>
      </c>
      <c r="C4429" t="s">
        <v>774</v>
      </c>
      <c r="D4429">
        <v>1</v>
      </c>
      <c r="E4429" t="s">
        <v>776</v>
      </c>
      <c r="F4429">
        <v>4</v>
      </c>
      <c r="G4429" s="493">
        <v>45055.4683680556</v>
      </c>
      <c r="H4429" s="493">
        <v>45055.4802662037</v>
      </c>
      <c r="I4429" t="s">
        <v>8075</v>
      </c>
      <c r="J4429" t="s">
        <v>7792</v>
      </c>
      <c r="K4429" t="s">
        <v>10754</v>
      </c>
    </row>
    <row r="4430" hidden="1" spans="1:11">
      <c r="A4430" t="s">
        <v>778</v>
      </c>
      <c r="B4430">
        <v>1</v>
      </c>
      <c r="C4430" t="s">
        <v>777</v>
      </c>
      <c r="D4430">
        <v>1</v>
      </c>
      <c r="E4430" t="s">
        <v>779</v>
      </c>
      <c r="F4430">
        <v>4</v>
      </c>
      <c r="G4430" s="493">
        <v>45055.5152777778</v>
      </c>
      <c r="H4430" s="493">
        <v>45055.5309375</v>
      </c>
      <c r="I4430" t="s">
        <v>8087</v>
      </c>
      <c r="J4430" t="s">
        <v>7796</v>
      </c>
      <c r="K4430" t="s">
        <v>8088</v>
      </c>
    </row>
    <row r="4431" hidden="1" spans="1:11">
      <c r="A4431" t="s">
        <v>10756</v>
      </c>
      <c r="B4431">
        <v>1</v>
      </c>
      <c r="C4431" t="s">
        <v>10757</v>
      </c>
      <c r="D4431">
        <v>1</v>
      </c>
      <c r="E4431" t="s">
        <v>8858</v>
      </c>
      <c r="F4431">
        <v>1</v>
      </c>
      <c r="G4431" s="493">
        <v>45119.3319791667</v>
      </c>
      <c r="H4431" s="493">
        <v>45127.4414583333</v>
      </c>
      <c r="I4431" t="s">
        <v>10758</v>
      </c>
      <c r="J4431" t="s">
        <v>9827</v>
      </c>
      <c r="K4431" t="s">
        <v>9107</v>
      </c>
    </row>
    <row r="4432" hidden="1" spans="1:11">
      <c r="A4432" t="s">
        <v>10759</v>
      </c>
      <c r="B4432">
        <v>1</v>
      </c>
      <c r="C4432" t="s">
        <v>10757</v>
      </c>
      <c r="D4432">
        <v>1</v>
      </c>
      <c r="E4432" t="s">
        <v>8858</v>
      </c>
      <c r="F4432">
        <v>1</v>
      </c>
      <c r="G4432" s="493">
        <v>45119.3319791667</v>
      </c>
      <c r="H4432" s="493">
        <v>45127.4414583333</v>
      </c>
      <c r="I4432" t="s">
        <v>9645</v>
      </c>
      <c r="J4432" t="s">
        <v>9827</v>
      </c>
      <c r="K4432" t="s">
        <v>9107</v>
      </c>
    </row>
    <row r="4433" hidden="1" spans="1:11">
      <c r="A4433" t="s">
        <v>10760</v>
      </c>
      <c r="B4433">
        <v>1</v>
      </c>
      <c r="C4433" t="s">
        <v>10760</v>
      </c>
      <c r="D4433">
        <v>1</v>
      </c>
      <c r="E4433" t="s">
        <v>9000</v>
      </c>
      <c r="F4433">
        <v>2</v>
      </c>
      <c r="G4433" s="493">
        <v>45119.3382291667</v>
      </c>
      <c r="H4433" s="493">
        <v>45127.6428125</v>
      </c>
      <c r="I4433" t="s">
        <v>10761</v>
      </c>
      <c r="J4433" t="s">
        <v>10761</v>
      </c>
      <c r="K4433" t="s">
        <v>10762</v>
      </c>
    </row>
    <row r="4434" hidden="1" spans="1:11">
      <c r="A4434" t="s">
        <v>10763</v>
      </c>
      <c r="B4434">
        <v>1</v>
      </c>
      <c r="C4434" t="s">
        <v>10763</v>
      </c>
      <c r="D4434">
        <v>1</v>
      </c>
      <c r="E4434" t="s">
        <v>9000</v>
      </c>
      <c r="F4434">
        <v>2</v>
      </c>
      <c r="G4434" s="493">
        <v>45119.3412268519</v>
      </c>
      <c r="H4434" s="493">
        <v>45119.5019791667</v>
      </c>
      <c r="I4434" t="s">
        <v>9161</v>
      </c>
      <c r="J4434" t="s">
        <v>9161</v>
      </c>
      <c r="K4434" t="s">
        <v>9162</v>
      </c>
    </row>
    <row r="4435" hidden="1" spans="1:11">
      <c r="A4435" t="s">
        <v>10764</v>
      </c>
      <c r="B4435">
        <v>1</v>
      </c>
      <c r="C4435" t="s">
        <v>10765</v>
      </c>
      <c r="D4435">
        <v>1</v>
      </c>
      <c r="E4435" t="s">
        <v>10766</v>
      </c>
      <c r="F4435">
        <v>9</v>
      </c>
      <c r="G4435" s="493">
        <v>45055.4278587963</v>
      </c>
      <c r="H4435" s="493">
        <v>45055.4731712963</v>
      </c>
      <c r="I4435" t="s">
        <v>10767</v>
      </c>
      <c r="J4435" t="s">
        <v>9513</v>
      </c>
      <c r="K4435" t="s">
        <v>10768</v>
      </c>
    </row>
    <row r="4436" hidden="1" spans="1:11">
      <c r="A4436" t="s">
        <v>10769</v>
      </c>
      <c r="B4436">
        <v>1</v>
      </c>
      <c r="C4436" t="s">
        <v>10765</v>
      </c>
      <c r="D4436">
        <v>1</v>
      </c>
      <c r="E4436" t="s">
        <v>10766</v>
      </c>
      <c r="F4436">
        <v>9</v>
      </c>
      <c r="G4436" s="493">
        <v>45055.4278587963</v>
      </c>
      <c r="H4436" s="493">
        <v>45055.4731712963</v>
      </c>
      <c r="I4436" t="s">
        <v>7444</v>
      </c>
      <c r="J4436" t="s">
        <v>9513</v>
      </c>
      <c r="K4436" t="s">
        <v>10768</v>
      </c>
    </row>
    <row r="4437" hidden="1" spans="1:11">
      <c r="A4437" t="s">
        <v>10770</v>
      </c>
      <c r="B4437">
        <v>1</v>
      </c>
      <c r="C4437" t="s">
        <v>10765</v>
      </c>
      <c r="D4437">
        <v>1</v>
      </c>
      <c r="E4437" t="s">
        <v>10766</v>
      </c>
      <c r="F4437">
        <v>9</v>
      </c>
      <c r="G4437" s="493">
        <v>45055.4278587963</v>
      </c>
      <c r="H4437" s="493">
        <v>45055.4731712963</v>
      </c>
      <c r="I4437" t="s">
        <v>2627</v>
      </c>
      <c r="J4437" t="s">
        <v>9513</v>
      </c>
      <c r="K4437" t="s">
        <v>10768</v>
      </c>
    </row>
    <row r="4438" hidden="1" spans="1:11">
      <c r="A4438" t="s">
        <v>10771</v>
      </c>
      <c r="B4438">
        <v>1</v>
      </c>
      <c r="C4438" t="s">
        <v>1089</v>
      </c>
      <c r="D4438">
        <v>1</v>
      </c>
      <c r="E4438" t="s">
        <v>1091</v>
      </c>
      <c r="F4438">
        <v>4</v>
      </c>
      <c r="G4438" s="493">
        <v>45096.5572800926</v>
      </c>
      <c r="H4438" s="493">
        <v>45096.5677430556</v>
      </c>
      <c r="I4438" t="s">
        <v>8844</v>
      </c>
      <c r="J4438" t="s">
        <v>8162</v>
      </c>
      <c r="K4438" t="s">
        <v>8163</v>
      </c>
    </row>
    <row r="4439" hidden="1" spans="1:11">
      <c r="A4439" t="s">
        <v>744</v>
      </c>
      <c r="B4439">
        <v>1</v>
      </c>
      <c r="C4439" t="s">
        <v>743</v>
      </c>
      <c r="D4439">
        <v>1</v>
      </c>
      <c r="E4439" t="s">
        <v>745</v>
      </c>
      <c r="F4439">
        <v>2</v>
      </c>
      <c r="G4439" s="493">
        <v>45151.7451736111</v>
      </c>
      <c r="H4439" s="493">
        <v>45151.7521064815</v>
      </c>
      <c r="I4439" t="s">
        <v>10772</v>
      </c>
      <c r="J4439" t="s">
        <v>7788</v>
      </c>
      <c r="K4439" t="s">
        <v>7788</v>
      </c>
    </row>
    <row r="4440" hidden="1" spans="1:11">
      <c r="A4440" t="s">
        <v>725</v>
      </c>
      <c r="B4440">
        <v>1</v>
      </c>
      <c r="C4440" t="s">
        <v>724</v>
      </c>
      <c r="D4440">
        <v>1</v>
      </c>
      <c r="E4440" t="s">
        <v>726</v>
      </c>
      <c r="F4440">
        <v>4</v>
      </c>
      <c r="G4440" s="493">
        <v>45020.7905787037</v>
      </c>
      <c r="H4440" s="493">
        <v>45022.4843634259</v>
      </c>
      <c r="I4440" t="s">
        <v>8299</v>
      </c>
      <c r="J4440" t="s">
        <v>7792</v>
      </c>
      <c r="K4440" t="s">
        <v>10754</v>
      </c>
    </row>
    <row r="4441" hidden="1" spans="1:11">
      <c r="A4441" t="s">
        <v>722</v>
      </c>
      <c r="B4441">
        <v>1</v>
      </c>
      <c r="C4441" t="s">
        <v>721</v>
      </c>
      <c r="D4441">
        <v>1</v>
      </c>
      <c r="E4441" t="s">
        <v>723</v>
      </c>
      <c r="F4441">
        <v>4</v>
      </c>
      <c r="G4441" s="493">
        <v>45021.5976736111</v>
      </c>
      <c r="H4441" s="493">
        <v>45022.5578587963</v>
      </c>
      <c r="I4441" t="s">
        <v>8301</v>
      </c>
      <c r="J4441" t="s">
        <v>7796</v>
      </c>
      <c r="K4441" t="s">
        <v>8088</v>
      </c>
    </row>
    <row r="4442" hidden="1" spans="1:11">
      <c r="A4442" t="s">
        <v>10773</v>
      </c>
      <c r="B4442">
        <v>1</v>
      </c>
      <c r="C4442" t="s">
        <v>724</v>
      </c>
      <c r="D4442">
        <v>1</v>
      </c>
      <c r="E4442" t="s">
        <v>726</v>
      </c>
      <c r="F4442">
        <v>4</v>
      </c>
      <c r="G4442" s="493">
        <v>45020.7905787037</v>
      </c>
      <c r="H4442" s="493">
        <v>45022.4843634259</v>
      </c>
      <c r="I4442" t="s">
        <v>8075</v>
      </c>
      <c r="J4442" t="s">
        <v>7792</v>
      </c>
      <c r="K4442" t="s">
        <v>10754</v>
      </c>
    </row>
    <row r="4443" hidden="1" spans="1:11">
      <c r="A4443" t="s">
        <v>10774</v>
      </c>
      <c r="B4443">
        <v>1</v>
      </c>
      <c r="C4443" t="s">
        <v>721</v>
      </c>
      <c r="D4443">
        <v>1</v>
      </c>
      <c r="E4443" t="s">
        <v>723</v>
      </c>
      <c r="F4443">
        <v>4</v>
      </c>
      <c r="G4443" s="493">
        <v>45021.5976736111</v>
      </c>
      <c r="H4443" s="493">
        <v>45022.5578587963</v>
      </c>
      <c r="I4443" t="s">
        <v>8087</v>
      </c>
      <c r="J4443" t="s">
        <v>7796</v>
      </c>
      <c r="K4443" t="s">
        <v>8088</v>
      </c>
    </row>
    <row r="4444" hidden="1" spans="1:11">
      <c r="A4444" t="s">
        <v>10775</v>
      </c>
      <c r="B4444">
        <v>1</v>
      </c>
      <c r="C4444" t="s">
        <v>10776</v>
      </c>
      <c r="D4444">
        <v>1</v>
      </c>
      <c r="E4444" t="s">
        <v>10777</v>
      </c>
      <c r="F4444">
        <v>9</v>
      </c>
      <c r="G4444" s="493">
        <v>45230.7057523148</v>
      </c>
      <c r="H4444" s="493">
        <v>45244.4550231481</v>
      </c>
      <c r="I4444" t="s">
        <v>5182</v>
      </c>
      <c r="J4444" t="s">
        <v>5183</v>
      </c>
      <c r="K4444" t="s">
        <v>5183</v>
      </c>
    </row>
    <row r="4445" hidden="1" spans="1:11">
      <c r="A4445" t="s">
        <v>10778</v>
      </c>
      <c r="B4445">
        <v>1</v>
      </c>
      <c r="C4445" t="s">
        <v>10779</v>
      </c>
      <c r="D4445">
        <v>1</v>
      </c>
      <c r="E4445" t="s">
        <v>10780</v>
      </c>
      <c r="F4445">
        <v>9</v>
      </c>
      <c r="G4445" s="493">
        <v>45132.5778819444</v>
      </c>
      <c r="H4445" s="493">
        <v>45132.6109490741</v>
      </c>
      <c r="I4445" t="s">
        <v>3256</v>
      </c>
      <c r="J4445" t="s">
        <v>3257</v>
      </c>
      <c r="K4445" t="s">
        <v>3257</v>
      </c>
    </row>
    <row r="4446" hidden="1" spans="1:11">
      <c r="A4446" t="s">
        <v>10781</v>
      </c>
      <c r="B4446">
        <v>1</v>
      </c>
      <c r="C4446" t="s">
        <v>10782</v>
      </c>
      <c r="D4446">
        <v>1</v>
      </c>
      <c r="E4446" t="s">
        <v>10780</v>
      </c>
      <c r="F4446">
        <v>9</v>
      </c>
      <c r="G4446" s="493">
        <v>45132.5788310185</v>
      </c>
      <c r="H4446" s="493">
        <v>45132.6139467593</v>
      </c>
      <c r="I4446" t="s">
        <v>3261</v>
      </c>
      <c r="J4446" t="s">
        <v>3262</v>
      </c>
      <c r="K4446" t="s">
        <v>3262</v>
      </c>
    </row>
    <row r="4447" hidden="1" spans="1:11">
      <c r="A4447" t="s">
        <v>10783</v>
      </c>
      <c r="B4447">
        <v>1</v>
      </c>
      <c r="C4447" t="s">
        <v>10782</v>
      </c>
      <c r="D4447">
        <v>1</v>
      </c>
      <c r="E4447" t="s">
        <v>10780</v>
      </c>
      <c r="F4447">
        <v>9</v>
      </c>
      <c r="G4447" s="493">
        <v>45132.5788310185</v>
      </c>
      <c r="H4447" s="493">
        <v>45132.6139467593</v>
      </c>
      <c r="I4447" t="s">
        <v>7478</v>
      </c>
      <c r="J4447" t="s">
        <v>3262</v>
      </c>
      <c r="K4447" t="s">
        <v>3262</v>
      </c>
    </row>
    <row r="4448" hidden="1" spans="1:11">
      <c r="A4448" t="s">
        <v>10784</v>
      </c>
      <c r="B4448">
        <v>1</v>
      </c>
      <c r="C4448" t="s">
        <v>10785</v>
      </c>
      <c r="D4448">
        <v>1</v>
      </c>
      <c r="E4448" t="s">
        <v>10780</v>
      </c>
      <c r="F4448">
        <v>9</v>
      </c>
      <c r="G4448" s="493">
        <v>45132.579837963</v>
      </c>
      <c r="H4448" s="493">
        <v>45132.6170601852</v>
      </c>
      <c r="I4448" t="s">
        <v>3266</v>
      </c>
      <c r="J4448" t="s">
        <v>3267</v>
      </c>
      <c r="K4448" t="s">
        <v>3267</v>
      </c>
    </row>
    <row r="4449" hidden="1" spans="1:11">
      <c r="A4449" t="s">
        <v>10786</v>
      </c>
      <c r="B4449">
        <v>1</v>
      </c>
      <c r="C4449" t="s">
        <v>10785</v>
      </c>
      <c r="D4449">
        <v>1</v>
      </c>
      <c r="E4449" t="s">
        <v>10780</v>
      </c>
      <c r="F4449">
        <v>9</v>
      </c>
      <c r="G4449" s="493">
        <v>45132.579837963</v>
      </c>
      <c r="H4449" s="493">
        <v>45132.6170601852</v>
      </c>
      <c r="I4449" t="s">
        <v>7467</v>
      </c>
      <c r="J4449" t="s">
        <v>3267</v>
      </c>
      <c r="K4449" t="s">
        <v>3267</v>
      </c>
    </row>
    <row r="4450" hidden="1" spans="1:11">
      <c r="A4450" t="s">
        <v>10787</v>
      </c>
      <c r="B4450">
        <v>1</v>
      </c>
      <c r="C4450" t="s">
        <v>10788</v>
      </c>
      <c r="D4450">
        <v>1</v>
      </c>
      <c r="E4450" t="s">
        <v>10777</v>
      </c>
      <c r="F4450">
        <v>9</v>
      </c>
      <c r="G4450" s="493">
        <v>45230.7046643519</v>
      </c>
      <c r="H4450" s="493">
        <v>45244.4541782407</v>
      </c>
      <c r="I4450" t="s">
        <v>3190</v>
      </c>
      <c r="J4450" t="s">
        <v>3191</v>
      </c>
      <c r="K4450" t="s">
        <v>3191</v>
      </c>
    </row>
    <row r="4451" hidden="1" spans="1:11">
      <c r="A4451" t="s">
        <v>10789</v>
      </c>
      <c r="B4451">
        <v>1</v>
      </c>
      <c r="C4451" t="s">
        <v>10790</v>
      </c>
      <c r="D4451">
        <v>1</v>
      </c>
      <c r="E4451" t="s">
        <v>10777</v>
      </c>
      <c r="F4451">
        <v>9</v>
      </c>
      <c r="G4451" s="493">
        <v>45230.7093518519</v>
      </c>
      <c r="H4451" s="493">
        <v>45244.4546643519</v>
      </c>
      <c r="I4451" t="s">
        <v>6883</v>
      </c>
      <c r="J4451" t="s">
        <v>10791</v>
      </c>
      <c r="K4451" t="s">
        <v>10791</v>
      </c>
    </row>
    <row r="4452" hidden="1" spans="1:11">
      <c r="A4452" t="s">
        <v>10792</v>
      </c>
      <c r="B4452">
        <v>1</v>
      </c>
      <c r="C4452" t="s">
        <v>10793</v>
      </c>
      <c r="D4452">
        <v>1</v>
      </c>
      <c r="E4452" t="s">
        <v>10777</v>
      </c>
      <c r="F4452">
        <v>9</v>
      </c>
      <c r="G4452" s="493">
        <v>45230.7079398148</v>
      </c>
      <c r="H4452" s="493">
        <v>45244.4553587963</v>
      </c>
      <c r="I4452" t="s">
        <v>5174</v>
      </c>
      <c r="J4452" t="s">
        <v>5175</v>
      </c>
      <c r="K4452" t="s">
        <v>5175</v>
      </c>
    </row>
    <row r="4453" hidden="1" spans="1:11">
      <c r="A4453" t="s">
        <v>10794</v>
      </c>
      <c r="B4453">
        <v>1</v>
      </c>
      <c r="C4453" t="s">
        <v>10793</v>
      </c>
      <c r="D4453">
        <v>1</v>
      </c>
      <c r="E4453" t="s">
        <v>10777</v>
      </c>
      <c r="F4453">
        <v>9</v>
      </c>
      <c r="G4453" s="493">
        <v>45230.7079398148</v>
      </c>
      <c r="H4453" s="493">
        <v>45244.4553587963</v>
      </c>
      <c r="I4453" t="s">
        <v>7469</v>
      </c>
      <c r="J4453" t="s">
        <v>5175</v>
      </c>
      <c r="K4453" t="s">
        <v>5175</v>
      </c>
    </row>
    <row r="4454" hidden="1" spans="1:11">
      <c r="A4454" t="s">
        <v>10795</v>
      </c>
      <c r="B4454">
        <v>1</v>
      </c>
      <c r="C4454" t="s">
        <v>10795</v>
      </c>
      <c r="D4454">
        <v>1</v>
      </c>
      <c r="F4454">
        <v>0</v>
      </c>
      <c r="G4454" s="493">
        <v>45048.6740972222</v>
      </c>
      <c r="H4454" s="493">
        <v>45048.6740972222</v>
      </c>
      <c r="I4454" t="s">
        <v>10796</v>
      </c>
      <c r="J4454" t="s">
        <v>10796</v>
      </c>
      <c r="K4454" t="s">
        <v>1368</v>
      </c>
    </row>
    <row r="4455" hidden="1" spans="1:11">
      <c r="A4455" t="s">
        <v>10797</v>
      </c>
      <c r="B4455">
        <v>1</v>
      </c>
      <c r="C4455" t="s">
        <v>10797</v>
      </c>
      <c r="D4455">
        <v>1</v>
      </c>
      <c r="F4455">
        <v>0</v>
      </c>
      <c r="G4455" s="493">
        <v>45048.6762037037</v>
      </c>
      <c r="H4455" s="493">
        <v>45048.6762037037</v>
      </c>
      <c r="I4455" t="s">
        <v>10798</v>
      </c>
      <c r="J4455" t="s">
        <v>10798</v>
      </c>
      <c r="K4455" t="s">
        <v>1368</v>
      </c>
    </row>
    <row r="4456" hidden="1" spans="1:11">
      <c r="A4456" t="s">
        <v>10799</v>
      </c>
      <c r="B4456">
        <v>1</v>
      </c>
      <c r="C4456" t="s">
        <v>10307</v>
      </c>
      <c r="D4456">
        <v>1</v>
      </c>
      <c r="E4456" t="s">
        <v>9952</v>
      </c>
      <c r="F4456">
        <v>3</v>
      </c>
      <c r="G4456" s="493">
        <v>44799.5720486111</v>
      </c>
      <c r="H4456" s="493">
        <v>45447.2657291667</v>
      </c>
      <c r="I4456" t="s">
        <v>10800</v>
      </c>
      <c r="J4456" t="s">
        <v>9954</v>
      </c>
      <c r="K4456" t="s">
        <v>9955</v>
      </c>
    </row>
    <row r="4457" hidden="1" spans="1:11">
      <c r="A4457" t="s">
        <v>10801</v>
      </c>
      <c r="B4457">
        <v>1</v>
      </c>
      <c r="C4457" t="s">
        <v>10801</v>
      </c>
      <c r="D4457">
        <v>1</v>
      </c>
      <c r="F4457">
        <v>0</v>
      </c>
      <c r="G4457" s="493">
        <v>45030.8098148148</v>
      </c>
      <c r="H4457" s="493">
        <v>45030.8098148148</v>
      </c>
      <c r="I4457" t="s">
        <v>10802</v>
      </c>
      <c r="J4457" t="s">
        <v>10802</v>
      </c>
      <c r="K4457" t="s">
        <v>1368</v>
      </c>
    </row>
    <row r="4458" hidden="1" spans="1:11">
      <c r="A4458" t="s">
        <v>10803</v>
      </c>
      <c r="B4458">
        <v>1</v>
      </c>
      <c r="C4458" t="s">
        <v>10628</v>
      </c>
      <c r="D4458">
        <v>1</v>
      </c>
      <c r="E4458" t="s">
        <v>10629</v>
      </c>
      <c r="F4458">
        <v>9</v>
      </c>
      <c r="G4458" s="493">
        <v>44957.4452546296</v>
      </c>
      <c r="H4458" s="493">
        <v>45031.6964351852</v>
      </c>
      <c r="I4458" t="s">
        <v>10804</v>
      </c>
      <c r="J4458" t="s">
        <v>10631</v>
      </c>
      <c r="K4458" t="s">
        <v>10631</v>
      </c>
    </row>
    <row r="4459" hidden="1" spans="1:11">
      <c r="A4459" t="s">
        <v>10805</v>
      </c>
      <c r="B4459">
        <v>1</v>
      </c>
      <c r="C4459" t="s">
        <v>10628</v>
      </c>
      <c r="D4459">
        <v>1</v>
      </c>
      <c r="E4459" t="s">
        <v>10629</v>
      </c>
      <c r="F4459">
        <v>9</v>
      </c>
      <c r="G4459" s="493">
        <v>44957.4452546296</v>
      </c>
      <c r="H4459" s="493">
        <v>45031.6964351852</v>
      </c>
      <c r="I4459" t="s">
        <v>7447</v>
      </c>
      <c r="J4459" t="s">
        <v>10631</v>
      </c>
      <c r="K4459" t="s">
        <v>10631</v>
      </c>
    </row>
    <row r="4460" hidden="1" spans="1:11">
      <c r="A4460" t="s">
        <v>1190</v>
      </c>
      <c r="B4460">
        <v>1</v>
      </c>
      <c r="C4460" t="s">
        <v>1190</v>
      </c>
      <c r="D4460">
        <v>1</v>
      </c>
      <c r="E4460" t="s">
        <v>1192</v>
      </c>
      <c r="F4460">
        <v>4</v>
      </c>
      <c r="G4460" s="493">
        <v>45084.3562615741</v>
      </c>
      <c r="H4460" s="493">
        <v>45084.6131712963</v>
      </c>
      <c r="I4460" t="s">
        <v>6809</v>
      </c>
      <c r="J4460" t="s">
        <v>6809</v>
      </c>
      <c r="K4460" t="s">
        <v>10571</v>
      </c>
    </row>
    <row r="4461" hidden="1" spans="1:11">
      <c r="A4461" t="s">
        <v>1191</v>
      </c>
      <c r="B4461">
        <v>1</v>
      </c>
      <c r="C4461" t="s">
        <v>1190</v>
      </c>
      <c r="D4461">
        <v>1</v>
      </c>
      <c r="E4461" t="s">
        <v>1192</v>
      </c>
      <c r="F4461">
        <v>4</v>
      </c>
      <c r="G4461" s="493">
        <v>45084.3562615741</v>
      </c>
      <c r="H4461" s="493">
        <v>45084.6131712963</v>
      </c>
      <c r="I4461" t="s">
        <v>7768</v>
      </c>
      <c r="J4461" t="s">
        <v>6809</v>
      </c>
      <c r="K4461" t="s">
        <v>10571</v>
      </c>
    </row>
    <row r="4462" hidden="1" spans="1:11">
      <c r="A4462" t="s">
        <v>894</v>
      </c>
      <c r="B4462">
        <v>1</v>
      </c>
      <c r="C4462" t="s">
        <v>893</v>
      </c>
      <c r="D4462">
        <v>1</v>
      </c>
      <c r="E4462" t="s">
        <v>895</v>
      </c>
      <c r="F4462">
        <v>4</v>
      </c>
      <c r="G4462" s="493">
        <v>45084.3534027778</v>
      </c>
      <c r="H4462" s="493">
        <v>45084.6120717593</v>
      </c>
      <c r="I4462" t="s">
        <v>7573</v>
      </c>
      <c r="J4462" t="s">
        <v>7574</v>
      </c>
      <c r="K4462" t="s">
        <v>10806</v>
      </c>
    </row>
    <row r="4463" hidden="1" spans="1:11">
      <c r="A4463" t="s">
        <v>897</v>
      </c>
      <c r="B4463">
        <v>1</v>
      </c>
      <c r="C4463" t="s">
        <v>893</v>
      </c>
      <c r="D4463">
        <v>1</v>
      </c>
      <c r="E4463" t="s">
        <v>895</v>
      </c>
      <c r="F4463">
        <v>4</v>
      </c>
      <c r="G4463" s="493">
        <v>45084.3534027778</v>
      </c>
      <c r="H4463" s="493">
        <v>45084.6120717593</v>
      </c>
      <c r="I4463" t="s">
        <v>7576</v>
      </c>
      <c r="J4463" t="s">
        <v>7574</v>
      </c>
      <c r="K4463" t="s">
        <v>10806</v>
      </c>
    </row>
    <row r="4464" hidden="1" spans="1:11">
      <c r="A4464" t="s">
        <v>912</v>
      </c>
      <c r="B4464">
        <v>1</v>
      </c>
      <c r="C4464" t="s">
        <v>893</v>
      </c>
      <c r="D4464">
        <v>1</v>
      </c>
      <c r="E4464" t="s">
        <v>895</v>
      </c>
      <c r="F4464">
        <v>4</v>
      </c>
      <c r="G4464" s="493">
        <v>45084.3534027778</v>
      </c>
      <c r="H4464" s="493">
        <v>45084.6120717593</v>
      </c>
      <c r="I4464" t="s">
        <v>7582</v>
      </c>
      <c r="J4464" t="s">
        <v>7574</v>
      </c>
      <c r="K4464" t="s">
        <v>10806</v>
      </c>
    </row>
    <row r="4465" hidden="1" spans="1:11">
      <c r="A4465" t="s">
        <v>10807</v>
      </c>
      <c r="B4465">
        <v>1</v>
      </c>
      <c r="C4465" t="s">
        <v>893</v>
      </c>
      <c r="D4465">
        <v>1</v>
      </c>
      <c r="E4465" t="s">
        <v>895</v>
      </c>
      <c r="F4465">
        <v>4</v>
      </c>
      <c r="G4465" s="493">
        <v>45084.3534027778</v>
      </c>
      <c r="H4465" s="493">
        <v>45084.6120717593</v>
      </c>
      <c r="I4465" t="s">
        <v>7988</v>
      </c>
      <c r="J4465" t="s">
        <v>7574</v>
      </c>
      <c r="K4465" t="s">
        <v>10806</v>
      </c>
    </row>
    <row r="4466" hidden="1" spans="1:11">
      <c r="A4466" t="s">
        <v>899</v>
      </c>
      <c r="B4466">
        <v>1</v>
      </c>
      <c r="C4466" t="s">
        <v>893</v>
      </c>
      <c r="D4466">
        <v>1</v>
      </c>
      <c r="E4466" t="s">
        <v>895</v>
      </c>
      <c r="F4466">
        <v>4</v>
      </c>
      <c r="G4466" s="493">
        <v>45084.3534027778</v>
      </c>
      <c r="H4466" s="493">
        <v>45084.6120717593</v>
      </c>
      <c r="I4466" t="s">
        <v>7578</v>
      </c>
      <c r="J4466" t="s">
        <v>7574</v>
      </c>
      <c r="K4466" t="s">
        <v>10806</v>
      </c>
    </row>
    <row r="4467" hidden="1" spans="1:11">
      <c r="A4467" t="s">
        <v>896</v>
      </c>
      <c r="B4467">
        <v>1</v>
      </c>
      <c r="C4467" t="s">
        <v>893</v>
      </c>
      <c r="D4467">
        <v>1</v>
      </c>
      <c r="E4467" t="s">
        <v>895</v>
      </c>
      <c r="F4467">
        <v>4</v>
      </c>
      <c r="G4467" s="493">
        <v>45084.3534027778</v>
      </c>
      <c r="H4467" s="493">
        <v>45084.6120717593</v>
      </c>
      <c r="I4467" t="s">
        <v>7580</v>
      </c>
      <c r="J4467" t="s">
        <v>7574</v>
      </c>
      <c r="K4467" t="s">
        <v>10806</v>
      </c>
    </row>
    <row r="4468" hidden="1" spans="1:11">
      <c r="A4468" t="s">
        <v>898</v>
      </c>
      <c r="B4468">
        <v>1</v>
      </c>
      <c r="C4468" t="s">
        <v>893</v>
      </c>
      <c r="D4468">
        <v>1</v>
      </c>
      <c r="E4468" t="s">
        <v>895</v>
      </c>
      <c r="F4468">
        <v>4</v>
      </c>
      <c r="G4468" s="493">
        <v>45084.3534027778</v>
      </c>
      <c r="H4468" s="493">
        <v>45084.6120717593</v>
      </c>
      <c r="I4468" t="s">
        <v>7584</v>
      </c>
      <c r="J4468" t="s">
        <v>7574</v>
      </c>
      <c r="K4468" t="s">
        <v>10806</v>
      </c>
    </row>
    <row r="4469" hidden="1" spans="1:11">
      <c r="A4469" t="s">
        <v>10808</v>
      </c>
      <c r="B4469">
        <v>1</v>
      </c>
      <c r="C4469" t="s">
        <v>893</v>
      </c>
      <c r="D4469">
        <v>1</v>
      </c>
      <c r="E4469" t="s">
        <v>895</v>
      </c>
      <c r="F4469">
        <v>4</v>
      </c>
      <c r="G4469" s="493">
        <v>45084.3534027778</v>
      </c>
      <c r="H4469" s="493">
        <v>45084.6120717593</v>
      </c>
      <c r="I4469" t="s">
        <v>7990</v>
      </c>
      <c r="J4469" t="s">
        <v>7574</v>
      </c>
      <c r="K4469" t="s">
        <v>10806</v>
      </c>
    </row>
    <row r="4470" hidden="1" spans="1:11">
      <c r="A4470" t="s">
        <v>909</v>
      </c>
      <c r="B4470">
        <v>1</v>
      </c>
      <c r="C4470" t="s">
        <v>909</v>
      </c>
      <c r="D4470">
        <v>1</v>
      </c>
      <c r="E4470" t="s">
        <v>911</v>
      </c>
      <c r="F4470">
        <v>6</v>
      </c>
      <c r="G4470" s="493">
        <v>45084.342962963</v>
      </c>
      <c r="H4470" s="493">
        <v>45084.6111921296</v>
      </c>
      <c r="I4470" t="s">
        <v>7636</v>
      </c>
      <c r="J4470" t="s">
        <v>7636</v>
      </c>
      <c r="K4470" t="s">
        <v>7636</v>
      </c>
    </row>
    <row r="4471" hidden="1" spans="1:11">
      <c r="A4471" t="s">
        <v>910</v>
      </c>
      <c r="B4471">
        <v>1</v>
      </c>
      <c r="C4471" t="s">
        <v>909</v>
      </c>
      <c r="D4471">
        <v>1</v>
      </c>
      <c r="E4471" t="s">
        <v>911</v>
      </c>
      <c r="F4471">
        <v>6</v>
      </c>
      <c r="G4471" s="493">
        <v>45084.342962963</v>
      </c>
      <c r="H4471" s="493">
        <v>45084.6111921296</v>
      </c>
      <c r="I4471" t="s">
        <v>7639</v>
      </c>
      <c r="J4471" t="s">
        <v>7636</v>
      </c>
      <c r="K4471" t="s">
        <v>7636</v>
      </c>
    </row>
    <row r="4472" hidden="1" spans="1:11">
      <c r="A4472" t="s">
        <v>10809</v>
      </c>
      <c r="B4472">
        <v>1</v>
      </c>
      <c r="C4472" t="s">
        <v>10492</v>
      </c>
      <c r="D4472">
        <v>1</v>
      </c>
      <c r="E4472" t="s">
        <v>10493</v>
      </c>
      <c r="F4472">
        <v>4</v>
      </c>
      <c r="G4472" s="493">
        <v>45084.636875</v>
      </c>
      <c r="H4472" s="493">
        <v>45092.6400462963</v>
      </c>
      <c r="I4472" t="s">
        <v>10810</v>
      </c>
      <c r="J4472" t="s">
        <v>10494</v>
      </c>
      <c r="K4472" t="s">
        <v>10495</v>
      </c>
    </row>
    <row r="4473" hidden="1" spans="1:11">
      <c r="A4473" t="s">
        <v>10811</v>
      </c>
      <c r="B4473">
        <v>1</v>
      </c>
      <c r="C4473" t="s">
        <v>10812</v>
      </c>
      <c r="D4473">
        <v>1</v>
      </c>
      <c r="E4473" t="s">
        <v>720</v>
      </c>
      <c r="F4473">
        <v>9</v>
      </c>
      <c r="G4473" s="493">
        <v>45048.6797222222</v>
      </c>
      <c r="H4473" s="493">
        <v>45048.7072569444</v>
      </c>
      <c r="I4473" t="s">
        <v>10540</v>
      </c>
      <c r="J4473" t="s">
        <v>10541</v>
      </c>
      <c r="K4473" t="s">
        <v>10541</v>
      </c>
    </row>
    <row r="4474" hidden="1" spans="1:11">
      <c r="A4474" t="s">
        <v>10813</v>
      </c>
      <c r="B4474">
        <v>1</v>
      </c>
      <c r="C4474" t="s">
        <v>10812</v>
      </c>
      <c r="D4474">
        <v>1</v>
      </c>
      <c r="E4474" t="s">
        <v>720</v>
      </c>
      <c r="F4474">
        <v>9</v>
      </c>
      <c r="G4474" s="493">
        <v>45048.6797222222</v>
      </c>
      <c r="H4474" s="493">
        <v>45048.7072569444</v>
      </c>
      <c r="I4474" t="s">
        <v>10543</v>
      </c>
      <c r="J4474" t="s">
        <v>10541</v>
      </c>
      <c r="K4474" t="s">
        <v>10541</v>
      </c>
    </row>
    <row r="4475" hidden="1" spans="1:11">
      <c r="A4475" t="s">
        <v>10814</v>
      </c>
      <c r="B4475">
        <v>1</v>
      </c>
      <c r="C4475" t="s">
        <v>10814</v>
      </c>
      <c r="D4475">
        <v>1</v>
      </c>
      <c r="F4475">
        <v>0</v>
      </c>
      <c r="G4475" s="493">
        <v>45138.3998148148</v>
      </c>
      <c r="H4475" s="493">
        <v>45138.3998148148</v>
      </c>
      <c r="I4475" t="s">
        <v>10815</v>
      </c>
      <c r="J4475" t="s">
        <v>10815</v>
      </c>
      <c r="K4475" t="s">
        <v>1368</v>
      </c>
    </row>
    <row r="4476" hidden="1" spans="1:11">
      <c r="A4476" t="s">
        <v>10816</v>
      </c>
      <c r="B4476">
        <v>1</v>
      </c>
      <c r="C4476" t="s">
        <v>10816</v>
      </c>
      <c r="D4476">
        <v>1</v>
      </c>
      <c r="F4476">
        <v>0</v>
      </c>
      <c r="G4476" s="493">
        <v>45138.402974537</v>
      </c>
      <c r="H4476" s="493">
        <v>45138.402974537</v>
      </c>
      <c r="I4476" t="s">
        <v>10817</v>
      </c>
      <c r="J4476" t="s">
        <v>10817</v>
      </c>
      <c r="K4476" t="s">
        <v>1368</v>
      </c>
    </row>
    <row r="4477" hidden="1" spans="1:11">
      <c r="A4477" t="s">
        <v>10818</v>
      </c>
      <c r="B4477">
        <v>1</v>
      </c>
      <c r="C4477" t="s">
        <v>10819</v>
      </c>
      <c r="D4477">
        <v>1</v>
      </c>
      <c r="E4477" t="s">
        <v>10434</v>
      </c>
      <c r="F4477">
        <v>4</v>
      </c>
      <c r="G4477" s="493">
        <v>45089.694224537</v>
      </c>
      <c r="H4477" s="493">
        <v>45131.7188310185</v>
      </c>
      <c r="I4477" t="s">
        <v>10820</v>
      </c>
      <c r="J4477" t="s">
        <v>10821</v>
      </c>
      <c r="K4477" t="s">
        <v>10822</v>
      </c>
    </row>
    <row r="4478" hidden="1" spans="1:11">
      <c r="A4478" t="s">
        <v>10823</v>
      </c>
      <c r="B4478">
        <v>1</v>
      </c>
      <c r="C4478" t="s">
        <v>10819</v>
      </c>
      <c r="D4478">
        <v>1</v>
      </c>
      <c r="E4478" t="s">
        <v>10434</v>
      </c>
      <c r="F4478">
        <v>4</v>
      </c>
      <c r="G4478" s="493">
        <v>45089.694224537</v>
      </c>
      <c r="H4478" s="493">
        <v>45131.7188310185</v>
      </c>
      <c r="I4478" t="s">
        <v>10824</v>
      </c>
      <c r="J4478" t="s">
        <v>10821</v>
      </c>
      <c r="K4478" t="s">
        <v>10822</v>
      </c>
    </row>
    <row r="4479" hidden="1" spans="1:11">
      <c r="A4479" t="s">
        <v>10682</v>
      </c>
      <c r="B4479">
        <v>1</v>
      </c>
      <c r="C4479" t="s">
        <v>10825</v>
      </c>
      <c r="D4479">
        <v>1</v>
      </c>
      <c r="E4479" t="s">
        <v>10694</v>
      </c>
      <c r="F4479">
        <v>8</v>
      </c>
      <c r="G4479" s="493">
        <v>45096.444212963</v>
      </c>
      <c r="H4479" s="493">
        <v>45097.4704282407</v>
      </c>
      <c r="I4479" t="s">
        <v>10683</v>
      </c>
      <c r="J4479" t="s">
        <v>10826</v>
      </c>
      <c r="K4479" t="s">
        <v>10826</v>
      </c>
    </row>
    <row r="4480" hidden="1" spans="1:11">
      <c r="A4480" t="s">
        <v>10693</v>
      </c>
      <c r="B4480">
        <v>1</v>
      </c>
      <c r="C4480" t="s">
        <v>10825</v>
      </c>
      <c r="D4480">
        <v>1</v>
      </c>
      <c r="E4480" t="s">
        <v>10694</v>
      </c>
      <c r="F4480">
        <v>8</v>
      </c>
      <c r="G4480" s="493">
        <v>45096.444212963</v>
      </c>
      <c r="H4480" s="493">
        <v>45097.4704282407</v>
      </c>
      <c r="I4480" t="s">
        <v>10695</v>
      </c>
      <c r="J4480" t="s">
        <v>10826</v>
      </c>
      <c r="K4480" t="s">
        <v>10826</v>
      </c>
    </row>
    <row r="4481" hidden="1" spans="1:11">
      <c r="A4481" t="s">
        <v>10827</v>
      </c>
      <c r="B4481">
        <v>1</v>
      </c>
      <c r="C4481" t="s">
        <v>736</v>
      </c>
      <c r="D4481">
        <v>1</v>
      </c>
      <c r="E4481" t="s">
        <v>738</v>
      </c>
      <c r="F4481">
        <v>4</v>
      </c>
      <c r="G4481" s="493">
        <v>45096.5607523148</v>
      </c>
      <c r="H4481" s="493">
        <v>45097.6127199074</v>
      </c>
      <c r="I4481" t="s">
        <v>10828</v>
      </c>
      <c r="J4481" t="s">
        <v>10829</v>
      </c>
      <c r="K4481" t="s">
        <v>7542</v>
      </c>
    </row>
    <row r="4482" hidden="1" spans="1:11">
      <c r="A4482" t="s">
        <v>10830</v>
      </c>
      <c r="B4482">
        <v>1</v>
      </c>
      <c r="C4482" t="s">
        <v>10831</v>
      </c>
      <c r="D4482">
        <v>1</v>
      </c>
      <c r="E4482" t="s">
        <v>10832</v>
      </c>
      <c r="F4482">
        <v>3</v>
      </c>
      <c r="G4482" s="493">
        <v>45077.3704166667</v>
      </c>
      <c r="H4482" s="493">
        <v>45077.3937847222</v>
      </c>
      <c r="I4482" t="s">
        <v>10833</v>
      </c>
      <c r="J4482" t="s">
        <v>10834</v>
      </c>
      <c r="K4482" t="s">
        <v>10263</v>
      </c>
    </row>
    <row r="4483" hidden="1" spans="1:11">
      <c r="A4483" t="s">
        <v>10835</v>
      </c>
      <c r="B4483">
        <v>1</v>
      </c>
      <c r="C4483" t="s">
        <v>10835</v>
      </c>
      <c r="D4483">
        <v>1</v>
      </c>
      <c r="F4483">
        <v>0</v>
      </c>
      <c r="G4483" s="493">
        <v>45212.5581828704</v>
      </c>
      <c r="H4483" s="493">
        <v>45212.5581828704</v>
      </c>
      <c r="I4483" t="s">
        <v>10836</v>
      </c>
      <c r="J4483" t="s">
        <v>10836</v>
      </c>
      <c r="K4483" t="s">
        <v>1368</v>
      </c>
    </row>
    <row r="4484" hidden="1" spans="1:11">
      <c r="A4484" t="s">
        <v>10837</v>
      </c>
      <c r="B4484">
        <v>1</v>
      </c>
      <c r="C4484" t="s">
        <v>10837</v>
      </c>
      <c r="D4484">
        <v>1</v>
      </c>
      <c r="F4484">
        <v>0</v>
      </c>
      <c r="G4484" s="493">
        <v>45212.5606365741</v>
      </c>
      <c r="H4484" s="493">
        <v>45212.5606365741</v>
      </c>
      <c r="I4484" t="s">
        <v>10838</v>
      </c>
      <c r="J4484" t="s">
        <v>10838</v>
      </c>
      <c r="K4484" t="s">
        <v>1368</v>
      </c>
    </row>
    <row r="4485" hidden="1" spans="1:11">
      <c r="A4485" t="s">
        <v>10839</v>
      </c>
      <c r="B4485">
        <v>1</v>
      </c>
      <c r="C4485" t="s">
        <v>10812</v>
      </c>
      <c r="D4485">
        <v>1</v>
      </c>
      <c r="E4485" t="s">
        <v>720</v>
      </c>
      <c r="F4485">
        <v>9</v>
      </c>
      <c r="G4485" s="493">
        <v>45048.6797222222</v>
      </c>
      <c r="H4485" s="493">
        <v>45048.7072569444</v>
      </c>
      <c r="I4485" t="s">
        <v>10540</v>
      </c>
      <c r="J4485" t="s">
        <v>10541</v>
      </c>
      <c r="K4485" t="s">
        <v>10541</v>
      </c>
    </row>
    <row r="4486" hidden="1" spans="1:11">
      <c r="A4486" t="s">
        <v>10840</v>
      </c>
      <c r="B4486">
        <v>1</v>
      </c>
      <c r="C4486" t="s">
        <v>10812</v>
      </c>
      <c r="D4486">
        <v>1</v>
      </c>
      <c r="E4486" t="s">
        <v>720</v>
      </c>
      <c r="F4486">
        <v>9</v>
      </c>
      <c r="G4486" s="493">
        <v>45048.6797222222</v>
      </c>
      <c r="H4486" s="493">
        <v>45048.7072569444</v>
      </c>
      <c r="I4486" t="s">
        <v>10841</v>
      </c>
      <c r="J4486" t="s">
        <v>10541</v>
      </c>
      <c r="K4486" t="s">
        <v>10541</v>
      </c>
    </row>
    <row r="4487" hidden="1" spans="1:11">
      <c r="A4487" t="s">
        <v>10842</v>
      </c>
      <c r="B4487">
        <v>1</v>
      </c>
      <c r="C4487" t="s">
        <v>10842</v>
      </c>
      <c r="D4487">
        <v>1</v>
      </c>
      <c r="F4487">
        <v>0</v>
      </c>
      <c r="G4487" s="493">
        <v>45085.6854861111</v>
      </c>
      <c r="H4487" s="493">
        <v>45085.6854861111</v>
      </c>
      <c r="I4487" t="s">
        <v>10843</v>
      </c>
      <c r="J4487" t="s">
        <v>10843</v>
      </c>
      <c r="K4487" t="s">
        <v>1368</v>
      </c>
    </row>
    <row r="4488" hidden="1" spans="1:11">
      <c r="A4488" t="s">
        <v>10844</v>
      </c>
      <c r="B4488">
        <v>1</v>
      </c>
      <c r="C4488" t="s">
        <v>10844</v>
      </c>
      <c r="D4488">
        <v>1</v>
      </c>
      <c r="F4488">
        <v>0</v>
      </c>
      <c r="G4488" s="493">
        <v>45093.5699652778</v>
      </c>
      <c r="H4488" s="493">
        <v>45093.5699652778</v>
      </c>
      <c r="I4488" t="s">
        <v>10845</v>
      </c>
      <c r="J4488" t="s">
        <v>10845</v>
      </c>
      <c r="K4488" t="s">
        <v>1368</v>
      </c>
    </row>
    <row r="4489" hidden="1" spans="1:11">
      <c r="A4489" t="s">
        <v>10846</v>
      </c>
      <c r="B4489">
        <v>1</v>
      </c>
      <c r="C4489" t="s">
        <v>10846</v>
      </c>
      <c r="D4489">
        <v>1</v>
      </c>
      <c r="F4489">
        <v>0</v>
      </c>
      <c r="G4489" s="493">
        <v>45093.5716550926</v>
      </c>
      <c r="H4489" s="493">
        <v>45093.5716550926</v>
      </c>
      <c r="I4489" t="s">
        <v>10847</v>
      </c>
      <c r="J4489" t="s">
        <v>10847</v>
      </c>
      <c r="K4489" t="s">
        <v>1368</v>
      </c>
    </row>
    <row r="4490" hidden="1" spans="1:11">
      <c r="A4490" t="s">
        <v>10848</v>
      </c>
      <c r="B4490">
        <v>1</v>
      </c>
      <c r="C4490" t="s">
        <v>10848</v>
      </c>
      <c r="D4490">
        <v>1</v>
      </c>
      <c r="F4490">
        <v>0</v>
      </c>
      <c r="G4490" s="493">
        <v>45097.4172106481</v>
      </c>
      <c r="H4490" s="493">
        <v>45097.4172106481</v>
      </c>
      <c r="I4490" t="s">
        <v>10849</v>
      </c>
      <c r="J4490" t="s">
        <v>10849</v>
      </c>
      <c r="K4490" t="s">
        <v>1368</v>
      </c>
    </row>
    <row r="4491" hidden="1" spans="1:11">
      <c r="A4491" t="s">
        <v>10850</v>
      </c>
      <c r="B4491">
        <v>1</v>
      </c>
      <c r="C4491" t="s">
        <v>10850</v>
      </c>
      <c r="D4491">
        <v>1</v>
      </c>
      <c r="F4491">
        <v>0</v>
      </c>
      <c r="G4491" s="493">
        <v>45097.456875</v>
      </c>
      <c r="H4491" s="493">
        <v>45097.456875</v>
      </c>
      <c r="I4491" t="s">
        <v>10851</v>
      </c>
      <c r="J4491" t="s">
        <v>10851</v>
      </c>
      <c r="K4491" t="s">
        <v>1368</v>
      </c>
    </row>
    <row r="4492" hidden="1" spans="1:11">
      <c r="A4492" t="s">
        <v>10852</v>
      </c>
      <c r="B4492">
        <v>1</v>
      </c>
      <c r="C4492" t="s">
        <v>10853</v>
      </c>
      <c r="D4492">
        <v>1</v>
      </c>
      <c r="E4492" t="s">
        <v>732</v>
      </c>
      <c r="F4492">
        <v>3</v>
      </c>
      <c r="G4492" s="493">
        <v>45086.6529050926</v>
      </c>
      <c r="H4492" s="493">
        <v>45086.6651157407</v>
      </c>
      <c r="I4492" t="s">
        <v>10854</v>
      </c>
      <c r="J4492" t="s">
        <v>10855</v>
      </c>
      <c r="K4492" t="s">
        <v>10856</v>
      </c>
    </row>
    <row r="4493" hidden="1" spans="1:11">
      <c r="A4493" t="s">
        <v>502</v>
      </c>
      <c r="B4493">
        <v>1</v>
      </c>
      <c r="C4493" t="s">
        <v>501</v>
      </c>
      <c r="D4493">
        <v>1</v>
      </c>
      <c r="E4493" t="s">
        <v>503</v>
      </c>
      <c r="F4493">
        <v>4</v>
      </c>
      <c r="G4493" s="493">
        <v>45369.6951967593</v>
      </c>
      <c r="H4493" s="493">
        <v>45369.7008449074</v>
      </c>
      <c r="I4493" t="s">
        <v>3077</v>
      </c>
      <c r="J4493" t="s">
        <v>3739</v>
      </c>
      <c r="K4493" t="s">
        <v>8647</v>
      </c>
    </row>
    <row r="4494" hidden="1" spans="1:11">
      <c r="A4494" t="s">
        <v>10857</v>
      </c>
      <c r="B4494">
        <v>1</v>
      </c>
      <c r="C4494" t="s">
        <v>501</v>
      </c>
      <c r="D4494">
        <v>1</v>
      </c>
      <c r="E4494" t="s">
        <v>503</v>
      </c>
      <c r="F4494">
        <v>4</v>
      </c>
      <c r="G4494" s="493">
        <v>45369.6951967593</v>
      </c>
      <c r="H4494" s="493">
        <v>45369.7008449074</v>
      </c>
      <c r="I4494" t="s">
        <v>8754</v>
      </c>
      <c r="J4494" t="s">
        <v>3739</v>
      </c>
      <c r="K4494" t="s">
        <v>8647</v>
      </c>
    </row>
    <row r="4495" hidden="1" spans="1:11">
      <c r="A4495" t="s">
        <v>549</v>
      </c>
      <c r="B4495">
        <v>1</v>
      </c>
      <c r="C4495" t="s">
        <v>548</v>
      </c>
      <c r="D4495">
        <v>1</v>
      </c>
      <c r="E4495" t="s">
        <v>550</v>
      </c>
      <c r="F4495">
        <v>6</v>
      </c>
      <c r="G4495" s="493">
        <v>45370.3679282407</v>
      </c>
      <c r="H4495" s="493">
        <v>45370.3715393519</v>
      </c>
      <c r="I4495" t="s">
        <v>3075</v>
      </c>
      <c r="J4495" t="s">
        <v>3735</v>
      </c>
      <c r="K4495" t="s">
        <v>3064</v>
      </c>
    </row>
    <row r="4496" hidden="1" spans="1:11">
      <c r="A4496" t="s">
        <v>10858</v>
      </c>
      <c r="B4496">
        <v>1</v>
      </c>
      <c r="C4496" t="s">
        <v>10858</v>
      </c>
      <c r="D4496">
        <v>1</v>
      </c>
      <c r="F4496">
        <v>0</v>
      </c>
      <c r="G4496" s="493">
        <v>45085.6944675926</v>
      </c>
      <c r="H4496" s="493">
        <v>45085.6944675926</v>
      </c>
      <c r="I4496" t="s">
        <v>10859</v>
      </c>
      <c r="J4496" t="s">
        <v>10859</v>
      </c>
      <c r="K4496" t="s">
        <v>1368</v>
      </c>
    </row>
    <row r="4497" hidden="1" spans="1:11">
      <c r="A4497" t="s">
        <v>10860</v>
      </c>
      <c r="B4497">
        <v>1</v>
      </c>
      <c r="C4497" t="s">
        <v>10860</v>
      </c>
      <c r="D4497">
        <v>1</v>
      </c>
      <c r="F4497">
        <v>0</v>
      </c>
      <c r="G4497" s="493">
        <v>45086.4737731482</v>
      </c>
      <c r="H4497" s="493">
        <v>45086.4737731482</v>
      </c>
      <c r="I4497" t="s">
        <v>10861</v>
      </c>
      <c r="J4497" t="s">
        <v>10861</v>
      </c>
      <c r="K4497" t="s">
        <v>1368</v>
      </c>
    </row>
    <row r="4498" hidden="1" spans="1:11">
      <c r="A4498" t="s">
        <v>10862</v>
      </c>
      <c r="B4498">
        <v>1</v>
      </c>
      <c r="C4498" t="s">
        <v>10862</v>
      </c>
      <c r="D4498">
        <v>1</v>
      </c>
      <c r="F4498">
        <v>0</v>
      </c>
      <c r="G4498" s="493">
        <v>45086.4988425926</v>
      </c>
      <c r="H4498" s="493">
        <v>45086.4988425926</v>
      </c>
      <c r="I4498" t="s">
        <v>10863</v>
      </c>
      <c r="J4498" t="s">
        <v>10863</v>
      </c>
      <c r="K4498" t="s">
        <v>1368</v>
      </c>
    </row>
    <row r="4499" hidden="1" spans="1:11">
      <c r="A4499" t="s">
        <v>10864</v>
      </c>
      <c r="B4499">
        <v>1</v>
      </c>
      <c r="C4499" t="s">
        <v>10864</v>
      </c>
      <c r="D4499">
        <v>1</v>
      </c>
      <c r="F4499">
        <v>0</v>
      </c>
      <c r="G4499" s="493">
        <v>45086.5261921296</v>
      </c>
      <c r="H4499" s="493">
        <v>45086.5261921296</v>
      </c>
      <c r="I4499" t="s">
        <v>10865</v>
      </c>
      <c r="J4499" t="s">
        <v>10865</v>
      </c>
      <c r="K4499" t="s">
        <v>1368</v>
      </c>
    </row>
    <row r="4500" hidden="1" spans="1:11">
      <c r="A4500" t="s">
        <v>10866</v>
      </c>
      <c r="B4500">
        <v>1</v>
      </c>
      <c r="C4500" t="s">
        <v>10866</v>
      </c>
      <c r="D4500">
        <v>1</v>
      </c>
      <c r="F4500">
        <v>0</v>
      </c>
      <c r="G4500" s="493">
        <v>45086.5272222222</v>
      </c>
      <c r="H4500" s="493">
        <v>45086.5272222222</v>
      </c>
      <c r="I4500" t="s">
        <v>10867</v>
      </c>
      <c r="J4500" t="s">
        <v>10867</v>
      </c>
      <c r="K4500" t="s">
        <v>1368</v>
      </c>
    </row>
    <row r="4501" hidden="1" spans="1:11">
      <c r="A4501" t="s">
        <v>10868</v>
      </c>
      <c r="B4501">
        <v>1</v>
      </c>
      <c r="C4501" t="s">
        <v>10869</v>
      </c>
      <c r="D4501">
        <v>1</v>
      </c>
      <c r="E4501" t="s">
        <v>10870</v>
      </c>
      <c r="F4501">
        <v>3</v>
      </c>
      <c r="G4501" s="493">
        <v>45086.6900115741</v>
      </c>
      <c r="H4501" s="493">
        <v>45086.6970023148</v>
      </c>
      <c r="I4501" t="s">
        <v>10871</v>
      </c>
      <c r="J4501" t="s">
        <v>10872</v>
      </c>
      <c r="K4501" t="s">
        <v>10873</v>
      </c>
    </row>
    <row r="4502" hidden="1" spans="1:11">
      <c r="A4502" t="s">
        <v>10874</v>
      </c>
      <c r="B4502">
        <v>1</v>
      </c>
      <c r="C4502" t="s">
        <v>10875</v>
      </c>
      <c r="D4502">
        <v>1</v>
      </c>
      <c r="E4502" t="s">
        <v>10876</v>
      </c>
      <c r="F4502">
        <v>8</v>
      </c>
      <c r="G4502" s="493">
        <v>45085.697037037</v>
      </c>
      <c r="H4502" s="493">
        <v>45086.3590046296</v>
      </c>
      <c r="I4502" t="s">
        <v>10877</v>
      </c>
      <c r="J4502" t="s">
        <v>10878</v>
      </c>
      <c r="K4502" t="s">
        <v>10879</v>
      </c>
    </row>
    <row r="4503" hidden="1" spans="1:11">
      <c r="A4503" t="s">
        <v>10880</v>
      </c>
      <c r="B4503">
        <v>1</v>
      </c>
      <c r="C4503" t="s">
        <v>10881</v>
      </c>
      <c r="D4503">
        <v>1</v>
      </c>
      <c r="E4503" t="s">
        <v>10882</v>
      </c>
      <c r="F4503">
        <v>8</v>
      </c>
      <c r="G4503" s="493">
        <v>45093.5750231482</v>
      </c>
      <c r="H4503" s="493">
        <v>45093.5997916667</v>
      </c>
      <c r="I4503" t="s">
        <v>10883</v>
      </c>
      <c r="J4503" t="s">
        <v>10884</v>
      </c>
      <c r="K4503" t="s">
        <v>10884</v>
      </c>
    </row>
    <row r="4504" hidden="1" spans="1:11">
      <c r="A4504" t="s">
        <v>10885</v>
      </c>
      <c r="B4504">
        <v>1</v>
      </c>
      <c r="C4504" t="s">
        <v>10886</v>
      </c>
      <c r="D4504">
        <v>1</v>
      </c>
      <c r="E4504" t="s">
        <v>10887</v>
      </c>
      <c r="F4504">
        <v>8</v>
      </c>
      <c r="G4504" s="493">
        <v>45097.4205439815</v>
      </c>
      <c r="H4504" s="493">
        <v>45099.4169097222</v>
      </c>
      <c r="I4504" t="s">
        <v>10888</v>
      </c>
      <c r="J4504" t="s">
        <v>10889</v>
      </c>
      <c r="K4504" t="s">
        <v>10889</v>
      </c>
    </row>
    <row r="4505" hidden="1" spans="1:11">
      <c r="A4505" t="s">
        <v>10890</v>
      </c>
      <c r="B4505">
        <v>1</v>
      </c>
      <c r="C4505" t="s">
        <v>10890</v>
      </c>
      <c r="D4505">
        <v>1</v>
      </c>
      <c r="F4505">
        <v>0</v>
      </c>
      <c r="G4505" s="493">
        <v>45131.6511574074</v>
      </c>
      <c r="H4505" s="493">
        <v>45131.6511574074</v>
      </c>
      <c r="I4505" t="s">
        <v>10891</v>
      </c>
      <c r="J4505" t="s">
        <v>10891</v>
      </c>
      <c r="K4505" t="s">
        <v>1368</v>
      </c>
    </row>
    <row r="4506" hidden="1" spans="1:11">
      <c r="A4506" t="s">
        <v>10892</v>
      </c>
      <c r="B4506">
        <v>1</v>
      </c>
      <c r="C4506" t="s">
        <v>10892</v>
      </c>
      <c r="D4506">
        <v>1</v>
      </c>
      <c r="F4506">
        <v>0</v>
      </c>
      <c r="G4506" s="493">
        <v>45131.6521412037</v>
      </c>
      <c r="H4506" s="493">
        <v>45131.6521412037</v>
      </c>
      <c r="I4506" t="s">
        <v>10893</v>
      </c>
      <c r="J4506" t="s">
        <v>10893</v>
      </c>
      <c r="K4506" t="s">
        <v>1368</v>
      </c>
    </row>
    <row r="4507" hidden="1" spans="1:11">
      <c r="A4507" t="s">
        <v>10894</v>
      </c>
      <c r="B4507">
        <v>1</v>
      </c>
      <c r="C4507" t="s">
        <v>10894</v>
      </c>
      <c r="D4507">
        <v>1</v>
      </c>
      <c r="F4507">
        <v>0</v>
      </c>
      <c r="G4507" s="493">
        <v>45131.4685069444</v>
      </c>
      <c r="H4507" s="493">
        <v>45131.4685069444</v>
      </c>
      <c r="I4507" t="s">
        <v>10895</v>
      </c>
      <c r="J4507" t="s">
        <v>10895</v>
      </c>
      <c r="K4507" t="s">
        <v>1368</v>
      </c>
    </row>
    <row r="4508" hidden="1" spans="1:11">
      <c r="A4508" t="s">
        <v>10896</v>
      </c>
      <c r="B4508">
        <v>1</v>
      </c>
      <c r="C4508" t="s">
        <v>10896</v>
      </c>
      <c r="D4508">
        <v>1</v>
      </c>
      <c r="F4508">
        <v>0</v>
      </c>
      <c r="G4508" s="493">
        <v>45131.4711458333</v>
      </c>
      <c r="H4508" s="493">
        <v>45131.4711458333</v>
      </c>
      <c r="I4508" t="s">
        <v>10897</v>
      </c>
      <c r="J4508" t="s">
        <v>10897</v>
      </c>
      <c r="K4508" t="s">
        <v>1368</v>
      </c>
    </row>
    <row r="4509" hidden="1" spans="1:11">
      <c r="A4509" t="s">
        <v>10898</v>
      </c>
      <c r="B4509">
        <v>1</v>
      </c>
      <c r="C4509" t="s">
        <v>10898</v>
      </c>
      <c r="D4509">
        <v>1</v>
      </c>
      <c r="F4509">
        <v>0</v>
      </c>
      <c r="G4509" s="493">
        <v>45140.6619675926</v>
      </c>
      <c r="H4509" s="493">
        <v>45140.6619675926</v>
      </c>
      <c r="I4509" t="s">
        <v>10899</v>
      </c>
      <c r="J4509" t="s">
        <v>10899</v>
      </c>
      <c r="K4509" t="s">
        <v>1368</v>
      </c>
    </row>
    <row r="4510" hidden="1" spans="1:11">
      <c r="A4510" t="s">
        <v>10900</v>
      </c>
      <c r="B4510">
        <v>1</v>
      </c>
      <c r="C4510" t="s">
        <v>10900</v>
      </c>
      <c r="D4510">
        <v>1</v>
      </c>
      <c r="F4510">
        <v>0</v>
      </c>
      <c r="G4510" s="493">
        <v>45140.6634375</v>
      </c>
      <c r="H4510" s="493">
        <v>45140.6634375</v>
      </c>
      <c r="I4510" t="s">
        <v>10901</v>
      </c>
      <c r="J4510" t="s">
        <v>10901</v>
      </c>
      <c r="K4510" t="s">
        <v>1368</v>
      </c>
    </row>
    <row r="4511" hidden="1" spans="1:11">
      <c r="A4511" t="s">
        <v>10902</v>
      </c>
      <c r="B4511">
        <v>1</v>
      </c>
      <c r="C4511" t="s">
        <v>10902</v>
      </c>
      <c r="D4511">
        <v>1</v>
      </c>
      <c r="F4511">
        <v>0</v>
      </c>
      <c r="G4511" s="493">
        <v>45131.5609490741</v>
      </c>
      <c r="H4511" s="493">
        <v>45131.5609490741</v>
      </c>
      <c r="I4511" t="s">
        <v>10903</v>
      </c>
      <c r="J4511" t="s">
        <v>10903</v>
      </c>
      <c r="K4511" t="s">
        <v>1368</v>
      </c>
    </row>
    <row r="4512" hidden="1" spans="1:11">
      <c r="A4512" t="s">
        <v>10904</v>
      </c>
      <c r="B4512">
        <v>1</v>
      </c>
      <c r="C4512" t="s">
        <v>10904</v>
      </c>
      <c r="D4512">
        <v>1</v>
      </c>
      <c r="F4512">
        <v>0</v>
      </c>
      <c r="G4512" s="493">
        <v>45131.5627893519</v>
      </c>
      <c r="H4512" s="493">
        <v>45131.5627893519</v>
      </c>
      <c r="I4512" t="s">
        <v>10905</v>
      </c>
      <c r="J4512" t="s">
        <v>10905</v>
      </c>
      <c r="K4512" t="s">
        <v>1368</v>
      </c>
    </row>
    <row r="4513" hidden="1" spans="1:11">
      <c r="A4513" t="s">
        <v>10906</v>
      </c>
      <c r="B4513">
        <v>1</v>
      </c>
      <c r="C4513" t="s">
        <v>10906</v>
      </c>
      <c r="D4513">
        <v>1</v>
      </c>
      <c r="F4513">
        <v>0</v>
      </c>
      <c r="G4513" s="493">
        <v>45160.7691203704</v>
      </c>
      <c r="H4513" s="493">
        <v>45160.7691203704</v>
      </c>
      <c r="I4513" t="s">
        <v>8715</v>
      </c>
      <c r="J4513" t="s">
        <v>8715</v>
      </c>
      <c r="K4513" t="s">
        <v>1368</v>
      </c>
    </row>
    <row r="4514" hidden="1" spans="1:11">
      <c r="A4514" t="s">
        <v>10907</v>
      </c>
      <c r="B4514">
        <v>1</v>
      </c>
      <c r="C4514" t="s">
        <v>10907</v>
      </c>
      <c r="D4514">
        <v>1</v>
      </c>
      <c r="F4514">
        <v>0</v>
      </c>
      <c r="G4514" s="493">
        <v>45252.6929166667</v>
      </c>
      <c r="H4514" s="493">
        <v>45252.6929166667</v>
      </c>
      <c r="I4514" t="s">
        <v>8717</v>
      </c>
      <c r="J4514" t="s">
        <v>8717</v>
      </c>
      <c r="K4514" t="s">
        <v>1368</v>
      </c>
    </row>
    <row r="4515" hidden="1" spans="1:11">
      <c r="A4515" t="s">
        <v>10908</v>
      </c>
      <c r="B4515">
        <v>1</v>
      </c>
      <c r="C4515" t="s">
        <v>10909</v>
      </c>
      <c r="D4515">
        <v>1</v>
      </c>
      <c r="E4515" t="s">
        <v>10910</v>
      </c>
      <c r="F4515">
        <v>2</v>
      </c>
      <c r="G4515" s="493">
        <v>45161.7131365741</v>
      </c>
      <c r="H4515" s="493">
        <v>45253.4321064815</v>
      </c>
      <c r="I4515" t="s">
        <v>3762</v>
      </c>
      <c r="J4515" t="s">
        <v>8034</v>
      </c>
      <c r="K4515" t="s">
        <v>8034</v>
      </c>
    </row>
    <row r="4516" hidden="1" spans="1:11">
      <c r="A4516" t="s">
        <v>10911</v>
      </c>
      <c r="B4516">
        <v>1</v>
      </c>
      <c r="C4516" t="s">
        <v>10912</v>
      </c>
      <c r="D4516">
        <v>1</v>
      </c>
      <c r="E4516" t="s">
        <v>10910</v>
      </c>
      <c r="F4516">
        <v>2</v>
      </c>
      <c r="G4516" s="493">
        <v>45252.6938194444</v>
      </c>
      <c r="H4516" s="493">
        <v>45253.4316319444</v>
      </c>
      <c r="I4516" t="s">
        <v>3536</v>
      </c>
      <c r="J4516" t="s">
        <v>3537</v>
      </c>
      <c r="K4516" t="s">
        <v>3537</v>
      </c>
    </row>
    <row r="4517" hidden="1" spans="1:11">
      <c r="A4517" t="s">
        <v>10913</v>
      </c>
      <c r="B4517">
        <v>1</v>
      </c>
      <c r="C4517" t="s">
        <v>10914</v>
      </c>
      <c r="D4517">
        <v>1</v>
      </c>
      <c r="E4517" t="s">
        <v>10910</v>
      </c>
      <c r="F4517">
        <v>2</v>
      </c>
      <c r="G4517" s="493">
        <v>45161.7146296296</v>
      </c>
      <c r="H4517" s="493">
        <v>45253.432650463</v>
      </c>
      <c r="I4517" t="s">
        <v>3814</v>
      </c>
      <c r="J4517" t="s">
        <v>3815</v>
      </c>
      <c r="K4517" t="s">
        <v>3815</v>
      </c>
    </row>
    <row r="4518" hidden="1" spans="1:11">
      <c r="A4518" t="s">
        <v>10915</v>
      </c>
      <c r="B4518">
        <v>1</v>
      </c>
      <c r="C4518" t="s">
        <v>10916</v>
      </c>
      <c r="D4518">
        <v>1</v>
      </c>
      <c r="E4518" t="s">
        <v>10910</v>
      </c>
      <c r="F4518">
        <v>2</v>
      </c>
      <c r="G4518" s="493">
        <v>45252.7137847222</v>
      </c>
      <c r="H4518" s="493">
        <v>45254.5419560185</v>
      </c>
      <c r="I4518" t="s">
        <v>3819</v>
      </c>
      <c r="J4518" t="s">
        <v>3820</v>
      </c>
      <c r="K4518" t="s">
        <v>3820</v>
      </c>
    </row>
    <row r="4519" hidden="1" spans="1:11">
      <c r="A4519" t="s">
        <v>10917</v>
      </c>
      <c r="B4519">
        <v>1</v>
      </c>
      <c r="C4519" t="s">
        <v>10918</v>
      </c>
      <c r="D4519">
        <v>1</v>
      </c>
      <c r="E4519" t="s">
        <v>10910</v>
      </c>
      <c r="F4519">
        <v>2</v>
      </c>
      <c r="G4519" s="493">
        <v>45163.6118634259</v>
      </c>
      <c r="H4519" s="493">
        <v>45253.4335532407</v>
      </c>
      <c r="I4519" t="s">
        <v>3767</v>
      </c>
      <c r="J4519" t="s">
        <v>3768</v>
      </c>
      <c r="K4519" t="s">
        <v>3768</v>
      </c>
    </row>
    <row r="4520" hidden="1" spans="1:11">
      <c r="A4520" t="s">
        <v>10919</v>
      </c>
      <c r="B4520">
        <v>1</v>
      </c>
      <c r="C4520" t="s">
        <v>10920</v>
      </c>
      <c r="D4520">
        <v>1</v>
      </c>
      <c r="E4520" t="s">
        <v>10910</v>
      </c>
      <c r="F4520">
        <v>2</v>
      </c>
      <c r="G4520" s="493">
        <v>45253.3818518519</v>
      </c>
      <c r="H4520" s="493">
        <v>45254.5422800926</v>
      </c>
      <c r="I4520" t="s">
        <v>3797</v>
      </c>
      <c r="J4520" t="s">
        <v>3798</v>
      </c>
      <c r="K4520" t="s">
        <v>3798</v>
      </c>
    </row>
    <row r="4521" hidden="1" spans="1:11">
      <c r="A4521" t="s">
        <v>10921</v>
      </c>
      <c r="B4521">
        <v>1</v>
      </c>
      <c r="C4521" t="s">
        <v>10920</v>
      </c>
      <c r="D4521">
        <v>1</v>
      </c>
      <c r="E4521" t="s">
        <v>10910</v>
      </c>
      <c r="F4521">
        <v>2</v>
      </c>
      <c r="G4521" s="493">
        <v>45253.3818518519</v>
      </c>
      <c r="H4521" s="493">
        <v>45254.5422800926</v>
      </c>
      <c r="I4521" t="s">
        <v>3801</v>
      </c>
      <c r="J4521" t="s">
        <v>3798</v>
      </c>
      <c r="K4521" t="s">
        <v>3798</v>
      </c>
    </row>
    <row r="4522" hidden="1" spans="1:11">
      <c r="A4522" t="s">
        <v>10922</v>
      </c>
      <c r="B4522">
        <v>1</v>
      </c>
      <c r="C4522" t="s">
        <v>10923</v>
      </c>
      <c r="D4522">
        <v>1</v>
      </c>
      <c r="E4522" t="s">
        <v>10924</v>
      </c>
      <c r="F4522">
        <v>8</v>
      </c>
      <c r="G4522" s="493">
        <v>45086.4767013889</v>
      </c>
      <c r="H4522" s="493">
        <v>45096.703900463</v>
      </c>
      <c r="I4522" t="s">
        <v>10925</v>
      </c>
      <c r="J4522" t="s">
        <v>10926</v>
      </c>
      <c r="K4522" t="s">
        <v>10926</v>
      </c>
    </row>
    <row r="4523" hidden="1" spans="1:11">
      <c r="A4523" t="s">
        <v>10927</v>
      </c>
      <c r="B4523">
        <v>1</v>
      </c>
      <c r="C4523" t="s">
        <v>10928</v>
      </c>
      <c r="D4523">
        <v>1</v>
      </c>
      <c r="E4523" t="s">
        <v>10924</v>
      </c>
      <c r="F4523">
        <v>8</v>
      </c>
      <c r="G4523" s="493">
        <v>45086.5289930556</v>
      </c>
      <c r="H4523" s="493">
        <v>45086.5754398148</v>
      </c>
      <c r="I4523" t="s">
        <v>10929</v>
      </c>
      <c r="J4523" t="s">
        <v>10930</v>
      </c>
      <c r="K4523" t="s">
        <v>10930</v>
      </c>
    </row>
    <row r="4524" hidden="1" spans="1:11">
      <c r="A4524" t="s">
        <v>10931</v>
      </c>
      <c r="B4524">
        <v>1</v>
      </c>
      <c r="C4524" t="s">
        <v>10923</v>
      </c>
      <c r="D4524">
        <v>1</v>
      </c>
      <c r="E4524" t="s">
        <v>10924</v>
      </c>
      <c r="F4524">
        <v>8</v>
      </c>
      <c r="G4524" s="493">
        <v>45086.4767013889</v>
      </c>
      <c r="H4524" s="493">
        <v>45096.703900463</v>
      </c>
      <c r="I4524" t="s">
        <v>10932</v>
      </c>
      <c r="J4524" t="s">
        <v>10926</v>
      </c>
      <c r="K4524" t="s">
        <v>10926</v>
      </c>
    </row>
    <row r="4525" hidden="1" spans="1:11">
      <c r="A4525" t="s">
        <v>10933</v>
      </c>
      <c r="B4525">
        <v>1</v>
      </c>
      <c r="C4525" t="s">
        <v>10928</v>
      </c>
      <c r="D4525">
        <v>1</v>
      </c>
      <c r="E4525" t="s">
        <v>10924</v>
      </c>
      <c r="F4525">
        <v>8</v>
      </c>
      <c r="G4525" s="493">
        <v>45086.5289930556</v>
      </c>
      <c r="H4525" s="493">
        <v>45086.5754398148</v>
      </c>
      <c r="I4525" t="s">
        <v>10934</v>
      </c>
      <c r="J4525" t="s">
        <v>10930</v>
      </c>
      <c r="K4525" t="s">
        <v>10930</v>
      </c>
    </row>
    <row r="4526" hidden="1" spans="1:11">
      <c r="A4526" t="s">
        <v>10935</v>
      </c>
      <c r="B4526">
        <v>1</v>
      </c>
      <c r="C4526" t="s">
        <v>10875</v>
      </c>
      <c r="D4526">
        <v>1</v>
      </c>
      <c r="E4526" t="s">
        <v>10876</v>
      </c>
      <c r="F4526">
        <v>8</v>
      </c>
      <c r="G4526" s="493">
        <v>45085.697037037</v>
      </c>
      <c r="H4526" s="493">
        <v>45086.3590046296</v>
      </c>
      <c r="I4526" t="s">
        <v>10936</v>
      </c>
      <c r="J4526" t="s">
        <v>10878</v>
      </c>
      <c r="K4526" t="s">
        <v>10879</v>
      </c>
    </row>
    <row r="4527" hidden="1" spans="1:11">
      <c r="A4527" t="s">
        <v>10937</v>
      </c>
      <c r="B4527">
        <v>1</v>
      </c>
      <c r="C4527" t="s">
        <v>10937</v>
      </c>
      <c r="D4527">
        <v>1</v>
      </c>
      <c r="F4527">
        <v>0</v>
      </c>
      <c r="G4527" s="493">
        <v>45131.6503819444</v>
      </c>
      <c r="H4527" s="493">
        <v>45131.6503819444</v>
      </c>
      <c r="I4527" t="s">
        <v>10938</v>
      </c>
      <c r="J4527" t="s">
        <v>10938</v>
      </c>
      <c r="K4527" t="s">
        <v>1368</v>
      </c>
    </row>
    <row r="4528" hidden="1" spans="1:11">
      <c r="A4528" t="s">
        <v>10939</v>
      </c>
      <c r="B4528">
        <v>1</v>
      </c>
      <c r="C4528" t="s">
        <v>10881</v>
      </c>
      <c r="D4528">
        <v>1</v>
      </c>
      <c r="E4528" t="s">
        <v>10882</v>
      </c>
      <c r="F4528">
        <v>8</v>
      </c>
      <c r="G4528" s="493">
        <v>45093.5750231482</v>
      </c>
      <c r="H4528" s="493">
        <v>45093.5997916667</v>
      </c>
      <c r="I4528" t="s">
        <v>10940</v>
      </c>
      <c r="J4528" t="s">
        <v>10884</v>
      </c>
      <c r="K4528" t="s">
        <v>10884</v>
      </c>
    </row>
    <row r="4529" hidden="1" spans="1:11">
      <c r="A4529" t="s">
        <v>10941</v>
      </c>
      <c r="B4529">
        <v>1</v>
      </c>
      <c r="C4529" t="s">
        <v>10886</v>
      </c>
      <c r="D4529">
        <v>1</v>
      </c>
      <c r="E4529" t="s">
        <v>10887</v>
      </c>
      <c r="F4529">
        <v>8</v>
      </c>
      <c r="G4529" s="493">
        <v>45097.4205439815</v>
      </c>
      <c r="H4529" s="493">
        <v>45099.4169097222</v>
      </c>
      <c r="I4529" t="s">
        <v>10942</v>
      </c>
      <c r="J4529" t="s">
        <v>10889</v>
      </c>
      <c r="K4529" t="s">
        <v>10889</v>
      </c>
    </row>
    <row r="4530" hidden="1" spans="1:11">
      <c r="A4530" t="s">
        <v>885</v>
      </c>
      <c r="B4530">
        <v>1</v>
      </c>
      <c r="C4530" t="s">
        <v>884</v>
      </c>
      <c r="D4530">
        <v>1</v>
      </c>
      <c r="E4530" t="s">
        <v>886</v>
      </c>
      <c r="F4530">
        <v>6</v>
      </c>
      <c r="G4530" s="493">
        <v>44974.6836805556</v>
      </c>
      <c r="H4530" s="493">
        <v>45656.6123958333</v>
      </c>
      <c r="I4530" t="s">
        <v>10387</v>
      </c>
      <c r="J4530" t="s">
        <v>4265</v>
      </c>
      <c r="K4530" t="s">
        <v>4265</v>
      </c>
    </row>
    <row r="4531" hidden="1" spans="1:11">
      <c r="A4531" t="s">
        <v>10943</v>
      </c>
      <c r="B4531">
        <v>1</v>
      </c>
      <c r="C4531" t="s">
        <v>743</v>
      </c>
      <c r="D4531">
        <v>1</v>
      </c>
      <c r="E4531" t="s">
        <v>745</v>
      </c>
      <c r="F4531">
        <v>2</v>
      </c>
      <c r="G4531" s="493">
        <v>45151.7451736111</v>
      </c>
      <c r="H4531" s="493">
        <v>45151.7521064815</v>
      </c>
      <c r="I4531" t="s">
        <v>7943</v>
      </c>
      <c r="J4531" t="s">
        <v>7788</v>
      </c>
      <c r="K4531" t="s">
        <v>7788</v>
      </c>
    </row>
    <row r="4532" hidden="1" spans="1:11">
      <c r="A4532" t="s">
        <v>10944</v>
      </c>
      <c r="B4532">
        <v>1</v>
      </c>
      <c r="C4532" t="s">
        <v>10944</v>
      </c>
      <c r="D4532">
        <v>1</v>
      </c>
      <c r="F4532">
        <v>0</v>
      </c>
      <c r="G4532" s="493">
        <v>45239.4890046296</v>
      </c>
      <c r="H4532" s="493">
        <v>45239.4890046296</v>
      </c>
      <c r="I4532" t="s">
        <v>10945</v>
      </c>
      <c r="J4532" t="s">
        <v>10945</v>
      </c>
      <c r="K4532" t="s">
        <v>1368</v>
      </c>
    </row>
    <row r="4533" hidden="1" spans="1:11">
      <c r="A4533" t="s">
        <v>10946</v>
      </c>
      <c r="B4533">
        <v>1</v>
      </c>
      <c r="C4533" t="s">
        <v>10946</v>
      </c>
      <c r="D4533">
        <v>1</v>
      </c>
      <c r="F4533">
        <v>0</v>
      </c>
      <c r="G4533" s="493">
        <v>45230.669375</v>
      </c>
      <c r="H4533" s="493">
        <v>45230.669375</v>
      </c>
      <c r="I4533" t="s">
        <v>10947</v>
      </c>
      <c r="J4533" t="s">
        <v>10947</v>
      </c>
      <c r="K4533" t="s">
        <v>1368</v>
      </c>
    </row>
    <row r="4534" hidden="1" spans="1:11">
      <c r="A4534" t="s">
        <v>10948</v>
      </c>
      <c r="B4534">
        <v>1</v>
      </c>
      <c r="C4534" t="s">
        <v>10949</v>
      </c>
      <c r="D4534">
        <v>1</v>
      </c>
      <c r="E4534" t="s">
        <v>10655</v>
      </c>
      <c r="F4534">
        <v>9</v>
      </c>
      <c r="G4534" s="493">
        <v>45342.6305439815</v>
      </c>
      <c r="H4534" s="493">
        <v>45342.6411574074</v>
      </c>
      <c r="I4534" t="s">
        <v>9895</v>
      </c>
      <c r="J4534" t="s">
        <v>9384</v>
      </c>
      <c r="K4534" t="s">
        <v>9384</v>
      </c>
    </row>
    <row r="4535" hidden="1" spans="1:11">
      <c r="A4535" t="s">
        <v>10950</v>
      </c>
      <c r="B4535">
        <v>1</v>
      </c>
      <c r="C4535" t="s">
        <v>10949</v>
      </c>
      <c r="D4535">
        <v>1</v>
      </c>
      <c r="E4535" t="s">
        <v>10655</v>
      </c>
      <c r="F4535">
        <v>9</v>
      </c>
      <c r="G4535" s="493">
        <v>45342.6305439815</v>
      </c>
      <c r="H4535" s="493">
        <v>45342.6411574074</v>
      </c>
      <c r="I4535" t="s">
        <v>10951</v>
      </c>
      <c r="J4535" t="s">
        <v>9384</v>
      </c>
      <c r="K4535" t="s">
        <v>9384</v>
      </c>
    </row>
    <row r="4536" hidden="1" spans="1:11">
      <c r="A4536" t="s">
        <v>10952</v>
      </c>
      <c r="B4536">
        <v>1</v>
      </c>
      <c r="C4536" t="s">
        <v>10953</v>
      </c>
      <c r="D4536">
        <v>1</v>
      </c>
      <c r="E4536" t="s">
        <v>10954</v>
      </c>
      <c r="F4536">
        <v>9</v>
      </c>
      <c r="G4536" s="493">
        <v>45931.4969328704</v>
      </c>
      <c r="H4536" s="493">
        <v>45931.520787037</v>
      </c>
      <c r="I4536" t="s">
        <v>9810</v>
      </c>
      <c r="J4536" t="s">
        <v>9811</v>
      </c>
      <c r="K4536" t="s">
        <v>9811</v>
      </c>
    </row>
    <row r="4537" hidden="1" spans="1:11">
      <c r="A4537" t="s">
        <v>10955</v>
      </c>
      <c r="B4537">
        <v>1</v>
      </c>
      <c r="C4537" t="s">
        <v>10953</v>
      </c>
      <c r="D4537">
        <v>1</v>
      </c>
      <c r="E4537" t="s">
        <v>10954</v>
      </c>
      <c r="F4537">
        <v>9</v>
      </c>
      <c r="G4537" s="493">
        <v>45931.4969328704</v>
      </c>
      <c r="H4537" s="493">
        <v>45931.520787037</v>
      </c>
      <c r="I4537" t="s">
        <v>10956</v>
      </c>
      <c r="J4537" t="s">
        <v>9811</v>
      </c>
      <c r="K4537" t="s">
        <v>9811</v>
      </c>
    </row>
    <row r="4538" hidden="1" spans="1:11">
      <c r="A4538" t="s">
        <v>10957</v>
      </c>
      <c r="B4538">
        <v>1</v>
      </c>
      <c r="C4538" t="s">
        <v>10958</v>
      </c>
      <c r="D4538">
        <v>1</v>
      </c>
      <c r="E4538" t="s">
        <v>10954</v>
      </c>
      <c r="F4538">
        <v>9</v>
      </c>
      <c r="G4538" s="493">
        <v>45931.5065277778</v>
      </c>
      <c r="H4538" s="493">
        <v>45931.6425</v>
      </c>
      <c r="I4538" t="s">
        <v>9815</v>
      </c>
      <c r="J4538" t="s">
        <v>9816</v>
      </c>
      <c r="K4538" t="s">
        <v>9816</v>
      </c>
    </row>
    <row r="4539" hidden="1" spans="1:11">
      <c r="A4539" t="s">
        <v>10959</v>
      </c>
      <c r="B4539">
        <v>1</v>
      </c>
      <c r="C4539" t="s">
        <v>10958</v>
      </c>
      <c r="D4539">
        <v>1</v>
      </c>
      <c r="E4539" t="s">
        <v>10954</v>
      </c>
      <c r="F4539">
        <v>9</v>
      </c>
      <c r="G4539" s="493">
        <v>45931.5065277778</v>
      </c>
      <c r="H4539" s="493">
        <v>45931.6425</v>
      </c>
      <c r="I4539" t="s">
        <v>10960</v>
      </c>
      <c r="J4539" t="s">
        <v>9816</v>
      </c>
      <c r="K4539" t="s">
        <v>9816</v>
      </c>
    </row>
    <row r="4540" hidden="1" spans="1:11">
      <c r="A4540" t="s">
        <v>10961</v>
      </c>
      <c r="B4540">
        <v>1</v>
      </c>
      <c r="C4540" t="s">
        <v>10961</v>
      </c>
      <c r="D4540">
        <v>1</v>
      </c>
      <c r="E4540" t="s">
        <v>10962</v>
      </c>
      <c r="F4540">
        <v>1</v>
      </c>
      <c r="G4540" s="493">
        <v>45212.6221296296</v>
      </c>
      <c r="H4540" s="493">
        <v>45215.4101273148</v>
      </c>
      <c r="I4540" t="s">
        <v>10963</v>
      </c>
      <c r="J4540" t="s">
        <v>10963</v>
      </c>
      <c r="K4540" t="s">
        <v>10964</v>
      </c>
    </row>
    <row r="4541" hidden="1" spans="1:11">
      <c r="A4541" t="s">
        <v>543</v>
      </c>
      <c r="B4541">
        <v>1</v>
      </c>
      <c r="C4541" t="s">
        <v>542</v>
      </c>
      <c r="D4541">
        <v>1</v>
      </c>
      <c r="E4541" t="s">
        <v>544</v>
      </c>
      <c r="F4541">
        <v>8</v>
      </c>
      <c r="G4541" s="493">
        <v>42138.6775</v>
      </c>
      <c r="H4541" s="493">
        <v>42826.3893287037</v>
      </c>
      <c r="I4541" t="s">
        <v>7270</v>
      </c>
      <c r="J4541" t="s">
        <v>2437</v>
      </c>
      <c r="K4541" t="s">
        <v>5224</v>
      </c>
    </row>
    <row r="4542" hidden="1" spans="1:11">
      <c r="A4542" t="s">
        <v>10965</v>
      </c>
      <c r="B4542">
        <v>1</v>
      </c>
      <c r="C4542" t="s">
        <v>542</v>
      </c>
      <c r="D4542">
        <v>1</v>
      </c>
      <c r="E4542" t="s">
        <v>544</v>
      </c>
      <c r="F4542">
        <v>8</v>
      </c>
      <c r="G4542" s="493">
        <v>42138.6775</v>
      </c>
      <c r="H4542" s="493">
        <v>42826.3893287037</v>
      </c>
      <c r="I4542" t="s">
        <v>7274</v>
      </c>
      <c r="J4542" t="s">
        <v>2437</v>
      </c>
      <c r="K4542" t="s">
        <v>5224</v>
      </c>
    </row>
    <row r="4543" hidden="1" spans="1:11">
      <c r="A4543" t="s">
        <v>10966</v>
      </c>
      <c r="B4543">
        <v>1</v>
      </c>
      <c r="C4543" t="s">
        <v>542</v>
      </c>
      <c r="D4543">
        <v>1</v>
      </c>
      <c r="E4543" t="s">
        <v>544</v>
      </c>
      <c r="F4543">
        <v>8</v>
      </c>
      <c r="G4543" s="493">
        <v>42138.6775</v>
      </c>
      <c r="H4543" s="493">
        <v>42826.3893287037</v>
      </c>
      <c r="I4543" t="s">
        <v>10967</v>
      </c>
      <c r="J4543" t="s">
        <v>2437</v>
      </c>
      <c r="K4543" t="s">
        <v>5224</v>
      </c>
    </row>
    <row r="4544" hidden="1" spans="1:11">
      <c r="A4544" t="s">
        <v>10968</v>
      </c>
      <c r="B4544">
        <v>1</v>
      </c>
      <c r="C4544" t="s">
        <v>542</v>
      </c>
      <c r="D4544">
        <v>1</v>
      </c>
      <c r="E4544" t="s">
        <v>544</v>
      </c>
      <c r="F4544">
        <v>8</v>
      </c>
      <c r="G4544" s="493">
        <v>42138.6775</v>
      </c>
      <c r="H4544" s="493">
        <v>42826.3893287037</v>
      </c>
      <c r="I4544" t="s">
        <v>7272</v>
      </c>
      <c r="J4544" t="s">
        <v>2437</v>
      </c>
      <c r="K4544" t="s">
        <v>5224</v>
      </c>
    </row>
    <row r="4545" hidden="1" spans="1:11">
      <c r="A4545" t="s">
        <v>10969</v>
      </c>
      <c r="B4545">
        <v>1</v>
      </c>
      <c r="C4545" t="s">
        <v>10970</v>
      </c>
      <c r="D4545">
        <v>1</v>
      </c>
      <c r="E4545" t="s">
        <v>10434</v>
      </c>
      <c r="F4545">
        <v>4</v>
      </c>
      <c r="G4545" s="493">
        <v>45138.4796759259</v>
      </c>
      <c r="H4545" s="493">
        <v>45138.676099537</v>
      </c>
      <c r="I4545" t="s">
        <v>10971</v>
      </c>
      <c r="J4545" t="s">
        <v>10972</v>
      </c>
      <c r="K4545" t="s">
        <v>10973</v>
      </c>
    </row>
    <row r="4546" hidden="1" spans="1:11">
      <c r="A4546" t="s">
        <v>10974</v>
      </c>
      <c r="B4546">
        <v>1</v>
      </c>
      <c r="C4546" t="s">
        <v>10970</v>
      </c>
      <c r="D4546">
        <v>1</v>
      </c>
      <c r="E4546" t="s">
        <v>10434</v>
      </c>
      <c r="F4546">
        <v>4</v>
      </c>
      <c r="G4546" s="493">
        <v>45138.4796759259</v>
      </c>
      <c r="H4546" s="493">
        <v>45138.676099537</v>
      </c>
      <c r="I4546" t="s">
        <v>10975</v>
      </c>
      <c r="J4546" t="s">
        <v>10972</v>
      </c>
      <c r="K4546" t="s">
        <v>10973</v>
      </c>
    </row>
    <row r="4547" hidden="1" spans="1:11">
      <c r="A4547" t="s">
        <v>10976</v>
      </c>
      <c r="B4547">
        <v>1</v>
      </c>
      <c r="C4547" t="s">
        <v>10977</v>
      </c>
      <c r="D4547">
        <v>1</v>
      </c>
      <c r="E4547" t="s">
        <v>10434</v>
      </c>
      <c r="F4547">
        <v>4</v>
      </c>
      <c r="G4547" s="493">
        <v>45138.4841203704</v>
      </c>
      <c r="H4547" s="493">
        <v>45138.6771064815</v>
      </c>
      <c r="I4547" t="s">
        <v>10978</v>
      </c>
      <c r="J4547" t="s">
        <v>10979</v>
      </c>
      <c r="K4547" t="s">
        <v>10980</v>
      </c>
    </row>
    <row r="4548" hidden="1" spans="1:11">
      <c r="A4548" t="s">
        <v>10981</v>
      </c>
      <c r="B4548">
        <v>1</v>
      </c>
      <c r="C4548" t="s">
        <v>10977</v>
      </c>
      <c r="D4548">
        <v>1</v>
      </c>
      <c r="E4548" t="s">
        <v>10434</v>
      </c>
      <c r="F4548">
        <v>4</v>
      </c>
      <c r="G4548" s="493">
        <v>45138.4841203704</v>
      </c>
      <c r="H4548" s="493">
        <v>45138.6771064815</v>
      </c>
      <c r="I4548" t="s">
        <v>10982</v>
      </c>
      <c r="J4548" t="s">
        <v>10979</v>
      </c>
      <c r="K4548" t="s">
        <v>10980</v>
      </c>
    </row>
    <row r="4549" hidden="1" spans="1:11">
      <c r="A4549" t="s">
        <v>10983</v>
      </c>
      <c r="B4549">
        <v>1</v>
      </c>
      <c r="C4549" t="s">
        <v>10983</v>
      </c>
      <c r="D4549">
        <v>1</v>
      </c>
      <c r="F4549">
        <v>0</v>
      </c>
      <c r="G4549" s="493">
        <v>45198.6191782407</v>
      </c>
      <c r="H4549" s="493">
        <v>45198.6191782407</v>
      </c>
      <c r="I4549" t="s">
        <v>10984</v>
      </c>
      <c r="J4549" t="s">
        <v>10984</v>
      </c>
      <c r="K4549" t="s">
        <v>1368</v>
      </c>
    </row>
    <row r="4550" hidden="1" spans="1:11">
      <c r="A4550" t="s">
        <v>10985</v>
      </c>
      <c r="B4550">
        <v>1</v>
      </c>
      <c r="C4550" t="s">
        <v>10985</v>
      </c>
      <c r="D4550">
        <v>1</v>
      </c>
      <c r="F4550">
        <v>0</v>
      </c>
      <c r="G4550" s="493">
        <v>45201.5897106481</v>
      </c>
      <c r="H4550" s="493">
        <v>45201.5897106481</v>
      </c>
      <c r="I4550" t="s">
        <v>10986</v>
      </c>
      <c r="J4550" t="s">
        <v>10986</v>
      </c>
      <c r="K4550" t="s">
        <v>1368</v>
      </c>
    </row>
    <row r="4551" hidden="1" spans="1:11">
      <c r="A4551" t="s">
        <v>10987</v>
      </c>
      <c r="B4551">
        <v>1</v>
      </c>
      <c r="C4551" t="s">
        <v>10987</v>
      </c>
      <c r="D4551">
        <v>1</v>
      </c>
      <c r="F4551">
        <v>0</v>
      </c>
      <c r="G4551" s="493">
        <v>45198.6255092593</v>
      </c>
      <c r="H4551" s="493">
        <v>45198.6255092593</v>
      </c>
      <c r="I4551" t="s">
        <v>10988</v>
      </c>
      <c r="J4551" t="s">
        <v>10988</v>
      </c>
      <c r="K4551" t="s">
        <v>1368</v>
      </c>
    </row>
    <row r="4552" hidden="1" spans="1:11">
      <c r="A4552" t="s">
        <v>10989</v>
      </c>
      <c r="B4552">
        <v>1</v>
      </c>
      <c r="C4552" t="s">
        <v>10989</v>
      </c>
      <c r="D4552">
        <v>1</v>
      </c>
      <c r="F4552">
        <v>0</v>
      </c>
      <c r="G4552" s="493">
        <v>45198.6286805556</v>
      </c>
      <c r="H4552" s="493">
        <v>45198.6286805556</v>
      </c>
      <c r="I4552" t="s">
        <v>10990</v>
      </c>
      <c r="J4552" t="s">
        <v>10990</v>
      </c>
      <c r="K4552" t="s">
        <v>1368</v>
      </c>
    </row>
    <row r="4553" hidden="1" spans="1:11">
      <c r="A4553" t="s">
        <v>10991</v>
      </c>
      <c r="B4553">
        <v>1</v>
      </c>
      <c r="C4553" t="s">
        <v>10991</v>
      </c>
      <c r="D4553">
        <v>1</v>
      </c>
      <c r="F4553">
        <v>0</v>
      </c>
      <c r="G4553" s="493">
        <v>45201.5804861111</v>
      </c>
      <c r="H4553" s="493">
        <v>45201.5804861111</v>
      </c>
      <c r="I4553" t="s">
        <v>10992</v>
      </c>
      <c r="J4553" t="s">
        <v>10992</v>
      </c>
      <c r="K4553" t="s">
        <v>1368</v>
      </c>
    </row>
    <row r="4554" hidden="1" spans="1:11">
      <c r="A4554" t="s">
        <v>10993</v>
      </c>
      <c r="B4554">
        <v>1</v>
      </c>
      <c r="C4554" t="s">
        <v>10993</v>
      </c>
      <c r="D4554">
        <v>1</v>
      </c>
      <c r="F4554">
        <v>0</v>
      </c>
      <c r="G4554" s="493">
        <v>45201.5722569444</v>
      </c>
      <c r="H4554" s="493">
        <v>45201.5722569444</v>
      </c>
      <c r="I4554" t="s">
        <v>10994</v>
      </c>
      <c r="J4554" t="s">
        <v>10994</v>
      </c>
      <c r="K4554" t="s">
        <v>1368</v>
      </c>
    </row>
    <row r="4555" hidden="1" spans="1:11">
      <c r="A4555" t="s">
        <v>10995</v>
      </c>
      <c r="B4555">
        <v>1</v>
      </c>
      <c r="C4555" t="s">
        <v>10996</v>
      </c>
      <c r="D4555">
        <v>1</v>
      </c>
      <c r="E4555" t="s">
        <v>10550</v>
      </c>
      <c r="F4555">
        <v>8</v>
      </c>
      <c r="G4555" s="493">
        <v>45201.5853356481</v>
      </c>
      <c r="H4555" s="493">
        <v>45209.5613194444</v>
      </c>
      <c r="I4555" t="s">
        <v>10997</v>
      </c>
      <c r="J4555" t="s">
        <v>10998</v>
      </c>
      <c r="K4555" t="s">
        <v>10551</v>
      </c>
    </row>
    <row r="4556" hidden="1" spans="1:11">
      <c r="A4556" t="s">
        <v>10999</v>
      </c>
      <c r="B4556">
        <v>1</v>
      </c>
      <c r="C4556" t="s">
        <v>11000</v>
      </c>
      <c r="D4556">
        <v>1</v>
      </c>
      <c r="E4556" t="s">
        <v>11001</v>
      </c>
      <c r="F4556">
        <v>4</v>
      </c>
      <c r="G4556" s="493">
        <v>45187.6190046296</v>
      </c>
      <c r="H4556" s="493">
        <v>45187.6679398148</v>
      </c>
      <c r="I4556" t="s">
        <v>8896</v>
      </c>
      <c r="J4556" t="s">
        <v>8217</v>
      </c>
      <c r="K4556" t="s">
        <v>8892</v>
      </c>
    </row>
    <row r="4557" hidden="1" spans="1:11">
      <c r="A4557" t="s">
        <v>11002</v>
      </c>
      <c r="B4557">
        <v>1</v>
      </c>
      <c r="C4557" t="s">
        <v>11000</v>
      </c>
      <c r="D4557">
        <v>1</v>
      </c>
      <c r="E4557" t="s">
        <v>11001</v>
      </c>
      <c r="F4557">
        <v>4</v>
      </c>
      <c r="G4557" s="493">
        <v>45187.6190046296</v>
      </c>
      <c r="H4557" s="493">
        <v>45187.6679398148</v>
      </c>
      <c r="I4557" t="s">
        <v>8901</v>
      </c>
      <c r="J4557" t="s">
        <v>8217</v>
      </c>
      <c r="K4557" t="s">
        <v>8892</v>
      </c>
    </row>
    <row r="4558" hidden="1" spans="1:11">
      <c r="A4558" t="s">
        <v>11003</v>
      </c>
      <c r="B4558">
        <v>1</v>
      </c>
      <c r="C4558" t="s">
        <v>11004</v>
      </c>
      <c r="D4558">
        <v>1</v>
      </c>
      <c r="E4558" t="s">
        <v>11005</v>
      </c>
      <c r="F4558">
        <v>4</v>
      </c>
      <c r="G4558" s="493">
        <v>45187.6373263889</v>
      </c>
      <c r="H4558" s="493">
        <v>45187.6675115741</v>
      </c>
      <c r="I4558" t="s">
        <v>8898</v>
      </c>
      <c r="J4558" t="s">
        <v>8707</v>
      </c>
      <c r="K4558" t="s">
        <v>8905</v>
      </c>
    </row>
    <row r="4559" hidden="1" spans="1:11">
      <c r="A4559" t="s">
        <v>11006</v>
      </c>
      <c r="B4559">
        <v>1</v>
      </c>
      <c r="C4559" t="s">
        <v>11004</v>
      </c>
      <c r="D4559">
        <v>1</v>
      </c>
      <c r="E4559" t="s">
        <v>11005</v>
      </c>
      <c r="F4559">
        <v>4</v>
      </c>
      <c r="G4559" s="493">
        <v>45187.6373263889</v>
      </c>
      <c r="H4559" s="493">
        <v>45187.6675115741</v>
      </c>
      <c r="I4559" t="s">
        <v>8904</v>
      </c>
      <c r="J4559" t="s">
        <v>8707</v>
      </c>
      <c r="K4559" t="s">
        <v>8905</v>
      </c>
    </row>
    <row r="4560" hidden="1" spans="1:11">
      <c r="A4560" t="s">
        <v>11007</v>
      </c>
      <c r="B4560">
        <v>1</v>
      </c>
      <c r="C4560" t="s">
        <v>10996</v>
      </c>
      <c r="D4560">
        <v>1</v>
      </c>
      <c r="E4560" t="s">
        <v>10550</v>
      </c>
      <c r="F4560">
        <v>8</v>
      </c>
      <c r="G4560" s="493">
        <v>45201.5853356481</v>
      </c>
      <c r="H4560" s="493">
        <v>45209.5613194444</v>
      </c>
      <c r="I4560" t="s">
        <v>11008</v>
      </c>
      <c r="J4560" t="s">
        <v>10998</v>
      </c>
      <c r="K4560" t="s">
        <v>10551</v>
      </c>
    </row>
    <row r="4561" hidden="1" spans="1:11">
      <c r="A4561" t="s">
        <v>11009</v>
      </c>
      <c r="B4561">
        <v>1</v>
      </c>
      <c r="C4561" t="s">
        <v>11010</v>
      </c>
      <c r="D4561">
        <v>1</v>
      </c>
      <c r="E4561" t="s">
        <v>10553</v>
      </c>
      <c r="F4561">
        <v>8</v>
      </c>
      <c r="G4561" s="493">
        <v>45198.6383217593</v>
      </c>
      <c r="H4561" s="493">
        <v>45210.4869444444</v>
      </c>
      <c r="I4561" t="s">
        <v>11011</v>
      </c>
      <c r="J4561" t="s">
        <v>11012</v>
      </c>
      <c r="K4561" t="s">
        <v>10555</v>
      </c>
    </row>
    <row r="4562" hidden="1" spans="1:11">
      <c r="A4562" t="s">
        <v>11013</v>
      </c>
      <c r="B4562">
        <v>1</v>
      </c>
      <c r="C4562" t="s">
        <v>11010</v>
      </c>
      <c r="D4562">
        <v>1</v>
      </c>
      <c r="E4562" t="s">
        <v>10553</v>
      </c>
      <c r="F4562">
        <v>8</v>
      </c>
      <c r="G4562" s="493">
        <v>45198.6383217593</v>
      </c>
      <c r="H4562" s="493">
        <v>45210.4869444444</v>
      </c>
      <c r="I4562" t="s">
        <v>11014</v>
      </c>
      <c r="J4562" t="s">
        <v>11012</v>
      </c>
      <c r="K4562" t="s">
        <v>10555</v>
      </c>
    </row>
    <row r="4563" hidden="1" spans="1:11">
      <c r="A4563" t="s">
        <v>11015</v>
      </c>
      <c r="B4563">
        <v>1</v>
      </c>
      <c r="C4563" t="s">
        <v>11016</v>
      </c>
      <c r="D4563">
        <v>1</v>
      </c>
      <c r="E4563" t="s">
        <v>11017</v>
      </c>
      <c r="F4563">
        <v>8</v>
      </c>
      <c r="G4563" s="493">
        <v>45131.5706365741</v>
      </c>
      <c r="H4563" s="493">
        <v>45131.6548032407</v>
      </c>
      <c r="I4563" t="s">
        <v>11018</v>
      </c>
      <c r="J4563" t="s">
        <v>11019</v>
      </c>
      <c r="K4563" t="s">
        <v>11020</v>
      </c>
    </row>
    <row r="4564" hidden="1" spans="1:11">
      <c r="A4564" t="s">
        <v>11021</v>
      </c>
      <c r="B4564">
        <v>1</v>
      </c>
      <c r="C4564" t="s">
        <v>11016</v>
      </c>
      <c r="D4564">
        <v>1</v>
      </c>
      <c r="E4564" t="s">
        <v>11017</v>
      </c>
      <c r="F4564">
        <v>8</v>
      </c>
      <c r="G4564" s="493">
        <v>45131.5706365741</v>
      </c>
      <c r="H4564" s="493">
        <v>45131.6548032407</v>
      </c>
      <c r="I4564" t="s">
        <v>11022</v>
      </c>
      <c r="J4564" t="s">
        <v>11019</v>
      </c>
      <c r="K4564" t="s">
        <v>11020</v>
      </c>
    </row>
    <row r="4565" hidden="1" spans="1:11">
      <c r="A4565" t="s">
        <v>11023</v>
      </c>
      <c r="B4565">
        <v>1</v>
      </c>
      <c r="C4565" t="s">
        <v>11024</v>
      </c>
      <c r="D4565">
        <v>1</v>
      </c>
      <c r="E4565" t="s">
        <v>11025</v>
      </c>
      <c r="F4565">
        <v>8</v>
      </c>
      <c r="G4565" s="493">
        <v>45131.4828819444</v>
      </c>
      <c r="H4565" s="493">
        <v>45131.6262152778</v>
      </c>
      <c r="I4565" t="s">
        <v>11026</v>
      </c>
      <c r="J4565" t="s">
        <v>11027</v>
      </c>
      <c r="K4565" t="s">
        <v>11027</v>
      </c>
    </row>
    <row r="4566" hidden="1" spans="1:11">
      <c r="A4566" t="s">
        <v>11023</v>
      </c>
      <c r="B4566">
        <v>1</v>
      </c>
      <c r="C4566" t="s">
        <v>11023</v>
      </c>
      <c r="D4566">
        <v>1</v>
      </c>
      <c r="F4566">
        <v>0</v>
      </c>
      <c r="I4566" t="s">
        <v>11026</v>
      </c>
      <c r="J4566" t="s">
        <v>11026</v>
      </c>
    </row>
    <row r="4567" hidden="1" spans="1:11">
      <c r="A4567" t="s">
        <v>11028</v>
      </c>
      <c r="B4567">
        <v>1</v>
      </c>
      <c r="C4567" t="s">
        <v>11024</v>
      </c>
      <c r="D4567">
        <v>1</v>
      </c>
      <c r="E4567" t="s">
        <v>11025</v>
      </c>
      <c r="F4567">
        <v>8</v>
      </c>
      <c r="G4567" s="493">
        <v>45131.4828819444</v>
      </c>
      <c r="H4567" s="493">
        <v>45131.6262152778</v>
      </c>
      <c r="I4567" t="s">
        <v>11029</v>
      </c>
      <c r="J4567" t="s">
        <v>11027</v>
      </c>
      <c r="K4567" t="s">
        <v>11027</v>
      </c>
    </row>
    <row r="4568" hidden="1" spans="1:11">
      <c r="A4568" t="s">
        <v>11030</v>
      </c>
      <c r="B4568">
        <v>1</v>
      </c>
      <c r="C4568" t="s">
        <v>11031</v>
      </c>
      <c r="D4568">
        <v>1</v>
      </c>
      <c r="E4568" t="s">
        <v>11032</v>
      </c>
      <c r="F4568">
        <v>8</v>
      </c>
      <c r="G4568" s="493">
        <v>45131.6552314815</v>
      </c>
      <c r="H4568" s="493">
        <v>45131.7219328704</v>
      </c>
      <c r="I4568" t="s">
        <v>11033</v>
      </c>
      <c r="J4568" t="s">
        <v>11034</v>
      </c>
      <c r="K4568" t="s">
        <v>11035</v>
      </c>
    </row>
    <row r="4569" hidden="1" spans="1:11">
      <c r="A4569" t="s">
        <v>932</v>
      </c>
      <c r="B4569">
        <v>1</v>
      </c>
      <c r="C4569" t="s">
        <v>931</v>
      </c>
      <c r="D4569">
        <v>1</v>
      </c>
      <c r="E4569" t="s">
        <v>933</v>
      </c>
      <c r="F4569">
        <v>2</v>
      </c>
      <c r="G4569" s="493">
        <v>44970.4133333333</v>
      </c>
      <c r="H4569" s="493">
        <v>45580.6189583333</v>
      </c>
      <c r="I4569" t="s">
        <v>10457</v>
      </c>
      <c r="J4569" t="s">
        <v>10605</v>
      </c>
      <c r="K4569" t="s">
        <v>9314</v>
      </c>
    </row>
    <row r="4570" hidden="1" spans="1:11">
      <c r="A4570" t="s">
        <v>11036</v>
      </c>
      <c r="B4570">
        <v>1</v>
      </c>
      <c r="C4570" t="s">
        <v>11031</v>
      </c>
      <c r="D4570">
        <v>1</v>
      </c>
      <c r="E4570" t="s">
        <v>11032</v>
      </c>
      <c r="F4570">
        <v>8</v>
      </c>
      <c r="G4570" s="493">
        <v>45131.6552314815</v>
      </c>
      <c r="H4570" s="493">
        <v>45131.7219328704</v>
      </c>
      <c r="I4570" t="s">
        <v>11037</v>
      </c>
      <c r="J4570" t="s">
        <v>11034</v>
      </c>
      <c r="K4570" t="s">
        <v>11035</v>
      </c>
    </row>
    <row r="4571" hidden="1" spans="1:11">
      <c r="A4571" t="s">
        <v>11038</v>
      </c>
      <c r="B4571">
        <v>1</v>
      </c>
      <c r="C4571" t="s">
        <v>931</v>
      </c>
      <c r="D4571">
        <v>1</v>
      </c>
      <c r="E4571" t="s">
        <v>933</v>
      </c>
      <c r="F4571">
        <v>2</v>
      </c>
      <c r="G4571" s="493">
        <v>44970.4133333333</v>
      </c>
      <c r="H4571" s="493">
        <v>45580.6189583333</v>
      </c>
      <c r="I4571" t="s">
        <v>11039</v>
      </c>
      <c r="J4571" t="s">
        <v>10605</v>
      </c>
      <c r="K4571" t="s">
        <v>9314</v>
      </c>
    </row>
    <row r="4572" hidden="1" spans="1:11">
      <c r="A4572" t="s">
        <v>11040</v>
      </c>
      <c r="B4572">
        <v>1</v>
      </c>
      <c r="C4572" t="s">
        <v>9897</v>
      </c>
      <c r="D4572">
        <v>1</v>
      </c>
      <c r="E4572" t="s">
        <v>9898</v>
      </c>
      <c r="F4572">
        <v>9</v>
      </c>
      <c r="G4572" s="493">
        <v>45167.5551967593</v>
      </c>
      <c r="H4572" s="493">
        <v>45168.4190509259</v>
      </c>
      <c r="I4572" t="s">
        <v>11041</v>
      </c>
      <c r="J4572" t="s">
        <v>9380</v>
      </c>
      <c r="K4572" t="s">
        <v>9381</v>
      </c>
    </row>
    <row r="4573" hidden="1" spans="1:11">
      <c r="A4573" t="s">
        <v>917</v>
      </c>
      <c r="B4573">
        <v>1</v>
      </c>
      <c r="C4573" t="s">
        <v>916</v>
      </c>
      <c r="D4573">
        <v>1</v>
      </c>
      <c r="E4573" t="s">
        <v>918</v>
      </c>
      <c r="F4573">
        <v>3</v>
      </c>
      <c r="G4573" s="493">
        <v>44958.4176157407</v>
      </c>
      <c r="H4573" s="493">
        <v>45824.5873032407</v>
      </c>
      <c r="I4573" t="s">
        <v>10285</v>
      </c>
      <c r="J4573" t="s">
        <v>9954</v>
      </c>
      <c r="K4573" t="s">
        <v>9955</v>
      </c>
    </row>
    <row r="4574" hidden="1" spans="1:11">
      <c r="A4574" t="s">
        <v>11042</v>
      </c>
      <c r="B4574">
        <v>1</v>
      </c>
      <c r="C4574" t="s">
        <v>916</v>
      </c>
      <c r="D4574">
        <v>1</v>
      </c>
      <c r="E4574" t="s">
        <v>918</v>
      </c>
      <c r="F4574">
        <v>3</v>
      </c>
      <c r="G4574" s="493">
        <v>44958.4176157407</v>
      </c>
      <c r="H4574" s="493">
        <v>45824.5873032407</v>
      </c>
      <c r="I4574" t="s">
        <v>10477</v>
      </c>
      <c r="J4574" t="s">
        <v>9954</v>
      </c>
      <c r="K4574" t="s">
        <v>9955</v>
      </c>
    </row>
    <row r="4575" hidden="1" spans="1:11">
      <c r="A4575" t="s">
        <v>1032</v>
      </c>
      <c r="B4575">
        <v>1</v>
      </c>
      <c r="C4575" t="s">
        <v>916</v>
      </c>
      <c r="D4575">
        <v>1</v>
      </c>
      <c r="E4575" t="s">
        <v>918</v>
      </c>
      <c r="F4575">
        <v>3</v>
      </c>
      <c r="G4575" s="493">
        <v>44958.4176157407</v>
      </c>
      <c r="H4575" s="493">
        <v>45824.5873032407</v>
      </c>
      <c r="I4575" t="s">
        <v>10287</v>
      </c>
      <c r="J4575" t="s">
        <v>9954</v>
      </c>
      <c r="K4575" t="s">
        <v>9955</v>
      </c>
    </row>
    <row r="4576" hidden="1" spans="1:11">
      <c r="A4576" t="s">
        <v>11043</v>
      </c>
      <c r="B4576">
        <v>1</v>
      </c>
      <c r="C4576" t="s">
        <v>11043</v>
      </c>
      <c r="D4576">
        <v>1</v>
      </c>
      <c r="F4576">
        <v>0</v>
      </c>
      <c r="G4576" s="493">
        <v>45280.6658449074</v>
      </c>
      <c r="H4576" s="493">
        <v>45280.6658449074</v>
      </c>
      <c r="I4576" t="s">
        <v>10735</v>
      </c>
      <c r="J4576" t="s">
        <v>10735</v>
      </c>
      <c r="K4576" t="s">
        <v>1368</v>
      </c>
    </row>
    <row r="4577" hidden="1" spans="1:11">
      <c r="A4577" t="s">
        <v>11044</v>
      </c>
      <c r="B4577">
        <v>1</v>
      </c>
      <c r="C4577" t="s">
        <v>11044</v>
      </c>
      <c r="D4577">
        <v>1</v>
      </c>
      <c r="F4577">
        <v>0</v>
      </c>
      <c r="G4577" s="493">
        <v>45280.664837963</v>
      </c>
      <c r="H4577" s="493">
        <v>45280.664837963</v>
      </c>
      <c r="I4577" t="s">
        <v>10737</v>
      </c>
      <c r="J4577" t="s">
        <v>10737</v>
      </c>
      <c r="K4577" t="s">
        <v>1368</v>
      </c>
    </row>
    <row r="4578" hidden="1" spans="1:11">
      <c r="A4578" t="s">
        <v>11045</v>
      </c>
      <c r="B4578">
        <v>1</v>
      </c>
      <c r="C4578" t="s">
        <v>11045</v>
      </c>
      <c r="D4578">
        <v>1</v>
      </c>
      <c r="F4578">
        <v>0</v>
      </c>
      <c r="G4578" s="493">
        <v>45280.6632523148</v>
      </c>
      <c r="H4578" s="493">
        <v>45280.6632523148</v>
      </c>
      <c r="I4578" t="s">
        <v>10731</v>
      </c>
      <c r="J4578" t="s">
        <v>10731</v>
      </c>
      <c r="K4578" t="s">
        <v>1368</v>
      </c>
    </row>
    <row r="4579" hidden="1" spans="1:11">
      <c r="A4579" t="s">
        <v>11046</v>
      </c>
      <c r="B4579">
        <v>1</v>
      </c>
      <c r="C4579" t="s">
        <v>11046</v>
      </c>
      <c r="D4579">
        <v>1</v>
      </c>
      <c r="F4579">
        <v>0</v>
      </c>
      <c r="G4579" s="493">
        <v>45280.6642824074</v>
      </c>
      <c r="H4579" s="493">
        <v>45280.6642824074</v>
      </c>
      <c r="I4579" t="s">
        <v>10733</v>
      </c>
      <c r="J4579" t="s">
        <v>10733</v>
      </c>
      <c r="K4579" t="s">
        <v>1368</v>
      </c>
    </row>
    <row r="4580" hidden="1" spans="1:11">
      <c r="A4580" t="s">
        <v>11047</v>
      </c>
      <c r="B4580">
        <v>1</v>
      </c>
      <c r="C4580" t="s">
        <v>11048</v>
      </c>
      <c r="D4580">
        <v>1</v>
      </c>
      <c r="E4580" t="s">
        <v>11049</v>
      </c>
      <c r="F4580">
        <v>8</v>
      </c>
      <c r="G4580" s="493">
        <v>45140.6732638889</v>
      </c>
      <c r="H4580" s="493">
        <v>45141.6484953704</v>
      </c>
      <c r="I4580" t="s">
        <v>11050</v>
      </c>
      <c r="J4580" t="s">
        <v>11051</v>
      </c>
      <c r="K4580" t="s">
        <v>11052</v>
      </c>
    </row>
    <row r="4581" hidden="1" spans="1:11">
      <c r="A4581" t="s">
        <v>11053</v>
      </c>
      <c r="B4581">
        <v>1</v>
      </c>
      <c r="C4581" t="s">
        <v>11048</v>
      </c>
      <c r="D4581">
        <v>1</v>
      </c>
      <c r="E4581" t="s">
        <v>11049</v>
      </c>
      <c r="F4581">
        <v>8</v>
      </c>
      <c r="G4581" s="493">
        <v>45140.6732638889</v>
      </c>
      <c r="H4581" s="493">
        <v>45141.6484953704</v>
      </c>
      <c r="I4581" t="s">
        <v>11054</v>
      </c>
      <c r="J4581" t="s">
        <v>11051</v>
      </c>
      <c r="K4581" t="s">
        <v>11052</v>
      </c>
    </row>
    <row r="4582" hidden="1" spans="1:11">
      <c r="A4582" t="s">
        <v>11055</v>
      </c>
      <c r="B4582">
        <v>1</v>
      </c>
      <c r="C4582" t="s">
        <v>11055</v>
      </c>
      <c r="D4582">
        <v>1</v>
      </c>
      <c r="F4582">
        <v>0</v>
      </c>
      <c r="G4582" s="493">
        <v>45160.4626736111</v>
      </c>
      <c r="H4582" s="493">
        <v>45160.4626736111</v>
      </c>
      <c r="I4582" t="s">
        <v>11056</v>
      </c>
      <c r="J4582" t="s">
        <v>11056</v>
      </c>
      <c r="K4582" t="s">
        <v>1368</v>
      </c>
    </row>
    <row r="4583" hidden="1" spans="1:11">
      <c r="A4583" t="s">
        <v>11057</v>
      </c>
      <c r="B4583">
        <v>1</v>
      </c>
      <c r="C4583" t="s">
        <v>11057</v>
      </c>
      <c r="D4583">
        <v>1</v>
      </c>
      <c r="F4583">
        <v>0</v>
      </c>
      <c r="G4583" s="493">
        <v>45160.4658680556</v>
      </c>
      <c r="H4583" s="493">
        <v>45160.4658680556</v>
      </c>
      <c r="I4583" t="s">
        <v>11058</v>
      </c>
      <c r="J4583" t="s">
        <v>11058</v>
      </c>
      <c r="K4583" t="s">
        <v>1368</v>
      </c>
    </row>
    <row r="4584" hidden="1" spans="1:11">
      <c r="A4584" t="s">
        <v>11059</v>
      </c>
      <c r="B4584">
        <v>1</v>
      </c>
      <c r="C4584" t="s">
        <v>11060</v>
      </c>
      <c r="D4584">
        <v>1</v>
      </c>
      <c r="E4584" t="s">
        <v>11061</v>
      </c>
      <c r="F4584">
        <v>8</v>
      </c>
      <c r="G4584" s="493">
        <v>45160.4702314815</v>
      </c>
      <c r="H4584" s="493">
        <v>45160.5674189815</v>
      </c>
      <c r="I4584" t="s">
        <v>11062</v>
      </c>
      <c r="J4584" t="s">
        <v>11063</v>
      </c>
      <c r="K4584" t="s">
        <v>11064</v>
      </c>
    </row>
    <row r="4585" hidden="1" spans="1:11">
      <c r="A4585" t="s">
        <v>11065</v>
      </c>
      <c r="B4585">
        <v>1</v>
      </c>
      <c r="C4585" t="s">
        <v>11060</v>
      </c>
      <c r="D4585">
        <v>1</v>
      </c>
      <c r="E4585" t="s">
        <v>11061</v>
      </c>
      <c r="F4585">
        <v>8</v>
      </c>
      <c r="G4585" s="493">
        <v>45160.4702314815</v>
      </c>
      <c r="H4585" s="493">
        <v>45160.5674189815</v>
      </c>
      <c r="I4585" t="s">
        <v>11066</v>
      </c>
      <c r="J4585" t="s">
        <v>11063</v>
      </c>
      <c r="K4585" t="s">
        <v>11064</v>
      </c>
    </row>
    <row r="4586" hidden="1" spans="1:11">
      <c r="A4586" t="s">
        <v>11067</v>
      </c>
      <c r="B4586">
        <v>1</v>
      </c>
      <c r="C4586" t="s">
        <v>11068</v>
      </c>
      <c r="D4586">
        <v>1</v>
      </c>
      <c r="E4586" t="s">
        <v>10832</v>
      </c>
      <c r="F4586">
        <v>3</v>
      </c>
      <c r="G4586" s="493">
        <v>45152.6461226852</v>
      </c>
      <c r="H4586" s="493">
        <v>45152.6612384259</v>
      </c>
      <c r="I4586" t="s">
        <v>10833</v>
      </c>
      <c r="J4586" t="s">
        <v>10834</v>
      </c>
      <c r="K4586" t="s">
        <v>10263</v>
      </c>
    </row>
    <row r="4587" hidden="1" spans="1:11">
      <c r="A4587" t="s">
        <v>731</v>
      </c>
      <c r="B4587">
        <v>1</v>
      </c>
      <c r="C4587" t="s">
        <v>730</v>
      </c>
      <c r="D4587">
        <v>1</v>
      </c>
      <c r="E4587" t="s">
        <v>732</v>
      </c>
      <c r="F4587">
        <v>3</v>
      </c>
      <c r="G4587" s="493">
        <v>45152.6488194444</v>
      </c>
      <c r="H4587" s="493">
        <v>45152.6661111111</v>
      </c>
      <c r="I4587" t="s">
        <v>10854</v>
      </c>
      <c r="J4587" t="s">
        <v>10855</v>
      </c>
      <c r="K4587" t="s">
        <v>10856</v>
      </c>
    </row>
    <row r="4588" hidden="1" spans="1:11">
      <c r="A4588" t="s">
        <v>11069</v>
      </c>
      <c r="B4588">
        <v>1</v>
      </c>
      <c r="C4588" t="s">
        <v>11070</v>
      </c>
      <c r="D4588">
        <v>1</v>
      </c>
      <c r="E4588" t="s">
        <v>10870</v>
      </c>
      <c r="F4588">
        <v>3</v>
      </c>
      <c r="G4588" s="493">
        <v>45152.6515393518</v>
      </c>
      <c r="H4588" s="493">
        <v>45152.671400463</v>
      </c>
      <c r="I4588" t="s">
        <v>10871</v>
      </c>
      <c r="J4588" t="s">
        <v>10872</v>
      </c>
      <c r="K4588" t="s">
        <v>10873</v>
      </c>
    </row>
    <row r="4589" hidden="1" spans="1:11">
      <c r="A4589" t="s">
        <v>11071</v>
      </c>
      <c r="B4589">
        <v>1</v>
      </c>
      <c r="C4589" t="s">
        <v>11071</v>
      </c>
      <c r="D4589">
        <v>1</v>
      </c>
      <c r="E4589" t="s">
        <v>629</v>
      </c>
      <c r="F4589">
        <v>9</v>
      </c>
      <c r="G4589" s="493">
        <v>45607.6088541667</v>
      </c>
      <c r="H4589" s="493">
        <v>45607.6533564815</v>
      </c>
      <c r="I4589" t="s">
        <v>3267</v>
      </c>
      <c r="J4589" t="s">
        <v>3267</v>
      </c>
      <c r="K4589" t="s">
        <v>10139</v>
      </c>
    </row>
    <row r="4590" hidden="1" spans="1:11">
      <c r="A4590" t="s">
        <v>627</v>
      </c>
      <c r="B4590">
        <v>1</v>
      </c>
      <c r="C4590" t="s">
        <v>627</v>
      </c>
      <c r="D4590">
        <v>1</v>
      </c>
      <c r="E4590" t="s">
        <v>629</v>
      </c>
      <c r="F4590">
        <v>9</v>
      </c>
      <c r="G4590" s="493">
        <v>45607.6087384259</v>
      </c>
      <c r="H4590" s="493">
        <v>45607.6349074074</v>
      </c>
      <c r="I4590" t="s">
        <v>3262</v>
      </c>
      <c r="J4590" t="s">
        <v>3262</v>
      </c>
      <c r="K4590" t="s">
        <v>10142</v>
      </c>
    </row>
    <row r="4591" hidden="1" spans="1:11">
      <c r="A4591" t="s">
        <v>11072</v>
      </c>
      <c r="B4591">
        <v>1</v>
      </c>
      <c r="C4591" t="s">
        <v>11072</v>
      </c>
      <c r="D4591">
        <v>1</v>
      </c>
      <c r="E4591" t="s">
        <v>629</v>
      </c>
      <c r="F4591">
        <v>9</v>
      </c>
      <c r="G4591" s="493">
        <v>45607.6085648148</v>
      </c>
      <c r="H4591" s="493">
        <v>45607.6360532407</v>
      </c>
      <c r="I4591" t="s">
        <v>3257</v>
      </c>
      <c r="J4591" t="s">
        <v>3257</v>
      </c>
      <c r="K4591" t="s">
        <v>8297</v>
      </c>
    </row>
    <row r="4592" hidden="1" spans="1:11">
      <c r="A4592" t="s">
        <v>11073</v>
      </c>
      <c r="B4592">
        <v>1</v>
      </c>
      <c r="C4592" t="s">
        <v>11071</v>
      </c>
      <c r="D4592">
        <v>1</v>
      </c>
      <c r="E4592" t="s">
        <v>629</v>
      </c>
      <c r="F4592">
        <v>9</v>
      </c>
      <c r="G4592" s="493">
        <v>45607.6088541667</v>
      </c>
      <c r="H4592" s="493">
        <v>45607.6533564815</v>
      </c>
      <c r="I4592" t="s">
        <v>3266</v>
      </c>
      <c r="J4592" t="s">
        <v>3267</v>
      </c>
      <c r="K4592" t="s">
        <v>10139</v>
      </c>
    </row>
    <row r="4593" hidden="1" spans="1:11">
      <c r="A4593" t="s">
        <v>11074</v>
      </c>
      <c r="B4593">
        <v>1</v>
      </c>
      <c r="C4593" t="s">
        <v>11071</v>
      </c>
      <c r="D4593">
        <v>1</v>
      </c>
      <c r="E4593" t="s">
        <v>629</v>
      </c>
      <c r="F4593">
        <v>9</v>
      </c>
      <c r="G4593" s="493">
        <v>45607.6088541667</v>
      </c>
      <c r="H4593" s="493">
        <v>45607.6533564815</v>
      </c>
      <c r="I4593" t="s">
        <v>7467</v>
      </c>
      <c r="J4593" t="s">
        <v>3267</v>
      </c>
      <c r="K4593" t="s">
        <v>10139</v>
      </c>
    </row>
    <row r="4594" hidden="1" spans="1:11">
      <c r="A4594" t="s">
        <v>11075</v>
      </c>
      <c r="B4594">
        <v>1</v>
      </c>
      <c r="C4594" t="s">
        <v>627</v>
      </c>
      <c r="D4594">
        <v>1</v>
      </c>
      <c r="E4594" t="s">
        <v>629</v>
      </c>
      <c r="F4594">
        <v>9</v>
      </c>
      <c r="G4594" s="493">
        <v>45607.6087384259</v>
      </c>
      <c r="H4594" s="493">
        <v>45607.6349074074</v>
      </c>
      <c r="I4594" t="s">
        <v>3261</v>
      </c>
      <c r="J4594" t="s">
        <v>3262</v>
      </c>
      <c r="K4594" t="s">
        <v>10142</v>
      </c>
    </row>
    <row r="4595" hidden="1" spans="1:11">
      <c r="A4595" t="s">
        <v>628</v>
      </c>
      <c r="B4595">
        <v>1</v>
      </c>
      <c r="C4595" t="s">
        <v>627</v>
      </c>
      <c r="D4595">
        <v>1</v>
      </c>
      <c r="E4595" t="s">
        <v>629</v>
      </c>
      <c r="F4595">
        <v>9</v>
      </c>
      <c r="G4595" s="493">
        <v>45607.6087384259</v>
      </c>
      <c r="H4595" s="493">
        <v>45607.6349074074</v>
      </c>
      <c r="I4595" t="s">
        <v>7478</v>
      </c>
      <c r="J4595" t="s">
        <v>3262</v>
      </c>
      <c r="K4595" t="s">
        <v>10142</v>
      </c>
    </row>
    <row r="4596" hidden="1" spans="1:11">
      <c r="A4596" t="s">
        <v>11076</v>
      </c>
      <c r="B4596">
        <v>1</v>
      </c>
      <c r="C4596" t="s">
        <v>11072</v>
      </c>
      <c r="D4596">
        <v>1</v>
      </c>
      <c r="E4596" t="s">
        <v>629</v>
      </c>
      <c r="F4596">
        <v>9</v>
      </c>
      <c r="G4596" s="493">
        <v>45607.6085648148</v>
      </c>
      <c r="H4596" s="493">
        <v>45607.6360532407</v>
      </c>
      <c r="I4596" t="s">
        <v>3256</v>
      </c>
      <c r="J4596" t="s">
        <v>3257</v>
      </c>
      <c r="K4596" t="s">
        <v>8297</v>
      </c>
    </row>
    <row r="4597" hidden="1" spans="1:11">
      <c r="A4597" t="s">
        <v>555</v>
      </c>
      <c r="B4597">
        <v>1</v>
      </c>
      <c r="C4597" t="s">
        <v>554</v>
      </c>
      <c r="D4597">
        <v>1</v>
      </c>
      <c r="E4597" t="s">
        <v>553</v>
      </c>
      <c r="F4597">
        <v>9</v>
      </c>
      <c r="G4597" s="493">
        <v>44204.7234375</v>
      </c>
      <c r="H4597" s="493">
        <v>44204.7477430556</v>
      </c>
      <c r="I4597" t="s">
        <v>2786</v>
      </c>
      <c r="J4597" t="s">
        <v>9317</v>
      </c>
      <c r="K4597" t="s">
        <v>9532</v>
      </c>
    </row>
    <row r="4598" hidden="1" spans="1:11">
      <c r="A4598" t="s">
        <v>11077</v>
      </c>
      <c r="B4598">
        <v>1</v>
      </c>
      <c r="C4598" t="s">
        <v>916</v>
      </c>
      <c r="D4598">
        <v>1</v>
      </c>
      <c r="E4598" t="s">
        <v>918</v>
      </c>
      <c r="F4598">
        <v>3</v>
      </c>
      <c r="G4598" s="493">
        <v>44958.4176157407</v>
      </c>
      <c r="H4598" s="493">
        <v>45824.5873032407</v>
      </c>
      <c r="I4598" t="s">
        <v>11078</v>
      </c>
      <c r="J4598" t="s">
        <v>9954</v>
      </c>
      <c r="K4598" t="s">
        <v>9955</v>
      </c>
    </row>
    <row r="4599" hidden="1" spans="1:11">
      <c r="A4599" t="s">
        <v>11079</v>
      </c>
      <c r="B4599">
        <v>1</v>
      </c>
      <c r="C4599" t="s">
        <v>916</v>
      </c>
      <c r="D4599">
        <v>1</v>
      </c>
      <c r="E4599" t="s">
        <v>918</v>
      </c>
      <c r="F4599">
        <v>3</v>
      </c>
      <c r="G4599" s="493">
        <v>44958.4176157407</v>
      </c>
      <c r="H4599" s="493">
        <v>45824.5873032407</v>
      </c>
      <c r="I4599" t="s">
        <v>11080</v>
      </c>
      <c r="J4599" t="s">
        <v>9954</v>
      </c>
      <c r="K4599" t="s">
        <v>9955</v>
      </c>
    </row>
    <row r="4600" hidden="1" spans="1:11">
      <c r="A4600" t="s">
        <v>11081</v>
      </c>
      <c r="B4600">
        <v>1</v>
      </c>
      <c r="C4600" t="s">
        <v>11081</v>
      </c>
      <c r="D4600">
        <v>1</v>
      </c>
      <c r="F4600">
        <v>0</v>
      </c>
      <c r="G4600" s="493">
        <v>45197.5689583333</v>
      </c>
      <c r="H4600" s="493">
        <v>45197.5689583333</v>
      </c>
      <c r="I4600" t="s">
        <v>11082</v>
      </c>
      <c r="J4600" t="s">
        <v>11082</v>
      </c>
      <c r="K4600" t="s">
        <v>1368</v>
      </c>
    </row>
    <row r="4601" hidden="1" spans="1:11">
      <c r="A4601" t="s">
        <v>11083</v>
      </c>
      <c r="B4601">
        <v>1</v>
      </c>
      <c r="C4601" t="s">
        <v>11083</v>
      </c>
      <c r="D4601">
        <v>1</v>
      </c>
      <c r="F4601">
        <v>0</v>
      </c>
      <c r="G4601" s="493">
        <v>45197.5843634259</v>
      </c>
      <c r="H4601" s="493">
        <v>45197.5843634259</v>
      </c>
      <c r="I4601" t="s">
        <v>11084</v>
      </c>
      <c r="J4601" t="s">
        <v>11084</v>
      </c>
      <c r="K4601" t="s">
        <v>1368</v>
      </c>
    </row>
    <row r="4602" hidden="1" spans="1:11">
      <c r="A4602" t="s">
        <v>11085</v>
      </c>
      <c r="B4602">
        <v>1</v>
      </c>
      <c r="C4602" t="s">
        <v>11085</v>
      </c>
      <c r="D4602">
        <v>1</v>
      </c>
      <c r="F4602">
        <v>0</v>
      </c>
      <c r="G4602" s="493">
        <v>45931.483599537</v>
      </c>
      <c r="H4602" s="493">
        <v>45931.483599537</v>
      </c>
      <c r="I4602" t="s">
        <v>11086</v>
      </c>
      <c r="J4602" t="s">
        <v>11086</v>
      </c>
      <c r="K4602" t="s">
        <v>1368</v>
      </c>
    </row>
    <row r="4603" hidden="1" spans="1:11">
      <c r="A4603" t="s">
        <v>11087</v>
      </c>
      <c r="B4603">
        <v>1</v>
      </c>
      <c r="C4603" t="s">
        <v>11087</v>
      </c>
      <c r="D4603">
        <v>1</v>
      </c>
      <c r="F4603">
        <v>0</v>
      </c>
      <c r="G4603" s="493">
        <v>45931.4849884259</v>
      </c>
      <c r="H4603" s="493">
        <v>45931.4849884259</v>
      </c>
      <c r="I4603" t="s">
        <v>11088</v>
      </c>
      <c r="J4603" t="s">
        <v>11088</v>
      </c>
      <c r="K4603" t="s">
        <v>1368</v>
      </c>
    </row>
    <row r="4604" hidden="1" spans="1:11">
      <c r="A4604" t="s">
        <v>11089</v>
      </c>
      <c r="B4604">
        <v>1</v>
      </c>
      <c r="C4604" t="s">
        <v>11089</v>
      </c>
      <c r="D4604">
        <v>1</v>
      </c>
      <c r="F4604">
        <v>0</v>
      </c>
      <c r="G4604" s="493">
        <v>45167.5854050926</v>
      </c>
      <c r="H4604" s="493">
        <v>45167.5854050926</v>
      </c>
      <c r="I4604" t="s">
        <v>7604</v>
      </c>
      <c r="J4604" t="s">
        <v>7604</v>
      </c>
      <c r="K4604" t="s">
        <v>1368</v>
      </c>
    </row>
    <row r="4605" hidden="1" spans="1:11">
      <c r="A4605" t="s">
        <v>11090</v>
      </c>
      <c r="B4605">
        <v>1</v>
      </c>
      <c r="C4605" t="s">
        <v>11090</v>
      </c>
      <c r="D4605">
        <v>1</v>
      </c>
      <c r="F4605">
        <v>0</v>
      </c>
      <c r="G4605" s="493">
        <v>45167.5871064815</v>
      </c>
      <c r="H4605" s="493">
        <v>45167.5871064815</v>
      </c>
      <c r="I4605" t="s">
        <v>7602</v>
      </c>
      <c r="J4605" t="s">
        <v>7602</v>
      </c>
      <c r="K4605" t="s">
        <v>1368</v>
      </c>
    </row>
    <row r="4606" hidden="1" spans="1:11">
      <c r="A4606" t="s">
        <v>11091</v>
      </c>
      <c r="B4606">
        <v>1</v>
      </c>
      <c r="C4606" t="s">
        <v>10020</v>
      </c>
      <c r="D4606">
        <v>1</v>
      </c>
      <c r="E4606" t="s">
        <v>10021</v>
      </c>
      <c r="F4606">
        <v>2</v>
      </c>
      <c r="G4606" s="493">
        <v>44824.6050810185</v>
      </c>
      <c r="H4606" s="493">
        <v>45209.4740856482</v>
      </c>
      <c r="I4606" t="s">
        <v>11092</v>
      </c>
      <c r="J4606" t="s">
        <v>8133</v>
      </c>
      <c r="K4606" t="s">
        <v>10023</v>
      </c>
    </row>
    <row r="4607" hidden="1" spans="1:11">
      <c r="A4607" t="s">
        <v>11093</v>
      </c>
      <c r="B4607">
        <v>1</v>
      </c>
      <c r="C4607" t="s">
        <v>10013</v>
      </c>
      <c r="D4607">
        <v>1</v>
      </c>
      <c r="E4607" t="s">
        <v>10014</v>
      </c>
      <c r="F4607">
        <v>1</v>
      </c>
      <c r="G4607" s="493">
        <v>44824.6047106481</v>
      </c>
      <c r="H4607" s="493">
        <v>45209.4986574074</v>
      </c>
      <c r="I4607" t="s">
        <v>11094</v>
      </c>
      <c r="J4607" t="s">
        <v>8139</v>
      </c>
      <c r="K4607" t="s">
        <v>10015</v>
      </c>
    </row>
    <row r="4608" hidden="1" spans="1:11">
      <c r="A4608" t="s">
        <v>11095</v>
      </c>
      <c r="B4608">
        <v>1</v>
      </c>
      <c r="C4608" t="s">
        <v>10020</v>
      </c>
      <c r="D4608">
        <v>1</v>
      </c>
      <c r="E4608" t="s">
        <v>10021</v>
      </c>
      <c r="F4608">
        <v>2</v>
      </c>
      <c r="G4608" s="493">
        <v>44824.6050810185</v>
      </c>
      <c r="H4608" s="493">
        <v>45209.4740856482</v>
      </c>
      <c r="I4608" t="s">
        <v>11096</v>
      </c>
      <c r="J4608" t="s">
        <v>8133</v>
      </c>
      <c r="K4608" t="s">
        <v>10023</v>
      </c>
    </row>
    <row r="4609" hidden="1" spans="1:11">
      <c r="A4609" t="s">
        <v>11097</v>
      </c>
      <c r="B4609">
        <v>1</v>
      </c>
      <c r="C4609" t="s">
        <v>10013</v>
      </c>
      <c r="D4609">
        <v>1</v>
      </c>
      <c r="E4609" t="s">
        <v>10014</v>
      </c>
      <c r="F4609">
        <v>1</v>
      </c>
      <c r="G4609" s="493">
        <v>44824.6047106481</v>
      </c>
      <c r="H4609" s="493">
        <v>45209.4986574074</v>
      </c>
      <c r="I4609" t="s">
        <v>11098</v>
      </c>
      <c r="J4609" t="s">
        <v>8139</v>
      </c>
      <c r="K4609" t="s">
        <v>10015</v>
      </c>
    </row>
    <row r="4610" hidden="1" spans="1:11">
      <c r="A4610" t="s">
        <v>810</v>
      </c>
      <c r="B4610">
        <v>1</v>
      </c>
      <c r="C4610" t="s">
        <v>809</v>
      </c>
      <c r="D4610">
        <v>1</v>
      </c>
      <c r="E4610" t="s">
        <v>811</v>
      </c>
      <c r="F4610">
        <v>2</v>
      </c>
      <c r="G4610" s="493">
        <v>45910.5883449074</v>
      </c>
      <c r="H4610" s="493">
        <v>45910.6787847222</v>
      </c>
      <c r="I4610" t="s">
        <v>11099</v>
      </c>
      <c r="J4610" t="s">
        <v>9515</v>
      </c>
      <c r="K4610" t="s">
        <v>9516</v>
      </c>
    </row>
    <row r="4611" hidden="1" spans="1:11">
      <c r="A4611" t="s">
        <v>11100</v>
      </c>
      <c r="B4611">
        <v>1</v>
      </c>
      <c r="C4611" t="s">
        <v>11100</v>
      </c>
      <c r="D4611">
        <v>1</v>
      </c>
      <c r="F4611">
        <v>0</v>
      </c>
      <c r="G4611" s="493">
        <v>45176.7054513889</v>
      </c>
      <c r="H4611" s="493">
        <v>45176.7054513889</v>
      </c>
      <c r="I4611" t="s">
        <v>7594</v>
      </c>
      <c r="J4611" t="s">
        <v>7594</v>
      </c>
      <c r="K4611" t="s">
        <v>1368</v>
      </c>
    </row>
    <row r="4612" hidden="1" spans="1:11">
      <c r="A4612" t="s">
        <v>11101</v>
      </c>
      <c r="B4612">
        <v>1</v>
      </c>
      <c r="C4612" t="s">
        <v>10204</v>
      </c>
      <c r="D4612">
        <v>1</v>
      </c>
      <c r="E4612" t="s">
        <v>10205</v>
      </c>
      <c r="F4612">
        <v>2</v>
      </c>
      <c r="G4612" s="493">
        <v>44820.4225925926</v>
      </c>
      <c r="H4612" s="493">
        <v>45209.4974768519</v>
      </c>
      <c r="I4612" t="s">
        <v>8638</v>
      </c>
      <c r="J4612" t="s">
        <v>10127</v>
      </c>
      <c r="K4612" t="s">
        <v>10128</v>
      </c>
    </row>
    <row r="4613" hidden="1" spans="1:11">
      <c r="A4613" t="s">
        <v>11102</v>
      </c>
      <c r="B4613">
        <v>1</v>
      </c>
      <c r="C4613" t="s">
        <v>10204</v>
      </c>
      <c r="D4613">
        <v>1</v>
      </c>
      <c r="E4613" t="s">
        <v>10205</v>
      </c>
      <c r="F4613">
        <v>2</v>
      </c>
      <c r="G4613" s="493">
        <v>44820.4225925926</v>
      </c>
      <c r="H4613" s="493">
        <v>45209.4974768519</v>
      </c>
      <c r="I4613" t="s">
        <v>8948</v>
      </c>
      <c r="J4613" t="s">
        <v>10127</v>
      </c>
      <c r="K4613" t="s">
        <v>10128</v>
      </c>
    </row>
    <row r="4614" hidden="1" spans="1:11">
      <c r="A4614" t="s">
        <v>556</v>
      </c>
      <c r="B4614">
        <v>1</v>
      </c>
      <c r="C4614" t="s">
        <v>554</v>
      </c>
      <c r="D4614">
        <v>1</v>
      </c>
      <c r="E4614" t="s">
        <v>553</v>
      </c>
      <c r="F4614">
        <v>9</v>
      </c>
      <c r="G4614" s="493">
        <v>44204.7234375</v>
      </c>
      <c r="H4614" s="493">
        <v>44204.7477430556</v>
      </c>
      <c r="I4614" t="s">
        <v>7463</v>
      </c>
      <c r="J4614" t="s">
        <v>9317</v>
      </c>
      <c r="K4614" t="s">
        <v>9532</v>
      </c>
    </row>
    <row r="4615" hidden="1" spans="1:11">
      <c r="A4615" t="s">
        <v>966</v>
      </c>
      <c r="B4615">
        <v>1</v>
      </c>
      <c r="C4615" t="s">
        <v>965</v>
      </c>
      <c r="D4615">
        <v>1</v>
      </c>
      <c r="E4615" t="s">
        <v>967</v>
      </c>
      <c r="F4615">
        <v>6</v>
      </c>
      <c r="G4615" s="493">
        <v>45237.4337384259</v>
      </c>
      <c r="H4615" s="493">
        <v>45237.4737384259</v>
      </c>
      <c r="I4615" t="s">
        <v>7771</v>
      </c>
      <c r="J4615" t="s">
        <v>7772</v>
      </c>
      <c r="K4615" t="s">
        <v>11103</v>
      </c>
    </row>
    <row r="4616" hidden="1" spans="1:11">
      <c r="A4616" t="s">
        <v>11104</v>
      </c>
      <c r="B4616">
        <v>1</v>
      </c>
      <c r="C4616" t="s">
        <v>965</v>
      </c>
      <c r="D4616">
        <v>1</v>
      </c>
      <c r="E4616" t="s">
        <v>967</v>
      </c>
      <c r="F4616">
        <v>6</v>
      </c>
      <c r="G4616" s="493">
        <v>45237.4337384259</v>
      </c>
      <c r="H4616" s="493">
        <v>45237.4737384259</v>
      </c>
      <c r="I4616" t="s">
        <v>7775</v>
      </c>
      <c r="J4616" t="s">
        <v>7772</v>
      </c>
      <c r="K4616" t="s">
        <v>11103</v>
      </c>
    </row>
    <row r="4617" hidden="1" spans="1:11">
      <c r="A4617" t="s">
        <v>11105</v>
      </c>
      <c r="B4617">
        <v>1</v>
      </c>
      <c r="C4617" t="s">
        <v>1095</v>
      </c>
      <c r="D4617">
        <v>1</v>
      </c>
      <c r="E4617" t="s">
        <v>1096</v>
      </c>
      <c r="F4617">
        <v>6</v>
      </c>
      <c r="G4617" s="493">
        <v>44741.3385185185</v>
      </c>
      <c r="H4617" s="493">
        <v>44741.3421875</v>
      </c>
      <c r="I4617" t="s">
        <v>11106</v>
      </c>
      <c r="J4617" t="s">
        <v>6831</v>
      </c>
      <c r="K4617" t="s">
        <v>9528</v>
      </c>
    </row>
    <row r="4618" hidden="1" spans="1:11">
      <c r="A4618" t="s">
        <v>11107</v>
      </c>
      <c r="B4618">
        <v>1</v>
      </c>
      <c r="C4618" t="s">
        <v>1095</v>
      </c>
      <c r="D4618">
        <v>1</v>
      </c>
      <c r="E4618" t="s">
        <v>1096</v>
      </c>
      <c r="F4618">
        <v>6</v>
      </c>
      <c r="G4618" s="493">
        <v>44741.3385185185</v>
      </c>
      <c r="H4618" s="493">
        <v>44741.3421875</v>
      </c>
      <c r="I4618" t="s">
        <v>7357</v>
      </c>
      <c r="J4618" t="s">
        <v>6831</v>
      </c>
      <c r="K4618" t="s">
        <v>9528</v>
      </c>
    </row>
    <row r="4619" hidden="1" spans="1:11">
      <c r="A4619" t="s">
        <v>11108</v>
      </c>
      <c r="B4619">
        <v>1</v>
      </c>
      <c r="C4619" t="s">
        <v>607</v>
      </c>
      <c r="D4619">
        <v>1</v>
      </c>
      <c r="E4619" t="s">
        <v>493</v>
      </c>
      <c r="F4619">
        <v>4</v>
      </c>
      <c r="G4619" s="493">
        <v>44762.3627314815</v>
      </c>
      <c r="H4619" s="493">
        <v>44762.3676736111</v>
      </c>
      <c r="I4619" t="s">
        <v>9666</v>
      </c>
      <c r="J4619" t="s">
        <v>9667</v>
      </c>
      <c r="K4619" t="s">
        <v>9558</v>
      </c>
    </row>
    <row r="4620" hidden="1" spans="1:11">
      <c r="A4620" t="s">
        <v>11109</v>
      </c>
      <c r="B4620">
        <v>1</v>
      </c>
      <c r="C4620" t="s">
        <v>607</v>
      </c>
      <c r="D4620">
        <v>1</v>
      </c>
      <c r="E4620" t="s">
        <v>493</v>
      </c>
      <c r="F4620">
        <v>4</v>
      </c>
      <c r="G4620" s="493">
        <v>44762.3627314815</v>
      </c>
      <c r="H4620" s="493">
        <v>44762.3676736111</v>
      </c>
      <c r="I4620" t="s">
        <v>9052</v>
      </c>
      <c r="J4620" t="s">
        <v>9667</v>
      </c>
      <c r="K4620" t="s">
        <v>9558</v>
      </c>
    </row>
    <row r="4621" hidden="1" spans="1:11">
      <c r="A4621" t="s">
        <v>11110</v>
      </c>
      <c r="B4621">
        <v>1</v>
      </c>
      <c r="C4621" t="s">
        <v>490</v>
      </c>
      <c r="D4621">
        <v>1</v>
      </c>
      <c r="E4621" t="s">
        <v>493</v>
      </c>
      <c r="F4621">
        <v>4</v>
      </c>
      <c r="G4621" s="493">
        <v>44762.3630208333</v>
      </c>
      <c r="H4621" s="493">
        <v>45864.6647685185</v>
      </c>
      <c r="I4621" t="s">
        <v>9662</v>
      </c>
      <c r="J4621" t="s">
        <v>9663</v>
      </c>
      <c r="K4621" t="s">
        <v>8010</v>
      </c>
    </row>
    <row r="4622" hidden="1" spans="1:11">
      <c r="A4622" t="s">
        <v>11111</v>
      </c>
      <c r="B4622">
        <v>1</v>
      </c>
      <c r="C4622" t="s">
        <v>490</v>
      </c>
      <c r="D4622">
        <v>1</v>
      </c>
      <c r="E4622" t="s">
        <v>493</v>
      </c>
      <c r="F4622">
        <v>4</v>
      </c>
      <c r="G4622" s="493">
        <v>44762.3630208333</v>
      </c>
      <c r="H4622" s="493">
        <v>45864.6647685185</v>
      </c>
      <c r="I4622" t="s">
        <v>9054</v>
      </c>
      <c r="J4622" t="s">
        <v>9663</v>
      </c>
      <c r="K4622" t="s">
        <v>8010</v>
      </c>
    </row>
    <row r="4623" hidden="1" spans="1:11">
      <c r="A4623" t="s">
        <v>11112</v>
      </c>
      <c r="B4623">
        <v>1</v>
      </c>
      <c r="C4623" t="s">
        <v>11112</v>
      </c>
      <c r="D4623">
        <v>1</v>
      </c>
      <c r="F4623">
        <v>0</v>
      </c>
      <c r="G4623" s="493">
        <v>45205.4763657407</v>
      </c>
      <c r="H4623" s="493">
        <v>45205.4763657407</v>
      </c>
      <c r="I4623" t="s">
        <v>6399</v>
      </c>
      <c r="J4623" t="s">
        <v>6399</v>
      </c>
      <c r="K4623" t="s">
        <v>1368</v>
      </c>
    </row>
    <row r="4624" hidden="1" spans="1:11">
      <c r="A4624" t="s">
        <v>11113</v>
      </c>
      <c r="B4624">
        <v>1</v>
      </c>
      <c r="C4624" t="s">
        <v>10635</v>
      </c>
      <c r="D4624">
        <v>1</v>
      </c>
      <c r="E4624" t="s">
        <v>10018</v>
      </c>
      <c r="F4624">
        <v>2</v>
      </c>
      <c r="G4624" s="493">
        <v>44970.6406597222</v>
      </c>
      <c r="H4624" s="493">
        <v>44970.6475462963</v>
      </c>
      <c r="I4624" t="s">
        <v>7277</v>
      </c>
      <c r="J4624" t="s">
        <v>9863</v>
      </c>
      <c r="K4624" t="s">
        <v>9864</v>
      </c>
    </row>
    <row r="4625" hidden="1" spans="1:11">
      <c r="A4625" t="s">
        <v>11114</v>
      </c>
      <c r="B4625">
        <v>1</v>
      </c>
      <c r="C4625" t="s">
        <v>10635</v>
      </c>
      <c r="D4625">
        <v>1</v>
      </c>
      <c r="E4625" t="s">
        <v>10018</v>
      </c>
      <c r="F4625">
        <v>2</v>
      </c>
      <c r="G4625" s="493">
        <v>44970.6406597222</v>
      </c>
      <c r="H4625" s="493">
        <v>44970.6475462963</v>
      </c>
      <c r="I4625" t="s">
        <v>8238</v>
      </c>
      <c r="J4625" t="s">
        <v>9863</v>
      </c>
      <c r="K4625" t="s">
        <v>9864</v>
      </c>
    </row>
    <row r="4626" hidden="1" spans="1:11">
      <c r="A4626" t="s">
        <v>11115</v>
      </c>
      <c r="B4626">
        <v>1</v>
      </c>
      <c r="C4626" t="s">
        <v>934</v>
      </c>
      <c r="D4626">
        <v>1</v>
      </c>
      <c r="E4626" t="s">
        <v>935</v>
      </c>
      <c r="F4626">
        <v>12</v>
      </c>
      <c r="G4626" s="493">
        <v>45322.6915856482</v>
      </c>
      <c r="H4626" s="493">
        <v>45322.7681018518</v>
      </c>
      <c r="I4626" t="s">
        <v>4516</v>
      </c>
      <c r="J4626" t="s">
        <v>3553</v>
      </c>
      <c r="K4626" t="s">
        <v>3553</v>
      </c>
    </row>
    <row r="4627" hidden="1" spans="1:11">
      <c r="A4627" t="s">
        <v>934</v>
      </c>
      <c r="B4627">
        <v>1</v>
      </c>
      <c r="C4627" t="s">
        <v>934</v>
      </c>
      <c r="D4627">
        <v>1</v>
      </c>
      <c r="E4627" t="s">
        <v>935</v>
      </c>
      <c r="F4627">
        <v>12</v>
      </c>
      <c r="G4627" s="493">
        <v>45322.6915856482</v>
      </c>
      <c r="H4627" s="493">
        <v>45322.7681018518</v>
      </c>
      <c r="I4627" t="s">
        <v>3553</v>
      </c>
      <c r="J4627" t="s">
        <v>3553</v>
      </c>
      <c r="K4627" t="s">
        <v>3553</v>
      </c>
    </row>
    <row r="4628" hidden="1" spans="1:11">
      <c r="A4628" t="s">
        <v>849</v>
      </c>
      <c r="B4628">
        <v>1</v>
      </c>
      <c r="C4628" t="s">
        <v>849</v>
      </c>
      <c r="D4628">
        <v>1</v>
      </c>
      <c r="E4628" t="s">
        <v>851</v>
      </c>
      <c r="F4628">
        <v>2</v>
      </c>
      <c r="G4628" s="493">
        <v>45905.5830671296</v>
      </c>
      <c r="H4628" s="493">
        <v>45921.4778009259</v>
      </c>
      <c r="I4628" t="s">
        <v>11116</v>
      </c>
      <c r="J4628" t="s">
        <v>11116</v>
      </c>
      <c r="K4628" t="s">
        <v>11117</v>
      </c>
    </row>
    <row r="4629" hidden="1" spans="1:11">
      <c r="A4629" t="s">
        <v>11118</v>
      </c>
      <c r="B4629">
        <v>1</v>
      </c>
      <c r="C4629" t="s">
        <v>11119</v>
      </c>
      <c r="D4629">
        <v>1</v>
      </c>
      <c r="E4629" t="s">
        <v>11120</v>
      </c>
      <c r="F4629">
        <v>8</v>
      </c>
      <c r="G4629" s="493">
        <v>45197.5907060185</v>
      </c>
      <c r="H4629" s="493">
        <v>45202.4687384259</v>
      </c>
      <c r="I4629" t="s">
        <v>11121</v>
      </c>
      <c r="J4629" t="s">
        <v>11122</v>
      </c>
      <c r="K4629" t="s">
        <v>11123</v>
      </c>
    </row>
    <row r="4630" hidden="1" spans="1:11">
      <c r="A4630" t="s">
        <v>11124</v>
      </c>
      <c r="B4630">
        <v>1</v>
      </c>
      <c r="C4630" t="s">
        <v>11119</v>
      </c>
      <c r="D4630">
        <v>1</v>
      </c>
      <c r="E4630" t="s">
        <v>11120</v>
      </c>
      <c r="F4630">
        <v>8</v>
      </c>
      <c r="G4630" s="493">
        <v>45197.5907060185</v>
      </c>
      <c r="H4630" s="493">
        <v>45202.4687384259</v>
      </c>
      <c r="I4630" t="s">
        <v>11125</v>
      </c>
      <c r="J4630" t="s">
        <v>11122</v>
      </c>
      <c r="K4630" t="s">
        <v>11123</v>
      </c>
    </row>
    <row r="4631" hidden="1" spans="1:11">
      <c r="A4631" t="s">
        <v>11126</v>
      </c>
      <c r="B4631">
        <v>1</v>
      </c>
      <c r="C4631" t="s">
        <v>10447</v>
      </c>
      <c r="D4631">
        <v>1</v>
      </c>
      <c r="E4631" t="s">
        <v>10448</v>
      </c>
      <c r="F4631">
        <v>20</v>
      </c>
      <c r="G4631" s="493">
        <v>45205.5686574074</v>
      </c>
      <c r="H4631" s="493">
        <v>45224.4202546296</v>
      </c>
      <c r="I4631" t="s">
        <v>11127</v>
      </c>
      <c r="J4631" t="s">
        <v>10449</v>
      </c>
      <c r="K4631" t="s">
        <v>10450</v>
      </c>
    </row>
    <row r="4632" hidden="1" spans="1:11">
      <c r="A4632" t="s">
        <v>11128</v>
      </c>
      <c r="B4632">
        <v>1</v>
      </c>
      <c r="C4632" t="s">
        <v>11128</v>
      </c>
      <c r="D4632">
        <v>1</v>
      </c>
      <c r="F4632">
        <v>0</v>
      </c>
      <c r="G4632" s="493">
        <v>45310.4135069444</v>
      </c>
      <c r="H4632" s="493">
        <v>45310.4135069444</v>
      </c>
      <c r="I4632" t="s">
        <v>11129</v>
      </c>
      <c r="J4632" t="s">
        <v>11129</v>
      </c>
      <c r="K4632" t="s">
        <v>1368</v>
      </c>
    </row>
    <row r="4633" hidden="1" spans="1:11">
      <c r="A4633" t="s">
        <v>11130</v>
      </c>
      <c r="B4633">
        <v>1</v>
      </c>
      <c r="C4633" t="s">
        <v>10183</v>
      </c>
      <c r="D4633">
        <v>1</v>
      </c>
      <c r="E4633" t="s">
        <v>10184</v>
      </c>
      <c r="F4633">
        <v>2</v>
      </c>
      <c r="G4633" s="493">
        <v>45364.6743865741</v>
      </c>
      <c r="H4633" s="493">
        <v>45364.7159143519</v>
      </c>
      <c r="I4633" t="s">
        <v>11131</v>
      </c>
      <c r="J4633" t="s">
        <v>9863</v>
      </c>
      <c r="K4633" t="s">
        <v>10186</v>
      </c>
    </row>
    <row r="4634" hidden="1" spans="1:11">
      <c r="A4634" t="s">
        <v>11132</v>
      </c>
      <c r="B4634">
        <v>1</v>
      </c>
      <c r="C4634" t="s">
        <v>11132</v>
      </c>
      <c r="D4634">
        <v>1</v>
      </c>
      <c r="F4634">
        <v>0</v>
      </c>
      <c r="G4634" s="493">
        <v>45384.3866319444</v>
      </c>
      <c r="H4634" s="493">
        <v>45384.3866319444</v>
      </c>
      <c r="I4634" t="s">
        <v>8713</v>
      </c>
      <c r="J4634" t="s">
        <v>8713</v>
      </c>
      <c r="K4634" t="s">
        <v>1368</v>
      </c>
    </row>
    <row r="4635" hidden="1" spans="1:11">
      <c r="A4635" t="s">
        <v>1062</v>
      </c>
      <c r="B4635">
        <v>1</v>
      </c>
      <c r="C4635" t="s">
        <v>1061</v>
      </c>
      <c r="D4635">
        <v>1</v>
      </c>
      <c r="E4635" t="s">
        <v>1063</v>
      </c>
      <c r="F4635">
        <v>6</v>
      </c>
      <c r="G4635" s="493">
        <v>44592.4572453704</v>
      </c>
      <c r="H4635" s="493">
        <v>44595.6973611111</v>
      </c>
      <c r="I4635" t="s">
        <v>3941</v>
      </c>
      <c r="J4635" t="s">
        <v>8197</v>
      </c>
      <c r="K4635" t="s">
        <v>8197</v>
      </c>
    </row>
    <row r="4636" hidden="1" spans="1:11">
      <c r="A4636" t="s">
        <v>1065</v>
      </c>
      <c r="B4636">
        <v>1</v>
      </c>
      <c r="C4636" t="s">
        <v>1064</v>
      </c>
      <c r="D4636">
        <v>1</v>
      </c>
      <c r="E4636" t="s">
        <v>1066</v>
      </c>
      <c r="F4636">
        <v>6</v>
      </c>
      <c r="G4636" s="493">
        <v>44592.4466550926</v>
      </c>
      <c r="H4636" s="493">
        <v>44595.6564467593</v>
      </c>
      <c r="I4636" t="s">
        <v>3809</v>
      </c>
      <c r="J4636" t="s">
        <v>8201</v>
      </c>
      <c r="K4636" t="s">
        <v>8201</v>
      </c>
    </row>
    <row r="4637" hidden="1" spans="1:11">
      <c r="A4637" t="s">
        <v>11133</v>
      </c>
      <c r="B4637">
        <v>1</v>
      </c>
      <c r="C4637" t="s">
        <v>11134</v>
      </c>
      <c r="D4637">
        <v>1</v>
      </c>
      <c r="E4637" t="s">
        <v>11135</v>
      </c>
      <c r="F4637">
        <v>2</v>
      </c>
      <c r="G4637" s="493">
        <v>45310.4196527778</v>
      </c>
      <c r="H4637" s="493">
        <v>45310.4453587963</v>
      </c>
      <c r="I4637" t="s">
        <v>11136</v>
      </c>
      <c r="J4637" t="s">
        <v>11137</v>
      </c>
      <c r="K4637" t="s">
        <v>11138</v>
      </c>
    </row>
    <row r="4638" hidden="1" spans="1:11">
      <c r="A4638" t="s">
        <v>11139</v>
      </c>
      <c r="B4638">
        <v>1</v>
      </c>
      <c r="C4638" t="s">
        <v>11140</v>
      </c>
      <c r="D4638">
        <v>1</v>
      </c>
      <c r="E4638" t="s">
        <v>11135</v>
      </c>
      <c r="F4638">
        <v>2</v>
      </c>
      <c r="G4638" s="493">
        <v>45310.4668981481</v>
      </c>
      <c r="H4638" s="493">
        <v>45310.5870717593</v>
      </c>
      <c r="I4638" t="s">
        <v>11136</v>
      </c>
      <c r="J4638" t="s">
        <v>11141</v>
      </c>
      <c r="K4638" t="s">
        <v>11138</v>
      </c>
    </row>
    <row r="4639" hidden="1" spans="1:11">
      <c r="A4639" t="s">
        <v>841</v>
      </c>
      <c r="B4639">
        <v>1</v>
      </c>
      <c r="C4639" t="s">
        <v>840</v>
      </c>
      <c r="D4639">
        <v>1</v>
      </c>
      <c r="E4639" t="s">
        <v>842</v>
      </c>
      <c r="F4639">
        <v>2</v>
      </c>
      <c r="G4639" s="493">
        <v>45910.593912037</v>
      </c>
      <c r="H4639" s="493">
        <v>45910.6803703704</v>
      </c>
      <c r="I4639" t="s">
        <v>11142</v>
      </c>
      <c r="J4639" t="s">
        <v>9517</v>
      </c>
      <c r="K4639" t="s">
        <v>9518</v>
      </c>
    </row>
    <row r="4640" hidden="1" spans="1:11">
      <c r="A4640" t="s">
        <v>11143</v>
      </c>
      <c r="B4640">
        <v>1</v>
      </c>
      <c r="C4640" t="s">
        <v>11144</v>
      </c>
      <c r="D4640">
        <v>1</v>
      </c>
      <c r="E4640" t="s">
        <v>516</v>
      </c>
      <c r="F4640">
        <v>9</v>
      </c>
      <c r="G4640" s="493">
        <v>45674.4969097222</v>
      </c>
      <c r="H4640" s="493">
        <v>45674.5799074074</v>
      </c>
      <c r="I4640" t="s">
        <v>5174</v>
      </c>
      <c r="J4640" t="s">
        <v>5175</v>
      </c>
      <c r="K4640" t="s">
        <v>11145</v>
      </c>
    </row>
    <row r="4641" hidden="1" spans="1:11">
      <c r="A4641" t="s">
        <v>515</v>
      </c>
      <c r="B4641">
        <v>1</v>
      </c>
      <c r="C4641" t="s">
        <v>514</v>
      </c>
      <c r="D4641">
        <v>1</v>
      </c>
      <c r="E4641" t="s">
        <v>516</v>
      </c>
      <c r="F4641">
        <v>9</v>
      </c>
      <c r="G4641" s="493">
        <v>45674.4968402778</v>
      </c>
      <c r="H4641" s="493">
        <v>45674.5753009259</v>
      </c>
      <c r="I4641" t="s">
        <v>5182</v>
      </c>
      <c r="J4641" t="s">
        <v>5183</v>
      </c>
      <c r="K4641" t="s">
        <v>11146</v>
      </c>
    </row>
    <row r="4642" hidden="1" spans="1:11">
      <c r="A4642" t="s">
        <v>11147</v>
      </c>
      <c r="B4642">
        <v>1</v>
      </c>
      <c r="C4642" t="s">
        <v>11148</v>
      </c>
      <c r="D4642">
        <v>1</v>
      </c>
      <c r="E4642" t="s">
        <v>516</v>
      </c>
      <c r="F4642">
        <v>9</v>
      </c>
      <c r="G4642" s="493">
        <v>45674.4966898148</v>
      </c>
      <c r="H4642" s="493">
        <v>45674.5770717593</v>
      </c>
      <c r="I4642" t="s">
        <v>3190</v>
      </c>
      <c r="J4642" t="s">
        <v>3191</v>
      </c>
      <c r="K4642" t="s">
        <v>10193</v>
      </c>
    </row>
    <row r="4643" hidden="1" spans="1:11">
      <c r="A4643" t="s">
        <v>694</v>
      </c>
      <c r="B4643">
        <v>1</v>
      </c>
      <c r="C4643" t="s">
        <v>693</v>
      </c>
      <c r="D4643">
        <v>1</v>
      </c>
      <c r="E4643" t="s">
        <v>516</v>
      </c>
      <c r="F4643">
        <v>9</v>
      </c>
      <c r="G4643" s="493">
        <v>45674.4970023148</v>
      </c>
      <c r="H4643" s="493">
        <v>45674.5822337963</v>
      </c>
      <c r="I4643" t="s">
        <v>6883</v>
      </c>
      <c r="J4643" t="s">
        <v>3201</v>
      </c>
      <c r="K4643" t="s">
        <v>11149</v>
      </c>
    </row>
    <row r="4644" hidden="1" spans="1:11">
      <c r="A4644" t="s">
        <v>11150</v>
      </c>
      <c r="B4644">
        <v>1</v>
      </c>
      <c r="C4644" t="s">
        <v>11150</v>
      </c>
      <c r="D4644">
        <v>1</v>
      </c>
      <c r="F4644">
        <v>0</v>
      </c>
      <c r="G4644" s="493">
        <v>45426.6210648148</v>
      </c>
      <c r="H4644" s="493">
        <v>45426.6210648148</v>
      </c>
      <c r="I4644" t="s">
        <v>11151</v>
      </c>
      <c r="J4644" t="s">
        <v>11151</v>
      </c>
      <c r="K4644" t="s">
        <v>1368</v>
      </c>
    </row>
    <row r="4645" hidden="1" spans="1:11">
      <c r="A4645" t="s">
        <v>11152</v>
      </c>
      <c r="B4645">
        <v>1</v>
      </c>
      <c r="C4645" t="s">
        <v>11144</v>
      </c>
      <c r="D4645">
        <v>1</v>
      </c>
      <c r="E4645" t="s">
        <v>516</v>
      </c>
      <c r="F4645">
        <v>9</v>
      </c>
      <c r="G4645" s="493">
        <v>45674.4969097222</v>
      </c>
      <c r="H4645" s="493">
        <v>45674.5799074074</v>
      </c>
      <c r="I4645" t="s">
        <v>7469</v>
      </c>
      <c r="J4645" t="s">
        <v>5175</v>
      </c>
      <c r="K4645" t="s">
        <v>11145</v>
      </c>
    </row>
    <row r="4646" hidden="1" spans="1:11">
      <c r="A4646" t="s">
        <v>719</v>
      </c>
      <c r="B4646">
        <v>1</v>
      </c>
      <c r="C4646" t="s">
        <v>718</v>
      </c>
      <c r="D4646">
        <v>1</v>
      </c>
      <c r="E4646" t="s">
        <v>720</v>
      </c>
      <c r="F4646">
        <v>9</v>
      </c>
      <c r="G4646" s="493">
        <v>45260.4197106482</v>
      </c>
      <c r="H4646" s="493">
        <v>45260.5411226852</v>
      </c>
      <c r="I4646" t="s">
        <v>10540</v>
      </c>
      <c r="J4646" t="s">
        <v>10541</v>
      </c>
      <c r="K4646" t="s">
        <v>10541</v>
      </c>
    </row>
    <row r="4647" hidden="1" spans="1:11">
      <c r="A4647" t="s">
        <v>11153</v>
      </c>
      <c r="B4647">
        <v>1</v>
      </c>
      <c r="C4647" t="s">
        <v>718</v>
      </c>
      <c r="D4647">
        <v>1</v>
      </c>
      <c r="E4647" t="s">
        <v>720</v>
      </c>
      <c r="F4647">
        <v>9</v>
      </c>
      <c r="G4647" s="493">
        <v>45260.4197106482</v>
      </c>
      <c r="H4647" s="493">
        <v>45260.5411226852</v>
      </c>
      <c r="I4647" t="s">
        <v>10841</v>
      </c>
      <c r="J4647" t="s">
        <v>10541</v>
      </c>
      <c r="K4647" t="s">
        <v>10541</v>
      </c>
    </row>
    <row r="4648" hidden="1" spans="1:11">
      <c r="A4648" t="s">
        <v>11154</v>
      </c>
      <c r="B4648">
        <v>1</v>
      </c>
      <c r="C4648" t="s">
        <v>11155</v>
      </c>
      <c r="D4648">
        <v>1</v>
      </c>
      <c r="E4648" t="s">
        <v>598</v>
      </c>
      <c r="F4648">
        <v>9</v>
      </c>
      <c r="G4648" s="493">
        <v>45461.6948842593</v>
      </c>
      <c r="H4648" s="493">
        <v>45462.359212963</v>
      </c>
      <c r="I4648" t="s">
        <v>10593</v>
      </c>
      <c r="J4648" t="s">
        <v>8409</v>
      </c>
      <c r="K4648" t="s">
        <v>8409</v>
      </c>
    </row>
    <row r="4649" hidden="1" spans="1:11">
      <c r="A4649" t="s">
        <v>631</v>
      </c>
      <c r="B4649">
        <v>1</v>
      </c>
      <c r="C4649" t="s">
        <v>630</v>
      </c>
      <c r="D4649">
        <v>1</v>
      </c>
      <c r="E4649" t="s">
        <v>598</v>
      </c>
      <c r="F4649">
        <v>9</v>
      </c>
      <c r="G4649" s="493">
        <v>45461.6997337963</v>
      </c>
      <c r="H4649" s="493">
        <v>45462.3642013889</v>
      </c>
      <c r="I4649" t="s">
        <v>10589</v>
      </c>
      <c r="J4649" t="s">
        <v>10590</v>
      </c>
      <c r="K4649" t="s">
        <v>8426</v>
      </c>
    </row>
    <row r="4650" hidden="1" spans="1:11">
      <c r="A4650" t="s">
        <v>643</v>
      </c>
      <c r="B4650">
        <v>1</v>
      </c>
      <c r="C4650" t="s">
        <v>642</v>
      </c>
      <c r="D4650">
        <v>1</v>
      </c>
      <c r="E4650" t="s">
        <v>598</v>
      </c>
      <c r="F4650">
        <v>9</v>
      </c>
      <c r="G4650" s="493">
        <v>45461.7185416667</v>
      </c>
      <c r="H4650" s="493">
        <v>45462.3527083333</v>
      </c>
      <c r="I4650" t="s">
        <v>10585</v>
      </c>
      <c r="J4650" t="s">
        <v>10586</v>
      </c>
      <c r="K4650" t="s">
        <v>8414</v>
      </c>
    </row>
    <row r="4651" hidden="1" spans="1:11">
      <c r="A4651" t="s">
        <v>600</v>
      </c>
      <c r="B4651">
        <v>1</v>
      </c>
      <c r="C4651" t="s">
        <v>599</v>
      </c>
      <c r="D4651">
        <v>1</v>
      </c>
      <c r="E4651" t="s">
        <v>598</v>
      </c>
      <c r="F4651">
        <v>9</v>
      </c>
      <c r="G4651" s="493">
        <v>45461.7054050926</v>
      </c>
      <c r="H4651" s="493">
        <v>45462.3556712963</v>
      </c>
      <c r="I4651" t="s">
        <v>10581</v>
      </c>
      <c r="J4651" t="s">
        <v>10582</v>
      </c>
      <c r="K4651" t="s">
        <v>8431</v>
      </c>
    </row>
    <row r="4652" hidden="1" spans="1:11">
      <c r="A4652" t="s">
        <v>597</v>
      </c>
      <c r="B4652">
        <v>1</v>
      </c>
      <c r="C4652" t="s">
        <v>596</v>
      </c>
      <c r="D4652">
        <v>1</v>
      </c>
      <c r="E4652" t="s">
        <v>598</v>
      </c>
      <c r="F4652">
        <v>9</v>
      </c>
      <c r="G4652" s="493">
        <v>45461.623599537</v>
      </c>
      <c r="H4652" s="493">
        <v>45461.6521643518</v>
      </c>
      <c r="I4652" t="s">
        <v>10577</v>
      </c>
      <c r="J4652" t="s">
        <v>10578</v>
      </c>
      <c r="K4652" t="s">
        <v>8419</v>
      </c>
    </row>
    <row r="4653" hidden="1" spans="1:11">
      <c r="A4653" t="s">
        <v>878</v>
      </c>
      <c r="B4653">
        <v>1</v>
      </c>
      <c r="C4653" t="s">
        <v>878</v>
      </c>
      <c r="D4653">
        <v>1</v>
      </c>
      <c r="E4653" t="s">
        <v>880</v>
      </c>
      <c r="F4653">
        <v>2</v>
      </c>
      <c r="G4653" s="493">
        <v>45352.3770486111</v>
      </c>
      <c r="H4653" s="493">
        <v>45352.4019907407</v>
      </c>
      <c r="I4653" t="s">
        <v>11156</v>
      </c>
      <c r="J4653" t="s">
        <v>11156</v>
      </c>
      <c r="K4653" t="s">
        <v>5316</v>
      </c>
    </row>
    <row r="4654" hidden="1" spans="1:11">
      <c r="A4654" t="s">
        <v>11157</v>
      </c>
      <c r="B4654">
        <v>1</v>
      </c>
      <c r="C4654" t="s">
        <v>11157</v>
      </c>
      <c r="D4654">
        <v>1</v>
      </c>
      <c r="E4654" t="s">
        <v>880</v>
      </c>
      <c r="F4654">
        <v>2</v>
      </c>
      <c r="G4654" s="493">
        <v>45352.3785648148</v>
      </c>
      <c r="H4654" s="493">
        <v>45377.4058101852</v>
      </c>
      <c r="I4654" t="s">
        <v>11158</v>
      </c>
      <c r="J4654" t="s">
        <v>11158</v>
      </c>
      <c r="K4654" t="s">
        <v>6642</v>
      </c>
    </row>
    <row r="4655" hidden="1" spans="1:11">
      <c r="A4655" t="s">
        <v>879</v>
      </c>
      <c r="B4655">
        <v>1</v>
      </c>
      <c r="C4655" t="s">
        <v>878</v>
      </c>
      <c r="D4655">
        <v>1</v>
      </c>
      <c r="E4655" t="s">
        <v>880</v>
      </c>
      <c r="F4655">
        <v>2</v>
      </c>
      <c r="G4655" s="493">
        <v>45352.3770486111</v>
      </c>
      <c r="H4655" s="493">
        <v>45352.4019907407</v>
      </c>
      <c r="I4655" t="s">
        <v>11159</v>
      </c>
      <c r="J4655" t="s">
        <v>11156</v>
      </c>
      <c r="K4655" t="s">
        <v>5316</v>
      </c>
    </row>
    <row r="4656" hidden="1" spans="1:11">
      <c r="A4656" t="s">
        <v>11160</v>
      </c>
      <c r="B4656">
        <v>1</v>
      </c>
      <c r="C4656" t="s">
        <v>11161</v>
      </c>
      <c r="D4656">
        <v>1</v>
      </c>
      <c r="E4656" t="s">
        <v>5892</v>
      </c>
      <c r="F4656">
        <v>2</v>
      </c>
      <c r="G4656" s="493">
        <v>45352.3801736111</v>
      </c>
      <c r="H4656" s="493">
        <v>45352.4206597222</v>
      </c>
      <c r="I4656" t="s">
        <v>11162</v>
      </c>
      <c r="J4656" t="s">
        <v>11163</v>
      </c>
      <c r="K4656" t="s">
        <v>11163</v>
      </c>
    </row>
    <row r="4657" hidden="1" spans="1:11">
      <c r="A4657" t="s">
        <v>11161</v>
      </c>
      <c r="B4657">
        <v>1</v>
      </c>
      <c r="C4657" t="s">
        <v>11161</v>
      </c>
      <c r="D4657">
        <v>1</v>
      </c>
      <c r="E4657" t="s">
        <v>5892</v>
      </c>
      <c r="F4657">
        <v>2</v>
      </c>
      <c r="G4657" s="493">
        <v>45352.3801736111</v>
      </c>
      <c r="H4657" s="493">
        <v>45352.4206597222</v>
      </c>
      <c r="I4657" t="s">
        <v>11163</v>
      </c>
      <c r="J4657" t="s">
        <v>11163</v>
      </c>
      <c r="K4657" t="s">
        <v>11163</v>
      </c>
    </row>
    <row r="4658" hidden="1" spans="1:11">
      <c r="A4658" t="s">
        <v>11164</v>
      </c>
      <c r="B4658">
        <v>1</v>
      </c>
      <c r="C4658" t="s">
        <v>11164</v>
      </c>
      <c r="D4658">
        <v>1</v>
      </c>
      <c r="E4658" t="s">
        <v>7361</v>
      </c>
      <c r="F4658">
        <v>2</v>
      </c>
      <c r="G4658" s="493">
        <v>45352.475787037</v>
      </c>
      <c r="H4658" s="493">
        <v>45356.7031365741</v>
      </c>
      <c r="I4658" t="s">
        <v>11165</v>
      </c>
      <c r="J4658" t="s">
        <v>11165</v>
      </c>
      <c r="K4658" t="s">
        <v>11165</v>
      </c>
    </row>
    <row r="4659" hidden="1" spans="1:11">
      <c r="A4659" t="s">
        <v>582</v>
      </c>
      <c r="B4659">
        <v>1</v>
      </c>
      <c r="C4659" t="s">
        <v>581</v>
      </c>
      <c r="D4659">
        <v>1</v>
      </c>
      <c r="E4659" t="s">
        <v>583</v>
      </c>
      <c r="F4659">
        <v>2</v>
      </c>
      <c r="G4659" s="493">
        <v>45910.3979050926</v>
      </c>
      <c r="H4659" s="493">
        <v>45911.6549189815</v>
      </c>
      <c r="I4659" t="s">
        <v>11166</v>
      </c>
      <c r="J4659" t="s">
        <v>11167</v>
      </c>
      <c r="K4659" t="s">
        <v>11168</v>
      </c>
    </row>
    <row r="4660" hidden="1" spans="1:11">
      <c r="A4660" t="s">
        <v>585</v>
      </c>
      <c r="B4660">
        <v>1</v>
      </c>
      <c r="C4660" t="s">
        <v>581</v>
      </c>
      <c r="D4660">
        <v>1</v>
      </c>
      <c r="E4660" t="s">
        <v>583</v>
      </c>
      <c r="F4660">
        <v>2</v>
      </c>
      <c r="G4660" s="493">
        <v>45910.3979050926</v>
      </c>
      <c r="H4660" s="493">
        <v>45911.6549189815</v>
      </c>
      <c r="I4660" t="s">
        <v>11169</v>
      </c>
      <c r="J4660" t="s">
        <v>11167</v>
      </c>
      <c r="K4660" t="s">
        <v>11168</v>
      </c>
    </row>
    <row r="4661" hidden="1" spans="1:11">
      <c r="A4661" t="s">
        <v>11170</v>
      </c>
      <c r="B4661">
        <v>1</v>
      </c>
      <c r="C4661" t="s">
        <v>10301</v>
      </c>
      <c r="D4661">
        <v>1</v>
      </c>
      <c r="E4661" t="s">
        <v>10302</v>
      </c>
      <c r="F4661">
        <v>6</v>
      </c>
      <c r="G4661" s="493">
        <v>45238.693287037</v>
      </c>
      <c r="H4661" s="493">
        <v>45238.7193981481</v>
      </c>
      <c r="I4661" t="s">
        <v>11171</v>
      </c>
      <c r="J4661" t="s">
        <v>10303</v>
      </c>
      <c r="K4661" t="s">
        <v>10303</v>
      </c>
    </row>
    <row r="4662" hidden="1" spans="1:11">
      <c r="A4662" t="s">
        <v>11172</v>
      </c>
      <c r="B4662">
        <v>1</v>
      </c>
      <c r="C4662" t="s">
        <v>11172</v>
      </c>
      <c r="D4662">
        <v>1</v>
      </c>
      <c r="F4662">
        <v>0</v>
      </c>
      <c r="G4662" s="493">
        <v>45271.7230324074</v>
      </c>
      <c r="H4662" s="493">
        <v>45271.7230324074</v>
      </c>
      <c r="I4662" t="s">
        <v>11173</v>
      </c>
      <c r="J4662" t="s">
        <v>11173</v>
      </c>
      <c r="K4662" t="s">
        <v>1368</v>
      </c>
    </row>
    <row r="4663" hidden="1" spans="1:11">
      <c r="A4663" t="s">
        <v>11174</v>
      </c>
      <c r="B4663">
        <v>1</v>
      </c>
      <c r="C4663" t="s">
        <v>11175</v>
      </c>
      <c r="D4663">
        <v>1</v>
      </c>
      <c r="E4663" t="s">
        <v>3590</v>
      </c>
      <c r="F4663">
        <v>4</v>
      </c>
      <c r="G4663" s="493">
        <v>45349.6116666667</v>
      </c>
      <c r="H4663" s="493">
        <v>45349.6177430556</v>
      </c>
      <c r="I4663" t="s">
        <v>3591</v>
      </c>
      <c r="J4663" t="s">
        <v>3592</v>
      </c>
      <c r="K4663" t="s">
        <v>9333</v>
      </c>
    </row>
    <row r="4664" hidden="1" spans="1:11">
      <c r="A4664" t="s">
        <v>11176</v>
      </c>
      <c r="B4664">
        <v>1</v>
      </c>
      <c r="C4664" t="s">
        <v>11175</v>
      </c>
      <c r="D4664">
        <v>1</v>
      </c>
      <c r="E4664" t="s">
        <v>3590</v>
      </c>
      <c r="F4664">
        <v>4</v>
      </c>
      <c r="G4664" s="493">
        <v>45349.6116666667</v>
      </c>
      <c r="H4664" s="493">
        <v>45349.6177430556</v>
      </c>
      <c r="I4664" t="s">
        <v>11177</v>
      </c>
      <c r="J4664" t="s">
        <v>3592</v>
      </c>
      <c r="K4664" t="s">
        <v>9333</v>
      </c>
    </row>
    <row r="4665" hidden="1" spans="1:11">
      <c r="A4665" t="s">
        <v>11178</v>
      </c>
      <c r="B4665">
        <v>1</v>
      </c>
      <c r="C4665" t="s">
        <v>11179</v>
      </c>
      <c r="D4665">
        <v>1</v>
      </c>
      <c r="E4665" t="s">
        <v>3541</v>
      </c>
      <c r="F4665">
        <v>4</v>
      </c>
      <c r="G4665" s="493">
        <v>45349.6351041667</v>
      </c>
      <c r="H4665" s="493">
        <v>45349.6393865741</v>
      </c>
      <c r="I4665" t="s">
        <v>3542</v>
      </c>
      <c r="J4665" t="s">
        <v>3543</v>
      </c>
      <c r="K4665" t="s">
        <v>9488</v>
      </c>
    </row>
    <row r="4666" hidden="1" spans="1:11">
      <c r="A4666" t="s">
        <v>11180</v>
      </c>
      <c r="B4666">
        <v>1</v>
      </c>
      <c r="C4666" t="s">
        <v>11181</v>
      </c>
      <c r="D4666">
        <v>1</v>
      </c>
      <c r="E4666" t="s">
        <v>10205</v>
      </c>
      <c r="F4666">
        <v>2</v>
      </c>
      <c r="G4666" s="493">
        <v>45440.6419791667</v>
      </c>
      <c r="H4666" s="493">
        <v>45454.6977777778</v>
      </c>
      <c r="I4666" t="s">
        <v>11136</v>
      </c>
      <c r="J4666" t="s">
        <v>11182</v>
      </c>
      <c r="K4666" t="s">
        <v>11182</v>
      </c>
    </row>
    <row r="4667" hidden="1" spans="1:11">
      <c r="A4667" t="s">
        <v>11183</v>
      </c>
      <c r="B4667">
        <v>1</v>
      </c>
      <c r="C4667" t="s">
        <v>11181</v>
      </c>
      <c r="D4667">
        <v>1</v>
      </c>
      <c r="E4667" t="s">
        <v>10205</v>
      </c>
      <c r="F4667">
        <v>2</v>
      </c>
      <c r="G4667" s="493">
        <v>45440.6419791667</v>
      </c>
      <c r="H4667" s="493">
        <v>45454.6977777778</v>
      </c>
      <c r="I4667" t="s">
        <v>11184</v>
      </c>
      <c r="J4667" t="s">
        <v>11182</v>
      </c>
      <c r="K4667" t="s">
        <v>11182</v>
      </c>
    </row>
    <row r="4668" hidden="1" spans="1:11">
      <c r="A4668" t="s">
        <v>956</v>
      </c>
      <c r="B4668">
        <v>1</v>
      </c>
      <c r="C4668" t="s">
        <v>956</v>
      </c>
      <c r="D4668">
        <v>1</v>
      </c>
      <c r="E4668" t="s">
        <v>957</v>
      </c>
      <c r="F4668">
        <v>2</v>
      </c>
      <c r="G4668" s="493">
        <v>45440.6453240741</v>
      </c>
      <c r="H4668" s="493">
        <v>45454.7659722222</v>
      </c>
      <c r="I4668" t="s">
        <v>11185</v>
      </c>
      <c r="J4668" t="s">
        <v>11185</v>
      </c>
      <c r="K4668" t="s">
        <v>11185</v>
      </c>
    </row>
    <row r="4669" hidden="1" spans="1:11">
      <c r="A4669" t="s">
        <v>11186</v>
      </c>
      <c r="B4669">
        <v>1</v>
      </c>
      <c r="C4669" t="s">
        <v>956</v>
      </c>
      <c r="D4669">
        <v>1</v>
      </c>
      <c r="E4669" t="s">
        <v>957</v>
      </c>
      <c r="F4669">
        <v>2</v>
      </c>
      <c r="G4669" s="493">
        <v>45440.6453240741</v>
      </c>
      <c r="H4669" s="493">
        <v>45454.7659722222</v>
      </c>
      <c r="I4669" t="s">
        <v>11187</v>
      </c>
      <c r="J4669" t="s">
        <v>11185</v>
      </c>
      <c r="K4669" t="s">
        <v>11185</v>
      </c>
    </row>
    <row r="4670" hidden="1" spans="1:11">
      <c r="A4670" t="s">
        <v>747</v>
      </c>
      <c r="B4670">
        <v>1</v>
      </c>
      <c r="C4670" t="s">
        <v>746</v>
      </c>
      <c r="D4670">
        <v>1</v>
      </c>
      <c r="E4670" t="s">
        <v>748</v>
      </c>
      <c r="F4670">
        <v>3</v>
      </c>
      <c r="G4670" s="493">
        <v>44776.6706597222</v>
      </c>
      <c r="H4670" s="493">
        <v>44776.7026157407</v>
      </c>
      <c r="I4670" t="s">
        <v>9429</v>
      </c>
      <c r="J4670" t="s">
        <v>9430</v>
      </c>
      <c r="K4670" t="s">
        <v>9431</v>
      </c>
    </row>
    <row r="4671" hidden="1" spans="1:11">
      <c r="A4671" t="s">
        <v>728</v>
      </c>
      <c r="B4671">
        <v>1</v>
      </c>
      <c r="C4671" t="s">
        <v>727</v>
      </c>
      <c r="D4671">
        <v>1</v>
      </c>
      <c r="E4671" t="s">
        <v>729</v>
      </c>
      <c r="F4671">
        <v>3</v>
      </c>
      <c r="G4671" s="493">
        <v>44776.6714351852</v>
      </c>
      <c r="H4671" s="493">
        <v>44776.7238773148</v>
      </c>
      <c r="I4671" t="s">
        <v>9436</v>
      </c>
      <c r="J4671" t="s">
        <v>9437</v>
      </c>
      <c r="K4671" t="s">
        <v>9438</v>
      </c>
    </row>
    <row r="4672" hidden="1" spans="1:11">
      <c r="A4672" t="s">
        <v>11188</v>
      </c>
      <c r="B4672">
        <v>1</v>
      </c>
      <c r="C4672" t="s">
        <v>10295</v>
      </c>
      <c r="D4672">
        <v>1</v>
      </c>
      <c r="E4672" t="s">
        <v>10131</v>
      </c>
      <c r="F4672">
        <v>3</v>
      </c>
      <c r="G4672" s="493">
        <v>44776.6710532407</v>
      </c>
      <c r="H4672" s="493">
        <v>44776.7188078704</v>
      </c>
      <c r="I4672" t="s">
        <v>9423</v>
      </c>
      <c r="J4672" t="s">
        <v>9682</v>
      </c>
      <c r="K4672" t="s">
        <v>9683</v>
      </c>
    </row>
    <row r="4673" hidden="1" spans="1:11">
      <c r="A4673" t="s">
        <v>11189</v>
      </c>
      <c r="B4673">
        <v>1</v>
      </c>
      <c r="C4673" t="s">
        <v>11189</v>
      </c>
      <c r="D4673">
        <v>1</v>
      </c>
      <c r="F4673">
        <v>0</v>
      </c>
      <c r="G4673" s="493">
        <v>45372.3712731482</v>
      </c>
      <c r="H4673" s="493">
        <v>45372.3712731482</v>
      </c>
      <c r="I4673" t="s">
        <v>10321</v>
      </c>
      <c r="J4673" t="s">
        <v>10321</v>
      </c>
      <c r="K4673" t="s">
        <v>1368</v>
      </c>
    </row>
    <row r="4674" hidden="1" spans="1:11">
      <c r="A4674" t="s">
        <v>11190</v>
      </c>
      <c r="B4674">
        <v>1</v>
      </c>
      <c r="C4674" t="s">
        <v>11191</v>
      </c>
      <c r="D4674">
        <v>1</v>
      </c>
      <c r="E4674" t="s">
        <v>11192</v>
      </c>
      <c r="F4674">
        <v>14</v>
      </c>
      <c r="G4674" s="493">
        <v>45462.5052662037</v>
      </c>
      <c r="H4674" s="493">
        <v>45463.6972916667</v>
      </c>
      <c r="I4674" t="s">
        <v>11193</v>
      </c>
      <c r="J4674" t="s">
        <v>11194</v>
      </c>
      <c r="K4674" t="s">
        <v>11194</v>
      </c>
    </row>
    <row r="4675" hidden="1" spans="1:11">
      <c r="A4675" t="s">
        <v>11195</v>
      </c>
      <c r="B4675">
        <v>1</v>
      </c>
      <c r="C4675" t="s">
        <v>11191</v>
      </c>
      <c r="D4675">
        <v>1</v>
      </c>
      <c r="E4675" t="s">
        <v>11192</v>
      </c>
      <c r="F4675">
        <v>14</v>
      </c>
      <c r="G4675" s="493">
        <v>45462.5052662037</v>
      </c>
      <c r="H4675" s="493">
        <v>45463.6972916667</v>
      </c>
      <c r="I4675" t="s">
        <v>11196</v>
      </c>
      <c r="J4675" t="s">
        <v>11194</v>
      </c>
      <c r="K4675" t="s">
        <v>11194</v>
      </c>
    </row>
    <row r="4676" hidden="1" spans="1:11">
      <c r="A4676" t="s">
        <v>11197</v>
      </c>
      <c r="B4676">
        <v>1</v>
      </c>
      <c r="C4676" t="s">
        <v>11191</v>
      </c>
      <c r="D4676">
        <v>1</v>
      </c>
      <c r="E4676" t="s">
        <v>11192</v>
      </c>
      <c r="F4676">
        <v>14</v>
      </c>
      <c r="G4676" s="493">
        <v>45462.5052662037</v>
      </c>
      <c r="H4676" s="493">
        <v>45463.6972916667</v>
      </c>
      <c r="I4676" t="s">
        <v>11198</v>
      </c>
      <c r="J4676" t="s">
        <v>11194</v>
      </c>
      <c r="K4676" t="s">
        <v>11194</v>
      </c>
    </row>
    <row r="4677" hidden="1" spans="1:11">
      <c r="A4677" t="s">
        <v>11199</v>
      </c>
      <c r="B4677">
        <v>1</v>
      </c>
      <c r="C4677" t="s">
        <v>11191</v>
      </c>
      <c r="D4677">
        <v>1</v>
      </c>
      <c r="E4677" t="s">
        <v>11192</v>
      </c>
      <c r="F4677">
        <v>14</v>
      </c>
      <c r="G4677" s="493">
        <v>45462.5052662037</v>
      </c>
      <c r="H4677" s="493">
        <v>45463.6972916667</v>
      </c>
      <c r="I4677" t="s">
        <v>11200</v>
      </c>
      <c r="J4677" t="s">
        <v>11194</v>
      </c>
      <c r="K4677" t="s">
        <v>11194</v>
      </c>
    </row>
    <row r="4678" hidden="1" spans="1:11">
      <c r="A4678" t="s">
        <v>11201</v>
      </c>
      <c r="B4678">
        <v>1</v>
      </c>
      <c r="C4678" t="s">
        <v>11201</v>
      </c>
      <c r="D4678">
        <v>1</v>
      </c>
      <c r="F4678">
        <v>0</v>
      </c>
      <c r="G4678" s="493">
        <v>45463.6349421296</v>
      </c>
      <c r="H4678" s="493">
        <v>45463.6349421296</v>
      </c>
      <c r="I4678" t="s">
        <v>11202</v>
      </c>
      <c r="J4678" t="s">
        <v>11202</v>
      </c>
      <c r="K4678" t="s">
        <v>1368</v>
      </c>
    </row>
    <row r="4679" hidden="1" spans="1:11">
      <c r="A4679" t="s">
        <v>11203</v>
      </c>
      <c r="B4679">
        <v>1</v>
      </c>
      <c r="C4679" t="s">
        <v>11175</v>
      </c>
      <c r="D4679">
        <v>1</v>
      </c>
      <c r="E4679" t="s">
        <v>3590</v>
      </c>
      <c r="F4679">
        <v>4</v>
      </c>
      <c r="G4679" s="493">
        <v>45349.6116666667</v>
      </c>
      <c r="H4679" s="493">
        <v>45349.6177430556</v>
      </c>
      <c r="I4679" t="s">
        <v>9361</v>
      </c>
      <c r="J4679" t="s">
        <v>3592</v>
      </c>
      <c r="K4679" t="s">
        <v>9333</v>
      </c>
    </row>
    <row r="4680" hidden="1" spans="1:11">
      <c r="A4680" t="s">
        <v>11204</v>
      </c>
      <c r="B4680">
        <v>1</v>
      </c>
      <c r="C4680" t="s">
        <v>11204</v>
      </c>
      <c r="D4680">
        <v>1</v>
      </c>
      <c r="E4680" t="s">
        <v>11205</v>
      </c>
      <c r="F4680">
        <v>12</v>
      </c>
      <c r="G4680" s="493">
        <v>45474.5839930556</v>
      </c>
      <c r="H4680" s="493">
        <v>45474.6014351852</v>
      </c>
      <c r="I4680" t="s">
        <v>11206</v>
      </c>
      <c r="J4680" t="s">
        <v>11206</v>
      </c>
      <c r="K4680" t="s">
        <v>11207</v>
      </c>
    </row>
    <row r="4681" hidden="1" spans="1:11">
      <c r="A4681" t="s">
        <v>11208</v>
      </c>
      <c r="B4681">
        <v>1</v>
      </c>
      <c r="C4681" t="s">
        <v>11204</v>
      </c>
      <c r="D4681">
        <v>1</v>
      </c>
      <c r="E4681" t="s">
        <v>11205</v>
      </c>
      <c r="F4681">
        <v>12</v>
      </c>
      <c r="G4681" s="493">
        <v>45474.5839930556</v>
      </c>
      <c r="H4681" s="493">
        <v>45474.6014351852</v>
      </c>
      <c r="I4681" t="s">
        <v>11209</v>
      </c>
      <c r="J4681" t="s">
        <v>11206</v>
      </c>
      <c r="K4681" t="s">
        <v>11207</v>
      </c>
    </row>
    <row r="4682" hidden="1" spans="1:11">
      <c r="A4682" t="s">
        <v>11210</v>
      </c>
      <c r="B4682">
        <v>1</v>
      </c>
      <c r="C4682" t="s">
        <v>11211</v>
      </c>
      <c r="D4682">
        <v>1</v>
      </c>
      <c r="E4682" t="s">
        <v>11212</v>
      </c>
      <c r="F4682">
        <v>8</v>
      </c>
      <c r="G4682" s="493">
        <v>45530.5925810185</v>
      </c>
      <c r="H4682" s="493">
        <v>45530.5925810185</v>
      </c>
      <c r="I4682" t="s">
        <v>11008</v>
      </c>
      <c r="J4682" t="s">
        <v>11213</v>
      </c>
      <c r="K4682" t="s">
        <v>10551</v>
      </c>
    </row>
    <row r="4683" hidden="1" spans="1:11">
      <c r="A4683" t="s">
        <v>11214</v>
      </c>
      <c r="B4683">
        <v>1</v>
      </c>
      <c r="C4683" t="s">
        <v>11215</v>
      </c>
      <c r="D4683">
        <v>1</v>
      </c>
      <c r="E4683" t="s">
        <v>11216</v>
      </c>
      <c r="F4683">
        <v>9</v>
      </c>
      <c r="G4683" s="493">
        <v>45390.7083333333</v>
      </c>
      <c r="H4683" s="493">
        <v>45391.4175115741</v>
      </c>
      <c r="I4683" t="s">
        <v>9893</v>
      </c>
      <c r="J4683" t="s">
        <v>9380</v>
      </c>
      <c r="K4683" t="s">
        <v>9381</v>
      </c>
    </row>
    <row r="4684" hidden="1" spans="1:11">
      <c r="A4684" t="s">
        <v>11217</v>
      </c>
      <c r="B4684">
        <v>1</v>
      </c>
      <c r="C4684" t="s">
        <v>11215</v>
      </c>
      <c r="D4684">
        <v>1</v>
      </c>
      <c r="E4684" t="s">
        <v>11216</v>
      </c>
      <c r="F4684">
        <v>9</v>
      </c>
      <c r="G4684" s="493">
        <v>45390.7083333333</v>
      </c>
      <c r="H4684" s="493">
        <v>45391.4175115741</v>
      </c>
      <c r="I4684" t="s">
        <v>11218</v>
      </c>
      <c r="J4684" t="s">
        <v>9380</v>
      </c>
      <c r="K4684" t="s">
        <v>9381</v>
      </c>
    </row>
    <row r="4685" hidden="1" spans="1:11">
      <c r="A4685" t="s">
        <v>11219</v>
      </c>
      <c r="B4685">
        <v>1</v>
      </c>
      <c r="C4685" t="s">
        <v>11220</v>
      </c>
      <c r="D4685">
        <v>1</v>
      </c>
      <c r="E4685" t="s">
        <v>11221</v>
      </c>
      <c r="F4685">
        <v>8</v>
      </c>
      <c r="G4685" s="493">
        <v>45530.6271527778</v>
      </c>
      <c r="H4685" s="493">
        <v>45530.6271527778</v>
      </c>
      <c r="I4685" t="s">
        <v>11014</v>
      </c>
      <c r="J4685" t="s">
        <v>11222</v>
      </c>
      <c r="K4685" t="s">
        <v>10555</v>
      </c>
    </row>
    <row r="4686" hidden="1" spans="1:11">
      <c r="A4686" t="s">
        <v>11223</v>
      </c>
      <c r="B4686">
        <v>1</v>
      </c>
      <c r="C4686" t="s">
        <v>11220</v>
      </c>
      <c r="D4686">
        <v>1</v>
      </c>
      <c r="E4686" t="s">
        <v>11221</v>
      </c>
      <c r="F4686">
        <v>8</v>
      </c>
      <c r="G4686" s="493">
        <v>45530.6271527778</v>
      </c>
      <c r="H4686" s="493">
        <v>45530.6271527778</v>
      </c>
      <c r="I4686" t="s">
        <v>11224</v>
      </c>
      <c r="J4686" t="s">
        <v>11222</v>
      </c>
      <c r="K4686" t="s">
        <v>10555</v>
      </c>
    </row>
    <row r="4687" hidden="1" spans="1:11">
      <c r="A4687" t="s">
        <v>11225</v>
      </c>
      <c r="B4687">
        <v>1</v>
      </c>
      <c r="C4687" t="s">
        <v>11211</v>
      </c>
      <c r="D4687">
        <v>1</v>
      </c>
      <c r="E4687" t="s">
        <v>11212</v>
      </c>
      <c r="F4687">
        <v>8</v>
      </c>
      <c r="G4687" s="493">
        <v>45530.5925810185</v>
      </c>
      <c r="H4687" s="493">
        <v>45530.5925810185</v>
      </c>
      <c r="I4687" t="s">
        <v>10997</v>
      </c>
      <c r="J4687" t="s">
        <v>11213</v>
      </c>
      <c r="K4687" t="s">
        <v>10551</v>
      </c>
    </row>
    <row r="4688" hidden="1" spans="1:11">
      <c r="A4688" t="s">
        <v>11226</v>
      </c>
      <c r="B4688">
        <v>1</v>
      </c>
      <c r="C4688" t="s">
        <v>11226</v>
      </c>
      <c r="D4688">
        <v>1</v>
      </c>
      <c r="E4688" t="s">
        <v>11227</v>
      </c>
      <c r="F4688">
        <v>4</v>
      </c>
      <c r="G4688" s="493">
        <v>45477.6414236111</v>
      </c>
      <c r="H4688" s="493">
        <v>45477.6989351852</v>
      </c>
      <c r="I4688" t="s">
        <v>11228</v>
      </c>
      <c r="J4688" t="s">
        <v>11228</v>
      </c>
      <c r="K4688" t="s">
        <v>11229</v>
      </c>
    </row>
    <row r="4689" hidden="1" spans="1:11">
      <c r="A4689" t="s">
        <v>11230</v>
      </c>
      <c r="B4689">
        <v>1</v>
      </c>
      <c r="C4689" t="s">
        <v>11226</v>
      </c>
      <c r="D4689">
        <v>1</v>
      </c>
      <c r="E4689" t="s">
        <v>11227</v>
      </c>
      <c r="F4689">
        <v>4</v>
      </c>
      <c r="G4689" s="493">
        <v>45477.6414236111</v>
      </c>
      <c r="H4689" s="493">
        <v>45477.6989351852</v>
      </c>
      <c r="I4689" t="s">
        <v>11231</v>
      </c>
      <c r="J4689" t="s">
        <v>11228</v>
      </c>
      <c r="K4689" t="s">
        <v>11229</v>
      </c>
    </row>
    <row r="4690" hidden="1" spans="1:11">
      <c r="A4690" t="s">
        <v>11232</v>
      </c>
      <c r="B4690">
        <v>1</v>
      </c>
      <c r="C4690" t="s">
        <v>11232</v>
      </c>
      <c r="D4690">
        <v>1</v>
      </c>
      <c r="E4690" t="s">
        <v>11233</v>
      </c>
      <c r="F4690">
        <v>4</v>
      </c>
      <c r="G4690" s="493">
        <v>45461.5187731481</v>
      </c>
      <c r="H4690" s="493">
        <v>45461.6059375</v>
      </c>
      <c r="I4690" t="s">
        <v>11234</v>
      </c>
      <c r="J4690" t="s">
        <v>11234</v>
      </c>
      <c r="K4690" t="s">
        <v>11235</v>
      </c>
    </row>
    <row r="4691" hidden="1" spans="1:11">
      <c r="A4691" t="s">
        <v>11236</v>
      </c>
      <c r="B4691">
        <v>1</v>
      </c>
      <c r="C4691" t="s">
        <v>11236</v>
      </c>
      <c r="D4691">
        <v>1</v>
      </c>
      <c r="E4691" t="s">
        <v>11233</v>
      </c>
      <c r="F4691">
        <v>4</v>
      </c>
      <c r="G4691" s="493">
        <v>45461.5144907407</v>
      </c>
      <c r="H4691" s="493">
        <v>45461.6062152778</v>
      </c>
      <c r="I4691" t="s">
        <v>11237</v>
      </c>
      <c r="J4691" t="s">
        <v>11237</v>
      </c>
      <c r="K4691" t="s">
        <v>11237</v>
      </c>
    </row>
    <row r="4692" hidden="1" spans="1:11">
      <c r="A4692" t="s">
        <v>11238</v>
      </c>
      <c r="B4692">
        <v>1</v>
      </c>
      <c r="C4692" t="s">
        <v>10307</v>
      </c>
      <c r="D4692">
        <v>1</v>
      </c>
      <c r="E4692" t="s">
        <v>9952</v>
      </c>
      <c r="F4692">
        <v>3</v>
      </c>
      <c r="G4692" s="493">
        <v>44799.5720486111</v>
      </c>
      <c r="H4692" s="493">
        <v>45447.2657291667</v>
      </c>
      <c r="I4692" t="s">
        <v>9953</v>
      </c>
      <c r="J4692" t="s">
        <v>9954</v>
      </c>
      <c r="K4692" t="s">
        <v>9955</v>
      </c>
    </row>
    <row r="4693" hidden="1" spans="1:11">
      <c r="A4693" t="s">
        <v>11239</v>
      </c>
      <c r="B4693">
        <v>1</v>
      </c>
      <c r="C4693" t="s">
        <v>10307</v>
      </c>
      <c r="D4693">
        <v>1</v>
      </c>
      <c r="E4693" t="s">
        <v>9952</v>
      </c>
      <c r="F4693">
        <v>3</v>
      </c>
      <c r="G4693" s="493">
        <v>44799.5720486111</v>
      </c>
      <c r="H4693" s="493">
        <v>45447.2657291667</v>
      </c>
      <c r="I4693" t="s">
        <v>9959</v>
      </c>
      <c r="J4693" t="s">
        <v>9954</v>
      </c>
      <c r="K4693" t="s">
        <v>9955</v>
      </c>
    </row>
    <row r="4694" hidden="1" spans="1:11">
      <c r="A4694" t="s">
        <v>11240</v>
      </c>
      <c r="B4694">
        <v>1</v>
      </c>
      <c r="C4694" t="s">
        <v>10307</v>
      </c>
      <c r="D4694">
        <v>1</v>
      </c>
      <c r="E4694" t="s">
        <v>9952</v>
      </c>
      <c r="F4694">
        <v>3</v>
      </c>
      <c r="G4694" s="493">
        <v>44799.5720486111</v>
      </c>
      <c r="H4694" s="493">
        <v>45447.2657291667</v>
      </c>
      <c r="I4694" t="s">
        <v>9985</v>
      </c>
      <c r="J4694" t="s">
        <v>9954</v>
      </c>
      <c r="K4694" t="s">
        <v>9955</v>
      </c>
    </row>
    <row r="4695" hidden="1" spans="1:11">
      <c r="A4695" t="s">
        <v>11241</v>
      </c>
      <c r="B4695">
        <v>1</v>
      </c>
      <c r="C4695" t="s">
        <v>10307</v>
      </c>
      <c r="D4695">
        <v>1</v>
      </c>
      <c r="E4695" t="s">
        <v>9952</v>
      </c>
      <c r="F4695">
        <v>3</v>
      </c>
      <c r="G4695" s="493">
        <v>44799.5720486111</v>
      </c>
      <c r="H4695" s="493">
        <v>45447.2657291667</v>
      </c>
      <c r="I4695" t="s">
        <v>10088</v>
      </c>
      <c r="J4695" t="s">
        <v>9954</v>
      </c>
      <c r="K4695" t="s">
        <v>9955</v>
      </c>
    </row>
    <row r="4696" hidden="1" spans="1:11">
      <c r="A4696" t="s">
        <v>11242</v>
      </c>
      <c r="B4696">
        <v>1</v>
      </c>
      <c r="C4696" t="s">
        <v>10309</v>
      </c>
      <c r="D4696">
        <v>1</v>
      </c>
      <c r="E4696" t="s">
        <v>9877</v>
      </c>
      <c r="F4696">
        <v>2</v>
      </c>
      <c r="G4696" s="493">
        <v>44799.5724189815</v>
      </c>
      <c r="H4696" s="493">
        <v>45246.4353472222</v>
      </c>
      <c r="I4696" t="s">
        <v>9878</v>
      </c>
      <c r="J4696" t="s">
        <v>9313</v>
      </c>
      <c r="K4696" t="s">
        <v>9314</v>
      </c>
    </row>
    <row r="4697" hidden="1" spans="1:11">
      <c r="A4697" t="s">
        <v>11243</v>
      </c>
      <c r="B4697">
        <v>1</v>
      </c>
      <c r="C4697" t="s">
        <v>10309</v>
      </c>
      <c r="D4697">
        <v>1</v>
      </c>
      <c r="E4697" t="s">
        <v>9877</v>
      </c>
      <c r="F4697">
        <v>2</v>
      </c>
      <c r="G4697" s="493">
        <v>44799.5724189815</v>
      </c>
      <c r="H4697" s="493">
        <v>45246.4353472222</v>
      </c>
      <c r="I4697" t="s">
        <v>10217</v>
      </c>
      <c r="J4697" t="s">
        <v>9313</v>
      </c>
      <c r="K4697" t="s">
        <v>9314</v>
      </c>
    </row>
    <row r="4698" hidden="1" spans="1:11">
      <c r="A4698" t="s">
        <v>11244</v>
      </c>
      <c r="B4698">
        <v>1</v>
      </c>
      <c r="C4698" t="s">
        <v>9536</v>
      </c>
      <c r="D4698">
        <v>1</v>
      </c>
      <c r="E4698" t="s">
        <v>6532</v>
      </c>
      <c r="F4698">
        <v>6</v>
      </c>
      <c r="G4698" s="493">
        <v>44931.6996527778</v>
      </c>
      <c r="H4698" s="493">
        <v>44931.7112268519</v>
      </c>
      <c r="I4698" t="s">
        <v>9537</v>
      </c>
      <c r="J4698" t="s">
        <v>4265</v>
      </c>
      <c r="K4698" t="s">
        <v>4957</v>
      </c>
    </row>
    <row r="4699" hidden="1" spans="1:11">
      <c r="A4699" t="s">
        <v>11245</v>
      </c>
      <c r="B4699">
        <v>1</v>
      </c>
      <c r="C4699" t="s">
        <v>9536</v>
      </c>
      <c r="D4699">
        <v>1</v>
      </c>
      <c r="E4699" t="s">
        <v>6532</v>
      </c>
      <c r="F4699">
        <v>6</v>
      </c>
      <c r="G4699" s="493">
        <v>44931.6996527778</v>
      </c>
      <c r="H4699" s="493">
        <v>44931.7112268519</v>
      </c>
      <c r="I4699" t="s">
        <v>7994</v>
      </c>
      <c r="J4699" t="s">
        <v>4265</v>
      </c>
      <c r="K4699" t="s">
        <v>4957</v>
      </c>
    </row>
    <row r="4700" hidden="1" spans="1:11">
      <c r="A4700" t="s">
        <v>11246</v>
      </c>
      <c r="B4700">
        <v>1</v>
      </c>
      <c r="C4700" t="s">
        <v>11246</v>
      </c>
      <c r="D4700">
        <v>1</v>
      </c>
      <c r="F4700">
        <v>0</v>
      </c>
      <c r="G4700" s="493">
        <v>45352.6500578704</v>
      </c>
      <c r="H4700" s="493">
        <v>45352.6500578704</v>
      </c>
      <c r="I4700" t="s">
        <v>10212</v>
      </c>
      <c r="J4700" t="s">
        <v>10212</v>
      </c>
      <c r="K4700" t="s">
        <v>1368</v>
      </c>
    </row>
    <row r="4701" hidden="1" spans="1:11">
      <c r="A4701" t="s">
        <v>11247</v>
      </c>
      <c r="B4701">
        <v>1</v>
      </c>
      <c r="C4701" t="s">
        <v>11247</v>
      </c>
      <c r="D4701">
        <v>1</v>
      </c>
      <c r="F4701">
        <v>0</v>
      </c>
      <c r="G4701" s="493">
        <v>45352.6577314815</v>
      </c>
      <c r="H4701" s="493">
        <v>45352.6577314815</v>
      </c>
      <c r="I4701" t="s">
        <v>10224</v>
      </c>
      <c r="J4701" t="s">
        <v>10224</v>
      </c>
      <c r="K4701" t="s">
        <v>1368</v>
      </c>
    </row>
    <row r="4702" hidden="1" spans="1:11">
      <c r="A4702" t="s">
        <v>11248</v>
      </c>
      <c r="B4702">
        <v>1</v>
      </c>
      <c r="C4702" t="s">
        <v>11248</v>
      </c>
      <c r="D4702">
        <v>1</v>
      </c>
      <c r="F4702">
        <v>0</v>
      </c>
      <c r="G4702" s="493">
        <v>45352.6589236111</v>
      </c>
      <c r="H4702" s="493">
        <v>45352.6589236111</v>
      </c>
      <c r="I4702" t="s">
        <v>10220</v>
      </c>
      <c r="J4702" t="s">
        <v>10220</v>
      </c>
      <c r="K4702" t="s">
        <v>1368</v>
      </c>
    </row>
    <row r="4703" hidden="1" spans="1:11">
      <c r="A4703" t="s">
        <v>11249</v>
      </c>
      <c r="B4703">
        <v>1</v>
      </c>
      <c r="C4703" t="s">
        <v>11249</v>
      </c>
      <c r="D4703">
        <v>1</v>
      </c>
      <c r="F4703">
        <v>0</v>
      </c>
      <c r="G4703" s="493">
        <v>45352.6597453704</v>
      </c>
      <c r="H4703" s="493">
        <v>45352.6597453704</v>
      </c>
      <c r="I4703" t="s">
        <v>10227</v>
      </c>
      <c r="J4703" t="s">
        <v>10227</v>
      </c>
      <c r="K4703" t="s">
        <v>1368</v>
      </c>
    </row>
    <row r="4704" hidden="1" spans="1:11">
      <c r="A4704" t="s">
        <v>11250</v>
      </c>
      <c r="B4704">
        <v>1</v>
      </c>
      <c r="C4704" t="s">
        <v>11250</v>
      </c>
      <c r="D4704">
        <v>1</v>
      </c>
      <c r="F4704">
        <v>0</v>
      </c>
      <c r="G4704" s="493">
        <v>45352.6606365741</v>
      </c>
      <c r="H4704" s="493">
        <v>45352.6606365741</v>
      </c>
      <c r="I4704" t="s">
        <v>10086</v>
      </c>
      <c r="J4704" t="s">
        <v>10086</v>
      </c>
      <c r="K4704" t="s">
        <v>1368</v>
      </c>
    </row>
    <row r="4705" hidden="1" spans="1:11">
      <c r="A4705" t="s">
        <v>11251</v>
      </c>
      <c r="B4705">
        <v>1</v>
      </c>
      <c r="C4705" t="s">
        <v>11251</v>
      </c>
      <c r="D4705">
        <v>1</v>
      </c>
      <c r="F4705">
        <v>0</v>
      </c>
      <c r="G4705" s="493">
        <v>45352.6615972222</v>
      </c>
      <c r="H4705" s="493">
        <v>45352.6615972222</v>
      </c>
      <c r="I4705" t="s">
        <v>10229</v>
      </c>
      <c r="J4705" t="s">
        <v>10229</v>
      </c>
      <c r="K4705" t="s">
        <v>1368</v>
      </c>
    </row>
    <row r="4706" hidden="1" spans="1:11">
      <c r="A4706" t="s">
        <v>11252</v>
      </c>
      <c r="B4706">
        <v>1</v>
      </c>
      <c r="C4706" t="s">
        <v>11252</v>
      </c>
      <c r="D4706">
        <v>1</v>
      </c>
      <c r="F4706">
        <v>0</v>
      </c>
      <c r="G4706" s="493">
        <v>45352.6511458333</v>
      </c>
      <c r="H4706" s="493">
        <v>45352.6511458333</v>
      </c>
      <c r="I4706" t="s">
        <v>9880</v>
      </c>
      <c r="J4706" t="s">
        <v>9880</v>
      </c>
      <c r="K4706" t="s">
        <v>1368</v>
      </c>
    </row>
    <row r="4707" hidden="1" spans="1:11">
      <c r="A4707" t="s">
        <v>11253</v>
      </c>
      <c r="B4707">
        <v>1</v>
      </c>
      <c r="C4707" t="s">
        <v>11253</v>
      </c>
      <c r="D4707">
        <v>1</v>
      </c>
      <c r="F4707">
        <v>0</v>
      </c>
      <c r="G4707" s="493">
        <v>45352.6554513889</v>
      </c>
      <c r="H4707" s="493">
        <v>45352.6554513889</v>
      </c>
      <c r="I4707" t="s">
        <v>7915</v>
      </c>
      <c r="J4707" t="s">
        <v>7915</v>
      </c>
      <c r="K4707" t="s">
        <v>1368</v>
      </c>
    </row>
    <row r="4708" hidden="1" spans="1:11">
      <c r="A4708" t="s">
        <v>11254</v>
      </c>
      <c r="B4708">
        <v>1</v>
      </c>
      <c r="C4708" t="s">
        <v>11254</v>
      </c>
      <c r="D4708">
        <v>1</v>
      </c>
      <c r="E4708" t="s">
        <v>11255</v>
      </c>
      <c r="F4708">
        <v>40</v>
      </c>
      <c r="G4708" s="493">
        <v>45362.7232291667</v>
      </c>
      <c r="H4708" s="493">
        <v>45363.4306712963</v>
      </c>
      <c r="I4708" t="s">
        <v>11256</v>
      </c>
      <c r="J4708" t="s">
        <v>11256</v>
      </c>
      <c r="K4708" t="s">
        <v>11257</v>
      </c>
    </row>
    <row r="4709" hidden="1" spans="1:11">
      <c r="A4709" t="s">
        <v>11258</v>
      </c>
      <c r="B4709">
        <v>1</v>
      </c>
      <c r="C4709" t="s">
        <v>11258</v>
      </c>
      <c r="D4709">
        <v>1</v>
      </c>
      <c r="F4709">
        <v>0</v>
      </c>
      <c r="G4709" s="493">
        <v>45426.6630092593</v>
      </c>
      <c r="H4709" s="493">
        <v>45426.6630092593</v>
      </c>
      <c r="I4709" t="s">
        <v>11259</v>
      </c>
      <c r="J4709" t="s">
        <v>11259</v>
      </c>
      <c r="K4709" t="s">
        <v>1368</v>
      </c>
    </row>
    <row r="4710" hidden="1" spans="1:11">
      <c r="A4710" t="s">
        <v>11260</v>
      </c>
      <c r="B4710">
        <v>1</v>
      </c>
      <c r="C4710" t="s">
        <v>11260</v>
      </c>
      <c r="D4710">
        <v>1</v>
      </c>
      <c r="F4710">
        <v>0</v>
      </c>
      <c r="G4710" s="493">
        <v>45428.6728240741</v>
      </c>
      <c r="H4710" s="493">
        <v>45428.6728240741</v>
      </c>
      <c r="I4710" t="s">
        <v>11261</v>
      </c>
      <c r="J4710" t="s">
        <v>11261</v>
      </c>
      <c r="K4710" t="s">
        <v>1368</v>
      </c>
    </row>
    <row r="4711" hidden="1" spans="1:11">
      <c r="A4711" t="s">
        <v>11262</v>
      </c>
      <c r="B4711">
        <v>1</v>
      </c>
      <c r="C4711" t="s">
        <v>11263</v>
      </c>
      <c r="D4711">
        <v>1</v>
      </c>
      <c r="E4711" t="s">
        <v>11264</v>
      </c>
      <c r="F4711">
        <v>4</v>
      </c>
      <c r="G4711" s="493">
        <v>45428.6753125</v>
      </c>
      <c r="H4711" s="493">
        <v>45429.6355439815</v>
      </c>
      <c r="I4711" t="s">
        <v>11265</v>
      </c>
      <c r="J4711" t="s">
        <v>11266</v>
      </c>
      <c r="K4711" t="s">
        <v>11267</v>
      </c>
    </row>
    <row r="4712" hidden="1" spans="1:11">
      <c r="A4712" t="s">
        <v>11268</v>
      </c>
      <c r="B4712">
        <v>1</v>
      </c>
      <c r="C4712" t="s">
        <v>11263</v>
      </c>
      <c r="D4712">
        <v>1</v>
      </c>
      <c r="E4712" t="s">
        <v>11264</v>
      </c>
      <c r="F4712">
        <v>4</v>
      </c>
      <c r="G4712" s="493">
        <v>45428.6753125</v>
      </c>
      <c r="H4712" s="493">
        <v>45429.6355439815</v>
      </c>
      <c r="I4712" t="s">
        <v>11269</v>
      </c>
      <c r="J4712" t="s">
        <v>11266</v>
      </c>
      <c r="K4712" t="s">
        <v>11267</v>
      </c>
    </row>
    <row r="4713" hidden="1" spans="1:11">
      <c r="A4713" t="s">
        <v>11270</v>
      </c>
      <c r="B4713">
        <v>1</v>
      </c>
      <c r="C4713" t="s">
        <v>11271</v>
      </c>
      <c r="D4713">
        <v>1</v>
      </c>
      <c r="E4713" t="s">
        <v>11264</v>
      </c>
      <c r="F4713">
        <v>4</v>
      </c>
      <c r="G4713" s="493">
        <v>45426.6669560185</v>
      </c>
      <c r="H4713" s="493">
        <v>45433.7127199074</v>
      </c>
      <c r="I4713" t="s">
        <v>11272</v>
      </c>
      <c r="J4713" t="s">
        <v>11273</v>
      </c>
      <c r="K4713" t="s">
        <v>11274</v>
      </c>
    </row>
    <row r="4714" hidden="1" spans="1:11">
      <c r="A4714" t="s">
        <v>11275</v>
      </c>
      <c r="B4714">
        <v>1</v>
      </c>
      <c r="C4714" t="s">
        <v>11271</v>
      </c>
      <c r="D4714">
        <v>1</v>
      </c>
      <c r="E4714" t="s">
        <v>11264</v>
      </c>
      <c r="F4714">
        <v>4</v>
      </c>
      <c r="G4714" s="493">
        <v>45426.6669560185</v>
      </c>
      <c r="H4714" s="493">
        <v>45433.7127199074</v>
      </c>
      <c r="I4714" t="s">
        <v>11276</v>
      </c>
      <c r="J4714" t="s">
        <v>11273</v>
      </c>
      <c r="K4714" t="s">
        <v>11274</v>
      </c>
    </row>
    <row r="4715" hidden="1" spans="1:11">
      <c r="A4715" t="s">
        <v>11277</v>
      </c>
      <c r="B4715">
        <v>1</v>
      </c>
      <c r="C4715" t="s">
        <v>11277</v>
      </c>
      <c r="D4715">
        <v>1</v>
      </c>
      <c r="F4715">
        <v>0</v>
      </c>
      <c r="G4715" s="493">
        <v>45343.6906365741</v>
      </c>
      <c r="H4715" s="493">
        <v>45343.6906365741</v>
      </c>
      <c r="I4715" t="s">
        <v>11278</v>
      </c>
      <c r="J4715" t="s">
        <v>11278</v>
      </c>
      <c r="K4715" t="s">
        <v>1368</v>
      </c>
    </row>
    <row r="4716" hidden="1" spans="1:11">
      <c r="A4716" t="s">
        <v>11279</v>
      </c>
      <c r="B4716">
        <v>1</v>
      </c>
      <c r="C4716" t="s">
        <v>11279</v>
      </c>
      <c r="D4716">
        <v>1</v>
      </c>
      <c r="F4716">
        <v>0</v>
      </c>
      <c r="G4716" s="493">
        <v>45343.6949421296</v>
      </c>
      <c r="H4716" s="493">
        <v>45343.6949421296</v>
      </c>
      <c r="I4716" t="s">
        <v>11280</v>
      </c>
      <c r="J4716" t="s">
        <v>11280</v>
      </c>
      <c r="K4716" t="s">
        <v>1368</v>
      </c>
    </row>
    <row r="4717" hidden="1" spans="1:11">
      <c r="A4717" t="s">
        <v>11281</v>
      </c>
      <c r="B4717">
        <v>1</v>
      </c>
      <c r="C4717" t="s">
        <v>11282</v>
      </c>
      <c r="D4717">
        <v>1</v>
      </c>
      <c r="E4717" t="s">
        <v>11283</v>
      </c>
      <c r="F4717">
        <v>8</v>
      </c>
      <c r="G4717" s="493">
        <v>45343.6999884259</v>
      </c>
      <c r="H4717" s="493">
        <v>45344.3887152778</v>
      </c>
      <c r="I4717" t="s">
        <v>11284</v>
      </c>
      <c r="J4717" t="s">
        <v>11285</v>
      </c>
      <c r="K4717" t="s">
        <v>11286</v>
      </c>
    </row>
    <row r="4718" hidden="1" spans="1:11">
      <c r="A4718" t="s">
        <v>11287</v>
      </c>
      <c r="B4718">
        <v>1</v>
      </c>
      <c r="C4718" t="s">
        <v>11282</v>
      </c>
      <c r="D4718">
        <v>1</v>
      </c>
      <c r="E4718" t="s">
        <v>11283</v>
      </c>
      <c r="F4718">
        <v>8</v>
      </c>
      <c r="G4718" s="493">
        <v>45343.6999884259</v>
      </c>
      <c r="H4718" s="493">
        <v>45344.3887152778</v>
      </c>
      <c r="I4718" t="s">
        <v>11288</v>
      </c>
      <c r="J4718" t="s">
        <v>11285</v>
      </c>
      <c r="K4718" t="s">
        <v>11286</v>
      </c>
    </row>
    <row r="4719" hidden="1" spans="1:11">
      <c r="A4719" t="s">
        <v>11289</v>
      </c>
      <c r="B4719">
        <v>1</v>
      </c>
      <c r="C4719" t="s">
        <v>11289</v>
      </c>
      <c r="D4719">
        <v>1</v>
      </c>
      <c r="E4719" t="s">
        <v>11290</v>
      </c>
      <c r="F4719">
        <v>40</v>
      </c>
      <c r="G4719" s="493">
        <v>45362.7244675926</v>
      </c>
      <c r="H4719" s="493">
        <v>45363.4473263889</v>
      </c>
      <c r="I4719" t="s">
        <v>11291</v>
      </c>
      <c r="J4719" t="s">
        <v>11291</v>
      </c>
      <c r="K4719" t="s">
        <v>11292</v>
      </c>
    </row>
    <row r="4720" hidden="1" spans="1:11">
      <c r="A4720" t="s">
        <v>1144</v>
      </c>
      <c r="B4720">
        <v>1</v>
      </c>
      <c r="C4720" t="s">
        <v>1144</v>
      </c>
      <c r="D4720">
        <v>1</v>
      </c>
      <c r="E4720" t="s">
        <v>1045</v>
      </c>
      <c r="F4720">
        <v>9</v>
      </c>
      <c r="G4720" s="493">
        <v>45587.4230787037</v>
      </c>
      <c r="H4720" s="493">
        <v>45587.4643055556</v>
      </c>
      <c r="I4720" t="s">
        <v>3304</v>
      </c>
      <c r="J4720" t="s">
        <v>3304</v>
      </c>
      <c r="K4720" t="s">
        <v>10103</v>
      </c>
    </row>
    <row r="4721" hidden="1" spans="1:11">
      <c r="A4721" t="s">
        <v>1043</v>
      </c>
      <c r="B4721">
        <v>1</v>
      </c>
      <c r="C4721" t="s">
        <v>1043</v>
      </c>
      <c r="D4721">
        <v>1</v>
      </c>
      <c r="E4721" t="s">
        <v>1045</v>
      </c>
      <c r="F4721">
        <v>9</v>
      </c>
      <c r="G4721" s="493">
        <v>45587.4234375</v>
      </c>
      <c r="H4721" s="493">
        <v>45852.6854398148</v>
      </c>
      <c r="I4721" t="s">
        <v>3314</v>
      </c>
      <c r="J4721" t="s">
        <v>3314</v>
      </c>
      <c r="K4721" t="s">
        <v>11293</v>
      </c>
    </row>
    <row r="4722" hidden="1" spans="1:11">
      <c r="A4722" t="s">
        <v>1142</v>
      </c>
      <c r="B4722">
        <v>1</v>
      </c>
      <c r="C4722" t="s">
        <v>1141</v>
      </c>
      <c r="D4722">
        <v>1</v>
      </c>
      <c r="E4722" t="s">
        <v>1143</v>
      </c>
      <c r="F4722">
        <v>9</v>
      </c>
      <c r="G4722" s="493">
        <v>45400.7200810185</v>
      </c>
      <c r="H4722" s="493">
        <v>45400.7487268519</v>
      </c>
      <c r="I4722" t="s">
        <v>3308</v>
      </c>
      <c r="J4722" t="s">
        <v>3309</v>
      </c>
      <c r="K4722" t="s">
        <v>3309</v>
      </c>
    </row>
    <row r="4723" hidden="1" spans="1:11">
      <c r="A4723" t="s">
        <v>1162</v>
      </c>
      <c r="B4723">
        <v>1</v>
      </c>
      <c r="C4723" t="s">
        <v>1141</v>
      </c>
      <c r="D4723">
        <v>1</v>
      </c>
      <c r="E4723" t="s">
        <v>1143</v>
      </c>
      <c r="F4723">
        <v>9</v>
      </c>
      <c r="G4723" s="493">
        <v>45400.7200810185</v>
      </c>
      <c r="H4723" s="493">
        <v>45400.7487268519</v>
      </c>
      <c r="I4723" t="s">
        <v>7449</v>
      </c>
      <c r="J4723" t="s">
        <v>3309</v>
      </c>
      <c r="K4723" t="s">
        <v>3309</v>
      </c>
    </row>
    <row r="4724" hidden="1" spans="1:11">
      <c r="A4724" t="s">
        <v>1145</v>
      </c>
      <c r="B4724">
        <v>1</v>
      </c>
      <c r="C4724" t="s">
        <v>1144</v>
      </c>
      <c r="D4724">
        <v>1</v>
      </c>
      <c r="E4724" t="s">
        <v>1045</v>
      </c>
      <c r="F4724">
        <v>9</v>
      </c>
      <c r="G4724" s="493">
        <v>45587.4230787037</v>
      </c>
      <c r="H4724" s="493">
        <v>45587.4643055556</v>
      </c>
      <c r="I4724" t="s">
        <v>3303</v>
      </c>
      <c r="J4724" t="s">
        <v>3304</v>
      </c>
      <c r="K4724" t="s">
        <v>10103</v>
      </c>
    </row>
    <row r="4725" hidden="1" spans="1:11">
      <c r="A4725" t="s">
        <v>1044</v>
      </c>
      <c r="B4725">
        <v>1</v>
      </c>
      <c r="C4725" t="s">
        <v>1043</v>
      </c>
      <c r="D4725">
        <v>1</v>
      </c>
      <c r="E4725" t="s">
        <v>1045</v>
      </c>
      <c r="F4725">
        <v>9</v>
      </c>
      <c r="G4725" s="493">
        <v>45587.4234375</v>
      </c>
      <c r="H4725" s="493">
        <v>45852.6854398148</v>
      </c>
      <c r="I4725" t="s">
        <v>3313</v>
      </c>
      <c r="J4725" t="s">
        <v>3314</v>
      </c>
      <c r="K4725" t="s">
        <v>11293</v>
      </c>
    </row>
    <row r="4726" hidden="1" spans="1:11">
      <c r="A4726" t="s">
        <v>1140</v>
      </c>
      <c r="B4726">
        <v>1</v>
      </c>
      <c r="C4726" t="s">
        <v>1043</v>
      </c>
      <c r="D4726">
        <v>1</v>
      </c>
      <c r="E4726" t="s">
        <v>1045</v>
      </c>
      <c r="F4726">
        <v>9</v>
      </c>
      <c r="G4726" s="493">
        <v>45587.4234375</v>
      </c>
      <c r="H4726" s="493">
        <v>45852.6854398148</v>
      </c>
      <c r="I4726" t="s">
        <v>7451</v>
      </c>
      <c r="J4726" t="s">
        <v>3314</v>
      </c>
      <c r="K4726" t="s">
        <v>11293</v>
      </c>
    </row>
    <row r="4727" hidden="1" spans="1:11">
      <c r="A4727" t="s">
        <v>11294</v>
      </c>
      <c r="B4727">
        <v>1</v>
      </c>
      <c r="C4727" t="s">
        <v>705</v>
      </c>
      <c r="D4727">
        <v>1</v>
      </c>
      <c r="E4727" t="s">
        <v>702</v>
      </c>
      <c r="F4727">
        <v>2</v>
      </c>
      <c r="G4727" s="493">
        <v>45409.0329976852</v>
      </c>
      <c r="H4727" s="493">
        <v>45409.1355787037</v>
      </c>
      <c r="I4727" t="s">
        <v>11295</v>
      </c>
      <c r="J4727" t="s">
        <v>11296</v>
      </c>
      <c r="K4727" t="s">
        <v>4168</v>
      </c>
    </row>
    <row r="4728" hidden="1" spans="1:11">
      <c r="A4728" t="s">
        <v>11297</v>
      </c>
      <c r="B4728">
        <v>1</v>
      </c>
      <c r="C4728" t="s">
        <v>700</v>
      </c>
      <c r="D4728">
        <v>1</v>
      </c>
      <c r="E4728" t="s">
        <v>702</v>
      </c>
      <c r="F4728">
        <v>2</v>
      </c>
      <c r="G4728" s="493">
        <v>45409.039525463</v>
      </c>
      <c r="H4728" s="493">
        <v>45409.0734259259</v>
      </c>
      <c r="I4728" t="s">
        <v>11298</v>
      </c>
      <c r="J4728" t="s">
        <v>11299</v>
      </c>
      <c r="K4728" t="s">
        <v>11300</v>
      </c>
    </row>
    <row r="4729" hidden="1" spans="1:11">
      <c r="A4729" t="s">
        <v>11301</v>
      </c>
      <c r="B4729">
        <v>1</v>
      </c>
      <c r="C4729" t="s">
        <v>669</v>
      </c>
      <c r="D4729">
        <v>1</v>
      </c>
      <c r="E4729" t="s">
        <v>523</v>
      </c>
      <c r="F4729">
        <v>2</v>
      </c>
      <c r="G4729" s="493">
        <v>45409.1246527778</v>
      </c>
      <c r="H4729" s="493">
        <v>45409.1353125</v>
      </c>
      <c r="I4729" t="s">
        <v>11302</v>
      </c>
      <c r="J4729" t="s">
        <v>11303</v>
      </c>
      <c r="K4729" t="s">
        <v>11304</v>
      </c>
    </row>
    <row r="4730" hidden="1" spans="1:11">
      <c r="A4730" t="s">
        <v>11305</v>
      </c>
      <c r="B4730">
        <v>1</v>
      </c>
      <c r="C4730" t="s">
        <v>666</v>
      </c>
      <c r="D4730">
        <v>1</v>
      </c>
      <c r="E4730" t="s">
        <v>523</v>
      </c>
      <c r="F4730">
        <v>2</v>
      </c>
      <c r="G4730" s="493">
        <v>45409.113125</v>
      </c>
      <c r="H4730" s="493">
        <v>45409.1303240741</v>
      </c>
      <c r="I4730" t="s">
        <v>11306</v>
      </c>
      <c r="J4730" t="s">
        <v>11307</v>
      </c>
      <c r="K4730" t="s">
        <v>4275</v>
      </c>
    </row>
    <row r="4731" hidden="1" spans="1:11">
      <c r="A4731" t="s">
        <v>11308</v>
      </c>
      <c r="B4731">
        <v>1</v>
      </c>
      <c r="C4731" t="s">
        <v>11309</v>
      </c>
      <c r="D4731">
        <v>1</v>
      </c>
      <c r="E4731">
        <v>93426491</v>
      </c>
      <c r="F4731">
        <v>24</v>
      </c>
      <c r="G4731" s="493">
        <v>45481.7196759259</v>
      </c>
      <c r="H4731" s="493">
        <v>45482.3709837963</v>
      </c>
      <c r="I4731" t="s">
        <v>2162</v>
      </c>
      <c r="J4731" t="s">
        <v>6286</v>
      </c>
      <c r="K4731" t="s">
        <v>6287</v>
      </c>
    </row>
    <row r="4732" hidden="1" spans="1:11">
      <c r="A4732" t="s">
        <v>528</v>
      </c>
      <c r="B4732">
        <v>1</v>
      </c>
      <c r="C4732" t="s">
        <v>527</v>
      </c>
      <c r="D4732">
        <v>1</v>
      </c>
      <c r="E4732" t="s">
        <v>529</v>
      </c>
      <c r="F4732">
        <v>24</v>
      </c>
      <c r="G4732" s="493">
        <v>45481.7209027778</v>
      </c>
      <c r="H4732" s="493">
        <v>45481.7342939815</v>
      </c>
      <c r="I4732" t="s">
        <v>7380</v>
      </c>
      <c r="J4732" t="s">
        <v>7381</v>
      </c>
      <c r="K4732" t="s">
        <v>7382</v>
      </c>
    </row>
    <row r="4733" hidden="1" spans="1:11">
      <c r="A4733" t="s">
        <v>11310</v>
      </c>
      <c r="B4733">
        <v>1</v>
      </c>
      <c r="C4733" t="s">
        <v>11310</v>
      </c>
      <c r="D4733">
        <v>1</v>
      </c>
      <c r="F4733">
        <v>0</v>
      </c>
      <c r="G4733" s="493">
        <v>45384.6931944444</v>
      </c>
      <c r="H4733" s="493">
        <v>45384.6931944444</v>
      </c>
      <c r="I4733" t="s">
        <v>6834</v>
      </c>
      <c r="J4733" t="s">
        <v>6834</v>
      </c>
      <c r="K4733" t="s">
        <v>1368</v>
      </c>
    </row>
    <row r="4734" hidden="1" spans="1:11">
      <c r="A4734" t="s">
        <v>11311</v>
      </c>
      <c r="B4734">
        <v>1</v>
      </c>
      <c r="C4734" t="s">
        <v>11311</v>
      </c>
      <c r="D4734">
        <v>1</v>
      </c>
      <c r="F4734">
        <v>0</v>
      </c>
      <c r="G4734" s="493">
        <v>45390.6517476852</v>
      </c>
      <c r="H4734" s="493">
        <v>45390.6517476852</v>
      </c>
      <c r="I4734" t="s">
        <v>11312</v>
      </c>
      <c r="J4734" t="s">
        <v>11312</v>
      </c>
      <c r="K4734" t="s">
        <v>1368</v>
      </c>
    </row>
    <row r="4735" hidden="1" spans="1:11">
      <c r="A4735" t="s">
        <v>11313</v>
      </c>
      <c r="B4735">
        <v>1</v>
      </c>
      <c r="C4735" t="s">
        <v>11313</v>
      </c>
      <c r="D4735">
        <v>1</v>
      </c>
      <c r="F4735">
        <v>0</v>
      </c>
      <c r="G4735" s="493">
        <v>45390.6558680556</v>
      </c>
      <c r="H4735" s="493">
        <v>45390.6558680556</v>
      </c>
      <c r="I4735" t="s">
        <v>11314</v>
      </c>
      <c r="J4735" t="s">
        <v>11314</v>
      </c>
      <c r="K4735" t="s">
        <v>1368</v>
      </c>
    </row>
    <row r="4736" hidden="1" spans="1:11">
      <c r="A4736" t="s">
        <v>11315</v>
      </c>
      <c r="B4736">
        <v>1</v>
      </c>
      <c r="C4736" t="s">
        <v>11315</v>
      </c>
      <c r="D4736">
        <v>1</v>
      </c>
      <c r="F4736">
        <v>0</v>
      </c>
      <c r="G4736" s="493">
        <v>45398.6082060185</v>
      </c>
      <c r="H4736" s="493">
        <v>45398.6082060185</v>
      </c>
      <c r="I4736" t="s">
        <v>11316</v>
      </c>
      <c r="J4736" t="s">
        <v>11316</v>
      </c>
      <c r="K4736" t="s">
        <v>1368</v>
      </c>
    </row>
    <row r="4737" hidden="1" spans="1:11">
      <c r="A4737" t="s">
        <v>11317</v>
      </c>
      <c r="B4737">
        <v>1</v>
      </c>
      <c r="C4737" t="s">
        <v>11317</v>
      </c>
      <c r="D4737">
        <v>1</v>
      </c>
      <c r="F4737">
        <v>0</v>
      </c>
      <c r="G4737" s="493">
        <v>45398.6101967593</v>
      </c>
      <c r="H4737" s="493">
        <v>45398.6101967593</v>
      </c>
      <c r="I4737" t="s">
        <v>11318</v>
      </c>
      <c r="J4737" t="s">
        <v>11318</v>
      </c>
      <c r="K4737" t="s">
        <v>1368</v>
      </c>
    </row>
    <row r="4738" hidden="1" spans="1:11">
      <c r="A4738" t="s">
        <v>11319</v>
      </c>
      <c r="B4738">
        <v>1</v>
      </c>
      <c r="C4738" t="s">
        <v>11319</v>
      </c>
      <c r="D4738">
        <v>1</v>
      </c>
      <c r="F4738">
        <v>0</v>
      </c>
      <c r="G4738" s="493">
        <v>45384.6905902778</v>
      </c>
      <c r="H4738" s="493">
        <v>45384.6905902778</v>
      </c>
      <c r="I4738" t="s">
        <v>11320</v>
      </c>
      <c r="J4738" t="s">
        <v>11320</v>
      </c>
      <c r="K4738" t="s">
        <v>1368</v>
      </c>
    </row>
    <row r="4739" hidden="1" spans="1:11">
      <c r="A4739" t="s">
        <v>11321</v>
      </c>
      <c r="B4739">
        <v>1</v>
      </c>
      <c r="C4739" t="s">
        <v>11321</v>
      </c>
      <c r="D4739">
        <v>1</v>
      </c>
      <c r="F4739">
        <v>0</v>
      </c>
      <c r="G4739" s="493">
        <v>45386.3146643518</v>
      </c>
      <c r="H4739" s="493">
        <v>45386.3146643518</v>
      </c>
      <c r="I4739" t="s">
        <v>11322</v>
      </c>
      <c r="J4739" t="s">
        <v>11322</v>
      </c>
      <c r="K4739" t="s">
        <v>1368</v>
      </c>
    </row>
    <row r="4740" hidden="1" spans="1:11">
      <c r="A4740" t="s">
        <v>11323</v>
      </c>
      <c r="B4740">
        <v>1</v>
      </c>
      <c r="C4740" t="s">
        <v>11323</v>
      </c>
      <c r="D4740">
        <v>1</v>
      </c>
      <c r="F4740">
        <v>0</v>
      </c>
      <c r="G4740" s="493">
        <v>45384.6971180556</v>
      </c>
      <c r="H4740" s="493">
        <v>45384.6971180556</v>
      </c>
      <c r="I4740" t="s">
        <v>11324</v>
      </c>
      <c r="J4740" t="s">
        <v>11324</v>
      </c>
      <c r="K4740" t="s">
        <v>1368</v>
      </c>
    </row>
    <row r="4741" hidden="1" spans="1:11">
      <c r="A4741" t="s">
        <v>11325</v>
      </c>
      <c r="B4741">
        <v>1</v>
      </c>
      <c r="C4741" t="s">
        <v>11325</v>
      </c>
      <c r="D4741">
        <v>1</v>
      </c>
      <c r="F4741">
        <v>0</v>
      </c>
      <c r="G4741" s="493">
        <v>45386.3181481482</v>
      </c>
      <c r="H4741" s="493">
        <v>45386.3181481482</v>
      </c>
      <c r="I4741" t="s">
        <v>11326</v>
      </c>
      <c r="J4741" t="s">
        <v>11326</v>
      </c>
      <c r="K4741" t="s">
        <v>1368</v>
      </c>
    </row>
    <row r="4742" hidden="1" spans="1:11">
      <c r="A4742" t="s">
        <v>11327</v>
      </c>
      <c r="B4742">
        <v>1</v>
      </c>
      <c r="C4742" t="s">
        <v>11328</v>
      </c>
      <c r="D4742">
        <v>1</v>
      </c>
      <c r="E4742" t="s">
        <v>11329</v>
      </c>
      <c r="F4742">
        <v>8</v>
      </c>
      <c r="G4742" s="493">
        <v>45384.6934027778</v>
      </c>
      <c r="H4742" s="493">
        <v>45385.5846759259</v>
      </c>
      <c r="I4742" t="s">
        <v>11330</v>
      </c>
      <c r="J4742" t="s">
        <v>11331</v>
      </c>
      <c r="K4742" t="s">
        <v>11332</v>
      </c>
    </row>
    <row r="4743" hidden="1" spans="1:11">
      <c r="A4743" t="s">
        <v>11333</v>
      </c>
      <c r="B4743">
        <v>1</v>
      </c>
      <c r="C4743" t="s">
        <v>11328</v>
      </c>
      <c r="D4743">
        <v>1</v>
      </c>
      <c r="E4743" t="s">
        <v>11329</v>
      </c>
      <c r="F4743">
        <v>8</v>
      </c>
      <c r="G4743" s="493">
        <v>45384.6934027778</v>
      </c>
      <c r="H4743" s="493">
        <v>45385.5846759259</v>
      </c>
      <c r="I4743" t="s">
        <v>11334</v>
      </c>
      <c r="J4743" t="s">
        <v>11331</v>
      </c>
      <c r="K4743" t="s">
        <v>11332</v>
      </c>
    </row>
    <row r="4744" hidden="1" spans="1:11">
      <c r="A4744" t="s">
        <v>1090</v>
      </c>
      <c r="B4744">
        <v>1</v>
      </c>
      <c r="C4744" t="s">
        <v>1089</v>
      </c>
      <c r="D4744">
        <v>1</v>
      </c>
      <c r="E4744" t="s">
        <v>1091</v>
      </c>
      <c r="F4744">
        <v>4</v>
      </c>
      <c r="G4744" s="493">
        <v>45096.5572800926</v>
      </c>
      <c r="H4744" s="493">
        <v>45096.5677430556</v>
      </c>
      <c r="I4744" t="s">
        <v>8844</v>
      </c>
      <c r="J4744" t="s">
        <v>8162</v>
      </c>
      <c r="K4744" t="s">
        <v>8163</v>
      </c>
    </row>
    <row r="4745" hidden="1" spans="1:11">
      <c r="A4745" t="s">
        <v>737</v>
      </c>
      <c r="B4745">
        <v>1</v>
      </c>
      <c r="C4745" t="s">
        <v>736</v>
      </c>
      <c r="D4745">
        <v>1</v>
      </c>
      <c r="E4745" t="s">
        <v>738</v>
      </c>
      <c r="F4745">
        <v>4</v>
      </c>
      <c r="G4745" s="493">
        <v>45096.5607523148</v>
      </c>
      <c r="H4745" s="493">
        <v>45097.6127199074</v>
      </c>
      <c r="I4745" t="s">
        <v>10828</v>
      </c>
      <c r="J4745" t="s">
        <v>10829</v>
      </c>
      <c r="K4745" t="s">
        <v>7542</v>
      </c>
    </row>
    <row r="4746" hidden="1" spans="1:11">
      <c r="A4746" t="s">
        <v>11335</v>
      </c>
      <c r="B4746">
        <v>1</v>
      </c>
      <c r="C4746" t="s">
        <v>11336</v>
      </c>
      <c r="D4746">
        <v>1</v>
      </c>
      <c r="E4746" t="s">
        <v>11337</v>
      </c>
      <c r="F4746">
        <v>8</v>
      </c>
      <c r="G4746" s="493">
        <v>45462.5033449074</v>
      </c>
      <c r="H4746" s="493">
        <v>45463.6688888889</v>
      </c>
      <c r="I4746" t="s">
        <v>11338</v>
      </c>
      <c r="J4746" t="s">
        <v>11339</v>
      </c>
      <c r="K4746" t="s">
        <v>11340</v>
      </c>
    </row>
    <row r="4747" hidden="1" spans="1:11">
      <c r="A4747" t="s">
        <v>11341</v>
      </c>
      <c r="B4747">
        <v>1</v>
      </c>
      <c r="C4747" t="s">
        <v>11341</v>
      </c>
      <c r="D4747">
        <v>1</v>
      </c>
      <c r="F4747">
        <v>0</v>
      </c>
      <c r="G4747" s="493">
        <v>45463.6232986111</v>
      </c>
      <c r="H4747" s="493">
        <v>45463.6232986111</v>
      </c>
      <c r="I4747" t="s">
        <v>11342</v>
      </c>
      <c r="J4747" t="s">
        <v>11342</v>
      </c>
      <c r="K4747" t="s">
        <v>1368</v>
      </c>
    </row>
    <row r="4748" hidden="1" spans="1:11">
      <c r="A4748" t="s">
        <v>608</v>
      </c>
      <c r="B4748">
        <v>1</v>
      </c>
      <c r="C4748" t="s">
        <v>607</v>
      </c>
      <c r="D4748">
        <v>1</v>
      </c>
      <c r="E4748" t="s">
        <v>493</v>
      </c>
      <c r="F4748">
        <v>4</v>
      </c>
      <c r="G4748" s="493">
        <v>44762.3627314815</v>
      </c>
      <c r="H4748" s="493">
        <v>44762.3676736111</v>
      </c>
      <c r="I4748" t="s">
        <v>9666</v>
      </c>
      <c r="J4748" t="s">
        <v>9667</v>
      </c>
      <c r="K4748" t="s">
        <v>9558</v>
      </c>
    </row>
    <row r="4749" hidden="1" spans="1:11">
      <c r="A4749" t="s">
        <v>11343</v>
      </c>
      <c r="B4749">
        <v>1</v>
      </c>
      <c r="C4749" t="s">
        <v>607</v>
      </c>
      <c r="D4749">
        <v>1</v>
      </c>
      <c r="E4749" t="s">
        <v>493</v>
      </c>
      <c r="F4749">
        <v>4</v>
      </c>
      <c r="G4749" s="493">
        <v>44762.3627314815</v>
      </c>
      <c r="H4749" s="493">
        <v>44762.3676736111</v>
      </c>
      <c r="I4749" t="s">
        <v>9052</v>
      </c>
      <c r="J4749" t="s">
        <v>9667</v>
      </c>
      <c r="K4749" t="s">
        <v>9558</v>
      </c>
    </row>
    <row r="4750" hidden="1" spans="1:11">
      <c r="A4750" t="s">
        <v>492</v>
      </c>
      <c r="B4750">
        <v>1</v>
      </c>
      <c r="C4750" t="s">
        <v>490</v>
      </c>
      <c r="D4750">
        <v>1</v>
      </c>
      <c r="E4750" t="s">
        <v>493</v>
      </c>
      <c r="F4750">
        <v>4</v>
      </c>
      <c r="G4750" s="493">
        <v>44762.3630208333</v>
      </c>
      <c r="H4750" s="493">
        <v>45864.6647685185</v>
      </c>
      <c r="I4750" t="s">
        <v>9662</v>
      </c>
      <c r="J4750" t="s">
        <v>9663</v>
      </c>
      <c r="K4750" t="s">
        <v>8010</v>
      </c>
    </row>
    <row r="4751" hidden="1" spans="1:11">
      <c r="A4751" t="s">
        <v>495</v>
      </c>
      <c r="B4751">
        <v>1</v>
      </c>
      <c r="C4751" t="s">
        <v>490</v>
      </c>
      <c r="D4751">
        <v>1</v>
      </c>
      <c r="E4751" t="s">
        <v>493</v>
      </c>
      <c r="F4751">
        <v>4</v>
      </c>
      <c r="G4751" s="493">
        <v>44762.3630208333</v>
      </c>
      <c r="H4751" s="493">
        <v>45864.6647685185</v>
      </c>
      <c r="I4751" t="s">
        <v>9054</v>
      </c>
      <c r="J4751" t="s">
        <v>9663</v>
      </c>
      <c r="K4751" t="s">
        <v>8010</v>
      </c>
    </row>
    <row r="4752" hidden="1" spans="1:11">
      <c r="A4752" t="s">
        <v>11344</v>
      </c>
      <c r="B4752">
        <v>1</v>
      </c>
      <c r="C4752" t="s">
        <v>11344</v>
      </c>
      <c r="D4752">
        <v>1</v>
      </c>
      <c r="F4752">
        <v>0</v>
      </c>
      <c r="G4752" s="493">
        <v>45446.6749537037</v>
      </c>
      <c r="H4752" s="493">
        <v>45446.6749537037</v>
      </c>
      <c r="I4752" t="s">
        <v>11345</v>
      </c>
      <c r="J4752" t="s">
        <v>11345</v>
      </c>
      <c r="K4752" t="s">
        <v>1368</v>
      </c>
    </row>
    <row r="4753" hidden="1" spans="1:11">
      <c r="A4753" t="s">
        <v>11346</v>
      </c>
      <c r="B4753">
        <v>1</v>
      </c>
      <c r="C4753" t="s">
        <v>11346</v>
      </c>
      <c r="D4753">
        <v>1</v>
      </c>
      <c r="F4753">
        <v>0</v>
      </c>
      <c r="G4753" s="493">
        <v>45407.7396527778</v>
      </c>
      <c r="H4753" s="493">
        <v>45407.7396527778</v>
      </c>
      <c r="I4753" t="s">
        <v>11347</v>
      </c>
      <c r="J4753" t="s">
        <v>11347</v>
      </c>
      <c r="K4753" t="s">
        <v>1368</v>
      </c>
    </row>
    <row r="4754" hidden="1" spans="1:11">
      <c r="A4754" t="s">
        <v>11348</v>
      </c>
      <c r="B4754">
        <v>1</v>
      </c>
      <c r="C4754" t="s">
        <v>11349</v>
      </c>
      <c r="D4754">
        <v>1</v>
      </c>
      <c r="E4754" t="s">
        <v>11350</v>
      </c>
      <c r="F4754">
        <v>8</v>
      </c>
      <c r="G4754" s="493">
        <v>45415.4545601852</v>
      </c>
      <c r="H4754" s="493">
        <v>45415.4729976852</v>
      </c>
      <c r="I4754" t="s">
        <v>11351</v>
      </c>
      <c r="J4754" t="s">
        <v>11352</v>
      </c>
      <c r="K4754" t="s">
        <v>11353</v>
      </c>
    </row>
    <row r="4755" hidden="1" spans="1:11">
      <c r="A4755" t="s">
        <v>11354</v>
      </c>
      <c r="B4755">
        <v>1</v>
      </c>
      <c r="C4755" t="s">
        <v>11355</v>
      </c>
      <c r="D4755">
        <v>1</v>
      </c>
      <c r="E4755" t="s">
        <v>11356</v>
      </c>
      <c r="F4755">
        <v>6</v>
      </c>
      <c r="G4755" s="493">
        <v>45407.7425810185</v>
      </c>
      <c r="H4755" s="493">
        <v>45408.6718171296</v>
      </c>
      <c r="I4755" t="s">
        <v>11357</v>
      </c>
      <c r="J4755" t="s">
        <v>11358</v>
      </c>
      <c r="K4755" t="s">
        <v>11359</v>
      </c>
    </row>
    <row r="4756" hidden="1" spans="1:11">
      <c r="A4756" t="s">
        <v>11360</v>
      </c>
      <c r="B4756">
        <v>1</v>
      </c>
      <c r="C4756" t="s">
        <v>11360</v>
      </c>
      <c r="D4756">
        <v>1</v>
      </c>
      <c r="F4756">
        <v>0</v>
      </c>
      <c r="G4756" s="493">
        <v>45409.0300462963</v>
      </c>
      <c r="H4756" s="493">
        <v>45409.0300462963</v>
      </c>
      <c r="I4756" t="s">
        <v>11361</v>
      </c>
      <c r="J4756" t="s">
        <v>11361</v>
      </c>
      <c r="K4756" t="s">
        <v>1368</v>
      </c>
    </row>
    <row r="4757" hidden="1" spans="1:11">
      <c r="A4757" t="s">
        <v>11362</v>
      </c>
      <c r="B4757">
        <v>1</v>
      </c>
      <c r="C4757" t="s">
        <v>11349</v>
      </c>
      <c r="D4757">
        <v>1</v>
      </c>
      <c r="E4757" t="s">
        <v>11350</v>
      </c>
      <c r="F4757">
        <v>8</v>
      </c>
      <c r="G4757" s="493">
        <v>45415.4545601852</v>
      </c>
      <c r="H4757" s="493">
        <v>45415.4729976852</v>
      </c>
      <c r="I4757" t="s">
        <v>11363</v>
      </c>
      <c r="J4757" t="s">
        <v>11352</v>
      </c>
      <c r="K4757" t="s">
        <v>11353</v>
      </c>
    </row>
    <row r="4758" hidden="1" spans="1:11">
      <c r="A4758" t="s">
        <v>11364</v>
      </c>
      <c r="B4758">
        <v>1</v>
      </c>
      <c r="C4758" t="s">
        <v>11365</v>
      </c>
      <c r="D4758">
        <v>1</v>
      </c>
      <c r="E4758" t="s">
        <v>11366</v>
      </c>
      <c r="F4758">
        <v>8</v>
      </c>
      <c r="G4758" s="493">
        <v>45390.6604166667</v>
      </c>
      <c r="H4758" s="493">
        <v>45391.6234606481</v>
      </c>
      <c r="I4758" t="s">
        <v>11367</v>
      </c>
      <c r="J4758" t="s">
        <v>11368</v>
      </c>
      <c r="K4758" t="s">
        <v>11368</v>
      </c>
    </row>
    <row r="4759" hidden="1" spans="1:11">
      <c r="A4759" t="s">
        <v>11369</v>
      </c>
      <c r="B4759">
        <v>1</v>
      </c>
      <c r="C4759" t="s">
        <v>11365</v>
      </c>
      <c r="D4759">
        <v>1</v>
      </c>
      <c r="E4759" t="s">
        <v>11366</v>
      </c>
      <c r="F4759">
        <v>8</v>
      </c>
      <c r="G4759" s="493">
        <v>45390.6604166667</v>
      </c>
      <c r="H4759" s="493">
        <v>45391.6234606481</v>
      </c>
      <c r="I4759" t="s">
        <v>11370</v>
      </c>
      <c r="J4759" t="s">
        <v>11368</v>
      </c>
      <c r="K4759" t="s">
        <v>11368</v>
      </c>
    </row>
    <row r="4760" hidden="1" spans="1:11">
      <c r="A4760" t="s">
        <v>11371</v>
      </c>
      <c r="B4760">
        <v>1</v>
      </c>
      <c r="C4760" t="s">
        <v>11372</v>
      </c>
      <c r="D4760">
        <v>1</v>
      </c>
      <c r="E4760" t="s">
        <v>11373</v>
      </c>
      <c r="F4760">
        <v>8</v>
      </c>
      <c r="G4760" s="493">
        <v>45398.630787037</v>
      </c>
      <c r="H4760" s="493">
        <v>45399.4490625</v>
      </c>
      <c r="I4760" t="s">
        <v>11374</v>
      </c>
      <c r="J4760" t="s">
        <v>11375</v>
      </c>
      <c r="K4760" t="s">
        <v>11376</v>
      </c>
    </row>
    <row r="4761" hidden="1" spans="1:11">
      <c r="A4761" t="s">
        <v>11377</v>
      </c>
      <c r="B4761">
        <v>1</v>
      </c>
      <c r="C4761" t="s">
        <v>11372</v>
      </c>
      <c r="D4761">
        <v>1</v>
      </c>
      <c r="E4761" t="s">
        <v>11373</v>
      </c>
      <c r="F4761">
        <v>8</v>
      </c>
      <c r="G4761" s="493">
        <v>45398.630787037</v>
      </c>
      <c r="H4761" s="493">
        <v>45399.4490625</v>
      </c>
      <c r="I4761" t="s">
        <v>11378</v>
      </c>
      <c r="J4761" t="s">
        <v>11375</v>
      </c>
      <c r="K4761" t="s">
        <v>11376</v>
      </c>
    </row>
    <row r="4762" hidden="1" spans="1:11">
      <c r="A4762" t="s">
        <v>11379</v>
      </c>
      <c r="B4762">
        <v>1</v>
      </c>
      <c r="C4762" t="s">
        <v>11355</v>
      </c>
      <c r="D4762">
        <v>1</v>
      </c>
      <c r="E4762" t="s">
        <v>11356</v>
      </c>
      <c r="F4762">
        <v>6</v>
      </c>
      <c r="G4762" s="493">
        <v>45407.7425810185</v>
      </c>
      <c r="H4762" s="493">
        <v>45408.6718171296</v>
      </c>
      <c r="I4762" t="s">
        <v>11380</v>
      </c>
      <c r="J4762" t="s">
        <v>11358</v>
      </c>
      <c r="K4762" t="s">
        <v>11359</v>
      </c>
    </row>
    <row r="4763" hidden="1" spans="1:11">
      <c r="A4763" t="s">
        <v>11381</v>
      </c>
      <c r="B4763">
        <v>1</v>
      </c>
      <c r="C4763" t="s">
        <v>545</v>
      </c>
      <c r="D4763">
        <v>1</v>
      </c>
      <c r="E4763" t="s">
        <v>547</v>
      </c>
      <c r="F4763">
        <v>2</v>
      </c>
      <c r="G4763" s="493">
        <v>45181.7075925926</v>
      </c>
      <c r="H4763" s="493">
        <v>45209.4892476852</v>
      </c>
      <c r="I4763" t="s">
        <v>11382</v>
      </c>
      <c r="J4763" t="s">
        <v>10509</v>
      </c>
      <c r="K4763" t="s">
        <v>4182</v>
      </c>
    </row>
    <row r="4764" hidden="1" spans="1:11">
      <c r="A4764" t="s">
        <v>11383</v>
      </c>
      <c r="B4764">
        <v>1</v>
      </c>
      <c r="C4764" t="s">
        <v>676</v>
      </c>
      <c r="D4764">
        <v>1</v>
      </c>
      <c r="E4764" t="s">
        <v>547</v>
      </c>
      <c r="F4764">
        <v>2</v>
      </c>
      <c r="G4764" s="493">
        <v>44978.4900810185</v>
      </c>
      <c r="H4764" s="493">
        <v>45209.4899074074</v>
      </c>
      <c r="I4764" t="s">
        <v>11384</v>
      </c>
      <c r="J4764" t="s">
        <v>10512</v>
      </c>
      <c r="K4764" t="s">
        <v>4579</v>
      </c>
    </row>
    <row r="4765" hidden="1" spans="1:11">
      <c r="A4765" t="s">
        <v>11385</v>
      </c>
      <c r="B4765">
        <v>1</v>
      </c>
      <c r="C4765" t="s">
        <v>545</v>
      </c>
      <c r="D4765">
        <v>1</v>
      </c>
      <c r="E4765" t="s">
        <v>547</v>
      </c>
      <c r="F4765">
        <v>2</v>
      </c>
      <c r="G4765" s="493">
        <v>45181.7075925926</v>
      </c>
      <c r="H4765" s="493">
        <v>45209.4892476852</v>
      </c>
      <c r="I4765" t="s">
        <v>11386</v>
      </c>
      <c r="J4765" t="s">
        <v>10509</v>
      </c>
      <c r="K4765" t="s">
        <v>4182</v>
      </c>
    </row>
    <row r="4766" hidden="1" spans="1:11">
      <c r="A4766" t="s">
        <v>11387</v>
      </c>
      <c r="B4766">
        <v>1</v>
      </c>
      <c r="C4766" t="s">
        <v>11387</v>
      </c>
      <c r="D4766">
        <v>1</v>
      </c>
      <c r="F4766">
        <v>0</v>
      </c>
      <c r="G4766" s="493">
        <v>45463.6453819444</v>
      </c>
      <c r="H4766" s="493">
        <v>45463.6453819444</v>
      </c>
      <c r="I4766" t="s">
        <v>11388</v>
      </c>
      <c r="J4766" t="s">
        <v>11388</v>
      </c>
      <c r="K4766" t="s">
        <v>1368</v>
      </c>
    </row>
    <row r="4767" hidden="1" spans="1:11">
      <c r="A4767" t="s">
        <v>11389</v>
      </c>
      <c r="B4767">
        <v>1</v>
      </c>
      <c r="C4767" t="s">
        <v>11389</v>
      </c>
      <c r="D4767">
        <v>1</v>
      </c>
      <c r="F4767">
        <v>0</v>
      </c>
      <c r="G4767" s="493">
        <v>45463.646712963</v>
      </c>
      <c r="H4767" s="493">
        <v>45463.646712963</v>
      </c>
      <c r="I4767" t="s">
        <v>11390</v>
      </c>
      <c r="J4767" t="s">
        <v>11390</v>
      </c>
      <c r="K4767" t="s">
        <v>1368</v>
      </c>
    </row>
    <row r="4768" hidden="1" spans="1:11">
      <c r="A4768" t="s">
        <v>11391</v>
      </c>
      <c r="B4768">
        <v>1</v>
      </c>
      <c r="C4768" t="s">
        <v>11391</v>
      </c>
      <c r="D4768">
        <v>1</v>
      </c>
      <c r="F4768">
        <v>0</v>
      </c>
      <c r="G4768" s="493">
        <v>45463.6479513889</v>
      </c>
      <c r="H4768" s="493">
        <v>45463.6479513889</v>
      </c>
      <c r="I4768" t="s">
        <v>11392</v>
      </c>
      <c r="J4768" t="s">
        <v>11392</v>
      </c>
      <c r="K4768" t="s">
        <v>1368</v>
      </c>
    </row>
    <row r="4769" hidden="1" spans="1:11">
      <c r="A4769" t="s">
        <v>11393</v>
      </c>
      <c r="B4769">
        <v>1</v>
      </c>
      <c r="C4769" t="s">
        <v>11393</v>
      </c>
      <c r="D4769">
        <v>1</v>
      </c>
      <c r="F4769">
        <v>0</v>
      </c>
      <c r="G4769" s="493">
        <v>45415.4222222222</v>
      </c>
      <c r="H4769" s="493">
        <v>45415.4222222222</v>
      </c>
      <c r="I4769" t="s">
        <v>11394</v>
      </c>
      <c r="J4769" t="s">
        <v>11394</v>
      </c>
      <c r="K4769" t="s">
        <v>1368</v>
      </c>
    </row>
    <row r="4770" hidden="1" spans="1:11">
      <c r="A4770" t="s">
        <v>11395</v>
      </c>
      <c r="B4770">
        <v>1</v>
      </c>
      <c r="C4770" t="s">
        <v>11395</v>
      </c>
      <c r="D4770">
        <v>1</v>
      </c>
      <c r="E4770" t="s">
        <v>11396</v>
      </c>
      <c r="F4770">
        <v>40</v>
      </c>
      <c r="G4770" s="493">
        <v>45503.6388657407</v>
      </c>
      <c r="H4770" s="493">
        <v>45503.6777662037</v>
      </c>
      <c r="I4770" t="s">
        <v>11397</v>
      </c>
      <c r="J4770" t="s">
        <v>11397</v>
      </c>
      <c r="K4770" t="s">
        <v>11398</v>
      </c>
    </row>
    <row r="4771" hidden="1" spans="1:11">
      <c r="A4771" t="s">
        <v>11399</v>
      </c>
      <c r="B4771">
        <v>1</v>
      </c>
      <c r="C4771" t="s">
        <v>11395</v>
      </c>
      <c r="D4771">
        <v>1</v>
      </c>
      <c r="E4771" t="s">
        <v>11396</v>
      </c>
      <c r="F4771">
        <v>40</v>
      </c>
      <c r="G4771" s="493">
        <v>45503.6388657407</v>
      </c>
      <c r="H4771" s="493">
        <v>45503.6777662037</v>
      </c>
      <c r="I4771" t="s">
        <v>11400</v>
      </c>
      <c r="J4771" t="s">
        <v>11397</v>
      </c>
      <c r="K4771" t="s">
        <v>11398</v>
      </c>
    </row>
    <row r="4772" hidden="1" spans="1:11">
      <c r="A4772" t="s">
        <v>559</v>
      </c>
      <c r="B4772">
        <v>1</v>
      </c>
      <c r="C4772" t="s">
        <v>504</v>
      </c>
      <c r="D4772">
        <v>1</v>
      </c>
      <c r="E4772" t="s">
        <v>506</v>
      </c>
      <c r="F4772">
        <v>9</v>
      </c>
      <c r="G4772" s="493">
        <v>45517.3551851852</v>
      </c>
      <c r="H4772" s="493">
        <v>45517.363275463</v>
      </c>
      <c r="I4772" t="s">
        <v>7467</v>
      </c>
      <c r="J4772" t="s">
        <v>3267</v>
      </c>
      <c r="K4772" t="s">
        <v>11401</v>
      </c>
    </row>
    <row r="4773" hidden="1" spans="1:11">
      <c r="A4773" t="s">
        <v>504</v>
      </c>
      <c r="B4773">
        <v>1</v>
      </c>
      <c r="C4773" t="s">
        <v>504</v>
      </c>
      <c r="D4773">
        <v>1</v>
      </c>
      <c r="E4773" t="s">
        <v>506</v>
      </c>
      <c r="F4773">
        <v>9</v>
      </c>
      <c r="G4773" s="493">
        <v>45517.3551851852</v>
      </c>
      <c r="H4773" s="493">
        <v>45517.363275463</v>
      </c>
      <c r="I4773" t="s">
        <v>3267</v>
      </c>
      <c r="J4773" t="s">
        <v>3267</v>
      </c>
      <c r="K4773" t="s">
        <v>11401</v>
      </c>
    </row>
    <row r="4774" hidden="1" spans="1:11">
      <c r="A4774" t="s">
        <v>505</v>
      </c>
      <c r="B4774">
        <v>1</v>
      </c>
      <c r="C4774" t="s">
        <v>504</v>
      </c>
      <c r="D4774">
        <v>1</v>
      </c>
      <c r="E4774" t="s">
        <v>506</v>
      </c>
      <c r="F4774">
        <v>9</v>
      </c>
      <c r="G4774" s="493">
        <v>45517.3551851852</v>
      </c>
      <c r="H4774" s="493">
        <v>45517.363275463</v>
      </c>
      <c r="I4774" t="s">
        <v>3266</v>
      </c>
      <c r="J4774" t="s">
        <v>3267</v>
      </c>
      <c r="K4774" t="s">
        <v>11401</v>
      </c>
    </row>
    <row r="4775" hidden="1" spans="1:11">
      <c r="A4775" t="s">
        <v>11402</v>
      </c>
      <c r="B4775">
        <v>1</v>
      </c>
      <c r="C4775" t="s">
        <v>11402</v>
      </c>
      <c r="D4775">
        <v>1</v>
      </c>
      <c r="E4775">
        <v>92422091</v>
      </c>
      <c r="F4775">
        <v>6</v>
      </c>
      <c r="G4775" s="493">
        <v>45492.4455555556</v>
      </c>
      <c r="H4775" s="493">
        <v>45492.4741666667</v>
      </c>
      <c r="I4775" t="s">
        <v>5704</v>
      </c>
      <c r="J4775" t="s">
        <v>5704</v>
      </c>
      <c r="K4775" t="s">
        <v>9890</v>
      </c>
    </row>
    <row r="4776" hidden="1" spans="1:11">
      <c r="A4776" t="s">
        <v>11403</v>
      </c>
      <c r="B4776">
        <v>1</v>
      </c>
      <c r="C4776" t="s">
        <v>11402</v>
      </c>
      <c r="D4776">
        <v>1</v>
      </c>
      <c r="E4776">
        <v>92422091</v>
      </c>
      <c r="F4776">
        <v>6</v>
      </c>
      <c r="G4776" s="493">
        <v>45492.4455555556</v>
      </c>
      <c r="H4776" s="493">
        <v>45492.4741666667</v>
      </c>
      <c r="I4776" t="s">
        <v>11404</v>
      </c>
      <c r="J4776" t="s">
        <v>5704</v>
      </c>
      <c r="K4776" t="s">
        <v>9890</v>
      </c>
    </row>
    <row r="4777" hidden="1" spans="1:11">
      <c r="A4777" t="s">
        <v>573</v>
      </c>
      <c r="B4777">
        <v>1</v>
      </c>
      <c r="C4777" t="s">
        <v>573</v>
      </c>
      <c r="D4777">
        <v>1</v>
      </c>
      <c r="E4777" t="s">
        <v>575</v>
      </c>
      <c r="F4777">
        <v>3</v>
      </c>
      <c r="G4777" s="493">
        <v>45895.4281481481</v>
      </c>
      <c r="H4777" s="493">
        <v>45895.4375115741</v>
      </c>
      <c r="I4777" t="s">
        <v>11405</v>
      </c>
      <c r="J4777" t="s">
        <v>11405</v>
      </c>
      <c r="K4777" t="s">
        <v>11405</v>
      </c>
    </row>
    <row r="4778" hidden="1" spans="1:11">
      <c r="A4778" t="s">
        <v>11406</v>
      </c>
      <c r="B4778">
        <v>1</v>
      </c>
      <c r="C4778" t="s">
        <v>11407</v>
      </c>
      <c r="D4778">
        <v>1</v>
      </c>
      <c r="E4778" t="s">
        <v>11408</v>
      </c>
      <c r="F4778">
        <v>8</v>
      </c>
      <c r="G4778" s="493">
        <v>45492.46625</v>
      </c>
      <c r="H4778" s="493">
        <v>45495.4503703704</v>
      </c>
      <c r="I4778" t="s">
        <v>11409</v>
      </c>
      <c r="J4778" t="s">
        <v>11410</v>
      </c>
      <c r="K4778" t="s">
        <v>11410</v>
      </c>
    </row>
    <row r="4779" hidden="1" spans="1:11">
      <c r="A4779" t="s">
        <v>11411</v>
      </c>
      <c r="B4779">
        <v>1</v>
      </c>
      <c r="C4779" t="s">
        <v>11407</v>
      </c>
      <c r="D4779">
        <v>1</v>
      </c>
      <c r="E4779" t="s">
        <v>11408</v>
      </c>
      <c r="F4779">
        <v>8</v>
      </c>
      <c r="G4779" s="493">
        <v>45492.46625</v>
      </c>
      <c r="H4779" s="493">
        <v>45495.4503703704</v>
      </c>
      <c r="I4779" t="s">
        <v>11412</v>
      </c>
      <c r="J4779" t="s">
        <v>11410</v>
      </c>
      <c r="K4779" t="s">
        <v>11410</v>
      </c>
    </row>
    <row r="4780" hidden="1" spans="1:11">
      <c r="A4780" t="s">
        <v>11413</v>
      </c>
      <c r="B4780">
        <v>1</v>
      </c>
      <c r="C4780" t="s">
        <v>11414</v>
      </c>
      <c r="D4780">
        <v>1</v>
      </c>
      <c r="E4780" t="s">
        <v>11415</v>
      </c>
      <c r="F4780">
        <v>8</v>
      </c>
      <c r="G4780" s="493">
        <v>45492.4969907407</v>
      </c>
      <c r="H4780" s="493">
        <v>45496.5107060185</v>
      </c>
      <c r="I4780" t="s">
        <v>11416</v>
      </c>
      <c r="J4780" t="s">
        <v>11417</v>
      </c>
      <c r="K4780" t="s">
        <v>11020</v>
      </c>
    </row>
    <row r="4781" hidden="1" spans="1:11">
      <c r="A4781" t="s">
        <v>11418</v>
      </c>
      <c r="B4781">
        <v>1</v>
      </c>
      <c r="C4781" t="s">
        <v>11414</v>
      </c>
      <c r="D4781">
        <v>1</v>
      </c>
      <c r="E4781" t="s">
        <v>11415</v>
      </c>
      <c r="F4781">
        <v>8</v>
      </c>
      <c r="G4781" s="493">
        <v>45492.4969907407</v>
      </c>
      <c r="H4781" s="493">
        <v>45496.5107060185</v>
      </c>
      <c r="I4781" t="s">
        <v>11419</v>
      </c>
      <c r="J4781" t="s">
        <v>11417</v>
      </c>
      <c r="K4781" t="s">
        <v>11020</v>
      </c>
    </row>
    <row r="4782" hidden="1" spans="1:11">
      <c r="A4782" t="s">
        <v>11420</v>
      </c>
      <c r="B4782">
        <v>1</v>
      </c>
      <c r="C4782" t="s">
        <v>11421</v>
      </c>
      <c r="D4782">
        <v>1</v>
      </c>
      <c r="E4782" t="s">
        <v>11422</v>
      </c>
      <c r="F4782">
        <v>8</v>
      </c>
      <c r="G4782" s="493">
        <v>45492.4927662037</v>
      </c>
      <c r="H4782" s="493">
        <v>45496.5478587963</v>
      </c>
      <c r="I4782" t="s">
        <v>11423</v>
      </c>
      <c r="J4782" t="s">
        <v>11424</v>
      </c>
      <c r="K4782" t="s">
        <v>11052</v>
      </c>
    </row>
    <row r="4783" hidden="1" spans="1:11">
      <c r="A4783" t="s">
        <v>11425</v>
      </c>
      <c r="B4783">
        <v>1</v>
      </c>
      <c r="C4783" t="s">
        <v>11421</v>
      </c>
      <c r="D4783">
        <v>1</v>
      </c>
      <c r="E4783" t="s">
        <v>11422</v>
      </c>
      <c r="F4783">
        <v>8</v>
      </c>
      <c r="G4783" s="493">
        <v>45492.4927662037</v>
      </c>
      <c r="H4783" s="493">
        <v>45496.5478587963</v>
      </c>
      <c r="I4783" t="s">
        <v>11426</v>
      </c>
      <c r="J4783" t="s">
        <v>11424</v>
      </c>
      <c r="K4783" t="s">
        <v>11052</v>
      </c>
    </row>
    <row r="4784" hidden="1" spans="1:11">
      <c r="A4784" t="s">
        <v>11427</v>
      </c>
      <c r="B4784">
        <v>1</v>
      </c>
      <c r="C4784" t="s">
        <v>11428</v>
      </c>
      <c r="D4784">
        <v>1</v>
      </c>
      <c r="E4784" t="s">
        <v>11429</v>
      </c>
      <c r="F4784">
        <v>2</v>
      </c>
      <c r="G4784" s="493">
        <v>45567.3746643519</v>
      </c>
      <c r="H4784" s="493">
        <v>45567.3978703704</v>
      </c>
      <c r="I4784" t="s">
        <v>11131</v>
      </c>
      <c r="J4784" t="s">
        <v>11430</v>
      </c>
      <c r="K4784" t="s">
        <v>11430</v>
      </c>
    </row>
    <row r="4785" hidden="1" spans="1:11">
      <c r="A4785" t="s">
        <v>11431</v>
      </c>
      <c r="B4785">
        <v>1</v>
      </c>
      <c r="C4785" t="s">
        <v>11432</v>
      </c>
      <c r="D4785">
        <v>1</v>
      </c>
      <c r="E4785" t="s">
        <v>11433</v>
      </c>
      <c r="F4785">
        <v>8</v>
      </c>
      <c r="G4785" s="493">
        <v>45454.6159953704</v>
      </c>
      <c r="H4785" s="493">
        <v>45454.6374421296</v>
      </c>
      <c r="I4785" t="s">
        <v>10877</v>
      </c>
      <c r="J4785" t="s">
        <v>11434</v>
      </c>
      <c r="K4785" t="s">
        <v>11434</v>
      </c>
    </row>
    <row r="4786" hidden="1" spans="1:11">
      <c r="A4786" t="s">
        <v>11435</v>
      </c>
      <c r="B4786">
        <v>1</v>
      </c>
      <c r="C4786" t="s">
        <v>11436</v>
      </c>
      <c r="D4786">
        <v>1</v>
      </c>
      <c r="E4786" t="s">
        <v>11437</v>
      </c>
      <c r="F4786">
        <v>4</v>
      </c>
      <c r="G4786" s="493">
        <v>45516.7748611111</v>
      </c>
      <c r="H4786" s="493">
        <v>45516.7855671296</v>
      </c>
      <c r="I4786" t="s">
        <v>11438</v>
      </c>
      <c r="J4786" t="s">
        <v>11439</v>
      </c>
      <c r="K4786" t="s">
        <v>11440</v>
      </c>
    </row>
    <row r="4787" hidden="1" spans="1:11">
      <c r="A4787" t="s">
        <v>11441</v>
      </c>
      <c r="B4787">
        <v>1</v>
      </c>
      <c r="C4787" t="s">
        <v>11441</v>
      </c>
      <c r="D4787">
        <v>1</v>
      </c>
      <c r="E4787" t="s">
        <v>647</v>
      </c>
      <c r="F4787">
        <v>9</v>
      </c>
      <c r="G4787" s="493">
        <v>45495.6562962963</v>
      </c>
      <c r="H4787" s="493">
        <v>45495.6619212963</v>
      </c>
      <c r="I4787" t="s">
        <v>11442</v>
      </c>
      <c r="J4787" t="s">
        <v>11442</v>
      </c>
      <c r="K4787" t="s">
        <v>11442</v>
      </c>
    </row>
    <row r="4788" hidden="1" spans="1:11">
      <c r="A4788" t="s">
        <v>11443</v>
      </c>
      <c r="B4788">
        <v>1</v>
      </c>
      <c r="C4788" t="s">
        <v>11441</v>
      </c>
      <c r="D4788">
        <v>1</v>
      </c>
      <c r="E4788" t="s">
        <v>647</v>
      </c>
      <c r="F4788">
        <v>9</v>
      </c>
      <c r="G4788" s="493">
        <v>45495.6562962963</v>
      </c>
      <c r="H4788" s="493">
        <v>45495.6619212963</v>
      </c>
      <c r="I4788" t="s">
        <v>11444</v>
      </c>
      <c r="J4788" t="s">
        <v>11442</v>
      </c>
      <c r="K4788" t="s">
        <v>11442</v>
      </c>
    </row>
    <row r="4789" hidden="1" spans="1:11">
      <c r="A4789" t="s">
        <v>11445</v>
      </c>
      <c r="B4789">
        <v>1</v>
      </c>
      <c r="C4789" t="s">
        <v>11441</v>
      </c>
      <c r="D4789">
        <v>1</v>
      </c>
      <c r="E4789" t="s">
        <v>647</v>
      </c>
      <c r="F4789">
        <v>9</v>
      </c>
      <c r="G4789" s="493">
        <v>45495.6562962963</v>
      </c>
      <c r="H4789" s="493">
        <v>45495.6619212963</v>
      </c>
      <c r="I4789" t="s">
        <v>11446</v>
      </c>
      <c r="J4789" t="s">
        <v>11442</v>
      </c>
      <c r="K4789" t="s">
        <v>11442</v>
      </c>
    </row>
    <row r="4790" hidden="1" spans="1:11">
      <c r="A4790" t="s">
        <v>11447</v>
      </c>
      <c r="B4790">
        <v>1</v>
      </c>
      <c r="C4790" t="s">
        <v>11447</v>
      </c>
      <c r="D4790">
        <v>1</v>
      </c>
      <c r="F4790">
        <v>0</v>
      </c>
      <c r="G4790" s="493">
        <v>45449.5361574074</v>
      </c>
      <c r="H4790" s="493">
        <v>45449.5361574074</v>
      </c>
      <c r="I4790" t="s">
        <v>11448</v>
      </c>
      <c r="J4790" t="s">
        <v>11448</v>
      </c>
      <c r="K4790" t="s">
        <v>1368</v>
      </c>
    </row>
    <row r="4791" hidden="1" spans="1:11">
      <c r="A4791" t="s">
        <v>11449</v>
      </c>
      <c r="B4791">
        <v>1</v>
      </c>
      <c r="C4791" t="s">
        <v>11449</v>
      </c>
      <c r="D4791">
        <v>1</v>
      </c>
      <c r="F4791">
        <v>0</v>
      </c>
      <c r="G4791" s="493">
        <v>45449.5341550926</v>
      </c>
      <c r="H4791" s="493">
        <v>45449.5341550926</v>
      </c>
      <c r="I4791" t="s">
        <v>11450</v>
      </c>
      <c r="J4791" t="s">
        <v>11450</v>
      </c>
      <c r="K4791" t="s">
        <v>1368</v>
      </c>
    </row>
    <row r="4792" hidden="1" spans="1:11">
      <c r="A4792" t="s">
        <v>11451</v>
      </c>
      <c r="B4792">
        <v>1</v>
      </c>
      <c r="C4792" t="s">
        <v>11451</v>
      </c>
      <c r="D4792">
        <v>1</v>
      </c>
      <c r="F4792">
        <v>0</v>
      </c>
      <c r="G4792" s="493">
        <v>45449.4909143519</v>
      </c>
      <c r="H4792" s="493">
        <v>45449.4909143519</v>
      </c>
      <c r="I4792" t="s">
        <v>11452</v>
      </c>
      <c r="J4792" t="s">
        <v>11452</v>
      </c>
      <c r="K4792" t="s">
        <v>1368</v>
      </c>
    </row>
    <row r="4793" hidden="1" spans="1:11">
      <c r="A4793" t="s">
        <v>11453</v>
      </c>
      <c r="B4793">
        <v>1</v>
      </c>
      <c r="C4793" t="s">
        <v>11453</v>
      </c>
      <c r="D4793">
        <v>1</v>
      </c>
      <c r="F4793">
        <v>0</v>
      </c>
      <c r="G4793" s="493">
        <v>45449.492037037</v>
      </c>
      <c r="H4793" s="493">
        <v>45449.492037037</v>
      </c>
      <c r="I4793" t="s">
        <v>11454</v>
      </c>
      <c r="J4793" t="s">
        <v>11454</v>
      </c>
      <c r="K4793" t="s">
        <v>1368</v>
      </c>
    </row>
    <row r="4794" hidden="1" spans="1:11">
      <c r="A4794" t="s">
        <v>11455</v>
      </c>
      <c r="B4794">
        <v>1</v>
      </c>
      <c r="C4794" t="s">
        <v>11455</v>
      </c>
      <c r="D4794">
        <v>1</v>
      </c>
      <c r="F4794">
        <v>0</v>
      </c>
      <c r="G4794" s="493">
        <v>45446.6515509259</v>
      </c>
      <c r="H4794" s="493">
        <v>45446.6515509259</v>
      </c>
      <c r="I4794" t="s">
        <v>11456</v>
      </c>
      <c r="J4794" t="s">
        <v>11456</v>
      </c>
      <c r="K4794" t="s">
        <v>1368</v>
      </c>
    </row>
    <row r="4795" hidden="1" spans="1:11">
      <c r="A4795" t="s">
        <v>11457</v>
      </c>
      <c r="B4795">
        <v>1</v>
      </c>
      <c r="C4795" t="s">
        <v>11457</v>
      </c>
      <c r="D4795">
        <v>1</v>
      </c>
      <c r="F4795">
        <v>0</v>
      </c>
      <c r="G4795" s="493">
        <v>45446.6533912037</v>
      </c>
      <c r="H4795" s="493">
        <v>45446.6533912037</v>
      </c>
      <c r="I4795" t="s">
        <v>11458</v>
      </c>
      <c r="J4795" t="s">
        <v>11458</v>
      </c>
      <c r="K4795" t="s">
        <v>1368</v>
      </c>
    </row>
    <row r="4796" hidden="1" spans="1:11">
      <c r="A4796" t="s">
        <v>11459</v>
      </c>
      <c r="B4796">
        <v>1</v>
      </c>
      <c r="C4796" t="s">
        <v>11459</v>
      </c>
      <c r="D4796">
        <v>1</v>
      </c>
      <c r="F4796">
        <v>0</v>
      </c>
      <c r="G4796" s="493">
        <v>45446.6564236111</v>
      </c>
      <c r="H4796" s="493">
        <v>45446.6564236111</v>
      </c>
      <c r="I4796" t="s">
        <v>11460</v>
      </c>
      <c r="J4796" t="s">
        <v>11460</v>
      </c>
      <c r="K4796" t="s">
        <v>1368</v>
      </c>
    </row>
    <row r="4797" hidden="1" spans="1:11">
      <c r="A4797" t="s">
        <v>11461</v>
      </c>
      <c r="B4797">
        <v>1</v>
      </c>
      <c r="C4797" t="s">
        <v>11461</v>
      </c>
      <c r="D4797">
        <v>1</v>
      </c>
      <c r="F4797">
        <v>0</v>
      </c>
      <c r="G4797" s="493">
        <v>45446.6581828704</v>
      </c>
      <c r="H4797" s="493">
        <v>45446.6581828704</v>
      </c>
      <c r="I4797" t="s">
        <v>11462</v>
      </c>
      <c r="J4797" t="s">
        <v>11462</v>
      </c>
      <c r="K4797" t="s">
        <v>1368</v>
      </c>
    </row>
    <row r="4798" hidden="1" spans="1:11">
      <c r="A4798" t="s">
        <v>11463</v>
      </c>
      <c r="B4798">
        <v>1</v>
      </c>
      <c r="C4798" t="s">
        <v>11463</v>
      </c>
      <c r="D4798">
        <v>1</v>
      </c>
      <c r="F4798">
        <v>0</v>
      </c>
      <c r="G4798" s="493">
        <v>45454.6134027778</v>
      </c>
      <c r="H4798" s="493">
        <v>45454.6134027778</v>
      </c>
      <c r="I4798" t="s">
        <v>11464</v>
      </c>
      <c r="J4798" t="s">
        <v>11464</v>
      </c>
      <c r="K4798" t="s">
        <v>1368</v>
      </c>
    </row>
    <row r="4799" hidden="1" spans="1:11">
      <c r="A4799" t="s">
        <v>11465</v>
      </c>
      <c r="B4799">
        <v>1</v>
      </c>
      <c r="C4799" t="s">
        <v>11465</v>
      </c>
      <c r="D4799">
        <v>1</v>
      </c>
      <c r="F4799">
        <v>0</v>
      </c>
      <c r="G4799" s="493">
        <v>45454.6140972222</v>
      </c>
      <c r="H4799" s="493">
        <v>45454.6140972222</v>
      </c>
      <c r="I4799" t="s">
        <v>11466</v>
      </c>
      <c r="J4799" t="s">
        <v>11466</v>
      </c>
      <c r="K4799" t="s">
        <v>1368</v>
      </c>
    </row>
    <row r="4800" hidden="1" spans="1:11">
      <c r="A4800" t="s">
        <v>574</v>
      </c>
      <c r="B4800">
        <v>1</v>
      </c>
      <c r="C4800" t="s">
        <v>573</v>
      </c>
      <c r="D4800">
        <v>1</v>
      </c>
      <c r="E4800" t="s">
        <v>575</v>
      </c>
      <c r="F4800">
        <v>3</v>
      </c>
      <c r="G4800" s="493">
        <v>45895.4281481481</v>
      </c>
      <c r="H4800" s="493">
        <v>45895.4375115741</v>
      </c>
      <c r="I4800" t="s">
        <v>11467</v>
      </c>
      <c r="J4800" t="s">
        <v>11405</v>
      </c>
      <c r="K4800" t="s">
        <v>11405</v>
      </c>
    </row>
    <row r="4801" hidden="1" spans="1:11">
      <c r="A4801" t="s">
        <v>11468</v>
      </c>
      <c r="B4801">
        <v>1</v>
      </c>
      <c r="C4801" t="s">
        <v>11469</v>
      </c>
      <c r="D4801">
        <v>1</v>
      </c>
      <c r="E4801" t="s">
        <v>11470</v>
      </c>
      <c r="F4801">
        <v>8</v>
      </c>
      <c r="G4801" s="493">
        <v>45446.6610648148</v>
      </c>
      <c r="H4801" s="493">
        <v>45628.6059837963</v>
      </c>
      <c r="I4801" t="s">
        <v>10925</v>
      </c>
      <c r="J4801" t="s">
        <v>11471</v>
      </c>
      <c r="K4801" t="s">
        <v>11471</v>
      </c>
    </row>
    <row r="4802" hidden="1" spans="1:11">
      <c r="A4802" t="s">
        <v>11472</v>
      </c>
      <c r="B4802">
        <v>1</v>
      </c>
      <c r="C4802" t="s">
        <v>11469</v>
      </c>
      <c r="D4802">
        <v>1</v>
      </c>
      <c r="E4802" t="s">
        <v>11470</v>
      </c>
      <c r="F4802">
        <v>8</v>
      </c>
      <c r="G4802" s="493">
        <v>45446.6610648148</v>
      </c>
      <c r="H4802" s="493">
        <v>45628.6059837963</v>
      </c>
      <c r="I4802" t="s">
        <v>10932</v>
      </c>
      <c r="J4802" t="s">
        <v>11471</v>
      </c>
      <c r="K4802" t="s">
        <v>11471</v>
      </c>
    </row>
    <row r="4803" hidden="1" spans="1:11">
      <c r="A4803" t="s">
        <v>11473</v>
      </c>
      <c r="B4803">
        <v>1</v>
      </c>
      <c r="C4803" t="s">
        <v>11474</v>
      </c>
      <c r="D4803">
        <v>1</v>
      </c>
      <c r="E4803" t="s">
        <v>11475</v>
      </c>
      <c r="F4803">
        <v>4</v>
      </c>
      <c r="G4803" s="493">
        <v>45575.6795023148</v>
      </c>
      <c r="H4803" s="493">
        <v>45617.4912847222</v>
      </c>
      <c r="I4803" t="s">
        <v>11476</v>
      </c>
      <c r="J4803" t="s">
        <v>11477</v>
      </c>
      <c r="K4803" t="s">
        <v>11477</v>
      </c>
    </row>
    <row r="4804" hidden="1" spans="1:11">
      <c r="A4804" t="s">
        <v>11478</v>
      </c>
      <c r="B4804">
        <v>1</v>
      </c>
      <c r="C4804" t="s">
        <v>11479</v>
      </c>
      <c r="D4804">
        <v>1</v>
      </c>
      <c r="E4804" t="s">
        <v>11470</v>
      </c>
      <c r="F4804">
        <v>8</v>
      </c>
      <c r="G4804" s="493">
        <v>45446.6636342593</v>
      </c>
      <c r="H4804" s="493">
        <v>45446.7115509259</v>
      </c>
      <c r="I4804" t="s">
        <v>10929</v>
      </c>
      <c r="J4804" t="s">
        <v>11480</v>
      </c>
      <c r="K4804" t="s">
        <v>11480</v>
      </c>
    </row>
    <row r="4805" hidden="1" spans="1:11">
      <c r="A4805" t="s">
        <v>11481</v>
      </c>
      <c r="B4805">
        <v>1</v>
      </c>
      <c r="C4805" t="s">
        <v>11479</v>
      </c>
      <c r="D4805">
        <v>1</v>
      </c>
      <c r="E4805" t="s">
        <v>11470</v>
      </c>
      <c r="F4805">
        <v>8</v>
      </c>
      <c r="G4805" s="493">
        <v>45446.6636342593</v>
      </c>
      <c r="H4805" s="493">
        <v>45446.7115509259</v>
      </c>
      <c r="I4805" t="s">
        <v>10934</v>
      </c>
      <c r="J4805" t="s">
        <v>11480</v>
      </c>
      <c r="K4805" t="s">
        <v>11480</v>
      </c>
    </row>
    <row r="4806" hidden="1" spans="1:11">
      <c r="A4806" t="s">
        <v>11482</v>
      </c>
      <c r="B4806">
        <v>1</v>
      </c>
      <c r="C4806" t="s">
        <v>11432</v>
      </c>
      <c r="D4806">
        <v>1</v>
      </c>
      <c r="E4806" t="s">
        <v>11433</v>
      </c>
      <c r="F4806">
        <v>8</v>
      </c>
      <c r="G4806" s="493">
        <v>45454.6159953704</v>
      </c>
      <c r="H4806" s="493">
        <v>45454.6374421296</v>
      </c>
      <c r="I4806" t="s">
        <v>10936</v>
      </c>
      <c r="J4806" t="s">
        <v>11434</v>
      </c>
      <c r="K4806" t="s">
        <v>11434</v>
      </c>
    </row>
    <row r="4807" hidden="1" spans="1:11">
      <c r="A4807" t="s">
        <v>11483</v>
      </c>
      <c r="B4807">
        <v>1</v>
      </c>
      <c r="C4807" t="s">
        <v>11484</v>
      </c>
      <c r="D4807">
        <v>1</v>
      </c>
      <c r="E4807" t="s">
        <v>11485</v>
      </c>
      <c r="F4807">
        <v>8</v>
      </c>
      <c r="G4807" s="493">
        <v>45449.4979513889</v>
      </c>
      <c r="H4807" s="493">
        <v>45449.588599537</v>
      </c>
      <c r="I4807" t="s">
        <v>10888</v>
      </c>
      <c r="J4807" t="s">
        <v>11486</v>
      </c>
      <c r="K4807" t="s">
        <v>11486</v>
      </c>
    </row>
    <row r="4808" hidden="1" spans="1:11">
      <c r="A4808" t="s">
        <v>11487</v>
      </c>
      <c r="B4808">
        <v>1</v>
      </c>
      <c r="C4808" t="s">
        <v>11488</v>
      </c>
      <c r="D4808">
        <v>1</v>
      </c>
      <c r="E4808" t="s">
        <v>10910</v>
      </c>
      <c r="F4808">
        <v>2</v>
      </c>
      <c r="G4808" s="493">
        <v>45464.7126967593</v>
      </c>
      <c r="H4808" s="493">
        <v>45467.7578240741</v>
      </c>
      <c r="I4808" t="s">
        <v>11489</v>
      </c>
      <c r="J4808" t="s">
        <v>11490</v>
      </c>
      <c r="K4808" t="s">
        <v>11490</v>
      </c>
    </row>
    <row r="4809" hidden="1" spans="1:11">
      <c r="A4809" t="s">
        <v>11491</v>
      </c>
      <c r="B4809">
        <v>1</v>
      </c>
      <c r="C4809" t="s">
        <v>11492</v>
      </c>
      <c r="D4809">
        <v>1</v>
      </c>
      <c r="E4809" t="s">
        <v>10910</v>
      </c>
      <c r="F4809">
        <v>2</v>
      </c>
      <c r="G4809" s="493">
        <v>45464.717037037</v>
      </c>
      <c r="H4809" s="493">
        <v>45467.7586921296</v>
      </c>
      <c r="I4809" t="s">
        <v>11493</v>
      </c>
      <c r="J4809" t="s">
        <v>11494</v>
      </c>
      <c r="K4809" t="s">
        <v>11494</v>
      </c>
    </row>
    <row r="4810" hidden="1" spans="1:11">
      <c r="A4810" t="s">
        <v>11495</v>
      </c>
      <c r="B4810">
        <v>1</v>
      </c>
      <c r="C4810" t="s">
        <v>11496</v>
      </c>
      <c r="D4810">
        <v>1</v>
      </c>
      <c r="E4810" t="s">
        <v>10910</v>
      </c>
      <c r="F4810">
        <v>2</v>
      </c>
      <c r="G4810" s="493">
        <v>45464.7197337963</v>
      </c>
      <c r="H4810" s="493">
        <v>45467.7595486111</v>
      </c>
      <c r="I4810" t="s">
        <v>11497</v>
      </c>
      <c r="J4810" t="s">
        <v>11498</v>
      </c>
      <c r="K4810" t="s">
        <v>11498</v>
      </c>
    </row>
    <row r="4811" hidden="1" spans="1:11">
      <c r="A4811" t="s">
        <v>11499</v>
      </c>
      <c r="B4811">
        <v>1</v>
      </c>
      <c r="C4811" t="s">
        <v>11500</v>
      </c>
      <c r="D4811">
        <v>1</v>
      </c>
      <c r="E4811" t="s">
        <v>10910</v>
      </c>
      <c r="F4811">
        <v>2</v>
      </c>
      <c r="G4811" s="493">
        <v>45464.7158680556</v>
      </c>
      <c r="H4811" s="493">
        <v>45467.7582407407</v>
      </c>
      <c r="I4811" t="s">
        <v>11501</v>
      </c>
      <c r="J4811" t="s">
        <v>11502</v>
      </c>
      <c r="K4811" t="s">
        <v>11502</v>
      </c>
    </row>
    <row r="4812" hidden="1" spans="1:11">
      <c r="A4812" t="s">
        <v>11503</v>
      </c>
      <c r="B4812">
        <v>1</v>
      </c>
      <c r="C4812" t="s">
        <v>11504</v>
      </c>
      <c r="D4812">
        <v>1</v>
      </c>
      <c r="E4812" t="s">
        <v>10910</v>
      </c>
      <c r="F4812">
        <v>2</v>
      </c>
      <c r="G4812" s="493">
        <v>45464.7185069444</v>
      </c>
      <c r="H4812" s="493">
        <v>45467.7590625</v>
      </c>
      <c r="I4812" t="s">
        <v>11505</v>
      </c>
      <c r="J4812" t="s">
        <v>11506</v>
      </c>
      <c r="K4812" t="s">
        <v>11506</v>
      </c>
    </row>
    <row r="4813" hidden="1" spans="1:11">
      <c r="A4813" t="s">
        <v>11507</v>
      </c>
      <c r="B4813">
        <v>1</v>
      </c>
      <c r="C4813" t="s">
        <v>11508</v>
      </c>
      <c r="D4813">
        <v>1</v>
      </c>
      <c r="E4813" t="s">
        <v>10910</v>
      </c>
      <c r="F4813">
        <v>2</v>
      </c>
      <c r="G4813" s="493">
        <v>45464.7209606481</v>
      </c>
      <c r="H4813" s="493">
        <v>45467.7534953704</v>
      </c>
      <c r="I4813" t="s">
        <v>11509</v>
      </c>
      <c r="J4813" t="s">
        <v>11510</v>
      </c>
      <c r="K4813" t="s">
        <v>11510</v>
      </c>
    </row>
    <row r="4814" hidden="1" spans="1:11">
      <c r="A4814" t="s">
        <v>11511</v>
      </c>
      <c r="B4814">
        <v>1</v>
      </c>
      <c r="C4814" t="s">
        <v>11508</v>
      </c>
      <c r="D4814">
        <v>1</v>
      </c>
      <c r="E4814" t="s">
        <v>10910</v>
      </c>
      <c r="F4814">
        <v>2</v>
      </c>
      <c r="G4814" s="493">
        <v>45464.7209606481</v>
      </c>
      <c r="H4814" s="493">
        <v>45467.7534953704</v>
      </c>
      <c r="I4814" t="s">
        <v>11512</v>
      </c>
      <c r="J4814" t="s">
        <v>11510</v>
      </c>
      <c r="K4814" t="s">
        <v>11510</v>
      </c>
    </row>
    <row r="4815" hidden="1" spans="1:11">
      <c r="A4815" t="s">
        <v>11513</v>
      </c>
      <c r="B4815">
        <v>1</v>
      </c>
      <c r="C4815" t="s">
        <v>11513</v>
      </c>
      <c r="D4815">
        <v>1</v>
      </c>
      <c r="F4815">
        <v>0</v>
      </c>
      <c r="G4815" s="493">
        <v>45464.701875</v>
      </c>
      <c r="H4815" s="493">
        <v>45464.701875</v>
      </c>
      <c r="I4815" t="s">
        <v>11514</v>
      </c>
      <c r="J4815" t="s">
        <v>11514</v>
      </c>
      <c r="K4815" t="s">
        <v>1368</v>
      </c>
    </row>
    <row r="4816" hidden="1" spans="1:11">
      <c r="A4816" t="s">
        <v>11515</v>
      </c>
      <c r="B4816">
        <v>1</v>
      </c>
      <c r="C4816" t="s">
        <v>11515</v>
      </c>
      <c r="D4816">
        <v>1</v>
      </c>
      <c r="F4816">
        <v>0</v>
      </c>
      <c r="G4816" s="493">
        <v>45464.7044444444</v>
      </c>
      <c r="H4816" s="493">
        <v>45464.7044444444</v>
      </c>
      <c r="I4816" t="s">
        <v>8717</v>
      </c>
      <c r="J4816" t="s">
        <v>8717</v>
      </c>
      <c r="K4816" t="s">
        <v>1368</v>
      </c>
    </row>
    <row r="4817" hidden="1" spans="1:11">
      <c r="A4817" t="s">
        <v>11516</v>
      </c>
      <c r="B4817">
        <v>1</v>
      </c>
      <c r="C4817" t="s">
        <v>11484</v>
      </c>
      <c r="D4817">
        <v>1</v>
      </c>
      <c r="E4817" t="s">
        <v>11485</v>
      </c>
      <c r="F4817">
        <v>8</v>
      </c>
      <c r="G4817" s="493">
        <v>45449.4979513889</v>
      </c>
      <c r="H4817" s="493">
        <v>45449.588599537</v>
      </c>
      <c r="I4817" t="s">
        <v>10942</v>
      </c>
      <c r="J4817" t="s">
        <v>11486</v>
      </c>
      <c r="K4817" t="s">
        <v>11486</v>
      </c>
    </row>
    <row r="4818" hidden="1" spans="1:11">
      <c r="A4818" t="s">
        <v>920</v>
      </c>
      <c r="B4818">
        <v>1</v>
      </c>
      <c r="C4818" t="s">
        <v>920</v>
      </c>
      <c r="D4818">
        <v>1</v>
      </c>
      <c r="E4818" t="s">
        <v>922</v>
      </c>
      <c r="F4818">
        <v>9</v>
      </c>
      <c r="G4818" s="493">
        <v>45544.4949768518</v>
      </c>
      <c r="H4818" s="493">
        <v>45544.6163888889</v>
      </c>
      <c r="I4818" t="s">
        <v>11517</v>
      </c>
      <c r="J4818" t="s">
        <v>11517</v>
      </c>
      <c r="K4818" t="s">
        <v>9060</v>
      </c>
    </row>
    <row r="4819" hidden="1" spans="1:11">
      <c r="A4819" t="s">
        <v>921</v>
      </c>
      <c r="B4819">
        <v>1</v>
      </c>
      <c r="C4819" t="s">
        <v>920</v>
      </c>
      <c r="D4819">
        <v>1</v>
      </c>
      <c r="E4819" t="s">
        <v>922</v>
      </c>
      <c r="F4819">
        <v>9</v>
      </c>
      <c r="G4819" s="493">
        <v>45544.4949768518</v>
      </c>
      <c r="H4819" s="493">
        <v>45544.6163888889</v>
      </c>
      <c r="I4819" t="s">
        <v>11518</v>
      </c>
      <c r="J4819" t="s">
        <v>11517</v>
      </c>
      <c r="K4819" t="s">
        <v>9060</v>
      </c>
    </row>
    <row r="4820" hidden="1" spans="1:11">
      <c r="A4820" t="s">
        <v>11519</v>
      </c>
      <c r="B4820">
        <v>1</v>
      </c>
      <c r="C4820" t="s">
        <v>11519</v>
      </c>
      <c r="D4820">
        <v>1</v>
      </c>
      <c r="E4820" t="s">
        <v>922</v>
      </c>
      <c r="F4820">
        <v>9</v>
      </c>
      <c r="G4820" s="493">
        <v>45544.4952430556</v>
      </c>
      <c r="H4820" s="493">
        <v>45544.6177546296</v>
      </c>
      <c r="I4820" t="s">
        <v>3680</v>
      </c>
      <c r="J4820" t="s">
        <v>3680</v>
      </c>
      <c r="K4820" t="s">
        <v>11520</v>
      </c>
    </row>
    <row r="4821" hidden="1" spans="1:11">
      <c r="A4821" t="s">
        <v>11521</v>
      </c>
      <c r="B4821">
        <v>1</v>
      </c>
      <c r="C4821" t="s">
        <v>11519</v>
      </c>
      <c r="D4821">
        <v>1</v>
      </c>
      <c r="E4821" t="s">
        <v>922</v>
      </c>
      <c r="F4821">
        <v>9</v>
      </c>
      <c r="G4821" s="493">
        <v>45544.4952430556</v>
      </c>
      <c r="H4821" s="493">
        <v>45544.6177546296</v>
      </c>
      <c r="I4821" t="s">
        <v>3683</v>
      </c>
      <c r="J4821" t="s">
        <v>3680</v>
      </c>
      <c r="K4821" t="s">
        <v>11520</v>
      </c>
    </row>
    <row r="4822" hidden="1" spans="1:11">
      <c r="A4822" t="s">
        <v>11522</v>
      </c>
      <c r="B4822">
        <v>1</v>
      </c>
      <c r="C4822" t="s">
        <v>11523</v>
      </c>
      <c r="D4822">
        <v>1</v>
      </c>
      <c r="E4822" t="s">
        <v>11524</v>
      </c>
      <c r="F4822">
        <v>8</v>
      </c>
      <c r="G4822" s="493">
        <v>45449.5603240741</v>
      </c>
      <c r="H4822" s="493">
        <v>45449.6015393519</v>
      </c>
      <c r="I4822" t="s">
        <v>10883</v>
      </c>
      <c r="J4822" t="s">
        <v>11525</v>
      </c>
      <c r="K4822" t="s">
        <v>11525</v>
      </c>
    </row>
    <row r="4823" hidden="1" spans="1:11">
      <c r="A4823" t="s">
        <v>11526</v>
      </c>
      <c r="B4823">
        <v>1</v>
      </c>
      <c r="C4823" t="s">
        <v>11523</v>
      </c>
      <c r="D4823">
        <v>1</v>
      </c>
      <c r="E4823" t="s">
        <v>11524</v>
      </c>
      <c r="F4823">
        <v>8</v>
      </c>
      <c r="G4823" s="493">
        <v>45449.5603240741</v>
      </c>
      <c r="H4823" s="493">
        <v>45449.6015393519</v>
      </c>
      <c r="I4823" t="s">
        <v>10940</v>
      </c>
      <c r="J4823" t="s">
        <v>11525</v>
      </c>
      <c r="K4823" t="s">
        <v>11525</v>
      </c>
    </row>
    <row r="4824" hidden="1" spans="1:11">
      <c r="A4824" t="s">
        <v>1186</v>
      </c>
      <c r="B4824">
        <v>1</v>
      </c>
      <c r="C4824" t="s">
        <v>1186</v>
      </c>
      <c r="D4824">
        <v>1</v>
      </c>
      <c r="E4824" t="s">
        <v>1188</v>
      </c>
      <c r="F4824">
        <v>2</v>
      </c>
      <c r="G4824" s="493">
        <v>45565.4703819444</v>
      </c>
      <c r="H4824" s="493">
        <v>45565.4811342593</v>
      </c>
      <c r="I4824" t="s">
        <v>11527</v>
      </c>
      <c r="J4824" t="s">
        <v>11527</v>
      </c>
      <c r="K4824" t="s">
        <v>11527</v>
      </c>
    </row>
    <row r="4825" hidden="1" spans="1:11">
      <c r="A4825" t="s">
        <v>1187</v>
      </c>
      <c r="B4825">
        <v>1</v>
      </c>
      <c r="C4825" t="s">
        <v>1186</v>
      </c>
      <c r="D4825">
        <v>1</v>
      </c>
      <c r="E4825" t="s">
        <v>1188</v>
      </c>
      <c r="F4825">
        <v>2</v>
      </c>
      <c r="G4825" s="493">
        <v>45565.4703819444</v>
      </c>
      <c r="H4825" s="493">
        <v>45565.4811342593</v>
      </c>
      <c r="I4825" t="s">
        <v>11528</v>
      </c>
      <c r="J4825" t="s">
        <v>11527</v>
      </c>
      <c r="K4825" t="s">
        <v>11527</v>
      </c>
    </row>
    <row r="4826" hidden="1" spans="1:11">
      <c r="A4826" t="s">
        <v>11529</v>
      </c>
      <c r="B4826">
        <v>1</v>
      </c>
      <c r="C4826" t="s">
        <v>11529</v>
      </c>
      <c r="D4826">
        <v>1</v>
      </c>
      <c r="F4826">
        <v>0</v>
      </c>
      <c r="G4826" s="493">
        <v>45496.8652893519</v>
      </c>
      <c r="H4826" s="493">
        <v>45496.8652893519</v>
      </c>
      <c r="I4826" t="s">
        <v>11530</v>
      </c>
      <c r="J4826" t="s">
        <v>11530</v>
      </c>
      <c r="K4826" t="s">
        <v>1368</v>
      </c>
    </row>
    <row r="4827" hidden="1" spans="1:11">
      <c r="A4827" t="s">
        <v>11531</v>
      </c>
      <c r="B4827">
        <v>1</v>
      </c>
      <c r="C4827" t="s">
        <v>11531</v>
      </c>
      <c r="D4827">
        <v>1</v>
      </c>
      <c r="F4827">
        <v>0</v>
      </c>
      <c r="G4827" s="493">
        <v>45496.8667013889</v>
      </c>
      <c r="H4827" s="493">
        <v>45496.8667013889</v>
      </c>
      <c r="I4827" t="s">
        <v>11532</v>
      </c>
      <c r="J4827" t="s">
        <v>11532</v>
      </c>
      <c r="K4827" t="s">
        <v>1368</v>
      </c>
    </row>
    <row r="4828" hidden="1" spans="1:11">
      <c r="A4828" t="s">
        <v>11533</v>
      </c>
      <c r="B4828">
        <v>1</v>
      </c>
      <c r="C4828" t="s">
        <v>11533</v>
      </c>
      <c r="D4828">
        <v>1</v>
      </c>
      <c r="F4828">
        <v>0</v>
      </c>
      <c r="G4828" s="493">
        <v>45492.4616203704</v>
      </c>
      <c r="H4828" s="493">
        <v>45492.4616203704</v>
      </c>
      <c r="I4828" t="s">
        <v>11534</v>
      </c>
      <c r="J4828" t="s">
        <v>11534</v>
      </c>
      <c r="K4828" t="s">
        <v>1368</v>
      </c>
    </row>
    <row r="4829" hidden="1" spans="1:11">
      <c r="A4829" t="s">
        <v>11535</v>
      </c>
      <c r="B4829">
        <v>1</v>
      </c>
      <c r="C4829" t="s">
        <v>11535</v>
      </c>
      <c r="D4829">
        <v>1</v>
      </c>
      <c r="F4829">
        <v>0</v>
      </c>
      <c r="G4829" s="493">
        <v>45492.4575578704</v>
      </c>
      <c r="H4829" s="493">
        <v>45492.4575578704</v>
      </c>
      <c r="I4829" t="s">
        <v>11536</v>
      </c>
      <c r="J4829" t="s">
        <v>11536</v>
      </c>
      <c r="K4829" t="s">
        <v>1368</v>
      </c>
    </row>
    <row r="4830" hidden="1" spans="1:11">
      <c r="A4830" t="s">
        <v>11537</v>
      </c>
      <c r="B4830">
        <v>1</v>
      </c>
      <c r="C4830" t="s">
        <v>11537</v>
      </c>
      <c r="D4830">
        <v>1</v>
      </c>
      <c r="F4830">
        <v>0</v>
      </c>
      <c r="G4830" s="493">
        <v>45492.486400463</v>
      </c>
      <c r="H4830" s="493">
        <v>45492.486400463</v>
      </c>
      <c r="I4830" t="s">
        <v>11538</v>
      </c>
      <c r="J4830" t="s">
        <v>11538</v>
      </c>
      <c r="K4830" t="s">
        <v>1368</v>
      </c>
    </row>
    <row r="4831" hidden="1" spans="1:11">
      <c r="A4831" t="s">
        <v>11539</v>
      </c>
      <c r="B4831">
        <v>1</v>
      </c>
      <c r="C4831" t="s">
        <v>11539</v>
      </c>
      <c r="D4831">
        <v>1</v>
      </c>
      <c r="F4831">
        <v>0</v>
      </c>
      <c r="G4831" s="493">
        <v>45492.4872453704</v>
      </c>
      <c r="H4831" s="493">
        <v>45492.4872453704</v>
      </c>
      <c r="I4831" t="s">
        <v>11540</v>
      </c>
      <c r="J4831" t="s">
        <v>11540</v>
      </c>
      <c r="K4831" t="s">
        <v>1368</v>
      </c>
    </row>
    <row r="4832" hidden="1" spans="1:11">
      <c r="A4832" t="s">
        <v>11541</v>
      </c>
      <c r="B4832">
        <v>1</v>
      </c>
      <c r="C4832" t="s">
        <v>11541</v>
      </c>
      <c r="D4832">
        <v>1</v>
      </c>
      <c r="F4832">
        <v>0</v>
      </c>
      <c r="G4832" s="493">
        <v>45492.4805208333</v>
      </c>
      <c r="H4832" s="493">
        <v>45492.4805208333</v>
      </c>
      <c r="I4832" t="s">
        <v>11542</v>
      </c>
      <c r="J4832" t="s">
        <v>11542</v>
      </c>
      <c r="K4832" t="s">
        <v>1368</v>
      </c>
    </row>
    <row r="4833" hidden="1" spans="1:11">
      <c r="A4833" t="s">
        <v>11543</v>
      </c>
      <c r="B4833">
        <v>1</v>
      </c>
      <c r="C4833" t="s">
        <v>11543</v>
      </c>
      <c r="D4833">
        <v>1</v>
      </c>
      <c r="F4833">
        <v>0</v>
      </c>
      <c r="G4833" s="493">
        <v>45492.4836689815</v>
      </c>
      <c r="H4833" s="493">
        <v>45492.4836689815</v>
      </c>
      <c r="I4833" t="s">
        <v>11544</v>
      </c>
      <c r="J4833" t="s">
        <v>11544</v>
      </c>
      <c r="K4833" t="s">
        <v>1368</v>
      </c>
    </row>
    <row r="4834" hidden="1" spans="1:11">
      <c r="A4834" t="s">
        <v>11545</v>
      </c>
      <c r="B4834">
        <v>1</v>
      </c>
      <c r="C4834" t="s">
        <v>887</v>
      </c>
      <c r="D4834">
        <v>1</v>
      </c>
      <c r="E4834" t="s">
        <v>889</v>
      </c>
      <c r="F4834">
        <v>2</v>
      </c>
      <c r="G4834" s="493">
        <v>45506.4422800926</v>
      </c>
      <c r="H4834" s="493">
        <v>45516.7255324074</v>
      </c>
      <c r="I4834" t="s">
        <v>11136</v>
      </c>
      <c r="J4834" t="s">
        <v>11182</v>
      </c>
      <c r="K4834" t="s">
        <v>11182</v>
      </c>
    </row>
    <row r="4835" hidden="1" spans="1:11">
      <c r="A4835" t="s">
        <v>11546</v>
      </c>
      <c r="B4835">
        <v>1</v>
      </c>
      <c r="C4835" t="s">
        <v>887</v>
      </c>
      <c r="D4835">
        <v>1</v>
      </c>
      <c r="E4835" t="s">
        <v>889</v>
      </c>
      <c r="F4835">
        <v>2</v>
      </c>
      <c r="G4835" s="493">
        <v>45506.4422800926</v>
      </c>
      <c r="H4835" s="493">
        <v>45516.7255324074</v>
      </c>
      <c r="I4835" t="s">
        <v>11547</v>
      </c>
      <c r="J4835" t="s">
        <v>11182</v>
      </c>
      <c r="K4835" t="s">
        <v>11182</v>
      </c>
    </row>
    <row r="4836" hidden="1" spans="1:11">
      <c r="A4836" t="s">
        <v>11548</v>
      </c>
      <c r="B4836">
        <v>1</v>
      </c>
      <c r="C4836" t="s">
        <v>11548</v>
      </c>
      <c r="D4836">
        <v>1</v>
      </c>
      <c r="F4836">
        <v>0</v>
      </c>
      <c r="G4836" s="493">
        <v>45496.9569212963</v>
      </c>
      <c r="H4836" s="493">
        <v>45496.9569212963</v>
      </c>
      <c r="I4836" t="s">
        <v>11549</v>
      </c>
      <c r="J4836" t="s">
        <v>11549</v>
      </c>
      <c r="K4836" t="s">
        <v>1368</v>
      </c>
    </row>
    <row r="4837" hidden="1" spans="1:11">
      <c r="A4837" t="s">
        <v>11550</v>
      </c>
      <c r="B4837">
        <v>1</v>
      </c>
      <c r="C4837" t="s">
        <v>11550</v>
      </c>
      <c r="D4837">
        <v>1</v>
      </c>
      <c r="F4837">
        <v>0</v>
      </c>
      <c r="G4837" s="493">
        <v>45496.9575578704</v>
      </c>
      <c r="H4837" s="493">
        <v>45496.9575578704</v>
      </c>
      <c r="I4837" t="s">
        <v>11551</v>
      </c>
      <c r="J4837" t="s">
        <v>11551</v>
      </c>
      <c r="K4837" t="s">
        <v>1368</v>
      </c>
    </row>
    <row r="4838" hidden="1" spans="1:11">
      <c r="A4838" t="s">
        <v>11552</v>
      </c>
      <c r="B4838">
        <v>1</v>
      </c>
      <c r="C4838" t="s">
        <v>11552</v>
      </c>
      <c r="D4838">
        <v>1</v>
      </c>
      <c r="F4838">
        <v>0</v>
      </c>
      <c r="G4838" s="493">
        <v>45496.9555092593</v>
      </c>
      <c r="H4838" s="493">
        <v>45496.9555092593</v>
      </c>
      <c r="I4838" t="s">
        <v>11553</v>
      </c>
      <c r="J4838" t="s">
        <v>11553</v>
      </c>
      <c r="K4838" t="s">
        <v>1368</v>
      </c>
    </row>
    <row r="4839" hidden="1" spans="1:11">
      <c r="A4839" t="s">
        <v>11554</v>
      </c>
      <c r="B4839">
        <v>1</v>
      </c>
      <c r="C4839" t="s">
        <v>11554</v>
      </c>
      <c r="D4839">
        <v>1</v>
      </c>
      <c r="F4839">
        <v>0</v>
      </c>
      <c r="G4839" s="493">
        <v>45496.9562731481</v>
      </c>
      <c r="H4839" s="493">
        <v>45496.9562731481</v>
      </c>
      <c r="I4839" t="s">
        <v>11555</v>
      </c>
      <c r="J4839" t="s">
        <v>11555</v>
      </c>
      <c r="K4839" t="s">
        <v>1368</v>
      </c>
    </row>
    <row r="4840" hidden="1" spans="1:11">
      <c r="A4840" t="s">
        <v>11556</v>
      </c>
      <c r="B4840">
        <v>1</v>
      </c>
      <c r="C4840" t="s">
        <v>11428</v>
      </c>
      <c r="D4840">
        <v>1</v>
      </c>
      <c r="E4840" t="s">
        <v>11429</v>
      </c>
      <c r="F4840">
        <v>2</v>
      </c>
      <c r="G4840" s="493">
        <v>45567.3746643519</v>
      </c>
      <c r="H4840" s="493">
        <v>45567.3978703704</v>
      </c>
      <c r="I4840" t="s">
        <v>11557</v>
      </c>
      <c r="J4840" t="s">
        <v>11430</v>
      </c>
      <c r="K4840" t="s">
        <v>11430</v>
      </c>
    </row>
    <row r="4841" hidden="1" spans="1:11">
      <c r="A4841" t="s">
        <v>11558</v>
      </c>
      <c r="B4841">
        <v>1</v>
      </c>
      <c r="C4841" t="s">
        <v>11559</v>
      </c>
      <c r="D4841">
        <v>1</v>
      </c>
      <c r="E4841" t="s">
        <v>11560</v>
      </c>
      <c r="F4841">
        <v>8</v>
      </c>
      <c r="G4841" s="493">
        <v>45532.5949189815</v>
      </c>
      <c r="H4841" s="493">
        <v>45532.6162731481</v>
      </c>
      <c r="I4841" t="s">
        <v>11062</v>
      </c>
      <c r="J4841" t="s">
        <v>11561</v>
      </c>
      <c r="K4841" t="s">
        <v>11562</v>
      </c>
    </row>
    <row r="4842" hidden="1" spans="1:11">
      <c r="A4842" t="s">
        <v>11563</v>
      </c>
      <c r="B4842">
        <v>1</v>
      </c>
      <c r="C4842" t="s">
        <v>11559</v>
      </c>
      <c r="D4842">
        <v>1</v>
      </c>
      <c r="E4842" t="s">
        <v>11560</v>
      </c>
      <c r="F4842">
        <v>8</v>
      </c>
      <c r="G4842" s="493">
        <v>45532.5949189815</v>
      </c>
      <c r="H4842" s="493">
        <v>45532.6162731481</v>
      </c>
      <c r="I4842" t="s">
        <v>11066</v>
      </c>
      <c r="J4842" t="s">
        <v>11561</v>
      </c>
      <c r="K4842" t="s">
        <v>11562</v>
      </c>
    </row>
    <row r="4843" hidden="1" spans="1:11">
      <c r="A4843" t="s">
        <v>622</v>
      </c>
      <c r="B4843">
        <v>1</v>
      </c>
      <c r="C4843" t="s">
        <v>621</v>
      </c>
      <c r="D4843">
        <v>1</v>
      </c>
      <c r="E4843" t="s">
        <v>623</v>
      </c>
      <c r="F4843">
        <v>9</v>
      </c>
      <c r="G4843" s="493">
        <v>45629.4817708333</v>
      </c>
      <c r="H4843" s="493">
        <v>45629.485474537</v>
      </c>
      <c r="I4843" t="s">
        <v>3295</v>
      </c>
      <c r="J4843" t="s">
        <v>2622</v>
      </c>
      <c r="K4843" t="s">
        <v>4510</v>
      </c>
    </row>
    <row r="4844" hidden="1" spans="1:11">
      <c r="A4844" t="s">
        <v>621</v>
      </c>
      <c r="B4844">
        <v>1</v>
      </c>
      <c r="C4844" t="s">
        <v>621</v>
      </c>
      <c r="D4844">
        <v>1</v>
      </c>
      <c r="E4844" t="s">
        <v>623</v>
      </c>
      <c r="F4844">
        <v>9</v>
      </c>
      <c r="G4844" s="493">
        <v>45629.4817708333</v>
      </c>
      <c r="H4844" s="493">
        <v>45629.485474537</v>
      </c>
      <c r="I4844" t="s">
        <v>2622</v>
      </c>
      <c r="J4844" t="s">
        <v>2622</v>
      </c>
      <c r="K4844" t="s">
        <v>4510</v>
      </c>
    </row>
    <row r="4845" hidden="1" spans="1:11">
      <c r="A4845" t="s">
        <v>655</v>
      </c>
      <c r="B4845">
        <v>1</v>
      </c>
      <c r="C4845" t="s">
        <v>621</v>
      </c>
      <c r="D4845">
        <v>1</v>
      </c>
      <c r="E4845" t="s">
        <v>623</v>
      </c>
      <c r="F4845">
        <v>9</v>
      </c>
      <c r="G4845" s="493">
        <v>45629.4817708333</v>
      </c>
      <c r="H4845" s="493">
        <v>45629.485474537</v>
      </c>
      <c r="I4845" t="s">
        <v>7465</v>
      </c>
      <c r="J4845" t="s">
        <v>2622</v>
      </c>
      <c r="K4845" t="s">
        <v>4510</v>
      </c>
    </row>
    <row r="4846" hidden="1" spans="1:11">
      <c r="A4846" t="s">
        <v>960</v>
      </c>
      <c r="B4846">
        <v>1</v>
      </c>
      <c r="C4846" t="s">
        <v>960</v>
      </c>
      <c r="D4846">
        <v>1</v>
      </c>
      <c r="E4846" t="s">
        <v>962</v>
      </c>
      <c r="F4846">
        <v>9</v>
      </c>
      <c r="G4846" s="493">
        <v>45629.4955324074</v>
      </c>
      <c r="H4846" s="493">
        <v>45629.5818287037</v>
      </c>
      <c r="I4846" t="s">
        <v>2619</v>
      </c>
      <c r="J4846" t="s">
        <v>2619</v>
      </c>
      <c r="K4846" t="s">
        <v>2619</v>
      </c>
    </row>
    <row r="4847" hidden="1" spans="1:11">
      <c r="A4847" t="s">
        <v>961</v>
      </c>
      <c r="B4847">
        <v>1</v>
      </c>
      <c r="C4847" t="s">
        <v>960</v>
      </c>
      <c r="D4847">
        <v>1</v>
      </c>
      <c r="E4847" t="s">
        <v>962</v>
      </c>
      <c r="F4847">
        <v>9</v>
      </c>
      <c r="G4847" s="493">
        <v>45629.4955324074</v>
      </c>
      <c r="H4847" s="493">
        <v>45629.5818287037</v>
      </c>
      <c r="I4847" t="s">
        <v>2784</v>
      </c>
      <c r="J4847" t="s">
        <v>2619</v>
      </c>
      <c r="K4847" t="s">
        <v>2619</v>
      </c>
    </row>
    <row r="4848" hidden="1" spans="1:11">
      <c r="A4848" t="s">
        <v>11564</v>
      </c>
      <c r="B4848">
        <v>1</v>
      </c>
      <c r="C4848" t="s">
        <v>960</v>
      </c>
      <c r="D4848">
        <v>1</v>
      </c>
      <c r="E4848" t="s">
        <v>962</v>
      </c>
      <c r="F4848">
        <v>9</v>
      </c>
      <c r="G4848" s="493">
        <v>45629.4955324074</v>
      </c>
      <c r="H4848" s="493">
        <v>45629.5818287037</v>
      </c>
      <c r="I4848" t="s">
        <v>7476</v>
      </c>
      <c r="J4848" t="s">
        <v>2619</v>
      </c>
      <c r="K4848" t="s">
        <v>2619</v>
      </c>
    </row>
    <row r="4849" hidden="1" spans="1:11">
      <c r="A4849" t="s">
        <v>11565</v>
      </c>
      <c r="B4849">
        <v>1</v>
      </c>
      <c r="C4849" t="s">
        <v>11566</v>
      </c>
      <c r="D4849">
        <v>1</v>
      </c>
      <c r="E4849" t="s">
        <v>11567</v>
      </c>
      <c r="F4849">
        <v>8</v>
      </c>
      <c r="G4849" s="493">
        <v>45496.8689351852</v>
      </c>
      <c r="H4849" s="493">
        <v>45497.7599537037</v>
      </c>
      <c r="I4849" t="s">
        <v>11568</v>
      </c>
      <c r="J4849" t="s">
        <v>11569</v>
      </c>
      <c r="K4849" t="s">
        <v>11570</v>
      </c>
    </row>
    <row r="4850" hidden="1" spans="1:11">
      <c r="A4850" t="s">
        <v>11571</v>
      </c>
      <c r="B4850">
        <v>1</v>
      </c>
      <c r="C4850" t="s">
        <v>11566</v>
      </c>
      <c r="D4850">
        <v>1</v>
      </c>
      <c r="E4850" t="s">
        <v>11567</v>
      </c>
      <c r="F4850">
        <v>8</v>
      </c>
      <c r="G4850" s="493">
        <v>45496.8689351852</v>
      </c>
      <c r="H4850" s="493">
        <v>45497.7599537037</v>
      </c>
      <c r="I4850" t="s">
        <v>11572</v>
      </c>
      <c r="J4850" t="s">
        <v>11569</v>
      </c>
      <c r="K4850" t="s">
        <v>11570</v>
      </c>
    </row>
    <row r="4851" hidden="1" spans="1:11">
      <c r="A4851" t="s">
        <v>11573</v>
      </c>
      <c r="B4851">
        <v>1</v>
      </c>
      <c r="C4851" t="s">
        <v>11574</v>
      </c>
      <c r="D4851">
        <v>1</v>
      </c>
      <c r="E4851" t="s">
        <v>11575</v>
      </c>
      <c r="F4851">
        <v>8</v>
      </c>
      <c r="G4851" s="493">
        <v>45496.9590856481</v>
      </c>
      <c r="H4851" s="493">
        <v>45497.8235532407</v>
      </c>
      <c r="I4851" t="s">
        <v>11576</v>
      </c>
      <c r="J4851" t="s">
        <v>11577</v>
      </c>
      <c r="K4851" t="s">
        <v>11578</v>
      </c>
    </row>
    <row r="4852" hidden="1" spans="1:11">
      <c r="A4852" t="s">
        <v>11579</v>
      </c>
      <c r="B4852">
        <v>1</v>
      </c>
      <c r="C4852" t="s">
        <v>11574</v>
      </c>
      <c r="D4852">
        <v>1</v>
      </c>
      <c r="E4852" t="s">
        <v>11575</v>
      </c>
      <c r="F4852">
        <v>8</v>
      </c>
      <c r="G4852" s="493">
        <v>45496.9590856481</v>
      </c>
      <c r="H4852" s="493">
        <v>45497.8235532407</v>
      </c>
      <c r="I4852" t="s">
        <v>11580</v>
      </c>
      <c r="J4852" t="s">
        <v>11577</v>
      </c>
      <c r="K4852" t="s">
        <v>11578</v>
      </c>
    </row>
    <row r="4853" hidden="1" spans="1:11">
      <c r="A4853" t="s">
        <v>11581</v>
      </c>
      <c r="B4853">
        <v>1</v>
      </c>
      <c r="C4853" t="s">
        <v>11574</v>
      </c>
      <c r="D4853">
        <v>1</v>
      </c>
      <c r="E4853" t="s">
        <v>11575</v>
      </c>
      <c r="F4853">
        <v>8</v>
      </c>
      <c r="G4853" s="493">
        <v>45496.9590856481</v>
      </c>
      <c r="H4853" s="493">
        <v>45497.8235532407</v>
      </c>
      <c r="I4853" t="s">
        <v>11582</v>
      </c>
      <c r="J4853" t="s">
        <v>11577</v>
      </c>
      <c r="K4853" t="s">
        <v>11578</v>
      </c>
    </row>
    <row r="4854" hidden="1" spans="1:11">
      <c r="A4854" t="s">
        <v>11583</v>
      </c>
      <c r="B4854">
        <v>1</v>
      </c>
      <c r="C4854" t="s">
        <v>11574</v>
      </c>
      <c r="D4854">
        <v>1</v>
      </c>
      <c r="E4854" t="s">
        <v>11575</v>
      </c>
      <c r="F4854">
        <v>8</v>
      </c>
      <c r="G4854" s="493">
        <v>45496.9590856481</v>
      </c>
      <c r="H4854" s="493">
        <v>45497.8235532407</v>
      </c>
      <c r="I4854" t="s">
        <v>11584</v>
      </c>
      <c r="J4854" t="s">
        <v>11577</v>
      </c>
      <c r="K4854" t="s">
        <v>11578</v>
      </c>
    </row>
    <row r="4855" hidden="1" spans="1:11">
      <c r="A4855" t="s">
        <v>11585</v>
      </c>
      <c r="B4855">
        <v>1</v>
      </c>
      <c r="C4855" t="s">
        <v>621</v>
      </c>
      <c r="D4855">
        <v>1</v>
      </c>
      <c r="E4855" t="s">
        <v>623</v>
      </c>
      <c r="F4855">
        <v>9</v>
      </c>
      <c r="G4855" s="493">
        <v>45629.4817708333</v>
      </c>
      <c r="H4855" s="493">
        <v>45629.485474537</v>
      </c>
      <c r="I4855" t="s">
        <v>2112</v>
      </c>
      <c r="J4855" t="s">
        <v>2622</v>
      </c>
      <c r="K4855" t="s">
        <v>4510</v>
      </c>
    </row>
    <row r="4856" hidden="1" spans="1:11">
      <c r="A4856" t="s">
        <v>11586</v>
      </c>
      <c r="B4856">
        <v>1</v>
      </c>
      <c r="C4856" t="s">
        <v>11587</v>
      </c>
      <c r="D4856">
        <v>1</v>
      </c>
      <c r="E4856" t="s">
        <v>11588</v>
      </c>
      <c r="F4856">
        <v>9</v>
      </c>
      <c r="G4856" s="493">
        <v>45618.4070486111</v>
      </c>
      <c r="H4856" s="493">
        <v>45618.4251736111</v>
      </c>
      <c r="I4856" t="s">
        <v>2784</v>
      </c>
      <c r="J4856" t="s">
        <v>2619</v>
      </c>
      <c r="K4856" t="s">
        <v>2619</v>
      </c>
    </row>
    <row r="4857" hidden="1" spans="1:11">
      <c r="A4857" t="s">
        <v>11589</v>
      </c>
      <c r="B4857">
        <v>1</v>
      </c>
      <c r="C4857" t="s">
        <v>11587</v>
      </c>
      <c r="D4857">
        <v>1</v>
      </c>
      <c r="E4857" t="s">
        <v>11588</v>
      </c>
      <c r="F4857">
        <v>9</v>
      </c>
      <c r="G4857" s="493">
        <v>45618.4070486111</v>
      </c>
      <c r="H4857" s="493">
        <v>45618.4251736111</v>
      </c>
      <c r="I4857" t="s">
        <v>7476</v>
      </c>
      <c r="J4857" t="s">
        <v>2619</v>
      </c>
      <c r="K4857" t="s">
        <v>2619</v>
      </c>
    </row>
    <row r="4858" hidden="1" spans="1:11">
      <c r="A4858" t="s">
        <v>11590</v>
      </c>
      <c r="B4858">
        <v>1</v>
      </c>
      <c r="C4858" t="s">
        <v>11590</v>
      </c>
      <c r="D4858">
        <v>1</v>
      </c>
      <c r="F4858">
        <v>0</v>
      </c>
      <c r="G4858" s="493">
        <v>45523.454375</v>
      </c>
      <c r="H4858" s="493">
        <v>45523.454375</v>
      </c>
      <c r="I4858" t="s">
        <v>11591</v>
      </c>
      <c r="J4858" t="s">
        <v>11591</v>
      </c>
      <c r="K4858" t="s">
        <v>1368</v>
      </c>
    </row>
    <row r="4859" hidden="1" spans="1:11">
      <c r="A4859" t="s">
        <v>11592</v>
      </c>
      <c r="B4859">
        <v>1</v>
      </c>
      <c r="C4859" t="s">
        <v>11592</v>
      </c>
      <c r="D4859">
        <v>1</v>
      </c>
      <c r="F4859">
        <v>0</v>
      </c>
      <c r="G4859" s="493">
        <v>45523.4596990741</v>
      </c>
      <c r="H4859" s="493">
        <v>45523.4596990741</v>
      </c>
      <c r="I4859" t="s">
        <v>11593</v>
      </c>
      <c r="J4859" t="s">
        <v>11593</v>
      </c>
      <c r="K4859" t="s">
        <v>1368</v>
      </c>
    </row>
    <row r="4860" hidden="1" spans="1:11">
      <c r="A4860" t="s">
        <v>11594</v>
      </c>
      <c r="B4860">
        <v>1</v>
      </c>
      <c r="C4860" t="s">
        <v>11594</v>
      </c>
      <c r="D4860">
        <v>1</v>
      </c>
      <c r="F4860">
        <v>0</v>
      </c>
      <c r="G4860" s="493">
        <v>45523.4859722222</v>
      </c>
      <c r="H4860" s="493">
        <v>45523.4859722222</v>
      </c>
      <c r="I4860" t="s">
        <v>11595</v>
      </c>
      <c r="J4860" t="s">
        <v>11595</v>
      </c>
      <c r="K4860" t="s">
        <v>1368</v>
      </c>
    </row>
    <row r="4861" hidden="1" spans="1:11">
      <c r="A4861" t="s">
        <v>11596</v>
      </c>
      <c r="B4861">
        <v>1</v>
      </c>
      <c r="C4861" t="s">
        <v>11596</v>
      </c>
      <c r="D4861">
        <v>1</v>
      </c>
      <c r="F4861">
        <v>0</v>
      </c>
      <c r="G4861" s="493">
        <v>45523.4876736111</v>
      </c>
      <c r="H4861" s="493">
        <v>45523.4876736111</v>
      </c>
      <c r="I4861" t="s">
        <v>11597</v>
      </c>
      <c r="J4861" t="s">
        <v>11597</v>
      </c>
      <c r="K4861" t="s">
        <v>1368</v>
      </c>
    </row>
    <row r="4862" hidden="1" spans="1:11">
      <c r="A4862" t="s">
        <v>11598</v>
      </c>
      <c r="B4862">
        <v>1</v>
      </c>
      <c r="C4862" t="s">
        <v>11598</v>
      </c>
      <c r="D4862">
        <v>1</v>
      </c>
      <c r="F4862">
        <v>0</v>
      </c>
      <c r="G4862" s="493">
        <v>45523.4576851852</v>
      </c>
      <c r="H4862" s="493">
        <v>45523.4576851852</v>
      </c>
      <c r="I4862" t="s">
        <v>11599</v>
      </c>
      <c r="J4862" t="s">
        <v>11599</v>
      </c>
      <c r="K4862" t="s">
        <v>1368</v>
      </c>
    </row>
    <row r="4863" hidden="1" spans="1:11">
      <c r="A4863" t="s">
        <v>11600</v>
      </c>
      <c r="B4863">
        <v>1</v>
      </c>
      <c r="C4863" t="s">
        <v>11600</v>
      </c>
      <c r="D4863">
        <v>1</v>
      </c>
      <c r="F4863">
        <v>0</v>
      </c>
      <c r="G4863" s="493">
        <v>45523.458599537</v>
      </c>
      <c r="H4863" s="493">
        <v>45523.458599537</v>
      </c>
      <c r="I4863" t="s">
        <v>11601</v>
      </c>
      <c r="J4863" t="s">
        <v>11601</v>
      </c>
      <c r="K4863" t="s">
        <v>1368</v>
      </c>
    </row>
    <row r="4864" hidden="1" spans="1:11">
      <c r="A4864" t="s">
        <v>11602</v>
      </c>
      <c r="B4864">
        <v>1</v>
      </c>
      <c r="C4864" t="s">
        <v>11602</v>
      </c>
      <c r="D4864">
        <v>1</v>
      </c>
      <c r="E4864" t="s">
        <v>11603</v>
      </c>
      <c r="F4864">
        <v>1</v>
      </c>
      <c r="G4864" s="493">
        <v>45728.5649189815</v>
      </c>
      <c r="H4864" s="493">
        <v>45740.5824305556</v>
      </c>
      <c r="I4864" t="s">
        <v>9827</v>
      </c>
      <c r="J4864" t="s">
        <v>9827</v>
      </c>
      <c r="K4864" t="s">
        <v>9107</v>
      </c>
    </row>
    <row r="4865" hidden="1" spans="1:11">
      <c r="A4865" t="s">
        <v>958</v>
      </c>
      <c r="B4865">
        <v>1</v>
      </c>
      <c r="C4865" t="s">
        <v>958</v>
      </c>
      <c r="D4865">
        <v>1</v>
      </c>
      <c r="E4865" t="s">
        <v>959</v>
      </c>
      <c r="F4865">
        <v>3</v>
      </c>
      <c r="G4865" s="493">
        <v>45566.4217361111</v>
      </c>
      <c r="H4865" s="493">
        <v>45566.4319675926</v>
      </c>
      <c r="I4865" t="s">
        <v>10475</v>
      </c>
      <c r="J4865" t="s">
        <v>10475</v>
      </c>
      <c r="K4865" t="s">
        <v>3318</v>
      </c>
    </row>
    <row r="4866" hidden="1" spans="1:11">
      <c r="A4866" t="s">
        <v>11604</v>
      </c>
      <c r="B4866">
        <v>1</v>
      </c>
      <c r="C4866" t="s">
        <v>11605</v>
      </c>
      <c r="D4866">
        <v>1</v>
      </c>
      <c r="E4866" t="s">
        <v>11606</v>
      </c>
      <c r="F4866">
        <v>3</v>
      </c>
      <c r="G4866" s="493">
        <v>45565.6728587963</v>
      </c>
      <c r="H4866" s="493">
        <v>45566.3905439815</v>
      </c>
      <c r="I4866" t="s">
        <v>10466</v>
      </c>
      <c r="J4866" t="s">
        <v>10467</v>
      </c>
      <c r="K4866" t="s">
        <v>10468</v>
      </c>
    </row>
    <row r="4867" hidden="1" spans="1:11">
      <c r="A4867" t="s">
        <v>11605</v>
      </c>
      <c r="B4867">
        <v>1</v>
      </c>
      <c r="C4867" t="s">
        <v>11605</v>
      </c>
      <c r="D4867">
        <v>1</v>
      </c>
      <c r="E4867" t="s">
        <v>11606</v>
      </c>
      <c r="F4867">
        <v>3</v>
      </c>
      <c r="G4867" s="493">
        <v>45565.6728587963</v>
      </c>
      <c r="H4867" s="493">
        <v>45566.3905439815</v>
      </c>
      <c r="I4867" t="s">
        <v>10467</v>
      </c>
      <c r="J4867" t="s">
        <v>10467</v>
      </c>
      <c r="K4867" t="s">
        <v>10468</v>
      </c>
    </row>
    <row r="4868" hidden="1" spans="1:11">
      <c r="A4868" t="s">
        <v>11607</v>
      </c>
      <c r="B4868">
        <v>1</v>
      </c>
      <c r="C4868" t="s">
        <v>11608</v>
      </c>
      <c r="D4868">
        <v>1</v>
      </c>
      <c r="E4868" t="s">
        <v>1035</v>
      </c>
      <c r="F4868">
        <v>6</v>
      </c>
      <c r="G4868" s="493">
        <v>45532.6767592593</v>
      </c>
      <c r="H4868" s="493">
        <v>45532.7002430556</v>
      </c>
      <c r="I4868" t="s">
        <v>11357</v>
      </c>
      <c r="J4868" t="s">
        <v>11609</v>
      </c>
      <c r="K4868" t="s">
        <v>11359</v>
      </c>
    </row>
    <row r="4869" hidden="1" spans="1:11">
      <c r="A4869" t="s">
        <v>11610</v>
      </c>
      <c r="B4869">
        <v>1</v>
      </c>
      <c r="C4869" t="s">
        <v>11608</v>
      </c>
      <c r="D4869">
        <v>1</v>
      </c>
      <c r="E4869" t="s">
        <v>1035</v>
      </c>
      <c r="F4869">
        <v>6</v>
      </c>
      <c r="G4869" s="493">
        <v>45532.6767592593</v>
      </c>
      <c r="H4869" s="493">
        <v>45532.7002430556</v>
      </c>
      <c r="I4869" t="s">
        <v>11380</v>
      </c>
      <c r="J4869" t="s">
        <v>11609</v>
      </c>
      <c r="K4869" t="s">
        <v>11359</v>
      </c>
    </row>
    <row r="4870" hidden="1" spans="1:11">
      <c r="A4870" t="s">
        <v>11611</v>
      </c>
      <c r="B4870">
        <v>1</v>
      </c>
      <c r="C4870" t="s">
        <v>11611</v>
      </c>
      <c r="D4870">
        <v>1</v>
      </c>
      <c r="F4870">
        <v>0</v>
      </c>
      <c r="G4870" s="493">
        <v>45532.6692361111</v>
      </c>
      <c r="H4870" s="493">
        <v>45532.6692361111</v>
      </c>
      <c r="I4870" t="s">
        <v>11345</v>
      </c>
      <c r="J4870" t="s">
        <v>11345</v>
      </c>
      <c r="K4870" t="s">
        <v>1368</v>
      </c>
    </row>
    <row r="4871" hidden="1" spans="1:11">
      <c r="A4871" t="s">
        <v>11612</v>
      </c>
      <c r="B4871">
        <v>1</v>
      </c>
      <c r="C4871" t="s">
        <v>11612</v>
      </c>
      <c r="D4871">
        <v>1</v>
      </c>
      <c r="F4871">
        <v>0</v>
      </c>
      <c r="G4871" s="493">
        <v>45532.6711226852</v>
      </c>
      <c r="H4871" s="493">
        <v>45532.6711226852</v>
      </c>
      <c r="I4871" t="s">
        <v>11347</v>
      </c>
      <c r="J4871" t="s">
        <v>11347</v>
      </c>
      <c r="K4871" t="s">
        <v>1368</v>
      </c>
    </row>
    <row r="4872" hidden="1" spans="1:11">
      <c r="A4872" t="s">
        <v>11613</v>
      </c>
      <c r="B4872">
        <v>1</v>
      </c>
      <c r="C4872" t="s">
        <v>11613</v>
      </c>
      <c r="D4872">
        <v>1</v>
      </c>
      <c r="E4872" t="s">
        <v>1180</v>
      </c>
      <c r="F4872">
        <v>2</v>
      </c>
      <c r="G4872" s="493">
        <v>45665.6034027778</v>
      </c>
      <c r="H4872" s="493">
        <v>45673.6633912037</v>
      </c>
      <c r="I4872" t="s">
        <v>11614</v>
      </c>
      <c r="J4872" t="s">
        <v>11614</v>
      </c>
      <c r="K4872" t="s">
        <v>11614</v>
      </c>
    </row>
    <row r="4873" hidden="1" spans="1:11">
      <c r="A4873" t="s">
        <v>11615</v>
      </c>
      <c r="B4873">
        <v>1</v>
      </c>
      <c r="C4873" t="s">
        <v>11616</v>
      </c>
      <c r="D4873">
        <v>1</v>
      </c>
      <c r="E4873" t="s">
        <v>11617</v>
      </c>
      <c r="F4873">
        <v>8</v>
      </c>
      <c r="G4873" s="493">
        <v>45541.6013657407</v>
      </c>
      <c r="H4873" s="493">
        <v>45541.6240162037</v>
      </c>
      <c r="I4873" t="s">
        <v>11618</v>
      </c>
      <c r="J4873" t="s">
        <v>11619</v>
      </c>
      <c r="K4873" t="s">
        <v>11620</v>
      </c>
    </row>
    <row r="4874" hidden="1" spans="1:11">
      <c r="A4874" t="s">
        <v>11621</v>
      </c>
      <c r="B4874">
        <v>1</v>
      </c>
      <c r="C4874" t="s">
        <v>11616</v>
      </c>
      <c r="D4874">
        <v>1</v>
      </c>
      <c r="E4874" t="s">
        <v>11617</v>
      </c>
      <c r="F4874">
        <v>8</v>
      </c>
      <c r="G4874" s="493">
        <v>45541.6013657407</v>
      </c>
      <c r="H4874" s="493">
        <v>45541.6240162037</v>
      </c>
      <c r="I4874" t="s">
        <v>11622</v>
      </c>
      <c r="J4874" t="s">
        <v>11619</v>
      </c>
      <c r="K4874" t="s">
        <v>11620</v>
      </c>
    </row>
    <row r="4875" hidden="1" spans="1:11">
      <c r="A4875" t="s">
        <v>11623</v>
      </c>
      <c r="B4875">
        <v>1</v>
      </c>
      <c r="C4875" t="s">
        <v>11623</v>
      </c>
      <c r="D4875">
        <v>1</v>
      </c>
      <c r="F4875">
        <v>0</v>
      </c>
      <c r="G4875" s="493">
        <v>45541.593287037</v>
      </c>
      <c r="H4875" s="493">
        <v>45541.593287037</v>
      </c>
      <c r="I4875" t="s">
        <v>11624</v>
      </c>
      <c r="J4875" t="s">
        <v>11624</v>
      </c>
      <c r="K4875" t="s">
        <v>1368</v>
      </c>
    </row>
    <row r="4876" hidden="1" spans="1:11">
      <c r="A4876" t="s">
        <v>11625</v>
      </c>
      <c r="B4876">
        <v>1</v>
      </c>
      <c r="C4876" t="s">
        <v>11625</v>
      </c>
      <c r="D4876">
        <v>1</v>
      </c>
      <c r="F4876">
        <v>0</v>
      </c>
      <c r="G4876" s="493">
        <v>45541.5993287037</v>
      </c>
      <c r="H4876" s="493">
        <v>45541.5993287037</v>
      </c>
      <c r="I4876" t="s">
        <v>11626</v>
      </c>
      <c r="J4876" t="s">
        <v>11626</v>
      </c>
      <c r="K4876" t="s">
        <v>1368</v>
      </c>
    </row>
    <row r="4877" hidden="1" spans="1:11">
      <c r="A4877" t="s">
        <v>11627</v>
      </c>
      <c r="B4877">
        <v>1</v>
      </c>
      <c r="C4877" t="s">
        <v>11627</v>
      </c>
      <c r="D4877">
        <v>1</v>
      </c>
      <c r="F4877">
        <v>0</v>
      </c>
      <c r="G4877" s="493">
        <v>45532.5976736111</v>
      </c>
      <c r="H4877" s="493">
        <v>45532.5976736111</v>
      </c>
      <c r="I4877" t="s">
        <v>11361</v>
      </c>
      <c r="J4877" t="s">
        <v>11361</v>
      </c>
      <c r="K4877" t="s">
        <v>1368</v>
      </c>
    </row>
    <row r="4878" hidden="1" spans="1:11">
      <c r="A4878" t="s">
        <v>11628</v>
      </c>
      <c r="B4878">
        <v>1</v>
      </c>
      <c r="C4878" t="s">
        <v>669</v>
      </c>
      <c r="D4878">
        <v>1</v>
      </c>
      <c r="E4878" t="s">
        <v>523</v>
      </c>
      <c r="F4878">
        <v>2</v>
      </c>
      <c r="G4878" s="493">
        <v>45409.1246527778</v>
      </c>
      <c r="H4878" s="493">
        <v>45409.1353125</v>
      </c>
      <c r="I4878" t="s">
        <v>11302</v>
      </c>
      <c r="J4878" t="s">
        <v>11303</v>
      </c>
      <c r="K4878" t="s">
        <v>11304</v>
      </c>
    </row>
    <row r="4879" hidden="1" spans="1:11">
      <c r="A4879" t="s">
        <v>11629</v>
      </c>
      <c r="B4879">
        <v>1</v>
      </c>
      <c r="C4879" t="s">
        <v>666</v>
      </c>
      <c r="D4879">
        <v>1</v>
      </c>
      <c r="E4879" t="s">
        <v>523</v>
      </c>
      <c r="F4879">
        <v>2</v>
      </c>
      <c r="G4879" s="493">
        <v>45409.113125</v>
      </c>
      <c r="H4879" s="493">
        <v>45409.1303240741</v>
      </c>
      <c r="I4879" t="s">
        <v>11306</v>
      </c>
      <c r="J4879" t="s">
        <v>11307</v>
      </c>
      <c r="K4879" t="s">
        <v>4275</v>
      </c>
    </row>
    <row r="4880" hidden="1" spans="1:11">
      <c r="A4880" t="s">
        <v>11630</v>
      </c>
      <c r="B4880">
        <v>1</v>
      </c>
      <c r="C4880" t="s">
        <v>700</v>
      </c>
      <c r="D4880">
        <v>1</v>
      </c>
      <c r="E4880" t="s">
        <v>702</v>
      </c>
      <c r="F4880">
        <v>2</v>
      </c>
      <c r="G4880" s="493">
        <v>45409.039525463</v>
      </c>
      <c r="H4880" s="493">
        <v>45409.0734259259</v>
      </c>
      <c r="I4880" t="s">
        <v>11298</v>
      </c>
      <c r="J4880" t="s">
        <v>11299</v>
      </c>
      <c r="K4880" t="s">
        <v>11300</v>
      </c>
    </row>
    <row r="4881" hidden="1" spans="1:11">
      <c r="A4881" t="s">
        <v>11631</v>
      </c>
      <c r="B4881">
        <v>1</v>
      </c>
      <c r="C4881" t="s">
        <v>705</v>
      </c>
      <c r="D4881">
        <v>1</v>
      </c>
      <c r="E4881" t="s">
        <v>702</v>
      </c>
      <c r="F4881">
        <v>2</v>
      </c>
      <c r="G4881" s="493">
        <v>45409.0329976852</v>
      </c>
      <c r="H4881" s="493">
        <v>45409.1355787037</v>
      </c>
      <c r="I4881" t="s">
        <v>11295</v>
      </c>
      <c r="J4881" t="s">
        <v>11296</v>
      </c>
      <c r="K4881" t="s">
        <v>4168</v>
      </c>
    </row>
    <row r="4882" hidden="1" spans="1:11">
      <c r="A4882" t="s">
        <v>11632</v>
      </c>
      <c r="B4882">
        <v>1</v>
      </c>
      <c r="C4882" t="s">
        <v>676</v>
      </c>
      <c r="D4882">
        <v>1</v>
      </c>
      <c r="E4882" t="s">
        <v>547</v>
      </c>
      <c r="F4882">
        <v>2</v>
      </c>
      <c r="G4882" s="493">
        <v>44978.4900810185</v>
      </c>
      <c r="H4882" s="493">
        <v>45209.4899074074</v>
      </c>
      <c r="I4882" t="s">
        <v>11384</v>
      </c>
      <c r="J4882" t="s">
        <v>10512</v>
      </c>
      <c r="K4882" t="s">
        <v>4579</v>
      </c>
    </row>
    <row r="4883" hidden="1" spans="1:11">
      <c r="A4883" t="s">
        <v>11633</v>
      </c>
      <c r="B4883">
        <v>1</v>
      </c>
      <c r="C4883" t="s">
        <v>545</v>
      </c>
      <c r="D4883">
        <v>1</v>
      </c>
      <c r="E4883" t="s">
        <v>547</v>
      </c>
      <c r="F4883">
        <v>2</v>
      </c>
      <c r="G4883" s="493">
        <v>45181.7075925926</v>
      </c>
      <c r="H4883" s="493">
        <v>45209.4892476852</v>
      </c>
      <c r="I4883" t="s">
        <v>11382</v>
      </c>
      <c r="J4883" t="s">
        <v>10509</v>
      </c>
      <c r="K4883" t="s">
        <v>4182</v>
      </c>
    </row>
    <row r="4884" hidden="1" spans="1:11">
      <c r="A4884" t="s">
        <v>11634</v>
      </c>
      <c r="B4884">
        <v>1</v>
      </c>
      <c r="C4884" t="s">
        <v>545</v>
      </c>
      <c r="D4884">
        <v>1</v>
      </c>
      <c r="E4884" t="s">
        <v>547</v>
      </c>
      <c r="F4884">
        <v>2</v>
      </c>
      <c r="G4884" s="493">
        <v>45181.7075925926</v>
      </c>
      <c r="H4884" s="493">
        <v>45209.4892476852</v>
      </c>
      <c r="I4884" t="s">
        <v>11386</v>
      </c>
      <c r="J4884" t="s">
        <v>10509</v>
      </c>
      <c r="K4884" t="s">
        <v>4182</v>
      </c>
    </row>
    <row r="4885" hidden="1" spans="1:11">
      <c r="A4885" t="s">
        <v>11635</v>
      </c>
      <c r="B4885">
        <v>0</v>
      </c>
      <c r="C4885" t="s">
        <v>11635</v>
      </c>
      <c r="D4885">
        <v>0</v>
      </c>
      <c r="F4885">
        <v>0</v>
      </c>
      <c r="G4885" s="493">
        <v>40414.6071180556</v>
      </c>
      <c r="H4885" s="493">
        <v>40414.6071180556</v>
      </c>
      <c r="I4885" t="s">
        <v>11636</v>
      </c>
      <c r="J4885" t="s">
        <v>11636</v>
      </c>
      <c r="K4885" t="s">
        <v>1368</v>
      </c>
    </row>
    <row r="4886" hidden="1" spans="1:11">
      <c r="A4886" t="s">
        <v>11637</v>
      </c>
      <c r="B4886">
        <v>1</v>
      </c>
      <c r="C4886" t="s">
        <v>11637</v>
      </c>
      <c r="D4886">
        <v>1</v>
      </c>
      <c r="F4886">
        <v>0</v>
      </c>
      <c r="G4886" s="493">
        <v>45532.589224537</v>
      </c>
      <c r="H4886" s="493">
        <v>45532.589224537</v>
      </c>
      <c r="I4886" t="s">
        <v>11638</v>
      </c>
      <c r="J4886" t="s">
        <v>11638</v>
      </c>
      <c r="K4886" t="s">
        <v>1368</v>
      </c>
    </row>
    <row r="4887" hidden="1" spans="1:11">
      <c r="A4887" t="s">
        <v>11639</v>
      </c>
      <c r="B4887">
        <v>1</v>
      </c>
      <c r="C4887" t="s">
        <v>11639</v>
      </c>
      <c r="D4887">
        <v>1</v>
      </c>
      <c r="F4887">
        <v>0</v>
      </c>
      <c r="G4887" s="493">
        <v>45532.5905324074</v>
      </c>
      <c r="H4887" s="493">
        <v>45532.5905324074</v>
      </c>
      <c r="I4887" t="s">
        <v>11640</v>
      </c>
      <c r="J4887" t="s">
        <v>11640</v>
      </c>
      <c r="K4887" t="s">
        <v>1368</v>
      </c>
    </row>
    <row r="4888" hidden="1" spans="1:11">
      <c r="A4888" t="s">
        <v>11641</v>
      </c>
      <c r="B4888">
        <v>1</v>
      </c>
      <c r="C4888" t="s">
        <v>11642</v>
      </c>
      <c r="D4888">
        <v>1</v>
      </c>
      <c r="E4888" t="s">
        <v>11643</v>
      </c>
      <c r="F4888">
        <v>3</v>
      </c>
      <c r="G4888" s="493">
        <v>45692.6928587963</v>
      </c>
      <c r="H4888" s="493">
        <v>45692.6955671296</v>
      </c>
      <c r="I4888" t="s">
        <v>4893</v>
      </c>
      <c r="J4888" t="s">
        <v>4894</v>
      </c>
      <c r="K4888" t="s">
        <v>4894</v>
      </c>
    </row>
    <row r="4889" hidden="1" spans="1:11">
      <c r="A4889" t="s">
        <v>11642</v>
      </c>
      <c r="B4889">
        <v>1</v>
      </c>
      <c r="C4889" t="s">
        <v>11642</v>
      </c>
      <c r="D4889">
        <v>1</v>
      </c>
      <c r="E4889" t="s">
        <v>11643</v>
      </c>
      <c r="F4889">
        <v>3</v>
      </c>
      <c r="G4889" s="493">
        <v>45692.6928587963</v>
      </c>
      <c r="H4889" s="493">
        <v>45692.6955671296</v>
      </c>
      <c r="I4889" t="s">
        <v>4894</v>
      </c>
      <c r="J4889" t="s">
        <v>4894</v>
      </c>
      <c r="K4889" t="s">
        <v>4894</v>
      </c>
    </row>
    <row r="4890" hidden="1" spans="1:11">
      <c r="A4890" t="s">
        <v>11644</v>
      </c>
      <c r="B4890">
        <v>1</v>
      </c>
      <c r="C4890" t="s">
        <v>11644</v>
      </c>
      <c r="D4890">
        <v>1</v>
      </c>
      <c r="E4890" t="s">
        <v>11645</v>
      </c>
      <c r="F4890">
        <v>4</v>
      </c>
      <c r="G4890" s="493">
        <v>45947.5055787037</v>
      </c>
      <c r="H4890" s="493">
        <v>45953.7408912037</v>
      </c>
      <c r="I4890" t="s">
        <v>11646</v>
      </c>
      <c r="J4890" t="s">
        <v>11646</v>
      </c>
      <c r="K4890" t="s">
        <v>11647</v>
      </c>
    </row>
    <row r="4891" hidden="1" spans="1:11">
      <c r="A4891" t="s">
        <v>850</v>
      </c>
      <c r="B4891">
        <v>1</v>
      </c>
      <c r="C4891" t="s">
        <v>849</v>
      </c>
      <c r="D4891">
        <v>1</v>
      </c>
      <c r="E4891" t="s">
        <v>851</v>
      </c>
      <c r="F4891">
        <v>2</v>
      </c>
      <c r="G4891" s="493">
        <v>45905.5830671296</v>
      </c>
      <c r="H4891" s="493">
        <v>45921.4778009259</v>
      </c>
      <c r="I4891" t="s">
        <v>11648</v>
      </c>
      <c r="J4891" t="s">
        <v>11116</v>
      </c>
      <c r="K4891" t="s">
        <v>11117</v>
      </c>
    </row>
    <row r="4892" hidden="1" spans="1:11">
      <c r="A4892" t="s">
        <v>11649</v>
      </c>
      <c r="B4892">
        <v>1</v>
      </c>
      <c r="C4892" t="s">
        <v>11650</v>
      </c>
      <c r="D4892">
        <v>1</v>
      </c>
      <c r="E4892" t="s">
        <v>11651</v>
      </c>
      <c r="F4892">
        <v>2</v>
      </c>
      <c r="G4892" s="493">
        <v>45702.4760532407</v>
      </c>
      <c r="H4892" s="493">
        <v>45702.6019560185</v>
      </c>
      <c r="I4892" t="s">
        <v>11136</v>
      </c>
      <c r="J4892" t="s">
        <v>11652</v>
      </c>
      <c r="K4892" t="s">
        <v>11652</v>
      </c>
    </row>
    <row r="4893" hidden="1" spans="1:11">
      <c r="A4893" t="s">
        <v>941</v>
      </c>
      <c r="B4893">
        <v>1</v>
      </c>
      <c r="C4893" t="s">
        <v>941</v>
      </c>
      <c r="D4893">
        <v>1</v>
      </c>
      <c r="E4893" t="s">
        <v>942</v>
      </c>
      <c r="F4893">
        <v>4</v>
      </c>
      <c r="G4893" s="493">
        <v>45588.4868865741</v>
      </c>
      <c r="H4893" s="493">
        <v>45588.6427430556</v>
      </c>
      <c r="I4893" t="s">
        <v>6972</v>
      </c>
      <c r="J4893" t="s">
        <v>6972</v>
      </c>
      <c r="K4893" t="s">
        <v>6972</v>
      </c>
    </row>
    <row r="4894" hidden="1" spans="1:11">
      <c r="A4894" t="s">
        <v>1204</v>
      </c>
      <c r="B4894">
        <v>1</v>
      </c>
      <c r="C4894" t="s">
        <v>941</v>
      </c>
      <c r="D4894">
        <v>1</v>
      </c>
      <c r="E4894" t="s">
        <v>942</v>
      </c>
      <c r="F4894">
        <v>4</v>
      </c>
      <c r="G4894" s="493">
        <v>45588.4868865741</v>
      </c>
      <c r="H4894" s="493">
        <v>45588.6427430556</v>
      </c>
      <c r="I4894" t="s">
        <v>8518</v>
      </c>
      <c r="J4894" t="s">
        <v>6972</v>
      </c>
      <c r="K4894" t="s">
        <v>6972</v>
      </c>
    </row>
    <row r="4895" hidden="1" spans="1:11">
      <c r="A4895" t="s">
        <v>11653</v>
      </c>
      <c r="B4895">
        <v>1</v>
      </c>
      <c r="C4895" t="s">
        <v>11653</v>
      </c>
      <c r="D4895">
        <v>1</v>
      </c>
      <c r="E4895" t="s">
        <v>942</v>
      </c>
      <c r="F4895">
        <v>4</v>
      </c>
      <c r="G4895" s="493">
        <v>45588.4882291667</v>
      </c>
      <c r="H4895" s="493">
        <v>45670.4074884259</v>
      </c>
      <c r="I4895" t="s">
        <v>7515</v>
      </c>
      <c r="J4895" t="s">
        <v>7515</v>
      </c>
      <c r="K4895" t="s">
        <v>7515</v>
      </c>
    </row>
    <row r="4896" hidden="1" spans="1:11">
      <c r="A4896" t="s">
        <v>11654</v>
      </c>
      <c r="B4896">
        <v>1</v>
      </c>
      <c r="C4896" t="s">
        <v>11653</v>
      </c>
      <c r="D4896">
        <v>1</v>
      </c>
      <c r="E4896" t="s">
        <v>942</v>
      </c>
      <c r="F4896">
        <v>4</v>
      </c>
      <c r="G4896" s="493">
        <v>45588.4882291667</v>
      </c>
      <c r="H4896" s="493">
        <v>45670.4074884259</v>
      </c>
      <c r="I4896" t="s">
        <v>8520</v>
      </c>
      <c r="J4896" t="s">
        <v>7515</v>
      </c>
      <c r="K4896" t="s">
        <v>7515</v>
      </c>
    </row>
    <row r="4897" hidden="1" spans="1:11">
      <c r="A4897" t="s">
        <v>1009</v>
      </c>
      <c r="B4897">
        <v>1</v>
      </c>
      <c r="C4897" t="s">
        <v>1009</v>
      </c>
      <c r="D4897">
        <v>1</v>
      </c>
      <c r="E4897" t="s">
        <v>1010</v>
      </c>
      <c r="F4897">
        <v>4</v>
      </c>
      <c r="G4897" s="493">
        <v>45608.6177777778</v>
      </c>
      <c r="H4897" s="493">
        <v>45609.7517013889</v>
      </c>
      <c r="I4897" t="s">
        <v>7281</v>
      </c>
      <c r="J4897" t="s">
        <v>7281</v>
      </c>
      <c r="K4897" t="s">
        <v>11655</v>
      </c>
    </row>
    <row r="4898" hidden="1" spans="1:11">
      <c r="A4898" t="s">
        <v>1011</v>
      </c>
      <c r="B4898">
        <v>1</v>
      </c>
      <c r="C4898" t="s">
        <v>1011</v>
      </c>
      <c r="D4898">
        <v>1</v>
      </c>
      <c r="E4898" t="s">
        <v>1010</v>
      </c>
      <c r="F4898">
        <v>4</v>
      </c>
      <c r="G4898" s="493">
        <v>45608.6192361111</v>
      </c>
      <c r="H4898" s="493">
        <v>45609.7522453704</v>
      </c>
      <c r="I4898" t="s">
        <v>7518</v>
      </c>
      <c r="J4898" t="s">
        <v>7518</v>
      </c>
      <c r="K4898" t="s">
        <v>11656</v>
      </c>
    </row>
    <row r="4899" hidden="1" spans="1:11">
      <c r="A4899" t="s">
        <v>11657</v>
      </c>
      <c r="B4899">
        <v>1</v>
      </c>
      <c r="C4899" t="s">
        <v>1009</v>
      </c>
      <c r="D4899">
        <v>1</v>
      </c>
      <c r="E4899" t="s">
        <v>1010</v>
      </c>
      <c r="F4899">
        <v>4</v>
      </c>
      <c r="G4899" s="493">
        <v>45608.6177777778</v>
      </c>
      <c r="H4899" s="493">
        <v>45609.7517013889</v>
      </c>
      <c r="I4899" t="s">
        <v>8524</v>
      </c>
      <c r="J4899" t="s">
        <v>7281</v>
      </c>
      <c r="K4899" t="s">
        <v>11655</v>
      </c>
    </row>
    <row r="4900" hidden="1" spans="1:11">
      <c r="A4900" t="s">
        <v>1012</v>
      </c>
      <c r="B4900">
        <v>1</v>
      </c>
      <c r="C4900" t="s">
        <v>1011</v>
      </c>
      <c r="D4900">
        <v>1</v>
      </c>
      <c r="E4900" t="s">
        <v>1010</v>
      </c>
      <c r="F4900">
        <v>4</v>
      </c>
      <c r="G4900" s="493">
        <v>45608.6192361111</v>
      </c>
      <c r="H4900" s="493">
        <v>45609.7522453704</v>
      </c>
      <c r="I4900" t="s">
        <v>8522</v>
      </c>
      <c r="J4900" t="s">
        <v>7518</v>
      </c>
      <c r="K4900" t="s">
        <v>11656</v>
      </c>
    </row>
    <row r="4901" hidden="1" spans="1:11">
      <c r="A4901" t="s">
        <v>11658</v>
      </c>
      <c r="B4901">
        <v>1</v>
      </c>
      <c r="C4901" t="s">
        <v>818</v>
      </c>
      <c r="D4901">
        <v>1</v>
      </c>
      <c r="E4901" t="s">
        <v>820</v>
      </c>
      <c r="F4901">
        <v>8</v>
      </c>
      <c r="G4901" s="493">
        <v>45663.5790162037</v>
      </c>
      <c r="H4901" s="493">
        <v>45663.6215277778</v>
      </c>
      <c r="I4901" t="s">
        <v>10877</v>
      </c>
      <c r="J4901" t="s">
        <v>11659</v>
      </c>
      <c r="K4901" t="s">
        <v>11659</v>
      </c>
    </row>
    <row r="4902" hidden="1" spans="1:11">
      <c r="A4902" t="s">
        <v>11660</v>
      </c>
      <c r="B4902">
        <v>1</v>
      </c>
      <c r="C4902" t="s">
        <v>11661</v>
      </c>
      <c r="D4902">
        <v>1</v>
      </c>
      <c r="E4902" t="s">
        <v>820</v>
      </c>
      <c r="F4902">
        <v>8</v>
      </c>
      <c r="G4902" s="493">
        <v>45663.5817361111</v>
      </c>
      <c r="H4902" s="493">
        <v>45663.6537152778</v>
      </c>
      <c r="I4902" t="s">
        <v>10936</v>
      </c>
      <c r="J4902" t="s">
        <v>11662</v>
      </c>
      <c r="K4902" t="s">
        <v>11662</v>
      </c>
    </row>
    <row r="4903" hidden="1" spans="1:11">
      <c r="A4903" t="s">
        <v>11663</v>
      </c>
      <c r="B4903">
        <v>1</v>
      </c>
      <c r="C4903" t="s">
        <v>821</v>
      </c>
      <c r="D4903">
        <v>1</v>
      </c>
      <c r="E4903" t="s">
        <v>823</v>
      </c>
      <c r="F4903">
        <v>8</v>
      </c>
      <c r="G4903" s="493">
        <v>45665.5861111111</v>
      </c>
      <c r="H4903" s="493">
        <v>45803.7698726852</v>
      </c>
      <c r="I4903" t="s">
        <v>10883</v>
      </c>
      <c r="J4903" t="s">
        <v>11664</v>
      </c>
      <c r="K4903" t="s">
        <v>11664</v>
      </c>
    </row>
    <row r="4904" hidden="1" spans="1:11">
      <c r="A4904" t="s">
        <v>11665</v>
      </c>
      <c r="B4904">
        <v>1</v>
      </c>
      <c r="C4904" t="s">
        <v>11666</v>
      </c>
      <c r="D4904">
        <v>1</v>
      </c>
      <c r="E4904" t="s">
        <v>823</v>
      </c>
      <c r="F4904">
        <v>8</v>
      </c>
      <c r="G4904" s="493">
        <v>45670.4792708333</v>
      </c>
      <c r="H4904" s="493">
        <v>45772.5927430556</v>
      </c>
      <c r="I4904" t="s">
        <v>10940</v>
      </c>
      <c r="J4904" t="s">
        <v>11667</v>
      </c>
      <c r="K4904" t="s">
        <v>11668</v>
      </c>
    </row>
    <row r="4905" hidden="1" spans="1:11">
      <c r="A4905" t="s">
        <v>11669</v>
      </c>
      <c r="B4905">
        <v>1</v>
      </c>
      <c r="C4905" t="s">
        <v>780</v>
      </c>
      <c r="D4905">
        <v>1</v>
      </c>
      <c r="E4905" t="s">
        <v>782</v>
      </c>
      <c r="F4905">
        <v>8</v>
      </c>
      <c r="G4905" s="493">
        <v>45667.6402314815</v>
      </c>
      <c r="H4905" s="493">
        <v>45670.5611111111</v>
      </c>
      <c r="I4905" t="s">
        <v>10888</v>
      </c>
      <c r="J4905" t="s">
        <v>11670</v>
      </c>
      <c r="K4905" t="s">
        <v>11670</v>
      </c>
    </row>
    <row r="4906" hidden="1" spans="1:11">
      <c r="A4906" t="s">
        <v>11671</v>
      </c>
      <c r="B4906">
        <v>1</v>
      </c>
      <c r="C4906" t="s">
        <v>783</v>
      </c>
      <c r="D4906">
        <v>1</v>
      </c>
      <c r="E4906" t="s">
        <v>782</v>
      </c>
      <c r="F4906">
        <v>8</v>
      </c>
      <c r="G4906" s="493">
        <v>45667.6448726852</v>
      </c>
      <c r="H4906" s="493">
        <v>45670.6036921296</v>
      </c>
      <c r="I4906" t="s">
        <v>10942</v>
      </c>
      <c r="J4906" t="s">
        <v>11672</v>
      </c>
      <c r="K4906" t="s">
        <v>11672</v>
      </c>
    </row>
    <row r="4907" hidden="1" spans="1:11">
      <c r="A4907" t="s">
        <v>11673</v>
      </c>
      <c r="B4907">
        <v>1</v>
      </c>
      <c r="C4907" t="s">
        <v>827</v>
      </c>
      <c r="D4907">
        <v>1</v>
      </c>
      <c r="E4907" t="s">
        <v>826</v>
      </c>
      <c r="F4907">
        <v>8</v>
      </c>
      <c r="G4907" s="493">
        <v>45670.4359490741</v>
      </c>
      <c r="H4907" s="493">
        <v>45670.4678240741</v>
      </c>
      <c r="I4907" t="s">
        <v>10925</v>
      </c>
      <c r="J4907" t="s">
        <v>11674</v>
      </c>
      <c r="K4907" t="s">
        <v>11674</v>
      </c>
    </row>
    <row r="4908" hidden="1" spans="1:11">
      <c r="A4908" t="s">
        <v>11675</v>
      </c>
      <c r="B4908">
        <v>1</v>
      </c>
      <c r="C4908" t="s">
        <v>827</v>
      </c>
      <c r="D4908">
        <v>1</v>
      </c>
      <c r="E4908" t="s">
        <v>826</v>
      </c>
      <c r="F4908">
        <v>8</v>
      </c>
      <c r="G4908" s="493">
        <v>45670.4359490741</v>
      </c>
      <c r="H4908" s="493">
        <v>45670.4678240741</v>
      </c>
      <c r="I4908" t="s">
        <v>10932</v>
      </c>
      <c r="J4908" t="s">
        <v>11674</v>
      </c>
      <c r="K4908" t="s">
        <v>11674</v>
      </c>
    </row>
    <row r="4909" hidden="1" spans="1:11">
      <c r="A4909" t="s">
        <v>11676</v>
      </c>
      <c r="B4909">
        <v>1</v>
      </c>
      <c r="C4909" t="s">
        <v>824</v>
      </c>
      <c r="D4909">
        <v>1</v>
      </c>
      <c r="E4909" t="s">
        <v>826</v>
      </c>
      <c r="F4909">
        <v>8</v>
      </c>
      <c r="G4909" s="493">
        <v>45670.4385069444</v>
      </c>
      <c r="H4909" s="493">
        <v>45670.4812962963</v>
      </c>
      <c r="I4909" t="s">
        <v>10929</v>
      </c>
      <c r="J4909" t="s">
        <v>11677</v>
      </c>
      <c r="K4909" t="s">
        <v>11677</v>
      </c>
    </row>
    <row r="4910" hidden="1" spans="1:11">
      <c r="A4910" t="s">
        <v>11678</v>
      </c>
      <c r="B4910">
        <v>1</v>
      </c>
      <c r="C4910" t="s">
        <v>824</v>
      </c>
      <c r="D4910">
        <v>1</v>
      </c>
      <c r="E4910" t="s">
        <v>826</v>
      </c>
      <c r="F4910">
        <v>8</v>
      </c>
      <c r="G4910" s="493">
        <v>45670.4385069444</v>
      </c>
      <c r="H4910" s="493">
        <v>45670.4812962963</v>
      </c>
      <c r="I4910" t="s">
        <v>10934</v>
      </c>
      <c r="J4910" t="s">
        <v>11677</v>
      </c>
      <c r="K4910" t="s">
        <v>11677</v>
      </c>
    </row>
    <row r="4911" hidden="1" spans="1:11">
      <c r="A4911" t="s">
        <v>11679</v>
      </c>
      <c r="B4911">
        <v>1</v>
      </c>
      <c r="C4911" t="s">
        <v>788</v>
      </c>
      <c r="D4911">
        <v>1</v>
      </c>
      <c r="E4911" t="s">
        <v>790</v>
      </c>
      <c r="F4911">
        <v>8</v>
      </c>
      <c r="G4911" s="493">
        <v>45694.4684606481</v>
      </c>
      <c r="H4911" s="493">
        <v>45771.4574305556</v>
      </c>
      <c r="I4911" t="s">
        <v>11026</v>
      </c>
      <c r="J4911" t="s">
        <v>11680</v>
      </c>
      <c r="K4911" t="s">
        <v>11027</v>
      </c>
    </row>
    <row r="4912" hidden="1" spans="1:11">
      <c r="A4912" t="s">
        <v>11681</v>
      </c>
      <c r="B4912">
        <v>1</v>
      </c>
      <c r="C4912" t="s">
        <v>788</v>
      </c>
      <c r="D4912">
        <v>1</v>
      </c>
      <c r="E4912" t="s">
        <v>790</v>
      </c>
      <c r="F4912">
        <v>8</v>
      </c>
      <c r="G4912" s="493">
        <v>45694.4684606481</v>
      </c>
      <c r="H4912" s="493">
        <v>45771.4574305556</v>
      </c>
      <c r="I4912" t="s">
        <v>11029</v>
      </c>
      <c r="J4912" t="s">
        <v>11680</v>
      </c>
      <c r="K4912" t="s">
        <v>11027</v>
      </c>
    </row>
    <row r="4913" hidden="1" spans="1:11">
      <c r="A4913" t="s">
        <v>11682</v>
      </c>
      <c r="B4913">
        <v>1</v>
      </c>
      <c r="C4913" t="s">
        <v>11683</v>
      </c>
      <c r="D4913">
        <v>1</v>
      </c>
      <c r="E4913" t="s">
        <v>11684</v>
      </c>
      <c r="F4913">
        <v>8</v>
      </c>
      <c r="G4913" s="493">
        <v>45694.6079513889</v>
      </c>
      <c r="H4913" s="493">
        <v>45694.7329398148</v>
      </c>
      <c r="I4913" t="s">
        <v>11018</v>
      </c>
      <c r="J4913" t="s">
        <v>11685</v>
      </c>
      <c r="K4913" t="s">
        <v>11020</v>
      </c>
    </row>
    <row r="4914" hidden="1" spans="1:11">
      <c r="A4914" t="s">
        <v>11686</v>
      </c>
      <c r="B4914">
        <v>1</v>
      </c>
      <c r="C4914" t="s">
        <v>11683</v>
      </c>
      <c r="D4914">
        <v>1</v>
      </c>
      <c r="E4914" t="s">
        <v>11684</v>
      </c>
      <c r="F4914">
        <v>8</v>
      </c>
      <c r="G4914" s="493">
        <v>45694.6079513889</v>
      </c>
      <c r="H4914" s="493">
        <v>45694.7329398148</v>
      </c>
      <c r="I4914" t="s">
        <v>11687</v>
      </c>
      <c r="J4914" t="s">
        <v>11685</v>
      </c>
      <c r="K4914" t="s">
        <v>11020</v>
      </c>
    </row>
    <row r="4915" hidden="1" spans="1:11">
      <c r="A4915" t="s">
        <v>11688</v>
      </c>
      <c r="B4915">
        <v>1</v>
      </c>
      <c r="C4915" t="s">
        <v>11689</v>
      </c>
      <c r="D4915">
        <v>1</v>
      </c>
      <c r="E4915" t="s">
        <v>11690</v>
      </c>
      <c r="F4915">
        <v>8</v>
      </c>
      <c r="G4915" s="493">
        <v>45694.6108796296</v>
      </c>
      <c r="H4915" s="493">
        <v>45694.7360300926</v>
      </c>
      <c r="I4915" t="s">
        <v>11050</v>
      </c>
      <c r="J4915" t="s">
        <v>11691</v>
      </c>
      <c r="K4915" t="s">
        <v>11052</v>
      </c>
    </row>
    <row r="4916" hidden="1" spans="1:11">
      <c r="A4916" t="s">
        <v>11692</v>
      </c>
      <c r="B4916">
        <v>1</v>
      </c>
      <c r="C4916" t="s">
        <v>11689</v>
      </c>
      <c r="D4916">
        <v>1</v>
      </c>
      <c r="E4916" t="s">
        <v>11690</v>
      </c>
      <c r="F4916">
        <v>8</v>
      </c>
      <c r="G4916" s="493">
        <v>45694.6108796296</v>
      </c>
      <c r="H4916" s="493">
        <v>45694.7360300926</v>
      </c>
      <c r="I4916" t="s">
        <v>11693</v>
      </c>
      <c r="J4916" t="s">
        <v>11691</v>
      </c>
      <c r="K4916" t="s">
        <v>11052</v>
      </c>
    </row>
    <row r="4917" hidden="1" spans="1:11">
      <c r="A4917" t="s">
        <v>11694</v>
      </c>
      <c r="B4917">
        <v>1</v>
      </c>
      <c r="C4917" t="s">
        <v>11695</v>
      </c>
      <c r="D4917">
        <v>1</v>
      </c>
      <c r="E4917" t="s">
        <v>11696</v>
      </c>
      <c r="F4917">
        <v>8</v>
      </c>
      <c r="G4917" s="493">
        <v>45707.4402662037</v>
      </c>
      <c r="H4917" s="493">
        <v>45707.4578356482</v>
      </c>
      <c r="I4917" t="s">
        <v>11033</v>
      </c>
      <c r="J4917" t="s">
        <v>11697</v>
      </c>
      <c r="K4917" t="s">
        <v>11697</v>
      </c>
    </row>
    <row r="4918" hidden="1" spans="1:11">
      <c r="A4918" t="s">
        <v>11698</v>
      </c>
      <c r="B4918">
        <v>1</v>
      </c>
      <c r="C4918" t="s">
        <v>11695</v>
      </c>
      <c r="D4918">
        <v>1</v>
      </c>
      <c r="E4918" t="s">
        <v>11696</v>
      </c>
      <c r="F4918">
        <v>8</v>
      </c>
      <c r="G4918" s="493">
        <v>45707.4402662037</v>
      </c>
      <c r="H4918" s="493">
        <v>45707.4578356482</v>
      </c>
      <c r="I4918" t="s">
        <v>11699</v>
      </c>
      <c r="J4918" t="s">
        <v>11697</v>
      </c>
      <c r="K4918" t="s">
        <v>11697</v>
      </c>
    </row>
    <row r="4919" hidden="1" spans="1:11">
      <c r="A4919" t="s">
        <v>11700</v>
      </c>
      <c r="B4919">
        <v>1</v>
      </c>
      <c r="C4919" t="s">
        <v>9466</v>
      </c>
      <c r="D4919">
        <v>1</v>
      </c>
      <c r="E4919" t="s">
        <v>854</v>
      </c>
      <c r="F4919">
        <v>2</v>
      </c>
      <c r="G4919" s="493">
        <v>45887.5948842593</v>
      </c>
      <c r="H4919" s="493">
        <v>45931.5886226852</v>
      </c>
      <c r="I4919" t="s">
        <v>11701</v>
      </c>
      <c r="J4919" t="s">
        <v>9467</v>
      </c>
      <c r="K4919" t="s">
        <v>9467</v>
      </c>
    </row>
    <row r="4920" hidden="1" spans="1:11">
      <c r="A4920" t="s">
        <v>772</v>
      </c>
      <c r="B4920">
        <v>1</v>
      </c>
      <c r="C4920" t="s">
        <v>772</v>
      </c>
      <c r="D4920">
        <v>1</v>
      </c>
      <c r="E4920" t="s">
        <v>773</v>
      </c>
      <c r="F4920">
        <v>4</v>
      </c>
      <c r="G4920" s="493">
        <v>45649.7012731481</v>
      </c>
      <c r="H4920" s="493">
        <v>45650.4198263889</v>
      </c>
      <c r="I4920" t="s">
        <v>11702</v>
      </c>
      <c r="J4920" t="s">
        <v>11702</v>
      </c>
      <c r="K4920" t="s">
        <v>11702</v>
      </c>
    </row>
    <row r="4921" hidden="1" spans="1:11">
      <c r="A4921" t="s">
        <v>11703</v>
      </c>
      <c r="B4921">
        <v>1</v>
      </c>
      <c r="C4921" t="s">
        <v>11703</v>
      </c>
      <c r="D4921">
        <v>1</v>
      </c>
      <c r="E4921" t="s">
        <v>773</v>
      </c>
      <c r="F4921">
        <v>4</v>
      </c>
      <c r="G4921" s="493">
        <v>45650.4210300926</v>
      </c>
      <c r="H4921" s="493">
        <v>45650.4316087963</v>
      </c>
      <c r="I4921" t="s">
        <v>11704</v>
      </c>
      <c r="J4921" t="s">
        <v>11704</v>
      </c>
      <c r="K4921" t="s">
        <v>11705</v>
      </c>
    </row>
    <row r="4922" hidden="1" spans="1:11">
      <c r="A4922" t="s">
        <v>853</v>
      </c>
      <c r="B4922">
        <v>1</v>
      </c>
      <c r="C4922" t="s">
        <v>852</v>
      </c>
      <c r="D4922">
        <v>1</v>
      </c>
      <c r="E4922" t="s">
        <v>854</v>
      </c>
      <c r="F4922">
        <v>2</v>
      </c>
      <c r="G4922" s="493">
        <v>45887.5948032407</v>
      </c>
      <c r="H4922" s="493">
        <v>45931.5854976852</v>
      </c>
      <c r="I4922" t="s">
        <v>11706</v>
      </c>
      <c r="J4922" t="s">
        <v>9468</v>
      </c>
      <c r="K4922" t="s">
        <v>9469</v>
      </c>
    </row>
    <row r="4923" hidden="1" spans="1:11">
      <c r="A4923" t="s">
        <v>856</v>
      </c>
      <c r="B4923">
        <v>1</v>
      </c>
      <c r="C4923" t="s">
        <v>855</v>
      </c>
      <c r="D4923">
        <v>1</v>
      </c>
      <c r="E4923" t="s">
        <v>854</v>
      </c>
      <c r="F4923">
        <v>2</v>
      </c>
      <c r="G4923" s="493">
        <v>45887.5945833333</v>
      </c>
      <c r="H4923" s="493">
        <v>45930.6250925926</v>
      </c>
      <c r="I4923" t="s">
        <v>11707</v>
      </c>
      <c r="J4923" t="s">
        <v>9470</v>
      </c>
      <c r="K4923" t="s">
        <v>9471</v>
      </c>
    </row>
    <row r="4924" hidden="1" spans="1:11">
      <c r="A4924" t="s">
        <v>11708</v>
      </c>
      <c r="B4924">
        <v>1</v>
      </c>
      <c r="C4924" t="s">
        <v>9472</v>
      </c>
      <c r="D4924">
        <v>1</v>
      </c>
      <c r="E4924" t="s">
        <v>854</v>
      </c>
      <c r="F4924">
        <v>2</v>
      </c>
      <c r="G4924" s="493">
        <v>45887.5946643519</v>
      </c>
      <c r="H4924" s="493">
        <v>45931.5871527778</v>
      </c>
      <c r="I4924" t="s">
        <v>11709</v>
      </c>
      <c r="J4924" t="s">
        <v>9473</v>
      </c>
      <c r="K4924" t="s">
        <v>9474</v>
      </c>
    </row>
    <row r="4925" hidden="1" spans="1:11">
      <c r="A4925" t="s">
        <v>11710</v>
      </c>
      <c r="B4925">
        <v>1</v>
      </c>
      <c r="C4925" t="s">
        <v>9472</v>
      </c>
      <c r="D4925">
        <v>1</v>
      </c>
      <c r="E4925" t="s">
        <v>854</v>
      </c>
      <c r="F4925">
        <v>2</v>
      </c>
      <c r="G4925" s="493">
        <v>45887.5946643519</v>
      </c>
      <c r="H4925" s="493">
        <v>45931.5871527778</v>
      </c>
      <c r="I4925" t="s">
        <v>11711</v>
      </c>
      <c r="J4925" t="s">
        <v>9473</v>
      </c>
      <c r="K4925" t="s">
        <v>9474</v>
      </c>
    </row>
    <row r="4926" hidden="1" spans="1:11">
      <c r="A4926" t="s">
        <v>11712</v>
      </c>
      <c r="B4926">
        <v>1</v>
      </c>
      <c r="C4926" t="s">
        <v>9475</v>
      </c>
      <c r="D4926">
        <v>1</v>
      </c>
      <c r="E4926" t="s">
        <v>854</v>
      </c>
      <c r="F4926">
        <v>2</v>
      </c>
      <c r="G4926" s="493">
        <v>45887.5944907407</v>
      </c>
      <c r="H4926" s="493">
        <v>45931.5828472222</v>
      </c>
      <c r="I4926" t="s">
        <v>11713</v>
      </c>
      <c r="J4926" t="s">
        <v>9476</v>
      </c>
      <c r="K4926" t="s">
        <v>9477</v>
      </c>
    </row>
    <row r="4927" hidden="1" spans="1:11">
      <c r="A4927" t="s">
        <v>11714</v>
      </c>
      <c r="B4927">
        <v>1</v>
      </c>
      <c r="C4927" t="s">
        <v>9475</v>
      </c>
      <c r="D4927">
        <v>1</v>
      </c>
      <c r="E4927" t="s">
        <v>854</v>
      </c>
      <c r="F4927">
        <v>2</v>
      </c>
      <c r="G4927" s="493">
        <v>45887.5944907407</v>
      </c>
      <c r="H4927" s="493">
        <v>45931.5828472222</v>
      </c>
      <c r="I4927" t="s">
        <v>11715</v>
      </c>
      <c r="J4927" t="s">
        <v>9476</v>
      </c>
      <c r="K4927" t="s">
        <v>9477</v>
      </c>
    </row>
    <row r="4928" hidden="1" spans="1:11">
      <c r="A4928" t="s">
        <v>11716</v>
      </c>
      <c r="B4928">
        <v>1</v>
      </c>
      <c r="C4928" t="s">
        <v>791</v>
      </c>
      <c r="D4928">
        <v>1</v>
      </c>
      <c r="E4928" t="s">
        <v>793</v>
      </c>
      <c r="F4928">
        <v>14</v>
      </c>
      <c r="G4928" s="493">
        <v>45694.5071643519</v>
      </c>
      <c r="H4928" s="493">
        <v>45694.5645601852</v>
      </c>
      <c r="I4928" t="s">
        <v>11717</v>
      </c>
      <c r="J4928" t="s">
        <v>11718</v>
      </c>
      <c r="K4928" t="s">
        <v>11718</v>
      </c>
    </row>
    <row r="4929" hidden="1" spans="1:11">
      <c r="A4929" t="s">
        <v>11719</v>
      </c>
      <c r="B4929">
        <v>1</v>
      </c>
      <c r="C4929" t="s">
        <v>791</v>
      </c>
      <c r="D4929">
        <v>1</v>
      </c>
      <c r="E4929" t="s">
        <v>793</v>
      </c>
      <c r="F4929">
        <v>14</v>
      </c>
      <c r="G4929" s="493">
        <v>45694.5071643519</v>
      </c>
      <c r="H4929" s="493">
        <v>45694.5645601852</v>
      </c>
      <c r="I4929" t="s">
        <v>11720</v>
      </c>
      <c r="J4929" t="s">
        <v>11718</v>
      </c>
      <c r="K4929" t="s">
        <v>11718</v>
      </c>
    </row>
    <row r="4930" hidden="1" spans="1:11">
      <c r="A4930" t="s">
        <v>11721</v>
      </c>
      <c r="B4930">
        <v>1</v>
      </c>
      <c r="C4930" t="s">
        <v>791</v>
      </c>
      <c r="D4930">
        <v>1</v>
      </c>
      <c r="E4930" t="s">
        <v>793</v>
      </c>
      <c r="F4930">
        <v>14</v>
      </c>
      <c r="G4930" s="493">
        <v>45694.5071643519</v>
      </c>
      <c r="H4930" s="493">
        <v>45694.5645601852</v>
      </c>
      <c r="I4930" t="s">
        <v>11722</v>
      </c>
      <c r="J4930" t="s">
        <v>11718</v>
      </c>
      <c r="K4930" t="s">
        <v>11718</v>
      </c>
    </row>
    <row r="4931" hidden="1" spans="1:11">
      <c r="A4931" t="s">
        <v>11723</v>
      </c>
      <c r="B4931">
        <v>1</v>
      </c>
      <c r="C4931" t="s">
        <v>791</v>
      </c>
      <c r="D4931">
        <v>1</v>
      </c>
      <c r="E4931" t="s">
        <v>793</v>
      </c>
      <c r="F4931">
        <v>14</v>
      </c>
      <c r="G4931" s="493">
        <v>45694.5071643519</v>
      </c>
      <c r="H4931" s="493">
        <v>45694.5645601852</v>
      </c>
      <c r="I4931" t="s">
        <v>11724</v>
      </c>
      <c r="J4931" t="s">
        <v>11718</v>
      </c>
      <c r="K4931" t="s">
        <v>11718</v>
      </c>
    </row>
    <row r="4932" hidden="1" spans="1:11">
      <c r="A4932" t="s">
        <v>11725</v>
      </c>
      <c r="B4932">
        <v>1</v>
      </c>
      <c r="C4932" t="s">
        <v>11726</v>
      </c>
      <c r="D4932">
        <v>1</v>
      </c>
      <c r="E4932" t="s">
        <v>11727</v>
      </c>
      <c r="F4932">
        <v>8</v>
      </c>
      <c r="G4932" s="493">
        <v>45806.6640740741</v>
      </c>
      <c r="H4932" s="493">
        <v>45806.7109027778</v>
      </c>
      <c r="I4932" t="s">
        <v>11284</v>
      </c>
      <c r="J4932" t="s">
        <v>11728</v>
      </c>
      <c r="K4932" t="s">
        <v>11729</v>
      </c>
    </row>
    <row r="4933" hidden="1" spans="1:11">
      <c r="A4933" t="s">
        <v>11730</v>
      </c>
      <c r="B4933">
        <v>1</v>
      </c>
      <c r="C4933" t="s">
        <v>11726</v>
      </c>
      <c r="D4933">
        <v>1</v>
      </c>
      <c r="E4933" t="s">
        <v>11727</v>
      </c>
      <c r="F4933">
        <v>8</v>
      </c>
      <c r="G4933" s="493">
        <v>45806.6640740741</v>
      </c>
      <c r="H4933" s="493">
        <v>45806.7109027778</v>
      </c>
      <c r="I4933" t="s">
        <v>11288</v>
      </c>
      <c r="J4933" t="s">
        <v>11728</v>
      </c>
      <c r="K4933" t="s">
        <v>11729</v>
      </c>
    </row>
    <row r="4934" hidden="1" spans="1:11">
      <c r="A4934" t="s">
        <v>11731</v>
      </c>
      <c r="B4934">
        <v>1</v>
      </c>
      <c r="C4934" t="s">
        <v>1033</v>
      </c>
      <c r="D4934">
        <v>1</v>
      </c>
      <c r="E4934" t="s">
        <v>1035</v>
      </c>
      <c r="F4934">
        <v>6</v>
      </c>
      <c r="G4934" s="493">
        <v>45691.5896875</v>
      </c>
      <c r="H4934" s="493">
        <v>45854.9652199074</v>
      </c>
      <c r="I4934" t="s">
        <v>11357</v>
      </c>
      <c r="J4934" t="s">
        <v>11609</v>
      </c>
      <c r="K4934" t="s">
        <v>11359</v>
      </c>
    </row>
    <row r="4935" hidden="1" spans="1:11">
      <c r="A4935" t="s">
        <v>797</v>
      </c>
      <c r="B4935">
        <v>1</v>
      </c>
      <c r="C4935" t="s">
        <v>797</v>
      </c>
      <c r="D4935">
        <v>1</v>
      </c>
      <c r="E4935" t="s">
        <v>798</v>
      </c>
      <c r="F4935">
        <v>12</v>
      </c>
      <c r="G4935" s="493">
        <v>45693.6061689815</v>
      </c>
      <c r="H4935" s="493">
        <v>45693.6154398148</v>
      </c>
      <c r="I4935" t="s">
        <v>11732</v>
      </c>
      <c r="J4935" t="s">
        <v>11732</v>
      </c>
      <c r="K4935" t="s">
        <v>10488</v>
      </c>
    </row>
    <row r="4936" hidden="1" spans="1:11">
      <c r="A4936" t="s">
        <v>11733</v>
      </c>
      <c r="B4936">
        <v>1</v>
      </c>
      <c r="C4936" t="s">
        <v>11733</v>
      </c>
      <c r="D4936">
        <v>1</v>
      </c>
      <c r="E4936" t="s">
        <v>798</v>
      </c>
      <c r="F4936">
        <v>12</v>
      </c>
      <c r="G4936" s="493">
        <v>45693.6081828704</v>
      </c>
      <c r="H4936" s="493">
        <v>45693.7094560185</v>
      </c>
      <c r="I4936" t="s">
        <v>11734</v>
      </c>
      <c r="J4936" t="s">
        <v>11734</v>
      </c>
      <c r="K4936" t="s">
        <v>11735</v>
      </c>
    </row>
    <row r="4937" hidden="1" spans="1:11">
      <c r="A4937" t="s">
        <v>11736</v>
      </c>
      <c r="B4937">
        <v>1</v>
      </c>
      <c r="C4937" t="s">
        <v>11736</v>
      </c>
      <c r="D4937">
        <v>1</v>
      </c>
      <c r="E4937" t="s">
        <v>11737</v>
      </c>
      <c r="F4937">
        <v>4</v>
      </c>
      <c r="G4937" s="493">
        <v>45693.4723726852</v>
      </c>
      <c r="H4937" s="493">
        <v>45693.5332175926</v>
      </c>
      <c r="I4937" t="s">
        <v>10495</v>
      </c>
      <c r="J4937" t="s">
        <v>10495</v>
      </c>
      <c r="K4937" t="s">
        <v>10494</v>
      </c>
    </row>
    <row r="4938" hidden="1" spans="1:11">
      <c r="A4938" t="s">
        <v>11738</v>
      </c>
      <c r="B4938">
        <v>1</v>
      </c>
      <c r="C4938" t="s">
        <v>11738</v>
      </c>
      <c r="D4938">
        <v>1</v>
      </c>
      <c r="E4938" t="s">
        <v>11737</v>
      </c>
      <c r="F4938">
        <v>4</v>
      </c>
      <c r="G4938" s="493">
        <v>45693.4780092593</v>
      </c>
      <c r="H4938" s="493">
        <v>45693.536712963</v>
      </c>
      <c r="I4938" t="s">
        <v>11739</v>
      </c>
      <c r="J4938" t="s">
        <v>11739</v>
      </c>
      <c r="K4938" t="s">
        <v>10810</v>
      </c>
    </row>
    <row r="4939" hidden="1" spans="1:11">
      <c r="A4939" t="s">
        <v>11740</v>
      </c>
      <c r="B4939">
        <v>1</v>
      </c>
      <c r="C4939" t="s">
        <v>769</v>
      </c>
      <c r="D4939">
        <v>1</v>
      </c>
      <c r="E4939" t="s">
        <v>771</v>
      </c>
      <c r="F4939">
        <v>4</v>
      </c>
      <c r="G4939" s="493">
        <v>45649.6718981481</v>
      </c>
      <c r="H4939" s="493">
        <v>45694.5963310185</v>
      </c>
      <c r="I4939" t="s">
        <v>11741</v>
      </c>
      <c r="J4939" t="s">
        <v>11742</v>
      </c>
      <c r="K4939" t="s">
        <v>11742</v>
      </c>
    </row>
    <row r="4940" hidden="1" spans="1:11">
      <c r="A4940" t="s">
        <v>11743</v>
      </c>
      <c r="B4940">
        <v>1</v>
      </c>
      <c r="C4940" t="s">
        <v>769</v>
      </c>
      <c r="D4940">
        <v>1</v>
      </c>
      <c r="E4940" t="s">
        <v>771</v>
      </c>
      <c r="F4940">
        <v>4</v>
      </c>
      <c r="G4940" s="493">
        <v>45649.6718981481</v>
      </c>
      <c r="H4940" s="493">
        <v>45694.5963310185</v>
      </c>
      <c r="I4940" t="s">
        <v>11744</v>
      </c>
      <c r="J4940" t="s">
        <v>11742</v>
      </c>
      <c r="K4940" t="s">
        <v>11742</v>
      </c>
    </row>
    <row r="4941" hidden="1" spans="1:11">
      <c r="A4941" t="s">
        <v>11745</v>
      </c>
      <c r="B4941">
        <v>1</v>
      </c>
      <c r="C4941" t="s">
        <v>11745</v>
      </c>
      <c r="D4941">
        <v>1</v>
      </c>
      <c r="E4941" t="s">
        <v>11746</v>
      </c>
      <c r="F4941">
        <v>50</v>
      </c>
      <c r="G4941" s="493">
        <v>45695.659537037</v>
      </c>
      <c r="H4941" s="493">
        <v>45701.6212268519</v>
      </c>
      <c r="I4941" t="s">
        <v>2284</v>
      </c>
      <c r="J4941" t="s">
        <v>2284</v>
      </c>
      <c r="K4941" t="s">
        <v>11747</v>
      </c>
    </row>
    <row r="4942" hidden="1" spans="1:11">
      <c r="A4942" t="s">
        <v>799</v>
      </c>
      <c r="B4942">
        <v>1</v>
      </c>
      <c r="C4942" t="s">
        <v>799</v>
      </c>
      <c r="D4942">
        <v>1</v>
      </c>
      <c r="E4942" t="s">
        <v>800</v>
      </c>
      <c r="F4942">
        <v>20</v>
      </c>
      <c r="G4942" s="493">
        <v>45693.7477662037</v>
      </c>
      <c r="H4942" s="493">
        <v>45693.7604513889</v>
      </c>
      <c r="I4942" t="s">
        <v>10449</v>
      </c>
      <c r="J4942" t="s">
        <v>10449</v>
      </c>
      <c r="K4942" t="s">
        <v>10449</v>
      </c>
    </row>
    <row r="4943" hidden="1" spans="1:11">
      <c r="A4943" t="s">
        <v>801</v>
      </c>
      <c r="B4943">
        <v>1</v>
      </c>
      <c r="C4943" t="s">
        <v>801</v>
      </c>
      <c r="D4943">
        <v>1</v>
      </c>
      <c r="E4943" t="s">
        <v>800</v>
      </c>
      <c r="F4943">
        <v>20</v>
      </c>
      <c r="G4943" s="493">
        <v>45693.7488888889</v>
      </c>
      <c r="H4943" s="493">
        <v>45693.7611574074</v>
      </c>
      <c r="I4943" t="s">
        <v>11127</v>
      </c>
      <c r="J4943" t="s">
        <v>11127</v>
      </c>
      <c r="K4943" t="s">
        <v>11748</v>
      </c>
    </row>
    <row r="4944" hidden="1" spans="1:11">
      <c r="A4944" t="s">
        <v>786</v>
      </c>
      <c r="B4944">
        <v>1</v>
      </c>
      <c r="C4944" t="s">
        <v>785</v>
      </c>
      <c r="D4944">
        <v>1</v>
      </c>
      <c r="E4944" t="s">
        <v>787</v>
      </c>
      <c r="F4944">
        <v>8</v>
      </c>
      <c r="G4944" s="493">
        <v>45720.615162037</v>
      </c>
      <c r="H4944" s="493">
        <v>45720.6415740741</v>
      </c>
      <c r="I4944" t="s">
        <v>11121</v>
      </c>
      <c r="J4944" t="s">
        <v>11749</v>
      </c>
      <c r="K4944" t="s">
        <v>11749</v>
      </c>
    </row>
    <row r="4945" hidden="1" spans="1:11">
      <c r="A4945" t="s">
        <v>11750</v>
      </c>
      <c r="B4945">
        <v>1</v>
      </c>
      <c r="C4945" t="s">
        <v>785</v>
      </c>
      <c r="D4945">
        <v>1</v>
      </c>
      <c r="E4945" t="s">
        <v>787</v>
      </c>
      <c r="F4945">
        <v>8</v>
      </c>
      <c r="G4945" s="493">
        <v>45720.615162037</v>
      </c>
      <c r="H4945" s="493">
        <v>45720.6415740741</v>
      </c>
      <c r="I4945" t="s">
        <v>11125</v>
      </c>
      <c r="J4945" t="s">
        <v>11749</v>
      </c>
      <c r="K4945" t="s">
        <v>11749</v>
      </c>
    </row>
    <row r="4946" hidden="1" spans="1:11">
      <c r="A4946" t="s">
        <v>11751</v>
      </c>
      <c r="B4946">
        <v>1</v>
      </c>
      <c r="C4946" t="s">
        <v>11751</v>
      </c>
      <c r="D4946">
        <v>1</v>
      </c>
      <c r="E4946" t="s">
        <v>768</v>
      </c>
      <c r="F4946">
        <v>40</v>
      </c>
      <c r="G4946" s="493">
        <v>45692.7350925926</v>
      </c>
      <c r="H4946" s="493">
        <v>45692.7497453704</v>
      </c>
      <c r="I4946" t="s">
        <v>11400</v>
      </c>
      <c r="J4946" t="s">
        <v>11400</v>
      </c>
      <c r="K4946" t="s">
        <v>11400</v>
      </c>
    </row>
    <row r="4947" hidden="1" spans="1:11">
      <c r="A4947" t="s">
        <v>767</v>
      </c>
      <c r="B4947">
        <v>1</v>
      </c>
      <c r="C4947" t="s">
        <v>767</v>
      </c>
      <c r="D4947">
        <v>1</v>
      </c>
      <c r="E4947" t="s">
        <v>768</v>
      </c>
      <c r="F4947">
        <v>40</v>
      </c>
      <c r="G4947" s="493">
        <v>45692.7339467593</v>
      </c>
      <c r="H4947" s="493">
        <v>45798.5978472222</v>
      </c>
      <c r="I4947" t="s">
        <v>11397</v>
      </c>
      <c r="J4947" t="s">
        <v>11397</v>
      </c>
      <c r="K4947" t="s">
        <v>11397</v>
      </c>
    </row>
    <row r="4948" hidden="1" spans="1:11">
      <c r="A4948" t="s">
        <v>11752</v>
      </c>
      <c r="B4948">
        <v>1</v>
      </c>
      <c r="C4948" t="s">
        <v>11428</v>
      </c>
      <c r="D4948">
        <v>1</v>
      </c>
      <c r="E4948" t="s">
        <v>11429</v>
      </c>
      <c r="F4948">
        <v>2</v>
      </c>
      <c r="G4948" s="493">
        <v>45567.3746643519</v>
      </c>
      <c r="H4948" s="493">
        <v>45567.3978703704</v>
      </c>
      <c r="I4948" t="s">
        <v>11131</v>
      </c>
      <c r="J4948" t="s">
        <v>11430</v>
      </c>
      <c r="K4948" t="s">
        <v>11430</v>
      </c>
    </row>
    <row r="4949" hidden="1" spans="1:11">
      <c r="A4949" t="s">
        <v>11753</v>
      </c>
      <c r="B4949">
        <v>1</v>
      </c>
      <c r="C4949" t="s">
        <v>11428</v>
      </c>
      <c r="D4949">
        <v>1</v>
      </c>
      <c r="E4949" t="s">
        <v>11429</v>
      </c>
      <c r="F4949">
        <v>2</v>
      </c>
      <c r="G4949" s="493">
        <v>45567.3746643519</v>
      </c>
      <c r="H4949" s="493">
        <v>45567.3978703704</v>
      </c>
      <c r="I4949" t="s">
        <v>11557</v>
      </c>
      <c r="J4949" t="s">
        <v>11430</v>
      </c>
      <c r="K4949" t="s">
        <v>11430</v>
      </c>
    </row>
    <row r="4950" hidden="1" spans="1:11">
      <c r="A4950" t="s">
        <v>888</v>
      </c>
      <c r="B4950">
        <v>1</v>
      </c>
      <c r="C4950" t="s">
        <v>887</v>
      </c>
      <c r="D4950">
        <v>1</v>
      </c>
      <c r="E4950" t="s">
        <v>889</v>
      </c>
      <c r="F4950">
        <v>2</v>
      </c>
      <c r="G4950" s="493">
        <v>45506.4422800926</v>
      </c>
      <c r="H4950" s="493">
        <v>45516.7255324074</v>
      </c>
      <c r="I4950" t="s">
        <v>11136</v>
      </c>
      <c r="J4950" t="s">
        <v>11182</v>
      </c>
      <c r="K4950" t="s">
        <v>11182</v>
      </c>
    </row>
    <row r="4951" hidden="1" spans="1:11">
      <c r="A4951" t="s">
        <v>890</v>
      </c>
      <c r="B4951">
        <v>1</v>
      </c>
      <c r="C4951" t="s">
        <v>887</v>
      </c>
      <c r="D4951">
        <v>1</v>
      </c>
      <c r="E4951" t="s">
        <v>889</v>
      </c>
      <c r="F4951">
        <v>2</v>
      </c>
      <c r="G4951" s="493">
        <v>45506.4422800926</v>
      </c>
      <c r="H4951" s="493">
        <v>45516.7255324074</v>
      </c>
      <c r="I4951" t="s">
        <v>11547</v>
      </c>
      <c r="J4951" t="s">
        <v>11182</v>
      </c>
      <c r="K4951" t="s">
        <v>11182</v>
      </c>
    </row>
    <row r="4952" hidden="1" spans="1:11">
      <c r="A4952" t="s">
        <v>1171</v>
      </c>
      <c r="B4952">
        <v>1</v>
      </c>
      <c r="C4952" t="s">
        <v>689</v>
      </c>
      <c r="D4952">
        <v>1</v>
      </c>
      <c r="E4952" t="s">
        <v>691</v>
      </c>
      <c r="F4952">
        <v>9</v>
      </c>
      <c r="G4952" s="493">
        <v>45838.4633217593</v>
      </c>
      <c r="H4952" s="493">
        <v>45839.4278935185</v>
      </c>
      <c r="I4952" t="s">
        <v>10767</v>
      </c>
      <c r="J4952" t="s">
        <v>9513</v>
      </c>
      <c r="K4952" t="s">
        <v>10768</v>
      </c>
    </row>
    <row r="4953" hidden="1" spans="1:11">
      <c r="A4953" t="s">
        <v>689</v>
      </c>
      <c r="B4953">
        <v>1</v>
      </c>
      <c r="C4953" t="s">
        <v>689</v>
      </c>
      <c r="D4953">
        <v>1</v>
      </c>
      <c r="E4953" t="s">
        <v>691</v>
      </c>
      <c r="F4953">
        <v>9</v>
      </c>
      <c r="G4953" s="493">
        <v>45838.4633217593</v>
      </c>
      <c r="H4953" s="493">
        <v>45839.4278935185</v>
      </c>
      <c r="I4953" t="s">
        <v>9513</v>
      </c>
      <c r="J4953" t="s">
        <v>9513</v>
      </c>
      <c r="K4953" t="s">
        <v>10768</v>
      </c>
    </row>
    <row r="4954" hidden="1" spans="1:11">
      <c r="A4954" t="s">
        <v>690</v>
      </c>
      <c r="B4954">
        <v>1</v>
      </c>
      <c r="C4954" t="s">
        <v>689</v>
      </c>
      <c r="D4954">
        <v>1</v>
      </c>
      <c r="E4954" t="s">
        <v>691</v>
      </c>
      <c r="F4954">
        <v>9</v>
      </c>
      <c r="G4954" s="493">
        <v>45838.4633217593</v>
      </c>
      <c r="H4954" s="493">
        <v>45839.4278935185</v>
      </c>
      <c r="I4954" t="s">
        <v>7444</v>
      </c>
      <c r="J4954" t="s">
        <v>9513</v>
      </c>
      <c r="K4954" t="s">
        <v>10768</v>
      </c>
    </row>
    <row r="4955" hidden="1" spans="1:11">
      <c r="A4955" t="s">
        <v>1172</v>
      </c>
      <c r="B4955">
        <v>1</v>
      </c>
      <c r="C4955" t="s">
        <v>689</v>
      </c>
      <c r="D4955">
        <v>1</v>
      </c>
      <c r="E4955" t="s">
        <v>691</v>
      </c>
      <c r="F4955">
        <v>9</v>
      </c>
      <c r="G4955" s="493">
        <v>45838.4633217593</v>
      </c>
      <c r="H4955" s="493">
        <v>45839.4278935185</v>
      </c>
      <c r="I4955" t="s">
        <v>2627</v>
      </c>
      <c r="J4955" t="s">
        <v>9513</v>
      </c>
      <c r="K4955" t="s">
        <v>10768</v>
      </c>
    </row>
    <row r="4956" hidden="1" spans="1:11">
      <c r="A4956" t="s">
        <v>11754</v>
      </c>
      <c r="B4956">
        <v>1</v>
      </c>
      <c r="C4956" t="s">
        <v>645</v>
      </c>
      <c r="D4956">
        <v>1</v>
      </c>
      <c r="E4956" t="s">
        <v>647</v>
      </c>
      <c r="F4956">
        <v>9</v>
      </c>
      <c r="G4956" s="493">
        <v>45838.6646643519</v>
      </c>
      <c r="H4956" s="493">
        <v>45839.4300115741</v>
      </c>
      <c r="I4956" t="s">
        <v>11444</v>
      </c>
      <c r="J4956" t="s">
        <v>11442</v>
      </c>
      <c r="K4956" t="s">
        <v>11442</v>
      </c>
    </row>
    <row r="4957" hidden="1" spans="1:11">
      <c r="A4957" t="s">
        <v>645</v>
      </c>
      <c r="B4957">
        <v>1</v>
      </c>
      <c r="C4957" t="s">
        <v>645</v>
      </c>
      <c r="D4957">
        <v>1</v>
      </c>
      <c r="E4957" t="s">
        <v>647</v>
      </c>
      <c r="F4957">
        <v>9</v>
      </c>
      <c r="G4957" s="493">
        <v>45838.6646643519</v>
      </c>
      <c r="H4957" s="493">
        <v>45839.4300115741</v>
      </c>
      <c r="I4957" t="s">
        <v>11442</v>
      </c>
      <c r="J4957" t="s">
        <v>11442</v>
      </c>
      <c r="K4957" t="s">
        <v>11442</v>
      </c>
    </row>
    <row r="4958" hidden="1" spans="1:11">
      <c r="A4958" t="s">
        <v>646</v>
      </c>
      <c r="B4958">
        <v>1</v>
      </c>
      <c r="C4958" t="s">
        <v>645</v>
      </c>
      <c r="D4958">
        <v>1</v>
      </c>
      <c r="E4958" t="s">
        <v>647</v>
      </c>
      <c r="F4958">
        <v>9</v>
      </c>
      <c r="G4958" s="493">
        <v>45838.6646643519</v>
      </c>
      <c r="H4958" s="493">
        <v>45839.4300115741</v>
      </c>
      <c r="I4958" t="s">
        <v>11446</v>
      </c>
      <c r="J4958" t="s">
        <v>11442</v>
      </c>
      <c r="K4958" t="s">
        <v>11442</v>
      </c>
    </row>
    <row r="4959" hidden="1" spans="1:11">
      <c r="A4959" t="s">
        <v>11755</v>
      </c>
      <c r="B4959">
        <v>1</v>
      </c>
      <c r="C4959" t="s">
        <v>11756</v>
      </c>
      <c r="D4959">
        <v>1</v>
      </c>
      <c r="E4959" t="s">
        <v>11757</v>
      </c>
      <c r="F4959">
        <v>4</v>
      </c>
      <c r="G4959" s="493">
        <v>45691.3744328704</v>
      </c>
      <c r="H4959" s="493">
        <v>45870.6737615741</v>
      </c>
      <c r="I4959" t="s">
        <v>3591</v>
      </c>
      <c r="J4959" t="s">
        <v>3592</v>
      </c>
      <c r="K4959" t="s">
        <v>9333</v>
      </c>
    </row>
    <row r="4960" hidden="1" spans="1:11">
      <c r="A4960" t="s">
        <v>11756</v>
      </c>
      <c r="B4960">
        <v>1</v>
      </c>
      <c r="C4960" t="s">
        <v>11756</v>
      </c>
      <c r="D4960">
        <v>1</v>
      </c>
      <c r="E4960" t="s">
        <v>11757</v>
      </c>
      <c r="F4960">
        <v>4</v>
      </c>
      <c r="G4960" s="493">
        <v>45691.3744328704</v>
      </c>
      <c r="H4960" s="493">
        <v>45870.6737615741</v>
      </c>
      <c r="I4960" t="s">
        <v>3592</v>
      </c>
      <c r="J4960" t="s">
        <v>3592</v>
      </c>
      <c r="K4960" t="s">
        <v>9333</v>
      </c>
    </row>
    <row r="4961" hidden="1" spans="1:11">
      <c r="A4961" t="s">
        <v>11758</v>
      </c>
      <c r="B4961">
        <v>1</v>
      </c>
      <c r="C4961" t="s">
        <v>11756</v>
      </c>
      <c r="D4961">
        <v>1</v>
      </c>
      <c r="E4961" t="s">
        <v>11757</v>
      </c>
      <c r="F4961">
        <v>4</v>
      </c>
      <c r="G4961" s="493">
        <v>45691.3744328704</v>
      </c>
      <c r="H4961" s="493">
        <v>45870.6737615741</v>
      </c>
      <c r="I4961" t="s">
        <v>9361</v>
      </c>
      <c r="J4961" t="s">
        <v>3592</v>
      </c>
      <c r="K4961" t="s">
        <v>9333</v>
      </c>
    </row>
    <row r="4962" hidden="1" spans="1:11">
      <c r="A4962" t="s">
        <v>11759</v>
      </c>
      <c r="B4962">
        <v>1</v>
      </c>
      <c r="C4962" t="s">
        <v>11756</v>
      </c>
      <c r="D4962">
        <v>1</v>
      </c>
      <c r="E4962" t="s">
        <v>11757</v>
      </c>
      <c r="F4962">
        <v>4</v>
      </c>
      <c r="G4962" s="493">
        <v>45691.3744328704</v>
      </c>
      <c r="H4962" s="493">
        <v>45870.6737615741</v>
      </c>
      <c r="I4962" t="s">
        <v>11177</v>
      </c>
      <c r="J4962" t="s">
        <v>3592</v>
      </c>
      <c r="K4962" t="s">
        <v>9333</v>
      </c>
    </row>
    <row r="4963" hidden="1" spans="1:11">
      <c r="A4963" t="s">
        <v>1013</v>
      </c>
      <c r="B4963">
        <v>1</v>
      </c>
      <c r="C4963" t="s">
        <v>1013</v>
      </c>
      <c r="D4963">
        <v>1</v>
      </c>
      <c r="E4963" t="s">
        <v>1015</v>
      </c>
      <c r="F4963">
        <v>4</v>
      </c>
      <c r="G4963" s="493">
        <v>45691.6782986111</v>
      </c>
      <c r="H4963" s="493">
        <v>45888.6952546296</v>
      </c>
      <c r="I4963" t="s">
        <v>3543</v>
      </c>
      <c r="J4963" t="s">
        <v>3543</v>
      </c>
      <c r="K4963" t="s">
        <v>9488</v>
      </c>
    </row>
    <row r="4964" hidden="1" spans="1:11">
      <c r="A4964" t="s">
        <v>1014</v>
      </c>
      <c r="B4964">
        <v>1</v>
      </c>
      <c r="C4964" t="s">
        <v>1013</v>
      </c>
      <c r="D4964">
        <v>1</v>
      </c>
      <c r="E4964" t="s">
        <v>1015</v>
      </c>
      <c r="F4964">
        <v>4</v>
      </c>
      <c r="G4964" s="493">
        <v>45691.6782986111</v>
      </c>
      <c r="H4964" s="493">
        <v>45888.6952546296</v>
      </c>
      <c r="I4964" t="s">
        <v>3542</v>
      </c>
      <c r="J4964" t="s">
        <v>3543</v>
      </c>
      <c r="K4964" t="s">
        <v>9488</v>
      </c>
    </row>
    <row r="4965" hidden="1" spans="1:11">
      <c r="A4965" t="s">
        <v>11760</v>
      </c>
      <c r="B4965">
        <v>1</v>
      </c>
      <c r="C4965" t="s">
        <v>11760</v>
      </c>
      <c r="D4965">
        <v>1</v>
      </c>
      <c r="E4965" t="s">
        <v>11761</v>
      </c>
      <c r="F4965">
        <v>12</v>
      </c>
      <c r="G4965" s="493">
        <v>45889.6219212963</v>
      </c>
      <c r="H4965" s="493">
        <v>45889.6277314815</v>
      </c>
      <c r="I4965" t="s">
        <v>3557</v>
      </c>
      <c r="J4965" t="s">
        <v>3557</v>
      </c>
      <c r="K4965" t="s">
        <v>8909</v>
      </c>
    </row>
    <row r="4966" hidden="1" spans="1:11">
      <c r="A4966" t="s">
        <v>11762</v>
      </c>
      <c r="B4966">
        <v>1</v>
      </c>
      <c r="C4966" t="s">
        <v>11760</v>
      </c>
      <c r="D4966">
        <v>1</v>
      </c>
      <c r="E4966" t="s">
        <v>11761</v>
      </c>
      <c r="F4966">
        <v>12</v>
      </c>
      <c r="G4966" s="493">
        <v>45889.6219212963</v>
      </c>
      <c r="H4966" s="493">
        <v>45889.6277314815</v>
      </c>
      <c r="I4966" t="s">
        <v>4521</v>
      </c>
      <c r="J4966" t="s">
        <v>3557</v>
      </c>
      <c r="K4966" t="s">
        <v>8909</v>
      </c>
    </row>
    <row r="4967" hidden="1" spans="1:11">
      <c r="A4967" t="s">
        <v>11763</v>
      </c>
      <c r="B4967">
        <v>1</v>
      </c>
      <c r="C4967" t="s">
        <v>11763</v>
      </c>
      <c r="D4967">
        <v>1</v>
      </c>
      <c r="E4967" t="s">
        <v>11764</v>
      </c>
      <c r="F4967">
        <v>7</v>
      </c>
      <c r="G4967" s="493">
        <v>45833.3907175926</v>
      </c>
      <c r="H4967" s="493">
        <v>45833.7163078704</v>
      </c>
      <c r="I4967" t="s">
        <v>6697</v>
      </c>
      <c r="J4967" t="s">
        <v>6697</v>
      </c>
      <c r="K4967" t="s">
        <v>11765</v>
      </c>
    </row>
    <row r="4968" hidden="1" spans="1:11">
      <c r="A4968" t="s">
        <v>11766</v>
      </c>
      <c r="B4968">
        <v>1</v>
      </c>
      <c r="C4968" t="s">
        <v>11766</v>
      </c>
      <c r="D4968">
        <v>1</v>
      </c>
      <c r="E4968">
        <v>92401891</v>
      </c>
      <c r="F4968">
        <v>9</v>
      </c>
      <c r="G4968" s="493">
        <v>45838.6685185185</v>
      </c>
      <c r="H4968" s="493">
        <v>45839.4312152778</v>
      </c>
      <c r="I4968" t="s">
        <v>4380</v>
      </c>
      <c r="J4968" t="s">
        <v>4380</v>
      </c>
      <c r="K4968" t="s">
        <v>4380</v>
      </c>
    </row>
    <row r="4969" hidden="1" spans="1:11">
      <c r="A4969" t="s">
        <v>11767</v>
      </c>
      <c r="B4969">
        <v>1</v>
      </c>
      <c r="C4969" t="s">
        <v>11766</v>
      </c>
      <c r="D4969">
        <v>1</v>
      </c>
      <c r="E4969">
        <v>92401891</v>
      </c>
      <c r="F4969">
        <v>9</v>
      </c>
      <c r="G4969" s="493">
        <v>45838.6685185185</v>
      </c>
      <c r="H4969" s="493">
        <v>45839.4312152778</v>
      </c>
      <c r="I4969" t="s">
        <v>4379</v>
      </c>
      <c r="J4969" t="s">
        <v>4380</v>
      </c>
      <c r="K4969" t="s">
        <v>4380</v>
      </c>
    </row>
    <row r="4970" hidden="1" spans="1:11">
      <c r="A4970" t="s">
        <v>11768</v>
      </c>
      <c r="B4970">
        <v>1</v>
      </c>
      <c r="C4970" t="s">
        <v>11768</v>
      </c>
      <c r="D4970">
        <v>1</v>
      </c>
      <c r="E4970" t="s">
        <v>11769</v>
      </c>
      <c r="F4970">
        <v>9</v>
      </c>
      <c r="G4970" s="493">
        <v>45838.6640277778</v>
      </c>
      <c r="H4970" s="493">
        <v>45839.4320601852</v>
      </c>
      <c r="I4970" t="s">
        <v>3893</v>
      </c>
      <c r="J4970" t="s">
        <v>3893</v>
      </c>
      <c r="K4970" t="s">
        <v>3894</v>
      </c>
    </row>
    <row r="4971" hidden="1" spans="1:11">
      <c r="A4971" t="s">
        <v>11770</v>
      </c>
      <c r="B4971">
        <v>1</v>
      </c>
      <c r="C4971" t="s">
        <v>11768</v>
      </c>
      <c r="D4971">
        <v>1</v>
      </c>
      <c r="E4971" t="s">
        <v>11769</v>
      </c>
      <c r="F4971">
        <v>9</v>
      </c>
      <c r="G4971" s="493">
        <v>45838.6640277778</v>
      </c>
      <c r="H4971" s="493">
        <v>45839.4320601852</v>
      </c>
      <c r="I4971" t="s">
        <v>3892</v>
      </c>
      <c r="J4971" t="s">
        <v>3893</v>
      </c>
      <c r="K4971" t="s">
        <v>3894</v>
      </c>
    </row>
    <row r="4972" hidden="1" spans="1:11">
      <c r="A4972" t="s">
        <v>11771</v>
      </c>
      <c r="B4972">
        <v>1</v>
      </c>
      <c r="C4972" t="s">
        <v>836</v>
      </c>
      <c r="D4972">
        <v>1</v>
      </c>
      <c r="E4972" t="s">
        <v>838</v>
      </c>
      <c r="F4972">
        <v>8</v>
      </c>
      <c r="G4972" s="493">
        <v>45756.4556597222</v>
      </c>
      <c r="H4972" s="493">
        <v>45821.5823842593</v>
      </c>
      <c r="I4972" t="s">
        <v>11008</v>
      </c>
      <c r="J4972" t="s">
        <v>10551</v>
      </c>
      <c r="K4972" t="s">
        <v>10551</v>
      </c>
    </row>
    <row r="4973" hidden="1" spans="1:11">
      <c r="A4973" t="s">
        <v>11772</v>
      </c>
      <c r="B4973">
        <v>1</v>
      </c>
      <c r="C4973" t="s">
        <v>11773</v>
      </c>
      <c r="D4973">
        <v>1</v>
      </c>
      <c r="E4973" t="s">
        <v>11774</v>
      </c>
      <c r="F4973">
        <v>8</v>
      </c>
      <c r="G4973" s="493">
        <v>45762.6157523148</v>
      </c>
      <c r="H4973" s="493">
        <v>45762.6607986111</v>
      </c>
      <c r="I4973" t="s">
        <v>11014</v>
      </c>
      <c r="J4973" t="s">
        <v>10554</v>
      </c>
      <c r="K4973" t="s">
        <v>10555</v>
      </c>
    </row>
    <row r="4974" hidden="1" spans="1:11">
      <c r="A4974" t="s">
        <v>11775</v>
      </c>
      <c r="B4974">
        <v>1</v>
      </c>
      <c r="C4974" t="s">
        <v>836</v>
      </c>
      <c r="D4974">
        <v>1</v>
      </c>
      <c r="E4974" t="s">
        <v>838</v>
      </c>
      <c r="F4974">
        <v>8</v>
      </c>
      <c r="G4974" s="493">
        <v>45756.4556597222</v>
      </c>
      <c r="H4974" s="493">
        <v>45821.5823842593</v>
      </c>
      <c r="I4974" t="s">
        <v>10997</v>
      </c>
      <c r="J4974" t="s">
        <v>10551</v>
      </c>
      <c r="K4974" t="s">
        <v>10551</v>
      </c>
    </row>
    <row r="4975" hidden="1" spans="1:11">
      <c r="A4975" t="s">
        <v>11776</v>
      </c>
      <c r="B4975">
        <v>1</v>
      </c>
      <c r="C4975" t="s">
        <v>11773</v>
      </c>
      <c r="D4975">
        <v>1</v>
      </c>
      <c r="E4975" t="s">
        <v>11774</v>
      </c>
      <c r="F4975">
        <v>8</v>
      </c>
      <c r="G4975" s="493">
        <v>45762.6157523148</v>
      </c>
      <c r="H4975" s="493">
        <v>45762.6607986111</v>
      </c>
      <c r="I4975" t="s">
        <v>11224</v>
      </c>
      <c r="J4975" t="s">
        <v>10554</v>
      </c>
      <c r="K4975" t="s">
        <v>10555</v>
      </c>
    </row>
    <row r="4976" hidden="1" spans="1:11">
      <c r="A4976" t="s">
        <v>11777</v>
      </c>
      <c r="B4976">
        <v>1</v>
      </c>
      <c r="C4976" t="s">
        <v>8272</v>
      </c>
      <c r="D4976">
        <v>3</v>
      </c>
      <c r="E4976" t="s">
        <v>967</v>
      </c>
      <c r="F4976">
        <v>6</v>
      </c>
      <c r="G4976" s="493">
        <v>40388.6447106482</v>
      </c>
      <c r="H4976" s="493">
        <v>42814.6509259259</v>
      </c>
      <c r="I4976" t="s">
        <v>11778</v>
      </c>
      <c r="J4976" t="s">
        <v>8273</v>
      </c>
      <c r="K4976" t="s">
        <v>8274</v>
      </c>
    </row>
    <row r="4977" hidden="1" spans="1:11">
      <c r="A4977" t="s">
        <v>11779</v>
      </c>
      <c r="B4977">
        <v>1</v>
      </c>
      <c r="C4977" t="s">
        <v>8266</v>
      </c>
      <c r="D4977">
        <v>2</v>
      </c>
      <c r="E4977" t="s">
        <v>8267</v>
      </c>
      <c r="F4977">
        <v>9</v>
      </c>
      <c r="G4977" s="493">
        <v>40388.557349537</v>
      </c>
      <c r="H4977" s="493">
        <v>42814.6503819444</v>
      </c>
      <c r="I4977" t="s">
        <v>11780</v>
      </c>
      <c r="J4977" t="s">
        <v>8269</v>
      </c>
      <c r="K4977" t="s">
        <v>8270</v>
      </c>
    </row>
    <row r="4978" hidden="1" spans="1:11">
      <c r="A4978" t="s">
        <v>11781</v>
      </c>
      <c r="B4978">
        <v>1</v>
      </c>
      <c r="C4978" t="s">
        <v>833</v>
      </c>
      <c r="D4978">
        <v>1</v>
      </c>
      <c r="E4978" t="s">
        <v>835</v>
      </c>
      <c r="F4978">
        <v>8</v>
      </c>
      <c r="G4978" s="493">
        <v>45701.6028819444</v>
      </c>
      <c r="H4978" s="493">
        <v>45771.6558796296</v>
      </c>
      <c r="I4978" t="s">
        <v>11062</v>
      </c>
      <c r="J4978" t="s">
        <v>11782</v>
      </c>
      <c r="K4978" t="s">
        <v>11783</v>
      </c>
    </row>
    <row r="4979" hidden="1" spans="1:11">
      <c r="A4979" t="s">
        <v>11784</v>
      </c>
      <c r="B4979">
        <v>1</v>
      </c>
      <c r="C4979" t="s">
        <v>833</v>
      </c>
      <c r="D4979">
        <v>1</v>
      </c>
      <c r="E4979" t="s">
        <v>835</v>
      </c>
      <c r="F4979">
        <v>8</v>
      </c>
      <c r="G4979" s="493">
        <v>45701.6028819444</v>
      </c>
      <c r="H4979" s="493">
        <v>45771.6558796296</v>
      </c>
      <c r="I4979" t="s">
        <v>11066</v>
      </c>
      <c r="J4979" t="s">
        <v>11782</v>
      </c>
      <c r="K4979" t="s">
        <v>11783</v>
      </c>
    </row>
    <row r="4980" hidden="1" spans="1:11">
      <c r="A4980" t="s">
        <v>11785</v>
      </c>
      <c r="B4980">
        <v>1</v>
      </c>
      <c r="C4980" t="s">
        <v>11785</v>
      </c>
      <c r="D4980">
        <v>1</v>
      </c>
      <c r="F4980">
        <v>0</v>
      </c>
      <c r="G4980" s="493">
        <v>45665.5682175926</v>
      </c>
      <c r="H4980" s="493">
        <v>45665.5682175926</v>
      </c>
      <c r="I4980" t="s">
        <v>11786</v>
      </c>
      <c r="J4980" t="s">
        <v>11786</v>
      </c>
      <c r="K4980" t="s">
        <v>1368</v>
      </c>
    </row>
    <row r="4981" hidden="1" spans="1:11">
      <c r="A4981" t="s">
        <v>11787</v>
      </c>
      <c r="B4981">
        <v>1</v>
      </c>
      <c r="C4981" t="s">
        <v>11787</v>
      </c>
      <c r="D4981">
        <v>1</v>
      </c>
      <c r="F4981">
        <v>0</v>
      </c>
      <c r="G4981" s="493">
        <v>45665.5814699074</v>
      </c>
      <c r="H4981" s="493">
        <v>45665.5814699074</v>
      </c>
      <c r="I4981" t="s">
        <v>11788</v>
      </c>
      <c r="J4981" t="s">
        <v>11788</v>
      </c>
      <c r="K4981" t="s">
        <v>1368</v>
      </c>
    </row>
    <row r="4982" hidden="1" spans="1:11">
      <c r="A4982" t="s">
        <v>11789</v>
      </c>
      <c r="B4982">
        <v>1</v>
      </c>
      <c r="C4982" t="s">
        <v>11789</v>
      </c>
      <c r="D4982">
        <v>1</v>
      </c>
      <c r="F4982">
        <v>0</v>
      </c>
      <c r="G4982" s="493">
        <v>45667.6270601852</v>
      </c>
      <c r="H4982" s="493">
        <v>45667.6270601852</v>
      </c>
      <c r="I4982" t="s">
        <v>11790</v>
      </c>
      <c r="J4982" t="s">
        <v>11790</v>
      </c>
      <c r="K4982" t="s">
        <v>1368</v>
      </c>
    </row>
    <row r="4983" hidden="1" spans="1:11">
      <c r="A4983" t="s">
        <v>11791</v>
      </c>
      <c r="B4983">
        <v>1</v>
      </c>
      <c r="C4983" t="s">
        <v>11791</v>
      </c>
      <c r="D4983">
        <v>1</v>
      </c>
      <c r="F4983">
        <v>0</v>
      </c>
      <c r="G4983" s="493">
        <v>45667.6287268518</v>
      </c>
      <c r="H4983" s="493">
        <v>45667.6287268518</v>
      </c>
      <c r="I4983" t="s">
        <v>11792</v>
      </c>
      <c r="J4983" t="s">
        <v>11792</v>
      </c>
      <c r="K4983" t="s">
        <v>1368</v>
      </c>
    </row>
    <row r="4984" hidden="1" spans="1:11">
      <c r="A4984" t="s">
        <v>11793</v>
      </c>
      <c r="B4984">
        <v>1</v>
      </c>
      <c r="C4984" t="s">
        <v>11793</v>
      </c>
      <c r="D4984">
        <v>1</v>
      </c>
      <c r="F4984">
        <v>0</v>
      </c>
      <c r="G4984" s="493">
        <v>45670.4338310185</v>
      </c>
      <c r="H4984" s="493">
        <v>45670.4338310185</v>
      </c>
      <c r="I4984" t="s">
        <v>11794</v>
      </c>
      <c r="J4984" t="s">
        <v>11794</v>
      </c>
      <c r="K4984" t="s">
        <v>1368</v>
      </c>
    </row>
    <row r="4985" hidden="1" spans="1:11">
      <c r="A4985" t="s">
        <v>11795</v>
      </c>
      <c r="B4985">
        <v>1</v>
      </c>
      <c r="C4985" t="s">
        <v>11795</v>
      </c>
      <c r="D4985">
        <v>1</v>
      </c>
      <c r="F4985">
        <v>0</v>
      </c>
      <c r="G4985" s="493">
        <v>45670.4345023148</v>
      </c>
      <c r="H4985" s="493">
        <v>45670.4345023148</v>
      </c>
      <c r="I4985" t="s">
        <v>11796</v>
      </c>
      <c r="J4985" t="s">
        <v>11796</v>
      </c>
      <c r="K4985" t="s">
        <v>1368</v>
      </c>
    </row>
    <row r="4986" hidden="1" spans="1:11">
      <c r="A4986" t="s">
        <v>11797</v>
      </c>
      <c r="B4986">
        <v>1</v>
      </c>
      <c r="C4986" t="s">
        <v>11797</v>
      </c>
      <c r="D4986">
        <v>1</v>
      </c>
      <c r="F4986">
        <v>0</v>
      </c>
      <c r="G4986" s="493">
        <v>45663.4809837963</v>
      </c>
      <c r="H4986" s="493">
        <v>45663.4809837963</v>
      </c>
      <c r="I4986" t="s">
        <v>11798</v>
      </c>
      <c r="J4986" t="s">
        <v>11798</v>
      </c>
      <c r="K4986" t="s">
        <v>1368</v>
      </c>
    </row>
    <row r="4987" hidden="1" spans="1:11">
      <c r="A4987" t="s">
        <v>11799</v>
      </c>
      <c r="B4987">
        <v>1</v>
      </c>
      <c r="C4987" t="s">
        <v>11799</v>
      </c>
      <c r="D4987">
        <v>1</v>
      </c>
      <c r="F4987">
        <v>0</v>
      </c>
      <c r="G4987" s="493">
        <v>45663.4823148148</v>
      </c>
      <c r="H4987" s="493">
        <v>45663.4823148148</v>
      </c>
      <c r="I4987" t="s">
        <v>11800</v>
      </c>
      <c r="J4987" t="s">
        <v>11800</v>
      </c>
      <c r="K4987" t="s">
        <v>1368</v>
      </c>
    </row>
    <row r="4988" hidden="1" spans="1:11">
      <c r="A4988" t="s">
        <v>11801</v>
      </c>
      <c r="B4988">
        <v>1</v>
      </c>
      <c r="C4988" t="s">
        <v>11801</v>
      </c>
      <c r="D4988">
        <v>1</v>
      </c>
      <c r="F4988">
        <v>0</v>
      </c>
      <c r="G4988" s="493">
        <v>45720.6115972222</v>
      </c>
      <c r="H4988" s="493">
        <v>45720.6115972222</v>
      </c>
      <c r="I4988" t="s">
        <v>11802</v>
      </c>
      <c r="J4988" t="s">
        <v>11802</v>
      </c>
      <c r="K4988" t="s">
        <v>1368</v>
      </c>
    </row>
    <row r="4989" hidden="1" spans="1:11">
      <c r="A4989" t="s">
        <v>11803</v>
      </c>
      <c r="B4989">
        <v>1</v>
      </c>
      <c r="C4989" t="s">
        <v>11803</v>
      </c>
      <c r="D4989">
        <v>1</v>
      </c>
      <c r="F4989">
        <v>0</v>
      </c>
      <c r="G4989" s="493">
        <v>45720.6126041667</v>
      </c>
      <c r="H4989" s="493">
        <v>45720.6126041667</v>
      </c>
      <c r="I4989" t="s">
        <v>11804</v>
      </c>
      <c r="J4989" t="s">
        <v>11804</v>
      </c>
      <c r="K4989" t="s">
        <v>1368</v>
      </c>
    </row>
    <row r="4990" hidden="1" spans="1:11">
      <c r="A4990" t="s">
        <v>11805</v>
      </c>
      <c r="B4990">
        <v>1</v>
      </c>
      <c r="C4990" t="s">
        <v>11805</v>
      </c>
      <c r="D4990">
        <v>1</v>
      </c>
      <c r="F4990">
        <v>0</v>
      </c>
      <c r="G4990" s="493">
        <v>45670.4313310185</v>
      </c>
      <c r="H4990" s="493">
        <v>45670.4313310185</v>
      </c>
      <c r="I4990" t="s">
        <v>11806</v>
      </c>
      <c r="J4990" t="s">
        <v>11806</v>
      </c>
      <c r="K4990" t="s">
        <v>1368</v>
      </c>
    </row>
    <row r="4991" hidden="1" spans="1:11">
      <c r="A4991" t="s">
        <v>11807</v>
      </c>
      <c r="B4991">
        <v>1</v>
      </c>
      <c r="C4991" t="s">
        <v>11807</v>
      </c>
      <c r="D4991">
        <v>1</v>
      </c>
      <c r="F4991">
        <v>0</v>
      </c>
      <c r="G4991" s="493">
        <v>45670.4329513889</v>
      </c>
      <c r="H4991" s="493">
        <v>45670.4329513889</v>
      </c>
      <c r="I4991" t="s">
        <v>11808</v>
      </c>
      <c r="J4991" t="s">
        <v>11808</v>
      </c>
      <c r="K4991" t="s">
        <v>1368</v>
      </c>
    </row>
    <row r="4992" hidden="1" spans="1:11">
      <c r="A4992" t="s">
        <v>11809</v>
      </c>
      <c r="B4992">
        <v>1</v>
      </c>
      <c r="C4992" t="s">
        <v>8266</v>
      </c>
      <c r="D4992">
        <v>2</v>
      </c>
      <c r="E4992" t="s">
        <v>8267</v>
      </c>
      <c r="F4992">
        <v>9</v>
      </c>
      <c r="G4992" s="493">
        <v>40388.557349537</v>
      </c>
      <c r="H4992" s="493">
        <v>42814.6503819444</v>
      </c>
      <c r="I4992" t="s">
        <v>9591</v>
      </c>
      <c r="J4992" t="s">
        <v>8269</v>
      </c>
      <c r="K4992" t="s">
        <v>8270</v>
      </c>
    </row>
    <row r="4993" hidden="1" spans="1:11">
      <c r="A4993" t="s">
        <v>11810</v>
      </c>
      <c r="B4993">
        <v>1</v>
      </c>
      <c r="C4993" t="s">
        <v>8266</v>
      </c>
      <c r="D4993">
        <v>2</v>
      </c>
      <c r="E4993" t="s">
        <v>8267</v>
      </c>
      <c r="F4993">
        <v>9</v>
      </c>
      <c r="G4993" s="493">
        <v>40388.557349537</v>
      </c>
      <c r="H4993" s="493">
        <v>42814.6503819444</v>
      </c>
      <c r="I4993" t="s">
        <v>11811</v>
      </c>
      <c r="J4993" t="s">
        <v>8269</v>
      </c>
      <c r="K4993" t="s">
        <v>8270</v>
      </c>
    </row>
    <row r="4994" hidden="1" spans="1:11">
      <c r="A4994" t="s">
        <v>11812</v>
      </c>
      <c r="B4994">
        <v>1</v>
      </c>
      <c r="C4994" t="s">
        <v>8272</v>
      </c>
      <c r="D4994">
        <v>3</v>
      </c>
      <c r="E4994" t="s">
        <v>967</v>
      </c>
      <c r="F4994">
        <v>6</v>
      </c>
      <c r="G4994" s="493">
        <v>40388.6447106482</v>
      </c>
      <c r="H4994" s="493">
        <v>42814.6509259259</v>
      </c>
      <c r="I4994" t="s">
        <v>7775</v>
      </c>
      <c r="J4994" t="s">
        <v>8273</v>
      </c>
      <c r="K4994" t="s">
        <v>8274</v>
      </c>
    </row>
    <row r="4995" hidden="1" spans="1:11">
      <c r="A4995" t="s">
        <v>11813</v>
      </c>
      <c r="B4995">
        <v>1</v>
      </c>
      <c r="C4995" t="s">
        <v>8272</v>
      </c>
      <c r="D4995">
        <v>3</v>
      </c>
      <c r="E4995" t="s">
        <v>967</v>
      </c>
      <c r="F4995">
        <v>6</v>
      </c>
      <c r="G4995" s="493">
        <v>40388.6447106482</v>
      </c>
      <c r="H4995" s="493">
        <v>42814.6509259259</v>
      </c>
      <c r="I4995" t="s">
        <v>11814</v>
      </c>
      <c r="J4995" t="s">
        <v>8273</v>
      </c>
      <c r="K4995" t="s">
        <v>8274</v>
      </c>
    </row>
    <row r="4996" hidden="1" spans="1:11">
      <c r="A4996" t="s">
        <v>11815</v>
      </c>
      <c r="B4996">
        <v>1</v>
      </c>
      <c r="C4996" t="s">
        <v>11815</v>
      </c>
      <c r="D4996">
        <v>1</v>
      </c>
      <c r="F4996">
        <v>0</v>
      </c>
      <c r="G4996" s="493">
        <v>45694.4605092593</v>
      </c>
      <c r="H4996" s="493">
        <v>45694.4605092593</v>
      </c>
      <c r="I4996" t="s">
        <v>11816</v>
      </c>
      <c r="J4996" t="s">
        <v>11816</v>
      </c>
      <c r="K4996" t="s">
        <v>1368</v>
      </c>
    </row>
    <row r="4997" hidden="1" spans="1:11">
      <c r="A4997" t="s">
        <v>11817</v>
      </c>
      <c r="B4997">
        <v>1</v>
      </c>
      <c r="C4997" t="s">
        <v>11817</v>
      </c>
      <c r="D4997">
        <v>1</v>
      </c>
      <c r="F4997">
        <v>0</v>
      </c>
      <c r="G4997" s="493">
        <v>45694.462349537</v>
      </c>
      <c r="H4997" s="493">
        <v>45694.462349537</v>
      </c>
      <c r="I4997" t="s">
        <v>11818</v>
      </c>
      <c r="J4997" t="s">
        <v>11818</v>
      </c>
      <c r="K4997" t="s">
        <v>1368</v>
      </c>
    </row>
    <row r="4998" hidden="1" spans="1:11">
      <c r="A4998" t="s">
        <v>11819</v>
      </c>
      <c r="B4998">
        <v>1</v>
      </c>
      <c r="C4998" t="s">
        <v>11819</v>
      </c>
      <c r="D4998">
        <v>1</v>
      </c>
      <c r="F4998">
        <v>0</v>
      </c>
      <c r="G4998" s="493">
        <v>45694.597337963</v>
      </c>
      <c r="H4998" s="493">
        <v>45694.597337963</v>
      </c>
      <c r="I4998" t="s">
        <v>11820</v>
      </c>
      <c r="J4998" t="s">
        <v>11820</v>
      </c>
      <c r="K4998" t="s">
        <v>1368</v>
      </c>
    </row>
    <row r="4999" hidden="1" spans="1:11">
      <c r="A4999" t="s">
        <v>11821</v>
      </c>
      <c r="B4999">
        <v>1</v>
      </c>
      <c r="C4999" t="s">
        <v>11821</v>
      </c>
      <c r="D4999">
        <v>1</v>
      </c>
      <c r="F4999">
        <v>0</v>
      </c>
      <c r="G4999" s="493">
        <v>45694.5996875</v>
      </c>
      <c r="H4999" s="493">
        <v>45694.5996875</v>
      </c>
      <c r="I4999" t="s">
        <v>11822</v>
      </c>
      <c r="J4999" t="s">
        <v>11822</v>
      </c>
      <c r="K4999" t="s">
        <v>1368</v>
      </c>
    </row>
    <row r="5000" hidden="1" spans="1:11">
      <c r="A5000" t="s">
        <v>11823</v>
      </c>
      <c r="B5000">
        <v>1</v>
      </c>
      <c r="C5000" t="s">
        <v>11823</v>
      </c>
      <c r="D5000">
        <v>1</v>
      </c>
      <c r="F5000">
        <v>0</v>
      </c>
      <c r="G5000" s="493">
        <v>45694.6009259259</v>
      </c>
      <c r="H5000" s="493">
        <v>45694.6009259259</v>
      </c>
      <c r="I5000" t="s">
        <v>11824</v>
      </c>
      <c r="J5000" t="s">
        <v>11824</v>
      </c>
      <c r="K5000" t="s">
        <v>1368</v>
      </c>
    </row>
    <row r="5001" hidden="1" spans="1:11">
      <c r="A5001" t="s">
        <v>11825</v>
      </c>
      <c r="B5001">
        <v>1</v>
      </c>
      <c r="C5001" t="s">
        <v>11825</v>
      </c>
      <c r="D5001">
        <v>1</v>
      </c>
      <c r="F5001">
        <v>0</v>
      </c>
      <c r="G5001" s="493">
        <v>45694.6017939815</v>
      </c>
      <c r="H5001" s="493">
        <v>45694.6017939815</v>
      </c>
      <c r="I5001" t="s">
        <v>11826</v>
      </c>
      <c r="J5001" t="s">
        <v>11826</v>
      </c>
      <c r="K5001" t="s">
        <v>1368</v>
      </c>
    </row>
    <row r="5002" hidden="1" spans="1:11">
      <c r="A5002" t="s">
        <v>11827</v>
      </c>
      <c r="B5002">
        <v>1</v>
      </c>
      <c r="C5002" t="s">
        <v>11827</v>
      </c>
      <c r="D5002">
        <v>1</v>
      </c>
      <c r="F5002">
        <v>0</v>
      </c>
      <c r="G5002" s="493">
        <v>45707.437662037</v>
      </c>
      <c r="H5002" s="493">
        <v>45707.437662037</v>
      </c>
      <c r="I5002" t="s">
        <v>11828</v>
      </c>
      <c r="J5002" t="s">
        <v>11828</v>
      </c>
      <c r="K5002" t="s">
        <v>1368</v>
      </c>
    </row>
    <row r="5003" hidden="1" spans="1:11">
      <c r="A5003" t="s">
        <v>11829</v>
      </c>
      <c r="B5003">
        <v>1</v>
      </c>
      <c r="C5003" t="s">
        <v>11829</v>
      </c>
      <c r="D5003">
        <v>1</v>
      </c>
      <c r="F5003">
        <v>0</v>
      </c>
      <c r="G5003" s="493">
        <v>45707.4383217593</v>
      </c>
      <c r="H5003" s="493">
        <v>45707.4383217593</v>
      </c>
      <c r="I5003" t="s">
        <v>11830</v>
      </c>
      <c r="J5003" t="s">
        <v>11830</v>
      </c>
      <c r="K5003" t="s">
        <v>1368</v>
      </c>
    </row>
    <row r="5004" hidden="1" spans="1:11">
      <c r="A5004" t="s">
        <v>11831</v>
      </c>
      <c r="B5004">
        <v>1</v>
      </c>
      <c r="C5004" t="s">
        <v>11831</v>
      </c>
      <c r="D5004">
        <v>1</v>
      </c>
      <c r="F5004">
        <v>0</v>
      </c>
      <c r="G5004" s="493">
        <v>45701.5949768519</v>
      </c>
      <c r="H5004" s="493">
        <v>45701.5949768519</v>
      </c>
      <c r="I5004" t="s">
        <v>11832</v>
      </c>
      <c r="J5004" t="s">
        <v>11832</v>
      </c>
      <c r="K5004" t="s">
        <v>1368</v>
      </c>
    </row>
    <row r="5005" hidden="1" spans="1:11">
      <c r="A5005" t="s">
        <v>11833</v>
      </c>
      <c r="B5005">
        <v>1</v>
      </c>
      <c r="C5005" t="s">
        <v>11833</v>
      </c>
      <c r="D5005">
        <v>1</v>
      </c>
      <c r="F5005">
        <v>0</v>
      </c>
      <c r="G5005" s="493">
        <v>45701.5992824074</v>
      </c>
      <c r="H5005" s="493">
        <v>45701.5992824074</v>
      </c>
      <c r="I5005" t="s">
        <v>11834</v>
      </c>
      <c r="J5005" t="s">
        <v>11834</v>
      </c>
      <c r="K5005" t="s">
        <v>1368</v>
      </c>
    </row>
    <row r="5006" hidden="1" spans="1:11">
      <c r="A5006" t="s">
        <v>11835</v>
      </c>
      <c r="B5006">
        <v>1</v>
      </c>
      <c r="C5006" t="s">
        <v>11835</v>
      </c>
      <c r="D5006">
        <v>1</v>
      </c>
      <c r="F5006">
        <v>0</v>
      </c>
      <c r="G5006" s="493">
        <v>45649.6685185185</v>
      </c>
      <c r="H5006" s="493">
        <v>45649.6685185185</v>
      </c>
      <c r="I5006" t="s">
        <v>11836</v>
      </c>
      <c r="J5006" t="s">
        <v>11836</v>
      </c>
      <c r="K5006" t="s">
        <v>1368</v>
      </c>
    </row>
    <row r="5007" hidden="1" spans="1:11">
      <c r="A5007" t="s">
        <v>11837</v>
      </c>
      <c r="B5007">
        <v>1</v>
      </c>
      <c r="C5007" t="s">
        <v>11837</v>
      </c>
      <c r="D5007">
        <v>1</v>
      </c>
      <c r="F5007">
        <v>0</v>
      </c>
      <c r="G5007" s="493">
        <v>45649.6648148148</v>
      </c>
      <c r="H5007" s="493">
        <v>45649.6648148148</v>
      </c>
      <c r="I5007" t="s">
        <v>11838</v>
      </c>
      <c r="J5007" t="s">
        <v>11838</v>
      </c>
      <c r="K5007" t="s">
        <v>1368</v>
      </c>
    </row>
    <row r="5008" hidden="1" spans="1:11">
      <c r="A5008" t="s">
        <v>11839</v>
      </c>
      <c r="B5008">
        <v>1</v>
      </c>
      <c r="C5008" t="s">
        <v>830</v>
      </c>
      <c r="D5008">
        <v>1</v>
      </c>
      <c r="E5008" t="s">
        <v>832</v>
      </c>
      <c r="F5008">
        <v>8</v>
      </c>
      <c r="G5008" s="493">
        <v>45819.5837384259</v>
      </c>
      <c r="H5008" s="493">
        <v>45822.7211689815</v>
      </c>
      <c r="I5008" t="s">
        <v>11367</v>
      </c>
      <c r="J5008" t="s">
        <v>11840</v>
      </c>
      <c r="K5008" t="s">
        <v>11841</v>
      </c>
    </row>
    <row r="5009" hidden="1" spans="1:11">
      <c r="A5009" t="s">
        <v>831</v>
      </c>
      <c r="B5009">
        <v>1</v>
      </c>
      <c r="C5009" t="s">
        <v>830</v>
      </c>
      <c r="D5009">
        <v>1</v>
      </c>
      <c r="E5009" t="s">
        <v>832</v>
      </c>
      <c r="F5009">
        <v>8</v>
      </c>
      <c r="G5009" s="493">
        <v>45819.5837384259</v>
      </c>
      <c r="H5009" s="493">
        <v>45822.7211689815</v>
      </c>
      <c r="I5009" t="s">
        <v>11370</v>
      </c>
      <c r="J5009" t="s">
        <v>11840</v>
      </c>
      <c r="K5009" t="s">
        <v>11841</v>
      </c>
    </row>
    <row r="5010" hidden="1" spans="1:11">
      <c r="A5010" t="s">
        <v>11842</v>
      </c>
      <c r="B5010">
        <v>1</v>
      </c>
      <c r="C5010" t="s">
        <v>11842</v>
      </c>
      <c r="D5010">
        <v>1</v>
      </c>
      <c r="F5010">
        <v>0</v>
      </c>
      <c r="G5010" s="493">
        <v>45694.4885300926</v>
      </c>
      <c r="H5010" s="493">
        <v>45694.4885300926</v>
      </c>
      <c r="I5010" t="s">
        <v>11843</v>
      </c>
      <c r="J5010" t="s">
        <v>11843</v>
      </c>
      <c r="K5010" t="s">
        <v>1368</v>
      </c>
    </row>
    <row r="5011" hidden="1" spans="1:11">
      <c r="A5011" t="s">
        <v>11844</v>
      </c>
      <c r="B5011">
        <v>1</v>
      </c>
      <c r="C5011" t="s">
        <v>11844</v>
      </c>
      <c r="D5011">
        <v>1</v>
      </c>
      <c r="F5011">
        <v>0</v>
      </c>
      <c r="G5011" s="493">
        <v>45694.4877199074</v>
      </c>
      <c r="H5011" s="493">
        <v>45694.4877199074</v>
      </c>
      <c r="I5011" t="s">
        <v>11845</v>
      </c>
      <c r="J5011" t="s">
        <v>11845</v>
      </c>
      <c r="K5011" t="s">
        <v>1368</v>
      </c>
    </row>
    <row r="5012" hidden="1" spans="1:11">
      <c r="A5012" t="s">
        <v>11846</v>
      </c>
      <c r="B5012">
        <v>1</v>
      </c>
      <c r="C5012" t="s">
        <v>11846</v>
      </c>
      <c r="D5012">
        <v>1</v>
      </c>
      <c r="F5012">
        <v>0</v>
      </c>
      <c r="G5012" s="493">
        <v>45694.4868865741</v>
      </c>
      <c r="H5012" s="493">
        <v>45694.4868865741</v>
      </c>
      <c r="I5012" t="s">
        <v>11847</v>
      </c>
      <c r="J5012" t="s">
        <v>11847</v>
      </c>
      <c r="K5012" t="s">
        <v>1368</v>
      </c>
    </row>
    <row r="5013" hidden="1" spans="1:11">
      <c r="A5013" t="s">
        <v>11848</v>
      </c>
      <c r="B5013">
        <v>1</v>
      </c>
      <c r="C5013" t="s">
        <v>11848</v>
      </c>
      <c r="D5013">
        <v>1</v>
      </c>
      <c r="F5013">
        <v>0</v>
      </c>
      <c r="G5013" s="493">
        <v>45694.4858449074</v>
      </c>
      <c r="H5013" s="493">
        <v>45694.4858449074</v>
      </c>
      <c r="I5013" t="s">
        <v>11849</v>
      </c>
      <c r="J5013" t="s">
        <v>11849</v>
      </c>
      <c r="K5013" t="s">
        <v>1368</v>
      </c>
    </row>
    <row r="5014" hidden="1" spans="1:11">
      <c r="A5014" t="s">
        <v>11850</v>
      </c>
      <c r="B5014">
        <v>1</v>
      </c>
      <c r="C5014" t="s">
        <v>11851</v>
      </c>
      <c r="D5014">
        <v>1</v>
      </c>
      <c r="E5014" t="s">
        <v>11852</v>
      </c>
      <c r="F5014">
        <v>8</v>
      </c>
      <c r="G5014" s="493">
        <v>45873.6707523148</v>
      </c>
      <c r="H5014" s="493">
        <v>45873.7130787037</v>
      </c>
      <c r="I5014" t="s">
        <v>11330</v>
      </c>
      <c r="J5014" t="s">
        <v>11331</v>
      </c>
      <c r="K5014" t="s">
        <v>11332</v>
      </c>
    </row>
    <row r="5015" hidden="1" spans="1:11">
      <c r="A5015" t="s">
        <v>11853</v>
      </c>
      <c r="B5015">
        <v>1</v>
      </c>
      <c r="C5015" t="s">
        <v>11851</v>
      </c>
      <c r="D5015">
        <v>1</v>
      </c>
      <c r="E5015" t="s">
        <v>11852</v>
      </c>
      <c r="F5015">
        <v>8</v>
      </c>
      <c r="G5015" s="493">
        <v>45873.6707523148</v>
      </c>
      <c r="H5015" s="493">
        <v>45873.7130787037</v>
      </c>
      <c r="I5015" t="s">
        <v>11334</v>
      </c>
      <c r="J5015" t="s">
        <v>11331</v>
      </c>
      <c r="K5015" t="s">
        <v>11332</v>
      </c>
    </row>
    <row r="5016" hidden="1" spans="1:11">
      <c r="A5016" t="s">
        <v>11854</v>
      </c>
      <c r="B5016">
        <v>1</v>
      </c>
      <c r="C5016" t="s">
        <v>11855</v>
      </c>
      <c r="D5016">
        <v>1</v>
      </c>
      <c r="E5016" t="s">
        <v>11856</v>
      </c>
      <c r="F5016">
        <v>2</v>
      </c>
      <c r="G5016" s="493">
        <v>45932.421412037</v>
      </c>
      <c r="H5016" s="493">
        <v>45932.4308449074</v>
      </c>
      <c r="I5016" t="s">
        <v>11857</v>
      </c>
      <c r="J5016" t="s">
        <v>11858</v>
      </c>
      <c r="K5016" t="s">
        <v>11858</v>
      </c>
    </row>
    <row r="5017" hidden="1" spans="1:11">
      <c r="A5017" t="s">
        <v>11859</v>
      </c>
      <c r="B5017">
        <v>1</v>
      </c>
      <c r="C5017" t="s">
        <v>11602</v>
      </c>
      <c r="D5017">
        <v>1</v>
      </c>
      <c r="E5017" t="s">
        <v>11603</v>
      </c>
      <c r="F5017">
        <v>1</v>
      </c>
      <c r="G5017" s="493">
        <v>45728.5649189815</v>
      </c>
      <c r="H5017" s="493">
        <v>45740.5824305556</v>
      </c>
      <c r="I5017" t="s">
        <v>10758</v>
      </c>
      <c r="J5017" t="s">
        <v>9827</v>
      </c>
      <c r="K5017" t="s">
        <v>9107</v>
      </c>
    </row>
    <row r="5018" hidden="1" spans="1:11">
      <c r="A5018" t="s">
        <v>11860</v>
      </c>
      <c r="B5018">
        <v>1</v>
      </c>
      <c r="C5018" t="s">
        <v>11602</v>
      </c>
      <c r="D5018">
        <v>1</v>
      </c>
      <c r="E5018" t="s">
        <v>11603</v>
      </c>
      <c r="F5018">
        <v>1</v>
      </c>
      <c r="G5018" s="493">
        <v>45728.5649189815</v>
      </c>
      <c r="H5018" s="493">
        <v>45740.5824305556</v>
      </c>
      <c r="I5018" t="s">
        <v>9645</v>
      </c>
      <c r="J5018" t="s">
        <v>9827</v>
      </c>
      <c r="K5018" t="s">
        <v>9107</v>
      </c>
    </row>
    <row r="5019" hidden="1" spans="1:11">
      <c r="A5019" t="s">
        <v>11861</v>
      </c>
      <c r="B5019">
        <v>1</v>
      </c>
      <c r="C5019" t="s">
        <v>11861</v>
      </c>
      <c r="D5019">
        <v>1</v>
      </c>
      <c r="E5019" t="s">
        <v>11862</v>
      </c>
      <c r="F5019">
        <v>2</v>
      </c>
      <c r="G5019" s="493">
        <v>45772.4262037037</v>
      </c>
      <c r="H5019" s="493">
        <v>45778.842662037</v>
      </c>
      <c r="I5019" t="s">
        <v>11863</v>
      </c>
      <c r="J5019" t="s">
        <v>11863</v>
      </c>
      <c r="K5019" t="s">
        <v>11863</v>
      </c>
    </row>
    <row r="5020" hidden="1" spans="1:11">
      <c r="A5020" t="s">
        <v>11864</v>
      </c>
      <c r="B5020">
        <v>1</v>
      </c>
      <c r="C5020" t="s">
        <v>11861</v>
      </c>
      <c r="D5020">
        <v>1</v>
      </c>
      <c r="E5020" t="s">
        <v>11862</v>
      </c>
      <c r="F5020">
        <v>2</v>
      </c>
      <c r="G5020" s="493">
        <v>45772.4262037037</v>
      </c>
      <c r="H5020" s="493">
        <v>45778.842662037</v>
      </c>
      <c r="I5020" t="s">
        <v>11136</v>
      </c>
      <c r="J5020" t="s">
        <v>11863</v>
      </c>
      <c r="K5020" t="s">
        <v>11863</v>
      </c>
    </row>
    <row r="5021" hidden="1" spans="1:11">
      <c r="A5021" t="s">
        <v>741</v>
      </c>
      <c r="B5021">
        <v>1</v>
      </c>
      <c r="C5021" t="s">
        <v>740</v>
      </c>
      <c r="D5021">
        <v>1</v>
      </c>
      <c r="E5021" t="s">
        <v>742</v>
      </c>
      <c r="F5021">
        <v>8</v>
      </c>
      <c r="G5021" s="493">
        <v>45819.5936921296</v>
      </c>
      <c r="H5021" s="493">
        <v>45822.7595486111</v>
      </c>
      <c r="I5021" t="s">
        <v>11374</v>
      </c>
      <c r="J5021" t="s">
        <v>11865</v>
      </c>
      <c r="K5021" t="s">
        <v>11866</v>
      </c>
    </row>
    <row r="5022" hidden="1" spans="1:11">
      <c r="A5022" t="s">
        <v>11867</v>
      </c>
      <c r="B5022">
        <v>1</v>
      </c>
      <c r="C5022" t="s">
        <v>740</v>
      </c>
      <c r="D5022">
        <v>1</v>
      </c>
      <c r="E5022" t="s">
        <v>742</v>
      </c>
      <c r="F5022">
        <v>8</v>
      </c>
      <c r="G5022" s="493">
        <v>45819.5936921296</v>
      </c>
      <c r="H5022" s="493">
        <v>45822.7595486111</v>
      </c>
      <c r="I5022" t="s">
        <v>11378</v>
      </c>
      <c r="J5022" t="s">
        <v>11865</v>
      </c>
      <c r="K5022" t="s">
        <v>11866</v>
      </c>
    </row>
    <row r="5023" hidden="1" spans="1:11">
      <c r="A5023" t="s">
        <v>11868</v>
      </c>
      <c r="B5023">
        <v>1</v>
      </c>
      <c r="C5023" t="s">
        <v>11868</v>
      </c>
      <c r="D5023">
        <v>1</v>
      </c>
      <c r="E5023">
        <v>92412091</v>
      </c>
      <c r="F5023">
        <v>9</v>
      </c>
      <c r="G5023" s="493">
        <v>45873.4736574074</v>
      </c>
      <c r="H5023" s="493">
        <v>45873.5711111111</v>
      </c>
      <c r="I5023" t="s">
        <v>5445</v>
      </c>
      <c r="J5023" t="s">
        <v>5445</v>
      </c>
      <c r="K5023" t="s">
        <v>8496</v>
      </c>
    </row>
    <row r="5024" hidden="1" spans="1:11">
      <c r="A5024" t="s">
        <v>11869</v>
      </c>
      <c r="B5024">
        <v>1</v>
      </c>
      <c r="C5024" t="s">
        <v>11869</v>
      </c>
      <c r="D5024">
        <v>1</v>
      </c>
      <c r="E5024">
        <v>92412091</v>
      </c>
      <c r="F5024">
        <v>9</v>
      </c>
      <c r="G5024" s="493">
        <v>45873.4737268519</v>
      </c>
      <c r="H5024" s="493">
        <v>45873.5713541667</v>
      </c>
      <c r="I5024" t="s">
        <v>5450</v>
      </c>
      <c r="J5024" t="s">
        <v>5450</v>
      </c>
      <c r="K5024" t="s">
        <v>8499</v>
      </c>
    </row>
    <row r="5025" hidden="1" spans="1:11">
      <c r="A5025" t="s">
        <v>512</v>
      </c>
      <c r="B5025">
        <v>1</v>
      </c>
      <c r="C5025" t="s">
        <v>512</v>
      </c>
      <c r="D5025">
        <v>1</v>
      </c>
      <c r="E5025">
        <v>92412091</v>
      </c>
      <c r="F5025">
        <v>9</v>
      </c>
      <c r="G5025" s="493">
        <v>45873.4737847222</v>
      </c>
      <c r="H5025" s="493">
        <v>45873.5729513889</v>
      </c>
      <c r="I5025" t="s">
        <v>5455</v>
      </c>
      <c r="J5025" t="s">
        <v>5455</v>
      </c>
      <c r="K5025" t="s">
        <v>8502</v>
      </c>
    </row>
    <row r="5026" hidden="1" spans="1:11">
      <c r="A5026" t="s">
        <v>11870</v>
      </c>
      <c r="B5026">
        <v>1</v>
      </c>
      <c r="C5026" t="s">
        <v>11870</v>
      </c>
      <c r="D5026">
        <v>1</v>
      </c>
      <c r="E5026">
        <v>92420292</v>
      </c>
      <c r="F5026">
        <v>9</v>
      </c>
      <c r="G5026" s="493">
        <v>45873.4741435185</v>
      </c>
      <c r="H5026" s="493">
        <v>45873.66125</v>
      </c>
      <c r="I5026" t="s">
        <v>5413</v>
      </c>
      <c r="J5026" t="s">
        <v>5413</v>
      </c>
      <c r="K5026" t="s">
        <v>11871</v>
      </c>
    </row>
    <row r="5027" hidden="1" spans="1:11">
      <c r="A5027" t="s">
        <v>587</v>
      </c>
      <c r="B5027">
        <v>1</v>
      </c>
      <c r="C5027" t="s">
        <v>587</v>
      </c>
      <c r="D5027">
        <v>1</v>
      </c>
      <c r="E5027">
        <v>92420292</v>
      </c>
      <c r="F5027">
        <v>9</v>
      </c>
      <c r="G5027" s="493">
        <v>45873.4741898148</v>
      </c>
      <c r="H5027" s="493">
        <v>45873.6632523148</v>
      </c>
      <c r="I5027" t="s">
        <v>5416</v>
      </c>
      <c r="J5027" t="s">
        <v>5416</v>
      </c>
      <c r="K5027" t="s">
        <v>11872</v>
      </c>
    </row>
    <row r="5028" hidden="1" spans="1:11">
      <c r="A5028" t="s">
        <v>11873</v>
      </c>
      <c r="B5028">
        <v>1</v>
      </c>
      <c r="C5028" t="s">
        <v>11873</v>
      </c>
      <c r="D5028">
        <v>1</v>
      </c>
      <c r="E5028">
        <v>92420292</v>
      </c>
      <c r="F5028">
        <v>9</v>
      </c>
      <c r="G5028" s="493">
        <v>45873.474224537</v>
      </c>
      <c r="H5028" s="493">
        <v>45873.6658680556</v>
      </c>
      <c r="I5028" t="s">
        <v>5421</v>
      </c>
      <c r="J5028" t="s">
        <v>5421</v>
      </c>
      <c r="K5028" t="s">
        <v>11874</v>
      </c>
    </row>
    <row r="5029" hidden="1" spans="1:11">
      <c r="A5029" t="s">
        <v>11875</v>
      </c>
      <c r="B5029">
        <v>1</v>
      </c>
      <c r="C5029" t="s">
        <v>11875</v>
      </c>
      <c r="D5029">
        <v>1</v>
      </c>
      <c r="E5029">
        <v>92420292</v>
      </c>
      <c r="F5029">
        <v>9</v>
      </c>
      <c r="G5029" s="493">
        <v>45873.4742592593</v>
      </c>
      <c r="H5029" s="493">
        <v>45873.6674189815</v>
      </c>
      <c r="I5029" t="s">
        <v>5426</v>
      </c>
      <c r="J5029" t="s">
        <v>5426</v>
      </c>
      <c r="K5029" t="s">
        <v>11876</v>
      </c>
    </row>
    <row r="5030" hidden="1" spans="1:11">
      <c r="A5030" t="s">
        <v>11877</v>
      </c>
      <c r="B5030">
        <v>1</v>
      </c>
      <c r="C5030" t="s">
        <v>11868</v>
      </c>
      <c r="D5030">
        <v>1</v>
      </c>
      <c r="E5030">
        <v>92412091</v>
      </c>
      <c r="F5030">
        <v>9</v>
      </c>
      <c r="G5030" s="493">
        <v>45873.4736574074</v>
      </c>
      <c r="H5030" s="493">
        <v>45873.5711111111</v>
      </c>
      <c r="I5030" t="s">
        <v>5444</v>
      </c>
      <c r="J5030" t="s">
        <v>5445</v>
      </c>
      <c r="K5030" t="s">
        <v>8496</v>
      </c>
    </row>
    <row r="5031" hidden="1" spans="1:11">
      <c r="A5031" t="s">
        <v>11878</v>
      </c>
      <c r="B5031">
        <v>1</v>
      </c>
      <c r="C5031" t="s">
        <v>11869</v>
      </c>
      <c r="D5031">
        <v>1</v>
      </c>
      <c r="E5031">
        <v>92412091</v>
      </c>
      <c r="F5031">
        <v>9</v>
      </c>
      <c r="G5031" s="493">
        <v>45873.4737268519</v>
      </c>
      <c r="H5031" s="493">
        <v>45873.5713541667</v>
      </c>
      <c r="I5031" t="s">
        <v>5449</v>
      </c>
      <c r="J5031" t="s">
        <v>5450</v>
      </c>
      <c r="K5031" t="s">
        <v>8499</v>
      </c>
    </row>
    <row r="5032" hidden="1" spans="1:11">
      <c r="A5032" t="s">
        <v>513</v>
      </c>
      <c r="B5032">
        <v>1</v>
      </c>
      <c r="C5032" t="s">
        <v>512</v>
      </c>
      <c r="D5032">
        <v>1</v>
      </c>
      <c r="E5032">
        <v>92412091</v>
      </c>
      <c r="F5032">
        <v>9</v>
      </c>
      <c r="G5032" s="493">
        <v>45873.4737847222</v>
      </c>
      <c r="H5032" s="493">
        <v>45873.5729513889</v>
      </c>
      <c r="I5032" t="s">
        <v>5454</v>
      </c>
      <c r="J5032" t="s">
        <v>5455</v>
      </c>
      <c r="K5032" t="s">
        <v>8502</v>
      </c>
    </row>
    <row r="5033" hidden="1" spans="1:11">
      <c r="A5033" t="s">
        <v>11879</v>
      </c>
      <c r="B5033">
        <v>1</v>
      </c>
      <c r="C5033" t="s">
        <v>512</v>
      </c>
      <c r="D5033">
        <v>1</v>
      </c>
      <c r="E5033">
        <v>92412091</v>
      </c>
      <c r="F5033">
        <v>9</v>
      </c>
      <c r="G5033" s="493">
        <v>45873.4737847222</v>
      </c>
      <c r="H5033" s="493">
        <v>45873.5729513889</v>
      </c>
      <c r="I5033" t="s">
        <v>7490</v>
      </c>
      <c r="J5033" t="s">
        <v>5455</v>
      </c>
      <c r="K5033" t="s">
        <v>8502</v>
      </c>
    </row>
    <row r="5034" hidden="1" spans="1:11">
      <c r="A5034" t="s">
        <v>11880</v>
      </c>
      <c r="B5034">
        <v>1</v>
      </c>
      <c r="C5034" t="s">
        <v>11870</v>
      </c>
      <c r="D5034">
        <v>1</v>
      </c>
      <c r="E5034">
        <v>92420292</v>
      </c>
      <c r="F5034">
        <v>9</v>
      </c>
      <c r="G5034" s="493">
        <v>45873.4741435185</v>
      </c>
      <c r="H5034" s="493">
        <v>45873.66125</v>
      </c>
      <c r="I5034" t="s">
        <v>5412</v>
      </c>
      <c r="J5034" t="s">
        <v>5413</v>
      </c>
      <c r="K5034" t="s">
        <v>11871</v>
      </c>
    </row>
    <row r="5035" hidden="1" spans="1:11">
      <c r="A5035" t="s">
        <v>588</v>
      </c>
      <c r="B5035">
        <v>1</v>
      </c>
      <c r="C5035" t="s">
        <v>587</v>
      </c>
      <c r="D5035">
        <v>1</v>
      </c>
      <c r="E5035">
        <v>92420292</v>
      </c>
      <c r="F5035">
        <v>9</v>
      </c>
      <c r="G5035" s="493">
        <v>45873.4741898148</v>
      </c>
      <c r="H5035" s="493">
        <v>45873.6632523148</v>
      </c>
      <c r="I5035" t="s">
        <v>5415</v>
      </c>
      <c r="J5035" t="s">
        <v>5416</v>
      </c>
      <c r="K5035" t="s">
        <v>11872</v>
      </c>
    </row>
    <row r="5036" hidden="1" spans="1:11">
      <c r="A5036" t="s">
        <v>11881</v>
      </c>
      <c r="B5036">
        <v>1</v>
      </c>
      <c r="C5036" t="s">
        <v>587</v>
      </c>
      <c r="D5036">
        <v>1</v>
      </c>
      <c r="E5036">
        <v>92420292</v>
      </c>
      <c r="F5036">
        <v>9</v>
      </c>
      <c r="G5036" s="493">
        <v>45873.4741898148</v>
      </c>
      <c r="H5036" s="493">
        <v>45873.6632523148</v>
      </c>
      <c r="I5036" t="s">
        <v>11882</v>
      </c>
      <c r="J5036" t="s">
        <v>5416</v>
      </c>
      <c r="K5036" t="s">
        <v>11872</v>
      </c>
    </row>
    <row r="5037" hidden="1" spans="1:11">
      <c r="A5037" t="s">
        <v>11883</v>
      </c>
      <c r="B5037">
        <v>1</v>
      </c>
      <c r="C5037" t="s">
        <v>11873</v>
      </c>
      <c r="D5037">
        <v>1</v>
      </c>
      <c r="E5037">
        <v>92420292</v>
      </c>
      <c r="F5037">
        <v>9</v>
      </c>
      <c r="G5037" s="493">
        <v>45873.474224537</v>
      </c>
      <c r="H5037" s="493">
        <v>45873.6658680556</v>
      </c>
      <c r="I5037" t="s">
        <v>5420</v>
      </c>
      <c r="J5037" t="s">
        <v>5421</v>
      </c>
      <c r="K5037" t="s">
        <v>11874</v>
      </c>
    </row>
    <row r="5038" hidden="1" spans="1:11">
      <c r="A5038" t="s">
        <v>11884</v>
      </c>
      <c r="B5038">
        <v>1</v>
      </c>
      <c r="C5038" t="s">
        <v>11875</v>
      </c>
      <c r="D5038">
        <v>1</v>
      </c>
      <c r="E5038">
        <v>92420292</v>
      </c>
      <c r="F5038">
        <v>9</v>
      </c>
      <c r="G5038" s="493">
        <v>45873.4742592593</v>
      </c>
      <c r="H5038" s="493">
        <v>45873.6674189815</v>
      </c>
      <c r="I5038" t="s">
        <v>5425</v>
      </c>
      <c r="J5038" t="s">
        <v>5426</v>
      </c>
      <c r="K5038" t="s">
        <v>11876</v>
      </c>
    </row>
    <row r="5039" hidden="1" spans="1:11">
      <c r="A5039" t="s">
        <v>795</v>
      </c>
      <c r="B5039">
        <v>1</v>
      </c>
      <c r="C5039" t="s">
        <v>791</v>
      </c>
      <c r="D5039">
        <v>1</v>
      </c>
      <c r="E5039" t="s">
        <v>793</v>
      </c>
      <c r="F5039">
        <v>14</v>
      </c>
      <c r="G5039" s="493">
        <v>45694.5071643519</v>
      </c>
      <c r="H5039" s="493">
        <v>45694.5645601852</v>
      </c>
      <c r="I5039" t="s">
        <v>11717</v>
      </c>
      <c r="J5039" t="s">
        <v>11718</v>
      </c>
      <c r="K5039" t="s">
        <v>11718</v>
      </c>
    </row>
    <row r="5040" hidden="1" spans="1:11">
      <c r="A5040" t="s">
        <v>792</v>
      </c>
      <c r="B5040">
        <v>1</v>
      </c>
      <c r="C5040" t="s">
        <v>791</v>
      </c>
      <c r="D5040">
        <v>1</v>
      </c>
      <c r="E5040" t="s">
        <v>793</v>
      </c>
      <c r="F5040">
        <v>14</v>
      </c>
      <c r="G5040" s="493">
        <v>45694.5071643519</v>
      </c>
      <c r="H5040" s="493">
        <v>45694.5645601852</v>
      </c>
      <c r="I5040" t="s">
        <v>11720</v>
      </c>
      <c r="J5040" t="s">
        <v>11718</v>
      </c>
      <c r="K5040" t="s">
        <v>11718</v>
      </c>
    </row>
    <row r="5041" hidden="1" spans="1:11">
      <c r="A5041" t="s">
        <v>794</v>
      </c>
      <c r="B5041">
        <v>1</v>
      </c>
      <c r="C5041" t="s">
        <v>791</v>
      </c>
      <c r="D5041">
        <v>1</v>
      </c>
      <c r="E5041" t="s">
        <v>793</v>
      </c>
      <c r="F5041">
        <v>14</v>
      </c>
      <c r="G5041" s="493">
        <v>45694.5071643519</v>
      </c>
      <c r="H5041" s="493">
        <v>45694.5645601852</v>
      </c>
      <c r="I5041" t="s">
        <v>11722</v>
      </c>
      <c r="J5041" t="s">
        <v>11718</v>
      </c>
      <c r="K5041" t="s">
        <v>11718</v>
      </c>
    </row>
    <row r="5042" hidden="1" spans="1:11">
      <c r="A5042" t="s">
        <v>796</v>
      </c>
      <c r="B5042">
        <v>1</v>
      </c>
      <c r="C5042" t="s">
        <v>791</v>
      </c>
      <c r="D5042">
        <v>1</v>
      </c>
      <c r="E5042" t="s">
        <v>793</v>
      </c>
      <c r="F5042">
        <v>14</v>
      </c>
      <c r="G5042" s="493">
        <v>45694.5071643519</v>
      </c>
      <c r="H5042" s="493">
        <v>45694.5645601852</v>
      </c>
      <c r="I5042" t="s">
        <v>11724</v>
      </c>
      <c r="J5042" t="s">
        <v>11718</v>
      </c>
      <c r="K5042" t="s">
        <v>11718</v>
      </c>
    </row>
    <row r="5043" hidden="1" spans="1:11">
      <c r="A5043" t="s">
        <v>11885</v>
      </c>
      <c r="B5043">
        <v>1</v>
      </c>
      <c r="C5043" t="s">
        <v>11885</v>
      </c>
      <c r="D5043">
        <v>1</v>
      </c>
      <c r="F5043">
        <v>0</v>
      </c>
      <c r="G5043" s="493">
        <v>45792.6618287037</v>
      </c>
      <c r="H5043" s="493">
        <v>45792.6618287037</v>
      </c>
      <c r="I5043" t="s">
        <v>11838</v>
      </c>
      <c r="J5043" t="s">
        <v>11838</v>
      </c>
      <c r="K5043" t="s">
        <v>1368</v>
      </c>
    </row>
    <row r="5044" hidden="1" spans="1:11">
      <c r="A5044" t="s">
        <v>11886</v>
      </c>
      <c r="B5044">
        <v>1</v>
      </c>
      <c r="C5044" t="s">
        <v>11886</v>
      </c>
      <c r="D5044">
        <v>1</v>
      </c>
      <c r="F5044">
        <v>0</v>
      </c>
      <c r="G5044" s="493">
        <v>45792.6644097222</v>
      </c>
      <c r="H5044" s="493">
        <v>45792.6644097222</v>
      </c>
      <c r="I5044" t="s">
        <v>11836</v>
      </c>
      <c r="J5044" t="s">
        <v>11836</v>
      </c>
      <c r="K5044" t="s">
        <v>1368</v>
      </c>
    </row>
    <row r="5045" hidden="1" spans="1:11">
      <c r="A5045" t="s">
        <v>770</v>
      </c>
      <c r="B5045">
        <v>1</v>
      </c>
      <c r="C5045" t="s">
        <v>769</v>
      </c>
      <c r="D5045">
        <v>1</v>
      </c>
      <c r="E5045" t="s">
        <v>771</v>
      </c>
      <c r="F5045">
        <v>4</v>
      </c>
      <c r="G5045" s="493">
        <v>45649.6718981481</v>
      </c>
      <c r="H5045" s="493">
        <v>45694.5963310185</v>
      </c>
      <c r="I5045" t="s">
        <v>11741</v>
      </c>
      <c r="J5045" t="s">
        <v>11742</v>
      </c>
      <c r="K5045" t="s">
        <v>11742</v>
      </c>
    </row>
    <row r="5046" hidden="1" spans="1:11">
      <c r="A5046" t="s">
        <v>11887</v>
      </c>
      <c r="B5046">
        <v>1</v>
      </c>
      <c r="C5046" t="s">
        <v>769</v>
      </c>
      <c r="D5046">
        <v>1</v>
      </c>
      <c r="E5046" t="s">
        <v>771</v>
      </c>
      <c r="F5046">
        <v>4</v>
      </c>
      <c r="G5046" s="493">
        <v>45649.6718981481</v>
      </c>
      <c r="H5046" s="493">
        <v>45694.5963310185</v>
      </c>
      <c r="I5046" t="s">
        <v>11744</v>
      </c>
      <c r="J5046" t="s">
        <v>11742</v>
      </c>
      <c r="K5046" t="s">
        <v>11742</v>
      </c>
    </row>
    <row r="5047" hidden="1" spans="1:11">
      <c r="A5047" t="s">
        <v>11888</v>
      </c>
      <c r="B5047">
        <v>1</v>
      </c>
      <c r="C5047" t="s">
        <v>11888</v>
      </c>
      <c r="D5047">
        <v>1</v>
      </c>
      <c r="F5047">
        <v>0</v>
      </c>
      <c r="G5047" s="493">
        <v>45761.3878009259</v>
      </c>
      <c r="H5047" s="493">
        <v>45761.3878009259</v>
      </c>
      <c r="I5047" t="s">
        <v>11889</v>
      </c>
      <c r="J5047" t="s">
        <v>11889</v>
      </c>
      <c r="K5047" t="s">
        <v>1368</v>
      </c>
    </row>
    <row r="5048" hidden="1" spans="1:11">
      <c r="A5048" t="s">
        <v>11890</v>
      </c>
      <c r="B5048">
        <v>1</v>
      </c>
      <c r="C5048" t="s">
        <v>11890</v>
      </c>
      <c r="D5048">
        <v>1</v>
      </c>
      <c r="F5048">
        <v>0</v>
      </c>
      <c r="G5048" s="493">
        <v>45761.3908217593</v>
      </c>
      <c r="H5048" s="493">
        <v>45761.3908217593</v>
      </c>
      <c r="I5048" t="s">
        <v>11891</v>
      </c>
      <c r="J5048" t="s">
        <v>11891</v>
      </c>
      <c r="K5048" t="s">
        <v>1368</v>
      </c>
    </row>
    <row r="5049" hidden="1" spans="1:11">
      <c r="A5049" t="s">
        <v>1173</v>
      </c>
      <c r="B5049">
        <v>1</v>
      </c>
      <c r="C5049" t="s">
        <v>1173</v>
      </c>
      <c r="D5049">
        <v>1</v>
      </c>
      <c r="E5049" t="s">
        <v>1174</v>
      </c>
      <c r="F5049">
        <v>6</v>
      </c>
      <c r="G5049" s="493">
        <v>45762.5662615741</v>
      </c>
      <c r="H5049" s="493">
        <v>45762.5903935185</v>
      </c>
      <c r="I5049" t="s">
        <v>11892</v>
      </c>
      <c r="J5049" t="s">
        <v>11892</v>
      </c>
      <c r="K5049" t="s">
        <v>11893</v>
      </c>
    </row>
    <row r="5050" hidden="1" spans="1:11">
      <c r="A5050" t="s">
        <v>11894</v>
      </c>
      <c r="B5050">
        <v>1</v>
      </c>
      <c r="C5050" t="s">
        <v>11894</v>
      </c>
      <c r="D5050">
        <v>1</v>
      </c>
      <c r="F5050">
        <v>0</v>
      </c>
      <c r="G5050" s="493">
        <v>45796.436712963</v>
      </c>
      <c r="H5050" s="493">
        <v>45796.436712963</v>
      </c>
      <c r="I5050" t="s">
        <v>11895</v>
      </c>
      <c r="J5050" t="s">
        <v>11895</v>
      </c>
      <c r="K5050" t="s">
        <v>1368</v>
      </c>
    </row>
    <row r="5051" hidden="1" spans="1:11">
      <c r="A5051" t="s">
        <v>11896</v>
      </c>
      <c r="B5051">
        <v>1</v>
      </c>
      <c r="C5051" t="s">
        <v>11896</v>
      </c>
      <c r="D5051">
        <v>1</v>
      </c>
      <c r="F5051">
        <v>0</v>
      </c>
      <c r="G5051" s="493">
        <v>45796.4381828704</v>
      </c>
      <c r="H5051" s="493">
        <v>45796.4381828704</v>
      </c>
      <c r="I5051" t="s">
        <v>11845</v>
      </c>
      <c r="J5051" t="s">
        <v>11845</v>
      </c>
      <c r="K5051" t="s">
        <v>1368</v>
      </c>
    </row>
    <row r="5052" hidden="1" spans="1:11">
      <c r="A5052" t="s">
        <v>11897</v>
      </c>
      <c r="B5052">
        <v>1</v>
      </c>
      <c r="C5052" t="s">
        <v>11897</v>
      </c>
      <c r="D5052">
        <v>1</v>
      </c>
      <c r="F5052">
        <v>0</v>
      </c>
      <c r="G5052" s="493">
        <v>45800.6980902778</v>
      </c>
      <c r="H5052" s="493">
        <v>45800.6980902778</v>
      </c>
      <c r="I5052" t="s">
        <v>11847</v>
      </c>
      <c r="J5052" t="s">
        <v>11847</v>
      </c>
      <c r="K5052" t="s">
        <v>1368</v>
      </c>
    </row>
    <row r="5053" hidden="1" spans="1:11">
      <c r="A5053" t="s">
        <v>11898</v>
      </c>
      <c r="B5053">
        <v>1</v>
      </c>
      <c r="C5053" t="s">
        <v>11898</v>
      </c>
      <c r="D5053">
        <v>1</v>
      </c>
      <c r="F5053">
        <v>0</v>
      </c>
      <c r="G5053" s="493">
        <v>45800.700787037</v>
      </c>
      <c r="H5053" s="493">
        <v>45800.700787037</v>
      </c>
      <c r="I5053" t="s">
        <v>11849</v>
      </c>
      <c r="J5053" t="s">
        <v>11849</v>
      </c>
      <c r="K5053" t="s">
        <v>1368</v>
      </c>
    </row>
    <row r="5054" hidden="1" spans="1:11">
      <c r="A5054" t="s">
        <v>1182</v>
      </c>
      <c r="B5054">
        <v>1</v>
      </c>
      <c r="C5054" t="s">
        <v>1182</v>
      </c>
      <c r="D5054">
        <v>1</v>
      </c>
      <c r="E5054">
        <v>92420091</v>
      </c>
      <c r="F5054">
        <v>8</v>
      </c>
      <c r="G5054" s="493">
        <v>45861.451400463</v>
      </c>
      <c r="H5054" s="493">
        <v>45861.5660185185</v>
      </c>
      <c r="I5054" t="s">
        <v>2086</v>
      </c>
      <c r="J5054" t="s">
        <v>2086</v>
      </c>
      <c r="K5054" t="s">
        <v>2087</v>
      </c>
    </row>
    <row r="5055" hidden="1" spans="1:11">
      <c r="A5055" t="s">
        <v>11899</v>
      </c>
      <c r="B5055">
        <v>1</v>
      </c>
      <c r="C5055" t="s">
        <v>1182</v>
      </c>
      <c r="D5055">
        <v>1</v>
      </c>
      <c r="E5055">
        <v>92420091</v>
      </c>
      <c r="F5055">
        <v>8</v>
      </c>
      <c r="G5055" s="493">
        <v>45861.451400463</v>
      </c>
      <c r="H5055" s="493">
        <v>45861.5660185185</v>
      </c>
      <c r="I5055" t="s">
        <v>7418</v>
      </c>
      <c r="J5055" t="s">
        <v>2086</v>
      </c>
      <c r="K5055" t="s">
        <v>2087</v>
      </c>
    </row>
    <row r="5056" hidden="1" spans="1:11">
      <c r="A5056" t="s">
        <v>11900</v>
      </c>
      <c r="B5056">
        <v>1</v>
      </c>
      <c r="C5056" t="s">
        <v>11900</v>
      </c>
      <c r="D5056">
        <v>1</v>
      </c>
      <c r="E5056">
        <v>92420091</v>
      </c>
      <c r="F5056">
        <v>8</v>
      </c>
      <c r="G5056" s="493">
        <v>45861.4514699074</v>
      </c>
      <c r="H5056" s="493">
        <v>45861.5666087963</v>
      </c>
      <c r="I5056" t="s">
        <v>2085</v>
      </c>
      <c r="J5056" t="s">
        <v>2085</v>
      </c>
      <c r="K5056" t="s">
        <v>2085</v>
      </c>
    </row>
    <row r="5057" hidden="1" spans="1:11">
      <c r="A5057" t="s">
        <v>11901</v>
      </c>
      <c r="B5057">
        <v>1</v>
      </c>
      <c r="C5057" t="s">
        <v>11900</v>
      </c>
      <c r="D5057">
        <v>1</v>
      </c>
      <c r="E5057">
        <v>92420091</v>
      </c>
      <c r="F5057">
        <v>8</v>
      </c>
      <c r="G5057" s="493">
        <v>45861.4514699074</v>
      </c>
      <c r="H5057" s="493">
        <v>45861.5666087963</v>
      </c>
      <c r="I5057" t="s">
        <v>11902</v>
      </c>
      <c r="J5057" t="s">
        <v>2085</v>
      </c>
      <c r="K5057" t="s">
        <v>2085</v>
      </c>
    </row>
    <row r="5058" hidden="1" spans="1:11">
      <c r="A5058" t="s">
        <v>1189</v>
      </c>
      <c r="B5058">
        <v>1</v>
      </c>
      <c r="C5058" t="s">
        <v>1189</v>
      </c>
      <c r="D5058">
        <v>1</v>
      </c>
      <c r="E5058">
        <v>92420091</v>
      </c>
      <c r="F5058">
        <v>8</v>
      </c>
      <c r="G5058" s="493">
        <v>45861.4515277778</v>
      </c>
      <c r="H5058" s="493">
        <v>45861.5669560185</v>
      </c>
      <c r="I5058" t="s">
        <v>2071</v>
      </c>
      <c r="J5058" t="s">
        <v>2071</v>
      </c>
      <c r="K5058" t="s">
        <v>2072</v>
      </c>
    </row>
    <row r="5059" hidden="1" spans="1:11">
      <c r="A5059" t="s">
        <v>11903</v>
      </c>
      <c r="B5059">
        <v>1</v>
      </c>
      <c r="C5059" t="s">
        <v>1189</v>
      </c>
      <c r="D5059">
        <v>1</v>
      </c>
      <c r="E5059">
        <v>92420091</v>
      </c>
      <c r="F5059">
        <v>8</v>
      </c>
      <c r="G5059" s="493">
        <v>45861.4515277778</v>
      </c>
      <c r="H5059" s="493">
        <v>45861.5669560185</v>
      </c>
      <c r="I5059" t="s">
        <v>7420</v>
      </c>
      <c r="J5059" t="s">
        <v>2071</v>
      </c>
      <c r="K5059" t="s">
        <v>2072</v>
      </c>
    </row>
    <row r="5060" hidden="1" spans="1:11">
      <c r="A5060" t="s">
        <v>11904</v>
      </c>
      <c r="B5060">
        <v>1</v>
      </c>
      <c r="C5060" t="s">
        <v>1173</v>
      </c>
      <c r="D5060">
        <v>1</v>
      </c>
      <c r="E5060" t="s">
        <v>1174</v>
      </c>
      <c r="F5060">
        <v>6</v>
      </c>
      <c r="G5060" s="493">
        <v>45762.5662615741</v>
      </c>
      <c r="H5060" s="493">
        <v>45762.5903935185</v>
      </c>
      <c r="I5060" t="s">
        <v>8435</v>
      </c>
      <c r="J5060" t="s">
        <v>11892</v>
      </c>
      <c r="K5060" t="s">
        <v>11893</v>
      </c>
    </row>
    <row r="5061" hidden="1" spans="1:11">
      <c r="A5061" t="s">
        <v>11905</v>
      </c>
      <c r="B5061">
        <v>1</v>
      </c>
      <c r="C5061" t="s">
        <v>11905</v>
      </c>
      <c r="D5061">
        <v>1</v>
      </c>
      <c r="F5061">
        <v>0</v>
      </c>
      <c r="G5061" s="493">
        <v>45770.5284837963</v>
      </c>
      <c r="H5061" s="493">
        <v>45770.5284837963</v>
      </c>
      <c r="I5061" t="s">
        <v>11786</v>
      </c>
      <c r="J5061" t="s">
        <v>11786</v>
      </c>
      <c r="K5061" t="s">
        <v>1368</v>
      </c>
    </row>
    <row r="5062" hidden="1" spans="1:11">
      <c r="A5062" t="s">
        <v>11906</v>
      </c>
      <c r="B5062">
        <v>1</v>
      </c>
      <c r="C5062" t="s">
        <v>11906</v>
      </c>
      <c r="D5062">
        <v>1</v>
      </c>
      <c r="F5062">
        <v>0</v>
      </c>
      <c r="G5062" s="493">
        <v>45770.5274768519</v>
      </c>
      <c r="H5062" s="493">
        <v>45770.5274768519</v>
      </c>
      <c r="I5062" t="s">
        <v>11788</v>
      </c>
      <c r="J5062" t="s">
        <v>11788</v>
      </c>
      <c r="K5062" t="s">
        <v>1368</v>
      </c>
    </row>
    <row r="5063" hidden="1" spans="1:11">
      <c r="A5063" t="s">
        <v>11907</v>
      </c>
      <c r="B5063">
        <v>1</v>
      </c>
      <c r="C5063" t="s">
        <v>11907</v>
      </c>
      <c r="D5063">
        <v>1</v>
      </c>
      <c r="F5063">
        <v>0</v>
      </c>
      <c r="G5063" s="493">
        <v>45792.6212384259</v>
      </c>
      <c r="H5063" s="493">
        <v>45792.6212384259</v>
      </c>
      <c r="I5063" t="s">
        <v>11790</v>
      </c>
      <c r="J5063" t="s">
        <v>11790</v>
      </c>
      <c r="K5063" t="s">
        <v>1368</v>
      </c>
    </row>
    <row r="5064" hidden="1" spans="1:11">
      <c r="A5064" t="s">
        <v>11908</v>
      </c>
      <c r="B5064">
        <v>1</v>
      </c>
      <c r="C5064" t="s">
        <v>11908</v>
      </c>
      <c r="D5064">
        <v>1</v>
      </c>
      <c r="F5064">
        <v>0</v>
      </c>
      <c r="G5064" s="493">
        <v>45792.6227777778</v>
      </c>
      <c r="H5064" s="493">
        <v>45792.6227777778</v>
      </c>
      <c r="I5064" t="s">
        <v>11792</v>
      </c>
      <c r="J5064" t="s">
        <v>11792</v>
      </c>
      <c r="K5064" t="s">
        <v>1368</v>
      </c>
    </row>
    <row r="5065" hidden="1" spans="1:11">
      <c r="A5065" t="s">
        <v>11909</v>
      </c>
      <c r="B5065">
        <v>1</v>
      </c>
      <c r="C5065" t="s">
        <v>11909</v>
      </c>
      <c r="D5065">
        <v>1</v>
      </c>
      <c r="F5065">
        <v>0</v>
      </c>
      <c r="G5065" s="493">
        <v>45770.531712963</v>
      </c>
      <c r="H5065" s="493">
        <v>45770.531712963</v>
      </c>
      <c r="I5065" t="s">
        <v>11806</v>
      </c>
      <c r="J5065" t="s">
        <v>11806</v>
      </c>
      <c r="K5065" t="s">
        <v>1368</v>
      </c>
    </row>
    <row r="5066" hidden="1" spans="1:11">
      <c r="A5066" t="s">
        <v>11910</v>
      </c>
      <c r="B5066">
        <v>1</v>
      </c>
      <c r="C5066" t="s">
        <v>11910</v>
      </c>
      <c r="D5066">
        <v>1</v>
      </c>
      <c r="F5066">
        <v>0</v>
      </c>
      <c r="G5066" s="493">
        <v>45770.5309027778</v>
      </c>
      <c r="H5066" s="493">
        <v>45770.5309027778</v>
      </c>
      <c r="I5066" t="s">
        <v>11808</v>
      </c>
      <c r="J5066" t="s">
        <v>11808</v>
      </c>
      <c r="K5066" t="s">
        <v>1368</v>
      </c>
    </row>
    <row r="5067" hidden="1" spans="1:11">
      <c r="A5067" t="s">
        <v>11911</v>
      </c>
      <c r="B5067">
        <v>1</v>
      </c>
      <c r="C5067" t="s">
        <v>11911</v>
      </c>
      <c r="D5067">
        <v>1</v>
      </c>
      <c r="F5067">
        <v>0</v>
      </c>
      <c r="G5067" s="493">
        <v>45770.5338194444</v>
      </c>
      <c r="H5067" s="493">
        <v>45770.5338194444</v>
      </c>
      <c r="I5067" t="s">
        <v>11794</v>
      </c>
      <c r="J5067" t="s">
        <v>11794</v>
      </c>
      <c r="K5067" t="s">
        <v>1368</v>
      </c>
    </row>
    <row r="5068" hidden="1" spans="1:11">
      <c r="A5068" t="s">
        <v>11912</v>
      </c>
      <c r="B5068">
        <v>1</v>
      </c>
      <c r="C5068" t="s">
        <v>11912</v>
      </c>
      <c r="D5068">
        <v>1</v>
      </c>
      <c r="F5068">
        <v>0</v>
      </c>
      <c r="G5068" s="493">
        <v>45770.5329050926</v>
      </c>
      <c r="H5068" s="493">
        <v>45770.5329050926</v>
      </c>
      <c r="I5068" t="s">
        <v>11796</v>
      </c>
      <c r="J5068" t="s">
        <v>11796</v>
      </c>
      <c r="K5068" t="s">
        <v>1368</v>
      </c>
    </row>
    <row r="5069" hidden="1" spans="1:11">
      <c r="A5069" t="s">
        <v>11913</v>
      </c>
      <c r="B5069">
        <v>1</v>
      </c>
      <c r="C5069" t="s">
        <v>11913</v>
      </c>
      <c r="D5069">
        <v>1</v>
      </c>
      <c r="F5069">
        <v>0</v>
      </c>
      <c r="G5069" s="493">
        <v>45772.419525463</v>
      </c>
      <c r="H5069" s="493">
        <v>45772.419525463</v>
      </c>
      <c r="I5069" t="s">
        <v>11798</v>
      </c>
      <c r="J5069" t="s">
        <v>11798</v>
      </c>
      <c r="K5069" t="s">
        <v>1368</v>
      </c>
    </row>
    <row r="5070" hidden="1" spans="1:11">
      <c r="A5070" t="s">
        <v>11914</v>
      </c>
      <c r="B5070">
        <v>1</v>
      </c>
      <c r="C5070" t="s">
        <v>11914</v>
      </c>
      <c r="D5070">
        <v>1</v>
      </c>
      <c r="F5070">
        <v>0</v>
      </c>
      <c r="G5070" s="493">
        <v>45772.4362037037</v>
      </c>
      <c r="H5070" s="493">
        <v>45772.4362037037</v>
      </c>
      <c r="I5070" t="s">
        <v>11800</v>
      </c>
      <c r="J5070" t="s">
        <v>11800</v>
      </c>
      <c r="K5070" t="s">
        <v>1368</v>
      </c>
    </row>
    <row r="5071" hidden="1" spans="1:11">
      <c r="A5071" t="s">
        <v>11915</v>
      </c>
      <c r="B5071">
        <v>1</v>
      </c>
      <c r="C5071" t="s">
        <v>11915</v>
      </c>
      <c r="D5071">
        <v>1</v>
      </c>
      <c r="F5071">
        <v>0</v>
      </c>
      <c r="G5071" s="493">
        <v>45770.4824305556</v>
      </c>
      <c r="H5071" s="493">
        <v>45770.4824305556</v>
      </c>
      <c r="I5071" t="s">
        <v>11816</v>
      </c>
      <c r="J5071" t="s">
        <v>11816</v>
      </c>
      <c r="K5071" t="s">
        <v>1368</v>
      </c>
    </row>
    <row r="5072" hidden="1" spans="1:11">
      <c r="A5072" t="s">
        <v>11916</v>
      </c>
      <c r="B5072">
        <v>1</v>
      </c>
      <c r="C5072" t="s">
        <v>11916</v>
      </c>
      <c r="D5072">
        <v>1</v>
      </c>
      <c r="F5072">
        <v>0</v>
      </c>
      <c r="G5072" s="493">
        <v>45770.4835300926</v>
      </c>
      <c r="H5072" s="493">
        <v>45770.4835300926</v>
      </c>
      <c r="I5072" t="s">
        <v>11818</v>
      </c>
      <c r="J5072" t="s">
        <v>11818</v>
      </c>
      <c r="K5072" t="s">
        <v>1368</v>
      </c>
    </row>
    <row r="5073" hidden="1" spans="1:11">
      <c r="A5073" t="s">
        <v>11917</v>
      </c>
      <c r="B5073">
        <v>1</v>
      </c>
      <c r="C5073" t="s">
        <v>11917</v>
      </c>
      <c r="D5073">
        <v>1</v>
      </c>
      <c r="F5073">
        <v>0</v>
      </c>
      <c r="G5073" s="493">
        <v>45796.5965509259</v>
      </c>
      <c r="H5073" s="493">
        <v>45796.5965509259</v>
      </c>
      <c r="I5073" t="s">
        <v>11820</v>
      </c>
      <c r="J5073" t="s">
        <v>11820</v>
      </c>
      <c r="K5073" t="s">
        <v>1368</v>
      </c>
    </row>
    <row r="5074" hidden="1" spans="1:11">
      <c r="A5074" t="s">
        <v>11918</v>
      </c>
      <c r="B5074">
        <v>1</v>
      </c>
      <c r="C5074" t="s">
        <v>11918</v>
      </c>
      <c r="D5074">
        <v>1</v>
      </c>
      <c r="F5074">
        <v>0</v>
      </c>
      <c r="G5074" s="493">
        <v>45796.5974537037</v>
      </c>
      <c r="H5074" s="493">
        <v>45796.5974537037</v>
      </c>
      <c r="I5074" t="s">
        <v>11822</v>
      </c>
      <c r="J5074" t="s">
        <v>11822</v>
      </c>
      <c r="K5074" t="s">
        <v>1368</v>
      </c>
    </row>
    <row r="5075" hidden="1" spans="1:11">
      <c r="A5075" t="s">
        <v>11919</v>
      </c>
      <c r="B5075">
        <v>1</v>
      </c>
      <c r="C5075" t="s">
        <v>11919</v>
      </c>
      <c r="D5075">
        <v>1</v>
      </c>
      <c r="F5075">
        <v>0</v>
      </c>
      <c r="G5075" s="493">
        <v>45796.597962963</v>
      </c>
      <c r="H5075" s="493">
        <v>45796.597962963</v>
      </c>
      <c r="I5075" t="s">
        <v>11824</v>
      </c>
      <c r="J5075" t="s">
        <v>11824</v>
      </c>
      <c r="K5075" t="s">
        <v>1368</v>
      </c>
    </row>
    <row r="5076" hidden="1" spans="1:11">
      <c r="A5076" t="s">
        <v>11920</v>
      </c>
      <c r="B5076">
        <v>1</v>
      </c>
      <c r="C5076" t="s">
        <v>11920</v>
      </c>
      <c r="D5076">
        <v>1</v>
      </c>
      <c r="F5076">
        <v>0</v>
      </c>
      <c r="G5076" s="493">
        <v>45796.5988541667</v>
      </c>
      <c r="H5076" s="493">
        <v>45796.5988541667</v>
      </c>
      <c r="I5076" t="s">
        <v>11826</v>
      </c>
      <c r="J5076" t="s">
        <v>11826</v>
      </c>
      <c r="K5076" t="s">
        <v>1368</v>
      </c>
    </row>
    <row r="5077" hidden="1" spans="1:11">
      <c r="A5077" t="s">
        <v>11921</v>
      </c>
      <c r="B5077">
        <v>1</v>
      </c>
      <c r="C5077" t="s">
        <v>11921</v>
      </c>
      <c r="D5077">
        <v>1</v>
      </c>
      <c r="F5077">
        <v>0</v>
      </c>
      <c r="G5077" s="493">
        <v>45796.5851736111</v>
      </c>
      <c r="H5077" s="493">
        <v>45796.5851736111</v>
      </c>
      <c r="I5077" t="s">
        <v>11828</v>
      </c>
      <c r="J5077" t="s">
        <v>11828</v>
      </c>
      <c r="K5077" t="s">
        <v>1368</v>
      </c>
    </row>
    <row r="5078" hidden="1" spans="1:11">
      <c r="A5078" t="s">
        <v>11922</v>
      </c>
      <c r="B5078">
        <v>1</v>
      </c>
      <c r="C5078" t="s">
        <v>11922</v>
      </c>
      <c r="D5078">
        <v>1</v>
      </c>
      <c r="F5078">
        <v>0</v>
      </c>
      <c r="G5078" s="493">
        <v>45796.5860532407</v>
      </c>
      <c r="H5078" s="493">
        <v>45796.5860532407</v>
      </c>
      <c r="I5078" t="s">
        <v>11830</v>
      </c>
      <c r="J5078" t="s">
        <v>11830</v>
      </c>
      <c r="K5078" t="s">
        <v>1368</v>
      </c>
    </row>
    <row r="5079" hidden="1" spans="1:11">
      <c r="A5079" t="s">
        <v>11923</v>
      </c>
      <c r="B5079">
        <v>1</v>
      </c>
      <c r="C5079" t="s">
        <v>11923</v>
      </c>
      <c r="D5079">
        <v>1</v>
      </c>
      <c r="F5079">
        <v>0</v>
      </c>
      <c r="G5079" s="493">
        <v>45770.4848842593</v>
      </c>
      <c r="H5079" s="493">
        <v>45770.4848842593</v>
      </c>
      <c r="I5079" t="s">
        <v>11832</v>
      </c>
      <c r="J5079" t="s">
        <v>11832</v>
      </c>
      <c r="K5079" t="s">
        <v>1368</v>
      </c>
    </row>
    <row r="5080" hidden="1" spans="1:11">
      <c r="A5080" t="s">
        <v>11924</v>
      </c>
      <c r="B5080">
        <v>1</v>
      </c>
      <c r="C5080" t="s">
        <v>11924</v>
      </c>
      <c r="D5080">
        <v>1</v>
      </c>
      <c r="F5080">
        <v>0</v>
      </c>
      <c r="G5080" s="493">
        <v>45770.4883101852</v>
      </c>
      <c r="H5080" s="493">
        <v>45770.4883101852</v>
      </c>
      <c r="I5080" t="s">
        <v>11834</v>
      </c>
      <c r="J5080" t="s">
        <v>11834</v>
      </c>
      <c r="K5080" t="s">
        <v>1368</v>
      </c>
    </row>
    <row r="5081" hidden="1" spans="1:11">
      <c r="A5081" t="s">
        <v>11925</v>
      </c>
      <c r="B5081">
        <v>1</v>
      </c>
      <c r="C5081" t="s">
        <v>11925</v>
      </c>
      <c r="D5081">
        <v>1</v>
      </c>
      <c r="E5081" t="s">
        <v>11926</v>
      </c>
      <c r="F5081">
        <v>4</v>
      </c>
      <c r="G5081" s="493">
        <v>45842.6715625</v>
      </c>
      <c r="H5081" s="493">
        <v>45938.7248032407</v>
      </c>
      <c r="I5081" t="s">
        <v>11927</v>
      </c>
      <c r="J5081" t="s">
        <v>11927</v>
      </c>
      <c r="K5081" t="s">
        <v>11927</v>
      </c>
    </row>
    <row r="5082" hidden="1" spans="1:11">
      <c r="A5082" t="s">
        <v>11928</v>
      </c>
      <c r="B5082">
        <v>1</v>
      </c>
      <c r="C5082" t="s">
        <v>11928</v>
      </c>
      <c r="D5082">
        <v>1</v>
      </c>
      <c r="E5082" t="s">
        <v>11929</v>
      </c>
      <c r="F5082">
        <v>2</v>
      </c>
      <c r="G5082" s="493">
        <v>45834.9499884259</v>
      </c>
      <c r="H5082" s="493">
        <v>45846.5267708333</v>
      </c>
      <c r="I5082" t="s">
        <v>11930</v>
      </c>
      <c r="J5082" t="s">
        <v>11930</v>
      </c>
      <c r="K5082" t="s">
        <v>11930</v>
      </c>
    </row>
    <row r="5083" hidden="1" spans="1:11">
      <c r="A5083" t="s">
        <v>11931</v>
      </c>
      <c r="B5083">
        <v>1</v>
      </c>
      <c r="C5083" t="s">
        <v>11931</v>
      </c>
      <c r="D5083">
        <v>1</v>
      </c>
      <c r="F5083">
        <v>0</v>
      </c>
      <c r="G5083" s="493">
        <v>45756.4447685185</v>
      </c>
      <c r="H5083" s="493">
        <v>45756.4447685185</v>
      </c>
      <c r="I5083" t="s">
        <v>11932</v>
      </c>
      <c r="J5083" t="s">
        <v>11932</v>
      </c>
      <c r="K5083" t="s">
        <v>1368</v>
      </c>
    </row>
    <row r="5084" hidden="1" spans="1:11">
      <c r="A5084" t="s">
        <v>11933</v>
      </c>
      <c r="B5084">
        <v>1</v>
      </c>
      <c r="C5084" t="s">
        <v>11933</v>
      </c>
      <c r="D5084">
        <v>1</v>
      </c>
      <c r="F5084">
        <v>0</v>
      </c>
      <c r="G5084" s="493">
        <v>45756.4491782407</v>
      </c>
      <c r="H5084" s="493">
        <v>45756.4491782407</v>
      </c>
      <c r="I5084" t="s">
        <v>11934</v>
      </c>
      <c r="J5084" t="s">
        <v>11934</v>
      </c>
      <c r="K5084" t="s">
        <v>1368</v>
      </c>
    </row>
    <row r="5085" hidden="1" spans="1:11">
      <c r="A5085" t="s">
        <v>11935</v>
      </c>
      <c r="B5085">
        <v>1</v>
      </c>
      <c r="C5085" t="s">
        <v>11935</v>
      </c>
      <c r="D5085">
        <v>1</v>
      </c>
      <c r="F5085">
        <v>0</v>
      </c>
      <c r="G5085" s="493">
        <v>45762.5997916667</v>
      </c>
      <c r="H5085" s="493">
        <v>45762.5997916667</v>
      </c>
      <c r="I5085" t="s">
        <v>11936</v>
      </c>
      <c r="J5085" t="s">
        <v>11936</v>
      </c>
      <c r="K5085" t="s">
        <v>1368</v>
      </c>
    </row>
    <row r="5086" hidden="1" spans="1:11">
      <c r="A5086" t="s">
        <v>11937</v>
      </c>
      <c r="B5086">
        <v>1</v>
      </c>
      <c r="C5086" t="s">
        <v>11937</v>
      </c>
      <c r="D5086">
        <v>1</v>
      </c>
      <c r="F5086">
        <v>0</v>
      </c>
      <c r="G5086" s="493">
        <v>45756.4459259259</v>
      </c>
      <c r="H5086" s="493">
        <v>45756.4459259259</v>
      </c>
      <c r="I5086" t="s">
        <v>11938</v>
      </c>
      <c r="J5086" t="s">
        <v>11938</v>
      </c>
      <c r="K5086" t="s">
        <v>1368</v>
      </c>
    </row>
    <row r="5087" hidden="1" spans="1:11">
      <c r="A5087" t="s">
        <v>11939</v>
      </c>
      <c r="B5087">
        <v>1</v>
      </c>
      <c r="C5087" t="s">
        <v>11939</v>
      </c>
      <c r="D5087">
        <v>1</v>
      </c>
      <c r="F5087">
        <v>0</v>
      </c>
      <c r="G5087" s="493">
        <v>45756.4471412037</v>
      </c>
      <c r="H5087" s="493">
        <v>45756.4471412037</v>
      </c>
      <c r="I5087" t="s">
        <v>11940</v>
      </c>
      <c r="J5087" t="s">
        <v>11940</v>
      </c>
      <c r="K5087" t="s">
        <v>1368</v>
      </c>
    </row>
    <row r="5088" hidden="1" spans="1:11">
      <c r="A5088" t="s">
        <v>789</v>
      </c>
      <c r="B5088">
        <v>1</v>
      </c>
      <c r="C5088" t="s">
        <v>788</v>
      </c>
      <c r="D5088">
        <v>1</v>
      </c>
      <c r="E5088" t="s">
        <v>790</v>
      </c>
      <c r="F5088">
        <v>8</v>
      </c>
      <c r="G5088" s="493">
        <v>45694.4684606481</v>
      </c>
      <c r="H5088" s="493">
        <v>45771.4574305556</v>
      </c>
      <c r="I5088" t="s">
        <v>11026</v>
      </c>
      <c r="J5088" t="s">
        <v>11680</v>
      </c>
      <c r="K5088" t="s">
        <v>11027</v>
      </c>
    </row>
    <row r="5089" hidden="1" spans="1:11">
      <c r="A5089" t="s">
        <v>11941</v>
      </c>
      <c r="B5089">
        <v>1</v>
      </c>
      <c r="C5089" t="s">
        <v>788</v>
      </c>
      <c r="D5089">
        <v>1</v>
      </c>
      <c r="E5089" t="s">
        <v>790</v>
      </c>
      <c r="F5089">
        <v>8</v>
      </c>
      <c r="G5089" s="493">
        <v>45694.4684606481</v>
      </c>
      <c r="H5089" s="493">
        <v>45771.4574305556</v>
      </c>
      <c r="I5089" t="s">
        <v>11029</v>
      </c>
      <c r="J5089" t="s">
        <v>11680</v>
      </c>
      <c r="K5089" t="s">
        <v>11027</v>
      </c>
    </row>
    <row r="5090" hidden="1" spans="1:11">
      <c r="A5090" t="s">
        <v>11942</v>
      </c>
      <c r="B5090">
        <v>1</v>
      </c>
      <c r="C5090" t="s">
        <v>11683</v>
      </c>
      <c r="D5090">
        <v>1</v>
      </c>
      <c r="E5090" t="s">
        <v>11684</v>
      </c>
      <c r="F5090">
        <v>8</v>
      </c>
      <c r="G5090" s="493">
        <v>45694.6079513889</v>
      </c>
      <c r="H5090" s="493">
        <v>45694.7329398148</v>
      </c>
      <c r="I5090" t="s">
        <v>11018</v>
      </c>
      <c r="J5090" t="s">
        <v>11685</v>
      </c>
      <c r="K5090" t="s">
        <v>11020</v>
      </c>
    </row>
    <row r="5091" hidden="1" spans="1:11">
      <c r="A5091" t="s">
        <v>11943</v>
      </c>
      <c r="B5091">
        <v>1</v>
      </c>
      <c r="C5091" t="s">
        <v>11683</v>
      </c>
      <c r="D5091">
        <v>1</v>
      </c>
      <c r="E5091" t="s">
        <v>11684</v>
      </c>
      <c r="F5091">
        <v>8</v>
      </c>
      <c r="G5091" s="493">
        <v>45694.6079513889</v>
      </c>
      <c r="H5091" s="493">
        <v>45694.7329398148</v>
      </c>
      <c r="I5091" t="s">
        <v>11687</v>
      </c>
      <c r="J5091" t="s">
        <v>11685</v>
      </c>
      <c r="K5091" t="s">
        <v>11020</v>
      </c>
    </row>
    <row r="5092" hidden="1" spans="1:11">
      <c r="A5092" t="s">
        <v>11944</v>
      </c>
      <c r="B5092">
        <v>1</v>
      </c>
      <c r="C5092" t="s">
        <v>11689</v>
      </c>
      <c r="D5092">
        <v>1</v>
      </c>
      <c r="E5092" t="s">
        <v>11690</v>
      </c>
      <c r="F5092">
        <v>8</v>
      </c>
      <c r="G5092" s="493">
        <v>45694.6108796296</v>
      </c>
      <c r="H5092" s="493">
        <v>45694.7360300926</v>
      </c>
      <c r="I5092" t="s">
        <v>11050</v>
      </c>
      <c r="J5092" t="s">
        <v>11691</v>
      </c>
      <c r="K5092" t="s">
        <v>11052</v>
      </c>
    </row>
    <row r="5093" hidden="1" spans="1:11">
      <c r="A5093" t="s">
        <v>11945</v>
      </c>
      <c r="B5093">
        <v>1</v>
      </c>
      <c r="C5093" t="s">
        <v>11689</v>
      </c>
      <c r="D5093">
        <v>1</v>
      </c>
      <c r="E5093" t="s">
        <v>11690</v>
      </c>
      <c r="F5093">
        <v>8</v>
      </c>
      <c r="G5093" s="493">
        <v>45694.6108796296</v>
      </c>
      <c r="H5093" s="493">
        <v>45694.7360300926</v>
      </c>
      <c r="I5093" t="s">
        <v>11693</v>
      </c>
      <c r="J5093" t="s">
        <v>11691</v>
      </c>
      <c r="K5093" t="s">
        <v>11052</v>
      </c>
    </row>
    <row r="5094" hidden="1" spans="1:11">
      <c r="A5094" t="s">
        <v>11946</v>
      </c>
      <c r="B5094">
        <v>1</v>
      </c>
      <c r="C5094" t="s">
        <v>11695</v>
      </c>
      <c r="D5094">
        <v>1</v>
      </c>
      <c r="E5094" t="s">
        <v>11696</v>
      </c>
      <c r="F5094">
        <v>8</v>
      </c>
      <c r="G5094" s="493">
        <v>45707.4402662037</v>
      </c>
      <c r="H5094" s="493">
        <v>45707.4578356482</v>
      </c>
      <c r="I5094" t="s">
        <v>11033</v>
      </c>
      <c r="J5094" t="s">
        <v>11697</v>
      </c>
      <c r="K5094" t="s">
        <v>11697</v>
      </c>
    </row>
    <row r="5095" hidden="1" spans="1:11">
      <c r="A5095" t="s">
        <v>11947</v>
      </c>
      <c r="B5095">
        <v>1</v>
      </c>
      <c r="C5095" t="s">
        <v>11695</v>
      </c>
      <c r="D5095">
        <v>1</v>
      </c>
      <c r="E5095" t="s">
        <v>11696</v>
      </c>
      <c r="F5095">
        <v>8</v>
      </c>
      <c r="G5095" s="493">
        <v>45707.4402662037</v>
      </c>
      <c r="H5095" s="493">
        <v>45707.4578356482</v>
      </c>
      <c r="I5095" t="s">
        <v>11699</v>
      </c>
      <c r="J5095" t="s">
        <v>11697</v>
      </c>
      <c r="K5095" t="s">
        <v>11697</v>
      </c>
    </row>
    <row r="5096" hidden="1" spans="1:11">
      <c r="A5096" t="s">
        <v>834</v>
      </c>
      <c r="B5096">
        <v>1</v>
      </c>
      <c r="C5096" t="s">
        <v>833</v>
      </c>
      <c r="D5096">
        <v>1</v>
      </c>
      <c r="E5096" t="s">
        <v>835</v>
      </c>
      <c r="F5096">
        <v>8</v>
      </c>
      <c r="G5096" s="493">
        <v>45701.6028819444</v>
      </c>
      <c r="H5096" s="493">
        <v>45771.6558796296</v>
      </c>
      <c r="I5096" t="s">
        <v>11062</v>
      </c>
      <c r="J5096" t="s">
        <v>11782</v>
      </c>
      <c r="K5096" t="s">
        <v>11783</v>
      </c>
    </row>
    <row r="5097" hidden="1" spans="1:11">
      <c r="A5097" t="s">
        <v>11948</v>
      </c>
      <c r="B5097">
        <v>1</v>
      </c>
      <c r="C5097" t="s">
        <v>833</v>
      </c>
      <c r="D5097">
        <v>1</v>
      </c>
      <c r="E5097" t="s">
        <v>835</v>
      </c>
      <c r="F5097">
        <v>8</v>
      </c>
      <c r="G5097" s="493">
        <v>45701.6028819444</v>
      </c>
      <c r="H5097" s="493">
        <v>45771.6558796296</v>
      </c>
      <c r="I5097" t="s">
        <v>11066</v>
      </c>
      <c r="J5097" t="s">
        <v>11782</v>
      </c>
      <c r="K5097" t="s">
        <v>11783</v>
      </c>
    </row>
    <row r="5098" hidden="1" spans="1:11">
      <c r="A5098" t="s">
        <v>822</v>
      </c>
      <c r="B5098">
        <v>1</v>
      </c>
      <c r="C5098" t="s">
        <v>821</v>
      </c>
      <c r="D5098">
        <v>1</v>
      </c>
      <c r="E5098" t="s">
        <v>823</v>
      </c>
      <c r="F5098">
        <v>8</v>
      </c>
      <c r="G5098" s="493">
        <v>45665.5861111111</v>
      </c>
      <c r="H5098" s="493">
        <v>45803.7698726852</v>
      </c>
      <c r="I5098" t="s">
        <v>10883</v>
      </c>
      <c r="J5098" t="s">
        <v>11664</v>
      </c>
      <c r="K5098" t="s">
        <v>11664</v>
      </c>
    </row>
    <row r="5099" hidden="1" spans="1:11">
      <c r="A5099" t="s">
        <v>11949</v>
      </c>
      <c r="B5099">
        <v>1</v>
      </c>
      <c r="C5099" t="s">
        <v>11666</v>
      </c>
      <c r="D5099">
        <v>1</v>
      </c>
      <c r="E5099" t="s">
        <v>823</v>
      </c>
      <c r="F5099">
        <v>8</v>
      </c>
      <c r="G5099" s="493">
        <v>45670.4792708333</v>
      </c>
      <c r="H5099" s="493">
        <v>45772.5927430556</v>
      </c>
      <c r="I5099" t="s">
        <v>10940</v>
      </c>
      <c r="J5099" t="s">
        <v>11667</v>
      </c>
      <c r="K5099" t="s">
        <v>11668</v>
      </c>
    </row>
    <row r="5100" hidden="1" spans="1:11">
      <c r="A5100" t="s">
        <v>781</v>
      </c>
      <c r="B5100">
        <v>1</v>
      </c>
      <c r="C5100" t="s">
        <v>780</v>
      </c>
      <c r="D5100">
        <v>1</v>
      </c>
      <c r="E5100" t="s">
        <v>782</v>
      </c>
      <c r="F5100">
        <v>8</v>
      </c>
      <c r="G5100" s="493">
        <v>45667.6402314815</v>
      </c>
      <c r="H5100" s="493">
        <v>45670.5611111111</v>
      </c>
      <c r="I5100" t="s">
        <v>10888</v>
      </c>
      <c r="J5100" t="s">
        <v>11670</v>
      </c>
      <c r="K5100" t="s">
        <v>11670</v>
      </c>
    </row>
    <row r="5101" hidden="1" spans="1:11">
      <c r="A5101" t="s">
        <v>784</v>
      </c>
      <c r="B5101">
        <v>1</v>
      </c>
      <c r="C5101" t="s">
        <v>783</v>
      </c>
      <c r="D5101">
        <v>1</v>
      </c>
      <c r="E5101" t="s">
        <v>782</v>
      </c>
      <c r="F5101">
        <v>8</v>
      </c>
      <c r="G5101" s="493">
        <v>45667.6448726852</v>
      </c>
      <c r="H5101" s="493">
        <v>45670.6036921296</v>
      </c>
      <c r="I5101" t="s">
        <v>10942</v>
      </c>
      <c r="J5101" t="s">
        <v>11672</v>
      </c>
      <c r="K5101" t="s">
        <v>11672</v>
      </c>
    </row>
    <row r="5102" hidden="1" spans="1:11">
      <c r="A5102" t="s">
        <v>828</v>
      </c>
      <c r="B5102">
        <v>1</v>
      </c>
      <c r="C5102" t="s">
        <v>827</v>
      </c>
      <c r="D5102">
        <v>1</v>
      </c>
      <c r="E5102" t="s">
        <v>826</v>
      </c>
      <c r="F5102">
        <v>8</v>
      </c>
      <c r="G5102" s="493">
        <v>45670.4359490741</v>
      </c>
      <c r="H5102" s="493">
        <v>45670.4678240741</v>
      </c>
      <c r="I5102" t="s">
        <v>10925</v>
      </c>
      <c r="J5102" t="s">
        <v>11674</v>
      </c>
      <c r="K5102" t="s">
        <v>11674</v>
      </c>
    </row>
    <row r="5103" hidden="1" spans="1:11">
      <c r="A5103" t="s">
        <v>829</v>
      </c>
      <c r="B5103">
        <v>1</v>
      </c>
      <c r="C5103" t="s">
        <v>827</v>
      </c>
      <c r="D5103">
        <v>1</v>
      </c>
      <c r="E5103" t="s">
        <v>826</v>
      </c>
      <c r="F5103">
        <v>8</v>
      </c>
      <c r="G5103" s="493">
        <v>45670.4359490741</v>
      </c>
      <c r="H5103" s="493">
        <v>45670.4678240741</v>
      </c>
      <c r="I5103" t="s">
        <v>10932</v>
      </c>
      <c r="J5103" t="s">
        <v>11674</v>
      </c>
      <c r="K5103" t="s">
        <v>11674</v>
      </c>
    </row>
    <row r="5104" hidden="1" spans="1:11">
      <c r="A5104" t="s">
        <v>825</v>
      </c>
      <c r="B5104">
        <v>1</v>
      </c>
      <c r="C5104" t="s">
        <v>824</v>
      </c>
      <c r="D5104">
        <v>1</v>
      </c>
      <c r="E5104" t="s">
        <v>826</v>
      </c>
      <c r="F5104">
        <v>8</v>
      </c>
      <c r="G5104" s="493">
        <v>45670.4385069444</v>
      </c>
      <c r="H5104" s="493">
        <v>45670.4812962963</v>
      </c>
      <c r="I5104" t="s">
        <v>10929</v>
      </c>
      <c r="J5104" t="s">
        <v>11677</v>
      </c>
      <c r="K5104" t="s">
        <v>11677</v>
      </c>
    </row>
    <row r="5105" hidden="1" spans="1:11">
      <c r="A5105" t="s">
        <v>11950</v>
      </c>
      <c r="B5105">
        <v>1</v>
      </c>
      <c r="C5105" t="s">
        <v>824</v>
      </c>
      <c r="D5105">
        <v>1</v>
      </c>
      <c r="E5105" t="s">
        <v>826</v>
      </c>
      <c r="F5105">
        <v>8</v>
      </c>
      <c r="G5105" s="493">
        <v>45670.4385069444</v>
      </c>
      <c r="H5105" s="493">
        <v>45670.4812962963</v>
      </c>
      <c r="I5105" t="s">
        <v>10934</v>
      </c>
      <c r="J5105" t="s">
        <v>11677</v>
      </c>
      <c r="K5105" t="s">
        <v>11677</v>
      </c>
    </row>
    <row r="5106" hidden="1" spans="1:11">
      <c r="A5106" t="s">
        <v>819</v>
      </c>
      <c r="B5106">
        <v>1</v>
      </c>
      <c r="C5106" t="s">
        <v>818</v>
      </c>
      <c r="D5106">
        <v>1</v>
      </c>
      <c r="E5106" t="s">
        <v>820</v>
      </c>
      <c r="F5106">
        <v>8</v>
      </c>
      <c r="G5106" s="493">
        <v>45663.5790162037</v>
      </c>
      <c r="H5106" s="493">
        <v>45663.6215277778</v>
      </c>
      <c r="I5106" t="s">
        <v>10877</v>
      </c>
      <c r="J5106" t="s">
        <v>11659</v>
      </c>
      <c r="K5106" t="s">
        <v>11659</v>
      </c>
    </row>
    <row r="5107" hidden="1" spans="1:11">
      <c r="A5107" t="s">
        <v>11951</v>
      </c>
      <c r="B5107">
        <v>1</v>
      </c>
      <c r="C5107" t="s">
        <v>11661</v>
      </c>
      <c r="D5107">
        <v>1</v>
      </c>
      <c r="E5107" t="s">
        <v>820</v>
      </c>
      <c r="F5107">
        <v>8</v>
      </c>
      <c r="G5107" s="493">
        <v>45663.5817361111</v>
      </c>
      <c r="H5107" s="493">
        <v>45663.6537152778</v>
      </c>
      <c r="I5107" t="s">
        <v>10936</v>
      </c>
      <c r="J5107" t="s">
        <v>11662</v>
      </c>
      <c r="K5107" t="s">
        <v>11662</v>
      </c>
    </row>
    <row r="5108" hidden="1" spans="1:11">
      <c r="A5108" t="s">
        <v>11952</v>
      </c>
      <c r="B5108">
        <v>1</v>
      </c>
      <c r="C5108" t="s">
        <v>11952</v>
      </c>
      <c r="D5108">
        <v>1</v>
      </c>
      <c r="E5108" t="s">
        <v>11953</v>
      </c>
      <c r="F5108">
        <v>2</v>
      </c>
      <c r="G5108" s="493">
        <v>45845.7348263889</v>
      </c>
      <c r="H5108" s="493">
        <v>45853.4644444444</v>
      </c>
      <c r="I5108" t="s">
        <v>11954</v>
      </c>
      <c r="J5108" t="s">
        <v>11954</v>
      </c>
      <c r="K5108" t="s">
        <v>11955</v>
      </c>
    </row>
    <row r="5109" hidden="1" spans="1:11">
      <c r="A5109" t="s">
        <v>11956</v>
      </c>
      <c r="B5109">
        <v>1</v>
      </c>
      <c r="C5109" t="s">
        <v>11956</v>
      </c>
      <c r="D5109">
        <v>1</v>
      </c>
      <c r="E5109" t="s">
        <v>11957</v>
      </c>
      <c r="F5109">
        <v>12</v>
      </c>
      <c r="G5109" s="493">
        <v>45819.7060763889</v>
      </c>
      <c r="H5109" s="493">
        <v>45819.7142824074</v>
      </c>
      <c r="I5109" t="s">
        <v>11958</v>
      </c>
      <c r="J5109" t="s">
        <v>11958</v>
      </c>
      <c r="K5109" t="s">
        <v>11958</v>
      </c>
    </row>
    <row r="5110" hidden="1" spans="1:11">
      <c r="A5110" t="s">
        <v>11959</v>
      </c>
      <c r="B5110">
        <v>1</v>
      </c>
      <c r="C5110" t="s">
        <v>11960</v>
      </c>
      <c r="D5110">
        <v>1</v>
      </c>
      <c r="E5110" t="s">
        <v>1138</v>
      </c>
      <c r="F5110">
        <v>8</v>
      </c>
      <c r="G5110" s="493">
        <v>45784.6224421296</v>
      </c>
      <c r="H5110" s="493">
        <v>45862.3922222222</v>
      </c>
      <c r="I5110" t="s">
        <v>11961</v>
      </c>
      <c r="J5110" t="s">
        <v>11962</v>
      </c>
      <c r="K5110" t="s">
        <v>11962</v>
      </c>
    </row>
    <row r="5111" hidden="1" spans="1:11">
      <c r="A5111" t="s">
        <v>11963</v>
      </c>
      <c r="B5111">
        <v>1</v>
      </c>
      <c r="C5111" t="s">
        <v>11963</v>
      </c>
      <c r="D5111">
        <v>1</v>
      </c>
      <c r="E5111" t="s">
        <v>11964</v>
      </c>
      <c r="F5111">
        <v>2</v>
      </c>
      <c r="G5111" s="493">
        <v>45917.6804166667</v>
      </c>
      <c r="H5111" s="493">
        <v>45923.6112152778</v>
      </c>
      <c r="I5111" t="s">
        <v>11156</v>
      </c>
      <c r="J5111" t="s">
        <v>11156</v>
      </c>
      <c r="K5111" t="s">
        <v>11156</v>
      </c>
    </row>
    <row r="5112" hidden="1" spans="1:11">
      <c r="A5112" t="s">
        <v>11965</v>
      </c>
      <c r="B5112">
        <v>1</v>
      </c>
      <c r="C5112" t="s">
        <v>11965</v>
      </c>
      <c r="D5112">
        <v>1</v>
      </c>
      <c r="E5112" t="s">
        <v>11964</v>
      </c>
      <c r="F5112">
        <v>2</v>
      </c>
      <c r="G5112" s="493">
        <v>45917.6822685185</v>
      </c>
      <c r="H5112" s="493">
        <v>45924.4526273148</v>
      </c>
      <c r="I5112" t="s">
        <v>11158</v>
      </c>
      <c r="J5112" t="s">
        <v>11158</v>
      </c>
      <c r="K5112" t="s">
        <v>11966</v>
      </c>
    </row>
    <row r="5113" hidden="1" spans="1:11">
      <c r="A5113" t="s">
        <v>1179</v>
      </c>
      <c r="B5113">
        <v>1</v>
      </c>
      <c r="C5113" t="s">
        <v>1179</v>
      </c>
      <c r="D5113">
        <v>1</v>
      </c>
      <c r="E5113" t="s">
        <v>1180</v>
      </c>
      <c r="F5113">
        <v>2</v>
      </c>
      <c r="G5113" s="493">
        <v>45915.5803240741</v>
      </c>
      <c r="H5113" s="493">
        <v>45915.5857291667</v>
      </c>
      <c r="I5113" t="s">
        <v>11614</v>
      </c>
      <c r="J5113" t="s">
        <v>11614</v>
      </c>
      <c r="K5113" t="s">
        <v>11614</v>
      </c>
    </row>
    <row r="5114" hidden="1" spans="1:11">
      <c r="A5114" t="s">
        <v>866</v>
      </c>
      <c r="B5114">
        <v>1</v>
      </c>
      <c r="C5114" t="s">
        <v>866</v>
      </c>
      <c r="D5114">
        <v>1</v>
      </c>
      <c r="E5114" t="s">
        <v>868</v>
      </c>
      <c r="F5114">
        <v>2</v>
      </c>
      <c r="G5114" s="493">
        <v>45891.4</v>
      </c>
      <c r="H5114" s="493">
        <v>45908.7212962963</v>
      </c>
      <c r="I5114" t="s">
        <v>11967</v>
      </c>
      <c r="J5114" t="s">
        <v>11967</v>
      </c>
      <c r="K5114" t="s">
        <v>11967</v>
      </c>
    </row>
    <row r="5115" hidden="1" spans="1:11">
      <c r="A5115" t="s">
        <v>11968</v>
      </c>
      <c r="B5115">
        <v>1</v>
      </c>
      <c r="C5115" t="s">
        <v>11968</v>
      </c>
      <c r="D5115">
        <v>1</v>
      </c>
      <c r="F5115">
        <v>0</v>
      </c>
      <c r="G5115" s="493">
        <v>45784.6051851852</v>
      </c>
      <c r="H5115" s="493">
        <v>45784.6051851852</v>
      </c>
      <c r="I5115" t="s">
        <v>11969</v>
      </c>
      <c r="J5115" t="s">
        <v>11969</v>
      </c>
      <c r="K5115" t="s">
        <v>1368</v>
      </c>
    </row>
    <row r="5116" hidden="1" spans="1:11">
      <c r="A5116" t="s">
        <v>11970</v>
      </c>
      <c r="B5116">
        <v>1</v>
      </c>
      <c r="C5116" t="s">
        <v>11960</v>
      </c>
      <c r="D5116">
        <v>1</v>
      </c>
      <c r="E5116" t="s">
        <v>1138</v>
      </c>
      <c r="F5116">
        <v>8</v>
      </c>
      <c r="G5116" s="493">
        <v>45784.6224421296</v>
      </c>
      <c r="H5116" s="493">
        <v>45862.3922222222</v>
      </c>
      <c r="I5116" t="s">
        <v>11971</v>
      </c>
      <c r="J5116" t="s">
        <v>11962</v>
      </c>
      <c r="K5116" t="s">
        <v>11962</v>
      </c>
    </row>
    <row r="5117" hidden="1" spans="1:11">
      <c r="A5117" t="s">
        <v>11972</v>
      </c>
      <c r="B5117">
        <v>1</v>
      </c>
      <c r="C5117" t="s">
        <v>11972</v>
      </c>
      <c r="D5117">
        <v>1</v>
      </c>
      <c r="F5117">
        <v>0</v>
      </c>
      <c r="G5117" s="493">
        <v>45784.6196180556</v>
      </c>
      <c r="H5117" s="493">
        <v>45784.6196180556</v>
      </c>
      <c r="I5117" t="s">
        <v>11973</v>
      </c>
      <c r="J5117" t="s">
        <v>11973</v>
      </c>
      <c r="K5117" t="s">
        <v>1368</v>
      </c>
    </row>
    <row r="5118" hidden="1" spans="1:11">
      <c r="A5118" t="s">
        <v>11974</v>
      </c>
      <c r="B5118">
        <v>1</v>
      </c>
      <c r="C5118" t="s">
        <v>11974</v>
      </c>
      <c r="D5118">
        <v>1</v>
      </c>
      <c r="E5118" t="s">
        <v>11975</v>
      </c>
      <c r="F5118">
        <v>15</v>
      </c>
      <c r="G5118" s="493">
        <v>45832.5740162037</v>
      </c>
      <c r="H5118" s="493">
        <v>45832.6359027778</v>
      </c>
      <c r="I5118" t="s">
        <v>11976</v>
      </c>
      <c r="J5118" t="s">
        <v>11976</v>
      </c>
      <c r="K5118" t="s">
        <v>11976</v>
      </c>
    </row>
    <row r="5119" hidden="1" spans="1:11">
      <c r="A5119" t="s">
        <v>1181</v>
      </c>
      <c r="B5119">
        <v>1</v>
      </c>
      <c r="C5119" t="s">
        <v>1179</v>
      </c>
      <c r="D5119">
        <v>1</v>
      </c>
      <c r="E5119" t="s">
        <v>1180</v>
      </c>
      <c r="F5119">
        <v>2</v>
      </c>
      <c r="G5119" s="493">
        <v>45915.5803240741</v>
      </c>
      <c r="H5119" s="493">
        <v>45915.5857291667</v>
      </c>
      <c r="I5119" t="s">
        <v>11977</v>
      </c>
      <c r="J5119" t="s">
        <v>11614</v>
      </c>
      <c r="K5119" t="s">
        <v>11614</v>
      </c>
    </row>
    <row r="5120" hidden="1" spans="1:11">
      <c r="A5120" t="s">
        <v>867</v>
      </c>
      <c r="B5120">
        <v>1</v>
      </c>
      <c r="C5120" t="s">
        <v>866</v>
      </c>
      <c r="D5120">
        <v>1</v>
      </c>
      <c r="E5120" t="s">
        <v>868</v>
      </c>
      <c r="F5120">
        <v>2</v>
      </c>
      <c r="G5120" s="493">
        <v>45891.4</v>
      </c>
      <c r="H5120" s="493">
        <v>45908.7212962963</v>
      </c>
      <c r="I5120" t="s">
        <v>11978</v>
      </c>
      <c r="J5120" t="s">
        <v>11967</v>
      </c>
      <c r="K5120" t="s">
        <v>11967</v>
      </c>
    </row>
    <row r="5121" hidden="1" spans="1:11">
      <c r="A5121" t="s">
        <v>902</v>
      </c>
      <c r="B5121">
        <v>1</v>
      </c>
      <c r="C5121" t="s">
        <v>866</v>
      </c>
      <c r="D5121">
        <v>1</v>
      </c>
      <c r="E5121" t="s">
        <v>868</v>
      </c>
      <c r="F5121">
        <v>2</v>
      </c>
      <c r="G5121" s="493">
        <v>45891.4</v>
      </c>
      <c r="H5121" s="493">
        <v>45908.7212962963</v>
      </c>
      <c r="I5121" t="s">
        <v>11979</v>
      </c>
      <c r="J5121" t="s">
        <v>11967</v>
      </c>
      <c r="K5121" t="s">
        <v>11967</v>
      </c>
    </row>
    <row r="5122" hidden="1" spans="1:11">
      <c r="A5122" t="s">
        <v>11980</v>
      </c>
      <c r="B5122">
        <v>1</v>
      </c>
      <c r="C5122" t="s">
        <v>10020</v>
      </c>
      <c r="D5122">
        <v>1</v>
      </c>
      <c r="E5122" t="s">
        <v>10021</v>
      </c>
      <c r="F5122">
        <v>2</v>
      </c>
      <c r="G5122" s="493">
        <v>44824.6050810185</v>
      </c>
      <c r="H5122" s="493">
        <v>45209.4740856482</v>
      </c>
      <c r="I5122" t="s">
        <v>11092</v>
      </c>
      <c r="J5122" t="s">
        <v>8133</v>
      </c>
      <c r="K5122" t="s">
        <v>10023</v>
      </c>
    </row>
    <row r="5123" hidden="1" spans="1:11">
      <c r="A5123" t="s">
        <v>11981</v>
      </c>
      <c r="B5123">
        <v>1</v>
      </c>
      <c r="C5123" t="s">
        <v>10013</v>
      </c>
      <c r="D5123">
        <v>1</v>
      </c>
      <c r="E5123" t="s">
        <v>10014</v>
      </c>
      <c r="F5123">
        <v>1</v>
      </c>
      <c r="G5123" s="493">
        <v>44824.6047106481</v>
      </c>
      <c r="H5123" s="493">
        <v>45209.4986574074</v>
      </c>
      <c r="I5123" t="s">
        <v>11094</v>
      </c>
      <c r="J5123" t="s">
        <v>8139</v>
      </c>
      <c r="K5123" t="s">
        <v>10015</v>
      </c>
    </row>
    <row r="5124" hidden="1" spans="1:11">
      <c r="A5124" t="s">
        <v>11982</v>
      </c>
      <c r="B5124">
        <v>1</v>
      </c>
      <c r="C5124" t="s">
        <v>10020</v>
      </c>
      <c r="D5124">
        <v>1</v>
      </c>
      <c r="E5124" t="s">
        <v>10021</v>
      </c>
      <c r="F5124">
        <v>2</v>
      </c>
      <c r="G5124" s="493">
        <v>44824.6050810185</v>
      </c>
      <c r="H5124" s="493">
        <v>45209.4740856482</v>
      </c>
      <c r="I5124" t="s">
        <v>11096</v>
      </c>
      <c r="J5124" t="s">
        <v>8133</v>
      </c>
      <c r="K5124" t="s">
        <v>10023</v>
      </c>
    </row>
    <row r="5125" hidden="1" spans="1:11">
      <c r="A5125" t="s">
        <v>11983</v>
      </c>
      <c r="B5125">
        <v>1</v>
      </c>
      <c r="C5125" t="s">
        <v>10013</v>
      </c>
      <c r="D5125">
        <v>1</v>
      </c>
      <c r="E5125" t="s">
        <v>10014</v>
      </c>
      <c r="F5125">
        <v>1</v>
      </c>
      <c r="G5125" s="493">
        <v>44824.6047106481</v>
      </c>
      <c r="H5125" s="493">
        <v>45209.4986574074</v>
      </c>
      <c r="I5125" t="s">
        <v>11098</v>
      </c>
      <c r="J5125" t="s">
        <v>8139</v>
      </c>
      <c r="K5125" t="s">
        <v>10015</v>
      </c>
    </row>
    <row r="5126" hidden="1" spans="1:11">
      <c r="A5126" t="s">
        <v>11984</v>
      </c>
      <c r="B5126">
        <v>1</v>
      </c>
      <c r="C5126" t="s">
        <v>11984</v>
      </c>
      <c r="D5126">
        <v>1</v>
      </c>
      <c r="F5126">
        <v>0</v>
      </c>
      <c r="G5126" s="493">
        <v>45806.6595138889</v>
      </c>
      <c r="H5126" s="493">
        <v>45806.6595138889</v>
      </c>
      <c r="I5126" t="s">
        <v>11985</v>
      </c>
      <c r="J5126" t="s">
        <v>11985</v>
      </c>
      <c r="K5126" t="s">
        <v>1368</v>
      </c>
    </row>
    <row r="5127" hidden="1" spans="1:11">
      <c r="A5127" t="s">
        <v>11986</v>
      </c>
      <c r="B5127">
        <v>1</v>
      </c>
      <c r="C5127" t="s">
        <v>11986</v>
      </c>
      <c r="D5127">
        <v>1</v>
      </c>
      <c r="F5127">
        <v>0</v>
      </c>
      <c r="G5127" s="493">
        <v>45806.6611111111</v>
      </c>
      <c r="H5127" s="493">
        <v>45806.6611111111</v>
      </c>
      <c r="I5127" t="s">
        <v>11987</v>
      </c>
      <c r="J5127" t="s">
        <v>11987</v>
      </c>
      <c r="K5127" t="s">
        <v>1368</v>
      </c>
    </row>
    <row r="5128" hidden="1" spans="1:11">
      <c r="A5128" t="s">
        <v>11988</v>
      </c>
      <c r="B5128">
        <v>1</v>
      </c>
      <c r="C5128" t="s">
        <v>11988</v>
      </c>
      <c r="D5128">
        <v>1</v>
      </c>
      <c r="E5128" t="s">
        <v>11989</v>
      </c>
      <c r="F5128">
        <v>6</v>
      </c>
      <c r="G5128" s="493">
        <v>45952.6525347222</v>
      </c>
      <c r="H5128" s="493">
        <v>45953.5945138889</v>
      </c>
      <c r="I5128" t="s">
        <v>11990</v>
      </c>
      <c r="J5128" t="s">
        <v>11990</v>
      </c>
      <c r="K5128" t="s">
        <v>11991</v>
      </c>
    </row>
    <row r="5129" hidden="1" spans="1:11">
      <c r="A5129" t="s">
        <v>11992</v>
      </c>
      <c r="B5129">
        <v>1</v>
      </c>
      <c r="C5129" t="s">
        <v>11992</v>
      </c>
      <c r="D5129">
        <v>1</v>
      </c>
      <c r="F5129">
        <v>0</v>
      </c>
      <c r="G5129" s="493">
        <v>45819.568275463</v>
      </c>
      <c r="H5129" s="493">
        <v>45819.568275463</v>
      </c>
      <c r="I5129" t="s">
        <v>11993</v>
      </c>
      <c r="J5129" t="s">
        <v>11993</v>
      </c>
      <c r="K5129" t="s">
        <v>1368</v>
      </c>
    </row>
    <row r="5130" hidden="1" spans="1:11">
      <c r="A5130" t="s">
        <v>11994</v>
      </c>
      <c r="B5130">
        <v>1</v>
      </c>
      <c r="C5130" t="s">
        <v>11994</v>
      </c>
      <c r="D5130">
        <v>1</v>
      </c>
      <c r="F5130">
        <v>0</v>
      </c>
      <c r="G5130" s="493">
        <v>45819.5692013889</v>
      </c>
      <c r="H5130" s="493">
        <v>45819.5692013889</v>
      </c>
      <c r="I5130" t="s">
        <v>11995</v>
      </c>
      <c r="J5130" t="s">
        <v>11995</v>
      </c>
      <c r="K5130" t="s">
        <v>1368</v>
      </c>
    </row>
    <row r="5131" hidden="1" spans="1:11">
      <c r="A5131" t="s">
        <v>11996</v>
      </c>
      <c r="B5131">
        <v>1</v>
      </c>
      <c r="C5131" t="s">
        <v>11996</v>
      </c>
      <c r="D5131">
        <v>1</v>
      </c>
      <c r="F5131">
        <v>0</v>
      </c>
      <c r="G5131" s="493">
        <v>45819.5697685185</v>
      </c>
      <c r="H5131" s="493">
        <v>45819.5697685185</v>
      </c>
      <c r="I5131" t="s">
        <v>11997</v>
      </c>
      <c r="J5131" t="s">
        <v>11997</v>
      </c>
      <c r="K5131" t="s">
        <v>1368</v>
      </c>
    </row>
    <row r="5132" hidden="1" spans="1:11">
      <c r="A5132" t="s">
        <v>11998</v>
      </c>
      <c r="B5132">
        <v>1</v>
      </c>
      <c r="C5132" t="s">
        <v>11998</v>
      </c>
      <c r="D5132">
        <v>1</v>
      </c>
      <c r="F5132">
        <v>0</v>
      </c>
      <c r="G5132" s="493">
        <v>45819.5702893519</v>
      </c>
      <c r="H5132" s="493">
        <v>45819.5702893519</v>
      </c>
      <c r="I5132" t="s">
        <v>11999</v>
      </c>
      <c r="J5132" t="s">
        <v>11999</v>
      </c>
      <c r="K5132" t="s">
        <v>1368</v>
      </c>
    </row>
    <row r="5133" hidden="1" spans="1:11">
      <c r="A5133" t="s">
        <v>12000</v>
      </c>
      <c r="B5133">
        <v>1</v>
      </c>
      <c r="C5133" t="s">
        <v>12000</v>
      </c>
      <c r="D5133">
        <v>1</v>
      </c>
      <c r="F5133">
        <v>0</v>
      </c>
      <c r="G5133" s="493">
        <v>45861.574837963</v>
      </c>
      <c r="H5133" s="493">
        <v>45861.574837963</v>
      </c>
      <c r="I5133" t="s">
        <v>12001</v>
      </c>
      <c r="J5133" t="s">
        <v>12001</v>
      </c>
      <c r="K5133" t="s">
        <v>1368</v>
      </c>
    </row>
    <row r="5134" hidden="1" spans="1:11">
      <c r="A5134" t="s">
        <v>12002</v>
      </c>
      <c r="B5134">
        <v>1</v>
      </c>
      <c r="C5134" t="s">
        <v>12002</v>
      </c>
      <c r="D5134">
        <v>1</v>
      </c>
      <c r="F5134">
        <v>0</v>
      </c>
      <c r="G5134" s="493">
        <v>45861.5757175926</v>
      </c>
      <c r="H5134" s="493">
        <v>45861.5757175926</v>
      </c>
      <c r="I5134" t="s">
        <v>12003</v>
      </c>
      <c r="J5134" t="s">
        <v>12003</v>
      </c>
      <c r="K5134" t="s">
        <v>1368</v>
      </c>
    </row>
    <row r="5135" hidden="1" spans="1:11">
      <c r="A5135" t="s">
        <v>12004</v>
      </c>
      <c r="B5135">
        <v>1</v>
      </c>
      <c r="C5135" t="s">
        <v>12004</v>
      </c>
      <c r="D5135">
        <v>1</v>
      </c>
      <c r="F5135">
        <v>0</v>
      </c>
      <c r="G5135" s="493">
        <v>45895.4357638889</v>
      </c>
      <c r="H5135" s="493">
        <v>45895.4357638889</v>
      </c>
      <c r="I5135" t="s">
        <v>12005</v>
      </c>
      <c r="J5135" t="s">
        <v>12005</v>
      </c>
      <c r="K5135" t="s">
        <v>1368</v>
      </c>
    </row>
    <row r="5136" hidden="1" spans="1:11">
      <c r="A5136" t="s">
        <v>12006</v>
      </c>
      <c r="B5136">
        <v>1</v>
      </c>
      <c r="C5136" t="s">
        <v>12006</v>
      </c>
      <c r="D5136">
        <v>1</v>
      </c>
      <c r="F5136">
        <v>0</v>
      </c>
      <c r="G5136" s="493">
        <v>45895.4543402778</v>
      </c>
      <c r="H5136" s="493">
        <v>45895.4543402778</v>
      </c>
      <c r="I5136" t="s">
        <v>12007</v>
      </c>
      <c r="J5136" t="s">
        <v>12007</v>
      </c>
      <c r="K5136" t="s">
        <v>1368</v>
      </c>
    </row>
    <row r="5137" hidden="1" spans="1:11">
      <c r="A5137" t="s">
        <v>12008</v>
      </c>
      <c r="B5137">
        <v>1</v>
      </c>
      <c r="C5137" t="s">
        <v>12008</v>
      </c>
      <c r="D5137">
        <v>1</v>
      </c>
      <c r="E5137" t="s">
        <v>12009</v>
      </c>
      <c r="F5137">
        <v>2</v>
      </c>
      <c r="G5137" s="493">
        <v>45952.4809027778</v>
      </c>
      <c r="H5137" s="493">
        <v>45952.5226967593</v>
      </c>
      <c r="I5137" t="s">
        <v>12010</v>
      </c>
      <c r="J5137" t="s">
        <v>12010</v>
      </c>
      <c r="K5137" t="s">
        <v>12010</v>
      </c>
    </row>
    <row r="5138" hidden="1" spans="1:11">
      <c r="A5138" t="s">
        <v>12011</v>
      </c>
      <c r="B5138">
        <v>1</v>
      </c>
      <c r="C5138" t="s">
        <v>11960</v>
      </c>
      <c r="D5138">
        <v>1</v>
      </c>
      <c r="E5138" t="s">
        <v>1138</v>
      </c>
      <c r="F5138">
        <v>8</v>
      </c>
      <c r="G5138" s="493">
        <v>45784.6224421296</v>
      </c>
      <c r="H5138" s="493">
        <v>45862.3922222222</v>
      </c>
      <c r="I5138" t="s">
        <v>12012</v>
      </c>
      <c r="J5138" t="s">
        <v>11962</v>
      </c>
      <c r="K5138" t="s">
        <v>11962</v>
      </c>
    </row>
    <row r="5139" hidden="1" spans="1:11">
      <c r="A5139" t="s">
        <v>12013</v>
      </c>
      <c r="B5139">
        <v>1</v>
      </c>
      <c r="C5139" t="s">
        <v>12013</v>
      </c>
      <c r="D5139">
        <v>1</v>
      </c>
      <c r="E5139" t="s">
        <v>12014</v>
      </c>
      <c r="F5139">
        <v>9</v>
      </c>
      <c r="G5139" s="493">
        <v>45945.427962963</v>
      </c>
      <c r="H5139" s="493">
        <v>45945.4661574074</v>
      </c>
      <c r="I5139" t="s">
        <v>12015</v>
      </c>
      <c r="J5139" t="s">
        <v>12015</v>
      </c>
      <c r="K5139" t="s">
        <v>12015</v>
      </c>
    </row>
    <row r="5140" hidden="1" spans="1:11">
      <c r="A5140" t="s">
        <v>1036</v>
      </c>
      <c r="B5140">
        <v>1</v>
      </c>
      <c r="C5140" t="s">
        <v>1033</v>
      </c>
      <c r="D5140">
        <v>1</v>
      </c>
      <c r="E5140" t="s">
        <v>1035</v>
      </c>
      <c r="F5140">
        <v>6</v>
      </c>
      <c r="G5140" s="493">
        <v>45691.5896875</v>
      </c>
      <c r="H5140" s="493">
        <v>45854.9652199074</v>
      </c>
      <c r="I5140" t="s">
        <v>11380</v>
      </c>
      <c r="J5140" t="s">
        <v>11609</v>
      </c>
      <c r="K5140" t="s">
        <v>11359</v>
      </c>
    </row>
    <row r="5141" hidden="1" spans="1:11">
      <c r="A5141" t="s">
        <v>1034</v>
      </c>
      <c r="B5141">
        <v>1</v>
      </c>
      <c r="C5141" t="s">
        <v>1033</v>
      </c>
      <c r="D5141">
        <v>1</v>
      </c>
      <c r="E5141" t="s">
        <v>1035</v>
      </c>
      <c r="F5141">
        <v>6</v>
      </c>
      <c r="G5141" s="493">
        <v>45691.5896875</v>
      </c>
      <c r="H5141" s="493">
        <v>45854.9652199074</v>
      </c>
      <c r="I5141" t="s">
        <v>11357</v>
      </c>
      <c r="J5141" t="s">
        <v>11609</v>
      </c>
      <c r="K5141" t="s">
        <v>11359</v>
      </c>
    </row>
    <row r="5142" hidden="1" spans="1:11">
      <c r="A5142" t="s">
        <v>12016</v>
      </c>
      <c r="B5142">
        <v>1</v>
      </c>
      <c r="C5142" t="s">
        <v>12016</v>
      </c>
      <c r="D5142">
        <v>1</v>
      </c>
      <c r="F5142">
        <v>0</v>
      </c>
      <c r="G5142" s="493">
        <v>45888.4741898148</v>
      </c>
      <c r="H5142" s="493">
        <v>45888.4741898148</v>
      </c>
      <c r="I5142" t="s">
        <v>11345</v>
      </c>
      <c r="J5142" t="s">
        <v>11345</v>
      </c>
      <c r="K5142" t="s">
        <v>1368</v>
      </c>
    </row>
    <row r="5143" hidden="1" spans="1:11">
      <c r="A5143" t="s">
        <v>12017</v>
      </c>
      <c r="B5143">
        <v>1</v>
      </c>
      <c r="C5143" t="s">
        <v>12017</v>
      </c>
      <c r="D5143">
        <v>1</v>
      </c>
      <c r="F5143">
        <v>0</v>
      </c>
      <c r="G5143" s="493">
        <v>45888.4763078704</v>
      </c>
      <c r="H5143" s="493">
        <v>45888.4763078704</v>
      </c>
      <c r="I5143" t="s">
        <v>11347</v>
      </c>
      <c r="J5143" t="s">
        <v>11347</v>
      </c>
      <c r="K5143" t="s">
        <v>1368</v>
      </c>
    </row>
    <row r="5144" hidden="1" spans="1:11">
      <c r="A5144" t="s">
        <v>670</v>
      </c>
      <c r="B5144">
        <v>1</v>
      </c>
      <c r="C5144" t="s">
        <v>669</v>
      </c>
      <c r="D5144">
        <v>1</v>
      </c>
      <c r="E5144" t="s">
        <v>523</v>
      </c>
      <c r="F5144">
        <v>2</v>
      </c>
      <c r="G5144" s="493">
        <v>45409.1246527778</v>
      </c>
      <c r="H5144" s="493">
        <v>45409.1353125</v>
      </c>
      <c r="I5144" t="s">
        <v>11302</v>
      </c>
      <c r="J5144" t="s">
        <v>11303</v>
      </c>
      <c r="K5144" t="s">
        <v>11304</v>
      </c>
    </row>
    <row r="5145" hidden="1" spans="1:11">
      <c r="A5145" t="s">
        <v>667</v>
      </c>
      <c r="B5145">
        <v>1</v>
      </c>
      <c r="C5145" t="s">
        <v>666</v>
      </c>
      <c r="D5145">
        <v>1</v>
      </c>
      <c r="E5145" t="s">
        <v>523</v>
      </c>
      <c r="F5145">
        <v>2</v>
      </c>
      <c r="G5145" s="493">
        <v>45409.113125</v>
      </c>
      <c r="H5145" s="493">
        <v>45409.1303240741</v>
      </c>
      <c r="I5145" t="s">
        <v>11306</v>
      </c>
      <c r="J5145" t="s">
        <v>11307</v>
      </c>
      <c r="K5145" t="s">
        <v>4275</v>
      </c>
    </row>
    <row r="5146" hidden="1" spans="1:11">
      <c r="A5146" t="s">
        <v>701</v>
      </c>
      <c r="B5146">
        <v>1</v>
      </c>
      <c r="C5146" t="s">
        <v>700</v>
      </c>
      <c r="D5146">
        <v>1</v>
      </c>
      <c r="E5146" t="s">
        <v>702</v>
      </c>
      <c r="F5146">
        <v>2</v>
      </c>
      <c r="G5146" s="493">
        <v>45409.039525463</v>
      </c>
      <c r="H5146" s="493">
        <v>45409.0734259259</v>
      </c>
      <c r="I5146" t="s">
        <v>11298</v>
      </c>
      <c r="J5146" t="s">
        <v>11299</v>
      </c>
      <c r="K5146" t="s">
        <v>11300</v>
      </c>
    </row>
    <row r="5147" hidden="1" spans="1:11">
      <c r="A5147" t="s">
        <v>706</v>
      </c>
      <c r="B5147">
        <v>1</v>
      </c>
      <c r="C5147" t="s">
        <v>705</v>
      </c>
      <c r="D5147">
        <v>1</v>
      </c>
      <c r="E5147" t="s">
        <v>702</v>
      </c>
      <c r="F5147">
        <v>2</v>
      </c>
      <c r="G5147" s="493">
        <v>45409.0329976852</v>
      </c>
      <c r="H5147" s="493">
        <v>45409.1355787037</v>
      </c>
      <c r="I5147" t="s">
        <v>11295</v>
      </c>
      <c r="J5147" t="s">
        <v>11296</v>
      </c>
      <c r="K5147" t="s">
        <v>4168</v>
      </c>
    </row>
    <row r="5148" hidden="1" spans="1:11">
      <c r="A5148" t="s">
        <v>677</v>
      </c>
      <c r="B5148">
        <v>1</v>
      </c>
      <c r="C5148" t="s">
        <v>676</v>
      </c>
      <c r="D5148">
        <v>1</v>
      </c>
      <c r="E5148" t="s">
        <v>547</v>
      </c>
      <c r="F5148">
        <v>2</v>
      </c>
      <c r="G5148" s="493">
        <v>44978.4900810185</v>
      </c>
      <c r="H5148" s="493">
        <v>45209.4899074074</v>
      </c>
      <c r="I5148" t="s">
        <v>11384</v>
      </c>
      <c r="J5148" t="s">
        <v>10512</v>
      </c>
      <c r="K5148" t="s">
        <v>4579</v>
      </c>
    </row>
    <row r="5149" hidden="1" spans="1:11">
      <c r="A5149" t="s">
        <v>674</v>
      </c>
      <c r="B5149">
        <v>1</v>
      </c>
      <c r="C5149" t="s">
        <v>545</v>
      </c>
      <c r="D5149">
        <v>1</v>
      </c>
      <c r="E5149" t="s">
        <v>547</v>
      </c>
      <c r="F5149">
        <v>2</v>
      </c>
      <c r="G5149" s="493">
        <v>45181.7075925926</v>
      </c>
      <c r="H5149" s="493">
        <v>45209.4892476852</v>
      </c>
      <c r="I5149" t="s">
        <v>11382</v>
      </c>
      <c r="J5149" t="s">
        <v>10509</v>
      </c>
      <c r="K5149" t="s">
        <v>4182</v>
      </c>
    </row>
    <row r="5150" hidden="1" spans="1:11">
      <c r="A5150" t="s">
        <v>672</v>
      </c>
      <c r="B5150">
        <v>1</v>
      </c>
      <c r="C5150" t="s">
        <v>545</v>
      </c>
      <c r="D5150">
        <v>1</v>
      </c>
      <c r="E5150" t="s">
        <v>547</v>
      </c>
      <c r="F5150">
        <v>2</v>
      </c>
      <c r="G5150" s="493">
        <v>45181.7075925926</v>
      </c>
      <c r="H5150" s="493">
        <v>45209.4892476852</v>
      </c>
      <c r="I5150" t="s">
        <v>11386</v>
      </c>
      <c r="J5150" t="s">
        <v>10509</v>
      </c>
      <c r="K5150" t="s">
        <v>4182</v>
      </c>
    </row>
    <row r="5151" hidden="1" spans="1:11">
      <c r="A5151" t="s">
        <v>12018</v>
      </c>
      <c r="B5151">
        <v>1</v>
      </c>
      <c r="C5151" t="s">
        <v>12018</v>
      </c>
      <c r="D5151">
        <v>1</v>
      </c>
      <c r="F5151">
        <v>0</v>
      </c>
      <c r="G5151" s="493">
        <v>45888.6577546296</v>
      </c>
      <c r="H5151" s="493">
        <v>45888.6577546296</v>
      </c>
      <c r="I5151" t="s">
        <v>11361</v>
      </c>
      <c r="J5151" t="s">
        <v>11361</v>
      </c>
      <c r="K5151" t="s">
        <v>1368</v>
      </c>
    </row>
    <row r="5152" hidden="1" spans="1:11">
      <c r="A5152" t="s">
        <v>12019</v>
      </c>
      <c r="B5152">
        <v>1</v>
      </c>
      <c r="C5152" t="s">
        <v>12019</v>
      </c>
      <c r="D5152">
        <v>1</v>
      </c>
      <c r="F5152">
        <v>0</v>
      </c>
      <c r="G5152" s="493">
        <v>45883.4556597222</v>
      </c>
      <c r="H5152" s="493">
        <v>45883.4556597222</v>
      </c>
      <c r="I5152" t="s">
        <v>12020</v>
      </c>
      <c r="J5152" t="s">
        <v>12020</v>
      </c>
      <c r="K5152" t="s">
        <v>1368</v>
      </c>
    </row>
    <row r="5153" hidden="1" spans="1:11">
      <c r="A5153" t="s">
        <v>12021</v>
      </c>
      <c r="B5153">
        <v>1</v>
      </c>
      <c r="C5153" t="s">
        <v>11960</v>
      </c>
      <c r="D5153">
        <v>1</v>
      </c>
      <c r="E5153" t="s">
        <v>1138</v>
      </c>
      <c r="F5153">
        <v>8</v>
      </c>
      <c r="G5153" s="493">
        <v>45784.6224421296</v>
      </c>
      <c r="H5153" s="493">
        <v>45862.3922222222</v>
      </c>
      <c r="I5153" t="s">
        <v>12022</v>
      </c>
      <c r="J5153" t="s">
        <v>11962</v>
      </c>
      <c r="K5153" t="s">
        <v>11962</v>
      </c>
    </row>
    <row r="5154" hidden="1" spans="1:11">
      <c r="A5154" t="s">
        <v>12023</v>
      </c>
      <c r="B5154">
        <v>1</v>
      </c>
      <c r="C5154" t="s">
        <v>12024</v>
      </c>
      <c r="D5154">
        <v>1</v>
      </c>
      <c r="E5154" t="s">
        <v>12025</v>
      </c>
      <c r="F5154">
        <v>8</v>
      </c>
      <c r="G5154" s="493">
        <v>45883.4728125</v>
      </c>
      <c r="H5154" s="493">
        <v>45883.5020486111</v>
      </c>
      <c r="I5154" t="s">
        <v>12026</v>
      </c>
      <c r="J5154" t="s">
        <v>12027</v>
      </c>
      <c r="K5154" t="s">
        <v>12028</v>
      </c>
    </row>
    <row r="5155" hidden="1" spans="1:11">
      <c r="A5155" t="s">
        <v>12029</v>
      </c>
      <c r="B5155">
        <v>1</v>
      </c>
      <c r="C5155" t="s">
        <v>12029</v>
      </c>
      <c r="D5155">
        <v>1</v>
      </c>
      <c r="F5155">
        <v>0</v>
      </c>
      <c r="G5155" s="493">
        <v>45883.4565740741</v>
      </c>
      <c r="H5155" s="493">
        <v>45883.4565740741</v>
      </c>
      <c r="I5155" t="s">
        <v>12030</v>
      </c>
      <c r="J5155" t="s">
        <v>12030</v>
      </c>
      <c r="K5155" t="s">
        <v>1368</v>
      </c>
    </row>
    <row r="5156" hidden="1" spans="1:11">
      <c r="A5156" t="s">
        <v>839</v>
      </c>
      <c r="B5156">
        <v>1</v>
      </c>
      <c r="C5156" t="s">
        <v>836</v>
      </c>
      <c r="D5156">
        <v>1</v>
      </c>
      <c r="E5156" t="s">
        <v>838</v>
      </c>
      <c r="F5156">
        <v>8</v>
      </c>
      <c r="G5156" s="493">
        <v>45756.4556597222</v>
      </c>
      <c r="H5156" s="493">
        <v>45821.5823842593</v>
      </c>
      <c r="I5156" t="s">
        <v>11008</v>
      </c>
      <c r="J5156" t="s">
        <v>10551</v>
      </c>
      <c r="K5156" t="s">
        <v>10551</v>
      </c>
    </row>
    <row r="5157" hidden="1" spans="1:11">
      <c r="A5157" t="s">
        <v>12031</v>
      </c>
      <c r="B5157">
        <v>1</v>
      </c>
      <c r="C5157" t="s">
        <v>11773</v>
      </c>
      <c r="D5157">
        <v>1</v>
      </c>
      <c r="E5157" t="s">
        <v>11774</v>
      </c>
      <c r="F5157">
        <v>8</v>
      </c>
      <c r="G5157" s="493">
        <v>45762.6157523148</v>
      </c>
      <c r="H5157" s="493">
        <v>45762.6607986111</v>
      </c>
      <c r="I5157" t="s">
        <v>11014</v>
      </c>
      <c r="J5157" t="s">
        <v>10554</v>
      </c>
      <c r="K5157" t="s">
        <v>10555</v>
      </c>
    </row>
    <row r="5158" hidden="1" spans="1:11">
      <c r="A5158" t="s">
        <v>837</v>
      </c>
      <c r="B5158">
        <v>1</v>
      </c>
      <c r="C5158" t="s">
        <v>836</v>
      </c>
      <c r="D5158">
        <v>1</v>
      </c>
      <c r="E5158" t="s">
        <v>838</v>
      </c>
      <c r="F5158">
        <v>8</v>
      </c>
      <c r="G5158" s="493">
        <v>45756.4556597222</v>
      </c>
      <c r="H5158" s="493">
        <v>45821.5823842593</v>
      </c>
      <c r="I5158" t="s">
        <v>10997</v>
      </c>
      <c r="J5158" t="s">
        <v>10551</v>
      </c>
      <c r="K5158" t="s">
        <v>10551</v>
      </c>
    </row>
    <row r="5159" hidden="1" spans="1:11">
      <c r="A5159" t="s">
        <v>12032</v>
      </c>
      <c r="B5159">
        <v>1</v>
      </c>
      <c r="C5159" t="s">
        <v>11773</v>
      </c>
      <c r="D5159">
        <v>1</v>
      </c>
      <c r="E5159" t="s">
        <v>11774</v>
      </c>
      <c r="F5159">
        <v>8</v>
      </c>
      <c r="G5159" s="493">
        <v>45762.6157523148</v>
      </c>
      <c r="H5159" s="493">
        <v>45762.6607986111</v>
      </c>
      <c r="I5159" t="s">
        <v>11224</v>
      </c>
      <c r="J5159" t="s">
        <v>10554</v>
      </c>
      <c r="K5159" t="s">
        <v>10555</v>
      </c>
    </row>
    <row r="5160" hidden="1" spans="1:11">
      <c r="A5160" t="s">
        <v>12033</v>
      </c>
      <c r="B5160">
        <v>1</v>
      </c>
      <c r="C5160" t="s">
        <v>12034</v>
      </c>
      <c r="D5160">
        <v>1</v>
      </c>
      <c r="E5160" t="s">
        <v>845</v>
      </c>
      <c r="F5160">
        <v>8</v>
      </c>
      <c r="G5160" s="493">
        <v>45901.4444212963</v>
      </c>
      <c r="H5160" s="493">
        <v>45915.6298726852</v>
      </c>
      <c r="I5160" t="s">
        <v>11351</v>
      </c>
      <c r="J5160" t="s">
        <v>12035</v>
      </c>
      <c r="K5160" t="s">
        <v>12035</v>
      </c>
    </row>
    <row r="5161" hidden="1" spans="1:11">
      <c r="A5161" t="s">
        <v>844</v>
      </c>
      <c r="B5161">
        <v>1</v>
      </c>
      <c r="C5161" t="s">
        <v>843</v>
      </c>
      <c r="D5161">
        <v>1</v>
      </c>
      <c r="E5161" t="s">
        <v>845</v>
      </c>
      <c r="F5161">
        <v>8</v>
      </c>
      <c r="G5161" s="493">
        <v>45901.4478240741</v>
      </c>
      <c r="H5161" s="493">
        <v>45901.474849537</v>
      </c>
      <c r="I5161" t="s">
        <v>11363</v>
      </c>
      <c r="J5161" t="s">
        <v>12036</v>
      </c>
      <c r="K5161" t="s">
        <v>12036</v>
      </c>
    </row>
    <row r="5162" hidden="1" spans="1:11">
      <c r="A5162" t="s">
        <v>12037</v>
      </c>
      <c r="B5162">
        <v>1</v>
      </c>
      <c r="C5162" t="s">
        <v>12037</v>
      </c>
      <c r="D5162">
        <v>1</v>
      </c>
      <c r="F5162">
        <v>0</v>
      </c>
      <c r="G5162" s="493">
        <v>45895.6381134259</v>
      </c>
      <c r="H5162" s="493">
        <v>45895.6381134259</v>
      </c>
      <c r="I5162" t="s">
        <v>12038</v>
      </c>
      <c r="J5162" t="s">
        <v>12038</v>
      </c>
      <c r="K5162" t="s">
        <v>1368</v>
      </c>
    </row>
    <row r="5163" hidden="1" spans="1:11">
      <c r="A5163" t="s">
        <v>12039</v>
      </c>
      <c r="B5163">
        <v>1</v>
      </c>
      <c r="C5163" t="s">
        <v>12039</v>
      </c>
      <c r="D5163">
        <v>1</v>
      </c>
      <c r="F5163">
        <v>0</v>
      </c>
      <c r="G5163" s="493">
        <v>45895.6489236111</v>
      </c>
      <c r="H5163" s="493">
        <v>45895.6489236111</v>
      </c>
      <c r="I5163" t="s">
        <v>12040</v>
      </c>
      <c r="J5163" t="s">
        <v>12040</v>
      </c>
      <c r="K5163" t="s">
        <v>1368</v>
      </c>
    </row>
    <row r="5164" hidden="1" spans="1:11">
      <c r="A5164" t="s">
        <v>12041</v>
      </c>
      <c r="B5164">
        <v>1</v>
      </c>
      <c r="C5164" t="s">
        <v>12041</v>
      </c>
      <c r="D5164">
        <v>1</v>
      </c>
      <c r="F5164">
        <v>0</v>
      </c>
      <c r="G5164" s="493">
        <v>45895.6426736111</v>
      </c>
      <c r="H5164" s="493">
        <v>45895.6426736111</v>
      </c>
      <c r="I5164" t="s">
        <v>12042</v>
      </c>
      <c r="J5164" t="s">
        <v>12042</v>
      </c>
      <c r="K5164" t="s">
        <v>1368</v>
      </c>
    </row>
    <row r="5165" hidden="1" spans="1:11">
      <c r="A5165" t="s">
        <v>12043</v>
      </c>
      <c r="B5165">
        <v>1</v>
      </c>
      <c r="C5165" t="s">
        <v>12043</v>
      </c>
      <c r="D5165">
        <v>1</v>
      </c>
      <c r="F5165">
        <v>0</v>
      </c>
      <c r="G5165" s="493">
        <v>45895.650625</v>
      </c>
      <c r="H5165" s="493">
        <v>45895.650625</v>
      </c>
      <c r="I5165" t="s">
        <v>12044</v>
      </c>
      <c r="J5165" t="s">
        <v>12044</v>
      </c>
      <c r="K5165" t="s">
        <v>1368</v>
      </c>
    </row>
    <row r="5166" hidden="1" spans="1:11">
      <c r="A5166" t="s">
        <v>12045</v>
      </c>
      <c r="B5166">
        <v>1</v>
      </c>
      <c r="C5166" t="s">
        <v>12045</v>
      </c>
      <c r="D5166">
        <v>1</v>
      </c>
      <c r="F5166">
        <v>0</v>
      </c>
      <c r="G5166" s="493">
        <v>45895.6399305556</v>
      </c>
      <c r="H5166" s="493">
        <v>45895.6399305556</v>
      </c>
      <c r="I5166" t="s">
        <v>12046</v>
      </c>
      <c r="J5166" t="s">
        <v>12046</v>
      </c>
      <c r="K5166" t="s">
        <v>1368</v>
      </c>
    </row>
    <row r="5167" hidden="1" spans="1:11">
      <c r="A5167" t="s">
        <v>12047</v>
      </c>
      <c r="B5167">
        <v>1</v>
      </c>
      <c r="C5167" t="s">
        <v>12047</v>
      </c>
      <c r="D5167">
        <v>1</v>
      </c>
      <c r="F5167">
        <v>0</v>
      </c>
      <c r="G5167" s="493">
        <v>45895.6409259259</v>
      </c>
      <c r="H5167" s="493">
        <v>45895.6409259259</v>
      </c>
      <c r="I5167" t="s">
        <v>12048</v>
      </c>
      <c r="J5167" t="s">
        <v>12048</v>
      </c>
      <c r="K5167" t="s">
        <v>1368</v>
      </c>
    </row>
    <row r="5168" hidden="1" spans="1:11">
      <c r="A5168" t="s">
        <v>12049</v>
      </c>
      <c r="B5168">
        <v>1</v>
      </c>
      <c r="C5168" t="s">
        <v>12050</v>
      </c>
      <c r="D5168">
        <v>1</v>
      </c>
      <c r="E5168" t="s">
        <v>11651</v>
      </c>
      <c r="F5168">
        <v>2</v>
      </c>
      <c r="G5168" s="493">
        <v>45943.5219560185</v>
      </c>
      <c r="H5168" s="493">
        <v>45943.6062152778</v>
      </c>
      <c r="I5168" t="s">
        <v>12051</v>
      </c>
      <c r="J5168" t="s">
        <v>12052</v>
      </c>
      <c r="K5168" t="s">
        <v>12052</v>
      </c>
    </row>
    <row r="5169" hidden="1" spans="1:11">
      <c r="A5169" t="s">
        <v>12053</v>
      </c>
      <c r="B5169">
        <v>1</v>
      </c>
      <c r="C5169" t="s">
        <v>12053</v>
      </c>
      <c r="D5169">
        <v>1</v>
      </c>
      <c r="F5169">
        <v>0</v>
      </c>
      <c r="G5169" s="493">
        <v>45873.6671990741</v>
      </c>
      <c r="H5169" s="493">
        <v>45873.6671990741</v>
      </c>
      <c r="I5169" t="s">
        <v>12054</v>
      </c>
      <c r="J5169" t="s">
        <v>12054</v>
      </c>
      <c r="K5169" t="s">
        <v>1368</v>
      </c>
    </row>
    <row r="5170" hidden="1" spans="1:11">
      <c r="A5170" t="s">
        <v>12055</v>
      </c>
      <c r="B5170">
        <v>1</v>
      </c>
      <c r="C5170" t="s">
        <v>12055</v>
      </c>
      <c r="D5170">
        <v>1</v>
      </c>
      <c r="F5170">
        <v>0</v>
      </c>
      <c r="G5170" s="493">
        <v>45882.3891435185</v>
      </c>
      <c r="H5170" s="493">
        <v>45882.3891435185</v>
      </c>
      <c r="I5170" t="s">
        <v>12056</v>
      </c>
      <c r="J5170" t="s">
        <v>12056</v>
      </c>
      <c r="K5170" t="s">
        <v>1368</v>
      </c>
    </row>
    <row r="5171" hidden="1" spans="1:11">
      <c r="A5171" t="s">
        <v>12057</v>
      </c>
      <c r="B5171">
        <v>1</v>
      </c>
      <c r="C5171" t="s">
        <v>12057</v>
      </c>
      <c r="D5171">
        <v>1</v>
      </c>
      <c r="F5171">
        <v>0</v>
      </c>
      <c r="G5171" s="493">
        <v>45901.4388773148</v>
      </c>
      <c r="H5171" s="493">
        <v>45901.4388773148</v>
      </c>
      <c r="I5171" t="s">
        <v>12058</v>
      </c>
      <c r="J5171" t="s">
        <v>12058</v>
      </c>
      <c r="K5171" t="s">
        <v>1368</v>
      </c>
    </row>
    <row r="5172" hidden="1" spans="1:11">
      <c r="A5172" t="s">
        <v>12059</v>
      </c>
      <c r="B5172">
        <v>1</v>
      </c>
      <c r="C5172" t="s">
        <v>12059</v>
      </c>
      <c r="D5172">
        <v>1</v>
      </c>
      <c r="F5172">
        <v>0</v>
      </c>
      <c r="G5172" s="493">
        <v>45901.4411805556</v>
      </c>
      <c r="H5172" s="493">
        <v>45901.4411805556</v>
      </c>
      <c r="I5172" t="s">
        <v>12060</v>
      </c>
      <c r="J5172" t="s">
        <v>12060</v>
      </c>
      <c r="K5172" t="s">
        <v>1368</v>
      </c>
    </row>
    <row r="5173" hidden="1" spans="1:11">
      <c r="A5173" t="s">
        <v>12061</v>
      </c>
      <c r="B5173">
        <v>1</v>
      </c>
      <c r="C5173" t="s">
        <v>12061</v>
      </c>
      <c r="D5173">
        <v>1</v>
      </c>
      <c r="F5173">
        <v>0</v>
      </c>
      <c r="G5173" s="493">
        <v>45943.507650463</v>
      </c>
      <c r="H5173" s="493">
        <v>45943.507650463</v>
      </c>
      <c r="I5173" t="s">
        <v>12062</v>
      </c>
      <c r="J5173" t="s">
        <v>12062</v>
      </c>
      <c r="K5173" t="s">
        <v>1368</v>
      </c>
    </row>
    <row r="5174" hidden="1" spans="1:11">
      <c r="A5174" t="s">
        <v>699</v>
      </c>
      <c r="B5174">
        <v>1</v>
      </c>
      <c r="C5174" t="s">
        <v>607</v>
      </c>
      <c r="D5174">
        <v>1</v>
      </c>
      <c r="E5174" t="s">
        <v>493</v>
      </c>
      <c r="F5174">
        <v>4</v>
      </c>
      <c r="G5174" s="493">
        <v>44762.3627314815</v>
      </c>
      <c r="H5174" s="493">
        <v>44762.3676736111</v>
      </c>
      <c r="I5174" t="s">
        <v>9666</v>
      </c>
      <c r="J5174" t="s">
        <v>9667</v>
      </c>
      <c r="K5174" t="s">
        <v>9558</v>
      </c>
    </row>
    <row r="5175" hidden="1" spans="1:11">
      <c r="A5175" t="s">
        <v>12063</v>
      </c>
      <c r="B5175">
        <v>1</v>
      </c>
      <c r="C5175" t="s">
        <v>490</v>
      </c>
      <c r="D5175">
        <v>1</v>
      </c>
      <c r="E5175" t="s">
        <v>493</v>
      </c>
      <c r="F5175">
        <v>4</v>
      </c>
      <c r="G5175" s="493">
        <v>44762.3630208333</v>
      </c>
      <c r="H5175" s="493">
        <v>45864.6647685185</v>
      </c>
      <c r="I5175" t="s">
        <v>9662</v>
      </c>
      <c r="J5175" t="s">
        <v>9663</v>
      </c>
      <c r="K5175" t="s">
        <v>8010</v>
      </c>
    </row>
    <row r="5176" hidden="1" spans="1:11">
      <c r="A5176" t="s">
        <v>12064</v>
      </c>
      <c r="B5176">
        <v>1</v>
      </c>
      <c r="C5176" t="s">
        <v>490</v>
      </c>
      <c r="D5176">
        <v>1</v>
      </c>
      <c r="E5176" t="s">
        <v>493</v>
      </c>
      <c r="F5176">
        <v>4</v>
      </c>
      <c r="G5176" s="493">
        <v>44762.3630208333</v>
      </c>
      <c r="H5176" s="493">
        <v>45864.6647685185</v>
      </c>
      <c r="I5176" t="s">
        <v>9054</v>
      </c>
      <c r="J5176" t="s">
        <v>9663</v>
      </c>
      <c r="K5176" t="s">
        <v>8010</v>
      </c>
    </row>
    <row r="5177" hidden="1" spans="1:11">
      <c r="A5177" t="s">
        <v>1155</v>
      </c>
      <c r="B5177">
        <v>1</v>
      </c>
      <c r="C5177" t="s">
        <v>1136</v>
      </c>
      <c r="D5177">
        <v>1</v>
      </c>
      <c r="E5177" t="s">
        <v>1138</v>
      </c>
      <c r="F5177">
        <v>8</v>
      </c>
      <c r="G5177" s="493">
        <v>45910.7987384259</v>
      </c>
      <c r="H5177" s="493">
        <v>45910.8140277778</v>
      </c>
      <c r="I5177" t="s">
        <v>12065</v>
      </c>
      <c r="J5177" t="s">
        <v>12066</v>
      </c>
      <c r="K5177" t="s">
        <v>12066</v>
      </c>
    </row>
    <row r="5178" hidden="1" spans="1:11">
      <c r="A5178" t="s">
        <v>1137</v>
      </c>
      <c r="B5178">
        <v>1</v>
      </c>
      <c r="C5178" t="s">
        <v>1136</v>
      </c>
      <c r="D5178">
        <v>1</v>
      </c>
      <c r="E5178" t="s">
        <v>1138</v>
      </c>
      <c r="F5178">
        <v>8</v>
      </c>
      <c r="G5178" s="493">
        <v>45910.7987384259</v>
      </c>
      <c r="H5178" s="493">
        <v>45910.8140277778</v>
      </c>
      <c r="I5178" t="s">
        <v>12067</v>
      </c>
      <c r="J5178" t="s">
        <v>12066</v>
      </c>
      <c r="K5178" t="s">
        <v>12066</v>
      </c>
    </row>
    <row r="5179" hidden="1" spans="1:11">
      <c r="A5179" t="s">
        <v>1156</v>
      </c>
      <c r="B5179">
        <v>1</v>
      </c>
      <c r="C5179" t="s">
        <v>1136</v>
      </c>
      <c r="D5179">
        <v>1</v>
      </c>
      <c r="E5179" t="s">
        <v>1138</v>
      </c>
      <c r="F5179">
        <v>8</v>
      </c>
      <c r="G5179" s="493">
        <v>45910.7987384259</v>
      </c>
      <c r="H5179" s="493">
        <v>45910.8140277778</v>
      </c>
      <c r="I5179" t="s">
        <v>12068</v>
      </c>
      <c r="J5179" t="s">
        <v>12066</v>
      </c>
      <c r="K5179" t="s">
        <v>12066</v>
      </c>
    </row>
    <row r="5180" hidden="1" spans="1:11">
      <c r="A5180" t="s">
        <v>1139</v>
      </c>
      <c r="B5180">
        <v>1</v>
      </c>
      <c r="C5180" t="s">
        <v>1136</v>
      </c>
      <c r="D5180">
        <v>1</v>
      </c>
      <c r="E5180" t="s">
        <v>1138</v>
      </c>
      <c r="F5180">
        <v>8</v>
      </c>
      <c r="G5180" s="493">
        <v>45910.7987384259</v>
      </c>
      <c r="H5180" s="493">
        <v>45910.8140277778</v>
      </c>
      <c r="I5180" t="s">
        <v>12069</v>
      </c>
      <c r="J5180" t="s">
        <v>12066</v>
      </c>
      <c r="K5180" t="s">
        <v>12066</v>
      </c>
    </row>
    <row r="5181" hidden="1" spans="1:11">
      <c r="A5181" t="s">
        <v>12070</v>
      </c>
      <c r="B5181">
        <v>1</v>
      </c>
      <c r="C5181" t="s">
        <v>12070</v>
      </c>
      <c r="D5181">
        <v>1</v>
      </c>
      <c r="F5181">
        <v>0</v>
      </c>
      <c r="G5181" s="493">
        <v>45943.5156944444</v>
      </c>
      <c r="H5181" s="493">
        <v>45943.5156944444</v>
      </c>
      <c r="I5181" t="s">
        <v>7594</v>
      </c>
      <c r="J5181" t="s">
        <v>7594</v>
      </c>
      <c r="K5181" t="s">
        <v>1368</v>
      </c>
    </row>
    <row r="5182" hidden="1" spans="1:11">
      <c r="A5182" t="s">
        <v>12071</v>
      </c>
      <c r="B5182">
        <v>1</v>
      </c>
      <c r="C5182" t="s">
        <v>12071</v>
      </c>
      <c r="D5182">
        <v>1</v>
      </c>
      <c r="F5182">
        <v>0</v>
      </c>
      <c r="G5182" s="493">
        <v>45910.7940393519</v>
      </c>
      <c r="H5182" s="493">
        <v>45910.7940393519</v>
      </c>
      <c r="I5182" t="s">
        <v>12072</v>
      </c>
      <c r="J5182" t="s">
        <v>12072</v>
      </c>
      <c r="K5182" t="s">
        <v>1368</v>
      </c>
    </row>
    <row r="5183" hidden="1" spans="1:11">
      <c r="A5183" t="s">
        <v>12073</v>
      </c>
      <c r="B5183">
        <v>1</v>
      </c>
      <c r="C5183" t="s">
        <v>12073</v>
      </c>
      <c r="D5183">
        <v>1</v>
      </c>
      <c r="F5183">
        <v>0</v>
      </c>
      <c r="G5183" s="493">
        <v>45910.7955555556</v>
      </c>
      <c r="H5183" s="493">
        <v>45910.7955555556</v>
      </c>
      <c r="I5183" t="s">
        <v>12074</v>
      </c>
      <c r="J5183" t="s">
        <v>12074</v>
      </c>
      <c r="K5183" t="s">
        <v>1368</v>
      </c>
    </row>
    <row r="5184" hidden="1" spans="1:11">
      <c r="A5184" t="s">
        <v>12075</v>
      </c>
      <c r="B5184">
        <v>1</v>
      </c>
      <c r="C5184" t="s">
        <v>12075</v>
      </c>
      <c r="D5184">
        <v>1</v>
      </c>
      <c r="F5184">
        <v>0</v>
      </c>
      <c r="G5184" s="493">
        <v>45910.7950115741</v>
      </c>
      <c r="H5184" s="493">
        <v>45910.7950115741</v>
      </c>
      <c r="I5184" t="s">
        <v>12076</v>
      </c>
      <c r="J5184" t="s">
        <v>12076</v>
      </c>
      <c r="K5184" t="s">
        <v>1368</v>
      </c>
    </row>
    <row r="5185" hidden="1" spans="1:11">
      <c r="A5185" t="s">
        <v>12077</v>
      </c>
      <c r="B5185">
        <v>1</v>
      </c>
      <c r="C5185" t="s">
        <v>12077</v>
      </c>
      <c r="D5185">
        <v>1</v>
      </c>
      <c r="F5185">
        <v>0</v>
      </c>
      <c r="G5185" s="493">
        <v>45910.7962962963</v>
      </c>
      <c r="H5185" s="493">
        <v>45910.7962962963</v>
      </c>
      <c r="I5185" t="s">
        <v>12078</v>
      </c>
      <c r="J5185" t="s">
        <v>12078</v>
      </c>
      <c r="K5185" t="s">
        <v>1368</v>
      </c>
    </row>
    <row r="5186" hidden="1" spans="1:11">
      <c r="A5186" t="s">
        <v>12079</v>
      </c>
      <c r="B5186">
        <v>1</v>
      </c>
      <c r="C5186" t="s">
        <v>12079</v>
      </c>
      <c r="D5186">
        <v>1</v>
      </c>
      <c r="F5186">
        <v>0</v>
      </c>
      <c r="G5186" s="493">
        <v>45943.5163425926</v>
      </c>
      <c r="H5186" s="493">
        <v>45943.5163425926</v>
      </c>
      <c r="I5186" t="s">
        <v>6399</v>
      </c>
      <c r="J5186" t="s">
        <v>6399</v>
      </c>
      <c r="K5186" t="s">
        <v>1368</v>
      </c>
    </row>
    <row r="5187" hidden="1" spans="1:11">
      <c r="A5187" t="s">
        <v>12080</v>
      </c>
      <c r="B5187">
        <v>1</v>
      </c>
      <c r="C5187" t="s">
        <v>12081</v>
      </c>
      <c r="D5187">
        <v>1</v>
      </c>
      <c r="E5187" t="s">
        <v>11651</v>
      </c>
      <c r="F5187">
        <v>2</v>
      </c>
      <c r="G5187" s="493">
        <v>45943.5376041667</v>
      </c>
      <c r="H5187" s="493">
        <v>45943.6059722222</v>
      </c>
      <c r="I5187" t="s">
        <v>11136</v>
      </c>
      <c r="J5187" t="s">
        <v>12082</v>
      </c>
      <c r="K5187" t="s">
        <v>12082</v>
      </c>
    </row>
    <row r="5188" hidden="1" spans="1:11">
      <c r="A5188" t="s">
        <v>3063</v>
      </c>
      <c r="B5188">
        <v>1</v>
      </c>
      <c r="C5188" t="s">
        <v>3063</v>
      </c>
      <c r="D5188">
        <v>1</v>
      </c>
      <c r="E5188" t="s">
        <v>12083</v>
      </c>
      <c r="F5188">
        <v>6</v>
      </c>
      <c r="G5188" s="493">
        <v>40486.7412731481</v>
      </c>
      <c r="H5188" s="493">
        <v>40486.7412731481</v>
      </c>
      <c r="I5188" t="s">
        <v>3064</v>
      </c>
      <c r="J5188" t="s">
        <v>3064</v>
      </c>
      <c r="K5188" t="s">
        <v>3065</v>
      </c>
    </row>
    <row r="5189" hidden="1" spans="1:11">
      <c r="A5189" t="s">
        <v>12084</v>
      </c>
      <c r="B5189">
        <v>1</v>
      </c>
      <c r="C5189" t="s">
        <v>12084</v>
      </c>
      <c r="D5189">
        <v>1</v>
      </c>
      <c r="E5189" t="s">
        <v>3067</v>
      </c>
      <c r="F5189">
        <v>4</v>
      </c>
      <c r="G5189" s="493">
        <v>40480.4737731482</v>
      </c>
      <c r="H5189" s="493">
        <v>40480.4737731482</v>
      </c>
      <c r="I5189" t="s">
        <v>3068</v>
      </c>
      <c r="J5189" t="s">
        <v>3068</v>
      </c>
      <c r="K5189" t="s">
        <v>3069</v>
      </c>
    </row>
    <row r="5190" hidden="1" spans="1:11">
      <c r="A5190" t="s">
        <v>3027</v>
      </c>
      <c r="B5190">
        <v>1</v>
      </c>
      <c r="C5190" t="s">
        <v>3027</v>
      </c>
      <c r="D5190">
        <v>1</v>
      </c>
      <c r="E5190" t="s">
        <v>1134</v>
      </c>
      <c r="F5190">
        <v>9</v>
      </c>
      <c r="G5190" s="493">
        <v>40710.4413425926</v>
      </c>
      <c r="H5190" s="493">
        <v>41482.4241087963</v>
      </c>
      <c r="I5190" t="s">
        <v>2762</v>
      </c>
      <c r="J5190" t="s">
        <v>2762</v>
      </c>
      <c r="K5190" t="s">
        <v>2763</v>
      </c>
    </row>
    <row r="5191" hidden="1" spans="1:11">
      <c r="A5191" t="s">
        <v>12085</v>
      </c>
      <c r="B5191">
        <v>1</v>
      </c>
      <c r="C5191" t="s">
        <v>12085</v>
      </c>
      <c r="D5191">
        <v>1</v>
      </c>
      <c r="E5191" t="s">
        <v>12086</v>
      </c>
      <c r="F5191">
        <v>6</v>
      </c>
      <c r="G5191" s="493">
        <v>40508.4258101852</v>
      </c>
      <c r="H5191" s="493">
        <v>40508.4258101852</v>
      </c>
      <c r="I5191" t="s">
        <v>3056</v>
      </c>
      <c r="J5191" t="s">
        <v>3056</v>
      </c>
      <c r="K5191" t="s">
        <v>3219</v>
      </c>
    </row>
    <row r="5192" hidden="1" spans="1:11">
      <c r="A5192" t="s">
        <v>12087</v>
      </c>
      <c r="B5192">
        <v>1</v>
      </c>
      <c r="C5192" t="s">
        <v>12087</v>
      </c>
      <c r="D5192">
        <v>1</v>
      </c>
      <c r="E5192" t="s">
        <v>3059</v>
      </c>
      <c r="F5192">
        <v>4</v>
      </c>
      <c r="G5192" s="493">
        <v>40627.4344212963</v>
      </c>
      <c r="H5192" s="493">
        <v>40630.7299768518</v>
      </c>
      <c r="I5192" t="s">
        <v>3060</v>
      </c>
      <c r="J5192" t="s">
        <v>3060</v>
      </c>
      <c r="K5192" t="s">
        <v>12088</v>
      </c>
    </row>
    <row r="5193" hidden="1" spans="1:11">
      <c r="A5193" t="s">
        <v>12089</v>
      </c>
      <c r="B5193">
        <v>1</v>
      </c>
      <c r="C5193" t="s">
        <v>4148</v>
      </c>
      <c r="D5193">
        <v>1</v>
      </c>
      <c r="E5193" t="s">
        <v>4149</v>
      </c>
      <c r="F5193">
        <v>4</v>
      </c>
      <c r="G5193" s="493">
        <v>40197.5236342593</v>
      </c>
      <c r="H5193" s="493">
        <v>40197.5236342593</v>
      </c>
      <c r="I5193" t="s">
        <v>3044</v>
      </c>
      <c r="J5193" t="s">
        <v>4150</v>
      </c>
      <c r="K5193" t="s">
        <v>4151</v>
      </c>
    </row>
    <row r="5194" hidden="1" spans="1:11">
      <c r="A5194" t="s">
        <v>12090</v>
      </c>
      <c r="B5194">
        <v>1</v>
      </c>
      <c r="C5194" t="s">
        <v>12090</v>
      </c>
      <c r="D5194">
        <v>1</v>
      </c>
      <c r="E5194" t="s">
        <v>12091</v>
      </c>
      <c r="F5194">
        <v>24</v>
      </c>
      <c r="G5194" s="493">
        <v>44175.607337963</v>
      </c>
      <c r="H5194" s="493">
        <v>45420.4357291667</v>
      </c>
      <c r="I5194" t="s">
        <v>12092</v>
      </c>
      <c r="J5194" t="s">
        <v>12092</v>
      </c>
      <c r="K5194" t="s">
        <v>12093</v>
      </c>
    </row>
    <row r="5195" hidden="1" spans="1:11">
      <c r="A5195" t="s">
        <v>12094</v>
      </c>
      <c r="B5195">
        <v>2</v>
      </c>
      <c r="C5195" t="s">
        <v>12094</v>
      </c>
      <c r="D5195">
        <v>2</v>
      </c>
      <c r="E5195" t="s">
        <v>12095</v>
      </c>
      <c r="F5195">
        <v>6</v>
      </c>
      <c r="G5195" s="493">
        <v>40421.4835763889</v>
      </c>
      <c r="H5195" s="493">
        <v>40421.4835763889</v>
      </c>
      <c r="I5195" t="s">
        <v>3420</v>
      </c>
      <c r="J5195" t="s">
        <v>3420</v>
      </c>
      <c r="K5195" t="s">
        <v>12096</v>
      </c>
    </row>
    <row r="5196" hidden="1" spans="1:11">
      <c r="A5196" t="s">
        <v>12097</v>
      </c>
      <c r="B5196">
        <v>1</v>
      </c>
      <c r="C5196" t="s">
        <v>12094</v>
      </c>
      <c r="D5196">
        <v>2</v>
      </c>
      <c r="E5196" t="s">
        <v>12095</v>
      </c>
      <c r="F5196">
        <v>6</v>
      </c>
      <c r="G5196" s="493">
        <v>40421.4835763889</v>
      </c>
      <c r="H5196" s="493">
        <v>40421.4835763889</v>
      </c>
      <c r="I5196" t="s">
        <v>3419</v>
      </c>
      <c r="J5196" t="s">
        <v>3420</v>
      </c>
      <c r="K5196" t="s">
        <v>12096</v>
      </c>
    </row>
    <row r="5197" hidden="1" spans="1:11">
      <c r="A5197" t="s">
        <v>12098</v>
      </c>
      <c r="B5197" t="s">
        <v>1389</v>
      </c>
      <c r="C5197">
        <v>93426601</v>
      </c>
      <c r="D5197" t="s">
        <v>2033</v>
      </c>
      <c r="E5197">
        <v>93426691</v>
      </c>
      <c r="F5197">
        <v>24</v>
      </c>
      <c r="G5197" s="493">
        <v>40484.7172337963</v>
      </c>
      <c r="H5197" s="493">
        <v>41218.4063657407</v>
      </c>
      <c r="I5197" t="s">
        <v>12099</v>
      </c>
      <c r="J5197" t="s">
        <v>2163</v>
      </c>
      <c r="K5197" t="s">
        <v>2165</v>
      </c>
    </row>
    <row r="5198" hidden="1" spans="1:11">
      <c r="A5198" t="s">
        <v>12100</v>
      </c>
      <c r="B5198">
        <v>1</v>
      </c>
      <c r="C5198" t="s">
        <v>12100</v>
      </c>
      <c r="D5198">
        <v>1</v>
      </c>
      <c r="E5198" t="s">
        <v>3699</v>
      </c>
      <c r="F5198">
        <v>4</v>
      </c>
      <c r="G5198" s="493">
        <v>40415.3986574074</v>
      </c>
      <c r="H5198" s="493">
        <v>40415.3986574074</v>
      </c>
      <c r="I5198" t="s">
        <v>12101</v>
      </c>
      <c r="J5198" t="s">
        <v>12101</v>
      </c>
      <c r="K5198" t="s">
        <v>9616</v>
      </c>
    </row>
    <row r="5199" hidden="1" spans="1:11">
      <c r="A5199" t="s">
        <v>12102</v>
      </c>
      <c r="B5199">
        <v>1</v>
      </c>
      <c r="C5199" t="s">
        <v>12102</v>
      </c>
      <c r="D5199">
        <v>1</v>
      </c>
      <c r="E5199" t="s">
        <v>12103</v>
      </c>
      <c r="F5199">
        <v>4</v>
      </c>
      <c r="G5199" s="493">
        <v>40742.5676273148</v>
      </c>
      <c r="H5199" s="493">
        <v>40742.5713194444</v>
      </c>
      <c r="I5199" t="s">
        <v>3543</v>
      </c>
      <c r="J5199" t="s">
        <v>3543</v>
      </c>
      <c r="K5199" t="s">
        <v>12104</v>
      </c>
    </row>
    <row r="5200" hidden="1" spans="1:11">
      <c r="A5200" t="s">
        <v>12105</v>
      </c>
      <c r="B5200">
        <v>1</v>
      </c>
      <c r="C5200" t="s">
        <v>12102</v>
      </c>
      <c r="D5200">
        <v>1</v>
      </c>
      <c r="E5200" t="s">
        <v>12103</v>
      </c>
      <c r="F5200">
        <v>4</v>
      </c>
      <c r="G5200" s="493">
        <v>40742.5676273148</v>
      </c>
      <c r="H5200" s="493">
        <v>40742.5713194444</v>
      </c>
      <c r="I5200" t="s">
        <v>3542</v>
      </c>
      <c r="J5200" t="s">
        <v>3543</v>
      </c>
      <c r="K5200" t="s">
        <v>12104</v>
      </c>
    </row>
    <row r="5201" hidden="1" spans="1:11">
      <c r="A5201" t="s">
        <v>12106</v>
      </c>
      <c r="B5201">
        <v>1</v>
      </c>
      <c r="C5201" t="s">
        <v>12106</v>
      </c>
      <c r="D5201">
        <v>1</v>
      </c>
      <c r="E5201">
        <v>96219494</v>
      </c>
      <c r="F5201">
        <v>6</v>
      </c>
      <c r="G5201" s="493">
        <v>40599.4200115741</v>
      </c>
      <c r="H5201" s="493">
        <v>40599.4280439815</v>
      </c>
      <c r="I5201" t="s">
        <v>4347</v>
      </c>
      <c r="J5201" t="s">
        <v>4347</v>
      </c>
      <c r="K5201" t="s">
        <v>12107</v>
      </c>
    </row>
    <row r="5202" hidden="1" spans="1:11">
      <c r="A5202" t="s">
        <v>12108</v>
      </c>
      <c r="B5202">
        <v>1</v>
      </c>
      <c r="C5202" t="s">
        <v>12108</v>
      </c>
      <c r="D5202">
        <v>1</v>
      </c>
      <c r="E5202" t="s">
        <v>12109</v>
      </c>
      <c r="F5202">
        <v>4</v>
      </c>
      <c r="G5202" s="493">
        <v>40730.4750115741</v>
      </c>
      <c r="H5202" s="493">
        <v>41603.5606481481</v>
      </c>
      <c r="I5202" t="s">
        <v>3592</v>
      </c>
      <c r="J5202" t="s">
        <v>3592</v>
      </c>
      <c r="K5202" t="s">
        <v>3592</v>
      </c>
    </row>
    <row r="5203" hidden="1" spans="1:11">
      <c r="A5203" t="s">
        <v>12110</v>
      </c>
      <c r="B5203">
        <v>1</v>
      </c>
      <c r="C5203" t="s">
        <v>12110</v>
      </c>
      <c r="D5203">
        <v>1</v>
      </c>
      <c r="E5203" t="s">
        <v>9328</v>
      </c>
      <c r="F5203">
        <v>4</v>
      </c>
      <c r="G5203" s="493">
        <v>40498.6078472222</v>
      </c>
      <c r="H5203" s="493">
        <v>40498.6078472222</v>
      </c>
      <c r="I5203" t="s">
        <v>9329</v>
      </c>
      <c r="J5203" t="s">
        <v>9329</v>
      </c>
      <c r="K5203" t="s">
        <v>12111</v>
      </c>
    </row>
    <row r="5204" hidden="1" spans="1:11">
      <c r="A5204" t="s">
        <v>1113</v>
      </c>
      <c r="B5204">
        <v>1</v>
      </c>
      <c r="C5204" t="s">
        <v>1113</v>
      </c>
      <c r="D5204">
        <v>1</v>
      </c>
      <c r="E5204" t="s">
        <v>1112</v>
      </c>
      <c r="F5204">
        <v>6</v>
      </c>
      <c r="G5204" s="493">
        <v>40654.780787037</v>
      </c>
      <c r="H5204" s="493">
        <v>42814.6530092593</v>
      </c>
      <c r="I5204" t="s">
        <v>2429</v>
      </c>
      <c r="J5204" t="s">
        <v>2429</v>
      </c>
      <c r="K5204" t="s">
        <v>2430</v>
      </c>
    </row>
    <row r="5205" hidden="1" spans="1:11">
      <c r="A5205" t="s">
        <v>12112</v>
      </c>
      <c r="B5205">
        <v>1</v>
      </c>
      <c r="C5205" t="s">
        <v>12112</v>
      </c>
      <c r="D5205">
        <v>1</v>
      </c>
      <c r="E5205" t="s">
        <v>3980</v>
      </c>
      <c r="F5205">
        <v>6</v>
      </c>
      <c r="G5205" s="493">
        <v>40654.7819907407</v>
      </c>
      <c r="H5205" s="493">
        <v>41058.6889930556</v>
      </c>
      <c r="I5205" t="s">
        <v>12113</v>
      </c>
      <c r="J5205" t="s">
        <v>12113</v>
      </c>
      <c r="K5205" t="s">
        <v>12114</v>
      </c>
    </row>
    <row r="5206" hidden="1" spans="1:11">
      <c r="A5206" t="s">
        <v>2423</v>
      </c>
      <c r="B5206">
        <v>1</v>
      </c>
      <c r="C5206" t="s">
        <v>2423</v>
      </c>
      <c r="D5206">
        <v>1</v>
      </c>
      <c r="E5206" t="s">
        <v>2424</v>
      </c>
      <c r="F5206">
        <v>6</v>
      </c>
      <c r="G5206" s="493">
        <v>40658.4296180556</v>
      </c>
      <c r="H5206" s="493">
        <v>40658.4418402778</v>
      </c>
      <c r="I5206" t="s">
        <v>2426</v>
      </c>
      <c r="J5206" t="s">
        <v>2426</v>
      </c>
      <c r="K5206" t="s">
        <v>2427</v>
      </c>
    </row>
    <row r="5207" hidden="1" spans="1:11">
      <c r="A5207" t="s">
        <v>12115</v>
      </c>
      <c r="B5207">
        <v>1</v>
      </c>
      <c r="C5207" t="s">
        <v>4750</v>
      </c>
      <c r="D5207">
        <v>2</v>
      </c>
      <c r="E5207" t="s">
        <v>2863</v>
      </c>
      <c r="F5207">
        <v>4</v>
      </c>
      <c r="G5207" s="493">
        <v>39870.4408449074</v>
      </c>
      <c r="H5207" s="493">
        <v>40534.6441666667</v>
      </c>
      <c r="I5207" t="s">
        <v>2974</v>
      </c>
      <c r="J5207" t="s">
        <v>4751</v>
      </c>
      <c r="K5207" t="s">
        <v>2865</v>
      </c>
    </row>
    <row r="5208" hidden="1" spans="1:11">
      <c r="A5208" t="s">
        <v>12116</v>
      </c>
      <c r="B5208">
        <v>1</v>
      </c>
      <c r="C5208" t="s">
        <v>4750</v>
      </c>
      <c r="D5208">
        <v>2</v>
      </c>
      <c r="E5208" t="s">
        <v>2863</v>
      </c>
      <c r="F5208">
        <v>4</v>
      </c>
      <c r="G5208" s="493">
        <v>39870.4408449074</v>
      </c>
      <c r="H5208" s="493">
        <v>40534.6441666667</v>
      </c>
      <c r="I5208" t="s">
        <v>2869</v>
      </c>
      <c r="J5208" t="s">
        <v>4751</v>
      </c>
      <c r="K5208" t="s">
        <v>2865</v>
      </c>
    </row>
    <row r="5209" hidden="1" spans="1:11">
      <c r="A5209" t="s">
        <v>12117</v>
      </c>
      <c r="B5209">
        <v>1</v>
      </c>
      <c r="C5209" t="s">
        <v>12106</v>
      </c>
      <c r="D5209">
        <v>1</v>
      </c>
      <c r="E5209">
        <v>96219494</v>
      </c>
      <c r="F5209">
        <v>6</v>
      </c>
      <c r="G5209" s="493">
        <v>40599.4200115741</v>
      </c>
      <c r="H5209" s="493">
        <v>40599.4280439815</v>
      </c>
      <c r="I5209" t="s">
        <v>12118</v>
      </c>
      <c r="J5209" t="s">
        <v>4347</v>
      </c>
      <c r="K5209" t="s">
        <v>12107</v>
      </c>
    </row>
    <row r="5210" hidden="1" spans="1:11">
      <c r="A5210" t="s">
        <v>4053</v>
      </c>
      <c r="B5210">
        <v>1</v>
      </c>
      <c r="C5210" t="s">
        <v>4053</v>
      </c>
      <c r="D5210">
        <v>1</v>
      </c>
      <c r="E5210">
        <v>96164296</v>
      </c>
      <c r="F5210">
        <v>6</v>
      </c>
      <c r="G5210" s="493">
        <v>40480.6164467593</v>
      </c>
      <c r="H5210" s="493">
        <v>41606.3910532407</v>
      </c>
      <c r="I5210" t="s">
        <v>4054</v>
      </c>
      <c r="J5210" t="s">
        <v>4054</v>
      </c>
      <c r="K5210" t="s">
        <v>4055</v>
      </c>
    </row>
    <row r="5211" hidden="1" spans="1:11">
      <c r="A5211" t="s">
        <v>4057</v>
      </c>
      <c r="B5211">
        <v>1</v>
      </c>
      <c r="C5211" t="s">
        <v>4057</v>
      </c>
      <c r="D5211">
        <v>1</v>
      </c>
      <c r="E5211">
        <v>96224093</v>
      </c>
      <c r="F5211">
        <v>6</v>
      </c>
      <c r="G5211" s="493">
        <v>40480.6168865741</v>
      </c>
      <c r="H5211" s="493">
        <v>41606.3901273148</v>
      </c>
      <c r="I5211" t="s">
        <v>4058</v>
      </c>
      <c r="J5211" t="s">
        <v>4058</v>
      </c>
      <c r="K5211" t="s">
        <v>4059</v>
      </c>
    </row>
    <row r="5212" hidden="1" spans="1:11">
      <c r="A5212" t="s">
        <v>12119</v>
      </c>
      <c r="B5212">
        <v>1</v>
      </c>
      <c r="C5212" t="s">
        <v>4053</v>
      </c>
      <c r="D5212">
        <v>1</v>
      </c>
      <c r="E5212">
        <v>96164296</v>
      </c>
      <c r="F5212">
        <v>6</v>
      </c>
      <c r="G5212" s="493">
        <v>40480.6164467593</v>
      </c>
      <c r="H5212" s="493">
        <v>41606.3910532407</v>
      </c>
      <c r="I5212" t="s">
        <v>3809</v>
      </c>
      <c r="J5212" t="s">
        <v>4054</v>
      </c>
      <c r="K5212" t="s">
        <v>4055</v>
      </c>
    </row>
    <row r="5213" hidden="1" spans="1:11">
      <c r="A5213" t="s">
        <v>12120</v>
      </c>
      <c r="B5213">
        <v>1</v>
      </c>
      <c r="C5213" t="s">
        <v>4057</v>
      </c>
      <c r="D5213">
        <v>1</v>
      </c>
      <c r="E5213">
        <v>96224093</v>
      </c>
      <c r="F5213">
        <v>6</v>
      </c>
      <c r="G5213" s="493">
        <v>40480.6168865741</v>
      </c>
      <c r="H5213" s="493">
        <v>41606.3901273148</v>
      </c>
      <c r="I5213" t="s">
        <v>3941</v>
      </c>
      <c r="J5213" t="s">
        <v>4058</v>
      </c>
      <c r="K5213" t="s">
        <v>4059</v>
      </c>
    </row>
    <row r="5214" hidden="1" spans="1:11">
      <c r="A5214" t="s">
        <v>12121</v>
      </c>
      <c r="B5214">
        <v>1</v>
      </c>
      <c r="C5214" t="s">
        <v>2612</v>
      </c>
      <c r="D5214">
        <v>1</v>
      </c>
      <c r="E5214">
        <v>96235894</v>
      </c>
      <c r="F5214">
        <v>6</v>
      </c>
      <c r="G5214" s="493">
        <v>40703.7119675926</v>
      </c>
      <c r="H5214" s="493">
        <v>41036.1871527778</v>
      </c>
      <c r="I5214" t="s">
        <v>12122</v>
      </c>
      <c r="J5214" t="s">
        <v>2613</v>
      </c>
      <c r="K5214" t="s">
        <v>2614</v>
      </c>
    </row>
    <row r="5215" hidden="1" spans="1:11">
      <c r="A5215" t="s">
        <v>3506</v>
      </c>
      <c r="B5215">
        <v>1</v>
      </c>
      <c r="C5215" t="s">
        <v>3506</v>
      </c>
      <c r="D5215">
        <v>1</v>
      </c>
      <c r="E5215" t="s">
        <v>3496</v>
      </c>
      <c r="F5215">
        <v>9</v>
      </c>
      <c r="G5215" s="493">
        <v>40455.658587963</v>
      </c>
      <c r="H5215" s="493">
        <v>41040.7697569444</v>
      </c>
      <c r="I5215" t="s">
        <v>3508</v>
      </c>
      <c r="J5215" t="s">
        <v>3508</v>
      </c>
      <c r="K5215" t="s">
        <v>3509</v>
      </c>
    </row>
    <row r="5216" hidden="1" spans="1:11">
      <c r="A5216" t="s">
        <v>3501</v>
      </c>
      <c r="B5216">
        <v>1</v>
      </c>
      <c r="C5216" t="s">
        <v>3501</v>
      </c>
      <c r="D5216">
        <v>1</v>
      </c>
      <c r="E5216" t="s">
        <v>3496</v>
      </c>
      <c r="F5216">
        <v>9</v>
      </c>
      <c r="G5216" s="493">
        <v>40455.6612847222</v>
      </c>
      <c r="H5216" s="493">
        <v>40553.619224537</v>
      </c>
      <c r="I5216" t="s">
        <v>3503</v>
      </c>
      <c r="J5216" t="s">
        <v>3503</v>
      </c>
      <c r="K5216" t="s">
        <v>3504</v>
      </c>
    </row>
    <row r="5217" hidden="1" spans="1:11">
      <c r="A5217" t="s">
        <v>3495</v>
      </c>
      <c r="B5217">
        <v>1</v>
      </c>
      <c r="C5217" t="s">
        <v>3495</v>
      </c>
      <c r="D5217">
        <v>1</v>
      </c>
      <c r="E5217" t="s">
        <v>3496</v>
      </c>
      <c r="F5217">
        <v>9</v>
      </c>
      <c r="G5217" s="493">
        <v>40455.5525578704</v>
      </c>
      <c r="H5217" s="493">
        <v>40646.6626041667</v>
      </c>
      <c r="I5217" t="s">
        <v>3498</v>
      </c>
      <c r="J5217" t="s">
        <v>3498</v>
      </c>
      <c r="K5217" t="s">
        <v>3499</v>
      </c>
    </row>
    <row r="5218" hidden="1" spans="1:11">
      <c r="A5218" t="s">
        <v>12123</v>
      </c>
      <c r="B5218">
        <v>1</v>
      </c>
      <c r="C5218" t="s">
        <v>3506</v>
      </c>
      <c r="D5218">
        <v>1</v>
      </c>
      <c r="E5218" t="s">
        <v>3496</v>
      </c>
      <c r="F5218">
        <v>9</v>
      </c>
      <c r="G5218" s="493">
        <v>40455.658587963</v>
      </c>
      <c r="H5218" s="493">
        <v>41040.7697569444</v>
      </c>
      <c r="I5218" t="s">
        <v>3507</v>
      </c>
      <c r="J5218" t="s">
        <v>3508</v>
      </c>
      <c r="K5218" t="s">
        <v>3509</v>
      </c>
    </row>
    <row r="5219" hidden="1" spans="1:11">
      <c r="A5219" t="s">
        <v>12124</v>
      </c>
      <c r="B5219">
        <v>1</v>
      </c>
      <c r="C5219" t="s">
        <v>3501</v>
      </c>
      <c r="D5219">
        <v>1</v>
      </c>
      <c r="E5219" t="s">
        <v>3496</v>
      </c>
      <c r="F5219">
        <v>9</v>
      </c>
      <c r="G5219" s="493">
        <v>40455.6612847222</v>
      </c>
      <c r="H5219" s="493">
        <v>40553.619224537</v>
      </c>
      <c r="I5219" t="s">
        <v>3502</v>
      </c>
      <c r="J5219" t="s">
        <v>3503</v>
      </c>
      <c r="K5219" t="s">
        <v>3504</v>
      </c>
    </row>
    <row r="5220" hidden="1" spans="1:11">
      <c r="A5220" t="s">
        <v>12125</v>
      </c>
      <c r="B5220">
        <v>1</v>
      </c>
      <c r="C5220" t="s">
        <v>3495</v>
      </c>
      <c r="D5220">
        <v>1</v>
      </c>
      <c r="E5220" t="s">
        <v>3496</v>
      </c>
      <c r="F5220">
        <v>9</v>
      </c>
      <c r="G5220" s="493">
        <v>40455.5525578704</v>
      </c>
      <c r="H5220" s="493">
        <v>40646.6626041667</v>
      </c>
      <c r="I5220" t="s">
        <v>3497</v>
      </c>
      <c r="J5220" t="s">
        <v>3498</v>
      </c>
      <c r="K5220" t="s">
        <v>3499</v>
      </c>
    </row>
    <row r="5221" hidden="1" spans="1:11">
      <c r="A5221" t="s">
        <v>12126</v>
      </c>
      <c r="B5221">
        <v>1</v>
      </c>
      <c r="C5221" t="s">
        <v>4902</v>
      </c>
      <c r="D5221">
        <v>2</v>
      </c>
      <c r="E5221" t="s">
        <v>4903</v>
      </c>
      <c r="F5221">
        <v>9</v>
      </c>
      <c r="G5221" s="493">
        <v>39952.6111111111</v>
      </c>
      <c r="H5221" s="493">
        <v>40597.6742708333</v>
      </c>
      <c r="I5221" t="s">
        <v>12127</v>
      </c>
      <c r="J5221" t="s">
        <v>4904</v>
      </c>
      <c r="K5221" t="s">
        <v>4905</v>
      </c>
    </row>
    <row r="5222" hidden="1" spans="1:11">
      <c r="A5222" t="s">
        <v>12128</v>
      </c>
      <c r="B5222">
        <v>0</v>
      </c>
      <c r="C5222" t="s">
        <v>12128</v>
      </c>
      <c r="D5222">
        <v>0</v>
      </c>
      <c r="F5222">
        <v>0</v>
      </c>
      <c r="G5222" s="493">
        <v>40511.6434375</v>
      </c>
      <c r="H5222" s="493">
        <v>40511.6434375</v>
      </c>
      <c r="I5222" t="s">
        <v>12129</v>
      </c>
      <c r="J5222" t="s">
        <v>12129</v>
      </c>
      <c r="K5222" t="s">
        <v>1368</v>
      </c>
    </row>
    <row r="5223" hidden="1" spans="1:11">
      <c r="A5223" t="s">
        <v>12130</v>
      </c>
      <c r="B5223">
        <v>0</v>
      </c>
      <c r="C5223" t="s">
        <v>12130</v>
      </c>
      <c r="D5223">
        <v>0</v>
      </c>
      <c r="F5223">
        <v>0</v>
      </c>
      <c r="G5223" s="493">
        <v>40616.6760069444</v>
      </c>
      <c r="H5223" s="493">
        <v>40616.6760069444</v>
      </c>
      <c r="I5223" t="s">
        <v>12131</v>
      </c>
      <c r="J5223" t="s">
        <v>12131</v>
      </c>
      <c r="K5223" t="s">
        <v>1368</v>
      </c>
    </row>
    <row r="5224" hidden="1" spans="1:11">
      <c r="A5224" t="s">
        <v>12130</v>
      </c>
      <c r="B5224">
        <v>1</v>
      </c>
      <c r="C5224" t="s">
        <v>12130</v>
      </c>
      <c r="D5224">
        <v>1</v>
      </c>
      <c r="F5224">
        <v>0</v>
      </c>
      <c r="G5224" s="493">
        <v>40616.6720138889</v>
      </c>
      <c r="H5224" s="493">
        <v>40616.6720138889</v>
      </c>
      <c r="I5224" t="s">
        <v>12131</v>
      </c>
      <c r="J5224" t="s">
        <v>12131</v>
      </c>
      <c r="K5224" t="s">
        <v>1368</v>
      </c>
    </row>
    <row r="5225" hidden="1" spans="1:11">
      <c r="A5225" t="s">
        <v>12132</v>
      </c>
      <c r="B5225">
        <v>0</v>
      </c>
      <c r="C5225" t="s">
        <v>12132</v>
      </c>
      <c r="D5225">
        <v>0</v>
      </c>
      <c r="F5225">
        <v>0</v>
      </c>
      <c r="G5225" s="493">
        <v>40492.6546990741</v>
      </c>
      <c r="H5225" s="493">
        <v>40492.6546990741</v>
      </c>
      <c r="I5225" t="s">
        <v>12133</v>
      </c>
      <c r="J5225" t="s">
        <v>12133</v>
      </c>
      <c r="K5225" t="s">
        <v>1368</v>
      </c>
    </row>
    <row r="5226" hidden="1" spans="1:11">
      <c r="A5226" t="s">
        <v>4296</v>
      </c>
      <c r="B5226">
        <v>1</v>
      </c>
      <c r="C5226" t="s">
        <v>4296</v>
      </c>
      <c r="D5226">
        <v>1</v>
      </c>
      <c r="E5226" t="s">
        <v>4297</v>
      </c>
      <c r="F5226">
        <v>2</v>
      </c>
      <c r="G5226" s="493">
        <v>40700.7512037037</v>
      </c>
      <c r="H5226" s="493">
        <v>41422.374525463</v>
      </c>
      <c r="I5226" t="s">
        <v>4298</v>
      </c>
      <c r="J5226" t="s">
        <v>4298</v>
      </c>
      <c r="K5226" t="s">
        <v>4298</v>
      </c>
    </row>
    <row r="5227" hidden="1" spans="1:11">
      <c r="A5227" t="s">
        <v>12134</v>
      </c>
      <c r="B5227">
        <v>1</v>
      </c>
      <c r="C5227" t="s">
        <v>12134</v>
      </c>
      <c r="D5227">
        <v>1</v>
      </c>
      <c r="E5227" t="s">
        <v>12135</v>
      </c>
      <c r="F5227">
        <v>8</v>
      </c>
      <c r="G5227" s="493">
        <v>40693.7092361111</v>
      </c>
      <c r="H5227" s="493">
        <v>41498.6009259259</v>
      </c>
      <c r="I5227" t="s">
        <v>12136</v>
      </c>
      <c r="J5227" t="s">
        <v>12136</v>
      </c>
      <c r="K5227" t="s">
        <v>12137</v>
      </c>
    </row>
    <row r="5228" hidden="1" spans="1:11">
      <c r="A5228" t="s">
        <v>2496</v>
      </c>
      <c r="B5228">
        <v>1</v>
      </c>
      <c r="C5228" t="s">
        <v>2496</v>
      </c>
      <c r="D5228">
        <v>1</v>
      </c>
      <c r="E5228" t="s">
        <v>2497</v>
      </c>
      <c r="F5228">
        <v>4</v>
      </c>
      <c r="G5228" s="493">
        <v>40700.470462963</v>
      </c>
      <c r="H5228" s="493">
        <v>41110.4059375</v>
      </c>
      <c r="I5228" t="s">
        <v>2499</v>
      </c>
      <c r="J5228" t="s">
        <v>2499</v>
      </c>
      <c r="K5228" t="s">
        <v>2500</v>
      </c>
    </row>
    <row r="5229" hidden="1" spans="1:11">
      <c r="A5229" t="s">
        <v>12138</v>
      </c>
      <c r="B5229">
        <v>1</v>
      </c>
      <c r="C5229" t="s">
        <v>4296</v>
      </c>
      <c r="D5229">
        <v>1</v>
      </c>
      <c r="E5229" t="s">
        <v>4297</v>
      </c>
      <c r="F5229">
        <v>2</v>
      </c>
      <c r="G5229" s="493">
        <v>40700.7512037037</v>
      </c>
      <c r="H5229" s="493">
        <v>41422.374525463</v>
      </c>
      <c r="I5229" t="s">
        <v>2775</v>
      </c>
      <c r="J5229" t="s">
        <v>4298</v>
      </c>
      <c r="K5229" t="s">
        <v>4298</v>
      </c>
    </row>
    <row r="5230" hidden="1" spans="1:11">
      <c r="A5230" t="s">
        <v>12139</v>
      </c>
      <c r="B5230">
        <v>1</v>
      </c>
      <c r="C5230" t="s">
        <v>4296</v>
      </c>
      <c r="D5230">
        <v>1</v>
      </c>
      <c r="E5230" t="s">
        <v>4297</v>
      </c>
      <c r="F5230">
        <v>2</v>
      </c>
      <c r="G5230" s="493">
        <v>40700.7512037037</v>
      </c>
      <c r="H5230" s="493">
        <v>41422.374525463</v>
      </c>
      <c r="I5230" t="s">
        <v>2792</v>
      </c>
      <c r="J5230" t="s">
        <v>4298</v>
      </c>
      <c r="K5230" t="s">
        <v>4298</v>
      </c>
    </row>
    <row r="5231" hidden="1" spans="1:11">
      <c r="A5231" t="s">
        <v>12140</v>
      </c>
      <c r="B5231">
        <v>0</v>
      </c>
      <c r="C5231" t="s">
        <v>12140</v>
      </c>
      <c r="D5231">
        <v>0</v>
      </c>
      <c r="F5231">
        <v>0</v>
      </c>
      <c r="G5231" s="493">
        <v>40492.6769675926</v>
      </c>
      <c r="H5231" s="493">
        <v>40492.6769675926</v>
      </c>
      <c r="I5231" t="s">
        <v>12141</v>
      </c>
      <c r="J5231" t="s">
        <v>12141</v>
      </c>
      <c r="K5231" t="s">
        <v>1368</v>
      </c>
    </row>
    <row r="5232" hidden="1" spans="1:11">
      <c r="A5232" t="s">
        <v>12142</v>
      </c>
      <c r="B5232">
        <v>0</v>
      </c>
      <c r="C5232" t="s">
        <v>12142</v>
      </c>
      <c r="D5232">
        <v>0</v>
      </c>
      <c r="F5232">
        <v>0</v>
      </c>
      <c r="G5232" s="493">
        <v>41012.7922916667</v>
      </c>
      <c r="H5232" s="493">
        <v>41012.7922916667</v>
      </c>
      <c r="I5232" t="s">
        <v>12143</v>
      </c>
      <c r="J5232" t="s">
        <v>12143</v>
      </c>
      <c r="K5232" t="s">
        <v>1368</v>
      </c>
    </row>
    <row r="5233" hidden="1" spans="1:11">
      <c r="A5233" t="s">
        <v>12144</v>
      </c>
      <c r="B5233">
        <v>1</v>
      </c>
      <c r="C5233" t="s">
        <v>8934</v>
      </c>
      <c r="D5233">
        <v>1</v>
      </c>
      <c r="E5233">
        <v>96404891</v>
      </c>
      <c r="F5233">
        <v>6</v>
      </c>
      <c r="G5233" s="493">
        <v>40282.5804398148</v>
      </c>
      <c r="H5233" s="493">
        <v>40282.5804398148</v>
      </c>
      <c r="I5233" t="s">
        <v>12145</v>
      </c>
      <c r="J5233" t="s">
        <v>2953</v>
      </c>
      <c r="K5233" t="s">
        <v>2953</v>
      </c>
    </row>
    <row r="5234" hidden="1" spans="1:11">
      <c r="A5234" t="s">
        <v>12146</v>
      </c>
      <c r="B5234">
        <v>1</v>
      </c>
      <c r="C5234" t="s">
        <v>8931</v>
      </c>
      <c r="D5234">
        <v>1</v>
      </c>
      <c r="E5234">
        <v>96222693</v>
      </c>
      <c r="F5234">
        <v>9</v>
      </c>
      <c r="G5234" s="493">
        <v>40282.4849884259</v>
      </c>
      <c r="H5234" s="493">
        <v>40282.4849884259</v>
      </c>
      <c r="I5234" t="s">
        <v>8932</v>
      </c>
      <c r="J5234" t="s">
        <v>8932</v>
      </c>
      <c r="K5234" t="s">
        <v>8933</v>
      </c>
    </row>
    <row r="5235" hidden="1" spans="1:11">
      <c r="A5235" t="s">
        <v>12147</v>
      </c>
      <c r="B5235">
        <v>1</v>
      </c>
      <c r="C5235" t="s">
        <v>12108</v>
      </c>
      <c r="D5235">
        <v>1</v>
      </c>
      <c r="E5235" t="s">
        <v>12109</v>
      </c>
      <c r="F5235">
        <v>4</v>
      </c>
      <c r="G5235" s="493">
        <v>40730.4750115741</v>
      </c>
      <c r="H5235" s="493">
        <v>41603.5606481481</v>
      </c>
      <c r="I5235" t="s">
        <v>3591</v>
      </c>
      <c r="J5235" t="s">
        <v>3592</v>
      </c>
      <c r="K5235" t="s">
        <v>3592</v>
      </c>
    </row>
    <row r="5236" hidden="1" spans="1:11">
      <c r="A5236" t="s">
        <v>12148</v>
      </c>
      <c r="B5236">
        <v>1</v>
      </c>
      <c r="C5236" t="s">
        <v>12112</v>
      </c>
      <c r="D5236">
        <v>1</v>
      </c>
      <c r="E5236" t="s">
        <v>3980</v>
      </c>
      <c r="F5236">
        <v>6</v>
      </c>
      <c r="G5236" s="493">
        <v>40654.7819907407</v>
      </c>
      <c r="H5236" s="493">
        <v>41058.6889930556</v>
      </c>
      <c r="I5236" t="s">
        <v>12149</v>
      </c>
      <c r="J5236" t="s">
        <v>12113</v>
      </c>
      <c r="K5236" t="s">
        <v>12114</v>
      </c>
    </row>
    <row r="5237" hidden="1" spans="1:11">
      <c r="A5237" t="s">
        <v>12150</v>
      </c>
      <c r="B5237">
        <v>1</v>
      </c>
      <c r="C5237" t="s">
        <v>12112</v>
      </c>
      <c r="D5237">
        <v>1</v>
      </c>
      <c r="E5237" t="s">
        <v>3980</v>
      </c>
      <c r="F5237">
        <v>6</v>
      </c>
      <c r="G5237" s="493">
        <v>40654.7819907407</v>
      </c>
      <c r="H5237" s="493">
        <v>41058.6889930556</v>
      </c>
      <c r="I5237" t="s">
        <v>12151</v>
      </c>
      <c r="J5237" t="s">
        <v>12113</v>
      </c>
      <c r="K5237" t="s">
        <v>12114</v>
      </c>
    </row>
    <row r="5238" hidden="1" spans="1:11">
      <c r="A5238" t="s">
        <v>12152</v>
      </c>
      <c r="B5238">
        <v>1</v>
      </c>
      <c r="C5238" t="s">
        <v>12110</v>
      </c>
      <c r="D5238">
        <v>1</v>
      </c>
      <c r="E5238" t="s">
        <v>9328</v>
      </c>
      <c r="F5238">
        <v>4</v>
      </c>
      <c r="G5238" s="493">
        <v>40498.6078472222</v>
      </c>
      <c r="H5238" s="493">
        <v>40498.6078472222</v>
      </c>
      <c r="I5238" t="s">
        <v>3591</v>
      </c>
      <c r="J5238" t="s">
        <v>9329</v>
      </c>
      <c r="K5238" t="s">
        <v>12111</v>
      </c>
    </row>
    <row r="5239" hidden="1" spans="1:11">
      <c r="A5239" t="s">
        <v>2440</v>
      </c>
      <c r="B5239">
        <v>1</v>
      </c>
      <c r="C5239" t="s">
        <v>2440</v>
      </c>
      <c r="D5239">
        <v>1</v>
      </c>
      <c r="E5239">
        <v>92424291</v>
      </c>
      <c r="F5239">
        <v>6</v>
      </c>
      <c r="G5239" s="493">
        <v>40772.6856018519</v>
      </c>
      <c r="H5239" s="493">
        <v>42248.7841782407</v>
      </c>
      <c r="I5239" t="s">
        <v>2442</v>
      </c>
      <c r="J5239" t="s">
        <v>2442</v>
      </c>
      <c r="K5239" t="s">
        <v>2443</v>
      </c>
    </row>
    <row r="5240" hidden="1" spans="1:11">
      <c r="A5240" t="s">
        <v>2445</v>
      </c>
      <c r="B5240">
        <v>1</v>
      </c>
      <c r="C5240" t="s">
        <v>2445</v>
      </c>
      <c r="D5240">
        <v>1</v>
      </c>
      <c r="E5240">
        <v>92424691</v>
      </c>
      <c r="F5240">
        <v>6</v>
      </c>
      <c r="G5240" s="493">
        <v>40772.6861226852</v>
      </c>
      <c r="H5240" s="493">
        <v>42229.872974537</v>
      </c>
      <c r="I5240" t="s">
        <v>2447</v>
      </c>
      <c r="J5240" t="s">
        <v>2447</v>
      </c>
      <c r="K5240" t="s">
        <v>2448</v>
      </c>
    </row>
    <row r="5241" hidden="1" spans="1:11">
      <c r="A5241" t="s">
        <v>12153</v>
      </c>
      <c r="B5241">
        <v>1</v>
      </c>
      <c r="C5241" t="s">
        <v>12153</v>
      </c>
      <c r="D5241">
        <v>1</v>
      </c>
      <c r="E5241">
        <v>92424491</v>
      </c>
      <c r="F5241">
        <v>6</v>
      </c>
      <c r="G5241" s="493">
        <v>40774.3835069444</v>
      </c>
      <c r="H5241" s="493">
        <v>42248.7917708333</v>
      </c>
      <c r="I5241" t="s">
        <v>12154</v>
      </c>
      <c r="J5241" t="s">
        <v>12154</v>
      </c>
      <c r="K5241" t="s">
        <v>12155</v>
      </c>
    </row>
    <row r="5242" hidden="1" spans="1:11">
      <c r="A5242" t="s">
        <v>12156</v>
      </c>
      <c r="B5242">
        <v>1</v>
      </c>
      <c r="C5242" t="s">
        <v>12156</v>
      </c>
      <c r="D5242">
        <v>1</v>
      </c>
      <c r="E5242">
        <v>92424891</v>
      </c>
      <c r="F5242">
        <v>6</v>
      </c>
      <c r="G5242" s="493">
        <v>40772.6866782407</v>
      </c>
      <c r="H5242" s="493">
        <v>42229.8717476852</v>
      </c>
      <c r="I5242" t="s">
        <v>2946</v>
      </c>
      <c r="J5242" t="s">
        <v>2946</v>
      </c>
      <c r="K5242" t="s">
        <v>10236</v>
      </c>
    </row>
    <row r="5243" hidden="1" spans="1:11">
      <c r="A5243" t="s">
        <v>2450</v>
      </c>
      <c r="B5243">
        <v>1</v>
      </c>
      <c r="C5243" t="s">
        <v>2450</v>
      </c>
      <c r="D5243">
        <v>1</v>
      </c>
      <c r="E5243" t="s">
        <v>2451</v>
      </c>
      <c r="F5243">
        <v>6</v>
      </c>
      <c r="G5243" s="493">
        <v>40792.414837963</v>
      </c>
      <c r="H5243" s="493">
        <v>40792.4906481481</v>
      </c>
      <c r="I5243" t="s">
        <v>2453</v>
      </c>
      <c r="J5243" t="s">
        <v>2453</v>
      </c>
      <c r="K5243" t="s">
        <v>2454</v>
      </c>
    </row>
    <row r="5244" hidden="1" spans="1:11">
      <c r="A5244" t="s">
        <v>12157</v>
      </c>
      <c r="B5244">
        <v>1</v>
      </c>
      <c r="C5244" t="s">
        <v>12157</v>
      </c>
      <c r="D5244">
        <v>1</v>
      </c>
      <c r="E5244">
        <v>92422891</v>
      </c>
      <c r="F5244">
        <v>12</v>
      </c>
      <c r="G5244" s="493">
        <v>40725.7114699074</v>
      </c>
      <c r="H5244" s="493">
        <v>40728.412962963</v>
      </c>
      <c r="I5244" t="s">
        <v>2956</v>
      </c>
      <c r="J5244" t="s">
        <v>2956</v>
      </c>
      <c r="K5244" t="s">
        <v>2956</v>
      </c>
    </row>
    <row r="5245" hidden="1" spans="1:11">
      <c r="A5245" t="s">
        <v>2456</v>
      </c>
      <c r="B5245">
        <v>1</v>
      </c>
      <c r="C5245" t="s">
        <v>2456</v>
      </c>
      <c r="D5245">
        <v>1</v>
      </c>
      <c r="E5245">
        <v>92422891</v>
      </c>
      <c r="F5245">
        <v>12</v>
      </c>
      <c r="G5245" s="493">
        <v>40725.7118865741</v>
      </c>
      <c r="H5245" s="493">
        <v>41219.5988541667</v>
      </c>
      <c r="I5245" t="s">
        <v>2458</v>
      </c>
      <c r="J5245" t="s">
        <v>2458</v>
      </c>
      <c r="K5245" t="s">
        <v>2458</v>
      </c>
    </row>
    <row r="5246" hidden="1" spans="1:11">
      <c r="A5246" t="s">
        <v>12158</v>
      </c>
      <c r="B5246">
        <v>1</v>
      </c>
      <c r="C5246" t="s">
        <v>12158</v>
      </c>
      <c r="D5246">
        <v>1</v>
      </c>
      <c r="E5246">
        <v>92423291</v>
      </c>
      <c r="F5246">
        <v>12</v>
      </c>
      <c r="G5246" s="493">
        <v>40725.7127893519</v>
      </c>
      <c r="H5246" s="493">
        <v>41199.696087963</v>
      </c>
      <c r="I5246" t="s">
        <v>12159</v>
      </c>
      <c r="J5246" t="s">
        <v>12159</v>
      </c>
      <c r="K5246" t="s">
        <v>5072</v>
      </c>
    </row>
    <row r="5247" hidden="1" spans="1:11">
      <c r="A5247" t="s">
        <v>12160</v>
      </c>
      <c r="B5247">
        <v>1</v>
      </c>
      <c r="C5247" t="s">
        <v>12160</v>
      </c>
      <c r="D5247">
        <v>1</v>
      </c>
      <c r="E5247">
        <v>92423291</v>
      </c>
      <c r="F5247">
        <v>12</v>
      </c>
      <c r="G5247" s="493">
        <v>40725.7123726852</v>
      </c>
      <c r="H5247" s="493">
        <v>41219.6604861111</v>
      </c>
      <c r="I5247" t="s">
        <v>12161</v>
      </c>
      <c r="J5247" t="s">
        <v>12161</v>
      </c>
      <c r="K5247" t="s">
        <v>7939</v>
      </c>
    </row>
    <row r="5248" hidden="1" spans="1:11">
      <c r="A5248" t="s">
        <v>2460</v>
      </c>
      <c r="B5248">
        <v>1</v>
      </c>
      <c r="C5248" t="s">
        <v>2460</v>
      </c>
      <c r="D5248">
        <v>1</v>
      </c>
      <c r="E5248">
        <v>92423691</v>
      </c>
      <c r="F5248">
        <v>8</v>
      </c>
      <c r="G5248" s="493">
        <v>40725.7159953704</v>
      </c>
      <c r="H5248" s="493">
        <v>43222.7349189815</v>
      </c>
      <c r="I5248" t="s">
        <v>2462</v>
      </c>
      <c r="J5248" t="s">
        <v>2462</v>
      </c>
      <c r="K5248" t="s">
        <v>2463</v>
      </c>
    </row>
    <row r="5249" hidden="1" spans="1:11">
      <c r="A5249" t="s">
        <v>12162</v>
      </c>
      <c r="B5249">
        <v>1</v>
      </c>
      <c r="C5249" t="s">
        <v>12162</v>
      </c>
      <c r="D5249">
        <v>1</v>
      </c>
      <c r="E5249">
        <v>92423891</v>
      </c>
      <c r="F5249">
        <v>12</v>
      </c>
      <c r="G5249" s="493">
        <v>40725.715</v>
      </c>
      <c r="H5249" s="493">
        <v>41199.7035648148</v>
      </c>
      <c r="I5249" t="s">
        <v>12163</v>
      </c>
      <c r="J5249" t="s">
        <v>12163</v>
      </c>
      <c r="K5249" t="s">
        <v>5081</v>
      </c>
    </row>
    <row r="5250" hidden="1" spans="1:11">
      <c r="A5250" t="s">
        <v>12164</v>
      </c>
      <c r="B5250">
        <v>1</v>
      </c>
      <c r="C5250" t="s">
        <v>12164</v>
      </c>
      <c r="D5250">
        <v>1</v>
      </c>
      <c r="E5250">
        <v>92423891</v>
      </c>
      <c r="F5250">
        <v>12</v>
      </c>
      <c r="G5250" s="493">
        <v>40725.7153703704</v>
      </c>
      <c r="H5250" s="493">
        <v>41199.7065509259</v>
      </c>
      <c r="I5250" t="s">
        <v>12165</v>
      </c>
      <c r="J5250" t="s">
        <v>12165</v>
      </c>
      <c r="K5250" t="s">
        <v>5084</v>
      </c>
    </row>
    <row r="5251" hidden="1" spans="1:11">
      <c r="A5251" t="s">
        <v>2469</v>
      </c>
      <c r="B5251">
        <v>1</v>
      </c>
      <c r="C5251" t="s">
        <v>2469</v>
      </c>
      <c r="D5251">
        <v>1</v>
      </c>
      <c r="E5251" t="s">
        <v>1127</v>
      </c>
      <c r="F5251">
        <v>8</v>
      </c>
      <c r="G5251" s="493">
        <v>40725.7136111111</v>
      </c>
      <c r="H5251" s="493">
        <v>43222.7336574074</v>
      </c>
      <c r="I5251" t="s">
        <v>2471</v>
      </c>
      <c r="J5251" t="s">
        <v>2471</v>
      </c>
      <c r="K5251" t="s">
        <v>2472</v>
      </c>
    </row>
    <row r="5252" hidden="1" spans="1:11">
      <c r="A5252" t="s">
        <v>2474</v>
      </c>
      <c r="B5252">
        <v>1</v>
      </c>
      <c r="C5252" t="s">
        <v>2474</v>
      </c>
      <c r="D5252">
        <v>1</v>
      </c>
      <c r="E5252" t="s">
        <v>2475</v>
      </c>
      <c r="F5252">
        <v>8</v>
      </c>
      <c r="G5252" s="493">
        <v>40725.7131944444</v>
      </c>
      <c r="H5252" s="493">
        <v>42249.5943865741</v>
      </c>
      <c r="I5252" t="s">
        <v>2477</v>
      </c>
      <c r="J5252" t="s">
        <v>2477</v>
      </c>
      <c r="K5252" t="s">
        <v>2478</v>
      </c>
    </row>
    <row r="5253" hidden="1" spans="1:11">
      <c r="A5253" t="s">
        <v>2480</v>
      </c>
      <c r="B5253">
        <v>1</v>
      </c>
      <c r="C5253" t="s">
        <v>2480</v>
      </c>
      <c r="D5253">
        <v>1</v>
      </c>
      <c r="E5253" t="s">
        <v>2481</v>
      </c>
      <c r="F5253">
        <v>2</v>
      </c>
      <c r="G5253" s="493">
        <v>40725.7179050926</v>
      </c>
      <c r="H5253" s="493">
        <v>40729.3809259259</v>
      </c>
      <c r="I5253" t="s">
        <v>2483</v>
      </c>
      <c r="J5253" t="s">
        <v>2483</v>
      </c>
      <c r="K5253" t="s">
        <v>2484</v>
      </c>
    </row>
    <row r="5254" hidden="1" spans="1:11">
      <c r="A5254" t="s">
        <v>12166</v>
      </c>
      <c r="B5254">
        <v>1</v>
      </c>
      <c r="C5254" t="s">
        <v>12166</v>
      </c>
      <c r="D5254">
        <v>1</v>
      </c>
      <c r="E5254" t="s">
        <v>12167</v>
      </c>
      <c r="F5254">
        <v>12</v>
      </c>
      <c r="G5254" s="493">
        <v>40526.7207407407</v>
      </c>
      <c r="H5254" s="493">
        <v>40527.435</v>
      </c>
      <c r="I5254" t="s">
        <v>12168</v>
      </c>
      <c r="J5254" t="s">
        <v>12168</v>
      </c>
      <c r="K5254" t="s">
        <v>12169</v>
      </c>
    </row>
    <row r="5255" hidden="1" spans="1:11">
      <c r="A5255" t="s">
        <v>12170</v>
      </c>
      <c r="B5255">
        <v>1</v>
      </c>
      <c r="C5255" t="s">
        <v>12171</v>
      </c>
      <c r="D5255">
        <v>1</v>
      </c>
      <c r="E5255" t="s">
        <v>3852</v>
      </c>
      <c r="F5255">
        <v>2</v>
      </c>
      <c r="G5255" s="493">
        <v>40627.6592361111</v>
      </c>
      <c r="H5255" s="493">
        <v>40633.7199768519</v>
      </c>
      <c r="I5255" t="s">
        <v>3762</v>
      </c>
      <c r="J5255" t="s">
        <v>12172</v>
      </c>
      <c r="K5255" t="s">
        <v>12173</v>
      </c>
    </row>
    <row r="5256" hidden="1" spans="1:11">
      <c r="A5256" t="s">
        <v>12171</v>
      </c>
      <c r="B5256">
        <v>1</v>
      </c>
      <c r="C5256" t="s">
        <v>12171</v>
      </c>
      <c r="D5256">
        <v>1</v>
      </c>
      <c r="E5256" t="s">
        <v>3852</v>
      </c>
      <c r="F5256">
        <v>2</v>
      </c>
      <c r="G5256" s="493">
        <v>40627.6592361111</v>
      </c>
      <c r="H5256" s="493">
        <v>40633.7199768519</v>
      </c>
      <c r="I5256" t="s">
        <v>12172</v>
      </c>
      <c r="J5256" t="s">
        <v>12172</v>
      </c>
      <c r="K5256" t="s">
        <v>12173</v>
      </c>
    </row>
    <row r="5257" hidden="1" spans="1:11">
      <c r="A5257" t="s">
        <v>12174</v>
      </c>
      <c r="B5257">
        <v>1</v>
      </c>
      <c r="C5257" t="s">
        <v>12175</v>
      </c>
      <c r="D5257">
        <v>1</v>
      </c>
      <c r="E5257" t="s">
        <v>3852</v>
      </c>
      <c r="F5257">
        <v>2</v>
      </c>
      <c r="G5257" s="493">
        <v>40627.6597685185</v>
      </c>
      <c r="H5257" s="493">
        <v>40633.7195486111</v>
      </c>
      <c r="I5257" t="s">
        <v>3767</v>
      </c>
      <c r="J5257" t="s">
        <v>12176</v>
      </c>
      <c r="K5257" t="s">
        <v>12177</v>
      </c>
    </row>
    <row r="5258" hidden="1" spans="1:11">
      <c r="A5258" t="s">
        <v>12175</v>
      </c>
      <c r="B5258">
        <v>1</v>
      </c>
      <c r="C5258" t="s">
        <v>12175</v>
      </c>
      <c r="D5258">
        <v>1</v>
      </c>
      <c r="E5258" t="s">
        <v>3852</v>
      </c>
      <c r="F5258">
        <v>2</v>
      </c>
      <c r="G5258" s="493">
        <v>40627.6597685185</v>
      </c>
      <c r="H5258" s="493">
        <v>40633.7195486111</v>
      </c>
      <c r="I5258" t="s">
        <v>12176</v>
      </c>
      <c r="J5258" t="s">
        <v>12176</v>
      </c>
      <c r="K5258" t="s">
        <v>12177</v>
      </c>
    </row>
    <row r="5259" hidden="1" spans="1:11">
      <c r="A5259" t="s">
        <v>12178</v>
      </c>
      <c r="B5259">
        <v>1</v>
      </c>
      <c r="C5259" t="s">
        <v>12179</v>
      </c>
      <c r="D5259">
        <v>1</v>
      </c>
      <c r="E5259" t="s">
        <v>3852</v>
      </c>
      <c r="F5259">
        <v>2</v>
      </c>
      <c r="G5259" s="493">
        <v>40627.661400463</v>
      </c>
      <c r="H5259" s="493">
        <v>41556.6352893518</v>
      </c>
      <c r="I5259" t="s">
        <v>3536</v>
      </c>
      <c r="J5259" t="s">
        <v>12180</v>
      </c>
      <c r="K5259" t="s">
        <v>12181</v>
      </c>
    </row>
    <row r="5260" hidden="1" spans="1:11">
      <c r="A5260" t="s">
        <v>12179</v>
      </c>
      <c r="B5260">
        <v>1</v>
      </c>
      <c r="C5260" t="s">
        <v>12179</v>
      </c>
      <c r="D5260">
        <v>1</v>
      </c>
      <c r="E5260" t="s">
        <v>3852</v>
      </c>
      <c r="F5260">
        <v>2</v>
      </c>
      <c r="G5260" s="493">
        <v>40627.661400463</v>
      </c>
      <c r="H5260" s="493">
        <v>41556.6352893518</v>
      </c>
      <c r="I5260" t="s">
        <v>12180</v>
      </c>
      <c r="J5260" t="s">
        <v>12180</v>
      </c>
      <c r="K5260" t="s">
        <v>12181</v>
      </c>
    </row>
    <row r="5261" hidden="1" spans="1:11">
      <c r="A5261" t="s">
        <v>12182</v>
      </c>
      <c r="B5261">
        <v>1</v>
      </c>
      <c r="C5261" t="s">
        <v>12183</v>
      </c>
      <c r="D5261">
        <v>1</v>
      </c>
      <c r="E5261" t="s">
        <v>3852</v>
      </c>
      <c r="F5261">
        <v>2</v>
      </c>
      <c r="G5261" s="493">
        <v>40627.6603703704</v>
      </c>
      <c r="H5261" s="493">
        <v>40731.4360300926</v>
      </c>
      <c r="I5261" t="s">
        <v>3797</v>
      </c>
      <c r="J5261" t="s">
        <v>12184</v>
      </c>
      <c r="K5261" t="s">
        <v>12185</v>
      </c>
    </row>
    <row r="5262" hidden="1" spans="1:11">
      <c r="A5262" t="s">
        <v>12183</v>
      </c>
      <c r="B5262">
        <v>1</v>
      </c>
      <c r="C5262" t="s">
        <v>12183</v>
      </c>
      <c r="D5262">
        <v>1</v>
      </c>
      <c r="E5262" t="s">
        <v>3852</v>
      </c>
      <c r="F5262">
        <v>2</v>
      </c>
      <c r="G5262" s="493">
        <v>40627.6603703704</v>
      </c>
      <c r="H5262" s="493">
        <v>40731.4360300926</v>
      </c>
      <c r="I5262" t="s">
        <v>12184</v>
      </c>
      <c r="J5262" t="s">
        <v>12184</v>
      </c>
      <c r="K5262" t="s">
        <v>12185</v>
      </c>
    </row>
    <row r="5263" hidden="1" spans="1:11">
      <c r="A5263" t="s">
        <v>12186</v>
      </c>
      <c r="B5263">
        <v>1</v>
      </c>
      <c r="C5263" t="s">
        <v>12183</v>
      </c>
      <c r="D5263">
        <v>1</v>
      </c>
      <c r="E5263" t="s">
        <v>3852</v>
      </c>
      <c r="F5263">
        <v>2</v>
      </c>
      <c r="G5263" s="493">
        <v>40627.6603703704</v>
      </c>
      <c r="H5263" s="493">
        <v>40731.4360300926</v>
      </c>
      <c r="I5263" t="s">
        <v>3801</v>
      </c>
      <c r="J5263" t="s">
        <v>12184</v>
      </c>
      <c r="K5263" t="s">
        <v>12185</v>
      </c>
    </row>
    <row r="5264" hidden="1" spans="1:11">
      <c r="A5264" t="s">
        <v>12187</v>
      </c>
      <c r="B5264">
        <v>1</v>
      </c>
      <c r="C5264" t="s">
        <v>12166</v>
      </c>
      <c r="D5264">
        <v>1</v>
      </c>
      <c r="E5264" t="s">
        <v>12167</v>
      </c>
      <c r="F5264">
        <v>12</v>
      </c>
      <c r="G5264" s="493">
        <v>40526.7207407407</v>
      </c>
      <c r="H5264" s="493">
        <v>40527.435</v>
      </c>
      <c r="I5264" t="s">
        <v>12188</v>
      </c>
      <c r="J5264" t="s">
        <v>12168</v>
      </c>
      <c r="K5264" t="s">
        <v>12169</v>
      </c>
    </row>
  </sheetData>
  <autoFilter xmlns:etc="http://www.wps.cn/officeDocument/2017/etCustomData" ref="A1:K5264" etc:filterBottomFollowUsedRange="0">
    <filterColumn colId="4">
      <customFilters>
        <customFilter operator="equal" val="93300082"/>
      </customFilters>
    </filterColumn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K2276"/>
  <sheetViews>
    <sheetView zoomScale="80" zoomScaleNormal="80" workbookViewId="0">
      <pane ySplit="4" topLeftCell="A5" activePane="bottomLeft" state="frozen"/>
      <selection/>
      <selection pane="bottomLeft" activeCell="BK16" sqref="BK16"/>
    </sheetView>
  </sheetViews>
  <sheetFormatPr defaultColWidth="11.425" defaultRowHeight="12.5"/>
  <cols>
    <col min="1" max="2" width="15.5666666666667" style="11" customWidth="1"/>
    <col min="3" max="3" width="21.8583333333333" style="12" customWidth="1"/>
    <col min="4" max="4" width="9.70833333333333" style="13" customWidth="1"/>
    <col min="5" max="5" width="7.425" style="14" customWidth="1"/>
    <col min="6" max="6" width="7.70833333333333" style="14" customWidth="1"/>
    <col min="7" max="7" width="17.2833333333333" style="13" customWidth="1"/>
    <col min="8" max="18" width="7.56666666666667" style="15" customWidth="1"/>
    <col min="19" max="19" width="7.56666666666667" style="13" customWidth="1"/>
    <col min="20" max="20" width="7.56666666666667" style="15" customWidth="1"/>
    <col min="21" max="54" width="7.56666666666667" style="13" customWidth="1"/>
    <col min="55" max="55" width="15.2833333333333" style="13" customWidth="1"/>
    <col min="56" max="56" width="17.2833333333333" style="13" customWidth="1"/>
    <col min="57" max="57" width="13.425" style="13" customWidth="1"/>
    <col min="58" max="61" width="5.56666666666667" style="13" customWidth="1"/>
    <col min="62" max="62" width="13.425" style="13" customWidth="1"/>
    <col min="63" max="63" width="50.7083333333333" style="13" customWidth="1"/>
    <col min="64" max="65" width="13.425" style="13" customWidth="1"/>
    <col min="66" max="66" width="11.425" style="13" customWidth="1"/>
    <col min="67" max="67" width="78.5666666666667" style="13" customWidth="1"/>
    <col min="68" max="69" width="11.425" style="13" customWidth="1"/>
    <col min="70" max="70" width="16.425" style="13" customWidth="1"/>
    <col min="71" max="75" width="11.425" style="13" customWidth="1"/>
    <col min="76" max="76" width="14.425" style="13" customWidth="1"/>
    <col min="77" max="79" width="11.425" style="13" customWidth="1"/>
    <col min="80" max="80" width="17.7083333333333" style="13" customWidth="1"/>
    <col min="81" max="16384" width="11.425" style="13"/>
  </cols>
  <sheetData>
    <row r="1" s="2" customFormat="1" ht="17.25" customHeight="1" spans="1:80">
      <c r="A1" s="16" t="s">
        <v>12189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3" t="s">
        <v>12190</v>
      </c>
      <c r="BP1" s="13"/>
    </row>
    <row r="2" s="3" customFormat="1" ht="39.75" customHeight="1" spans="1:80">
      <c r="A2" s="18" t="s">
        <v>12191</v>
      </c>
      <c r="B2" s="18" t="s">
        <v>12192</v>
      </c>
      <c r="C2" s="18" t="s">
        <v>12193</v>
      </c>
      <c r="D2" s="19" t="s">
        <v>465</v>
      </c>
      <c r="E2" s="19" t="s">
        <v>12194</v>
      </c>
      <c r="F2" s="20" t="s">
        <v>12195</v>
      </c>
      <c r="G2" s="20" t="s">
        <v>12196</v>
      </c>
      <c r="H2" s="21" t="s">
        <v>12197</v>
      </c>
      <c r="I2" s="22"/>
      <c r="J2" s="22"/>
      <c r="K2" s="22"/>
      <c r="L2" s="22"/>
      <c r="M2" s="23"/>
      <c r="N2" s="24" t="s">
        <v>12198</v>
      </c>
      <c r="O2" s="25"/>
      <c r="P2" s="25"/>
      <c r="Q2" s="25"/>
      <c r="R2" s="26"/>
      <c r="S2" s="27" t="s">
        <v>12199</v>
      </c>
      <c r="T2" s="28"/>
      <c r="U2" s="28"/>
      <c r="V2" s="28"/>
      <c r="W2" s="28"/>
      <c r="X2" s="29"/>
      <c r="Y2" s="30" t="s">
        <v>12200</v>
      </c>
      <c r="Z2" s="31"/>
      <c r="AA2" s="31"/>
      <c r="AB2" s="31"/>
      <c r="AC2" s="31"/>
      <c r="AD2" s="32"/>
      <c r="AE2" s="33" t="s">
        <v>12201</v>
      </c>
      <c r="AF2" s="34"/>
      <c r="AG2" s="34"/>
      <c r="AH2" s="34"/>
      <c r="AI2" s="34"/>
      <c r="AJ2" s="34"/>
      <c r="AK2" s="35"/>
      <c r="AL2" s="30" t="s">
        <v>12202</v>
      </c>
      <c r="AM2" s="31"/>
      <c r="AN2" s="31"/>
      <c r="AO2" s="31"/>
      <c r="AP2" s="31"/>
      <c r="AQ2" s="32"/>
      <c r="AR2" s="36" t="s">
        <v>12203</v>
      </c>
      <c r="AS2" s="37"/>
      <c r="AT2" s="37"/>
      <c r="AU2" s="37"/>
      <c r="AV2" s="37"/>
      <c r="AW2" s="37"/>
      <c r="AX2" s="38"/>
      <c r="AY2" s="30" t="s">
        <v>12204</v>
      </c>
      <c r="AZ2" s="31"/>
      <c r="BA2" s="31"/>
      <c r="BB2" s="32"/>
      <c r="BC2" s="39" t="s">
        <v>12205</v>
      </c>
      <c r="BD2" s="39"/>
      <c r="BE2" s="39"/>
      <c r="BF2" s="40" t="s">
        <v>12206</v>
      </c>
      <c r="BG2" s="41"/>
      <c r="BH2" s="41"/>
      <c r="BI2" s="42"/>
      <c r="BJ2" s="43"/>
      <c r="BK2" s="20"/>
      <c r="BL2" s="20"/>
      <c r="BM2" s="20"/>
      <c r="BN2" s="20"/>
      <c r="BO2" s="44"/>
      <c r="BP2" s="13" t="s">
        <v>12207</v>
      </c>
      <c r="BR2" s="45"/>
      <c r="BS2" s="3" t="s">
        <v>12208</v>
      </c>
      <c r="BT2" s="46" t="s">
        <v>12209</v>
      </c>
      <c r="BU2" s="47"/>
      <c r="BV2" s="47"/>
      <c r="BW2" s="47"/>
      <c r="BX2" s="48" t="s">
        <v>12210</v>
      </c>
      <c r="BY2" s="2"/>
    </row>
    <row r="3" s="3" customFormat="1" ht="15" customHeight="1" spans="1:80">
      <c r="A3" s="49"/>
      <c r="B3" s="49"/>
      <c r="C3" s="49"/>
      <c r="D3" s="50"/>
      <c r="E3" s="50"/>
      <c r="F3" s="51"/>
      <c r="G3" s="51"/>
      <c r="H3" s="52" t="s">
        <v>12211</v>
      </c>
      <c r="I3" s="52"/>
      <c r="J3" s="53" t="s">
        <v>12212</v>
      </c>
      <c r="K3" s="54"/>
      <c r="L3" s="52" t="s">
        <v>12213</v>
      </c>
      <c r="M3" s="52" t="s">
        <v>12214</v>
      </c>
      <c r="N3" s="55" t="s">
        <v>12215</v>
      </c>
      <c r="O3" s="55" t="s">
        <v>12216</v>
      </c>
      <c r="P3" s="56" t="s">
        <v>134</v>
      </c>
      <c r="Q3" s="55" t="s">
        <v>12217</v>
      </c>
      <c r="R3" s="55" t="s">
        <v>12218</v>
      </c>
      <c r="S3" s="55" t="s">
        <v>12211</v>
      </c>
      <c r="T3" s="57"/>
      <c r="U3" s="58" t="s">
        <v>12219</v>
      </c>
      <c r="V3" s="58" t="s">
        <v>12220</v>
      </c>
      <c r="W3" s="58" t="s">
        <v>12221</v>
      </c>
      <c r="X3" s="55" t="s">
        <v>12222</v>
      </c>
      <c r="Y3" s="55" t="s">
        <v>12211</v>
      </c>
      <c r="Z3" s="55"/>
      <c r="AA3" s="58" t="s">
        <v>12223</v>
      </c>
      <c r="AB3" s="58" t="s">
        <v>12224</v>
      </c>
      <c r="AC3" s="58" t="s">
        <v>12225</v>
      </c>
      <c r="AD3" s="55" t="s">
        <v>12226</v>
      </c>
      <c r="AE3" s="59" t="s">
        <v>12215</v>
      </c>
      <c r="AF3" s="59"/>
      <c r="AG3" s="60" t="s">
        <v>12227</v>
      </c>
      <c r="AH3" s="61" t="s">
        <v>12228</v>
      </c>
      <c r="AI3" s="62" t="s">
        <v>12229</v>
      </c>
      <c r="AJ3" s="62" t="s">
        <v>12230</v>
      </c>
      <c r="AK3" s="62" t="s">
        <v>12231</v>
      </c>
      <c r="AL3" s="55" t="s">
        <v>12211</v>
      </c>
      <c r="AM3" s="55" t="s">
        <v>346</v>
      </c>
      <c r="AN3" s="58" t="s">
        <v>12232</v>
      </c>
      <c r="AO3" s="58" t="s">
        <v>12233</v>
      </c>
      <c r="AP3" s="58" t="s">
        <v>12234</v>
      </c>
      <c r="AQ3" s="55" t="s">
        <v>12235</v>
      </c>
      <c r="AR3" s="55" t="s">
        <v>12211</v>
      </c>
      <c r="AS3" s="55"/>
      <c r="AT3" s="58" t="s">
        <v>12236</v>
      </c>
      <c r="AU3" s="58" t="s">
        <v>12237</v>
      </c>
      <c r="AV3" s="58" t="s">
        <v>12238</v>
      </c>
      <c r="AW3" s="58" t="s">
        <v>12239</v>
      </c>
      <c r="AX3" s="55" t="s">
        <v>12240</v>
      </c>
      <c r="AY3" s="55" t="s">
        <v>12211</v>
      </c>
      <c r="AZ3" s="55" t="s">
        <v>294</v>
      </c>
      <c r="BA3" s="58" t="s">
        <v>12241</v>
      </c>
      <c r="BB3" s="55" t="s">
        <v>12242</v>
      </c>
      <c r="BC3" s="63" t="s">
        <v>12243</v>
      </c>
      <c r="BD3" s="41" t="s">
        <v>12244</v>
      </c>
      <c r="BE3" s="42" t="s">
        <v>12245</v>
      </c>
      <c r="BF3" s="64"/>
      <c r="BG3" s="65"/>
      <c r="BH3" s="65"/>
      <c r="BI3" s="66"/>
      <c r="BJ3" s="67"/>
      <c r="BK3" s="51"/>
      <c r="BL3" s="51"/>
      <c r="BM3" s="51"/>
      <c r="BN3" s="51"/>
      <c r="BO3" s="8"/>
      <c r="BP3" s="13" t="s">
        <v>12246</v>
      </c>
      <c r="BR3" s="68"/>
      <c r="BS3" s="3" t="s">
        <v>12247</v>
      </c>
      <c r="BT3" s="69"/>
      <c r="BU3" s="47"/>
      <c r="BV3" s="47"/>
      <c r="BW3" s="47"/>
      <c r="BX3" s="48"/>
      <c r="BY3" s="2"/>
      <c r="CB3" s="70" t="s">
        <v>12248</v>
      </c>
    </row>
    <row r="4" s="3" customFormat="1" ht="23.1" customHeight="1" spans="1:80">
      <c r="A4" s="71"/>
      <c r="B4" s="71"/>
      <c r="C4" s="71"/>
      <c r="D4" s="72"/>
      <c r="E4" s="72"/>
      <c r="F4" s="73"/>
      <c r="G4" s="73"/>
      <c r="H4" s="74"/>
      <c r="I4" s="74"/>
      <c r="J4" s="75" t="s">
        <v>1389</v>
      </c>
      <c r="K4" s="75" t="s">
        <v>1366</v>
      </c>
      <c r="L4" s="74"/>
      <c r="M4" s="74"/>
      <c r="N4" s="76"/>
      <c r="O4" s="77" t="s">
        <v>12249</v>
      </c>
      <c r="P4" s="78" t="s">
        <v>12250</v>
      </c>
      <c r="Q4" s="76"/>
      <c r="R4" s="76"/>
      <c r="S4" s="76"/>
      <c r="T4" s="79" t="s">
        <v>164</v>
      </c>
      <c r="U4" s="80"/>
      <c r="V4" s="80"/>
      <c r="W4" s="80"/>
      <c r="X4" s="76"/>
      <c r="Y4" s="76"/>
      <c r="Z4" s="76"/>
      <c r="AA4" s="80"/>
      <c r="AB4" s="80"/>
      <c r="AC4" s="80"/>
      <c r="AD4" s="76"/>
      <c r="AE4" s="81"/>
      <c r="AF4" s="82" t="s">
        <v>234</v>
      </c>
      <c r="AG4" s="75" t="s">
        <v>1389</v>
      </c>
      <c r="AH4" s="75" t="s">
        <v>1366</v>
      </c>
      <c r="AI4" s="83"/>
      <c r="AJ4" s="83"/>
      <c r="AK4" s="83"/>
      <c r="AL4" s="76"/>
      <c r="AM4" s="76"/>
      <c r="AN4" s="80"/>
      <c r="AO4" s="80"/>
      <c r="AP4" s="80"/>
      <c r="AQ4" s="76"/>
      <c r="AR4" s="76"/>
      <c r="AS4" s="76"/>
      <c r="AT4" s="80"/>
      <c r="AU4" s="80"/>
      <c r="AV4" s="80"/>
      <c r="AW4" s="80"/>
      <c r="AX4" s="76"/>
      <c r="AY4" s="76"/>
      <c r="AZ4" s="76"/>
      <c r="BA4" s="80"/>
      <c r="BB4" s="76"/>
      <c r="BC4" s="84"/>
      <c r="BD4" s="65"/>
      <c r="BE4" s="66"/>
      <c r="BF4" s="39">
        <v>3021</v>
      </c>
      <c r="BG4" s="39">
        <v>3420</v>
      </c>
      <c r="BH4" s="39">
        <v>3430</v>
      </c>
      <c r="BI4" s="39">
        <v>3440</v>
      </c>
      <c r="BJ4" s="67" t="s">
        <v>12251</v>
      </c>
      <c r="BK4" s="51" t="s">
        <v>12252</v>
      </c>
      <c r="BL4" s="51" t="s">
        <v>12253</v>
      </c>
      <c r="BM4" s="51" t="s">
        <v>12254</v>
      </c>
      <c r="BN4" s="51" t="s">
        <v>12255</v>
      </c>
      <c r="BO4" s="48"/>
      <c r="BP4" s="3" t="s">
        <v>12256</v>
      </c>
      <c r="BR4" s="85"/>
      <c r="BS4" s="3" t="s">
        <v>12257</v>
      </c>
      <c r="BT4" s="86" t="s">
        <v>12258</v>
      </c>
      <c r="BU4" s="87" t="s">
        <v>12259</v>
      </c>
      <c r="BV4" s="87" t="s">
        <v>12260</v>
      </c>
      <c r="BW4" s="87" t="s">
        <v>12261</v>
      </c>
      <c r="BX4" s="87" t="s">
        <v>12262</v>
      </c>
      <c r="CB4" s="70" t="s">
        <v>12263</v>
      </c>
    </row>
    <row r="5" ht="14.5" spans="1:80">
      <c r="A5" s="88" t="s">
        <v>12264</v>
      </c>
      <c r="B5" s="88" t="s">
        <v>12265</v>
      </c>
      <c r="C5" s="88" t="s">
        <v>12265</v>
      </c>
      <c r="D5" s="89" t="s">
        <v>12266</v>
      </c>
      <c r="E5" s="90"/>
      <c r="F5" s="90"/>
      <c r="G5" s="90">
        <f t="shared" ref="G5:G68" si="0">F5*E5</f>
        <v>0</v>
      </c>
      <c r="H5" s="91"/>
      <c r="I5" s="92"/>
      <c r="J5" s="92"/>
      <c r="K5" s="92"/>
      <c r="L5" s="92"/>
      <c r="M5" s="93"/>
      <c r="N5" s="91"/>
      <c r="O5" s="92"/>
      <c r="P5" s="92"/>
      <c r="Q5" s="92"/>
      <c r="R5" s="93"/>
      <c r="S5" s="94"/>
      <c r="T5" s="95"/>
      <c r="U5" s="96"/>
      <c r="V5" s="95"/>
      <c r="W5" s="95"/>
      <c r="X5" s="97"/>
      <c r="Y5" s="94"/>
      <c r="Z5" s="96"/>
      <c r="AA5" s="96"/>
      <c r="AB5" s="95"/>
      <c r="AC5" s="95"/>
      <c r="AD5" s="97"/>
      <c r="AE5" s="94"/>
      <c r="AF5" s="94"/>
      <c r="AG5" s="94"/>
      <c r="AH5" s="94"/>
      <c r="AI5" s="94"/>
      <c r="AJ5" s="94"/>
      <c r="AK5" s="94"/>
      <c r="AL5" s="97"/>
      <c r="AM5" s="97"/>
      <c r="AN5" s="97"/>
      <c r="AO5" s="97"/>
      <c r="AP5" s="97"/>
      <c r="AQ5" s="97"/>
      <c r="AR5" s="94"/>
      <c r="AS5" s="96"/>
      <c r="AT5" s="96"/>
      <c r="AU5" s="96"/>
      <c r="AV5" s="95"/>
      <c r="AW5" s="95"/>
      <c r="AX5" s="97"/>
      <c r="AY5" s="97"/>
      <c r="AZ5" s="97"/>
      <c r="BA5" s="97"/>
      <c r="BB5" s="97"/>
      <c r="BC5" s="98" t="s">
        <v>12265</v>
      </c>
      <c r="BD5" s="99" t="s">
        <v>12265</v>
      </c>
      <c r="BE5" s="99"/>
      <c r="BF5" s="100"/>
      <c r="BG5" s="100"/>
      <c r="BH5" s="100"/>
      <c r="BI5" s="100"/>
      <c r="BJ5" s="98"/>
      <c r="BK5" s="101" t="s">
        <v>12265</v>
      </c>
      <c r="BL5" s="102"/>
      <c r="BM5" s="98"/>
      <c r="BN5" s="98"/>
      <c r="BT5" s="99"/>
      <c r="BU5" s="99"/>
      <c r="BV5" s="99"/>
      <c r="BW5" s="99"/>
      <c r="BX5" s="99"/>
      <c r="CB5" s="4" t="s">
        <v>1511</v>
      </c>
    </row>
    <row r="6" ht="13.75" spans="1:80">
      <c r="A6" s="88" t="s">
        <v>12264</v>
      </c>
      <c r="B6" s="88" t="s">
        <v>12265</v>
      </c>
      <c r="C6" s="88" t="s">
        <v>12265</v>
      </c>
      <c r="D6" s="89" t="s">
        <v>12266</v>
      </c>
      <c r="E6" s="90"/>
      <c r="F6" s="90"/>
      <c r="G6" s="90">
        <f t="shared" si="0"/>
        <v>0</v>
      </c>
      <c r="H6" s="91"/>
      <c r="I6" s="92"/>
      <c r="J6" s="92"/>
      <c r="K6" s="92"/>
      <c r="L6" s="92"/>
      <c r="M6" s="93"/>
      <c r="N6" s="91"/>
      <c r="O6" s="92"/>
      <c r="P6" s="92"/>
      <c r="Q6" s="92"/>
      <c r="R6" s="93"/>
      <c r="S6" s="94"/>
      <c r="T6" s="95"/>
      <c r="U6" s="96"/>
      <c r="V6" s="95"/>
      <c r="W6" s="95"/>
      <c r="X6" s="97"/>
      <c r="Y6" s="94"/>
      <c r="Z6" s="96"/>
      <c r="AA6" s="96"/>
      <c r="AB6" s="95"/>
      <c r="AC6" s="95"/>
      <c r="AD6" s="97"/>
      <c r="AE6" s="94"/>
      <c r="AF6" s="94"/>
      <c r="AG6" s="94"/>
      <c r="AH6" s="94"/>
      <c r="AI6" s="94"/>
      <c r="AJ6" s="94"/>
      <c r="AK6" s="94"/>
      <c r="AL6" s="97"/>
      <c r="AM6" s="97"/>
      <c r="AN6" s="97"/>
      <c r="AO6" s="97"/>
      <c r="AP6" s="97"/>
      <c r="AQ6" s="97"/>
      <c r="AR6" s="94"/>
      <c r="AS6" s="96"/>
      <c r="AT6" s="96"/>
      <c r="AU6" s="96"/>
      <c r="AV6" s="95"/>
      <c r="AW6" s="95"/>
      <c r="AX6" s="97"/>
      <c r="AY6" s="97"/>
      <c r="AZ6" s="97"/>
      <c r="BA6" s="97"/>
      <c r="BB6" s="97"/>
      <c r="BC6" s="98" t="s">
        <v>12265</v>
      </c>
      <c r="BD6" s="99" t="s">
        <v>12265</v>
      </c>
      <c r="BE6" s="99"/>
      <c r="BF6" s="100"/>
      <c r="BG6" s="100"/>
      <c r="BH6" s="100"/>
      <c r="BI6" s="100"/>
      <c r="BJ6" s="98"/>
      <c r="BK6" s="101" t="s">
        <v>12265</v>
      </c>
      <c r="BL6" s="102"/>
      <c r="BM6" s="98"/>
      <c r="BN6" s="98"/>
      <c r="BT6" s="99"/>
      <c r="BU6" s="99"/>
      <c r="BV6" s="99"/>
      <c r="BW6" s="99"/>
      <c r="BX6" s="99"/>
      <c r="CB6" s="4" t="s">
        <v>1511</v>
      </c>
    </row>
    <row r="7" ht="13.75" spans="1:80">
      <c r="A7" s="88" t="s">
        <v>12264</v>
      </c>
      <c r="B7" s="88" t="s">
        <v>7136</v>
      </c>
      <c r="C7" s="88" t="s">
        <v>7135</v>
      </c>
      <c r="D7" s="89" t="s">
        <v>494</v>
      </c>
      <c r="E7" s="90">
        <v>9</v>
      </c>
      <c r="F7" s="90">
        <v>3</v>
      </c>
      <c r="G7" s="90">
        <f t="shared" si="0"/>
        <v>27</v>
      </c>
      <c r="H7" s="91"/>
      <c r="I7" s="92"/>
      <c r="J7" s="92">
        <v>6</v>
      </c>
      <c r="K7" s="92">
        <v>6</v>
      </c>
      <c r="L7" s="92">
        <v>38</v>
      </c>
      <c r="M7" s="93"/>
      <c r="N7" s="91"/>
      <c r="O7" s="92">
        <v>8</v>
      </c>
      <c r="P7" s="92">
        <v>8</v>
      </c>
      <c r="Q7" s="92">
        <v>6</v>
      </c>
      <c r="R7" s="93">
        <v>38</v>
      </c>
      <c r="S7" s="94"/>
      <c r="T7" s="95"/>
      <c r="U7" s="96"/>
      <c r="V7" s="95"/>
      <c r="W7" s="95"/>
      <c r="X7" s="97"/>
      <c r="Y7" s="94"/>
      <c r="Z7" s="96"/>
      <c r="AA7" s="96"/>
      <c r="AB7" s="95"/>
      <c r="AC7" s="95"/>
      <c r="AD7" s="97"/>
      <c r="AE7" s="94"/>
      <c r="AF7" s="94"/>
      <c r="AG7" s="94"/>
      <c r="AH7" s="94"/>
      <c r="AI7" s="94"/>
      <c r="AJ7" s="94"/>
      <c r="AK7" s="94"/>
      <c r="AL7" s="97"/>
      <c r="AM7" s="97"/>
      <c r="AN7" s="97"/>
      <c r="AO7" s="97"/>
      <c r="AP7" s="97"/>
      <c r="AQ7" s="97"/>
      <c r="AR7" s="94"/>
      <c r="AS7" s="96"/>
      <c r="AT7" s="96"/>
      <c r="AU7" s="96"/>
      <c r="AV7" s="95"/>
      <c r="AW7" s="95"/>
      <c r="AX7" s="97"/>
      <c r="AY7" s="97"/>
      <c r="AZ7" s="97"/>
      <c r="BA7" s="97"/>
      <c r="BB7" s="97"/>
      <c r="BC7" s="98" t="s">
        <v>12267</v>
      </c>
      <c r="BD7" s="99" t="s">
        <v>12268</v>
      </c>
      <c r="BE7" s="99"/>
      <c r="BF7" s="100"/>
      <c r="BG7" s="103"/>
      <c r="BH7" s="103"/>
      <c r="BI7" s="103"/>
      <c r="BJ7" s="98"/>
      <c r="BK7" s="101" t="s">
        <v>1511</v>
      </c>
      <c r="BL7" s="102"/>
      <c r="BM7" s="98"/>
      <c r="BN7" s="98"/>
      <c r="BT7" s="99"/>
      <c r="BU7" s="99"/>
      <c r="BV7" s="99"/>
      <c r="BW7" s="99"/>
      <c r="BX7" s="99"/>
      <c r="CB7" s="4" t="s">
        <v>1511</v>
      </c>
    </row>
    <row r="8" ht="13.75" spans="1:80">
      <c r="A8" s="88" t="s">
        <v>12264</v>
      </c>
      <c r="B8" s="88" t="s">
        <v>7089</v>
      </c>
      <c r="C8" s="88" t="s">
        <v>7555</v>
      </c>
      <c r="D8" s="89" t="s">
        <v>494</v>
      </c>
      <c r="E8" s="90">
        <v>35</v>
      </c>
      <c r="F8" s="90">
        <v>2</v>
      </c>
      <c r="G8" s="90">
        <f t="shared" si="0"/>
        <v>70</v>
      </c>
      <c r="H8" s="91"/>
      <c r="I8" s="92"/>
      <c r="J8" s="92">
        <v>6</v>
      </c>
      <c r="K8" s="92">
        <v>6</v>
      </c>
      <c r="L8" s="92">
        <v>75</v>
      </c>
      <c r="M8" s="93"/>
      <c r="N8" s="91"/>
      <c r="O8" s="92"/>
      <c r="P8" s="92"/>
      <c r="Q8" s="92"/>
      <c r="R8" s="93"/>
      <c r="S8" s="94"/>
      <c r="T8" s="95"/>
      <c r="U8" s="96"/>
      <c r="V8" s="95"/>
      <c r="W8" s="95"/>
      <c r="X8" s="97"/>
      <c r="Y8" s="94"/>
      <c r="Z8" s="96"/>
      <c r="AA8" s="96"/>
      <c r="AB8" s="95"/>
      <c r="AC8" s="95"/>
      <c r="AD8" s="97"/>
      <c r="AE8" s="94"/>
      <c r="AF8" s="94"/>
      <c r="AG8" s="94"/>
      <c r="AH8" s="94"/>
      <c r="AI8" s="94"/>
      <c r="AJ8" s="94"/>
      <c r="AK8" s="94"/>
      <c r="AL8" s="97"/>
      <c r="AM8" s="97"/>
      <c r="AN8" s="97">
        <v>6</v>
      </c>
      <c r="AO8" s="97">
        <v>14</v>
      </c>
      <c r="AP8" s="97">
        <v>41</v>
      </c>
      <c r="AQ8" s="97"/>
      <c r="AR8" s="94"/>
      <c r="AS8" s="96"/>
      <c r="AT8" s="104">
        <v>6</v>
      </c>
      <c r="AU8" s="104">
        <v>6</v>
      </c>
      <c r="AV8" s="105">
        <v>46</v>
      </c>
      <c r="AW8" s="105">
        <v>6</v>
      </c>
      <c r="AX8" s="97"/>
      <c r="AY8" s="97"/>
      <c r="AZ8" s="97"/>
      <c r="BA8" s="97"/>
      <c r="BB8" s="97"/>
      <c r="BC8" s="98" t="s">
        <v>12267</v>
      </c>
      <c r="BD8" s="99" t="s">
        <v>12268</v>
      </c>
      <c r="BE8" s="99"/>
      <c r="BF8" s="100"/>
      <c r="BG8" s="103"/>
      <c r="BH8" s="103"/>
      <c r="BI8" s="103"/>
      <c r="BJ8" s="98"/>
      <c r="BK8" s="101" t="s">
        <v>1511</v>
      </c>
      <c r="BL8" s="102"/>
      <c r="BM8" s="98"/>
      <c r="BN8" s="98"/>
      <c r="BT8" s="99"/>
      <c r="BU8" s="99"/>
      <c r="BV8" s="99"/>
      <c r="BW8" s="99"/>
      <c r="BX8" s="99"/>
      <c r="CB8" s="4" t="s">
        <v>1511</v>
      </c>
    </row>
    <row r="9" ht="13.75" spans="1:80">
      <c r="A9" s="88" t="s">
        <v>12269</v>
      </c>
      <c r="B9" s="88" t="s">
        <v>8052</v>
      </c>
      <c r="C9" s="106" t="s">
        <v>10295</v>
      </c>
      <c r="D9" s="89" t="s">
        <v>12266</v>
      </c>
      <c r="E9" s="90">
        <v>3</v>
      </c>
      <c r="F9" s="90">
        <v>293</v>
      </c>
      <c r="G9" s="90">
        <f t="shared" si="0"/>
        <v>879</v>
      </c>
      <c r="H9" s="94"/>
      <c r="I9" s="95"/>
      <c r="J9" s="95"/>
      <c r="K9" s="95"/>
      <c r="L9" s="95"/>
      <c r="M9" s="97"/>
      <c r="N9" s="94"/>
      <c r="O9" s="94"/>
      <c r="P9" s="94"/>
      <c r="Q9" s="94"/>
      <c r="R9" s="94"/>
      <c r="S9" s="91"/>
      <c r="T9" s="92"/>
      <c r="U9" s="104">
        <v>55</v>
      </c>
      <c r="V9" s="105">
        <v>67</v>
      </c>
      <c r="W9" s="105">
        <v>42</v>
      </c>
      <c r="X9" s="93"/>
      <c r="Y9" s="107"/>
      <c r="Z9" s="108"/>
      <c r="AA9" s="108"/>
      <c r="AB9" s="109"/>
      <c r="AC9" s="109"/>
      <c r="AD9" s="110"/>
      <c r="AE9" s="94"/>
      <c r="AF9" s="94"/>
      <c r="AG9" s="94"/>
      <c r="AH9" s="94"/>
      <c r="AI9" s="94"/>
      <c r="AJ9" s="94"/>
      <c r="AK9" s="94"/>
      <c r="AL9" s="93"/>
      <c r="AM9" s="93"/>
      <c r="AN9" s="93">
        <v>80</v>
      </c>
      <c r="AO9" s="93">
        <v>80</v>
      </c>
      <c r="AP9" s="93">
        <v>80</v>
      </c>
      <c r="AQ9" s="93"/>
      <c r="AR9" s="94"/>
      <c r="AS9" s="96"/>
      <c r="AT9" s="96"/>
      <c r="AU9" s="96"/>
      <c r="AV9" s="95"/>
      <c r="AW9" s="95"/>
      <c r="AX9" s="97"/>
      <c r="AY9" s="97"/>
      <c r="AZ9" s="97"/>
      <c r="BA9" s="97"/>
      <c r="BB9" s="97"/>
      <c r="BC9" s="98" t="s">
        <v>12270</v>
      </c>
      <c r="BD9" s="98" t="s">
        <v>12271</v>
      </c>
      <c r="BE9" s="99"/>
      <c r="BF9" s="111" t="s">
        <v>12272</v>
      </c>
      <c r="BG9" s="103"/>
      <c r="BH9" s="103"/>
      <c r="BI9" s="103"/>
      <c r="BJ9" s="99"/>
      <c r="BK9" s="112" t="s">
        <v>1511</v>
      </c>
      <c r="BL9" s="102"/>
      <c r="BM9" s="99"/>
      <c r="BN9" s="99"/>
      <c r="BT9" s="99"/>
      <c r="BU9" s="99"/>
      <c r="BV9" s="99"/>
      <c r="BW9" s="99"/>
      <c r="BX9" s="99"/>
      <c r="CB9" s="13" t="s">
        <v>12273</v>
      </c>
    </row>
    <row r="10" ht="13.75" spans="1:80">
      <c r="A10" s="88" t="s">
        <v>12269</v>
      </c>
      <c r="B10" s="88" t="s">
        <v>8052</v>
      </c>
      <c r="C10" s="106" t="s">
        <v>10295</v>
      </c>
      <c r="D10" s="89" t="s">
        <v>494</v>
      </c>
      <c r="E10" s="90">
        <v>3</v>
      </c>
      <c r="F10" s="90">
        <v>396</v>
      </c>
      <c r="G10" s="90">
        <f t="shared" si="0"/>
        <v>1188</v>
      </c>
      <c r="H10" s="94"/>
      <c r="I10" s="95"/>
      <c r="J10" s="95"/>
      <c r="K10" s="95"/>
      <c r="L10" s="95"/>
      <c r="M10" s="97"/>
      <c r="N10" s="94"/>
      <c r="O10" s="94"/>
      <c r="P10" s="94"/>
      <c r="Q10" s="94"/>
      <c r="R10" s="94"/>
      <c r="S10" s="91"/>
      <c r="T10" s="92"/>
      <c r="U10" s="104">
        <v>83</v>
      </c>
      <c r="V10" s="105">
        <v>89</v>
      </c>
      <c r="W10" s="105">
        <v>84</v>
      </c>
      <c r="X10" s="93"/>
      <c r="Y10" s="107"/>
      <c r="Z10" s="108"/>
      <c r="AA10" s="108"/>
      <c r="AB10" s="109"/>
      <c r="AC10" s="109"/>
      <c r="AD10" s="110"/>
      <c r="AE10" s="94"/>
      <c r="AF10" s="94"/>
      <c r="AG10" s="94"/>
      <c r="AH10" s="94"/>
      <c r="AI10" s="94"/>
      <c r="AJ10" s="94"/>
      <c r="AK10" s="94"/>
      <c r="AL10" s="93"/>
      <c r="AM10" s="93"/>
      <c r="AN10" s="93">
        <v>100</v>
      </c>
      <c r="AO10" s="93">
        <v>100</v>
      </c>
      <c r="AP10" s="93">
        <v>100</v>
      </c>
      <c r="AQ10" s="93"/>
      <c r="AR10" s="94"/>
      <c r="AS10" s="96"/>
      <c r="AT10" s="96"/>
      <c r="AU10" s="96"/>
      <c r="AV10" s="95"/>
      <c r="AW10" s="95"/>
      <c r="AX10" s="97"/>
      <c r="AY10" s="97"/>
      <c r="AZ10" s="97"/>
      <c r="BA10" s="97"/>
      <c r="BB10" s="97"/>
      <c r="BC10" s="98" t="s">
        <v>12274</v>
      </c>
      <c r="BD10" s="98" t="s">
        <v>12275</v>
      </c>
      <c r="BE10" s="99"/>
      <c r="BF10" s="111" t="s">
        <v>12272</v>
      </c>
      <c r="BG10" s="103"/>
      <c r="BH10" s="103"/>
      <c r="BI10" s="103"/>
      <c r="BJ10" s="99"/>
      <c r="BK10" s="112" t="s">
        <v>1511</v>
      </c>
      <c r="BL10" s="102"/>
      <c r="BM10" s="99"/>
      <c r="BN10" s="99" t="s">
        <v>12276</v>
      </c>
      <c r="BO10" s="13" t="s">
        <v>12277</v>
      </c>
      <c r="BT10" s="99"/>
      <c r="BU10" s="99"/>
      <c r="BV10" s="99"/>
      <c r="BW10" s="99"/>
      <c r="BX10" s="99"/>
      <c r="CB10" s="13" t="s">
        <v>12273</v>
      </c>
    </row>
    <row r="11" ht="13.75" spans="1:80">
      <c r="A11" s="88" t="s">
        <v>12269</v>
      </c>
      <c r="B11" s="88" t="s">
        <v>8052</v>
      </c>
      <c r="C11" s="106" t="s">
        <v>746</v>
      </c>
      <c r="D11" s="89" t="s">
        <v>12266</v>
      </c>
      <c r="E11" s="90">
        <v>3</v>
      </c>
      <c r="F11" s="90">
        <v>293</v>
      </c>
      <c r="G11" s="90">
        <f t="shared" si="0"/>
        <v>879</v>
      </c>
      <c r="H11" s="94"/>
      <c r="I11" s="95"/>
      <c r="J11" s="95"/>
      <c r="K11" s="95"/>
      <c r="L11" s="95"/>
      <c r="M11" s="97"/>
      <c r="N11" s="94"/>
      <c r="O11" s="95"/>
      <c r="P11" s="95"/>
      <c r="Q11" s="95"/>
      <c r="R11" s="97"/>
      <c r="S11" s="91"/>
      <c r="T11" s="92"/>
      <c r="U11" s="104">
        <v>55</v>
      </c>
      <c r="V11" s="105">
        <v>67</v>
      </c>
      <c r="W11" s="105">
        <v>42</v>
      </c>
      <c r="X11" s="93"/>
      <c r="Y11" s="107"/>
      <c r="Z11" s="108"/>
      <c r="AA11" s="108"/>
      <c r="AB11" s="109"/>
      <c r="AC11" s="109"/>
      <c r="AD11" s="110"/>
      <c r="AE11" s="94"/>
      <c r="AF11" s="96"/>
      <c r="AG11" s="96"/>
      <c r="AH11" s="95"/>
      <c r="AI11" s="95"/>
      <c r="AJ11" s="95"/>
      <c r="AK11" s="95"/>
      <c r="AL11" s="91"/>
      <c r="AM11" s="113"/>
      <c r="AN11" s="113">
        <v>75</v>
      </c>
      <c r="AO11" s="92">
        <v>63</v>
      </c>
      <c r="AP11" s="92">
        <v>59</v>
      </c>
      <c r="AQ11" s="93"/>
      <c r="AR11" s="94"/>
      <c r="AS11" s="96"/>
      <c r="AT11" s="96"/>
      <c r="AU11" s="96"/>
      <c r="AV11" s="95"/>
      <c r="AW11" s="95"/>
      <c r="AX11" s="97"/>
      <c r="AY11" s="97"/>
      <c r="AZ11" s="97"/>
      <c r="BA11" s="97"/>
      <c r="BB11" s="97"/>
      <c r="BC11" s="98" t="s">
        <v>12270</v>
      </c>
      <c r="BD11" s="98" t="s">
        <v>12271</v>
      </c>
      <c r="BE11" s="99"/>
      <c r="BF11" s="111" t="s">
        <v>12272</v>
      </c>
      <c r="BG11" s="103"/>
      <c r="BH11" s="103"/>
      <c r="BI11" s="103"/>
      <c r="BJ11" s="99"/>
      <c r="BK11" s="112" t="s">
        <v>1511</v>
      </c>
      <c r="BL11" s="102"/>
      <c r="BM11" s="99"/>
      <c r="BN11" s="99"/>
      <c r="BT11" s="99"/>
      <c r="BU11" s="99"/>
      <c r="BV11" s="99"/>
      <c r="BW11" s="99"/>
      <c r="BX11" s="99"/>
      <c r="CB11" s="13" t="s">
        <v>12273</v>
      </c>
    </row>
    <row r="12" ht="13.75" spans="1:80">
      <c r="A12" s="88" t="s">
        <v>12269</v>
      </c>
      <c r="B12" s="88" t="s">
        <v>8052</v>
      </c>
      <c r="C12" s="106" t="s">
        <v>746</v>
      </c>
      <c r="D12" s="89" t="s">
        <v>494</v>
      </c>
      <c r="E12" s="90">
        <v>3</v>
      </c>
      <c r="F12" s="90">
        <v>396</v>
      </c>
      <c r="G12" s="90">
        <f t="shared" si="0"/>
        <v>1188</v>
      </c>
      <c r="H12" s="94"/>
      <c r="I12" s="95"/>
      <c r="J12" s="95"/>
      <c r="K12" s="95"/>
      <c r="L12" s="95"/>
      <c r="M12" s="97"/>
      <c r="N12" s="94"/>
      <c r="O12" s="95"/>
      <c r="P12" s="95"/>
      <c r="Q12" s="95"/>
      <c r="R12" s="97"/>
      <c r="S12" s="91"/>
      <c r="T12" s="92"/>
      <c r="U12" s="104">
        <v>83</v>
      </c>
      <c r="V12" s="105">
        <v>89</v>
      </c>
      <c r="W12" s="105">
        <v>84</v>
      </c>
      <c r="X12" s="93"/>
      <c r="Y12" s="107"/>
      <c r="Z12" s="108"/>
      <c r="AA12" s="108"/>
      <c r="AB12" s="109"/>
      <c r="AC12" s="109"/>
      <c r="AD12" s="110"/>
      <c r="AE12" s="94"/>
      <c r="AF12" s="96"/>
      <c r="AG12" s="96"/>
      <c r="AH12" s="95"/>
      <c r="AI12" s="95"/>
      <c r="AJ12" s="95"/>
      <c r="AK12" s="95"/>
      <c r="AL12" s="91"/>
      <c r="AM12" s="113"/>
      <c r="AN12" s="113">
        <v>74</v>
      </c>
      <c r="AO12" s="92">
        <v>89</v>
      </c>
      <c r="AP12" s="92">
        <v>100</v>
      </c>
      <c r="AQ12" s="93"/>
      <c r="AR12" s="94"/>
      <c r="AS12" s="96"/>
      <c r="AT12" s="96"/>
      <c r="AU12" s="96"/>
      <c r="AV12" s="95"/>
      <c r="AW12" s="95"/>
      <c r="AX12" s="97"/>
      <c r="AY12" s="97"/>
      <c r="AZ12" s="97"/>
      <c r="BA12" s="97"/>
      <c r="BB12" s="97"/>
      <c r="BC12" s="98" t="s">
        <v>12274</v>
      </c>
      <c r="BD12" s="98" t="s">
        <v>12275</v>
      </c>
      <c r="BE12" s="99"/>
      <c r="BF12" s="111" t="s">
        <v>12272</v>
      </c>
      <c r="BG12" s="103"/>
      <c r="BH12" s="103"/>
      <c r="BI12" s="103"/>
      <c r="BJ12" s="99"/>
      <c r="BK12" s="112" t="s">
        <v>1511</v>
      </c>
      <c r="BL12" s="102"/>
      <c r="BM12" s="99"/>
      <c r="BN12" s="99" t="s">
        <v>12276</v>
      </c>
      <c r="BO12" s="13" t="s">
        <v>12277</v>
      </c>
      <c r="BT12" s="99"/>
      <c r="BU12" s="99"/>
      <c r="BV12" s="99"/>
      <c r="BW12" s="99"/>
      <c r="BX12" s="99"/>
      <c r="CB12" s="13" t="s">
        <v>12273</v>
      </c>
    </row>
    <row r="13" ht="13.75" spans="1:80">
      <c r="A13" s="88" t="s">
        <v>12269</v>
      </c>
      <c r="B13" s="88" t="s">
        <v>8052</v>
      </c>
      <c r="C13" s="106" t="s">
        <v>727</v>
      </c>
      <c r="D13" s="89" t="s">
        <v>12266</v>
      </c>
      <c r="E13" s="90">
        <v>3</v>
      </c>
      <c r="F13" s="90">
        <v>293</v>
      </c>
      <c r="G13" s="90">
        <f t="shared" si="0"/>
        <v>879</v>
      </c>
      <c r="H13" s="94"/>
      <c r="I13" s="95"/>
      <c r="J13" s="95"/>
      <c r="K13" s="95"/>
      <c r="L13" s="95"/>
      <c r="M13" s="97"/>
      <c r="N13" s="94"/>
      <c r="O13" s="95"/>
      <c r="P13" s="95"/>
      <c r="Q13" s="95"/>
      <c r="R13" s="97"/>
      <c r="S13" s="91"/>
      <c r="T13" s="92"/>
      <c r="U13" s="113">
        <v>60</v>
      </c>
      <c r="V13" s="92">
        <v>72</v>
      </c>
      <c r="W13" s="92">
        <v>39</v>
      </c>
      <c r="X13" s="93"/>
      <c r="Y13" s="107"/>
      <c r="Z13" s="108"/>
      <c r="AA13" s="108"/>
      <c r="AB13" s="109"/>
      <c r="AC13" s="109"/>
      <c r="AD13" s="110"/>
      <c r="AE13" s="94"/>
      <c r="AF13" s="96"/>
      <c r="AG13" s="96"/>
      <c r="AH13" s="95"/>
      <c r="AI13" s="95"/>
      <c r="AJ13" s="95"/>
      <c r="AK13" s="95"/>
      <c r="AL13" s="91"/>
      <c r="AM13" s="113"/>
      <c r="AN13" s="113">
        <v>65</v>
      </c>
      <c r="AO13" s="92">
        <v>55</v>
      </c>
      <c r="AP13" s="92">
        <v>50</v>
      </c>
      <c r="AQ13" s="93"/>
      <c r="AR13" s="94"/>
      <c r="AS13" s="96"/>
      <c r="AT13" s="114"/>
      <c r="AU13" s="114"/>
      <c r="AV13" s="114"/>
      <c r="AW13" s="114"/>
      <c r="AX13" s="97"/>
      <c r="AY13" s="97"/>
      <c r="AZ13" s="97"/>
      <c r="BA13" s="97"/>
      <c r="BB13" s="97"/>
      <c r="BC13" s="98" t="s">
        <v>12270</v>
      </c>
      <c r="BD13" s="98" t="s">
        <v>12271</v>
      </c>
      <c r="BE13" s="99"/>
      <c r="BF13" s="111" t="s">
        <v>12272</v>
      </c>
      <c r="BG13" s="103"/>
      <c r="BH13" s="103"/>
      <c r="BI13" s="103"/>
      <c r="BJ13" s="99"/>
      <c r="BK13" s="112" t="s">
        <v>1511</v>
      </c>
      <c r="BL13" s="102"/>
      <c r="BM13" s="99"/>
      <c r="BN13" s="99"/>
      <c r="BT13" s="99"/>
      <c r="BU13" s="99"/>
      <c r="BV13" s="99"/>
      <c r="BW13" s="99"/>
      <c r="BX13" s="99"/>
      <c r="CB13" s="13" t="s">
        <v>12273</v>
      </c>
    </row>
    <row r="14" ht="13.75" spans="1:80">
      <c r="A14" s="88" t="s">
        <v>12269</v>
      </c>
      <c r="B14" s="88" t="s">
        <v>8052</v>
      </c>
      <c r="C14" s="106" t="s">
        <v>727</v>
      </c>
      <c r="D14" s="89" t="s">
        <v>494</v>
      </c>
      <c r="E14" s="90">
        <v>3</v>
      </c>
      <c r="F14" s="90">
        <v>396</v>
      </c>
      <c r="G14" s="90">
        <f t="shared" si="0"/>
        <v>1188</v>
      </c>
      <c r="H14" s="94"/>
      <c r="I14" s="95"/>
      <c r="J14" s="95"/>
      <c r="K14" s="95"/>
      <c r="L14" s="95"/>
      <c r="M14" s="97"/>
      <c r="N14" s="94"/>
      <c r="O14" s="95"/>
      <c r="P14" s="95"/>
      <c r="Q14" s="95"/>
      <c r="R14" s="97"/>
      <c r="S14" s="91"/>
      <c r="T14" s="92"/>
      <c r="U14" s="113">
        <v>80</v>
      </c>
      <c r="V14" s="92">
        <v>91</v>
      </c>
      <c r="W14" s="92">
        <v>104</v>
      </c>
      <c r="X14" s="93"/>
      <c r="Y14" s="107"/>
      <c r="Z14" s="108"/>
      <c r="AA14" s="108"/>
      <c r="AB14" s="109"/>
      <c r="AC14" s="109"/>
      <c r="AD14" s="110"/>
      <c r="AE14" s="94"/>
      <c r="AF14" s="96"/>
      <c r="AG14" s="96"/>
      <c r="AH14" s="95"/>
      <c r="AI14" s="95"/>
      <c r="AJ14" s="95"/>
      <c r="AK14" s="95"/>
      <c r="AL14" s="91"/>
      <c r="AM14" s="113"/>
      <c r="AN14" s="113">
        <v>68</v>
      </c>
      <c r="AO14" s="92">
        <v>82</v>
      </c>
      <c r="AP14" s="92">
        <v>98</v>
      </c>
      <c r="AQ14" s="93"/>
      <c r="AR14" s="94"/>
      <c r="AS14" s="96"/>
      <c r="AT14" s="96"/>
      <c r="AU14" s="96"/>
      <c r="AV14" s="95"/>
      <c r="AW14" s="95"/>
      <c r="AX14" s="97"/>
      <c r="AY14" s="97"/>
      <c r="AZ14" s="97"/>
      <c r="BA14" s="97"/>
      <c r="BB14" s="97"/>
      <c r="BC14" s="98" t="s">
        <v>12274</v>
      </c>
      <c r="BD14" s="98" t="s">
        <v>12275</v>
      </c>
      <c r="BE14" s="99"/>
      <c r="BF14" s="111" t="s">
        <v>12272</v>
      </c>
      <c r="BG14" s="103"/>
      <c r="BH14" s="103"/>
      <c r="BI14" s="103"/>
      <c r="BJ14" s="99"/>
      <c r="BK14" s="112" t="s">
        <v>1511</v>
      </c>
      <c r="BL14" s="102"/>
      <c r="BM14" s="99"/>
      <c r="BN14" s="99" t="s">
        <v>12276</v>
      </c>
      <c r="BO14" s="13" t="s">
        <v>12277</v>
      </c>
      <c r="BT14" s="99"/>
      <c r="BU14" s="99"/>
      <c r="BV14" s="99"/>
      <c r="BW14" s="99"/>
      <c r="BX14" s="99"/>
      <c r="CB14" s="13" t="s">
        <v>12273</v>
      </c>
    </row>
    <row r="15" ht="13.75" spans="1:80">
      <c r="A15" s="88" t="s">
        <v>12278</v>
      </c>
      <c r="B15" s="88" t="s">
        <v>10832</v>
      </c>
      <c r="C15" s="106" t="s">
        <v>11068</v>
      </c>
      <c r="D15" s="89" t="s">
        <v>12266</v>
      </c>
      <c r="E15" s="90">
        <v>3</v>
      </c>
      <c r="F15" s="90">
        <v>352</v>
      </c>
      <c r="G15" s="90">
        <f t="shared" si="0"/>
        <v>1056</v>
      </c>
      <c r="H15" s="94"/>
      <c r="I15" s="95"/>
      <c r="J15" s="95"/>
      <c r="K15" s="95"/>
      <c r="L15" s="95"/>
      <c r="M15" s="97"/>
      <c r="N15" s="94"/>
      <c r="O15" s="95"/>
      <c r="P15" s="95"/>
      <c r="Q15" s="95"/>
      <c r="R15" s="97"/>
      <c r="S15" s="91"/>
      <c r="T15" s="92"/>
      <c r="U15" s="104">
        <v>60</v>
      </c>
      <c r="V15" s="105">
        <v>71</v>
      </c>
      <c r="W15" s="105">
        <v>15</v>
      </c>
      <c r="X15" s="93"/>
      <c r="Y15" s="91"/>
      <c r="Z15" s="113"/>
      <c r="AA15" s="115">
        <v>69</v>
      </c>
      <c r="AB15" s="116">
        <v>71</v>
      </c>
      <c r="AC15" s="116">
        <v>15</v>
      </c>
      <c r="AD15" s="117"/>
      <c r="AE15" s="94"/>
      <c r="AF15" s="96"/>
      <c r="AG15" s="96"/>
      <c r="AH15" s="95"/>
      <c r="AI15" s="95"/>
      <c r="AJ15" s="95"/>
      <c r="AK15" s="95"/>
      <c r="AL15" s="91"/>
      <c r="AM15" s="113"/>
      <c r="AN15" s="113"/>
      <c r="AO15" s="92"/>
      <c r="AP15" s="92"/>
      <c r="AQ15" s="93"/>
      <c r="AR15" s="94"/>
      <c r="AS15" s="96"/>
      <c r="AT15" s="114"/>
      <c r="AU15" s="114"/>
      <c r="AV15" s="114"/>
      <c r="AW15" s="114"/>
      <c r="AX15" s="97"/>
      <c r="AY15" s="97"/>
      <c r="AZ15" s="97"/>
      <c r="BA15" s="97"/>
      <c r="BB15" s="97"/>
      <c r="BC15" s="98" t="s">
        <v>12279</v>
      </c>
      <c r="BD15" s="98" t="s">
        <v>12280</v>
      </c>
      <c r="BE15" s="99" t="s">
        <v>12271</v>
      </c>
      <c r="BF15" s="111" t="s">
        <v>12272</v>
      </c>
      <c r="BG15" s="103"/>
      <c r="BH15" s="103"/>
      <c r="BI15" s="103"/>
      <c r="BJ15" s="99"/>
      <c r="BK15" s="112" t="s">
        <v>1511</v>
      </c>
      <c r="BL15" s="102"/>
      <c r="BM15" s="99"/>
      <c r="BN15" s="99"/>
      <c r="BT15" s="99"/>
      <c r="BU15" s="99"/>
      <c r="BV15" s="99"/>
      <c r="BW15" s="99"/>
      <c r="BX15" s="99"/>
      <c r="CB15" s="13" t="s">
        <v>12273</v>
      </c>
    </row>
    <row r="16" ht="13.75" spans="1:80">
      <c r="A16" s="88" t="s">
        <v>12278</v>
      </c>
      <c r="B16" s="88" t="s">
        <v>10832</v>
      </c>
      <c r="C16" s="106" t="s">
        <v>11068</v>
      </c>
      <c r="D16" s="89" t="s">
        <v>494</v>
      </c>
      <c r="E16" s="90">
        <v>3</v>
      </c>
      <c r="F16" s="90">
        <v>375</v>
      </c>
      <c r="G16" s="90">
        <f t="shared" si="0"/>
        <v>1125</v>
      </c>
      <c r="H16" s="94"/>
      <c r="I16" s="95"/>
      <c r="J16" s="95"/>
      <c r="K16" s="95"/>
      <c r="L16" s="95"/>
      <c r="M16" s="97"/>
      <c r="N16" s="94"/>
      <c r="O16" s="95"/>
      <c r="P16" s="95"/>
      <c r="Q16" s="95"/>
      <c r="R16" s="97"/>
      <c r="S16" s="91"/>
      <c r="T16" s="92"/>
      <c r="U16" s="104">
        <v>69</v>
      </c>
      <c r="V16" s="105">
        <v>91</v>
      </c>
      <c r="W16" s="105">
        <v>73</v>
      </c>
      <c r="X16" s="93"/>
      <c r="Y16" s="91"/>
      <c r="Z16" s="113"/>
      <c r="AA16" s="115">
        <v>69</v>
      </c>
      <c r="AB16" s="116">
        <v>91</v>
      </c>
      <c r="AC16" s="116">
        <v>73</v>
      </c>
      <c r="AD16" s="117"/>
      <c r="AE16" s="94"/>
      <c r="AF16" s="96"/>
      <c r="AG16" s="96"/>
      <c r="AH16" s="95"/>
      <c r="AI16" s="95"/>
      <c r="AJ16" s="95"/>
      <c r="AK16" s="95"/>
      <c r="AL16" s="93"/>
      <c r="AM16" s="93"/>
      <c r="AN16" s="93"/>
      <c r="AO16" s="93"/>
      <c r="AP16" s="93"/>
      <c r="AQ16" s="93"/>
      <c r="AR16" s="94"/>
      <c r="AS16" s="96"/>
      <c r="AT16" s="96"/>
      <c r="AU16" s="96"/>
      <c r="AV16" s="95"/>
      <c r="AW16" s="95"/>
      <c r="AX16" s="97"/>
      <c r="AY16" s="97"/>
      <c r="AZ16" s="97"/>
      <c r="BA16" s="97"/>
      <c r="BB16" s="97"/>
      <c r="BC16" s="98" t="s">
        <v>12281</v>
      </c>
      <c r="BD16" s="98" t="s">
        <v>12282</v>
      </c>
      <c r="BE16" s="99" t="s">
        <v>12275</v>
      </c>
      <c r="BF16" s="111" t="s">
        <v>12272</v>
      </c>
      <c r="BG16" s="103"/>
      <c r="BH16" s="103"/>
      <c r="BI16" s="103"/>
      <c r="BJ16" s="99"/>
      <c r="BK16" s="112" t="s">
        <v>20</v>
      </c>
      <c r="BL16" s="102"/>
      <c r="BM16" s="99"/>
      <c r="BN16" s="99" t="s">
        <v>12276</v>
      </c>
      <c r="BO16" s="13" t="s">
        <v>12277</v>
      </c>
      <c r="BT16" s="99"/>
      <c r="BU16" s="99"/>
      <c r="BV16" s="99"/>
      <c r="BW16" s="99"/>
      <c r="BX16" s="99"/>
      <c r="CB16" s="13" t="s">
        <v>12273</v>
      </c>
    </row>
    <row r="17" ht="13.75" spans="1:479">
      <c r="A17" s="88" t="s">
        <v>12278</v>
      </c>
      <c r="B17" s="88" t="s">
        <v>732</v>
      </c>
      <c r="C17" s="106" t="s">
        <v>730</v>
      </c>
      <c r="D17" s="89" t="s">
        <v>12266</v>
      </c>
      <c r="E17" s="90">
        <v>3</v>
      </c>
      <c r="F17" s="90">
        <v>352</v>
      </c>
      <c r="G17" s="90">
        <f t="shared" si="0"/>
        <v>1056</v>
      </c>
      <c r="H17" s="94"/>
      <c r="I17" s="95"/>
      <c r="J17" s="95"/>
      <c r="K17" s="95"/>
      <c r="L17" s="95"/>
      <c r="M17" s="97"/>
      <c r="N17" s="94"/>
      <c r="O17" s="95"/>
      <c r="P17" s="95"/>
      <c r="Q17" s="95"/>
      <c r="R17" s="97"/>
      <c r="S17" s="91"/>
      <c r="T17" s="92"/>
      <c r="U17" s="113">
        <v>68</v>
      </c>
      <c r="V17" s="92">
        <v>76</v>
      </c>
      <c r="W17" s="92">
        <v>44</v>
      </c>
      <c r="X17" s="93"/>
      <c r="Y17" s="91"/>
      <c r="Z17" s="113"/>
      <c r="AA17" s="113">
        <v>68</v>
      </c>
      <c r="AB17" s="92">
        <v>76</v>
      </c>
      <c r="AC17" s="92">
        <v>44</v>
      </c>
      <c r="AD17" s="93"/>
      <c r="AE17" s="94"/>
      <c r="AF17" s="96"/>
      <c r="AG17" s="114"/>
      <c r="AH17" s="114"/>
      <c r="AI17" s="114"/>
      <c r="AJ17" s="114"/>
      <c r="AK17" s="114"/>
      <c r="AL17" s="93"/>
      <c r="AM17" s="93"/>
      <c r="AN17" s="117">
        <v>68</v>
      </c>
      <c r="AO17" s="117">
        <v>76</v>
      </c>
      <c r="AP17" s="117">
        <v>44</v>
      </c>
      <c r="AQ17" s="93"/>
      <c r="AR17" s="94"/>
      <c r="AS17" s="96"/>
      <c r="AT17" s="96"/>
      <c r="AU17" s="96"/>
      <c r="AV17" s="95"/>
      <c r="AW17" s="95"/>
      <c r="AX17" s="97"/>
      <c r="AY17" s="97"/>
      <c r="AZ17" s="97"/>
      <c r="BA17" s="97"/>
      <c r="BB17" s="97"/>
      <c r="BC17" s="98" t="s">
        <v>12279</v>
      </c>
      <c r="BD17" s="98" t="s">
        <v>12280</v>
      </c>
      <c r="BE17" s="99" t="s">
        <v>12271</v>
      </c>
      <c r="BF17" s="111" t="s">
        <v>12272</v>
      </c>
      <c r="BG17" s="103"/>
      <c r="BH17" s="103"/>
      <c r="BI17" s="103"/>
      <c r="BJ17" s="99"/>
      <c r="BK17" s="112" t="s">
        <v>1511</v>
      </c>
      <c r="BL17" s="102"/>
      <c r="BM17" s="99"/>
      <c r="BN17" s="99"/>
      <c r="BT17" s="99"/>
      <c r="BU17" s="99"/>
      <c r="BV17" s="99"/>
      <c r="BW17" s="99"/>
      <c r="BX17" s="99"/>
      <c r="CB17" s="13" t="s">
        <v>12273</v>
      </c>
    </row>
    <row r="18" ht="13.75" spans="1:479">
      <c r="A18" s="88" t="s">
        <v>12278</v>
      </c>
      <c r="B18" s="88" t="s">
        <v>732</v>
      </c>
      <c r="C18" s="106" t="s">
        <v>730</v>
      </c>
      <c r="D18" s="89" t="s">
        <v>494</v>
      </c>
      <c r="E18" s="90">
        <v>3</v>
      </c>
      <c r="F18" s="90">
        <v>375</v>
      </c>
      <c r="G18" s="90">
        <f t="shared" si="0"/>
        <v>1125</v>
      </c>
      <c r="H18" s="94"/>
      <c r="I18" s="95"/>
      <c r="J18" s="95"/>
      <c r="K18" s="95"/>
      <c r="L18" s="95"/>
      <c r="M18" s="97"/>
      <c r="N18" s="94"/>
      <c r="O18" s="94"/>
      <c r="P18" s="94"/>
      <c r="Q18" s="94"/>
      <c r="R18" s="94"/>
      <c r="S18" s="91"/>
      <c r="T18" s="92"/>
      <c r="U18" s="113">
        <v>69</v>
      </c>
      <c r="V18" s="92">
        <v>88</v>
      </c>
      <c r="W18" s="92">
        <v>62</v>
      </c>
      <c r="X18" s="93"/>
      <c r="Y18" s="91"/>
      <c r="Z18" s="113"/>
      <c r="AA18" s="113">
        <v>69</v>
      </c>
      <c r="AB18" s="92">
        <v>88</v>
      </c>
      <c r="AC18" s="92">
        <v>62</v>
      </c>
      <c r="AD18" s="93"/>
      <c r="AE18" s="94"/>
      <c r="AF18" s="94"/>
      <c r="AG18" s="94"/>
      <c r="AH18" s="94"/>
      <c r="AI18" s="94"/>
      <c r="AJ18" s="94"/>
      <c r="AK18" s="94"/>
      <c r="AL18" s="93"/>
      <c r="AM18" s="93"/>
      <c r="AN18" s="117">
        <v>83</v>
      </c>
      <c r="AO18" s="117">
        <v>94</v>
      </c>
      <c r="AP18" s="117">
        <v>71</v>
      </c>
      <c r="AQ18" s="93"/>
      <c r="AR18" s="94"/>
      <c r="AS18" s="96"/>
      <c r="AT18" s="114"/>
      <c r="AU18" s="114"/>
      <c r="AV18" s="114"/>
      <c r="AW18" s="114"/>
      <c r="AX18" s="97"/>
      <c r="AY18" s="97"/>
      <c r="AZ18" s="97"/>
      <c r="BA18" s="97"/>
      <c r="BB18" s="97"/>
      <c r="BC18" s="98" t="s">
        <v>12281</v>
      </c>
      <c r="BD18" s="98" t="s">
        <v>12282</v>
      </c>
      <c r="BE18" s="99" t="s">
        <v>12275</v>
      </c>
      <c r="BF18" s="111" t="s">
        <v>12272</v>
      </c>
      <c r="BG18" s="103"/>
      <c r="BH18" s="103"/>
      <c r="BI18" s="103"/>
      <c r="BJ18" s="99"/>
      <c r="BK18" s="112" t="s">
        <v>20</v>
      </c>
      <c r="BL18" s="102"/>
      <c r="BM18" s="99"/>
      <c r="BN18" s="99" t="s">
        <v>12276</v>
      </c>
      <c r="BO18" s="13" t="s">
        <v>12277</v>
      </c>
      <c r="BT18" s="99"/>
      <c r="BU18" s="99"/>
      <c r="BV18" s="99"/>
      <c r="BW18" s="99"/>
      <c r="BX18" s="99"/>
      <c r="CB18" s="13" t="s">
        <v>12273</v>
      </c>
    </row>
    <row r="19" ht="13.75" spans="1:479">
      <c r="A19" s="88" t="s">
        <v>12278</v>
      </c>
      <c r="B19" s="88" t="s">
        <v>10870</v>
      </c>
      <c r="C19" s="106" t="s">
        <v>11070</v>
      </c>
      <c r="D19" s="89" t="s">
        <v>12266</v>
      </c>
      <c r="E19" s="90">
        <v>3</v>
      </c>
      <c r="F19" s="90">
        <v>352</v>
      </c>
      <c r="G19" s="90">
        <f t="shared" si="0"/>
        <v>1056</v>
      </c>
      <c r="H19" s="94"/>
      <c r="I19" s="95"/>
      <c r="J19" s="95"/>
      <c r="K19" s="95"/>
      <c r="L19" s="95"/>
      <c r="M19" s="97"/>
      <c r="N19" s="94"/>
      <c r="O19" s="94"/>
      <c r="P19" s="94"/>
      <c r="Q19" s="94"/>
      <c r="R19" s="94"/>
      <c r="S19" s="91"/>
      <c r="T19" s="92"/>
      <c r="U19" s="113">
        <v>80</v>
      </c>
      <c r="V19" s="92">
        <v>80</v>
      </c>
      <c r="W19" s="92">
        <v>80</v>
      </c>
      <c r="X19" s="93"/>
      <c r="Y19" s="91"/>
      <c r="Z19" s="113"/>
      <c r="AA19" s="113"/>
      <c r="AB19" s="92"/>
      <c r="AC19" s="92"/>
      <c r="AD19" s="93"/>
      <c r="AE19" s="94"/>
      <c r="AF19" s="94"/>
      <c r="AG19" s="94"/>
      <c r="AH19" s="94"/>
      <c r="AI19" s="94"/>
      <c r="AJ19" s="94"/>
      <c r="AK19" s="94"/>
      <c r="AL19" s="93"/>
      <c r="AM19" s="93"/>
      <c r="AN19" s="93"/>
      <c r="AO19" s="93"/>
      <c r="AP19" s="93"/>
      <c r="AQ19" s="93"/>
      <c r="AR19" s="94"/>
      <c r="AS19" s="96"/>
      <c r="AT19" s="114"/>
      <c r="AU19" s="114"/>
      <c r="AV19" s="114"/>
      <c r="AW19" s="114"/>
      <c r="AX19" s="97"/>
      <c r="AY19" s="97"/>
      <c r="AZ19" s="97"/>
      <c r="BA19" s="97"/>
      <c r="BB19" s="97"/>
      <c r="BC19" s="98" t="s">
        <v>12279</v>
      </c>
      <c r="BD19" s="98" t="s">
        <v>12280</v>
      </c>
      <c r="BE19" s="99" t="s">
        <v>12271</v>
      </c>
      <c r="BF19" s="111" t="s">
        <v>12272</v>
      </c>
      <c r="BG19" s="103"/>
      <c r="BH19" s="103"/>
      <c r="BI19" s="103"/>
      <c r="BJ19" s="99"/>
      <c r="BK19" s="112" t="s">
        <v>1511</v>
      </c>
      <c r="BL19" s="102"/>
      <c r="BM19" s="99"/>
      <c r="BN19" s="99"/>
      <c r="BT19" s="99"/>
      <c r="BU19" s="99"/>
      <c r="BV19" s="99"/>
      <c r="BW19" s="99"/>
      <c r="BX19" s="99"/>
      <c r="CB19" s="13" t="s">
        <v>12273</v>
      </c>
    </row>
    <row r="20" ht="13.75" spans="1:479">
      <c r="A20" s="88" t="s">
        <v>12278</v>
      </c>
      <c r="B20" s="88" t="s">
        <v>10870</v>
      </c>
      <c r="C20" s="106" t="s">
        <v>11070</v>
      </c>
      <c r="D20" s="89" t="s">
        <v>494</v>
      </c>
      <c r="E20" s="90">
        <v>3</v>
      </c>
      <c r="F20" s="90">
        <v>375</v>
      </c>
      <c r="G20" s="90">
        <f t="shared" si="0"/>
        <v>1125</v>
      </c>
      <c r="H20" s="94"/>
      <c r="I20" s="95"/>
      <c r="J20" s="95"/>
      <c r="K20" s="95"/>
      <c r="L20" s="95"/>
      <c r="M20" s="97"/>
      <c r="N20" s="94"/>
      <c r="O20" s="94"/>
      <c r="P20" s="94"/>
      <c r="Q20" s="94"/>
      <c r="R20" s="94"/>
      <c r="S20" s="91"/>
      <c r="T20" s="92"/>
      <c r="U20" s="113">
        <v>100</v>
      </c>
      <c r="V20" s="92">
        <v>100</v>
      </c>
      <c r="W20" s="92">
        <v>100</v>
      </c>
      <c r="X20" s="93"/>
      <c r="Y20" s="91"/>
      <c r="Z20" s="113"/>
      <c r="AA20" s="113"/>
      <c r="AB20" s="92"/>
      <c r="AC20" s="92"/>
      <c r="AD20" s="93"/>
      <c r="AE20" s="94"/>
      <c r="AF20" s="94"/>
      <c r="AG20" s="94"/>
      <c r="AH20" s="94"/>
      <c r="AI20" s="94"/>
      <c r="AJ20" s="94"/>
      <c r="AK20" s="94"/>
      <c r="AL20" s="93"/>
      <c r="AM20" s="93"/>
      <c r="AN20" s="93"/>
      <c r="AO20" s="93"/>
      <c r="AP20" s="93"/>
      <c r="AQ20" s="93"/>
      <c r="AR20" s="94"/>
      <c r="AS20" s="96"/>
      <c r="AT20" s="114"/>
      <c r="AU20" s="114"/>
      <c r="AV20" s="114"/>
      <c r="AW20" s="114"/>
      <c r="AX20" s="97"/>
      <c r="AY20" s="97"/>
      <c r="AZ20" s="97"/>
      <c r="BA20" s="97"/>
      <c r="BB20" s="97"/>
      <c r="BC20" s="98" t="s">
        <v>12281</v>
      </c>
      <c r="BD20" s="98" t="s">
        <v>12282</v>
      </c>
      <c r="BE20" s="99" t="s">
        <v>12275</v>
      </c>
      <c r="BF20" s="111" t="s">
        <v>12272</v>
      </c>
      <c r="BG20" s="103"/>
      <c r="BH20" s="103"/>
      <c r="BI20" s="103"/>
      <c r="BJ20" s="99"/>
      <c r="BK20" s="112" t="s">
        <v>20</v>
      </c>
      <c r="BL20" s="102"/>
      <c r="BM20" s="99"/>
      <c r="BN20" s="99" t="s">
        <v>12276</v>
      </c>
      <c r="BO20" s="13" t="s">
        <v>12277</v>
      </c>
      <c r="BT20" s="99"/>
      <c r="BU20" s="99"/>
      <c r="BV20" s="99"/>
      <c r="BW20" s="99"/>
      <c r="BX20" s="99"/>
      <c r="CB20" s="13" t="s">
        <v>12273</v>
      </c>
    </row>
    <row r="21" ht="13.75" spans="1:479">
      <c r="A21" s="88" t="s">
        <v>12283</v>
      </c>
      <c r="B21" s="88" t="s">
        <v>773</v>
      </c>
      <c r="C21" s="106" t="s">
        <v>772</v>
      </c>
      <c r="D21" s="89" t="s">
        <v>12266</v>
      </c>
      <c r="E21" s="90">
        <v>4</v>
      </c>
      <c r="F21" s="90">
        <v>92</v>
      </c>
      <c r="G21" s="90">
        <f t="shared" si="0"/>
        <v>368</v>
      </c>
      <c r="H21" s="94"/>
      <c r="I21" s="95"/>
      <c r="J21" s="95"/>
      <c r="K21" s="95"/>
      <c r="L21" s="95"/>
      <c r="M21" s="97"/>
      <c r="N21" s="94"/>
      <c r="O21" s="94"/>
      <c r="P21" s="94"/>
      <c r="Q21" s="94"/>
      <c r="R21" s="94"/>
      <c r="S21" s="91"/>
      <c r="T21" s="92"/>
      <c r="U21" s="113">
        <v>32</v>
      </c>
      <c r="V21" s="92">
        <v>29</v>
      </c>
      <c r="W21" s="92">
        <v>16</v>
      </c>
      <c r="X21" s="93"/>
      <c r="Y21" s="91"/>
      <c r="Z21" s="113"/>
      <c r="AA21" s="113"/>
      <c r="AB21" s="92"/>
      <c r="AC21" s="92"/>
      <c r="AD21" s="93"/>
      <c r="AE21" s="94"/>
      <c r="AF21" s="94"/>
      <c r="AG21" s="94"/>
      <c r="AH21" s="94"/>
      <c r="AI21" s="94"/>
      <c r="AJ21" s="94"/>
      <c r="AK21" s="94"/>
      <c r="AL21" s="93"/>
      <c r="AM21" s="93"/>
      <c r="AN21" s="93"/>
      <c r="AO21" s="93"/>
      <c r="AP21" s="93"/>
      <c r="AQ21" s="93"/>
      <c r="AR21" s="91"/>
      <c r="AS21" s="113"/>
      <c r="AT21" s="118"/>
      <c r="AU21" s="118"/>
      <c r="AV21" s="118"/>
      <c r="AW21" s="118"/>
      <c r="AX21" s="93"/>
      <c r="AY21" s="97"/>
      <c r="AZ21" s="97"/>
      <c r="BA21" s="97"/>
      <c r="BB21" s="97"/>
      <c r="BC21" s="98" t="s">
        <v>12279</v>
      </c>
      <c r="BD21" s="98" t="s">
        <v>12280</v>
      </c>
      <c r="BE21" s="99" t="s">
        <v>12284</v>
      </c>
      <c r="BF21" s="111" t="s">
        <v>12272</v>
      </c>
      <c r="BG21" s="103"/>
      <c r="BH21" s="103"/>
      <c r="BI21" s="103"/>
      <c r="BJ21" s="99"/>
      <c r="BK21" s="112" t="s">
        <v>1511</v>
      </c>
      <c r="BL21" s="102"/>
      <c r="BM21" s="99"/>
      <c r="BN21" s="99"/>
      <c r="BT21" s="99"/>
      <c r="BU21" s="99"/>
      <c r="BV21" s="99"/>
      <c r="BW21" s="99"/>
      <c r="BX21" s="99"/>
      <c r="CB21" s="13" t="s">
        <v>12273</v>
      </c>
    </row>
    <row r="22" s="4" customFormat="1" ht="13.75" spans="1:479">
      <c r="A22" s="88" t="s">
        <v>12283</v>
      </c>
      <c r="B22" s="88" t="s">
        <v>773</v>
      </c>
      <c r="C22" s="106" t="s">
        <v>772</v>
      </c>
      <c r="D22" s="89" t="s">
        <v>494</v>
      </c>
      <c r="E22" s="90">
        <v>4</v>
      </c>
      <c r="F22" s="90">
        <v>59</v>
      </c>
      <c r="G22" s="90">
        <f t="shared" si="0"/>
        <v>236</v>
      </c>
      <c r="H22" s="94"/>
      <c r="I22" s="95"/>
      <c r="J22" s="95"/>
      <c r="K22" s="95"/>
      <c r="L22" s="95"/>
      <c r="M22" s="97"/>
      <c r="N22" s="94"/>
      <c r="O22" s="95"/>
      <c r="P22" s="95"/>
      <c r="Q22" s="95"/>
      <c r="R22" s="97"/>
      <c r="S22" s="91"/>
      <c r="T22" s="92"/>
      <c r="U22" s="113">
        <v>21</v>
      </c>
      <c r="V22" s="92">
        <v>21</v>
      </c>
      <c r="W22" s="92">
        <v>34</v>
      </c>
      <c r="X22" s="93"/>
      <c r="Y22" s="91"/>
      <c r="Z22" s="113"/>
      <c r="AA22" s="113"/>
      <c r="AB22" s="92"/>
      <c r="AC22" s="92"/>
      <c r="AD22" s="93"/>
      <c r="AE22" s="94"/>
      <c r="AF22" s="96"/>
      <c r="AG22" s="96"/>
      <c r="AH22" s="95"/>
      <c r="AI22" s="95"/>
      <c r="AJ22" s="95"/>
      <c r="AK22" s="95"/>
      <c r="AL22" s="91"/>
      <c r="AM22" s="91"/>
      <c r="AN22" s="91"/>
      <c r="AO22" s="91"/>
      <c r="AP22" s="91"/>
      <c r="AQ22" s="91"/>
      <c r="AR22" s="91"/>
      <c r="AS22" s="113"/>
      <c r="AT22" s="113"/>
      <c r="AU22" s="113"/>
      <c r="AV22" s="92"/>
      <c r="AW22" s="92"/>
      <c r="AX22" s="93"/>
      <c r="AY22" s="97"/>
      <c r="AZ22" s="97"/>
      <c r="BA22" s="97"/>
      <c r="BB22" s="97"/>
      <c r="BC22" s="98" t="s">
        <v>12281</v>
      </c>
      <c r="BD22" s="98" t="s">
        <v>12282</v>
      </c>
      <c r="BE22" s="99" t="s">
        <v>12285</v>
      </c>
      <c r="BF22" s="111" t="s">
        <v>12272</v>
      </c>
      <c r="BG22" s="103"/>
      <c r="BH22" s="103"/>
      <c r="BI22" s="103"/>
      <c r="BJ22" s="99"/>
      <c r="BK22" s="112" t="s">
        <v>1511</v>
      </c>
      <c r="BL22" s="102"/>
      <c r="BM22" s="99"/>
      <c r="BN22" s="99" t="s">
        <v>12276</v>
      </c>
      <c r="BO22" s="13"/>
      <c r="BP22" s="13"/>
      <c r="BQ22" s="13"/>
      <c r="BR22" s="13"/>
      <c r="BS22" s="13"/>
      <c r="BT22" s="99"/>
      <c r="BU22" s="99"/>
      <c r="BV22" s="99"/>
      <c r="BW22" s="99"/>
      <c r="BX22" s="99"/>
      <c r="BY22" s="13"/>
      <c r="BZ22" s="13"/>
      <c r="CA22" s="13"/>
      <c r="CB22" s="13" t="s">
        <v>12273</v>
      </c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3"/>
      <c r="KG22" s="13"/>
      <c r="KH22" s="13"/>
      <c r="KI22" s="13"/>
      <c r="KJ22" s="13"/>
      <c r="KK22" s="13"/>
      <c r="KL22" s="13"/>
      <c r="KM22" s="13"/>
      <c r="KN22" s="13"/>
      <c r="KO22" s="13"/>
      <c r="KP22" s="13"/>
      <c r="KQ22" s="13"/>
      <c r="KR22" s="13"/>
      <c r="KS22" s="13"/>
      <c r="KT22" s="13"/>
      <c r="KU22" s="13"/>
      <c r="KV22" s="13"/>
      <c r="KW22" s="13"/>
      <c r="KX22" s="13"/>
      <c r="KY22" s="13"/>
      <c r="KZ22" s="13"/>
      <c r="LA22" s="13"/>
      <c r="LB22" s="13"/>
      <c r="LC22" s="13"/>
      <c r="LD22" s="13"/>
      <c r="LE22" s="13"/>
      <c r="LF22" s="13"/>
      <c r="LG22" s="13"/>
      <c r="LH22" s="13"/>
      <c r="LI22" s="13"/>
      <c r="LJ22" s="13"/>
      <c r="LK22" s="13"/>
      <c r="LL22" s="13"/>
      <c r="LM22" s="13"/>
      <c r="LN22" s="13"/>
      <c r="LO22" s="13"/>
      <c r="LP22" s="13"/>
      <c r="LQ22" s="13"/>
      <c r="LR22" s="13"/>
      <c r="LS22" s="13"/>
      <c r="LT22" s="13"/>
      <c r="LU22" s="13"/>
      <c r="LV22" s="13"/>
      <c r="LW22" s="13"/>
      <c r="LX22" s="13"/>
      <c r="LY22" s="13"/>
      <c r="LZ22" s="13"/>
      <c r="MA22" s="13"/>
      <c r="MB22" s="13"/>
      <c r="MC22" s="13"/>
      <c r="MD22" s="13"/>
      <c r="ME22" s="13"/>
      <c r="MF22" s="13"/>
      <c r="MG22" s="13"/>
      <c r="MH22" s="13"/>
      <c r="MI22" s="13"/>
      <c r="MJ22" s="13"/>
      <c r="MK22" s="13"/>
      <c r="ML22" s="13"/>
      <c r="MM22" s="13"/>
      <c r="MN22" s="13"/>
      <c r="MO22" s="13"/>
      <c r="MP22" s="13"/>
      <c r="MQ22" s="13"/>
      <c r="MR22" s="13"/>
      <c r="MS22" s="13"/>
      <c r="MT22" s="13"/>
      <c r="MU22" s="13"/>
      <c r="MV22" s="13"/>
      <c r="MW22" s="13"/>
      <c r="MX22" s="13"/>
      <c r="MY22" s="13"/>
      <c r="MZ22" s="13"/>
      <c r="NA22" s="13"/>
      <c r="NB22" s="13"/>
      <c r="NC22" s="13"/>
      <c r="ND22" s="13"/>
      <c r="NE22" s="13"/>
      <c r="NF22" s="13"/>
      <c r="NG22" s="13"/>
      <c r="NH22" s="13"/>
      <c r="NI22" s="13"/>
      <c r="NJ22" s="13"/>
      <c r="NK22" s="13"/>
      <c r="NL22" s="13"/>
      <c r="NM22" s="13"/>
      <c r="NN22" s="13"/>
      <c r="NO22" s="13"/>
      <c r="NP22" s="13"/>
      <c r="NQ22" s="13"/>
      <c r="NR22" s="13"/>
      <c r="NS22" s="13"/>
      <c r="NT22" s="13"/>
      <c r="NU22" s="13"/>
      <c r="NV22" s="13"/>
      <c r="NW22" s="13"/>
      <c r="NX22" s="13"/>
      <c r="NY22" s="13"/>
      <c r="NZ22" s="13"/>
      <c r="OA22" s="13"/>
      <c r="OB22" s="13"/>
      <c r="OC22" s="13"/>
      <c r="OD22" s="13"/>
      <c r="OE22" s="13"/>
      <c r="OF22" s="13"/>
      <c r="OG22" s="13"/>
      <c r="OH22" s="13"/>
      <c r="OI22" s="13"/>
      <c r="OJ22" s="13"/>
      <c r="OK22" s="13"/>
      <c r="OL22" s="13"/>
      <c r="OM22" s="13"/>
      <c r="ON22" s="13"/>
      <c r="OO22" s="13"/>
      <c r="OP22" s="13"/>
      <c r="OQ22" s="13"/>
      <c r="OR22" s="13"/>
      <c r="OS22" s="13"/>
      <c r="OT22" s="13"/>
      <c r="OU22" s="13"/>
      <c r="OV22" s="13"/>
      <c r="OW22" s="13"/>
      <c r="OX22" s="13"/>
      <c r="OY22" s="13"/>
      <c r="OZ22" s="13"/>
      <c r="PA22" s="13"/>
      <c r="PB22" s="13"/>
      <c r="PC22" s="13"/>
      <c r="PD22" s="13"/>
      <c r="PE22" s="13"/>
      <c r="PF22" s="13"/>
      <c r="PG22" s="13"/>
      <c r="PH22" s="13"/>
      <c r="PI22" s="13"/>
      <c r="PJ22" s="13"/>
      <c r="PK22" s="13"/>
      <c r="PL22" s="13"/>
      <c r="PM22" s="13"/>
      <c r="PN22" s="13"/>
      <c r="PO22" s="13"/>
      <c r="PP22" s="13"/>
      <c r="PQ22" s="13"/>
      <c r="PR22" s="13"/>
      <c r="PS22" s="13"/>
      <c r="PT22" s="13"/>
      <c r="PU22" s="13"/>
      <c r="PV22" s="13"/>
      <c r="PW22" s="13"/>
      <c r="PX22" s="13"/>
      <c r="PY22" s="13"/>
      <c r="PZ22" s="13"/>
      <c r="QA22" s="13"/>
      <c r="QB22" s="13"/>
      <c r="QC22" s="13"/>
      <c r="QD22" s="13"/>
      <c r="QE22" s="13"/>
      <c r="QF22" s="13"/>
      <c r="QG22" s="13"/>
      <c r="QH22" s="13"/>
      <c r="QI22" s="13"/>
      <c r="QJ22" s="13"/>
      <c r="QK22" s="13"/>
      <c r="QL22" s="13"/>
      <c r="QM22" s="13"/>
      <c r="QN22" s="13"/>
      <c r="QO22" s="13"/>
      <c r="QP22" s="13"/>
      <c r="QQ22" s="13"/>
      <c r="QR22" s="13"/>
      <c r="QS22" s="13"/>
      <c r="QT22" s="13"/>
      <c r="QU22" s="13"/>
      <c r="QV22" s="13"/>
      <c r="QW22" s="13"/>
      <c r="QX22" s="13"/>
      <c r="QY22" s="13"/>
      <c r="QZ22" s="13"/>
      <c r="RA22" s="13"/>
      <c r="RB22" s="13"/>
      <c r="RC22" s="13"/>
      <c r="RD22" s="13"/>
      <c r="RE22" s="13"/>
      <c r="RF22" s="13"/>
      <c r="RG22" s="13"/>
      <c r="RH22" s="13"/>
      <c r="RI22" s="13"/>
      <c r="RJ22" s="13"/>
      <c r="RK22" s="13"/>
    </row>
    <row r="23" s="4" customFormat="1" ht="13.75" spans="1:479">
      <c r="A23" s="88" t="s">
        <v>12283</v>
      </c>
      <c r="B23" s="88" t="s">
        <v>773</v>
      </c>
      <c r="C23" s="106" t="s">
        <v>11703</v>
      </c>
      <c r="D23" s="89" t="s">
        <v>12266</v>
      </c>
      <c r="E23" s="90">
        <v>4</v>
      </c>
      <c r="F23" s="90">
        <v>92</v>
      </c>
      <c r="G23" s="90">
        <f t="shared" si="0"/>
        <v>368</v>
      </c>
      <c r="H23" s="94"/>
      <c r="I23" s="95"/>
      <c r="J23" s="95"/>
      <c r="K23" s="95"/>
      <c r="L23" s="95"/>
      <c r="M23" s="97"/>
      <c r="N23" s="94"/>
      <c r="O23" s="95"/>
      <c r="P23" s="95"/>
      <c r="Q23" s="95"/>
      <c r="R23" s="97"/>
      <c r="S23" s="91"/>
      <c r="T23" s="92"/>
      <c r="U23" s="113">
        <v>23</v>
      </c>
      <c r="V23" s="92">
        <v>30</v>
      </c>
      <c r="W23" s="92">
        <v>14</v>
      </c>
      <c r="X23" s="93"/>
      <c r="Y23" s="91"/>
      <c r="Z23" s="113"/>
      <c r="AA23" s="113"/>
      <c r="AB23" s="92"/>
      <c r="AC23" s="92"/>
      <c r="AD23" s="93"/>
      <c r="AE23" s="94"/>
      <c r="AF23" s="96"/>
      <c r="AG23" s="96"/>
      <c r="AH23" s="95"/>
      <c r="AI23" s="95"/>
      <c r="AJ23" s="95"/>
      <c r="AK23" s="95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7"/>
      <c r="AZ23" s="97"/>
      <c r="BA23" s="97"/>
      <c r="BB23" s="97"/>
      <c r="BC23" s="98" t="s">
        <v>12279</v>
      </c>
      <c r="BD23" s="98" t="s">
        <v>12280</v>
      </c>
      <c r="BE23" s="99" t="s">
        <v>12284</v>
      </c>
      <c r="BF23" s="111" t="s">
        <v>12272</v>
      </c>
      <c r="BG23" s="103"/>
      <c r="BH23" s="103"/>
      <c r="BI23" s="103"/>
      <c r="BJ23" s="99"/>
      <c r="BK23" s="112" t="s">
        <v>1511</v>
      </c>
      <c r="BL23" s="102"/>
      <c r="BM23" s="99"/>
      <c r="BN23" s="99"/>
      <c r="BO23" s="13"/>
      <c r="BP23" s="13"/>
      <c r="BQ23" s="13"/>
      <c r="BR23" s="13"/>
      <c r="BS23" s="13"/>
      <c r="BT23" s="99"/>
      <c r="BU23" s="99"/>
      <c r="BV23" s="99"/>
      <c r="BW23" s="99"/>
      <c r="BX23" s="99"/>
      <c r="BY23" s="13"/>
      <c r="BZ23" s="13"/>
      <c r="CA23" s="13"/>
      <c r="CB23" s="13" t="s">
        <v>12273</v>
      </c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3"/>
      <c r="KG23" s="13"/>
      <c r="KH23" s="13"/>
      <c r="KI23" s="13"/>
      <c r="KJ23" s="13"/>
      <c r="KK23" s="13"/>
      <c r="KL23" s="13"/>
      <c r="KM23" s="13"/>
      <c r="KN23" s="13"/>
      <c r="KO23" s="13"/>
      <c r="KP23" s="13"/>
      <c r="KQ23" s="13"/>
      <c r="KR23" s="13"/>
      <c r="KS23" s="13"/>
      <c r="KT23" s="13"/>
      <c r="KU23" s="13"/>
      <c r="KV23" s="13"/>
      <c r="KW23" s="13"/>
      <c r="KX23" s="13"/>
      <c r="KY23" s="13"/>
      <c r="KZ23" s="13"/>
      <c r="LA23" s="13"/>
      <c r="LB23" s="13"/>
      <c r="LC23" s="13"/>
      <c r="LD23" s="13"/>
      <c r="LE23" s="13"/>
      <c r="LF23" s="13"/>
      <c r="LG23" s="13"/>
      <c r="LH23" s="13"/>
      <c r="LI23" s="13"/>
      <c r="LJ23" s="13"/>
      <c r="LK23" s="13"/>
      <c r="LL23" s="13"/>
      <c r="LM23" s="13"/>
      <c r="LN23" s="13"/>
      <c r="LO23" s="13"/>
      <c r="LP23" s="13"/>
      <c r="LQ23" s="13"/>
      <c r="LR23" s="13"/>
      <c r="LS23" s="13"/>
      <c r="LT23" s="13"/>
      <c r="LU23" s="13"/>
      <c r="LV23" s="13"/>
      <c r="LW23" s="13"/>
      <c r="LX23" s="13"/>
      <c r="LY23" s="13"/>
      <c r="LZ23" s="13"/>
      <c r="MA23" s="13"/>
      <c r="MB23" s="13"/>
      <c r="MC23" s="13"/>
      <c r="MD23" s="13"/>
      <c r="ME23" s="13"/>
      <c r="MF23" s="13"/>
      <c r="MG23" s="13"/>
      <c r="MH23" s="13"/>
      <c r="MI23" s="13"/>
      <c r="MJ23" s="13"/>
      <c r="MK23" s="13"/>
      <c r="ML23" s="13"/>
      <c r="MM23" s="13"/>
      <c r="MN23" s="13"/>
      <c r="MO23" s="13"/>
      <c r="MP23" s="13"/>
      <c r="MQ23" s="13"/>
      <c r="MR23" s="13"/>
      <c r="MS23" s="13"/>
      <c r="MT23" s="13"/>
      <c r="MU23" s="13"/>
      <c r="MV23" s="13"/>
      <c r="MW23" s="13"/>
      <c r="MX23" s="13"/>
      <c r="MY23" s="13"/>
      <c r="MZ23" s="13"/>
      <c r="NA23" s="13"/>
      <c r="NB23" s="13"/>
      <c r="NC23" s="13"/>
      <c r="ND23" s="13"/>
      <c r="NE23" s="13"/>
      <c r="NF23" s="13"/>
      <c r="NG23" s="13"/>
      <c r="NH23" s="13"/>
      <c r="NI23" s="13"/>
      <c r="NJ23" s="13"/>
      <c r="NK23" s="13"/>
      <c r="NL23" s="13"/>
      <c r="NM23" s="13"/>
      <c r="NN23" s="13"/>
      <c r="NO23" s="13"/>
      <c r="NP23" s="13"/>
      <c r="NQ23" s="13"/>
      <c r="NR23" s="13"/>
      <c r="NS23" s="13"/>
      <c r="NT23" s="13"/>
      <c r="NU23" s="13"/>
      <c r="NV23" s="13"/>
      <c r="NW23" s="13"/>
      <c r="NX23" s="13"/>
      <c r="NY23" s="13"/>
      <c r="NZ23" s="13"/>
      <c r="OA23" s="13"/>
      <c r="OB23" s="13"/>
      <c r="OC23" s="13"/>
      <c r="OD23" s="13"/>
      <c r="OE23" s="13"/>
      <c r="OF23" s="13"/>
      <c r="OG23" s="13"/>
      <c r="OH23" s="13"/>
      <c r="OI23" s="13"/>
      <c r="OJ23" s="13"/>
      <c r="OK23" s="13"/>
      <c r="OL23" s="13"/>
      <c r="OM23" s="13"/>
      <c r="ON23" s="13"/>
      <c r="OO23" s="13"/>
      <c r="OP23" s="13"/>
      <c r="OQ23" s="13"/>
      <c r="OR23" s="13"/>
      <c r="OS23" s="13"/>
      <c r="OT23" s="13"/>
      <c r="OU23" s="13"/>
      <c r="OV23" s="13"/>
      <c r="OW23" s="13"/>
      <c r="OX23" s="13"/>
      <c r="OY23" s="13"/>
      <c r="OZ23" s="13"/>
      <c r="PA23" s="13"/>
      <c r="PB23" s="13"/>
      <c r="PC23" s="13"/>
      <c r="PD23" s="13"/>
      <c r="PE23" s="13"/>
      <c r="PF23" s="13"/>
      <c r="PG23" s="13"/>
      <c r="PH23" s="13"/>
      <c r="PI23" s="13"/>
      <c r="PJ23" s="13"/>
      <c r="PK23" s="13"/>
      <c r="PL23" s="13"/>
      <c r="PM23" s="13"/>
      <c r="PN23" s="13"/>
      <c r="PO23" s="13"/>
      <c r="PP23" s="13"/>
      <c r="PQ23" s="13"/>
      <c r="PR23" s="13"/>
      <c r="PS23" s="13"/>
      <c r="PT23" s="13"/>
      <c r="PU23" s="13"/>
      <c r="PV23" s="13"/>
      <c r="PW23" s="13"/>
      <c r="PX23" s="13"/>
      <c r="PY23" s="13"/>
      <c r="PZ23" s="13"/>
      <c r="QA23" s="13"/>
      <c r="QB23" s="13"/>
      <c r="QC23" s="13"/>
      <c r="QD23" s="13"/>
      <c r="QE23" s="13"/>
      <c r="QF23" s="13"/>
      <c r="QG23" s="13"/>
      <c r="QH23" s="13"/>
      <c r="QI23" s="13"/>
      <c r="QJ23" s="13"/>
      <c r="QK23" s="13"/>
      <c r="QL23" s="13"/>
      <c r="QM23" s="13"/>
      <c r="QN23" s="13"/>
      <c r="QO23" s="13"/>
      <c r="QP23" s="13"/>
      <c r="QQ23" s="13"/>
      <c r="QR23" s="13"/>
      <c r="QS23" s="13"/>
      <c r="QT23" s="13"/>
      <c r="QU23" s="13"/>
      <c r="QV23" s="13"/>
      <c r="QW23" s="13"/>
      <c r="QX23" s="13"/>
      <c r="QY23" s="13"/>
      <c r="QZ23" s="13"/>
      <c r="RA23" s="13"/>
      <c r="RB23" s="13"/>
      <c r="RC23" s="13"/>
      <c r="RD23" s="13"/>
      <c r="RE23" s="13"/>
      <c r="RF23" s="13"/>
      <c r="RG23" s="13"/>
      <c r="RH23" s="13"/>
      <c r="RI23" s="13"/>
      <c r="RJ23" s="13"/>
      <c r="RK23" s="13"/>
    </row>
    <row r="24" s="4" customFormat="1" ht="13.75" spans="1:479">
      <c r="A24" s="88" t="s">
        <v>12283</v>
      </c>
      <c r="B24" s="88" t="s">
        <v>773</v>
      </c>
      <c r="C24" s="106" t="s">
        <v>11703</v>
      </c>
      <c r="D24" s="89" t="s">
        <v>494</v>
      </c>
      <c r="E24" s="90">
        <v>4</v>
      </c>
      <c r="F24" s="90">
        <v>59</v>
      </c>
      <c r="G24" s="90">
        <f t="shared" si="0"/>
        <v>236</v>
      </c>
      <c r="H24" s="94"/>
      <c r="I24" s="95"/>
      <c r="J24" s="95"/>
      <c r="K24" s="95"/>
      <c r="L24" s="95"/>
      <c r="M24" s="97"/>
      <c r="N24" s="94"/>
      <c r="O24" s="95"/>
      <c r="P24" s="95"/>
      <c r="Q24" s="95"/>
      <c r="R24" s="97"/>
      <c r="S24" s="91"/>
      <c r="T24" s="92"/>
      <c r="U24" s="113">
        <v>21</v>
      </c>
      <c r="V24" s="92">
        <v>23</v>
      </c>
      <c r="W24" s="92">
        <v>30</v>
      </c>
      <c r="X24" s="93"/>
      <c r="Y24" s="91"/>
      <c r="Z24" s="113"/>
      <c r="AA24" s="113"/>
      <c r="AB24" s="92"/>
      <c r="AC24" s="92"/>
      <c r="AD24" s="93"/>
      <c r="AE24" s="94"/>
      <c r="AF24" s="96"/>
      <c r="AG24" s="96"/>
      <c r="AH24" s="95"/>
      <c r="AI24" s="95"/>
      <c r="AJ24" s="95"/>
      <c r="AK24" s="95"/>
      <c r="AL24" s="91"/>
      <c r="AM24" s="91"/>
      <c r="AN24" s="91"/>
      <c r="AO24" s="91"/>
      <c r="AP24" s="91"/>
      <c r="AQ24" s="91"/>
      <c r="AR24" s="91"/>
      <c r="AS24" s="113"/>
      <c r="AT24" s="113"/>
      <c r="AU24" s="113"/>
      <c r="AV24" s="92"/>
      <c r="AW24" s="92"/>
      <c r="AX24" s="93"/>
      <c r="AY24" s="97"/>
      <c r="AZ24" s="97"/>
      <c r="BA24" s="97"/>
      <c r="BB24" s="97"/>
      <c r="BC24" s="98" t="s">
        <v>12281</v>
      </c>
      <c r="BD24" s="98" t="s">
        <v>12282</v>
      </c>
      <c r="BE24" s="99" t="s">
        <v>12285</v>
      </c>
      <c r="BF24" s="111" t="s">
        <v>12272</v>
      </c>
      <c r="BG24" s="103"/>
      <c r="BH24" s="103"/>
      <c r="BI24" s="103"/>
      <c r="BJ24" s="99"/>
      <c r="BK24" s="112" t="s">
        <v>1511</v>
      </c>
      <c r="BL24" s="102"/>
      <c r="BM24" s="99"/>
      <c r="BN24" s="99" t="s">
        <v>12276</v>
      </c>
      <c r="BO24" s="13"/>
      <c r="BP24" s="13"/>
      <c r="BQ24" s="13"/>
      <c r="BR24" s="13"/>
      <c r="BS24" s="13"/>
      <c r="BT24" s="99"/>
      <c r="BU24" s="99"/>
      <c r="BV24" s="99"/>
      <c r="BW24" s="99"/>
      <c r="BX24" s="99"/>
      <c r="BY24" s="13"/>
      <c r="BZ24" s="13"/>
      <c r="CA24" s="13"/>
      <c r="CB24" s="13" t="s">
        <v>12273</v>
      </c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3"/>
      <c r="KG24" s="13"/>
      <c r="KH24" s="13"/>
      <c r="KI24" s="13"/>
      <c r="KJ24" s="13"/>
      <c r="KK24" s="13"/>
      <c r="KL24" s="13"/>
      <c r="KM24" s="13"/>
      <c r="KN24" s="13"/>
      <c r="KO24" s="13"/>
      <c r="KP24" s="13"/>
      <c r="KQ24" s="13"/>
      <c r="KR24" s="13"/>
      <c r="KS24" s="13"/>
      <c r="KT24" s="13"/>
      <c r="KU24" s="13"/>
      <c r="KV24" s="13"/>
      <c r="KW24" s="13"/>
      <c r="KX24" s="13"/>
      <c r="KY24" s="13"/>
      <c r="KZ24" s="13"/>
      <c r="LA24" s="13"/>
      <c r="LB24" s="13"/>
      <c r="LC24" s="13"/>
      <c r="LD24" s="13"/>
      <c r="LE24" s="13"/>
      <c r="LF24" s="13"/>
      <c r="LG24" s="13"/>
      <c r="LH24" s="13"/>
      <c r="LI24" s="13"/>
      <c r="LJ24" s="13"/>
      <c r="LK24" s="13"/>
      <c r="LL24" s="13"/>
      <c r="LM24" s="13"/>
      <c r="LN24" s="13"/>
      <c r="LO24" s="13"/>
      <c r="LP24" s="13"/>
      <c r="LQ24" s="13"/>
      <c r="LR24" s="13"/>
      <c r="LS24" s="13"/>
      <c r="LT24" s="13"/>
      <c r="LU24" s="13"/>
      <c r="LV24" s="13"/>
      <c r="LW24" s="13"/>
      <c r="LX24" s="13"/>
      <c r="LY24" s="13"/>
      <c r="LZ24" s="13"/>
      <c r="MA24" s="13"/>
      <c r="MB24" s="13"/>
      <c r="MC24" s="13"/>
      <c r="MD24" s="13"/>
      <c r="ME24" s="13"/>
      <c r="MF24" s="13"/>
      <c r="MG24" s="13"/>
      <c r="MH24" s="13"/>
      <c r="MI24" s="13"/>
      <c r="MJ24" s="13"/>
      <c r="MK24" s="13"/>
      <c r="ML24" s="13"/>
      <c r="MM24" s="13"/>
      <c r="MN24" s="13"/>
      <c r="MO24" s="13"/>
      <c r="MP24" s="13"/>
      <c r="MQ24" s="13"/>
      <c r="MR24" s="13"/>
      <c r="MS24" s="13"/>
      <c r="MT24" s="13"/>
      <c r="MU24" s="13"/>
      <c r="MV24" s="13"/>
      <c r="MW24" s="13"/>
      <c r="MX24" s="13"/>
      <c r="MY24" s="13"/>
      <c r="MZ24" s="13"/>
      <c r="NA24" s="13"/>
      <c r="NB24" s="13"/>
      <c r="NC24" s="13"/>
      <c r="ND24" s="13"/>
      <c r="NE24" s="13"/>
      <c r="NF24" s="13"/>
      <c r="NG24" s="13"/>
      <c r="NH24" s="13"/>
      <c r="NI24" s="13"/>
      <c r="NJ24" s="13"/>
      <c r="NK24" s="13"/>
      <c r="NL24" s="13"/>
      <c r="NM24" s="13"/>
      <c r="NN24" s="13"/>
      <c r="NO24" s="13"/>
      <c r="NP24" s="13"/>
      <c r="NQ24" s="13"/>
      <c r="NR24" s="13"/>
      <c r="NS24" s="13"/>
      <c r="NT24" s="13"/>
      <c r="NU24" s="13"/>
      <c r="NV24" s="13"/>
      <c r="NW24" s="13"/>
      <c r="NX24" s="13"/>
      <c r="NY24" s="13"/>
      <c r="NZ24" s="13"/>
      <c r="OA24" s="13"/>
      <c r="OB24" s="13"/>
      <c r="OC24" s="13"/>
      <c r="OD24" s="13"/>
      <c r="OE24" s="13"/>
      <c r="OF24" s="13"/>
      <c r="OG24" s="13"/>
      <c r="OH24" s="13"/>
      <c r="OI24" s="13"/>
      <c r="OJ24" s="13"/>
      <c r="OK24" s="13"/>
      <c r="OL24" s="13"/>
      <c r="OM24" s="13"/>
      <c r="ON24" s="13"/>
      <c r="OO24" s="13"/>
      <c r="OP24" s="13"/>
      <c r="OQ24" s="13"/>
      <c r="OR24" s="13"/>
      <c r="OS24" s="13"/>
      <c r="OT24" s="13"/>
      <c r="OU24" s="13"/>
      <c r="OV24" s="13"/>
      <c r="OW24" s="13"/>
      <c r="OX24" s="13"/>
      <c r="OY24" s="13"/>
      <c r="OZ24" s="13"/>
      <c r="PA24" s="13"/>
      <c r="PB24" s="13"/>
      <c r="PC24" s="13"/>
      <c r="PD24" s="13"/>
      <c r="PE24" s="13"/>
      <c r="PF24" s="13"/>
      <c r="PG24" s="13"/>
      <c r="PH24" s="13"/>
      <c r="PI24" s="13"/>
      <c r="PJ24" s="13"/>
      <c r="PK24" s="13"/>
      <c r="PL24" s="13"/>
      <c r="PM24" s="13"/>
      <c r="PN24" s="13"/>
      <c r="PO24" s="13"/>
      <c r="PP24" s="13"/>
      <c r="PQ24" s="13"/>
      <c r="PR24" s="13"/>
      <c r="PS24" s="13"/>
      <c r="PT24" s="13"/>
      <c r="PU24" s="13"/>
      <c r="PV24" s="13"/>
      <c r="PW24" s="13"/>
      <c r="PX24" s="13"/>
      <c r="PY24" s="13"/>
      <c r="PZ24" s="13"/>
      <c r="QA24" s="13"/>
      <c r="QB24" s="13"/>
      <c r="QC24" s="13"/>
      <c r="QD24" s="13"/>
      <c r="QE24" s="13"/>
      <c r="QF24" s="13"/>
      <c r="QG24" s="13"/>
      <c r="QH24" s="13"/>
      <c r="QI24" s="13"/>
      <c r="QJ24" s="13"/>
      <c r="QK24" s="13"/>
      <c r="QL24" s="13"/>
      <c r="QM24" s="13"/>
      <c r="QN24" s="13"/>
      <c r="QO24" s="13"/>
      <c r="QP24" s="13"/>
      <c r="QQ24" s="13"/>
      <c r="QR24" s="13"/>
      <c r="QS24" s="13"/>
      <c r="QT24" s="13"/>
      <c r="QU24" s="13"/>
      <c r="QV24" s="13"/>
      <c r="QW24" s="13"/>
      <c r="QX24" s="13"/>
      <c r="QY24" s="13"/>
      <c r="QZ24" s="13"/>
      <c r="RA24" s="13"/>
      <c r="RB24" s="13"/>
      <c r="RC24" s="13"/>
      <c r="RD24" s="13"/>
      <c r="RE24" s="13"/>
      <c r="RF24" s="13"/>
      <c r="RG24" s="13"/>
      <c r="RH24" s="13"/>
      <c r="RI24" s="13"/>
      <c r="RJ24" s="13"/>
      <c r="RK24" s="13"/>
    </row>
    <row r="25" s="4" customFormat="1" ht="13.75" spans="1:479">
      <c r="A25" s="88" t="s">
        <v>12286</v>
      </c>
      <c r="B25" s="106" t="s">
        <v>835</v>
      </c>
      <c r="C25" s="106" t="s">
        <v>833</v>
      </c>
      <c r="D25" s="89" t="s">
        <v>12266</v>
      </c>
      <c r="E25" s="90">
        <v>8</v>
      </c>
      <c r="F25" s="90">
        <v>149</v>
      </c>
      <c r="G25" s="90">
        <f t="shared" si="0"/>
        <v>1192</v>
      </c>
      <c r="H25" s="91"/>
      <c r="I25" s="92"/>
      <c r="J25" s="92"/>
      <c r="K25" s="92"/>
      <c r="L25" s="92"/>
      <c r="M25" s="93"/>
      <c r="N25" s="91"/>
      <c r="O25" s="92"/>
      <c r="P25" s="92"/>
      <c r="Q25" s="92"/>
      <c r="R25" s="93"/>
      <c r="S25" s="91"/>
      <c r="T25" s="92"/>
      <c r="U25" s="113"/>
      <c r="V25" s="92"/>
      <c r="W25" s="92"/>
      <c r="X25" s="93"/>
      <c r="Y25" s="91"/>
      <c r="Z25" s="113"/>
      <c r="AA25" s="113"/>
      <c r="AB25" s="92"/>
      <c r="AC25" s="92"/>
      <c r="AD25" s="93"/>
      <c r="AE25" s="94"/>
      <c r="AF25" s="96"/>
      <c r="AG25" s="96"/>
      <c r="AH25" s="95"/>
      <c r="AI25" s="95"/>
      <c r="AJ25" s="95"/>
      <c r="AK25" s="95"/>
      <c r="AL25" s="91"/>
      <c r="AM25" s="91"/>
      <c r="AN25" s="91"/>
      <c r="AO25" s="91"/>
      <c r="AP25" s="91"/>
      <c r="AQ25" s="91"/>
      <c r="AR25" s="94"/>
      <c r="AS25" s="94"/>
      <c r="AT25" s="94"/>
      <c r="AU25" s="94"/>
      <c r="AV25" s="94"/>
      <c r="AW25" s="94"/>
      <c r="AX25" s="94"/>
      <c r="AY25" s="97"/>
      <c r="AZ25" s="97"/>
      <c r="BA25" s="97"/>
      <c r="BB25" s="97"/>
      <c r="BC25" s="98" t="s">
        <v>12287</v>
      </c>
      <c r="BD25" s="98" t="s">
        <v>12288</v>
      </c>
      <c r="BE25" s="99"/>
      <c r="BF25" s="111"/>
      <c r="BG25" s="103"/>
      <c r="BH25" s="103"/>
      <c r="BI25" s="103"/>
      <c r="BJ25" s="99"/>
      <c r="BK25" s="112" t="s">
        <v>1511</v>
      </c>
      <c r="BL25" s="102"/>
      <c r="BM25" s="99"/>
      <c r="BN25" s="99"/>
      <c r="BO25" s="13"/>
      <c r="BP25" s="13"/>
      <c r="BQ25" s="13"/>
      <c r="BR25" s="13"/>
      <c r="BS25" s="13"/>
      <c r="BT25" s="99"/>
      <c r="BU25" s="99"/>
      <c r="BV25" s="99"/>
      <c r="BW25" s="99"/>
      <c r="BX25" s="99"/>
      <c r="BY25" s="13"/>
      <c r="BZ25" s="13"/>
      <c r="CA25" s="13"/>
      <c r="CB25" s="13" t="s">
        <v>12273</v>
      </c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13"/>
      <c r="NP25" s="13"/>
      <c r="NQ25" s="13"/>
      <c r="NR25" s="13"/>
      <c r="NS25" s="13"/>
      <c r="NT25" s="13"/>
      <c r="NU25" s="13"/>
      <c r="NV25" s="13"/>
      <c r="NW25" s="13"/>
      <c r="NX25" s="13"/>
      <c r="NY25" s="13"/>
      <c r="NZ25" s="13"/>
      <c r="OA25" s="13"/>
      <c r="OB25" s="13"/>
      <c r="OC25" s="13"/>
      <c r="OD25" s="13"/>
      <c r="OE25" s="13"/>
      <c r="OF25" s="13"/>
      <c r="OG25" s="13"/>
      <c r="OH25" s="13"/>
      <c r="OI25" s="13"/>
      <c r="OJ25" s="13"/>
      <c r="OK25" s="13"/>
      <c r="OL25" s="13"/>
      <c r="OM25" s="13"/>
      <c r="ON25" s="13"/>
      <c r="OO25" s="13"/>
      <c r="OP25" s="13"/>
      <c r="OQ25" s="13"/>
      <c r="OR25" s="13"/>
      <c r="OS25" s="13"/>
      <c r="OT25" s="13"/>
      <c r="OU25" s="13"/>
      <c r="OV25" s="13"/>
      <c r="OW25" s="13"/>
      <c r="OX25" s="13"/>
      <c r="OY25" s="13"/>
      <c r="OZ25" s="13"/>
      <c r="PA25" s="13"/>
      <c r="PB25" s="13"/>
      <c r="PC25" s="13"/>
      <c r="PD25" s="13"/>
      <c r="PE25" s="13"/>
      <c r="PF25" s="13"/>
      <c r="PG25" s="13"/>
      <c r="PH25" s="13"/>
      <c r="PI25" s="13"/>
      <c r="PJ25" s="13"/>
      <c r="PK25" s="13"/>
      <c r="PL25" s="13"/>
      <c r="PM25" s="13"/>
      <c r="PN25" s="13"/>
      <c r="PO25" s="13"/>
      <c r="PP25" s="13"/>
      <c r="PQ25" s="13"/>
      <c r="PR25" s="13"/>
      <c r="PS25" s="13"/>
      <c r="PT25" s="13"/>
      <c r="PU25" s="13"/>
      <c r="PV25" s="13"/>
      <c r="PW25" s="13"/>
      <c r="PX25" s="13"/>
      <c r="PY25" s="13"/>
      <c r="PZ25" s="13"/>
      <c r="QA25" s="13"/>
      <c r="QB25" s="13"/>
      <c r="QC25" s="13"/>
      <c r="QD25" s="13"/>
      <c r="QE25" s="13"/>
      <c r="QF25" s="13"/>
      <c r="QG25" s="13"/>
      <c r="QH25" s="13"/>
      <c r="QI25" s="13"/>
      <c r="QJ25" s="13"/>
      <c r="QK25" s="13"/>
      <c r="QL25" s="13"/>
      <c r="QM25" s="13"/>
      <c r="QN25" s="13"/>
      <c r="QO25" s="13"/>
      <c r="QP25" s="13"/>
      <c r="QQ25" s="13"/>
      <c r="QR25" s="13"/>
      <c r="QS25" s="13"/>
      <c r="QT25" s="13"/>
      <c r="QU25" s="13"/>
      <c r="QV25" s="13"/>
      <c r="QW25" s="13"/>
      <c r="QX25" s="13"/>
      <c r="QY25" s="13"/>
      <c r="QZ25" s="13"/>
      <c r="RA25" s="13"/>
      <c r="RB25" s="13"/>
      <c r="RC25" s="13"/>
      <c r="RD25" s="13"/>
      <c r="RE25" s="13"/>
      <c r="RF25" s="13"/>
      <c r="RG25" s="13"/>
      <c r="RH25" s="13"/>
      <c r="RI25" s="13"/>
      <c r="RJ25" s="13"/>
      <c r="RK25" s="13"/>
    </row>
    <row r="26" ht="13.75" spans="1:479">
      <c r="A26" s="88" t="s">
        <v>12286</v>
      </c>
      <c r="B26" s="106" t="s">
        <v>835</v>
      </c>
      <c r="C26" s="106" t="s">
        <v>833</v>
      </c>
      <c r="D26" s="89" t="s">
        <v>494</v>
      </c>
      <c r="E26" s="90">
        <v>8</v>
      </c>
      <c r="F26" s="90">
        <v>187</v>
      </c>
      <c r="G26" s="90">
        <f t="shared" si="0"/>
        <v>1496</v>
      </c>
      <c r="H26" s="91"/>
      <c r="I26" s="92"/>
      <c r="J26" s="92"/>
      <c r="K26" s="92"/>
      <c r="L26" s="92"/>
      <c r="M26" s="93"/>
      <c r="N26" s="91"/>
      <c r="O26" s="92"/>
      <c r="P26" s="92"/>
      <c r="Q26" s="92"/>
      <c r="R26" s="93"/>
      <c r="S26" s="91"/>
      <c r="T26" s="92"/>
      <c r="U26" s="113"/>
      <c r="V26" s="92"/>
      <c r="W26" s="92"/>
      <c r="X26" s="93"/>
      <c r="Y26" s="91"/>
      <c r="Z26" s="113"/>
      <c r="AA26" s="113"/>
      <c r="AB26" s="92"/>
      <c r="AC26" s="92"/>
      <c r="AD26" s="93"/>
      <c r="AE26" s="94"/>
      <c r="AF26" s="96"/>
      <c r="AG26" s="96"/>
      <c r="AH26" s="95"/>
      <c r="AI26" s="95"/>
      <c r="AJ26" s="95"/>
      <c r="AK26" s="95"/>
      <c r="AL26" s="91"/>
      <c r="AM26" s="113"/>
      <c r="AN26" s="113"/>
      <c r="AO26" s="92"/>
      <c r="AP26" s="92"/>
      <c r="AQ26" s="93"/>
      <c r="AR26" s="94"/>
      <c r="AS26" s="96"/>
      <c r="AT26" s="96"/>
      <c r="AU26" s="96"/>
      <c r="AV26" s="95"/>
      <c r="AW26" s="95"/>
      <c r="AX26" s="97"/>
      <c r="AY26" s="97"/>
      <c r="AZ26" s="97"/>
      <c r="BA26" s="97"/>
      <c r="BB26" s="97"/>
      <c r="BC26" s="98" t="s">
        <v>12289</v>
      </c>
      <c r="BD26" s="98" t="s">
        <v>12290</v>
      </c>
      <c r="BE26" s="99"/>
      <c r="BF26" s="111"/>
      <c r="BG26" s="103"/>
      <c r="BH26" s="103"/>
      <c r="BI26" s="103"/>
      <c r="BJ26" s="99"/>
      <c r="BK26" s="112" t="s">
        <v>1511</v>
      </c>
      <c r="BL26" s="102"/>
      <c r="BM26" s="99"/>
      <c r="BN26" s="99" t="s">
        <v>12276</v>
      </c>
      <c r="BT26" s="99"/>
      <c r="BU26" s="99"/>
      <c r="BV26" s="99"/>
      <c r="BW26" s="99"/>
      <c r="BX26" s="99"/>
      <c r="CB26" s="13" t="s">
        <v>12273</v>
      </c>
    </row>
    <row r="27" ht="13.75" spans="1:479">
      <c r="A27" s="88" t="s">
        <v>12291</v>
      </c>
      <c r="B27" s="106" t="s">
        <v>11696</v>
      </c>
      <c r="C27" s="106" t="s">
        <v>11695</v>
      </c>
      <c r="D27" s="89" t="s">
        <v>12266</v>
      </c>
      <c r="E27" s="90">
        <v>8</v>
      </c>
      <c r="F27" s="90">
        <v>106</v>
      </c>
      <c r="G27" s="90">
        <f t="shared" si="0"/>
        <v>848</v>
      </c>
      <c r="H27" s="91"/>
      <c r="I27" s="92"/>
      <c r="J27" s="92"/>
      <c r="K27" s="92"/>
      <c r="L27" s="92"/>
      <c r="M27" s="93"/>
      <c r="N27" s="94"/>
      <c r="O27" s="95"/>
      <c r="P27" s="95"/>
      <c r="Q27" s="95"/>
      <c r="R27" s="97"/>
      <c r="S27" s="91"/>
      <c r="T27" s="92"/>
      <c r="U27" s="113">
        <v>48</v>
      </c>
      <c r="V27" s="92">
        <v>51</v>
      </c>
      <c r="W27" s="92">
        <v>29</v>
      </c>
      <c r="X27" s="93"/>
      <c r="Y27" s="91"/>
      <c r="Z27" s="113"/>
      <c r="AA27" s="113"/>
      <c r="AB27" s="92"/>
      <c r="AC27" s="92"/>
      <c r="AD27" s="93"/>
      <c r="AE27" s="94"/>
      <c r="AF27" s="96"/>
      <c r="AG27" s="96"/>
      <c r="AH27" s="95"/>
      <c r="AI27" s="95"/>
      <c r="AJ27" s="95"/>
      <c r="AK27" s="95"/>
      <c r="AL27" s="91"/>
      <c r="AM27" s="113"/>
      <c r="AN27" s="113"/>
      <c r="AO27" s="92"/>
      <c r="AP27" s="92"/>
      <c r="AQ27" s="93"/>
      <c r="AR27" s="94"/>
      <c r="AS27" s="96"/>
      <c r="AT27" s="96"/>
      <c r="AU27" s="96"/>
      <c r="AV27" s="95"/>
      <c r="AW27" s="95"/>
      <c r="AX27" s="97"/>
      <c r="AY27" s="97"/>
      <c r="AZ27" s="97"/>
      <c r="BA27" s="97"/>
      <c r="BB27" s="97"/>
      <c r="BC27" s="98" t="s">
        <v>12287</v>
      </c>
      <c r="BD27" s="98" t="s">
        <v>12288</v>
      </c>
      <c r="BE27" s="99"/>
      <c r="BF27" s="111"/>
      <c r="BG27" s="103"/>
      <c r="BH27" s="103"/>
      <c r="BI27" s="103"/>
      <c r="BJ27" s="99"/>
      <c r="BK27" s="112" t="s">
        <v>1511</v>
      </c>
      <c r="BL27" s="102"/>
      <c r="BM27" s="99"/>
      <c r="BN27" s="99"/>
      <c r="BT27" s="99"/>
      <c r="BU27" s="99"/>
      <c r="BV27" s="99"/>
      <c r="BW27" s="99"/>
      <c r="BX27" s="99"/>
      <c r="CB27" s="13" t="s">
        <v>12273</v>
      </c>
    </row>
    <row r="28" ht="13.75" spans="1:479">
      <c r="A28" s="88" t="s">
        <v>12291</v>
      </c>
      <c r="B28" s="106" t="s">
        <v>11696</v>
      </c>
      <c r="C28" s="106" t="s">
        <v>11695</v>
      </c>
      <c r="D28" s="89" t="s">
        <v>494</v>
      </c>
      <c r="E28" s="90">
        <v>8</v>
      </c>
      <c r="F28" s="90">
        <v>115</v>
      </c>
      <c r="G28" s="90">
        <f t="shared" si="0"/>
        <v>920</v>
      </c>
      <c r="H28" s="91"/>
      <c r="I28" s="92"/>
      <c r="J28" s="92"/>
      <c r="K28" s="92"/>
      <c r="L28" s="92"/>
      <c r="M28" s="93"/>
      <c r="N28" s="94"/>
      <c r="O28" s="95"/>
      <c r="P28" s="95"/>
      <c r="Q28" s="95"/>
      <c r="R28" s="97"/>
      <c r="S28" s="91"/>
      <c r="T28" s="92"/>
      <c r="U28" s="113">
        <v>51</v>
      </c>
      <c r="V28" s="92">
        <v>61</v>
      </c>
      <c r="W28" s="92">
        <v>50</v>
      </c>
      <c r="X28" s="93"/>
      <c r="Y28" s="91"/>
      <c r="Z28" s="113"/>
      <c r="AA28" s="113"/>
      <c r="AB28" s="92"/>
      <c r="AC28" s="92"/>
      <c r="AD28" s="93"/>
      <c r="AE28" s="94"/>
      <c r="AF28" s="96"/>
      <c r="AG28" s="96"/>
      <c r="AH28" s="95"/>
      <c r="AI28" s="95"/>
      <c r="AJ28" s="95"/>
      <c r="AK28" s="95"/>
      <c r="AL28" s="91"/>
      <c r="AM28" s="113"/>
      <c r="AN28" s="113"/>
      <c r="AO28" s="92"/>
      <c r="AP28" s="92"/>
      <c r="AQ28" s="93"/>
      <c r="AR28" s="94"/>
      <c r="AS28" s="96"/>
      <c r="AT28" s="95"/>
      <c r="AU28" s="95"/>
      <c r="AV28" s="95"/>
      <c r="AW28" s="95"/>
      <c r="AX28" s="97"/>
      <c r="AY28" s="97"/>
      <c r="AZ28" s="97"/>
      <c r="BA28" s="97"/>
      <c r="BB28" s="97"/>
      <c r="BC28" s="98" t="s">
        <v>12289</v>
      </c>
      <c r="BD28" s="98" t="s">
        <v>12290</v>
      </c>
      <c r="BE28" s="99"/>
      <c r="BF28" s="111"/>
      <c r="BG28" s="103"/>
      <c r="BH28" s="103"/>
      <c r="BI28" s="103"/>
      <c r="BJ28" s="99"/>
      <c r="BK28" s="112" t="s">
        <v>1511</v>
      </c>
      <c r="BL28" s="102"/>
      <c r="BM28" s="99"/>
      <c r="BN28" s="99" t="s">
        <v>12276</v>
      </c>
      <c r="BT28" s="99"/>
      <c r="BU28" s="99"/>
      <c r="BV28" s="99"/>
      <c r="BW28" s="99"/>
      <c r="BX28" s="99"/>
      <c r="CB28" s="13" t="s">
        <v>12273</v>
      </c>
    </row>
    <row r="29" ht="13.75" spans="1:479">
      <c r="A29" s="88" t="s">
        <v>12292</v>
      </c>
      <c r="B29" s="88" t="s">
        <v>798</v>
      </c>
      <c r="C29" s="106" t="s">
        <v>797</v>
      </c>
      <c r="D29" s="89" t="s">
        <v>12266</v>
      </c>
      <c r="E29" s="90">
        <v>12</v>
      </c>
      <c r="F29" s="90">
        <v>2</v>
      </c>
      <c r="G29" s="90">
        <f t="shared" si="0"/>
        <v>24</v>
      </c>
      <c r="H29" s="91"/>
      <c r="I29" s="92"/>
      <c r="J29" s="92"/>
      <c r="K29" s="92"/>
      <c r="L29" s="92"/>
      <c r="M29" s="93"/>
      <c r="N29" s="91"/>
      <c r="O29" s="92"/>
      <c r="P29" s="92"/>
      <c r="Q29" s="92"/>
      <c r="R29" s="93"/>
      <c r="S29" s="91"/>
      <c r="T29" s="92"/>
      <c r="U29" s="113">
        <v>6</v>
      </c>
      <c r="V29" s="92">
        <v>6</v>
      </c>
      <c r="W29" s="92">
        <v>49</v>
      </c>
      <c r="X29" s="93"/>
      <c r="Y29" s="91"/>
      <c r="Z29" s="113"/>
      <c r="AA29" s="113"/>
      <c r="AB29" s="92"/>
      <c r="AC29" s="92"/>
      <c r="AD29" s="93"/>
      <c r="AE29" s="94"/>
      <c r="AF29" s="96"/>
      <c r="AG29" s="96"/>
      <c r="AH29" s="95"/>
      <c r="AI29" s="95"/>
      <c r="AJ29" s="95"/>
      <c r="AK29" s="95"/>
      <c r="AL29" s="91"/>
      <c r="AM29" s="113"/>
      <c r="AN29" s="113"/>
      <c r="AO29" s="92"/>
      <c r="AP29" s="92"/>
      <c r="AQ29" s="93"/>
      <c r="AR29" s="94"/>
      <c r="AS29" s="96"/>
      <c r="AT29" s="96"/>
      <c r="AU29" s="96"/>
      <c r="AV29" s="95"/>
      <c r="AW29" s="95"/>
      <c r="AX29" s="97"/>
      <c r="AY29" s="93"/>
      <c r="AZ29" s="93"/>
      <c r="BA29" s="93"/>
      <c r="BB29" s="93"/>
      <c r="BC29" s="98" t="s">
        <v>12293</v>
      </c>
      <c r="BD29" s="98" t="s">
        <v>12294</v>
      </c>
      <c r="BE29" s="99"/>
      <c r="BF29" s="103"/>
      <c r="BG29" s="103"/>
      <c r="BH29" s="103"/>
      <c r="BI29" s="103"/>
      <c r="BJ29" s="99"/>
      <c r="BK29" s="112" t="s">
        <v>1511</v>
      </c>
      <c r="BL29" s="102"/>
      <c r="BM29" s="99"/>
      <c r="BN29" s="99"/>
      <c r="BT29" s="99"/>
      <c r="BU29" s="99"/>
      <c r="BV29" s="99"/>
      <c r="BW29" s="99"/>
      <c r="BX29" s="99"/>
      <c r="CB29" s="13" t="s">
        <v>12273</v>
      </c>
    </row>
    <row r="30" ht="13.75" spans="1:479">
      <c r="A30" s="88" t="s">
        <v>12292</v>
      </c>
      <c r="B30" s="88" t="s">
        <v>798</v>
      </c>
      <c r="C30" s="106" t="s">
        <v>797</v>
      </c>
      <c r="D30" s="89" t="s">
        <v>494</v>
      </c>
      <c r="E30" s="90">
        <v>12</v>
      </c>
      <c r="F30" s="90">
        <v>2</v>
      </c>
      <c r="G30" s="90">
        <f t="shared" si="0"/>
        <v>24</v>
      </c>
      <c r="H30" s="91"/>
      <c r="I30" s="92"/>
      <c r="J30" s="92"/>
      <c r="K30" s="92"/>
      <c r="L30" s="92"/>
      <c r="M30" s="93"/>
      <c r="N30" s="91"/>
      <c r="O30" s="92"/>
      <c r="P30" s="92"/>
      <c r="Q30" s="92"/>
      <c r="R30" s="93"/>
      <c r="S30" s="91"/>
      <c r="T30" s="92"/>
      <c r="U30" s="113">
        <v>6</v>
      </c>
      <c r="V30" s="92">
        <v>6</v>
      </c>
      <c r="W30" s="92">
        <v>64</v>
      </c>
      <c r="X30" s="93"/>
      <c r="Y30" s="91"/>
      <c r="Z30" s="113"/>
      <c r="AA30" s="113"/>
      <c r="AB30" s="92"/>
      <c r="AC30" s="92"/>
      <c r="AD30" s="93"/>
      <c r="AE30" s="94"/>
      <c r="AF30" s="96"/>
      <c r="AG30" s="96"/>
      <c r="AH30" s="95"/>
      <c r="AI30" s="95"/>
      <c r="AJ30" s="95"/>
      <c r="AK30" s="95"/>
      <c r="AL30" s="91"/>
      <c r="AM30" s="113"/>
      <c r="AN30" s="113"/>
      <c r="AO30" s="92"/>
      <c r="AP30" s="92"/>
      <c r="AQ30" s="93"/>
      <c r="AR30" s="94"/>
      <c r="AS30" s="96"/>
      <c r="AT30" s="96"/>
      <c r="AU30" s="96"/>
      <c r="AV30" s="95"/>
      <c r="AW30" s="95"/>
      <c r="AX30" s="97"/>
      <c r="AY30" s="93"/>
      <c r="AZ30" s="93"/>
      <c r="BA30" s="93"/>
      <c r="BB30" s="93"/>
      <c r="BC30" s="98" t="s">
        <v>12293</v>
      </c>
      <c r="BD30" s="98" t="s">
        <v>12295</v>
      </c>
      <c r="BE30" s="99"/>
      <c r="BF30" s="103"/>
      <c r="BG30" s="103"/>
      <c r="BH30" s="103"/>
      <c r="BI30" s="103"/>
      <c r="BJ30" s="99"/>
      <c r="BK30" s="112" t="s">
        <v>1511</v>
      </c>
      <c r="BL30" s="102"/>
      <c r="BM30" s="99"/>
      <c r="BN30" s="99" t="s">
        <v>12276</v>
      </c>
      <c r="BT30" s="99"/>
      <c r="BU30" s="99"/>
      <c r="BV30" s="99"/>
      <c r="BW30" s="99"/>
      <c r="BX30" s="99"/>
      <c r="CB30" s="13" t="s">
        <v>12273</v>
      </c>
    </row>
    <row r="31" ht="13.75" spans="1:479">
      <c r="A31" s="88" t="s">
        <v>12292</v>
      </c>
      <c r="B31" s="88" t="s">
        <v>798</v>
      </c>
      <c r="C31" s="106" t="s">
        <v>11733</v>
      </c>
      <c r="D31" s="89" t="s">
        <v>12266</v>
      </c>
      <c r="E31" s="90">
        <v>12</v>
      </c>
      <c r="F31" s="90">
        <v>2</v>
      </c>
      <c r="G31" s="90">
        <f t="shared" si="0"/>
        <v>24</v>
      </c>
      <c r="H31" s="91"/>
      <c r="I31" s="92"/>
      <c r="J31" s="92"/>
      <c r="K31" s="92"/>
      <c r="L31" s="92"/>
      <c r="M31" s="93"/>
      <c r="N31" s="91"/>
      <c r="O31" s="92"/>
      <c r="P31" s="92"/>
      <c r="Q31" s="92"/>
      <c r="R31" s="93"/>
      <c r="S31" s="91"/>
      <c r="T31" s="92"/>
      <c r="U31" s="113">
        <v>6</v>
      </c>
      <c r="V31" s="92">
        <v>6</v>
      </c>
      <c r="W31" s="92">
        <v>49</v>
      </c>
      <c r="X31" s="93"/>
      <c r="Y31" s="91"/>
      <c r="Z31" s="113"/>
      <c r="AA31" s="113"/>
      <c r="AB31" s="92"/>
      <c r="AC31" s="92"/>
      <c r="AD31" s="93"/>
      <c r="AE31" s="94"/>
      <c r="AF31" s="96"/>
      <c r="AG31" s="96"/>
      <c r="AH31" s="95"/>
      <c r="AI31" s="95"/>
      <c r="AJ31" s="95"/>
      <c r="AK31" s="95"/>
      <c r="AL31" s="91"/>
      <c r="AM31" s="113"/>
      <c r="AN31" s="113"/>
      <c r="AO31" s="92"/>
      <c r="AP31" s="92"/>
      <c r="AQ31" s="93"/>
      <c r="AR31" s="94"/>
      <c r="AS31" s="96"/>
      <c r="AT31" s="96"/>
      <c r="AU31" s="96"/>
      <c r="AV31" s="95"/>
      <c r="AW31" s="95"/>
      <c r="AX31" s="97"/>
      <c r="AY31" s="93"/>
      <c r="AZ31" s="93"/>
      <c r="BA31" s="93"/>
      <c r="BB31" s="93"/>
      <c r="BC31" s="98" t="s">
        <v>12293</v>
      </c>
      <c r="BD31" s="98" t="s">
        <v>12294</v>
      </c>
      <c r="BE31" s="99"/>
      <c r="BF31" s="103"/>
      <c r="BG31" s="103"/>
      <c r="BH31" s="103"/>
      <c r="BI31" s="103"/>
      <c r="BJ31" s="99"/>
      <c r="BK31" s="112" t="s">
        <v>1511</v>
      </c>
      <c r="BL31" s="102"/>
      <c r="BM31" s="99"/>
      <c r="BN31" s="99"/>
      <c r="BT31" s="99"/>
      <c r="BU31" s="99"/>
      <c r="BV31" s="99"/>
      <c r="BW31" s="99"/>
      <c r="BX31" s="99"/>
      <c r="CB31" s="13" t="s">
        <v>12273</v>
      </c>
    </row>
    <row r="32" ht="13.75" spans="1:479">
      <c r="A32" s="88" t="s">
        <v>12292</v>
      </c>
      <c r="B32" s="88" t="s">
        <v>798</v>
      </c>
      <c r="C32" s="106" t="s">
        <v>11733</v>
      </c>
      <c r="D32" s="89" t="s">
        <v>494</v>
      </c>
      <c r="E32" s="90">
        <v>12</v>
      </c>
      <c r="F32" s="90">
        <v>2</v>
      </c>
      <c r="G32" s="90">
        <f t="shared" si="0"/>
        <v>24</v>
      </c>
      <c r="H32" s="91"/>
      <c r="I32" s="92"/>
      <c r="J32" s="92"/>
      <c r="K32" s="92"/>
      <c r="L32" s="92"/>
      <c r="M32" s="93"/>
      <c r="N32" s="91"/>
      <c r="O32" s="92"/>
      <c r="P32" s="92"/>
      <c r="Q32" s="92"/>
      <c r="R32" s="93"/>
      <c r="S32" s="91"/>
      <c r="T32" s="92"/>
      <c r="U32" s="113">
        <v>6</v>
      </c>
      <c r="V32" s="92">
        <v>6</v>
      </c>
      <c r="W32" s="92">
        <v>64</v>
      </c>
      <c r="X32" s="93"/>
      <c r="Y32" s="91"/>
      <c r="Z32" s="113"/>
      <c r="AA32" s="113"/>
      <c r="AB32" s="92"/>
      <c r="AC32" s="92"/>
      <c r="AD32" s="93"/>
      <c r="AE32" s="94"/>
      <c r="AF32" s="96"/>
      <c r="AG32" s="96"/>
      <c r="AH32" s="95"/>
      <c r="AI32" s="95"/>
      <c r="AJ32" s="95"/>
      <c r="AK32" s="95"/>
      <c r="AL32" s="91"/>
      <c r="AM32" s="113"/>
      <c r="AN32" s="113"/>
      <c r="AO32" s="92"/>
      <c r="AP32" s="92"/>
      <c r="AQ32" s="93"/>
      <c r="AR32" s="94"/>
      <c r="AS32" s="96"/>
      <c r="AT32" s="96"/>
      <c r="AU32" s="96"/>
      <c r="AV32" s="96"/>
      <c r="AW32" s="96"/>
      <c r="AX32" s="97"/>
      <c r="AY32" s="93"/>
      <c r="AZ32" s="93"/>
      <c r="BA32" s="93"/>
      <c r="BB32" s="93"/>
      <c r="BC32" s="98" t="s">
        <v>12293</v>
      </c>
      <c r="BD32" s="98" t="s">
        <v>12295</v>
      </c>
      <c r="BE32" s="99"/>
      <c r="BF32" s="103"/>
      <c r="BG32" s="103"/>
      <c r="BH32" s="103"/>
      <c r="BI32" s="103"/>
      <c r="BJ32" s="99"/>
      <c r="BK32" s="112" t="s">
        <v>1511</v>
      </c>
      <c r="BL32" s="102"/>
      <c r="BM32" s="99"/>
      <c r="BN32" s="99" t="s">
        <v>12276</v>
      </c>
      <c r="BT32" s="99"/>
      <c r="BU32" s="99"/>
      <c r="BV32" s="99"/>
      <c r="BW32" s="99"/>
      <c r="BX32" s="99"/>
      <c r="CB32" s="13" t="s">
        <v>12273</v>
      </c>
    </row>
    <row r="33" ht="13.75" spans="1:80">
      <c r="A33" s="88" t="s">
        <v>12292</v>
      </c>
      <c r="B33" s="88" t="s">
        <v>800</v>
      </c>
      <c r="C33" s="106" t="s">
        <v>799</v>
      </c>
      <c r="D33" s="89" t="s">
        <v>12266</v>
      </c>
      <c r="E33" s="90">
        <v>12</v>
      </c>
      <c r="F33" s="90">
        <v>0</v>
      </c>
      <c r="G33" s="90">
        <f t="shared" si="0"/>
        <v>0</v>
      </c>
      <c r="H33" s="119"/>
      <c r="I33" s="120"/>
      <c r="J33" s="120"/>
      <c r="K33" s="120"/>
      <c r="L33" s="120"/>
      <c r="M33" s="121"/>
      <c r="N33" s="119"/>
      <c r="O33" s="120"/>
      <c r="P33" s="120"/>
      <c r="Q33" s="120"/>
      <c r="R33" s="121"/>
      <c r="S33" s="119"/>
      <c r="T33" s="120"/>
      <c r="U33" s="122"/>
      <c r="V33" s="120"/>
      <c r="W33" s="120"/>
      <c r="X33" s="121"/>
      <c r="Y33" s="119"/>
      <c r="Z33" s="122"/>
      <c r="AA33" s="122"/>
      <c r="AB33" s="120"/>
      <c r="AC33" s="120"/>
      <c r="AD33" s="121"/>
      <c r="AE33" s="119"/>
      <c r="AF33" s="122"/>
      <c r="AG33" s="122"/>
      <c r="AH33" s="120"/>
      <c r="AI33" s="120"/>
      <c r="AJ33" s="120"/>
      <c r="AK33" s="120"/>
      <c r="AL33" s="119"/>
      <c r="AM33" s="119"/>
      <c r="AN33" s="119"/>
      <c r="AO33" s="119"/>
      <c r="AP33" s="119"/>
      <c r="AQ33" s="119"/>
      <c r="AR33" s="119"/>
      <c r="AS33" s="122"/>
      <c r="AT33" s="122"/>
      <c r="AU33" s="122"/>
      <c r="AV33" s="120"/>
      <c r="AW33" s="120"/>
      <c r="AX33" s="121"/>
      <c r="AY33" s="121"/>
      <c r="AZ33" s="121"/>
      <c r="BA33" s="121"/>
      <c r="BB33" s="121"/>
      <c r="BC33" s="98" t="s">
        <v>12265</v>
      </c>
      <c r="BD33" s="98" t="s">
        <v>12265</v>
      </c>
      <c r="BE33" s="99"/>
      <c r="BF33" s="111"/>
      <c r="BG33" s="103"/>
      <c r="BH33" s="103"/>
      <c r="BI33" s="103"/>
      <c r="BJ33" s="99"/>
      <c r="BK33" s="112" t="s">
        <v>1511</v>
      </c>
      <c r="BL33" s="102"/>
      <c r="BM33" s="99"/>
      <c r="BN33" s="99"/>
      <c r="BT33" s="99"/>
      <c r="BU33" s="99"/>
      <c r="BV33" s="99"/>
      <c r="BW33" s="99"/>
      <c r="BX33" s="99"/>
      <c r="CB33" s="13" t="s">
        <v>12273</v>
      </c>
    </row>
    <row r="34" ht="13.75" spans="1:80">
      <c r="A34" s="88" t="s">
        <v>12292</v>
      </c>
      <c r="B34" s="88" t="s">
        <v>800</v>
      </c>
      <c r="C34" s="106" t="s">
        <v>799</v>
      </c>
      <c r="D34" s="89" t="s">
        <v>494</v>
      </c>
      <c r="E34" s="90">
        <v>12</v>
      </c>
      <c r="F34" s="90">
        <v>2</v>
      </c>
      <c r="G34" s="90">
        <f t="shared" si="0"/>
        <v>24</v>
      </c>
      <c r="H34" s="91"/>
      <c r="I34" s="92"/>
      <c r="J34" s="92"/>
      <c r="K34" s="92"/>
      <c r="L34" s="92"/>
      <c r="M34" s="93"/>
      <c r="N34" s="91"/>
      <c r="O34" s="92"/>
      <c r="P34" s="92"/>
      <c r="Q34" s="92"/>
      <c r="R34" s="93"/>
      <c r="S34" s="94"/>
      <c r="T34" s="92"/>
      <c r="U34" s="113">
        <v>6</v>
      </c>
      <c r="V34" s="92">
        <v>6</v>
      </c>
      <c r="W34" s="92">
        <v>96</v>
      </c>
      <c r="X34" s="93"/>
      <c r="Y34" s="91"/>
      <c r="Z34" s="113"/>
      <c r="AA34" s="113"/>
      <c r="AB34" s="92"/>
      <c r="AC34" s="92"/>
      <c r="AD34" s="93"/>
      <c r="AE34" s="94"/>
      <c r="AF34" s="96"/>
      <c r="AG34" s="96"/>
      <c r="AH34" s="95"/>
      <c r="AI34" s="95"/>
      <c r="AJ34" s="95"/>
      <c r="AK34" s="95"/>
      <c r="AL34" s="91"/>
      <c r="AM34" s="91"/>
      <c r="AN34" s="91"/>
      <c r="AO34" s="91"/>
      <c r="AP34" s="91"/>
      <c r="AQ34" s="91"/>
      <c r="AR34" s="94"/>
      <c r="AS34" s="96"/>
      <c r="AT34" s="96"/>
      <c r="AU34" s="96"/>
      <c r="AV34" s="95"/>
      <c r="AW34" s="95"/>
      <c r="AX34" s="97"/>
      <c r="AY34" s="93"/>
      <c r="AZ34" s="93"/>
      <c r="BA34" s="93"/>
      <c r="BB34" s="93"/>
      <c r="BC34" s="98" t="s">
        <v>12293</v>
      </c>
      <c r="BD34" s="98" t="s">
        <v>12295</v>
      </c>
      <c r="BE34" s="99"/>
      <c r="BF34" s="103"/>
      <c r="BG34" s="103"/>
      <c r="BH34" s="103"/>
      <c r="BI34" s="103"/>
      <c r="BJ34" s="99"/>
      <c r="BK34" s="112" t="s">
        <v>1511</v>
      </c>
      <c r="BL34" s="102"/>
      <c r="BM34" s="99"/>
      <c r="BN34" s="99" t="s">
        <v>12276</v>
      </c>
      <c r="BT34" s="99"/>
      <c r="BU34" s="99"/>
      <c r="BV34" s="99"/>
      <c r="BW34" s="99"/>
      <c r="BX34" s="99"/>
      <c r="CB34" s="13" t="s">
        <v>12273</v>
      </c>
    </row>
    <row r="35" ht="13.75" spans="1:80">
      <c r="A35" s="88" t="s">
        <v>12292</v>
      </c>
      <c r="B35" s="88" t="s">
        <v>800</v>
      </c>
      <c r="C35" s="106" t="s">
        <v>801</v>
      </c>
      <c r="D35" s="89" t="s">
        <v>12266</v>
      </c>
      <c r="E35" s="90">
        <v>12</v>
      </c>
      <c r="F35" s="90">
        <v>0</v>
      </c>
      <c r="G35" s="90">
        <f t="shared" si="0"/>
        <v>0</v>
      </c>
      <c r="H35" s="119"/>
      <c r="I35" s="120"/>
      <c r="J35" s="120"/>
      <c r="K35" s="120"/>
      <c r="L35" s="120"/>
      <c r="M35" s="121"/>
      <c r="N35" s="119"/>
      <c r="O35" s="120"/>
      <c r="P35" s="120"/>
      <c r="Q35" s="120"/>
      <c r="R35" s="121"/>
      <c r="S35" s="119"/>
      <c r="T35" s="120"/>
      <c r="U35" s="122"/>
      <c r="V35" s="120"/>
      <c r="W35" s="120"/>
      <c r="X35" s="121"/>
      <c r="Y35" s="119"/>
      <c r="Z35" s="122"/>
      <c r="AA35" s="122"/>
      <c r="AB35" s="120"/>
      <c r="AC35" s="120"/>
      <c r="AD35" s="121"/>
      <c r="AE35" s="119"/>
      <c r="AF35" s="122"/>
      <c r="AG35" s="122"/>
      <c r="AH35" s="120"/>
      <c r="AI35" s="120"/>
      <c r="AJ35" s="120"/>
      <c r="AK35" s="120"/>
      <c r="AL35" s="119"/>
      <c r="AM35" s="119"/>
      <c r="AN35" s="119"/>
      <c r="AO35" s="119"/>
      <c r="AP35" s="119"/>
      <c r="AQ35" s="119"/>
      <c r="AR35" s="119"/>
      <c r="AS35" s="122"/>
      <c r="AT35" s="122"/>
      <c r="AU35" s="122"/>
      <c r="AV35" s="120"/>
      <c r="AW35" s="120"/>
      <c r="AX35" s="121"/>
      <c r="AY35" s="121"/>
      <c r="AZ35" s="121"/>
      <c r="BA35" s="121"/>
      <c r="BB35" s="121"/>
      <c r="BC35" s="98" t="s">
        <v>12265</v>
      </c>
      <c r="BD35" s="98" t="s">
        <v>12265</v>
      </c>
      <c r="BE35" s="99"/>
      <c r="BF35" s="111"/>
      <c r="BG35" s="103"/>
      <c r="BH35" s="103"/>
      <c r="BI35" s="103"/>
      <c r="BJ35" s="99"/>
      <c r="BK35" s="112" t="s">
        <v>1511</v>
      </c>
      <c r="BL35" s="102"/>
      <c r="BM35" s="99"/>
      <c r="BN35" s="99"/>
      <c r="BT35" s="99"/>
      <c r="BU35" s="99"/>
      <c r="BV35" s="99"/>
      <c r="BW35" s="99"/>
      <c r="BX35" s="99"/>
      <c r="CB35" s="13" t="s">
        <v>12273</v>
      </c>
    </row>
    <row r="36" ht="13.75" spans="1:80">
      <c r="A36" s="88" t="s">
        <v>12292</v>
      </c>
      <c r="B36" s="88" t="s">
        <v>800</v>
      </c>
      <c r="C36" s="106" t="s">
        <v>801</v>
      </c>
      <c r="D36" s="89" t="s">
        <v>494</v>
      </c>
      <c r="E36" s="90">
        <v>12</v>
      </c>
      <c r="F36" s="90">
        <v>2</v>
      </c>
      <c r="G36" s="90">
        <f t="shared" si="0"/>
        <v>24</v>
      </c>
      <c r="H36" s="91"/>
      <c r="I36" s="92"/>
      <c r="J36" s="92"/>
      <c r="K36" s="92"/>
      <c r="L36" s="92"/>
      <c r="M36" s="93"/>
      <c r="N36" s="91"/>
      <c r="O36" s="92"/>
      <c r="P36" s="92"/>
      <c r="Q36" s="92"/>
      <c r="R36" s="93"/>
      <c r="S36" s="91"/>
      <c r="T36" s="92"/>
      <c r="U36" s="113">
        <v>6</v>
      </c>
      <c r="V36" s="92">
        <v>6</v>
      </c>
      <c r="W36" s="92">
        <v>96</v>
      </c>
      <c r="X36" s="93"/>
      <c r="Y36" s="91"/>
      <c r="Z36" s="113"/>
      <c r="AA36" s="113"/>
      <c r="AB36" s="92"/>
      <c r="AC36" s="92"/>
      <c r="AD36" s="93"/>
      <c r="AE36" s="94"/>
      <c r="AF36" s="96"/>
      <c r="AG36" s="96"/>
      <c r="AH36" s="95"/>
      <c r="AI36" s="95"/>
      <c r="AJ36" s="95"/>
      <c r="AK36" s="95"/>
      <c r="AL36" s="91"/>
      <c r="AM36" s="91"/>
      <c r="AN36" s="91"/>
      <c r="AO36" s="91"/>
      <c r="AP36" s="91"/>
      <c r="AQ36" s="91"/>
      <c r="AR36" s="94"/>
      <c r="AS36" s="96"/>
      <c r="AT36" s="96"/>
      <c r="AU36" s="96"/>
      <c r="AV36" s="95"/>
      <c r="AW36" s="95"/>
      <c r="AX36" s="97"/>
      <c r="AY36" s="93"/>
      <c r="AZ36" s="93"/>
      <c r="BA36" s="93"/>
      <c r="BB36" s="93"/>
      <c r="BC36" s="98" t="s">
        <v>12293</v>
      </c>
      <c r="BD36" s="98" t="s">
        <v>12295</v>
      </c>
      <c r="BE36" s="99"/>
      <c r="BF36" s="103"/>
      <c r="BG36" s="103"/>
      <c r="BH36" s="103"/>
      <c r="BI36" s="103"/>
      <c r="BJ36" s="99"/>
      <c r="BK36" s="112" t="s">
        <v>1511</v>
      </c>
      <c r="BL36" s="102"/>
      <c r="BM36" s="99"/>
      <c r="BN36" s="99" t="s">
        <v>12276</v>
      </c>
      <c r="BT36" s="99"/>
      <c r="BU36" s="99"/>
      <c r="BV36" s="99"/>
      <c r="BW36" s="99"/>
      <c r="BX36" s="99"/>
      <c r="CB36" s="13" t="s">
        <v>12273</v>
      </c>
    </row>
    <row r="37" ht="13.75" spans="1:80">
      <c r="A37" s="88" t="s">
        <v>12296</v>
      </c>
      <c r="B37" s="88" t="s">
        <v>11684</v>
      </c>
      <c r="C37" s="106" t="s">
        <v>11683</v>
      </c>
      <c r="D37" s="89" t="s">
        <v>12266</v>
      </c>
      <c r="E37" s="90">
        <v>8</v>
      </c>
      <c r="F37" s="90">
        <v>75</v>
      </c>
      <c r="G37" s="90">
        <f t="shared" si="0"/>
        <v>600</v>
      </c>
      <c r="H37" s="91"/>
      <c r="I37" s="92"/>
      <c r="J37" s="92"/>
      <c r="K37" s="92"/>
      <c r="L37" s="92"/>
      <c r="M37" s="93"/>
      <c r="N37" s="91"/>
      <c r="O37" s="92"/>
      <c r="P37" s="92"/>
      <c r="Q37" s="92"/>
      <c r="R37" s="93"/>
      <c r="S37" s="91"/>
      <c r="T37" s="92"/>
      <c r="U37" s="113"/>
      <c r="V37" s="92"/>
      <c r="W37" s="92"/>
      <c r="X37" s="93"/>
      <c r="Y37" s="91"/>
      <c r="Z37" s="113"/>
      <c r="AA37" s="113"/>
      <c r="AB37" s="92"/>
      <c r="AC37" s="92"/>
      <c r="AD37" s="93"/>
      <c r="AE37" s="94"/>
      <c r="AF37" s="96"/>
      <c r="AG37" s="96"/>
      <c r="AH37" s="95"/>
      <c r="AI37" s="95"/>
      <c r="AJ37" s="95"/>
      <c r="AK37" s="95"/>
      <c r="AL37" s="91"/>
      <c r="AM37" s="91"/>
      <c r="AN37" s="91"/>
      <c r="AO37" s="91"/>
      <c r="AP37" s="91"/>
      <c r="AQ37" s="91"/>
      <c r="AR37" s="94"/>
      <c r="AS37" s="96"/>
      <c r="AT37" s="96"/>
      <c r="AU37" s="96"/>
      <c r="AV37" s="95"/>
      <c r="AW37" s="95"/>
      <c r="AX37" s="97"/>
      <c r="AY37" s="97"/>
      <c r="AZ37" s="97"/>
      <c r="BA37" s="97"/>
      <c r="BB37" s="97"/>
      <c r="BC37" s="98" t="s">
        <v>12297</v>
      </c>
      <c r="BD37" s="98" t="s">
        <v>12298</v>
      </c>
      <c r="BE37" s="99" t="s">
        <v>12299</v>
      </c>
      <c r="BF37" s="103"/>
      <c r="BG37" s="103"/>
      <c r="BH37" s="103"/>
      <c r="BI37" s="103"/>
      <c r="BJ37" s="99"/>
      <c r="BK37" s="112" t="s">
        <v>1511</v>
      </c>
      <c r="BL37" s="102"/>
      <c r="BM37" s="99"/>
      <c r="BN37" s="99" t="s">
        <v>12276</v>
      </c>
      <c r="BT37" s="99"/>
      <c r="BU37" s="99"/>
      <c r="BV37" s="99"/>
      <c r="BW37" s="99"/>
      <c r="BX37" s="99"/>
      <c r="CB37" s="13" t="s">
        <v>12273</v>
      </c>
    </row>
    <row r="38" ht="13.75" spans="1:80">
      <c r="A38" s="88" t="s">
        <v>12296</v>
      </c>
      <c r="B38" s="88" t="s">
        <v>11684</v>
      </c>
      <c r="C38" s="106" t="s">
        <v>11683</v>
      </c>
      <c r="D38" s="89" t="s">
        <v>494</v>
      </c>
      <c r="E38" s="90">
        <v>8</v>
      </c>
      <c r="F38" s="90">
        <v>98</v>
      </c>
      <c r="G38" s="90">
        <f t="shared" si="0"/>
        <v>784</v>
      </c>
      <c r="H38" s="91"/>
      <c r="I38" s="92"/>
      <c r="J38" s="92"/>
      <c r="K38" s="92"/>
      <c r="L38" s="92"/>
      <c r="M38" s="93"/>
      <c r="N38" s="91"/>
      <c r="O38" s="91"/>
      <c r="P38" s="91"/>
      <c r="Q38" s="91"/>
      <c r="R38" s="91"/>
      <c r="S38" s="91"/>
      <c r="T38" s="92"/>
      <c r="U38" s="113"/>
      <c r="V38" s="92"/>
      <c r="W38" s="92"/>
      <c r="X38" s="93"/>
      <c r="Y38" s="91"/>
      <c r="Z38" s="113"/>
      <c r="AA38" s="113"/>
      <c r="AB38" s="92"/>
      <c r="AC38" s="92"/>
      <c r="AD38" s="93"/>
      <c r="AE38" s="94"/>
      <c r="AF38" s="96"/>
      <c r="AG38" s="96"/>
      <c r="AH38" s="95"/>
      <c r="AI38" s="95"/>
      <c r="AJ38" s="95"/>
      <c r="AK38" s="95"/>
      <c r="AL38" s="91"/>
      <c r="AM38" s="91"/>
      <c r="AN38" s="91"/>
      <c r="AO38" s="91"/>
      <c r="AP38" s="91"/>
      <c r="AQ38" s="91"/>
      <c r="AR38" s="94"/>
      <c r="AS38" s="96"/>
      <c r="AT38" s="96"/>
      <c r="AU38" s="96"/>
      <c r="AV38" s="95"/>
      <c r="AW38" s="95"/>
      <c r="AX38" s="97"/>
      <c r="AY38" s="97"/>
      <c r="AZ38" s="97"/>
      <c r="BA38" s="97"/>
      <c r="BB38" s="97"/>
      <c r="BC38" s="98" t="s">
        <v>12300</v>
      </c>
      <c r="BD38" s="98" t="s">
        <v>12301</v>
      </c>
      <c r="BE38" s="99" t="s">
        <v>12302</v>
      </c>
      <c r="BF38" s="103"/>
      <c r="BG38" s="103"/>
      <c r="BH38" s="103"/>
      <c r="BI38" s="103"/>
      <c r="BJ38" s="99"/>
      <c r="BK38" s="112" t="s">
        <v>1511</v>
      </c>
      <c r="BL38" s="102"/>
      <c r="BM38" s="99"/>
      <c r="BN38" s="99" t="s">
        <v>12276</v>
      </c>
      <c r="BT38" s="99"/>
      <c r="BU38" s="99"/>
      <c r="BV38" s="99"/>
      <c r="BW38" s="99"/>
      <c r="BX38" s="99"/>
      <c r="CB38" s="13" t="s">
        <v>12273</v>
      </c>
    </row>
    <row r="39" ht="13.75" spans="1:80">
      <c r="A39" s="88" t="s">
        <v>12303</v>
      </c>
      <c r="B39" s="88" t="s">
        <v>11690</v>
      </c>
      <c r="C39" s="106" t="s">
        <v>11689</v>
      </c>
      <c r="D39" s="89" t="s">
        <v>12266</v>
      </c>
      <c r="E39" s="90">
        <v>8</v>
      </c>
      <c r="F39" s="90">
        <v>82</v>
      </c>
      <c r="G39" s="90">
        <f t="shared" si="0"/>
        <v>656</v>
      </c>
      <c r="H39" s="91"/>
      <c r="I39" s="92"/>
      <c r="J39" s="92"/>
      <c r="K39" s="92"/>
      <c r="L39" s="92"/>
      <c r="M39" s="93"/>
      <c r="N39" s="91"/>
      <c r="O39" s="92"/>
      <c r="P39" s="92"/>
      <c r="Q39" s="92"/>
      <c r="R39" s="93"/>
      <c r="S39" s="91"/>
      <c r="T39" s="92"/>
      <c r="U39" s="113">
        <v>38</v>
      </c>
      <c r="V39" s="92">
        <v>38</v>
      </c>
      <c r="W39" s="92">
        <v>20</v>
      </c>
      <c r="X39" s="93"/>
      <c r="Y39" s="91"/>
      <c r="Z39" s="113"/>
      <c r="AA39" s="113"/>
      <c r="AB39" s="92"/>
      <c r="AC39" s="92"/>
      <c r="AD39" s="93"/>
      <c r="AE39" s="94"/>
      <c r="AF39" s="96"/>
      <c r="AG39" s="96"/>
      <c r="AH39" s="95"/>
      <c r="AI39" s="95"/>
      <c r="AJ39" s="95"/>
      <c r="AK39" s="95"/>
      <c r="AL39" s="91"/>
      <c r="AM39" s="91"/>
      <c r="AN39" s="91"/>
      <c r="AO39" s="91"/>
      <c r="AP39" s="91"/>
      <c r="AQ39" s="91"/>
      <c r="AR39" s="94"/>
      <c r="AS39" s="96"/>
      <c r="AT39" s="96"/>
      <c r="AU39" s="96"/>
      <c r="AV39" s="95"/>
      <c r="AW39" s="95"/>
      <c r="AX39" s="97"/>
      <c r="AY39" s="97"/>
      <c r="AZ39" s="97"/>
      <c r="BA39" s="97"/>
      <c r="BB39" s="97"/>
      <c r="BC39" s="98" t="s">
        <v>12297</v>
      </c>
      <c r="BD39" s="98" t="s">
        <v>12298</v>
      </c>
      <c r="BE39" s="99" t="s">
        <v>12299</v>
      </c>
      <c r="BF39" s="103"/>
      <c r="BG39" s="103"/>
      <c r="BH39" s="103"/>
      <c r="BI39" s="103"/>
      <c r="BJ39" s="99"/>
      <c r="BK39" s="112" t="s">
        <v>1511</v>
      </c>
      <c r="BL39" s="102"/>
      <c r="BM39" s="99"/>
      <c r="BN39" s="99" t="s">
        <v>12276</v>
      </c>
      <c r="BT39" s="99"/>
      <c r="BU39" s="99"/>
      <c r="BV39" s="99"/>
      <c r="BW39" s="99"/>
      <c r="BX39" s="99"/>
      <c r="CB39" s="13" t="s">
        <v>12273</v>
      </c>
    </row>
    <row r="40" ht="13.75" spans="1:80">
      <c r="A40" s="88" t="s">
        <v>12303</v>
      </c>
      <c r="B40" s="88" t="s">
        <v>11690</v>
      </c>
      <c r="C40" s="106" t="s">
        <v>11689</v>
      </c>
      <c r="D40" s="89" t="s">
        <v>494</v>
      </c>
      <c r="E40" s="90">
        <v>8</v>
      </c>
      <c r="F40" s="90">
        <v>117</v>
      </c>
      <c r="G40" s="90">
        <f t="shared" si="0"/>
        <v>936</v>
      </c>
      <c r="H40" s="91"/>
      <c r="I40" s="92"/>
      <c r="J40" s="92"/>
      <c r="K40" s="92"/>
      <c r="L40" s="92"/>
      <c r="M40" s="93"/>
      <c r="N40" s="91"/>
      <c r="O40" s="91"/>
      <c r="P40" s="91"/>
      <c r="Q40" s="91"/>
      <c r="R40" s="91"/>
      <c r="S40" s="91"/>
      <c r="T40" s="92"/>
      <c r="U40" s="113">
        <v>47</v>
      </c>
      <c r="V40" s="92">
        <v>70</v>
      </c>
      <c r="W40" s="92">
        <v>73</v>
      </c>
      <c r="X40" s="93"/>
      <c r="Y40" s="91"/>
      <c r="Z40" s="113"/>
      <c r="AA40" s="113"/>
      <c r="AB40" s="92"/>
      <c r="AC40" s="92"/>
      <c r="AD40" s="93"/>
      <c r="AE40" s="94"/>
      <c r="AF40" s="96"/>
      <c r="AG40" s="96"/>
      <c r="AH40" s="95"/>
      <c r="AI40" s="95"/>
      <c r="AJ40" s="95"/>
      <c r="AK40" s="95"/>
      <c r="AL40" s="91"/>
      <c r="AM40" s="91"/>
      <c r="AN40" s="91"/>
      <c r="AO40" s="91"/>
      <c r="AP40" s="91"/>
      <c r="AQ40" s="91"/>
      <c r="AR40" s="94"/>
      <c r="AS40" s="96"/>
      <c r="AT40" s="123"/>
      <c r="AU40" s="123"/>
      <c r="AV40" s="124"/>
      <c r="AW40" s="124"/>
      <c r="AX40" s="97"/>
      <c r="AY40" s="97"/>
      <c r="AZ40" s="97"/>
      <c r="BA40" s="97"/>
      <c r="BB40" s="97"/>
      <c r="BC40" s="98" t="s">
        <v>12300</v>
      </c>
      <c r="BD40" s="98" t="s">
        <v>12301</v>
      </c>
      <c r="BE40" s="99" t="s">
        <v>12302</v>
      </c>
      <c r="BF40" s="103"/>
      <c r="BG40" s="103"/>
      <c r="BH40" s="103"/>
      <c r="BI40" s="103"/>
      <c r="BJ40" s="99"/>
      <c r="BK40" s="112" t="s">
        <v>1511</v>
      </c>
      <c r="BL40" s="102"/>
      <c r="BM40" s="99"/>
      <c r="BN40" s="99" t="s">
        <v>12276</v>
      </c>
      <c r="BT40" s="99"/>
      <c r="BU40" s="99"/>
      <c r="BV40" s="99"/>
      <c r="BW40" s="99"/>
      <c r="BX40" s="99"/>
      <c r="CB40" s="13" t="s">
        <v>12273</v>
      </c>
    </row>
    <row r="41" ht="13.75" spans="1:80">
      <c r="A41" s="88" t="s">
        <v>12304</v>
      </c>
      <c r="B41" s="88" t="s">
        <v>11737</v>
      </c>
      <c r="C41" s="106" t="s">
        <v>11736</v>
      </c>
      <c r="D41" s="89" t="s">
        <v>12266</v>
      </c>
      <c r="E41" s="90">
        <v>4</v>
      </c>
      <c r="F41" s="90">
        <v>28</v>
      </c>
      <c r="G41" s="90">
        <f t="shared" si="0"/>
        <v>112</v>
      </c>
      <c r="H41" s="91"/>
      <c r="I41" s="92"/>
      <c r="J41" s="92"/>
      <c r="K41" s="92"/>
      <c r="L41" s="92"/>
      <c r="M41" s="93"/>
      <c r="N41" s="91"/>
      <c r="O41" s="92"/>
      <c r="P41" s="92"/>
      <c r="Q41" s="92"/>
      <c r="R41" s="93"/>
      <c r="S41" s="91"/>
      <c r="T41" s="92"/>
      <c r="U41" s="113">
        <v>11</v>
      </c>
      <c r="V41" s="92">
        <v>10</v>
      </c>
      <c r="W41" s="92">
        <v>6</v>
      </c>
      <c r="X41" s="93"/>
      <c r="Y41" s="91"/>
      <c r="Z41" s="113"/>
      <c r="AA41" s="113"/>
      <c r="AB41" s="92"/>
      <c r="AC41" s="92"/>
      <c r="AD41" s="93"/>
      <c r="AE41" s="94"/>
      <c r="AF41" s="96"/>
      <c r="AG41" s="96"/>
      <c r="AH41" s="95"/>
      <c r="AI41" s="95"/>
      <c r="AJ41" s="95"/>
      <c r="AK41" s="95"/>
      <c r="AL41" s="94"/>
      <c r="AM41" s="94"/>
      <c r="AN41" s="94"/>
      <c r="AO41" s="94"/>
      <c r="AP41" s="94"/>
      <c r="AQ41" s="94"/>
      <c r="AR41" s="94"/>
      <c r="AS41" s="94"/>
      <c r="AT41" s="114"/>
      <c r="AU41" s="114"/>
      <c r="AV41" s="114"/>
      <c r="AW41" s="114"/>
      <c r="AX41" s="96"/>
      <c r="AY41" s="97"/>
      <c r="AZ41" s="97"/>
      <c r="BA41" s="97"/>
      <c r="BB41" s="97"/>
      <c r="BC41" s="98" t="s">
        <v>12298</v>
      </c>
      <c r="BD41" s="99" t="s">
        <v>12270</v>
      </c>
      <c r="BE41" s="99" t="s">
        <v>12297</v>
      </c>
      <c r="BF41" s="103"/>
      <c r="BG41" s="103"/>
      <c r="BH41" s="103"/>
      <c r="BI41" s="103"/>
      <c r="BJ41" s="99"/>
      <c r="BK41" s="112" t="s">
        <v>1511</v>
      </c>
      <c r="BL41" s="102"/>
      <c r="BM41" s="99"/>
      <c r="BN41" s="99" t="s">
        <v>12276</v>
      </c>
      <c r="BT41" s="99"/>
      <c r="BU41" s="99"/>
      <c r="BV41" s="99"/>
      <c r="BW41" s="99"/>
      <c r="BX41" s="99"/>
      <c r="CB41" s="13" t="s">
        <v>12273</v>
      </c>
    </row>
    <row r="42" ht="13.75" spans="1:80">
      <c r="A42" s="88" t="s">
        <v>12304</v>
      </c>
      <c r="B42" s="88" t="s">
        <v>11737</v>
      </c>
      <c r="C42" s="106" t="s">
        <v>11736</v>
      </c>
      <c r="D42" s="89" t="s">
        <v>494</v>
      </c>
      <c r="E42" s="90">
        <v>4</v>
      </c>
      <c r="F42" s="90">
        <v>73</v>
      </c>
      <c r="G42" s="90">
        <f t="shared" si="0"/>
        <v>292</v>
      </c>
      <c r="H42" s="91"/>
      <c r="I42" s="92"/>
      <c r="J42" s="92"/>
      <c r="K42" s="92"/>
      <c r="L42" s="92"/>
      <c r="M42" s="93"/>
      <c r="N42" s="91"/>
      <c r="O42" s="92"/>
      <c r="P42" s="92"/>
      <c r="Q42" s="92"/>
      <c r="R42" s="93"/>
      <c r="S42" s="91"/>
      <c r="T42" s="92"/>
      <c r="U42" s="113">
        <v>6</v>
      </c>
      <c r="V42" s="92">
        <v>30</v>
      </c>
      <c r="W42" s="92">
        <v>35</v>
      </c>
      <c r="X42" s="93"/>
      <c r="Y42" s="91"/>
      <c r="Z42" s="113"/>
      <c r="AA42" s="113"/>
      <c r="AB42" s="92"/>
      <c r="AC42" s="92"/>
      <c r="AD42" s="93"/>
      <c r="AE42" s="94"/>
      <c r="AF42" s="96"/>
      <c r="AG42" s="96"/>
      <c r="AH42" s="95"/>
      <c r="AI42" s="95"/>
      <c r="AJ42" s="95"/>
      <c r="AK42" s="95"/>
      <c r="AL42" s="94"/>
      <c r="AM42" s="94"/>
      <c r="AN42" s="94"/>
      <c r="AO42" s="94"/>
      <c r="AP42" s="94"/>
      <c r="AQ42" s="94"/>
      <c r="AR42" s="94"/>
      <c r="AS42" s="94"/>
      <c r="AT42" s="114"/>
      <c r="AU42" s="114"/>
      <c r="AV42" s="114"/>
      <c r="AW42" s="114"/>
      <c r="AX42" s="96"/>
      <c r="AY42" s="97"/>
      <c r="AZ42" s="97"/>
      <c r="BA42" s="97"/>
      <c r="BB42" s="97"/>
      <c r="BC42" s="98" t="s">
        <v>12301</v>
      </c>
      <c r="BD42" s="99" t="s">
        <v>12274</v>
      </c>
      <c r="BE42" s="99" t="s">
        <v>12300</v>
      </c>
      <c r="BF42" s="103"/>
      <c r="BG42" s="103"/>
      <c r="BH42" s="103"/>
      <c r="BI42" s="103"/>
      <c r="BJ42" s="99"/>
      <c r="BK42" s="112" t="s">
        <v>1511</v>
      </c>
      <c r="BL42" s="102"/>
      <c r="BM42" s="99"/>
      <c r="BN42" s="99" t="s">
        <v>12276</v>
      </c>
      <c r="BT42" s="99"/>
      <c r="BU42" s="99"/>
      <c r="BV42" s="99"/>
      <c r="BW42" s="99"/>
      <c r="BX42" s="99"/>
      <c r="CB42" s="13" t="s">
        <v>12273</v>
      </c>
    </row>
    <row r="43" ht="13.75" spans="1:80">
      <c r="A43" s="88" t="s">
        <v>12304</v>
      </c>
      <c r="B43" s="88" t="s">
        <v>11737</v>
      </c>
      <c r="C43" s="106" t="s">
        <v>11738</v>
      </c>
      <c r="D43" s="89" t="s">
        <v>12266</v>
      </c>
      <c r="E43" s="90">
        <v>4</v>
      </c>
      <c r="F43" s="90">
        <v>28</v>
      </c>
      <c r="G43" s="90">
        <f t="shared" si="0"/>
        <v>112</v>
      </c>
      <c r="H43" s="91"/>
      <c r="I43" s="92"/>
      <c r="J43" s="92"/>
      <c r="K43" s="92"/>
      <c r="L43" s="92"/>
      <c r="M43" s="93"/>
      <c r="N43" s="91"/>
      <c r="O43" s="92"/>
      <c r="P43" s="92"/>
      <c r="Q43" s="92"/>
      <c r="R43" s="93"/>
      <c r="S43" s="91"/>
      <c r="T43" s="92"/>
      <c r="U43" s="113">
        <v>11</v>
      </c>
      <c r="V43" s="92">
        <v>10</v>
      </c>
      <c r="W43" s="92">
        <v>6</v>
      </c>
      <c r="X43" s="93"/>
      <c r="Y43" s="91"/>
      <c r="Z43" s="113"/>
      <c r="AA43" s="113"/>
      <c r="AB43" s="92"/>
      <c r="AC43" s="92"/>
      <c r="AD43" s="93"/>
      <c r="AE43" s="94"/>
      <c r="AF43" s="96"/>
      <c r="AG43" s="96"/>
      <c r="AH43" s="95"/>
      <c r="AI43" s="95"/>
      <c r="AJ43" s="95"/>
      <c r="AK43" s="95"/>
      <c r="AL43" s="94"/>
      <c r="AM43" s="94"/>
      <c r="AN43" s="94"/>
      <c r="AO43" s="94"/>
      <c r="AP43" s="94"/>
      <c r="AQ43" s="94"/>
      <c r="AR43" s="94"/>
      <c r="AS43" s="94"/>
      <c r="AT43" s="114"/>
      <c r="AU43" s="114"/>
      <c r="AV43" s="114"/>
      <c r="AW43" s="114"/>
      <c r="AX43" s="96"/>
      <c r="AY43" s="97"/>
      <c r="AZ43" s="97"/>
      <c r="BA43" s="97"/>
      <c r="BB43" s="97"/>
      <c r="BC43" s="98" t="s">
        <v>12298</v>
      </c>
      <c r="BD43" s="99" t="s">
        <v>12270</v>
      </c>
      <c r="BE43" s="99" t="s">
        <v>12297</v>
      </c>
      <c r="BF43" s="103"/>
      <c r="BG43" s="103"/>
      <c r="BH43" s="103"/>
      <c r="BI43" s="103"/>
      <c r="BJ43" s="99"/>
      <c r="BK43" s="112" t="s">
        <v>1511</v>
      </c>
      <c r="BL43" s="102"/>
      <c r="BM43" s="99"/>
      <c r="BN43" s="99" t="s">
        <v>12276</v>
      </c>
      <c r="BT43" s="99"/>
      <c r="BU43" s="99"/>
      <c r="BV43" s="99"/>
      <c r="BW43" s="99"/>
      <c r="BX43" s="99"/>
      <c r="CB43" s="13" t="s">
        <v>12273</v>
      </c>
    </row>
    <row r="44" ht="13.75" spans="1:80">
      <c r="A44" s="88" t="s">
        <v>12304</v>
      </c>
      <c r="B44" s="88" t="s">
        <v>11737</v>
      </c>
      <c r="C44" s="106" t="s">
        <v>11738</v>
      </c>
      <c r="D44" s="89" t="s">
        <v>494</v>
      </c>
      <c r="E44" s="90">
        <v>4</v>
      </c>
      <c r="F44" s="90">
        <v>73</v>
      </c>
      <c r="G44" s="90">
        <f t="shared" si="0"/>
        <v>292</v>
      </c>
      <c r="H44" s="91"/>
      <c r="I44" s="92"/>
      <c r="J44" s="92"/>
      <c r="K44" s="92"/>
      <c r="L44" s="92"/>
      <c r="M44" s="93"/>
      <c r="N44" s="91"/>
      <c r="O44" s="92"/>
      <c r="P44" s="92"/>
      <c r="Q44" s="92"/>
      <c r="R44" s="93"/>
      <c r="S44" s="91"/>
      <c r="T44" s="92"/>
      <c r="U44" s="113">
        <v>29</v>
      </c>
      <c r="V44" s="92">
        <v>25</v>
      </c>
      <c r="W44" s="92">
        <v>44</v>
      </c>
      <c r="X44" s="93"/>
      <c r="Y44" s="91"/>
      <c r="Z44" s="113"/>
      <c r="AA44" s="113"/>
      <c r="AB44" s="92"/>
      <c r="AC44" s="92"/>
      <c r="AD44" s="93"/>
      <c r="AE44" s="94"/>
      <c r="AF44" s="96"/>
      <c r="AG44" s="96"/>
      <c r="AH44" s="95"/>
      <c r="AI44" s="95"/>
      <c r="AJ44" s="95"/>
      <c r="AK44" s="95"/>
      <c r="AL44" s="94"/>
      <c r="AM44" s="94"/>
      <c r="AN44" s="94"/>
      <c r="AO44" s="94"/>
      <c r="AP44" s="94"/>
      <c r="AQ44" s="94"/>
      <c r="AR44" s="94"/>
      <c r="AS44" s="94"/>
      <c r="AT44" s="114"/>
      <c r="AU44" s="114"/>
      <c r="AV44" s="114"/>
      <c r="AW44" s="114"/>
      <c r="AX44" s="96"/>
      <c r="AY44" s="97"/>
      <c r="AZ44" s="97"/>
      <c r="BA44" s="97"/>
      <c r="BB44" s="97"/>
      <c r="BC44" s="98" t="s">
        <v>12301</v>
      </c>
      <c r="BD44" s="99" t="s">
        <v>12274</v>
      </c>
      <c r="BE44" s="99" t="s">
        <v>12300</v>
      </c>
      <c r="BF44" s="103"/>
      <c r="BG44" s="103"/>
      <c r="BH44" s="103"/>
      <c r="BI44" s="103"/>
      <c r="BJ44" s="99"/>
      <c r="BK44" s="112" t="s">
        <v>1511</v>
      </c>
      <c r="BL44" s="102"/>
      <c r="BM44" s="99"/>
      <c r="BN44" s="99" t="s">
        <v>12276</v>
      </c>
      <c r="BT44" s="99"/>
      <c r="BU44" s="99"/>
      <c r="BV44" s="99"/>
      <c r="BW44" s="99"/>
      <c r="BX44" s="99"/>
      <c r="CB44" s="13" t="s">
        <v>12273</v>
      </c>
    </row>
    <row r="45" ht="13.75" spans="1:80">
      <c r="A45" s="88" t="s">
        <v>12305</v>
      </c>
      <c r="B45" s="88" t="s">
        <v>838</v>
      </c>
      <c r="C45" s="106" t="s">
        <v>836</v>
      </c>
      <c r="D45" s="89" t="s">
        <v>12266</v>
      </c>
      <c r="E45" s="90">
        <v>8</v>
      </c>
      <c r="F45" s="90">
        <v>329</v>
      </c>
      <c r="G45" s="90">
        <f t="shared" si="0"/>
        <v>2632</v>
      </c>
      <c r="H45" s="94"/>
      <c r="I45" s="95"/>
      <c r="J45" s="95"/>
      <c r="K45" s="95"/>
      <c r="L45" s="95"/>
      <c r="M45" s="97"/>
      <c r="N45" s="94"/>
      <c r="O45" s="95"/>
      <c r="P45" s="95"/>
      <c r="Q45" s="95"/>
      <c r="R45" s="97"/>
      <c r="S45" s="91"/>
      <c r="T45" s="92"/>
      <c r="U45" s="113">
        <v>161</v>
      </c>
      <c r="V45" s="92">
        <v>269</v>
      </c>
      <c r="W45" s="92">
        <v>28</v>
      </c>
      <c r="X45" s="93"/>
      <c r="Y45" s="91"/>
      <c r="Z45" s="113"/>
      <c r="AA45" s="113"/>
      <c r="AB45" s="92"/>
      <c r="AC45" s="92"/>
      <c r="AD45" s="93"/>
      <c r="AE45" s="94"/>
      <c r="AF45" s="96"/>
      <c r="AG45" s="96"/>
      <c r="AH45" s="95"/>
      <c r="AI45" s="95"/>
      <c r="AJ45" s="95"/>
      <c r="AK45" s="95"/>
      <c r="AL45" s="91"/>
      <c r="AM45" s="91"/>
      <c r="AN45" s="91"/>
      <c r="AO45" s="91"/>
      <c r="AP45" s="91"/>
      <c r="AQ45" s="91"/>
      <c r="AR45" s="94"/>
      <c r="AS45" s="94"/>
      <c r="AT45" s="114"/>
      <c r="AU45" s="114"/>
      <c r="AV45" s="114"/>
      <c r="AW45" s="114"/>
      <c r="AX45" s="96"/>
      <c r="AY45" s="97"/>
      <c r="AZ45" s="97"/>
      <c r="BA45" s="97"/>
      <c r="BB45" s="97"/>
      <c r="BC45" s="98" t="s">
        <v>12280</v>
      </c>
      <c r="BD45" s="98" t="s">
        <v>12279</v>
      </c>
      <c r="BE45" s="98" t="s">
        <v>12271</v>
      </c>
      <c r="BF45" s="111" t="s">
        <v>12272</v>
      </c>
      <c r="BG45" s="103"/>
      <c r="BH45" s="103"/>
      <c r="BI45" s="103"/>
      <c r="BJ45" s="99"/>
      <c r="BK45" s="112" t="s">
        <v>1511</v>
      </c>
      <c r="BL45" s="102"/>
      <c r="BM45" s="99"/>
      <c r="BN45" s="99" t="s">
        <v>12276</v>
      </c>
      <c r="BT45" s="99"/>
      <c r="BU45" s="99"/>
      <c r="BV45" s="99"/>
      <c r="BW45" s="99"/>
      <c r="BX45" s="99"/>
      <c r="CB45" s="13" t="s">
        <v>12273</v>
      </c>
    </row>
    <row r="46" ht="13.75" spans="1:80">
      <c r="A46" s="88" t="s">
        <v>12305</v>
      </c>
      <c r="B46" s="88" t="s">
        <v>838</v>
      </c>
      <c r="C46" s="106" t="s">
        <v>836</v>
      </c>
      <c r="D46" s="89" t="s">
        <v>494</v>
      </c>
      <c r="E46" s="90">
        <v>8</v>
      </c>
      <c r="F46" s="90">
        <v>284</v>
      </c>
      <c r="G46" s="90">
        <f t="shared" si="0"/>
        <v>2272</v>
      </c>
      <c r="H46" s="94"/>
      <c r="I46" s="95"/>
      <c r="J46" s="95"/>
      <c r="K46" s="95"/>
      <c r="L46" s="95"/>
      <c r="M46" s="97"/>
      <c r="N46" s="94"/>
      <c r="O46" s="95"/>
      <c r="P46" s="95"/>
      <c r="Q46" s="95"/>
      <c r="R46" s="97"/>
      <c r="S46" s="91"/>
      <c r="T46" s="92"/>
      <c r="U46" s="113">
        <v>119</v>
      </c>
      <c r="V46" s="92">
        <v>164</v>
      </c>
      <c r="W46" s="92">
        <v>46</v>
      </c>
      <c r="X46" s="93"/>
      <c r="Y46" s="91"/>
      <c r="Z46" s="113"/>
      <c r="AA46" s="113"/>
      <c r="AB46" s="92"/>
      <c r="AC46" s="92"/>
      <c r="AD46" s="93"/>
      <c r="AE46" s="94"/>
      <c r="AF46" s="96"/>
      <c r="AG46" s="96"/>
      <c r="AH46" s="95"/>
      <c r="AI46" s="95"/>
      <c r="AJ46" s="95"/>
      <c r="AK46" s="95"/>
      <c r="AL46" s="91"/>
      <c r="AM46" s="91"/>
      <c r="AN46" s="91"/>
      <c r="AO46" s="91"/>
      <c r="AP46" s="91"/>
      <c r="AQ46" s="91"/>
      <c r="AR46" s="94"/>
      <c r="AS46" s="94"/>
      <c r="AT46" s="114"/>
      <c r="AU46" s="114"/>
      <c r="AV46" s="114"/>
      <c r="AW46" s="114"/>
      <c r="AX46" s="96"/>
      <c r="AY46" s="97"/>
      <c r="AZ46" s="97"/>
      <c r="BA46" s="97"/>
      <c r="BB46" s="97"/>
      <c r="BC46" s="98" t="s">
        <v>12282</v>
      </c>
      <c r="BD46" s="98" t="s">
        <v>12281</v>
      </c>
      <c r="BE46" s="98" t="s">
        <v>12275</v>
      </c>
      <c r="BF46" s="111" t="s">
        <v>12272</v>
      </c>
      <c r="BG46" s="103"/>
      <c r="BH46" s="103"/>
      <c r="BI46" s="103"/>
      <c r="BJ46" s="99"/>
      <c r="BK46" s="112" t="s">
        <v>1511</v>
      </c>
      <c r="BL46" s="102"/>
      <c r="BM46" s="99"/>
      <c r="BN46" s="99" t="s">
        <v>12276</v>
      </c>
      <c r="BT46" s="99"/>
      <c r="BU46" s="99"/>
      <c r="BV46" s="99"/>
      <c r="BW46" s="99"/>
      <c r="BX46" s="99"/>
      <c r="CB46" s="13" t="s">
        <v>12273</v>
      </c>
    </row>
    <row r="47" ht="13.75" spans="1:80">
      <c r="A47" s="88" t="s">
        <v>12305</v>
      </c>
      <c r="B47" s="88" t="s">
        <v>11774</v>
      </c>
      <c r="C47" s="106" t="s">
        <v>11773</v>
      </c>
      <c r="D47" s="89" t="s">
        <v>12266</v>
      </c>
      <c r="E47" s="90">
        <v>8</v>
      </c>
      <c r="F47" s="90">
        <v>350</v>
      </c>
      <c r="G47" s="90">
        <f t="shared" si="0"/>
        <v>2800</v>
      </c>
      <c r="H47" s="94"/>
      <c r="I47" s="95"/>
      <c r="J47" s="95"/>
      <c r="K47" s="95"/>
      <c r="L47" s="95"/>
      <c r="M47" s="97"/>
      <c r="N47" s="94"/>
      <c r="O47" s="95"/>
      <c r="P47" s="95"/>
      <c r="Q47" s="95"/>
      <c r="R47" s="97"/>
      <c r="S47" s="91"/>
      <c r="T47" s="92"/>
      <c r="U47" s="113"/>
      <c r="V47" s="92"/>
      <c r="W47" s="92"/>
      <c r="X47" s="93"/>
      <c r="Y47" s="91"/>
      <c r="Z47" s="113"/>
      <c r="AA47" s="113"/>
      <c r="AB47" s="92"/>
      <c r="AC47" s="92"/>
      <c r="AD47" s="93"/>
      <c r="AE47" s="94"/>
      <c r="AF47" s="96"/>
      <c r="AG47" s="96"/>
      <c r="AH47" s="95"/>
      <c r="AI47" s="95"/>
      <c r="AJ47" s="95"/>
      <c r="AK47" s="95"/>
      <c r="AL47" s="91"/>
      <c r="AM47" s="91"/>
      <c r="AN47" s="91">
        <v>188</v>
      </c>
      <c r="AO47" s="91">
        <v>160</v>
      </c>
      <c r="AP47" s="91">
        <v>78</v>
      </c>
      <c r="AQ47" s="91"/>
      <c r="AR47" s="94"/>
      <c r="AS47" s="94"/>
      <c r="AT47" s="114"/>
      <c r="AU47" s="114"/>
      <c r="AV47" s="114"/>
      <c r="AW47" s="114"/>
      <c r="AX47" s="96"/>
      <c r="AY47" s="97"/>
      <c r="AZ47" s="97"/>
      <c r="BA47" s="97"/>
      <c r="BB47" s="97"/>
      <c r="BC47" s="98" t="s">
        <v>12280</v>
      </c>
      <c r="BD47" s="98" t="s">
        <v>12279</v>
      </c>
      <c r="BE47" s="98" t="s">
        <v>12271</v>
      </c>
      <c r="BF47" s="111" t="s">
        <v>12272</v>
      </c>
      <c r="BG47" s="103"/>
      <c r="BH47" s="103"/>
      <c r="BI47" s="103"/>
      <c r="BJ47" s="99"/>
      <c r="BK47" s="112" t="s">
        <v>1511</v>
      </c>
      <c r="BL47" s="102"/>
      <c r="BM47" s="99"/>
      <c r="BN47" s="99" t="s">
        <v>12276</v>
      </c>
      <c r="BT47" s="99"/>
      <c r="BU47" s="99"/>
      <c r="BV47" s="99"/>
      <c r="BW47" s="99"/>
      <c r="BX47" s="99"/>
      <c r="CB47" s="13" t="s">
        <v>12273</v>
      </c>
    </row>
    <row r="48" ht="13.75" spans="1:80">
      <c r="A48" s="88" t="s">
        <v>12305</v>
      </c>
      <c r="B48" s="88" t="s">
        <v>11774</v>
      </c>
      <c r="C48" s="106" t="s">
        <v>11773</v>
      </c>
      <c r="D48" s="89" t="s">
        <v>494</v>
      </c>
      <c r="E48" s="90">
        <v>8</v>
      </c>
      <c r="F48" s="90">
        <v>265</v>
      </c>
      <c r="G48" s="90">
        <f t="shared" si="0"/>
        <v>2120</v>
      </c>
      <c r="H48" s="94"/>
      <c r="I48" s="95"/>
      <c r="J48" s="95"/>
      <c r="K48" s="95"/>
      <c r="L48" s="95"/>
      <c r="M48" s="97"/>
      <c r="N48" s="94"/>
      <c r="O48" s="95"/>
      <c r="P48" s="95"/>
      <c r="Q48" s="95"/>
      <c r="R48" s="97"/>
      <c r="S48" s="91"/>
      <c r="T48" s="92"/>
      <c r="U48" s="113"/>
      <c r="V48" s="92"/>
      <c r="W48" s="92"/>
      <c r="X48" s="93"/>
      <c r="Y48" s="91"/>
      <c r="Z48" s="113"/>
      <c r="AA48" s="113"/>
      <c r="AB48" s="92"/>
      <c r="AC48" s="92"/>
      <c r="AD48" s="93"/>
      <c r="AE48" s="94"/>
      <c r="AF48" s="96"/>
      <c r="AG48" s="96"/>
      <c r="AH48" s="95"/>
      <c r="AI48" s="95"/>
      <c r="AJ48" s="95"/>
      <c r="AK48" s="95"/>
      <c r="AL48" s="91"/>
      <c r="AM48" s="91"/>
      <c r="AN48" s="91"/>
      <c r="AO48" s="91"/>
      <c r="AP48" s="91"/>
      <c r="AQ48" s="91"/>
      <c r="AR48" s="94"/>
      <c r="AS48" s="94"/>
      <c r="AT48" s="114"/>
      <c r="AU48" s="114"/>
      <c r="AV48" s="114"/>
      <c r="AW48" s="114"/>
      <c r="AX48" s="96"/>
      <c r="AY48" s="97"/>
      <c r="AZ48" s="97"/>
      <c r="BA48" s="97"/>
      <c r="BB48" s="97"/>
      <c r="BC48" s="98" t="s">
        <v>12282</v>
      </c>
      <c r="BD48" s="98" t="s">
        <v>12281</v>
      </c>
      <c r="BE48" s="98" t="s">
        <v>12275</v>
      </c>
      <c r="BF48" s="111" t="s">
        <v>12272</v>
      </c>
      <c r="BG48" s="103"/>
      <c r="BH48" s="103"/>
      <c r="BI48" s="103"/>
      <c r="BJ48" s="99"/>
      <c r="BK48" s="112" t="s">
        <v>1511</v>
      </c>
      <c r="BL48" s="102"/>
      <c r="BM48" s="99"/>
      <c r="BN48" s="99" t="s">
        <v>12276</v>
      </c>
      <c r="BT48" s="99"/>
      <c r="BU48" s="99"/>
      <c r="BV48" s="99"/>
      <c r="BW48" s="99"/>
      <c r="BX48" s="99"/>
      <c r="CB48" s="13" t="s">
        <v>12273</v>
      </c>
    </row>
    <row r="49" ht="13.75" spans="1:479">
      <c r="A49" s="88" t="s">
        <v>12306</v>
      </c>
      <c r="B49" s="88" t="s">
        <v>11774</v>
      </c>
      <c r="C49" s="106" t="s">
        <v>830</v>
      </c>
      <c r="D49" s="89" t="s">
        <v>12266</v>
      </c>
      <c r="E49" s="90">
        <v>8</v>
      </c>
      <c r="F49" s="90">
        <v>51</v>
      </c>
      <c r="G49" s="90">
        <f t="shared" si="0"/>
        <v>408</v>
      </c>
      <c r="H49" s="94"/>
      <c r="I49" s="95"/>
      <c r="J49" s="95"/>
      <c r="K49" s="95"/>
      <c r="L49" s="95"/>
      <c r="M49" s="97"/>
      <c r="N49" s="94"/>
      <c r="O49" s="95"/>
      <c r="P49" s="95"/>
      <c r="Q49" s="95"/>
      <c r="R49" s="97"/>
      <c r="S49" s="91"/>
      <c r="T49" s="92"/>
      <c r="U49" s="113">
        <v>45</v>
      </c>
      <c r="V49" s="92">
        <v>47</v>
      </c>
      <c r="W49" s="92">
        <v>32</v>
      </c>
      <c r="X49" s="93"/>
      <c r="Y49" s="91"/>
      <c r="Z49" s="113"/>
      <c r="AA49" s="113"/>
      <c r="AB49" s="92"/>
      <c r="AC49" s="92"/>
      <c r="AD49" s="93"/>
      <c r="AE49" s="94"/>
      <c r="AF49" s="96"/>
      <c r="AG49" s="96"/>
      <c r="AH49" s="95"/>
      <c r="AI49" s="95"/>
      <c r="AJ49" s="95"/>
      <c r="AK49" s="95"/>
      <c r="AL49" s="91"/>
      <c r="AM49" s="91"/>
      <c r="AN49" s="91"/>
      <c r="AO49" s="91"/>
      <c r="AP49" s="91"/>
      <c r="AQ49" s="91"/>
      <c r="AR49" s="94"/>
      <c r="AS49" s="94"/>
      <c r="AT49" s="114"/>
      <c r="AU49" s="114"/>
      <c r="AV49" s="114"/>
      <c r="AW49" s="114"/>
      <c r="AX49" s="96"/>
      <c r="AY49" s="97"/>
      <c r="AZ49" s="97"/>
      <c r="BA49" s="97"/>
      <c r="BB49" s="97"/>
      <c r="BC49" s="98" t="s">
        <v>12280</v>
      </c>
      <c r="BD49" s="98" t="s">
        <v>12271</v>
      </c>
      <c r="BE49" s="98" t="s">
        <v>12279</v>
      </c>
      <c r="BF49" s="111" t="s">
        <v>12272</v>
      </c>
      <c r="BG49" s="103"/>
      <c r="BH49" s="103"/>
      <c r="BI49" s="103"/>
      <c r="BJ49" s="99"/>
      <c r="BK49" s="112" t="s">
        <v>1511</v>
      </c>
      <c r="BL49" s="102"/>
      <c r="BM49" s="99"/>
      <c r="BN49" s="99" t="s">
        <v>12276</v>
      </c>
      <c r="BT49" s="99"/>
      <c r="BU49" s="99"/>
      <c r="BV49" s="99"/>
      <c r="BW49" s="99"/>
      <c r="BX49" s="99"/>
      <c r="CB49" s="13" t="s">
        <v>12273</v>
      </c>
    </row>
    <row r="50" ht="13.75" spans="1:479">
      <c r="A50" s="88" t="s">
        <v>12306</v>
      </c>
      <c r="B50" s="88" t="s">
        <v>11774</v>
      </c>
      <c r="C50" s="106" t="s">
        <v>830</v>
      </c>
      <c r="D50" s="89" t="s">
        <v>494</v>
      </c>
      <c r="E50" s="90">
        <v>8</v>
      </c>
      <c r="F50" s="90">
        <v>117</v>
      </c>
      <c r="G50" s="90">
        <f t="shared" si="0"/>
        <v>936</v>
      </c>
      <c r="H50" s="94"/>
      <c r="I50" s="95"/>
      <c r="J50" s="95"/>
      <c r="K50" s="95"/>
      <c r="L50" s="95"/>
      <c r="M50" s="97"/>
      <c r="N50" s="94"/>
      <c r="O50" s="95"/>
      <c r="P50" s="95"/>
      <c r="Q50" s="95"/>
      <c r="R50" s="97"/>
      <c r="S50" s="91"/>
      <c r="T50" s="92"/>
      <c r="U50" s="113">
        <v>67</v>
      </c>
      <c r="V50" s="92">
        <v>60</v>
      </c>
      <c r="W50" s="92">
        <v>44</v>
      </c>
      <c r="X50" s="93"/>
      <c r="Y50" s="91"/>
      <c r="Z50" s="113"/>
      <c r="AA50" s="113"/>
      <c r="AB50" s="92"/>
      <c r="AC50" s="92"/>
      <c r="AD50" s="93"/>
      <c r="AE50" s="94"/>
      <c r="AF50" s="96"/>
      <c r="AG50" s="96"/>
      <c r="AH50" s="95"/>
      <c r="AI50" s="95"/>
      <c r="AJ50" s="95"/>
      <c r="AK50" s="95"/>
      <c r="AL50" s="91"/>
      <c r="AM50" s="91"/>
      <c r="AN50" s="91"/>
      <c r="AO50" s="91"/>
      <c r="AP50" s="91"/>
      <c r="AQ50" s="91"/>
      <c r="AR50" s="94"/>
      <c r="AS50" s="94"/>
      <c r="AT50" s="114"/>
      <c r="AU50" s="114"/>
      <c r="AV50" s="114"/>
      <c r="AW50" s="114"/>
      <c r="AX50" s="96"/>
      <c r="AY50" s="97"/>
      <c r="AZ50" s="97"/>
      <c r="BA50" s="97"/>
      <c r="BB50" s="97"/>
      <c r="BC50" s="98" t="s">
        <v>12282</v>
      </c>
      <c r="BD50" s="98" t="s">
        <v>12275</v>
      </c>
      <c r="BE50" s="98" t="s">
        <v>12281</v>
      </c>
      <c r="BF50" s="111" t="s">
        <v>12272</v>
      </c>
      <c r="BG50" s="103"/>
      <c r="BH50" s="103"/>
      <c r="BI50" s="103"/>
      <c r="BJ50" s="99"/>
      <c r="BK50" s="112" t="s">
        <v>1511</v>
      </c>
      <c r="BL50" s="102"/>
      <c r="BM50" s="99"/>
      <c r="BN50" s="99" t="s">
        <v>12276</v>
      </c>
      <c r="BT50" s="99"/>
      <c r="BU50" s="99"/>
      <c r="BV50" s="99"/>
      <c r="BW50" s="99"/>
      <c r="BX50" s="99"/>
      <c r="CB50" s="13" t="s">
        <v>12273</v>
      </c>
    </row>
    <row r="51" ht="13.75" spans="1:479">
      <c r="A51" s="88" t="s">
        <v>12306</v>
      </c>
      <c r="B51" s="88" t="s">
        <v>742</v>
      </c>
      <c r="C51" s="106" t="s">
        <v>740</v>
      </c>
      <c r="D51" s="89" t="s">
        <v>12266</v>
      </c>
      <c r="E51" s="90">
        <v>8</v>
      </c>
      <c r="F51" s="90">
        <v>60</v>
      </c>
      <c r="G51" s="90">
        <f t="shared" si="0"/>
        <v>480</v>
      </c>
      <c r="H51" s="94"/>
      <c r="I51" s="95"/>
      <c r="J51" s="95"/>
      <c r="K51" s="95"/>
      <c r="L51" s="95"/>
      <c r="M51" s="97"/>
      <c r="N51" s="94"/>
      <c r="O51" s="95"/>
      <c r="P51" s="95"/>
      <c r="Q51" s="95"/>
      <c r="R51" s="97"/>
      <c r="S51" s="91"/>
      <c r="T51" s="92"/>
      <c r="U51" s="113">
        <v>45</v>
      </c>
      <c r="V51" s="92">
        <v>47</v>
      </c>
      <c r="W51" s="92">
        <v>32</v>
      </c>
      <c r="X51" s="93"/>
      <c r="Y51" s="91"/>
      <c r="Z51" s="113"/>
      <c r="AA51" s="113"/>
      <c r="AB51" s="92"/>
      <c r="AC51" s="92"/>
      <c r="AD51" s="93"/>
      <c r="AE51" s="94"/>
      <c r="AF51" s="96"/>
      <c r="AG51" s="96"/>
      <c r="AH51" s="95"/>
      <c r="AI51" s="95"/>
      <c r="AJ51" s="95"/>
      <c r="AK51" s="95"/>
      <c r="AL51" s="91"/>
      <c r="AM51" s="91"/>
      <c r="AN51" s="91"/>
      <c r="AO51" s="91"/>
      <c r="AP51" s="91"/>
      <c r="AQ51" s="91"/>
      <c r="AR51" s="94"/>
      <c r="AS51" s="94"/>
      <c r="AT51" s="114"/>
      <c r="AU51" s="114"/>
      <c r="AV51" s="114"/>
      <c r="AW51" s="114"/>
      <c r="AX51" s="96"/>
      <c r="AY51" s="97"/>
      <c r="AZ51" s="97"/>
      <c r="BA51" s="97"/>
      <c r="BB51" s="97"/>
      <c r="BC51" s="98" t="s">
        <v>12280</v>
      </c>
      <c r="BD51" s="98" t="s">
        <v>12271</v>
      </c>
      <c r="BE51" s="98" t="s">
        <v>12279</v>
      </c>
      <c r="BF51" s="111" t="s">
        <v>12272</v>
      </c>
      <c r="BG51" s="103"/>
      <c r="BH51" s="103"/>
      <c r="BI51" s="103"/>
      <c r="BJ51" s="99"/>
      <c r="BK51" s="112" t="s">
        <v>1511</v>
      </c>
      <c r="BL51" s="102"/>
      <c r="BM51" s="99"/>
      <c r="BN51" s="99" t="s">
        <v>12276</v>
      </c>
      <c r="BT51" s="99"/>
      <c r="BU51" s="99"/>
      <c r="BV51" s="99"/>
      <c r="BW51" s="99"/>
      <c r="BX51" s="99"/>
      <c r="CB51" s="13" t="s">
        <v>12273</v>
      </c>
    </row>
    <row r="52" ht="13.75" spans="1:479">
      <c r="A52" s="88" t="s">
        <v>12306</v>
      </c>
      <c r="B52" s="88" t="s">
        <v>742</v>
      </c>
      <c r="C52" s="106" t="s">
        <v>740</v>
      </c>
      <c r="D52" s="89" t="s">
        <v>494</v>
      </c>
      <c r="E52" s="90">
        <v>8</v>
      </c>
      <c r="F52" s="90">
        <v>124</v>
      </c>
      <c r="G52" s="90">
        <f t="shared" si="0"/>
        <v>992</v>
      </c>
      <c r="H52" s="94"/>
      <c r="I52" s="95"/>
      <c r="J52" s="95"/>
      <c r="K52" s="95"/>
      <c r="L52" s="95"/>
      <c r="M52" s="97"/>
      <c r="N52" s="94"/>
      <c r="O52" s="95"/>
      <c r="P52" s="95"/>
      <c r="Q52" s="95"/>
      <c r="R52" s="97"/>
      <c r="S52" s="91"/>
      <c r="T52" s="92"/>
      <c r="U52" s="113">
        <v>74</v>
      </c>
      <c r="V52" s="92">
        <v>79</v>
      </c>
      <c r="W52" s="92">
        <v>43</v>
      </c>
      <c r="X52" s="93"/>
      <c r="Y52" s="91"/>
      <c r="Z52" s="113"/>
      <c r="AA52" s="113"/>
      <c r="AB52" s="92"/>
      <c r="AC52" s="92"/>
      <c r="AD52" s="93"/>
      <c r="AE52" s="94"/>
      <c r="AF52" s="96"/>
      <c r="AG52" s="96"/>
      <c r="AH52" s="95"/>
      <c r="AI52" s="95"/>
      <c r="AJ52" s="95"/>
      <c r="AK52" s="95"/>
      <c r="AL52" s="91"/>
      <c r="AM52" s="91"/>
      <c r="AN52" s="91"/>
      <c r="AO52" s="91"/>
      <c r="AP52" s="91"/>
      <c r="AQ52" s="91"/>
      <c r="AR52" s="94"/>
      <c r="AS52" s="94"/>
      <c r="AT52" s="114"/>
      <c r="AU52" s="114"/>
      <c r="AV52" s="114"/>
      <c r="AW52" s="114"/>
      <c r="AX52" s="96"/>
      <c r="AY52" s="97"/>
      <c r="AZ52" s="97"/>
      <c r="BA52" s="97"/>
      <c r="BB52" s="97"/>
      <c r="BC52" s="98" t="s">
        <v>12282</v>
      </c>
      <c r="BD52" s="98" t="s">
        <v>12275</v>
      </c>
      <c r="BE52" s="98" t="s">
        <v>12281</v>
      </c>
      <c r="BF52" s="111" t="s">
        <v>12272</v>
      </c>
      <c r="BG52" s="103"/>
      <c r="BH52" s="103"/>
      <c r="BI52" s="103"/>
      <c r="BJ52" s="99"/>
      <c r="BK52" s="112" t="s">
        <v>1511</v>
      </c>
      <c r="BL52" s="102"/>
      <c r="BM52" s="99"/>
      <c r="BN52" s="99" t="s">
        <v>12276</v>
      </c>
      <c r="BT52" s="99"/>
      <c r="BU52" s="99"/>
      <c r="BV52" s="99"/>
      <c r="BW52" s="99"/>
      <c r="BX52" s="99"/>
      <c r="CB52" s="13" t="s">
        <v>12273</v>
      </c>
    </row>
    <row r="53" ht="13.75" spans="1:479">
      <c r="A53" s="88" t="s">
        <v>12307</v>
      </c>
      <c r="B53" s="88" t="s">
        <v>845</v>
      </c>
      <c r="C53" s="106" t="s">
        <v>12034</v>
      </c>
      <c r="D53" s="89" t="s">
        <v>12266</v>
      </c>
      <c r="E53" s="90">
        <v>8</v>
      </c>
      <c r="F53" s="90">
        <v>79</v>
      </c>
      <c r="G53" s="90">
        <f t="shared" si="0"/>
        <v>632</v>
      </c>
      <c r="H53" s="91"/>
      <c r="I53" s="92"/>
      <c r="J53" s="92"/>
      <c r="K53" s="92"/>
      <c r="L53" s="92"/>
      <c r="M53" s="93"/>
      <c r="N53" s="94"/>
      <c r="O53" s="95"/>
      <c r="P53" s="95"/>
      <c r="Q53" s="95"/>
      <c r="R53" s="97"/>
      <c r="S53" s="91"/>
      <c r="T53" s="92"/>
      <c r="U53" s="113"/>
      <c r="V53" s="92"/>
      <c r="W53" s="92"/>
      <c r="X53" s="93"/>
      <c r="Y53" s="91"/>
      <c r="Z53" s="113"/>
      <c r="AA53" s="113"/>
      <c r="AB53" s="92"/>
      <c r="AC53" s="92"/>
      <c r="AD53" s="93"/>
      <c r="AE53" s="94"/>
      <c r="AF53" s="96"/>
      <c r="AG53" s="96"/>
      <c r="AH53" s="95"/>
      <c r="AI53" s="95"/>
      <c r="AJ53" s="95"/>
      <c r="AK53" s="95"/>
      <c r="AL53" s="91"/>
      <c r="AM53" s="91"/>
      <c r="AN53" s="91"/>
      <c r="AO53" s="91"/>
      <c r="AP53" s="91"/>
      <c r="AQ53" s="91"/>
      <c r="AR53" s="94"/>
      <c r="AS53" s="94"/>
      <c r="AT53" s="114"/>
      <c r="AU53" s="114"/>
      <c r="AV53" s="114"/>
      <c r="AW53" s="114"/>
      <c r="AX53" s="96"/>
      <c r="AY53" s="97"/>
      <c r="AZ53" s="97"/>
      <c r="BA53" s="97"/>
      <c r="BB53" s="97"/>
      <c r="BC53" s="98" t="s">
        <v>12308</v>
      </c>
      <c r="BD53" s="98" t="s">
        <v>12271</v>
      </c>
      <c r="BE53" s="98"/>
      <c r="BF53" s="111" t="s">
        <v>12272</v>
      </c>
      <c r="BG53" s="103"/>
      <c r="BH53" s="103"/>
      <c r="BI53" s="103"/>
      <c r="BJ53" s="99"/>
      <c r="BK53" s="112" t="s">
        <v>1511</v>
      </c>
      <c r="BL53" s="102"/>
      <c r="BM53" s="99"/>
      <c r="BN53" s="99" t="s">
        <v>12276</v>
      </c>
      <c r="BT53" s="99"/>
      <c r="BU53" s="99"/>
      <c r="BV53" s="99"/>
      <c r="BW53" s="99"/>
      <c r="BX53" s="99"/>
      <c r="CB53" s="13" t="s">
        <v>12273</v>
      </c>
    </row>
    <row r="54" ht="13.75" spans="1:479">
      <c r="A54" s="88" t="s">
        <v>12307</v>
      </c>
      <c r="B54" s="88" t="s">
        <v>845</v>
      </c>
      <c r="C54" s="106" t="s">
        <v>12034</v>
      </c>
      <c r="D54" s="89" t="s">
        <v>494</v>
      </c>
      <c r="E54" s="90">
        <v>8</v>
      </c>
      <c r="F54" s="90">
        <v>124</v>
      </c>
      <c r="G54" s="90">
        <f t="shared" si="0"/>
        <v>992</v>
      </c>
      <c r="H54" s="91"/>
      <c r="I54" s="92"/>
      <c r="J54" s="92"/>
      <c r="K54" s="92"/>
      <c r="L54" s="92"/>
      <c r="M54" s="93"/>
      <c r="N54" s="94"/>
      <c r="O54" s="95"/>
      <c r="P54" s="95"/>
      <c r="Q54" s="95"/>
      <c r="R54" s="97"/>
      <c r="S54" s="91"/>
      <c r="T54" s="92"/>
      <c r="U54" s="113"/>
      <c r="V54" s="92"/>
      <c r="W54" s="92"/>
      <c r="X54" s="93"/>
      <c r="Y54" s="91"/>
      <c r="Z54" s="113"/>
      <c r="AA54" s="113"/>
      <c r="AB54" s="92"/>
      <c r="AC54" s="92"/>
      <c r="AD54" s="93"/>
      <c r="AE54" s="94"/>
      <c r="AF54" s="96"/>
      <c r="AG54" s="96"/>
      <c r="AH54" s="95"/>
      <c r="AI54" s="95"/>
      <c r="AJ54" s="95"/>
      <c r="AK54" s="95"/>
      <c r="AL54" s="91"/>
      <c r="AM54" s="91"/>
      <c r="AN54" s="91">
        <v>70</v>
      </c>
      <c r="AO54" s="91">
        <v>79</v>
      </c>
      <c r="AP54" s="91">
        <v>44</v>
      </c>
      <c r="AQ54" s="91"/>
      <c r="AR54" s="94"/>
      <c r="AS54" s="94"/>
      <c r="AT54" s="114"/>
      <c r="AU54" s="114"/>
      <c r="AV54" s="114"/>
      <c r="AW54" s="114"/>
      <c r="AX54" s="96"/>
      <c r="AY54" s="97"/>
      <c r="AZ54" s="97"/>
      <c r="BA54" s="97"/>
      <c r="BB54" s="97"/>
      <c r="BC54" s="98" t="s">
        <v>12309</v>
      </c>
      <c r="BD54" s="98" t="s">
        <v>12275</v>
      </c>
      <c r="BE54" s="98"/>
      <c r="BF54" s="111" t="s">
        <v>12272</v>
      </c>
      <c r="BG54" s="103"/>
      <c r="BH54" s="103"/>
      <c r="BI54" s="103"/>
      <c r="BJ54" s="99"/>
      <c r="BK54" s="112" t="s">
        <v>1511</v>
      </c>
      <c r="BL54" s="102"/>
      <c r="BM54" s="99"/>
      <c r="BN54" s="99" t="s">
        <v>12276</v>
      </c>
      <c r="BT54" s="99"/>
      <c r="BU54" s="99"/>
      <c r="BV54" s="99"/>
      <c r="BW54" s="99"/>
      <c r="BX54" s="99"/>
      <c r="CB54" s="13" t="s">
        <v>12273</v>
      </c>
    </row>
    <row r="55" ht="13.75" spans="1:479">
      <c r="A55" s="88" t="s">
        <v>12307</v>
      </c>
      <c r="B55" s="88" t="s">
        <v>845</v>
      </c>
      <c r="C55" s="106" t="s">
        <v>843</v>
      </c>
      <c r="D55" s="89" t="s">
        <v>12266</v>
      </c>
      <c r="E55" s="90">
        <v>8</v>
      </c>
      <c r="F55" s="90">
        <v>79</v>
      </c>
      <c r="G55" s="90">
        <f t="shared" si="0"/>
        <v>632</v>
      </c>
      <c r="H55" s="91"/>
      <c r="I55" s="92"/>
      <c r="J55" s="92"/>
      <c r="K55" s="92"/>
      <c r="L55" s="92"/>
      <c r="M55" s="93"/>
      <c r="N55" s="94"/>
      <c r="O55" s="95"/>
      <c r="P55" s="95"/>
      <c r="Q55" s="95"/>
      <c r="R55" s="97"/>
      <c r="S55" s="91"/>
      <c r="T55" s="92"/>
      <c r="U55" s="113"/>
      <c r="V55" s="92"/>
      <c r="W55" s="92"/>
      <c r="X55" s="93"/>
      <c r="Y55" s="91"/>
      <c r="Z55" s="113"/>
      <c r="AA55" s="113"/>
      <c r="AB55" s="92"/>
      <c r="AC55" s="92"/>
      <c r="AD55" s="93"/>
      <c r="AE55" s="94"/>
      <c r="AF55" s="96"/>
      <c r="AG55" s="96"/>
      <c r="AH55" s="95"/>
      <c r="AI55" s="95"/>
      <c r="AJ55" s="95"/>
      <c r="AK55" s="95"/>
      <c r="AL55" s="91"/>
      <c r="AM55" s="91"/>
      <c r="AN55" s="91"/>
      <c r="AO55" s="91"/>
      <c r="AP55" s="91"/>
      <c r="AQ55" s="91"/>
      <c r="AR55" s="94"/>
      <c r="AS55" s="94"/>
      <c r="AT55" s="114"/>
      <c r="AU55" s="114"/>
      <c r="AV55" s="114"/>
      <c r="AW55" s="114"/>
      <c r="AX55" s="96"/>
      <c r="AY55" s="97"/>
      <c r="AZ55" s="97"/>
      <c r="BA55" s="97"/>
      <c r="BB55" s="97"/>
      <c r="BC55" s="98" t="s">
        <v>12308</v>
      </c>
      <c r="BD55" s="98" t="s">
        <v>12271</v>
      </c>
      <c r="BE55" s="98"/>
      <c r="BF55" s="111" t="s">
        <v>12272</v>
      </c>
      <c r="BG55" s="103"/>
      <c r="BH55" s="103"/>
      <c r="BI55" s="103"/>
      <c r="BJ55" s="99"/>
      <c r="BK55" s="112" t="s">
        <v>1511</v>
      </c>
      <c r="BL55" s="102"/>
      <c r="BM55" s="99"/>
      <c r="BN55" s="99" t="s">
        <v>12276</v>
      </c>
      <c r="BT55" s="99"/>
      <c r="BU55" s="99"/>
      <c r="BV55" s="99"/>
      <c r="BW55" s="99"/>
      <c r="BX55" s="99"/>
      <c r="CB55" s="13" t="s">
        <v>12273</v>
      </c>
    </row>
    <row r="56" ht="13.75" spans="1:479">
      <c r="A56" s="88" t="s">
        <v>12307</v>
      </c>
      <c r="B56" s="88" t="s">
        <v>845</v>
      </c>
      <c r="C56" s="106" t="s">
        <v>843</v>
      </c>
      <c r="D56" s="89" t="s">
        <v>494</v>
      </c>
      <c r="E56" s="90">
        <v>8</v>
      </c>
      <c r="F56" s="90">
        <v>124</v>
      </c>
      <c r="G56" s="90">
        <f t="shared" si="0"/>
        <v>992</v>
      </c>
      <c r="H56" s="91"/>
      <c r="I56" s="92"/>
      <c r="J56" s="92"/>
      <c r="K56" s="92"/>
      <c r="L56" s="92"/>
      <c r="M56" s="93"/>
      <c r="N56" s="94"/>
      <c r="O56" s="95"/>
      <c r="P56" s="95"/>
      <c r="Q56" s="95"/>
      <c r="R56" s="97"/>
      <c r="S56" s="91"/>
      <c r="T56" s="92"/>
      <c r="U56" s="113"/>
      <c r="V56" s="92"/>
      <c r="W56" s="92"/>
      <c r="X56" s="93"/>
      <c r="Y56" s="91"/>
      <c r="Z56" s="113"/>
      <c r="AA56" s="113"/>
      <c r="AB56" s="92"/>
      <c r="AC56" s="92"/>
      <c r="AD56" s="93"/>
      <c r="AE56" s="94"/>
      <c r="AF56" s="96"/>
      <c r="AG56" s="96"/>
      <c r="AH56" s="95"/>
      <c r="AI56" s="95"/>
      <c r="AJ56" s="95"/>
      <c r="AK56" s="95"/>
      <c r="AL56" s="91"/>
      <c r="AM56" s="91"/>
      <c r="AN56" s="91">
        <v>70</v>
      </c>
      <c r="AO56" s="91">
        <v>79</v>
      </c>
      <c r="AP56" s="91">
        <v>44</v>
      </c>
      <c r="AQ56" s="91"/>
      <c r="AR56" s="94"/>
      <c r="AS56" s="94"/>
      <c r="AT56" s="114"/>
      <c r="AU56" s="114"/>
      <c r="AV56" s="114"/>
      <c r="AW56" s="114"/>
      <c r="AX56" s="96"/>
      <c r="AY56" s="97"/>
      <c r="AZ56" s="97"/>
      <c r="BA56" s="97"/>
      <c r="BB56" s="97"/>
      <c r="BC56" s="98" t="s">
        <v>12309</v>
      </c>
      <c r="BD56" s="98" t="s">
        <v>12275</v>
      </c>
      <c r="BE56" s="98"/>
      <c r="BF56" s="111" t="s">
        <v>12272</v>
      </c>
      <c r="BG56" s="103"/>
      <c r="BH56" s="103"/>
      <c r="BI56" s="103"/>
      <c r="BJ56" s="99"/>
      <c r="BK56" s="112" t="s">
        <v>1511</v>
      </c>
      <c r="BL56" s="102"/>
      <c r="BM56" s="99"/>
      <c r="BN56" s="99" t="s">
        <v>12276</v>
      </c>
      <c r="BT56" s="99"/>
      <c r="BU56" s="99"/>
      <c r="BV56" s="99"/>
      <c r="BW56" s="99"/>
      <c r="BX56" s="99"/>
      <c r="CB56" s="13" t="s">
        <v>12273</v>
      </c>
    </row>
    <row r="57" ht="13.75" spans="1:479">
      <c r="A57" s="88" t="s">
        <v>12310</v>
      </c>
      <c r="B57" s="88" t="s">
        <v>11852</v>
      </c>
      <c r="C57" s="106" t="s">
        <v>11851</v>
      </c>
      <c r="D57" s="89" t="s">
        <v>12266</v>
      </c>
      <c r="E57" s="90">
        <v>8</v>
      </c>
      <c r="F57" s="90">
        <v>33</v>
      </c>
      <c r="G57" s="90">
        <f t="shared" si="0"/>
        <v>264</v>
      </c>
      <c r="H57" s="91"/>
      <c r="I57" s="92"/>
      <c r="J57" s="92"/>
      <c r="K57" s="92"/>
      <c r="L57" s="92"/>
      <c r="M57" s="93"/>
      <c r="N57" s="94"/>
      <c r="O57" s="95"/>
      <c r="P57" s="95"/>
      <c r="Q57" s="95"/>
      <c r="R57" s="97"/>
      <c r="S57" s="91"/>
      <c r="T57" s="92"/>
      <c r="U57" s="113"/>
      <c r="V57" s="92"/>
      <c r="W57" s="92"/>
      <c r="X57" s="93"/>
      <c r="Y57" s="91"/>
      <c r="Z57" s="113"/>
      <c r="AA57" s="113"/>
      <c r="AB57" s="92"/>
      <c r="AC57" s="92"/>
      <c r="AD57" s="93"/>
      <c r="AE57" s="94"/>
      <c r="AF57" s="96"/>
      <c r="AG57" s="96"/>
      <c r="AH57" s="95"/>
      <c r="AI57" s="95"/>
      <c r="AJ57" s="95"/>
      <c r="AK57" s="95"/>
      <c r="AL57" s="91"/>
      <c r="AM57" s="91"/>
      <c r="AN57" s="91"/>
      <c r="AO57" s="91"/>
      <c r="AP57" s="91"/>
      <c r="AQ57" s="91"/>
      <c r="AR57" s="94"/>
      <c r="AS57" s="94"/>
      <c r="AT57" s="114"/>
      <c r="AU57" s="114"/>
      <c r="AV57" s="114"/>
      <c r="AW57" s="114"/>
      <c r="AX57" s="96"/>
      <c r="AY57" s="97"/>
      <c r="AZ57" s="97"/>
      <c r="BA57" s="97"/>
      <c r="BB57" s="97"/>
      <c r="BC57" s="98" t="s">
        <v>12308</v>
      </c>
      <c r="BD57" s="98" t="s">
        <v>12271</v>
      </c>
      <c r="BE57" s="98"/>
      <c r="BF57" s="111" t="s">
        <v>12272</v>
      </c>
      <c r="BG57" s="103"/>
      <c r="BH57" s="103"/>
      <c r="BI57" s="103"/>
      <c r="BJ57" s="99"/>
      <c r="BK57" s="112" t="s">
        <v>1511</v>
      </c>
      <c r="BL57" s="102"/>
      <c r="BM57" s="99"/>
      <c r="BN57" s="99" t="s">
        <v>12276</v>
      </c>
      <c r="BT57" s="99"/>
      <c r="BU57" s="99"/>
      <c r="BV57" s="99"/>
      <c r="BW57" s="99"/>
      <c r="BX57" s="99"/>
      <c r="CB57" s="13" t="s">
        <v>12273</v>
      </c>
    </row>
    <row r="58" ht="13.75" spans="1:479">
      <c r="A58" s="88" t="s">
        <v>12310</v>
      </c>
      <c r="B58" s="88" t="s">
        <v>11852</v>
      </c>
      <c r="C58" s="106" t="s">
        <v>11851</v>
      </c>
      <c r="D58" s="89" t="s">
        <v>494</v>
      </c>
      <c r="E58" s="90">
        <v>8</v>
      </c>
      <c r="F58" s="90">
        <v>93</v>
      </c>
      <c r="G58" s="90">
        <f t="shared" si="0"/>
        <v>744</v>
      </c>
      <c r="H58" s="91"/>
      <c r="I58" s="92"/>
      <c r="J58" s="92"/>
      <c r="K58" s="92"/>
      <c r="L58" s="92"/>
      <c r="M58" s="93"/>
      <c r="N58" s="94"/>
      <c r="O58" s="95"/>
      <c r="P58" s="95"/>
      <c r="Q58" s="95"/>
      <c r="R58" s="97"/>
      <c r="S58" s="91"/>
      <c r="T58" s="92"/>
      <c r="U58" s="113"/>
      <c r="V58" s="92"/>
      <c r="W58" s="92"/>
      <c r="X58" s="93"/>
      <c r="Y58" s="91"/>
      <c r="Z58" s="113"/>
      <c r="AA58" s="113"/>
      <c r="AB58" s="92"/>
      <c r="AC58" s="92"/>
      <c r="AD58" s="93"/>
      <c r="AE58" s="94"/>
      <c r="AF58" s="96"/>
      <c r="AG58" s="96"/>
      <c r="AH58" s="95"/>
      <c r="AI58" s="95"/>
      <c r="AJ58" s="95"/>
      <c r="AK58" s="95"/>
      <c r="AL58" s="91"/>
      <c r="AM58" s="91"/>
      <c r="AN58" s="91"/>
      <c r="AO58" s="91"/>
      <c r="AP58" s="91"/>
      <c r="AQ58" s="91"/>
      <c r="AR58" s="94"/>
      <c r="AS58" s="94"/>
      <c r="AT58" s="114"/>
      <c r="AU58" s="114"/>
      <c r="AV58" s="114"/>
      <c r="AW58" s="114"/>
      <c r="AX58" s="96"/>
      <c r="AY58" s="97"/>
      <c r="AZ58" s="97"/>
      <c r="BA58" s="97"/>
      <c r="BB58" s="97"/>
      <c r="BC58" s="98" t="s">
        <v>12309</v>
      </c>
      <c r="BD58" s="98" t="s">
        <v>12275</v>
      </c>
      <c r="BE58" s="98"/>
      <c r="BF58" s="111" t="s">
        <v>12272</v>
      </c>
      <c r="BG58" s="103"/>
      <c r="BH58" s="103"/>
      <c r="BI58" s="103"/>
      <c r="BJ58" s="99"/>
      <c r="BK58" s="112" t="s">
        <v>1511</v>
      </c>
      <c r="BL58" s="102"/>
      <c r="BM58" s="99"/>
      <c r="BN58" s="99" t="s">
        <v>12276</v>
      </c>
      <c r="BT58" s="99"/>
      <c r="BU58" s="99"/>
      <c r="BV58" s="99"/>
      <c r="BW58" s="99"/>
      <c r="BX58" s="99"/>
      <c r="CB58" s="13" t="s">
        <v>12273</v>
      </c>
    </row>
    <row r="59" ht="13.75" spans="1:479">
      <c r="A59" s="88" t="s">
        <v>12311</v>
      </c>
      <c r="B59" s="88" t="s">
        <v>1138</v>
      </c>
      <c r="C59" s="106" t="s">
        <v>1136</v>
      </c>
      <c r="D59" s="89" t="s">
        <v>12266</v>
      </c>
      <c r="E59" s="90">
        <v>8</v>
      </c>
      <c r="F59" s="90">
        <v>173</v>
      </c>
      <c r="G59" s="90">
        <f t="shared" si="0"/>
        <v>1384</v>
      </c>
      <c r="H59" s="91"/>
      <c r="I59" s="92"/>
      <c r="J59" s="92"/>
      <c r="K59" s="92"/>
      <c r="L59" s="92"/>
      <c r="M59" s="93"/>
      <c r="N59" s="94"/>
      <c r="O59" s="95"/>
      <c r="P59" s="95"/>
      <c r="Q59" s="95"/>
      <c r="R59" s="97"/>
      <c r="S59" s="91"/>
      <c r="T59" s="92"/>
      <c r="U59" s="113"/>
      <c r="V59" s="92"/>
      <c r="W59" s="92"/>
      <c r="X59" s="93"/>
      <c r="Y59" s="91"/>
      <c r="Z59" s="113"/>
      <c r="AA59" s="113"/>
      <c r="AB59" s="92"/>
      <c r="AC59" s="92"/>
      <c r="AD59" s="93"/>
      <c r="AE59" s="94"/>
      <c r="AF59" s="96"/>
      <c r="AG59" s="96"/>
      <c r="AH59" s="95"/>
      <c r="AI59" s="95"/>
      <c r="AJ59" s="95"/>
      <c r="AK59" s="95"/>
      <c r="AL59" s="91"/>
      <c r="AM59" s="91"/>
      <c r="AN59" s="91"/>
      <c r="AO59" s="91"/>
      <c r="AP59" s="91"/>
      <c r="AQ59" s="91"/>
      <c r="AR59" s="94"/>
      <c r="AS59" s="94"/>
      <c r="AT59" s="114"/>
      <c r="AU59" s="114"/>
      <c r="AV59" s="114"/>
      <c r="AW59" s="114"/>
      <c r="AX59" s="96"/>
      <c r="AY59" s="97"/>
      <c r="AZ59" s="97"/>
      <c r="BA59" s="97"/>
      <c r="BB59" s="97"/>
      <c r="BC59" s="98" t="s">
        <v>12308</v>
      </c>
      <c r="BD59" s="98" t="s">
        <v>12271</v>
      </c>
      <c r="BE59" s="98"/>
      <c r="BF59" s="111" t="s">
        <v>12272</v>
      </c>
      <c r="BG59" s="103"/>
      <c r="BH59" s="103"/>
      <c r="BI59" s="103"/>
      <c r="BJ59" s="99"/>
      <c r="BK59" s="112" t="s">
        <v>1511</v>
      </c>
      <c r="BL59" s="102"/>
      <c r="BM59" s="99"/>
      <c r="BN59" s="99" t="s">
        <v>12276</v>
      </c>
      <c r="BT59" s="99"/>
      <c r="BU59" s="99"/>
      <c r="BV59" s="99"/>
      <c r="BW59" s="99"/>
      <c r="BX59" s="99"/>
      <c r="CB59" s="13" t="s">
        <v>12273</v>
      </c>
    </row>
    <row r="60" ht="13.75" spans="1:479">
      <c r="A60" s="88" t="s">
        <v>12311</v>
      </c>
      <c r="B60" s="88" t="s">
        <v>1138</v>
      </c>
      <c r="C60" s="106" t="s">
        <v>1136</v>
      </c>
      <c r="D60" s="89" t="s">
        <v>494</v>
      </c>
      <c r="E60" s="90">
        <v>8</v>
      </c>
      <c r="F60" s="90">
        <v>158</v>
      </c>
      <c r="G60" s="90">
        <f t="shared" si="0"/>
        <v>1264</v>
      </c>
      <c r="H60" s="91"/>
      <c r="I60" s="92"/>
      <c r="J60" s="92"/>
      <c r="K60" s="92"/>
      <c r="L60" s="92"/>
      <c r="M60" s="93"/>
      <c r="N60" s="94"/>
      <c r="O60" s="95"/>
      <c r="P60" s="95"/>
      <c r="Q60" s="95"/>
      <c r="R60" s="97"/>
      <c r="S60" s="91"/>
      <c r="T60" s="92"/>
      <c r="U60" s="113"/>
      <c r="V60" s="92"/>
      <c r="W60" s="92"/>
      <c r="X60" s="93"/>
      <c r="Y60" s="91"/>
      <c r="Z60" s="113"/>
      <c r="AA60" s="113"/>
      <c r="AB60" s="92"/>
      <c r="AC60" s="92"/>
      <c r="AD60" s="93"/>
      <c r="AE60" s="94"/>
      <c r="AF60" s="96"/>
      <c r="AG60" s="96"/>
      <c r="AH60" s="95"/>
      <c r="AI60" s="95"/>
      <c r="AJ60" s="95"/>
      <c r="AK60" s="95"/>
      <c r="AL60" s="91"/>
      <c r="AM60" s="91"/>
      <c r="AN60" s="91"/>
      <c r="AO60" s="91"/>
      <c r="AP60" s="91"/>
      <c r="AQ60" s="91"/>
      <c r="AR60" s="94"/>
      <c r="AS60" s="94"/>
      <c r="AT60" s="114"/>
      <c r="AU60" s="114"/>
      <c r="AV60" s="114"/>
      <c r="AW60" s="114"/>
      <c r="AX60" s="96"/>
      <c r="AY60" s="97"/>
      <c r="AZ60" s="97"/>
      <c r="BA60" s="97"/>
      <c r="BB60" s="97"/>
      <c r="BC60" s="98" t="s">
        <v>12309</v>
      </c>
      <c r="BD60" s="98" t="s">
        <v>12275</v>
      </c>
      <c r="BE60" s="98"/>
      <c r="BF60" s="111" t="s">
        <v>12272</v>
      </c>
      <c r="BG60" s="103"/>
      <c r="BH60" s="103"/>
      <c r="BI60" s="103"/>
      <c r="BJ60" s="99"/>
      <c r="BK60" s="112" t="s">
        <v>1511</v>
      </c>
      <c r="BL60" s="102"/>
      <c r="BM60" s="99"/>
      <c r="BN60" s="99" t="s">
        <v>12276</v>
      </c>
      <c r="BT60" s="99"/>
      <c r="BU60" s="99"/>
      <c r="BV60" s="99"/>
      <c r="BW60" s="99"/>
      <c r="BX60" s="99"/>
      <c r="CB60" s="13" t="s">
        <v>12273</v>
      </c>
    </row>
    <row r="61" ht="13.75" spans="1:479">
      <c r="A61" s="88" t="s">
        <v>12312</v>
      </c>
      <c r="B61" s="88" t="s">
        <v>771</v>
      </c>
      <c r="C61" s="106" t="s">
        <v>769</v>
      </c>
      <c r="D61" s="89" t="s">
        <v>12266</v>
      </c>
      <c r="E61" s="90">
        <v>4</v>
      </c>
      <c r="F61" s="90">
        <v>218</v>
      </c>
      <c r="G61" s="90">
        <f t="shared" si="0"/>
        <v>872</v>
      </c>
      <c r="H61" s="94"/>
      <c r="I61" s="95"/>
      <c r="J61" s="95"/>
      <c r="K61" s="95"/>
      <c r="L61" s="95"/>
      <c r="M61" s="97"/>
      <c r="N61" s="94"/>
      <c r="O61" s="95"/>
      <c r="P61" s="95"/>
      <c r="Q61" s="95"/>
      <c r="R61" s="97"/>
      <c r="S61" s="91"/>
      <c r="T61" s="92"/>
      <c r="U61" s="113">
        <v>64</v>
      </c>
      <c r="V61" s="92">
        <v>46</v>
      </c>
      <c r="W61" s="92">
        <v>11</v>
      </c>
      <c r="X61" s="93"/>
      <c r="Y61" s="91"/>
      <c r="Z61" s="113"/>
      <c r="AA61" s="113"/>
      <c r="AB61" s="92"/>
      <c r="AC61" s="92"/>
      <c r="AD61" s="93"/>
      <c r="AE61" s="94"/>
      <c r="AF61" s="96"/>
      <c r="AG61" s="96"/>
      <c r="AH61" s="95"/>
      <c r="AI61" s="95"/>
      <c r="AJ61" s="95"/>
      <c r="AK61" s="95"/>
      <c r="AL61" s="91"/>
      <c r="AM61" s="91"/>
      <c r="AN61" s="91"/>
      <c r="AO61" s="91"/>
      <c r="AP61" s="91"/>
      <c r="AQ61" s="91"/>
      <c r="AR61" s="94"/>
      <c r="AS61" s="94"/>
      <c r="AT61" s="125"/>
      <c r="AU61" s="125"/>
      <c r="AV61" s="125"/>
      <c r="AW61" s="125"/>
      <c r="AX61" s="94"/>
      <c r="AY61" s="97"/>
      <c r="AZ61" s="97"/>
      <c r="BA61" s="97"/>
      <c r="BB61" s="97"/>
      <c r="BC61" s="98" t="s">
        <v>12279</v>
      </c>
      <c r="BD61" s="98" t="s">
        <v>12280</v>
      </c>
      <c r="BE61" s="99" t="s">
        <v>12271</v>
      </c>
      <c r="BF61" s="111" t="s">
        <v>12272</v>
      </c>
      <c r="BG61" s="103"/>
      <c r="BH61" s="103"/>
      <c r="BI61" s="103"/>
      <c r="BJ61" s="99"/>
      <c r="BK61" s="112" t="s">
        <v>1511</v>
      </c>
      <c r="BL61" s="102"/>
      <c r="BM61" s="99"/>
      <c r="BN61" s="99"/>
      <c r="BT61" s="99"/>
      <c r="BU61" s="99"/>
      <c r="BV61" s="99"/>
      <c r="BW61" s="99"/>
      <c r="BX61" s="99"/>
      <c r="CB61" s="13" t="s">
        <v>12273</v>
      </c>
    </row>
    <row r="62" ht="13.75" spans="1:479">
      <c r="A62" s="88" t="s">
        <v>12312</v>
      </c>
      <c r="B62" s="88" t="s">
        <v>771</v>
      </c>
      <c r="C62" s="106" t="s">
        <v>769</v>
      </c>
      <c r="D62" s="89" t="s">
        <v>494</v>
      </c>
      <c r="E62" s="90">
        <v>4</v>
      </c>
      <c r="F62" s="90">
        <v>142</v>
      </c>
      <c r="G62" s="90">
        <f t="shared" si="0"/>
        <v>568</v>
      </c>
      <c r="H62" s="94"/>
      <c r="I62" s="95"/>
      <c r="J62" s="95"/>
      <c r="K62" s="95"/>
      <c r="L62" s="95"/>
      <c r="M62" s="97"/>
      <c r="N62" s="94"/>
      <c r="O62" s="95"/>
      <c r="P62" s="95"/>
      <c r="Q62" s="95"/>
      <c r="R62" s="97"/>
      <c r="S62" s="91"/>
      <c r="T62" s="92"/>
      <c r="U62" s="113">
        <v>58</v>
      </c>
      <c r="V62" s="92">
        <v>39</v>
      </c>
      <c r="W62" s="92">
        <v>64</v>
      </c>
      <c r="X62" s="93"/>
      <c r="Y62" s="91"/>
      <c r="Z62" s="113"/>
      <c r="AA62" s="113"/>
      <c r="AB62" s="92"/>
      <c r="AC62" s="92"/>
      <c r="AD62" s="93"/>
      <c r="AE62" s="94"/>
      <c r="AF62" s="96"/>
      <c r="AG62" s="96"/>
      <c r="AH62" s="95"/>
      <c r="AI62" s="95"/>
      <c r="AJ62" s="95"/>
      <c r="AK62" s="95"/>
      <c r="AL62" s="91"/>
      <c r="AM62" s="91"/>
      <c r="AN62" s="91"/>
      <c r="AO62" s="91"/>
      <c r="AP62" s="91">
        <v>75</v>
      </c>
      <c r="AQ62" s="91"/>
      <c r="AR62" s="94"/>
      <c r="AS62" s="94"/>
      <c r="AT62" s="94"/>
      <c r="AU62" s="94"/>
      <c r="AV62" s="94"/>
      <c r="AW62" s="94"/>
      <c r="AX62" s="94"/>
      <c r="AY62" s="97"/>
      <c r="AZ62" s="97"/>
      <c r="BA62" s="97"/>
      <c r="BB62" s="97"/>
      <c r="BC62" s="98" t="s">
        <v>12281</v>
      </c>
      <c r="BD62" s="98" t="s">
        <v>12282</v>
      </c>
      <c r="BE62" s="99" t="s">
        <v>12275</v>
      </c>
      <c r="BF62" s="111" t="s">
        <v>12272</v>
      </c>
      <c r="BG62" s="103"/>
      <c r="BH62" s="103"/>
      <c r="BI62" s="103"/>
      <c r="BJ62" s="99"/>
      <c r="BK62" s="112" t="s">
        <v>1511</v>
      </c>
      <c r="BL62" s="102"/>
      <c r="BM62" s="99"/>
      <c r="BN62" s="99" t="s">
        <v>12276</v>
      </c>
      <c r="BT62" s="99"/>
      <c r="BU62" s="99"/>
      <c r="BV62" s="99"/>
      <c r="BW62" s="99"/>
      <c r="BX62" s="99"/>
      <c r="CB62" s="13" t="s">
        <v>12273</v>
      </c>
    </row>
    <row r="63" s="4" customFormat="1" ht="13.75" spans="1:479">
      <c r="A63" s="88" t="s">
        <v>12313</v>
      </c>
      <c r="B63" s="88" t="s">
        <v>771</v>
      </c>
      <c r="C63" s="106" t="s">
        <v>767</v>
      </c>
      <c r="D63" s="89" t="s">
        <v>12266</v>
      </c>
      <c r="E63" s="90">
        <v>40</v>
      </c>
      <c r="F63" s="90">
        <v>5</v>
      </c>
      <c r="G63" s="90">
        <f t="shared" si="0"/>
        <v>200</v>
      </c>
      <c r="H63" s="94"/>
      <c r="I63" s="95"/>
      <c r="J63" s="95"/>
      <c r="K63" s="95"/>
      <c r="L63" s="95"/>
      <c r="M63" s="97"/>
      <c r="N63" s="94"/>
      <c r="O63" s="95"/>
      <c r="P63" s="95"/>
      <c r="Q63" s="95"/>
      <c r="R63" s="97"/>
      <c r="S63" s="91"/>
      <c r="T63" s="92"/>
      <c r="U63" s="113">
        <v>30</v>
      </c>
      <c r="V63" s="92">
        <v>13</v>
      </c>
      <c r="W63" s="92">
        <v>49</v>
      </c>
      <c r="X63" s="93"/>
      <c r="Y63" s="91"/>
      <c r="Z63" s="113"/>
      <c r="AA63" s="113"/>
      <c r="AB63" s="92"/>
      <c r="AC63" s="92"/>
      <c r="AD63" s="93"/>
      <c r="AE63" s="94"/>
      <c r="AF63" s="96"/>
      <c r="AG63" s="96"/>
      <c r="AH63" s="95"/>
      <c r="AI63" s="95"/>
      <c r="AJ63" s="95"/>
      <c r="AK63" s="95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7"/>
      <c r="AZ63" s="97"/>
      <c r="BA63" s="97"/>
      <c r="BB63" s="97"/>
      <c r="BC63" s="98" t="s">
        <v>12279</v>
      </c>
      <c r="BD63" s="98" t="s">
        <v>12280</v>
      </c>
      <c r="BE63" s="99" t="s">
        <v>12284</v>
      </c>
      <c r="BF63" s="111" t="s">
        <v>12272</v>
      </c>
      <c r="BG63" s="103"/>
      <c r="BH63" s="103"/>
      <c r="BI63" s="103"/>
      <c r="BJ63" s="99"/>
      <c r="BK63" s="112" t="s">
        <v>1511</v>
      </c>
      <c r="BL63" s="102"/>
      <c r="BM63" s="99"/>
      <c r="BN63" s="99"/>
      <c r="BO63" s="13"/>
      <c r="BP63" s="13"/>
      <c r="BQ63" s="13"/>
      <c r="BR63" s="13"/>
      <c r="BS63" s="13"/>
      <c r="BT63" s="99"/>
      <c r="BU63" s="99"/>
      <c r="BV63" s="99"/>
      <c r="BW63" s="99"/>
      <c r="BX63" s="99"/>
      <c r="BY63" s="13"/>
      <c r="BZ63" s="13"/>
      <c r="CA63" s="13"/>
      <c r="CB63" s="13" t="s">
        <v>12273</v>
      </c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13"/>
      <c r="KN63" s="13"/>
      <c r="KO63" s="13"/>
      <c r="KP63" s="13"/>
      <c r="KQ63" s="13"/>
      <c r="KR63" s="13"/>
      <c r="KS63" s="13"/>
      <c r="KT63" s="13"/>
      <c r="KU63" s="13"/>
      <c r="KV63" s="13"/>
      <c r="KW63" s="13"/>
      <c r="KX63" s="13"/>
      <c r="KY63" s="13"/>
      <c r="KZ63" s="13"/>
      <c r="LA63" s="13"/>
      <c r="LB63" s="13"/>
      <c r="LC63" s="13"/>
      <c r="LD63" s="13"/>
      <c r="LE63" s="13"/>
      <c r="LF63" s="13"/>
      <c r="LG63" s="13"/>
      <c r="LH63" s="13"/>
      <c r="LI63" s="13"/>
      <c r="LJ63" s="13"/>
      <c r="LK63" s="13"/>
      <c r="LL63" s="13"/>
      <c r="LM63" s="13"/>
      <c r="LN63" s="13"/>
      <c r="LO63" s="13"/>
      <c r="LP63" s="13"/>
      <c r="LQ63" s="13"/>
      <c r="LR63" s="13"/>
      <c r="LS63" s="13"/>
      <c r="LT63" s="13"/>
      <c r="LU63" s="13"/>
      <c r="LV63" s="13"/>
      <c r="LW63" s="13"/>
      <c r="LX63" s="13"/>
      <c r="LY63" s="13"/>
      <c r="LZ63" s="13"/>
      <c r="MA63" s="13"/>
      <c r="MB63" s="13"/>
      <c r="MC63" s="13"/>
      <c r="MD63" s="13"/>
      <c r="ME63" s="13"/>
      <c r="MF63" s="13"/>
      <c r="MG63" s="13"/>
      <c r="MH63" s="13"/>
      <c r="MI63" s="13"/>
      <c r="MJ63" s="13"/>
      <c r="MK63" s="13"/>
      <c r="ML63" s="13"/>
      <c r="MM63" s="13"/>
      <c r="MN63" s="13"/>
      <c r="MO63" s="13"/>
      <c r="MP63" s="13"/>
      <c r="MQ63" s="13"/>
      <c r="MR63" s="13"/>
      <c r="MS63" s="13"/>
      <c r="MT63" s="13"/>
      <c r="MU63" s="13"/>
      <c r="MV63" s="13"/>
      <c r="MW63" s="13"/>
      <c r="MX63" s="13"/>
      <c r="MY63" s="13"/>
      <c r="MZ63" s="13"/>
      <c r="NA63" s="13"/>
      <c r="NB63" s="13"/>
      <c r="NC63" s="13"/>
      <c r="ND63" s="13"/>
      <c r="NE63" s="13"/>
      <c r="NF63" s="13"/>
      <c r="NG63" s="13"/>
      <c r="NH63" s="13"/>
      <c r="NI63" s="13"/>
      <c r="NJ63" s="13"/>
      <c r="NK63" s="13"/>
      <c r="NL63" s="13"/>
      <c r="NM63" s="13"/>
      <c r="NN63" s="13"/>
      <c r="NO63" s="13"/>
      <c r="NP63" s="13"/>
      <c r="NQ63" s="13"/>
      <c r="NR63" s="13"/>
      <c r="NS63" s="13"/>
      <c r="NT63" s="13"/>
      <c r="NU63" s="13"/>
      <c r="NV63" s="13"/>
      <c r="NW63" s="13"/>
      <c r="NX63" s="13"/>
      <c r="NY63" s="13"/>
      <c r="NZ63" s="13"/>
      <c r="OA63" s="13"/>
      <c r="OB63" s="13"/>
      <c r="OC63" s="13"/>
      <c r="OD63" s="13"/>
      <c r="OE63" s="13"/>
      <c r="OF63" s="13"/>
      <c r="OG63" s="13"/>
      <c r="OH63" s="13"/>
      <c r="OI63" s="13"/>
      <c r="OJ63" s="13"/>
      <c r="OK63" s="13"/>
      <c r="OL63" s="13"/>
      <c r="OM63" s="13"/>
      <c r="ON63" s="13"/>
      <c r="OO63" s="13"/>
      <c r="OP63" s="13"/>
      <c r="OQ63" s="13"/>
      <c r="OR63" s="13"/>
      <c r="OS63" s="13"/>
      <c r="OT63" s="13"/>
      <c r="OU63" s="13"/>
      <c r="OV63" s="13"/>
      <c r="OW63" s="13"/>
      <c r="OX63" s="13"/>
      <c r="OY63" s="13"/>
      <c r="OZ63" s="13"/>
      <c r="PA63" s="13"/>
      <c r="PB63" s="13"/>
      <c r="PC63" s="13"/>
      <c r="PD63" s="13"/>
      <c r="PE63" s="13"/>
      <c r="PF63" s="13"/>
      <c r="PG63" s="13"/>
      <c r="PH63" s="13"/>
      <c r="PI63" s="13"/>
      <c r="PJ63" s="13"/>
      <c r="PK63" s="13"/>
      <c r="PL63" s="13"/>
      <c r="PM63" s="13"/>
      <c r="PN63" s="13"/>
      <c r="PO63" s="13"/>
      <c r="PP63" s="13"/>
      <c r="PQ63" s="13"/>
      <c r="PR63" s="13"/>
      <c r="PS63" s="13"/>
      <c r="PT63" s="13"/>
      <c r="PU63" s="13"/>
      <c r="PV63" s="13"/>
      <c r="PW63" s="13"/>
      <c r="PX63" s="13"/>
      <c r="PY63" s="13"/>
      <c r="PZ63" s="13"/>
      <c r="QA63" s="13"/>
      <c r="QB63" s="13"/>
      <c r="QC63" s="13"/>
      <c r="QD63" s="13"/>
      <c r="QE63" s="13"/>
      <c r="QF63" s="13"/>
      <c r="QG63" s="13"/>
      <c r="QH63" s="13"/>
      <c r="QI63" s="13"/>
      <c r="QJ63" s="13"/>
      <c r="QK63" s="13"/>
      <c r="QL63" s="13"/>
      <c r="QM63" s="13"/>
      <c r="QN63" s="13"/>
      <c r="QO63" s="13"/>
      <c r="QP63" s="13"/>
      <c r="QQ63" s="13"/>
      <c r="QR63" s="13"/>
      <c r="QS63" s="13"/>
      <c r="QT63" s="13"/>
      <c r="QU63" s="13"/>
      <c r="QV63" s="13"/>
      <c r="QW63" s="13"/>
      <c r="QX63" s="13"/>
      <c r="QY63" s="13"/>
      <c r="QZ63" s="13"/>
      <c r="RA63" s="13"/>
      <c r="RB63" s="13"/>
      <c r="RC63" s="13"/>
      <c r="RD63" s="13"/>
      <c r="RE63" s="13"/>
      <c r="RF63" s="13"/>
      <c r="RG63" s="13"/>
      <c r="RH63" s="13"/>
      <c r="RI63" s="13"/>
      <c r="RJ63" s="13"/>
      <c r="RK63" s="13"/>
    </row>
    <row r="64" ht="13.75" spans="1:479">
      <c r="A64" s="88" t="s">
        <v>12313</v>
      </c>
      <c r="B64" s="88" t="s">
        <v>771</v>
      </c>
      <c r="C64" s="106" t="s">
        <v>767</v>
      </c>
      <c r="D64" s="89" t="s">
        <v>494</v>
      </c>
      <c r="E64" s="90">
        <v>40</v>
      </c>
      <c r="F64" s="90">
        <v>0</v>
      </c>
      <c r="G64" s="90">
        <f t="shared" si="0"/>
        <v>0</v>
      </c>
      <c r="H64" s="94"/>
      <c r="I64" s="95"/>
      <c r="J64" s="95"/>
      <c r="K64" s="95"/>
      <c r="L64" s="95"/>
      <c r="M64" s="97"/>
      <c r="N64" s="94"/>
      <c r="O64" s="95"/>
      <c r="P64" s="95"/>
      <c r="Q64" s="95"/>
      <c r="R64" s="97"/>
      <c r="S64" s="107"/>
      <c r="T64" s="109"/>
      <c r="U64" s="108"/>
      <c r="V64" s="109"/>
      <c r="W64" s="109"/>
      <c r="X64" s="110"/>
      <c r="Y64" s="107"/>
      <c r="Z64" s="108"/>
      <c r="AA64" s="108"/>
      <c r="AB64" s="109"/>
      <c r="AC64" s="109"/>
      <c r="AD64" s="110"/>
      <c r="AE64" s="94"/>
      <c r="AF64" s="96"/>
      <c r="AG64" s="96"/>
      <c r="AH64" s="95"/>
      <c r="AI64" s="95"/>
      <c r="AJ64" s="95"/>
      <c r="AK64" s="95"/>
      <c r="AL64" s="107"/>
      <c r="AM64" s="107"/>
      <c r="AN64" s="107"/>
      <c r="AO64" s="107"/>
      <c r="AP64" s="107"/>
      <c r="AQ64" s="107"/>
      <c r="AR64" s="107"/>
      <c r="AS64" s="107"/>
      <c r="AT64" s="107"/>
      <c r="AU64" s="107"/>
      <c r="AV64" s="107"/>
      <c r="AW64" s="107"/>
      <c r="AX64" s="107"/>
      <c r="AY64" s="97"/>
      <c r="AZ64" s="97"/>
      <c r="BA64" s="97"/>
      <c r="BB64" s="97"/>
      <c r="BC64" s="98" t="s">
        <v>12265</v>
      </c>
      <c r="BD64" s="98" t="s">
        <v>12265</v>
      </c>
      <c r="BE64" s="99" t="s">
        <v>12265</v>
      </c>
      <c r="BF64" s="111"/>
      <c r="BG64" s="103"/>
      <c r="BH64" s="103"/>
      <c r="BI64" s="103"/>
      <c r="BJ64" s="99"/>
      <c r="BK64" s="112" t="s">
        <v>20</v>
      </c>
      <c r="BL64" s="102"/>
      <c r="BM64" s="99"/>
      <c r="BN64" s="99" t="s">
        <v>12276</v>
      </c>
      <c r="BT64" s="99"/>
      <c r="BU64" s="99"/>
      <c r="BV64" s="99"/>
      <c r="BW64" s="99"/>
      <c r="BX64" s="99"/>
      <c r="CB64" s="13" t="s">
        <v>12273</v>
      </c>
    </row>
    <row r="65" ht="13.75" spans="1:479">
      <c r="A65" s="88" t="s">
        <v>12313</v>
      </c>
      <c r="B65" s="88" t="s">
        <v>768</v>
      </c>
      <c r="C65" s="106" t="s">
        <v>11751</v>
      </c>
      <c r="D65" s="89" t="s">
        <v>12266</v>
      </c>
      <c r="E65" s="90">
        <v>40</v>
      </c>
      <c r="F65" s="90">
        <v>5</v>
      </c>
      <c r="G65" s="90">
        <f t="shared" si="0"/>
        <v>200</v>
      </c>
      <c r="H65" s="94"/>
      <c r="I65" s="95"/>
      <c r="J65" s="95"/>
      <c r="K65" s="95"/>
      <c r="L65" s="95"/>
      <c r="M65" s="97"/>
      <c r="N65" s="94"/>
      <c r="O65" s="95"/>
      <c r="P65" s="95"/>
      <c r="Q65" s="95"/>
      <c r="R65" s="97"/>
      <c r="S65" s="91"/>
      <c r="T65" s="92"/>
      <c r="U65" s="113">
        <v>21</v>
      </c>
      <c r="V65" s="92">
        <v>10</v>
      </c>
      <c r="W65" s="92">
        <v>33</v>
      </c>
      <c r="X65" s="93"/>
      <c r="Y65" s="91"/>
      <c r="Z65" s="113"/>
      <c r="AA65" s="113"/>
      <c r="AB65" s="92"/>
      <c r="AC65" s="92"/>
      <c r="AD65" s="93"/>
      <c r="AE65" s="94"/>
      <c r="AF65" s="96"/>
      <c r="AG65" s="96"/>
      <c r="AH65" s="95"/>
      <c r="AI65" s="95"/>
      <c r="AJ65" s="95"/>
      <c r="AK65" s="95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7"/>
      <c r="AZ65" s="97"/>
      <c r="BA65" s="97"/>
      <c r="BB65" s="97"/>
      <c r="BC65" s="98" t="s">
        <v>12279</v>
      </c>
      <c r="BD65" s="98" t="s">
        <v>12280</v>
      </c>
      <c r="BE65" s="99" t="s">
        <v>12284</v>
      </c>
      <c r="BF65" s="111" t="s">
        <v>12272</v>
      </c>
      <c r="BG65" s="103"/>
      <c r="BH65" s="103"/>
      <c r="BI65" s="103"/>
      <c r="BJ65" s="99"/>
      <c r="BK65" s="112" t="s">
        <v>1511</v>
      </c>
      <c r="BL65" s="102"/>
      <c r="BM65" s="99"/>
      <c r="BN65" s="99"/>
      <c r="BT65" s="99"/>
      <c r="BU65" s="99"/>
      <c r="BV65" s="99"/>
      <c r="BW65" s="99"/>
      <c r="BX65" s="99"/>
      <c r="CB65" s="13" t="s">
        <v>12273</v>
      </c>
    </row>
    <row r="66" s="4" customFormat="1" ht="13.75" spans="1:479">
      <c r="A66" s="88" t="s">
        <v>12313</v>
      </c>
      <c r="B66" s="88" t="s">
        <v>768</v>
      </c>
      <c r="C66" s="106" t="s">
        <v>11751</v>
      </c>
      <c r="D66" s="89" t="s">
        <v>494</v>
      </c>
      <c r="E66" s="90">
        <v>40</v>
      </c>
      <c r="F66" s="90">
        <v>0</v>
      </c>
      <c r="G66" s="90">
        <f t="shared" si="0"/>
        <v>0</v>
      </c>
      <c r="H66" s="94"/>
      <c r="I66" s="95"/>
      <c r="J66" s="95"/>
      <c r="K66" s="95"/>
      <c r="L66" s="95"/>
      <c r="M66" s="97"/>
      <c r="N66" s="94"/>
      <c r="O66" s="95"/>
      <c r="P66" s="95"/>
      <c r="Q66" s="95"/>
      <c r="R66" s="97"/>
      <c r="S66" s="107"/>
      <c r="T66" s="109"/>
      <c r="U66" s="108"/>
      <c r="V66" s="109"/>
      <c r="W66" s="109"/>
      <c r="X66" s="110"/>
      <c r="Y66" s="107"/>
      <c r="Z66" s="108"/>
      <c r="AA66" s="108"/>
      <c r="AB66" s="109"/>
      <c r="AC66" s="109"/>
      <c r="AD66" s="110"/>
      <c r="AE66" s="94"/>
      <c r="AF66" s="96"/>
      <c r="AG66" s="96"/>
      <c r="AH66" s="95"/>
      <c r="AI66" s="95"/>
      <c r="AJ66" s="95"/>
      <c r="AK66" s="95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97"/>
      <c r="AZ66" s="97"/>
      <c r="BA66" s="97"/>
      <c r="BB66" s="97"/>
      <c r="BC66" s="98" t="s">
        <v>12265</v>
      </c>
      <c r="BD66" s="98" t="s">
        <v>12265</v>
      </c>
      <c r="BE66" s="99" t="s">
        <v>12265</v>
      </c>
      <c r="BF66" s="111"/>
      <c r="BG66" s="103"/>
      <c r="BH66" s="103"/>
      <c r="BI66" s="103"/>
      <c r="BJ66" s="99"/>
      <c r="BK66" s="112" t="s">
        <v>20</v>
      </c>
      <c r="BL66" s="102"/>
      <c r="BM66" s="99"/>
      <c r="BN66" s="99" t="s">
        <v>12276</v>
      </c>
      <c r="BO66" s="13"/>
      <c r="BP66" s="13"/>
      <c r="BQ66" s="13"/>
      <c r="BR66" s="13"/>
      <c r="BS66" s="13"/>
      <c r="BT66" s="99"/>
      <c r="BU66" s="99"/>
      <c r="BV66" s="99"/>
      <c r="BW66" s="99"/>
      <c r="BX66" s="99"/>
      <c r="BY66" s="13"/>
      <c r="BZ66" s="13"/>
      <c r="CA66" s="13"/>
      <c r="CB66" s="13" t="s">
        <v>12273</v>
      </c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3"/>
      <c r="KG66" s="13"/>
      <c r="KH66" s="13"/>
      <c r="KI66" s="13"/>
      <c r="KJ66" s="13"/>
      <c r="KK66" s="13"/>
      <c r="KL66" s="13"/>
      <c r="KM66" s="13"/>
      <c r="KN66" s="13"/>
      <c r="KO66" s="13"/>
      <c r="KP66" s="13"/>
      <c r="KQ66" s="13"/>
      <c r="KR66" s="13"/>
      <c r="KS66" s="13"/>
      <c r="KT66" s="13"/>
      <c r="KU66" s="13"/>
      <c r="KV66" s="13"/>
      <c r="KW66" s="13"/>
      <c r="KX66" s="13"/>
      <c r="KY66" s="13"/>
      <c r="KZ66" s="13"/>
      <c r="LA66" s="13"/>
      <c r="LB66" s="13"/>
      <c r="LC66" s="13"/>
      <c r="LD66" s="13"/>
      <c r="LE66" s="13"/>
      <c r="LF66" s="13"/>
      <c r="LG66" s="13"/>
      <c r="LH66" s="13"/>
      <c r="LI66" s="13"/>
      <c r="LJ66" s="13"/>
      <c r="LK66" s="13"/>
      <c r="LL66" s="13"/>
      <c r="LM66" s="13"/>
      <c r="LN66" s="13"/>
      <c r="LO66" s="13"/>
      <c r="LP66" s="13"/>
      <c r="LQ66" s="13"/>
      <c r="LR66" s="13"/>
      <c r="LS66" s="13"/>
      <c r="LT66" s="13"/>
      <c r="LU66" s="13"/>
      <c r="LV66" s="13"/>
      <c r="LW66" s="13"/>
      <c r="LX66" s="13"/>
      <c r="LY66" s="13"/>
      <c r="LZ66" s="13"/>
      <c r="MA66" s="13"/>
      <c r="MB66" s="13"/>
      <c r="MC66" s="13"/>
      <c r="MD66" s="13"/>
      <c r="ME66" s="13"/>
      <c r="MF66" s="13"/>
      <c r="MG66" s="13"/>
      <c r="MH66" s="13"/>
      <c r="MI66" s="13"/>
      <c r="MJ66" s="13"/>
      <c r="MK66" s="13"/>
      <c r="ML66" s="13"/>
      <c r="MM66" s="13"/>
      <c r="MN66" s="13"/>
      <c r="MO66" s="13"/>
      <c r="MP66" s="13"/>
      <c r="MQ66" s="13"/>
      <c r="MR66" s="13"/>
      <c r="MS66" s="13"/>
      <c r="MT66" s="13"/>
      <c r="MU66" s="13"/>
      <c r="MV66" s="13"/>
      <c r="MW66" s="13"/>
      <c r="MX66" s="13"/>
      <c r="MY66" s="13"/>
      <c r="MZ66" s="13"/>
      <c r="NA66" s="13"/>
      <c r="NB66" s="13"/>
      <c r="NC66" s="13"/>
      <c r="ND66" s="13"/>
      <c r="NE66" s="13"/>
      <c r="NF66" s="13"/>
      <c r="NG66" s="13"/>
      <c r="NH66" s="13"/>
      <c r="NI66" s="13"/>
      <c r="NJ66" s="13"/>
      <c r="NK66" s="13"/>
      <c r="NL66" s="13"/>
      <c r="NM66" s="13"/>
      <c r="NN66" s="13"/>
      <c r="NO66" s="13"/>
      <c r="NP66" s="13"/>
      <c r="NQ66" s="13"/>
      <c r="NR66" s="13"/>
      <c r="NS66" s="13"/>
      <c r="NT66" s="13"/>
      <c r="NU66" s="13"/>
      <c r="NV66" s="13"/>
      <c r="NW66" s="13"/>
      <c r="NX66" s="13"/>
      <c r="NY66" s="13"/>
      <c r="NZ66" s="13"/>
      <c r="OA66" s="13"/>
      <c r="OB66" s="13"/>
      <c r="OC66" s="13"/>
      <c r="OD66" s="13"/>
      <c r="OE66" s="13"/>
      <c r="OF66" s="13"/>
      <c r="OG66" s="13"/>
      <c r="OH66" s="13"/>
      <c r="OI66" s="13"/>
      <c r="OJ66" s="13"/>
      <c r="OK66" s="13"/>
      <c r="OL66" s="13"/>
      <c r="OM66" s="13"/>
      <c r="ON66" s="13"/>
      <c r="OO66" s="13"/>
      <c r="OP66" s="13"/>
      <c r="OQ66" s="13"/>
      <c r="OR66" s="13"/>
      <c r="OS66" s="13"/>
      <c r="OT66" s="13"/>
      <c r="OU66" s="13"/>
      <c r="OV66" s="13"/>
      <c r="OW66" s="13"/>
      <c r="OX66" s="13"/>
      <c r="OY66" s="13"/>
      <c r="OZ66" s="13"/>
      <c r="PA66" s="13"/>
      <c r="PB66" s="13"/>
      <c r="PC66" s="13"/>
      <c r="PD66" s="13"/>
      <c r="PE66" s="13"/>
      <c r="PF66" s="13"/>
      <c r="PG66" s="13"/>
      <c r="PH66" s="13"/>
      <c r="PI66" s="13"/>
      <c r="PJ66" s="13"/>
      <c r="PK66" s="13"/>
      <c r="PL66" s="13"/>
      <c r="PM66" s="13"/>
      <c r="PN66" s="13"/>
      <c r="PO66" s="13"/>
      <c r="PP66" s="13"/>
      <c r="PQ66" s="13"/>
      <c r="PR66" s="13"/>
      <c r="PS66" s="13"/>
      <c r="PT66" s="13"/>
      <c r="PU66" s="13"/>
      <c r="PV66" s="13"/>
      <c r="PW66" s="13"/>
      <c r="PX66" s="13"/>
      <c r="PY66" s="13"/>
      <c r="PZ66" s="13"/>
      <c r="QA66" s="13"/>
      <c r="QB66" s="13"/>
      <c r="QC66" s="13"/>
      <c r="QD66" s="13"/>
      <c r="QE66" s="13"/>
      <c r="QF66" s="13"/>
      <c r="QG66" s="13"/>
      <c r="QH66" s="13"/>
      <c r="QI66" s="13"/>
      <c r="QJ66" s="13"/>
      <c r="QK66" s="13"/>
      <c r="QL66" s="13"/>
      <c r="QM66" s="13"/>
      <c r="QN66" s="13"/>
      <c r="QO66" s="13"/>
      <c r="QP66" s="13"/>
      <c r="QQ66" s="13"/>
      <c r="QR66" s="13"/>
      <c r="QS66" s="13"/>
      <c r="QT66" s="13"/>
      <c r="QU66" s="13"/>
      <c r="QV66" s="13"/>
      <c r="QW66" s="13"/>
      <c r="QX66" s="13"/>
      <c r="QY66" s="13"/>
      <c r="QZ66" s="13"/>
      <c r="RA66" s="13"/>
      <c r="RB66" s="13"/>
      <c r="RC66" s="13"/>
      <c r="RD66" s="13"/>
      <c r="RE66" s="13"/>
      <c r="RF66" s="13"/>
      <c r="RG66" s="13"/>
      <c r="RH66" s="13"/>
      <c r="RI66" s="13"/>
      <c r="RJ66" s="13"/>
      <c r="RK66" s="13"/>
    </row>
    <row r="67" s="4" customFormat="1" ht="13.75" spans="1:479">
      <c r="A67" s="88" t="s">
        <v>12314</v>
      </c>
      <c r="B67" s="88" t="s">
        <v>826</v>
      </c>
      <c r="C67" s="106" t="s">
        <v>824</v>
      </c>
      <c r="D67" s="89" t="s">
        <v>12266</v>
      </c>
      <c r="E67" s="90">
        <v>8</v>
      </c>
      <c r="F67" s="90">
        <v>26</v>
      </c>
      <c r="G67" s="90">
        <f t="shared" si="0"/>
        <v>208</v>
      </c>
      <c r="H67" s="91"/>
      <c r="I67" s="92"/>
      <c r="J67" s="92"/>
      <c r="K67" s="92"/>
      <c r="L67" s="92"/>
      <c r="M67" s="93"/>
      <c r="N67" s="91"/>
      <c r="O67" s="92"/>
      <c r="P67" s="92"/>
      <c r="Q67" s="92"/>
      <c r="R67" s="93"/>
      <c r="S67" s="91"/>
      <c r="T67" s="92"/>
      <c r="U67" s="113">
        <v>16</v>
      </c>
      <c r="V67" s="92">
        <v>16</v>
      </c>
      <c r="W67" s="92">
        <v>6</v>
      </c>
      <c r="X67" s="93"/>
      <c r="Y67" s="91"/>
      <c r="Z67" s="113"/>
      <c r="AA67" s="113"/>
      <c r="AB67" s="92"/>
      <c r="AC67" s="92"/>
      <c r="AD67" s="93"/>
      <c r="AE67" s="91"/>
      <c r="AF67" s="113"/>
      <c r="AG67" s="113"/>
      <c r="AH67" s="92"/>
      <c r="AI67" s="92"/>
      <c r="AJ67" s="92"/>
      <c r="AK67" s="92"/>
      <c r="AL67" s="91"/>
      <c r="AM67" s="91"/>
      <c r="AN67" s="91"/>
      <c r="AO67" s="91"/>
      <c r="AP67" s="91"/>
      <c r="AQ67" s="91"/>
      <c r="AR67" s="94"/>
      <c r="AS67" s="94"/>
      <c r="AT67" s="94"/>
      <c r="AU67" s="94"/>
      <c r="AV67" s="94"/>
      <c r="AW67" s="94"/>
      <c r="AX67" s="94"/>
      <c r="AY67" s="97"/>
      <c r="AZ67" s="97"/>
      <c r="BA67" s="97"/>
      <c r="BB67" s="97"/>
      <c r="BC67" s="98" t="s">
        <v>12315</v>
      </c>
      <c r="BD67" s="98" t="s">
        <v>12270</v>
      </c>
      <c r="BE67" s="99" t="s">
        <v>12271</v>
      </c>
      <c r="BF67" s="111"/>
      <c r="BG67" s="103"/>
      <c r="BH67" s="103"/>
      <c r="BI67" s="103"/>
      <c r="BJ67" s="99"/>
      <c r="BK67" s="112" t="s">
        <v>1511</v>
      </c>
      <c r="BL67" s="102"/>
      <c r="BM67" s="99"/>
      <c r="BN67" s="99"/>
      <c r="BO67" s="13"/>
      <c r="BP67" s="13"/>
      <c r="BQ67" s="13"/>
      <c r="BR67" s="13"/>
      <c r="BS67" s="13"/>
      <c r="BT67" s="99"/>
      <c r="BU67" s="99"/>
      <c r="BV67" s="99"/>
      <c r="BW67" s="99"/>
      <c r="BX67" s="99"/>
      <c r="BY67" s="13"/>
      <c r="BZ67" s="13"/>
      <c r="CA67" s="13"/>
      <c r="CB67" s="13" t="s">
        <v>12273</v>
      </c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3"/>
      <c r="KG67" s="13"/>
      <c r="KH67" s="13"/>
      <c r="KI67" s="13"/>
      <c r="KJ67" s="13"/>
      <c r="KK67" s="13"/>
      <c r="KL67" s="13"/>
      <c r="KM67" s="13"/>
      <c r="KN67" s="13"/>
      <c r="KO67" s="13"/>
      <c r="KP67" s="13"/>
      <c r="KQ67" s="13"/>
      <c r="KR67" s="13"/>
      <c r="KS67" s="13"/>
      <c r="KT67" s="13"/>
      <c r="KU67" s="13"/>
      <c r="KV67" s="13"/>
      <c r="KW67" s="13"/>
      <c r="KX67" s="13"/>
      <c r="KY67" s="13"/>
      <c r="KZ67" s="13"/>
      <c r="LA67" s="13"/>
      <c r="LB67" s="13"/>
      <c r="LC67" s="13"/>
      <c r="LD67" s="13"/>
      <c r="LE67" s="13"/>
      <c r="LF67" s="13"/>
      <c r="LG67" s="13"/>
      <c r="LH67" s="13"/>
      <c r="LI67" s="13"/>
      <c r="LJ67" s="13"/>
      <c r="LK67" s="13"/>
      <c r="LL67" s="13"/>
      <c r="LM67" s="13"/>
      <c r="LN67" s="13"/>
      <c r="LO67" s="13"/>
      <c r="LP67" s="13"/>
      <c r="LQ67" s="13"/>
      <c r="LR67" s="13"/>
      <c r="LS67" s="13"/>
      <c r="LT67" s="13"/>
      <c r="LU67" s="13"/>
      <c r="LV67" s="13"/>
      <c r="LW67" s="13"/>
      <c r="LX67" s="13"/>
      <c r="LY67" s="13"/>
      <c r="LZ67" s="13"/>
      <c r="MA67" s="13"/>
      <c r="MB67" s="13"/>
      <c r="MC67" s="13"/>
      <c r="MD67" s="13"/>
      <c r="ME67" s="13"/>
      <c r="MF67" s="13"/>
      <c r="MG67" s="13"/>
      <c r="MH67" s="13"/>
      <c r="MI67" s="13"/>
      <c r="MJ67" s="13"/>
      <c r="MK67" s="13"/>
      <c r="ML67" s="13"/>
      <c r="MM67" s="13"/>
      <c r="MN67" s="13"/>
      <c r="MO67" s="13"/>
      <c r="MP67" s="13"/>
      <c r="MQ67" s="13"/>
      <c r="MR67" s="13"/>
      <c r="MS67" s="13"/>
      <c r="MT67" s="13"/>
      <c r="MU67" s="13"/>
      <c r="MV67" s="13"/>
      <c r="MW67" s="13"/>
      <c r="MX67" s="13"/>
      <c r="MY67" s="13"/>
      <c r="MZ67" s="13"/>
      <c r="NA67" s="13"/>
      <c r="NB67" s="13"/>
      <c r="NC67" s="13"/>
      <c r="ND67" s="13"/>
      <c r="NE67" s="13"/>
      <c r="NF67" s="13"/>
      <c r="NG67" s="13"/>
      <c r="NH67" s="13"/>
      <c r="NI67" s="13"/>
      <c r="NJ67" s="13"/>
      <c r="NK67" s="13"/>
      <c r="NL67" s="13"/>
      <c r="NM67" s="13"/>
      <c r="NN67" s="13"/>
      <c r="NO67" s="13"/>
      <c r="NP67" s="13"/>
      <c r="NQ67" s="13"/>
      <c r="NR67" s="13"/>
      <c r="NS67" s="13"/>
      <c r="NT67" s="13"/>
      <c r="NU67" s="13"/>
      <c r="NV67" s="13"/>
      <c r="NW67" s="13"/>
      <c r="NX67" s="13"/>
      <c r="NY67" s="13"/>
      <c r="NZ67" s="13"/>
      <c r="OA67" s="13"/>
      <c r="OB67" s="13"/>
      <c r="OC67" s="13"/>
      <c r="OD67" s="13"/>
      <c r="OE67" s="13"/>
      <c r="OF67" s="13"/>
      <c r="OG67" s="13"/>
      <c r="OH67" s="13"/>
      <c r="OI67" s="13"/>
      <c r="OJ67" s="13"/>
      <c r="OK67" s="13"/>
      <c r="OL67" s="13"/>
      <c r="OM67" s="13"/>
      <c r="ON67" s="13"/>
      <c r="OO67" s="13"/>
      <c r="OP67" s="13"/>
      <c r="OQ67" s="13"/>
      <c r="OR67" s="13"/>
      <c r="OS67" s="13"/>
      <c r="OT67" s="13"/>
      <c r="OU67" s="13"/>
      <c r="OV67" s="13"/>
      <c r="OW67" s="13"/>
      <c r="OX67" s="13"/>
      <c r="OY67" s="13"/>
      <c r="OZ67" s="13"/>
      <c r="PA67" s="13"/>
      <c r="PB67" s="13"/>
      <c r="PC67" s="13"/>
      <c r="PD67" s="13"/>
      <c r="PE67" s="13"/>
      <c r="PF67" s="13"/>
      <c r="PG67" s="13"/>
      <c r="PH67" s="13"/>
      <c r="PI67" s="13"/>
      <c r="PJ67" s="13"/>
      <c r="PK67" s="13"/>
      <c r="PL67" s="13"/>
      <c r="PM67" s="13"/>
      <c r="PN67" s="13"/>
      <c r="PO67" s="13"/>
      <c r="PP67" s="13"/>
      <c r="PQ67" s="13"/>
      <c r="PR67" s="13"/>
      <c r="PS67" s="13"/>
      <c r="PT67" s="13"/>
      <c r="PU67" s="13"/>
      <c r="PV67" s="13"/>
      <c r="PW67" s="13"/>
      <c r="PX67" s="13"/>
      <c r="PY67" s="13"/>
      <c r="PZ67" s="13"/>
      <c r="QA67" s="13"/>
      <c r="QB67" s="13"/>
      <c r="QC67" s="13"/>
      <c r="QD67" s="13"/>
      <c r="QE67" s="13"/>
      <c r="QF67" s="13"/>
      <c r="QG67" s="13"/>
      <c r="QH67" s="13"/>
      <c r="QI67" s="13"/>
      <c r="QJ67" s="13"/>
      <c r="QK67" s="13"/>
      <c r="QL67" s="13"/>
      <c r="QM67" s="13"/>
      <c r="QN67" s="13"/>
      <c r="QO67" s="13"/>
      <c r="QP67" s="13"/>
      <c r="QQ67" s="13"/>
      <c r="QR67" s="13"/>
      <c r="QS67" s="13"/>
      <c r="QT67" s="13"/>
      <c r="QU67" s="13"/>
      <c r="QV67" s="13"/>
      <c r="QW67" s="13"/>
      <c r="QX67" s="13"/>
      <c r="QY67" s="13"/>
      <c r="QZ67" s="13"/>
      <c r="RA67" s="13"/>
      <c r="RB67" s="13"/>
      <c r="RC67" s="13"/>
      <c r="RD67" s="13"/>
      <c r="RE67" s="13"/>
      <c r="RF67" s="13"/>
      <c r="RG67" s="13"/>
      <c r="RH67" s="13"/>
      <c r="RI67" s="13"/>
      <c r="RJ67" s="13"/>
      <c r="RK67" s="13"/>
    </row>
    <row r="68" s="4" customFormat="1" ht="13.75" spans="1:479">
      <c r="A68" s="88" t="s">
        <v>12314</v>
      </c>
      <c r="B68" s="88" t="s">
        <v>826</v>
      </c>
      <c r="C68" s="106" t="s">
        <v>824</v>
      </c>
      <c r="D68" s="89" t="s">
        <v>494</v>
      </c>
      <c r="E68" s="90">
        <v>8</v>
      </c>
      <c r="F68" s="90">
        <v>70</v>
      </c>
      <c r="G68" s="90">
        <f t="shared" si="0"/>
        <v>560</v>
      </c>
      <c r="H68" s="91"/>
      <c r="I68" s="92"/>
      <c r="J68" s="92"/>
      <c r="K68" s="92"/>
      <c r="L68" s="92"/>
      <c r="M68" s="93"/>
      <c r="N68" s="91"/>
      <c r="O68" s="92"/>
      <c r="P68" s="92"/>
      <c r="Q68" s="92"/>
      <c r="R68" s="93"/>
      <c r="S68" s="91"/>
      <c r="T68" s="92"/>
      <c r="U68" s="113">
        <v>49</v>
      </c>
      <c r="V68" s="92">
        <v>42</v>
      </c>
      <c r="W68" s="92">
        <v>13</v>
      </c>
      <c r="X68" s="93"/>
      <c r="Y68" s="91"/>
      <c r="Z68" s="113"/>
      <c r="AA68" s="113"/>
      <c r="AB68" s="92"/>
      <c r="AC68" s="92"/>
      <c r="AD68" s="93"/>
      <c r="AE68" s="91"/>
      <c r="AF68" s="113"/>
      <c r="AG68" s="113"/>
      <c r="AH68" s="92"/>
      <c r="AI68" s="92"/>
      <c r="AJ68" s="92"/>
      <c r="AK68" s="92"/>
      <c r="AL68" s="91"/>
      <c r="AM68" s="91"/>
      <c r="AN68" s="91"/>
      <c r="AO68" s="91"/>
      <c r="AP68" s="91"/>
      <c r="AQ68" s="91"/>
      <c r="AR68" s="94"/>
      <c r="AS68" s="94"/>
      <c r="AT68" s="94"/>
      <c r="AU68" s="94"/>
      <c r="AV68" s="94"/>
      <c r="AW68" s="94"/>
      <c r="AX68" s="94"/>
      <c r="AY68" s="97"/>
      <c r="AZ68" s="97"/>
      <c r="BA68" s="97"/>
      <c r="BB68" s="97"/>
      <c r="BC68" s="98" t="s">
        <v>12316</v>
      </c>
      <c r="BD68" s="98" t="s">
        <v>12274</v>
      </c>
      <c r="BE68" s="99" t="s">
        <v>12271</v>
      </c>
      <c r="BF68" s="111"/>
      <c r="BG68" s="103"/>
      <c r="BH68" s="103"/>
      <c r="BI68" s="103"/>
      <c r="BJ68" s="99"/>
      <c r="BK68" s="112" t="s">
        <v>1511</v>
      </c>
      <c r="BL68" s="102"/>
      <c r="BM68" s="99"/>
      <c r="BN68" s="99" t="s">
        <v>12276</v>
      </c>
      <c r="BO68" s="13"/>
      <c r="BP68" s="13"/>
      <c r="BQ68" s="13"/>
      <c r="BR68" s="13"/>
      <c r="BS68" s="13"/>
      <c r="BT68" s="99"/>
      <c r="BU68" s="99"/>
      <c r="BV68" s="99"/>
      <c r="BW68" s="99"/>
      <c r="BX68" s="99"/>
      <c r="BY68" s="13"/>
      <c r="BZ68" s="13"/>
      <c r="CA68" s="13"/>
      <c r="CB68" s="13" t="s">
        <v>12273</v>
      </c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3"/>
      <c r="KG68" s="13"/>
      <c r="KH68" s="13"/>
      <c r="KI68" s="13"/>
      <c r="KJ68" s="13"/>
      <c r="KK68" s="13"/>
      <c r="KL68" s="13"/>
      <c r="KM68" s="13"/>
      <c r="KN68" s="13"/>
      <c r="KO68" s="13"/>
      <c r="KP68" s="13"/>
      <c r="KQ68" s="13"/>
      <c r="KR68" s="13"/>
      <c r="KS68" s="13"/>
      <c r="KT68" s="13"/>
      <c r="KU68" s="13"/>
      <c r="KV68" s="13"/>
      <c r="KW68" s="13"/>
      <c r="KX68" s="13"/>
      <c r="KY68" s="13"/>
      <c r="KZ68" s="13"/>
      <c r="LA68" s="13"/>
      <c r="LB68" s="13"/>
      <c r="LC68" s="13"/>
      <c r="LD68" s="13"/>
      <c r="LE68" s="13"/>
      <c r="LF68" s="13"/>
      <c r="LG68" s="13"/>
      <c r="LH68" s="13"/>
      <c r="LI68" s="13"/>
      <c r="LJ68" s="13"/>
      <c r="LK68" s="13"/>
      <c r="LL68" s="13"/>
      <c r="LM68" s="13"/>
      <c r="LN68" s="13"/>
      <c r="LO68" s="13"/>
      <c r="LP68" s="13"/>
      <c r="LQ68" s="13"/>
      <c r="LR68" s="13"/>
      <c r="LS68" s="13"/>
      <c r="LT68" s="13"/>
      <c r="LU68" s="13"/>
      <c r="LV68" s="13"/>
      <c r="LW68" s="13"/>
      <c r="LX68" s="13"/>
      <c r="LY68" s="13"/>
      <c r="LZ68" s="13"/>
      <c r="MA68" s="13"/>
      <c r="MB68" s="13"/>
      <c r="MC68" s="13"/>
      <c r="MD68" s="13"/>
      <c r="ME68" s="13"/>
      <c r="MF68" s="13"/>
      <c r="MG68" s="13"/>
      <c r="MH68" s="13"/>
      <c r="MI68" s="13"/>
      <c r="MJ68" s="13"/>
      <c r="MK68" s="13"/>
      <c r="ML68" s="13"/>
      <c r="MM68" s="13"/>
      <c r="MN68" s="13"/>
      <c r="MO68" s="13"/>
      <c r="MP68" s="13"/>
      <c r="MQ68" s="13"/>
      <c r="MR68" s="13"/>
      <c r="MS68" s="13"/>
      <c r="MT68" s="13"/>
      <c r="MU68" s="13"/>
      <c r="MV68" s="13"/>
      <c r="MW68" s="13"/>
      <c r="MX68" s="13"/>
      <c r="MY68" s="13"/>
      <c r="MZ68" s="13"/>
      <c r="NA68" s="13"/>
      <c r="NB68" s="13"/>
      <c r="NC68" s="13"/>
      <c r="ND68" s="13"/>
      <c r="NE68" s="13"/>
      <c r="NF68" s="13"/>
      <c r="NG68" s="13"/>
      <c r="NH68" s="13"/>
      <c r="NI68" s="13"/>
      <c r="NJ68" s="13"/>
      <c r="NK68" s="13"/>
      <c r="NL68" s="13"/>
      <c r="NM68" s="13"/>
      <c r="NN68" s="13"/>
      <c r="NO68" s="13"/>
      <c r="NP68" s="13"/>
      <c r="NQ68" s="13"/>
      <c r="NR68" s="13"/>
      <c r="NS68" s="13"/>
      <c r="NT68" s="13"/>
      <c r="NU68" s="13"/>
      <c r="NV68" s="13"/>
      <c r="NW68" s="13"/>
      <c r="NX68" s="13"/>
      <c r="NY68" s="13"/>
      <c r="NZ68" s="13"/>
      <c r="OA68" s="13"/>
      <c r="OB68" s="13"/>
      <c r="OC68" s="13"/>
      <c r="OD68" s="13"/>
      <c r="OE68" s="13"/>
      <c r="OF68" s="13"/>
      <c r="OG68" s="13"/>
      <c r="OH68" s="13"/>
      <c r="OI68" s="13"/>
      <c r="OJ68" s="13"/>
      <c r="OK68" s="13"/>
      <c r="OL68" s="13"/>
      <c r="OM68" s="13"/>
      <c r="ON68" s="13"/>
      <c r="OO68" s="13"/>
      <c r="OP68" s="13"/>
      <c r="OQ68" s="13"/>
      <c r="OR68" s="13"/>
      <c r="OS68" s="13"/>
      <c r="OT68" s="13"/>
      <c r="OU68" s="13"/>
      <c r="OV68" s="13"/>
      <c r="OW68" s="13"/>
      <c r="OX68" s="13"/>
      <c r="OY68" s="13"/>
      <c r="OZ68" s="13"/>
      <c r="PA68" s="13"/>
      <c r="PB68" s="13"/>
      <c r="PC68" s="13"/>
      <c r="PD68" s="13"/>
      <c r="PE68" s="13"/>
      <c r="PF68" s="13"/>
      <c r="PG68" s="13"/>
      <c r="PH68" s="13"/>
      <c r="PI68" s="13"/>
      <c r="PJ68" s="13"/>
      <c r="PK68" s="13"/>
      <c r="PL68" s="13"/>
      <c r="PM68" s="13"/>
      <c r="PN68" s="13"/>
      <c r="PO68" s="13"/>
      <c r="PP68" s="13"/>
      <c r="PQ68" s="13"/>
      <c r="PR68" s="13"/>
      <c r="PS68" s="13"/>
      <c r="PT68" s="13"/>
      <c r="PU68" s="13"/>
      <c r="PV68" s="13"/>
      <c r="PW68" s="13"/>
      <c r="PX68" s="13"/>
      <c r="PY68" s="13"/>
      <c r="PZ68" s="13"/>
      <c r="QA68" s="13"/>
      <c r="QB68" s="13"/>
      <c r="QC68" s="13"/>
      <c r="QD68" s="13"/>
      <c r="QE68" s="13"/>
      <c r="QF68" s="13"/>
      <c r="QG68" s="13"/>
      <c r="QH68" s="13"/>
      <c r="QI68" s="13"/>
      <c r="QJ68" s="13"/>
      <c r="QK68" s="13"/>
      <c r="QL68" s="13"/>
      <c r="QM68" s="13"/>
      <c r="QN68" s="13"/>
      <c r="QO68" s="13"/>
      <c r="QP68" s="13"/>
      <c r="QQ68" s="13"/>
      <c r="QR68" s="13"/>
      <c r="QS68" s="13"/>
      <c r="QT68" s="13"/>
      <c r="QU68" s="13"/>
      <c r="QV68" s="13"/>
      <c r="QW68" s="13"/>
      <c r="QX68" s="13"/>
      <c r="QY68" s="13"/>
      <c r="QZ68" s="13"/>
      <c r="RA68" s="13"/>
      <c r="RB68" s="13"/>
      <c r="RC68" s="13"/>
      <c r="RD68" s="13"/>
      <c r="RE68" s="13"/>
      <c r="RF68" s="13"/>
      <c r="RG68" s="13"/>
      <c r="RH68" s="13"/>
      <c r="RI68" s="13"/>
      <c r="RJ68" s="13"/>
      <c r="RK68" s="13"/>
    </row>
    <row r="69" s="4" customFormat="1" ht="13.75" spans="1:479">
      <c r="A69" s="88" t="s">
        <v>12314</v>
      </c>
      <c r="B69" s="88" t="s">
        <v>826</v>
      </c>
      <c r="C69" s="106" t="s">
        <v>827</v>
      </c>
      <c r="D69" s="89" t="s">
        <v>12266</v>
      </c>
      <c r="E69" s="90">
        <v>8</v>
      </c>
      <c r="F69" s="90">
        <v>38</v>
      </c>
      <c r="G69" s="90">
        <f t="shared" ref="G69:G132" si="1">F69*E69</f>
        <v>304</v>
      </c>
      <c r="H69" s="91"/>
      <c r="I69" s="92"/>
      <c r="J69" s="92"/>
      <c r="K69" s="92"/>
      <c r="L69" s="92"/>
      <c r="M69" s="93"/>
      <c r="N69" s="91"/>
      <c r="O69" s="92"/>
      <c r="P69" s="92"/>
      <c r="Q69" s="92"/>
      <c r="R69" s="93"/>
      <c r="S69" s="91"/>
      <c r="T69" s="92"/>
      <c r="U69" s="113">
        <v>31</v>
      </c>
      <c r="V69" s="92">
        <v>24</v>
      </c>
      <c r="W69" s="92">
        <v>6</v>
      </c>
      <c r="X69" s="93"/>
      <c r="Y69" s="91"/>
      <c r="Z69" s="113"/>
      <c r="AA69" s="113"/>
      <c r="AB69" s="92"/>
      <c r="AC69" s="92"/>
      <c r="AD69" s="93"/>
      <c r="AE69" s="91"/>
      <c r="AF69" s="113"/>
      <c r="AG69" s="113"/>
      <c r="AH69" s="92"/>
      <c r="AI69" s="92"/>
      <c r="AJ69" s="92"/>
      <c r="AK69" s="92"/>
      <c r="AL69" s="91"/>
      <c r="AM69" s="91"/>
      <c r="AN69" s="91"/>
      <c r="AO69" s="91"/>
      <c r="AP69" s="91"/>
      <c r="AQ69" s="91"/>
      <c r="AR69" s="94"/>
      <c r="AS69" s="94"/>
      <c r="AT69" s="94"/>
      <c r="AU69" s="94"/>
      <c r="AV69" s="94"/>
      <c r="AW69" s="94"/>
      <c r="AX69" s="94"/>
      <c r="AY69" s="97"/>
      <c r="AZ69" s="97"/>
      <c r="BA69" s="97"/>
      <c r="BB69" s="97"/>
      <c r="BC69" s="98" t="s">
        <v>12315</v>
      </c>
      <c r="BD69" s="98" t="s">
        <v>12270</v>
      </c>
      <c r="BE69" s="99" t="s">
        <v>12271</v>
      </c>
      <c r="BF69" s="111"/>
      <c r="BG69" s="103"/>
      <c r="BH69" s="103"/>
      <c r="BI69" s="103"/>
      <c r="BJ69" s="99"/>
      <c r="BK69" s="112" t="s">
        <v>1511</v>
      </c>
      <c r="BL69" s="102"/>
      <c r="BM69" s="99"/>
      <c r="BN69" s="99"/>
      <c r="BO69" s="13"/>
      <c r="BP69" s="13"/>
      <c r="BQ69" s="13"/>
      <c r="BR69" s="13"/>
      <c r="BS69" s="13"/>
      <c r="BT69" s="99"/>
      <c r="BU69" s="99"/>
      <c r="BV69" s="99"/>
      <c r="BW69" s="99"/>
      <c r="BX69" s="99"/>
      <c r="BY69" s="13"/>
      <c r="BZ69" s="13"/>
      <c r="CA69" s="13"/>
      <c r="CB69" s="13" t="s">
        <v>12273</v>
      </c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3"/>
      <c r="KG69" s="13"/>
      <c r="KH69" s="13"/>
      <c r="KI69" s="13"/>
      <c r="KJ69" s="13"/>
      <c r="KK69" s="13"/>
      <c r="KL69" s="13"/>
      <c r="KM69" s="13"/>
      <c r="KN69" s="13"/>
      <c r="KO69" s="13"/>
      <c r="KP69" s="13"/>
      <c r="KQ69" s="13"/>
      <c r="KR69" s="13"/>
      <c r="KS69" s="13"/>
      <c r="KT69" s="13"/>
      <c r="KU69" s="13"/>
      <c r="KV69" s="13"/>
      <c r="KW69" s="13"/>
      <c r="KX69" s="13"/>
      <c r="KY69" s="13"/>
      <c r="KZ69" s="13"/>
      <c r="LA69" s="13"/>
      <c r="LB69" s="13"/>
      <c r="LC69" s="13"/>
      <c r="LD69" s="13"/>
      <c r="LE69" s="13"/>
      <c r="LF69" s="13"/>
      <c r="LG69" s="13"/>
      <c r="LH69" s="13"/>
      <c r="LI69" s="13"/>
      <c r="LJ69" s="13"/>
      <c r="LK69" s="13"/>
      <c r="LL69" s="13"/>
      <c r="LM69" s="13"/>
      <c r="LN69" s="13"/>
      <c r="LO69" s="13"/>
      <c r="LP69" s="13"/>
      <c r="LQ69" s="13"/>
      <c r="LR69" s="13"/>
      <c r="LS69" s="13"/>
      <c r="LT69" s="13"/>
      <c r="LU69" s="13"/>
      <c r="LV69" s="13"/>
      <c r="LW69" s="13"/>
      <c r="LX69" s="13"/>
      <c r="LY69" s="13"/>
      <c r="LZ69" s="13"/>
      <c r="MA69" s="13"/>
      <c r="MB69" s="13"/>
      <c r="MC69" s="13"/>
      <c r="MD69" s="13"/>
      <c r="ME69" s="13"/>
      <c r="MF69" s="13"/>
      <c r="MG69" s="13"/>
      <c r="MH69" s="13"/>
      <c r="MI69" s="13"/>
      <c r="MJ69" s="13"/>
      <c r="MK69" s="13"/>
      <c r="ML69" s="13"/>
      <c r="MM69" s="13"/>
      <c r="MN69" s="13"/>
      <c r="MO69" s="13"/>
      <c r="MP69" s="13"/>
      <c r="MQ69" s="13"/>
      <c r="MR69" s="13"/>
      <c r="MS69" s="13"/>
      <c r="MT69" s="13"/>
      <c r="MU69" s="13"/>
      <c r="MV69" s="13"/>
      <c r="MW69" s="13"/>
      <c r="MX69" s="13"/>
      <c r="MY69" s="13"/>
      <c r="MZ69" s="13"/>
      <c r="NA69" s="13"/>
      <c r="NB69" s="13"/>
      <c r="NC69" s="13"/>
      <c r="ND69" s="13"/>
      <c r="NE69" s="13"/>
      <c r="NF69" s="13"/>
      <c r="NG69" s="13"/>
      <c r="NH69" s="13"/>
      <c r="NI69" s="13"/>
      <c r="NJ69" s="13"/>
      <c r="NK69" s="13"/>
      <c r="NL69" s="13"/>
      <c r="NM69" s="13"/>
      <c r="NN69" s="13"/>
      <c r="NO69" s="13"/>
      <c r="NP69" s="13"/>
      <c r="NQ69" s="13"/>
      <c r="NR69" s="13"/>
      <c r="NS69" s="13"/>
      <c r="NT69" s="13"/>
      <c r="NU69" s="13"/>
      <c r="NV69" s="13"/>
      <c r="NW69" s="13"/>
      <c r="NX69" s="13"/>
      <c r="NY69" s="13"/>
      <c r="NZ69" s="13"/>
      <c r="OA69" s="13"/>
      <c r="OB69" s="13"/>
      <c r="OC69" s="13"/>
      <c r="OD69" s="13"/>
      <c r="OE69" s="13"/>
      <c r="OF69" s="13"/>
      <c r="OG69" s="13"/>
      <c r="OH69" s="13"/>
      <c r="OI69" s="13"/>
      <c r="OJ69" s="13"/>
      <c r="OK69" s="13"/>
      <c r="OL69" s="13"/>
      <c r="OM69" s="13"/>
      <c r="ON69" s="13"/>
      <c r="OO69" s="13"/>
      <c r="OP69" s="13"/>
      <c r="OQ69" s="13"/>
      <c r="OR69" s="13"/>
      <c r="OS69" s="13"/>
      <c r="OT69" s="13"/>
      <c r="OU69" s="13"/>
      <c r="OV69" s="13"/>
      <c r="OW69" s="13"/>
      <c r="OX69" s="13"/>
      <c r="OY69" s="13"/>
      <c r="OZ69" s="13"/>
      <c r="PA69" s="13"/>
      <c r="PB69" s="13"/>
      <c r="PC69" s="13"/>
      <c r="PD69" s="13"/>
      <c r="PE69" s="13"/>
      <c r="PF69" s="13"/>
      <c r="PG69" s="13"/>
      <c r="PH69" s="13"/>
      <c r="PI69" s="13"/>
      <c r="PJ69" s="13"/>
      <c r="PK69" s="13"/>
      <c r="PL69" s="13"/>
      <c r="PM69" s="13"/>
      <c r="PN69" s="13"/>
      <c r="PO69" s="13"/>
      <c r="PP69" s="13"/>
      <c r="PQ69" s="13"/>
      <c r="PR69" s="13"/>
      <c r="PS69" s="13"/>
      <c r="PT69" s="13"/>
      <c r="PU69" s="13"/>
      <c r="PV69" s="13"/>
      <c r="PW69" s="13"/>
      <c r="PX69" s="13"/>
      <c r="PY69" s="13"/>
      <c r="PZ69" s="13"/>
      <c r="QA69" s="13"/>
      <c r="QB69" s="13"/>
      <c r="QC69" s="13"/>
      <c r="QD69" s="13"/>
      <c r="QE69" s="13"/>
      <c r="QF69" s="13"/>
      <c r="QG69" s="13"/>
      <c r="QH69" s="13"/>
      <c r="QI69" s="13"/>
      <c r="QJ69" s="13"/>
      <c r="QK69" s="13"/>
      <c r="QL69" s="13"/>
      <c r="QM69" s="13"/>
      <c r="QN69" s="13"/>
      <c r="QO69" s="13"/>
      <c r="QP69" s="13"/>
      <c r="QQ69" s="13"/>
      <c r="QR69" s="13"/>
      <c r="QS69" s="13"/>
      <c r="QT69" s="13"/>
      <c r="QU69" s="13"/>
      <c r="QV69" s="13"/>
      <c r="QW69" s="13"/>
      <c r="QX69" s="13"/>
      <c r="QY69" s="13"/>
      <c r="QZ69" s="13"/>
      <c r="RA69" s="13"/>
      <c r="RB69" s="13"/>
      <c r="RC69" s="13"/>
      <c r="RD69" s="13"/>
      <c r="RE69" s="13"/>
      <c r="RF69" s="13"/>
      <c r="RG69" s="13"/>
      <c r="RH69" s="13"/>
      <c r="RI69" s="13"/>
      <c r="RJ69" s="13"/>
      <c r="RK69" s="13"/>
    </row>
    <row r="70" ht="13.75" spans="1:479">
      <c r="A70" s="88" t="s">
        <v>12314</v>
      </c>
      <c r="B70" s="88" t="s">
        <v>826</v>
      </c>
      <c r="C70" s="106" t="s">
        <v>827</v>
      </c>
      <c r="D70" s="89" t="s">
        <v>494</v>
      </c>
      <c r="E70" s="90">
        <v>8</v>
      </c>
      <c r="F70" s="90">
        <v>97</v>
      </c>
      <c r="G70" s="90">
        <f t="shared" si="1"/>
        <v>776</v>
      </c>
      <c r="H70" s="91"/>
      <c r="I70" s="92"/>
      <c r="J70" s="92"/>
      <c r="K70" s="92"/>
      <c r="L70" s="92"/>
      <c r="M70" s="93"/>
      <c r="N70" s="91"/>
      <c r="O70" s="92"/>
      <c r="P70" s="92"/>
      <c r="Q70" s="92"/>
      <c r="R70" s="93"/>
      <c r="S70" s="91"/>
      <c r="T70" s="92"/>
      <c r="U70" s="113">
        <v>61</v>
      </c>
      <c r="V70" s="92">
        <v>57</v>
      </c>
      <c r="W70" s="92">
        <v>20</v>
      </c>
      <c r="X70" s="93"/>
      <c r="Y70" s="91"/>
      <c r="Z70" s="113"/>
      <c r="AA70" s="113"/>
      <c r="AB70" s="92"/>
      <c r="AC70" s="92"/>
      <c r="AD70" s="93"/>
      <c r="AE70" s="91"/>
      <c r="AF70" s="113"/>
      <c r="AG70" s="113"/>
      <c r="AH70" s="92"/>
      <c r="AI70" s="92"/>
      <c r="AJ70" s="92"/>
      <c r="AK70" s="92"/>
      <c r="AL70" s="91"/>
      <c r="AM70" s="91"/>
      <c r="AN70" s="91"/>
      <c r="AO70" s="91"/>
      <c r="AP70" s="91"/>
      <c r="AQ70" s="91"/>
      <c r="AR70" s="94"/>
      <c r="AS70" s="96"/>
      <c r="AT70" s="96"/>
      <c r="AU70" s="96"/>
      <c r="AV70" s="95"/>
      <c r="AW70" s="95"/>
      <c r="AX70" s="97"/>
      <c r="AY70" s="97"/>
      <c r="AZ70" s="97"/>
      <c r="BA70" s="97"/>
      <c r="BB70" s="97"/>
      <c r="BC70" s="98" t="s">
        <v>12316</v>
      </c>
      <c r="BD70" s="98" t="s">
        <v>12274</v>
      </c>
      <c r="BE70" s="99" t="s">
        <v>12271</v>
      </c>
      <c r="BF70" s="111"/>
      <c r="BG70" s="103"/>
      <c r="BH70" s="103"/>
      <c r="BI70" s="103"/>
      <c r="BJ70" s="99"/>
      <c r="BK70" s="112" t="s">
        <v>1511</v>
      </c>
      <c r="BL70" s="102"/>
      <c r="BM70" s="99"/>
      <c r="BN70" s="99" t="s">
        <v>12276</v>
      </c>
      <c r="BT70" s="99"/>
      <c r="BU70" s="99"/>
      <c r="BV70" s="99"/>
      <c r="BW70" s="99"/>
      <c r="BX70" s="99"/>
      <c r="CB70" s="13" t="s">
        <v>12273</v>
      </c>
    </row>
    <row r="71" s="4" customFormat="1" ht="13.75" spans="1:479">
      <c r="A71" s="88" t="s">
        <v>12314</v>
      </c>
      <c r="B71" s="88" t="s">
        <v>826</v>
      </c>
      <c r="C71" s="106" t="s">
        <v>11726</v>
      </c>
      <c r="D71" s="89" t="s">
        <v>12266</v>
      </c>
      <c r="E71" s="90">
        <v>8</v>
      </c>
      <c r="F71" s="90">
        <v>15</v>
      </c>
      <c r="G71" s="90">
        <f t="shared" si="1"/>
        <v>120</v>
      </c>
      <c r="H71" s="91"/>
      <c r="I71" s="92"/>
      <c r="J71" s="92"/>
      <c r="K71" s="92"/>
      <c r="L71" s="92"/>
      <c r="M71" s="93"/>
      <c r="N71" s="91"/>
      <c r="O71" s="92"/>
      <c r="P71" s="92"/>
      <c r="Q71" s="92"/>
      <c r="R71" s="93"/>
      <c r="S71" s="91"/>
      <c r="T71" s="92"/>
      <c r="U71" s="113"/>
      <c r="V71" s="92"/>
      <c r="W71" s="92"/>
      <c r="X71" s="93"/>
      <c r="Y71" s="91"/>
      <c r="Z71" s="113"/>
      <c r="AA71" s="113"/>
      <c r="AB71" s="92"/>
      <c r="AC71" s="92"/>
      <c r="AD71" s="93"/>
      <c r="AE71" s="91"/>
      <c r="AF71" s="113"/>
      <c r="AG71" s="113"/>
      <c r="AH71" s="92"/>
      <c r="AI71" s="92"/>
      <c r="AJ71" s="92"/>
      <c r="AK71" s="92"/>
      <c r="AL71" s="91"/>
      <c r="AM71" s="91"/>
      <c r="AN71" s="91"/>
      <c r="AO71" s="91"/>
      <c r="AP71" s="91"/>
      <c r="AQ71" s="91"/>
      <c r="AR71" s="94"/>
      <c r="AS71" s="94"/>
      <c r="AT71" s="94"/>
      <c r="AU71" s="94"/>
      <c r="AV71" s="94"/>
      <c r="AW71" s="94"/>
      <c r="AX71" s="94"/>
      <c r="AY71" s="97"/>
      <c r="AZ71" s="97"/>
      <c r="BA71" s="97"/>
      <c r="BB71" s="97"/>
      <c r="BC71" s="98" t="s">
        <v>12315</v>
      </c>
      <c r="BD71" s="98" t="s">
        <v>12270</v>
      </c>
      <c r="BE71" s="99" t="s">
        <v>12271</v>
      </c>
      <c r="BF71" s="111"/>
      <c r="BG71" s="103"/>
      <c r="BH71" s="103"/>
      <c r="BI71" s="103"/>
      <c r="BJ71" s="99"/>
      <c r="BK71" s="112" t="s">
        <v>1511</v>
      </c>
      <c r="BL71" s="102"/>
      <c r="BM71" s="99"/>
      <c r="BN71" s="99"/>
      <c r="BO71" s="13"/>
      <c r="BP71" s="13"/>
      <c r="BQ71" s="13"/>
      <c r="BR71" s="13"/>
      <c r="BS71" s="13"/>
      <c r="BT71" s="99"/>
      <c r="BU71" s="99"/>
      <c r="BV71" s="99"/>
      <c r="BW71" s="99"/>
      <c r="BX71" s="99"/>
      <c r="BY71" s="13"/>
      <c r="BZ71" s="13"/>
      <c r="CA71" s="13"/>
      <c r="CB71" s="13" t="s">
        <v>12273</v>
      </c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13"/>
      <c r="KI71" s="13"/>
      <c r="KJ71" s="13"/>
      <c r="KK71" s="13"/>
      <c r="KL71" s="13"/>
      <c r="KM71" s="13"/>
      <c r="KN71" s="13"/>
      <c r="KO71" s="13"/>
      <c r="KP71" s="13"/>
      <c r="KQ71" s="13"/>
      <c r="KR71" s="13"/>
      <c r="KS71" s="13"/>
      <c r="KT71" s="13"/>
      <c r="KU71" s="13"/>
      <c r="KV71" s="13"/>
      <c r="KW71" s="13"/>
      <c r="KX71" s="13"/>
      <c r="KY71" s="13"/>
      <c r="KZ71" s="13"/>
      <c r="LA71" s="13"/>
      <c r="LB71" s="13"/>
      <c r="LC71" s="13"/>
      <c r="LD71" s="13"/>
      <c r="LE71" s="13"/>
      <c r="LF71" s="13"/>
      <c r="LG71" s="13"/>
      <c r="LH71" s="13"/>
      <c r="LI71" s="13"/>
      <c r="LJ71" s="13"/>
      <c r="LK71" s="13"/>
      <c r="LL71" s="13"/>
      <c r="LM71" s="13"/>
      <c r="LN71" s="13"/>
      <c r="LO71" s="13"/>
      <c r="LP71" s="13"/>
      <c r="LQ71" s="13"/>
      <c r="LR71" s="13"/>
      <c r="LS71" s="13"/>
      <c r="LT71" s="13"/>
      <c r="LU71" s="13"/>
      <c r="LV71" s="13"/>
      <c r="LW71" s="13"/>
      <c r="LX71" s="13"/>
      <c r="LY71" s="13"/>
      <c r="LZ71" s="13"/>
      <c r="MA71" s="13"/>
      <c r="MB71" s="13"/>
      <c r="MC71" s="13"/>
      <c r="MD71" s="13"/>
      <c r="ME71" s="13"/>
      <c r="MF71" s="13"/>
      <c r="MG71" s="13"/>
      <c r="MH71" s="13"/>
      <c r="MI71" s="13"/>
      <c r="MJ71" s="13"/>
      <c r="MK71" s="13"/>
      <c r="ML71" s="13"/>
      <c r="MM71" s="13"/>
      <c r="MN71" s="13"/>
      <c r="MO71" s="13"/>
      <c r="MP71" s="13"/>
      <c r="MQ71" s="13"/>
      <c r="MR71" s="13"/>
      <c r="MS71" s="13"/>
      <c r="MT71" s="13"/>
      <c r="MU71" s="13"/>
      <c r="MV71" s="13"/>
      <c r="MW71" s="13"/>
      <c r="MX71" s="13"/>
      <c r="MY71" s="13"/>
      <c r="MZ71" s="13"/>
      <c r="NA71" s="13"/>
      <c r="NB71" s="13"/>
      <c r="NC71" s="13"/>
      <c r="ND71" s="13"/>
      <c r="NE71" s="13"/>
      <c r="NF71" s="13"/>
      <c r="NG71" s="13"/>
      <c r="NH71" s="13"/>
      <c r="NI71" s="13"/>
      <c r="NJ71" s="13"/>
      <c r="NK71" s="13"/>
      <c r="NL71" s="13"/>
      <c r="NM71" s="13"/>
      <c r="NN71" s="13"/>
      <c r="NO71" s="13"/>
      <c r="NP71" s="13"/>
      <c r="NQ71" s="13"/>
      <c r="NR71" s="13"/>
      <c r="NS71" s="13"/>
      <c r="NT71" s="13"/>
      <c r="NU71" s="13"/>
      <c r="NV71" s="13"/>
      <c r="NW71" s="13"/>
      <c r="NX71" s="13"/>
      <c r="NY71" s="13"/>
      <c r="NZ71" s="13"/>
      <c r="OA71" s="13"/>
      <c r="OB71" s="13"/>
      <c r="OC71" s="13"/>
      <c r="OD71" s="13"/>
      <c r="OE71" s="13"/>
      <c r="OF71" s="13"/>
      <c r="OG71" s="13"/>
      <c r="OH71" s="13"/>
      <c r="OI71" s="13"/>
      <c r="OJ71" s="13"/>
      <c r="OK71" s="13"/>
      <c r="OL71" s="13"/>
      <c r="OM71" s="13"/>
      <c r="ON71" s="13"/>
      <c r="OO71" s="13"/>
      <c r="OP71" s="13"/>
      <c r="OQ71" s="13"/>
      <c r="OR71" s="13"/>
      <c r="OS71" s="13"/>
      <c r="OT71" s="13"/>
      <c r="OU71" s="13"/>
      <c r="OV71" s="13"/>
      <c r="OW71" s="13"/>
      <c r="OX71" s="13"/>
      <c r="OY71" s="13"/>
      <c r="OZ71" s="13"/>
      <c r="PA71" s="13"/>
      <c r="PB71" s="13"/>
      <c r="PC71" s="13"/>
      <c r="PD71" s="13"/>
      <c r="PE71" s="13"/>
      <c r="PF71" s="13"/>
      <c r="PG71" s="13"/>
      <c r="PH71" s="13"/>
      <c r="PI71" s="13"/>
      <c r="PJ71" s="13"/>
      <c r="PK71" s="13"/>
      <c r="PL71" s="13"/>
      <c r="PM71" s="13"/>
      <c r="PN71" s="13"/>
      <c r="PO71" s="13"/>
      <c r="PP71" s="13"/>
      <c r="PQ71" s="13"/>
      <c r="PR71" s="13"/>
      <c r="PS71" s="13"/>
      <c r="PT71" s="13"/>
      <c r="PU71" s="13"/>
      <c r="PV71" s="13"/>
      <c r="PW71" s="13"/>
      <c r="PX71" s="13"/>
      <c r="PY71" s="13"/>
      <c r="PZ71" s="13"/>
      <c r="QA71" s="13"/>
      <c r="QB71" s="13"/>
      <c r="QC71" s="13"/>
      <c r="QD71" s="13"/>
      <c r="QE71" s="13"/>
      <c r="QF71" s="13"/>
      <c r="QG71" s="13"/>
      <c r="QH71" s="13"/>
      <c r="QI71" s="13"/>
      <c r="QJ71" s="13"/>
      <c r="QK71" s="13"/>
      <c r="QL71" s="13"/>
      <c r="QM71" s="13"/>
      <c r="QN71" s="13"/>
      <c r="QO71" s="13"/>
      <c r="QP71" s="13"/>
      <c r="QQ71" s="13"/>
      <c r="QR71" s="13"/>
      <c r="QS71" s="13"/>
      <c r="QT71" s="13"/>
      <c r="QU71" s="13"/>
      <c r="QV71" s="13"/>
      <c r="QW71" s="13"/>
      <c r="QX71" s="13"/>
      <c r="QY71" s="13"/>
      <c r="QZ71" s="13"/>
      <c r="RA71" s="13"/>
      <c r="RB71" s="13"/>
      <c r="RC71" s="13"/>
      <c r="RD71" s="13"/>
      <c r="RE71" s="13"/>
      <c r="RF71" s="13"/>
      <c r="RG71" s="13"/>
      <c r="RH71" s="13"/>
      <c r="RI71" s="13"/>
      <c r="RJ71" s="13"/>
      <c r="RK71" s="13"/>
    </row>
    <row r="72" ht="13.75" spans="1:479">
      <c r="A72" s="88" t="s">
        <v>12314</v>
      </c>
      <c r="B72" s="88" t="s">
        <v>826</v>
      </c>
      <c r="C72" s="106" t="s">
        <v>11726</v>
      </c>
      <c r="D72" s="89" t="s">
        <v>494</v>
      </c>
      <c r="E72" s="90">
        <v>8</v>
      </c>
      <c r="F72" s="90">
        <v>70</v>
      </c>
      <c r="G72" s="90">
        <f t="shared" si="1"/>
        <v>560</v>
      </c>
      <c r="H72" s="91"/>
      <c r="I72" s="92"/>
      <c r="J72" s="92"/>
      <c r="K72" s="92"/>
      <c r="L72" s="92"/>
      <c r="M72" s="93"/>
      <c r="N72" s="91"/>
      <c r="O72" s="92"/>
      <c r="P72" s="92"/>
      <c r="Q72" s="92"/>
      <c r="R72" s="93"/>
      <c r="S72" s="91"/>
      <c r="T72" s="92"/>
      <c r="U72" s="113"/>
      <c r="V72" s="92"/>
      <c r="W72" s="92"/>
      <c r="X72" s="93"/>
      <c r="Y72" s="91"/>
      <c r="Z72" s="113"/>
      <c r="AA72" s="113"/>
      <c r="AB72" s="92"/>
      <c r="AC72" s="92"/>
      <c r="AD72" s="93"/>
      <c r="AE72" s="91"/>
      <c r="AF72" s="113"/>
      <c r="AG72" s="113"/>
      <c r="AH72" s="92"/>
      <c r="AI72" s="92"/>
      <c r="AJ72" s="92"/>
      <c r="AK72" s="92"/>
      <c r="AL72" s="91"/>
      <c r="AM72" s="91"/>
      <c r="AN72" s="91"/>
      <c r="AO72" s="91"/>
      <c r="AP72" s="91"/>
      <c r="AQ72" s="91"/>
      <c r="AR72" s="94"/>
      <c r="AS72" s="96"/>
      <c r="AT72" s="96"/>
      <c r="AU72" s="96"/>
      <c r="AV72" s="95"/>
      <c r="AW72" s="95"/>
      <c r="AX72" s="97"/>
      <c r="AY72" s="97"/>
      <c r="AZ72" s="97"/>
      <c r="BA72" s="97"/>
      <c r="BB72" s="97"/>
      <c r="BC72" s="98" t="s">
        <v>12316</v>
      </c>
      <c r="BD72" s="98" t="s">
        <v>12274</v>
      </c>
      <c r="BE72" s="99" t="s">
        <v>12271</v>
      </c>
      <c r="BF72" s="111"/>
      <c r="BG72" s="103"/>
      <c r="BH72" s="103"/>
      <c r="BI72" s="103"/>
      <c r="BJ72" s="99"/>
      <c r="BK72" s="112" t="s">
        <v>1511</v>
      </c>
      <c r="BL72" s="102"/>
      <c r="BM72" s="99"/>
      <c r="BN72" s="99" t="s">
        <v>12276</v>
      </c>
      <c r="BT72" s="99"/>
      <c r="BU72" s="99"/>
      <c r="BV72" s="99"/>
      <c r="BW72" s="99"/>
      <c r="BX72" s="99"/>
      <c r="CB72" s="13" t="s">
        <v>12273</v>
      </c>
    </row>
    <row r="73" ht="13.75" spans="1:479">
      <c r="A73" s="88" t="s">
        <v>12317</v>
      </c>
      <c r="B73" s="88" t="s">
        <v>782</v>
      </c>
      <c r="C73" s="106" t="s">
        <v>780</v>
      </c>
      <c r="D73" s="89" t="s">
        <v>12266</v>
      </c>
      <c r="E73" s="90">
        <v>8</v>
      </c>
      <c r="F73" s="90">
        <v>8</v>
      </c>
      <c r="G73" s="90">
        <f t="shared" si="1"/>
        <v>64</v>
      </c>
      <c r="H73" s="91"/>
      <c r="I73" s="92"/>
      <c r="J73" s="92"/>
      <c r="K73" s="92"/>
      <c r="L73" s="92"/>
      <c r="M73" s="93"/>
      <c r="N73" s="91"/>
      <c r="O73" s="92"/>
      <c r="P73" s="92"/>
      <c r="Q73" s="92"/>
      <c r="R73" s="93"/>
      <c r="S73" s="91"/>
      <c r="T73" s="92"/>
      <c r="U73" s="113"/>
      <c r="V73" s="92"/>
      <c r="W73" s="92"/>
      <c r="X73" s="93"/>
      <c r="Y73" s="91"/>
      <c r="Z73" s="113"/>
      <c r="AA73" s="113"/>
      <c r="AB73" s="92"/>
      <c r="AC73" s="92"/>
      <c r="AD73" s="93"/>
      <c r="AE73" s="91"/>
      <c r="AF73" s="113"/>
      <c r="AG73" s="113"/>
      <c r="AH73" s="92"/>
      <c r="AI73" s="92"/>
      <c r="AJ73" s="92"/>
      <c r="AK73" s="92"/>
      <c r="AL73" s="91"/>
      <c r="AM73" s="91"/>
      <c r="AN73" s="91"/>
      <c r="AO73" s="91"/>
      <c r="AP73" s="91"/>
      <c r="AQ73" s="91"/>
      <c r="AR73" s="91"/>
      <c r="AS73" s="113"/>
      <c r="AT73" s="113"/>
      <c r="AU73" s="113"/>
      <c r="AV73" s="92"/>
      <c r="AW73" s="92"/>
      <c r="AX73" s="93"/>
      <c r="AY73" s="97"/>
      <c r="AZ73" s="97"/>
      <c r="BA73" s="97"/>
      <c r="BB73" s="97"/>
      <c r="BC73" s="98" t="s">
        <v>12315</v>
      </c>
      <c r="BD73" s="98" t="s">
        <v>12270</v>
      </c>
      <c r="BE73" s="99" t="s">
        <v>12284</v>
      </c>
      <c r="BF73" s="111"/>
      <c r="BG73" s="103"/>
      <c r="BH73" s="103"/>
      <c r="BI73" s="103"/>
      <c r="BJ73" s="99"/>
      <c r="BK73" s="112" t="s">
        <v>1511</v>
      </c>
      <c r="BL73" s="102"/>
      <c r="BM73" s="99"/>
      <c r="BN73" s="99"/>
      <c r="BT73" s="99"/>
      <c r="BU73" s="99"/>
      <c r="BV73" s="99"/>
      <c r="BW73" s="99"/>
      <c r="BX73" s="99"/>
      <c r="CB73" s="13" t="s">
        <v>12273</v>
      </c>
    </row>
    <row r="74" ht="13.75" spans="1:479">
      <c r="A74" s="88" t="s">
        <v>12317</v>
      </c>
      <c r="B74" s="88" t="s">
        <v>782</v>
      </c>
      <c r="C74" s="106" t="s">
        <v>780</v>
      </c>
      <c r="D74" s="89" t="s">
        <v>494</v>
      </c>
      <c r="E74" s="90">
        <v>8</v>
      </c>
      <c r="F74" s="90">
        <v>82</v>
      </c>
      <c r="G74" s="90">
        <f t="shared" si="1"/>
        <v>656</v>
      </c>
      <c r="H74" s="91"/>
      <c r="I74" s="92"/>
      <c r="J74" s="92"/>
      <c r="K74" s="92"/>
      <c r="L74" s="92"/>
      <c r="M74" s="93"/>
      <c r="N74" s="91"/>
      <c r="O74" s="91"/>
      <c r="P74" s="91"/>
      <c r="Q74" s="91"/>
      <c r="R74" s="91"/>
      <c r="S74" s="91"/>
      <c r="T74" s="92"/>
      <c r="U74" s="113"/>
      <c r="V74" s="92"/>
      <c r="W74" s="92"/>
      <c r="X74" s="93"/>
      <c r="Y74" s="91"/>
      <c r="Z74" s="113"/>
      <c r="AA74" s="113"/>
      <c r="AB74" s="92"/>
      <c r="AC74" s="92"/>
      <c r="AD74" s="93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113"/>
      <c r="AT74" s="113"/>
      <c r="AU74" s="113"/>
      <c r="AV74" s="92"/>
      <c r="AW74" s="92"/>
      <c r="AX74" s="93"/>
      <c r="AY74" s="97"/>
      <c r="AZ74" s="97"/>
      <c r="BA74" s="97"/>
      <c r="BB74" s="97"/>
      <c r="BC74" s="98" t="s">
        <v>12316</v>
      </c>
      <c r="BD74" s="98" t="s">
        <v>12274</v>
      </c>
      <c r="BE74" s="99" t="s">
        <v>12285</v>
      </c>
      <c r="BF74" s="111"/>
      <c r="BG74" s="103"/>
      <c r="BH74" s="103"/>
      <c r="BI74" s="103"/>
      <c r="BJ74" s="99"/>
      <c r="BK74" s="112" t="s">
        <v>1511</v>
      </c>
      <c r="BL74" s="102"/>
      <c r="BM74" s="99"/>
      <c r="BN74" s="99" t="s">
        <v>12276</v>
      </c>
      <c r="BT74" s="99"/>
      <c r="BU74" s="99"/>
      <c r="BV74" s="99"/>
      <c r="BW74" s="99"/>
      <c r="BX74" s="99"/>
      <c r="CB74" s="13" t="s">
        <v>12273</v>
      </c>
    </row>
    <row r="75" ht="13.75" spans="1:479">
      <c r="A75" s="88" t="s">
        <v>12317</v>
      </c>
      <c r="B75" s="88" t="s">
        <v>782</v>
      </c>
      <c r="C75" s="106" t="s">
        <v>783</v>
      </c>
      <c r="D75" s="89" t="s">
        <v>12266</v>
      </c>
      <c r="E75" s="90">
        <v>8</v>
      </c>
      <c r="F75" s="90">
        <v>8</v>
      </c>
      <c r="G75" s="90">
        <f t="shared" si="1"/>
        <v>64</v>
      </c>
      <c r="H75" s="91"/>
      <c r="I75" s="92"/>
      <c r="J75" s="92"/>
      <c r="K75" s="92"/>
      <c r="L75" s="92"/>
      <c r="M75" s="93"/>
      <c r="N75" s="91"/>
      <c r="O75" s="91"/>
      <c r="P75" s="91"/>
      <c r="Q75" s="91"/>
      <c r="R75" s="91"/>
      <c r="S75" s="91"/>
      <c r="T75" s="92"/>
      <c r="U75" s="113"/>
      <c r="V75" s="92"/>
      <c r="W75" s="92"/>
      <c r="X75" s="93"/>
      <c r="Y75" s="91"/>
      <c r="Z75" s="113"/>
      <c r="AA75" s="113"/>
      <c r="AB75" s="92"/>
      <c r="AC75" s="92"/>
      <c r="AD75" s="93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113"/>
      <c r="AT75" s="113"/>
      <c r="AU75" s="113"/>
      <c r="AV75" s="92"/>
      <c r="AW75" s="92"/>
      <c r="AX75" s="93"/>
      <c r="AY75" s="97"/>
      <c r="AZ75" s="97"/>
      <c r="BA75" s="97"/>
      <c r="BB75" s="97"/>
      <c r="BC75" s="98" t="s">
        <v>12315</v>
      </c>
      <c r="BD75" s="98" t="s">
        <v>12270</v>
      </c>
      <c r="BE75" s="99" t="s">
        <v>12284</v>
      </c>
      <c r="BF75" s="111"/>
      <c r="BG75" s="103"/>
      <c r="BH75" s="103"/>
      <c r="BI75" s="103"/>
      <c r="BJ75" s="99"/>
      <c r="BK75" s="112" t="s">
        <v>1511</v>
      </c>
      <c r="BL75" s="102"/>
      <c r="BM75" s="99"/>
      <c r="BN75" s="99"/>
      <c r="BT75" s="99"/>
      <c r="BU75" s="99"/>
      <c r="BV75" s="99"/>
      <c r="BW75" s="99"/>
      <c r="BX75" s="99"/>
      <c r="CB75" s="13" t="s">
        <v>12273</v>
      </c>
    </row>
    <row r="76" ht="13.75" spans="1:479">
      <c r="A76" s="88" t="s">
        <v>12317</v>
      </c>
      <c r="B76" s="88" t="s">
        <v>782</v>
      </c>
      <c r="C76" s="106" t="s">
        <v>783</v>
      </c>
      <c r="D76" s="89" t="s">
        <v>494</v>
      </c>
      <c r="E76" s="90">
        <v>8</v>
      </c>
      <c r="F76" s="90">
        <v>82</v>
      </c>
      <c r="G76" s="90">
        <f t="shared" si="1"/>
        <v>656</v>
      </c>
      <c r="H76" s="91"/>
      <c r="I76" s="92"/>
      <c r="J76" s="92"/>
      <c r="K76" s="92"/>
      <c r="L76" s="92"/>
      <c r="M76" s="93"/>
      <c r="N76" s="91"/>
      <c r="O76" s="91"/>
      <c r="P76" s="91"/>
      <c r="Q76" s="91"/>
      <c r="R76" s="91"/>
      <c r="S76" s="91"/>
      <c r="T76" s="92"/>
      <c r="U76" s="113"/>
      <c r="V76" s="92"/>
      <c r="W76" s="92"/>
      <c r="X76" s="93"/>
      <c r="Y76" s="91"/>
      <c r="Z76" s="113"/>
      <c r="AA76" s="113"/>
      <c r="AB76" s="92"/>
      <c r="AC76" s="92"/>
      <c r="AD76" s="93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113"/>
      <c r="AT76" s="113"/>
      <c r="AU76" s="113"/>
      <c r="AV76" s="92"/>
      <c r="AW76" s="92"/>
      <c r="AX76" s="93"/>
      <c r="AY76" s="97"/>
      <c r="AZ76" s="97"/>
      <c r="BA76" s="97"/>
      <c r="BB76" s="97"/>
      <c r="BC76" s="98" t="s">
        <v>12316</v>
      </c>
      <c r="BD76" s="98" t="s">
        <v>12274</v>
      </c>
      <c r="BE76" s="99" t="s">
        <v>12285</v>
      </c>
      <c r="BF76" s="111"/>
      <c r="BG76" s="103"/>
      <c r="BH76" s="103"/>
      <c r="BI76" s="103"/>
      <c r="BJ76" s="99"/>
      <c r="BK76" s="112" t="s">
        <v>1511</v>
      </c>
      <c r="BL76" s="102"/>
      <c r="BM76" s="99"/>
      <c r="BN76" s="99" t="s">
        <v>12276</v>
      </c>
      <c r="BT76" s="99"/>
      <c r="BU76" s="99"/>
      <c r="BV76" s="99"/>
      <c r="BW76" s="99"/>
      <c r="BX76" s="99"/>
      <c r="CB76" s="13" t="s">
        <v>12273</v>
      </c>
    </row>
    <row r="77" ht="13.75" spans="1:479">
      <c r="A77" s="88" t="s">
        <v>12318</v>
      </c>
      <c r="B77" s="88" t="s">
        <v>823</v>
      </c>
      <c r="C77" s="106" t="s">
        <v>821</v>
      </c>
      <c r="D77" s="89" t="s">
        <v>12266</v>
      </c>
      <c r="E77" s="90">
        <v>8</v>
      </c>
      <c r="F77" s="90">
        <v>8</v>
      </c>
      <c r="G77" s="90">
        <f t="shared" si="1"/>
        <v>64</v>
      </c>
      <c r="H77" s="91"/>
      <c r="I77" s="92"/>
      <c r="J77" s="92"/>
      <c r="K77" s="92"/>
      <c r="L77" s="92"/>
      <c r="M77" s="93"/>
      <c r="N77" s="91"/>
      <c r="O77" s="91"/>
      <c r="P77" s="91"/>
      <c r="Q77" s="91"/>
      <c r="R77" s="91"/>
      <c r="S77" s="91"/>
      <c r="T77" s="92"/>
      <c r="U77" s="113"/>
      <c r="V77" s="92"/>
      <c r="W77" s="92"/>
      <c r="X77" s="93"/>
      <c r="Y77" s="91"/>
      <c r="Z77" s="113"/>
      <c r="AA77" s="113"/>
      <c r="AB77" s="92"/>
      <c r="AC77" s="92"/>
      <c r="AD77" s="93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113"/>
      <c r="AT77" s="113"/>
      <c r="AU77" s="113"/>
      <c r="AV77" s="92"/>
      <c r="AW77" s="92"/>
      <c r="AX77" s="93"/>
      <c r="AY77" s="97"/>
      <c r="AZ77" s="97"/>
      <c r="BA77" s="97"/>
      <c r="BB77" s="97"/>
      <c r="BC77" s="98" t="s">
        <v>12315</v>
      </c>
      <c r="BD77" s="98" t="s">
        <v>12270</v>
      </c>
      <c r="BE77" s="99" t="s">
        <v>12284</v>
      </c>
      <c r="BF77" s="111"/>
      <c r="BG77" s="103"/>
      <c r="BH77" s="103"/>
      <c r="BI77" s="103"/>
      <c r="BJ77" s="99"/>
      <c r="BK77" s="112" t="s">
        <v>1511</v>
      </c>
      <c r="BL77" s="102"/>
      <c r="BM77" s="99"/>
      <c r="BN77" s="99"/>
      <c r="BT77" s="99"/>
      <c r="BU77" s="99"/>
      <c r="BV77" s="99"/>
      <c r="BW77" s="99"/>
      <c r="BX77" s="99"/>
      <c r="CB77" s="13" t="s">
        <v>12273</v>
      </c>
    </row>
    <row r="78" ht="13.75" spans="1:479">
      <c r="A78" s="88" t="s">
        <v>12318</v>
      </c>
      <c r="B78" s="88" t="s">
        <v>823</v>
      </c>
      <c r="C78" s="106" t="s">
        <v>821</v>
      </c>
      <c r="D78" s="89" t="s">
        <v>494</v>
      </c>
      <c r="E78" s="90">
        <v>8</v>
      </c>
      <c r="F78" s="90">
        <v>126</v>
      </c>
      <c r="G78" s="90">
        <f t="shared" si="1"/>
        <v>1008</v>
      </c>
      <c r="H78" s="91"/>
      <c r="I78" s="92"/>
      <c r="J78" s="92"/>
      <c r="K78" s="92"/>
      <c r="L78" s="92"/>
      <c r="M78" s="93"/>
      <c r="N78" s="91"/>
      <c r="O78" s="92"/>
      <c r="P78" s="92"/>
      <c r="Q78" s="92"/>
      <c r="R78" s="93"/>
      <c r="S78" s="91"/>
      <c r="T78" s="92"/>
      <c r="U78" s="113"/>
      <c r="V78" s="92"/>
      <c r="W78" s="92"/>
      <c r="X78" s="93"/>
      <c r="Y78" s="91"/>
      <c r="Z78" s="113"/>
      <c r="AA78" s="113"/>
      <c r="AB78" s="92"/>
      <c r="AC78" s="92"/>
      <c r="AD78" s="93"/>
      <c r="AE78" s="91"/>
      <c r="AF78" s="113"/>
      <c r="AG78" s="113"/>
      <c r="AH78" s="92"/>
      <c r="AI78" s="92"/>
      <c r="AJ78" s="92"/>
      <c r="AK78" s="92"/>
      <c r="AL78" s="91"/>
      <c r="AM78" s="113"/>
      <c r="AN78" s="113"/>
      <c r="AO78" s="92"/>
      <c r="AP78" s="92"/>
      <c r="AQ78" s="93"/>
      <c r="AR78" s="91"/>
      <c r="AS78" s="113"/>
      <c r="AT78" s="113"/>
      <c r="AU78" s="113"/>
      <c r="AV78" s="92"/>
      <c r="AW78" s="92"/>
      <c r="AX78" s="93"/>
      <c r="AY78" s="97"/>
      <c r="AZ78" s="97"/>
      <c r="BA78" s="97"/>
      <c r="BB78" s="97"/>
      <c r="BC78" s="98" t="s">
        <v>12316</v>
      </c>
      <c r="BD78" s="98" t="s">
        <v>12274</v>
      </c>
      <c r="BE78" s="99" t="s">
        <v>12285</v>
      </c>
      <c r="BF78" s="111"/>
      <c r="BG78" s="103"/>
      <c r="BH78" s="103"/>
      <c r="BI78" s="103"/>
      <c r="BJ78" s="99"/>
      <c r="BK78" s="112" t="s">
        <v>20</v>
      </c>
      <c r="BL78" s="102"/>
      <c r="BM78" s="99"/>
      <c r="BN78" s="99" t="s">
        <v>12276</v>
      </c>
      <c r="BT78" s="99"/>
      <c r="BU78" s="99"/>
      <c r="BV78" s="99"/>
      <c r="BW78" s="99"/>
      <c r="BX78" s="99"/>
      <c r="CB78" s="13" t="s">
        <v>12273</v>
      </c>
    </row>
    <row r="79" ht="13.75" spans="1:479">
      <c r="A79" s="88" t="s">
        <v>12318</v>
      </c>
      <c r="B79" s="88" t="s">
        <v>11949</v>
      </c>
      <c r="C79" s="106" t="s">
        <v>11666</v>
      </c>
      <c r="D79" s="89" t="s">
        <v>12266</v>
      </c>
      <c r="E79" s="90">
        <v>8</v>
      </c>
      <c r="F79" s="90">
        <v>8</v>
      </c>
      <c r="G79" s="90">
        <f t="shared" si="1"/>
        <v>64</v>
      </c>
      <c r="H79" s="91"/>
      <c r="I79" s="92"/>
      <c r="J79" s="92"/>
      <c r="K79" s="92"/>
      <c r="L79" s="92"/>
      <c r="M79" s="93"/>
      <c r="N79" s="91"/>
      <c r="O79" s="92"/>
      <c r="P79" s="92"/>
      <c r="Q79" s="92"/>
      <c r="R79" s="93"/>
      <c r="S79" s="91"/>
      <c r="T79" s="92"/>
      <c r="U79" s="113"/>
      <c r="V79" s="92"/>
      <c r="W79" s="92"/>
      <c r="X79" s="93"/>
      <c r="Y79" s="91"/>
      <c r="Z79" s="113"/>
      <c r="AA79" s="113"/>
      <c r="AB79" s="92"/>
      <c r="AC79" s="92"/>
      <c r="AD79" s="93"/>
      <c r="AE79" s="91"/>
      <c r="AF79" s="113"/>
      <c r="AG79" s="113"/>
      <c r="AH79" s="92"/>
      <c r="AI79" s="92"/>
      <c r="AJ79" s="92"/>
      <c r="AK79" s="92"/>
      <c r="AL79" s="91"/>
      <c r="AM79" s="113"/>
      <c r="AN79" s="113"/>
      <c r="AO79" s="92"/>
      <c r="AP79" s="92"/>
      <c r="AQ79" s="93"/>
      <c r="AR79" s="91"/>
      <c r="AS79" s="113"/>
      <c r="AT79" s="113"/>
      <c r="AU79" s="113"/>
      <c r="AV79" s="92"/>
      <c r="AW79" s="92"/>
      <c r="AX79" s="93"/>
      <c r="AY79" s="97"/>
      <c r="AZ79" s="97"/>
      <c r="BA79" s="97"/>
      <c r="BB79" s="97"/>
      <c r="BC79" s="98" t="s">
        <v>12319</v>
      </c>
      <c r="BD79" s="98" t="s">
        <v>12287</v>
      </c>
      <c r="BE79" s="99" t="s">
        <v>12320</v>
      </c>
      <c r="BF79" s="111"/>
      <c r="BG79" s="103"/>
      <c r="BH79" s="103"/>
      <c r="BI79" s="103"/>
      <c r="BJ79" s="99"/>
      <c r="BK79" s="112" t="s">
        <v>1511</v>
      </c>
      <c r="BL79" s="102"/>
      <c r="BM79" s="99"/>
      <c r="BN79" s="99"/>
      <c r="BT79" s="99"/>
      <c r="BU79" s="99"/>
      <c r="BV79" s="99"/>
      <c r="BW79" s="99"/>
      <c r="BX79" s="99"/>
      <c r="CB79" s="13" t="s">
        <v>12273</v>
      </c>
    </row>
    <row r="80" ht="16.15" customHeight="1" spans="1:479">
      <c r="A80" s="88" t="s">
        <v>12318</v>
      </c>
      <c r="B80" s="88" t="s">
        <v>11949</v>
      </c>
      <c r="C80" s="106" t="s">
        <v>11666</v>
      </c>
      <c r="D80" s="89" t="s">
        <v>494</v>
      </c>
      <c r="E80" s="90">
        <v>8</v>
      </c>
      <c r="F80" s="90">
        <v>126</v>
      </c>
      <c r="G80" s="90">
        <f t="shared" si="1"/>
        <v>1008</v>
      </c>
      <c r="H80" s="91"/>
      <c r="I80" s="92"/>
      <c r="J80" s="92"/>
      <c r="K80" s="92"/>
      <c r="L80" s="92"/>
      <c r="M80" s="93"/>
      <c r="N80" s="91"/>
      <c r="O80" s="92"/>
      <c r="P80" s="92"/>
      <c r="Q80" s="92"/>
      <c r="R80" s="93"/>
      <c r="S80" s="91"/>
      <c r="T80" s="92"/>
      <c r="U80" s="113"/>
      <c r="V80" s="92"/>
      <c r="W80" s="92"/>
      <c r="X80" s="93"/>
      <c r="Y80" s="91"/>
      <c r="Z80" s="113"/>
      <c r="AA80" s="118"/>
      <c r="AB80" s="118"/>
      <c r="AC80" s="118"/>
      <c r="AD80" s="93"/>
      <c r="AE80" s="91"/>
      <c r="AF80" s="113"/>
      <c r="AG80" s="113"/>
      <c r="AH80" s="92"/>
      <c r="AI80" s="92"/>
      <c r="AJ80" s="92"/>
      <c r="AK80" s="92"/>
      <c r="AL80" s="91"/>
      <c r="AM80" s="113"/>
      <c r="AN80" s="113"/>
      <c r="AO80" s="92"/>
      <c r="AP80" s="92"/>
      <c r="AQ80" s="93"/>
      <c r="AR80" s="91"/>
      <c r="AS80" s="113"/>
      <c r="AT80" s="113"/>
      <c r="AU80" s="113"/>
      <c r="AV80" s="92"/>
      <c r="AW80" s="92"/>
      <c r="AX80" s="93"/>
      <c r="AY80" s="97"/>
      <c r="AZ80" s="97"/>
      <c r="BA80" s="97"/>
      <c r="BB80" s="97"/>
      <c r="BC80" s="98" t="s">
        <v>12321</v>
      </c>
      <c r="BD80" s="98" t="s">
        <v>12289</v>
      </c>
      <c r="BE80" s="99" t="s">
        <v>12322</v>
      </c>
      <c r="BF80" s="111"/>
      <c r="BG80" s="103"/>
      <c r="BH80" s="103"/>
      <c r="BI80" s="103"/>
      <c r="BJ80" s="99"/>
      <c r="BK80" s="112" t="s">
        <v>20</v>
      </c>
      <c r="BL80" s="102"/>
      <c r="BM80" s="99"/>
      <c r="BN80" s="99" t="s">
        <v>12276</v>
      </c>
      <c r="BT80" s="99"/>
      <c r="BU80" s="99"/>
      <c r="BV80" s="99"/>
      <c r="BW80" s="99"/>
      <c r="BX80" s="99"/>
      <c r="CB80" s="13" t="s">
        <v>12273</v>
      </c>
    </row>
    <row r="81" ht="13.75" spans="1:80">
      <c r="A81" s="88" t="s">
        <v>12323</v>
      </c>
      <c r="B81" s="88" t="s">
        <v>820</v>
      </c>
      <c r="C81" s="106" t="s">
        <v>818</v>
      </c>
      <c r="D81" s="89" t="s">
        <v>12266</v>
      </c>
      <c r="E81" s="90">
        <v>8</v>
      </c>
      <c r="F81" s="90">
        <v>25</v>
      </c>
      <c r="G81" s="90">
        <f t="shared" si="1"/>
        <v>200</v>
      </c>
      <c r="H81" s="91"/>
      <c r="I81" s="92"/>
      <c r="J81" s="92"/>
      <c r="K81" s="92"/>
      <c r="L81" s="92"/>
      <c r="M81" s="93"/>
      <c r="N81" s="91"/>
      <c r="O81" s="92"/>
      <c r="P81" s="92"/>
      <c r="Q81" s="92"/>
      <c r="R81" s="93"/>
      <c r="S81" s="91"/>
      <c r="T81" s="92"/>
      <c r="U81" s="113">
        <v>16</v>
      </c>
      <c r="V81" s="92">
        <v>15</v>
      </c>
      <c r="W81" s="92">
        <v>6</v>
      </c>
      <c r="X81" s="93"/>
      <c r="Y81" s="91"/>
      <c r="Z81" s="113"/>
      <c r="AA81" s="113"/>
      <c r="AB81" s="92"/>
      <c r="AC81" s="92"/>
      <c r="AD81" s="93"/>
      <c r="AE81" s="91"/>
      <c r="AF81" s="113"/>
      <c r="AG81" s="113"/>
      <c r="AH81" s="92"/>
      <c r="AI81" s="92"/>
      <c r="AJ81" s="92"/>
      <c r="AK81" s="92"/>
      <c r="AL81" s="91"/>
      <c r="AM81" s="113"/>
      <c r="AN81" s="113"/>
      <c r="AO81" s="92"/>
      <c r="AP81" s="92"/>
      <c r="AQ81" s="93"/>
      <c r="AR81" s="94"/>
      <c r="AS81" s="96"/>
      <c r="AT81" s="96"/>
      <c r="AU81" s="96"/>
      <c r="AV81" s="95"/>
      <c r="AW81" s="95"/>
      <c r="AX81" s="97"/>
      <c r="AY81" s="97"/>
      <c r="AZ81" s="97"/>
      <c r="BA81" s="97"/>
      <c r="BB81" s="97"/>
      <c r="BC81" s="98" t="s">
        <v>12315</v>
      </c>
      <c r="BD81" s="98" t="s">
        <v>12270</v>
      </c>
      <c r="BE81" s="99" t="s">
        <v>12284</v>
      </c>
      <c r="BF81" s="111"/>
      <c r="BG81" s="103"/>
      <c r="BH81" s="103"/>
      <c r="BI81" s="103"/>
      <c r="BJ81" s="99"/>
      <c r="BK81" s="112" t="s">
        <v>1511</v>
      </c>
      <c r="BL81" s="102"/>
      <c r="BM81" s="99"/>
      <c r="BN81" s="99"/>
      <c r="BT81" s="99"/>
      <c r="BU81" s="99"/>
      <c r="BV81" s="99"/>
      <c r="BW81" s="99"/>
      <c r="BX81" s="99"/>
      <c r="CB81" s="13" t="s">
        <v>12273</v>
      </c>
    </row>
    <row r="82" ht="13.75" spans="1:80">
      <c r="A82" s="88" t="s">
        <v>12323</v>
      </c>
      <c r="B82" s="88" t="s">
        <v>820</v>
      </c>
      <c r="C82" s="106" t="s">
        <v>818</v>
      </c>
      <c r="D82" s="89" t="s">
        <v>494</v>
      </c>
      <c r="E82" s="90">
        <v>8</v>
      </c>
      <c r="F82" s="90">
        <v>50</v>
      </c>
      <c r="G82" s="90">
        <f t="shared" si="1"/>
        <v>400</v>
      </c>
      <c r="H82" s="91"/>
      <c r="I82" s="92"/>
      <c r="J82" s="92"/>
      <c r="K82" s="92"/>
      <c r="L82" s="92"/>
      <c r="M82" s="93"/>
      <c r="N82" s="91"/>
      <c r="O82" s="92"/>
      <c r="P82" s="92"/>
      <c r="Q82" s="92"/>
      <c r="R82" s="91"/>
      <c r="S82" s="91"/>
      <c r="T82" s="92"/>
      <c r="U82" s="113">
        <v>25</v>
      </c>
      <c r="V82" s="92">
        <v>33</v>
      </c>
      <c r="W82" s="92">
        <v>27</v>
      </c>
      <c r="X82" s="93"/>
      <c r="Y82" s="91"/>
      <c r="Z82" s="113"/>
      <c r="AA82" s="113"/>
      <c r="AB82" s="92"/>
      <c r="AC82" s="92"/>
      <c r="AD82" s="93"/>
      <c r="AE82" s="91"/>
      <c r="AF82" s="91"/>
      <c r="AG82" s="92"/>
      <c r="AH82" s="92"/>
      <c r="AI82" s="92"/>
      <c r="AJ82" s="92"/>
      <c r="AK82" s="91"/>
      <c r="AL82" s="91"/>
      <c r="AM82" s="91"/>
      <c r="AN82" s="91"/>
      <c r="AO82" s="91"/>
      <c r="AP82" s="91"/>
      <c r="AQ82" s="91"/>
      <c r="AR82" s="94"/>
      <c r="AS82" s="96"/>
      <c r="AT82" s="96"/>
      <c r="AU82" s="96"/>
      <c r="AV82" s="95"/>
      <c r="AW82" s="95"/>
      <c r="AX82" s="97"/>
      <c r="AY82" s="97"/>
      <c r="AZ82" s="97"/>
      <c r="BA82" s="97"/>
      <c r="BB82" s="97"/>
      <c r="BC82" s="98" t="s">
        <v>12316</v>
      </c>
      <c r="BD82" s="98" t="s">
        <v>12274</v>
      </c>
      <c r="BE82" s="99" t="s">
        <v>12285</v>
      </c>
      <c r="BF82" s="111"/>
      <c r="BG82" s="103"/>
      <c r="BH82" s="103"/>
      <c r="BI82" s="103"/>
      <c r="BJ82" s="99"/>
      <c r="BK82" s="112" t="s">
        <v>20</v>
      </c>
      <c r="BL82" s="102"/>
      <c r="BM82" s="99"/>
      <c r="BN82" s="99" t="s">
        <v>12276</v>
      </c>
      <c r="BT82" s="99"/>
      <c r="BU82" s="99"/>
      <c r="BV82" s="99"/>
      <c r="BW82" s="99"/>
      <c r="BX82" s="99"/>
      <c r="CB82" s="13" t="s">
        <v>12273</v>
      </c>
    </row>
    <row r="83" ht="13.75" spans="1:80">
      <c r="A83" s="88" t="s">
        <v>12323</v>
      </c>
      <c r="B83" s="88" t="s">
        <v>820</v>
      </c>
      <c r="C83" s="106" t="s">
        <v>11661</v>
      </c>
      <c r="D83" s="89" t="s">
        <v>12266</v>
      </c>
      <c r="E83" s="90">
        <v>8</v>
      </c>
      <c r="F83" s="90">
        <v>25</v>
      </c>
      <c r="G83" s="90">
        <f t="shared" si="1"/>
        <v>200</v>
      </c>
      <c r="H83" s="91"/>
      <c r="I83" s="92"/>
      <c r="J83" s="92"/>
      <c r="K83" s="92"/>
      <c r="L83" s="92"/>
      <c r="M83" s="93"/>
      <c r="N83" s="91"/>
      <c r="O83" s="92"/>
      <c r="P83" s="92"/>
      <c r="Q83" s="92"/>
      <c r="R83" s="91"/>
      <c r="S83" s="91"/>
      <c r="T83" s="92"/>
      <c r="U83" s="113"/>
      <c r="V83" s="92"/>
      <c r="W83" s="92"/>
      <c r="X83" s="93"/>
      <c r="Y83" s="91"/>
      <c r="Z83" s="113"/>
      <c r="AA83" s="113"/>
      <c r="AB83" s="92"/>
      <c r="AC83" s="92"/>
      <c r="AD83" s="93"/>
      <c r="AE83" s="91"/>
      <c r="AF83" s="91"/>
      <c r="AG83" s="92"/>
      <c r="AH83" s="92"/>
      <c r="AI83" s="92"/>
      <c r="AJ83" s="92"/>
      <c r="AK83" s="91"/>
      <c r="AL83" s="91"/>
      <c r="AM83" s="91"/>
      <c r="AN83" s="91"/>
      <c r="AO83" s="91"/>
      <c r="AP83" s="91"/>
      <c r="AQ83" s="91"/>
      <c r="AR83" s="94"/>
      <c r="AS83" s="96"/>
      <c r="AT83" s="96"/>
      <c r="AU83" s="96"/>
      <c r="AV83" s="95"/>
      <c r="AW83" s="95"/>
      <c r="AX83" s="97"/>
      <c r="AY83" s="97"/>
      <c r="AZ83" s="97"/>
      <c r="BA83" s="97"/>
      <c r="BB83" s="97"/>
      <c r="BC83" s="98" t="s">
        <v>12315</v>
      </c>
      <c r="BD83" s="98" t="s">
        <v>12270</v>
      </c>
      <c r="BE83" s="99" t="s">
        <v>12284</v>
      </c>
      <c r="BF83" s="111"/>
      <c r="BG83" s="103"/>
      <c r="BH83" s="103"/>
      <c r="BI83" s="103"/>
      <c r="BJ83" s="99"/>
      <c r="BK83" s="112" t="s">
        <v>1511</v>
      </c>
      <c r="BL83" s="102"/>
      <c r="BM83" s="99"/>
      <c r="BN83" s="99"/>
      <c r="BT83" s="99"/>
      <c r="BU83" s="99"/>
      <c r="BV83" s="99"/>
      <c r="BW83" s="99"/>
      <c r="BX83" s="99"/>
      <c r="CB83" s="13" t="s">
        <v>12273</v>
      </c>
    </row>
    <row r="84" ht="13.75" spans="1:80">
      <c r="A84" s="88" t="s">
        <v>12323</v>
      </c>
      <c r="B84" s="88" t="s">
        <v>820</v>
      </c>
      <c r="C84" s="106" t="s">
        <v>11661</v>
      </c>
      <c r="D84" s="89" t="s">
        <v>494</v>
      </c>
      <c r="E84" s="90">
        <v>8</v>
      </c>
      <c r="F84" s="90">
        <v>50</v>
      </c>
      <c r="G84" s="90">
        <f t="shared" si="1"/>
        <v>400</v>
      </c>
      <c r="H84" s="91"/>
      <c r="I84" s="92"/>
      <c r="J84" s="92"/>
      <c r="K84" s="92"/>
      <c r="L84" s="92"/>
      <c r="M84" s="93"/>
      <c r="N84" s="91"/>
      <c r="O84" s="92"/>
      <c r="P84" s="92"/>
      <c r="Q84" s="92"/>
      <c r="R84" s="91"/>
      <c r="S84" s="91"/>
      <c r="T84" s="92"/>
      <c r="U84" s="113"/>
      <c r="V84" s="92"/>
      <c r="W84" s="92"/>
      <c r="X84" s="93"/>
      <c r="Y84" s="91"/>
      <c r="Z84" s="113"/>
      <c r="AA84" s="113"/>
      <c r="AB84" s="92"/>
      <c r="AC84" s="92"/>
      <c r="AD84" s="93"/>
      <c r="AE84" s="91"/>
      <c r="AF84" s="91"/>
      <c r="AG84" s="92"/>
      <c r="AH84" s="92"/>
      <c r="AI84" s="92"/>
      <c r="AJ84" s="92"/>
      <c r="AK84" s="91"/>
      <c r="AL84" s="91"/>
      <c r="AM84" s="91"/>
      <c r="AN84" s="91"/>
      <c r="AO84" s="91"/>
      <c r="AP84" s="91"/>
      <c r="AQ84" s="91"/>
      <c r="AR84" s="94"/>
      <c r="AS84" s="96"/>
      <c r="AT84" s="96"/>
      <c r="AU84" s="96"/>
      <c r="AV84" s="95"/>
      <c r="AW84" s="95"/>
      <c r="AX84" s="97"/>
      <c r="AY84" s="97"/>
      <c r="AZ84" s="97"/>
      <c r="BA84" s="97"/>
      <c r="BB84" s="97"/>
      <c r="BC84" s="98" t="s">
        <v>12316</v>
      </c>
      <c r="BD84" s="98" t="s">
        <v>12274</v>
      </c>
      <c r="BE84" s="99" t="s">
        <v>12285</v>
      </c>
      <c r="BF84" s="111"/>
      <c r="BG84" s="103"/>
      <c r="BH84" s="103"/>
      <c r="BI84" s="103"/>
      <c r="BJ84" s="99"/>
      <c r="BK84" s="112" t="s">
        <v>20</v>
      </c>
      <c r="BL84" s="102"/>
      <c r="BM84" s="99"/>
      <c r="BN84" s="99" t="s">
        <v>12276</v>
      </c>
      <c r="BT84" s="99"/>
      <c r="BU84" s="99"/>
      <c r="BV84" s="99"/>
      <c r="BW84" s="99"/>
      <c r="BX84" s="99"/>
      <c r="CB84" s="13" t="s">
        <v>12273</v>
      </c>
    </row>
    <row r="85" ht="14.45" customHeight="1" spans="1:80">
      <c r="A85" s="88" t="s">
        <v>12324</v>
      </c>
      <c r="B85" s="88" t="s">
        <v>820</v>
      </c>
      <c r="C85" s="106" t="s">
        <v>791</v>
      </c>
      <c r="D85" s="89" t="s">
        <v>12266</v>
      </c>
      <c r="E85" s="90">
        <v>46</v>
      </c>
      <c r="F85" s="90">
        <v>25</v>
      </c>
      <c r="G85" s="90">
        <f t="shared" si="1"/>
        <v>1150</v>
      </c>
      <c r="H85" s="94"/>
      <c r="I85" s="95"/>
      <c r="J85" s="95"/>
      <c r="K85" s="95"/>
      <c r="L85" s="95"/>
      <c r="M85" s="97"/>
      <c r="N85" s="94"/>
      <c r="O85" s="95"/>
      <c r="P85" s="95"/>
      <c r="Q85" s="95"/>
      <c r="R85" s="94"/>
      <c r="S85" s="91"/>
      <c r="T85" s="92"/>
      <c r="U85" s="113"/>
      <c r="V85" s="92"/>
      <c r="W85" s="92"/>
      <c r="X85" s="93"/>
      <c r="Y85" s="91"/>
      <c r="Z85" s="113"/>
      <c r="AA85" s="113"/>
      <c r="AB85" s="92"/>
      <c r="AC85" s="92"/>
      <c r="AD85" s="93"/>
      <c r="AE85" s="94"/>
      <c r="AF85" s="94"/>
      <c r="AG85" s="95"/>
      <c r="AH85" s="95"/>
      <c r="AI85" s="95"/>
      <c r="AJ85" s="95"/>
      <c r="AK85" s="94"/>
      <c r="AL85" s="91"/>
      <c r="AM85" s="91"/>
      <c r="AN85" s="91"/>
      <c r="AO85" s="91"/>
      <c r="AP85" s="91"/>
      <c r="AQ85" s="91"/>
      <c r="AR85" s="94"/>
      <c r="AS85" s="96"/>
      <c r="AT85" s="96"/>
      <c r="AU85" s="96"/>
      <c r="AV85" s="95"/>
      <c r="AW85" s="95"/>
      <c r="AX85" s="97"/>
      <c r="AY85" s="97"/>
      <c r="AZ85" s="97"/>
      <c r="BA85" s="97"/>
      <c r="BB85" s="97"/>
      <c r="BC85" s="98" t="s">
        <v>12325</v>
      </c>
      <c r="BD85" s="98" t="s">
        <v>12271</v>
      </c>
      <c r="BE85" s="99"/>
      <c r="BF85" s="111" t="s">
        <v>12272</v>
      </c>
      <c r="BG85" s="103"/>
      <c r="BH85" s="103"/>
      <c r="BI85" s="103"/>
      <c r="BJ85" s="99"/>
      <c r="BK85" s="112" t="s">
        <v>1511</v>
      </c>
      <c r="BL85" s="102"/>
      <c r="BM85" s="99"/>
      <c r="BN85" s="99"/>
      <c r="BT85" s="99"/>
      <c r="BU85" s="99"/>
      <c r="BV85" s="99"/>
      <c r="BW85" s="99"/>
      <c r="BX85" s="99"/>
      <c r="CB85" s="13" t="s">
        <v>12273</v>
      </c>
    </row>
    <row r="86" ht="14.45" customHeight="1" spans="1:80">
      <c r="A86" s="88" t="s">
        <v>12324</v>
      </c>
      <c r="B86" s="88" t="s">
        <v>820</v>
      </c>
      <c r="C86" s="106" t="s">
        <v>791</v>
      </c>
      <c r="D86" s="89" t="s">
        <v>494</v>
      </c>
      <c r="E86" s="90">
        <v>73</v>
      </c>
      <c r="F86" s="90">
        <v>50</v>
      </c>
      <c r="G86" s="90">
        <f t="shared" si="1"/>
        <v>3650</v>
      </c>
      <c r="H86" s="94"/>
      <c r="I86" s="95"/>
      <c r="J86" s="95"/>
      <c r="K86" s="95"/>
      <c r="L86" s="95"/>
      <c r="M86" s="97"/>
      <c r="N86" s="94"/>
      <c r="O86" s="94"/>
      <c r="P86" s="94"/>
      <c r="Q86" s="94"/>
      <c r="R86" s="94"/>
      <c r="S86" s="91"/>
      <c r="T86" s="92"/>
      <c r="U86" s="113"/>
      <c r="V86" s="92"/>
      <c r="W86" s="92"/>
      <c r="X86" s="93"/>
      <c r="Y86" s="91"/>
      <c r="Z86" s="113"/>
      <c r="AA86" s="113"/>
      <c r="AB86" s="92"/>
      <c r="AC86" s="92"/>
      <c r="AD86" s="93"/>
      <c r="AE86" s="94"/>
      <c r="AF86" s="94"/>
      <c r="AG86" s="94"/>
      <c r="AH86" s="94"/>
      <c r="AI86" s="94"/>
      <c r="AJ86" s="94"/>
      <c r="AK86" s="94"/>
      <c r="AL86" s="91"/>
      <c r="AM86" s="91"/>
      <c r="AN86" s="91"/>
      <c r="AO86" s="91"/>
      <c r="AP86" s="91"/>
      <c r="AQ86" s="91"/>
      <c r="AR86" s="94"/>
      <c r="AS86" s="96"/>
      <c r="AT86" s="96"/>
      <c r="AU86" s="96"/>
      <c r="AV86" s="95"/>
      <c r="AW86" s="95"/>
      <c r="AX86" s="97"/>
      <c r="AY86" s="97"/>
      <c r="AZ86" s="97"/>
      <c r="BA86" s="97"/>
      <c r="BB86" s="97"/>
      <c r="BC86" s="98" t="s">
        <v>12326</v>
      </c>
      <c r="BD86" s="98" t="s">
        <v>12275</v>
      </c>
      <c r="BE86" s="99"/>
      <c r="BF86" s="111" t="s">
        <v>12272</v>
      </c>
      <c r="BG86" s="103"/>
      <c r="BH86" s="103"/>
      <c r="BI86" s="103"/>
      <c r="BJ86" s="99"/>
      <c r="BK86" s="112" t="s">
        <v>1511</v>
      </c>
      <c r="BL86" s="102"/>
      <c r="BM86" s="99"/>
      <c r="BN86" s="99" t="s">
        <v>12276</v>
      </c>
      <c r="BT86" s="99"/>
      <c r="BU86" s="99"/>
      <c r="BV86" s="99"/>
      <c r="BW86" s="99"/>
      <c r="BX86" s="99"/>
      <c r="CB86" s="13" t="s">
        <v>12273</v>
      </c>
    </row>
    <row r="87" ht="15" customHeight="1" spans="1:80">
      <c r="A87" s="88" t="s">
        <v>12327</v>
      </c>
      <c r="B87" s="88" t="s">
        <v>787</v>
      </c>
      <c r="C87" s="106" t="s">
        <v>785</v>
      </c>
      <c r="D87" s="89" t="s">
        <v>12266</v>
      </c>
      <c r="E87" s="90">
        <v>8</v>
      </c>
      <c r="F87" s="90">
        <v>87</v>
      </c>
      <c r="G87" s="90">
        <f t="shared" si="1"/>
        <v>696</v>
      </c>
      <c r="H87" s="91"/>
      <c r="I87" s="92"/>
      <c r="J87" s="92"/>
      <c r="K87" s="92"/>
      <c r="L87" s="92"/>
      <c r="M87" s="93"/>
      <c r="N87" s="91"/>
      <c r="O87" s="91"/>
      <c r="P87" s="91"/>
      <c r="Q87" s="91"/>
      <c r="R87" s="91"/>
      <c r="S87" s="91"/>
      <c r="T87" s="92"/>
      <c r="U87" s="113">
        <v>60</v>
      </c>
      <c r="V87" s="92">
        <v>49</v>
      </c>
      <c r="W87" s="92">
        <v>13</v>
      </c>
      <c r="X87" s="93"/>
      <c r="Y87" s="91"/>
      <c r="Z87" s="113"/>
      <c r="AA87" s="113"/>
      <c r="AB87" s="92"/>
      <c r="AC87" s="92"/>
      <c r="AD87" s="93"/>
      <c r="AE87" s="94"/>
      <c r="AF87" s="94"/>
      <c r="AG87" s="94"/>
      <c r="AH87" s="94"/>
      <c r="AI87" s="94"/>
      <c r="AJ87" s="94"/>
      <c r="AK87" s="94"/>
      <c r="AL87" s="91"/>
      <c r="AM87" s="91"/>
      <c r="AN87" s="91"/>
      <c r="AO87" s="91"/>
      <c r="AP87" s="91"/>
      <c r="AQ87" s="91"/>
      <c r="AR87" s="94"/>
      <c r="AS87" s="96"/>
      <c r="AT87" s="96"/>
      <c r="AU87" s="96"/>
      <c r="AV87" s="95"/>
      <c r="AW87" s="95"/>
      <c r="AX87" s="97"/>
      <c r="AY87" s="97"/>
      <c r="AZ87" s="97"/>
      <c r="BA87" s="97"/>
      <c r="BB87" s="97"/>
      <c r="BC87" s="98" t="s">
        <v>12287</v>
      </c>
      <c r="BD87" s="98" t="s">
        <v>12328</v>
      </c>
      <c r="BE87" s="99"/>
      <c r="BF87" s="111"/>
      <c r="BG87" s="103"/>
      <c r="BH87" s="103"/>
      <c r="BI87" s="103"/>
      <c r="BJ87" s="99"/>
      <c r="BK87" s="112" t="s">
        <v>1511</v>
      </c>
      <c r="BL87" s="102"/>
      <c r="BM87" s="99"/>
      <c r="BN87" s="99"/>
      <c r="BT87" s="99"/>
      <c r="BU87" s="99"/>
      <c r="BV87" s="99"/>
      <c r="BW87" s="99"/>
      <c r="BX87" s="99"/>
      <c r="CB87" s="13" t="s">
        <v>12273</v>
      </c>
    </row>
    <row r="88" ht="13.75" spans="1:80">
      <c r="A88" s="88" t="s">
        <v>12327</v>
      </c>
      <c r="B88" s="88" t="s">
        <v>787</v>
      </c>
      <c r="C88" s="106" t="s">
        <v>785</v>
      </c>
      <c r="D88" s="89" t="s">
        <v>494</v>
      </c>
      <c r="E88" s="90">
        <v>8</v>
      </c>
      <c r="F88" s="90">
        <v>130</v>
      </c>
      <c r="G88" s="90">
        <f t="shared" si="1"/>
        <v>1040</v>
      </c>
      <c r="H88" s="91"/>
      <c r="I88" s="92"/>
      <c r="J88" s="92"/>
      <c r="K88" s="92"/>
      <c r="L88" s="92"/>
      <c r="M88" s="93"/>
      <c r="N88" s="91"/>
      <c r="O88" s="91"/>
      <c r="P88" s="91"/>
      <c r="Q88" s="91"/>
      <c r="R88" s="91"/>
      <c r="S88" s="91"/>
      <c r="T88" s="92"/>
      <c r="U88" s="113">
        <v>73</v>
      </c>
      <c r="V88" s="92">
        <v>84</v>
      </c>
      <c r="W88" s="92">
        <v>52</v>
      </c>
      <c r="X88" s="93"/>
      <c r="Y88" s="91"/>
      <c r="Z88" s="113"/>
      <c r="AA88" s="113"/>
      <c r="AB88" s="92"/>
      <c r="AC88" s="92"/>
      <c r="AD88" s="93"/>
      <c r="AE88" s="94"/>
      <c r="AF88" s="94"/>
      <c r="AG88" s="94"/>
      <c r="AH88" s="94"/>
      <c r="AI88" s="94"/>
      <c r="AJ88" s="94"/>
      <c r="AK88" s="94"/>
      <c r="AL88" s="91"/>
      <c r="AM88" s="91"/>
      <c r="AN88" s="91"/>
      <c r="AO88" s="91"/>
      <c r="AP88" s="91"/>
      <c r="AQ88" s="91"/>
      <c r="AR88" s="94"/>
      <c r="AS88" s="96"/>
      <c r="AT88" s="96"/>
      <c r="AU88" s="96"/>
      <c r="AV88" s="95"/>
      <c r="AW88" s="95"/>
      <c r="AX88" s="97"/>
      <c r="AY88" s="97"/>
      <c r="AZ88" s="97"/>
      <c r="BA88" s="97"/>
      <c r="BB88" s="97"/>
      <c r="BC88" s="98" t="s">
        <v>12289</v>
      </c>
      <c r="BD88" s="98" t="s">
        <v>12329</v>
      </c>
      <c r="BE88" s="99"/>
      <c r="BF88" s="111"/>
      <c r="BG88" s="103"/>
      <c r="BH88" s="103"/>
      <c r="BI88" s="103"/>
      <c r="BJ88" s="99"/>
      <c r="BK88" s="112" t="s">
        <v>1511</v>
      </c>
      <c r="BL88" s="102"/>
      <c r="BM88" s="99"/>
      <c r="BN88" s="99" t="s">
        <v>12276</v>
      </c>
      <c r="BT88" s="99"/>
      <c r="BU88" s="99"/>
      <c r="BV88" s="99"/>
      <c r="BW88" s="99"/>
      <c r="BX88" s="99"/>
      <c r="CB88" s="13" t="s">
        <v>12273</v>
      </c>
    </row>
    <row r="89" ht="13.75" spans="1:80">
      <c r="A89" s="88" t="s">
        <v>12330</v>
      </c>
      <c r="B89" s="88" t="s">
        <v>790</v>
      </c>
      <c r="C89" s="106" t="s">
        <v>788</v>
      </c>
      <c r="D89" s="89" t="s">
        <v>12266</v>
      </c>
      <c r="E89" s="90">
        <v>8</v>
      </c>
      <c r="F89" s="90">
        <v>54</v>
      </c>
      <c r="G89" s="90">
        <f t="shared" si="1"/>
        <v>432</v>
      </c>
      <c r="H89" s="91"/>
      <c r="I89" s="92"/>
      <c r="J89" s="92"/>
      <c r="K89" s="92"/>
      <c r="L89" s="92"/>
      <c r="M89" s="93"/>
      <c r="N89" s="94"/>
      <c r="O89" s="94"/>
      <c r="P89" s="94"/>
      <c r="Q89" s="94"/>
      <c r="R89" s="94"/>
      <c r="S89" s="91"/>
      <c r="T89" s="92"/>
      <c r="U89" s="113"/>
      <c r="V89" s="92"/>
      <c r="W89" s="92"/>
      <c r="X89" s="93"/>
      <c r="Y89" s="91"/>
      <c r="Z89" s="113"/>
      <c r="AA89" s="113"/>
      <c r="AB89" s="92"/>
      <c r="AC89" s="92"/>
      <c r="AD89" s="93"/>
      <c r="AE89" s="94"/>
      <c r="AF89" s="94"/>
      <c r="AG89" s="94"/>
      <c r="AH89" s="94"/>
      <c r="AI89" s="94"/>
      <c r="AJ89" s="94"/>
      <c r="AK89" s="94"/>
      <c r="AL89" s="91"/>
      <c r="AM89" s="91"/>
      <c r="AN89" s="91"/>
      <c r="AO89" s="91"/>
      <c r="AP89" s="91"/>
      <c r="AQ89" s="91"/>
      <c r="AR89" s="94"/>
      <c r="AS89" s="96"/>
      <c r="AT89" s="96"/>
      <c r="AU89" s="96"/>
      <c r="AV89" s="95"/>
      <c r="AW89" s="95"/>
      <c r="AX89" s="97"/>
      <c r="AY89" s="97"/>
      <c r="AZ89" s="97"/>
      <c r="BA89" s="97"/>
      <c r="BB89" s="97"/>
      <c r="BC89" s="98" t="s">
        <v>12325</v>
      </c>
      <c r="BD89" s="98" t="s">
        <v>12271</v>
      </c>
      <c r="BE89" s="99"/>
      <c r="BF89" s="111"/>
      <c r="BG89" s="103"/>
      <c r="BH89" s="103"/>
      <c r="BI89" s="103"/>
      <c r="BJ89" s="99"/>
      <c r="BK89" s="112" t="s">
        <v>1511</v>
      </c>
      <c r="BL89" s="102"/>
      <c r="BM89" s="99"/>
      <c r="BN89" s="99"/>
      <c r="BT89" s="99"/>
      <c r="BU89" s="99"/>
      <c r="BV89" s="99"/>
      <c r="BW89" s="99"/>
      <c r="BX89" s="99"/>
      <c r="CB89" s="13" t="s">
        <v>12273</v>
      </c>
    </row>
    <row r="90" ht="13.75" spans="1:80">
      <c r="A90" s="88" t="s">
        <v>12330</v>
      </c>
      <c r="B90" s="88" t="s">
        <v>790</v>
      </c>
      <c r="C90" s="106" t="s">
        <v>788</v>
      </c>
      <c r="D90" s="89" t="s">
        <v>494</v>
      </c>
      <c r="E90" s="90">
        <v>8</v>
      </c>
      <c r="F90" s="90">
        <v>106</v>
      </c>
      <c r="G90" s="90">
        <f t="shared" si="1"/>
        <v>848</v>
      </c>
      <c r="H90" s="91"/>
      <c r="I90" s="92"/>
      <c r="J90" s="92"/>
      <c r="K90" s="92"/>
      <c r="L90" s="92"/>
      <c r="M90" s="93"/>
      <c r="N90" s="94"/>
      <c r="O90" s="94"/>
      <c r="P90" s="94"/>
      <c r="Q90" s="94"/>
      <c r="R90" s="94"/>
      <c r="S90" s="91"/>
      <c r="T90" s="92"/>
      <c r="U90" s="113"/>
      <c r="V90" s="92"/>
      <c r="W90" s="92"/>
      <c r="X90" s="93"/>
      <c r="Y90" s="91"/>
      <c r="Z90" s="113"/>
      <c r="AA90" s="113"/>
      <c r="AB90" s="92"/>
      <c r="AC90" s="92"/>
      <c r="AD90" s="93"/>
      <c r="AE90" s="94"/>
      <c r="AF90" s="94"/>
      <c r="AG90" s="94"/>
      <c r="AH90" s="94"/>
      <c r="AI90" s="94"/>
      <c r="AJ90" s="94"/>
      <c r="AK90" s="94"/>
      <c r="AL90" s="91"/>
      <c r="AM90" s="91"/>
      <c r="AN90" s="91"/>
      <c r="AO90" s="91"/>
      <c r="AP90" s="91"/>
      <c r="AQ90" s="91"/>
      <c r="AR90" s="94"/>
      <c r="AS90" s="96"/>
      <c r="AT90" s="96"/>
      <c r="AU90" s="96"/>
      <c r="AV90" s="95"/>
      <c r="AW90" s="95"/>
      <c r="AX90" s="97"/>
      <c r="AY90" s="97"/>
      <c r="AZ90" s="97"/>
      <c r="BA90" s="97"/>
      <c r="BB90" s="97"/>
      <c r="BC90" s="98" t="s">
        <v>12326</v>
      </c>
      <c r="BD90" s="98" t="s">
        <v>12275</v>
      </c>
      <c r="BE90" s="99"/>
      <c r="BF90" s="111"/>
      <c r="BG90" s="103"/>
      <c r="BH90" s="103"/>
      <c r="BI90" s="103"/>
      <c r="BJ90" s="99"/>
      <c r="BK90" s="112" t="s">
        <v>1511</v>
      </c>
      <c r="BL90" s="102"/>
      <c r="BM90" s="99"/>
      <c r="BN90" s="99" t="s">
        <v>12276</v>
      </c>
      <c r="BT90" s="99"/>
      <c r="BU90" s="99"/>
      <c r="BV90" s="99"/>
      <c r="BW90" s="99"/>
      <c r="BX90" s="99"/>
      <c r="CB90" s="13" t="s">
        <v>12273</v>
      </c>
    </row>
    <row r="91" ht="13.75" spans="1:80">
      <c r="A91" s="88" t="s">
        <v>12331</v>
      </c>
      <c r="B91" s="88" t="s">
        <v>735</v>
      </c>
      <c r="C91" s="106" t="s">
        <v>733</v>
      </c>
      <c r="D91" s="89" t="s">
        <v>12266</v>
      </c>
      <c r="E91" s="90">
        <v>10</v>
      </c>
      <c r="F91" s="90">
        <v>231</v>
      </c>
      <c r="G91" s="90">
        <f t="shared" si="1"/>
        <v>2310</v>
      </c>
      <c r="H91" s="126"/>
      <c r="I91" s="127"/>
      <c r="J91" s="127">
        <v>228</v>
      </c>
      <c r="K91" s="127">
        <v>199</v>
      </c>
      <c r="L91" s="127">
        <v>19</v>
      </c>
      <c r="M91" s="128"/>
      <c r="N91" s="94"/>
      <c r="O91" s="94"/>
      <c r="P91" s="94"/>
      <c r="Q91" s="94"/>
      <c r="R91" s="94"/>
      <c r="S91" s="126"/>
      <c r="T91" s="95"/>
      <c r="U91" s="129">
        <v>169</v>
      </c>
      <c r="V91" s="127">
        <v>165</v>
      </c>
      <c r="W91" s="127">
        <v>11</v>
      </c>
      <c r="X91" s="128"/>
      <c r="Y91" s="126"/>
      <c r="Z91" s="129"/>
      <c r="AA91" s="130">
        <v>154</v>
      </c>
      <c r="AB91" s="131">
        <v>162</v>
      </c>
      <c r="AC91" s="131">
        <v>14</v>
      </c>
      <c r="AD91" s="128"/>
      <c r="AE91" s="94"/>
      <c r="AF91" s="94"/>
      <c r="AG91" s="94"/>
      <c r="AH91" s="94"/>
      <c r="AI91" s="94"/>
      <c r="AJ91" s="94"/>
      <c r="AK91" s="94"/>
      <c r="AL91" s="91"/>
      <c r="AM91" s="91"/>
      <c r="AN91" s="91">
        <v>170</v>
      </c>
      <c r="AO91" s="91">
        <v>171</v>
      </c>
      <c r="AP91" s="91">
        <v>6</v>
      </c>
      <c r="AQ91" s="91"/>
      <c r="AR91" s="94"/>
      <c r="AS91" s="96"/>
      <c r="AT91" s="96"/>
      <c r="AU91" s="96"/>
      <c r="AV91" s="95"/>
      <c r="AW91" s="95"/>
      <c r="AX91" s="97"/>
      <c r="AY91" s="97"/>
      <c r="AZ91" s="97"/>
      <c r="BA91" s="97"/>
      <c r="BB91" s="97"/>
      <c r="BC91" s="99" t="s">
        <v>12280</v>
      </c>
      <c r="BD91" s="99" t="s">
        <v>12279</v>
      </c>
      <c r="BE91" s="99" t="s">
        <v>12271</v>
      </c>
      <c r="BF91" s="111" t="s">
        <v>12272</v>
      </c>
      <c r="BG91" s="103"/>
      <c r="BH91" s="103"/>
      <c r="BI91" s="103"/>
      <c r="BJ91" s="99"/>
      <c r="BK91" s="112" t="s">
        <v>1511</v>
      </c>
      <c r="BL91" s="102"/>
      <c r="BM91" s="99" t="s">
        <v>20</v>
      </c>
      <c r="BN91" s="99"/>
      <c r="BT91" s="99"/>
      <c r="BU91" s="99"/>
      <c r="BV91" s="99"/>
      <c r="BW91" s="99"/>
      <c r="BX91" s="99"/>
      <c r="CB91" s="4" t="s">
        <v>12273</v>
      </c>
    </row>
    <row r="92" ht="13.75" spans="1:80">
      <c r="A92" s="88" t="s">
        <v>12331</v>
      </c>
      <c r="B92" s="88" t="s">
        <v>735</v>
      </c>
      <c r="C92" s="106" t="s">
        <v>733</v>
      </c>
      <c r="D92" s="89" t="s">
        <v>494</v>
      </c>
      <c r="E92" s="90">
        <v>10</v>
      </c>
      <c r="F92" s="90">
        <v>242</v>
      </c>
      <c r="G92" s="90">
        <f t="shared" si="1"/>
        <v>2420</v>
      </c>
      <c r="H92" s="126"/>
      <c r="I92" s="127"/>
      <c r="J92" s="127">
        <v>267</v>
      </c>
      <c r="K92" s="127">
        <v>146</v>
      </c>
      <c r="L92" s="127">
        <v>72</v>
      </c>
      <c r="M92" s="128"/>
      <c r="N92" s="94"/>
      <c r="O92" s="94"/>
      <c r="P92" s="94"/>
      <c r="Q92" s="94"/>
      <c r="R92" s="94"/>
      <c r="S92" s="126"/>
      <c r="T92" s="95"/>
      <c r="U92" s="129">
        <v>160</v>
      </c>
      <c r="V92" s="127">
        <v>153</v>
      </c>
      <c r="W92" s="127">
        <v>85</v>
      </c>
      <c r="X92" s="128"/>
      <c r="Y92" s="126"/>
      <c r="Z92" s="129"/>
      <c r="AA92" s="129">
        <v>175</v>
      </c>
      <c r="AB92" s="127">
        <v>157</v>
      </c>
      <c r="AC92" s="131">
        <v>62</v>
      </c>
      <c r="AD92" s="128"/>
      <c r="AE92" s="94"/>
      <c r="AF92" s="94"/>
      <c r="AG92" s="94"/>
      <c r="AH92" s="94"/>
      <c r="AI92" s="94"/>
      <c r="AJ92" s="94"/>
      <c r="AK92" s="94"/>
      <c r="AL92" s="91"/>
      <c r="AM92" s="91"/>
      <c r="AN92" s="91">
        <v>174</v>
      </c>
      <c r="AO92" s="91">
        <v>154</v>
      </c>
      <c r="AP92" s="91">
        <v>88</v>
      </c>
      <c r="AQ92" s="91"/>
      <c r="AR92" s="94"/>
      <c r="AS92" s="96"/>
      <c r="AT92" s="96"/>
      <c r="AU92" s="96"/>
      <c r="AV92" s="95"/>
      <c r="AW92" s="95"/>
      <c r="AX92" s="97"/>
      <c r="AY92" s="97"/>
      <c r="AZ92" s="97"/>
      <c r="BA92" s="97"/>
      <c r="BB92" s="97"/>
      <c r="BC92" s="99" t="s">
        <v>12282</v>
      </c>
      <c r="BD92" s="99" t="s">
        <v>12281</v>
      </c>
      <c r="BE92" s="99" t="s">
        <v>12275</v>
      </c>
      <c r="BF92" s="111" t="s">
        <v>12272</v>
      </c>
      <c r="BG92" s="103"/>
      <c r="BH92" s="103"/>
      <c r="BI92" s="103"/>
      <c r="BJ92" s="99"/>
      <c r="BK92" s="112" t="s">
        <v>1511</v>
      </c>
      <c r="BL92" s="102"/>
      <c r="BM92" s="99" t="s">
        <v>20</v>
      </c>
      <c r="BN92" s="99"/>
      <c r="BT92" s="99"/>
      <c r="BU92" s="99"/>
      <c r="BV92" s="99"/>
      <c r="BW92" s="99"/>
      <c r="BX92" s="99"/>
      <c r="CB92" s="4" t="s">
        <v>12273</v>
      </c>
    </row>
    <row r="93" ht="13.75" spans="1:80">
      <c r="A93" s="88" t="s">
        <v>12331</v>
      </c>
      <c r="B93" s="88" t="s">
        <v>735</v>
      </c>
      <c r="C93" s="106" t="s">
        <v>8253</v>
      </c>
      <c r="D93" s="89" t="s">
        <v>12266</v>
      </c>
      <c r="E93" s="90">
        <v>10</v>
      </c>
      <c r="F93" s="90">
        <v>231</v>
      </c>
      <c r="G93" s="90">
        <f t="shared" si="1"/>
        <v>2310</v>
      </c>
      <c r="H93" s="126"/>
      <c r="I93" s="127"/>
      <c r="J93" s="127">
        <v>228</v>
      </c>
      <c r="K93" s="127">
        <v>199</v>
      </c>
      <c r="L93" s="127">
        <v>19</v>
      </c>
      <c r="M93" s="128"/>
      <c r="N93" s="94"/>
      <c r="O93" s="94"/>
      <c r="P93" s="94"/>
      <c r="Q93" s="94"/>
      <c r="R93" s="94"/>
      <c r="S93" s="126"/>
      <c r="T93" s="95"/>
      <c r="U93" s="129"/>
      <c r="V93" s="127"/>
      <c r="W93" s="127"/>
      <c r="X93" s="128"/>
      <c r="Y93" s="126"/>
      <c r="Z93" s="129"/>
      <c r="AA93" s="129">
        <v>182</v>
      </c>
      <c r="AB93" s="127">
        <v>147</v>
      </c>
      <c r="AC93" s="127">
        <v>19</v>
      </c>
      <c r="AD93" s="128"/>
      <c r="AE93" s="94"/>
      <c r="AF93" s="94"/>
      <c r="AG93" s="94"/>
      <c r="AH93" s="94"/>
      <c r="AI93" s="94"/>
      <c r="AJ93" s="94"/>
      <c r="AK93" s="94"/>
      <c r="AL93" s="91"/>
      <c r="AM93" s="91"/>
      <c r="AN93" s="91"/>
      <c r="AO93" s="91"/>
      <c r="AP93" s="91"/>
      <c r="AQ93" s="91"/>
      <c r="AR93" s="94"/>
      <c r="AS93" s="96"/>
      <c r="AT93" s="96"/>
      <c r="AU93" s="96"/>
      <c r="AV93" s="95"/>
      <c r="AW93" s="95"/>
      <c r="AX93" s="97"/>
      <c r="AY93" s="97"/>
      <c r="AZ93" s="97"/>
      <c r="BA93" s="97"/>
      <c r="BB93" s="97"/>
      <c r="BC93" s="99" t="s">
        <v>12280</v>
      </c>
      <c r="BD93" s="99" t="s">
        <v>12279</v>
      </c>
      <c r="BE93" s="99" t="s">
        <v>12271</v>
      </c>
      <c r="BF93" s="111" t="s">
        <v>12272</v>
      </c>
      <c r="BG93" s="103"/>
      <c r="BH93" s="103"/>
      <c r="BI93" s="103"/>
      <c r="BJ93" s="99"/>
      <c r="BK93" s="112" t="s">
        <v>1511</v>
      </c>
      <c r="BL93" s="102"/>
      <c r="BM93" s="99" t="s">
        <v>20</v>
      </c>
      <c r="BN93" s="99"/>
      <c r="BT93" s="99"/>
      <c r="BU93" s="99"/>
      <c r="BV93" s="99"/>
      <c r="BW93" s="99"/>
      <c r="BX93" s="99"/>
      <c r="CB93" s="4" t="s">
        <v>12273</v>
      </c>
    </row>
    <row r="94" ht="13.75" spans="1:80">
      <c r="A94" s="88" t="s">
        <v>12331</v>
      </c>
      <c r="B94" s="88" t="s">
        <v>735</v>
      </c>
      <c r="C94" s="106" t="s">
        <v>8253</v>
      </c>
      <c r="D94" s="89" t="s">
        <v>494</v>
      </c>
      <c r="E94" s="90">
        <v>10</v>
      </c>
      <c r="F94" s="90">
        <v>242</v>
      </c>
      <c r="G94" s="90">
        <f t="shared" si="1"/>
        <v>2420</v>
      </c>
      <c r="H94" s="126"/>
      <c r="I94" s="127"/>
      <c r="J94" s="127">
        <v>267</v>
      </c>
      <c r="K94" s="127">
        <v>146</v>
      </c>
      <c r="L94" s="127">
        <v>72</v>
      </c>
      <c r="M94" s="128"/>
      <c r="N94" s="94"/>
      <c r="O94" s="94"/>
      <c r="P94" s="94"/>
      <c r="Q94" s="94"/>
      <c r="R94" s="94"/>
      <c r="S94" s="126"/>
      <c r="T94" s="95"/>
      <c r="U94" s="129"/>
      <c r="V94" s="127"/>
      <c r="W94" s="127"/>
      <c r="X94" s="128"/>
      <c r="Y94" s="126"/>
      <c r="Z94" s="129"/>
      <c r="AA94" s="129">
        <v>186</v>
      </c>
      <c r="AB94" s="127">
        <v>148</v>
      </c>
      <c r="AC94" s="127">
        <v>72</v>
      </c>
      <c r="AD94" s="128"/>
      <c r="AE94" s="94"/>
      <c r="AF94" s="94"/>
      <c r="AG94" s="94"/>
      <c r="AH94" s="94"/>
      <c r="AI94" s="94"/>
      <c r="AJ94" s="94"/>
      <c r="AK94" s="94"/>
      <c r="AL94" s="91"/>
      <c r="AM94" s="91"/>
      <c r="AN94" s="91"/>
      <c r="AO94" s="91"/>
      <c r="AP94" s="91"/>
      <c r="AQ94" s="91"/>
      <c r="AR94" s="94"/>
      <c r="AS94" s="96"/>
      <c r="AT94" s="96"/>
      <c r="AU94" s="96"/>
      <c r="AV94" s="95"/>
      <c r="AW94" s="95"/>
      <c r="AX94" s="97"/>
      <c r="AY94" s="97"/>
      <c r="AZ94" s="97"/>
      <c r="BA94" s="97"/>
      <c r="BB94" s="97"/>
      <c r="BC94" s="99" t="s">
        <v>12282</v>
      </c>
      <c r="BD94" s="99" t="s">
        <v>12281</v>
      </c>
      <c r="BE94" s="99" t="s">
        <v>12275</v>
      </c>
      <c r="BF94" s="111" t="s">
        <v>12272</v>
      </c>
      <c r="BG94" s="103"/>
      <c r="BH94" s="103"/>
      <c r="BI94" s="103"/>
      <c r="BJ94" s="99"/>
      <c r="BK94" s="112" t="s">
        <v>1511</v>
      </c>
      <c r="BL94" s="102"/>
      <c r="BM94" s="99" t="s">
        <v>20</v>
      </c>
      <c r="BN94" s="99"/>
      <c r="BT94" s="99"/>
      <c r="BU94" s="99"/>
      <c r="BV94" s="99"/>
      <c r="BW94" s="99"/>
      <c r="BX94" s="99"/>
      <c r="CB94" s="4" t="s">
        <v>12273</v>
      </c>
    </row>
    <row r="95" ht="13.75" spans="1:80">
      <c r="A95" s="88" t="s">
        <v>12332</v>
      </c>
      <c r="B95" s="88" t="s">
        <v>8052</v>
      </c>
      <c r="C95" s="106" t="s">
        <v>8515</v>
      </c>
      <c r="D95" s="89" t="s">
        <v>12266</v>
      </c>
      <c r="E95" s="90">
        <v>4</v>
      </c>
      <c r="F95" s="90">
        <v>416</v>
      </c>
      <c r="G95" s="90">
        <f t="shared" si="1"/>
        <v>1664</v>
      </c>
      <c r="H95" s="126"/>
      <c r="I95" s="127"/>
      <c r="J95" s="127">
        <v>91</v>
      </c>
      <c r="K95" s="127">
        <v>91</v>
      </c>
      <c r="L95" s="127">
        <v>60</v>
      </c>
      <c r="M95" s="128"/>
      <c r="N95" s="94"/>
      <c r="O95" s="94"/>
      <c r="P95" s="94"/>
      <c r="Q95" s="94"/>
      <c r="R95" s="94"/>
      <c r="S95" s="91"/>
      <c r="T95" s="92"/>
      <c r="U95" s="113"/>
      <c r="V95" s="92"/>
      <c r="W95" s="92"/>
      <c r="X95" s="93"/>
      <c r="Y95" s="91"/>
      <c r="Z95" s="113"/>
      <c r="AA95" s="113"/>
      <c r="AB95" s="92"/>
      <c r="AC95" s="92"/>
      <c r="AD95" s="93"/>
      <c r="AE95" s="94"/>
      <c r="AF95" s="94"/>
      <c r="AG95" s="94"/>
      <c r="AH95" s="94"/>
      <c r="AI95" s="94"/>
      <c r="AJ95" s="94"/>
      <c r="AK95" s="94"/>
      <c r="AL95" s="91"/>
      <c r="AM95" s="91"/>
      <c r="AN95" s="91"/>
      <c r="AO95" s="91"/>
      <c r="AP95" s="91"/>
      <c r="AQ95" s="91"/>
      <c r="AR95" s="94"/>
      <c r="AS95" s="96"/>
      <c r="AT95" s="96"/>
      <c r="AU95" s="96"/>
      <c r="AV95" s="95"/>
      <c r="AW95" s="95"/>
      <c r="AX95" s="97"/>
      <c r="AY95" s="97"/>
      <c r="AZ95" s="97"/>
      <c r="BA95" s="97"/>
      <c r="BB95" s="97"/>
      <c r="BC95" s="98" t="s">
        <v>12270</v>
      </c>
      <c r="BD95" s="98" t="s">
        <v>12271</v>
      </c>
      <c r="BE95" s="99"/>
      <c r="BF95" s="111" t="s">
        <v>12272</v>
      </c>
      <c r="BG95" s="103"/>
      <c r="BH95" s="103"/>
      <c r="BI95" s="103"/>
      <c r="BJ95" s="99"/>
      <c r="BK95" s="112" t="s">
        <v>1511</v>
      </c>
      <c r="BL95" s="102"/>
      <c r="BM95" s="99"/>
      <c r="BN95" s="99"/>
      <c r="BT95" s="99"/>
      <c r="BU95" s="99"/>
      <c r="BV95" s="99"/>
      <c r="BW95" s="99"/>
      <c r="BX95" s="99"/>
      <c r="CB95" s="13" t="s">
        <v>12273</v>
      </c>
    </row>
    <row r="96" ht="13.75" spans="1:80">
      <c r="A96" s="88" t="s">
        <v>12332</v>
      </c>
      <c r="B96" s="88" t="s">
        <v>8052</v>
      </c>
      <c r="C96" s="106" t="s">
        <v>8515</v>
      </c>
      <c r="D96" s="89" t="s">
        <v>494</v>
      </c>
      <c r="E96" s="90">
        <v>4</v>
      </c>
      <c r="F96" s="90">
        <v>300</v>
      </c>
      <c r="G96" s="90">
        <f t="shared" si="1"/>
        <v>1200</v>
      </c>
      <c r="H96" s="126"/>
      <c r="I96" s="127"/>
      <c r="J96" s="127">
        <v>66</v>
      </c>
      <c r="K96" s="127">
        <v>66</v>
      </c>
      <c r="L96" s="127">
        <v>60</v>
      </c>
      <c r="M96" s="128"/>
      <c r="N96" s="94"/>
      <c r="O96" s="94"/>
      <c r="P96" s="94"/>
      <c r="Q96" s="94"/>
      <c r="R96" s="94"/>
      <c r="S96" s="91"/>
      <c r="T96" s="92"/>
      <c r="U96" s="113"/>
      <c r="V96" s="92"/>
      <c r="W96" s="92"/>
      <c r="X96" s="93"/>
      <c r="Y96" s="91"/>
      <c r="Z96" s="113"/>
      <c r="AA96" s="113"/>
      <c r="AB96" s="92"/>
      <c r="AC96" s="92"/>
      <c r="AD96" s="93"/>
      <c r="AE96" s="94"/>
      <c r="AF96" s="94"/>
      <c r="AG96" s="94"/>
      <c r="AH96" s="94"/>
      <c r="AI96" s="94"/>
      <c r="AJ96" s="94"/>
      <c r="AK96" s="94"/>
      <c r="AL96" s="91"/>
      <c r="AM96" s="91"/>
      <c r="AN96" s="91"/>
      <c r="AO96" s="91"/>
      <c r="AP96" s="91"/>
      <c r="AQ96" s="91"/>
      <c r="AR96" s="94"/>
      <c r="AS96" s="96"/>
      <c r="AT96" s="96"/>
      <c r="AU96" s="96"/>
      <c r="AV96" s="95"/>
      <c r="AW96" s="95"/>
      <c r="AX96" s="97"/>
      <c r="AY96" s="97"/>
      <c r="AZ96" s="97"/>
      <c r="BA96" s="97"/>
      <c r="BB96" s="97"/>
      <c r="BC96" s="98" t="s">
        <v>12274</v>
      </c>
      <c r="BD96" s="98" t="s">
        <v>12275</v>
      </c>
      <c r="BE96" s="99"/>
      <c r="BF96" s="111" t="s">
        <v>12272</v>
      </c>
      <c r="BG96" s="103"/>
      <c r="BH96" s="103"/>
      <c r="BI96" s="103"/>
      <c r="BJ96" s="99"/>
      <c r="BK96" s="112" t="s">
        <v>1511</v>
      </c>
      <c r="BL96" s="102"/>
      <c r="BM96" s="99"/>
      <c r="BN96" s="99" t="s">
        <v>12276</v>
      </c>
      <c r="BT96" s="99"/>
      <c r="BU96" s="99"/>
      <c r="BV96" s="99"/>
      <c r="BW96" s="99"/>
      <c r="BX96" s="99"/>
      <c r="CB96" s="13" t="s">
        <v>12273</v>
      </c>
    </row>
    <row r="97" ht="13.75" spans="1:80">
      <c r="A97" s="88" t="s">
        <v>12332</v>
      </c>
      <c r="B97" s="88" t="s">
        <v>8052</v>
      </c>
      <c r="C97" s="106" t="s">
        <v>9007</v>
      </c>
      <c r="D97" s="89" t="s">
        <v>12266</v>
      </c>
      <c r="E97" s="90">
        <v>4</v>
      </c>
      <c r="F97" s="90">
        <v>416</v>
      </c>
      <c r="G97" s="90">
        <f t="shared" si="1"/>
        <v>1664</v>
      </c>
      <c r="H97" s="126"/>
      <c r="I97" s="127"/>
      <c r="J97" s="127">
        <v>120</v>
      </c>
      <c r="K97" s="127">
        <v>110</v>
      </c>
      <c r="L97" s="127">
        <v>122</v>
      </c>
      <c r="M97" s="128"/>
      <c r="N97" s="94"/>
      <c r="O97" s="94"/>
      <c r="P97" s="94"/>
      <c r="Q97" s="94"/>
      <c r="R97" s="94"/>
      <c r="S97" s="91"/>
      <c r="T97" s="92"/>
      <c r="U97" s="132">
        <v>118</v>
      </c>
      <c r="V97" s="133">
        <v>122</v>
      </c>
      <c r="W97" s="133">
        <v>93</v>
      </c>
      <c r="X97" s="93"/>
      <c r="Y97" s="91"/>
      <c r="Z97" s="113"/>
      <c r="AA97" s="113">
        <v>109</v>
      </c>
      <c r="AB97" s="92">
        <v>119</v>
      </c>
      <c r="AC97" s="92">
        <v>88</v>
      </c>
      <c r="AD97" s="93"/>
      <c r="AE97" s="94"/>
      <c r="AF97" s="94"/>
      <c r="AG97" s="94"/>
      <c r="AH97" s="94"/>
      <c r="AI97" s="94"/>
      <c r="AJ97" s="94"/>
      <c r="AK97" s="94"/>
      <c r="AL97" s="91"/>
      <c r="AM97" s="91"/>
      <c r="AN97" s="91"/>
      <c r="AO97" s="91"/>
      <c r="AP97" s="91"/>
      <c r="AQ97" s="91"/>
      <c r="AR97" s="94"/>
      <c r="AS97" s="96"/>
      <c r="AT97" s="96"/>
      <c r="AU97" s="96"/>
      <c r="AV97" s="95"/>
      <c r="AW97" s="95"/>
      <c r="AX97" s="97"/>
      <c r="AY97" s="97"/>
      <c r="AZ97" s="97"/>
      <c r="BA97" s="97"/>
      <c r="BB97" s="97"/>
      <c r="BC97" s="98" t="s">
        <v>12270</v>
      </c>
      <c r="BD97" s="98" t="s">
        <v>12271</v>
      </c>
      <c r="BE97" s="99"/>
      <c r="BF97" s="111" t="s">
        <v>12272</v>
      </c>
      <c r="BG97" s="103"/>
      <c r="BH97" s="103"/>
      <c r="BI97" s="103"/>
      <c r="BJ97" s="99"/>
      <c r="BK97" s="112" t="s">
        <v>1511</v>
      </c>
      <c r="BL97" s="102"/>
      <c r="BM97" s="99"/>
      <c r="BN97" s="99"/>
      <c r="BT97" s="99"/>
      <c r="BU97" s="99"/>
      <c r="BV97" s="99"/>
      <c r="BW97" s="99"/>
      <c r="BX97" s="99"/>
      <c r="CB97" s="13" t="s">
        <v>12273</v>
      </c>
    </row>
    <row r="98" ht="13.75" spans="1:80">
      <c r="A98" s="88" t="s">
        <v>12332</v>
      </c>
      <c r="B98" s="88" t="s">
        <v>8052</v>
      </c>
      <c r="C98" s="106" t="s">
        <v>9007</v>
      </c>
      <c r="D98" s="89" t="s">
        <v>494</v>
      </c>
      <c r="E98" s="90">
        <v>4</v>
      </c>
      <c r="F98" s="90">
        <v>300</v>
      </c>
      <c r="G98" s="90">
        <f t="shared" si="1"/>
        <v>1200</v>
      </c>
      <c r="H98" s="126"/>
      <c r="I98" s="127"/>
      <c r="J98" s="127">
        <v>98</v>
      </c>
      <c r="K98" s="127">
        <v>90</v>
      </c>
      <c r="L98" s="127">
        <v>53</v>
      </c>
      <c r="M98" s="128"/>
      <c r="N98" s="94"/>
      <c r="O98" s="94"/>
      <c r="P98" s="94"/>
      <c r="Q98" s="94"/>
      <c r="R98" s="94"/>
      <c r="S98" s="91"/>
      <c r="T98" s="92"/>
      <c r="U98" s="132">
        <v>82</v>
      </c>
      <c r="V98" s="133">
        <v>94</v>
      </c>
      <c r="W98" s="133">
        <v>77</v>
      </c>
      <c r="X98" s="93"/>
      <c r="Y98" s="91"/>
      <c r="Z98" s="113"/>
      <c r="AA98" s="113">
        <v>80</v>
      </c>
      <c r="AB98" s="92">
        <v>108</v>
      </c>
      <c r="AC98" s="92">
        <v>69</v>
      </c>
      <c r="AD98" s="93"/>
      <c r="AE98" s="94"/>
      <c r="AF98" s="94"/>
      <c r="AG98" s="94"/>
      <c r="AH98" s="94"/>
      <c r="AI98" s="94"/>
      <c r="AJ98" s="94"/>
      <c r="AK98" s="94"/>
      <c r="AL98" s="91"/>
      <c r="AM98" s="91"/>
      <c r="AN98" s="91"/>
      <c r="AO98" s="91"/>
      <c r="AP98" s="91"/>
      <c r="AQ98" s="91"/>
      <c r="AR98" s="94"/>
      <c r="AS98" s="96"/>
      <c r="AT98" s="96"/>
      <c r="AU98" s="96"/>
      <c r="AV98" s="95"/>
      <c r="AW98" s="95"/>
      <c r="AX98" s="97"/>
      <c r="AY98" s="97"/>
      <c r="AZ98" s="97"/>
      <c r="BA98" s="97"/>
      <c r="BB98" s="97"/>
      <c r="BC98" s="98" t="s">
        <v>12274</v>
      </c>
      <c r="BD98" s="98" t="s">
        <v>12275</v>
      </c>
      <c r="BE98" s="99"/>
      <c r="BF98" s="111" t="s">
        <v>12272</v>
      </c>
      <c r="BG98" s="103"/>
      <c r="BH98" s="103"/>
      <c r="BI98" s="103"/>
      <c r="BJ98" s="99"/>
      <c r="BK98" s="112" t="s">
        <v>1511</v>
      </c>
      <c r="BL98" s="102"/>
      <c r="BM98" s="99"/>
      <c r="BN98" s="99" t="s">
        <v>12276</v>
      </c>
      <c r="BT98" s="99"/>
      <c r="BU98" s="99"/>
      <c r="BV98" s="99"/>
      <c r="BW98" s="99"/>
      <c r="BX98" s="99"/>
      <c r="CB98" s="13" t="s">
        <v>12273</v>
      </c>
    </row>
    <row r="99" ht="13.75" spans="1:80">
      <c r="A99" s="134" t="s">
        <v>12333</v>
      </c>
      <c r="B99" s="88" t="s">
        <v>8580</v>
      </c>
      <c r="C99" s="106" t="s">
        <v>9080</v>
      </c>
      <c r="D99" s="89" t="s">
        <v>12266</v>
      </c>
      <c r="E99" s="90">
        <v>2</v>
      </c>
      <c r="F99" s="90">
        <v>754</v>
      </c>
      <c r="G99" s="90">
        <f t="shared" si="1"/>
        <v>1508</v>
      </c>
      <c r="H99" s="94"/>
      <c r="I99" s="109"/>
      <c r="J99" s="109"/>
      <c r="K99" s="109"/>
      <c r="L99" s="109"/>
      <c r="M99" s="110"/>
      <c r="N99" s="94"/>
      <c r="O99" s="94"/>
      <c r="P99" s="94"/>
      <c r="Q99" s="94"/>
      <c r="R99" s="94"/>
      <c r="S99" s="91"/>
      <c r="T99" s="92"/>
      <c r="U99" s="113">
        <v>128</v>
      </c>
      <c r="V99" s="92">
        <v>101</v>
      </c>
      <c r="W99" s="92">
        <v>31</v>
      </c>
      <c r="X99" s="93"/>
      <c r="Y99" s="91"/>
      <c r="Z99" s="113"/>
      <c r="AA99" s="113">
        <v>107</v>
      </c>
      <c r="AB99" s="92">
        <v>100</v>
      </c>
      <c r="AC99" s="92">
        <v>46</v>
      </c>
      <c r="AD99" s="93"/>
      <c r="AE99" s="94"/>
      <c r="AF99" s="94"/>
      <c r="AG99" s="94"/>
      <c r="AH99" s="94"/>
      <c r="AI99" s="94"/>
      <c r="AJ99" s="94"/>
      <c r="AK99" s="94"/>
      <c r="AL99" s="91"/>
      <c r="AM99" s="91"/>
      <c r="AN99" s="91">
        <v>121</v>
      </c>
      <c r="AO99" s="91">
        <v>108</v>
      </c>
      <c r="AP99" s="91">
        <v>38</v>
      </c>
      <c r="AQ99" s="91"/>
      <c r="AR99" s="94"/>
      <c r="AS99" s="96"/>
      <c r="AT99" s="96"/>
      <c r="AU99" s="96"/>
      <c r="AV99" s="95"/>
      <c r="AW99" s="95"/>
      <c r="AX99" s="97"/>
      <c r="AY99" s="97"/>
      <c r="AZ99" s="97"/>
      <c r="BA99" s="97"/>
      <c r="BB99" s="97"/>
      <c r="BC99" s="98" t="s">
        <v>12270</v>
      </c>
      <c r="BD99" s="98" t="s">
        <v>12271</v>
      </c>
      <c r="BE99" s="99"/>
      <c r="BF99" s="111" t="s">
        <v>12272</v>
      </c>
      <c r="BG99" s="103"/>
      <c r="BH99" s="103"/>
      <c r="BI99" s="103"/>
      <c r="BJ99" s="99"/>
      <c r="BK99" s="112" t="s">
        <v>1511</v>
      </c>
      <c r="BL99" s="102"/>
      <c r="BM99" s="99"/>
      <c r="BN99" s="99"/>
      <c r="BT99" s="99"/>
      <c r="BU99" s="99"/>
      <c r="BV99" s="99"/>
      <c r="BW99" s="99"/>
      <c r="BX99" s="99"/>
      <c r="CB99" s="13" t="s">
        <v>12273</v>
      </c>
    </row>
    <row r="100" ht="13.75" spans="1:80">
      <c r="A100" s="134" t="s">
        <v>12333</v>
      </c>
      <c r="B100" s="88" t="s">
        <v>8580</v>
      </c>
      <c r="C100" s="106" t="s">
        <v>9080</v>
      </c>
      <c r="D100" s="89" t="s">
        <v>494</v>
      </c>
      <c r="E100" s="90">
        <v>2</v>
      </c>
      <c r="F100" s="90">
        <v>261</v>
      </c>
      <c r="G100" s="90">
        <f t="shared" si="1"/>
        <v>522</v>
      </c>
      <c r="H100" s="94"/>
      <c r="I100" s="109"/>
      <c r="J100" s="109"/>
      <c r="K100" s="109"/>
      <c r="L100" s="109"/>
      <c r="M100" s="110"/>
      <c r="N100" s="94"/>
      <c r="O100" s="94"/>
      <c r="P100" s="94"/>
      <c r="Q100" s="94"/>
      <c r="R100" s="94"/>
      <c r="S100" s="91"/>
      <c r="T100" s="92"/>
      <c r="U100" s="113">
        <v>48</v>
      </c>
      <c r="V100" s="92">
        <v>39</v>
      </c>
      <c r="W100" s="92">
        <v>35</v>
      </c>
      <c r="X100" s="93"/>
      <c r="Y100" s="91"/>
      <c r="Z100" s="113"/>
      <c r="AA100" s="113">
        <v>49</v>
      </c>
      <c r="AB100" s="92">
        <v>50</v>
      </c>
      <c r="AC100" s="92">
        <v>53</v>
      </c>
      <c r="AD100" s="93"/>
      <c r="AE100" s="94"/>
      <c r="AF100" s="94"/>
      <c r="AG100" s="94"/>
      <c r="AH100" s="94"/>
      <c r="AI100" s="94"/>
      <c r="AJ100" s="94"/>
      <c r="AK100" s="94"/>
      <c r="AL100" s="91"/>
      <c r="AM100" s="91"/>
      <c r="AN100" s="91">
        <v>65</v>
      </c>
      <c r="AO100" s="91">
        <v>42</v>
      </c>
      <c r="AP100" s="91">
        <v>61</v>
      </c>
      <c r="AQ100" s="91"/>
      <c r="AR100" s="94"/>
      <c r="AS100" s="96"/>
      <c r="AT100" s="96"/>
      <c r="AU100" s="96"/>
      <c r="AV100" s="95"/>
      <c r="AW100" s="95"/>
      <c r="AX100" s="97"/>
      <c r="AY100" s="97"/>
      <c r="AZ100" s="97"/>
      <c r="BA100" s="97"/>
      <c r="BB100" s="97"/>
      <c r="BC100" s="98" t="s">
        <v>12274</v>
      </c>
      <c r="BD100" s="98" t="s">
        <v>12275</v>
      </c>
      <c r="BE100" s="99"/>
      <c r="BF100" s="111" t="s">
        <v>12272</v>
      </c>
      <c r="BG100" s="103"/>
      <c r="BH100" s="103"/>
      <c r="BI100" s="103"/>
      <c r="BJ100" s="99"/>
      <c r="BK100" s="112" t="s">
        <v>1511</v>
      </c>
      <c r="BL100" s="102"/>
      <c r="BM100" s="99"/>
      <c r="BN100" s="99"/>
      <c r="BT100" s="99"/>
      <c r="BU100" s="99"/>
      <c r="BV100" s="99"/>
      <c r="BW100" s="99"/>
      <c r="BX100" s="99"/>
      <c r="CB100" s="13" t="s">
        <v>12273</v>
      </c>
    </row>
    <row r="101" ht="15" customHeight="1" spans="1:80">
      <c r="A101" s="134" t="s">
        <v>12333</v>
      </c>
      <c r="B101" s="88" t="s">
        <v>8637</v>
      </c>
      <c r="C101" s="106" t="s">
        <v>10323</v>
      </c>
      <c r="D101" s="89" t="s">
        <v>12266</v>
      </c>
      <c r="E101" s="90">
        <v>2</v>
      </c>
      <c r="F101" s="90">
        <v>666</v>
      </c>
      <c r="G101" s="90">
        <f t="shared" si="1"/>
        <v>1332</v>
      </c>
      <c r="H101" s="94"/>
      <c r="I101" s="109"/>
      <c r="J101" s="109"/>
      <c r="K101" s="109"/>
      <c r="L101" s="109"/>
      <c r="M101" s="110"/>
      <c r="N101" s="94"/>
      <c r="O101" s="94"/>
      <c r="P101" s="94"/>
      <c r="Q101" s="94"/>
      <c r="R101" s="94"/>
      <c r="S101" s="91"/>
      <c r="T101" s="92"/>
      <c r="U101" s="113">
        <v>90</v>
      </c>
      <c r="V101" s="92">
        <v>91</v>
      </c>
      <c r="W101" s="92">
        <v>34</v>
      </c>
      <c r="X101" s="93"/>
      <c r="Y101" s="91"/>
      <c r="Z101" s="113"/>
      <c r="AA101" s="113">
        <v>90</v>
      </c>
      <c r="AB101" s="92">
        <v>85</v>
      </c>
      <c r="AC101" s="92">
        <v>34</v>
      </c>
      <c r="AD101" s="93"/>
      <c r="AE101" s="94"/>
      <c r="AF101" s="94"/>
      <c r="AG101" s="94"/>
      <c r="AH101" s="94"/>
      <c r="AI101" s="94"/>
      <c r="AJ101" s="94"/>
      <c r="AK101" s="94"/>
      <c r="AL101" s="91"/>
      <c r="AM101" s="91"/>
      <c r="AN101" s="91"/>
      <c r="AO101" s="91"/>
      <c r="AP101" s="91"/>
      <c r="AQ101" s="91"/>
      <c r="AR101" s="94"/>
      <c r="AS101" s="96"/>
      <c r="AT101" s="96"/>
      <c r="AU101" s="96"/>
      <c r="AV101" s="95"/>
      <c r="AW101" s="95"/>
      <c r="AX101" s="97"/>
      <c r="AY101" s="97"/>
      <c r="AZ101" s="97"/>
      <c r="BA101" s="97"/>
      <c r="BB101" s="97"/>
      <c r="BC101" s="98" t="s">
        <v>12270</v>
      </c>
      <c r="BD101" s="98" t="s">
        <v>12271</v>
      </c>
      <c r="BE101" s="99"/>
      <c r="BF101" s="111" t="s">
        <v>12272</v>
      </c>
      <c r="BG101" s="103"/>
      <c r="BH101" s="103"/>
      <c r="BI101" s="103"/>
      <c r="BJ101" s="99"/>
      <c r="BK101" s="112" t="s">
        <v>1511</v>
      </c>
      <c r="BL101" s="102"/>
      <c r="BM101" s="99"/>
      <c r="BN101" s="99"/>
      <c r="BT101" s="99"/>
      <c r="BU101" s="99"/>
      <c r="BV101" s="99"/>
      <c r="BW101" s="99"/>
      <c r="BX101" s="99"/>
      <c r="CB101" s="13" t="s">
        <v>12273</v>
      </c>
    </row>
    <row r="102" ht="13.75" spans="1:80">
      <c r="A102" s="134" t="s">
        <v>12333</v>
      </c>
      <c r="B102" s="88" t="s">
        <v>8637</v>
      </c>
      <c r="C102" s="106" t="s">
        <v>10323</v>
      </c>
      <c r="D102" s="89" t="s">
        <v>494</v>
      </c>
      <c r="E102" s="90">
        <v>2</v>
      </c>
      <c r="F102" s="90">
        <v>217</v>
      </c>
      <c r="G102" s="90">
        <f t="shared" si="1"/>
        <v>434</v>
      </c>
      <c r="H102" s="94"/>
      <c r="I102" s="109"/>
      <c r="J102" s="109"/>
      <c r="K102" s="109"/>
      <c r="L102" s="109"/>
      <c r="M102" s="110"/>
      <c r="N102" s="94"/>
      <c r="O102" s="94"/>
      <c r="P102" s="94"/>
      <c r="Q102" s="94"/>
      <c r="R102" s="94"/>
      <c r="S102" s="91"/>
      <c r="T102" s="92"/>
      <c r="U102" s="113">
        <v>36</v>
      </c>
      <c r="V102" s="92">
        <v>38</v>
      </c>
      <c r="W102" s="92">
        <v>35</v>
      </c>
      <c r="X102" s="93"/>
      <c r="Y102" s="91"/>
      <c r="Z102" s="113"/>
      <c r="AA102" s="113">
        <v>43</v>
      </c>
      <c r="AB102" s="92">
        <v>28</v>
      </c>
      <c r="AC102" s="92">
        <v>39</v>
      </c>
      <c r="AD102" s="93"/>
      <c r="AE102" s="94"/>
      <c r="AF102" s="94"/>
      <c r="AG102" s="94"/>
      <c r="AH102" s="94"/>
      <c r="AI102" s="94"/>
      <c r="AJ102" s="94"/>
      <c r="AK102" s="94"/>
      <c r="AL102" s="91"/>
      <c r="AM102" s="91"/>
      <c r="AN102" s="91"/>
      <c r="AO102" s="91"/>
      <c r="AP102" s="91"/>
      <c r="AQ102" s="91"/>
      <c r="AR102" s="94"/>
      <c r="AS102" s="96"/>
      <c r="AT102" s="96"/>
      <c r="AU102" s="96"/>
      <c r="AV102" s="95"/>
      <c r="AW102" s="95"/>
      <c r="AX102" s="97"/>
      <c r="AY102" s="97"/>
      <c r="AZ102" s="97"/>
      <c r="BA102" s="97"/>
      <c r="BB102" s="97"/>
      <c r="BC102" s="98" t="s">
        <v>12274</v>
      </c>
      <c r="BD102" s="98" t="s">
        <v>12275</v>
      </c>
      <c r="BE102" s="99"/>
      <c r="BF102" s="111" t="s">
        <v>12272</v>
      </c>
      <c r="BG102" s="103"/>
      <c r="BH102" s="103"/>
      <c r="BI102" s="103"/>
      <c r="BJ102" s="99"/>
      <c r="BK102" s="112" t="s">
        <v>1511</v>
      </c>
      <c r="BL102" s="102"/>
      <c r="BM102" s="99"/>
      <c r="BN102" s="99"/>
      <c r="BT102" s="99"/>
      <c r="BU102" s="99"/>
      <c r="BV102" s="99"/>
      <c r="BW102" s="99"/>
      <c r="BX102" s="99"/>
      <c r="CB102" s="13" t="s">
        <v>12273</v>
      </c>
    </row>
    <row r="103" ht="13.75" spans="1:80">
      <c r="A103" s="134" t="s">
        <v>12333</v>
      </c>
      <c r="B103" s="88" t="s">
        <v>8637</v>
      </c>
      <c r="C103" s="106" t="s">
        <v>8947</v>
      </c>
      <c r="D103" s="89" t="s">
        <v>12266</v>
      </c>
      <c r="E103" s="90">
        <v>2</v>
      </c>
      <c r="F103" s="90">
        <v>666</v>
      </c>
      <c r="G103" s="90">
        <f t="shared" si="1"/>
        <v>1332</v>
      </c>
      <c r="H103" s="94"/>
      <c r="I103" s="109"/>
      <c r="J103" s="109"/>
      <c r="K103" s="109"/>
      <c r="L103" s="109"/>
      <c r="M103" s="110"/>
      <c r="N103" s="94"/>
      <c r="O103" s="94"/>
      <c r="P103" s="94"/>
      <c r="Q103" s="94"/>
      <c r="R103" s="94"/>
      <c r="S103" s="91"/>
      <c r="T103" s="92"/>
      <c r="U103" s="113">
        <v>100</v>
      </c>
      <c r="V103" s="92">
        <v>80</v>
      </c>
      <c r="W103" s="92">
        <v>40</v>
      </c>
      <c r="X103" s="93"/>
      <c r="Y103" s="91"/>
      <c r="Z103" s="113"/>
      <c r="AA103" s="113">
        <v>83</v>
      </c>
      <c r="AB103" s="92">
        <v>92</v>
      </c>
      <c r="AC103" s="92">
        <v>32</v>
      </c>
      <c r="AD103" s="93"/>
      <c r="AE103" s="94"/>
      <c r="AF103" s="94"/>
      <c r="AG103" s="94"/>
      <c r="AH103" s="94"/>
      <c r="AI103" s="94"/>
      <c r="AJ103" s="94"/>
      <c r="AK103" s="94"/>
      <c r="AL103" s="91"/>
      <c r="AM103" s="91"/>
      <c r="AN103" s="91">
        <v>108</v>
      </c>
      <c r="AO103" s="91">
        <v>96</v>
      </c>
      <c r="AP103" s="91">
        <v>57</v>
      </c>
      <c r="AQ103" s="91"/>
      <c r="AR103" s="94"/>
      <c r="AS103" s="96"/>
      <c r="AT103" s="96"/>
      <c r="AU103" s="96"/>
      <c r="AV103" s="95"/>
      <c r="AW103" s="95"/>
      <c r="AX103" s="97"/>
      <c r="AY103" s="97"/>
      <c r="AZ103" s="97"/>
      <c r="BA103" s="97"/>
      <c r="BB103" s="97"/>
      <c r="BC103" s="98" t="s">
        <v>12270</v>
      </c>
      <c r="BD103" s="98" t="s">
        <v>12271</v>
      </c>
      <c r="BE103" s="99"/>
      <c r="BF103" s="111" t="s">
        <v>12272</v>
      </c>
      <c r="BG103" s="103"/>
      <c r="BH103" s="103"/>
      <c r="BI103" s="103"/>
      <c r="BJ103" s="99"/>
      <c r="BK103" s="112" t="s">
        <v>1511</v>
      </c>
      <c r="BL103" s="102"/>
      <c r="BM103" s="99"/>
      <c r="BN103" s="99"/>
      <c r="BT103" s="99"/>
      <c r="BU103" s="99"/>
      <c r="BV103" s="99"/>
      <c r="BW103" s="99"/>
      <c r="BX103" s="99"/>
      <c r="CB103" s="13" t="s">
        <v>12273</v>
      </c>
    </row>
    <row r="104" ht="13.75" spans="1:80">
      <c r="A104" s="134" t="s">
        <v>12333</v>
      </c>
      <c r="B104" s="88" t="s">
        <v>8637</v>
      </c>
      <c r="C104" s="106" t="s">
        <v>8947</v>
      </c>
      <c r="D104" s="89" t="s">
        <v>494</v>
      </c>
      <c r="E104" s="135">
        <v>2</v>
      </c>
      <c r="F104" s="135">
        <v>217</v>
      </c>
      <c r="G104" s="90">
        <f t="shared" si="1"/>
        <v>434</v>
      </c>
      <c r="H104" s="94"/>
      <c r="I104" s="109"/>
      <c r="J104" s="109"/>
      <c r="K104" s="109"/>
      <c r="L104" s="109"/>
      <c r="M104" s="110"/>
      <c r="N104" s="94"/>
      <c r="O104" s="94"/>
      <c r="P104" s="94"/>
      <c r="Q104" s="94"/>
      <c r="R104" s="94"/>
      <c r="S104" s="91"/>
      <c r="T104" s="92"/>
      <c r="U104" s="113">
        <v>33</v>
      </c>
      <c r="V104" s="92">
        <v>38</v>
      </c>
      <c r="W104" s="92">
        <v>34</v>
      </c>
      <c r="X104" s="93"/>
      <c r="Y104" s="91"/>
      <c r="Z104" s="113"/>
      <c r="AA104" s="113">
        <v>28</v>
      </c>
      <c r="AB104" s="92">
        <v>42</v>
      </c>
      <c r="AC104" s="92">
        <v>30</v>
      </c>
      <c r="AD104" s="93"/>
      <c r="AE104" s="94"/>
      <c r="AF104" s="94"/>
      <c r="AG104" s="94"/>
      <c r="AH104" s="94"/>
      <c r="AI104" s="94"/>
      <c r="AJ104" s="94"/>
      <c r="AK104" s="94"/>
      <c r="AL104" s="91"/>
      <c r="AM104" s="91"/>
      <c r="AN104" s="91">
        <v>40</v>
      </c>
      <c r="AO104" s="91">
        <v>38</v>
      </c>
      <c r="AP104" s="91">
        <v>49</v>
      </c>
      <c r="AQ104" s="91"/>
      <c r="AR104" s="94"/>
      <c r="AS104" s="96"/>
      <c r="AT104" s="96"/>
      <c r="AU104" s="96"/>
      <c r="AV104" s="95"/>
      <c r="AW104" s="95"/>
      <c r="AX104" s="97"/>
      <c r="AY104" s="97"/>
      <c r="AZ104" s="97"/>
      <c r="BA104" s="97"/>
      <c r="BB104" s="97"/>
      <c r="BC104" s="98" t="s">
        <v>12274</v>
      </c>
      <c r="BD104" s="98" t="s">
        <v>12275</v>
      </c>
      <c r="BE104" s="99"/>
      <c r="BF104" s="111" t="s">
        <v>12272</v>
      </c>
      <c r="BG104" s="103"/>
      <c r="BH104" s="103"/>
      <c r="BI104" s="103"/>
      <c r="BJ104" s="99"/>
      <c r="BK104" s="112" t="s">
        <v>1511</v>
      </c>
      <c r="BL104" s="102"/>
      <c r="BM104" s="99"/>
      <c r="BN104" s="99"/>
      <c r="BT104" s="99"/>
      <c r="BU104" s="99"/>
      <c r="BV104" s="99"/>
      <c r="BW104" s="99"/>
      <c r="BX104" s="99"/>
      <c r="CB104" s="13" t="s">
        <v>12273</v>
      </c>
    </row>
    <row r="105" ht="13.75" spans="1:80">
      <c r="A105" s="134" t="s">
        <v>12333</v>
      </c>
      <c r="B105" s="88" t="s">
        <v>8637</v>
      </c>
      <c r="C105" s="106" t="s">
        <v>9981</v>
      </c>
      <c r="D105" s="89" t="s">
        <v>12266</v>
      </c>
      <c r="E105" s="135">
        <v>2</v>
      </c>
      <c r="F105" s="135">
        <v>666</v>
      </c>
      <c r="G105" s="90">
        <f t="shared" si="1"/>
        <v>1332</v>
      </c>
      <c r="H105" s="94"/>
      <c r="I105" s="109"/>
      <c r="J105" s="109"/>
      <c r="K105" s="109"/>
      <c r="L105" s="109"/>
      <c r="M105" s="110"/>
      <c r="N105" s="94"/>
      <c r="O105" s="94"/>
      <c r="P105" s="94"/>
      <c r="Q105" s="94"/>
      <c r="R105" s="94"/>
      <c r="S105" s="91"/>
      <c r="T105" s="92"/>
      <c r="U105" s="113"/>
      <c r="V105" s="92"/>
      <c r="W105" s="92"/>
      <c r="X105" s="93"/>
      <c r="Y105" s="91"/>
      <c r="Z105" s="113"/>
      <c r="AA105" s="113"/>
      <c r="AB105" s="92"/>
      <c r="AC105" s="92"/>
      <c r="AD105" s="93"/>
      <c r="AE105" s="94"/>
      <c r="AF105" s="94"/>
      <c r="AG105" s="94"/>
      <c r="AH105" s="94"/>
      <c r="AI105" s="94"/>
      <c r="AJ105" s="94"/>
      <c r="AK105" s="94"/>
      <c r="AL105" s="91"/>
      <c r="AM105" s="91"/>
      <c r="AN105" s="91"/>
      <c r="AO105" s="91"/>
      <c r="AP105" s="91"/>
      <c r="AQ105" s="91"/>
      <c r="AR105" s="94"/>
      <c r="AS105" s="96"/>
      <c r="AT105" s="96"/>
      <c r="AU105" s="96"/>
      <c r="AV105" s="95"/>
      <c r="AW105" s="95"/>
      <c r="AX105" s="97"/>
      <c r="AY105" s="97"/>
      <c r="AZ105" s="97"/>
      <c r="BA105" s="97"/>
      <c r="BB105" s="97"/>
      <c r="BC105" s="98" t="s">
        <v>12270</v>
      </c>
      <c r="BD105" s="98" t="s">
        <v>12271</v>
      </c>
      <c r="BE105" s="99"/>
      <c r="BF105" s="111" t="s">
        <v>12272</v>
      </c>
      <c r="BG105" s="103"/>
      <c r="BH105" s="103"/>
      <c r="BI105" s="103"/>
      <c r="BJ105" s="99"/>
      <c r="BK105" s="112" t="s">
        <v>1511</v>
      </c>
      <c r="BL105" s="102"/>
      <c r="BM105" s="99"/>
      <c r="BN105" s="99"/>
      <c r="BT105" s="99"/>
      <c r="BU105" s="99"/>
      <c r="BV105" s="99"/>
      <c r="BW105" s="99"/>
      <c r="BX105" s="99"/>
      <c r="CB105" s="13" t="s">
        <v>12273</v>
      </c>
    </row>
    <row r="106" ht="13.75" spans="1:80">
      <c r="A106" s="134" t="s">
        <v>12333</v>
      </c>
      <c r="B106" s="88" t="s">
        <v>8637</v>
      </c>
      <c r="C106" s="106" t="s">
        <v>9981</v>
      </c>
      <c r="D106" s="89" t="s">
        <v>494</v>
      </c>
      <c r="E106" s="135">
        <v>2</v>
      </c>
      <c r="F106" s="135">
        <v>217</v>
      </c>
      <c r="G106" s="90">
        <f t="shared" si="1"/>
        <v>434</v>
      </c>
      <c r="H106" s="94"/>
      <c r="I106" s="109"/>
      <c r="J106" s="109"/>
      <c r="K106" s="109"/>
      <c r="L106" s="109"/>
      <c r="M106" s="110"/>
      <c r="N106" s="94"/>
      <c r="O106" s="94"/>
      <c r="P106" s="94"/>
      <c r="Q106" s="94"/>
      <c r="R106" s="94"/>
      <c r="S106" s="91"/>
      <c r="T106" s="92"/>
      <c r="U106" s="113"/>
      <c r="V106" s="92"/>
      <c r="W106" s="92"/>
      <c r="X106" s="93"/>
      <c r="Y106" s="91"/>
      <c r="Z106" s="113"/>
      <c r="AA106" s="113"/>
      <c r="AB106" s="92"/>
      <c r="AC106" s="92"/>
      <c r="AD106" s="93"/>
      <c r="AE106" s="94"/>
      <c r="AF106" s="94"/>
      <c r="AG106" s="94"/>
      <c r="AH106" s="94"/>
      <c r="AI106" s="94"/>
      <c r="AJ106" s="94"/>
      <c r="AK106" s="94"/>
      <c r="AL106" s="91"/>
      <c r="AM106" s="91"/>
      <c r="AN106" s="91"/>
      <c r="AO106" s="91"/>
      <c r="AP106" s="91"/>
      <c r="AQ106" s="91"/>
      <c r="AR106" s="94"/>
      <c r="AS106" s="96"/>
      <c r="AT106" s="96"/>
      <c r="AU106" s="96"/>
      <c r="AV106" s="95"/>
      <c r="AW106" s="95"/>
      <c r="AX106" s="97"/>
      <c r="AY106" s="97"/>
      <c r="AZ106" s="97"/>
      <c r="BA106" s="97"/>
      <c r="BB106" s="97"/>
      <c r="BC106" s="98" t="s">
        <v>12274</v>
      </c>
      <c r="BD106" s="98" t="s">
        <v>12275</v>
      </c>
      <c r="BE106" s="99"/>
      <c r="BF106" s="111" t="s">
        <v>12272</v>
      </c>
      <c r="BG106" s="103"/>
      <c r="BH106" s="103"/>
      <c r="BI106" s="103"/>
      <c r="BJ106" s="99"/>
      <c r="BK106" s="112" t="s">
        <v>1511</v>
      </c>
      <c r="BL106" s="102"/>
      <c r="BM106" s="99"/>
      <c r="BN106" s="99"/>
      <c r="BT106" s="99"/>
      <c r="BU106" s="99"/>
      <c r="BV106" s="99"/>
      <c r="BW106" s="99"/>
      <c r="BX106" s="99"/>
      <c r="CB106" s="13" t="s">
        <v>12273</v>
      </c>
    </row>
    <row r="107" ht="15" customHeight="1" spans="1:80">
      <c r="A107" s="134" t="s">
        <v>12334</v>
      </c>
      <c r="B107" s="88" t="s">
        <v>9021</v>
      </c>
      <c r="C107" s="106" t="s">
        <v>9020</v>
      </c>
      <c r="D107" s="89" t="s">
        <v>12266</v>
      </c>
      <c r="E107" s="135">
        <v>1</v>
      </c>
      <c r="F107" s="135">
        <v>645</v>
      </c>
      <c r="G107" s="90">
        <f t="shared" si="1"/>
        <v>645</v>
      </c>
      <c r="H107" s="94"/>
      <c r="I107" s="109"/>
      <c r="J107" s="109"/>
      <c r="K107" s="109"/>
      <c r="L107" s="109"/>
      <c r="M107" s="110"/>
      <c r="N107" s="94"/>
      <c r="O107" s="94"/>
      <c r="P107" s="94"/>
      <c r="Q107" s="94"/>
      <c r="R107" s="94"/>
      <c r="S107" s="91"/>
      <c r="T107" s="92"/>
      <c r="U107" s="113">
        <v>56</v>
      </c>
      <c r="V107" s="92">
        <v>45</v>
      </c>
      <c r="W107" s="92">
        <v>16</v>
      </c>
      <c r="X107" s="93"/>
      <c r="Y107" s="91"/>
      <c r="Z107" s="113"/>
      <c r="AA107" s="113">
        <v>46</v>
      </c>
      <c r="AB107" s="92">
        <v>58</v>
      </c>
      <c r="AC107" s="92">
        <v>14</v>
      </c>
      <c r="AD107" s="93"/>
      <c r="AE107" s="94"/>
      <c r="AF107" s="94"/>
      <c r="AG107" s="94"/>
      <c r="AH107" s="94"/>
      <c r="AI107" s="94"/>
      <c r="AJ107" s="94"/>
      <c r="AK107" s="94"/>
      <c r="AL107" s="91"/>
      <c r="AM107" s="91"/>
      <c r="AN107" s="91">
        <v>50</v>
      </c>
      <c r="AO107" s="91">
        <v>50</v>
      </c>
      <c r="AP107" s="91">
        <v>25</v>
      </c>
      <c r="AQ107" s="91"/>
      <c r="AR107" s="94"/>
      <c r="AS107" s="96"/>
      <c r="AT107" s="96"/>
      <c r="AU107" s="96"/>
      <c r="AV107" s="95"/>
      <c r="AW107" s="95"/>
      <c r="AX107" s="97"/>
      <c r="AY107" s="97"/>
      <c r="AZ107" s="97"/>
      <c r="BA107" s="97"/>
      <c r="BB107" s="97"/>
      <c r="BC107" s="98" t="s">
        <v>12270</v>
      </c>
      <c r="BD107" s="98" t="s">
        <v>12271</v>
      </c>
      <c r="BE107" s="99"/>
      <c r="BF107" s="111" t="s">
        <v>12272</v>
      </c>
      <c r="BG107" s="103"/>
      <c r="BH107" s="103"/>
      <c r="BI107" s="103"/>
      <c r="BJ107" s="99"/>
      <c r="BK107" s="112" t="s">
        <v>1511</v>
      </c>
      <c r="BL107" s="102"/>
      <c r="BM107" s="99"/>
      <c r="BN107" s="99"/>
      <c r="BT107" s="99"/>
      <c r="BU107" s="99"/>
      <c r="BV107" s="99"/>
      <c r="BW107" s="99"/>
      <c r="BX107" s="99"/>
      <c r="CB107" s="13" t="s">
        <v>12273</v>
      </c>
    </row>
    <row r="108" ht="15" customHeight="1" spans="1:80">
      <c r="A108" s="134" t="s">
        <v>12334</v>
      </c>
      <c r="B108" s="88" t="s">
        <v>9021</v>
      </c>
      <c r="C108" s="106" t="s">
        <v>9020</v>
      </c>
      <c r="D108" s="89" t="s">
        <v>494</v>
      </c>
      <c r="E108" s="135">
        <v>1</v>
      </c>
      <c r="F108" s="135">
        <v>304</v>
      </c>
      <c r="G108" s="90">
        <f t="shared" si="1"/>
        <v>304</v>
      </c>
      <c r="H108" s="94"/>
      <c r="I108" s="109"/>
      <c r="J108" s="109"/>
      <c r="K108" s="109"/>
      <c r="L108" s="109"/>
      <c r="M108" s="110"/>
      <c r="N108" s="94"/>
      <c r="O108" s="94"/>
      <c r="P108" s="94"/>
      <c r="Q108" s="94"/>
      <c r="R108" s="94"/>
      <c r="S108" s="91"/>
      <c r="T108" s="92"/>
      <c r="U108" s="113">
        <v>33</v>
      </c>
      <c r="V108" s="92">
        <v>29</v>
      </c>
      <c r="W108" s="92">
        <v>22</v>
      </c>
      <c r="X108" s="93">
        <v>38</v>
      </c>
      <c r="Y108" s="91"/>
      <c r="Z108" s="113"/>
      <c r="AA108" s="113">
        <v>29</v>
      </c>
      <c r="AB108" s="92">
        <v>28</v>
      </c>
      <c r="AC108" s="92">
        <v>16</v>
      </c>
      <c r="AD108" s="93"/>
      <c r="AE108" s="94"/>
      <c r="AF108" s="94"/>
      <c r="AG108" s="114"/>
      <c r="AH108" s="114"/>
      <c r="AI108" s="114"/>
      <c r="AJ108" s="114"/>
      <c r="AK108" s="94"/>
      <c r="AL108" s="91"/>
      <c r="AM108" s="91"/>
      <c r="AN108" s="118">
        <v>30</v>
      </c>
      <c r="AO108" s="118">
        <v>30</v>
      </c>
      <c r="AP108" s="118">
        <v>30</v>
      </c>
      <c r="AQ108" s="91">
        <v>38</v>
      </c>
      <c r="AR108" s="94"/>
      <c r="AS108" s="96"/>
      <c r="AT108" s="96"/>
      <c r="AU108" s="96"/>
      <c r="AV108" s="95"/>
      <c r="AW108" s="95"/>
      <c r="AX108" s="97"/>
      <c r="AY108" s="97"/>
      <c r="AZ108" s="97"/>
      <c r="BA108" s="97"/>
      <c r="BB108" s="97"/>
      <c r="BC108" s="98" t="s">
        <v>12274</v>
      </c>
      <c r="BD108" s="98" t="s">
        <v>12275</v>
      </c>
      <c r="BE108" s="99"/>
      <c r="BF108" s="111" t="s">
        <v>12272</v>
      </c>
      <c r="BG108" s="103"/>
      <c r="BH108" s="103"/>
      <c r="BI108" s="103"/>
      <c r="BJ108" s="99"/>
      <c r="BK108" s="112" t="s">
        <v>1511</v>
      </c>
      <c r="BL108" s="102"/>
      <c r="BM108" s="99"/>
      <c r="BN108" s="99"/>
      <c r="BO108" s="13">
        <v>201</v>
      </c>
      <c r="BT108" s="99"/>
      <c r="BU108" s="99"/>
      <c r="BV108" s="99"/>
      <c r="BW108" s="99"/>
      <c r="BX108" s="99"/>
      <c r="CB108" s="13" t="s">
        <v>12273</v>
      </c>
    </row>
    <row r="109" ht="15" customHeight="1" spans="1:80">
      <c r="A109" s="88" t="s">
        <v>12335</v>
      </c>
      <c r="B109" s="88" t="s">
        <v>5892</v>
      </c>
      <c r="C109" s="106" t="s">
        <v>5891</v>
      </c>
      <c r="D109" s="89" t="s">
        <v>12266</v>
      </c>
      <c r="E109" s="135">
        <v>2</v>
      </c>
      <c r="F109" s="135">
        <v>144</v>
      </c>
      <c r="G109" s="90">
        <f t="shared" si="1"/>
        <v>288</v>
      </c>
      <c r="H109" s="91"/>
      <c r="I109" s="92"/>
      <c r="J109" s="92">
        <v>31</v>
      </c>
      <c r="K109" s="92">
        <v>31</v>
      </c>
      <c r="L109" s="92">
        <v>35</v>
      </c>
      <c r="M109" s="93"/>
      <c r="N109" s="91"/>
      <c r="O109" s="91"/>
      <c r="P109" s="91"/>
      <c r="Q109" s="91"/>
      <c r="R109" s="91"/>
      <c r="S109" s="91"/>
      <c r="T109" s="92"/>
      <c r="U109" s="113"/>
      <c r="V109" s="92"/>
      <c r="W109" s="92"/>
      <c r="X109" s="93"/>
      <c r="Y109" s="91"/>
      <c r="Z109" s="113"/>
      <c r="AA109" s="113"/>
      <c r="AB109" s="92"/>
      <c r="AC109" s="92"/>
      <c r="AD109" s="93"/>
      <c r="AE109" s="94"/>
      <c r="AF109" s="94"/>
      <c r="AG109" s="114"/>
      <c r="AH109" s="114"/>
      <c r="AI109" s="114"/>
      <c r="AJ109" s="114"/>
      <c r="AK109" s="94"/>
      <c r="AL109" s="94"/>
      <c r="AM109" s="94"/>
      <c r="AN109" s="114"/>
      <c r="AO109" s="114"/>
      <c r="AP109" s="114"/>
      <c r="AQ109" s="94"/>
      <c r="AR109" s="91"/>
      <c r="AS109" s="113"/>
      <c r="AT109" s="113"/>
      <c r="AU109" s="113"/>
      <c r="AV109" s="92"/>
      <c r="AW109" s="92"/>
      <c r="AX109" s="93"/>
      <c r="AY109" s="97"/>
      <c r="AZ109" s="97"/>
      <c r="BA109" s="97"/>
      <c r="BB109" s="97"/>
      <c r="BC109" s="99" t="s">
        <v>12336</v>
      </c>
      <c r="BD109" s="99" t="s">
        <v>12279</v>
      </c>
      <c r="BE109" s="99" t="s">
        <v>12297</v>
      </c>
      <c r="BF109" s="100"/>
      <c r="BG109" s="103"/>
      <c r="BH109" s="103"/>
      <c r="BI109" s="103"/>
      <c r="BJ109" s="99"/>
      <c r="BK109" s="112" t="s">
        <v>1511</v>
      </c>
      <c r="BL109" s="102"/>
      <c r="BM109" s="99"/>
      <c r="BN109" s="99"/>
      <c r="BT109" s="99"/>
      <c r="BU109" s="99"/>
      <c r="BV109" s="99"/>
      <c r="BW109" s="99"/>
      <c r="BX109" s="99"/>
      <c r="CB109" s="13" t="s">
        <v>1511</v>
      </c>
    </row>
    <row r="110" ht="15" customHeight="1" spans="1:80">
      <c r="A110" s="88" t="s">
        <v>12335</v>
      </c>
      <c r="B110" s="88" t="s">
        <v>5892</v>
      </c>
      <c r="C110" s="106" t="s">
        <v>5891</v>
      </c>
      <c r="D110" s="89" t="s">
        <v>494</v>
      </c>
      <c r="E110" s="135">
        <v>2</v>
      </c>
      <c r="F110" s="135">
        <v>142</v>
      </c>
      <c r="G110" s="90">
        <f t="shared" si="1"/>
        <v>284</v>
      </c>
      <c r="H110" s="91"/>
      <c r="I110" s="92"/>
      <c r="J110" s="92">
        <v>30</v>
      </c>
      <c r="K110" s="92">
        <v>30</v>
      </c>
      <c r="L110" s="92">
        <v>35</v>
      </c>
      <c r="M110" s="93"/>
      <c r="N110" s="91"/>
      <c r="O110" s="91"/>
      <c r="P110" s="91"/>
      <c r="Q110" s="91"/>
      <c r="R110" s="91"/>
      <c r="S110" s="91"/>
      <c r="T110" s="92"/>
      <c r="U110" s="113"/>
      <c r="V110" s="92"/>
      <c r="W110" s="92"/>
      <c r="X110" s="93"/>
      <c r="Y110" s="91"/>
      <c r="Z110" s="113"/>
      <c r="AA110" s="113"/>
      <c r="AB110" s="92"/>
      <c r="AC110" s="92"/>
      <c r="AD110" s="93"/>
      <c r="AE110" s="94"/>
      <c r="AF110" s="94"/>
      <c r="AG110" s="94"/>
      <c r="AH110" s="94"/>
      <c r="AI110" s="94"/>
      <c r="AJ110" s="94"/>
      <c r="AK110" s="94"/>
      <c r="AL110" s="94"/>
      <c r="AM110" s="94"/>
      <c r="AN110" s="114"/>
      <c r="AO110" s="114"/>
      <c r="AP110" s="114"/>
      <c r="AQ110" s="94"/>
      <c r="AR110" s="91"/>
      <c r="AS110" s="113"/>
      <c r="AT110" s="113"/>
      <c r="AU110" s="113"/>
      <c r="AV110" s="92"/>
      <c r="AW110" s="92"/>
      <c r="AX110" s="93"/>
      <c r="AY110" s="97"/>
      <c r="AZ110" s="97"/>
      <c r="BA110" s="97"/>
      <c r="BB110" s="97"/>
      <c r="BC110" s="99" t="s">
        <v>12337</v>
      </c>
      <c r="BD110" s="99" t="s">
        <v>12281</v>
      </c>
      <c r="BE110" s="99" t="s">
        <v>12300</v>
      </c>
      <c r="BF110" s="100"/>
      <c r="BG110" s="103"/>
      <c r="BH110" s="103"/>
      <c r="BI110" s="103"/>
      <c r="BJ110" s="99"/>
      <c r="BK110" s="112" t="s">
        <v>1511</v>
      </c>
      <c r="BL110" s="102"/>
      <c r="BM110" s="99"/>
      <c r="BN110" s="99"/>
      <c r="BT110" s="99"/>
      <c r="BU110" s="99"/>
      <c r="BV110" s="99"/>
      <c r="BW110" s="99"/>
      <c r="BX110" s="99"/>
      <c r="CB110" s="13" t="s">
        <v>1511</v>
      </c>
    </row>
    <row r="111" ht="13.75" spans="1:80">
      <c r="A111" s="88" t="s">
        <v>12335</v>
      </c>
      <c r="B111" s="88" t="s">
        <v>5892</v>
      </c>
      <c r="C111" s="106" t="s">
        <v>10642</v>
      </c>
      <c r="D111" s="89" t="s">
        <v>12266</v>
      </c>
      <c r="E111" s="90">
        <v>2</v>
      </c>
      <c r="F111" s="90">
        <v>144</v>
      </c>
      <c r="G111" s="90">
        <f t="shared" si="1"/>
        <v>288</v>
      </c>
      <c r="H111" s="91"/>
      <c r="I111" s="92"/>
      <c r="J111" s="92">
        <v>24</v>
      </c>
      <c r="K111" s="92">
        <v>25</v>
      </c>
      <c r="L111" s="92">
        <v>23</v>
      </c>
      <c r="M111" s="93">
        <v>35</v>
      </c>
      <c r="N111" s="91"/>
      <c r="O111" s="91"/>
      <c r="P111" s="91"/>
      <c r="Q111" s="91"/>
      <c r="R111" s="91"/>
      <c r="S111" s="91"/>
      <c r="T111" s="92"/>
      <c r="U111" s="132">
        <v>28</v>
      </c>
      <c r="V111" s="133">
        <v>26</v>
      </c>
      <c r="W111" s="133">
        <v>18</v>
      </c>
      <c r="X111" s="117">
        <v>38</v>
      </c>
      <c r="Y111" s="91"/>
      <c r="Z111" s="113"/>
      <c r="AA111" s="132">
        <v>30</v>
      </c>
      <c r="AB111" s="133">
        <v>22</v>
      </c>
      <c r="AC111" s="133">
        <v>20</v>
      </c>
      <c r="AD111" s="117">
        <v>38</v>
      </c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1"/>
      <c r="AS111" s="113"/>
      <c r="AT111" s="136">
        <v>25</v>
      </c>
      <c r="AU111" s="136">
        <v>33</v>
      </c>
      <c r="AV111" s="137">
        <v>18</v>
      </c>
      <c r="AW111" s="137">
        <v>21</v>
      </c>
      <c r="AX111" s="138">
        <v>38</v>
      </c>
      <c r="AY111" s="97"/>
      <c r="AZ111" s="97"/>
      <c r="BA111" s="97"/>
      <c r="BB111" s="97"/>
      <c r="BC111" s="99" t="s">
        <v>12336</v>
      </c>
      <c r="BD111" s="99" t="s">
        <v>12279</v>
      </c>
      <c r="BE111" s="99" t="s">
        <v>12297</v>
      </c>
      <c r="BF111" s="100"/>
      <c r="BG111" s="103"/>
      <c r="BH111" s="103"/>
      <c r="BI111" s="103"/>
      <c r="BJ111" s="99"/>
      <c r="BK111" s="112" t="s">
        <v>1511</v>
      </c>
      <c r="BL111" s="102"/>
      <c r="BM111" s="99" t="s">
        <v>20</v>
      </c>
      <c r="BN111" s="99"/>
      <c r="BT111" s="99"/>
      <c r="BU111" s="99"/>
      <c r="BV111" s="99"/>
      <c r="BW111" s="99"/>
      <c r="BX111" s="99"/>
      <c r="CB111" s="13" t="s">
        <v>1511</v>
      </c>
    </row>
    <row r="112" ht="13.75" spans="1:80">
      <c r="A112" s="88" t="s">
        <v>12335</v>
      </c>
      <c r="B112" s="88" t="s">
        <v>5892</v>
      </c>
      <c r="C112" s="106" t="s">
        <v>10642</v>
      </c>
      <c r="D112" s="89" t="s">
        <v>494</v>
      </c>
      <c r="E112" s="135">
        <v>2</v>
      </c>
      <c r="F112" s="135">
        <v>143</v>
      </c>
      <c r="G112" s="90">
        <f t="shared" si="1"/>
        <v>286</v>
      </c>
      <c r="H112" s="91"/>
      <c r="I112" s="92"/>
      <c r="J112" s="92">
        <v>25</v>
      </c>
      <c r="K112" s="92">
        <v>27</v>
      </c>
      <c r="L112" s="92">
        <v>38</v>
      </c>
      <c r="M112" s="93"/>
      <c r="N112" s="91"/>
      <c r="O112" s="92"/>
      <c r="P112" s="92"/>
      <c r="Q112" s="92"/>
      <c r="R112" s="93"/>
      <c r="S112" s="91"/>
      <c r="T112" s="92"/>
      <c r="U112" s="132">
        <v>28</v>
      </c>
      <c r="V112" s="133">
        <v>22</v>
      </c>
      <c r="W112" s="133">
        <v>29</v>
      </c>
      <c r="X112" s="117">
        <v>38</v>
      </c>
      <c r="Y112" s="91"/>
      <c r="Z112" s="113"/>
      <c r="AA112" s="132">
        <v>28</v>
      </c>
      <c r="AB112" s="133">
        <v>27</v>
      </c>
      <c r="AC112" s="133">
        <v>30</v>
      </c>
      <c r="AD112" s="117">
        <v>38</v>
      </c>
      <c r="AE112" s="94"/>
      <c r="AF112" s="96"/>
      <c r="AG112" s="96"/>
      <c r="AH112" s="95"/>
      <c r="AI112" s="95"/>
      <c r="AJ112" s="95"/>
      <c r="AK112" s="95"/>
      <c r="AL112" s="97"/>
      <c r="AM112" s="97"/>
      <c r="AN112" s="97"/>
      <c r="AO112" s="97"/>
      <c r="AP112" s="97"/>
      <c r="AQ112" s="97"/>
      <c r="AR112" s="91"/>
      <c r="AS112" s="113"/>
      <c r="AT112" s="136">
        <v>20</v>
      </c>
      <c r="AU112" s="136">
        <v>28</v>
      </c>
      <c r="AV112" s="137">
        <v>27</v>
      </c>
      <c r="AW112" s="137">
        <v>26</v>
      </c>
      <c r="AX112" s="138">
        <v>38</v>
      </c>
      <c r="AY112" s="97"/>
      <c r="AZ112" s="97"/>
      <c r="BA112" s="97"/>
      <c r="BB112" s="97"/>
      <c r="BC112" s="99" t="s">
        <v>12337</v>
      </c>
      <c r="BD112" s="99" t="s">
        <v>12281</v>
      </c>
      <c r="BE112" s="99" t="s">
        <v>12300</v>
      </c>
      <c r="BF112" s="100"/>
      <c r="BG112" s="103"/>
      <c r="BH112" s="103"/>
      <c r="BI112" s="103"/>
      <c r="BJ112" s="99"/>
      <c r="BK112" s="112" t="s">
        <v>1511</v>
      </c>
      <c r="BL112" s="102"/>
      <c r="BM112" s="99" t="s">
        <v>20</v>
      </c>
      <c r="BN112" s="99"/>
      <c r="BT112" s="99"/>
      <c r="BU112" s="99"/>
      <c r="BV112" s="99"/>
      <c r="BW112" s="99"/>
      <c r="BX112" s="99"/>
      <c r="CB112" s="13" t="s">
        <v>1511</v>
      </c>
    </row>
    <row r="113" ht="13.75" spans="1:479">
      <c r="A113" s="88" t="s">
        <v>12335</v>
      </c>
      <c r="B113" s="88" t="s">
        <v>5892</v>
      </c>
      <c r="C113" s="106" t="s">
        <v>11161</v>
      </c>
      <c r="D113" s="89" t="s">
        <v>12266</v>
      </c>
      <c r="E113" s="135">
        <v>2</v>
      </c>
      <c r="F113" s="135">
        <v>133</v>
      </c>
      <c r="G113" s="90">
        <f t="shared" si="1"/>
        <v>266</v>
      </c>
      <c r="H113" s="91"/>
      <c r="I113" s="92"/>
      <c r="J113" s="92">
        <v>24</v>
      </c>
      <c r="K113" s="92">
        <v>25</v>
      </c>
      <c r="L113" s="92">
        <v>23</v>
      </c>
      <c r="M113" s="93">
        <v>35</v>
      </c>
      <c r="N113" s="91"/>
      <c r="O113" s="92"/>
      <c r="P113" s="92"/>
      <c r="Q113" s="92"/>
      <c r="R113" s="93"/>
      <c r="S113" s="91"/>
      <c r="T113" s="92"/>
      <c r="U113" s="113">
        <v>21</v>
      </c>
      <c r="V113" s="92">
        <v>17</v>
      </c>
      <c r="W113" s="92">
        <v>38</v>
      </c>
      <c r="X113" s="93"/>
      <c r="Y113" s="91"/>
      <c r="Z113" s="113"/>
      <c r="AA113" s="113">
        <v>20</v>
      </c>
      <c r="AB113" s="92">
        <v>25</v>
      </c>
      <c r="AC113" s="92">
        <v>22</v>
      </c>
      <c r="AD113" s="93">
        <v>35</v>
      </c>
      <c r="AE113" s="94"/>
      <c r="AF113" s="96"/>
      <c r="AG113" s="96"/>
      <c r="AH113" s="95"/>
      <c r="AI113" s="95"/>
      <c r="AJ113" s="95"/>
      <c r="AK113" s="95"/>
      <c r="AL113" s="97"/>
      <c r="AM113" s="97"/>
      <c r="AN113" s="97"/>
      <c r="AO113" s="97"/>
      <c r="AP113" s="97"/>
      <c r="AQ113" s="97"/>
      <c r="AR113" s="91"/>
      <c r="AS113" s="113"/>
      <c r="AT113" s="136">
        <v>23</v>
      </c>
      <c r="AU113" s="136">
        <v>32</v>
      </c>
      <c r="AV113" s="137">
        <v>19</v>
      </c>
      <c r="AW113" s="137">
        <v>15</v>
      </c>
      <c r="AX113" s="138">
        <v>38</v>
      </c>
      <c r="AY113" s="97"/>
      <c r="AZ113" s="97"/>
      <c r="BA113" s="97"/>
      <c r="BB113" s="97"/>
      <c r="BC113" s="99" t="s">
        <v>12336</v>
      </c>
      <c r="BD113" s="99" t="s">
        <v>12279</v>
      </c>
      <c r="BE113" s="99" t="s">
        <v>12297</v>
      </c>
      <c r="BF113" s="100"/>
      <c r="BG113" s="103"/>
      <c r="BH113" s="103"/>
      <c r="BI113" s="103"/>
      <c r="BJ113" s="99"/>
      <c r="BK113" s="112" t="s">
        <v>1511</v>
      </c>
      <c r="BL113" s="102"/>
      <c r="BM113" s="99" t="s">
        <v>20</v>
      </c>
      <c r="BN113" s="99"/>
      <c r="BT113" s="99"/>
      <c r="BU113" s="99"/>
      <c r="BV113" s="99"/>
      <c r="BW113" s="99"/>
      <c r="BX113" s="99"/>
      <c r="CB113" s="13" t="s">
        <v>1511</v>
      </c>
    </row>
    <row r="114" ht="13.75" spans="1:479">
      <c r="A114" s="88" t="s">
        <v>12335</v>
      </c>
      <c r="B114" s="88" t="s">
        <v>5892</v>
      </c>
      <c r="C114" s="106" t="s">
        <v>11161</v>
      </c>
      <c r="D114" s="89" t="s">
        <v>494</v>
      </c>
      <c r="E114" s="135">
        <v>2</v>
      </c>
      <c r="F114" s="135">
        <v>139</v>
      </c>
      <c r="G114" s="90">
        <f t="shared" si="1"/>
        <v>278</v>
      </c>
      <c r="H114" s="91"/>
      <c r="I114" s="92"/>
      <c r="J114" s="92">
        <v>25</v>
      </c>
      <c r="K114" s="92">
        <v>27</v>
      </c>
      <c r="L114" s="92">
        <v>38</v>
      </c>
      <c r="M114" s="93"/>
      <c r="N114" s="91"/>
      <c r="O114" s="92"/>
      <c r="P114" s="92"/>
      <c r="Q114" s="92"/>
      <c r="R114" s="93"/>
      <c r="S114" s="91"/>
      <c r="T114" s="92"/>
      <c r="U114" s="113">
        <v>21</v>
      </c>
      <c r="V114" s="92">
        <v>23</v>
      </c>
      <c r="W114" s="92">
        <v>22</v>
      </c>
      <c r="X114" s="93">
        <v>38</v>
      </c>
      <c r="Y114" s="91"/>
      <c r="Z114" s="113"/>
      <c r="AA114" s="113">
        <v>24</v>
      </c>
      <c r="AB114" s="92">
        <v>33</v>
      </c>
      <c r="AC114" s="92">
        <v>33</v>
      </c>
      <c r="AD114" s="93">
        <v>35</v>
      </c>
      <c r="AE114" s="94"/>
      <c r="AF114" s="96"/>
      <c r="AG114" s="96"/>
      <c r="AH114" s="95"/>
      <c r="AI114" s="95"/>
      <c r="AJ114" s="95"/>
      <c r="AK114" s="95"/>
      <c r="AL114" s="97"/>
      <c r="AM114" s="97"/>
      <c r="AN114" s="97"/>
      <c r="AO114" s="97"/>
      <c r="AP114" s="97"/>
      <c r="AQ114" s="97"/>
      <c r="AR114" s="91"/>
      <c r="AS114" s="113"/>
      <c r="AT114" s="104">
        <v>22</v>
      </c>
      <c r="AU114" s="104">
        <v>30</v>
      </c>
      <c r="AV114" s="105">
        <v>32</v>
      </c>
      <c r="AW114" s="105">
        <v>43</v>
      </c>
      <c r="AX114" s="93"/>
      <c r="AY114" s="97"/>
      <c r="AZ114" s="97"/>
      <c r="BA114" s="97"/>
      <c r="BB114" s="97"/>
      <c r="BC114" s="99" t="s">
        <v>12337</v>
      </c>
      <c r="BD114" s="99" t="s">
        <v>12281</v>
      </c>
      <c r="BE114" s="99" t="s">
        <v>12300</v>
      </c>
      <c r="BF114" s="100"/>
      <c r="BG114" s="103"/>
      <c r="BH114" s="103"/>
      <c r="BI114" s="103"/>
      <c r="BJ114" s="99"/>
      <c r="BK114" s="112" t="s">
        <v>1511</v>
      </c>
      <c r="BL114" s="102"/>
      <c r="BM114" s="99" t="s">
        <v>20</v>
      </c>
      <c r="BN114" s="99"/>
      <c r="BT114" s="99"/>
      <c r="BU114" s="99"/>
      <c r="BV114" s="99"/>
      <c r="BW114" s="99"/>
      <c r="BX114" s="99"/>
      <c r="CB114" s="13" t="s">
        <v>1511</v>
      </c>
    </row>
    <row r="115" ht="13.75" spans="1:479">
      <c r="A115" s="88" t="s">
        <v>12335</v>
      </c>
      <c r="B115" s="88" t="s">
        <v>7361</v>
      </c>
      <c r="C115" s="106" t="s">
        <v>8840</v>
      </c>
      <c r="D115" s="89" t="s">
        <v>12266</v>
      </c>
      <c r="E115" s="135">
        <v>2</v>
      </c>
      <c r="F115" s="135">
        <v>146</v>
      </c>
      <c r="G115" s="90">
        <f t="shared" si="1"/>
        <v>292</v>
      </c>
      <c r="H115" s="91"/>
      <c r="I115" s="92"/>
      <c r="J115" s="92">
        <v>31</v>
      </c>
      <c r="K115" s="92">
        <v>31</v>
      </c>
      <c r="L115" s="92">
        <v>35</v>
      </c>
      <c r="M115" s="93"/>
      <c r="N115" s="91"/>
      <c r="O115" s="92"/>
      <c r="P115" s="92"/>
      <c r="Q115" s="92"/>
      <c r="R115" s="93"/>
      <c r="S115" s="91"/>
      <c r="T115" s="92"/>
      <c r="U115" s="132"/>
      <c r="V115" s="133"/>
      <c r="W115" s="133"/>
      <c r="X115" s="93"/>
      <c r="Y115" s="91"/>
      <c r="Z115" s="113"/>
      <c r="AA115" s="132"/>
      <c r="AB115" s="133"/>
      <c r="AC115" s="133"/>
      <c r="AD115" s="93"/>
      <c r="AE115" s="94"/>
      <c r="AF115" s="96"/>
      <c r="AG115" s="96"/>
      <c r="AH115" s="95"/>
      <c r="AI115" s="95"/>
      <c r="AJ115" s="95"/>
      <c r="AK115" s="95"/>
      <c r="AL115" s="97"/>
      <c r="AM115" s="97"/>
      <c r="AN115" s="97"/>
      <c r="AO115" s="97"/>
      <c r="AP115" s="97"/>
      <c r="AQ115" s="97"/>
      <c r="AR115" s="91"/>
      <c r="AS115" s="113"/>
      <c r="AT115" s="113">
        <v>23</v>
      </c>
      <c r="AU115" s="136">
        <v>32</v>
      </c>
      <c r="AV115" s="92">
        <v>19</v>
      </c>
      <c r="AW115" s="92">
        <v>15</v>
      </c>
      <c r="AX115" s="93">
        <v>38</v>
      </c>
      <c r="AY115" s="97"/>
      <c r="AZ115" s="97"/>
      <c r="BA115" s="97"/>
      <c r="BB115" s="97"/>
      <c r="BC115" s="99" t="s">
        <v>12336</v>
      </c>
      <c r="BD115" s="99" t="s">
        <v>12279</v>
      </c>
      <c r="BE115" s="99" t="s">
        <v>12297</v>
      </c>
      <c r="BF115" s="100"/>
      <c r="BG115" s="103"/>
      <c r="BH115" s="103"/>
      <c r="BI115" s="103"/>
      <c r="BJ115" s="99"/>
      <c r="BK115" s="112" t="s">
        <v>1511</v>
      </c>
      <c r="BL115" s="102"/>
      <c r="BM115" s="99" t="s">
        <v>20</v>
      </c>
      <c r="BN115" s="99"/>
      <c r="BT115" s="99"/>
      <c r="BU115" s="99"/>
      <c r="BV115" s="99"/>
      <c r="BW115" s="99"/>
      <c r="BX115" s="99"/>
      <c r="CB115" s="13" t="s">
        <v>1511</v>
      </c>
    </row>
    <row r="116" ht="13.5" customHeight="1" spans="1:479">
      <c r="A116" s="88" t="s">
        <v>12335</v>
      </c>
      <c r="B116" s="88" t="s">
        <v>7361</v>
      </c>
      <c r="C116" s="106" t="s">
        <v>8840</v>
      </c>
      <c r="D116" s="89" t="s">
        <v>494</v>
      </c>
      <c r="E116" s="135">
        <v>2</v>
      </c>
      <c r="F116" s="135">
        <v>142</v>
      </c>
      <c r="G116" s="90">
        <f t="shared" si="1"/>
        <v>284</v>
      </c>
      <c r="H116" s="91"/>
      <c r="I116" s="92"/>
      <c r="J116" s="92">
        <v>30</v>
      </c>
      <c r="K116" s="92">
        <v>30</v>
      </c>
      <c r="L116" s="92">
        <v>35</v>
      </c>
      <c r="M116" s="93"/>
      <c r="N116" s="91"/>
      <c r="O116" s="92"/>
      <c r="P116" s="92"/>
      <c r="Q116" s="92"/>
      <c r="R116" s="93"/>
      <c r="S116" s="91"/>
      <c r="T116" s="92"/>
      <c r="U116" s="132"/>
      <c r="V116" s="133"/>
      <c r="W116" s="133"/>
      <c r="X116" s="93"/>
      <c r="Y116" s="91"/>
      <c r="Z116" s="113"/>
      <c r="AA116" s="132"/>
      <c r="AB116" s="133"/>
      <c r="AC116" s="133"/>
      <c r="AD116" s="93"/>
      <c r="AE116" s="94"/>
      <c r="AF116" s="94"/>
      <c r="AG116" s="94"/>
      <c r="AH116" s="94"/>
      <c r="AI116" s="94"/>
      <c r="AJ116" s="94"/>
      <c r="AK116" s="94"/>
      <c r="AL116" s="97"/>
      <c r="AM116" s="97"/>
      <c r="AN116" s="97"/>
      <c r="AO116" s="97"/>
      <c r="AP116" s="97"/>
      <c r="AQ116" s="97"/>
      <c r="AR116" s="91"/>
      <c r="AS116" s="113"/>
      <c r="AT116" s="113">
        <v>22</v>
      </c>
      <c r="AU116" s="113">
        <v>32</v>
      </c>
      <c r="AV116" s="92">
        <v>32</v>
      </c>
      <c r="AW116" s="92">
        <v>43</v>
      </c>
      <c r="AX116" s="93"/>
      <c r="AY116" s="97"/>
      <c r="AZ116" s="97"/>
      <c r="BA116" s="97"/>
      <c r="BB116" s="97"/>
      <c r="BC116" s="99" t="s">
        <v>12337</v>
      </c>
      <c r="BD116" s="99" t="s">
        <v>12281</v>
      </c>
      <c r="BE116" s="99" t="s">
        <v>12300</v>
      </c>
      <c r="BF116" s="100"/>
      <c r="BG116" s="103"/>
      <c r="BH116" s="103"/>
      <c r="BI116" s="103"/>
      <c r="BJ116" s="99"/>
      <c r="BK116" s="112" t="s">
        <v>1511</v>
      </c>
      <c r="BL116" s="102"/>
      <c r="BM116" s="99" t="s">
        <v>20</v>
      </c>
      <c r="BN116" s="99"/>
      <c r="BT116" s="99"/>
      <c r="BU116" s="99"/>
      <c r="BV116" s="99"/>
      <c r="BW116" s="99"/>
      <c r="BX116" s="99"/>
      <c r="CB116" s="13" t="s">
        <v>1511</v>
      </c>
    </row>
    <row r="117" ht="13.75" spans="1:479">
      <c r="A117" s="88" t="s">
        <v>12335</v>
      </c>
      <c r="B117" s="88" t="s">
        <v>7361</v>
      </c>
      <c r="C117" s="106" t="s">
        <v>11164</v>
      </c>
      <c r="D117" s="89" t="s">
        <v>12266</v>
      </c>
      <c r="E117" s="135">
        <v>2</v>
      </c>
      <c r="F117" s="135">
        <v>146</v>
      </c>
      <c r="G117" s="90">
        <f t="shared" si="1"/>
        <v>292</v>
      </c>
      <c r="H117" s="139"/>
      <c r="I117" s="140"/>
      <c r="J117" s="140"/>
      <c r="K117" s="140"/>
      <c r="L117" s="140"/>
      <c r="M117" s="141"/>
      <c r="N117" s="139"/>
      <c r="O117" s="139"/>
      <c r="P117" s="139"/>
      <c r="Q117" s="139"/>
      <c r="R117" s="139"/>
      <c r="S117" s="139"/>
      <c r="T117" s="140"/>
      <c r="U117" s="142"/>
      <c r="V117" s="143"/>
      <c r="W117" s="143"/>
      <c r="X117" s="141"/>
      <c r="Y117" s="139"/>
      <c r="Z117" s="144"/>
      <c r="AA117" s="142"/>
      <c r="AB117" s="143"/>
      <c r="AC117" s="143"/>
      <c r="AD117" s="141"/>
      <c r="AE117" s="145"/>
      <c r="AF117" s="145"/>
      <c r="AG117" s="145"/>
      <c r="AH117" s="145"/>
      <c r="AI117" s="145"/>
      <c r="AJ117" s="145"/>
      <c r="AK117" s="145"/>
      <c r="AL117" s="146"/>
      <c r="AM117" s="146"/>
      <c r="AN117" s="146"/>
      <c r="AO117" s="146"/>
      <c r="AP117" s="146"/>
      <c r="AQ117" s="146"/>
      <c r="AR117" s="139"/>
      <c r="AS117" s="144"/>
      <c r="AT117" s="144">
        <v>23</v>
      </c>
      <c r="AU117" s="144">
        <v>32</v>
      </c>
      <c r="AV117" s="140">
        <v>19</v>
      </c>
      <c r="AW117" s="140">
        <v>15</v>
      </c>
      <c r="AX117" s="141">
        <v>38</v>
      </c>
      <c r="AY117" s="146"/>
      <c r="AZ117" s="146"/>
      <c r="BA117" s="146"/>
      <c r="BB117" s="146"/>
      <c r="BC117" s="147" t="s">
        <v>12336</v>
      </c>
      <c r="BD117" s="147" t="s">
        <v>12279</v>
      </c>
      <c r="BE117" s="147" t="s">
        <v>12297</v>
      </c>
      <c r="BF117" s="148"/>
      <c r="BG117" s="149"/>
      <c r="BH117" s="149"/>
      <c r="BI117" s="149"/>
      <c r="BJ117" s="147"/>
      <c r="BK117" s="150" t="s">
        <v>1511</v>
      </c>
      <c r="BL117" s="151"/>
      <c r="BM117" s="147" t="s">
        <v>20</v>
      </c>
      <c r="BN117" s="147"/>
      <c r="BO117" s="5"/>
      <c r="BP117" s="5"/>
      <c r="BQ117" s="5"/>
      <c r="BR117" s="5"/>
      <c r="BS117" s="5"/>
      <c r="BT117" s="147"/>
      <c r="BU117" s="147"/>
      <c r="BV117" s="147"/>
      <c r="BW117" s="147"/>
      <c r="BX117" s="147"/>
      <c r="BY117" s="5"/>
      <c r="BZ117" s="5"/>
      <c r="CA117" s="5"/>
      <c r="CB117" s="5" t="s">
        <v>1511</v>
      </c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</row>
    <row r="118" ht="13.75" spans="1:479">
      <c r="A118" s="88" t="s">
        <v>12335</v>
      </c>
      <c r="B118" s="88" t="s">
        <v>7361</v>
      </c>
      <c r="C118" s="106" t="s">
        <v>11164</v>
      </c>
      <c r="D118" s="89" t="s">
        <v>494</v>
      </c>
      <c r="E118" s="135">
        <v>2</v>
      </c>
      <c r="F118" s="135">
        <v>143</v>
      </c>
      <c r="G118" s="90">
        <f t="shared" si="1"/>
        <v>286</v>
      </c>
      <c r="H118" s="139"/>
      <c r="I118" s="140"/>
      <c r="J118" s="140"/>
      <c r="K118" s="140"/>
      <c r="L118" s="140"/>
      <c r="M118" s="141"/>
      <c r="N118" s="139"/>
      <c r="O118" s="140"/>
      <c r="P118" s="140"/>
      <c r="Q118" s="140"/>
      <c r="R118" s="141"/>
      <c r="S118" s="139"/>
      <c r="T118" s="140"/>
      <c r="U118" s="142"/>
      <c r="V118" s="143"/>
      <c r="W118" s="143"/>
      <c r="X118" s="141"/>
      <c r="Y118" s="139"/>
      <c r="Z118" s="144"/>
      <c r="AA118" s="142"/>
      <c r="AB118" s="143"/>
      <c r="AC118" s="143"/>
      <c r="AD118" s="141"/>
      <c r="AE118" s="145"/>
      <c r="AF118" s="152"/>
      <c r="AG118" s="152"/>
      <c r="AH118" s="153"/>
      <c r="AI118" s="153"/>
      <c r="AJ118" s="153"/>
      <c r="AK118" s="153"/>
      <c r="AL118" s="146"/>
      <c r="AM118" s="146"/>
      <c r="AN118" s="146"/>
      <c r="AO118" s="146"/>
      <c r="AP118" s="146"/>
      <c r="AQ118" s="146"/>
      <c r="AR118" s="139"/>
      <c r="AS118" s="144"/>
      <c r="AT118" s="144">
        <v>22</v>
      </c>
      <c r="AU118" s="144">
        <v>32</v>
      </c>
      <c r="AV118" s="140">
        <v>32</v>
      </c>
      <c r="AW118" s="140">
        <v>43</v>
      </c>
      <c r="AX118" s="141"/>
      <c r="AY118" s="146"/>
      <c r="AZ118" s="146"/>
      <c r="BA118" s="146"/>
      <c r="BB118" s="146"/>
      <c r="BC118" s="147" t="s">
        <v>12337</v>
      </c>
      <c r="BD118" s="147" t="s">
        <v>12281</v>
      </c>
      <c r="BE118" s="147" t="s">
        <v>12300</v>
      </c>
      <c r="BF118" s="148"/>
      <c r="BG118" s="149"/>
      <c r="BH118" s="149"/>
      <c r="BI118" s="149"/>
      <c r="BJ118" s="147"/>
      <c r="BK118" s="150" t="s">
        <v>1511</v>
      </c>
      <c r="BL118" s="151"/>
      <c r="BM118" s="147" t="s">
        <v>20</v>
      </c>
      <c r="BN118" s="147"/>
      <c r="BO118" s="5"/>
      <c r="BP118" s="5"/>
      <c r="BQ118" s="5"/>
      <c r="BR118" s="5"/>
      <c r="BS118" s="5"/>
      <c r="BT118" s="147"/>
      <c r="BU118" s="147"/>
      <c r="BV118" s="147"/>
      <c r="BW118" s="147"/>
      <c r="BX118" s="147"/>
      <c r="BY118" s="5"/>
      <c r="BZ118" s="5"/>
      <c r="CA118" s="5"/>
      <c r="CB118" s="5" t="s">
        <v>1511</v>
      </c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</row>
    <row r="119" ht="13.75" spans="1:479">
      <c r="A119" s="88" t="s">
        <v>12335</v>
      </c>
      <c r="B119" s="88" t="s">
        <v>7361</v>
      </c>
      <c r="C119" s="106" t="s">
        <v>10644</v>
      </c>
      <c r="D119" s="89" t="s">
        <v>12266</v>
      </c>
      <c r="E119" s="135">
        <v>2</v>
      </c>
      <c r="F119" s="135">
        <v>146</v>
      </c>
      <c r="G119" s="90">
        <f t="shared" si="1"/>
        <v>292</v>
      </c>
      <c r="H119" s="91"/>
      <c r="I119" s="92"/>
      <c r="J119" s="92"/>
      <c r="K119" s="92"/>
      <c r="L119" s="92"/>
      <c r="M119" s="93"/>
      <c r="N119" s="91"/>
      <c r="O119" s="92"/>
      <c r="P119" s="92"/>
      <c r="Q119" s="92"/>
      <c r="R119" s="93"/>
      <c r="S119" s="91"/>
      <c r="T119" s="92"/>
      <c r="U119" s="132">
        <v>26</v>
      </c>
      <c r="V119" s="133">
        <v>27</v>
      </c>
      <c r="W119" s="133">
        <v>16</v>
      </c>
      <c r="X119" s="117">
        <v>38</v>
      </c>
      <c r="Y119" s="91"/>
      <c r="Z119" s="113"/>
      <c r="AA119" s="132">
        <v>23</v>
      </c>
      <c r="AB119" s="133">
        <v>29</v>
      </c>
      <c r="AC119" s="133">
        <v>26</v>
      </c>
      <c r="AD119" s="93">
        <v>38</v>
      </c>
      <c r="AE119" s="94"/>
      <c r="AF119" s="96"/>
      <c r="AG119" s="96"/>
      <c r="AH119" s="95"/>
      <c r="AI119" s="95"/>
      <c r="AJ119" s="95"/>
      <c r="AK119" s="95"/>
      <c r="AL119" s="97"/>
      <c r="AM119" s="97"/>
      <c r="AN119" s="97"/>
      <c r="AO119" s="97"/>
      <c r="AP119" s="97"/>
      <c r="AQ119" s="97"/>
      <c r="AR119" s="91"/>
      <c r="AS119" s="113"/>
      <c r="AT119" s="113">
        <v>23</v>
      </c>
      <c r="AU119" s="113">
        <v>32</v>
      </c>
      <c r="AV119" s="92">
        <v>19</v>
      </c>
      <c r="AW119" s="92">
        <v>15</v>
      </c>
      <c r="AX119" s="93">
        <v>38</v>
      </c>
      <c r="AY119" s="97"/>
      <c r="AZ119" s="97"/>
      <c r="BA119" s="97"/>
      <c r="BB119" s="97"/>
      <c r="BC119" s="99" t="s">
        <v>12336</v>
      </c>
      <c r="BD119" s="99" t="s">
        <v>12279</v>
      </c>
      <c r="BE119" s="99" t="s">
        <v>12297</v>
      </c>
      <c r="BF119" s="100"/>
      <c r="BG119" s="103"/>
      <c r="BH119" s="103"/>
      <c r="BI119" s="103"/>
      <c r="BJ119" s="99"/>
      <c r="BK119" s="112" t="s">
        <v>1511</v>
      </c>
      <c r="BL119" s="102"/>
      <c r="BM119" s="99" t="s">
        <v>20</v>
      </c>
      <c r="BN119" s="99"/>
      <c r="BT119" s="99"/>
      <c r="BU119" s="99"/>
      <c r="BV119" s="99"/>
      <c r="BW119" s="99"/>
      <c r="BX119" s="99"/>
      <c r="CB119" s="13" t="s">
        <v>1511</v>
      </c>
    </row>
    <row r="120" ht="13.75" spans="1:479">
      <c r="A120" s="88" t="s">
        <v>12335</v>
      </c>
      <c r="B120" s="88" t="s">
        <v>7361</v>
      </c>
      <c r="C120" s="106" t="s">
        <v>10644</v>
      </c>
      <c r="D120" s="89" t="s">
        <v>494</v>
      </c>
      <c r="E120" s="90">
        <v>2</v>
      </c>
      <c r="F120" s="90">
        <v>143</v>
      </c>
      <c r="G120" s="90">
        <f t="shared" si="1"/>
        <v>286</v>
      </c>
      <c r="H120" s="91"/>
      <c r="I120" s="92"/>
      <c r="J120" s="92"/>
      <c r="K120" s="92"/>
      <c r="L120" s="92"/>
      <c r="M120" s="93"/>
      <c r="N120" s="91"/>
      <c r="O120" s="91"/>
      <c r="P120" s="91"/>
      <c r="Q120" s="91"/>
      <c r="R120" s="91"/>
      <c r="S120" s="91"/>
      <c r="T120" s="92"/>
      <c r="U120" s="132">
        <v>24</v>
      </c>
      <c r="V120" s="133">
        <v>30</v>
      </c>
      <c r="W120" s="133">
        <v>33</v>
      </c>
      <c r="X120" s="117">
        <v>38</v>
      </c>
      <c r="Y120" s="91"/>
      <c r="Z120" s="113"/>
      <c r="AA120" s="132"/>
      <c r="AB120" s="133"/>
      <c r="AC120" s="133"/>
      <c r="AD120" s="93"/>
      <c r="AE120" s="94"/>
      <c r="AF120" s="94"/>
      <c r="AG120" s="94"/>
      <c r="AH120" s="94"/>
      <c r="AI120" s="94"/>
      <c r="AJ120" s="94"/>
      <c r="AK120" s="94"/>
      <c r="AL120" s="97"/>
      <c r="AM120" s="97"/>
      <c r="AN120" s="97"/>
      <c r="AO120" s="97"/>
      <c r="AP120" s="97"/>
      <c r="AQ120" s="97"/>
      <c r="AR120" s="91"/>
      <c r="AS120" s="113"/>
      <c r="AT120" s="113">
        <v>22</v>
      </c>
      <c r="AU120" s="113">
        <v>32</v>
      </c>
      <c r="AV120" s="92">
        <v>32</v>
      </c>
      <c r="AW120" s="92">
        <v>43</v>
      </c>
      <c r="AX120" s="93"/>
      <c r="AY120" s="97"/>
      <c r="AZ120" s="97"/>
      <c r="BA120" s="97"/>
      <c r="BB120" s="97"/>
      <c r="BC120" s="99" t="s">
        <v>12337</v>
      </c>
      <c r="BD120" s="99" t="s">
        <v>12281</v>
      </c>
      <c r="BE120" s="99" t="s">
        <v>12300</v>
      </c>
      <c r="BF120" s="100"/>
      <c r="BG120" s="103"/>
      <c r="BH120" s="103"/>
      <c r="BI120" s="103"/>
      <c r="BJ120" s="99"/>
      <c r="BK120" s="112" t="s">
        <v>1511</v>
      </c>
      <c r="BL120" s="102"/>
      <c r="BM120" s="99" t="s">
        <v>20</v>
      </c>
      <c r="BN120" s="99"/>
      <c r="BT120" s="99"/>
      <c r="BU120" s="99"/>
      <c r="BV120" s="99"/>
      <c r="BW120" s="99"/>
      <c r="BX120" s="99"/>
      <c r="CB120" s="13" t="s">
        <v>1511</v>
      </c>
    </row>
    <row r="121" ht="13.75" spans="1:479">
      <c r="A121" s="88" t="s">
        <v>12335</v>
      </c>
      <c r="B121" s="88" t="s">
        <v>12338</v>
      </c>
      <c r="C121" s="106" t="s">
        <v>1179</v>
      </c>
      <c r="D121" s="89" t="s">
        <v>12266</v>
      </c>
      <c r="E121" s="135">
        <v>2</v>
      </c>
      <c r="F121" s="135">
        <v>117</v>
      </c>
      <c r="G121" s="90">
        <f t="shared" si="1"/>
        <v>234</v>
      </c>
      <c r="H121" s="91"/>
      <c r="I121" s="92"/>
      <c r="J121" s="92"/>
      <c r="K121" s="92"/>
      <c r="L121" s="92"/>
      <c r="M121" s="93"/>
      <c r="N121" s="91"/>
      <c r="O121" s="92"/>
      <c r="P121" s="92"/>
      <c r="Q121" s="92"/>
      <c r="R121" s="93"/>
      <c r="S121" s="91"/>
      <c r="T121" s="92"/>
      <c r="U121" s="132">
        <v>26</v>
      </c>
      <c r="V121" s="133">
        <v>27</v>
      </c>
      <c r="W121" s="133">
        <v>16</v>
      </c>
      <c r="X121" s="117">
        <v>38</v>
      </c>
      <c r="Y121" s="91"/>
      <c r="Z121" s="113"/>
      <c r="AA121" s="132">
        <v>23</v>
      </c>
      <c r="AB121" s="133">
        <v>29</v>
      </c>
      <c r="AC121" s="133">
        <v>26</v>
      </c>
      <c r="AD121" s="93">
        <v>38</v>
      </c>
      <c r="AE121" s="94"/>
      <c r="AF121" s="96"/>
      <c r="AG121" s="96"/>
      <c r="AH121" s="95"/>
      <c r="AI121" s="95"/>
      <c r="AJ121" s="95"/>
      <c r="AK121" s="95"/>
      <c r="AL121" s="97"/>
      <c r="AM121" s="97"/>
      <c r="AN121" s="97"/>
      <c r="AO121" s="97"/>
      <c r="AP121" s="97"/>
      <c r="AQ121" s="97"/>
      <c r="AR121" s="91"/>
      <c r="AS121" s="113"/>
      <c r="AT121" s="113">
        <v>23</v>
      </c>
      <c r="AU121" s="113">
        <v>32</v>
      </c>
      <c r="AV121" s="92">
        <v>19</v>
      </c>
      <c r="AW121" s="92">
        <v>15</v>
      </c>
      <c r="AX121" s="93">
        <v>38</v>
      </c>
      <c r="AY121" s="97"/>
      <c r="AZ121" s="97"/>
      <c r="BA121" s="97"/>
      <c r="BB121" s="97"/>
      <c r="BC121" s="99" t="s">
        <v>12336</v>
      </c>
      <c r="BD121" s="99" t="s">
        <v>12279</v>
      </c>
      <c r="BE121" s="99" t="s">
        <v>12297</v>
      </c>
      <c r="BF121" s="100"/>
      <c r="BG121" s="103"/>
      <c r="BH121" s="103"/>
      <c r="BI121" s="103"/>
      <c r="BJ121" s="99"/>
      <c r="BK121" s="112" t="s">
        <v>1511</v>
      </c>
      <c r="BL121" s="102"/>
      <c r="BM121" s="99" t="s">
        <v>20</v>
      </c>
      <c r="BN121" s="99"/>
      <c r="BT121" s="99"/>
      <c r="BU121" s="99"/>
      <c r="BV121" s="99"/>
      <c r="BW121" s="99"/>
      <c r="BX121" s="99"/>
      <c r="CB121" s="13" t="s">
        <v>1511</v>
      </c>
    </row>
    <row r="122" ht="13.75" spans="1:479">
      <c r="A122" s="88" t="s">
        <v>12335</v>
      </c>
      <c r="B122" s="88" t="s">
        <v>12338</v>
      </c>
      <c r="C122" s="106" t="s">
        <v>1179</v>
      </c>
      <c r="D122" s="89" t="s">
        <v>494</v>
      </c>
      <c r="E122" s="90">
        <v>2</v>
      </c>
      <c r="F122" s="90">
        <v>120</v>
      </c>
      <c r="G122" s="90">
        <f t="shared" si="1"/>
        <v>240</v>
      </c>
      <c r="H122" s="91"/>
      <c r="I122" s="92"/>
      <c r="J122" s="92"/>
      <c r="K122" s="92"/>
      <c r="L122" s="92"/>
      <c r="M122" s="93"/>
      <c r="N122" s="91"/>
      <c r="O122" s="91"/>
      <c r="P122" s="91"/>
      <c r="Q122" s="91"/>
      <c r="R122" s="91"/>
      <c r="S122" s="91"/>
      <c r="T122" s="92"/>
      <c r="U122" s="132">
        <v>24</v>
      </c>
      <c r="V122" s="133">
        <v>30</v>
      </c>
      <c r="W122" s="133">
        <v>33</v>
      </c>
      <c r="X122" s="117">
        <v>38</v>
      </c>
      <c r="Y122" s="91"/>
      <c r="Z122" s="113"/>
      <c r="AA122" s="132"/>
      <c r="AB122" s="133"/>
      <c r="AC122" s="133"/>
      <c r="AD122" s="93"/>
      <c r="AE122" s="94"/>
      <c r="AF122" s="94"/>
      <c r="AG122" s="94"/>
      <c r="AH122" s="94"/>
      <c r="AI122" s="94"/>
      <c r="AJ122" s="94"/>
      <c r="AK122" s="94"/>
      <c r="AL122" s="97"/>
      <c r="AM122" s="97"/>
      <c r="AN122" s="97"/>
      <c r="AO122" s="97"/>
      <c r="AP122" s="97"/>
      <c r="AQ122" s="97"/>
      <c r="AR122" s="91"/>
      <c r="AS122" s="113"/>
      <c r="AT122" s="113">
        <v>22</v>
      </c>
      <c r="AU122" s="113">
        <v>32</v>
      </c>
      <c r="AV122" s="92">
        <v>32</v>
      </c>
      <c r="AW122" s="92">
        <v>43</v>
      </c>
      <c r="AX122" s="93"/>
      <c r="AY122" s="97"/>
      <c r="AZ122" s="97"/>
      <c r="BA122" s="97"/>
      <c r="BB122" s="97"/>
      <c r="BC122" s="99" t="s">
        <v>12337</v>
      </c>
      <c r="BD122" s="99" t="s">
        <v>12281</v>
      </c>
      <c r="BE122" s="99" t="s">
        <v>12300</v>
      </c>
      <c r="BF122" s="100"/>
      <c r="BG122" s="103"/>
      <c r="BH122" s="103"/>
      <c r="BI122" s="103"/>
      <c r="BJ122" s="99"/>
      <c r="BK122" s="112" t="s">
        <v>1511</v>
      </c>
      <c r="BL122" s="102"/>
      <c r="BM122" s="99" t="s">
        <v>20</v>
      </c>
      <c r="BN122" s="99"/>
      <c r="BT122" s="99"/>
      <c r="BU122" s="99"/>
      <c r="BV122" s="99"/>
      <c r="BW122" s="99"/>
      <c r="BX122" s="99"/>
      <c r="CB122" s="13" t="s">
        <v>1511</v>
      </c>
    </row>
    <row r="123" ht="13.75" spans="1:479">
      <c r="A123" s="88" t="s">
        <v>12339</v>
      </c>
      <c r="B123" s="88" t="s">
        <v>708</v>
      </c>
      <c r="C123" s="106" t="s">
        <v>9038</v>
      </c>
      <c r="D123" s="89" t="s">
        <v>12266</v>
      </c>
      <c r="E123" s="90">
        <v>2</v>
      </c>
      <c r="F123" s="90">
        <v>293</v>
      </c>
      <c r="G123" s="90">
        <f t="shared" si="1"/>
        <v>586</v>
      </c>
      <c r="H123" s="154"/>
      <c r="I123" s="155"/>
      <c r="J123" s="155"/>
      <c r="K123" s="155"/>
      <c r="L123" s="155"/>
      <c r="M123" s="156"/>
      <c r="N123" s="126"/>
      <c r="O123" s="126"/>
      <c r="P123" s="126"/>
      <c r="Q123" s="126"/>
      <c r="R123" s="126"/>
      <c r="S123" s="91"/>
      <c r="T123" s="92"/>
      <c r="U123" s="115">
        <v>45</v>
      </c>
      <c r="V123" s="116">
        <v>45</v>
      </c>
      <c r="W123" s="116">
        <v>70</v>
      </c>
      <c r="X123" s="157"/>
      <c r="Y123" s="91"/>
      <c r="Z123" s="113"/>
      <c r="AA123" s="115">
        <v>41</v>
      </c>
      <c r="AB123" s="116">
        <v>52</v>
      </c>
      <c r="AC123" s="116">
        <v>40</v>
      </c>
      <c r="AD123" s="93"/>
      <c r="AE123" s="91"/>
      <c r="AF123" s="91"/>
      <c r="AG123" s="91"/>
      <c r="AH123" s="91"/>
      <c r="AI123" s="91"/>
      <c r="AJ123" s="91"/>
      <c r="AK123" s="91"/>
      <c r="AL123" s="93"/>
      <c r="AM123" s="93"/>
      <c r="AN123" s="93">
        <v>77</v>
      </c>
      <c r="AO123" s="93">
        <v>110</v>
      </c>
      <c r="AP123" s="93">
        <v>43</v>
      </c>
      <c r="AQ123" s="93"/>
      <c r="AR123" s="91"/>
      <c r="AS123" s="113"/>
      <c r="AT123" s="113"/>
      <c r="AU123" s="113"/>
      <c r="AV123" s="92"/>
      <c r="AW123" s="92"/>
      <c r="AX123" s="93"/>
      <c r="AY123" s="97"/>
      <c r="AZ123" s="97"/>
      <c r="BA123" s="97"/>
      <c r="BB123" s="97"/>
      <c r="BC123" s="99" t="s">
        <v>12279</v>
      </c>
      <c r="BD123" s="99" t="s">
        <v>12280</v>
      </c>
      <c r="BE123" s="99" t="s">
        <v>12336</v>
      </c>
      <c r="BF123" s="100"/>
      <c r="BG123" s="103"/>
      <c r="BH123" s="103"/>
      <c r="BI123" s="103"/>
      <c r="BJ123" s="99"/>
      <c r="BK123" s="112" t="s">
        <v>1511</v>
      </c>
      <c r="BL123" s="102"/>
      <c r="BM123" s="99" t="s">
        <v>20</v>
      </c>
      <c r="BN123" s="99"/>
      <c r="BT123" s="99"/>
      <c r="BU123" s="99"/>
      <c r="BV123" s="99"/>
      <c r="BW123" s="99"/>
      <c r="BX123" s="99"/>
      <c r="CB123" s="13" t="s">
        <v>1511</v>
      </c>
    </row>
    <row r="124" ht="13.35" customHeight="1" spans="1:479">
      <c r="A124" s="88" t="s">
        <v>12339</v>
      </c>
      <c r="B124" s="88" t="s">
        <v>708</v>
      </c>
      <c r="C124" s="106" t="s">
        <v>9038</v>
      </c>
      <c r="D124" s="89" t="s">
        <v>494</v>
      </c>
      <c r="E124" s="90">
        <v>2</v>
      </c>
      <c r="F124" s="90">
        <v>316</v>
      </c>
      <c r="G124" s="90">
        <f t="shared" si="1"/>
        <v>632</v>
      </c>
      <c r="H124" s="154"/>
      <c r="I124" s="155"/>
      <c r="J124" s="155"/>
      <c r="K124" s="155"/>
      <c r="L124" s="155"/>
      <c r="M124" s="156"/>
      <c r="N124" s="126"/>
      <c r="O124" s="126"/>
      <c r="P124" s="126"/>
      <c r="Q124" s="126"/>
      <c r="R124" s="126"/>
      <c r="S124" s="91"/>
      <c r="T124" s="92"/>
      <c r="U124" s="115">
        <v>54</v>
      </c>
      <c r="V124" s="116">
        <v>53</v>
      </c>
      <c r="W124" s="116">
        <v>65</v>
      </c>
      <c r="X124" s="93"/>
      <c r="Y124" s="91"/>
      <c r="Z124" s="113"/>
      <c r="AA124" s="115">
        <v>45</v>
      </c>
      <c r="AB124" s="116">
        <v>55</v>
      </c>
      <c r="AC124" s="116">
        <v>65</v>
      </c>
      <c r="AD124" s="93"/>
      <c r="AE124" s="91"/>
      <c r="AF124" s="91"/>
      <c r="AG124" s="91"/>
      <c r="AH124" s="91"/>
      <c r="AI124" s="91"/>
      <c r="AJ124" s="91"/>
      <c r="AK124" s="91"/>
      <c r="AL124" s="93"/>
      <c r="AM124" s="93"/>
      <c r="AN124" s="93"/>
      <c r="AO124" s="93"/>
      <c r="AP124" s="93"/>
      <c r="AQ124" s="93"/>
      <c r="AR124" s="91"/>
      <c r="AS124" s="113"/>
      <c r="AT124" s="113"/>
      <c r="AU124" s="113"/>
      <c r="AV124" s="92"/>
      <c r="AW124" s="92"/>
      <c r="AX124" s="93"/>
      <c r="AY124" s="97"/>
      <c r="AZ124" s="97"/>
      <c r="BA124" s="97"/>
      <c r="BB124" s="97"/>
      <c r="BC124" s="99" t="s">
        <v>12281</v>
      </c>
      <c r="BD124" s="99" t="s">
        <v>12282</v>
      </c>
      <c r="BE124" s="99" t="s">
        <v>12337</v>
      </c>
      <c r="BF124" s="100"/>
      <c r="BG124" s="103"/>
      <c r="BH124" s="103"/>
      <c r="BI124" s="103"/>
      <c r="BJ124" s="99"/>
      <c r="BK124" s="112" t="s">
        <v>1511</v>
      </c>
      <c r="BL124" s="102"/>
      <c r="BM124" s="99" t="s">
        <v>20</v>
      </c>
      <c r="BN124" s="99"/>
      <c r="BT124" s="99"/>
      <c r="BU124" s="99"/>
      <c r="BV124" s="99"/>
      <c r="BW124" s="99"/>
      <c r="BX124" s="99"/>
      <c r="CB124" s="13" t="s">
        <v>1511</v>
      </c>
    </row>
    <row r="125" ht="13.75" spans="1:479">
      <c r="A125" s="88" t="s">
        <v>12339</v>
      </c>
      <c r="B125" s="88" t="s">
        <v>708</v>
      </c>
      <c r="C125" s="106" t="s">
        <v>707</v>
      </c>
      <c r="D125" s="89" t="s">
        <v>12266</v>
      </c>
      <c r="E125" s="90">
        <v>2</v>
      </c>
      <c r="F125" s="90">
        <v>293</v>
      </c>
      <c r="G125" s="90">
        <f t="shared" si="1"/>
        <v>586</v>
      </c>
      <c r="H125" s="154"/>
      <c r="I125" s="155"/>
      <c r="J125" s="155"/>
      <c r="K125" s="155"/>
      <c r="L125" s="155"/>
      <c r="M125" s="156"/>
      <c r="N125" s="126"/>
      <c r="O125" s="126"/>
      <c r="P125" s="126"/>
      <c r="Q125" s="126"/>
      <c r="R125" s="126"/>
      <c r="S125" s="91"/>
      <c r="T125" s="92"/>
      <c r="U125" s="115">
        <v>45</v>
      </c>
      <c r="V125" s="116">
        <v>45</v>
      </c>
      <c r="W125" s="116">
        <v>24</v>
      </c>
      <c r="X125" s="157"/>
      <c r="Y125" s="91"/>
      <c r="Z125" s="113"/>
      <c r="AA125" s="115">
        <v>43</v>
      </c>
      <c r="AB125" s="116">
        <v>46</v>
      </c>
      <c r="AC125" s="116">
        <v>38</v>
      </c>
      <c r="AD125" s="93"/>
      <c r="AE125" s="91"/>
      <c r="AF125" s="91"/>
      <c r="AG125" s="91"/>
      <c r="AH125" s="91"/>
      <c r="AI125" s="91"/>
      <c r="AJ125" s="91"/>
      <c r="AK125" s="91"/>
      <c r="AL125" s="93"/>
      <c r="AM125" s="93"/>
      <c r="AN125" s="93">
        <v>77</v>
      </c>
      <c r="AO125" s="93">
        <v>110</v>
      </c>
      <c r="AP125" s="93">
        <v>43</v>
      </c>
      <c r="AQ125" s="93"/>
      <c r="AR125" s="91"/>
      <c r="AS125" s="113"/>
      <c r="AT125" s="113"/>
      <c r="AU125" s="113"/>
      <c r="AV125" s="92"/>
      <c r="AW125" s="92"/>
      <c r="AX125" s="93"/>
      <c r="AY125" s="97"/>
      <c r="AZ125" s="97"/>
      <c r="BA125" s="97"/>
      <c r="BB125" s="97"/>
      <c r="BC125" s="99" t="s">
        <v>12279</v>
      </c>
      <c r="BD125" s="99" t="s">
        <v>12280</v>
      </c>
      <c r="BE125" s="99" t="s">
        <v>12336</v>
      </c>
      <c r="BF125" s="100"/>
      <c r="BG125" s="103"/>
      <c r="BH125" s="103"/>
      <c r="BI125" s="103"/>
      <c r="BJ125" s="99"/>
      <c r="BK125" s="112" t="s">
        <v>1511</v>
      </c>
      <c r="BL125" s="102"/>
      <c r="BM125" s="99" t="s">
        <v>20</v>
      </c>
      <c r="BN125" s="99"/>
      <c r="BT125" s="99"/>
      <c r="BU125" s="99"/>
      <c r="BV125" s="99"/>
      <c r="BW125" s="99"/>
      <c r="BX125" s="99"/>
      <c r="CB125" s="13" t="s">
        <v>1511</v>
      </c>
    </row>
    <row r="126" ht="13.75" spans="1:479">
      <c r="A126" s="88" t="s">
        <v>12339</v>
      </c>
      <c r="B126" s="88" t="s">
        <v>708</v>
      </c>
      <c r="C126" s="106" t="s">
        <v>707</v>
      </c>
      <c r="D126" s="89" t="s">
        <v>494</v>
      </c>
      <c r="E126" s="90">
        <v>2</v>
      </c>
      <c r="F126" s="90">
        <v>316</v>
      </c>
      <c r="G126" s="90">
        <f t="shared" si="1"/>
        <v>632</v>
      </c>
      <c r="H126" s="154"/>
      <c r="I126" s="155"/>
      <c r="J126" s="155"/>
      <c r="K126" s="155"/>
      <c r="L126" s="155"/>
      <c r="M126" s="156"/>
      <c r="N126" s="126"/>
      <c r="O126" s="126"/>
      <c r="P126" s="126"/>
      <c r="Q126" s="126"/>
      <c r="R126" s="126"/>
      <c r="S126" s="91"/>
      <c r="T126" s="92"/>
      <c r="U126" s="115">
        <v>42</v>
      </c>
      <c r="V126" s="116">
        <v>53</v>
      </c>
      <c r="W126" s="116">
        <v>51</v>
      </c>
      <c r="X126" s="93"/>
      <c r="Y126" s="91"/>
      <c r="Z126" s="113"/>
      <c r="AA126" s="132">
        <v>42</v>
      </c>
      <c r="AB126" s="133">
        <v>60</v>
      </c>
      <c r="AC126" s="133">
        <v>40</v>
      </c>
      <c r="AD126" s="93"/>
      <c r="AE126" s="91"/>
      <c r="AF126" s="91"/>
      <c r="AG126" s="91"/>
      <c r="AH126" s="91"/>
      <c r="AI126" s="91"/>
      <c r="AJ126" s="91"/>
      <c r="AK126" s="91"/>
      <c r="AL126" s="93"/>
      <c r="AM126" s="93"/>
      <c r="AN126" s="93"/>
      <c r="AO126" s="93"/>
      <c r="AP126" s="93"/>
      <c r="AQ126" s="93"/>
      <c r="AR126" s="91"/>
      <c r="AS126" s="113"/>
      <c r="AT126" s="113"/>
      <c r="AU126" s="113"/>
      <c r="AV126" s="92"/>
      <c r="AW126" s="92"/>
      <c r="AX126" s="93"/>
      <c r="AY126" s="97"/>
      <c r="AZ126" s="97"/>
      <c r="BA126" s="97"/>
      <c r="BB126" s="97"/>
      <c r="BC126" s="99" t="s">
        <v>12281</v>
      </c>
      <c r="BD126" s="99" t="s">
        <v>12282</v>
      </c>
      <c r="BE126" s="99" t="s">
        <v>12337</v>
      </c>
      <c r="BF126" s="100"/>
      <c r="BG126" s="103"/>
      <c r="BH126" s="103"/>
      <c r="BI126" s="103"/>
      <c r="BJ126" s="99"/>
      <c r="BK126" s="112" t="s">
        <v>1511</v>
      </c>
      <c r="BL126" s="102"/>
      <c r="BM126" s="99" t="s">
        <v>20</v>
      </c>
      <c r="BN126" s="99"/>
      <c r="BT126" s="99"/>
      <c r="BU126" s="99"/>
      <c r="BV126" s="99"/>
      <c r="BW126" s="99"/>
      <c r="BX126" s="99"/>
      <c r="CB126" s="13" t="s">
        <v>1511</v>
      </c>
    </row>
    <row r="127" ht="13.75" spans="1:479">
      <c r="A127" s="88" t="s">
        <v>12340</v>
      </c>
      <c r="B127" s="88" t="s">
        <v>1198</v>
      </c>
      <c r="C127" s="106" t="s">
        <v>9596</v>
      </c>
      <c r="D127" s="89" t="s">
        <v>12266</v>
      </c>
      <c r="E127" s="90">
        <v>2</v>
      </c>
      <c r="F127" s="90">
        <v>203</v>
      </c>
      <c r="G127" s="90">
        <f t="shared" si="1"/>
        <v>406</v>
      </c>
      <c r="H127" s="91"/>
      <c r="I127" s="92"/>
      <c r="J127" s="92">
        <v>29</v>
      </c>
      <c r="K127" s="92">
        <v>43</v>
      </c>
      <c r="L127" s="92">
        <v>24</v>
      </c>
      <c r="M127" s="93"/>
      <c r="N127" s="94"/>
      <c r="O127" s="94"/>
      <c r="P127" s="94"/>
      <c r="Q127" s="94"/>
      <c r="R127" s="94"/>
      <c r="S127" s="91"/>
      <c r="T127" s="92"/>
      <c r="U127" s="113">
        <v>27</v>
      </c>
      <c r="V127" s="92">
        <v>38</v>
      </c>
      <c r="W127" s="92">
        <v>32</v>
      </c>
      <c r="X127" s="93"/>
      <c r="Y127" s="94"/>
      <c r="Z127" s="96"/>
      <c r="AA127" s="96"/>
      <c r="AB127" s="95"/>
      <c r="AC127" s="95"/>
      <c r="AD127" s="97"/>
      <c r="AE127" s="91"/>
      <c r="AF127" s="91"/>
      <c r="AG127" s="91"/>
      <c r="AH127" s="91"/>
      <c r="AI127" s="91"/>
      <c r="AJ127" s="91"/>
      <c r="AK127" s="91"/>
      <c r="AL127" s="93"/>
      <c r="AM127" s="93"/>
      <c r="AN127" s="93"/>
      <c r="AO127" s="93"/>
      <c r="AP127" s="93"/>
      <c r="AQ127" s="93"/>
      <c r="AR127" s="91"/>
      <c r="AS127" s="113"/>
      <c r="AT127" s="113"/>
      <c r="AU127" s="113"/>
      <c r="AV127" s="92"/>
      <c r="AW127" s="92"/>
      <c r="AX127" s="93"/>
      <c r="AY127" s="97"/>
      <c r="AZ127" s="97"/>
      <c r="BA127" s="97"/>
      <c r="BB127" s="97"/>
      <c r="BC127" s="99" t="s">
        <v>12336</v>
      </c>
      <c r="BD127" s="99" t="s">
        <v>12297</v>
      </c>
      <c r="BE127" s="99" t="s">
        <v>12341</v>
      </c>
      <c r="BF127" s="100"/>
      <c r="BG127" s="111" t="s">
        <v>12272</v>
      </c>
      <c r="BH127" s="103"/>
      <c r="BI127" s="103"/>
      <c r="BJ127" s="99"/>
      <c r="BK127" s="112" t="s">
        <v>1511</v>
      </c>
      <c r="BL127" s="102" t="s">
        <v>20</v>
      </c>
      <c r="BM127" s="99" t="s">
        <v>20</v>
      </c>
      <c r="BN127" s="99"/>
      <c r="BT127" s="99"/>
      <c r="BU127" s="99"/>
      <c r="BV127" s="99"/>
      <c r="BW127" s="99"/>
      <c r="BX127" s="99"/>
      <c r="CB127" s="13" t="s">
        <v>1511</v>
      </c>
    </row>
    <row r="128" ht="13.75" spans="1:479">
      <c r="A128" s="88" t="s">
        <v>12340</v>
      </c>
      <c r="B128" s="88" t="s">
        <v>1198</v>
      </c>
      <c r="C128" s="106" t="s">
        <v>9596</v>
      </c>
      <c r="D128" s="89" t="s">
        <v>494</v>
      </c>
      <c r="E128" s="90">
        <v>2</v>
      </c>
      <c r="F128" s="90">
        <v>95</v>
      </c>
      <c r="G128" s="90">
        <f t="shared" si="1"/>
        <v>190</v>
      </c>
      <c r="H128" s="91"/>
      <c r="I128" s="92"/>
      <c r="J128" s="92">
        <v>17</v>
      </c>
      <c r="K128" s="92">
        <v>25</v>
      </c>
      <c r="L128" s="92">
        <v>20</v>
      </c>
      <c r="M128" s="93"/>
      <c r="N128" s="94"/>
      <c r="O128" s="94"/>
      <c r="P128" s="94"/>
      <c r="Q128" s="94"/>
      <c r="R128" s="94"/>
      <c r="S128" s="91"/>
      <c r="T128" s="92"/>
      <c r="U128" s="113">
        <v>16</v>
      </c>
      <c r="V128" s="92">
        <v>19</v>
      </c>
      <c r="W128" s="92">
        <v>25</v>
      </c>
      <c r="X128" s="93">
        <v>38</v>
      </c>
      <c r="Y128" s="94"/>
      <c r="Z128" s="96"/>
      <c r="AA128" s="96"/>
      <c r="AB128" s="95"/>
      <c r="AC128" s="95"/>
      <c r="AD128" s="97"/>
      <c r="AE128" s="91"/>
      <c r="AF128" s="91"/>
      <c r="AG128" s="91"/>
      <c r="AH128" s="91"/>
      <c r="AI128" s="91"/>
      <c r="AJ128" s="91"/>
      <c r="AK128" s="91"/>
      <c r="AL128" s="93"/>
      <c r="AM128" s="93"/>
      <c r="AN128" s="93"/>
      <c r="AO128" s="93"/>
      <c r="AP128" s="93"/>
      <c r="AQ128" s="93"/>
      <c r="AR128" s="91"/>
      <c r="AS128" s="113"/>
      <c r="AT128" s="118"/>
      <c r="AU128" s="118"/>
      <c r="AV128" s="118"/>
      <c r="AW128" s="118"/>
      <c r="AX128" s="93"/>
      <c r="AY128" s="97"/>
      <c r="AZ128" s="97"/>
      <c r="BA128" s="97"/>
      <c r="BB128" s="97"/>
      <c r="BC128" s="99" t="s">
        <v>12337</v>
      </c>
      <c r="BD128" s="99" t="s">
        <v>12300</v>
      </c>
      <c r="BE128" s="99" t="s">
        <v>12342</v>
      </c>
      <c r="BF128" s="100"/>
      <c r="BG128" s="111" t="s">
        <v>12272</v>
      </c>
      <c r="BH128" s="103"/>
      <c r="BI128" s="103"/>
      <c r="BJ128" s="99"/>
      <c r="BK128" s="112" t="s">
        <v>1511</v>
      </c>
      <c r="BL128" s="102" t="s">
        <v>20</v>
      </c>
      <c r="BM128" s="99" t="s">
        <v>20</v>
      </c>
      <c r="BN128" s="99"/>
      <c r="BO128" s="13">
        <v>201</v>
      </c>
      <c r="BT128" s="99"/>
      <c r="BU128" s="99"/>
      <c r="BV128" s="99"/>
      <c r="BW128" s="99"/>
      <c r="BX128" s="99"/>
      <c r="CB128" s="13" t="s">
        <v>1511</v>
      </c>
    </row>
    <row r="129" ht="13.75" spans="1:80">
      <c r="A129" s="88" t="s">
        <v>12340</v>
      </c>
      <c r="B129" s="88" t="s">
        <v>1198</v>
      </c>
      <c r="C129" s="106" t="s">
        <v>9598</v>
      </c>
      <c r="D129" s="89" t="s">
        <v>12266</v>
      </c>
      <c r="E129" s="90">
        <v>2</v>
      </c>
      <c r="F129" s="90">
        <v>203</v>
      </c>
      <c r="G129" s="90">
        <f t="shared" si="1"/>
        <v>406</v>
      </c>
      <c r="H129" s="91"/>
      <c r="I129" s="92"/>
      <c r="J129" s="92">
        <v>30</v>
      </c>
      <c r="K129" s="92">
        <v>30</v>
      </c>
      <c r="L129" s="92">
        <v>35</v>
      </c>
      <c r="M129" s="93"/>
      <c r="N129" s="94"/>
      <c r="O129" s="94"/>
      <c r="P129" s="94"/>
      <c r="Q129" s="94"/>
      <c r="R129" s="94"/>
      <c r="S129" s="91"/>
      <c r="T129" s="92"/>
      <c r="U129" s="113"/>
      <c r="V129" s="92"/>
      <c r="W129" s="92"/>
      <c r="X129" s="93"/>
      <c r="Y129" s="94"/>
      <c r="Z129" s="96"/>
      <c r="AA129" s="96"/>
      <c r="AB129" s="95"/>
      <c r="AC129" s="95"/>
      <c r="AD129" s="97"/>
      <c r="AE129" s="91"/>
      <c r="AF129" s="91"/>
      <c r="AG129" s="91"/>
      <c r="AH129" s="91"/>
      <c r="AI129" s="91"/>
      <c r="AJ129" s="91"/>
      <c r="AK129" s="91"/>
      <c r="AL129" s="93"/>
      <c r="AM129" s="93"/>
      <c r="AN129" s="93"/>
      <c r="AO129" s="93"/>
      <c r="AP129" s="93"/>
      <c r="AQ129" s="93"/>
      <c r="AR129" s="91"/>
      <c r="AS129" s="113"/>
      <c r="AT129" s="118"/>
      <c r="AU129" s="118"/>
      <c r="AV129" s="118"/>
      <c r="AW129" s="118"/>
      <c r="AX129" s="93"/>
      <c r="AY129" s="97"/>
      <c r="AZ129" s="97"/>
      <c r="BA129" s="97"/>
      <c r="BB129" s="97"/>
      <c r="BC129" s="99" t="s">
        <v>12336</v>
      </c>
      <c r="BD129" s="99" t="s">
        <v>12297</v>
      </c>
      <c r="BE129" s="99" t="s">
        <v>12341</v>
      </c>
      <c r="BF129" s="100"/>
      <c r="BG129" s="111" t="s">
        <v>12272</v>
      </c>
      <c r="BH129" s="103"/>
      <c r="BI129" s="103"/>
      <c r="BJ129" s="99"/>
      <c r="BK129" s="112" t="s">
        <v>1511</v>
      </c>
      <c r="BL129" s="102" t="s">
        <v>20</v>
      </c>
      <c r="BM129" s="99" t="s">
        <v>20</v>
      </c>
      <c r="BN129" s="99"/>
      <c r="BT129" s="99"/>
      <c r="BU129" s="99"/>
      <c r="BV129" s="99"/>
      <c r="BW129" s="99"/>
      <c r="BX129" s="99"/>
      <c r="CB129" s="13" t="s">
        <v>1511</v>
      </c>
    </row>
    <row r="130" ht="13.75" spans="1:80">
      <c r="A130" s="88" t="s">
        <v>12340</v>
      </c>
      <c r="B130" s="88" t="s">
        <v>1198</v>
      </c>
      <c r="C130" s="106" t="s">
        <v>9598</v>
      </c>
      <c r="D130" s="89" t="s">
        <v>494</v>
      </c>
      <c r="E130" s="90">
        <v>2</v>
      </c>
      <c r="F130" s="90">
        <v>95</v>
      </c>
      <c r="G130" s="90">
        <f t="shared" si="1"/>
        <v>190</v>
      </c>
      <c r="H130" s="91"/>
      <c r="I130" s="92"/>
      <c r="J130" s="92">
        <v>30</v>
      </c>
      <c r="K130" s="92">
        <v>30</v>
      </c>
      <c r="L130" s="92">
        <v>35</v>
      </c>
      <c r="M130" s="93"/>
      <c r="N130" s="94"/>
      <c r="O130" s="95"/>
      <c r="P130" s="95"/>
      <c r="Q130" s="95"/>
      <c r="R130" s="97"/>
      <c r="S130" s="91"/>
      <c r="T130" s="92"/>
      <c r="U130" s="113"/>
      <c r="V130" s="92"/>
      <c r="W130" s="92"/>
      <c r="X130" s="93"/>
      <c r="Y130" s="94"/>
      <c r="Z130" s="96"/>
      <c r="AA130" s="96"/>
      <c r="AB130" s="95"/>
      <c r="AC130" s="95"/>
      <c r="AD130" s="97"/>
      <c r="AE130" s="91"/>
      <c r="AF130" s="113"/>
      <c r="AG130" s="113"/>
      <c r="AH130" s="92"/>
      <c r="AI130" s="92"/>
      <c r="AJ130" s="92"/>
      <c r="AK130" s="92"/>
      <c r="AL130" s="93"/>
      <c r="AM130" s="93"/>
      <c r="AN130" s="93"/>
      <c r="AO130" s="93"/>
      <c r="AP130" s="93"/>
      <c r="AQ130" s="93"/>
      <c r="AR130" s="91"/>
      <c r="AS130" s="92"/>
      <c r="AT130" s="92"/>
      <c r="AU130" s="92"/>
      <c r="AV130" s="92"/>
      <c r="AW130" s="158"/>
      <c r="AX130" s="93"/>
      <c r="AY130" s="97"/>
      <c r="AZ130" s="97"/>
      <c r="BA130" s="97"/>
      <c r="BB130" s="97"/>
      <c r="BC130" s="99" t="s">
        <v>12337</v>
      </c>
      <c r="BD130" s="99" t="s">
        <v>12300</v>
      </c>
      <c r="BE130" s="99" t="s">
        <v>12342</v>
      </c>
      <c r="BF130" s="100"/>
      <c r="BG130" s="111" t="s">
        <v>12272</v>
      </c>
      <c r="BH130" s="103"/>
      <c r="BI130" s="103"/>
      <c r="BJ130" s="99"/>
      <c r="BK130" s="112" t="s">
        <v>1511</v>
      </c>
      <c r="BL130" s="102" t="s">
        <v>20</v>
      </c>
      <c r="BM130" s="99" t="s">
        <v>20</v>
      </c>
      <c r="BN130" s="99"/>
      <c r="BO130" s="13">
        <v>201</v>
      </c>
      <c r="BT130" s="99"/>
      <c r="BU130" s="99"/>
      <c r="BV130" s="99"/>
      <c r="BW130" s="99"/>
      <c r="BX130" s="99"/>
      <c r="CB130" s="13" t="s">
        <v>1511</v>
      </c>
    </row>
    <row r="131" ht="13.75" spans="1:80">
      <c r="A131" s="88" t="s">
        <v>12340</v>
      </c>
      <c r="B131" s="88" t="s">
        <v>1198</v>
      </c>
      <c r="C131" s="106" t="s">
        <v>1197</v>
      </c>
      <c r="D131" s="89" t="s">
        <v>12266</v>
      </c>
      <c r="E131" s="90">
        <v>2</v>
      </c>
      <c r="F131" s="90">
        <v>203</v>
      </c>
      <c r="G131" s="90">
        <f t="shared" si="1"/>
        <v>406</v>
      </c>
      <c r="H131" s="91"/>
      <c r="I131" s="92"/>
      <c r="J131" s="133">
        <v>34</v>
      </c>
      <c r="K131" s="133">
        <v>33</v>
      </c>
      <c r="L131" s="133">
        <v>16</v>
      </c>
      <c r="M131" s="93">
        <v>38</v>
      </c>
      <c r="N131" s="94"/>
      <c r="O131" s="95"/>
      <c r="P131" s="95"/>
      <c r="Q131" s="95"/>
      <c r="R131" s="97"/>
      <c r="S131" s="91"/>
      <c r="T131" s="92"/>
      <c r="U131" s="113">
        <v>34</v>
      </c>
      <c r="V131" s="92">
        <v>35</v>
      </c>
      <c r="W131" s="92">
        <v>32</v>
      </c>
      <c r="X131" s="93">
        <v>35</v>
      </c>
      <c r="Y131" s="94"/>
      <c r="Z131" s="96"/>
      <c r="AA131" s="159"/>
      <c r="AB131" s="160"/>
      <c r="AC131" s="160"/>
      <c r="AD131" s="161"/>
      <c r="AE131" s="91"/>
      <c r="AF131" s="113"/>
      <c r="AG131" s="113"/>
      <c r="AH131" s="92"/>
      <c r="AI131" s="92"/>
      <c r="AJ131" s="92"/>
      <c r="AK131" s="92"/>
      <c r="AL131" s="93"/>
      <c r="AM131" s="93"/>
      <c r="AN131" s="117">
        <v>38</v>
      </c>
      <c r="AO131" s="117">
        <v>41</v>
      </c>
      <c r="AP131" s="117">
        <v>27</v>
      </c>
      <c r="AQ131" s="117">
        <v>38</v>
      </c>
      <c r="AR131" s="91"/>
      <c r="AS131" s="92"/>
      <c r="AT131" s="133">
        <v>32</v>
      </c>
      <c r="AU131" s="133">
        <v>38</v>
      </c>
      <c r="AV131" s="133">
        <v>12</v>
      </c>
      <c r="AW131" s="162">
        <v>10</v>
      </c>
      <c r="AX131" s="157">
        <v>38</v>
      </c>
      <c r="AY131" s="97"/>
      <c r="AZ131" s="97"/>
      <c r="BA131" s="97"/>
      <c r="BB131" s="97"/>
      <c r="BC131" s="99" t="s">
        <v>12336</v>
      </c>
      <c r="BD131" s="99" t="s">
        <v>12297</v>
      </c>
      <c r="BE131" s="99" t="s">
        <v>12341</v>
      </c>
      <c r="BF131" s="100"/>
      <c r="BG131" s="111" t="s">
        <v>12272</v>
      </c>
      <c r="BH131" s="103"/>
      <c r="BI131" s="103"/>
      <c r="BJ131" s="99"/>
      <c r="BK131" s="112" t="s">
        <v>1511</v>
      </c>
      <c r="BL131" s="102" t="s">
        <v>20</v>
      </c>
      <c r="BM131" s="99" t="s">
        <v>20</v>
      </c>
      <c r="BN131" s="99"/>
      <c r="BT131" s="99"/>
      <c r="BU131" s="99"/>
      <c r="BV131" s="99"/>
      <c r="BW131" s="99"/>
      <c r="BX131" s="99"/>
      <c r="CB131" s="13" t="s">
        <v>1511</v>
      </c>
    </row>
    <row r="132" ht="13.75" spans="1:80">
      <c r="A132" s="88" t="s">
        <v>12340</v>
      </c>
      <c r="B132" s="88" t="s">
        <v>1198</v>
      </c>
      <c r="C132" s="106" t="s">
        <v>1197</v>
      </c>
      <c r="D132" s="89" t="s">
        <v>494</v>
      </c>
      <c r="E132" s="90">
        <v>2</v>
      </c>
      <c r="F132" s="90">
        <v>95</v>
      </c>
      <c r="G132" s="90">
        <f t="shared" si="1"/>
        <v>190</v>
      </c>
      <c r="H132" s="91"/>
      <c r="I132" s="92"/>
      <c r="J132" s="133">
        <v>19</v>
      </c>
      <c r="K132" s="133">
        <v>19</v>
      </c>
      <c r="L132" s="133">
        <v>34</v>
      </c>
      <c r="M132" s="93"/>
      <c r="N132" s="94"/>
      <c r="O132" s="95"/>
      <c r="P132" s="95"/>
      <c r="Q132" s="95"/>
      <c r="R132" s="97"/>
      <c r="S132" s="91"/>
      <c r="T132" s="92"/>
      <c r="U132" s="113">
        <v>20</v>
      </c>
      <c r="V132" s="92">
        <v>18</v>
      </c>
      <c r="W132" s="92">
        <v>26</v>
      </c>
      <c r="X132" s="93">
        <v>35</v>
      </c>
      <c r="Y132" s="94"/>
      <c r="Z132" s="96"/>
      <c r="AA132" s="159"/>
      <c r="AB132" s="160"/>
      <c r="AC132" s="160"/>
      <c r="AD132" s="161"/>
      <c r="AE132" s="91"/>
      <c r="AF132" s="113"/>
      <c r="AG132" s="113"/>
      <c r="AH132" s="92"/>
      <c r="AI132" s="92"/>
      <c r="AJ132" s="92"/>
      <c r="AK132" s="92"/>
      <c r="AL132" s="93"/>
      <c r="AM132" s="93"/>
      <c r="AN132" s="117">
        <v>20</v>
      </c>
      <c r="AO132" s="117">
        <v>20</v>
      </c>
      <c r="AP132" s="117">
        <v>35</v>
      </c>
      <c r="AQ132" s="117">
        <v>38</v>
      </c>
      <c r="AR132" s="91"/>
      <c r="AS132" s="92"/>
      <c r="AT132" s="133">
        <v>14</v>
      </c>
      <c r="AU132" s="133">
        <v>14</v>
      </c>
      <c r="AV132" s="133">
        <v>15</v>
      </c>
      <c r="AW132" s="162">
        <v>21</v>
      </c>
      <c r="AX132" s="157">
        <v>38</v>
      </c>
      <c r="AY132" s="97"/>
      <c r="AZ132" s="97"/>
      <c r="BA132" s="97"/>
      <c r="BB132" s="97"/>
      <c r="BC132" s="99" t="s">
        <v>12337</v>
      </c>
      <c r="BD132" s="99" t="s">
        <v>12300</v>
      </c>
      <c r="BE132" s="99" t="s">
        <v>12342</v>
      </c>
      <c r="BF132" s="100"/>
      <c r="BG132" s="111" t="s">
        <v>12272</v>
      </c>
      <c r="BH132" s="103"/>
      <c r="BI132" s="103"/>
      <c r="BJ132" s="99"/>
      <c r="BK132" s="112" t="s">
        <v>1511</v>
      </c>
      <c r="BL132" s="102" t="s">
        <v>20</v>
      </c>
      <c r="BM132" s="99" t="s">
        <v>20</v>
      </c>
      <c r="BN132" s="99"/>
      <c r="BO132" s="13">
        <v>201</v>
      </c>
      <c r="BT132" s="99"/>
      <c r="BU132" s="99"/>
      <c r="BV132" s="99"/>
      <c r="BW132" s="99"/>
      <c r="BX132" s="99"/>
      <c r="CB132" s="13" t="s">
        <v>1511</v>
      </c>
    </row>
    <row r="133" ht="13.75" spans="1:80">
      <c r="A133" s="88" t="s">
        <v>12340</v>
      </c>
      <c r="B133" s="88" t="s">
        <v>1202</v>
      </c>
      <c r="C133" s="106" t="s">
        <v>1201</v>
      </c>
      <c r="D133" s="89" t="s">
        <v>12266</v>
      </c>
      <c r="E133" s="90">
        <v>2</v>
      </c>
      <c r="F133" s="90">
        <v>194</v>
      </c>
      <c r="G133" s="90">
        <f t="shared" ref="G133:G138" si="2">F133*E133</f>
        <v>388</v>
      </c>
      <c r="H133" s="91"/>
      <c r="I133" s="92"/>
      <c r="J133" s="92">
        <v>36</v>
      </c>
      <c r="K133" s="92">
        <v>36</v>
      </c>
      <c r="L133" s="92">
        <v>26</v>
      </c>
      <c r="M133" s="93"/>
      <c r="N133" s="94"/>
      <c r="O133" s="95"/>
      <c r="P133" s="95"/>
      <c r="Q133" s="95"/>
      <c r="R133" s="97"/>
      <c r="S133" s="91"/>
      <c r="T133" s="92"/>
      <c r="U133" s="113">
        <v>33</v>
      </c>
      <c r="V133" s="92">
        <v>17</v>
      </c>
      <c r="W133" s="92">
        <v>21</v>
      </c>
      <c r="X133" s="93">
        <v>38</v>
      </c>
      <c r="Y133" s="94"/>
      <c r="Z133" s="96"/>
      <c r="AA133" s="96"/>
      <c r="AB133" s="95"/>
      <c r="AC133" s="95"/>
      <c r="AD133" s="97"/>
      <c r="AE133" s="91"/>
      <c r="AF133" s="113"/>
      <c r="AG133" s="113"/>
      <c r="AH133" s="92"/>
      <c r="AI133" s="92"/>
      <c r="AJ133" s="92"/>
      <c r="AK133" s="92"/>
      <c r="AL133" s="93"/>
      <c r="AM133" s="93"/>
      <c r="AN133" s="93"/>
      <c r="AO133" s="93"/>
      <c r="AP133" s="93"/>
      <c r="AQ133" s="93"/>
      <c r="AR133" s="91"/>
      <c r="AS133" s="92"/>
      <c r="AT133" s="133">
        <v>32</v>
      </c>
      <c r="AU133" s="133">
        <v>38</v>
      </c>
      <c r="AV133" s="133">
        <v>12</v>
      </c>
      <c r="AW133" s="162">
        <v>10</v>
      </c>
      <c r="AX133" s="157">
        <v>38</v>
      </c>
      <c r="AY133" s="97"/>
      <c r="AZ133" s="97"/>
      <c r="BA133" s="97"/>
      <c r="BB133" s="97"/>
      <c r="BC133" s="99" t="s">
        <v>12336</v>
      </c>
      <c r="BD133" s="99" t="s">
        <v>12297</v>
      </c>
      <c r="BE133" s="99" t="s">
        <v>12341</v>
      </c>
      <c r="BF133" s="100"/>
      <c r="BG133" s="111" t="s">
        <v>12272</v>
      </c>
      <c r="BH133" s="103"/>
      <c r="BI133" s="103"/>
      <c r="BJ133" s="99"/>
      <c r="BK133" s="112" t="s">
        <v>1511</v>
      </c>
      <c r="BL133" s="102" t="s">
        <v>20</v>
      </c>
      <c r="BM133" s="99" t="s">
        <v>20</v>
      </c>
      <c r="BN133" s="99"/>
      <c r="BO133" s="13" t="s">
        <v>12343</v>
      </c>
      <c r="BT133" s="99"/>
      <c r="BU133" s="99"/>
      <c r="BV133" s="99"/>
      <c r="BW133" s="99"/>
      <c r="BX133" s="99"/>
      <c r="CB133" s="5" t="s">
        <v>1511</v>
      </c>
    </row>
    <row r="134" ht="13.75" spans="1:80">
      <c r="A134" s="88" t="s">
        <v>12340</v>
      </c>
      <c r="B134" s="88" t="s">
        <v>1202</v>
      </c>
      <c r="C134" s="106" t="s">
        <v>1201</v>
      </c>
      <c r="D134" s="89" t="s">
        <v>494</v>
      </c>
      <c r="E134" s="90">
        <v>2</v>
      </c>
      <c r="F134" s="90">
        <v>98</v>
      </c>
      <c r="G134" s="90">
        <f t="shared" si="2"/>
        <v>196</v>
      </c>
      <c r="H134" s="91"/>
      <c r="I134" s="92"/>
      <c r="J134" s="92">
        <v>22</v>
      </c>
      <c r="K134" s="92">
        <v>38</v>
      </c>
      <c r="L134" s="92">
        <v>22</v>
      </c>
      <c r="M134" s="93"/>
      <c r="N134" s="94"/>
      <c r="O134" s="95"/>
      <c r="P134" s="95"/>
      <c r="Q134" s="95"/>
      <c r="R134" s="97"/>
      <c r="S134" s="91"/>
      <c r="T134" s="92"/>
      <c r="U134" s="113">
        <v>19</v>
      </c>
      <c r="V134" s="92">
        <v>16</v>
      </c>
      <c r="W134" s="92">
        <v>25</v>
      </c>
      <c r="X134" s="93">
        <v>38</v>
      </c>
      <c r="Y134" s="94"/>
      <c r="Z134" s="96"/>
      <c r="AA134" s="96"/>
      <c r="AB134" s="95"/>
      <c r="AC134" s="95"/>
      <c r="AD134" s="97"/>
      <c r="AE134" s="91"/>
      <c r="AF134" s="113"/>
      <c r="AG134" s="113"/>
      <c r="AH134" s="92"/>
      <c r="AI134" s="92"/>
      <c r="AJ134" s="92"/>
      <c r="AK134" s="92"/>
      <c r="AL134" s="93"/>
      <c r="AM134" s="93"/>
      <c r="AN134" s="93"/>
      <c r="AO134" s="93"/>
      <c r="AP134" s="93"/>
      <c r="AQ134" s="93"/>
      <c r="AR134" s="91"/>
      <c r="AS134" s="113"/>
      <c r="AT134" s="132">
        <v>14</v>
      </c>
      <c r="AU134" s="132">
        <v>14</v>
      </c>
      <c r="AV134" s="133">
        <v>15</v>
      </c>
      <c r="AW134" s="133">
        <v>21</v>
      </c>
      <c r="AX134" s="157">
        <v>38</v>
      </c>
      <c r="AY134" s="97"/>
      <c r="AZ134" s="97"/>
      <c r="BA134" s="97"/>
      <c r="BB134" s="97"/>
      <c r="BC134" s="99" t="s">
        <v>12337</v>
      </c>
      <c r="BD134" s="99" t="s">
        <v>12300</v>
      </c>
      <c r="BE134" s="99" t="s">
        <v>12342</v>
      </c>
      <c r="BF134" s="100"/>
      <c r="BG134" s="111" t="s">
        <v>12272</v>
      </c>
      <c r="BH134" s="103"/>
      <c r="BI134" s="103"/>
      <c r="BJ134" s="99"/>
      <c r="BK134" s="112" t="s">
        <v>1511</v>
      </c>
      <c r="BL134" s="102" t="s">
        <v>20</v>
      </c>
      <c r="BM134" s="99" t="s">
        <v>20</v>
      </c>
      <c r="BN134" s="99"/>
      <c r="BO134" s="13">
        <v>201</v>
      </c>
      <c r="BT134" s="99"/>
      <c r="BU134" s="99"/>
      <c r="BV134" s="99"/>
      <c r="BW134" s="99"/>
      <c r="BX134" s="99"/>
      <c r="CB134" s="5" t="s">
        <v>1511</v>
      </c>
    </row>
    <row r="135" ht="13.75" spans="1:80">
      <c r="A135" s="88" t="s">
        <v>12340</v>
      </c>
      <c r="B135" s="88" t="s">
        <v>1188</v>
      </c>
      <c r="C135" s="106" t="s">
        <v>1186</v>
      </c>
      <c r="D135" s="89" t="s">
        <v>12266</v>
      </c>
      <c r="E135" s="90">
        <v>2</v>
      </c>
      <c r="F135" s="90">
        <v>203</v>
      </c>
      <c r="G135" s="90">
        <f t="shared" si="2"/>
        <v>406</v>
      </c>
      <c r="H135" s="91"/>
      <c r="I135" s="92"/>
      <c r="J135" s="92">
        <v>36</v>
      </c>
      <c r="K135" s="92">
        <v>36</v>
      </c>
      <c r="L135" s="92">
        <v>26</v>
      </c>
      <c r="M135" s="93"/>
      <c r="N135" s="94"/>
      <c r="O135" s="95"/>
      <c r="P135" s="95"/>
      <c r="Q135" s="95"/>
      <c r="R135" s="97"/>
      <c r="S135" s="91"/>
      <c r="T135" s="92"/>
      <c r="U135" s="113">
        <v>33</v>
      </c>
      <c r="V135" s="92">
        <v>17</v>
      </c>
      <c r="W135" s="92">
        <v>21</v>
      </c>
      <c r="X135" s="93">
        <v>38</v>
      </c>
      <c r="Y135" s="94"/>
      <c r="Z135" s="96"/>
      <c r="AA135" s="96"/>
      <c r="AB135" s="95"/>
      <c r="AC135" s="95"/>
      <c r="AD135" s="97"/>
      <c r="AE135" s="91"/>
      <c r="AF135" s="113"/>
      <c r="AG135" s="113"/>
      <c r="AH135" s="92"/>
      <c r="AI135" s="92"/>
      <c r="AJ135" s="92"/>
      <c r="AK135" s="92"/>
      <c r="AL135" s="93"/>
      <c r="AM135" s="93"/>
      <c r="AN135" s="93"/>
      <c r="AO135" s="93"/>
      <c r="AP135" s="93"/>
      <c r="AQ135" s="93"/>
      <c r="AR135" s="91"/>
      <c r="AS135" s="92"/>
      <c r="AT135" s="133">
        <v>55</v>
      </c>
      <c r="AU135" s="133">
        <v>6</v>
      </c>
      <c r="AV135" s="133">
        <v>12</v>
      </c>
      <c r="AW135" s="162">
        <v>10</v>
      </c>
      <c r="AX135" s="157">
        <v>38</v>
      </c>
      <c r="AY135" s="97"/>
      <c r="AZ135" s="97"/>
      <c r="BA135" s="97"/>
      <c r="BB135" s="97"/>
      <c r="BC135" s="99" t="s">
        <v>12336</v>
      </c>
      <c r="BD135" s="99" t="s">
        <v>12297</v>
      </c>
      <c r="BE135" s="99" t="s">
        <v>12341</v>
      </c>
      <c r="BF135" s="100"/>
      <c r="BG135" s="111" t="s">
        <v>12272</v>
      </c>
      <c r="BH135" s="103"/>
      <c r="BI135" s="103"/>
      <c r="BJ135" s="99"/>
      <c r="BK135" s="112" t="s">
        <v>1511</v>
      </c>
      <c r="BL135" s="102" t="s">
        <v>20</v>
      </c>
      <c r="BM135" s="99" t="s">
        <v>20</v>
      </c>
      <c r="BN135" s="99"/>
      <c r="BO135" s="13" t="s">
        <v>12343</v>
      </c>
      <c r="BT135" s="99"/>
      <c r="BU135" s="99"/>
      <c r="BV135" s="99"/>
      <c r="BW135" s="99"/>
      <c r="BX135" s="99"/>
      <c r="CB135" s="5" t="s">
        <v>1511</v>
      </c>
    </row>
    <row r="136" ht="13.75" spans="1:80">
      <c r="A136" s="88" t="s">
        <v>12340</v>
      </c>
      <c r="B136" s="88" t="s">
        <v>1188</v>
      </c>
      <c r="C136" s="106" t="s">
        <v>1186</v>
      </c>
      <c r="D136" s="89" t="s">
        <v>494</v>
      </c>
      <c r="E136" s="90">
        <v>2</v>
      </c>
      <c r="F136" s="90">
        <v>95</v>
      </c>
      <c r="G136" s="90">
        <f t="shared" si="2"/>
        <v>190</v>
      </c>
      <c r="H136" s="91"/>
      <c r="I136" s="92"/>
      <c r="J136" s="92">
        <v>22</v>
      </c>
      <c r="K136" s="92">
        <v>38</v>
      </c>
      <c r="L136" s="92">
        <v>22</v>
      </c>
      <c r="M136" s="93"/>
      <c r="N136" s="94"/>
      <c r="O136" s="95"/>
      <c r="P136" s="95"/>
      <c r="Q136" s="95"/>
      <c r="R136" s="97"/>
      <c r="S136" s="91"/>
      <c r="T136" s="92"/>
      <c r="U136" s="113">
        <v>19</v>
      </c>
      <c r="V136" s="92">
        <v>16</v>
      </c>
      <c r="W136" s="92">
        <v>25</v>
      </c>
      <c r="X136" s="93">
        <v>38</v>
      </c>
      <c r="Y136" s="94"/>
      <c r="Z136" s="96"/>
      <c r="AA136" s="96"/>
      <c r="AB136" s="95"/>
      <c r="AC136" s="95"/>
      <c r="AD136" s="97"/>
      <c r="AE136" s="91"/>
      <c r="AF136" s="113"/>
      <c r="AG136" s="113"/>
      <c r="AH136" s="92"/>
      <c r="AI136" s="92"/>
      <c r="AJ136" s="92"/>
      <c r="AK136" s="92"/>
      <c r="AL136" s="93"/>
      <c r="AM136" s="93"/>
      <c r="AN136" s="93"/>
      <c r="AO136" s="93"/>
      <c r="AP136" s="93"/>
      <c r="AQ136" s="93"/>
      <c r="AR136" s="91"/>
      <c r="AS136" s="113"/>
      <c r="AT136" s="132">
        <v>38</v>
      </c>
      <c r="AU136" s="132">
        <v>6</v>
      </c>
      <c r="AV136" s="133">
        <v>15</v>
      </c>
      <c r="AW136" s="133">
        <v>21</v>
      </c>
      <c r="AX136" s="157">
        <v>38</v>
      </c>
      <c r="AY136" s="97"/>
      <c r="AZ136" s="97"/>
      <c r="BA136" s="97"/>
      <c r="BB136" s="97"/>
      <c r="BC136" s="99" t="s">
        <v>12337</v>
      </c>
      <c r="BD136" s="99" t="s">
        <v>12300</v>
      </c>
      <c r="BE136" s="99" t="s">
        <v>12342</v>
      </c>
      <c r="BF136" s="100"/>
      <c r="BG136" s="111" t="s">
        <v>12272</v>
      </c>
      <c r="BH136" s="103"/>
      <c r="BI136" s="103"/>
      <c r="BJ136" s="99"/>
      <c r="BK136" s="112" t="s">
        <v>1511</v>
      </c>
      <c r="BL136" s="102" t="s">
        <v>20</v>
      </c>
      <c r="BM136" s="99" t="s">
        <v>20</v>
      </c>
      <c r="BN136" s="99"/>
      <c r="BO136" s="13">
        <v>201</v>
      </c>
      <c r="BT136" s="99"/>
      <c r="BU136" s="99"/>
      <c r="BV136" s="99"/>
      <c r="BW136" s="99"/>
      <c r="BX136" s="99"/>
      <c r="CB136" s="5" t="s">
        <v>1511</v>
      </c>
    </row>
    <row r="137" ht="13.75" spans="1:80">
      <c r="A137" s="88" t="s">
        <v>12344</v>
      </c>
      <c r="B137" s="88" t="s">
        <v>9170</v>
      </c>
      <c r="C137" s="106" t="s">
        <v>9169</v>
      </c>
      <c r="D137" s="89" t="s">
        <v>12266</v>
      </c>
      <c r="E137" s="90">
        <v>2</v>
      </c>
      <c r="F137" s="90">
        <v>705</v>
      </c>
      <c r="G137" s="90">
        <f t="shared" si="2"/>
        <v>1410</v>
      </c>
      <c r="H137" s="163"/>
      <c r="I137" s="164"/>
      <c r="J137" s="164">
        <v>30</v>
      </c>
      <c r="K137" s="164">
        <v>30</v>
      </c>
      <c r="L137" s="164">
        <v>35</v>
      </c>
      <c r="M137" s="165"/>
      <c r="N137" s="94"/>
      <c r="O137" s="95"/>
      <c r="P137" s="95"/>
      <c r="Q137" s="95"/>
      <c r="R137" s="97"/>
      <c r="S137" s="126"/>
      <c r="T137" s="95"/>
      <c r="U137" s="129"/>
      <c r="V137" s="127"/>
      <c r="W137" s="127"/>
      <c r="X137" s="128"/>
      <c r="Y137" s="126"/>
      <c r="Z137" s="129"/>
      <c r="AA137" s="129"/>
      <c r="AB137" s="127"/>
      <c r="AC137" s="127"/>
      <c r="AD137" s="128"/>
      <c r="AE137" s="94"/>
      <c r="AF137" s="96"/>
      <c r="AG137" s="96"/>
      <c r="AH137" s="95"/>
      <c r="AI137" s="95"/>
      <c r="AJ137" s="95"/>
      <c r="AK137" s="95"/>
      <c r="AL137" s="97"/>
      <c r="AM137" s="97"/>
      <c r="AN137" s="97"/>
      <c r="AO137" s="97"/>
      <c r="AP137" s="97"/>
      <c r="AQ137" s="97"/>
      <c r="AR137" s="94"/>
      <c r="AS137" s="96"/>
      <c r="AT137" s="96"/>
      <c r="AU137" s="96"/>
      <c r="AV137" s="95"/>
      <c r="AW137" s="95"/>
      <c r="AX137" s="97"/>
      <c r="AY137" s="97"/>
      <c r="AZ137" s="97"/>
      <c r="BA137" s="97"/>
      <c r="BB137" s="97"/>
      <c r="BC137" s="99" t="s">
        <v>12279</v>
      </c>
      <c r="BD137" s="99" t="s">
        <v>12280</v>
      </c>
      <c r="BE137" s="99"/>
      <c r="BF137" s="111" t="s">
        <v>12272</v>
      </c>
      <c r="BG137" s="103"/>
      <c r="BH137" s="103"/>
      <c r="BI137" s="103"/>
      <c r="BJ137" s="99"/>
      <c r="BK137" s="112" t="s">
        <v>1511</v>
      </c>
      <c r="BL137" s="102"/>
      <c r="BM137" s="99" t="s">
        <v>20</v>
      </c>
      <c r="BN137" s="99"/>
      <c r="BO137" s="13" t="s">
        <v>12343</v>
      </c>
      <c r="BT137" s="99"/>
      <c r="BU137" s="99"/>
      <c r="BV137" s="99"/>
      <c r="BW137" s="99"/>
      <c r="BX137" s="99"/>
      <c r="CB137" s="5" t="s">
        <v>12273</v>
      </c>
    </row>
    <row r="138" ht="13.75" spans="1:80">
      <c r="A138" s="88" t="s">
        <v>12344</v>
      </c>
      <c r="B138" s="88" t="s">
        <v>9170</v>
      </c>
      <c r="C138" s="106" t="s">
        <v>9169</v>
      </c>
      <c r="D138" s="89" t="s">
        <v>494</v>
      </c>
      <c r="E138" s="90">
        <v>2</v>
      </c>
      <c r="F138" s="90">
        <v>572</v>
      </c>
      <c r="G138" s="90">
        <f t="shared" si="2"/>
        <v>1144</v>
      </c>
      <c r="H138" s="163"/>
      <c r="I138" s="164"/>
      <c r="J138" s="164">
        <v>30</v>
      </c>
      <c r="K138" s="164">
        <v>30</v>
      </c>
      <c r="L138" s="164">
        <v>35</v>
      </c>
      <c r="M138" s="165"/>
      <c r="N138" s="94"/>
      <c r="O138" s="95"/>
      <c r="P138" s="95"/>
      <c r="Q138" s="95"/>
      <c r="R138" s="97"/>
      <c r="S138" s="126"/>
      <c r="T138" s="95"/>
      <c r="U138" s="129"/>
      <c r="V138" s="127"/>
      <c r="W138" s="127"/>
      <c r="X138" s="128"/>
      <c r="Y138" s="126"/>
      <c r="Z138" s="129"/>
      <c r="AA138" s="129"/>
      <c r="AB138" s="127"/>
      <c r="AC138" s="127"/>
      <c r="AD138" s="128"/>
      <c r="AE138" s="94"/>
      <c r="AF138" s="96"/>
      <c r="AG138" s="96"/>
      <c r="AH138" s="95"/>
      <c r="AI138" s="95"/>
      <c r="AJ138" s="95"/>
      <c r="AK138" s="95"/>
      <c r="AL138" s="97"/>
      <c r="AM138" s="97"/>
      <c r="AN138" s="97"/>
      <c r="AO138" s="97"/>
      <c r="AP138" s="97"/>
      <c r="AQ138" s="97"/>
      <c r="AR138" s="94"/>
      <c r="AS138" s="96"/>
      <c r="AT138" s="96"/>
      <c r="AU138" s="96"/>
      <c r="AV138" s="95"/>
      <c r="AW138" s="95"/>
      <c r="AX138" s="97"/>
      <c r="AY138" s="97"/>
      <c r="AZ138" s="97"/>
      <c r="BA138" s="97"/>
      <c r="BB138" s="97"/>
      <c r="BC138" s="99" t="s">
        <v>12281</v>
      </c>
      <c r="BD138" s="99" t="s">
        <v>12282</v>
      </c>
      <c r="BE138" s="99"/>
      <c r="BF138" s="111" t="s">
        <v>12272</v>
      </c>
      <c r="BG138" s="103"/>
      <c r="BH138" s="103"/>
      <c r="BI138" s="103"/>
      <c r="BJ138" s="99"/>
      <c r="BK138" s="112" t="s">
        <v>1511</v>
      </c>
      <c r="BL138" s="102"/>
      <c r="BM138" s="99" t="s">
        <v>20</v>
      </c>
      <c r="BN138" s="99"/>
      <c r="BO138" s="13">
        <v>201</v>
      </c>
      <c r="BT138" s="99"/>
      <c r="BU138" s="99"/>
      <c r="BV138" s="99"/>
      <c r="BW138" s="99"/>
      <c r="BX138" s="99"/>
      <c r="CB138" s="5" t="s">
        <v>12273</v>
      </c>
    </row>
    <row r="139" ht="13.75" spans="1:80">
      <c r="A139" s="88" t="s">
        <v>12345</v>
      </c>
      <c r="B139" s="88" t="s">
        <v>12265</v>
      </c>
      <c r="C139" s="106" t="s">
        <v>12265</v>
      </c>
      <c r="D139" s="89" t="s">
        <v>12266</v>
      </c>
      <c r="E139" s="90">
        <v>6</v>
      </c>
      <c r="F139" s="90" t="s">
        <v>12265</v>
      </c>
      <c r="G139" s="90" t="s">
        <v>12265</v>
      </c>
      <c r="H139" s="91"/>
      <c r="I139" s="92"/>
      <c r="J139" s="92"/>
      <c r="K139" s="92"/>
      <c r="L139" s="92"/>
      <c r="M139" s="92"/>
      <c r="N139" s="95"/>
      <c r="O139" s="95"/>
      <c r="P139" s="95"/>
      <c r="Q139" s="95"/>
      <c r="R139" s="97"/>
      <c r="S139" s="94"/>
      <c r="T139" s="95"/>
      <c r="U139" s="96"/>
      <c r="V139" s="95"/>
      <c r="W139" s="95"/>
      <c r="X139" s="97"/>
      <c r="Y139" s="94"/>
      <c r="Z139" s="96"/>
      <c r="AA139" s="96"/>
      <c r="AB139" s="95"/>
      <c r="AC139" s="95"/>
      <c r="AD139" s="97"/>
      <c r="AE139" s="94"/>
      <c r="AF139" s="96"/>
      <c r="AG139" s="96"/>
      <c r="AH139" s="95"/>
      <c r="AI139" s="95"/>
      <c r="AJ139" s="95"/>
      <c r="AK139" s="95"/>
      <c r="AL139" s="97"/>
      <c r="AM139" s="97"/>
      <c r="AN139" s="97"/>
      <c r="AO139" s="97"/>
      <c r="AP139" s="97"/>
      <c r="AQ139" s="97"/>
      <c r="AR139" s="91"/>
      <c r="AS139" s="113"/>
      <c r="AT139" s="113"/>
      <c r="AU139" s="113"/>
      <c r="AV139" s="92"/>
      <c r="AW139" s="92"/>
      <c r="AX139" s="93"/>
      <c r="AY139" s="93"/>
      <c r="AZ139" s="93"/>
      <c r="BA139" s="93"/>
      <c r="BB139" s="93"/>
      <c r="BC139" s="99" t="s">
        <v>12265</v>
      </c>
      <c r="BD139" s="99" t="s">
        <v>12265</v>
      </c>
      <c r="BE139" s="99" t="s">
        <v>12265</v>
      </c>
      <c r="BF139" s="100"/>
      <c r="BG139" s="100"/>
      <c r="BH139" s="100"/>
      <c r="BI139" s="100"/>
      <c r="BJ139" s="99"/>
      <c r="BK139" s="112" t="s">
        <v>1511</v>
      </c>
      <c r="BL139" s="102"/>
      <c r="BM139" s="99" t="s">
        <v>20</v>
      </c>
      <c r="BN139" s="99"/>
      <c r="BO139" s="13" t="s">
        <v>12343</v>
      </c>
      <c r="BT139" s="99"/>
      <c r="BU139" s="99"/>
      <c r="BV139" s="99"/>
      <c r="BW139" s="99"/>
      <c r="BX139" s="99"/>
      <c r="CB139" s="5" t="s">
        <v>1511</v>
      </c>
    </row>
    <row r="140" ht="13.75" spans="1:80">
      <c r="A140" s="88" t="s">
        <v>12345</v>
      </c>
      <c r="B140" s="88" t="s">
        <v>9015</v>
      </c>
      <c r="C140" s="106" t="s">
        <v>9014</v>
      </c>
      <c r="D140" s="89" t="s">
        <v>494</v>
      </c>
      <c r="E140" s="90">
        <v>6</v>
      </c>
      <c r="F140" s="90">
        <v>2</v>
      </c>
      <c r="G140" s="90">
        <f>F140*E140</f>
        <v>12</v>
      </c>
      <c r="H140" s="91"/>
      <c r="I140" s="92"/>
      <c r="J140" s="92"/>
      <c r="K140" s="92"/>
      <c r="L140" s="92"/>
      <c r="M140" s="93"/>
      <c r="N140" s="94"/>
      <c r="O140" s="94"/>
      <c r="P140" s="94"/>
      <c r="Q140" s="94"/>
      <c r="R140" s="94"/>
      <c r="S140" s="94"/>
      <c r="T140" s="95"/>
      <c r="U140" s="96"/>
      <c r="V140" s="95"/>
      <c r="W140" s="95"/>
      <c r="X140" s="97"/>
      <c r="Y140" s="94"/>
      <c r="Z140" s="96"/>
      <c r="AA140" s="96"/>
      <c r="AB140" s="95"/>
      <c r="AC140" s="95"/>
      <c r="AD140" s="97"/>
      <c r="AE140" s="94"/>
      <c r="AF140" s="96"/>
      <c r="AG140" s="96"/>
      <c r="AH140" s="95"/>
      <c r="AI140" s="95"/>
      <c r="AJ140" s="95"/>
      <c r="AK140" s="95"/>
      <c r="AL140" s="97"/>
      <c r="AM140" s="114"/>
      <c r="AN140" s="114"/>
      <c r="AO140" s="114"/>
      <c r="AP140" s="114"/>
      <c r="AQ140" s="97"/>
      <c r="AR140" s="91"/>
      <c r="AS140" s="113"/>
      <c r="AT140" s="113">
        <v>6</v>
      </c>
      <c r="AU140" s="113">
        <v>6</v>
      </c>
      <c r="AV140" s="92">
        <v>12</v>
      </c>
      <c r="AW140" s="92">
        <v>6</v>
      </c>
      <c r="AX140" s="93">
        <v>38</v>
      </c>
      <c r="AY140" s="93"/>
      <c r="AZ140" s="93"/>
      <c r="BA140" s="93"/>
      <c r="BB140" s="93"/>
      <c r="BC140" s="99" t="s">
        <v>12267</v>
      </c>
      <c r="BD140" s="99" t="s">
        <v>12337</v>
      </c>
      <c r="BE140" s="99" t="s">
        <v>12300</v>
      </c>
      <c r="BF140" s="100"/>
      <c r="BG140" s="103"/>
      <c r="BH140" s="103"/>
      <c r="BI140" s="103"/>
      <c r="BJ140" s="99"/>
      <c r="BK140" s="112" t="s">
        <v>1511</v>
      </c>
      <c r="BL140" s="102"/>
      <c r="BM140" s="99" t="s">
        <v>20</v>
      </c>
      <c r="BN140" s="99"/>
      <c r="BO140" s="13">
        <v>201</v>
      </c>
      <c r="BT140" s="99"/>
      <c r="BU140" s="99"/>
      <c r="BV140" s="99"/>
      <c r="BW140" s="99"/>
      <c r="BX140" s="99"/>
      <c r="CB140" s="5" t="s">
        <v>1511</v>
      </c>
    </row>
    <row r="141" ht="16.15" customHeight="1" spans="1:80">
      <c r="A141" s="88" t="s">
        <v>12346</v>
      </c>
      <c r="B141" s="88" t="s">
        <v>12265</v>
      </c>
      <c r="C141" s="106" t="s">
        <v>12265</v>
      </c>
      <c r="D141" s="89" t="s">
        <v>12266</v>
      </c>
      <c r="E141" s="90">
        <v>2</v>
      </c>
      <c r="F141" s="90" t="s">
        <v>12265</v>
      </c>
      <c r="G141" s="90" t="s">
        <v>12265</v>
      </c>
      <c r="H141" s="91"/>
      <c r="I141" s="92"/>
      <c r="J141" s="92"/>
      <c r="K141" s="92"/>
      <c r="L141" s="92"/>
      <c r="M141" s="93"/>
      <c r="N141" s="94"/>
      <c r="O141" s="94"/>
      <c r="P141" s="94"/>
      <c r="Q141" s="94"/>
      <c r="R141" s="94"/>
      <c r="S141" s="94"/>
      <c r="T141" s="95"/>
      <c r="U141" s="96"/>
      <c r="V141" s="95"/>
      <c r="W141" s="95"/>
      <c r="X141" s="97"/>
      <c r="Y141" s="94"/>
      <c r="Z141" s="96"/>
      <c r="AA141" s="96"/>
      <c r="AB141" s="95"/>
      <c r="AC141" s="95"/>
      <c r="AD141" s="97"/>
      <c r="AE141" s="94"/>
      <c r="AF141" s="96"/>
      <c r="AG141" s="114"/>
      <c r="AH141" s="114"/>
      <c r="AI141" s="114"/>
      <c r="AJ141" s="114"/>
      <c r="AK141" s="95"/>
      <c r="AL141" s="97"/>
      <c r="AM141" s="97"/>
      <c r="AN141" s="114"/>
      <c r="AO141" s="114"/>
      <c r="AP141" s="114"/>
      <c r="AQ141" s="114"/>
      <c r="AR141" s="91"/>
      <c r="AS141" s="113"/>
      <c r="AT141" s="113"/>
      <c r="AU141" s="113"/>
      <c r="AV141" s="92"/>
      <c r="AW141" s="92"/>
      <c r="AX141" s="93"/>
      <c r="AY141" s="93"/>
      <c r="AZ141" s="93"/>
      <c r="BA141" s="93"/>
      <c r="BB141" s="93"/>
      <c r="BC141" s="99" t="s">
        <v>12265</v>
      </c>
      <c r="BD141" s="99" t="s">
        <v>12265</v>
      </c>
      <c r="BE141" s="99" t="s">
        <v>12265</v>
      </c>
      <c r="BF141" s="100"/>
      <c r="BG141" s="100"/>
      <c r="BH141" s="100"/>
      <c r="BI141" s="100"/>
      <c r="BJ141" s="99"/>
      <c r="BK141" s="112" t="s">
        <v>1511</v>
      </c>
      <c r="BL141" s="102"/>
      <c r="BM141" s="99" t="s">
        <v>20</v>
      </c>
      <c r="BN141" s="99"/>
      <c r="BO141" s="13" t="s">
        <v>12343</v>
      </c>
      <c r="BT141" s="99"/>
      <c r="BU141" s="99"/>
      <c r="BV141" s="99"/>
      <c r="BW141" s="99"/>
      <c r="BX141" s="99"/>
      <c r="CB141" s="5" t="s">
        <v>1511</v>
      </c>
    </row>
    <row r="142" ht="13.75" spans="1:80">
      <c r="A142" s="88" t="s">
        <v>12346</v>
      </c>
      <c r="B142" s="88" t="s">
        <v>9017</v>
      </c>
      <c r="C142" s="106" t="s">
        <v>9016</v>
      </c>
      <c r="D142" s="89" t="s">
        <v>494</v>
      </c>
      <c r="E142" s="90">
        <v>2</v>
      </c>
      <c r="F142" s="90">
        <v>1</v>
      </c>
      <c r="G142" s="90">
        <f t="shared" ref="G142:G207" si="3">F142*E142</f>
        <v>2</v>
      </c>
      <c r="H142" s="91"/>
      <c r="I142" s="92"/>
      <c r="J142" s="92"/>
      <c r="K142" s="92"/>
      <c r="L142" s="92"/>
      <c r="M142" s="93"/>
      <c r="N142" s="94"/>
      <c r="O142" s="94"/>
      <c r="P142" s="94"/>
      <c r="Q142" s="94"/>
      <c r="R142" s="94"/>
      <c r="S142" s="94"/>
      <c r="T142" s="95"/>
      <c r="U142" s="96"/>
      <c r="V142" s="95"/>
      <c r="W142" s="95"/>
      <c r="X142" s="97"/>
      <c r="Y142" s="94"/>
      <c r="Z142" s="96"/>
      <c r="AA142" s="96"/>
      <c r="AB142" s="95"/>
      <c r="AC142" s="95"/>
      <c r="AD142" s="97"/>
      <c r="AE142" s="94"/>
      <c r="AF142" s="96"/>
      <c r="AG142" s="96"/>
      <c r="AH142" s="95"/>
      <c r="AI142" s="95"/>
      <c r="AJ142" s="95"/>
      <c r="AK142" s="95"/>
      <c r="AL142" s="97"/>
      <c r="AM142" s="97"/>
      <c r="AN142" s="114"/>
      <c r="AO142" s="114"/>
      <c r="AP142" s="114"/>
      <c r="AQ142" s="97"/>
      <c r="AR142" s="91"/>
      <c r="AS142" s="113"/>
      <c r="AT142" s="104" t="s">
        <v>12347</v>
      </c>
      <c r="AU142" s="104" t="s">
        <v>12347</v>
      </c>
      <c r="AV142" s="105">
        <v>10</v>
      </c>
      <c r="AW142" s="105" t="s">
        <v>12347</v>
      </c>
      <c r="AX142" s="166">
        <v>50</v>
      </c>
      <c r="AY142" s="93"/>
      <c r="AZ142" s="93"/>
      <c r="BA142" s="93"/>
      <c r="BB142" s="93"/>
      <c r="BC142" s="99" t="s">
        <v>12267</v>
      </c>
      <c r="BD142" s="99" t="s">
        <v>12337</v>
      </c>
      <c r="BE142" s="99" t="s">
        <v>12300</v>
      </c>
      <c r="BF142" s="100"/>
      <c r="BG142" s="103"/>
      <c r="BH142" s="103"/>
      <c r="BI142" s="103"/>
      <c r="BJ142" s="99"/>
      <c r="BK142" s="112" t="s">
        <v>1511</v>
      </c>
      <c r="BL142" s="102"/>
      <c r="BM142" s="99" t="s">
        <v>20</v>
      </c>
      <c r="BN142" s="99"/>
      <c r="BT142" s="99"/>
      <c r="BU142" s="99"/>
      <c r="BV142" s="99"/>
      <c r="BW142" s="99"/>
      <c r="BX142" s="99"/>
      <c r="CB142" s="5" t="s">
        <v>1511</v>
      </c>
    </row>
    <row r="143" ht="13.75" spans="1:80">
      <c r="A143" s="88" t="s">
        <v>12348</v>
      </c>
      <c r="B143" s="88" t="s">
        <v>957</v>
      </c>
      <c r="C143" s="106" t="s">
        <v>9594</v>
      </c>
      <c r="D143" s="89" t="s">
        <v>12266</v>
      </c>
      <c r="E143" s="90">
        <v>2</v>
      </c>
      <c r="F143" s="90">
        <v>153</v>
      </c>
      <c r="G143" s="90">
        <f t="shared" si="3"/>
        <v>306</v>
      </c>
      <c r="H143" s="91"/>
      <c r="I143" s="92"/>
      <c r="J143" s="92"/>
      <c r="K143" s="92"/>
      <c r="L143" s="92"/>
      <c r="M143" s="93"/>
      <c r="N143" s="91"/>
      <c r="O143" s="91"/>
      <c r="P143" s="91"/>
      <c r="Q143" s="91"/>
      <c r="R143" s="91"/>
      <c r="S143" s="91"/>
      <c r="T143" s="92"/>
      <c r="U143" s="113">
        <v>29</v>
      </c>
      <c r="V143" s="92">
        <v>22</v>
      </c>
      <c r="W143" s="92">
        <v>25</v>
      </c>
      <c r="X143" s="93">
        <v>38</v>
      </c>
      <c r="Y143" s="91"/>
      <c r="Z143" s="113"/>
      <c r="AA143" s="113">
        <v>22</v>
      </c>
      <c r="AB143" s="92">
        <v>29</v>
      </c>
      <c r="AC143" s="92">
        <v>26</v>
      </c>
      <c r="AD143" s="93"/>
      <c r="AE143" s="91"/>
      <c r="AF143" s="113"/>
      <c r="AG143" s="113"/>
      <c r="AH143" s="92"/>
      <c r="AI143" s="92"/>
      <c r="AJ143" s="92"/>
      <c r="AK143" s="92"/>
      <c r="AL143" s="93"/>
      <c r="AM143" s="93"/>
      <c r="AN143" s="118"/>
      <c r="AO143" s="118"/>
      <c r="AP143" s="118"/>
      <c r="AQ143" s="118"/>
      <c r="AR143" s="91"/>
      <c r="AS143" s="113"/>
      <c r="AT143" s="113"/>
      <c r="AU143" s="113"/>
      <c r="AV143" s="92"/>
      <c r="AW143" s="92"/>
      <c r="AX143" s="93"/>
      <c r="AY143" s="97"/>
      <c r="AZ143" s="97"/>
      <c r="BA143" s="97"/>
      <c r="BB143" s="97"/>
      <c r="BC143" s="99" t="s">
        <v>12349</v>
      </c>
      <c r="BD143" s="99" t="s">
        <v>12336</v>
      </c>
      <c r="BE143" s="99" t="s">
        <v>12297</v>
      </c>
      <c r="BF143" s="100"/>
      <c r="BG143" s="103"/>
      <c r="BH143" s="103"/>
      <c r="BI143" s="103"/>
      <c r="BJ143" s="99"/>
      <c r="BK143" s="112" t="s">
        <v>1511</v>
      </c>
      <c r="BL143" s="102" t="s">
        <v>20</v>
      </c>
      <c r="BM143" s="99" t="s">
        <v>20</v>
      </c>
      <c r="BN143" s="99"/>
      <c r="BT143" s="99"/>
      <c r="BU143" s="99"/>
      <c r="BV143" s="99"/>
      <c r="BW143" s="99"/>
      <c r="BX143" s="99"/>
      <c r="CB143" s="5" t="s">
        <v>1511</v>
      </c>
    </row>
    <row r="144" ht="13.75" spans="1:80">
      <c r="A144" s="88" t="s">
        <v>12348</v>
      </c>
      <c r="B144" s="88" t="s">
        <v>957</v>
      </c>
      <c r="C144" s="106" t="s">
        <v>9594</v>
      </c>
      <c r="D144" s="89" t="s">
        <v>494</v>
      </c>
      <c r="E144" s="90">
        <v>2</v>
      </c>
      <c r="F144" s="90">
        <v>181</v>
      </c>
      <c r="G144" s="90">
        <f t="shared" si="3"/>
        <v>362</v>
      </c>
      <c r="H144" s="91"/>
      <c r="I144" s="92"/>
      <c r="J144" s="92"/>
      <c r="K144" s="92"/>
      <c r="L144" s="92"/>
      <c r="M144" s="93"/>
      <c r="N144" s="91"/>
      <c r="O144" s="91"/>
      <c r="P144" s="91"/>
      <c r="Q144" s="91"/>
      <c r="R144" s="91"/>
      <c r="S144" s="91"/>
      <c r="T144" s="92"/>
      <c r="U144" s="113">
        <v>34</v>
      </c>
      <c r="V144" s="92">
        <v>33</v>
      </c>
      <c r="W144" s="92">
        <v>41</v>
      </c>
      <c r="X144" s="93"/>
      <c r="Y144" s="91"/>
      <c r="Z144" s="113"/>
      <c r="AA144" s="113">
        <v>27</v>
      </c>
      <c r="AB144" s="92">
        <v>33</v>
      </c>
      <c r="AC144" s="92">
        <v>43</v>
      </c>
      <c r="AD144" s="93"/>
      <c r="AE144" s="91"/>
      <c r="AF144" s="113"/>
      <c r="AG144" s="113"/>
      <c r="AH144" s="92"/>
      <c r="AI144" s="92"/>
      <c r="AJ144" s="92"/>
      <c r="AK144" s="92"/>
      <c r="AL144" s="93"/>
      <c r="AM144" s="93"/>
      <c r="AN144" s="93"/>
      <c r="AO144" s="93"/>
      <c r="AP144" s="93"/>
      <c r="AQ144" s="93"/>
      <c r="AR144" s="91"/>
      <c r="AS144" s="113"/>
      <c r="AT144" s="113"/>
      <c r="AU144" s="113"/>
      <c r="AV144" s="92"/>
      <c r="AW144" s="92"/>
      <c r="AX144" s="93"/>
      <c r="AY144" s="97"/>
      <c r="AZ144" s="97"/>
      <c r="BA144" s="97"/>
      <c r="BB144" s="97"/>
      <c r="BC144" s="99" t="s">
        <v>12350</v>
      </c>
      <c r="BD144" s="99" t="s">
        <v>12337</v>
      </c>
      <c r="BE144" s="99" t="s">
        <v>12300</v>
      </c>
      <c r="BF144" s="100"/>
      <c r="BG144" s="103"/>
      <c r="BH144" s="103"/>
      <c r="BI144" s="103"/>
      <c r="BJ144" s="99"/>
      <c r="BK144" s="112" t="s">
        <v>1511</v>
      </c>
      <c r="BL144" s="102" t="s">
        <v>20</v>
      </c>
      <c r="BM144" s="99" t="s">
        <v>20</v>
      </c>
      <c r="BN144" s="99"/>
      <c r="BT144" s="99"/>
      <c r="BU144" s="99"/>
      <c r="BV144" s="99"/>
      <c r="BW144" s="99"/>
      <c r="BX144" s="99"/>
      <c r="CB144" s="5" t="s">
        <v>1511</v>
      </c>
    </row>
    <row r="145" ht="13.75" spans="1:479">
      <c r="A145" s="88" t="s">
        <v>12348</v>
      </c>
      <c r="B145" s="88" t="s">
        <v>957</v>
      </c>
      <c r="C145" s="106" t="s">
        <v>9595</v>
      </c>
      <c r="D145" s="89" t="s">
        <v>12266</v>
      </c>
      <c r="E145" s="90">
        <v>2</v>
      </c>
      <c r="F145" s="90">
        <v>153</v>
      </c>
      <c r="G145" s="90">
        <f t="shared" si="3"/>
        <v>306</v>
      </c>
      <c r="H145" s="91"/>
      <c r="I145" s="92"/>
      <c r="J145" s="92"/>
      <c r="K145" s="92"/>
      <c r="L145" s="92"/>
      <c r="M145" s="93"/>
      <c r="N145" s="91"/>
      <c r="O145" s="91"/>
      <c r="P145" s="91"/>
      <c r="Q145" s="91"/>
      <c r="R145" s="91"/>
      <c r="S145" s="91"/>
      <c r="T145" s="92"/>
      <c r="U145" s="113">
        <v>30</v>
      </c>
      <c r="V145" s="92">
        <v>22</v>
      </c>
      <c r="W145" s="92">
        <v>25</v>
      </c>
      <c r="X145" s="93">
        <v>38</v>
      </c>
      <c r="Y145" s="91"/>
      <c r="Z145" s="113"/>
      <c r="AA145" s="113"/>
      <c r="AB145" s="92"/>
      <c r="AC145" s="92"/>
      <c r="AD145" s="93"/>
      <c r="AE145" s="91"/>
      <c r="AF145" s="113"/>
      <c r="AG145" s="113"/>
      <c r="AH145" s="92"/>
      <c r="AI145" s="92"/>
      <c r="AJ145" s="92"/>
      <c r="AK145" s="92"/>
      <c r="AL145" s="93"/>
      <c r="AM145" s="93"/>
      <c r="AN145" s="93"/>
      <c r="AO145" s="93"/>
      <c r="AP145" s="93"/>
      <c r="AQ145" s="93"/>
      <c r="AR145" s="91"/>
      <c r="AS145" s="113"/>
      <c r="AT145" s="113"/>
      <c r="AU145" s="113"/>
      <c r="AV145" s="92"/>
      <c r="AW145" s="92"/>
      <c r="AX145" s="93"/>
      <c r="AY145" s="97"/>
      <c r="AZ145" s="97"/>
      <c r="BA145" s="97"/>
      <c r="BB145" s="97"/>
      <c r="BC145" s="99" t="s">
        <v>12349</v>
      </c>
      <c r="BD145" s="99" t="s">
        <v>12336</v>
      </c>
      <c r="BE145" s="99" t="s">
        <v>12297</v>
      </c>
      <c r="BF145" s="100"/>
      <c r="BG145" s="103"/>
      <c r="BH145" s="103"/>
      <c r="BI145" s="103"/>
      <c r="BJ145" s="99"/>
      <c r="BK145" s="112" t="s">
        <v>1511</v>
      </c>
      <c r="BL145" s="102" t="s">
        <v>20</v>
      </c>
      <c r="BM145" s="99" t="s">
        <v>20</v>
      </c>
      <c r="BN145" s="99"/>
      <c r="BT145" s="99"/>
      <c r="BU145" s="99"/>
      <c r="BV145" s="99"/>
      <c r="BW145" s="99"/>
      <c r="BX145" s="99"/>
      <c r="CB145" s="5" t="s">
        <v>1511</v>
      </c>
    </row>
    <row r="146" ht="13.75" spans="1:479">
      <c r="A146" s="88" t="s">
        <v>12348</v>
      </c>
      <c r="B146" s="88" t="s">
        <v>957</v>
      </c>
      <c r="C146" s="106" t="s">
        <v>9595</v>
      </c>
      <c r="D146" s="89" t="s">
        <v>494</v>
      </c>
      <c r="E146" s="135">
        <v>2</v>
      </c>
      <c r="F146" s="135">
        <v>181</v>
      </c>
      <c r="G146" s="90">
        <f t="shared" si="3"/>
        <v>362</v>
      </c>
      <c r="H146" s="91"/>
      <c r="I146" s="92"/>
      <c r="J146" s="92"/>
      <c r="K146" s="92"/>
      <c r="L146" s="92"/>
      <c r="M146" s="93"/>
      <c r="N146" s="91"/>
      <c r="O146" s="91"/>
      <c r="P146" s="91"/>
      <c r="Q146" s="91"/>
      <c r="R146" s="91"/>
      <c r="S146" s="91"/>
      <c r="T146" s="92"/>
      <c r="U146" s="113">
        <v>32</v>
      </c>
      <c r="V146" s="92">
        <v>30</v>
      </c>
      <c r="W146" s="92">
        <v>40</v>
      </c>
      <c r="X146" s="93"/>
      <c r="Y146" s="91"/>
      <c r="Z146" s="113"/>
      <c r="AA146" s="113"/>
      <c r="AB146" s="92"/>
      <c r="AC146" s="92"/>
      <c r="AD146" s="93"/>
      <c r="AE146" s="91"/>
      <c r="AF146" s="113"/>
      <c r="AG146" s="113"/>
      <c r="AH146" s="92"/>
      <c r="AI146" s="92"/>
      <c r="AJ146" s="92"/>
      <c r="AK146" s="92"/>
      <c r="AL146" s="93"/>
      <c r="AM146" s="93"/>
      <c r="AN146" s="93"/>
      <c r="AO146" s="93"/>
      <c r="AP146" s="93"/>
      <c r="AQ146" s="93"/>
      <c r="AR146" s="91"/>
      <c r="AS146" s="113"/>
      <c r="AT146" s="113"/>
      <c r="AU146" s="113"/>
      <c r="AV146" s="92"/>
      <c r="AW146" s="92"/>
      <c r="AX146" s="93"/>
      <c r="AY146" s="97"/>
      <c r="AZ146" s="97"/>
      <c r="BA146" s="97"/>
      <c r="BB146" s="97"/>
      <c r="BC146" s="99" t="s">
        <v>12350</v>
      </c>
      <c r="BD146" s="99" t="s">
        <v>12337</v>
      </c>
      <c r="BE146" s="99" t="s">
        <v>12300</v>
      </c>
      <c r="BF146" s="100"/>
      <c r="BG146" s="103"/>
      <c r="BH146" s="103"/>
      <c r="BI146" s="103"/>
      <c r="BJ146" s="99"/>
      <c r="BK146" s="112" t="s">
        <v>1511</v>
      </c>
      <c r="BL146" s="102" t="s">
        <v>20</v>
      </c>
      <c r="BM146" s="99" t="s">
        <v>20</v>
      </c>
      <c r="BN146" s="99"/>
      <c r="BT146" s="99">
        <v>122</v>
      </c>
      <c r="BU146" s="99">
        <v>50</v>
      </c>
      <c r="BV146" s="99"/>
      <c r="BW146" s="99">
        <v>9</v>
      </c>
      <c r="BX146" s="99"/>
      <c r="CB146" s="5" t="s">
        <v>1511</v>
      </c>
    </row>
    <row r="147" ht="13.75" spans="1:479">
      <c r="A147" s="88" t="s">
        <v>12348</v>
      </c>
      <c r="B147" s="88" t="s">
        <v>957</v>
      </c>
      <c r="C147" s="106" t="s">
        <v>10717</v>
      </c>
      <c r="D147" s="89" t="s">
        <v>12266</v>
      </c>
      <c r="E147" s="135">
        <v>2</v>
      </c>
      <c r="F147" s="135">
        <v>162</v>
      </c>
      <c r="G147" s="90">
        <f t="shared" si="3"/>
        <v>324</v>
      </c>
      <c r="H147" s="91"/>
      <c r="I147" s="92"/>
      <c r="J147" s="92"/>
      <c r="K147" s="92"/>
      <c r="L147" s="92"/>
      <c r="M147" s="93"/>
      <c r="N147" s="91"/>
      <c r="O147" s="92"/>
      <c r="P147" s="92"/>
      <c r="Q147" s="92"/>
      <c r="R147" s="93"/>
      <c r="S147" s="91"/>
      <c r="T147" s="92"/>
      <c r="U147" s="113">
        <v>29</v>
      </c>
      <c r="V147" s="92">
        <v>29</v>
      </c>
      <c r="W147" s="92">
        <v>21</v>
      </c>
      <c r="X147" s="93">
        <v>38</v>
      </c>
      <c r="Y147" s="91"/>
      <c r="Z147" s="113"/>
      <c r="AA147" s="132">
        <v>29</v>
      </c>
      <c r="AB147" s="133">
        <v>29</v>
      </c>
      <c r="AC147" s="133">
        <v>27</v>
      </c>
      <c r="AD147" s="117">
        <v>38</v>
      </c>
      <c r="AE147" s="91"/>
      <c r="AF147" s="113"/>
      <c r="AG147" s="113"/>
      <c r="AH147" s="92"/>
      <c r="AI147" s="92"/>
      <c r="AJ147" s="92"/>
      <c r="AK147" s="92"/>
      <c r="AL147" s="93"/>
      <c r="AM147" s="93"/>
      <c r="AN147" s="117">
        <v>30</v>
      </c>
      <c r="AO147" s="117">
        <v>32</v>
      </c>
      <c r="AP147" s="117">
        <v>40</v>
      </c>
      <c r="AQ147" s="117">
        <v>38</v>
      </c>
      <c r="AR147" s="91"/>
      <c r="AS147" s="113"/>
      <c r="AT147" s="132">
        <v>32</v>
      </c>
      <c r="AU147" s="132">
        <v>28</v>
      </c>
      <c r="AV147" s="133">
        <v>14</v>
      </c>
      <c r="AW147" s="133">
        <v>20</v>
      </c>
      <c r="AX147" s="117">
        <v>35</v>
      </c>
      <c r="AY147" s="97"/>
      <c r="AZ147" s="97"/>
      <c r="BA147" s="97"/>
      <c r="BB147" s="97"/>
      <c r="BC147" s="99" t="s">
        <v>12349</v>
      </c>
      <c r="BD147" s="99" t="s">
        <v>12336</v>
      </c>
      <c r="BE147" s="99" t="s">
        <v>12297</v>
      </c>
      <c r="BF147" s="100"/>
      <c r="BG147" s="103"/>
      <c r="BH147" s="103"/>
      <c r="BI147" s="103"/>
      <c r="BJ147" s="99"/>
      <c r="BK147" s="112" t="s">
        <v>1511</v>
      </c>
      <c r="BL147" s="102" t="s">
        <v>20</v>
      </c>
      <c r="BM147" s="99" t="s">
        <v>20</v>
      </c>
      <c r="BN147" s="99"/>
      <c r="BT147" s="99"/>
      <c r="BU147" s="99"/>
      <c r="BV147" s="99"/>
      <c r="BW147" s="99"/>
      <c r="BX147" s="99"/>
      <c r="CB147" s="5" t="s">
        <v>1511</v>
      </c>
    </row>
    <row r="148" ht="13.75" spans="1:479">
      <c r="A148" s="88" t="s">
        <v>12348</v>
      </c>
      <c r="B148" s="88" t="s">
        <v>957</v>
      </c>
      <c r="C148" s="106" t="s">
        <v>10717</v>
      </c>
      <c r="D148" s="89" t="s">
        <v>494</v>
      </c>
      <c r="E148" s="135">
        <v>2</v>
      </c>
      <c r="F148" s="135">
        <v>184</v>
      </c>
      <c r="G148" s="90">
        <f t="shared" si="3"/>
        <v>368</v>
      </c>
      <c r="H148" s="91"/>
      <c r="I148" s="92"/>
      <c r="J148" s="92"/>
      <c r="K148" s="92"/>
      <c r="L148" s="92"/>
      <c r="M148" s="93"/>
      <c r="N148" s="91"/>
      <c r="O148" s="92"/>
      <c r="P148" s="92"/>
      <c r="Q148" s="92"/>
      <c r="R148" s="93"/>
      <c r="S148" s="91"/>
      <c r="T148" s="92"/>
      <c r="U148" s="113">
        <v>34</v>
      </c>
      <c r="V148" s="92">
        <v>31</v>
      </c>
      <c r="W148" s="92">
        <v>42</v>
      </c>
      <c r="X148" s="93"/>
      <c r="Y148" s="91"/>
      <c r="Z148" s="113"/>
      <c r="AA148" s="132">
        <v>32</v>
      </c>
      <c r="AB148" s="133">
        <v>24</v>
      </c>
      <c r="AC148" s="133">
        <v>33</v>
      </c>
      <c r="AD148" s="117">
        <v>38</v>
      </c>
      <c r="AE148" s="91"/>
      <c r="AF148" s="113"/>
      <c r="AG148" s="113"/>
      <c r="AH148" s="92"/>
      <c r="AI148" s="92"/>
      <c r="AJ148" s="92"/>
      <c r="AK148" s="92"/>
      <c r="AL148" s="93"/>
      <c r="AM148" s="93"/>
      <c r="AN148" s="117">
        <v>35</v>
      </c>
      <c r="AO148" s="117">
        <v>35</v>
      </c>
      <c r="AP148" s="117">
        <v>53</v>
      </c>
      <c r="AQ148" s="117">
        <v>38</v>
      </c>
      <c r="AR148" s="91"/>
      <c r="AS148" s="113"/>
      <c r="AT148" s="132"/>
      <c r="AU148" s="132"/>
      <c r="AV148" s="133"/>
      <c r="AW148" s="133"/>
      <c r="AX148" s="117"/>
      <c r="AY148" s="97"/>
      <c r="AZ148" s="97"/>
      <c r="BA148" s="97"/>
      <c r="BB148" s="97"/>
      <c r="BC148" s="99" t="s">
        <v>12350</v>
      </c>
      <c r="BD148" s="99" t="s">
        <v>12337</v>
      </c>
      <c r="BE148" s="99" t="s">
        <v>12300</v>
      </c>
      <c r="BF148" s="100"/>
      <c r="BG148" s="103"/>
      <c r="BH148" s="103"/>
      <c r="BI148" s="103"/>
      <c r="BJ148" s="99"/>
      <c r="BK148" s="112" t="s">
        <v>1511</v>
      </c>
      <c r="BL148" s="102" t="s">
        <v>20</v>
      </c>
      <c r="BM148" s="99" t="s">
        <v>20</v>
      </c>
      <c r="BN148" s="99"/>
      <c r="BT148" s="99"/>
      <c r="BU148" s="99"/>
      <c r="BV148" s="99"/>
      <c r="BW148" s="99"/>
      <c r="BX148" s="99"/>
      <c r="CB148" s="5" t="s">
        <v>1511</v>
      </c>
    </row>
    <row r="149" ht="13.75" spans="1:479">
      <c r="A149" s="88" t="s">
        <v>12348</v>
      </c>
      <c r="B149" s="88" t="s">
        <v>957</v>
      </c>
      <c r="C149" s="106" t="s">
        <v>10718</v>
      </c>
      <c r="D149" s="89" t="s">
        <v>12266</v>
      </c>
      <c r="E149" s="135">
        <v>2</v>
      </c>
      <c r="F149" s="135">
        <v>162</v>
      </c>
      <c r="G149" s="90">
        <f t="shared" si="3"/>
        <v>324</v>
      </c>
      <c r="H149" s="91"/>
      <c r="I149" s="92"/>
      <c r="J149" s="92"/>
      <c r="K149" s="92"/>
      <c r="L149" s="92"/>
      <c r="M149" s="93"/>
      <c r="N149" s="91"/>
      <c r="O149" s="92"/>
      <c r="P149" s="92"/>
      <c r="Q149" s="92"/>
      <c r="R149" s="93"/>
      <c r="S149" s="91"/>
      <c r="T149" s="92"/>
      <c r="U149" s="113">
        <v>28</v>
      </c>
      <c r="V149" s="92">
        <v>27</v>
      </c>
      <c r="W149" s="92">
        <v>39</v>
      </c>
      <c r="X149" s="93"/>
      <c r="Y149" s="91"/>
      <c r="Z149" s="113"/>
      <c r="AA149" s="113"/>
      <c r="AB149" s="92"/>
      <c r="AC149" s="92"/>
      <c r="AD149" s="93"/>
      <c r="AE149" s="91"/>
      <c r="AF149" s="113"/>
      <c r="AG149" s="113"/>
      <c r="AH149" s="92"/>
      <c r="AI149" s="92"/>
      <c r="AJ149" s="92"/>
      <c r="AK149" s="92"/>
      <c r="AL149" s="93"/>
      <c r="AM149" s="93"/>
      <c r="AN149" s="93"/>
      <c r="AO149" s="93"/>
      <c r="AP149" s="93"/>
      <c r="AQ149" s="93"/>
      <c r="AR149" s="91"/>
      <c r="AS149" s="113"/>
      <c r="AT149" s="113">
        <v>32</v>
      </c>
      <c r="AU149" s="113">
        <v>28</v>
      </c>
      <c r="AV149" s="92">
        <v>14</v>
      </c>
      <c r="AW149" s="92">
        <v>20</v>
      </c>
      <c r="AX149" s="93">
        <v>35</v>
      </c>
      <c r="AY149" s="97"/>
      <c r="AZ149" s="97"/>
      <c r="BA149" s="97"/>
      <c r="BB149" s="97"/>
      <c r="BC149" s="99" t="s">
        <v>12349</v>
      </c>
      <c r="BD149" s="99" t="s">
        <v>12336</v>
      </c>
      <c r="BE149" s="99" t="s">
        <v>12297</v>
      </c>
      <c r="BF149" s="100"/>
      <c r="BG149" s="103"/>
      <c r="BH149" s="103"/>
      <c r="BI149" s="103"/>
      <c r="BJ149" s="99"/>
      <c r="BK149" s="112" t="s">
        <v>1511</v>
      </c>
      <c r="BL149" s="102" t="s">
        <v>20</v>
      </c>
      <c r="BM149" s="99" t="s">
        <v>20</v>
      </c>
      <c r="BN149" s="99"/>
      <c r="BT149" s="99"/>
      <c r="BU149" s="99"/>
      <c r="BV149" s="99"/>
      <c r="BW149" s="99"/>
      <c r="BX149" s="99"/>
      <c r="CB149" s="5" t="s">
        <v>1511</v>
      </c>
    </row>
    <row r="150" s="5" customFormat="1" ht="13.75" spans="1:479">
      <c r="A150" s="88" t="s">
        <v>12348</v>
      </c>
      <c r="B150" s="88" t="s">
        <v>957</v>
      </c>
      <c r="C150" s="106" t="s">
        <v>10718</v>
      </c>
      <c r="D150" s="89" t="s">
        <v>494</v>
      </c>
      <c r="E150" s="90">
        <v>2</v>
      </c>
      <c r="F150" s="90">
        <v>184</v>
      </c>
      <c r="G150" s="90">
        <f t="shared" si="3"/>
        <v>368</v>
      </c>
      <c r="H150" s="91"/>
      <c r="I150" s="92"/>
      <c r="J150" s="92"/>
      <c r="K150" s="92"/>
      <c r="L150" s="92"/>
      <c r="M150" s="93"/>
      <c r="N150" s="91"/>
      <c r="O150" s="91"/>
      <c r="P150" s="91"/>
      <c r="Q150" s="91"/>
      <c r="R150" s="91"/>
      <c r="S150" s="91"/>
      <c r="T150" s="92"/>
      <c r="U150" s="113">
        <v>35</v>
      </c>
      <c r="V150" s="92">
        <v>32</v>
      </c>
      <c r="W150" s="92">
        <v>34</v>
      </c>
      <c r="X150" s="93"/>
      <c r="Y150" s="91"/>
      <c r="Z150" s="113"/>
      <c r="AA150" s="113"/>
      <c r="AB150" s="92"/>
      <c r="AC150" s="92"/>
      <c r="AD150" s="93"/>
      <c r="AE150" s="91"/>
      <c r="AF150" s="91"/>
      <c r="AG150" s="91"/>
      <c r="AH150" s="91"/>
      <c r="AI150" s="91"/>
      <c r="AJ150" s="91"/>
      <c r="AK150" s="91"/>
      <c r="AL150" s="93"/>
      <c r="AM150" s="93"/>
      <c r="AN150" s="93"/>
      <c r="AO150" s="93"/>
      <c r="AP150" s="93"/>
      <c r="AQ150" s="93"/>
      <c r="AR150" s="91"/>
      <c r="AS150" s="113"/>
      <c r="AT150" s="113"/>
      <c r="AU150" s="113"/>
      <c r="AV150" s="92"/>
      <c r="AW150" s="92"/>
      <c r="AX150" s="93"/>
      <c r="AY150" s="97"/>
      <c r="AZ150" s="97"/>
      <c r="BA150" s="97"/>
      <c r="BB150" s="97"/>
      <c r="BC150" s="99" t="s">
        <v>12350</v>
      </c>
      <c r="BD150" s="99" t="s">
        <v>12337</v>
      </c>
      <c r="BE150" s="99" t="s">
        <v>12300</v>
      </c>
      <c r="BF150" s="100"/>
      <c r="BG150" s="103"/>
      <c r="BH150" s="103"/>
      <c r="BI150" s="103"/>
      <c r="BJ150" s="99"/>
      <c r="BK150" s="112" t="s">
        <v>1511</v>
      </c>
      <c r="BL150" s="102" t="s">
        <v>20</v>
      </c>
      <c r="BM150" s="99" t="s">
        <v>20</v>
      </c>
      <c r="BN150" s="99"/>
      <c r="BO150" s="13"/>
      <c r="BP150" s="13"/>
      <c r="BQ150" s="13"/>
      <c r="BR150" s="13"/>
      <c r="BS150" s="13"/>
      <c r="BT150" s="99"/>
      <c r="BU150" s="99"/>
      <c r="BV150" s="99"/>
      <c r="BW150" s="99"/>
      <c r="BX150" s="99"/>
      <c r="BY150" s="13"/>
      <c r="BZ150" s="13"/>
      <c r="CA150" s="13"/>
      <c r="CB150" s="5" t="s">
        <v>1511</v>
      </c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</row>
    <row r="151" s="5" customFormat="1" ht="13.75" spans="1:479">
      <c r="A151" s="88" t="s">
        <v>12348</v>
      </c>
      <c r="B151" s="88" t="s">
        <v>957</v>
      </c>
      <c r="C151" s="106" t="s">
        <v>956</v>
      </c>
      <c r="D151" s="89" t="s">
        <v>12266</v>
      </c>
      <c r="E151" s="90">
        <v>2</v>
      </c>
      <c r="F151" s="90">
        <v>162</v>
      </c>
      <c r="G151" s="90">
        <f t="shared" si="3"/>
        <v>324</v>
      </c>
      <c r="H151" s="91"/>
      <c r="I151" s="92"/>
      <c r="J151" s="133">
        <v>28</v>
      </c>
      <c r="K151" s="133">
        <v>27</v>
      </c>
      <c r="L151" s="133">
        <v>20</v>
      </c>
      <c r="M151" s="93">
        <v>38</v>
      </c>
      <c r="N151" s="91"/>
      <c r="O151" s="91"/>
      <c r="P151" s="91"/>
      <c r="Q151" s="91"/>
      <c r="R151" s="91"/>
      <c r="S151" s="91"/>
      <c r="T151" s="92"/>
      <c r="U151" s="113">
        <v>28</v>
      </c>
      <c r="V151" s="92">
        <v>27</v>
      </c>
      <c r="W151" s="92">
        <v>39</v>
      </c>
      <c r="X151" s="93"/>
      <c r="Y151" s="91"/>
      <c r="Z151" s="113"/>
      <c r="AA151" s="113"/>
      <c r="AB151" s="92"/>
      <c r="AC151" s="92"/>
      <c r="AD151" s="93"/>
      <c r="AE151" s="91"/>
      <c r="AF151" s="91"/>
      <c r="AG151" s="167">
        <v>23</v>
      </c>
      <c r="AH151" s="167">
        <v>14</v>
      </c>
      <c r="AI151" s="167">
        <v>17</v>
      </c>
      <c r="AJ151" s="167">
        <v>24</v>
      </c>
      <c r="AK151" s="91"/>
      <c r="AL151" s="93"/>
      <c r="AM151" s="93"/>
      <c r="AN151" s="93"/>
      <c r="AO151" s="93"/>
      <c r="AP151" s="93"/>
      <c r="AQ151" s="93"/>
      <c r="AR151" s="91"/>
      <c r="AS151" s="113"/>
      <c r="AT151" s="132">
        <v>25</v>
      </c>
      <c r="AU151" s="132">
        <v>26</v>
      </c>
      <c r="AV151" s="92">
        <v>14</v>
      </c>
      <c r="AW151" s="133">
        <v>12</v>
      </c>
      <c r="AX151" s="93">
        <v>35</v>
      </c>
      <c r="AY151" s="97"/>
      <c r="AZ151" s="97"/>
      <c r="BA151" s="97"/>
      <c r="BB151" s="97"/>
      <c r="BC151" s="99" t="s">
        <v>12349</v>
      </c>
      <c r="BD151" s="99" t="s">
        <v>12336</v>
      </c>
      <c r="BE151" s="99" t="s">
        <v>12297</v>
      </c>
      <c r="BF151" s="100"/>
      <c r="BG151" s="103"/>
      <c r="BH151" s="103"/>
      <c r="BI151" s="103"/>
      <c r="BJ151" s="99"/>
      <c r="BK151" s="112" t="s">
        <v>1511</v>
      </c>
      <c r="BL151" s="102" t="s">
        <v>20</v>
      </c>
      <c r="BM151" s="99" t="s">
        <v>20</v>
      </c>
      <c r="BN151" s="99"/>
      <c r="BO151" s="13"/>
      <c r="BP151" s="13"/>
      <c r="BQ151" s="13"/>
      <c r="BR151" s="13"/>
      <c r="BS151" s="13"/>
      <c r="BT151" s="99"/>
      <c r="BU151" s="99"/>
      <c r="BV151" s="99"/>
      <c r="BW151" s="99"/>
      <c r="BX151" s="99"/>
      <c r="BY151" s="13"/>
      <c r="BZ151" s="13"/>
      <c r="CA151" s="13"/>
      <c r="CB151" s="5" t="s">
        <v>1511</v>
      </c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</row>
    <row r="152" s="5" customFormat="1" ht="13.75" spans="1:479">
      <c r="A152" s="88" t="s">
        <v>12348</v>
      </c>
      <c r="B152" s="88" t="s">
        <v>957</v>
      </c>
      <c r="C152" s="106" t="s">
        <v>956</v>
      </c>
      <c r="D152" s="89" t="s">
        <v>494</v>
      </c>
      <c r="E152" s="90">
        <v>2</v>
      </c>
      <c r="F152" s="90">
        <v>184</v>
      </c>
      <c r="G152" s="90">
        <f t="shared" si="3"/>
        <v>368</v>
      </c>
      <c r="H152" s="91"/>
      <c r="I152" s="92"/>
      <c r="J152" s="133">
        <v>32</v>
      </c>
      <c r="K152" s="133">
        <v>35</v>
      </c>
      <c r="L152" s="133">
        <v>22</v>
      </c>
      <c r="M152" s="93">
        <v>38</v>
      </c>
      <c r="N152" s="91"/>
      <c r="O152" s="91"/>
      <c r="P152" s="91"/>
      <c r="Q152" s="91"/>
      <c r="R152" s="91"/>
      <c r="S152" s="91"/>
      <c r="T152" s="92"/>
      <c r="U152" s="113">
        <v>35</v>
      </c>
      <c r="V152" s="92">
        <v>32</v>
      </c>
      <c r="W152" s="92">
        <v>34</v>
      </c>
      <c r="X152" s="93"/>
      <c r="Y152" s="91"/>
      <c r="Z152" s="113"/>
      <c r="AA152" s="113"/>
      <c r="AB152" s="92"/>
      <c r="AC152" s="92"/>
      <c r="AD152" s="93"/>
      <c r="AE152" s="91"/>
      <c r="AF152" s="91"/>
      <c r="AG152" s="167">
        <v>23</v>
      </c>
      <c r="AH152" s="167">
        <v>27</v>
      </c>
      <c r="AI152" s="91">
        <v>18</v>
      </c>
      <c r="AJ152" s="91">
        <v>19</v>
      </c>
      <c r="AK152" s="91">
        <v>35</v>
      </c>
      <c r="AL152" s="93"/>
      <c r="AM152" s="93"/>
      <c r="AN152" s="93"/>
      <c r="AO152" s="93"/>
      <c r="AP152" s="93"/>
      <c r="AQ152" s="93"/>
      <c r="AR152" s="91"/>
      <c r="AS152" s="113"/>
      <c r="AT152" s="132">
        <v>24</v>
      </c>
      <c r="AU152" s="132">
        <v>36</v>
      </c>
      <c r="AV152" s="92">
        <v>28</v>
      </c>
      <c r="AW152" s="133">
        <v>36</v>
      </c>
      <c r="AX152" s="93"/>
      <c r="AY152" s="97"/>
      <c r="AZ152" s="97"/>
      <c r="BA152" s="97"/>
      <c r="BB152" s="97"/>
      <c r="BC152" s="99" t="s">
        <v>12350</v>
      </c>
      <c r="BD152" s="99" t="s">
        <v>12337</v>
      </c>
      <c r="BE152" s="99" t="s">
        <v>12300</v>
      </c>
      <c r="BF152" s="100"/>
      <c r="BG152" s="103"/>
      <c r="BH152" s="103"/>
      <c r="BI152" s="103"/>
      <c r="BJ152" s="99"/>
      <c r="BK152" s="112" t="s">
        <v>1511</v>
      </c>
      <c r="BL152" s="102" t="s">
        <v>20</v>
      </c>
      <c r="BM152" s="99" t="s">
        <v>20</v>
      </c>
      <c r="BN152" s="99"/>
      <c r="BO152" s="13"/>
      <c r="BP152" s="13"/>
      <c r="BQ152" s="13"/>
      <c r="BR152" s="13"/>
      <c r="BS152" s="13"/>
      <c r="BT152" s="99"/>
      <c r="BU152" s="99"/>
      <c r="BV152" s="99"/>
      <c r="BW152" s="99"/>
      <c r="BX152" s="99"/>
      <c r="BY152" s="13"/>
      <c r="BZ152" s="13"/>
      <c r="CA152" s="13"/>
      <c r="CB152" s="5" t="s">
        <v>1511</v>
      </c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</row>
    <row r="153" s="5" customFormat="1" ht="13.75" spans="1:479">
      <c r="A153" s="134" t="s">
        <v>12351</v>
      </c>
      <c r="B153" s="88" t="s">
        <v>10021</v>
      </c>
      <c r="C153" s="106" t="s">
        <v>10020</v>
      </c>
      <c r="D153" s="89" t="s">
        <v>12266</v>
      </c>
      <c r="E153" s="90">
        <v>2</v>
      </c>
      <c r="F153" s="90">
        <v>758</v>
      </c>
      <c r="G153" s="90">
        <f t="shared" si="3"/>
        <v>1516</v>
      </c>
      <c r="H153" s="94"/>
      <c r="I153" s="95"/>
      <c r="J153" s="95"/>
      <c r="K153" s="95"/>
      <c r="L153" s="95"/>
      <c r="M153" s="97"/>
      <c r="N153" s="94"/>
      <c r="O153" s="94"/>
      <c r="P153" s="94"/>
      <c r="Q153" s="94"/>
      <c r="R153" s="94"/>
      <c r="S153" s="91"/>
      <c r="T153" s="92"/>
      <c r="U153" s="104">
        <v>94</v>
      </c>
      <c r="V153" s="105">
        <v>99</v>
      </c>
      <c r="W153" s="105">
        <v>59</v>
      </c>
      <c r="X153" s="93"/>
      <c r="Y153" s="91"/>
      <c r="Z153" s="113"/>
      <c r="AA153" s="113">
        <v>80</v>
      </c>
      <c r="AB153" s="92">
        <v>103</v>
      </c>
      <c r="AC153" s="92">
        <v>54</v>
      </c>
      <c r="AD153" s="93"/>
      <c r="AE153" s="94"/>
      <c r="AF153" s="94"/>
      <c r="AG153" s="94"/>
      <c r="AH153" s="94"/>
      <c r="AI153" s="94"/>
      <c r="AJ153" s="94"/>
      <c r="AK153" s="94"/>
      <c r="AL153" s="93"/>
      <c r="AM153" s="93"/>
      <c r="AN153" s="93"/>
      <c r="AO153" s="93"/>
      <c r="AP153" s="93"/>
      <c r="AQ153" s="93"/>
      <c r="AR153" s="94"/>
      <c r="AS153" s="96"/>
      <c r="AT153" s="96"/>
      <c r="AU153" s="96"/>
      <c r="AV153" s="95"/>
      <c r="AW153" s="95"/>
      <c r="AX153" s="97"/>
      <c r="AY153" s="97"/>
      <c r="AZ153" s="97"/>
      <c r="BA153" s="97"/>
      <c r="BB153" s="97"/>
      <c r="BC153" s="99" t="s">
        <v>12280</v>
      </c>
      <c r="BD153" s="99" t="s">
        <v>12279</v>
      </c>
      <c r="BE153" s="99" t="s">
        <v>12271</v>
      </c>
      <c r="BF153" s="111" t="s">
        <v>12272</v>
      </c>
      <c r="BG153" s="103"/>
      <c r="BH153" s="103"/>
      <c r="BI153" s="103"/>
      <c r="BJ153" s="99"/>
      <c r="BK153" s="112" t="s">
        <v>1511</v>
      </c>
      <c r="BL153" s="102"/>
      <c r="BM153" s="99" t="s">
        <v>20</v>
      </c>
      <c r="BN153" s="99"/>
      <c r="BO153" s="13"/>
      <c r="BP153" s="13"/>
      <c r="BQ153" s="13"/>
      <c r="BR153" s="13"/>
      <c r="BS153" s="13"/>
      <c r="BT153" s="99"/>
      <c r="BU153" s="99"/>
      <c r="BV153" s="99"/>
      <c r="BW153" s="99"/>
      <c r="BX153" s="99"/>
      <c r="BY153" s="13"/>
      <c r="BZ153" s="13"/>
      <c r="CA153" s="13"/>
      <c r="CB153" s="5" t="s">
        <v>12273</v>
      </c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</row>
    <row r="154" ht="13.75" spans="1:479">
      <c r="A154" s="134" t="s">
        <v>12351</v>
      </c>
      <c r="B154" s="88" t="s">
        <v>10021</v>
      </c>
      <c r="C154" s="106" t="s">
        <v>10020</v>
      </c>
      <c r="D154" s="89" t="s">
        <v>494</v>
      </c>
      <c r="E154" s="135">
        <v>2</v>
      </c>
      <c r="F154" s="135">
        <v>261</v>
      </c>
      <c r="G154" s="90">
        <f t="shared" si="3"/>
        <v>522</v>
      </c>
      <c r="H154" s="94"/>
      <c r="I154" s="95"/>
      <c r="J154" s="95"/>
      <c r="K154" s="95"/>
      <c r="L154" s="95"/>
      <c r="M154" s="97"/>
      <c r="N154" s="94"/>
      <c r="O154" s="94"/>
      <c r="P154" s="94"/>
      <c r="Q154" s="94"/>
      <c r="R154" s="94"/>
      <c r="S154" s="91"/>
      <c r="T154" s="92"/>
      <c r="U154" s="104">
        <v>41</v>
      </c>
      <c r="V154" s="105">
        <v>48</v>
      </c>
      <c r="W154" s="105">
        <v>40</v>
      </c>
      <c r="X154" s="93"/>
      <c r="Y154" s="91"/>
      <c r="Z154" s="113"/>
      <c r="AA154" s="113">
        <v>35</v>
      </c>
      <c r="AB154" s="92">
        <v>44</v>
      </c>
      <c r="AC154" s="92">
        <v>44</v>
      </c>
      <c r="AD154" s="93"/>
      <c r="AE154" s="94"/>
      <c r="AF154" s="94"/>
      <c r="AG154" s="94"/>
      <c r="AH154" s="94"/>
      <c r="AI154" s="94"/>
      <c r="AJ154" s="94"/>
      <c r="AK154" s="94"/>
      <c r="AL154" s="93"/>
      <c r="AM154" s="93"/>
      <c r="AN154" s="93"/>
      <c r="AO154" s="93"/>
      <c r="AP154" s="93"/>
      <c r="AQ154" s="93"/>
      <c r="AR154" s="94"/>
      <c r="AS154" s="96"/>
      <c r="AT154" s="96"/>
      <c r="AU154" s="96"/>
      <c r="AV154" s="95"/>
      <c r="AW154" s="95"/>
      <c r="AX154" s="97"/>
      <c r="AY154" s="97"/>
      <c r="AZ154" s="97"/>
      <c r="BA154" s="97"/>
      <c r="BB154" s="97"/>
      <c r="BC154" s="99" t="s">
        <v>12282</v>
      </c>
      <c r="BD154" s="99" t="s">
        <v>12281</v>
      </c>
      <c r="BE154" s="99" t="s">
        <v>12275</v>
      </c>
      <c r="BF154" s="111" t="s">
        <v>12272</v>
      </c>
      <c r="BG154" s="103"/>
      <c r="BH154" s="103"/>
      <c r="BI154" s="103"/>
      <c r="BJ154" s="99"/>
      <c r="BK154" s="112" t="s">
        <v>1511</v>
      </c>
      <c r="BL154" s="102"/>
      <c r="BM154" s="99" t="s">
        <v>20</v>
      </c>
      <c r="BN154" s="99"/>
      <c r="BT154" s="99"/>
      <c r="BU154" s="99"/>
      <c r="BV154" s="99"/>
      <c r="BW154" s="99"/>
      <c r="BX154" s="99"/>
      <c r="CB154" s="5" t="s">
        <v>12273</v>
      </c>
    </row>
    <row r="155" ht="13.75" spans="1:479">
      <c r="A155" s="88" t="s">
        <v>12352</v>
      </c>
      <c r="B155" s="88" t="s">
        <v>8057</v>
      </c>
      <c r="C155" s="106" t="s">
        <v>9005</v>
      </c>
      <c r="D155" s="89" t="s">
        <v>12266</v>
      </c>
      <c r="E155" s="135">
        <v>2</v>
      </c>
      <c r="F155" s="135">
        <v>689</v>
      </c>
      <c r="G155" s="90">
        <f t="shared" si="3"/>
        <v>1378</v>
      </c>
      <c r="H155" s="94"/>
      <c r="I155" s="95"/>
      <c r="J155" s="95"/>
      <c r="K155" s="95"/>
      <c r="L155" s="95"/>
      <c r="M155" s="97"/>
      <c r="N155" s="94"/>
      <c r="O155" s="94"/>
      <c r="P155" s="94"/>
      <c r="Q155" s="94"/>
      <c r="R155" s="94"/>
      <c r="S155" s="91"/>
      <c r="T155" s="92"/>
      <c r="U155" s="132">
        <v>93</v>
      </c>
      <c r="V155" s="133">
        <v>83</v>
      </c>
      <c r="W155" s="133">
        <v>46</v>
      </c>
      <c r="X155" s="93"/>
      <c r="Y155" s="91"/>
      <c r="Z155" s="113"/>
      <c r="AA155" s="132">
        <v>69</v>
      </c>
      <c r="AB155" s="133">
        <v>77</v>
      </c>
      <c r="AC155" s="133">
        <v>37</v>
      </c>
      <c r="AD155" s="117">
        <v>38</v>
      </c>
      <c r="AE155" s="94"/>
      <c r="AF155" s="94"/>
      <c r="AG155" s="94"/>
      <c r="AH155" s="94"/>
      <c r="AI155" s="94"/>
      <c r="AJ155" s="94"/>
      <c r="AK155" s="94"/>
      <c r="AL155" s="93"/>
      <c r="AM155" s="93"/>
      <c r="AN155" s="93"/>
      <c r="AO155" s="93"/>
      <c r="AP155" s="93"/>
      <c r="AQ155" s="93"/>
      <c r="AR155" s="94"/>
      <c r="AS155" s="96"/>
      <c r="AT155" s="96"/>
      <c r="AU155" s="96"/>
      <c r="AV155" s="95"/>
      <c r="AW155" s="95"/>
      <c r="AX155" s="97"/>
      <c r="AY155" s="97"/>
      <c r="AZ155" s="97"/>
      <c r="BA155" s="97"/>
      <c r="BB155" s="97"/>
      <c r="BC155" s="98" t="s">
        <v>12270</v>
      </c>
      <c r="BD155" s="98" t="s">
        <v>12271</v>
      </c>
      <c r="BE155" s="99"/>
      <c r="BF155" s="111" t="s">
        <v>12272</v>
      </c>
      <c r="BG155" s="103"/>
      <c r="BH155" s="103"/>
      <c r="BI155" s="103"/>
      <c r="BJ155" s="99"/>
      <c r="BK155" s="112" t="s">
        <v>1511</v>
      </c>
      <c r="BL155" s="102"/>
      <c r="BM155" s="99"/>
      <c r="BN155" s="99"/>
      <c r="BT155" s="99"/>
      <c r="BU155" s="99"/>
      <c r="BV155" s="99"/>
      <c r="BW155" s="99"/>
      <c r="BX155" s="99"/>
      <c r="CB155" s="13" t="s">
        <v>12273</v>
      </c>
    </row>
    <row r="156" ht="13.75" spans="1:479">
      <c r="A156" s="88" t="s">
        <v>12352</v>
      </c>
      <c r="B156" s="88" t="s">
        <v>8057</v>
      </c>
      <c r="C156" s="106" t="s">
        <v>9005</v>
      </c>
      <c r="D156" s="89" t="s">
        <v>494</v>
      </c>
      <c r="E156" s="90">
        <v>2</v>
      </c>
      <c r="F156" s="90">
        <v>503</v>
      </c>
      <c r="G156" s="90">
        <f t="shared" si="3"/>
        <v>1006</v>
      </c>
      <c r="H156" s="94"/>
      <c r="I156" s="95"/>
      <c r="J156" s="95"/>
      <c r="K156" s="95"/>
      <c r="L156" s="95"/>
      <c r="M156" s="97"/>
      <c r="N156" s="94"/>
      <c r="O156" s="95"/>
      <c r="P156" s="95"/>
      <c r="Q156" s="95"/>
      <c r="R156" s="97"/>
      <c r="S156" s="91"/>
      <c r="T156" s="92"/>
      <c r="U156" s="132">
        <v>66</v>
      </c>
      <c r="V156" s="133">
        <v>66</v>
      </c>
      <c r="W156" s="133">
        <v>50</v>
      </c>
      <c r="X156" s="93"/>
      <c r="Y156" s="91"/>
      <c r="Z156" s="113"/>
      <c r="AA156" s="132">
        <v>57</v>
      </c>
      <c r="AB156" s="133">
        <v>59</v>
      </c>
      <c r="AC156" s="133">
        <v>46</v>
      </c>
      <c r="AD156" s="117">
        <v>38</v>
      </c>
      <c r="AE156" s="94"/>
      <c r="AF156" s="96"/>
      <c r="AG156" s="96"/>
      <c r="AH156" s="95"/>
      <c r="AI156" s="95"/>
      <c r="AJ156" s="95"/>
      <c r="AK156" s="95"/>
      <c r="AL156" s="93"/>
      <c r="AM156" s="93"/>
      <c r="AN156" s="93"/>
      <c r="AO156" s="93"/>
      <c r="AP156" s="93"/>
      <c r="AQ156" s="93"/>
      <c r="AR156" s="94"/>
      <c r="AS156" s="96"/>
      <c r="AT156" s="96"/>
      <c r="AU156" s="96"/>
      <c r="AV156" s="95"/>
      <c r="AW156" s="95"/>
      <c r="AX156" s="97"/>
      <c r="AY156" s="97"/>
      <c r="AZ156" s="97"/>
      <c r="BA156" s="97"/>
      <c r="BB156" s="97"/>
      <c r="BC156" s="98" t="s">
        <v>12274</v>
      </c>
      <c r="BD156" s="98" t="s">
        <v>12275</v>
      </c>
      <c r="BE156" s="99"/>
      <c r="BF156" s="111" t="s">
        <v>12272</v>
      </c>
      <c r="BG156" s="103"/>
      <c r="BH156" s="103"/>
      <c r="BI156" s="103"/>
      <c r="BJ156" s="99"/>
      <c r="BK156" s="112" t="s">
        <v>1511</v>
      </c>
      <c r="BL156" s="102"/>
      <c r="BM156" s="99"/>
      <c r="BN156" s="99" t="s">
        <v>12276</v>
      </c>
      <c r="BT156" s="99"/>
      <c r="BU156" s="99"/>
      <c r="BV156" s="99"/>
      <c r="BW156" s="99"/>
      <c r="BX156" s="99"/>
      <c r="CB156" s="13" t="s">
        <v>12273</v>
      </c>
    </row>
    <row r="157" ht="13.75" spans="1:479">
      <c r="A157" s="88" t="s">
        <v>12352</v>
      </c>
      <c r="B157" s="88" t="s">
        <v>8057</v>
      </c>
      <c r="C157" s="106" t="s">
        <v>8287</v>
      </c>
      <c r="D157" s="89" t="s">
        <v>12266</v>
      </c>
      <c r="E157" s="90">
        <v>2</v>
      </c>
      <c r="F157" s="90">
        <v>689</v>
      </c>
      <c r="G157" s="90">
        <f t="shared" si="3"/>
        <v>1378</v>
      </c>
      <c r="H157" s="94"/>
      <c r="I157" s="95"/>
      <c r="J157" s="95"/>
      <c r="K157" s="95"/>
      <c r="L157" s="95"/>
      <c r="M157" s="97"/>
      <c r="N157" s="94"/>
      <c r="O157" s="95"/>
      <c r="P157" s="95"/>
      <c r="Q157" s="95"/>
      <c r="R157" s="97"/>
      <c r="S157" s="91"/>
      <c r="T157" s="92"/>
      <c r="U157" s="113"/>
      <c r="V157" s="92"/>
      <c r="W157" s="92"/>
      <c r="X157" s="93"/>
      <c r="Y157" s="91"/>
      <c r="Z157" s="113"/>
      <c r="AA157" s="113">
        <v>78</v>
      </c>
      <c r="AB157" s="92">
        <v>78</v>
      </c>
      <c r="AC157" s="92">
        <v>18</v>
      </c>
      <c r="AD157" s="93"/>
      <c r="AE157" s="94"/>
      <c r="AF157" s="96"/>
      <c r="AG157" s="96"/>
      <c r="AH157" s="95"/>
      <c r="AI157" s="95"/>
      <c r="AJ157" s="95"/>
      <c r="AK157" s="95"/>
      <c r="AL157" s="93"/>
      <c r="AM157" s="93"/>
      <c r="AN157" s="93"/>
      <c r="AO157" s="93"/>
      <c r="AP157" s="93"/>
      <c r="AQ157" s="93"/>
      <c r="AR157" s="94"/>
      <c r="AS157" s="96"/>
      <c r="AT157" s="96"/>
      <c r="AU157" s="96"/>
      <c r="AV157" s="95"/>
      <c r="AW157" s="95"/>
      <c r="AX157" s="97"/>
      <c r="AY157" s="97"/>
      <c r="AZ157" s="97"/>
      <c r="BA157" s="97"/>
      <c r="BB157" s="97"/>
      <c r="BC157" s="98" t="s">
        <v>12270</v>
      </c>
      <c r="BD157" s="98" t="s">
        <v>12271</v>
      </c>
      <c r="BE157" s="99"/>
      <c r="BF157" s="111" t="s">
        <v>12272</v>
      </c>
      <c r="BG157" s="103"/>
      <c r="BH157" s="103"/>
      <c r="BI157" s="103"/>
      <c r="BJ157" s="99"/>
      <c r="BK157" s="112" t="s">
        <v>1511</v>
      </c>
      <c r="BL157" s="102"/>
      <c r="BM157" s="99"/>
      <c r="BN157" s="99"/>
      <c r="BT157" s="99"/>
      <c r="BU157" s="99"/>
      <c r="BV157" s="99"/>
      <c r="BW157" s="99"/>
      <c r="BX157" s="99"/>
      <c r="CB157" s="13" t="s">
        <v>12273</v>
      </c>
    </row>
    <row r="158" ht="13.75" spans="1:479">
      <c r="A158" s="88" t="s">
        <v>12352</v>
      </c>
      <c r="B158" s="88" t="s">
        <v>8057</v>
      </c>
      <c r="C158" s="106" t="s">
        <v>8287</v>
      </c>
      <c r="D158" s="89" t="s">
        <v>494</v>
      </c>
      <c r="E158" s="135">
        <v>2</v>
      </c>
      <c r="F158" s="135">
        <v>503</v>
      </c>
      <c r="G158" s="90">
        <f t="shared" si="3"/>
        <v>1006</v>
      </c>
      <c r="H158" s="94"/>
      <c r="I158" s="95"/>
      <c r="J158" s="95"/>
      <c r="K158" s="95"/>
      <c r="L158" s="95"/>
      <c r="M158" s="97"/>
      <c r="N158" s="94"/>
      <c r="O158" s="95"/>
      <c r="P158" s="95"/>
      <c r="Q158" s="95"/>
      <c r="R158" s="97"/>
      <c r="S158" s="91"/>
      <c r="T158" s="92"/>
      <c r="U158" s="113"/>
      <c r="V158" s="92"/>
      <c r="W158" s="92"/>
      <c r="X158" s="93"/>
      <c r="Y158" s="91"/>
      <c r="Z158" s="113"/>
      <c r="AA158" s="113">
        <v>58</v>
      </c>
      <c r="AB158" s="92">
        <v>60</v>
      </c>
      <c r="AC158" s="92">
        <v>38</v>
      </c>
      <c r="AD158" s="93"/>
      <c r="AE158" s="94"/>
      <c r="AF158" s="96"/>
      <c r="AG158" s="96"/>
      <c r="AH158" s="95"/>
      <c r="AI158" s="95"/>
      <c r="AJ158" s="95"/>
      <c r="AK158" s="95"/>
      <c r="AL158" s="93"/>
      <c r="AM158" s="93"/>
      <c r="AN158" s="93"/>
      <c r="AO158" s="93"/>
      <c r="AP158" s="93"/>
      <c r="AQ158" s="93"/>
      <c r="AR158" s="94"/>
      <c r="AS158" s="96"/>
      <c r="AT158" s="96"/>
      <c r="AU158" s="96"/>
      <c r="AV158" s="95"/>
      <c r="AW158" s="95"/>
      <c r="AX158" s="97"/>
      <c r="AY158" s="97"/>
      <c r="AZ158" s="97"/>
      <c r="BA158" s="97"/>
      <c r="BB158" s="97"/>
      <c r="BC158" s="98" t="s">
        <v>12274</v>
      </c>
      <c r="BD158" s="98" t="s">
        <v>12275</v>
      </c>
      <c r="BE158" s="99"/>
      <c r="BF158" s="111" t="s">
        <v>12272</v>
      </c>
      <c r="BG158" s="103"/>
      <c r="BH158" s="103"/>
      <c r="BI158" s="103"/>
      <c r="BJ158" s="99"/>
      <c r="BK158" s="112" t="s">
        <v>1511</v>
      </c>
      <c r="BL158" s="102"/>
      <c r="BM158" s="99"/>
      <c r="BN158" s="99" t="s">
        <v>12276</v>
      </c>
      <c r="BT158" s="99"/>
      <c r="BU158" s="99"/>
      <c r="BV158" s="99"/>
      <c r="BW158" s="99"/>
      <c r="BX158" s="99"/>
      <c r="CB158" s="13" t="s">
        <v>12273</v>
      </c>
    </row>
    <row r="159" ht="13.75" spans="1:479">
      <c r="A159" s="88" t="s">
        <v>12352</v>
      </c>
      <c r="B159" s="88" t="s">
        <v>10410</v>
      </c>
      <c r="C159" s="106" t="s">
        <v>10409</v>
      </c>
      <c r="D159" s="89" t="s">
        <v>12266</v>
      </c>
      <c r="E159" s="135">
        <v>2</v>
      </c>
      <c r="F159" s="135">
        <v>689</v>
      </c>
      <c r="G159" s="90">
        <f t="shared" si="3"/>
        <v>1378</v>
      </c>
      <c r="H159" s="94"/>
      <c r="I159" s="95"/>
      <c r="J159" s="95"/>
      <c r="K159" s="95"/>
      <c r="L159" s="95"/>
      <c r="M159" s="97"/>
      <c r="N159" s="94"/>
      <c r="O159" s="95"/>
      <c r="P159" s="95"/>
      <c r="Q159" s="95"/>
      <c r="R159" s="97"/>
      <c r="S159" s="91"/>
      <c r="T159" s="92"/>
      <c r="U159" s="113">
        <v>70</v>
      </c>
      <c r="V159" s="92">
        <v>86</v>
      </c>
      <c r="W159" s="92">
        <v>40</v>
      </c>
      <c r="X159" s="93"/>
      <c r="Y159" s="91"/>
      <c r="Z159" s="113"/>
      <c r="AA159" s="113">
        <v>78</v>
      </c>
      <c r="AB159" s="92">
        <v>78</v>
      </c>
      <c r="AC159" s="92">
        <v>18</v>
      </c>
      <c r="AD159" s="93"/>
      <c r="AE159" s="94"/>
      <c r="AF159" s="96"/>
      <c r="AG159" s="96"/>
      <c r="AH159" s="95"/>
      <c r="AI159" s="95"/>
      <c r="AJ159" s="95"/>
      <c r="AK159" s="95"/>
      <c r="AL159" s="93"/>
      <c r="AM159" s="93"/>
      <c r="AN159" s="93"/>
      <c r="AO159" s="93"/>
      <c r="AP159" s="93"/>
      <c r="AQ159" s="93"/>
      <c r="AR159" s="94"/>
      <c r="AS159" s="96"/>
      <c r="AT159" s="96"/>
      <c r="AU159" s="96"/>
      <c r="AV159" s="95"/>
      <c r="AW159" s="95"/>
      <c r="AX159" s="97"/>
      <c r="AY159" s="97"/>
      <c r="AZ159" s="97"/>
      <c r="BA159" s="97"/>
      <c r="BB159" s="97"/>
      <c r="BC159" s="98" t="s">
        <v>12270</v>
      </c>
      <c r="BD159" s="98" t="s">
        <v>12271</v>
      </c>
      <c r="BE159" s="99"/>
      <c r="BF159" s="111" t="s">
        <v>12272</v>
      </c>
      <c r="BG159" s="103"/>
      <c r="BH159" s="103"/>
      <c r="BI159" s="103"/>
      <c r="BJ159" s="99"/>
      <c r="BK159" s="112" t="s">
        <v>1511</v>
      </c>
      <c r="BL159" s="102"/>
      <c r="BM159" s="99"/>
      <c r="BN159" s="99"/>
      <c r="BT159" s="99"/>
      <c r="BU159" s="99"/>
      <c r="BV159" s="99"/>
      <c r="BW159" s="99"/>
      <c r="BX159" s="99"/>
      <c r="CB159" s="13" t="s">
        <v>12273</v>
      </c>
    </row>
    <row r="160" ht="13.75" spans="1:479">
      <c r="A160" s="88" t="s">
        <v>12352</v>
      </c>
      <c r="B160" s="88" t="s">
        <v>10410</v>
      </c>
      <c r="C160" s="106" t="s">
        <v>10409</v>
      </c>
      <c r="D160" s="89" t="s">
        <v>494</v>
      </c>
      <c r="E160" s="135">
        <v>2</v>
      </c>
      <c r="F160" s="135">
        <v>503</v>
      </c>
      <c r="G160" s="90">
        <f t="shared" si="3"/>
        <v>1006</v>
      </c>
      <c r="H160" s="94"/>
      <c r="I160" s="95"/>
      <c r="J160" s="95"/>
      <c r="K160" s="95"/>
      <c r="L160" s="95"/>
      <c r="M160" s="97"/>
      <c r="N160" s="94"/>
      <c r="O160" s="95"/>
      <c r="P160" s="95"/>
      <c r="Q160" s="95"/>
      <c r="R160" s="97"/>
      <c r="S160" s="91"/>
      <c r="T160" s="92"/>
      <c r="U160" s="113">
        <v>57</v>
      </c>
      <c r="V160" s="92">
        <v>76</v>
      </c>
      <c r="W160" s="92">
        <v>46</v>
      </c>
      <c r="X160" s="93"/>
      <c r="Y160" s="91"/>
      <c r="Z160" s="113"/>
      <c r="AA160" s="113">
        <v>58</v>
      </c>
      <c r="AB160" s="92">
        <v>60</v>
      </c>
      <c r="AC160" s="92">
        <v>38</v>
      </c>
      <c r="AD160" s="93"/>
      <c r="AE160" s="94"/>
      <c r="AF160" s="96"/>
      <c r="AG160" s="96"/>
      <c r="AH160" s="95"/>
      <c r="AI160" s="95"/>
      <c r="AJ160" s="95"/>
      <c r="AK160" s="95"/>
      <c r="AL160" s="93"/>
      <c r="AM160" s="93"/>
      <c r="AN160" s="93"/>
      <c r="AO160" s="93"/>
      <c r="AP160" s="93"/>
      <c r="AQ160" s="93"/>
      <c r="AR160" s="94"/>
      <c r="AS160" s="96"/>
      <c r="AT160" s="96"/>
      <c r="AU160" s="96"/>
      <c r="AV160" s="95"/>
      <c r="AW160" s="95"/>
      <c r="AX160" s="97"/>
      <c r="AY160" s="97"/>
      <c r="AZ160" s="97"/>
      <c r="BA160" s="97"/>
      <c r="BB160" s="97"/>
      <c r="BC160" s="98" t="s">
        <v>12274</v>
      </c>
      <c r="BD160" s="98" t="s">
        <v>12275</v>
      </c>
      <c r="BE160" s="99"/>
      <c r="BF160" s="111" t="s">
        <v>12272</v>
      </c>
      <c r="BG160" s="103"/>
      <c r="BH160" s="103"/>
      <c r="BI160" s="103"/>
      <c r="BJ160" s="99"/>
      <c r="BK160" s="112" t="s">
        <v>1511</v>
      </c>
      <c r="BL160" s="102"/>
      <c r="BM160" s="99"/>
      <c r="BN160" s="99" t="s">
        <v>12276</v>
      </c>
      <c r="BT160" s="99"/>
      <c r="BU160" s="99"/>
      <c r="BV160" s="99"/>
      <c r="BW160" s="99"/>
      <c r="BX160" s="99"/>
      <c r="CB160" s="13" t="s">
        <v>12273</v>
      </c>
    </row>
    <row r="161" ht="13.75" spans="1:479">
      <c r="A161" s="134" t="s">
        <v>12353</v>
      </c>
      <c r="B161" s="88" t="s">
        <v>5975</v>
      </c>
      <c r="C161" s="106" t="s">
        <v>5974</v>
      </c>
      <c r="D161" s="89" t="s">
        <v>12266</v>
      </c>
      <c r="E161" s="168">
        <v>2</v>
      </c>
      <c r="F161" s="135">
        <v>656</v>
      </c>
      <c r="G161" s="90">
        <f t="shared" si="3"/>
        <v>1312</v>
      </c>
      <c r="H161" s="94"/>
      <c r="I161" s="95"/>
      <c r="J161" s="95"/>
      <c r="K161" s="95"/>
      <c r="L161" s="95"/>
      <c r="M161" s="97"/>
      <c r="N161" s="94"/>
      <c r="O161" s="95"/>
      <c r="P161" s="95"/>
      <c r="Q161" s="95"/>
      <c r="R161" s="97"/>
      <c r="S161" s="91"/>
      <c r="T161" s="92"/>
      <c r="U161" s="113"/>
      <c r="V161" s="92"/>
      <c r="W161" s="92"/>
      <c r="X161" s="93"/>
      <c r="Y161" s="91"/>
      <c r="Z161" s="113"/>
      <c r="AA161" s="113"/>
      <c r="AB161" s="92"/>
      <c r="AC161" s="92"/>
      <c r="AD161" s="93"/>
      <c r="AE161" s="94"/>
      <c r="AF161" s="96"/>
      <c r="AG161" s="96"/>
      <c r="AH161" s="95"/>
      <c r="AI161" s="95"/>
      <c r="AJ161" s="95"/>
      <c r="AK161" s="95"/>
      <c r="AL161" s="93"/>
      <c r="AM161" s="93"/>
      <c r="AN161" s="93"/>
      <c r="AO161" s="93"/>
      <c r="AP161" s="93"/>
      <c r="AQ161" s="93"/>
      <c r="AR161" s="94"/>
      <c r="AS161" s="96"/>
      <c r="AT161" s="96"/>
      <c r="AU161" s="96"/>
      <c r="AV161" s="95"/>
      <c r="AW161" s="95"/>
      <c r="AX161" s="97"/>
      <c r="AY161" s="97"/>
      <c r="AZ161" s="97"/>
      <c r="BA161" s="97"/>
      <c r="BB161" s="97"/>
      <c r="BC161" s="98" t="s">
        <v>12279</v>
      </c>
      <c r="BD161" s="99" t="s">
        <v>12280</v>
      </c>
      <c r="BE161" s="99" t="s">
        <v>12271</v>
      </c>
      <c r="BF161" s="111" t="s">
        <v>12272</v>
      </c>
      <c r="BG161" s="111" t="s">
        <v>12272</v>
      </c>
      <c r="BH161" s="111" t="s">
        <v>12272</v>
      </c>
      <c r="BI161" s="111" t="s">
        <v>12272</v>
      </c>
      <c r="BJ161" s="99"/>
      <c r="BK161" s="112" t="s">
        <v>1511</v>
      </c>
      <c r="BL161" s="102"/>
      <c r="BM161" s="99"/>
      <c r="BN161" s="99"/>
      <c r="BT161" s="99"/>
      <c r="BU161" s="99"/>
      <c r="BV161" s="99"/>
      <c r="BW161" s="99"/>
      <c r="BX161" s="99"/>
      <c r="CB161" s="5" t="s">
        <v>12273</v>
      </c>
    </row>
    <row r="162" ht="13.75" spans="1:479">
      <c r="A162" s="134" t="s">
        <v>12353</v>
      </c>
      <c r="B162" s="88" t="s">
        <v>5975</v>
      </c>
      <c r="C162" s="106" t="s">
        <v>5974</v>
      </c>
      <c r="D162" s="89" t="s">
        <v>494</v>
      </c>
      <c r="E162" s="168">
        <v>2</v>
      </c>
      <c r="F162" s="90">
        <v>200</v>
      </c>
      <c r="G162" s="90">
        <f t="shared" si="3"/>
        <v>400</v>
      </c>
      <c r="H162" s="94"/>
      <c r="I162" s="95"/>
      <c r="J162" s="95"/>
      <c r="K162" s="95"/>
      <c r="L162" s="95"/>
      <c r="M162" s="97"/>
      <c r="N162" s="94"/>
      <c r="O162" s="95"/>
      <c r="P162" s="95"/>
      <c r="Q162" s="95"/>
      <c r="R162" s="97"/>
      <c r="S162" s="91"/>
      <c r="T162" s="92"/>
      <c r="U162" s="113">
        <v>28</v>
      </c>
      <c r="V162" s="92">
        <v>32</v>
      </c>
      <c r="W162" s="92">
        <v>37</v>
      </c>
      <c r="X162" s="93"/>
      <c r="Y162" s="91"/>
      <c r="Z162" s="113"/>
      <c r="AA162" s="113"/>
      <c r="AB162" s="92"/>
      <c r="AC162" s="92"/>
      <c r="AD162" s="93"/>
      <c r="AE162" s="94"/>
      <c r="AF162" s="96"/>
      <c r="AG162" s="96"/>
      <c r="AH162" s="95"/>
      <c r="AI162" s="95"/>
      <c r="AJ162" s="95"/>
      <c r="AK162" s="95"/>
      <c r="AL162" s="93"/>
      <c r="AM162" s="93"/>
      <c r="AN162" s="93"/>
      <c r="AO162" s="93"/>
      <c r="AP162" s="93"/>
      <c r="AQ162" s="93"/>
      <c r="AR162" s="94"/>
      <c r="AS162" s="96"/>
      <c r="AT162" s="96"/>
      <c r="AU162" s="96"/>
      <c r="AV162" s="95"/>
      <c r="AW162" s="95"/>
      <c r="AX162" s="97"/>
      <c r="AY162" s="97"/>
      <c r="AZ162" s="97"/>
      <c r="BA162" s="97"/>
      <c r="BB162" s="97"/>
      <c r="BC162" s="98" t="s">
        <v>12281</v>
      </c>
      <c r="BD162" s="99" t="s">
        <v>12282</v>
      </c>
      <c r="BE162" s="99" t="s">
        <v>12275</v>
      </c>
      <c r="BF162" s="111" t="s">
        <v>12272</v>
      </c>
      <c r="BG162" s="111" t="s">
        <v>12272</v>
      </c>
      <c r="BH162" s="100"/>
      <c r="BI162" s="100"/>
      <c r="BJ162" s="99"/>
      <c r="BK162" s="112" t="s">
        <v>1511</v>
      </c>
      <c r="BL162" s="102"/>
      <c r="BM162" s="99"/>
      <c r="BN162" s="99"/>
      <c r="BT162" s="99"/>
      <c r="BU162" s="99"/>
      <c r="BV162" s="99"/>
      <c r="BW162" s="99"/>
      <c r="BX162" s="99"/>
      <c r="CB162" s="5" t="s">
        <v>12273</v>
      </c>
    </row>
    <row r="163" ht="13.75" spans="1:479">
      <c r="A163" s="134" t="s">
        <v>12353</v>
      </c>
      <c r="B163" s="88" t="s">
        <v>5975</v>
      </c>
      <c r="C163" s="106" t="s">
        <v>7276</v>
      </c>
      <c r="D163" s="169" t="s">
        <v>12266</v>
      </c>
      <c r="E163" s="106">
        <v>2</v>
      </c>
      <c r="F163" s="170">
        <v>656</v>
      </c>
      <c r="G163" s="170">
        <f t="shared" si="3"/>
        <v>1312</v>
      </c>
      <c r="H163" s="94"/>
      <c r="I163" s="95"/>
      <c r="J163" s="95"/>
      <c r="K163" s="95"/>
      <c r="L163" s="95"/>
      <c r="M163" s="97"/>
      <c r="N163" s="94"/>
      <c r="O163" s="95"/>
      <c r="P163" s="95"/>
      <c r="Q163" s="95"/>
      <c r="R163" s="97"/>
      <c r="S163" s="91"/>
      <c r="T163" s="92"/>
      <c r="U163" s="113">
        <v>108</v>
      </c>
      <c r="V163" s="92">
        <v>110</v>
      </c>
      <c r="W163" s="92">
        <v>36</v>
      </c>
      <c r="X163" s="93"/>
      <c r="Y163" s="91"/>
      <c r="Z163" s="113"/>
      <c r="AA163" s="113">
        <v>108</v>
      </c>
      <c r="AB163" s="92">
        <v>110</v>
      </c>
      <c r="AC163" s="92">
        <v>36</v>
      </c>
      <c r="AD163" s="93"/>
      <c r="AE163" s="94"/>
      <c r="AF163" s="96"/>
      <c r="AG163" s="96"/>
      <c r="AH163" s="95"/>
      <c r="AI163" s="95"/>
      <c r="AJ163" s="95"/>
      <c r="AK163" s="95"/>
      <c r="AL163" s="93"/>
      <c r="AM163" s="93"/>
      <c r="AN163" s="93">
        <v>75</v>
      </c>
      <c r="AO163" s="117">
        <v>95</v>
      </c>
      <c r="AP163" s="93">
        <v>57</v>
      </c>
      <c r="AQ163" s="93"/>
      <c r="AR163" s="94"/>
      <c r="AS163" s="96"/>
      <c r="AT163" s="96"/>
      <c r="AU163" s="96"/>
      <c r="AV163" s="95"/>
      <c r="AW163" s="95"/>
      <c r="AX163" s="97"/>
      <c r="AY163" s="97"/>
      <c r="AZ163" s="97"/>
      <c r="BA163" s="97"/>
      <c r="BB163" s="97"/>
      <c r="BC163" s="98" t="s">
        <v>12279</v>
      </c>
      <c r="BD163" s="99" t="s">
        <v>12280</v>
      </c>
      <c r="BE163" s="99" t="s">
        <v>12271</v>
      </c>
      <c r="BF163" s="111" t="s">
        <v>12272</v>
      </c>
      <c r="BG163" s="111" t="s">
        <v>12272</v>
      </c>
      <c r="BH163" s="111" t="s">
        <v>12272</v>
      </c>
      <c r="BI163" s="111" t="s">
        <v>12272</v>
      </c>
      <c r="BJ163" s="98"/>
      <c r="BK163" s="112" t="s">
        <v>1511</v>
      </c>
      <c r="BL163" s="102"/>
      <c r="BM163" s="99" t="s">
        <v>20</v>
      </c>
      <c r="BN163" s="98"/>
      <c r="BO163" s="4"/>
      <c r="BP163" s="4"/>
      <c r="BQ163" s="4"/>
      <c r="BR163" s="4"/>
      <c r="BS163" s="4"/>
      <c r="BT163" s="98"/>
      <c r="BU163" s="99"/>
      <c r="BV163" s="99"/>
      <c r="BW163" s="99"/>
      <c r="BX163" s="99"/>
      <c r="CB163" s="5" t="s">
        <v>12273</v>
      </c>
    </row>
    <row r="164" ht="13.75" spans="1:479">
      <c r="A164" s="134" t="s">
        <v>12353</v>
      </c>
      <c r="B164" s="88" t="s">
        <v>5975</v>
      </c>
      <c r="C164" s="106" t="s">
        <v>7276</v>
      </c>
      <c r="D164" s="169" t="s">
        <v>494</v>
      </c>
      <c r="E164" s="106">
        <v>2</v>
      </c>
      <c r="F164" s="88">
        <v>200</v>
      </c>
      <c r="G164" s="170">
        <f t="shared" si="3"/>
        <v>400</v>
      </c>
      <c r="H164" s="94"/>
      <c r="I164" s="95"/>
      <c r="J164" s="95"/>
      <c r="K164" s="95"/>
      <c r="L164" s="95"/>
      <c r="M164" s="97"/>
      <c r="N164" s="94"/>
      <c r="O164" s="95"/>
      <c r="P164" s="95"/>
      <c r="Q164" s="95"/>
      <c r="R164" s="97"/>
      <c r="S164" s="91"/>
      <c r="T164" s="92"/>
      <c r="U164" s="113">
        <v>31</v>
      </c>
      <c r="V164" s="92">
        <v>38</v>
      </c>
      <c r="W164" s="92">
        <v>40</v>
      </c>
      <c r="X164" s="93"/>
      <c r="Y164" s="91"/>
      <c r="Z164" s="113"/>
      <c r="AA164" s="113">
        <v>31</v>
      </c>
      <c r="AB164" s="92">
        <v>32</v>
      </c>
      <c r="AC164" s="92">
        <v>36</v>
      </c>
      <c r="AD164" s="93"/>
      <c r="AE164" s="94"/>
      <c r="AF164" s="96"/>
      <c r="AG164" s="96"/>
      <c r="AH164" s="95"/>
      <c r="AI164" s="95"/>
      <c r="AJ164" s="95"/>
      <c r="AK164" s="95"/>
      <c r="AL164" s="93"/>
      <c r="AM164" s="93"/>
      <c r="AN164" s="93">
        <v>35</v>
      </c>
      <c r="AO164" s="93">
        <v>39</v>
      </c>
      <c r="AP164" s="117">
        <v>65</v>
      </c>
      <c r="AQ164" s="93"/>
      <c r="AR164" s="94"/>
      <c r="AS164" s="96"/>
      <c r="AT164" s="96"/>
      <c r="AU164" s="96"/>
      <c r="AV164" s="95"/>
      <c r="AW164" s="95"/>
      <c r="AX164" s="97"/>
      <c r="AY164" s="97"/>
      <c r="AZ164" s="97"/>
      <c r="BA164" s="97"/>
      <c r="BB164" s="97"/>
      <c r="BC164" s="98" t="s">
        <v>12281</v>
      </c>
      <c r="BD164" s="99" t="s">
        <v>12282</v>
      </c>
      <c r="BE164" s="99" t="s">
        <v>12275</v>
      </c>
      <c r="BF164" s="111" t="s">
        <v>12272</v>
      </c>
      <c r="BG164" s="111" t="s">
        <v>12272</v>
      </c>
      <c r="BH164" s="100"/>
      <c r="BI164" s="100"/>
      <c r="BJ164" s="98"/>
      <c r="BK164" s="112" t="s">
        <v>1511</v>
      </c>
      <c r="BL164" s="102"/>
      <c r="BM164" s="99" t="s">
        <v>20</v>
      </c>
      <c r="BN164" s="98"/>
      <c r="BO164" s="4"/>
      <c r="BP164" s="4"/>
      <c r="BQ164" s="4"/>
      <c r="BR164" s="4"/>
      <c r="BS164" s="4"/>
      <c r="BT164" s="98"/>
      <c r="BU164" s="99"/>
      <c r="BV164" s="99"/>
      <c r="BW164" s="99"/>
      <c r="BX164" s="99"/>
      <c r="CB164" s="5" t="s">
        <v>12273</v>
      </c>
    </row>
    <row r="165" ht="13.75" spans="1:479">
      <c r="A165" s="134" t="s">
        <v>12353</v>
      </c>
      <c r="B165" s="88" t="s">
        <v>5975</v>
      </c>
      <c r="C165" s="106" t="s">
        <v>9397</v>
      </c>
      <c r="D165" s="169" t="s">
        <v>12266</v>
      </c>
      <c r="E165" s="106">
        <v>2</v>
      </c>
      <c r="F165" s="88">
        <v>656</v>
      </c>
      <c r="G165" s="170">
        <f t="shared" si="3"/>
        <v>1312</v>
      </c>
      <c r="H165" s="94"/>
      <c r="I165" s="95"/>
      <c r="J165" s="95"/>
      <c r="K165" s="95"/>
      <c r="L165" s="95"/>
      <c r="M165" s="97"/>
      <c r="N165" s="94"/>
      <c r="O165" s="95"/>
      <c r="P165" s="95"/>
      <c r="Q165" s="95"/>
      <c r="R165" s="97"/>
      <c r="S165" s="91"/>
      <c r="T165" s="92"/>
      <c r="U165" s="113">
        <v>81</v>
      </c>
      <c r="V165" s="92">
        <v>83</v>
      </c>
      <c r="W165" s="92">
        <v>36</v>
      </c>
      <c r="X165" s="93"/>
      <c r="Y165" s="91"/>
      <c r="Z165" s="113"/>
      <c r="AA165" s="113">
        <v>81</v>
      </c>
      <c r="AB165" s="92">
        <v>83</v>
      </c>
      <c r="AC165" s="92">
        <v>36</v>
      </c>
      <c r="AD165" s="93"/>
      <c r="AE165" s="94"/>
      <c r="AF165" s="96"/>
      <c r="AG165" s="96"/>
      <c r="AH165" s="95"/>
      <c r="AI165" s="95"/>
      <c r="AJ165" s="95"/>
      <c r="AK165" s="95"/>
      <c r="AL165" s="93"/>
      <c r="AM165" s="93"/>
      <c r="AN165" s="93">
        <v>75</v>
      </c>
      <c r="AO165" s="117">
        <v>92</v>
      </c>
      <c r="AP165" s="93">
        <v>57</v>
      </c>
      <c r="AQ165" s="93"/>
      <c r="AR165" s="94"/>
      <c r="AS165" s="96"/>
      <c r="AT165" s="96"/>
      <c r="AU165" s="96"/>
      <c r="AV165" s="95"/>
      <c r="AW165" s="95"/>
      <c r="AX165" s="97"/>
      <c r="AY165" s="97"/>
      <c r="AZ165" s="97"/>
      <c r="BA165" s="97"/>
      <c r="BB165" s="97"/>
      <c r="BC165" s="98" t="s">
        <v>12279</v>
      </c>
      <c r="BD165" s="99" t="s">
        <v>12280</v>
      </c>
      <c r="BE165" s="99" t="s">
        <v>12271</v>
      </c>
      <c r="BF165" s="111" t="s">
        <v>12272</v>
      </c>
      <c r="BG165" s="111" t="s">
        <v>12272</v>
      </c>
      <c r="BH165" s="111" t="s">
        <v>12272</v>
      </c>
      <c r="BI165" s="111" t="s">
        <v>12272</v>
      </c>
      <c r="BJ165" s="98"/>
      <c r="BK165" s="112" t="s">
        <v>1511</v>
      </c>
      <c r="BL165" s="102"/>
      <c r="BM165" s="99" t="s">
        <v>20</v>
      </c>
      <c r="BN165" s="98"/>
      <c r="BO165" s="4"/>
      <c r="BP165" s="4"/>
      <c r="BQ165" s="4"/>
      <c r="BR165" s="4"/>
      <c r="BS165" s="4"/>
      <c r="BT165" s="98"/>
      <c r="BU165" s="99"/>
      <c r="BV165" s="99"/>
      <c r="BW165" s="99"/>
      <c r="BX165" s="99"/>
      <c r="CB165" s="5" t="s">
        <v>12273</v>
      </c>
    </row>
    <row r="166" ht="13.75" spans="1:479">
      <c r="A166" s="134" t="s">
        <v>12353</v>
      </c>
      <c r="B166" s="88" t="s">
        <v>5975</v>
      </c>
      <c r="C166" s="106" t="s">
        <v>9397</v>
      </c>
      <c r="D166" s="169" t="s">
        <v>494</v>
      </c>
      <c r="E166" s="106">
        <v>2</v>
      </c>
      <c r="F166" s="88">
        <v>200</v>
      </c>
      <c r="G166" s="170">
        <f t="shared" si="3"/>
        <v>400</v>
      </c>
      <c r="H166" s="94"/>
      <c r="I166" s="95"/>
      <c r="J166" s="95"/>
      <c r="K166" s="95"/>
      <c r="L166" s="95"/>
      <c r="M166" s="97"/>
      <c r="N166" s="94"/>
      <c r="O166" s="95"/>
      <c r="P166" s="95"/>
      <c r="Q166" s="95"/>
      <c r="R166" s="97"/>
      <c r="S166" s="91"/>
      <c r="T166" s="92"/>
      <c r="U166" s="113">
        <v>31</v>
      </c>
      <c r="V166" s="92">
        <v>38</v>
      </c>
      <c r="W166" s="92">
        <v>40</v>
      </c>
      <c r="X166" s="93"/>
      <c r="Y166" s="91"/>
      <c r="Z166" s="113"/>
      <c r="AA166" s="113">
        <v>31</v>
      </c>
      <c r="AB166" s="92">
        <v>32</v>
      </c>
      <c r="AC166" s="92">
        <v>36</v>
      </c>
      <c r="AD166" s="93"/>
      <c r="AE166" s="94"/>
      <c r="AF166" s="96"/>
      <c r="AG166" s="114"/>
      <c r="AH166" s="114"/>
      <c r="AI166" s="114"/>
      <c r="AJ166" s="97"/>
      <c r="AK166" s="95"/>
      <c r="AL166" s="93"/>
      <c r="AM166" s="93"/>
      <c r="AN166" s="118">
        <v>35</v>
      </c>
      <c r="AO166" s="118">
        <v>39</v>
      </c>
      <c r="AP166" s="171">
        <v>58</v>
      </c>
      <c r="AQ166" s="93"/>
      <c r="AR166" s="94"/>
      <c r="AS166" s="96"/>
      <c r="AT166" s="96"/>
      <c r="AU166" s="96"/>
      <c r="AV166" s="95"/>
      <c r="AW166" s="95"/>
      <c r="AX166" s="97"/>
      <c r="AY166" s="97"/>
      <c r="AZ166" s="97"/>
      <c r="BA166" s="97"/>
      <c r="BB166" s="97"/>
      <c r="BC166" s="98" t="s">
        <v>12281</v>
      </c>
      <c r="BD166" s="99" t="s">
        <v>12282</v>
      </c>
      <c r="BE166" s="99" t="s">
        <v>12275</v>
      </c>
      <c r="BF166" s="111" t="s">
        <v>12272</v>
      </c>
      <c r="BG166" s="111" t="s">
        <v>12272</v>
      </c>
      <c r="BH166" s="100"/>
      <c r="BI166" s="100"/>
      <c r="BJ166" s="98"/>
      <c r="BK166" s="112" t="s">
        <v>1511</v>
      </c>
      <c r="BL166" s="102"/>
      <c r="BM166" s="99" t="s">
        <v>20</v>
      </c>
      <c r="BN166" s="98"/>
      <c r="BO166" s="4"/>
      <c r="BP166" s="4"/>
      <c r="BQ166" s="4"/>
      <c r="BR166" s="4"/>
      <c r="BS166" s="4"/>
      <c r="BT166" s="98"/>
      <c r="BU166" s="99"/>
      <c r="BV166" s="99"/>
      <c r="BW166" s="99"/>
      <c r="BX166" s="99"/>
      <c r="CB166" s="5" t="s">
        <v>12273</v>
      </c>
    </row>
    <row r="167" ht="13.75" spans="1:479">
      <c r="A167" s="134" t="s">
        <v>12353</v>
      </c>
      <c r="B167" s="88" t="s">
        <v>5975</v>
      </c>
      <c r="C167" s="106" t="s">
        <v>10254</v>
      </c>
      <c r="D167" s="169" t="s">
        <v>12266</v>
      </c>
      <c r="E167" s="106">
        <v>2</v>
      </c>
      <c r="F167" s="88">
        <v>656</v>
      </c>
      <c r="G167" s="170">
        <f t="shared" si="3"/>
        <v>1312</v>
      </c>
      <c r="H167" s="94"/>
      <c r="I167" s="95"/>
      <c r="J167" s="95"/>
      <c r="K167" s="95"/>
      <c r="L167" s="95"/>
      <c r="M167" s="97"/>
      <c r="N167" s="94"/>
      <c r="O167" s="95"/>
      <c r="P167" s="95"/>
      <c r="Q167" s="95"/>
      <c r="R167" s="97"/>
      <c r="S167" s="91"/>
      <c r="T167" s="92"/>
      <c r="U167" s="113">
        <v>86</v>
      </c>
      <c r="V167" s="92">
        <v>89</v>
      </c>
      <c r="W167" s="92">
        <v>35</v>
      </c>
      <c r="X167" s="93"/>
      <c r="Y167" s="91"/>
      <c r="Z167" s="113"/>
      <c r="AA167" s="113">
        <v>84</v>
      </c>
      <c r="AB167" s="92">
        <v>87</v>
      </c>
      <c r="AC167" s="92">
        <v>38</v>
      </c>
      <c r="AD167" s="93"/>
      <c r="AE167" s="94"/>
      <c r="AF167" s="96"/>
      <c r="AG167" s="114"/>
      <c r="AH167" s="114"/>
      <c r="AI167" s="114"/>
      <c r="AJ167" s="97"/>
      <c r="AK167" s="95"/>
      <c r="AL167" s="93"/>
      <c r="AM167" s="93"/>
      <c r="AN167" s="118">
        <v>75</v>
      </c>
      <c r="AO167" s="171">
        <v>92</v>
      </c>
      <c r="AP167" s="118">
        <v>57</v>
      </c>
      <c r="AQ167" s="93"/>
      <c r="AR167" s="94"/>
      <c r="AS167" s="96"/>
      <c r="AT167" s="96"/>
      <c r="AU167" s="96"/>
      <c r="AV167" s="95"/>
      <c r="AW167" s="95"/>
      <c r="AX167" s="97"/>
      <c r="AY167" s="97"/>
      <c r="AZ167" s="97"/>
      <c r="BA167" s="97"/>
      <c r="BB167" s="97"/>
      <c r="BC167" s="98" t="s">
        <v>12279</v>
      </c>
      <c r="BD167" s="99" t="s">
        <v>12280</v>
      </c>
      <c r="BE167" s="99" t="s">
        <v>12271</v>
      </c>
      <c r="BF167" s="111" t="s">
        <v>12272</v>
      </c>
      <c r="BG167" s="111" t="s">
        <v>12272</v>
      </c>
      <c r="BH167" s="111" t="s">
        <v>12272</v>
      </c>
      <c r="BI167" s="111" t="s">
        <v>12272</v>
      </c>
      <c r="BJ167" s="98"/>
      <c r="BK167" s="112" t="s">
        <v>1511</v>
      </c>
      <c r="BL167" s="102"/>
      <c r="BM167" s="99" t="s">
        <v>20</v>
      </c>
      <c r="BN167" s="98"/>
      <c r="BO167" s="4"/>
      <c r="BP167" s="4"/>
      <c r="BQ167" s="4"/>
      <c r="BR167" s="4"/>
      <c r="BS167" s="4"/>
      <c r="BT167" s="98"/>
      <c r="BU167" s="99"/>
      <c r="BV167" s="99"/>
      <c r="BW167" s="99"/>
      <c r="BX167" s="99"/>
      <c r="CB167" s="5" t="s">
        <v>12273</v>
      </c>
    </row>
    <row r="168" ht="13.75" spans="1:479">
      <c r="A168" s="134" t="s">
        <v>12353</v>
      </c>
      <c r="B168" s="88" t="s">
        <v>5975</v>
      </c>
      <c r="C168" s="106" t="s">
        <v>10254</v>
      </c>
      <c r="D168" s="169" t="s">
        <v>494</v>
      </c>
      <c r="E168" s="106">
        <v>2</v>
      </c>
      <c r="F168" s="88">
        <v>200</v>
      </c>
      <c r="G168" s="170">
        <f t="shared" si="3"/>
        <v>400</v>
      </c>
      <c r="H168" s="94"/>
      <c r="I168" s="95"/>
      <c r="J168" s="95"/>
      <c r="K168" s="95"/>
      <c r="L168" s="95"/>
      <c r="M168" s="97"/>
      <c r="N168" s="94"/>
      <c r="O168" s="95"/>
      <c r="P168" s="95"/>
      <c r="Q168" s="95"/>
      <c r="R168" s="97"/>
      <c r="S168" s="91"/>
      <c r="T168" s="92"/>
      <c r="U168" s="113">
        <v>31</v>
      </c>
      <c r="V168" s="92">
        <v>38</v>
      </c>
      <c r="W168" s="92">
        <v>32</v>
      </c>
      <c r="X168" s="93"/>
      <c r="Y168" s="91"/>
      <c r="Z168" s="113"/>
      <c r="AA168" s="113">
        <v>30</v>
      </c>
      <c r="AB168" s="92">
        <v>37</v>
      </c>
      <c r="AC168" s="92">
        <v>41</v>
      </c>
      <c r="AD168" s="93"/>
      <c r="AE168" s="94"/>
      <c r="AF168" s="96"/>
      <c r="AG168" s="96"/>
      <c r="AH168" s="95"/>
      <c r="AI168" s="95"/>
      <c r="AJ168" s="95"/>
      <c r="AK168" s="95"/>
      <c r="AL168" s="93"/>
      <c r="AM168" s="93"/>
      <c r="AN168" s="93">
        <v>35</v>
      </c>
      <c r="AO168" s="93">
        <v>39</v>
      </c>
      <c r="AP168" s="117">
        <v>58</v>
      </c>
      <c r="AQ168" s="93"/>
      <c r="AR168" s="94"/>
      <c r="AS168" s="96"/>
      <c r="AT168" s="96"/>
      <c r="AU168" s="96"/>
      <c r="AV168" s="95"/>
      <c r="AW168" s="95"/>
      <c r="AX168" s="97"/>
      <c r="AY168" s="97"/>
      <c r="AZ168" s="97"/>
      <c r="BA168" s="97"/>
      <c r="BB168" s="97"/>
      <c r="BC168" s="98" t="s">
        <v>12281</v>
      </c>
      <c r="BD168" s="99" t="s">
        <v>12282</v>
      </c>
      <c r="BE168" s="99" t="s">
        <v>12275</v>
      </c>
      <c r="BF168" s="111" t="s">
        <v>12272</v>
      </c>
      <c r="BG168" s="111" t="s">
        <v>12272</v>
      </c>
      <c r="BH168" s="100"/>
      <c r="BI168" s="100"/>
      <c r="BJ168" s="98"/>
      <c r="BK168" s="112" t="s">
        <v>1511</v>
      </c>
      <c r="BL168" s="102"/>
      <c r="BM168" s="99" t="s">
        <v>20</v>
      </c>
      <c r="BN168" s="98"/>
      <c r="BO168" s="4"/>
      <c r="BP168" s="4"/>
      <c r="BQ168" s="4"/>
      <c r="BR168" s="4"/>
      <c r="BS168" s="4"/>
      <c r="BT168" s="98"/>
      <c r="BU168" s="99"/>
      <c r="BV168" s="99"/>
      <c r="BW168" s="99"/>
      <c r="BX168" s="99"/>
      <c r="CB168" s="5" t="s">
        <v>12273</v>
      </c>
    </row>
    <row r="169" ht="13.75" spans="1:479">
      <c r="A169" s="88" t="s">
        <v>12354</v>
      </c>
      <c r="B169" s="88" t="s">
        <v>908</v>
      </c>
      <c r="C169" s="106" t="s">
        <v>906</v>
      </c>
      <c r="D169" s="89" t="s">
        <v>12266</v>
      </c>
      <c r="E169" s="168">
        <v>2</v>
      </c>
      <c r="F169" s="135">
        <v>682</v>
      </c>
      <c r="G169" s="90">
        <f t="shared" si="3"/>
        <v>1364</v>
      </c>
      <c r="H169" s="172"/>
      <c r="I169" s="173"/>
      <c r="J169" s="174"/>
      <c r="K169" s="174"/>
      <c r="L169" s="174"/>
      <c r="M169" s="175"/>
      <c r="N169" s="176"/>
      <c r="O169" s="160"/>
      <c r="P169" s="160"/>
      <c r="Q169" s="160"/>
      <c r="R169" s="97"/>
      <c r="S169" s="126"/>
      <c r="T169" s="127"/>
      <c r="U169" s="177">
        <v>74</v>
      </c>
      <c r="V169" s="178">
        <v>107</v>
      </c>
      <c r="W169" s="178">
        <v>38</v>
      </c>
      <c r="X169" s="179">
        <v>38</v>
      </c>
      <c r="Y169" s="163"/>
      <c r="Z169" s="180"/>
      <c r="AA169" s="181">
        <v>75</v>
      </c>
      <c r="AB169" s="182">
        <v>87</v>
      </c>
      <c r="AC169" s="182">
        <v>46</v>
      </c>
      <c r="AD169" s="183">
        <v>38</v>
      </c>
      <c r="AE169" s="94"/>
      <c r="AF169" s="96"/>
      <c r="AG169" s="96"/>
      <c r="AH169" s="95"/>
      <c r="AI169" s="95"/>
      <c r="AJ169" s="95"/>
      <c r="AK169" s="95"/>
      <c r="AL169" s="93"/>
      <c r="AM169" s="93"/>
      <c r="AN169" s="93">
        <v>79</v>
      </c>
      <c r="AO169" s="93">
        <v>98</v>
      </c>
      <c r="AP169" s="93">
        <v>62</v>
      </c>
      <c r="AQ169" s="93"/>
      <c r="AR169" s="94"/>
      <c r="AS169" s="96"/>
      <c r="AT169" s="96"/>
      <c r="AU169" s="96"/>
      <c r="AV169" s="95"/>
      <c r="AW169" s="95"/>
      <c r="AX169" s="97"/>
      <c r="AY169" s="97"/>
      <c r="AZ169" s="97"/>
      <c r="BA169" s="97"/>
      <c r="BB169" s="97"/>
      <c r="BC169" s="99" t="s">
        <v>12280</v>
      </c>
      <c r="BD169" s="99" t="s">
        <v>12279</v>
      </c>
      <c r="BE169" s="99" t="s">
        <v>12271</v>
      </c>
      <c r="BF169" s="111" t="s">
        <v>12272</v>
      </c>
      <c r="BG169" s="111" t="s">
        <v>12272</v>
      </c>
      <c r="BH169" s="111" t="s">
        <v>12272</v>
      </c>
      <c r="BI169" s="100"/>
      <c r="BJ169" s="99"/>
      <c r="BK169" s="112" t="s">
        <v>1511</v>
      </c>
      <c r="BL169" s="102"/>
      <c r="BM169" s="99"/>
      <c r="BN169" s="99"/>
      <c r="BT169" s="99"/>
      <c r="BU169" s="98"/>
      <c r="BV169" s="98"/>
      <c r="BW169" s="98"/>
      <c r="BX169" s="98"/>
      <c r="BY169" s="4"/>
      <c r="BZ169" s="4"/>
      <c r="CA169" s="4"/>
      <c r="CB169" s="4" t="s">
        <v>12273</v>
      </c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4"/>
      <c r="NU169" s="4"/>
      <c r="NV169" s="4"/>
      <c r="NW169" s="4"/>
      <c r="NX169" s="4"/>
      <c r="NY169" s="4"/>
      <c r="NZ169" s="4"/>
      <c r="OA169" s="4"/>
      <c r="OB169" s="4"/>
      <c r="OC169" s="4"/>
      <c r="OD169" s="4"/>
      <c r="OE169" s="4"/>
      <c r="OF169" s="4"/>
      <c r="OG169" s="4"/>
      <c r="OH169" s="4"/>
      <c r="OI169" s="4"/>
      <c r="OJ169" s="4"/>
      <c r="OK169" s="4"/>
      <c r="OL169" s="4"/>
      <c r="OM169" s="4"/>
      <c r="ON169" s="4"/>
      <c r="OO169" s="4"/>
      <c r="OP169" s="4"/>
      <c r="OQ169" s="4"/>
      <c r="OR169" s="4"/>
      <c r="OS169" s="4"/>
      <c r="OT169" s="4"/>
      <c r="OU169" s="4"/>
      <c r="OV169" s="4"/>
      <c r="OW169" s="4"/>
      <c r="OX169" s="4"/>
      <c r="OY169" s="4"/>
      <c r="OZ169" s="4"/>
      <c r="PA169" s="4"/>
      <c r="PB169" s="4"/>
      <c r="PC169" s="4"/>
      <c r="PD169" s="4"/>
      <c r="PE169" s="4"/>
      <c r="PF169" s="4"/>
      <c r="PG169" s="4"/>
      <c r="PH169" s="4"/>
      <c r="PI169" s="4"/>
      <c r="PJ169" s="4"/>
      <c r="PK169" s="4"/>
      <c r="PL169" s="4"/>
      <c r="PM169" s="4"/>
      <c r="PN169" s="4"/>
      <c r="PO169" s="4"/>
      <c r="PP169" s="4"/>
      <c r="PQ169" s="4"/>
      <c r="PR169" s="4"/>
      <c r="PS169" s="4"/>
      <c r="PT169" s="4"/>
      <c r="PU169" s="4"/>
      <c r="PV169" s="4"/>
      <c r="PW169" s="4"/>
      <c r="PX169" s="4"/>
      <c r="PY169" s="4"/>
      <c r="PZ169" s="4"/>
      <c r="QA169" s="4"/>
      <c r="QB169" s="4"/>
      <c r="QC169" s="4"/>
      <c r="QD169" s="4"/>
      <c r="QE169" s="4"/>
      <c r="QF169" s="4"/>
      <c r="QG169" s="4"/>
      <c r="QH169" s="4"/>
      <c r="QI169" s="4"/>
      <c r="QJ169" s="4"/>
      <c r="QK169" s="4"/>
      <c r="QL169" s="4"/>
      <c r="QM169" s="4"/>
      <c r="QN169" s="4"/>
      <c r="QO169" s="4"/>
      <c r="QP169" s="4"/>
      <c r="QQ169" s="4"/>
      <c r="QR169" s="4"/>
      <c r="QS169" s="4"/>
      <c r="QT169" s="4"/>
      <c r="QU169" s="4"/>
      <c r="QV169" s="4"/>
      <c r="QW169" s="4"/>
      <c r="QX169" s="4"/>
      <c r="QY169" s="4"/>
      <c r="QZ169" s="4"/>
      <c r="RA169" s="4"/>
      <c r="RB169" s="4"/>
      <c r="RC169" s="4"/>
      <c r="RD169" s="4"/>
      <c r="RE169" s="4"/>
      <c r="RF169" s="4"/>
      <c r="RG169" s="4"/>
      <c r="RH169" s="4"/>
      <c r="RI169" s="4"/>
      <c r="RJ169" s="4"/>
      <c r="RK169" s="4"/>
    </row>
    <row r="170" ht="13.75" spans="1:479">
      <c r="A170" s="88" t="s">
        <v>12354</v>
      </c>
      <c r="B170" s="88" t="s">
        <v>908</v>
      </c>
      <c r="C170" s="106" t="s">
        <v>906</v>
      </c>
      <c r="D170" s="89" t="s">
        <v>494</v>
      </c>
      <c r="E170" s="168">
        <v>2</v>
      </c>
      <c r="F170" s="135">
        <v>154</v>
      </c>
      <c r="G170" s="90">
        <f t="shared" si="3"/>
        <v>308</v>
      </c>
      <c r="H170" s="172"/>
      <c r="I170" s="173"/>
      <c r="J170" s="174"/>
      <c r="K170" s="174"/>
      <c r="L170" s="174"/>
      <c r="M170" s="175"/>
      <c r="N170" s="176"/>
      <c r="O170" s="160"/>
      <c r="P170" s="160"/>
      <c r="Q170" s="160"/>
      <c r="R170" s="97"/>
      <c r="S170" s="126"/>
      <c r="T170" s="127"/>
      <c r="U170" s="177">
        <v>30</v>
      </c>
      <c r="V170" s="178">
        <v>30</v>
      </c>
      <c r="W170" s="178">
        <v>55</v>
      </c>
      <c r="X170" s="179">
        <v>38</v>
      </c>
      <c r="Y170" s="163"/>
      <c r="Z170" s="180"/>
      <c r="AA170" s="181">
        <v>26</v>
      </c>
      <c r="AB170" s="182">
        <v>18</v>
      </c>
      <c r="AC170" s="182">
        <v>50</v>
      </c>
      <c r="AD170" s="183">
        <v>38</v>
      </c>
      <c r="AE170" s="94"/>
      <c r="AF170" s="96"/>
      <c r="AG170" s="96"/>
      <c r="AH170" s="95"/>
      <c r="AI170" s="95"/>
      <c r="AJ170" s="95"/>
      <c r="AK170" s="95"/>
      <c r="AL170" s="93"/>
      <c r="AM170" s="93"/>
      <c r="AN170" s="93">
        <v>34</v>
      </c>
      <c r="AO170" s="93">
        <v>26</v>
      </c>
      <c r="AP170" s="93">
        <v>41</v>
      </c>
      <c r="AQ170" s="93"/>
      <c r="AR170" s="94"/>
      <c r="AS170" s="96"/>
      <c r="AT170" s="96"/>
      <c r="AU170" s="96"/>
      <c r="AV170" s="95"/>
      <c r="AW170" s="95"/>
      <c r="AX170" s="97"/>
      <c r="AY170" s="97"/>
      <c r="AZ170" s="97"/>
      <c r="BA170" s="97"/>
      <c r="BB170" s="97"/>
      <c r="BC170" s="99" t="s">
        <v>12282</v>
      </c>
      <c r="BD170" s="99" t="s">
        <v>12281</v>
      </c>
      <c r="BE170" s="99" t="s">
        <v>12275</v>
      </c>
      <c r="BF170" s="111" t="s">
        <v>12272</v>
      </c>
      <c r="BG170" s="111" t="s">
        <v>12272</v>
      </c>
      <c r="BH170" s="111" t="s">
        <v>12272</v>
      </c>
      <c r="BI170" s="111" t="s">
        <v>12272</v>
      </c>
      <c r="BJ170" s="99"/>
      <c r="BK170" s="112" t="s">
        <v>1511</v>
      </c>
      <c r="BL170" s="102"/>
      <c r="BM170" s="99"/>
      <c r="BN170" s="99"/>
      <c r="BT170" s="99"/>
      <c r="BU170" s="98"/>
      <c r="BV170" s="98"/>
      <c r="BW170" s="98"/>
      <c r="BX170" s="98"/>
      <c r="BY170" s="4"/>
      <c r="BZ170" s="4"/>
      <c r="CA170" s="4"/>
      <c r="CB170" s="4" t="s">
        <v>12273</v>
      </c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  <c r="NC170" s="4"/>
      <c r="ND170" s="4"/>
      <c r="NE170" s="4"/>
      <c r="NF170" s="4"/>
      <c r="NG170" s="4"/>
      <c r="NH170" s="4"/>
      <c r="NI170" s="4"/>
      <c r="NJ170" s="4"/>
      <c r="NK170" s="4"/>
      <c r="NL170" s="4"/>
      <c r="NM170" s="4"/>
      <c r="NN170" s="4"/>
      <c r="NO170" s="4"/>
      <c r="NP170" s="4"/>
      <c r="NQ170" s="4"/>
      <c r="NR170" s="4"/>
      <c r="NS170" s="4"/>
      <c r="NT170" s="4"/>
      <c r="NU170" s="4"/>
      <c r="NV170" s="4"/>
      <c r="NW170" s="4"/>
      <c r="NX170" s="4"/>
      <c r="NY170" s="4"/>
      <c r="NZ170" s="4"/>
      <c r="OA170" s="4"/>
      <c r="OB170" s="4"/>
      <c r="OC170" s="4"/>
      <c r="OD170" s="4"/>
      <c r="OE170" s="4"/>
      <c r="OF170" s="4"/>
      <c r="OG170" s="4"/>
      <c r="OH170" s="4"/>
      <c r="OI170" s="4"/>
      <c r="OJ170" s="4"/>
      <c r="OK170" s="4"/>
      <c r="OL170" s="4"/>
      <c r="OM170" s="4"/>
      <c r="ON170" s="4"/>
      <c r="OO170" s="4"/>
      <c r="OP170" s="4"/>
      <c r="OQ170" s="4"/>
      <c r="OR170" s="4"/>
      <c r="OS170" s="4"/>
      <c r="OT170" s="4"/>
      <c r="OU170" s="4"/>
      <c r="OV170" s="4"/>
      <c r="OW170" s="4"/>
      <c r="OX170" s="4"/>
      <c r="OY170" s="4"/>
      <c r="OZ170" s="4"/>
      <c r="PA170" s="4"/>
      <c r="PB170" s="4"/>
      <c r="PC170" s="4"/>
      <c r="PD170" s="4"/>
      <c r="PE170" s="4"/>
      <c r="PF170" s="4"/>
      <c r="PG170" s="4"/>
      <c r="PH170" s="4"/>
      <c r="PI170" s="4"/>
      <c r="PJ170" s="4"/>
      <c r="PK170" s="4"/>
      <c r="PL170" s="4"/>
      <c r="PM170" s="4"/>
      <c r="PN170" s="4"/>
      <c r="PO170" s="4"/>
      <c r="PP170" s="4"/>
      <c r="PQ170" s="4"/>
      <c r="PR170" s="4"/>
      <c r="PS170" s="4"/>
      <c r="PT170" s="4"/>
      <c r="PU170" s="4"/>
      <c r="PV170" s="4"/>
      <c r="PW170" s="4"/>
      <c r="PX170" s="4"/>
      <c r="PY170" s="4"/>
      <c r="PZ170" s="4"/>
      <c r="QA170" s="4"/>
      <c r="QB170" s="4"/>
      <c r="QC170" s="4"/>
      <c r="QD170" s="4"/>
      <c r="QE170" s="4"/>
      <c r="QF170" s="4"/>
      <c r="QG170" s="4"/>
      <c r="QH170" s="4"/>
      <c r="QI170" s="4"/>
      <c r="QJ170" s="4"/>
      <c r="QK170" s="4"/>
      <c r="QL170" s="4"/>
      <c r="QM170" s="4"/>
      <c r="QN170" s="4"/>
      <c r="QO170" s="4"/>
      <c r="QP170" s="4"/>
      <c r="QQ170" s="4"/>
      <c r="QR170" s="4"/>
      <c r="QS170" s="4"/>
      <c r="QT170" s="4"/>
      <c r="QU170" s="4"/>
      <c r="QV170" s="4"/>
      <c r="QW170" s="4"/>
      <c r="QX170" s="4"/>
      <c r="QY170" s="4"/>
      <c r="QZ170" s="4"/>
      <c r="RA170" s="4"/>
      <c r="RB170" s="4"/>
      <c r="RC170" s="4"/>
      <c r="RD170" s="4"/>
      <c r="RE170" s="4"/>
      <c r="RF170" s="4"/>
      <c r="RG170" s="4"/>
      <c r="RH170" s="4"/>
      <c r="RI170" s="4"/>
      <c r="RJ170" s="4"/>
      <c r="RK170" s="4"/>
    </row>
    <row r="171" ht="13.75" spans="1:479">
      <c r="A171" s="88" t="s">
        <v>12355</v>
      </c>
      <c r="B171" s="88" t="s">
        <v>1088</v>
      </c>
      <c r="C171" s="106" t="s">
        <v>1087</v>
      </c>
      <c r="D171" s="89" t="s">
        <v>12266</v>
      </c>
      <c r="E171" s="135">
        <v>4</v>
      </c>
      <c r="F171" s="135">
        <v>2</v>
      </c>
      <c r="G171" s="90">
        <f t="shared" si="3"/>
        <v>8</v>
      </c>
      <c r="H171" s="91"/>
      <c r="I171" s="92"/>
      <c r="J171" s="92"/>
      <c r="K171" s="92"/>
      <c r="L171" s="92"/>
      <c r="M171" s="93"/>
      <c r="N171" s="91"/>
      <c r="O171" s="92"/>
      <c r="P171" s="92"/>
      <c r="Q171" s="92"/>
      <c r="R171" s="93"/>
      <c r="S171" s="94"/>
      <c r="T171" s="95"/>
      <c r="U171" s="96"/>
      <c r="V171" s="95"/>
      <c r="W171" s="95"/>
      <c r="X171" s="97"/>
      <c r="Y171" s="94"/>
      <c r="Z171" s="96"/>
      <c r="AA171" s="96"/>
      <c r="AB171" s="95"/>
      <c r="AC171" s="95"/>
      <c r="AD171" s="97"/>
      <c r="AE171" s="94"/>
      <c r="AF171" s="96"/>
      <c r="AG171" s="96"/>
      <c r="AH171" s="95"/>
      <c r="AI171" s="95"/>
      <c r="AJ171" s="95"/>
      <c r="AK171" s="95"/>
      <c r="AL171" s="93"/>
      <c r="AM171" s="93"/>
      <c r="AN171" s="118">
        <v>6</v>
      </c>
      <c r="AO171" s="118">
        <v>35</v>
      </c>
      <c r="AP171" s="118">
        <v>35</v>
      </c>
      <c r="AQ171" s="93"/>
      <c r="AR171" s="91"/>
      <c r="AS171" s="113"/>
      <c r="AT171" s="113">
        <v>12</v>
      </c>
      <c r="AU171" s="113">
        <v>12</v>
      </c>
      <c r="AV171" s="92">
        <v>12</v>
      </c>
      <c r="AW171" s="92">
        <v>12</v>
      </c>
      <c r="AX171" s="93">
        <v>38</v>
      </c>
      <c r="AY171" s="93"/>
      <c r="AZ171" s="93"/>
      <c r="BA171" s="93"/>
      <c r="BB171" s="93"/>
      <c r="BC171" s="99" t="s">
        <v>12336</v>
      </c>
      <c r="BD171" s="99" t="s">
        <v>12271</v>
      </c>
      <c r="BE171" s="99" t="s">
        <v>12356</v>
      </c>
      <c r="BF171" s="100"/>
      <c r="BG171" s="103"/>
      <c r="BH171" s="103"/>
      <c r="BI171" s="103"/>
      <c r="BJ171" s="99"/>
      <c r="BK171" s="112" t="s">
        <v>1511</v>
      </c>
      <c r="BL171" s="102"/>
      <c r="BM171" s="99"/>
      <c r="BN171" s="99"/>
      <c r="BT171" s="99"/>
      <c r="BU171" s="99"/>
      <c r="BV171" s="99"/>
      <c r="BW171" s="99"/>
      <c r="BX171" s="99"/>
      <c r="CB171" s="5" t="s">
        <v>1511</v>
      </c>
    </row>
    <row r="172" ht="13.75" spans="1:479">
      <c r="A172" s="88" t="s">
        <v>12355</v>
      </c>
      <c r="B172" s="88" t="s">
        <v>1088</v>
      </c>
      <c r="C172" s="106" t="s">
        <v>1087</v>
      </c>
      <c r="D172" s="89" t="s">
        <v>494</v>
      </c>
      <c r="E172" s="135">
        <v>4</v>
      </c>
      <c r="F172" s="135">
        <v>23</v>
      </c>
      <c r="G172" s="90">
        <f t="shared" si="3"/>
        <v>92</v>
      </c>
      <c r="H172" s="91"/>
      <c r="I172" s="92"/>
      <c r="J172" s="92"/>
      <c r="K172" s="92"/>
      <c r="L172" s="92"/>
      <c r="M172" s="93"/>
      <c r="N172" s="91"/>
      <c r="O172" s="92"/>
      <c r="P172" s="92"/>
      <c r="Q172" s="92"/>
      <c r="R172" s="93"/>
      <c r="S172" s="94"/>
      <c r="T172" s="95"/>
      <c r="U172" s="96"/>
      <c r="V172" s="95"/>
      <c r="W172" s="95"/>
      <c r="X172" s="97"/>
      <c r="Y172" s="94"/>
      <c r="Z172" s="96"/>
      <c r="AA172" s="96"/>
      <c r="AB172" s="95"/>
      <c r="AC172" s="95"/>
      <c r="AD172" s="97"/>
      <c r="AE172" s="94"/>
      <c r="AF172" s="96"/>
      <c r="AG172" s="96"/>
      <c r="AH172" s="95"/>
      <c r="AI172" s="95"/>
      <c r="AJ172" s="95"/>
      <c r="AK172" s="95"/>
      <c r="AL172" s="93"/>
      <c r="AM172" s="93"/>
      <c r="AN172" s="93">
        <v>35</v>
      </c>
      <c r="AO172" s="93">
        <v>35</v>
      </c>
      <c r="AP172" s="93">
        <v>35</v>
      </c>
      <c r="AQ172" s="93"/>
      <c r="AR172" s="91"/>
      <c r="AS172" s="113"/>
      <c r="AT172" s="132">
        <v>14</v>
      </c>
      <c r="AU172" s="113">
        <v>16</v>
      </c>
      <c r="AV172" s="133">
        <v>14</v>
      </c>
      <c r="AW172" s="133">
        <v>10</v>
      </c>
      <c r="AX172" s="93">
        <v>38</v>
      </c>
      <c r="AY172" s="93"/>
      <c r="AZ172" s="93"/>
      <c r="BA172" s="93"/>
      <c r="BB172" s="93"/>
      <c r="BC172" s="99" t="s">
        <v>12337</v>
      </c>
      <c r="BD172" s="99" t="s">
        <v>12275</v>
      </c>
      <c r="BE172" s="99" t="s">
        <v>12267</v>
      </c>
      <c r="BF172" s="100"/>
      <c r="BG172" s="103"/>
      <c r="BH172" s="103"/>
      <c r="BI172" s="103"/>
      <c r="BJ172" s="99"/>
      <c r="BK172" s="112" t="s">
        <v>1511</v>
      </c>
      <c r="BL172" s="102"/>
      <c r="BM172" s="99"/>
      <c r="BN172" s="99"/>
      <c r="BP172" s="9"/>
      <c r="BQ172" s="9"/>
      <c r="BR172" s="9"/>
      <c r="BS172" s="9"/>
      <c r="BT172" s="184"/>
      <c r="BU172" s="99"/>
      <c r="BV172" s="99"/>
      <c r="BW172" s="99"/>
      <c r="BX172" s="99"/>
      <c r="CB172" s="5" t="s">
        <v>1511</v>
      </c>
    </row>
    <row r="173" ht="13.75" spans="1:479">
      <c r="A173" s="88" t="s">
        <v>12355</v>
      </c>
      <c r="B173" s="88" t="s">
        <v>1088</v>
      </c>
      <c r="C173" s="106" t="s">
        <v>9794</v>
      </c>
      <c r="D173" s="89" t="s">
        <v>12266</v>
      </c>
      <c r="E173" s="135">
        <v>4</v>
      </c>
      <c r="F173" s="135">
        <v>2</v>
      </c>
      <c r="G173" s="90">
        <f t="shared" si="3"/>
        <v>8</v>
      </c>
      <c r="H173" s="91"/>
      <c r="I173" s="92"/>
      <c r="J173" s="92"/>
      <c r="K173" s="92"/>
      <c r="L173" s="92"/>
      <c r="M173" s="93"/>
      <c r="N173" s="91"/>
      <c r="O173" s="92"/>
      <c r="P173" s="92"/>
      <c r="Q173" s="92"/>
      <c r="R173" s="93"/>
      <c r="S173" s="94"/>
      <c r="T173" s="95"/>
      <c r="U173" s="96"/>
      <c r="V173" s="95"/>
      <c r="W173" s="95"/>
      <c r="X173" s="97"/>
      <c r="Y173" s="94"/>
      <c r="Z173" s="96"/>
      <c r="AA173" s="96"/>
      <c r="AB173" s="95"/>
      <c r="AC173" s="95"/>
      <c r="AD173" s="97"/>
      <c r="AE173" s="94"/>
      <c r="AF173" s="96"/>
      <c r="AG173" s="96"/>
      <c r="AH173" s="95"/>
      <c r="AI173" s="95"/>
      <c r="AJ173" s="95"/>
      <c r="AK173" s="95"/>
      <c r="AL173" s="93"/>
      <c r="AM173" s="93"/>
      <c r="AN173" s="93"/>
      <c r="AO173" s="93"/>
      <c r="AP173" s="93"/>
      <c r="AQ173" s="93"/>
      <c r="AR173" s="91"/>
      <c r="AS173" s="113"/>
      <c r="AT173" s="113">
        <v>12</v>
      </c>
      <c r="AU173" s="113">
        <v>12</v>
      </c>
      <c r="AV173" s="92">
        <v>12</v>
      </c>
      <c r="AW173" s="92">
        <v>12</v>
      </c>
      <c r="AX173" s="93">
        <v>38</v>
      </c>
      <c r="AY173" s="93"/>
      <c r="AZ173" s="93"/>
      <c r="BA173" s="93"/>
      <c r="BB173" s="93"/>
      <c r="BC173" s="99" t="s">
        <v>12336</v>
      </c>
      <c r="BD173" s="99" t="s">
        <v>12271</v>
      </c>
      <c r="BE173" s="99" t="s">
        <v>12356</v>
      </c>
      <c r="BF173" s="100"/>
      <c r="BG173" s="103"/>
      <c r="BH173" s="103"/>
      <c r="BI173" s="103"/>
      <c r="BJ173" s="99"/>
      <c r="BK173" s="112" t="s">
        <v>1511</v>
      </c>
      <c r="BL173" s="102"/>
      <c r="BM173" s="99"/>
      <c r="BN173" s="99"/>
      <c r="BT173" s="99"/>
      <c r="BU173" s="99"/>
      <c r="BV173" s="99"/>
      <c r="BW173" s="99"/>
      <c r="BX173" s="99"/>
      <c r="CB173" s="5" t="s">
        <v>1511</v>
      </c>
    </row>
    <row r="174" ht="13.75" spans="1:479">
      <c r="A174" s="88" t="s">
        <v>12355</v>
      </c>
      <c r="B174" s="88" t="s">
        <v>1088</v>
      </c>
      <c r="C174" s="106" t="s">
        <v>9794</v>
      </c>
      <c r="D174" s="89" t="s">
        <v>494</v>
      </c>
      <c r="E174" s="135">
        <v>4</v>
      </c>
      <c r="F174" s="90">
        <v>23</v>
      </c>
      <c r="G174" s="90">
        <f t="shared" si="3"/>
        <v>92</v>
      </c>
      <c r="H174" s="91"/>
      <c r="I174" s="92"/>
      <c r="J174" s="92"/>
      <c r="K174" s="92"/>
      <c r="L174" s="92"/>
      <c r="M174" s="93"/>
      <c r="N174" s="91"/>
      <c r="O174" s="92"/>
      <c r="P174" s="92"/>
      <c r="Q174" s="92"/>
      <c r="R174" s="93"/>
      <c r="S174" s="94"/>
      <c r="T174" s="95"/>
      <c r="U174" s="96"/>
      <c r="V174" s="95"/>
      <c r="W174" s="95"/>
      <c r="X174" s="97"/>
      <c r="Y174" s="94"/>
      <c r="Z174" s="96"/>
      <c r="AA174" s="96"/>
      <c r="AB174" s="95"/>
      <c r="AC174" s="95"/>
      <c r="AD174" s="97"/>
      <c r="AE174" s="94"/>
      <c r="AF174" s="96"/>
      <c r="AG174" s="96"/>
      <c r="AH174" s="95"/>
      <c r="AI174" s="95"/>
      <c r="AJ174" s="95"/>
      <c r="AK174" s="95"/>
      <c r="AL174" s="93"/>
      <c r="AM174" s="93"/>
      <c r="AN174" s="93"/>
      <c r="AO174" s="93"/>
      <c r="AP174" s="93"/>
      <c r="AQ174" s="93"/>
      <c r="AR174" s="91"/>
      <c r="AS174" s="113"/>
      <c r="AT174" s="113">
        <v>17</v>
      </c>
      <c r="AU174" s="113">
        <v>16</v>
      </c>
      <c r="AV174" s="92">
        <v>11</v>
      </c>
      <c r="AW174" s="92">
        <v>11</v>
      </c>
      <c r="AX174" s="93">
        <v>38</v>
      </c>
      <c r="AY174" s="93"/>
      <c r="AZ174" s="93"/>
      <c r="BA174" s="93"/>
      <c r="BB174" s="93"/>
      <c r="BC174" s="99" t="s">
        <v>12337</v>
      </c>
      <c r="BD174" s="99" t="s">
        <v>12275</v>
      </c>
      <c r="BE174" s="99" t="s">
        <v>12267</v>
      </c>
      <c r="BF174" s="100"/>
      <c r="BG174" s="103"/>
      <c r="BH174" s="103"/>
      <c r="BI174" s="103"/>
      <c r="BJ174" s="99"/>
      <c r="BK174" s="112" t="s">
        <v>1511</v>
      </c>
      <c r="BL174" s="102"/>
      <c r="BM174" s="99"/>
      <c r="BN174" s="99"/>
      <c r="BP174" s="9"/>
      <c r="BQ174" s="9"/>
      <c r="BR174" s="9"/>
      <c r="BS174" s="9"/>
      <c r="BT174" s="184"/>
      <c r="BU174" s="99"/>
      <c r="BV174" s="99"/>
      <c r="BW174" s="99"/>
      <c r="BX174" s="99"/>
      <c r="CB174" s="5" t="s">
        <v>1511</v>
      </c>
    </row>
    <row r="175" ht="13.75" spans="1:479">
      <c r="A175" s="88" t="s">
        <v>12357</v>
      </c>
      <c r="B175" s="88" t="s">
        <v>1104</v>
      </c>
      <c r="C175" s="106" t="s">
        <v>8884</v>
      </c>
      <c r="D175" s="169" t="s">
        <v>12266</v>
      </c>
      <c r="E175" s="88">
        <v>4</v>
      </c>
      <c r="F175" s="170">
        <v>374</v>
      </c>
      <c r="G175" s="170">
        <f t="shared" si="3"/>
        <v>1496</v>
      </c>
      <c r="H175" s="94"/>
      <c r="I175" s="95"/>
      <c r="J175" s="95"/>
      <c r="K175" s="95"/>
      <c r="L175" s="95"/>
      <c r="M175" s="97"/>
      <c r="N175" s="94"/>
      <c r="O175" s="95"/>
      <c r="P175" s="95"/>
      <c r="Q175" s="95"/>
      <c r="R175" s="97"/>
      <c r="S175" s="94"/>
      <c r="T175" s="95"/>
      <c r="U175" s="96">
        <v>79</v>
      </c>
      <c r="V175" s="95">
        <v>79</v>
      </c>
      <c r="W175" s="95">
        <v>79</v>
      </c>
      <c r="X175" s="97"/>
      <c r="Y175" s="94"/>
      <c r="Z175" s="96"/>
      <c r="AA175" s="96"/>
      <c r="AB175" s="95"/>
      <c r="AC175" s="95"/>
      <c r="AD175" s="97"/>
      <c r="AE175" s="94"/>
      <c r="AF175" s="96"/>
      <c r="AG175" s="96"/>
      <c r="AH175" s="95"/>
      <c r="AI175" s="95"/>
      <c r="AJ175" s="95"/>
      <c r="AK175" s="95"/>
      <c r="AL175" s="93"/>
      <c r="AM175" s="93"/>
      <c r="AN175" s="93"/>
      <c r="AO175" s="93"/>
      <c r="AP175" s="93"/>
      <c r="AQ175" s="93"/>
      <c r="AR175" s="94"/>
      <c r="AS175" s="96"/>
      <c r="AT175" s="96"/>
      <c r="AU175" s="96"/>
      <c r="AV175" s="95"/>
      <c r="AW175" s="95"/>
      <c r="AX175" s="97"/>
      <c r="AY175" s="97"/>
      <c r="AZ175" s="97"/>
      <c r="BA175" s="97"/>
      <c r="BB175" s="97"/>
      <c r="BC175" s="99" t="s">
        <v>12271</v>
      </c>
      <c r="BD175" s="99" t="s">
        <v>12265</v>
      </c>
      <c r="BE175" s="99"/>
      <c r="BF175" s="111" t="s">
        <v>12272</v>
      </c>
      <c r="BG175" s="103"/>
      <c r="BH175" s="103"/>
      <c r="BI175" s="103"/>
      <c r="BJ175" s="99"/>
      <c r="BK175" s="112" t="s">
        <v>12358</v>
      </c>
      <c r="BL175" s="102"/>
      <c r="BM175" s="99"/>
      <c r="BN175" s="99"/>
      <c r="BO175" s="13" t="s">
        <v>12343</v>
      </c>
      <c r="BT175" s="99"/>
      <c r="BU175" s="99"/>
      <c r="BV175" s="99"/>
      <c r="BW175" s="99"/>
      <c r="BX175" s="99"/>
      <c r="CB175" s="5" t="s">
        <v>12273</v>
      </c>
    </row>
    <row r="176" ht="13.75" spans="1:479">
      <c r="A176" s="88" t="s">
        <v>12357</v>
      </c>
      <c r="B176" s="88" t="s">
        <v>1104</v>
      </c>
      <c r="C176" s="106" t="s">
        <v>8884</v>
      </c>
      <c r="D176" s="169" t="s">
        <v>494</v>
      </c>
      <c r="E176" s="170">
        <v>4</v>
      </c>
      <c r="F176" s="170">
        <v>187</v>
      </c>
      <c r="G176" s="170">
        <f t="shared" si="3"/>
        <v>748</v>
      </c>
      <c r="H176" s="94"/>
      <c r="I176" s="95"/>
      <c r="J176" s="95"/>
      <c r="K176" s="95"/>
      <c r="L176" s="95"/>
      <c r="M176" s="97"/>
      <c r="N176" s="94"/>
      <c r="O176" s="94"/>
      <c r="P176" s="94"/>
      <c r="Q176" s="94"/>
      <c r="R176" s="94"/>
      <c r="S176" s="91"/>
      <c r="T176" s="92"/>
      <c r="U176" s="113">
        <v>79</v>
      </c>
      <c r="V176" s="92">
        <v>79</v>
      </c>
      <c r="W176" s="92">
        <v>79</v>
      </c>
      <c r="X176" s="93"/>
      <c r="Y176" s="94"/>
      <c r="Z176" s="96"/>
      <c r="AA176" s="96"/>
      <c r="AB176" s="95"/>
      <c r="AC176" s="95"/>
      <c r="AD176" s="97"/>
      <c r="AE176" s="94"/>
      <c r="AF176" s="94"/>
      <c r="AG176" s="94"/>
      <c r="AH176" s="94"/>
      <c r="AI176" s="94"/>
      <c r="AJ176" s="94"/>
      <c r="AK176" s="94"/>
      <c r="AL176" s="93"/>
      <c r="AM176" s="93"/>
      <c r="AN176" s="93"/>
      <c r="AO176" s="93"/>
      <c r="AP176" s="93"/>
      <c r="AQ176" s="93"/>
      <c r="AR176" s="91"/>
      <c r="AS176" s="91"/>
      <c r="AT176" s="91"/>
      <c r="AU176" s="91"/>
      <c r="AV176" s="91"/>
      <c r="AW176" s="91"/>
      <c r="AX176" s="91"/>
      <c r="AY176" s="97"/>
      <c r="AZ176" s="97"/>
      <c r="BA176" s="97"/>
      <c r="BB176" s="97"/>
      <c r="BC176" s="99" t="s">
        <v>12337</v>
      </c>
      <c r="BD176" s="99" t="s">
        <v>12281</v>
      </c>
      <c r="BE176" s="99" t="s">
        <v>12275</v>
      </c>
      <c r="BF176" s="111" t="s">
        <v>12272</v>
      </c>
      <c r="BG176" s="103"/>
      <c r="BH176" s="103"/>
      <c r="BI176" s="103"/>
      <c r="BJ176" s="99"/>
      <c r="BK176" s="112" t="s">
        <v>1511</v>
      </c>
      <c r="BL176" s="102"/>
      <c r="BM176" s="99"/>
      <c r="BN176" s="99"/>
      <c r="BO176" s="13">
        <v>201</v>
      </c>
      <c r="BT176" s="99"/>
      <c r="BU176" s="99"/>
      <c r="BV176" s="99"/>
      <c r="BW176" s="99"/>
      <c r="BX176" s="99"/>
      <c r="CB176" s="5" t="s">
        <v>12273</v>
      </c>
    </row>
    <row r="177" ht="13.75" spans="1:479">
      <c r="A177" s="88" t="s">
        <v>12357</v>
      </c>
      <c r="B177" s="88" t="s">
        <v>1104</v>
      </c>
      <c r="C177" s="106" t="s">
        <v>9761</v>
      </c>
      <c r="D177" s="169" t="s">
        <v>12266</v>
      </c>
      <c r="E177" s="170">
        <v>4</v>
      </c>
      <c r="F177" s="170">
        <v>375</v>
      </c>
      <c r="G177" s="170">
        <f t="shared" si="3"/>
        <v>1500</v>
      </c>
      <c r="H177" s="94"/>
      <c r="I177" s="95"/>
      <c r="J177" s="95"/>
      <c r="K177" s="95"/>
      <c r="L177" s="95"/>
      <c r="M177" s="97"/>
      <c r="N177" s="94"/>
      <c r="O177" s="94"/>
      <c r="P177" s="94"/>
      <c r="Q177" s="94"/>
      <c r="R177" s="94"/>
      <c r="S177" s="94"/>
      <c r="T177" s="95"/>
      <c r="U177" s="96">
        <v>120</v>
      </c>
      <c r="V177" s="95">
        <v>120</v>
      </c>
      <c r="W177" s="95">
        <v>79</v>
      </c>
      <c r="X177" s="97"/>
      <c r="Y177" s="94"/>
      <c r="Z177" s="96"/>
      <c r="AA177" s="96"/>
      <c r="AB177" s="95"/>
      <c r="AC177" s="95"/>
      <c r="AD177" s="97"/>
      <c r="AE177" s="94"/>
      <c r="AF177" s="94"/>
      <c r="AG177" s="94"/>
      <c r="AH177" s="94"/>
      <c r="AI177" s="94"/>
      <c r="AJ177" s="94"/>
      <c r="AK177" s="94"/>
      <c r="AL177" s="93"/>
      <c r="AM177" s="93"/>
      <c r="AN177" s="93">
        <v>119</v>
      </c>
      <c r="AO177" s="93">
        <v>121</v>
      </c>
      <c r="AP177" s="93">
        <v>89</v>
      </c>
      <c r="AQ177" s="93"/>
      <c r="AR177" s="94"/>
      <c r="AS177" s="94"/>
      <c r="AT177" s="94"/>
      <c r="AU177" s="94"/>
      <c r="AV177" s="94"/>
      <c r="AW177" s="94"/>
      <c r="AX177" s="94"/>
      <c r="AY177" s="97"/>
      <c r="AZ177" s="97"/>
      <c r="BA177" s="97"/>
      <c r="BB177" s="97"/>
      <c r="BC177" s="99" t="s">
        <v>12271</v>
      </c>
      <c r="BD177" s="99" t="s">
        <v>12265</v>
      </c>
      <c r="BE177" s="99"/>
      <c r="BF177" s="111" t="s">
        <v>12272</v>
      </c>
      <c r="BG177" s="103"/>
      <c r="BH177" s="103"/>
      <c r="BI177" s="103"/>
      <c r="BJ177" s="99"/>
      <c r="BK177" s="112" t="s">
        <v>12358</v>
      </c>
      <c r="BL177" s="102"/>
      <c r="BM177" s="99"/>
      <c r="BN177" s="99"/>
      <c r="BO177" s="13" t="s">
        <v>12343</v>
      </c>
      <c r="BT177" s="99"/>
      <c r="BU177" s="99"/>
      <c r="BV177" s="99"/>
      <c r="BW177" s="99"/>
      <c r="BX177" s="99"/>
      <c r="CB177" s="5" t="s">
        <v>12273</v>
      </c>
    </row>
    <row r="178" ht="13.75" spans="1:479">
      <c r="A178" s="88" t="s">
        <v>12357</v>
      </c>
      <c r="B178" s="88" t="s">
        <v>1104</v>
      </c>
      <c r="C178" s="106" t="s">
        <v>9761</v>
      </c>
      <c r="D178" s="169" t="s">
        <v>494</v>
      </c>
      <c r="E178" s="170">
        <v>4</v>
      </c>
      <c r="F178" s="170">
        <v>188</v>
      </c>
      <c r="G178" s="170">
        <f t="shared" si="3"/>
        <v>752</v>
      </c>
      <c r="H178" s="94"/>
      <c r="I178" s="95"/>
      <c r="J178" s="95"/>
      <c r="K178" s="95"/>
      <c r="L178" s="95"/>
      <c r="M178" s="97"/>
      <c r="N178" s="94"/>
      <c r="O178" s="94"/>
      <c r="P178" s="94"/>
      <c r="Q178" s="94"/>
      <c r="R178" s="94"/>
      <c r="S178" s="91"/>
      <c r="T178" s="92"/>
      <c r="U178" s="113">
        <v>79</v>
      </c>
      <c r="V178" s="92">
        <v>79</v>
      </c>
      <c r="W178" s="92">
        <v>79</v>
      </c>
      <c r="X178" s="93"/>
      <c r="Y178" s="94"/>
      <c r="Z178" s="96"/>
      <c r="AA178" s="96"/>
      <c r="AB178" s="95"/>
      <c r="AC178" s="95"/>
      <c r="AD178" s="97"/>
      <c r="AE178" s="94"/>
      <c r="AF178" s="94"/>
      <c r="AG178" s="94"/>
      <c r="AH178" s="94"/>
      <c r="AI178" s="94"/>
      <c r="AJ178" s="94"/>
      <c r="AK178" s="94"/>
      <c r="AL178" s="93"/>
      <c r="AM178" s="93"/>
      <c r="AN178" s="93">
        <v>49</v>
      </c>
      <c r="AO178" s="93">
        <v>70</v>
      </c>
      <c r="AP178" s="93">
        <v>141</v>
      </c>
      <c r="AQ178" s="93"/>
      <c r="AR178" s="91"/>
      <c r="AS178" s="91"/>
      <c r="AT178" s="91"/>
      <c r="AU178" s="91"/>
      <c r="AV178" s="91"/>
      <c r="AW178" s="91"/>
      <c r="AX178" s="91"/>
      <c r="AY178" s="97"/>
      <c r="AZ178" s="97"/>
      <c r="BA178" s="97"/>
      <c r="BB178" s="97"/>
      <c r="BC178" s="99" t="s">
        <v>12337</v>
      </c>
      <c r="BD178" s="99" t="s">
        <v>12281</v>
      </c>
      <c r="BE178" s="99" t="s">
        <v>12275</v>
      </c>
      <c r="BF178" s="111" t="s">
        <v>12272</v>
      </c>
      <c r="BG178" s="103"/>
      <c r="BH178" s="103"/>
      <c r="BI178" s="103"/>
      <c r="BJ178" s="99"/>
      <c r="BK178" s="112" t="s">
        <v>1511</v>
      </c>
      <c r="BL178" s="102"/>
      <c r="BM178" s="99"/>
      <c r="BN178" s="99"/>
      <c r="BO178" s="13">
        <v>201</v>
      </c>
      <c r="BT178" s="99"/>
      <c r="BU178" s="99"/>
      <c r="BV178" s="99"/>
      <c r="BW178" s="99"/>
      <c r="BX178" s="99"/>
      <c r="CB178" s="5" t="s">
        <v>12273</v>
      </c>
    </row>
    <row r="179" ht="13.75" spans="1:479">
      <c r="A179" s="88" t="s">
        <v>12357</v>
      </c>
      <c r="B179" s="88" t="s">
        <v>1104</v>
      </c>
      <c r="C179" s="106" t="s">
        <v>1102</v>
      </c>
      <c r="D179" s="169" t="s">
        <v>12266</v>
      </c>
      <c r="E179" s="170">
        <v>4</v>
      </c>
      <c r="F179" s="170">
        <v>375</v>
      </c>
      <c r="G179" s="170">
        <f t="shared" si="3"/>
        <v>1500</v>
      </c>
      <c r="H179" s="94"/>
      <c r="I179" s="95"/>
      <c r="J179" s="95"/>
      <c r="K179" s="95"/>
      <c r="L179" s="95"/>
      <c r="M179" s="97"/>
      <c r="N179" s="94"/>
      <c r="O179" s="94"/>
      <c r="P179" s="94"/>
      <c r="Q179" s="94"/>
      <c r="R179" s="94"/>
      <c r="S179" s="94"/>
      <c r="T179" s="95"/>
      <c r="U179" s="96">
        <v>104</v>
      </c>
      <c r="V179" s="95">
        <v>100</v>
      </c>
      <c r="W179" s="95">
        <v>92</v>
      </c>
      <c r="X179" s="97"/>
      <c r="Y179" s="94"/>
      <c r="Z179" s="96"/>
      <c r="AA179" s="96"/>
      <c r="AB179" s="95"/>
      <c r="AC179" s="95"/>
      <c r="AD179" s="97"/>
      <c r="AE179" s="94"/>
      <c r="AF179" s="94"/>
      <c r="AG179" s="94"/>
      <c r="AH179" s="94"/>
      <c r="AI179" s="94"/>
      <c r="AJ179" s="94"/>
      <c r="AK179" s="94"/>
      <c r="AL179" s="93"/>
      <c r="AM179" s="93"/>
      <c r="AN179" s="117">
        <v>88</v>
      </c>
      <c r="AO179" s="117">
        <v>107</v>
      </c>
      <c r="AP179" s="117">
        <v>79</v>
      </c>
      <c r="AQ179" s="117">
        <v>38</v>
      </c>
      <c r="AR179" s="94"/>
      <c r="AS179" s="94"/>
      <c r="AT179" s="94"/>
      <c r="AU179" s="94"/>
      <c r="AV179" s="94"/>
      <c r="AW179" s="94"/>
      <c r="AX179" s="94"/>
      <c r="AY179" s="97"/>
      <c r="AZ179" s="97"/>
      <c r="BA179" s="97"/>
      <c r="BB179" s="97"/>
      <c r="BC179" s="99" t="s">
        <v>12271</v>
      </c>
      <c r="BD179" s="99" t="s">
        <v>12265</v>
      </c>
      <c r="BE179" s="99"/>
      <c r="BF179" s="111" t="s">
        <v>12272</v>
      </c>
      <c r="BG179" s="103"/>
      <c r="BH179" s="103"/>
      <c r="BI179" s="103"/>
      <c r="BJ179" s="99"/>
      <c r="BK179" s="112" t="s">
        <v>12358</v>
      </c>
      <c r="BL179" s="102"/>
      <c r="BM179" s="99"/>
      <c r="BN179" s="99"/>
      <c r="BO179" s="13" t="s">
        <v>12343</v>
      </c>
      <c r="BT179" s="99"/>
      <c r="BU179" s="99"/>
      <c r="BV179" s="99"/>
      <c r="BW179" s="99"/>
      <c r="BX179" s="99"/>
      <c r="CB179" s="5" t="s">
        <v>12273</v>
      </c>
    </row>
    <row r="180" ht="13.75" spans="1:479">
      <c r="A180" s="88" t="s">
        <v>12357</v>
      </c>
      <c r="B180" s="88" t="s">
        <v>1104</v>
      </c>
      <c r="C180" s="106" t="s">
        <v>1102</v>
      </c>
      <c r="D180" s="169" t="s">
        <v>494</v>
      </c>
      <c r="E180" s="170">
        <v>4</v>
      </c>
      <c r="F180" s="170">
        <v>188</v>
      </c>
      <c r="G180" s="170">
        <f t="shared" si="3"/>
        <v>752</v>
      </c>
      <c r="H180" s="94"/>
      <c r="I180" s="95"/>
      <c r="J180" s="95"/>
      <c r="K180" s="95"/>
      <c r="L180" s="95"/>
      <c r="M180" s="97"/>
      <c r="N180" s="94"/>
      <c r="O180" s="94"/>
      <c r="P180" s="94"/>
      <c r="Q180" s="94"/>
      <c r="R180" s="94"/>
      <c r="S180" s="91"/>
      <c r="T180" s="92"/>
      <c r="U180" s="113">
        <v>65</v>
      </c>
      <c r="V180" s="92">
        <v>49</v>
      </c>
      <c r="W180" s="92">
        <v>99</v>
      </c>
      <c r="X180" s="93"/>
      <c r="Y180" s="94"/>
      <c r="Z180" s="96"/>
      <c r="AA180" s="96"/>
      <c r="AB180" s="95"/>
      <c r="AC180" s="95"/>
      <c r="AD180" s="97"/>
      <c r="AE180" s="94"/>
      <c r="AF180" s="94"/>
      <c r="AG180" s="94"/>
      <c r="AH180" s="94"/>
      <c r="AI180" s="94"/>
      <c r="AJ180" s="94"/>
      <c r="AK180" s="94"/>
      <c r="AL180" s="93"/>
      <c r="AM180" s="93"/>
      <c r="AN180" s="117">
        <v>47</v>
      </c>
      <c r="AO180" s="117">
        <v>64</v>
      </c>
      <c r="AP180" s="117">
        <v>149</v>
      </c>
      <c r="AQ180" s="117">
        <v>38</v>
      </c>
      <c r="AR180" s="91"/>
      <c r="AS180" s="91"/>
      <c r="AT180" s="91">
        <v>82</v>
      </c>
      <c r="AU180" s="91">
        <v>82</v>
      </c>
      <c r="AV180" s="91">
        <v>82</v>
      </c>
      <c r="AW180" s="91">
        <v>82</v>
      </c>
      <c r="AX180" s="91"/>
      <c r="AY180" s="97"/>
      <c r="AZ180" s="97"/>
      <c r="BA180" s="97"/>
      <c r="BB180" s="97"/>
      <c r="BC180" s="99" t="s">
        <v>12337</v>
      </c>
      <c r="BD180" s="99" t="s">
        <v>12281</v>
      </c>
      <c r="BE180" s="99" t="s">
        <v>12275</v>
      </c>
      <c r="BF180" s="111" t="s">
        <v>12272</v>
      </c>
      <c r="BG180" s="103"/>
      <c r="BH180" s="103"/>
      <c r="BI180" s="103"/>
      <c r="BJ180" s="99"/>
      <c r="BK180" s="112" t="s">
        <v>1511</v>
      </c>
      <c r="BL180" s="102"/>
      <c r="BM180" s="99"/>
      <c r="BN180" s="99"/>
      <c r="BO180" s="13">
        <v>201</v>
      </c>
      <c r="BT180" s="99"/>
      <c r="BU180" s="99"/>
      <c r="BV180" s="99"/>
      <c r="BW180" s="99"/>
      <c r="BX180" s="99"/>
      <c r="CB180" s="5" t="s">
        <v>12273</v>
      </c>
    </row>
    <row r="181" ht="13.75" spans="1:479">
      <c r="A181" s="88" t="s">
        <v>12359</v>
      </c>
      <c r="B181" s="88" t="s">
        <v>497</v>
      </c>
      <c r="C181" s="106" t="s">
        <v>5906</v>
      </c>
      <c r="D181" s="169" t="s">
        <v>12266</v>
      </c>
      <c r="E181" s="170">
        <v>12</v>
      </c>
      <c r="F181" s="170">
        <v>7</v>
      </c>
      <c r="G181" s="170">
        <f t="shared" si="3"/>
        <v>84</v>
      </c>
      <c r="H181" s="185"/>
      <c r="I181" s="92"/>
      <c r="J181" s="92">
        <v>13</v>
      </c>
      <c r="K181" s="92">
        <v>18</v>
      </c>
      <c r="L181" s="92">
        <v>26</v>
      </c>
      <c r="M181" s="93">
        <v>38</v>
      </c>
      <c r="N181" s="91"/>
      <c r="O181" s="91">
        <v>11</v>
      </c>
      <c r="P181" s="91">
        <v>11</v>
      </c>
      <c r="Q181" s="91">
        <v>16</v>
      </c>
      <c r="R181" s="91">
        <v>35</v>
      </c>
      <c r="S181" s="91"/>
      <c r="T181" s="92"/>
      <c r="U181" s="113"/>
      <c r="V181" s="92"/>
      <c r="W181" s="92"/>
      <c r="X181" s="93"/>
      <c r="Y181" s="91"/>
      <c r="Z181" s="113"/>
      <c r="AA181" s="113"/>
      <c r="AB181" s="92"/>
      <c r="AC181" s="92"/>
      <c r="AD181" s="93"/>
      <c r="AE181" s="94"/>
      <c r="AF181" s="94"/>
      <c r="AG181" s="94"/>
      <c r="AH181" s="94"/>
      <c r="AI181" s="94"/>
      <c r="AJ181" s="94"/>
      <c r="AK181" s="94"/>
      <c r="AL181" s="93"/>
      <c r="AM181" s="93"/>
      <c r="AN181" s="93">
        <v>11</v>
      </c>
      <c r="AO181" s="93">
        <v>11</v>
      </c>
      <c r="AP181" s="93">
        <v>16</v>
      </c>
      <c r="AQ181" s="93">
        <v>38</v>
      </c>
      <c r="AR181" s="91"/>
      <c r="AS181" s="91"/>
      <c r="AT181" s="91"/>
      <c r="AU181" s="91"/>
      <c r="AV181" s="91"/>
      <c r="AW181" s="91"/>
      <c r="AX181" s="91"/>
      <c r="AY181" s="97"/>
      <c r="AZ181" s="97"/>
      <c r="BA181" s="97"/>
      <c r="BB181" s="97"/>
      <c r="BC181" s="99" t="s">
        <v>12360</v>
      </c>
      <c r="BD181" s="99" t="s">
        <v>12271</v>
      </c>
      <c r="BE181" s="99" t="s">
        <v>12336</v>
      </c>
      <c r="BF181" s="186"/>
      <c r="BG181" s="111" t="s">
        <v>12272</v>
      </c>
      <c r="BH181" s="103"/>
      <c r="BI181" s="103"/>
      <c r="BJ181" s="99"/>
      <c r="BK181" s="112" t="s">
        <v>1511</v>
      </c>
      <c r="BL181" s="102"/>
      <c r="BM181" s="99"/>
      <c r="BN181" s="99"/>
      <c r="BO181" s="13" t="s">
        <v>12343</v>
      </c>
      <c r="BT181" s="99"/>
      <c r="BU181" s="99"/>
      <c r="BV181" s="99"/>
      <c r="BW181" s="99"/>
      <c r="BX181" s="99"/>
      <c r="CB181" s="5" t="s">
        <v>1511</v>
      </c>
    </row>
    <row r="182" ht="13.75" spans="1:479">
      <c r="A182" s="88" t="s">
        <v>12359</v>
      </c>
      <c r="B182" s="88" t="s">
        <v>497</v>
      </c>
      <c r="C182" s="106" t="s">
        <v>5906</v>
      </c>
      <c r="D182" s="169" t="s">
        <v>494</v>
      </c>
      <c r="E182" s="170">
        <v>12</v>
      </c>
      <c r="F182" s="170">
        <v>42</v>
      </c>
      <c r="G182" s="170">
        <f t="shared" si="3"/>
        <v>504</v>
      </c>
      <c r="H182" s="185"/>
      <c r="I182" s="92"/>
      <c r="J182" s="92">
        <v>36</v>
      </c>
      <c r="K182" s="92">
        <v>39</v>
      </c>
      <c r="L182" s="92">
        <v>6</v>
      </c>
      <c r="M182" s="93"/>
      <c r="N182" s="91"/>
      <c r="O182" s="91">
        <v>45</v>
      </c>
      <c r="P182" s="91">
        <v>45</v>
      </c>
      <c r="Q182" s="91">
        <v>6</v>
      </c>
      <c r="R182" s="91"/>
      <c r="S182" s="91"/>
      <c r="T182" s="92"/>
      <c r="U182" s="113"/>
      <c r="V182" s="92"/>
      <c r="W182" s="92"/>
      <c r="X182" s="93"/>
      <c r="Y182" s="91"/>
      <c r="Z182" s="113"/>
      <c r="AA182" s="113"/>
      <c r="AB182" s="92"/>
      <c r="AC182" s="92"/>
      <c r="AD182" s="93"/>
      <c r="AE182" s="94"/>
      <c r="AF182" s="94"/>
      <c r="AG182" s="94"/>
      <c r="AH182" s="94"/>
      <c r="AI182" s="94"/>
      <c r="AJ182" s="94"/>
      <c r="AK182" s="94"/>
      <c r="AL182" s="93"/>
      <c r="AM182" s="93"/>
      <c r="AN182" s="93">
        <v>33</v>
      </c>
      <c r="AO182" s="93">
        <v>44</v>
      </c>
      <c r="AP182" s="93">
        <v>6</v>
      </c>
      <c r="AQ182" s="93"/>
      <c r="AR182" s="91"/>
      <c r="AS182" s="91"/>
      <c r="AT182" s="91"/>
      <c r="AU182" s="91"/>
      <c r="AV182" s="91"/>
      <c r="AW182" s="91"/>
      <c r="AX182" s="91"/>
      <c r="AY182" s="97"/>
      <c r="AZ182" s="97"/>
      <c r="BA182" s="97"/>
      <c r="BB182" s="97"/>
      <c r="BC182" s="99" t="s">
        <v>12361</v>
      </c>
      <c r="BD182" s="99" t="s">
        <v>12275</v>
      </c>
      <c r="BE182" s="99" t="s">
        <v>12337</v>
      </c>
      <c r="BF182" s="186"/>
      <c r="BG182" s="111" t="s">
        <v>12272</v>
      </c>
      <c r="BH182" s="103"/>
      <c r="BI182" s="103"/>
      <c r="BJ182" s="99"/>
      <c r="BK182" s="112" t="s">
        <v>1511</v>
      </c>
      <c r="BL182" s="102"/>
      <c r="BM182" s="99"/>
      <c r="BN182" s="99"/>
      <c r="BO182" s="13">
        <v>201</v>
      </c>
      <c r="BT182" s="99"/>
      <c r="BU182" s="99"/>
      <c r="BV182" s="99"/>
      <c r="BW182" s="99"/>
      <c r="BX182" s="99"/>
      <c r="CB182" s="5" t="s">
        <v>1511</v>
      </c>
    </row>
    <row r="183" ht="13.75" spans="1:479">
      <c r="A183" s="88" t="s">
        <v>12359</v>
      </c>
      <c r="B183" s="88" t="s">
        <v>497</v>
      </c>
      <c r="C183" s="106" t="s">
        <v>496</v>
      </c>
      <c r="D183" s="169" t="s">
        <v>12266</v>
      </c>
      <c r="E183" s="170">
        <v>12</v>
      </c>
      <c r="F183" s="170">
        <v>7</v>
      </c>
      <c r="G183" s="170">
        <f t="shared" si="3"/>
        <v>84</v>
      </c>
      <c r="H183" s="185"/>
      <c r="I183" s="92"/>
      <c r="J183" s="133">
        <v>15</v>
      </c>
      <c r="K183" s="133">
        <v>15</v>
      </c>
      <c r="L183" s="133">
        <v>20</v>
      </c>
      <c r="M183" s="117">
        <v>38</v>
      </c>
      <c r="N183" s="91"/>
      <c r="O183" s="91">
        <v>11</v>
      </c>
      <c r="P183" s="91">
        <v>11</v>
      </c>
      <c r="Q183" s="91">
        <v>16</v>
      </c>
      <c r="R183" s="91">
        <v>35</v>
      </c>
      <c r="S183" s="91"/>
      <c r="T183" s="92"/>
      <c r="U183" s="113"/>
      <c r="V183" s="92"/>
      <c r="W183" s="92"/>
      <c r="X183" s="93"/>
      <c r="Y183" s="91"/>
      <c r="Z183" s="113"/>
      <c r="AA183" s="113"/>
      <c r="AB183" s="92"/>
      <c r="AC183" s="92"/>
      <c r="AD183" s="93"/>
      <c r="AE183" s="94"/>
      <c r="AF183" s="94"/>
      <c r="AG183" s="94"/>
      <c r="AH183" s="94"/>
      <c r="AI183" s="94"/>
      <c r="AJ183" s="94"/>
      <c r="AK183" s="94"/>
      <c r="AL183" s="93"/>
      <c r="AM183" s="93"/>
      <c r="AN183" s="117">
        <v>11</v>
      </c>
      <c r="AO183" s="117">
        <v>11</v>
      </c>
      <c r="AP183" s="117">
        <v>12</v>
      </c>
      <c r="AQ183" s="117">
        <v>40</v>
      </c>
      <c r="AR183" s="91"/>
      <c r="AS183" s="91"/>
      <c r="AT183" s="167"/>
      <c r="AU183" s="167"/>
      <c r="AV183" s="167"/>
      <c r="AW183" s="167"/>
      <c r="AX183" s="167"/>
      <c r="AY183" s="97"/>
      <c r="AZ183" s="97"/>
      <c r="BA183" s="97"/>
      <c r="BB183" s="97"/>
      <c r="BC183" s="99" t="s">
        <v>12297</v>
      </c>
      <c r="BD183" s="99" t="s">
        <v>12271</v>
      </c>
      <c r="BE183" s="99" t="s">
        <v>1366</v>
      </c>
      <c r="BF183" s="186"/>
      <c r="BG183" s="111" t="s">
        <v>12272</v>
      </c>
      <c r="BH183" s="103"/>
      <c r="BI183" s="103"/>
      <c r="BJ183" s="99"/>
      <c r="BK183" s="112" t="s">
        <v>1511</v>
      </c>
      <c r="BL183" s="102"/>
      <c r="BM183" s="99"/>
      <c r="BN183" s="99"/>
      <c r="BO183" s="13" t="s">
        <v>12343</v>
      </c>
      <c r="BT183" s="99"/>
      <c r="BU183" s="99"/>
      <c r="BV183" s="99"/>
      <c r="BW183" s="99"/>
      <c r="BX183" s="99"/>
      <c r="CB183" s="5" t="s">
        <v>1511</v>
      </c>
    </row>
    <row r="184" s="5" customFormat="1" ht="13.75" spans="1:479">
      <c r="A184" s="88" t="s">
        <v>12359</v>
      </c>
      <c r="B184" s="88" t="s">
        <v>497</v>
      </c>
      <c r="C184" s="106" t="s">
        <v>496</v>
      </c>
      <c r="D184" s="169" t="s">
        <v>494</v>
      </c>
      <c r="E184" s="170">
        <v>12</v>
      </c>
      <c r="F184" s="170">
        <v>42</v>
      </c>
      <c r="G184" s="170">
        <f t="shared" si="3"/>
        <v>504</v>
      </c>
      <c r="H184" s="185"/>
      <c r="I184" s="92"/>
      <c r="J184" s="133">
        <v>34</v>
      </c>
      <c r="K184" s="133">
        <v>44</v>
      </c>
      <c r="L184" s="133">
        <v>6</v>
      </c>
      <c r="M184" s="93"/>
      <c r="N184" s="91"/>
      <c r="O184" s="167">
        <v>34</v>
      </c>
      <c r="P184" s="167">
        <v>44</v>
      </c>
      <c r="Q184" s="167">
        <v>6</v>
      </c>
      <c r="R184" s="91"/>
      <c r="S184" s="91"/>
      <c r="T184" s="92"/>
      <c r="U184" s="113"/>
      <c r="V184" s="92"/>
      <c r="W184" s="92"/>
      <c r="X184" s="93"/>
      <c r="Y184" s="91"/>
      <c r="Z184" s="113"/>
      <c r="AA184" s="113"/>
      <c r="AB184" s="92"/>
      <c r="AC184" s="92"/>
      <c r="AD184" s="93"/>
      <c r="AE184" s="94"/>
      <c r="AF184" s="94"/>
      <c r="AG184" s="94"/>
      <c r="AH184" s="94"/>
      <c r="AI184" s="94"/>
      <c r="AJ184" s="94"/>
      <c r="AK184" s="94"/>
      <c r="AL184" s="91"/>
      <c r="AM184" s="91"/>
      <c r="AN184" s="167">
        <v>32</v>
      </c>
      <c r="AO184" s="167">
        <v>35</v>
      </c>
      <c r="AP184" s="167">
        <v>6</v>
      </c>
      <c r="AQ184" s="167">
        <v>40</v>
      </c>
      <c r="AR184" s="91"/>
      <c r="AS184" s="113"/>
      <c r="AT184" s="132"/>
      <c r="AU184" s="132"/>
      <c r="AV184" s="133"/>
      <c r="AW184" s="133"/>
      <c r="AX184" s="117"/>
      <c r="AY184" s="97"/>
      <c r="AZ184" s="97"/>
      <c r="BA184" s="97"/>
      <c r="BB184" s="97"/>
      <c r="BC184" s="99" t="s">
        <v>12300</v>
      </c>
      <c r="BD184" s="99" t="s">
        <v>12275</v>
      </c>
      <c r="BE184" s="99" t="s">
        <v>12362</v>
      </c>
      <c r="BF184" s="186"/>
      <c r="BG184" s="111" t="s">
        <v>12272</v>
      </c>
      <c r="BH184" s="103"/>
      <c r="BI184" s="103"/>
      <c r="BJ184" s="99"/>
      <c r="BK184" s="112" t="s">
        <v>1511</v>
      </c>
      <c r="BL184" s="102"/>
      <c r="BM184" s="99"/>
      <c r="BN184" s="99"/>
      <c r="BO184" s="13">
        <v>201</v>
      </c>
      <c r="BP184" s="13"/>
      <c r="BQ184" s="13"/>
      <c r="BR184" s="13"/>
      <c r="BS184" s="13"/>
      <c r="BT184" s="99"/>
      <c r="BU184" s="99"/>
      <c r="BV184" s="99"/>
      <c r="BW184" s="99"/>
      <c r="BX184" s="99"/>
      <c r="BY184" s="13"/>
      <c r="BZ184" s="13"/>
      <c r="CA184" s="13"/>
      <c r="CB184" s="5" t="s">
        <v>1511</v>
      </c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</row>
    <row r="185" s="5" customFormat="1" ht="13.75" spans="1:479">
      <c r="A185" s="134" t="s">
        <v>12363</v>
      </c>
      <c r="B185" s="88" t="s">
        <v>10018</v>
      </c>
      <c r="C185" s="106" t="s">
        <v>10635</v>
      </c>
      <c r="D185" s="169" t="s">
        <v>12266</v>
      </c>
      <c r="E185" s="170">
        <v>2</v>
      </c>
      <c r="F185" s="170">
        <v>668</v>
      </c>
      <c r="G185" s="170">
        <f t="shared" si="3"/>
        <v>1336</v>
      </c>
      <c r="H185" s="94"/>
      <c r="I185" s="95"/>
      <c r="J185" s="95"/>
      <c r="K185" s="95"/>
      <c r="L185" s="95"/>
      <c r="M185" s="97"/>
      <c r="N185" s="94"/>
      <c r="O185" s="94"/>
      <c r="P185" s="94"/>
      <c r="Q185" s="94"/>
      <c r="R185" s="94"/>
      <c r="S185" s="91"/>
      <c r="T185" s="92"/>
      <c r="U185" s="113">
        <v>110</v>
      </c>
      <c r="V185" s="92">
        <v>95</v>
      </c>
      <c r="W185" s="92">
        <v>39</v>
      </c>
      <c r="X185" s="93"/>
      <c r="Y185" s="91"/>
      <c r="Z185" s="113"/>
      <c r="AA185" s="113">
        <v>75</v>
      </c>
      <c r="AB185" s="92">
        <v>93</v>
      </c>
      <c r="AC185" s="92">
        <v>36</v>
      </c>
      <c r="AD185" s="93"/>
      <c r="AE185" s="94"/>
      <c r="AF185" s="94"/>
      <c r="AG185" s="94"/>
      <c r="AH185" s="94"/>
      <c r="AI185" s="94"/>
      <c r="AJ185" s="94"/>
      <c r="AK185" s="94"/>
      <c r="AL185" s="91"/>
      <c r="AM185" s="91"/>
      <c r="AN185" s="91"/>
      <c r="AO185" s="91"/>
      <c r="AP185" s="91"/>
      <c r="AQ185" s="91"/>
      <c r="AR185" s="91"/>
      <c r="AS185" s="113"/>
      <c r="AT185" s="113"/>
      <c r="AU185" s="113"/>
      <c r="AV185" s="92"/>
      <c r="AW185" s="92"/>
      <c r="AX185" s="93"/>
      <c r="AY185" s="97"/>
      <c r="AZ185" s="97"/>
      <c r="BA185" s="97"/>
      <c r="BB185" s="97"/>
      <c r="BC185" s="99" t="s">
        <v>12280</v>
      </c>
      <c r="BD185" s="99" t="s">
        <v>12279</v>
      </c>
      <c r="BE185" s="99" t="s">
        <v>12271</v>
      </c>
      <c r="BF185" s="111" t="s">
        <v>12272</v>
      </c>
      <c r="BG185" s="103"/>
      <c r="BH185" s="103"/>
      <c r="BI185" s="103"/>
      <c r="BJ185" s="99"/>
      <c r="BK185" s="112" t="s">
        <v>1511</v>
      </c>
      <c r="BL185" s="102"/>
      <c r="BM185" s="99"/>
      <c r="BN185" s="99"/>
      <c r="BO185" s="13" t="s">
        <v>12343</v>
      </c>
      <c r="BP185" s="13"/>
      <c r="BQ185" s="13"/>
      <c r="BR185" s="13"/>
      <c r="BS185" s="13"/>
      <c r="BT185" s="99"/>
      <c r="BU185" s="99"/>
      <c r="BV185" s="99"/>
      <c r="BW185" s="99"/>
      <c r="BX185" s="99"/>
      <c r="BY185" s="13"/>
      <c r="BZ185" s="13"/>
      <c r="CA185" s="13"/>
      <c r="CB185" s="5" t="s">
        <v>12273</v>
      </c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</row>
    <row r="186" ht="13.75" spans="1:479">
      <c r="A186" s="134" t="s">
        <v>12363</v>
      </c>
      <c r="B186" s="88" t="s">
        <v>10018</v>
      </c>
      <c r="C186" s="187" t="s">
        <v>10635</v>
      </c>
      <c r="D186" s="169" t="s">
        <v>494</v>
      </c>
      <c r="E186" s="170">
        <v>2</v>
      </c>
      <c r="F186" s="170">
        <v>211</v>
      </c>
      <c r="G186" s="170">
        <f t="shared" si="3"/>
        <v>422</v>
      </c>
      <c r="H186" s="94"/>
      <c r="I186" s="95"/>
      <c r="J186" s="95"/>
      <c r="K186" s="95"/>
      <c r="L186" s="95"/>
      <c r="M186" s="97"/>
      <c r="N186" s="94"/>
      <c r="O186" s="94"/>
      <c r="P186" s="94"/>
      <c r="Q186" s="94"/>
      <c r="R186" s="94"/>
      <c r="S186" s="91"/>
      <c r="T186" s="92"/>
      <c r="U186" s="113">
        <v>41</v>
      </c>
      <c r="V186" s="92">
        <v>43</v>
      </c>
      <c r="W186" s="92">
        <v>37</v>
      </c>
      <c r="X186" s="93"/>
      <c r="Y186" s="91"/>
      <c r="Z186" s="113"/>
      <c r="AA186" s="113">
        <v>28</v>
      </c>
      <c r="AB186" s="92">
        <v>48</v>
      </c>
      <c r="AC186" s="92">
        <v>39</v>
      </c>
      <c r="AD186" s="93"/>
      <c r="AE186" s="94"/>
      <c r="AF186" s="94"/>
      <c r="AG186" s="94"/>
      <c r="AH186" s="94"/>
      <c r="AI186" s="94"/>
      <c r="AJ186" s="94"/>
      <c r="AK186" s="94"/>
      <c r="AL186" s="91"/>
      <c r="AM186" s="91"/>
      <c r="AN186" s="92"/>
      <c r="AO186" s="92"/>
      <c r="AP186" s="92"/>
      <c r="AQ186" s="91"/>
      <c r="AR186" s="91"/>
      <c r="AS186" s="113"/>
      <c r="AT186" s="113"/>
      <c r="AU186" s="113"/>
      <c r="AV186" s="92"/>
      <c r="AW186" s="92"/>
      <c r="AX186" s="93"/>
      <c r="AY186" s="97"/>
      <c r="AZ186" s="97"/>
      <c r="BA186" s="97"/>
      <c r="BB186" s="97"/>
      <c r="BC186" s="99" t="s">
        <v>12282</v>
      </c>
      <c r="BD186" s="99" t="s">
        <v>12281</v>
      </c>
      <c r="BE186" s="99" t="s">
        <v>12337</v>
      </c>
      <c r="BF186" s="111" t="s">
        <v>12272</v>
      </c>
      <c r="BG186" s="103"/>
      <c r="BH186" s="103"/>
      <c r="BI186" s="103"/>
      <c r="BJ186" s="99"/>
      <c r="BK186" s="112" t="s">
        <v>1511</v>
      </c>
      <c r="BL186" s="102"/>
      <c r="BM186" s="99"/>
      <c r="BN186" s="99"/>
      <c r="BO186" s="13">
        <v>201</v>
      </c>
      <c r="BT186" s="99"/>
      <c r="BU186" s="99"/>
      <c r="BV186" s="99"/>
      <c r="BW186" s="99"/>
      <c r="BX186" s="99"/>
      <c r="CB186" s="5" t="s">
        <v>12273</v>
      </c>
    </row>
    <row r="187" ht="13.75" spans="1:479">
      <c r="A187" s="134" t="s">
        <v>12363</v>
      </c>
      <c r="B187" s="88" t="s">
        <v>10205</v>
      </c>
      <c r="C187" s="106" t="s">
        <v>10204</v>
      </c>
      <c r="D187" s="169" t="s">
        <v>12266</v>
      </c>
      <c r="E187" s="170">
        <v>2</v>
      </c>
      <c r="F187" s="170">
        <v>676</v>
      </c>
      <c r="G187" s="170">
        <f t="shared" si="3"/>
        <v>1352</v>
      </c>
      <c r="H187" s="94"/>
      <c r="I187" s="95"/>
      <c r="J187" s="95"/>
      <c r="K187" s="95"/>
      <c r="L187" s="95"/>
      <c r="M187" s="97"/>
      <c r="N187" s="94"/>
      <c r="O187" s="94"/>
      <c r="P187" s="94"/>
      <c r="Q187" s="94"/>
      <c r="R187" s="94"/>
      <c r="S187" s="91"/>
      <c r="T187" s="92"/>
      <c r="U187" s="113">
        <v>107</v>
      </c>
      <c r="V187" s="92">
        <v>97</v>
      </c>
      <c r="W187" s="92">
        <v>39</v>
      </c>
      <c r="X187" s="93"/>
      <c r="Y187" s="91"/>
      <c r="Z187" s="113"/>
      <c r="AA187" s="113">
        <v>73</v>
      </c>
      <c r="AB187" s="92">
        <v>94</v>
      </c>
      <c r="AC187" s="92">
        <v>60</v>
      </c>
      <c r="AD187" s="93"/>
      <c r="AE187" s="94"/>
      <c r="AF187" s="94"/>
      <c r="AG187" s="94"/>
      <c r="AH187" s="94"/>
      <c r="AI187" s="94"/>
      <c r="AJ187" s="94"/>
      <c r="AK187" s="94"/>
      <c r="AL187" s="91"/>
      <c r="AM187" s="91"/>
      <c r="AN187" s="92"/>
      <c r="AO187" s="92"/>
      <c r="AP187" s="92"/>
      <c r="AQ187" s="91"/>
      <c r="AR187" s="91"/>
      <c r="AS187" s="113"/>
      <c r="AT187" s="113"/>
      <c r="AU187" s="113"/>
      <c r="AV187" s="92"/>
      <c r="AW187" s="92"/>
      <c r="AX187" s="93"/>
      <c r="AY187" s="97"/>
      <c r="AZ187" s="97"/>
      <c r="BA187" s="97"/>
      <c r="BB187" s="97"/>
      <c r="BC187" s="99" t="s">
        <v>12280</v>
      </c>
      <c r="BD187" s="99" t="s">
        <v>12279</v>
      </c>
      <c r="BE187" s="99" t="s">
        <v>12271</v>
      </c>
      <c r="BF187" s="111" t="s">
        <v>12272</v>
      </c>
      <c r="BG187" s="103"/>
      <c r="BH187" s="103"/>
      <c r="BI187" s="103"/>
      <c r="BJ187" s="99"/>
      <c r="BK187" s="112" t="s">
        <v>1511</v>
      </c>
      <c r="BL187" s="102"/>
      <c r="BM187" s="99"/>
      <c r="BN187" s="99"/>
      <c r="BO187" s="13" t="s">
        <v>12343</v>
      </c>
      <c r="BT187" s="99"/>
      <c r="BU187" s="99"/>
      <c r="BV187" s="99"/>
      <c r="BW187" s="99"/>
      <c r="BX187" s="99"/>
      <c r="CB187" s="5" t="s">
        <v>12273</v>
      </c>
    </row>
    <row r="188" ht="13.75" spans="1:479">
      <c r="A188" s="134" t="s">
        <v>12363</v>
      </c>
      <c r="B188" s="88" t="s">
        <v>10205</v>
      </c>
      <c r="C188" s="187" t="s">
        <v>10204</v>
      </c>
      <c r="D188" s="169" t="s">
        <v>494</v>
      </c>
      <c r="E188" s="88">
        <v>2</v>
      </c>
      <c r="F188" s="88">
        <v>221</v>
      </c>
      <c r="G188" s="170">
        <f t="shared" si="3"/>
        <v>442</v>
      </c>
      <c r="H188" s="94"/>
      <c r="I188" s="95"/>
      <c r="J188" s="95"/>
      <c r="K188" s="95"/>
      <c r="L188" s="95"/>
      <c r="M188" s="97"/>
      <c r="N188" s="94"/>
      <c r="O188" s="94"/>
      <c r="P188" s="94"/>
      <c r="Q188" s="94"/>
      <c r="R188" s="94"/>
      <c r="S188" s="91"/>
      <c r="T188" s="92"/>
      <c r="U188" s="113">
        <v>38</v>
      </c>
      <c r="V188" s="92">
        <v>43</v>
      </c>
      <c r="W188" s="92">
        <v>36</v>
      </c>
      <c r="X188" s="93"/>
      <c r="Y188" s="91"/>
      <c r="Z188" s="113"/>
      <c r="AA188" s="113">
        <v>28</v>
      </c>
      <c r="AB188" s="92">
        <v>40</v>
      </c>
      <c r="AC188" s="92">
        <v>42</v>
      </c>
      <c r="AD188" s="93"/>
      <c r="AE188" s="94"/>
      <c r="AF188" s="94"/>
      <c r="AG188" s="94"/>
      <c r="AH188" s="94"/>
      <c r="AI188" s="94"/>
      <c r="AJ188" s="94"/>
      <c r="AK188" s="94"/>
      <c r="AL188" s="91"/>
      <c r="AM188" s="91"/>
      <c r="AN188" s="92"/>
      <c r="AO188" s="92"/>
      <c r="AP188" s="92"/>
      <c r="AQ188" s="91"/>
      <c r="AR188" s="91"/>
      <c r="AS188" s="113"/>
      <c r="AT188" s="113"/>
      <c r="AU188" s="113"/>
      <c r="AV188" s="92"/>
      <c r="AW188" s="92"/>
      <c r="AX188" s="93"/>
      <c r="AY188" s="97"/>
      <c r="AZ188" s="97"/>
      <c r="BA188" s="97"/>
      <c r="BB188" s="97"/>
      <c r="BC188" s="99" t="s">
        <v>12282</v>
      </c>
      <c r="BD188" s="99" t="s">
        <v>12281</v>
      </c>
      <c r="BE188" s="99" t="s">
        <v>12337</v>
      </c>
      <c r="BF188" s="111" t="s">
        <v>12272</v>
      </c>
      <c r="BG188" s="103"/>
      <c r="BH188" s="103"/>
      <c r="BI188" s="103"/>
      <c r="BJ188" s="99"/>
      <c r="BK188" s="112" t="s">
        <v>1511</v>
      </c>
      <c r="BL188" s="102"/>
      <c r="BM188" s="99"/>
      <c r="BN188" s="99"/>
      <c r="BO188" s="13">
        <v>201</v>
      </c>
      <c r="BT188" s="99"/>
      <c r="BU188" s="99"/>
      <c r="BV188" s="99"/>
      <c r="BW188" s="99"/>
      <c r="BX188" s="99"/>
      <c r="CB188" s="5" t="s">
        <v>12273</v>
      </c>
    </row>
    <row r="189" ht="13.75" spans="1:479">
      <c r="A189" s="134" t="s">
        <v>12363</v>
      </c>
      <c r="B189" s="88" t="s">
        <v>10205</v>
      </c>
      <c r="C189" s="106" t="s">
        <v>11181</v>
      </c>
      <c r="D189" s="169" t="s">
        <v>12266</v>
      </c>
      <c r="E189" s="88">
        <v>2</v>
      </c>
      <c r="F189" s="88">
        <v>676</v>
      </c>
      <c r="G189" s="170">
        <f t="shared" si="3"/>
        <v>1352</v>
      </c>
      <c r="H189" s="94"/>
      <c r="I189" s="95"/>
      <c r="J189" s="95"/>
      <c r="K189" s="95"/>
      <c r="L189" s="95"/>
      <c r="M189" s="97"/>
      <c r="N189" s="94"/>
      <c r="O189" s="94"/>
      <c r="P189" s="94"/>
      <c r="Q189" s="94"/>
      <c r="R189" s="94"/>
      <c r="S189" s="91"/>
      <c r="T189" s="92"/>
      <c r="U189" s="113">
        <v>107</v>
      </c>
      <c r="V189" s="92">
        <v>97</v>
      </c>
      <c r="W189" s="92">
        <v>39</v>
      </c>
      <c r="X189" s="93"/>
      <c r="Y189" s="91"/>
      <c r="Z189" s="113"/>
      <c r="AA189" s="113">
        <v>73</v>
      </c>
      <c r="AB189" s="92">
        <v>94</v>
      </c>
      <c r="AC189" s="92">
        <v>60</v>
      </c>
      <c r="AD189" s="93"/>
      <c r="AE189" s="94"/>
      <c r="AF189" s="94"/>
      <c r="AG189" s="94"/>
      <c r="AH189" s="94"/>
      <c r="AI189" s="94"/>
      <c r="AJ189" s="94"/>
      <c r="AK189" s="94"/>
      <c r="AL189" s="91"/>
      <c r="AM189" s="91"/>
      <c r="AN189" s="92"/>
      <c r="AO189" s="92"/>
      <c r="AP189" s="92"/>
      <c r="AQ189" s="91"/>
      <c r="AR189" s="91"/>
      <c r="AS189" s="113"/>
      <c r="AT189" s="113"/>
      <c r="AU189" s="113"/>
      <c r="AV189" s="92"/>
      <c r="AW189" s="92"/>
      <c r="AX189" s="93"/>
      <c r="AY189" s="97"/>
      <c r="AZ189" s="97"/>
      <c r="BA189" s="97"/>
      <c r="BB189" s="97"/>
      <c r="BC189" s="99" t="s">
        <v>12280</v>
      </c>
      <c r="BD189" s="99" t="s">
        <v>12279</v>
      </c>
      <c r="BE189" s="99" t="s">
        <v>12271</v>
      </c>
      <c r="BF189" s="111" t="s">
        <v>12272</v>
      </c>
      <c r="BG189" s="103"/>
      <c r="BH189" s="103"/>
      <c r="BI189" s="103"/>
      <c r="BJ189" s="99"/>
      <c r="BK189" s="112" t="s">
        <v>1511</v>
      </c>
      <c r="BL189" s="102"/>
      <c r="BM189" s="99"/>
      <c r="BN189" s="99"/>
      <c r="BO189" s="13" t="s">
        <v>12343</v>
      </c>
      <c r="BT189" s="99"/>
      <c r="BU189" s="99"/>
      <c r="BV189" s="99"/>
      <c r="BW189" s="99"/>
      <c r="BX189" s="99"/>
      <c r="CB189" s="5" t="s">
        <v>12273</v>
      </c>
    </row>
    <row r="190" ht="13.75" spans="1:479">
      <c r="A190" s="134" t="s">
        <v>12363</v>
      </c>
      <c r="B190" s="88" t="s">
        <v>10205</v>
      </c>
      <c r="C190" s="187" t="s">
        <v>11181</v>
      </c>
      <c r="D190" s="169" t="s">
        <v>494</v>
      </c>
      <c r="E190" s="88">
        <v>2</v>
      </c>
      <c r="F190" s="88">
        <v>221</v>
      </c>
      <c r="G190" s="170">
        <f t="shared" si="3"/>
        <v>442</v>
      </c>
      <c r="H190" s="94"/>
      <c r="I190" s="95"/>
      <c r="J190" s="95"/>
      <c r="K190" s="95"/>
      <c r="L190" s="95"/>
      <c r="M190" s="97"/>
      <c r="N190" s="94"/>
      <c r="O190" s="94"/>
      <c r="P190" s="94"/>
      <c r="Q190" s="94"/>
      <c r="R190" s="94"/>
      <c r="S190" s="91"/>
      <c r="T190" s="92"/>
      <c r="U190" s="113">
        <v>38</v>
      </c>
      <c r="V190" s="92">
        <v>43</v>
      </c>
      <c r="W190" s="92">
        <v>36</v>
      </c>
      <c r="X190" s="93"/>
      <c r="Y190" s="91"/>
      <c r="Z190" s="113"/>
      <c r="AA190" s="113">
        <v>28</v>
      </c>
      <c r="AB190" s="92">
        <v>40</v>
      </c>
      <c r="AC190" s="92">
        <v>42</v>
      </c>
      <c r="AD190" s="93"/>
      <c r="AE190" s="94"/>
      <c r="AF190" s="94"/>
      <c r="AG190" s="94"/>
      <c r="AH190" s="94"/>
      <c r="AI190" s="94"/>
      <c r="AJ190" s="94"/>
      <c r="AK190" s="94"/>
      <c r="AL190" s="91"/>
      <c r="AM190" s="91"/>
      <c r="AN190" s="92"/>
      <c r="AO190" s="92"/>
      <c r="AP190" s="92"/>
      <c r="AQ190" s="91"/>
      <c r="AR190" s="91"/>
      <c r="AS190" s="113"/>
      <c r="AT190" s="113"/>
      <c r="AU190" s="113"/>
      <c r="AV190" s="92"/>
      <c r="AW190" s="92"/>
      <c r="AX190" s="93"/>
      <c r="AY190" s="97"/>
      <c r="AZ190" s="97"/>
      <c r="BA190" s="97"/>
      <c r="BB190" s="97"/>
      <c r="BC190" s="99" t="s">
        <v>12282</v>
      </c>
      <c r="BD190" s="99" t="s">
        <v>12281</v>
      </c>
      <c r="BE190" s="99" t="s">
        <v>12337</v>
      </c>
      <c r="BF190" s="111" t="s">
        <v>12272</v>
      </c>
      <c r="BG190" s="103"/>
      <c r="BH190" s="103"/>
      <c r="BI190" s="103"/>
      <c r="BJ190" s="99"/>
      <c r="BK190" s="112" t="s">
        <v>1511</v>
      </c>
      <c r="BL190" s="102"/>
      <c r="BM190" s="99"/>
      <c r="BN190" s="99"/>
      <c r="BO190" s="13">
        <v>201</v>
      </c>
      <c r="BT190" s="99"/>
      <c r="BU190" s="99"/>
      <c r="BV190" s="99"/>
      <c r="BW190" s="99"/>
      <c r="BX190" s="99"/>
      <c r="CB190" s="5" t="s">
        <v>12273</v>
      </c>
    </row>
    <row r="191" ht="13.75" spans="1:479">
      <c r="A191" s="134" t="s">
        <v>12363</v>
      </c>
      <c r="B191" s="88" t="s">
        <v>10184</v>
      </c>
      <c r="C191" s="106" t="s">
        <v>10183</v>
      </c>
      <c r="D191" s="169" t="s">
        <v>12266</v>
      </c>
      <c r="E191" s="88">
        <v>2</v>
      </c>
      <c r="F191" s="88">
        <v>668</v>
      </c>
      <c r="G191" s="170">
        <f t="shared" si="3"/>
        <v>1336</v>
      </c>
      <c r="H191" s="94"/>
      <c r="I191" s="95"/>
      <c r="J191" s="95"/>
      <c r="K191" s="95"/>
      <c r="L191" s="95"/>
      <c r="M191" s="97"/>
      <c r="N191" s="94"/>
      <c r="O191" s="94"/>
      <c r="P191" s="94"/>
      <c r="Q191" s="94"/>
      <c r="R191" s="94"/>
      <c r="S191" s="91"/>
      <c r="T191" s="92"/>
      <c r="U191" s="115">
        <v>90</v>
      </c>
      <c r="V191" s="116">
        <v>90</v>
      </c>
      <c r="W191" s="116">
        <v>36</v>
      </c>
      <c r="X191" s="93"/>
      <c r="Y191" s="91"/>
      <c r="Z191" s="113"/>
      <c r="AA191" s="113">
        <v>75</v>
      </c>
      <c r="AB191" s="92">
        <v>93</v>
      </c>
      <c r="AC191" s="92">
        <v>36</v>
      </c>
      <c r="AD191" s="93"/>
      <c r="AE191" s="94"/>
      <c r="AF191" s="94"/>
      <c r="AG191" s="94"/>
      <c r="AH191" s="94"/>
      <c r="AI191" s="94"/>
      <c r="AJ191" s="94"/>
      <c r="AK191" s="94"/>
      <c r="AL191" s="91"/>
      <c r="AM191" s="91"/>
      <c r="AN191" s="92"/>
      <c r="AO191" s="92"/>
      <c r="AP191" s="92"/>
      <c r="AQ191" s="91"/>
      <c r="AR191" s="91"/>
      <c r="AS191" s="113"/>
      <c r="AT191" s="113"/>
      <c r="AU191" s="113"/>
      <c r="AV191" s="92"/>
      <c r="AW191" s="92"/>
      <c r="AX191" s="93"/>
      <c r="AY191" s="97"/>
      <c r="AZ191" s="97"/>
      <c r="BA191" s="97"/>
      <c r="BB191" s="97"/>
      <c r="BC191" s="99" t="s">
        <v>12280</v>
      </c>
      <c r="BD191" s="99" t="s">
        <v>12279</v>
      </c>
      <c r="BE191" s="99" t="s">
        <v>12271</v>
      </c>
      <c r="BF191" s="111" t="s">
        <v>12272</v>
      </c>
      <c r="BG191" s="103"/>
      <c r="BH191" s="103"/>
      <c r="BI191" s="103"/>
      <c r="BJ191" s="99"/>
      <c r="BK191" s="112" t="s">
        <v>1511</v>
      </c>
      <c r="BL191" s="102"/>
      <c r="BM191" s="99"/>
      <c r="BN191" s="99"/>
      <c r="BO191" s="13" t="s">
        <v>12343</v>
      </c>
      <c r="BT191" s="99"/>
      <c r="BU191" s="99"/>
      <c r="BV191" s="99"/>
      <c r="BW191" s="99"/>
      <c r="BX191" s="99"/>
      <c r="CB191" s="5" t="s">
        <v>12273</v>
      </c>
    </row>
    <row r="192" ht="13.75" spans="1:479">
      <c r="A192" s="134" t="s">
        <v>12363</v>
      </c>
      <c r="B192" s="88" t="s">
        <v>10184</v>
      </c>
      <c r="C192" s="187" t="s">
        <v>10183</v>
      </c>
      <c r="D192" s="169" t="s">
        <v>494</v>
      </c>
      <c r="E192" s="88">
        <v>2</v>
      </c>
      <c r="F192" s="88">
        <v>211</v>
      </c>
      <c r="G192" s="170">
        <f t="shared" si="3"/>
        <v>422</v>
      </c>
      <c r="H192" s="94"/>
      <c r="I192" s="95"/>
      <c r="J192" s="95"/>
      <c r="K192" s="95"/>
      <c r="L192" s="95"/>
      <c r="M192" s="97"/>
      <c r="N192" s="94"/>
      <c r="O192" s="94"/>
      <c r="P192" s="94"/>
      <c r="Q192" s="94"/>
      <c r="R192" s="94"/>
      <c r="S192" s="91"/>
      <c r="T192" s="92"/>
      <c r="U192" s="115">
        <v>31</v>
      </c>
      <c r="V192" s="116">
        <v>37</v>
      </c>
      <c r="W192" s="116">
        <v>35</v>
      </c>
      <c r="X192" s="93"/>
      <c r="Y192" s="91"/>
      <c r="Z192" s="113"/>
      <c r="AA192" s="113">
        <v>28</v>
      </c>
      <c r="AB192" s="92">
        <v>48</v>
      </c>
      <c r="AC192" s="92">
        <v>39</v>
      </c>
      <c r="AD192" s="93"/>
      <c r="AE192" s="94"/>
      <c r="AF192" s="94"/>
      <c r="AG192" s="94"/>
      <c r="AH192" s="94"/>
      <c r="AI192" s="94"/>
      <c r="AJ192" s="94"/>
      <c r="AK192" s="94"/>
      <c r="AL192" s="91"/>
      <c r="AM192" s="91"/>
      <c r="AN192" s="92"/>
      <c r="AO192" s="92"/>
      <c r="AP192" s="92"/>
      <c r="AQ192" s="91"/>
      <c r="AR192" s="91"/>
      <c r="AS192" s="113"/>
      <c r="AT192" s="113"/>
      <c r="AU192" s="113"/>
      <c r="AV192" s="92"/>
      <c r="AW192" s="92"/>
      <c r="AX192" s="93"/>
      <c r="AY192" s="97"/>
      <c r="AZ192" s="97"/>
      <c r="BA192" s="97"/>
      <c r="BB192" s="97"/>
      <c r="BC192" s="99" t="s">
        <v>12282</v>
      </c>
      <c r="BD192" s="99" t="s">
        <v>12281</v>
      </c>
      <c r="BE192" s="99" t="s">
        <v>12337</v>
      </c>
      <c r="BF192" s="111" t="s">
        <v>12272</v>
      </c>
      <c r="BG192" s="103"/>
      <c r="BH192" s="103"/>
      <c r="BI192" s="103"/>
      <c r="BJ192" s="99"/>
      <c r="BK192" s="112" t="s">
        <v>1511</v>
      </c>
      <c r="BL192" s="102"/>
      <c r="BM192" s="99"/>
      <c r="BN192" s="99"/>
      <c r="BO192" s="13">
        <v>201</v>
      </c>
      <c r="BT192" s="99"/>
      <c r="BU192" s="99"/>
      <c r="BV192" s="99"/>
      <c r="BW192" s="99"/>
      <c r="BX192" s="99"/>
      <c r="CB192" s="5" t="s">
        <v>12273</v>
      </c>
    </row>
    <row r="193" ht="13.75" spans="1:479">
      <c r="A193" s="134" t="s">
        <v>12363</v>
      </c>
      <c r="B193" s="88" t="s">
        <v>10184</v>
      </c>
      <c r="C193" s="106" t="s">
        <v>11428</v>
      </c>
      <c r="D193" s="169" t="s">
        <v>12266</v>
      </c>
      <c r="E193" s="88">
        <v>2</v>
      </c>
      <c r="F193" s="88">
        <v>668</v>
      </c>
      <c r="G193" s="170">
        <f t="shared" si="3"/>
        <v>1336</v>
      </c>
      <c r="H193" s="94"/>
      <c r="I193" s="95"/>
      <c r="J193" s="95"/>
      <c r="K193" s="95"/>
      <c r="L193" s="95"/>
      <c r="M193" s="97"/>
      <c r="N193" s="94"/>
      <c r="O193" s="94"/>
      <c r="P193" s="94"/>
      <c r="Q193" s="94"/>
      <c r="R193" s="94"/>
      <c r="S193" s="91"/>
      <c r="T193" s="92"/>
      <c r="U193" s="132">
        <v>85</v>
      </c>
      <c r="V193" s="133">
        <v>90</v>
      </c>
      <c r="W193" s="133">
        <v>40</v>
      </c>
      <c r="X193" s="93"/>
      <c r="Y193" s="91"/>
      <c r="Z193" s="113"/>
      <c r="AA193" s="113">
        <v>75</v>
      </c>
      <c r="AB193" s="92">
        <v>93</v>
      </c>
      <c r="AC193" s="92">
        <v>36</v>
      </c>
      <c r="AD193" s="93"/>
      <c r="AE193" s="94"/>
      <c r="AF193" s="94"/>
      <c r="AG193" s="94"/>
      <c r="AH193" s="94"/>
      <c r="AI193" s="94"/>
      <c r="AJ193" s="94"/>
      <c r="AK193" s="94"/>
      <c r="AL193" s="91"/>
      <c r="AM193" s="91"/>
      <c r="AN193" s="92"/>
      <c r="AO193" s="92"/>
      <c r="AP193" s="92"/>
      <c r="AQ193" s="91"/>
      <c r="AR193" s="91"/>
      <c r="AS193" s="113"/>
      <c r="AT193" s="113"/>
      <c r="AU193" s="113"/>
      <c r="AV193" s="92"/>
      <c r="AW193" s="92"/>
      <c r="AX193" s="93"/>
      <c r="AY193" s="97"/>
      <c r="AZ193" s="97"/>
      <c r="BA193" s="97"/>
      <c r="BB193" s="97"/>
      <c r="BC193" s="99" t="s">
        <v>12280</v>
      </c>
      <c r="BD193" s="99" t="s">
        <v>12279</v>
      </c>
      <c r="BE193" s="99" t="s">
        <v>12271</v>
      </c>
      <c r="BF193" s="111" t="s">
        <v>12272</v>
      </c>
      <c r="BG193" s="103"/>
      <c r="BH193" s="103"/>
      <c r="BI193" s="103"/>
      <c r="BJ193" s="99"/>
      <c r="BK193" s="112" t="s">
        <v>1511</v>
      </c>
      <c r="BL193" s="102"/>
      <c r="BM193" s="99"/>
      <c r="BN193" s="99"/>
      <c r="BO193" s="13" t="s">
        <v>12343</v>
      </c>
      <c r="BT193" s="99"/>
      <c r="BU193" s="99"/>
      <c r="BV193" s="99"/>
      <c r="BW193" s="99"/>
      <c r="BX193" s="99"/>
      <c r="CB193" s="5" t="s">
        <v>12273</v>
      </c>
    </row>
    <row r="194" ht="13.75" spans="1:479">
      <c r="A194" s="134" t="s">
        <v>12363</v>
      </c>
      <c r="B194" s="88" t="s">
        <v>10184</v>
      </c>
      <c r="C194" s="187" t="s">
        <v>11428</v>
      </c>
      <c r="D194" s="169" t="s">
        <v>494</v>
      </c>
      <c r="E194" s="88">
        <v>2</v>
      </c>
      <c r="F194" s="88">
        <v>211</v>
      </c>
      <c r="G194" s="170">
        <f t="shared" si="3"/>
        <v>422</v>
      </c>
      <c r="H194" s="94"/>
      <c r="I194" s="95"/>
      <c r="J194" s="95"/>
      <c r="K194" s="95"/>
      <c r="L194" s="95"/>
      <c r="M194" s="97"/>
      <c r="N194" s="94"/>
      <c r="O194" s="94"/>
      <c r="P194" s="94"/>
      <c r="Q194" s="94"/>
      <c r="R194" s="94"/>
      <c r="S194" s="91"/>
      <c r="T194" s="92"/>
      <c r="U194" s="132">
        <v>29</v>
      </c>
      <c r="V194" s="133">
        <v>41</v>
      </c>
      <c r="W194" s="133">
        <v>42</v>
      </c>
      <c r="X194" s="93"/>
      <c r="Y194" s="91"/>
      <c r="Z194" s="113"/>
      <c r="AA194" s="113">
        <v>28</v>
      </c>
      <c r="AB194" s="92">
        <v>48</v>
      </c>
      <c r="AC194" s="92">
        <v>44</v>
      </c>
      <c r="AD194" s="93"/>
      <c r="AE194" s="94"/>
      <c r="AF194" s="94"/>
      <c r="AG194" s="94"/>
      <c r="AH194" s="94"/>
      <c r="AI194" s="94"/>
      <c r="AJ194" s="94"/>
      <c r="AK194" s="94"/>
      <c r="AL194" s="91"/>
      <c r="AM194" s="91"/>
      <c r="AN194" s="92"/>
      <c r="AO194" s="92"/>
      <c r="AP194" s="92"/>
      <c r="AQ194" s="91"/>
      <c r="AR194" s="91"/>
      <c r="AS194" s="113"/>
      <c r="AT194" s="113"/>
      <c r="AU194" s="113"/>
      <c r="AV194" s="92"/>
      <c r="AW194" s="92"/>
      <c r="AX194" s="93"/>
      <c r="AY194" s="97"/>
      <c r="AZ194" s="97"/>
      <c r="BA194" s="97"/>
      <c r="BB194" s="97"/>
      <c r="BC194" s="99" t="s">
        <v>12282</v>
      </c>
      <c r="BD194" s="99" t="s">
        <v>12281</v>
      </c>
      <c r="BE194" s="99" t="s">
        <v>12337</v>
      </c>
      <c r="BF194" s="111" t="s">
        <v>12272</v>
      </c>
      <c r="BG194" s="103"/>
      <c r="BH194" s="103"/>
      <c r="BI194" s="103"/>
      <c r="BJ194" s="99"/>
      <c r="BK194" s="112" t="s">
        <v>1511</v>
      </c>
      <c r="BL194" s="102"/>
      <c r="BM194" s="99"/>
      <c r="BN194" s="99"/>
      <c r="BO194" s="13">
        <v>201</v>
      </c>
      <c r="BT194" s="99"/>
      <c r="BU194" s="99"/>
      <c r="BV194" s="99"/>
      <c r="BW194" s="99"/>
      <c r="BX194" s="99"/>
      <c r="CB194" s="5" t="s">
        <v>12273</v>
      </c>
    </row>
    <row r="195" ht="13.75" spans="1:479">
      <c r="A195" s="134" t="s">
        <v>12363</v>
      </c>
      <c r="B195" s="88" t="s">
        <v>889</v>
      </c>
      <c r="C195" s="106" t="s">
        <v>887</v>
      </c>
      <c r="D195" s="169" t="s">
        <v>12266</v>
      </c>
      <c r="E195" s="88">
        <v>2</v>
      </c>
      <c r="F195" s="88">
        <v>676</v>
      </c>
      <c r="G195" s="170">
        <f t="shared" si="3"/>
        <v>1352</v>
      </c>
      <c r="H195" s="94"/>
      <c r="I195" s="95"/>
      <c r="J195" s="95"/>
      <c r="K195" s="95"/>
      <c r="L195" s="95"/>
      <c r="M195" s="97"/>
      <c r="N195" s="94"/>
      <c r="O195" s="94"/>
      <c r="P195" s="94"/>
      <c r="Q195" s="94"/>
      <c r="R195" s="94"/>
      <c r="S195" s="91"/>
      <c r="T195" s="92"/>
      <c r="U195" s="132">
        <v>85</v>
      </c>
      <c r="V195" s="133">
        <v>90</v>
      </c>
      <c r="W195" s="133">
        <v>40</v>
      </c>
      <c r="X195" s="93"/>
      <c r="Y195" s="91"/>
      <c r="Z195" s="113"/>
      <c r="AA195" s="113">
        <v>75</v>
      </c>
      <c r="AB195" s="92">
        <v>93</v>
      </c>
      <c r="AC195" s="92">
        <v>36</v>
      </c>
      <c r="AD195" s="93"/>
      <c r="AE195" s="94"/>
      <c r="AF195" s="94"/>
      <c r="AG195" s="94"/>
      <c r="AH195" s="94"/>
      <c r="AI195" s="94"/>
      <c r="AJ195" s="94"/>
      <c r="AK195" s="94"/>
      <c r="AL195" s="91"/>
      <c r="AM195" s="91"/>
      <c r="AN195" s="92"/>
      <c r="AO195" s="92"/>
      <c r="AP195" s="92"/>
      <c r="AQ195" s="91"/>
      <c r="AR195" s="91"/>
      <c r="AS195" s="113"/>
      <c r="AT195" s="113"/>
      <c r="AU195" s="113"/>
      <c r="AV195" s="92"/>
      <c r="AW195" s="92"/>
      <c r="AX195" s="93"/>
      <c r="AY195" s="97"/>
      <c r="AZ195" s="97"/>
      <c r="BA195" s="97"/>
      <c r="BB195" s="97"/>
      <c r="BC195" s="99" t="s">
        <v>12280</v>
      </c>
      <c r="BD195" s="99" t="s">
        <v>12279</v>
      </c>
      <c r="BE195" s="99" t="s">
        <v>12271</v>
      </c>
      <c r="BF195" s="111" t="s">
        <v>12272</v>
      </c>
      <c r="BG195" s="103"/>
      <c r="BH195" s="103"/>
      <c r="BI195" s="103"/>
      <c r="BJ195" s="99"/>
      <c r="BK195" s="112" t="s">
        <v>1511</v>
      </c>
      <c r="BL195" s="102"/>
      <c r="BM195" s="99"/>
      <c r="BN195" s="99"/>
      <c r="BO195" s="13" t="s">
        <v>12343</v>
      </c>
      <c r="BT195" s="99"/>
      <c r="BU195" s="99"/>
      <c r="BV195" s="99"/>
      <c r="BW195" s="99"/>
      <c r="BX195" s="99"/>
      <c r="CB195" s="5" t="s">
        <v>12273</v>
      </c>
    </row>
    <row r="196" ht="13.75" spans="1:479">
      <c r="A196" s="134" t="s">
        <v>12363</v>
      </c>
      <c r="B196" s="88" t="s">
        <v>889</v>
      </c>
      <c r="C196" s="187" t="s">
        <v>887</v>
      </c>
      <c r="D196" s="169" t="s">
        <v>494</v>
      </c>
      <c r="E196" s="88">
        <v>2</v>
      </c>
      <c r="F196" s="88">
        <v>221</v>
      </c>
      <c r="G196" s="170">
        <f t="shared" si="3"/>
        <v>442</v>
      </c>
      <c r="H196" s="94"/>
      <c r="I196" s="95"/>
      <c r="J196" s="95"/>
      <c r="K196" s="95"/>
      <c r="L196" s="95"/>
      <c r="M196" s="97"/>
      <c r="N196" s="94"/>
      <c r="O196" s="94"/>
      <c r="P196" s="94"/>
      <c r="Q196" s="94"/>
      <c r="R196" s="94"/>
      <c r="S196" s="91"/>
      <c r="T196" s="92"/>
      <c r="U196" s="132">
        <v>29</v>
      </c>
      <c r="V196" s="133">
        <v>41</v>
      </c>
      <c r="W196" s="133">
        <v>42</v>
      </c>
      <c r="X196" s="93"/>
      <c r="Y196" s="91"/>
      <c r="Z196" s="113"/>
      <c r="AA196" s="113">
        <v>28</v>
      </c>
      <c r="AB196" s="92">
        <v>48</v>
      </c>
      <c r="AC196" s="92">
        <v>39</v>
      </c>
      <c r="AD196" s="93"/>
      <c r="AE196" s="94"/>
      <c r="AF196" s="94"/>
      <c r="AG196" s="94"/>
      <c r="AH196" s="94"/>
      <c r="AI196" s="94"/>
      <c r="AJ196" s="94"/>
      <c r="AK196" s="94"/>
      <c r="AL196" s="91"/>
      <c r="AM196" s="91"/>
      <c r="AN196" s="92"/>
      <c r="AO196" s="92"/>
      <c r="AP196" s="92"/>
      <c r="AQ196" s="91"/>
      <c r="AR196" s="91"/>
      <c r="AS196" s="113"/>
      <c r="AT196" s="113"/>
      <c r="AU196" s="113"/>
      <c r="AV196" s="92"/>
      <c r="AW196" s="92"/>
      <c r="AX196" s="93"/>
      <c r="AY196" s="97"/>
      <c r="AZ196" s="97"/>
      <c r="BA196" s="97"/>
      <c r="BB196" s="97"/>
      <c r="BC196" s="99" t="s">
        <v>12282</v>
      </c>
      <c r="BD196" s="99" t="s">
        <v>12281</v>
      </c>
      <c r="BE196" s="99" t="s">
        <v>12337</v>
      </c>
      <c r="BF196" s="111" t="s">
        <v>12272</v>
      </c>
      <c r="BG196" s="103"/>
      <c r="BH196" s="103"/>
      <c r="BI196" s="103"/>
      <c r="BJ196" s="99"/>
      <c r="BK196" s="112" t="s">
        <v>1511</v>
      </c>
      <c r="BL196" s="102"/>
      <c r="BM196" s="99"/>
      <c r="BN196" s="99"/>
      <c r="BO196" s="13">
        <v>201</v>
      </c>
      <c r="BT196" s="99"/>
      <c r="BU196" s="99"/>
      <c r="BV196" s="99"/>
      <c r="BW196" s="99"/>
      <c r="BX196" s="99"/>
      <c r="CB196" s="5" t="s">
        <v>12273</v>
      </c>
    </row>
    <row r="197" ht="13.75" spans="1:479">
      <c r="A197" s="134" t="s">
        <v>12363</v>
      </c>
      <c r="B197" s="88" t="s">
        <v>11429</v>
      </c>
      <c r="C197" s="106" t="s">
        <v>866</v>
      </c>
      <c r="D197" s="169" t="s">
        <v>12266</v>
      </c>
      <c r="E197" s="88">
        <v>2</v>
      </c>
      <c r="F197" s="88">
        <v>668</v>
      </c>
      <c r="G197" s="170">
        <f t="shared" si="3"/>
        <v>1336</v>
      </c>
      <c r="H197" s="94"/>
      <c r="I197" s="95"/>
      <c r="J197" s="95"/>
      <c r="K197" s="95"/>
      <c r="L197" s="95"/>
      <c r="M197" s="97"/>
      <c r="N197" s="94"/>
      <c r="O197" s="94"/>
      <c r="P197" s="94"/>
      <c r="Q197" s="94"/>
      <c r="R197" s="94"/>
      <c r="S197" s="91"/>
      <c r="T197" s="92"/>
      <c r="U197" s="132">
        <v>85</v>
      </c>
      <c r="V197" s="133">
        <v>90</v>
      </c>
      <c r="W197" s="133">
        <v>40</v>
      </c>
      <c r="X197" s="93"/>
      <c r="Y197" s="91"/>
      <c r="Z197" s="113"/>
      <c r="AA197" s="113">
        <v>77</v>
      </c>
      <c r="AB197" s="92">
        <v>94</v>
      </c>
      <c r="AC197" s="92">
        <v>58</v>
      </c>
      <c r="AD197" s="93"/>
      <c r="AE197" s="94"/>
      <c r="AF197" s="94"/>
      <c r="AG197" s="94"/>
      <c r="AH197" s="94"/>
      <c r="AI197" s="94"/>
      <c r="AJ197" s="94"/>
      <c r="AK197" s="94"/>
      <c r="AL197" s="91"/>
      <c r="AM197" s="91"/>
      <c r="AN197" s="92"/>
      <c r="AO197" s="92"/>
      <c r="AP197" s="92"/>
      <c r="AQ197" s="91"/>
      <c r="AR197" s="91"/>
      <c r="AS197" s="113"/>
      <c r="AT197" s="113"/>
      <c r="AU197" s="113"/>
      <c r="AV197" s="92"/>
      <c r="AW197" s="92"/>
      <c r="AX197" s="93"/>
      <c r="AY197" s="97"/>
      <c r="AZ197" s="97"/>
      <c r="BA197" s="97"/>
      <c r="BB197" s="97"/>
      <c r="BC197" s="99" t="s">
        <v>12280</v>
      </c>
      <c r="BD197" s="99" t="s">
        <v>12279</v>
      </c>
      <c r="BE197" s="99" t="s">
        <v>12271</v>
      </c>
      <c r="BF197" s="111" t="s">
        <v>12272</v>
      </c>
      <c r="BG197" s="103"/>
      <c r="BH197" s="103"/>
      <c r="BI197" s="103"/>
      <c r="BJ197" s="99"/>
      <c r="BK197" s="112" t="s">
        <v>1511</v>
      </c>
      <c r="BL197" s="102"/>
      <c r="BM197" s="99"/>
      <c r="BN197" s="99"/>
      <c r="BO197" s="13" t="s">
        <v>12343</v>
      </c>
      <c r="BT197" s="99"/>
      <c r="BU197" s="99"/>
      <c r="BV197" s="99"/>
      <c r="BW197" s="99"/>
      <c r="BX197" s="99"/>
      <c r="CB197" s="5" t="s">
        <v>12273</v>
      </c>
    </row>
    <row r="198" ht="13.75" spans="1:479">
      <c r="A198" s="134" t="s">
        <v>12363</v>
      </c>
      <c r="B198" s="88" t="s">
        <v>11429</v>
      </c>
      <c r="C198" s="187" t="s">
        <v>866</v>
      </c>
      <c r="D198" s="169" t="s">
        <v>494</v>
      </c>
      <c r="E198" s="88">
        <v>2</v>
      </c>
      <c r="F198" s="88">
        <v>211</v>
      </c>
      <c r="G198" s="170">
        <f t="shared" si="3"/>
        <v>422</v>
      </c>
      <c r="H198" s="94"/>
      <c r="I198" s="95"/>
      <c r="J198" s="95"/>
      <c r="K198" s="95"/>
      <c r="L198" s="95"/>
      <c r="M198" s="97"/>
      <c r="N198" s="94"/>
      <c r="O198" s="94"/>
      <c r="P198" s="94"/>
      <c r="Q198" s="94"/>
      <c r="R198" s="94"/>
      <c r="S198" s="91"/>
      <c r="T198" s="92"/>
      <c r="U198" s="132">
        <v>29</v>
      </c>
      <c r="V198" s="133">
        <v>41</v>
      </c>
      <c r="W198" s="133">
        <v>42</v>
      </c>
      <c r="X198" s="93"/>
      <c r="Y198" s="91"/>
      <c r="Z198" s="113"/>
      <c r="AA198" s="113">
        <v>28</v>
      </c>
      <c r="AB198" s="92">
        <v>39</v>
      </c>
      <c r="AC198" s="92">
        <v>44</v>
      </c>
      <c r="AD198" s="93"/>
      <c r="AE198" s="94"/>
      <c r="AF198" s="94"/>
      <c r="AG198" s="94"/>
      <c r="AH198" s="94"/>
      <c r="AI198" s="94"/>
      <c r="AJ198" s="94"/>
      <c r="AK198" s="94"/>
      <c r="AL198" s="91"/>
      <c r="AM198" s="91"/>
      <c r="AN198" s="92"/>
      <c r="AO198" s="92"/>
      <c r="AP198" s="92"/>
      <c r="AQ198" s="91"/>
      <c r="AR198" s="91"/>
      <c r="AS198" s="113"/>
      <c r="AT198" s="113"/>
      <c r="AU198" s="113"/>
      <c r="AV198" s="92"/>
      <c r="AW198" s="92"/>
      <c r="AX198" s="93"/>
      <c r="AY198" s="97"/>
      <c r="AZ198" s="97"/>
      <c r="BA198" s="97"/>
      <c r="BB198" s="97"/>
      <c r="BC198" s="99" t="s">
        <v>12282</v>
      </c>
      <c r="BD198" s="99" t="s">
        <v>12281</v>
      </c>
      <c r="BE198" s="99" t="s">
        <v>12337</v>
      </c>
      <c r="BF198" s="111" t="s">
        <v>12272</v>
      </c>
      <c r="BG198" s="103"/>
      <c r="BH198" s="103"/>
      <c r="BI198" s="103"/>
      <c r="BJ198" s="99"/>
      <c r="BK198" s="112" t="s">
        <v>1511</v>
      </c>
      <c r="BL198" s="102"/>
      <c r="BM198" s="99"/>
      <c r="BN198" s="99"/>
      <c r="BO198" s="13">
        <v>201</v>
      </c>
      <c r="BT198" s="99"/>
      <c r="BU198" s="99"/>
      <c r="BV198" s="99"/>
      <c r="BW198" s="99"/>
      <c r="BX198" s="99"/>
      <c r="CB198" s="5" t="s">
        <v>12273</v>
      </c>
    </row>
    <row r="199" ht="13.75" spans="1:479">
      <c r="A199" s="134" t="s">
        <v>12364</v>
      </c>
      <c r="B199" s="88" t="s">
        <v>10014</v>
      </c>
      <c r="C199" s="106" t="s">
        <v>10013</v>
      </c>
      <c r="D199" s="169" t="s">
        <v>12266</v>
      </c>
      <c r="E199" s="88">
        <v>1</v>
      </c>
      <c r="F199" s="88">
        <v>649</v>
      </c>
      <c r="G199" s="170">
        <f t="shared" si="3"/>
        <v>649</v>
      </c>
      <c r="H199" s="94"/>
      <c r="I199" s="95"/>
      <c r="J199" s="95"/>
      <c r="K199" s="95"/>
      <c r="L199" s="95"/>
      <c r="M199" s="97"/>
      <c r="N199" s="94"/>
      <c r="O199" s="94"/>
      <c r="P199" s="94"/>
      <c r="Q199" s="94"/>
      <c r="R199" s="94"/>
      <c r="S199" s="91"/>
      <c r="T199" s="92"/>
      <c r="U199" s="113">
        <v>85</v>
      </c>
      <c r="V199" s="92">
        <v>97</v>
      </c>
      <c r="W199" s="92">
        <v>40</v>
      </c>
      <c r="X199" s="93"/>
      <c r="Y199" s="91"/>
      <c r="Z199" s="113"/>
      <c r="AA199" s="113">
        <v>42</v>
      </c>
      <c r="AB199" s="92">
        <v>50</v>
      </c>
      <c r="AC199" s="92">
        <v>20</v>
      </c>
      <c r="AD199" s="93"/>
      <c r="AE199" s="94"/>
      <c r="AF199" s="94"/>
      <c r="AG199" s="94"/>
      <c r="AH199" s="94"/>
      <c r="AI199" s="94"/>
      <c r="AJ199" s="94"/>
      <c r="AK199" s="94"/>
      <c r="AL199" s="91"/>
      <c r="AM199" s="91"/>
      <c r="AN199" s="92"/>
      <c r="AO199" s="92"/>
      <c r="AP199" s="92"/>
      <c r="AQ199" s="91"/>
      <c r="AR199" s="94"/>
      <c r="AS199" s="96"/>
      <c r="AT199" s="96"/>
      <c r="AU199" s="96"/>
      <c r="AV199" s="95"/>
      <c r="AW199" s="95"/>
      <c r="AX199" s="97"/>
      <c r="AY199" s="97"/>
      <c r="AZ199" s="97"/>
      <c r="BA199" s="97"/>
      <c r="BB199" s="97"/>
      <c r="BC199" s="99" t="s">
        <v>12280</v>
      </c>
      <c r="BD199" s="99" t="s">
        <v>12279</v>
      </c>
      <c r="BE199" s="99" t="s">
        <v>12271</v>
      </c>
      <c r="BF199" s="111" t="s">
        <v>12272</v>
      </c>
      <c r="BG199" s="103"/>
      <c r="BH199" s="103"/>
      <c r="BI199" s="103"/>
      <c r="BJ199" s="99"/>
      <c r="BK199" s="112" t="s">
        <v>1511</v>
      </c>
      <c r="BL199" s="102"/>
      <c r="BM199" s="99"/>
      <c r="BN199" s="99"/>
      <c r="BO199" s="13" t="s">
        <v>12343</v>
      </c>
      <c r="BT199" s="99"/>
      <c r="BU199" s="99"/>
      <c r="BV199" s="99"/>
      <c r="BW199" s="99"/>
      <c r="BX199" s="99"/>
      <c r="CB199" s="5" t="s">
        <v>12273</v>
      </c>
    </row>
    <row r="200" ht="13.75" spans="1:479">
      <c r="A200" s="134" t="s">
        <v>12364</v>
      </c>
      <c r="B200" s="88" t="s">
        <v>10014</v>
      </c>
      <c r="C200" s="187" t="s">
        <v>10013</v>
      </c>
      <c r="D200" s="169" t="s">
        <v>494</v>
      </c>
      <c r="E200" s="88">
        <v>1</v>
      </c>
      <c r="F200" s="88">
        <v>304</v>
      </c>
      <c r="G200" s="170">
        <f t="shared" si="3"/>
        <v>304</v>
      </c>
      <c r="H200" s="94"/>
      <c r="I200" s="95"/>
      <c r="J200" s="95"/>
      <c r="K200" s="95"/>
      <c r="L200" s="95"/>
      <c r="M200" s="97"/>
      <c r="N200" s="94"/>
      <c r="O200" s="94"/>
      <c r="P200" s="94"/>
      <c r="Q200" s="94"/>
      <c r="R200" s="94"/>
      <c r="S200" s="91"/>
      <c r="T200" s="92"/>
      <c r="U200" s="113">
        <v>29</v>
      </c>
      <c r="V200" s="92">
        <v>41</v>
      </c>
      <c r="W200" s="92">
        <v>47</v>
      </c>
      <c r="X200" s="93"/>
      <c r="Y200" s="91"/>
      <c r="Z200" s="113"/>
      <c r="AA200" s="113">
        <v>20</v>
      </c>
      <c r="AB200" s="92">
        <v>29</v>
      </c>
      <c r="AC200" s="92">
        <v>20</v>
      </c>
      <c r="AD200" s="93">
        <v>35</v>
      </c>
      <c r="AE200" s="94"/>
      <c r="AF200" s="94"/>
      <c r="AG200" s="94"/>
      <c r="AH200" s="94"/>
      <c r="AI200" s="94"/>
      <c r="AJ200" s="94"/>
      <c r="AK200" s="94"/>
      <c r="AL200" s="91"/>
      <c r="AM200" s="91"/>
      <c r="AN200" s="91"/>
      <c r="AO200" s="91"/>
      <c r="AP200" s="91"/>
      <c r="AQ200" s="91"/>
      <c r="AR200" s="94"/>
      <c r="AS200" s="96"/>
      <c r="AT200" s="96"/>
      <c r="AU200" s="96"/>
      <c r="AV200" s="95"/>
      <c r="AW200" s="95"/>
      <c r="AX200" s="97"/>
      <c r="AY200" s="97"/>
      <c r="AZ200" s="97"/>
      <c r="BA200" s="97"/>
      <c r="BB200" s="97"/>
      <c r="BC200" s="99" t="s">
        <v>12282</v>
      </c>
      <c r="BD200" s="99" t="s">
        <v>12281</v>
      </c>
      <c r="BE200" s="99" t="s">
        <v>12275</v>
      </c>
      <c r="BF200" s="111" t="s">
        <v>12272</v>
      </c>
      <c r="BG200" s="103"/>
      <c r="BH200" s="103"/>
      <c r="BI200" s="103"/>
      <c r="BJ200" s="99"/>
      <c r="BK200" s="112" t="s">
        <v>1511</v>
      </c>
      <c r="BL200" s="102"/>
      <c r="BM200" s="99"/>
      <c r="BN200" s="99"/>
      <c r="BO200" s="13">
        <v>201</v>
      </c>
      <c r="BT200" s="99"/>
      <c r="BU200" s="99"/>
      <c r="BV200" s="99"/>
      <c r="BW200" s="99"/>
      <c r="BX200" s="99"/>
      <c r="CB200" s="5" t="s">
        <v>12273</v>
      </c>
    </row>
    <row r="201" ht="13.75" spans="1:479">
      <c r="A201" s="88" t="s">
        <v>12365</v>
      </c>
      <c r="B201" s="88" t="s">
        <v>7545</v>
      </c>
      <c r="C201" s="106" t="s">
        <v>7544</v>
      </c>
      <c r="D201" s="169" t="s">
        <v>12266</v>
      </c>
      <c r="E201" s="88">
        <v>4</v>
      </c>
      <c r="F201" s="88">
        <v>269</v>
      </c>
      <c r="G201" s="170">
        <f t="shared" si="3"/>
        <v>1076</v>
      </c>
      <c r="H201" s="94"/>
      <c r="I201" s="95"/>
      <c r="J201" s="95"/>
      <c r="K201" s="95"/>
      <c r="L201" s="95"/>
      <c r="M201" s="97"/>
      <c r="N201" s="94"/>
      <c r="O201" s="94"/>
      <c r="P201" s="94"/>
      <c r="Q201" s="94"/>
      <c r="R201" s="94"/>
      <c r="S201" s="94"/>
      <c r="T201" s="95"/>
      <c r="U201" s="96"/>
      <c r="V201" s="95"/>
      <c r="W201" s="95"/>
      <c r="X201" s="97"/>
      <c r="Y201" s="94"/>
      <c r="Z201" s="96"/>
      <c r="AA201" s="96"/>
      <c r="AB201" s="95"/>
      <c r="AC201" s="95"/>
      <c r="AD201" s="97"/>
      <c r="AE201" s="94"/>
      <c r="AF201" s="94"/>
      <c r="AG201" s="94"/>
      <c r="AH201" s="94"/>
      <c r="AI201" s="94"/>
      <c r="AJ201" s="94"/>
      <c r="AK201" s="94"/>
      <c r="AL201" s="91"/>
      <c r="AM201" s="91"/>
      <c r="AN201" s="91"/>
      <c r="AO201" s="91"/>
      <c r="AP201" s="91"/>
      <c r="AQ201" s="91"/>
      <c r="AR201" s="94"/>
      <c r="AS201" s="96"/>
      <c r="AT201" s="96"/>
      <c r="AU201" s="96"/>
      <c r="AV201" s="95"/>
      <c r="AW201" s="95"/>
      <c r="AX201" s="97"/>
      <c r="AY201" s="97"/>
      <c r="AZ201" s="97"/>
      <c r="BA201" s="97"/>
      <c r="BB201" s="97"/>
      <c r="BC201" s="98" t="s">
        <v>12271</v>
      </c>
      <c r="BD201" s="99"/>
      <c r="BE201" s="99"/>
      <c r="BF201" s="111" t="s">
        <v>12272</v>
      </c>
      <c r="BG201" s="111" t="s">
        <v>12272</v>
      </c>
      <c r="BH201" s="100"/>
      <c r="BI201" s="100"/>
      <c r="BJ201" s="99"/>
      <c r="BK201" s="112" t="s">
        <v>1510</v>
      </c>
      <c r="BL201" s="102"/>
      <c r="BM201" s="99"/>
      <c r="BN201" s="99"/>
      <c r="BO201" s="13">
        <v>201</v>
      </c>
      <c r="BT201" s="99"/>
      <c r="BU201" s="99"/>
      <c r="BV201" s="99"/>
      <c r="BW201" s="99"/>
      <c r="BX201" s="99"/>
      <c r="CB201" s="13" t="s">
        <v>12273</v>
      </c>
    </row>
    <row r="202" ht="13.75" spans="1:479">
      <c r="A202" s="88" t="s">
        <v>12365</v>
      </c>
      <c r="B202" s="88" t="s">
        <v>7545</v>
      </c>
      <c r="C202" s="106" t="s">
        <v>7544</v>
      </c>
      <c r="D202" s="169" t="s">
        <v>494</v>
      </c>
      <c r="E202" s="88">
        <v>4</v>
      </c>
      <c r="F202" s="88">
        <v>192</v>
      </c>
      <c r="G202" s="170">
        <f t="shared" si="3"/>
        <v>768</v>
      </c>
      <c r="H202" s="94"/>
      <c r="I202" s="95"/>
      <c r="J202" s="95"/>
      <c r="K202" s="95"/>
      <c r="L202" s="95"/>
      <c r="M202" s="97"/>
      <c r="N202" s="94"/>
      <c r="O202" s="94"/>
      <c r="P202" s="94"/>
      <c r="Q202" s="94"/>
      <c r="R202" s="94"/>
      <c r="S202" s="94"/>
      <c r="T202" s="95"/>
      <c r="U202" s="96"/>
      <c r="V202" s="95"/>
      <c r="W202" s="95"/>
      <c r="X202" s="97"/>
      <c r="Y202" s="94"/>
      <c r="Z202" s="96"/>
      <c r="AA202" s="96"/>
      <c r="AB202" s="95"/>
      <c r="AC202" s="95"/>
      <c r="AD202" s="97"/>
      <c r="AE202" s="94"/>
      <c r="AF202" s="94"/>
      <c r="AG202" s="94"/>
      <c r="AH202" s="94"/>
      <c r="AI202" s="94"/>
      <c r="AJ202" s="94"/>
      <c r="AK202" s="94"/>
      <c r="AL202" s="91"/>
      <c r="AM202" s="91"/>
      <c r="AN202" s="91"/>
      <c r="AO202" s="91"/>
      <c r="AP202" s="91"/>
      <c r="AQ202" s="91"/>
      <c r="AR202" s="94"/>
      <c r="AS202" s="96"/>
      <c r="AT202" s="96"/>
      <c r="AU202" s="96"/>
      <c r="AV202" s="95"/>
      <c r="AW202" s="95"/>
      <c r="AX202" s="97"/>
      <c r="AY202" s="97"/>
      <c r="AZ202" s="97"/>
      <c r="BA202" s="97"/>
      <c r="BB202" s="97"/>
      <c r="BC202" s="99" t="s">
        <v>12275</v>
      </c>
      <c r="BD202" s="99"/>
      <c r="BE202" s="99"/>
      <c r="BF202" s="100"/>
      <c r="BG202" s="111" t="s">
        <v>12272</v>
      </c>
      <c r="BH202" s="100"/>
      <c r="BI202" s="100"/>
      <c r="BJ202" s="99"/>
      <c r="BK202" s="112" t="s">
        <v>1511</v>
      </c>
      <c r="BL202" s="102"/>
      <c r="BM202" s="99"/>
      <c r="BN202" s="99"/>
      <c r="BT202" s="99"/>
      <c r="BU202" s="99"/>
      <c r="BV202" s="99"/>
      <c r="BW202" s="99"/>
      <c r="BX202" s="99"/>
      <c r="CB202" s="13" t="s">
        <v>1511</v>
      </c>
    </row>
    <row r="203" ht="13.75" spans="1:479">
      <c r="A203" s="88" t="s">
        <v>12366</v>
      </c>
      <c r="B203" s="88" t="s">
        <v>880</v>
      </c>
      <c r="C203" s="88" t="s">
        <v>10637</v>
      </c>
      <c r="D203" s="169" t="s">
        <v>12266</v>
      </c>
      <c r="E203" s="88">
        <v>2</v>
      </c>
      <c r="F203" s="88">
        <v>204</v>
      </c>
      <c r="G203" s="170">
        <f t="shared" si="3"/>
        <v>408</v>
      </c>
      <c r="H203" s="91"/>
      <c r="I203" s="92"/>
      <c r="J203" s="92">
        <v>30</v>
      </c>
      <c r="K203" s="92">
        <v>44</v>
      </c>
      <c r="L203" s="92">
        <v>28</v>
      </c>
      <c r="M203" s="93"/>
      <c r="N203" s="91"/>
      <c r="O203" s="91"/>
      <c r="P203" s="91"/>
      <c r="Q203" s="91"/>
      <c r="R203" s="91"/>
      <c r="S203" s="91"/>
      <c r="T203" s="92"/>
      <c r="U203" s="113">
        <v>27</v>
      </c>
      <c r="V203" s="92">
        <v>44</v>
      </c>
      <c r="W203" s="92">
        <v>21</v>
      </c>
      <c r="X203" s="93">
        <v>35</v>
      </c>
      <c r="Y203" s="188">
        <v>30</v>
      </c>
      <c r="Z203" s="189"/>
      <c r="AA203" s="189">
        <v>27</v>
      </c>
      <c r="AB203" s="190">
        <v>35</v>
      </c>
      <c r="AC203" s="190">
        <v>28</v>
      </c>
      <c r="AD203" s="191">
        <v>38</v>
      </c>
      <c r="AE203" s="176"/>
      <c r="AF203" s="176"/>
      <c r="AG203" s="176"/>
      <c r="AH203" s="176"/>
      <c r="AI203" s="176"/>
      <c r="AJ203" s="176"/>
      <c r="AK203" s="176"/>
      <c r="AL203" s="94"/>
      <c r="AM203" s="94"/>
      <c r="AN203" s="94"/>
      <c r="AO203" s="94"/>
      <c r="AP203" s="94"/>
      <c r="AQ203" s="94"/>
      <c r="AR203" s="94"/>
      <c r="AS203" s="96"/>
      <c r="AT203" s="96"/>
      <c r="AU203" s="96"/>
      <c r="AV203" s="95"/>
      <c r="AW203" s="95"/>
      <c r="AX203" s="97"/>
      <c r="AY203" s="97"/>
      <c r="AZ203" s="97"/>
      <c r="BA203" s="97"/>
      <c r="BB203" s="97"/>
      <c r="BC203" s="192" t="s">
        <v>12270</v>
      </c>
      <c r="BD203" s="192" t="s">
        <v>12298</v>
      </c>
      <c r="BE203" s="192" t="s">
        <v>12297</v>
      </c>
      <c r="BF203" s="100"/>
      <c r="BG203" s="193"/>
      <c r="BH203" s="103"/>
      <c r="BI203" s="103"/>
      <c r="BJ203" s="98"/>
      <c r="BK203" s="101" t="s">
        <v>1511</v>
      </c>
      <c r="BL203" s="102"/>
      <c r="BM203" s="98" t="s">
        <v>20</v>
      </c>
      <c r="BN203" s="98"/>
      <c r="BO203" s="4"/>
      <c r="BP203" s="4"/>
      <c r="BQ203" s="4"/>
      <c r="BR203" s="4"/>
      <c r="BS203" s="4"/>
      <c r="BT203" s="194"/>
      <c r="BU203" s="194"/>
      <c r="BV203" s="194"/>
      <c r="BW203" s="194"/>
      <c r="BX203" s="194"/>
      <c r="BY203" s="8"/>
      <c r="BZ203" s="8"/>
      <c r="CA203" s="8"/>
      <c r="CB203" s="8" t="s">
        <v>1511</v>
      </c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H203" s="8"/>
      <c r="II203" s="8"/>
      <c r="IJ203" s="8"/>
      <c r="IK203" s="8"/>
      <c r="IL203" s="8"/>
      <c r="IM203" s="8"/>
      <c r="IN203" s="8"/>
      <c r="IO203" s="8"/>
      <c r="IP203" s="8"/>
      <c r="IQ203" s="8"/>
      <c r="IR203" s="8"/>
      <c r="IS203" s="8"/>
      <c r="IT203" s="8"/>
      <c r="IU203" s="8"/>
      <c r="IV203" s="8"/>
      <c r="IW203" s="8"/>
      <c r="IX203" s="8"/>
      <c r="IY203" s="8"/>
      <c r="IZ203" s="8"/>
      <c r="JA203" s="8"/>
      <c r="JB203" s="8"/>
      <c r="JC203" s="8"/>
      <c r="JD203" s="8"/>
      <c r="JE203" s="8"/>
      <c r="JF203" s="8"/>
      <c r="JG203" s="8"/>
      <c r="JH203" s="8"/>
      <c r="JI203" s="8"/>
      <c r="JJ203" s="8"/>
      <c r="JK203" s="8"/>
      <c r="JL203" s="8"/>
      <c r="JM203" s="8"/>
      <c r="JN203" s="8"/>
      <c r="JO203" s="8"/>
      <c r="JP203" s="8"/>
      <c r="JQ203" s="8"/>
      <c r="JR203" s="8"/>
      <c r="JS203" s="8"/>
      <c r="JT203" s="8"/>
      <c r="JU203" s="8"/>
      <c r="JV203" s="8"/>
      <c r="JW203" s="8"/>
      <c r="JX203" s="8"/>
      <c r="JY203" s="8"/>
      <c r="JZ203" s="8"/>
      <c r="KA203" s="8"/>
      <c r="KB203" s="8"/>
      <c r="KC203" s="8"/>
      <c r="KD203" s="8"/>
      <c r="KE203" s="8"/>
      <c r="KF203" s="8"/>
      <c r="KG203" s="8"/>
      <c r="KH203" s="8"/>
      <c r="KI203" s="8"/>
      <c r="KJ203" s="8"/>
      <c r="KK203" s="8"/>
      <c r="KL203" s="8"/>
      <c r="KM203" s="8"/>
      <c r="KN203" s="8"/>
      <c r="KO203" s="8"/>
      <c r="KP203" s="8"/>
      <c r="KQ203" s="8"/>
      <c r="KR203" s="8"/>
      <c r="KS203" s="8"/>
      <c r="KT203" s="8"/>
      <c r="KU203" s="8"/>
      <c r="KV203" s="8"/>
      <c r="KW203" s="8"/>
      <c r="KX203" s="8"/>
      <c r="KY203" s="8"/>
      <c r="KZ203" s="8"/>
      <c r="LA203" s="8"/>
      <c r="LB203" s="8"/>
      <c r="LC203" s="8"/>
      <c r="LD203" s="8"/>
      <c r="LE203" s="8"/>
      <c r="LF203" s="8"/>
      <c r="LG203" s="8"/>
      <c r="LH203" s="8"/>
      <c r="LI203" s="8"/>
      <c r="LJ203" s="8"/>
      <c r="LK203" s="8"/>
      <c r="LL203" s="8"/>
      <c r="LM203" s="8"/>
      <c r="LN203" s="8"/>
      <c r="LO203" s="8"/>
      <c r="LP203" s="8"/>
      <c r="LQ203" s="8"/>
      <c r="LR203" s="8"/>
      <c r="LS203" s="8"/>
      <c r="LT203" s="8"/>
      <c r="LU203" s="8"/>
      <c r="LV203" s="8"/>
      <c r="LW203" s="8"/>
      <c r="LX203" s="8"/>
      <c r="LY203" s="8"/>
      <c r="LZ203" s="8"/>
      <c r="MA203" s="8"/>
      <c r="MB203" s="8"/>
      <c r="MC203" s="8"/>
      <c r="MD203" s="8"/>
      <c r="ME203" s="8"/>
      <c r="MF203" s="8"/>
      <c r="MG203" s="8"/>
      <c r="MH203" s="8"/>
      <c r="MI203" s="8"/>
      <c r="MJ203" s="8"/>
      <c r="MK203" s="8"/>
      <c r="ML203" s="8"/>
      <c r="MM203" s="8"/>
      <c r="MN203" s="8"/>
      <c r="MO203" s="8"/>
      <c r="MP203" s="8"/>
      <c r="MQ203" s="8"/>
      <c r="MR203" s="8"/>
      <c r="MS203" s="8"/>
      <c r="MT203" s="8"/>
      <c r="MU203" s="8"/>
      <c r="MV203" s="8"/>
      <c r="MW203" s="8"/>
      <c r="MX203" s="8"/>
      <c r="MY203" s="8"/>
      <c r="MZ203" s="8"/>
      <c r="NA203" s="8"/>
      <c r="NB203" s="8"/>
      <c r="NC203" s="8"/>
      <c r="ND203" s="8"/>
      <c r="NE203" s="8"/>
      <c r="NF203" s="8"/>
      <c r="NG203" s="8"/>
      <c r="NH203" s="8"/>
      <c r="NI203" s="8"/>
      <c r="NJ203" s="8"/>
      <c r="NK203" s="8"/>
      <c r="NL203" s="8"/>
      <c r="NM203" s="8"/>
      <c r="NN203" s="8"/>
      <c r="NO203" s="8"/>
      <c r="NP203" s="8"/>
      <c r="NQ203" s="8"/>
      <c r="NR203" s="8"/>
      <c r="NS203" s="8"/>
      <c r="NT203" s="8"/>
      <c r="NU203" s="8"/>
      <c r="NV203" s="8"/>
      <c r="NW203" s="8"/>
      <c r="NX203" s="8"/>
      <c r="NY203" s="8"/>
      <c r="NZ203" s="8"/>
      <c r="OA203" s="8"/>
      <c r="OB203" s="8"/>
      <c r="OC203" s="8"/>
      <c r="OD203" s="8"/>
      <c r="OE203" s="8"/>
      <c r="OF203" s="8"/>
      <c r="OG203" s="8"/>
      <c r="OH203" s="8"/>
      <c r="OI203" s="8"/>
      <c r="OJ203" s="8"/>
      <c r="OK203" s="8"/>
      <c r="OL203" s="8"/>
      <c r="OM203" s="8"/>
      <c r="ON203" s="8"/>
      <c r="OO203" s="8"/>
      <c r="OP203" s="8"/>
      <c r="OQ203" s="8"/>
      <c r="OR203" s="8"/>
      <c r="OS203" s="8"/>
      <c r="OT203" s="8"/>
      <c r="OU203" s="8"/>
      <c r="OV203" s="8"/>
      <c r="OW203" s="8"/>
      <c r="OX203" s="8"/>
      <c r="OY203" s="8"/>
      <c r="OZ203" s="8"/>
      <c r="PA203" s="8"/>
      <c r="PB203" s="8"/>
      <c r="PC203" s="8"/>
      <c r="PD203" s="8"/>
      <c r="PE203" s="8"/>
      <c r="PF203" s="8"/>
      <c r="PG203" s="8"/>
      <c r="PH203" s="8"/>
      <c r="PI203" s="8"/>
      <c r="PJ203" s="8"/>
      <c r="PK203" s="8"/>
      <c r="PL203" s="8"/>
      <c r="PM203" s="8"/>
      <c r="PN203" s="8"/>
      <c r="PO203" s="8"/>
      <c r="PP203" s="8"/>
      <c r="PQ203" s="8"/>
      <c r="PR203" s="8"/>
      <c r="PS203" s="8"/>
      <c r="PT203" s="8"/>
      <c r="PU203" s="8"/>
      <c r="PV203" s="8"/>
      <c r="PW203" s="8"/>
      <c r="PX203" s="8"/>
      <c r="PY203" s="8"/>
      <c r="PZ203" s="8"/>
      <c r="QA203" s="8"/>
      <c r="QB203" s="8"/>
      <c r="QC203" s="8"/>
      <c r="QD203" s="8"/>
      <c r="QE203" s="8"/>
      <c r="QF203" s="8"/>
      <c r="QG203" s="8"/>
      <c r="QH203" s="8"/>
      <c r="QI203" s="8"/>
      <c r="QJ203" s="8"/>
      <c r="QK203" s="8"/>
      <c r="QL203" s="8"/>
      <c r="QM203" s="8"/>
      <c r="QN203" s="8"/>
      <c r="QO203" s="8"/>
      <c r="QP203" s="8"/>
      <c r="QQ203" s="8"/>
      <c r="QR203" s="8"/>
      <c r="QS203" s="8"/>
      <c r="QT203" s="8"/>
      <c r="QU203" s="8"/>
      <c r="QV203" s="8"/>
      <c r="QW203" s="8"/>
      <c r="QX203" s="8"/>
      <c r="QY203" s="8"/>
      <c r="QZ203" s="8"/>
      <c r="RA203" s="8"/>
      <c r="RB203" s="8"/>
      <c r="RC203" s="8"/>
      <c r="RD203" s="8"/>
      <c r="RE203" s="8"/>
      <c r="RF203" s="8"/>
      <c r="RG203" s="8"/>
      <c r="RH203" s="8"/>
      <c r="RI203" s="8"/>
      <c r="RJ203" s="8"/>
      <c r="RK203" s="8"/>
    </row>
    <row r="204" ht="13.75" spans="1:479">
      <c r="A204" s="88" t="s">
        <v>12366</v>
      </c>
      <c r="B204" s="88" t="s">
        <v>880</v>
      </c>
      <c r="C204" s="88" t="s">
        <v>10637</v>
      </c>
      <c r="D204" s="169" t="s">
        <v>494</v>
      </c>
      <c r="E204" s="88">
        <v>2</v>
      </c>
      <c r="F204" s="88">
        <v>93</v>
      </c>
      <c r="G204" s="170">
        <f t="shared" si="3"/>
        <v>186</v>
      </c>
      <c r="H204" s="91"/>
      <c r="I204" s="92"/>
      <c r="J204" s="92">
        <v>13</v>
      </c>
      <c r="K204" s="92">
        <v>14</v>
      </c>
      <c r="L204" s="92">
        <v>19</v>
      </c>
      <c r="M204" s="93">
        <v>35</v>
      </c>
      <c r="N204" s="91"/>
      <c r="O204" s="91"/>
      <c r="P204" s="91"/>
      <c r="Q204" s="91"/>
      <c r="R204" s="91"/>
      <c r="S204" s="91"/>
      <c r="T204" s="92"/>
      <c r="U204" s="113">
        <v>19</v>
      </c>
      <c r="V204" s="92">
        <v>17</v>
      </c>
      <c r="W204" s="92">
        <v>24</v>
      </c>
      <c r="X204" s="93">
        <v>35</v>
      </c>
      <c r="Y204" s="188">
        <v>30</v>
      </c>
      <c r="Z204" s="189"/>
      <c r="AA204" s="189">
        <v>17</v>
      </c>
      <c r="AB204" s="190">
        <v>21</v>
      </c>
      <c r="AC204" s="190">
        <v>24</v>
      </c>
      <c r="AD204" s="191">
        <v>38</v>
      </c>
      <c r="AE204" s="176"/>
      <c r="AF204" s="176"/>
      <c r="AG204" s="176"/>
      <c r="AH204" s="176"/>
      <c r="AI204" s="176"/>
      <c r="AJ204" s="176"/>
      <c r="AK204" s="176"/>
      <c r="AL204" s="94"/>
      <c r="AM204" s="94"/>
      <c r="AN204" s="94"/>
      <c r="AO204" s="94"/>
      <c r="AP204" s="94"/>
      <c r="AQ204" s="94"/>
      <c r="AR204" s="94"/>
      <c r="AS204" s="96"/>
      <c r="AT204" s="96"/>
      <c r="AU204" s="96"/>
      <c r="AV204" s="95"/>
      <c r="AW204" s="95"/>
      <c r="AX204" s="97"/>
      <c r="AY204" s="97"/>
      <c r="AZ204" s="97"/>
      <c r="BA204" s="97"/>
      <c r="BB204" s="97"/>
      <c r="BC204" s="192" t="s">
        <v>12274</v>
      </c>
      <c r="BD204" s="192" t="s">
        <v>12301</v>
      </c>
      <c r="BE204" s="192" t="s">
        <v>12300</v>
      </c>
      <c r="BF204" s="100"/>
      <c r="BG204" s="111" t="s">
        <v>12272</v>
      </c>
      <c r="BH204" s="103"/>
      <c r="BI204" s="103"/>
      <c r="BJ204" s="98"/>
      <c r="BK204" s="101" t="s">
        <v>1511</v>
      </c>
      <c r="BL204" s="102"/>
      <c r="BM204" s="98" t="s">
        <v>20</v>
      </c>
      <c r="BN204" s="98"/>
      <c r="BO204" s="4"/>
      <c r="BP204" s="4"/>
      <c r="BQ204" s="4"/>
      <c r="BR204" s="4"/>
      <c r="BS204" s="4"/>
      <c r="BT204" s="194"/>
      <c r="BU204" s="194"/>
      <c r="BV204" s="194"/>
      <c r="BW204" s="194"/>
      <c r="BX204" s="194"/>
      <c r="BY204" s="8"/>
      <c r="BZ204" s="8"/>
      <c r="CA204" s="8"/>
      <c r="CB204" s="8" t="s">
        <v>1511</v>
      </c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S204" s="8"/>
      <c r="HT204" s="8"/>
      <c r="HU204" s="8"/>
      <c r="HV204" s="8"/>
      <c r="HW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H204" s="8"/>
      <c r="II204" s="8"/>
      <c r="IJ204" s="8"/>
      <c r="IK204" s="8"/>
      <c r="IL204" s="8"/>
      <c r="IM204" s="8"/>
      <c r="IN204" s="8"/>
      <c r="IO204" s="8"/>
      <c r="IP204" s="8"/>
      <c r="IQ204" s="8"/>
      <c r="IR204" s="8"/>
      <c r="IS204" s="8"/>
      <c r="IT204" s="8"/>
      <c r="IU204" s="8"/>
      <c r="IV204" s="8"/>
      <c r="IW204" s="8"/>
      <c r="IX204" s="8"/>
      <c r="IY204" s="8"/>
      <c r="IZ204" s="8"/>
      <c r="JA204" s="8"/>
      <c r="JB204" s="8"/>
      <c r="JC204" s="8"/>
      <c r="JD204" s="8"/>
      <c r="JE204" s="8"/>
      <c r="JF204" s="8"/>
      <c r="JG204" s="8"/>
      <c r="JH204" s="8"/>
      <c r="JI204" s="8"/>
      <c r="JJ204" s="8"/>
      <c r="JK204" s="8"/>
      <c r="JL204" s="8"/>
      <c r="JM204" s="8"/>
      <c r="JN204" s="8"/>
      <c r="JO204" s="8"/>
      <c r="JP204" s="8"/>
      <c r="JQ204" s="8"/>
      <c r="JR204" s="8"/>
      <c r="JS204" s="8"/>
      <c r="JT204" s="8"/>
      <c r="JU204" s="8"/>
      <c r="JV204" s="8"/>
      <c r="JW204" s="8"/>
      <c r="JX204" s="8"/>
      <c r="JY204" s="8"/>
      <c r="JZ204" s="8"/>
      <c r="KA204" s="8"/>
      <c r="KB204" s="8"/>
      <c r="KC204" s="8"/>
      <c r="KD204" s="8"/>
      <c r="KE204" s="8"/>
      <c r="KF204" s="8"/>
      <c r="KG204" s="8"/>
      <c r="KH204" s="8"/>
      <c r="KI204" s="8"/>
      <c r="KJ204" s="8"/>
      <c r="KK204" s="8"/>
      <c r="KL204" s="8"/>
      <c r="KM204" s="8"/>
      <c r="KN204" s="8"/>
      <c r="KO204" s="8"/>
      <c r="KP204" s="8"/>
      <c r="KQ204" s="8"/>
      <c r="KR204" s="8"/>
      <c r="KS204" s="8"/>
      <c r="KT204" s="8"/>
      <c r="KU204" s="8"/>
      <c r="KV204" s="8"/>
      <c r="KW204" s="8"/>
      <c r="KX204" s="8"/>
      <c r="KY204" s="8"/>
      <c r="KZ204" s="8"/>
      <c r="LA204" s="8"/>
      <c r="LB204" s="8"/>
      <c r="LC204" s="8"/>
      <c r="LD204" s="8"/>
      <c r="LE204" s="8"/>
      <c r="LF204" s="8"/>
      <c r="LG204" s="8"/>
      <c r="LH204" s="8"/>
      <c r="LI204" s="8"/>
      <c r="LJ204" s="8"/>
      <c r="LK204" s="8"/>
      <c r="LL204" s="8"/>
      <c r="LM204" s="8"/>
      <c r="LN204" s="8"/>
      <c r="LO204" s="8"/>
      <c r="LP204" s="8"/>
      <c r="LQ204" s="8"/>
      <c r="LR204" s="8"/>
      <c r="LS204" s="8"/>
      <c r="LT204" s="8"/>
      <c r="LU204" s="8"/>
      <c r="LV204" s="8"/>
      <c r="LW204" s="8"/>
      <c r="LX204" s="8"/>
      <c r="LY204" s="8"/>
      <c r="LZ204" s="8"/>
      <c r="MA204" s="8"/>
      <c r="MB204" s="8"/>
      <c r="MC204" s="8"/>
      <c r="MD204" s="8"/>
      <c r="ME204" s="8"/>
      <c r="MF204" s="8"/>
      <c r="MG204" s="8"/>
      <c r="MH204" s="8"/>
      <c r="MI204" s="8"/>
      <c r="MJ204" s="8"/>
      <c r="MK204" s="8"/>
      <c r="ML204" s="8"/>
      <c r="MM204" s="8"/>
      <c r="MN204" s="8"/>
      <c r="MO204" s="8"/>
      <c r="MP204" s="8"/>
      <c r="MQ204" s="8"/>
      <c r="MR204" s="8"/>
      <c r="MS204" s="8"/>
      <c r="MT204" s="8"/>
      <c r="MU204" s="8"/>
      <c r="MV204" s="8"/>
      <c r="MW204" s="8"/>
      <c r="MX204" s="8"/>
      <c r="MY204" s="8"/>
      <c r="MZ204" s="8"/>
      <c r="NA204" s="8"/>
      <c r="NB204" s="8"/>
      <c r="NC204" s="8"/>
      <c r="ND204" s="8"/>
      <c r="NE204" s="8"/>
      <c r="NF204" s="8"/>
      <c r="NG204" s="8"/>
      <c r="NH204" s="8"/>
      <c r="NI204" s="8"/>
      <c r="NJ204" s="8"/>
      <c r="NK204" s="8"/>
      <c r="NL204" s="8"/>
      <c r="NM204" s="8"/>
      <c r="NN204" s="8"/>
      <c r="NO204" s="8"/>
      <c r="NP204" s="8"/>
      <c r="NQ204" s="8"/>
      <c r="NR204" s="8"/>
      <c r="NS204" s="8"/>
      <c r="NT204" s="8"/>
      <c r="NU204" s="8"/>
      <c r="NV204" s="8"/>
      <c r="NW204" s="8"/>
      <c r="NX204" s="8"/>
      <c r="NY204" s="8"/>
      <c r="NZ204" s="8"/>
      <c r="OA204" s="8"/>
      <c r="OB204" s="8"/>
      <c r="OC204" s="8"/>
      <c r="OD204" s="8"/>
      <c r="OE204" s="8"/>
      <c r="OF204" s="8"/>
      <c r="OG204" s="8"/>
      <c r="OH204" s="8"/>
      <c r="OI204" s="8"/>
      <c r="OJ204" s="8"/>
      <c r="OK204" s="8"/>
      <c r="OL204" s="8"/>
      <c r="OM204" s="8"/>
      <c r="ON204" s="8"/>
      <c r="OO204" s="8"/>
      <c r="OP204" s="8"/>
      <c r="OQ204" s="8"/>
      <c r="OR204" s="8"/>
      <c r="OS204" s="8"/>
      <c r="OT204" s="8"/>
      <c r="OU204" s="8"/>
      <c r="OV204" s="8"/>
      <c r="OW204" s="8"/>
      <c r="OX204" s="8"/>
      <c r="OY204" s="8"/>
      <c r="OZ204" s="8"/>
      <c r="PA204" s="8"/>
      <c r="PB204" s="8"/>
      <c r="PC204" s="8"/>
      <c r="PD204" s="8"/>
      <c r="PE204" s="8"/>
      <c r="PF204" s="8"/>
      <c r="PG204" s="8"/>
      <c r="PH204" s="8"/>
      <c r="PI204" s="8"/>
      <c r="PJ204" s="8"/>
      <c r="PK204" s="8"/>
      <c r="PL204" s="8"/>
      <c r="PM204" s="8"/>
      <c r="PN204" s="8"/>
      <c r="PO204" s="8"/>
      <c r="PP204" s="8"/>
      <c r="PQ204" s="8"/>
      <c r="PR204" s="8"/>
      <c r="PS204" s="8"/>
      <c r="PT204" s="8"/>
      <c r="PU204" s="8"/>
      <c r="PV204" s="8"/>
      <c r="PW204" s="8"/>
      <c r="PX204" s="8"/>
      <c r="PY204" s="8"/>
      <c r="PZ204" s="8"/>
      <c r="QA204" s="8"/>
      <c r="QB204" s="8"/>
      <c r="QC204" s="8"/>
      <c r="QD204" s="8"/>
      <c r="QE204" s="8"/>
      <c r="QF204" s="8"/>
      <c r="QG204" s="8"/>
      <c r="QH204" s="8"/>
      <c r="QI204" s="8"/>
      <c r="QJ204" s="8"/>
      <c r="QK204" s="8"/>
      <c r="QL204" s="8"/>
      <c r="QM204" s="8"/>
      <c r="QN204" s="8"/>
      <c r="QO204" s="8"/>
      <c r="QP204" s="8"/>
      <c r="QQ204" s="8"/>
      <c r="QR204" s="8"/>
      <c r="QS204" s="8"/>
      <c r="QT204" s="8"/>
      <c r="QU204" s="8"/>
      <c r="QV204" s="8"/>
      <c r="QW204" s="8"/>
      <c r="QX204" s="8"/>
      <c r="QY204" s="8"/>
      <c r="QZ204" s="8"/>
      <c r="RA204" s="8"/>
      <c r="RB204" s="8"/>
      <c r="RC204" s="8"/>
      <c r="RD204" s="8"/>
      <c r="RE204" s="8"/>
      <c r="RF204" s="8"/>
      <c r="RG204" s="8"/>
      <c r="RH204" s="8"/>
      <c r="RI204" s="8"/>
      <c r="RJ204" s="8"/>
      <c r="RK204" s="8"/>
    </row>
    <row r="205" ht="13.75" spans="1:479">
      <c r="A205" s="88" t="s">
        <v>12366</v>
      </c>
      <c r="B205" s="88" t="s">
        <v>880</v>
      </c>
      <c r="C205" s="88" t="s">
        <v>10638</v>
      </c>
      <c r="D205" s="169" t="s">
        <v>12266</v>
      </c>
      <c r="E205" s="88">
        <v>2</v>
      </c>
      <c r="F205" s="88">
        <v>204</v>
      </c>
      <c r="G205" s="170">
        <f t="shared" si="3"/>
        <v>408</v>
      </c>
      <c r="H205" s="91"/>
      <c r="I205" s="92"/>
      <c r="J205" s="92">
        <v>30</v>
      </c>
      <c r="K205" s="92">
        <v>44</v>
      </c>
      <c r="L205" s="92">
        <v>28</v>
      </c>
      <c r="M205" s="93"/>
      <c r="N205" s="91"/>
      <c r="O205" s="91"/>
      <c r="P205" s="91"/>
      <c r="Q205" s="91"/>
      <c r="R205" s="91"/>
      <c r="S205" s="91"/>
      <c r="T205" s="92"/>
      <c r="U205" s="132">
        <v>27</v>
      </c>
      <c r="V205" s="133">
        <v>42</v>
      </c>
      <c r="W205" s="133">
        <v>20</v>
      </c>
      <c r="X205" s="117">
        <v>38</v>
      </c>
      <c r="Y205" s="188">
        <v>30</v>
      </c>
      <c r="Z205" s="189"/>
      <c r="AA205" s="189">
        <v>22</v>
      </c>
      <c r="AB205" s="190">
        <v>41</v>
      </c>
      <c r="AC205" s="190">
        <v>40</v>
      </c>
      <c r="AD205" s="191">
        <v>38</v>
      </c>
      <c r="AE205" s="176"/>
      <c r="AF205" s="176"/>
      <c r="AG205" s="176"/>
      <c r="AH205" s="176"/>
      <c r="AI205" s="176"/>
      <c r="AJ205" s="176"/>
      <c r="AK205" s="176"/>
      <c r="AL205" s="94"/>
      <c r="AM205" s="94"/>
      <c r="AN205" s="94"/>
      <c r="AO205" s="94"/>
      <c r="AP205" s="94"/>
      <c r="AQ205" s="94"/>
      <c r="AR205" s="94"/>
      <c r="AS205" s="96"/>
      <c r="AT205" s="96"/>
      <c r="AU205" s="96"/>
      <c r="AV205" s="95"/>
      <c r="AW205" s="95"/>
      <c r="AX205" s="97"/>
      <c r="AY205" s="97"/>
      <c r="AZ205" s="97"/>
      <c r="BA205" s="97"/>
      <c r="BB205" s="97"/>
      <c r="BC205" s="192" t="s">
        <v>12270</v>
      </c>
      <c r="BD205" s="192" t="s">
        <v>12298</v>
      </c>
      <c r="BE205" s="192" t="s">
        <v>12297</v>
      </c>
      <c r="BF205" s="100"/>
      <c r="BG205" s="103"/>
      <c r="BH205" s="103"/>
      <c r="BI205" s="103"/>
      <c r="BJ205" s="98"/>
      <c r="BK205" s="101" t="s">
        <v>1511</v>
      </c>
      <c r="BL205" s="102"/>
      <c r="BM205" s="98" t="s">
        <v>20</v>
      </c>
      <c r="BN205" s="98"/>
      <c r="BO205" s="4"/>
      <c r="BP205" s="4"/>
      <c r="BQ205" s="4"/>
      <c r="BR205" s="4"/>
      <c r="BS205" s="4"/>
      <c r="BT205" s="194"/>
      <c r="BU205" s="194"/>
      <c r="BV205" s="194"/>
      <c r="BW205" s="194"/>
      <c r="BX205" s="194"/>
      <c r="BY205" s="8"/>
      <c r="BZ205" s="8"/>
      <c r="CA205" s="8"/>
      <c r="CB205" s="8" t="s">
        <v>1511</v>
      </c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H205" s="8"/>
      <c r="II205" s="8"/>
      <c r="IJ205" s="8"/>
      <c r="IK205" s="8"/>
      <c r="IL205" s="8"/>
      <c r="IM205" s="8"/>
      <c r="IN205" s="8"/>
      <c r="IO205" s="8"/>
      <c r="IP205" s="8"/>
      <c r="IQ205" s="8"/>
      <c r="IR205" s="8"/>
      <c r="IS205" s="8"/>
      <c r="IT205" s="8"/>
      <c r="IU205" s="8"/>
      <c r="IV205" s="8"/>
      <c r="IW205" s="8"/>
      <c r="IX205" s="8"/>
      <c r="IY205" s="8"/>
      <c r="IZ205" s="8"/>
      <c r="JA205" s="8"/>
      <c r="JB205" s="8"/>
      <c r="JC205" s="8"/>
      <c r="JD205" s="8"/>
      <c r="JE205" s="8"/>
      <c r="JF205" s="8"/>
      <c r="JG205" s="8"/>
      <c r="JH205" s="8"/>
      <c r="JI205" s="8"/>
      <c r="JJ205" s="8"/>
      <c r="JK205" s="8"/>
      <c r="JL205" s="8"/>
      <c r="JM205" s="8"/>
      <c r="JN205" s="8"/>
      <c r="JO205" s="8"/>
      <c r="JP205" s="8"/>
      <c r="JQ205" s="8"/>
      <c r="JR205" s="8"/>
      <c r="JS205" s="8"/>
      <c r="JT205" s="8"/>
      <c r="JU205" s="8"/>
      <c r="JV205" s="8"/>
      <c r="JW205" s="8"/>
      <c r="JX205" s="8"/>
      <c r="JY205" s="8"/>
      <c r="JZ205" s="8"/>
      <c r="KA205" s="8"/>
      <c r="KB205" s="8"/>
      <c r="KC205" s="8"/>
      <c r="KD205" s="8"/>
      <c r="KE205" s="8"/>
      <c r="KF205" s="8"/>
      <c r="KG205" s="8"/>
      <c r="KH205" s="8"/>
      <c r="KI205" s="8"/>
      <c r="KJ205" s="8"/>
      <c r="KK205" s="8"/>
      <c r="KL205" s="8"/>
      <c r="KM205" s="8"/>
      <c r="KN205" s="8"/>
      <c r="KO205" s="8"/>
      <c r="KP205" s="8"/>
      <c r="KQ205" s="8"/>
      <c r="KR205" s="8"/>
      <c r="KS205" s="8"/>
      <c r="KT205" s="8"/>
      <c r="KU205" s="8"/>
      <c r="KV205" s="8"/>
      <c r="KW205" s="8"/>
      <c r="KX205" s="8"/>
      <c r="KY205" s="8"/>
      <c r="KZ205" s="8"/>
      <c r="LA205" s="8"/>
      <c r="LB205" s="8"/>
      <c r="LC205" s="8"/>
      <c r="LD205" s="8"/>
      <c r="LE205" s="8"/>
      <c r="LF205" s="8"/>
      <c r="LG205" s="8"/>
      <c r="LH205" s="8"/>
      <c r="LI205" s="8"/>
      <c r="LJ205" s="8"/>
      <c r="LK205" s="8"/>
      <c r="LL205" s="8"/>
      <c r="LM205" s="8"/>
      <c r="LN205" s="8"/>
      <c r="LO205" s="8"/>
      <c r="LP205" s="8"/>
      <c r="LQ205" s="8"/>
      <c r="LR205" s="8"/>
      <c r="LS205" s="8"/>
      <c r="LT205" s="8"/>
      <c r="LU205" s="8"/>
      <c r="LV205" s="8"/>
      <c r="LW205" s="8"/>
      <c r="LX205" s="8"/>
      <c r="LY205" s="8"/>
      <c r="LZ205" s="8"/>
      <c r="MA205" s="8"/>
      <c r="MB205" s="8"/>
      <c r="MC205" s="8"/>
      <c r="MD205" s="8"/>
      <c r="ME205" s="8"/>
      <c r="MF205" s="8"/>
      <c r="MG205" s="8"/>
      <c r="MH205" s="8"/>
      <c r="MI205" s="8"/>
      <c r="MJ205" s="8"/>
      <c r="MK205" s="8"/>
      <c r="ML205" s="8"/>
      <c r="MM205" s="8"/>
      <c r="MN205" s="8"/>
      <c r="MO205" s="8"/>
      <c r="MP205" s="8"/>
      <c r="MQ205" s="8"/>
      <c r="MR205" s="8"/>
      <c r="MS205" s="8"/>
      <c r="MT205" s="8"/>
      <c r="MU205" s="8"/>
      <c r="MV205" s="8"/>
      <c r="MW205" s="8"/>
      <c r="MX205" s="8"/>
      <c r="MY205" s="8"/>
      <c r="MZ205" s="8"/>
      <c r="NA205" s="8"/>
      <c r="NB205" s="8"/>
      <c r="NC205" s="8"/>
      <c r="ND205" s="8"/>
      <c r="NE205" s="8"/>
      <c r="NF205" s="8"/>
      <c r="NG205" s="8"/>
      <c r="NH205" s="8"/>
      <c r="NI205" s="8"/>
      <c r="NJ205" s="8"/>
      <c r="NK205" s="8"/>
      <c r="NL205" s="8"/>
      <c r="NM205" s="8"/>
      <c r="NN205" s="8"/>
      <c r="NO205" s="8"/>
      <c r="NP205" s="8"/>
      <c r="NQ205" s="8"/>
      <c r="NR205" s="8"/>
      <c r="NS205" s="8"/>
      <c r="NT205" s="8"/>
      <c r="NU205" s="8"/>
      <c r="NV205" s="8"/>
      <c r="NW205" s="8"/>
      <c r="NX205" s="8"/>
      <c r="NY205" s="8"/>
      <c r="NZ205" s="8"/>
      <c r="OA205" s="8"/>
      <c r="OB205" s="8"/>
      <c r="OC205" s="8"/>
      <c r="OD205" s="8"/>
      <c r="OE205" s="8"/>
      <c r="OF205" s="8"/>
      <c r="OG205" s="8"/>
      <c r="OH205" s="8"/>
      <c r="OI205" s="8"/>
      <c r="OJ205" s="8"/>
      <c r="OK205" s="8"/>
      <c r="OL205" s="8"/>
      <c r="OM205" s="8"/>
      <c r="ON205" s="8"/>
      <c r="OO205" s="8"/>
      <c r="OP205" s="8"/>
      <c r="OQ205" s="8"/>
      <c r="OR205" s="8"/>
      <c r="OS205" s="8"/>
      <c r="OT205" s="8"/>
      <c r="OU205" s="8"/>
      <c r="OV205" s="8"/>
      <c r="OW205" s="8"/>
      <c r="OX205" s="8"/>
      <c r="OY205" s="8"/>
      <c r="OZ205" s="8"/>
      <c r="PA205" s="8"/>
      <c r="PB205" s="8"/>
      <c r="PC205" s="8"/>
      <c r="PD205" s="8"/>
      <c r="PE205" s="8"/>
      <c r="PF205" s="8"/>
      <c r="PG205" s="8"/>
      <c r="PH205" s="8"/>
      <c r="PI205" s="8"/>
      <c r="PJ205" s="8"/>
      <c r="PK205" s="8"/>
      <c r="PL205" s="8"/>
      <c r="PM205" s="8"/>
      <c r="PN205" s="8"/>
      <c r="PO205" s="8"/>
      <c r="PP205" s="8"/>
      <c r="PQ205" s="8"/>
      <c r="PR205" s="8"/>
      <c r="PS205" s="8"/>
      <c r="PT205" s="8"/>
      <c r="PU205" s="8"/>
      <c r="PV205" s="8"/>
      <c r="PW205" s="8"/>
      <c r="PX205" s="8"/>
      <c r="PY205" s="8"/>
      <c r="PZ205" s="8"/>
      <c r="QA205" s="8"/>
      <c r="QB205" s="8"/>
      <c r="QC205" s="8"/>
      <c r="QD205" s="8"/>
      <c r="QE205" s="8"/>
      <c r="QF205" s="8"/>
      <c r="QG205" s="8"/>
      <c r="QH205" s="8"/>
      <c r="QI205" s="8"/>
      <c r="QJ205" s="8"/>
      <c r="QK205" s="8"/>
      <c r="QL205" s="8"/>
      <c r="QM205" s="8"/>
      <c r="QN205" s="8"/>
      <c r="QO205" s="8"/>
      <c r="QP205" s="8"/>
      <c r="QQ205" s="8"/>
      <c r="QR205" s="8"/>
      <c r="QS205" s="8"/>
      <c r="QT205" s="8"/>
      <c r="QU205" s="8"/>
      <c r="QV205" s="8"/>
      <c r="QW205" s="8"/>
      <c r="QX205" s="8"/>
      <c r="QY205" s="8"/>
      <c r="QZ205" s="8"/>
      <c r="RA205" s="8"/>
      <c r="RB205" s="8"/>
      <c r="RC205" s="8"/>
      <c r="RD205" s="8"/>
      <c r="RE205" s="8"/>
      <c r="RF205" s="8"/>
      <c r="RG205" s="8"/>
      <c r="RH205" s="8"/>
      <c r="RI205" s="8"/>
      <c r="RJ205" s="8"/>
      <c r="RK205" s="8"/>
    </row>
    <row r="206" ht="13.75" spans="1:479">
      <c r="A206" s="88" t="s">
        <v>12366</v>
      </c>
      <c r="B206" s="88" t="s">
        <v>880</v>
      </c>
      <c r="C206" s="88" t="s">
        <v>10638</v>
      </c>
      <c r="D206" s="169" t="s">
        <v>494</v>
      </c>
      <c r="E206" s="88">
        <v>2</v>
      </c>
      <c r="F206" s="88">
        <v>93</v>
      </c>
      <c r="G206" s="170">
        <f t="shared" si="3"/>
        <v>186</v>
      </c>
      <c r="H206" s="91"/>
      <c r="I206" s="92"/>
      <c r="J206" s="92">
        <v>13</v>
      </c>
      <c r="K206" s="92">
        <v>14</v>
      </c>
      <c r="L206" s="92">
        <v>19</v>
      </c>
      <c r="M206" s="93">
        <v>35</v>
      </c>
      <c r="N206" s="91"/>
      <c r="O206" s="91"/>
      <c r="P206" s="91"/>
      <c r="Q206" s="91"/>
      <c r="R206" s="91"/>
      <c r="S206" s="91"/>
      <c r="T206" s="92"/>
      <c r="U206" s="132">
        <v>17</v>
      </c>
      <c r="V206" s="133">
        <v>17</v>
      </c>
      <c r="W206" s="133">
        <v>23</v>
      </c>
      <c r="X206" s="117">
        <v>38</v>
      </c>
      <c r="Y206" s="188">
        <v>30</v>
      </c>
      <c r="Z206" s="189"/>
      <c r="AA206" s="189">
        <v>17</v>
      </c>
      <c r="AB206" s="190">
        <v>21</v>
      </c>
      <c r="AC206" s="190">
        <v>24</v>
      </c>
      <c r="AD206" s="191">
        <v>38</v>
      </c>
      <c r="AE206" s="176"/>
      <c r="AF206" s="176"/>
      <c r="AG206" s="176"/>
      <c r="AH206" s="176"/>
      <c r="AI206" s="176"/>
      <c r="AJ206" s="176"/>
      <c r="AK206" s="176"/>
      <c r="AL206" s="94"/>
      <c r="AM206" s="94"/>
      <c r="AN206" s="94"/>
      <c r="AO206" s="94"/>
      <c r="AP206" s="94"/>
      <c r="AQ206" s="94"/>
      <c r="AR206" s="94"/>
      <c r="AS206" s="96"/>
      <c r="AT206" s="96"/>
      <c r="AU206" s="96"/>
      <c r="AV206" s="95"/>
      <c r="AW206" s="95"/>
      <c r="AX206" s="97"/>
      <c r="AY206" s="97"/>
      <c r="AZ206" s="97"/>
      <c r="BA206" s="97"/>
      <c r="BB206" s="97"/>
      <c r="BC206" s="192" t="s">
        <v>12274</v>
      </c>
      <c r="BD206" s="192" t="s">
        <v>12301</v>
      </c>
      <c r="BE206" s="192" t="s">
        <v>12300</v>
      </c>
      <c r="BF206" s="100"/>
      <c r="BG206" s="111" t="s">
        <v>12272</v>
      </c>
      <c r="BH206" s="103"/>
      <c r="BI206" s="103"/>
      <c r="BJ206" s="98"/>
      <c r="BK206" s="101" t="s">
        <v>1511</v>
      </c>
      <c r="BL206" s="102"/>
      <c r="BM206" s="98" t="s">
        <v>20</v>
      </c>
      <c r="BN206" s="98"/>
      <c r="BO206" s="4"/>
      <c r="BP206" s="4"/>
      <c r="BQ206" s="4"/>
      <c r="BR206" s="4"/>
      <c r="BS206" s="4"/>
      <c r="BT206" s="194"/>
      <c r="BU206" s="194"/>
      <c r="BV206" s="194"/>
      <c r="BW206" s="194"/>
      <c r="BX206" s="194"/>
      <c r="BY206" s="8"/>
      <c r="BZ206" s="8"/>
      <c r="CA206" s="8"/>
      <c r="CB206" s="8" t="s">
        <v>1511</v>
      </c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8"/>
      <c r="HV206" s="8"/>
      <c r="HW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H206" s="8"/>
      <c r="II206" s="8"/>
      <c r="IJ206" s="8"/>
      <c r="IK206" s="8"/>
      <c r="IL206" s="8"/>
      <c r="IM206" s="8"/>
      <c r="IN206" s="8"/>
      <c r="IO206" s="8"/>
      <c r="IP206" s="8"/>
      <c r="IQ206" s="8"/>
      <c r="IR206" s="8"/>
      <c r="IS206" s="8"/>
      <c r="IT206" s="8"/>
      <c r="IU206" s="8"/>
      <c r="IV206" s="8"/>
      <c r="IW206" s="8"/>
      <c r="IX206" s="8"/>
      <c r="IY206" s="8"/>
      <c r="IZ206" s="8"/>
      <c r="JA206" s="8"/>
      <c r="JB206" s="8"/>
      <c r="JC206" s="8"/>
      <c r="JD206" s="8"/>
      <c r="JE206" s="8"/>
      <c r="JF206" s="8"/>
      <c r="JG206" s="8"/>
      <c r="JH206" s="8"/>
      <c r="JI206" s="8"/>
      <c r="JJ206" s="8"/>
      <c r="JK206" s="8"/>
      <c r="JL206" s="8"/>
      <c r="JM206" s="8"/>
      <c r="JN206" s="8"/>
      <c r="JO206" s="8"/>
      <c r="JP206" s="8"/>
      <c r="JQ206" s="8"/>
      <c r="JR206" s="8"/>
      <c r="JS206" s="8"/>
      <c r="JT206" s="8"/>
      <c r="JU206" s="8"/>
      <c r="JV206" s="8"/>
      <c r="JW206" s="8"/>
      <c r="JX206" s="8"/>
      <c r="JY206" s="8"/>
      <c r="JZ206" s="8"/>
      <c r="KA206" s="8"/>
      <c r="KB206" s="8"/>
      <c r="KC206" s="8"/>
      <c r="KD206" s="8"/>
      <c r="KE206" s="8"/>
      <c r="KF206" s="8"/>
      <c r="KG206" s="8"/>
      <c r="KH206" s="8"/>
      <c r="KI206" s="8"/>
      <c r="KJ206" s="8"/>
      <c r="KK206" s="8"/>
      <c r="KL206" s="8"/>
      <c r="KM206" s="8"/>
      <c r="KN206" s="8"/>
      <c r="KO206" s="8"/>
      <c r="KP206" s="8"/>
      <c r="KQ206" s="8"/>
      <c r="KR206" s="8"/>
      <c r="KS206" s="8"/>
      <c r="KT206" s="8"/>
      <c r="KU206" s="8"/>
      <c r="KV206" s="8"/>
      <c r="KW206" s="8"/>
      <c r="KX206" s="8"/>
      <c r="KY206" s="8"/>
      <c r="KZ206" s="8"/>
      <c r="LA206" s="8"/>
      <c r="LB206" s="8"/>
      <c r="LC206" s="8"/>
      <c r="LD206" s="8"/>
      <c r="LE206" s="8"/>
      <c r="LF206" s="8"/>
      <c r="LG206" s="8"/>
      <c r="LH206" s="8"/>
      <c r="LI206" s="8"/>
      <c r="LJ206" s="8"/>
      <c r="LK206" s="8"/>
      <c r="LL206" s="8"/>
      <c r="LM206" s="8"/>
      <c r="LN206" s="8"/>
      <c r="LO206" s="8"/>
      <c r="LP206" s="8"/>
      <c r="LQ206" s="8"/>
      <c r="LR206" s="8"/>
      <c r="LS206" s="8"/>
      <c r="LT206" s="8"/>
      <c r="LU206" s="8"/>
      <c r="LV206" s="8"/>
      <c r="LW206" s="8"/>
      <c r="LX206" s="8"/>
      <c r="LY206" s="8"/>
      <c r="LZ206" s="8"/>
      <c r="MA206" s="8"/>
      <c r="MB206" s="8"/>
      <c r="MC206" s="8"/>
      <c r="MD206" s="8"/>
      <c r="ME206" s="8"/>
      <c r="MF206" s="8"/>
      <c r="MG206" s="8"/>
      <c r="MH206" s="8"/>
      <c r="MI206" s="8"/>
      <c r="MJ206" s="8"/>
      <c r="MK206" s="8"/>
      <c r="ML206" s="8"/>
      <c r="MM206" s="8"/>
      <c r="MN206" s="8"/>
      <c r="MO206" s="8"/>
      <c r="MP206" s="8"/>
      <c r="MQ206" s="8"/>
      <c r="MR206" s="8"/>
      <c r="MS206" s="8"/>
      <c r="MT206" s="8"/>
      <c r="MU206" s="8"/>
      <c r="MV206" s="8"/>
      <c r="MW206" s="8"/>
      <c r="MX206" s="8"/>
      <c r="MY206" s="8"/>
      <c r="MZ206" s="8"/>
      <c r="NA206" s="8"/>
      <c r="NB206" s="8"/>
      <c r="NC206" s="8"/>
      <c r="ND206" s="8"/>
      <c r="NE206" s="8"/>
      <c r="NF206" s="8"/>
      <c r="NG206" s="8"/>
      <c r="NH206" s="8"/>
      <c r="NI206" s="8"/>
      <c r="NJ206" s="8"/>
      <c r="NK206" s="8"/>
      <c r="NL206" s="8"/>
      <c r="NM206" s="8"/>
      <c r="NN206" s="8"/>
      <c r="NO206" s="8"/>
      <c r="NP206" s="8"/>
      <c r="NQ206" s="8"/>
      <c r="NR206" s="8"/>
      <c r="NS206" s="8"/>
      <c r="NT206" s="8"/>
      <c r="NU206" s="8"/>
      <c r="NV206" s="8"/>
      <c r="NW206" s="8"/>
      <c r="NX206" s="8"/>
      <c r="NY206" s="8"/>
      <c r="NZ206" s="8"/>
      <c r="OA206" s="8"/>
      <c r="OB206" s="8"/>
      <c r="OC206" s="8"/>
      <c r="OD206" s="8"/>
      <c r="OE206" s="8"/>
      <c r="OF206" s="8"/>
      <c r="OG206" s="8"/>
      <c r="OH206" s="8"/>
      <c r="OI206" s="8"/>
      <c r="OJ206" s="8"/>
      <c r="OK206" s="8"/>
      <c r="OL206" s="8"/>
      <c r="OM206" s="8"/>
      <c r="ON206" s="8"/>
      <c r="OO206" s="8"/>
      <c r="OP206" s="8"/>
      <c r="OQ206" s="8"/>
      <c r="OR206" s="8"/>
      <c r="OS206" s="8"/>
      <c r="OT206" s="8"/>
      <c r="OU206" s="8"/>
      <c r="OV206" s="8"/>
      <c r="OW206" s="8"/>
      <c r="OX206" s="8"/>
      <c r="OY206" s="8"/>
      <c r="OZ206" s="8"/>
      <c r="PA206" s="8"/>
      <c r="PB206" s="8"/>
      <c r="PC206" s="8"/>
      <c r="PD206" s="8"/>
      <c r="PE206" s="8"/>
      <c r="PF206" s="8"/>
      <c r="PG206" s="8"/>
      <c r="PH206" s="8"/>
      <c r="PI206" s="8"/>
      <c r="PJ206" s="8"/>
      <c r="PK206" s="8"/>
      <c r="PL206" s="8"/>
      <c r="PM206" s="8"/>
      <c r="PN206" s="8"/>
      <c r="PO206" s="8"/>
      <c r="PP206" s="8"/>
      <c r="PQ206" s="8"/>
      <c r="PR206" s="8"/>
      <c r="PS206" s="8"/>
      <c r="PT206" s="8"/>
      <c r="PU206" s="8"/>
      <c r="PV206" s="8"/>
      <c r="PW206" s="8"/>
      <c r="PX206" s="8"/>
      <c r="PY206" s="8"/>
      <c r="PZ206" s="8"/>
      <c r="QA206" s="8"/>
      <c r="QB206" s="8"/>
      <c r="QC206" s="8"/>
      <c r="QD206" s="8"/>
      <c r="QE206" s="8"/>
      <c r="QF206" s="8"/>
      <c r="QG206" s="8"/>
      <c r="QH206" s="8"/>
      <c r="QI206" s="8"/>
      <c r="QJ206" s="8"/>
      <c r="QK206" s="8"/>
      <c r="QL206" s="8"/>
      <c r="QM206" s="8"/>
      <c r="QN206" s="8"/>
      <c r="QO206" s="8"/>
      <c r="QP206" s="8"/>
      <c r="QQ206" s="8"/>
      <c r="QR206" s="8"/>
      <c r="QS206" s="8"/>
      <c r="QT206" s="8"/>
      <c r="QU206" s="8"/>
      <c r="QV206" s="8"/>
      <c r="QW206" s="8"/>
      <c r="QX206" s="8"/>
      <c r="QY206" s="8"/>
      <c r="QZ206" s="8"/>
      <c r="RA206" s="8"/>
      <c r="RB206" s="8"/>
      <c r="RC206" s="8"/>
      <c r="RD206" s="8"/>
      <c r="RE206" s="8"/>
      <c r="RF206" s="8"/>
      <c r="RG206" s="8"/>
      <c r="RH206" s="8"/>
      <c r="RI206" s="8"/>
      <c r="RJ206" s="8"/>
      <c r="RK206" s="8"/>
    </row>
    <row r="207" ht="13.75" spans="1:479">
      <c r="A207" s="88" t="s">
        <v>12366</v>
      </c>
      <c r="B207" s="88" t="s">
        <v>880</v>
      </c>
      <c r="C207" s="88" t="s">
        <v>878</v>
      </c>
      <c r="D207" s="169" t="s">
        <v>12266</v>
      </c>
      <c r="E207" s="88">
        <v>2</v>
      </c>
      <c r="F207" s="88">
        <v>204</v>
      </c>
      <c r="G207" s="170">
        <f t="shared" si="3"/>
        <v>408</v>
      </c>
      <c r="H207" s="91"/>
      <c r="I207" s="92"/>
      <c r="J207" s="92">
        <v>30</v>
      </c>
      <c r="K207" s="92">
        <v>44</v>
      </c>
      <c r="L207" s="92">
        <v>28</v>
      </c>
      <c r="M207" s="93"/>
      <c r="N207" s="91"/>
      <c r="O207" s="91"/>
      <c r="P207" s="91"/>
      <c r="Q207" s="91"/>
      <c r="R207" s="91"/>
      <c r="S207" s="91"/>
      <c r="T207" s="92"/>
      <c r="U207" s="132">
        <v>36</v>
      </c>
      <c r="V207" s="133">
        <v>40</v>
      </c>
      <c r="W207" s="133">
        <v>41</v>
      </c>
      <c r="X207" s="117"/>
      <c r="Y207" s="188">
        <v>30</v>
      </c>
      <c r="Z207" s="189"/>
      <c r="AA207" s="189">
        <v>27</v>
      </c>
      <c r="AB207" s="190">
        <v>35</v>
      </c>
      <c r="AC207" s="190">
        <v>28</v>
      </c>
      <c r="AD207" s="191">
        <v>38</v>
      </c>
      <c r="AE207" s="176"/>
      <c r="AF207" s="176"/>
      <c r="AG207" s="176"/>
      <c r="AH207" s="176"/>
      <c r="AI207" s="176"/>
      <c r="AJ207" s="176"/>
      <c r="AK207" s="176"/>
      <c r="AL207" s="94"/>
      <c r="AM207" s="94"/>
      <c r="AN207" s="114"/>
      <c r="AO207" s="114"/>
      <c r="AP207" s="114"/>
      <c r="AQ207" s="94"/>
      <c r="AR207" s="94"/>
      <c r="AS207" s="96"/>
      <c r="AT207" s="96"/>
      <c r="AU207" s="96"/>
      <c r="AV207" s="95"/>
      <c r="AW207" s="95"/>
      <c r="AX207" s="97"/>
      <c r="AY207" s="97"/>
      <c r="AZ207" s="97"/>
      <c r="BA207" s="97"/>
      <c r="BB207" s="97"/>
      <c r="BC207" s="192" t="s">
        <v>12270</v>
      </c>
      <c r="BD207" s="192" t="s">
        <v>12298</v>
      </c>
      <c r="BE207" s="192" t="s">
        <v>12297</v>
      </c>
      <c r="BF207" s="100"/>
      <c r="BG207" s="103"/>
      <c r="BH207" s="103"/>
      <c r="BI207" s="103"/>
      <c r="BJ207" s="98"/>
      <c r="BK207" s="101" t="s">
        <v>1511</v>
      </c>
      <c r="BL207" s="102"/>
      <c r="BM207" s="98" t="s">
        <v>20</v>
      </c>
      <c r="BN207" s="98"/>
      <c r="BO207" s="4"/>
      <c r="BP207" s="4"/>
      <c r="BQ207" s="4"/>
      <c r="BR207" s="4"/>
      <c r="BS207" s="4"/>
      <c r="BT207" s="194"/>
      <c r="BU207" s="194"/>
      <c r="BV207" s="194"/>
      <c r="BW207" s="194"/>
      <c r="BX207" s="194"/>
      <c r="BY207" s="8"/>
      <c r="BZ207" s="8"/>
      <c r="CA207" s="8"/>
      <c r="CB207" s="8" t="s">
        <v>1511</v>
      </c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S207" s="8"/>
      <c r="HT207" s="8"/>
      <c r="HU207" s="8"/>
      <c r="HV207" s="8"/>
      <c r="HW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H207" s="8"/>
      <c r="II207" s="8"/>
      <c r="IJ207" s="8"/>
      <c r="IK207" s="8"/>
      <c r="IL207" s="8"/>
      <c r="IM207" s="8"/>
      <c r="IN207" s="8"/>
      <c r="IO207" s="8"/>
      <c r="IP207" s="8"/>
      <c r="IQ207" s="8"/>
      <c r="IR207" s="8"/>
      <c r="IS207" s="8"/>
      <c r="IT207" s="8"/>
      <c r="IU207" s="8"/>
      <c r="IV207" s="8"/>
      <c r="IW207" s="8"/>
      <c r="IX207" s="8"/>
      <c r="IY207" s="8"/>
      <c r="IZ207" s="8"/>
      <c r="JA207" s="8"/>
      <c r="JB207" s="8"/>
      <c r="JC207" s="8"/>
      <c r="JD207" s="8"/>
      <c r="JE207" s="8"/>
      <c r="JF207" s="8"/>
      <c r="JG207" s="8"/>
      <c r="JH207" s="8"/>
      <c r="JI207" s="8"/>
      <c r="JJ207" s="8"/>
      <c r="JK207" s="8"/>
      <c r="JL207" s="8"/>
      <c r="JM207" s="8"/>
      <c r="JN207" s="8"/>
      <c r="JO207" s="8"/>
      <c r="JP207" s="8"/>
      <c r="JQ207" s="8"/>
      <c r="JR207" s="8"/>
      <c r="JS207" s="8"/>
      <c r="JT207" s="8"/>
      <c r="JU207" s="8"/>
      <c r="JV207" s="8"/>
      <c r="JW207" s="8"/>
      <c r="JX207" s="8"/>
      <c r="JY207" s="8"/>
      <c r="JZ207" s="8"/>
      <c r="KA207" s="8"/>
      <c r="KB207" s="8"/>
      <c r="KC207" s="8"/>
      <c r="KD207" s="8"/>
      <c r="KE207" s="8"/>
      <c r="KF207" s="8"/>
      <c r="KG207" s="8"/>
      <c r="KH207" s="8"/>
      <c r="KI207" s="8"/>
      <c r="KJ207" s="8"/>
      <c r="KK207" s="8"/>
      <c r="KL207" s="8"/>
      <c r="KM207" s="8"/>
      <c r="KN207" s="8"/>
      <c r="KO207" s="8"/>
      <c r="KP207" s="8"/>
      <c r="KQ207" s="8"/>
      <c r="KR207" s="8"/>
      <c r="KS207" s="8"/>
      <c r="KT207" s="8"/>
      <c r="KU207" s="8"/>
      <c r="KV207" s="8"/>
      <c r="KW207" s="8"/>
      <c r="KX207" s="8"/>
      <c r="KY207" s="8"/>
      <c r="KZ207" s="8"/>
      <c r="LA207" s="8"/>
      <c r="LB207" s="8"/>
      <c r="LC207" s="8"/>
      <c r="LD207" s="8"/>
      <c r="LE207" s="8"/>
      <c r="LF207" s="8"/>
      <c r="LG207" s="8"/>
      <c r="LH207" s="8"/>
      <c r="LI207" s="8"/>
      <c r="LJ207" s="8"/>
      <c r="LK207" s="8"/>
      <c r="LL207" s="8"/>
      <c r="LM207" s="8"/>
      <c r="LN207" s="8"/>
      <c r="LO207" s="8"/>
      <c r="LP207" s="8"/>
      <c r="LQ207" s="8"/>
      <c r="LR207" s="8"/>
      <c r="LS207" s="8"/>
      <c r="LT207" s="8"/>
      <c r="LU207" s="8"/>
      <c r="LV207" s="8"/>
      <c r="LW207" s="8"/>
      <c r="LX207" s="8"/>
      <c r="LY207" s="8"/>
      <c r="LZ207" s="8"/>
      <c r="MA207" s="8"/>
      <c r="MB207" s="8"/>
      <c r="MC207" s="8"/>
      <c r="MD207" s="8"/>
      <c r="ME207" s="8"/>
      <c r="MF207" s="8"/>
      <c r="MG207" s="8"/>
      <c r="MH207" s="8"/>
      <c r="MI207" s="8"/>
      <c r="MJ207" s="8"/>
      <c r="MK207" s="8"/>
      <c r="ML207" s="8"/>
      <c r="MM207" s="8"/>
      <c r="MN207" s="8"/>
      <c r="MO207" s="8"/>
      <c r="MP207" s="8"/>
      <c r="MQ207" s="8"/>
      <c r="MR207" s="8"/>
      <c r="MS207" s="8"/>
      <c r="MT207" s="8"/>
      <c r="MU207" s="8"/>
      <c r="MV207" s="8"/>
      <c r="MW207" s="8"/>
      <c r="MX207" s="8"/>
      <c r="MY207" s="8"/>
      <c r="MZ207" s="8"/>
      <c r="NA207" s="8"/>
      <c r="NB207" s="8"/>
      <c r="NC207" s="8"/>
      <c r="ND207" s="8"/>
      <c r="NE207" s="8"/>
      <c r="NF207" s="8"/>
      <c r="NG207" s="8"/>
      <c r="NH207" s="8"/>
      <c r="NI207" s="8"/>
      <c r="NJ207" s="8"/>
      <c r="NK207" s="8"/>
      <c r="NL207" s="8"/>
      <c r="NM207" s="8"/>
      <c r="NN207" s="8"/>
      <c r="NO207" s="8"/>
      <c r="NP207" s="8"/>
      <c r="NQ207" s="8"/>
      <c r="NR207" s="8"/>
      <c r="NS207" s="8"/>
      <c r="NT207" s="8"/>
      <c r="NU207" s="8"/>
      <c r="NV207" s="8"/>
      <c r="NW207" s="8"/>
      <c r="NX207" s="8"/>
      <c r="NY207" s="8"/>
      <c r="NZ207" s="8"/>
      <c r="OA207" s="8"/>
      <c r="OB207" s="8"/>
      <c r="OC207" s="8"/>
      <c r="OD207" s="8"/>
      <c r="OE207" s="8"/>
      <c r="OF207" s="8"/>
      <c r="OG207" s="8"/>
      <c r="OH207" s="8"/>
      <c r="OI207" s="8"/>
      <c r="OJ207" s="8"/>
      <c r="OK207" s="8"/>
      <c r="OL207" s="8"/>
      <c r="OM207" s="8"/>
      <c r="ON207" s="8"/>
      <c r="OO207" s="8"/>
      <c r="OP207" s="8"/>
      <c r="OQ207" s="8"/>
      <c r="OR207" s="8"/>
      <c r="OS207" s="8"/>
      <c r="OT207" s="8"/>
      <c r="OU207" s="8"/>
      <c r="OV207" s="8"/>
      <c r="OW207" s="8"/>
      <c r="OX207" s="8"/>
      <c r="OY207" s="8"/>
      <c r="OZ207" s="8"/>
      <c r="PA207" s="8"/>
      <c r="PB207" s="8"/>
      <c r="PC207" s="8"/>
      <c r="PD207" s="8"/>
      <c r="PE207" s="8"/>
      <c r="PF207" s="8"/>
      <c r="PG207" s="8"/>
      <c r="PH207" s="8"/>
      <c r="PI207" s="8"/>
      <c r="PJ207" s="8"/>
      <c r="PK207" s="8"/>
      <c r="PL207" s="8"/>
      <c r="PM207" s="8"/>
      <c r="PN207" s="8"/>
      <c r="PO207" s="8"/>
      <c r="PP207" s="8"/>
      <c r="PQ207" s="8"/>
      <c r="PR207" s="8"/>
      <c r="PS207" s="8"/>
      <c r="PT207" s="8"/>
      <c r="PU207" s="8"/>
      <c r="PV207" s="8"/>
      <c r="PW207" s="8"/>
      <c r="PX207" s="8"/>
      <c r="PY207" s="8"/>
      <c r="PZ207" s="8"/>
      <c r="QA207" s="8"/>
      <c r="QB207" s="8"/>
      <c r="QC207" s="8"/>
      <c r="QD207" s="8"/>
      <c r="QE207" s="8"/>
      <c r="QF207" s="8"/>
      <c r="QG207" s="8"/>
      <c r="QH207" s="8"/>
      <c r="QI207" s="8"/>
      <c r="QJ207" s="8"/>
      <c r="QK207" s="8"/>
      <c r="QL207" s="8"/>
      <c r="QM207" s="8"/>
      <c r="QN207" s="8"/>
      <c r="QO207" s="8"/>
      <c r="QP207" s="8"/>
      <c r="QQ207" s="8"/>
      <c r="QR207" s="8"/>
      <c r="QS207" s="8"/>
      <c r="QT207" s="8"/>
      <c r="QU207" s="8"/>
      <c r="QV207" s="8"/>
      <c r="QW207" s="8"/>
      <c r="QX207" s="8"/>
      <c r="QY207" s="8"/>
      <c r="QZ207" s="8"/>
      <c r="RA207" s="8"/>
      <c r="RB207" s="8"/>
      <c r="RC207" s="8"/>
      <c r="RD207" s="8"/>
      <c r="RE207" s="8"/>
      <c r="RF207" s="8"/>
      <c r="RG207" s="8"/>
      <c r="RH207" s="8"/>
      <c r="RI207" s="8"/>
      <c r="RJ207" s="8"/>
      <c r="RK207" s="8"/>
    </row>
    <row r="208" ht="13.75" spans="1:479">
      <c r="A208" s="88" t="s">
        <v>12366</v>
      </c>
      <c r="B208" s="88" t="s">
        <v>880</v>
      </c>
      <c r="C208" s="88" t="s">
        <v>878</v>
      </c>
      <c r="D208" s="169" t="s">
        <v>494</v>
      </c>
      <c r="E208" s="88">
        <v>2</v>
      </c>
      <c r="F208" s="88">
        <v>93</v>
      </c>
      <c r="G208" s="170">
        <f t="shared" ref="G208:G275" si="4">F208*E208</f>
        <v>186</v>
      </c>
      <c r="H208" s="91"/>
      <c r="I208" s="92"/>
      <c r="J208" s="92">
        <v>13</v>
      </c>
      <c r="K208" s="92">
        <v>14</v>
      </c>
      <c r="L208" s="92">
        <v>19</v>
      </c>
      <c r="M208" s="93">
        <v>35</v>
      </c>
      <c r="N208" s="91"/>
      <c r="O208" s="91"/>
      <c r="P208" s="91"/>
      <c r="Q208" s="91"/>
      <c r="R208" s="91"/>
      <c r="S208" s="91"/>
      <c r="T208" s="92"/>
      <c r="U208" s="132">
        <v>20</v>
      </c>
      <c r="V208" s="133">
        <v>18</v>
      </c>
      <c r="W208" s="133">
        <v>28</v>
      </c>
      <c r="X208" s="117">
        <v>38</v>
      </c>
      <c r="Y208" s="188">
        <v>30</v>
      </c>
      <c r="Z208" s="189"/>
      <c r="AA208" s="189">
        <v>17</v>
      </c>
      <c r="AB208" s="190">
        <v>21</v>
      </c>
      <c r="AC208" s="190">
        <v>24</v>
      </c>
      <c r="AD208" s="191">
        <v>38</v>
      </c>
      <c r="AE208" s="176"/>
      <c r="AF208" s="176"/>
      <c r="AG208" s="176"/>
      <c r="AH208" s="176"/>
      <c r="AI208" s="176"/>
      <c r="AJ208" s="176"/>
      <c r="AK208" s="176"/>
      <c r="AL208" s="94"/>
      <c r="AM208" s="94"/>
      <c r="AN208" s="94"/>
      <c r="AO208" s="94"/>
      <c r="AP208" s="94"/>
      <c r="AQ208" s="94"/>
      <c r="AR208" s="94"/>
      <c r="AS208" s="96"/>
      <c r="AT208" s="96"/>
      <c r="AU208" s="96"/>
      <c r="AV208" s="95"/>
      <c r="AW208" s="95"/>
      <c r="AX208" s="97"/>
      <c r="AY208" s="97"/>
      <c r="AZ208" s="97"/>
      <c r="BA208" s="97"/>
      <c r="BB208" s="97"/>
      <c r="BC208" s="192" t="s">
        <v>12274</v>
      </c>
      <c r="BD208" s="192" t="s">
        <v>12301</v>
      </c>
      <c r="BE208" s="192" t="s">
        <v>12300</v>
      </c>
      <c r="BF208" s="100"/>
      <c r="BG208" s="111" t="s">
        <v>12272</v>
      </c>
      <c r="BH208" s="103"/>
      <c r="BI208" s="103"/>
      <c r="BJ208" s="98"/>
      <c r="BK208" s="101" t="s">
        <v>1511</v>
      </c>
      <c r="BL208" s="102"/>
      <c r="BM208" s="98" t="s">
        <v>20</v>
      </c>
      <c r="BN208" s="98"/>
      <c r="BO208" s="4"/>
      <c r="BP208" s="4"/>
      <c r="BQ208" s="4"/>
      <c r="BR208" s="4"/>
      <c r="BS208" s="4"/>
      <c r="BT208" s="194"/>
      <c r="BU208" s="194"/>
      <c r="BV208" s="194"/>
      <c r="BW208" s="194"/>
      <c r="BX208" s="194"/>
      <c r="BY208" s="8"/>
      <c r="BZ208" s="8"/>
      <c r="CA208" s="8"/>
      <c r="CB208" s="8" t="s">
        <v>1511</v>
      </c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H208" s="8"/>
      <c r="II208" s="8"/>
      <c r="IJ208" s="8"/>
      <c r="IK208" s="8"/>
      <c r="IL208" s="8"/>
      <c r="IM208" s="8"/>
      <c r="IN208" s="8"/>
      <c r="IO208" s="8"/>
      <c r="IP208" s="8"/>
      <c r="IQ208" s="8"/>
      <c r="IR208" s="8"/>
      <c r="IS208" s="8"/>
      <c r="IT208" s="8"/>
      <c r="IU208" s="8"/>
      <c r="IV208" s="8"/>
      <c r="IW208" s="8"/>
      <c r="IX208" s="8"/>
      <c r="IY208" s="8"/>
      <c r="IZ208" s="8"/>
      <c r="JA208" s="8"/>
      <c r="JB208" s="8"/>
      <c r="JC208" s="8"/>
      <c r="JD208" s="8"/>
      <c r="JE208" s="8"/>
      <c r="JF208" s="8"/>
      <c r="JG208" s="8"/>
      <c r="JH208" s="8"/>
      <c r="JI208" s="8"/>
      <c r="JJ208" s="8"/>
      <c r="JK208" s="8"/>
      <c r="JL208" s="8"/>
      <c r="JM208" s="8"/>
      <c r="JN208" s="8"/>
      <c r="JO208" s="8"/>
      <c r="JP208" s="8"/>
      <c r="JQ208" s="8"/>
      <c r="JR208" s="8"/>
      <c r="JS208" s="8"/>
      <c r="JT208" s="8"/>
      <c r="JU208" s="8"/>
      <c r="JV208" s="8"/>
      <c r="JW208" s="8"/>
      <c r="JX208" s="8"/>
      <c r="JY208" s="8"/>
      <c r="JZ208" s="8"/>
      <c r="KA208" s="8"/>
      <c r="KB208" s="8"/>
      <c r="KC208" s="8"/>
      <c r="KD208" s="8"/>
      <c r="KE208" s="8"/>
      <c r="KF208" s="8"/>
      <c r="KG208" s="8"/>
      <c r="KH208" s="8"/>
      <c r="KI208" s="8"/>
      <c r="KJ208" s="8"/>
      <c r="KK208" s="8"/>
      <c r="KL208" s="8"/>
      <c r="KM208" s="8"/>
      <c r="KN208" s="8"/>
      <c r="KO208" s="8"/>
      <c r="KP208" s="8"/>
      <c r="KQ208" s="8"/>
      <c r="KR208" s="8"/>
      <c r="KS208" s="8"/>
      <c r="KT208" s="8"/>
      <c r="KU208" s="8"/>
      <c r="KV208" s="8"/>
      <c r="KW208" s="8"/>
      <c r="KX208" s="8"/>
      <c r="KY208" s="8"/>
      <c r="KZ208" s="8"/>
      <c r="LA208" s="8"/>
      <c r="LB208" s="8"/>
      <c r="LC208" s="8"/>
      <c r="LD208" s="8"/>
      <c r="LE208" s="8"/>
      <c r="LF208" s="8"/>
      <c r="LG208" s="8"/>
      <c r="LH208" s="8"/>
      <c r="LI208" s="8"/>
      <c r="LJ208" s="8"/>
      <c r="LK208" s="8"/>
      <c r="LL208" s="8"/>
      <c r="LM208" s="8"/>
      <c r="LN208" s="8"/>
      <c r="LO208" s="8"/>
      <c r="LP208" s="8"/>
      <c r="LQ208" s="8"/>
      <c r="LR208" s="8"/>
      <c r="LS208" s="8"/>
      <c r="LT208" s="8"/>
      <c r="LU208" s="8"/>
      <c r="LV208" s="8"/>
      <c r="LW208" s="8"/>
      <c r="LX208" s="8"/>
      <c r="LY208" s="8"/>
      <c r="LZ208" s="8"/>
      <c r="MA208" s="8"/>
      <c r="MB208" s="8"/>
      <c r="MC208" s="8"/>
      <c r="MD208" s="8"/>
      <c r="ME208" s="8"/>
      <c r="MF208" s="8"/>
      <c r="MG208" s="8"/>
      <c r="MH208" s="8"/>
      <c r="MI208" s="8"/>
      <c r="MJ208" s="8"/>
      <c r="MK208" s="8"/>
      <c r="ML208" s="8"/>
      <c r="MM208" s="8"/>
      <c r="MN208" s="8"/>
      <c r="MO208" s="8"/>
      <c r="MP208" s="8"/>
      <c r="MQ208" s="8"/>
      <c r="MR208" s="8"/>
      <c r="MS208" s="8"/>
      <c r="MT208" s="8"/>
      <c r="MU208" s="8"/>
      <c r="MV208" s="8"/>
      <c r="MW208" s="8"/>
      <c r="MX208" s="8"/>
      <c r="MY208" s="8"/>
      <c r="MZ208" s="8"/>
      <c r="NA208" s="8"/>
      <c r="NB208" s="8"/>
      <c r="NC208" s="8"/>
      <c r="ND208" s="8"/>
      <c r="NE208" s="8"/>
      <c r="NF208" s="8"/>
      <c r="NG208" s="8"/>
      <c r="NH208" s="8"/>
      <c r="NI208" s="8"/>
      <c r="NJ208" s="8"/>
      <c r="NK208" s="8"/>
      <c r="NL208" s="8"/>
      <c r="NM208" s="8"/>
      <c r="NN208" s="8"/>
      <c r="NO208" s="8"/>
      <c r="NP208" s="8"/>
      <c r="NQ208" s="8"/>
      <c r="NR208" s="8"/>
      <c r="NS208" s="8"/>
      <c r="NT208" s="8"/>
      <c r="NU208" s="8"/>
      <c r="NV208" s="8"/>
      <c r="NW208" s="8"/>
      <c r="NX208" s="8"/>
      <c r="NY208" s="8"/>
      <c r="NZ208" s="8"/>
      <c r="OA208" s="8"/>
      <c r="OB208" s="8"/>
      <c r="OC208" s="8"/>
      <c r="OD208" s="8"/>
      <c r="OE208" s="8"/>
      <c r="OF208" s="8"/>
      <c r="OG208" s="8"/>
      <c r="OH208" s="8"/>
      <c r="OI208" s="8"/>
      <c r="OJ208" s="8"/>
      <c r="OK208" s="8"/>
      <c r="OL208" s="8"/>
      <c r="OM208" s="8"/>
      <c r="ON208" s="8"/>
      <c r="OO208" s="8"/>
      <c r="OP208" s="8"/>
      <c r="OQ208" s="8"/>
      <c r="OR208" s="8"/>
      <c r="OS208" s="8"/>
      <c r="OT208" s="8"/>
      <c r="OU208" s="8"/>
      <c r="OV208" s="8"/>
      <c r="OW208" s="8"/>
      <c r="OX208" s="8"/>
      <c r="OY208" s="8"/>
      <c r="OZ208" s="8"/>
      <c r="PA208" s="8"/>
      <c r="PB208" s="8"/>
      <c r="PC208" s="8"/>
      <c r="PD208" s="8"/>
      <c r="PE208" s="8"/>
      <c r="PF208" s="8"/>
      <c r="PG208" s="8"/>
      <c r="PH208" s="8"/>
      <c r="PI208" s="8"/>
      <c r="PJ208" s="8"/>
      <c r="PK208" s="8"/>
      <c r="PL208" s="8"/>
      <c r="PM208" s="8"/>
      <c r="PN208" s="8"/>
      <c r="PO208" s="8"/>
      <c r="PP208" s="8"/>
      <c r="PQ208" s="8"/>
      <c r="PR208" s="8"/>
      <c r="PS208" s="8"/>
      <c r="PT208" s="8"/>
      <c r="PU208" s="8"/>
      <c r="PV208" s="8"/>
      <c r="PW208" s="8"/>
      <c r="PX208" s="8"/>
      <c r="PY208" s="8"/>
      <c r="PZ208" s="8"/>
      <c r="QA208" s="8"/>
      <c r="QB208" s="8"/>
      <c r="QC208" s="8"/>
      <c r="QD208" s="8"/>
      <c r="QE208" s="8"/>
      <c r="QF208" s="8"/>
      <c r="QG208" s="8"/>
      <c r="QH208" s="8"/>
      <c r="QI208" s="8"/>
      <c r="QJ208" s="8"/>
      <c r="QK208" s="8"/>
      <c r="QL208" s="8"/>
      <c r="QM208" s="8"/>
      <c r="QN208" s="8"/>
      <c r="QO208" s="8"/>
      <c r="QP208" s="8"/>
      <c r="QQ208" s="8"/>
      <c r="QR208" s="8"/>
      <c r="QS208" s="8"/>
      <c r="QT208" s="8"/>
      <c r="QU208" s="8"/>
      <c r="QV208" s="8"/>
      <c r="QW208" s="8"/>
      <c r="QX208" s="8"/>
      <c r="QY208" s="8"/>
      <c r="QZ208" s="8"/>
      <c r="RA208" s="8"/>
      <c r="RB208" s="8"/>
      <c r="RC208" s="8"/>
      <c r="RD208" s="8"/>
      <c r="RE208" s="8"/>
      <c r="RF208" s="8"/>
      <c r="RG208" s="8"/>
      <c r="RH208" s="8"/>
      <c r="RI208" s="8"/>
      <c r="RJ208" s="8"/>
      <c r="RK208" s="8"/>
    </row>
    <row r="209" ht="13.75" spans="1:479">
      <c r="A209" s="88" t="s">
        <v>12366</v>
      </c>
      <c r="B209" s="88" t="s">
        <v>880</v>
      </c>
      <c r="C209" s="88" t="s">
        <v>11157</v>
      </c>
      <c r="D209" s="169" t="s">
        <v>12266</v>
      </c>
      <c r="E209" s="88">
        <v>2</v>
      </c>
      <c r="F209" s="88">
        <v>204</v>
      </c>
      <c r="G209" s="170">
        <f t="shared" si="4"/>
        <v>408</v>
      </c>
      <c r="H209" s="91"/>
      <c r="I209" s="92"/>
      <c r="J209" s="92">
        <v>30</v>
      </c>
      <c r="K209" s="92">
        <v>44</v>
      </c>
      <c r="L209" s="92">
        <v>28</v>
      </c>
      <c r="M209" s="93"/>
      <c r="N209" s="91"/>
      <c r="O209" s="91"/>
      <c r="P209" s="91"/>
      <c r="Q209" s="91"/>
      <c r="R209" s="91"/>
      <c r="S209" s="91"/>
      <c r="T209" s="92"/>
      <c r="U209" s="113"/>
      <c r="V209" s="92"/>
      <c r="W209" s="92"/>
      <c r="X209" s="93"/>
      <c r="Y209" s="188">
        <v>30</v>
      </c>
      <c r="Z209" s="189"/>
      <c r="AA209" s="189">
        <v>24</v>
      </c>
      <c r="AB209" s="190">
        <v>44</v>
      </c>
      <c r="AC209" s="190">
        <v>32</v>
      </c>
      <c r="AD209" s="191">
        <v>38</v>
      </c>
      <c r="AE209" s="176"/>
      <c r="AF209" s="176"/>
      <c r="AG209" s="176"/>
      <c r="AH209" s="176"/>
      <c r="AI209" s="176"/>
      <c r="AJ209" s="176"/>
      <c r="AK209" s="176"/>
      <c r="AL209" s="94"/>
      <c r="AM209" s="94"/>
      <c r="AN209" s="114"/>
      <c r="AO209" s="114"/>
      <c r="AP209" s="114"/>
      <c r="AQ209" s="94"/>
      <c r="AR209" s="94"/>
      <c r="AS209" s="96"/>
      <c r="AT209" s="96"/>
      <c r="AU209" s="96"/>
      <c r="AV209" s="95"/>
      <c r="AW209" s="95"/>
      <c r="AX209" s="97"/>
      <c r="AY209" s="97"/>
      <c r="AZ209" s="97"/>
      <c r="BA209" s="97"/>
      <c r="BB209" s="97"/>
      <c r="BC209" s="192" t="s">
        <v>12270</v>
      </c>
      <c r="BD209" s="192" t="s">
        <v>12298</v>
      </c>
      <c r="BE209" s="192" t="s">
        <v>12297</v>
      </c>
      <c r="BF209" s="100"/>
      <c r="BG209" s="103"/>
      <c r="BH209" s="103"/>
      <c r="BI209" s="103"/>
      <c r="BJ209" s="98"/>
      <c r="BK209" s="101" t="s">
        <v>1511</v>
      </c>
      <c r="BL209" s="102"/>
      <c r="BM209" s="98" t="s">
        <v>20</v>
      </c>
      <c r="BN209" s="98"/>
      <c r="BO209" s="4"/>
      <c r="BP209" s="4"/>
      <c r="BQ209" s="4"/>
      <c r="BR209" s="4"/>
      <c r="BS209" s="4"/>
      <c r="BT209" s="194"/>
      <c r="BU209" s="194"/>
      <c r="BV209" s="194"/>
      <c r="BW209" s="194"/>
      <c r="BX209" s="194"/>
      <c r="BY209" s="8"/>
      <c r="BZ209" s="8"/>
      <c r="CA209" s="8"/>
      <c r="CB209" s="8" t="s">
        <v>1511</v>
      </c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H209" s="8"/>
      <c r="II209" s="8"/>
      <c r="IJ209" s="8"/>
      <c r="IK209" s="8"/>
      <c r="IL209" s="8"/>
      <c r="IM209" s="8"/>
      <c r="IN209" s="8"/>
      <c r="IO209" s="8"/>
      <c r="IP209" s="8"/>
      <c r="IQ209" s="8"/>
      <c r="IR209" s="8"/>
      <c r="IS209" s="8"/>
      <c r="IT209" s="8"/>
      <c r="IU209" s="8"/>
      <c r="IV209" s="8"/>
      <c r="IW209" s="8"/>
      <c r="IX209" s="8"/>
      <c r="IY209" s="8"/>
      <c r="IZ209" s="8"/>
      <c r="JA209" s="8"/>
      <c r="JB209" s="8"/>
      <c r="JC209" s="8"/>
      <c r="JD209" s="8"/>
      <c r="JE209" s="8"/>
      <c r="JF209" s="8"/>
      <c r="JG209" s="8"/>
      <c r="JH209" s="8"/>
      <c r="JI209" s="8"/>
      <c r="JJ209" s="8"/>
      <c r="JK209" s="8"/>
      <c r="JL209" s="8"/>
      <c r="JM209" s="8"/>
      <c r="JN209" s="8"/>
      <c r="JO209" s="8"/>
      <c r="JP209" s="8"/>
      <c r="JQ209" s="8"/>
      <c r="JR209" s="8"/>
      <c r="JS209" s="8"/>
      <c r="JT209" s="8"/>
      <c r="JU209" s="8"/>
      <c r="JV209" s="8"/>
      <c r="JW209" s="8"/>
      <c r="JX209" s="8"/>
      <c r="JY209" s="8"/>
      <c r="JZ209" s="8"/>
      <c r="KA209" s="8"/>
      <c r="KB209" s="8"/>
      <c r="KC209" s="8"/>
      <c r="KD209" s="8"/>
      <c r="KE209" s="8"/>
      <c r="KF209" s="8"/>
      <c r="KG209" s="8"/>
      <c r="KH209" s="8"/>
      <c r="KI209" s="8"/>
      <c r="KJ209" s="8"/>
      <c r="KK209" s="8"/>
      <c r="KL209" s="8"/>
      <c r="KM209" s="8"/>
      <c r="KN209" s="8"/>
      <c r="KO209" s="8"/>
      <c r="KP209" s="8"/>
      <c r="KQ209" s="8"/>
      <c r="KR209" s="8"/>
      <c r="KS209" s="8"/>
      <c r="KT209" s="8"/>
      <c r="KU209" s="8"/>
      <c r="KV209" s="8"/>
      <c r="KW209" s="8"/>
      <c r="KX209" s="8"/>
      <c r="KY209" s="8"/>
      <c r="KZ209" s="8"/>
      <c r="LA209" s="8"/>
      <c r="LB209" s="8"/>
      <c r="LC209" s="8"/>
      <c r="LD209" s="8"/>
      <c r="LE209" s="8"/>
      <c r="LF209" s="8"/>
      <c r="LG209" s="8"/>
      <c r="LH209" s="8"/>
      <c r="LI209" s="8"/>
      <c r="LJ209" s="8"/>
      <c r="LK209" s="8"/>
      <c r="LL209" s="8"/>
      <c r="LM209" s="8"/>
      <c r="LN209" s="8"/>
      <c r="LO209" s="8"/>
      <c r="LP209" s="8"/>
      <c r="LQ209" s="8"/>
      <c r="LR209" s="8"/>
      <c r="LS209" s="8"/>
      <c r="LT209" s="8"/>
      <c r="LU209" s="8"/>
      <c r="LV209" s="8"/>
      <c r="LW209" s="8"/>
      <c r="LX209" s="8"/>
      <c r="LY209" s="8"/>
      <c r="LZ209" s="8"/>
      <c r="MA209" s="8"/>
      <c r="MB209" s="8"/>
      <c r="MC209" s="8"/>
      <c r="MD209" s="8"/>
      <c r="ME209" s="8"/>
      <c r="MF209" s="8"/>
      <c r="MG209" s="8"/>
      <c r="MH209" s="8"/>
      <c r="MI209" s="8"/>
      <c r="MJ209" s="8"/>
      <c r="MK209" s="8"/>
      <c r="ML209" s="8"/>
      <c r="MM209" s="8"/>
      <c r="MN209" s="8"/>
      <c r="MO209" s="8"/>
      <c r="MP209" s="8"/>
      <c r="MQ209" s="8"/>
      <c r="MR209" s="8"/>
      <c r="MS209" s="8"/>
      <c r="MT209" s="8"/>
      <c r="MU209" s="8"/>
      <c r="MV209" s="8"/>
      <c r="MW209" s="8"/>
      <c r="MX209" s="8"/>
      <c r="MY209" s="8"/>
      <c r="MZ209" s="8"/>
      <c r="NA209" s="8"/>
      <c r="NB209" s="8"/>
      <c r="NC209" s="8"/>
      <c r="ND209" s="8"/>
      <c r="NE209" s="8"/>
      <c r="NF209" s="8"/>
      <c r="NG209" s="8"/>
      <c r="NH209" s="8"/>
      <c r="NI209" s="8"/>
      <c r="NJ209" s="8"/>
      <c r="NK209" s="8"/>
      <c r="NL209" s="8"/>
      <c r="NM209" s="8"/>
      <c r="NN209" s="8"/>
      <c r="NO209" s="8"/>
      <c r="NP209" s="8"/>
      <c r="NQ209" s="8"/>
      <c r="NR209" s="8"/>
      <c r="NS209" s="8"/>
      <c r="NT209" s="8"/>
      <c r="NU209" s="8"/>
      <c r="NV209" s="8"/>
      <c r="NW209" s="8"/>
      <c r="NX209" s="8"/>
      <c r="NY209" s="8"/>
      <c r="NZ209" s="8"/>
      <c r="OA209" s="8"/>
      <c r="OB209" s="8"/>
      <c r="OC209" s="8"/>
      <c r="OD209" s="8"/>
      <c r="OE209" s="8"/>
      <c r="OF209" s="8"/>
      <c r="OG209" s="8"/>
      <c r="OH209" s="8"/>
      <c r="OI209" s="8"/>
      <c r="OJ209" s="8"/>
      <c r="OK209" s="8"/>
      <c r="OL209" s="8"/>
      <c r="OM209" s="8"/>
      <c r="ON209" s="8"/>
      <c r="OO209" s="8"/>
      <c r="OP209" s="8"/>
      <c r="OQ209" s="8"/>
      <c r="OR209" s="8"/>
      <c r="OS209" s="8"/>
      <c r="OT209" s="8"/>
      <c r="OU209" s="8"/>
      <c r="OV209" s="8"/>
      <c r="OW209" s="8"/>
      <c r="OX209" s="8"/>
      <c r="OY209" s="8"/>
      <c r="OZ209" s="8"/>
      <c r="PA209" s="8"/>
      <c r="PB209" s="8"/>
      <c r="PC209" s="8"/>
      <c r="PD209" s="8"/>
      <c r="PE209" s="8"/>
      <c r="PF209" s="8"/>
      <c r="PG209" s="8"/>
      <c r="PH209" s="8"/>
      <c r="PI209" s="8"/>
      <c r="PJ209" s="8"/>
      <c r="PK209" s="8"/>
      <c r="PL209" s="8"/>
      <c r="PM209" s="8"/>
      <c r="PN209" s="8"/>
      <c r="PO209" s="8"/>
      <c r="PP209" s="8"/>
      <c r="PQ209" s="8"/>
      <c r="PR209" s="8"/>
      <c r="PS209" s="8"/>
      <c r="PT209" s="8"/>
      <c r="PU209" s="8"/>
      <c r="PV209" s="8"/>
      <c r="PW209" s="8"/>
      <c r="PX209" s="8"/>
      <c r="PY209" s="8"/>
      <c r="PZ209" s="8"/>
      <c r="QA209" s="8"/>
      <c r="QB209" s="8"/>
      <c r="QC209" s="8"/>
      <c r="QD209" s="8"/>
      <c r="QE209" s="8"/>
      <c r="QF209" s="8"/>
      <c r="QG209" s="8"/>
      <c r="QH209" s="8"/>
      <c r="QI209" s="8"/>
      <c r="QJ209" s="8"/>
      <c r="QK209" s="8"/>
      <c r="QL209" s="8"/>
      <c r="QM209" s="8"/>
      <c r="QN209" s="8"/>
      <c r="QO209" s="8"/>
      <c r="QP209" s="8"/>
      <c r="QQ209" s="8"/>
      <c r="QR209" s="8"/>
      <c r="QS209" s="8"/>
      <c r="QT209" s="8"/>
      <c r="QU209" s="8"/>
      <c r="QV209" s="8"/>
      <c r="QW209" s="8"/>
      <c r="QX209" s="8"/>
      <c r="QY209" s="8"/>
      <c r="QZ209" s="8"/>
      <c r="RA209" s="8"/>
      <c r="RB209" s="8"/>
      <c r="RC209" s="8"/>
      <c r="RD209" s="8"/>
      <c r="RE209" s="8"/>
      <c r="RF209" s="8"/>
      <c r="RG209" s="8"/>
      <c r="RH209" s="8"/>
      <c r="RI209" s="8"/>
      <c r="RJ209" s="8"/>
      <c r="RK209" s="8"/>
    </row>
    <row r="210" ht="13.75" spans="1:479">
      <c r="A210" s="88" t="s">
        <v>12366</v>
      </c>
      <c r="B210" s="88" t="s">
        <v>880</v>
      </c>
      <c r="C210" s="88" t="s">
        <v>11157</v>
      </c>
      <c r="D210" s="169" t="s">
        <v>494</v>
      </c>
      <c r="E210" s="170">
        <v>2</v>
      </c>
      <c r="F210" s="88">
        <v>93</v>
      </c>
      <c r="G210" s="170">
        <f t="shared" si="4"/>
        <v>186</v>
      </c>
      <c r="H210" s="91"/>
      <c r="I210" s="92"/>
      <c r="J210" s="92">
        <v>13</v>
      </c>
      <c r="K210" s="92">
        <v>14</v>
      </c>
      <c r="L210" s="92">
        <v>19</v>
      </c>
      <c r="M210" s="93">
        <v>35</v>
      </c>
      <c r="N210" s="91"/>
      <c r="O210" s="91"/>
      <c r="P210" s="91"/>
      <c r="Q210" s="91"/>
      <c r="R210" s="91"/>
      <c r="S210" s="91"/>
      <c r="T210" s="92"/>
      <c r="U210" s="113"/>
      <c r="V210" s="92"/>
      <c r="W210" s="92"/>
      <c r="X210" s="93"/>
      <c r="Y210" s="188">
        <v>30</v>
      </c>
      <c r="Z210" s="189"/>
      <c r="AA210" s="189">
        <v>17</v>
      </c>
      <c r="AB210" s="190">
        <v>16</v>
      </c>
      <c r="AC210" s="190">
        <v>24</v>
      </c>
      <c r="AD210" s="191">
        <v>38</v>
      </c>
      <c r="AE210" s="176"/>
      <c r="AF210" s="176"/>
      <c r="AG210" s="176"/>
      <c r="AH210" s="176"/>
      <c r="AI210" s="176"/>
      <c r="AJ210" s="176"/>
      <c r="AK210" s="176"/>
      <c r="AL210" s="94"/>
      <c r="AM210" s="94"/>
      <c r="AN210" s="94"/>
      <c r="AO210" s="94"/>
      <c r="AP210" s="94"/>
      <c r="AQ210" s="94"/>
      <c r="AR210" s="94"/>
      <c r="AS210" s="96"/>
      <c r="AT210" s="96"/>
      <c r="AU210" s="96"/>
      <c r="AV210" s="95"/>
      <c r="AW210" s="95"/>
      <c r="AX210" s="97"/>
      <c r="AY210" s="97"/>
      <c r="AZ210" s="97"/>
      <c r="BA210" s="97"/>
      <c r="BB210" s="97"/>
      <c r="BC210" s="192" t="s">
        <v>12274</v>
      </c>
      <c r="BD210" s="192" t="s">
        <v>12301</v>
      </c>
      <c r="BE210" s="192" t="s">
        <v>12300</v>
      </c>
      <c r="BF210" s="100"/>
      <c r="BG210" s="111" t="s">
        <v>12272</v>
      </c>
      <c r="BH210" s="103"/>
      <c r="BI210" s="103"/>
      <c r="BJ210" s="98"/>
      <c r="BK210" s="101" t="s">
        <v>1511</v>
      </c>
      <c r="BL210" s="102"/>
      <c r="BM210" s="98" t="s">
        <v>20</v>
      </c>
      <c r="BN210" s="98"/>
      <c r="BO210" s="4"/>
      <c r="BP210" s="4"/>
      <c r="BQ210" s="4"/>
      <c r="BR210" s="4"/>
      <c r="BS210" s="4"/>
      <c r="BT210" s="194"/>
      <c r="BU210" s="194"/>
      <c r="BV210" s="194"/>
      <c r="BW210" s="194"/>
      <c r="BX210" s="194"/>
      <c r="BY210" s="8"/>
      <c r="BZ210" s="8"/>
      <c r="CA210" s="8"/>
      <c r="CB210" s="8" t="s">
        <v>1511</v>
      </c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8"/>
      <c r="HV210" s="8"/>
      <c r="HW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H210" s="8"/>
      <c r="II210" s="8"/>
      <c r="IJ210" s="8"/>
      <c r="IK210" s="8"/>
      <c r="IL210" s="8"/>
      <c r="IM210" s="8"/>
      <c r="IN210" s="8"/>
      <c r="IO210" s="8"/>
      <c r="IP210" s="8"/>
      <c r="IQ210" s="8"/>
      <c r="IR210" s="8"/>
      <c r="IS210" s="8"/>
      <c r="IT210" s="8"/>
      <c r="IU210" s="8"/>
      <c r="IV210" s="8"/>
      <c r="IW210" s="8"/>
      <c r="IX210" s="8"/>
      <c r="IY210" s="8"/>
      <c r="IZ210" s="8"/>
      <c r="JA210" s="8"/>
      <c r="JB210" s="8"/>
      <c r="JC210" s="8"/>
      <c r="JD210" s="8"/>
      <c r="JE210" s="8"/>
      <c r="JF210" s="8"/>
      <c r="JG210" s="8"/>
      <c r="JH210" s="8"/>
      <c r="JI210" s="8"/>
      <c r="JJ210" s="8"/>
      <c r="JK210" s="8"/>
      <c r="JL210" s="8"/>
      <c r="JM210" s="8"/>
      <c r="JN210" s="8"/>
      <c r="JO210" s="8"/>
      <c r="JP210" s="8"/>
      <c r="JQ210" s="8"/>
      <c r="JR210" s="8"/>
      <c r="JS210" s="8"/>
      <c r="JT210" s="8"/>
      <c r="JU210" s="8"/>
      <c r="JV210" s="8"/>
      <c r="JW210" s="8"/>
      <c r="JX210" s="8"/>
      <c r="JY210" s="8"/>
      <c r="JZ210" s="8"/>
      <c r="KA210" s="8"/>
      <c r="KB210" s="8"/>
      <c r="KC210" s="8"/>
      <c r="KD210" s="8"/>
      <c r="KE210" s="8"/>
      <c r="KF210" s="8"/>
      <c r="KG210" s="8"/>
      <c r="KH210" s="8"/>
      <c r="KI210" s="8"/>
      <c r="KJ210" s="8"/>
      <c r="KK210" s="8"/>
      <c r="KL210" s="8"/>
      <c r="KM210" s="8"/>
      <c r="KN210" s="8"/>
      <c r="KO210" s="8"/>
      <c r="KP210" s="8"/>
      <c r="KQ210" s="8"/>
      <c r="KR210" s="8"/>
      <c r="KS210" s="8"/>
      <c r="KT210" s="8"/>
      <c r="KU210" s="8"/>
      <c r="KV210" s="8"/>
      <c r="KW210" s="8"/>
      <c r="KX210" s="8"/>
      <c r="KY210" s="8"/>
      <c r="KZ210" s="8"/>
      <c r="LA210" s="8"/>
      <c r="LB210" s="8"/>
      <c r="LC210" s="8"/>
      <c r="LD210" s="8"/>
      <c r="LE210" s="8"/>
      <c r="LF210" s="8"/>
      <c r="LG210" s="8"/>
      <c r="LH210" s="8"/>
      <c r="LI210" s="8"/>
      <c r="LJ210" s="8"/>
      <c r="LK210" s="8"/>
      <c r="LL210" s="8"/>
      <c r="LM210" s="8"/>
      <c r="LN210" s="8"/>
      <c r="LO210" s="8"/>
      <c r="LP210" s="8"/>
      <c r="LQ210" s="8"/>
      <c r="LR210" s="8"/>
      <c r="LS210" s="8"/>
      <c r="LT210" s="8"/>
      <c r="LU210" s="8"/>
      <c r="LV210" s="8"/>
      <c r="LW210" s="8"/>
      <c r="LX210" s="8"/>
      <c r="LY210" s="8"/>
      <c r="LZ210" s="8"/>
      <c r="MA210" s="8"/>
      <c r="MB210" s="8"/>
      <c r="MC210" s="8"/>
      <c r="MD210" s="8"/>
      <c r="ME210" s="8"/>
      <c r="MF210" s="8"/>
      <c r="MG210" s="8"/>
      <c r="MH210" s="8"/>
      <c r="MI210" s="8"/>
      <c r="MJ210" s="8"/>
      <c r="MK210" s="8"/>
      <c r="ML210" s="8"/>
      <c r="MM210" s="8"/>
      <c r="MN210" s="8"/>
      <c r="MO210" s="8"/>
      <c r="MP210" s="8"/>
      <c r="MQ210" s="8"/>
      <c r="MR210" s="8"/>
      <c r="MS210" s="8"/>
      <c r="MT210" s="8"/>
      <c r="MU210" s="8"/>
      <c r="MV210" s="8"/>
      <c r="MW210" s="8"/>
      <c r="MX210" s="8"/>
      <c r="MY210" s="8"/>
      <c r="MZ210" s="8"/>
      <c r="NA210" s="8"/>
      <c r="NB210" s="8"/>
      <c r="NC210" s="8"/>
      <c r="ND210" s="8"/>
      <c r="NE210" s="8"/>
      <c r="NF210" s="8"/>
      <c r="NG210" s="8"/>
      <c r="NH210" s="8"/>
      <c r="NI210" s="8"/>
      <c r="NJ210" s="8"/>
      <c r="NK210" s="8"/>
      <c r="NL210" s="8"/>
      <c r="NM210" s="8"/>
      <c r="NN210" s="8"/>
      <c r="NO210" s="8"/>
      <c r="NP210" s="8"/>
      <c r="NQ210" s="8"/>
      <c r="NR210" s="8"/>
      <c r="NS210" s="8"/>
      <c r="NT210" s="8"/>
      <c r="NU210" s="8"/>
      <c r="NV210" s="8"/>
      <c r="NW210" s="8"/>
      <c r="NX210" s="8"/>
      <c r="NY210" s="8"/>
      <c r="NZ210" s="8"/>
      <c r="OA210" s="8"/>
      <c r="OB210" s="8"/>
      <c r="OC210" s="8"/>
      <c r="OD210" s="8"/>
      <c r="OE210" s="8"/>
      <c r="OF210" s="8"/>
      <c r="OG210" s="8"/>
      <c r="OH210" s="8"/>
      <c r="OI210" s="8"/>
      <c r="OJ210" s="8"/>
      <c r="OK210" s="8"/>
      <c r="OL210" s="8"/>
      <c r="OM210" s="8"/>
      <c r="ON210" s="8"/>
      <c r="OO210" s="8"/>
      <c r="OP210" s="8"/>
      <c r="OQ210" s="8"/>
      <c r="OR210" s="8"/>
      <c r="OS210" s="8"/>
      <c r="OT210" s="8"/>
      <c r="OU210" s="8"/>
      <c r="OV210" s="8"/>
      <c r="OW210" s="8"/>
      <c r="OX210" s="8"/>
      <c r="OY210" s="8"/>
      <c r="OZ210" s="8"/>
      <c r="PA210" s="8"/>
      <c r="PB210" s="8"/>
      <c r="PC210" s="8"/>
      <c r="PD210" s="8"/>
      <c r="PE210" s="8"/>
      <c r="PF210" s="8"/>
      <c r="PG210" s="8"/>
      <c r="PH210" s="8"/>
      <c r="PI210" s="8"/>
      <c r="PJ210" s="8"/>
      <c r="PK210" s="8"/>
      <c r="PL210" s="8"/>
      <c r="PM210" s="8"/>
      <c r="PN210" s="8"/>
      <c r="PO210" s="8"/>
      <c r="PP210" s="8"/>
      <c r="PQ210" s="8"/>
      <c r="PR210" s="8"/>
      <c r="PS210" s="8"/>
      <c r="PT210" s="8"/>
      <c r="PU210" s="8"/>
      <c r="PV210" s="8"/>
      <c r="PW210" s="8"/>
      <c r="PX210" s="8"/>
      <c r="PY210" s="8"/>
      <c r="PZ210" s="8"/>
      <c r="QA210" s="8"/>
      <c r="QB210" s="8"/>
      <c r="QC210" s="8"/>
      <c r="QD210" s="8"/>
      <c r="QE210" s="8"/>
      <c r="QF210" s="8"/>
      <c r="QG210" s="8"/>
      <c r="QH210" s="8"/>
      <c r="QI210" s="8"/>
      <c r="QJ210" s="8"/>
      <c r="QK210" s="8"/>
      <c r="QL210" s="8"/>
      <c r="QM210" s="8"/>
      <c r="QN210" s="8"/>
      <c r="QO210" s="8"/>
      <c r="QP210" s="8"/>
      <c r="QQ210" s="8"/>
      <c r="QR210" s="8"/>
      <c r="QS210" s="8"/>
      <c r="QT210" s="8"/>
      <c r="QU210" s="8"/>
      <c r="QV210" s="8"/>
      <c r="QW210" s="8"/>
      <c r="QX210" s="8"/>
      <c r="QY210" s="8"/>
      <c r="QZ210" s="8"/>
      <c r="RA210" s="8"/>
      <c r="RB210" s="8"/>
      <c r="RC210" s="8"/>
      <c r="RD210" s="8"/>
      <c r="RE210" s="8"/>
      <c r="RF210" s="8"/>
      <c r="RG210" s="8"/>
      <c r="RH210" s="8"/>
      <c r="RI210" s="8"/>
      <c r="RJ210" s="8"/>
      <c r="RK210" s="8"/>
    </row>
    <row r="211" ht="13.75" spans="1:479">
      <c r="A211" s="88" t="s">
        <v>12366</v>
      </c>
      <c r="B211" s="88" t="s">
        <v>880</v>
      </c>
      <c r="C211" s="88" t="s">
        <v>11963</v>
      </c>
      <c r="D211" s="169" t="s">
        <v>12266</v>
      </c>
      <c r="E211" s="88">
        <v>2</v>
      </c>
      <c r="F211" s="88">
        <v>203</v>
      </c>
      <c r="G211" s="170">
        <f t="shared" si="4"/>
        <v>406</v>
      </c>
      <c r="H211" s="91"/>
      <c r="I211" s="92"/>
      <c r="J211" s="92">
        <v>30</v>
      </c>
      <c r="K211" s="92">
        <v>44</v>
      </c>
      <c r="L211" s="92">
        <v>28</v>
      </c>
      <c r="M211" s="93"/>
      <c r="N211" s="91"/>
      <c r="O211" s="91"/>
      <c r="P211" s="91"/>
      <c r="Q211" s="91"/>
      <c r="R211" s="91"/>
      <c r="S211" s="91"/>
      <c r="T211" s="92"/>
      <c r="U211" s="113"/>
      <c r="V211" s="92"/>
      <c r="W211" s="92"/>
      <c r="X211" s="93"/>
      <c r="Y211" s="188">
        <v>30</v>
      </c>
      <c r="Z211" s="189"/>
      <c r="AA211" s="189">
        <v>24</v>
      </c>
      <c r="AB211" s="190">
        <v>44</v>
      </c>
      <c r="AC211" s="190">
        <v>32</v>
      </c>
      <c r="AD211" s="191">
        <v>38</v>
      </c>
      <c r="AE211" s="176"/>
      <c r="AF211" s="176"/>
      <c r="AG211" s="176"/>
      <c r="AH211" s="176"/>
      <c r="AI211" s="176"/>
      <c r="AJ211" s="176"/>
      <c r="AK211" s="176"/>
      <c r="AL211" s="94"/>
      <c r="AM211" s="94"/>
      <c r="AN211" s="114"/>
      <c r="AO211" s="114"/>
      <c r="AP211" s="114"/>
      <c r="AQ211" s="94"/>
      <c r="AR211" s="94"/>
      <c r="AS211" s="96"/>
      <c r="AT211" s="96"/>
      <c r="AU211" s="96"/>
      <c r="AV211" s="95"/>
      <c r="AW211" s="95"/>
      <c r="AX211" s="97"/>
      <c r="AY211" s="97"/>
      <c r="AZ211" s="97"/>
      <c r="BA211" s="97"/>
      <c r="BB211" s="97"/>
      <c r="BC211" s="192" t="s">
        <v>12270</v>
      </c>
      <c r="BD211" s="192" t="s">
        <v>12298</v>
      </c>
      <c r="BE211" s="192" t="s">
        <v>12297</v>
      </c>
      <c r="BF211" s="100"/>
      <c r="BG211" s="103"/>
      <c r="BH211" s="103"/>
      <c r="BI211" s="103"/>
      <c r="BJ211" s="98"/>
      <c r="BK211" s="101" t="s">
        <v>1511</v>
      </c>
      <c r="BL211" s="102"/>
      <c r="BM211" s="98" t="s">
        <v>20</v>
      </c>
      <c r="BN211" s="98"/>
      <c r="BO211" s="4"/>
      <c r="BP211" s="4"/>
      <c r="BQ211" s="4"/>
      <c r="BR211" s="4"/>
      <c r="BS211" s="4"/>
      <c r="BT211" s="194"/>
      <c r="BU211" s="194"/>
      <c r="BV211" s="194"/>
      <c r="BW211" s="194"/>
      <c r="BX211" s="194"/>
      <c r="BY211" s="8"/>
      <c r="BZ211" s="8"/>
      <c r="CA211" s="8"/>
      <c r="CB211" s="8" t="s">
        <v>1511</v>
      </c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H211" s="8"/>
      <c r="II211" s="8"/>
      <c r="IJ211" s="8"/>
      <c r="IK211" s="8"/>
      <c r="IL211" s="8"/>
      <c r="IM211" s="8"/>
      <c r="IN211" s="8"/>
      <c r="IO211" s="8"/>
      <c r="IP211" s="8"/>
      <c r="IQ211" s="8"/>
      <c r="IR211" s="8"/>
      <c r="IS211" s="8"/>
      <c r="IT211" s="8"/>
      <c r="IU211" s="8"/>
      <c r="IV211" s="8"/>
      <c r="IW211" s="8"/>
      <c r="IX211" s="8"/>
      <c r="IY211" s="8"/>
      <c r="IZ211" s="8"/>
      <c r="JA211" s="8"/>
      <c r="JB211" s="8"/>
      <c r="JC211" s="8"/>
      <c r="JD211" s="8"/>
      <c r="JE211" s="8"/>
      <c r="JF211" s="8"/>
      <c r="JG211" s="8"/>
      <c r="JH211" s="8"/>
      <c r="JI211" s="8"/>
      <c r="JJ211" s="8"/>
      <c r="JK211" s="8"/>
      <c r="JL211" s="8"/>
      <c r="JM211" s="8"/>
      <c r="JN211" s="8"/>
      <c r="JO211" s="8"/>
      <c r="JP211" s="8"/>
      <c r="JQ211" s="8"/>
      <c r="JR211" s="8"/>
      <c r="JS211" s="8"/>
      <c r="JT211" s="8"/>
      <c r="JU211" s="8"/>
      <c r="JV211" s="8"/>
      <c r="JW211" s="8"/>
      <c r="JX211" s="8"/>
      <c r="JY211" s="8"/>
      <c r="JZ211" s="8"/>
      <c r="KA211" s="8"/>
      <c r="KB211" s="8"/>
      <c r="KC211" s="8"/>
      <c r="KD211" s="8"/>
      <c r="KE211" s="8"/>
      <c r="KF211" s="8"/>
      <c r="KG211" s="8"/>
      <c r="KH211" s="8"/>
      <c r="KI211" s="8"/>
      <c r="KJ211" s="8"/>
      <c r="KK211" s="8"/>
      <c r="KL211" s="8"/>
      <c r="KM211" s="8"/>
      <c r="KN211" s="8"/>
      <c r="KO211" s="8"/>
      <c r="KP211" s="8"/>
      <c r="KQ211" s="8"/>
      <c r="KR211" s="8"/>
      <c r="KS211" s="8"/>
      <c r="KT211" s="8"/>
      <c r="KU211" s="8"/>
      <c r="KV211" s="8"/>
      <c r="KW211" s="8"/>
      <c r="KX211" s="8"/>
      <c r="KY211" s="8"/>
      <c r="KZ211" s="8"/>
      <c r="LA211" s="8"/>
      <c r="LB211" s="8"/>
      <c r="LC211" s="8"/>
      <c r="LD211" s="8"/>
      <c r="LE211" s="8"/>
      <c r="LF211" s="8"/>
      <c r="LG211" s="8"/>
      <c r="LH211" s="8"/>
      <c r="LI211" s="8"/>
      <c r="LJ211" s="8"/>
      <c r="LK211" s="8"/>
      <c r="LL211" s="8"/>
      <c r="LM211" s="8"/>
      <c r="LN211" s="8"/>
      <c r="LO211" s="8"/>
      <c r="LP211" s="8"/>
      <c r="LQ211" s="8"/>
      <c r="LR211" s="8"/>
      <c r="LS211" s="8"/>
      <c r="LT211" s="8"/>
      <c r="LU211" s="8"/>
      <c r="LV211" s="8"/>
      <c r="LW211" s="8"/>
      <c r="LX211" s="8"/>
      <c r="LY211" s="8"/>
      <c r="LZ211" s="8"/>
      <c r="MA211" s="8"/>
      <c r="MB211" s="8"/>
      <c r="MC211" s="8"/>
      <c r="MD211" s="8"/>
      <c r="ME211" s="8"/>
      <c r="MF211" s="8"/>
      <c r="MG211" s="8"/>
      <c r="MH211" s="8"/>
      <c r="MI211" s="8"/>
      <c r="MJ211" s="8"/>
      <c r="MK211" s="8"/>
      <c r="ML211" s="8"/>
      <c r="MM211" s="8"/>
      <c r="MN211" s="8"/>
      <c r="MO211" s="8"/>
      <c r="MP211" s="8"/>
      <c r="MQ211" s="8"/>
      <c r="MR211" s="8"/>
      <c r="MS211" s="8"/>
      <c r="MT211" s="8"/>
      <c r="MU211" s="8"/>
      <c r="MV211" s="8"/>
      <c r="MW211" s="8"/>
      <c r="MX211" s="8"/>
      <c r="MY211" s="8"/>
      <c r="MZ211" s="8"/>
      <c r="NA211" s="8"/>
      <c r="NB211" s="8"/>
      <c r="NC211" s="8"/>
      <c r="ND211" s="8"/>
      <c r="NE211" s="8"/>
      <c r="NF211" s="8"/>
      <c r="NG211" s="8"/>
      <c r="NH211" s="8"/>
      <c r="NI211" s="8"/>
      <c r="NJ211" s="8"/>
      <c r="NK211" s="8"/>
      <c r="NL211" s="8"/>
      <c r="NM211" s="8"/>
      <c r="NN211" s="8"/>
      <c r="NO211" s="8"/>
      <c r="NP211" s="8"/>
      <c r="NQ211" s="8"/>
      <c r="NR211" s="8"/>
      <c r="NS211" s="8"/>
      <c r="NT211" s="8"/>
      <c r="NU211" s="8"/>
      <c r="NV211" s="8"/>
      <c r="NW211" s="8"/>
      <c r="NX211" s="8"/>
      <c r="NY211" s="8"/>
      <c r="NZ211" s="8"/>
      <c r="OA211" s="8"/>
      <c r="OB211" s="8"/>
      <c r="OC211" s="8"/>
      <c r="OD211" s="8"/>
      <c r="OE211" s="8"/>
      <c r="OF211" s="8"/>
      <c r="OG211" s="8"/>
      <c r="OH211" s="8"/>
      <c r="OI211" s="8"/>
      <c r="OJ211" s="8"/>
      <c r="OK211" s="8"/>
      <c r="OL211" s="8"/>
      <c r="OM211" s="8"/>
      <c r="ON211" s="8"/>
      <c r="OO211" s="8"/>
      <c r="OP211" s="8"/>
      <c r="OQ211" s="8"/>
      <c r="OR211" s="8"/>
      <c r="OS211" s="8"/>
      <c r="OT211" s="8"/>
      <c r="OU211" s="8"/>
      <c r="OV211" s="8"/>
      <c r="OW211" s="8"/>
      <c r="OX211" s="8"/>
      <c r="OY211" s="8"/>
      <c r="OZ211" s="8"/>
      <c r="PA211" s="8"/>
      <c r="PB211" s="8"/>
      <c r="PC211" s="8"/>
      <c r="PD211" s="8"/>
      <c r="PE211" s="8"/>
      <c r="PF211" s="8"/>
      <c r="PG211" s="8"/>
      <c r="PH211" s="8"/>
      <c r="PI211" s="8"/>
      <c r="PJ211" s="8"/>
      <c r="PK211" s="8"/>
      <c r="PL211" s="8"/>
      <c r="PM211" s="8"/>
      <c r="PN211" s="8"/>
      <c r="PO211" s="8"/>
      <c r="PP211" s="8"/>
      <c r="PQ211" s="8"/>
      <c r="PR211" s="8"/>
      <c r="PS211" s="8"/>
      <c r="PT211" s="8"/>
      <c r="PU211" s="8"/>
      <c r="PV211" s="8"/>
      <c r="PW211" s="8"/>
      <c r="PX211" s="8"/>
      <c r="PY211" s="8"/>
      <c r="PZ211" s="8"/>
      <c r="QA211" s="8"/>
      <c r="QB211" s="8"/>
      <c r="QC211" s="8"/>
      <c r="QD211" s="8"/>
      <c r="QE211" s="8"/>
      <c r="QF211" s="8"/>
      <c r="QG211" s="8"/>
      <c r="QH211" s="8"/>
      <c r="QI211" s="8"/>
      <c r="QJ211" s="8"/>
      <c r="QK211" s="8"/>
      <c r="QL211" s="8"/>
      <c r="QM211" s="8"/>
      <c r="QN211" s="8"/>
      <c r="QO211" s="8"/>
      <c r="QP211" s="8"/>
      <c r="QQ211" s="8"/>
      <c r="QR211" s="8"/>
      <c r="QS211" s="8"/>
      <c r="QT211" s="8"/>
      <c r="QU211" s="8"/>
      <c r="QV211" s="8"/>
      <c r="QW211" s="8"/>
      <c r="QX211" s="8"/>
      <c r="QY211" s="8"/>
      <c r="QZ211" s="8"/>
      <c r="RA211" s="8"/>
      <c r="RB211" s="8"/>
      <c r="RC211" s="8"/>
      <c r="RD211" s="8"/>
      <c r="RE211" s="8"/>
      <c r="RF211" s="8"/>
      <c r="RG211" s="8"/>
      <c r="RH211" s="8"/>
      <c r="RI211" s="8"/>
      <c r="RJ211" s="8"/>
      <c r="RK211" s="8"/>
    </row>
    <row r="212" ht="13.75" spans="1:479">
      <c r="A212" s="88" t="s">
        <v>12366</v>
      </c>
      <c r="B212" s="88" t="s">
        <v>880</v>
      </c>
      <c r="C212" s="88" t="s">
        <v>11963</v>
      </c>
      <c r="D212" s="169" t="s">
        <v>494</v>
      </c>
      <c r="E212" s="170">
        <v>2</v>
      </c>
      <c r="F212" s="88">
        <v>95</v>
      </c>
      <c r="G212" s="170">
        <f t="shared" si="4"/>
        <v>190</v>
      </c>
      <c r="H212" s="91"/>
      <c r="I212" s="92"/>
      <c r="J212" s="92">
        <v>13</v>
      </c>
      <c r="K212" s="92">
        <v>14</v>
      </c>
      <c r="L212" s="92">
        <v>19</v>
      </c>
      <c r="M212" s="93">
        <v>35</v>
      </c>
      <c r="N212" s="91"/>
      <c r="O212" s="91"/>
      <c r="P212" s="91"/>
      <c r="Q212" s="91"/>
      <c r="R212" s="91"/>
      <c r="S212" s="91"/>
      <c r="T212" s="92"/>
      <c r="U212" s="113"/>
      <c r="V212" s="92"/>
      <c r="W212" s="92"/>
      <c r="X212" s="93"/>
      <c r="Y212" s="188">
        <v>30</v>
      </c>
      <c r="Z212" s="189"/>
      <c r="AA212" s="189">
        <v>17</v>
      </c>
      <c r="AB212" s="190">
        <v>16</v>
      </c>
      <c r="AC212" s="190">
        <v>24</v>
      </c>
      <c r="AD212" s="191">
        <v>38</v>
      </c>
      <c r="AE212" s="176"/>
      <c r="AF212" s="176"/>
      <c r="AG212" s="176"/>
      <c r="AH212" s="176"/>
      <c r="AI212" s="176"/>
      <c r="AJ212" s="176"/>
      <c r="AK212" s="176"/>
      <c r="AL212" s="94"/>
      <c r="AM212" s="94"/>
      <c r="AN212" s="94"/>
      <c r="AO212" s="94"/>
      <c r="AP212" s="94"/>
      <c r="AQ212" s="94"/>
      <c r="AR212" s="94"/>
      <c r="AS212" s="96"/>
      <c r="AT212" s="96"/>
      <c r="AU212" s="96"/>
      <c r="AV212" s="95"/>
      <c r="AW212" s="95"/>
      <c r="AX212" s="97"/>
      <c r="AY212" s="97"/>
      <c r="AZ212" s="97"/>
      <c r="BA212" s="97"/>
      <c r="BB212" s="97"/>
      <c r="BC212" s="192" t="s">
        <v>12274</v>
      </c>
      <c r="BD212" s="192" t="s">
        <v>12301</v>
      </c>
      <c r="BE212" s="192" t="s">
        <v>12300</v>
      </c>
      <c r="BF212" s="100"/>
      <c r="BG212" s="111" t="s">
        <v>12272</v>
      </c>
      <c r="BH212" s="103"/>
      <c r="BI212" s="103"/>
      <c r="BJ212" s="98"/>
      <c r="BK212" s="101" t="s">
        <v>1511</v>
      </c>
      <c r="BL212" s="102"/>
      <c r="BM212" s="98" t="s">
        <v>20</v>
      </c>
      <c r="BN212" s="98"/>
      <c r="BO212" s="4"/>
      <c r="BP212" s="4"/>
      <c r="BQ212" s="4"/>
      <c r="BR212" s="4"/>
      <c r="BS212" s="4"/>
      <c r="BT212" s="194"/>
      <c r="BU212" s="194"/>
      <c r="BV212" s="194"/>
      <c r="BW212" s="194"/>
      <c r="BX212" s="194"/>
      <c r="BY212" s="8"/>
      <c r="BZ212" s="8"/>
      <c r="CA212" s="8"/>
      <c r="CB212" s="8" t="s">
        <v>1511</v>
      </c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8"/>
      <c r="HV212" s="8"/>
      <c r="HW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H212" s="8"/>
      <c r="II212" s="8"/>
      <c r="IJ212" s="8"/>
      <c r="IK212" s="8"/>
      <c r="IL212" s="8"/>
      <c r="IM212" s="8"/>
      <c r="IN212" s="8"/>
      <c r="IO212" s="8"/>
      <c r="IP212" s="8"/>
      <c r="IQ212" s="8"/>
      <c r="IR212" s="8"/>
      <c r="IS212" s="8"/>
      <c r="IT212" s="8"/>
      <c r="IU212" s="8"/>
      <c r="IV212" s="8"/>
      <c r="IW212" s="8"/>
      <c r="IX212" s="8"/>
      <c r="IY212" s="8"/>
      <c r="IZ212" s="8"/>
      <c r="JA212" s="8"/>
      <c r="JB212" s="8"/>
      <c r="JC212" s="8"/>
      <c r="JD212" s="8"/>
      <c r="JE212" s="8"/>
      <c r="JF212" s="8"/>
      <c r="JG212" s="8"/>
      <c r="JH212" s="8"/>
      <c r="JI212" s="8"/>
      <c r="JJ212" s="8"/>
      <c r="JK212" s="8"/>
      <c r="JL212" s="8"/>
      <c r="JM212" s="8"/>
      <c r="JN212" s="8"/>
      <c r="JO212" s="8"/>
      <c r="JP212" s="8"/>
      <c r="JQ212" s="8"/>
      <c r="JR212" s="8"/>
      <c r="JS212" s="8"/>
      <c r="JT212" s="8"/>
      <c r="JU212" s="8"/>
      <c r="JV212" s="8"/>
      <c r="JW212" s="8"/>
      <c r="JX212" s="8"/>
      <c r="JY212" s="8"/>
      <c r="JZ212" s="8"/>
      <c r="KA212" s="8"/>
      <c r="KB212" s="8"/>
      <c r="KC212" s="8"/>
      <c r="KD212" s="8"/>
      <c r="KE212" s="8"/>
      <c r="KF212" s="8"/>
      <c r="KG212" s="8"/>
      <c r="KH212" s="8"/>
      <c r="KI212" s="8"/>
      <c r="KJ212" s="8"/>
      <c r="KK212" s="8"/>
      <c r="KL212" s="8"/>
      <c r="KM212" s="8"/>
      <c r="KN212" s="8"/>
      <c r="KO212" s="8"/>
      <c r="KP212" s="8"/>
      <c r="KQ212" s="8"/>
      <c r="KR212" s="8"/>
      <c r="KS212" s="8"/>
      <c r="KT212" s="8"/>
      <c r="KU212" s="8"/>
      <c r="KV212" s="8"/>
      <c r="KW212" s="8"/>
      <c r="KX212" s="8"/>
      <c r="KY212" s="8"/>
      <c r="KZ212" s="8"/>
      <c r="LA212" s="8"/>
      <c r="LB212" s="8"/>
      <c r="LC212" s="8"/>
      <c r="LD212" s="8"/>
      <c r="LE212" s="8"/>
      <c r="LF212" s="8"/>
      <c r="LG212" s="8"/>
      <c r="LH212" s="8"/>
      <c r="LI212" s="8"/>
      <c r="LJ212" s="8"/>
      <c r="LK212" s="8"/>
      <c r="LL212" s="8"/>
      <c r="LM212" s="8"/>
      <c r="LN212" s="8"/>
      <c r="LO212" s="8"/>
      <c r="LP212" s="8"/>
      <c r="LQ212" s="8"/>
      <c r="LR212" s="8"/>
      <c r="LS212" s="8"/>
      <c r="LT212" s="8"/>
      <c r="LU212" s="8"/>
      <c r="LV212" s="8"/>
      <c r="LW212" s="8"/>
      <c r="LX212" s="8"/>
      <c r="LY212" s="8"/>
      <c r="LZ212" s="8"/>
      <c r="MA212" s="8"/>
      <c r="MB212" s="8"/>
      <c r="MC212" s="8"/>
      <c r="MD212" s="8"/>
      <c r="ME212" s="8"/>
      <c r="MF212" s="8"/>
      <c r="MG212" s="8"/>
      <c r="MH212" s="8"/>
      <c r="MI212" s="8"/>
      <c r="MJ212" s="8"/>
      <c r="MK212" s="8"/>
      <c r="ML212" s="8"/>
      <c r="MM212" s="8"/>
      <c r="MN212" s="8"/>
      <c r="MO212" s="8"/>
      <c r="MP212" s="8"/>
      <c r="MQ212" s="8"/>
      <c r="MR212" s="8"/>
      <c r="MS212" s="8"/>
      <c r="MT212" s="8"/>
      <c r="MU212" s="8"/>
      <c r="MV212" s="8"/>
      <c r="MW212" s="8"/>
      <c r="MX212" s="8"/>
      <c r="MY212" s="8"/>
      <c r="MZ212" s="8"/>
      <c r="NA212" s="8"/>
      <c r="NB212" s="8"/>
      <c r="NC212" s="8"/>
      <c r="ND212" s="8"/>
      <c r="NE212" s="8"/>
      <c r="NF212" s="8"/>
      <c r="NG212" s="8"/>
      <c r="NH212" s="8"/>
      <c r="NI212" s="8"/>
      <c r="NJ212" s="8"/>
      <c r="NK212" s="8"/>
      <c r="NL212" s="8"/>
      <c r="NM212" s="8"/>
      <c r="NN212" s="8"/>
      <c r="NO212" s="8"/>
      <c r="NP212" s="8"/>
      <c r="NQ212" s="8"/>
      <c r="NR212" s="8"/>
      <c r="NS212" s="8"/>
      <c r="NT212" s="8"/>
      <c r="NU212" s="8"/>
      <c r="NV212" s="8"/>
      <c r="NW212" s="8"/>
      <c r="NX212" s="8"/>
      <c r="NY212" s="8"/>
      <c r="NZ212" s="8"/>
      <c r="OA212" s="8"/>
      <c r="OB212" s="8"/>
      <c r="OC212" s="8"/>
      <c r="OD212" s="8"/>
      <c r="OE212" s="8"/>
      <c r="OF212" s="8"/>
      <c r="OG212" s="8"/>
      <c r="OH212" s="8"/>
      <c r="OI212" s="8"/>
      <c r="OJ212" s="8"/>
      <c r="OK212" s="8"/>
      <c r="OL212" s="8"/>
      <c r="OM212" s="8"/>
      <c r="ON212" s="8"/>
      <c r="OO212" s="8"/>
      <c r="OP212" s="8"/>
      <c r="OQ212" s="8"/>
      <c r="OR212" s="8"/>
      <c r="OS212" s="8"/>
      <c r="OT212" s="8"/>
      <c r="OU212" s="8"/>
      <c r="OV212" s="8"/>
      <c r="OW212" s="8"/>
      <c r="OX212" s="8"/>
      <c r="OY212" s="8"/>
      <c r="OZ212" s="8"/>
      <c r="PA212" s="8"/>
      <c r="PB212" s="8"/>
      <c r="PC212" s="8"/>
      <c r="PD212" s="8"/>
      <c r="PE212" s="8"/>
      <c r="PF212" s="8"/>
      <c r="PG212" s="8"/>
      <c r="PH212" s="8"/>
      <c r="PI212" s="8"/>
      <c r="PJ212" s="8"/>
      <c r="PK212" s="8"/>
      <c r="PL212" s="8"/>
      <c r="PM212" s="8"/>
      <c r="PN212" s="8"/>
      <c r="PO212" s="8"/>
      <c r="PP212" s="8"/>
      <c r="PQ212" s="8"/>
      <c r="PR212" s="8"/>
      <c r="PS212" s="8"/>
      <c r="PT212" s="8"/>
      <c r="PU212" s="8"/>
      <c r="PV212" s="8"/>
      <c r="PW212" s="8"/>
      <c r="PX212" s="8"/>
      <c r="PY212" s="8"/>
      <c r="PZ212" s="8"/>
      <c r="QA212" s="8"/>
      <c r="QB212" s="8"/>
      <c r="QC212" s="8"/>
      <c r="QD212" s="8"/>
      <c r="QE212" s="8"/>
      <c r="QF212" s="8"/>
      <c r="QG212" s="8"/>
      <c r="QH212" s="8"/>
      <c r="QI212" s="8"/>
      <c r="QJ212" s="8"/>
      <c r="QK212" s="8"/>
      <c r="QL212" s="8"/>
      <c r="QM212" s="8"/>
      <c r="QN212" s="8"/>
      <c r="QO212" s="8"/>
      <c r="QP212" s="8"/>
      <c r="QQ212" s="8"/>
      <c r="QR212" s="8"/>
      <c r="QS212" s="8"/>
      <c r="QT212" s="8"/>
      <c r="QU212" s="8"/>
      <c r="QV212" s="8"/>
      <c r="QW212" s="8"/>
      <c r="QX212" s="8"/>
      <c r="QY212" s="8"/>
      <c r="QZ212" s="8"/>
      <c r="RA212" s="8"/>
      <c r="RB212" s="8"/>
      <c r="RC212" s="8"/>
      <c r="RD212" s="8"/>
      <c r="RE212" s="8"/>
      <c r="RF212" s="8"/>
      <c r="RG212" s="8"/>
      <c r="RH212" s="8"/>
      <c r="RI212" s="8"/>
      <c r="RJ212" s="8"/>
      <c r="RK212" s="8"/>
    </row>
    <row r="213" ht="13.75" spans="1:479">
      <c r="A213" s="88" t="s">
        <v>12366</v>
      </c>
      <c r="B213" s="88" t="s">
        <v>1188</v>
      </c>
      <c r="C213" s="88" t="s">
        <v>11965</v>
      </c>
      <c r="D213" s="169" t="s">
        <v>12266</v>
      </c>
      <c r="E213" s="88">
        <v>2</v>
      </c>
      <c r="F213" s="88">
        <v>202</v>
      </c>
      <c r="G213" s="170">
        <f t="shared" si="4"/>
        <v>404</v>
      </c>
      <c r="H213" s="91"/>
      <c r="I213" s="92"/>
      <c r="J213" s="92">
        <v>30</v>
      </c>
      <c r="K213" s="92">
        <v>44</v>
      </c>
      <c r="L213" s="92">
        <v>28</v>
      </c>
      <c r="M213" s="93"/>
      <c r="N213" s="91"/>
      <c r="O213" s="91"/>
      <c r="P213" s="91"/>
      <c r="Q213" s="91"/>
      <c r="R213" s="91"/>
      <c r="S213" s="91"/>
      <c r="T213" s="92"/>
      <c r="U213" s="113"/>
      <c r="V213" s="92"/>
      <c r="W213" s="92"/>
      <c r="X213" s="93"/>
      <c r="Y213" s="188">
        <v>30</v>
      </c>
      <c r="Z213" s="189"/>
      <c r="AA213" s="189">
        <v>24</v>
      </c>
      <c r="AB213" s="190">
        <v>44</v>
      </c>
      <c r="AC213" s="190">
        <v>32</v>
      </c>
      <c r="AD213" s="191">
        <v>38</v>
      </c>
      <c r="AE213" s="176"/>
      <c r="AF213" s="176"/>
      <c r="AG213" s="176"/>
      <c r="AH213" s="176"/>
      <c r="AI213" s="176"/>
      <c r="AJ213" s="176"/>
      <c r="AK213" s="176"/>
      <c r="AL213" s="94"/>
      <c r="AM213" s="94"/>
      <c r="AN213" s="114"/>
      <c r="AO213" s="114"/>
      <c r="AP213" s="114"/>
      <c r="AQ213" s="94"/>
      <c r="AR213" s="94"/>
      <c r="AS213" s="96"/>
      <c r="AT213" s="96"/>
      <c r="AU213" s="96"/>
      <c r="AV213" s="95"/>
      <c r="AW213" s="95"/>
      <c r="AX213" s="97"/>
      <c r="AY213" s="97"/>
      <c r="AZ213" s="97"/>
      <c r="BA213" s="97"/>
      <c r="BB213" s="97"/>
      <c r="BC213" s="192" t="s">
        <v>12270</v>
      </c>
      <c r="BD213" s="192" t="s">
        <v>12298</v>
      </c>
      <c r="BE213" s="192" t="s">
        <v>12297</v>
      </c>
      <c r="BF213" s="100"/>
      <c r="BG213" s="103"/>
      <c r="BH213" s="103"/>
      <c r="BI213" s="103"/>
      <c r="BJ213" s="98"/>
      <c r="BK213" s="101" t="s">
        <v>1511</v>
      </c>
      <c r="BL213" s="102"/>
      <c r="BM213" s="98" t="s">
        <v>20</v>
      </c>
      <c r="BN213" s="98"/>
      <c r="BO213" s="4"/>
      <c r="BP213" s="4"/>
      <c r="BQ213" s="4"/>
      <c r="BR213" s="4"/>
      <c r="BS213" s="4"/>
      <c r="BT213" s="194"/>
      <c r="BU213" s="194"/>
      <c r="BV213" s="194"/>
      <c r="BW213" s="194"/>
      <c r="BX213" s="194"/>
      <c r="BY213" s="8"/>
      <c r="BZ213" s="8"/>
      <c r="CA213" s="8"/>
      <c r="CB213" s="8" t="s">
        <v>1511</v>
      </c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S213" s="8"/>
      <c r="HT213" s="8"/>
      <c r="HU213" s="8"/>
      <c r="HV213" s="8"/>
      <c r="HW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H213" s="8"/>
      <c r="II213" s="8"/>
      <c r="IJ213" s="8"/>
      <c r="IK213" s="8"/>
      <c r="IL213" s="8"/>
      <c r="IM213" s="8"/>
      <c r="IN213" s="8"/>
      <c r="IO213" s="8"/>
      <c r="IP213" s="8"/>
      <c r="IQ213" s="8"/>
      <c r="IR213" s="8"/>
      <c r="IS213" s="8"/>
      <c r="IT213" s="8"/>
      <c r="IU213" s="8"/>
      <c r="IV213" s="8"/>
      <c r="IW213" s="8"/>
      <c r="IX213" s="8"/>
      <c r="IY213" s="8"/>
      <c r="IZ213" s="8"/>
      <c r="JA213" s="8"/>
      <c r="JB213" s="8"/>
      <c r="JC213" s="8"/>
      <c r="JD213" s="8"/>
      <c r="JE213" s="8"/>
      <c r="JF213" s="8"/>
      <c r="JG213" s="8"/>
      <c r="JH213" s="8"/>
      <c r="JI213" s="8"/>
      <c r="JJ213" s="8"/>
      <c r="JK213" s="8"/>
      <c r="JL213" s="8"/>
      <c r="JM213" s="8"/>
      <c r="JN213" s="8"/>
      <c r="JO213" s="8"/>
      <c r="JP213" s="8"/>
      <c r="JQ213" s="8"/>
      <c r="JR213" s="8"/>
      <c r="JS213" s="8"/>
      <c r="JT213" s="8"/>
      <c r="JU213" s="8"/>
      <c r="JV213" s="8"/>
      <c r="JW213" s="8"/>
      <c r="JX213" s="8"/>
      <c r="JY213" s="8"/>
      <c r="JZ213" s="8"/>
      <c r="KA213" s="8"/>
      <c r="KB213" s="8"/>
      <c r="KC213" s="8"/>
      <c r="KD213" s="8"/>
      <c r="KE213" s="8"/>
      <c r="KF213" s="8"/>
      <c r="KG213" s="8"/>
      <c r="KH213" s="8"/>
      <c r="KI213" s="8"/>
      <c r="KJ213" s="8"/>
      <c r="KK213" s="8"/>
      <c r="KL213" s="8"/>
      <c r="KM213" s="8"/>
      <c r="KN213" s="8"/>
      <c r="KO213" s="8"/>
      <c r="KP213" s="8"/>
      <c r="KQ213" s="8"/>
      <c r="KR213" s="8"/>
      <c r="KS213" s="8"/>
      <c r="KT213" s="8"/>
      <c r="KU213" s="8"/>
      <c r="KV213" s="8"/>
      <c r="KW213" s="8"/>
      <c r="KX213" s="8"/>
      <c r="KY213" s="8"/>
      <c r="KZ213" s="8"/>
      <c r="LA213" s="8"/>
      <c r="LB213" s="8"/>
      <c r="LC213" s="8"/>
      <c r="LD213" s="8"/>
      <c r="LE213" s="8"/>
      <c r="LF213" s="8"/>
      <c r="LG213" s="8"/>
      <c r="LH213" s="8"/>
      <c r="LI213" s="8"/>
      <c r="LJ213" s="8"/>
      <c r="LK213" s="8"/>
      <c r="LL213" s="8"/>
      <c r="LM213" s="8"/>
      <c r="LN213" s="8"/>
      <c r="LO213" s="8"/>
      <c r="LP213" s="8"/>
      <c r="LQ213" s="8"/>
      <c r="LR213" s="8"/>
      <c r="LS213" s="8"/>
      <c r="LT213" s="8"/>
      <c r="LU213" s="8"/>
      <c r="LV213" s="8"/>
      <c r="LW213" s="8"/>
      <c r="LX213" s="8"/>
      <c r="LY213" s="8"/>
      <c r="LZ213" s="8"/>
      <c r="MA213" s="8"/>
      <c r="MB213" s="8"/>
      <c r="MC213" s="8"/>
      <c r="MD213" s="8"/>
      <c r="ME213" s="8"/>
      <c r="MF213" s="8"/>
      <c r="MG213" s="8"/>
      <c r="MH213" s="8"/>
      <c r="MI213" s="8"/>
      <c r="MJ213" s="8"/>
      <c r="MK213" s="8"/>
      <c r="ML213" s="8"/>
      <c r="MM213" s="8"/>
      <c r="MN213" s="8"/>
      <c r="MO213" s="8"/>
      <c r="MP213" s="8"/>
      <c r="MQ213" s="8"/>
      <c r="MR213" s="8"/>
      <c r="MS213" s="8"/>
      <c r="MT213" s="8"/>
      <c r="MU213" s="8"/>
      <c r="MV213" s="8"/>
      <c r="MW213" s="8"/>
      <c r="MX213" s="8"/>
      <c r="MY213" s="8"/>
      <c r="MZ213" s="8"/>
      <c r="NA213" s="8"/>
      <c r="NB213" s="8"/>
      <c r="NC213" s="8"/>
      <c r="ND213" s="8"/>
      <c r="NE213" s="8"/>
      <c r="NF213" s="8"/>
      <c r="NG213" s="8"/>
      <c r="NH213" s="8"/>
      <c r="NI213" s="8"/>
      <c r="NJ213" s="8"/>
      <c r="NK213" s="8"/>
      <c r="NL213" s="8"/>
      <c r="NM213" s="8"/>
      <c r="NN213" s="8"/>
      <c r="NO213" s="8"/>
      <c r="NP213" s="8"/>
      <c r="NQ213" s="8"/>
      <c r="NR213" s="8"/>
      <c r="NS213" s="8"/>
      <c r="NT213" s="8"/>
      <c r="NU213" s="8"/>
      <c r="NV213" s="8"/>
      <c r="NW213" s="8"/>
      <c r="NX213" s="8"/>
      <c r="NY213" s="8"/>
      <c r="NZ213" s="8"/>
      <c r="OA213" s="8"/>
      <c r="OB213" s="8"/>
      <c r="OC213" s="8"/>
      <c r="OD213" s="8"/>
      <c r="OE213" s="8"/>
      <c r="OF213" s="8"/>
      <c r="OG213" s="8"/>
      <c r="OH213" s="8"/>
      <c r="OI213" s="8"/>
      <c r="OJ213" s="8"/>
      <c r="OK213" s="8"/>
      <c r="OL213" s="8"/>
      <c r="OM213" s="8"/>
      <c r="ON213" s="8"/>
      <c r="OO213" s="8"/>
      <c r="OP213" s="8"/>
      <c r="OQ213" s="8"/>
      <c r="OR213" s="8"/>
      <c r="OS213" s="8"/>
      <c r="OT213" s="8"/>
      <c r="OU213" s="8"/>
      <c r="OV213" s="8"/>
      <c r="OW213" s="8"/>
      <c r="OX213" s="8"/>
      <c r="OY213" s="8"/>
      <c r="OZ213" s="8"/>
      <c r="PA213" s="8"/>
      <c r="PB213" s="8"/>
      <c r="PC213" s="8"/>
      <c r="PD213" s="8"/>
      <c r="PE213" s="8"/>
      <c r="PF213" s="8"/>
      <c r="PG213" s="8"/>
      <c r="PH213" s="8"/>
      <c r="PI213" s="8"/>
      <c r="PJ213" s="8"/>
      <c r="PK213" s="8"/>
      <c r="PL213" s="8"/>
      <c r="PM213" s="8"/>
      <c r="PN213" s="8"/>
      <c r="PO213" s="8"/>
      <c r="PP213" s="8"/>
      <c r="PQ213" s="8"/>
      <c r="PR213" s="8"/>
      <c r="PS213" s="8"/>
      <c r="PT213" s="8"/>
      <c r="PU213" s="8"/>
      <c r="PV213" s="8"/>
      <c r="PW213" s="8"/>
      <c r="PX213" s="8"/>
      <c r="PY213" s="8"/>
      <c r="PZ213" s="8"/>
      <c r="QA213" s="8"/>
      <c r="QB213" s="8"/>
      <c r="QC213" s="8"/>
      <c r="QD213" s="8"/>
      <c r="QE213" s="8"/>
      <c r="QF213" s="8"/>
      <c r="QG213" s="8"/>
      <c r="QH213" s="8"/>
      <c r="QI213" s="8"/>
      <c r="QJ213" s="8"/>
      <c r="QK213" s="8"/>
      <c r="QL213" s="8"/>
      <c r="QM213" s="8"/>
      <c r="QN213" s="8"/>
      <c r="QO213" s="8"/>
      <c r="QP213" s="8"/>
      <c r="QQ213" s="8"/>
      <c r="QR213" s="8"/>
      <c r="QS213" s="8"/>
      <c r="QT213" s="8"/>
      <c r="QU213" s="8"/>
      <c r="QV213" s="8"/>
      <c r="QW213" s="8"/>
      <c r="QX213" s="8"/>
      <c r="QY213" s="8"/>
      <c r="QZ213" s="8"/>
      <c r="RA213" s="8"/>
      <c r="RB213" s="8"/>
      <c r="RC213" s="8"/>
      <c r="RD213" s="8"/>
      <c r="RE213" s="8"/>
      <c r="RF213" s="8"/>
      <c r="RG213" s="8"/>
      <c r="RH213" s="8"/>
      <c r="RI213" s="8"/>
      <c r="RJ213" s="8"/>
      <c r="RK213" s="8"/>
    </row>
    <row r="214" ht="13.75" spans="1:479">
      <c r="A214" s="88" t="s">
        <v>12366</v>
      </c>
      <c r="B214" s="88" t="s">
        <v>1188</v>
      </c>
      <c r="C214" s="88" t="s">
        <v>11965</v>
      </c>
      <c r="D214" s="169" t="s">
        <v>494</v>
      </c>
      <c r="E214" s="170">
        <v>2</v>
      </c>
      <c r="F214" s="88">
        <v>95</v>
      </c>
      <c r="G214" s="170">
        <f t="shared" si="4"/>
        <v>190</v>
      </c>
      <c r="H214" s="91"/>
      <c r="I214" s="92"/>
      <c r="J214" s="92">
        <v>13</v>
      </c>
      <c r="K214" s="92">
        <v>14</v>
      </c>
      <c r="L214" s="92">
        <v>19</v>
      </c>
      <c r="M214" s="93">
        <v>35</v>
      </c>
      <c r="N214" s="91"/>
      <c r="O214" s="91"/>
      <c r="P214" s="91"/>
      <c r="Q214" s="91"/>
      <c r="R214" s="91"/>
      <c r="S214" s="91"/>
      <c r="T214" s="92"/>
      <c r="U214" s="113"/>
      <c r="V214" s="92"/>
      <c r="W214" s="92"/>
      <c r="X214" s="93"/>
      <c r="Y214" s="188">
        <v>30</v>
      </c>
      <c r="Z214" s="189"/>
      <c r="AA214" s="189">
        <v>17</v>
      </c>
      <c r="AB214" s="190">
        <v>16</v>
      </c>
      <c r="AC214" s="190">
        <v>24</v>
      </c>
      <c r="AD214" s="191">
        <v>38</v>
      </c>
      <c r="AE214" s="176"/>
      <c r="AF214" s="176"/>
      <c r="AG214" s="176"/>
      <c r="AH214" s="176"/>
      <c r="AI214" s="176"/>
      <c r="AJ214" s="176"/>
      <c r="AK214" s="176"/>
      <c r="AL214" s="94"/>
      <c r="AM214" s="94"/>
      <c r="AN214" s="94"/>
      <c r="AO214" s="94"/>
      <c r="AP214" s="94"/>
      <c r="AQ214" s="94"/>
      <c r="AR214" s="94"/>
      <c r="AS214" s="96"/>
      <c r="AT214" s="96"/>
      <c r="AU214" s="96"/>
      <c r="AV214" s="95"/>
      <c r="AW214" s="95"/>
      <c r="AX214" s="97"/>
      <c r="AY214" s="97"/>
      <c r="AZ214" s="97"/>
      <c r="BA214" s="97"/>
      <c r="BB214" s="97"/>
      <c r="BC214" s="192" t="s">
        <v>12274</v>
      </c>
      <c r="BD214" s="192" t="s">
        <v>12301</v>
      </c>
      <c r="BE214" s="192" t="s">
        <v>12300</v>
      </c>
      <c r="BF214" s="100"/>
      <c r="BG214" s="111" t="s">
        <v>12272</v>
      </c>
      <c r="BH214" s="103"/>
      <c r="BI214" s="103"/>
      <c r="BJ214" s="98"/>
      <c r="BK214" s="101" t="s">
        <v>1511</v>
      </c>
      <c r="BL214" s="102"/>
      <c r="BM214" s="98" t="s">
        <v>20</v>
      </c>
      <c r="BN214" s="98"/>
      <c r="BO214" s="4"/>
      <c r="BP214" s="4"/>
      <c r="BQ214" s="4"/>
      <c r="BR214" s="4"/>
      <c r="BS214" s="4"/>
      <c r="BT214" s="194"/>
      <c r="BU214" s="194"/>
      <c r="BV214" s="194"/>
      <c r="BW214" s="194"/>
      <c r="BX214" s="194"/>
      <c r="BY214" s="8"/>
      <c r="BZ214" s="8"/>
      <c r="CA214" s="8"/>
      <c r="CB214" s="8" t="s">
        <v>1511</v>
      </c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S214" s="8"/>
      <c r="HT214" s="8"/>
      <c r="HU214" s="8"/>
      <c r="HV214" s="8"/>
      <c r="HW214" s="8"/>
      <c r="HX214" s="8"/>
      <c r="HY214" s="8"/>
      <c r="HZ214" s="8"/>
      <c r="IA214" s="8"/>
      <c r="IB214" s="8"/>
      <c r="IC214" s="8"/>
      <c r="ID214" s="8"/>
      <c r="IE214" s="8"/>
      <c r="IF214" s="8"/>
      <c r="IG214" s="8"/>
      <c r="IH214" s="8"/>
      <c r="II214" s="8"/>
      <c r="IJ214" s="8"/>
      <c r="IK214" s="8"/>
      <c r="IL214" s="8"/>
      <c r="IM214" s="8"/>
      <c r="IN214" s="8"/>
      <c r="IO214" s="8"/>
      <c r="IP214" s="8"/>
      <c r="IQ214" s="8"/>
      <c r="IR214" s="8"/>
      <c r="IS214" s="8"/>
      <c r="IT214" s="8"/>
      <c r="IU214" s="8"/>
      <c r="IV214" s="8"/>
      <c r="IW214" s="8"/>
      <c r="IX214" s="8"/>
      <c r="IY214" s="8"/>
      <c r="IZ214" s="8"/>
      <c r="JA214" s="8"/>
      <c r="JB214" s="8"/>
      <c r="JC214" s="8"/>
      <c r="JD214" s="8"/>
      <c r="JE214" s="8"/>
      <c r="JF214" s="8"/>
      <c r="JG214" s="8"/>
      <c r="JH214" s="8"/>
      <c r="JI214" s="8"/>
      <c r="JJ214" s="8"/>
      <c r="JK214" s="8"/>
      <c r="JL214" s="8"/>
      <c r="JM214" s="8"/>
      <c r="JN214" s="8"/>
      <c r="JO214" s="8"/>
      <c r="JP214" s="8"/>
      <c r="JQ214" s="8"/>
      <c r="JR214" s="8"/>
      <c r="JS214" s="8"/>
      <c r="JT214" s="8"/>
      <c r="JU214" s="8"/>
      <c r="JV214" s="8"/>
      <c r="JW214" s="8"/>
      <c r="JX214" s="8"/>
      <c r="JY214" s="8"/>
      <c r="JZ214" s="8"/>
      <c r="KA214" s="8"/>
      <c r="KB214" s="8"/>
      <c r="KC214" s="8"/>
      <c r="KD214" s="8"/>
      <c r="KE214" s="8"/>
      <c r="KF214" s="8"/>
      <c r="KG214" s="8"/>
      <c r="KH214" s="8"/>
      <c r="KI214" s="8"/>
      <c r="KJ214" s="8"/>
      <c r="KK214" s="8"/>
      <c r="KL214" s="8"/>
      <c r="KM214" s="8"/>
      <c r="KN214" s="8"/>
      <c r="KO214" s="8"/>
      <c r="KP214" s="8"/>
      <c r="KQ214" s="8"/>
      <c r="KR214" s="8"/>
      <c r="KS214" s="8"/>
      <c r="KT214" s="8"/>
      <c r="KU214" s="8"/>
      <c r="KV214" s="8"/>
      <c r="KW214" s="8"/>
      <c r="KX214" s="8"/>
      <c r="KY214" s="8"/>
      <c r="KZ214" s="8"/>
      <c r="LA214" s="8"/>
      <c r="LB214" s="8"/>
      <c r="LC214" s="8"/>
      <c r="LD214" s="8"/>
      <c r="LE214" s="8"/>
      <c r="LF214" s="8"/>
      <c r="LG214" s="8"/>
      <c r="LH214" s="8"/>
      <c r="LI214" s="8"/>
      <c r="LJ214" s="8"/>
      <c r="LK214" s="8"/>
      <c r="LL214" s="8"/>
      <c r="LM214" s="8"/>
      <c r="LN214" s="8"/>
      <c r="LO214" s="8"/>
      <c r="LP214" s="8"/>
      <c r="LQ214" s="8"/>
      <c r="LR214" s="8"/>
      <c r="LS214" s="8"/>
      <c r="LT214" s="8"/>
      <c r="LU214" s="8"/>
      <c r="LV214" s="8"/>
      <c r="LW214" s="8"/>
      <c r="LX214" s="8"/>
      <c r="LY214" s="8"/>
      <c r="LZ214" s="8"/>
      <c r="MA214" s="8"/>
      <c r="MB214" s="8"/>
      <c r="MC214" s="8"/>
      <c r="MD214" s="8"/>
      <c r="ME214" s="8"/>
      <c r="MF214" s="8"/>
      <c r="MG214" s="8"/>
      <c r="MH214" s="8"/>
      <c r="MI214" s="8"/>
      <c r="MJ214" s="8"/>
      <c r="MK214" s="8"/>
      <c r="ML214" s="8"/>
      <c r="MM214" s="8"/>
      <c r="MN214" s="8"/>
      <c r="MO214" s="8"/>
      <c r="MP214" s="8"/>
      <c r="MQ214" s="8"/>
      <c r="MR214" s="8"/>
      <c r="MS214" s="8"/>
      <c r="MT214" s="8"/>
      <c r="MU214" s="8"/>
      <c r="MV214" s="8"/>
      <c r="MW214" s="8"/>
      <c r="MX214" s="8"/>
      <c r="MY214" s="8"/>
      <c r="MZ214" s="8"/>
      <c r="NA214" s="8"/>
      <c r="NB214" s="8"/>
      <c r="NC214" s="8"/>
      <c r="ND214" s="8"/>
      <c r="NE214" s="8"/>
      <c r="NF214" s="8"/>
      <c r="NG214" s="8"/>
      <c r="NH214" s="8"/>
      <c r="NI214" s="8"/>
      <c r="NJ214" s="8"/>
      <c r="NK214" s="8"/>
      <c r="NL214" s="8"/>
      <c r="NM214" s="8"/>
      <c r="NN214" s="8"/>
      <c r="NO214" s="8"/>
      <c r="NP214" s="8"/>
      <c r="NQ214" s="8"/>
      <c r="NR214" s="8"/>
      <c r="NS214" s="8"/>
      <c r="NT214" s="8"/>
      <c r="NU214" s="8"/>
      <c r="NV214" s="8"/>
      <c r="NW214" s="8"/>
      <c r="NX214" s="8"/>
      <c r="NY214" s="8"/>
      <c r="NZ214" s="8"/>
      <c r="OA214" s="8"/>
      <c r="OB214" s="8"/>
      <c r="OC214" s="8"/>
      <c r="OD214" s="8"/>
      <c r="OE214" s="8"/>
      <c r="OF214" s="8"/>
      <c r="OG214" s="8"/>
      <c r="OH214" s="8"/>
      <c r="OI214" s="8"/>
      <c r="OJ214" s="8"/>
      <c r="OK214" s="8"/>
      <c r="OL214" s="8"/>
      <c r="OM214" s="8"/>
      <c r="ON214" s="8"/>
      <c r="OO214" s="8"/>
      <c r="OP214" s="8"/>
      <c r="OQ214" s="8"/>
      <c r="OR214" s="8"/>
      <c r="OS214" s="8"/>
      <c r="OT214" s="8"/>
      <c r="OU214" s="8"/>
      <c r="OV214" s="8"/>
      <c r="OW214" s="8"/>
      <c r="OX214" s="8"/>
      <c r="OY214" s="8"/>
      <c r="OZ214" s="8"/>
      <c r="PA214" s="8"/>
      <c r="PB214" s="8"/>
      <c r="PC214" s="8"/>
      <c r="PD214" s="8"/>
      <c r="PE214" s="8"/>
      <c r="PF214" s="8"/>
      <c r="PG214" s="8"/>
      <c r="PH214" s="8"/>
      <c r="PI214" s="8"/>
      <c r="PJ214" s="8"/>
      <c r="PK214" s="8"/>
      <c r="PL214" s="8"/>
      <c r="PM214" s="8"/>
      <c r="PN214" s="8"/>
      <c r="PO214" s="8"/>
      <c r="PP214" s="8"/>
      <c r="PQ214" s="8"/>
      <c r="PR214" s="8"/>
      <c r="PS214" s="8"/>
      <c r="PT214" s="8"/>
      <c r="PU214" s="8"/>
      <c r="PV214" s="8"/>
      <c r="PW214" s="8"/>
      <c r="PX214" s="8"/>
      <c r="PY214" s="8"/>
      <c r="PZ214" s="8"/>
      <c r="QA214" s="8"/>
      <c r="QB214" s="8"/>
      <c r="QC214" s="8"/>
      <c r="QD214" s="8"/>
      <c r="QE214" s="8"/>
      <c r="QF214" s="8"/>
      <c r="QG214" s="8"/>
      <c r="QH214" s="8"/>
      <c r="QI214" s="8"/>
      <c r="QJ214" s="8"/>
      <c r="QK214" s="8"/>
      <c r="QL214" s="8"/>
      <c r="QM214" s="8"/>
      <c r="QN214" s="8"/>
      <c r="QO214" s="8"/>
      <c r="QP214" s="8"/>
      <c r="QQ214" s="8"/>
      <c r="QR214" s="8"/>
      <c r="QS214" s="8"/>
      <c r="QT214" s="8"/>
      <c r="QU214" s="8"/>
      <c r="QV214" s="8"/>
      <c r="QW214" s="8"/>
      <c r="QX214" s="8"/>
      <c r="QY214" s="8"/>
      <c r="QZ214" s="8"/>
      <c r="RA214" s="8"/>
      <c r="RB214" s="8"/>
      <c r="RC214" s="8"/>
      <c r="RD214" s="8"/>
      <c r="RE214" s="8"/>
      <c r="RF214" s="8"/>
      <c r="RG214" s="8"/>
      <c r="RH214" s="8"/>
      <c r="RI214" s="8"/>
      <c r="RJ214" s="8"/>
      <c r="RK214" s="8"/>
    </row>
    <row r="215" ht="13.75" spans="1:479">
      <c r="A215" s="88" t="s">
        <v>12367</v>
      </c>
      <c r="B215" s="88" t="s">
        <v>8057</v>
      </c>
      <c r="C215" s="106" t="s">
        <v>8335</v>
      </c>
      <c r="D215" s="89" t="s">
        <v>12266</v>
      </c>
      <c r="E215" s="90">
        <v>4</v>
      </c>
      <c r="F215" s="135">
        <v>591</v>
      </c>
      <c r="G215" s="90">
        <f t="shared" si="4"/>
        <v>2364</v>
      </c>
      <c r="H215" s="126"/>
      <c r="I215" s="127"/>
      <c r="J215" s="127">
        <v>163</v>
      </c>
      <c r="K215" s="127">
        <v>172</v>
      </c>
      <c r="L215" s="127">
        <v>82</v>
      </c>
      <c r="M215" s="128"/>
      <c r="N215" s="94"/>
      <c r="O215" s="94"/>
      <c r="P215" s="94"/>
      <c r="Q215" s="94"/>
      <c r="R215" s="94"/>
      <c r="S215" s="195"/>
      <c r="T215" s="196"/>
      <c r="U215" s="197"/>
      <c r="V215" s="196"/>
      <c r="W215" s="196"/>
      <c r="X215" s="198"/>
      <c r="Y215" s="188"/>
      <c r="Z215" s="189"/>
      <c r="AA215" s="189"/>
      <c r="AB215" s="190"/>
      <c r="AC215" s="190"/>
      <c r="AD215" s="191"/>
      <c r="AE215" s="94"/>
      <c r="AF215" s="94"/>
      <c r="AG215" s="94"/>
      <c r="AH215" s="94"/>
      <c r="AI215" s="94"/>
      <c r="AJ215" s="94"/>
      <c r="AK215" s="94"/>
      <c r="AL215" s="91"/>
      <c r="AM215" s="91"/>
      <c r="AN215" s="91">
        <v>135</v>
      </c>
      <c r="AO215" s="91">
        <v>150</v>
      </c>
      <c r="AP215" s="91">
        <v>87</v>
      </c>
      <c r="AQ215" s="91"/>
      <c r="AR215" s="94"/>
      <c r="AS215" s="96"/>
      <c r="AT215" s="96"/>
      <c r="AU215" s="96"/>
      <c r="AV215" s="95"/>
      <c r="AW215" s="95"/>
      <c r="AX215" s="97"/>
      <c r="AY215" s="97"/>
      <c r="AZ215" s="97"/>
      <c r="BA215" s="97"/>
      <c r="BB215" s="97"/>
      <c r="BC215" s="98" t="s">
        <v>12270</v>
      </c>
      <c r="BD215" s="98" t="s">
        <v>12271</v>
      </c>
      <c r="BE215" s="99"/>
      <c r="BF215" s="111" t="s">
        <v>12272</v>
      </c>
      <c r="BG215" s="103"/>
      <c r="BH215" s="103"/>
      <c r="BI215" s="103"/>
      <c r="BJ215" s="99"/>
      <c r="BK215" s="112" t="s">
        <v>1511</v>
      </c>
      <c r="BL215" s="102"/>
      <c r="BM215" s="99"/>
      <c r="BN215" s="99"/>
      <c r="BT215" s="99"/>
      <c r="BU215" s="99"/>
      <c r="BV215" s="99"/>
      <c r="BW215" s="99"/>
      <c r="BX215" s="99"/>
      <c r="CB215" s="13" t="s">
        <v>12273</v>
      </c>
    </row>
    <row r="216" ht="13.75" spans="1:479">
      <c r="A216" s="88" t="s">
        <v>12367</v>
      </c>
      <c r="B216" s="88" t="s">
        <v>8057</v>
      </c>
      <c r="C216" s="106" t="s">
        <v>8335</v>
      </c>
      <c r="D216" s="89" t="s">
        <v>494</v>
      </c>
      <c r="E216" s="90">
        <v>4</v>
      </c>
      <c r="F216" s="90">
        <v>412</v>
      </c>
      <c r="G216" s="90">
        <f t="shared" si="4"/>
        <v>1648</v>
      </c>
      <c r="H216" s="126"/>
      <c r="I216" s="127"/>
      <c r="J216" s="127">
        <v>95</v>
      </c>
      <c r="K216" s="127">
        <v>115</v>
      </c>
      <c r="L216" s="127">
        <v>89</v>
      </c>
      <c r="M216" s="128"/>
      <c r="N216" s="94"/>
      <c r="O216" s="94"/>
      <c r="P216" s="94"/>
      <c r="Q216" s="94"/>
      <c r="R216" s="94"/>
      <c r="S216" s="195"/>
      <c r="T216" s="196"/>
      <c r="U216" s="197"/>
      <c r="V216" s="196"/>
      <c r="W216" s="196"/>
      <c r="X216" s="198"/>
      <c r="Y216" s="188"/>
      <c r="Z216" s="189"/>
      <c r="AA216" s="189"/>
      <c r="AB216" s="190"/>
      <c r="AC216" s="190"/>
      <c r="AD216" s="191"/>
      <c r="AE216" s="94"/>
      <c r="AF216" s="94"/>
      <c r="AG216" s="94"/>
      <c r="AH216" s="94"/>
      <c r="AI216" s="94"/>
      <c r="AJ216" s="94"/>
      <c r="AK216" s="94"/>
      <c r="AL216" s="91"/>
      <c r="AM216" s="91"/>
      <c r="AN216" s="91">
        <v>105</v>
      </c>
      <c r="AO216" s="91">
        <v>112</v>
      </c>
      <c r="AP216" s="91">
        <v>102</v>
      </c>
      <c r="AQ216" s="91"/>
      <c r="AR216" s="94"/>
      <c r="AS216" s="96"/>
      <c r="AT216" s="96"/>
      <c r="AU216" s="96"/>
      <c r="AV216" s="95"/>
      <c r="AW216" s="95"/>
      <c r="AX216" s="97"/>
      <c r="AY216" s="97"/>
      <c r="AZ216" s="97"/>
      <c r="BA216" s="97"/>
      <c r="BB216" s="97"/>
      <c r="BC216" s="98" t="s">
        <v>12274</v>
      </c>
      <c r="BD216" s="98" t="s">
        <v>12275</v>
      </c>
      <c r="BE216" s="99"/>
      <c r="BF216" s="111" t="s">
        <v>12272</v>
      </c>
      <c r="BG216" s="103"/>
      <c r="BH216" s="103"/>
      <c r="BI216" s="103"/>
      <c r="BJ216" s="99"/>
      <c r="BK216" s="112" t="s">
        <v>1511</v>
      </c>
      <c r="BL216" s="102"/>
      <c r="BM216" s="99"/>
      <c r="BN216" s="99"/>
      <c r="BT216" s="99"/>
      <c r="BU216" s="99"/>
      <c r="BV216" s="99"/>
      <c r="BW216" s="99"/>
      <c r="BX216" s="99"/>
      <c r="CB216" s="13" t="s">
        <v>12273</v>
      </c>
    </row>
    <row r="217" ht="13.75" spans="1:479">
      <c r="A217" s="88" t="s">
        <v>12367</v>
      </c>
      <c r="B217" s="88" t="s">
        <v>8150</v>
      </c>
      <c r="C217" s="106" t="s">
        <v>9011</v>
      </c>
      <c r="D217" s="89" t="s">
        <v>12266</v>
      </c>
      <c r="E217" s="90">
        <v>4</v>
      </c>
      <c r="F217" s="90">
        <v>591</v>
      </c>
      <c r="G217" s="90">
        <f t="shared" si="4"/>
        <v>2364</v>
      </c>
      <c r="H217" s="94"/>
      <c r="I217" s="95"/>
      <c r="J217" s="95">
        <v>163</v>
      </c>
      <c r="K217" s="95">
        <v>172</v>
      </c>
      <c r="L217" s="95">
        <v>82</v>
      </c>
      <c r="M217" s="97"/>
      <c r="N217" s="94"/>
      <c r="O217" s="94"/>
      <c r="P217" s="94"/>
      <c r="Q217" s="94"/>
      <c r="R217" s="94"/>
      <c r="S217" s="91"/>
      <c r="T217" s="92"/>
      <c r="U217" s="132">
        <v>151</v>
      </c>
      <c r="V217" s="133">
        <v>135</v>
      </c>
      <c r="W217" s="133">
        <v>106</v>
      </c>
      <c r="X217" s="93"/>
      <c r="Y217" s="188"/>
      <c r="Z217" s="189"/>
      <c r="AA217" s="199">
        <v>147</v>
      </c>
      <c r="AB217" s="200">
        <v>150</v>
      </c>
      <c r="AC217" s="200">
        <v>87</v>
      </c>
      <c r="AD217" s="191"/>
      <c r="AE217" s="94"/>
      <c r="AF217" s="94"/>
      <c r="AG217" s="94"/>
      <c r="AH217" s="94"/>
      <c r="AI217" s="94"/>
      <c r="AJ217" s="94"/>
      <c r="AK217" s="94"/>
      <c r="AL217" s="91"/>
      <c r="AM217" s="91"/>
      <c r="AN217" s="91">
        <v>162</v>
      </c>
      <c r="AO217" s="91">
        <v>158</v>
      </c>
      <c r="AP217" s="91">
        <v>167</v>
      </c>
      <c r="AQ217" s="91"/>
      <c r="AR217" s="94"/>
      <c r="AS217" s="96"/>
      <c r="AT217" s="96"/>
      <c r="AU217" s="96"/>
      <c r="AV217" s="95"/>
      <c r="AW217" s="95"/>
      <c r="AX217" s="97"/>
      <c r="AY217" s="97"/>
      <c r="AZ217" s="97"/>
      <c r="BA217" s="97"/>
      <c r="BB217" s="97"/>
      <c r="BC217" s="98" t="s">
        <v>12270</v>
      </c>
      <c r="BD217" s="98" t="s">
        <v>12271</v>
      </c>
      <c r="BE217" s="99"/>
      <c r="BF217" s="111" t="s">
        <v>12272</v>
      </c>
      <c r="BG217" s="103"/>
      <c r="BH217" s="103"/>
      <c r="BI217" s="103"/>
      <c r="BJ217" s="99"/>
      <c r="BK217" s="112" t="s">
        <v>1511</v>
      </c>
      <c r="BL217" s="102"/>
      <c r="BM217" s="99"/>
      <c r="BN217" s="99"/>
      <c r="BT217" s="99"/>
      <c r="BU217" s="99"/>
      <c r="BV217" s="99"/>
      <c r="BW217" s="99"/>
      <c r="BX217" s="99"/>
      <c r="CB217" s="13" t="s">
        <v>12273</v>
      </c>
    </row>
    <row r="218" ht="13.75" spans="1:479">
      <c r="A218" s="88" t="s">
        <v>12367</v>
      </c>
      <c r="B218" s="88" t="s">
        <v>8150</v>
      </c>
      <c r="C218" s="106" t="s">
        <v>9011</v>
      </c>
      <c r="D218" s="89" t="s">
        <v>494</v>
      </c>
      <c r="E218" s="135">
        <v>4</v>
      </c>
      <c r="F218" s="135">
        <v>412</v>
      </c>
      <c r="G218" s="90">
        <f t="shared" si="4"/>
        <v>1648</v>
      </c>
      <c r="H218" s="94"/>
      <c r="I218" s="95"/>
      <c r="J218" s="95">
        <v>95</v>
      </c>
      <c r="K218" s="95">
        <v>115</v>
      </c>
      <c r="L218" s="95">
        <v>89</v>
      </c>
      <c r="M218" s="97"/>
      <c r="N218" s="94"/>
      <c r="O218" s="94"/>
      <c r="P218" s="94"/>
      <c r="Q218" s="94"/>
      <c r="R218" s="94"/>
      <c r="S218" s="91"/>
      <c r="T218" s="92"/>
      <c r="U218" s="132">
        <v>98</v>
      </c>
      <c r="V218" s="133">
        <v>130</v>
      </c>
      <c r="W218" s="133">
        <v>120</v>
      </c>
      <c r="X218" s="93"/>
      <c r="Y218" s="188"/>
      <c r="Z218" s="189"/>
      <c r="AA218" s="199">
        <v>111</v>
      </c>
      <c r="AB218" s="200">
        <v>118</v>
      </c>
      <c r="AC218" s="190">
        <v>100</v>
      </c>
      <c r="AD218" s="191"/>
      <c r="AE218" s="94"/>
      <c r="AF218" s="94"/>
      <c r="AG218" s="94"/>
      <c r="AH218" s="94"/>
      <c r="AI218" s="94"/>
      <c r="AJ218" s="94"/>
      <c r="AK218" s="94"/>
      <c r="AL218" s="91"/>
      <c r="AM218" s="91"/>
      <c r="AN218" s="91">
        <v>127</v>
      </c>
      <c r="AO218" s="91">
        <v>116</v>
      </c>
      <c r="AP218" s="91">
        <v>117</v>
      </c>
      <c r="AQ218" s="91"/>
      <c r="AR218" s="94"/>
      <c r="AS218" s="96"/>
      <c r="AT218" s="96"/>
      <c r="AU218" s="96"/>
      <c r="AV218" s="95"/>
      <c r="AW218" s="95"/>
      <c r="AX218" s="97"/>
      <c r="AY218" s="97"/>
      <c r="AZ218" s="97"/>
      <c r="BA218" s="97"/>
      <c r="BB218" s="97"/>
      <c r="BC218" s="98" t="s">
        <v>12274</v>
      </c>
      <c r="BD218" s="98" t="s">
        <v>12275</v>
      </c>
      <c r="BE218" s="99"/>
      <c r="BF218" s="111" t="s">
        <v>12272</v>
      </c>
      <c r="BG218" s="103"/>
      <c r="BH218" s="103"/>
      <c r="BI218" s="103"/>
      <c r="BJ218" s="99"/>
      <c r="BK218" s="112" t="s">
        <v>1511</v>
      </c>
      <c r="BL218" s="102"/>
      <c r="BM218" s="99"/>
      <c r="BN218" s="99"/>
      <c r="BT218" s="99"/>
      <c r="BU218" s="99"/>
      <c r="BV218" s="99"/>
      <c r="BW218" s="99"/>
      <c r="BX218" s="99"/>
      <c r="CB218" s="13" t="s">
        <v>12273</v>
      </c>
    </row>
    <row r="219" ht="13.75" spans="1:479">
      <c r="A219" s="88" t="s">
        <v>12368</v>
      </c>
      <c r="B219" s="88" t="s">
        <v>8057</v>
      </c>
      <c r="C219" s="106" t="s">
        <v>8339</v>
      </c>
      <c r="D219" s="89" t="s">
        <v>12266</v>
      </c>
      <c r="E219" s="135">
        <v>6</v>
      </c>
      <c r="F219" s="135">
        <v>195</v>
      </c>
      <c r="G219" s="90">
        <f t="shared" si="4"/>
        <v>1170</v>
      </c>
      <c r="H219" s="126"/>
      <c r="I219" s="127"/>
      <c r="J219" s="127">
        <v>57</v>
      </c>
      <c r="K219" s="127">
        <v>65</v>
      </c>
      <c r="L219" s="127">
        <v>65</v>
      </c>
      <c r="M219" s="128"/>
      <c r="N219" s="126"/>
      <c r="O219" s="126"/>
      <c r="P219" s="126"/>
      <c r="Q219" s="126"/>
      <c r="R219" s="126"/>
      <c r="S219" s="91"/>
      <c r="T219" s="92"/>
      <c r="U219" s="132">
        <v>95</v>
      </c>
      <c r="V219" s="133">
        <v>90</v>
      </c>
      <c r="W219" s="133">
        <v>50</v>
      </c>
      <c r="X219" s="93"/>
      <c r="Y219" s="91"/>
      <c r="Z219" s="113"/>
      <c r="AA219" s="113">
        <v>62</v>
      </c>
      <c r="AB219" s="133">
        <v>59</v>
      </c>
      <c r="AC219" s="133">
        <v>54</v>
      </c>
      <c r="AD219" s="93"/>
      <c r="AE219" s="94"/>
      <c r="AF219" s="94"/>
      <c r="AG219" s="94"/>
      <c r="AH219" s="94"/>
      <c r="AI219" s="94"/>
      <c r="AJ219" s="94"/>
      <c r="AK219" s="94"/>
      <c r="AL219" s="91"/>
      <c r="AM219" s="91"/>
      <c r="AN219" s="91">
        <v>91</v>
      </c>
      <c r="AO219" s="91">
        <v>93</v>
      </c>
      <c r="AP219" s="91">
        <v>52</v>
      </c>
      <c r="AQ219" s="91"/>
      <c r="AR219" s="94"/>
      <c r="AS219" s="96"/>
      <c r="AT219" s="96"/>
      <c r="AU219" s="96"/>
      <c r="AV219" s="95"/>
      <c r="AW219" s="95"/>
      <c r="AX219" s="97"/>
      <c r="AY219" s="97"/>
      <c r="AZ219" s="97"/>
      <c r="BA219" s="97"/>
      <c r="BB219" s="97"/>
      <c r="BC219" s="98" t="s">
        <v>12325</v>
      </c>
      <c r="BD219" s="98" t="s">
        <v>12271</v>
      </c>
      <c r="BE219" s="99"/>
      <c r="BF219" s="100"/>
      <c r="BG219" s="111" t="s">
        <v>12272</v>
      </c>
      <c r="BH219" s="103"/>
      <c r="BI219" s="103"/>
      <c r="BJ219" s="99"/>
      <c r="BK219" s="112" t="s">
        <v>1511</v>
      </c>
      <c r="BL219" s="102"/>
      <c r="BM219" s="99"/>
      <c r="BN219" s="99"/>
      <c r="BT219" s="99"/>
      <c r="BU219" s="99"/>
      <c r="BV219" s="99"/>
      <c r="BW219" s="99"/>
      <c r="BX219" s="99"/>
      <c r="CB219" s="13" t="s">
        <v>1511</v>
      </c>
    </row>
    <row r="220" ht="13.9" customHeight="1" spans="1:479">
      <c r="A220" s="88" t="s">
        <v>12368</v>
      </c>
      <c r="B220" s="88" t="s">
        <v>8057</v>
      </c>
      <c r="C220" s="106" t="s">
        <v>8339</v>
      </c>
      <c r="D220" s="89" t="s">
        <v>494</v>
      </c>
      <c r="E220" s="135">
        <v>6</v>
      </c>
      <c r="F220" s="135">
        <v>163</v>
      </c>
      <c r="G220" s="90">
        <f t="shared" si="4"/>
        <v>978</v>
      </c>
      <c r="H220" s="126"/>
      <c r="I220" s="127"/>
      <c r="J220" s="127">
        <v>55</v>
      </c>
      <c r="K220" s="127">
        <v>55</v>
      </c>
      <c r="L220" s="127">
        <v>70</v>
      </c>
      <c r="M220" s="128"/>
      <c r="N220" s="126"/>
      <c r="O220" s="126"/>
      <c r="P220" s="126"/>
      <c r="Q220" s="126"/>
      <c r="R220" s="126"/>
      <c r="S220" s="91"/>
      <c r="T220" s="92"/>
      <c r="U220" s="113">
        <v>65</v>
      </c>
      <c r="V220" s="133">
        <v>80</v>
      </c>
      <c r="W220" s="133">
        <v>38</v>
      </c>
      <c r="X220" s="93"/>
      <c r="Y220" s="91"/>
      <c r="Z220" s="113"/>
      <c r="AA220" s="201">
        <v>53</v>
      </c>
      <c r="AB220" s="202">
        <v>55</v>
      </c>
      <c r="AC220" s="202">
        <v>37</v>
      </c>
      <c r="AD220" s="93"/>
      <c r="AE220" s="94"/>
      <c r="AF220" s="94"/>
      <c r="AG220" s="94"/>
      <c r="AH220" s="94"/>
      <c r="AI220" s="94"/>
      <c r="AJ220" s="94"/>
      <c r="AK220" s="94"/>
      <c r="AL220" s="91"/>
      <c r="AM220" s="91"/>
      <c r="AN220" s="91">
        <v>74</v>
      </c>
      <c r="AO220" s="91">
        <v>88</v>
      </c>
      <c r="AP220" s="91">
        <v>82</v>
      </c>
      <c r="AQ220" s="91"/>
      <c r="AR220" s="94"/>
      <c r="AS220" s="96"/>
      <c r="AT220" s="96"/>
      <c r="AU220" s="96"/>
      <c r="AV220" s="95"/>
      <c r="AW220" s="95"/>
      <c r="AX220" s="97"/>
      <c r="AY220" s="97"/>
      <c r="AZ220" s="97"/>
      <c r="BA220" s="97"/>
      <c r="BB220" s="97"/>
      <c r="BC220" s="98" t="s">
        <v>12326</v>
      </c>
      <c r="BD220" s="98" t="s">
        <v>12275</v>
      </c>
      <c r="BE220" s="99"/>
      <c r="BF220" s="100"/>
      <c r="BG220" s="111" t="s">
        <v>12272</v>
      </c>
      <c r="BH220" s="103"/>
      <c r="BI220" s="103"/>
      <c r="BJ220" s="99"/>
      <c r="BK220" s="112" t="s">
        <v>1511</v>
      </c>
      <c r="BL220" s="102"/>
      <c r="BM220" s="99"/>
      <c r="BN220" s="99"/>
      <c r="BT220" s="99"/>
      <c r="BU220" s="99"/>
      <c r="BV220" s="99"/>
      <c r="BW220" s="99"/>
      <c r="BX220" s="99"/>
      <c r="CB220" s="13" t="s">
        <v>1511</v>
      </c>
    </row>
    <row r="221" ht="13.75" spans="1:479">
      <c r="A221" s="88" t="s">
        <v>12369</v>
      </c>
      <c r="B221" s="88" t="s">
        <v>738</v>
      </c>
      <c r="C221" s="106" t="s">
        <v>736</v>
      </c>
      <c r="D221" s="169" t="s">
        <v>12266</v>
      </c>
      <c r="E221" s="88">
        <v>4</v>
      </c>
      <c r="F221" s="88">
        <v>163</v>
      </c>
      <c r="G221" s="170">
        <f t="shared" si="4"/>
        <v>652</v>
      </c>
      <c r="H221" s="94"/>
      <c r="I221" s="95"/>
      <c r="J221" s="95"/>
      <c r="K221" s="95"/>
      <c r="L221" s="95"/>
      <c r="M221" s="97"/>
      <c r="N221" s="94"/>
      <c r="O221" s="94"/>
      <c r="P221" s="94"/>
      <c r="Q221" s="94"/>
      <c r="R221" s="94"/>
      <c r="S221" s="91"/>
      <c r="T221" s="92"/>
      <c r="U221" s="104">
        <v>33</v>
      </c>
      <c r="V221" s="105">
        <v>40</v>
      </c>
      <c r="W221" s="105">
        <v>31</v>
      </c>
      <c r="X221" s="93"/>
      <c r="Y221" s="91"/>
      <c r="Z221" s="113"/>
      <c r="AA221" s="104">
        <v>33</v>
      </c>
      <c r="AB221" s="105">
        <v>40</v>
      </c>
      <c r="AC221" s="105">
        <v>31</v>
      </c>
      <c r="AD221" s="117">
        <v>38</v>
      </c>
      <c r="AE221" s="94"/>
      <c r="AF221" s="94"/>
      <c r="AG221" s="94"/>
      <c r="AH221" s="94"/>
      <c r="AI221" s="94"/>
      <c r="AJ221" s="94"/>
      <c r="AK221" s="94"/>
      <c r="AL221" s="91"/>
      <c r="AM221" s="91"/>
      <c r="AN221" s="91"/>
      <c r="AO221" s="91"/>
      <c r="AP221" s="91"/>
      <c r="AQ221" s="91"/>
      <c r="AR221" s="94"/>
      <c r="AS221" s="96"/>
      <c r="AT221" s="96"/>
      <c r="AU221" s="96"/>
      <c r="AV221" s="95"/>
      <c r="AW221" s="95"/>
      <c r="AX221" s="97"/>
      <c r="AY221" s="97"/>
      <c r="AZ221" s="97"/>
      <c r="BA221" s="97"/>
      <c r="BB221" s="97"/>
      <c r="BC221" s="98" t="s">
        <v>12270</v>
      </c>
      <c r="BD221" s="98" t="s">
        <v>12271</v>
      </c>
      <c r="BE221" s="99"/>
      <c r="BF221" s="111" t="s">
        <v>12272</v>
      </c>
      <c r="BG221" s="103"/>
      <c r="BH221" s="103"/>
      <c r="BI221" s="103"/>
      <c r="BJ221" s="99"/>
      <c r="BK221" s="112" t="s">
        <v>1511</v>
      </c>
      <c r="BL221" s="102"/>
      <c r="BM221" s="99"/>
      <c r="BN221" s="99"/>
      <c r="BT221" s="99"/>
      <c r="BU221" s="99"/>
      <c r="BV221" s="99"/>
      <c r="BW221" s="99"/>
      <c r="BX221" s="99"/>
      <c r="CB221" s="13" t="s">
        <v>12273</v>
      </c>
    </row>
    <row r="222" ht="13.75" spans="1:479">
      <c r="A222" s="88" t="s">
        <v>12369</v>
      </c>
      <c r="B222" s="88" t="s">
        <v>738</v>
      </c>
      <c r="C222" s="106" t="s">
        <v>736</v>
      </c>
      <c r="D222" s="169" t="s">
        <v>494</v>
      </c>
      <c r="E222" s="170">
        <v>4</v>
      </c>
      <c r="F222" s="170">
        <v>61</v>
      </c>
      <c r="G222" s="170">
        <f t="shared" si="4"/>
        <v>244</v>
      </c>
      <c r="H222" s="94"/>
      <c r="I222" s="95"/>
      <c r="J222" s="95"/>
      <c r="K222" s="95"/>
      <c r="L222" s="95"/>
      <c r="M222" s="97"/>
      <c r="N222" s="94"/>
      <c r="O222" s="94"/>
      <c r="P222" s="94"/>
      <c r="Q222" s="94"/>
      <c r="R222" s="94"/>
      <c r="S222" s="91"/>
      <c r="T222" s="92"/>
      <c r="U222" s="104">
        <v>20</v>
      </c>
      <c r="V222" s="105">
        <v>18</v>
      </c>
      <c r="W222" s="105">
        <v>40</v>
      </c>
      <c r="X222" s="93">
        <v>38</v>
      </c>
      <c r="Y222" s="91"/>
      <c r="Z222" s="113"/>
      <c r="AA222" s="104">
        <v>20</v>
      </c>
      <c r="AB222" s="105">
        <v>18</v>
      </c>
      <c r="AC222" s="105">
        <v>40</v>
      </c>
      <c r="AD222" s="117">
        <v>38</v>
      </c>
      <c r="AE222" s="94"/>
      <c r="AF222" s="94"/>
      <c r="AG222" s="94"/>
      <c r="AH222" s="94"/>
      <c r="AI222" s="94"/>
      <c r="AJ222" s="94"/>
      <c r="AK222" s="94"/>
      <c r="AL222" s="91"/>
      <c r="AM222" s="91"/>
      <c r="AN222" s="91"/>
      <c r="AO222" s="91"/>
      <c r="AP222" s="91"/>
      <c r="AQ222" s="91"/>
      <c r="AR222" s="94"/>
      <c r="AS222" s="96"/>
      <c r="AT222" s="96"/>
      <c r="AU222" s="96"/>
      <c r="AV222" s="95"/>
      <c r="AW222" s="95"/>
      <c r="AX222" s="97"/>
      <c r="AY222" s="97"/>
      <c r="AZ222" s="97"/>
      <c r="BA222" s="97"/>
      <c r="BB222" s="97"/>
      <c r="BC222" s="98" t="s">
        <v>12274</v>
      </c>
      <c r="BD222" s="98" t="s">
        <v>12275</v>
      </c>
      <c r="BE222" s="99"/>
      <c r="BF222" s="203"/>
      <c r="BG222" s="103"/>
      <c r="BH222" s="103"/>
      <c r="BI222" s="103"/>
      <c r="BJ222" s="99"/>
      <c r="BK222" s="112" t="s">
        <v>1511</v>
      </c>
      <c r="BL222" s="102"/>
      <c r="BM222" s="99"/>
      <c r="BN222" s="99"/>
      <c r="BT222" s="99"/>
      <c r="BU222" s="99"/>
      <c r="BV222" s="99"/>
      <c r="BW222" s="99"/>
      <c r="BX222" s="99"/>
      <c r="CB222" s="13" t="s">
        <v>1511</v>
      </c>
    </row>
    <row r="223" ht="13.75" spans="1:479">
      <c r="A223" s="88" t="s">
        <v>12369</v>
      </c>
      <c r="B223" s="88" t="s">
        <v>738</v>
      </c>
      <c r="C223" s="106" t="s">
        <v>9796</v>
      </c>
      <c r="D223" s="169" t="s">
        <v>12266</v>
      </c>
      <c r="E223" s="170">
        <v>4</v>
      </c>
      <c r="F223" s="170">
        <v>163</v>
      </c>
      <c r="G223" s="170">
        <f t="shared" si="4"/>
        <v>652</v>
      </c>
      <c r="H223" s="94"/>
      <c r="I223" s="95"/>
      <c r="J223" s="95"/>
      <c r="K223" s="95"/>
      <c r="L223" s="95"/>
      <c r="M223" s="97"/>
      <c r="N223" s="94"/>
      <c r="O223" s="94"/>
      <c r="P223" s="94"/>
      <c r="Q223" s="94"/>
      <c r="R223" s="94"/>
      <c r="S223" s="91"/>
      <c r="T223" s="92"/>
      <c r="U223" s="113"/>
      <c r="V223" s="92"/>
      <c r="W223" s="92"/>
      <c r="X223" s="93"/>
      <c r="Y223" s="91"/>
      <c r="Z223" s="113"/>
      <c r="AA223" s="113">
        <v>68</v>
      </c>
      <c r="AB223" s="92">
        <v>54</v>
      </c>
      <c r="AC223" s="92">
        <v>36</v>
      </c>
      <c r="AD223" s="93"/>
      <c r="AE223" s="94"/>
      <c r="AF223" s="94"/>
      <c r="AG223" s="94"/>
      <c r="AH223" s="94"/>
      <c r="AI223" s="94"/>
      <c r="AJ223" s="94"/>
      <c r="AK223" s="94"/>
      <c r="AL223" s="91"/>
      <c r="AM223" s="91"/>
      <c r="AN223" s="91">
        <v>51</v>
      </c>
      <c r="AO223" s="91">
        <v>61</v>
      </c>
      <c r="AP223" s="91">
        <v>53</v>
      </c>
      <c r="AQ223" s="91"/>
      <c r="AR223" s="94"/>
      <c r="AS223" s="96"/>
      <c r="AT223" s="96"/>
      <c r="AU223" s="96"/>
      <c r="AV223" s="95"/>
      <c r="AW223" s="95"/>
      <c r="AX223" s="97"/>
      <c r="AY223" s="97"/>
      <c r="AZ223" s="97"/>
      <c r="BA223" s="97"/>
      <c r="BB223" s="97"/>
      <c r="BC223" s="98" t="s">
        <v>12270</v>
      </c>
      <c r="BD223" s="98" t="s">
        <v>12271</v>
      </c>
      <c r="BE223" s="99"/>
      <c r="BF223" s="111" t="s">
        <v>12272</v>
      </c>
      <c r="BG223" s="103"/>
      <c r="BH223" s="103"/>
      <c r="BI223" s="103"/>
      <c r="BJ223" s="99"/>
      <c r="BK223" s="112" t="s">
        <v>1511</v>
      </c>
      <c r="BL223" s="102"/>
      <c r="BM223" s="99"/>
      <c r="BN223" s="99"/>
      <c r="BT223" s="99"/>
      <c r="BU223" s="99"/>
      <c r="BV223" s="99"/>
      <c r="BW223" s="99"/>
      <c r="BX223" s="99"/>
      <c r="CB223" s="13" t="s">
        <v>12273</v>
      </c>
    </row>
    <row r="224" ht="13.75" spans="1:479">
      <c r="A224" s="88" t="s">
        <v>12369</v>
      </c>
      <c r="B224" s="88" t="s">
        <v>738</v>
      </c>
      <c r="C224" s="106" t="s">
        <v>9796</v>
      </c>
      <c r="D224" s="169" t="s">
        <v>494</v>
      </c>
      <c r="E224" s="170">
        <v>4</v>
      </c>
      <c r="F224" s="170">
        <v>61</v>
      </c>
      <c r="G224" s="170">
        <f t="shared" si="4"/>
        <v>244</v>
      </c>
      <c r="H224" s="94"/>
      <c r="I224" s="95"/>
      <c r="J224" s="95"/>
      <c r="K224" s="95"/>
      <c r="L224" s="95"/>
      <c r="M224" s="97"/>
      <c r="N224" s="94"/>
      <c r="O224" s="94"/>
      <c r="P224" s="94"/>
      <c r="Q224" s="94"/>
      <c r="R224" s="94"/>
      <c r="S224" s="91"/>
      <c r="T224" s="92"/>
      <c r="U224" s="113"/>
      <c r="V224" s="92"/>
      <c r="W224" s="92"/>
      <c r="X224" s="93"/>
      <c r="Y224" s="91"/>
      <c r="Z224" s="113"/>
      <c r="AA224" s="113">
        <v>27</v>
      </c>
      <c r="AB224" s="92">
        <v>20</v>
      </c>
      <c r="AC224" s="92">
        <v>45</v>
      </c>
      <c r="AD224" s="93"/>
      <c r="AE224" s="94"/>
      <c r="AF224" s="94"/>
      <c r="AG224" s="94"/>
      <c r="AH224" s="94"/>
      <c r="AI224" s="94"/>
      <c r="AJ224" s="94"/>
      <c r="AK224" s="94"/>
      <c r="AL224" s="91"/>
      <c r="AM224" s="91"/>
      <c r="AN224" s="91">
        <v>22</v>
      </c>
      <c r="AO224" s="91">
        <v>26</v>
      </c>
      <c r="AP224" s="91">
        <v>79</v>
      </c>
      <c r="AQ224" s="91"/>
      <c r="AR224" s="94"/>
      <c r="AS224" s="96"/>
      <c r="AT224" s="96"/>
      <c r="AU224" s="96"/>
      <c r="AV224" s="95"/>
      <c r="AW224" s="95"/>
      <c r="AX224" s="97"/>
      <c r="AY224" s="97"/>
      <c r="AZ224" s="97"/>
      <c r="BA224" s="97"/>
      <c r="BB224" s="97"/>
      <c r="BC224" s="98" t="s">
        <v>12274</v>
      </c>
      <c r="BD224" s="98" t="s">
        <v>12275</v>
      </c>
      <c r="BE224" s="99"/>
      <c r="BF224" s="100"/>
      <c r="BG224" s="103"/>
      <c r="BH224" s="103"/>
      <c r="BI224" s="103"/>
      <c r="BJ224" s="99"/>
      <c r="BK224" s="112" t="s">
        <v>1511</v>
      </c>
      <c r="BL224" s="102"/>
      <c r="BM224" s="99"/>
      <c r="BN224" s="99"/>
      <c r="BT224" s="99"/>
      <c r="BU224" s="99"/>
      <c r="BV224" s="99"/>
      <c r="BW224" s="99"/>
      <c r="BX224" s="99"/>
      <c r="CB224" s="13" t="s">
        <v>1511</v>
      </c>
    </row>
    <row r="225" ht="13.75" spans="1:479">
      <c r="A225" s="88" t="s">
        <v>12370</v>
      </c>
      <c r="B225" s="88" t="s">
        <v>6018</v>
      </c>
      <c r="C225" s="106" t="s">
        <v>6264</v>
      </c>
      <c r="D225" s="169" t="s">
        <v>12266</v>
      </c>
      <c r="E225" s="170">
        <v>4</v>
      </c>
      <c r="F225" s="170">
        <v>269</v>
      </c>
      <c r="G225" s="170">
        <f t="shared" si="4"/>
        <v>1076</v>
      </c>
      <c r="H225" s="94"/>
      <c r="I225" s="95"/>
      <c r="J225" s="95"/>
      <c r="K225" s="95"/>
      <c r="L225" s="95"/>
      <c r="M225" s="97"/>
      <c r="N225" s="94"/>
      <c r="O225" s="94"/>
      <c r="P225" s="94"/>
      <c r="Q225" s="94"/>
      <c r="R225" s="94"/>
      <c r="S225" s="91"/>
      <c r="T225" s="92"/>
      <c r="U225" s="113"/>
      <c r="V225" s="92"/>
      <c r="W225" s="92"/>
      <c r="X225" s="93"/>
      <c r="Y225" s="91"/>
      <c r="Z225" s="113"/>
      <c r="AA225" s="113">
        <v>70</v>
      </c>
      <c r="AB225" s="92">
        <v>70</v>
      </c>
      <c r="AC225" s="92">
        <v>70</v>
      </c>
      <c r="AD225" s="93"/>
      <c r="AE225" s="94"/>
      <c r="AF225" s="94"/>
      <c r="AG225" s="94"/>
      <c r="AH225" s="94"/>
      <c r="AI225" s="94"/>
      <c r="AJ225" s="94"/>
      <c r="AK225" s="94"/>
      <c r="AL225" s="91"/>
      <c r="AM225" s="91"/>
      <c r="AN225" s="91"/>
      <c r="AO225" s="91"/>
      <c r="AP225" s="91"/>
      <c r="AQ225" s="91"/>
      <c r="AR225" s="94"/>
      <c r="AS225" s="96"/>
      <c r="AT225" s="96"/>
      <c r="AU225" s="96"/>
      <c r="AV225" s="95"/>
      <c r="AW225" s="95"/>
      <c r="AX225" s="97"/>
      <c r="AY225" s="97"/>
      <c r="AZ225" s="97"/>
      <c r="BA225" s="97"/>
      <c r="BB225" s="97"/>
      <c r="BC225" s="98" t="s">
        <v>12270</v>
      </c>
      <c r="BD225" s="98" t="s">
        <v>12271</v>
      </c>
      <c r="BE225" s="99"/>
      <c r="BF225" s="111" t="s">
        <v>12272</v>
      </c>
      <c r="BG225" s="111" t="s">
        <v>12272</v>
      </c>
      <c r="BH225" s="100"/>
      <c r="BI225" s="100"/>
      <c r="BJ225" s="99"/>
      <c r="BK225" s="112" t="s">
        <v>1511</v>
      </c>
      <c r="BL225" s="102"/>
      <c r="BM225" s="99"/>
      <c r="BN225" s="99"/>
      <c r="BO225" s="13">
        <v>201</v>
      </c>
      <c r="BT225" s="99"/>
      <c r="BU225" s="99"/>
      <c r="BV225" s="99"/>
      <c r="BW225" s="99"/>
      <c r="BX225" s="99"/>
      <c r="CB225" s="13" t="s">
        <v>12273</v>
      </c>
    </row>
    <row r="226" s="5" customFormat="1" ht="13.35" customHeight="1" spans="1:479">
      <c r="A226" s="88" t="s">
        <v>12370</v>
      </c>
      <c r="B226" s="88" t="s">
        <v>6018</v>
      </c>
      <c r="C226" s="106" t="s">
        <v>6264</v>
      </c>
      <c r="D226" s="169" t="s">
        <v>494</v>
      </c>
      <c r="E226" s="88">
        <v>4</v>
      </c>
      <c r="F226" s="88">
        <v>192</v>
      </c>
      <c r="G226" s="170">
        <f t="shared" si="4"/>
        <v>768</v>
      </c>
      <c r="H226" s="94"/>
      <c r="I226" s="95"/>
      <c r="J226" s="95"/>
      <c r="K226" s="95"/>
      <c r="L226" s="95"/>
      <c r="M226" s="97"/>
      <c r="N226" s="94"/>
      <c r="O226" s="94"/>
      <c r="P226" s="94"/>
      <c r="Q226" s="94"/>
      <c r="R226" s="94"/>
      <c r="S226" s="91"/>
      <c r="T226" s="92"/>
      <c r="U226" s="113"/>
      <c r="V226" s="92"/>
      <c r="W226" s="92"/>
      <c r="X226" s="93"/>
      <c r="Y226" s="91"/>
      <c r="Z226" s="113"/>
      <c r="AA226" s="113">
        <v>60</v>
      </c>
      <c r="AB226" s="92">
        <v>60</v>
      </c>
      <c r="AC226" s="92">
        <v>60</v>
      </c>
      <c r="AD226" s="93"/>
      <c r="AE226" s="94"/>
      <c r="AF226" s="96"/>
      <c r="AG226" s="96"/>
      <c r="AH226" s="95"/>
      <c r="AI226" s="95"/>
      <c r="AJ226" s="95"/>
      <c r="AK226" s="95"/>
      <c r="AL226" s="91"/>
      <c r="AM226" s="113"/>
      <c r="AN226" s="113"/>
      <c r="AO226" s="92"/>
      <c r="AP226" s="92"/>
      <c r="AQ226" s="93"/>
      <c r="AR226" s="97"/>
      <c r="AS226" s="97"/>
      <c r="AT226" s="97"/>
      <c r="AU226" s="97"/>
      <c r="AV226" s="97"/>
      <c r="AW226" s="97"/>
      <c r="AX226" s="97"/>
      <c r="AY226" s="97"/>
      <c r="AZ226" s="97"/>
      <c r="BA226" s="97"/>
      <c r="BB226" s="97"/>
      <c r="BC226" s="98" t="s">
        <v>12274</v>
      </c>
      <c r="BD226" s="98" t="s">
        <v>12275</v>
      </c>
      <c r="BE226" s="99"/>
      <c r="BF226" s="100"/>
      <c r="BG226" s="111" t="s">
        <v>12272</v>
      </c>
      <c r="BH226" s="100"/>
      <c r="BI226" s="100"/>
      <c r="BJ226" s="99"/>
      <c r="BK226" s="112" t="s">
        <v>1511</v>
      </c>
      <c r="BL226" s="102"/>
      <c r="BM226" s="99"/>
      <c r="BN226" s="99"/>
      <c r="BO226" s="13"/>
      <c r="BP226" s="13"/>
      <c r="BQ226" s="13"/>
      <c r="BR226" s="13"/>
      <c r="BS226" s="13"/>
      <c r="BT226" s="99"/>
      <c r="BU226" s="99"/>
      <c r="BV226" s="99"/>
      <c r="BW226" s="99"/>
      <c r="BX226" s="99"/>
      <c r="BY226" s="13"/>
      <c r="BZ226" s="13"/>
      <c r="CA226" s="13"/>
      <c r="CB226" s="13" t="s">
        <v>1511</v>
      </c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</row>
    <row r="227" s="5" customFormat="1" ht="13.75" spans="1:479">
      <c r="A227" s="88" t="s">
        <v>12371</v>
      </c>
      <c r="B227" s="88" t="s">
        <v>8145</v>
      </c>
      <c r="C227" s="106" t="s">
        <v>8144</v>
      </c>
      <c r="D227" s="169" t="s">
        <v>12266</v>
      </c>
      <c r="E227" s="88">
        <v>2</v>
      </c>
      <c r="F227" s="88">
        <v>299</v>
      </c>
      <c r="G227" s="170">
        <f t="shared" si="4"/>
        <v>598</v>
      </c>
      <c r="H227" s="126"/>
      <c r="I227" s="127"/>
      <c r="J227" s="127">
        <v>33</v>
      </c>
      <c r="K227" s="127">
        <v>33</v>
      </c>
      <c r="L227" s="127">
        <v>35</v>
      </c>
      <c r="M227" s="128"/>
      <c r="N227" s="94"/>
      <c r="O227" s="95"/>
      <c r="P227" s="95"/>
      <c r="Q227" s="95"/>
      <c r="R227" s="97"/>
      <c r="S227" s="204"/>
      <c r="T227" s="116"/>
      <c r="U227" s="115"/>
      <c r="V227" s="116"/>
      <c r="W227" s="116"/>
      <c r="X227" s="157"/>
      <c r="Y227" s="204"/>
      <c r="Z227" s="115"/>
      <c r="AA227" s="115"/>
      <c r="AB227" s="116"/>
      <c r="AC227" s="116"/>
      <c r="AD227" s="157"/>
      <c r="AE227" s="94"/>
      <c r="AF227" s="96"/>
      <c r="AG227" s="96"/>
      <c r="AH227" s="95"/>
      <c r="AI227" s="95"/>
      <c r="AJ227" s="95"/>
      <c r="AK227" s="95"/>
      <c r="AL227" s="91"/>
      <c r="AM227" s="113"/>
      <c r="AN227" s="113"/>
      <c r="AO227" s="92"/>
      <c r="AP227" s="92"/>
      <c r="AQ227" s="93"/>
      <c r="AR227" s="97"/>
      <c r="AS227" s="97"/>
      <c r="AT227" s="97"/>
      <c r="AU227" s="97"/>
      <c r="AV227" s="97"/>
      <c r="AW227" s="97"/>
      <c r="AX227" s="97"/>
      <c r="AY227" s="97"/>
      <c r="AZ227" s="97"/>
      <c r="BA227" s="97"/>
      <c r="BB227" s="97"/>
      <c r="BC227" s="98" t="s">
        <v>12270</v>
      </c>
      <c r="BD227" s="98" t="s">
        <v>12271</v>
      </c>
      <c r="BE227" s="99"/>
      <c r="BF227" s="111" t="s">
        <v>12272</v>
      </c>
      <c r="BG227" s="111" t="s">
        <v>12272</v>
      </c>
      <c r="BH227" s="100"/>
      <c r="BI227" s="100"/>
      <c r="BJ227" s="99"/>
      <c r="BK227" s="112" t="s">
        <v>1511</v>
      </c>
      <c r="BL227" s="102"/>
      <c r="BM227" s="99"/>
      <c r="BN227" s="99"/>
      <c r="BO227" s="13">
        <v>201</v>
      </c>
      <c r="BP227" s="13"/>
      <c r="BQ227" s="13"/>
      <c r="BR227" s="13"/>
      <c r="BS227" s="13"/>
      <c r="BT227" s="99"/>
      <c r="BU227" s="99"/>
      <c r="BV227" s="99"/>
      <c r="BW227" s="99"/>
      <c r="BX227" s="99"/>
      <c r="BY227" s="13"/>
      <c r="BZ227" s="13"/>
      <c r="CA227" s="13"/>
      <c r="CB227" s="13" t="s">
        <v>12273</v>
      </c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</row>
    <row r="228" ht="13.75" spans="1:479">
      <c r="A228" s="88" t="s">
        <v>12371</v>
      </c>
      <c r="B228" s="88" t="s">
        <v>8145</v>
      </c>
      <c r="C228" s="106" t="s">
        <v>8144</v>
      </c>
      <c r="D228" s="169" t="s">
        <v>494</v>
      </c>
      <c r="E228" s="88">
        <v>2</v>
      </c>
      <c r="F228" s="88">
        <v>311</v>
      </c>
      <c r="G228" s="170">
        <f t="shared" si="4"/>
        <v>622</v>
      </c>
      <c r="H228" s="126"/>
      <c r="I228" s="127"/>
      <c r="J228" s="127">
        <v>35</v>
      </c>
      <c r="K228" s="127">
        <v>35</v>
      </c>
      <c r="L228" s="127">
        <v>40</v>
      </c>
      <c r="M228" s="128"/>
      <c r="N228" s="94"/>
      <c r="O228" s="95"/>
      <c r="P228" s="95"/>
      <c r="Q228" s="95"/>
      <c r="R228" s="97"/>
      <c r="S228" s="204"/>
      <c r="T228" s="116"/>
      <c r="U228" s="115"/>
      <c r="V228" s="116"/>
      <c r="W228" s="116"/>
      <c r="X228" s="157"/>
      <c r="Y228" s="204"/>
      <c r="Z228" s="115"/>
      <c r="AA228" s="115"/>
      <c r="AB228" s="116"/>
      <c r="AC228" s="116"/>
      <c r="AD228" s="157"/>
      <c r="AE228" s="94"/>
      <c r="AF228" s="96"/>
      <c r="AG228" s="96"/>
      <c r="AH228" s="95"/>
      <c r="AI228" s="95"/>
      <c r="AJ228" s="95"/>
      <c r="AK228" s="95"/>
      <c r="AL228" s="91"/>
      <c r="AM228" s="113"/>
      <c r="AN228" s="113"/>
      <c r="AO228" s="92"/>
      <c r="AP228" s="92"/>
      <c r="AQ228" s="93"/>
      <c r="AR228" s="97"/>
      <c r="AS228" s="97"/>
      <c r="AT228" s="114"/>
      <c r="AU228" s="114"/>
      <c r="AV228" s="114"/>
      <c r="AW228" s="114"/>
      <c r="AX228" s="97"/>
      <c r="AY228" s="97"/>
      <c r="AZ228" s="97"/>
      <c r="BA228" s="97"/>
      <c r="BB228" s="97"/>
      <c r="BC228" s="98" t="s">
        <v>12274</v>
      </c>
      <c r="BD228" s="98" t="s">
        <v>12275</v>
      </c>
      <c r="BE228" s="99"/>
      <c r="BF228" s="100"/>
      <c r="BG228" s="111" t="s">
        <v>12272</v>
      </c>
      <c r="BH228" s="100"/>
      <c r="BI228" s="100"/>
      <c r="BJ228" s="99"/>
      <c r="BK228" s="112" t="s">
        <v>1511</v>
      </c>
      <c r="BL228" s="102"/>
      <c r="BM228" s="99"/>
      <c r="BN228" s="99"/>
      <c r="BT228" s="99"/>
      <c r="BU228" s="99"/>
      <c r="BV228" s="99"/>
      <c r="BW228" s="99"/>
      <c r="BX228" s="99"/>
      <c r="CB228" s="13" t="s">
        <v>1511</v>
      </c>
    </row>
    <row r="229" ht="13.75" spans="1:479">
      <c r="A229" s="88" t="s">
        <v>12372</v>
      </c>
      <c r="B229" s="88" t="s">
        <v>8734</v>
      </c>
      <c r="C229" s="106" t="s">
        <v>8733</v>
      </c>
      <c r="D229" s="169" t="s">
        <v>12266</v>
      </c>
      <c r="E229" s="88">
        <v>2</v>
      </c>
      <c r="F229" s="88">
        <v>1152</v>
      </c>
      <c r="G229" s="170">
        <f t="shared" si="4"/>
        <v>2304</v>
      </c>
      <c r="H229" s="126"/>
      <c r="I229" s="127"/>
      <c r="J229" s="127">
        <v>126</v>
      </c>
      <c r="K229" s="127">
        <v>126</v>
      </c>
      <c r="L229" s="127">
        <v>100</v>
      </c>
      <c r="M229" s="128"/>
      <c r="N229" s="94"/>
      <c r="O229" s="95"/>
      <c r="P229" s="95"/>
      <c r="Q229" s="95"/>
      <c r="R229" s="97"/>
      <c r="S229" s="204"/>
      <c r="T229" s="116"/>
      <c r="U229" s="115"/>
      <c r="V229" s="116"/>
      <c r="W229" s="116"/>
      <c r="X229" s="157"/>
      <c r="Y229" s="204"/>
      <c r="Z229" s="115"/>
      <c r="AA229" s="115"/>
      <c r="AB229" s="116"/>
      <c r="AC229" s="116"/>
      <c r="AD229" s="157"/>
      <c r="AE229" s="94"/>
      <c r="AF229" s="96"/>
      <c r="AG229" s="96"/>
      <c r="AH229" s="95"/>
      <c r="AI229" s="95"/>
      <c r="AJ229" s="95"/>
      <c r="AK229" s="95"/>
      <c r="AL229" s="91"/>
      <c r="AM229" s="113"/>
      <c r="AN229" s="113"/>
      <c r="AO229" s="92"/>
      <c r="AP229" s="92"/>
      <c r="AQ229" s="93"/>
      <c r="AR229" s="97"/>
      <c r="AS229" s="97"/>
      <c r="AT229" s="114"/>
      <c r="AU229" s="114"/>
      <c r="AV229" s="114"/>
      <c r="AW229" s="114"/>
      <c r="AX229" s="97"/>
      <c r="AY229" s="97"/>
      <c r="AZ229" s="97"/>
      <c r="BA229" s="97"/>
      <c r="BB229" s="97"/>
      <c r="BC229" s="98" t="s">
        <v>12270</v>
      </c>
      <c r="BD229" s="98" t="s">
        <v>12271</v>
      </c>
      <c r="BE229" s="99"/>
      <c r="BF229" s="111" t="s">
        <v>12272</v>
      </c>
      <c r="BG229" s="111" t="s">
        <v>12272</v>
      </c>
      <c r="BH229" s="100"/>
      <c r="BI229" s="100"/>
      <c r="BJ229" s="99"/>
      <c r="BK229" s="112" t="s">
        <v>1511</v>
      </c>
      <c r="BL229" s="102"/>
      <c r="BM229" s="99"/>
      <c r="BN229" s="99"/>
      <c r="BO229" s="13">
        <v>201</v>
      </c>
      <c r="BT229" s="99"/>
      <c r="BU229" s="99"/>
      <c r="BV229" s="99"/>
      <c r="BW229" s="99"/>
      <c r="BX229" s="99"/>
      <c r="CB229" s="13" t="s">
        <v>12273</v>
      </c>
    </row>
    <row r="230" s="5" customFormat="1" ht="13.75" spans="1:479">
      <c r="A230" s="88" t="s">
        <v>12372</v>
      </c>
      <c r="B230" s="88" t="s">
        <v>8734</v>
      </c>
      <c r="C230" s="106" t="s">
        <v>8733</v>
      </c>
      <c r="D230" s="169" t="s">
        <v>494</v>
      </c>
      <c r="E230" s="88">
        <v>2</v>
      </c>
      <c r="F230" s="88">
        <v>470</v>
      </c>
      <c r="G230" s="170">
        <f t="shared" si="4"/>
        <v>940</v>
      </c>
      <c r="H230" s="126"/>
      <c r="I230" s="127"/>
      <c r="J230" s="127">
        <v>51</v>
      </c>
      <c r="K230" s="127">
        <v>52</v>
      </c>
      <c r="L230" s="127">
        <v>55</v>
      </c>
      <c r="M230" s="128"/>
      <c r="N230" s="94"/>
      <c r="O230" s="95"/>
      <c r="P230" s="95"/>
      <c r="Q230" s="95"/>
      <c r="R230" s="97"/>
      <c r="S230" s="204"/>
      <c r="T230" s="116"/>
      <c r="U230" s="115"/>
      <c r="V230" s="116"/>
      <c r="W230" s="116"/>
      <c r="X230" s="157"/>
      <c r="Y230" s="204"/>
      <c r="Z230" s="115"/>
      <c r="AA230" s="115"/>
      <c r="AB230" s="116"/>
      <c r="AC230" s="116"/>
      <c r="AD230" s="157"/>
      <c r="AE230" s="94"/>
      <c r="AF230" s="96"/>
      <c r="AG230" s="96"/>
      <c r="AH230" s="95"/>
      <c r="AI230" s="95"/>
      <c r="AJ230" s="95"/>
      <c r="AK230" s="95"/>
      <c r="AL230" s="91"/>
      <c r="AM230" s="113"/>
      <c r="AN230" s="113"/>
      <c r="AO230" s="92"/>
      <c r="AP230" s="92"/>
      <c r="AQ230" s="93"/>
      <c r="AR230" s="97"/>
      <c r="AS230" s="97"/>
      <c r="AT230" s="97"/>
      <c r="AU230" s="97"/>
      <c r="AV230" s="97"/>
      <c r="AW230" s="97"/>
      <c r="AX230" s="97"/>
      <c r="AY230" s="97"/>
      <c r="AZ230" s="97"/>
      <c r="BA230" s="97"/>
      <c r="BB230" s="97"/>
      <c r="BC230" s="98" t="s">
        <v>12274</v>
      </c>
      <c r="BD230" s="98" t="s">
        <v>12275</v>
      </c>
      <c r="BE230" s="99"/>
      <c r="BF230" s="111" t="s">
        <v>12272</v>
      </c>
      <c r="BG230" s="111" t="s">
        <v>12272</v>
      </c>
      <c r="BH230" s="100"/>
      <c r="BI230" s="100"/>
      <c r="BJ230" s="99"/>
      <c r="BK230" s="112" t="s">
        <v>1511</v>
      </c>
      <c r="BL230" s="102"/>
      <c r="BM230" s="99"/>
      <c r="BN230" s="99"/>
      <c r="BO230" s="13"/>
      <c r="BP230" s="13"/>
      <c r="BQ230" s="13"/>
      <c r="BR230" s="13"/>
      <c r="BS230" s="13"/>
      <c r="BT230" s="99"/>
      <c r="BU230" s="99"/>
      <c r="BV230" s="99"/>
      <c r="BW230" s="99"/>
      <c r="BX230" s="99"/>
      <c r="BY230" s="13"/>
      <c r="BZ230" s="13"/>
      <c r="CA230" s="13"/>
      <c r="CB230" s="13" t="s">
        <v>12273</v>
      </c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</row>
    <row r="231" s="5" customFormat="1" ht="13.75" spans="1:479">
      <c r="A231" s="88" t="s">
        <v>12373</v>
      </c>
      <c r="B231" s="88" t="s">
        <v>8858</v>
      </c>
      <c r="C231" s="106" t="s">
        <v>8857</v>
      </c>
      <c r="D231" s="169" t="s">
        <v>12266</v>
      </c>
      <c r="E231" s="88">
        <v>1</v>
      </c>
      <c r="F231" s="88">
        <v>1180</v>
      </c>
      <c r="G231" s="170">
        <f t="shared" si="4"/>
        <v>1180</v>
      </c>
      <c r="H231" s="126"/>
      <c r="I231" s="127"/>
      <c r="J231" s="127">
        <v>70</v>
      </c>
      <c r="K231" s="127">
        <v>83</v>
      </c>
      <c r="L231" s="127">
        <v>56</v>
      </c>
      <c r="M231" s="128"/>
      <c r="N231" s="94"/>
      <c r="O231" s="95"/>
      <c r="P231" s="95"/>
      <c r="Q231" s="95"/>
      <c r="R231" s="97"/>
      <c r="S231" s="204"/>
      <c r="T231" s="116"/>
      <c r="U231" s="115"/>
      <c r="V231" s="116"/>
      <c r="W231" s="116"/>
      <c r="X231" s="157"/>
      <c r="Y231" s="204"/>
      <c r="Z231" s="115"/>
      <c r="AA231" s="115"/>
      <c r="AB231" s="116"/>
      <c r="AC231" s="116"/>
      <c r="AD231" s="157"/>
      <c r="AE231" s="94"/>
      <c r="AF231" s="96"/>
      <c r="AG231" s="96"/>
      <c r="AH231" s="95"/>
      <c r="AI231" s="95"/>
      <c r="AJ231" s="95"/>
      <c r="AK231" s="95"/>
      <c r="AL231" s="91"/>
      <c r="AM231" s="113"/>
      <c r="AN231" s="113"/>
      <c r="AO231" s="92"/>
      <c r="AP231" s="92"/>
      <c r="AQ231" s="93"/>
      <c r="AR231" s="97"/>
      <c r="AS231" s="97"/>
      <c r="AT231" s="97"/>
      <c r="AU231" s="97"/>
      <c r="AV231" s="97"/>
      <c r="AW231" s="97"/>
      <c r="AX231" s="97"/>
      <c r="AY231" s="97"/>
      <c r="AZ231" s="97"/>
      <c r="BA231" s="97"/>
      <c r="BB231" s="97"/>
      <c r="BC231" s="98" t="s">
        <v>12270</v>
      </c>
      <c r="BD231" s="98" t="s">
        <v>12271</v>
      </c>
      <c r="BE231" s="99"/>
      <c r="BF231" s="111" t="s">
        <v>12272</v>
      </c>
      <c r="BG231" s="111" t="s">
        <v>12272</v>
      </c>
      <c r="BH231" s="100"/>
      <c r="BI231" s="100"/>
      <c r="BJ231" s="99"/>
      <c r="BK231" s="112" t="s">
        <v>1511</v>
      </c>
      <c r="BL231" s="102"/>
      <c r="BM231" s="99"/>
      <c r="BN231" s="99"/>
      <c r="BO231" s="13">
        <v>201</v>
      </c>
      <c r="BP231" s="13"/>
      <c r="BQ231" s="13"/>
      <c r="BR231" s="13"/>
      <c r="BS231" s="13"/>
      <c r="BT231" s="99"/>
      <c r="BU231" s="99"/>
      <c r="BV231" s="99"/>
      <c r="BW231" s="99"/>
      <c r="BX231" s="99"/>
      <c r="BY231" s="13"/>
      <c r="BZ231" s="13"/>
      <c r="CA231" s="13"/>
      <c r="CB231" s="13" t="s">
        <v>12273</v>
      </c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</row>
    <row r="232" ht="13.75" spans="1:479">
      <c r="A232" s="88" t="s">
        <v>12373</v>
      </c>
      <c r="B232" s="88" t="s">
        <v>8858</v>
      </c>
      <c r="C232" s="106" t="s">
        <v>8857</v>
      </c>
      <c r="D232" s="169" t="s">
        <v>494</v>
      </c>
      <c r="E232" s="88">
        <v>1</v>
      </c>
      <c r="F232" s="88">
        <v>495</v>
      </c>
      <c r="G232" s="170">
        <f t="shared" si="4"/>
        <v>495</v>
      </c>
      <c r="H232" s="126"/>
      <c r="I232" s="127"/>
      <c r="J232" s="127">
        <v>51</v>
      </c>
      <c r="K232" s="127">
        <v>52</v>
      </c>
      <c r="L232" s="127">
        <v>55</v>
      </c>
      <c r="M232" s="128"/>
      <c r="N232" s="94"/>
      <c r="O232" s="95"/>
      <c r="P232" s="95"/>
      <c r="Q232" s="95"/>
      <c r="R232" s="97"/>
      <c r="S232" s="204"/>
      <c r="T232" s="116"/>
      <c r="U232" s="115"/>
      <c r="V232" s="116"/>
      <c r="W232" s="116"/>
      <c r="X232" s="157"/>
      <c r="Y232" s="204"/>
      <c r="Z232" s="115"/>
      <c r="AA232" s="115"/>
      <c r="AB232" s="116"/>
      <c r="AC232" s="116"/>
      <c r="AD232" s="157"/>
      <c r="AE232" s="94"/>
      <c r="AF232" s="96"/>
      <c r="AG232" s="96"/>
      <c r="AH232" s="95"/>
      <c r="AI232" s="95"/>
      <c r="AJ232" s="95"/>
      <c r="AK232" s="95"/>
      <c r="AL232" s="91"/>
      <c r="AM232" s="113"/>
      <c r="AN232" s="113"/>
      <c r="AO232" s="92"/>
      <c r="AP232" s="92"/>
      <c r="AQ232" s="93"/>
      <c r="AR232" s="94"/>
      <c r="AS232" s="96"/>
      <c r="AT232" s="96"/>
      <c r="AU232" s="96"/>
      <c r="AV232" s="95"/>
      <c r="AW232" s="95"/>
      <c r="AX232" s="97"/>
      <c r="AY232" s="97"/>
      <c r="AZ232" s="97"/>
      <c r="BA232" s="97"/>
      <c r="BB232" s="97"/>
      <c r="BC232" s="98" t="s">
        <v>12274</v>
      </c>
      <c r="BD232" s="98" t="s">
        <v>12275</v>
      </c>
      <c r="BE232" s="99"/>
      <c r="BF232" s="111" t="s">
        <v>12272</v>
      </c>
      <c r="BG232" s="111" t="s">
        <v>12272</v>
      </c>
      <c r="BH232" s="100"/>
      <c r="BI232" s="100"/>
      <c r="BJ232" s="99"/>
      <c r="BK232" s="112" t="s">
        <v>1511</v>
      </c>
      <c r="BL232" s="102"/>
      <c r="BM232" s="99"/>
      <c r="BN232" s="99"/>
      <c r="BT232" s="99"/>
      <c r="BU232" s="99"/>
      <c r="BV232" s="99"/>
      <c r="BW232" s="99"/>
      <c r="BX232" s="99"/>
      <c r="CB232" s="13" t="s">
        <v>12273</v>
      </c>
    </row>
    <row r="233" ht="13.75" spans="1:479">
      <c r="A233" s="88" t="s">
        <v>12374</v>
      </c>
      <c r="B233" s="88" t="s">
        <v>8858</v>
      </c>
      <c r="C233" s="106" t="s">
        <v>10757</v>
      </c>
      <c r="D233" s="169" t="s">
        <v>12266</v>
      </c>
      <c r="E233" s="88">
        <v>1</v>
      </c>
      <c r="F233" s="88">
        <v>1180</v>
      </c>
      <c r="G233" s="170">
        <f t="shared" si="4"/>
        <v>1180</v>
      </c>
      <c r="H233" s="94"/>
      <c r="I233" s="95"/>
      <c r="J233" s="95"/>
      <c r="K233" s="95"/>
      <c r="L233" s="95"/>
      <c r="M233" s="97"/>
      <c r="N233" s="94"/>
      <c r="O233" s="95"/>
      <c r="P233" s="95"/>
      <c r="Q233" s="95"/>
      <c r="R233" s="97"/>
      <c r="S233" s="204"/>
      <c r="T233" s="116"/>
      <c r="U233" s="115">
        <v>79</v>
      </c>
      <c r="V233" s="116">
        <v>91</v>
      </c>
      <c r="W233" s="116">
        <v>42</v>
      </c>
      <c r="X233" s="157">
        <v>38</v>
      </c>
      <c r="Y233" s="204"/>
      <c r="Z233" s="115"/>
      <c r="AA233" s="115">
        <v>67</v>
      </c>
      <c r="AB233" s="116">
        <v>82</v>
      </c>
      <c r="AC233" s="116">
        <v>48</v>
      </c>
      <c r="AD233" s="157">
        <v>38</v>
      </c>
      <c r="AE233" s="94"/>
      <c r="AF233" s="96"/>
      <c r="AG233" s="96"/>
      <c r="AH233" s="95"/>
      <c r="AI233" s="95"/>
      <c r="AJ233" s="95"/>
      <c r="AK233" s="95"/>
      <c r="AL233" s="91"/>
      <c r="AM233" s="113"/>
      <c r="AN233" s="113"/>
      <c r="AO233" s="92"/>
      <c r="AP233" s="92"/>
      <c r="AQ233" s="93"/>
      <c r="AR233" s="94"/>
      <c r="AS233" s="96"/>
      <c r="AT233" s="96"/>
      <c r="AU233" s="96"/>
      <c r="AV233" s="95"/>
      <c r="AW233" s="95"/>
      <c r="AX233" s="97"/>
      <c r="AY233" s="97"/>
      <c r="AZ233" s="97"/>
      <c r="BA233" s="97"/>
      <c r="BB233" s="97"/>
      <c r="BC233" s="98" t="s">
        <v>12270</v>
      </c>
      <c r="BD233" s="98" t="s">
        <v>12271</v>
      </c>
      <c r="BE233" s="99"/>
      <c r="BF233" s="111" t="s">
        <v>12272</v>
      </c>
      <c r="BG233" s="111" t="s">
        <v>12272</v>
      </c>
      <c r="BH233" s="100"/>
      <c r="BI233" s="100"/>
      <c r="BJ233" s="99"/>
      <c r="BK233" s="112" t="s">
        <v>1511</v>
      </c>
      <c r="BL233" s="102"/>
      <c r="BM233" s="99" t="s">
        <v>20</v>
      </c>
      <c r="BN233" s="99"/>
      <c r="BO233" s="13">
        <v>201</v>
      </c>
      <c r="BT233" s="99"/>
      <c r="BU233" s="99"/>
      <c r="BV233" s="99"/>
      <c r="BW233" s="99"/>
      <c r="BX233" s="99"/>
      <c r="CB233" s="13" t="s">
        <v>12273</v>
      </c>
    </row>
    <row r="234" ht="13.75" spans="1:479">
      <c r="A234" s="88" t="s">
        <v>12374</v>
      </c>
      <c r="B234" s="88" t="s">
        <v>8858</v>
      </c>
      <c r="C234" s="106" t="s">
        <v>10757</v>
      </c>
      <c r="D234" s="169" t="s">
        <v>494</v>
      </c>
      <c r="E234" s="170">
        <v>1</v>
      </c>
      <c r="F234" s="170">
        <v>495</v>
      </c>
      <c r="G234" s="170">
        <f t="shared" si="4"/>
        <v>495</v>
      </c>
      <c r="H234" s="94"/>
      <c r="I234" s="95"/>
      <c r="J234" s="95"/>
      <c r="K234" s="95"/>
      <c r="L234" s="95"/>
      <c r="M234" s="97"/>
      <c r="N234" s="94"/>
      <c r="O234" s="95"/>
      <c r="P234" s="95"/>
      <c r="Q234" s="95"/>
      <c r="R234" s="97"/>
      <c r="S234" s="204"/>
      <c r="T234" s="116"/>
      <c r="U234" s="115">
        <v>33</v>
      </c>
      <c r="V234" s="116">
        <v>50</v>
      </c>
      <c r="W234" s="116">
        <v>47</v>
      </c>
      <c r="X234" s="157">
        <v>38</v>
      </c>
      <c r="Y234" s="204"/>
      <c r="Z234" s="115"/>
      <c r="AA234" s="115">
        <v>30</v>
      </c>
      <c r="AB234" s="116">
        <v>42</v>
      </c>
      <c r="AC234" s="116">
        <v>44</v>
      </c>
      <c r="AD234" s="157">
        <v>38</v>
      </c>
      <c r="AE234" s="94"/>
      <c r="AF234" s="96"/>
      <c r="AG234" s="96"/>
      <c r="AH234" s="95"/>
      <c r="AI234" s="95"/>
      <c r="AJ234" s="95"/>
      <c r="AK234" s="95"/>
      <c r="AL234" s="91"/>
      <c r="AM234" s="113"/>
      <c r="AN234" s="113"/>
      <c r="AO234" s="92"/>
      <c r="AP234" s="92"/>
      <c r="AQ234" s="93"/>
      <c r="AR234" s="94"/>
      <c r="AS234" s="96"/>
      <c r="AT234" s="96"/>
      <c r="AU234" s="96"/>
      <c r="AV234" s="95"/>
      <c r="AW234" s="95"/>
      <c r="AX234" s="97"/>
      <c r="AY234" s="97"/>
      <c r="AZ234" s="97"/>
      <c r="BA234" s="97"/>
      <c r="BB234" s="97"/>
      <c r="BC234" s="98" t="s">
        <v>12274</v>
      </c>
      <c r="BD234" s="98" t="s">
        <v>12275</v>
      </c>
      <c r="BE234" s="99"/>
      <c r="BF234" s="111" t="s">
        <v>12272</v>
      </c>
      <c r="BG234" s="111" t="s">
        <v>12272</v>
      </c>
      <c r="BH234" s="100"/>
      <c r="BI234" s="100"/>
      <c r="BJ234" s="99"/>
      <c r="BK234" s="112" t="s">
        <v>1511</v>
      </c>
      <c r="BL234" s="102"/>
      <c r="BM234" s="99" t="s">
        <v>20</v>
      </c>
      <c r="BN234" s="99"/>
      <c r="BT234" s="99"/>
      <c r="BU234" s="99"/>
      <c r="BV234" s="99"/>
      <c r="BW234" s="99"/>
      <c r="BX234" s="99"/>
      <c r="CB234" s="13" t="s">
        <v>12273</v>
      </c>
    </row>
    <row r="235" ht="13.75" spans="1:479">
      <c r="A235" s="88" t="s">
        <v>12374</v>
      </c>
      <c r="B235" s="88" t="s">
        <v>8858</v>
      </c>
      <c r="C235" s="106" t="s">
        <v>9826</v>
      </c>
      <c r="D235" s="169" t="s">
        <v>12266</v>
      </c>
      <c r="E235" s="170">
        <v>1</v>
      </c>
      <c r="F235" s="170">
        <v>1180</v>
      </c>
      <c r="G235" s="170">
        <f t="shared" si="4"/>
        <v>1180</v>
      </c>
      <c r="H235" s="94"/>
      <c r="I235" s="95"/>
      <c r="J235" s="95"/>
      <c r="K235" s="95"/>
      <c r="L235" s="95"/>
      <c r="M235" s="97"/>
      <c r="N235" s="94"/>
      <c r="O235" s="95"/>
      <c r="P235" s="95"/>
      <c r="Q235" s="95"/>
      <c r="R235" s="97"/>
      <c r="S235" s="204"/>
      <c r="T235" s="116"/>
      <c r="U235" s="115"/>
      <c r="V235" s="116"/>
      <c r="W235" s="116"/>
      <c r="X235" s="157"/>
      <c r="Y235" s="204"/>
      <c r="Z235" s="115"/>
      <c r="AA235" s="115">
        <v>75</v>
      </c>
      <c r="AB235" s="116">
        <v>90</v>
      </c>
      <c r="AC235" s="116">
        <v>50</v>
      </c>
      <c r="AD235" s="157"/>
      <c r="AE235" s="94"/>
      <c r="AF235" s="96"/>
      <c r="AG235" s="96"/>
      <c r="AH235" s="95"/>
      <c r="AI235" s="95"/>
      <c r="AJ235" s="95"/>
      <c r="AK235" s="95"/>
      <c r="AL235" s="163">
        <v>35</v>
      </c>
      <c r="AM235" s="180"/>
      <c r="AN235" s="180">
        <v>75</v>
      </c>
      <c r="AO235" s="164">
        <v>94</v>
      </c>
      <c r="AP235" s="164">
        <v>73</v>
      </c>
      <c r="AQ235" s="165">
        <v>30</v>
      </c>
      <c r="AR235" s="94"/>
      <c r="AS235" s="96"/>
      <c r="AT235" s="96"/>
      <c r="AU235" s="96"/>
      <c r="AV235" s="95"/>
      <c r="AW235" s="95"/>
      <c r="AX235" s="97"/>
      <c r="AY235" s="97"/>
      <c r="AZ235" s="97"/>
      <c r="BA235" s="97"/>
      <c r="BB235" s="97"/>
      <c r="BC235" s="98" t="s">
        <v>12270</v>
      </c>
      <c r="BD235" s="98" t="s">
        <v>12271</v>
      </c>
      <c r="BE235" s="99"/>
      <c r="BF235" s="111" t="s">
        <v>12272</v>
      </c>
      <c r="BG235" s="111" t="s">
        <v>12272</v>
      </c>
      <c r="BH235" s="100"/>
      <c r="BI235" s="100"/>
      <c r="BJ235" s="99"/>
      <c r="BK235" s="112" t="s">
        <v>1511</v>
      </c>
      <c r="BL235" s="102"/>
      <c r="BM235" s="99" t="s">
        <v>20</v>
      </c>
      <c r="BN235" s="99"/>
      <c r="BO235" s="13">
        <v>201</v>
      </c>
      <c r="BT235" s="99"/>
      <c r="BU235" s="99"/>
      <c r="BV235" s="99"/>
      <c r="BW235" s="99"/>
      <c r="BX235" s="99"/>
      <c r="CB235" s="13" t="s">
        <v>12273</v>
      </c>
    </row>
    <row r="236" ht="13.75" spans="1:479">
      <c r="A236" s="88" t="s">
        <v>12374</v>
      </c>
      <c r="B236" s="88" t="s">
        <v>8858</v>
      </c>
      <c r="C236" s="106" t="s">
        <v>9826</v>
      </c>
      <c r="D236" s="169" t="s">
        <v>494</v>
      </c>
      <c r="E236" s="170">
        <v>1</v>
      </c>
      <c r="F236" s="170">
        <v>495</v>
      </c>
      <c r="G236" s="170">
        <f t="shared" si="4"/>
        <v>495</v>
      </c>
      <c r="H236" s="94"/>
      <c r="I236" s="95"/>
      <c r="J236" s="95"/>
      <c r="K236" s="95"/>
      <c r="L236" s="95"/>
      <c r="M236" s="97"/>
      <c r="N236" s="94"/>
      <c r="O236" s="95"/>
      <c r="P236" s="95"/>
      <c r="Q236" s="95"/>
      <c r="R236" s="97"/>
      <c r="S236" s="204"/>
      <c r="T236" s="116"/>
      <c r="U236" s="115"/>
      <c r="V236" s="116"/>
      <c r="W236" s="116"/>
      <c r="X236" s="157"/>
      <c r="Y236" s="204"/>
      <c r="Z236" s="115"/>
      <c r="AA236" s="115">
        <v>38</v>
      </c>
      <c r="AB236" s="116">
        <v>53</v>
      </c>
      <c r="AC236" s="116">
        <v>41</v>
      </c>
      <c r="AD236" s="157"/>
      <c r="AE236" s="94"/>
      <c r="AF236" s="96"/>
      <c r="AG236" s="96"/>
      <c r="AH236" s="95"/>
      <c r="AI236" s="95"/>
      <c r="AJ236" s="95"/>
      <c r="AK236" s="95"/>
      <c r="AL236" s="91"/>
      <c r="AM236" s="113"/>
      <c r="AN236" s="113">
        <v>35</v>
      </c>
      <c r="AO236" s="92">
        <v>48</v>
      </c>
      <c r="AP236" s="92">
        <v>53</v>
      </c>
      <c r="AQ236" s="93"/>
      <c r="AR236" s="94"/>
      <c r="AS236" s="96"/>
      <c r="AT236" s="96"/>
      <c r="AU236" s="96"/>
      <c r="AV236" s="95"/>
      <c r="AW236" s="95"/>
      <c r="AX236" s="97"/>
      <c r="AY236" s="97"/>
      <c r="AZ236" s="97"/>
      <c r="BA236" s="97"/>
      <c r="BB236" s="97"/>
      <c r="BC236" s="98" t="s">
        <v>12274</v>
      </c>
      <c r="BD236" s="98" t="s">
        <v>12275</v>
      </c>
      <c r="BE236" s="99"/>
      <c r="BF236" s="111" t="s">
        <v>12272</v>
      </c>
      <c r="BG236" s="111" t="s">
        <v>12272</v>
      </c>
      <c r="BH236" s="100"/>
      <c r="BI236" s="100"/>
      <c r="BJ236" s="99"/>
      <c r="BK236" s="112" t="s">
        <v>1511</v>
      </c>
      <c r="BL236" s="102"/>
      <c r="BM236" s="99" t="s">
        <v>20</v>
      </c>
      <c r="BN236" s="99"/>
      <c r="BT236" s="99"/>
      <c r="BU236" s="99"/>
      <c r="BV236" s="99"/>
      <c r="BW236" s="99"/>
      <c r="BX236" s="99"/>
      <c r="CB236" s="13" t="s">
        <v>12273</v>
      </c>
    </row>
    <row r="237" ht="13.75" spans="1:479">
      <c r="A237" s="88" t="s">
        <v>12374</v>
      </c>
      <c r="B237" s="88" t="s">
        <v>8858</v>
      </c>
      <c r="C237" s="106" t="s">
        <v>11602</v>
      </c>
      <c r="D237" s="169" t="s">
        <v>12266</v>
      </c>
      <c r="E237" s="170">
        <v>1</v>
      </c>
      <c r="F237" s="170">
        <v>1180</v>
      </c>
      <c r="G237" s="170">
        <f t="shared" si="4"/>
        <v>1180</v>
      </c>
      <c r="H237" s="94"/>
      <c r="I237" s="95"/>
      <c r="J237" s="95"/>
      <c r="K237" s="95"/>
      <c r="L237" s="95"/>
      <c r="M237" s="97"/>
      <c r="N237" s="94"/>
      <c r="O237" s="95"/>
      <c r="P237" s="95"/>
      <c r="Q237" s="95"/>
      <c r="R237" s="97"/>
      <c r="S237" s="204"/>
      <c r="T237" s="116"/>
      <c r="U237" s="115"/>
      <c r="V237" s="116"/>
      <c r="W237" s="116"/>
      <c r="X237" s="157"/>
      <c r="Y237" s="204"/>
      <c r="Z237" s="115"/>
      <c r="AA237" s="115">
        <v>75</v>
      </c>
      <c r="AB237" s="116">
        <v>90</v>
      </c>
      <c r="AC237" s="116">
        <v>50</v>
      </c>
      <c r="AD237" s="157"/>
      <c r="AE237" s="94"/>
      <c r="AF237" s="96"/>
      <c r="AG237" s="96"/>
      <c r="AH237" s="95"/>
      <c r="AI237" s="95"/>
      <c r="AJ237" s="95"/>
      <c r="AK237" s="95"/>
      <c r="AL237" s="163">
        <v>35</v>
      </c>
      <c r="AM237" s="180"/>
      <c r="AN237" s="180">
        <v>75</v>
      </c>
      <c r="AO237" s="164">
        <v>94</v>
      </c>
      <c r="AP237" s="164">
        <v>73</v>
      </c>
      <c r="AQ237" s="165">
        <v>30</v>
      </c>
      <c r="AR237" s="94"/>
      <c r="AS237" s="96"/>
      <c r="AT237" s="96"/>
      <c r="AU237" s="96"/>
      <c r="AV237" s="95"/>
      <c r="AW237" s="95"/>
      <c r="AX237" s="97"/>
      <c r="AY237" s="97"/>
      <c r="AZ237" s="97"/>
      <c r="BA237" s="97"/>
      <c r="BB237" s="97"/>
      <c r="BC237" s="98" t="s">
        <v>12270</v>
      </c>
      <c r="BD237" s="98" t="s">
        <v>12271</v>
      </c>
      <c r="BE237" s="99"/>
      <c r="BF237" s="111" t="s">
        <v>12272</v>
      </c>
      <c r="BG237" s="111" t="s">
        <v>12272</v>
      </c>
      <c r="BH237" s="100"/>
      <c r="BI237" s="100"/>
      <c r="BJ237" s="99"/>
      <c r="BK237" s="112" t="s">
        <v>1511</v>
      </c>
      <c r="BL237" s="102"/>
      <c r="BM237" s="99" t="s">
        <v>20</v>
      </c>
      <c r="BN237" s="99"/>
      <c r="BO237" s="13">
        <v>201</v>
      </c>
      <c r="BT237" s="99"/>
      <c r="BU237" s="99"/>
      <c r="BV237" s="99"/>
      <c r="BW237" s="99"/>
      <c r="BX237" s="99"/>
      <c r="CB237" s="13" t="s">
        <v>12273</v>
      </c>
    </row>
    <row r="238" ht="13.75" spans="1:479">
      <c r="A238" s="88" t="s">
        <v>12374</v>
      </c>
      <c r="B238" s="88" t="s">
        <v>8858</v>
      </c>
      <c r="C238" s="106" t="s">
        <v>11602</v>
      </c>
      <c r="D238" s="169" t="s">
        <v>494</v>
      </c>
      <c r="E238" s="170">
        <v>1</v>
      </c>
      <c r="F238" s="170">
        <v>495</v>
      </c>
      <c r="G238" s="170">
        <f t="shared" si="4"/>
        <v>495</v>
      </c>
      <c r="H238" s="94"/>
      <c r="I238" s="95"/>
      <c r="J238" s="95"/>
      <c r="K238" s="95"/>
      <c r="L238" s="95"/>
      <c r="M238" s="97"/>
      <c r="N238" s="94"/>
      <c r="O238" s="95"/>
      <c r="P238" s="95"/>
      <c r="Q238" s="95"/>
      <c r="R238" s="97"/>
      <c r="S238" s="204"/>
      <c r="T238" s="116"/>
      <c r="U238" s="115"/>
      <c r="V238" s="116"/>
      <c r="W238" s="116"/>
      <c r="X238" s="157"/>
      <c r="Y238" s="204"/>
      <c r="Z238" s="115"/>
      <c r="AA238" s="115">
        <v>38</v>
      </c>
      <c r="AB238" s="116">
        <v>53</v>
      </c>
      <c r="AC238" s="116">
        <v>41</v>
      </c>
      <c r="AD238" s="157"/>
      <c r="AE238" s="94"/>
      <c r="AF238" s="96"/>
      <c r="AG238" s="96"/>
      <c r="AH238" s="95"/>
      <c r="AI238" s="95"/>
      <c r="AJ238" s="95"/>
      <c r="AK238" s="95"/>
      <c r="AL238" s="91"/>
      <c r="AM238" s="113"/>
      <c r="AN238" s="113">
        <v>35</v>
      </c>
      <c r="AO238" s="92">
        <v>48</v>
      </c>
      <c r="AP238" s="92">
        <v>53</v>
      </c>
      <c r="AQ238" s="93"/>
      <c r="AR238" s="94"/>
      <c r="AS238" s="96"/>
      <c r="AT238" s="96"/>
      <c r="AU238" s="96"/>
      <c r="AV238" s="95"/>
      <c r="AW238" s="95"/>
      <c r="AX238" s="97"/>
      <c r="AY238" s="97"/>
      <c r="AZ238" s="97"/>
      <c r="BA238" s="97"/>
      <c r="BB238" s="97"/>
      <c r="BC238" s="98" t="s">
        <v>12274</v>
      </c>
      <c r="BD238" s="98" t="s">
        <v>12275</v>
      </c>
      <c r="BE238" s="99"/>
      <c r="BF238" s="111" t="s">
        <v>12272</v>
      </c>
      <c r="BG238" s="111" t="s">
        <v>12272</v>
      </c>
      <c r="BH238" s="100"/>
      <c r="BI238" s="100"/>
      <c r="BJ238" s="99"/>
      <c r="BK238" s="112" t="s">
        <v>1511</v>
      </c>
      <c r="BL238" s="102"/>
      <c r="BM238" s="99" t="s">
        <v>20</v>
      </c>
      <c r="BN238" s="99"/>
      <c r="BT238" s="99"/>
      <c r="BU238" s="99"/>
      <c r="BV238" s="99"/>
      <c r="BW238" s="99"/>
      <c r="BX238" s="99"/>
      <c r="CB238" s="13" t="s">
        <v>12273</v>
      </c>
    </row>
    <row r="239" ht="13.75" spans="1:479">
      <c r="A239" s="88" t="s">
        <v>12375</v>
      </c>
      <c r="B239" s="88" t="s">
        <v>1091</v>
      </c>
      <c r="C239" s="106" t="s">
        <v>1089</v>
      </c>
      <c r="D239" s="169" t="s">
        <v>12266</v>
      </c>
      <c r="E239" s="170">
        <v>4</v>
      </c>
      <c r="F239" s="170">
        <v>271</v>
      </c>
      <c r="G239" s="170">
        <f t="shared" si="4"/>
        <v>1084</v>
      </c>
      <c r="H239" s="94"/>
      <c r="I239" s="95"/>
      <c r="J239" s="95"/>
      <c r="K239" s="95"/>
      <c r="L239" s="95"/>
      <c r="M239" s="97"/>
      <c r="N239" s="94"/>
      <c r="O239" s="95"/>
      <c r="P239" s="95"/>
      <c r="Q239" s="95"/>
      <c r="R239" s="97"/>
      <c r="S239" s="205"/>
      <c r="T239" s="206"/>
      <c r="U239" s="207">
        <v>97</v>
      </c>
      <c r="V239" s="206">
        <v>100</v>
      </c>
      <c r="W239" s="206">
        <v>55</v>
      </c>
      <c r="X239" s="208"/>
      <c r="Y239" s="94"/>
      <c r="Z239" s="96"/>
      <c r="AA239" s="96"/>
      <c r="AB239" s="95"/>
      <c r="AC239" s="95"/>
      <c r="AD239" s="97"/>
      <c r="AE239" s="94"/>
      <c r="AF239" s="94"/>
      <c r="AG239" s="94"/>
      <c r="AH239" s="94"/>
      <c r="AI239" s="94"/>
      <c r="AJ239" s="94"/>
      <c r="AK239" s="94"/>
      <c r="AL239" s="91"/>
      <c r="AM239" s="113"/>
      <c r="AN239" s="209">
        <v>79</v>
      </c>
      <c r="AO239" s="210">
        <v>88</v>
      </c>
      <c r="AP239" s="210">
        <v>69</v>
      </c>
      <c r="AQ239" s="93"/>
      <c r="AR239" s="94"/>
      <c r="AS239" s="96"/>
      <c r="AT239" s="96"/>
      <c r="AU239" s="96"/>
      <c r="AV239" s="95"/>
      <c r="AW239" s="95"/>
      <c r="AX239" s="97"/>
      <c r="AY239" s="97"/>
      <c r="AZ239" s="97"/>
      <c r="BA239" s="97"/>
      <c r="BB239" s="97"/>
      <c r="BC239" s="99" t="s">
        <v>12271</v>
      </c>
      <c r="BD239" s="99"/>
      <c r="BE239" s="99"/>
      <c r="BF239" s="111" t="s">
        <v>12272</v>
      </c>
      <c r="BG239" s="111" t="s">
        <v>12272</v>
      </c>
      <c r="BH239" s="100"/>
      <c r="BI239" s="100"/>
      <c r="BJ239" s="99"/>
      <c r="BK239" s="112" t="s">
        <v>12376</v>
      </c>
      <c r="BL239" s="102"/>
      <c r="BM239" s="99"/>
      <c r="BN239" s="99"/>
      <c r="BO239" s="13" t="s">
        <v>12377</v>
      </c>
      <c r="BT239" s="99"/>
      <c r="BU239" s="99"/>
      <c r="BV239" s="99"/>
      <c r="BW239" s="99"/>
      <c r="BX239" s="99"/>
      <c r="CB239" s="13" t="s">
        <v>12273</v>
      </c>
    </row>
    <row r="240" ht="13.75" spans="1:479">
      <c r="A240" s="88" t="s">
        <v>12375</v>
      </c>
      <c r="B240" s="88" t="s">
        <v>1091</v>
      </c>
      <c r="C240" s="106" t="s">
        <v>1089</v>
      </c>
      <c r="D240" s="169" t="s">
        <v>494</v>
      </c>
      <c r="E240" s="170">
        <v>4</v>
      </c>
      <c r="F240" s="170">
        <v>192</v>
      </c>
      <c r="G240" s="170">
        <f t="shared" si="4"/>
        <v>768</v>
      </c>
      <c r="H240" s="91"/>
      <c r="I240" s="95"/>
      <c r="J240" s="92"/>
      <c r="K240" s="92"/>
      <c r="L240" s="92"/>
      <c r="M240" s="93"/>
      <c r="N240" s="91"/>
      <c r="O240" s="92"/>
      <c r="P240" s="92"/>
      <c r="Q240" s="92"/>
      <c r="R240" s="93"/>
      <c r="S240" s="91"/>
      <c r="T240" s="113"/>
      <c r="U240" s="113">
        <v>54</v>
      </c>
      <c r="V240" s="92">
        <v>62</v>
      </c>
      <c r="W240" s="92">
        <v>44</v>
      </c>
      <c r="X240" s="93"/>
      <c r="Y240" s="91"/>
      <c r="Z240" s="113"/>
      <c r="AA240" s="113"/>
      <c r="AB240" s="92"/>
      <c r="AC240" s="92"/>
      <c r="AD240" s="93"/>
      <c r="AE240" s="94"/>
      <c r="AF240" s="94"/>
      <c r="AG240" s="94"/>
      <c r="AH240" s="94"/>
      <c r="AI240" s="94"/>
      <c r="AJ240" s="94"/>
      <c r="AK240" s="94"/>
      <c r="AL240" s="91"/>
      <c r="AM240" s="113"/>
      <c r="AN240" s="209">
        <v>57</v>
      </c>
      <c r="AO240" s="210">
        <v>72</v>
      </c>
      <c r="AP240" s="210">
        <v>80</v>
      </c>
      <c r="AQ240" s="93"/>
      <c r="AR240" s="94"/>
      <c r="AS240" s="96"/>
      <c r="AT240" s="96"/>
      <c r="AU240" s="96"/>
      <c r="AV240" s="95"/>
      <c r="AW240" s="95"/>
      <c r="AX240" s="97"/>
      <c r="AY240" s="97"/>
      <c r="AZ240" s="97"/>
      <c r="BA240" s="97"/>
      <c r="BB240" s="97"/>
      <c r="BC240" s="99" t="s">
        <v>12378</v>
      </c>
      <c r="BD240" s="99" t="s">
        <v>12379</v>
      </c>
      <c r="BE240" s="99"/>
      <c r="BF240" s="100"/>
      <c r="BG240" s="111" t="s">
        <v>12272</v>
      </c>
      <c r="BH240" s="100"/>
      <c r="BI240" s="100"/>
      <c r="BJ240" s="99"/>
      <c r="BK240" s="112" t="s">
        <v>1511</v>
      </c>
      <c r="BL240" s="102"/>
      <c r="BM240" s="99"/>
      <c r="BN240" s="99"/>
      <c r="BT240" s="99"/>
      <c r="BU240" s="99"/>
      <c r="BV240" s="99"/>
      <c r="BW240" s="99"/>
      <c r="BX240" s="99"/>
      <c r="CB240" s="13" t="s">
        <v>1511</v>
      </c>
    </row>
    <row r="241" ht="13.75" spans="1:80">
      <c r="A241" s="88" t="s">
        <v>12375</v>
      </c>
      <c r="B241" s="88" t="s">
        <v>1091</v>
      </c>
      <c r="C241" s="106" t="s">
        <v>9255</v>
      </c>
      <c r="D241" s="169" t="s">
        <v>12266</v>
      </c>
      <c r="E241" s="170">
        <v>4</v>
      </c>
      <c r="F241" s="170">
        <v>271</v>
      </c>
      <c r="G241" s="170">
        <f t="shared" si="4"/>
        <v>1084</v>
      </c>
      <c r="H241" s="94"/>
      <c r="I241" s="95"/>
      <c r="J241" s="95"/>
      <c r="K241" s="95"/>
      <c r="L241" s="95"/>
      <c r="M241" s="97"/>
      <c r="N241" s="94"/>
      <c r="O241" s="94"/>
      <c r="P241" s="94"/>
      <c r="Q241" s="94"/>
      <c r="R241" s="94"/>
      <c r="S241" s="205"/>
      <c r="T241" s="207"/>
      <c r="U241" s="207">
        <v>88</v>
      </c>
      <c r="V241" s="206">
        <v>93</v>
      </c>
      <c r="W241" s="206">
        <v>68</v>
      </c>
      <c r="X241" s="208"/>
      <c r="Y241" s="94"/>
      <c r="Z241" s="96"/>
      <c r="AA241" s="96"/>
      <c r="AB241" s="95"/>
      <c r="AC241" s="95"/>
      <c r="AD241" s="97"/>
      <c r="AE241" s="94"/>
      <c r="AF241" s="94"/>
      <c r="AG241" s="94"/>
      <c r="AH241" s="94"/>
      <c r="AI241" s="94"/>
      <c r="AJ241" s="94"/>
      <c r="AK241" s="94"/>
      <c r="AL241" s="91"/>
      <c r="AM241" s="113"/>
      <c r="AN241" s="209">
        <v>79</v>
      </c>
      <c r="AO241" s="210">
        <v>88</v>
      </c>
      <c r="AP241" s="210">
        <v>69</v>
      </c>
      <c r="AQ241" s="93"/>
      <c r="AR241" s="94"/>
      <c r="AS241" s="96"/>
      <c r="AT241" s="96"/>
      <c r="AU241" s="96"/>
      <c r="AV241" s="95"/>
      <c r="AW241" s="95"/>
      <c r="AX241" s="97"/>
      <c r="AY241" s="97"/>
      <c r="AZ241" s="97"/>
      <c r="BA241" s="97"/>
      <c r="BB241" s="97"/>
      <c r="BC241" s="99" t="s">
        <v>12271</v>
      </c>
      <c r="BD241" s="99"/>
      <c r="BE241" s="99"/>
      <c r="BF241" s="111" t="s">
        <v>12272</v>
      </c>
      <c r="BG241" s="111" t="s">
        <v>12272</v>
      </c>
      <c r="BH241" s="100"/>
      <c r="BI241" s="100"/>
      <c r="BJ241" s="99"/>
      <c r="BK241" s="112" t="s">
        <v>12376</v>
      </c>
      <c r="BL241" s="102"/>
      <c r="BM241" s="99"/>
      <c r="BN241" s="99"/>
      <c r="BO241" s="13" t="s">
        <v>12377</v>
      </c>
      <c r="BT241" s="99"/>
      <c r="BU241" s="99"/>
      <c r="BV241" s="99"/>
      <c r="BW241" s="99"/>
      <c r="BX241" s="99"/>
      <c r="CB241" s="13" t="s">
        <v>12273</v>
      </c>
    </row>
    <row r="242" ht="13.75" spans="1:80">
      <c r="A242" s="88" t="s">
        <v>12375</v>
      </c>
      <c r="B242" s="88" t="s">
        <v>1091</v>
      </c>
      <c r="C242" s="106" t="s">
        <v>9255</v>
      </c>
      <c r="D242" s="169" t="s">
        <v>494</v>
      </c>
      <c r="E242" s="170">
        <v>4</v>
      </c>
      <c r="F242" s="170">
        <v>192</v>
      </c>
      <c r="G242" s="170">
        <f t="shared" si="4"/>
        <v>768</v>
      </c>
      <c r="H242" s="91"/>
      <c r="I242" s="95"/>
      <c r="J242" s="92"/>
      <c r="K242" s="92"/>
      <c r="L242" s="92"/>
      <c r="M242" s="93"/>
      <c r="N242" s="91"/>
      <c r="O242" s="91"/>
      <c r="P242" s="91"/>
      <c r="Q242" s="91"/>
      <c r="R242" s="91"/>
      <c r="S242" s="91"/>
      <c r="T242" s="113"/>
      <c r="U242" s="113">
        <v>60</v>
      </c>
      <c r="V242" s="92">
        <v>60</v>
      </c>
      <c r="W242" s="92">
        <v>63</v>
      </c>
      <c r="X242" s="93"/>
      <c r="Y242" s="91"/>
      <c r="Z242" s="113"/>
      <c r="AA242" s="113"/>
      <c r="AB242" s="92"/>
      <c r="AC242" s="92"/>
      <c r="AD242" s="93"/>
      <c r="AE242" s="94"/>
      <c r="AF242" s="94"/>
      <c r="AG242" s="114"/>
      <c r="AH242" s="114"/>
      <c r="AI242" s="114"/>
      <c r="AJ242" s="114"/>
      <c r="AK242" s="94"/>
      <c r="AL242" s="91"/>
      <c r="AM242" s="113"/>
      <c r="AN242" s="209">
        <v>57</v>
      </c>
      <c r="AO242" s="210">
        <v>72</v>
      </c>
      <c r="AP242" s="210">
        <v>80</v>
      </c>
      <c r="AQ242" s="93"/>
      <c r="AR242" s="94"/>
      <c r="AS242" s="96"/>
      <c r="AT242" s="96"/>
      <c r="AU242" s="96"/>
      <c r="AV242" s="95"/>
      <c r="AW242" s="95"/>
      <c r="AX242" s="97"/>
      <c r="AY242" s="97"/>
      <c r="AZ242" s="97"/>
      <c r="BA242" s="97"/>
      <c r="BB242" s="97"/>
      <c r="BC242" s="99" t="s">
        <v>12378</v>
      </c>
      <c r="BD242" s="99" t="s">
        <v>12379</v>
      </c>
      <c r="BE242" s="99"/>
      <c r="BF242" s="100"/>
      <c r="BG242" s="111" t="s">
        <v>12272</v>
      </c>
      <c r="BH242" s="100"/>
      <c r="BI242" s="100"/>
      <c r="BJ242" s="99"/>
      <c r="BK242" s="112" t="s">
        <v>1511</v>
      </c>
      <c r="BL242" s="102"/>
      <c r="BM242" s="99"/>
      <c r="BN242" s="99"/>
      <c r="BT242" s="99"/>
      <c r="BU242" s="99"/>
      <c r="BV242" s="99"/>
      <c r="BW242" s="99"/>
      <c r="BX242" s="99"/>
      <c r="CB242" s="13" t="s">
        <v>1511</v>
      </c>
    </row>
    <row r="243" ht="13.75" spans="1:80">
      <c r="A243" s="88" t="s">
        <v>12380</v>
      </c>
      <c r="B243" s="88" t="s">
        <v>8074</v>
      </c>
      <c r="C243" s="106" t="s">
        <v>8077</v>
      </c>
      <c r="D243" s="89" t="s">
        <v>12266</v>
      </c>
      <c r="E243" s="90">
        <v>2</v>
      </c>
      <c r="F243" s="90">
        <v>211</v>
      </c>
      <c r="G243" s="90">
        <f t="shared" si="4"/>
        <v>422</v>
      </c>
      <c r="H243" s="185"/>
      <c r="I243" s="95"/>
      <c r="J243" s="95"/>
      <c r="K243" s="95"/>
      <c r="L243" s="95"/>
      <c r="M243" s="97"/>
      <c r="N243" s="94"/>
      <c r="O243" s="94"/>
      <c r="P243" s="94"/>
      <c r="Q243" s="94"/>
      <c r="R243" s="94"/>
      <c r="S243" s="91"/>
      <c r="T243" s="113"/>
      <c r="U243" s="113"/>
      <c r="V243" s="92"/>
      <c r="W243" s="92"/>
      <c r="X243" s="93"/>
      <c r="Y243" s="91"/>
      <c r="Z243" s="113"/>
      <c r="AA243" s="113"/>
      <c r="AB243" s="92"/>
      <c r="AC243" s="92"/>
      <c r="AD243" s="93"/>
      <c r="AE243" s="94"/>
      <c r="AF243" s="94"/>
      <c r="AG243" s="94"/>
      <c r="AH243" s="94"/>
      <c r="AI243" s="94"/>
      <c r="AJ243" s="94"/>
      <c r="AK243" s="94"/>
      <c r="AL243" s="91"/>
      <c r="AM243" s="113"/>
      <c r="AN243" s="113"/>
      <c r="AO243" s="92"/>
      <c r="AP243" s="92"/>
      <c r="AQ243" s="93"/>
      <c r="AR243" s="94"/>
      <c r="AS243" s="96"/>
      <c r="AT243" s="96"/>
      <c r="AU243" s="96"/>
      <c r="AV243" s="95"/>
      <c r="AW243" s="95"/>
      <c r="AX243" s="97"/>
      <c r="AY243" s="97"/>
      <c r="AZ243" s="97"/>
      <c r="BA243" s="97"/>
      <c r="BB243" s="97"/>
      <c r="BC243" s="99" t="s">
        <v>12279</v>
      </c>
      <c r="BD243" s="99" t="s">
        <v>12280</v>
      </c>
      <c r="BE243" s="99" t="s">
        <v>12271</v>
      </c>
      <c r="BF243" s="111" t="s">
        <v>12272</v>
      </c>
      <c r="BG243" s="103"/>
      <c r="BH243" s="103"/>
      <c r="BI243" s="103"/>
      <c r="BJ243" s="99"/>
      <c r="BK243" s="112" t="s">
        <v>1511</v>
      </c>
      <c r="BL243" s="102"/>
      <c r="BM243" s="99"/>
      <c r="BN243" s="99"/>
      <c r="BT243" s="99"/>
      <c r="BU243" s="99"/>
      <c r="BV243" s="99"/>
      <c r="BW243" s="99"/>
      <c r="BX243" s="99"/>
      <c r="CB243" s="5" t="s">
        <v>12273</v>
      </c>
    </row>
    <row r="244" ht="13.75" spans="1:80">
      <c r="A244" s="88" t="s">
        <v>12380</v>
      </c>
      <c r="B244" s="88" t="s">
        <v>8074</v>
      </c>
      <c r="C244" s="106" t="s">
        <v>8077</v>
      </c>
      <c r="D244" s="89" t="s">
        <v>494</v>
      </c>
      <c r="E244" s="135">
        <v>2</v>
      </c>
      <c r="F244" s="135">
        <v>227</v>
      </c>
      <c r="G244" s="90">
        <f t="shared" si="4"/>
        <v>454</v>
      </c>
      <c r="H244" s="185"/>
      <c r="I244" s="95"/>
      <c r="J244" s="95"/>
      <c r="K244" s="95"/>
      <c r="L244" s="95"/>
      <c r="M244" s="97"/>
      <c r="N244" s="94"/>
      <c r="O244" s="95"/>
      <c r="P244" s="95"/>
      <c r="Q244" s="95"/>
      <c r="R244" s="97"/>
      <c r="S244" s="91"/>
      <c r="T244" s="92"/>
      <c r="U244" s="113"/>
      <c r="V244" s="92"/>
      <c r="W244" s="92"/>
      <c r="X244" s="93"/>
      <c r="Y244" s="91"/>
      <c r="Z244" s="113"/>
      <c r="AA244" s="113"/>
      <c r="AB244" s="92"/>
      <c r="AC244" s="92"/>
      <c r="AD244" s="93"/>
      <c r="AE244" s="94"/>
      <c r="AF244" s="96"/>
      <c r="AG244" s="114"/>
      <c r="AH244" s="114"/>
      <c r="AI244" s="114"/>
      <c r="AJ244" s="114"/>
      <c r="AK244" s="114"/>
      <c r="AL244" s="91"/>
      <c r="AM244" s="91"/>
      <c r="AN244" s="91"/>
      <c r="AO244" s="91"/>
      <c r="AP244" s="91"/>
      <c r="AQ244" s="91"/>
      <c r="AR244" s="94"/>
      <c r="AS244" s="96"/>
      <c r="AT244" s="96"/>
      <c r="AU244" s="96"/>
      <c r="AV244" s="95"/>
      <c r="AW244" s="95"/>
      <c r="AX244" s="97"/>
      <c r="AY244" s="97"/>
      <c r="AZ244" s="97"/>
      <c r="BA244" s="97"/>
      <c r="BB244" s="97"/>
      <c r="BC244" s="99" t="s">
        <v>12281</v>
      </c>
      <c r="BD244" s="99" t="s">
        <v>12282</v>
      </c>
      <c r="BE244" s="99" t="s">
        <v>12275</v>
      </c>
      <c r="BF244" s="111" t="s">
        <v>12272</v>
      </c>
      <c r="BG244" s="103"/>
      <c r="BH244" s="103"/>
      <c r="BI244" s="103"/>
      <c r="BJ244" s="99"/>
      <c r="BK244" s="112" t="s">
        <v>1511</v>
      </c>
      <c r="BL244" s="102"/>
      <c r="BM244" s="99"/>
      <c r="BN244" s="99"/>
      <c r="BT244" s="99"/>
      <c r="BU244" s="99"/>
      <c r="BV244" s="99"/>
      <c r="BW244" s="99"/>
      <c r="BX244" s="99"/>
      <c r="CB244" s="5" t="s">
        <v>12273</v>
      </c>
    </row>
    <row r="245" ht="13.75" spans="1:80">
      <c r="A245" s="88" t="s">
        <v>12380</v>
      </c>
      <c r="B245" s="88" t="s">
        <v>8086</v>
      </c>
      <c r="C245" s="106" t="s">
        <v>8085</v>
      </c>
      <c r="D245" s="89" t="s">
        <v>12266</v>
      </c>
      <c r="E245" s="135">
        <v>2</v>
      </c>
      <c r="F245" s="135">
        <v>211</v>
      </c>
      <c r="G245" s="90">
        <f t="shared" si="4"/>
        <v>422</v>
      </c>
      <c r="H245" s="185"/>
      <c r="I245" s="95"/>
      <c r="J245" s="95"/>
      <c r="K245" s="95"/>
      <c r="L245" s="95"/>
      <c r="M245" s="97"/>
      <c r="N245" s="94"/>
      <c r="O245" s="95"/>
      <c r="P245" s="95"/>
      <c r="Q245" s="95"/>
      <c r="R245" s="97"/>
      <c r="S245" s="91"/>
      <c r="T245" s="92"/>
      <c r="U245" s="113"/>
      <c r="V245" s="92"/>
      <c r="W245" s="92"/>
      <c r="X245" s="93"/>
      <c r="Y245" s="91"/>
      <c r="Z245" s="113"/>
      <c r="AA245" s="113"/>
      <c r="AB245" s="92"/>
      <c r="AC245" s="92"/>
      <c r="AD245" s="93"/>
      <c r="AE245" s="94"/>
      <c r="AF245" s="96"/>
      <c r="AG245" s="96"/>
      <c r="AH245" s="95"/>
      <c r="AI245" s="95"/>
      <c r="AJ245" s="95"/>
      <c r="AK245" s="95"/>
      <c r="AL245" s="91"/>
      <c r="AM245" s="91"/>
      <c r="AN245" s="91"/>
      <c r="AO245" s="91"/>
      <c r="AP245" s="91"/>
      <c r="AQ245" s="91"/>
      <c r="AR245" s="94"/>
      <c r="AS245" s="96"/>
      <c r="AT245" s="96"/>
      <c r="AU245" s="96"/>
      <c r="AV245" s="95"/>
      <c r="AW245" s="95"/>
      <c r="AX245" s="97"/>
      <c r="AY245" s="97"/>
      <c r="AZ245" s="97"/>
      <c r="BA245" s="97"/>
      <c r="BB245" s="97"/>
      <c r="BC245" s="99" t="s">
        <v>12279</v>
      </c>
      <c r="BD245" s="99" t="s">
        <v>12280</v>
      </c>
      <c r="BE245" s="99" t="s">
        <v>12271</v>
      </c>
      <c r="BF245" s="111" t="s">
        <v>12272</v>
      </c>
      <c r="BG245" s="103"/>
      <c r="BH245" s="103"/>
      <c r="BI245" s="103"/>
      <c r="BJ245" s="99"/>
      <c r="BK245" s="112" t="s">
        <v>1511</v>
      </c>
      <c r="BL245" s="102"/>
      <c r="BM245" s="99"/>
      <c r="BN245" s="99"/>
      <c r="BT245" s="99"/>
      <c r="BU245" s="99"/>
      <c r="BV245" s="99"/>
      <c r="BW245" s="99"/>
      <c r="BX245" s="99"/>
      <c r="CB245" s="5" t="s">
        <v>12273</v>
      </c>
    </row>
    <row r="246" ht="13.75" spans="1:80">
      <c r="A246" s="88" t="s">
        <v>12380</v>
      </c>
      <c r="B246" s="88" t="s">
        <v>8086</v>
      </c>
      <c r="C246" s="106" t="s">
        <v>8085</v>
      </c>
      <c r="D246" s="89" t="s">
        <v>494</v>
      </c>
      <c r="E246" s="90">
        <v>2</v>
      </c>
      <c r="F246" s="90">
        <v>227</v>
      </c>
      <c r="G246" s="90">
        <f t="shared" si="4"/>
        <v>454</v>
      </c>
      <c r="H246" s="185"/>
      <c r="I246" s="95"/>
      <c r="J246" s="95"/>
      <c r="K246" s="95"/>
      <c r="L246" s="95"/>
      <c r="M246" s="97"/>
      <c r="N246" s="94"/>
      <c r="O246" s="95"/>
      <c r="P246" s="95"/>
      <c r="Q246" s="95"/>
      <c r="R246" s="97"/>
      <c r="S246" s="91"/>
      <c r="T246" s="92"/>
      <c r="U246" s="113"/>
      <c r="V246" s="92"/>
      <c r="W246" s="92"/>
      <c r="X246" s="93"/>
      <c r="Y246" s="91"/>
      <c r="Z246" s="113"/>
      <c r="AA246" s="113"/>
      <c r="AB246" s="92"/>
      <c r="AC246" s="92"/>
      <c r="AD246" s="93"/>
      <c r="AE246" s="94"/>
      <c r="AF246" s="96"/>
      <c r="AG246" s="114"/>
      <c r="AH246" s="114"/>
      <c r="AI246" s="114"/>
      <c r="AJ246" s="114"/>
      <c r="AK246" s="114"/>
      <c r="AL246" s="91"/>
      <c r="AM246" s="91"/>
      <c r="AN246" s="91"/>
      <c r="AO246" s="91"/>
      <c r="AP246" s="91"/>
      <c r="AQ246" s="91"/>
      <c r="AR246" s="94"/>
      <c r="AS246" s="96"/>
      <c r="AT246" s="96"/>
      <c r="AU246" s="96"/>
      <c r="AV246" s="95"/>
      <c r="AW246" s="95"/>
      <c r="AX246" s="97"/>
      <c r="AY246" s="97"/>
      <c r="AZ246" s="97"/>
      <c r="BA246" s="97"/>
      <c r="BB246" s="97"/>
      <c r="BC246" s="99" t="s">
        <v>12281</v>
      </c>
      <c r="BD246" s="99" t="s">
        <v>12282</v>
      </c>
      <c r="BE246" s="99" t="s">
        <v>12275</v>
      </c>
      <c r="BF246" s="111" t="s">
        <v>12272</v>
      </c>
      <c r="BG246" s="103"/>
      <c r="BH246" s="103"/>
      <c r="BI246" s="103"/>
      <c r="BJ246" s="99"/>
      <c r="BK246" s="112" t="s">
        <v>1511</v>
      </c>
      <c r="BL246" s="102"/>
      <c r="BM246" s="99"/>
      <c r="BN246" s="99"/>
      <c r="BT246" s="99"/>
      <c r="BU246" s="99"/>
      <c r="BV246" s="99"/>
      <c r="BW246" s="99"/>
      <c r="BX246" s="99"/>
      <c r="CB246" s="5" t="s">
        <v>12273</v>
      </c>
    </row>
    <row r="247" ht="13.75" spans="1:80">
      <c r="A247" s="88" t="s">
        <v>12381</v>
      </c>
      <c r="B247" s="106" t="s">
        <v>766</v>
      </c>
      <c r="C247" s="106" t="s">
        <v>764</v>
      </c>
      <c r="D247" s="89" t="s">
        <v>12266</v>
      </c>
      <c r="E247" s="90">
        <v>6</v>
      </c>
      <c r="F247" s="90">
        <v>119</v>
      </c>
      <c r="G247" s="90">
        <f t="shared" si="4"/>
        <v>714</v>
      </c>
      <c r="H247" s="94"/>
      <c r="I247" s="95"/>
      <c r="J247" s="95"/>
      <c r="K247" s="95"/>
      <c r="L247" s="95"/>
      <c r="M247" s="97"/>
      <c r="N247" s="94"/>
      <c r="O247" s="95"/>
      <c r="P247" s="95"/>
      <c r="Q247" s="95"/>
      <c r="R247" s="97"/>
      <c r="S247" s="91"/>
      <c r="T247" s="92"/>
      <c r="U247" s="113">
        <v>51</v>
      </c>
      <c r="V247" s="92">
        <v>48</v>
      </c>
      <c r="W247" s="92">
        <v>46</v>
      </c>
      <c r="X247" s="93">
        <v>38</v>
      </c>
      <c r="Y247" s="91"/>
      <c r="Z247" s="113"/>
      <c r="AA247" s="113">
        <v>51</v>
      </c>
      <c r="AB247" s="92">
        <v>64</v>
      </c>
      <c r="AC247" s="92">
        <v>47</v>
      </c>
      <c r="AD247" s="93"/>
      <c r="AE247" s="94"/>
      <c r="AF247" s="96"/>
      <c r="AG247" s="96"/>
      <c r="AH247" s="95"/>
      <c r="AI247" s="95"/>
      <c r="AJ247" s="95"/>
      <c r="AK247" s="95"/>
      <c r="AL247" s="91"/>
      <c r="AM247" s="91"/>
      <c r="AN247" s="91">
        <v>53</v>
      </c>
      <c r="AO247" s="91">
        <v>57</v>
      </c>
      <c r="AP247" s="91">
        <v>37</v>
      </c>
      <c r="AQ247" s="91"/>
      <c r="AR247" s="94"/>
      <c r="AS247" s="96"/>
      <c r="AT247" s="96"/>
      <c r="AU247" s="96"/>
      <c r="AV247" s="95"/>
      <c r="AW247" s="95"/>
      <c r="AX247" s="97"/>
      <c r="AY247" s="97"/>
      <c r="AZ247" s="97"/>
      <c r="BA247" s="97"/>
      <c r="BB247" s="97"/>
      <c r="BC247" s="99" t="s">
        <v>12279</v>
      </c>
      <c r="BD247" s="99" t="s">
        <v>12280</v>
      </c>
      <c r="BE247" s="99" t="s">
        <v>12382</v>
      </c>
      <c r="BF247" s="111" t="s">
        <v>12272</v>
      </c>
      <c r="BG247" s="103"/>
      <c r="BH247" s="103"/>
      <c r="BI247" s="103"/>
      <c r="BJ247" s="99"/>
      <c r="BK247" s="112" t="s">
        <v>1511</v>
      </c>
      <c r="BL247" s="102"/>
      <c r="BM247" s="99"/>
      <c r="BN247" s="99"/>
      <c r="BT247" s="99"/>
      <c r="BU247" s="99"/>
      <c r="BV247" s="99"/>
      <c r="BW247" s="99"/>
      <c r="BX247" s="99"/>
      <c r="CB247" s="5" t="s">
        <v>12273</v>
      </c>
    </row>
    <row r="248" ht="13.75" spans="1:80">
      <c r="A248" s="88" t="s">
        <v>12381</v>
      </c>
      <c r="B248" s="106" t="s">
        <v>766</v>
      </c>
      <c r="C248" s="106" t="s">
        <v>764</v>
      </c>
      <c r="D248" s="89" t="s">
        <v>494</v>
      </c>
      <c r="E248" s="90">
        <v>6</v>
      </c>
      <c r="F248" s="90">
        <v>78</v>
      </c>
      <c r="G248" s="90">
        <f t="shared" si="4"/>
        <v>468</v>
      </c>
      <c r="H248" s="94"/>
      <c r="I248" s="95"/>
      <c r="J248" s="95"/>
      <c r="K248" s="95"/>
      <c r="L248" s="95"/>
      <c r="M248" s="97"/>
      <c r="N248" s="94"/>
      <c r="O248" s="95"/>
      <c r="P248" s="95"/>
      <c r="Q248" s="95"/>
      <c r="R248" s="97"/>
      <c r="S248" s="91"/>
      <c r="T248" s="92"/>
      <c r="U248" s="113">
        <v>44</v>
      </c>
      <c r="V248" s="92">
        <v>35</v>
      </c>
      <c r="W248" s="92">
        <v>85</v>
      </c>
      <c r="X248" s="93">
        <v>38</v>
      </c>
      <c r="Y248" s="91"/>
      <c r="Z248" s="113"/>
      <c r="AA248" s="113">
        <v>39</v>
      </c>
      <c r="AB248" s="92">
        <v>37</v>
      </c>
      <c r="AC248" s="92">
        <v>120</v>
      </c>
      <c r="AD248" s="93"/>
      <c r="AE248" s="94"/>
      <c r="AF248" s="96"/>
      <c r="AG248" s="114"/>
      <c r="AH248" s="114"/>
      <c r="AI248" s="114"/>
      <c r="AJ248" s="114"/>
      <c r="AK248" s="114"/>
      <c r="AL248" s="91"/>
      <c r="AM248" s="91"/>
      <c r="AN248" s="91">
        <v>28</v>
      </c>
      <c r="AO248" s="91">
        <v>44</v>
      </c>
      <c r="AP248" s="91">
        <v>67</v>
      </c>
      <c r="AQ248" s="91"/>
      <c r="AR248" s="94"/>
      <c r="AS248" s="96"/>
      <c r="AT248" s="96"/>
      <c r="AU248" s="96"/>
      <c r="AV248" s="95"/>
      <c r="AW248" s="95"/>
      <c r="AX248" s="97"/>
      <c r="AY248" s="97"/>
      <c r="AZ248" s="97"/>
      <c r="BA248" s="97"/>
      <c r="BB248" s="97"/>
      <c r="BC248" s="99" t="s">
        <v>12281</v>
      </c>
      <c r="BD248" s="99" t="s">
        <v>12282</v>
      </c>
      <c r="BE248" s="99" t="s">
        <v>12383</v>
      </c>
      <c r="BF248" s="111" t="s">
        <v>12272</v>
      </c>
      <c r="BG248" s="103"/>
      <c r="BH248" s="103"/>
      <c r="BI248" s="103"/>
      <c r="BJ248" s="99"/>
      <c r="BK248" s="112" t="s">
        <v>1511</v>
      </c>
      <c r="BL248" s="102"/>
      <c r="BM248" s="99"/>
      <c r="BN248" s="99"/>
      <c r="BT248" s="99"/>
      <c r="BU248" s="99"/>
      <c r="BV248" s="99"/>
      <c r="BW248" s="99"/>
      <c r="BX248" s="99"/>
      <c r="CB248" s="5" t="s">
        <v>12273</v>
      </c>
    </row>
    <row r="249" ht="13.75" spans="1:80">
      <c r="A249" s="88" t="s">
        <v>12384</v>
      </c>
      <c r="B249" s="106" t="s">
        <v>911</v>
      </c>
      <c r="C249" s="106" t="s">
        <v>8048</v>
      </c>
      <c r="D249" s="89" t="s">
        <v>12266</v>
      </c>
      <c r="E249" s="90">
        <v>6</v>
      </c>
      <c r="F249" s="90">
        <v>111</v>
      </c>
      <c r="G249" s="90">
        <f t="shared" si="4"/>
        <v>666</v>
      </c>
      <c r="H249" s="94"/>
      <c r="I249" s="95"/>
      <c r="J249" s="95"/>
      <c r="K249" s="95"/>
      <c r="L249" s="95"/>
      <c r="M249" s="97"/>
      <c r="N249" s="94"/>
      <c r="O249" s="95"/>
      <c r="P249" s="95"/>
      <c r="Q249" s="95"/>
      <c r="R249" s="97"/>
      <c r="S249" s="91"/>
      <c r="T249" s="92"/>
      <c r="U249" s="113">
        <v>65</v>
      </c>
      <c r="V249" s="92">
        <v>42</v>
      </c>
      <c r="W249" s="92">
        <v>35</v>
      </c>
      <c r="X249" s="93"/>
      <c r="Y249" s="91"/>
      <c r="Z249" s="113"/>
      <c r="AA249" s="113"/>
      <c r="AB249" s="92"/>
      <c r="AC249" s="92"/>
      <c r="AD249" s="93"/>
      <c r="AE249" s="94"/>
      <c r="AF249" s="96"/>
      <c r="AG249" s="96"/>
      <c r="AH249" s="95"/>
      <c r="AI249" s="95"/>
      <c r="AJ249" s="95"/>
      <c r="AK249" s="95"/>
      <c r="AL249" s="91"/>
      <c r="AM249" s="91"/>
      <c r="AN249" s="91">
        <v>46</v>
      </c>
      <c r="AO249" s="91">
        <v>52</v>
      </c>
      <c r="AP249" s="91">
        <v>35</v>
      </c>
      <c r="AQ249" s="91"/>
      <c r="AR249" s="94"/>
      <c r="AS249" s="96"/>
      <c r="AT249" s="96"/>
      <c r="AU249" s="96"/>
      <c r="AV249" s="95"/>
      <c r="AW249" s="95"/>
      <c r="AX249" s="97"/>
      <c r="AY249" s="97"/>
      <c r="AZ249" s="97"/>
      <c r="BA249" s="97"/>
      <c r="BB249" s="97"/>
      <c r="BC249" s="99" t="s">
        <v>12279</v>
      </c>
      <c r="BD249" s="99" t="s">
        <v>12280</v>
      </c>
      <c r="BE249" s="99" t="s">
        <v>12271</v>
      </c>
      <c r="BF249" s="111" t="s">
        <v>12272</v>
      </c>
      <c r="BG249" s="103"/>
      <c r="BH249" s="103"/>
      <c r="BI249" s="103"/>
      <c r="BJ249" s="99"/>
      <c r="BK249" s="112" t="s">
        <v>1511</v>
      </c>
      <c r="BL249" s="102"/>
      <c r="BM249" s="99"/>
      <c r="BN249" s="99"/>
      <c r="BT249" s="99"/>
      <c r="BU249" s="99"/>
      <c r="BV249" s="99"/>
      <c r="BW249" s="99"/>
      <c r="BX249" s="99"/>
      <c r="CB249" s="5" t="s">
        <v>12273</v>
      </c>
    </row>
    <row r="250" ht="13.75" spans="1:80">
      <c r="A250" s="88" t="s">
        <v>12384</v>
      </c>
      <c r="B250" s="106" t="s">
        <v>911</v>
      </c>
      <c r="C250" s="106" t="s">
        <v>8048</v>
      </c>
      <c r="D250" s="89" t="s">
        <v>494</v>
      </c>
      <c r="E250" s="135">
        <v>6</v>
      </c>
      <c r="F250" s="135">
        <v>91</v>
      </c>
      <c r="G250" s="90">
        <f t="shared" si="4"/>
        <v>546</v>
      </c>
      <c r="H250" s="94"/>
      <c r="I250" s="95"/>
      <c r="J250" s="95"/>
      <c r="K250" s="95"/>
      <c r="L250" s="95"/>
      <c r="M250" s="97"/>
      <c r="N250" s="94"/>
      <c r="O250" s="94"/>
      <c r="P250" s="94"/>
      <c r="Q250" s="94"/>
      <c r="R250" s="94"/>
      <c r="S250" s="91"/>
      <c r="T250" s="92"/>
      <c r="U250" s="113">
        <v>50</v>
      </c>
      <c r="V250" s="92">
        <v>40</v>
      </c>
      <c r="W250" s="92">
        <v>30</v>
      </c>
      <c r="X250" s="93"/>
      <c r="Y250" s="91"/>
      <c r="Z250" s="113"/>
      <c r="AA250" s="113"/>
      <c r="AB250" s="92"/>
      <c r="AC250" s="92"/>
      <c r="AD250" s="93"/>
      <c r="AE250" s="94"/>
      <c r="AF250" s="94"/>
      <c r="AG250" s="94"/>
      <c r="AH250" s="94"/>
      <c r="AI250" s="94"/>
      <c r="AJ250" s="94"/>
      <c r="AK250" s="94"/>
      <c r="AL250" s="91"/>
      <c r="AM250" s="91"/>
      <c r="AN250" s="91">
        <v>34</v>
      </c>
      <c r="AO250" s="91">
        <v>52</v>
      </c>
      <c r="AP250" s="91">
        <v>41</v>
      </c>
      <c r="AQ250" s="91"/>
      <c r="AR250" s="94"/>
      <c r="AS250" s="94"/>
      <c r="AT250" s="94"/>
      <c r="AU250" s="94"/>
      <c r="AV250" s="94"/>
      <c r="AW250" s="94"/>
      <c r="AX250" s="94"/>
      <c r="AY250" s="97"/>
      <c r="AZ250" s="97"/>
      <c r="BA250" s="97"/>
      <c r="BB250" s="97"/>
      <c r="BC250" s="99" t="s">
        <v>12281</v>
      </c>
      <c r="BD250" s="99" t="s">
        <v>12282</v>
      </c>
      <c r="BE250" s="99" t="s">
        <v>12275</v>
      </c>
      <c r="BF250" s="111" t="s">
        <v>12272</v>
      </c>
      <c r="BG250" s="103"/>
      <c r="BH250" s="103"/>
      <c r="BI250" s="103"/>
      <c r="BJ250" s="99"/>
      <c r="BK250" s="112" t="s">
        <v>1511</v>
      </c>
      <c r="BL250" s="102"/>
      <c r="BM250" s="99"/>
      <c r="BN250" s="99"/>
      <c r="BT250" s="99"/>
      <c r="BU250" s="99"/>
      <c r="BV250" s="99"/>
      <c r="BW250" s="99"/>
      <c r="BX250" s="99"/>
      <c r="CB250" s="5" t="s">
        <v>12273</v>
      </c>
    </row>
    <row r="251" ht="13.75" spans="1:80">
      <c r="A251" s="88" t="s">
        <v>12384</v>
      </c>
      <c r="B251" s="106" t="s">
        <v>911</v>
      </c>
      <c r="C251" s="106" t="s">
        <v>909</v>
      </c>
      <c r="D251" s="89" t="s">
        <v>12266</v>
      </c>
      <c r="E251" s="135">
        <v>6</v>
      </c>
      <c r="F251" s="135">
        <v>111</v>
      </c>
      <c r="G251" s="90">
        <f t="shared" si="4"/>
        <v>666</v>
      </c>
      <c r="H251" s="94"/>
      <c r="I251" s="95"/>
      <c r="J251" s="95"/>
      <c r="K251" s="95"/>
      <c r="L251" s="95"/>
      <c r="M251" s="97"/>
      <c r="N251" s="94"/>
      <c r="O251" s="94"/>
      <c r="P251" s="94"/>
      <c r="Q251" s="94"/>
      <c r="R251" s="94"/>
      <c r="S251" s="91"/>
      <c r="T251" s="92"/>
      <c r="U251" s="132">
        <v>37</v>
      </c>
      <c r="V251" s="133">
        <v>55</v>
      </c>
      <c r="W251" s="133">
        <v>39</v>
      </c>
      <c r="X251" s="117">
        <v>38</v>
      </c>
      <c r="Y251" s="91"/>
      <c r="Z251" s="113"/>
      <c r="AA251" s="132">
        <v>39</v>
      </c>
      <c r="AB251" s="133">
        <v>47</v>
      </c>
      <c r="AC251" s="133">
        <v>33</v>
      </c>
      <c r="AD251" s="117">
        <v>38</v>
      </c>
      <c r="AE251" s="94"/>
      <c r="AF251" s="94"/>
      <c r="AG251" s="114"/>
      <c r="AH251" s="114"/>
      <c r="AI251" s="114"/>
      <c r="AJ251" s="114"/>
      <c r="AK251" s="94"/>
      <c r="AL251" s="91"/>
      <c r="AM251" s="91"/>
      <c r="AN251" s="91">
        <v>38</v>
      </c>
      <c r="AO251" s="91">
        <v>60</v>
      </c>
      <c r="AP251" s="91">
        <v>46</v>
      </c>
      <c r="AQ251" s="91"/>
      <c r="AR251" s="94"/>
      <c r="AS251" s="94"/>
      <c r="AT251" s="94"/>
      <c r="AU251" s="94"/>
      <c r="AV251" s="94"/>
      <c r="AW251" s="94"/>
      <c r="AX251" s="94"/>
      <c r="AY251" s="97"/>
      <c r="AZ251" s="97"/>
      <c r="BA251" s="97"/>
      <c r="BB251" s="97"/>
      <c r="BC251" s="99" t="s">
        <v>12279</v>
      </c>
      <c r="BD251" s="99" t="s">
        <v>12280</v>
      </c>
      <c r="BE251" s="99" t="s">
        <v>12271</v>
      </c>
      <c r="BF251" s="111" t="s">
        <v>12272</v>
      </c>
      <c r="BG251" s="103"/>
      <c r="BH251" s="103"/>
      <c r="BI251" s="103"/>
      <c r="BJ251" s="99"/>
      <c r="BK251" s="112" t="s">
        <v>1511</v>
      </c>
      <c r="BL251" s="102"/>
      <c r="BM251" s="99"/>
      <c r="BN251" s="99"/>
      <c r="BT251" s="99"/>
      <c r="BU251" s="99"/>
      <c r="BV251" s="99"/>
      <c r="BW251" s="99"/>
      <c r="BX251" s="99"/>
      <c r="CB251" s="5" t="s">
        <v>12273</v>
      </c>
    </row>
    <row r="252" ht="13.75" spans="1:80">
      <c r="A252" s="88" t="s">
        <v>12384</v>
      </c>
      <c r="B252" s="106" t="s">
        <v>911</v>
      </c>
      <c r="C252" s="106" t="s">
        <v>909</v>
      </c>
      <c r="D252" s="89" t="s">
        <v>494</v>
      </c>
      <c r="E252" s="135">
        <v>6</v>
      </c>
      <c r="F252" s="135">
        <v>91</v>
      </c>
      <c r="G252" s="90">
        <f t="shared" si="4"/>
        <v>546</v>
      </c>
      <c r="H252" s="94"/>
      <c r="I252" s="95"/>
      <c r="J252" s="95"/>
      <c r="K252" s="95"/>
      <c r="L252" s="95"/>
      <c r="M252" s="97"/>
      <c r="N252" s="94"/>
      <c r="O252" s="94"/>
      <c r="P252" s="94"/>
      <c r="Q252" s="94"/>
      <c r="R252" s="94"/>
      <c r="S252" s="91"/>
      <c r="T252" s="92"/>
      <c r="U252" s="132">
        <v>39</v>
      </c>
      <c r="V252" s="133">
        <v>40</v>
      </c>
      <c r="W252" s="133">
        <v>29</v>
      </c>
      <c r="X252" s="117">
        <v>38</v>
      </c>
      <c r="Y252" s="91"/>
      <c r="Z252" s="113"/>
      <c r="AA252" s="132">
        <v>33</v>
      </c>
      <c r="AB252" s="133">
        <v>50</v>
      </c>
      <c r="AC252" s="133">
        <v>25</v>
      </c>
      <c r="AD252" s="117">
        <v>38</v>
      </c>
      <c r="AE252" s="94"/>
      <c r="AF252" s="94"/>
      <c r="AG252" s="94"/>
      <c r="AH252" s="94"/>
      <c r="AI252" s="94"/>
      <c r="AJ252" s="94"/>
      <c r="AK252" s="94"/>
      <c r="AL252" s="91"/>
      <c r="AM252" s="91"/>
      <c r="AN252" s="91">
        <v>39</v>
      </c>
      <c r="AO252" s="91">
        <v>47</v>
      </c>
      <c r="AP252" s="91">
        <v>41</v>
      </c>
      <c r="AQ252" s="91"/>
      <c r="AR252" s="94"/>
      <c r="AS252" s="94"/>
      <c r="AT252" s="94"/>
      <c r="AU252" s="94"/>
      <c r="AV252" s="94"/>
      <c r="AW252" s="94"/>
      <c r="AX252" s="94"/>
      <c r="AY252" s="97"/>
      <c r="AZ252" s="97"/>
      <c r="BA252" s="97"/>
      <c r="BB252" s="97"/>
      <c r="BC252" s="99" t="s">
        <v>12281</v>
      </c>
      <c r="BD252" s="99" t="s">
        <v>12282</v>
      </c>
      <c r="BE252" s="99" t="s">
        <v>12275</v>
      </c>
      <c r="BF252" s="111" t="s">
        <v>12272</v>
      </c>
      <c r="BG252" s="103"/>
      <c r="BH252" s="103"/>
      <c r="BI252" s="103"/>
      <c r="BJ252" s="99"/>
      <c r="BK252" s="112" t="s">
        <v>1511</v>
      </c>
      <c r="BL252" s="102"/>
      <c r="BM252" s="99"/>
      <c r="BN252" s="99"/>
      <c r="BT252" s="99"/>
      <c r="BU252" s="99"/>
      <c r="BV252" s="99"/>
      <c r="BW252" s="99"/>
      <c r="BX252" s="99"/>
      <c r="CB252" s="5" t="s">
        <v>12273</v>
      </c>
    </row>
    <row r="253" ht="13.75" spans="1:80">
      <c r="A253" s="88" t="s">
        <v>12385</v>
      </c>
      <c r="B253" s="106" t="s">
        <v>1192</v>
      </c>
      <c r="C253" s="106" t="s">
        <v>7750</v>
      </c>
      <c r="D253" s="89" t="s">
        <v>12266</v>
      </c>
      <c r="E253" s="135">
        <v>4</v>
      </c>
      <c r="F253" s="135">
        <v>53</v>
      </c>
      <c r="G253" s="90">
        <f t="shared" si="4"/>
        <v>212</v>
      </c>
      <c r="H253" s="94"/>
      <c r="I253" s="95"/>
      <c r="J253" s="95"/>
      <c r="K253" s="95"/>
      <c r="L253" s="95"/>
      <c r="M253" s="97"/>
      <c r="N253" s="94"/>
      <c r="O253" s="94"/>
      <c r="P253" s="94"/>
      <c r="Q253" s="94"/>
      <c r="R253" s="94"/>
      <c r="S253" s="91"/>
      <c r="T253" s="92"/>
      <c r="U253" s="113">
        <v>23</v>
      </c>
      <c r="V253" s="92">
        <v>24</v>
      </c>
      <c r="W253" s="92">
        <v>7</v>
      </c>
      <c r="X253" s="93"/>
      <c r="Y253" s="91"/>
      <c r="Z253" s="113"/>
      <c r="AA253" s="113"/>
      <c r="AB253" s="92"/>
      <c r="AC253" s="92"/>
      <c r="AD253" s="93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>
        <v>20</v>
      </c>
      <c r="AO253" s="91">
        <v>20</v>
      </c>
      <c r="AP253" s="91">
        <v>10</v>
      </c>
      <c r="AQ253" s="91">
        <v>38</v>
      </c>
      <c r="AR253" s="91"/>
      <c r="AS253" s="91"/>
      <c r="AT253" s="91"/>
      <c r="AU253" s="91"/>
      <c r="AV253" s="91"/>
      <c r="AW253" s="91"/>
      <c r="AX253" s="91"/>
      <c r="AY253" s="97"/>
      <c r="AZ253" s="97"/>
      <c r="BA253" s="97"/>
      <c r="BB253" s="97"/>
      <c r="BC253" s="99" t="s">
        <v>12336</v>
      </c>
      <c r="BD253" s="99" t="s">
        <v>12280</v>
      </c>
      <c r="BE253" s="99" t="s">
        <v>12349</v>
      </c>
      <c r="BF253" s="111" t="s">
        <v>12272</v>
      </c>
      <c r="BG253" s="103"/>
      <c r="BH253" s="103"/>
      <c r="BI253" s="103"/>
      <c r="BJ253" s="99"/>
      <c r="BK253" s="112" t="s">
        <v>1511</v>
      </c>
      <c r="BL253" s="102"/>
      <c r="BM253" s="99"/>
      <c r="BN253" s="99"/>
      <c r="BT253" s="99"/>
      <c r="BU253" s="99"/>
      <c r="BV253" s="99"/>
      <c r="BW253" s="99"/>
      <c r="BX253" s="99"/>
      <c r="CB253" s="5" t="s">
        <v>12273</v>
      </c>
    </row>
    <row r="254" ht="13.75" spans="1:80">
      <c r="A254" s="88" t="s">
        <v>12385</v>
      </c>
      <c r="B254" s="106" t="s">
        <v>1192</v>
      </c>
      <c r="C254" s="106" t="s">
        <v>7750</v>
      </c>
      <c r="D254" s="89" t="s">
        <v>494</v>
      </c>
      <c r="E254" s="135">
        <v>4</v>
      </c>
      <c r="F254" s="135">
        <v>122</v>
      </c>
      <c r="G254" s="90">
        <f t="shared" si="4"/>
        <v>488</v>
      </c>
      <c r="H254" s="94"/>
      <c r="I254" s="95"/>
      <c r="J254" s="95"/>
      <c r="K254" s="95"/>
      <c r="L254" s="95"/>
      <c r="M254" s="97"/>
      <c r="N254" s="94"/>
      <c r="O254" s="94"/>
      <c r="P254" s="94"/>
      <c r="Q254" s="94"/>
      <c r="R254" s="94"/>
      <c r="S254" s="91"/>
      <c r="T254" s="92"/>
      <c r="U254" s="113">
        <v>43</v>
      </c>
      <c r="V254" s="92">
        <v>41</v>
      </c>
      <c r="W254" s="92">
        <v>60</v>
      </c>
      <c r="X254" s="93"/>
      <c r="Y254" s="91"/>
      <c r="Z254" s="113"/>
      <c r="AA254" s="113"/>
      <c r="AB254" s="92"/>
      <c r="AC254" s="92"/>
      <c r="AD254" s="93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>
        <v>37</v>
      </c>
      <c r="AO254" s="91">
        <v>47</v>
      </c>
      <c r="AP254" s="91">
        <v>52</v>
      </c>
      <c r="AQ254" s="91"/>
      <c r="AR254" s="91"/>
      <c r="AS254" s="91"/>
      <c r="AT254" s="91"/>
      <c r="AU254" s="91"/>
      <c r="AV254" s="91"/>
      <c r="AW254" s="91"/>
      <c r="AX254" s="91"/>
      <c r="AY254" s="97"/>
      <c r="AZ254" s="97"/>
      <c r="BA254" s="97"/>
      <c r="BB254" s="97"/>
      <c r="BC254" s="99" t="s">
        <v>12337</v>
      </c>
      <c r="BD254" s="99" t="s">
        <v>12282</v>
      </c>
      <c r="BE254" s="99" t="s">
        <v>12350</v>
      </c>
      <c r="BF254" s="111" t="s">
        <v>12272</v>
      </c>
      <c r="BG254" s="103"/>
      <c r="BH254" s="103"/>
      <c r="BI254" s="103"/>
      <c r="BJ254" s="99"/>
      <c r="BK254" s="112" t="s">
        <v>1511</v>
      </c>
      <c r="BL254" s="102"/>
      <c r="BM254" s="99"/>
      <c r="BN254" s="99"/>
      <c r="BT254" s="99"/>
      <c r="BU254" s="99"/>
      <c r="BV254" s="99"/>
      <c r="BW254" s="99"/>
      <c r="BX254" s="99"/>
      <c r="CB254" s="5" t="s">
        <v>12273</v>
      </c>
    </row>
    <row r="255" ht="13.75" spans="1:80">
      <c r="A255" s="88" t="s">
        <v>12385</v>
      </c>
      <c r="B255" s="106" t="s">
        <v>1192</v>
      </c>
      <c r="C255" s="106" t="s">
        <v>1190</v>
      </c>
      <c r="D255" s="89" t="s">
        <v>12266</v>
      </c>
      <c r="E255" s="135">
        <v>4</v>
      </c>
      <c r="F255" s="135">
        <v>53</v>
      </c>
      <c r="G255" s="90">
        <f t="shared" si="4"/>
        <v>212</v>
      </c>
      <c r="H255" s="94"/>
      <c r="I255" s="95"/>
      <c r="J255" s="95"/>
      <c r="K255" s="95"/>
      <c r="L255" s="95"/>
      <c r="M255" s="97"/>
      <c r="N255" s="94"/>
      <c r="O255" s="94"/>
      <c r="P255" s="94"/>
      <c r="Q255" s="94"/>
      <c r="R255" s="94"/>
      <c r="S255" s="91"/>
      <c r="T255" s="92"/>
      <c r="U255" s="113">
        <v>23</v>
      </c>
      <c r="V255" s="92">
        <v>24</v>
      </c>
      <c r="W255" s="92">
        <v>7</v>
      </c>
      <c r="X255" s="93"/>
      <c r="Y255" s="91"/>
      <c r="Z255" s="113"/>
      <c r="AA255" s="132">
        <v>22</v>
      </c>
      <c r="AB255" s="133">
        <v>17</v>
      </c>
      <c r="AC255" s="133">
        <v>6</v>
      </c>
      <c r="AD255" s="117">
        <v>38</v>
      </c>
      <c r="AE255" s="91"/>
      <c r="AF255" s="91"/>
      <c r="AG255" s="91"/>
      <c r="AH255" s="91"/>
      <c r="AI255" s="91"/>
      <c r="AJ255" s="91"/>
      <c r="AK255" s="91"/>
      <c r="AL255" s="91"/>
      <c r="AM255" s="91"/>
      <c r="AN255" s="91">
        <v>20</v>
      </c>
      <c r="AO255" s="91">
        <v>20</v>
      </c>
      <c r="AP255" s="91">
        <v>8</v>
      </c>
      <c r="AQ255" s="91">
        <v>38</v>
      </c>
      <c r="AR255" s="91"/>
      <c r="AS255" s="91"/>
      <c r="AT255" s="171">
        <v>30</v>
      </c>
      <c r="AU255" s="171">
        <v>27</v>
      </c>
      <c r="AV255" s="171">
        <v>7</v>
      </c>
      <c r="AW255" s="171">
        <v>6</v>
      </c>
      <c r="AX255" s="211">
        <v>38</v>
      </c>
      <c r="AY255" s="97"/>
      <c r="AZ255" s="97"/>
      <c r="BA255" s="97"/>
      <c r="BB255" s="97"/>
      <c r="BC255" s="99" t="s">
        <v>12336</v>
      </c>
      <c r="BD255" s="99" t="s">
        <v>12280</v>
      </c>
      <c r="BE255" s="99" t="s">
        <v>12349</v>
      </c>
      <c r="BF255" s="111" t="s">
        <v>12272</v>
      </c>
      <c r="BG255" s="103"/>
      <c r="BH255" s="103"/>
      <c r="BI255" s="103"/>
      <c r="BJ255" s="99"/>
      <c r="BK255" s="112" t="s">
        <v>1511</v>
      </c>
      <c r="BL255" s="102"/>
      <c r="BM255" s="99"/>
      <c r="BN255" s="99"/>
      <c r="BT255" s="99"/>
      <c r="BU255" s="99"/>
      <c r="BV255" s="99"/>
      <c r="BW255" s="99"/>
      <c r="BX255" s="99"/>
      <c r="CB255" s="5" t="s">
        <v>12273</v>
      </c>
    </row>
    <row r="256" ht="13.75" spans="1:80">
      <c r="A256" s="88" t="s">
        <v>12385</v>
      </c>
      <c r="B256" s="106" t="s">
        <v>1192</v>
      </c>
      <c r="C256" s="106" t="s">
        <v>1190</v>
      </c>
      <c r="D256" s="89" t="s">
        <v>494</v>
      </c>
      <c r="E256" s="135">
        <v>4</v>
      </c>
      <c r="F256" s="135">
        <v>122</v>
      </c>
      <c r="G256" s="90">
        <f t="shared" si="4"/>
        <v>488</v>
      </c>
      <c r="H256" s="94"/>
      <c r="I256" s="95"/>
      <c r="J256" s="95"/>
      <c r="K256" s="95"/>
      <c r="L256" s="95"/>
      <c r="M256" s="97"/>
      <c r="N256" s="94"/>
      <c r="O256" s="94"/>
      <c r="P256" s="94"/>
      <c r="Q256" s="94"/>
      <c r="R256" s="94"/>
      <c r="S256" s="91"/>
      <c r="T256" s="92"/>
      <c r="U256" s="113">
        <v>43</v>
      </c>
      <c r="V256" s="92">
        <v>41</v>
      </c>
      <c r="W256" s="92">
        <v>60</v>
      </c>
      <c r="X256" s="93"/>
      <c r="Y256" s="91"/>
      <c r="Z256" s="113"/>
      <c r="AA256" s="132">
        <v>40</v>
      </c>
      <c r="AB256" s="133">
        <v>37</v>
      </c>
      <c r="AC256" s="133">
        <v>56</v>
      </c>
      <c r="AD256" s="117">
        <v>38</v>
      </c>
      <c r="AE256" s="91"/>
      <c r="AF256" s="91"/>
      <c r="AG256" s="91"/>
      <c r="AH256" s="91"/>
      <c r="AI256" s="91"/>
      <c r="AJ256" s="91"/>
      <c r="AK256" s="91"/>
      <c r="AL256" s="91"/>
      <c r="AM256" s="91"/>
      <c r="AN256" s="91">
        <v>42</v>
      </c>
      <c r="AO256" s="91">
        <v>45</v>
      </c>
      <c r="AP256" s="91">
        <v>47</v>
      </c>
      <c r="AQ256" s="91"/>
      <c r="AR256" s="91"/>
      <c r="AS256" s="113"/>
      <c r="AT256" s="132">
        <v>45</v>
      </c>
      <c r="AU256" s="132">
        <v>55</v>
      </c>
      <c r="AV256" s="133">
        <v>20</v>
      </c>
      <c r="AW256" s="133">
        <v>40</v>
      </c>
      <c r="AX256" s="117">
        <v>38</v>
      </c>
      <c r="AY256" s="97"/>
      <c r="AZ256" s="97"/>
      <c r="BA256" s="97"/>
      <c r="BB256" s="97"/>
      <c r="BC256" s="99" t="s">
        <v>12337</v>
      </c>
      <c r="BD256" s="99" t="s">
        <v>12282</v>
      </c>
      <c r="BE256" s="99" t="s">
        <v>12350</v>
      </c>
      <c r="BF256" s="111" t="s">
        <v>12272</v>
      </c>
      <c r="BG256" s="103"/>
      <c r="BH256" s="103"/>
      <c r="BI256" s="103"/>
      <c r="BJ256" s="99"/>
      <c r="BK256" s="112" t="s">
        <v>1511</v>
      </c>
      <c r="BL256" s="102"/>
      <c r="BM256" s="99"/>
      <c r="BN256" s="99"/>
      <c r="BT256" s="99"/>
      <c r="BU256" s="99"/>
      <c r="BV256" s="99"/>
      <c r="BW256" s="99"/>
      <c r="BX256" s="99"/>
      <c r="CB256" s="5" t="s">
        <v>12273</v>
      </c>
    </row>
    <row r="257" ht="13.75" spans="1:479">
      <c r="A257" s="88" t="s">
        <v>12386</v>
      </c>
      <c r="B257" s="106" t="s">
        <v>895</v>
      </c>
      <c r="C257" s="106" t="s">
        <v>893</v>
      </c>
      <c r="D257" s="89" t="s">
        <v>12266</v>
      </c>
      <c r="E257" s="135">
        <v>4</v>
      </c>
      <c r="F257" s="135">
        <v>298</v>
      </c>
      <c r="G257" s="90">
        <f t="shared" si="4"/>
        <v>1192</v>
      </c>
      <c r="H257" s="94"/>
      <c r="I257" s="95"/>
      <c r="J257" s="95"/>
      <c r="K257" s="95"/>
      <c r="L257" s="95"/>
      <c r="M257" s="97"/>
      <c r="N257" s="94"/>
      <c r="O257" s="94"/>
      <c r="P257" s="94"/>
      <c r="Q257" s="94"/>
      <c r="R257" s="94"/>
      <c r="S257" s="91"/>
      <c r="T257" s="92"/>
      <c r="U257" s="113">
        <v>109</v>
      </c>
      <c r="V257" s="92">
        <v>78</v>
      </c>
      <c r="W257" s="92">
        <v>28</v>
      </c>
      <c r="X257" s="93"/>
      <c r="Y257" s="91"/>
      <c r="Z257" s="113"/>
      <c r="AA257" s="104">
        <v>97</v>
      </c>
      <c r="AB257" s="105">
        <v>78</v>
      </c>
      <c r="AC257" s="105">
        <v>29</v>
      </c>
      <c r="AD257" s="93"/>
      <c r="AE257" s="94"/>
      <c r="AF257" s="94"/>
      <c r="AG257" s="94"/>
      <c r="AH257" s="94"/>
      <c r="AI257" s="94"/>
      <c r="AJ257" s="94"/>
      <c r="AK257" s="94"/>
      <c r="AL257" s="91"/>
      <c r="AM257" s="91"/>
      <c r="AN257" s="167">
        <v>88</v>
      </c>
      <c r="AO257" s="167">
        <v>79</v>
      </c>
      <c r="AP257" s="167">
        <v>32</v>
      </c>
      <c r="AQ257" s="167">
        <v>38</v>
      </c>
      <c r="AR257" s="94"/>
      <c r="AS257" s="96"/>
      <c r="AT257" s="159"/>
      <c r="AU257" s="159"/>
      <c r="AV257" s="160"/>
      <c r="AW257" s="160"/>
      <c r="AX257" s="161"/>
      <c r="AY257" s="97"/>
      <c r="AZ257" s="97"/>
      <c r="BA257" s="97"/>
      <c r="BB257" s="97"/>
      <c r="BC257" s="99" t="s">
        <v>12280</v>
      </c>
      <c r="BD257" s="99" t="s">
        <v>12271</v>
      </c>
      <c r="BE257" s="99" t="s">
        <v>12279</v>
      </c>
      <c r="BF257" s="111" t="s">
        <v>12272</v>
      </c>
      <c r="BG257" s="103"/>
      <c r="BH257" s="103"/>
      <c r="BI257" s="103"/>
      <c r="BJ257" s="99"/>
      <c r="BK257" s="112" t="s">
        <v>1511</v>
      </c>
      <c r="BL257" s="102"/>
      <c r="BM257" s="99"/>
      <c r="BN257" s="99"/>
      <c r="BO257" s="13" t="s">
        <v>12387</v>
      </c>
      <c r="BT257" s="99"/>
      <c r="BU257" s="99"/>
      <c r="BV257" s="99"/>
      <c r="BW257" s="99"/>
      <c r="BX257" s="99"/>
      <c r="CB257" s="5" t="s">
        <v>12273</v>
      </c>
    </row>
    <row r="258" ht="13.75" spans="1:479">
      <c r="A258" s="88" t="s">
        <v>12386</v>
      </c>
      <c r="B258" s="106" t="s">
        <v>895</v>
      </c>
      <c r="C258" s="106" t="s">
        <v>893</v>
      </c>
      <c r="D258" s="89" t="s">
        <v>494</v>
      </c>
      <c r="E258" s="135">
        <v>4</v>
      </c>
      <c r="F258" s="135">
        <v>112</v>
      </c>
      <c r="G258" s="90">
        <f t="shared" si="4"/>
        <v>448</v>
      </c>
      <c r="H258" s="94"/>
      <c r="I258" s="95"/>
      <c r="J258" s="95"/>
      <c r="K258" s="95"/>
      <c r="L258" s="95"/>
      <c r="M258" s="97"/>
      <c r="N258" s="94"/>
      <c r="O258" s="94"/>
      <c r="P258" s="94"/>
      <c r="Q258" s="94"/>
      <c r="R258" s="94"/>
      <c r="S258" s="91"/>
      <c r="T258" s="92"/>
      <c r="U258" s="113">
        <v>42</v>
      </c>
      <c r="V258" s="92">
        <v>43</v>
      </c>
      <c r="W258" s="92">
        <v>54</v>
      </c>
      <c r="X258" s="93"/>
      <c r="Y258" s="91"/>
      <c r="Z258" s="113"/>
      <c r="AA258" s="104">
        <v>29</v>
      </c>
      <c r="AB258" s="105">
        <v>50</v>
      </c>
      <c r="AC258" s="105">
        <v>54</v>
      </c>
      <c r="AD258" s="93"/>
      <c r="AE258" s="94"/>
      <c r="AF258" s="94"/>
      <c r="AG258" s="94"/>
      <c r="AH258" s="94"/>
      <c r="AI258" s="94"/>
      <c r="AJ258" s="94"/>
      <c r="AK258" s="94"/>
      <c r="AL258" s="91"/>
      <c r="AM258" s="91"/>
      <c r="AN258" s="167">
        <v>28</v>
      </c>
      <c r="AO258" s="167">
        <v>41</v>
      </c>
      <c r="AP258" s="167">
        <v>57</v>
      </c>
      <c r="AQ258" s="167">
        <v>38</v>
      </c>
      <c r="AR258" s="94"/>
      <c r="AS258" s="96"/>
      <c r="AT258" s="159"/>
      <c r="AU258" s="159"/>
      <c r="AV258" s="160"/>
      <c r="AW258" s="160"/>
      <c r="AX258" s="161"/>
      <c r="AY258" s="97"/>
      <c r="AZ258" s="97"/>
      <c r="BA258" s="97"/>
      <c r="BB258" s="97"/>
      <c r="BC258" s="99" t="s">
        <v>12282</v>
      </c>
      <c r="BD258" s="99" t="s">
        <v>12275</v>
      </c>
      <c r="BE258" s="99" t="s">
        <v>12281</v>
      </c>
      <c r="BF258" s="111" t="s">
        <v>12272</v>
      </c>
      <c r="BG258" s="103"/>
      <c r="BH258" s="103"/>
      <c r="BI258" s="103"/>
      <c r="BJ258" s="99"/>
      <c r="BK258" s="112" t="s">
        <v>1511</v>
      </c>
      <c r="BL258" s="102"/>
      <c r="BM258" s="99"/>
      <c r="BN258" s="99"/>
      <c r="BO258" s="13" t="s">
        <v>12388</v>
      </c>
      <c r="BT258" s="99"/>
      <c r="BU258" s="99"/>
      <c r="BV258" s="99"/>
      <c r="BW258" s="99"/>
      <c r="BX258" s="99"/>
      <c r="CB258" s="5" t="s">
        <v>12273</v>
      </c>
    </row>
    <row r="259" ht="13.75" spans="1:479">
      <c r="A259" s="88" t="s">
        <v>12386</v>
      </c>
      <c r="B259" s="106" t="s">
        <v>895</v>
      </c>
      <c r="C259" s="106" t="s">
        <v>9767</v>
      </c>
      <c r="D259" s="89" t="s">
        <v>12266</v>
      </c>
      <c r="E259" s="135">
        <v>4</v>
      </c>
      <c r="F259" s="135">
        <v>298</v>
      </c>
      <c r="G259" s="90">
        <f t="shared" si="4"/>
        <v>1192</v>
      </c>
      <c r="H259" s="94"/>
      <c r="I259" s="95"/>
      <c r="J259" s="95"/>
      <c r="K259" s="95"/>
      <c r="L259" s="95"/>
      <c r="M259" s="97"/>
      <c r="N259" s="94"/>
      <c r="O259" s="94"/>
      <c r="P259" s="94"/>
      <c r="Q259" s="94"/>
      <c r="R259" s="94"/>
      <c r="S259" s="91"/>
      <c r="T259" s="92"/>
      <c r="U259" s="113">
        <v>102</v>
      </c>
      <c r="V259" s="92">
        <v>69</v>
      </c>
      <c r="W259" s="92">
        <v>30</v>
      </c>
      <c r="X259" s="93"/>
      <c r="Y259" s="91"/>
      <c r="Z259" s="113"/>
      <c r="AA259" s="113">
        <v>89</v>
      </c>
      <c r="AB259" s="92">
        <v>78</v>
      </c>
      <c r="AC259" s="92">
        <v>27</v>
      </c>
      <c r="AD259" s="93"/>
      <c r="AE259" s="94"/>
      <c r="AF259" s="94"/>
      <c r="AG259" s="94"/>
      <c r="AH259" s="94"/>
      <c r="AI259" s="94"/>
      <c r="AJ259" s="94"/>
      <c r="AK259" s="94"/>
      <c r="AL259" s="91"/>
      <c r="AM259" s="91"/>
      <c r="AN259" s="91">
        <v>83</v>
      </c>
      <c r="AO259" s="91">
        <v>78</v>
      </c>
      <c r="AP259" s="91">
        <v>33</v>
      </c>
      <c r="AQ259" s="91"/>
      <c r="AR259" s="94"/>
      <c r="AS259" s="96"/>
      <c r="AT259" s="96"/>
      <c r="AU259" s="96"/>
      <c r="AV259" s="95"/>
      <c r="AW259" s="95"/>
      <c r="AX259" s="97"/>
      <c r="AY259" s="97"/>
      <c r="AZ259" s="97"/>
      <c r="BA259" s="97"/>
      <c r="BB259" s="97"/>
      <c r="BC259" s="99" t="s">
        <v>12280</v>
      </c>
      <c r="BD259" s="99" t="s">
        <v>12271</v>
      </c>
      <c r="BE259" s="99" t="s">
        <v>12279</v>
      </c>
      <c r="BF259" s="111" t="s">
        <v>12272</v>
      </c>
      <c r="BG259" s="103"/>
      <c r="BH259" s="103"/>
      <c r="BI259" s="103"/>
      <c r="BJ259" s="99"/>
      <c r="BK259" s="112" t="s">
        <v>1511</v>
      </c>
      <c r="BL259" s="102"/>
      <c r="BM259" s="99"/>
      <c r="BN259" s="99"/>
      <c r="BO259" s="13" t="s">
        <v>12387</v>
      </c>
      <c r="BT259" s="99"/>
      <c r="BU259" s="99"/>
      <c r="BV259" s="99"/>
      <c r="BW259" s="99"/>
      <c r="BX259" s="99"/>
      <c r="CB259" s="5" t="s">
        <v>12273</v>
      </c>
    </row>
    <row r="260" ht="13.75" spans="1:479">
      <c r="A260" s="88" t="s">
        <v>12386</v>
      </c>
      <c r="B260" s="106" t="s">
        <v>895</v>
      </c>
      <c r="C260" s="106" t="s">
        <v>9767</v>
      </c>
      <c r="D260" s="89" t="s">
        <v>494</v>
      </c>
      <c r="E260" s="135">
        <v>4</v>
      </c>
      <c r="F260" s="135">
        <v>112</v>
      </c>
      <c r="G260" s="90">
        <f t="shared" si="4"/>
        <v>448</v>
      </c>
      <c r="H260" s="94"/>
      <c r="I260" s="95"/>
      <c r="J260" s="95"/>
      <c r="K260" s="95"/>
      <c r="L260" s="95"/>
      <c r="M260" s="97"/>
      <c r="N260" s="94"/>
      <c r="O260" s="94"/>
      <c r="P260" s="94"/>
      <c r="Q260" s="94"/>
      <c r="R260" s="94"/>
      <c r="S260" s="91"/>
      <c r="T260" s="92"/>
      <c r="U260" s="113">
        <v>38</v>
      </c>
      <c r="V260" s="92">
        <v>36</v>
      </c>
      <c r="W260" s="92">
        <v>58</v>
      </c>
      <c r="X260" s="93"/>
      <c r="Y260" s="91"/>
      <c r="Z260" s="113"/>
      <c r="AA260" s="113">
        <v>33</v>
      </c>
      <c r="AB260" s="92">
        <v>48</v>
      </c>
      <c r="AC260" s="92">
        <v>44</v>
      </c>
      <c r="AD260" s="93"/>
      <c r="AE260" s="94"/>
      <c r="AF260" s="94"/>
      <c r="AG260" s="94"/>
      <c r="AH260" s="94"/>
      <c r="AI260" s="94"/>
      <c r="AJ260" s="94"/>
      <c r="AK260" s="94"/>
      <c r="AL260" s="91"/>
      <c r="AM260" s="91"/>
      <c r="AN260" s="91">
        <v>28</v>
      </c>
      <c r="AO260" s="91">
        <v>43</v>
      </c>
      <c r="AP260" s="91">
        <v>75</v>
      </c>
      <c r="AQ260" s="91"/>
      <c r="AR260" s="94"/>
      <c r="AS260" s="96"/>
      <c r="AT260" s="96"/>
      <c r="AU260" s="96"/>
      <c r="AV260" s="95"/>
      <c r="AW260" s="95"/>
      <c r="AX260" s="97"/>
      <c r="AY260" s="97"/>
      <c r="AZ260" s="97"/>
      <c r="BA260" s="97"/>
      <c r="BB260" s="97"/>
      <c r="BC260" s="99" t="s">
        <v>12282</v>
      </c>
      <c r="BD260" s="99" t="s">
        <v>12275</v>
      </c>
      <c r="BE260" s="99" t="s">
        <v>12281</v>
      </c>
      <c r="BF260" s="111" t="s">
        <v>12272</v>
      </c>
      <c r="BG260" s="103"/>
      <c r="BH260" s="103"/>
      <c r="BI260" s="103"/>
      <c r="BJ260" s="99"/>
      <c r="BK260" s="112" t="s">
        <v>1511</v>
      </c>
      <c r="BL260" s="102"/>
      <c r="BM260" s="99"/>
      <c r="BN260" s="99"/>
      <c r="BO260" s="13" t="s">
        <v>12388</v>
      </c>
      <c r="BT260" s="99"/>
      <c r="BU260" s="99"/>
      <c r="BV260" s="99"/>
      <c r="BW260" s="99"/>
      <c r="BX260" s="99"/>
      <c r="CB260" s="5" t="s">
        <v>12273</v>
      </c>
    </row>
    <row r="261" ht="13.75" spans="1:479">
      <c r="A261" s="88" t="s">
        <v>12389</v>
      </c>
      <c r="B261" s="106" t="s">
        <v>9367</v>
      </c>
      <c r="C261" s="106" t="s">
        <v>9366</v>
      </c>
      <c r="D261" s="89" t="s">
        <v>12266</v>
      </c>
      <c r="E261" s="135">
        <v>6</v>
      </c>
      <c r="F261" s="135">
        <v>0</v>
      </c>
      <c r="G261" s="90">
        <f t="shared" si="4"/>
        <v>0</v>
      </c>
      <c r="H261" s="126"/>
      <c r="I261" s="127"/>
      <c r="J261" s="127"/>
      <c r="K261" s="127"/>
      <c r="L261" s="127"/>
      <c r="M261" s="128"/>
      <c r="N261" s="94"/>
      <c r="O261" s="94"/>
      <c r="P261" s="94"/>
      <c r="Q261" s="94"/>
      <c r="R261" s="94"/>
      <c r="S261" s="91"/>
      <c r="T261" s="92"/>
      <c r="U261" s="113"/>
      <c r="V261" s="92"/>
      <c r="W261" s="92"/>
      <c r="X261" s="93"/>
      <c r="Y261" s="91"/>
      <c r="Z261" s="113"/>
      <c r="AA261" s="113"/>
      <c r="AB261" s="92"/>
      <c r="AC261" s="92"/>
      <c r="AD261" s="93"/>
      <c r="AE261" s="94"/>
      <c r="AF261" s="94"/>
      <c r="AG261" s="94"/>
      <c r="AH261" s="94"/>
      <c r="AI261" s="94"/>
      <c r="AJ261" s="94"/>
      <c r="AK261" s="94"/>
      <c r="AL261" s="91"/>
      <c r="AM261" s="91"/>
      <c r="AN261" s="91"/>
      <c r="AO261" s="91"/>
      <c r="AP261" s="91"/>
      <c r="AQ261" s="91"/>
      <c r="AR261" s="94"/>
      <c r="AS261" s="96"/>
      <c r="AT261" s="96"/>
      <c r="AU261" s="96"/>
      <c r="AV261" s="95"/>
      <c r="AW261" s="95"/>
      <c r="AX261" s="97"/>
      <c r="AY261" s="97"/>
      <c r="AZ261" s="97"/>
      <c r="BA261" s="97"/>
      <c r="BB261" s="97"/>
      <c r="BC261" s="99" t="s">
        <v>12280</v>
      </c>
      <c r="BD261" s="99" t="s">
        <v>12271</v>
      </c>
      <c r="BE261" s="99"/>
      <c r="BF261" s="186"/>
      <c r="BG261" s="103"/>
      <c r="BH261" s="103"/>
      <c r="BI261" s="103"/>
      <c r="BJ261" s="99"/>
      <c r="BK261" s="112" t="s">
        <v>1511</v>
      </c>
      <c r="BL261" s="102"/>
      <c r="BM261" s="99"/>
      <c r="BN261" s="99"/>
      <c r="BO261" s="13" t="s">
        <v>12387</v>
      </c>
      <c r="BT261" s="99"/>
      <c r="BU261" s="99"/>
      <c r="BV261" s="99"/>
      <c r="BW261" s="99"/>
      <c r="BX261" s="99"/>
      <c r="CB261" s="5" t="s">
        <v>1511</v>
      </c>
    </row>
    <row r="262" ht="13.75" spans="1:479">
      <c r="A262" s="88" t="s">
        <v>12389</v>
      </c>
      <c r="B262" s="106" t="s">
        <v>9367</v>
      </c>
      <c r="C262" s="106" t="s">
        <v>9366</v>
      </c>
      <c r="D262" s="89" t="s">
        <v>494</v>
      </c>
      <c r="E262" s="135">
        <v>6</v>
      </c>
      <c r="F262" s="135">
        <v>77</v>
      </c>
      <c r="G262" s="90">
        <f t="shared" si="4"/>
        <v>462</v>
      </c>
      <c r="H262" s="126"/>
      <c r="I262" s="127"/>
      <c r="J262" s="127"/>
      <c r="K262" s="127"/>
      <c r="L262" s="127"/>
      <c r="M262" s="128"/>
      <c r="N262" s="94"/>
      <c r="O262" s="94"/>
      <c r="P262" s="94"/>
      <c r="Q262" s="94"/>
      <c r="R262" s="94"/>
      <c r="S262" s="91"/>
      <c r="T262" s="92"/>
      <c r="U262" s="113"/>
      <c r="V262" s="92"/>
      <c r="W262" s="92"/>
      <c r="X262" s="93"/>
      <c r="Y262" s="91"/>
      <c r="Z262" s="113"/>
      <c r="AA262" s="113"/>
      <c r="AB262" s="92"/>
      <c r="AC262" s="92"/>
      <c r="AD262" s="93"/>
      <c r="AE262" s="94"/>
      <c r="AF262" s="94"/>
      <c r="AG262" s="94"/>
      <c r="AH262" s="94"/>
      <c r="AI262" s="94"/>
      <c r="AJ262" s="94"/>
      <c r="AK262" s="94"/>
      <c r="AL262" s="91"/>
      <c r="AM262" s="91"/>
      <c r="AN262" s="91"/>
      <c r="AO262" s="91"/>
      <c r="AP262" s="91"/>
      <c r="AQ262" s="91"/>
      <c r="AR262" s="94"/>
      <c r="AS262" s="96"/>
      <c r="AT262" s="96"/>
      <c r="AU262" s="96"/>
      <c r="AV262" s="95"/>
      <c r="AW262" s="95"/>
      <c r="AX262" s="97"/>
      <c r="AY262" s="97"/>
      <c r="AZ262" s="97"/>
      <c r="BA262" s="97"/>
      <c r="BB262" s="97"/>
      <c r="BC262" s="99" t="s">
        <v>12282</v>
      </c>
      <c r="BD262" s="99" t="s">
        <v>12275</v>
      </c>
      <c r="BE262" s="99"/>
      <c r="BF262" s="111" t="s">
        <v>12272</v>
      </c>
      <c r="BG262" s="103"/>
      <c r="BH262" s="103"/>
      <c r="BI262" s="103"/>
      <c r="BJ262" s="99"/>
      <c r="BK262" s="112" t="s">
        <v>1511</v>
      </c>
      <c r="BL262" s="102"/>
      <c r="BM262" s="99"/>
      <c r="BN262" s="99"/>
      <c r="BO262" s="13" t="s">
        <v>12388</v>
      </c>
      <c r="BT262" s="99"/>
      <c r="BU262" s="99"/>
      <c r="BV262" s="99"/>
      <c r="BW262" s="99"/>
      <c r="BX262" s="99"/>
      <c r="CB262" s="5" t="s">
        <v>12273</v>
      </c>
    </row>
    <row r="263" ht="13.75" spans="1:479">
      <c r="A263" s="88" t="s">
        <v>12390</v>
      </c>
      <c r="B263" s="106" t="s">
        <v>859</v>
      </c>
      <c r="C263" s="106" t="s">
        <v>9902</v>
      </c>
      <c r="D263" s="169" t="s">
        <v>12266</v>
      </c>
      <c r="E263" s="88">
        <v>4</v>
      </c>
      <c r="F263" s="88">
        <v>472</v>
      </c>
      <c r="G263" s="170">
        <f t="shared" si="4"/>
        <v>1888</v>
      </c>
      <c r="H263" s="94"/>
      <c r="I263" s="95"/>
      <c r="J263" s="95"/>
      <c r="K263" s="95"/>
      <c r="L263" s="95"/>
      <c r="M263" s="97"/>
      <c r="N263" s="94"/>
      <c r="O263" s="94"/>
      <c r="P263" s="94"/>
      <c r="Q263" s="94"/>
      <c r="R263" s="94"/>
      <c r="S263" s="91"/>
      <c r="T263" s="92"/>
      <c r="U263" s="113"/>
      <c r="V263" s="92"/>
      <c r="W263" s="92"/>
      <c r="X263" s="93"/>
      <c r="Y263" s="91"/>
      <c r="Z263" s="113"/>
      <c r="AA263" s="113"/>
      <c r="AB263" s="92"/>
      <c r="AC263" s="92"/>
      <c r="AD263" s="93"/>
      <c r="AE263" s="94"/>
      <c r="AF263" s="94"/>
      <c r="AG263" s="94"/>
      <c r="AH263" s="94"/>
      <c r="AI263" s="94"/>
      <c r="AJ263" s="94"/>
      <c r="AK263" s="94"/>
      <c r="AL263" s="91"/>
      <c r="AM263" s="91"/>
      <c r="AN263" s="91"/>
      <c r="AO263" s="91"/>
      <c r="AP263" s="91"/>
      <c r="AQ263" s="91"/>
      <c r="AR263" s="94"/>
      <c r="AS263" s="96"/>
      <c r="AT263" s="96"/>
      <c r="AU263" s="96"/>
      <c r="AV263" s="95"/>
      <c r="AW263" s="95"/>
      <c r="AX263" s="97"/>
      <c r="AY263" s="97"/>
      <c r="AZ263" s="97"/>
      <c r="BA263" s="97"/>
      <c r="BB263" s="97"/>
      <c r="BC263" s="98" t="s">
        <v>12280</v>
      </c>
      <c r="BD263" s="98" t="s">
        <v>12279</v>
      </c>
      <c r="BE263" s="98" t="s">
        <v>12271</v>
      </c>
      <c r="BF263" s="212" t="s">
        <v>12272</v>
      </c>
      <c r="BG263" s="98"/>
      <c r="BH263" s="98"/>
      <c r="BI263" s="98"/>
      <c r="BJ263" s="98"/>
      <c r="BK263" s="101" t="s">
        <v>1511</v>
      </c>
      <c r="BL263" s="98"/>
      <c r="BM263" s="98"/>
      <c r="BN263" s="98"/>
      <c r="BO263" s="4"/>
      <c r="BP263" s="4"/>
      <c r="BQ263" s="4"/>
      <c r="BR263" s="4"/>
      <c r="BS263" s="4"/>
      <c r="BT263" s="98"/>
      <c r="BU263" s="98"/>
      <c r="BV263" s="98"/>
      <c r="BW263" s="98"/>
      <c r="BX263" s="98"/>
      <c r="BY263" s="4"/>
      <c r="BZ263" s="4"/>
      <c r="CA263" s="4"/>
      <c r="CB263" s="4" t="s">
        <v>12273</v>
      </c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4"/>
      <c r="KS263" s="4"/>
      <c r="KT263" s="4"/>
      <c r="KU263" s="4"/>
      <c r="KV263" s="4"/>
      <c r="KW263" s="4"/>
      <c r="KX263" s="4"/>
      <c r="KY263" s="4"/>
      <c r="KZ263" s="4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4"/>
      <c r="MA263" s="4"/>
      <c r="MB263" s="4"/>
      <c r="MC263" s="4"/>
      <c r="MD263" s="4"/>
      <c r="ME263" s="4"/>
      <c r="MF263" s="4"/>
      <c r="MG263" s="4"/>
      <c r="MH263" s="4"/>
      <c r="MI263" s="4"/>
      <c r="MJ263" s="4"/>
      <c r="MK263" s="4"/>
      <c r="ML263" s="4"/>
      <c r="MM263" s="4"/>
      <c r="MN263" s="4"/>
      <c r="MO263" s="4"/>
      <c r="MP263" s="4"/>
      <c r="MQ263" s="4"/>
      <c r="MR263" s="4"/>
      <c r="MS263" s="4"/>
      <c r="MT263" s="4"/>
      <c r="MU263" s="4"/>
      <c r="MV263" s="4"/>
      <c r="MW263" s="4"/>
      <c r="MX263" s="4"/>
      <c r="MY263" s="4"/>
      <c r="MZ263" s="4"/>
      <c r="NA263" s="4"/>
      <c r="NB263" s="4"/>
      <c r="NC263" s="4"/>
      <c r="ND263" s="4"/>
      <c r="NE263" s="4"/>
      <c r="NF263" s="4"/>
      <c r="NG263" s="4"/>
      <c r="NH263" s="4"/>
      <c r="NI263" s="4"/>
      <c r="NJ263" s="4"/>
      <c r="NK263" s="4"/>
      <c r="NL263" s="4"/>
      <c r="NM263" s="4"/>
      <c r="NN263" s="4"/>
      <c r="NO263" s="4"/>
      <c r="NP263" s="4"/>
      <c r="NQ263" s="4"/>
      <c r="NR263" s="4"/>
      <c r="NS263" s="4"/>
      <c r="NT263" s="4"/>
      <c r="NU263" s="4"/>
      <c r="NV263" s="4"/>
      <c r="NW263" s="4"/>
      <c r="NX263" s="4"/>
      <c r="NY263" s="4"/>
      <c r="NZ263" s="4"/>
      <c r="OA263" s="4"/>
      <c r="OB263" s="4"/>
      <c r="OC263" s="4"/>
      <c r="OD263" s="4"/>
      <c r="OE263" s="4"/>
      <c r="OF263" s="4"/>
      <c r="OG263" s="4"/>
      <c r="OH263" s="4"/>
      <c r="OI263" s="4"/>
      <c r="OJ263" s="4"/>
      <c r="OK263" s="4"/>
      <c r="OL263" s="4"/>
      <c r="OM263" s="4"/>
      <c r="ON263" s="4"/>
      <c r="OO263" s="4"/>
      <c r="OP263" s="4"/>
      <c r="OQ263" s="4"/>
      <c r="OR263" s="4"/>
      <c r="OS263" s="4"/>
      <c r="OT263" s="4"/>
      <c r="OU263" s="4"/>
      <c r="OV263" s="4"/>
      <c r="OW263" s="4"/>
      <c r="OX263" s="4"/>
      <c r="OY263" s="4"/>
      <c r="OZ263" s="4"/>
      <c r="PA263" s="4"/>
      <c r="PB263" s="4"/>
      <c r="PC263" s="4"/>
      <c r="PD263" s="4"/>
      <c r="PE263" s="4"/>
      <c r="PF263" s="4"/>
      <c r="PG263" s="4"/>
      <c r="PH263" s="4"/>
      <c r="PI263" s="4"/>
      <c r="PJ263" s="4"/>
      <c r="PK263" s="4"/>
      <c r="PL263" s="4"/>
      <c r="PM263" s="4"/>
      <c r="PN263" s="4"/>
      <c r="PO263" s="4"/>
      <c r="PP263" s="4"/>
      <c r="PQ263" s="4"/>
      <c r="PR263" s="4"/>
      <c r="PS263" s="4"/>
      <c r="PT263" s="4"/>
      <c r="PU263" s="4"/>
      <c r="PV263" s="4"/>
      <c r="PW263" s="4"/>
      <c r="PX263" s="4"/>
      <c r="PY263" s="4"/>
      <c r="PZ263" s="4"/>
      <c r="QA263" s="4"/>
      <c r="QB263" s="4"/>
      <c r="QC263" s="4"/>
      <c r="QD263" s="4"/>
      <c r="QE263" s="4"/>
      <c r="QF263" s="4"/>
      <c r="QG263" s="4"/>
      <c r="QH263" s="4"/>
      <c r="QI263" s="4"/>
      <c r="QJ263" s="4"/>
      <c r="QK263" s="4"/>
      <c r="QL263" s="4"/>
      <c r="QM263" s="4"/>
      <c r="QN263" s="4"/>
      <c r="QO263" s="4"/>
      <c r="QP263" s="4"/>
      <c r="QQ263" s="4"/>
      <c r="QR263" s="4"/>
      <c r="QS263" s="4"/>
      <c r="QT263" s="4"/>
      <c r="QU263" s="4"/>
      <c r="QV263" s="4"/>
      <c r="QW263" s="4"/>
      <c r="QX263" s="4"/>
      <c r="QY263" s="4"/>
      <c r="QZ263" s="4"/>
      <c r="RA263" s="4"/>
      <c r="RB263" s="4"/>
      <c r="RC263" s="4"/>
      <c r="RD263" s="4"/>
      <c r="RE263" s="4"/>
      <c r="RF263" s="4"/>
      <c r="RG263" s="4"/>
      <c r="RH263" s="4"/>
      <c r="RI263" s="4"/>
      <c r="RJ263" s="4"/>
      <c r="RK263" s="4"/>
    </row>
    <row r="264" ht="13.75" spans="1:479">
      <c r="A264" s="88" t="s">
        <v>12390</v>
      </c>
      <c r="B264" s="106" t="s">
        <v>859</v>
      </c>
      <c r="C264" s="106" t="s">
        <v>9902</v>
      </c>
      <c r="D264" s="169" t="s">
        <v>494</v>
      </c>
      <c r="E264" s="88">
        <v>4</v>
      </c>
      <c r="F264" s="88">
        <v>559</v>
      </c>
      <c r="G264" s="170">
        <f t="shared" si="4"/>
        <v>2236</v>
      </c>
      <c r="H264" s="94"/>
      <c r="I264" s="95"/>
      <c r="J264" s="95"/>
      <c r="K264" s="95"/>
      <c r="L264" s="95"/>
      <c r="M264" s="97"/>
      <c r="N264" s="94"/>
      <c r="O264" s="94"/>
      <c r="P264" s="94"/>
      <c r="Q264" s="94"/>
      <c r="R264" s="94"/>
      <c r="S264" s="91"/>
      <c r="T264" s="95"/>
      <c r="U264" s="113"/>
      <c r="V264" s="92"/>
      <c r="W264" s="92"/>
      <c r="X264" s="93"/>
      <c r="Y264" s="91"/>
      <c r="Z264" s="113"/>
      <c r="AA264" s="113"/>
      <c r="AB264" s="92"/>
      <c r="AC264" s="92"/>
      <c r="AD264" s="93"/>
      <c r="AE264" s="94"/>
      <c r="AF264" s="94"/>
      <c r="AG264" s="94"/>
      <c r="AH264" s="94"/>
      <c r="AI264" s="94"/>
      <c r="AJ264" s="94"/>
      <c r="AK264" s="94"/>
      <c r="AL264" s="91"/>
      <c r="AM264" s="91"/>
      <c r="AN264" s="91"/>
      <c r="AO264" s="91"/>
      <c r="AP264" s="91"/>
      <c r="AQ264" s="91"/>
      <c r="AR264" s="94"/>
      <c r="AS264" s="94"/>
      <c r="AT264" s="94"/>
      <c r="AU264" s="94"/>
      <c r="AV264" s="94"/>
      <c r="AW264" s="94"/>
      <c r="AX264" s="94"/>
      <c r="AY264" s="97"/>
      <c r="AZ264" s="97"/>
      <c r="BA264" s="97"/>
      <c r="BB264" s="97"/>
      <c r="BC264" s="98" t="s">
        <v>12282</v>
      </c>
      <c r="BD264" s="98" t="s">
        <v>12281</v>
      </c>
      <c r="BE264" s="98" t="s">
        <v>12275</v>
      </c>
      <c r="BF264" s="212" t="s">
        <v>12272</v>
      </c>
      <c r="BG264" s="98"/>
      <c r="BH264" s="98"/>
      <c r="BI264" s="98"/>
      <c r="BJ264" s="98"/>
      <c r="BK264" s="101" t="s">
        <v>1511</v>
      </c>
      <c r="BL264" s="98"/>
      <c r="BM264" s="98"/>
      <c r="BN264" s="98"/>
      <c r="BO264" s="4"/>
      <c r="BP264" s="4"/>
      <c r="BQ264" s="4"/>
      <c r="BR264" s="4"/>
      <c r="BS264" s="4"/>
      <c r="BT264" s="98"/>
      <c r="BU264" s="98"/>
      <c r="BV264" s="98"/>
      <c r="BW264" s="98"/>
      <c r="BX264" s="98"/>
      <c r="BY264" s="4"/>
      <c r="BZ264" s="4"/>
      <c r="CA264" s="4"/>
      <c r="CB264" s="4" t="s">
        <v>12273</v>
      </c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4"/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4"/>
      <c r="KS264" s="4"/>
      <c r="KT264" s="4"/>
      <c r="KU264" s="4"/>
      <c r="KV264" s="4"/>
      <c r="KW264" s="4"/>
      <c r="KX264" s="4"/>
      <c r="KY264" s="4"/>
      <c r="KZ264" s="4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  <c r="LL264" s="4"/>
      <c r="LM264" s="4"/>
      <c r="LN264" s="4"/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4"/>
      <c r="MA264" s="4"/>
      <c r="MB264" s="4"/>
      <c r="MC264" s="4"/>
      <c r="MD264" s="4"/>
      <c r="ME264" s="4"/>
      <c r="MF264" s="4"/>
      <c r="MG264" s="4"/>
      <c r="MH264" s="4"/>
      <c r="MI264" s="4"/>
      <c r="MJ264" s="4"/>
      <c r="MK264" s="4"/>
      <c r="ML264" s="4"/>
      <c r="MM264" s="4"/>
      <c r="MN264" s="4"/>
      <c r="MO264" s="4"/>
      <c r="MP264" s="4"/>
      <c r="MQ264" s="4"/>
      <c r="MR264" s="4"/>
      <c r="MS264" s="4"/>
      <c r="MT264" s="4"/>
      <c r="MU264" s="4"/>
      <c r="MV264" s="4"/>
      <c r="MW264" s="4"/>
      <c r="MX264" s="4"/>
      <c r="MY264" s="4"/>
      <c r="MZ264" s="4"/>
      <c r="NA264" s="4"/>
      <c r="NB264" s="4"/>
      <c r="NC264" s="4"/>
      <c r="ND264" s="4"/>
      <c r="NE264" s="4"/>
      <c r="NF264" s="4"/>
      <c r="NG264" s="4"/>
      <c r="NH264" s="4"/>
      <c r="NI264" s="4"/>
      <c r="NJ264" s="4"/>
      <c r="NK264" s="4"/>
      <c r="NL264" s="4"/>
      <c r="NM264" s="4"/>
      <c r="NN264" s="4"/>
      <c r="NO264" s="4"/>
      <c r="NP264" s="4"/>
      <c r="NQ264" s="4"/>
      <c r="NR264" s="4"/>
      <c r="NS264" s="4"/>
      <c r="NT264" s="4"/>
      <c r="NU264" s="4"/>
      <c r="NV264" s="4"/>
      <c r="NW264" s="4"/>
      <c r="NX264" s="4"/>
      <c r="NY264" s="4"/>
      <c r="NZ264" s="4"/>
      <c r="OA264" s="4"/>
      <c r="OB264" s="4"/>
      <c r="OC264" s="4"/>
      <c r="OD264" s="4"/>
      <c r="OE264" s="4"/>
      <c r="OF264" s="4"/>
      <c r="OG264" s="4"/>
      <c r="OH264" s="4"/>
      <c r="OI264" s="4"/>
      <c r="OJ264" s="4"/>
      <c r="OK264" s="4"/>
      <c r="OL264" s="4"/>
      <c r="OM264" s="4"/>
      <c r="ON264" s="4"/>
      <c r="OO264" s="4"/>
      <c r="OP264" s="4"/>
      <c r="OQ264" s="4"/>
      <c r="OR264" s="4"/>
      <c r="OS264" s="4"/>
      <c r="OT264" s="4"/>
      <c r="OU264" s="4"/>
      <c r="OV264" s="4"/>
      <c r="OW264" s="4"/>
      <c r="OX264" s="4"/>
      <c r="OY264" s="4"/>
      <c r="OZ264" s="4"/>
      <c r="PA264" s="4"/>
      <c r="PB264" s="4"/>
      <c r="PC264" s="4"/>
      <c r="PD264" s="4"/>
      <c r="PE264" s="4"/>
      <c r="PF264" s="4"/>
      <c r="PG264" s="4"/>
      <c r="PH264" s="4"/>
      <c r="PI264" s="4"/>
      <c r="PJ264" s="4"/>
      <c r="PK264" s="4"/>
      <c r="PL264" s="4"/>
      <c r="PM264" s="4"/>
      <c r="PN264" s="4"/>
      <c r="PO264" s="4"/>
      <c r="PP264" s="4"/>
      <c r="PQ264" s="4"/>
      <c r="PR264" s="4"/>
      <c r="PS264" s="4"/>
      <c r="PT264" s="4"/>
      <c r="PU264" s="4"/>
      <c r="PV264" s="4"/>
      <c r="PW264" s="4"/>
      <c r="PX264" s="4"/>
      <c r="PY264" s="4"/>
      <c r="PZ264" s="4"/>
      <c r="QA264" s="4"/>
      <c r="QB264" s="4"/>
      <c r="QC264" s="4"/>
      <c r="QD264" s="4"/>
      <c r="QE264" s="4"/>
      <c r="QF264" s="4"/>
      <c r="QG264" s="4"/>
      <c r="QH264" s="4"/>
      <c r="QI264" s="4"/>
      <c r="QJ264" s="4"/>
      <c r="QK264" s="4"/>
      <c r="QL264" s="4"/>
      <c r="QM264" s="4"/>
      <c r="QN264" s="4"/>
      <c r="QO264" s="4"/>
      <c r="QP264" s="4"/>
      <c r="QQ264" s="4"/>
      <c r="QR264" s="4"/>
      <c r="QS264" s="4"/>
      <c r="QT264" s="4"/>
      <c r="QU264" s="4"/>
      <c r="QV264" s="4"/>
      <c r="QW264" s="4"/>
      <c r="QX264" s="4"/>
      <c r="QY264" s="4"/>
      <c r="QZ264" s="4"/>
      <c r="RA264" s="4"/>
      <c r="RB264" s="4"/>
      <c r="RC264" s="4"/>
      <c r="RD264" s="4"/>
      <c r="RE264" s="4"/>
      <c r="RF264" s="4"/>
      <c r="RG264" s="4"/>
      <c r="RH264" s="4"/>
      <c r="RI264" s="4"/>
      <c r="RJ264" s="4"/>
      <c r="RK264" s="4"/>
    </row>
    <row r="265" ht="13.75" spans="1:479">
      <c r="A265" s="88" t="s">
        <v>12390</v>
      </c>
      <c r="B265" s="106" t="s">
        <v>859</v>
      </c>
      <c r="C265" s="106" t="s">
        <v>857</v>
      </c>
      <c r="D265" s="169" t="s">
        <v>12266</v>
      </c>
      <c r="E265" s="88">
        <v>4</v>
      </c>
      <c r="F265" s="88">
        <v>472</v>
      </c>
      <c r="G265" s="170">
        <f t="shared" si="4"/>
        <v>1888</v>
      </c>
      <c r="H265" s="94"/>
      <c r="I265" s="95"/>
      <c r="J265" s="95"/>
      <c r="K265" s="95"/>
      <c r="L265" s="95"/>
      <c r="M265" s="97"/>
      <c r="N265" s="94"/>
      <c r="O265" s="94"/>
      <c r="P265" s="94"/>
      <c r="Q265" s="94"/>
      <c r="R265" s="94"/>
      <c r="S265" s="91"/>
      <c r="T265" s="95"/>
      <c r="U265" s="113">
        <v>134</v>
      </c>
      <c r="V265" s="92">
        <v>130</v>
      </c>
      <c r="W265" s="92"/>
      <c r="X265" s="93"/>
      <c r="Y265" s="91"/>
      <c r="Z265" s="113"/>
      <c r="AA265" s="113">
        <v>185</v>
      </c>
      <c r="AB265" s="92">
        <v>158</v>
      </c>
      <c r="AC265" s="92">
        <v>40</v>
      </c>
      <c r="AD265" s="93"/>
      <c r="AE265" s="94"/>
      <c r="AF265" s="94"/>
      <c r="AG265" s="94"/>
      <c r="AH265" s="94"/>
      <c r="AI265" s="94"/>
      <c r="AJ265" s="94"/>
      <c r="AK265" s="94"/>
      <c r="AL265" s="91"/>
      <c r="AM265" s="91"/>
      <c r="AN265" s="91">
        <v>159</v>
      </c>
      <c r="AO265" s="91">
        <v>158</v>
      </c>
      <c r="AP265" s="91">
        <v>43</v>
      </c>
      <c r="AQ265" s="91"/>
      <c r="AR265" s="94"/>
      <c r="AS265" s="94"/>
      <c r="AT265" s="94"/>
      <c r="AU265" s="94"/>
      <c r="AV265" s="94"/>
      <c r="AW265" s="94"/>
      <c r="AX265" s="94"/>
      <c r="AY265" s="97"/>
      <c r="AZ265" s="97"/>
      <c r="BA265" s="97"/>
      <c r="BB265" s="97"/>
      <c r="BC265" s="98" t="s">
        <v>12280</v>
      </c>
      <c r="BD265" s="98" t="s">
        <v>12279</v>
      </c>
      <c r="BE265" s="98" t="s">
        <v>12271</v>
      </c>
      <c r="BF265" s="212" t="s">
        <v>12272</v>
      </c>
      <c r="BG265" s="98"/>
      <c r="BH265" s="98"/>
      <c r="BI265" s="98"/>
      <c r="BJ265" s="98"/>
      <c r="BK265" s="101" t="s">
        <v>1511</v>
      </c>
      <c r="BL265" s="98"/>
      <c r="BM265" s="98"/>
      <c r="BN265" s="98"/>
      <c r="BO265" s="4"/>
      <c r="BP265" s="4"/>
      <c r="BQ265" s="4"/>
      <c r="BR265" s="4"/>
      <c r="BS265" s="4"/>
      <c r="BT265" s="98"/>
      <c r="BU265" s="98"/>
      <c r="BV265" s="98"/>
      <c r="BW265" s="98"/>
      <c r="BX265" s="98"/>
      <c r="BY265" s="4"/>
      <c r="BZ265" s="4"/>
      <c r="CA265" s="4"/>
      <c r="CB265" s="4" t="s">
        <v>12273</v>
      </c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  <c r="MO265" s="4"/>
      <c r="MP265" s="4"/>
      <c r="MQ265" s="4"/>
      <c r="MR265" s="4"/>
      <c r="MS265" s="4"/>
      <c r="MT265" s="4"/>
      <c r="MU265" s="4"/>
      <c r="MV265" s="4"/>
      <c r="MW265" s="4"/>
      <c r="MX265" s="4"/>
      <c r="MY265" s="4"/>
      <c r="MZ265" s="4"/>
      <c r="NA265" s="4"/>
      <c r="NB265" s="4"/>
      <c r="NC265" s="4"/>
      <c r="ND265" s="4"/>
      <c r="NE265" s="4"/>
      <c r="NF265" s="4"/>
      <c r="NG265" s="4"/>
      <c r="NH265" s="4"/>
      <c r="NI265" s="4"/>
      <c r="NJ265" s="4"/>
      <c r="NK265" s="4"/>
      <c r="NL265" s="4"/>
      <c r="NM265" s="4"/>
      <c r="NN265" s="4"/>
      <c r="NO265" s="4"/>
      <c r="NP265" s="4"/>
      <c r="NQ265" s="4"/>
      <c r="NR265" s="4"/>
      <c r="NS265" s="4"/>
      <c r="NT265" s="4"/>
      <c r="NU265" s="4"/>
      <c r="NV265" s="4"/>
      <c r="NW265" s="4"/>
      <c r="NX265" s="4"/>
      <c r="NY265" s="4"/>
      <c r="NZ265" s="4"/>
      <c r="OA265" s="4"/>
      <c r="OB265" s="4"/>
      <c r="OC265" s="4"/>
      <c r="OD265" s="4"/>
      <c r="OE265" s="4"/>
      <c r="OF265" s="4"/>
      <c r="OG265" s="4"/>
      <c r="OH265" s="4"/>
      <c r="OI265" s="4"/>
      <c r="OJ265" s="4"/>
      <c r="OK265" s="4"/>
      <c r="OL265" s="4"/>
      <c r="OM265" s="4"/>
      <c r="ON265" s="4"/>
      <c r="OO265" s="4"/>
      <c r="OP265" s="4"/>
      <c r="OQ265" s="4"/>
      <c r="OR265" s="4"/>
      <c r="OS265" s="4"/>
      <c r="OT265" s="4"/>
      <c r="OU265" s="4"/>
      <c r="OV265" s="4"/>
      <c r="OW265" s="4"/>
      <c r="OX265" s="4"/>
      <c r="OY265" s="4"/>
      <c r="OZ265" s="4"/>
      <c r="PA265" s="4"/>
      <c r="PB265" s="4"/>
      <c r="PC265" s="4"/>
      <c r="PD265" s="4"/>
      <c r="PE265" s="4"/>
      <c r="PF265" s="4"/>
      <c r="PG265" s="4"/>
      <c r="PH265" s="4"/>
      <c r="PI265" s="4"/>
      <c r="PJ265" s="4"/>
      <c r="PK265" s="4"/>
      <c r="PL265" s="4"/>
      <c r="PM265" s="4"/>
      <c r="PN265" s="4"/>
      <c r="PO265" s="4"/>
      <c r="PP265" s="4"/>
      <c r="PQ265" s="4"/>
      <c r="PR265" s="4"/>
      <c r="PS265" s="4"/>
      <c r="PT265" s="4"/>
      <c r="PU265" s="4"/>
      <c r="PV265" s="4"/>
      <c r="PW265" s="4"/>
      <c r="PX265" s="4"/>
      <c r="PY265" s="4"/>
      <c r="PZ265" s="4"/>
      <c r="QA265" s="4"/>
      <c r="QB265" s="4"/>
      <c r="QC265" s="4"/>
      <c r="QD265" s="4"/>
      <c r="QE265" s="4"/>
      <c r="QF265" s="4"/>
      <c r="QG265" s="4"/>
      <c r="QH265" s="4"/>
      <c r="QI265" s="4"/>
      <c r="QJ265" s="4"/>
      <c r="QK265" s="4"/>
      <c r="QL265" s="4"/>
      <c r="QM265" s="4"/>
      <c r="QN265" s="4"/>
      <c r="QO265" s="4"/>
      <c r="QP265" s="4"/>
      <c r="QQ265" s="4"/>
      <c r="QR265" s="4"/>
      <c r="QS265" s="4"/>
      <c r="QT265" s="4"/>
      <c r="QU265" s="4"/>
      <c r="QV265" s="4"/>
      <c r="QW265" s="4"/>
      <c r="QX265" s="4"/>
      <c r="QY265" s="4"/>
      <c r="QZ265" s="4"/>
      <c r="RA265" s="4"/>
      <c r="RB265" s="4"/>
      <c r="RC265" s="4"/>
      <c r="RD265" s="4"/>
      <c r="RE265" s="4"/>
      <c r="RF265" s="4"/>
      <c r="RG265" s="4"/>
      <c r="RH265" s="4"/>
      <c r="RI265" s="4"/>
      <c r="RJ265" s="4"/>
      <c r="RK265" s="4"/>
    </row>
    <row r="266" ht="13.75" spans="1:479">
      <c r="A266" s="88" t="s">
        <v>12390</v>
      </c>
      <c r="B266" s="106" t="s">
        <v>859</v>
      </c>
      <c r="C266" s="106" t="s">
        <v>857</v>
      </c>
      <c r="D266" s="169" t="s">
        <v>494</v>
      </c>
      <c r="E266" s="88">
        <v>4</v>
      </c>
      <c r="F266" s="88">
        <v>559</v>
      </c>
      <c r="G266" s="170">
        <f t="shared" si="4"/>
        <v>2236</v>
      </c>
      <c r="H266" s="94"/>
      <c r="I266" s="95"/>
      <c r="J266" s="95"/>
      <c r="K266" s="95"/>
      <c r="L266" s="95"/>
      <c r="M266" s="97"/>
      <c r="N266" s="94"/>
      <c r="O266" s="94"/>
      <c r="P266" s="94"/>
      <c r="Q266" s="94"/>
      <c r="R266" s="94"/>
      <c r="S266" s="91"/>
      <c r="T266" s="95"/>
      <c r="U266" s="113"/>
      <c r="V266" s="92"/>
      <c r="W266" s="92"/>
      <c r="X266" s="93"/>
      <c r="Y266" s="91"/>
      <c r="Z266" s="113"/>
      <c r="AA266" s="113">
        <v>140</v>
      </c>
      <c r="AB266" s="92">
        <v>176</v>
      </c>
      <c r="AC266" s="92">
        <v>56</v>
      </c>
      <c r="AD266" s="93"/>
      <c r="AE266" s="94"/>
      <c r="AF266" s="94"/>
      <c r="AG266" s="94"/>
      <c r="AH266" s="94"/>
      <c r="AI266" s="94"/>
      <c r="AJ266" s="94"/>
      <c r="AK266" s="94"/>
      <c r="AL266" s="91"/>
      <c r="AM266" s="91"/>
      <c r="AN266" s="91">
        <v>170</v>
      </c>
      <c r="AO266" s="91">
        <v>198</v>
      </c>
      <c r="AP266" s="91">
        <v>80</v>
      </c>
      <c r="AQ266" s="91"/>
      <c r="AR266" s="94"/>
      <c r="AS266" s="96"/>
      <c r="AT266" s="96"/>
      <c r="AU266" s="96"/>
      <c r="AV266" s="95"/>
      <c r="AW266" s="95"/>
      <c r="AX266" s="97"/>
      <c r="AY266" s="97"/>
      <c r="AZ266" s="97"/>
      <c r="BA266" s="97"/>
      <c r="BB266" s="97"/>
      <c r="BC266" s="98" t="s">
        <v>12282</v>
      </c>
      <c r="BD266" s="98" t="s">
        <v>12281</v>
      </c>
      <c r="BE266" s="98" t="s">
        <v>12275</v>
      </c>
      <c r="BF266" s="212" t="s">
        <v>12272</v>
      </c>
      <c r="BG266" s="98"/>
      <c r="BH266" s="98"/>
      <c r="BI266" s="98"/>
      <c r="BJ266" s="98"/>
      <c r="BK266" s="101" t="s">
        <v>1511</v>
      </c>
      <c r="BL266" s="98"/>
      <c r="BM266" s="98"/>
      <c r="BN266" s="98"/>
      <c r="BO266" s="4"/>
      <c r="BP266" s="4"/>
      <c r="BQ266" s="4"/>
      <c r="BR266" s="4"/>
      <c r="BS266" s="4"/>
      <c r="BT266" s="98"/>
      <c r="BU266" s="98"/>
      <c r="BV266" s="98"/>
      <c r="BW266" s="98"/>
      <c r="BX266" s="98"/>
      <c r="BY266" s="4"/>
      <c r="BZ266" s="4"/>
      <c r="CA266" s="4"/>
      <c r="CB266" s="4" t="s">
        <v>12273</v>
      </c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4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/>
      <c r="JT266" s="4"/>
      <c r="JU266" s="4"/>
      <c r="JV266" s="4"/>
      <c r="JW266" s="4"/>
      <c r="JX266" s="4"/>
      <c r="JY266" s="4"/>
      <c r="JZ266" s="4"/>
      <c r="KA266" s="4"/>
      <c r="KB266" s="4"/>
      <c r="KC266" s="4"/>
      <c r="KD266" s="4"/>
      <c r="KE266" s="4"/>
      <c r="KF266" s="4"/>
      <c r="KG266" s="4"/>
      <c r="KH266" s="4"/>
      <c r="KI266" s="4"/>
      <c r="KJ266" s="4"/>
      <c r="KK266" s="4"/>
      <c r="KL266" s="4"/>
      <c r="KM266" s="4"/>
      <c r="KN266" s="4"/>
      <c r="KO266" s="4"/>
      <c r="KP266" s="4"/>
      <c r="KQ266" s="4"/>
      <c r="KR266" s="4"/>
      <c r="KS266" s="4"/>
      <c r="KT266" s="4"/>
      <c r="KU266" s="4"/>
      <c r="KV266" s="4"/>
      <c r="KW266" s="4"/>
      <c r="KX266" s="4"/>
      <c r="KY266" s="4"/>
      <c r="KZ266" s="4"/>
      <c r="LA266" s="4"/>
      <c r="LB266" s="4"/>
      <c r="LC266" s="4"/>
      <c r="LD266" s="4"/>
      <c r="LE266" s="4"/>
      <c r="LF266" s="4"/>
      <c r="LG266" s="4"/>
      <c r="LH266" s="4"/>
      <c r="LI266" s="4"/>
      <c r="LJ266" s="4"/>
      <c r="LK266" s="4"/>
      <c r="LL266" s="4"/>
      <c r="LM266" s="4"/>
      <c r="LN266" s="4"/>
      <c r="LO266" s="4"/>
      <c r="LP266" s="4"/>
      <c r="LQ266" s="4"/>
      <c r="LR266" s="4"/>
      <c r="LS266" s="4"/>
      <c r="LT266" s="4"/>
      <c r="LU266" s="4"/>
      <c r="LV266" s="4"/>
      <c r="LW266" s="4"/>
      <c r="LX266" s="4"/>
      <c r="LY266" s="4"/>
      <c r="LZ266" s="4"/>
      <c r="MA266" s="4"/>
      <c r="MB266" s="4"/>
      <c r="MC266" s="4"/>
      <c r="MD266" s="4"/>
      <c r="ME266" s="4"/>
      <c r="MF266" s="4"/>
      <c r="MG266" s="4"/>
      <c r="MH266" s="4"/>
      <c r="MI266" s="4"/>
      <c r="MJ266" s="4"/>
      <c r="MK266" s="4"/>
      <c r="ML266" s="4"/>
      <c r="MM266" s="4"/>
      <c r="MN266" s="4"/>
      <c r="MO266" s="4"/>
      <c r="MP266" s="4"/>
      <c r="MQ266" s="4"/>
      <c r="MR266" s="4"/>
      <c r="MS266" s="4"/>
      <c r="MT266" s="4"/>
      <c r="MU266" s="4"/>
      <c r="MV266" s="4"/>
      <c r="MW266" s="4"/>
      <c r="MX266" s="4"/>
      <c r="MY266" s="4"/>
      <c r="MZ266" s="4"/>
      <c r="NA266" s="4"/>
      <c r="NB266" s="4"/>
      <c r="NC266" s="4"/>
      <c r="ND266" s="4"/>
      <c r="NE266" s="4"/>
      <c r="NF266" s="4"/>
      <c r="NG266" s="4"/>
      <c r="NH266" s="4"/>
      <c r="NI266" s="4"/>
      <c r="NJ266" s="4"/>
      <c r="NK266" s="4"/>
      <c r="NL266" s="4"/>
      <c r="NM266" s="4"/>
      <c r="NN266" s="4"/>
      <c r="NO266" s="4"/>
      <c r="NP266" s="4"/>
      <c r="NQ266" s="4"/>
      <c r="NR266" s="4"/>
      <c r="NS266" s="4"/>
      <c r="NT266" s="4"/>
      <c r="NU266" s="4"/>
      <c r="NV266" s="4"/>
      <c r="NW266" s="4"/>
      <c r="NX266" s="4"/>
      <c r="NY266" s="4"/>
      <c r="NZ266" s="4"/>
      <c r="OA266" s="4"/>
      <c r="OB266" s="4"/>
      <c r="OC266" s="4"/>
      <c r="OD266" s="4"/>
      <c r="OE266" s="4"/>
      <c r="OF266" s="4"/>
      <c r="OG266" s="4"/>
      <c r="OH266" s="4"/>
      <c r="OI266" s="4"/>
      <c r="OJ266" s="4"/>
      <c r="OK266" s="4"/>
      <c r="OL266" s="4"/>
      <c r="OM266" s="4"/>
      <c r="ON266" s="4"/>
      <c r="OO266" s="4"/>
      <c r="OP266" s="4"/>
      <c r="OQ266" s="4"/>
      <c r="OR266" s="4"/>
      <c r="OS266" s="4"/>
      <c r="OT266" s="4"/>
      <c r="OU266" s="4"/>
      <c r="OV266" s="4"/>
      <c r="OW266" s="4"/>
      <c r="OX266" s="4"/>
      <c r="OY266" s="4"/>
      <c r="OZ266" s="4"/>
      <c r="PA266" s="4"/>
      <c r="PB266" s="4"/>
      <c r="PC266" s="4"/>
      <c r="PD266" s="4"/>
      <c r="PE266" s="4"/>
      <c r="PF266" s="4"/>
      <c r="PG266" s="4"/>
      <c r="PH266" s="4"/>
      <c r="PI266" s="4"/>
      <c r="PJ266" s="4"/>
      <c r="PK266" s="4"/>
      <c r="PL266" s="4"/>
      <c r="PM266" s="4"/>
      <c r="PN266" s="4"/>
      <c r="PO266" s="4"/>
      <c r="PP266" s="4"/>
      <c r="PQ266" s="4"/>
      <c r="PR266" s="4"/>
      <c r="PS266" s="4"/>
      <c r="PT266" s="4"/>
      <c r="PU266" s="4"/>
      <c r="PV266" s="4"/>
      <c r="PW266" s="4"/>
      <c r="PX266" s="4"/>
      <c r="PY266" s="4"/>
      <c r="PZ266" s="4"/>
      <c r="QA266" s="4"/>
      <c r="QB266" s="4"/>
      <c r="QC266" s="4"/>
      <c r="QD266" s="4"/>
      <c r="QE266" s="4"/>
      <c r="QF266" s="4"/>
      <c r="QG266" s="4"/>
      <c r="QH266" s="4"/>
      <c r="QI266" s="4"/>
      <c r="QJ266" s="4"/>
      <c r="QK266" s="4"/>
      <c r="QL266" s="4"/>
      <c r="QM266" s="4"/>
      <c r="QN266" s="4"/>
      <c r="QO266" s="4"/>
      <c r="QP266" s="4"/>
      <c r="QQ266" s="4"/>
      <c r="QR266" s="4"/>
      <c r="QS266" s="4"/>
      <c r="QT266" s="4"/>
      <c r="QU266" s="4"/>
      <c r="QV266" s="4"/>
      <c r="QW266" s="4"/>
      <c r="QX266" s="4"/>
      <c r="QY266" s="4"/>
      <c r="QZ266" s="4"/>
      <c r="RA266" s="4"/>
      <c r="RB266" s="4"/>
      <c r="RC266" s="4"/>
      <c r="RD266" s="4"/>
      <c r="RE266" s="4"/>
      <c r="RF266" s="4"/>
      <c r="RG266" s="4"/>
      <c r="RH266" s="4"/>
      <c r="RI266" s="4"/>
      <c r="RJ266" s="4"/>
      <c r="RK266" s="4"/>
    </row>
    <row r="267" ht="13.75" spans="1:479">
      <c r="A267" s="88" t="s">
        <v>12391</v>
      </c>
      <c r="B267" s="106" t="s">
        <v>9341</v>
      </c>
      <c r="C267" s="106" t="s">
        <v>9913</v>
      </c>
      <c r="D267" s="89" t="s">
        <v>12266</v>
      </c>
      <c r="E267" s="135">
        <v>4</v>
      </c>
      <c r="F267" s="135">
        <v>241</v>
      </c>
      <c r="G267" s="90">
        <f t="shared" si="4"/>
        <v>964</v>
      </c>
      <c r="H267" s="94"/>
      <c r="I267" s="95"/>
      <c r="J267" s="95"/>
      <c r="K267" s="95"/>
      <c r="L267" s="95"/>
      <c r="M267" s="97"/>
      <c r="N267" s="94"/>
      <c r="O267" s="94"/>
      <c r="P267" s="94"/>
      <c r="Q267" s="94"/>
      <c r="R267" s="94"/>
      <c r="S267" s="91"/>
      <c r="T267" s="92"/>
      <c r="U267" s="113"/>
      <c r="V267" s="92"/>
      <c r="W267" s="92"/>
      <c r="X267" s="93"/>
      <c r="Y267" s="91"/>
      <c r="Z267" s="113"/>
      <c r="AA267" s="113"/>
      <c r="AB267" s="92"/>
      <c r="AC267" s="92"/>
      <c r="AD267" s="93"/>
      <c r="AE267" s="94"/>
      <c r="AF267" s="94"/>
      <c r="AG267" s="94"/>
      <c r="AH267" s="94"/>
      <c r="AI267" s="94"/>
      <c r="AJ267" s="94"/>
      <c r="AK267" s="94"/>
      <c r="AL267" s="91"/>
      <c r="AM267" s="91"/>
      <c r="AN267" s="91"/>
      <c r="AO267" s="91"/>
      <c r="AP267" s="91"/>
      <c r="AQ267" s="91"/>
      <c r="AR267" s="94"/>
      <c r="AS267" s="96"/>
      <c r="AT267" s="96"/>
      <c r="AU267" s="96"/>
      <c r="AV267" s="95"/>
      <c r="AW267" s="95"/>
      <c r="AX267" s="97"/>
      <c r="AY267" s="97"/>
      <c r="AZ267" s="97"/>
      <c r="BA267" s="97"/>
      <c r="BB267" s="97"/>
      <c r="BC267" s="99" t="s">
        <v>12280</v>
      </c>
      <c r="BD267" s="99" t="s">
        <v>12279</v>
      </c>
      <c r="BE267" s="99" t="s">
        <v>12271</v>
      </c>
      <c r="BF267" s="213" t="s">
        <v>12272</v>
      </c>
      <c r="BG267" s="99"/>
      <c r="BH267" s="99"/>
      <c r="BI267" s="99"/>
      <c r="BJ267" s="99"/>
      <c r="BK267" s="112" t="s">
        <v>1511</v>
      </c>
      <c r="BL267" s="99"/>
      <c r="BM267" s="99"/>
      <c r="BN267" s="99"/>
      <c r="BT267" s="99"/>
      <c r="BU267" s="99"/>
      <c r="BV267" s="99"/>
      <c r="BW267" s="99"/>
      <c r="BX267" s="99"/>
      <c r="CB267" s="4" t="s">
        <v>12273</v>
      </c>
    </row>
    <row r="268" ht="13.75" spans="1:479">
      <c r="A268" s="88" t="s">
        <v>12391</v>
      </c>
      <c r="B268" s="106" t="s">
        <v>9341</v>
      </c>
      <c r="C268" s="106" t="s">
        <v>9913</v>
      </c>
      <c r="D268" s="89" t="s">
        <v>494</v>
      </c>
      <c r="E268" s="135">
        <v>4</v>
      </c>
      <c r="F268" s="135">
        <v>418</v>
      </c>
      <c r="G268" s="90">
        <f t="shared" si="4"/>
        <v>1672</v>
      </c>
      <c r="H268" s="94"/>
      <c r="I268" s="95"/>
      <c r="J268" s="95"/>
      <c r="K268" s="95"/>
      <c r="L268" s="95"/>
      <c r="M268" s="97"/>
      <c r="N268" s="94"/>
      <c r="O268" s="94"/>
      <c r="P268" s="94"/>
      <c r="Q268" s="94"/>
      <c r="R268" s="94"/>
      <c r="S268" s="91"/>
      <c r="T268" s="92"/>
      <c r="U268" s="113"/>
      <c r="V268" s="92"/>
      <c r="W268" s="92"/>
      <c r="X268" s="93"/>
      <c r="Y268" s="91"/>
      <c r="Z268" s="113"/>
      <c r="AA268" s="113"/>
      <c r="AB268" s="92"/>
      <c r="AC268" s="92"/>
      <c r="AD268" s="93"/>
      <c r="AE268" s="94"/>
      <c r="AF268" s="94"/>
      <c r="AG268" s="94"/>
      <c r="AH268" s="94"/>
      <c r="AI268" s="94"/>
      <c r="AJ268" s="94"/>
      <c r="AK268" s="94"/>
      <c r="AL268" s="91"/>
      <c r="AM268" s="91"/>
      <c r="AN268" s="91"/>
      <c r="AO268" s="91"/>
      <c r="AP268" s="91"/>
      <c r="AQ268" s="91"/>
      <c r="AR268" s="94"/>
      <c r="AS268" s="96"/>
      <c r="AT268" s="96"/>
      <c r="AU268" s="96"/>
      <c r="AV268" s="95"/>
      <c r="AW268" s="95"/>
      <c r="AX268" s="97"/>
      <c r="AY268" s="97"/>
      <c r="AZ268" s="97"/>
      <c r="BA268" s="97"/>
      <c r="BB268" s="97"/>
      <c r="BC268" s="99" t="s">
        <v>12282</v>
      </c>
      <c r="BD268" s="99" t="s">
        <v>12281</v>
      </c>
      <c r="BE268" s="99" t="s">
        <v>12275</v>
      </c>
      <c r="BF268" s="213" t="s">
        <v>12272</v>
      </c>
      <c r="BG268" s="99"/>
      <c r="BH268" s="99"/>
      <c r="BI268" s="99"/>
      <c r="BJ268" s="99"/>
      <c r="BK268" s="112" t="s">
        <v>1511</v>
      </c>
      <c r="BL268" s="99"/>
      <c r="BM268" s="99"/>
      <c r="BN268" s="99"/>
      <c r="BT268" s="99"/>
      <c r="BU268" s="99"/>
      <c r="BV268" s="99"/>
      <c r="BW268" s="99"/>
      <c r="BX268" s="99"/>
      <c r="CB268" s="4" t="s">
        <v>12273</v>
      </c>
    </row>
    <row r="269" ht="13.75" spans="1:479">
      <c r="A269" s="88" t="s">
        <v>12391</v>
      </c>
      <c r="B269" s="106" t="s">
        <v>9341</v>
      </c>
      <c r="C269" s="106" t="s">
        <v>9909</v>
      </c>
      <c r="D269" s="89" t="s">
        <v>12266</v>
      </c>
      <c r="E269" s="135">
        <v>4</v>
      </c>
      <c r="F269" s="135">
        <v>199</v>
      </c>
      <c r="G269" s="90">
        <f t="shared" si="4"/>
        <v>796</v>
      </c>
      <c r="H269" s="94"/>
      <c r="I269" s="95"/>
      <c r="J269" s="95"/>
      <c r="K269" s="95"/>
      <c r="L269" s="95"/>
      <c r="M269" s="97"/>
      <c r="N269" s="94"/>
      <c r="O269" s="94"/>
      <c r="P269" s="94"/>
      <c r="Q269" s="94"/>
      <c r="R269" s="94"/>
      <c r="S269" s="91"/>
      <c r="T269" s="92"/>
      <c r="U269" s="113"/>
      <c r="V269" s="92"/>
      <c r="W269" s="92"/>
      <c r="X269" s="93"/>
      <c r="Y269" s="91"/>
      <c r="Z269" s="113"/>
      <c r="AA269" s="113"/>
      <c r="AB269" s="92"/>
      <c r="AC269" s="92"/>
      <c r="AD269" s="93"/>
      <c r="AE269" s="94"/>
      <c r="AF269" s="94"/>
      <c r="AG269" s="94"/>
      <c r="AH269" s="94"/>
      <c r="AI269" s="94"/>
      <c r="AJ269" s="94"/>
      <c r="AK269" s="94"/>
      <c r="AL269" s="91"/>
      <c r="AM269" s="91"/>
      <c r="AN269" s="91"/>
      <c r="AO269" s="91"/>
      <c r="AP269" s="91"/>
      <c r="AQ269" s="91"/>
      <c r="AR269" s="94"/>
      <c r="AS269" s="96"/>
      <c r="AT269" s="96"/>
      <c r="AU269" s="96"/>
      <c r="AV269" s="95"/>
      <c r="AW269" s="95"/>
      <c r="AX269" s="97"/>
      <c r="AY269" s="97"/>
      <c r="AZ269" s="97"/>
      <c r="BA269" s="97"/>
      <c r="BB269" s="97"/>
      <c r="BC269" s="99" t="s">
        <v>12280</v>
      </c>
      <c r="BD269" s="99" t="s">
        <v>12279</v>
      </c>
      <c r="BE269" s="99" t="s">
        <v>12271</v>
      </c>
      <c r="BF269" s="213" t="s">
        <v>12272</v>
      </c>
      <c r="BG269" s="99"/>
      <c r="BH269" s="99"/>
      <c r="BI269" s="99"/>
      <c r="BJ269" s="99"/>
      <c r="BK269" s="112" t="s">
        <v>1511</v>
      </c>
      <c r="BL269" s="99"/>
      <c r="BM269" s="99"/>
      <c r="BN269" s="99"/>
      <c r="BT269" s="99"/>
      <c r="BU269" s="99"/>
      <c r="BV269" s="99"/>
      <c r="BW269" s="99"/>
      <c r="BX269" s="99"/>
      <c r="CB269" s="4" t="s">
        <v>12273</v>
      </c>
    </row>
    <row r="270" ht="13.75" spans="1:479">
      <c r="A270" s="88" t="s">
        <v>12391</v>
      </c>
      <c r="B270" s="106" t="s">
        <v>9341</v>
      </c>
      <c r="C270" s="106" t="s">
        <v>9909</v>
      </c>
      <c r="D270" s="89" t="s">
        <v>494</v>
      </c>
      <c r="E270" s="90">
        <v>4</v>
      </c>
      <c r="F270" s="90">
        <v>415</v>
      </c>
      <c r="G270" s="90">
        <f t="shared" si="4"/>
        <v>1660</v>
      </c>
      <c r="H270" s="94"/>
      <c r="I270" s="95"/>
      <c r="J270" s="95"/>
      <c r="K270" s="95"/>
      <c r="L270" s="95"/>
      <c r="M270" s="97"/>
      <c r="N270" s="94"/>
      <c r="O270" s="94"/>
      <c r="P270" s="94"/>
      <c r="Q270" s="94"/>
      <c r="R270" s="94"/>
      <c r="S270" s="91"/>
      <c r="T270" s="92"/>
      <c r="U270" s="113"/>
      <c r="V270" s="92"/>
      <c r="W270" s="92"/>
      <c r="X270" s="93"/>
      <c r="Y270" s="91"/>
      <c r="Z270" s="113"/>
      <c r="AA270" s="113"/>
      <c r="AB270" s="92"/>
      <c r="AC270" s="92"/>
      <c r="AD270" s="93"/>
      <c r="AE270" s="94"/>
      <c r="AF270" s="94"/>
      <c r="AG270" s="94"/>
      <c r="AH270" s="94"/>
      <c r="AI270" s="94"/>
      <c r="AJ270" s="94"/>
      <c r="AK270" s="94"/>
      <c r="AL270" s="91"/>
      <c r="AM270" s="91"/>
      <c r="AN270" s="91"/>
      <c r="AO270" s="91"/>
      <c r="AP270" s="91"/>
      <c r="AQ270" s="91"/>
      <c r="AR270" s="94"/>
      <c r="AS270" s="94"/>
      <c r="AT270" s="94"/>
      <c r="AU270" s="94"/>
      <c r="AV270" s="94"/>
      <c r="AW270" s="94"/>
      <c r="AX270" s="94"/>
      <c r="AY270" s="97"/>
      <c r="AZ270" s="97"/>
      <c r="BA270" s="97"/>
      <c r="BB270" s="97"/>
      <c r="BC270" s="99" t="s">
        <v>12282</v>
      </c>
      <c r="BD270" s="99" t="s">
        <v>12281</v>
      </c>
      <c r="BE270" s="99" t="s">
        <v>12275</v>
      </c>
      <c r="BF270" s="213" t="s">
        <v>12272</v>
      </c>
      <c r="BG270" s="99"/>
      <c r="BH270" s="99"/>
      <c r="BI270" s="99"/>
      <c r="BJ270" s="99"/>
      <c r="BK270" s="112" t="s">
        <v>1511</v>
      </c>
      <c r="BL270" s="99"/>
      <c r="BM270" s="99"/>
      <c r="BN270" s="99"/>
      <c r="BT270" s="99"/>
      <c r="BU270" s="99"/>
      <c r="BV270" s="99"/>
      <c r="BW270" s="99"/>
      <c r="BX270" s="99"/>
      <c r="CB270" s="4" t="s">
        <v>12273</v>
      </c>
    </row>
    <row r="271" ht="13.75" spans="1:479">
      <c r="A271" s="88" t="s">
        <v>12391</v>
      </c>
      <c r="B271" s="106" t="s">
        <v>9341</v>
      </c>
      <c r="C271" s="106" t="s">
        <v>10031</v>
      </c>
      <c r="D271" s="89" t="s">
        <v>12266</v>
      </c>
      <c r="E271" s="90">
        <v>4</v>
      </c>
      <c r="F271" s="90">
        <v>199</v>
      </c>
      <c r="G271" s="90">
        <f t="shared" si="4"/>
        <v>796</v>
      </c>
      <c r="H271" s="94"/>
      <c r="I271" s="95"/>
      <c r="J271" s="95"/>
      <c r="K271" s="95"/>
      <c r="L271" s="95"/>
      <c r="M271" s="97"/>
      <c r="N271" s="94"/>
      <c r="O271" s="94"/>
      <c r="P271" s="94"/>
      <c r="Q271" s="94"/>
      <c r="R271" s="94"/>
      <c r="S271" s="91"/>
      <c r="T271" s="92"/>
      <c r="U271" s="113">
        <v>49</v>
      </c>
      <c r="V271" s="92">
        <v>48</v>
      </c>
      <c r="W271" s="92">
        <v>23</v>
      </c>
      <c r="X271" s="93"/>
      <c r="Y271" s="91"/>
      <c r="Z271" s="113"/>
      <c r="AA271" s="132">
        <v>47</v>
      </c>
      <c r="AB271" s="133">
        <v>59</v>
      </c>
      <c r="AC271" s="133">
        <v>44</v>
      </c>
      <c r="AD271" s="117">
        <v>38</v>
      </c>
      <c r="AE271" s="94"/>
      <c r="AF271" s="94"/>
      <c r="AG271" s="94"/>
      <c r="AH271" s="94"/>
      <c r="AI271" s="94"/>
      <c r="AJ271" s="94"/>
      <c r="AK271" s="94"/>
      <c r="AL271" s="91"/>
      <c r="AM271" s="91"/>
      <c r="AN271" s="91">
        <v>57</v>
      </c>
      <c r="AO271" s="91">
        <v>62</v>
      </c>
      <c r="AP271" s="91">
        <v>28</v>
      </c>
      <c r="AQ271" s="91"/>
      <c r="AR271" s="94"/>
      <c r="AS271" s="94"/>
      <c r="AT271" s="94"/>
      <c r="AU271" s="94"/>
      <c r="AV271" s="94"/>
      <c r="AW271" s="94"/>
      <c r="AX271" s="94"/>
      <c r="AY271" s="97"/>
      <c r="AZ271" s="97"/>
      <c r="BA271" s="97"/>
      <c r="BB271" s="97"/>
      <c r="BC271" s="99" t="s">
        <v>12280</v>
      </c>
      <c r="BD271" s="99" t="s">
        <v>12279</v>
      </c>
      <c r="BE271" s="99" t="s">
        <v>12271</v>
      </c>
      <c r="BF271" s="213" t="s">
        <v>12272</v>
      </c>
      <c r="BG271" s="99"/>
      <c r="BH271" s="99"/>
      <c r="BI271" s="99"/>
      <c r="BJ271" s="99"/>
      <c r="BK271" s="112" t="s">
        <v>1511</v>
      </c>
      <c r="BL271" s="99"/>
      <c r="BM271" s="99"/>
      <c r="BN271" s="99"/>
      <c r="BT271" s="99"/>
      <c r="BU271" s="99"/>
      <c r="BV271" s="99"/>
      <c r="BW271" s="99"/>
      <c r="BX271" s="99"/>
      <c r="CB271" s="4" t="s">
        <v>12273</v>
      </c>
    </row>
    <row r="272" ht="13.75" spans="1:479">
      <c r="A272" s="88" t="s">
        <v>12391</v>
      </c>
      <c r="B272" s="106" t="s">
        <v>9341</v>
      </c>
      <c r="C272" s="106" t="s">
        <v>10031</v>
      </c>
      <c r="D272" s="89" t="s">
        <v>494</v>
      </c>
      <c r="E272" s="90">
        <v>4</v>
      </c>
      <c r="F272" s="90">
        <v>415</v>
      </c>
      <c r="G272" s="90">
        <f t="shared" si="4"/>
        <v>1660</v>
      </c>
      <c r="H272" s="94"/>
      <c r="I272" s="95"/>
      <c r="J272" s="95"/>
      <c r="K272" s="95"/>
      <c r="L272" s="95"/>
      <c r="M272" s="97"/>
      <c r="N272" s="97"/>
      <c r="O272" s="97"/>
      <c r="P272" s="97"/>
      <c r="Q272" s="97"/>
      <c r="R272" s="97"/>
      <c r="S272" s="91"/>
      <c r="T272" s="92"/>
      <c r="U272" s="113">
        <v>118</v>
      </c>
      <c r="V272" s="92">
        <v>154</v>
      </c>
      <c r="W272" s="92">
        <v>59</v>
      </c>
      <c r="X272" s="93"/>
      <c r="Y272" s="91"/>
      <c r="Z272" s="113"/>
      <c r="AA272" s="132">
        <v>123</v>
      </c>
      <c r="AB272" s="133">
        <v>97</v>
      </c>
      <c r="AC272" s="133">
        <v>45</v>
      </c>
      <c r="AD272" s="117">
        <v>38</v>
      </c>
      <c r="AE272" s="94"/>
      <c r="AF272" s="96"/>
      <c r="AG272" s="96"/>
      <c r="AH272" s="95"/>
      <c r="AI272" s="95"/>
      <c r="AJ272" s="95"/>
      <c r="AK272" s="95"/>
      <c r="AL272" s="91"/>
      <c r="AM272" s="91"/>
      <c r="AN272" s="91">
        <v>117</v>
      </c>
      <c r="AO272" s="91">
        <v>141</v>
      </c>
      <c r="AP272" s="91">
        <v>78</v>
      </c>
      <c r="AQ272" s="91"/>
      <c r="AR272" s="97"/>
      <c r="AS272" s="97"/>
      <c r="AT272" s="97"/>
      <c r="AU272" s="97"/>
      <c r="AV272" s="97"/>
      <c r="AW272" s="97"/>
      <c r="AX272" s="97"/>
      <c r="AY272" s="97"/>
      <c r="AZ272" s="97"/>
      <c r="BA272" s="97"/>
      <c r="BB272" s="97"/>
      <c r="BC272" s="99" t="s">
        <v>12282</v>
      </c>
      <c r="BD272" s="99" t="s">
        <v>12281</v>
      </c>
      <c r="BE272" s="99" t="s">
        <v>12275</v>
      </c>
      <c r="BF272" s="213" t="s">
        <v>12272</v>
      </c>
      <c r="BG272" s="99"/>
      <c r="BH272" s="99"/>
      <c r="BI272" s="99"/>
      <c r="BJ272" s="99"/>
      <c r="BK272" s="112" t="s">
        <v>1511</v>
      </c>
      <c r="BL272" s="99"/>
      <c r="BM272" s="99"/>
      <c r="BN272" s="99"/>
      <c r="BT272" s="99"/>
      <c r="BU272" s="99"/>
      <c r="BV272" s="99"/>
      <c r="BW272" s="99"/>
      <c r="BX272" s="99"/>
      <c r="CB272" s="4" t="s">
        <v>12273</v>
      </c>
    </row>
    <row r="273" ht="13.75" spans="1:80">
      <c r="A273" s="88" t="s">
        <v>12391</v>
      </c>
      <c r="B273" s="106" t="s">
        <v>9341</v>
      </c>
      <c r="C273" s="106" t="s">
        <v>10033</v>
      </c>
      <c r="D273" s="89" t="s">
        <v>12266</v>
      </c>
      <c r="E273" s="90">
        <v>4</v>
      </c>
      <c r="F273" s="90">
        <v>241</v>
      </c>
      <c r="G273" s="90">
        <f t="shared" si="4"/>
        <v>964</v>
      </c>
      <c r="H273" s="94"/>
      <c r="I273" s="95"/>
      <c r="J273" s="95"/>
      <c r="K273" s="95"/>
      <c r="L273" s="95"/>
      <c r="M273" s="97"/>
      <c r="N273" s="97"/>
      <c r="O273" s="97"/>
      <c r="P273" s="97"/>
      <c r="Q273" s="97"/>
      <c r="R273" s="97"/>
      <c r="S273" s="91"/>
      <c r="T273" s="92"/>
      <c r="U273" s="113">
        <v>51</v>
      </c>
      <c r="V273" s="92">
        <v>70</v>
      </c>
      <c r="W273" s="92">
        <v>28</v>
      </c>
      <c r="X273" s="93"/>
      <c r="Y273" s="91"/>
      <c r="Z273" s="113"/>
      <c r="AA273" s="132">
        <v>48</v>
      </c>
      <c r="AB273" s="133">
        <v>54</v>
      </c>
      <c r="AC273" s="133">
        <v>23</v>
      </c>
      <c r="AD273" s="117">
        <v>38</v>
      </c>
      <c r="AE273" s="94"/>
      <c r="AF273" s="96"/>
      <c r="AG273" s="96"/>
      <c r="AH273" s="95"/>
      <c r="AI273" s="95"/>
      <c r="AJ273" s="95"/>
      <c r="AK273" s="95"/>
      <c r="AL273" s="91"/>
      <c r="AM273" s="91"/>
      <c r="AN273" s="91">
        <v>68</v>
      </c>
      <c r="AO273" s="91">
        <v>87</v>
      </c>
      <c r="AP273" s="91">
        <v>47</v>
      </c>
      <c r="AQ273" s="91"/>
      <c r="AR273" s="97"/>
      <c r="AS273" s="97"/>
      <c r="AT273" s="97"/>
      <c r="AU273" s="97"/>
      <c r="AV273" s="97"/>
      <c r="AW273" s="97"/>
      <c r="AX273" s="97"/>
      <c r="AY273" s="97"/>
      <c r="AZ273" s="97"/>
      <c r="BA273" s="97"/>
      <c r="BB273" s="97"/>
      <c r="BC273" s="99" t="s">
        <v>12280</v>
      </c>
      <c r="BD273" s="99" t="s">
        <v>12279</v>
      </c>
      <c r="BE273" s="99" t="s">
        <v>12271</v>
      </c>
      <c r="BF273" s="213" t="s">
        <v>12272</v>
      </c>
      <c r="BG273" s="99"/>
      <c r="BH273" s="99"/>
      <c r="BI273" s="99"/>
      <c r="BJ273" s="99"/>
      <c r="BK273" s="112" t="s">
        <v>1511</v>
      </c>
      <c r="BL273" s="99"/>
      <c r="BM273" s="99"/>
      <c r="BN273" s="99"/>
      <c r="BT273" s="99"/>
      <c r="BU273" s="99"/>
      <c r="BV273" s="99"/>
      <c r="BW273" s="99"/>
      <c r="BX273" s="99"/>
      <c r="CB273" s="4" t="s">
        <v>12273</v>
      </c>
    </row>
    <row r="274" ht="13.75" spans="1:80">
      <c r="A274" s="88" t="s">
        <v>12391</v>
      </c>
      <c r="B274" s="106" t="s">
        <v>9341</v>
      </c>
      <c r="C274" s="106" t="s">
        <v>10033</v>
      </c>
      <c r="D274" s="89" t="s">
        <v>494</v>
      </c>
      <c r="E274" s="90">
        <v>4</v>
      </c>
      <c r="F274" s="135">
        <v>418</v>
      </c>
      <c r="G274" s="90">
        <f t="shared" si="4"/>
        <v>1672</v>
      </c>
      <c r="H274" s="94"/>
      <c r="I274" s="95"/>
      <c r="J274" s="95"/>
      <c r="K274" s="95"/>
      <c r="L274" s="95"/>
      <c r="M274" s="97"/>
      <c r="N274" s="97"/>
      <c r="O274" s="97"/>
      <c r="P274" s="97"/>
      <c r="Q274" s="97"/>
      <c r="R274" s="97"/>
      <c r="S274" s="91"/>
      <c r="T274" s="92"/>
      <c r="U274" s="113">
        <v>134</v>
      </c>
      <c r="V274" s="92">
        <v>146</v>
      </c>
      <c r="W274" s="92">
        <v>47</v>
      </c>
      <c r="X274" s="93"/>
      <c r="Y274" s="91"/>
      <c r="Z274" s="113"/>
      <c r="AA274" s="132">
        <v>122</v>
      </c>
      <c r="AB274" s="133">
        <v>100</v>
      </c>
      <c r="AC274" s="133">
        <v>47</v>
      </c>
      <c r="AD274" s="117">
        <v>38</v>
      </c>
      <c r="AE274" s="94"/>
      <c r="AF274" s="96"/>
      <c r="AG274" s="96"/>
      <c r="AH274" s="95"/>
      <c r="AI274" s="95"/>
      <c r="AJ274" s="95"/>
      <c r="AK274" s="95"/>
      <c r="AL274" s="91"/>
      <c r="AM274" s="91"/>
      <c r="AN274" s="91">
        <v>117</v>
      </c>
      <c r="AO274" s="91">
        <v>141</v>
      </c>
      <c r="AP274" s="91">
        <v>78</v>
      </c>
      <c r="AQ274" s="91"/>
      <c r="AR274" s="97"/>
      <c r="AS274" s="97"/>
      <c r="AT274" s="97"/>
      <c r="AU274" s="97"/>
      <c r="AV274" s="97"/>
      <c r="AW274" s="97"/>
      <c r="AX274" s="97"/>
      <c r="AY274" s="97"/>
      <c r="AZ274" s="97"/>
      <c r="BA274" s="97"/>
      <c r="BB274" s="97"/>
      <c r="BC274" s="99" t="s">
        <v>12282</v>
      </c>
      <c r="BD274" s="99" t="s">
        <v>12281</v>
      </c>
      <c r="BE274" s="99" t="s">
        <v>12275</v>
      </c>
      <c r="BF274" s="213" t="s">
        <v>12272</v>
      </c>
      <c r="BG274" s="99"/>
      <c r="BH274" s="99"/>
      <c r="BI274" s="99"/>
      <c r="BJ274" s="99"/>
      <c r="BK274" s="112" t="s">
        <v>1511</v>
      </c>
      <c r="BL274" s="99"/>
      <c r="BM274" s="99"/>
      <c r="BN274" s="99"/>
      <c r="BT274" s="99"/>
      <c r="BU274" s="99"/>
      <c r="BV274" s="99"/>
      <c r="BW274" s="99"/>
      <c r="BX274" s="99"/>
      <c r="CB274" s="4" t="s">
        <v>12273</v>
      </c>
    </row>
    <row r="275" ht="13.75" spans="1:80">
      <c r="A275" s="88" t="s">
        <v>12392</v>
      </c>
      <c r="B275" s="106" t="s">
        <v>726</v>
      </c>
      <c r="C275" s="106" t="s">
        <v>724</v>
      </c>
      <c r="D275" s="89" t="s">
        <v>12266</v>
      </c>
      <c r="E275" s="90">
        <v>4</v>
      </c>
      <c r="F275" s="135">
        <v>730</v>
      </c>
      <c r="G275" s="90">
        <f t="shared" si="4"/>
        <v>2920</v>
      </c>
      <c r="H275" s="94"/>
      <c r="I275" s="95"/>
      <c r="J275" s="95"/>
      <c r="K275" s="95"/>
      <c r="L275" s="95"/>
      <c r="M275" s="97"/>
      <c r="N275" s="97"/>
      <c r="O275" s="97"/>
      <c r="P275" s="97"/>
      <c r="Q275" s="97"/>
      <c r="R275" s="97"/>
      <c r="S275" s="91"/>
      <c r="T275" s="92"/>
      <c r="U275" s="132">
        <v>163</v>
      </c>
      <c r="V275" s="133">
        <v>199</v>
      </c>
      <c r="W275" s="133">
        <v>45</v>
      </c>
      <c r="X275" s="117">
        <v>38</v>
      </c>
      <c r="Y275" s="91"/>
      <c r="Z275" s="113"/>
      <c r="AA275" s="132">
        <v>220</v>
      </c>
      <c r="AB275" s="133">
        <v>135</v>
      </c>
      <c r="AC275" s="133">
        <v>55</v>
      </c>
      <c r="AD275" s="117">
        <v>38</v>
      </c>
      <c r="AE275" s="94"/>
      <c r="AF275" s="96"/>
      <c r="AG275" s="96"/>
      <c r="AH275" s="95"/>
      <c r="AI275" s="95"/>
      <c r="AJ275" s="95"/>
      <c r="AK275" s="95"/>
      <c r="AL275" s="91"/>
      <c r="AM275" s="91"/>
      <c r="AN275" s="91">
        <v>68</v>
      </c>
      <c r="AO275" s="91">
        <v>87</v>
      </c>
      <c r="AP275" s="91">
        <v>47</v>
      </c>
      <c r="AQ275" s="91"/>
      <c r="AR275" s="97"/>
      <c r="AS275" s="97"/>
      <c r="AT275" s="97"/>
      <c r="AU275" s="97"/>
      <c r="AV275" s="97"/>
      <c r="AW275" s="97"/>
      <c r="AX275" s="97"/>
      <c r="AY275" s="97"/>
      <c r="AZ275" s="97"/>
      <c r="BA275" s="97"/>
      <c r="BB275" s="97"/>
      <c r="BC275" s="99" t="s">
        <v>12280</v>
      </c>
      <c r="BD275" s="99" t="s">
        <v>12279</v>
      </c>
      <c r="BE275" s="99" t="s">
        <v>12271</v>
      </c>
      <c r="BF275" s="213" t="s">
        <v>12272</v>
      </c>
      <c r="BG275" s="99"/>
      <c r="BH275" s="99"/>
      <c r="BI275" s="99"/>
      <c r="BJ275" s="99"/>
      <c r="BK275" s="112" t="s">
        <v>1511</v>
      </c>
      <c r="BL275" s="99"/>
      <c r="BM275" s="99"/>
      <c r="BN275" s="99"/>
      <c r="BT275" s="99"/>
      <c r="BU275" s="99"/>
      <c r="BV275" s="99"/>
      <c r="BW275" s="99"/>
      <c r="BX275" s="99"/>
      <c r="CB275" s="4" t="s">
        <v>12273</v>
      </c>
    </row>
    <row r="276" ht="13.75" spans="1:80">
      <c r="A276" s="88" t="s">
        <v>12392</v>
      </c>
      <c r="B276" s="106" t="s">
        <v>726</v>
      </c>
      <c r="C276" s="106" t="s">
        <v>724</v>
      </c>
      <c r="D276" s="89" t="s">
        <v>494</v>
      </c>
      <c r="E276" s="90">
        <v>4</v>
      </c>
      <c r="F276" s="135">
        <v>449</v>
      </c>
      <c r="G276" s="90">
        <f t="shared" ref="G276:G339" si="5">F276*E276</f>
        <v>1796</v>
      </c>
      <c r="H276" s="94"/>
      <c r="I276" s="95"/>
      <c r="J276" s="95"/>
      <c r="K276" s="95"/>
      <c r="L276" s="95"/>
      <c r="M276" s="97"/>
      <c r="N276" s="97"/>
      <c r="O276" s="97"/>
      <c r="P276" s="97"/>
      <c r="Q276" s="97"/>
      <c r="R276" s="97"/>
      <c r="S276" s="91"/>
      <c r="T276" s="92"/>
      <c r="U276" s="113"/>
      <c r="V276" s="133">
        <v>94</v>
      </c>
      <c r="W276" s="133">
        <v>31</v>
      </c>
      <c r="X276" s="117">
        <v>38</v>
      </c>
      <c r="Y276" s="91"/>
      <c r="Z276" s="113"/>
      <c r="AA276" s="132">
        <v>152</v>
      </c>
      <c r="AB276" s="133">
        <v>96</v>
      </c>
      <c r="AC276" s="133">
        <v>42</v>
      </c>
      <c r="AD276" s="117">
        <v>38</v>
      </c>
      <c r="AE276" s="94"/>
      <c r="AF276" s="96"/>
      <c r="AG276" s="96"/>
      <c r="AH276" s="95"/>
      <c r="AI276" s="95"/>
      <c r="AJ276" s="95"/>
      <c r="AK276" s="95"/>
      <c r="AL276" s="91"/>
      <c r="AM276" s="91"/>
      <c r="AN276" s="91">
        <v>117</v>
      </c>
      <c r="AO276" s="91">
        <v>141</v>
      </c>
      <c r="AP276" s="91">
        <v>78</v>
      </c>
      <c r="AQ276" s="91"/>
      <c r="AR276" s="97"/>
      <c r="AS276" s="97"/>
      <c r="AT276" s="97"/>
      <c r="AU276" s="97"/>
      <c r="AV276" s="97"/>
      <c r="AW276" s="97"/>
      <c r="AX276" s="97"/>
      <c r="AY276" s="97"/>
      <c r="AZ276" s="97"/>
      <c r="BA276" s="97"/>
      <c r="BB276" s="97"/>
      <c r="BC276" s="99" t="s">
        <v>12282</v>
      </c>
      <c r="BD276" s="99" t="s">
        <v>12281</v>
      </c>
      <c r="BE276" s="99" t="s">
        <v>12275</v>
      </c>
      <c r="BF276" s="213" t="s">
        <v>12272</v>
      </c>
      <c r="BG276" s="99"/>
      <c r="BH276" s="99"/>
      <c r="BI276" s="99"/>
      <c r="BJ276" s="99"/>
      <c r="BK276" s="112" t="s">
        <v>1511</v>
      </c>
      <c r="BL276" s="99"/>
      <c r="BM276" s="99"/>
      <c r="BN276" s="99"/>
      <c r="BT276" s="99"/>
      <c r="BU276" s="99"/>
      <c r="BV276" s="99"/>
      <c r="BW276" s="99"/>
      <c r="BX276" s="99"/>
      <c r="CB276" s="4" t="s">
        <v>12273</v>
      </c>
    </row>
    <row r="277" ht="13.75" spans="1:80">
      <c r="A277" s="88" t="s">
        <v>12392</v>
      </c>
      <c r="B277" s="106" t="s">
        <v>726</v>
      </c>
      <c r="C277" s="106" t="s">
        <v>721</v>
      </c>
      <c r="D277" s="89" t="s">
        <v>12266</v>
      </c>
      <c r="E277" s="90">
        <v>4</v>
      </c>
      <c r="F277" s="135">
        <v>665</v>
      </c>
      <c r="G277" s="90">
        <f t="shared" si="5"/>
        <v>2660</v>
      </c>
      <c r="H277" s="94"/>
      <c r="I277" s="95"/>
      <c r="J277" s="95"/>
      <c r="K277" s="95"/>
      <c r="L277" s="95"/>
      <c r="M277" s="97"/>
      <c r="N277" s="97"/>
      <c r="O277" s="97"/>
      <c r="P277" s="97"/>
      <c r="Q277" s="97"/>
      <c r="R277" s="97"/>
      <c r="S277" s="91"/>
      <c r="T277" s="92"/>
      <c r="U277" s="132">
        <v>183</v>
      </c>
      <c r="V277" s="133">
        <v>152</v>
      </c>
      <c r="W277" s="133">
        <v>24</v>
      </c>
      <c r="X277" s="117">
        <v>38</v>
      </c>
      <c r="Y277" s="91"/>
      <c r="Z277" s="132"/>
      <c r="AA277" s="132">
        <v>206</v>
      </c>
      <c r="AB277" s="133">
        <v>137</v>
      </c>
      <c r="AC277" s="133">
        <v>30</v>
      </c>
      <c r="AD277" s="117">
        <v>38</v>
      </c>
      <c r="AE277" s="94"/>
      <c r="AF277" s="96"/>
      <c r="AG277" s="96"/>
      <c r="AH277" s="95"/>
      <c r="AI277" s="95"/>
      <c r="AJ277" s="95"/>
      <c r="AK277" s="95"/>
      <c r="AL277" s="91"/>
      <c r="AM277" s="91"/>
      <c r="AN277" s="91">
        <v>68</v>
      </c>
      <c r="AO277" s="91">
        <v>87</v>
      </c>
      <c r="AP277" s="91">
        <v>47</v>
      </c>
      <c r="AQ277" s="91"/>
      <c r="AR277" s="97"/>
      <c r="AS277" s="97"/>
      <c r="AT277" s="97"/>
      <c r="AU277" s="97"/>
      <c r="AV277" s="97"/>
      <c r="AW277" s="97"/>
      <c r="AX277" s="97"/>
      <c r="AY277" s="97"/>
      <c r="AZ277" s="97"/>
      <c r="BA277" s="97"/>
      <c r="BB277" s="97"/>
      <c r="BC277" s="99" t="s">
        <v>12280</v>
      </c>
      <c r="BD277" s="99" t="s">
        <v>12279</v>
      </c>
      <c r="BE277" s="99" t="s">
        <v>12271</v>
      </c>
      <c r="BF277" s="213" t="s">
        <v>12272</v>
      </c>
      <c r="BG277" s="99"/>
      <c r="BH277" s="99"/>
      <c r="BI277" s="99"/>
      <c r="BJ277" s="99"/>
      <c r="BK277" s="112" t="s">
        <v>1511</v>
      </c>
      <c r="BL277" s="99"/>
      <c r="BM277" s="99"/>
      <c r="BN277" s="99"/>
      <c r="BT277" s="99"/>
      <c r="BU277" s="99"/>
      <c r="BV277" s="99"/>
      <c r="BW277" s="99"/>
      <c r="BX277" s="99"/>
      <c r="CB277" s="4" t="s">
        <v>12273</v>
      </c>
    </row>
    <row r="278" ht="13.75" spans="1:80">
      <c r="A278" s="88" t="s">
        <v>12392</v>
      </c>
      <c r="B278" s="106" t="s">
        <v>726</v>
      </c>
      <c r="C278" s="106" t="s">
        <v>721</v>
      </c>
      <c r="D278" s="89" t="s">
        <v>494</v>
      </c>
      <c r="E278" s="90">
        <v>4</v>
      </c>
      <c r="F278" s="135">
        <v>416</v>
      </c>
      <c r="G278" s="90">
        <f t="shared" si="5"/>
        <v>1664</v>
      </c>
      <c r="H278" s="94"/>
      <c r="I278" s="95"/>
      <c r="J278" s="95"/>
      <c r="K278" s="95"/>
      <c r="L278" s="95"/>
      <c r="M278" s="97"/>
      <c r="N278" s="97"/>
      <c r="O278" s="97"/>
      <c r="P278" s="97"/>
      <c r="Q278" s="97"/>
      <c r="R278" s="97"/>
      <c r="S278" s="91"/>
      <c r="T278" s="92"/>
      <c r="U278" s="132">
        <v>134</v>
      </c>
      <c r="V278" s="133">
        <v>86</v>
      </c>
      <c r="W278" s="133">
        <v>45</v>
      </c>
      <c r="X278" s="117">
        <v>38</v>
      </c>
      <c r="Y278" s="91"/>
      <c r="Z278" s="132"/>
      <c r="AA278" s="132">
        <v>135</v>
      </c>
      <c r="AB278" s="133">
        <v>95</v>
      </c>
      <c r="AC278" s="133">
        <v>46</v>
      </c>
      <c r="AD278" s="117">
        <v>38</v>
      </c>
      <c r="AE278" s="94"/>
      <c r="AF278" s="96"/>
      <c r="AG278" s="96"/>
      <c r="AH278" s="95"/>
      <c r="AI278" s="95"/>
      <c r="AJ278" s="95"/>
      <c r="AK278" s="95"/>
      <c r="AL278" s="91"/>
      <c r="AM278" s="91"/>
      <c r="AN278" s="91">
        <v>117</v>
      </c>
      <c r="AO278" s="91">
        <v>141</v>
      </c>
      <c r="AP278" s="91">
        <v>78</v>
      </c>
      <c r="AQ278" s="91"/>
      <c r="AR278" s="97"/>
      <c r="AS278" s="97"/>
      <c r="AT278" s="97"/>
      <c r="AU278" s="97"/>
      <c r="AV278" s="97"/>
      <c r="AW278" s="97"/>
      <c r="AX278" s="97"/>
      <c r="AY278" s="97"/>
      <c r="AZ278" s="97"/>
      <c r="BA278" s="97"/>
      <c r="BB278" s="97"/>
      <c r="BC278" s="99" t="s">
        <v>12282</v>
      </c>
      <c r="BD278" s="99" t="s">
        <v>12281</v>
      </c>
      <c r="BE278" s="99" t="s">
        <v>12275</v>
      </c>
      <c r="BF278" s="213" t="s">
        <v>12272</v>
      </c>
      <c r="BG278" s="99"/>
      <c r="BH278" s="99"/>
      <c r="BI278" s="99"/>
      <c r="BJ278" s="99"/>
      <c r="BK278" s="112" t="s">
        <v>1511</v>
      </c>
      <c r="BL278" s="99"/>
      <c r="BM278" s="99"/>
      <c r="BN278" s="99"/>
      <c r="BT278" s="99"/>
      <c r="BU278" s="99"/>
      <c r="BV278" s="99"/>
      <c r="BW278" s="99"/>
      <c r="BX278" s="99"/>
      <c r="CB278" s="4" t="s">
        <v>12273</v>
      </c>
    </row>
    <row r="279" ht="13.75" spans="1:80">
      <c r="A279" s="88" t="s">
        <v>12393</v>
      </c>
      <c r="B279" s="106" t="s">
        <v>874</v>
      </c>
      <c r="C279" s="106" t="s">
        <v>872</v>
      </c>
      <c r="D279" s="89" t="s">
        <v>12266</v>
      </c>
      <c r="E279" s="90">
        <v>4</v>
      </c>
      <c r="F279" s="135">
        <v>383</v>
      </c>
      <c r="G279" s="90">
        <f t="shared" si="5"/>
        <v>1532</v>
      </c>
      <c r="H279" s="94"/>
      <c r="I279" s="95"/>
      <c r="J279" s="95"/>
      <c r="K279" s="95"/>
      <c r="L279" s="95"/>
      <c r="M279" s="97"/>
      <c r="N279" s="97"/>
      <c r="O279" s="97"/>
      <c r="P279" s="97"/>
      <c r="Q279" s="97"/>
      <c r="R279" s="97"/>
      <c r="S279" s="91"/>
      <c r="T279" s="92"/>
      <c r="U279" s="113">
        <v>107</v>
      </c>
      <c r="V279" s="92">
        <v>116</v>
      </c>
      <c r="W279" s="92">
        <v>39</v>
      </c>
      <c r="X279" s="93"/>
      <c r="Y279" s="91"/>
      <c r="Z279" s="113"/>
      <c r="AA279" s="113">
        <v>107</v>
      </c>
      <c r="AB279" s="92">
        <v>116</v>
      </c>
      <c r="AC279" s="92">
        <v>39</v>
      </c>
      <c r="AD279" s="93"/>
      <c r="AE279" s="94"/>
      <c r="AF279" s="96"/>
      <c r="AG279" s="96"/>
      <c r="AH279" s="95"/>
      <c r="AI279" s="95"/>
      <c r="AJ279" s="95"/>
      <c r="AK279" s="95"/>
      <c r="AL279" s="91"/>
      <c r="AM279" s="91"/>
      <c r="AN279" s="91"/>
      <c r="AO279" s="91"/>
      <c r="AP279" s="91"/>
      <c r="AQ279" s="91"/>
      <c r="AR279" s="97"/>
      <c r="AS279" s="97"/>
      <c r="AT279" s="97"/>
      <c r="AU279" s="97"/>
      <c r="AV279" s="97"/>
      <c r="AW279" s="97"/>
      <c r="AX279" s="97"/>
      <c r="AY279" s="97"/>
      <c r="AZ279" s="97"/>
      <c r="BA279" s="97"/>
      <c r="BB279" s="97"/>
      <c r="BC279" s="99" t="s">
        <v>12280</v>
      </c>
      <c r="BD279" s="99" t="s">
        <v>12279</v>
      </c>
      <c r="BE279" s="99" t="s">
        <v>12271</v>
      </c>
      <c r="BF279" s="213" t="s">
        <v>12272</v>
      </c>
      <c r="BG279" s="99"/>
      <c r="BH279" s="99"/>
      <c r="BI279" s="99"/>
      <c r="BJ279" s="99"/>
      <c r="BK279" s="112" t="s">
        <v>1511</v>
      </c>
      <c r="BL279" s="99" t="s">
        <v>12253</v>
      </c>
      <c r="BM279" s="99" t="s">
        <v>20</v>
      </c>
      <c r="BN279" s="99"/>
      <c r="BT279" s="99"/>
      <c r="BU279" s="99"/>
      <c r="BV279" s="99"/>
      <c r="BW279" s="99"/>
      <c r="BX279" s="99"/>
      <c r="CB279" s="4" t="s">
        <v>12273</v>
      </c>
    </row>
    <row r="280" ht="13.75" spans="1:80">
      <c r="A280" s="88" t="s">
        <v>12393</v>
      </c>
      <c r="B280" s="106" t="s">
        <v>874</v>
      </c>
      <c r="C280" s="106" t="s">
        <v>872</v>
      </c>
      <c r="D280" s="89" t="s">
        <v>494</v>
      </c>
      <c r="E280" s="90">
        <v>4</v>
      </c>
      <c r="F280" s="135">
        <v>368</v>
      </c>
      <c r="G280" s="90">
        <f t="shared" si="5"/>
        <v>1472</v>
      </c>
      <c r="H280" s="94"/>
      <c r="I280" s="95"/>
      <c r="J280" s="95"/>
      <c r="K280" s="95"/>
      <c r="L280" s="95"/>
      <c r="M280" s="97"/>
      <c r="N280" s="97"/>
      <c r="O280" s="97"/>
      <c r="P280" s="97"/>
      <c r="Q280" s="97"/>
      <c r="R280" s="97"/>
      <c r="S280" s="91"/>
      <c r="T280" s="92"/>
      <c r="U280" s="113">
        <v>125</v>
      </c>
      <c r="V280" s="92">
        <v>109</v>
      </c>
      <c r="W280" s="92">
        <v>55</v>
      </c>
      <c r="X280" s="93"/>
      <c r="Y280" s="91"/>
      <c r="Z280" s="113"/>
      <c r="AA280" s="113">
        <v>125</v>
      </c>
      <c r="AB280" s="92">
        <v>109</v>
      </c>
      <c r="AC280" s="92">
        <v>55</v>
      </c>
      <c r="AD280" s="93"/>
      <c r="AE280" s="94"/>
      <c r="AF280" s="96"/>
      <c r="AG280" s="96"/>
      <c r="AH280" s="95"/>
      <c r="AI280" s="95"/>
      <c r="AJ280" s="95"/>
      <c r="AK280" s="95"/>
      <c r="AL280" s="91"/>
      <c r="AM280" s="91"/>
      <c r="AN280" s="91"/>
      <c r="AO280" s="91"/>
      <c r="AP280" s="91"/>
      <c r="AQ280" s="91"/>
      <c r="AR280" s="97"/>
      <c r="AS280" s="97"/>
      <c r="AT280" s="97"/>
      <c r="AU280" s="97"/>
      <c r="AV280" s="97"/>
      <c r="AW280" s="97"/>
      <c r="AX280" s="97"/>
      <c r="AY280" s="97"/>
      <c r="AZ280" s="97"/>
      <c r="BA280" s="97"/>
      <c r="BB280" s="97"/>
      <c r="BC280" s="99" t="s">
        <v>12282</v>
      </c>
      <c r="BD280" s="99" t="s">
        <v>12281</v>
      </c>
      <c r="BE280" s="99" t="s">
        <v>12275</v>
      </c>
      <c r="BF280" s="213" t="s">
        <v>12272</v>
      </c>
      <c r="BG280" s="99"/>
      <c r="BH280" s="99"/>
      <c r="BI280" s="99"/>
      <c r="BJ280" s="99"/>
      <c r="BK280" s="112" t="s">
        <v>1511</v>
      </c>
      <c r="BL280" s="99" t="s">
        <v>12253</v>
      </c>
      <c r="BM280" s="99" t="s">
        <v>20</v>
      </c>
      <c r="BN280" s="99"/>
      <c r="BT280" s="99"/>
      <c r="BU280" s="99"/>
      <c r="BV280" s="99"/>
      <c r="BW280" s="99"/>
      <c r="BX280" s="99"/>
      <c r="CB280" s="4" t="s">
        <v>12273</v>
      </c>
    </row>
    <row r="281" ht="13.75" spans="1:80">
      <c r="A281" s="88" t="s">
        <v>12393</v>
      </c>
      <c r="B281" s="106" t="s">
        <v>877</v>
      </c>
      <c r="C281" s="106" t="s">
        <v>875</v>
      </c>
      <c r="D281" s="89" t="s">
        <v>12266</v>
      </c>
      <c r="E281" s="90">
        <v>4</v>
      </c>
      <c r="F281" s="135">
        <v>383</v>
      </c>
      <c r="G281" s="90">
        <f t="shared" si="5"/>
        <v>1532</v>
      </c>
      <c r="H281" s="94"/>
      <c r="I281" s="95"/>
      <c r="J281" s="95"/>
      <c r="K281" s="95"/>
      <c r="L281" s="95"/>
      <c r="M281" s="97"/>
      <c r="N281" s="97"/>
      <c r="O281" s="97"/>
      <c r="P281" s="97"/>
      <c r="Q281" s="97"/>
      <c r="R281" s="97"/>
      <c r="S281" s="91"/>
      <c r="T281" s="92"/>
      <c r="U281" s="113"/>
      <c r="V281" s="92"/>
      <c r="W281" s="92"/>
      <c r="X281" s="93"/>
      <c r="Y281" s="91"/>
      <c r="Z281" s="113"/>
      <c r="AA281" s="113">
        <v>82</v>
      </c>
      <c r="AB281" s="92">
        <v>88</v>
      </c>
      <c r="AC281" s="92">
        <v>25</v>
      </c>
      <c r="AD281" s="93"/>
      <c r="AE281" s="94"/>
      <c r="AF281" s="96"/>
      <c r="AG281" s="96"/>
      <c r="AH281" s="95"/>
      <c r="AI281" s="95"/>
      <c r="AJ281" s="95"/>
      <c r="AK281" s="95"/>
      <c r="AL281" s="91"/>
      <c r="AM281" s="91"/>
      <c r="AN281" s="91"/>
      <c r="AO281" s="91"/>
      <c r="AP281" s="91"/>
      <c r="AQ281" s="91"/>
      <c r="AR281" s="97"/>
      <c r="AS281" s="97"/>
      <c r="AT281" s="97"/>
      <c r="AU281" s="97"/>
      <c r="AV281" s="97"/>
      <c r="AW281" s="97"/>
      <c r="AX281" s="97"/>
      <c r="AY281" s="97"/>
      <c r="AZ281" s="97"/>
      <c r="BA281" s="97"/>
      <c r="BB281" s="97"/>
      <c r="BC281" s="99" t="s">
        <v>12280</v>
      </c>
      <c r="BD281" s="99" t="s">
        <v>12279</v>
      </c>
      <c r="BE281" s="99" t="s">
        <v>12271</v>
      </c>
      <c r="BF281" s="213" t="s">
        <v>12272</v>
      </c>
      <c r="BG281" s="99"/>
      <c r="BH281" s="99"/>
      <c r="BI281" s="99"/>
      <c r="BJ281" s="99"/>
      <c r="BK281" s="112" t="s">
        <v>1511</v>
      </c>
      <c r="BL281" s="99" t="s">
        <v>12253</v>
      </c>
      <c r="BM281" s="99" t="s">
        <v>20</v>
      </c>
      <c r="BN281" s="99"/>
      <c r="BT281" s="99"/>
      <c r="BU281" s="99"/>
      <c r="BV281" s="99"/>
      <c r="BW281" s="99"/>
      <c r="BX281" s="99"/>
      <c r="CB281" s="4" t="s">
        <v>12273</v>
      </c>
    </row>
    <row r="282" ht="13.75" spans="1:80">
      <c r="A282" s="88" t="s">
        <v>12393</v>
      </c>
      <c r="B282" s="106" t="s">
        <v>877</v>
      </c>
      <c r="C282" s="106" t="s">
        <v>875</v>
      </c>
      <c r="D282" s="89" t="s">
        <v>494</v>
      </c>
      <c r="E282" s="90">
        <v>4</v>
      </c>
      <c r="F282" s="135">
        <v>368</v>
      </c>
      <c r="G282" s="90">
        <f t="shared" si="5"/>
        <v>1472</v>
      </c>
      <c r="H282" s="94"/>
      <c r="I282" s="95"/>
      <c r="J282" s="95"/>
      <c r="K282" s="95"/>
      <c r="L282" s="95"/>
      <c r="M282" s="97"/>
      <c r="N282" s="97"/>
      <c r="O282" s="97"/>
      <c r="P282" s="97"/>
      <c r="Q282" s="97"/>
      <c r="R282" s="97"/>
      <c r="S282" s="91"/>
      <c r="T282" s="92"/>
      <c r="U282" s="113">
        <v>105</v>
      </c>
      <c r="V282" s="92">
        <v>100</v>
      </c>
      <c r="W282" s="92">
        <v>30</v>
      </c>
      <c r="X282" s="93"/>
      <c r="Y282" s="91"/>
      <c r="Z282" s="113"/>
      <c r="AA282" s="113">
        <v>110</v>
      </c>
      <c r="AB282" s="92">
        <v>116</v>
      </c>
      <c r="AC282" s="92">
        <v>51</v>
      </c>
      <c r="AD282" s="93"/>
      <c r="AE282" s="94"/>
      <c r="AF282" s="96"/>
      <c r="AG282" s="96"/>
      <c r="AH282" s="95"/>
      <c r="AI282" s="95"/>
      <c r="AJ282" s="95"/>
      <c r="AK282" s="95"/>
      <c r="AL282" s="91"/>
      <c r="AM282" s="91"/>
      <c r="AN282" s="91"/>
      <c r="AO282" s="91"/>
      <c r="AP282" s="91"/>
      <c r="AQ282" s="91"/>
      <c r="AR282" s="97"/>
      <c r="AS282" s="97"/>
      <c r="AT282" s="97"/>
      <c r="AU282" s="97"/>
      <c r="AV282" s="97"/>
      <c r="AW282" s="97"/>
      <c r="AX282" s="97"/>
      <c r="AY282" s="97"/>
      <c r="AZ282" s="97"/>
      <c r="BA282" s="97"/>
      <c r="BB282" s="97"/>
      <c r="BC282" s="99" t="s">
        <v>12282</v>
      </c>
      <c r="BD282" s="99" t="s">
        <v>12281</v>
      </c>
      <c r="BE282" s="99" t="s">
        <v>12275</v>
      </c>
      <c r="BF282" s="213" t="s">
        <v>12272</v>
      </c>
      <c r="BG282" s="99"/>
      <c r="BH282" s="99"/>
      <c r="BI282" s="99"/>
      <c r="BJ282" s="99"/>
      <c r="BK282" s="112" t="s">
        <v>1511</v>
      </c>
      <c r="BL282" s="99" t="s">
        <v>12253</v>
      </c>
      <c r="BM282" s="99" t="s">
        <v>20</v>
      </c>
      <c r="BN282" s="99"/>
      <c r="BT282" s="99"/>
      <c r="BU282" s="99"/>
      <c r="BV282" s="99"/>
      <c r="BW282" s="99"/>
      <c r="BX282" s="99"/>
      <c r="CB282" s="4" t="s">
        <v>12273</v>
      </c>
    </row>
    <row r="283" ht="13.75" spans="1:80">
      <c r="A283" s="88" t="s">
        <v>12394</v>
      </c>
      <c r="B283" s="106" t="s">
        <v>776</v>
      </c>
      <c r="C283" s="106" t="s">
        <v>774</v>
      </c>
      <c r="D283" s="89" t="s">
        <v>12266</v>
      </c>
      <c r="E283" s="90">
        <v>4</v>
      </c>
      <c r="F283" s="135">
        <v>383</v>
      </c>
      <c r="G283" s="90">
        <f t="shared" si="5"/>
        <v>1532</v>
      </c>
      <c r="H283" s="94"/>
      <c r="I283" s="95"/>
      <c r="J283" s="95"/>
      <c r="K283" s="95"/>
      <c r="L283" s="95"/>
      <c r="M283" s="97"/>
      <c r="N283" s="97"/>
      <c r="O283" s="97"/>
      <c r="P283" s="97"/>
      <c r="Q283" s="97"/>
      <c r="R283" s="97"/>
      <c r="S283" s="91"/>
      <c r="T283" s="92"/>
      <c r="U283" s="113"/>
      <c r="V283" s="92"/>
      <c r="W283" s="92"/>
      <c r="X283" s="93"/>
      <c r="Y283" s="91"/>
      <c r="Z283" s="113"/>
      <c r="AA283" s="113">
        <v>181</v>
      </c>
      <c r="AB283" s="92">
        <v>226</v>
      </c>
      <c r="AC283" s="92">
        <v>47</v>
      </c>
      <c r="AD283" s="93"/>
      <c r="AE283" s="94"/>
      <c r="AF283" s="96"/>
      <c r="AG283" s="96"/>
      <c r="AH283" s="95"/>
      <c r="AI283" s="95"/>
      <c r="AJ283" s="95"/>
      <c r="AK283" s="95"/>
      <c r="AL283" s="91"/>
      <c r="AM283" s="91"/>
      <c r="AN283" s="91"/>
      <c r="AO283" s="91"/>
      <c r="AP283" s="91"/>
      <c r="AQ283" s="91"/>
      <c r="AR283" s="97"/>
      <c r="AS283" s="97"/>
      <c r="AT283" s="97"/>
      <c r="AU283" s="97"/>
      <c r="AV283" s="97"/>
      <c r="AW283" s="97"/>
      <c r="AX283" s="97"/>
      <c r="AY283" s="97"/>
      <c r="AZ283" s="97"/>
      <c r="BA283" s="97"/>
      <c r="BB283" s="97"/>
      <c r="BC283" s="99" t="s">
        <v>12280</v>
      </c>
      <c r="BD283" s="99" t="s">
        <v>12279</v>
      </c>
      <c r="BE283" s="99" t="s">
        <v>12271</v>
      </c>
      <c r="BF283" s="213" t="s">
        <v>12272</v>
      </c>
      <c r="BG283" s="99"/>
      <c r="BH283" s="99"/>
      <c r="BI283" s="99"/>
      <c r="BJ283" s="99"/>
      <c r="BK283" s="112" t="s">
        <v>1511</v>
      </c>
      <c r="BL283" s="99" t="s">
        <v>12253</v>
      </c>
      <c r="BM283" s="99" t="s">
        <v>20</v>
      </c>
      <c r="BN283" s="99"/>
      <c r="BT283" s="99"/>
      <c r="BU283" s="99"/>
      <c r="BV283" s="99"/>
      <c r="BW283" s="99"/>
      <c r="BX283" s="99"/>
      <c r="CB283" s="4" t="s">
        <v>12273</v>
      </c>
    </row>
    <row r="284" ht="13.75" spans="1:80">
      <c r="A284" s="88" t="s">
        <v>12394</v>
      </c>
      <c r="B284" s="106" t="s">
        <v>776</v>
      </c>
      <c r="C284" s="106" t="s">
        <v>774</v>
      </c>
      <c r="D284" s="89" t="s">
        <v>494</v>
      </c>
      <c r="E284" s="90">
        <v>4</v>
      </c>
      <c r="F284" s="135">
        <v>368</v>
      </c>
      <c r="G284" s="90">
        <f t="shared" si="5"/>
        <v>1472</v>
      </c>
      <c r="H284" s="94"/>
      <c r="I284" s="95"/>
      <c r="J284" s="95"/>
      <c r="K284" s="95"/>
      <c r="L284" s="95"/>
      <c r="M284" s="97"/>
      <c r="N284" s="97"/>
      <c r="O284" s="97"/>
      <c r="P284" s="97"/>
      <c r="Q284" s="97"/>
      <c r="R284" s="97"/>
      <c r="S284" s="91"/>
      <c r="T284" s="92"/>
      <c r="U284" s="113"/>
      <c r="V284" s="92"/>
      <c r="W284" s="92"/>
      <c r="X284" s="93"/>
      <c r="Y284" s="91"/>
      <c r="Z284" s="113"/>
      <c r="AA284" s="113">
        <v>115</v>
      </c>
      <c r="AB284" s="92">
        <v>132</v>
      </c>
      <c r="AC284" s="92">
        <v>72</v>
      </c>
      <c r="AD284" s="93"/>
      <c r="AE284" s="94"/>
      <c r="AF284" s="96"/>
      <c r="AG284" s="96"/>
      <c r="AH284" s="95"/>
      <c r="AI284" s="95"/>
      <c r="AJ284" s="95"/>
      <c r="AK284" s="95"/>
      <c r="AL284" s="91"/>
      <c r="AM284" s="91"/>
      <c r="AN284" s="91"/>
      <c r="AO284" s="91"/>
      <c r="AP284" s="91"/>
      <c r="AQ284" s="91"/>
      <c r="AR284" s="97"/>
      <c r="AS284" s="97"/>
      <c r="AT284" s="97"/>
      <c r="AU284" s="97"/>
      <c r="AV284" s="97"/>
      <c r="AW284" s="97"/>
      <c r="AX284" s="97"/>
      <c r="AY284" s="97"/>
      <c r="AZ284" s="97"/>
      <c r="BA284" s="97"/>
      <c r="BB284" s="97"/>
      <c r="BC284" s="99" t="s">
        <v>12282</v>
      </c>
      <c r="BD284" s="99" t="s">
        <v>12281</v>
      </c>
      <c r="BE284" s="99" t="s">
        <v>12275</v>
      </c>
      <c r="BF284" s="213" t="s">
        <v>12272</v>
      </c>
      <c r="BG284" s="99"/>
      <c r="BH284" s="99"/>
      <c r="BI284" s="99"/>
      <c r="BJ284" s="99"/>
      <c r="BK284" s="112" t="s">
        <v>1511</v>
      </c>
      <c r="BL284" s="99" t="s">
        <v>12253</v>
      </c>
      <c r="BM284" s="99" t="s">
        <v>20</v>
      </c>
      <c r="BN284" s="99"/>
      <c r="BT284" s="99"/>
      <c r="BU284" s="99"/>
      <c r="BV284" s="99"/>
      <c r="BW284" s="99"/>
      <c r="BX284" s="99"/>
      <c r="CB284" s="4" t="s">
        <v>12273</v>
      </c>
    </row>
    <row r="285" ht="13.75" spans="1:80">
      <c r="A285" s="88" t="s">
        <v>12394</v>
      </c>
      <c r="B285" s="106" t="s">
        <v>779</v>
      </c>
      <c r="C285" s="106" t="s">
        <v>777</v>
      </c>
      <c r="D285" s="89" t="s">
        <v>12266</v>
      </c>
      <c r="E285" s="90">
        <v>4</v>
      </c>
      <c r="F285" s="135">
        <v>383</v>
      </c>
      <c r="G285" s="90">
        <f t="shared" si="5"/>
        <v>1532</v>
      </c>
      <c r="H285" s="94"/>
      <c r="I285" s="95"/>
      <c r="J285" s="95"/>
      <c r="K285" s="95"/>
      <c r="L285" s="95"/>
      <c r="M285" s="97"/>
      <c r="N285" s="97"/>
      <c r="O285" s="97"/>
      <c r="P285" s="97"/>
      <c r="Q285" s="97"/>
      <c r="R285" s="97"/>
      <c r="S285" s="91"/>
      <c r="T285" s="92"/>
      <c r="U285" s="113"/>
      <c r="V285" s="92"/>
      <c r="W285" s="92"/>
      <c r="X285" s="93"/>
      <c r="Y285" s="91"/>
      <c r="Z285" s="113"/>
      <c r="AA285" s="113">
        <v>168</v>
      </c>
      <c r="AB285" s="92">
        <v>185</v>
      </c>
      <c r="AC285" s="92">
        <v>28</v>
      </c>
      <c r="AD285" s="93"/>
      <c r="AE285" s="94"/>
      <c r="AF285" s="96"/>
      <c r="AG285" s="96"/>
      <c r="AH285" s="95"/>
      <c r="AI285" s="95"/>
      <c r="AJ285" s="95"/>
      <c r="AK285" s="95"/>
      <c r="AL285" s="91"/>
      <c r="AM285" s="91"/>
      <c r="AN285" s="91"/>
      <c r="AO285" s="91"/>
      <c r="AP285" s="91"/>
      <c r="AQ285" s="91"/>
      <c r="AR285" s="97"/>
      <c r="AS285" s="97"/>
      <c r="AT285" s="97"/>
      <c r="AU285" s="97"/>
      <c r="AV285" s="97"/>
      <c r="AW285" s="97"/>
      <c r="AX285" s="97"/>
      <c r="AY285" s="97"/>
      <c r="AZ285" s="97"/>
      <c r="BA285" s="97"/>
      <c r="BB285" s="97"/>
      <c r="BC285" s="99" t="s">
        <v>12280</v>
      </c>
      <c r="BD285" s="99" t="s">
        <v>12279</v>
      </c>
      <c r="BE285" s="99" t="s">
        <v>12271</v>
      </c>
      <c r="BF285" s="213" t="s">
        <v>12272</v>
      </c>
      <c r="BG285" s="99"/>
      <c r="BH285" s="99"/>
      <c r="BI285" s="99"/>
      <c r="BJ285" s="99"/>
      <c r="BK285" s="112" t="s">
        <v>1511</v>
      </c>
      <c r="BL285" s="99" t="s">
        <v>12253</v>
      </c>
      <c r="BM285" s="99" t="s">
        <v>20</v>
      </c>
      <c r="BN285" s="99"/>
      <c r="BT285" s="99"/>
      <c r="BU285" s="99"/>
      <c r="BV285" s="99"/>
      <c r="BW285" s="99"/>
      <c r="BX285" s="99"/>
      <c r="CB285" s="4" t="s">
        <v>12273</v>
      </c>
    </row>
    <row r="286" ht="13.75" spans="1:80">
      <c r="A286" s="88" t="s">
        <v>12394</v>
      </c>
      <c r="B286" s="106" t="s">
        <v>779</v>
      </c>
      <c r="C286" s="106" t="s">
        <v>777</v>
      </c>
      <c r="D286" s="89" t="s">
        <v>494</v>
      </c>
      <c r="E286" s="90">
        <v>4</v>
      </c>
      <c r="F286" s="135">
        <v>368</v>
      </c>
      <c r="G286" s="90">
        <f t="shared" si="5"/>
        <v>1472</v>
      </c>
      <c r="H286" s="94"/>
      <c r="I286" s="95"/>
      <c r="J286" s="95"/>
      <c r="K286" s="95"/>
      <c r="L286" s="95"/>
      <c r="M286" s="97"/>
      <c r="N286" s="97"/>
      <c r="O286" s="97"/>
      <c r="P286" s="97"/>
      <c r="Q286" s="97"/>
      <c r="R286" s="97"/>
      <c r="S286" s="91"/>
      <c r="T286" s="92"/>
      <c r="U286" s="113"/>
      <c r="V286" s="92"/>
      <c r="W286" s="92"/>
      <c r="X286" s="93"/>
      <c r="Y286" s="91"/>
      <c r="Z286" s="113"/>
      <c r="AA286" s="113"/>
      <c r="AB286" s="92"/>
      <c r="AC286" s="92"/>
      <c r="AD286" s="93"/>
      <c r="AE286" s="94"/>
      <c r="AF286" s="96"/>
      <c r="AG286" s="96"/>
      <c r="AH286" s="95"/>
      <c r="AI286" s="95"/>
      <c r="AJ286" s="95"/>
      <c r="AK286" s="95"/>
      <c r="AL286" s="91"/>
      <c r="AM286" s="91"/>
      <c r="AN286" s="91"/>
      <c r="AO286" s="91"/>
      <c r="AP286" s="91"/>
      <c r="AQ286" s="91"/>
      <c r="AR286" s="97"/>
      <c r="AS286" s="97"/>
      <c r="AT286" s="97"/>
      <c r="AU286" s="97"/>
      <c r="AV286" s="97"/>
      <c r="AW286" s="97"/>
      <c r="AX286" s="97"/>
      <c r="AY286" s="97"/>
      <c r="AZ286" s="97"/>
      <c r="BA286" s="97"/>
      <c r="BB286" s="97"/>
      <c r="BC286" s="99" t="s">
        <v>12282</v>
      </c>
      <c r="BD286" s="99" t="s">
        <v>12281</v>
      </c>
      <c r="BE286" s="99" t="s">
        <v>12275</v>
      </c>
      <c r="BF286" s="213" t="s">
        <v>12272</v>
      </c>
      <c r="BG286" s="99"/>
      <c r="BH286" s="99"/>
      <c r="BI286" s="99"/>
      <c r="BJ286" s="99"/>
      <c r="BK286" s="112" t="s">
        <v>1511</v>
      </c>
      <c r="BL286" s="99" t="s">
        <v>12253</v>
      </c>
      <c r="BM286" s="99" t="s">
        <v>20</v>
      </c>
      <c r="BN286" s="99"/>
      <c r="BT286" s="99"/>
      <c r="BU286" s="99"/>
      <c r="BV286" s="99"/>
      <c r="BW286" s="99"/>
      <c r="BX286" s="99"/>
      <c r="CB286" s="4" t="s">
        <v>12273</v>
      </c>
    </row>
    <row r="287" ht="13.75" spans="1:80">
      <c r="A287" s="88" t="s">
        <v>12395</v>
      </c>
      <c r="B287" s="106" t="s">
        <v>11001</v>
      </c>
      <c r="C287" s="106" t="s">
        <v>11000</v>
      </c>
      <c r="D287" s="89" t="s">
        <v>12266</v>
      </c>
      <c r="E287" s="90">
        <v>4</v>
      </c>
      <c r="F287" s="135">
        <v>421</v>
      </c>
      <c r="G287" s="90">
        <f t="shared" si="5"/>
        <v>1684</v>
      </c>
      <c r="H287" s="94"/>
      <c r="I287" s="95"/>
      <c r="J287" s="95"/>
      <c r="K287" s="95"/>
      <c r="L287" s="95"/>
      <c r="M287" s="97"/>
      <c r="N287" s="97"/>
      <c r="O287" s="97"/>
      <c r="P287" s="97"/>
      <c r="Q287" s="97"/>
      <c r="R287" s="97"/>
      <c r="S287" s="91"/>
      <c r="T287" s="92"/>
      <c r="U287" s="104">
        <v>114</v>
      </c>
      <c r="V287" s="105">
        <v>90</v>
      </c>
      <c r="W287" s="105">
        <v>25</v>
      </c>
      <c r="X287" s="93"/>
      <c r="Y287" s="91"/>
      <c r="Z287" s="113"/>
      <c r="AA287" s="104">
        <v>114</v>
      </c>
      <c r="AB287" s="105">
        <v>90</v>
      </c>
      <c r="AC287" s="105">
        <v>25</v>
      </c>
      <c r="AD287" s="93"/>
      <c r="AE287" s="94"/>
      <c r="AF287" s="96"/>
      <c r="AG287" s="96"/>
      <c r="AH287" s="95"/>
      <c r="AI287" s="95"/>
      <c r="AJ287" s="95"/>
      <c r="AK287" s="95"/>
      <c r="AL287" s="91"/>
      <c r="AM287" s="91"/>
      <c r="AN287" s="91"/>
      <c r="AO287" s="91"/>
      <c r="AP287" s="91"/>
      <c r="AQ287" s="91"/>
      <c r="AR287" s="97"/>
      <c r="AS287" s="97"/>
      <c r="AT287" s="97"/>
      <c r="AU287" s="97"/>
      <c r="AV287" s="97"/>
      <c r="AW287" s="97"/>
      <c r="AX287" s="97"/>
      <c r="AY287" s="97"/>
      <c r="AZ287" s="97"/>
      <c r="BA287" s="97"/>
      <c r="BB287" s="97"/>
      <c r="BC287" s="99" t="s">
        <v>12280</v>
      </c>
      <c r="BD287" s="99" t="s">
        <v>12279</v>
      </c>
      <c r="BE287" s="99" t="s">
        <v>12271</v>
      </c>
      <c r="BF287" s="213" t="s">
        <v>12272</v>
      </c>
      <c r="BG287" s="99"/>
      <c r="BH287" s="99"/>
      <c r="BI287" s="99"/>
      <c r="BJ287" s="99"/>
      <c r="BK287" s="112" t="s">
        <v>1511</v>
      </c>
      <c r="BL287" s="99" t="s">
        <v>12253</v>
      </c>
      <c r="BM287" s="99" t="s">
        <v>20</v>
      </c>
      <c r="BN287" s="99"/>
      <c r="BT287" s="99"/>
      <c r="BU287" s="99"/>
      <c r="BV287" s="99"/>
      <c r="BW287" s="99"/>
      <c r="BX287" s="99"/>
      <c r="CB287" s="4" t="s">
        <v>12273</v>
      </c>
    </row>
    <row r="288" ht="13.75" spans="1:80">
      <c r="A288" s="88" t="s">
        <v>12395</v>
      </c>
      <c r="B288" s="106" t="s">
        <v>11001</v>
      </c>
      <c r="C288" s="106" t="s">
        <v>11000</v>
      </c>
      <c r="D288" s="89" t="s">
        <v>494</v>
      </c>
      <c r="E288" s="135">
        <v>4</v>
      </c>
      <c r="F288" s="135">
        <v>346</v>
      </c>
      <c r="G288" s="90">
        <f t="shared" si="5"/>
        <v>1384</v>
      </c>
      <c r="H288" s="94"/>
      <c r="I288" s="95"/>
      <c r="J288" s="95"/>
      <c r="K288" s="95"/>
      <c r="L288" s="95"/>
      <c r="M288" s="97"/>
      <c r="N288" s="97"/>
      <c r="O288" s="97"/>
      <c r="P288" s="97"/>
      <c r="Q288" s="97"/>
      <c r="R288" s="97"/>
      <c r="S288" s="91"/>
      <c r="T288" s="92"/>
      <c r="U288" s="104">
        <v>85</v>
      </c>
      <c r="V288" s="105">
        <v>96</v>
      </c>
      <c r="W288" s="105">
        <v>60</v>
      </c>
      <c r="X288" s="93"/>
      <c r="Y288" s="91"/>
      <c r="Z288" s="113"/>
      <c r="AA288" s="104">
        <v>85</v>
      </c>
      <c r="AB288" s="105">
        <v>96</v>
      </c>
      <c r="AC288" s="105">
        <v>60</v>
      </c>
      <c r="AD288" s="93"/>
      <c r="AE288" s="94"/>
      <c r="AF288" s="96"/>
      <c r="AG288" s="96"/>
      <c r="AH288" s="95"/>
      <c r="AI288" s="95"/>
      <c r="AJ288" s="95"/>
      <c r="AK288" s="95"/>
      <c r="AL288" s="93"/>
      <c r="AM288" s="93"/>
      <c r="AN288" s="93"/>
      <c r="AO288" s="93"/>
      <c r="AP288" s="93"/>
      <c r="AQ288" s="93"/>
      <c r="AR288" s="94"/>
      <c r="AS288" s="96"/>
      <c r="AT288" s="96"/>
      <c r="AU288" s="96"/>
      <c r="AV288" s="95"/>
      <c r="AW288" s="95"/>
      <c r="AX288" s="97"/>
      <c r="AY288" s="97"/>
      <c r="AZ288" s="97"/>
      <c r="BA288" s="97"/>
      <c r="BB288" s="97"/>
      <c r="BC288" s="99" t="s">
        <v>12282</v>
      </c>
      <c r="BD288" s="99" t="s">
        <v>12281</v>
      </c>
      <c r="BE288" s="99" t="s">
        <v>12275</v>
      </c>
      <c r="BF288" s="213" t="s">
        <v>12272</v>
      </c>
      <c r="BG288" s="99"/>
      <c r="BH288" s="99"/>
      <c r="BI288" s="99"/>
      <c r="BJ288" s="99"/>
      <c r="BK288" s="112" t="s">
        <v>1511</v>
      </c>
      <c r="BL288" s="99" t="s">
        <v>12253</v>
      </c>
      <c r="BM288" s="99" t="s">
        <v>20</v>
      </c>
      <c r="BN288" s="99"/>
      <c r="BT288" s="99"/>
      <c r="BU288" s="99"/>
      <c r="BV288" s="99"/>
      <c r="BW288" s="99"/>
      <c r="BX288" s="99"/>
      <c r="CB288" s="4" t="s">
        <v>12273</v>
      </c>
    </row>
    <row r="289" ht="13.75" spans="1:80">
      <c r="A289" s="88" t="s">
        <v>12395</v>
      </c>
      <c r="B289" s="106" t="s">
        <v>11005</v>
      </c>
      <c r="C289" s="106" t="s">
        <v>11004</v>
      </c>
      <c r="D289" s="89" t="s">
        <v>12266</v>
      </c>
      <c r="E289" s="135">
        <v>4</v>
      </c>
      <c r="F289" s="135">
        <v>400</v>
      </c>
      <c r="G289" s="90">
        <f t="shared" si="5"/>
        <v>1600</v>
      </c>
      <c r="H289" s="94"/>
      <c r="I289" s="95"/>
      <c r="J289" s="95"/>
      <c r="K289" s="95"/>
      <c r="L289" s="95"/>
      <c r="M289" s="97"/>
      <c r="N289" s="97"/>
      <c r="O289" s="97"/>
      <c r="P289" s="97"/>
      <c r="Q289" s="97"/>
      <c r="R289" s="97"/>
      <c r="S289" s="91"/>
      <c r="T289" s="92"/>
      <c r="U289" s="104">
        <v>114</v>
      </c>
      <c r="V289" s="105">
        <v>90</v>
      </c>
      <c r="W289" s="105">
        <v>25</v>
      </c>
      <c r="X289" s="93"/>
      <c r="Y289" s="91"/>
      <c r="Z289" s="113"/>
      <c r="AA289" s="104">
        <v>114</v>
      </c>
      <c r="AB289" s="105">
        <v>90</v>
      </c>
      <c r="AC289" s="105">
        <v>25</v>
      </c>
      <c r="AD289" s="93"/>
      <c r="AE289" s="94"/>
      <c r="AF289" s="96"/>
      <c r="AG289" s="96"/>
      <c r="AH289" s="95"/>
      <c r="AI289" s="95"/>
      <c r="AJ289" s="95"/>
      <c r="AK289" s="95"/>
      <c r="AL289" s="93"/>
      <c r="AM289" s="93"/>
      <c r="AN289" s="93"/>
      <c r="AO289" s="93"/>
      <c r="AP289" s="93"/>
      <c r="AQ289" s="93"/>
      <c r="AR289" s="94"/>
      <c r="AS289" s="96"/>
      <c r="AT289" s="96"/>
      <c r="AU289" s="96"/>
      <c r="AV289" s="95"/>
      <c r="AW289" s="95"/>
      <c r="AX289" s="97"/>
      <c r="AY289" s="97"/>
      <c r="AZ289" s="97"/>
      <c r="BA289" s="97"/>
      <c r="BB289" s="97"/>
      <c r="BC289" s="99" t="s">
        <v>12280</v>
      </c>
      <c r="BD289" s="99" t="s">
        <v>12279</v>
      </c>
      <c r="BE289" s="99" t="s">
        <v>12271</v>
      </c>
      <c r="BF289" s="213" t="s">
        <v>12272</v>
      </c>
      <c r="BG289" s="99"/>
      <c r="BH289" s="99"/>
      <c r="BI289" s="99"/>
      <c r="BJ289" s="99"/>
      <c r="BK289" s="112" t="s">
        <v>1511</v>
      </c>
      <c r="BL289" s="99" t="s">
        <v>12253</v>
      </c>
      <c r="BM289" s="99" t="s">
        <v>20</v>
      </c>
      <c r="BN289" s="99"/>
      <c r="BT289" s="99"/>
      <c r="BU289" s="99"/>
      <c r="BV289" s="99"/>
      <c r="BW289" s="99"/>
      <c r="BX289" s="99"/>
      <c r="CB289" s="4" t="s">
        <v>12273</v>
      </c>
    </row>
    <row r="290" ht="13.75" spans="1:80">
      <c r="A290" s="88" t="s">
        <v>12395</v>
      </c>
      <c r="B290" s="106" t="s">
        <v>11005</v>
      </c>
      <c r="C290" s="106" t="s">
        <v>11004</v>
      </c>
      <c r="D290" s="89" t="s">
        <v>494</v>
      </c>
      <c r="E290" s="135">
        <v>4</v>
      </c>
      <c r="F290" s="135">
        <v>346</v>
      </c>
      <c r="G290" s="90">
        <f t="shared" si="5"/>
        <v>1384</v>
      </c>
      <c r="H290" s="94"/>
      <c r="I290" s="95"/>
      <c r="J290" s="95"/>
      <c r="K290" s="95"/>
      <c r="L290" s="95"/>
      <c r="M290" s="97"/>
      <c r="N290" s="97"/>
      <c r="O290" s="97"/>
      <c r="P290" s="97"/>
      <c r="Q290" s="97"/>
      <c r="R290" s="97"/>
      <c r="S290" s="91"/>
      <c r="T290" s="92"/>
      <c r="U290" s="104">
        <v>85</v>
      </c>
      <c r="V290" s="105">
        <v>96</v>
      </c>
      <c r="W290" s="105">
        <v>60</v>
      </c>
      <c r="X290" s="93"/>
      <c r="Y290" s="91"/>
      <c r="Z290" s="113"/>
      <c r="AA290" s="104">
        <v>85</v>
      </c>
      <c r="AB290" s="105">
        <v>96</v>
      </c>
      <c r="AC290" s="105">
        <v>60</v>
      </c>
      <c r="AD290" s="93"/>
      <c r="AE290" s="94"/>
      <c r="AF290" s="96"/>
      <c r="AG290" s="96"/>
      <c r="AH290" s="95"/>
      <c r="AI290" s="95"/>
      <c r="AJ290" s="95"/>
      <c r="AK290" s="95"/>
      <c r="AL290" s="93"/>
      <c r="AM290" s="93"/>
      <c r="AN290" s="93"/>
      <c r="AO290" s="93"/>
      <c r="AP290" s="93"/>
      <c r="AQ290" s="93"/>
      <c r="AR290" s="94"/>
      <c r="AS290" s="96"/>
      <c r="AT290" s="96"/>
      <c r="AU290" s="96"/>
      <c r="AV290" s="95"/>
      <c r="AW290" s="95"/>
      <c r="AX290" s="97"/>
      <c r="AY290" s="97"/>
      <c r="AZ290" s="97"/>
      <c r="BA290" s="97"/>
      <c r="BB290" s="97"/>
      <c r="BC290" s="99" t="s">
        <v>12282</v>
      </c>
      <c r="BD290" s="99" t="s">
        <v>12281</v>
      </c>
      <c r="BE290" s="99" t="s">
        <v>12275</v>
      </c>
      <c r="BF290" s="213" t="s">
        <v>12272</v>
      </c>
      <c r="BG290" s="99"/>
      <c r="BH290" s="99"/>
      <c r="BI290" s="99"/>
      <c r="BJ290" s="99"/>
      <c r="BK290" s="112" t="s">
        <v>1511</v>
      </c>
      <c r="BL290" s="99" t="s">
        <v>12253</v>
      </c>
      <c r="BM290" s="99" t="s">
        <v>20</v>
      </c>
      <c r="BN290" s="99"/>
      <c r="BT290" s="99"/>
      <c r="BU290" s="99"/>
      <c r="BV290" s="99"/>
      <c r="BW290" s="99"/>
      <c r="BX290" s="99"/>
      <c r="CB290" s="4" t="s">
        <v>12273</v>
      </c>
    </row>
    <row r="291" ht="13.75" spans="1:80">
      <c r="A291" s="88" t="s">
        <v>12396</v>
      </c>
      <c r="B291" s="88" t="s">
        <v>745</v>
      </c>
      <c r="C291" s="106" t="s">
        <v>7787</v>
      </c>
      <c r="D291" s="89" t="s">
        <v>12266</v>
      </c>
      <c r="E291" s="135">
        <v>2</v>
      </c>
      <c r="F291" s="135">
        <v>211</v>
      </c>
      <c r="G291" s="90">
        <f t="shared" si="5"/>
        <v>422</v>
      </c>
      <c r="H291" s="185"/>
      <c r="I291" s="95"/>
      <c r="J291" s="95"/>
      <c r="K291" s="95"/>
      <c r="L291" s="95"/>
      <c r="M291" s="97"/>
      <c r="N291" s="97"/>
      <c r="O291" s="97"/>
      <c r="P291" s="97"/>
      <c r="Q291" s="97"/>
      <c r="R291" s="97"/>
      <c r="S291" s="91"/>
      <c r="T291" s="92"/>
      <c r="U291" s="113">
        <v>41</v>
      </c>
      <c r="V291" s="92">
        <v>33</v>
      </c>
      <c r="W291" s="92">
        <v>19</v>
      </c>
      <c r="X291" s="93"/>
      <c r="Y291" s="91"/>
      <c r="Z291" s="113"/>
      <c r="AA291" s="113"/>
      <c r="AB291" s="92"/>
      <c r="AC291" s="92"/>
      <c r="AD291" s="93"/>
      <c r="AE291" s="94"/>
      <c r="AF291" s="96"/>
      <c r="AG291" s="96"/>
      <c r="AH291" s="95"/>
      <c r="AI291" s="95"/>
      <c r="AJ291" s="95"/>
      <c r="AK291" s="95"/>
      <c r="AL291" s="93"/>
      <c r="AM291" s="93"/>
      <c r="AN291" s="93">
        <v>39</v>
      </c>
      <c r="AO291" s="93">
        <v>30</v>
      </c>
      <c r="AP291" s="93">
        <v>14</v>
      </c>
      <c r="AQ291" s="93"/>
      <c r="AR291" s="94"/>
      <c r="AS291" s="96"/>
      <c r="AT291" s="96"/>
      <c r="AU291" s="96"/>
      <c r="AV291" s="95"/>
      <c r="AW291" s="95"/>
      <c r="AX291" s="97"/>
      <c r="AY291" s="97"/>
      <c r="AZ291" s="97"/>
      <c r="BA291" s="97"/>
      <c r="BB291" s="97"/>
      <c r="BC291" s="99" t="s">
        <v>12279</v>
      </c>
      <c r="BD291" s="99" t="s">
        <v>12280</v>
      </c>
      <c r="BE291" s="99" t="s">
        <v>12271</v>
      </c>
      <c r="BF291" s="111" t="s">
        <v>12272</v>
      </c>
      <c r="BG291" s="103"/>
      <c r="BH291" s="103"/>
      <c r="BI291" s="103"/>
      <c r="BJ291" s="99"/>
      <c r="BK291" s="112" t="s">
        <v>1511</v>
      </c>
      <c r="BL291" s="102"/>
      <c r="BM291" s="99"/>
      <c r="BN291" s="99"/>
      <c r="BO291" s="13" t="s">
        <v>12397</v>
      </c>
      <c r="BT291" s="99"/>
      <c r="BU291" s="99"/>
      <c r="BV291" s="99"/>
      <c r="BW291" s="99"/>
      <c r="BX291" s="99"/>
      <c r="CB291" s="5" t="s">
        <v>12273</v>
      </c>
    </row>
    <row r="292" ht="13.75" spans="1:80">
      <c r="A292" s="88" t="s">
        <v>12396</v>
      </c>
      <c r="B292" s="88" t="s">
        <v>745</v>
      </c>
      <c r="C292" s="106" t="s">
        <v>7787</v>
      </c>
      <c r="D292" s="89" t="s">
        <v>494</v>
      </c>
      <c r="E292" s="90">
        <v>2</v>
      </c>
      <c r="F292" s="90">
        <v>227</v>
      </c>
      <c r="G292" s="90">
        <f t="shared" si="5"/>
        <v>454</v>
      </c>
      <c r="H292" s="185"/>
      <c r="I292" s="95"/>
      <c r="J292" s="95"/>
      <c r="K292" s="95"/>
      <c r="L292" s="95"/>
      <c r="M292" s="97"/>
      <c r="N292" s="97"/>
      <c r="O292" s="97"/>
      <c r="P292" s="97"/>
      <c r="Q292" s="97"/>
      <c r="R292" s="97"/>
      <c r="S292" s="91"/>
      <c r="T292" s="92"/>
      <c r="U292" s="113">
        <v>39</v>
      </c>
      <c r="V292" s="92">
        <v>42</v>
      </c>
      <c r="W292" s="92">
        <v>13</v>
      </c>
      <c r="X292" s="93"/>
      <c r="Y292" s="91"/>
      <c r="Z292" s="113"/>
      <c r="AA292" s="113"/>
      <c r="AB292" s="92"/>
      <c r="AC292" s="92"/>
      <c r="AD292" s="93"/>
      <c r="AE292" s="94"/>
      <c r="AF292" s="96"/>
      <c r="AG292" s="96"/>
      <c r="AH292" s="95"/>
      <c r="AI292" s="95"/>
      <c r="AJ292" s="95"/>
      <c r="AK292" s="95"/>
      <c r="AL292" s="91"/>
      <c r="AM292" s="113"/>
      <c r="AN292" s="113">
        <v>47</v>
      </c>
      <c r="AO292" s="92">
        <v>43</v>
      </c>
      <c r="AP292" s="92">
        <v>32</v>
      </c>
      <c r="AQ292" s="93"/>
      <c r="AR292" s="94"/>
      <c r="AS292" s="96"/>
      <c r="AT292" s="96"/>
      <c r="AU292" s="96"/>
      <c r="AV292" s="95"/>
      <c r="AW292" s="95"/>
      <c r="AX292" s="97"/>
      <c r="AY292" s="97"/>
      <c r="AZ292" s="97"/>
      <c r="BA292" s="97"/>
      <c r="BB292" s="97"/>
      <c r="BC292" s="99" t="s">
        <v>12281</v>
      </c>
      <c r="BD292" s="99" t="s">
        <v>12282</v>
      </c>
      <c r="BE292" s="99" t="s">
        <v>12275</v>
      </c>
      <c r="BF292" s="186"/>
      <c r="BG292" s="103"/>
      <c r="BH292" s="103"/>
      <c r="BI292" s="103"/>
      <c r="BJ292" s="99"/>
      <c r="BK292" s="112" t="s">
        <v>1511</v>
      </c>
      <c r="BL292" s="102"/>
      <c r="BM292" s="99"/>
      <c r="BN292" s="99"/>
      <c r="BT292" s="99"/>
      <c r="BU292" s="99"/>
      <c r="BV292" s="99"/>
      <c r="BW292" s="99"/>
      <c r="BX292" s="99"/>
      <c r="CB292" s="5" t="s">
        <v>1511</v>
      </c>
    </row>
    <row r="293" ht="13.75" spans="1:80">
      <c r="A293" s="88" t="s">
        <v>12396</v>
      </c>
      <c r="B293" s="88" t="s">
        <v>745</v>
      </c>
      <c r="C293" s="106" t="s">
        <v>743</v>
      </c>
      <c r="D293" s="89" t="s">
        <v>12266</v>
      </c>
      <c r="E293" s="90">
        <v>2</v>
      </c>
      <c r="F293" s="90">
        <v>211</v>
      </c>
      <c r="G293" s="90">
        <f t="shared" si="5"/>
        <v>422</v>
      </c>
      <c r="H293" s="185"/>
      <c r="I293" s="95"/>
      <c r="J293" s="95"/>
      <c r="K293" s="95"/>
      <c r="L293" s="95"/>
      <c r="M293" s="97"/>
      <c r="N293" s="97"/>
      <c r="O293" s="97"/>
      <c r="P293" s="97"/>
      <c r="Q293" s="97"/>
      <c r="R293" s="97"/>
      <c r="S293" s="91"/>
      <c r="T293" s="92"/>
      <c r="U293" s="113">
        <v>41</v>
      </c>
      <c r="V293" s="92">
        <v>33</v>
      </c>
      <c r="W293" s="92">
        <v>19</v>
      </c>
      <c r="X293" s="93"/>
      <c r="Y293" s="91"/>
      <c r="Z293" s="113"/>
      <c r="AA293" s="113">
        <v>25</v>
      </c>
      <c r="AB293" s="92">
        <v>31</v>
      </c>
      <c r="AC293" s="92">
        <v>11</v>
      </c>
      <c r="AD293" s="93"/>
      <c r="AE293" s="94"/>
      <c r="AF293" s="96"/>
      <c r="AG293" s="96"/>
      <c r="AH293" s="95"/>
      <c r="AI293" s="95"/>
      <c r="AJ293" s="95"/>
      <c r="AK293" s="95"/>
      <c r="AL293" s="91"/>
      <c r="AM293" s="113"/>
      <c r="AN293" s="113">
        <v>39</v>
      </c>
      <c r="AO293" s="92">
        <v>30</v>
      </c>
      <c r="AP293" s="92">
        <v>14</v>
      </c>
      <c r="AQ293" s="93"/>
      <c r="AR293" s="94"/>
      <c r="AS293" s="96"/>
      <c r="AT293" s="96"/>
      <c r="AU293" s="96"/>
      <c r="AV293" s="95"/>
      <c r="AW293" s="95"/>
      <c r="AX293" s="97"/>
      <c r="AY293" s="97"/>
      <c r="AZ293" s="97"/>
      <c r="BA293" s="97"/>
      <c r="BB293" s="97"/>
      <c r="BC293" s="99" t="s">
        <v>12279</v>
      </c>
      <c r="BD293" s="99" t="s">
        <v>12280</v>
      </c>
      <c r="BE293" s="99" t="s">
        <v>12271</v>
      </c>
      <c r="BF293" s="111" t="s">
        <v>12272</v>
      </c>
      <c r="BG293" s="103"/>
      <c r="BH293" s="103"/>
      <c r="BI293" s="103"/>
      <c r="BJ293" s="99"/>
      <c r="BK293" s="112" t="s">
        <v>1511</v>
      </c>
      <c r="BL293" s="102"/>
      <c r="BM293" s="99"/>
      <c r="BN293" s="99"/>
      <c r="BO293" s="13" t="s">
        <v>12397</v>
      </c>
      <c r="BT293" s="99"/>
      <c r="BU293" s="99"/>
      <c r="BV293" s="99"/>
      <c r="BW293" s="99"/>
      <c r="BX293" s="99"/>
      <c r="CB293" s="5" t="s">
        <v>12273</v>
      </c>
    </row>
    <row r="294" ht="13.75" spans="1:80">
      <c r="A294" s="88" t="s">
        <v>12396</v>
      </c>
      <c r="B294" s="88" t="s">
        <v>745</v>
      </c>
      <c r="C294" s="106" t="s">
        <v>743</v>
      </c>
      <c r="D294" s="89" t="s">
        <v>494</v>
      </c>
      <c r="E294" s="90">
        <v>2</v>
      </c>
      <c r="F294" s="135">
        <v>227</v>
      </c>
      <c r="G294" s="90">
        <f t="shared" si="5"/>
        <v>454</v>
      </c>
      <c r="H294" s="185"/>
      <c r="I294" s="95"/>
      <c r="J294" s="95"/>
      <c r="K294" s="95"/>
      <c r="L294" s="95"/>
      <c r="M294" s="97"/>
      <c r="N294" s="97"/>
      <c r="O294" s="97"/>
      <c r="P294" s="97"/>
      <c r="Q294" s="97"/>
      <c r="R294" s="97"/>
      <c r="S294" s="91"/>
      <c r="T294" s="92"/>
      <c r="U294" s="113">
        <v>39</v>
      </c>
      <c r="V294" s="92">
        <v>42</v>
      </c>
      <c r="W294" s="92">
        <v>13</v>
      </c>
      <c r="X294" s="93"/>
      <c r="Y294" s="91"/>
      <c r="Z294" s="113"/>
      <c r="AA294" s="113">
        <v>28</v>
      </c>
      <c r="AB294" s="92">
        <v>32</v>
      </c>
      <c r="AC294" s="92">
        <v>14</v>
      </c>
      <c r="AD294" s="93"/>
      <c r="AE294" s="94"/>
      <c r="AF294" s="96"/>
      <c r="AG294" s="96"/>
      <c r="AH294" s="95"/>
      <c r="AI294" s="95"/>
      <c r="AJ294" s="95"/>
      <c r="AK294" s="95"/>
      <c r="AL294" s="91"/>
      <c r="AM294" s="113"/>
      <c r="AN294" s="113">
        <v>47</v>
      </c>
      <c r="AO294" s="92">
        <v>43</v>
      </c>
      <c r="AP294" s="92">
        <v>32</v>
      </c>
      <c r="AQ294" s="93"/>
      <c r="AR294" s="94"/>
      <c r="AS294" s="96"/>
      <c r="AT294" s="96"/>
      <c r="AU294" s="96"/>
      <c r="AV294" s="95"/>
      <c r="AW294" s="95"/>
      <c r="AX294" s="97"/>
      <c r="AY294" s="97"/>
      <c r="AZ294" s="97"/>
      <c r="BA294" s="97"/>
      <c r="BB294" s="97"/>
      <c r="BC294" s="99" t="s">
        <v>12281</v>
      </c>
      <c r="BD294" s="99" t="s">
        <v>12282</v>
      </c>
      <c r="BE294" s="99" t="s">
        <v>12275</v>
      </c>
      <c r="BF294" s="186"/>
      <c r="BG294" s="103"/>
      <c r="BH294" s="103"/>
      <c r="BI294" s="103"/>
      <c r="BJ294" s="99"/>
      <c r="BK294" s="112" t="s">
        <v>1511</v>
      </c>
      <c r="BL294" s="102"/>
      <c r="BM294" s="99"/>
      <c r="BN294" s="99"/>
      <c r="BT294" s="99"/>
      <c r="BU294" s="99"/>
      <c r="BV294" s="99"/>
      <c r="BW294" s="99"/>
      <c r="BX294" s="99"/>
      <c r="CB294" s="5" t="s">
        <v>1511</v>
      </c>
    </row>
    <row r="295" ht="13.75" spans="1:80">
      <c r="A295" s="88" t="s">
        <v>12398</v>
      </c>
      <c r="B295" s="88" t="s">
        <v>7390</v>
      </c>
      <c r="C295" s="106" t="s">
        <v>8071</v>
      </c>
      <c r="D295" s="89" t="s">
        <v>12266</v>
      </c>
      <c r="E295" s="90">
        <v>4</v>
      </c>
      <c r="F295" s="135">
        <v>383</v>
      </c>
      <c r="G295" s="90">
        <f t="shared" si="5"/>
        <v>1532</v>
      </c>
      <c r="H295" s="94"/>
      <c r="I295" s="95"/>
      <c r="J295" s="95">
        <v>116</v>
      </c>
      <c r="K295" s="95">
        <v>100</v>
      </c>
      <c r="L295" s="95">
        <v>40</v>
      </c>
      <c r="M295" s="97"/>
      <c r="N295" s="97"/>
      <c r="O295" s="97"/>
      <c r="P295" s="97"/>
      <c r="Q295" s="97"/>
      <c r="R295" s="97"/>
      <c r="S295" s="91"/>
      <c r="T295" s="92"/>
      <c r="U295" s="104">
        <v>100</v>
      </c>
      <c r="V295" s="105">
        <v>106</v>
      </c>
      <c r="W295" s="105">
        <v>49</v>
      </c>
      <c r="X295" s="93"/>
      <c r="Y295" s="91"/>
      <c r="Z295" s="113"/>
      <c r="AA295" s="104">
        <v>100</v>
      </c>
      <c r="AB295" s="105">
        <v>106</v>
      </c>
      <c r="AC295" s="105">
        <v>49</v>
      </c>
      <c r="AD295" s="93"/>
      <c r="AE295" s="94"/>
      <c r="AF295" s="96"/>
      <c r="AG295" s="96"/>
      <c r="AH295" s="95"/>
      <c r="AI295" s="95"/>
      <c r="AJ295" s="95"/>
      <c r="AK295" s="95"/>
      <c r="AL295" s="91"/>
      <c r="AM295" s="113"/>
      <c r="AN295" s="113">
        <v>120</v>
      </c>
      <c r="AO295" s="92">
        <v>106</v>
      </c>
      <c r="AP295" s="92">
        <v>36</v>
      </c>
      <c r="AQ295" s="93"/>
      <c r="AR295" s="94"/>
      <c r="AS295" s="96"/>
      <c r="AT295" s="96"/>
      <c r="AU295" s="96"/>
      <c r="AV295" s="95"/>
      <c r="AW295" s="95"/>
      <c r="AX295" s="97"/>
      <c r="AY295" s="97"/>
      <c r="AZ295" s="97"/>
      <c r="BA295" s="97"/>
      <c r="BB295" s="97"/>
      <c r="BC295" s="98" t="s">
        <v>12270</v>
      </c>
      <c r="BD295" s="98" t="s">
        <v>12271</v>
      </c>
      <c r="BE295" s="99"/>
      <c r="BF295" s="111" t="s">
        <v>12272</v>
      </c>
      <c r="BG295" s="103"/>
      <c r="BH295" s="103"/>
      <c r="BI295" s="103"/>
      <c r="BJ295" s="99"/>
      <c r="BK295" s="112" t="s">
        <v>1511</v>
      </c>
      <c r="BL295" s="102"/>
      <c r="BM295" s="99" t="s">
        <v>20</v>
      </c>
      <c r="BN295" s="99"/>
      <c r="BT295" s="99"/>
      <c r="BU295" s="99"/>
      <c r="BV295" s="99"/>
      <c r="BW295" s="99"/>
      <c r="BX295" s="99"/>
      <c r="CB295" s="5" t="s">
        <v>12273</v>
      </c>
    </row>
    <row r="296" ht="13.75" spans="1:80">
      <c r="A296" s="88" t="s">
        <v>12398</v>
      </c>
      <c r="B296" s="88" t="s">
        <v>7390</v>
      </c>
      <c r="C296" s="106" t="s">
        <v>8071</v>
      </c>
      <c r="D296" s="89" t="s">
        <v>494</v>
      </c>
      <c r="E296" s="90">
        <v>4</v>
      </c>
      <c r="F296" s="135">
        <v>368</v>
      </c>
      <c r="G296" s="90">
        <f t="shared" si="5"/>
        <v>1472</v>
      </c>
      <c r="H296" s="94"/>
      <c r="I296" s="95"/>
      <c r="J296" s="95">
        <v>107</v>
      </c>
      <c r="K296" s="95">
        <v>102</v>
      </c>
      <c r="L296" s="95">
        <v>83</v>
      </c>
      <c r="M296" s="97"/>
      <c r="N296" s="97"/>
      <c r="O296" s="97"/>
      <c r="P296" s="97"/>
      <c r="Q296" s="97"/>
      <c r="R296" s="97"/>
      <c r="S296" s="91"/>
      <c r="T296" s="92"/>
      <c r="U296" s="104">
        <v>91</v>
      </c>
      <c r="V296" s="105">
        <v>106</v>
      </c>
      <c r="W296" s="105">
        <v>63</v>
      </c>
      <c r="X296" s="93"/>
      <c r="Y296" s="91"/>
      <c r="Z296" s="113"/>
      <c r="AA296" s="104">
        <v>91</v>
      </c>
      <c r="AB296" s="105">
        <v>106</v>
      </c>
      <c r="AC296" s="105">
        <v>63</v>
      </c>
      <c r="AD296" s="93"/>
      <c r="AE296" s="94"/>
      <c r="AF296" s="96"/>
      <c r="AG296" s="96"/>
      <c r="AH296" s="95"/>
      <c r="AI296" s="95"/>
      <c r="AJ296" s="95"/>
      <c r="AK296" s="95"/>
      <c r="AL296" s="91"/>
      <c r="AM296" s="113"/>
      <c r="AN296" s="113">
        <v>110</v>
      </c>
      <c r="AO296" s="92">
        <v>121</v>
      </c>
      <c r="AP296" s="92">
        <v>50</v>
      </c>
      <c r="AQ296" s="93"/>
      <c r="AR296" s="94"/>
      <c r="AS296" s="96"/>
      <c r="AT296" s="96"/>
      <c r="AU296" s="96"/>
      <c r="AV296" s="95"/>
      <c r="AW296" s="95"/>
      <c r="AX296" s="97"/>
      <c r="AY296" s="97"/>
      <c r="AZ296" s="97"/>
      <c r="BA296" s="97"/>
      <c r="BB296" s="97"/>
      <c r="BC296" s="98" t="s">
        <v>12274</v>
      </c>
      <c r="BD296" s="98" t="s">
        <v>12275</v>
      </c>
      <c r="BE296" s="99"/>
      <c r="BF296" s="111" t="s">
        <v>12272</v>
      </c>
      <c r="BG296" s="103"/>
      <c r="BH296" s="103"/>
      <c r="BI296" s="103"/>
      <c r="BJ296" s="99"/>
      <c r="BK296" s="112" t="s">
        <v>1511</v>
      </c>
      <c r="BL296" s="102"/>
      <c r="BM296" s="99" t="s">
        <v>20</v>
      </c>
      <c r="BN296" s="99"/>
      <c r="BT296" s="99"/>
      <c r="BU296" s="99"/>
      <c r="BV296" s="99"/>
      <c r="BW296" s="99"/>
      <c r="BX296" s="99"/>
      <c r="CB296" s="5" t="s">
        <v>12273</v>
      </c>
    </row>
    <row r="297" ht="13.75" spans="1:80">
      <c r="A297" s="88" t="s">
        <v>12398</v>
      </c>
      <c r="B297" s="88" t="s">
        <v>7393</v>
      </c>
      <c r="C297" s="106" t="s">
        <v>8082</v>
      </c>
      <c r="D297" s="89" t="s">
        <v>12266</v>
      </c>
      <c r="E297" s="90">
        <v>4</v>
      </c>
      <c r="F297" s="135">
        <v>326</v>
      </c>
      <c r="G297" s="90">
        <f t="shared" si="5"/>
        <v>1304</v>
      </c>
      <c r="H297" s="94"/>
      <c r="I297" s="95"/>
      <c r="J297" s="95">
        <v>96</v>
      </c>
      <c r="K297" s="95">
        <v>79</v>
      </c>
      <c r="L297" s="95">
        <v>32</v>
      </c>
      <c r="M297" s="97"/>
      <c r="N297" s="97"/>
      <c r="O297" s="97"/>
      <c r="P297" s="97"/>
      <c r="Q297" s="97"/>
      <c r="R297" s="97"/>
      <c r="S297" s="91"/>
      <c r="T297" s="92"/>
      <c r="U297" s="113">
        <v>93</v>
      </c>
      <c r="V297" s="92">
        <v>98</v>
      </c>
      <c r="W297" s="92">
        <v>25</v>
      </c>
      <c r="X297" s="93"/>
      <c r="Y297" s="91"/>
      <c r="Z297" s="113"/>
      <c r="AA297" s="113">
        <v>101</v>
      </c>
      <c r="AB297" s="92">
        <v>134</v>
      </c>
      <c r="AC297" s="92">
        <v>40</v>
      </c>
      <c r="AD297" s="93"/>
      <c r="AE297" s="94"/>
      <c r="AF297" s="96"/>
      <c r="AG297" s="96"/>
      <c r="AH297" s="95"/>
      <c r="AI297" s="95"/>
      <c r="AJ297" s="95"/>
      <c r="AK297" s="95"/>
      <c r="AL297" s="91"/>
      <c r="AM297" s="113"/>
      <c r="AN297" s="113">
        <v>105</v>
      </c>
      <c r="AO297" s="92">
        <v>109</v>
      </c>
      <c r="AP297" s="92">
        <v>14</v>
      </c>
      <c r="AQ297" s="93"/>
      <c r="AR297" s="94"/>
      <c r="AS297" s="96"/>
      <c r="AT297" s="96"/>
      <c r="AU297" s="96"/>
      <c r="AV297" s="95"/>
      <c r="AW297" s="95"/>
      <c r="AX297" s="97"/>
      <c r="AY297" s="97"/>
      <c r="AZ297" s="97"/>
      <c r="BA297" s="97"/>
      <c r="BB297" s="97"/>
      <c r="BC297" s="98" t="s">
        <v>12270</v>
      </c>
      <c r="BD297" s="98" t="s">
        <v>12271</v>
      </c>
      <c r="BE297" s="99"/>
      <c r="BF297" s="111" t="s">
        <v>12272</v>
      </c>
      <c r="BG297" s="103"/>
      <c r="BH297" s="103"/>
      <c r="BI297" s="103"/>
      <c r="BJ297" s="99"/>
      <c r="BK297" s="112" t="s">
        <v>1511</v>
      </c>
      <c r="BL297" s="102"/>
      <c r="BM297" s="99" t="s">
        <v>20</v>
      </c>
      <c r="BN297" s="99"/>
      <c r="BT297" s="99"/>
      <c r="BU297" s="99"/>
      <c r="BV297" s="99"/>
      <c r="BW297" s="99"/>
      <c r="BX297" s="99"/>
      <c r="CB297" s="5" t="s">
        <v>12273</v>
      </c>
    </row>
    <row r="298" ht="13.75" spans="1:80">
      <c r="A298" s="88" t="s">
        <v>12398</v>
      </c>
      <c r="B298" s="88" t="s">
        <v>7393</v>
      </c>
      <c r="C298" s="106" t="s">
        <v>8082</v>
      </c>
      <c r="D298" s="89" t="s">
        <v>494</v>
      </c>
      <c r="E298" s="135">
        <v>4</v>
      </c>
      <c r="F298" s="135">
        <v>351</v>
      </c>
      <c r="G298" s="90">
        <f t="shared" si="5"/>
        <v>1404</v>
      </c>
      <c r="H298" s="94"/>
      <c r="I298" s="95"/>
      <c r="J298" s="95">
        <v>102</v>
      </c>
      <c r="K298" s="95">
        <v>97</v>
      </c>
      <c r="L298" s="95">
        <v>76</v>
      </c>
      <c r="M298" s="97"/>
      <c r="N298" s="97"/>
      <c r="O298" s="94"/>
      <c r="P298" s="94"/>
      <c r="Q298" s="94"/>
      <c r="R298" s="97"/>
      <c r="S298" s="91"/>
      <c r="T298" s="92"/>
      <c r="U298" s="113">
        <v>98</v>
      </c>
      <c r="V298" s="92">
        <v>104</v>
      </c>
      <c r="W298" s="92">
        <v>98</v>
      </c>
      <c r="X298" s="93"/>
      <c r="Y298" s="91"/>
      <c r="Z298" s="113"/>
      <c r="AA298" s="113">
        <v>114</v>
      </c>
      <c r="AB298" s="92">
        <v>112</v>
      </c>
      <c r="AC298" s="92">
        <v>59</v>
      </c>
      <c r="AD298" s="93"/>
      <c r="AE298" s="94"/>
      <c r="AF298" s="94"/>
      <c r="AG298" s="94"/>
      <c r="AH298" s="94"/>
      <c r="AI298" s="94"/>
      <c r="AJ298" s="94"/>
      <c r="AK298" s="94"/>
      <c r="AL298" s="93"/>
      <c r="AM298" s="93"/>
      <c r="AN298" s="91">
        <v>117</v>
      </c>
      <c r="AO298" s="91">
        <v>110</v>
      </c>
      <c r="AP298" s="91">
        <v>57</v>
      </c>
      <c r="AQ298" s="93"/>
      <c r="AR298" s="94"/>
      <c r="AS298" s="96"/>
      <c r="AT298" s="96"/>
      <c r="AU298" s="96"/>
      <c r="AV298" s="95"/>
      <c r="AW298" s="95"/>
      <c r="AX298" s="97"/>
      <c r="AY298" s="97"/>
      <c r="AZ298" s="97"/>
      <c r="BA298" s="97"/>
      <c r="BB298" s="97"/>
      <c r="BC298" s="98" t="s">
        <v>12274</v>
      </c>
      <c r="BD298" s="98" t="s">
        <v>12275</v>
      </c>
      <c r="BE298" s="99"/>
      <c r="BF298" s="111" t="s">
        <v>12272</v>
      </c>
      <c r="BG298" s="103"/>
      <c r="BH298" s="103"/>
      <c r="BI298" s="103"/>
      <c r="BJ298" s="99"/>
      <c r="BK298" s="112" t="s">
        <v>1511</v>
      </c>
      <c r="BL298" s="102"/>
      <c r="BM298" s="99" t="s">
        <v>20</v>
      </c>
      <c r="BN298" s="99"/>
      <c r="BT298" s="99"/>
      <c r="BU298" s="99"/>
      <c r="BV298" s="99"/>
      <c r="BW298" s="99"/>
      <c r="BX298" s="99"/>
      <c r="CB298" s="5" t="s">
        <v>12273</v>
      </c>
    </row>
    <row r="299" ht="13.75" spans="1:80">
      <c r="A299" s="88" t="s">
        <v>12399</v>
      </c>
      <c r="B299" s="88" t="s">
        <v>8074</v>
      </c>
      <c r="C299" s="106" t="s">
        <v>8549</v>
      </c>
      <c r="D299" s="89" t="s">
        <v>12266</v>
      </c>
      <c r="E299" s="135">
        <v>4</v>
      </c>
      <c r="F299" s="135">
        <v>730</v>
      </c>
      <c r="G299" s="90">
        <f t="shared" si="5"/>
        <v>2920</v>
      </c>
      <c r="H299" s="94"/>
      <c r="I299" s="95"/>
      <c r="J299" s="95">
        <v>302</v>
      </c>
      <c r="K299" s="95">
        <v>144</v>
      </c>
      <c r="L299" s="95">
        <v>45</v>
      </c>
      <c r="M299" s="97"/>
      <c r="N299" s="97"/>
      <c r="O299" s="94"/>
      <c r="P299" s="94"/>
      <c r="Q299" s="94"/>
      <c r="R299" s="97"/>
      <c r="S299" s="91"/>
      <c r="T299" s="92"/>
      <c r="U299" s="113"/>
      <c r="V299" s="92"/>
      <c r="W299" s="92"/>
      <c r="X299" s="93"/>
      <c r="Y299" s="91"/>
      <c r="Z299" s="113"/>
      <c r="AA299" s="113">
        <v>233</v>
      </c>
      <c r="AB299" s="92">
        <v>143</v>
      </c>
      <c r="AC299" s="92">
        <v>39</v>
      </c>
      <c r="AD299" s="93"/>
      <c r="AE299" s="94"/>
      <c r="AF299" s="94"/>
      <c r="AG299" s="94"/>
      <c r="AH299" s="94"/>
      <c r="AI299" s="94"/>
      <c r="AJ299" s="94"/>
      <c r="AK299" s="94"/>
      <c r="AL299" s="93"/>
      <c r="AM299" s="93"/>
      <c r="AN299" s="91"/>
      <c r="AO299" s="91"/>
      <c r="AP299" s="91"/>
      <c r="AQ299" s="93"/>
      <c r="AR299" s="94"/>
      <c r="AS299" s="96"/>
      <c r="AT299" s="96"/>
      <c r="AU299" s="96"/>
      <c r="AV299" s="95"/>
      <c r="AW299" s="95"/>
      <c r="AX299" s="97"/>
      <c r="AY299" s="97"/>
      <c r="AZ299" s="97"/>
      <c r="BA299" s="97"/>
      <c r="BB299" s="97"/>
      <c r="BC299" s="98" t="s">
        <v>12280</v>
      </c>
      <c r="BD299" s="98" t="s">
        <v>12279</v>
      </c>
      <c r="BE299" s="99" t="s">
        <v>12271</v>
      </c>
      <c r="BF299" s="111" t="s">
        <v>12272</v>
      </c>
      <c r="BG299" s="103"/>
      <c r="BH299" s="103"/>
      <c r="BI299" s="103"/>
      <c r="BJ299" s="99"/>
      <c r="BK299" s="112" t="s">
        <v>1511</v>
      </c>
      <c r="BL299" s="102"/>
      <c r="BM299" s="99" t="s">
        <v>20</v>
      </c>
      <c r="BN299" s="99"/>
      <c r="BO299" s="13" t="s">
        <v>12400</v>
      </c>
      <c r="BT299" s="99"/>
      <c r="BU299" s="99"/>
      <c r="BV299" s="99"/>
      <c r="BW299" s="99"/>
      <c r="BX299" s="99"/>
      <c r="CB299" s="5" t="s">
        <v>12273</v>
      </c>
    </row>
    <row r="300" ht="13.75" spans="1:80">
      <c r="A300" s="88" t="s">
        <v>12399</v>
      </c>
      <c r="B300" s="88" t="s">
        <v>8074</v>
      </c>
      <c r="C300" s="106" t="s">
        <v>8549</v>
      </c>
      <c r="D300" s="89" t="s">
        <v>494</v>
      </c>
      <c r="E300" s="135">
        <v>4</v>
      </c>
      <c r="F300" s="135">
        <v>449</v>
      </c>
      <c r="G300" s="90">
        <f t="shared" si="5"/>
        <v>1796</v>
      </c>
      <c r="H300" s="94"/>
      <c r="I300" s="95"/>
      <c r="J300" s="95">
        <v>200</v>
      </c>
      <c r="K300" s="95">
        <v>86</v>
      </c>
      <c r="L300" s="95">
        <v>58</v>
      </c>
      <c r="M300" s="97"/>
      <c r="N300" s="97"/>
      <c r="O300" s="94"/>
      <c r="P300" s="94"/>
      <c r="Q300" s="94"/>
      <c r="R300" s="97"/>
      <c r="S300" s="91"/>
      <c r="T300" s="92"/>
      <c r="U300" s="113"/>
      <c r="V300" s="92"/>
      <c r="W300" s="92"/>
      <c r="X300" s="93"/>
      <c r="Y300" s="91"/>
      <c r="Z300" s="113"/>
      <c r="AA300" s="113">
        <v>153</v>
      </c>
      <c r="AB300" s="92">
        <v>98</v>
      </c>
      <c r="AC300" s="92">
        <v>34</v>
      </c>
      <c r="AD300" s="93"/>
      <c r="AE300" s="94"/>
      <c r="AF300" s="94"/>
      <c r="AG300" s="94"/>
      <c r="AH300" s="94"/>
      <c r="AI300" s="94"/>
      <c r="AJ300" s="94"/>
      <c r="AK300" s="94"/>
      <c r="AL300" s="93"/>
      <c r="AM300" s="93"/>
      <c r="AN300" s="91"/>
      <c r="AO300" s="91"/>
      <c r="AP300" s="91"/>
      <c r="AQ300" s="93"/>
      <c r="AR300" s="94"/>
      <c r="AS300" s="96"/>
      <c r="AT300" s="96"/>
      <c r="AU300" s="96"/>
      <c r="AV300" s="95"/>
      <c r="AW300" s="95"/>
      <c r="AX300" s="97"/>
      <c r="AY300" s="97"/>
      <c r="AZ300" s="97"/>
      <c r="BA300" s="97"/>
      <c r="BB300" s="97"/>
      <c r="BC300" s="98" t="s">
        <v>12282</v>
      </c>
      <c r="BD300" s="98" t="s">
        <v>12281</v>
      </c>
      <c r="BE300" s="99" t="s">
        <v>12275</v>
      </c>
      <c r="BF300" s="111" t="s">
        <v>12272</v>
      </c>
      <c r="BG300" s="103"/>
      <c r="BH300" s="103"/>
      <c r="BI300" s="103"/>
      <c r="BJ300" s="99"/>
      <c r="BK300" s="112" t="s">
        <v>1511</v>
      </c>
      <c r="BL300" s="102"/>
      <c r="BM300" s="99" t="s">
        <v>20</v>
      </c>
      <c r="BN300" s="99"/>
      <c r="BT300" s="99"/>
      <c r="BU300" s="99"/>
      <c r="BV300" s="99"/>
      <c r="BW300" s="99"/>
      <c r="BX300" s="99"/>
      <c r="CB300" s="5" t="s">
        <v>12273</v>
      </c>
    </row>
    <row r="301" ht="13.75" spans="1:80">
      <c r="A301" s="88" t="s">
        <v>12399</v>
      </c>
      <c r="B301" s="88" t="s">
        <v>8074</v>
      </c>
      <c r="C301" s="106" t="s">
        <v>8864</v>
      </c>
      <c r="D301" s="89" t="s">
        <v>12266</v>
      </c>
      <c r="E301" s="135">
        <v>4</v>
      </c>
      <c r="F301" s="135">
        <v>730</v>
      </c>
      <c r="G301" s="90">
        <f t="shared" si="5"/>
        <v>2920</v>
      </c>
      <c r="H301" s="94"/>
      <c r="I301" s="95"/>
      <c r="J301" s="95">
        <v>302</v>
      </c>
      <c r="K301" s="95">
        <v>144</v>
      </c>
      <c r="L301" s="95">
        <v>45</v>
      </c>
      <c r="M301" s="97"/>
      <c r="N301" s="97"/>
      <c r="O301" s="94"/>
      <c r="P301" s="94"/>
      <c r="Q301" s="94"/>
      <c r="R301" s="97"/>
      <c r="S301" s="91"/>
      <c r="T301" s="92"/>
      <c r="U301" s="132">
        <v>193</v>
      </c>
      <c r="V301" s="133">
        <v>164</v>
      </c>
      <c r="W301" s="133">
        <v>34</v>
      </c>
      <c r="X301" s="117">
        <v>38</v>
      </c>
      <c r="Y301" s="91"/>
      <c r="Z301" s="113"/>
      <c r="AA301" s="113">
        <v>205</v>
      </c>
      <c r="AB301" s="92">
        <v>205</v>
      </c>
      <c r="AC301" s="92">
        <v>40</v>
      </c>
      <c r="AD301" s="93">
        <v>38</v>
      </c>
      <c r="AE301" s="94"/>
      <c r="AF301" s="94"/>
      <c r="AG301" s="94"/>
      <c r="AH301" s="94"/>
      <c r="AI301" s="94"/>
      <c r="AJ301" s="94"/>
      <c r="AK301" s="94"/>
      <c r="AL301" s="93"/>
      <c r="AM301" s="93"/>
      <c r="AN301" s="91">
        <v>226</v>
      </c>
      <c r="AO301" s="91">
        <v>170</v>
      </c>
      <c r="AP301" s="91">
        <v>30</v>
      </c>
      <c r="AQ301" s="93"/>
      <c r="AR301" s="94"/>
      <c r="AS301" s="96"/>
      <c r="AT301" s="96"/>
      <c r="AU301" s="96"/>
      <c r="AV301" s="95"/>
      <c r="AW301" s="95"/>
      <c r="AX301" s="97"/>
      <c r="AY301" s="97"/>
      <c r="AZ301" s="97"/>
      <c r="BA301" s="97"/>
      <c r="BB301" s="97"/>
      <c r="BC301" s="98" t="s">
        <v>12280</v>
      </c>
      <c r="BD301" s="98" t="s">
        <v>12279</v>
      </c>
      <c r="BE301" s="99" t="s">
        <v>12271</v>
      </c>
      <c r="BF301" s="111" t="s">
        <v>12272</v>
      </c>
      <c r="BG301" s="103"/>
      <c r="BH301" s="103"/>
      <c r="BI301" s="103"/>
      <c r="BJ301" s="99"/>
      <c r="BK301" s="112" t="s">
        <v>1511</v>
      </c>
      <c r="BL301" s="102"/>
      <c r="BM301" s="99" t="s">
        <v>20</v>
      </c>
      <c r="BN301" s="99"/>
      <c r="BO301" s="13" t="s">
        <v>12400</v>
      </c>
      <c r="BT301" s="99"/>
      <c r="BU301" s="99"/>
      <c r="BV301" s="99"/>
      <c r="BW301" s="99"/>
      <c r="BX301" s="99"/>
      <c r="CB301" s="5" t="s">
        <v>12273</v>
      </c>
    </row>
    <row r="302" ht="13.75" spans="1:80">
      <c r="A302" s="88" t="s">
        <v>12399</v>
      </c>
      <c r="B302" s="88" t="s">
        <v>8074</v>
      </c>
      <c r="C302" s="106" t="s">
        <v>8864</v>
      </c>
      <c r="D302" s="89" t="s">
        <v>494</v>
      </c>
      <c r="E302" s="135">
        <v>4</v>
      </c>
      <c r="F302" s="135">
        <v>449</v>
      </c>
      <c r="G302" s="90">
        <f t="shared" si="5"/>
        <v>1796</v>
      </c>
      <c r="H302" s="94"/>
      <c r="I302" s="95"/>
      <c r="J302" s="95">
        <v>200</v>
      </c>
      <c r="K302" s="95">
        <v>86</v>
      </c>
      <c r="L302" s="95">
        <v>58</v>
      </c>
      <c r="M302" s="97"/>
      <c r="N302" s="97"/>
      <c r="O302" s="94"/>
      <c r="P302" s="94"/>
      <c r="Q302" s="94"/>
      <c r="R302" s="97"/>
      <c r="S302" s="91"/>
      <c r="T302" s="92"/>
      <c r="U302" s="132">
        <v>126</v>
      </c>
      <c r="V302" s="133">
        <v>85</v>
      </c>
      <c r="W302" s="133">
        <v>39</v>
      </c>
      <c r="X302" s="117">
        <v>38</v>
      </c>
      <c r="Y302" s="91"/>
      <c r="Z302" s="113"/>
      <c r="AA302" s="113">
        <v>149</v>
      </c>
      <c r="AB302" s="92">
        <v>109</v>
      </c>
      <c r="AC302" s="92">
        <v>39</v>
      </c>
      <c r="AD302" s="93">
        <v>38</v>
      </c>
      <c r="AE302" s="94"/>
      <c r="AF302" s="94"/>
      <c r="AG302" s="94"/>
      <c r="AH302" s="94"/>
      <c r="AI302" s="94"/>
      <c r="AJ302" s="94"/>
      <c r="AK302" s="94"/>
      <c r="AL302" s="93"/>
      <c r="AM302" s="93"/>
      <c r="AN302" s="91">
        <v>170</v>
      </c>
      <c r="AO302" s="91">
        <v>106</v>
      </c>
      <c r="AP302" s="91">
        <v>65</v>
      </c>
      <c r="AQ302" s="93"/>
      <c r="AR302" s="94"/>
      <c r="AS302" s="96"/>
      <c r="AT302" s="96"/>
      <c r="AU302" s="96"/>
      <c r="AV302" s="95"/>
      <c r="AW302" s="95"/>
      <c r="AX302" s="97"/>
      <c r="AY302" s="97"/>
      <c r="AZ302" s="97"/>
      <c r="BA302" s="97"/>
      <c r="BB302" s="97"/>
      <c r="BC302" s="98" t="s">
        <v>12282</v>
      </c>
      <c r="BD302" s="98" t="s">
        <v>12281</v>
      </c>
      <c r="BE302" s="99" t="s">
        <v>12275</v>
      </c>
      <c r="BF302" s="111" t="s">
        <v>12272</v>
      </c>
      <c r="BG302" s="103"/>
      <c r="BH302" s="103"/>
      <c r="BI302" s="103"/>
      <c r="BJ302" s="99"/>
      <c r="BK302" s="112" t="s">
        <v>1511</v>
      </c>
      <c r="BL302" s="102"/>
      <c r="BM302" s="99" t="s">
        <v>20</v>
      </c>
      <c r="BN302" s="99"/>
      <c r="BT302" s="99"/>
      <c r="BU302" s="99"/>
      <c r="BV302" s="99"/>
      <c r="BW302" s="99"/>
      <c r="BX302" s="99"/>
      <c r="CB302" s="5" t="s">
        <v>12273</v>
      </c>
    </row>
    <row r="303" ht="13.75" spans="1:80">
      <c r="A303" s="88" t="s">
        <v>12399</v>
      </c>
      <c r="B303" s="88" t="s">
        <v>8086</v>
      </c>
      <c r="C303" s="106" t="s">
        <v>8551</v>
      </c>
      <c r="D303" s="89" t="s">
        <v>12266</v>
      </c>
      <c r="E303" s="135">
        <v>4</v>
      </c>
      <c r="F303" s="135">
        <v>665</v>
      </c>
      <c r="G303" s="90">
        <f t="shared" si="5"/>
        <v>2660</v>
      </c>
      <c r="H303" s="94"/>
      <c r="I303" s="95"/>
      <c r="J303" s="95">
        <v>300</v>
      </c>
      <c r="K303" s="95">
        <v>115</v>
      </c>
      <c r="L303" s="95">
        <v>35</v>
      </c>
      <c r="M303" s="97"/>
      <c r="N303" s="97"/>
      <c r="O303" s="94"/>
      <c r="P303" s="94"/>
      <c r="Q303" s="94"/>
      <c r="R303" s="97"/>
      <c r="S303" s="91"/>
      <c r="T303" s="92"/>
      <c r="U303" s="132"/>
      <c r="V303" s="133"/>
      <c r="W303" s="133"/>
      <c r="X303" s="117"/>
      <c r="Y303" s="91"/>
      <c r="Z303" s="113"/>
      <c r="AA303" s="113"/>
      <c r="AB303" s="92"/>
      <c r="AC303" s="92"/>
      <c r="AD303" s="93"/>
      <c r="AE303" s="94"/>
      <c r="AF303" s="94"/>
      <c r="AG303" s="94"/>
      <c r="AH303" s="94"/>
      <c r="AI303" s="94"/>
      <c r="AJ303" s="94"/>
      <c r="AK303" s="94"/>
      <c r="AL303" s="93"/>
      <c r="AM303" s="93"/>
      <c r="AN303" s="91"/>
      <c r="AO303" s="91"/>
      <c r="AP303" s="91"/>
      <c r="AQ303" s="93"/>
      <c r="AR303" s="94"/>
      <c r="AS303" s="96"/>
      <c r="AT303" s="96"/>
      <c r="AU303" s="96"/>
      <c r="AV303" s="95"/>
      <c r="AW303" s="95"/>
      <c r="AX303" s="97"/>
      <c r="AY303" s="97"/>
      <c r="AZ303" s="97"/>
      <c r="BA303" s="97"/>
      <c r="BB303" s="97"/>
      <c r="BC303" s="98" t="s">
        <v>12280</v>
      </c>
      <c r="BD303" s="98" t="s">
        <v>12279</v>
      </c>
      <c r="BE303" s="99" t="s">
        <v>12271</v>
      </c>
      <c r="BF303" s="111" t="s">
        <v>12272</v>
      </c>
      <c r="BG303" s="103"/>
      <c r="BH303" s="103"/>
      <c r="BI303" s="103"/>
      <c r="BJ303" s="99"/>
      <c r="BK303" s="112" t="s">
        <v>1511</v>
      </c>
      <c r="BL303" s="102"/>
      <c r="BM303" s="99" t="s">
        <v>20</v>
      </c>
      <c r="BN303" s="99"/>
      <c r="BO303" s="13" t="s">
        <v>12400</v>
      </c>
      <c r="BT303" s="99"/>
      <c r="BU303" s="99"/>
      <c r="BV303" s="99"/>
      <c r="BW303" s="99"/>
      <c r="BX303" s="99"/>
      <c r="CB303" s="5" t="s">
        <v>12273</v>
      </c>
    </row>
    <row r="304" ht="13.75" spans="1:80">
      <c r="A304" s="88" t="s">
        <v>12399</v>
      </c>
      <c r="B304" s="88" t="s">
        <v>8086</v>
      </c>
      <c r="C304" s="106" t="s">
        <v>8551</v>
      </c>
      <c r="D304" s="89" t="s">
        <v>494</v>
      </c>
      <c r="E304" s="90">
        <v>4</v>
      </c>
      <c r="F304" s="90">
        <v>416</v>
      </c>
      <c r="G304" s="90">
        <f t="shared" si="5"/>
        <v>1664</v>
      </c>
      <c r="H304" s="94"/>
      <c r="I304" s="95"/>
      <c r="J304" s="95">
        <v>225</v>
      </c>
      <c r="K304" s="95">
        <v>80</v>
      </c>
      <c r="L304" s="95">
        <v>47</v>
      </c>
      <c r="M304" s="97"/>
      <c r="N304" s="97"/>
      <c r="O304" s="97"/>
      <c r="P304" s="97"/>
      <c r="Q304" s="97"/>
      <c r="R304" s="97"/>
      <c r="S304" s="91"/>
      <c r="T304" s="92"/>
      <c r="U304" s="113"/>
      <c r="V304" s="92"/>
      <c r="W304" s="92"/>
      <c r="X304" s="93"/>
      <c r="Y304" s="91"/>
      <c r="Z304" s="113"/>
      <c r="AA304" s="113"/>
      <c r="AB304" s="92"/>
      <c r="AC304" s="92"/>
      <c r="AD304" s="93"/>
      <c r="AE304" s="94"/>
      <c r="AF304" s="94"/>
      <c r="AG304" s="94"/>
      <c r="AH304" s="94"/>
      <c r="AI304" s="94"/>
      <c r="AJ304" s="94"/>
      <c r="AK304" s="94"/>
      <c r="AL304" s="91"/>
      <c r="AM304" s="113"/>
      <c r="AN304" s="113"/>
      <c r="AO304" s="92"/>
      <c r="AP304" s="92"/>
      <c r="AQ304" s="93"/>
      <c r="AR304" s="94"/>
      <c r="AS304" s="96"/>
      <c r="AT304" s="96"/>
      <c r="AU304" s="96"/>
      <c r="AV304" s="95"/>
      <c r="AW304" s="95"/>
      <c r="AX304" s="97"/>
      <c r="AY304" s="97"/>
      <c r="AZ304" s="97"/>
      <c r="BA304" s="97"/>
      <c r="BB304" s="97"/>
      <c r="BC304" s="98" t="s">
        <v>12282</v>
      </c>
      <c r="BD304" s="98" t="s">
        <v>12281</v>
      </c>
      <c r="BE304" s="99" t="s">
        <v>12275</v>
      </c>
      <c r="BF304" s="111" t="s">
        <v>12272</v>
      </c>
      <c r="BG304" s="103"/>
      <c r="BH304" s="103"/>
      <c r="BI304" s="103"/>
      <c r="BJ304" s="99"/>
      <c r="BK304" s="112" t="s">
        <v>1511</v>
      </c>
      <c r="BL304" s="102"/>
      <c r="BM304" s="99" t="s">
        <v>20</v>
      </c>
      <c r="BN304" s="99"/>
      <c r="BT304" s="99"/>
      <c r="BU304" s="99"/>
      <c r="BV304" s="99"/>
      <c r="BW304" s="99"/>
      <c r="BX304" s="99"/>
      <c r="CB304" s="5" t="s">
        <v>12273</v>
      </c>
    </row>
    <row r="305" ht="13.75" spans="1:80">
      <c r="A305" s="88" t="s">
        <v>12399</v>
      </c>
      <c r="B305" s="88" t="s">
        <v>8086</v>
      </c>
      <c r="C305" s="106" t="s">
        <v>8862</v>
      </c>
      <c r="D305" s="89" t="s">
        <v>12266</v>
      </c>
      <c r="E305" s="90">
        <v>4</v>
      </c>
      <c r="F305" s="90">
        <v>665</v>
      </c>
      <c r="G305" s="90">
        <f t="shared" si="5"/>
        <v>2660</v>
      </c>
      <c r="H305" s="94"/>
      <c r="I305" s="95"/>
      <c r="J305" s="95">
        <v>300</v>
      </c>
      <c r="K305" s="95">
        <v>115</v>
      </c>
      <c r="L305" s="95">
        <v>35</v>
      </c>
      <c r="M305" s="97"/>
      <c r="N305" s="97"/>
      <c r="O305" s="97"/>
      <c r="P305" s="97"/>
      <c r="Q305" s="97"/>
      <c r="R305" s="97"/>
      <c r="S305" s="91"/>
      <c r="T305" s="92"/>
      <c r="U305" s="132">
        <v>177</v>
      </c>
      <c r="V305" s="133">
        <v>146</v>
      </c>
      <c r="W305" s="133">
        <v>23</v>
      </c>
      <c r="X305" s="117">
        <v>38</v>
      </c>
      <c r="Y305" s="91"/>
      <c r="Z305" s="113"/>
      <c r="AA305" s="132">
        <v>170</v>
      </c>
      <c r="AB305" s="92">
        <v>159</v>
      </c>
      <c r="AC305" s="133">
        <v>31</v>
      </c>
      <c r="AD305" s="93"/>
      <c r="AE305" s="94"/>
      <c r="AF305" s="94"/>
      <c r="AG305" s="94"/>
      <c r="AH305" s="94"/>
      <c r="AI305" s="94"/>
      <c r="AJ305" s="94"/>
      <c r="AK305" s="94"/>
      <c r="AL305" s="91"/>
      <c r="AM305" s="113"/>
      <c r="AN305" s="113">
        <v>200</v>
      </c>
      <c r="AO305" s="92">
        <v>160</v>
      </c>
      <c r="AP305" s="92">
        <v>18</v>
      </c>
      <c r="AQ305" s="93"/>
      <c r="AR305" s="94"/>
      <c r="AS305" s="96"/>
      <c r="AT305" s="96"/>
      <c r="AU305" s="96"/>
      <c r="AV305" s="95"/>
      <c r="AW305" s="95"/>
      <c r="AX305" s="97"/>
      <c r="AY305" s="97"/>
      <c r="AZ305" s="97"/>
      <c r="BA305" s="97"/>
      <c r="BB305" s="97"/>
      <c r="BC305" s="98" t="s">
        <v>12280</v>
      </c>
      <c r="BD305" s="98" t="s">
        <v>12279</v>
      </c>
      <c r="BE305" s="99" t="s">
        <v>12271</v>
      </c>
      <c r="BF305" s="111" t="s">
        <v>12272</v>
      </c>
      <c r="BG305" s="103"/>
      <c r="BH305" s="103"/>
      <c r="BI305" s="103"/>
      <c r="BJ305" s="99"/>
      <c r="BK305" s="112" t="s">
        <v>1511</v>
      </c>
      <c r="BL305" s="102"/>
      <c r="BM305" s="99" t="s">
        <v>20</v>
      </c>
      <c r="BN305" s="99"/>
      <c r="BO305" s="13" t="s">
        <v>12400</v>
      </c>
      <c r="BT305" s="99"/>
      <c r="BU305" s="99"/>
      <c r="BV305" s="99"/>
      <c r="BW305" s="99"/>
      <c r="BX305" s="99"/>
      <c r="CB305" s="5" t="s">
        <v>12273</v>
      </c>
    </row>
    <row r="306" ht="13.75" spans="1:80">
      <c r="A306" s="88" t="s">
        <v>12399</v>
      </c>
      <c r="B306" s="88" t="s">
        <v>8086</v>
      </c>
      <c r="C306" s="106" t="s">
        <v>8862</v>
      </c>
      <c r="D306" s="89" t="s">
        <v>494</v>
      </c>
      <c r="E306" s="135">
        <v>4</v>
      </c>
      <c r="F306" s="135">
        <v>416</v>
      </c>
      <c r="G306" s="90">
        <f t="shared" si="5"/>
        <v>1664</v>
      </c>
      <c r="H306" s="94"/>
      <c r="I306" s="95"/>
      <c r="J306" s="95">
        <v>225</v>
      </c>
      <c r="K306" s="95">
        <v>80</v>
      </c>
      <c r="L306" s="95">
        <v>47</v>
      </c>
      <c r="M306" s="97"/>
      <c r="N306" s="94"/>
      <c r="O306" s="95"/>
      <c r="P306" s="95"/>
      <c r="Q306" s="95"/>
      <c r="R306" s="97"/>
      <c r="S306" s="91"/>
      <c r="T306" s="92"/>
      <c r="U306" s="132">
        <v>117</v>
      </c>
      <c r="V306" s="133">
        <v>92</v>
      </c>
      <c r="W306" s="133">
        <v>27</v>
      </c>
      <c r="X306" s="117">
        <v>38</v>
      </c>
      <c r="Y306" s="91"/>
      <c r="Z306" s="113"/>
      <c r="AA306" s="132">
        <v>128</v>
      </c>
      <c r="AB306" s="133">
        <v>97</v>
      </c>
      <c r="AC306" s="133">
        <v>34</v>
      </c>
      <c r="AD306" s="93"/>
      <c r="AE306" s="94"/>
      <c r="AF306" s="94"/>
      <c r="AG306" s="94"/>
      <c r="AH306" s="94"/>
      <c r="AI306" s="94"/>
      <c r="AJ306" s="94"/>
      <c r="AK306" s="94"/>
      <c r="AL306" s="91"/>
      <c r="AM306" s="91"/>
      <c r="AN306" s="91">
        <v>140</v>
      </c>
      <c r="AO306" s="91">
        <v>99</v>
      </c>
      <c r="AP306" s="91">
        <v>61</v>
      </c>
      <c r="AQ306" s="91"/>
      <c r="AR306" s="94"/>
      <c r="AS306" s="96"/>
      <c r="AT306" s="96"/>
      <c r="AU306" s="96"/>
      <c r="AV306" s="95"/>
      <c r="AW306" s="95"/>
      <c r="AX306" s="97"/>
      <c r="AY306" s="97"/>
      <c r="AZ306" s="97"/>
      <c r="BA306" s="97"/>
      <c r="BB306" s="97"/>
      <c r="BC306" s="98" t="s">
        <v>12282</v>
      </c>
      <c r="BD306" s="98" t="s">
        <v>12281</v>
      </c>
      <c r="BE306" s="99" t="s">
        <v>12275</v>
      </c>
      <c r="BF306" s="111" t="s">
        <v>12272</v>
      </c>
      <c r="BG306" s="103"/>
      <c r="BH306" s="103"/>
      <c r="BI306" s="103"/>
      <c r="BJ306" s="99"/>
      <c r="BK306" s="112" t="s">
        <v>1511</v>
      </c>
      <c r="BL306" s="102"/>
      <c r="BM306" s="99" t="s">
        <v>20</v>
      </c>
      <c r="BN306" s="99"/>
      <c r="BT306" s="99"/>
      <c r="BU306" s="99"/>
      <c r="BV306" s="99"/>
      <c r="BW306" s="99"/>
      <c r="BX306" s="99"/>
      <c r="CB306" s="5" t="s">
        <v>12273</v>
      </c>
    </row>
    <row r="307" ht="13.75" spans="1:80">
      <c r="A307" s="88" t="s">
        <v>12401</v>
      </c>
      <c r="B307" s="88" t="s">
        <v>871</v>
      </c>
      <c r="C307" s="106" t="s">
        <v>869</v>
      </c>
      <c r="D307" s="89" t="s">
        <v>12266</v>
      </c>
      <c r="E307" s="214">
        <v>6</v>
      </c>
      <c r="F307" s="135">
        <v>187</v>
      </c>
      <c r="G307" s="90">
        <f t="shared" si="5"/>
        <v>1122</v>
      </c>
      <c r="H307" s="94"/>
      <c r="I307" s="95"/>
      <c r="J307" s="95"/>
      <c r="K307" s="95"/>
      <c r="L307" s="95"/>
      <c r="M307" s="97"/>
      <c r="N307" s="94"/>
      <c r="O307" s="95"/>
      <c r="P307" s="95"/>
      <c r="Q307" s="95"/>
      <c r="R307" s="97"/>
      <c r="S307" s="91"/>
      <c r="T307" s="92"/>
      <c r="U307" s="113">
        <v>94</v>
      </c>
      <c r="V307" s="92">
        <v>67</v>
      </c>
      <c r="W307" s="92">
        <v>6</v>
      </c>
      <c r="X307" s="93"/>
      <c r="Y307" s="91"/>
      <c r="Z307" s="113"/>
      <c r="AA307" s="132">
        <v>73</v>
      </c>
      <c r="AB307" s="133">
        <v>68</v>
      </c>
      <c r="AC307" s="133">
        <v>10</v>
      </c>
      <c r="AD307" s="93"/>
      <c r="AE307" s="94"/>
      <c r="AF307" s="96"/>
      <c r="AG307" s="96"/>
      <c r="AH307" s="95"/>
      <c r="AI307" s="95"/>
      <c r="AJ307" s="95"/>
      <c r="AK307" s="95"/>
      <c r="AL307" s="91"/>
      <c r="AM307" s="91"/>
      <c r="AN307" s="91">
        <v>74</v>
      </c>
      <c r="AO307" s="91">
        <v>79</v>
      </c>
      <c r="AP307" s="91">
        <v>19</v>
      </c>
      <c r="AQ307" s="91"/>
      <c r="AR307" s="94"/>
      <c r="AS307" s="96"/>
      <c r="AT307" s="96"/>
      <c r="AU307" s="96"/>
      <c r="AV307" s="95"/>
      <c r="AW307" s="95"/>
      <c r="AX307" s="97"/>
      <c r="AY307" s="97"/>
      <c r="AZ307" s="97"/>
      <c r="BA307" s="97"/>
      <c r="BB307" s="97"/>
      <c r="BC307" s="98" t="s">
        <v>12280</v>
      </c>
      <c r="BD307" s="98" t="s">
        <v>12279</v>
      </c>
      <c r="BE307" s="99" t="s">
        <v>12271</v>
      </c>
      <c r="BF307" s="111" t="s">
        <v>12272</v>
      </c>
      <c r="BG307" s="103"/>
      <c r="BH307" s="103"/>
      <c r="BI307" s="103"/>
      <c r="BJ307" s="99"/>
      <c r="BK307" s="112" t="s">
        <v>1511</v>
      </c>
      <c r="BL307" s="102"/>
      <c r="BM307" s="99"/>
      <c r="BN307" s="99"/>
      <c r="BO307" s="13" t="s">
        <v>12400</v>
      </c>
      <c r="BT307" s="99"/>
      <c r="BU307" s="99"/>
      <c r="BV307" s="99"/>
      <c r="BW307" s="99"/>
      <c r="BX307" s="99"/>
      <c r="CB307" s="5" t="s">
        <v>12273</v>
      </c>
    </row>
    <row r="308" ht="13.9" customHeight="1" spans="1:80">
      <c r="A308" s="88" t="s">
        <v>12401</v>
      </c>
      <c r="B308" s="88" t="s">
        <v>871</v>
      </c>
      <c r="C308" s="106" t="s">
        <v>869</v>
      </c>
      <c r="D308" s="89" t="s">
        <v>494</v>
      </c>
      <c r="E308" s="135">
        <v>6</v>
      </c>
      <c r="F308" s="135">
        <v>58</v>
      </c>
      <c r="G308" s="90">
        <f t="shared" si="5"/>
        <v>348</v>
      </c>
      <c r="H308" s="94"/>
      <c r="I308" s="95"/>
      <c r="J308" s="95"/>
      <c r="K308" s="95"/>
      <c r="L308" s="95"/>
      <c r="M308" s="97"/>
      <c r="N308" s="94"/>
      <c r="O308" s="95"/>
      <c r="P308" s="95"/>
      <c r="Q308" s="95"/>
      <c r="R308" s="97"/>
      <c r="S308" s="91"/>
      <c r="T308" s="92"/>
      <c r="U308" s="113">
        <v>39</v>
      </c>
      <c r="V308" s="92">
        <v>24</v>
      </c>
      <c r="W308" s="92">
        <v>36</v>
      </c>
      <c r="X308" s="93"/>
      <c r="Y308" s="91"/>
      <c r="Z308" s="113"/>
      <c r="AA308" s="201">
        <v>22</v>
      </c>
      <c r="AB308" s="202">
        <v>24</v>
      </c>
      <c r="AC308" s="202">
        <v>31</v>
      </c>
      <c r="AD308" s="215">
        <v>35</v>
      </c>
      <c r="AE308" s="94"/>
      <c r="AF308" s="96"/>
      <c r="AG308" s="96"/>
      <c r="AH308" s="95"/>
      <c r="AI308" s="95"/>
      <c r="AJ308" s="95"/>
      <c r="AK308" s="95"/>
      <c r="AL308" s="91"/>
      <c r="AM308" s="91"/>
      <c r="AN308" s="91">
        <v>20</v>
      </c>
      <c r="AO308" s="91">
        <v>28</v>
      </c>
      <c r="AP308" s="91">
        <v>40</v>
      </c>
      <c r="AQ308" s="91"/>
      <c r="AR308" s="94"/>
      <c r="AS308" s="96"/>
      <c r="AT308" s="96"/>
      <c r="AU308" s="96"/>
      <c r="AV308" s="95"/>
      <c r="AW308" s="95"/>
      <c r="AX308" s="97"/>
      <c r="AY308" s="97"/>
      <c r="AZ308" s="97"/>
      <c r="BA308" s="97"/>
      <c r="BB308" s="97"/>
      <c r="BC308" s="98" t="s">
        <v>12282</v>
      </c>
      <c r="BD308" s="98" t="s">
        <v>12281</v>
      </c>
      <c r="BE308" s="99" t="s">
        <v>12275</v>
      </c>
      <c r="BF308" s="111" t="s">
        <v>12272</v>
      </c>
      <c r="BG308" s="103"/>
      <c r="BH308" s="103"/>
      <c r="BI308" s="103"/>
      <c r="BJ308" s="99"/>
      <c r="BK308" s="112" t="s">
        <v>1511</v>
      </c>
      <c r="BL308" s="102"/>
      <c r="BM308" s="99"/>
      <c r="BN308" s="99"/>
      <c r="BT308" s="99"/>
      <c r="BU308" s="99"/>
      <c r="BV308" s="99"/>
      <c r="BW308" s="99"/>
      <c r="BX308" s="99"/>
      <c r="CB308" s="5" t="s">
        <v>12273</v>
      </c>
    </row>
    <row r="309" ht="13.75" spans="1:80">
      <c r="A309" s="88" t="s">
        <v>12402</v>
      </c>
      <c r="B309" s="88" t="s">
        <v>8894</v>
      </c>
      <c r="C309" s="106" t="s">
        <v>8900</v>
      </c>
      <c r="D309" s="89" t="s">
        <v>12266</v>
      </c>
      <c r="E309" s="135">
        <v>4</v>
      </c>
      <c r="F309" s="135">
        <v>413</v>
      </c>
      <c r="G309" s="90">
        <f t="shared" si="5"/>
        <v>1652</v>
      </c>
      <c r="H309" s="126"/>
      <c r="I309" s="127"/>
      <c r="J309" s="127">
        <v>95</v>
      </c>
      <c r="K309" s="127">
        <v>95</v>
      </c>
      <c r="L309" s="127">
        <v>11</v>
      </c>
      <c r="M309" s="128"/>
      <c r="N309" s="94"/>
      <c r="O309" s="95"/>
      <c r="P309" s="95"/>
      <c r="Q309" s="95"/>
      <c r="R309" s="97"/>
      <c r="S309" s="216"/>
      <c r="T309" s="95"/>
      <c r="U309" s="217"/>
      <c r="V309" s="218"/>
      <c r="W309" s="218"/>
      <c r="X309" s="219"/>
      <c r="Y309" s="220"/>
      <c r="Z309" s="221"/>
      <c r="AA309" s="221">
        <v>95</v>
      </c>
      <c r="AB309" s="222">
        <v>95</v>
      </c>
      <c r="AC309" s="222">
        <v>11</v>
      </c>
      <c r="AD309" s="223"/>
      <c r="AE309" s="94"/>
      <c r="AF309" s="96"/>
      <c r="AG309" s="96"/>
      <c r="AH309" s="95"/>
      <c r="AI309" s="95"/>
      <c r="AJ309" s="95"/>
      <c r="AK309" s="95"/>
      <c r="AL309" s="91"/>
      <c r="AM309" s="91"/>
      <c r="AN309" s="91"/>
      <c r="AO309" s="91"/>
      <c r="AP309" s="91"/>
      <c r="AQ309" s="91"/>
      <c r="AR309" s="94"/>
      <c r="AS309" s="96"/>
      <c r="AT309" s="96"/>
      <c r="AU309" s="96"/>
      <c r="AV309" s="95"/>
      <c r="AW309" s="95"/>
      <c r="AX309" s="97"/>
      <c r="AY309" s="97"/>
      <c r="AZ309" s="97"/>
      <c r="BA309" s="97"/>
      <c r="BB309" s="97"/>
      <c r="BC309" s="99" t="s">
        <v>12280</v>
      </c>
      <c r="BD309" s="99" t="s">
        <v>12271</v>
      </c>
      <c r="BE309" s="99"/>
      <c r="BF309" s="111" t="s">
        <v>12272</v>
      </c>
      <c r="BG309" s="103"/>
      <c r="BH309" s="103"/>
      <c r="BI309" s="103"/>
      <c r="BJ309" s="99"/>
      <c r="BK309" s="112" t="s">
        <v>1511</v>
      </c>
      <c r="BL309" s="102"/>
      <c r="BM309" s="99"/>
      <c r="BN309" s="99"/>
      <c r="BO309" s="13" t="s">
        <v>12397</v>
      </c>
      <c r="BT309" s="99"/>
      <c r="BU309" s="99"/>
      <c r="BV309" s="99"/>
      <c r="BW309" s="99"/>
      <c r="BX309" s="99"/>
      <c r="CB309" s="5" t="s">
        <v>12273</v>
      </c>
    </row>
    <row r="310" ht="13.75" spans="1:80">
      <c r="A310" s="88" t="s">
        <v>12402</v>
      </c>
      <c r="B310" s="88" t="s">
        <v>8894</v>
      </c>
      <c r="C310" s="106" t="s">
        <v>8900</v>
      </c>
      <c r="D310" s="89" t="s">
        <v>494</v>
      </c>
      <c r="E310" s="135">
        <v>4</v>
      </c>
      <c r="F310" s="135">
        <v>346</v>
      </c>
      <c r="G310" s="90">
        <f t="shared" si="5"/>
        <v>1384</v>
      </c>
      <c r="H310" s="126"/>
      <c r="I310" s="127"/>
      <c r="J310" s="127">
        <v>95</v>
      </c>
      <c r="K310" s="127">
        <v>95</v>
      </c>
      <c r="L310" s="127">
        <v>80</v>
      </c>
      <c r="M310" s="128"/>
      <c r="N310" s="94"/>
      <c r="O310" s="95"/>
      <c r="P310" s="95"/>
      <c r="Q310" s="95"/>
      <c r="R310" s="97"/>
      <c r="S310" s="216"/>
      <c r="T310" s="95"/>
      <c r="U310" s="217"/>
      <c r="V310" s="218"/>
      <c r="W310" s="218"/>
      <c r="X310" s="219"/>
      <c r="Y310" s="220"/>
      <c r="Z310" s="221"/>
      <c r="AA310" s="221">
        <v>95</v>
      </c>
      <c r="AB310" s="222">
        <v>95</v>
      </c>
      <c r="AC310" s="222">
        <v>80</v>
      </c>
      <c r="AD310" s="223"/>
      <c r="AE310" s="94"/>
      <c r="AF310" s="96"/>
      <c r="AG310" s="96"/>
      <c r="AH310" s="95"/>
      <c r="AI310" s="95"/>
      <c r="AJ310" s="95"/>
      <c r="AK310" s="95"/>
      <c r="AL310" s="91"/>
      <c r="AM310" s="91"/>
      <c r="AN310" s="91"/>
      <c r="AO310" s="91"/>
      <c r="AP310" s="91"/>
      <c r="AQ310" s="91"/>
      <c r="AR310" s="94"/>
      <c r="AS310" s="96"/>
      <c r="AT310" s="96"/>
      <c r="AU310" s="96"/>
      <c r="AV310" s="95"/>
      <c r="AW310" s="95"/>
      <c r="AX310" s="97"/>
      <c r="AY310" s="97"/>
      <c r="AZ310" s="97"/>
      <c r="BA310" s="97"/>
      <c r="BB310" s="97"/>
      <c r="BC310" s="99" t="s">
        <v>12282</v>
      </c>
      <c r="BD310" s="99" t="s">
        <v>12275</v>
      </c>
      <c r="BE310" s="99"/>
      <c r="BF310" s="111" t="s">
        <v>12272</v>
      </c>
      <c r="BG310" s="103"/>
      <c r="BH310" s="103"/>
      <c r="BI310" s="103"/>
      <c r="BJ310" s="99"/>
      <c r="BK310" s="112" t="s">
        <v>1511</v>
      </c>
      <c r="BL310" s="102"/>
      <c r="BM310" s="99"/>
      <c r="BN310" s="99"/>
      <c r="BT310" s="99"/>
      <c r="BU310" s="99"/>
      <c r="BV310" s="99"/>
      <c r="BW310" s="99"/>
      <c r="BX310" s="99"/>
      <c r="CB310" s="5" t="s">
        <v>12273</v>
      </c>
    </row>
    <row r="311" ht="13.75" spans="1:80">
      <c r="A311" s="88" t="s">
        <v>12402</v>
      </c>
      <c r="B311" s="88" t="s">
        <v>8894</v>
      </c>
      <c r="C311" s="106" t="s">
        <v>8903</v>
      </c>
      <c r="D311" s="89" t="s">
        <v>12266</v>
      </c>
      <c r="E311" s="135">
        <v>4</v>
      </c>
      <c r="F311" s="135">
        <v>391</v>
      </c>
      <c r="G311" s="90">
        <f t="shared" si="5"/>
        <v>1564</v>
      </c>
      <c r="H311" s="126"/>
      <c r="I311" s="127"/>
      <c r="J311" s="127">
        <v>95</v>
      </c>
      <c r="K311" s="127">
        <v>95</v>
      </c>
      <c r="L311" s="127">
        <v>11</v>
      </c>
      <c r="M311" s="128"/>
      <c r="N311" s="94"/>
      <c r="O311" s="95"/>
      <c r="P311" s="95"/>
      <c r="Q311" s="95"/>
      <c r="R311" s="97"/>
      <c r="S311" s="216"/>
      <c r="T311" s="95"/>
      <c r="U311" s="217"/>
      <c r="V311" s="218"/>
      <c r="W311" s="218"/>
      <c r="X311" s="219"/>
      <c r="Y311" s="220"/>
      <c r="Z311" s="221"/>
      <c r="AA311" s="221">
        <v>142</v>
      </c>
      <c r="AB311" s="222">
        <v>89</v>
      </c>
      <c r="AC311" s="222">
        <v>20</v>
      </c>
      <c r="AD311" s="223"/>
      <c r="AE311" s="94"/>
      <c r="AF311" s="96"/>
      <c r="AG311" s="96"/>
      <c r="AH311" s="95"/>
      <c r="AI311" s="95"/>
      <c r="AJ311" s="95"/>
      <c r="AK311" s="95"/>
      <c r="AL311" s="91"/>
      <c r="AM311" s="91"/>
      <c r="AN311" s="91">
        <v>125</v>
      </c>
      <c r="AO311" s="91">
        <v>113</v>
      </c>
      <c r="AP311" s="91">
        <v>20</v>
      </c>
      <c r="AQ311" s="91"/>
      <c r="AR311" s="94"/>
      <c r="AS311" s="96"/>
      <c r="AT311" s="96"/>
      <c r="AU311" s="96"/>
      <c r="AV311" s="95"/>
      <c r="AW311" s="95"/>
      <c r="AX311" s="97"/>
      <c r="AY311" s="97"/>
      <c r="AZ311" s="97"/>
      <c r="BA311" s="97"/>
      <c r="BB311" s="97"/>
      <c r="BC311" s="99" t="s">
        <v>12280</v>
      </c>
      <c r="BD311" s="99" t="s">
        <v>12271</v>
      </c>
      <c r="BE311" s="99"/>
      <c r="BF311" s="111" t="s">
        <v>12272</v>
      </c>
      <c r="BG311" s="103"/>
      <c r="BH311" s="103"/>
      <c r="BI311" s="103"/>
      <c r="BJ311" s="99"/>
      <c r="BK311" s="112" t="s">
        <v>1511</v>
      </c>
      <c r="BL311" s="102"/>
      <c r="BM311" s="99"/>
      <c r="BN311" s="99"/>
      <c r="BO311" s="13" t="s">
        <v>12397</v>
      </c>
      <c r="BT311" s="99"/>
      <c r="BU311" s="99"/>
      <c r="BV311" s="99"/>
      <c r="BW311" s="99"/>
      <c r="BX311" s="99"/>
      <c r="CB311" s="5" t="s">
        <v>12273</v>
      </c>
    </row>
    <row r="312" ht="13.75" spans="1:80">
      <c r="A312" s="88" t="s">
        <v>12402</v>
      </c>
      <c r="B312" s="88" t="s">
        <v>8894</v>
      </c>
      <c r="C312" s="106" t="s">
        <v>8903</v>
      </c>
      <c r="D312" s="89" t="s">
        <v>494</v>
      </c>
      <c r="E312" s="135">
        <v>4</v>
      </c>
      <c r="F312" s="135">
        <v>347</v>
      </c>
      <c r="G312" s="90">
        <f t="shared" si="5"/>
        <v>1388</v>
      </c>
      <c r="H312" s="126"/>
      <c r="I312" s="127"/>
      <c r="J312" s="127">
        <v>95</v>
      </c>
      <c r="K312" s="127">
        <v>95</v>
      </c>
      <c r="L312" s="127">
        <v>80</v>
      </c>
      <c r="M312" s="128"/>
      <c r="N312" s="94"/>
      <c r="O312" s="95"/>
      <c r="P312" s="95"/>
      <c r="Q312" s="95"/>
      <c r="R312" s="97"/>
      <c r="S312" s="216"/>
      <c r="T312" s="95"/>
      <c r="U312" s="217"/>
      <c r="V312" s="218"/>
      <c r="W312" s="218"/>
      <c r="X312" s="219"/>
      <c r="Y312" s="220"/>
      <c r="Z312" s="221"/>
      <c r="AA312" s="221">
        <v>104</v>
      </c>
      <c r="AB312" s="222">
        <v>94</v>
      </c>
      <c r="AC312" s="222">
        <v>57</v>
      </c>
      <c r="AD312" s="223"/>
      <c r="AE312" s="94"/>
      <c r="AF312" s="96"/>
      <c r="AG312" s="96"/>
      <c r="AH312" s="95"/>
      <c r="AI312" s="95"/>
      <c r="AJ312" s="95"/>
      <c r="AK312" s="95"/>
      <c r="AL312" s="91"/>
      <c r="AM312" s="91"/>
      <c r="AN312" s="91"/>
      <c r="AO312" s="91"/>
      <c r="AP312" s="91"/>
      <c r="AQ312" s="91"/>
      <c r="AR312" s="94"/>
      <c r="AS312" s="96"/>
      <c r="AT312" s="96"/>
      <c r="AU312" s="96"/>
      <c r="AV312" s="95"/>
      <c r="AW312" s="95"/>
      <c r="AX312" s="97"/>
      <c r="AY312" s="97"/>
      <c r="AZ312" s="97"/>
      <c r="BA312" s="97"/>
      <c r="BB312" s="97"/>
      <c r="BC312" s="99" t="s">
        <v>12282</v>
      </c>
      <c r="BD312" s="99" t="s">
        <v>12275</v>
      </c>
      <c r="BE312" s="99"/>
      <c r="BF312" s="111" t="s">
        <v>12272</v>
      </c>
      <c r="BG312" s="103"/>
      <c r="BH312" s="103"/>
      <c r="BI312" s="103"/>
      <c r="BJ312" s="99"/>
      <c r="BK312" s="112" t="s">
        <v>1511</v>
      </c>
      <c r="BL312" s="102"/>
      <c r="BM312" s="99"/>
      <c r="BN312" s="99"/>
      <c r="BT312" s="99"/>
      <c r="BU312" s="99"/>
      <c r="BV312" s="99"/>
      <c r="BW312" s="99"/>
      <c r="BX312" s="99"/>
      <c r="CB312" s="5" t="s">
        <v>12273</v>
      </c>
    </row>
    <row r="313" ht="13.75" spans="1:80">
      <c r="A313" s="88" t="s">
        <v>12402</v>
      </c>
      <c r="B313" s="88" t="s">
        <v>9113</v>
      </c>
      <c r="C313" s="106" t="s">
        <v>9112</v>
      </c>
      <c r="D313" s="89" t="s">
        <v>12266</v>
      </c>
      <c r="E313" s="135">
        <v>4</v>
      </c>
      <c r="F313" s="135">
        <v>413</v>
      </c>
      <c r="G313" s="90">
        <f t="shared" si="5"/>
        <v>1652</v>
      </c>
      <c r="H313" s="126"/>
      <c r="I313" s="127"/>
      <c r="J313" s="127">
        <v>95</v>
      </c>
      <c r="K313" s="127">
        <v>95</v>
      </c>
      <c r="L313" s="127">
        <v>11</v>
      </c>
      <c r="M313" s="128"/>
      <c r="N313" s="94"/>
      <c r="O313" s="95"/>
      <c r="P313" s="95"/>
      <c r="Q313" s="95"/>
      <c r="R313" s="97"/>
      <c r="S313" s="216"/>
      <c r="T313" s="95"/>
      <c r="U313" s="217"/>
      <c r="V313" s="218"/>
      <c r="W313" s="218"/>
      <c r="X313" s="219"/>
      <c r="Y313" s="220"/>
      <c r="Z313" s="221"/>
      <c r="AA313" s="221">
        <v>111</v>
      </c>
      <c r="AB313" s="222">
        <v>102</v>
      </c>
      <c r="AC313" s="222">
        <v>30</v>
      </c>
      <c r="AD313" s="223"/>
      <c r="AE313" s="94"/>
      <c r="AF313" s="96"/>
      <c r="AG313" s="96"/>
      <c r="AH313" s="95"/>
      <c r="AI313" s="95"/>
      <c r="AJ313" s="95"/>
      <c r="AK313" s="95"/>
      <c r="AL313" s="91"/>
      <c r="AM313" s="91"/>
      <c r="AN313" s="91"/>
      <c r="AO313" s="91"/>
      <c r="AP313" s="91"/>
      <c r="AQ313" s="91"/>
      <c r="AR313" s="94"/>
      <c r="AS313" s="96"/>
      <c r="AT313" s="96"/>
      <c r="AU313" s="96"/>
      <c r="AV313" s="95"/>
      <c r="AW313" s="95"/>
      <c r="AX313" s="97"/>
      <c r="AY313" s="97"/>
      <c r="AZ313" s="97"/>
      <c r="BA313" s="97"/>
      <c r="BB313" s="97"/>
      <c r="BC313" s="99" t="s">
        <v>12280</v>
      </c>
      <c r="BD313" s="99" t="s">
        <v>12271</v>
      </c>
      <c r="BE313" s="99"/>
      <c r="BF313" s="111" t="s">
        <v>12272</v>
      </c>
      <c r="BG313" s="103"/>
      <c r="BH313" s="103"/>
      <c r="BI313" s="103"/>
      <c r="BJ313" s="99"/>
      <c r="BK313" s="112" t="s">
        <v>1511</v>
      </c>
      <c r="BL313" s="102"/>
      <c r="BM313" s="99"/>
      <c r="BN313" s="99"/>
      <c r="BO313" s="13" t="s">
        <v>12397</v>
      </c>
      <c r="BT313" s="99"/>
      <c r="BU313" s="99"/>
      <c r="BV313" s="99"/>
      <c r="BW313" s="99"/>
      <c r="BX313" s="99"/>
      <c r="CB313" s="5" t="s">
        <v>12273</v>
      </c>
    </row>
    <row r="314" ht="13.75" spans="1:80">
      <c r="A314" s="88" t="s">
        <v>12402</v>
      </c>
      <c r="B314" s="88" t="s">
        <v>9113</v>
      </c>
      <c r="C314" s="106" t="s">
        <v>9112</v>
      </c>
      <c r="D314" s="89" t="s">
        <v>494</v>
      </c>
      <c r="E314" s="135">
        <v>4</v>
      </c>
      <c r="F314" s="135">
        <v>346</v>
      </c>
      <c r="G314" s="90">
        <f t="shared" si="5"/>
        <v>1384</v>
      </c>
      <c r="H314" s="126"/>
      <c r="I314" s="127"/>
      <c r="J314" s="127">
        <v>95</v>
      </c>
      <c r="K314" s="127">
        <v>95</v>
      </c>
      <c r="L314" s="127">
        <v>80</v>
      </c>
      <c r="M314" s="128"/>
      <c r="N314" s="97"/>
      <c r="O314" s="97"/>
      <c r="P314" s="97"/>
      <c r="Q314" s="97"/>
      <c r="R314" s="97"/>
      <c r="S314" s="216"/>
      <c r="T314" s="95"/>
      <c r="U314" s="217"/>
      <c r="V314" s="218"/>
      <c r="W314" s="218"/>
      <c r="X314" s="219"/>
      <c r="Y314" s="220"/>
      <c r="Z314" s="221"/>
      <c r="AA314" s="221">
        <v>105</v>
      </c>
      <c r="AB314" s="222">
        <v>78</v>
      </c>
      <c r="AC314" s="222">
        <v>62</v>
      </c>
      <c r="AD314" s="223"/>
      <c r="AE314" s="97"/>
      <c r="AF314" s="97"/>
      <c r="AG314" s="114"/>
      <c r="AH314" s="114"/>
      <c r="AI314" s="114"/>
      <c r="AJ314" s="114"/>
      <c r="AK314" s="114"/>
      <c r="AL314" s="91"/>
      <c r="AM314" s="91"/>
      <c r="AN314" s="91"/>
      <c r="AO314" s="91"/>
      <c r="AP314" s="91"/>
      <c r="AQ314" s="91"/>
      <c r="AR314" s="94"/>
      <c r="AS314" s="96"/>
      <c r="AT314" s="96"/>
      <c r="AU314" s="96"/>
      <c r="AV314" s="95"/>
      <c r="AW314" s="95"/>
      <c r="AX314" s="97"/>
      <c r="AY314" s="97"/>
      <c r="AZ314" s="97"/>
      <c r="BA314" s="97"/>
      <c r="BB314" s="97"/>
      <c r="BC314" s="99" t="s">
        <v>12282</v>
      </c>
      <c r="BD314" s="99" t="s">
        <v>12275</v>
      </c>
      <c r="BE314" s="99"/>
      <c r="BF314" s="111" t="s">
        <v>12272</v>
      </c>
      <c r="BG314" s="103"/>
      <c r="BH314" s="103"/>
      <c r="BI314" s="103"/>
      <c r="BJ314" s="99"/>
      <c r="BK314" s="112" t="s">
        <v>1511</v>
      </c>
      <c r="BL314" s="102"/>
      <c r="BM314" s="99"/>
      <c r="BN314" s="99"/>
      <c r="BT314" s="99"/>
      <c r="BU314" s="99"/>
      <c r="BV314" s="99"/>
      <c r="BW314" s="99"/>
      <c r="BX314" s="99"/>
      <c r="CB314" s="5" t="s">
        <v>12273</v>
      </c>
    </row>
    <row r="315" ht="13.75" spans="1:80">
      <c r="A315" s="88" t="s">
        <v>12403</v>
      </c>
      <c r="B315" s="88" t="s">
        <v>8894</v>
      </c>
      <c r="C315" s="106" t="s">
        <v>9996</v>
      </c>
      <c r="D315" s="89" t="s">
        <v>12266</v>
      </c>
      <c r="E315" s="135">
        <v>4</v>
      </c>
      <c r="F315" s="135">
        <v>413</v>
      </c>
      <c r="G315" s="90">
        <f t="shared" si="5"/>
        <v>1652</v>
      </c>
      <c r="H315" s="94"/>
      <c r="I315" s="95"/>
      <c r="J315" s="95"/>
      <c r="K315" s="95"/>
      <c r="L315" s="95"/>
      <c r="M315" s="97"/>
      <c r="N315" s="97"/>
      <c r="O315" s="97"/>
      <c r="P315" s="97"/>
      <c r="Q315" s="97"/>
      <c r="R315" s="97"/>
      <c r="S315" s="91"/>
      <c r="T315" s="92"/>
      <c r="U315" s="113">
        <v>128</v>
      </c>
      <c r="V315" s="92">
        <v>126</v>
      </c>
      <c r="W315" s="92">
        <v>15</v>
      </c>
      <c r="X315" s="93"/>
      <c r="Y315" s="91"/>
      <c r="Z315" s="113"/>
      <c r="AA315" s="113">
        <v>140</v>
      </c>
      <c r="AB315" s="92">
        <v>144</v>
      </c>
      <c r="AC315" s="92">
        <v>47</v>
      </c>
      <c r="AD315" s="93"/>
      <c r="AE315" s="97"/>
      <c r="AF315" s="97"/>
      <c r="AG315" s="114"/>
      <c r="AH315" s="114"/>
      <c r="AI315" s="114"/>
      <c r="AJ315" s="114"/>
      <c r="AK315" s="97"/>
      <c r="AL315" s="91"/>
      <c r="AM315" s="91"/>
      <c r="AN315" s="91">
        <v>123</v>
      </c>
      <c r="AO315" s="91">
        <v>117</v>
      </c>
      <c r="AP315" s="91">
        <v>30</v>
      </c>
      <c r="AQ315" s="91"/>
      <c r="AR315" s="94"/>
      <c r="AS315" s="96"/>
      <c r="AT315" s="96"/>
      <c r="AU315" s="96"/>
      <c r="AV315" s="95"/>
      <c r="AW315" s="95"/>
      <c r="AX315" s="97"/>
      <c r="AY315" s="97"/>
      <c r="AZ315" s="97"/>
      <c r="BA315" s="97"/>
      <c r="BB315" s="97"/>
      <c r="BC315" s="99" t="s">
        <v>12271</v>
      </c>
      <c r="BD315" s="99" t="s">
        <v>12280</v>
      </c>
      <c r="BE315" s="99" t="s">
        <v>12279</v>
      </c>
      <c r="BF315" s="111" t="s">
        <v>12272</v>
      </c>
      <c r="BG315" s="103"/>
      <c r="BH315" s="103"/>
      <c r="BI315" s="103"/>
      <c r="BJ315" s="99"/>
      <c r="BK315" s="112" t="s">
        <v>1511</v>
      </c>
      <c r="BL315" s="102"/>
      <c r="BM315" s="99"/>
      <c r="BN315" s="99"/>
      <c r="BO315" s="13" t="s">
        <v>12397</v>
      </c>
      <c r="BT315" s="99"/>
      <c r="BU315" s="99"/>
      <c r="BV315" s="99"/>
      <c r="BW315" s="99"/>
      <c r="BX315" s="99"/>
      <c r="CB315" s="5" t="s">
        <v>12273</v>
      </c>
    </row>
    <row r="316" ht="13.75" spans="1:80">
      <c r="A316" s="88" t="s">
        <v>12403</v>
      </c>
      <c r="B316" s="88" t="s">
        <v>8894</v>
      </c>
      <c r="C316" s="106" t="s">
        <v>9996</v>
      </c>
      <c r="D316" s="89" t="s">
        <v>494</v>
      </c>
      <c r="E316" s="135">
        <v>4</v>
      </c>
      <c r="F316" s="135">
        <v>346</v>
      </c>
      <c r="G316" s="90">
        <f t="shared" si="5"/>
        <v>1384</v>
      </c>
      <c r="H316" s="94"/>
      <c r="I316" s="95"/>
      <c r="J316" s="95"/>
      <c r="K316" s="95"/>
      <c r="L316" s="95"/>
      <c r="M316" s="97"/>
      <c r="N316" s="97"/>
      <c r="O316" s="97"/>
      <c r="P316" s="97"/>
      <c r="Q316" s="97"/>
      <c r="R316" s="97"/>
      <c r="S316" s="91"/>
      <c r="T316" s="92"/>
      <c r="U316" s="113">
        <v>99</v>
      </c>
      <c r="V316" s="92">
        <v>124</v>
      </c>
      <c r="W316" s="92">
        <v>52</v>
      </c>
      <c r="X316" s="93"/>
      <c r="Y316" s="91"/>
      <c r="Z316" s="113"/>
      <c r="AA316" s="113">
        <v>95</v>
      </c>
      <c r="AB316" s="92">
        <v>95</v>
      </c>
      <c r="AC316" s="92">
        <v>80</v>
      </c>
      <c r="AD316" s="93"/>
      <c r="AE316" s="97"/>
      <c r="AF316" s="97"/>
      <c r="AG316" s="97"/>
      <c r="AH316" s="97"/>
      <c r="AI316" s="97"/>
      <c r="AJ316" s="97"/>
      <c r="AK316" s="97"/>
      <c r="AL316" s="91"/>
      <c r="AM316" s="91"/>
      <c r="AN316" s="91">
        <v>87</v>
      </c>
      <c r="AO316" s="91">
        <v>116</v>
      </c>
      <c r="AP316" s="91">
        <v>84</v>
      </c>
      <c r="AQ316" s="91"/>
      <c r="AR316" s="94"/>
      <c r="AS316" s="96"/>
      <c r="AT316" s="96"/>
      <c r="AU316" s="96"/>
      <c r="AV316" s="95"/>
      <c r="AW316" s="95"/>
      <c r="AX316" s="97"/>
      <c r="AY316" s="97"/>
      <c r="AZ316" s="97"/>
      <c r="BA316" s="97"/>
      <c r="BB316" s="97"/>
      <c r="BC316" s="99" t="s">
        <v>12275</v>
      </c>
      <c r="BD316" s="99" t="s">
        <v>12282</v>
      </c>
      <c r="BE316" s="99" t="s">
        <v>12281</v>
      </c>
      <c r="BF316" s="111" t="s">
        <v>12272</v>
      </c>
      <c r="BG316" s="103"/>
      <c r="BH316" s="103"/>
      <c r="BI316" s="103"/>
      <c r="BJ316" s="99"/>
      <c r="BK316" s="112" t="s">
        <v>1511</v>
      </c>
      <c r="BL316" s="102"/>
      <c r="BM316" s="99"/>
      <c r="BN316" s="99"/>
      <c r="BT316" s="99"/>
      <c r="BU316" s="99"/>
      <c r="BV316" s="99"/>
      <c r="BW316" s="99"/>
      <c r="BX316" s="99"/>
      <c r="CB316" s="5" t="s">
        <v>12273</v>
      </c>
    </row>
    <row r="317" ht="13.75" spans="1:80">
      <c r="A317" s="88" t="s">
        <v>12403</v>
      </c>
      <c r="B317" s="88" t="s">
        <v>9113</v>
      </c>
      <c r="C317" s="106" t="s">
        <v>9993</v>
      </c>
      <c r="D317" s="89" t="s">
        <v>12266</v>
      </c>
      <c r="E317" s="135">
        <v>4</v>
      </c>
      <c r="F317" s="135">
        <v>413</v>
      </c>
      <c r="G317" s="90">
        <f t="shared" si="5"/>
        <v>1652</v>
      </c>
      <c r="H317" s="94"/>
      <c r="I317" s="95"/>
      <c r="J317" s="95"/>
      <c r="K317" s="95"/>
      <c r="L317" s="95"/>
      <c r="M317" s="97"/>
      <c r="N317" s="97"/>
      <c r="O317" s="97"/>
      <c r="P317" s="97"/>
      <c r="Q317" s="97"/>
      <c r="R317" s="97"/>
      <c r="S317" s="91"/>
      <c r="T317" s="92"/>
      <c r="U317" s="113">
        <v>121</v>
      </c>
      <c r="V317" s="92">
        <v>148</v>
      </c>
      <c r="W317" s="92">
        <v>15</v>
      </c>
      <c r="X317" s="93"/>
      <c r="Y317" s="91"/>
      <c r="Z317" s="113"/>
      <c r="AA317" s="113">
        <v>140</v>
      </c>
      <c r="AB317" s="92">
        <v>144</v>
      </c>
      <c r="AC317" s="92">
        <v>47</v>
      </c>
      <c r="AD317" s="93"/>
      <c r="AE317" s="97"/>
      <c r="AF317" s="97"/>
      <c r="AG317" s="97"/>
      <c r="AH317" s="97"/>
      <c r="AI317" s="97"/>
      <c r="AJ317" s="97"/>
      <c r="AK317" s="97"/>
      <c r="AL317" s="91"/>
      <c r="AM317" s="91"/>
      <c r="AN317" s="167">
        <v>92</v>
      </c>
      <c r="AO317" s="167">
        <v>118</v>
      </c>
      <c r="AP317" s="167">
        <v>22</v>
      </c>
      <c r="AQ317" s="167">
        <v>38</v>
      </c>
      <c r="AR317" s="94"/>
      <c r="AS317" s="96"/>
      <c r="AT317" s="96"/>
      <c r="AU317" s="96"/>
      <c r="AV317" s="95"/>
      <c r="AW317" s="95"/>
      <c r="AX317" s="97"/>
      <c r="AY317" s="97"/>
      <c r="AZ317" s="97"/>
      <c r="BA317" s="97"/>
      <c r="BB317" s="97"/>
      <c r="BC317" s="99" t="s">
        <v>12271</v>
      </c>
      <c r="BD317" s="99" t="s">
        <v>12280</v>
      </c>
      <c r="BE317" s="99" t="s">
        <v>12279</v>
      </c>
      <c r="BF317" s="111" t="s">
        <v>12272</v>
      </c>
      <c r="BG317" s="103"/>
      <c r="BH317" s="103"/>
      <c r="BI317" s="103"/>
      <c r="BJ317" s="99"/>
      <c r="BK317" s="112" t="s">
        <v>1511</v>
      </c>
      <c r="BL317" s="102"/>
      <c r="BM317" s="99"/>
      <c r="BN317" s="99"/>
      <c r="BO317" s="13" t="s">
        <v>12397</v>
      </c>
      <c r="BT317" s="99"/>
      <c r="BU317" s="99"/>
      <c r="BV317" s="99"/>
      <c r="BW317" s="99"/>
      <c r="BX317" s="99"/>
      <c r="CB317" s="5" t="s">
        <v>12273</v>
      </c>
    </row>
    <row r="318" ht="13.75" spans="1:80">
      <c r="A318" s="88" t="s">
        <v>12403</v>
      </c>
      <c r="B318" s="88" t="s">
        <v>9113</v>
      </c>
      <c r="C318" s="106" t="s">
        <v>9993</v>
      </c>
      <c r="D318" s="89" t="s">
        <v>494</v>
      </c>
      <c r="E318" s="135">
        <v>4</v>
      </c>
      <c r="F318" s="135">
        <v>346</v>
      </c>
      <c r="G318" s="90">
        <f t="shared" si="5"/>
        <v>1384</v>
      </c>
      <c r="H318" s="94"/>
      <c r="I318" s="95"/>
      <c r="J318" s="95"/>
      <c r="K318" s="95"/>
      <c r="L318" s="95"/>
      <c r="M318" s="97"/>
      <c r="N318" s="97"/>
      <c r="O318" s="97"/>
      <c r="P318" s="97"/>
      <c r="Q318" s="97"/>
      <c r="R318" s="97"/>
      <c r="S318" s="91"/>
      <c r="T318" s="92"/>
      <c r="U318" s="113">
        <v>109</v>
      </c>
      <c r="V318" s="92">
        <v>99</v>
      </c>
      <c r="W318" s="92">
        <v>57</v>
      </c>
      <c r="X318" s="93"/>
      <c r="Y318" s="91"/>
      <c r="Z318" s="113"/>
      <c r="AA318" s="113">
        <v>95</v>
      </c>
      <c r="AB318" s="92">
        <v>95</v>
      </c>
      <c r="AC318" s="92">
        <v>80</v>
      </c>
      <c r="AD318" s="93"/>
      <c r="AE318" s="97"/>
      <c r="AF318" s="97"/>
      <c r="AG318" s="97"/>
      <c r="AH318" s="97"/>
      <c r="AI318" s="97"/>
      <c r="AJ318" s="97"/>
      <c r="AK318" s="97"/>
      <c r="AL318" s="91"/>
      <c r="AM318" s="91"/>
      <c r="AN318" s="167">
        <v>95</v>
      </c>
      <c r="AO318" s="167">
        <v>82</v>
      </c>
      <c r="AP318" s="167">
        <v>71</v>
      </c>
      <c r="AQ318" s="167">
        <v>38</v>
      </c>
      <c r="AR318" s="94"/>
      <c r="AS318" s="96"/>
      <c r="AT318" s="96"/>
      <c r="AU318" s="96"/>
      <c r="AV318" s="95"/>
      <c r="AW318" s="95"/>
      <c r="AX318" s="97"/>
      <c r="AY318" s="97"/>
      <c r="AZ318" s="97"/>
      <c r="BA318" s="97"/>
      <c r="BB318" s="97"/>
      <c r="BC318" s="99" t="s">
        <v>12275</v>
      </c>
      <c r="BD318" s="99" t="s">
        <v>12282</v>
      </c>
      <c r="BE318" s="99" t="s">
        <v>12281</v>
      </c>
      <c r="BF318" s="111" t="s">
        <v>12272</v>
      </c>
      <c r="BG318" s="103"/>
      <c r="BH318" s="103"/>
      <c r="BI318" s="103"/>
      <c r="BJ318" s="99"/>
      <c r="BK318" s="112" t="s">
        <v>1511</v>
      </c>
      <c r="BL318" s="102"/>
      <c r="BM318" s="99"/>
      <c r="BN318" s="99"/>
      <c r="BT318" s="99"/>
      <c r="BU318" s="99"/>
      <c r="BV318" s="99"/>
      <c r="BW318" s="99"/>
      <c r="BX318" s="99"/>
      <c r="CB318" s="5" t="s">
        <v>12273</v>
      </c>
    </row>
    <row r="319" ht="13.75" spans="1:80">
      <c r="A319" s="88" t="s">
        <v>12404</v>
      </c>
      <c r="B319" s="88" t="s">
        <v>8886</v>
      </c>
      <c r="C319" s="106" t="s">
        <v>8885</v>
      </c>
      <c r="D319" s="89" t="s">
        <v>12266</v>
      </c>
      <c r="E319" s="135">
        <v>4</v>
      </c>
      <c r="F319" s="135">
        <v>394</v>
      </c>
      <c r="G319" s="90">
        <f t="shared" si="5"/>
        <v>1576</v>
      </c>
      <c r="H319" s="94"/>
      <c r="I319" s="95"/>
      <c r="J319" s="95">
        <v>100</v>
      </c>
      <c r="K319" s="95">
        <v>110</v>
      </c>
      <c r="L319" s="95">
        <v>19</v>
      </c>
      <c r="M319" s="97"/>
      <c r="N319" s="97"/>
      <c r="O319" s="97"/>
      <c r="P319" s="97"/>
      <c r="Q319" s="97"/>
      <c r="R319" s="97"/>
      <c r="S319" s="91"/>
      <c r="T319" s="92"/>
      <c r="U319" s="113">
        <v>105</v>
      </c>
      <c r="V319" s="92">
        <v>118</v>
      </c>
      <c r="W319" s="92">
        <v>19</v>
      </c>
      <c r="X319" s="93"/>
      <c r="Y319" s="91"/>
      <c r="Z319" s="113"/>
      <c r="AA319" s="132">
        <v>99</v>
      </c>
      <c r="AB319" s="133">
        <v>105</v>
      </c>
      <c r="AC319" s="133">
        <v>23</v>
      </c>
      <c r="AD319" s="93"/>
      <c r="AE319" s="97"/>
      <c r="AF319" s="97"/>
      <c r="AG319" s="97"/>
      <c r="AH319" s="97"/>
      <c r="AI319" s="97"/>
      <c r="AJ319" s="97"/>
      <c r="AK319" s="97"/>
      <c r="AL319" s="91"/>
      <c r="AM319" s="91"/>
      <c r="AN319" s="91">
        <v>109</v>
      </c>
      <c r="AO319" s="91">
        <v>137</v>
      </c>
      <c r="AP319" s="91">
        <v>35</v>
      </c>
      <c r="AQ319" s="91"/>
      <c r="AR319" s="94"/>
      <c r="AS319" s="96"/>
      <c r="AT319" s="96"/>
      <c r="AU319" s="96"/>
      <c r="AV319" s="95"/>
      <c r="AW319" s="95"/>
      <c r="AX319" s="97"/>
      <c r="AY319" s="97"/>
      <c r="AZ319" s="97"/>
      <c r="BA319" s="97"/>
      <c r="BB319" s="97"/>
      <c r="BC319" s="99" t="s">
        <v>12280</v>
      </c>
      <c r="BD319" s="99" t="s">
        <v>12279</v>
      </c>
      <c r="BE319" s="99" t="s">
        <v>12271</v>
      </c>
      <c r="BF319" s="111" t="s">
        <v>12272</v>
      </c>
      <c r="BG319" s="103"/>
      <c r="BH319" s="103"/>
      <c r="BI319" s="103"/>
      <c r="BJ319" s="99"/>
      <c r="BK319" s="112" t="s">
        <v>1511</v>
      </c>
      <c r="BL319" s="102"/>
      <c r="BM319" s="99"/>
      <c r="BN319" s="99"/>
      <c r="BO319" s="13" t="s">
        <v>12397</v>
      </c>
      <c r="BT319" s="99"/>
      <c r="BU319" s="99"/>
      <c r="BV319" s="99"/>
      <c r="BW319" s="99"/>
      <c r="BX319" s="99"/>
      <c r="CB319" s="5" t="s">
        <v>12273</v>
      </c>
    </row>
    <row r="320" ht="13.75" spans="1:80">
      <c r="A320" s="88" t="s">
        <v>12404</v>
      </c>
      <c r="B320" s="88" t="s">
        <v>8886</v>
      </c>
      <c r="C320" s="106" t="s">
        <v>8885</v>
      </c>
      <c r="D320" s="89" t="s">
        <v>494</v>
      </c>
      <c r="E320" s="135">
        <v>4</v>
      </c>
      <c r="F320" s="135">
        <v>338</v>
      </c>
      <c r="G320" s="90">
        <f t="shared" si="5"/>
        <v>1352</v>
      </c>
      <c r="H320" s="94"/>
      <c r="I320" s="95"/>
      <c r="J320" s="95">
        <v>94</v>
      </c>
      <c r="K320" s="95">
        <v>114</v>
      </c>
      <c r="L320" s="95">
        <v>64</v>
      </c>
      <c r="M320" s="97"/>
      <c r="N320" s="97"/>
      <c r="O320" s="97"/>
      <c r="P320" s="97"/>
      <c r="Q320" s="97"/>
      <c r="R320" s="97"/>
      <c r="S320" s="91"/>
      <c r="T320" s="92"/>
      <c r="U320" s="113">
        <v>93</v>
      </c>
      <c r="V320" s="92">
        <v>104</v>
      </c>
      <c r="W320" s="92">
        <v>39</v>
      </c>
      <c r="X320" s="93"/>
      <c r="Y320" s="91"/>
      <c r="Z320" s="113"/>
      <c r="AA320" s="113">
        <v>91</v>
      </c>
      <c r="AB320" s="92">
        <v>104</v>
      </c>
      <c r="AC320" s="92">
        <v>69</v>
      </c>
      <c r="AD320" s="93"/>
      <c r="AE320" s="97"/>
      <c r="AF320" s="97"/>
      <c r="AG320" s="97"/>
      <c r="AH320" s="97"/>
      <c r="AI320" s="97"/>
      <c r="AJ320" s="97"/>
      <c r="AK320" s="97"/>
      <c r="AL320" s="93"/>
      <c r="AM320" s="93"/>
      <c r="AN320" s="93">
        <v>93</v>
      </c>
      <c r="AO320" s="93">
        <v>110</v>
      </c>
      <c r="AP320" s="93">
        <v>80</v>
      </c>
      <c r="AQ320" s="93"/>
      <c r="AR320" s="94"/>
      <c r="AS320" s="96"/>
      <c r="AT320" s="96"/>
      <c r="AU320" s="96"/>
      <c r="AV320" s="95"/>
      <c r="AW320" s="95"/>
      <c r="AX320" s="97"/>
      <c r="AY320" s="97"/>
      <c r="AZ320" s="97"/>
      <c r="BA320" s="97"/>
      <c r="BB320" s="97"/>
      <c r="BC320" s="99" t="s">
        <v>12282</v>
      </c>
      <c r="BD320" s="99" t="s">
        <v>12281</v>
      </c>
      <c r="BE320" s="99" t="s">
        <v>12275</v>
      </c>
      <c r="BF320" s="111" t="s">
        <v>12272</v>
      </c>
      <c r="BG320" s="103"/>
      <c r="BH320" s="103"/>
      <c r="BI320" s="103"/>
      <c r="BJ320" s="99"/>
      <c r="BK320" s="112" t="s">
        <v>1511</v>
      </c>
      <c r="BL320" s="102"/>
      <c r="BM320" s="99"/>
      <c r="BN320" s="99"/>
      <c r="BT320" s="99"/>
      <c r="BU320" s="99"/>
      <c r="BV320" s="99"/>
      <c r="BW320" s="99"/>
      <c r="BX320" s="99"/>
      <c r="CB320" s="5" t="s">
        <v>12273</v>
      </c>
    </row>
    <row r="321" ht="13.75" spans="1:80">
      <c r="A321" s="88" t="s">
        <v>12404</v>
      </c>
      <c r="B321" s="88" t="s">
        <v>8889</v>
      </c>
      <c r="C321" s="106" t="s">
        <v>8888</v>
      </c>
      <c r="D321" s="89" t="s">
        <v>12266</v>
      </c>
      <c r="E321" s="135">
        <v>4</v>
      </c>
      <c r="F321" s="135">
        <v>384</v>
      </c>
      <c r="G321" s="90">
        <f t="shared" si="5"/>
        <v>1536</v>
      </c>
      <c r="H321" s="94"/>
      <c r="I321" s="95"/>
      <c r="J321" s="95"/>
      <c r="K321" s="95"/>
      <c r="L321" s="95"/>
      <c r="M321" s="97"/>
      <c r="N321" s="97"/>
      <c r="O321" s="97"/>
      <c r="P321" s="97"/>
      <c r="Q321" s="97"/>
      <c r="R321" s="97"/>
      <c r="S321" s="91"/>
      <c r="T321" s="92"/>
      <c r="U321" s="113"/>
      <c r="V321" s="92"/>
      <c r="W321" s="92"/>
      <c r="X321" s="93"/>
      <c r="Y321" s="91"/>
      <c r="Z321" s="113"/>
      <c r="AA321" s="113">
        <v>95</v>
      </c>
      <c r="AB321" s="92">
        <v>95</v>
      </c>
      <c r="AC321" s="92">
        <v>30</v>
      </c>
      <c r="AD321" s="93"/>
      <c r="AE321" s="97"/>
      <c r="AF321" s="97"/>
      <c r="AG321" s="97"/>
      <c r="AH321" s="97"/>
      <c r="AI321" s="97"/>
      <c r="AJ321" s="97"/>
      <c r="AK321" s="97"/>
      <c r="AL321" s="93"/>
      <c r="AM321" s="93"/>
      <c r="AN321" s="93"/>
      <c r="AO321" s="93"/>
      <c r="AP321" s="93"/>
      <c r="AQ321" s="93"/>
      <c r="AR321" s="94"/>
      <c r="AS321" s="96"/>
      <c r="AT321" s="96"/>
      <c r="AU321" s="96"/>
      <c r="AV321" s="95"/>
      <c r="AW321" s="95"/>
      <c r="AX321" s="97"/>
      <c r="AY321" s="97"/>
      <c r="AZ321" s="97"/>
      <c r="BA321" s="97"/>
      <c r="BB321" s="97"/>
      <c r="BC321" s="99" t="s">
        <v>12280</v>
      </c>
      <c r="BD321" s="99" t="s">
        <v>12279</v>
      </c>
      <c r="BE321" s="99" t="s">
        <v>12271</v>
      </c>
      <c r="BF321" s="111" t="s">
        <v>12272</v>
      </c>
      <c r="BG321" s="103"/>
      <c r="BH321" s="103"/>
      <c r="BI321" s="103"/>
      <c r="BJ321" s="99"/>
      <c r="BK321" s="112" t="s">
        <v>1511</v>
      </c>
      <c r="BL321" s="102"/>
      <c r="BM321" s="99"/>
      <c r="BN321" s="99"/>
      <c r="BO321" s="13" t="s">
        <v>12397</v>
      </c>
      <c r="BT321" s="99"/>
      <c r="BU321" s="99"/>
      <c r="BV321" s="99"/>
      <c r="BW321" s="99"/>
      <c r="BX321" s="99"/>
      <c r="CB321" s="5" t="s">
        <v>12273</v>
      </c>
    </row>
    <row r="322" ht="13.75" spans="1:80">
      <c r="A322" s="88" t="s">
        <v>12404</v>
      </c>
      <c r="B322" s="88" t="s">
        <v>8889</v>
      </c>
      <c r="C322" s="106" t="s">
        <v>8888</v>
      </c>
      <c r="D322" s="89" t="s">
        <v>494</v>
      </c>
      <c r="E322" s="135">
        <v>4</v>
      </c>
      <c r="F322" s="135">
        <v>326</v>
      </c>
      <c r="G322" s="90">
        <f t="shared" si="5"/>
        <v>1304</v>
      </c>
      <c r="H322" s="94"/>
      <c r="I322" s="95"/>
      <c r="J322" s="95"/>
      <c r="K322" s="95"/>
      <c r="L322" s="95"/>
      <c r="M322" s="97"/>
      <c r="N322" s="97"/>
      <c r="O322" s="97"/>
      <c r="P322" s="97"/>
      <c r="Q322" s="97"/>
      <c r="R322" s="97"/>
      <c r="S322" s="91"/>
      <c r="T322" s="92"/>
      <c r="U322" s="113"/>
      <c r="V322" s="92"/>
      <c r="W322" s="92"/>
      <c r="X322" s="93"/>
      <c r="Y322" s="91"/>
      <c r="Z322" s="113"/>
      <c r="AA322" s="113">
        <v>95</v>
      </c>
      <c r="AB322" s="92">
        <v>95</v>
      </c>
      <c r="AC322" s="92">
        <v>50</v>
      </c>
      <c r="AD322" s="93"/>
      <c r="AE322" s="97"/>
      <c r="AF322" s="97"/>
      <c r="AG322" s="97"/>
      <c r="AH322" s="97"/>
      <c r="AI322" s="97"/>
      <c r="AJ322" s="97"/>
      <c r="AK322" s="97"/>
      <c r="AL322" s="93"/>
      <c r="AM322" s="93"/>
      <c r="AN322" s="93"/>
      <c r="AO322" s="93"/>
      <c r="AP322" s="93"/>
      <c r="AQ322" s="93"/>
      <c r="AR322" s="94"/>
      <c r="AS322" s="96"/>
      <c r="AT322" s="96"/>
      <c r="AU322" s="96"/>
      <c r="AV322" s="95"/>
      <c r="AW322" s="95"/>
      <c r="AX322" s="97"/>
      <c r="AY322" s="97"/>
      <c r="AZ322" s="97"/>
      <c r="BA322" s="97"/>
      <c r="BB322" s="97"/>
      <c r="BC322" s="99" t="s">
        <v>12282</v>
      </c>
      <c r="BD322" s="99" t="s">
        <v>12281</v>
      </c>
      <c r="BE322" s="99" t="s">
        <v>12275</v>
      </c>
      <c r="BF322" s="111" t="s">
        <v>12272</v>
      </c>
      <c r="BG322" s="103"/>
      <c r="BH322" s="103"/>
      <c r="BI322" s="103"/>
      <c r="BJ322" s="99"/>
      <c r="BK322" s="112" t="s">
        <v>1511</v>
      </c>
      <c r="BL322" s="102"/>
      <c r="BM322" s="99"/>
      <c r="BN322" s="99"/>
      <c r="BT322" s="99"/>
      <c r="BU322" s="99"/>
      <c r="BV322" s="99"/>
      <c r="BW322" s="99"/>
      <c r="BX322" s="99"/>
      <c r="CB322" s="5" t="s">
        <v>12273</v>
      </c>
    </row>
    <row r="323" ht="13.75" spans="1:80">
      <c r="A323" s="88" t="s">
        <v>12404</v>
      </c>
      <c r="B323" s="88" t="s">
        <v>9194</v>
      </c>
      <c r="C323" s="106" t="s">
        <v>9193</v>
      </c>
      <c r="D323" s="89" t="s">
        <v>12266</v>
      </c>
      <c r="E323" s="135">
        <v>4</v>
      </c>
      <c r="F323" s="135">
        <v>384</v>
      </c>
      <c r="G323" s="90">
        <f t="shared" si="5"/>
        <v>1536</v>
      </c>
      <c r="H323" s="94"/>
      <c r="I323" s="95"/>
      <c r="J323" s="95">
        <v>108</v>
      </c>
      <c r="K323" s="95">
        <v>103</v>
      </c>
      <c r="L323" s="95">
        <v>17</v>
      </c>
      <c r="M323" s="97"/>
      <c r="N323" s="97"/>
      <c r="O323" s="97"/>
      <c r="P323" s="97"/>
      <c r="Q323" s="97"/>
      <c r="R323" s="97"/>
      <c r="S323" s="91"/>
      <c r="T323" s="92"/>
      <c r="U323" s="113">
        <v>99</v>
      </c>
      <c r="V323" s="92">
        <v>120</v>
      </c>
      <c r="W323" s="92">
        <v>19</v>
      </c>
      <c r="X323" s="93"/>
      <c r="Y323" s="91"/>
      <c r="Z323" s="113"/>
      <c r="AA323" s="132">
        <v>98</v>
      </c>
      <c r="AB323" s="133">
        <v>97</v>
      </c>
      <c r="AC323" s="133">
        <v>21</v>
      </c>
      <c r="AD323" s="93"/>
      <c r="AE323" s="97"/>
      <c r="AF323" s="97"/>
      <c r="AG323" s="97"/>
      <c r="AH323" s="97"/>
      <c r="AI323" s="97"/>
      <c r="AJ323" s="97"/>
      <c r="AK323" s="97"/>
      <c r="AL323" s="93"/>
      <c r="AM323" s="93"/>
      <c r="AN323" s="93">
        <v>134</v>
      </c>
      <c r="AO323" s="93">
        <v>122</v>
      </c>
      <c r="AP323" s="93">
        <v>14</v>
      </c>
      <c r="AQ323" s="93"/>
      <c r="AR323" s="94"/>
      <c r="AS323" s="96"/>
      <c r="AT323" s="96"/>
      <c r="AU323" s="96"/>
      <c r="AV323" s="95"/>
      <c r="AW323" s="95"/>
      <c r="AX323" s="97"/>
      <c r="AY323" s="97"/>
      <c r="AZ323" s="97"/>
      <c r="BA323" s="97"/>
      <c r="BB323" s="97"/>
      <c r="BC323" s="99" t="s">
        <v>12280</v>
      </c>
      <c r="BD323" s="99" t="s">
        <v>12279</v>
      </c>
      <c r="BE323" s="99" t="s">
        <v>12271</v>
      </c>
      <c r="BF323" s="111" t="s">
        <v>12272</v>
      </c>
      <c r="BG323" s="103"/>
      <c r="BH323" s="103"/>
      <c r="BI323" s="103"/>
      <c r="BJ323" s="99"/>
      <c r="BK323" s="112" t="s">
        <v>1511</v>
      </c>
      <c r="BL323" s="102"/>
      <c r="BM323" s="99"/>
      <c r="BN323" s="99"/>
      <c r="BO323" s="13" t="s">
        <v>12397</v>
      </c>
      <c r="BT323" s="99"/>
      <c r="BU323" s="99"/>
      <c r="BV323" s="99"/>
      <c r="BW323" s="99"/>
      <c r="BX323" s="99"/>
      <c r="CB323" s="5" t="s">
        <v>12273</v>
      </c>
    </row>
    <row r="324" ht="13.75" spans="1:80">
      <c r="A324" s="88" t="s">
        <v>12404</v>
      </c>
      <c r="B324" s="88" t="s">
        <v>9194</v>
      </c>
      <c r="C324" s="106" t="s">
        <v>9193</v>
      </c>
      <c r="D324" s="89" t="s">
        <v>494</v>
      </c>
      <c r="E324" s="135">
        <v>4</v>
      </c>
      <c r="F324" s="135">
        <v>326</v>
      </c>
      <c r="G324" s="90">
        <f t="shared" si="5"/>
        <v>1304</v>
      </c>
      <c r="H324" s="94"/>
      <c r="I324" s="95"/>
      <c r="J324" s="95">
        <v>80</v>
      </c>
      <c r="K324" s="95">
        <v>109</v>
      </c>
      <c r="L324" s="95">
        <v>64</v>
      </c>
      <c r="M324" s="97"/>
      <c r="N324" s="97"/>
      <c r="O324" s="97"/>
      <c r="P324" s="97"/>
      <c r="Q324" s="97"/>
      <c r="R324" s="97"/>
      <c r="S324" s="91"/>
      <c r="T324" s="92"/>
      <c r="U324" s="113">
        <v>79</v>
      </c>
      <c r="V324" s="92">
        <v>110</v>
      </c>
      <c r="W324" s="92">
        <v>54</v>
      </c>
      <c r="X324" s="93"/>
      <c r="Y324" s="91"/>
      <c r="Z324" s="113"/>
      <c r="AA324" s="132">
        <v>86</v>
      </c>
      <c r="AB324" s="133">
        <v>100</v>
      </c>
      <c r="AC324" s="133">
        <v>60</v>
      </c>
      <c r="AD324" s="93"/>
      <c r="AE324" s="97"/>
      <c r="AF324" s="97"/>
      <c r="AG324" s="97"/>
      <c r="AH324" s="97"/>
      <c r="AI324" s="97"/>
      <c r="AJ324" s="97"/>
      <c r="AK324" s="97"/>
      <c r="AL324" s="93"/>
      <c r="AM324" s="93"/>
      <c r="AN324" s="93">
        <v>76</v>
      </c>
      <c r="AO324" s="93">
        <v>101</v>
      </c>
      <c r="AP324" s="93">
        <v>60</v>
      </c>
      <c r="AQ324" s="93"/>
      <c r="AR324" s="94"/>
      <c r="AS324" s="96"/>
      <c r="AT324" s="96"/>
      <c r="AU324" s="96"/>
      <c r="AV324" s="95"/>
      <c r="AW324" s="95"/>
      <c r="AX324" s="97"/>
      <c r="AY324" s="97"/>
      <c r="AZ324" s="97"/>
      <c r="BA324" s="97"/>
      <c r="BB324" s="97"/>
      <c r="BC324" s="99" t="s">
        <v>12282</v>
      </c>
      <c r="BD324" s="99" t="s">
        <v>12281</v>
      </c>
      <c r="BE324" s="99" t="s">
        <v>12275</v>
      </c>
      <c r="BF324" s="111" t="s">
        <v>12272</v>
      </c>
      <c r="BG324" s="103"/>
      <c r="BH324" s="103"/>
      <c r="BI324" s="103"/>
      <c r="BJ324" s="99"/>
      <c r="BK324" s="112" t="s">
        <v>1511</v>
      </c>
      <c r="BL324" s="102"/>
      <c r="BM324" s="99"/>
      <c r="BN324" s="99"/>
      <c r="BT324" s="99"/>
      <c r="BU324" s="99"/>
      <c r="BV324" s="99"/>
      <c r="BW324" s="99"/>
      <c r="BX324" s="99"/>
      <c r="CB324" s="5" t="s">
        <v>12273</v>
      </c>
    </row>
    <row r="325" ht="13.75" spans="1:80">
      <c r="A325" s="88" t="s">
        <v>12405</v>
      </c>
      <c r="B325" s="88" t="s">
        <v>901</v>
      </c>
      <c r="C325" s="106" t="s">
        <v>900</v>
      </c>
      <c r="D325" s="89" t="s">
        <v>12266</v>
      </c>
      <c r="E325" s="135">
        <v>4</v>
      </c>
      <c r="F325" s="135">
        <v>43</v>
      </c>
      <c r="G325" s="90">
        <f t="shared" si="5"/>
        <v>172</v>
      </c>
      <c r="H325" s="91"/>
      <c r="I325" s="92"/>
      <c r="J325" s="92">
        <v>30</v>
      </c>
      <c r="K325" s="92">
        <v>30</v>
      </c>
      <c r="L325" s="92"/>
      <c r="M325" s="93"/>
      <c r="N325" s="93"/>
      <c r="O325" s="93"/>
      <c r="P325" s="93"/>
      <c r="Q325" s="93"/>
      <c r="R325" s="93"/>
      <c r="S325" s="94"/>
      <c r="T325" s="95"/>
      <c r="U325" s="96"/>
      <c r="V325" s="95"/>
      <c r="W325" s="95"/>
      <c r="X325" s="97"/>
      <c r="Y325" s="91"/>
      <c r="Z325" s="113"/>
      <c r="AA325" s="132">
        <v>12</v>
      </c>
      <c r="AB325" s="133">
        <v>12</v>
      </c>
      <c r="AC325" s="92">
        <v>0</v>
      </c>
      <c r="AD325" s="93"/>
      <c r="AE325" s="93"/>
      <c r="AF325" s="93"/>
      <c r="AG325" s="224">
        <v>14</v>
      </c>
      <c r="AH325" s="224">
        <v>12</v>
      </c>
      <c r="AI325" s="225">
        <v>9</v>
      </c>
      <c r="AJ325" s="225">
        <v>17</v>
      </c>
      <c r="AK325" s="225">
        <v>38</v>
      </c>
      <c r="AL325" s="93"/>
      <c r="AM325" s="93"/>
      <c r="AN325" s="117">
        <v>16</v>
      </c>
      <c r="AO325" s="117">
        <v>16</v>
      </c>
      <c r="AP325" s="93"/>
      <c r="AQ325" s="93"/>
      <c r="AR325" s="91"/>
      <c r="AS325" s="113"/>
      <c r="AT325" s="113"/>
      <c r="AU325" s="113"/>
      <c r="AV325" s="92"/>
      <c r="AW325" s="92"/>
      <c r="AX325" s="93"/>
      <c r="AY325" s="97"/>
      <c r="AZ325" s="97"/>
      <c r="BA325" s="97"/>
      <c r="BB325" s="97"/>
      <c r="BC325" s="99" t="s">
        <v>12280</v>
      </c>
      <c r="BD325" s="99" t="s">
        <v>12406</v>
      </c>
      <c r="BE325" s="99" t="s">
        <v>12336</v>
      </c>
      <c r="BF325" s="186"/>
      <c r="BG325" s="103"/>
      <c r="BH325" s="103"/>
      <c r="BI325" s="103"/>
      <c r="BJ325" s="99"/>
      <c r="BK325" s="112" t="s">
        <v>1511</v>
      </c>
      <c r="BL325" s="102"/>
      <c r="BM325" s="99"/>
      <c r="BN325" s="99"/>
      <c r="BO325" s="13" t="s">
        <v>12397</v>
      </c>
      <c r="BT325" s="99"/>
      <c r="BU325" s="99"/>
      <c r="BV325" s="99"/>
      <c r="BW325" s="99"/>
      <c r="BX325" s="99"/>
      <c r="CB325" s="5" t="s">
        <v>1511</v>
      </c>
    </row>
    <row r="326" ht="13.75" spans="1:80">
      <c r="A326" s="88" t="s">
        <v>12405</v>
      </c>
      <c r="B326" s="88" t="s">
        <v>901</v>
      </c>
      <c r="C326" s="106" t="s">
        <v>900</v>
      </c>
      <c r="D326" s="89" t="s">
        <v>494</v>
      </c>
      <c r="E326" s="135">
        <v>4</v>
      </c>
      <c r="F326" s="135">
        <v>65</v>
      </c>
      <c r="G326" s="90">
        <f t="shared" si="5"/>
        <v>260</v>
      </c>
      <c r="H326" s="91"/>
      <c r="I326" s="92"/>
      <c r="J326" s="92">
        <v>30</v>
      </c>
      <c r="K326" s="92">
        <v>30</v>
      </c>
      <c r="L326" s="92">
        <v>48</v>
      </c>
      <c r="M326" s="93"/>
      <c r="N326" s="93"/>
      <c r="O326" s="93"/>
      <c r="P326" s="93"/>
      <c r="Q326" s="93"/>
      <c r="R326" s="93"/>
      <c r="S326" s="94"/>
      <c r="T326" s="95"/>
      <c r="U326" s="96"/>
      <c r="V326" s="95"/>
      <c r="W326" s="95"/>
      <c r="X326" s="97"/>
      <c r="Y326" s="91"/>
      <c r="Z326" s="113"/>
      <c r="AA326" s="132">
        <v>14</v>
      </c>
      <c r="AB326" s="133">
        <v>17</v>
      </c>
      <c r="AC326" s="133">
        <v>31</v>
      </c>
      <c r="AD326" s="93"/>
      <c r="AE326" s="93"/>
      <c r="AF326" s="93"/>
      <c r="AG326" s="225">
        <v>22</v>
      </c>
      <c r="AH326" s="224">
        <v>19</v>
      </c>
      <c r="AI326" s="224">
        <v>16</v>
      </c>
      <c r="AJ326" s="224">
        <v>18</v>
      </c>
      <c r="AK326" s="225">
        <v>38</v>
      </c>
      <c r="AL326" s="93"/>
      <c r="AM326" s="93"/>
      <c r="AN326" s="117">
        <v>18</v>
      </c>
      <c r="AO326" s="117">
        <v>24</v>
      </c>
      <c r="AP326" s="117">
        <v>40</v>
      </c>
      <c r="AQ326" s="93"/>
      <c r="AR326" s="91"/>
      <c r="AS326" s="113"/>
      <c r="AT326" s="113"/>
      <c r="AU326" s="113"/>
      <c r="AV326" s="92"/>
      <c r="AW326" s="92"/>
      <c r="AX326" s="93"/>
      <c r="AY326" s="97"/>
      <c r="AZ326" s="97"/>
      <c r="BA326" s="97"/>
      <c r="BB326" s="97"/>
      <c r="BC326" s="99" t="s">
        <v>12282</v>
      </c>
      <c r="BD326" s="99" t="s">
        <v>12407</v>
      </c>
      <c r="BE326" s="99" t="s">
        <v>12337</v>
      </c>
      <c r="BF326" s="186"/>
      <c r="BG326" s="103"/>
      <c r="BH326" s="103"/>
      <c r="BI326" s="103"/>
      <c r="BJ326" s="99"/>
      <c r="BK326" s="112" t="s">
        <v>1511</v>
      </c>
      <c r="BL326" s="102"/>
      <c r="BM326" s="99"/>
      <c r="BN326" s="99"/>
      <c r="BT326" s="99"/>
      <c r="BU326" s="99"/>
      <c r="BV326" s="99"/>
      <c r="BW326" s="99"/>
      <c r="BX326" s="99"/>
      <c r="CB326" s="5" t="s">
        <v>1511</v>
      </c>
    </row>
    <row r="327" ht="13.75" spans="1:80">
      <c r="A327" s="88" t="s">
        <v>12408</v>
      </c>
      <c r="B327" s="88" t="s">
        <v>7910</v>
      </c>
      <c r="C327" s="106" t="s">
        <v>8064</v>
      </c>
      <c r="D327" s="89" t="s">
        <v>12266</v>
      </c>
      <c r="E327" s="135">
        <v>2</v>
      </c>
      <c r="F327" s="135">
        <v>305</v>
      </c>
      <c r="G327" s="90">
        <f t="shared" si="5"/>
        <v>610</v>
      </c>
      <c r="H327" s="94"/>
      <c r="I327" s="95"/>
      <c r="J327" s="95"/>
      <c r="K327" s="95"/>
      <c r="L327" s="95"/>
      <c r="M327" s="97"/>
      <c r="N327" s="97"/>
      <c r="O327" s="97"/>
      <c r="P327" s="97"/>
      <c r="Q327" s="97"/>
      <c r="R327" s="97"/>
      <c r="S327" s="91"/>
      <c r="T327" s="92"/>
      <c r="U327" s="132">
        <v>36</v>
      </c>
      <c r="V327" s="133">
        <v>41</v>
      </c>
      <c r="W327" s="133">
        <v>11</v>
      </c>
      <c r="X327" s="93"/>
      <c r="Y327" s="91"/>
      <c r="Z327" s="113"/>
      <c r="AA327" s="132">
        <v>34</v>
      </c>
      <c r="AB327" s="133">
        <v>49</v>
      </c>
      <c r="AC327" s="92"/>
      <c r="AD327" s="93"/>
      <c r="AE327" s="97"/>
      <c r="AF327" s="97"/>
      <c r="AG327" s="97"/>
      <c r="AH327" s="97"/>
      <c r="AI327" s="97"/>
      <c r="AJ327" s="97"/>
      <c r="AK327" s="97"/>
      <c r="AL327" s="93"/>
      <c r="AM327" s="93"/>
      <c r="AN327" s="93">
        <v>39</v>
      </c>
      <c r="AO327" s="93">
        <v>59</v>
      </c>
      <c r="AP327" s="93">
        <v>15</v>
      </c>
      <c r="AQ327" s="93"/>
      <c r="AR327" s="94"/>
      <c r="AS327" s="96"/>
      <c r="AT327" s="96"/>
      <c r="AU327" s="96"/>
      <c r="AV327" s="95"/>
      <c r="AW327" s="95"/>
      <c r="AX327" s="97"/>
      <c r="AY327" s="97"/>
      <c r="AZ327" s="97"/>
      <c r="BA327" s="97"/>
      <c r="BB327" s="97"/>
      <c r="BC327" s="99" t="s">
        <v>12279</v>
      </c>
      <c r="BD327" s="99" t="s">
        <v>12280</v>
      </c>
      <c r="BE327" s="99" t="s">
        <v>12271</v>
      </c>
      <c r="BF327" s="111" t="s">
        <v>12272</v>
      </c>
      <c r="BG327" s="103"/>
      <c r="BH327" s="103"/>
      <c r="BI327" s="103"/>
      <c r="BJ327" s="99"/>
      <c r="BK327" s="112" t="s">
        <v>1511</v>
      </c>
      <c r="BL327" s="102"/>
      <c r="BM327" s="99"/>
      <c r="BN327" s="99"/>
      <c r="BT327" s="99"/>
      <c r="BU327" s="99"/>
      <c r="BV327" s="99"/>
      <c r="BW327" s="99"/>
      <c r="BX327" s="99"/>
      <c r="CB327" s="5" t="s">
        <v>12273</v>
      </c>
    </row>
    <row r="328" ht="13.75" spans="1:80">
      <c r="A328" s="88" t="s">
        <v>12408</v>
      </c>
      <c r="B328" s="88" t="s">
        <v>7910</v>
      </c>
      <c r="C328" s="106" t="s">
        <v>8064</v>
      </c>
      <c r="D328" s="89" t="s">
        <v>494</v>
      </c>
      <c r="E328" s="135">
        <v>2</v>
      </c>
      <c r="F328" s="135">
        <v>170</v>
      </c>
      <c r="G328" s="90">
        <f t="shared" si="5"/>
        <v>340</v>
      </c>
      <c r="H328" s="94"/>
      <c r="I328" s="95"/>
      <c r="J328" s="95"/>
      <c r="K328" s="95"/>
      <c r="L328" s="95"/>
      <c r="M328" s="97"/>
      <c r="N328" s="97"/>
      <c r="O328" s="97"/>
      <c r="P328" s="97"/>
      <c r="Q328" s="97"/>
      <c r="R328" s="97"/>
      <c r="S328" s="91"/>
      <c r="T328" s="92"/>
      <c r="U328" s="132">
        <v>20</v>
      </c>
      <c r="V328" s="133">
        <v>32</v>
      </c>
      <c r="W328" s="133">
        <v>12</v>
      </c>
      <c r="X328" s="93">
        <v>38</v>
      </c>
      <c r="Y328" s="91"/>
      <c r="Z328" s="113"/>
      <c r="AA328" s="132">
        <v>23</v>
      </c>
      <c r="AB328" s="133">
        <v>29</v>
      </c>
      <c r="AC328" s="133">
        <v>17</v>
      </c>
      <c r="AD328" s="93"/>
      <c r="AE328" s="97"/>
      <c r="AF328" s="97"/>
      <c r="AG328" s="97"/>
      <c r="AH328" s="97"/>
      <c r="AI328" s="97"/>
      <c r="AJ328" s="97"/>
      <c r="AK328" s="97"/>
      <c r="AL328" s="93"/>
      <c r="AM328" s="93"/>
      <c r="AN328" s="93">
        <v>27</v>
      </c>
      <c r="AO328" s="93">
        <v>38</v>
      </c>
      <c r="AP328" s="93">
        <v>25</v>
      </c>
      <c r="AQ328" s="93"/>
      <c r="AR328" s="94"/>
      <c r="AS328" s="96"/>
      <c r="AT328" s="96"/>
      <c r="AU328" s="96"/>
      <c r="AV328" s="95"/>
      <c r="AW328" s="95"/>
      <c r="AX328" s="97"/>
      <c r="AY328" s="97"/>
      <c r="AZ328" s="97"/>
      <c r="BA328" s="97"/>
      <c r="BB328" s="97"/>
      <c r="BC328" s="99" t="s">
        <v>12281</v>
      </c>
      <c r="BD328" s="99" t="s">
        <v>12282</v>
      </c>
      <c r="BE328" s="99" t="s">
        <v>12275</v>
      </c>
      <c r="BF328" s="111" t="s">
        <v>12272</v>
      </c>
      <c r="BG328" s="103"/>
      <c r="BH328" s="103"/>
      <c r="BI328" s="103"/>
      <c r="BJ328" s="99"/>
      <c r="BK328" s="112" t="s">
        <v>1511</v>
      </c>
      <c r="BL328" s="102"/>
      <c r="BM328" s="99"/>
      <c r="BN328" s="99"/>
      <c r="BT328" s="99"/>
      <c r="BU328" s="99"/>
      <c r="BV328" s="99"/>
      <c r="BW328" s="99"/>
      <c r="BX328" s="99"/>
      <c r="CB328" s="5" t="s">
        <v>12273</v>
      </c>
    </row>
    <row r="329" ht="13.75" spans="1:80">
      <c r="A329" s="88" t="s">
        <v>12409</v>
      </c>
      <c r="B329" s="88" t="s">
        <v>1291</v>
      </c>
      <c r="C329" s="88" t="s">
        <v>1290</v>
      </c>
      <c r="D329" s="89" t="s">
        <v>494</v>
      </c>
      <c r="E329" s="135">
        <v>96</v>
      </c>
      <c r="F329" s="135">
        <v>9</v>
      </c>
      <c r="G329" s="90">
        <f t="shared" si="5"/>
        <v>864</v>
      </c>
      <c r="H329" s="94"/>
      <c r="I329" s="95"/>
      <c r="J329" s="95"/>
      <c r="K329" s="95"/>
      <c r="L329" s="95"/>
      <c r="M329" s="97"/>
      <c r="N329" s="226"/>
      <c r="O329" s="226"/>
      <c r="P329" s="226"/>
      <c r="Q329" s="226"/>
      <c r="R329" s="226"/>
      <c r="S329" s="94"/>
      <c r="T329" s="95"/>
      <c r="U329" s="96"/>
      <c r="V329" s="95"/>
      <c r="W329" s="95"/>
      <c r="X329" s="97"/>
      <c r="Y329" s="94"/>
      <c r="Z329" s="96"/>
      <c r="AA329" s="96"/>
      <c r="AB329" s="95"/>
      <c r="AC329" s="95"/>
      <c r="AD329" s="97"/>
      <c r="AE329" s="227"/>
      <c r="AF329" s="227"/>
      <c r="AG329" s="225">
        <v>66</v>
      </c>
      <c r="AH329" s="225">
        <v>56</v>
      </c>
      <c r="AI329" s="225">
        <v>46</v>
      </c>
      <c r="AJ329" s="225">
        <v>6</v>
      </c>
      <c r="AK329" s="161"/>
      <c r="AL329" s="97"/>
      <c r="AM329" s="97"/>
      <c r="AN329" s="97"/>
      <c r="AO329" s="97"/>
      <c r="AP329" s="97"/>
      <c r="AQ329" s="97"/>
      <c r="AR329" s="94"/>
      <c r="AS329" s="96"/>
      <c r="AT329" s="159"/>
      <c r="AU329" s="159"/>
      <c r="AV329" s="160"/>
      <c r="AW329" s="160"/>
      <c r="AX329" s="161"/>
      <c r="AY329" s="97"/>
      <c r="AZ329" s="97"/>
      <c r="BA329" s="97"/>
      <c r="BB329" s="97"/>
      <c r="BC329" s="98" t="s">
        <v>12350</v>
      </c>
      <c r="BD329" s="98" t="s">
        <v>12267</v>
      </c>
      <c r="BE329" s="99"/>
      <c r="BF329" s="100"/>
      <c r="BG329" s="103"/>
      <c r="BH329" s="103"/>
      <c r="BI329" s="103"/>
      <c r="BJ329" s="98"/>
      <c r="BK329" s="101" t="s">
        <v>1511</v>
      </c>
      <c r="BL329" s="102"/>
      <c r="BM329" s="98"/>
      <c r="BN329" s="98"/>
      <c r="BO329" s="13" t="s">
        <v>12410</v>
      </c>
      <c r="BT329" s="99"/>
      <c r="BU329" s="99"/>
      <c r="BV329" s="99"/>
      <c r="BW329" s="99"/>
      <c r="BX329" s="99"/>
      <c r="CB329" s="4" t="s">
        <v>1511</v>
      </c>
    </row>
    <row r="330" ht="13.75" spans="1:80">
      <c r="A330" s="88" t="s">
        <v>12409</v>
      </c>
      <c r="B330" s="88" t="s">
        <v>1291</v>
      </c>
      <c r="C330" s="88" t="s">
        <v>1294</v>
      </c>
      <c r="D330" s="89" t="s">
        <v>494</v>
      </c>
      <c r="E330" s="135">
        <v>96</v>
      </c>
      <c r="F330" s="135">
        <v>9</v>
      </c>
      <c r="G330" s="90">
        <f t="shared" si="5"/>
        <v>864</v>
      </c>
      <c r="H330" s="94"/>
      <c r="I330" s="95"/>
      <c r="J330" s="95"/>
      <c r="K330" s="95"/>
      <c r="L330" s="95"/>
      <c r="M330" s="97"/>
      <c r="N330" s="226"/>
      <c r="O330" s="226"/>
      <c r="P330" s="226"/>
      <c r="Q330" s="226"/>
      <c r="R330" s="226"/>
      <c r="S330" s="94"/>
      <c r="T330" s="95"/>
      <c r="U330" s="96"/>
      <c r="V330" s="95"/>
      <c r="W330" s="95"/>
      <c r="X330" s="97"/>
      <c r="Y330" s="94"/>
      <c r="Z330" s="96"/>
      <c r="AA330" s="96"/>
      <c r="AB330" s="95"/>
      <c r="AC330" s="95"/>
      <c r="AD330" s="97"/>
      <c r="AE330" s="227"/>
      <c r="AF330" s="227"/>
      <c r="AG330" s="225">
        <v>66</v>
      </c>
      <c r="AH330" s="225">
        <v>56</v>
      </c>
      <c r="AI330" s="225">
        <v>46</v>
      </c>
      <c r="AJ330" s="225">
        <v>6</v>
      </c>
      <c r="AK330" s="227"/>
      <c r="AL330" s="97"/>
      <c r="AM330" s="97"/>
      <c r="AN330" s="97"/>
      <c r="AO330" s="97"/>
      <c r="AP330" s="97"/>
      <c r="AQ330" s="97"/>
      <c r="AR330" s="94"/>
      <c r="AS330" s="96"/>
      <c r="AT330" s="96"/>
      <c r="AU330" s="96"/>
      <c r="AV330" s="95"/>
      <c r="AW330" s="95"/>
      <c r="AX330" s="97"/>
      <c r="AY330" s="97"/>
      <c r="AZ330" s="97"/>
      <c r="BA330" s="97"/>
      <c r="BB330" s="97"/>
      <c r="BC330" s="98" t="s">
        <v>12350</v>
      </c>
      <c r="BD330" s="98" t="s">
        <v>12267</v>
      </c>
      <c r="BE330" s="99"/>
      <c r="BF330" s="100"/>
      <c r="BG330" s="103"/>
      <c r="BH330" s="103"/>
      <c r="BI330" s="103"/>
      <c r="BJ330" s="98"/>
      <c r="BK330" s="101" t="s">
        <v>1511</v>
      </c>
      <c r="BL330" s="102"/>
      <c r="BM330" s="98"/>
      <c r="BN330" s="98"/>
      <c r="BO330" s="13" t="s">
        <v>12410</v>
      </c>
      <c r="BT330" s="99"/>
      <c r="BU330" s="99"/>
      <c r="BV330" s="99"/>
      <c r="BW330" s="99"/>
      <c r="BX330" s="99"/>
      <c r="CB330" s="4" t="s">
        <v>1511</v>
      </c>
    </row>
    <row r="331" ht="13.75" spans="1:80">
      <c r="A331" s="88" t="s">
        <v>12409</v>
      </c>
      <c r="B331" s="88" t="s">
        <v>1291</v>
      </c>
      <c r="C331" s="88" t="s">
        <v>1297</v>
      </c>
      <c r="D331" s="169" t="s">
        <v>494</v>
      </c>
      <c r="E331" s="88">
        <v>96</v>
      </c>
      <c r="F331" s="88">
        <v>9</v>
      </c>
      <c r="G331" s="90">
        <f t="shared" si="5"/>
        <v>864</v>
      </c>
      <c r="H331" s="94"/>
      <c r="I331" s="95"/>
      <c r="J331" s="95"/>
      <c r="K331" s="95"/>
      <c r="L331" s="95"/>
      <c r="M331" s="97"/>
      <c r="N331" s="226"/>
      <c r="O331" s="226"/>
      <c r="P331" s="226"/>
      <c r="Q331" s="226"/>
      <c r="R331" s="226"/>
      <c r="S331" s="94"/>
      <c r="T331" s="95"/>
      <c r="U331" s="96"/>
      <c r="V331" s="95"/>
      <c r="W331" s="95"/>
      <c r="X331" s="97"/>
      <c r="Y331" s="94"/>
      <c r="Z331" s="96"/>
      <c r="AA331" s="96"/>
      <c r="AB331" s="95"/>
      <c r="AC331" s="95"/>
      <c r="AD331" s="97"/>
      <c r="AE331" s="227"/>
      <c r="AF331" s="227"/>
      <c r="AG331" s="225">
        <v>66</v>
      </c>
      <c r="AH331" s="225">
        <v>56</v>
      </c>
      <c r="AI331" s="225">
        <v>46</v>
      </c>
      <c r="AJ331" s="225">
        <v>6</v>
      </c>
      <c r="AK331" s="227"/>
      <c r="AL331" s="97"/>
      <c r="AM331" s="97"/>
      <c r="AN331" s="97"/>
      <c r="AO331" s="97"/>
      <c r="AP331" s="97"/>
      <c r="AQ331" s="97"/>
      <c r="AR331" s="94"/>
      <c r="AS331" s="96"/>
      <c r="AT331" s="96"/>
      <c r="AU331" s="96"/>
      <c r="AV331" s="95"/>
      <c r="AW331" s="95"/>
      <c r="AX331" s="97"/>
      <c r="AY331" s="97"/>
      <c r="AZ331" s="97"/>
      <c r="BA331" s="97"/>
      <c r="BB331" s="97"/>
      <c r="BC331" s="98" t="s">
        <v>12350</v>
      </c>
      <c r="BD331" s="98" t="s">
        <v>12267</v>
      </c>
      <c r="BE331" s="99"/>
      <c r="BF331" s="100"/>
      <c r="BG331" s="103"/>
      <c r="BH331" s="103"/>
      <c r="BI331" s="103"/>
      <c r="BJ331" s="98"/>
      <c r="BK331" s="101" t="s">
        <v>1511</v>
      </c>
      <c r="BL331" s="102"/>
      <c r="BM331" s="98"/>
      <c r="BN331" s="98"/>
      <c r="BO331" s="13" t="s">
        <v>12410</v>
      </c>
      <c r="BP331" s="4"/>
      <c r="BQ331" s="4"/>
      <c r="BR331" s="4"/>
      <c r="BS331" s="4"/>
      <c r="BT331" s="98"/>
      <c r="BU331" s="99"/>
      <c r="BV331" s="99"/>
      <c r="BW331" s="99"/>
      <c r="BX331" s="99"/>
      <c r="CB331" s="4" t="s">
        <v>1511</v>
      </c>
    </row>
    <row r="332" ht="13.75" spans="1:80">
      <c r="A332" s="88" t="s">
        <v>12409</v>
      </c>
      <c r="B332" s="88" t="s">
        <v>1291</v>
      </c>
      <c r="C332" s="88" t="s">
        <v>1300</v>
      </c>
      <c r="D332" s="169" t="s">
        <v>494</v>
      </c>
      <c r="E332" s="88">
        <v>96</v>
      </c>
      <c r="F332" s="88">
        <v>9</v>
      </c>
      <c r="G332" s="90">
        <f t="shared" si="5"/>
        <v>864</v>
      </c>
      <c r="H332" s="94"/>
      <c r="I332" s="95"/>
      <c r="J332" s="95"/>
      <c r="K332" s="95"/>
      <c r="L332" s="95"/>
      <c r="M332" s="97"/>
      <c r="N332" s="226"/>
      <c r="O332" s="226"/>
      <c r="P332" s="226"/>
      <c r="Q332" s="226"/>
      <c r="R332" s="226"/>
      <c r="S332" s="94"/>
      <c r="T332" s="95"/>
      <c r="U332" s="96"/>
      <c r="V332" s="95"/>
      <c r="W332" s="95"/>
      <c r="X332" s="97"/>
      <c r="Y332" s="94"/>
      <c r="Z332" s="96"/>
      <c r="AA332" s="96"/>
      <c r="AB332" s="95"/>
      <c r="AC332" s="95"/>
      <c r="AD332" s="97"/>
      <c r="AE332" s="227"/>
      <c r="AF332" s="227"/>
      <c r="AG332" s="225">
        <v>66</v>
      </c>
      <c r="AH332" s="225">
        <v>56</v>
      </c>
      <c r="AI332" s="225">
        <v>46</v>
      </c>
      <c r="AJ332" s="225">
        <v>6</v>
      </c>
      <c r="AK332" s="227"/>
      <c r="AL332" s="97"/>
      <c r="AM332" s="97"/>
      <c r="AN332" s="97"/>
      <c r="AO332" s="97"/>
      <c r="AP332" s="97"/>
      <c r="AQ332" s="97"/>
      <c r="AR332" s="94"/>
      <c r="AS332" s="96"/>
      <c r="AT332" s="96"/>
      <c r="AU332" s="96"/>
      <c r="AV332" s="95"/>
      <c r="AW332" s="95"/>
      <c r="AX332" s="97"/>
      <c r="AY332" s="97"/>
      <c r="AZ332" s="97"/>
      <c r="BA332" s="97"/>
      <c r="BB332" s="97"/>
      <c r="BC332" s="98" t="s">
        <v>12350</v>
      </c>
      <c r="BD332" s="98" t="s">
        <v>12267</v>
      </c>
      <c r="BE332" s="99"/>
      <c r="BF332" s="100"/>
      <c r="BG332" s="103"/>
      <c r="BH332" s="103"/>
      <c r="BI332" s="103"/>
      <c r="BJ332" s="98"/>
      <c r="BK332" s="101" t="s">
        <v>1511</v>
      </c>
      <c r="BL332" s="102"/>
      <c r="BM332" s="98"/>
      <c r="BN332" s="98"/>
      <c r="BO332" s="13" t="s">
        <v>12410</v>
      </c>
      <c r="BP332" s="4"/>
      <c r="BQ332" s="4"/>
      <c r="BR332" s="4"/>
      <c r="BS332" s="4"/>
      <c r="BT332" s="98"/>
      <c r="BU332" s="99"/>
      <c r="BV332" s="99"/>
      <c r="BW332" s="99"/>
      <c r="BX332" s="99"/>
      <c r="CB332" s="4" t="s">
        <v>1511</v>
      </c>
    </row>
    <row r="333" ht="13.75" spans="1:80">
      <c r="A333" s="88" t="s">
        <v>12409</v>
      </c>
      <c r="B333" s="88" t="s">
        <v>1291</v>
      </c>
      <c r="C333" s="88" t="s">
        <v>1303</v>
      </c>
      <c r="D333" s="169" t="s">
        <v>494</v>
      </c>
      <c r="E333" s="88">
        <v>96</v>
      </c>
      <c r="F333" s="88">
        <v>9</v>
      </c>
      <c r="G333" s="90">
        <f t="shared" si="5"/>
        <v>864</v>
      </c>
      <c r="H333" s="94"/>
      <c r="I333" s="95"/>
      <c r="J333" s="95"/>
      <c r="K333" s="95"/>
      <c r="L333" s="95"/>
      <c r="M333" s="97"/>
      <c r="N333" s="226"/>
      <c r="O333" s="226"/>
      <c r="P333" s="226"/>
      <c r="Q333" s="226"/>
      <c r="R333" s="226"/>
      <c r="S333" s="94"/>
      <c r="T333" s="95"/>
      <c r="U333" s="96"/>
      <c r="V333" s="95"/>
      <c r="W333" s="95"/>
      <c r="X333" s="97"/>
      <c r="Y333" s="94"/>
      <c r="Z333" s="96"/>
      <c r="AA333" s="96"/>
      <c r="AB333" s="95"/>
      <c r="AC333" s="95"/>
      <c r="AD333" s="97"/>
      <c r="AE333" s="227"/>
      <c r="AF333" s="227"/>
      <c r="AG333" s="228">
        <v>72</v>
      </c>
      <c r="AH333" s="228">
        <v>67</v>
      </c>
      <c r="AI333" s="228">
        <v>41</v>
      </c>
      <c r="AJ333" s="228">
        <v>6</v>
      </c>
      <c r="AK333" s="227"/>
      <c r="AL333" s="97"/>
      <c r="AM333" s="97"/>
      <c r="AN333" s="97"/>
      <c r="AO333" s="97"/>
      <c r="AP333" s="97"/>
      <c r="AQ333" s="97"/>
      <c r="AR333" s="94"/>
      <c r="AS333" s="96"/>
      <c r="AT333" s="96"/>
      <c r="AU333" s="96"/>
      <c r="AV333" s="95"/>
      <c r="AW333" s="95"/>
      <c r="AX333" s="97"/>
      <c r="AY333" s="97"/>
      <c r="AZ333" s="97"/>
      <c r="BA333" s="97"/>
      <c r="BB333" s="97"/>
      <c r="BC333" s="98" t="s">
        <v>12350</v>
      </c>
      <c r="BD333" s="98" t="s">
        <v>12267</v>
      </c>
      <c r="BE333" s="99"/>
      <c r="BF333" s="100"/>
      <c r="BG333" s="103"/>
      <c r="BH333" s="103"/>
      <c r="BI333" s="103"/>
      <c r="BJ333" s="98"/>
      <c r="BK333" s="101" t="s">
        <v>1511</v>
      </c>
      <c r="BL333" s="102"/>
      <c r="BM333" s="98"/>
      <c r="BN333" s="98"/>
      <c r="BO333" s="13" t="s">
        <v>12410</v>
      </c>
      <c r="BP333" s="4"/>
      <c r="BQ333" s="4"/>
      <c r="BR333" s="4"/>
      <c r="BS333" s="4"/>
      <c r="BT333" s="98"/>
      <c r="BU333" s="99"/>
      <c r="BV333" s="99"/>
      <c r="BW333" s="99"/>
      <c r="BX333" s="99"/>
      <c r="CB333" s="4" t="s">
        <v>1511</v>
      </c>
    </row>
    <row r="334" ht="13.75" spans="1:80">
      <c r="A334" s="88" t="s">
        <v>12409</v>
      </c>
      <c r="B334" s="88" t="s">
        <v>12265</v>
      </c>
      <c r="C334" s="88" t="s">
        <v>12265</v>
      </c>
      <c r="D334" s="89" t="s">
        <v>12266</v>
      </c>
      <c r="E334" s="135"/>
      <c r="F334" s="135">
        <v>0</v>
      </c>
      <c r="G334" s="90">
        <f t="shared" si="5"/>
        <v>0</v>
      </c>
      <c r="H334" s="94"/>
      <c r="I334" s="95"/>
      <c r="J334" s="95"/>
      <c r="K334" s="95"/>
      <c r="L334" s="95"/>
      <c r="M334" s="97"/>
      <c r="N334" s="227"/>
      <c r="O334" s="227"/>
      <c r="P334" s="227"/>
      <c r="Q334" s="227"/>
      <c r="R334" s="227"/>
      <c r="S334" s="94"/>
      <c r="T334" s="95"/>
      <c r="U334" s="96"/>
      <c r="V334" s="95"/>
      <c r="W334" s="95"/>
      <c r="X334" s="97"/>
      <c r="Y334" s="94"/>
      <c r="Z334" s="96"/>
      <c r="AA334" s="96"/>
      <c r="AB334" s="95"/>
      <c r="AC334" s="95"/>
      <c r="AD334" s="97"/>
      <c r="AE334" s="227"/>
      <c r="AF334" s="227"/>
      <c r="AG334" s="228"/>
      <c r="AH334" s="228"/>
      <c r="AI334" s="228"/>
      <c r="AJ334" s="228"/>
      <c r="AK334" s="228"/>
      <c r="AL334" s="97"/>
      <c r="AM334" s="97"/>
      <c r="AN334" s="97"/>
      <c r="AO334" s="97"/>
      <c r="AP334" s="97"/>
      <c r="AQ334" s="97"/>
      <c r="AR334" s="94"/>
      <c r="AS334" s="96"/>
      <c r="AT334" s="96"/>
      <c r="AU334" s="96"/>
      <c r="AV334" s="95"/>
      <c r="AW334" s="95"/>
      <c r="AX334" s="97"/>
      <c r="AY334" s="97"/>
      <c r="AZ334" s="97"/>
      <c r="BA334" s="97"/>
      <c r="BB334" s="97"/>
      <c r="BC334" s="98" t="s">
        <v>12265</v>
      </c>
      <c r="BD334" s="98" t="s">
        <v>12265</v>
      </c>
      <c r="BE334" s="99" t="s">
        <v>12265</v>
      </c>
      <c r="BF334" s="100"/>
      <c r="BG334" s="100"/>
      <c r="BH334" s="100"/>
      <c r="BI334" s="100"/>
      <c r="BJ334" s="98"/>
      <c r="BK334" s="101" t="s">
        <v>12265</v>
      </c>
      <c r="BL334" s="102"/>
      <c r="BM334" s="98"/>
      <c r="BN334" s="98"/>
      <c r="BT334" s="99"/>
      <c r="BU334" s="99"/>
      <c r="BV334" s="99"/>
      <c r="BW334" s="99"/>
      <c r="BX334" s="99"/>
      <c r="CB334" s="4" t="s">
        <v>1511</v>
      </c>
    </row>
    <row r="335" ht="13.75" spans="1:80">
      <c r="A335" s="88" t="s">
        <v>12409</v>
      </c>
      <c r="B335" s="88" t="s">
        <v>12265</v>
      </c>
      <c r="C335" s="88" t="s">
        <v>12265</v>
      </c>
      <c r="D335" s="89" t="s">
        <v>12266</v>
      </c>
      <c r="E335" s="135"/>
      <c r="F335" s="135">
        <v>0</v>
      </c>
      <c r="G335" s="90">
        <f t="shared" si="5"/>
        <v>0</v>
      </c>
      <c r="H335" s="94"/>
      <c r="I335" s="95"/>
      <c r="J335" s="95"/>
      <c r="K335" s="95"/>
      <c r="L335" s="95"/>
      <c r="M335" s="97"/>
      <c r="N335" s="227"/>
      <c r="O335" s="227"/>
      <c r="P335" s="227"/>
      <c r="Q335" s="227"/>
      <c r="R335" s="227"/>
      <c r="S335" s="94"/>
      <c r="T335" s="95"/>
      <c r="U335" s="96"/>
      <c r="V335" s="95"/>
      <c r="W335" s="95"/>
      <c r="X335" s="97"/>
      <c r="Y335" s="94"/>
      <c r="Z335" s="96"/>
      <c r="AA335" s="96"/>
      <c r="AB335" s="95"/>
      <c r="AC335" s="95"/>
      <c r="AD335" s="97"/>
      <c r="AE335" s="227"/>
      <c r="AF335" s="227"/>
      <c r="AG335" s="228"/>
      <c r="AH335" s="228"/>
      <c r="AI335" s="228"/>
      <c r="AJ335" s="228"/>
      <c r="AK335" s="227"/>
      <c r="AL335" s="94"/>
      <c r="AM335" s="94"/>
      <c r="AN335" s="94"/>
      <c r="AO335" s="94"/>
      <c r="AP335" s="94"/>
      <c r="AQ335" s="94"/>
      <c r="AR335" s="94"/>
      <c r="AS335" s="94"/>
      <c r="AT335" s="94"/>
      <c r="AU335" s="94"/>
      <c r="AV335" s="94"/>
      <c r="AW335" s="94"/>
      <c r="AX335" s="94"/>
      <c r="AY335" s="97"/>
      <c r="AZ335" s="97"/>
      <c r="BA335" s="97"/>
      <c r="BB335" s="97"/>
      <c r="BC335" s="98" t="s">
        <v>12265</v>
      </c>
      <c r="BD335" s="98" t="s">
        <v>12265</v>
      </c>
      <c r="BE335" s="99" t="s">
        <v>12265</v>
      </c>
      <c r="BF335" s="100"/>
      <c r="BG335" s="100"/>
      <c r="BH335" s="100"/>
      <c r="BI335" s="100"/>
      <c r="BJ335" s="98"/>
      <c r="BK335" s="101" t="s">
        <v>12265</v>
      </c>
      <c r="BL335" s="102"/>
      <c r="BM335" s="98"/>
      <c r="BN335" s="98"/>
      <c r="BT335" s="99"/>
      <c r="BU335" s="99"/>
      <c r="BV335" s="99"/>
      <c r="BW335" s="99"/>
      <c r="BX335" s="99"/>
      <c r="CB335" s="4" t="s">
        <v>1511</v>
      </c>
    </row>
    <row r="336" ht="13.75" spans="1:80">
      <c r="A336" s="88" t="s">
        <v>12409</v>
      </c>
      <c r="B336" s="88" t="s">
        <v>12265</v>
      </c>
      <c r="C336" s="88" t="s">
        <v>12265</v>
      </c>
      <c r="D336" s="169" t="s">
        <v>12266</v>
      </c>
      <c r="E336" s="88"/>
      <c r="F336" s="170">
        <v>0</v>
      </c>
      <c r="G336" s="90">
        <f t="shared" si="5"/>
        <v>0</v>
      </c>
      <c r="H336" s="94"/>
      <c r="I336" s="95"/>
      <c r="J336" s="95"/>
      <c r="K336" s="95"/>
      <c r="L336" s="95"/>
      <c r="M336" s="97"/>
      <c r="N336" s="229"/>
      <c r="O336" s="230"/>
      <c r="P336" s="230"/>
      <c r="Q336" s="230"/>
      <c r="R336" s="227"/>
      <c r="S336" s="94"/>
      <c r="T336" s="95"/>
      <c r="U336" s="96"/>
      <c r="V336" s="95"/>
      <c r="W336" s="95"/>
      <c r="X336" s="97"/>
      <c r="Y336" s="94"/>
      <c r="Z336" s="96"/>
      <c r="AA336" s="96"/>
      <c r="AB336" s="95"/>
      <c r="AC336" s="95"/>
      <c r="AD336" s="97"/>
      <c r="AE336" s="229"/>
      <c r="AF336" s="229"/>
      <c r="AG336" s="229"/>
      <c r="AH336" s="229"/>
      <c r="AI336" s="229"/>
      <c r="AJ336" s="229"/>
      <c r="AK336" s="229"/>
      <c r="AL336" s="94"/>
      <c r="AM336" s="94"/>
      <c r="AN336" s="94"/>
      <c r="AO336" s="94"/>
      <c r="AP336" s="94"/>
      <c r="AQ336" s="94"/>
      <c r="AR336" s="94"/>
      <c r="AS336" s="94"/>
      <c r="AT336" s="94"/>
      <c r="AU336" s="94"/>
      <c r="AV336" s="94"/>
      <c r="AW336" s="94"/>
      <c r="AX336" s="94"/>
      <c r="AY336" s="97"/>
      <c r="AZ336" s="97"/>
      <c r="BA336" s="97"/>
      <c r="BB336" s="97"/>
      <c r="BC336" s="98" t="s">
        <v>12265</v>
      </c>
      <c r="BD336" s="98" t="s">
        <v>12265</v>
      </c>
      <c r="BE336" s="99" t="s">
        <v>12265</v>
      </c>
      <c r="BF336" s="100"/>
      <c r="BG336" s="100"/>
      <c r="BH336" s="100"/>
      <c r="BI336" s="100"/>
      <c r="BJ336" s="98"/>
      <c r="BK336" s="101" t="s">
        <v>12265</v>
      </c>
      <c r="BL336" s="102"/>
      <c r="BM336" s="98"/>
      <c r="BN336" s="98"/>
      <c r="BP336" s="4"/>
      <c r="BQ336" s="4"/>
      <c r="BR336" s="4"/>
      <c r="BS336" s="4"/>
      <c r="BT336" s="98"/>
      <c r="BU336" s="99"/>
      <c r="BV336" s="99"/>
      <c r="BW336" s="99"/>
      <c r="BX336" s="99"/>
      <c r="CB336" s="4" t="s">
        <v>1511</v>
      </c>
    </row>
    <row r="337" ht="13.75" spans="1:80">
      <c r="A337" s="88" t="s">
        <v>12409</v>
      </c>
      <c r="B337" s="88" t="s">
        <v>12265</v>
      </c>
      <c r="C337" s="88" t="s">
        <v>12265</v>
      </c>
      <c r="D337" s="169" t="s">
        <v>12266</v>
      </c>
      <c r="E337" s="88"/>
      <c r="F337" s="170">
        <v>0</v>
      </c>
      <c r="G337" s="90">
        <f t="shared" si="5"/>
        <v>0</v>
      </c>
      <c r="H337" s="94"/>
      <c r="I337" s="95"/>
      <c r="J337" s="95"/>
      <c r="K337" s="95"/>
      <c r="L337" s="95"/>
      <c r="M337" s="97"/>
      <c r="N337" s="229"/>
      <c r="O337" s="230"/>
      <c r="P337" s="230"/>
      <c r="Q337" s="230"/>
      <c r="R337" s="227"/>
      <c r="S337" s="94"/>
      <c r="T337" s="95"/>
      <c r="U337" s="96"/>
      <c r="V337" s="95"/>
      <c r="W337" s="95"/>
      <c r="X337" s="97"/>
      <c r="Y337" s="94"/>
      <c r="Z337" s="96"/>
      <c r="AA337" s="96"/>
      <c r="AB337" s="95"/>
      <c r="AC337" s="95"/>
      <c r="AD337" s="97"/>
      <c r="AE337" s="229"/>
      <c r="AF337" s="229"/>
      <c r="AG337" s="229"/>
      <c r="AH337" s="229"/>
      <c r="AI337" s="229"/>
      <c r="AJ337" s="229"/>
      <c r="AK337" s="229"/>
      <c r="AL337" s="94"/>
      <c r="AM337" s="94"/>
      <c r="AN337" s="94"/>
      <c r="AO337" s="94"/>
      <c r="AP337" s="94"/>
      <c r="AQ337" s="94"/>
      <c r="AR337" s="94"/>
      <c r="AS337" s="94"/>
      <c r="AT337" s="94"/>
      <c r="AU337" s="94"/>
      <c r="AV337" s="94"/>
      <c r="AW337" s="94"/>
      <c r="AX337" s="94"/>
      <c r="AY337" s="97"/>
      <c r="AZ337" s="97"/>
      <c r="BA337" s="97"/>
      <c r="BB337" s="97"/>
      <c r="BC337" s="98" t="s">
        <v>12265</v>
      </c>
      <c r="BD337" s="98" t="s">
        <v>12265</v>
      </c>
      <c r="BE337" s="99" t="s">
        <v>12265</v>
      </c>
      <c r="BF337" s="100"/>
      <c r="BG337" s="100"/>
      <c r="BH337" s="100"/>
      <c r="BI337" s="100"/>
      <c r="BJ337" s="98"/>
      <c r="BK337" s="101" t="s">
        <v>12265</v>
      </c>
      <c r="BL337" s="102"/>
      <c r="BM337" s="98"/>
      <c r="BN337" s="98"/>
      <c r="BP337" s="4"/>
      <c r="BQ337" s="4"/>
      <c r="BR337" s="4"/>
      <c r="BS337" s="4"/>
      <c r="BT337" s="98"/>
      <c r="BU337" s="99"/>
      <c r="BV337" s="99"/>
      <c r="BW337" s="99"/>
      <c r="BX337" s="99"/>
      <c r="CB337" s="4" t="s">
        <v>1511</v>
      </c>
    </row>
    <row r="338" ht="13.75" spans="1:80">
      <c r="A338" s="88" t="s">
        <v>12409</v>
      </c>
      <c r="B338" s="88" t="s">
        <v>12265</v>
      </c>
      <c r="C338" s="88" t="s">
        <v>12265</v>
      </c>
      <c r="D338" s="169" t="s">
        <v>12266</v>
      </c>
      <c r="E338" s="88"/>
      <c r="F338" s="88">
        <v>0</v>
      </c>
      <c r="G338" s="90">
        <f t="shared" si="5"/>
        <v>0</v>
      </c>
      <c r="H338" s="94"/>
      <c r="I338" s="95"/>
      <c r="J338" s="95"/>
      <c r="K338" s="95"/>
      <c r="L338" s="95"/>
      <c r="M338" s="97"/>
      <c r="N338" s="229"/>
      <c r="O338" s="230"/>
      <c r="P338" s="230"/>
      <c r="Q338" s="230"/>
      <c r="R338" s="227"/>
      <c r="S338" s="94"/>
      <c r="T338" s="95"/>
      <c r="U338" s="96"/>
      <c r="V338" s="95"/>
      <c r="W338" s="95"/>
      <c r="X338" s="97"/>
      <c r="Y338" s="94"/>
      <c r="Z338" s="96"/>
      <c r="AA338" s="96"/>
      <c r="AB338" s="95"/>
      <c r="AC338" s="95"/>
      <c r="AD338" s="97"/>
      <c r="AE338" s="229"/>
      <c r="AF338" s="229"/>
      <c r="AG338" s="229"/>
      <c r="AH338" s="229"/>
      <c r="AI338" s="229"/>
      <c r="AJ338" s="229"/>
      <c r="AK338" s="229"/>
      <c r="AL338" s="94"/>
      <c r="AM338" s="94"/>
      <c r="AN338" s="94"/>
      <c r="AO338" s="94"/>
      <c r="AP338" s="94"/>
      <c r="AQ338" s="94"/>
      <c r="AR338" s="94"/>
      <c r="AS338" s="94"/>
      <c r="AT338" s="94"/>
      <c r="AU338" s="94"/>
      <c r="AV338" s="94"/>
      <c r="AW338" s="94"/>
      <c r="AX338" s="94"/>
      <c r="AY338" s="97"/>
      <c r="AZ338" s="97"/>
      <c r="BA338" s="97"/>
      <c r="BB338" s="97"/>
      <c r="BC338" s="98" t="s">
        <v>12265</v>
      </c>
      <c r="BD338" s="98" t="s">
        <v>12265</v>
      </c>
      <c r="BE338" s="99" t="s">
        <v>12265</v>
      </c>
      <c r="BF338" s="100"/>
      <c r="BG338" s="100"/>
      <c r="BH338" s="100"/>
      <c r="BI338" s="100"/>
      <c r="BJ338" s="98"/>
      <c r="BK338" s="101" t="s">
        <v>12265</v>
      </c>
      <c r="BL338" s="102"/>
      <c r="BM338" s="98"/>
      <c r="BN338" s="98"/>
      <c r="BP338" s="4"/>
      <c r="BQ338" s="4"/>
      <c r="BR338" s="4"/>
      <c r="BS338" s="4"/>
      <c r="BT338" s="98"/>
      <c r="BU338" s="99"/>
      <c r="BV338" s="99"/>
      <c r="BW338" s="99"/>
      <c r="BX338" s="99"/>
      <c r="CB338" s="4" t="s">
        <v>1511</v>
      </c>
    </row>
    <row r="339" ht="13.75" spans="1:80">
      <c r="A339" s="88" t="s">
        <v>12409</v>
      </c>
      <c r="B339" s="88" t="s">
        <v>12265</v>
      </c>
      <c r="C339" s="88" t="s">
        <v>12265</v>
      </c>
      <c r="D339" s="169" t="s">
        <v>12266</v>
      </c>
      <c r="E339" s="135"/>
      <c r="F339" s="135"/>
      <c r="G339" s="90">
        <f t="shared" si="5"/>
        <v>0</v>
      </c>
      <c r="H339" s="94"/>
      <c r="I339" s="95"/>
      <c r="J339" s="95"/>
      <c r="K339" s="95"/>
      <c r="L339" s="95"/>
      <c r="M339" s="97"/>
      <c r="N339" s="229"/>
      <c r="O339" s="230"/>
      <c r="P339" s="230"/>
      <c r="Q339" s="230"/>
      <c r="R339" s="227"/>
      <c r="S339" s="94"/>
      <c r="T339" s="95"/>
      <c r="U339" s="96"/>
      <c r="V339" s="95"/>
      <c r="W339" s="95"/>
      <c r="X339" s="97"/>
      <c r="Y339" s="94"/>
      <c r="Z339" s="96"/>
      <c r="AA339" s="96"/>
      <c r="AB339" s="95"/>
      <c r="AC339" s="95"/>
      <c r="AD339" s="97"/>
      <c r="AE339" s="229"/>
      <c r="AF339" s="229"/>
      <c r="AG339" s="229"/>
      <c r="AH339" s="229"/>
      <c r="AI339" s="229"/>
      <c r="AJ339" s="229"/>
      <c r="AK339" s="229"/>
      <c r="AL339" s="94"/>
      <c r="AM339" s="94"/>
      <c r="AN339" s="94"/>
      <c r="AO339" s="94"/>
      <c r="AP339" s="94"/>
      <c r="AQ339" s="94"/>
      <c r="AR339" s="94"/>
      <c r="AS339" s="94"/>
      <c r="AT339" s="94"/>
      <c r="AU339" s="94"/>
      <c r="AV339" s="94"/>
      <c r="AW339" s="94"/>
      <c r="AX339" s="94"/>
      <c r="AY339" s="97"/>
      <c r="AZ339" s="97"/>
      <c r="BA339" s="97"/>
      <c r="BB339" s="97"/>
      <c r="BC339" s="98" t="s">
        <v>12265</v>
      </c>
      <c r="BD339" s="98" t="s">
        <v>12265</v>
      </c>
      <c r="BE339" s="99" t="s">
        <v>12265</v>
      </c>
      <c r="BF339" s="100"/>
      <c r="BG339" s="100"/>
      <c r="BH339" s="100"/>
      <c r="BI339" s="100"/>
      <c r="BJ339" s="98"/>
      <c r="BK339" s="101" t="s">
        <v>12265</v>
      </c>
      <c r="BL339" s="102"/>
      <c r="BM339" s="98"/>
      <c r="BN339" s="98"/>
      <c r="BT339" s="99"/>
      <c r="BU339" s="99"/>
      <c r="BV339" s="99"/>
      <c r="BW339" s="99"/>
      <c r="BX339" s="99"/>
      <c r="CB339" s="4" t="s">
        <v>1511</v>
      </c>
    </row>
    <row r="340" ht="13.75" spans="1:80">
      <c r="A340" s="88" t="s">
        <v>12411</v>
      </c>
      <c r="B340" s="88" t="s">
        <v>1129</v>
      </c>
      <c r="C340" s="88" t="s">
        <v>1131</v>
      </c>
      <c r="D340" s="169" t="s">
        <v>494</v>
      </c>
      <c r="E340" s="135">
        <v>96</v>
      </c>
      <c r="F340" s="90">
        <v>8</v>
      </c>
      <c r="G340" s="90">
        <f t="shared" ref="G340:G403" si="6">F340*E340</f>
        <v>768</v>
      </c>
      <c r="H340" s="94"/>
      <c r="I340" s="95"/>
      <c r="J340" s="95"/>
      <c r="K340" s="95"/>
      <c r="L340" s="95"/>
      <c r="M340" s="97"/>
      <c r="N340" s="231"/>
      <c r="O340" s="232"/>
      <c r="P340" s="232"/>
      <c r="Q340" s="232"/>
      <c r="R340" s="226"/>
      <c r="S340" s="94"/>
      <c r="T340" s="95"/>
      <c r="U340" s="96"/>
      <c r="V340" s="95"/>
      <c r="W340" s="95"/>
      <c r="X340" s="97"/>
      <c r="Y340" s="94"/>
      <c r="Z340" s="96"/>
      <c r="AA340" s="96"/>
      <c r="AB340" s="95"/>
      <c r="AC340" s="95"/>
      <c r="AD340" s="97"/>
      <c r="AE340" s="229"/>
      <c r="AF340" s="229"/>
      <c r="AG340" s="229"/>
      <c r="AH340" s="229"/>
      <c r="AI340" s="229"/>
      <c r="AJ340" s="229"/>
      <c r="AK340" s="229"/>
      <c r="AL340" s="94"/>
      <c r="AM340" s="94"/>
      <c r="AN340" s="94">
        <v>46</v>
      </c>
      <c r="AO340" s="94">
        <v>54</v>
      </c>
      <c r="AP340" s="94">
        <v>6</v>
      </c>
      <c r="AQ340" s="94"/>
      <c r="AR340" s="94"/>
      <c r="AS340" s="94"/>
      <c r="AT340" s="94"/>
      <c r="AU340" s="94"/>
      <c r="AV340" s="94"/>
      <c r="AW340" s="94"/>
      <c r="AX340" s="94"/>
      <c r="AY340" s="97"/>
      <c r="AZ340" s="97"/>
      <c r="BA340" s="97"/>
      <c r="BB340" s="97"/>
      <c r="BC340" s="98" t="s">
        <v>12275</v>
      </c>
      <c r="BD340" s="98" t="s">
        <v>12301</v>
      </c>
      <c r="BE340" s="99" t="s">
        <v>12350</v>
      </c>
      <c r="BF340" s="100"/>
      <c r="BG340" s="103"/>
      <c r="BH340" s="103"/>
      <c r="BI340" s="103"/>
      <c r="BJ340" s="98"/>
      <c r="BK340" s="101" t="s">
        <v>1511</v>
      </c>
      <c r="BL340" s="102"/>
      <c r="BM340" s="98"/>
      <c r="BN340" s="98"/>
      <c r="BO340" s="13" t="s">
        <v>12410</v>
      </c>
      <c r="BT340" s="99"/>
      <c r="BU340" s="99"/>
      <c r="BV340" s="99"/>
      <c r="BW340" s="99"/>
      <c r="BX340" s="99"/>
      <c r="CB340" s="4" t="s">
        <v>1511</v>
      </c>
    </row>
    <row r="341" ht="13.75" spans="1:80">
      <c r="A341" s="88" t="s">
        <v>12411</v>
      </c>
      <c r="B341" s="88" t="s">
        <v>1129</v>
      </c>
      <c r="C341" s="88" t="s">
        <v>1128</v>
      </c>
      <c r="D341" s="233" t="s">
        <v>494</v>
      </c>
      <c r="E341" s="234">
        <v>96</v>
      </c>
      <c r="F341" s="234">
        <v>8</v>
      </c>
      <c r="G341" s="234">
        <f t="shared" si="6"/>
        <v>768</v>
      </c>
      <c r="H341" s="94"/>
      <c r="I341" s="95"/>
      <c r="J341" s="95"/>
      <c r="K341" s="95"/>
      <c r="L341" s="95"/>
      <c r="M341" s="97"/>
      <c r="N341" s="231"/>
      <c r="O341" s="232"/>
      <c r="P341" s="232"/>
      <c r="Q341" s="232"/>
      <c r="R341" s="226"/>
      <c r="S341" s="94"/>
      <c r="T341" s="95"/>
      <c r="U341" s="96"/>
      <c r="V341" s="95"/>
      <c r="W341" s="95"/>
      <c r="X341" s="97"/>
      <c r="Y341" s="94"/>
      <c r="Z341" s="96"/>
      <c r="AA341" s="96"/>
      <c r="AB341" s="95"/>
      <c r="AC341" s="95"/>
      <c r="AD341" s="97"/>
      <c r="AE341" s="229"/>
      <c r="AF341" s="229"/>
      <c r="AG341" s="229"/>
      <c r="AH341" s="229"/>
      <c r="AI341" s="229"/>
      <c r="AJ341" s="229"/>
      <c r="AK341" s="229"/>
      <c r="AL341" s="94"/>
      <c r="AM341" s="94"/>
      <c r="AN341" s="94">
        <v>46</v>
      </c>
      <c r="AO341" s="94">
        <v>54</v>
      </c>
      <c r="AP341" s="94">
        <v>6</v>
      </c>
      <c r="AQ341" s="94"/>
      <c r="AR341" s="94"/>
      <c r="AS341" s="94"/>
      <c r="AT341" s="94"/>
      <c r="AU341" s="94"/>
      <c r="AV341" s="94"/>
      <c r="AW341" s="94"/>
      <c r="AX341" s="94"/>
      <c r="AY341" s="97"/>
      <c r="AZ341" s="97"/>
      <c r="BA341" s="97"/>
      <c r="BB341" s="97"/>
      <c r="BC341" s="98" t="s">
        <v>12275</v>
      </c>
      <c r="BD341" s="98" t="s">
        <v>12301</v>
      </c>
      <c r="BE341" s="99" t="s">
        <v>12350</v>
      </c>
      <c r="BF341" s="100"/>
      <c r="BG341" s="103"/>
      <c r="BH341" s="103"/>
      <c r="BI341" s="103"/>
      <c r="BJ341" s="194"/>
      <c r="BK341" s="101" t="s">
        <v>1511</v>
      </c>
      <c r="BL341" s="102"/>
      <c r="BM341" s="194"/>
      <c r="BN341" s="194"/>
      <c r="BO341" s="13" t="s">
        <v>12410</v>
      </c>
      <c r="BP341" s="4"/>
      <c r="BQ341" s="4"/>
      <c r="BR341" s="4"/>
      <c r="BS341" s="4"/>
      <c r="BT341" s="98"/>
      <c r="BU341" s="99"/>
      <c r="BV341" s="99"/>
      <c r="BW341" s="99"/>
      <c r="BX341" s="99"/>
      <c r="CB341" s="4" t="s">
        <v>1511</v>
      </c>
    </row>
    <row r="342" ht="13.75" spans="1:80">
      <c r="A342" s="88" t="s">
        <v>12411</v>
      </c>
      <c r="B342" s="88" t="s">
        <v>1129</v>
      </c>
      <c r="C342" s="88" t="s">
        <v>1310</v>
      </c>
      <c r="D342" s="169" t="s">
        <v>494</v>
      </c>
      <c r="E342" s="135">
        <v>96</v>
      </c>
      <c r="F342" s="90">
        <v>8</v>
      </c>
      <c r="G342" s="90">
        <f t="shared" si="6"/>
        <v>768</v>
      </c>
      <c r="H342" s="94"/>
      <c r="I342" s="95"/>
      <c r="J342" s="95"/>
      <c r="K342" s="95"/>
      <c r="L342" s="95"/>
      <c r="M342" s="97"/>
      <c r="N342" s="231"/>
      <c r="O342" s="232"/>
      <c r="P342" s="232"/>
      <c r="Q342" s="232"/>
      <c r="R342" s="226"/>
      <c r="S342" s="94"/>
      <c r="T342" s="95"/>
      <c r="U342" s="96"/>
      <c r="V342" s="95"/>
      <c r="W342" s="95"/>
      <c r="X342" s="97"/>
      <c r="Y342" s="94"/>
      <c r="Z342" s="96"/>
      <c r="AA342" s="96"/>
      <c r="AB342" s="95"/>
      <c r="AC342" s="95"/>
      <c r="AD342" s="97"/>
      <c r="AE342" s="229"/>
      <c r="AF342" s="229"/>
      <c r="AG342" s="229"/>
      <c r="AH342" s="229"/>
      <c r="AI342" s="229"/>
      <c r="AJ342" s="229"/>
      <c r="AK342" s="229"/>
      <c r="AL342" s="94"/>
      <c r="AM342" s="94"/>
      <c r="AN342" s="94">
        <v>46</v>
      </c>
      <c r="AO342" s="94">
        <v>54</v>
      </c>
      <c r="AP342" s="94">
        <v>6</v>
      </c>
      <c r="AQ342" s="94"/>
      <c r="AR342" s="94"/>
      <c r="AS342" s="94"/>
      <c r="AT342" s="94"/>
      <c r="AU342" s="94"/>
      <c r="AV342" s="94"/>
      <c r="AW342" s="94"/>
      <c r="AX342" s="94"/>
      <c r="AY342" s="97"/>
      <c r="AZ342" s="97"/>
      <c r="BA342" s="97"/>
      <c r="BB342" s="97"/>
      <c r="BC342" s="98" t="s">
        <v>12275</v>
      </c>
      <c r="BD342" s="98" t="s">
        <v>12301</v>
      </c>
      <c r="BE342" s="99" t="s">
        <v>12350</v>
      </c>
      <c r="BF342" s="100"/>
      <c r="BG342" s="103"/>
      <c r="BH342" s="103"/>
      <c r="BI342" s="103"/>
      <c r="BJ342" s="98"/>
      <c r="BK342" s="101" t="s">
        <v>1511</v>
      </c>
      <c r="BL342" s="102"/>
      <c r="BM342" s="98"/>
      <c r="BN342" s="98"/>
      <c r="BO342" s="13" t="s">
        <v>12410</v>
      </c>
      <c r="BT342" s="99"/>
      <c r="BU342" s="99"/>
      <c r="BV342" s="99"/>
      <c r="BW342" s="99"/>
      <c r="BX342" s="99"/>
      <c r="CB342" s="4" t="s">
        <v>1511</v>
      </c>
    </row>
    <row r="343" ht="13.75" spans="1:80">
      <c r="A343" s="88" t="s">
        <v>12411</v>
      </c>
      <c r="B343" s="88" t="s">
        <v>1129</v>
      </c>
      <c r="C343" s="88" t="s">
        <v>1130</v>
      </c>
      <c r="D343" s="169" t="s">
        <v>494</v>
      </c>
      <c r="E343" s="90">
        <v>96</v>
      </c>
      <c r="F343" s="90">
        <v>8</v>
      </c>
      <c r="G343" s="90">
        <f t="shared" si="6"/>
        <v>768</v>
      </c>
      <c r="H343" s="94"/>
      <c r="I343" s="95"/>
      <c r="J343" s="95"/>
      <c r="K343" s="95"/>
      <c r="L343" s="95"/>
      <c r="M343" s="97"/>
      <c r="N343" s="231"/>
      <c r="O343" s="232"/>
      <c r="P343" s="232"/>
      <c r="Q343" s="232"/>
      <c r="R343" s="226"/>
      <c r="S343" s="94"/>
      <c r="T343" s="95"/>
      <c r="U343" s="96"/>
      <c r="V343" s="95"/>
      <c r="W343" s="95"/>
      <c r="X343" s="97"/>
      <c r="Y343" s="94"/>
      <c r="Z343" s="96"/>
      <c r="AA343" s="96"/>
      <c r="AB343" s="95"/>
      <c r="AC343" s="95"/>
      <c r="AD343" s="97"/>
      <c r="AE343" s="229"/>
      <c r="AF343" s="229"/>
      <c r="AG343" s="229"/>
      <c r="AH343" s="229"/>
      <c r="AI343" s="229"/>
      <c r="AJ343" s="229"/>
      <c r="AK343" s="229"/>
      <c r="AL343" s="94"/>
      <c r="AM343" s="94"/>
      <c r="AN343" s="94">
        <v>46</v>
      </c>
      <c r="AO343" s="94">
        <v>54</v>
      </c>
      <c r="AP343" s="94">
        <v>6</v>
      </c>
      <c r="AQ343" s="94"/>
      <c r="AR343" s="94"/>
      <c r="AS343" s="94"/>
      <c r="AT343" s="94"/>
      <c r="AU343" s="94"/>
      <c r="AV343" s="94"/>
      <c r="AW343" s="94"/>
      <c r="AX343" s="94"/>
      <c r="AY343" s="97"/>
      <c r="AZ343" s="97"/>
      <c r="BA343" s="97"/>
      <c r="BB343" s="97"/>
      <c r="BC343" s="98" t="s">
        <v>12275</v>
      </c>
      <c r="BD343" s="98" t="s">
        <v>12301</v>
      </c>
      <c r="BE343" s="99" t="s">
        <v>12350</v>
      </c>
      <c r="BF343" s="100"/>
      <c r="BG343" s="103"/>
      <c r="BH343" s="103"/>
      <c r="BI343" s="103"/>
      <c r="BJ343" s="98"/>
      <c r="BK343" s="101" t="s">
        <v>1511</v>
      </c>
      <c r="BL343" s="102"/>
      <c r="BM343" s="98"/>
      <c r="BN343" s="98"/>
      <c r="BO343" s="13" t="s">
        <v>12410</v>
      </c>
      <c r="BT343" s="99"/>
      <c r="BU343" s="99"/>
      <c r="BV343" s="99"/>
      <c r="BW343" s="99"/>
      <c r="BX343" s="99"/>
      <c r="CB343" s="4" t="s">
        <v>1511</v>
      </c>
    </row>
    <row r="344" ht="13.75" spans="1:80">
      <c r="A344" s="88" t="s">
        <v>12411</v>
      </c>
      <c r="B344" s="88" t="s">
        <v>1129</v>
      </c>
      <c r="C344" s="88" t="s">
        <v>1315</v>
      </c>
      <c r="D344" s="169" t="s">
        <v>494</v>
      </c>
      <c r="E344" s="135">
        <v>96</v>
      </c>
      <c r="F344" s="90">
        <v>8</v>
      </c>
      <c r="G344" s="90">
        <f t="shared" si="6"/>
        <v>768</v>
      </c>
      <c r="H344" s="94"/>
      <c r="I344" s="95"/>
      <c r="J344" s="95"/>
      <c r="K344" s="95"/>
      <c r="L344" s="95"/>
      <c r="M344" s="97"/>
      <c r="N344" s="231"/>
      <c r="O344" s="232"/>
      <c r="P344" s="232"/>
      <c r="Q344" s="232"/>
      <c r="R344" s="226"/>
      <c r="S344" s="94"/>
      <c r="T344" s="95"/>
      <c r="U344" s="96"/>
      <c r="V344" s="95"/>
      <c r="W344" s="95"/>
      <c r="X344" s="97"/>
      <c r="Y344" s="94"/>
      <c r="Z344" s="96"/>
      <c r="AA344" s="96"/>
      <c r="AB344" s="95"/>
      <c r="AC344" s="95"/>
      <c r="AD344" s="97"/>
      <c r="AE344" s="229"/>
      <c r="AF344" s="229"/>
      <c r="AG344" s="229"/>
      <c r="AH344" s="229"/>
      <c r="AI344" s="229"/>
      <c r="AJ344" s="229"/>
      <c r="AK344" s="229"/>
      <c r="AL344" s="94"/>
      <c r="AM344" s="94"/>
      <c r="AN344" s="94">
        <v>46</v>
      </c>
      <c r="AO344" s="94">
        <v>54</v>
      </c>
      <c r="AP344" s="94">
        <v>6</v>
      </c>
      <c r="AQ344" s="94"/>
      <c r="AR344" s="94"/>
      <c r="AS344" s="94"/>
      <c r="AT344" s="94"/>
      <c r="AU344" s="94"/>
      <c r="AV344" s="94"/>
      <c r="AW344" s="94"/>
      <c r="AX344" s="94"/>
      <c r="AY344" s="97"/>
      <c r="AZ344" s="97"/>
      <c r="BA344" s="97"/>
      <c r="BB344" s="97"/>
      <c r="BC344" s="98" t="s">
        <v>12275</v>
      </c>
      <c r="BD344" s="98" t="s">
        <v>12301</v>
      </c>
      <c r="BE344" s="99" t="s">
        <v>12350</v>
      </c>
      <c r="BF344" s="100"/>
      <c r="BG344" s="103"/>
      <c r="BH344" s="103"/>
      <c r="BI344" s="103"/>
      <c r="BJ344" s="98"/>
      <c r="BK344" s="101" t="s">
        <v>1511</v>
      </c>
      <c r="BL344" s="102"/>
      <c r="BM344" s="98"/>
      <c r="BN344" s="98"/>
      <c r="BO344" s="13" t="s">
        <v>12410</v>
      </c>
      <c r="BT344" s="99"/>
      <c r="BU344" s="99"/>
      <c r="BV344" s="99"/>
      <c r="BW344" s="99"/>
      <c r="BX344" s="99"/>
      <c r="CB344" s="4" t="s">
        <v>1511</v>
      </c>
    </row>
    <row r="345" ht="13.75" spans="1:80">
      <c r="A345" s="88" t="s">
        <v>12411</v>
      </c>
      <c r="B345" s="88" t="s">
        <v>1129</v>
      </c>
      <c r="C345" s="88" t="s">
        <v>1318</v>
      </c>
      <c r="D345" s="169" t="s">
        <v>494</v>
      </c>
      <c r="E345" s="90">
        <v>96</v>
      </c>
      <c r="F345" s="90">
        <v>8</v>
      </c>
      <c r="G345" s="90">
        <f t="shared" si="6"/>
        <v>768</v>
      </c>
      <c r="H345" s="94"/>
      <c r="I345" s="95"/>
      <c r="J345" s="95"/>
      <c r="K345" s="95"/>
      <c r="L345" s="95"/>
      <c r="M345" s="97"/>
      <c r="N345" s="231"/>
      <c r="O345" s="232"/>
      <c r="P345" s="232"/>
      <c r="Q345" s="232"/>
      <c r="R345" s="226"/>
      <c r="S345" s="94"/>
      <c r="T345" s="95"/>
      <c r="U345" s="96"/>
      <c r="V345" s="95"/>
      <c r="W345" s="95"/>
      <c r="X345" s="97"/>
      <c r="Y345" s="94"/>
      <c r="Z345" s="96"/>
      <c r="AA345" s="96"/>
      <c r="AB345" s="95"/>
      <c r="AC345" s="95"/>
      <c r="AD345" s="97"/>
      <c r="AE345" s="229"/>
      <c r="AF345" s="229"/>
      <c r="AG345" s="229"/>
      <c r="AH345" s="229"/>
      <c r="AI345" s="229"/>
      <c r="AJ345" s="229"/>
      <c r="AK345" s="229"/>
      <c r="AL345" s="94"/>
      <c r="AM345" s="94"/>
      <c r="AN345" s="94">
        <v>48</v>
      </c>
      <c r="AO345" s="94">
        <v>48</v>
      </c>
      <c r="AP345" s="94">
        <v>6</v>
      </c>
      <c r="AQ345" s="94"/>
      <c r="AR345" s="94"/>
      <c r="AS345" s="94"/>
      <c r="AT345" s="94"/>
      <c r="AU345" s="94"/>
      <c r="AV345" s="94"/>
      <c r="AW345" s="94"/>
      <c r="AX345" s="94"/>
      <c r="AY345" s="97"/>
      <c r="AZ345" s="97"/>
      <c r="BA345" s="97"/>
      <c r="BB345" s="97"/>
      <c r="BC345" s="98" t="s">
        <v>12275</v>
      </c>
      <c r="BD345" s="98" t="s">
        <v>12301</v>
      </c>
      <c r="BE345" s="99" t="s">
        <v>12350</v>
      </c>
      <c r="BF345" s="100"/>
      <c r="BG345" s="103"/>
      <c r="BH345" s="103"/>
      <c r="BI345" s="103"/>
      <c r="BJ345" s="98"/>
      <c r="BK345" s="101" t="s">
        <v>1511</v>
      </c>
      <c r="BL345" s="102"/>
      <c r="BM345" s="98"/>
      <c r="BN345" s="98"/>
      <c r="BO345" s="13" t="s">
        <v>12410</v>
      </c>
      <c r="BT345" s="99"/>
      <c r="BU345" s="99"/>
      <c r="BV345" s="99"/>
      <c r="BW345" s="99"/>
      <c r="BX345" s="99"/>
      <c r="CB345" s="4" t="s">
        <v>1511</v>
      </c>
    </row>
    <row r="346" ht="13.75" spans="1:80">
      <c r="A346" s="88" t="s">
        <v>12411</v>
      </c>
      <c r="B346" s="88" t="s">
        <v>1129</v>
      </c>
      <c r="C346" s="88" t="s">
        <v>1321</v>
      </c>
      <c r="D346" s="169" t="s">
        <v>494</v>
      </c>
      <c r="E346" s="135">
        <v>96</v>
      </c>
      <c r="F346" s="90">
        <v>8</v>
      </c>
      <c r="G346" s="90">
        <f t="shared" si="6"/>
        <v>768</v>
      </c>
      <c r="H346" s="94"/>
      <c r="I346" s="95"/>
      <c r="J346" s="95"/>
      <c r="K346" s="95"/>
      <c r="L346" s="95"/>
      <c r="M346" s="97"/>
      <c r="N346" s="231"/>
      <c r="O346" s="232"/>
      <c r="P346" s="232"/>
      <c r="Q346" s="232"/>
      <c r="R346" s="226"/>
      <c r="S346" s="94"/>
      <c r="T346" s="95"/>
      <c r="U346" s="96"/>
      <c r="V346" s="95"/>
      <c r="W346" s="95"/>
      <c r="X346" s="97"/>
      <c r="Y346" s="94"/>
      <c r="Z346" s="96"/>
      <c r="AA346" s="96"/>
      <c r="AB346" s="95"/>
      <c r="AC346" s="95"/>
      <c r="AD346" s="97"/>
      <c r="AE346" s="229"/>
      <c r="AF346" s="229"/>
      <c r="AG346" s="229"/>
      <c r="AH346" s="229"/>
      <c r="AI346" s="229"/>
      <c r="AJ346" s="229"/>
      <c r="AK346" s="229"/>
      <c r="AL346" s="94"/>
      <c r="AM346" s="94"/>
      <c r="AN346" s="94">
        <v>46</v>
      </c>
      <c r="AO346" s="94">
        <v>54</v>
      </c>
      <c r="AP346" s="94">
        <v>6</v>
      </c>
      <c r="AQ346" s="94"/>
      <c r="AR346" s="94"/>
      <c r="AS346" s="94"/>
      <c r="AT346" s="94"/>
      <c r="AU346" s="94"/>
      <c r="AV346" s="94"/>
      <c r="AW346" s="94"/>
      <c r="AX346" s="94"/>
      <c r="AY346" s="97"/>
      <c r="AZ346" s="97"/>
      <c r="BA346" s="97"/>
      <c r="BB346" s="97"/>
      <c r="BC346" s="98" t="s">
        <v>12275</v>
      </c>
      <c r="BD346" s="98" t="s">
        <v>12301</v>
      </c>
      <c r="BE346" s="99" t="s">
        <v>12350</v>
      </c>
      <c r="BF346" s="100"/>
      <c r="BG346" s="103"/>
      <c r="BH346" s="103"/>
      <c r="BI346" s="103"/>
      <c r="BJ346" s="98"/>
      <c r="BK346" s="101" t="s">
        <v>1511</v>
      </c>
      <c r="BL346" s="102"/>
      <c r="BM346" s="98"/>
      <c r="BN346" s="98"/>
      <c r="BT346" s="99"/>
      <c r="BU346" s="99"/>
      <c r="BV346" s="99"/>
      <c r="BW346" s="99"/>
      <c r="BX346" s="99"/>
      <c r="CB346" s="4" t="s">
        <v>1511</v>
      </c>
    </row>
    <row r="347" ht="14.25" customHeight="1" spans="1:80">
      <c r="A347" s="88" t="s">
        <v>12411</v>
      </c>
      <c r="B347" s="88" t="s">
        <v>1129</v>
      </c>
      <c r="C347" s="88" t="s">
        <v>1324</v>
      </c>
      <c r="D347" s="169" t="s">
        <v>494</v>
      </c>
      <c r="E347" s="90">
        <v>96</v>
      </c>
      <c r="F347" s="90">
        <v>8</v>
      </c>
      <c r="G347" s="90">
        <f t="shared" si="6"/>
        <v>768</v>
      </c>
      <c r="H347" s="94"/>
      <c r="I347" s="95"/>
      <c r="J347" s="95"/>
      <c r="K347" s="95"/>
      <c r="L347" s="95"/>
      <c r="M347" s="97"/>
      <c r="N347" s="231"/>
      <c r="O347" s="232"/>
      <c r="P347" s="232"/>
      <c r="Q347" s="232"/>
      <c r="R347" s="226"/>
      <c r="S347" s="94"/>
      <c r="T347" s="95"/>
      <c r="U347" s="96"/>
      <c r="V347" s="95"/>
      <c r="W347" s="95"/>
      <c r="X347" s="97"/>
      <c r="Y347" s="94"/>
      <c r="Z347" s="96"/>
      <c r="AA347" s="96"/>
      <c r="AB347" s="95"/>
      <c r="AC347" s="95"/>
      <c r="AD347" s="97"/>
      <c r="AE347" s="229"/>
      <c r="AF347" s="229"/>
      <c r="AG347" s="229"/>
      <c r="AH347" s="229"/>
      <c r="AI347" s="229"/>
      <c r="AJ347" s="229"/>
      <c r="AK347" s="229"/>
      <c r="AL347" s="94"/>
      <c r="AM347" s="94"/>
      <c r="AN347" s="94">
        <v>46</v>
      </c>
      <c r="AO347" s="94">
        <v>54</v>
      </c>
      <c r="AP347" s="94">
        <v>6</v>
      </c>
      <c r="AQ347" s="94"/>
      <c r="AR347" s="94"/>
      <c r="AS347" s="94"/>
      <c r="AT347" s="94"/>
      <c r="AU347" s="94"/>
      <c r="AV347" s="94"/>
      <c r="AW347" s="94"/>
      <c r="AX347" s="94"/>
      <c r="AY347" s="97"/>
      <c r="AZ347" s="97"/>
      <c r="BA347" s="97"/>
      <c r="BB347" s="97"/>
      <c r="BC347" s="98" t="s">
        <v>12275</v>
      </c>
      <c r="BD347" s="98" t="s">
        <v>12301</v>
      </c>
      <c r="BE347" s="99" t="s">
        <v>12350</v>
      </c>
      <c r="BF347" s="100"/>
      <c r="BG347" s="103"/>
      <c r="BH347" s="103"/>
      <c r="BI347" s="103"/>
      <c r="BJ347" s="98"/>
      <c r="BK347" s="101" t="s">
        <v>1511</v>
      </c>
      <c r="BL347" s="102"/>
      <c r="BM347" s="98"/>
      <c r="BN347" s="98"/>
      <c r="BT347" s="99"/>
      <c r="BU347" s="99"/>
      <c r="BV347" s="99"/>
      <c r="BW347" s="99"/>
      <c r="BX347" s="99"/>
      <c r="CB347" s="4" t="s">
        <v>1511</v>
      </c>
    </row>
    <row r="348" ht="15" customHeight="1" spans="1:80">
      <c r="A348" s="88" t="s">
        <v>12411</v>
      </c>
      <c r="B348" s="88" t="s">
        <v>1129</v>
      </c>
      <c r="C348" s="88" t="s">
        <v>1327</v>
      </c>
      <c r="D348" s="169" t="s">
        <v>494</v>
      </c>
      <c r="E348" s="135">
        <v>96</v>
      </c>
      <c r="F348" s="90">
        <v>8</v>
      </c>
      <c r="G348" s="90">
        <f t="shared" si="6"/>
        <v>768</v>
      </c>
      <c r="H348" s="94"/>
      <c r="I348" s="95"/>
      <c r="J348" s="95"/>
      <c r="K348" s="95"/>
      <c r="L348" s="95"/>
      <c r="M348" s="97"/>
      <c r="N348" s="231"/>
      <c r="O348" s="232"/>
      <c r="P348" s="232"/>
      <c r="Q348" s="232"/>
      <c r="R348" s="226"/>
      <c r="S348" s="94"/>
      <c r="T348" s="95"/>
      <c r="U348" s="96"/>
      <c r="V348" s="95"/>
      <c r="W348" s="95"/>
      <c r="X348" s="97"/>
      <c r="Y348" s="94"/>
      <c r="Z348" s="96"/>
      <c r="AA348" s="96"/>
      <c r="AB348" s="95"/>
      <c r="AC348" s="95"/>
      <c r="AD348" s="97"/>
      <c r="AE348" s="229"/>
      <c r="AF348" s="229"/>
      <c r="AG348" s="229"/>
      <c r="AH348" s="229"/>
      <c r="AI348" s="229"/>
      <c r="AJ348" s="229"/>
      <c r="AK348" s="229"/>
      <c r="AL348" s="94"/>
      <c r="AM348" s="94"/>
      <c r="AN348" s="94">
        <v>46</v>
      </c>
      <c r="AO348" s="94">
        <v>54</v>
      </c>
      <c r="AP348" s="94">
        <v>6</v>
      </c>
      <c r="AQ348" s="94"/>
      <c r="AR348" s="94"/>
      <c r="AS348" s="94"/>
      <c r="AT348" s="94"/>
      <c r="AU348" s="94"/>
      <c r="AV348" s="94"/>
      <c r="AW348" s="94"/>
      <c r="AX348" s="94"/>
      <c r="AY348" s="97"/>
      <c r="AZ348" s="97"/>
      <c r="BA348" s="97"/>
      <c r="BB348" s="97"/>
      <c r="BC348" s="98" t="s">
        <v>12275</v>
      </c>
      <c r="BD348" s="98" t="s">
        <v>12301</v>
      </c>
      <c r="BE348" s="99" t="s">
        <v>12350</v>
      </c>
      <c r="BF348" s="100"/>
      <c r="BG348" s="103"/>
      <c r="BH348" s="103"/>
      <c r="BI348" s="103"/>
      <c r="BJ348" s="98"/>
      <c r="BK348" s="101" t="s">
        <v>1511</v>
      </c>
      <c r="BL348" s="102"/>
      <c r="BM348" s="98"/>
      <c r="BN348" s="98"/>
      <c r="BT348" s="99"/>
      <c r="BU348" s="99"/>
      <c r="BV348" s="99"/>
      <c r="BW348" s="99"/>
      <c r="BX348" s="99"/>
      <c r="CB348" s="4" t="s">
        <v>1511</v>
      </c>
    </row>
    <row r="349" ht="13.75" spans="1:80">
      <c r="A349" s="88" t="s">
        <v>12411</v>
      </c>
      <c r="B349" s="88" t="s">
        <v>1129</v>
      </c>
      <c r="C349" s="88" t="s">
        <v>1330</v>
      </c>
      <c r="D349" s="169" t="s">
        <v>494</v>
      </c>
      <c r="E349" s="90">
        <v>96</v>
      </c>
      <c r="F349" s="90">
        <v>8</v>
      </c>
      <c r="G349" s="90">
        <f t="shared" si="6"/>
        <v>768</v>
      </c>
      <c r="H349" s="94"/>
      <c r="I349" s="95"/>
      <c r="J349" s="95"/>
      <c r="K349" s="95"/>
      <c r="L349" s="95"/>
      <c r="M349" s="97"/>
      <c r="N349" s="231"/>
      <c r="O349" s="232"/>
      <c r="P349" s="232"/>
      <c r="Q349" s="232"/>
      <c r="R349" s="226"/>
      <c r="S349" s="94"/>
      <c r="T349" s="95"/>
      <c r="U349" s="96"/>
      <c r="V349" s="95"/>
      <c r="W349" s="95"/>
      <c r="X349" s="97"/>
      <c r="Y349" s="94"/>
      <c r="Z349" s="96"/>
      <c r="AA349" s="96"/>
      <c r="AB349" s="95"/>
      <c r="AC349" s="95"/>
      <c r="AD349" s="97"/>
      <c r="AE349" s="229"/>
      <c r="AF349" s="229"/>
      <c r="AG349" s="229"/>
      <c r="AH349" s="229"/>
      <c r="AI349" s="229"/>
      <c r="AJ349" s="229"/>
      <c r="AK349" s="229"/>
      <c r="AL349" s="94"/>
      <c r="AM349" s="94"/>
      <c r="AN349" s="94">
        <v>46</v>
      </c>
      <c r="AO349" s="94">
        <v>54</v>
      </c>
      <c r="AP349" s="94">
        <v>6</v>
      </c>
      <c r="AQ349" s="94"/>
      <c r="AR349" s="94"/>
      <c r="AS349" s="94"/>
      <c r="AT349" s="94"/>
      <c r="AU349" s="94"/>
      <c r="AV349" s="94"/>
      <c r="AW349" s="94"/>
      <c r="AX349" s="94"/>
      <c r="AY349" s="97"/>
      <c r="AZ349" s="97"/>
      <c r="BA349" s="97"/>
      <c r="BB349" s="97"/>
      <c r="BC349" s="98" t="s">
        <v>12275</v>
      </c>
      <c r="BD349" s="98" t="s">
        <v>12301</v>
      </c>
      <c r="BE349" s="99" t="s">
        <v>12350</v>
      </c>
      <c r="BF349" s="100"/>
      <c r="BG349" s="103"/>
      <c r="BH349" s="103"/>
      <c r="BI349" s="103"/>
      <c r="BJ349" s="98"/>
      <c r="BK349" s="101" t="s">
        <v>1511</v>
      </c>
      <c r="BL349" s="102"/>
      <c r="BM349" s="98"/>
      <c r="BN349" s="98"/>
      <c r="BT349" s="99"/>
      <c r="BU349" s="99"/>
      <c r="BV349" s="99"/>
      <c r="BW349" s="99"/>
      <c r="BX349" s="99"/>
      <c r="CB349" s="4" t="s">
        <v>1511</v>
      </c>
    </row>
    <row r="350" ht="13.75" spans="1:80">
      <c r="A350" s="88" t="s">
        <v>12411</v>
      </c>
      <c r="B350" s="88" t="s">
        <v>12265</v>
      </c>
      <c r="C350" s="88" t="s">
        <v>12265</v>
      </c>
      <c r="D350" s="169" t="s">
        <v>12266</v>
      </c>
      <c r="E350" s="135"/>
      <c r="F350" s="90"/>
      <c r="G350" s="90">
        <f t="shared" si="6"/>
        <v>0</v>
      </c>
      <c r="H350" s="94"/>
      <c r="I350" s="95"/>
      <c r="J350" s="95"/>
      <c r="K350" s="95"/>
      <c r="L350" s="95"/>
      <c r="M350" s="97"/>
      <c r="N350" s="229"/>
      <c r="O350" s="230"/>
      <c r="P350" s="230"/>
      <c r="Q350" s="230"/>
      <c r="R350" s="227"/>
      <c r="S350" s="94"/>
      <c r="T350" s="95"/>
      <c r="U350" s="96"/>
      <c r="V350" s="95"/>
      <c r="W350" s="95"/>
      <c r="X350" s="97"/>
      <c r="Y350" s="94"/>
      <c r="Z350" s="96"/>
      <c r="AA350" s="96"/>
      <c r="AB350" s="95"/>
      <c r="AC350" s="95"/>
      <c r="AD350" s="97"/>
      <c r="AE350" s="229"/>
      <c r="AF350" s="229"/>
      <c r="AG350" s="229"/>
      <c r="AH350" s="229"/>
      <c r="AI350" s="229"/>
      <c r="AJ350" s="229"/>
      <c r="AK350" s="229"/>
      <c r="AL350" s="94"/>
      <c r="AM350" s="94"/>
      <c r="AN350" s="94"/>
      <c r="AO350" s="94"/>
      <c r="AP350" s="94"/>
      <c r="AQ350" s="94"/>
      <c r="AR350" s="94"/>
      <c r="AS350" s="94"/>
      <c r="AT350" s="94"/>
      <c r="AU350" s="94"/>
      <c r="AV350" s="94"/>
      <c r="AW350" s="94"/>
      <c r="AX350" s="94"/>
      <c r="AY350" s="97"/>
      <c r="AZ350" s="97"/>
      <c r="BA350" s="97"/>
      <c r="BB350" s="97"/>
      <c r="BC350" s="98" t="s">
        <v>12265</v>
      </c>
      <c r="BD350" s="98" t="s">
        <v>12265</v>
      </c>
      <c r="BE350" s="99" t="s">
        <v>12265</v>
      </c>
      <c r="BF350" s="100"/>
      <c r="BG350" s="100"/>
      <c r="BH350" s="100"/>
      <c r="BI350" s="100"/>
      <c r="BJ350" s="98"/>
      <c r="BK350" s="101" t="s">
        <v>12265</v>
      </c>
      <c r="BL350" s="102"/>
      <c r="BM350" s="98"/>
      <c r="BN350" s="98"/>
      <c r="BT350" s="99"/>
      <c r="BU350" s="99"/>
      <c r="BV350" s="99"/>
      <c r="BW350" s="99"/>
      <c r="BX350" s="99"/>
      <c r="CB350" s="4" t="s">
        <v>1511</v>
      </c>
    </row>
    <row r="351" ht="13.75" spans="1:80">
      <c r="A351" s="88" t="s">
        <v>12411</v>
      </c>
      <c r="B351" s="88" t="s">
        <v>12265</v>
      </c>
      <c r="C351" s="88" t="s">
        <v>12265</v>
      </c>
      <c r="D351" s="169" t="s">
        <v>12266</v>
      </c>
      <c r="E351" s="90"/>
      <c r="F351" s="90"/>
      <c r="G351" s="90">
        <f t="shared" si="6"/>
        <v>0</v>
      </c>
      <c r="H351" s="94"/>
      <c r="I351" s="95"/>
      <c r="J351" s="95"/>
      <c r="K351" s="95"/>
      <c r="L351" s="95"/>
      <c r="M351" s="97"/>
      <c r="N351" s="229"/>
      <c r="O351" s="230"/>
      <c r="P351" s="230"/>
      <c r="Q351" s="230"/>
      <c r="R351" s="227"/>
      <c r="S351" s="94"/>
      <c r="T351" s="95"/>
      <c r="U351" s="96"/>
      <c r="V351" s="95"/>
      <c r="W351" s="95"/>
      <c r="X351" s="97"/>
      <c r="Y351" s="94"/>
      <c r="Z351" s="96"/>
      <c r="AA351" s="96"/>
      <c r="AB351" s="95"/>
      <c r="AC351" s="95"/>
      <c r="AD351" s="97"/>
      <c r="AE351" s="229"/>
      <c r="AF351" s="229"/>
      <c r="AG351" s="229"/>
      <c r="AH351" s="229"/>
      <c r="AI351" s="229"/>
      <c r="AJ351" s="229"/>
      <c r="AK351" s="229"/>
      <c r="AL351" s="94"/>
      <c r="AM351" s="94"/>
      <c r="AN351" s="94"/>
      <c r="AO351" s="94"/>
      <c r="AP351" s="94"/>
      <c r="AQ351" s="94"/>
      <c r="AR351" s="94"/>
      <c r="AS351" s="94"/>
      <c r="AT351" s="94"/>
      <c r="AU351" s="94"/>
      <c r="AV351" s="94"/>
      <c r="AW351" s="94"/>
      <c r="AX351" s="94"/>
      <c r="AY351" s="97"/>
      <c r="AZ351" s="97"/>
      <c r="BA351" s="97"/>
      <c r="BB351" s="97"/>
      <c r="BC351" s="98" t="s">
        <v>12265</v>
      </c>
      <c r="BD351" s="98" t="s">
        <v>12265</v>
      </c>
      <c r="BE351" s="99" t="s">
        <v>12265</v>
      </c>
      <c r="BF351" s="100"/>
      <c r="BG351" s="100"/>
      <c r="BH351" s="100"/>
      <c r="BI351" s="100"/>
      <c r="BJ351" s="98"/>
      <c r="BK351" s="101" t="s">
        <v>12265</v>
      </c>
      <c r="BL351" s="102"/>
      <c r="BM351" s="98"/>
      <c r="BN351" s="98"/>
      <c r="BT351" s="99"/>
      <c r="BU351" s="99"/>
      <c r="BV351" s="99"/>
      <c r="BW351" s="99"/>
      <c r="BX351" s="99"/>
      <c r="CB351" s="4" t="s">
        <v>1511</v>
      </c>
    </row>
    <row r="352" ht="13.75" spans="1:80">
      <c r="A352" s="88" t="s">
        <v>12411</v>
      </c>
      <c r="B352" s="88" t="s">
        <v>12265</v>
      </c>
      <c r="C352" s="88" t="s">
        <v>12265</v>
      </c>
      <c r="D352" s="169" t="s">
        <v>12266</v>
      </c>
      <c r="E352" s="135"/>
      <c r="F352" s="90"/>
      <c r="G352" s="90">
        <f t="shared" si="6"/>
        <v>0</v>
      </c>
      <c r="H352" s="94"/>
      <c r="I352" s="95"/>
      <c r="J352" s="95"/>
      <c r="K352" s="95"/>
      <c r="L352" s="95"/>
      <c r="M352" s="97"/>
      <c r="N352" s="229"/>
      <c r="O352" s="230"/>
      <c r="P352" s="230"/>
      <c r="Q352" s="230"/>
      <c r="R352" s="227"/>
      <c r="S352" s="94"/>
      <c r="T352" s="95"/>
      <c r="U352" s="96"/>
      <c r="V352" s="95"/>
      <c r="W352" s="95"/>
      <c r="X352" s="97"/>
      <c r="Y352" s="94"/>
      <c r="Z352" s="96"/>
      <c r="AA352" s="96"/>
      <c r="AB352" s="95"/>
      <c r="AC352" s="95"/>
      <c r="AD352" s="97"/>
      <c r="AE352" s="229"/>
      <c r="AF352" s="229"/>
      <c r="AG352" s="229"/>
      <c r="AH352" s="229"/>
      <c r="AI352" s="229"/>
      <c r="AJ352" s="229"/>
      <c r="AK352" s="229"/>
      <c r="AL352" s="94"/>
      <c r="AM352" s="94"/>
      <c r="AN352" s="94"/>
      <c r="AO352" s="94"/>
      <c r="AP352" s="94"/>
      <c r="AQ352" s="94"/>
      <c r="AR352" s="94"/>
      <c r="AS352" s="94"/>
      <c r="AT352" s="94"/>
      <c r="AU352" s="94"/>
      <c r="AV352" s="94"/>
      <c r="AW352" s="94"/>
      <c r="AX352" s="94"/>
      <c r="AY352" s="97"/>
      <c r="AZ352" s="97"/>
      <c r="BA352" s="97"/>
      <c r="BB352" s="97"/>
      <c r="BC352" s="98" t="s">
        <v>12265</v>
      </c>
      <c r="BD352" s="98" t="s">
        <v>12265</v>
      </c>
      <c r="BE352" s="99" t="s">
        <v>12265</v>
      </c>
      <c r="BF352" s="100"/>
      <c r="BG352" s="100"/>
      <c r="BH352" s="100"/>
      <c r="BI352" s="100"/>
      <c r="BJ352" s="98"/>
      <c r="BK352" s="101" t="s">
        <v>12265</v>
      </c>
      <c r="BL352" s="102"/>
      <c r="BM352" s="98"/>
      <c r="BN352" s="98"/>
      <c r="BT352" s="99"/>
      <c r="BU352" s="99"/>
      <c r="BV352" s="99"/>
      <c r="BW352" s="99"/>
      <c r="BX352" s="99"/>
      <c r="CB352" s="4" t="s">
        <v>1511</v>
      </c>
    </row>
    <row r="353" ht="13.75" spans="1:80">
      <c r="A353" s="88" t="s">
        <v>12411</v>
      </c>
      <c r="B353" s="88" t="s">
        <v>12265</v>
      </c>
      <c r="C353" s="88" t="s">
        <v>12265</v>
      </c>
      <c r="D353" s="169" t="s">
        <v>12266</v>
      </c>
      <c r="E353" s="90"/>
      <c r="F353" s="90"/>
      <c r="G353" s="90">
        <f t="shared" si="6"/>
        <v>0</v>
      </c>
      <c r="H353" s="94"/>
      <c r="I353" s="95"/>
      <c r="J353" s="95"/>
      <c r="K353" s="95"/>
      <c r="L353" s="95"/>
      <c r="M353" s="97"/>
      <c r="N353" s="229"/>
      <c r="O353" s="230"/>
      <c r="P353" s="230"/>
      <c r="Q353" s="230"/>
      <c r="R353" s="227"/>
      <c r="S353" s="94"/>
      <c r="T353" s="95"/>
      <c r="U353" s="96"/>
      <c r="V353" s="95"/>
      <c r="W353" s="95"/>
      <c r="X353" s="97"/>
      <c r="Y353" s="94"/>
      <c r="Z353" s="96"/>
      <c r="AA353" s="96"/>
      <c r="AB353" s="95"/>
      <c r="AC353" s="95"/>
      <c r="AD353" s="97"/>
      <c r="AE353" s="229"/>
      <c r="AF353" s="229"/>
      <c r="AG353" s="229"/>
      <c r="AH353" s="229"/>
      <c r="AI353" s="229"/>
      <c r="AJ353" s="229"/>
      <c r="AK353" s="229"/>
      <c r="AL353" s="94"/>
      <c r="AM353" s="94"/>
      <c r="AN353" s="94"/>
      <c r="AO353" s="94"/>
      <c r="AP353" s="94"/>
      <c r="AQ353" s="94"/>
      <c r="AR353" s="94"/>
      <c r="AS353" s="94"/>
      <c r="AT353" s="94"/>
      <c r="AU353" s="94"/>
      <c r="AV353" s="94"/>
      <c r="AW353" s="94"/>
      <c r="AX353" s="94"/>
      <c r="AY353" s="97"/>
      <c r="AZ353" s="97"/>
      <c r="BA353" s="97"/>
      <c r="BB353" s="97"/>
      <c r="BC353" s="98" t="s">
        <v>12265</v>
      </c>
      <c r="BD353" s="98" t="s">
        <v>12265</v>
      </c>
      <c r="BE353" s="99" t="s">
        <v>12265</v>
      </c>
      <c r="BF353" s="100"/>
      <c r="BG353" s="100"/>
      <c r="BH353" s="100"/>
      <c r="BI353" s="100"/>
      <c r="BJ353" s="98"/>
      <c r="BK353" s="101" t="s">
        <v>12265</v>
      </c>
      <c r="BL353" s="102"/>
      <c r="BM353" s="98"/>
      <c r="BN353" s="98"/>
      <c r="BT353" s="99"/>
      <c r="BU353" s="99"/>
      <c r="BV353" s="99"/>
      <c r="BW353" s="99"/>
      <c r="BX353" s="99"/>
      <c r="CB353" s="4" t="s">
        <v>1511</v>
      </c>
    </row>
    <row r="354" ht="13.75" spans="1:80">
      <c r="A354" s="88" t="s">
        <v>12411</v>
      </c>
      <c r="B354" s="88" t="s">
        <v>12265</v>
      </c>
      <c r="C354" s="88" t="s">
        <v>12265</v>
      </c>
      <c r="D354" s="169" t="s">
        <v>12266</v>
      </c>
      <c r="E354" s="135"/>
      <c r="F354" s="90"/>
      <c r="G354" s="90">
        <f t="shared" si="6"/>
        <v>0</v>
      </c>
      <c r="H354" s="94"/>
      <c r="I354" s="95"/>
      <c r="J354" s="95"/>
      <c r="K354" s="95"/>
      <c r="L354" s="95"/>
      <c r="M354" s="97"/>
      <c r="N354" s="229"/>
      <c r="O354" s="230"/>
      <c r="P354" s="230"/>
      <c r="Q354" s="230"/>
      <c r="R354" s="227"/>
      <c r="S354" s="94"/>
      <c r="T354" s="95"/>
      <c r="U354" s="96"/>
      <c r="V354" s="95"/>
      <c r="W354" s="95"/>
      <c r="X354" s="97"/>
      <c r="Y354" s="94"/>
      <c r="Z354" s="96"/>
      <c r="AA354" s="96"/>
      <c r="AB354" s="95"/>
      <c r="AC354" s="95"/>
      <c r="AD354" s="97"/>
      <c r="AE354" s="229"/>
      <c r="AF354" s="229"/>
      <c r="AG354" s="229"/>
      <c r="AH354" s="229"/>
      <c r="AI354" s="229"/>
      <c r="AJ354" s="229"/>
      <c r="AK354" s="229"/>
      <c r="AL354" s="94"/>
      <c r="AM354" s="94"/>
      <c r="AN354" s="94"/>
      <c r="AO354" s="94"/>
      <c r="AP354" s="94"/>
      <c r="AQ354" s="94"/>
      <c r="AR354" s="94"/>
      <c r="AS354" s="94"/>
      <c r="AT354" s="94"/>
      <c r="AU354" s="94"/>
      <c r="AV354" s="94"/>
      <c r="AW354" s="94"/>
      <c r="AX354" s="94"/>
      <c r="AY354" s="97"/>
      <c r="AZ354" s="97"/>
      <c r="BA354" s="97"/>
      <c r="BB354" s="97"/>
      <c r="BC354" s="98" t="s">
        <v>12265</v>
      </c>
      <c r="BD354" s="98" t="s">
        <v>12265</v>
      </c>
      <c r="BE354" s="99" t="s">
        <v>12265</v>
      </c>
      <c r="BF354" s="100"/>
      <c r="BG354" s="100"/>
      <c r="BH354" s="100"/>
      <c r="BI354" s="100"/>
      <c r="BJ354" s="98"/>
      <c r="BK354" s="101" t="s">
        <v>12265</v>
      </c>
      <c r="BL354" s="102"/>
      <c r="BM354" s="98"/>
      <c r="BN354" s="98"/>
      <c r="BT354" s="99"/>
      <c r="BU354" s="99"/>
      <c r="BV354" s="99"/>
      <c r="BW354" s="99"/>
      <c r="BX354" s="99"/>
      <c r="CB354" s="4" t="s">
        <v>1511</v>
      </c>
    </row>
    <row r="355" ht="13.75" spans="1:80">
      <c r="A355" s="88" t="s">
        <v>12411</v>
      </c>
      <c r="B355" s="88" t="s">
        <v>12265</v>
      </c>
      <c r="C355" s="88" t="s">
        <v>12265</v>
      </c>
      <c r="D355" s="169" t="s">
        <v>12266</v>
      </c>
      <c r="E355" s="90"/>
      <c r="F355" s="90"/>
      <c r="G355" s="90">
        <f t="shared" si="6"/>
        <v>0</v>
      </c>
      <c r="H355" s="94"/>
      <c r="I355" s="95"/>
      <c r="J355" s="95"/>
      <c r="K355" s="95"/>
      <c r="L355" s="95"/>
      <c r="M355" s="97"/>
      <c r="N355" s="229"/>
      <c r="O355" s="230"/>
      <c r="P355" s="230"/>
      <c r="Q355" s="230"/>
      <c r="R355" s="227"/>
      <c r="S355" s="94"/>
      <c r="T355" s="95"/>
      <c r="U355" s="96"/>
      <c r="V355" s="95"/>
      <c r="W355" s="95"/>
      <c r="X355" s="97"/>
      <c r="Y355" s="94"/>
      <c r="Z355" s="96"/>
      <c r="AA355" s="96"/>
      <c r="AB355" s="95"/>
      <c r="AC355" s="95"/>
      <c r="AD355" s="97"/>
      <c r="AE355" s="229"/>
      <c r="AF355" s="229"/>
      <c r="AG355" s="229"/>
      <c r="AH355" s="229"/>
      <c r="AI355" s="229"/>
      <c r="AJ355" s="229"/>
      <c r="AK355" s="229"/>
      <c r="AL355" s="94"/>
      <c r="AM355" s="94"/>
      <c r="AN355" s="94"/>
      <c r="AO355" s="94"/>
      <c r="AP355" s="94"/>
      <c r="AQ355" s="94"/>
      <c r="AR355" s="94"/>
      <c r="AS355" s="94"/>
      <c r="AT355" s="94"/>
      <c r="AU355" s="94"/>
      <c r="AV355" s="94"/>
      <c r="AW355" s="94"/>
      <c r="AX355" s="94"/>
      <c r="AY355" s="97"/>
      <c r="AZ355" s="97"/>
      <c r="BA355" s="97"/>
      <c r="BB355" s="97"/>
      <c r="BC355" s="98" t="s">
        <v>12265</v>
      </c>
      <c r="BD355" s="98" t="s">
        <v>12265</v>
      </c>
      <c r="BE355" s="99" t="s">
        <v>12265</v>
      </c>
      <c r="BF355" s="100"/>
      <c r="BG355" s="100"/>
      <c r="BH355" s="100"/>
      <c r="BI355" s="100"/>
      <c r="BJ355" s="98"/>
      <c r="BK355" s="101" t="s">
        <v>12265</v>
      </c>
      <c r="BL355" s="102"/>
      <c r="BM355" s="98"/>
      <c r="BN355" s="98"/>
      <c r="BO355" s="13" t="s">
        <v>12410</v>
      </c>
      <c r="BT355" s="99"/>
      <c r="BU355" s="99"/>
      <c r="BV355" s="99"/>
      <c r="BW355" s="99"/>
      <c r="BX355" s="99"/>
      <c r="CB355" s="4" t="s">
        <v>1511</v>
      </c>
    </row>
    <row r="356" ht="13.75" spans="1:80">
      <c r="A356" s="88" t="s">
        <v>12411</v>
      </c>
      <c r="B356" s="88" t="s">
        <v>12265</v>
      </c>
      <c r="C356" s="88" t="s">
        <v>12265</v>
      </c>
      <c r="D356" s="169" t="s">
        <v>12266</v>
      </c>
      <c r="E356" s="135"/>
      <c r="F356" s="90"/>
      <c r="G356" s="90">
        <f t="shared" si="6"/>
        <v>0</v>
      </c>
      <c r="H356" s="94"/>
      <c r="I356" s="95"/>
      <c r="J356" s="95"/>
      <c r="K356" s="95"/>
      <c r="L356" s="95"/>
      <c r="M356" s="97"/>
      <c r="N356" s="229"/>
      <c r="O356" s="230"/>
      <c r="P356" s="230"/>
      <c r="Q356" s="230"/>
      <c r="R356" s="227"/>
      <c r="S356" s="94"/>
      <c r="T356" s="95"/>
      <c r="U356" s="96"/>
      <c r="V356" s="95"/>
      <c r="W356" s="95"/>
      <c r="X356" s="97"/>
      <c r="Y356" s="94"/>
      <c r="Z356" s="96"/>
      <c r="AA356" s="96"/>
      <c r="AB356" s="95"/>
      <c r="AC356" s="95"/>
      <c r="AD356" s="97"/>
      <c r="AE356" s="229"/>
      <c r="AF356" s="229"/>
      <c r="AG356" s="229"/>
      <c r="AH356" s="229"/>
      <c r="AI356" s="229"/>
      <c r="AJ356" s="229"/>
      <c r="AK356" s="229"/>
      <c r="AL356" s="94"/>
      <c r="AM356" s="94"/>
      <c r="AN356" s="94"/>
      <c r="AO356" s="94"/>
      <c r="AP356" s="94"/>
      <c r="AQ356" s="94"/>
      <c r="AR356" s="94"/>
      <c r="AS356" s="94"/>
      <c r="AT356" s="94"/>
      <c r="AU356" s="94"/>
      <c r="AV356" s="94"/>
      <c r="AW356" s="94"/>
      <c r="AX356" s="94"/>
      <c r="AY356" s="97"/>
      <c r="AZ356" s="97"/>
      <c r="BA356" s="97"/>
      <c r="BB356" s="97"/>
      <c r="BC356" s="98" t="s">
        <v>12265</v>
      </c>
      <c r="BD356" s="98" t="s">
        <v>12265</v>
      </c>
      <c r="BE356" s="99" t="s">
        <v>12265</v>
      </c>
      <c r="BF356" s="100"/>
      <c r="BG356" s="100"/>
      <c r="BH356" s="100"/>
      <c r="BI356" s="100"/>
      <c r="BJ356" s="98"/>
      <c r="BK356" s="101" t="s">
        <v>12265</v>
      </c>
      <c r="BL356" s="102"/>
      <c r="BM356" s="98"/>
      <c r="BN356" s="98"/>
      <c r="BO356" s="13" t="s">
        <v>12410</v>
      </c>
      <c r="BT356" s="99"/>
      <c r="BU356" s="99"/>
      <c r="BV356" s="99"/>
      <c r="BW356" s="99"/>
      <c r="BX356" s="99"/>
      <c r="CB356" s="4" t="s">
        <v>1511</v>
      </c>
    </row>
    <row r="357" ht="13.75" spans="1:80">
      <c r="A357" s="88" t="s">
        <v>12411</v>
      </c>
      <c r="B357" s="88" t="s">
        <v>12265</v>
      </c>
      <c r="C357" s="88" t="s">
        <v>12265</v>
      </c>
      <c r="D357" s="169" t="s">
        <v>12266</v>
      </c>
      <c r="E357" s="90"/>
      <c r="F357" s="90"/>
      <c r="G357" s="90">
        <f t="shared" si="6"/>
        <v>0</v>
      </c>
      <c r="H357" s="94"/>
      <c r="I357" s="95"/>
      <c r="J357" s="95"/>
      <c r="K357" s="95"/>
      <c r="L357" s="95"/>
      <c r="M357" s="97"/>
      <c r="N357" s="229"/>
      <c r="O357" s="230"/>
      <c r="P357" s="230"/>
      <c r="Q357" s="230"/>
      <c r="R357" s="227"/>
      <c r="S357" s="94"/>
      <c r="T357" s="95"/>
      <c r="U357" s="96"/>
      <c r="V357" s="95"/>
      <c r="W357" s="95"/>
      <c r="X357" s="97"/>
      <c r="Y357" s="94"/>
      <c r="Z357" s="96"/>
      <c r="AA357" s="96"/>
      <c r="AB357" s="95"/>
      <c r="AC357" s="95"/>
      <c r="AD357" s="97"/>
      <c r="AE357" s="229"/>
      <c r="AF357" s="229"/>
      <c r="AG357" s="229"/>
      <c r="AH357" s="229"/>
      <c r="AI357" s="229"/>
      <c r="AJ357" s="229"/>
      <c r="AK357" s="229"/>
      <c r="AL357" s="94"/>
      <c r="AM357" s="94"/>
      <c r="AN357" s="94"/>
      <c r="AO357" s="94"/>
      <c r="AP357" s="94"/>
      <c r="AQ357" s="94"/>
      <c r="AR357" s="94"/>
      <c r="AS357" s="94"/>
      <c r="AT357" s="94"/>
      <c r="AU357" s="94"/>
      <c r="AV357" s="94"/>
      <c r="AW357" s="94"/>
      <c r="AX357" s="94"/>
      <c r="AY357" s="97"/>
      <c r="AZ357" s="97"/>
      <c r="BA357" s="97"/>
      <c r="BB357" s="97"/>
      <c r="BC357" s="98" t="s">
        <v>12265</v>
      </c>
      <c r="BD357" s="98" t="s">
        <v>12265</v>
      </c>
      <c r="BE357" s="99" t="s">
        <v>12265</v>
      </c>
      <c r="BF357" s="100"/>
      <c r="BG357" s="100"/>
      <c r="BH357" s="100"/>
      <c r="BI357" s="100"/>
      <c r="BJ357" s="98"/>
      <c r="BK357" s="101" t="s">
        <v>12265</v>
      </c>
      <c r="BL357" s="102"/>
      <c r="BM357" s="98"/>
      <c r="BN357" s="98"/>
      <c r="BO357" s="13" t="s">
        <v>12410</v>
      </c>
      <c r="BT357" s="99"/>
      <c r="BU357" s="99"/>
      <c r="BV357" s="99"/>
      <c r="BW357" s="99"/>
      <c r="BX357" s="99"/>
      <c r="CB357" s="4" t="s">
        <v>1511</v>
      </c>
    </row>
    <row r="358" ht="13.75" spans="1:80">
      <c r="A358" s="88" t="s">
        <v>12411</v>
      </c>
      <c r="B358" s="88" t="s">
        <v>12265</v>
      </c>
      <c r="C358" s="88" t="s">
        <v>12265</v>
      </c>
      <c r="D358" s="169" t="s">
        <v>12266</v>
      </c>
      <c r="E358" s="135"/>
      <c r="F358" s="90"/>
      <c r="G358" s="90">
        <f t="shared" si="6"/>
        <v>0</v>
      </c>
      <c r="H358" s="94"/>
      <c r="I358" s="95"/>
      <c r="J358" s="95"/>
      <c r="K358" s="95"/>
      <c r="L358" s="95"/>
      <c r="M358" s="97"/>
      <c r="N358" s="229"/>
      <c r="O358" s="230"/>
      <c r="P358" s="230"/>
      <c r="Q358" s="230"/>
      <c r="R358" s="227"/>
      <c r="S358" s="94"/>
      <c r="T358" s="95"/>
      <c r="U358" s="96"/>
      <c r="V358" s="95"/>
      <c r="W358" s="95"/>
      <c r="X358" s="97"/>
      <c r="Y358" s="94"/>
      <c r="Z358" s="96"/>
      <c r="AA358" s="96"/>
      <c r="AB358" s="95"/>
      <c r="AC358" s="95"/>
      <c r="AD358" s="97"/>
      <c r="AE358" s="229"/>
      <c r="AF358" s="229"/>
      <c r="AG358" s="229"/>
      <c r="AH358" s="229"/>
      <c r="AI358" s="229"/>
      <c r="AJ358" s="229"/>
      <c r="AK358" s="229"/>
      <c r="AL358" s="94"/>
      <c r="AM358" s="94"/>
      <c r="AN358" s="94"/>
      <c r="AO358" s="94"/>
      <c r="AP358" s="94"/>
      <c r="AQ358" s="94"/>
      <c r="AR358" s="94"/>
      <c r="AS358" s="94"/>
      <c r="AT358" s="94"/>
      <c r="AU358" s="94"/>
      <c r="AV358" s="94"/>
      <c r="AW358" s="94"/>
      <c r="AX358" s="94"/>
      <c r="AY358" s="97"/>
      <c r="AZ358" s="97"/>
      <c r="BA358" s="97"/>
      <c r="BB358" s="97"/>
      <c r="BC358" s="98" t="s">
        <v>12265</v>
      </c>
      <c r="BD358" s="98" t="s">
        <v>12265</v>
      </c>
      <c r="BE358" s="99" t="s">
        <v>12265</v>
      </c>
      <c r="BF358" s="100"/>
      <c r="BG358" s="100"/>
      <c r="BH358" s="100"/>
      <c r="BI358" s="100"/>
      <c r="BJ358" s="98"/>
      <c r="BK358" s="101" t="s">
        <v>12265</v>
      </c>
      <c r="BL358" s="102"/>
      <c r="BM358" s="98"/>
      <c r="BN358" s="98"/>
      <c r="BO358" s="13" t="s">
        <v>12410</v>
      </c>
      <c r="BT358" s="99"/>
      <c r="BU358" s="99"/>
      <c r="BV358" s="99"/>
      <c r="BW358" s="99"/>
      <c r="BX358" s="99"/>
      <c r="CB358" s="4" t="s">
        <v>1511</v>
      </c>
    </row>
    <row r="359" ht="13.75" spans="1:80">
      <c r="A359" s="88" t="s">
        <v>12412</v>
      </c>
      <c r="B359" s="88" t="s">
        <v>12265</v>
      </c>
      <c r="C359" s="88" t="s">
        <v>12265</v>
      </c>
      <c r="D359" s="89" t="s">
        <v>12266</v>
      </c>
      <c r="E359" s="90"/>
      <c r="F359" s="90"/>
      <c r="G359" s="90">
        <f t="shared" si="6"/>
        <v>0</v>
      </c>
      <c r="H359" s="235"/>
      <c r="I359" s="236"/>
      <c r="J359" s="236"/>
      <c r="K359" s="236"/>
      <c r="L359" s="236"/>
      <c r="M359" s="237"/>
      <c r="N359" s="94"/>
      <c r="O359" s="95"/>
      <c r="P359" s="95"/>
      <c r="Q359" s="95"/>
      <c r="R359" s="97"/>
      <c r="S359" s="94"/>
      <c r="T359" s="95"/>
      <c r="U359" s="96"/>
      <c r="V359" s="95"/>
      <c r="W359" s="95"/>
      <c r="X359" s="97"/>
      <c r="Y359" s="94"/>
      <c r="Z359" s="96"/>
      <c r="AA359" s="96"/>
      <c r="AB359" s="95"/>
      <c r="AC359" s="95"/>
      <c r="AD359" s="97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  <c r="AP359" s="94"/>
      <c r="AQ359" s="94"/>
      <c r="AR359" s="94"/>
      <c r="AS359" s="94"/>
      <c r="AT359" s="94"/>
      <c r="AU359" s="94"/>
      <c r="AV359" s="94"/>
      <c r="AW359" s="94"/>
      <c r="AX359" s="94"/>
      <c r="AY359" s="97"/>
      <c r="AZ359" s="97"/>
      <c r="BA359" s="97"/>
      <c r="BB359" s="97"/>
      <c r="BC359" s="98" t="s">
        <v>12265</v>
      </c>
      <c r="BD359" s="99" t="s">
        <v>12265</v>
      </c>
      <c r="BE359" s="99"/>
      <c r="BF359" s="100"/>
      <c r="BG359" s="100"/>
      <c r="BH359" s="100"/>
      <c r="BI359" s="100"/>
      <c r="BJ359" s="98"/>
      <c r="BK359" s="98"/>
      <c r="BL359" s="102"/>
      <c r="BM359" s="98"/>
      <c r="BN359" s="98"/>
      <c r="BT359" s="99"/>
      <c r="BU359" s="99"/>
      <c r="BV359" s="99"/>
      <c r="BW359" s="99"/>
      <c r="BX359" s="99"/>
      <c r="CB359" s="4" t="s">
        <v>1511</v>
      </c>
    </row>
    <row r="360" ht="13.75" spans="1:80">
      <c r="A360" s="88" t="s">
        <v>12412</v>
      </c>
      <c r="B360" s="88" t="s">
        <v>2655</v>
      </c>
      <c r="C360" s="88" t="s">
        <v>3020</v>
      </c>
      <c r="D360" s="89" t="s">
        <v>494</v>
      </c>
      <c r="E360" s="135">
        <v>36</v>
      </c>
      <c r="F360" s="90">
        <v>3</v>
      </c>
      <c r="G360" s="90">
        <f t="shared" si="6"/>
        <v>108</v>
      </c>
      <c r="H360" s="235"/>
      <c r="I360" s="236"/>
      <c r="J360" s="236"/>
      <c r="K360" s="236"/>
      <c r="L360" s="236"/>
      <c r="M360" s="237"/>
      <c r="N360" s="94"/>
      <c r="O360" s="95"/>
      <c r="P360" s="95"/>
      <c r="Q360" s="95"/>
      <c r="R360" s="97"/>
      <c r="S360" s="94"/>
      <c r="T360" s="95"/>
      <c r="U360" s="96"/>
      <c r="V360" s="95"/>
      <c r="W360" s="95"/>
      <c r="X360" s="97"/>
      <c r="Y360" s="94"/>
      <c r="Z360" s="96"/>
      <c r="AA360" s="96"/>
      <c r="AB360" s="95"/>
      <c r="AC360" s="95"/>
      <c r="AD360" s="97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  <c r="AO360" s="94"/>
      <c r="AP360" s="94"/>
      <c r="AQ360" s="94"/>
      <c r="AR360" s="94"/>
      <c r="AS360" s="94"/>
      <c r="AT360" s="94"/>
      <c r="AU360" s="94"/>
      <c r="AV360" s="94"/>
      <c r="AW360" s="94"/>
      <c r="AX360" s="94"/>
      <c r="AY360" s="97"/>
      <c r="AZ360" s="97"/>
      <c r="BA360" s="97"/>
      <c r="BB360" s="97"/>
      <c r="BC360" s="98" t="s">
        <v>12362</v>
      </c>
      <c r="BD360" s="99" t="s">
        <v>12362</v>
      </c>
      <c r="BE360" s="99"/>
      <c r="BF360" s="100"/>
      <c r="BG360" s="103"/>
      <c r="BH360" s="103"/>
      <c r="BI360" s="103"/>
      <c r="BJ360" s="98"/>
      <c r="BK360" s="98"/>
      <c r="BL360" s="102"/>
      <c r="BM360" s="98"/>
      <c r="BN360" s="98"/>
      <c r="BT360" s="99"/>
      <c r="BU360" s="99"/>
      <c r="BV360" s="99"/>
      <c r="BW360" s="99"/>
      <c r="BX360" s="99"/>
      <c r="CB360" s="4" t="s">
        <v>1511</v>
      </c>
    </row>
    <row r="361" ht="13.75" spans="1:80">
      <c r="A361" s="88" t="s">
        <v>12413</v>
      </c>
      <c r="B361" s="88" t="s">
        <v>1053</v>
      </c>
      <c r="C361" s="88" t="s">
        <v>1051</v>
      </c>
      <c r="D361" s="89" t="s">
        <v>12266</v>
      </c>
      <c r="E361" s="170"/>
      <c r="F361" s="170"/>
      <c r="G361" s="170">
        <f t="shared" si="6"/>
        <v>0</v>
      </c>
      <c r="H361" s="94"/>
      <c r="I361" s="95"/>
      <c r="J361" s="95"/>
      <c r="K361" s="95"/>
      <c r="L361" s="95"/>
      <c r="M361" s="97"/>
      <c r="N361" s="94"/>
      <c r="O361" s="95"/>
      <c r="P361" s="95"/>
      <c r="Q361" s="95"/>
      <c r="R361" s="97"/>
      <c r="S361" s="94"/>
      <c r="T361" s="95"/>
      <c r="U361" s="96"/>
      <c r="V361" s="95"/>
      <c r="W361" s="95"/>
      <c r="X361" s="97"/>
      <c r="Y361" s="94"/>
      <c r="Z361" s="96"/>
      <c r="AA361" s="96"/>
      <c r="AB361" s="95"/>
      <c r="AC361" s="95"/>
      <c r="AD361" s="97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  <c r="AP361" s="94"/>
      <c r="AQ361" s="94"/>
      <c r="AR361" s="94"/>
      <c r="AS361" s="94"/>
      <c r="AT361" s="94"/>
      <c r="AU361" s="94"/>
      <c r="AV361" s="94"/>
      <c r="AW361" s="94"/>
      <c r="AX361" s="94"/>
      <c r="AY361" s="97"/>
      <c r="AZ361" s="97"/>
      <c r="BA361" s="97"/>
      <c r="BB361" s="97"/>
      <c r="BC361" s="98" t="s">
        <v>12265</v>
      </c>
      <c r="BD361" s="99" t="s">
        <v>12265</v>
      </c>
      <c r="BE361" s="99"/>
      <c r="BF361" s="100"/>
      <c r="BG361" s="103"/>
      <c r="BH361" s="103"/>
      <c r="BI361" s="103"/>
      <c r="BJ361" s="98"/>
      <c r="BK361" s="98"/>
      <c r="BL361" s="102"/>
      <c r="BM361" s="98"/>
      <c r="BN361" s="98"/>
      <c r="BT361" s="99"/>
      <c r="BU361" s="99"/>
      <c r="BV361" s="99"/>
      <c r="BW361" s="99"/>
      <c r="BX361" s="99"/>
      <c r="CB361" s="4" t="s">
        <v>1511</v>
      </c>
    </row>
    <row r="362" ht="13.75" spans="1:80">
      <c r="A362" s="88" t="s">
        <v>12413</v>
      </c>
      <c r="B362" s="88" t="s">
        <v>1053</v>
      </c>
      <c r="C362" s="88" t="s">
        <v>1051</v>
      </c>
      <c r="D362" s="89" t="s">
        <v>494</v>
      </c>
      <c r="E362" s="135">
        <v>2</v>
      </c>
      <c r="F362" s="90">
        <v>148</v>
      </c>
      <c r="G362" s="90">
        <f t="shared" si="6"/>
        <v>296</v>
      </c>
      <c r="H362" s="91"/>
      <c r="I362" s="92"/>
      <c r="J362" s="92"/>
      <c r="K362" s="92"/>
      <c r="L362" s="92"/>
      <c r="M362" s="93"/>
      <c r="N362" s="91"/>
      <c r="O362" s="92"/>
      <c r="P362" s="92"/>
      <c r="Q362" s="92"/>
      <c r="R362" s="93"/>
      <c r="S362" s="91"/>
      <c r="T362" s="92"/>
      <c r="U362" s="113"/>
      <c r="V362" s="92"/>
      <c r="W362" s="92"/>
      <c r="X362" s="93"/>
      <c r="Y362" s="91"/>
      <c r="Z362" s="113"/>
      <c r="AA362" s="113"/>
      <c r="AB362" s="92"/>
      <c r="AC362" s="92"/>
      <c r="AD362" s="93"/>
      <c r="AE362" s="93"/>
      <c r="AF362" s="93"/>
      <c r="AG362" s="93">
        <v>26</v>
      </c>
      <c r="AH362" s="93">
        <v>35</v>
      </c>
      <c r="AI362" s="93">
        <v>14</v>
      </c>
      <c r="AJ362" s="93">
        <v>9</v>
      </c>
      <c r="AK362" s="93">
        <v>38</v>
      </c>
      <c r="AL362" s="91"/>
      <c r="AM362" s="91"/>
      <c r="AN362" s="91"/>
      <c r="AO362" s="91"/>
      <c r="AP362" s="91"/>
      <c r="AQ362" s="91"/>
      <c r="AR362" s="94"/>
      <c r="AS362" s="94"/>
      <c r="AT362" s="94"/>
      <c r="AU362" s="94"/>
      <c r="AV362" s="94"/>
      <c r="AW362" s="94"/>
      <c r="AX362" s="94"/>
      <c r="AY362" s="97"/>
      <c r="AZ362" s="97"/>
      <c r="BA362" s="97"/>
      <c r="BB362" s="97"/>
      <c r="BC362" s="98" t="s">
        <v>12414</v>
      </c>
      <c r="BD362" s="99" t="s">
        <v>12275</v>
      </c>
      <c r="BE362" s="99"/>
      <c r="BF362" s="100"/>
      <c r="BG362" s="103"/>
      <c r="BH362" s="103"/>
      <c r="BI362" s="103"/>
      <c r="BJ362" s="98"/>
      <c r="BK362" s="98"/>
      <c r="BL362" s="102"/>
      <c r="BM362" s="98"/>
      <c r="BN362" s="98"/>
      <c r="BT362" s="99"/>
      <c r="BU362" s="99"/>
      <c r="BV362" s="99"/>
      <c r="BW362" s="99"/>
      <c r="BX362" s="99"/>
      <c r="CB362" s="4" t="s">
        <v>1511</v>
      </c>
    </row>
    <row r="363" ht="13.75" spans="1:80">
      <c r="A363" s="88" t="s">
        <v>12415</v>
      </c>
      <c r="B363" s="88" t="s">
        <v>4415</v>
      </c>
      <c r="C363" s="88" t="s">
        <v>4414</v>
      </c>
      <c r="D363" s="89" t="s">
        <v>12266</v>
      </c>
      <c r="E363" s="90">
        <v>2</v>
      </c>
      <c r="F363" s="90">
        <v>186</v>
      </c>
      <c r="G363" s="90">
        <f t="shared" si="6"/>
        <v>372</v>
      </c>
      <c r="H363" s="91"/>
      <c r="I363" s="92"/>
      <c r="J363" s="92">
        <v>29</v>
      </c>
      <c r="K363" s="92">
        <v>32</v>
      </c>
      <c r="L363" s="92"/>
      <c r="M363" s="93">
        <v>38</v>
      </c>
      <c r="N363" s="91"/>
      <c r="O363" s="92"/>
      <c r="P363" s="92"/>
      <c r="Q363" s="92"/>
      <c r="R363" s="93"/>
      <c r="S363" s="91"/>
      <c r="T363" s="92"/>
      <c r="U363" s="113"/>
      <c r="V363" s="92"/>
      <c r="W363" s="92"/>
      <c r="X363" s="93"/>
      <c r="Y363" s="94"/>
      <c r="Z363" s="96"/>
      <c r="AA363" s="96"/>
      <c r="AB363" s="95"/>
      <c r="AC363" s="95"/>
      <c r="AD363" s="97"/>
      <c r="AE363" s="97"/>
      <c r="AF363" s="97"/>
      <c r="AG363" s="97"/>
      <c r="AH363" s="97"/>
      <c r="AI363" s="97"/>
      <c r="AJ363" s="97"/>
      <c r="AK363" s="97"/>
      <c r="AL363" s="94"/>
      <c r="AM363" s="94"/>
      <c r="AN363" s="94"/>
      <c r="AO363" s="94"/>
      <c r="AP363" s="94"/>
      <c r="AQ363" s="94"/>
      <c r="AR363" s="94"/>
      <c r="AS363" s="94"/>
      <c r="AT363" s="94"/>
      <c r="AU363" s="94"/>
      <c r="AV363" s="94"/>
      <c r="AW363" s="94"/>
      <c r="AX363" s="94"/>
      <c r="AY363" s="97"/>
      <c r="AZ363" s="97"/>
      <c r="BA363" s="97"/>
      <c r="BB363" s="97"/>
      <c r="BC363" s="99" t="s">
        <v>1366</v>
      </c>
      <c r="BD363" s="99" t="s">
        <v>1366</v>
      </c>
      <c r="BE363" s="99" t="s">
        <v>12298</v>
      </c>
      <c r="BF363" s="100"/>
      <c r="BG363" s="103"/>
      <c r="BH363" s="103"/>
      <c r="BI363" s="103"/>
      <c r="BJ363" s="98"/>
      <c r="BK363" s="98"/>
      <c r="BL363" s="102"/>
      <c r="BM363" s="98"/>
      <c r="BN363" s="98"/>
      <c r="BT363" s="99"/>
      <c r="BU363" s="99"/>
      <c r="BV363" s="99"/>
      <c r="BW363" s="99"/>
      <c r="BX363" s="99"/>
      <c r="CB363" s="4" t="s">
        <v>1511</v>
      </c>
    </row>
    <row r="364" ht="13.75" spans="1:80">
      <c r="A364" s="88" t="s">
        <v>12415</v>
      </c>
      <c r="B364" s="88" t="s">
        <v>4415</v>
      </c>
      <c r="C364" s="88" t="s">
        <v>4414</v>
      </c>
      <c r="D364" s="89" t="s">
        <v>494</v>
      </c>
      <c r="E364" s="135">
        <v>2</v>
      </c>
      <c r="F364" s="90">
        <v>175</v>
      </c>
      <c r="G364" s="90">
        <f t="shared" si="6"/>
        <v>350</v>
      </c>
      <c r="H364" s="91"/>
      <c r="I364" s="92"/>
      <c r="J364" s="92">
        <v>39</v>
      </c>
      <c r="K364" s="92">
        <v>40</v>
      </c>
      <c r="L364" s="92">
        <v>22</v>
      </c>
      <c r="M364" s="93"/>
      <c r="N364" s="91"/>
      <c r="O364" s="92"/>
      <c r="P364" s="92"/>
      <c r="Q364" s="92"/>
      <c r="R364" s="93"/>
      <c r="S364" s="91"/>
      <c r="T364" s="92"/>
      <c r="U364" s="113"/>
      <c r="V364" s="92"/>
      <c r="W364" s="92"/>
      <c r="X364" s="93"/>
      <c r="Y364" s="94"/>
      <c r="Z364" s="96"/>
      <c r="AA364" s="96"/>
      <c r="AB364" s="95"/>
      <c r="AC364" s="95"/>
      <c r="AD364" s="97"/>
      <c r="AE364" s="97"/>
      <c r="AF364" s="97"/>
      <c r="AG364" s="97"/>
      <c r="AH364" s="97"/>
      <c r="AI364" s="97"/>
      <c r="AJ364" s="97"/>
      <c r="AK364" s="97"/>
      <c r="AL364" s="94"/>
      <c r="AM364" s="94"/>
      <c r="AN364" s="94"/>
      <c r="AO364" s="94"/>
      <c r="AP364" s="94"/>
      <c r="AQ364" s="94"/>
      <c r="AR364" s="94"/>
      <c r="AS364" s="94"/>
      <c r="AT364" s="94"/>
      <c r="AU364" s="94"/>
      <c r="AV364" s="94"/>
      <c r="AW364" s="94"/>
      <c r="AX364" s="94"/>
      <c r="AY364" s="97"/>
      <c r="AZ364" s="97"/>
      <c r="BA364" s="97"/>
      <c r="BB364" s="97"/>
      <c r="BC364" s="99" t="s">
        <v>12362</v>
      </c>
      <c r="BD364" s="99" t="s">
        <v>12362</v>
      </c>
      <c r="BE364" s="99" t="s">
        <v>12301</v>
      </c>
      <c r="BF364" s="100"/>
      <c r="BG364" s="103"/>
      <c r="BH364" s="103"/>
      <c r="BI364" s="103"/>
      <c r="BJ364" s="98"/>
      <c r="BK364" s="98"/>
      <c r="BL364" s="102"/>
      <c r="BM364" s="98"/>
      <c r="BN364" s="98"/>
      <c r="BT364" s="99"/>
      <c r="BU364" s="99"/>
      <c r="BV364" s="99"/>
      <c r="BW364" s="99"/>
      <c r="BX364" s="99"/>
      <c r="CB364" s="4" t="s">
        <v>1511</v>
      </c>
    </row>
    <row r="365" ht="13.75" spans="1:80">
      <c r="A365" s="88" t="s">
        <v>12416</v>
      </c>
      <c r="B365" s="88" t="s">
        <v>3803</v>
      </c>
      <c r="C365" s="88" t="s">
        <v>3802</v>
      </c>
      <c r="D365" s="89" t="s">
        <v>12266</v>
      </c>
      <c r="E365" s="90"/>
      <c r="F365" s="90"/>
      <c r="G365" s="90">
        <f t="shared" si="6"/>
        <v>0</v>
      </c>
      <c r="H365" s="154"/>
      <c r="I365" s="155"/>
      <c r="J365" s="155"/>
      <c r="K365" s="155"/>
      <c r="L365" s="155"/>
      <c r="M365" s="156"/>
      <c r="N365" s="154"/>
      <c r="O365" s="155"/>
      <c r="P365" s="155"/>
      <c r="Q365" s="155"/>
      <c r="R365" s="156"/>
      <c r="S365" s="154"/>
      <c r="T365" s="155"/>
      <c r="U365" s="238"/>
      <c r="V365" s="155"/>
      <c r="W365" s="155"/>
      <c r="X365" s="156"/>
      <c r="Y365" s="154"/>
      <c r="Z365" s="238"/>
      <c r="AA365" s="238"/>
      <c r="AB365" s="155"/>
      <c r="AC365" s="155"/>
      <c r="AD365" s="156"/>
      <c r="AE365" s="156"/>
      <c r="AF365" s="156"/>
      <c r="AG365" s="156"/>
      <c r="AH365" s="156"/>
      <c r="AI365" s="156"/>
      <c r="AJ365" s="156"/>
      <c r="AK365" s="156"/>
      <c r="AL365" s="154"/>
      <c r="AM365" s="154"/>
      <c r="AN365" s="154"/>
      <c r="AO365" s="154"/>
      <c r="AP365" s="154"/>
      <c r="AQ365" s="154"/>
      <c r="AR365" s="154"/>
      <c r="AS365" s="154"/>
      <c r="AT365" s="154"/>
      <c r="AU365" s="154"/>
      <c r="AV365" s="154"/>
      <c r="AW365" s="154"/>
      <c r="AX365" s="154"/>
      <c r="AY365" s="156"/>
      <c r="AZ365" s="156"/>
      <c r="BA365" s="156"/>
      <c r="BB365" s="156"/>
      <c r="BC365" s="100" t="s">
        <v>12265</v>
      </c>
      <c r="BD365" s="100" t="s">
        <v>12265</v>
      </c>
      <c r="BE365" s="100"/>
      <c r="BF365" s="100"/>
      <c r="BG365" s="103"/>
      <c r="BH365" s="103"/>
      <c r="BI365" s="103"/>
      <c r="BJ365" s="98"/>
      <c r="BK365" s="98"/>
      <c r="BL365" s="102"/>
      <c r="BM365" s="98"/>
      <c r="BN365" s="98"/>
      <c r="BT365" s="99"/>
      <c r="BU365" s="99"/>
      <c r="BV365" s="99"/>
      <c r="BW365" s="99"/>
      <c r="BX365" s="99"/>
      <c r="CB365" s="4" t="s">
        <v>1511</v>
      </c>
    </row>
    <row r="366" ht="13.75" spans="1:80">
      <c r="A366" s="88" t="s">
        <v>12416</v>
      </c>
      <c r="B366" s="88" t="s">
        <v>3803</v>
      </c>
      <c r="C366" s="88" t="s">
        <v>3802</v>
      </c>
      <c r="D366" s="89" t="s">
        <v>494</v>
      </c>
      <c r="E366" s="135">
        <v>18</v>
      </c>
      <c r="F366" s="90">
        <v>8</v>
      </c>
      <c r="G366" s="90">
        <f t="shared" si="6"/>
        <v>144</v>
      </c>
      <c r="H366" s="91"/>
      <c r="I366" s="92"/>
      <c r="J366" s="92">
        <v>20</v>
      </c>
      <c r="K366" s="92">
        <v>20</v>
      </c>
      <c r="L366" s="92">
        <v>55</v>
      </c>
      <c r="M366" s="93"/>
      <c r="N366" s="91"/>
      <c r="O366" s="92">
        <v>20</v>
      </c>
      <c r="P366" s="92">
        <v>20</v>
      </c>
      <c r="Q366" s="92">
        <v>55</v>
      </c>
      <c r="R366" s="93"/>
      <c r="S366" s="91"/>
      <c r="T366" s="92"/>
      <c r="U366" s="113">
        <v>20</v>
      </c>
      <c r="V366" s="92">
        <v>20</v>
      </c>
      <c r="W366" s="92">
        <v>55</v>
      </c>
      <c r="X366" s="93"/>
      <c r="Y366" s="91"/>
      <c r="Z366" s="113"/>
      <c r="AA366" s="113">
        <v>20</v>
      </c>
      <c r="AB366" s="92">
        <v>20</v>
      </c>
      <c r="AC366" s="92">
        <v>55</v>
      </c>
      <c r="AD366" s="93"/>
      <c r="AE366" s="97"/>
      <c r="AF366" s="97"/>
      <c r="AG366" s="97"/>
      <c r="AH366" s="97"/>
      <c r="AI366" s="97"/>
      <c r="AJ366" s="97"/>
      <c r="AK366" s="97"/>
      <c r="AL366" s="94"/>
      <c r="AM366" s="94"/>
      <c r="AN366" s="94"/>
      <c r="AO366" s="94"/>
      <c r="AP366" s="94"/>
      <c r="AQ366" s="94"/>
      <c r="AR366" s="94"/>
      <c r="AS366" s="94"/>
      <c r="AT366" s="94"/>
      <c r="AU366" s="94"/>
      <c r="AV366" s="94"/>
      <c r="AW366" s="94"/>
      <c r="AX366" s="94"/>
      <c r="AY366" s="93"/>
      <c r="AZ366" s="93"/>
      <c r="BA366" s="93"/>
      <c r="BB366" s="93"/>
      <c r="BC366" s="98" t="s">
        <v>12267</v>
      </c>
      <c r="BD366" s="99" t="s">
        <v>12316</v>
      </c>
      <c r="BE366" s="99" t="s">
        <v>12274</v>
      </c>
      <c r="BF366" s="100"/>
      <c r="BG366" s="103"/>
      <c r="BH366" s="103"/>
      <c r="BI366" s="103"/>
      <c r="BJ366" s="98"/>
      <c r="BK366" s="98"/>
      <c r="BL366" s="102"/>
      <c r="BM366" s="98"/>
      <c r="BN366" s="98"/>
      <c r="BT366" s="99"/>
      <c r="BU366" s="99"/>
      <c r="BV366" s="99"/>
      <c r="BW366" s="99"/>
      <c r="BX366" s="99"/>
      <c r="CB366" s="4" t="s">
        <v>1511</v>
      </c>
    </row>
    <row r="367" ht="13.75" spans="1:80">
      <c r="A367" s="88" t="s">
        <v>12417</v>
      </c>
      <c r="B367" s="88" t="s">
        <v>2655</v>
      </c>
      <c r="C367" s="88" t="s">
        <v>2654</v>
      </c>
      <c r="D367" s="89" t="s">
        <v>12266</v>
      </c>
      <c r="E367" s="90"/>
      <c r="F367" s="90"/>
      <c r="G367" s="90">
        <f t="shared" si="6"/>
        <v>0</v>
      </c>
      <c r="H367" s="235"/>
      <c r="I367" s="236"/>
      <c r="J367" s="236"/>
      <c r="K367" s="236"/>
      <c r="L367" s="236"/>
      <c r="M367" s="237"/>
      <c r="N367" s="94"/>
      <c r="O367" s="95"/>
      <c r="P367" s="95"/>
      <c r="Q367" s="95"/>
      <c r="R367" s="97"/>
      <c r="S367" s="94"/>
      <c r="T367" s="95"/>
      <c r="U367" s="96"/>
      <c r="V367" s="95"/>
      <c r="W367" s="95"/>
      <c r="X367" s="97"/>
      <c r="Y367" s="94"/>
      <c r="Z367" s="96"/>
      <c r="AA367" s="96"/>
      <c r="AB367" s="95"/>
      <c r="AC367" s="95"/>
      <c r="AD367" s="97"/>
      <c r="AE367" s="97"/>
      <c r="AF367" s="97"/>
      <c r="AG367" s="97"/>
      <c r="AH367" s="97"/>
      <c r="AI367" s="97"/>
      <c r="AJ367" s="97"/>
      <c r="AK367" s="97"/>
      <c r="AL367" s="94"/>
      <c r="AM367" s="94"/>
      <c r="AN367" s="94"/>
      <c r="AO367" s="94"/>
      <c r="AP367" s="94"/>
      <c r="AQ367" s="94"/>
      <c r="AR367" s="94"/>
      <c r="AS367" s="94"/>
      <c r="AT367" s="94"/>
      <c r="AU367" s="94"/>
      <c r="AV367" s="94"/>
      <c r="AW367" s="94"/>
      <c r="AX367" s="94"/>
      <c r="AY367" s="97"/>
      <c r="AZ367" s="97"/>
      <c r="BA367" s="97"/>
      <c r="BB367" s="97"/>
      <c r="BC367" s="98" t="s">
        <v>12265</v>
      </c>
      <c r="BD367" s="99" t="s">
        <v>12265</v>
      </c>
      <c r="BE367" s="99"/>
      <c r="BF367" s="100"/>
      <c r="BG367" s="103"/>
      <c r="BH367" s="103"/>
      <c r="BI367" s="103"/>
      <c r="BJ367" s="98"/>
      <c r="BK367" s="98"/>
      <c r="BL367" s="102"/>
      <c r="BM367" s="98"/>
      <c r="BN367" s="98"/>
      <c r="BT367" s="99"/>
      <c r="BU367" s="99"/>
      <c r="BV367" s="99"/>
      <c r="BW367" s="99"/>
      <c r="BX367" s="99"/>
      <c r="CB367" s="4" t="s">
        <v>1511</v>
      </c>
    </row>
    <row r="368" ht="13.75" spans="1:80">
      <c r="A368" s="88" t="s">
        <v>12417</v>
      </c>
      <c r="B368" s="88" t="s">
        <v>2655</v>
      </c>
      <c r="C368" s="88" t="s">
        <v>2654</v>
      </c>
      <c r="D368" s="89" t="s">
        <v>494</v>
      </c>
      <c r="E368" s="135">
        <v>36</v>
      </c>
      <c r="F368" s="90">
        <v>5</v>
      </c>
      <c r="G368" s="90">
        <f t="shared" si="6"/>
        <v>180</v>
      </c>
      <c r="H368" s="235"/>
      <c r="I368" s="236"/>
      <c r="J368" s="236"/>
      <c r="K368" s="236"/>
      <c r="L368" s="236"/>
      <c r="M368" s="237"/>
      <c r="N368" s="94"/>
      <c r="O368" s="95"/>
      <c r="P368" s="95"/>
      <c r="Q368" s="95"/>
      <c r="R368" s="97"/>
      <c r="S368" s="94"/>
      <c r="T368" s="95"/>
      <c r="U368" s="96"/>
      <c r="V368" s="95"/>
      <c r="W368" s="95"/>
      <c r="X368" s="97"/>
      <c r="Y368" s="94"/>
      <c r="Z368" s="96"/>
      <c r="AA368" s="96"/>
      <c r="AB368" s="95"/>
      <c r="AC368" s="95"/>
      <c r="AD368" s="97"/>
      <c r="AE368" s="97"/>
      <c r="AF368" s="97"/>
      <c r="AG368" s="97"/>
      <c r="AH368" s="97"/>
      <c r="AI368" s="97"/>
      <c r="AJ368" s="97"/>
      <c r="AK368" s="97"/>
      <c r="AL368" s="94"/>
      <c r="AM368" s="94"/>
      <c r="AN368" s="94"/>
      <c r="AO368" s="94"/>
      <c r="AP368" s="94"/>
      <c r="AQ368" s="94"/>
      <c r="AR368" s="94"/>
      <c r="AS368" s="94"/>
      <c r="AT368" s="94"/>
      <c r="AU368" s="94"/>
      <c r="AV368" s="94"/>
      <c r="AW368" s="94"/>
      <c r="AX368" s="94"/>
      <c r="AY368" s="97"/>
      <c r="AZ368" s="97"/>
      <c r="BA368" s="97"/>
      <c r="BB368" s="97"/>
      <c r="BC368" s="98" t="s">
        <v>12362</v>
      </c>
      <c r="BD368" s="99" t="s">
        <v>12265</v>
      </c>
      <c r="BE368" s="99"/>
      <c r="BF368" s="100"/>
      <c r="BG368" s="103"/>
      <c r="BH368" s="103"/>
      <c r="BI368" s="103"/>
      <c r="BJ368" s="98"/>
      <c r="BK368" s="98"/>
      <c r="BL368" s="102"/>
      <c r="BM368" s="98"/>
      <c r="BN368" s="98"/>
      <c r="BT368" s="99"/>
      <c r="BU368" s="99"/>
      <c r="BV368" s="99"/>
      <c r="BW368" s="99"/>
      <c r="BX368" s="99"/>
      <c r="CB368" s="4" t="s">
        <v>1511</v>
      </c>
    </row>
    <row r="369" ht="13.75" spans="1:80">
      <c r="A369" s="88" t="s">
        <v>12418</v>
      </c>
      <c r="B369" s="88" t="s">
        <v>12419</v>
      </c>
      <c r="C369" s="88" t="s">
        <v>1046</v>
      </c>
      <c r="D369" s="89" t="s">
        <v>12266</v>
      </c>
      <c r="E369" s="90">
        <v>24</v>
      </c>
      <c r="F369" s="90">
        <v>14</v>
      </c>
      <c r="G369" s="90">
        <f t="shared" si="6"/>
        <v>336</v>
      </c>
      <c r="H369" s="91"/>
      <c r="I369" s="92"/>
      <c r="J369" s="92"/>
      <c r="K369" s="92"/>
      <c r="L369" s="92"/>
      <c r="M369" s="93"/>
      <c r="N369" s="91"/>
      <c r="O369" s="92"/>
      <c r="P369" s="92"/>
      <c r="Q369" s="92"/>
      <c r="R369" s="93"/>
      <c r="S369" s="91"/>
      <c r="T369" s="92"/>
      <c r="U369" s="113"/>
      <c r="V369" s="92"/>
      <c r="W369" s="92"/>
      <c r="X369" s="93"/>
      <c r="Y369" s="91"/>
      <c r="Z369" s="113"/>
      <c r="AA369" s="113"/>
      <c r="AB369" s="92"/>
      <c r="AC369" s="92"/>
      <c r="AD369" s="93"/>
      <c r="AE369" s="93"/>
      <c r="AF369" s="93"/>
      <c r="AG369" s="93"/>
      <c r="AH369" s="93"/>
      <c r="AI369" s="93"/>
      <c r="AJ369" s="93"/>
      <c r="AK369" s="93"/>
      <c r="AL369" s="91"/>
      <c r="AM369" s="91"/>
      <c r="AN369" s="91"/>
      <c r="AO369" s="91"/>
      <c r="AP369" s="91"/>
      <c r="AQ369" s="91"/>
      <c r="AR369" s="91"/>
      <c r="AS369" s="91"/>
      <c r="AT369" s="91"/>
      <c r="AU369" s="91"/>
      <c r="AV369" s="91"/>
      <c r="AW369" s="91"/>
      <c r="AX369" s="91"/>
      <c r="AY369" s="97"/>
      <c r="AZ369" s="97"/>
      <c r="BA369" s="97"/>
      <c r="BB369" s="97"/>
      <c r="BC369" s="98" t="s">
        <v>12420</v>
      </c>
      <c r="BD369" s="99" t="s">
        <v>12421</v>
      </c>
      <c r="BE369" s="99"/>
      <c r="BF369" s="100"/>
      <c r="BG369" s="103"/>
      <c r="BH369" s="103"/>
      <c r="BI369" s="103"/>
      <c r="BJ369" s="98"/>
      <c r="BK369" s="98"/>
      <c r="BL369" s="102"/>
      <c r="BM369" s="98"/>
      <c r="BN369" s="98"/>
      <c r="BT369" s="99"/>
      <c r="BU369" s="99"/>
      <c r="BV369" s="99"/>
      <c r="BW369" s="99"/>
      <c r="BX369" s="99"/>
      <c r="CB369" s="4" t="s">
        <v>1511</v>
      </c>
    </row>
    <row r="370" ht="13.75" spans="1:80">
      <c r="A370" s="88" t="s">
        <v>12418</v>
      </c>
      <c r="B370" s="88" t="s">
        <v>12419</v>
      </c>
      <c r="C370" s="88" t="s">
        <v>1046</v>
      </c>
      <c r="D370" s="89" t="s">
        <v>494</v>
      </c>
      <c r="E370" s="135">
        <v>24</v>
      </c>
      <c r="F370" s="90">
        <v>37</v>
      </c>
      <c r="G370" s="90">
        <f t="shared" si="6"/>
        <v>888</v>
      </c>
      <c r="H370" s="107"/>
      <c r="I370" s="109"/>
      <c r="J370" s="109"/>
      <c r="K370" s="109"/>
      <c r="L370" s="109"/>
      <c r="M370" s="110"/>
      <c r="N370" s="107"/>
      <c r="O370" s="109"/>
      <c r="P370" s="109"/>
      <c r="Q370" s="109"/>
      <c r="R370" s="110"/>
      <c r="S370" s="107"/>
      <c r="T370" s="109"/>
      <c r="U370" s="108"/>
      <c r="V370" s="109"/>
      <c r="W370" s="109"/>
      <c r="X370" s="110"/>
      <c r="Y370" s="107"/>
      <c r="Z370" s="108"/>
      <c r="AA370" s="108"/>
      <c r="AB370" s="109"/>
      <c r="AC370" s="109"/>
      <c r="AD370" s="110"/>
      <c r="AE370" s="93"/>
      <c r="AF370" s="93"/>
      <c r="AG370" s="93"/>
      <c r="AH370" s="93"/>
      <c r="AI370" s="93"/>
      <c r="AJ370" s="93"/>
      <c r="AK370" s="93"/>
      <c r="AL370" s="91"/>
      <c r="AM370" s="91"/>
      <c r="AN370" s="91"/>
      <c r="AO370" s="91"/>
      <c r="AP370" s="91"/>
      <c r="AQ370" s="91"/>
      <c r="AR370" s="107"/>
      <c r="AS370" s="107"/>
      <c r="AT370" s="107"/>
      <c r="AU370" s="107"/>
      <c r="AV370" s="107"/>
      <c r="AW370" s="107"/>
      <c r="AX370" s="107"/>
      <c r="AY370" s="97"/>
      <c r="AZ370" s="97"/>
      <c r="BA370" s="97"/>
      <c r="BB370" s="97"/>
      <c r="BC370" s="98" t="s">
        <v>12422</v>
      </c>
      <c r="BD370" s="99"/>
      <c r="BE370" s="99"/>
      <c r="BF370" s="100"/>
      <c r="BG370" s="103"/>
      <c r="BH370" s="103"/>
      <c r="BI370" s="103"/>
      <c r="BJ370" s="98"/>
      <c r="BK370" s="98" t="s">
        <v>1510</v>
      </c>
      <c r="BL370" s="102"/>
      <c r="BM370" s="98"/>
      <c r="BN370" s="98"/>
      <c r="BO370" s="13" t="s">
        <v>12423</v>
      </c>
      <c r="BT370" s="99"/>
      <c r="BU370" s="99"/>
      <c r="BV370" s="99"/>
      <c r="BW370" s="99"/>
      <c r="BX370" s="99"/>
      <c r="CB370" s="4" t="s">
        <v>1511</v>
      </c>
    </row>
    <row r="371" ht="13.75" spans="1:80">
      <c r="A371" s="88" t="s">
        <v>12418</v>
      </c>
      <c r="B371" s="88" t="s">
        <v>9507</v>
      </c>
      <c r="C371" s="88" t="s">
        <v>10528</v>
      </c>
      <c r="D371" s="89" t="s">
        <v>12266</v>
      </c>
      <c r="E371" s="90">
        <v>24</v>
      </c>
      <c r="F371" s="90">
        <v>14</v>
      </c>
      <c r="G371" s="90">
        <f t="shared" si="6"/>
        <v>336</v>
      </c>
      <c r="H371" s="91"/>
      <c r="I371" s="92"/>
      <c r="J371" s="92"/>
      <c r="K371" s="92"/>
      <c r="L371" s="92"/>
      <c r="M371" s="93"/>
      <c r="N371" s="91"/>
      <c r="O371" s="92"/>
      <c r="P371" s="92"/>
      <c r="Q371" s="92"/>
      <c r="R371" s="93"/>
      <c r="S371" s="91"/>
      <c r="T371" s="92"/>
      <c r="U371" s="113"/>
      <c r="V371" s="92"/>
      <c r="W371" s="92"/>
      <c r="X371" s="93"/>
      <c r="Y371" s="91"/>
      <c r="Z371" s="113"/>
      <c r="AA371" s="113"/>
      <c r="AB371" s="92"/>
      <c r="AC371" s="92"/>
      <c r="AD371" s="93"/>
      <c r="AE371" s="93"/>
      <c r="AF371" s="93"/>
      <c r="AG371" s="93"/>
      <c r="AH371" s="93"/>
      <c r="AI371" s="93"/>
      <c r="AJ371" s="93"/>
      <c r="AK371" s="93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7"/>
      <c r="AZ371" s="97"/>
      <c r="BA371" s="97"/>
      <c r="BB371" s="97"/>
      <c r="BC371" s="98" t="s">
        <v>12420</v>
      </c>
      <c r="BD371" s="99" t="s">
        <v>12421</v>
      </c>
      <c r="BE371" s="99"/>
      <c r="BF371" s="100"/>
      <c r="BG371" s="103"/>
      <c r="BH371" s="103"/>
      <c r="BI371" s="103"/>
      <c r="BJ371" s="98"/>
      <c r="BK371" s="98"/>
      <c r="BL371" s="102"/>
      <c r="BM371" s="98"/>
      <c r="BN371" s="98"/>
      <c r="BT371" s="99"/>
      <c r="BU371" s="99"/>
      <c r="BV371" s="99"/>
      <c r="BW371" s="99"/>
      <c r="BX371" s="99"/>
      <c r="CB371" s="4" t="s">
        <v>1511</v>
      </c>
    </row>
    <row r="372" ht="13.75" spans="1:80">
      <c r="A372" s="88" t="s">
        <v>12418</v>
      </c>
      <c r="B372" s="88" t="s">
        <v>9507</v>
      </c>
      <c r="C372" s="88" t="s">
        <v>10528</v>
      </c>
      <c r="D372" s="89" t="s">
        <v>494</v>
      </c>
      <c r="E372" s="135">
        <v>24</v>
      </c>
      <c r="F372" s="90">
        <v>31</v>
      </c>
      <c r="G372" s="90">
        <f t="shared" si="6"/>
        <v>744</v>
      </c>
      <c r="H372" s="91"/>
      <c r="I372" s="92"/>
      <c r="J372" s="92"/>
      <c r="K372" s="92"/>
      <c r="L372" s="92"/>
      <c r="M372" s="93"/>
      <c r="N372" s="91"/>
      <c r="O372" s="92"/>
      <c r="P372" s="92"/>
      <c r="Q372" s="92"/>
      <c r="R372" s="93"/>
      <c r="S372" s="91"/>
      <c r="T372" s="92"/>
      <c r="U372" s="113"/>
      <c r="V372" s="92"/>
      <c r="W372" s="92"/>
      <c r="X372" s="93"/>
      <c r="Y372" s="91"/>
      <c r="Z372" s="113"/>
      <c r="AA372" s="113"/>
      <c r="AB372" s="92"/>
      <c r="AC372" s="92"/>
      <c r="AD372" s="93"/>
      <c r="AE372" s="93"/>
      <c r="AF372" s="93"/>
      <c r="AG372" s="93"/>
      <c r="AH372" s="93"/>
      <c r="AI372" s="93"/>
      <c r="AJ372" s="93"/>
      <c r="AK372" s="93"/>
      <c r="AL372" s="91"/>
      <c r="AM372" s="91"/>
      <c r="AN372" s="91"/>
      <c r="AO372" s="91"/>
      <c r="AP372" s="91"/>
      <c r="AQ372" s="91"/>
      <c r="AR372" s="91"/>
      <c r="AS372" s="91"/>
      <c r="AT372" s="91"/>
      <c r="AU372" s="91"/>
      <c r="AV372" s="91"/>
      <c r="AW372" s="91"/>
      <c r="AX372" s="91"/>
      <c r="AY372" s="97"/>
      <c r="AZ372" s="97"/>
      <c r="BA372" s="97"/>
      <c r="BB372" s="97"/>
      <c r="BC372" s="98" t="s">
        <v>12422</v>
      </c>
      <c r="BD372" s="99"/>
      <c r="BE372" s="99"/>
      <c r="BF372" s="100"/>
      <c r="BG372" s="103"/>
      <c r="BH372" s="103"/>
      <c r="BI372" s="103"/>
      <c r="BJ372" s="98"/>
      <c r="BK372" s="98"/>
      <c r="BL372" s="102"/>
      <c r="BM372" s="98"/>
      <c r="BN372" s="98"/>
      <c r="BT372" s="99"/>
      <c r="BU372" s="99"/>
      <c r="BV372" s="99"/>
      <c r="BW372" s="99"/>
      <c r="BX372" s="99"/>
      <c r="CB372" s="4" t="s">
        <v>1511</v>
      </c>
    </row>
    <row r="373" ht="13.75" spans="1:80">
      <c r="A373" s="88" t="s">
        <v>12424</v>
      </c>
      <c r="B373" s="88" t="s">
        <v>4818</v>
      </c>
      <c r="C373" s="88" t="s">
        <v>4817</v>
      </c>
      <c r="D373" s="89" t="s">
        <v>12266</v>
      </c>
      <c r="E373" s="90">
        <v>12</v>
      </c>
      <c r="F373" s="90">
        <v>54</v>
      </c>
      <c r="G373" s="90">
        <f t="shared" si="6"/>
        <v>648</v>
      </c>
      <c r="H373" s="91"/>
      <c r="I373" s="92"/>
      <c r="J373" s="92"/>
      <c r="K373" s="92"/>
      <c r="L373" s="92"/>
      <c r="M373" s="93"/>
      <c r="N373" s="91"/>
      <c r="O373" s="92"/>
      <c r="P373" s="92"/>
      <c r="Q373" s="92"/>
      <c r="R373" s="93"/>
      <c r="S373" s="91"/>
      <c r="T373" s="92"/>
      <c r="U373" s="113"/>
      <c r="V373" s="92"/>
      <c r="W373" s="92"/>
      <c r="X373" s="93"/>
      <c r="Y373" s="91"/>
      <c r="Z373" s="113"/>
      <c r="AA373" s="113"/>
      <c r="AB373" s="92"/>
      <c r="AC373" s="92"/>
      <c r="AD373" s="93"/>
      <c r="AE373" s="93"/>
      <c r="AF373" s="93"/>
      <c r="AG373" s="93"/>
      <c r="AH373" s="93"/>
      <c r="AI373" s="93"/>
      <c r="AJ373" s="93"/>
      <c r="AK373" s="93"/>
      <c r="AL373" s="91"/>
      <c r="AM373" s="91"/>
      <c r="AN373" s="91"/>
      <c r="AO373" s="91"/>
      <c r="AP373" s="91"/>
      <c r="AQ373" s="91"/>
      <c r="AR373" s="91"/>
      <c r="AS373" s="91"/>
      <c r="AT373" s="91"/>
      <c r="AU373" s="91"/>
      <c r="AV373" s="91"/>
      <c r="AW373" s="91"/>
      <c r="AX373" s="91"/>
      <c r="AY373" s="97"/>
      <c r="AZ373" s="97"/>
      <c r="BA373" s="97"/>
      <c r="BB373" s="97"/>
      <c r="BC373" s="98" t="s">
        <v>12420</v>
      </c>
      <c r="BD373" s="99" t="s">
        <v>12421</v>
      </c>
      <c r="BE373" s="99"/>
      <c r="BF373" s="100"/>
      <c r="BG373" s="103"/>
      <c r="BH373" s="103"/>
      <c r="BI373" s="103"/>
      <c r="BJ373" s="98"/>
      <c r="BK373" s="98"/>
      <c r="BL373" s="102"/>
      <c r="BM373" s="98"/>
      <c r="BN373" s="98"/>
      <c r="BT373" s="99"/>
      <c r="BU373" s="99"/>
      <c r="BV373" s="99"/>
      <c r="BW373" s="99"/>
      <c r="BX373" s="99"/>
      <c r="CB373" s="4" t="s">
        <v>1511</v>
      </c>
    </row>
    <row r="374" ht="13.75" spans="1:80">
      <c r="A374" s="88" t="s">
        <v>12424</v>
      </c>
      <c r="B374" s="88" t="s">
        <v>4818</v>
      </c>
      <c r="C374" s="88" t="s">
        <v>4817</v>
      </c>
      <c r="D374" s="89" t="s">
        <v>494</v>
      </c>
      <c r="E374" s="135">
        <v>12</v>
      </c>
      <c r="F374" s="90">
        <v>48</v>
      </c>
      <c r="G374" s="90">
        <f t="shared" si="6"/>
        <v>576</v>
      </c>
      <c r="H374" s="91"/>
      <c r="I374" s="92"/>
      <c r="J374" s="92"/>
      <c r="K374" s="92"/>
      <c r="L374" s="92"/>
      <c r="M374" s="93"/>
      <c r="N374" s="91"/>
      <c r="O374" s="92"/>
      <c r="P374" s="92"/>
      <c r="Q374" s="92"/>
      <c r="R374" s="93"/>
      <c r="S374" s="91"/>
      <c r="T374" s="92"/>
      <c r="U374" s="113"/>
      <c r="V374" s="92"/>
      <c r="W374" s="92"/>
      <c r="X374" s="93"/>
      <c r="Y374" s="91"/>
      <c r="Z374" s="113"/>
      <c r="AA374" s="113"/>
      <c r="AB374" s="92"/>
      <c r="AC374" s="92"/>
      <c r="AD374" s="93"/>
      <c r="AE374" s="93"/>
      <c r="AF374" s="93"/>
      <c r="AG374" s="93"/>
      <c r="AH374" s="93"/>
      <c r="AI374" s="93"/>
      <c r="AJ374" s="93"/>
      <c r="AK374" s="93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7"/>
      <c r="AZ374" s="97"/>
      <c r="BA374" s="97"/>
      <c r="BB374" s="97"/>
      <c r="BC374" s="98" t="s">
        <v>12422</v>
      </c>
      <c r="BD374" s="99"/>
      <c r="BE374" s="99"/>
      <c r="BF374" s="100"/>
      <c r="BG374" s="103"/>
      <c r="BH374" s="103"/>
      <c r="BI374" s="103"/>
      <c r="BJ374" s="98"/>
      <c r="BK374" s="98"/>
      <c r="BL374" s="102"/>
      <c r="BM374" s="98"/>
      <c r="BN374" s="98"/>
      <c r="BT374" s="99"/>
      <c r="BU374" s="99"/>
      <c r="BV374" s="99"/>
      <c r="BW374" s="99"/>
      <c r="BX374" s="99"/>
      <c r="CB374" s="4" t="s">
        <v>1511</v>
      </c>
    </row>
    <row r="375" ht="13.75" spans="1:80">
      <c r="A375" s="88" t="s">
        <v>12424</v>
      </c>
      <c r="B375" s="88" t="s">
        <v>4818</v>
      </c>
      <c r="C375" s="88" t="s">
        <v>9659</v>
      </c>
      <c r="D375" s="89" t="s">
        <v>12266</v>
      </c>
      <c r="E375" s="90">
        <v>12</v>
      </c>
      <c r="F375" s="90">
        <v>54</v>
      </c>
      <c r="G375" s="90">
        <f t="shared" si="6"/>
        <v>648</v>
      </c>
      <c r="H375" s="91"/>
      <c r="I375" s="92"/>
      <c r="J375" s="92"/>
      <c r="K375" s="92"/>
      <c r="L375" s="92"/>
      <c r="M375" s="93"/>
      <c r="N375" s="91"/>
      <c r="O375" s="92"/>
      <c r="P375" s="92"/>
      <c r="Q375" s="92"/>
      <c r="R375" s="93"/>
      <c r="S375" s="91"/>
      <c r="T375" s="92"/>
      <c r="U375" s="113"/>
      <c r="V375" s="92"/>
      <c r="W375" s="92"/>
      <c r="X375" s="93"/>
      <c r="Y375" s="91"/>
      <c r="Z375" s="113"/>
      <c r="AA375" s="113"/>
      <c r="AB375" s="92"/>
      <c r="AC375" s="92"/>
      <c r="AD375" s="93"/>
      <c r="AE375" s="93"/>
      <c r="AF375" s="93"/>
      <c r="AG375" s="93"/>
      <c r="AH375" s="93"/>
      <c r="AI375" s="93"/>
      <c r="AJ375" s="93"/>
      <c r="AK375" s="93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/>
      <c r="AX375" s="91"/>
      <c r="AY375" s="97"/>
      <c r="AZ375" s="97"/>
      <c r="BA375" s="97"/>
      <c r="BB375" s="97"/>
      <c r="BC375" s="98" t="s">
        <v>12420</v>
      </c>
      <c r="BD375" s="99" t="s">
        <v>12421</v>
      </c>
      <c r="BE375" s="99"/>
      <c r="BF375" s="100"/>
      <c r="BG375" s="103"/>
      <c r="BH375" s="103"/>
      <c r="BI375" s="103"/>
      <c r="BJ375" s="98"/>
      <c r="BK375" s="98"/>
      <c r="BL375" s="102"/>
      <c r="BM375" s="98"/>
      <c r="BN375" s="98"/>
      <c r="BT375" s="99"/>
      <c r="BU375" s="99"/>
      <c r="BV375" s="99"/>
      <c r="BW375" s="99"/>
      <c r="BX375" s="99"/>
      <c r="CB375" s="4" t="s">
        <v>1511</v>
      </c>
    </row>
    <row r="376" ht="13.75" spans="1:80">
      <c r="A376" s="88" t="s">
        <v>12424</v>
      </c>
      <c r="B376" s="88" t="s">
        <v>4818</v>
      </c>
      <c r="C376" s="88" t="s">
        <v>9659</v>
      </c>
      <c r="D376" s="89" t="s">
        <v>494</v>
      </c>
      <c r="E376" s="135">
        <v>12</v>
      </c>
      <c r="F376" s="90">
        <v>48</v>
      </c>
      <c r="G376" s="90">
        <f t="shared" si="6"/>
        <v>576</v>
      </c>
      <c r="H376" s="91"/>
      <c r="I376" s="92"/>
      <c r="J376" s="92"/>
      <c r="K376" s="92"/>
      <c r="L376" s="92"/>
      <c r="M376" s="93"/>
      <c r="N376" s="91"/>
      <c r="O376" s="92"/>
      <c r="P376" s="92"/>
      <c r="Q376" s="92"/>
      <c r="R376" s="93"/>
      <c r="S376" s="91"/>
      <c r="T376" s="92"/>
      <c r="U376" s="113"/>
      <c r="V376" s="92"/>
      <c r="W376" s="92"/>
      <c r="X376" s="93"/>
      <c r="Y376" s="91"/>
      <c r="Z376" s="113"/>
      <c r="AA376" s="113"/>
      <c r="AB376" s="92"/>
      <c r="AC376" s="92"/>
      <c r="AD376" s="93"/>
      <c r="AE376" s="93"/>
      <c r="AF376" s="93"/>
      <c r="AG376" s="93"/>
      <c r="AH376" s="93"/>
      <c r="AI376" s="93"/>
      <c r="AJ376" s="93"/>
      <c r="AK376" s="93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7"/>
      <c r="AZ376" s="97"/>
      <c r="BA376" s="97"/>
      <c r="BB376" s="97"/>
      <c r="BC376" s="98" t="s">
        <v>12422</v>
      </c>
      <c r="BD376" s="99"/>
      <c r="BE376" s="99"/>
      <c r="BF376" s="100"/>
      <c r="BG376" s="103"/>
      <c r="BH376" s="103"/>
      <c r="BI376" s="103"/>
      <c r="BJ376" s="98"/>
      <c r="BK376" s="98"/>
      <c r="BL376" s="102"/>
      <c r="BM376" s="98"/>
      <c r="BN376" s="98"/>
      <c r="BT376" s="99"/>
      <c r="BU376" s="99"/>
      <c r="BV376" s="99"/>
      <c r="BW376" s="99"/>
      <c r="BX376" s="99"/>
      <c r="CB376" s="4" t="s">
        <v>1511</v>
      </c>
    </row>
    <row r="377" ht="13.75" spans="1:80">
      <c r="A377" s="88" t="s">
        <v>12424</v>
      </c>
      <c r="B377" s="88" t="s">
        <v>12425</v>
      </c>
      <c r="C377" s="88" t="s">
        <v>1054</v>
      </c>
      <c r="D377" s="89" t="s">
        <v>12266</v>
      </c>
      <c r="E377" s="90">
        <v>12</v>
      </c>
      <c r="F377" s="90">
        <v>54</v>
      </c>
      <c r="G377" s="90">
        <f t="shared" si="6"/>
        <v>648</v>
      </c>
      <c r="H377" s="91"/>
      <c r="I377" s="92"/>
      <c r="J377" s="92"/>
      <c r="K377" s="92"/>
      <c r="L377" s="92"/>
      <c r="M377" s="93"/>
      <c r="N377" s="91"/>
      <c r="O377" s="92"/>
      <c r="P377" s="92"/>
      <c r="Q377" s="92"/>
      <c r="R377" s="93"/>
      <c r="S377" s="91"/>
      <c r="T377" s="92"/>
      <c r="U377" s="113"/>
      <c r="V377" s="92"/>
      <c r="W377" s="92"/>
      <c r="X377" s="93"/>
      <c r="Y377" s="91"/>
      <c r="Z377" s="113"/>
      <c r="AA377" s="113"/>
      <c r="AB377" s="92"/>
      <c r="AC377" s="92"/>
      <c r="AD377" s="93"/>
      <c r="AE377" s="93"/>
      <c r="AF377" s="93"/>
      <c r="AG377" s="93"/>
      <c r="AH377" s="93"/>
      <c r="AI377" s="93"/>
      <c r="AJ377" s="93"/>
      <c r="AK377" s="93"/>
      <c r="AL377" s="91"/>
      <c r="AM377" s="91"/>
      <c r="AN377" s="91"/>
      <c r="AO377" s="91"/>
      <c r="AP377" s="91"/>
      <c r="AQ377" s="91"/>
      <c r="AR377" s="91"/>
      <c r="AS377" s="91"/>
      <c r="AT377" s="91"/>
      <c r="AU377" s="91"/>
      <c r="AV377" s="91"/>
      <c r="AW377" s="91"/>
      <c r="AX377" s="91"/>
      <c r="AY377" s="97"/>
      <c r="AZ377" s="97"/>
      <c r="BA377" s="97"/>
      <c r="BB377" s="97"/>
      <c r="BC377" s="98" t="s">
        <v>12420</v>
      </c>
      <c r="BD377" s="99" t="s">
        <v>12421</v>
      </c>
      <c r="BE377" s="99"/>
      <c r="BF377" s="100"/>
      <c r="BG377" s="103"/>
      <c r="BH377" s="103"/>
      <c r="BI377" s="103"/>
      <c r="BJ377" s="98"/>
      <c r="BK377" s="98"/>
      <c r="BL377" s="102"/>
      <c r="BM377" s="98"/>
      <c r="BN377" s="98"/>
      <c r="BT377" s="99"/>
      <c r="BU377" s="99"/>
      <c r="BV377" s="99"/>
      <c r="BW377" s="99"/>
      <c r="BX377" s="99"/>
      <c r="CB377" s="4" t="s">
        <v>1511</v>
      </c>
    </row>
    <row r="378" ht="13.75" spans="1:80">
      <c r="A378" s="88" t="s">
        <v>12424</v>
      </c>
      <c r="B378" s="88" t="s">
        <v>12425</v>
      </c>
      <c r="C378" s="88" t="s">
        <v>1054</v>
      </c>
      <c r="D378" s="89" t="s">
        <v>494</v>
      </c>
      <c r="E378" s="135">
        <v>12</v>
      </c>
      <c r="F378" s="90">
        <v>69</v>
      </c>
      <c r="G378" s="90">
        <f t="shared" si="6"/>
        <v>828</v>
      </c>
      <c r="H378" s="107"/>
      <c r="I378" s="109"/>
      <c r="J378" s="109"/>
      <c r="K378" s="109"/>
      <c r="L378" s="109"/>
      <c r="M378" s="110"/>
      <c r="N378" s="107"/>
      <c r="O378" s="109"/>
      <c r="P378" s="109"/>
      <c r="Q378" s="109"/>
      <c r="R378" s="110"/>
      <c r="S378" s="107"/>
      <c r="T378" s="109"/>
      <c r="U378" s="108"/>
      <c r="V378" s="109"/>
      <c r="W378" s="109"/>
      <c r="X378" s="110"/>
      <c r="Y378" s="107"/>
      <c r="Z378" s="108"/>
      <c r="AA378" s="108"/>
      <c r="AB378" s="109"/>
      <c r="AC378" s="109"/>
      <c r="AD378" s="110"/>
      <c r="AE378" s="93"/>
      <c r="AF378" s="93"/>
      <c r="AG378" s="93"/>
      <c r="AH378" s="93"/>
      <c r="AI378" s="93"/>
      <c r="AJ378" s="93"/>
      <c r="AK378" s="93"/>
      <c r="AL378" s="91"/>
      <c r="AM378" s="91"/>
      <c r="AN378" s="91"/>
      <c r="AO378" s="91"/>
      <c r="AP378" s="91"/>
      <c r="AQ378" s="91"/>
      <c r="AR378" s="107"/>
      <c r="AS378" s="107"/>
      <c r="AT378" s="107"/>
      <c r="AU378" s="107"/>
      <c r="AV378" s="107"/>
      <c r="AW378" s="107"/>
      <c r="AX378" s="107"/>
      <c r="AY378" s="97"/>
      <c r="AZ378" s="97"/>
      <c r="BA378" s="97"/>
      <c r="BB378" s="97"/>
      <c r="BC378" s="98" t="s">
        <v>12422</v>
      </c>
      <c r="BD378" s="99"/>
      <c r="BE378" s="99"/>
      <c r="BF378" s="100"/>
      <c r="BG378" s="103"/>
      <c r="BH378" s="103"/>
      <c r="BI378" s="103"/>
      <c r="BJ378" s="98"/>
      <c r="BK378" s="98" t="s">
        <v>1510</v>
      </c>
      <c r="BL378" s="102"/>
      <c r="BM378" s="98"/>
      <c r="BN378" s="98"/>
      <c r="BO378" s="13" t="s">
        <v>12426</v>
      </c>
      <c r="BT378" s="99"/>
      <c r="BU378" s="99"/>
      <c r="BV378" s="99"/>
      <c r="BW378" s="99"/>
      <c r="BX378" s="99"/>
      <c r="CB378" s="4" t="s">
        <v>1511</v>
      </c>
    </row>
    <row r="379" ht="13.75" spans="1:80">
      <c r="A379" s="88" t="s">
        <v>12427</v>
      </c>
      <c r="B379" s="88" t="s">
        <v>7685</v>
      </c>
      <c r="C379" s="88" t="s">
        <v>7684</v>
      </c>
      <c r="D379" s="89" t="s">
        <v>12266</v>
      </c>
      <c r="E379" s="90">
        <v>15</v>
      </c>
      <c r="F379" s="90">
        <v>63</v>
      </c>
      <c r="G379" s="90">
        <f t="shared" si="6"/>
        <v>945</v>
      </c>
      <c r="H379" s="91"/>
      <c r="I379" s="92"/>
      <c r="J379" s="92"/>
      <c r="K379" s="92"/>
      <c r="L379" s="92"/>
      <c r="M379" s="93"/>
      <c r="N379" s="91"/>
      <c r="O379" s="92"/>
      <c r="P379" s="92"/>
      <c r="Q379" s="92"/>
      <c r="R379" s="93"/>
      <c r="S379" s="94"/>
      <c r="T379" s="95"/>
      <c r="U379" s="96"/>
      <c r="V379" s="95"/>
      <c r="W379" s="95"/>
      <c r="X379" s="97"/>
      <c r="Y379" s="94"/>
      <c r="Z379" s="96"/>
      <c r="AA379" s="96"/>
      <c r="AB379" s="95"/>
      <c r="AC379" s="95"/>
      <c r="AD379" s="97"/>
      <c r="AE379" s="93"/>
      <c r="AF379" s="93"/>
      <c r="AG379" s="93"/>
      <c r="AH379" s="93"/>
      <c r="AI379" s="93"/>
      <c r="AJ379" s="93"/>
      <c r="AK379" s="93"/>
      <c r="AL379" s="91"/>
      <c r="AM379" s="91"/>
      <c r="AN379" s="91">
        <v>68</v>
      </c>
      <c r="AO379" s="91">
        <v>64</v>
      </c>
      <c r="AP379" s="91">
        <v>6</v>
      </c>
      <c r="AQ379" s="91"/>
      <c r="AR379" s="94"/>
      <c r="AS379" s="94"/>
      <c r="AT379" s="94"/>
      <c r="AU379" s="94"/>
      <c r="AV379" s="94"/>
      <c r="AW379" s="94"/>
      <c r="AX379" s="94"/>
      <c r="AY379" s="97"/>
      <c r="AZ379" s="97"/>
      <c r="BA379" s="97"/>
      <c r="BB379" s="97"/>
      <c r="BC379" s="99" t="s">
        <v>12428</v>
      </c>
      <c r="BD379" s="99"/>
      <c r="BE379" s="99"/>
      <c r="BF379" s="100"/>
      <c r="BG379" s="103"/>
      <c r="BH379" s="103"/>
      <c r="BI379" s="103"/>
      <c r="BJ379" s="98"/>
      <c r="BK379" s="98"/>
      <c r="BL379" s="102"/>
      <c r="BM379" s="98"/>
      <c r="BN379" s="98"/>
      <c r="BT379" s="99"/>
      <c r="BU379" s="99"/>
      <c r="BV379" s="99"/>
      <c r="BW379" s="99"/>
      <c r="BX379" s="99"/>
      <c r="CB379" s="4" t="s">
        <v>1511</v>
      </c>
    </row>
    <row r="380" ht="13.75" spans="1:80">
      <c r="A380" s="88" t="s">
        <v>12427</v>
      </c>
      <c r="B380" s="187" t="s">
        <v>7685</v>
      </c>
      <c r="C380" s="88" t="s">
        <v>7684</v>
      </c>
      <c r="D380" s="89" t="s">
        <v>494</v>
      </c>
      <c r="E380" s="135">
        <v>15</v>
      </c>
      <c r="F380" s="90">
        <v>39</v>
      </c>
      <c r="G380" s="90">
        <f t="shared" si="6"/>
        <v>585</v>
      </c>
      <c r="H380" s="107"/>
      <c r="I380" s="109"/>
      <c r="J380" s="109"/>
      <c r="K380" s="109"/>
      <c r="L380" s="109"/>
      <c r="M380" s="110"/>
      <c r="N380" s="107"/>
      <c r="O380" s="109"/>
      <c r="P380" s="109"/>
      <c r="Q380" s="109"/>
      <c r="R380" s="110"/>
      <c r="S380" s="94"/>
      <c r="T380" s="95"/>
      <c r="U380" s="96"/>
      <c r="V380" s="95"/>
      <c r="W380" s="95"/>
      <c r="X380" s="97"/>
      <c r="Y380" s="94"/>
      <c r="Z380" s="96"/>
      <c r="AA380" s="96"/>
      <c r="AB380" s="95"/>
      <c r="AC380" s="95"/>
      <c r="AD380" s="97"/>
      <c r="AE380" s="93"/>
      <c r="AF380" s="93"/>
      <c r="AG380" s="93"/>
      <c r="AH380" s="93"/>
      <c r="AI380" s="93"/>
      <c r="AJ380" s="93"/>
      <c r="AK380" s="93"/>
      <c r="AL380" s="91"/>
      <c r="AM380" s="91"/>
      <c r="AN380" s="91">
        <v>47</v>
      </c>
      <c r="AO380" s="91">
        <v>38</v>
      </c>
      <c r="AP380" s="91">
        <v>96</v>
      </c>
      <c r="AQ380" s="91"/>
      <c r="AR380" s="94"/>
      <c r="AS380" s="94"/>
      <c r="AT380" s="94"/>
      <c r="AU380" s="94"/>
      <c r="AV380" s="94"/>
      <c r="AW380" s="94"/>
      <c r="AX380" s="94"/>
      <c r="AY380" s="97"/>
      <c r="AZ380" s="97"/>
      <c r="BA380" s="97"/>
      <c r="BB380" s="97"/>
      <c r="BC380" s="98" t="s">
        <v>12350</v>
      </c>
      <c r="BD380" s="99" t="s">
        <v>12275</v>
      </c>
      <c r="BE380" s="99"/>
      <c r="BF380" s="100"/>
      <c r="BG380" s="103"/>
      <c r="BH380" s="103"/>
      <c r="BI380" s="103"/>
      <c r="BJ380" s="98"/>
      <c r="BK380" s="98" t="s">
        <v>1510</v>
      </c>
      <c r="BL380" s="102"/>
      <c r="BM380" s="98"/>
      <c r="BN380" s="98"/>
      <c r="BO380" s="13" t="s">
        <v>12429</v>
      </c>
      <c r="BT380" s="99"/>
      <c r="BU380" s="99"/>
      <c r="BV380" s="99"/>
      <c r="BW380" s="99"/>
      <c r="BX380" s="99"/>
      <c r="CB380" s="4" t="s">
        <v>1511</v>
      </c>
    </row>
    <row r="381" ht="13.75" spans="1:80">
      <c r="A381" s="88" t="s">
        <v>12427</v>
      </c>
      <c r="B381" s="88" t="s">
        <v>7685</v>
      </c>
      <c r="C381" s="88" t="s">
        <v>7688</v>
      </c>
      <c r="D381" s="89" t="s">
        <v>12266</v>
      </c>
      <c r="E381" s="90">
        <v>15</v>
      </c>
      <c r="F381" s="90">
        <v>59</v>
      </c>
      <c r="G381" s="90">
        <f t="shared" si="6"/>
        <v>885</v>
      </c>
      <c r="H381" s="91"/>
      <c r="I381" s="92"/>
      <c r="J381" s="92"/>
      <c r="K381" s="92"/>
      <c r="L381" s="92"/>
      <c r="M381" s="93"/>
      <c r="N381" s="91"/>
      <c r="O381" s="92"/>
      <c r="P381" s="92"/>
      <c r="Q381" s="92"/>
      <c r="R381" s="93"/>
      <c r="S381" s="94"/>
      <c r="T381" s="95"/>
      <c r="U381" s="96"/>
      <c r="V381" s="95"/>
      <c r="W381" s="95"/>
      <c r="X381" s="97"/>
      <c r="Y381" s="94"/>
      <c r="Z381" s="96"/>
      <c r="AA381" s="96"/>
      <c r="AB381" s="95"/>
      <c r="AC381" s="95"/>
      <c r="AD381" s="97"/>
      <c r="AE381" s="93"/>
      <c r="AF381" s="93"/>
      <c r="AG381" s="93"/>
      <c r="AH381" s="93"/>
      <c r="AI381" s="93"/>
      <c r="AJ381" s="93"/>
      <c r="AK381" s="93"/>
      <c r="AL381" s="91"/>
      <c r="AM381" s="91"/>
      <c r="AN381" s="91">
        <v>58</v>
      </c>
      <c r="AO381" s="91">
        <v>58</v>
      </c>
      <c r="AP381" s="91">
        <v>6</v>
      </c>
      <c r="AQ381" s="91"/>
      <c r="AR381" s="94"/>
      <c r="AS381" s="94"/>
      <c r="AT381" s="94"/>
      <c r="AU381" s="94"/>
      <c r="AV381" s="94"/>
      <c r="AW381" s="94"/>
      <c r="AX381" s="94"/>
      <c r="AY381" s="97"/>
      <c r="AZ381" s="97"/>
      <c r="BA381" s="97"/>
      <c r="BB381" s="97"/>
      <c r="BC381" s="99" t="s">
        <v>12428</v>
      </c>
      <c r="BD381" s="99"/>
      <c r="BE381" s="99"/>
      <c r="BF381" s="100"/>
      <c r="BG381" s="103"/>
      <c r="BH381" s="103"/>
      <c r="BI381" s="103"/>
      <c r="BJ381" s="98"/>
      <c r="BK381" s="98"/>
      <c r="BL381" s="102"/>
      <c r="BM381" s="98"/>
      <c r="BN381" s="98"/>
      <c r="BT381" s="99"/>
      <c r="BU381" s="99"/>
      <c r="BV381" s="99"/>
      <c r="BW381" s="99"/>
      <c r="BX381" s="99"/>
      <c r="CB381" s="4" t="s">
        <v>1511</v>
      </c>
    </row>
    <row r="382" ht="13.75" spans="1:80">
      <c r="A382" s="88" t="s">
        <v>12427</v>
      </c>
      <c r="B382" s="187" t="s">
        <v>7685</v>
      </c>
      <c r="C382" s="88" t="s">
        <v>7688</v>
      </c>
      <c r="D382" s="89" t="s">
        <v>494</v>
      </c>
      <c r="E382" s="135">
        <v>15</v>
      </c>
      <c r="F382" s="90">
        <v>35</v>
      </c>
      <c r="G382" s="90">
        <f t="shared" si="6"/>
        <v>525</v>
      </c>
      <c r="H382" s="107"/>
      <c r="I382" s="109"/>
      <c r="J382" s="109"/>
      <c r="K382" s="109"/>
      <c r="L382" s="109"/>
      <c r="M382" s="110"/>
      <c r="N382" s="107"/>
      <c r="O382" s="109"/>
      <c r="P382" s="109"/>
      <c r="Q382" s="109"/>
      <c r="R382" s="110"/>
      <c r="S382" s="94"/>
      <c r="T382" s="95"/>
      <c r="U382" s="96"/>
      <c r="V382" s="95"/>
      <c r="W382" s="95"/>
      <c r="X382" s="97"/>
      <c r="Y382" s="94"/>
      <c r="Z382" s="96"/>
      <c r="AA382" s="96"/>
      <c r="AB382" s="95"/>
      <c r="AC382" s="95"/>
      <c r="AD382" s="97"/>
      <c r="AE382" s="93"/>
      <c r="AF382" s="93"/>
      <c r="AG382" s="93"/>
      <c r="AH382" s="93"/>
      <c r="AI382" s="93"/>
      <c r="AJ382" s="93"/>
      <c r="AK382" s="93"/>
      <c r="AL382" s="91"/>
      <c r="AM382" s="91"/>
      <c r="AN382" s="91">
        <v>47</v>
      </c>
      <c r="AO382" s="91">
        <v>38</v>
      </c>
      <c r="AP382" s="91">
        <v>95</v>
      </c>
      <c r="AQ382" s="91"/>
      <c r="AR382" s="94"/>
      <c r="AS382" s="94"/>
      <c r="AT382" s="94"/>
      <c r="AU382" s="94"/>
      <c r="AV382" s="94"/>
      <c r="AW382" s="94"/>
      <c r="AX382" s="94"/>
      <c r="AY382" s="97"/>
      <c r="AZ382" s="97"/>
      <c r="BA382" s="97"/>
      <c r="BB382" s="97"/>
      <c r="BC382" s="98" t="s">
        <v>12350</v>
      </c>
      <c r="BD382" s="99" t="s">
        <v>12275</v>
      </c>
      <c r="BE382" s="99"/>
      <c r="BF382" s="100"/>
      <c r="BG382" s="103"/>
      <c r="BH382" s="103"/>
      <c r="BI382" s="103"/>
      <c r="BJ382" s="98"/>
      <c r="BK382" s="98" t="s">
        <v>1510</v>
      </c>
      <c r="BL382" s="102"/>
      <c r="BM382" s="98"/>
      <c r="BN382" s="98"/>
      <c r="BO382" s="13" t="s">
        <v>12429</v>
      </c>
      <c r="BT382" s="99"/>
      <c r="BU382" s="99"/>
      <c r="BV382" s="99"/>
      <c r="BW382" s="99"/>
      <c r="BX382" s="99"/>
      <c r="CB382" s="4" t="s">
        <v>1511</v>
      </c>
    </row>
    <row r="383" ht="13.75" spans="1:80">
      <c r="A383" s="239" t="s">
        <v>12430</v>
      </c>
      <c r="B383" s="239" t="s">
        <v>8641</v>
      </c>
      <c r="C383" s="239" t="s">
        <v>8738</v>
      </c>
      <c r="D383" s="89" t="s">
        <v>12266</v>
      </c>
      <c r="E383" s="90">
        <v>2</v>
      </c>
      <c r="F383" s="90">
        <v>75</v>
      </c>
      <c r="G383" s="90">
        <f t="shared" si="6"/>
        <v>150</v>
      </c>
      <c r="H383" s="91"/>
      <c r="I383" s="92"/>
      <c r="J383" s="92"/>
      <c r="K383" s="92"/>
      <c r="L383" s="92"/>
      <c r="M383" s="93"/>
      <c r="N383" s="91"/>
      <c r="O383" s="92"/>
      <c r="P383" s="92"/>
      <c r="Q383" s="92"/>
      <c r="R383" s="93"/>
      <c r="S383" s="94"/>
      <c r="T383" s="95"/>
      <c r="U383" s="96"/>
      <c r="V383" s="95"/>
      <c r="W383" s="95"/>
      <c r="X383" s="97"/>
      <c r="Y383" s="94"/>
      <c r="Z383" s="96"/>
      <c r="AA383" s="96"/>
      <c r="AB383" s="95"/>
      <c r="AC383" s="95"/>
      <c r="AD383" s="97"/>
      <c r="AE383" s="93"/>
      <c r="AF383" s="93"/>
      <c r="AG383" s="93"/>
      <c r="AH383" s="93"/>
      <c r="AI383" s="93"/>
      <c r="AJ383" s="93"/>
      <c r="AK383" s="93"/>
      <c r="AL383" s="94"/>
      <c r="AM383" s="94"/>
      <c r="AN383" s="94"/>
      <c r="AO383" s="94"/>
      <c r="AP383" s="94"/>
      <c r="AQ383" s="94"/>
      <c r="AR383" s="94"/>
      <c r="AS383" s="94"/>
      <c r="AT383" s="94"/>
      <c r="AU383" s="94"/>
      <c r="AV383" s="94"/>
      <c r="AW383" s="94"/>
      <c r="AX383" s="94"/>
      <c r="AY383" s="97"/>
      <c r="AZ383" s="97"/>
      <c r="BA383" s="97"/>
      <c r="BB383" s="97"/>
      <c r="BC383" s="98" t="s">
        <v>12349</v>
      </c>
      <c r="BD383" s="99" t="s">
        <v>12297</v>
      </c>
      <c r="BE383" s="99" t="s">
        <v>12298</v>
      </c>
      <c r="BF383" s="100"/>
      <c r="BG383" s="103"/>
      <c r="BH383" s="103"/>
      <c r="BI383" s="103"/>
      <c r="BJ383" s="98"/>
      <c r="BK383" s="98"/>
      <c r="BL383" s="102"/>
      <c r="BM383" s="98"/>
      <c r="BN383" s="98"/>
      <c r="BT383" s="99"/>
      <c r="BU383" s="99"/>
      <c r="BV383" s="99"/>
      <c r="BW383" s="99"/>
      <c r="BX383" s="99"/>
      <c r="CB383" s="4" t="s">
        <v>1511</v>
      </c>
    </row>
    <row r="384" ht="13.75" spans="1:80">
      <c r="A384" s="239" t="s">
        <v>12430</v>
      </c>
      <c r="B384" s="239" t="s">
        <v>8641</v>
      </c>
      <c r="C384" s="239" t="s">
        <v>8738</v>
      </c>
      <c r="D384" s="89" t="s">
        <v>494</v>
      </c>
      <c r="E384" s="135">
        <v>2</v>
      </c>
      <c r="F384" s="90">
        <v>0</v>
      </c>
      <c r="G384" s="90">
        <f t="shared" si="6"/>
        <v>0</v>
      </c>
      <c r="H384" s="91"/>
      <c r="I384" s="92"/>
      <c r="J384" s="92"/>
      <c r="K384" s="92"/>
      <c r="L384" s="92"/>
      <c r="M384" s="93"/>
      <c r="N384" s="91"/>
      <c r="O384" s="92"/>
      <c r="P384" s="92"/>
      <c r="Q384" s="92"/>
      <c r="R384" s="93"/>
      <c r="S384" s="94"/>
      <c r="T384" s="95"/>
      <c r="U384" s="96"/>
      <c r="V384" s="95"/>
      <c r="W384" s="95"/>
      <c r="X384" s="97"/>
      <c r="Y384" s="94"/>
      <c r="Z384" s="96"/>
      <c r="AA384" s="96"/>
      <c r="AB384" s="95"/>
      <c r="AC384" s="95"/>
      <c r="AD384" s="97"/>
      <c r="AE384" s="93"/>
      <c r="AF384" s="93"/>
      <c r="AG384" s="93"/>
      <c r="AH384" s="93"/>
      <c r="AI384" s="93"/>
      <c r="AJ384" s="93"/>
      <c r="AK384" s="93"/>
      <c r="AL384" s="94"/>
      <c r="AM384" s="94"/>
      <c r="AN384" s="94"/>
      <c r="AO384" s="94"/>
      <c r="AP384" s="94"/>
      <c r="AQ384" s="94"/>
      <c r="AR384" s="94"/>
      <c r="AS384" s="94"/>
      <c r="AT384" s="94"/>
      <c r="AU384" s="94"/>
      <c r="AV384" s="94"/>
      <c r="AW384" s="94"/>
      <c r="AX384" s="94"/>
      <c r="AY384" s="97"/>
      <c r="AZ384" s="97"/>
      <c r="BA384" s="97"/>
      <c r="BB384" s="97"/>
      <c r="BC384" s="98" t="s">
        <v>12265</v>
      </c>
      <c r="BD384" s="99" t="s">
        <v>12265</v>
      </c>
      <c r="BE384" s="98" t="s">
        <v>12265</v>
      </c>
      <c r="BF384" s="100"/>
      <c r="BG384" s="103"/>
      <c r="BH384" s="103"/>
      <c r="BI384" s="103"/>
      <c r="BJ384" s="98"/>
      <c r="BK384" s="98"/>
      <c r="BL384" s="102"/>
      <c r="BM384" s="98"/>
      <c r="BN384" s="98"/>
      <c r="BT384" s="99"/>
      <c r="BU384" s="99"/>
      <c r="BV384" s="99"/>
      <c r="BW384" s="99"/>
      <c r="BX384" s="99"/>
      <c r="CB384" s="4" t="s">
        <v>1511</v>
      </c>
    </row>
    <row r="385" ht="13.75" spans="1:80">
      <c r="A385" s="239" t="s">
        <v>12430</v>
      </c>
      <c r="B385" s="239" t="s">
        <v>8641</v>
      </c>
      <c r="C385" s="239" t="s">
        <v>8741</v>
      </c>
      <c r="D385" s="89" t="s">
        <v>12266</v>
      </c>
      <c r="E385" s="90">
        <v>2</v>
      </c>
      <c r="F385" s="90">
        <v>77</v>
      </c>
      <c r="G385" s="90">
        <f t="shared" si="6"/>
        <v>154</v>
      </c>
      <c r="H385" s="91"/>
      <c r="I385" s="92"/>
      <c r="J385" s="92"/>
      <c r="K385" s="92"/>
      <c r="L385" s="92"/>
      <c r="M385" s="93"/>
      <c r="N385" s="91"/>
      <c r="O385" s="92"/>
      <c r="P385" s="92"/>
      <c r="Q385" s="92"/>
      <c r="R385" s="93"/>
      <c r="S385" s="94"/>
      <c r="T385" s="95"/>
      <c r="U385" s="96"/>
      <c r="V385" s="95"/>
      <c r="W385" s="95"/>
      <c r="X385" s="97"/>
      <c r="Y385" s="94"/>
      <c r="Z385" s="96"/>
      <c r="AA385" s="96"/>
      <c r="AB385" s="95"/>
      <c r="AC385" s="95"/>
      <c r="AD385" s="97"/>
      <c r="AE385" s="93"/>
      <c r="AF385" s="93"/>
      <c r="AG385" s="93"/>
      <c r="AH385" s="93"/>
      <c r="AI385" s="93"/>
      <c r="AJ385" s="93"/>
      <c r="AK385" s="93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94"/>
      <c r="AX385" s="94"/>
      <c r="AY385" s="97"/>
      <c r="AZ385" s="97"/>
      <c r="BA385" s="97"/>
      <c r="BB385" s="97"/>
      <c r="BC385" s="98" t="s">
        <v>12349</v>
      </c>
      <c r="BD385" s="99" t="s">
        <v>12297</v>
      </c>
      <c r="BE385" s="99" t="s">
        <v>12298</v>
      </c>
      <c r="BF385" s="100"/>
      <c r="BG385" s="103"/>
      <c r="BH385" s="103"/>
      <c r="BI385" s="103"/>
      <c r="BJ385" s="98"/>
      <c r="BK385" s="98"/>
      <c r="BL385" s="102"/>
      <c r="BM385" s="98"/>
      <c r="BN385" s="98"/>
      <c r="BT385" s="99"/>
      <c r="BU385" s="99"/>
      <c r="BV385" s="99"/>
      <c r="BW385" s="99"/>
      <c r="BX385" s="99"/>
      <c r="CB385" s="4" t="s">
        <v>1511</v>
      </c>
    </row>
    <row r="386" ht="13.75" spans="1:80">
      <c r="A386" s="239" t="s">
        <v>12430</v>
      </c>
      <c r="B386" s="239" t="s">
        <v>8641</v>
      </c>
      <c r="C386" s="239" t="s">
        <v>8741</v>
      </c>
      <c r="D386" s="89" t="s">
        <v>494</v>
      </c>
      <c r="E386" s="135">
        <v>2</v>
      </c>
      <c r="F386" s="90">
        <v>0</v>
      </c>
      <c r="G386" s="90">
        <f t="shared" si="6"/>
        <v>0</v>
      </c>
      <c r="H386" s="91"/>
      <c r="I386" s="92"/>
      <c r="J386" s="92"/>
      <c r="K386" s="92"/>
      <c r="L386" s="92"/>
      <c r="M386" s="93"/>
      <c r="N386" s="91"/>
      <c r="O386" s="92"/>
      <c r="P386" s="92"/>
      <c r="Q386" s="92"/>
      <c r="R386" s="93"/>
      <c r="S386" s="94"/>
      <c r="T386" s="95"/>
      <c r="U386" s="96"/>
      <c r="V386" s="95"/>
      <c r="W386" s="95"/>
      <c r="X386" s="97"/>
      <c r="Y386" s="94"/>
      <c r="Z386" s="96"/>
      <c r="AA386" s="96"/>
      <c r="AB386" s="95"/>
      <c r="AC386" s="95"/>
      <c r="AD386" s="97"/>
      <c r="AE386" s="93"/>
      <c r="AF386" s="93"/>
      <c r="AG386" s="93"/>
      <c r="AH386" s="93"/>
      <c r="AI386" s="93"/>
      <c r="AJ386" s="93"/>
      <c r="AK386" s="93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  <c r="AW386" s="94"/>
      <c r="AX386" s="94"/>
      <c r="AY386" s="97"/>
      <c r="AZ386" s="97"/>
      <c r="BA386" s="97"/>
      <c r="BB386" s="97"/>
      <c r="BC386" s="98" t="s">
        <v>12265</v>
      </c>
      <c r="BD386" s="99" t="s">
        <v>12265</v>
      </c>
      <c r="BE386" s="98" t="s">
        <v>12265</v>
      </c>
      <c r="BF386" s="100"/>
      <c r="BG386" s="103"/>
      <c r="BH386" s="103"/>
      <c r="BI386" s="103"/>
      <c r="BJ386" s="98"/>
      <c r="BK386" s="98"/>
      <c r="BL386" s="102"/>
      <c r="BM386" s="98"/>
      <c r="BN386" s="98"/>
      <c r="BT386" s="99"/>
      <c r="BU386" s="99"/>
      <c r="BV386" s="99"/>
      <c r="BW386" s="99"/>
      <c r="BX386" s="99"/>
      <c r="CB386" s="4" t="s">
        <v>1511</v>
      </c>
    </row>
    <row r="387" ht="13.75" spans="1:80">
      <c r="A387" s="239" t="s">
        <v>12430</v>
      </c>
      <c r="B387" s="239" t="s">
        <v>8641</v>
      </c>
      <c r="C387" s="239" t="s">
        <v>8744</v>
      </c>
      <c r="D387" s="89" t="s">
        <v>12266</v>
      </c>
      <c r="E387" s="90">
        <v>2</v>
      </c>
      <c r="F387" s="90">
        <v>65</v>
      </c>
      <c r="G387" s="90">
        <f t="shared" si="6"/>
        <v>130</v>
      </c>
      <c r="H387" s="91"/>
      <c r="I387" s="92"/>
      <c r="J387" s="92"/>
      <c r="K387" s="92"/>
      <c r="L387" s="92"/>
      <c r="M387" s="93"/>
      <c r="N387" s="91"/>
      <c r="O387" s="92"/>
      <c r="P387" s="92"/>
      <c r="Q387" s="92"/>
      <c r="R387" s="93"/>
      <c r="S387" s="94"/>
      <c r="T387" s="95"/>
      <c r="U387" s="96"/>
      <c r="V387" s="95"/>
      <c r="W387" s="95"/>
      <c r="X387" s="97"/>
      <c r="Y387" s="94"/>
      <c r="Z387" s="96"/>
      <c r="AA387" s="96"/>
      <c r="AB387" s="95"/>
      <c r="AC387" s="95"/>
      <c r="AD387" s="97"/>
      <c r="AE387" s="93"/>
      <c r="AF387" s="93"/>
      <c r="AG387" s="93"/>
      <c r="AH387" s="93"/>
      <c r="AI387" s="93"/>
      <c r="AJ387" s="93"/>
      <c r="AK387" s="93"/>
      <c r="AL387" s="94"/>
      <c r="AM387" s="94"/>
      <c r="AN387" s="94"/>
      <c r="AO387" s="94"/>
      <c r="AP387" s="94"/>
      <c r="AQ387" s="94"/>
      <c r="AR387" s="94"/>
      <c r="AS387" s="94"/>
      <c r="AT387" s="94"/>
      <c r="AU387" s="94"/>
      <c r="AV387" s="94"/>
      <c r="AW387" s="94"/>
      <c r="AX387" s="94"/>
      <c r="AY387" s="97"/>
      <c r="AZ387" s="97"/>
      <c r="BA387" s="97"/>
      <c r="BB387" s="97"/>
      <c r="BC387" s="98" t="s">
        <v>12349</v>
      </c>
      <c r="BD387" s="99" t="s">
        <v>12297</v>
      </c>
      <c r="BE387" s="99" t="s">
        <v>12298</v>
      </c>
      <c r="BF387" s="100"/>
      <c r="BG387" s="103"/>
      <c r="BH387" s="103"/>
      <c r="BI387" s="103"/>
      <c r="BJ387" s="98"/>
      <c r="BK387" s="98"/>
      <c r="BL387" s="102"/>
      <c r="BM387" s="98"/>
      <c r="BN387" s="98"/>
      <c r="BT387" s="99"/>
      <c r="BU387" s="99"/>
      <c r="BV387" s="99"/>
      <c r="BW387" s="99"/>
      <c r="BX387" s="99"/>
      <c r="CB387" s="4" t="s">
        <v>1511</v>
      </c>
    </row>
    <row r="388" ht="13.75" spans="1:80">
      <c r="A388" s="239" t="s">
        <v>12430</v>
      </c>
      <c r="B388" s="239" t="s">
        <v>8641</v>
      </c>
      <c r="C388" s="239" t="s">
        <v>8744</v>
      </c>
      <c r="D388" s="89" t="s">
        <v>494</v>
      </c>
      <c r="E388" s="135">
        <v>2</v>
      </c>
      <c r="F388" s="90">
        <v>0</v>
      </c>
      <c r="G388" s="90">
        <f t="shared" si="6"/>
        <v>0</v>
      </c>
      <c r="H388" s="91"/>
      <c r="I388" s="92"/>
      <c r="J388" s="92"/>
      <c r="K388" s="92"/>
      <c r="L388" s="92"/>
      <c r="M388" s="93"/>
      <c r="N388" s="91"/>
      <c r="O388" s="92"/>
      <c r="P388" s="92"/>
      <c r="Q388" s="92"/>
      <c r="R388" s="93"/>
      <c r="S388" s="94"/>
      <c r="T388" s="95"/>
      <c r="U388" s="96"/>
      <c r="V388" s="95"/>
      <c r="W388" s="95"/>
      <c r="X388" s="97"/>
      <c r="Y388" s="94"/>
      <c r="Z388" s="96"/>
      <c r="AA388" s="96"/>
      <c r="AB388" s="95"/>
      <c r="AC388" s="95"/>
      <c r="AD388" s="97"/>
      <c r="AE388" s="93"/>
      <c r="AF388" s="93"/>
      <c r="AG388" s="93"/>
      <c r="AH388" s="93"/>
      <c r="AI388" s="93"/>
      <c r="AJ388" s="93"/>
      <c r="AK388" s="93"/>
      <c r="AL388" s="94"/>
      <c r="AM388" s="94"/>
      <c r="AN388" s="94"/>
      <c r="AO388" s="94"/>
      <c r="AP388" s="94"/>
      <c r="AQ388" s="94"/>
      <c r="AR388" s="94"/>
      <c r="AS388" s="94"/>
      <c r="AT388" s="94"/>
      <c r="AU388" s="94"/>
      <c r="AV388" s="94"/>
      <c r="AW388" s="94"/>
      <c r="AX388" s="94"/>
      <c r="AY388" s="97"/>
      <c r="AZ388" s="97"/>
      <c r="BA388" s="97"/>
      <c r="BB388" s="97"/>
      <c r="BC388" s="98" t="s">
        <v>12265</v>
      </c>
      <c r="BD388" s="99" t="s">
        <v>12265</v>
      </c>
      <c r="BE388" s="98" t="s">
        <v>12265</v>
      </c>
      <c r="BF388" s="100"/>
      <c r="BG388" s="103"/>
      <c r="BH388" s="103"/>
      <c r="BI388" s="103"/>
      <c r="BJ388" s="98"/>
      <c r="BK388" s="98"/>
      <c r="BL388" s="102"/>
      <c r="BM388" s="98"/>
      <c r="BN388" s="98"/>
      <c r="BT388" s="99"/>
      <c r="BU388" s="99"/>
      <c r="BV388" s="99"/>
      <c r="BW388" s="99"/>
      <c r="BX388" s="99"/>
      <c r="CB388" s="4" t="s">
        <v>1511</v>
      </c>
    </row>
    <row r="389" ht="13.75" spans="1:80">
      <c r="A389" s="239" t="s">
        <v>12430</v>
      </c>
      <c r="B389" s="239" t="s">
        <v>8641</v>
      </c>
      <c r="C389" s="239" t="s">
        <v>8640</v>
      </c>
      <c r="D389" s="89" t="s">
        <v>12266</v>
      </c>
      <c r="E389" s="90">
        <v>2</v>
      </c>
      <c r="F389" s="90">
        <v>67</v>
      </c>
      <c r="G389" s="90">
        <f t="shared" si="6"/>
        <v>134</v>
      </c>
      <c r="H389" s="91"/>
      <c r="I389" s="92"/>
      <c r="J389" s="92"/>
      <c r="K389" s="92"/>
      <c r="L389" s="92"/>
      <c r="M389" s="93"/>
      <c r="N389" s="91"/>
      <c r="O389" s="92"/>
      <c r="P389" s="92"/>
      <c r="Q389" s="92"/>
      <c r="R389" s="93"/>
      <c r="S389" s="94"/>
      <c r="T389" s="95"/>
      <c r="U389" s="96"/>
      <c r="V389" s="95"/>
      <c r="W389" s="95"/>
      <c r="X389" s="97"/>
      <c r="Y389" s="94"/>
      <c r="Z389" s="96"/>
      <c r="AA389" s="96"/>
      <c r="AB389" s="95"/>
      <c r="AC389" s="95"/>
      <c r="AD389" s="97"/>
      <c r="AE389" s="93"/>
      <c r="AF389" s="93"/>
      <c r="AG389" s="93"/>
      <c r="AH389" s="93"/>
      <c r="AI389" s="93"/>
      <c r="AJ389" s="93"/>
      <c r="AK389" s="93"/>
      <c r="AL389" s="94"/>
      <c r="AM389" s="94"/>
      <c r="AN389" s="94"/>
      <c r="AO389" s="94"/>
      <c r="AP389" s="94"/>
      <c r="AQ389" s="94"/>
      <c r="AR389" s="94"/>
      <c r="AS389" s="94"/>
      <c r="AT389" s="94"/>
      <c r="AU389" s="94"/>
      <c r="AV389" s="94"/>
      <c r="AW389" s="94"/>
      <c r="AX389" s="94"/>
      <c r="AY389" s="97"/>
      <c r="AZ389" s="97"/>
      <c r="BA389" s="97"/>
      <c r="BB389" s="97"/>
      <c r="BC389" s="98" t="s">
        <v>12349</v>
      </c>
      <c r="BD389" s="99" t="s">
        <v>12297</v>
      </c>
      <c r="BE389" s="99" t="s">
        <v>12298</v>
      </c>
      <c r="BF389" s="100"/>
      <c r="BG389" s="103"/>
      <c r="BH389" s="103"/>
      <c r="BI389" s="103"/>
      <c r="BJ389" s="98"/>
      <c r="BK389" s="98"/>
      <c r="BL389" s="102"/>
      <c r="BM389" s="98"/>
      <c r="BN389" s="98"/>
      <c r="BT389" s="99"/>
      <c r="BU389" s="99"/>
      <c r="BV389" s="99"/>
      <c r="BW389" s="99"/>
      <c r="BX389" s="99"/>
      <c r="CB389" s="4" t="s">
        <v>1511</v>
      </c>
    </row>
    <row r="390" ht="13.75" spans="1:80">
      <c r="A390" s="239" t="s">
        <v>12430</v>
      </c>
      <c r="B390" s="239" t="s">
        <v>8641</v>
      </c>
      <c r="C390" s="239" t="s">
        <v>8640</v>
      </c>
      <c r="D390" s="89" t="s">
        <v>494</v>
      </c>
      <c r="E390" s="135">
        <v>2</v>
      </c>
      <c r="F390" s="90">
        <v>0</v>
      </c>
      <c r="G390" s="90">
        <f t="shared" si="6"/>
        <v>0</v>
      </c>
      <c r="H390" s="91"/>
      <c r="I390" s="92"/>
      <c r="J390" s="92"/>
      <c r="K390" s="92"/>
      <c r="L390" s="92"/>
      <c r="M390" s="93"/>
      <c r="N390" s="91"/>
      <c r="O390" s="92"/>
      <c r="P390" s="92"/>
      <c r="Q390" s="92"/>
      <c r="R390" s="93"/>
      <c r="S390" s="94"/>
      <c r="T390" s="95"/>
      <c r="U390" s="96"/>
      <c r="V390" s="95"/>
      <c r="W390" s="95"/>
      <c r="X390" s="97"/>
      <c r="Y390" s="94"/>
      <c r="Z390" s="96"/>
      <c r="AA390" s="96"/>
      <c r="AB390" s="95"/>
      <c r="AC390" s="95"/>
      <c r="AD390" s="97"/>
      <c r="AE390" s="93"/>
      <c r="AF390" s="93"/>
      <c r="AG390" s="93"/>
      <c r="AH390" s="93"/>
      <c r="AI390" s="93"/>
      <c r="AJ390" s="93"/>
      <c r="AK390" s="93"/>
      <c r="AL390" s="94"/>
      <c r="AM390" s="94"/>
      <c r="AN390" s="94"/>
      <c r="AO390" s="94"/>
      <c r="AP390" s="94"/>
      <c r="AQ390" s="94"/>
      <c r="AR390" s="94"/>
      <c r="AS390" s="94"/>
      <c r="AT390" s="94"/>
      <c r="AU390" s="94"/>
      <c r="AV390" s="94"/>
      <c r="AW390" s="94"/>
      <c r="AX390" s="94"/>
      <c r="AY390" s="97"/>
      <c r="AZ390" s="97"/>
      <c r="BA390" s="97"/>
      <c r="BB390" s="97"/>
      <c r="BC390" s="98" t="s">
        <v>12265</v>
      </c>
      <c r="BD390" s="99" t="s">
        <v>12265</v>
      </c>
      <c r="BE390" s="98" t="s">
        <v>12265</v>
      </c>
      <c r="BF390" s="100"/>
      <c r="BG390" s="103"/>
      <c r="BH390" s="103"/>
      <c r="BI390" s="103"/>
      <c r="BJ390" s="98"/>
      <c r="BK390" s="98"/>
      <c r="BL390" s="102"/>
      <c r="BM390" s="98"/>
      <c r="BN390" s="98"/>
      <c r="BT390" s="99"/>
      <c r="BU390" s="99"/>
      <c r="BV390" s="99"/>
      <c r="BW390" s="99"/>
      <c r="BX390" s="99"/>
      <c r="CB390" s="4" t="s">
        <v>1511</v>
      </c>
    </row>
    <row r="391" ht="13.75" spans="1:80">
      <c r="A391" s="239" t="s">
        <v>12430</v>
      </c>
      <c r="B391" s="239" t="s">
        <v>8641</v>
      </c>
      <c r="C391" s="239" t="s">
        <v>9657</v>
      </c>
      <c r="D391" s="89" t="s">
        <v>12266</v>
      </c>
      <c r="E391" s="90">
        <v>2</v>
      </c>
      <c r="F391" s="90">
        <v>67</v>
      </c>
      <c r="G391" s="90">
        <f t="shared" si="6"/>
        <v>134</v>
      </c>
      <c r="H391" s="91"/>
      <c r="I391" s="92"/>
      <c r="J391" s="92"/>
      <c r="K391" s="92"/>
      <c r="L391" s="92"/>
      <c r="M391" s="93"/>
      <c r="N391" s="91"/>
      <c r="O391" s="92"/>
      <c r="P391" s="92"/>
      <c r="Q391" s="92"/>
      <c r="R391" s="93"/>
      <c r="S391" s="94"/>
      <c r="T391" s="95"/>
      <c r="U391" s="96"/>
      <c r="V391" s="95"/>
      <c r="W391" s="95"/>
      <c r="X391" s="97"/>
      <c r="Y391" s="94"/>
      <c r="Z391" s="96"/>
      <c r="AA391" s="96"/>
      <c r="AB391" s="95"/>
      <c r="AC391" s="95"/>
      <c r="AD391" s="97"/>
      <c r="AE391" s="93"/>
      <c r="AF391" s="93"/>
      <c r="AG391" s="93"/>
      <c r="AH391" s="93"/>
      <c r="AI391" s="93"/>
      <c r="AJ391" s="93"/>
      <c r="AK391" s="93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/>
      <c r="AX391" s="94"/>
      <c r="AY391" s="97"/>
      <c r="AZ391" s="97"/>
      <c r="BA391" s="97"/>
      <c r="BB391" s="97"/>
      <c r="BC391" s="98" t="s">
        <v>12349</v>
      </c>
      <c r="BD391" s="99" t="s">
        <v>12297</v>
      </c>
      <c r="BE391" s="99" t="s">
        <v>12298</v>
      </c>
      <c r="BF391" s="100"/>
      <c r="BG391" s="103"/>
      <c r="BH391" s="103"/>
      <c r="BI391" s="103"/>
      <c r="BJ391" s="98"/>
      <c r="BK391" s="98"/>
      <c r="BL391" s="102"/>
      <c r="BM391" s="98"/>
      <c r="BN391" s="98"/>
      <c r="BT391" s="99"/>
      <c r="BU391" s="99"/>
      <c r="BV391" s="99"/>
      <c r="BW391" s="99"/>
      <c r="BX391" s="99"/>
      <c r="CB391" s="4" t="s">
        <v>1511</v>
      </c>
    </row>
    <row r="392" ht="13.75" spans="1:80">
      <c r="A392" s="239" t="s">
        <v>12430</v>
      </c>
      <c r="B392" s="239" t="s">
        <v>8641</v>
      </c>
      <c r="C392" s="239" t="s">
        <v>9657</v>
      </c>
      <c r="D392" s="89" t="s">
        <v>494</v>
      </c>
      <c r="E392" s="135">
        <v>2</v>
      </c>
      <c r="F392" s="90">
        <v>0</v>
      </c>
      <c r="G392" s="90">
        <f t="shared" si="6"/>
        <v>0</v>
      </c>
      <c r="H392" s="91"/>
      <c r="I392" s="92"/>
      <c r="J392" s="92"/>
      <c r="K392" s="92"/>
      <c r="L392" s="92"/>
      <c r="M392" s="93"/>
      <c r="N392" s="91"/>
      <c r="O392" s="92"/>
      <c r="P392" s="92"/>
      <c r="Q392" s="92"/>
      <c r="R392" s="93"/>
      <c r="S392" s="94"/>
      <c r="T392" s="95"/>
      <c r="U392" s="96"/>
      <c r="V392" s="95"/>
      <c r="W392" s="95"/>
      <c r="X392" s="97"/>
      <c r="Y392" s="94"/>
      <c r="Z392" s="96"/>
      <c r="AA392" s="96"/>
      <c r="AB392" s="95"/>
      <c r="AC392" s="95"/>
      <c r="AD392" s="97"/>
      <c r="AE392" s="93"/>
      <c r="AF392" s="93"/>
      <c r="AG392" s="93"/>
      <c r="AH392" s="93"/>
      <c r="AI392" s="93"/>
      <c r="AJ392" s="93"/>
      <c r="AK392" s="93"/>
      <c r="AL392" s="94"/>
      <c r="AM392" s="94"/>
      <c r="AN392" s="94"/>
      <c r="AO392" s="94"/>
      <c r="AP392" s="94"/>
      <c r="AQ392" s="94"/>
      <c r="AR392" s="94"/>
      <c r="AS392" s="94"/>
      <c r="AT392" s="94"/>
      <c r="AU392" s="94"/>
      <c r="AV392" s="94"/>
      <c r="AW392" s="94"/>
      <c r="AX392" s="94"/>
      <c r="AY392" s="97"/>
      <c r="AZ392" s="97"/>
      <c r="BA392" s="97"/>
      <c r="BB392" s="97"/>
      <c r="BC392" s="98" t="s">
        <v>12265</v>
      </c>
      <c r="BD392" s="99" t="s">
        <v>12265</v>
      </c>
      <c r="BE392" s="98" t="s">
        <v>12265</v>
      </c>
      <c r="BF392" s="100"/>
      <c r="BG392" s="103"/>
      <c r="BH392" s="103"/>
      <c r="BI392" s="103"/>
      <c r="BJ392" s="98"/>
      <c r="BK392" s="98"/>
      <c r="BL392" s="102"/>
      <c r="BM392" s="98"/>
      <c r="BN392" s="98"/>
      <c r="BT392" s="99"/>
      <c r="BU392" s="99"/>
      <c r="BV392" s="99"/>
      <c r="BW392" s="99"/>
      <c r="BX392" s="99"/>
      <c r="CB392" s="4" t="s">
        <v>1511</v>
      </c>
    </row>
    <row r="393" ht="13.75" spans="1:80">
      <c r="A393" s="239" t="s">
        <v>12430</v>
      </c>
      <c r="B393" s="239" t="s">
        <v>8641</v>
      </c>
      <c r="C393" s="239" t="s">
        <v>9658</v>
      </c>
      <c r="D393" s="89" t="s">
        <v>12266</v>
      </c>
      <c r="E393" s="90">
        <v>2</v>
      </c>
      <c r="F393" s="90">
        <v>67</v>
      </c>
      <c r="G393" s="90">
        <f t="shared" si="6"/>
        <v>134</v>
      </c>
      <c r="H393" s="91"/>
      <c r="I393" s="92"/>
      <c r="J393" s="92"/>
      <c r="K393" s="92"/>
      <c r="L393" s="92"/>
      <c r="M393" s="93"/>
      <c r="N393" s="91"/>
      <c r="O393" s="92"/>
      <c r="P393" s="92"/>
      <c r="Q393" s="92"/>
      <c r="R393" s="93"/>
      <c r="S393" s="94"/>
      <c r="T393" s="95"/>
      <c r="U393" s="96"/>
      <c r="V393" s="95"/>
      <c r="W393" s="95"/>
      <c r="X393" s="97"/>
      <c r="Y393" s="94"/>
      <c r="Z393" s="96"/>
      <c r="AA393" s="96"/>
      <c r="AB393" s="95"/>
      <c r="AC393" s="95"/>
      <c r="AD393" s="97"/>
      <c r="AE393" s="93"/>
      <c r="AF393" s="93"/>
      <c r="AG393" s="93"/>
      <c r="AH393" s="93"/>
      <c r="AI393" s="93"/>
      <c r="AJ393" s="93"/>
      <c r="AK393" s="93"/>
      <c r="AL393" s="94"/>
      <c r="AM393" s="94"/>
      <c r="AN393" s="94"/>
      <c r="AO393" s="94"/>
      <c r="AP393" s="94"/>
      <c r="AQ393" s="94"/>
      <c r="AR393" s="94"/>
      <c r="AS393" s="94"/>
      <c r="AT393" s="94"/>
      <c r="AU393" s="94"/>
      <c r="AV393" s="94"/>
      <c r="AW393" s="94"/>
      <c r="AX393" s="94"/>
      <c r="AY393" s="97"/>
      <c r="AZ393" s="97"/>
      <c r="BA393" s="97"/>
      <c r="BB393" s="97"/>
      <c r="BC393" s="98" t="s">
        <v>12349</v>
      </c>
      <c r="BD393" s="99" t="s">
        <v>12297</v>
      </c>
      <c r="BE393" s="99" t="s">
        <v>12298</v>
      </c>
      <c r="BF393" s="100"/>
      <c r="BG393" s="103"/>
      <c r="BH393" s="103"/>
      <c r="BI393" s="103"/>
      <c r="BJ393" s="98"/>
      <c r="BK393" s="98"/>
      <c r="BL393" s="102"/>
      <c r="BM393" s="98"/>
      <c r="BN393" s="98"/>
      <c r="BT393" s="99"/>
      <c r="BU393" s="99"/>
      <c r="BV393" s="99"/>
      <c r="BW393" s="99"/>
      <c r="BX393" s="99"/>
      <c r="CB393" s="4" t="s">
        <v>1511</v>
      </c>
    </row>
    <row r="394" ht="13.75" spans="1:80">
      <c r="A394" s="239" t="s">
        <v>12430</v>
      </c>
      <c r="B394" s="239" t="s">
        <v>8641</v>
      </c>
      <c r="C394" s="239" t="s">
        <v>9658</v>
      </c>
      <c r="D394" s="89" t="s">
        <v>494</v>
      </c>
      <c r="E394" s="135">
        <v>2</v>
      </c>
      <c r="F394" s="90">
        <v>0</v>
      </c>
      <c r="G394" s="90">
        <f t="shared" si="6"/>
        <v>0</v>
      </c>
      <c r="H394" s="91"/>
      <c r="I394" s="92"/>
      <c r="J394" s="92"/>
      <c r="K394" s="92"/>
      <c r="L394" s="92"/>
      <c r="M394" s="93"/>
      <c r="N394" s="91"/>
      <c r="O394" s="92"/>
      <c r="P394" s="92"/>
      <c r="Q394" s="92"/>
      <c r="R394" s="93"/>
      <c r="S394" s="94"/>
      <c r="T394" s="95"/>
      <c r="U394" s="96"/>
      <c r="V394" s="95"/>
      <c r="W394" s="95"/>
      <c r="X394" s="97"/>
      <c r="Y394" s="94"/>
      <c r="Z394" s="96"/>
      <c r="AA394" s="96"/>
      <c r="AB394" s="95"/>
      <c r="AC394" s="95"/>
      <c r="AD394" s="97"/>
      <c r="AE394" s="93"/>
      <c r="AF394" s="93"/>
      <c r="AG394" s="93"/>
      <c r="AH394" s="93"/>
      <c r="AI394" s="93"/>
      <c r="AJ394" s="93"/>
      <c r="AK394" s="93"/>
      <c r="AL394" s="94"/>
      <c r="AM394" s="94"/>
      <c r="AN394" s="94"/>
      <c r="AO394" s="94"/>
      <c r="AP394" s="94"/>
      <c r="AQ394" s="94"/>
      <c r="AR394" s="94"/>
      <c r="AS394" s="94"/>
      <c r="AT394" s="94"/>
      <c r="AU394" s="94"/>
      <c r="AV394" s="94"/>
      <c r="AW394" s="94"/>
      <c r="AX394" s="94"/>
      <c r="AY394" s="97"/>
      <c r="AZ394" s="97"/>
      <c r="BA394" s="97"/>
      <c r="BB394" s="97"/>
      <c r="BC394" s="98" t="s">
        <v>12265</v>
      </c>
      <c r="BD394" s="99" t="s">
        <v>12265</v>
      </c>
      <c r="BE394" s="98" t="s">
        <v>12265</v>
      </c>
      <c r="BF394" s="100"/>
      <c r="BG394" s="103"/>
      <c r="BH394" s="103"/>
      <c r="BI394" s="103"/>
      <c r="BJ394" s="98"/>
      <c r="BK394" s="98"/>
      <c r="BL394" s="102"/>
      <c r="BM394" s="98"/>
      <c r="BN394" s="98"/>
      <c r="BT394" s="99"/>
      <c r="BU394" s="99"/>
      <c r="BV394" s="99"/>
      <c r="BW394" s="99"/>
      <c r="BX394" s="99"/>
      <c r="CB394" s="4" t="s">
        <v>1511</v>
      </c>
    </row>
    <row r="395" ht="13.75" spans="1:80">
      <c r="A395" s="88" t="s">
        <v>12431</v>
      </c>
      <c r="B395" s="88" t="s">
        <v>8780</v>
      </c>
      <c r="C395" s="88" t="s">
        <v>8779</v>
      </c>
      <c r="D395" s="89" t="s">
        <v>12266</v>
      </c>
      <c r="E395" s="90">
        <v>2</v>
      </c>
      <c r="F395" s="90">
        <v>590</v>
      </c>
      <c r="G395" s="90">
        <f t="shared" si="6"/>
        <v>1180</v>
      </c>
      <c r="H395" s="235"/>
      <c r="I395" s="127"/>
      <c r="J395" s="127"/>
      <c r="K395" s="127">
        <v>104</v>
      </c>
      <c r="L395" s="127">
        <v>73</v>
      </c>
      <c r="M395" s="128">
        <v>11</v>
      </c>
      <c r="N395" s="94"/>
      <c r="O395" s="95"/>
      <c r="P395" s="95"/>
      <c r="Q395" s="95"/>
      <c r="R395" s="97"/>
      <c r="S395" s="126"/>
      <c r="T395" s="95"/>
      <c r="U395" s="129">
        <v>75</v>
      </c>
      <c r="V395" s="127">
        <v>101</v>
      </c>
      <c r="W395" s="127">
        <v>10</v>
      </c>
      <c r="X395" s="128"/>
      <c r="Y395" s="94"/>
      <c r="Z395" s="96"/>
      <c r="AA395" s="96"/>
      <c r="AB395" s="95"/>
      <c r="AC395" s="95"/>
      <c r="AD395" s="97"/>
      <c r="AE395" s="97"/>
      <c r="AF395" s="97"/>
      <c r="AG395" s="97"/>
      <c r="AH395" s="97"/>
      <c r="AI395" s="97"/>
      <c r="AJ395" s="97"/>
      <c r="AK395" s="97"/>
      <c r="AL395" s="94"/>
      <c r="AM395" s="94"/>
      <c r="AN395" s="94"/>
      <c r="AO395" s="94"/>
      <c r="AP395" s="94"/>
      <c r="AQ395" s="94"/>
      <c r="AR395" s="94"/>
      <c r="AS395" s="94"/>
      <c r="AT395" s="94"/>
      <c r="AU395" s="94"/>
      <c r="AV395" s="94"/>
      <c r="AW395" s="94"/>
      <c r="AX395" s="94"/>
      <c r="AY395" s="97"/>
      <c r="AZ395" s="97"/>
      <c r="BA395" s="97"/>
      <c r="BB395" s="97"/>
      <c r="BC395" s="98" t="s">
        <v>12298</v>
      </c>
      <c r="BD395" s="99" t="s">
        <v>12279</v>
      </c>
      <c r="BE395" s="99" t="s">
        <v>12297</v>
      </c>
      <c r="BF395" s="100"/>
      <c r="BG395" s="103"/>
      <c r="BH395" s="103"/>
      <c r="BI395" s="103"/>
      <c r="BJ395" s="98"/>
      <c r="BK395" s="98"/>
      <c r="BL395" s="102" t="s">
        <v>12432</v>
      </c>
      <c r="BM395" s="98"/>
      <c r="BN395" s="98"/>
      <c r="BT395" s="99"/>
      <c r="BU395" s="99"/>
      <c r="BV395" s="99"/>
      <c r="BW395" s="99"/>
      <c r="BX395" s="99"/>
      <c r="CB395" s="4" t="s">
        <v>1511</v>
      </c>
    </row>
    <row r="396" ht="13.75" spans="1:80">
      <c r="A396" s="88" t="s">
        <v>12431</v>
      </c>
      <c r="B396" s="88" t="s">
        <v>8780</v>
      </c>
      <c r="C396" s="88" t="s">
        <v>8779</v>
      </c>
      <c r="D396" s="89" t="s">
        <v>494</v>
      </c>
      <c r="E396" s="135">
        <v>2</v>
      </c>
      <c r="F396" s="90">
        <v>273</v>
      </c>
      <c r="G396" s="90">
        <f t="shared" si="6"/>
        <v>546</v>
      </c>
      <c r="H396" s="235"/>
      <c r="I396" s="127"/>
      <c r="J396" s="127"/>
      <c r="K396" s="127"/>
      <c r="L396" s="127"/>
      <c r="M396" s="128"/>
      <c r="N396" s="94"/>
      <c r="O396" s="95"/>
      <c r="P396" s="95"/>
      <c r="Q396" s="95"/>
      <c r="R396" s="97"/>
      <c r="S396" s="126"/>
      <c r="T396" s="95"/>
      <c r="U396" s="129">
        <v>43</v>
      </c>
      <c r="V396" s="127">
        <v>38</v>
      </c>
      <c r="W396" s="127">
        <v>68</v>
      </c>
      <c r="X396" s="128"/>
      <c r="Y396" s="94"/>
      <c r="Z396" s="96"/>
      <c r="AA396" s="96"/>
      <c r="AB396" s="95"/>
      <c r="AC396" s="95"/>
      <c r="AD396" s="97"/>
      <c r="AE396" s="97"/>
      <c r="AF396" s="97"/>
      <c r="AG396" s="97"/>
      <c r="AH396" s="97"/>
      <c r="AI396" s="97"/>
      <c r="AJ396" s="97"/>
      <c r="AK396" s="97"/>
      <c r="AL396" s="94"/>
      <c r="AM396" s="94"/>
      <c r="AN396" s="94"/>
      <c r="AO396" s="94"/>
      <c r="AP396" s="94"/>
      <c r="AQ396" s="94"/>
      <c r="AR396" s="94"/>
      <c r="AS396" s="94"/>
      <c r="AT396" s="94"/>
      <c r="AU396" s="94"/>
      <c r="AV396" s="94"/>
      <c r="AW396" s="94"/>
      <c r="AX396" s="94"/>
      <c r="AY396" s="97"/>
      <c r="AZ396" s="97"/>
      <c r="BA396" s="97"/>
      <c r="BB396" s="97"/>
      <c r="BC396" s="98" t="s">
        <v>12301</v>
      </c>
      <c r="BD396" s="99" t="s">
        <v>12281</v>
      </c>
      <c r="BE396" s="99" t="s">
        <v>12300</v>
      </c>
      <c r="BF396" s="100"/>
      <c r="BG396" s="103"/>
      <c r="BH396" s="103"/>
      <c r="BI396" s="103"/>
      <c r="BJ396" s="98"/>
      <c r="BK396" s="98"/>
      <c r="BL396" s="102"/>
      <c r="BM396" s="98"/>
      <c r="BN396" s="98"/>
      <c r="BT396" s="99"/>
      <c r="BU396" s="99"/>
      <c r="BV396" s="99"/>
      <c r="BW396" s="99"/>
      <c r="BX396" s="99"/>
      <c r="CB396" s="4" t="s">
        <v>1511</v>
      </c>
    </row>
    <row r="397" ht="13.75" spans="1:80">
      <c r="A397" s="88" t="s">
        <v>12433</v>
      </c>
      <c r="B397" s="88" t="s">
        <v>8382</v>
      </c>
      <c r="C397" s="88" t="s">
        <v>8381</v>
      </c>
      <c r="D397" s="89" t="s">
        <v>12266</v>
      </c>
      <c r="E397" s="90">
        <v>2</v>
      </c>
      <c r="F397" s="90">
        <v>170</v>
      </c>
      <c r="G397" s="90">
        <f t="shared" si="6"/>
        <v>340</v>
      </c>
      <c r="H397" s="235"/>
      <c r="I397" s="95"/>
      <c r="J397" s="95"/>
      <c r="K397" s="95"/>
      <c r="L397" s="95"/>
      <c r="M397" s="97"/>
      <c r="N397" s="94"/>
      <c r="O397" s="95"/>
      <c r="P397" s="95"/>
      <c r="Q397" s="95"/>
      <c r="R397" s="97"/>
      <c r="S397" s="94"/>
      <c r="T397" s="95"/>
      <c r="U397" s="96"/>
      <c r="V397" s="95"/>
      <c r="W397" s="95"/>
      <c r="X397" s="97"/>
      <c r="Y397" s="94"/>
      <c r="Z397" s="96"/>
      <c r="AA397" s="96"/>
      <c r="AB397" s="95"/>
      <c r="AC397" s="95"/>
      <c r="AD397" s="97"/>
      <c r="AE397" s="157"/>
      <c r="AF397" s="157"/>
      <c r="AG397" s="157"/>
      <c r="AH397" s="157"/>
      <c r="AI397" s="157"/>
      <c r="AJ397" s="157"/>
      <c r="AK397" s="157"/>
      <c r="AL397" s="91"/>
      <c r="AM397" s="91"/>
      <c r="AN397" s="91"/>
      <c r="AO397" s="91"/>
      <c r="AP397" s="91"/>
      <c r="AQ397" s="91"/>
      <c r="AR397" s="94"/>
      <c r="AS397" s="94"/>
      <c r="AT397" s="94"/>
      <c r="AU397" s="94"/>
      <c r="AV397" s="94"/>
      <c r="AW397" s="94"/>
      <c r="AX397" s="94"/>
      <c r="AY397" s="97"/>
      <c r="AZ397" s="97"/>
      <c r="BA397" s="97"/>
      <c r="BB397" s="97"/>
      <c r="BC397" s="98" t="s">
        <v>12349</v>
      </c>
      <c r="BD397" s="99" t="s">
        <v>12271</v>
      </c>
      <c r="BE397" s="99"/>
      <c r="BF397" s="100"/>
      <c r="BG397" s="103"/>
      <c r="BH397" s="103"/>
      <c r="BI397" s="103"/>
      <c r="BJ397" s="98"/>
      <c r="BK397" s="98"/>
      <c r="BL397" s="102"/>
      <c r="BM397" s="98"/>
      <c r="BN397" s="98"/>
      <c r="BT397" s="99"/>
      <c r="BU397" s="99"/>
      <c r="BV397" s="99"/>
      <c r="BW397" s="99"/>
      <c r="BX397" s="99"/>
      <c r="CB397" s="4" t="s">
        <v>1511</v>
      </c>
    </row>
    <row r="398" ht="13.75" spans="1:80">
      <c r="A398" s="88" t="s">
        <v>12433</v>
      </c>
      <c r="B398" s="88" t="s">
        <v>8382</v>
      </c>
      <c r="C398" s="88" t="s">
        <v>8381</v>
      </c>
      <c r="D398" s="89" t="s">
        <v>494</v>
      </c>
      <c r="E398" s="135">
        <v>2</v>
      </c>
      <c r="F398" s="135">
        <v>125</v>
      </c>
      <c r="G398" s="90">
        <f t="shared" si="6"/>
        <v>250</v>
      </c>
      <c r="H398" s="235"/>
      <c r="I398" s="95"/>
      <c r="J398" s="95"/>
      <c r="K398" s="95"/>
      <c r="L398" s="95"/>
      <c r="M398" s="97"/>
      <c r="N398" s="94"/>
      <c r="O398" s="95"/>
      <c r="P398" s="95"/>
      <c r="Q398" s="95"/>
      <c r="R398" s="97"/>
      <c r="S398" s="94"/>
      <c r="T398" s="95"/>
      <c r="U398" s="96"/>
      <c r="V398" s="95"/>
      <c r="W398" s="95"/>
      <c r="X398" s="97"/>
      <c r="Y398" s="91"/>
      <c r="Z398" s="113"/>
      <c r="AA398" s="113"/>
      <c r="AB398" s="92"/>
      <c r="AC398" s="92"/>
      <c r="AD398" s="93"/>
      <c r="AE398" s="204"/>
      <c r="AF398" s="204"/>
      <c r="AG398" s="204"/>
      <c r="AH398" s="204"/>
      <c r="AI398" s="204"/>
      <c r="AJ398" s="204"/>
      <c r="AK398" s="204"/>
      <c r="AL398" s="91"/>
      <c r="AM398" s="91"/>
      <c r="AN398" s="91"/>
      <c r="AO398" s="91"/>
      <c r="AP398" s="91"/>
      <c r="AQ398" s="91"/>
      <c r="AR398" s="94"/>
      <c r="AS398" s="96"/>
      <c r="AT398" s="96"/>
      <c r="AU398" s="96"/>
      <c r="AV398" s="95"/>
      <c r="AW398" s="95"/>
      <c r="AX398" s="97"/>
      <c r="AY398" s="97"/>
      <c r="AZ398" s="97"/>
      <c r="BA398" s="97"/>
      <c r="BB398" s="97"/>
      <c r="BC398" s="98" t="s">
        <v>12350</v>
      </c>
      <c r="BD398" s="99" t="s">
        <v>12282</v>
      </c>
      <c r="BE398" s="99"/>
      <c r="BF398" s="100"/>
      <c r="BG398" s="103"/>
      <c r="BH398" s="103"/>
      <c r="BI398" s="103"/>
      <c r="BJ398" s="98"/>
      <c r="BK398" s="98"/>
      <c r="BL398" s="102"/>
      <c r="BM398" s="98"/>
      <c r="BN398" s="98"/>
      <c r="BT398" s="99"/>
      <c r="BU398" s="99"/>
      <c r="BV398" s="99"/>
      <c r="BW398" s="99"/>
      <c r="BX398" s="99"/>
      <c r="CB398" s="4" t="s">
        <v>1511</v>
      </c>
    </row>
    <row r="399" ht="13.75" spans="1:80">
      <c r="A399" s="88" t="s">
        <v>12433</v>
      </c>
      <c r="B399" s="88" t="s">
        <v>8382</v>
      </c>
      <c r="C399" s="88" t="s">
        <v>8387</v>
      </c>
      <c r="D399" s="89" t="s">
        <v>12266</v>
      </c>
      <c r="E399" s="135">
        <v>2</v>
      </c>
      <c r="F399" s="135">
        <v>225</v>
      </c>
      <c r="G399" s="90">
        <f t="shared" si="6"/>
        <v>450</v>
      </c>
      <c r="H399" s="235"/>
      <c r="I399" s="95"/>
      <c r="J399" s="95"/>
      <c r="K399" s="95"/>
      <c r="L399" s="95"/>
      <c r="M399" s="97"/>
      <c r="N399" s="94"/>
      <c r="O399" s="95"/>
      <c r="P399" s="95"/>
      <c r="Q399" s="95"/>
      <c r="R399" s="97"/>
      <c r="S399" s="94"/>
      <c r="T399" s="95"/>
      <c r="U399" s="96"/>
      <c r="V399" s="95"/>
      <c r="W399" s="95"/>
      <c r="X399" s="97"/>
      <c r="Y399" s="94"/>
      <c r="Z399" s="96"/>
      <c r="AA399" s="96"/>
      <c r="AB399" s="95"/>
      <c r="AC399" s="95"/>
      <c r="AD399" s="97"/>
      <c r="AE399" s="204"/>
      <c r="AF399" s="204"/>
      <c r="AG399" s="204"/>
      <c r="AH399" s="204"/>
      <c r="AI399" s="204"/>
      <c r="AJ399" s="204"/>
      <c r="AK399" s="204"/>
      <c r="AL399" s="91"/>
      <c r="AM399" s="91"/>
      <c r="AN399" s="91"/>
      <c r="AO399" s="91"/>
      <c r="AP399" s="91"/>
      <c r="AQ399" s="91"/>
      <c r="AR399" s="94"/>
      <c r="AS399" s="96"/>
      <c r="AT399" s="96"/>
      <c r="AU399" s="96"/>
      <c r="AV399" s="95"/>
      <c r="AW399" s="95"/>
      <c r="AX399" s="97"/>
      <c r="AY399" s="97"/>
      <c r="AZ399" s="97"/>
      <c r="BA399" s="97"/>
      <c r="BB399" s="97"/>
      <c r="BC399" s="98" t="s">
        <v>12349</v>
      </c>
      <c r="BD399" s="99" t="s">
        <v>12271</v>
      </c>
      <c r="BE399" s="99"/>
      <c r="BF399" s="100"/>
      <c r="BG399" s="103"/>
      <c r="BH399" s="103"/>
      <c r="BI399" s="103"/>
      <c r="BJ399" s="98"/>
      <c r="BK399" s="98"/>
      <c r="BL399" s="102"/>
      <c r="BM399" s="98"/>
      <c r="BN399" s="98"/>
      <c r="BT399" s="99"/>
      <c r="BU399" s="99"/>
      <c r="BV399" s="99"/>
      <c r="BW399" s="99"/>
      <c r="BX399" s="99"/>
      <c r="CB399" s="4" t="s">
        <v>1511</v>
      </c>
    </row>
    <row r="400" ht="13.75" spans="1:80">
      <c r="A400" s="88" t="s">
        <v>12433</v>
      </c>
      <c r="B400" s="88" t="s">
        <v>8382</v>
      </c>
      <c r="C400" s="88" t="s">
        <v>8387</v>
      </c>
      <c r="D400" s="89" t="s">
        <v>494</v>
      </c>
      <c r="E400" s="135">
        <v>2</v>
      </c>
      <c r="F400" s="135">
        <v>150</v>
      </c>
      <c r="G400" s="90">
        <f t="shared" si="6"/>
        <v>300</v>
      </c>
      <c r="H400" s="235"/>
      <c r="I400" s="95"/>
      <c r="J400" s="95"/>
      <c r="K400" s="95"/>
      <c r="L400" s="95"/>
      <c r="M400" s="97"/>
      <c r="N400" s="94"/>
      <c r="O400" s="95"/>
      <c r="P400" s="95"/>
      <c r="Q400" s="95"/>
      <c r="R400" s="97"/>
      <c r="S400" s="94"/>
      <c r="T400" s="95"/>
      <c r="U400" s="96"/>
      <c r="V400" s="95"/>
      <c r="W400" s="95"/>
      <c r="X400" s="97"/>
      <c r="Y400" s="91"/>
      <c r="Z400" s="113"/>
      <c r="AA400" s="113"/>
      <c r="AB400" s="92"/>
      <c r="AC400" s="92"/>
      <c r="AD400" s="93"/>
      <c r="AE400" s="204"/>
      <c r="AF400" s="204"/>
      <c r="AG400" s="204"/>
      <c r="AH400" s="204"/>
      <c r="AI400" s="204"/>
      <c r="AJ400" s="204"/>
      <c r="AK400" s="204"/>
      <c r="AL400" s="91"/>
      <c r="AM400" s="91"/>
      <c r="AN400" s="91"/>
      <c r="AO400" s="91"/>
      <c r="AP400" s="91"/>
      <c r="AQ400" s="91"/>
      <c r="AR400" s="94"/>
      <c r="AS400" s="96"/>
      <c r="AT400" s="96"/>
      <c r="AU400" s="96"/>
      <c r="AV400" s="95"/>
      <c r="AW400" s="95"/>
      <c r="AX400" s="97"/>
      <c r="AY400" s="97"/>
      <c r="AZ400" s="97"/>
      <c r="BA400" s="97"/>
      <c r="BB400" s="97"/>
      <c r="BC400" s="98" t="s">
        <v>12350</v>
      </c>
      <c r="BD400" s="99" t="s">
        <v>12282</v>
      </c>
      <c r="BE400" s="99"/>
      <c r="BF400" s="100"/>
      <c r="BG400" s="103"/>
      <c r="BH400" s="103"/>
      <c r="BI400" s="103"/>
      <c r="BJ400" s="98"/>
      <c r="BK400" s="98"/>
      <c r="BL400" s="102"/>
      <c r="BM400" s="98"/>
      <c r="BN400" s="98"/>
      <c r="BT400" s="99"/>
      <c r="BU400" s="99"/>
      <c r="BV400" s="99"/>
      <c r="BW400" s="99"/>
      <c r="BX400" s="99"/>
      <c r="CB400" s="4" t="s">
        <v>1511</v>
      </c>
    </row>
    <row r="401" ht="13.75" spans="1:479">
      <c r="A401" s="187" t="s">
        <v>12434</v>
      </c>
      <c r="B401" s="187" t="s">
        <v>591</v>
      </c>
      <c r="C401" s="187" t="s">
        <v>589</v>
      </c>
      <c r="D401" s="89" t="s">
        <v>12266</v>
      </c>
      <c r="E401" s="135">
        <v>24</v>
      </c>
      <c r="F401" s="135">
        <v>21</v>
      </c>
      <c r="G401" s="90">
        <f t="shared" si="6"/>
        <v>504</v>
      </c>
      <c r="H401" s="91"/>
      <c r="I401" s="92"/>
      <c r="J401" s="92">
        <v>35</v>
      </c>
      <c r="K401" s="92">
        <v>41</v>
      </c>
      <c r="L401" s="92">
        <v>6</v>
      </c>
      <c r="M401" s="93">
        <v>38</v>
      </c>
      <c r="N401" s="94"/>
      <c r="O401" s="95"/>
      <c r="P401" s="95"/>
      <c r="Q401" s="95"/>
      <c r="R401" s="97"/>
      <c r="S401" s="94"/>
      <c r="T401" s="95"/>
      <c r="U401" s="96"/>
      <c r="V401" s="95"/>
      <c r="W401" s="95"/>
      <c r="X401" s="97"/>
      <c r="Y401" s="94"/>
      <c r="Z401" s="96"/>
      <c r="AA401" s="96"/>
      <c r="AB401" s="95"/>
      <c r="AC401" s="95"/>
      <c r="AD401" s="97"/>
      <c r="AE401" s="94"/>
      <c r="AF401" s="94"/>
      <c r="AG401" s="94"/>
      <c r="AH401" s="94"/>
      <c r="AI401" s="94"/>
      <c r="AJ401" s="94"/>
      <c r="AK401" s="94"/>
      <c r="AL401" s="91"/>
      <c r="AM401" s="91"/>
      <c r="AN401" s="91"/>
      <c r="AO401" s="91"/>
      <c r="AP401" s="91"/>
      <c r="AQ401" s="91"/>
      <c r="AR401" s="91"/>
      <c r="AS401" s="113"/>
      <c r="AT401" s="113"/>
      <c r="AU401" s="113"/>
      <c r="AV401" s="92"/>
      <c r="AW401" s="92"/>
      <c r="AX401" s="93"/>
      <c r="AY401" s="93"/>
      <c r="AZ401" s="93"/>
      <c r="BA401" s="93"/>
      <c r="BB401" s="93"/>
      <c r="BC401" s="98" t="s">
        <v>12435</v>
      </c>
      <c r="BD401" s="99" t="s">
        <v>12356</v>
      </c>
      <c r="BE401" s="99"/>
      <c r="BF401" s="100"/>
      <c r="BG401" s="103"/>
      <c r="BH401" s="103"/>
      <c r="BI401" s="103"/>
      <c r="BJ401" s="98"/>
      <c r="BK401" s="98"/>
      <c r="BL401" s="102"/>
      <c r="BM401" s="98"/>
      <c r="BN401" s="98"/>
      <c r="BT401" s="99"/>
      <c r="BU401" s="99"/>
      <c r="BV401" s="99"/>
      <c r="BW401" s="99"/>
      <c r="BX401" s="99"/>
      <c r="CB401" s="4" t="s">
        <v>1511</v>
      </c>
    </row>
    <row r="402" ht="13.75" spans="1:479">
      <c r="A402" s="187" t="s">
        <v>12434</v>
      </c>
      <c r="B402" s="187" t="s">
        <v>591</v>
      </c>
      <c r="C402" s="187" t="s">
        <v>589</v>
      </c>
      <c r="D402" s="89" t="s">
        <v>494</v>
      </c>
      <c r="E402" s="135">
        <v>24</v>
      </c>
      <c r="F402" s="90">
        <v>6</v>
      </c>
      <c r="G402" s="90">
        <f t="shared" si="6"/>
        <v>144</v>
      </c>
      <c r="H402" s="91"/>
      <c r="I402" s="92"/>
      <c r="J402" s="92">
        <v>23</v>
      </c>
      <c r="K402" s="92">
        <v>19</v>
      </c>
      <c r="L402" s="92">
        <v>35</v>
      </c>
      <c r="M402" s="93">
        <v>38</v>
      </c>
      <c r="N402" s="94"/>
      <c r="O402" s="95"/>
      <c r="P402" s="95"/>
      <c r="Q402" s="95"/>
      <c r="R402" s="97"/>
      <c r="S402" s="94"/>
      <c r="T402" s="95"/>
      <c r="U402" s="96"/>
      <c r="V402" s="95"/>
      <c r="W402" s="95"/>
      <c r="X402" s="97"/>
      <c r="Y402" s="94"/>
      <c r="Z402" s="96"/>
      <c r="AA402" s="96"/>
      <c r="AB402" s="95"/>
      <c r="AC402" s="95"/>
      <c r="AD402" s="97"/>
      <c r="AE402" s="94"/>
      <c r="AF402" s="94"/>
      <c r="AG402" s="94"/>
      <c r="AH402" s="94"/>
      <c r="AI402" s="94"/>
      <c r="AJ402" s="94"/>
      <c r="AK402" s="94"/>
      <c r="AL402" s="91"/>
      <c r="AM402" s="91"/>
      <c r="AN402" s="91"/>
      <c r="AO402" s="91"/>
      <c r="AP402" s="91"/>
      <c r="AQ402" s="91"/>
      <c r="AR402" s="91"/>
      <c r="AS402" s="113"/>
      <c r="AT402" s="113"/>
      <c r="AU402" s="113"/>
      <c r="AV402" s="92"/>
      <c r="AW402" s="92"/>
      <c r="AX402" s="93"/>
      <c r="AY402" s="93"/>
      <c r="AZ402" s="93"/>
      <c r="BA402" s="93"/>
      <c r="BB402" s="93"/>
      <c r="BC402" s="98" t="s">
        <v>12436</v>
      </c>
      <c r="BD402" s="99" t="s">
        <v>12267</v>
      </c>
      <c r="BE402" s="99"/>
      <c r="BF402" s="100"/>
      <c r="BG402" s="103"/>
      <c r="BH402" s="103"/>
      <c r="BI402" s="103"/>
      <c r="BJ402" s="98"/>
      <c r="BK402" s="98"/>
      <c r="BL402" s="102"/>
      <c r="BM402" s="98"/>
      <c r="BN402" s="98"/>
      <c r="BO402" s="13" t="s">
        <v>12437</v>
      </c>
      <c r="BT402" s="99"/>
      <c r="BU402" s="99"/>
      <c r="BV402" s="99"/>
      <c r="BW402" s="99"/>
      <c r="BX402" s="99"/>
      <c r="CB402" s="4" t="s">
        <v>1511</v>
      </c>
    </row>
    <row r="403" ht="13.75" spans="1:479">
      <c r="A403" s="187" t="s">
        <v>12434</v>
      </c>
      <c r="B403" s="187" t="s">
        <v>594</v>
      </c>
      <c r="C403" s="187" t="s">
        <v>593</v>
      </c>
      <c r="D403" s="89" t="s">
        <v>12266</v>
      </c>
      <c r="E403" s="135">
        <v>24</v>
      </c>
      <c r="F403" s="90">
        <v>21</v>
      </c>
      <c r="G403" s="90">
        <f t="shared" si="6"/>
        <v>504</v>
      </c>
      <c r="H403" s="91"/>
      <c r="I403" s="92"/>
      <c r="J403" s="133">
        <v>41</v>
      </c>
      <c r="K403" s="133">
        <v>42</v>
      </c>
      <c r="L403" s="133">
        <v>6</v>
      </c>
      <c r="M403" s="117">
        <v>38</v>
      </c>
      <c r="N403" s="94"/>
      <c r="O403" s="95"/>
      <c r="P403" s="95"/>
      <c r="Q403" s="95"/>
      <c r="R403" s="97"/>
      <c r="S403" s="94"/>
      <c r="T403" s="95"/>
      <c r="U403" s="96"/>
      <c r="V403" s="95"/>
      <c r="W403" s="95"/>
      <c r="X403" s="97"/>
      <c r="Y403" s="94"/>
      <c r="Z403" s="96"/>
      <c r="AA403" s="96"/>
      <c r="AB403" s="95"/>
      <c r="AC403" s="95"/>
      <c r="AD403" s="97"/>
      <c r="AE403" s="176"/>
      <c r="AF403" s="176"/>
      <c r="AG403" s="176"/>
      <c r="AH403" s="176"/>
      <c r="AI403" s="176"/>
      <c r="AJ403" s="176"/>
      <c r="AK403" s="176"/>
      <c r="AL403" s="91"/>
      <c r="AM403" s="91"/>
      <c r="AN403" s="240">
        <v>47</v>
      </c>
      <c r="AO403" s="240">
        <v>29</v>
      </c>
      <c r="AP403" s="240">
        <v>6</v>
      </c>
      <c r="AQ403" s="91"/>
      <c r="AR403" s="91"/>
      <c r="AS403" s="113"/>
      <c r="AT403" s="113"/>
      <c r="AU403" s="113"/>
      <c r="AV403" s="92"/>
      <c r="AW403" s="92"/>
      <c r="AX403" s="93"/>
      <c r="AY403" s="93"/>
      <c r="AZ403" s="93"/>
      <c r="BA403" s="93"/>
      <c r="BB403" s="93"/>
      <c r="BC403" s="98" t="s">
        <v>12435</v>
      </c>
      <c r="BD403" s="99" t="s">
        <v>12356</v>
      </c>
      <c r="BE403" s="99"/>
      <c r="BF403" s="100"/>
      <c r="BG403" s="103"/>
      <c r="BH403" s="103"/>
      <c r="BI403" s="103"/>
      <c r="BJ403" s="98"/>
      <c r="BK403" s="98"/>
      <c r="BL403" s="102"/>
      <c r="BM403" s="98"/>
      <c r="BN403" s="98"/>
      <c r="BT403" s="99"/>
      <c r="BU403" s="99"/>
      <c r="BV403" s="99"/>
      <c r="BW403" s="99"/>
      <c r="BX403" s="99"/>
      <c r="CB403" s="4" t="s">
        <v>1511</v>
      </c>
    </row>
    <row r="404" ht="13.75" spans="1:479">
      <c r="A404" s="187" t="s">
        <v>12434</v>
      </c>
      <c r="B404" s="187" t="s">
        <v>594</v>
      </c>
      <c r="C404" s="187" t="s">
        <v>593</v>
      </c>
      <c r="D404" s="89" t="s">
        <v>494</v>
      </c>
      <c r="E404" s="135">
        <v>24</v>
      </c>
      <c r="F404" s="90">
        <v>6</v>
      </c>
      <c r="G404" s="90">
        <f t="shared" ref="G404:G506" si="7">F404*E404</f>
        <v>144</v>
      </c>
      <c r="H404" s="91"/>
      <c r="I404" s="92"/>
      <c r="J404" s="133">
        <v>20</v>
      </c>
      <c r="K404" s="133">
        <v>16</v>
      </c>
      <c r="L404" s="133">
        <v>25</v>
      </c>
      <c r="M404" s="117">
        <v>38</v>
      </c>
      <c r="N404" s="94"/>
      <c r="O404" s="95"/>
      <c r="P404" s="95"/>
      <c r="Q404" s="95"/>
      <c r="R404" s="97"/>
      <c r="S404" s="94"/>
      <c r="T404" s="95"/>
      <c r="U404" s="96"/>
      <c r="V404" s="95"/>
      <c r="W404" s="95"/>
      <c r="X404" s="97"/>
      <c r="Y404" s="94"/>
      <c r="Z404" s="96"/>
      <c r="AA404" s="96"/>
      <c r="AB404" s="95"/>
      <c r="AC404" s="95"/>
      <c r="AD404" s="97"/>
      <c r="AE404" s="176"/>
      <c r="AF404" s="176"/>
      <c r="AG404" s="176"/>
      <c r="AH404" s="176"/>
      <c r="AI404" s="176"/>
      <c r="AJ404" s="176"/>
      <c r="AK404" s="176"/>
      <c r="AL404" s="91"/>
      <c r="AM404" s="91"/>
      <c r="AN404" s="240">
        <v>18</v>
      </c>
      <c r="AO404" s="240">
        <v>20</v>
      </c>
      <c r="AP404" s="240">
        <v>26</v>
      </c>
      <c r="AQ404" s="240">
        <v>35</v>
      </c>
      <c r="AR404" s="91"/>
      <c r="AS404" s="113"/>
      <c r="AT404" s="113"/>
      <c r="AU404" s="113"/>
      <c r="AV404" s="92"/>
      <c r="AW404" s="92"/>
      <c r="AX404" s="93"/>
      <c r="AY404" s="93"/>
      <c r="AZ404" s="93"/>
      <c r="BA404" s="93"/>
      <c r="BB404" s="93"/>
      <c r="BC404" s="98" t="s">
        <v>12436</v>
      </c>
      <c r="BD404" s="99" t="s">
        <v>12267</v>
      </c>
      <c r="BE404" s="99"/>
      <c r="BF404" s="100"/>
      <c r="BG404" s="103"/>
      <c r="BH404" s="103"/>
      <c r="BI404" s="103"/>
      <c r="BJ404" s="98"/>
      <c r="BK404" s="98"/>
      <c r="BL404" s="102"/>
      <c r="BM404" s="98"/>
      <c r="BN404" s="98"/>
      <c r="BT404" s="99"/>
      <c r="BU404" s="99"/>
      <c r="BV404" s="99"/>
      <c r="BW404" s="99"/>
      <c r="BX404" s="99"/>
      <c r="CB404" s="4" t="s">
        <v>1511</v>
      </c>
    </row>
    <row r="405" ht="13.75" spans="1:479">
      <c r="A405" s="187" t="s">
        <v>12434</v>
      </c>
      <c r="B405" s="187" t="s">
        <v>12091</v>
      </c>
      <c r="C405" s="187" t="s">
        <v>12090</v>
      </c>
      <c r="D405" s="89" t="s">
        <v>12266</v>
      </c>
      <c r="E405" s="135">
        <v>24</v>
      </c>
      <c r="F405" s="90">
        <v>20</v>
      </c>
      <c r="G405" s="90">
        <f t="shared" si="7"/>
        <v>480</v>
      </c>
      <c r="H405" s="91"/>
      <c r="I405" s="92"/>
      <c r="J405" s="92"/>
      <c r="K405" s="92"/>
      <c r="L405" s="92"/>
      <c r="M405" s="93"/>
      <c r="N405" s="94"/>
      <c r="O405" s="95"/>
      <c r="P405" s="95"/>
      <c r="Q405" s="95"/>
      <c r="R405" s="97"/>
      <c r="S405" s="94"/>
      <c r="T405" s="95"/>
      <c r="U405" s="96"/>
      <c r="V405" s="95"/>
      <c r="W405" s="95"/>
      <c r="X405" s="97"/>
      <c r="Y405" s="94"/>
      <c r="Z405" s="96"/>
      <c r="AA405" s="96"/>
      <c r="AB405" s="95"/>
      <c r="AC405" s="95"/>
      <c r="AD405" s="97"/>
      <c r="AE405" s="94"/>
      <c r="AF405" s="94"/>
      <c r="AG405" s="94"/>
      <c r="AH405" s="94"/>
      <c r="AI405" s="94"/>
      <c r="AJ405" s="94"/>
      <c r="AK405" s="94"/>
      <c r="AL405" s="91"/>
      <c r="AM405" s="91"/>
      <c r="AN405" s="91"/>
      <c r="AO405" s="91"/>
      <c r="AP405" s="91"/>
      <c r="AQ405" s="91"/>
      <c r="AR405" s="91"/>
      <c r="AS405" s="113"/>
      <c r="AT405" s="113"/>
      <c r="AU405" s="113"/>
      <c r="AV405" s="92"/>
      <c r="AW405" s="92"/>
      <c r="AX405" s="93"/>
      <c r="AY405" s="93"/>
      <c r="AZ405" s="93"/>
      <c r="BA405" s="93"/>
      <c r="BB405" s="93"/>
      <c r="BC405" s="98" t="s">
        <v>12435</v>
      </c>
      <c r="BD405" s="99" t="s">
        <v>12356</v>
      </c>
      <c r="BE405" s="99"/>
      <c r="BF405" s="100"/>
      <c r="BG405" s="103"/>
      <c r="BH405" s="103"/>
      <c r="BI405" s="103"/>
      <c r="BJ405" s="98"/>
      <c r="BK405" s="98"/>
      <c r="BL405" s="102"/>
      <c r="BM405" s="98"/>
      <c r="BN405" s="98"/>
      <c r="BT405" s="99"/>
      <c r="BU405" s="99"/>
      <c r="BV405" s="99"/>
      <c r="BW405" s="99"/>
      <c r="BX405" s="99"/>
      <c r="CB405" s="4" t="s">
        <v>1511</v>
      </c>
    </row>
    <row r="406" ht="13.75" spans="1:479">
      <c r="A406" s="187" t="s">
        <v>12434</v>
      </c>
      <c r="B406" s="187" t="s">
        <v>12091</v>
      </c>
      <c r="C406" s="187" t="s">
        <v>12090</v>
      </c>
      <c r="D406" s="89" t="s">
        <v>494</v>
      </c>
      <c r="E406" s="135">
        <v>24</v>
      </c>
      <c r="F406" s="135">
        <v>6</v>
      </c>
      <c r="G406" s="90">
        <f t="shared" si="7"/>
        <v>144</v>
      </c>
      <c r="H406" s="91"/>
      <c r="I406" s="92"/>
      <c r="J406" s="92"/>
      <c r="K406" s="92"/>
      <c r="L406" s="92"/>
      <c r="M406" s="93"/>
      <c r="N406" s="94"/>
      <c r="O406" s="95"/>
      <c r="P406" s="95"/>
      <c r="Q406" s="95"/>
      <c r="R406" s="97"/>
      <c r="S406" s="94"/>
      <c r="T406" s="95"/>
      <c r="U406" s="96"/>
      <c r="V406" s="95"/>
      <c r="W406" s="95"/>
      <c r="X406" s="97"/>
      <c r="Y406" s="94"/>
      <c r="Z406" s="96"/>
      <c r="AA406" s="96"/>
      <c r="AB406" s="95"/>
      <c r="AC406" s="95"/>
      <c r="AD406" s="97"/>
      <c r="AE406" s="94"/>
      <c r="AF406" s="94"/>
      <c r="AG406" s="94"/>
      <c r="AH406" s="94"/>
      <c r="AI406" s="94"/>
      <c r="AJ406" s="94"/>
      <c r="AK406" s="94"/>
      <c r="AL406" s="91"/>
      <c r="AM406" s="91"/>
      <c r="AN406" s="91"/>
      <c r="AO406" s="91"/>
      <c r="AP406" s="91"/>
      <c r="AQ406" s="91"/>
      <c r="AR406" s="91"/>
      <c r="AS406" s="113"/>
      <c r="AT406" s="113"/>
      <c r="AU406" s="113"/>
      <c r="AV406" s="92"/>
      <c r="AW406" s="92"/>
      <c r="AX406" s="93"/>
      <c r="AY406" s="93"/>
      <c r="AZ406" s="93"/>
      <c r="BA406" s="93"/>
      <c r="BB406" s="93"/>
      <c r="BC406" s="98" t="s">
        <v>12436</v>
      </c>
      <c r="BD406" s="99" t="s">
        <v>12267</v>
      </c>
      <c r="BE406" s="99"/>
      <c r="BF406" s="100"/>
      <c r="BG406" s="103"/>
      <c r="BH406" s="103"/>
      <c r="BI406" s="103"/>
      <c r="BJ406" s="98"/>
      <c r="BK406" s="98"/>
      <c r="BL406" s="102"/>
      <c r="BM406" s="98"/>
      <c r="BN406" s="98"/>
      <c r="BT406" s="99"/>
      <c r="BU406" s="99"/>
      <c r="BV406" s="99"/>
      <c r="BW406" s="99"/>
      <c r="BX406" s="99"/>
      <c r="CB406" s="4" t="s">
        <v>1511</v>
      </c>
    </row>
    <row r="407" ht="13.75" spans="1:479">
      <c r="A407" s="88" t="s">
        <v>12438</v>
      </c>
      <c r="B407" s="88" t="s">
        <v>8156</v>
      </c>
      <c r="C407" s="88" t="s">
        <v>8155</v>
      </c>
      <c r="D407" s="89" t="s">
        <v>12266</v>
      </c>
      <c r="E407" s="135">
        <v>2</v>
      </c>
      <c r="F407" s="135">
        <v>254</v>
      </c>
      <c r="G407" s="90">
        <f t="shared" si="7"/>
        <v>508</v>
      </c>
      <c r="H407" s="235"/>
      <c r="I407" s="95"/>
      <c r="J407" s="95"/>
      <c r="K407" s="95"/>
      <c r="L407" s="95"/>
      <c r="M407" s="97"/>
      <c r="N407" s="94"/>
      <c r="O407" s="95"/>
      <c r="P407" s="95"/>
      <c r="Q407" s="95"/>
      <c r="R407" s="97"/>
      <c r="S407" s="94"/>
      <c r="T407" s="95"/>
      <c r="U407" s="96"/>
      <c r="V407" s="95"/>
      <c r="W407" s="95"/>
      <c r="X407" s="97"/>
      <c r="Y407" s="94"/>
      <c r="Z407" s="96"/>
      <c r="AA407" s="96"/>
      <c r="AB407" s="95"/>
      <c r="AC407" s="95"/>
      <c r="AD407" s="97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6"/>
      <c r="AT407" s="96"/>
      <c r="AU407" s="96"/>
      <c r="AV407" s="95"/>
      <c r="AW407" s="95"/>
      <c r="AX407" s="97"/>
      <c r="AY407" s="97"/>
      <c r="AZ407" s="97"/>
      <c r="BA407" s="97"/>
      <c r="BB407" s="97"/>
      <c r="BC407" s="98" t="s">
        <v>12298</v>
      </c>
      <c r="BD407" s="99" t="s">
        <v>1366</v>
      </c>
      <c r="BE407" s="99" t="s">
        <v>1366</v>
      </c>
      <c r="BF407" s="100"/>
      <c r="BG407" s="103"/>
      <c r="BH407" s="103"/>
      <c r="BI407" s="103"/>
      <c r="BJ407" s="98"/>
      <c r="BK407" s="98"/>
      <c r="BL407" s="102"/>
      <c r="BM407" s="98"/>
      <c r="BN407" s="98"/>
      <c r="BT407" s="99"/>
      <c r="BU407" s="99"/>
      <c r="BV407" s="99"/>
      <c r="BW407" s="99"/>
      <c r="BX407" s="99"/>
      <c r="CB407" s="4" t="s">
        <v>1511</v>
      </c>
    </row>
    <row r="408" ht="13.75" spans="1:479">
      <c r="A408" s="88" t="s">
        <v>12438</v>
      </c>
      <c r="B408" s="88" t="s">
        <v>8156</v>
      </c>
      <c r="C408" s="88" t="s">
        <v>8155</v>
      </c>
      <c r="D408" s="89" t="s">
        <v>494</v>
      </c>
      <c r="E408" s="135">
        <v>2</v>
      </c>
      <c r="F408" s="135">
        <v>158</v>
      </c>
      <c r="G408" s="90">
        <f t="shared" si="7"/>
        <v>316</v>
      </c>
      <c r="H408" s="235"/>
      <c r="I408" s="95"/>
      <c r="J408" s="95"/>
      <c r="K408" s="95"/>
      <c r="L408" s="95"/>
      <c r="M408" s="97"/>
      <c r="N408" s="94"/>
      <c r="O408" s="95"/>
      <c r="P408" s="95"/>
      <c r="Q408" s="95"/>
      <c r="R408" s="97"/>
      <c r="S408" s="94"/>
      <c r="T408" s="95"/>
      <c r="U408" s="96"/>
      <c r="V408" s="95"/>
      <c r="W408" s="95"/>
      <c r="X408" s="97"/>
      <c r="Y408" s="94"/>
      <c r="Z408" s="96"/>
      <c r="AA408" s="96"/>
      <c r="AB408" s="95"/>
      <c r="AC408" s="95"/>
      <c r="AD408" s="97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  <c r="AS408" s="96"/>
      <c r="AT408" s="96"/>
      <c r="AU408" s="96"/>
      <c r="AV408" s="95"/>
      <c r="AW408" s="95"/>
      <c r="AX408" s="97"/>
      <c r="AY408" s="97"/>
      <c r="AZ408" s="97"/>
      <c r="BA408" s="97"/>
      <c r="BB408" s="97"/>
      <c r="BC408" s="98" t="s">
        <v>12301</v>
      </c>
      <c r="BD408" s="99" t="s">
        <v>12362</v>
      </c>
      <c r="BE408" s="99" t="s">
        <v>12362</v>
      </c>
      <c r="BF408" s="100"/>
      <c r="BG408" s="103"/>
      <c r="BH408" s="103"/>
      <c r="BI408" s="103"/>
      <c r="BJ408" s="98"/>
      <c r="BK408" s="98"/>
      <c r="BL408" s="102"/>
      <c r="BM408" s="98"/>
      <c r="BN408" s="98"/>
      <c r="BT408" s="99"/>
      <c r="BU408" s="99"/>
      <c r="BV408" s="99"/>
      <c r="BW408" s="99"/>
      <c r="BX408" s="99"/>
      <c r="CB408" s="4" t="s">
        <v>1511</v>
      </c>
    </row>
    <row r="409" ht="13.75" spans="1:479">
      <c r="A409" s="88" t="s">
        <v>12438</v>
      </c>
      <c r="B409" s="88" t="s">
        <v>9024</v>
      </c>
      <c r="C409" s="88" t="s">
        <v>9023</v>
      </c>
      <c r="D409" s="89" t="s">
        <v>12266</v>
      </c>
      <c r="E409" s="135">
        <v>2</v>
      </c>
      <c r="F409" s="135">
        <v>257</v>
      </c>
      <c r="G409" s="90">
        <f t="shared" si="7"/>
        <v>514</v>
      </c>
      <c r="H409" s="235"/>
      <c r="I409" s="95"/>
      <c r="J409" s="95"/>
      <c r="K409" s="95"/>
      <c r="L409" s="95"/>
      <c r="M409" s="97"/>
      <c r="N409" s="94"/>
      <c r="O409" s="95"/>
      <c r="P409" s="95"/>
      <c r="Q409" s="95"/>
      <c r="R409" s="97"/>
      <c r="S409" s="94"/>
      <c r="T409" s="95"/>
      <c r="U409" s="96"/>
      <c r="V409" s="95"/>
      <c r="W409" s="95"/>
      <c r="X409" s="97"/>
      <c r="Y409" s="94"/>
      <c r="Z409" s="96"/>
      <c r="AA409" s="96"/>
      <c r="AB409" s="95"/>
      <c r="AC409" s="95"/>
      <c r="AD409" s="97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6"/>
      <c r="AT409" s="96"/>
      <c r="AU409" s="96"/>
      <c r="AV409" s="95"/>
      <c r="AW409" s="95"/>
      <c r="AX409" s="97"/>
      <c r="AY409" s="97"/>
      <c r="AZ409" s="97"/>
      <c r="BA409" s="97"/>
      <c r="BB409" s="97"/>
      <c r="BC409" s="98" t="s">
        <v>12298</v>
      </c>
      <c r="BD409" s="99" t="s">
        <v>1366</v>
      </c>
      <c r="BE409" s="99" t="s">
        <v>1366</v>
      </c>
      <c r="BF409" s="100"/>
      <c r="BG409" s="103"/>
      <c r="BH409" s="103"/>
      <c r="BI409" s="103"/>
      <c r="BJ409" s="98"/>
      <c r="BK409" s="98"/>
      <c r="BL409" s="102"/>
      <c r="BM409" s="98"/>
      <c r="BN409" s="98"/>
      <c r="BT409" s="99"/>
      <c r="BU409" s="99"/>
      <c r="BV409" s="99"/>
      <c r="BW409" s="99"/>
      <c r="BX409" s="99"/>
      <c r="CB409" s="4" t="s">
        <v>1511</v>
      </c>
    </row>
    <row r="410" ht="13.75" spans="1:479">
      <c r="A410" s="88" t="s">
        <v>12438</v>
      </c>
      <c r="B410" s="88" t="s">
        <v>9024</v>
      </c>
      <c r="C410" s="88" t="s">
        <v>9023</v>
      </c>
      <c r="D410" s="89" t="s">
        <v>494</v>
      </c>
      <c r="E410" s="135">
        <v>2</v>
      </c>
      <c r="F410" s="90">
        <v>160</v>
      </c>
      <c r="G410" s="90">
        <f t="shared" si="7"/>
        <v>320</v>
      </c>
      <c r="H410" s="235"/>
      <c r="I410" s="95"/>
      <c r="J410" s="95"/>
      <c r="K410" s="95"/>
      <c r="L410" s="95"/>
      <c r="M410" s="97"/>
      <c r="N410" s="94"/>
      <c r="O410" s="95"/>
      <c r="P410" s="95"/>
      <c r="Q410" s="95"/>
      <c r="R410" s="97"/>
      <c r="S410" s="94"/>
      <c r="T410" s="95"/>
      <c r="U410" s="96"/>
      <c r="V410" s="95"/>
      <c r="W410" s="95"/>
      <c r="X410" s="97"/>
      <c r="Y410" s="94"/>
      <c r="Z410" s="96"/>
      <c r="AA410" s="96"/>
      <c r="AB410" s="95"/>
      <c r="AC410" s="95"/>
      <c r="AD410" s="97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  <c r="AS410" s="96"/>
      <c r="AT410" s="96"/>
      <c r="AU410" s="96"/>
      <c r="AV410" s="95"/>
      <c r="AW410" s="95"/>
      <c r="AX410" s="97"/>
      <c r="AY410" s="97"/>
      <c r="AZ410" s="97"/>
      <c r="BA410" s="97"/>
      <c r="BB410" s="97"/>
      <c r="BC410" s="98" t="s">
        <v>12301</v>
      </c>
      <c r="BD410" s="99" t="s">
        <v>12362</v>
      </c>
      <c r="BE410" s="99" t="s">
        <v>12362</v>
      </c>
      <c r="BF410" s="100"/>
      <c r="BG410" s="103"/>
      <c r="BH410" s="103"/>
      <c r="BI410" s="103"/>
      <c r="BJ410" s="98"/>
      <c r="BK410" s="98"/>
      <c r="BL410" s="102"/>
      <c r="BM410" s="98"/>
      <c r="BN410" s="98"/>
      <c r="BT410" s="99"/>
      <c r="BU410" s="99"/>
      <c r="BV410" s="99"/>
      <c r="BW410" s="99"/>
      <c r="BX410" s="99"/>
      <c r="CB410" s="4" t="s">
        <v>1511</v>
      </c>
    </row>
    <row r="411" ht="13.75" spans="1:479">
      <c r="A411" s="88" t="s">
        <v>12439</v>
      </c>
      <c r="B411" s="88" t="s">
        <v>1070</v>
      </c>
      <c r="C411" s="88" t="s">
        <v>1068</v>
      </c>
      <c r="D411" s="169" t="s">
        <v>12266</v>
      </c>
      <c r="E411" s="170">
        <v>2</v>
      </c>
      <c r="F411" s="170">
        <v>700</v>
      </c>
      <c r="G411" s="170">
        <f t="shared" si="7"/>
        <v>1400</v>
      </c>
      <c r="H411" s="94"/>
      <c r="I411" s="95"/>
      <c r="J411" s="95"/>
      <c r="K411" s="95"/>
      <c r="L411" s="95"/>
      <c r="M411" s="97"/>
      <c r="N411" s="94"/>
      <c r="O411" s="95"/>
      <c r="P411" s="95"/>
      <c r="Q411" s="95"/>
      <c r="R411" s="97"/>
      <c r="S411" s="91"/>
      <c r="T411" s="92"/>
      <c r="U411" s="113"/>
      <c r="V411" s="92"/>
      <c r="W411" s="92"/>
      <c r="X411" s="93"/>
      <c r="Y411" s="91"/>
      <c r="Z411" s="113"/>
      <c r="AA411" s="113"/>
      <c r="AB411" s="92"/>
      <c r="AC411" s="92"/>
      <c r="AD411" s="93"/>
      <c r="AE411" s="94"/>
      <c r="AF411" s="94"/>
      <c r="AG411" s="94"/>
      <c r="AH411" s="94"/>
      <c r="AI411" s="94"/>
      <c r="AJ411" s="94"/>
      <c r="AK411" s="94"/>
      <c r="AL411" s="91"/>
      <c r="AM411" s="91"/>
      <c r="AN411" s="91">
        <v>110</v>
      </c>
      <c r="AO411" s="91">
        <v>95</v>
      </c>
      <c r="AP411" s="91">
        <v>71</v>
      </c>
      <c r="AQ411" s="91"/>
      <c r="AR411" s="94"/>
      <c r="AS411" s="96"/>
      <c r="AT411" s="96"/>
      <c r="AU411" s="96"/>
      <c r="AV411" s="95"/>
      <c r="AW411" s="95"/>
      <c r="AX411" s="97"/>
      <c r="AY411" s="97"/>
      <c r="AZ411" s="97"/>
      <c r="BA411" s="97"/>
      <c r="BB411" s="97"/>
      <c r="BC411" s="98" t="s">
        <v>12271</v>
      </c>
      <c r="BD411" s="98" t="s">
        <v>12280</v>
      </c>
      <c r="BE411" s="98" t="s">
        <v>12279</v>
      </c>
      <c r="BF411" s="111" t="s">
        <v>12272</v>
      </c>
      <c r="BG411" s="103"/>
      <c r="BH411" s="103"/>
      <c r="BI411" s="103"/>
      <c r="BJ411" s="98"/>
      <c r="BK411" s="98"/>
      <c r="BL411" s="98"/>
      <c r="BM411" s="98"/>
      <c r="BN411" s="98"/>
      <c r="BO411" s="4"/>
      <c r="BP411" s="4"/>
      <c r="BQ411" s="4"/>
      <c r="BR411" s="4"/>
      <c r="BS411" s="4"/>
      <c r="BT411" s="98"/>
      <c r="BU411" s="98"/>
      <c r="BV411" s="98"/>
      <c r="BW411" s="98"/>
      <c r="BX411" s="98"/>
      <c r="BY411" s="4"/>
      <c r="BZ411" s="4"/>
      <c r="CA411" s="4"/>
      <c r="CB411" s="4" t="s">
        <v>12273</v>
      </c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  <c r="JW411" s="4"/>
      <c r="JX411" s="4"/>
      <c r="JY411" s="4"/>
      <c r="JZ411" s="4"/>
      <c r="KA411" s="4"/>
      <c r="KB411" s="4"/>
      <c r="KC411" s="4"/>
      <c r="KD411" s="4"/>
      <c r="KE411" s="4"/>
      <c r="KF411" s="4"/>
      <c r="KG411" s="4"/>
      <c r="KH411" s="4"/>
      <c r="KI411" s="4"/>
      <c r="KJ411" s="4"/>
      <c r="KK411" s="4"/>
      <c r="KL411" s="4"/>
      <c r="KM411" s="4"/>
      <c r="KN411" s="4"/>
      <c r="KO411" s="4"/>
      <c r="KP411" s="4"/>
      <c r="KQ411" s="4"/>
      <c r="KR411" s="4"/>
      <c r="KS411" s="4"/>
      <c r="KT411" s="4"/>
      <c r="KU411" s="4"/>
      <c r="KV411" s="4"/>
      <c r="KW411" s="4"/>
      <c r="KX411" s="4"/>
      <c r="KY411" s="4"/>
      <c r="KZ411" s="4"/>
      <c r="LA411" s="4"/>
      <c r="LB411" s="4"/>
      <c r="LC411" s="4"/>
      <c r="LD411" s="4"/>
      <c r="LE411" s="4"/>
      <c r="LF411" s="4"/>
      <c r="LG411" s="4"/>
      <c r="LH411" s="4"/>
      <c r="LI411" s="4"/>
      <c r="LJ411" s="4"/>
      <c r="LK411" s="4"/>
      <c r="LL411" s="4"/>
      <c r="LM411" s="4"/>
      <c r="LN411" s="4"/>
      <c r="LO411" s="4"/>
      <c r="LP411" s="4"/>
      <c r="LQ411" s="4"/>
      <c r="LR411" s="4"/>
      <c r="LS411" s="4"/>
      <c r="LT411" s="4"/>
      <c r="LU411" s="4"/>
      <c r="LV411" s="4"/>
      <c r="LW411" s="4"/>
      <c r="LX411" s="4"/>
      <c r="LY411" s="4"/>
      <c r="LZ411" s="4"/>
      <c r="MA411" s="4"/>
      <c r="MB411" s="4"/>
      <c r="MC411" s="4"/>
      <c r="MD411" s="4"/>
      <c r="ME411" s="4"/>
      <c r="MF411" s="4"/>
      <c r="MG411" s="4"/>
      <c r="MH411" s="4"/>
      <c r="MI411" s="4"/>
      <c r="MJ411" s="4"/>
      <c r="MK411" s="4"/>
      <c r="ML411" s="4"/>
      <c r="MM411" s="4"/>
      <c r="MN411" s="4"/>
      <c r="MO411" s="4"/>
      <c r="MP411" s="4"/>
      <c r="MQ411" s="4"/>
      <c r="MR411" s="4"/>
      <c r="MS411" s="4"/>
      <c r="MT411" s="4"/>
      <c r="MU411" s="4"/>
      <c r="MV411" s="4"/>
      <c r="MW411" s="4"/>
      <c r="MX411" s="4"/>
      <c r="MY411" s="4"/>
      <c r="MZ411" s="4"/>
      <c r="NA411" s="4"/>
      <c r="NB411" s="4"/>
      <c r="NC411" s="4"/>
      <c r="ND411" s="4"/>
      <c r="NE411" s="4"/>
      <c r="NF411" s="4"/>
      <c r="NG411" s="4"/>
      <c r="NH411" s="4"/>
      <c r="NI411" s="4"/>
      <c r="NJ411" s="4"/>
      <c r="NK411" s="4"/>
      <c r="NL411" s="4"/>
      <c r="NM411" s="4"/>
      <c r="NN411" s="4"/>
      <c r="NO411" s="4"/>
      <c r="NP411" s="4"/>
      <c r="NQ411" s="4"/>
      <c r="NR411" s="4"/>
      <c r="NS411" s="4"/>
      <c r="NT411" s="4"/>
      <c r="NU411" s="4"/>
      <c r="NV411" s="4"/>
      <c r="NW411" s="4"/>
      <c r="NX411" s="4"/>
      <c r="NY411" s="4"/>
      <c r="NZ411" s="4"/>
      <c r="OA411" s="4"/>
      <c r="OB411" s="4"/>
      <c r="OC411" s="4"/>
      <c r="OD411" s="4"/>
      <c r="OE411" s="4"/>
      <c r="OF411" s="4"/>
      <c r="OG411" s="4"/>
      <c r="OH411" s="4"/>
      <c r="OI411" s="4"/>
      <c r="OJ411" s="4"/>
      <c r="OK411" s="4"/>
      <c r="OL411" s="4"/>
      <c r="OM411" s="4"/>
      <c r="ON411" s="4"/>
      <c r="OO411" s="4"/>
      <c r="OP411" s="4"/>
      <c r="OQ411" s="4"/>
      <c r="OR411" s="4"/>
      <c r="OS411" s="4"/>
      <c r="OT411" s="4"/>
      <c r="OU411" s="4"/>
      <c r="OV411" s="4"/>
      <c r="OW411" s="4"/>
      <c r="OX411" s="4"/>
      <c r="OY411" s="4"/>
      <c r="OZ411" s="4"/>
      <c r="PA411" s="4"/>
      <c r="PB411" s="4"/>
      <c r="PC411" s="4"/>
      <c r="PD411" s="4"/>
      <c r="PE411" s="4"/>
      <c r="PF411" s="4"/>
      <c r="PG411" s="4"/>
      <c r="PH411" s="4"/>
      <c r="PI411" s="4"/>
      <c r="PJ411" s="4"/>
      <c r="PK411" s="4"/>
      <c r="PL411" s="4"/>
      <c r="PM411" s="4"/>
      <c r="PN411" s="4"/>
      <c r="PO411" s="4"/>
      <c r="PP411" s="4"/>
      <c r="PQ411" s="4"/>
      <c r="PR411" s="4"/>
      <c r="PS411" s="4"/>
      <c r="PT411" s="4"/>
      <c r="PU411" s="4"/>
      <c r="PV411" s="4"/>
      <c r="PW411" s="4"/>
      <c r="PX411" s="4"/>
      <c r="PY411" s="4"/>
      <c r="PZ411" s="4"/>
      <c r="QA411" s="4"/>
      <c r="QB411" s="4"/>
      <c r="QC411" s="4"/>
      <c r="QD411" s="4"/>
      <c r="QE411" s="4"/>
      <c r="QF411" s="4"/>
      <c r="QG411" s="4"/>
      <c r="QH411" s="4"/>
      <c r="QI411" s="4"/>
      <c r="QJ411" s="4"/>
      <c r="QK411" s="4"/>
      <c r="QL411" s="4"/>
      <c r="QM411" s="4"/>
      <c r="QN411" s="4"/>
      <c r="QO411" s="4"/>
      <c r="QP411" s="4"/>
      <c r="QQ411" s="4"/>
      <c r="QR411" s="4"/>
      <c r="QS411" s="4"/>
      <c r="QT411" s="4"/>
      <c r="QU411" s="4"/>
      <c r="QV411" s="4"/>
      <c r="QW411" s="4"/>
      <c r="QX411" s="4"/>
      <c r="QY411" s="4"/>
      <c r="QZ411" s="4"/>
      <c r="RA411" s="4"/>
      <c r="RB411" s="4"/>
      <c r="RC411" s="4"/>
      <c r="RD411" s="4"/>
      <c r="RE411" s="4"/>
      <c r="RF411" s="4"/>
      <c r="RG411" s="4"/>
      <c r="RH411" s="4"/>
      <c r="RI411" s="4"/>
      <c r="RJ411" s="4"/>
      <c r="RK411" s="4"/>
    </row>
    <row r="412" ht="13.75" spans="1:479">
      <c r="A412" s="88" t="s">
        <v>12439</v>
      </c>
      <c r="B412" s="88" t="s">
        <v>1070</v>
      </c>
      <c r="C412" s="88" t="s">
        <v>1068</v>
      </c>
      <c r="D412" s="169" t="s">
        <v>494</v>
      </c>
      <c r="E412" s="88">
        <v>2</v>
      </c>
      <c r="F412" s="170">
        <v>157</v>
      </c>
      <c r="G412" s="170">
        <f t="shared" si="7"/>
        <v>314</v>
      </c>
      <c r="H412" s="94"/>
      <c r="I412" s="95"/>
      <c r="J412" s="95"/>
      <c r="K412" s="95"/>
      <c r="L412" s="95"/>
      <c r="M412" s="97"/>
      <c r="N412" s="94"/>
      <c r="O412" s="95"/>
      <c r="P412" s="95"/>
      <c r="Q412" s="95"/>
      <c r="R412" s="97"/>
      <c r="S412" s="91"/>
      <c r="T412" s="92"/>
      <c r="U412" s="113"/>
      <c r="V412" s="92"/>
      <c r="W412" s="92"/>
      <c r="X412" s="93"/>
      <c r="Y412" s="91"/>
      <c r="Z412" s="113"/>
      <c r="AA412" s="113"/>
      <c r="AB412" s="92"/>
      <c r="AC412" s="92"/>
      <c r="AD412" s="93"/>
      <c r="AE412" s="94"/>
      <c r="AF412" s="94"/>
      <c r="AG412" s="94"/>
      <c r="AH412" s="94"/>
      <c r="AI412" s="94"/>
      <c r="AJ412" s="94"/>
      <c r="AK412" s="94"/>
      <c r="AL412" s="91"/>
      <c r="AM412" s="91"/>
      <c r="AN412" s="91">
        <v>30</v>
      </c>
      <c r="AO412" s="91">
        <v>37</v>
      </c>
      <c r="AP412" s="91">
        <v>68</v>
      </c>
      <c r="AQ412" s="91"/>
      <c r="AR412" s="94"/>
      <c r="AS412" s="96"/>
      <c r="AT412" s="96"/>
      <c r="AU412" s="96"/>
      <c r="AV412" s="95"/>
      <c r="AW412" s="95"/>
      <c r="AX412" s="97"/>
      <c r="AY412" s="97"/>
      <c r="AZ412" s="97"/>
      <c r="BA412" s="97"/>
      <c r="BB412" s="97"/>
      <c r="BC412" s="98" t="s">
        <v>12275</v>
      </c>
      <c r="BD412" s="98" t="s">
        <v>12282</v>
      </c>
      <c r="BE412" s="98" t="s">
        <v>12281</v>
      </c>
      <c r="BF412" s="111" t="s">
        <v>12272</v>
      </c>
      <c r="BG412" s="103"/>
      <c r="BH412" s="103"/>
      <c r="BI412" s="103"/>
      <c r="BJ412" s="98"/>
      <c r="BK412" s="98"/>
      <c r="BL412" s="98"/>
      <c r="BM412" s="98"/>
      <c r="BN412" s="98"/>
      <c r="BO412" s="4"/>
      <c r="BP412" s="4"/>
      <c r="BQ412" s="4"/>
      <c r="BR412" s="4"/>
      <c r="BS412" s="4"/>
      <c r="BT412" s="98"/>
      <c r="BU412" s="98"/>
      <c r="BV412" s="98"/>
      <c r="BW412" s="98"/>
      <c r="BX412" s="98"/>
      <c r="BY412" s="4"/>
      <c r="BZ412" s="4"/>
      <c r="CA412" s="4"/>
      <c r="CB412" s="4" t="s">
        <v>12273</v>
      </c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  <c r="JW412" s="4"/>
      <c r="JX412" s="4"/>
      <c r="JY412" s="4"/>
      <c r="JZ412" s="4"/>
      <c r="KA412" s="4"/>
      <c r="KB412" s="4"/>
      <c r="KC412" s="4"/>
      <c r="KD412" s="4"/>
      <c r="KE412" s="4"/>
      <c r="KF412" s="4"/>
      <c r="KG412" s="4"/>
      <c r="KH412" s="4"/>
      <c r="KI412" s="4"/>
      <c r="KJ412" s="4"/>
      <c r="KK412" s="4"/>
      <c r="KL412" s="4"/>
      <c r="KM412" s="4"/>
      <c r="KN412" s="4"/>
      <c r="KO412" s="4"/>
      <c r="KP412" s="4"/>
      <c r="KQ412" s="4"/>
      <c r="KR412" s="4"/>
      <c r="KS412" s="4"/>
      <c r="KT412" s="4"/>
      <c r="KU412" s="4"/>
      <c r="KV412" s="4"/>
      <c r="KW412" s="4"/>
      <c r="KX412" s="4"/>
      <c r="KY412" s="4"/>
      <c r="KZ412" s="4"/>
      <c r="LA412" s="4"/>
      <c r="LB412" s="4"/>
      <c r="LC412" s="4"/>
      <c r="LD412" s="4"/>
      <c r="LE412" s="4"/>
      <c r="LF412" s="4"/>
      <c r="LG412" s="4"/>
      <c r="LH412" s="4"/>
      <c r="LI412" s="4"/>
      <c r="LJ412" s="4"/>
      <c r="LK412" s="4"/>
      <c r="LL412" s="4"/>
      <c r="LM412" s="4"/>
      <c r="LN412" s="4"/>
      <c r="LO412" s="4"/>
      <c r="LP412" s="4"/>
      <c r="LQ412" s="4"/>
      <c r="LR412" s="4"/>
      <c r="LS412" s="4"/>
      <c r="LT412" s="4"/>
      <c r="LU412" s="4"/>
      <c r="LV412" s="4"/>
      <c r="LW412" s="4"/>
      <c r="LX412" s="4"/>
      <c r="LY412" s="4"/>
      <c r="LZ412" s="4"/>
      <c r="MA412" s="4"/>
      <c r="MB412" s="4"/>
      <c r="MC412" s="4"/>
      <c r="MD412" s="4"/>
      <c r="ME412" s="4"/>
      <c r="MF412" s="4"/>
      <c r="MG412" s="4"/>
      <c r="MH412" s="4"/>
      <c r="MI412" s="4"/>
      <c r="MJ412" s="4"/>
      <c r="MK412" s="4"/>
      <c r="ML412" s="4"/>
      <c r="MM412" s="4"/>
      <c r="MN412" s="4"/>
      <c r="MO412" s="4"/>
      <c r="MP412" s="4"/>
      <c r="MQ412" s="4"/>
      <c r="MR412" s="4"/>
      <c r="MS412" s="4"/>
      <c r="MT412" s="4"/>
      <c r="MU412" s="4"/>
      <c r="MV412" s="4"/>
      <c r="MW412" s="4"/>
      <c r="MX412" s="4"/>
      <c r="MY412" s="4"/>
      <c r="MZ412" s="4"/>
      <c r="NA412" s="4"/>
      <c r="NB412" s="4"/>
      <c r="NC412" s="4"/>
      <c r="ND412" s="4"/>
      <c r="NE412" s="4"/>
      <c r="NF412" s="4"/>
      <c r="NG412" s="4"/>
      <c r="NH412" s="4"/>
      <c r="NI412" s="4"/>
      <c r="NJ412" s="4"/>
      <c r="NK412" s="4"/>
      <c r="NL412" s="4"/>
      <c r="NM412" s="4"/>
      <c r="NN412" s="4"/>
      <c r="NO412" s="4"/>
      <c r="NP412" s="4"/>
      <c r="NQ412" s="4"/>
      <c r="NR412" s="4"/>
      <c r="NS412" s="4"/>
      <c r="NT412" s="4"/>
      <c r="NU412" s="4"/>
      <c r="NV412" s="4"/>
      <c r="NW412" s="4"/>
      <c r="NX412" s="4"/>
      <c r="NY412" s="4"/>
      <c r="NZ412" s="4"/>
      <c r="OA412" s="4"/>
      <c r="OB412" s="4"/>
      <c r="OC412" s="4"/>
      <c r="OD412" s="4"/>
      <c r="OE412" s="4"/>
      <c r="OF412" s="4"/>
      <c r="OG412" s="4"/>
      <c r="OH412" s="4"/>
      <c r="OI412" s="4"/>
      <c r="OJ412" s="4"/>
      <c r="OK412" s="4"/>
      <c r="OL412" s="4"/>
      <c r="OM412" s="4"/>
      <c r="ON412" s="4"/>
      <c r="OO412" s="4"/>
      <c r="OP412" s="4"/>
      <c r="OQ412" s="4"/>
      <c r="OR412" s="4"/>
      <c r="OS412" s="4"/>
      <c r="OT412" s="4"/>
      <c r="OU412" s="4"/>
      <c r="OV412" s="4"/>
      <c r="OW412" s="4"/>
      <c r="OX412" s="4"/>
      <c r="OY412" s="4"/>
      <c r="OZ412" s="4"/>
      <c r="PA412" s="4"/>
      <c r="PB412" s="4"/>
      <c r="PC412" s="4"/>
      <c r="PD412" s="4"/>
      <c r="PE412" s="4"/>
      <c r="PF412" s="4"/>
      <c r="PG412" s="4"/>
      <c r="PH412" s="4"/>
      <c r="PI412" s="4"/>
      <c r="PJ412" s="4"/>
      <c r="PK412" s="4"/>
      <c r="PL412" s="4"/>
      <c r="PM412" s="4"/>
      <c r="PN412" s="4"/>
      <c r="PO412" s="4"/>
      <c r="PP412" s="4"/>
      <c r="PQ412" s="4"/>
      <c r="PR412" s="4"/>
      <c r="PS412" s="4"/>
      <c r="PT412" s="4"/>
      <c r="PU412" s="4"/>
      <c r="PV412" s="4"/>
      <c r="PW412" s="4"/>
      <c r="PX412" s="4"/>
      <c r="PY412" s="4"/>
      <c r="PZ412" s="4"/>
      <c r="QA412" s="4"/>
      <c r="QB412" s="4"/>
      <c r="QC412" s="4"/>
      <c r="QD412" s="4"/>
      <c r="QE412" s="4"/>
      <c r="QF412" s="4"/>
      <c r="QG412" s="4"/>
      <c r="QH412" s="4"/>
      <c r="QI412" s="4"/>
      <c r="QJ412" s="4"/>
      <c r="QK412" s="4"/>
      <c r="QL412" s="4"/>
      <c r="QM412" s="4"/>
      <c r="QN412" s="4"/>
      <c r="QO412" s="4"/>
      <c r="QP412" s="4"/>
      <c r="QQ412" s="4"/>
      <c r="QR412" s="4"/>
      <c r="QS412" s="4"/>
      <c r="QT412" s="4"/>
      <c r="QU412" s="4"/>
      <c r="QV412" s="4"/>
      <c r="QW412" s="4"/>
      <c r="QX412" s="4"/>
      <c r="QY412" s="4"/>
      <c r="QZ412" s="4"/>
      <c r="RA412" s="4"/>
      <c r="RB412" s="4"/>
      <c r="RC412" s="4"/>
      <c r="RD412" s="4"/>
      <c r="RE412" s="4"/>
      <c r="RF412" s="4"/>
      <c r="RG412" s="4"/>
      <c r="RH412" s="4"/>
      <c r="RI412" s="4"/>
      <c r="RJ412" s="4"/>
      <c r="RK412" s="4"/>
    </row>
    <row r="413" ht="13.75" spans="1:479">
      <c r="A413" s="88" t="s">
        <v>12439</v>
      </c>
      <c r="B413" s="88" t="s">
        <v>1070</v>
      </c>
      <c r="C413" s="88" t="s">
        <v>1157</v>
      </c>
      <c r="D413" s="169" t="s">
        <v>12266</v>
      </c>
      <c r="E413" s="170">
        <v>2</v>
      </c>
      <c r="F413" s="170">
        <v>700</v>
      </c>
      <c r="G413" s="170">
        <f t="shared" si="7"/>
        <v>1400</v>
      </c>
      <c r="H413" s="94"/>
      <c r="I413" s="95"/>
      <c r="J413" s="95"/>
      <c r="K413" s="95"/>
      <c r="L413" s="95"/>
      <c r="M413" s="97"/>
      <c r="N413" s="94"/>
      <c r="O413" s="95"/>
      <c r="P413" s="95"/>
      <c r="Q413" s="95"/>
      <c r="R413" s="97"/>
      <c r="S413" s="91"/>
      <c r="T413" s="92"/>
      <c r="U413" s="113"/>
      <c r="V413" s="92"/>
      <c r="W413" s="92"/>
      <c r="X413" s="93"/>
      <c r="Y413" s="91"/>
      <c r="Z413" s="113"/>
      <c r="AA413" s="113"/>
      <c r="AB413" s="92"/>
      <c r="AC413" s="92"/>
      <c r="AD413" s="93"/>
      <c r="AE413" s="94"/>
      <c r="AF413" s="94"/>
      <c r="AG413" s="94"/>
      <c r="AH413" s="94"/>
      <c r="AI413" s="94"/>
      <c r="AJ413" s="94"/>
      <c r="AK413" s="94"/>
      <c r="AL413" s="91"/>
      <c r="AM413" s="91"/>
      <c r="AN413" s="91"/>
      <c r="AO413" s="91"/>
      <c r="AP413" s="91"/>
      <c r="AQ413" s="91"/>
      <c r="AR413" s="94"/>
      <c r="AS413" s="96"/>
      <c r="AT413" s="96"/>
      <c r="AU413" s="96"/>
      <c r="AV413" s="95"/>
      <c r="AW413" s="95"/>
      <c r="AX413" s="97"/>
      <c r="AY413" s="97"/>
      <c r="AZ413" s="97"/>
      <c r="BA413" s="97"/>
      <c r="BB413" s="97"/>
      <c r="BC413" s="98" t="s">
        <v>12271</v>
      </c>
      <c r="BD413" s="98" t="s">
        <v>12280</v>
      </c>
      <c r="BE413" s="98" t="s">
        <v>12279</v>
      </c>
      <c r="BF413" s="111" t="s">
        <v>12272</v>
      </c>
      <c r="BG413" s="103"/>
      <c r="BH413" s="103"/>
      <c r="BI413" s="103"/>
      <c r="BJ413" s="98"/>
      <c r="BK413" s="98"/>
      <c r="BL413" s="98"/>
      <c r="BM413" s="98"/>
      <c r="BN413" s="98"/>
      <c r="BO413" s="4"/>
      <c r="BP413" s="4"/>
      <c r="BQ413" s="4"/>
      <c r="BR413" s="4"/>
      <c r="BS413" s="4"/>
      <c r="BT413" s="98"/>
      <c r="BU413" s="98"/>
      <c r="BV413" s="98"/>
      <c r="BW413" s="98"/>
      <c r="BX413" s="98"/>
      <c r="BY413" s="4"/>
      <c r="BZ413" s="4"/>
      <c r="CA413" s="4"/>
      <c r="CB413" s="4" t="s">
        <v>12273</v>
      </c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  <c r="JW413" s="4"/>
      <c r="JX413" s="4"/>
      <c r="JY413" s="4"/>
      <c r="JZ413" s="4"/>
      <c r="KA413" s="4"/>
      <c r="KB413" s="4"/>
      <c r="KC413" s="4"/>
      <c r="KD413" s="4"/>
      <c r="KE413" s="4"/>
      <c r="KF413" s="4"/>
      <c r="KG413" s="4"/>
      <c r="KH413" s="4"/>
      <c r="KI413" s="4"/>
      <c r="KJ413" s="4"/>
      <c r="KK413" s="4"/>
      <c r="KL413" s="4"/>
      <c r="KM413" s="4"/>
      <c r="KN413" s="4"/>
      <c r="KO413" s="4"/>
      <c r="KP413" s="4"/>
      <c r="KQ413" s="4"/>
      <c r="KR413" s="4"/>
      <c r="KS413" s="4"/>
      <c r="KT413" s="4"/>
      <c r="KU413" s="4"/>
      <c r="KV413" s="4"/>
      <c r="KW413" s="4"/>
      <c r="KX413" s="4"/>
      <c r="KY413" s="4"/>
      <c r="KZ413" s="4"/>
      <c r="LA413" s="4"/>
      <c r="LB413" s="4"/>
      <c r="LC413" s="4"/>
      <c r="LD413" s="4"/>
      <c r="LE413" s="4"/>
      <c r="LF413" s="4"/>
      <c r="LG413" s="4"/>
      <c r="LH413" s="4"/>
      <c r="LI413" s="4"/>
      <c r="LJ413" s="4"/>
      <c r="LK413" s="4"/>
      <c r="LL413" s="4"/>
      <c r="LM413" s="4"/>
      <c r="LN413" s="4"/>
      <c r="LO413" s="4"/>
      <c r="LP413" s="4"/>
      <c r="LQ413" s="4"/>
      <c r="LR413" s="4"/>
      <c r="LS413" s="4"/>
      <c r="LT413" s="4"/>
      <c r="LU413" s="4"/>
      <c r="LV413" s="4"/>
      <c r="LW413" s="4"/>
      <c r="LX413" s="4"/>
      <c r="LY413" s="4"/>
      <c r="LZ413" s="4"/>
      <c r="MA413" s="4"/>
      <c r="MB413" s="4"/>
      <c r="MC413" s="4"/>
      <c r="MD413" s="4"/>
      <c r="ME413" s="4"/>
      <c r="MF413" s="4"/>
      <c r="MG413" s="4"/>
      <c r="MH413" s="4"/>
      <c r="MI413" s="4"/>
      <c r="MJ413" s="4"/>
      <c r="MK413" s="4"/>
      <c r="ML413" s="4"/>
      <c r="MM413" s="4"/>
      <c r="MN413" s="4"/>
      <c r="MO413" s="4"/>
      <c r="MP413" s="4"/>
      <c r="MQ413" s="4"/>
      <c r="MR413" s="4"/>
      <c r="MS413" s="4"/>
      <c r="MT413" s="4"/>
      <c r="MU413" s="4"/>
      <c r="MV413" s="4"/>
      <c r="MW413" s="4"/>
      <c r="MX413" s="4"/>
      <c r="MY413" s="4"/>
      <c r="MZ413" s="4"/>
      <c r="NA413" s="4"/>
      <c r="NB413" s="4"/>
      <c r="NC413" s="4"/>
      <c r="ND413" s="4"/>
      <c r="NE413" s="4"/>
      <c r="NF413" s="4"/>
      <c r="NG413" s="4"/>
      <c r="NH413" s="4"/>
      <c r="NI413" s="4"/>
      <c r="NJ413" s="4"/>
      <c r="NK413" s="4"/>
      <c r="NL413" s="4"/>
      <c r="NM413" s="4"/>
      <c r="NN413" s="4"/>
      <c r="NO413" s="4"/>
      <c r="NP413" s="4"/>
      <c r="NQ413" s="4"/>
      <c r="NR413" s="4"/>
      <c r="NS413" s="4"/>
      <c r="NT413" s="4"/>
      <c r="NU413" s="4"/>
      <c r="NV413" s="4"/>
      <c r="NW413" s="4"/>
      <c r="NX413" s="4"/>
      <c r="NY413" s="4"/>
      <c r="NZ413" s="4"/>
      <c r="OA413" s="4"/>
      <c r="OB413" s="4"/>
      <c r="OC413" s="4"/>
      <c r="OD413" s="4"/>
      <c r="OE413" s="4"/>
      <c r="OF413" s="4"/>
      <c r="OG413" s="4"/>
      <c r="OH413" s="4"/>
      <c r="OI413" s="4"/>
      <c r="OJ413" s="4"/>
      <c r="OK413" s="4"/>
      <c r="OL413" s="4"/>
      <c r="OM413" s="4"/>
      <c r="ON413" s="4"/>
      <c r="OO413" s="4"/>
      <c r="OP413" s="4"/>
      <c r="OQ413" s="4"/>
      <c r="OR413" s="4"/>
      <c r="OS413" s="4"/>
      <c r="OT413" s="4"/>
      <c r="OU413" s="4"/>
      <c r="OV413" s="4"/>
      <c r="OW413" s="4"/>
      <c r="OX413" s="4"/>
      <c r="OY413" s="4"/>
      <c r="OZ413" s="4"/>
      <c r="PA413" s="4"/>
      <c r="PB413" s="4"/>
      <c r="PC413" s="4"/>
      <c r="PD413" s="4"/>
      <c r="PE413" s="4"/>
      <c r="PF413" s="4"/>
      <c r="PG413" s="4"/>
      <c r="PH413" s="4"/>
      <c r="PI413" s="4"/>
      <c r="PJ413" s="4"/>
      <c r="PK413" s="4"/>
      <c r="PL413" s="4"/>
      <c r="PM413" s="4"/>
      <c r="PN413" s="4"/>
      <c r="PO413" s="4"/>
      <c r="PP413" s="4"/>
      <c r="PQ413" s="4"/>
      <c r="PR413" s="4"/>
      <c r="PS413" s="4"/>
      <c r="PT413" s="4"/>
      <c r="PU413" s="4"/>
      <c r="PV413" s="4"/>
      <c r="PW413" s="4"/>
      <c r="PX413" s="4"/>
      <c r="PY413" s="4"/>
      <c r="PZ413" s="4"/>
      <c r="QA413" s="4"/>
      <c r="QB413" s="4"/>
      <c r="QC413" s="4"/>
      <c r="QD413" s="4"/>
      <c r="QE413" s="4"/>
      <c r="QF413" s="4"/>
      <c r="QG413" s="4"/>
      <c r="QH413" s="4"/>
      <c r="QI413" s="4"/>
      <c r="QJ413" s="4"/>
      <c r="QK413" s="4"/>
      <c r="QL413" s="4"/>
      <c r="QM413" s="4"/>
      <c r="QN413" s="4"/>
      <c r="QO413" s="4"/>
      <c r="QP413" s="4"/>
      <c r="QQ413" s="4"/>
      <c r="QR413" s="4"/>
      <c r="QS413" s="4"/>
      <c r="QT413" s="4"/>
      <c r="QU413" s="4"/>
      <c r="QV413" s="4"/>
      <c r="QW413" s="4"/>
      <c r="QX413" s="4"/>
      <c r="QY413" s="4"/>
      <c r="QZ413" s="4"/>
      <c r="RA413" s="4"/>
      <c r="RB413" s="4"/>
      <c r="RC413" s="4"/>
      <c r="RD413" s="4"/>
      <c r="RE413" s="4"/>
      <c r="RF413" s="4"/>
      <c r="RG413" s="4"/>
      <c r="RH413" s="4"/>
      <c r="RI413" s="4"/>
      <c r="RJ413" s="4"/>
      <c r="RK413" s="4"/>
    </row>
    <row r="414" ht="13.75" spans="1:479">
      <c r="A414" s="88" t="s">
        <v>12439</v>
      </c>
      <c r="B414" s="88" t="s">
        <v>1070</v>
      </c>
      <c r="C414" s="88" t="s">
        <v>1157</v>
      </c>
      <c r="D414" s="169" t="s">
        <v>494</v>
      </c>
      <c r="E414" s="88">
        <v>2</v>
      </c>
      <c r="F414" s="170">
        <v>157</v>
      </c>
      <c r="G414" s="170">
        <f t="shared" si="7"/>
        <v>314</v>
      </c>
      <c r="H414" s="94"/>
      <c r="I414" s="95"/>
      <c r="J414" s="95"/>
      <c r="K414" s="95"/>
      <c r="L414" s="95"/>
      <c r="M414" s="97"/>
      <c r="N414" s="94"/>
      <c r="O414" s="95"/>
      <c r="P414" s="95"/>
      <c r="Q414" s="95"/>
      <c r="R414" s="97"/>
      <c r="S414" s="91"/>
      <c r="T414" s="92"/>
      <c r="U414" s="113"/>
      <c r="V414" s="92"/>
      <c r="W414" s="92"/>
      <c r="X414" s="93"/>
      <c r="Y414" s="91"/>
      <c r="Z414" s="113"/>
      <c r="AA414" s="113"/>
      <c r="AB414" s="92"/>
      <c r="AC414" s="92"/>
      <c r="AD414" s="93"/>
      <c r="AE414" s="94"/>
      <c r="AF414" s="94"/>
      <c r="AG414" s="94"/>
      <c r="AH414" s="94"/>
      <c r="AI414" s="94"/>
      <c r="AJ414" s="94"/>
      <c r="AK414" s="94"/>
      <c r="AL414" s="91"/>
      <c r="AM414" s="91"/>
      <c r="AN414" s="91"/>
      <c r="AO414" s="91"/>
      <c r="AP414" s="91"/>
      <c r="AQ414" s="91"/>
      <c r="AR414" s="94"/>
      <c r="AS414" s="96"/>
      <c r="AT414" s="96"/>
      <c r="AU414" s="96"/>
      <c r="AV414" s="95"/>
      <c r="AW414" s="95"/>
      <c r="AX414" s="97"/>
      <c r="AY414" s="97"/>
      <c r="AZ414" s="97"/>
      <c r="BA414" s="97"/>
      <c r="BB414" s="97"/>
      <c r="BC414" s="98" t="s">
        <v>12275</v>
      </c>
      <c r="BD414" s="98" t="s">
        <v>12282</v>
      </c>
      <c r="BE414" s="98" t="s">
        <v>12281</v>
      </c>
      <c r="BF414" s="111" t="s">
        <v>12272</v>
      </c>
      <c r="BG414" s="103"/>
      <c r="BH414" s="103"/>
      <c r="BI414" s="103"/>
      <c r="BJ414" s="98"/>
      <c r="BK414" s="98"/>
      <c r="BL414" s="98"/>
      <c r="BM414" s="98"/>
      <c r="BN414" s="98"/>
      <c r="BO414" s="4"/>
      <c r="BP414" s="4"/>
      <c r="BQ414" s="4"/>
      <c r="BR414" s="4"/>
      <c r="BS414" s="4"/>
      <c r="BT414" s="98"/>
      <c r="BU414" s="98"/>
      <c r="BV414" s="98"/>
      <c r="BW414" s="98"/>
      <c r="BX414" s="98"/>
      <c r="BY414" s="4"/>
      <c r="BZ414" s="4"/>
      <c r="CA414" s="4"/>
      <c r="CB414" s="4" t="s">
        <v>12273</v>
      </c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  <c r="JW414" s="4"/>
      <c r="JX414" s="4"/>
      <c r="JY414" s="4"/>
      <c r="JZ414" s="4"/>
      <c r="KA414" s="4"/>
      <c r="KB414" s="4"/>
      <c r="KC414" s="4"/>
      <c r="KD414" s="4"/>
      <c r="KE414" s="4"/>
      <c r="KF414" s="4"/>
      <c r="KG414" s="4"/>
      <c r="KH414" s="4"/>
      <c r="KI414" s="4"/>
      <c r="KJ414" s="4"/>
      <c r="KK414" s="4"/>
      <c r="KL414" s="4"/>
      <c r="KM414" s="4"/>
      <c r="KN414" s="4"/>
      <c r="KO414" s="4"/>
      <c r="KP414" s="4"/>
      <c r="KQ414" s="4"/>
      <c r="KR414" s="4"/>
      <c r="KS414" s="4"/>
      <c r="KT414" s="4"/>
      <c r="KU414" s="4"/>
      <c r="KV414" s="4"/>
      <c r="KW414" s="4"/>
      <c r="KX414" s="4"/>
      <c r="KY414" s="4"/>
      <c r="KZ414" s="4"/>
      <c r="LA414" s="4"/>
      <c r="LB414" s="4"/>
      <c r="LC414" s="4"/>
      <c r="LD414" s="4"/>
      <c r="LE414" s="4"/>
      <c r="LF414" s="4"/>
      <c r="LG414" s="4"/>
      <c r="LH414" s="4"/>
      <c r="LI414" s="4"/>
      <c r="LJ414" s="4"/>
      <c r="LK414" s="4"/>
      <c r="LL414" s="4"/>
      <c r="LM414" s="4"/>
      <c r="LN414" s="4"/>
      <c r="LO414" s="4"/>
      <c r="LP414" s="4"/>
      <c r="LQ414" s="4"/>
      <c r="LR414" s="4"/>
      <c r="LS414" s="4"/>
      <c r="LT414" s="4"/>
      <c r="LU414" s="4"/>
      <c r="LV414" s="4"/>
      <c r="LW414" s="4"/>
      <c r="LX414" s="4"/>
      <c r="LY414" s="4"/>
      <c r="LZ414" s="4"/>
      <c r="MA414" s="4"/>
      <c r="MB414" s="4"/>
      <c r="MC414" s="4"/>
      <c r="MD414" s="4"/>
      <c r="ME414" s="4"/>
      <c r="MF414" s="4"/>
      <c r="MG414" s="4"/>
      <c r="MH414" s="4"/>
      <c r="MI414" s="4"/>
      <c r="MJ414" s="4"/>
      <c r="MK414" s="4"/>
      <c r="ML414" s="4"/>
      <c r="MM414" s="4"/>
      <c r="MN414" s="4"/>
      <c r="MO414" s="4"/>
      <c r="MP414" s="4"/>
      <c r="MQ414" s="4"/>
      <c r="MR414" s="4"/>
      <c r="MS414" s="4"/>
      <c r="MT414" s="4"/>
      <c r="MU414" s="4"/>
      <c r="MV414" s="4"/>
      <c r="MW414" s="4"/>
      <c r="MX414" s="4"/>
      <c r="MY414" s="4"/>
      <c r="MZ414" s="4"/>
      <c r="NA414" s="4"/>
      <c r="NB414" s="4"/>
      <c r="NC414" s="4"/>
      <c r="ND414" s="4"/>
      <c r="NE414" s="4"/>
      <c r="NF414" s="4"/>
      <c r="NG414" s="4"/>
      <c r="NH414" s="4"/>
      <c r="NI414" s="4"/>
      <c r="NJ414" s="4"/>
      <c r="NK414" s="4"/>
      <c r="NL414" s="4"/>
      <c r="NM414" s="4"/>
      <c r="NN414" s="4"/>
      <c r="NO414" s="4"/>
      <c r="NP414" s="4"/>
      <c r="NQ414" s="4"/>
      <c r="NR414" s="4"/>
      <c r="NS414" s="4"/>
      <c r="NT414" s="4"/>
      <c r="NU414" s="4"/>
      <c r="NV414" s="4"/>
      <c r="NW414" s="4"/>
      <c r="NX414" s="4"/>
      <c r="NY414" s="4"/>
      <c r="NZ414" s="4"/>
      <c r="OA414" s="4"/>
      <c r="OB414" s="4"/>
      <c r="OC414" s="4"/>
      <c r="OD414" s="4"/>
      <c r="OE414" s="4"/>
      <c r="OF414" s="4"/>
      <c r="OG414" s="4"/>
      <c r="OH414" s="4"/>
      <c r="OI414" s="4"/>
      <c r="OJ414" s="4"/>
      <c r="OK414" s="4"/>
      <c r="OL414" s="4"/>
      <c r="OM414" s="4"/>
      <c r="ON414" s="4"/>
      <c r="OO414" s="4"/>
      <c r="OP414" s="4"/>
      <c r="OQ414" s="4"/>
      <c r="OR414" s="4"/>
      <c r="OS414" s="4"/>
      <c r="OT414" s="4"/>
      <c r="OU414" s="4"/>
      <c r="OV414" s="4"/>
      <c r="OW414" s="4"/>
      <c r="OX414" s="4"/>
      <c r="OY414" s="4"/>
      <c r="OZ414" s="4"/>
      <c r="PA414" s="4"/>
      <c r="PB414" s="4"/>
      <c r="PC414" s="4"/>
      <c r="PD414" s="4"/>
      <c r="PE414" s="4"/>
      <c r="PF414" s="4"/>
      <c r="PG414" s="4"/>
      <c r="PH414" s="4"/>
      <c r="PI414" s="4"/>
      <c r="PJ414" s="4"/>
      <c r="PK414" s="4"/>
      <c r="PL414" s="4"/>
      <c r="PM414" s="4"/>
      <c r="PN414" s="4"/>
      <c r="PO414" s="4"/>
      <c r="PP414" s="4"/>
      <c r="PQ414" s="4"/>
      <c r="PR414" s="4"/>
      <c r="PS414" s="4"/>
      <c r="PT414" s="4"/>
      <c r="PU414" s="4"/>
      <c r="PV414" s="4"/>
      <c r="PW414" s="4"/>
      <c r="PX414" s="4"/>
      <c r="PY414" s="4"/>
      <c r="PZ414" s="4"/>
      <c r="QA414" s="4"/>
      <c r="QB414" s="4"/>
      <c r="QC414" s="4"/>
      <c r="QD414" s="4"/>
      <c r="QE414" s="4"/>
      <c r="QF414" s="4"/>
      <c r="QG414" s="4"/>
      <c r="QH414" s="4"/>
      <c r="QI414" s="4"/>
      <c r="QJ414" s="4"/>
      <c r="QK414" s="4"/>
      <c r="QL414" s="4"/>
      <c r="QM414" s="4"/>
      <c r="QN414" s="4"/>
      <c r="QO414" s="4"/>
      <c r="QP414" s="4"/>
      <c r="QQ414" s="4"/>
      <c r="QR414" s="4"/>
      <c r="QS414" s="4"/>
      <c r="QT414" s="4"/>
      <c r="QU414" s="4"/>
      <c r="QV414" s="4"/>
      <c r="QW414" s="4"/>
      <c r="QX414" s="4"/>
      <c r="QY414" s="4"/>
      <c r="QZ414" s="4"/>
      <c r="RA414" s="4"/>
      <c r="RB414" s="4"/>
      <c r="RC414" s="4"/>
      <c r="RD414" s="4"/>
      <c r="RE414" s="4"/>
      <c r="RF414" s="4"/>
      <c r="RG414" s="4"/>
      <c r="RH414" s="4"/>
      <c r="RI414" s="4"/>
      <c r="RJ414" s="4"/>
      <c r="RK414" s="4"/>
    </row>
    <row r="415" ht="13.75" spans="1:479">
      <c r="A415" s="88" t="s">
        <v>12440</v>
      </c>
      <c r="B415" s="88" t="s">
        <v>9457</v>
      </c>
      <c r="C415" s="88" t="s">
        <v>9456</v>
      </c>
      <c r="D415" s="169" t="s">
        <v>12266</v>
      </c>
      <c r="E415" s="170">
        <v>2</v>
      </c>
      <c r="F415" s="170">
        <v>522</v>
      </c>
      <c r="G415" s="170">
        <f t="shared" si="7"/>
        <v>1044</v>
      </c>
      <c r="H415" s="94"/>
      <c r="I415" s="95"/>
      <c r="J415" s="95"/>
      <c r="K415" s="95"/>
      <c r="L415" s="95"/>
      <c r="M415" s="97"/>
      <c r="N415" s="94"/>
      <c r="O415" s="95"/>
      <c r="P415" s="95"/>
      <c r="Q415" s="95"/>
      <c r="R415" s="97"/>
      <c r="S415" s="91"/>
      <c r="T415" s="92"/>
      <c r="U415" s="113">
        <v>74</v>
      </c>
      <c r="V415" s="92">
        <v>66</v>
      </c>
      <c r="W415" s="92">
        <v>55</v>
      </c>
      <c r="X415" s="93">
        <v>38</v>
      </c>
      <c r="Y415" s="91"/>
      <c r="Z415" s="113"/>
      <c r="AA415" s="113">
        <v>54</v>
      </c>
      <c r="AB415" s="92">
        <v>74</v>
      </c>
      <c r="AC415" s="92">
        <v>46</v>
      </c>
      <c r="AD415" s="93">
        <v>38</v>
      </c>
      <c r="AE415" s="94"/>
      <c r="AF415" s="94"/>
      <c r="AG415" s="94"/>
      <c r="AH415" s="94"/>
      <c r="AI415" s="94"/>
      <c r="AJ415" s="94"/>
      <c r="AK415" s="94"/>
      <c r="AL415" s="91"/>
      <c r="AM415" s="91"/>
      <c r="AN415" s="167">
        <v>62</v>
      </c>
      <c r="AO415" s="167">
        <v>80</v>
      </c>
      <c r="AP415" s="167">
        <v>44</v>
      </c>
      <c r="AQ415" s="167">
        <v>38</v>
      </c>
      <c r="AR415" s="94"/>
      <c r="AS415" s="96"/>
      <c r="AT415" s="96"/>
      <c r="AU415" s="96"/>
      <c r="AV415" s="95"/>
      <c r="AW415" s="95"/>
      <c r="AX415" s="97"/>
      <c r="AY415" s="97"/>
      <c r="AZ415" s="97"/>
      <c r="BA415" s="97"/>
      <c r="BB415" s="97"/>
      <c r="BC415" s="98" t="s">
        <v>12270</v>
      </c>
      <c r="BD415" s="98" t="s">
        <v>12271</v>
      </c>
      <c r="BE415" s="98"/>
      <c r="BF415" s="111" t="s">
        <v>12272</v>
      </c>
      <c r="BG415" s="103"/>
      <c r="BH415" s="103"/>
      <c r="BI415" s="103"/>
      <c r="BJ415" s="98"/>
      <c r="BK415" s="98"/>
      <c r="BL415" s="98"/>
      <c r="BM415" s="98"/>
      <c r="BN415" s="98"/>
      <c r="BO415" s="4"/>
      <c r="BP415" s="4"/>
      <c r="BQ415" s="4"/>
      <c r="BR415" s="4"/>
      <c r="BS415" s="4"/>
      <c r="BT415" s="98"/>
      <c r="BU415" s="98"/>
      <c r="BV415" s="98"/>
      <c r="BW415" s="98"/>
      <c r="BX415" s="98"/>
      <c r="BY415" s="4"/>
      <c r="BZ415" s="4"/>
      <c r="CA415" s="4"/>
      <c r="CB415" s="4" t="s">
        <v>12273</v>
      </c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  <c r="JW415" s="4"/>
      <c r="JX415" s="4"/>
      <c r="JY415" s="4"/>
      <c r="JZ415" s="4"/>
      <c r="KA415" s="4"/>
      <c r="KB415" s="4"/>
      <c r="KC415" s="4"/>
      <c r="KD415" s="4"/>
      <c r="KE415" s="4"/>
      <c r="KF415" s="4"/>
      <c r="KG415" s="4"/>
      <c r="KH415" s="4"/>
      <c r="KI415" s="4"/>
      <c r="KJ415" s="4"/>
      <c r="KK415" s="4"/>
      <c r="KL415" s="4"/>
      <c r="KM415" s="4"/>
      <c r="KN415" s="4"/>
      <c r="KO415" s="4"/>
      <c r="KP415" s="4"/>
      <c r="KQ415" s="4"/>
      <c r="KR415" s="4"/>
      <c r="KS415" s="4"/>
      <c r="KT415" s="4"/>
      <c r="KU415" s="4"/>
      <c r="KV415" s="4"/>
      <c r="KW415" s="4"/>
      <c r="KX415" s="4"/>
      <c r="KY415" s="4"/>
      <c r="KZ415" s="4"/>
      <c r="LA415" s="4"/>
      <c r="LB415" s="4"/>
      <c r="LC415" s="4"/>
      <c r="LD415" s="4"/>
      <c r="LE415" s="4"/>
      <c r="LF415" s="4"/>
      <c r="LG415" s="4"/>
      <c r="LH415" s="4"/>
      <c r="LI415" s="4"/>
      <c r="LJ415" s="4"/>
      <c r="LK415" s="4"/>
      <c r="LL415" s="4"/>
      <c r="LM415" s="4"/>
      <c r="LN415" s="4"/>
      <c r="LO415" s="4"/>
      <c r="LP415" s="4"/>
      <c r="LQ415" s="4"/>
      <c r="LR415" s="4"/>
      <c r="LS415" s="4"/>
      <c r="LT415" s="4"/>
      <c r="LU415" s="4"/>
      <c r="LV415" s="4"/>
      <c r="LW415" s="4"/>
      <c r="LX415" s="4"/>
      <c r="LY415" s="4"/>
      <c r="LZ415" s="4"/>
      <c r="MA415" s="4"/>
      <c r="MB415" s="4"/>
      <c r="MC415" s="4"/>
      <c r="MD415" s="4"/>
      <c r="ME415" s="4"/>
      <c r="MF415" s="4"/>
      <c r="MG415" s="4"/>
      <c r="MH415" s="4"/>
      <c r="MI415" s="4"/>
      <c r="MJ415" s="4"/>
      <c r="MK415" s="4"/>
      <c r="ML415" s="4"/>
      <c r="MM415" s="4"/>
      <c r="MN415" s="4"/>
      <c r="MO415" s="4"/>
      <c r="MP415" s="4"/>
      <c r="MQ415" s="4"/>
      <c r="MR415" s="4"/>
      <c r="MS415" s="4"/>
      <c r="MT415" s="4"/>
      <c r="MU415" s="4"/>
      <c r="MV415" s="4"/>
      <c r="MW415" s="4"/>
      <c r="MX415" s="4"/>
      <c r="MY415" s="4"/>
      <c r="MZ415" s="4"/>
      <c r="NA415" s="4"/>
      <c r="NB415" s="4"/>
      <c r="NC415" s="4"/>
      <c r="ND415" s="4"/>
      <c r="NE415" s="4"/>
      <c r="NF415" s="4"/>
      <c r="NG415" s="4"/>
      <c r="NH415" s="4"/>
      <c r="NI415" s="4"/>
      <c r="NJ415" s="4"/>
      <c r="NK415" s="4"/>
      <c r="NL415" s="4"/>
      <c r="NM415" s="4"/>
      <c r="NN415" s="4"/>
      <c r="NO415" s="4"/>
      <c r="NP415" s="4"/>
      <c r="NQ415" s="4"/>
      <c r="NR415" s="4"/>
      <c r="NS415" s="4"/>
      <c r="NT415" s="4"/>
      <c r="NU415" s="4"/>
      <c r="NV415" s="4"/>
      <c r="NW415" s="4"/>
      <c r="NX415" s="4"/>
      <c r="NY415" s="4"/>
      <c r="NZ415" s="4"/>
      <c r="OA415" s="4"/>
      <c r="OB415" s="4"/>
      <c r="OC415" s="4"/>
      <c r="OD415" s="4"/>
      <c r="OE415" s="4"/>
      <c r="OF415" s="4"/>
      <c r="OG415" s="4"/>
      <c r="OH415" s="4"/>
      <c r="OI415" s="4"/>
      <c r="OJ415" s="4"/>
      <c r="OK415" s="4"/>
      <c r="OL415" s="4"/>
      <c r="OM415" s="4"/>
      <c r="ON415" s="4"/>
      <c r="OO415" s="4"/>
      <c r="OP415" s="4"/>
      <c r="OQ415" s="4"/>
      <c r="OR415" s="4"/>
      <c r="OS415" s="4"/>
      <c r="OT415" s="4"/>
      <c r="OU415" s="4"/>
      <c r="OV415" s="4"/>
      <c r="OW415" s="4"/>
      <c r="OX415" s="4"/>
      <c r="OY415" s="4"/>
      <c r="OZ415" s="4"/>
      <c r="PA415" s="4"/>
      <c r="PB415" s="4"/>
      <c r="PC415" s="4"/>
      <c r="PD415" s="4"/>
      <c r="PE415" s="4"/>
      <c r="PF415" s="4"/>
      <c r="PG415" s="4"/>
      <c r="PH415" s="4"/>
      <c r="PI415" s="4"/>
      <c r="PJ415" s="4"/>
      <c r="PK415" s="4"/>
      <c r="PL415" s="4"/>
      <c r="PM415" s="4"/>
      <c r="PN415" s="4"/>
      <c r="PO415" s="4"/>
      <c r="PP415" s="4"/>
      <c r="PQ415" s="4"/>
      <c r="PR415" s="4"/>
      <c r="PS415" s="4"/>
      <c r="PT415" s="4"/>
      <c r="PU415" s="4"/>
      <c r="PV415" s="4"/>
      <c r="PW415" s="4"/>
      <c r="PX415" s="4"/>
      <c r="PY415" s="4"/>
      <c r="PZ415" s="4"/>
      <c r="QA415" s="4"/>
      <c r="QB415" s="4"/>
      <c r="QC415" s="4"/>
      <c r="QD415" s="4"/>
      <c r="QE415" s="4"/>
      <c r="QF415" s="4"/>
      <c r="QG415" s="4"/>
      <c r="QH415" s="4"/>
      <c r="QI415" s="4"/>
      <c r="QJ415" s="4"/>
      <c r="QK415" s="4"/>
      <c r="QL415" s="4"/>
      <c r="QM415" s="4"/>
      <c r="QN415" s="4"/>
      <c r="QO415" s="4"/>
      <c r="QP415" s="4"/>
      <c r="QQ415" s="4"/>
      <c r="QR415" s="4"/>
      <c r="QS415" s="4"/>
      <c r="QT415" s="4"/>
      <c r="QU415" s="4"/>
      <c r="QV415" s="4"/>
      <c r="QW415" s="4"/>
      <c r="QX415" s="4"/>
      <c r="QY415" s="4"/>
      <c r="QZ415" s="4"/>
      <c r="RA415" s="4"/>
      <c r="RB415" s="4"/>
      <c r="RC415" s="4"/>
      <c r="RD415" s="4"/>
      <c r="RE415" s="4"/>
      <c r="RF415" s="4"/>
      <c r="RG415" s="4"/>
      <c r="RH415" s="4"/>
      <c r="RI415" s="4"/>
      <c r="RJ415" s="4"/>
      <c r="RK415" s="4"/>
    </row>
    <row r="416" ht="13.75" spans="1:479">
      <c r="A416" s="88" t="s">
        <v>12440</v>
      </c>
      <c r="B416" s="88" t="s">
        <v>9457</v>
      </c>
      <c r="C416" s="88" t="s">
        <v>9456</v>
      </c>
      <c r="D416" s="169" t="s">
        <v>494</v>
      </c>
      <c r="E416" s="88">
        <v>2</v>
      </c>
      <c r="F416" s="88">
        <v>126</v>
      </c>
      <c r="G416" s="170">
        <f t="shared" si="7"/>
        <v>252</v>
      </c>
      <c r="H416" s="94"/>
      <c r="I416" s="95"/>
      <c r="J416" s="95"/>
      <c r="K416" s="95"/>
      <c r="L416" s="95"/>
      <c r="M416" s="97"/>
      <c r="N416" s="94"/>
      <c r="O416" s="95"/>
      <c r="P416" s="95"/>
      <c r="Q416" s="95"/>
      <c r="R416" s="97"/>
      <c r="S416" s="91"/>
      <c r="T416" s="92"/>
      <c r="U416" s="113">
        <v>32</v>
      </c>
      <c r="V416" s="92">
        <v>18</v>
      </c>
      <c r="W416" s="92">
        <v>39</v>
      </c>
      <c r="X416" s="93">
        <v>38</v>
      </c>
      <c r="Y416" s="91"/>
      <c r="Z416" s="113"/>
      <c r="AA416" s="113">
        <v>20</v>
      </c>
      <c r="AB416" s="92">
        <v>19</v>
      </c>
      <c r="AC416" s="92">
        <v>41</v>
      </c>
      <c r="AD416" s="93">
        <v>38</v>
      </c>
      <c r="AE416" s="94"/>
      <c r="AF416" s="96"/>
      <c r="AG416" s="96"/>
      <c r="AH416" s="95"/>
      <c r="AI416" s="95"/>
      <c r="AJ416" s="95"/>
      <c r="AK416" s="95"/>
      <c r="AL416" s="91"/>
      <c r="AM416" s="113"/>
      <c r="AN416" s="132">
        <v>27</v>
      </c>
      <c r="AO416" s="133">
        <v>23</v>
      </c>
      <c r="AP416" s="133">
        <v>58</v>
      </c>
      <c r="AQ416" s="117">
        <v>38</v>
      </c>
      <c r="AR416" s="94"/>
      <c r="AS416" s="96"/>
      <c r="AT416" s="96"/>
      <c r="AU416" s="96"/>
      <c r="AV416" s="95"/>
      <c r="AW416" s="95"/>
      <c r="AX416" s="97"/>
      <c r="AY416" s="97"/>
      <c r="AZ416" s="97"/>
      <c r="BA416" s="97"/>
      <c r="BB416" s="97"/>
      <c r="BC416" s="98" t="s">
        <v>12274</v>
      </c>
      <c r="BD416" s="98" t="s">
        <v>12275</v>
      </c>
      <c r="BE416" s="98"/>
      <c r="BF416" s="111" t="s">
        <v>12272</v>
      </c>
      <c r="BG416" s="103"/>
      <c r="BH416" s="103"/>
      <c r="BI416" s="103"/>
      <c r="BJ416" s="98"/>
      <c r="BK416" s="98"/>
      <c r="BL416" s="98"/>
      <c r="BM416" s="98"/>
      <c r="BN416" s="98"/>
      <c r="BO416" s="4"/>
      <c r="BP416" s="4"/>
      <c r="BQ416" s="4"/>
      <c r="BR416" s="4"/>
      <c r="BS416" s="4"/>
      <c r="BT416" s="98"/>
      <c r="BU416" s="98"/>
      <c r="BV416" s="98"/>
      <c r="BW416" s="98"/>
      <c r="BX416" s="98"/>
      <c r="BY416" s="4"/>
      <c r="BZ416" s="4"/>
      <c r="CA416" s="4"/>
      <c r="CB416" s="4" t="s">
        <v>12273</v>
      </c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  <c r="JW416" s="4"/>
      <c r="JX416" s="4"/>
      <c r="JY416" s="4"/>
      <c r="JZ416" s="4"/>
      <c r="KA416" s="4"/>
      <c r="KB416" s="4"/>
      <c r="KC416" s="4"/>
      <c r="KD416" s="4"/>
      <c r="KE416" s="4"/>
      <c r="KF416" s="4"/>
      <c r="KG416" s="4"/>
      <c r="KH416" s="4"/>
      <c r="KI416" s="4"/>
      <c r="KJ416" s="4"/>
      <c r="KK416" s="4"/>
      <c r="KL416" s="4"/>
      <c r="KM416" s="4"/>
      <c r="KN416" s="4"/>
      <c r="KO416" s="4"/>
      <c r="KP416" s="4"/>
      <c r="KQ416" s="4"/>
      <c r="KR416" s="4"/>
      <c r="KS416" s="4"/>
      <c r="KT416" s="4"/>
      <c r="KU416" s="4"/>
      <c r="KV416" s="4"/>
      <c r="KW416" s="4"/>
      <c r="KX416" s="4"/>
      <c r="KY416" s="4"/>
      <c r="KZ416" s="4"/>
      <c r="LA416" s="4"/>
      <c r="LB416" s="4"/>
      <c r="LC416" s="4"/>
      <c r="LD416" s="4"/>
      <c r="LE416" s="4"/>
      <c r="LF416" s="4"/>
      <c r="LG416" s="4"/>
      <c r="LH416" s="4"/>
      <c r="LI416" s="4"/>
      <c r="LJ416" s="4"/>
      <c r="LK416" s="4"/>
      <c r="LL416" s="4"/>
      <c r="LM416" s="4"/>
      <c r="LN416" s="4"/>
      <c r="LO416" s="4"/>
      <c r="LP416" s="4"/>
      <c r="LQ416" s="4"/>
      <c r="LR416" s="4"/>
      <c r="LS416" s="4"/>
      <c r="LT416" s="4"/>
      <c r="LU416" s="4"/>
      <c r="LV416" s="4"/>
      <c r="LW416" s="4"/>
      <c r="LX416" s="4"/>
      <c r="LY416" s="4"/>
      <c r="LZ416" s="4"/>
      <c r="MA416" s="4"/>
      <c r="MB416" s="4"/>
      <c r="MC416" s="4"/>
      <c r="MD416" s="4"/>
      <c r="ME416" s="4"/>
      <c r="MF416" s="4"/>
      <c r="MG416" s="4"/>
      <c r="MH416" s="4"/>
      <c r="MI416" s="4"/>
      <c r="MJ416" s="4"/>
      <c r="MK416" s="4"/>
      <c r="ML416" s="4"/>
      <c r="MM416" s="4"/>
      <c r="MN416" s="4"/>
      <c r="MO416" s="4"/>
      <c r="MP416" s="4"/>
      <c r="MQ416" s="4"/>
      <c r="MR416" s="4"/>
      <c r="MS416" s="4"/>
      <c r="MT416" s="4"/>
      <c r="MU416" s="4"/>
      <c r="MV416" s="4"/>
      <c r="MW416" s="4"/>
      <c r="MX416" s="4"/>
      <c r="MY416" s="4"/>
      <c r="MZ416" s="4"/>
      <c r="NA416" s="4"/>
      <c r="NB416" s="4"/>
      <c r="NC416" s="4"/>
      <c r="ND416" s="4"/>
      <c r="NE416" s="4"/>
      <c r="NF416" s="4"/>
      <c r="NG416" s="4"/>
      <c r="NH416" s="4"/>
      <c r="NI416" s="4"/>
      <c r="NJ416" s="4"/>
      <c r="NK416" s="4"/>
      <c r="NL416" s="4"/>
      <c r="NM416" s="4"/>
      <c r="NN416" s="4"/>
      <c r="NO416" s="4"/>
      <c r="NP416" s="4"/>
      <c r="NQ416" s="4"/>
      <c r="NR416" s="4"/>
      <c r="NS416" s="4"/>
      <c r="NT416" s="4"/>
      <c r="NU416" s="4"/>
      <c r="NV416" s="4"/>
      <c r="NW416" s="4"/>
      <c r="NX416" s="4"/>
      <c r="NY416" s="4"/>
      <c r="NZ416" s="4"/>
      <c r="OA416" s="4"/>
      <c r="OB416" s="4"/>
      <c r="OC416" s="4"/>
      <c r="OD416" s="4"/>
      <c r="OE416" s="4"/>
      <c r="OF416" s="4"/>
      <c r="OG416" s="4"/>
      <c r="OH416" s="4"/>
      <c r="OI416" s="4"/>
      <c r="OJ416" s="4"/>
      <c r="OK416" s="4"/>
      <c r="OL416" s="4"/>
      <c r="OM416" s="4"/>
      <c r="ON416" s="4"/>
      <c r="OO416" s="4"/>
      <c r="OP416" s="4"/>
      <c r="OQ416" s="4"/>
      <c r="OR416" s="4"/>
      <c r="OS416" s="4"/>
      <c r="OT416" s="4"/>
      <c r="OU416" s="4"/>
      <c r="OV416" s="4"/>
      <c r="OW416" s="4"/>
      <c r="OX416" s="4"/>
      <c r="OY416" s="4"/>
      <c r="OZ416" s="4"/>
      <c r="PA416" s="4"/>
      <c r="PB416" s="4"/>
      <c r="PC416" s="4"/>
      <c r="PD416" s="4"/>
      <c r="PE416" s="4"/>
      <c r="PF416" s="4"/>
      <c r="PG416" s="4"/>
      <c r="PH416" s="4"/>
      <c r="PI416" s="4"/>
      <c r="PJ416" s="4"/>
      <c r="PK416" s="4"/>
      <c r="PL416" s="4"/>
      <c r="PM416" s="4"/>
      <c r="PN416" s="4"/>
      <c r="PO416" s="4"/>
      <c r="PP416" s="4"/>
      <c r="PQ416" s="4"/>
      <c r="PR416" s="4"/>
      <c r="PS416" s="4"/>
      <c r="PT416" s="4"/>
      <c r="PU416" s="4"/>
      <c r="PV416" s="4"/>
      <c r="PW416" s="4"/>
      <c r="PX416" s="4"/>
      <c r="PY416" s="4"/>
      <c r="PZ416" s="4"/>
      <c r="QA416" s="4"/>
      <c r="QB416" s="4"/>
      <c r="QC416" s="4"/>
      <c r="QD416" s="4"/>
      <c r="QE416" s="4"/>
      <c r="QF416" s="4"/>
      <c r="QG416" s="4"/>
      <c r="QH416" s="4"/>
      <c r="QI416" s="4"/>
      <c r="QJ416" s="4"/>
      <c r="QK416" s="4"/>
      <c r="QL416" s="4"/>
      <c r="QM416" s="4"/>
      <c r="QN416" s="4"/>
      <c r="QO416" s="4"/>
      <c r="QP416" s="4"/>
      <c r="QQ416" s="4"/>
      <c r="QR416" s="4"/>
      <c r="QS416" s="4"/>
      <c r="QT416" s="4"/>
      <c r="QU416" s="4"/>
      <c r="QV416" s="4"/>
      <c r="QW416" s="4"/>
      <c r="QX416" s="4"/>
      <c r="QY416" s="4"/>
      <c r="QZ416" s="4"/>
      <c r="RA416" s="4"/>
      <c r="RB416" s="4"/>
      <c r="RC416" s="4"/>
      <c r="RD416" s="4"/>
      <c r="RE416" s="4"/>
      <c r="RF416" s="4"/>
      <c r="RG416" s="4"/>
      <c r="RH416" s="4"/>
      <c r="RI416" s="4"/>
      <c r="RJ416" s="4"/>
      <c r="RK416" s="4"/>
    </row>
    <row r="417" ht="13.75" spans="1:479">
      <c r="A417" s="88" t="s">
        <v>12440</v>
      </c>
      <c r="B417" s="88" t="s">
        <v>9457</v>
      </c>
      <c r="C417" s="88" t="s">
        <v>9459</v>
      </c>
      <c r="D417" s="169" t="s">
        <v>12266</v>
      </c>
      <c r="E417" s="170">
        <v>2</v>
      </c>
      <c r="F417" s="170">
        <v>522</v>
      </c>
      <c r="G417" s="170">
        <f t="shared" si="7"/>
        <v>1044</v>
      </c>
      <c r="H417" s="94"/>
      <c r="I417" s="95"/>
      <c r="J417" s="95"/>
      <c r="K417" s="95"/>
      <c r="L417" s="95"/>
      <c r="M417" s="97"/>
      <c r="N417" s="94"/>
      <c r="O417" s="95"/>
      <c r="P417" s="95"/>
      <c r="Q417" s="95"/>
      <c r="R417" s="97"/>
      <c r="S417" s="91"/>
      <c r="T417" s="92"/>
      <c r="U417" s="113"/>
      <c r="V417" s="92"/>
      <c r="W417" s="92"/>
      <c r="X417" s="93"/>
      <c r="Y417" s="91"/>
      <c r="Z417" s="113"/>
      <c r="AA417" s="113"/>
      <c r="AB417" s="92"/>
      <c r="AC417" s="92"/>
      <c r="AD417" s="93"/>
      <c r="AE417" s="94"/>
      <c r="AF417" s="94"/>
      <c r="AG417" s="94"/>
      <c r="AH417" s="94"/>
      <c r="AI417" s="94"/>
      <c r="AJ417" s="94"/>
      <c r="AK417" s="94"/>
      <c r="AL417" s="91"/>
      <c r="AM417" s="91"/>
      <c r="AN417" s="167"/>
      <c r="AO417" s="167"/>
      <c r="AP417" s="167"/>
      <c r="AQ417" s="167"/>
      <c r="AR417" s="94"/>
      <c r="AS417" s="96"/>
      <c r="AT417" s="96"/>
      <c r="AU417" s="96"/>
      <c r="AV417" s="95"/>
      <c r="AW417" s="95"/>
      <c r="AX417" s="97"/>
      <c r="AY417" s="97"/>
      <c r="AZ417" s="97"/>
      <c r="BA417" s="97"/>
      <c r="BB417" s="97"/>
      <c r="BC417" s="98" t="s">
        <v>12271</v>
      </c>
      <c r="BD417" s="98" t="s">
        <v>12270</v>
      </c>
      <c r="BE417" s="98"/>
      <c r="BF417" s="111" t="s">
        <v>12272</v>
      </c>
      <c r="BG417" s="103"/>
      <c r="BH417" s="103"/>
      <c r="BI417" s="103"/>
      <c r="BJ417" s="98"/>
      <c r="BK417" s="98"/>
      <c r="BL417" s="98"/>
      <c r="BM417" s="98"/>
      <c r="BN417" s="98"/>
      <c r="BO417" s="4"/>
      <c r="BP417" s="4"/>
      <c r="BQ417" s="4"/>
      <c r="BR417" s="4"/>
      <c r="BS417" s="4"/>
      <c r="BT417" s="98"/>
      <c r="BU417" s="98"/>
      <c r="BV417" s="98"/>
      <c r="BW417" s="98"/>
      <c r="BX417" s="98"/>
      <c r="BY417" s="4"/>
      <c r="BZ417" s="4"/>
      <c r="CA417" s="4"/>
      <c r="CB417" s="4" t="s">
        <v>12273</v>
      </c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  <c r="JW417" s="4"/>
      <c r="JX417" s="4"/>
      <c r="JY417" s="4"/>
      <c r="JZ417" s="4"/>
      <c r="KA417" s="4"/>
      <c r="KB417" s="4"/>
      <c r="KC417" s="4"/>
      <c r="KD417" s="4"/>
      <c r="KE417" s="4"/>
      <c r="KF417" s="4"/>
      <c r="KG417" s="4"/>
      <c r="KH417" s="4"/>
      <c r="KI417" s="4"/>
      <c r="KJ417" s="4"/>
      <c r="KK417" s="4"/>
      <c r="KL417" s="4"/>
      <c r="KM417" s="4"/>
      <c r="KN417" s="4"/>
      <c r="KO417" s="4"/>
      <c r="KP417" s="4"/>
      <c r="KQ417" s="4"/>
      <c r="KR417" s="4"/>
      <c r="KS417" s="4"/>
      <c r="KT417" s="4"/>
      <c r="KU417" s="4"/>
      <c r="KV417" s="4"/>
      <c r="KW417" s="4"/>
      <c r="KX417" s="4"/>
      <c r="KY417" s="4"/>
      <c r="KZ417" s="4"/>
      <c r="LA417" s="4"/>
      <c r="LB417" s="4"/>
      <c r="LC417" s="4"/>
      <c r="LD417" s="4"/>
      <c r="LE417" s="4"/>
      <c r="LF417" s="4"/>
      <c r="LG417" s="4"/>
      <c r="LH417" s="4"/>
      <c r="LI417" s="4"/>
      <c r="LJ417" s="4"/>
      <c r="LK417" s="4"/>
      <c r="LL417" s="4"/>
      <c r="LM417" s="4"/>
      <c r="LN417" s="4"/>
      <c r="LO417" s="4"/>
      <c r="LP417" s="4"/>
      <c r="LQ417" s="4"/>
      <c r="LR417" s="4"/>
      <c r="LS417" s="4"/>
      <c r="LT417" s="4"/>
      <c r="LU417" s="4"/>
      <c r="LV417" s="4"/>
      <c r="LW417" s="4"/>
      <c r="LX417" s="4"/>
      <c r="LY417" s="4"/>
      <c r="LZ417" s="4"/>
      <c r="MA417" s="4"/>
      <c r="MB417" s="4"/>
      <c r="MC417" s="4"/>
      <c r="MD417" s="4"/>
      <c r="ME417" s="4"/>
      <c r="MF417" s="4"/>
      <c r="MG417" s="4"/>
      <c r="MH417" s="4"/>
      <c r="MI417" s="4"/>
      <c r="MJ417" s="4"/>
      <c r="MK417" s="4"/>
      <c r="ML417" s="4"/>
      <c r="MM417" s="4"/>
      <c r="MN417" s="4"/>
      <c r="MO417" s="4"/>
      <c r="MP417" s="4"/>
      <c r="MQ417" s="4"/>
      <c r="MR417" s="4"/>
      <c r="MS417" s="4"/>
      <c r="MT417" s="4"/>
      <c r="MU417" s="4"/>
      <c r="MV417" s="4"/>
      <c r="MW417" s="4"/>
      <c r="MX417" s="4"/>
      <c r="MY417" s="4"/>
      <c r="MZ417" s="4"/>
      <c r="NA417" s="4"/>
      <c r="NB417" s="4"/>
      <c r="NC417" s="4"/>
      <c r="ND417" s="4"/>
      <c r="NE417" s="4"/>
      <c r="NF417" s="4"/>
      <c r="NG417" s="4"/>
      <c r="NH417" s="4"/>
      <c r="NI417" s="4"/>
      <c r="NJ417" s="4"/>
      <c r="NK417" s="4"/>
      <c r="NL417" s="4"/>
      <c r="NM417" s="4"/>
      <c r="NN417" s="4"/>
      <c r="NO417" s="4"/>
      <c r="NP417" s="4"/>
      <c r="NQ417" s="4"/>
      <c r="NR417" s="4"/>
      <c r="NS417" s="4"/>
      <c r="NT417" s="4"/>
      <c r="NU417" s="4"/>
      <c r="NV417" s="4"/>
      <c r="NW417" s="4"/>
      <c r="NX417" s="4"/>
      <c r="NY417" s="4"/>
      <c r="NZ417" s="4"/>
      <c r="OA417" s="4"/>
      <c r="OB417" s="4"/>
      <c r="OC417" s="4"/>
      <c r="OD417" s="4"/>
      <c r="OE417" s="4"/>
      <c r="OF417" s="4"/>
      <c r="OG417" s="4"/>
      <c r="OH417" s="4"/>
      <c r="OI417" s="4"/>
      <c r="OJ417" s="4"/>
      <c r="OK417" s="4"/>
      <c r="OL417" s="4"/>
      <c r="OM417" s="4"/>
      <c r="ON417" s="4"/>
      <c r="OO417" s="4"/>
      <c r="OP417" s="4"/>
      <c r="OQ417" s="4"/>
      <c r="OR417" s="4"/>
      <c r="OS417" s="4"/>
      <c r="OT417" s="4"/>
      <c r="OU417" s="4"/>
      <c r="OV417" s="4"/>
      <c r="OW417" s="4"/>
      <c r="OX417" s="4"/>
      <c r="OY417" s="4"/>
      <c r="OZ417" s="4"/>
      <c r="PA417" s="4"/>
      <c r="PB417" s="4"/>
      <c r="PC417" s="4"/>
      <c r="PD417" s="4"/>
      <c r="PE417" s="4"/>
      <c r="PF417" s="4"/>
      <c r="PG417" s="4"/>
      <c r="PH417" s="4"/>
      <c r="PI417" s="4"/>
      <c r="PJ417" s="4"/>
      <c r="PK417" s="4"/>
      <c r="PL417" s="4"/>
      <c r="PM417" s="4"/>
      <c r="PN417" s="4"/>
      <c r="PO417" s="4"/>
      <c r="PP417" s="4"/>
      <c r="PQ417" s="4"/>
      <c r="PR417" s="4"/>
      <c r="PS417" s="4"/>
      <c r="PT417" s="4"/>
      <c r="PU417" s="4"/>
      <c r="PV417" s="4"/>
      <c r="PW417" s="4"/>
      <c r="PX417" s="4"/>
      <c r="PY417" s="4"/>
      <c r="PZ417" s="4"/>
      <c r="QA417" s="4"/>
      <c r="QB417" s="4"/>
      <c r="QC417" s="4"/>
      <c r="QD417" s="4"/>
      <c r="QE417" s="4"/>
      <c r="QF417" s="4"/>
      <c r="QG417" s="4"/>
      <c r="QH417" s="4"/>
      <c r="QI417" s="4"/>
      <c r="QJ417" s="4"/>
      <c r="QK417" s="4"/>
      <c r="QL417" s="4"/>
      <c r="QM417" s="4"/>
      <c r="QN417" s="4"/>
      <c r="QO417" s="4"/>
      <c r="QP417" s="4"/>
      <c r="QQ417" s="4"/>
      <c r="QR417" s="4"/>
      <c r="QS417" s="4"/>
      <c r="QT417" s="4"/>
      <c r="QU417" s="4"/>
      <c r="QV417" s="4"/>
      <c r="QW417" s="4"/>
      <c r="QX417" s="4"/>
      <c r="QY417" s="4"/>
      <c r="QZ417" s="4"/>
      <c r="RA417" s="4"/>
      <c r="RB417" s="4"/>
      <c r="RC417" s="4"/>
      <c r="RD417" s="4"/>
      <c r="RE417" s="4"/>
      <c r="RF417" s="4"/>
      <c r="RG417" s="4"/>
      <c r="RH417" s="4"/>
      <c r="RI417" s="4"/>
      <c r="RJ417" s="4"/>
      <c r="RK417" s="4"/>
    </row>
    <row r="418" ht="13.75" spans="1:479">
      <c r="A418" s="88" t="s">
        <v>12440</v>
      </c>
      <c r="B418" s="88" t="s">
        <v>9457</v>
      </c>
      <c r="C418" s="88" t="s">
        <v>9459</v>
      </c>
      <c r="D418" s="169" t="s">
        <v>494</v>
      </c>
      <c r="E418" s="88">
        <v>2</v>
      </c>
      <c r="F418" s="88">
        <v>126</v>
      </c>
      <c r="G418" s="170">
        <f t="shared" si="7"/>
        <v>252</v>
      </c>
      <c r="H418" s="94"/>
      <c r="I418" s="95"/>
      <c r="J418" s="95"/>
      <c r="K418" s="95"/>
      <c r="L418" s="95"/>
      <c r="M418" s="97"/>
      <c r="N418" s="94"/>
      <c r="O418" s="95"/>
      <c r="P418" s="95"/>
      <c r="Q418" s="95"/>
      <c r="R418" s="97"/>
      <c r="S418" s="91"/>
      <c r="T418" s="92"/>
      <c r="U418" s="113"/>
      <c r="V418" s="92"/>
      <c r="W418" s="92"/>
      <c r="X418" s="93"/>
      <c r="Y418" s="91"/>
      <c r="Z418" s="113"/>
      <c r="AA418" s="113"/>
      <c r="AB418" s="92"/>
      <c r="AC418" s="92"/>
      <c r="AD418" s="93"/>
      <c r="AE418" s="94"/>
      <c r="AF418" s="96"/>
      <c r="AG418" s="96"/>
      <c r="AH418" s="95"/>
      <c r="AI418" s="95"/>
      <c r="AJ418" s="95"/>
      <c r="AK418" s="95"/>
      <c r="AL418" s="91"/>
      <c r="AM418" s="113"/>
      <c r="AN418" s="132"/>
      <c r="AO418" s="133"/>
      <c r="AP418" s="133"/>
      <c r="AQ418" s="117"/>
      <c r="AR418" s="94"/>
      <c r="AS418" s="96"/>
      <c r="AT418" s="96"/>
      <c r="AU418" s="96"/>
      <c r="AV418" s="95"/>
      <c r="AW418" s="95"/>
      <c r="AX418" s="97"/>
      <c r="AY418" s="97"/>
      <c r="AZ418" s="97"/>
      <c r="BA418" s="97"/>
      <c r="BB418" s="97"/>
      <c r="BC418" s="98" t="s">
        <v>12275</v>
      </c>
      <c r="BD418" s="98" t="s">
        <v>12274</v>
      </c>
      <c r="BE418" s="98"/>
      <c r="BF418" s="111" t="s">
        <v>12272</v>
      </c>
      <c r="BG418" s="103"/>
      <c r="BH418" s="103"/>
      <c r="BI418" s="103"/>
      <c r="BJ418" s="98"/>
      <c r="BK418" s="98"/>
      <c r="BL418" s="98"/>
      <c r="BM418" s="98"/>
      <c r="BN418" s="98"/>
      <c r="BO418" s="4"/>
      <c r="BP418" s="4"/>
      <c r="BQ418" s="4"/>
      <c r="BR418" s="4"/>
      <c r="BS418" s="4"/>
      <c r="BT418" s="98"/>
      <c r="BU418" s="98"/>
      <c r="BV418" s="98"/>
      <c r="BW418" s="98"/>
      <c r="BX418" s="98"/>
      <c r="BY418" s="4"/>
      <c r="BZ418" s="4"/>
      <c r="CA418" s="4"/>
      <c r="CB418" s="4" t="s">
        <v>12273</v>
      </c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  <c r="JW418" s="4"/>
      <c r="JX418" s="4"/>
      <c r="JY418" s="4"/>
      <c r="JZ418" s="4"/>
      <c r="KA418" s="4"/>
      <c r="KB418" s="4"/>
      <c r="KC418" s="4"/>
      <c r="KD418" s="4"/>
      <c r="KE418" s="4"/>
      <c r="KF418" s="4"/>
      <c r="KG418" s="4"/>
      <c r="KH418" s="4"/>
      <c r="KI418" s="4"/>
      <c r="KJ418" s="4"/>
      <c r="KK418" s="4"/>
      <c r="KL418" s="4"/>
      <c r="KM418" s="4"/>
      <c r="KN418" s="4"/>
      <c r="KO418" s="4"/>
      <c r="KP418" s="4"/>
      <c r="KQ418" s="4"/>
      <c r="KR418" s="4"/>
      <c r="KS418" s="4"/>
      <c r="KT418" s="4"/>
      <c r="KU418" s="4"/>
      <c r="KV418" s="4"/>
      <c r="KW418" s="4"/>
      <c r="KX418" s="4"/>
      <c r="KY418" s="4"/>
      <c r="KZ418" s="4"/>
      <c r="LA418" s="4"/>
      <c r="LB418" s="4"/>
      <c r="LC418" s="4"/>
      <c r="LD418" s="4"/>
      <c r="LE418" s="4"/>
      <c r="LF418" s="4"/>
      <c r="LG418" s="4"/>
      <c r="LH418" s="4"/>
      <c r="LI418" s="4"/>
      <c r="LJ418" s="4"/>
      <c r="LK418" s="4"/>
      <c r="LL418" s="4"/>
      <c r="LM418" s="4"/>
      <c r="LN418" s="4"/>
      <c r="LO418" s="4"/>
      <c r="LP418" s="4"/>
      <c r="LQ418" s="4"/>
      <c r="LR418" s="4"/>
      <c r="LS418" s="4"/>
      <c r="LT418" s="4"/>
      <c r="LU418" s="4"/>
      <c r="LV418" s="4"/>
      <c r="LW418" s="4"/>
      <c r="LX418" s="4"/>
      <c r="LY418" s="4"/>
      <c r="LZ418" s="4"/>
      <c r="MA418" s="4"/>
      <c r="MB418" s="4"/>
      <c r="MC418" s="4"/>
      <c r="MD418" s="4"/>
      <c r="ME418" s="4"/>
      <c r="MF418" s="4"/>
      <c r="MG418" s="4"/>
      <c r="MH418" s="4"/>
      <c r="MI418" s="4"/>
      <c r="MJ418" s="4"/>
      <c r="MK418" s="4"/>
      <c r="ML418" s="4"/>
      <c r="MM418" s="4"/>
      <c r="MN418" s="4"/>
      <c r="MO418" s="4"/>
      <c r="MP418" s="4"/>
      <c r="MQ418" s="4"/>
      <c r="MR418" s="4"/>
      <c r="MS418" s="4"/>
      <c r="MT418" s="4"/>
      <c r="MU418" s="4"/>
      <c r="MV418" s="4"/>
      <c r="MW418" s="4"/>
      <c r="MX418" s="4"/>
      <c r="MY418" s="4"/>
      <c r="MZ418" s="4"/>
      <c r="NA418" s="4"/>
      <c r="NB418" s="4"/>
      <c r="NC418" s="4"/>
      <c r="ND418" s="4"/>
      <c r="NE418" s="4"/>
      <c r="NF418" s="4"/>
      <c r="NG418" s="4"/>
      <c r="NH418" s="4"/>
      <c r="NI418" s="4"/>
      <c r="NJ418" s="4"/>
      <c r="NK418" s="4"/>
      <c r="NL418" s="4"/>
      <c r="NM418" s="4"/>
      <c r="NN418" s="4"/>
      <c r="NO418" s="4"/>
      <c r="NP418" s="4"/>
      <c r="NQ418" s="4"/>
      <c r="NR418" s="4"/>
      <c r="NS418" s="4"/>
      <c r="NT418" s="4"/>
      <c r="NU418" s="4"/>
      <c r="NV418" s="4"/>
      <c r="NW418" s="4"/>
      <c r="NX418" s="4"/>
      <c r="NY418" s="4"/>
      <c r="NZ418" s="4"/>
      <c r="OA418" s="4"/>
      <c r="OB418" s="4"/>
      <c r="OC418" s="4"/>
      <c r="OD418" s="4"/>
      <c r="OE418" s="4"/>
      <c r="OF418" s="4"/>
      <c r="OG418" s="4"/>
      <c r="OH418" s="4"/>
      <c r="OI418" s="4"/>
      <c r="OJ418" s="4"/>
      <c r="OK418" s="4"/>
      <c r="OL418" s="4"/>
      <c r="OM418" s="4"/>
      <c r="ON418" s="4"/>
      <c r="OO418" s="4"/>
      <c r="OP418" s="4"/>
      <c r="OQ418" s="4"/>
      <c r="OR418" s="4"/>
      <c r="OS418" s="4"/>
      <c r="OT418" s="4"/>
      <c r="OU418" s="4"/>
      <c r="OV418" s="4"/>
      <c r="OW418" s="4"/>
      <c r="OX418" s="4"/>
      <c r="OY418" s="4"/>
      <c r="OZ418" s="4"/>
      <c r="PA418" s="4"/>
      <c r="PB418" s="4"/>
      <c r="PC418" s="4"/>
      <c r="PD418" s="4"/>
      <c r="PE418" s="4"/>
      <c r="PF418" s="4"/>
      <c r="PG418" s="4"/>
      <c r="PH418" s="4"/>
      <c r="PI418" s="4"/>
      <c r="PJ418" s="4"/>
      <c r="PK418" s="4"/>
      <c r="PL418" s="4"/>
      <c r="PM418" s="4"/>
      <c r="PN418" s="4"/>
      <c r="PO418" s="4"/>
      <c r="PP418" s="4"/>
      <c r="PQ418" s="4"/>
      <c r="PR418" s="4"/>
      <c r="PS418" s="4"/>
      <c r="PT418" s="4"/>
      <c r="PU418" s="4"/>
      <c r="PV418" s="4"/>
      <c r="PW418" s="4"/>
      <c r="PX418" s="4"/>
      <c r="PY418" s="4"/>
      <c r="PZ418" s="4"/>
      <c r="QA418" s="4"/>
      <c r="QB418" s="4"/>
      <c r="QC418" s="4"/>
      <c r="QD418" s="4"/>
      <c r="QE418" s="4"/>
      <c r="QF418" s="4"/>
      <c r="QG418" s="4"/>
      <c r="QH418" s="4"/>
      <c r="QI418" s="4"/>
      <c r="QJ418" s="4"/>
      <c r="QK418" s="4"/>
      <c r="QL418" s="4"/>
      <c r="QM418" s="4"/>
      <c r="QN418" s="4"/>
      <c r="QO418" s="4"/>
      <c r="QP418" s="4"/>
      <c r="QQ418" s="4"/>
      <c r="QR418" s="4"/>
      <c r="QS418" s="4"/>
      <c r="QT418" s="4"/>
      <c r="QU418" s="4"/>
      <c r="QV418" s="4"/>
      <c r="QW418" s="4"/>
      <c r="QX418" s="4"/>
      <c r="QY418" s="4"/>
      <c r="QZ418" s="4"/>
      <c r="RA418" s="4"/>
      <c r="RB418" s="4"/>
      <c r="RC418" s="4"/>
      <c r="RD418" s="4"/>
      <c r="RE418" s="4"/>
      <c r="RF418" s="4"/>
      <c r="RG418" s="4"/>
      <c r="RH418" s="4"/>
      <c r="RI418" s="4"/>
      <c r="RJ418" s="4"/>
      <c r="RK418" s="4"/>
    </row>
    <row r="419" ht="13.75" spans="1:479">
      <c r="A419" s="88" t="s">
        <v>12441</v>
      </c>
      <c r="B419" s="88" t="s">
        <v>10546</v>
      </c>
      <c r="C419" s="88" t="s">
        <v>10600</v>
      </c>
      <c r="D419" s="169" t="s">
        <v>12266</v>
      </c>
      <c r="E419" s="170">
        <v>2</v>
      </c>
      <c r="F419" s="88">
        <v>469</v>
      </c>
      <c r="G419" s="170">
        <f t="shared" si="7"/>
        <v>938</v>
      </c>
      <c r="H419" s="94"/>
      <c r="I419" s="95"/>
      <c r="J419" s="95"/>
      <c r="K419" s="95"/>
      <c r="L419" s="95"/>
      <c r="M419" s="97"/>
      <c r="N419" s="94"/>
      <c r="O419" s="95"/>
      <c r="P419" s="95"/>
      <c r="Q419" s="95"/>
      <c r="R419" s="97"/>
      <c r="S419" s="91"/>
      <c r="T419" s="92"/>
      <c r="U419" s="113"/>
      <c r="V419" s="92"/>
      <c r="W419" s="92"/>
      <c r="X419" s="93"/>
      <c r="Y419" s="91"/>
      <c r="Z419" s="113"/>
      <c r="AA419" s="113"/>
      <c r="AB419" s="92"/>
      <c r="AC419" s="92"/>
      <c r="AD419" s="93"/>
      <c r="AE419" s="94"/>
      <c r="AF419" s="96"/>
      <c r="AG419" s="96"/>
      <c r="AH419" s="95"/>
      <c r="AI419" s="95"/>
      <c r="AJ419" s="95"/>
      <c r="AK419" s="95"/>
      <c r="AL419" s="91"/>
      <c r="AM419" s="113"/>
      <c r="AN419" s="113"/>
      <c r="AO419" s="92"/>
      <c r="AP419" s="92"/>
      <c r="AQ419" s="93"/>
      <c r="AR419" s="94"/>
      <c r="AS419" s="96"/>
      <c r="AT419" s="96"/>
      <c r="AU419" s="96"/>
      <c r="AV419" s="95"/>
      <c r="AW419" s="95"/>
      <c r="AX419" s="97"/>
      <c r="AY419" s="97"/>
      <c r="AZ419" s="97"/>
      <c r="BA419" s="97"/>
      <c r="BB419" s="97"/>
      <c r="BC419" s="98" t="s">
        <v>12271</v>
      </c>
      <c r="BD419" s="98" t="s">
        <v>12280</v>
      </c>
      <c r="BE419" s="98" t="s">
        <v>12279</v>
      </c>
      <c r="BF419" s="100"/>
      <c r="BG419" s="103"/>
      <c r="BH419" s="103"/>
      <c r="BI419" s="103"/>
      <c r="BJ419" s="98"/>
      <c r="BK419" s="98"/>
      <c r="BL419" s="98"/>
      <c r="BM419" s="98"/>
      <c r="BN419" s="98"/>
      <c r="BO419" s="4"/>
      <c r="BP419" s="4"/>
      <c r="BQ419" s="4"/>
      <c r="BR419" s="4"/>
      <c r="BS419" s="4"/>
      <c r="BT419" s="98"/>
      <c r="BU419" s="98"/>
      <c r="BV419" s="98"/>
      <c r="BW419" s="98"/>
      <c r="BX419" s="98"/>
      <c r="BY419" s="4"/>
      <c r="BZ419" s="4"/>
      <c r="CA419" s="4"/>
      <c r="CB419" s="4" t="s">
        <v>1511</v>
      </c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  <c r="JW419" s="4"/>
      <c r="JX419" s="4"/>
      <c r="JY419" s="4"/>
      <c r="JZ419" s="4"/>
      <c r="KA419" s="4"/>
      <c r="KB419" s="4"/>
      <c r="KC419" s="4"/>
      <c r="KD419" s="4"/>
      <c r="KE419" s="4"/>
      <c r="KF419" s="4"/>
      <c r="KG419" s="4"/>
      <c r="KH419" s="4"/>
      <c r="KI419" s="4"/>
      <c r="KJ419" s="4"/>
      <c r="KK419" s="4"/>
      <c r="KL419" s="4"/>
      <c r="KM419" s="4"/>
      <c r="KN419" s="4"/>
      <c r="KO419" s="4"/>
      <c r="KP419" s="4"/>
      <c r="KQ419" s="4"/>
      <c r="KR419" s="4"/>
      <c r="KS419" s="4"/>
      <c r="KT419" s="4"/>
      <c r="KU419" s="4"/>
      <c r="KV419" s="4"/>
      <c r="KW419" s="4"/>
      <c r="KX419" s="4"/>
      <c r="KY419" s="4"/>
      <c r="KZ419" s="4"/>
      <c r="LA419" s="4"/>
      <c r="LB419" s="4"/>
      <c r="LC419" s="4"/>
      <c r="LD419" s="4"/>
      <c r="LE419" s="4"/>
      <c r="LF419" s="4"/>
      <c r="LG419" s="4"/>
      <c r="LH419" s="4"/>
      <c r="LI419" s="4"/>
      <c r="LJ419" s="4"/>
      <c r="LK419" s="4"/>
      <c r="LL419" s="4"/>
      <c r="LM419" s="4"/>
      <c r="LN419" s="4"/>
      <c r="LO419" s="4"/>
      <c r="LP419" s="4"/>
      <c r="LQ419" s="4"/>
      <c r="LR419" s="4"/>
      <c r="LS419" s="4"/>
      <c r="LT419" s="4"/>
      <c r="LU419" s="4"/>
      <c r="LV419" s="4"/>
      <c r="LW419" s="4"/>
      <c r="LX419" s="4"/>
      <c r="LY419" s="4"/>
      <c r="LZ419" s="4"/>
      <c r="MA419" s="4"/>
      <c r="MB419" s="4"/>
      <c r="MC419" s="4"/>
      <c r="MD419" s="4"/>
      <c r="ME419" s="4"/>
      <c r="MF419" s="4"/>
      <c r="MG419" s="4"/>
      <c r="MH419" s="4"/>
      <c r="MI419" s="4"/>
      <c r="MJ419" s="4"/>
      <c r="MK419" s="4"/>
      <c r="ML419" s="4"/>
      <c r="MM419" s="4"/>
      <c r="MN419" s="4"/>
      <c r="MO419" s="4"/>
      <c r="MP419" s="4"/>
      <c r="MQ419" s="4"/>
      <c r="MR419" s="4"/>
      <c r="MS419" s="4"/>
      <c r="MT419" s="4"/>
      <c r="MU419" s="4"/>
      <c r="MV419" s="4"/>
      <c r="MW419" s="4"/>
      <c r="MX419" s="4"/>
      <c r="MY419" s="4"/>
      <c r="MZ419" s="4"/>
      <c r="NA419" s="4"/>
      <c r="NB419" s="4"/>
      <c r="NC419" s="4"/>
      <c r="ND419" s="4"/>
      <c r="NE419" s="4"/>
      <c r="NF419" s="4"/>
      <c r="NG419" s="4"/>
      <c r="NH419" s="4"/>
      <c r="NI419" s="4"/>
      <c r="NJ419" s="4"/>
      <c r="NK419" s="4"/>
      <c r="NL419" s="4"/>
      <c r="NM419" s="4"/>
      <c r="NN419" s="4"/>
      <c r="NO419" s="4"/>
      <c r="NP419" s="4"/>
      <c r="NQ419" s="4"/>
      <c r="NR419" s="4"/>
      <c r="NS419" s="4"/>
      <c r="NT419" s="4"/>
      <c r="NU419" s="4"/>
      <c r="NV419" s="4"/>
      <c r="NW419" s="4"/>
      <c r="NX419" s="4"/>
      <c r="NY419" s="4"/>
      <c r="NZ419" s="4"/>
      <c r="OA419" s="4"/>
      <c r="OB419" s="4"/>
      <c r="OC419" s="4"/>
      <c r="OD419" s="4"/>
      <c r="OE419" s="4"/>
      <c r="OF419" s="4"/>
      <c r="OG419" s="4"/>
      <c r="OH419" s="4"/>
      <c r="OI419" s="4"/>
      <c r="OJ419" s="4"/>
      <c r="OK419" s="4"/>
      <c r="OL419" s="4"/>
      <c r="OM419" s="4"/>
      <c r="ON419" s="4"/>
      <c r="OO419" s="4"/>
      <c r="OP419" s="4"/>
      <c r="OQ419" s="4"/>
      <c r="OR419" s="4"/>
      <c r="OS419" s="4"/>
      <c r="OT419" s="4"/>
      <c r="OU419" s="4"/>
      <c r="OV419" s="4"/>
      <c r="OW419" s="4"/>
      <c r="OX419" s="4"/>
      <c r="OY419" s="4"/>
      <c r="OZ419" s="4"/>
      <c r="PA419" s="4"/>
      <c r="PB419" s="4"/>
      <c r="PC419" s="4"/>
      <c r="PD419" s="4"/>
      <c r="PE419" s="4"/>
      <c r="PF419" s="4"/>
      <c r="PG419" s="4"/>
      <c r="PH419" s="4"/>
      <c r="PI419" s="4"/>
      <c r="PJ419" s="4"/>
      <c r="PK419" s="4"/>
      <c r="PL419" s="4"/>
      <c r="PM419" s="4"/>
      <c r="PN419" s="4"/>
      <c r="PO419" s="4"/>
      <c r="PP419" s="4"/>
      <c r="PQ419" s="4"/>
      <c r="PR419" s="4"/>
      <c r="PS419" s="4"/>
      <c r="PT419" s="4"/>
      <c r="PU419" s="4"/>
      <c r="PV419" s="4"/>
      <c r="PW419" s="4"/>
      <c r="PX419" s="4"/>
      <c r="PY419" s="4"/>
      <c r="PZ419" s="4"/>
      <c r="QA419" s="4"/>
      <c r="QB419" s="4"/>
      <c r="QC419" s="4"/>
      <c r="QD419" s="4"/>
      <c r="QE419" s="4"/>
      <c r="QF419" s="4"/>
      <c r="QG419" s="4"/>
      <c r="QH419" s="4"/>
      <c r="QI419" s="4"/>
      <c r="QJ419" s="4"/>
      <c r="QK419" s="4"/>
      <c r="QL419" s="4"/>
      <c r="QM419" s="4"/>
      <c r="QN419" s="4"/>
      <c r="QO419" s="4"/>
      <c r="QP419" s="4"/>
      <c r="QQ419" s="4"/>
      <c r="QR419" s="4"/>
      <c r="QS419" s="4"/>
      <c r="QT419" s="4"/>
      <c r="QU419" s="4"/>
      <c r="QV419" s="4"/>
      <c r="QW419" s="4"/>
      <c r="QX419" s="4"/>
      <c r="QY419" s="4"/>
      <c r="QZ419" s="4"/>
      <c r="RA419" s="4"/>
      <c r="RB419" s="4"/>
      <c r="RC419" s="4"/>
      <c r="RD419" s="4"/>
      <c r="RE419" s="4"/>
      <c r="RF419" s="4"/>
      <c r="RG419" s="4"/>
      <c r="RH419" s="4"/>
      <c r="RI419" s="4"/>
      <c r="RJ419" s="4"/>
      <c r="RK419" s="4"/>
    </row>
    <row r="420" ht="13.75" spans="1:479">
      <c r="A420" s="88" t="s">
        <v>12441</v>
      </c>
      <c r="B420" s="88" t="s">
        <v>10546</v>
      </c>
      <c r="C420" s="88" t="s">
        <v>10600</v>
      </c>
      <c r="D420" s="169" t="s">
        <v>494</v>
      </c>
      <c r="E420" s="88">
        <v>2</v>
      </c>
      <c r="F420" s="88">
        <v>115</v>
      </c>
      <c r="G420" s="170">
        <f t="shared" si="7"/>
        <v>230</v>
      </c>
      <c r="H420" s="94"/>
      <c r="I420" s="95"/>
      <c r="J420" s="95"/>
      <c r="K420" s="95"/>
      <c r="L420" s="95"/>
      <c r="M420" s="97"/>
      <c r="N420" s="94"/>
      <c r="O420" s="95"/>
      <c r="P420" s="95"/>
      <c r="Q420" s="95"/>
      <c r="R420" s="97"/>
      <c r="S420" s="91"/>
      <c r="T420" s="92"/>
      <c r="U420" s="113"/>
      <c r="V420" s="92"/>
      <c r="W420" s="92"/>
      <c r="X420" s="93"/>
      <c r="Y420" s="91"/>
      <c r="Z420" s="113"/>
      <c r="AA420" s="113"/>
      <c r="AB420" s="92"/>
      <c r="AC420" s="92"/>
      <c r="AD420" s="93"/>
      <c r="AE420" s="94"/>
      <c r="AF420" s="96"/>
      <c r="AG420" s="96"/>
      <c r="AH420" s="95"/>
      <c r="AI420" s="95"/>
      <c r="AJ420" s="95"/>
      <c r="AK420" s="95"/>
      <c r="AL420" s="91"/>
      <c r="AM420" s="113"/>
      <c r="AN420" s="113"/>
      <c r="AO420" s="92"/>
      <c r="AP420" s="92"/>
      <c r="AQ420" s="93"/>
      <c r="AR420" s="94"/>
      <c r="AS420" s="96"/>
      <c r="AT420" s="96"/>
      <c r="AU420" s="96"/>
      <c r="AV420" s="95"/>
      <c r="AW420" s="95"/>
      <c r="AX420" s="97"/>
      <c r="AY420" s="97"/>
      <c r="AZ420" s="97"/>
      <c r="BA420" s="97"/>
      <c r="BB420" s="97"/>
      <c r="BC420" s="98" t="s">
        <v>12275</v>
      </c>
      <c r="BD420" s="98" t="s">
        <v>12282</v>
      </c>
      <c r="BE420" s="98" t="s">
        <v>12281</v>
      </c>
      <c r="BF420" s="100"/>
      <c r="BG420" s="103"/>
      <c r="BH420" s="103"/>
      <c r="BI420" s="103"/>
      <c r="BJ420" s="98"/>
      <c r="BK420" s="98"/>
      <c r="BL420" s="98"/>
      <c r="BM420" s="98"/>
      <c r="BN420" s="98"/>
      <c r="BO420" s="4"/>
      <c r="BP420" s="4"/>
      <c r="BQ420" s="4"/>
      <c r="BR420" s="4"/>
      <c r="BS420" s="4"/>
      <c r="BT420" s="98"/>
      <c r="BU420" s="98"/>
      <c r="BV420" s="98"/>
      <c r="BW420" s="98"/>
      <c r="BX420" s="98"/>
      <c r="BY420" s="4"/>
      <c r="BZ420" s="4"/>
      <c r="CA420" s="4"/>
      <c r="CB420" s="4" t="s">
        <v>1511</v>
      </c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  <c r="JW420" s="4"/>
      <c r="JX420" s="4"/>
      <c r="JY420" s="4"/>
      <c r="JZ420" s="4"/>
      <c r="KA420" s="4"/>
      <c r="KB420" s="4"/>
      <c r="KC420" s="4"/>
      <c r="KD420" s="4"/>
      <c r="KE420" s="4"/>
      <c r="KF420" s="4"/>
      <c r="KG420" s="4"/>
      <c r="KH420" s="4"/>
      <c r="KI420" s="4"/>
      <c r="KJ420" s="4"/>
      <c r="KK420" s="4"/>
      <c r="KL420" s="4"/>
      <c r="KM420" s="4"/>
      <c r="KN420" s="4"/>
      <c r="KO420" s="4"/>
      <c r="KP420" s="4"/>
      <c r="KQ420" s="4"/>
      <c r="KR420" s="4"/>
      <c r="KS420" s="4"/>
      <c r="KT420" s="4"/>
      <c r="KU420" s="4"/>
      <c r="KV420" s="4"/>
      <c r="KW420" s="4"/>
      <c r="KX420" s="4"/>
      <c r="KY420" s="4"/>
      <c r="KZ420" s="4"/>
      <c r="LA420" s="4"/>
      <c r="LB420" s="4"/>
      <c r="LC420" s="4"/>
      <c r="LD420" s="4"/>
      <c r="LE420" s="4"/>
      <c r="LF420" s="4"/>
      <c r="LG420" s="4"/>
      <c r="LH420" s="4"/>
      <c r="LI420" s="4"/>
      <c r="LJ420" s="4"/>
      <c r="LK420" s="4"/>
      <c r="LL420" s="4"/>
      <c r="LM420" s="4"/>
      <c r="LN420" s="4"/>
      <c r="LO420" s="4"/>
      <c r="LP420" s="4"/>
      <c r="LQ420" s="4"/>
      <c r="LR420" s="4"/>
      <c r="LS420" s="4"/>
      <c r="LT420" s="4"/>
      <c r="LU420" s="4"/>
      <c r="LV420" s="4"/>
      <c r="LW420" s="4"/>
      <c r="LX420" s="4"/>
      <c r="LY420" s="4"/>
      <c r="LZ420" s="4"/>
      <c r="MA420" s="4"/>
      <c r="MB420" s="4"/>
      <c r="MC420" s="4"/>
      <c r="MD420" s="4"/>
      <c r="ME420" s="4"/>
      <c r="MF420" s="4"/>
      <c r="MG420" s="4"/>
      <c r="MH420" s="4"/>
      <c r="MI420" s="4"/>
      <c r="MJ420" s="4"/>
      <c r="MK420" s="4"/>
      <c r="ML420" s="4"/>
      <c r="MM420" s="4"/>
      <c r="MN420" s="4"/>
      <c r="MO420" s="4"/>
      <c r="MP420" s="4"/>
      <c r="MQ420" s="4"/>
      <c r="MR420" s="4"/>
      <c r="MS420" s="4"/>
      <c r="MT420" s="4"/>
      <c r="MU420" s="4"/>
      <c r="MV420" s="4"/>
      <c r="MW420" s="4"/>
      <c r="MX420" s="4"/>
      <c r="MY420" s="4"/>
      <c r="MZ420" s="4"/>
      <c r="NA420" s="4"/>
      <c r="NB420" s="4"/>
      <c r="NC420" s="4"/>
      <c r="ND420" s="4"/>
      <c r="NE420" s="4"/>
      <c r="NF420" s="4"/>
      <c r="NG420" s="4"/>
      <c r="NH420" s="4"/>
      <c r="NI420" s="4"/>
      <c r="NJ420" s="4"/>
      <c r="NK420" s="4"/>
      <c r="NL420" s="4"/>
      <c r="NM420" s="4"/>
      <c r="NN420" s="4"/>
      <c r="NO420" s="4"/>
      <c r="NP420" s="4"/>
      <c r="NQ420" s="4"/>
      <c r="NR420" s="4"/>
      <c r="NS420" s="4"/>
      <c r="NT420" s="4"/>
      <c r="NU420" s="4"/>
      <c r="NV420" s="4"/>
      <c r="NW420" s="4"/>
      <c r="NX420" s="4"/>
      <c r="NY420" s="4"/>
      <c r="NZ420" s="4"/>
      <c r="OA420" s="4"/>
      <c r="OB420" s="4"/>
      <c r="OC420" s="4"/>
      <c r="OD420" s="4"/>
      <c r="OE420" s="4"/>
      <c r="OF420" s="4"/>
      <c r="OG420" s="4"/>
      <c r="OH420" s="4"/>
      <c r="OI420" s="4"/>
      <c r="OJ420" s="4"/>
      <c r="OK420" s="4"/>
      <c r="OL420" s="4"/>
      <c r="OM420" s="4"/>
      <c r="ON420" s="4"/>
      <c r="OO420" s="4"/>
      <c r="OP420" s="4"/>
      <c r="OQ420" s="4"/>
      <c r="OR420" s="4"/>
      <c r="OS420" s="4"/>
      <c r="OT420" s="4"/>
      <c r="OU420" s="4"/>
      <c r="OV420" s="4"/>
      <c r="OW420" s="4"/>
      <c r="OX420" s="4"/>
      <c r="OY420" s="4"/>
      <c r="OZ420" s="4"/>
      <c r="PA420" s="4"/>
      <c r="PB420" s="4"/>
      <c r="PC420" s="4"/>
      <c r="PD420" s="4"/>
      <c r="PE420" s="4"/>
      <c r="PF420" s="4"/>
      <c r="PG420" s="4"/>
      <c r="PH420" s="4"/>
      <c r="PI420" s="4"/>
      <c r="PJ420" s="4"/>
      <c r="PK420" s="4"/>
      <c r="PL420" s="4"/>
      <c r="PM420" s="4"/>
      <c r="PN420" s="4"/>
      <c r="PO420" s="4"/>
      <c r="PP420" s="4"/>
      <c r="PQ420" s="4"/>
      <c r="PR420" s="4"/>
      <c r="PS420" s="4"/>
      <c r="PT420" s="4"/>
      <c r="PU420" s="4"/>
      <c r="PV420" s="4"/>
      <c r="PW420" s="4"/>
      <c r="PX420" s="4"/>
      <c r="PY420" s="4"/>
      <c r="PZ420" s="4"/>
      <c r="QA420" s="4"/>
      <c r="QB420" s="4"/>
      <c r="QC420" s="4"/>
      <c r="QD420" s="4"/>
      <c r="QE420" s="4"/>
      <c r="QF420" s="4"/>
      <c r="QG420" s="4"/>
      <c r="QH420" s="4"/>
      <c r="QI420" s="4"/>
      <c r="QJ420" s="4"/>
      <c r="QK420" s="4"/>
      <c r="QL420" s="4"/>
      <c r="QM420" s="4"/>
      <c r="QN420" s="4"/>
      <c r="QO420" s="4"/>
      <c r="QP420" s="4"/>
      <c r="QQ420" s="4"/>
      <c r="QR420" s="4"/>
      <c r="QS420" s="4"/>
      <c r="QT420" s="4"/>
      <c r="QU420" s="4"/>
      <c r="QV420" s="4"/>
      <c r="QW420" s="4"/>
      <c r="QX420" s="4"/>
      <c r="QY420" s="4"/>
      <c r="QZ420" s="4"/>
      <c r="RA420" s="4"/>
      <c r="RB420" s="4"/>
      <c r="RC420" s="4"/>
      <c r="RD420" s="4"/>
      <c r="RE420" s="4"/>
      <c r="RF420" s="4"/>
      <c r="RG420" s="4"/>
      <c r="RH420" s="4"/>
      <c r="RI420" s="4"/>
      <c r="RJ420" s="4"/>
      <c r="RK420" s="4"/>
    </row>
    <row r="421" ht="13.75" spans="1:479">
      <c r="A421" s="88" t="s">
        <v>12442</v>
      </c>
      <c r="B421" s="88" t="s">
        <v>10546</v>
      </c>
      <c r="C421" s="88" t="s">
        <v>10545</v>
      </c>
      <c r="D421" s="169" t="s">
        <v>12266</v>
      </c>
      <c r="E421" s="170">
        <v>2</v>
      </c>
      <c r="F421" s="88">
        <v>469</v>
      </c>
      <c r="G421" s="170">
        <f t="shared" si="7"/>
        <v>938</v>
      </c>
      <c r="H421" s="94"/>
      <c r="I421" s="95"/>
      <c r="J421" s="95"/>
      <c r="K421" s="95"/>
      <c r="L421" s="95"/>
      <c r="M421" s="97"/>
      <c r="N421" s="94"/>
      <c r="O421" s="95"/>
      <c r="P421" s="95"/>
      <c r="Q421" s="95"/>
      <c r="R421" s="97"/>
      <c r="S421" s="91"/>
      <c r="T421" s="92"/>
      <c r="U421" s="113"/>
      <c r="V421" s="92"/>
      <c r="W421" s="92"/>
      <c r="X421" s="93"/>
      <c r="Y421" s="91"/>
      <c r="Z421" s="113"/>
      <c r="AA421" s="113"/>
      <c r="AB421" s="92"/>
      <c r="AC421" s="92"/>
      <c r="AD421" s="93"/>
      <c r="AE421" s="94"/>
      <c r="AF421" s="96"/>
      <c r="AG421" s="96"/>
      <c r="AH421" s="95"/>
      <c r="AI421" s="95"/>
      <c r="AJ421" s="95"/>
      <c r="AK421" s="95"/>
      <c r="AL421" s="91"/>
      <c r="AM421" s="113"/>
      <c r="AN421" s="113"/>
      <c r="AO421" s="92"/>
      <c r="AP421" s="92"/>
      <c r="AQ421" s="93"/>
      <c r="AR421" s="94"/>
      <c r="AS421" s="96"/>
      <c r="AT421" s="96"/>
      <c r="AU421" s="96"/>
      <c r="AV421" s="95"/>
      <c r="AW421" s="95"/>
      <c r="AX421" s="97"/>
      <c r="AY421" s="97"/>
      <c r="AZ421" s="97"/>
      <c r="BA421" s="97"/>
      <c r="BB421" s="97"/>
      <c r="BC421" s="98" t="s">
        <v>12271</v>
      </c>
      <c r="BD421" s="98" t="s">
        <v>12280</v>
      </c>
      <c r="BE421" s="98" t="s">
        <v>12279</v>
      </c>
      <c r="BF421" s="100"/>
      <c r="BG421" s="103"/>
      <c r="BH421" s="103"/>
      <c r="BI421" s="103"/>
      <c r="BJ421" s="98"/>
      <c r="BK421" s="98"/>
      <c r="BL421" s="98"/>
      <c r="BM421" s="98"/>
      <c r="BN421" s="98"/>
      <c r="BO421" s="4"/>
      <c r="BP421" s="4"/>
      <c r="BQ421" s="4"/>
      <c r="BR421" s="4"/>
      <c r="BS421" s="4"/>
      <c r="BT421" s="98"/>
      <c r="BU421" s="98"/>
      <c r="BV421" s="98"/>
      <c r="BW421" s="98"/>
      <c r="BX421" s="98"/>
      <c r="BY421" s="4"/>
      <c r="BZ421" s="4"/>
      <c r="CA421" s="4"/>
      <c r="CB421" s="4" t="s">
        <v>1511</v>
      </c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  <c r="JW421" s="4"/>
      <c r="JX421" s="4"/>
      <c r="JY421" s="4"/>
      <c r="JZ421" s="4"/>
      <c r="KA421" s="4"/>
      <c r="KB421" s="4"/>
      <c r="KC421" s="4"/>
      <c r="KD421" s="4"/>
      <c r="KE421" s="4"/>
      <c r="KF421" s="4"/>
      <c r="KG421" s="4"/>
      <c r="KH421" s="4"/>
      <c r="KI421" s="4"/>
      <c r="KJ421" s="4"/>
      <c r="KK421" s="4"/>
      <c r="KL421" s="4"/>
      <c r="KM421" s="4"/>
      <c r="KN421" s="4"/>
      <c r="KO421" s="4"/>
      <c r="KP421" s="4"/>
      <c r="KQ421" s="4"/>
      <c r="KR421" s="4"/>
      <c r="KS421" s="4"/>
      <c r="KT421" s="4"/>
      <c r="KU421" s="4"/>
      <c r="KV421" s="4"/>
      <c r="KW421" s="4"/>
      <c r="KX421" s="4"/>
      <c r="KY421" s="4"/>
      <c r="KZ421" s="4"/>
      <c r="LA421" s="4"/>
      <c r="LB421" s="4"/>
      <c r="LC421" s="4"/>
      <c r="LD421" s="4"/>
      <c r="LE421" s="4"/>
      <c r="LF421" s="4"/>
      <c r="LG421" s="4"/>
      <c r="LH421" s="4"/>
      <c r="LI421" s="4"/>
      <c r="LJ421" s="4"/>
      <c r="LK421" s="4"/>
      <c r="LL421" s="4"/>
      <c r="LM421" s="4"/>
      <c r="LN421" s="4"/>
      <c r="LO421" s="4"/>
      <c r="LP421" s="4"/>
      <c r="LQ421" s="4"/>
      <c r="LR421" s="4"/>
      <c r="LS421" s="4"/>
      <c r="LT421" s="4"/>
      <c r="LU421" s="4"/>
      <c r="LV421" s="4"/>
      <c r="LW421" s="4"/>
      <c r="LX421" s="4"/>
      <c r="LY421" s="4"/>
      <c r="LZ421" s="4"/>
      <c r="MA421" s="4"/>
      <c r="MB421" s="4"/>
      <c r="MC421" s="4"/>
      <c r="MD421" s="4"/>
      <c r="ME421" s="4"/>
      <c r="MF421" s="4"/>
      <c r="MG421" s="4"/>
      <c r="MH421" s="4"/>
      <c r="MI421" s="4"/>
      <c r="MJ421" s="4"/>
      <c r="MK421" s="4"/>
      <c r="ML421" s="4"/>
      <c r="MM421" s="4"/>
      <c r="MN421" s="4"/>
      <c r="MO421" s="4"/>
      <c r="MP421" s="4"/>
      <c r="MQ421" s="4"/>
      <c r="MR421" s="4"/>
      <c r="MS421" s="4"/>
      <c r="MT421" s="4"/>
      <c r="MU421" s="4"/>
      <c r="MV421" s="4"/>
      <c r="MW421" s="4"/>
      <c r="MX421" s="4"/>
      <c r="MY421" s="4"/>
      <c r="MZ421" s="4"/>
      <c r="NA421" s="4"/>
      <c r="NB421" s="4"/>
      <c r="NC421" s="4"/>
      <c r="ND421" s="4"/>
      <c r="NE421" s="4"/>
      <c r="NF421" s="4"/>
      <c r="NG421" s="4"/>
      <c r="NH421" s="4"/>
      <c r="NI421" s="4"/>
      <c r="NJ421" s="4"/>
      <c r="NK421" s="4"/>
      <c r="NL421" s="4"/>
      <c r="NM421" s="4"/>
      <c r="NN421" s="4"/>
      <c r="NO421" s="4"/>
      <c r="NP421" s="4"/>
      <c r="NQ421" s="4"/>
      <c r="NR421" s="4"/>
      <c r="NS421" s="4"/>
      <c r="NT421" s="4"/>
      <c r="NU421" s="4"/>
      <c r="NV421" s="4"/>
      <c r="NW421" s="4"/>
      <c r="NX421" s="4"/>
      <c r="NY421" s="4"/>
      <c r="NZ421" s="4"/>
      <c r="OA421" s="4"/>
      <c r="OB421" s="4"/>
      <c r="OC421" s="4"/>
      <c r="OD421" s="4"/>
      <c r="OE421" s="4"/>
      <c r="OF421" s="4"/>
      <c r="OG421" s="4"/>
      <c r="OH421" s="4"/>
      <c r="OI421" s="4"/>
      <c r="OJ421" s="4"/>
      <c r="OK421" s="4"/>
      <c r="OL421" s="4"/>
      <c r="OM421" s="4"/>
      <c r="ON421" s="4"/>
      <c r="OO421" s="4"/>
      <c r="OP421" s="4"/>
      <c r="OQ421" s="4"/>
      <c r="OR421" s="4"/>
      <c r="OS421" s="4"/>
      <c r="OT421" s="4"/>
      <c r="OU421" s="4"/>
      <c r="OV421" s="4"/>
      <c r="OW421" s="4"/>
      <c r="OX421" s="4"/>
      <c r="OY421" s="4"/>
      <c r="OZ421" s="4"/>
      <c r="PA421" s="4"/>
      <c r="PB421" s="4"/>
      <c r="PC421" s="4"/>
      <c r="PD421" s="4"/>
      <c r="PE421" s="4"/>
      <c r="PF421" s="4"/>
      <c r="PG421" s="4"/>
      <c r="PH421" s="4"/>
      <c r="PI421" s="4"/>
      <c r="PJ421" s="4"/>
      <c r="PK421" s="4"/>
      <c r="PL421" s="4"/>
      <c r="PM421" s="4"/>
      <c r="PN421" s="4"/>
      <c r="PO421" s="4"/>
      <c r="PP421" s="4"/>
      <c r="PQ421" s="4"/>
      <c r="PR421" s="4"/>
      <c r="PS421" s="4"/>
      <c r="PT421" s="4"/>
      <c r="PU421" s="4"/>
      <c r="PV421" s="4"/>
      <c r="PW421" s="4"/>
      <c r="PX421" s="4"/>
      <c r="PY421" s="4"/>
      <c r="PZ421" s="4"/>
      <c r="QA421" s="4"/>
      <c r="QB421" s="4"/>
      <c r="QC421" s="4"/>
      <c r="QD421" s="4"/>
      <c r="QE421" s="4"/>
      <c r="QF421" s="4"/>
      <c r="QG421" s="4"/>
      <c r="QH421" s="4"/>
      <c r="QI421" s="4"/>
      <c r="QJ421" s="4"/>
      <c r="QK421" s="4"/>
      <c r="QL421" s="4"/>
      <c r="QM421" s="4"/>
      <c r="QN421" s="4"/>
      <c r="QO421" s="4"/>
      <c r="QP421" s="4"/>
      <c r="QQ421" s="4"/>
      <c r="QR421" s="4"/>
      <c r="QS421" s="4"/>
      <c r="QT421" s="4"/>
      <c r="QU421" s="4"/>
      <c r="QV421" s="4"/>
      <c r="QW421" s="4"/>
      <c r="QX421" s="4"/>
      <c r="QY421" s="4"/>
      <c r="QZ421" s="4"/>
      <c r="RA421" s="4"/>
      <c r="RB421" s="4"/>
      <c r="RC421" s="4"/>
      <c r="RD421" s="4"/>
      <c r="RE421" s="4"/>
      <c r="RF421" s="4"/>
      <c r="RG421" s="4"/>
      <c r="RH421" s="4"/>
      <c r="RI421" s="4"/>
      <c r="RJ421" s="4"/>
      <c r="RK421" s="4"/>
    </row>
    <row r="422" ht="13.75" spans="1:479">
      <c r="A422" s="88" t="s">
        <v>12442</v>
      </c>
      <c r="B422" s="88" t="s">
        <v>10546</v>
      </c>
      <c r="C422" s="88" t="s">
        <v>10545</v>
      </c>
      <c r="D422" s="169" t="s">
        <v>494</v>
      </c>
      <c r="E422" s="88">
        <v>2</v>
      </c>
      <c r="F422" s="88">
        <v>115</v>
      </c>
      <c r="G422" s="170">
        <f t="shared" si="7"/>
        <v>230</v>
      </c>
      <c r="H422" s="94"/>
      <c r="I422" s="95"/>
      <c r="J422" s="95"/>
      <c r="K422" s="95"/>
      <c r="L422" s="95"/>
      <c r="M422" s="97"/>
      <c r="N422" s="94"/>
      <c r="O422" s="95"/>
      <c r="P422" s="95"/>
      <c r="Q422" s="95"/>
      <c r="R422" s="97"/>
      <c r="S422" s="91"/>
      <c r="T422" s="92"/>
      <c r="U422" s="113"/>
      <c r="V422" s="92"/>
      <c r="W422" s="92"/>
      <c r="X422" s="93"/>
      <c r="Y422" s="91"/>
      <c r="Z422" s="113"/>
      <c r="AA422" s="113"/>
      <c r="AB422" s="92"/>
      <c r="AC422" s="92"/>
      <c r="AD422" s="93"/>
      <c r="AE422" s="94"/>
      <c r="AF422" s="96"/>
      <c r="AG422" s="96"/>
      <c r="AH422" s="95"/>
      <c r="AI422" s="95"/>
      <c r="AJ422" s="95"/>
      <c r="AK422" s="95"/>
      <c r="AL422" s="91"/>
      <c r="AM422" s="113"/>
      <c r="AN422" s="113"/>
      <c r="AO422" s="92"/>
      <c r="AP422" s="92"/>
      <c r="AQ422" s="93"/>
      <c r="AR422" s="94"/>
      <c r="AS422" s="96"/>
      <c r="AT422" s="114"/>
      <c r="AU422" s="114"/>
      <c r="AV422" s="114"/>
      <c r="AW422" s="114"/>
      <c r="AX422" s="97"/>
      <c r="AY422" s="97"/>
      <c r="AZ422" s="97"/>
      <c r="BA422" s="97"/>
      <c r="BB422" s="97"/>
      <c r="BC422" s="98" t="s">
        <v>12362</v>
      </c>
      <c r="BD422" s="98" t="s">
        <v>12282</v>
      </c>
      <c r="BE422" s="98" t="s">
        <v>12281</v>
      </c>
      <c r="BF422" s="100"/>
      <c r="BG422" s="103"/>
      <c r="BH422" s="103"/>
      <c r="BI422" s="103"/>
      <c r="BJ422" s="98"/>
      <c r="BK422" s="98"/>
      <c r="BL422" s="98"/>
      <c r="BM422" s="98"/>
      <c r="BN422" s="98"/>
      <c r="BO422" s="4"/>
      <c r="BP422" s="4"/>
      <c r="BQ422" s="4"/>
      <c r="BR422" s="4"/>
      <c r="BS422" s="4"/>
      <c r="BT422" s="98"/>
      <c r="BU422" s="98"/>
      <c r="BV422" s="98"/>
      <c r="BW422" s="98"/>
      <c r="BX422" s="98"/>
      <c r="BY422" s="4"/>
      <c r="BZ422" s="4"/>
      <c r="CA422" s="4"/>
      <c r="CB422" s="4" t="s">
        <v>1511</v>
      </c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  <c r="JW422" s="4"/>
      <c r="JX422" s="4"/>
      <c r="JY422" s="4"/>
      <c r="JZ422" s="4"/>
      <c r="KA422" s="4"/>
      <c r="KB422" s="4"/>
      <c r="KC422" s="4"/>
      <c r="KD422" s="4"/>
      <c r="KE422" s="4"/>
      <c r="KF422" s="4"/>
      <c r="KG422" s="4"/>
      <c r="KH422" s="4"/>
      <c r="KI422" s="4"/>
      <c r="KJ422" s="4"/>
      <c r="KK422" s="4"/>
      <c r="KL422" s="4"/>
      <c r="KM422" s="4"/>
      <c r="KN422" s="4"/>
      <c r="KO422" s="4"/>
      <c r="KP422" s="4"/>
      <c r="KQ422" s="4"/>
      <c r="KR422" s="4"/>
      <c r="KS422" s="4"/>
      <c r="KT422" s="4"/>
      <c r="KU422" s="4"/>
      <c r="KV422" s="4"/>
      <c r="KW422" s="4"/>
      <c r="KX422" s="4"/>
      <c r="KY422" s="4"/>
      <c r="KZ422" s="4"/>
      <c r="LA422" s="4"/>
      <c r="LB422" s="4"/>
      <c r="LC422" s="4"/>
      <c r="LD422" s="4"/>
      <c r="LE422" s="4"/>
      <c r="LF422" s="4"/>
      <c r="LG422" s="4"/>
      <c r="LH422" s="4"/>
      <c r="LI422" s="4"/>
      <c r="LJ422" s="4"/>
      <c r="LK422" s="4"/>
      <c r="LL422" s="4"/>
      <c r="LM422" s="4"/>
      <c r="LN422" s="4"/>
      <c r="LO422" s="4"/>
      <c r="LP422" s="4"/>
      <c r="LQ422" s="4"/>
      <c r="LR422" s="4"/>
      <c r="LS422" s="4"/>
      <c r="LT422" s="4"/>
      <c r="LU422" s="4"/>
      <c r="LV422" s="4"/>
      <c r="LW422" s="4"/>
      <c r="LX422" s="4"/>
      <c r="LY422" s="4"/>
      <c r="LZ422" s="4"/>
      <c r="MA422" s="4"/>
      <c r="MB422" s="4"/>
      <c r="MC422" s="4"/>
      <c r="MD422" s="4"/>
      <c r="ME422" s="4"/>
      <c r="MF422" s="4"/>
      <c r="MG422" s="4"/>
      <c r="MH422" s="4"/>
      <c r="MI422" s="4"/>
      <c r="MJ422" s="4"/>
      <c r="MK422" s="4"/>
      <c r="ML422" s="4"/>
      <c r="MM422" s="4"/>
      <c r="MN422" s="4"/>
      <c r="MO422" s="4"/>
      <c r="MP422" s="4"/>
      <c r="MQ422" s="4"/>
      <c r="MR422" s="4"/>
      <c r="MS422" s="4"/>
      <c r="MT422" s="4"/>
      <c r="MU422" s="4"/>
      <c r="MV422" s="4"/>
      <c r="MW422" s="4"/>
      <c r="MX422" s="4"/>
      <c r="MY422" s="4"/>
      <c r="MZ422" s="4"/>
      <c r="NA422" s="4"/>
      <c r="NB422" s="4"/>
      <c r="NC422" s="4"/>
      <c r="ND422" s="4"/>
      <c r="NE422" s="4"/>
      <c r="NF422" s="4"/>
      <c r="NG422" s="4"/>
      <c r="NH422" s="4"/>
      <c r="NI422" s="4"/>
      <c r="NJ422" s="4"/>
      <c r="NK422" s="4"/>
      <c r="NL422" s="4"/>
      <c r="NM422" s="4"/>
      <c r="NN422" s="4"/>
      <c r="NO422" s="4"/>
      <c r="NP422" s="4"/>
      <c r="NQ422" s="4"/>
      <c r="NR422" s="4"/>
      <c r="NS422" s="4"/>
      <c r="NT422" s="4"/>
      <c r="NU422" s="4"/>
      <c r="NV422" s="4"/>
      <c r="NW422" s="4"/>
      <c r="NX422" s="4"/>
      <c r="NY422" s="4"/>
      <c r="NZ422" s="4"/>
      <c r="OA422" s="4"/>
      <c r="OB422" s="4"/>
      <c r="OC422" s="4"/>
      <c r="OD422" s="4"/>
      <c r="OE422" s="4"/>
      <c r="OF422" s="4"/>
      <c r="OG422" s="4"/>
      <c r="OH422" s="4"/>
      <c r="OI422" s="4"/>
      <c r="OJ422" s="4"/>
      <c r="OK422" s="4"/>
      <c r="OL422" s="4"/>
      <c r="OM422" s="4"/>
      <c r="ON422" s="4"/>
      <c r="OO422" s="4"/>
      <c r="OP422" s="4"/>
      <c r="OQ422" s="4"/>
      <c r="OR422" s="4"/>
      <c r="OS422" s="4"/>
      <c r="OT422" s="4"/>
      <c r="OU422" s="4"/>
      <c r="OV422" s="4"/>
      <c r="OW422" s="4"/>
      <c r="OX422" s="4"/>
      <c r="OY422" s="4"/>
      <c r="OZ422" s="4"/>
      <c r="PA422" s="4"/>
      <c r="PB422" s="4"/>
      <c r="PC422" s="4"/>
      <c r="PD422" s="4"/>
      <c r="PE422" s="4"/>
      <c r="PF422" s="4"/>
      <c r="PG422" s="4"/>
      <c r="PH422" s="4"/>
      <c r="PI422" s="4"/>
      <c r="PJ422" s="4"/>
      <c r="PK422" s="4"/>
      <c r="PL422" s="4"/>
      <c r="PM422" s="4"/>
      <c r="PN422" s="4"/>
      <c r="PO422" s="4"/>
      <c r="PP422" s="4"/>
      <c r="PQ422" s="4"/>
      <c r="PR422" s="4"/>
      <c r="PS422" s="4"/>
      <c r="PT422" s="4"/>
      <c r="PU422" s="4"/>
      <c r="PV422" s="4"/>
      <c r="PW422" s="4"/>
      <c r="PX422" s="4"/>
      <c r="PY422" s="4"/>
      <c r="PZ422" s="4"/>
      <c r="QA422" s="4"/>
      <c r="QB422" s="4"/>
      <c r="QC422" s="4"/>
      <c r="QD422" s="4"/>
      <c r="QE422" s="4"/>
      <c r="QF422" s="4"/>
      <c r="QG422" s="4"/>
      <c r="QH422" s="4"/>
      <c r="QI422" s="4"/>
      <c r="QJ422" s="4"/>
      <c r="QK422" s="4"/>
      <c r="QL422" s="4"/>
      <c r="QM422" s="4"/>
      <c r="QN422" s="4"/>
      <c r="QO422" s="4"/>
      <c r="QP422" s="4"/>
      <c r="QQ422" s="4"/>
      <c r="QR422" s="4"/>
      <c r="QS422" s="4"/>
      <c r="QT422" s="4"/>
      <c r="QU422" s="4"/>
      <c r="QV422" s="4"/>
      <c r="QW422" s="4"/>
      <c r="QX422" s="4"/>
      <c r="QY422" s="4"/>
      <c r="QZ422" s="4"/>
      <c r="RA422" s="4"/>
      <c r="RB422" s="4"/>
      <c r="RC422" s="4"/>
      <c r="RD422" s="4"/>
      <c r="RE422" s="4"/>
      <c r="RF422" s="4"/>
      <c r="RG422" s="4"/>
      <c r="RH422" s="4"/>
      <c r="RI422" s="4"/>
      <c r="RJ422" s="4"/>
      <c r="RK422" s="4"/>
    </row>
    <row r="423" ht="13.75" spans="1:479">
      <c r="A423" s="88" t="s">
        <v>12443</v>
      </c>
      <c r="B423" s="88" t="s">
        <v>711</v>
      </c>
      <c r="C423" s="88" t="s">
        <v>709</v>
      </c>
      <c r="D423" s="169" t="s">
        <v>12266</v>
      </c>
      <c r="E423" s="88">
        <v>2</v>
      </c>
      <c r="F423" s="88">
        <v>469</v>
      </c>
      <c r="G423" s="170">
        <f t="shared" si="7"/>
        <v>938</v>
      </c>
      <c r="H423" s="91"/>
      <c r="I423" s="92"/>
      <c r="J423" s="133">
        <v>27</v>
      </c>
      <c r="K423" s="133">
        <v>40</v>
      </c>
      <c r="L423" s="133">
        <v>6</v>
      </c>
      <c r="M423" s="117">
        <v>38</v>
      </c>
      <c r="N423" s="91"/>
      <c r="O423" s="92"/>
      <c r="P423" s="92"/>
      <c r="Q423" s="92"/>
      <c r="R423" s="93"/>
      <c r="S423" s="91"/>
      <c r="T423" s="92"/>
      <c r="U423" s="113"/>
      <c r="V423" s="92"/>
      <c r="W423" s="92"/>
      <c r="X423" s="93"/>
      <c r="Y423" s="91"/>
      <c r="Z423" s="113"/>
      <c r="AA423" s="113"/>
      <c r="AB423" s="92"/>
      <c r="AC423" s="92"/>
      <c r="AD423" s="93"/>
      <c r="AE423" s="91"/>
      <c r="AF423" s="113"/>
      <c r="AG423" s="113"/>
      <c r="AH423" s="92"/>
      <c r="AI423" s="92"/>
      <c r="AJ423" s="92"/>
      <c r="AK423" s="92"/>
      <c r="AL423" s="94"/>
      <c r="AM423" s="96"/>
      <c r="AN423" s="96"/>
      <c r="AO423" s="95"/>
      <c r="AP423" s="95"/>
      <c r="AQ423" s="97"/>
      <c r="AR423" s="91"/>
      <c r="AS423" s="113"/>
      <c r="AT423" s="118"/>
      <c r="AU423" s="118"/>
      <c r="AV423" s="118"/>
      <c r="AW423" s="118"/>
      <c r="AX423" s="118"/>
      <c r="AY423" s="97"/>
      <c r="AZ423" s="97"/>
      <c r="BA423" s="97"/>
      <c r="BB423" s="97"/>
      <c r="BC423" s="98" t="s">
        <v>12444</v>
      </c>
      <c r="BD423" s="98" t="s">
        <v>12349</v>
      </c>
      <c r="BE423" s="98" t="s">
        <v>12336</v>
      </c>
      <c r="BF423" s="100"/>
      <c r="BG423" s="103"/>
      <c r="BH423" s="103"/>
      <c r="BI423" s="103"/>
      <c r="BJ423" s="98"/>
      <c r="BK423" s="98"/>
      <c r="BL423" s="98"/>
      <c r="BM423" s="98"/>
      <c r="BN423" s="98"/>
      <c r="BO423" s="4"/>
      <c r="BP423" s="4"/>
      <c r="BQ423" s="4"/>
      <c r="BR423" s="4"/>
      <c r="BS423" s="4"/>
      <c r="BT423" s="98"/>
      <c r="BU423" s="98"/>
      <c r="BV423" s="98"/>
      <c r="BW423" s="98"/>
      <c r="BX423" s="98"/>
      <c r="BY423" s="4"/>
      <c r="BZ423" s="4"/>
      <c r="CA423" s="4"/>
      <c r="CB423" s="4" t="s">
        <v>1511</v>
      </c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/>
      <c r="JU423" s="4"/>
      <c r="JV423" s="4"/>
      <c r="JW423" s="4"/>
      <c r="JX423" s="4"/>
      <c r="JY423" s="4"/>
      <c r="JZ423" s="4"/>
      <c r="KA423" s="4"/>
      <c r="KB423" s="4"/>
      <c r="KC423" s="4"/>
      <c r="KD423" s="4"/>
      <c r="KE423" s="4"/>
      <c r="KF423" s="4"/>
      <c r="KG423" s="4"/>
      <c r="KH423" s="4"/>
      <c r="KI423" s="4"/>
      <c r="KJ423" s="4"/>
      <c r="KK423" s="4"/>
      <c r="KL423" s="4"/>
      <c r="KM423" s="4"/>
      <c r="KN423" s="4"/>
      <c r="KO423" s="4"/>
      <c r="KP423" s="4"/>
      <c r="KQ423" s="4"/>
      <c r="KR423" s="4"/>
      <c r="KS423" s="4"/>
      <c r="KT423" s="4"/>
      <c r="KU423" s="4"/>
      <c r="KV423" s="4"/>
      <c r="KW423" s="4"/>
      <c r="KX423" s="4"/>
      <c r="KY423" s="4"/>
      <c r="KZ423" s="4"/>
      <c r="LA423" s="4"/>
      <c r="LB423" s="4"/>
      <c r="LC423" s="4"/>
      <c r="LD423" s="4"/>
      <c r="LE423" s="4"/>
      <c r="LF423" s="4"/>
      <c r="LG423" s="4"/>
      <c r="LH423" s="4"/>
      <c r="LI423" s="4"/>
      <c r="LJ423" s="4"/>
      <c r="LK423" s="4"/>
      <c r="LL423" s="4"/>
      <c r="LM423" s="4"/>
      <c r="LN423" s="4"/>
      <c r="LO423" s="4"/>
      <c r="LP423" s="4"/>
      <c r="LQ423" s="4"/>
      <c r="LR423" s="4"/>
      <c r="LS423" s="4"/>
      <c r="LT423" s="4"/>
      <c r="LU423" s="4"/>
      <c r="LV423" s="4"/>
      <c r="LW423" s="4"/>
      <c r="LX423" s="4"/>
      <c r="LY423" s="4"/>
      <c r="LZ423" s="4"/>
      <c r="MA423" s="4"/>
      <c r="MB423" s="4"/>
      <c r="MC423" s="4"/>
      <c r="MD423" s="4"/>
      <c r="ME423" s="4"/>
      <c r="MF423" s="4"/>
      <c r="MG423" s="4"/>
      <c r="MH423" s="4"/>
      <c r="MI423" s="4"/>
      <c r="MJ423" s="4"/>
      <c r="MK423" s="4"/>
      <c r="ML423" s="4"/>
      <c r="MM423" s="4"/>
      <c r="MN423" s="4"/>
      <c r="MO423" s="4"/>
      <c r="MP423" s="4"/>
      <c r="MQ423" s="4"/>
      <c r="MR423" s="4"/>
      <c r="MS423" s="4"/>
      <c r="MT423" s="4"/>
      <c r="MU423" s="4"/>
      <c r="MV423" s="4"/>
      <c r="MW423" s="4"/>
      <c r="MX423" s="4"/>
      <c r="MY423" s="4"/>
      <c r="MZ423" s="4"/>
      <c r="NA423" s="4"/>
      <c r="NB423" s="4"/>
      <c r="NC423" s="4"/>
      <c r="ND423" s="4"/>
      <c r="NE423" s="4"/>
      <c r="NF423" s="4"/>
      <c r="NG423" s="4"/>
      <c r="NH423" s="4"/>
      <c r="NI423" s="4"/>
      <c r="NJ423" s="4"/>
      <c r="NK423" s="4"/>
      <c r="NL423" s="4"/>
      <c r="NM423" s="4"/>
      <c r="NN423" s="4"/>
      <c r="NO423" s="4"/>
      <c r="NP423" s="4"/>
      <c r="NQ423" s="4"/>
      <c r="NR423" s="4"/>
      <c r="NS423" s="4"/>
      <c r="NT423" s="4"/>
      <c r="NU423" s="4"/>
      <c r="NV423" s="4"/>
      <c r="NW423" s="4"/>
      <c r="NX423" s="4"/>
      <c r="NY423" s="4"/>
      <c r="NZ423" s="4"/>
      <c r="OA423" s="4"/>
      <c r="OB423" s="4"/>
      <c r="OC423" s="4"/>
      <c r="OD423" s="4"/>
      <c r="OE423" s="4"/>
      <c r="OF423" s="4"/>
      <c r="OG423" s="4"/>
      <c r="OH423" s="4"/>
      <c r="OI423" s="4"/>
      <c r="OJ423" s="4"/>
      <c r="OK423" s="4"/>
      <c r="OL423" s="4"/>
      <c r="OM423" s="4"/>
      <c r="ON423" s="4"/>
      <c r="OO423" s="4"/>
      <c r="OP423" s="4"/>
      <c r="OQ423" s="4"/>
      <c r="OR423" s="4"/>
      <c r="OS423" s="4"/>
      <c r="OT423" s="4"/>
      <c r="OU423" s="4"/>
      <c r="OV423" s="4"/>
      <c r="OW423" s="4"/>
      <c r="OX423" s="4"/>
      <c r="OY423" s="4"/>
      <c r="OZ423" s="4"/>
      <c r="PA423" s="4"/>
      <c r="PB423" s="4"/>
      <c r="PC423" s="4"/>
      <c r="PD423" s="4"/>
      <c r="PE423" s="4"/>
      <c r="PF423" s="4"/>
      <c r="PG423" s="4"/>
      <c r="PH423" s="4"/>
      <c r="PI423" s="4"/>
      <c r="PJ423" s="4"/>
      <c r="PK423" s="4"/>
      <c r="PL423" s="4"/>
      <c r="PM423" s="4"/>
      <c r="PN423" s="4"/>
      <c r="PO423" s="4"/>
      <c r="PP423" s="4"/>
      <c r="PQ423" s="4"/>
      <c r="PR423" s="4"/>
      <c r="PS423" s="4"/>
      <c r="PT423" s="4"/>
      <c r="PU423" s="4"/>
      <c r="PV423" s="4"/>
      <c r="PW423" s="4"/>
      <c r="PX423" s="4"/>
      <c r="PY423" s="4"/>
      <c r="PZ423" s="4"/>
      <c r="QA423" s="4"/>
      <c r="QB423" s="4"/>
      <c r="QC423" s="4"/>
      <c r="QD423" s="4"/>
      <c r="QE423" s="4"/>
      <c r="QF423" s="4"/>
      <c r="QG423" s="4"/>
      <c r="QH423" s="4"/>
      <c r="QI423" s="4"/>
      <c r="QJ423" s="4"/>
      <c r="QK423" s="4"/>
      <c r="QL423" s="4"/>
      <c r="QM423" s="4"/>
      <c r="QN423" s="4"/>
      <c r="QO423" s="4"/>
      <c r="QP423" s="4"/>
      <c r="QQ423" s="4"/>
      <c r="QR423" s="4"/>
      <c r="QS423" s="4"/>
      <c r="QT423" s="4"/>
      <c r="QU423" s="4"/>
      <c r="QV423" s="4"/>
      <c r="QW423" s="4"/>
      <c r="QX423" s="4"/>
      <c r="QY423" s="4"/>
      <c r="QZ423" s="4"/>
      <c r="RA423" s="4"/>
      <c r="RB423" s="4"/>
      <c r="RC423" s="4"/>
      <c r="RD423" s="4"/>
      <c r="RE423" s="4"/>
      <c r="RF423" s="4"/>
      <c r="RG423" s="4"/>
      <c r="RH423" s="4"/>
      <c r="RI423" s="4"/>
      <c r="RJ423" s="4"/>
      <c r="RK423" s="4"/>
    </row>
    <row r="424" ht="13.75" spans="1:479">
      <c r="A424" s="88" t="s">
        <v>12443</v>
      </c>
      <c r="B424" s="88" t="s">
        <v>711</v>
      </c>
      <c r="C424" s="88" t="s">
        <v>709</v>
      </c>
      <c r="D424" s="169" t="s">
        <v>494</v>
      </c>
      <c r="E424" s="88">
        <v>2</v>
      </c>
      <c r="F424" s="88">
        <v>115</v>
      </c>
      <c r="G424" s="170">
        <f t="shared" si="7"/>
        <v>230</v>
      </c>
      <c r="H424" s="91"/>
      <c r="I424" s="92"/>
      <c r="J424" s="133">
        <v>48</v>
      </c>
      <c r="K424" s="133">
        <v>42</v>
      </c>
      <c r="L424" s="133">
        <v>6</v>
      </c>
      <c r="M424" s="117">
        <v>38</v>
      </c>
      <c r="N424" s="91"/>
      <c r="O424" s="92"/>
      <c r="P424" s="92"/>
      <c r="Q424" s="92"/>
      <c r="R424" s="93"/>
      <c r="S424" s="91"/>
      <c r="T424" s="92"/>
      <c r="U424" s="113"/>
      <c r="V424" s="92"/>
      <c r="W424" s="92"/>
      <c r="X424" s="93"/>
      <c r="Y424" s="91"/>
      <c r="Z424" s="113"/>
      <c r="AA424" s="113"/>
      <c r="AB424" s="92"/>
      <c r="AC424" s="92"/>
      <c r="AD424" s="93"/>
      <c r="AE424" s="91"/>
      <c r="AF424" s="113"/>
      <c r="AG424" s="113"/>
      <c r="AH424" s="92"/>
      <c r="AI424" s="92"/>
      <c r="AJ424" s="92"/>
      <c r="AK424" s="92"/>
      <c r="AL424" s="94"/>
      <c r="AM424" s="96"/>
      <c r="AN424" s="96"/>
      <c r="AO424" s="95"/>
      <c r="AP424" s="95"/>
      <c r="AQ424" s="97"/>
      <c r="AR424" s="91"/>
      <c r="AS424" s="113"/>
      <c r="AT424" s="118"/>
      <c r="AU424" s="118"/>
      <c r="AV424" s="118"/>
      <c r="AW424" s="118"/>
      <c r="AX424" s="118"/>
      <c r="AY424" s="97"/>
      <c r="AZ424" s="97"/>
      <c r="BA424" s="97"/>
      <c r="BB424" s="97"/>
      <c r="BC424" s="98" t="s">
        <v>12445</v>
      </c>
      <c r="BD424" s="98" t="s">
        <v>12350</v>
      </c>
      <c r="BE424" s="98" t="s">
        <v>12337</v>
      </c>
      <c r="BF424" s="100"/>
      <c r="BG424" s="103"/>
      <c r="BH424" s="103"/>
      <c r="BI424" s="103"/>
      <c r="BJ424" s="98"/>
      <c r="BK424" s="98"/>
      <c r="BL424" s="98"/>
      <c r="BM424" s="98"/>
      <c r="BN424" s="98"/>
      <c r="BO424" s="4"/>
      <c r="BP424" s="4"/>
      <c r="BQ424" s="4"/>
      <c r="BR424" s="4"/>
      <c r="BS424" s="4"/>
      <c r="BT424" s="98"/>
      <c r="BU424" s="98"/>
      <c r="BV424" s="98"/>
      <c r="BW424" s="98"/>
      <c r="BX424" s="98"/>
      <c r="BY424" s="4"/>
      <c r="BZ424" s="4"/>
      <c r="CA424" s="4"/>
      <c r="CB424" s="4" t="s">
        <v>1511</v>
      </c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  <c r="JW424" s="4"/>
      <c r="JX424" s="4"/>
      <c r="JY424" s="4"/>
      <c r="JZ424" s="4"/>
      <c r="KA424" s="4"/>
      <c r="KB424" s="4"/>
      <c r="KC424" s="4"/>
      <c r="KD424" s="4"/>
      <c r="KE424" s="4"/>
      <c r="KF424" s="4"/>
      <c r="KG424" s="4"/>
      <c r="KH424" s="4"/>
      <c r="KI424" s="4"/>
      <c r="KJ424" s="4"/>
      <c r="KK424" s="4"/>
      <c r="KL424" s="4"/>
      <c r="KM424" s="4"/>
      <c r="KN424" s="4"/>
      <c r="KO424" s="4"/>
      <c r="KP424" s="4"/>
      <c r="KQ424" s="4"/>
      <c r="KR424" s="4"/>
      <c r="KS424" s="4"/>
      <c r="KT424" s="4"/>
      <c r="KU424" s="4"/>
      <c r="KV424" s="4"/>
      <c r="KW424" s="4"/>
      <c r="KX424" s="4"/>
      <c r="KY424" s="4"/>
      <c r="KZ424" s="4"/>
      <c r="LA424" s="4"/>
      <c r="LB424" s="4"/>
      <c r="LC424" s="4"/>
      <c r="LD424" s="4"/>
      <c r="LE424" s="4"/>
      <c r="LF424" s="4"/>
      <c r="LG424" s="4"/>
      <c r="LH424" s="4"/>
      <c r="LI424" s="4"/>
      <c r="LJ424" s="4"/>
      <c r="LK424" s="4"/>
      <c r="LL424" s="4"/>
      <c r="LM424" s="4"/>
      <c r="LN424" s="4"/>
      <c r="LO424" s="4"/>
      <c r="LP424" s="4"/>
      <c r="LQ424" s="4"/>
      <c r="LR424" s="4"/>
      <c r="LS424" s="4"/>
      <c r="LT424" s="4"/>
      <c r="LU424" s="4"/>
      <c r="LV424" s="4"/>
      <c r="LW424" s="4"/>
      <c r="LX424" s="4"/>
      <c r="LY424" s="4"/>
      <c r="LZ424" s="4"/>
      <c r="MA424" s="4"/>
      <c r="MB424" s="4"/>
      <c r="MC424" s="4"/>
      <c r="MD424" s="4"/>
      <c r="ME424" s="4"/>
      <c r="MF424" s="4"/>
      <c r="MG424" s="4"/>
      <c r="MH424" s="4"/>
      <c r="MI424" s="4"/>
      <c r="MJ424" s="4"/>
      <c r="MK424" s="4"/>
      <c r="ML424" s="4"/>
      <c r="MM424" s="4"/>
      <c r="MN424" s="4"/>
      <c r="MO424" s="4"/>
      <c r="MP424" s="4"/>
      <c r="MQ424" s="4"/>
      <c r="MR424" s="4"/>
      <c r="MS424" s="4"/>
      <c r="MT424" s="4"/>
      <c r="MU424" s="4"/>
      <c r="MV424" s="4"/>
      <c r="MW424" s="4"/>
      <c r="MX424" s="4"/>
      <c r="MY424" s="4"/>
      <c r="MZ424" s="4"/>
      <c r="NA424" s="4"/>
      <c r="NB424" s="4"/>
      <c r="NC424" s="4"/>
      <c r="ND424" s="4"/>
      <c r="NE424" s="4"/>
      <c r="NF424" s="4"/>
      <c r="NG424" s="4"/>
      <c r="NH424" s="4"/>
      <c r="NI424" s="4"/>
      <c r="NJ424" s="4"/>
      <c r="NK424" s="4"/>
      <c r="NL424" s="4"/>
      <c r="NM424" s="4"/>
      <c r="NN424" s="4"/>
      <c r="NO424" s="4"/>
      <c r="NP424" s="4"/>
      <c r="NQ424" s="4"/>
      <c r="NR424" s="4"/>
      <c r="NS424" s="4"/>
      <c r="NT424" s="4"/>
      <c r="NU424" s="4"/>
      <c r="NV424" s="4"/>
      <c r="NW424" s="4"/>
      <c r="NX424" s="4"/>
      <c r="NY424" s="4"/>
      <c r="NZ424" s="4"/>
      <c r="OA424" s="4"/>
      <c r="OB424" s="4"/>
      <c r="OC424" s="4"/>
      <c r="OD424" s="4"/>
      <c r="OE424" s="4"/>
      <c r="OF424" s="4"/>
      <c r="OG424" s="4"/>
      <c r="OH424" s="4"/>
      <c r="OI424" s="4"/>
      <c r="OJ424" s="4"/>
      <c r="OK424" s="4"/>
      <c r="OL424" s="4"/>
      <c r="OM424" s="4"/>
      <c r="ON424" s="4"/>
      <c r="OO424" s="4"/>
      <c r="OP424" s="4"/>
      <c r="OQ424" s="4"/>
      <c r="OR424" s="4"/>
      <c r="OS424" s="4"/>
      <c r="OT424" s="4"/>
      <c r="OU424" s="4"/>
      <c r="OV424" s="4"/>
      <c r="OW424" s="4"/>
      <c r="OX424" s="4"/>
      <c r="OY424" s="4"/>
      <c r="OZ424" s="4"/>
      <c r="PA424" s="4"/>
      <c r="PB424" s="4"/>
      <c r="PC424" s="4"/>
      <c r="PD424" s="4"/>
      <c r="PE424" s="4"/>
      <c r="PF424" s="4"/>
      <c r="PG424" s="4"/>
      <c r="PH424" s="4"/>
      <c r="PI424" s="4"/>
      <c r="PJ424" s="4"/>
      <c r="PK424" s="4"/>
      <c r="PL424" s="4"/>
      <c r="PM424" s="4"/>
      <c r="PN424" s="4"/>
      <c r="PO424" s="4"/>
      <c r="PP424" s="4"/>
      <c r="PQ424" s="4"/>
      <c r="PR424" s="4"/>
      <c r="PS424" s="4"/>
      <c r="PT424" s="4"/>
      <c r="PU424" s="4"/>
      <c r="PV424" s="4"/>
      <c r="PW424" s="4"/>
      <c r="PX424" s="4"/>
      <c r="PY424" s="4"/>
      <c r="PZ424" s="4"/>
      <c r="QA424" s="4"/>
      <c r="QB424" s="4"/>
      <c r="QC424" s="4"/>
      <c r="QD424" s="4"/>
      <c r="QE424" s="4"/>
      <c r="QF424" s="4"/>
      <c r="QG424" s="4"/>
      <c r="QH424" s="4"/>
      <c r="QI424" s="4"/>
      <c r="QJ424" s="4"/>
      <c r="QK424" s="4"/>
      <c r="QL424" s="4"/>
      <c r="QM424" s="4"/>
      <c r="QN424" s="4"/>
      <c r="QO424" s="4"/>
      <c r="QP424" s="4"/>
      <c r="QQ424" s="4"/>
      <c r="QR424" s="4"/>
      <c r="QS424" s="4"/>
      <c r="QT424" s="4"/>
      <c r="QU424" s="4"/>
      <c r="QV424" s="4"/>
      <c r="QW424" s="4"/>
      <c r="QX424" s="4"/>
      <c r="QY424" s="4"/>
      <c r="QZ424" s="4"/>
      <c r="RA424" s="4"/>
      <c r="RB424" s="4"/>
      <c r="RC424" s="4"/>
      <c r="RD424" s="4"/>
      <c r="RE424" s="4"/>
      <c r="RF424" s="4"/>
      <c r="RG424" s="4"/>
      <c r="RH424" s="4"/>
      <c r="RI424" s="4"/>
      <c r="RJ424" s="4"/>
      <c r="RK424" s="4"/>
    </row>
    <row r="425" ht="15.6" customHeight="1" spans="1:479">
      <c r="A425" s="88" t="s">
        <v>12446</v>
      </c>
      <c r="B425" s="88" t="s">
        <v>12447</v>
      </c>
      <c r="C425" s="88" t="s">
        <v>684</v>
      </c>
      <c r="D425" s="169" t="s">
        <v>12266</v>
      </c>
      <c r="E425" s="88">
        <v>2</v>
      </c>
      <c r="F425" s="88">
        <v>80</v>
      </c>
      <c r="G425" s="170">
        <f t="shared" si="7"/>
        <v>160</v>
      </c>
      <c r="H425" s="91"/>
      <c r="I425" s="92"/>
      <c r="J425" s="133">
        <v>19</v>
      </c>
      <c r="K425" s="133">
        <v>16</v>
      </c>
      <c r="L425" s="133">
        <v>21</v>
      </c>
      <c r="M425" s="117">
        <v>38</v>
      </c>
      <c r="N425" s="91"/>
      <c r="O425" s="92"/>
      <c r="P425" s="92"/>
      <c r="Q425" s="92"/>
      <c r="R425" s="93"/>
      <c r="S425" s="91"/>
      <c r="T425" s="92"/>
      <c r="U425" s="113"/>
      <c r="V425" s="92"/>
      <c r="W425" s="92"/>
      <c r="X425" s="93"/>
      <c r="Y425" s="91"/>
      <c r="Z425" s="113"/>
      <c r="AA425" s="113"/>
      <c r="AB425" s="92"/>
      <c r="AC425" s="92"/>
      <c r="AD425" s="93"/>
      <c r="AE425" s="94"/>
      <c r="AF425" s="96"/>
      <c r="AG425" s="96"/>
      <c r="AH425" s="95"/>
      <c r="AI425" s="95"/>
      <c r="AJ425" s="95"/>
      <c r="AK425" s="95"/>
      <c r="AL425" s="91"/>
      <c r="AM425" s="113"/>
      <c r="AN425" s="113"/>
      <c r="AO425" s="92"/>
      <c r="AP425" s="92"/>
      <c r="AQ425" s="93"/>
      <c r="AR425" s="94"/>
      <c r="AS425" s="96"/>
      <c r="AT425" s="96"/>
      <c r="AU425" s="96"/>
      <c r="AV425" s="96"/>
      <c r="AW425" s="96"/>
      <c r="AX425" s="96"/>
      <c r="AY425" s="97"/>
      <c r="AZ425" s="97"/>
      <c r="BA425" s="97"/>
      <c r="BB425" s="97"/>
      <c r="BC425" s="98" t="s">
        <v>12315</v>
      </c>
      <c r="BD425" s="98" t="s">
        <v>12271</v>
      </c>
      <c r="BE425" s="98" t="s">
        <v>12270</v>
      </c>
      <c r="BF425" s="100"/>
      <c r="BG425" s="103"/>
      <c r="BH425" s="103"/>
      <c r="BI425" s="103"/>
      <c r="BJ425" s="98"/>
      <c r="BK425" s="98"/>
      <c r="BL425" s="98"/>
      <c r="BM425" s="98"/>
      <c r="BN425" s="98"/>
      <c r="BO425" s="4"/>
      <c r="BP425" s="4"/>
      <c r="BQ425" s="4"/>
      <c r="BR425" s="4"/>
      <c r="BS425" s="4"/>
      <c r="BT425" s="98"/>
      <c r="BU425" s="98"/>
      <c r="BV425" s="98"/>
      <c r="BW425" s="98"/>
      <c r="BX425" s="98"/>
      <c r="BY425" s="4"/>
      <c r="BZ425" s="4"/>
      <c r="CA425" s="4"/>
      <c r="CB425" s="4" t="s">
        <v>1511</v>
      </c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  <c r="JW425" s="4"/>
      <c r="JX425" s="4"/>
      <c r="JY425" s="4"/>
      <c r="JZ425" s="4"/>
      <c r="KA425" s="4"/>
      <c r="KB425" s="4"/>
      <c r="KC425" s="4"/>
      <c r="KD425" s="4"/>
      <c r="KE425" s="4"/>
      <c r="KF425" s="4"/>
      <c r="KG425" s="4"/>
      <c r="KH425" s="4"/>
      <c r="KI425" s="4"/>
      <c r="KJ425" s="4"/>
      <c r="KK425" s="4"/>
      <c r="KL425" s="4"/>
      <c r="KM425" s="4"/>
      <c r="KN425" s="4"/>
      <c r="KO425" s="4"/>
      <c r="KP425" s="4"/>
      <c r="KQ425" s="4"/>
      <c r="KR425" s="4"/>
      <c r="KS425" s="4"/>
      <c r="KT425" s="4"/>
      <c r="KU425" s="4"/>
      <c r="KV425" s="4"/>
      <c r="KW425" s="4"/>
      <c r="KX425" s="4"/>
      <c r="KY425" s="4"/>
      <c r="KZ425" s="4"/>
      <c r="LA425" s="4"/>
      <c r="LB425" s="4"/>
      <c r="LC425" s="4"/>
      <c r="LD425" s="4"/>
      <c r="LE425" s="4"/>
      <c r="LF425" s="4"/>
      <c r="LG425" s="4"/>
      <c r="LH425" s="4"/>
      <c r="LI425" s="4"/>
      <c r="LJ425" s="4"/>
      <c r="LK425" s="4"/>
      <c r="LL425" s="4"/>
      <c r="LM425" s="4"/>
      <c r="LN425" s="4"/>
      <c r="LO425" s="4"/>
      <c r="LP425" s="4"/>
      <c r="LQ425" s="4"/>
      <c r="LR425" s="4"/>
      <c r="LS425" s="4"/>
      <c r="LT425" s="4"/>
      <c r="LU425" s="4"/>
      <c r="LV425" s="4"/>
      <c r="LW425" s="4"/>
      <c r="LX425" s="4"/>
      <c r="LY425" s="4"/>
      <c r="LZ425" s="4"/>
      <c r="MA425" s="4"/>
      <c r="MB425" s="4"/>
      <c r="MC425" s="4"/>
      <c r="MD425" s="4"/>
      <c r="ME425" s="4"/>
      <c r="MF425" s="4"/>
      <c r="MG425" s="4"/>
      <c r="MH425" s="4"/>
      <c r="MI425" s="4"/>
      <c r="MJ425" s="4"/>
      <c r="MK425" s="4"/>
      <c r="ML425" s="4"/>
      <c r="MM425" s="4"/>
      <c r="MN425" s="4"/>
      <c r="MO425" s="4"/>
      <c r="MP425" s="4"/>
      <c r="MQ425" s="4"/>
      <c r="MR425" s="4"/>
      <c r="MS425" s="4"/>
      <c r="MT425" s="4"/>
      <c r="MU425" s="4"/>
      <c r="MV425" s="4"/>
      <c r="MW425" s="4"/>
      <c r="MX425" s="4"/>
      <c r="MY425" s="4"/>
      <c r="MZ425" s="4"/>
      <c r="NA425" s="4"/>
      <c r="NB425" s="4"/>
      <c r="NC425" s="4"/>
      <c r="ND425" s="4"/>
      <c r="NE425" s="4"/>
      <c r="NF425" s="4"/>
      <c r="NG425" s="4"/>
      <c r="NH425" s="4"/>
      <c r="NI425" s="4"/>
      <c r="NJ425" s="4"/>
      <c r="NK425" s="4"/>
      <c r="NL425" s="4"/>
      <c r="NM425" s="4"/>
      <c r="NN425" s="4"/>
      <c r="NO425" s="4"/>
      <c r="NP425" s="4"/>
      <c r="NQ425" s="4"/>
      <c r="NR425" s="4"/>
      <c r="NS425" s="4"/>
      <c r="NT425" s="4"/>
      <c r="NU425" s="4"/>
      <c r="NV425" s="4"/>
      <c r="NW425" s="4"/>
      <c r="NX425" s="4"/>
      <c r="NY425" s="4"/>
      <c r="NZ425" s="4"/>
      <c r="OA425" s="4"/>
      <c r="OB425" s="4"/>
      <c r="OC425" s="4"/>
      <c r="OD425" s="4"/>
      <c r="OE425" s="4"/>
      <c r="OF425" s="4"/>
      <c r="OG425" s="4"/>
      <c r="OH425" s="4"/>
      <c r="OI425" s="4"/>
      <c r="OJ425" s="4"/>
      <c r="OK425" s="4"/>
      <c r="OL425" s="4"/>
      <c r="OM425" s="4"/>
      <c r="ON425" s="4"/>
      <c r="OO425" s="4"/>
      <c r="OP425" s="4"/>
      <c r="OQ425" s="4"/>
      <c r="OR425" s="4"/>
      <c r="OS425" s="4"/>
      <c r="OT425" s="4"/>
      <c r="OU425" s="4"/>
      <c r="OV425" s="4"/>
      <c r="OW425" s="4"/>
      <c r="OX425" s="4"/>
      <c r="OY425" s="4"/>
      <c r="OZ425" s="4"/>
      <c r="PA425" s="4"/>
      <c r="PB425" s="4"/>
      <c r="PC425" s="4"/>
      <c r="PD425" s="4"/>
      <c r="PE425" s="4"/>
      <c r="PF425" s="4"/>
      <c r="PG425" s="4"/>
      <c r="PH425" s="4"/>
      <c r="PI425" s="4"/>
      <c r="PJ425" s="4"/>
      <c r="PK425" s="4"/>
      <c r="PL425" s="4"/>
      <c r="PM425" s="4"/>
      <c r="PN425" s="4"/>
      <c r="PO425" s="4"/>
      <c r="PP425" s="4"/>
      <c r="PQ425" s="4"/>
      <c r="PR425" s="4"/>
      <c r="PS425" s="4"/>
      <c r="PT425" s="4"/>
      <c r="PU425" s="4"/>
      <c r="PV425" s="4"/>
      <c r="PW425" s="4"/>
      <c r="PX425" s="4"/>
      <c r="PY425" s="4"/>
      <c r="PZ425" s="4"/>
      <c r="QA425" s="4"/>
      <c r="QB425" s="4"/>
      <c r="QC425" s="4"/>
      <c r="QD425" s="4"/>
      <c r="QE425" s="4"/>
      <c r="QF425" s="4"/>
      <c r="QG425" s="4"/>
      <c r="QH425" s="4"/>
      <c r="QI425" s="4"/>
      <c r="QJ425" s="4"/>
      <c r="QK425" s="4"/>
      <c r="QL425" s="4"/>
      <c r="QM425" s="4"/>
      <c r="QN425" s="4"/>
      <c r="QO425" s="4"/>
      <c r="QP425" s="4"/>
      <c r="QQ425" s="4"/>
      <c r="QR425" s="4"/>
      <c r="QS425" s="4"/>
      <c r="QT425" s="4"/>
      <c r="QU425" s="4"/>
      <c r="QV425" s="4"/>
      <c r="QW425" s="4"/>
      <c r="QX425" s="4"/>
      <c r="QY425" s="4"/>
      <c r="QZ425" s="4"/>
      <c r="RA425" s="4"/>
      <c r="RB425" s="4"/>
      <c r="RC425" s="4"/>
      <c r="RD425" s="4"/>
      <c r="RE425" s="4"/>
      <c r="RF425" s="4"/>
      <c r="RG425" s="4"/>
      <c r="RH425" s="4"/>
      <c r="RI425" s="4"/>
      <c r="RJ425" s="4"/>
      <c r="RK425" s="4"/>
    </row>
    <row r="426" ht="13.75" spans="1:479">
      <c r="A426" s="88" t="s">
        <v>12446</v>
      </c>
      <c r="B426" s="88" t="s">
        <v>12447</v>
      </c>
      <c r="C426" s="88" t="s">
        <v>684</v>
      </c>
      <c r="D426" s="169" t="s">
        <v>494</v>
      </c>
      <c r="E426" s="88">
        <v>2</v>
      </c>
      <c r="F426" s="88">
        <v>0</v>
      </c>
      <c r="G426" s="170">
        <f t="shared" si="7"/>
        <v>0</v>
      </c>
      <c r="H426" s="241"/>
      <c r="I426" s="242"/>
      <c r="J426" s="243"/>
      <c r="K426" s="243"/>
      <c r="L426" s="243"/>
      <c r="M426" s="244"/>
      <c r="N426" s="241"/>
      <c r="O426" s="241"/>
      <c r="P426" s="241"/>
      <c r="Q426" s="241"/>
      <c r="R426" s="241"/>
      <c r="S426" s="241"/>
      <c r="T426" s="242"/>
      <c r="U426" s="245"/>
      <c r="V426" s="242"/>
      <c r="W426" s="242"/>
      <c r="X426" s="246"/>
      <c r="Y426" s="241"/>
      <c r="Z426" s="245"/>
      <c r="AA426" s="245"/>
      <c r="AB426" s="242"/>
      <c r="AC426" s="242"/>
      <c r="AD426" s="246"/>
      <c r="AE426" s="241"/>
      <c r="AF426" s="241"/>
      <c r="AG426" s="241"/>
      <c r="AH426" s="241"/>
      <c r="AI426" s="241"/>
      <c r="AJ426" s="241"/>
      <c r="AK426" s="241"/>
      <c r="AL426" s="241"/>
      <c r="AM426" s="241"/>
      <c r="AN426" s="241"/>
      <c r="AO426" s="241"/>
      <c r="AP426" s="241"/>
      <c r="AQ426" s="241"/>
      <c r="AR426" s="241"/>
      <c r="AS426" s="245"/>
      <c r="AT426" s="245"/>
      <c r="AU426" s="245"/>
      <c r="AV426" s="242"/>
      <c r="AW426" s="242"/>
      <c r="AX426" s="246"/>
      <c r="AY426" s="246"/>
      <c r="AZ426" s="246"/>
      <c r="BA426" s="246"/>
      <c r="BB426" s="246"/>
      <c r="BC426" s="247" t="s">
        <v>12265</v>
      </c>
      <c r="BD426" s="247"/>
      <c r="BE426" s="247"/>
      <c r="BF426" s="100"/>
      <c r="BG426" s="103"/>
      <c r="BH426" s="103"/>
      <c r="BI426" s="103"/>
      <c r="BJ426" s="98"/>
      <c r="BK426" s="98"/>
      <c r="BL426" s="98"/>
      <c r="BM426" s="98"/>
      <c r="BN426" s="98"/>
      <c r="BO426" s="4"/>
      <c r="BP426" s="4"/>
      <c r="BQ426" s="4"/>
      <c r="BR426" s="4"/>
      <c r="BS426" s="4"/>
      <c r="BT426" s="98"/>
      <c r="BU426" s="98"/>
      <c r="BV426" s="98"/>
      <c r="BW426" s="98"/>
      <c r="BX426" s="98"/>
      <c r="BY426" s="4"/>
      <c r="BZ426" s="4"/>
      <c r="CA426" s="4"/>
      <c r="CB426" s="4" t="s">
        <v>1511</v>
      </c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/>
      <c r="JQ426" s="4"/>
      <c r="JR426" s="4"/>
      <c r="JS426" s="4"/>
      <c r="JT426" s="4"/>
      <c r="JU426" s="4"/>
      <c r="JV426" s="4"/>
      <c r="JW426" s="4"/>
      <c r="JX426" s="4"/>
      <c r="JY426" s="4"/>
      <c r="JZ426" s="4"/>
      <c r="KA426" s="4"/>
      <c r="KB426" s="4"/>
      <c r="KC426" s="4"/>
      <c r="KD426" s="4"/>
      <c r="KE426" s="4"/>
      <c r="KF426" s="4"/>
      <c r="KG426" s="4"/>
      <c r="KH426" s="4"/>
      <c r="KI426" s="4"/>
      <c r="KJ426" s="4"/>
      <c r="KK426" s="4"/>
      <c r="KL426" s="4"/>
      <c r="KM426" s="4"/>
      <c r="KN426" s="4"/>
      <c r="KO426" s="4"/>
      <c r="KP426" s="4"/>
      <c r="KQ426" s="4"/>
      <c r="KR426" s="4"/>
      <c r="KS426" s="4"/>
      <c r="KT426" s="4"/>
      <c r="KU426" s="4"/>
      <c r="KV426" s="4"/>
      <c r="KW426" s="4"/>
      <c r="KX426" s="4"/>
      <c r="KY426" s="4"/>
      <c r="KZ426" s="4"/>
      <c r="LA426" s="4"/>
      <c r="LB426" s="4"/>
      <c r="LC426" s="4"/>
      <c r="LD426" s="4"/>
      <c r="LE426" s="4"/>
      <c r="LF426" s="4"/>
      <c r="LG426" s="4"/>
      <c r="LH426" s="4"/>
      <c r="LI426" s="4"/>
      <c r="LJ426" s="4"/>
      <c r="LK426" s="4"/>
      <c r="LL426" s="4"/>
      <c r="LM426" s="4"/>
      <c r="LN426" s="4"/>
      <c r="LO426" s="4"/>
      <c r="LP426" s="4"/>
      <c r="LQ426" s="4"/>
      <c r="LR426" s="4"/>
      <c r="LS426" s="4"/>
      <c r="LT426" s="4"/>
      <c r="LU426" s="4"/>
      <c r="LV426" s="4"/>
      <c r="LW426" s="4"/>
      <c r="LX426" s="4"/>
      <c r="LY426" s="4"/>
      <c r="LZ426" s="4"/>
      <c r="MA426" s="4"/>
      <c r="MB426" s="4"/>
      <c r="MC426" s="4"/>
      <c r="MD426" s="4"/>
      <c r="ME426" s="4"/>
      <c r="MF426" s="4"/>
      <c r="MG426" s="4"/>
      <c r="MH426" s="4"/>
      <c r="MI426" s="4"/>
      <c r="MJ426" s="4"/>
      <c r="MK426" s="4"/>
      <c r="ML426" s="4"/>
      <c r="MM426" s="4"/>
      <c r="MN426" s="4"/>
      <c r="MO426" s="4"/>
      <c r="MP426" s="4"/>
      <c r="MQ426" s="4"/>
      <c r="MR426" s="4"/>
      <c r="MS426" s="4"/>
      <c r="MT426" s="4"/>
      <c r="MU426" s="4"/>
      <c r="MV426" s="4"/>
      <c r="MW426" s="4"/>
      <c r="MX426" s="4"/>
      <c r="MY426" s="4"/>
      <c r="MZ426" s="4"/>
      <c r="NA426" s="4"/>
      <c r="NB426" s="4"/>
      <c r="NC426" s="4"/>
      <c r="ND426" s="4"/>
      <c r="NE426" s="4"/>
      <c r="NF426" s="4"/>
      <c r="NG426" s="4"/>
      <c r="NH426" s="4"/>
      <c r="NI426" s="4"/>
      <c r="NJ426" s="4"/>
      <c r="NK426" s="4"/>
      <c r="NL426" s="4"/>
      <c r="NM426" s="4"/>
      <c r="NN426" s="4"/>
      <c r="NO426" s="4"/>
      <c r="NP426" s="4"/>
      <c r="NQ426" s="4"/>
      <c r="NR426" s="4"/>
      <c r="NS426" s="4"/>
      <c r="NT426" s="4"/>
      <c r="NU426" s="4"/>
      <c r="NV426" s="4"/>
      <c r="NW426" s="4"/>
      <c r="NX426" s="4"/>
      <c r="NY426" s="4"/>
      <c r="NZ426" s="4"/>
      <c r="OA426" s="4"/>
      <c r="OB426" s="4"/>
      <c r="OC426" s="4"/>
      <c r="OD426" s="4"/>
      <c r="OE426" s="4"/>
      <c r="OF426" s="4"/>
      <c r="OG426" s="4"/>
      <c r="OH426" s="4"/>
      <c r="OI426" s="4"/>
      <c r="OJ426" s="4"/>
      <c r="OK426" s="4"/>
      <c r="OL426" s="4"/>
      <c r="OM426" s="4"/>
      <c r="ON426" s="4"/>
      <c r="OO426" s="4"/>
      <c r="OP426" s="4"/>
      <c r="OQ426" s="4"/>
      <c r="OR426" s="4"/>
      <c r="OS426" s="4"/>
      <c r="OT426" s="4"/>
      <c r="OU426" s="4"/>
      <c r="OV426" s="4"/>
      <c r="OW426" s="4"/>
      <c r="OX426" s="4"/>
      <c r="OY426" s="4"/>
      <c r="OZ426" s="4"/>
      <c r="PA426" s="4"/>
      <c r="PB426" s="4"/>
      <c r="PC426" s="4"/>
      <c r="PD426" s="4"/>
      <c r="PE426" s="4"/>
      <c r="PF426" s="4"/>
      <c r="PG426" s="4"/>
      <c r="PH426" s="4"/>
      <c r="PI426" s="4"/>
      <c r="PJ426" s="4"/>
      <c r="PK426" s="4"/>
      <c r="PL426" s="4"/>
      <c r="PM426" s="4"/>
      <c r="PN426" s="4"/>
      <c r="PO426" s="4"/>
      <c r="PP426" s="4"/>
      <c r="PQ426" s="4"/>
      <c r="PR426" s="4"/>
      <c r="PS426" s="4"/>
      <c r="PT426" s="4"/>
      <c r="PU426" s="4"/>
      <c r="PV426" s="4"/>
      <c r="PW426" s="4"/>
      <c r="PX426" s="4"/>
      <c r="PY426" s="4"/>
      <c r="PZ426" s="4"/>
      <c r="QA426" s="4"/>
      <c r="QB426" s="4"/>
      <c r="QC426" s="4"/>
      <c r="QD426" s="4"/>
      <c r="QE426" s="4"/>
      <c r="QF426" s="4"/>
      <c r="QG426" s="4"/>
      <c r="QH426" s="4"/>
      <c r="QI426" s="4"/>
      <c r="QJ426" s="4"/>
      <c r="QK426" s="4"/>
      <c r="QL426" s="4"/>
      <c r="QM426" s="4"/>
      <c r="QN426" s="4"/>
      <c r="QO426" s="4"/>
      <c r="QP426" s="4"/>
      <c r="QQ426" s="4"/>
      <c r="QR426" s="4"/>
      <c r="QS426" s="4"/>
      <c r="QT426" s="4"/>
      <c r="QU426" s="4"/>
      <c r="QV426" s="4"/>
      <c r="QW426" s="4"/>
      <c r="QX426" s="4"/>
      <c r="QY426" s="4"/>
      <c r="QZ426" s="4"/>
      <c r="RA426" s="4"/>
      <c r="RB426" s="4"/>
      <c r="RC426" s="4"/>
      <c r="RD426" s="4"/>
      <c r="RE426" s="4"/>
      <c r="RF426" s="4"/>
      <c r="RG426" s="4"/>
      <c r="RH426" s="4"/>
      <c r="RI426" s="4"/>
      <c r="RJ426" s="4"/>
      <c r="RK426" s="4"/>
    </row>
    <row r="427" ht="13.75" spans="1:479">
      <c r="A427" s="88" t="s">
        <v>12446</v>
      </c>
      <c r="B427" s="88" t="s">
        <v>12447</v>
      </c>
      <c r="C427" s="88" t="s">
        <v>686</v>
      </c>
      <c r="D427" s="169" t="s">
        <v>12266</v>
      </c>
      <c r="E427" s="88">
        <v>2</v>
      </c>
      <c r="F427" s="88">
        <v>78</v>
      </c>
      <c r="G427" s="170">
        <f t="shared" si="7"/>
        <v>156</v>
      </c>
      <c r="H427" s="91"/>
      <c r="I427" s="92"/>
      <c r="J427" s="133">
        <v>19</v>
      </c>
      <c r="K427" s="133">
        <v>16</v>
      </c>
      <c r="L427" s="133">
        <v>21</v>
      </c>
      <c r="M427" s="117">
        <v>38</v>
      </c>
      <c r="N427" s="91"/>
      <c r="O427" s="91">
        <v>14</v>
      </c>
      <c r="P427" s="91">
        <v>21</v>
      </c>
      <c r="Q427" s="91">
        <v>19</v>
      </c>
      <c r="R427" s="91">
        <v>38</v>
      </c>
      <c r="S427" s="91"/>
      <c r="T427" s="92"/>
      <c r="U427" s="113"/>
      <c r="V427" s="92"/>
      <c r="W427" s="92"/>
      <c r="X427" s="93"/>
      <c r="Y427" s="91"/>
      <c r="Z427" s="113"/>
      <c r="AA427" s="113"/>
      <c r="AB427" s="92"/>
      <c r="AC427" s="92"/>
      <c r="AD427" s="93"/>
      <c r="AE427" s="94"/>
      <c r="AF427" s="94"/>
      <c r="AG427" s="94"/>
      <c r="AH427" s="94"/>
      <c r="AI427" s="94"/>
      <c r="AJ427" s="94"/>
      <c r="AK427" s="94"/>
      <c r="AL427" s="91"/>
      <c r="AM427" s="91"/>
      <c r="AN427" s="91"/>
      <c r="AO427" s="91"/>
      <c r="AP427" s="91"/>
      <c r="AQ427" s="91"/>
      <c r="AR427" s="94"/>
      <c r="AS427" s="96"/>
      <c r="AT427" s="96"/>
      <c r="AU427" s="96"/>
      <c r="AV427" s="95"/>
      <c r="AW427" s="95"/>
      <c r="AX427" s="97"/>
      <c r="AY427" s="97"/>
      <c r="AZ427" s="97"/>
      <c r="BA427" s="97"/>
      <c r="BB427" s="97"/>
      <c r="BC427" s="98" t="s">
        <v>12315</v>
      </c>
      <c r="BD427" s="98" t="s">
        <v>12271</v>
      </c>
      <c r="BE427" s="98" t="s">
        <v>12270</v>
      </c>
      <c r="BF427" s="100"/>
      <c r="BG427" s="103"/>
      <c r="BH427" s="103"/>
      <c r="BI427" s="103"/>
      <c r="BJ427" s="98"/>
      <c r="BK427" s="98"/>
      <c r="BL427" s="98"/>
      <c r="BM427" s="98"/>
      <c r="BN427" s="98"/>
      <c r="BO427" s="4"/>
      <c r="BP427" s="4"/>
      <c r="BQ427" s="4"/>
      <c r="BR427" s="4"/>
      <c r="BS427" s="4"/>
      <c r="BT427" s="98"/>
      <c r="BU427" s="98"/>
      <c r="BV427" s="98"/>
      <c r="BW427" s="98"/>
      <c r="BX427" s="98"/>
      <c r="BY427" s="4"/>
      <c r="BZ427" s="4"/>
      <c r="CA427" s="4"/>
      <c r="CB427" s="4" t="s">
        <v>1511</v>
      </c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  <c r="JW427" s="4"/>
      <c r="JX427" s="4"/>
      <c r="JY427" s="4"/>
      <c r="JZ427" s="4"/>
      <c r="KA427" s="4"/>
      <c r="KB427" s="4"/>
      <c r="KC427" s="4"/>
      <c r="KD427" s="4"/>
      <c r="KE427" s="4"/>
      <c r="KF427" s="4"/>
      <c r="KG427" s="4"/>
      <c r="KH427" s="4"/>
      <c r="KI427" s="4"/>
      <c r="KJ427" s="4"/>
      <c r="KK427" s="4"/>
      <c r="KL427" s="4"/>
      <c r="KM427" s="4"/>
      <c r="KN427" s="4"/>
      <c r="KO427" s="4"/>
      <c r="KP427" s="4"/>
      <c r="KQ427" s="4"/>
      <c r="KR427" s="4"/>
      <c r="KS427" s="4"/>
      <c r="KT427" s="4"/>
      <c r="KU427" s="4"/>
      <c r="KV427" s="4"/>
      <c r="KW427" s="4"/>
      <c r="KX427" s="4"/>
      <c r="KY427" s="4"/>
      <c r="KZ427" s="4"/>
      <c r="LA427" s="4"/>
      <c r="LB427" s="4"/>
      <c r="LC427" s="4"/>
      <c r="LD427" s="4"/>
      <c r="LE427" s="4"/>
      <c r="LF427" s="4"/>
      <c r="LG427" s="4"/>
      <c r="LH427" s="4"/>
      <c r="LI427" s="4"/>
      <c r="LJ427" s="4"/>
      <c r="LK427" s="4"/>
      <c r="LL427" s="4"/>
      <c r="LM427" s="4"/>
      <c r="LN427" s="4"/>
      <c r="LO427" s="4"/>
      <c r="LP427" s="4"/>
      <c r="LQ427" s="4"/>
      <c r="LR427" s="4"/>
      <c r="LS427" s="4"/>
      <c r="LT427" s="4"/>
      <c r="LU427" s="4"/>
      <c r="LV427" s="4"/>
      <c r="LW427" s="4"/>
      <c r="LX427" s="4"/>
      <c r="LY427" s="4"/>
      <c r="LZ427" s="4"/>
      <c r="MA427" s="4"/>
      <c r="MB427" s="4"/>
      <c r="MC427" s="4"/>
      <c r="MD427" s="4"/>
      <c r="ME427" s="4"/>
      <c r="MF427" s="4"/>
      <c r="MG427" s="4"/>
      <c r="MH427" s="4"/>
      <c r="MI427" s="4"/>
      <c r="MJ427" s="4"/>
      <c r="MK427" s="4"/>
      <c r="ML427" s="4"/>
      <c r="MM427" s="4"/>
      <c r="MN427" s="4"/>
      <c r="MO427" s="4"/>
      <c r="MP427" s="4"/>
      <c r="MQ427" s="4"/>
      <c r="MR427" s="4"/>
      <c r="MS427" s="4"/>
      <c r="MT427" s="4"/>
      <c r="MU427" s="4"/>
      <c r="MV427" s="4"/>
      <c r="MW427" s="4"/>
      <c r="MX427" s="4"/>
      <c r="MY427" s="4"/>
      <c r="MZ427" s="4"/>
      <c r="NA427" s="4"/>
      <c r="NB427" s="4"/>
      <c r="NC427" s="4"/>
      <c r="ND427" s="4"/>
      <c r="NE427" s="4"/>
      <c r="NF427" s="4"/>
      <c r="NG427" s="4"/>
      <c r="NH427" s="4"/>
      <c r="NI427" s="4"/>
      <c r="NJ427" s="4"/>
      <c r="NK427" s="4"/>
      <c r="NL427" s="4"/>
      <c r="NM427" s="4"/>
      <c r="NN427" s="4"/>
      <c r="NO427" s="4"/>
      <c r="NP427" s="4"/>
      <c r="NQ427" s="4"/>
      <c r="NR427" s="4"/>
      <c r="NS427" s="4"/>
      <c r="NT427" s="4"/>
      <c r="NU427" s="4"/>
      <c r="NV427" s="4"/>
      <c r="NW427" s="4"/>
      <c r="NX427" s="4"/>
      <c r="NY427" s="4"/>
      <c r="NZ427" s="4"/>
      <c r="OA427" s="4"/>
      <c r="OB427" s="4"/>
      <c r="OC427" s="4"/>
      <c r="OD427" s="4"/>
      <c r="OE427" s="4"/>
      <c r="OF427" s="4"/>
      <c r="OG427" s="4"/>
      <c r="OH427" s="4"/>
      <c r="OI427" s="4"/>
      <c r="OJ427" s="4"/>
      <c r="OK427" s="4"/>
      <c r="OL427" s="4"/>
      <c r="OM427" s="4"/>
      <c r="ON427" s="4"/>
      <c r="OO427" s="4"/>
      <c r="OP427" s="4"/>
      <c r="OQ427" s="4"/>
      <c r="OR427" s="4"/>
      <c r="OS427" s="4"/>
      <c r="OT427" s="4"/>
      <c r="OU427" s="4"/>
      <c r="OV427" s="4"/>
      <c r="OW427" s="4"/>
      <c r="OX427" s="4"/>
      <c r="OY427" s="4"/>
      <c r="OZ427" s="4"/>
      <c r="PA427" s="4"/>
      <c r="PB427" s="4"/>
      <c r="PC427" s="4"/>
      <c r="PD427" s="4"/>
      <c r="PE427" s="4"/>
      <c r="PF427" s="4"/>
      <c r="PG427" s="4"/>
      <c r="PH427" s="4"/>
      <c r="PI427" s="4"/>
      <c r="PJ427" s="4"/>
      <c r="PK427" s="4"/>
      <c r="PL427" s="4"/>
      <c r="PM427" s="4"/>
      <c r="PN427" s="4"/>
      <c r="PO427" s="4"/>
      <c r="PP427" s="4"/>
      <c r="PQ427" s="4"/>
      <c r="PR427" s="4"/>
      <c r="PS427" s="4"/>
      <c r="PT427" s="4"/>
      <c r="PU427" s="4"/>
      <c r="PV427" s="4"/>
      <c r="PW427" s="4"/>
      <c r="PX427" s="4"/>
      <c r="PY427" s="4"/>
      <c r="PZ427" s="4"/>
      <c r="QA427" s="4"/>
      <c r="QB427" s="4"/>
      <c r="QC427" s="4"/>
      <c r="QD427" s="4"/>
      <c r="QE427" s="4"/>
      <c r="QF427" s="4"/>
      <c r="QG427" s="4"/>
      <c r="QH427" s="4"/>
      <c r="QI427" s="4"/>
      <c r="QJ427" s="4"/>
      <c r="QK427" s="4"/>
      <c r="QL427" s="4"/>
      <c r="QM427" s="4"/>
      <c r="QN427" s="4"/>
      <c r="QO427" s="4"/>
      <c r="QP427" s="4"/>
      <c r="QQ427" s="4"/>
      <c r="QR427" s="4"/>
      <c r="QS427" s="4"/>
      <c r="QT427" s="4"/>
      <c r="QU427" s="4"/>
      <c r="QV427" s="4"/>
      <c r="QW427" s="4"/>
      <c r="QX427" s="4"/>
      <c r="QY427" s="4"/>
      <c r="QZ427" s="4"/>
      <c r="RA427" s="4"/>
      <c r="RB427" s="4"/>
      <c r="RC427" s="4"/>
      <c r="RD427" s="4"/>
      <c r="RE427" s="4"/>
      <c r="RF427" s="4"/>
      <c r="RG427" s="4"/>
      <c r="RH427" s="4"/>
      <c r="RI427" s="4"/>
      <c r="RJ427" s="4"/>
      <c r="RK427" s="4"/>
    </row>
    <row r="428" ht="13.75" spans="1:479">
      <c r="A428" s="88" t="s">
        <v>12446</v>
      </c>
      <c r="B428" s="88" t="s">
        <v>12447</v>
      </c>
      <c r="C428" s="88" t="s">
        <v>686</v>
      </c>
      <c r="D428" s="169" t="s">
        <v>494</v>
      </c>
      <c r="E428" s="88">
        <v>2</v>
      </c>
      <c r="F428" s="88">
        <v>0</v>
      </c>
      <c r="G428" s="170">
        <f t="shared" si="7"/>
        <v>0</v>
      </c>
      <c r="H428" s="241"/>
      <c r="I428" s="242"/>
      <c r="J428" s="243"/>
      <c r="K428" s="243"/>
      <c r="L428" s="243"/>
      <c r="M428" s="244"/>
      <c r="N428" s="241"/>
      <c r="O428" s="241"/>
      <c r="P428" s="241"/>
      <c r="Q428" s="241"/>
      <c r="R428" s="241"/>
      <c r="S428" s="241"/>
      <c r="T428" s="242"/>
      <c r="U428" s="245"/>
      <c r="V428" s="242"/>
      <c r="W428" s="242"/>
      <c r="X428" s="246"/>
      <c r="Y428" s="241"/>
      <c r="Z428" s="245"/>
      <c r="AA428" s="245"/>
      <c r="AB428" s="242"/>
      <c r="AC428" s="242"/>
      <c r="AD428" s="246"/>
      <c r="AE428" s="241"/>
      <c r="AF428" s="241"/>
      <c r="AG428" s="241"/>
      <c r="AH428" s="241"/>
      <c r="AI428" s="241"/>
      <c r="AJ428" s="241"/>
      <c r="AK428" s="241"/>
      <c r="AL428" s="241"/>
      <c r="AM428" s="241"/>
      <c r="AN428" s="241"/>
      <c r="AO428" s="241"/>
      <c r="AP428" s="241"/>
      <c r="AQ428" s="241"/>
      <c r="AR428" s="241"/>
      <c r="AS428" s="245"/>
      <c r="AT428" s="245"/>
      <c r="AU428" s="245"/>
      <c r="AV428" s="242"/>
      <c r="AW428" s="242"/>
      <c r="AX428" s="246"/>
      <c r="AY428" s="246"/>
      <c r="AZ428" s="246"/>
      <c r="BA428" s="246"/>
      <c r="BB428" s="246"/>
      <c r="BC428" s="247" t="s">
        <v>12265</v>
      </c>
      <c r="BD428" s="247"/>
      <c r="BE428" s="247"/>
      <c r="BF428" s="100"/>
      <c r="BG428" s="103"/>
      <c r="BH428" s="103"/>
      <c r="BI428" s="103"/>
      <c r="BJ428" s="98"/>
      <c r="BK428" s="98"/>
      <c r="BL428" s="98"/>
      <c r="BM428" s="98"/>
      <c r="BN428" s="98"/>
      <c r="BO428" s="4"/>
      <c r="BP428" s="4"/>
      <c r="BQ428" s="4"/>
      <c r="BR428" s="4"/>
      <c r="BS428" s="4"/>
      <c r="BT428" s="98"/>
      <c r="BU428" s="98"/>
      <c r="BV428" s="98"/>
      <c r="BW428" s="98"/>
      <c r="BX428" s="98"/>
      <c r="BY428" s="4"/>
      <c r="BZ428" s="4"/>
      <c r="CA428" s="4"/>
      <c r="CB428" s="4" t="s">
        <v>1511</v>
      </c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  <c r="JW428" s="4"/>
      <c r="JX428" s="4"/>
      <c r="JY428" s="4"/>
      <c r="JZ428" s="4"/>
      <c r="KA428" s="4"/>
      <c r="KB428" s="4"/>
      <c r="KC428" s="4"/>
      <c r="KD428" s="4"/>
      <c r="KE428" s="4"/>
      <c r="KF428" s="4"/>
      <c r="KG428" s="4"/>
      <c r="KH428" s="4"/>
      <c r="KI428" s="4"/>
      <c r="KJ428" s="4"/>
      <c r="KK428" s="4"/>
      <c r="KL428" s="4"/>
      <c r="KM428" s="4"/>
      <c r="KN428" s="4"/>
      <c r="KO428" s="4"/>
      <c r="KP428" s="4"/>
      <c r="KQ428" s="4"/>
      <c r="KR428" s="4"/>
      <c r="KS428" s="4"/>
      <c r="KT428" s="4"/>
      <c r="KU428" s="4"/>
      <c r="KV428" s="4"/>
      <c r="KW428" s="4"/>
      <c r="KX428" s="4"/>
      <c r="KY428" s="4"/>
      <c r="KZ428" s="4"/>
      <c r="LA428" s="4"/>
      <c r="LB428" s="4"/>
      <c r="LC428" s="4"/>
      <c r="LD428" s="4"/>
      <c r="LE428" s="4"/>
      <c r="LF428" s="4"/>
      <c r="LG428" s="4"/>
      <c r="LH428" s="4"/>
      <c r="LI428" s="4"/>
      <c r="LJ428" s="4"/>
      <c r="LK428" s="4"/>
      <c r="LL428" s="4"/>
      <c r="LM428" s="4"/>
      <c r="LN428" s="4"/>
      <c r="LO428" s="4"/>
      <c r="LP428" s="4"/>
      <c r="LQ428" s="4"/>
      <c r="LR428" s="4"/>
      <c r="LS428" s="4"/>
      <c r="LT428" s="4"/>
      <c r="LU428" s="4"/>
      <c r="LV428" s="4"/>
      <c r="LW428" s="4"/>
      <c r="LX428" s="4"/>
      <c r="LY428" s="4"/>
      <c r="LZ428" s="4"/>
      <c r="MA428" s="4"/>
      <c r="MB428" s="4"/>
      <c r="MC428" s="4"/>
      <c r="MD428" s="4"/>
      <c r="ME428" s="4"/>
      <c r="MF428" s="4"/>
      <c r="MG428" s="4"/>
      <c r="MH428" s="4"/>
      <c r="MI428" s="4"/>
      <c r="MJ428" s="4"/>
      <c r="MK428" s="4"/>
      <c r="ML428" s="4"/>
      <c r="MM428" s="4"/>
      <c r="MN428" s="4"/>
      <c r="MO428" s="4"/>
      <c r="MP428" s="4"/>
      <c r="MQ428" s="4"/>
      <c r="MR428" s="4"/>
      <c r="MS428" s="4"/>
      <c r="MT428" s="4"/>
      <c r="MU428" s="4"/>
      <c r="MV428" s="4"/>
      <c r="MW428" s="4"/>
      <c r="MX428" s="4"/>
      <c r="MY428" s="4"/>
      <c r="MZ428" s="4"/>
      <c r="NA428" s="4"/>
      <c r="NB428" s="4"/>
      <c r="NC428" s="4"/>
      <c r="ND428" s="4"/>
      <c r="NE428" s="4"/>
      <c r="NF428" s="4"/>
      <c r="NG428" s="4"/>
      <c r="NH428" s="4"/>
      <c r="NI428" s="4"/>
      <c r="NJ428" s="4"/>
      <c r="NK428" s="4"/>
      <c r="NL428" s="4"/>
      <c r="NM428" s="4"/>
      <c r="NN428" s="4"/>
      <c r="NO428" s="4"/>
      <c r="NP428" s="4"/>
      <c r="NQ428" s="4"/>
      <c r="NR428" s="4"/>
      <c r="NS428" s="4"/>
      <c r="NT428" s="4"/>
      <c r="NU428" s="4"/>
      <c r="NV428" s="4"/>
      <c r="NW428" s="4"/>
      <c r="NX428" s="4"/>
      <c r="NY428" s="4"/>
      <c r="NZ428" s="4"/>
      <c r="OA428" s="4"/>
      <c r="OB428" s="4"/>
      <c r="OC428" s="4"/>
      <c r="OD428" s="4"/>
      <c r="OE428" s="4"/>
      <c r="OF428" s="4"/>
      <c r="OG428" s="4"/>
      <c r="OH428" s="4"/>
      <c r="OI428" s="4"/>
      <c r="OJ428" s="4"/>
      <c r="OK428" s="4"/>
      <c r="OL428" s="4"/>
      <c r="OM428" s="4"/>
      <c r="ON428" s="4"/>
      <c r="OO428" s="4"/>
      <c r="OP428" s="4"/>
      <c r="OQ428" s="4"/>
      <c r="OR428" s="4"/>
      <c r="OS428" s="4"/>
      <c r="OT428" s="4"/>
      <c r="OU428" s="4"/>
      <c r="OV428" s="4"/>
      <c r="OW428" s="4"/>
      <c r="OX428" s="4"/>
      <c r="OY428" s="4"/>
      <c r="OZ428" s="4"/>
      <c r="PA428" s="4"/>
      <c r="PB428" s="4"/>
      <c r="PC428" s="4"/>
      <c r="PD428" s="4"/>
      <c r="PE428" s="4"/>
      <c r="PF428" s="4"/>
      <c r="PG428" s="4"/>
      <c r="PH428" s="4"/>
      <c r="PI428" s="4"/>
      <c r="PJ428" s="4"/>
      <c r="PK428" s="4"/>
      <c r="PL428" s="4"/>
      <c r="PM428" s="4"/>
      <c r="PN428" s="4"/>
      <c r="PO428" s="4"/>
      <c r="PP428" s="4"/>
      <c r="PQ428" s="4"/>
      <c r="PR428" s="4"/>
      <c r="PS428" s="4"/>
      <c r="PT428" s="4"/>
      <c r="PU428" s="4"/>
      <c r="PV428" s="4"/>
      <c r="PW428" s="4"/>
      <c r="PX428" s="4"/>
      <c r="PY428" s="4"/>
      <c r="PZ428" s="4"/>
      <c r="QA428" s="4"/>
      <c r="QB428" s="4"/>
      <c r="QC428" s="4"/>
      <c r="QD428" s="4"/>
      <c r="QE428" s="4"/>
      <c r="QF428" s="4"/>
      <c r="QG428" s="4"/>
      <c r="QH428" s="4"/>
      <c r="QI428" s="4"/>
      <c r="QJ428" s="4"/>
      <c r="QK428" s="4"/>
      <c r="QL428" s="4"/>
      <c r="QM428" s="4"/>
      <c r="QN428" s="4"/>
      <c r="QO428" s="4"/>
      <c r="QP428" s="4"/>
      <c r="QQ428" s="4"/>
      <c r="QR428" s="4"/>
      <c r="QS428" s="4"/>
      <c r="QT428" s="4"/>
      <c r="QU428" s="4"/>
      <c r="QV428" s="4"/>
      <c r="QW428" s="4"/>
      <c r="QX428" s="4"/>
      <c r="QY428" s="4"/>
      <c r="QZ428" s="4"/>
      <c r="RA428" s="4"/>
      <c r="RB428" s="4"/>
      <c r="RC428" s="4"/>
      <c r="RD428" s="4"/>
      <c r="RE428" s="4"/>
      <c r="RF428" s="4"/>
      <c r="RG428" s="4"/>
      <c r="RH428" s="4"/>
      <c r="RI428" s="4"/>
      <c r="RJ428" s="4"/>
      <c r="RK428" s="4"/>
    </row>
    <row r="429" ht="13.75" spans="1:479">
      <c r="A429" s="88" t="s">
        <v>12448</v>
      </c>
      <c r="B429" s="88" t="s">
        <v>12447</v>
      </c>
      <c r="C429" s="88" t="s">
        <v>688</v>
      </c>
      <c r="D429" s="169" t="s">
        <v>12266</v>
      </c>
      <c r="E429" s="88">
        <v>2</v>
      </c>
      <c r="F429" s="88">
        <v>65</v>
      </c>
      <c r="G429" s="170">
        <f t="shared" si="7"/>
        <v>130</v>
      </c>
      <c r="H429" s="91"/>
      <c r="I429" s="92"/>
      <c r="J429" s="133">
        <v>19</v>
      </c>
      <c r="K429" s="133">
        <v>16</v>
      </c>
      <c r="L429" s="133">
        <v>21</v>
      </c>
      <c r="M429" s="117">
        <v>38</v>
      </c>
      <c r="N429" s="91"/>
      <c r="O429" s="91">
        <v>14</v>
      </c>
      <c r="P429" s="91">
        <v>21</v>
      </c>
      <c r="Q429" s="91">
        <v>19</v>
      </c>
      <c r="R429" s="91">
        <v>38</v>
      </c>
      <c r="S429" s="91"/>
      <c r="T429" s="92"/>
      <c r="U429" s="113"/>
      <c r="V429" s="92"/>
      <c r="W429" s="92"/>
      <c r="X429" s="93"/>
      <c r="Y429" s="91"/>
      <c r="Z429" s="113"/>
      <c r="AA429" s="113"/>
      <c r="AB429" s="92"/>
      <c r="AC429" s="92"/>
      <c r="AD429" s="93"/>
      <c r="AE429" s="94"/>
      <c r="AF429" s="94"/>
      <c r="AG429" s="94"/>
      <c r="AH429" s="94"/>
      <c r="AI429" s="94"/>
      <c r="AJ429" s="94"/>
      <c r="AK429" s="94"/>
      <c r="AL429" s="91"/>
      <c r="AM429" s="91"/>
      <c r="AN429" s="91"/>
      <c r="AO429" s="91"/>
      <c r="AP429" s="91"/>
      <c r="AQ429" s="91"/>
      <c r="AR429" s="94"/>
      <c r="AS429" s="96"/>
      <c r="AT429" s="96"/>
      <c r="AU429" s="96"/>
      <c r="AV429" s="95"/>
      <c r="AW429" s="95"/>
      <c r="AX429" s="97"/>
      <c r="AY429" s="97"/>
      <c r="AZ429" s="97"/>
      <c r="BA429" s="97"/>
      <c r="BB429" s="97"/>
      <c r="BC429" s="98" t="s">
        <v>12315</v>
      </c>
      <c r="BD429" s="98" t="s">
        <v>12271</v>
      </c>
      <c r="BE429" s="98" t="s">
        <v>12270</v>
      </c>
      <c r="BF429" s="100"/>
      <c r="BG429" s="103"/>
      <c r="BH429" s="103"/>
      <c r="BI429" s="103"/>
      <c r="BJ429" s="98"/>
      <c r="BK429" s="98"/>
      <c r="BL429" s="98"/>
      <c r="BM429" s="98"/>
      <c r="BN429" s="98"/>
      <c r="BO429" s="4"/>
      <c r="BP429" s="4"/>
      <c r="BQ429" s="4"/>
      <c r="BR429" s="4"/>
      <c r="BS429" s="4"/>
      <c r="BT429" s="98"/>
      <c r="BU429" s="98"/>
      <c r="BV429" s="98"/>
      <c r="BW429" s="98"/>
      <c r="BX429" s="98"/>
      <c r="BY429" s="4"/>
      <c r="BZ429" s="4"/>
      <c r="CA429" s="4"/>
      <c r="CB429" s="4" t="s">
        <v>1511</v>
      </c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  <c r="JW429" s="4"/>
      <c r="JX429" s="4"/>
      <c r="JY429" s="4"/>
      <c r="JZ429" s="4"/>
      <c r="KA429" s="4"/>
      <c r="KB429" s="4"/>
      <c r="KC429" s="4"/>
      <c r="KD429" s="4"/>
      <c r="KE429" s="4"/>
      <c r="KF429" s="4"/>
      <c r="KG429" s="4"/>
      <c r="KH429" s="4"/>
      <c r="KI429" s="4"/>
      <c r="KJ429" s="4"/>
      <c r="KK429" s="4"/>
      <c r="KL429" s="4"/>
      <c r="KM429" s="4"/>
      <c r="KN429" s="4"/>
      <c r="KO429" s="4"/>
      <c r="KP429" s="4"/>
      <c r="KQ429" s="4"/>
      <c r="KR429" s="4"/>
      <c r="KS429" s="4"/>
      <c r="KT429" s="4"/>
      <c r="KU429" s="4"/>
      <c r="KV429" s="4"/>
      <c r="KW429" s="4"/>
      <c r="KX429" s="4"/>
      <c r="KY429" s="4"/>
      <c r="KZ429" s="4"/>
      <c r="LA429" s="4"/>
      <c r="LB429" s="4"/>
      <c r="LC429" s="4"/>
      <c r="LD429" s="4"/>
      <c r="LE429" s="4"/>
      <c r="LF429" s="4"/>
      <c r="LG429" s="4"/>
      <c r="LH429" s="4"/>
      <c r="LI429" s="4"/>
      <c r="LJ429" s="4"/>
      <c r="LK429" s="4"/>
      <c r="LL429" s="4"/>
      <c r="LM429" s="4"/>
      <c r="LN429" s="4"/>
      <c r="LO429" s="4"/>
      <c r="LP429" s="4"/>
      <c r="LQ429" s="4"/>
      <c r="LR429" s="4"/>
      <c r="LS429" s="4"/>
      <c r="LT429" s="4"/>
      <c r="LU429" s="4"/>
      <c r="LV429" s="4"/>
      <c r="LW429" s="4"/>
      <c r="LX429" s="4"/>
      <c r="LY429" s="4"/>
      <c r="LZ429" s="4"/>
      <c r="MA429" s="4"/>
      <c r="MB429" s="4"/>
      <c r="MC429" s="4"/>
      <c r="MD429" s="4"/>
      <c r="ME429" s="4"/>
      <c r="MF429" s="4"/>
      <c r="MG429" s="4"/>
      <c r="MH429" s="4"/>
      <c r="MI429" s="4"/>
      <c r="MJ429" s="4"/>
      <c r="MK429" s="4"/>
      <c r="ML429" s="4"/>
      <c r="MM429" s="4"/>
      <c r="MN429" s="4"/>
      <c r="MO429" s="4"/>
      <c r="MP429" s="4"/>
      <c r="MQ429" s="4"/>
      <c r="MR429" s="4"/>
      <c r="MS429" s="4"/>
      <c r="MT429" s="4"/>
      <c r="MU429" s="4"/>
      <c r="MV429" s="4"/>
      <c r="MW429" s="4"/>
      <c r="MX429" s="4"/>
      <c r="MY429" s="4"/>
      <c r="MZ429" s="4"/>
      <c r="NA429" s="4"/>
      <c r="NB429" s="4"/>
      <c r="NC429" s="4"/>
      <c r="ND429" s="4"/>
      <c r="NE429" s="4"/>
      <c r="NF429" s="4"/>
      <c r="NG429" s="4"/>
      <c r="NH429" s="4"/>
      <c r="NI429" s="4"/>
      <c r="NJ429" s="4"/>
      <c r="NK429" s="4"/>
      <c r="NL429" s="4"/>
      <c r="NM429" s="4"/>
      <c r="NN429" s="4"/>
      <c r="NO429" s="4"/>
      <c r="NP429" s="4"/>
      <c r="NQ429" s="4"/>
      <c r="NR429" s="4"/>
      <c r="NS429" s="4"/>
      <c r="NT429" s="4"/>
      <c r="NU429" s="4"/>
      <c r="NV429" s="4"/>
      <c r="NW429" s="4"/>
      <c r="NX429" s="4"/>
      <c r="NY429" s="4"/>
      <c r="NZ429" s="4"/>
      <c r="OA429" s="4"/>
      <c r="OB429" s="4"/>
      <c r="OC429" s="4"/>
      <c r="OD429" s="4"/>
      <c r="OE429" s="4"/>
      <c r="OF429" s="4"/>
      <c r="OG429" s="4"/>
      <c r="OH429" s="4"/>
      <c r="OI429" s="4"/>
      <c r="OJ429" s="4"/>
      <c r="OK429" s="4"/>
      <c r="OL429" s="4"/>
      <c r="OM429" s="4"/>
      <c r="ON429" s="4"/>
      <c r="OO429" s="4"/>
      <c r="OP429" s="4"/>
      <c r="OQ429" s="4"/>
      <c r="OR429" s="4"/>
      <c r="OS429" s="4"/>
      <c r="OT429" s="4"/>
      <c r="OU429" s="4"/>
      <c r="OV429" s="4"/>
      <c r="OW429" s="4"/>
      <c r="OX429" s="4"/>
      <c r="OY429" s="4"/>
      <c r="OZ429" s="4"/>
      <c r="PA429" s="4"/>
      <c r="PB429" s="4"/>
      <c r="PC429" s="4"/>
      <c r="PD429" s="4"/>
      <c r="PE429" s="4"/>
      <c r="PF429" s="4"/>
      <c r="PG429" s="4"/>
      <c r="PH429" s="4"/>
      <c r="PI429" s="4"/>
      <c r="PJ429" s="4"/>
      <c r="PK429" s="4"/>
      <c r="PL429" s="4"/>
      <c r="PM429" s="4"/>
      <c r="PN429" s="4"/>
      <c r="PO429" s="4"/>
      <c r="PP429" s="4"/>
      <c r="PQ429" s="4"/>
      <c r="PR429" s="4"/>
      <c r="PS429" s="4"/>
      <c r="PT429" s="4"/>
      <c r="PU429" s="4"/>
      <c r="PV429" s="4"/>
      <c r="PW429" s="4"/>
      <c r="PX429" s="4"/>
      <c r="PY429" s="4"/>
      <c r="PZ429" s="4"/>
      <c r="QA429" s="4"/>
      <c r="QB429" s="4"/>
      <c r="QC429" s="4"/>
      <c r="QD429" s="4"/>
      <c r="QE429" s="4"/>
      <c r="QF429" s="4"/>
      <c r="QG429" s="4"/>
      <c r="QH429" s="4"/>
      <c r="QI429" s="4"/>
      <c r="QJ429" s="4"/>
      <c r="QK429" s="4"/>
      <c r="QL429" s="4"/>
      <c r="QM429" s="4"/>
      <c r="QN429" s="4"/>
      <c r="QO429" s="4"/>
      <c r="QP429" s="4"/>
      <c r="QQ429" s="4"/>
      <c r="QR429" s="4"/>
      <c r="QS429" s="4"/>
      <c r="QT429" s="4"/>
      <c r="QU429" s="4"/>
      <c r="QV429" s="4"/>
      <c r="QW429" s="4"/>
      <c r="QX429" s="4"/>
      <c r="QY429" s="4"/>
      <c r="QZ429" s="4"/>
      <c r="RA429" s="4"/>
      <c r="RB429" s="4"/>
      <c r="RC429" s="4"/>
      <c r="RD429" s="4"/>
      <c r="RE429" s="4"/>
      <c r="RF429" s="4"/>
      <c r="RG429" s="4"/>
      <c r="RH429" s="4"/>
      <c r="RI429" s="4"/>
      <c r="RJ429" s="4"/>
      <c r="RK429" s="4"/>
    </row>
    <row r="430" ht="13.75" spans="1:479">
      <c r="A430" s="88" t="s">
        <v>12448</v>
      </c>
      <c r="B430" s="88" t="s">
        <v>12447</v>
      </c>
      <c r="C430" s="88" t="s">
        <v>688</v>
      </c>
      <c r="D430" s="169" t="s">
        <v>494</v>
      </c>
      <c r="E430" s="88">
        <v>2</v>
      </c>
      <c r="F430" s="88">
        <v>0</v>
      </c>
      <c r="G430" s="170">
        <f t="shared" si="7"/>
        <v>0</v>
      </c>
      <c r="H430" s="241"/>
      <c r="I430" s="242"/>
      <c r="J430" s="243"/>
      <c r="K430" s="243"/>
      <c r="L430" s="243"/>
      <c r="M430" s="244"/>
      <c r="N430" s="241"/>
      <c r="O430" s="241"/>
      <c r="P430" s="241"/>
      <c r="Q430" s="241"/>
      <c r="R430" s="241"/>
      <c r="S430" s="241"/>
      <c r="T430" s="242"/>
      <c r="U430" s="245"/>
      <c r="V430" s="242"/>
      <c r="W430" s="242"/>
      <c r="X430" s="246"/>
      <c r="Y430" s="241"/>
      <c r="Z430" s="245"/>
      <c r="AA430" s="245"/>
      <c r="AB430" s="242"/>
      <c r="AC430" s="242"/>
      <c r="AD430" s="246"/>
      <c r="AE430" s="241"/>
      <c r="AF430" s="241"/>
      <c r="AG430" s="241"/>
      <c r="AH430" s="241"/>
      <c r="AI430" s="241"/>
      <c r="AJ430" s="241"/>
      <c r="AK430" s="241"/>
      <c r="AL430" s="241"/>
      <c r="AM430" s="241"/>
      <c r="AN430" s="241"/>
      <c r="AO430" s="241"/>
      <c r="AP430" s="241"/>
      <c r="AQ430" s="241"/>
      <c r="AR430" s="241"/>
      <c r="AS430" s="245"/>
      <c r="AT430" s="245"/>
      <c r="AU430" s="245"/>
      <c r="AV430" s="242"/>
      <c r="AW430" s="242"/>
      <c r="AX430" s="246"/>
      <c r="AY430" s="246"/>
      <c r="AZ430" s="246"/>
      <c r="BA430" s="246"/>
      <c r="BB430" s="246"/>
      <c r="BC430" s="247" t="s">
        <v>12265</v>
      </c>
      <c r="BD430" s="247"/>
      <c r="BE430" s="247"/>
      <c r="BF430" s="100"/>
      <c r="BG430" s="103"/>
      <c r="BH430" s="103"/>
      <c r="BI430" s="103"/>
      <c r="BJ430" s="98"/>
      <c r="BK430" s="98"/>
      <c r="BL430" s="98"/>
      <c r="BM430" s="98"/>
      <c r="BN430" s="98"/>
      <c r="BO430" s="4"/>
      <c r="BP430" s="4"/>
      <c r="BQ430" s="4"/>
      <c r="BR430" s="4"/>
      <c r="BS430" s="4"/>
      <c r="BT430" s="98"/>
      <c r="BU430" s="98"/>
      <c r="BV430" s="98"/>
      <c r="BW430" s="98"/>
      <c r="BX430" s="98"/>
      <c r="BY430" s="4"/>
      <c r="BZ430" s="4"/>
      <c r="CA430" s="4"/>
      <c r="CB430" s="4" t="s">
        <v>1511</v>
      </c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  <c r="JW430" s="4"/>
      <c r="JX430" s="4"/>
      <c r="JY430" s="4"/>
      <c r="JZ430" s="4"/>
      <c r="KA430" s="4"/>
      <c r="KB430" s="4"/>
      <c r="KC430" s="4"/>
      <c r="KD430" s="4"/>
      <c r="KE430" s="4"/>
      <c r="KF430" s="4"/>
      <c r="KG430" s="4"/>
      <c r="KH430" s="4"/>
      <c r="KI430" s="4"/>
      <c r="KJ430" s="4"/>
      <c r="KK430" s="4"/>
      <c r="KL430" s="4"/>
      <c r="KM430" s="4"/>
      <c r="KN430" s="4"/>
      <c r="KO430" s="4"/>
      <c r="KP430" s="4"/>
      <c r="KQ430" s="4"/>
      <c r="KR430" s="4"/>
      <c r="KS430" s="4"/>
      <c r="KT430" s="4"/>
      <c r="KU430" s="4"/>
      <c r="KV430" s="4"/>
      <c r="KW430" s="4"/>
      <c r="KX430" s="4"/>
      <c r="KY430" s="4"/>
      <c r="KZ430" s="4"/>
      <c r="LA430" s="4"/>
      <c r="LB430" s="4"/>
      <c r="LC430" s="4"/>
      <c r="LD430" s="4"/>
      <c r="LE430" s="4"/>
      <c r="LF430" s="4"/>
      <c r="LG430" s="4"/>
      <c r="LH430" s="4"/>
      <c r="LI430" s="4"/>
      <c r="LJ430" s="4"/>
      <c r="LK430" s="4"/>
      <c r="LL430" s="4"/>
      <c r="LM430" s="4"/>
      <c r="LN430" s="4"/>
      <c r="LO430" s="4"/>
      <c r="LP430" s="4"/>
      <c r="LQ430" s="4"/>
      <c r="LR430" s="4"/>
      <c r="LS430" s="4"/>
      <c r="LT430" s="4"/>
      <c r="LU430" s="4"/>
      <c r="LV430" s="4"/>
      <c r="LW430" s="4"/>
      <c r="LX430" s="4"/>
      <c r="LY430" s="4"/>
      <c r="LZ430" s="4"/>
      <c r="MA430" s="4"/>
      <c r="MB430" s="4"/>
      <c r="MC430" s="4"/>
      <c r="MD430" s="4"/>
      <c r="ME430" s="4"/>
      <c r="MF430" s="4"/>
      <c r="MG430" s="4"/>
      <c r="MH430" s="4"/>
      <c r="MI430" s="4"/>
      <c r="MJ430" s="4"/>
      <c r="MK430" s="4"/>
      <c r="ML430" s="4"/>
      <c r="MM430" s="4"/>
      <c r="MN430" s="4"/>
      <c r="MO430" s="4"/>
      <c r="MP430" s="4"/>
      <c r="MQ430" s="4"/>
      <c r="MR430" s="4"/>
      <c r="MS430" s="4"/>
      <c r="MT430" s="4"/>
      <c r="MU430" s="4"/>
      <c r="MV430" s="4"/>
      <c r="MW430" s="4"/>
      <c r="MX430" s="4"/>
      <c r="MY430" s="4"/>
      <c r="MZ430" s="4"/>
      <c r="NA430" s="4"/>
      <c r="NB430" s="4"/>
      <c r="NC430" s="4"/>
      <c r="ND430" s="4"/>
      <c r="NE430" s="4"/>
      <c r="NF430" s="4"/>
      <c r="NG430" s="4"/>
      <c r="NH430" s="4"/>
      <c r="NI430" s="4"/>
      <c r="NJ430" s="4"/>
      <c r="NK430" s="4"/>
      <c r="NL430" s="4"/>
      <c r="NM430" s="4"/>
      <c r="NN430" s="4"/>
      <c r="NO430" s="4"/>
      <c r="NP430" s="4"/>
      <c r="NQ430" s="4"/>
      <c r="NR430" s="4"/>
      <c r="NS430" s="4"/>
      <c r="NT430" s="4"/>
      <c r="NU430" s="4"/>
      <c r="NV430" s="4"/>
      <c r="NW430" s="4"/>
      <c r="NX430" s="4"/>
      <c r="NY430" s="4"/>
      <c r="NZ430" s="4"/>
      <c r="OA430" s="4"/>
      <c r="OB430" s="4"/>
      <c r="OC430" s="4"/>
      <c r="OD430" s="4"/>
      <c r="OE430" s="4"/>
      <c r="OF430" s="4"/>
      <c r="OG430" s="4"/>
      <c r="OH430" s="4"/>
      <c r="OI430" s="4"/>
      <c r="OJ430" s="4"/>
      <c r="OK430" s="4"/>
      <c r="OL430" s="4"/>
      <c r="OM430" s="4"/>
      <c r="ON430" s="4"/>
      <c r="OO430" s="4"/>
      <c r="OP430" s="4"/>
      <c r="OQ430" s="4"/>
      <c r="OR430" s="4"/>
      <c r="OS430" s="4"/>
      <c r="OT430" s="4"/>
      <c r="OU430" s="4"/>
      <c r="OV430" s="4"/>
      <c r="OW430" s="4"/>
      <c r="OX430" s="4"/>
      <c r="OY430" s="4"/>
      <c r="OZ430" s="4"/>
      <c r="PA430" s="4"/>
      <c r="PB430" s="4"/>
      <c r="PC430" s="4"/>
      <c r="PD430" s="4"/>
      <c r="PE430" s="4"/>
      <c r="PF430" s="4"/>
      <c r="PG430" s="4"/>
      <c r="PH430" s="4"/>
      <c r="PI430" s="4"/>
      <c r="PJ430" s="4"/>
      <c r="PK430" s="4"/>
      <c r="PL430" s="4"/>
      <c r="PM430" s="4"/>
      <c r="PN430" s="4"/>
      <c r="PO430" s="4"/>
      <c r="PP430" s="4"/>
      <c r="PQ430" s="4"/>
      <c r="PR430" s="4"/>
      <c r="PS430" s="4"/>
      <c r="PT430" s="4"/>
      <c r="PU430" s="4"/>
      <c r="PV430" s="4"/>
      <c r="PW430" s="4"/>
      <c r="PX430" s="4"/>
      <c r="PY430" s="4"/>
      <c r="PZ430" s="4"/>
      <c r="QA430" s="4"/>
      <c r="QB430" s="4"/>
      <c r="QC430" s="4"/>
      <c r="QD430" s="4"/>
      <c r="QE430" s="4"/>
      <c r="QF430" s="4"/>
      <c r="QG430" s="4"/>
      <c r="QH430" s="4"/>
      <c r="QI430" s="4"/>
      <c r="QJ430" s="4"/>
      <c r="QK430" s="4"/>
      <c r="QL430" s="4"/>
      <c r="QM430" s="4"/>
      <c r="QN430" s="4"/>
      <c r="QO430" s="4"/>
      <c r="QP430" s="4"/>
      <c r="QQ430" s="4"/>
      <c r="QR430" s="4"/>
      <c r="QS430" s="4"/>
      <c r="QT430" s="4"/>
      <c r="QU430" s="4"/>
      <c r="QV430" s="4"/>
      <c r="QW430" s="4"/>
      <c r="QX430" s="4"/>
      <c r="QY430" s="4"/>
      <c r="QZ430" s="4"/>
      <c r="RA430" s="4"/>
      <c r="RB430" s="4"/>
      <c r="RC430" s="4"/>
      <c r="RD430" s="4"/>
      <c r="RE430" s="4"/>
      <c r="RF430" s="4"/>
      <c r="RG430" s="4"/>
      <c r="RH430" s="4"/>
      <c r="RI430" s="4"/>
      <c r="RJ430" s="4"/>
      <c r="RK430" s="4"/>
    </row>
    <row r="431" ht="13.75" spans="1:479">
      <c r="A431" s="88" t="s">
        <v>12448</v>
      </c>
      <c r="B431" s="88" t="s">
        <v>12447</v>
      </c>
      <c r="C431" s="88" t="s">
        <v>687</v>
      </c>
      <c r="D431" s="169" t="s">
        <v>12266</v>
      </c>
      <c r="E431" s="88">
        <v>2</v>
      </c>
      <c r="F431" s="88">
        <v>67</v>
      </c>
      <c r="G431" s="170">
        <f t="shared" si="7"/>
        <v>134</v>
      </c>
      <c r="H431" s="91"/>
      <c r="I431" s="92"/>
      <c r="J431" s="133">
        <v>11</v>
      </c>
      <c r="K431" s="133">
        <v>12</v>
      </c>
      <c r="L431" s="133">
        <v>13</v>
      </c>
      <c r="M431" s="117">
        <v>38</v>
      </c>
      <c r="N431" s="91"/>
      <c r="O431" s="91">
        <v>14</v>
      </c>
      <c r="P431" s="91">
        <v>21</v>
      </c>
      <c r="Q431" s="91">
        <v>19</v>
      </c>
      <c r="R431" s="91">
        <v>38</v>
      </c>
      <c r="S431" s="91"/>
      <c r="T431" s="92"/>
      <c r="U431" s="113"/>
      <c r="V431" s="92"/>
      <c r="W431" s="92"/>
      <c r="X431" s="93"/>
      <c r="Y431" s="91"/>
      <c r="Z431" s="113"/>
      <c r="AA431" s="113"/>
      <c r="AB431" s="92"/>
      <c r="AC431" s="92"/>
      <c r="AD431" s="93"/>
      <c r="AE431" s="94"/>
      <c r="AF431" s="94"/>
      <c r="AG431" s="94"/>
      <c r="AH431" s="94"/>
      <c r="AI431" s="94"/>
      <c r="AJ431" s="94"/>
      <c r="AK431" s="94"/>
      <c r="AL431" s="91"/>
      <c r="AM431" s="91"/>
      <c r="AN431" s="91"/>
      <c r="AO431" s="91"/>
      <c r="AP431" s="91"/>
      <c r="AQ431" s="91"/>
      <c r="AR431" s="94"/>
      <c r="AS431" s="96"/>
      <c r="AT431" s="96"/>
      <c r="AU431" s="96"/>
      <c r="AV431" s="95"/>
      <c r="AW431" s="95"/>
      <c r="AX431" s="97"/>
      <c r="AY431" s="97"/>
      <c r="AZ431" s="97"/>
      <c r="BA431" s="97"/>
      <c r="BB431" s="97"/>
      <c r="BC431" s="98" t="s">
        <v>12315</v>
      </c>
      <c r="BD431" s="98" t="s">
        <v>12271</v>
      </c>
      <c r="BE431" s="98" t="s">
        <v>12270</v>
      </c>
      <c r="BF431" s="100"/>
      <c r="BG431" s="103"/>
      <c r="BH431" s="103"/>
      <c r="BI431" s="103"/>
      <c r="BJ431" s="98"/>
      <c r="BK431" s="98"/>
      <c r="BL431" s="98"/>
      <c r="BM431" s="98"/>
      <c r="BN431" s="98"/>
      <c r="BO431" s="4"/>
      <c r="BP431" s="4"/>
      <c r="BQ431" s="4"/>
      <c r="BR431" s="4"/>
      <c r="BS431" s="4"/>
      <c r="BT431" s="98"/>
      <c r="BU431" s="98"/>
      <c r="BV431" s="98"/>
      <c r="BW431" s="98"/>
      <c r="BX431" s="98"/>
      <c r="BY431" s="4"/>
      <c r="BZ431" s="4"/>
      <c r="CA431" s="4"/>
      <c r="CB431" s="4" t="s">
        <v>1511</v>
      </c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  <c r="JW431" s="4"/>
      <c r="JX431" s="4"/>
      <c r="JY431" s="4"/>
      <c r="JZ431" s="4"/>
      <c r="KA431" s="4"/>
      <c r="KB431" s="4"/>
      <c r="KC431" s="4"/>
      <c r="KD431" s="4"/>
      <c r="KE431" s="4"/>
      <c r="KF431" s="4"/>
      <c r="KG431" s="4"/>
      <c r="KH431" s="4"/>
      <c r="KI431" s="4"/>
      <c r="KJ431" s="4"/>
      <c r="KK431" s="4"/>
      <c r="KL431" s="4"/>
      <c r="KM431" s="4"/>
      <c r="KN431" s="4"/>
      <c r="KO431" s="4"/>
      <c r="KP431" s="4"/>
      <c r="KQ431" s="4"/>
      <c r="KR431" s="4"/>
      <c r="KS431" s="4"/>
      <c r="KT431" s="4"/>
      <c r="KU431" s="4"/>
      <c r="KV431" s="4"/>
      <c r="KW431" s="4"/>
      <c r="KX431" s="4"/>
      <c r="KY431" s="4"/>
      <c r="KZ431" s="4"/>
      <c r="LA431" s="4"/>
      <c r="LB431" s="4"/>
      <c r="LC431" s="4"/>
      <c r="LD431" s="4"/>
      <c r="LE431" s="4"/>
      <c r="LF431" s="4"/>
      <c r="LG431" s="4"/>
      <c r="LH431" s="4"/>
      <c r="LI431" s="4"/>
      <c r="LJ431" s="4"/>
      <c r="LK431" s="4"/>
      <c r="LL431" s="4"/>
      <c r="LM431" s="4"/>
      <c r="LN431" s="4"/>
      <c r="LO431" s="4"/>
      <c r="LP431" s="4"/>
      <c r="LQ431" s="4"/>
      <c r="LR431" s="4"/>
      <c r="LS431" s="4"/>
      <c r="LT431" s="4"/>
      <c r="LU431" s="4"/>
      <c r="LV431" s="4"/>
      <c r="LW431" s="4"/>
      <c r="LX431" s="4"/>
      <c r="LY431" s="4"/>
      <c r="LZ431" s="4"/>
      <c r="MA431" s="4"/>
      <c r="MB431" s="4"/>
      <c r="MC431" s="4"/>
      <c r="MD431" s="4"/>
      <c r="ME431" s="4"/>
      <c r="MF431" s="4"/>
      <c r="MG431" s="4"/>
      <c r="MH431" s="4"/>
      <c r="MI431" s="4"/>
      <c r="MJ431" s="4"/>
      <c r="MK431" s="4"/>
      <c r="ML431" s="4"/>
      <c r="MM431" s="4"/>
      <c r="MN431" s="4"/>
      <c r="MO431" s="4"/>
      <c r="MP431" s="4"/>
      <c r="MQ431" s="4"/>
      <c r="MR431" s="4"/>
      <c r="MS431" s="4"/>
      <c r="MT431" s="4"/>
      <c r="MU431" s="4"/>
      <c r="MV431" s="4"/>
      <c r="MW431" s="4"/>
      <c r="MX431" s="4"/>
      <c r="MY431" s="4"/>
      <c r="MZ431" s="4"/>
      <c r="NA431" s="4"/>
      <c r="NB431" s="4"/>
      <c r="NC431" s="4"/>
      <c r="ND431" s="4"/>
      <c r="NE431" s="4"/>
      <c r="NF431" s="4"/>
      <c r="NG431" s="4"/>
      <c r="NH431" s="4"/>
      <c r="NI431" s="4"/>
      <c r="NJ431" s="4"/>
      <c r="NK431" s="4"/>
      <c r="NL431" s="4"/>
      <c r="NM431" s="4"/>
      <c r="NN431" s="4"/>
      <c r="NO431" s="4"/>
      <c r="NP431" s="4"/>
      <c r="NQ431" s="4"/>
      <c r="NR431" s="4"/>
      <c r="NS431" s="4"/>
      <c r="NT431" s="4"/>
      <c r="NU431" s="4"/>
      <c r="NV431" s="4"/>
      <c r="NW431" s="4"/>
      <c r="NX431" s="4"/>
      <c r="NY431" s="4"/>
      <c r="NZ431" s="4"/>
      <c r="OA431" s="4"/>
      <c r="OB431" s="4"/>
      <c r="OC431" s="4"/>
      <c r="OD431" s="4"/>
      <c r="OE431" s="4"/>
      <c r="OF431" s="4"/>
      <c r="OG431" s="4"/>
      <c r="OH431" s="4"/>
      <c r="OI431" s="4"/>
      <c r="OJ431" s="4"/>
      <c r="OK431" s="4"/>
      <c r="OL431" s="4"/>
      <c r="OM431" s="4"/>
      <c r="ON431" s="4"/>
      <c r="OO431" s="4"/>
      <c r="OP431" s="4"/>
      <c r="OQ431" s="4"/>
      <c r="OR431" s="4"/>
      <c r="OS431" s="4"/>
      <c r="OT431" s="4"/>
      <c r="OU431" s="4"/>
      <c r="OV431" s="4"/>
      <c r="OW431" s="4"/>
      <c r="OX431" s="4"/>
      <c r="OY431" s="4"/>
      <c r="OZ431" s="4"/>
      <c r="PA431" s="4"/>
      <c r="PB431" s="4"/>
      <c r="PC431" s="4"/>
      <c r="PD431" s="4"/>
      <c r="PE431" s="4"/>
      <c r="PF431" s="4"/>
      <c r="PG431" s="4"/>
      <c r="PH431" s="4"/>
      <c r="PI431" s="4"/>
      <c r="PJ431" s="4"/>
      <c r="PK431" s="4"/>
      <c r="PL431" s="4"/>
      <c r="PM431" s="4"/>
      <c r="PN431" s="4"/>
      <c r="PO431" s="4"/>
      <c r="PP431" s="4"/>
      <c r="PQ431" s="4"/>
      <c r="PR431" s="4"/>
      <c r="PS431" s="4"/>
      <c r="PT431" s="4"/>
      <c r="PU431" s="4"/>
      <c r="PV431" s="4"/>
      <c r="PW431" s="4"/>
      <c r="PX431" s="4"/>
      <c r="PY431" s="4"/>
      <c r="PZ431" s="4"/>
      <c r="QA431" s="4"/>
      <c r="QB431" s="4"/>
      <c r="QC431" s="4"/>
      <c r="QD431" s="4"/>
      <c r="QE431" s="4"/>
      <c r="QF431" s="4"/>
      <c r="QG431" s="4"/>
      <c r="QH431" s="4"/>
      <c r="QI431" s="4"/>
      <c r="QJ431" s="4"/>
      <c r="QK431" s="4"/>
      <c r="QL431" s="4"/>
      <c r="QM431" s="4"/>
      <c r="QN431" s="4"/>
      <c r="QO431" s="4"/>
      <c r="QP431" s="4"/>
      <c r="QQ431" s="4"/>
      <c r="QR431" s="4"/>
      <c r="QS431" s="4"/>
      <c r="QT431" s="4"/>
      <c r="QU431" s="4"/>
      <c r="QV431" s="4"/>
      <c r="QW431" s="4"/>
      <c r="QX431" s="4"/>
      <c r="QY431" s="4"/>
      <c r="QZ431" s="4"/>
      <c r="RA431" s="4"/>
      <c r="RB431" s="4"/>
      <c r="RC431" s="4"/>
      <c r="RD431" s="4"/>
      <c r="RE431" s="4"/>
      <c r="RF431" s="4"/>
      <c r="RG431" s="4"/>
      <c r="RH431" s="4"/>
      <c r="RI431" s="4"/>
      <c r="RJ431" s="4"/>
      <c r="RK431" s="4"/>
    </row>
    <row r="432" ht="13.75" spans="1:479">
      <c r="A432" s="88" t="s">
        <v>12448</v>
      </c>
      <c r="B432" s="88" t="s">
        <v>12447</v>
      </c>
      <c r="C432" s="88" t="s">
        <v>687</v>
      </c>
      <c r="D432" s="169" t="s">
        <v>494</v>
      </c>
      <c r="E432" s="88">
        <v>2</v>
      </c>
      <c r="F432" s="88">
        <v>0</v>
      </c>
      <c r="G432" s="170">
        <f t="shared" si="7"/>
        <v>0</v>
      </c>
      <c r="H432" s="241"/>
      <c r="I432" s="242"/>
      <c r="J432" s="243"/>
      <c r="K432" s="243"/>
      <c r="L432" s="243"/>
      <c r="M432" s="244"/>
      <c r="N432" s="241"/>
      <c r="O432" s="242"/>
      <c r="P432" s="242"/>
      <c r="Q432" s="242"/>
      <c r="R432" s="246"/>
      <c r="S432" s="241"/>
      <c r="T432" s="242"/>
      <c r="U432" s="245"/>
      <c r="V432" s="242"/>
      <c r="W432" s="242"/>
      <c r="X432" s="246"/>
      <c r="Y432" s="241"/>
      <c r="Z432" s="245"/>
      <c r="AA432" s="245"/>
      <c r="AB432" s="242"/>
      <c r="AC432" s="242"/>
      <c r="AD432" s="246"/>
      <c r="AE432" s="241"/>
      <c r="AF432" s="241"/>
      <c r="AG432" s="241"/>
      <c r="AH432" s="241"/>
      <c r="AI432" s="241"/>
      <c r="AJ432" s="241"/>
      <c r="AK432" s="241"/>
      <c r="AL432" s="241"/>
      <c r="AM432" s="241"/>
      <c r="AN432" s="241"/>
      <c r="AO432" s="241"/>
      <c r="AP432" s="241"/>
      <c r="AQ432" s="241"/>
      <c r="AR432" s="241"/>
      <c r="AS432" s="245"/>
      <c r="AT432" s="245"/>
      <c r="AU432" s="245"/>
      <c r="AV432" s="242"/>
      <c r="AW432" s="242"/>
      <c r="AX432" s="246"/>
      <c r="AY432" s="246"/>
      <c r="AZ432" s="246"/>
      <c r="BA432" s="246"/>
      <c r="BB432" s="246"/>
      <c r="BC432" s="247" t="s">
        <v>12265</v>
      </c>
      <c r="BD432" s="247"/>
      <c r="BE432" s="247"/>
      <c r="BF432" s="100"/>
      <c r="BG432" s="103"/>
      <c r="BH432" s="103"/>
      <c r="BI432" s="103"/>
      <c r="BJ432" s="98"/>
      <c r="BK432" s="98"/>
      <c r="BL432" s="98"/>
      <c r="BM432" s="98"/>
      <c r="BN432" s="98"/>
      <c r="BO432" s="4"/>
      <c r="BP432" s="4"/>
      <c r="BQ432" s="4"/>
      <c r="BR432" s="4"/>
      <c r="BS432" s="4"/>
      <c r="BT432" s="98"/>
      <c r="BU432" s="98"/>
      <c r="BV432" s="98"/>
      <c r="BW432" s="98"/>
      <c r="BX432" s="98"/>
      <c r="BY432" s="4"/>
      <c r="BZ432" s="4"/>
      <c r="CA432" s="4"/>
      <c r="CB432" s="4" t="s">
        <v>1511</v>
      </c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4"/>
      <c r="JO432" s="4"/>
      <c r="JP432" s="4"/>
      <c r="JQ432" s="4"/>
      <c r="JR432" s="4"/>
      <c r="JS432" s="4"/>
      <c r="JT432" s="4"/>
      <c r="JU432" s="4"/>
      <c r="JV432" s="4"/>
      <c r="JW432" s="4"/>
      <c r="JX432" s="4"/>
      <c r="JY432" s="4"/>
      <c r="JZ432" s="4"/>
      <c r="KA432" s="4"/>
      <c r="KB432" s="4"/>
      <c r="KC432" s="4"/>
      <c r="KD432" s="4"/>
      <c r="KE432" s="4"/>
      <c r="KF432" s="4"/>
      <c r="KG432" s="4"/>
      <c r="KH432" s="4"/>
      <c r="KI432" s="4"/>
      <c r="KJ432" s="4"/>
      <c r="KK432" s="4"/>
      <c r="KL432" s="4"/>
      <c r="KM432" s="4"/>
      <c r="KN432" s="4"/>
      <c r="KO432" s="4"/>
      <c r="KP432" s="4"/>
      <c r="KQ432" s="4"/>
      <c r="KR432" s="4"/>
      <c r="KS432" s="4"/>
      <c r="KT432" s="4"/>
      <c r="KU432" s="4"/>
      <c r="KV432" s="4"/>
      <c r="KW432" s="4"/>
      <c r="KX432" s="4"/>
      <c r="KY432" s="4"/>
      <c r="KZ432" s="4"/>
      <c r="LA432" s="4"/>
      <c r="LB432" s="4"/>
      <c r="LC432" s="4"/>
      <c r="LD432" s="4"/>
      <c r="LE432" s="4"/>
      <c r="LF432" s="4"/>
      <c r="LG432" s="4"/>
      <c r="LH432" s="4"/>
      <c r="LI432" s="4"/>
      <c r="LJ432" s="4"/>
      <c r="LK432" s="4"/>
      <c r="LL432" s="4"/>
      <c r="LM432" s="4"/>
      <c r="LN432" s="4"/>
      <c r="LO432" s="4"/>
      <c r="LP432" s="4"/>
      <c r="LQ432" s="4"/>
      <c r="LR432" s="4"/>
      <c r="LS432" s="4"/>
      <c r="LT432" s="4"/>
      <c r="LU432" s="4"/>
      <c r="LV432" s="4"/>
      <c r="LW432" s="4"/>
      <c r="LX432" s="4"/>
      <c r="LY432" s="4"/>
      <c r="LZ432" s="4"/>
      <c r="MA432" s="4"/>
      <c r="MB432" s="4"/>
      <c r="MC432" s="4"/>
      <c r="MD432" s="4"/>
      <c r="ME432" s="4"/>
      <c r="MF432" s="4"/>
      <c r="MG432" s="4"/>
      <c r="MH432" s="4"/>
      <c r="MI432" s="4"/>
      <c r="MJ432" s="4"/>
      <c r="MK432" s="4"/>
      <c r="ML432" s="4"/>
      <c r="MM432" s="4"/>
      <c r="MN432" s="4"/>
      <c r="MO432" s="4"/>
      <c r="MP432" s="4"/>
      <c r="MQ432" s="4"/>
      <c r="MR432" s="4"/>
      <c r="MS432" s="4"/>
      <c r="MT432" s="4"/>
      <c r="MU432" s="4"/>
      <c r="MV432" s="4"/>
      <c r="MW432" s="4"/>
      <c r="MX432" s="4"/>
      <c r="MY432" s="4"/>
      <c r="MZ432" s="4"/>
      <c r="NA432" s="4"/>
      <c r="NB432" s="4"/>
      <c r="NC432" s="4"/>
      <c r="ND432" s="4"/>
      <c r="NE432" s="4"/>
      <c r="NF432" s="4"/>
      <c r="NG432" s="4"/>
      <c r="NH432" s="4"/>
      <c r="NI432" s="4"/>
      <c r="NJ432" s="4"/>
      <c r="NK432" s="4"/>
      <c r="NL432" s="4"/>
      <c r="NM432" s="4"/>
      <c r="NN432" s="4"/>
      <c r="NO432" s="4"/>
      <c r="NP432" s="4"/>
      <c r="NQ432" s="4"/>
      <c r="NR432" s="4"/>
      <c r="NS432" s="4"/>
      <c r="NT432" s="4"/>
      <c r="NU432" s="4"/>
      <c r="NV432" s="4"/>
      <c r="NW432" s="4"/>
      <c r="NX432" s="4"/>
      <c r="NY432" s="4"/>
      <c r="NZ432" s="4"/>
      <c r="OA432" s="4"/>
      <c r="OB432" s="4"/>
      <c r="OC432" s="4"/>
      <c r="OD432" s="4"/>
      <c r="OE432" s="4"/>
      <c r="OF432" s="4"/>
      <c r="OG432" s="4"/>
      <c r="OH432" s="4"/>
      <c r="OI432" s="4"/>
      <c r="OJ432" s="4"/>
      <c r="OK432" s="4"/>
      <c r="OL432" s="4"/>
      <c r="OM432" s="4"/>
      <c r="ON432" s="4"/>
      <c r="OO432" s="4"/>
      <c r="OP432" s="4"/>
      <c r="OQ432" s="4"/>
      <c r="OR432" s="4"/>
      <c r="OS432" s="4"/>
      <c r="OT432" s="4"/>
      <c r="OU432" s="4"/>
      <c r="OV432" s="4"/>
      <c r="OW432" s="4"/>
      <c r="OX432" s="4"/>
      <c r="OY432" s="4"/>
      <c r="OZ432" s="4"/>
      <c r="PA432" s="4"/>
      <c r="PB432" s="4"/>
      <c r="PC432" s="4"/>
      <c r="PD432" s="4"/>
      <c r="PE432" s="4"/>
      <c r="PF432" s="4"/>
      <c r="PG432" s="4"/>
      <c r="PH432" s="4"/>
      <c r="PI432" s="4"/>
      <c r="PJ432" s="4"/>
      <c r="PK432" s="4"/>
      <c r="PL432" s="4"/>
      <c r="PM432" s="4"/>
      <c r="PN432" s="4"/>
      <c r="PO432" s="4"/>
      <c r="PP432" s="4"/>
      <c r="PQ432" s="4"/>
      <c r="PR432" s="4"/>
      <c r="PS432" s="4"/>
      <c r="PT432" s="4"/>
      <c r="PU432" s="4"/>
      <c r="PV432" s="4"/>
      <c r="PW432" s="4"/>
      <c r="PX432" s="4"/>
      <c r="PY432" s="4"/>
      <c r="PZ432" s="4"/>
      <c r="QA432" s="4"/>
      <c r="QB432" s="4"/>
      <c r="QC432" s="4"/>
      <c r="QD432" s="4"/>
      <c r="QE432" s="4"/>
      <c r="QF432" s="4"/>
      <c r="QG432" s="4"/>
      <c r="QH432" s="4"/>
      <c r="QI432" s="4"/>
      <c r="QJ432" s="4"/>
      <c r="QK432" s="4"/>
      <c r="QL432" s="4"/>
      <c r="QM432" s="4"/>
      <c r="QN432" s="4"/>
      <c r="QO432" s="4"/>
      <c r="QP432" s="4"/>
      <c r="QQ432" s="4"/>
      <c r="QR432" s="4"/>
      <c r="QS432" s="4"/>
      <c r="QT432" s="4"/>
      <c r="QU432" s="4"/>
      <c r="QV432" s="4"/>
      <c r="QW432" s="4"/>
      <c r="QX432" s="4"/>
      <c r="QY432" s="4"/>
      <c r="QZ432" s="4"/>
      <c r="RA432" s="4"/>
      <c r="RB432" s="4"/>
      <c r="RC432" s="4"/>
      <c r="RD432" s="4"/>
      <c r="RE432" s="4"/>
      <c r="RF432" s="4"/>
      <c r="RG432" s="4"/>
      <c r="RH432" s="4"/>
      <c r="RI432" s="4"/>
      <c r="RJ432" s="4"/>
      <c r="RK432" s="4"/>
    </row>
    <row r="433" ht="13.75" spans="1:479">
      <c r="A433" s="88" t="s">
        <v>12449</v>
      </c>
      <c r="B433" s="88" t="s">
        <v>12450</v>
      </c>
      <c r="C433" s="88" t="s">
        <v>749</v>
      </c>
      <c r="D433" s="169" t="s">
        <v>12266</v>
      </c>
      <c r="E433" s="88">
        <v>2</v>
      </c>
      <c r="F433" s="88">
        <v>337</v>
      </c>
      <c r="G433" s="170">
        <f t="shared" si="7"/>
        <v>674</v>
      </c>
      <c r="H433" s="94"/>
      <c r="I433" s="95"/>
      <c r="J433" s="160"/>
      <c r="K433" s="160"/>
      <c r="L433" s="160"/>
      <c r="M433" s="161"/>
      <c r="N433" s="94"/>
      <c r="O433" s="94"/>
      <c r="P433" s="94"/>
      <c r="Q433" s="94"/>
      <c r="R433" s="94"/>
      <c r="S433" s="91"/>
      <c r="T433" s="92"/>
      <c r="U433" s="113">
        <v>48</v>
      </c>
      <c r="V433" s="92">
        <v>57</v>
      </c>
      <c r="W433" s="92">
        <v>17</v>
      </c>
      <c r="X433" s="93"/>
      <c r="Y433" s="94"/>
      <c r="Z433" s="96"/>
      <c r="AA433" s="96"/>
      <c r="AB433" s="95"/>
      <c r="AC433" s="95"/>
      <c r="AD433" s="97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  <c r="AO433" s="94"/>
      <c r="AP433" s="94"/>
      <c r="AQ433" s="94"/>
      <c r="AR433" s="94"/>
      <c r="AS433" s="96"/>
      <c r="AT433" s="96"/>
      <c r="AU433" s="96"/>
      <c r="AV433" s="95"/>
      <c r="AW433" s="95"/>
      <c r="AX433" s="97"/>
      <c r="AY433" s="97"/>
      <c r="AZ433" s="97"/>
      <c r="BA433" s="97"/>
      <c r="BB433" s="97"/>
      <c r="BC433" s="98" t="s">
        <v>12279</v>
      </c>
      <c r="BD433" s="98"/>
      <c r="BE433" s="98"/>
      <c r="BF433" s="100"/>
      <c r="BG433" s="103"/>
      <c r="BH433" s="103"/>
      <c r="BI433" s="103"/>
      <c r="BJ433" s="98"/>
      <c r="BK433" s="98"/>
      <c r="BL433" s="98"/>
      <c r="BM433" s="98"/>
      <c r="BN433" s="98"/>
      <c r="BO433" s="4"/>
      <c r="BP433" s="4"/>
      <c r="BQ433" s="4"/>
      <c r="BR433" s="4"/>
      <c r="BS433" s="4"/>
      <c r="BT433" s="98"/>
      <c r="BU433" s="98"/>
      <c r="BV433" s="98"/>
      <c r="BW433" s="98"/>
      <c r="BX433" s="98"/>
      <c r="BY433" s="4"/>
      <c r="BZ433" s="4"/>
      <c r="CA433" s="4"/>
      <c r="CB433" s="4" t="s">
        <v>1511</v>
      </c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4"/>
      <c r="JO433" s="4"/>
      <c r="JP433" s="4"/>
      <c r="JQ433" s="4"/>
      <c r="JR433" s="4"/>
      <c r="JS433" s="4"/>
      <c r="JT433" s="4"/>
      <c r="JU433" s="4"/>
      <c r="JV433" s="4"/>
      <c r="JW433" s="4"/>
      <c r="JX433" s="4"/>
      <c r="JY433" s="4"/>
      <c r="JZ433" s="4"/>
      <c r="KA433" s="4"/>
      <c r="KB433" s="4"/>
      <c r="KC433" s="4"/>
      <c r="KD433" s="4"/>
      <c r="KE433" s="4"/>
      <c r="KF433" s="4"/>
      <c r="KG433" s="4"/>
      <c r="KH433" s="4"/>
      <c r="KI433" s="4"/>
      <c r="KJ433" s="4"/>
      <c r="KK433" s="4"/>
      <c r="KL433" s="4"/>
      <c r="KM433" s="4"/>
      <c r="KN433" s="4"/>
      <c r="KO433" s="4"/>
      <c r="KP433" s="4"/>
      <c r="KQ433" s="4"/>
      <c r="KR433" s="4"/>
      <c r="KS433" s="4"/>
      <c r="KT433" s="4"/>
      <c r="KU433" s="4"/>
      <c r="KV433" s="4"/>
      <c r="KW433" s="4"/>
      <c r="KX433" s="4"/>
      <c r="KY433" s="4"/>
      <c r="KZ433" s="4"/>
      <c r="LA433" s="4"/>
      <c r="LB433" s="4"/>
      <c r="LC433" s="4"/>
      <c r="LD433" s="4"/>
      <c r="LE433" s="4"/>
      <c r="LF433" s="4"/>
      <c r="LG433" s="4"/>
      <c r="LH433" s="4"/>
      <c r="LI433" s="4"/>
      <c r="LJ433" s="4"/>
      <c r="LK433" s="4"/>
      <c r="LL433" s="4"/>
      <c r="LM433" s="4"/>
      <c r="LN433" s="4"/>
      <c r="LO433" s="4"/>
      <c r="LP433" s="4"/>
      <c r="LQ433" s="4"/>
      <c r="LR433" s="4"/>
      <c r="LS433" s="4"/>
      <c r="LT433" s="4"/>
      <c r="LU433" s="4"/>
      <c r="LV433" s="4"/>
      <c r="LW433" s="4"/>
      <c r="LX433" s="4"/>
      <c r="LY433" s="4"/>
      <c r="LZ433" s="4"/>
      <c r="MA433" s="4"/>
      <c r="MB433" s="4"/>
      <c r="MC433" s="4"/>
      <c r="MD433" s="4"/>
      <c r="ME433" s="4"/>
      <c r="MF433" s="4"/>
      <c r="MG433" s="4"/>
      <c r="MH433" s="4"/>
      <c r="MI433" s="4"/>
      <c r="MJ433" s="4"/>
      <c r="MK433" s="4"/>
      <c r="ML433" s="4"/>
      <c r="MM433" s="4"/>
      <c r="MN433" s="4"/>
      <c r="MO433" s="4"/>
      <c r="MP433" s="4"/>
      <c r="MQ433" s="4"/>
      <c r="MR433" s="4"/>
      <c r="MS433" s="4"/>
      <c r="MT433" s="4"/>
      <c r="MU433" s="4"/>
      <c r="MV433" s="4"/>
      <c r="MW433" s="4"/>
      <c r="MX433" s="4"/>
      <c r="MY433" s="4"/>
      <c r="MZ433" s="4"/>
      <c r="NA433" s="4"/>
      <c r="NB433" s="4"/>
      <c r="NC433" s="4"/>
      <c r="ND433" s="4"/>
      <c r="NE433" s="4"/>
      <c r="NF433" s="4"/>
      <c r="NG433" s="4"/>
      <c r="NH433" s="4"/>
      <c r="NI433" s="4"/>
      <c r="NJ433" s="4"/>
      <c r="NK433" s="4"/>
      <c r="NL433" s="4"/>
      <c r="NM433" s="4"/>
      <c r="NN433" s="4"/>
      <c r="NO433" s="4"/>
      <c r="NP433" s="4"/>
      <c r="NQ433" s="4"/>
      <c r="NR433" s="4"/>
      <c r="NS433" s="4"/>
      <c r="NT433" s="4"/>
      <c r="NU433" s="4"/>
      <c r="NV433" s="4"/>
      <c r="NW433" s="4"/>
      <c r="NX433" s="4"/>
      <c r="NY433" s="4"/>
      <c r="NZ433" s="4"/>
      <c r="OA433" s="4"/>
      <c r="OB433" s="4"/>
      <c r="OC433" s="4"/>
      <c r="OD433" s="4"/>
      <c r="OE433" s="4"/>
      <c r="OF433" s="4"/>
      <c r="OG433" s="4"/>
      <c r="OH433" s="4"/>
      <c r="OI433" s="4"/>
      <c r="OJ433" s="4"/>
      <c r="OK433" s="4"/>
      <c r="OL433" s="4"/>
      <c r="OM433" s="4"/>
      <c r="ON433" s="4"/>
      <c r="OO433" s="4"/>
      <c r="OP433" s="4"/>
      <c r="OQ433" s="4"/>
      <c r="OR433" s="4"/>
      <c r="OS433" s="4"/>
      <c r="OT433" s="4"/>
      <c r="OU433" s="4"/>
      <c r="OV433" s="4"/>
      <c r="OW433" s="4"/>
      <c r="OX433" s="4"/>
      <c r="OY433" s="4"/>
      <c r="OZ433" s="4"/>
      <c r="PA433" s="4"/>
      <c r="PB433" s="4"/>
      <c r="PC433" s="4"/>
      <c r="PD433" s="4"/>
      <c r="PE433" s="4"/>
      <c r="PF433" s="4"/>
      <c r="PG433" s="4"/>
      <c r="PH433" s="4"/>
      <c r="PI433" s="4"/>
      <c r="PJ433" s="4"/>
      <c r="PK433" s="4"/>
      <c r="PL433" s="4"/>
      <c r="PM433" s="4"/>
      <c r="PN433" s="4"/>
      <c r="PO433" s="4"/>
      <c r="PP433" s="4"/>
      <c r="PQ433" s="4"/>
      <c r="PR433" s="4"/>
      <c r="PS433" s="4"/>
      <c r="PT433" s="4"/>
      <c r="PU433" s="4"/>
      <c r="PV433" s="4"/>
      <c r="PW433" s="4"/>
      <c r="PX433" s="4"/>
      <c r="PY433" s="4"/>
      <c r="PZ433" s="4"/>
      <c r="QA433" s="4"/>
      <c r="QB433" s="4"/>
      <c r="QC433" s="4"/>
      <c r="QD433" s="4"/>
      <c r="QE433" s="4"/>
      <c r="QF433" s="4"/>
      <c r="QG433" s="4"/>
      <c r="QH433" s="4"/>
      <c r="QI433" s="4"/>
      <c r="QJ433" s="4"/>
      <c r="QK433" s="4"/>
      <c r="QL433" s="4"/>
      <c r="QM433" s="4"/>
      <c r="QN433" s="4"/>
      <c r="QO433" s="4"/>
      <c r="QP433" s="4"/>
      <c r="QQ433" s="4"/>
      <c r="QR433" s="4"/>
      <c r="QS433" s="4"/>
      <c r="QT433" s="4"/>
      <c r="QU433" s="4"/>
      <c r="QV433" s="4"/>
      <c r="QW433" s="4"/>
      <c r="QX433" s="4"/>
      <c r="QY433" s="4"/>
      <c r="QZ433" s="4"/>
      <c r="RA433" s="4"/>
      <c r="RB433" s="4"/>
      <c r="RC433" s="4"/>
      <c r="RD433" s="4"/>
      <c r="RE433" s="4"/>
      <c r="RF433" s="4"/>
      <c r="RG433" s="4"/>
      <c r="RH433" s="4"/>
      <c r="RI433" s="4"/>
      <c r="RJ433" s="4"/>
      <c r="RK433" s="4"/>
    </row>
    <row r="434" ht="13.75" spans="1:479">
      <c r="A434" s="88" t="s">
        <v>12449</v>
      </c>
      <c r="B434" s="88" t="s">
        <v>12450</v>
      </c>
      <c r="C434" s="88" t="s">
        <v>749</v>
      </c>
      <c r="D434" s="169" t="s">
        <v>494</v>
      </c>
      <c r="E434" s="88">
        <v>2</v>
      </c>
      <c r="F434" s="88">
        <v>251</v>
      </c>
      <c r="G434" s="170">
        <f t="shared" si="7"/>
        <v>502</v>
      </c>
      <c r="H434" s="94"/>
      <c r="I434" s="95"/>
      <c r="J434" s="160"/>
      <c r="K434" s="160"/>
      <c r="L434" s="160"/>
      <c r="M434" s="161"/>
      <c r="N434" s="94"/>
      <c r="O434" s="95"/>
      <c r="P434" s="95"/>
      <c r="Q434" s="95"/>
      <c r="R434" s="97"/>
      <c r="S434" s="91"/>
      <c r="T434" s="92"/>
      <c r="U434" s="113">
        <v>30</v>
      </c>
      <c r="V434" s="92">
        <v>46</v>
      </c>
      <c r="W434" s="92">
        <v>52</v>
      </c>
      <c r="X434" s="93"/>
      <c r="Y434" s="94"/>
      <c r="Z434" s="96"/>
      <c r="AA434" s="96"/>
      <c r="AB434" s="95"/>
      <c r="AC434" s="95"/>
      <c r="AD434" s="97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  <c r="AP434" s="94"/>
      <c r="AQ434" s="94"/>
      <c r="AR434" s="94"/>
      <c r="AS434" s="96"/>
      <c r="AT434" s="96"/>
      <c r="AU434" s="96"/>
      <c r="AV434" s="95"/>
      <c r="AW434" s="95"/>
      <c r="AX434" s="97"/>
      <c r="AY434" s="97"/>
      <c r="AZ434" s="97"/>
      <c r="BA434" s="97"/>
      <c r="BB434" s="97"/>
      <c r="BC434" s="98" t="s">
        <v>12281</v>
      </c>
      <c r="BD434" s="98"/>
      <c r="BE434" s="98"/>
      <c r="BF434" s="100"/>
      <c r="BG434" s="103"/>
      <c r="BH434" s="103"/>
      <c r="BI434" s="103"/>
      <c r="BJ434" s="98"/>
      <c r="BK434" s="98"/>
      <c r="BL434" s="98"/>
      <c r="BM434" s="98"/>
      <c r="BN434" s="98"/>
      <c r="BO434" s="4"/>
      <c r="BP434" s="4"/>
      <c r="BQ434" s="4"/>
      <c r="BR434" s="4"/>
      <c r="BS434" s="4"/>
      <c r="BT434" s="98"/>
      <c r="BU434" s="98"/>
      <c r="BV434" s="98"/>
      <c r="BW434" s="98"/>
      <c r="BX434" s="98"/>
      <c r="BY434" s="4"/>
      <c r="BZ434" s="4"/>
      <c r="CA434" s="4"/>
      <c r="CB434" s="4" t="s">
        <v>1511</v>
      </c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  <c r="JW434" s="4"/>
      <c r="JX434" s="4"/>
      <c r="JY434" s="4"/>
      <c r="JZ434" s="4"/>
      <c r="KA434" s="4"/>
      <c r="KB434" s="4"/>
      <c r="KC434" s="4"/>
      <c r="KD434" s="4"/>
      <c r="KE434" s="4"/>
      <c r="KF434" s="4"/>
      <c r="KG434" s="4"/>
      <c r="KH434" s="4"/>
      <c r="KI434" s="4"/>
      <c r="KJ434" s="4"/>
      <c r="KK434" s="4"/>
      <c r="KL434" s="4"/>
      <c r="KM434" s="4"/>
      <c r="KN434" s="4"/>
      <c r="KO434" s="4"/>
      <c r="KP434" s="4"/>
      <c r="KQ434" s="4"/>
      <c r="KR434" s="4"/>
      <c r="KS434" s="4"/>
      <c r="KT434" s="4"/>
      <c r="KU434" s="4"/>
      <c r="KV434" s="4"/>
      <c r="KW434" s="4"/>
      <c r="KX434" s="4"/>
      <c r="KY434" s="4"/>
      <c r="KZ434" s="4"/>
      <c r="LA434" s="4"/>
      <c r="LB434" s="4"/>
      <c r="LC434" s="4"/>
      <c r="LD434" s="4"/>
      <c r="LE434" s="4"/>
      <c r="LF434" s="4"/>
      <c r="LG434" s="4"/>
      <c r="LH434" s="4"/>
      <c r="LI434" s="4"/>
      <c r="LJ434" s="4"/>
      <c r="LK434" s="4"/>
      <c r="LL434" s="4"/>
      <c r="LM434" s="4"/>
      <c r="LN434" s="4"/>
      <c r="LO434" s="4"/>
      <c r="LP434" s="4"/>
      <c r="LQ434" s="4"/>
      <c r="LR434" s="4"/>
      <c r="LS434" s="4"/>
      <c r="LT434" s="4"/>
      <c r="LU434" s="4"/>
      <c r="LV434" s="4"/>
      <c r="LW434" s="4"/>
      <c r="LX434" s="4"/>
      <c r="LY434" s="4"/>
      <c r="LZ434" s="4"/>
      <c r="MA434" s="4"/>
      <c r="MB434" s="4"/>
      <c r="MC434" s="4"/>
      <c r="MD434" s="4"/>
      <c r="ME434" s="4"/>
      <c r="MF434" s="4"/>
      <c r="MG434" s="4"/>
      <c r="MH434" s="4"/>
      <c r="MI434" s="4"/>
      <c r="MJ434" s="4"/>
      <c r="MK434" s="4"/>
      <c r="ML434" s="4"/>
      <c r="MM434" s="4"/>
      <c r="MN434" s="4"/>
      <c r="MO434" s="4"/>
      <c r="MP434" s="4"/>
      <c r="MQ434" s="4"/>
      <c r="MR434" s="4"/>
      <c r="MS434" s="4"/>
      <c r="MT434" s="4"/>
      <c r="MU434" s="4"/>
      <c r="MV434" s="4"/>
      <c r="MW434" s="4"/>
      <c r="MX434" s="4"/>
      <c r="MY434" s="4"/>
      <c r="MZ434" s="4"/>
      <c r="NA434" s="4"/>
      <c r="NB434" s="4"/>
      <c r="NC434" s="4"/>
      <c r="ND434" s="4"/>
      <c r="NE434" s="4"/>
      <c r="NF434" s="4"/>
      <c r="NG434" s="4"/>
      <c r="NH434" s="4"/>
      <c r="NI434" s="4"/>
      <c r="NJ434" s="4"/>
      <c r="NK434" s="4"/>
      <c r="NL434" s="4"/>
      <c r="NM434" s="4"/>
      <c r="NN434" s="4"/>
      <c r="NO434" s="4"/>
      <c r="NP434" s="4"/>
      <c r="NQ434" s="4"/>
      <c r="NR434" s="4"/>
      <c r="NS434" s="4"/>
      <c r="NT434" s="4"/>
      <c r="NU434" s="4"/>
      <c r="NV434" s="4"/>
      <c r="NW434" s="4"/>
      <c r="NX434" s="4"/>
      <c r="NY434" s="4"/>
      <c r="NZ434" s="4"/>
      <c r="OA434" s="4"/>
      <c r="OB434" s="4"/>
      <c r="OC434" s="4"/>
      <c r="OD434" s="4"/>
      <c r="OE434" s="4"/>
      <c r="OF434" s="4"/>
      <c r="OG434" s="4"/>
      <c r="OH434" s="4"/>
      <c r="OI434" s="4"/>
      <c r="OJ434" s="4"/>
      <c r="OK434" s="4"/>
      <c r="OL434" s="4"/>
      <c r="OM434" s="4"/>
      <c r="ON434" s="4"/>
      <c r="OO434" s="4"/>
      <c r="OP434" s="4"/>
      <c r="OQ434" s="4"/>
      <c r="OR434" s="4"/>
      <c r="OS434" s="4"/>
      <c r="OT434" s="4"/>
      <c r="OU434" s="4"/>
      <c r="OV434" s="4"/>
      <c r="OW434" s="4"/>
      <c r="OX434" s="4"/>
      <c r="OY434" s="4"/>
      <c r="OZ434" s="4"/>
      <c r="PA434" s="4"/>
      <c r="PB434" s="4"/>
      <c r="PC434" s="4"/>
      <c r="PD434" s="4"/>
      <c r="PE434" s="4"/>
      <c r="PF434" s="4"/>
      <c r="PG434" s="4"/>
      <c r="PH434" s="4"/>
      <c r="PI434" s="4"/>
      <c r="PJ434" s="4"/>
      <c r="PK434" s="4"/>
      <c r="PL434" s="4"/>
      <c r="PM434" s="4"/>
      <c r="PN434" s="4"/>
      <c r="PO434" s="4"/>
      <c r="PP434" s="4"/>
      <c r="PQ434" s="4"/>
      <c r="PR434" s="4"/>
      <c r="PS434" s="4"/>
      <c r="PT434" s="4"/>
      <c r="PU434" s="4"/>
      <c r="PV434" s="4"/>
      <c r="PW434" s="4"/>
      <c r="PX434" s="4"/>
      <c r="PY434" s="4"/>
      <c r="PZ434" s="4"/>
      <c r="QA434" s="4"/>
      <c r="QB434" s="4"/>
      <c r="QC434" s="4"/>
      <c r="QD434" s="4"/>
      <c r="QE434" s="4"/>
      <c r="QF434" s="4"/>
      <c r="QG434" s="4"/>
      <c r="QH434" s="4"/>
      <c r="QI434" s="4"/>
      <c r="QJ434" s="4"/>
      <c r="QK434" s="4"/>
      <c r="QL434" s="4"/>
      <c r="QM434" s="4"/>
      <c r="QN434" s="4"/>
      <c r="QO434" s="4"/>
      <c r="QP434" s="4"/>
      <c r="QQ434" s="4"/>
      <c r="QR434" s="4"/>
      <c r="QS434" s="4"/>
      <c r="QT434" s="4"/>
      <c r="QU434" s="4"/>
      <c r="QV434" s="4"/>
      <c r="QW434" s="4"/>
      <c r="QX434" s="4"/>
      <c r="QY434" s="4"/>
      <c r="QZ434" s="4"/>
      <c r="RA434" s="4"/>
      <c r="RB434" s="4"/>
      <c r="RC434" s="4"/>
      <c r="RD434" s="4"/>
      <c r="RE434" s="4"/>
      <c r="RF434" s="4"/>
      <c r="RG434" s="4"/>
      <c r="RH434" s="4"/>
      <c r="RI434" s="4"/>
      <c r="RJ434" s="4"/>
      <c r="RK434" s="4"/>
    </row>
    <row r="435" ht="13.75" spans="1:479">
      <c r="A435" s="88" t="s">
        <v>12449</v>
      </c>
      <c r="B435" s="88" t="s">
        <v>12450</v>
      </c>
      <c r="C435" s="88" t="s">
        <v>807</v>
      </c>
      <c r="D435" s="169" t="s">
        <v>12266</v>
      </c>
      <c r="E435" s="88">
        <v>2</v>
      </c>
      <c r="F435" s="88">
        <v>337</v>
      </c>
      <c r="G435" s="170">
        <f t="shared" si="7"/>
        <v>674</v>
      </c>
      <c r="H435" s="94"/>
      <c r="I435" s="95"/>
      <c r="J435" s="160"/>
      <c r="K435" s="160"/>
      <c r="L435" s="160"/>
      <c r="M435" s="161"/>
      <c r="N435" s="94"/>
      <c r="O435" s="94"/>
      <c r="P435" s="94"/>
      <c r="Q435" s="94"/>
      <c r="R435" s="94"/>
      <c r="S435" s="91"/>
      <c r="T435" s="92"/>
      <c r="U435" s="113">
        <v>44</v>
      </c>
      <c r="V435" s="92">
        <v>51</v>
      </c>
      <c r="W435" s="92">
        <v>20</v>
      </c>
      <c r="X435" s="93"/>
      <c r="Y435" s="94"/>
      <c r="Z435" s="96"/>
      <c r="AA435" s="96"/>
      <c r="AB435" s="95"/>
      <c r="AC435" s="95"/>
      <c r="AD435" s="97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  <c r="AO435" s="94"/>
      <c r="AP435" s="94"/>
      <c r="AQ435" s="94"/>
      <c r="AR435" s="94"/>
      <c r="AS435" s="96"/>
      <c r="AT435" s="96"/>
      <c r="AU435" s="96"/>
      <c r="AV435" s="95"/>
      <c r="AW435" s="95"/>
      <c r="AX435" s="97"/>
      <c r="AY435" s="97"/>
      <c r="AZ435" s="97"/>
      <c r="BA435" s="97"/>
      <c r="BB435" s="97"/>
      <c r="BC435" s="98" t="s">
        <v>12279</v>
      </c>
      <c r="BD435" s="98"/>
      <c r="BE435" s="98"/>
      <c r="BF435" s="100"/>
      <c r="BG435" s="103"/>
      <c r="BH435" s="103"/>
      <c r="BI435" s="103"/>
      <c r="BJ435" s="98"/>
      <c r="BK435" s="98"/>
      <c r="BL435" s="98"/>
      <c r="BM435" s="98"/>
      <c r="BN435" s="98"/>
      <c r="BO435" s="4"/>
      <c r="BP435" s="4"/>
      <c r="BQ435" s="4"/>
      <c r="BR435" s="4"/>
      <c r="BS435" s="4"/>
      <c r="BT435" s="98"/>
      <c r="BU435" s="98"/>
      <c r="BV435" s="98"/>
      <c r="BW435" s="98"/>
      <c r="BX435" s="98"/>
      <c r="BY435" s="4"/>
      <c r="BZ435" s="4"/>
      <c r="CA435" s="4"/>
      <c r="CB435" s="4" t="s">
        <v>1511</v>
      </c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  <c r="JW435" s="4"/>
      <c r="JX435" s="4"/>
      <c r="JY435" s="4"/>
      <c r="JZ435" s="4"/>
      <c r="KA435" s="4"/>
      <c r="KB435" s="4"/>
      <c r="KC435" s="4"/>
      <c r="KD435" s="4"/>
      <c r="KE435" s="4"/>
      <c r="KF435" s="4"/>
      <c r="KG435" s="4"/>
      <c r="KH435" s="4"/>
      <c r="KI435" s="4"/>
      <c r="KJ435" s="4"/>
      <c r="KK435" s="4"/>
      <c r="KL435" s="4"/>
      <c r="KM435" s="4"/>
      <c r="KN435" s="4"/>
      <c r="KO435" s="4"/>
      <c r="KP435" s="4"/>
      <c r="KQ435" s="4"/>
      <c r="KR435" s="4"/>
      <c r="KS435" s="4"/>
      <c r="KT435" s="4"/>
      <c r="KU435" s="4"/>
      <c r="KV435" s="4"/>
      <c r="KW435" s="4"/>
      <c r="KX435" s="4"/>
      <c r="KY435" s="4"/>
      <c r="KZ435" s="4"/>
      <c r="LA435" s="4"/>
      <c r="LB435" s="4"/>
      <c r="LC435" s="4"/>
      <c r="LD435" s="4"/>
      <c r="LE435" s="4"/>
      <c r="LF435" s="4"/>
      <c r="LG435" s="4"/>
      <c r="LH435" s="4"/>
      <c r="LI435" s="4"/>
      <c r="LJ435" s="4"/>
      <c r="LK435" s="4"/>
      <c r="LL435" s="4"/>
      <c r="LM435" s="4"/>
      <c r="LN435" s="4"/>
      <c r="LO435" s="4"/>
      <c r="LP435" s="4"/>
      <c r="LQ435" s="4"/>
      <c r="LR435" s="4"/>
      <c r="LS435" s="4"/>
      <c r="LT435" s="4"/>
      <c r="LU435" s="4"/>
      <c r="LV435" s="4"/>
      <c r="LW435" s="4"/>
      <c r="LX435" s="4"/>
      <c r="LY435" s="4"/>
      <c r="LZ435" s="4"/>
      <c r="MA435" s="4"/>
      <c r="MB435" s="4"/>
      <c r="MC435" s="4"/>
      <c r="MD435" s="4"/>
      <c r="ME435" s="4"/>
      <c r="MF435" s="4"/>
      <c r="MG435" s="4"/>
      <c r="MH435" s="4"/>
      <c r="MI435" s="4"/>
      <c r="MJ435" s="4"/>
      <c r="MK435" s="4"/>
      <c r="ML435" s="4"/>
      <c r="MM435" s="4"/>
      <c r="MN435" s="4"/>
      <c r="MO435" s="4"/>
      <c r="MP435" s="4"/>
      <c r="MQ435" s="4"/>
      <c r="MR435" s="4"/>
      <c r="MS435" s="4"/>
      <c r="MT435" s="4"/>
      <c r="MU435" s="4"/>
      <c r="MV435" s="4"/>
      <c r="MW435" s="4"/>
      <c r="MX435" s="4"/>
      <c r="MY435" s="4"/>
      <c r="MZ435" s="4"/>
      <c r="NA435" s="4"/>
      <c r="NB435" s="4"/>
      <c r="NC435" s="4"/>
      <c r="ND435" s="4"/>
      <c r="NE435" s="4"/>
      <c r="NF435" s="4"/>
      <c r="NG435" s="4"/>
      <c r="NH435" s="4"/>
      <c r="NI435" s="4"/>
      <c r="NJ435" s="4"/>
      <c r="NK435" s="4"/>
      <c r="NL435" s="4"/>
      <c r="NM435" s="4"/>
      <c r="NN435" s="4"/>
      <c r="NO435" s="4"/>
      <c r="NP435" s="4"/>
      <c r="NQ435" s="4"/>
      <c r="NR435" s="4"/>
      <c r="NS435" s="4"/>
      <c r="NT435" s="4"/>
      <c r="NU435" s="4"/>
      <c r="NV435" s="4"/>
      <c r="NW435" s="4"/>
      <c r="NX435" s="4"/>
      <c r="NY435" s="4"/>
      <c r="NZ435" s="4"/>
      <c r="OA435" s="4"/>
      <c r="OB435" s="4"/>
      <c r="OC435" s="4"/>
      <c r="OD435" s="4"/>
      <c r="OE435" s="4"/>
      <c r="OF435" s="4"/>
      <c r="OG435" s="4"/>
      <c r="OH435" s="4"/>
      <c r="OI435" s="4"/>
      <c r="OJ435" s="4"/>
      <c r="OK435" s="4"/>
      <c r="OL435" s="4"/>
      <c r="OM435" s="4"/>
      <c r="ON435" s="4"/>
      <c r="OO435" s="4"/>
      <c r="OP435" s="4"/>
      <c r="OQ435" s="4"/>
      <c r="OR435" s="4"/>
      <c r="OS435" s="4"/>
      <c r="OT435" s="4"/>
      <c r="OU435" s="4"/>
      <c r="OV435" s="4"/>
      <c r="OW435" s="4"/>
      <c r="OX435" s="4"/>
      <c r="OY435" s="4"/>
      <c r="OZ435" s="4"/>
      <c r="PA435" s="4"/>
      <c r="PB435" s="4"/>
      <c r="PC435" s="4"/>
      <c r="PD435" s="4"/>
      <c r="PE435" s="4"/>
      <c r="PF435" s="4"/>
      <c r="PG435" s="4"/>
      <c r="PH435" s="4"/>
      <c r="PI435" s="4"/>
      <c r="PJ435" s="4"/>
      <c r="PK435" s="4"/>
      <c r="PL435" s="4"/>
      <c r="PM435" s="4"/>
      <c r="PN435" s="4"/>
      <c r="PO435" s="4"/>
      <c r="PP435" s="4"/>
      <c r="PQ435" s="4"/>
      <c r="PR435" s="4"/>
      <c r="PS435" s="4"/>
      <c r="PT435" s="4"/>
      <c r="PU435" s="4"/>
      <c r="PV435" s="4"/>
      <c r="PW435" s="4"/>
      <c r="PX435" s="4"/>
      <c r="PY435" s="4"/>
      <c r="PZ435" s="4"/>
      <c r="QA435" s="4"/>
      <c r="QB435" s="4"/>
      <c r="QC435" s="4"/>
      <c r="QD435" s="4"/>
      <c r="QE435" s="4"/>
      <c r="QF435" s="4"/>
      <c r="QG435" s="4"/>
      <c r="QH435" s="4"/>
      <c r="QI435" s="4"/>
      <c r="QJ435" s="4"/>
      <c r="QK435" s="4"/>
      <c r="QL435" s="4"/>
      <c r="QM435" s="4"/>
      <c r="QN435" s="4"/>
      <c r="QO435" s="4"/>
      <c r="QP435" s="4"/>
      <c r="QQ435" s="4"/>
      <c r="QR435" s="4"/>
      <c r="QS435" s="4"/>
      <c r="QT435" s="4"/>
      <c r="QU435" s="4"/>
      <c r="QV435" s="4"/>
      <c r="QW435" s="4"/>
      <c r="QX435" s="4"/>
      <c r="QY435" s="4"/>
      <c r="QZ435" s="4"/>
      <c r="RA435" s="4"/>
      <c r="RB435" s="4"/>
      <c r="RC435" s="4"/>
      <c r="RD435" s="4"/>
      <c r="RE435" s="4"/>
      <c r="RF435" s="4"/>
      <c r="RG435" s="4"/>
      <c r="RH435" s="4"/>
      <c r="RI435" s="4"/>
      <c r="RJ435" s="4"/>
      <c r="RK435" s="4"/>
    </row>
    <row r="436" ht="13.75" spans="1:479">
      <c r="A436" s="88" t="s">
        <v>12449</v>
      </c>
      <c r="B436" s="88" t="s">
        <v>12450</v>
      </c>
      <c r="C436" s="88" t="s">
        <v>807</v>
      </c>
      <c r="D436" s="169" t="s">
        <v>494</v>
      </c>
      <c r="E436" s="88">
        <v>2</v>
      </c>
      <c r="F436" s="88">
        <v>251</v>
      </c>
      <c r="G436" s="170">
        <f t="shared" si="7"/>
        <v>502</v>
      </c>
      <c r="H436" s="94"/>
      <c r="I436" s="95"/>
      <c r="J436" s="160"/>
      <c r="K436" s="160"/>
      <c r="L436" s="160"/>
      <c r="M436" s="161"/>
      <c r="N436" s="94"/>
      <c r="O436" s="95"/>
      <c r="P436" s="95"/>
      <c r="Q436" s="95"/>
      <c r="R436" s="97"/>
      <c r="S436" s="91"/>
      <c r="T436" s="92"/>
      <c r="U436" s="113">
        <v>39</v>
      </c>
      <c r="V436" s="92">
        <v>29</v>
      </c>
      <c r="W436" s="92">
        <v>48</v>
      </c>
      <c r="X436" s="93"/>
      <c r="Y436" s="94"/>
      <c r="Z436" s="96"/>
      <c r="AA436" s="96"/>
      <c r="AB436" s="95"/>
      <c r="AC436" s="95"/>
      <c r="AD436" s="97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  <c r="AP436" s="94"/>
      <c r="AQ436" s="94"/>
      <c r="AR436" s="94"/>
      <c r="AS436" s="96"/>
      <c r="AT436" s="96"/>
      <c r="AU436" s="96"/>
      <c r="AV436" s="95"/>
      <c r="AW436" s="95"/>
      <c r="AX436" s="97"/>
      <c r="AY436" s="97"/>
      <c r="AZ436" s="97"/>
      <c r="BA436" s="97"/>
      <c r="BB436" s="97"/>
      <c r="BC436" s="98" t="s">
        <v>12281</v>
      </c>
      <c r="BD436" s="98"/>
      <c r="BE436" s="98"/>
      <c r="BF436" s="100"/>
      <c r="BG436" s="103"/>
      <c r="BH436" s="103"/>
      <c r="BI436" s="103"/>
      <c r="BJ436" s="98"/>
      <c r="BK436" s="98"/>
      <c r="BL436" s="98"/>
      <c r="BM436" s="98"/>
      <c r="BN436" s="98"/>
      <c r="BO436" s="4"/>
      <c r="BP436" s="4"/>
      <c r="BQ436" s="4"/>
      <c r="BR436" s="4"/>
      <c r="BS436" s="4"/>
      <c r="BT436" s="98"/>
      <c r="BU436" s="98"/>
      <c r="BV436" s="98"/>
      <c r="BW436" s="98"/>
      <c r="BX436" s="98"/>
      <c r="BY436" s="4"/>
      <c r="BZ436" s="4"/>
      <c r="CA436" s="4"/>
      <c r="CB436" s="4" t="s">
        <v>1511</v>
      </c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  <c r="JW436" s="4"/>
      <c r="JX436" s="4"/>
      <c r="JY436" s="4"/>
      <c r="JZ436" s="4"/>
      <c r="KA436" s="4"/>
      <c r="KB436" s="4"/>
      <c r="KC436" s="4"/>
      <c r="KD436" s="4"/>
      <c r="KE436" s="4"/>
      <c r="KF436" s="4"/>
      <c r="KG436" s="4"/>
      <c r="KH436" s="4"/>
      <c r="KI436" s="4"/>
      <c r="KJ436" s="4"/>
      <c r="KK436" s="4"/>
      <c r="KL436" s="4"/>
      <c r="KM436" s="4"/>
      <c r="KN436" s="4"/>
      <c r="KO436" s="4"/>
      <c r="KP436" s="4"/>
      <c r="KQ436" s="4"/>
      <c r="KR436" s="4"/>
      <c r="KS436" s="4"/>
      <c r="KT436" s="4"/>
      <c r="KU436" s="4"/>
      <c r="KV436" s="4"/>
      <c r="KW436" s="4"/>
      <c r="KX436" s="4"/>
      <c r="KY436" s="4"/>
      <c r="KZ436" s="4"/>
      <c r="LA436" s="4"/>
      <c r="LB436" s="4"/>
      <c r="LC436" s="4"/>
      <c r="LD436" s="4"/>
      <c r="LE436" s="4"/>
      <c r="LF436" s="4"/>
      <c r="LG436" s="4"/>
      <c r="LH436" s="4"/>
      <c r="LI436" s="4"/>
      <c r="LJ436" s="4"/>
      <c r="LK436" s="4"/>
      <c r="LL436" s="4"/>
      <c r="LM436" s="4"/>
      <c r="LN436" s="4"/>
      <c r="LO436" s="4"/>
      <c r="LP436" s="4"/>
      <c r="LQ436" s="4"/>
      <c r="LR436" s="4"/>
      <c r="LS436" s="4"/>
      <c r="LT436" s="4"/>
      <c r="LU436" s="4"/>
      <c r="LV436" s="4"/>
      <c r="LW436" s="4"/>
      <c r="LX436" s="4"/>
      <c r="LY436" s="4"/>
      <c r="LZ436" s="4"/>
      <c r="MA436" s="4"/>
      <c r="MB436" s="4"/>
      <c r="MC436" s="4"/>
      <c r="MD436" s="4"/>
      <c r="ME436" s="4"/>
      <c r="MF436" s="4"/>
      <c r="MG436" s="4"/>
      <c r="MH436" s="4"/>
      <c r="MI436" s="4"/>
      <c r="MJ436" s="4"/>
      <c r="MK436" s="4"/>
      <c r="ML436" s="4"/>
      <c r="MM436" s="4"/>
      <c r="MN436" s="4"/>
      <c r="MO436" s="4"/>
      <c r="MP436" s="4"/>
      <c r="MQ436" s="4"/>
      <c r="MR436" s="4"/>
      <c r="MS436" s="4"/>
      <c r="MT436" s="4"/>
      <c r="MU436" s="4"/>
      <c r="MV436" s="4"/>
      <c r="MW436" s="4"/>
      <c r="MX436" s="4"/>
      <c r="MY436" s="4"/>
      <c r="MZ436" s="4"/>
      <c r="NA436" s="4"/>
      <c r="NB436" s="4"/>
      <c r="NC436" s="4"/>
      <c r="ND436" s="4"/>
      <c r="NE436" s="4"/>
      <c r="NF436" s="4"/>
      <c r="NG436" s="4"/>
      <c r="NH436" s="4"/>
      <c r="NI436" s="4"/>
      <c r="NJ436" s="4"/>
      <c r="NK436" s="4"/>
      <c r="NL436" s="4"/>
      <c r="NM436" s="4"/>
      <c r="NN436" s="4"/>
      <c r="NO436" s="4"/>
      <c r="NP436" s="4"/>
      <c r="NQ436" s="4"/>
      <c r="NR436" s="4"/>
      <c r="NS436" s="4"/>
      <c r="NT436" s="4"/>
      <c r="NU436" s="4"/>
      <c r="NV436" s="4"/>
      <c r="NW436" s="4"/>
      <c r="NX436" s="4"/>
      <c r="NY436" s="4"/>
      <c r="NZ436" s="4"/>
      <c r="OA436" s="4"/>
      <c r="OB436" s="4"/>
      <c r="OC436" s="4"/>
      <c r="OD436" s="4"/>
      <c r="OE436" s="4"/>
      <c r="OF436" s="4"/>
      <c r="OG436" s="4"/>
      <c r="OH436" s="4"/>
      <c r="OI436" s="4"/>
      <c r="OJ436" s="4"/>
      <c r="OK436" s="4"/>
      <c r="OL436" s="4"/>
      <c r="OM436" s="4"/>
      <c r="ON436" s="4"/>
      <c r="OO436" s="4"/>
      <c r="OP436" s="4"/>
      <c r="OQ436" s="4"/>
      <c r="OR436" s="4"/>
      <c r="OS436" s="4"/>
      <c r="OT436" s="4"/>
      <c r="OU436" s="4"/>
      <c r="OV436" s="4"/>
      <c r="OW436" s="4"/>
      <c r="OX436" s="4"/>
      <c r="OY436" s="4"/>
      <c r="OZ436" s="4"/>
      <c r="PA436" s="4"/>
      <c r="PB436" s="4"/>
      <c r="PC436" s="4"/>
      <c r="PD436" s="4"/>
      <c r="PE436" s="4"/>
      <c r="PF436" s="4"/>
      <c r="PG436" s="4"/>
      <c r="PH436" s="4"/>
      <c r="PI436" s="4"/>
      <c r="PJ436" s="4"/>
      <c r="PK436" s="4"/>
      <c r="PL436" s="4"/>
      <c r="PM436" s="4"/>
      <c r="PN436" s="4"/>
      <c r="PO436" s="4"/>
      <c r="PP436" s="4"/>
      <c r="PQ436" s="4"/>
      <c r="PR436" s="4"/>
      <c r="PS436" s="4"/>
      <c r="PT436" s="4"/>
      <c r="PU436" s="4"/>
      <c r="PV436" s="4"/>
      <c r="PW436" s="4"/>
      <c r="PX436" s="4"/>
      <c r="PY436" s="4"/>
      <c r="PZ436" s="4"/>
      <c r="QA436" s="4"/>
      <c r="QB436" s="4"/>
      <c r="QC436" s="4"/>
      <c r="QD436" s="4"/>
      <c r="QE436" s="4"/>
      <c r="QF436" s="4"/>
      <c r="QG436" s="4"/>
      <c r="QH436" s="4"/>
      <c r="QI436" s="4"/>
      <c r="QJ436" s="4"/>
      <c r="QK436" s="4"/>
      <c r="QL436" s="4"/>
      <c r="QM436" s="4"/>
      <c r="QN436" s="4"/>
      <c r="QO436" s="4"/>
      <c r="QP436" s="4"/>
      <c r="QQ436" s="4"/>
      <c r="QR436" s="4"/>
      <c r="QS436" s="4"/>
      <c r="QT436" s="4"/>
      <c r="QU436" s="4"/>
      <c r="QV436" s="4"/>
      <c r="QW436" s="4"/>
      <c r="QX436" s="4"/>
      <c r="QY436" s="4"/>
      <c r="QZ436" s="4"/>
      <c r="RA436" s="4"/>
      <c r="RB436" s="4"/>
      <c r="RC436" s="4"/>
      <c r="RD436" s="4"/>
      <c r="RE436" s="4"/>
      <c r="RF436" s="4"/>
      <c r="RG436" s="4"/>
      <c r="RH436" s="4"/>
      <c r="RI436" s="4"/>
      <c r="RJ436" s="4"/>
      <c r="RK436" s="4"/>
    </row>
    <row r="437" ht="13.75" spans="1:479">
      <c r="A437" s="88" t="s">
        <v>12451</v>
      </c>
      <c r="B437" s="88" t="s">
        <v>12450</v>
      </c>
      <c r="C437" s="88" t="s">
        <v>752</v>
      </c>
      <c r="D437" s="169" t="s">
        <v>12266</v>
      </c>
      <c r="E437" s="88">
        <v>2</v>
      </c>
      <c r="F437" s="88">
        <v>337</v>
      </c>
      <c r="G437" s="170">
        <f t="shared" si="7"/>
        <v>674</v>
      </c>
      <c r="H437" s="94"/>
      <c r="I437" s="95"/>
      <c r="J437" s="160"/>
      <c r="K437" s="160"/>
      <c r="L437" s="160"/>
      <c r="M437" s="161"/>
      <c r="N437" s="94"/>
      <c r="O437" s="94"/>
      <c r="P437" s="94"/>
      <c r="Q437" s="94"/>
      <c r="R437" s="94"/>
      <c r="S437" s="91"/>
      <c r="T437" s="92"/>
      <c r="U437" s="113">
        <v>59</v>
      </c>
      <c r="V437" s="92">
        <v>42</v>
      </c>
      <c r="W437" s="92">
        <v>17</v>
      </c>
      <c r="X437" s="93"/>
      <c r="Y437" s="94"/>
      <c r="Z437" s="96"/>
      <c r="AA437" s="96"/>
      <c r="AB437" s="95"/>
      <c r="AC437" s="95"/>
      <c r="AD437" s="97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  <c r="AO437" s="94"/>
      <c r="AP437" s="94"/>
      <c r="AQ437" s="94"/>
      <c r="AR437" s="94"/>
      <c r="AS437" s="96"/>
      <c r="AT437" s="96"/>
      <c r="AU437" s="96"/>
      <c r="AV437" s="95"/>
      <c r="AW437" s="95"/>
      <c r="AX437" s="97"/>
      <c r="AY437" s="97"/>
      <c r="AZ437" s="97"/>
      <c r="BA437" s="97"/>
      <c r="BB437" s="97"/>
      <c r="BC437" s="98" t="s">
        <v>12279</v>
      </c>
      <c r="BD437" s="98"/>
      <c r="BE437" s="98"/>
      <c r="BF437" s="100"/>
      <c r="BG437" s="103"/>
      <c r="BH437" s="103"/>
      <c r="BI437" s="103"/>
      <c r="BJ437" s="98"/>
      <c r="BK437" s="98"/>
      <c r="BL437" s="98"/>
      <c r="BM437" s="98"/>
      <c r="BN437" s="98"/>
      <c r="BO437" s="4"/>
      <c r="BP437" s="4"/>
      <c r="BQ437" s="4"/>
      <c r="BR437" s="4"/>
      <c r="BS437" s="4"/>
      <c r="BT437" s="98"/>
      <c r="BU437" s="98"/>
      <c r="BV437" s="98"/>
      <c r="BW437" s="98"/>
      <c r="BX437" s="98"/>
      <c r="BY437" s="4"/>
      <c r="BZ437" s="4"/>
      <c r="CA437" s="4"/>
      <c r="CB437" s="4" t="s">
        <v>1511</v>
      </c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  <c r="JW437" s="4"/>
      <c r="JX437" s="4"/>
      <c r="JY437" s="4"/>
      <c r="JZ437" s="4"/>
      <c r="KA437" s="4"/>
      <c r="KB437" s="4"/>
      <c r="KC437" s="4"/>
      <c r="KD437" s="4"/>
      <c r="KE437" s="4"/>
      <c r="KF437" s="4"/>
      <c r="KG437" s="4"/>
      <c r="KH437" s="4"/>
      <c r="KI437" s="4"/>
      <c r="KJ437" s="4"/>
      <c r="KK437" s="4"/>
      <c r="KL437" s="4"/>
      <c r="KM437" s="4"/>
      <c r="KN437" s="4"/>
      <c r="KO437" s="4"/>
      <c r="KP437" s="4"/>
      <c r="KQ437" s="4"/>
      <c r="KR437" s="4"/>
      <c r="KS437" s="4"/>
      <c r="KT437" s="4"/>
      <c r="KU437" s="4"/>
      <c r="KV437" s="4"/>
      <c r="KW437" s="4"/>
      <c r="KX437" s="4"/>
      <c r="KY437" s="4"/>
      <c r="KZ437" s="4"/>
      <c r="LA437" s="4"/>
      <c r="LB437" s="4"/>
      <c r="LC437" s="4"/>
      <c r="LD437" s="4"/>
      <c r="LE437" s="4"/>
      <c r="LF437" s="4"/>
      <c r="LG437" s="4"/>
      <c r="LH437" s="4"/>
      <c r="LI437" s="4"/>
      <c r="LJ437" s="4"/>
      <c r="LK437" s="4"/>
      <c r="LL437" s="4"/>
      <c r="LM437" s="4"/>
      <c r="LN437" s="4"/>
      <c r="LO437" s="4"/>
      <c r="LP437" s="4"/>
      <c r="LQ437" s="4"/>
      <c r="LR437" s="4"/>
      <c r="LS437" s="4"/>
      <c r="LT437" s="4"/>
      <c r="LU437" s="4"/>
      <c r="LV437" s="4"/>
      <c r="LW437" s="4"/>
      <c r="LX437" s="4"/>
      <c r="LY437" s="4"/>
      <c r="LZ437" s="4"/>
      <c r="MA437" s="4"/>
      <c r="MB437" s="4"/>
      <c r="MC437" s="4"/>
      <c r="MD437" s="4"/>
      <c r="ME437" s="4"/>
      <c r="MF437" s="4"/>
      <c r="MG437" s="4"/>
      <c r="MH437" s="4"/>
      <c r="MI437" s="4"/>
      <c r="MJ437" s="4"/>
      <c r="MK437" s="4"/>
      <c r="ML437" s="4"/>
      <c r="MM437" s="4"/>
      <c r="MN437" s="4"/>
      <c r="MO437" s="4"/>
      <c r="MP437" s="4"/>
      <c r="MQ437" s="4"/>
      <c r="MR437" s="4"/>
      <c r="MS437" s="4"/>
      <c r="MT437" s="4"/>
      <c r="MU437" s="4"/>
      <c r="MV437" s="4"/>
      <c r="MW437" s="4"/>
      <c r="MX437" s="4"/>
      <c r="MY437" s="4"/>
      <c r="MZ437" s="4"/>
      <c r="NA437" s="4"/>
      <c r="NB437" s="4"/>
      <c r="NC437" s="4"/>
      <c r="ND437" s="4"/>
      <c r="NE437" s="4"/>
      <c r="NF437" s="4"/>
      <c r="NG437" s="4"/>
      <c r="NH437" s="4"/>
      <c r="NI437" s="4"/>
      <c r="NJ437" s="4"/>
      <c r="NK437" s="4"/>
      <c r="NL437" s="4"/>
      <c r="NM437" s="4"/>
      <c r="NN437" s="4"/>
      <c r="NO437" s="4"/>
      <c r="NP437" s="4"/>
      <c r="NQ437" s="4"/>
      <c r="NR437" s="4"/>
      <c r="NS437" s="4"/>
      <c r="NT437" s="4"/>
      <c r="NU437" s="4"/>
      <c r="NV437" s="4"/>
      <c r="NW437" s="4"/>
      <c r="NX437" s="4"/>
      <c r="NY437" s="4"/>
      <c r="NZ437" s="4"/>
      <c r="OA437" s="4"/>
      <c r="OB437" s="4"/>
      <c r="OC437" s="4"/>
      <c r="OD437" s="4"/>
      <c r="OE437" s="4"/>
      <c r="OF437" s="4"/>
      <c r="OG437" s="4"/>
      <c r="OH437" s="4"/>
      <c r="OI437" s="4"/>
      <c r="OJ437" s="4"/>
      <c r="OK437" s="4"/>
      <c r="OL437" s="4"/>
      <c r="OM437" s="4"/>
      <c r="ON437" s="4"/>
      <c r="OO437" s="4"/>
      <c r="OP437" s="4"/>
      <c r="OQ437" s="4"/>
      <c r="OR437" s="4"/>
      <c r="OS437" s="4"/>
      <c r="OT437" s="4"/>
      <c r="OU437" s="4"/>
      <c r="OV437" s="4"/>
      <c r="OW437" s="4"/>
      <c r="OX437" s="4"/>
      <c r="OY437" s="4"/>
      <c r="OZ437" s="4"/>
      <c r="PA437" s="4"/>
      <c r="PB437" s="4"/>
      <c r="PC437" s="4"/>
      <c r="PD437" s="4"/>
      <c r="PE437" s="4"/>
      <c r="PF437" s="4"/>
      <c r="PG437" s="4"/>
      <c r="PH437" s="4"/>
      <c r="PI437" s="4"/>
      <c r="PJ437" s="4"/>
      <c r="PK437" s="4"/>
      <c r="PL437" s="4"/>
      <c r="PM437" s="4"/>
      <c r="PN437" s="4"/>
      <c r="PO437" s="4"/>
      <c r="PP437" s="4"/>
      <c r="PQ437" s="4"/>
      <c r="PR437" s="4"/>
      <c r="PS437" s="4"/>
      <c r="PT437" s="4"/>
      <c r="PU437" s="4"/>
      <c r="PV437" s="4"/>
      <c r="PW437" s="4"/>
      <c r="PX437" s="4"/>
      <c r="PY437" s="4"/>
      <c r="PZ437" s="4"/>
      <c r="QA437" s="4"/>
      <c r="QB437" s="4"/>
      <c r="QC437" s="4"/>
      <c r="QD437" s="4"/>
      <c r="QE437" s="4"/>
      <c r="QF437" s="4"/>
      <c r="QG437" s="4"/>
      <c r="QH437" s="4"/>
      <c r="QI437" s="4"/>
      <c r="QJ437" s="4"/>
      <c r="QK437" s="4"/>
      <c r="QL437" s="4"/>
      <c r="QM437" s="4"/>
      <c r="QN437" s="4"/>
      <c r="QO437" s="4"/>
      <c r="QP437" s="4"/>
      <c r="QQ437" s="4"/>
      <c r="QR437" s="4"/>
      <c r="QS437" s="4"/>
      <c r="QT437" s="4"/>
      <c r="QU437" s="4"/>
      <c r="QV437" s="4"/>
      <c r="QW437" s="4"/>
      <c r="QX437" s="4"/>
      <c r="QY437" s="4"/>
      <c r="QZ437" s="4"/>
      <c r="RA437" s="4"/>
      <c r="RB437" s="4"/>
      <c r="RC437" s="4"/>
      <c r="RD437" s="4"/>
      <c r="RE437" s="4"/>
      <c r="RF437" s="4"/>
      <c r="RG437" s="4"/>
      <c r="RH437" s="4"/>
      <c r="RI437" s="4"/>
      <c r="RJ437" s="4"/>
      <c r="RK437" s="4"/>
    </row>
    <row r="438" ht="13.75" spans="1:479">
      <c r="A438" s="88" t="s">
        <v>12451</v>
      </c>
      <c r="B438" s="88" t="s">
        <v>12450</v>
      </c>
      <c r="C438" s="88" t="s">
        <v>752</v>
      </c>
      <c r="D438" s="169" t="s">
        <v>494</v>
      </c>
      <c r="E438" s="88">
        <v>2</v>
      </c>
      <c r="F438" s="88">
        <v>259</v>
      </c>
      <c r="G438" s="170">
        <f t="shared" si="7"/>
        <v>518</v>
      </c>
      <c r="H438" s="94"/>
      <c r="I438" s="95"/>
      <c r="J438" s="160"/>
      <c r="K438" s="160"/>
      <c r="L438" s="160"/>
      <c r="M438" s="161"/>
      <c r="N438" s="94"/>
      <c r="O438" s="95"/>
      <c r="P438" s="95"/>
      <c r="Q438" s="95"/>
      <c r="R438" s="97"/>
      <c r="S438" s="91"/>
      <c r="T438" s="92"/>
      <c r="U438" s="113">
        <v>47</v>
      </c>
      <c r="V438" s="92">
        <v>43</v>
      </c>
      <c r="W438" s="92">
        <v>29</v>
      </c>
      <c r="X438" s="93"/>
      <c r="Y438" s="94"/>
      <c r="Z438" s="96"/>
      <c r="AA438" s="96"/>
      <c r="AB438" s="95"/>
      <c r="AC438" s="95"/>
      <c r="AD438" s="97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  <c r="AP438" s="94"/>
      <c r="AQ438" s="94"/>
      <c r="AR438" s="94"/>
      <c r="AS438" s="96"/>
      <c r="AT438" s="96"/>
      <c r="AU438" s="96"/>
      <c r="AV438" s="95"/>
      <c r="AW438" s="95"/>
      <c r="AX438" s="97"/>
      <c r="AY438" s="97"/>
      <c r="AZ438" s="97"/>
      <c r="BA438" s="97"/>
      <c r="BB438" s="97"/>
      <c r="BC438" s="98" t="s">
        <v>12281</v>
      </c>
      <c r="BD438" s="98"/>
      <c r="BE438" s="98"/>
      <c r="BF438" s="100"/>
      <c r="BG438" s="103"/>
      <c r="BH438" s="103"/>
      <c r="BI438" s="103"/>
      <c r="BJ438" s="98"/>
      <c r="BK438" s="98"/>
      <c r="BL438" s="98"/>
      <c r="BM438" s="98"/>
      <c r="BN438" s="98"/>
      <c r="BO438" s="4"/>
      <c r="BP438" s="4"/>
      <c r="BQ438" s="4"/>
      <c r="BR438" s="4"/>
      <c r="BS438" s="4"/>
      <c r="BT438" s="98"/>
      <c r="BU438" s="98"/>
      <c r="BV438" s="98"/>
      <c r="BW438" s="98"/>
      <c r="BX438" s="98"/>
      <c r="BY438" s="4"/>
      <c r="BZ438" s="4"/>
      <c r="CA438" s="4"/>
      <c r="CB438" s="4" t="s">
        <v>1511</v>
      </c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  <c r="JW438" s="4"/>
      <c r="JX438" s="4"/>
      <c r="JY438" s="4"/>
      <c r="JZ438" s="4"/>
      <c r="KA438" s="4"/>
      <c r="KB438" s="4"/>
      <c r="KC438" s="4"/>
      <c r="KD438" s="4"/>
      <c r="KE438" s="4"/>
      <c r="KF438" s="4"/>
      <c r="KG438" s="4"/>
      <c r="KH438" s="4"/>
      <c r="KI438" s="4"/>
      <c r="KJ438" s="4"/>
      <c r="KK438" s="4"/>
      <c r="KL438" s="4"/>
      <c r="KM438" s="4"/>
      <c r="KN438" s="4"/>
      <c r="KO438" s="4"/>
      <c r="KP438" s="4"/>
      <c r="KQ438" s="4"/>
      <c r="KR438" s="4"/>
      <c r="KS438" s="4"/>
      <c r="KT438" s="4"/>
      <c r="KU438" s="4"/>
      <c r="KV438" s="4"/>
      <c r="KW438" s="4"/>
      <c r="KX438" s="4"/>
      <c r="KY438" s="4"/>
      <c r="KZ438" s="4"/>
      <c r="LA438" s="4"/>
      <c r="LB438" s="4"/>
      <c r="LC438" s="4"/>
      <c r="LD438" s="4"/>
      <c r="LE438" s="4"/>
      <c r="LF438" s="4"/>
      <c r="LG438" s="4"/>
      <c r="LH438" s="4"/>
      <c r="LI438" s="4"/>
      <c r="LJ438" s="4"/>
      <c r="LK438" s="4"/>
      <c r="LL438" s="4"/>
      <c r="LM438" s="4"/>
      <c r="LN438" s="4"/>
      <c r="LO438" s="4"/>
      <c r="LP438" s="4"/>
      <c r="LQ438" s="4"/>
      <c r="LR438" s="4"/>
      <c r="LS438" s="4"/>
      <c r="LT438" s="4"/>
      <c r="LU438" s="4"/>
      <c r="LV438" s="4"/>
      <c r="LW438" s="4"/>
      <c r="LX438" s="4"/>
      <c r="LY438" s="4"/>
      <c r="LZ438" s="4"/>
      <c r="MA438" s="4"/>
      <c r="MB438" s="4"/>
      <c r="MC438" s="4"/>
      <c r="MD438" s="4"/>
      <c r="ME438" s="4"/>
      <c r="MF438" s="4"/>
      <c r="MG438" s="4"/>
      <c r="MH438" s="4"/>
      <c r="MI438" s="4"/>
      <c r="MJ438" s="4"/>
      <c r="MK438" s="4"/>
      <c r="ML438" s="4"/>
      <c r="MM438" s="4"/>
      <c r="MN438" s="4"/>
      <c r="MO438" s="4"/>
      <c r="MP438" s="4"/>
      <c r="MQ438" s="4"/>
      <c r="MR438" s="4"/>
      <c r="MS438" s="4"/>
      <c r="MT438" s="4"/>
      <c r="MU438" s="4"/>
      <c r="MV438" s="4"/>
      <c r="MW438" s="4"/>
      <c r="MX438" s="4"/>
      <c r="MY438" s="4"/>
      <c r="MZ438" s="4"/>
      <c r="NA438" s="4"/>
      <c r="NB438" s="4"/>
      <c r="NC438" s="4"/>
      <c r="ND438" s="4"/>
      <c r="NE438" s="4"/>
      <c r="NF438" s="4"/>
      <c r="NG438" s="4"/>
      <c r="NH438" s="4"/>
      <c r="NI438" s="4"/>
      <c r="NJ438" s="4"/>
      <c r="NK438" s="4"/>
      <c r="NL438" s="4"/>
      <c r="NM438" s="4"/>
      <c r="NN438" s="4"/>
      <c r="NO438" s="4"/>
      <c r="NP438" s="4"/>
      <c r="NQ438" s="4"/>
      <c r="NR438" s="4"/>
      <c r="NS438" s="4"/>
      <c r="NT438" s="4"/>
      <c r="NU438" s="4"/>
      <c r="NV438" s="4"/>
      <c r="NW438" s="4"/>
      <c r="NX438" s="4"/>
      <c r="NY438" s="4"/>
      <c r="NZ438" s="4"/>
      <c r="OA438" s="4"/>
      <c r="OB438" s="4"/>
      <c r="OC438" s="4"/>
      <c r="OD438" s="4"/>
      <c r="OE438" s="4"/>
      <c r="OF438" s="4"/>
      <c r="OG438" s="4"/>
      <c r="OH438" s="4"/>
      <c r="OI438" s="4"/>
      <c r="OJ438" s="4"/>
      <c r="OK438" s="4"/>
      <c r="OL438" s="4"/>
      <c r="OM438" s="4"/>
      <c r="ON438" s="4"/>
      <c r="OO438" s="4"/>
      <c r="OP438" s="4"/>
      <c r="OQ438" s="4"/>
      <c r="OR438" s="4"/>
      <c r="OS438" s="4"/>
      <c r="OT438" s="4"/>
      <c r="OU438" s="4"/>
      <c r="OV438" s="4"/>
      <c r="OW438" s="4"/>
      <c r="OX438" s="4"/>
      <c r="OY438" s="4"/>
      <c r="OZ438" s="4"/>
      <c r="PA438" s="4"/>
      <c r="PB438" s="4"/>
      <c r="PC438" s="4"/>
      <c r="PD438" s="4"/>
      <c r="PE438" s="4"/>
      <c r="PF438" s="4"/>
      <c r="PG438" s="4"/>
      <c r="PH438" s="4"/>
      <c r="PI438" s="4"/>
      <c r="PJ438" s="4"/>
      <c r="PK438" s="4"/>
      <c r="PL438" s="4"/>
      <c r="PM438" s="4"/>
      <c r="PN438" s="4"/>
      <c r="PO438" s="4"/>
      <c r="PP438" s="4"/>
      <c r="PQ438" s="4"/>
      <c r="PR438" s="4"/>
      <c r="PS438" s="4"/>
      <c r="PT438" s="4"/>
      <c r="PU438" s="4"/>
      <c r="PV438" s="4"/>
      <c r="PW438" s="4"/>
      <c r="PX438" s="4"/>
      <c r="PY438" s="4"/>
      <c r="PZ438" s="4"/>
      <c r="QA438" s="4"/>
      <c r="QB438" s="4"/>
      <c r="QC438" s="4"/>
      <c r="QD438" s="4"/>
      <c r="QE438" s="4"/>
      <c r="QF438" s="4"/>
      <c r="QG438" s="4"/>
      <c r="QH438" s="4"/>
      <c r="QI438" s="4"/>
      <c r="QJ438" s="4"/>
      <c r="QK438" s="4"/>
      <c r="QL438" s="4"/>
      <c r="QM438" s="4"/>
      <c r="QN438" s="4"/>
      <c r="QO438" s="4"/>
      <c r="QP438" s="4"/>
      <c r="QQ438" s="4"/>
      <c r="QR438" s="4"/>
      <c r="QS438" s="4"/>
      <c r="QT438" s="4"/>
      <c r="QU438" s="4"/>
      <c r="QV438" s="4"/>
      <c r="QW438" s="4"/>
      <c r="QX438" s="4"/>
      <c r="QY438" s="4"/>
      <c r="QZ438" s="4"/>
      <c r="RA438" s="4"/>
      <c r="RB438" s="4"/>
      <c r="RC438" s="4"/>
      <c r="RD438" s="4"/>
      <c r="RE438" s="4"/>
      <c r="RF438" s="4"/>
      <c r="RG438" s="4"/>
      <c r="RH438" s="4"/>
      <c r="RI438" s="4"/>
      <c r="RJ438" s="4"/>
      <c r="RK438" s="4"/>
    </row>
    <row r="439" ht="13.75" spans="1:479">
      <c r="A439" s="88" t="s">
        <v>12452</v>
      </c>
      <c r="B439" s="88" t="s">
        <v>12453</v>
      </c>
      <c r="C439" s="88" t="s">
        <v>815</v>
      </c>
      <c r="D439" s="169" t="s">
        <v>12266</v>
      </c>
      <c r="E439" s="88">
        <v>2</v>
      </c>
      <c r="F439" s="88">
        <v>0</v>
      </c>
      <c r="G439" s="170">
        <f t="shared" si="7"/>
        <v>0</v>
      </c>
      <c r="H439" s="94"/>
      <c r="I439" s="95"/>
      <c r="J439" s="160"/>
      <c r="K439" s="160"/>
      <c r="L439" s="160"/>
      <c r="M439" s="161"/>
      <c r="N439" s="94"/>
      <c r="O439" s="94"/>
      <c r="P439" s="94"/>
      <c r="Q439" s="94"/>
      <c r="R439" s="94"/>
      <c r="S439" s="107"/>
      <c r="T439" s="109"/>
      <c r="U439" s="108"/>
      <c r="V439" s="109"/>
      <c r="W439" s="109"/>
      <c r="X439" s="110"/>
      <c r="Y439" s="94"/>
      <c r="Z439" s="96"/>
      <c r="AA439" s="96"/>
      <c r="AB439" s="95"/>
      <c r="AC439" s="95"/>
      <c r="AD439" s="97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  <c r="AO439" s="94"/>
      <c r="AP439" s="94"/>
      <c r="AQ439" s="94"/>
      <c r="AR439" s="94"/>
      <c r="AS439" s="96"/>
      <c r="AT439" s="96"/>
      <c r="AU439" s="96"/>
      <c r="AV439" s="95"/>
      <c r="AW439" s="95"/>
      <c r="AX439" s="97"/>
      <c r="AY439" s="97"/>
      <c r="AZ439" s="97"/>
      <c r="BA439" s="97"/>
      <c r="BB439" s="97"/>
      <c r="BC439" s="98" t="s">
        <v>12265</v>
      </c>
      <c r="BD439" s="98"/>
      <c r="BE439" s="98"/>
      <c r="BF439" s="100"/>
      <c r="BG439" s="103"/>
      <c r="BH439" s="103"/>
      <c r="BI439" s="103"/>
      <c r="BJ439" s="98"/>
      <c r="BK439" s="98"/>
      <c r="BL439" s="98"/>
      <c r="BM439" s="98"/>
      <c r="BN439" s="98"/>
      <c r="BO439" s="4"/>
      <c r="BP439" s="4"/>
      <c r="BQ439" s="4"/>
      <c r="BR439" s="4"/>
      <c r="BS439" s="4"/>
      <c r="BT439" s="98"/>
      <c r="BU439" s="98"/>
      <c r="BV439" s="98"/>
      <c r="BW439" s="98"/>
      <c r="BX439" s="98"/>
      <c r="BY439" s="4"/>
      <c r="BZ439" s="4"/>
      <c r="CA439" s="4"/>
      <c r="CB439" s="4" t="s">
        <v>1511</v>
      </c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  <c r="JW439" s="4"/>
      <c r="JX439" s="4"/>
      <c r="JY439" s="4"/>
      <c r="JZ439" s="4"/>
      <c r="KA439" s="4"/>
      <c r="KB439" s="4"/>
      <c r="KC439" s="4"/>
      <c r="KD439" s="4"/>
      <c r="KE439" s="4"/>
      <c r="KF439" s="4"/>
      <c r="KG439" s="4"/>
      <c r="KH439" s="4"/>
      <c r="KI439" s="4"/>
      <c r="KJ439" s="4"/>
      <c r="KK439" s="4"/>
      <c r="KL439" s="4"/>
      <c r="KM439" s="4"/>
      <c r="KN439" s="4"/>
      <c r="KO439" s="4"/>
      <c r="KP439" s="4"/>
      <c r="KQ439" s="4"/>
      <c r="KR439" s="4"/>
      <c r="KS439" s="4"/>
      <c r="KT439" s="4"/>
      <c r="KU439" s="4"/>
      <c r="KV439" s="4"/>
      <c r="KW439" s="4"/>
      <c r="KX439" s="4"/>
      <c r="KY439" s="4"/>
      <c r="KZ439" s="4"/>
      <c r="LA439" s="4"/>
      <c r="LB439" s="4"/>
      <c r="LC439" s="4"/>
      <c r="LD439" s="4"/>
      <c r="LE439" s="4"/>
      <c r="LF439" s="4"/>
      <c r="LG439" s="4"/>
      <c r="LH439" s="4"/>
      <c r="LI439" s="4"/>
      <c r="LJ439" s="4"/>
      <c r="LK439" s="4"/>
      <c r="LL439" s="4"/>
      <c r="LM439" s="4"/>
      <c r="LN439" s="4"/>
      <c r="LO439" s="4"/>
      <c r="LP439" s="4"/>
      <c r="LQ439" s="4"/>
      <c r="LR439" s="4"/>
      <c r="LS439" s="4"/>
      <c r="LT439" s="4"/>
      <c r="LU439" s="4"/>
      <c r="LV439" s="4"/>
      <c r="LW439" s="4"/>
      <c r="LX439" s="4"/>
      <c r="LY439" s="4"/>
      <c r="LZ439" s="4"/>
      <c r="MA439" s="4"/>
      <c r="MB439" s="4"/>
      <c r="MC439" s="4"/>
      <c r="MD439" s="4"/>
      <c r="ME439" s="4"/>
      <c r="MF439" s="4"/>
      <c r="MG439" s="4"/>
      <c r="MH439" s="4"/>
      <c r="MI439" s="4"/>
      <c r="MJ439" s="4"/>
      <c r="MK439" s="4"/>
      <c r="ML439" s="4"/>
      <c r="MM439" s="4"/>
      <c r="MN439" s="4"/>
      <c r="MO439" s="4"/>
      <c r="MP439" s="4"/>
      <c r="MQ439" s="4"/>
      <c r="MR439" s="4"/>
      <c r="MS439" s="4"/>
      <c r="MT439" s="4"/>
      <c r="MU439" s="4"/>
      <c r="MV439" s="4"/>
      <c r="MW439" s="4"/>
      <c r="MX439" s="4"/>
      <c r="MY439" s="4"/>
      <c r="MZ439" s="4"/>
      <c r="NA439" s="4"/>
      <c r="NB439" s="4"/>
      <c r="NC439" s="4"/>
      <c r="ND439" s="4"/>
      <c r="NE439" s="4"/>
      <c r="NF439" s="4"/>
      <c r="NG439" s="4"/>
      <c r="NH439" s="4"/>
      <c r="NI439" s="4"/>
      <c r="NJ439" s="4"/>
      <c r="NK439" s="4"/>
      <c r="NL439" s="4"/>
      <c r="NM439" s="4"/>
      <c r="NN439" s="4"/>
      <c r="NO439" s="4"/>
      <c r="NP439" s="4"/>
      <c r="NQ439" s="4"/>
      <c r="NR439" s="4"/>
      <c r="NS439" s="4"/>
      <c r="NT439" s="4"/>
      <c r="NU439" s="4"/>
      <c r="NV439" s="4"/>
      <c r="NW439" s="4"/>
      <c r="NX439" s="4"/>
      <c r="NY439" s="4"/>
      <c r="NZ439" s="4"/>
      <c r="OA439" s="4"/>
      <c r="OB439" s="4"/>
      <c r="OC439" s="4"/>
      <c r="OD439" s="4"/>
      <c r="OE439" s="4"/>
      <c r="OF439" s="4"/>
      <c r="OG439" s="4"/>
      <c r="OH439" s="4"/>
      <c r="OI439" s="4"/>
      <c r="OJ439" s="4"/>
      <c r="OK439" s="4"/>
      <c r="OL439" s="4"/>
      <c r="OM439" s="4"/>
      <c r="ON439" s="4"/>
      <c r="OO439" s="4"/>
      <c r="OP439" s="4"/>
      <c r="OQ439" s="4"/>
      <c r="OR439" s="4"/>
      <c r="OS439" s="4"/>
      <c r="OT439" s="4"/>
      <c r="OU439" s="4"/>
      <c r="OV439" s="4"/>
      <c r="OW439" s="4"/>
      <c r="OX439" s="4"/>
      <c r="OY439" s="4"/>
      <c r="OZ439" s="4"/>
      <c r="PA439" s="4"/>
      <c r="PB439" s="4"/>
      <c r="PC439" s="4"/>
      <c r="PD439" s="4"/>
      <c r="PE439" s="4"/>
      <c r="PF439" s="4"/>
      <c r="PG439" s="4"/>
      <c r="PH439" s="4"/>
      <c r="PI439" s="4"/>
      <c r="PJ439" s="4"/>
      <c r="PK439" s="4"/>
      <c r="PL439" s="4"/>
      <c r="PM439" s="4"/>
      <c r="PN439" s="4"/>
      <c r="PO439" s="4"/>
      <c r="PP439" s="4"/>
      <c r="PQ439" s="4"/>
      <c r="PR439" s="4"/>
      <c r="PS439" s="4"/>
      <c r="PT439" s="4"/>
      <c r="PU439" s="4"/>
      <c r="PV439" s="4"/>
      <c r="PW439" s="4"/>
      <c r="PX439" s="4"/>
      <c r="PY439" s="4"/>
      <c r="PZ439" s="4"/>
      <c r="QA439" s="4"/>
      <c r="QB439" s="4"/>
      <c r="QC439" s="4"/>
      <c r="QD439" s="4"/>
      <c r="QE439" s="4"/>
      <c r="QF439" s="4"/>
      <c r="QG439" s="4"/>
      <c r="QH439" s="4"/>
      <c r="QI439" s="4"/>
      <c r="QJ439" s="4"/>
      <c r="QK439" s="4"/>
      <c r="QL439" s="4"/>
      <c r="QM439" s="4"/>
      <c r="QN439" s="4"/>
      <c r="QO439" s="4"/>
      <c r="QP439" s="4"/>
      <c r="QQ439" s="4"/>
      <c r="QR439" s="4"/>
      <c r="QS439" s="4"/>
      <c r="QT439" s="4"/>
      <c r="QU439" s="4"/>
      <c r="QV439" s="4"/>
      <c r="QW439" s="4"/>
      <c r="QX439" s="4"/>
      <c r="QY439" s="4"/>
      <c r="QZ439" s="4"/>
      <c r="RA439" s="4"/>
      <c r="RB439" s="4"/>
      <c r="RC439" s="4"/>
      <c r="RD439" s="4"/>
      <c r="RE439" s="4"/>
      <c r="RF439" s="4"/>
      <c r="RG439" s="4"/>
      <c r="RH439" s="4"/>
      <c r="RI439" s="4"/>
      <c r="RJ439" s="4"/>
      <c r="RK439" s="4"/>
    </row>
    <row r="440" ht="13.75" spans="1:479">
      <c r="A440" s="88" t="s">
        <v>12452</v>
      </c>
      <c r="B440" s="88" t="s">
        <v>12453</v>
      </c>
      <c r="C440" s="88" t="s">
        <v>815</v>
      </c>
      <c r="D440" s="169" t="s">
        <v>494</v>
      </c>
      <c r="E440" s="88">
        <v>2</v>
      </c>
      <c r="F440" s="88">
        <v>66</v>
      </c>
      <c r="G440" s="170">
        <f t="shared" si="7"/>
        <v>132</v>
      </c>
      <c r="H440" s="94"/>
      <c r="I440" s="95"/>
      <c r="J440" s="160"/>
      <c r="K440" s="160"/>
      <c r="L440" s="160"/>
      <c r="M440" s="161"/>
      <c r="N440" s="94"/>
      <c r="O440" s="95"/>
      <c r="P440" s="95"/>
      <c r="Q440" s="95"/>
      <c r="R440" s="97"/>
      <c r="S440" s="91"/>
      <c r="T440" s="92"/>
      <c r="U440" s="113"/>
      <c r="V440" s="92"/>
      <c r="W440" s="92"/>
      <c r="X440" s="93"/>
      <c r="Y440" s="94"/>
      <c r="Z440" s="96"/>
      <c r="AA440" s="96"/>
      <c r="AB440" s="95"/>
      <c r="AC440" s="95"/>
      <c r="AD440" s="97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  <c r="AP440" s="94"/>
      <c r="AQ440" s="94"/>
      <c r="AR440" s="94"/>
      <c r="AS440" s="96"/>
      <c r="AT440" s="96"/>
      <c r="AU440" s="96"/>
      <c r="AV440" s="95"/>
      <c r="AW440" s="95"/>
      <c r="AX440" s="97"/>
      <c r="AY440" s="97"/>
      <c r="AZ440" s="97"/>
      <c r="BA440" s="97"/>
      <c r="BB440" s="97"/>
      <c r="BC440" s="98" t="s">
        <v>12281</v>
      </c>
      <c r="BD440" s="98"/>
      <c r="BE440" s="98"/>
      <c r="BF440" s="100"/>
      <c r="BG440" s="103"/>
      <c r="BH440" s="103"/>
      <c r="BI440" s="103"/>
      <c r="BJ440" s="98"/>
      <c r="BK440" s="98"/>
      <c r="BL440" s="98"/>
      <c r="BM440" s="98"/>
      <c r="BN440" s="98"/>
      <c r="BO440" s="4"/>
      <c r="BP440" s="4"/>
      <c r="BQ440" s="4"/>
      <c r="BR440" s="4"/>
      <c r="BS440" s="4"/>
      <c r="BT440" s="98"/>
      <c r="BU440" s="98"/>
      <c r="BV440" s="98"/>
      <c r="BW440" s="98"/>
      <c r="BX440" s="98"/>
      <c r="BY440" s="4"/>
      <c r="BZ440" s="4"/>
      <c r="CA440" s="4"/>
      <c r="CB440" s="4" t="s">
        <v>1511</v>
      </c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  <c r="JW440" s="4"/>
      <c r="JX440" s="4"/>
      <c r="JY440" s="4"/>
      <c r="JZ440" s="4"/>
      <c r="KA440" s="4"/>
      <c r="KB440" s="4"/>
      <c r="KC440" s="4"/>
      <c r="KD440" s="4"/>
      <c r="KE440" s="4"/>
      <c r="KF440" s="4"/>
      <c r="KG440" s="4"/>
      <c r="KH440" s="4"/>
      <c r="KI440" s="4"/>
      <c r="KJ440" s="4"/>
      <c r="KK440" s="4"/>
      <c r="KL440" s="4"/>
      <c r="KM440" s="4"/>
      <c r="KN440" s="4"/>
      <c r="KO440" s="4"/>
      <c r="KP440" s="4"/>
      <c r="KQ440" s="4"/>
      <c r="KR440" s="4"/>
      <c r="KS440" s="4"/>
      <c r="KT440" s="4"/>
      <c r="KU440" s="4"/>
      <c r="KV440" s="4"/>
      <c r="KW440" s="4"/>
      <c r="KX440" s="4"/>
      <c r="KY440" s="4"/>
      <c r="KZ440" s="4"/>
      <c r="LA440" s="4"/>
      <c r="LB440" s="4"/>
      <c r="LC440" s="4"/>
      <c r="LD440" s="4"/>
      <c r="LE440" s="4"/>
      <c r="LF440" s="4"/>
      <c r="LG440" s="4"/>
      <c r="LH440" s="4"/>
      <c r="LI440" s="4"/>
      <c r="LJ440" s="4"/>
      <c r="LK440" s="4"/>
      <c r="LL440" s="4"/>
      <c r="LM440" s="4"/>
      <c r="LN440" s="4"/>
      <c r="LO440" s="4"/>
      <c r="LP440" s="4"/>
      <c r="LQ440" s="4"/>
      <c r="LR440" s="4"/>
      <c r="LS440" s="4"/>
      <c r="LT440" s="4"/>
      <c r="LU440" s="4"/>
      <c r="LV440" s="4"/>
      <c r="LW440" s="4"/>
      <c r="LX440" s="4"/>
      <c r="LY440" s="4"/>
      <c r="LZ440" s="4"/>
      <c r="MA440" s="4"/>
      <c r="MB440" s="4"/>
      <c r="MC440" s="4"/>
      <c r="MD440" s="4"/>
      <c r="ME440" s="4"/>
      <c r="MF440" s="4"/>
      <c r="MG440" s="4"/>
      <c r="MH440" s="4"/>
      <c r="MI440" s="4"/>
      <c r="MJ440" s="4"/>
      <c r="MK440" s="4"/>
      <c r="ML440" s="4"/>
      <c r="MM440" s="4"/>
      <c r="MN440" s="4"/>
      <c r="MO440" s="4"/>
      <c r="MP440" s="4"/>
      <c r="MQ440" s="4"/>
      <c r="MR440" s="4"/>
      <c r="MS440" s="4"/>
      <c r="MT440" s="4"/>
      <c r="MU440" s="4"/>
      <c r="MV440" s="4"/>
      <c r="MW440" s="4"/>
      <c r="MX440" s="4"/>
      <c r="MY440" s="4"/>
      <c r="MZ440" s="4"/>
      <c r="NA440" s="4"/>
      <c r="NB440" s="4"/>
      <c r="NC440" s="4"/>
      <c r="ND440" s="4"/>
      <c r="NE440" s="4"/>
      <c r="NF440" s="4"/>
      <c r="NG440" s="4"/>
      <c r="NH440" s="4"/>
      <c r="NI440" s="4"/>
      <c r="NJ440" s="4"/>
      <c r="NK440" s="4"/>
      <c r="NL440" s="4"/>
      <c r="NM440" s="4"/>
      <c r="NN440" s="4"/>
      <c r="NO440" s="4"/>
      <c r="NP440" s="4"/>
      <c r="NQ440" s="4"/>
      <c r="NR440" s="4"/>
      <c r="NS440" s="4"/>
      <c r="NT440" s="4"/>
      <c r="NU440" s="4"/>
      <c r="NV440" s="4"/>
      <c r="NW440" s="4"/>
      <c r="NX440" s="4"/>
      <c r="NY440" s="4"/>
      <c r="NZ440" s="4"/>
      <c r="OA440" s="4"/>
      <c r="OB440" s="4"/>
      <c r="OC440" s="4"/>
      <c r="OD440" s="4"/>
      <c r="OE440" s="4"/>
      <c r="OF440" s="4"/>
      <c r="OG440" s="4"/>
      <c r="OH440" s="4"/>
      <c r="OI440" s="4"/>
      <c r="OJ440" s="4"/>
      <c r="OK440" s="4"/>
      <c r="OL440" s="4"/>
      <c r="OM440" s="4"/>
      <c r="ON440" s="4"/>
      <c r="OO440" s="4"/>
      <c r="OP440" s="4"/>
      <c r="OQ440" s="4"/>
      <c r="OR440" s="4"/>
      <c r="OS440" s="4"/>
      <c r="OT440" s="4"/>
      <c r="OU440" s="4"/>
      <c r="OV440" s="4"/>
      <c r="OW440" s="4"/>
      <c r="OX440" s="4"/>
      <c r="OY440" s="4"/>
      <c r="OZ440" s="4"/>
      <c r="PA440" s="4"/>
      <c r="PB440" s="4"/>
      <c r="PC440" s="4"/>
      <c r="PD440" s="4"/>
      <c r="PE440" s="4"/>
      <c r="PF440" s="4"/>
      <c r="PG440" s="4"/>
      <c r="PH440" s="4"/>
      <c r="PI440" s="4"/>
      <c r="PJ440" s="4"/>
      <c r="PK440" s="4"/>
      <c r="PL440" s="4"/>
      <c r="PM440" s="4"/>
      <c r="PN440" s="4"/>
      <c r="PO440" s="4"/>
      <c r="PP440" s="4"/>
      <c r="PQ440" s="4"/>
      <c r="PR440" s="4"/>
      <c r="PS440" s="4"/>
      <c r="PT440" s="4"/>
      <c r="PU440" s="4"/>
      <c r="PV440" s="4"/>
      <c r="PW440" s="4"/>
      <c r="PX440" s="4"/>
      <c r="PY440" s="4"/>
      <c r="PZ440" s="4"/>
      <c r="QA440" s="4"/>
      <c r="QB440" s="4"/>
      <c r="QC440" s="4"/>
      <c r="QD440" s="4"/>
      <c r="QE440" s="4"/>
      <c r="QF440" s="4"/>
      <c r="QG440" s="4"/>
      <c r="QH440" s="4"/>
      <c r="QI440" s="4"/>
      <c r="QJ440" s="4"/>
      <c r="QK440" s="4"/>
      <c r="QL440" s="4"/>
      <c r="QM440" s="4"/>
      <c r="QN440" s="4"/>
      <c r="QO440" s="4"/>
      <c r="QP440" s="4"/>
      <c r="QQ440" s="4"/>
      <c r="QR440" s="4"/>
      <c r="QS440" s="4"/>
      <c r="QT440" s="4"/>
      <c r="QU440" s="4"/>
      <c r="QV440" s="4"/>
      <c r="QW440" s="4"/>
      <c r="QX440" s="4"/>
      <c r="QY440" s="4"/>
      <c r="QZ440" s="4"/>
      <c r="RA440" s="4"/>
      <c r="RB440" s="4"/>
      <c r="RC440" s="4"/>
      <c r="RD440" s="4"/>
      <c r="RE440" s="4"/>
      <c r="RF440" s="4"/>
      <c r="RG440" s="4"/>
      <c r="RH440" s="4"/>
      <c r="RI440" s="4"/>
      <c r="RJ440" s="4"/>
      <c r="RK440" s="4"/>
    </row>
    <row r="441" ht="13.75" spans="1:479">
      <c r="A441" s="88" t="s">
        <v>12454</v>
      </c>
      <c r="B441" s="88" t="s">
        <v>12455</v>
      </c>
      <c r="C441" s="88" t="s">
        <v>760</v>
      </c>
      <c r="D441" s="169" t="s">
        <v>12266</v>
      </c>
      <c r="E441" s="88">
        <v>2</v>
      </c>
      <c r="F441" s="88">
        <v>571</v>
      </c>
      <c r="G441" s="170">
        <f t="shared" si="7"/>
        <v>1142</v>
      </c>
      <c r="H441" s="94"/>
      <c r="I441" s="95"/>
      <c r="J441" s="160"/>
      <c r="K441" s="160"/>
      <c r="L441" s="160"/>
      <c r="M441" s="161"/>
      <c r="N441" s="94"/>
      <c r="O441" s="94"/>
      <c r="P441" s="94"/>
      <c r="Q441" s="94"/>
      <c r="R441" s="94"/>
      <c r="S441" s="91"/>
      <c r="T441" s="92"/>
      <c r="U441" s="113"/>
      <c r="V441" s="92"/>
      <c r="W441" s="92"/>
      <c r="X441" s="93"/>
      <c r="Y441" s="94"/>
      <c r="Z441" s="96"/>
      <c r="AA441" s="96"/>
      <c r="AB441" s="95"/>
      <c r="AC441" s="95"/>
      <c r="AD441" s="97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  <c r="AO441" s="94"/>
      <c r="AP441" s="94"/>
      <c r="AQ441" s="94"/>
      <c r="AR441" s="94"/>
      <c r="AS441" s="96"/>
      <c r="AT441" s="96"/>
      <c r="AU441" s="96"/>
      <c r="AV441" s="95"/>
      <c r="AW441" s="95"/>
      <c r="AX441" s="97"/>
      <c r="AY441" s="97"/>
      <c r="AZ441" s="97"/>
      <c r="BA441" s="97"/>
      <c r="BB441" s="97"/>
      <c r="BC441" s="98" t="s">
        <v>12279</v>
      </c>
      <c r="BD441" s="98"/>
      <c r="BE441" s="98"/>
      <c r="BF441" s="100"/>
      <c r="BG441" s="103"/>
      <c r="BH441" s="103"/>
      <c r="BI441" s="103"/>
      <c r="BJ441" s="98"/>
      <c r="BK441" s="98"/>
      <c r="BL441" s="98"/>
      <c r="BM441" s="98"/>
      <c r="BN441" s="98"/>
      <c r="BO441" s="4"/>
      <c r="BP441" s="4"/>
      <c r="BQ441" s="4"/>
      <c r="BR441" s="4"/>
      <c r="BS441" s="4"/>
      <c r="BT441" s="98"/>
      <c r="BU441" s="98"/>
      <c r="BV441" s="98"/>
      <c r="BW441" s="98"/>
      <c r="BX441" s="98"/>
      <c r="BY441" s="4"/>
      <c r="BZ441" s="4"/>
      <c r="CA441" s="4"/>
      <c r="CB441" s="4" t="s">
        <v>1511</v>
      </c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  <c r="JW441" s="4"/>
      <c r="JX441" s="4"/>
      <c r="JY441" s="4"/>
      <c r="JZ441" s="4"/>
      <c r="KA441" s="4"/>
      <c r="KB441" s="4"/>
      <c r="KC441" s="4"/>
      <c r="KD441" s="4"/>
      <c r="KE441" s="4"/>
      <c r="KF441" s="4"/>
      <c r="KG441" s="4"/>
      <c r="KH441" s="4"/>
      <c r="KI441" s="4"/>
      <c r="KJ441" s="4"/>
      <c r="KK441" s="4"/>
      <c r="KL441" s="4"/>
      <c r="KM441" s="4"/>
      <c r="KN441" s="4"/>
      <c r="KO441" s="4"/>
      <c r="KP441" s="4"/>
      <c r="KQ441" s="4"/>
      <c r="KR441" s="4"/>
      <c r="KS441" s="4"/>
      <c r="KT441" s="4"/>
      <c r="KU441" s="4"/>
      <c r="KV441" s="4"/>
      <c r="KW441" s="4"/>
      <c r="KX441" s="4"/>
      <c r="KY441" s="4"/>
      <c r="KZ441" s="4"/>
      <c r="LA441" s="4"/>
      <c r="LB441" s="4"/>
      <c r="LC441" s="4"/>
      <c r="LD441" s="4"/>
      <c r="LE441" s="4"/>
      <c r="LF441" s="4"/>
      <c r="LG441" s="4"/>
      <c r="LH441" s="4"/>
      <c r="LI441" s="4"/>
      <c r="LJ441" s="4"/>
      <c r="LK441" s="4"/>
      <c r="LL441" s="4"/>
      <c r="LM441" s="4"/>
      <c r="LN441" s="4"/>
      <c r="LO441" s="4"/>
      <c r="LP441" s="4"/>
      <c r="LQ441" s="4"/>
      <c r="LR441" s="4"/>
      <c r="LS441" s="4"/>
      <c r="LT441" s="4"/>
      <c r="LU441" s="4"/>
      <c r="LV441" s="4"/>
      <c r="LW441" s="4"/>
      <c r="LX441" s="4"/>
      <c r="LY441" s="4"/>
      <c r="LZ441" s="4"/>
      <c r="MA441" s="4"/>
      <c r="MB441" s="4"/>
      <c r="MC441" s="4"/>
      <c r="MD441" s="4"/>
      <c r="ME441" s="4"/>
      <c r="MF441" s="4"/>
      <c r="MG441" s="4"/>
      <c r="MH441" s="4"/>
      <c r="MI441" s="4"/>
      <c r="MJ441" s="4"/>
      <c r="MK441" s="4"/>
      <c r="ML441" s="4"/>
      <c r="MM441" s="4"/>
      <c r="MN441" s="4"/>
      <c r="MO441" s="4"/>
      <c r="MP441" s="4"/>
      <c r="MQ441" s="4"/>
      <c r="MR441" s="4"/>
      <c r="MS441" s="4"/>
      <c r="MT441" s="4"/>
      <c r="MU441" s="4"/>
      <c r="MV441" s="4"/>
      <c r="MW441" s="4"/>
      <c r="MX441" s="4"/>
      <c r="MY441" s="4"/>
      <c r="MZ441" s="4"/>
      <c r="NA441" s="4"/>
      <c r="NB441" s="4"/>
      <c r="NC441" s="4"/>
      <c r="ND441" s="4"/>
      <c r="NE441" s="4"/>
      <c r="NF441" s="4"/>
      <c r="NG441" s="4"/>
      <c r="NH441" s="4"/>
      <c r="NI441" s="4"/>
      <c r="NJ441" s="4"/>
      <c r="NK441" s="4"/>
      <c r="NL441" s="4"/>
      <c r="NM441" s="4"/>
      <c r="NN441" s="4"/>
      <c r="NO441" s="4"/>
      <c r="NP441" s="4"/>
      <c r="NQ441" s="4"/>
      <c r="NR441" s="4"/>
      <c r="NS441" s="4"/>
      <c r="NT441" s="4"/>
      <c r="NU441" s="4"/>
      <c r="NV441" s="4"/>
      <c r="NW441" s="4"/>
      <c r="NX441" s="4"/>
      <c r="NY441" s="4"/>
      <c r="NZ441" s="4"/>
      <c r="OA441" s="4"/>
      <c r="OB441" s="4"/>
      <c r="OC441" s="4"/>
      <c r="OD441" s="4"/>
      <c r="OE441" s="4"/>
      <c r="OF441" s="4"/>
      <c r="OG441" s="4"/>
      <c r="OH441" s="4"/>
      <c r="OI441" s="4"/>
      <c r="OJ441" s="4"/>
      <c r="OK441" s="4"/>
      <c r="OL441" s="4"/>
      <c r="OM441" s="4"/>
      <c r="ON441" s="4"/>
      <c r="OO441" s="4"/>
      <c r="OP441" s="4"/>
      <c r="OQ441" s="4"/>
      <c r="OR441" s="4"/>
      <c r="OS441" s="4"/>
      <c r="OT441" s="4"/>
      <c r="OU441" s="4"/>
      <c r="OV441" s="4"/>
      <c r="OW441" s="4"/>
      <c r="OX441" s="4"/>
      <c r="OY441" s="4"/>
      <c r="OZ441" s="4"/>
      <c r="PA441" s="4"/>
      <c r="PB441" s="4"/>
      <c r="PC441" s="4"/>
      <c r="PD441" s="4"/>
      <c r="PE441" s="4"/>
      <c r="PF441" s="4"/>
      <c r="PG441" s="4"/>
      <c r="PH441" s="4"/>
      <c r="PI441" s="4"/>
      <c r="PJ441" s="4"/>
      <c r="PK441" s="4"/>
      <c r="PL441" s="4"/>
      <c r="PM441" s="4"/>
      <c r="PN441" s="4"/>
      <c r="PO441" s="4"/>
      <c r="PP441" s="4"/>
      <c r="PQ441" s="4"/>
      <c r="PR441" s="4"/>
      <c r="PS441" s="4"/>
      <c r="PT441" s="4"/>
      <c r="PU441" s="4"/>
      <c r="PV441" s="4"/>
      <c r="PW441" s="4"/>
      <c r="PX441" s="4"/>
      <c r="PY441" s="4"/>
      <c r="PZ441" s="4"/>
      <c r="QA441" s="4"/>
      <c r="QB441" s="4"/>
      <c r="QC441" s="4"/>
      <c r="QD441" s="4"/>
      <c r="QE441" s="4"/>
      <c r="QF441" s="4"/>
      <c r="QG441" s="4"/>
      <c r="QH441" s="4"/>
      <c r="QI441" s="4"/>
      <c r="QJ441" s="4"/>
      <c r="QK441" s="4"/>
      <c r="QL441" s="4"/>
      <c r="QM441" s="4"/>
      <c r="QN441" s="4"/>
      <c r="QO441" s="4"/>
      <c r="QP441" s="4"/>
      <c r="QQ441" s="4"/>
      <c r="QR441" s="4"/>
      <c r="QS441" s="4"/>
      <c r="QT441" s="4"/>
      <c r="QU441" s="4"/>
      <c r="QV441" s="4"/>
      <c r="QW441" s="4"/>
      <c r="QX441" s="4"/>
      <c r="QY441" s="4"/>
      <c r="QZ441" s="4"/>
      <c r="RA441" s="4"/>
      <c r="RB441" s="4"/>
      <c r="RC441" s="4"/>
      <c r="RD441" s="4"/>
      <c r="RE441" s="4"/>
      <c r="RF441" s="4"/>
      <c r="RG441" s="4"/>
      <c r="RH441" s="4"/>
      <c r="RI441" s="4"/>
      <c r="RJ441" s="4"/>
      <c r="RK441" s="4"/>
    </row>
    <row r="442" ht="13.75" spans="1:479">
      <c r="A442" s="88" t="s">
        <v>12454</v>
      </c>
      <c r="B442" s="88" t="s">
        <v>12455</v>
      </c>
      <c r="C442" s="88" t="s">
        <v>760</v>
      </c>
      <c r="D442" s="169" t="s">
        <v>494</v>
      </c>
      <c r="E442" s="88">
        <v>2</v>
      </c>
      <c r="F442" s="88">
        <v>265</v>
      </c>
      <c r="G442" s="170">
        <f t="shared" si="7"/>
        <v>530</v>
      </c>
      <c r="H442" s="94"/>
      <c r="I442" s="95"/>
      <c r="J442" s="160"/>
      <c r="K442" s="160"/>
      <c r="L442" s="160"/>
      <c r="M442" s="161"/>
      <c r="N442" s="94"/>
      <c r="O442" s="95"/>
      <c r="P442" s="95"/>
      <c r="Q442" s="95"/>
      <c r="R442" s="97"/>
      <c r="S442" s="91"/>
      <c r="T442" s="92"/>
      <c r="U442" s="113"/>
      <c r="V442" s="92"/>
      <c r="W442" s="92"/>
      <c r="X442" s="93"/>
      <c r="Y442" s="94"/>
      <c r="Z442" s="96"/>
      <c r="AA442" s="96"/>
      <c r="AB442" s="95"/>
      <c r="AC442" s="95"/>
      <c r="AD442" s="97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  <c r="AP442" s="94"/>
      <c r="AQ442" s="94"/>
      <c r="AR442" s="94"/>
      <c r="AS442" s="96"/>
      <c r="AT442" s="96"/>
      <c r="AU442" s="96"/>
      <c r="AV442" s="95"/>
      <c r="AW442" s="95"/>
      <c r="AX442" s="97"/>
      <c r="AY442" s="97"/>
      <c r="AZ442" s="97"/>
      <c r="BA442" s="97"/>
      <c r="BB442" s="97"/>
      <c r="BC442" s="98" t="s">
        <v>12281</v>
      </c>
      <c r="BD442" s="98"/>
      <c r="BE442" s="98"/>
      <c r="BF442" s="100"/>
      <c r="BG442" s="103"/>
      <c r="BH442" s="103"/>
      <c r="BI442" s="103"/>
      <c r="BJ442" s="98"/>
      <c r="BK442" s="98"/>
      <c r="BL442" s="98"/>
      <c r="BM442" s="98"/>
      <c r="BN442" s="98"/>
      <c r="BO442" s="4"/>
      <c r="BP442" s="4"/>
      <c r="BQ442" s="4"/>
      <c r="BR442" s="4"/>
      <c r="BS442" s="4"/>
      <c r="BT442" s="98"/>
      <c r="BU442" s="98"/>
      <c r="BV442" s="98"/>
      <c r="BW442" s="98"/>
      <c r="BX442" s="98"/>
      <c r="BY442" s="4"/>
      <c r="BZ442" s="4"/>
      <c r="CA442" s="4"/>
      <c r="CB442" s="4" t="s">
        <v>1511</v>
      </c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  <c r="JW442" s="4"/>
      <c r="JX442" s="4"/>
      <c r="JY442" s="4"/>
      <c r="JZ442" s="4"/>
      <c r="KA442" s="4"/>
      <c r="KB442" s="4"/>
      <c r="KC442" s="4"/>
      <c r="KD442" s="4"/>
      <c r="KE442" s="4"/>
      <c r="KF442" s="4"/>
      <c r="KG442" s="4"/>
      <c r="KH442" s="4"/>
      <c r="KI442" s="4"/>
      <c r="KJ442" s="4"/>
      <c r="KK442" s="4"/>
      <c r="KL442" s="4"/>
      <c r="KM442" s="4"/>
      <c r="KN442" s="4"/>
      <c r="KO442" s="4"/>
      <c r="KP442" s="4"/>
      <c r="KQ442" s="4"/>
      <c r="KR442" s="4"/>
      <c r="KS442" s="4"/>
      <c r="KT442" s="4"/>
      <c r="KU442" s="4"/>
      <c r="KV442" s="4"/>
      <c r="KW442" s="4"/>
      <c r="KX442" s="4"/>
      <c r="KY442" s="4"/>
      <c r="KZ442" s="4"/>
      <c r="LA442" s="4"/>
      <c r="LB442" s="4"/>
      <c r="LC442" s="4"/>
      <c r="LD442" s="4"/>
      <c r="LE442" s="4"/>
      <c r="LF442" s="4"/>
      <c r="LG442" s="4"/>
      <c r="LH442" s="4"/>
      <c r="LI442" s="4"/>
      <c r="LJ442" s="4"/>
      <c r="LK442" s="4"/>
      <c r="LL442" s="4"/>
      <c r="LM442" s="4"/>
      <c r="LN442" s="4"/>
      <c r="LO442" s="4"/>
      <c r="LP442" s="4"/>
      <c r="LQ442" s="4"/>
      <c r="LR442" s="4"/>
      <c r="LS442" s="4"/>
      <c r="LT442" s="4"/>
      <c r="LU442" s="4"/>
      <c r="LV442" s="4"/>
      <c r="LW442" s="4"/>
      <c r="LX442" s="4"/>
      <c r="LY442" s="4"/>
      <c r="LZ442" s="4"/>
      <c r="MA442" s="4"/>
      <c r="MB442" s="4"/>
      <c r="MC442" s="4"/>
      <c r="MD442" s="4"/>
      <c r="ME442" s="4"/>
      <c r="MF442" s="4"/>
      <c r="MG442" s="4"/>
      <c r="MH442" s="4"/>
      <c r="MI442" s="4"/>
      <c r="MJ442" s="4"/>
      <c r="MK442" s="4"/>
      <c r="ML442" s="4"/>
      <c r="MM442" s="4"/>
      <c r="MN442" s="4"/>
      <c r="MO442" s="4"/>
      <c r="MP442" s="4"/>
      <c r="MQ442" s="4"/>
      <c r="MR442" s="4"/>
      <c r="MS442" s="4"/>
      <c r="MT442" s="4"/>
      <c r="MU442" s="4"/>
      <c r="MV442" s="4"/>
      <c r="MW442" s="4"/>
      <c r="MX442" s="4"/>
      <c r="MY442" s="4"/>
      <c r="MZ442" s="4"/>
      <c r="NA442" s="4"/>
      <c r="NB442" s="4"/>
      <c r="NC442" s="4"/>
      <c r="ND442" s="4"/>
      <c r="NE442" s="4"/>
      <c r="NF442" s="4"/>
      <c r="NG442" s="4"/>
      <c r="NH442" s="4"/>
      <c r="NI442" s="4"/>
      <c r="NJ442" s="4"/>
      <c r="NK442" s="4"/>
      <c r="NL442" s="4"/>
      <c r="NM442" s="4"/>
      <c r="NN442" s="4"/>
      <c r="NO442" s="4"/>
      <c r="NP442" s="4"/>
      <c r="NQ442" s="4"/>
      <c r="NR442" s="4"/>
      <c r="NS442" s="4"/>
      <c r="NT442" s="4"/>
      <c r="NU442" s="4"/>
      <c r="NV442" s="4"/>
      <c r="NW442" s="4"/>
      <c r="NX442" s="4"/>
      <c r="NY442" s="4"/>
      <c r="NZ442" s="4"/>
      <c r="OA442" s="4"/>
      <c r="OB442" s="4"/>
      <c r="OC442" s="4"/>
      <c r="OD442" s="4"/>
      <c r="OE442" s="4"/>
      <c r="OF442" s="4"/>
      <c r="OG442" s="4"/>
      <c r="OH442" s="4"/>
      <c r="OI442" s="4"/>
      <c r="OJ442" s="4"/>
      <c r="OK442" s="4"/>
      <c r="OL442" s="4"/>
      <c r="OM442" s="4"/>
      <c r="ON442" s="4"/>
      <c r="OO442" s="4"/>
      <c r="OP442" s="4"/>
      <c r="OQ442" s="4"/>
      <c r="OR442" s="4"/>
      <c r="OS442" s="4"/>
      <c r="OT442" s="4"/>
      <c r="OU442" s="4"/>
      <c r="OV442" s="4"/>
      <c r="OW442" s="4"/>
      <c r="OX442" s="4"/>
      <c r="OY442" s="4"/>
      <c r="OZ442" s="4"/>
      <c r="PA442" s="4"/>
      <c r="PB442" s="4"/>
      <c r="PC442" s="4"/>
      <c r="PD442" s="4"/>
      <c r="PE442" s="4"/>
      <c r="PF442" s="4"/>
      <c r="PG442" s="4"/>
      <c r="PH442" s="4"/>
      <c r="PI442" s="4"/>
      <c r="PJ442" s="4"/>
      <c r="PK442" s="4"/>
      <c r="PL442" s="4"/>
      <c r="PM442" s="4"/>
      <c r="PN442" s="4"/>
      <c r="PO442" s="4"/>
      <c r="PP442" s="4"/>
      <c r="PQ442" s="4"/>
      <c r="PR442" s="4"/>
      <c r="PS442" s="4"/>
      <c r="PT442" s="4"/>
      <c r="PU442" s="4"/>
      <c r="PV442" s="4"/>
      <c r="PW442" s="4"/>
      <c r="PX442" s="4"/>
      <c r="PY442" s="4"/>
      <c r="PZ442" s="4"/>
      <c r="QA442" s="4"/>
      <c r="QB442" s="4"/>
      <c r="QC442" s="4"/>
      <c r="QD442" s="4"/>
      <c r="QE442" s="4"/>
      <c r="QF442" s="4"/>
      <c r="QG442" s="4"/>
      <c r="QH442" s="4"/>
      <c r="QI442" s="4"/>
      <c r="QJ442" s="4"/>
      <c r="QK442" s="4"/>
      <c r="QL442" s="4"/>
      <c r="QM442" s="4"/>
      <c r="QN442" s="4"/>
      <c r="QO442" s="4"/>
      <c r="QP442" s="4"/>
      <c r="QQ442" s="4"/>
      <c r="QR442" s="4"/>
      <c r="QS442" s="4"/>
      <c r="QT442" s="4"/>
      <c r="QU442" s="4"/>
      <c r="QV442" s="4"/>
      <c r="QW442" s="4"/>
      <c r="QX442" s="4"/>
      <c r="QY442" s="4"/>
      <c r="QZ442" s="4"/>
      <c r="RA442" s="4"/>
      <c r="RB442" s="4"/>
      <c r="RC442" s="4"/>
      <c r="RD442" s="4"/>
      <c r="RE442" s="4"/>
      <c r="RF442" s="4"/>
      <c r="RG442" s="4"/>
      <c r="RH442" s="4"/>
      <c r="RI442" s="4"/>
      <c r="RJ442" s="4"/>
      <c r="RK442" s="4"/>
    </row>
    <row r="443" ht="13.75" spans="1:479">
      <c r="A443" s="88" t="s">
        <v>12456</v>
      </c>
      <c r="B443" s="88" t="s">
        <v>759</v>
      </c>
      <c r="C443" s="88" t="s">
        <v>757</v>
      </c>
      <c r="D443" s="169" t="s">
        <v>12266</v>
      </c>
      <c r="E443" s="88">
        <v>3</v>
      </c>
      <c r="F443" s="88">
        <v>599</v>
      </c>
      <c r="G443" s="170">
        <f t="shared" si="7"/>
        <v>1797</v>
      </c>
      <c r="H443" s="94"/>
      <c r="I443" s="95"/>
      <c r="J443" s="160"/>
      <c r="K443" s="160"/>
      <c r="L443" s="160"/>
      <c r="M443" s="161"/>
      <c r="N443" s="94"/>
      <c r="O443" s="94"/>
      <c r="P443" s="94"/>
      <c r="Q443" s="94"/>
      <c r="R443" s="94"/>
      <c r="S443" s="91"/>
      <c r="T443" s="92"/>
      <c r="U443" s="113"/>
      <c r="V443" s="92"/>
      <c r="W443" s="92"/>
      <c r="X443" s="93"/>
      <c r="Y443" s="94"/>
      <c r="Z443" s="96"/>
      <c r="AA443" s="96"/>
      <c r="AB443" s="95"/>
      <c r="AC443" s="95"/>
      <c r="AD443" s="97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  <c r="AO443" s="94"/>
      <c r="AP443" s="94"/>
      <c r="AQ443" s="94"/>
      <c r="AR443" s="94"/>
      <c r="AS443" s="96"/>
      <c r="AT443" s="96"/>
      <c r="AU443" s="96"/>
      <c r="AV443" s="95"/>
      <c r="AW443" s="95"/>
      <c r="AX443" s="97"/>
      <c r="AY443" s="97"/>
      <c r="AZ443" s="97"/>
      <c r="BA443" s="97"/>
      <c r="BB443" s="97"/>
      <c r="BC443" s="98" t="s">
        <v>12279</v>
      </c>
      <c r="BD443" s="98"/>
      <c r="BE443" s="98"/>
      <c r="BF443" s="100"/>
      <c r="BG443" s="103"/>
      <c r="BH443" s="103"/>
      <c r="BI443" s="103"/>
      <c r="BJ443" s="98"/>
      <c r="BK443" s="98"/>
      <c r="BL443" s="98"/>
      <c r="BM443" s="98"/>
      <c r="BN443" s="98"/>
      <c r="BO443" s="4"/>
      <c r="BP443" s="4"/>
      <c r="BQ443" s="4"/>
      <c r="BR443" s="4"/>
      <c r="BS443" s="4"/>
      <c r="BT443" s="98"/>
      <c r="BU443" s="98"/>
      <c r="BV443" s="98"/>
      <c r="BW443" s="98"/>
      <c r="BX443" s="98"/>
      <c r="BY443" s="4"/>
      <c r="BZ443" s="4"/>
      <c r="CA443" s="4"/>
      <c r="CB443" s="4" t="s">
        <v>1511</v>
      </c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  <c r="JW443" s="4"/>
      <c r="JX443" s="4"/>
      <c r="JY443" s="4"/>
      <c r="JZ443" s="4"/>
      <c r="KA443" s="4"/>
      <c r="KB443" s="4"/>
      <c r="KC443" s="4"/>
      <c r="KD443" s="4"/>
      <c r="KE443" s="4"/>
      <c r="KF443" s="4"/>
      <c r="KG443" s="4"/>
      <c r="KH443" s="4"/>
      <c r="KI443" s="4"/>
      <c r="KJ443" s="4"/>
      <c r="KK443" s="4"/>
      <c r="KL443" s="4"/>
      <c r="KM443" s="4"/>
      <c r="KN443" s="4"/>
      <c r="KO443" s="4"/>
      <c r="KP443" s="4"/>
      <c r="KQ443" s="4"/>
      <c r="KR443" s="4"/>
      <c r="KS443" s="4"/>
      <c r="KT443" s="4"/>
      <c r="KU443" s="4"/>
      <c r="KV443" s="4"/>
      <c r="KW443" s="4"/>
      <c r="KX443" s="4"/>
      <c r="KY443" s="4"/>
      <c r="KZ443" s="4"/>
      <c r="LA443" s="4"/>
      <c r="LB443" s="4"/>
      <c r="LC443" s="4"/>
      <c r="LD443" s="4"/>
      <c r="LE443" s="4"/>
      <c r="LF443" s="4"/>
      <c r="LG443" s="4"/>
      <c r="LH443" s="4"/>
      <c r="LI443" s="4"/>
      <c r="LJ443" s="4"/>
      <c r="LK443" s="4"/>
      <c r="LL443" s="4"/>
      <c r="LM443" s="4"/>
      <c r="LN443" s="4"/>
      <c r="LO443" s="4"/>
      <c r="LP443" s="4"/>
      <c r="LQ443" s="4"/>
      <c r="LR443" s="4"/>
      <c r="LS443" s="4"/>
      <c r="LT443" s="4"/>
      <c r="LU443" s="4"/>
      <c r="LV443" s="4"/>
      <c r="LW443" s="4"/>
      <c r="LX443" s="4"/>
      <c r="LY443" s="4"/>
      <c r="LZ443" s="4"/>
      <c r="MA443" s="4"/>
      <c r="MB443" s="4"/>
      <c r="MC443" s="4"/>
      <c r="MD443" s="4"/>
      <c r="ME443" s="4"/>
      <c r="MF443" s="4"/>
      <c r="MG443" s="4"/>
      <c r="MH443" s="4"/>
      <c r="MI443" s="4"/>
      <c r="MJ443" s="4"/>
      <c r="MK443" s="4"/>
      <c r="ML443" s="4"/>
      <c r="MM443" s="4"/>
      <c r="MN443" s="4"/>
      <c r="MO443" s="4"/>
      <c r="MP443" s="4"/>
      <c r="MQ443" s="4"/>
      <c r="MR443" s="4"/>
      <c r="MS443" s="4"/>
      <c r="MT443" s="4"/>
      <c r="MU443" s="4"/>
      <c r="MV443" s="4"/>
      <c r="MW443" s="4"/>
      <c r="MX443" s="4"/>
      <c r="MY443" s="4"/>
      <c r="MZ443" s="4"/>
      <c r="NA443" s="4"/>
      <c r="NB443" s="4"/>
      <c r="NC443" s="4"/>
      <c r="ND443" s="4"/>
      <c r="NE443" s="4"/>
      <c r="NF443" s="4"/>
      <c r="NG443" s="4"/>
      <c r="NH443" s="4"/>
      <c r="NI443" s="4"/>
      <c r="NJ443" s="4"/>
      <c r="NK443" s="4"/>
      <c r="NL443" s="4"/>
      <c r="NM443" s="4"/>
      <c r="NN443" s="4"/>
      <c r="NO443" s="4"/>
      <c r="NP443" s="4"/>
      <c r="NQ443" s="4"/>
      <c r="NR443" s="4"/>
      <c r="NS443" s="4"/>
      <c r="NT443" s="4"/>
      <c r="NU443" s="4"/>
      <c r="NV443" s="4"/>
      <c r="NW443" s="4"/>
      <c r="NX443" s="4"/>
      <c r="NY443" s="4"/>
      <c r="NZ443" s="4"/>
      <c r="OA443" s="4"/>
      <c r="OB443" s="4"/>
      <c r="OC443" s="4"/>
      <c r="OD443" s="4"/>
      <c r="OE443" s="4"/>
      <c r="OF443" s="4"/>
      <c r="OG443" s="4"/>
      <c r="OH443" s="4"/>
      <c r="OI443" s="4"/>
      <c r="OJ443" s="4"/>
      <c r="OK443" s="4"/>
      <c r="OL443" s="4"/>
      <c r="OM443" s="4"/>
      <c r="ON443" s="4"/>
      <c r="OO443" s="4"/>
      <c r="OP443" s="4"/>
      <c r="OQ443" s="4"/>
      <c r="OR443" s="4"/>
      <c r="OS443" s="4"/>
      <c r="OT443" s="4"/>
      <c r="OU443" s="4"/>
      <c r="OV443" s="4"/>
      <c r="OW443" s="4"/>
      <c r="OX443" s="4"/>
      <c r="OY443" s="4"/>
      <c r="OZ443" s="4"/>
      <c r="PA443" s="4"/>
      <c r="PB443" s="4"/>
      <c r="PC443" s="4"/>
      <c r="PD443" s="4"/>
      <c r="PE443" s="4"/>
      <c r="PF443" s="4"/>
      <c r="PG443" s="4"/>
      <c r="PH443" s="4"/>
      <c r="PI443" s="4"/>
      <c r="PJ443" s="4"/>
      <c r="PK443" s="4"/>
      <c r="PL443" s="4"/>
      <c r="PM443" s="4"/>
      <c r="PN443" s="4"/>
      <c r="PO443" s="4"/>
      <c r="PP443" s="4"/>
      <c r="PQ443" s="4"/>
      <c r="PR443" s="4"/>
      <c r="PS443" s="4"/>
      <c r="PT443" s="4"/>
      <c r="PU443" s="4"/>
      <c r="PV443" s="4"/>
      <c r="PW443" s="4"/>
      <c r="PX443" s="4"/>
      <c r="PY443" s="4"/>
      <c r="PZ443" s="4"/>
      <c r="QA443" s="4"/>
      <c r="QB443" s="4"/>
      <c r="QC443" s="4"/>
      <c r="QD443" s="4"/>
      <c r="QE443" s="4"/>
      <c r="QF443" s="4"/>
      <c r="QG443" s="4"/>
      <c r="QH443" s="4"/>
      <c r="QI443" s="4"/>
      <c r="QJ443" s="4"/>
      <c r="QK443" s="4"/>
      <c r="QL443" s="4"/>
      <c r="QM443" s="4"/>
      <c r="QN443" s="4"/>
      <c r="QO443" s="4"/>
      <c r="QP443" s="4"/>
      <c r="QQ443" s="4"/>
      <c r="QR443" s="4"/>
      <c r="QS443" s="4"/>
      <c r="QT443" s="4"/>
      <c r="QU443" s="4"/>
      <c r="QV443" s="4"/>
      <c r="QW443" s="4"/>
      <c r="QX443" s="4"/>
      <c r="QY443" s="4"/>
      <c r="QZ443" s="4"/>
      <c r="RA443" s="4"/>
      <c r="RB443" s="4"/>
      <c r="RC443" s="4"/>
      <c r="RD443" s="4"/>
      <c r="RE443" s="4"/>
      <c r="RF443" s="4"/>
      <c r="RG443" s="4"/>
      <c r="RH443" s="4"/>
      <c r="RI443" s="4"/>
      <c r="RJ443" s="4"/>
      <c r="RK443" s="4"/>
    </row>
    <row r="444" ht="13.75" spans="1:479">
      <c r="A444" s="88" t="s">
        <v>12456</v>
      </c>
      <c r="B444" s="88" t="s">
        <v>759</v>
      </c>
      <c r="C444" s="88" t="s">
        <v>757</v>
      </c>
      <c r="D444" s="169" t="s">
        <v>494</v>
      </c>
      <c r="E444" s="88">
        <v>3</v>
      </c>
      <c r="F444" s="88">
        <v>585</v>
      </c>
      <c r="G444" s="170">
        <f t="shared" si="7"/>
        <v>1755</v>
      </c>
      <c r="H444" s="94"/>
      <c r="I444" s="95"/>
      <c r="J444" s="160"/>
      <c r="K444" s="160"/>
      <c r="L444" s="160"/>
      <c r="M444" s="161"/>
      <c r="N444" s="94"/>
      <c r="O444" s="95"/>
      <c r="P444" s="95"/>
      <c r="Q444" s="95"/>
      <c r="R444" s="97"/>
      <c r="S444" s="91"/>
      <c r="T444" s="92"/>
      <c r="U444" s="113"/>
      <c r="V444" s="92"/>
      <c r="W444" s="92"/>
      <c r="X444" s="93"/>
      <c r="Y444" s="94"/>
      <c r="Z444" s="96"/>
      <c r="AA444" s="96"/>
      <c r="AB444" s="95"/>
      <c r="AC444" s="95"/>
      <c r="AD444" s="97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  <c r="AP444" s="94"/>
      <c r="AQ444" s="94"/>
      <c r="AR444" s="94"/>
      <c r="AS444" s="96"/>
      <c r="AT444" s="96"/>
      <c r="AU444" s="96"/>
      <c r="AV444" s="95"/>
      <c r="AW444" s="95"/>
      <c r="AX444" s="97"/>
      <c r="AY444" s="97"/>
      <c r="AZ444" s="97"/>
      <c r="BA444" s="97"/>
      <c r="BB444" s="97"/>
      <c r="BC444" s="98" t="s">
        <v>12281</v>
      </c>
      <c r="BD444" s="98"/>
      <c r="BE444" s="98"/>
      <c r="BF444" s="100"/>
      <c r="BG444" s="103"/>
      <c r="BH444" s="103"/>
      <c r="BI444" s="103"/>
      <c r="BJ444" s="98"/>
      <c r="BK444" s="98"/>
      <c r="BL444" s="98"/>
      <c r="BM444" s="98"/>
      <c r="BN444" s="98"/>
      <c r="BO444" s="4"/>
      <c r="BP444" s="4"/>
      <c r="BQ444" s="4"/>
      <c r="BR444" s="4"/>
      <c r="BS444" s="4"/>
      <c r="BT444" s="98"/>
      <c r="BU444" s="98"/>
      <c r="BV444" s="98"/>
      <c r="BW444" s="98"/>
      <c r="BX444" s="98"/>
      <c r="BY444" s="4"/>
      <c r="BZ444" s="4"/>
      <c r="CA444" s="4"/>
      <c r="CB444" s="4" t="s">
        <v>1511</v>
      </c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  <c r="JW444" s="4"/>
      <c r="JX444" s="4"/>
      <c r="JY444" s="4"/>
      <c r="JZ444" s="4"/>
      <c r="KA444" s="4"/>
      <c r="KB444" s="4"/>
      <c r="KC444" s="4"/>
      <c r="KD444" s="4"/>
      <c r="KE444" s="4"/>
      <c r="KF444" s="4"/>
      <c r="KG444" s="4"/>
      <c r="KH444" s="4"/>
      <c r="KI444" s="4"/>
      <c r="KJ444" s="4"/>
      <c r="KK444" s="4"/>
      <c r="KL444" s="4"/>
      <c r="KM444" s="4"/>
      <c r="KN444" s="4"/>
      <c r="KO444" s="4"/>
      <c r="KP444" s="4"/>
      <c r="KQ444" s="4"/>
      <c r="KR444" s="4"/>
      <c r="KS444" s="4"/>
      <c r="KT444" s="4"/>
      <c r="KU444" s="4"/>
      <c r="KV444" s="4"/>
      <c r="KW444" s="4"/>
      <c r="KX444" s="4"/>
      <c r="KY444" s="4"/>
      <c r="KZ444" s="4"/>
      <c r="LA444" s="4"/>
      <c r="LB444" s="4"/>
      <c r="LC444" s="4"/>
      <c r="LD444" s="4"/>
      <c r="LE444" s="4"/>
      <c r="LF444" s="4"/>
      <c r="LG444" s="4"/>
      <c r="LH444" s="4"/>
      <c r="LI444" s="4"/>
      <c r="LJ444" s="4"/>
      <c r="LK444" s="4"/>
      <c r="LL444" s="4"/>
      <c r="LM444" s="4"/>
      <c r="LN444" s="4"/>
      <c r="LO444" s="4"/>
      <c r="LP444" s="4"/>
      <c r="LQ444" s="4"/>
      <c r="LR444" s="4"/>
      <c r="LS444" s="4"/>
      <c r="LT444" s="4"/>
      <c r="LU444" s="4"/>
      <c r="LV444" s="4"/>
      <c r="LW444" s="4"/>
      <c r="LX444" s="4"/>
      <c r="LY444" s="4"/>
      <c r="LZ444" s="4"/>
      <c r="MA444" s="4"/>
      <c r="MB444" s="4"/>
      <c r="MC444" s="4"/>
      <c r="MD444" s="4"/>
      <c r="ME444" s="4"/>
      <c r="MF444" s="4"/>
      <c r="MG444" s="4"/>
      <c r="MH444" s="4"/>
      <c r="MI444" s="4"/>
      <c r="MJ444" s="4"/>
      <c r="MK444" s="4"/>
      <c r="ML444" s="4"/>
      <c r="MM444" s="4"/>
      <c r="MN444" s="4"/>
      <c r="MO444" s="4"/>
      <c r="MP444" s="4"/>
      <c r="MQ444" s="4"/>
      <c r="MR444" s="4"/>
      <c r="MS444" s="4"/>
      <c r="MT444" s="4"/>
      <c r="MU444" s="4"/>
      <c r="MV444" s="4"/>
      <c r="MW444" s="4"/>
      <c r="MX444" s="4"/>
      <c r="MY444" s="4"/>
      <c r="MZ444" s="4"/>
      <c r="NA444" s="4"/>
      <c r="NB444" s="4"/>
      <c r="NC444" s="4"/>
      <c r="ND444" s="4"/>
      <c r="NE444" s="4"/>
      <c r="NF444" s="4"/>
      <c r="NG444" s="4"/>
      <c r="NH444" s="4"/>
      <c r="NI444" s="4"/>
      <c r="NJ444" s="4"/>
      <c r="NK444" s="4"/>
      <c r="NL444" s="4"/>
      <c r="NM444" s="4"/>
      <c r="NN444" s="4"/>
      <c r="NO444" s="4"/>
      <c r="NP444" s="4"/>
      <c r="NQ444" s="4"/>
      <c r="NR444" s="4"/>
      <c r="NS444" s="4"/>
      <c r="NT444" s="4"/>
      <c r="NU444" s="4"/>
      <c r="NV444" s="4"/>
      <c r="NW444" s="4"/>
      <c r="NX444" s="4"/>
      <c r="NY444" s="4"/>
      <c r="NZ444" s="4"/>
      <c r="OA444" s="4"/>
      <c r="OB444" s="4"/>
      <c r="OC444" s="4"/>
      <c r="OD444" s="4"/>
      <c r="OE444" s="4"/>
      <c r="OF444" s="4"/>
      <c r="OG444" s="4"/>
      <c r="OH444" s="4"/>
      <c r="OI444" s="4"/>
      <c r="OJ444" s="4"/>
      <c r="OK444" s="4"/>
      <c r="OL444" s="4"/>
      <c r="OM444" s="4"/>
      <c r="ON444" s="4"/>
      <c r="OO444" s="4"/>
      <c r="OP444" s="4"/>
      <c r="OQ444" s="4"/>
      <c r="OR444" s="4"/>
      <c r="OS444" s="4"/>
      <c r="OT444" s="4"/>
      <c r="OU444" s="4"/>
      <c r="OV444" s="4"/>
      <c r="OW444" s="4"/>
      <c r="OX444" s="4"/>
      <c r="OY444" s="4"/>
      <c r="OZ444" s="4"/>
      <c r="PA444" s="4"/>
      <c r="PB444" s="4"/>
      <c r="PC444" s="4"/>
      <c r="PD444" s="4"/>
      <c r="PE444" s="4"/>
      <c r="PF444" s="4"/>
      <c r="PG444" s="4"/>
      <c r="PH444" s="4"/>
      <c r="PI444" s="4"/>
      <c r="PJ444" s="4"/>
      <c r="PK444" s="4"/>
      <c r="PL444" s="4"/>
      <c r="PM444" s="4"/>
      <c r="PN444" s="4"/>
      <c r="PO444" s="4"/>
      <c r="PP444" s="4"/>
      <c r="PQ444" s="4"/>
      <c r="PR444" s="4"/>
      <c r="PS444" s="4"/>
      <c r="PT444" s="4"/>
      <c r="PU444" s="4"/>
      <c r="PV444" s="4"/>
      <c r="PW444" s="4"/>
      <c r="PX444" s="4"/>
      <c r="PY444" s="4"/>
      <c r="PZ444" s="4"/>
      <c r="QA444" s="4"/>
      <c r="QB444" s="4"/>
      <c r="QC444" s="4"/>
      <c r="QD444" s="4"/>
      <c r="QE444" s="4"/>
      <c r="QF444" s="4"/>
      <c r="QG444" s="4"/>
      <c r="QH444" s="4"/>
      <c r="QI444" s="4"/>
      <c r="QJ444" s="4"/>
      <c r="QK444" s="4"/>
      <c r="QL444" s="4"/>
      <c r="QM444" s="4"/>
      <c r="QN444" s="4"/>
      <c r="QO444" s="4"/>
      <c r="QP444" s="4"/>
      <c r="QQ444" s="4"/>
      <c r="QR444" s="4"/>
      <c r="QS444" s="4"/>
      <c r="QT444" s="4"/>
      <c r="QU444" s="4"/>
      <c r="QV444" s="4"/>
      <c r="QW444" s="4"/>
      <c r="QX444" s="4"/>
      <c r="QY444" s="4"/>
      <c r="QZ444" s="4"/>
      <c r="RA444" s="4"/>
      <c r="RB444" s="4"/>
      <c r="RC444" s="4"/>
      <c r="RD444" s="4"/>
      <c r="RE444" s="4"/>
      <c r="RF444" s="4"/>
      <c r="RG444" s="4"/>
      <c r="RH444" s="4"/>
      <c r="RI444" s="4"/>
      <c r="RJ444" s="4"/>
      <c r="RK444" s="4"/>
    </row>
    <row r="445" ht="13.75" spans="1:479">
      <c r="A445" s="88" t="s">
        <v>12457</v>
      </c>
      <c r="B445" s="88" t="s">
        <v>759</v>
      </c>
      <c r="C445" s="88" t="s">
        <v>849</v>
      </c>
      <c r="D445" s="169" t="s">
        <v>12266</v>
      </c>
      <c r="E445" s="88">
        <v>2</v>
      </c>
      <c r="F445" s="88">
        <v>844</v>
      </c>
      <c r="G445" s="170">
        <f t="shared" si="7"/>
        <v>1688</v>
      </c>
      <c r="H445" s="94"/>
      <c r="I445" s="95"/>
      <c r="J445" s="160"/>
      <c r="K445" s="160"/>
      <c r="L445" s="160"/>
      <c r="M445" s="161"/>
      <c r="N445" s="94"/>
      <c r="O445" s="94"/>
      <c r="P445" s="94"/>
      <c r="Q445" s="94"/>
      <c r="R445" s="94"/>
      <c r="S445" s="91"/>
      <c r="T445" s="92"/>
      <c r="U445" s="113">
        <v>100</v>
      </c>
      <c r="V445" s="92">
        <v>100</v>
      </c>
      <c r="W445" s="92">
        <v>85</v>
      </c>
      <c r="X445" s="93"/>
      <c r="Y445" s="94"/>
      <c r="Z445" s="96"/>
      <c r="AA445" s="96"/>
      <c r="AB445" s="95"/>
      <c r="AC445" s="95"/>
      <c r="AD445" s="97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  <c r="AO445" s="94"/>
      <c r="AP445" s="94"/>
      <c r="AQ445" s="94"/>
      <c r="AR445" s="94"/>
      <c r="AS445" s="96"/>
      <c r="AT445" s="96"/>
      <c r="AU445" s="96"/>
      <c r="AV445" s="95"/>
      <c r="AW445" s="95"/>
      <c r="AX445" s="97"/>
      <c r="AY445" s="97"/>
      <c r="AZ445" s="97"/>
      <c r="BA445" s="97"/>
      <c r="BB445" s="97"/>
      <c r="BC445" s="98" t="s">
        <v>12279</v>
      </c>
      <c r="BD445" s="98"/>
      <c r="BE445" s="98"/>
      <c r="BF445" s="100"/>
      <c r="BG445" s="103"/>
      <c r="BH445" s="103"/>
      <c r="BI445" s="103"/>
      <c r="BJ445" s="98"/>
      <c r="BK445" s="98"/>
      <c r="BL445" s="98"/>
      <c r="BM445" s="98"/>
      <c r="BN445" s="98"/>
      <c r="BO445" s="4"/>
      <c r="BP445" s="4"/>
      <c r="BQ445" s="4"/>
      <c r="BR445" s="4"/>
      <c r="BS445" s="4"/>
      <c r="BT445" s="98"/>
      <c r="BU445" s="98"/>
      <c r="BV445" s="98"/>
      <c r="BW445" s="98"/>
      <c r="BX445" s="98"/>
      <c r="BY445" s="4"/>
      <c r="BZ445" s="4"/>
      <c r="CA445" s="4"/>
      <c r="CB445" s="4" t="s">
        <v>1511</v>
      </c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  <c r="JW445" s="4"/>
      <c r="JX445" s="4"/>
      <c r="JY445" s="4"/>
      <c r="JZ445" s="4"/>
      <c r="KA445" s="4"/>
      <c r="KB445" s="4"/>
      <c r="KC445" s="4"/>
      <c r="KD445" s="4"/>
      <c r="KE445" s="4"/>
      <c r="KF445" s="4"/>
      <c r="KG445" s="4"/>
      <c r="KH445" s="4"/>
      <c r="KI445" s="4"/>
      <c r="KJ445" s="4"/>
      <c r="KK445" s="4"/>
      <c r="KL445" s="4"/>
      <c r="KM445" s="4"/>
      <c r="KN445" s="4"/>
      <c r="KO445" s="4"/>
      <c r="KP445" s="4"/>
      <c r="KQ445" s="4"/>
      <c r="KR445" s="4"/>
      <c r="KS445" s="4"/>
      <c r="KT445" s="4"/>
      <c r="KU445" s="4"/>
      <c r="KV445" s="4"/>
      <c r="KW445" s="4"/>
      <c r="KX445" s="4"/>
      <c r="KY445" s="4"/>
      <c r="KZ445" s="4"/>
      <c r="LA445" s="4"/>
      <c r="LB445" s="4"/>
      <c r="LC445" s="4"/>
      <c r="LD445" s="4"/>
      <c r="LE445" s="4"/>
      <c r="LF445" s="4"/>
      <c r="LG445" s="4"/>
      <c r="LH445" s="4"/>
      <c r="LI445" s="4"/>
      <c r="LJ445" s="4"/>
      <c r="LK445" s="4"/>
      <c r="LL445" s="4"/>
      <c r="LM445" s="4"/>
      <c r="LN445" s="4"/>
      <c r="LO445" s="4"/>
      <c r="LP445" s="4"/>
      <c r="LQ445" s="4"/>
      <c r="LR445" s="4"/>
      <c r="LS445" s="4"/>
      <c r="LT445" s="4"/>
      <c r="LU445" s="4"/>
      <c r="LV445" s="4"/>
      <c r="LW445" s="4"/>
      <c r="LX445" s="4"/>
      <c r="LY445" s="4"/>
      <c r="LZ445" s="4"/>
      <c r="MA445" s="4"/>
      <c r="MB445" s="4"/>
      <c r="MC445" s="4"/>
      <c r="MD445" s="4"/>
      <c r="ME445" s="4"/>
      <c r="MF445" s="4"/>
      <c r="MG445" s="4"/>
      <c r="MH445" s="4"/>
      <c r="MI445" s="4"/>
      <c r="MJ445" s="4"/>
      <c r="MK445" s="4"/>
      <c r="ML445" s="4"/>
      <c r="MM445" s="4"/>
      <c r="MN445" s="4"/>
      <c r="MO445" s="4"/>
      <c r="MP445" s="4"/>
      <c r="MQ445" s="4"/>
      <c r="MR445" s="4"/>
      <c r="MS445" s="4"/>
      <c r="MT445" s="4"/>
      <c r="MU445" s="4"/>
      <c r="MV445" s="4"/>
      <c r="MW445" s="4"/>
      <c r="MX445" s="4"/>
      <c r="MY445" s="4"/>
      <c r="MZ445" s="4"/>
      <c r="NA445" s="4"/>
      <c r="NB445" s="4"/>
      <c r="NC445" s="4"/>
      <c r="ND445" s="4"/>
      <c r="NE445" s="4"/>
      <c r="NF445" s="4"/>
      <c r="NG445" s="4"/>
      <c r="NH445" s="4"/>
      <c r="NI445" s="4"/>
      <c r="NJ445" s="4"/>
      <c r="NK445" s="4"/>
      <c r="NL445" s="4"/>
      <c r="NM445" s="4"/>
      <c r="NN445" s="4"/>
      <c r="NO445" s="4"/>
      <c r="NP445" s="4"/>
      <c r="NQ445" s="4"/>
      <c r="NR445" s="4"/>
      <c r="NS445" s="4"/>
      <c r="NT445" s="4"/>
      <c r="NU445" s="4"/>
      <c r="NV445" s="4"/>
      <c r="NW445" s="4"/>
      <c r="NX445" s="4"/>
      <c r="NY445" s="4"/>
      <c r="NZ445" s="4"/>
      <c r="OA445" s="4"/>
      <c r="OB445" s="4"/>
      <c r="OC445" s="4"/>
      <c r="OD445" s="4"/>
      <c r="OE445" s="4"/>
      <c r="OF445" s="4"/>
      <c r="OG445" s="4"/>
      <c r="OH445" s="4"/>
      <c r="OI445" s="4"/>
      <c r="OJ445" s="4"/>
      <c r="OK445" s="4"/>
      <c r="OL445" s="4"/>
      <c r="OM445" s="4"/>
      <c r="ON445" s="4"/>
      <c r="OO445" s="4"/>
      <c r="OP445" s="4"/>
      <c r="OQ445" s="4"/>
      <c r="OR445" s="4"/>
      <c r="OS445" s="4"/>
      <c r="OT445" s="4"/>
      <c r="OU445" s="4"/>
      <c r="OV445" s="4"/>
      <c r="OW445" s="4"/>
      <c r="OX445" s="4"/>
      <c r="OY445" s="4"/>
      <c r="OZ445" s="4"/>
      <c r="PA445" s="4"/>
      <c r="PB445" s="4"/>
      <c r="PC445" s="4"/>
      <c r="PD445" s="4"/>
      <c r="PE445" s="4"/>
      <c r="PF445" s="4"/>
      <c r="PG445" s="4"/>
      <c r="PH445" s="4"/>
      <c r="PI445" s="4"/>
      <c r="PJ445" s="4"/>
      <c r="PK445" s="4"/>
      <c r="PL445" s="4"/>
      <c r="PM445" s="4"/>
      <c r="PN445" s="4"/>
      <c r="PO445" s="4"/>
      <c r="PP445" s="4"/>
      <c r="PQ445" s="4"/>
      <c r="PR445" s="4"/>
      <c r="PS445" s="4"/>
      <c r="PT445" s="4"/>
      <c r="PU445" s="4"/>
      <c r="PV445" s="4"/>
      <c r="PW445" s="4"/>
      <c r="PX445" s="4"/>
      <c r="PY445" s="4"/>
      <c r="PZ445" s="4"/>
      <c r="QA445" s="4"/>
      <c r="QB445" s="4"/>
      <c r="QC445" s="4"/>
      <c r="QD445" s="4"/>
      <c r="QE445" s="4"/>
      <c r="QF445" s="4"/>
      <c r="QG445" s="4"/>
      <c r="QH445" s="4"/>
      <c r="QI445" s="4"/>
      <c r="QJ445" s="4"/>
      <c r="QK445" s="4"/>
      <c r="QL445" s="4"/>
      <c r="QM445" s="4"/>
      <c r="QN445" s="4"/>
      <c r="QO445" s="4"/>
      <c r="QP445" s="4"/>
      <c r="QQ445" s="4"/>
      <c r="QR445" s="4"/>
      <c r="QS445" s="4"/>
      <c r="QT445" s="4"/>
      <c r="QU445" s="4"/>
      <c r="QV445" s="4"/>
      <c r="QW445" s="4"/>
      <c r="QX445" s="4"/>
      <c r="QY445" s="4"/>
      <c r="QZ445" s="4"/>
      <c r="RA445" s="4"/>
      <c r="RB445" s="4"/>
      <c r="RC445" s="4"/>
      <c r="RD445" s="4"/>
      <c r="RE445" s="4"/>
      <c r="RF445" s="4"/>
      <c r="RG445" s="4"/>
      <c r="RH445" s="4"/>
      <c r="RI445" s="4"/>
      <c r="RJ445" s="4"/>
      <c r="RK445" s="4"/>
    </row>
    <row r="446" ht="13.75" spans="1:479">
      <c r="A446" s="88" t="s">
        <v>12457</v>
      </c>
      <c r="B446" s="88" t="s">
        <v>759</v>
      </c>
      <c r="C446" s="88" t="s">
        <v>849</v>
      </c>
      <c r="D446" s="169" t="s">
        <v>494</v>
      </c>
      <c r="E446" s="88">
        <v>2</v>
      </c>
      <c r="F446" s="88">
        <v>266</v>
      </c>
      <c r="G446" s="170">
        <f t="shared" si="7"/>
        <v>532</v>
      </c>
      <c r="H446" s="94"/>
      <c r="I446" s="95"/>
      <c r="J446" s="160"/>
      <c r="K446" s="160"/>
      <c r="L446" s="160"/>
      <c r="M446" s="161"/>
      <c r="N446" s="94"/>
      <c r="O446" s="95"/>
      <c r="P446" s="95"/>
      <c r="Q446" s="95"/>
      <c r="R446" s="97"/>
      <c r="S446" s="91"/>
      <c r="T446" s="92"/>
      <c r="U446" s="113">
        <v>37</v>
      </c>
      <c r="V446" s="92">
        <v>38</v>
      </c>
      <c r="W446" s="92">
        <v>86</v>
      </c>
      <c r="X446" s="93"/>
      <c r="Y446" s="94"/>
      <c r="Z446" s="96"/>
      <c r="AA446" s="96"/>
      <c r="AB446" s="95"/>
      <c r="AC446" s="95"/>
      <c r="AD446" s="97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  <c r="AP446" s="94"/>
      <c r="AQ446" s="94"/>
      <c r="AR446" s="94"/>
      <c r="AS446" s="96"/>
      <c r="AT446" s="96"/>
      <c r="AU446" s="96"/>
      <c r="AV446" s="95"/>
      <c r="AW446" s="95"/>
      <c r="AX446" s="97"/>
      <c r="AY446" s="97"/>
      <c r="AZ446" s="97"/>
      <c r="BA446" s="97"/>
      <c r="BB446" s="97"/>
      <c r="BC446" s="98" t="s">
        <v>12281</v>
      </c>
      <c r="BD446" s="98"/>
      <c r="BE446" s="98"/>
      <c r="BF446" s="100"/>
      <c r="BG446" s="103"/>
      <c r="BH446" s="103"/>
      <c r="BI446" s="103"/>
      <c r="BJ446" s="98"/>
      <c r="BK446" s="98"/>
      <c r="BL446" s="98"/>
      <c r="BM446" s="98"/>
      <c r="BN446" s="98"/>
      <c r="BO446" s="4"/>
      <c r="BP446" s="4"/>
      <c r="BQ446" s="4"/>
      <c r="BR446" s="4"/>
      <c r="BS446" s="4"/>
      <c r="BT446" s="98"/>
      <c r="BU446" s="98"/>
      <c r="BV446" s="98"/>
      <c r="BW446" s="98"/>
      <c r="BX446" s="98"/>
      <c r="BY446" s="4"/>
      <c r="BZ446" s="4"/>
      <c r="CA446" s="4"/>
      <c r="CB446" s="4" t="s">
        <v>1511</v>
      </c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  <c r="JW446" s="4"/>
      <c r="JX446" s="4"/>
      <c r="JY446" s="4"/>
      <c r="JZ446" s="4"/>
      <c r="KA446" s="4"/>
      <c r="KB446" s="4"/>
      <c r="KC446" s="4"/>
      <c r="KD446" s="4"/>
      <c r="KE446" s="4"/>
      <c r="KF446" s="4"/>
      <c r="KG446" s="4"/>
      <c r="KH446" s="4"/>
      <c r="KI446" s="4"/>
      <c r="KJ446" s="4"/>
      <c r="KK446" s="4"/>
      <c r="KL446" s="4"/>
      <c r="KM446" s="4"/>
      <c r="KN446" s="4"/>
      <c r="KO446" s="4"/>
      <c r="KP446" s="4"/>
      <c r="KQ446" s="4"/>
      <c r="KR446" s="4"/>
      <c r="KS446" s="4"/>
      <c r="KT446" s="4"/>
      <c r="KU446" s="4"/>
      <c r="KV446" s="4"/>
      <c r="KW446" s="4"/>
      <c r="KX446" s="4"/>
      <c r="KY446" s="4"/>
      <c r="KZ446" s="4"/>
      <c r="LA446" s="4"/>
      <c r="LB446" s="4"/>
      <c r="LC446" s="4"/>
      <c r="LD446" s="4"/>
      <c r="LE446" s="4"/>
      <c r="LF446" s="4"/>
      <c r="LG446" s="4"/>
      <c r="LH446" s="4"/>
      <c r="LI446" s="4"/>
      <c r="LJ446" s="4"/>
      <c r="LK446" s="4"/>
      <c r="LL446" s="4"/>
      <c r="LM446" s="4"/>
      <c r="LN446" s="4"/>
      <c r="LO446" s="4"/>
      <c r="LP446" s="4"/>
      <c r="LQ446" s="4"/>
      <c r="LR446" s="4"/>
      <c r="LS446" s="4"/>
      <c r="LT446" s="4"/>
      <c r="LU446" s="4"/>
      <c r="LV446" s="4"/>
      <c r="LW446" s="4"/>
      <c r="LX446" s="4"/>
      <c r="LY446" s="4"/>
      <c r="LZ446" s="4"/>
      <c r="MA446" s="4"/>
      <c r="MB446" s="4"/>
      <c r="MC446" s="4"/>
      <c r="MD446" s="4"/>
      <c r="ME446" s="4"/>
      <c r="MF446" s="4"/>
      <c r="MG446" s="4"/>
      <c r="MH446" s="4"/>
      <c r="MI446" s="4"/>
      <c r="MJ446" s="4"/>
      <c r="MK446" s="4"/>
      <c r="ML446" s="4"/>
      <c r="MM446" s="4"/>
      <c r="MN446" s="4"/>
      <c r="MO446" s="4"/>
      <c r="MP446" s="4"/>
      <c r="MQ446" s="4"/>
      <c r="MR446" s="4"/>
      <c r="MS446" s="4"/>
      <c r="MT446" s="4"/>
      <c r="MU446" s="4"/>
      <c r="MV446" s="4"/>
      <c r="MW446" s="4"/>
      <c r="MX446" s="4"/>
      <c r="MY446" s="4"/>
      <c r="MZ446" s="4"/>
      <c r="NA446" s="4"/>
      <c r="NB446" s="4"/>
      <c r="NC446" s="4"/>
      <c r="ND446" s="4"/>
      <c r="NE446" s="4"/>
      <c r="NF446" s="4"/>
      <c r="NG446" s="4"/>
      <c r="NH446" s="4"/>
      <c r="NI446" s="4"/>
      <c r="NJ446" s="4"/>
      <c r="NK446" s="4"/>
      <c r="NL446" s="4"/>
      <c r="NM446" s="4"/>
      <c r="NN446" s="4"/>
      <c r="NO446" s="4"/>
      <c r="NP446" s="4"/>
      <c r="NQ446" s="4"/>
      <c r="NR446" s="4"/>
      <c r="NS446" s="4"/>
      <c r="NT446" s="4"/>
      <c r="NU446" s="4"/>
      <c r="NV446" s="4"/>
      <c r="NW446" s="4"/>
      <c r="NX446" s="4"/>
      <c r="NY446" s="4"/>
      <c r="NZ446" s="4"/>
      <c r="OA446" s="4"/>
      <c r="OB446" s="4"/>
      <c r="OC446" s="4"/>
      <c r="OD446" s="4"/>
      <c r="OE446" s="4"/>
      <c r="OF446" s="4"/>
      <c r="OG446" s="4"/>
      <c r="OH446" s="4"/>
      <c r="OI446" s="4"/>
      <c r="OJ446" s="4"/>
      <c r="OK446" s="4"/>
      <c r="OL446" s="4"/>
      <c r="OM446" s="4"/>
      <c r="ON446" s="4"/>
      <c r="OO446" s="4"/>
      <c r="OP446" s="4"/>
      <c r="OQ446" s="4"/>
      <c r="OR446" s="4"/>
      <c r="OS446" s="4"/>
      <c r="OT446" s="4"/>
      <c r="OU446" s="4"/>
      <c r="OV446" s="4"/>
      <c r="OW446" s="4"/>
      <c r="OX446" s="4"/>
      <c r="OY446" s="4"/>
      <c r="OZ446" s="4"/>
      <c r="PA446" s="4"/>
      <c r="PB446" s="4"/>
      <c r="PC446" s="4"/>
      <c r="PD446" s="4"/>
      <c r="PE446" s="4"/>
      <c r="PF446" s="4"/>
      <c r="PG446" s="4"/>
      <c r="PH446" s="4"/>
      <c r="PI446" s="4"/>
      <c r="PJ446" s="4"/>
      <c r="PK446" s="4"/>
      <c r="PL446" s="4"/>
      <c r="PM446" s="4"/>
      <c r="PN446" s="4"/>
      <c r="PO446" s="4"/>
      <c r="PP446" s="4"/>
      <c r="PQ446" s="4"/>
      <c r="PR446" s="4"/>
      <c r="PS446" s="4"/>
      <c r="PT446" s="4"/>
      <c r="PU446" s="4"/>
      <c r="PV446" s="4"/>
      <c r="PW446" s="4"/>
      <c r="PX446" s="4"/>
      <c r="PY446" s="4"/>
      <c r="PZ446" s="4"/>
      <c r="QA446" s="4"/>
      <c r="QB446" s="4"/>
      <c r="QC446" s="4"/>
      <c r="QD446" s="4"/>
      <c r="QE446" s="4"/>
      <c r="QF446" s="4"/>
      <c r="QG446" s="4"/>
      <c r="QH446" s="4"/>
      <c r="QI446" s="4"/>
      <c r="QJ446" s="4"/>
      <c r="QK446" s="4"/>
      <c r="QL446" s="4"/>
      <c r="QM446" s="4"/>
      <c r="QN446" s="4"/>
      <c r="QO446" s="4"/>
      <c r="QP446" s="4"/>
      <c r="QQ446" s="4"/>
      <c r="QR446" s="4"/>
      <c r="QS446" s="4"/>
      <c r="QT446" s="4"/>
      <c r="QU446" s="4"/>
      <c r="QV446" s="4"/>
      <c r="QW446" s="4"/>
      <c r="QX446" s="4"/>
      <c r="QY446" s="4"/>
      <c r="QZ446" s="4"/>
      <c r="RA446" s="4"/>
      <c r="RB446" s="4"/>
      <c r="RC446" s="4"/>
      <c r="RD446" s="4"/>
      <c r="RE446" s="4"/>
      <c r="RF446" s="4"/>
      <c r="RG446" s="4"/>
      <c r="RH446" s="4"/>
      <c r="RI446" s="4"/>
      <c r="RJ446" s="4"/>
      <c r="RK446" s="4"/>
    </row>
    <row r="447" ht="13.75" spans="1:479">
      <c r="A447" s="88" t="s">
        <v>12458</v>
      </c>
      <c r="B447" s="88" t="s">
        <v>12459</v>
      </c>
      <c r="C447" s="88" t="s">
        <v>754</v>
      </c>
      <c r="D447" s="169" t="s">
        <v>12266</v>
      </c>
      <c r="E447" s="88">
        <v>2</v>
      </c>
      <c r="F447" s="88">
        <v>99</v>
      </c>
      <c r="G447" s="170">
        <f t="shared" si="7"/>
        <v>198</v>
      </c>
      <c r="H447" s="94"/>
      <c r="I447" s="95"/>
      <c r="J447" s="160"/>
      <c r="K447" s="160"/>
      <c r="L447" s="160"/>
      <c r="M447" s="161"/>
      <c r="N447" s="94"/>
      <c r="O447" s="94"/>
      <c r="P447" s="94"/>
      <c r="Q447" s="94"/>
      <c r="R447" s="94"/>
      <c r="S447" s="91"/>
      <c r="T447" s="92"/>
      <c r="U447" s="113">
        <v>17</v>
      </c>
      <c r="V447" s="92">
        <v>27</v>
      </c>
      <c r="W447" s="92">
        <v>6</v>
      </c>
      <c r="X447" s="93">
        <v>38</v>
      </c>
      <c r="Y447" s="94"/>
      <c r="Z447" s="96"/>
      <c r="AA447" s="96"/>
      <c r="AB447" s="95"/>
      <c r="AC447" s="95"/>
      <c r="AD447" s="97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  <c r="AO447" s="94"/>
      <c r="AP447" s="94"/>
      <c r="AQ447" s="94"/>
      <c r="AR447" s="94"/>
      <c r="AS447" s="96"/>
      <c r="AT447" s="96"/>
      <c r="AU447" s="96"/>
      <c r="AV447" s="95"/>
      <c r="AW447" s="95"/>
      <c r="AX447" s="97"/>
      <c r="AY447" s="97"/>
      <c r="AZ447" s="97"/>
      <c r="BA447" s="97"/>
      <c r="BB447" s="97"/>
      <c r="BC447" s="98" t="s">
        <v>12279</v>
      </c>
      <c r="BD447" s="98"/>
      <c r="BE447" s="98"/>
      <c r="BF447" s="100"/>
      <c r="BG447" s="103"/>
      <c r="BH447" s="103"/>
      <c r="BI447" s="103"/>
      <c r="BJ447" s="98"/>
      <c r="BK447" s="98"/>
      <c r="BL447" s="98"/>
      <c r="BM447" s="98"/>
      <c r="BN447" s="98"/>
      <c r="BO447" s="4"/>
      <c r="BP447" s="4"/>
      <c r="BQ447" s="4"/>
      <c r="BR447" s="4"/>
      <c r="BS447" s="4"/>
      <c r="BT447" s="98"/>
      <c r="BU447" s="98"/>
      <c r="BV447" s="98"/>
      <c r="BW447" s="98"/>
      <c r="BX447" s="98"/>
      <c r="BY447" s="4"/>
      <c r="BZ447" s="4"/>
      <c r="CA447" s="4"/>
      <c r="CB447" s="4" t="s">
        <v>1511</v>
      </c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  <c r="JW447" s="4"/>
      <c r="JX447" s="4"/>
      <c r="JY447" s="4"/>
      <c r="JZ447" s="4"/>
      <c r="KA447" s="4"/>
      <c r="KB447" s="4"/>
      <c r="KC447" s="4"/>
      <c r="KD447" s="4"/>
      <c r="KE447" s="4"/>
      <c r="KF447" s="4"/>
      <c r="KG447" s="4"/>
      <c r="KH447" s="4"/>
      <c r="KI447" s="4"/>
      <c r="KJ447" s="4"/>
      <c r="KK447" s="4"/>
      <c r="KL447" s="4"/>
      <c r="KM447" s="4"/>
      <c r="KN447" s="4"/>
      <c r="KO447" s="4"/>
      <c r="KP447" s="4"/>
      <c r="KQ447" s="4"/>
      <c r="KR447" s="4"/>
      <c r="KS447" s="4"/>
      <c r="KT447" s="4"/>
      <c r="KU447" s="4"/>
      <c r="KV447" s="4"/>
      <c r="KW447" s="4"/>
      <c r="KX447" s="4"/>
      <c r="KY447" s="4"/>
      <c r="KZ447" s="4"/>
      <c r="LA447" s="4"/>
      <c r="LB447" s="4"/>
      <c r="LC447" s="4"/>
      <c r="LD447" s="4"/>
      <c r="LE447" s="4"/>
      <c r="LF447" s="4"/>
      <c r="LG447" s="4"/>
      <c r="LH447" s="4"/>
      <c r="LI447" s="4"/>
      <c r="LJ447" s="4"/>
      <c r="LK447" s="4"/>
      <c r="LL447" s="4"/>
      <c r="LM447" s="4"/>
      <c r="LN447" s="4"/>
      <c r="LO447" s="4"/>
      <c r="LP447" s="4"/>
      <c r="LQ447" s="4"/>
      <c r="LR447" s="4"/>
      <c r="LS447" s="4"/>
      <c r="LT447" s="4"/>
      <c r="LU447" s="4"/>
      <c r="LV447" s="4"/>
      <c r="LW447" s="4"/>
      <c r="LX447" s="4"/>
      <c r="LY447" s="4"/>
      <c r="LZ447" s="4"/>
      <c r="MA447" s="4"/>
      <c r="MB447" s="4"/>
      <c r="MC447" s="4"/>
      <c r="MD447" s="4"/>
      <c r="ME447" s="4"/>
      <c r="MF447" s="4"/>
      <c r="MG447" s="4"/>
      <c r="MH447" s="4"/>
      <c r="MI447" s="4"/>
      <c r="MJ447" s="4"/>
      <c r="MK447" s="4"/>
      <c r="ML447" s="4"/>
      <c r="MM447" s="4"/>
      <c r="MN447" s="4"/>
      <c r="MO447" s="4"/>
      <c r="MP447" s="4"/>
      <c r="MQ447" s="4"/>
      <c r="MR447" s="4"/>
      <c r="MS447" s="4"/>
      <c r="MT447" s="4"/>
      <c r="MU447" s="4"/>
      <c r="MV447" s="4"/>
      <c r="MW447" s="4"/>
      <c r="MX447" s="4"/>
      <c r="MY447" s="4"/>
      <c r="MZ447" s="4"/>
      <c r="NA447" s="4"/>
      <c r="NB447" s="4"/>
      <c r="NC447" s="4"/>
      <c r="ND447" s="4"/>
      <c r="NE447" s="4"/>
      <c r="NF447" s="4"/>
      <c r="NG447" s="4"/>
      <c r="NH447" s="4"/>
      <c r="NI447" s="4"/>
      <c r="NJ447" s="4"/>
      <c r="NK447" s="4"/>
      <c r="NL447" s="4"/>
      <c r="NM447" s="4"/>
      <c r="NN447" s="4"/>
      <c r="NO447" s="4"/>
      <c r="NP447" s="4"/>
      <c r="NQ447" s="4"/>
      <c r="NR447" s="4"/>
      <c r="NS447" s="4"/>
      <c r="NT447" s="4"/>
      <c r="NU447" s="4"/>
      <c r="NV447" s="4"/>
      <c r="NW447" s="4"/>
      <c r="NX447" s="4"/>
      <c r="NY447" s="4"/>
      <c r="NZ447" s="4"/>
      <c r="OA447" s="4"/>
      <c r="OB447" s="4"/>
      <c r="OC447" s="4"/>
      <c r="OD447" s="4"/>
      <c r="OE447" s="4"/>
      <c r="OF447" s="4"/>
      <c r="OG447" s="4"/>
      <c r="OH447" s="4"/>
      <c r="OI447" s="4"/>
      <c r="OJ447" s="4"/>
      <c r="OK447" s="4"/>
      <c r="OL447" s="4"/>
      <c r="OM447" s="4"/>
      <c r="ON447" s="4"/>
      <c r="OO447" s="4"/>
      <c r="OP447" s="4"/>
      <c r="OQ447" s="4"/>
      <c r="OR447" s="4"/>
      <c r="OS447" s="4"/>
      <c r="OT447" s="4"/>
      <c r="OU447" s="4"/>
      <c r="OV447" s="4"/>
      <c r="OW447" s="4"/>
      <c r="OX447" s="4"/>
      <c r="OY447" s="4"/>
      <c r="OZ447" s="4"/>
      <c r="PA447" s="4"/>
      <c r="PB447" s="4"/>
      <c r="PC447" s="4"/>
      <c r="PD447" s="4"/>
      <c r="PE447" s="4"/>
      <c r="PF447" s="4"/>
      <c r="PG447" s="4"/>
      <c r="PH447" s="4"/>
      <c r="PI447" s="4"/>
      <c r="PJ447" s="4"/>
      <c r="PK447" s="4"/>
      <c r="PL447" s="4"/>
      <c r="PM447" s="4"/>
      <c r="PN447" s="4"/>
      <c r="PO447" s="4"/>
      <c r="PP447" s="4"/>
      <c r="PQ447" s="4"/>
      <c r="PR447" s="4"/>
      <c r="PS447" s="4"/>
      <c r="PT447" s="4"/>
      <c r="PU447" s="4"/>
      <c r="PV447" s="4"/>
      <c r="PW447" s="4"/>
      <c r="PX447" s="4"/>
      <c r="PY447" s="4"/>
      <c r="PZ447" s="4"/>
      <c r="QA447" s="4"/>
      <c r="QB447" s="4"/>
      <c r="QC447" s="4"/>
      <c r="QD447" s="4"/>
      <c r="QE447" s="4"/>
      <c r="QF447" s="4"/>
      <c r="QG447" s="4"/>
      <c r="QH447" s="4"/>
      <c r="QI447" s="4"/>
      <c r="QJ447" s="4"/>
      <c r="QK447" s="4"/>
      <c r="QL447" s="4"/>
      <c r="QM447" s="4"/>
      <c r="QN447" s="4"/>
      <c r="QO447" s="4"/>
      <c r="QP447" s="4"/>
      <c r="QQ447" s="4"/>
      <c r="QR447" s="4"/>
      <c r="QS447" s="4"/>
      <c r="QT447" s="4"/>
      <c r="QU447" s="4"/>
      <c r="QV447" s="4"/>
      <c r="QW447" s="4"/>
      <c r="QX447" s="4"/>
      <c r="QY447" s="4"/>
      <c r="QZ447" s="4"/>
      <c r="RA447" s="4"/>
      <c r="RB447" s="4"/>
      <c r="RC447" s="4"/>
      <c r="RD447" s="4"/>
      <c r="RE447" s="4"/>
      <c r="RF447" s="4"/>
      <c r="RG447" s="4"/>
      <c r="RH447" s="4"/>
      <c r="RI447" s="4"/>
      <c r="RJ447" s="4"/>
      <c r="RK447" s="4"/>
    </row>
    <row r="448" ht="13.75" spans="1:479">
      <c r="A448" s="88" t="s">
        <v>12458</v>
      </c>
      <c r="B448" s="88" t="s">
        <v>12459</v>
      </c>
      <c r="C448" s="88" t="s">
        <v>754</v>
      </c>
      <c r="D448" s="169" t="s">
        <v>494</v>
      </c>
      <c r="E448" s="88">
        <v>2</v>
      </c>
      <c r="F448" s="88">
        <v>174</v>
      </c>
      <c r="G448" s="170">
        <f t="shared" si="7"/>
        <v>348</v>
      </c>
      <c r="H448" s="94"/>
      <c r="I448" s="95"/>
      <c r="J448" s="160"/>
      <c r="K448" s="160"/>
      <c r="L448" s="160"/>
      <c r="M448" s="161"/>
      <c r="N448" s="94"/>
      <c r="O448" s="95"/>
      <c r="P448" s="95"/>
      <c r="Q448" s="95"/>
      <c r="R448" s="97"/>
      <c r="S448" s="91"/>
      <c r="T448" s="92"/>
      <c r="U448" s="113">
        <v>21</v>
      </c>
      <c r="V448" s="92">
        <v>31</v>
      </c>
      <c r="W448" s="92">
        <v>56</v>
      </c>
      <c r="X448" s="93"/>
      <c r="Y448" s="94"/>
      <c r="Z448" s="96"/>
      <c r="AA448" s="96"/>
      <c r="AB448" s="95"/>
      <c r="AC448" s="95"/>
      <c r="AD448" s="97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  <c r="AP448" s="94"/>
      <c r="AQ448" s="94"/>
      <c r="AR448" s="94"/>
      <c r="AS448" s="96"/>
      <c r="AT448" s="96"/>
      <c r="AU448" s="96"/>
      <c r="AV448" s="95"/>
      <c r="AW448" s="95"/>
      <c r="AX448" s="97"/>
      <c r="AY448" s="97"/>
      <c r="AZ448" s="97"/>
      <c r="BA448" s="97"/>
      <c r="BB448" s="97"/>
      <c r="BC448" s="98" t="s">
        <v>12281</v>
      </c>
      <c r="BD448" s="98"/>
      <c r="BE448" s="98"/>
      <c r="BF448" s="100"/>
      <c r="BG448" s="103"/>
      <c r="BH448" s="103"/>
      <c r="BI448" s="103"/>
      <c r="BJ448" s="98"/>
      <c r="BK448" s="98"/>
      <c r="BL448" s="98"/>
      <c r="BM448" s="98"/>
      <c r="BN448" s="98"/>
      <c r="BO448" s="4"/>
      <c r="BP448" s="4"/>
      <c r="BQ448" s="4"/>
      <c r="BR448" s="4"/>
      <c r="BS448" s="4"/>
      <c r="BT448" s="98"/>
      <c r="BU448" s="98"/>
      <c r="BV448" s="98"/>
      <c r="BW448" s="98"/>
      <c r="BX448" s="98"/>
      <c r="BY448" s="4"/>
      <c r="BZ448" s="4"/>
      <c r="CA448" s="4"/>
      <c r="CB448" s="4" t="s">
        <v>1511</v>
      </c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  <c r="JW448" s="4"/>
      <c r="JX448" s="4"/>
      <c r="JY448" s="4"/>
      <c r="JZ448" s="4"/>
      <c r="KA448" s="4"/>
      <c r="KB448" s="4"/>
      <c r="KC448" s="4"/>
      <c r="KD448" s="4"/>
      <c r="KE448" s="4"/>
      <c r="KF448" s="4"/>
      <c r="KG448" s="4"/>
      <c r="KH448" s="4"/>
      <c r="KI448" s="4"/>
      <c r="KJ448" s="4"/>
      <c r="KK448" s="4"/>
      <c r="KL448" s="4"/>
      <c r="KM448" s="4"/>
      <c r="KN448" s="4"/>
      <c r="KO448" s="4"/>
      <c r="KP448" s="4"/>
      <c r="KQ448" s="4"/>
      <c r="KR448" s="4"/>
      <c r="KS448" s="4"/>
      <c r="KT448" s="4"/>
      <c r="KU448" s="4"/>
      <c r="KV448" s="4"/>
      <c r="KW448" s="4"/>
      <c r="KX448" s="4"/>
      <c r="KY448" s="4"/>
      <c r="KZ448" s="4"/>
      <c r="LA448" s="4"/>
      <c r="LB448" s="4"/>
      <c r="LC448" s="4"/>
      <c r="LD448" s="4"/>
      <c r="LE448" s="4"/>
      <c r="LF448" s="4"/>
      <c r="LG448" s="4"/>
      <c r="LH448" s="4"/>
      <c r="LI448" s="4"/>
      <c r="LJ448" s="4"/>
      <c r="LK448" s="4"/>
      <c r="LL448" s="4"/>
      <c r="LM448" s="4"/>
      <c r="LN448" s="4"/>
      <c r="LO448" s="4"/>
      <c r="LP448" s="4"/>
      <c r="LQ448" s="4"/>
      <c r="LR448" s="4"/>
      <c r="LS448" s="4"/>
      <c r="LT448" s="4"/>
      <c r="LU448" s="4"/>
      <c r="LV448" s="4"/>
      <c r="LW448" s="4"/>
      <c r="LX448" s="4"/>
      <c r="LY448" s="4"/>
      <c r="LZ448" s="4"/>
      <c r="MA448" s="4"/>
      <c r="MB448" s="4"/>
      <c r="MC448" s="4"/>
      <c r="MD448" s="4"/>
      <c r="ME448" s="4"/>
      <c r="MF448" s="4"/>
      <c r="MG448" s="4"/>
      <c r="MH448" s="4"/>
      <c r="MI448" s="4"/>
      <c r="MJ448" s="4"/>
      <c r="MK448" s="4"/>
      <c r="ML448" s="4"/>
      <c r="MM448" s="4"/>
      <c r="MN448" s="4"/>
      <c r="MO448" s="4"/>
      <c r="MP448" s="4"/>
      <c r="MQ448" s="4"/>
      <c r="MR448" s="4"/>
      <c r="MS448" s="4"/>
      <c r="MT448" s="4"/>
      <c r="MU448" s="4"/>
      <c r="MV448" s="4"/>
      <c r="MW448" s="4"/>
      <c r="MX448" s="4"/>
      <c r="MY448" s="4"/>
      <c r="MZ448" s="4"/>
      <c r="NA448" s="4"/>
      <c r="NB448" s="4"/>
      <c r="NC448" s="4"/>
      <c r="ND448" s="4"/>
      <c r="NE448" s="4"/>
      <c r="NF448" s="4"/>
      <c r="NG448" s="4"/>
      <c r="NH448" s="4"/>
      <c r="NI448" s="4"/>
      <c r="NJ448" s="4"/>
      <c r="NK448" s="4"/>
      <c r="NL448" s="4"/>
      <c r="NM448" s="4"/>
      <c r="NN448" s="4"/>
      <c r="NO448" s="4"/>
      <c r="NP448" s="4"/>
      <c r="NQ448" s="4"/>
      <c r="NR448" s="4"/>
      <c r="NS448" s="4"/>
      <c r="NT448" s="4"/>
      <c r="NU448" s="4"/>
      <c r="NV448" s="4"/>
      <c r="NW448" s="4"/>
      <c r="NX448" s="4"/>
      <c r="NY448" s="4"/>
      <c r="NZ448" s="4"/>
      <c r="OA448" s="4"/>
      <c r="OB448" s="4"/>
      <c r="OC448" s="4"/>
      <c r="OD448" s="4"/>
      <c r="OE448" s="4"/>
      <c r="OF448" s="4"/>
      <c r="OG448" s="4"/>
      <c r="OH448" s="4"/>
      <c r="OI448" s="4"/>
      <c r="OJ448" s="4"/>
      <c r="OK448" s="4"/>
      <c r="OL448" s="4"/>
      <c r="OM448" s="4"/>
      <c r="ON448" s="4"/>
      <c r="OO448" s="4"/>
      <c r="OP448" s="4"/>
      <c r="OQ448" s="4"/>
      <c r="OR448" s="4"/>
      <c r="OS448" s="4"/>
      <c r="OT448" s="4"/>
      <c r="OU448" s="4"/>
      <c r="OV448" s="4"/>
      <c r="OW448" s="4"/>
      <c r="OX448" s="4"/>
      <c r="OY448" s="4"/>
      <c r="OZ448" s="4"/>
      <c r="PA448" s="4"/>
      <c r="PB448" s="4"/>
      <c r="PC448" s="4"/>
      <c r="PD448" s="4"/>
      <c r="PE448" s="4"/>
      <c r="PF448" s="4"/>
      <c r="PG448" s="4"/>
      <c r="PH448" s="4"/>
      <c r="PI448" s="4"/>
      <c r="PJ448" s="4"/>
      <c r="PK448" s="4"/>
      <c r="PL448" s="4"/>
      <c r="PM448" s="4"/>
      <c r="PN448" s="4"/>
      <c r="PO448" s="4"/>
      <c r="PP448" s="4"/>
      <c r="PQ448" s="4"/>
      <c r="PR448" s="4"/>
      <c r="PS448" s="4"/>
      <c r="PT448" s="4"/>
      <c r="PU448" s="4"/>
      <c r="PV448" s="4"/>
      <c r="PW448" s="4"/>
      <c r="PX448" s="4"/>
      <c r="PY448" s="4"/>
      <c r="PZ448" s="4"/>
      <c r="QA448" s="4"/>
      <c r="QB448" s="4"/>
      <c r="QC448" s="4"/>
      <c r="QD448" s="4"/>
      <c r="QE448" s="4"/>
      <c r="QF448" s="4"/>
      <c r="QG448" s="4"/>
      <c r="QH448" s="4"/>
      <c r="QI448" s="4"/>
      <c r="QJ448" s="4"/>
      <c r="QK448" s="4"/>
      <c r="QL448" s="4"/>
      <c r="QM448" s="4"/>
      <c r="QN448" s="4"/>
      <c r="QO448" s="4"/>
      <c r="QP448" s="4"/>
      <c r="QQ448" s="4"/>
      <c r="QR448" s="4"/>
      <c r="QS448" s="4"/>
      <c r="QT448" s="4"/>
      <c r="QU448" s="4"/>
      <c r="QV448" s="4"/>
      <c r="QW448" s="4"/>
      <c r="QX448" s="4"/>
      <c r="QY448" s="4"/>
      <c r="QZ448" s="4"/>
      <c r="RA448" s="4"/>
      <c r="RB448" s="4"/>
      <c r="RC448" s="4"/>
      <c r="RD448" s="4"/>
      <c r="RE448" s="4"/>
      <c r="RF448" s="4"/>
      <c r="RG448" s="4"/>
      <c r="RH448" s="4"/>
      <c r="RI448" s="4"/>
      <c r="RJ448" s="4"/>
      <c r="RK448" s="4"/>
    </row>
    <row r="449" ht="13.75" spans="1:479">
      <c r="A449" s="88" t="s">
        <v>12460</v>
      </c>
      <c r="B449" s="88" t="s">
        <v>12461</v>
      </c>
      <c r="C449" s="88" t="s">
        <v>852</v>
      </c>
      <c r="D449" s="169" t="s">
        <v>12266</v>
      </c>
      <c r="E449" s="88">
        <v>2</v>
      </c>
      <c r="F449" s="88">
        <v>732</v>
      </c>
      <c r="G449" s="170">
        <f t="shared" si="7"/>
        <v>1464</v>
      </c>
      <c r="H449" s="94"/>
      <c r="I449" s="95"/>
      <c r="J449" s="160"/>
      <c r="K449" s="160"/>
      <c r="L449" s="160"/>
      <c r="M449" s="161"/>
      <c r="N449" s="94"/>
      <c r="O449" s="95"/>
      <c r="P449" s="95"/>
      <c r="Q449" s="95"/>
      <c r="R449" s="97"/>
      <c r="S449" s="91"/>
      <c r="T449" s="92"/>
      <c r="U449" s="113">
        <v>94</v>
      </c>
      <c r="V449" s="92">
        <v>138</v>
      </c>
      <c r="W449" s="92">
        <v>47</v>
      </c>
      <c r="X449" s="93"/>
      <c r="Y449" s="94"/>
      <c r="Z449" s="96"/>
      <c r="AA449" s="96"/>
      <c r="AB449" s="95"/>
      <c r="AC449" s="95"/>
      <c r="AD449" s="97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  <c r="AO449" s="94"/>
      <c r="AP449" s="94"/>
      <c r="AQ449" s="94"/>
      <c r="AR449" s="94"/>
      <c r="AS449" s="96"/>
      <c r="AT449" s="96"/>
      <c r="AU449" s="96"/>
      <c r="AV449" s="95"/>
      <c r="AW449" s="95"/>
      <c r="AX449" s="97"/>
      <c r="AY449" s="97"/>
      <c r="AZ449" s="97"/>
      <c r="BA449" s="97"/>
      <c r="BB449" s="97"/>
      <c r="BC449" s="98" t="s">
        <v>12279</v>
      </c>
      <c r="BD449" s="98"/>
      <c r="BE449" s="98"/>
      <c r="BF449" s="100"/>
      <c r="BG449" s="103"/>
      <c r="BH449" s="103"/>
      <c r="BI449" s="103"/>
      <c r="BJ449" s="98"/>
      <c r="BK449" s="98"/>
      <c r="BL449" s="98"/>
      <c r="BM449" s="98"/>
      <c r="BN449" s="98"/>
      <c r="BO449" s="4"/>
      <c r="BP449" s="4"/>
      <c r="BQ449" s="4"/>
      <c r="BR449" s="4"/>
      <c r="BS449" s="4"/>
      <c r="BT449" s="98"/>
      <c r="BU449" s="98"/>
      <c r="BV449" s="98"/>
      <c r="BW449" s="98"/>
      <c r="BX449" s="98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  <c r="JW449" s="4"/>
      <c r="JX449" s="4"/>
      <c r="JY449" s="4"/>
      <c r="JZ449" s="4"/>
      <c r="KA449" s="4"/>
      <c r="KB449" s="4"/>
      <c r="KC449" s="4"/>
      <c r="KD449" s="4"/>
      <c r="KE449" s="4"/>
      <c r="KF449" s="4"/>
      <c r="KG449" s="4"/>
      <c r="KH449" s="4"/>
      <c r="KI449" s="4"/>
      <c r="KJ449" s="4"/>
      <c r="KK449" s="4"/>
      <c r="KL449" s="4"/>
      <c r="KM449" s="4"/>
      <c r="KN449" s="4"/>
      <c r="KO449" s="4"/>
      <c r="KP449" s="4"/>
      <c r="KQ449" s="4"/>
      <c r="KR449" s="4"/>
      <c r="KS449" s="4"/>
      <c r="KT449" s="4"/>
      <c r="KU449" s="4"/>
      <c r="KV449" s="4"/>
      <c r="KW449" s="4"/>
      <c r="KX449" s="4"/>
      <c r="KY449" s="4"/>
      <c r="KZ449" s="4"/>
      <c r="LA449" s="4"/>
      <c r="LB449" s="4"/>
      <c r="LC449" s="4"/>
      <c r="LD449" s="4"/>
      <c r="LE449" s="4"/>
      <c r="LF449" s="4"/>
      <c r="LG449" s="4"/>
      <c r="LH449" s="4"/>
      <c r="LI449" s="4"/>
      <c r="LJ449" s="4"/>
      <c r="LK449" s="4"/>
      <c r="LL449" s="4"/>
      <c r="LM449" s="4"/>
      <c r="LN449" s="4"/>
      <c r="LO449" s="4"/>
      <c r="LP449" s="4"/>
      <c r="LQ449" s="4"/>
      <c r="LR449" s="4"/>
      <c r="LS449" s="4"/>
      <c r="LT449" s="4"/>
      <c r="LU449" s="4"/>
      <c r="LV449" s="4"/>
      <c r="LW449" s="4"/>
      <c r="LX449" s="4"/>
      <c r="LY449" s="4"/>
      <c r="LZ449" s="4"/>
      <c r="MA449" s="4"/>
      <c r="MB449" s="4"/>
      <c r="MC449" s="4"/>
      <c r="MD449" s="4"/>
      <c r="ME449" s="4"/>
      <c r="MF449" s="4"/>
      <c r="MG449" s="4"/>
      <c r="MH449" s="4"/>
      <c r="MI449" s="4"/>
      <c r="MJ449" s="4"/>
      <c r="MK449" s="4"/>
      <c r="ML449" s="4"/>
      <c r="MM449" s="4"/>
      <c r="MN449" s="4"/>
      <c r="MO449" s="4"/>
      <c r="MP449" s="4"/>
      <c r="MQ449" s="4"/>
      <c r="MR449" s="4"/>
      <c r="MS449" s="4"/>
      <c r="MT449" s="4"/>
      <c r="MU449" s="4"/>
      <c r="MV449" s="4"/>
      <c r="MW449" s="4"/>
      <c r="MX449" s="4"/>
      <c r="MY449" s="4"/>
      <c r="MZ449" s="4"/>
      <c r="NA449" s="4"/>
      <c r="NB449" s="4"/>
      <c r="NC449" s="4"/>
      <c r="ND449" s="4"/>
      <c r="NE449" s="4"/>
      <c r="NF449" s="4"/>
      <c r="NG449" s="4"/>
      <c r="NH449" s="4"/>
      <c r="NI449" s="4"/>
      <c r="NJ449" s="4"/>
      <c r="NK449" s="4"/>
      <c r="NL449" s="4"/>
      <c r="NM449" s="4"/>
      <c r="NN449" s="4"/>
      <c r="NO449" s="4"/>
      <c r="NP449" s="4"/>
      <c r="NQ449" s="4"/>
      <c r="NR449" s="4"/>
      <c r="NS449" s="4"/>
      <c r="NT449" s="4"/>
      <c r="NU449" s="4"/>
      <c r="NV449" s="4"/>
      <c r="NW449" s="4"/>
      <c r="NX449" s="4"/>
      <c r="NY449" s="4"/>
      <c r="NZ449" s="4"/>
      <c r="OA449" s="4"/>
      <c r="OB449" s="4"/>
      <c r="OC449" s="4"/>
      <c r="OD449" s="4"/>
      <c r="OE449" s="4"/>
      <c r="OF449" s="4"/>
      <c r="OG449" s="4"/>
      <c r="OH449" s="4"/>
      <c r="OI449" s="4"/>
      <c r="OJ449" s="4"/>
      <c r="OK449" s="4"/>
      <c r="OL449" s="4"/>
      <c r="OM449" s="4"/>
      <c r="ON449" s="4"/>
      <c r="OO449" s="4"/>
      <c r="OP449" s="4"/>
      <c r="OQ449" s="4"/>
      <c r="OR449" s="4"/>
      <c r="OS449" s="4"/>
      <c r="OT449" s="4"/>
      <c r="OU449" s="4"/>
      <c r="OV449" s="4"/>
      <c r="OW449" s="4"/>
      <c r="OX449" s="4"/>
      <c r="OY449" s="4"/>
      <c r="OZ449" s="4"/>
      <c r="PA449" s="4"/>
      <c r="PB449" s="4"/>
      <c r="PC449" s="4"/>
      <c r="PD449" s="4"/>
      <c r="PE449" s="4"/>
      <c r="PF449" s="4"/>
      <c r="PG449" s="4"/>
      <c r="PH449" s="4"/>
      <c r="PI449" s="4"/>
      <c r="PJ449" s="4"/>
      <c r="PK449" s="4"/>
      <c r="PL449" s="4"/>
      <c r="PM449" s="4"/>
      <c r="PN449" s="4"/>
      <c r="PO449" s="4"/>
      <c r="PP449" s="4"/>
      <c r="PQ449" s="4"/>
      <c r="PR449" s="4"/>
      <c r="PS449" s="4"/>
      <c r="PT449" s="4"/>
      <c r="PU449" s="4"/>
      <c r="PV449" s="4"/>
      <c r="PW449" s="4"/>
      <c r="PX449" s="4"/>
      <c r="PY449" s="4"/>
      <c r="PZ449" s="4"/>
      <c r="QA449" s="4"/>
      <c r="QB449" s="4"/>
      <c r="QC449" s="4"/>
      <c r="QD449" s="4"/>
      <c r="QE449" s="4"/>
      <c r="QF449" s="4"/>
      <c r="QG449" s="4"/>
      <c r="QH449" s="4"/>
      <c r="QI449" s="4"/>
      <c r="QJ449" s="4"/>
      <c r="QK449" s="4"/>
      <c r="QL449" s="4"/>
      <c r="QM449" s="4"/>
      <c r="QN449" s="4"/>
      <c r="QO449" s="4"/>
      <c r="QP449" s="4"/>
      <c r="QQ449" s="4"/>
      <c r="QR449" s="4"/>
      <c r="QS449" s="4"/>
      <c r="QT449" s="4"/>
      <c r="QU449" s="4"/>
      <c r="QV449" s="4"/>
      <c r="QW449" s="4"/>
      <c r="QX449" s="4"/>
      <c r="QY449" s="4"/>
      <c r="QZ449" s="4"/>
      <c r="RA449" s="4"/>
      <c r="RB449" s="4"/>
      <c r="RC449" s="4"/>
      <c r="RD449" s="4"/>
      <c r="RE449" s="4"/>
      <c r="RF449" s="4"/>
      <c r="RG449" s="4"/>
      <c r="RH449" s="4"/>
      <c r="RI449" s="4"/>
      <c r="RJ449" s="4"/>
      <c r="RK449" s="4"/>
    </row>
    <row r="450" ht="13.75" spans="1:479">
      <c r="A450" s="88" t="s">
        <v>12460</v>
      </c>
      <c r="B450" s="88" t="s">
        <v>12461</v>
      </c>
      <c r="C450" s="88" t="s">
        <v>852</v>
      </c>
      <c r="D450" s="169" t="s">
        <v>494</v>
      </c>
      <c r="E450" s="88">
        <v>2</v>
      </c>
      <c r="F450" s="88">
        <v>201</v>
      </c>
      <c r="G450" s="170">
        <f t="shared" si="7"/>
        <v>402</v>
      </c>
      <c r="H450" s="94"/>
      <c r="I450" s="95"/>
      <c r="J450" s="160"/>
      <c r="K450" s="160"/>
      <c r="L450" s="160"/>
      <c r="M450" s="161"/>
      <c r="N450" s="94"/>
      <c r="O450" s="95"/>
      <c r="P450" s="95"/>
      <c r="Q450" s="95"/>
      <c r="R450" s="97"/>
      <c r="S450" s="91"/>
      <c r="T450" s="92"/>
      <c r="U450" s="113"/>
      <c r="V450" s="92"/>
      <c r="W450" s="92"/>
      <c r="X450" s="93"/>
      <c r="Y450" s="94"/>
      <c r="Z450" s="96"/>
      <c r="AA450" s="96"/>
      <c r="AB450" s="95"/>
      <c r="AC450" s="95"/>
      <c r="AD450" s="97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  <c r="AP450" s="94"/>
      <c r="AQ450" s="94"/>
      <c r="AR450" s="94"/>
      <c r="AS450" s="96"/>
      <c r="AT450" s="96"/>
      <c r="AU450" s="96"/>
      <c r="AV450" s="95"/>
      <c r="AW450" s="95"/>
      <c r="AX450" s="97"/>
      <c r="AY450" s="97"/>
      <c r="AZ450" s="97"/>
      <c r="BA450" s="97"/>
      <c r="BB450" s="97"/>
      <c r="BC450" s="98" t="s">
        <v>12281</v>
      </c>
      <c r="BD450" s="98"/>
      <c r="BE450" s="98"/>
      <c r="BF450" s="100"/>
      <c r="BG450" s="103"/>
      <c r="BH450" s="103"/>
      <c r="BI450" s="103"/>
      <c r="BJ450" s="98"/>
      <c r="BK450" s="98"/>
      <c r="BL450" s="98"/>
      <c r="BM450" s="98"/>
      <c r="BN450" s="98"/>
      <c r="BO450" s="4"/>
      <c r="BP450" s="4"/>
      <c r="BQ450" s="4"/>
      <c r="BR450" s="4"/>
      <c r="BS450" s="4"/>
      <c r="BT450" s="98"/>
      <c r="BU450" s="98"/>
      <c r="BV450" s="98"/>
      <c r="BW450" s="98"/>
      <c r="BX450" s="98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  <c r="JW450" s="4"/>
      <c r="JX450" s="4"/>
      <c r="JY450" s="4"/>
      <c r="JZ450" s="4"/>
      <c r="KA450" s="4"/>
      <c r="KB450" s="4"/>
      <c r="KC450" s="4"/>
      <c r="KD450" s="4"/>
      <c r="KE450" s="4"/>
      <c r="KF450" s="4"/>
      <c r="KG450" s="4"/>
      <c r="KH450" s="4"/>
      <c r="KI450" s="4"/>
      <c r="KJ450" s="4"/>
      <c r="KK450" s="4"/>
      <c r="KL450" s="4"/>
      <c r="KM450" s="4"/>
      <c r="KN450" s="4"/>
      <c r="KO450" s="4"/>
      <c r="KP450" s="4"/>
      <c r="KQ450" s="4"/>
      <c r="KR450" s="4"/>
      <c r="KS450" s="4"/>
      <c r="KT450" s="4"/>
      <c r="KU450" s="4"/>
      <c r="KV450" s="4"/>
      <c r="KW450" s="4"/>
      <c r="KX450" s="4"/>
      <c r="KY450" s="4"/>
      <c r="KZ450" s="4"/>
      <c r="LA450" s="4"/>
      <c r="LB450" s="4"/>
      <c r="LC450" s="4"/>
      <c r="LD450" s="4"/>
      <c r="LE450" s="4"/>
      <c r="LF450" s="4"/>
      <c r="LG450" s="4"/>
      <c r="LH450" s="4"/>
      <c r="LI450" s="4"/>
      <c r="LJ450" s="4"/>
      <c r="LK450" s="4"/>
      <c r="LL450" s="4"/>
      <c r="LM450" s="4"/>
      <c r="LN450" s="4"/>
      <c r="LO450" s="4"/>
      <c r="LP450" s="4"/>
      <c r="LQ450" s="4"/>
      <c r="LR450" s="4"/>
      <c r="LS450" s="4"/>
      <c r="LT450" s="4"/>
      <c r="LU450" s="4"/>
      <c r="LV450" s="4"/>
      <c r="LW450" s="4"/>
      <c r="LX450" s="4"/>
      <c r="LY450" s="4"/>
      <c r="LZ450" s="4"/>
      <c r="MA450" s="4"/>
      <c r="MB450" s="4"/>
      <c r="MC450" s="4"/>
      <c r="MD450" s="4"/>
      <c r="ME450" s="4"/>
      <c r="MF450" s="4"/>
      <c r="MG450" s="4"/>
      <c r="MH450" s="4"/>
      <c r="MI450" s="4"/>
      <c r="MJ450" s="4"/>
      <c r="MK450" s="4"/>
      <c r="ML450" s="4"/>
      <c r="MM450" s="4"/>
      <c r="MN450" s="4"/>
      <c r="MO450" s="4"/>
      <c r="MP450" s="4"/>
      <c r="MQ450" s="4"/>
      <c r="MR450" s="4"/>
      <c r="MS450" s="4"/>
      <c r="MT450" s="4"/>
      <c r="MU450" s="4"/>
      <c r="MV450" s="4"/>
      <c r="MW450" s="4"/>
      <c r="MX450" s="4"/>
      <c r="MY450" s="4"/>
      <c r="MZ450" s="4"/>
      <c r="NA450" s="4"/>
      <c r="NB450" s="4"/>
      <c r="NC450" s="4"/>
      <c r="ND450" s="4"/>
      <c r="NE450" s="4"/>
      <c r="NF450" s="4"/>
      <c r="NG450" s="4"/>
      <c r="NH450" s="4"/>
      <c r="NI450" s="4"/>
      <c r="NJ450" s="4"/>
      <c r="NK450" s="4"/>
      <c r="NL450" s="4"/>
      <c r="NM450" s="4"/>
      <c r="NN450" s="4"/>
      <c r="NO450" s="4"/>
      <c r="NP450" s="4"/>
      <c r="NQ450" s="4"/>
      <c r="NR450" s="4"/>
      <c r="NS450" s="4"/>
      <c r="NT450" s="4"/>
      <c r="NU450" s="4"/>
      <c r="NV450" s="4"/>
      <c r="NW450" s="4"/>
      <c r="NX450" s="4"/>
      <c r="NY450" s="4"/>
      <c r="NZ450" s="4"/>
      <c r="OA450" s="4"/>
      <c r="OB450" s="4"/>
      <c r="OC450" s="4"/>
      <c r="OD450" s="4"/>
      <c r="OE450" s="4"/>
      <c r="OF450" s="4"/>
      <c r="OG450" s="4"/>
      <c r="OH450" s="4"/>
      <c r="OI450" s="4"/>
      <c r="OJ450" s="4"/>
      <c r="OK450" s="4"/>
      <c r="OL450" s="4"/>
      <c r="OM450" s="4"/>
      <c r="ON450" s="4"/>
      <c r="OO450" s="4"/>
      <c r="OP450" s="4"/>
      <c r="OQ450" s="4"/>
      <c r="OR450" s="4"/>
      <c r="OS450" s="4"/>
      <c r="OT450" s="4"/>
      <c r="OU450" s="4"/>
      <c r="OV450" s="4"/>
      <c r="OW450" s="4"/>
      <c r="OX450" s="4"/>
      <c r="OY450" s="4"/>
      <c r="OZ450" s="4"/>
      <c r="PA450" s="4"/>
      <c r="PB450" s="4"/>
      <c r="PC450" s="4"/>
      <c r="PD450" s="4"/>
      <c r="PE450" s="4"/>
      <c r="PF450" s="4"/>
      <c r="PG450" s="4"/>
      <c r="PH450" s="4"/>
      <c r="PI450" s="4"/>
      <c r="PJ450" s="4"/>
      <c r="PK450" s="4"/>
      <c r="PL450" s="4"/>
      <c r="PM450" s="4"/>
      <c r="PN450" s="4"/>
      <c r="PO450" s="4"/>
      <c r="PP450" s="4"/>
      <c r="PQ450" s="4"/>
      <c r="PR450" s="4"/>
      <c r="PS450" s="4"/>
      <c r="PT450" s="4"/>
      <c r="PU450" s="4"/>
      <c r="PV450" s="4"/>
      <c r="PW450" s="4"/>
      <c r="PX450" s="4"/>
      <c r="PY450" s="4"/>
      <c r="PZ450" s="4"/>
      <c r="QA450" s="4"/>
      <c r="QB450" s="4"/>
      <c r="QC450" s="4"/>
      <c r="QD450" s="4"/>
      <c r="QE450" s="4"/>
      <c r="QF450" s="4"/>
      <c r="QG450" s="4"/>
      <c r="QH450" s="4"/>
      <c r="QI450" s="4"/>
      <c r="QJ450" s="4"/>
      <c r="QK450" s="4"/>
      <c r="QL450" s="4"/>
      <c r="QM450" s="4"/>
      <c r="QN450" s="4"/>
      <c r="QO450" s="4"/>
      <c r="QP450" s="4"/>
      <c r="QQ450" s="4"/>
      <c r="QR450" s="4"/>
      <c r="QS450" s="4"/>
      <c r="QT450" s="4"/>
      <c r="QU450" s="4"/>
      <c r="QV450" s="4"/>
      <c r="QW450" s="4"/>
      <c r="QX450" s="4"/>
      <c r="QY450" s="4"/>
      <c r="QZ450" s="4"/>
      <c r="RA450" s="4"/>
      <c r="RB450" s="4"/>
      <c r="RC450" s="4"/>
      <c r="RD450" s="4"/>
      <c r="RE450" s="4"/>
      <c r="RF450" s="4"/>
      <c r="RG450" s="4"/>
      <c r="RH450" s="4"/>
      <c r="RI450" s="4"/>
      <c r="RJ450" s="4"/>
      <c r="RK450" s="4"/>
    </row>
    <row r="451" ht="13.75" spans="1:479">
      <c r="A451" s="88" t="s">
        <v>12460</v>
      </c>
      <c r="B451" s="88" t="s">
        <v>12461</v>
      </c>
      <c r="C451" s="88" t="s">
        <v>9472</v>
      </c>
      <c r="D451" s="169" t="s">
        <v>12266</v>
      </c>
      <c r="E451" s="88">
        <v>2</v>
      </c>
      <c r="F451" s="88">
        <v>732</v>
      </c>
      <c r="G451" s="170">
        <f t="shared" si="7"/>
        <v>1464</v>
      </c>
      <c r="H451" s="94"/>
      <c r="I451" s="95"/>
      <c r="J451" s="160"/>
      <c r="K451" s="160"/>
      <c r="L451" s="160"/>
      <c r="M451" s="161"/>
      <c r="N451" s="94"/>
      <c r="O451" s="95"/>
      <c r="P451" s="95"/>
      <c r="Q451" s="95"/>
      <c r="R451" s="97"/>
      <c r="S451" s="91"/>
      <c r="T451" s="92"/>
      <c r="U451" s="113"/>
      <c r="V451" s="92"/>
      <c r="W451" s="92"/>
      <c r="X451" s="93"/>
      <c r="Y451" s="94"/>
      <c r="Z451" s="96"/>
      <c r="AA451" s="96"/>
      <c r="AB451" s="95"/>
      <c r="AC451" s="95"/>
      <c r="AD451" s="97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  <c r="AO451" s="94"/>
      <c r="AP451" s="94"/>
      <c r="AQ451" s="94"/>
      <c r="AR451" s="94"/>
      <c r="AS451" s="96"/>
      <c r="AT451" s="96"/>
      <c r="AU451" s="96"/>
      <c r="AV451" s="95"/>
      <c r="AW451" s="95"/>
      <c r="AX451" s="97"/>
      <c r="AY451" s="97"/>
      <c r="AZ451" s="97"/>
      <c r="BA451" s="97"/>
      <c r="BB451" s="97"/>
      <c r="BC451" s="98" t="s">
        <v>12279</v>
      </c>
      <c r="BD451" s="98"/>
      <c r="BE451" s="98"/>
      <c r="BF451" s="100"/>
      <c r="BG451" s="103"/>
      <c r="BH451" s="103"/>
      <c r="BI451" s="103"/>
      <c r="BJ451" s="98"/>
      <c r="BK451" s="98"/>
      <c r="BL451" s="98"/>
      <c r="BM451" s="98"/>
      <c r="BN451" s="98"/>
      <c r="BO451" s="4"/>
      <c r="BP451" s="4"/>
      <c r="BQ451" s="4"/>
      <c r="BR451" s="4"/>
      <c r="BS451" s="4"/>
      <c r="BT451" s="98"/>
      <c r="BU451" s="98"/>
      <c r="BV451" s="98"/>
      <c r="BW451" s="98"/>
      <c r="BX451" s="98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  <c r="JW451" s="4"/>
      <c r="JX451" s="4"/>
      <c r="JY451" s="4"/>
      <c r="JZ451" s="4"/>
      <c r="KA451" s="4"/>
      <c r="KB451" s="4"/>
      <c r="KC451" s="4"/>
      <c r="KD451" s="4"/>
      <c r="KE451" s="4"/>
      <c r="KF451" s="4"/>
      <c r="KG451" s="4"/>
      <c r="KH451" s="4"/>
      <c r="KI451" s="4"/>
      <c r="KJ451" s="4"/>
      <c r="KK451" s="4"/>
      <c r="KL451" s="4"/>
      <c r="KM451" s="4"/>
      <c r="KN451" s="4"/>
      <c r="KO451" s="4"/>
      <c r="KP451" s="4"/>
      <c r="KQ451" s="4"/>
      <c r="KR451" s="4"/>
      <c r="KS451" s="4"/>
      <c r="KT451" s="4"/>
      <c r="KU451" s="4"/>
      <c r="KV451" s="4"/>
      <c r="KW451" s="4"/>
      <c r="KX451" s="4"/>
      <c r="KY451" s="4"/>
      <c r="KZ451" s="4"/>
      <c r="LA451" s="4"/>
      <c r="LB451" s="4"/>
      <c r="LC451" s="4"/>
      <c r="LD451" s="4"/>
      <c r="LE451" s="4"/>
      <c r="LF451" s="4"/>
      <c r="LG451" s="4"/>
      <c r="LH451" s="4"/>
      <c r="LI451" s="4"/>
      <c r="LJ451" s="4"/>
      <c r="LK451" s="4"/>
      <c r="LL451" s="4"/>
      <c r="LM451" s="4"/>
      <c r="LN451" s="4"/>
      <c r="LO451" s="4"/>
      <c r="LP451" s="4"/>
      <c r="LQ451" s="4"/>
      <c r="LR451" s="4"/>
      <c r="LS451" s="4"/>
      <c r="LT451" s="4"/>
      <c r="LU451" s="4"/>
      <c r="LV451" s="4"/>
      <c r="LW451" s="4"/>
      <c r="LX451" s="4"/>
      <c r="LY451" s="4"/>
      <c r="LZ451" s="4"/>
      <c r="MA451" s="4"/>
      <c r="MB451" s="4"/>
      <c r="MC451" s="4"/>
      <c r="MD451" s="4"/>
      <c r="ME451" s="4"/>
      <c r="MF451" s="4"/>
      <c r="MG451" s="4"/>
      <c r="MH451" s="4"/>
      <c r="MI451" s="4"/>
      <c r="MJ451" s="4"/>
      <c r="MK451" s="4"/>
      <c r="ML451" s="4"/>
      <c r="MM451" s="4"/>
      <c r="MN451" s="4"/>
      <c r="MO451" s="4"/>
      <c r="MP451" s="4"/>
      <c r="MQ451" s="4"/>
      <c r="MR451" s="4"/>
      <c r="MS451" s="4"/>
      <c r="MT451" s="4"/>
      <c r="MU451" s="4"/>
      <c r="MV451" s="4"/>
      <c r="MW451" s="4"/>
      <c r="MX451" s="4"/>
      <c r="MY451" s="4"/>
      <c r="MZ451" s="4"/>
      <c r="NA451" s="4"/>
      <c r="NB451" s="4"/>
      <c r="NC451" s="4"/>
      <c r="ND451" s="4"/>
      <c r="NE451" s="4"/>
      <c r="NF451" s="4"/>
      <c r="NG451" s="4"/>
      <c r="NH451" s="4"/>
      <c r="NI451" s="4"/>
      <c r="NJ451" s="4"/>
      <c r="NK451" s="4"/>
      <c r="NL451" s="4"/>
      <c r="NM451" s="4"/>
      <c r="NN451" s="4"/>
      <c r="NO451" s="4"/>
      <c r="NP451" s="4"/>
      <c r="NQ451" s="4"/>
      <c r="NR451" s="4"/>
      <c r="NS451" s="4"/>
      <c r="NT451" s="4"/>
      <c r="NU451" s="4"/>
      <c r="NV451" s="4"/>
      <c r="NW451" s="4"/>
      <c r="NX451" s="4"/>
      <c r="NY451" s="4"/>
      <c r="NZ451" s="4"/>
      <c r="OA451" s="4"/>
      <c r="OB451" s="4"/>
      <c r="OC451" s="4"/>
      <c r="OD451" s="4"/>
      <c r="OE451" s="4"/>
      <c r="OF451" s="4"/>
      <c r="OG451" s="4"/>
      <c r="OH451" s="4"/>
      <c r="OI451" s="4"/>
      <c r="OJ451" s="4"/>
      <c r="OK451" s="4"/>
      <c r="OL451" s="4"/>
      <c r="OM451" s="4"/>
      <c r="ON451" s="4"/>
      <c r="OO451" s="4"/>
      <c r="OP451" s="4"/>
      <c r="OQ451" s="4"/>
      <c r="OR451" s="4"/>
      <c r="OS451" s="4"/>
      <c r="OT451" s="4"/>
      <c r="OU451" s="4"/>
      <c r="OV451" s="4"/>
      <c r="OW451" s="4"/>
      <c r="OX451" s="4"/>
      <c r="OY451" s="4"/>
      <c r="OZ451" s="4"/>
      <c r="PA451" s="4"/>
      <c r="PB451" s="4"/>
      <c r="PC451" s="4"/>
      <c r="PD451" s="4"/>
      <c r="PE451" s="4"/>
      <c r="PF451" s="4"/>
      <c r="PG451" s="4"/>
      <c r="PH451" s="4"/>
      <c r="PI451" s="4"/>
      <c r="PJ451" s="4"/>
      <c r="PK451" s="4"/>
      <c r="PL451" s="4"/>
      <c r="PM451" s="4"/>
      <c r="PN451" s="4"/>
      <c r="PO451" s="4"/>
      <c r="PP451" s="4"/>
      <c r="PQ451" s="4"/>
      <c r="PR451" s="4"/>
      <c r="PS451" s="4"/>
      <c r="PT451" s="4"/>
      <c r="PU451" s="4"/>
      <c r="PV451" s="4"/>
      <c r="PW451" s="4"/>
      <c r="PX451" s="4"/>
      <c r="PY451" s="4"/>
      <c r="PZ451" s="4"/>
      <c r="QA451" s="4"/>
      <c r="QB451" s="4"/>
      <c r="QC451" s="4"/>
      <c r="QD451" s="4"/>
      <c r="QE451" s="4"/>
      <c r="QF451" s="4"/>
      <c r="QG451" s="4"/>
      <c r="QH451" s="4"/>
      <c r="QI451" s="4"/>
      <c r="QJ451" s="4"/>
      <c r="QK451" s="4"/>
      <c r="QL451" s="4"/>
      <c r="QM451" s="4"/>
      <c r="QN451" s="4"/>
      <c r="QO451" s="4"/>
      <c r="QP451" s="4"/>
      <c r="QQ451" s="4"/>
      <c r="QR451" s="4"/>
      <c r="QS451" s="4"/>
      <c r="QT451" s="4"/>
      <c r="QU451" s="4"/>
      <c r="QV451" s="4"/>
      <c r="QW451" s="4"/>
      <c r="QX451" s="4"/>
      <c r="QY451" s="4"/>
      <c r="QZ451" s="4"/>
      <c r="RA451" s="4"/>
      <c r="RB451" s="4"/>
      <c r="RC451" s="4"/>
      <c r="RD451" s="4"/>
      <c r="RE451" s="4"/>
      <c r="RF451" s="4"/>
      <c r="RG451" s="4"/>
      <c r="RH451" s="4"/>
      <c r="RI451" s="4"/>
      <c r="RJ451" s="4"/>
      <c r="RK451" s="4"/>
    </row>
    <row r="452" ht="13.75" spans="1:479">
      <c r="A452" s="88" t="s">
        <v>12460</v>
      </c>
      <c r="B452" s="88" t="s">
        <v>12461</v>
      </c>
      <c r="C452" s="88" t="s">
        <v>9472</v>
      </c>
      <c r="D452" s="169" t="s">
        <v>494</v>
      </c>
      <c r="E452" s="88">
        <v>2</v>
      </c>
      <c r="F452" s="88">
        <v>201</v>
      </c>
      <c r="G452" s="170">
        <f t="shared" si="7"/>
        <v>402</v>
      </c>
      <c r="H452" s="94"/>
      <c r="I452" s="95"/>
      <c r="J452" s="160"/>
      <c r="K452" s="160"/>
      <c r="L452" s="160"/>
      <c r="M452" s="161"/>
      <c r="N452" s="94"/>
      <c r="O452" s="95"/>
      <c r="P452" s="95"/>
      <c r="Q452" s="95"/>
      <c r="R452" s="97"/>
      <c r="S452" s="91"/>
      <c r="T452" s="92"/>
      <c r="U452" s="113"/>
      <c r="V452" s="92"/>
      <c r="W452" s="92"/>
      <c r="X452" s="93"/>
      <c r="Y452" s="94"/>
      <c r="Z452" s="96"/>
      <c r="AA452" s="96"/>
      <c r="AB452" s="95"/>
      <c r="AC452" s="95"/>
      <c r="AD452" s="97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  <c r="AP452" s="94"/>
      <c r="AQ452" s="94"/>
      <c r="AR452" s="94"/>
      <c r="AS452" s="96"/>
      <c r="AT452" s="96"/>
      <c r="AU452" s="96"/>
      <c r="AV452" s="95"/>
      <c r="AW452" s="95"/>
      <c r="AX452" s="97"/>
      <c r="AY452" s="97"/>
      <c r="AZ452" s="97"/>
      <c r="BA452" s="97"/>
      <c r="BB452" s="97"/>
      <c r="BC452" s="98" t="s">
        <v>12281</v>
      </c>
      <c r="BD452" s="98"/>
      <c r="BE452" s="98"/>
      <c r="BF452" s="100"/>
      <c r="BG452" s="103"/>
      <c r="BH452" s="103"/>
      <c r="BI452" s="103"/>
      <c r="BJ452" s="98"/>
      <c r="BK452" s="98"/>
      <c r="BL452" s="98"/>
      <c r="BM452" s="98"/>
      <c r="BN452" s="98"/>
      <c r="BO452" s="4"/>
      <c r="BP452" s="4"/>
      <c r="BQ452" s="4"/>
      <c r="BR452" s="4"/>
      <c r="BS452" s="4"/>
      <c r="BT452" s="98"/>
      <c r="BU452" s="98"/>
      <c r="BV452" s="98"/>
      <c r="BW452" s="98"/>
      <c r="BX452" s="98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  <c r="JW452" s="4"/>
      <c r="JX452" s="4"/>
      <c r="JY452" s="4"/>
      <c r="JZ452" s="4"/>
      <c r="KA452" s="4"/>
      <c r="KB452" s="4"/>
      <c r="KC452" s="4"/>
      <c r="KD452" s="4"/>
      <c r="KE452" s="4"/>
      <c r="KF452" s="4"/>
      <c r="KG452" s="4"/>
      <c r="KH452" s="4"/>
      <c r="KI452" s="4"/>
      <c r="KJ452" s="4"/>
      <c r="KK452" s="4"/>
      <c r="KL452" s="4"/>
      <c r="KM452" s="4"/>
      <c r="KN452" s="4"/>
      <c r="KO452" s="4"/>
      <c r="KP452" s="4"/>
      <c r="KQ452" s="4"/>
      <c r="KR452" s="4"/>
      <c r="KS452" s="4"/>
      <c r="KT452" s="4"/>
      <c r="KU452" s="4"/>
      <c r="KV452" s="4"/>
      <c r="KW452" s="4"/>
      <c r="KX452" s="4"/>
      <c r="KY452" s="4"/>
      <c r="KZ452" s="4"/>
      <c r="LA452" s="4"/>
      <c r="LB452" s="4"/>
      <c r="LC452" s="4"/>
      <c r="LD452" s="4"/>
      <c r="LE452" s="4"/>
      <c r="LF452" s="4"/>
      <c r="LG452" s="4"/>
      <c r="LH452" s="4"/>
      <c r="LI452" s="4"/>
      <c r="LJ452" s="4"/>
      <c r="LK452" s="4"/>
      <c r="LL452" s="4"/>
      <c r="LM452" s="4"/>
      <c r="LN452" s="4"/>
      <c r="LO452" s="4"/>
      <c r="LP452" s="4"/>
      <c r="LQ452" s="4"/>
      <c r="LR452" s="4"/>
      <c r="LS452" s="4"/>
      <c r="LT452" s="4"/>
      <c r="LU452" s="4"/>
      <c r="LV452" s="4"/>
      <c r="LW452" s="4"/>
      <c r="LX452" s="4"/>
      <c r="LY452" s="4"/>
      <c r="LZ452" s="4"/>
      <c r="MA452" s="4"/>
      <c r="MB452" s="4"/>
      <c r="MC452" s="4"/>
      <c r="MD452" s="4"/>
      <c r="ME452" s="4"/>
      <c r="MF452" s="4"/>
      <c r="MG452" s="4"/>
      <c r="MH452" s="4"/>
      <c r="MI452" s="4"/>
      <c r="MJ452" s="4"/>
      <c r="MK452" s="4"/>
      <c r="ML452" s="4"/>
      <c r="MM452" s="4"/>
      <c r="MN452" s="4"/>
      <c r="MO452" s="4"/>
      <c r="MP452" s="4"/>
      <c r="MQ452" s="4"/>
      <c r="MR452" s="4"/>
      <c r="MS452" s="4"/>
      <c r="MT452" s="4"/>
      <c r="MU452" s="4"/>
      <c r="MV452" s="4"/>
      <c r="MW452" s="4"/>
      <c r="MX452" s="4"/>
      <c r="MY452" s="4"/>
      <c r="MZ452" s="4"/>
      <c r="NA452" s="4"/>
      <c r="NB452" s="4"/>
      <c r="NC452" s="4"/>
      <c r="ND452" s="4"/>
      <c r="NE452" s="4"/>
      <c r="NF452" s="4"/>
      <c r="NG452" s="4"/>
      <c r="NH452" s="4"/>
      <c r="NI452" s="4"/>
      <c r="NJ452" s="4"/>
      <c r="NK452" s="4"/>
      <c r="NL452" s="4"/>
      <c r="NM452" s="4"/>
      <c r="NN452" s="4"/>
      <c r="NO452" s="4"/>
      <c r="NP452" s="4"/>
      <c r="NQ452" s="4"/>
      <c r="NR452" s="4"/>
      <c r="NS452" s="4"/>
      <c r="NT452" s="4"/>
      <c r="NU452" s="4"/>
      <c r="NV452" s="4"/>
      <c r="NW452" s="4"/>
      <c r="NX452" s="4"/>
      <c r="NY452" s="4"/>
      <c r="NZ452" s="4"/>
      <c r="OA452" s="4"/>
      <c r="OB452" s="4"/>
      <c r="OC452" s="4"/>
      <c r="OD452" s="4"/>
      <c r="OE452" s="4"/>
      <c r="OF452" s="4"/>
      <c r="OG452" s="4"/>
      <c r="OH452" s="4"/>
      <c r="OI452" s="4"/>
      <c r="OJ452" s="4"/>
      <c r="OK452" s="4"/>
      <c r="OL452" s="4"/>
      <c r="OM452" s="4"/>
      <c r="ON452" s="4"/>
      <c r="OO452" s="4"/>
      <c r="OP452" s="4"/>
      <c r="OQ452" s="4"/>
      <c r="OR452" s="4"/>
      <c r="OS452" s="4"/>
      <c r="OT452" s="4"/>
      <c r="OU452" s="4"/>
      <c r="OV452" s="4"/>
      <c r="OW452" s="4"/>
      <c r="OX452" s="4"/>
      <c r="OY452" s="4"/>
      <c r="OZ452" s="4"/>
      <c r="PA452" s="4"/>
      <c r="PB452" s="4"/>
      <c r="PC452" s="4"/>
      <c r="PD452" s="4"/>
      <c r="PE452" s="4"/>
      <c r="PF452" s="4"/>
      <c r="PG452" s="4"/>
      <c r="PH452" s="4"/>
      <c r="PI452" s="4"/>
      <c r="PJ452" s="4"/>
      <c r="PK452" s="4"/>
      <c r="PL452" s="4"/>
      <c r="PM452" s="4"/>
      <c r="PN452" s="4"/>
      <c r="PO452" s="4"/>
      <c r="PP452" s="4"/>
      <c r="PQ452" s="4"/>
      <c r="PR452" s="4"/>
      <c r="PS452" s="4"/>
      <c r="PT452" s="4"/>
      <c r="PU452" s="4"/>
      <c r="PV452" s="4"/>
      <c r="PW452" s="4"/>
      <c r="PX452" s="4"/>
      <c r="PY452" s="4"/>
      <c r="PZ452" s="4"/>
      <c r="QA452" s="4"/>
      <c r="QB452" s="4"/>
      <c r="QC452" s="4"/>
      <c r="QD452" s="4"/>
      <c r="QE452" s="4"/>
      <c r="QF452" s="4"/>
      <c r="QG452" s="4"/>
      <c r="QH452" s="4"/>
      <c r="QI452" s="4"/>
      <c r="QJ452" s="4"/>
      <c r="QK452" s="4"/>
      <c r="QL452" s="4"/>
      <c r="QM452" s="4"/>
      <c r="QN452" s="4"/>
      <c r="QO452" s="4"/>
      <c r="QP452" s="4"/>
      <c r="QQ452" s="4"/>
      <c r="QR452" s="4"/>
      <c r="QS452" s="4"/>
      <c r="QT452" s="4"/>
      <c r="QU452" s="4"/>
      <c r="QV452" s="4"/>
      <c r="QW452" s="4"/>
      <c r="QX452" s="4"/>
      <c r="QY452" s="4"/>
      <c r="QZ452" s="4"/>
      <c r="RA452" s="4"/>
      <c r="RB452" s="4"/>
      <c r="RC452" s="4"/>
      <c r="RD452" s="4"/>
      <c r="RE452" s="4"/>
      <c r="RF452" s="4"/>
      <c r="RG452" s="4"/>
      <c r="RH452" s="4"/>
      <c r="RI452" s="4"/>
      <c r="RJ452" s="4"/>
      <c r="RK452" s="4"/>
    </row>
    <row r="453" ht="13.75" spans="1:479">
      <c r="A453" s="88" t="s">
        <v>12460</v>
      </c>
      <c r="B453" s="88" t="s">
        <v>12461</v>
      </c>
      <c r="C453" s="88" t="s">
        <v>9466</v>
      </c>
      <c r="D453" s="169" t="s">
        <v>12266</v>
      </c>
      <c r="E453" s="88">
        <v>2</v>
      </c>
      <c r="F453" s="88">
        <v>737</v>
      </c>
      <c r="G453" s="170">
        <f t="shared" si="7"/>
        <v>1474</v>
      </c>
      <c r="H453" s="94"/>
      <c r="I453" s="95"/>
      <c r="J453" s="160"/>
      <c r="K453" s="160"/>
      <c r="L453" s="160"/>
      <c r="M453" s="161"/>
      <c r="N453" s="94"/>
      <c r="O453" s="95"/>
      <c r="P453" s="95"/>
      <c r="Q453" s="95"/>
      <c r="R453" s="97"/>
      <c r="S453" s="91"/>
      <c r="T453" s="92"/>
      <c r="U453" s="113"/>
      <c r="V453" s="92"/>
      <c r="W453" s="92"/>
      <c r="X453" s="93"/>
      <c r="Y453" s="94"/>
      <c r="Z453" s="96"/>
      <c r="AA453" s="96"/>
      <c r="AB453" s="95"/>
      <c r="AC453" s="95"/>
      <c r="AD453" s="97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  <c r="AO453" s="94"/>
      <c r="AP453" s="94"/>
      <c r="AQ453" s="94"/>
      <c r="AR453" s="94"/>
      <c r="AS453" s="96"/>
      <c r="AT453" s="96"/>
      <c r="AU453" s="96"/>
      <c r="AV453" s="95"/>
      <c r="AW453" s="95"/>
      <c r="AX453" s="97"/>
      <c r="AY453" s="97"/>
      <c r="AZ453" s="97"/>
      <c r="BA453" s="97"/>
      <c r="BB453" s="97"/>
      <c r="BC453" s="98" t="s">
        <v>12279</v>
      </c>
      <c r="BD453" s="98"/>
      <c r="BE453" s="98"/>
      <c r="BF453" s="100"/>
      <c r="BG453" s="103"/>
      <c r="BH453" s="103"/>
      <c r="BI453" s="103"/>
      <c r="BJ453" s="98"/>
      <c r="BK453" s="98"/>
      <c r="BL453" s="98"/>
      <c r="BM453" s="98"/>
      <c r="BN453" s="98"/>
      <c r="BO453" s="4"/>
      <c r="BP453" s="4"/>
      <c r="BQ453" s="4"/>
      <c r="BR453" s="4"/>
      <c r="BS453" s="4"/>
      <c r="BT453" s="98"/>
      <c r="BU453" s="98"/>
      <c r="BV453" s="98"/>
      <c r="BW453" s="98"/>
      <c r="BX453" s="98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  <c r="JW453" s="4"/>
      <c r="JX453" s="4"/>
      <c r="JY453" s="4"/>
      <c r="JZ453" s="4"/>
      <c r="KA453" s="4"/>
      <c r="KB453" s="4"/>
      <c r="KC453" s="4"/>
      <c r="KD453" s="4"/>
      <c r="KE453" s="4"/>
      <c r="KF453" s="4"/>
      <c r="KG453" s="4"/>
      <c r="KH453" s="4"/>
      <c r="KI453" s="4"/>
      <c r="KJ453" s="4"/>
      <c r="KK453" s="4"/>
      <c r="KL453" s="4"/>
      <c r="KM453" s="4"/>
      <c r="KN453" s="4"/>
      <c r="KO453" s="4"/>
      <c r="KP453" s="4"/>
      <c r="KQ453" s="4"/>
      <c r="KR453" s="4"/>
      <c r="KS453" s="4"/>
      <c r="KT453" s="4"/>
      <c r="KU453" s="4"/>
      <c r="KV453" s="4"/>
      <c r="KW453" s="4"/>
      <c r="KX453" s="4"/>
      <c r="KY453" s="4"/>
      <c r="KZ453" s="4"/>
      <c r="LA453" s="4"/>
      <c r="LB453" s="4"/>
      <c r="LC453" s="4"/>
      <c r="LD453" s="4"/>
      <c r="LE453" s="4"/>
      <c r="LF453" s="4"/>
      <c r="LG453" s="4"/>
      <c r="LH453" s="4"/>
      <c r="LI453" s="4"/>
      <c r="LJ453" s="4"/>
      <c r="LK453" s="4"/>
      <c r="LL453" s="4"/>
      <c r="LM453" s="4"/>
      <c r="LN453" s="4"/>
      <c r="LO453" s="4"/>
      <c r="LP453" s="4"/>
      <c r="LQ453" s="4"/>
      <c r="LR453" s="4"/>
      <c r="LS453" s="4"/>
      <c r="LT453" s="4"/>
      <c r="LU453" s="4"/>
      <c r="LV453" s="4"/>
      <c r="LW453" s="4"/>
      <c r="LX453" s="4"/>
      <c r="LY453" s="4"/>
      <c r="LZ453" s="4"/>
      <c r="MA453" s="4"/>
      <c r="MB453" s="4"/>
      <c r="MC453" s="4"/>
      <c r="MD453" s="4"/>
      <c r="ME453" s="4"/>
      <c r="MF453" s="4"/>
      <c r="MG453" s="4"/>
      <c r="MH453" s="4"/>
      <c r="MI453" s="4"/>
      <c r="MJ453" s="4"/>
      <c r="MK453" s="4"/>
      <c r="ML453" s="4"/>
      <c r="MM453" s="4"/>
      <c r="MN453" s="4"/>
      <c r="MO453" s="4"/>
      <c r="MP453" s="4"/>
      <c r="MQ453" s="4"/>
      <c r="MR453" s="4"/>
      <c r="MS453" s="4"/>
      <c r="MT453" s="4"/>
      <c r="MU453" s="4"/>
      <c r="MV453" s="4"/>
      <c r="MW453" s="4"/>
      <c r="MX453" s="4"/>
      <c r="MY453" s="4"/>
      <c r="MZ453" s="4"/>
      <c r="NA453" s="4"/>
      <c r="NB453" s="4"/>
      <c r="NC453" s="4"/>
      <c r="ND453" s="4"/>
      <c r="NE453" s="4"/>
      <c r="NF453" s="4"/>
      <c r="NG453" s="4"/>
      <c r="NH453" s="4"/>
      <c r="NI453" s="4"/>
      <c r="NJ453" s="4"/>
      <c r="NK453" s="4"/>
      <c r="NL453" s="4"/>
      <c r="NM453" s="4"/>
      <c r="NN453" s="4"/>
      <c r="NO453" s="4"/>
      <c r="NP453" s="4"/>
      <c r="NQ453" s="4"/>
      <c r="NR453" s="4"/>
      <c r="NS453" s="4"/>
      <c r="NT453" s="4"/>
      <c r="NU453" s="4"/>
      <c r="NV453" s="4"/>
      <c r="NW453" s="4"/>
      <c r="NX453" s="4"/>
      <c r="NY453" s="4"/>
      <c r="NZ453" s="4"/>
      <c r="OA453" s="4"/>
      <c r="OB453" s="4"/>
      <c r="OC453" s="4"/>
      <c r="OD453" s="4"/>
      <c r="OE453" s="4"/>
      <c r="OF453" s="4"/>
      <c r="OG453" s="4"/>
      <c r="OH453" s="4"/>
      <c r="OI453" s="4"/>
      <c r="OJ453" s="4"/>
      <c r="OK453" s="4"/>
      <c r="OL453" s="4"/>
      <c r="OM453" s="4"/>
      <c r="ON453" s="4"/>
      <c r="OO453" s="4"/>
      <c r="OP453" s="4"/>
      <c r="OQ453" s="4"/>
      <c r="OR453" s="4"/>
      <c r="OS453" s="4"/>
      <c r="OT453" s="4"/>
      <c r="OU453" s="4"/>
      <c r="OV453" s="4"/>
      <c r="OW453" s="4"/>
      <c r="OX453" s="4"/>
      <c r="OY453" s="4"/>
      <c r="OZ453" s="4"/>
      <c r="PA453" s="4"/>
      <c r="PB453" s="4"/>
      <c r="PC453" s="4"/>
      <c r="PD453" s="4"/>
      <c r="PE453" s="4"/>
      <c r="PF453" s="4"/>
      <c r="PG453" s="4"/>
      <c r="PH453" s="4"/>
      <c r="PI453" s="4"/>
      <c r="PJ453" s="4"/>
      <c r="PK453" s="4"/>
      <c r="PL453" s="4"/>
      <c r="PM453" s="4"/>
      <c r="PN453" s="4"/>
      <c r="PO453" s="4"/>
      <c r="PP453" s="4"/>
      <c r="PQ453" s="4"/>
      <c r="PR453" s="4"/>
      <c r="PS453" s="4"/>
      <c r="PT453" s="4"/>
      <c r="PU453" s="4"/>
      <c r="PV453" s="4"/>
      <c r="PW453" s="4"/>
      <c r="PX453" s="4"/>
      <c r="PY453" s="4"/>
      <c r="PZ453" s="4"/>
      <c r="QA453" s="4"/>
      <c r="QB453" s="4"/>
      <c r="QC453" s="4"/>
      <c r="QD453" s="4"/>
      <c r="QE453" s="4"/>
      <c r="QF453" s="4"/>
      <c r="QG453" s="4"/>
      <c r="QH453" s="4"/>
      <c r="QI453" s="4"/>
      <c r="QJ453" s="4"/>
      <c r="QK453" s="4"/>
      <c r="QL453" s="4"/>
      <c r="QM453" s="4"/>
      <c r="QN453" s="4"/>
      <c r="QO453" s="4"/>
      <c r="QP453" s="4"/>
      <c r="QQ453" s="4"/>
      <c r="QR453" s="4"/>
      <c r="QS453" s="4"/>
      <c r="QT453" s="4"/>
      <c r="QU453" s="4"/>
      <c r="QV453" s="4"/>
      <c r="QW453" s="4"/>
      <c r="QX453" s="4"/>
      <c r="QY453" s="4"/>
      <c r="QZ453" s="4"/>
      <c r="RA453" s="4"/>
      <c r="RB453" s="4"/>
      <c r="RC453" s="4"/>
      <c r="RD453" s="4"/>
      <c r="RE453" s="4"/>
      <c r="RF453" s="4"/>
      <c r="RG453" s="4"/>
      <c r="RH453" s="4"/>
      <c r="RI453" s="4"/>
      <c r="RJ453" s="4"/>
      <c r="RK453" s="4"/>
    </row>
    <row r="454" ht="13.75" spans="1:479">
      <c r="A454" s="88" t="s">
        <v>12460</v>
      </c>
      <c r="B454" s="88" t="s">
        <v>12461</v>
      </c>
      <c r="C454" s="88" t="s">
        <v>9466</v>
      </c>
      <c r="D454" s="169" t="s">
        <v>494</v>
      </c>
      <c r="E454" s="88">
        <v>2</v>
      </c>
      <c r="F454" s="88">
        <v>202</v>
      </c>
      <c r="G454" s="170">
        <f t="shared" si="7"/>
        <v>404</v>
      </c>
      <c r="H454" s="94"/>
      <c r="I454" s="95"/>
      <c r="J454" s="160"/>
      <c r="K454" s="160"/>
      <c r="L454" s="160"/>
      <c r="M454" s="161"/>
      <c r="N454" s="94"/>
      <c r="O454" s="95"/>
      <c r="P454" s="95"/>
      <c r="Q454" s="95"/>
      <c r="R454" s="97"/>
      <c r="S454" s="91"/>
      <c r="T454" s="92"/>
      <c r="U454" s="113"/>
      <c r="V454" s="92"/>
      <c r="W454" s="92"/>
      <c r="X454" s="93"/>
      <c r="Y454" s="94"/>
      <c r="Z454" s="96"/>
      <c r="AA454" s="96"/>
      <c r="AB454" s="95"/>
      <c r="AC454" s="95"/>
      <c r="AD454" s="97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  <c r="AP454" s="94"/>
      <c r="AQ454" s="94"/>
      <c r="AR454" s="94"/>
      <c r="AS454" s="96"/>
      <c r="AT454" s="96"/>
      <c r="AU454" s="96"/>
      <c r="AV454" s="95"/>
      <c r="AW454" s="95"/>
      <c r="AX454" s="97"/>
      <c r="AY454" s="97"/>
      <c r="AZ454" s="97"/>
      <c r="BA454" s="97"/>
      <c r="BB454" s="97"/>
      <c r="BC454" s="98" t="s">
        <v>12281</v>
      </c>
      <c r="BD454" s="98"/>
      <c r="BE454" s="98"/>
      <c r="BF454" s="100"/>
      <c r="BG454" s="103"/>
      <c r="BH454" s="103"/>
      <c r="BI454" s="103"/>
      <c r="BJ454" s="98"/>
      <c r="BK454" s="98"/>
      <c r="BL454" s="98"/>
      <c r="BM454" s="98"/>
      <c r="BN454" s="98"/>
      <c r="BO454" s="4"/>
      <c r="BP454" s="4"/>
      <c r="BQ454" s="4"/>
      <c r="BR454" s="4"/>
      <c r="BS454" s="4"/>
      <c r="BT454" s="98"/>
      <c r="BU454" s="98"/>
      <c r="BV454" s="98"/>
      <c r="BW454" s="98"/>
      <c r="BX454" s="98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  <c r="JW454" s="4"/>
      <c r="JX454" s="4"/>
      <c r="JY454" s="4"/>
      <c r="JZ454" s="4"/>
      <c r="KA454" s="4"/>
      <c r="KB454" s="4"/>
      <c r="KC454" s="4"/>
      <c r="KD454" s="4"/>
      <c r="KE454" s="4"/>
      <c r="KF454" s="4"/>
      <c r="KG454" s="4"/>
      <c r="KH454" s="4"/>
      <c r="KI454" s="4"/>
      <c r="KJ454" s="4"/>
      <c r="KK454" s="4"/>
      <c r="KL454" s="4"/>
      <c r="KM454" s="4"/>
      <c r="KN454" s="4"/>
      <c r="KO454" s="4"/>
      <c r="KP454" s="4"/>
      <c r="KQ454" s="4"/>
      <c r="KR454" s="4"/>
      <c r="KS454" s="4"/>
      <c r="KT454" s="4"/>
      <c r="KU454" s="4"/>
      <c r="KV454" s="4"/>
      <c r="KW454" s="4"/>
      <c r="KX454" s="4"/>
      <c r="KY454" s="4"/>
      <c r="KZ454" s="4"/>
      <c r="LA454" s="4"/>
      <c r="LB454" s="4"/>
      <c r="LC454" s="4"/>
      <c r="LD454" s="4"/>
      <c r="LE454" s="4"/>
      <c r="LF454" s="4"/>
      <c r="LG454" s="4"/>
      <c r="LH454" s="4"/>
      <c r="LI454" s="4"/>
      <c r="LJ454" s="4"/>
      <c r="LK454" s="4"/>
      <c r="LL454" s="4"/>
      <c r="LM454" s="4"/>
      <c r="LN454" s="4"/>
      <c r="LO454" s="4"/>
      <c r="LP454" s="4"/>
      <c r="LQ454" s="4"/>
      <c r="LR454" s="4"/>
      <c r="LS454" s="4"/>
      <c r="LT454" s="4"/>
      <c r="LU454" s="4"/>
      <c r="LV454" s="4"/>
      <c r="LW454" s="4"/>
      <c r="LX454" s="4"/>
      <c r="LY454" s="4"/>
      <c r="LZ454" s="4"/>
      <c r="MA454" s="4"/>
      <c r="MB454" s="4"/>
      <c r="MC454" s="4"/>
      <c r="MD454" s="4"/>
      <c r="ME454" s="4"/>
      <c r="MF454" s="4"/>
      <c r="MG454" s="4"/>
      <c r="MH454" s="4"/>
      <c r="MI454" s="4"/>
      <c r="MJ454" s="4"/>
      <c r="MK454" s="4"/>
      <c r="ML454" s="4"/>
      <c r="MM454" s="4"/>
      <c r="MN454" s="4"/>
      <c r="MO454" s="4"/>
      <c r="MP454" s="4"/>
      <c r="MQ454" s="4"/>
      <c r="MR454" s="4"/>
      <c r="MS454" s="4"/>
      <c r="MT454" s="4"/>
      <c r="MU454" s="4"/>
      <c r="MV454" s="4"/>
      <c r="MW454" s="4"/>
      <c r="MX454" s="4"/>
      <c r="MY454" s="4"/>
      <c r="MZ454" s="4"/>
      <c r="NA454" s="4"/>
      <c r="NB454" s="4"/>
      <c r="NC454" s="4"/>
      <c r="ND454" s="4"/>
      <c r="NE454" s="4"/>
      <c r="NF454" s="4"/>
      <c r="NG454" s="4"/>
      <c r="NH454" s="4"/>
      <c r="NI454" s="4"/>
      <c r="NJ454" s="4"/>
      <c r="NK454" s="4"/>
      <c r="NL454" s="4"/>
      <c r="NM454" s="4"/>
      <c r="NN454" s="4"/>
      <c r="NO454" s="4"/>
      <c r="NP454" s="4"/>
      <c r="NQ454" s="4"/>
      <c r="NR454" s="4"/>
      <c r="NS454" s="4"/>
      <c r="NT454" s="4"/>
      <c r="NU454" s="4"/>
      <c r="NV454" s="4"/>
      <c r="NW454" s="4"/>
      <c r="NX454" s="4"/>
      <c r="NY454" s="4"/>
      <c r="NZ454" s="4"/>
      <c r="OA454" s="4"/>
      <c r="OB454" s="4"/>
      <c r="OC454" s="4"/>
      <c r="OD454" s="4"/>
      <c r="OE454" s="4"/>
      <c r="OF454" s="4"/>
      <c r="OG454" s="4"/>
      <c r="OH454" s="4"/>
      <c r="OI454" s="4"/>
      <c r="OJ454" s="4"/>
      <c r="OK454" s="4"/>
      <c r="OL454" s="4"/>
      <c r="OM454" s="4"/>
      <c r="ON454" s="4"/>
      <c r="OO454" s="4"/>
      <c r="OP454" s="4"/>
      <c r="OQ454" s="4"/>
      <c r="OR454" s="4"/>
      <c r="OS454" s="4"/>
      <c r="OT454" s="4"/>
      <c r="OU454" s="4"/>
      <c r="OV454" s="4"/>
      <c r="OW454" s="4"/>
      <c r="OX454" s="4"/>
      <c r="OY454" s="4"/>
      <c r="OZ454" s="4"/>
      <c r="PA454" s="4"/>
      <c r="PB454" s="4"/>
      <c r="PC454" s="4"/>
      <c r="PD454" s="4"/>
      <c r="PE454" s="4"/>
      <c r="PF454" s="4"/>
      <c r="PG454" s="4"/>
      <c r="PH454" s="4"/>
      <c r="PI454" s="4"/>
      <c r="PJ454" s="4"/>
      <c r="PK454" s="4"/>
      <c r="PL454" s="4"/>
      <c r="PM454" s="4"/>
      <c r="PN454" s="4"/>
      <c r="PO454" s="4"/>
      <c r="PP454" s="4"/>
      <c r="PQ454" s="4"/>
      <c r="PR454" s="4"/>
      <c r="PS454" s="4"/>
      <c r="PT454" s="4"/>
      <c r="PU454" s="4"/>
      <c r="PV454" s="4"/>
      <c r="PW454" s="4"/>
      <c r="PX454" s="4"/>
      <c r="PY454" s="4"/>
      <c r="PZ454" s="4"/>
      <c r="QA454" s="4"/>
      <c r="QB454" s="4"/>
      <c r="QC454" s="4"/>
      <c r="QD454" s="4"/>
      <c r="QE454" s="4"/>
      <c r="QF454" s="4"/>
      <c r="QG454" s="4"/>
      <c r="QH454" s="4"/>
      <c r="QI454" s="4"/>
      <c r="QJ454" s="4"/>
      <c r="QK454" s="4"/>
      <c r="QL454" s="4"/>
      <c r="QM454" s="4"/>
      <c r="QN454" s="4"/>
      <c r="QO454" s="4"/>
      <c r="QP454" s="4"/>
      <c r="QQ454" s="4"/>
      <c r="QR454" s="4"/>
      <c r="QS454" s="4"/>
      <c r="QT454" s="4"/>
      <c r="QU454" s="4"/>
      <c r="QV454" s="4"/>
      <c r="QW454" s="4"/>
      <c r="QX454" s="4"/>
      <c r="QY454" s="4"/>
      <c r="QZ454" s="4"/>
      <c r="RA454" s="4"/>
      <c r="RB454" s="4"/>
      <c r="RC454" s="4"/>
      <c r="RD454" s="4"/>
      <c r="RE454" s="4"/>
      <c r="RF454" s="4"/>
      <c r="RG454" s="4"/>
      <c r="RH454" s="4"/>
      <c r="RI454" s="4"/>
      <c r="RJ454" s="4"/>
      <c r="RK454" s="4"/>
    </row>
    <row r="455" ht="13.75" spans="1:479">
      <c r="A455" s="88" t="s">
        <v>12462</v>
      </c>
      <c r="B455" s="88" t="s">
        <v>12461</v>
      </c>
      <c r="C455" s="88" t="s">
        <v>855</v>
      </c>
      <c r="D455" s="169" t="s">
        <v>12266</v>
      </c>
      <c r="E455" s="88">
        <v>2</v>
      </c>
      <c r="F455" s="88">
        <v>668</v>
      </c>
      <c r="G455" s="170">
        <f t="shared" si="7"/>
        <v>1336</v>
      </c>
      <c r="H455" s="94"/>
      <c r="I455" s="95"/>
      <c r="J455" s="160"/>
      <c r="K455" s="160"/>
      <c r="L455" s="160"/>
      <c r="M455" s="161"/>
      <c r="N455" s="94"/>
      <c r="O455" s="95"/>
      <c r="P455" s="95"/>
      <c r="Q455" s="95"/>
      <c r="R455" s="97"/>
      <c r="S455" s="91"/>
      <c r="T455" s="92"/>
      <c r="U455" s="113"/>
      <c r="V455" s="92"/>
      <c r="W455" s="92"/>
      <c r="X455" s="93"/>
      <c r="Y455" s="94"/>
      <c r="Z455" s="96"/>
      <c r="AA455" s="96"/>
      <c r="AB455" s="95"/>
      <c r="AC455" s="95"/>
      <c r="AD455" s="97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  <c r="AO455" s="94"/>
      <c r="AP455" s="94"/>
      <c r="AQ455" s="94"/>
      <c r="AR455" s="94"/>
      <c r="AS455" s="96"/>
      <c r="AT455" s="96"/>
      <c r="AU455" s="96"/>
      <c r="AV455" s="95"/>
      <c r="AW455" s="95"/>
      <c r="AX455" s="97"/>
      <c r="AY455" s="97"/>
      <c r="AZ455" s="97"/>
      <c r="BA455" s="97"/>
      <c r="BB455" s="97"/>
      <c r="BC455" s="98" t="s">
        <v>12279</v>
      </c>
      <c r="BD455" s="98"/>
      <c r="BE455" s="98"/>
      <c r="BF455" s="100"/>
      <c r="BG455" s="103"/>
      <c r="BH455" s="103"/>
      <c r="BI455" s="103"/>
      <c r="BJ455" s="98"/>
      <c r="BK455" s="98"/>
      <c r="BL455" s="98"/>
      <c r="BM455" s="98"/>
      <c r="BN455" s="98"/>
      <c r="BO455" s="4"/>
      <c r="BP455" s="4"/>
      <c r="BQ455" s="4"/>
      <c r="BR455" s="4"/>
      <c r="BS455" s="4"/>
      <c r="BT455" s="98"/>
      <c r="BU455" s="98"/>
      <c r="BV455" s="98"/>
      <c r="BW455" s="98"/>
      <c r="BX455" s="98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  <c r="JW455" s="4"/>
      <c r="JX455" s="4"/>
      <c r="JY455" s="4"/>
      <c r="JZ455" s="4"/>
      <c r="KA455" s="4"/>
      <c r="KB455" s="4"/>
      <c r="KC455" s="4"/>
      <c r="KD455" s="4"/>
      <c r="KE455" s="4"/>
      <c r="KF455" s="4"/>
      <c r="KG455" s="4"/>
      <c r="KH455" s="4"/>
      <c r="KI455" s="4"/>
      <c r="KJ455" s="4"/>
      <c r="KK455" s="4"/>
      <c r="KL455" s="4"/>
      <c r="KM455" s="4"/>
      <c r="KN455" s="4"/>
      <c r="KO455" s="4"/>
      <c r="KP455" s="4"/>
      <c r="KQ455" s="4"/>
      <c r="KR455" s="4"/>
      <c r="KS455" s="4"/>
      <c r="KT455" s="4"/>
      <c r="KU455" s="4"/>
      <c r="KV455" s="4"/>
      <c r="KW455" s="4"/>
      <c r="KX455" s="4"/>
      <c r="KY455" s="4"/>
      <c r="KZ455" s="4"/>
      <c r="LA455" s="4"/>
      <c r="LB455" s="4"/>
      <c r="LC455" s="4"/>
      <c r="LD455" s="4"/>
      <c r="LE455" s="4"/>
      <c r="LF455" s="4"/>
      <c r="LG455" s="4"/>
      <c r="LH455" s="4"/>
      <c r="LI455" s="4"/>
      <c r="LJ455" s="4"/>
      <c r="LK455" s="4"/>
      <c r="LL455" s="4"/>
      <c r="LM455" s="4"/>
      <c r="LN455" s="4"/>
      <c r="LO455" s="4"/>
      <c r="LP455" s="4"/>
      <c r="LQ455" s="4"/>
      <c r="LR455" s="4"/>
      <c r="LS455" s="4"/>
      <c r="LT455" s="4"/>
      <c r="LU455" s="4"/>
      <c r="LV455" s="4"/>
      <c r="LW455" s="4"/>
      <c r="LX455" s="4"/>
      <c r="LY455" s="4"/>
      <c r="LZ455" s="4"/>
      <c r="MA455" s="4"/>
      <c r="MB455" s="4"/>
      <c r="MC455" s="4"/>
      <c r="MD455" s="4"/>
      <c r="ME455" s="4"/>
      <c r="MF455" s="4"/>
      <c r="MG455" s="4"/>
      <c r="MH455" s="4"/>
      <c r="MI455" s="4"/>
      <c r="MJ455" s="4"/>
      <c r="MK455" s="4"/>
      <c r="ML455" s="4"/>
      <c r="MM455" s="4"/>
      <c r="MN455" s="4"/>
      <c r="MO455" s="4"/>
      <c r="MP455" s="4"/>
      <c r="MQ455" s="4"/>
      <c r="MR455" s="4"/>
      <c r="MS455" s="4"/>
      <c r="MT455" s="4"/>
      <c r="MU455" s="4"/>
      <c r="MV455" s="4"/>
      <c r="MW455" s="4"/>
      <c r="MX455" s="4"/>
      <c r="MY455" s="4"/>
      <c r="MZ455" s="4"/>
      <c r="NA455" s="4"/>
      <c r="NB455" s="4"/>
      <c r="NC455" s="4"/>
      <c r="ND455" s="4"/>
      <c r="NE455" s="4"/>
      <c r="NF455" s="4"/>
      <c r="NG455" s="4"/>
      <c r="NH455" s="4"/>
      <c r="NI455" s="4"/>
      <c r="NJ455" s="4"/>
      <c r="NK455" s="4"/>
      <c r="NL455" s="4"/>
      <c r="NM455" s="4"/>
      <c r="NN455" s="4"/>
      <c r="NO455" s="4"/>
      <c r="NP455" s="4"/>
      <c r="NQ455" s="4"/>
      <c r="NR455" s="4"/>
      <c r="NS455" s="4"/>
      <c r="NT455" s="4"/>
      <c r="NU455" s="4"/>
      <c r="NV455" s="4"/>
      <c r="NW455" s="4"/>
      <c r="NX455" s="4"/>
      <c r="NY455" s="4"/>
      <c r="NZ455" s="4"/>
      <c r="OA455" s="4"/>
      <c r="OB455" s="4"/>
      <c r="OC455" s="4"/>
      <c r="OD455" s="4"/>
      <c r="OE455" s="4"/>
      <c r="OF455" s="4"/>
      <c r="OG455" s="4"/>
      <c r="OH455" s="4"/>
      <c r="OI455" s="4"/>
      <c r="OJ455" s="4"/>
      <c r="OK455" s="4"/>
      <c r="OL455" s="4"/>
      <c r="OM455" s="4"/>
      <c r="ON455" s="4"/>
      <c r="OO455" s="4"/>
      <c r="OP455" s="4"/>
      <c r="OQ455" s="4"/>
      <c r="OR455" s="4"/>
      <c r="OS455" s="4"/>
      <c r="OT455" s="4"/>
      <c r="OU455" s="4"/>
      <c r="OV455" s="4"/>
      <c r="OW455" s="4"/>
      <c r="OX455" s="4"/>
      <c r="OY455" s="4"/>
      <c r="OZ455" s="4"/>
      <c r="PA455" s="4"/>
      <c r="PB455" s="4"/>
      <c r="PC455" s="4"/>
      <c r="PD455" s="4"/>
      <c r="PE455" s="4"/>
      <c r="PF455" s="4"/>
      <c r="PG455" s="4"/>
      <c r="PH455" s="4"/>
      <c r="PI455" s="4"/>
      <c r="PJ455" s="4"/>
      <c r="PK455" s="4"/>
      <c r="PL455" s="4"/>
      <c r="PM455" s="4"/>
      <c r="PN455" s="4"/>
      <c r="PO455" s="4"/>
      <c r="PP455" s="4"/>
      <c r="PQ455" s="4"/>
      <c r="PR455" s="4"/>
      <c r="PS455" s="4"/>
      <c r="PT455" s="4"/>
      <c r="PU455" s="4"/>
      <c r="PV455" s="4"/>
      <c r="PW455" s="4"/>
      <c r="PX455" s="4"/>
      <c r="PY455" s="4"/>
      <c r="PZ455" s="4"/>
      <c r="QA455" s="4"/>
      <c r="QB455" s="4"/>
      <c r="QC455" s="4"/>
      <c r="QD455" s="4"/>
      <c r="QE455" s="4"/>
      <c r="QF455" s="4"/>
      <c r="QG455" s="4"/>
      <c r="QH455" s="4"/>
      <c r="QI455" s="4"/>
      <c r="QJ455" s="4"/>
      <c r="QK455" s="4"/>
      <c r="QL455" s="4"/>
      <c r="QM455" s="4"/>
      <c r="QN455" s="4"/>
      <c r="QO455" s="4"/>
      <c r="QP455" s="4"/>
      <c r="QQ455" s="4"/>
      <c r="QR455" s="4"/>
      <c r="QS455" s="4"/>
      <c r="QT455" s="4"/>
      <c r="QU455" s="4"/>
      <c r="QV455" s="4"/>
      <c r="QW455" s="4"/>
      <c r="QX455" s="4"/>
      <c r="QY455" s="4"/>
      <c r="QZ455" s="4"/>
      <c r="RA455" s="4"/>
      <c r="RB455" s="4"/>
      <c r="RC455" s="4"/>
      <c r="RD455" s="4"/>
      <c r="RE455" s="4"/>
      <c r="RF455" s="4"/>
      <c r="RG455" s="4"/>
      <c r="RH455" s="4"/>
      <c r="RI455" s="4"/>
      <c r="RJ455" s="4"/>
      <c r="RK455" s="4"/>
    </row>
    <row r="456" ht="13.75" spans="1:479">
      <c r="A456" s="88" t="s">
        <v>12462</v>
      </c>
      <c r="B456" s="88" t="s">
        <v>12461</v>
      </c>
      <c r="C456" s="88" t="s">
        <v>855</v>
      </c>
      <c r="D456" s="169" t="s">
        <v>494</v>
      </c>
      <c r="E456" s="88">
        <v>2</v>
      </c>
      <c r="F456" s="88">
        <v>184</v>
      </c>
      <c r="G456" s="170">
        <f t="shared" si="7"/>
        <v>368</v>
      </c>
      <c r="H456" s="94"/>
      <c r="I456" s="95"/>
      <c r="J456" s="160"/>
      <c r="K456" s="160"/>
      <c r="L456" s="160"/>
      <c r="M456" s="161"/>
      <c r="N456" s="94"/>
      <c r="O456" s="95"/>
      <c r="P456" s="95"/>
      <c r="Q456" s="95"/>
      <c r="R456" s="97"/>
      <c r="S456" s="91"/>
      <c r="T456" s="92"/>
      <c r="U456" s="113"/>
      <c r="V456" s="92"/>
      <c r="W456" s="92"/>
      <c r="X456" s="93"/>
      <c r="Y456" s="94"/>
      <c r="Z456" s="96"/>
      <c r="AA456" s="96"/>
      <c r="AB456" s="95"/>
      <c r="AC456" s="95"/>
      <c r="AD456" s="97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  <c r="AP456" s="94"/>
      <c r="AQ456" s="94"/>
      <c r="AR456" s="94"/>
      <c r="AS456" s="96"/>
      <c r="AT456" s="96"/>
      <c r="AU456" s="96"/>
      <c r="AV456" s="95"/>
      <c r="AW456" s="95"/>
      <c r="AX456" s="97"/>
      <c r="AY456" s="97"/>
      <c r="AZ456" s="97"/>
      <c r="BA456" s="97"/>
      <c r="BB456" s="97"/>
      <c r="BC456" s="98" t="s">
        <v>12281</v>
      </c>
      <c r="BD456" s="98"/>
      <c r="BE456" s="98"/>
      <c r="BF456" s="100"/>
      <c r="BG456" s="103"/>
      <c r="BH456" s="103"/>
      <c r="BI456" s="103"/>
      <c r="BJ456" s="98"/>
      <c r="BK456" s="98"/>
      <c r="BL456" s="98"/>
      <c r="BM456" s="98"/>
      <c r="BN456" s="98"/>
      <c r="BO456" s="4"/>
      <c r="BP456" s="4"/>
      <c r="BQ456" s="4"/>
      <c r="BR456" s="4"/>
      <c r="BS456" s="4"/>
      <c r="BT456" s="98"/>
      <c r="BU456" s="98"/>
      <c r="BV456" s="98"/>
      <c r="BW456" s="98"/>
      <c r="BX456" s="98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  <c r="JW456" s="4"/>
      <c r="JX456" s="4"/>
      <c r="JY456" s="4"/>
      <c r="JZ456" s="4"/>
      <c r="KA456" s="4"/>
      <c r="KB456" s="4"/>
      <c r="KC456" s="4"/>
      <c r="KD456" s="4"/>
      <c r="KE456" s="4"/>
      <c r="KF456" s="4"/>
      <c r="KG456" s="4"/>
      <c r="KH456" s="4"/>
      <c r="KI456" s="4"/>
      <c r="KJ456" s="4"/>
      <c r="KK456" s="4"/>
      <c r="KL456" s="4"/>
      <c r="KM456" s="4"/>
      <c r="KN456" s="4"/>
      <c r="KO456" s="4"/>
      <c r="KP456" s="4"/>
      <c r="KQ456" s="4"/>
      <c r="KR456" s="4"/>
      <c r="KS456" s="4"/>
      <c r="KT456" s="4"/>
      <c r="KU456" s="4"/>
      <c r="KV456" s="4"/>
      <c r="KW456" s="4"/>
      <c r="KX456" s="4"/>
      <c r="KY456" s="4"/>
      <c r="KZ456" s="4"/>
      <c r="LA456" s="4"/>
      <c r="LB456" s="4"/>
      <c r="LC456" s="4"/>
      <c r="LD456" s="4"/>
      <c r="LE456" s="4"/>
      <c r="LF456" s="4"/>
      <c r="LG456" s="4"/>
      <c r="LH456" s="4"/>
      <c r="LI456" s="4"/>
      <c r="LJ456" s="4"/>
      <c r="LK456" s="4"/>
      <c r="LL456" s="4"/>
      <c r="LM456" s="4"/>
      <c r="LN456" s="4"/>
      <c r="LO456" s="4"/>
      <c r="LP456" s="4"/>
      <c r="LQ456" s="4"/>
      <c r="LR456" s="4"/>
      <c r="LS456" s="4"/>
      <c r="LT456" s="4"/>
      <c r="LU456" s="4"/>
      <c r="LV456" s="4"/>
      <c r="LW456" s="4"/>
      <c r="LX456" s="4"/>
      <c r="LY456" s="4"/>
      <c r="LZ456" s="4"/>
      <c r="MA456" s="4"/>
      <c r="MB456" s="4"/>
      <c r="MC456" s="4"/>
      <c r="MD456" s="4"/>
      <c r="ME456" s="4"/>
      <c r="MF456" s="4"/>
      <c r="MG456" s="4"/>
      <c r="MH456" s="4"/>
      <c r="MI456" s="4"/>
      <c r="MJ456" s="4"/>
      <c r="MK456" s="4"/>
      <c r="ML456" s="4"/>
      <c r="MM456" s="4"/>
      <c r="MN456" s="4"/>
      <c r="MO456" s="4"/>
      <c r="MP456" s="4"/>
      <c r="MQ456" s="4"/>
      <c r="MR456" s="4"/>
      <c r="MS456" s="4"/>
      <c r="MT456" s="4"/>
      <c r="MU456" s="4"/>
      <c r="MV456" s="4"/>
      <c r="MW456" s="4"/>
      <c r="MX456" s="4"/>
      <c r="MY456" s="4"/>
      <c r="MZ456" s="4"/>
      <c r="NA456" s="4"/>
      <c r="NB456" s="4"/>
      <c r="NC456" s="4"/>
      <c r="ND456" s="4"/>
      <c r="NE456" s="4"/>
      <c r="NF456" s="4"/>
      <c r="NG456" s="4"/>
      <c r="NH456" s="4"/>
      <c r="NI456" s="4"/>
      <c r="NJ456" s="4"/>
      <c r="NK456" s="4"/>
      <c r="NL456" s="4"/>
      <c r="NM456" s="4"/>
      <c r="NN456" s="4"/>
      <c r="NO456" s="4"/>
      <c r="NP456" s="4"/>
      <c r="NQ456" s="4"/>
      <c r="NR456" s="4"/>
      <c r="NS456" s="4"/>
      <c r="NT456" s="4"/>
      <c r="NU456" s="4"/>
      <c r="NV456" s="4"/>
      <c r="NW456" s="4"/>
      <c r="NX456" s="4"/>
      <c r="NY456" s="4"/>
      <c r="NZ456" s="4"/>
      <c r="OA456" s="4"/>
      <c r="OB456" s="4"/>
      <c r="OC456" s="4"/>
      <c r="OD456" s="4"/>
      <c r="OE456" s="4"/>
      <c r="OF456" s="4"/>
      <c r="OG456" s="4"/>
      <c r="OH456" s="4"/>
      <c r="OI456" s="4"/>
      <c r="OJ456" s="4"/>
      <c r="OK456" s="4"/>
      <c r="OL456" s="4"/>
      <c r="OM456" s="4"/>
      <c r="ON456" s="4"/>
      <c r="OO456" s="4"/>
      <c r="OP456" s="4"/>
      <c r="OQ456" s="4"/>
      <c r="OR456" s="4"/>
      <c r="OS456" s="4"/>
      <c r="OT456" s="4"/>
      <c r="OU456" s="4"/>
      <c r="OV456" s="4"/>
      <c r="OW456" s="4"/>
      <c r="OX456" s="4"/>
      <c r="OY456" s="4"/>
      <c r="OZ456" s="4"/>
      <c r="PA456" s="4"/>
      <c r="PB456" s="4"/>
      <c r="PC456" s="4"/>
      <c r="PD456" s="4"/>
      <c r="PE456" s="4"/>
      <c r="PF456" s="4"/>
      <c r="PG456" s="4"/>
      <c r="PH456" s="4"/>
      <c r="PI456" s="4"/>
      <c r="PJ456" s="4"/>
      <c r="PK456" s="4"/>
      <c r="PL456" s="4"/>
      <c r="PM456" s="4"/>
      <c r="PN456" s="4"/>
      <c r="PO456" s="4"/>
      <c r="PP456" s="4"/>
      <c r="PQ456" s="4"/>
      <c r="PR456" s="4"/>
      <c r="PS456" s="4"/>
      <c r="PT456" s="4"/>
      <c r="PU456" s="4"/>
      <c r="PV456" s="4"/>
      <c r="PW456" s="4"/>
      <c r="PX456" s="4"/>
      <c r="PY456" s="4"/>
      <c r="PZ456" s="4"/>
      <c r="QA456" s="4"/>
      <c r="QB456" s="4"/>
      <c r="QC456" s="4"/>
      <c r="QD456" s="4"/>
      <c r="QE456" s="4"/>
      <c r="QF456" s="4"/>
      <c r="QG456" s="4"/>
      <c r="QH456" s="4"/>
      <c r="QI456" s="4"/>
      <c r="QJ456" s="4"/>
      <c r="QK456" s="4"/>
      <c r="QL456" s="4"/>
      <c r="QM456" s="4"/>
      <c r="QN456" s="4"/>
      <c r="QO456" s="4"/>
      <c r="QP456" s="4"/>
      <c r="QQ456" s="4"/>
      <c r="QR456" s="4"/>
      <c r="QS456" s="4"/>
      <c r="QT456" s="4"/>
      <c r="QU456" s="4"/>
      <c r="QV456" s="4"/>
      <c r="QW456" s="4"/>
      <c r="QX456" s="4"/>
      <c r="QY456" s="4"/>
      <c r="QZ456" s="4"/>
      <c r="RA456" s="4"/>
      <c r="RB456" s="4"/>
      <c r="RC456" s="4"/>
      <c r="RD456" s="4"/>
      <c r="RE456" s="4"/>
      <c r="RF456" s="4"/>
      <c r="RG456" s="4"/>
      <c r="RH456" s="4"/>
      <c r="RI456" s="4"/>
      <c r="RJ456" s="4"/>
      <c r="RK456" s="4"/>
    </row>
    <row r="457" ht="13.75" spans="1:479">
      <c r="A457" s="88" t="s">
        <v>12462</v>
      </c>
      <c r="B457" s="88" t="s">
        <v>12461</v>
      </c>
      <c r="C457" s="88" t="s">
        <v>9475</v>
      </c>
      <c r="D457" s="169" t="s">
        <v>12266</v>
      </c>
      <c r="E457" s="88">
        <v>2</v>
      </c>
      <c r="F457" s="88">
        <v>668</v>
      </c>
      <c r="G457" s="170">
        <f t="shared" si="7"/>
        <v>1336</v>
      </c>
      <c r="H457" s="94"/>
      <c r="I457" s="95"/>
      <c r="J457" s="160"/>
      <c r="K457" s="160"/>
      <c r="L457" s="160"/>
      <c r="M457" s="161"/>
      <c r="N457" s="94"/>
      <c r="O457" s="95"/>
      <c r="P457" s="95"/>
      <c r="Q457" s="95"/>
      <c r="R457" s="97"/>
      <c r="S457" s="91"/>
      <c r="T457" s="92"/>
      <c r="U457" s="113"/>
      <c r="V457" s="92"/>
      <c r="W457" s="92"/>
      <c r="X457" s="93"/>
      <c r="Y457" s="94"/>
      <c r="Z457" s="96"/>
      <c r="AA457" s="96"/>
      <c r="AB457" s="95"/>
      <c r="AC457" s="95"/>
      <c r="AD457" s="97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  <c r="AO457" s="94"/>
      <c r="AP457" s="94"/>
      <c r="AQ457" s="94"/>
      <c r="AR457" s="94"/>
      <c r="AS457" s="96"/>
      <c r="AT457" s="96"/>
      <c r="AU457" s="96"/>
      <c r="AV457" s="95"/>
      <c r="AW457" s="95"/>
      <c r="AX457" s="97"/>
      <c r="AY457" s="97"/>
      <c r="AZ457" s="97"/>
      <c r="BA457" s="97"/>
      <c r="BB457" s="97"/>
      <c r="BC457" s="98" t="s">
        <v>12279</v>
      </c>
      <c r="BD457" s="98"/>
      <c r="BE457" s="98"/>
      <c r="BF457" s="100"/>
      <c r="BG457" s="103"/>
      <c r="BH457" s="103"/>
      <c r="BI457" s="103"/>
      <c r="BJ457" s="98"/>
      <c r="BK457" s="98"/>
      <c r="BL457" s="98"/>
      <c r="BM457" s="98"/>
      <c r="BN457" s="98"/>
      <c r="BO457" s="4"/>
      <c r="BP457" s="4"/>
      <c r="BQ457" s="4"/>
      <c r="BR457" s="4"/>
      <c r="BS457" s="4"/>
      <c r="BT457" s="98"/>
      <c r="BU457" s="98"/>
      <c r="BV457" s="98"/>
      <c r="BW457" s="98"/>
      <c r="BX457" s="98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  <c r="JW457" s="4"/>
      <c r="JX457" s="4"/>
      <c r="JY457" s="4"/>
      <c r="JZ457" s="4"/>
      <c r="KA457" s="4"/>
      <c r="KB457" s="4"/>
      <c r="KC457" s="4"/>
      <c r="KD457" s="4"/>
      <c r="KE457" s="4"/>
      <c r="KF457" s="4"/>
      <c r="KG457" s="4"/>
      <c r="KH457" s="4"/>
      <c r="KI457" s="4"/>
      <c r="KJ457" s="4"/>
      <c r="KK457" s="4"/>
      <c r="KL457" s="4"/>
      <c r="KM457" s="4"/>
      <c r="KN457" s="4"/>
      <c r="KO457" s="4"/>
      <c r="KP457" s="4"/>
      <c r="KQ457" s="4"/>
      <c r="KR457" s="4"/>
      <c r="KS457" s="4"/>
      <c r="KT457" s="4"/>
      <c r="KU457" s="4"/>
      <c r="KV457" s="4"/>
      <c r="KW457" s="4"/>
      <c r="KX457" s="4"/>
      <c r="KY457" s="4"/>
      <c r="KZ457" s="4"/>
      <c r="LA457" s="4"/>
      <c r="LB457" s="4"/>
      <c r="LC457" s="4"/>
      <c r="LD457" s="4"/>
      <c r="LE457" s="4"/>
      <c r="LF457" s="4"/>
      <c r="LG457" s="4"/>
      <c r="LH457" s="4"/>
      <c r="LI457" s="4"/>
      <c r="LJ457" s="4"/>
      <c r="LK457" s="4"/>
      <c r="LL457" s="4"/>
      <c r="LM457" s="4"/>
      <c r="LN457" s="4"/>
      <c r="LO457" s="4"/>
      <c r="LP457" s="4"/>
      <c r="LQ457" s="4"/>
      <c r="LR457" s="4"/>
      <c r="LS457" s="4"/>
      <c r="LT457" s="4"/>
      <c r="LU457" s="4"/>
      <c r="LV457" s="4"/>
      <c r="LW457" s="4"/>
      <c r="LX457" s="4"/>
      <c r="LY457" s="4"/>
      <c r="LZ457" s="4"/>
      <c r="MA457" s="4"/>
      <c r="MB457" s="4"/>
      <c r="MC457" s="4"/>
      <c r="MD457" s="4"/>
      <c r="ME457" s="4"/>
      <c r="MF457" s="4"/>
      <c r="MG457" s="4"/>
      <c r="MH457" s="4"/>
      <c r="MI457" s="4"/>
      <c r="MJ457" s="4"/>
      <c r="MK457" s="4"/>
      <c r="ML457" s="4"/>
      <c r="MM457" s="4"/>
      <c r="MN457" s="4"/>
      <c r="MO457" s="4"/>
      <c r="MP457" s="4"/>
      <c r="MQ457" s="4"/>
      <c r="MR457" s="4"/>
      <c r="MS457" s="4"/>
      <c r="MT457" s="4"/>
      <c r="MU457" s="4"/>
      <c r="MV457" s="4"/>
      <c r="MW457" s="4"/>
      <c r="MX457" s="4"/>
      <c r="MY457" s="4"/>
      <c r="MZ457" s="4"/>
      <c r="NA457" s="4"/>
      <c r="NB457" s="4"/>
      <c r="NC457" s="4"/>
      <c r="ND457" s="4"/>
      <c r="NE457" s="4"/>
      <c r="NF457" s="4"/>
      <c r="NG457" s="4"/>
      <c r="NH457" s="4"/>
      <c r="NI457" s="4"/>
      <c r="NJ457" s="4"/>
      <c r="NK457" s="4"/>
      <c r="NL457" s="4"/>
      <c r="NM457" s="4"/>
      <c r="NN457" s="4"/>
      <c r="NO457" s="4"/>
      <c r="NP457" s="4"/>
      <c r="NQ457" s="4"/>
      <c r="NR457" s="4"/>
      <c r="NS457" s="4"/>
      <c r="NT457" s="4"/>
      <c r="NU457" s="4"/>
      <c r="NV457" s="4"/>
      <c r="NW457" s="4"/>
      <c r="NX457" s="4"/>
      <c r="NY457" s="4"/>
      <c r="NZ457" s="4"/>
      <c r="OA457" s="4"/>
      <c r="OB457" s="4"/>
      <c r="OC457" s="4"/>
      <c r="OD457" s="4"/>
      <c r="OE457" s="4"/>
      <c r="OF457" s="4"/>
      <c r="OG457" s="4"/>
      <c r="OH457" s="4"/>
      <c r="OI457" s="4"/>
      <c r="OJ457" s="4"/>
      <c r="OK457" s="4"/>
      <c r="OL457" s="4"/>
      <c r="OM457" s="4"/>
      <c r="ON457" s="4"/>
      <c r="OO457" s="4"/>
      <c r="OP457" s="4"/>
      <c r="OQ457" s="4"/>
      <c r="OR457" s="4"/>
      <c r="OS457" s="4"/>
      <c r="OT457" s="4"/>
      <c r="OU457" s="4"/>
      <c r="OV457" s="4"/>
      <c r="OW457" s="4"/>
      <c r="OX457" s="4"/>
      <c r="OY457" s="4"/>
      <c r="OZ457" s="4"/>
      <c r="PA457" s="4"/>
      <c r="PB457" s="4"/>
      <c r="PC457" s="4"/>
      <c r="PD457" s="4"/>
      <c r="PE457" s="4"/>
      <c r="PF457" s="4"/>
      <c r="PG457" s="4"/>
      <c r="PH457" s="4"/>
      <c r="PI457" s="4"/>
      <c r="PJ457" s="4"/>
      <c r="PK457" s="4"/>
      <c r="PL457" s="4"/>
      <c r="PM457" s="4"/>
      <c r="PN457" s="4"/>
      <c r="PO457" s="4"/>
      <c r="PP457" s="4"/>
      <c r="PQ457" s="4"/>
      <c r="PR457" s="4"/>
      <c r="PS457" s="4"/>
      <c r="PT457" s="4"/>
      <c r="PU457" s="4"/>
      <c r="PV457" s="4"/>
      <c r="PW457" s="4"/>
      <c r="PX457" s="4"/>
      <c r="PY457" s="4"/>
      <c r="PZ457" s="4"/>
      <c r="QA457" s="4"/>
      <c r="QB457" s="4"/>
      <c r="QC457" s="4"/>
      <c r="QD457" s="4"/>
      <c r="QE457" s="4"/>
      <c r="QF457" s="4"/>
      <c r="QG457" s="4"/>
      <c r="QH457" s="4"/>
      <c r="QI457" s="4"/>
      <c r="QJ457" s="4"/>
      <c r="QK457" s="4"/>
      <c r="QL457" s="4"/>
      <c r="QM457" s="4"/>
      <c r="QN457" s="4"/>
      <c r="QO457" s="4"/>
      <c r="QP457" s="4"/>
      <c r="QQ457" s="4"/>
      <c r="QR457" s="4"/>
      <c r="QS457" s="4"/>
      <c r="QT457" s="4"/>
      <c r="QU457" s="4"/>
      <c r="QV457" s="4"/>
      <c r="QW457" s="4"/>
      <c r="QX457" s="4"/>
      <c r="QY457" s="4"/>
      <c r="QZ457" s="4"/>
      <c r="RA457" s="4"/>
      <c r="RB457" s="4"/>
      <c r="RC457" s="4"/>
      <c r="RD457" s="4"/>
      <c r="RE457" s="4"/>
      <c r="RF457" s="4"/>
      <c r="RG457" s="4"/>
      <c r="RH457" s="4"/>
      <c r="RI457" s="4"/>
      <c r="RJ457" s="4"/>
      <c r="RK457" s="4"/>
    </row>
    <row r="458" ht="13.75" spans="1:479">
      <c r="A458" s="88" t="s">
        <v>12462</v>
      </c>
      <c r="B458" s="88" t="s">
        <v>12461</v>
      </c>
      <c r="C458" s="88" t="s">
        <v>9475</v>
      </c>
      <c r="D458" s="169" t="s">
        <v>494</v>
      </c>
      <c r="E458" s="88">
        <v>2</v>
      </c>
      <c r="F458" s="88">
        <v>184</v>
      </c>
      <c r="G458" s="170">
        <f t="shared" si="7"/>
        <v>368</v>
      </c>
      <c r="H458" s="94"/>
      <c r="I458" s="95"/>
      <c r="J458" s="160"/>
      <c r="K458" s="160"/>
      <c r="L458" s="160"/>
      <c r="M458" s="161"/>
      <c r="N458" s="94"/>
      <c r="O458" s="95"/>
      <c r="P458" s="95"/>
      <c r="Q458" s="95"/>
      <c r="R458" s="97"/>
      <c r="S458" s="91"/>
      <c r="T458" s="92"/>
      <c r="U458" s="113"/>
      <c r="V458" s="92"/>
      <c r="W458" s="92"/>
      <c r="X458" s="93"/>
      <c r="Y458" s="94"/>
      <c r="Z458" s="96"/>
      <c r="AA458" s="96"/>
      <c r="AB458" s="95"/>
      <c r="AC458" s="95"/>
      <c r="AD458" s="97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  <c r="AP458" s="94"/>
      <c r="AQ458" s="94"/>
      <c r="AR458" s="94"/>
      <c r="AS458" s="96"/>
      <c r="AT458" s="96"/>
      <c r="AU458" s="96"/>
      <c r="AV458" s="95"/>
      <c r="AW458" s="95"/>
      <c r="AX458" s="97"/>
      <c r="AY458" s="97"/>
      <c r="AZ458" s="97"/>
      <c r="BA458" s="97"/>
      <c r="BB458" s="97"/>
      <c r="BC458" s="98" t="s">
        <v>12281</v>
      </c>
      <c r="BD458" s="98"/>
      <c r="BE458" s="98"/>
      <c r="BF458" s="100"/>
      <c r="BG458" s="103"/>
      <c r="BH458" s="103"/>
      <c r="BI458" s="103"/>
      <c r="BJ458" s="98"/>
      <c r="BK458" s="98"/>
      <c r="BL458" s="98"/>
      <c r="BM458" s="98"/>
      <c r="BN458" s="98"/>
      <c r="BO458" s="4"/>
      <c r="BP458" s="4"/>
      <c r="BQ458" s="4"/>
      <c r="BR458" s="4"/>
      <c r="BS458" s="4"/>
      <c r="BT458" s="98"/>
      <c r="BU458" s="98"/>
      <c r="BV458" s="98"/>
      <c r="BW458" s="98"/>
      <c r="BX458" s="98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  <c r="JW458" s="4"/>
      <c r="JX458" s="4"/>
      <c r="JY458" s="4"/>
      <c r="JZ458" s="4"/>
      <c r="KA458" s="4"/>
      <c r="KB458" s="4"/>
      <c r="KC458" s="4"/>
      <c r="KD458" s="4"/>
      <c r="KE458" s="4"/>
      <c r="KF458" s="4"/>
      <c r="KG458" s="4"/>
      <c r="KH458" s="4"/>
      <c r="KI458" s="4"/>
      <c r="KJ458" s="4"/>
      <c r="KK458" s="4"/>
      <c r="KL458" s="4"/>
      <c r="KM458" s="4"/>
      <c r="KN458" s="4"/>
      <c r="KO458" s="4"/>
      <c r="KP458" s="4"/>
      <c r="KQ458" s="4"/>
      <c r="KR458" s="4"/>
      <c r="KS458" s="4"/>
      <c r="KT458" s="4"/>
      <c r="KU458" s="4"/>
      <c r="KV458" s="4"/>
      <c r="KW458" s="4"/>
      <c r="KX458" s="4"/>
      <c r="KY458" s="4"/>
      <c r="KZ458" s="4"/>
      <c r="LA458" s="4"/>
      <c r="LB458" s="4"/>
      <c r="LC458" s="4"/>
      <c r="LD458" s="4"/>
      <c r="LE458" s="4"/>
      <c r="LF458" s="4"/>
      <c r="LG458" s="4"/>
      <c r="LH458" s="4"/>
      <c r="LI458" s="4"/>
      <c r="LJ458" s="4"/>
      <c r="LK458" s="4"/>
      <c r="LL458" s="4"/>
      <c r="LM458" s="4"/>
      <c r="LN458" s="4"/>
      <c r="LO458" s="4"/>
      <c r="LP458" s="4"/>
      <c r="LQ458" s="4"/>
      <c r="LR458" s="4"/>
      <c r="LS458" s="4"/>
      <c r="LT458" s="4"/>
      <c r="LU458" s="4"/>
      <c r="LV458" s="4"/>
      <c r="LW458" s="4"/>
      <c r="LX458" s="4"/>
      <c r="LY458" s="4"/>
      <c r="LZ458" s="4"/>
      <c r="MA458" s="4"/>
      <c r="MB458" s="4"/>
      <c r="MC458" s="4"/>
      <c r="MD458" s="4"/>
      <c r="ME458" s="4"/>
      <c r="MF458" s="4"/>
      <c r="MG458" s="4"/>
      <c r="MH458" s="4"/>
      <c r="MI458" s="4"/>
      <c r="MJ458" s="4"/>
      <c r="MK458" s="4"/>
      <c r="ML458" s="4"/>
      <c r="MM458" s="4"/>
      <c r="MN458" s="4"/>
      <c r="MO458" s="4"/>
      <c r="MP458" s="4"/>
      <c r="MQ458" s="4"/>
      <c r="MR458" s="4"/>
      <c r="MS458" s="4"/>
      <c r="MT458" s="4"/>
      <c r="MU458" s="4"/>
      <c r="MV458" s="4"/>
      <c r="MW458" s="4"/>
      <c r="MX458" s="4"/>
      <c r="MY458" s="4"/>
      <c r="MZ458" s="4"/>
      <c r="NA458" s="4"/>
      <c r="NB458" s="4"/>
      <c r="NC458" s="4"/>
      <c r="ND458" s="4"/>
      <c r="NE458" s="4"/>
      <c r="NF458" s="4"/>
      <c r="NG458" s="4"/>
      <c r="NH458" s="4"/>
      <c r="NI458" s="4"/>
      <c r="NJ458" s="4"/>
      <c r="NK458" s="4"/>
      <c r="NL458" s="4"/>
      <c r="NM458" s="4"/>
      <c r="NN458" s="4"/>
      <c r="NO458" s="4"/>
      <c r="NP458" s="4"/>
      <c r="NQ458" s="4"/>
      <c r="NR458" s="4"/>
      <c r="NS458" s="4"/>
      <c r="NT458" s="4"/>
      <c r="NU458" s="4"/>
      <c r="NV458" s="4"/>
      <c r="NW458" s="4"/>
      <c r="NX458" s="4"/>
      <c r="NY458" s="4"/>
      <c r="NZ458" s="4"/>
      <c r="OA458" s="4"/>
      <c r="OB458" s="4"/>
      <c r="OC458" s="4"/>
      <c r="OD458" s="4"/>
      <c r="OE458" s="4"/>
      <c r="OF458" s="4"/>
      <c r="OG458" s="4"/>
      <c r="OH458" s="4"/>
      <c r="OI458" s="4"/>
      <c r="OJ458" s="4"/>
      <c r="OK458" s="4"/>
      <c r="OL458" s="4"/>
      <c r="OM458" s="4"/>
      <c r="ON458" s="4"/>
      <c r="OO458" s="4"/>
      <c r="OP458" s="4"/>
      <c r="OQ458" s="4"/>
      <c r="OR458" s="4"/>
      <c r="OS458" s="4"/>
      <c r="OT458" s="4"/>
      <c r="OU458" s="4"/>
      <c r="OV458" s="4"/>
      <c r="OW458" s="4"/>
      <c r="OX458" s="4"/>
      <c r="OY458" s="4"/>
      <c r="OZ458" s="4"/>
      <c r="PA458" s="4"/>
      <c r="PB458" s="4"/>
      <c r="PC458" s="4"/>
      <c r="PD458" s="4"/>
      <c r="PE458" s="4"/>
      <c r="PF458" s="4"/>
      <c r="PG458" s="4"/>
      <c r="PH458" s="4"/>
      <c r="PI458" s="4"/>
      <c r="PJ458" s="4"/>
      <c r="PK458" s="4"/>
      <c r="PL458" s="4"/>
      <c r="PM458" s="4"/>
      <c r="PN458" s="4"/>
      <c r="PO458" s="4"/>
      <c r="PP458" s="4"/>
      <c r="PQ458" s="4"/>
      <c r="PR458" s="4"/>
      <c r="PS458" s="4"/>
      <c r="PT458" s="4"/>
      <c r="PU458" s="4"/>
      <c r="PV458" s="4"/>
      <c r="PW458" s="4"/>
      <c r="PX458" s="4"/>
      <c r="PY458" s="4"/>
      <c r="PZ458" s="4"/>
      <c r="QA458" s="4"/>
      <c r="QB458" s="4"/>
      <c r="QC458" s="4"/>
      <c r="QD458" s="4"/>
      <c r="QE458" s="4"/>
      <c r="QF458" s="4"/>
      <c r="QG458" s="4"/>
      <c r="QH458" s="4"/>
      <c r="QI458" s="4"/>
      <c r="QJ458" s="4"/>
      <c r="QK458" s="4"/>
      <c r="QL458" s="4"/>
      <c r="QM458" s="4"/>
      <c r="QN458" s="4"/>
      <c r="QO458" s="4"/>
      <c r="QP458" s="4"/>
      <c r="QQ458" s="4"/>
      <c r="QR458" s="4"/>
      <c r="QS458" s="4"/>
      <c r="QT458" s="4"/>
      <c r="QU458" s="4"/>
      <c r="QV458" s="4"/>
      <c r="QW458" s="4"/>
      <c r="QX458" s="4"/>
      <c r="QY458" s="4"/>
      <c r="QZ458" s="4"/>
      <c r="RA458" s="4"/>
      <c r="RB458" s="4"/>
      <c r="RC458" s="4"/>
      <c r="RD458" s="4"/>
      <c r="RE458" s="4"/>
      <c r="RF458" s="4"/>
      <c r="RG458" s="4"/>
      <c r="RH458" s="4"/>
      <c r="RI458" s="4"/>
      <c r="RJ458" s="4"/>
      <c r="RK458" s="4"/>
    </row>
    <row r="459" ht="13.75" spans="1:479">
      <c r="A459" s="88" t="s">
        <v>12463</v>
      </c>
      <c r="B459" s="88" t="s">
        <v>12464</v>
      </c>
      <c r="C459" s="88" t="s">
        <v>802</v>
      </c>
      <c r="D459" s="169" t="s">
        <v>12266</v>
      </c>
      <c r="E459" s="88">
        <v>2</v>
      </c>
      <c r="F459" s="88">
        <v>732</v>
      </c>
      <c r="G459" s="170">
        <f t="shared" si="7"/>
        <v>1464</v>
      </c>
      <c r="H459" s="94"/>
      <c r="I459" s="95"/>
      <c r="J459" s="160"/>
      <c r="K459" s="160"/>
      <c r="L459" s="160"/>
      <c r="M459" s="161"/>
      <c r="N459" s="94"/>
      <c r="O459" s="95"/>
      <c r="P459" s="95"/>
      <c r="Q459" s="95"/>
      <c r="R459" s="97"/>
      <c r="S459" s="91"/>
      <c r="T459" s="92"/>
      <c r="U459" s="113"/>
      <c r="V459" s="92"/>
      <c r="W459" s="92"/>
      <c r="X459" s="93"/>
      <c r="Y459" s="94"/>
      <c r="Z459" s="96"/>
      <c r="AA459" s="96"/>
      <c r="AB459" s="95"/>
      <c r="AC459" s="95"/>
      <c r="AD459" s="97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  <c r="AO459" s="94"/>
      <c r="AP459" s="94"/>
      <c r="AQ459" s="94"/>
      <c r="AR459" s="94"/>
      <c r="AS459" s="96"/>
      <c r="AT459" s="96"/>
      <c r="AU459" s="96"/>
      <c r="AV459" s="95"/>
      <c r="AW459" s="95"/>
      <c r="AX459" s="97"/>
      <c r="AY459" s="97"/>
      <c r="AZ459" s="97"/>
      <c r="BA459" s="97"/>
      <c r="BB459" s="97"/>
      <c r="BC459" s="98" t="s">
        <v>12279</v>
      </c>
      <c r="BD459" s="98"/>
      <c r="BE459" s="98"/>
      <c r="BF459" s="100"/>
      <c r="BG459" s="103"/>
      <c r="BH459" s="103"/>
      <c r="BI459" s="103"/>
      <c r="BJ459" s="98"/>
      <c r="BK459" s="98"/>
      <c r="BL459" s="98"/>
      <c r="BM459" s="98"/>
      <c r="BN459" s="98"/>
      <c r="BO459" s="4"/>
      <c r="BP459" s="4"/>
      <c r="BQ459" s="4"/>
      <c r="BR459" s="4"/>
      <c r="BS459" s="4"/>
      <c r="BT459" s="98"/>
      <c r="BU459" s="98"/>
      <c r="BV459" s="98"/>
      <c r="BW459" s="98"/>
      <c r="BX459" s="98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  <c r="JW459" s="4"/>
      <c r="JX459" s="4"/>
      <c r="JY459" s="4"/>
      <c r="JZ459" s="4"/>
      <c r="KA459" s="4"/>
      <c r="KB459" s="4"/>
      <c r="KC459" s="4"/>
      <c r="KD459" s="4"/>
      <c r="KE459" s="4"/>
      <c r="KF459" s="4"/>
      <c r="KG459" s="4"/>
      <c r="KH459" s="4"/>
      <c r="KI459" s="4"/>
      <c r="KJ459" s="4"/>
      <c r="KK459" s="4"/>
      <c r="KL459" s="4"/>
      <c r="KM459" s="4"/>
      <c r="KN459" s="4"/>
      <c r="KO459" s="4"/>
      <c r="KP459" s="4"/>
      <c r="KQ459" s="4"/>
      <c r="KR459" s="4"/>
      <c r="KS459" s="4"/>
      <c r="KT459" s="4"/>
      <c r="KU459" s="4"/>
      <c r="KV459" s="4"/>
      <c r="KW459" s="4"/>
      <c r="KX459" s="4"/>
      <c r="KY459" s="4"/>
      <c r="KZ459" s="4"/>
      <c r="LA459" s="4"/>
      <c r="LB459" s="4"/>
      <c r="LC459" s="4"/>
      <c r="LD459" s="4"/>
      <c r="LE459" s="4"/>
      <c r="LF459" s="4"/>
      <c r="LG459" s="4"/>
      <c r="LH459" s="4"/>
      <c r="LI459" s="4"/>
      <c r="LJ459" s="4"/>
      <c r="LK459" s="4"/>
      <c r="LL459" s="4"/>
      <c r="LM459" s="4"/>
      <c r="LN459" s="4"/>
      <c r="LO459" s="4"/>
      <c r="LP459" s="4"/>
      <c r="LQ459" s="4"/>
      <c r="LR459" s="4"/>
      <c r="LS459" s="4"/>
      <c r="LT459" s="4"/>
      <c r="LU459" s="4"/>
      <c r="LV459" s="4"/>
      <c r="LW459" s="4"/>
      <c r="LX459" s="4"/>
      <c r="LY459" s="4"/>
      <c r="LZ459" s="4"/>
      <c r="MA459" s="4"/>
      <c r="MB459" s="4"/>
      <c r="MC459" s="4"/>
      <c r="MD459" s="4"/>
      <c r="ME459" s="4"/>
      <c r="MF459" s="4"/>
      <c r="MG459" s="4"/>
      <c r="MH459" s="4"/>
      <c r="MI459" s="4"/>
      <c r="MJ459" s="4"/>
      <c r="MK459" s="4"/>
      <c r="ML459" s="4"/>
      <c r="MM459" s="4"/>
      <c r="MN459" s="4"/>
      <c r="MO459" s="4"/>
      <c r="MP459" s="4"/>
      <c r="MQ459" s="4"/>
      <c r="MR459" s="4"/>
      <c r="MS459" s="4"/>
      <c r="MT459" s="4"/>
      <c r="MU459" s="4"/>
      <c r="MV459" s="4"/>
      <c r="MW459" s="4"/>
      <c r="MX459" s="4"/>
      <c r="MY459" s="4"/>
      <c r="MZ459" s="4"/>
      <c r="NA459" s="4"/>
      <c r="NB459" s="4"/>
      <c r="NC459" s="4"/>
      <c r="ND459" s="4"/>
      <c r="NE459" s="4"/>
      <c r="NF459" s="4"/>
      <c r="NG459" s="4"/>
      <c r="NH459" s="4"/>
      <c r="NI459" s="4"/>
      <c r="NJ459" s="4"/>
      <c r="NK459" s="4"/>
      <c r="NL459" s="4"/>
      <c r="NM459" s="4"/>
      <c r="NN459" s="4"/>
      <c r="NO459" s="4"/>
      <c r="NP459" s="4"/>
      <c r="NQ459" s="4"/>
      <c r="NR459" s="4"/>
      <c r="NS459" s="4"/>
      <c r="NT459" s="4"/>
      <c r="NU459" s="4"/>
      <c r="NV459" s="4"/>
      <c r="NW459" s="4"/>
      <c r="NX459" s="4"/>
      <c r="NY459" s="4"/>
      <c r="NZ459" s="4"/>
      <c r="OA459" s="4"/>
      <c r="OB459" s="4"/>
      <c r="OC459" s="4"/>
      <c r="OD459" s="4"/>
      <c r="OE459" s="4"/>
      <c r="OF459" s="4"/>
      <c r="OG459" s="4"/>
      <c r="OH459" s="4"/>
      <c r="OI459" s="4"/>
      <c r="OJ459" s="4"/>
      <c r="OK459" s="4"/>
      <c r="OL459" s="4"/>
      <c r="OM459" s="4"/>
      <c r="ON459" s="4"/>
      <c r="OO459" s="4"/>
      <c r="OP459" s="4"/>
      <c r="OQ459" s="4"/>
      <c r="OR459" s="4"/>
      <c r="OS459" s="4"/>
      <c r="OT459" s="4"/>
      <c r="OU459" s="4"/>
      <c r="OV459" s="4"/>
      <c r="OW459" s="4"/>
      <c r="OX459" s="4"/>
      <c r="OY459" s="4"/>
      <c r="OZ459" s="4"/>
      <c r="PA459" s="4"/>
      <c r="PB459" s="4"/>
      <c r="PC459" s="4"/>
      <c r="PD459" s="4"/>
      <c r="PE459" s="4"/>
      <c r="PF459" s="4"/>
      <c r="PG459" s="4"/>
      <c r="PH459" s="4"/>
      <c r="PI459" s="4"/>
      <c r="PJ459" s="4"/>
      <c r="PK459" s="4"/>
      <c r="PL459" s="4"/>
      <c r="PM459" s="4"/>
      <c r="PN459" s="4"/>
      <c r="PO459" s="4"/>
      <c r="PP459" s="4"/>
      <c r="PQ459" s="4"/>
      <c r="PR459" s="4"/>
      <c r="PS459" s="4"/>
      <c r="PT459" s="4"/>
      <c r="PU459" s="4"/>
      <c r="PV459" s="4"/>
      <c r="PW459" s="4"/>
      <c r="PX459" s="4"/>
      <c r="PY459" s="4"/>
      <c r="PZ459" s="4"/>
      <c r="QA459" s="4"/>
      <c r="QB459" s="4"/>
      <c r="QC459" s="4"/>
      <c r="QD459" s="4"/>
      <c r="QE459" s="4"/>
      <c r="QF459" s="4"/>
      <c r="QG459" s="4"/>
      <c r="QH459" s="4"/>
      <c r="QI459" s="4"/>
      <c r="QJ459" s="4"/>
      <c r="QK459" s="4"/>
      <c r="QL459" s="4"/>
      <c r="QM459" s="4"/>
      <c r="QN459" s="4"/>
      <c r="QO459" s="4"/>
      <c r="QP459" s="4"/>
      <c r="QQ459" s="4"/>
      <c r="QR459" s="4"/>
      <c r="QS459" s="4"/>
      <c r="QT459" s="4"/>
      <c r="QU459" s="4"/>
      <c r="QV459" s="4"/>
      <c r="QW459" s="4"/>
      <c r="QX459" s="4"/>
      <c r="QY459" s="4"/>
      <c r="QZ459" s="4"/>
      <c r="RA459" s="4"/>
      <c r="RB459" s="4"/>
      <c r="RC459" s="4"/>
      <c r="RD459" s="4"/>
      <c r="RE459" s="4"/>
      <c r="RF459" s="4"/>
      <c r="RG459" s="4"/>
      <c r="RH459" s="4"/>
      <c r="RI459" s="4"/>
      <c r="RJ459" s="4"/>
      <c r="RK459" s="4"/>
    </row>
    <row r="460" ht="13.75" spans="1:479">
      <c r="A460" s="88" t="s">
        <v>12463</v>
      </c>
      <c r="B460" s="88" t="s">
        <v>12464</v>
      </c>
      <c r="C460" s="88" t="s">
        <v>802</v>
      </c>
      <c r="D460" s="169" t="s">
        <v>494</v>
      </c>
      <c r="E460" s="88">
        <v>2</v>
      </c>
      <c r="F460" s="88">
        <v>201</v>
      </c>
      <c r="G460" s="170">
        <f t="shared" si="7"/>
        <v>402</v>
      </c>
      <c r="H460" s="94"/>
      <c r="I460" s="95"/>
      <c r="J460" s="160"/>
      <c r="K460" s="160"/>
      <c r="L460" s="160"/>
      <c r="M460" s="161"/>
      <c r="N460" s="94"/>
      <c r="O460" s="95"/>
      <c r="P460" s="95"/>
      <c r="Q460" s="95"/>
      <c r="R460" s="97"/>
      <c r="S460" s="91"/>
      <c r="T460" s="92"/>
      <c r="U460" s="113"/>
      <c r="V460" s="92"/>
      <c r="W460" s="92"/>
      <c r="X460" s="93"/>
      <c r="Y460" s="94"/>
      <c r="Z460" s="96"/>
      <c r="AA460" s="96"/>
      <c r="AB460" s="95"/>
      <c r="AC460" s="95"/>
      <c r="AD460" s="97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  <c r="AP460" s="94"/>
      <c r="AQ460" s="94"/>
      <c r="AR460" s="94"/>
      <c r="AS460" s="96"/>
      <c r="AT460" s="96"/>
      <c r="AU460" s="96"/>
      <c r="AV460" s="95"/>
      <c r="AW460" s="95"/>
      <c r="AX460" s="97"/>
      <c r="AY460" s="97"/>
      <c r="AZ460" s="97"/>
      <c r="BA460" s="97"/>
      <c r="BB460" s="97"/>
      <c r="BC460" s="98" t="s">
        <v>12281</v>
      </c>
      <c r="BD460" s="98"/>
      <c r="BE460" s="98"/>
      <c r="BF460" s="100"/>
      <c r="BG460" s="103"/>
      <c r="BH460" s="103"/>
      <c r="BI460" s="103"/>
      <c r="BJ460" s="98"/>
      <c r="BK460" s="98"/>
      <c r="BL460" s="98"/>
      <c r="BM460" s="98"/>
      <c r="BN460" s="98"/>
      <c r="BO460" s="4"/>
      <c r="BP460" s="4"/>
      <c r="BQ460" s="4"/>
      <c r="BR460" s="4"/>
      <c r="BS460" s="4"/>
      <c r="BT460" s="98"/>
      <c r="BU460" s="98"/>
      <c r="BV460" s="98"/>
      <c r="BW460" s="98"/>
      <c r="BX460" s="98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  <c r="JW460" s="4"/>
      <c r="JX460" s="4"/>
      <c r="JY460" s="4"/>
      <c r="JZ460" s="4"/>
      <c r="KA460" s="4"/>
      <c r="KB460" s="4"/>
      <c r="KC460" s="4"/>
      <c r="KD460" s="4"/>
      <c r="KE460" s="4"/>
      <c r="KF460" s="4"/>
      <c r="KG460" s="4"/>
      <c r="KH460" s="4"/>
      <c r="KI460" s="4"/>
      <c r="KJ460" s="4"/>
      <c r="KK460" s="4"/>
      <c r="KL460" s="4"/>
      <c r="KM460" s="4"/>
      <c r="KN460" s="4"/>
      <c r="KO460" s="4"/>
      <c r="KP460" s="4"/>
      <c r="KQ460" s="4"/>
      <c r="KR460" s="4"/>
      <c r="KS460" s="4"/>
      <c r="KT460" s="4"/>
      <c r="KU460" s="4"/>
      <c r="KV460" s="4"/>
      <c r="KW460" s="4"/>
      <c r="KX460" s="4"/>
      <c r="KY460" s="4"/>
      <c r="KZ460" s="4"/>
      <c r="LA460" s="4"/>
      <c r="LB460" s="4"/>
      <c r="LC460" s="4"/>
      <c r="LD460" s="4"/>
      <c r="LE460" s="4"/>
      <c r="LF460" s="4"/>
      <c r="LG460" s="4"/>
      <c r="LH460" s="4"/>
      <c r="LI460" s="4"/>
      <c r="LJ460" s="4"/>
      <c r="LK460" s="4"/>
      <c r="LL460" s="4"/>
      <c r="LM460" s="4"/>
      <c r="LN460" s="4"/>
      <c r="LO460" s="4"/>
      <c r="LP460" s="4"/>
      <c r="LQ460" s="4"/>
      <c r="LR460" s="4"/>
      <c r="LS460" s="4"/>
      <c r="LT460" s="4"/>
      <c r="LU460" s="4"/>
      <c r="LV460" s="4"/>
      <c r="LW460" s="4"/>
      <c r="LX460" s="4"/>
      <c r="LY460" s="4"/>
      <c r="LZ460" s="4"/>
      <c r="MA460" s="4"/>
      <c r="MB460" s="4"/>
      <c r="MC460" s="4"/>
      <c r="MD460" s="4"/>
      <c r="ME460" s="4"/>
      <c r="MF460" s="4"/>
      <c r="MG460" s="4"/>
      <c r="MH460" s="4"/>
      <c r="MI460" s="4"/>
      <c r="MJ460" s="4"/>
      <c r="MK460" s="4"/>
      <c r="ML460" s="4"/>
      <c r="MM460" s="4"/>
      <c r="MN460" s="4"/>
      <c r="MO460" s="4"/>
      <c r="MP460" s="4"/>
      <c r="MQ460" s="4"/>
      <c r="MR460" s="4"/>
      <c r="MS460" s="4"/>
      <c r="MT460" s="4"/>
      <c r="MU460" s="4"/>
      <c r="MV460" s="4"/>
      <c r="MW460" s="4"/>
      <c r="MX460" s="4"/>
      <c r="MY460" s="4"/>
      <c r="MZ460" s="4"/>
      <c r="NA460" s="4"/>
      <c r="NB460" s="4"/>
      <c r="NC460" s="4"/>
      <c r="ND460" s="4"/>
      <c r="NE460" s="4"/>
      <c r="NF460" s="4"/>
      <c r="NG460" s="4"/>
      <c r="NH460" s="4"/>
      <c r="NI460" s="4"/>
      <c r="NJ460" s="4"/>
      <c r="NK460" s="4"/>
      <c r="NL460" s="4"/>
      <c r="NM460" s="4"/>
      <c r="NN460" s="4"/>
      <c r="NO460" s="4"/>
      <c r="NP460" s="4"/>
      <c r="NQ460" s="4"/>
      <c r="NR460" s="4"/>
      <c r="NS460" s="4"/>
      <c r="NT460" s="4"/>
      <c r="NU460" s="4"/>
      <c r="NV460" s="4"/>
      <c r="NW460" s="4"/>
      <c r="NX460" s="4"/>
      <c r="NY460" s="4"/>
      <c r="NZ460" s="4"/>
      <c r="OA460" s="4"/>
      <c r="OB460" s="4"/>
      <c r="OC460" s="4"/>
      <c r="OD460" s="4"/>
      <c r="OE460" s="4"/>
      <c r="OF460" s="4"/>
      <c r="OG460" s="4"/>
      <c r="OH460" s="4"/>
      <c r="OI460" s="4"/>
      <c r="OJ460" s="4"/>
      <c r="OK460" s="4"/>
      <c r="OL460" s="4"/>
      <c r="OM460" s="4"/>
      <c r="ON460" s="4"/>
      <c r="OO460" s="4"/>
      <c r="OP460" s="4"/>
      <c r="OQ460" s="4"/>
      <c r="OR460" s="4"/>
      <c r="OS460" s="4"/>
      <c r="OT460" s="4"/>
      <c r="OU460" s="4"/>
      <c r="OV460" s="4"/>
      <c r="OW460" s="4"/>
      <c r="OX460" s="4"/>
      <c r="OY460" s="4"/>
      <c r="OZ460" s="4"/>
      <c r="PA460" s="4"/>
      <c r="PB460" s="4"/>
      <c r="PC460" s="4"/>
      <c r="PD460" s="4"/>
      <c r="PE460" s="4"/>
      <c r="PF460" s="4"/>
      <c r="PG460" s="4"/>
      <c r="PH460" s="4"/>
      <c r="PI460" s="4"/>
      <c r="PJ460" s="4"/>
      <c r="PK460" s="4"/>
      <c r="PL460" s="4"/>
      <c r="PM460" s="4"/>
      <c r="PN460" s="4"/>
      <c r="PO460" s="4"/>
      <c r="PP460" s="4"/>
      <c r="PQ460" s="4"/>
      <c r="PR460" s="4"/>
      <c r="PS460" s="4"/>
      <c r="PT460" s="4"/>
      <c r="PU460" s="4"/>
      <c r="PV460" s="4"/>
      <c r="PW460" s="4"/>
      <c r="PX460" s="4"/>
      <c r="PY460" s="4"/>
      <c r="PZ460" s="4"/>
      <c r="QA460" s="4"/>
      <c r="QB460" s="4"/>
      <c r="QC460" s="4"/>
      <c r="QD460" s="4"/>
      <c r="QE460" s="4"/>
      <c r="QF460" s="4"/>
      <c r="QG460" s="4"/>
      <c r="QH460" s="4"/>
      <c r="QI460" s="4"/>
      <c r="QJ460" s="4"/>
      <c r="QK460" s="4"/>
      <c r="QL460" s="4"/>
      <c r="QM460" s="4"/>
      <c r="QN460" s="4"/>
      <c r="QO460" s="4"/>
      <c r="QP460" s="4"/>
      <c r="QQ460" s="4"/>
      <c r="QR460" s="4"/>
      <c r="QS460" s="4"/>
      <c r="QT460" s="4"/>
      <c r="QU460" s="4"/>
      <c r="QV460" s="4"/>
      <c r="QW460" s="4"/>
      <c r="QX460" s="4"/>
      <c r="QY460" s="4"/>
      <c r="QZ460" s="4"/>
      <c r="RA460" s="4"/>
      <c r="RB460" s="4"/>
      <c r="RC460" s="4"/>
      <c r="RD460" s="4"/>
      <c r="RE460" s="4"/>
      <c r="RF460" s="4"/>
      <c r="RG460" s="4"/>
      <c r="RH460" s="4"/>
      <c r="RI460" s="4"/>
      <c r="RJ460" s="4"/>
      <c r="RK460" s="4"/>
    </row>
    <row r="461" ht="13.75" spans="1:479">
      <c r="A461" s="88" t="s">
        <v>12463</v>
      </c>
      <c r="B461" s="88" t="s">
        <v>12464</v>
      </c>
      <c r="C461" s="88" t="s">
        <v>805</v>
      </c>
      <c r="D461" s="169" t="s">
        <v>12266</v>
      </c>
      <c r="E461" s="88">
        <v>2</v>
      </c>
      <c r="F461" s="88">
        <v>732</v>
      </c>
      <c r="G461" s="170">
        <f t="shared" si="7"/>
        <v>1464</v>
      </c>
      <c r="H461" s="94"/>
      <c r="I461" s="95"/>
      <c r="J461" s="160"/>
      <c r="K461" s="160"/>
      <c r="L461" s="160"/>
      <c r="M461" s="161"/>
      <c r="N461" s="94"/>
      <c r="O461" s="95"/>
      <c r="P461" s="95"/>
      <c r="Q461" s="95"/>
      <c r="R461" s="97"/>
      <c r="S461" s="91"/>
      <c r="T461" s="92"/>
      <c r="U461" s="113"/>
      <c r="V461" s="92"/>
      <c r="W461" s="92"/>
      <c r="X461" s="93"/>
      <c r="Y461" s="94"/>
      <c r="Z461" s="96"/>
      <c r="AA461" s="96"/>
      <c r="AB461" s="95"/>
      <c r="AC461" s="95"/>
      <c r="AD461" s="97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  <c r="AO461" s="94"/>
      <c r="AP461" s="94"/>
      <c r="AQ461" s="94"/>
      <c r="AR461" s="94"/>
      <c r="AS461" s="96"/>
      <c r="AT461" s="96"/>
      <c r="AU461" s="96"/>
      <c r="AV461" s="95"/>
      <c r="AW461" s="95"/>
      <c r="AX461" s="97"/>
      <c r="AY461" s="97"/>
      <c r="AZ461" s="97"/>
      <c r="BA461" s="97"/>
      <c r="BB461" s="97"/>
      <c r="BC461" s="98" t="s">
        <v>12279</v>
      </c>
      <c r="BD461" s="98"/>
      <c r="BE461" s="98"/>
      <c r="BF461" s="100"/>
      <c r="BG461" s="103"/>
      <c r="BH461" s="103"/>
      <c r="BI461" s="103"/>
      <c r="BJ461" s="98"/>
      <c r="BK461" s="98"/>
      <c r="BL461" s="98"/>
      <c r="BM461" s="98"/>
      <c r="BN461" s="98"/>
      <c r="BO461" s="4"/>
      <c r="BP461" s="4"/>
      <c r="BQ461" s="4"/>
      <c r="BR461" s="4"/>
      <c r="BS461" s="4"/>
      <c r="BT461" s="98"/>
      <c r="BU461" s="98"/>
      <c r="BV461" s="98"/>
      <c r="BW461" s="98"/>
      <c r="BX461" s="98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  <c r="JW461" s="4"/>
      <c r="JX461" s="4"/>
      <c r="JY461" s="4"/>
      <c r="JZ461" s="4"/>
      <c r="KA461" s="4"/>
      <c r="KB461" s="4"/>
      <c r="KC461" s="4"/>
      <c r="KD461" s="4"/>
      <c r="KE461" s="4"/>
      <c r="KF461" s="4"/>
      <c r="KG461" s="4"/>
      <c r="KH461" s="4"/>
      <c r="KI461" s="4"/>
      <c r="KJ461" s="4"/>
      <c r="KK461" s="4"/>
      <c r="KL461" s="4"/>
      <c r="KM461" s="4"/>
      <c r="KN461" s="4"/>
      <c r="KO461" s="4"/>
      <c r="KP461" s="4"/>
      <c r="KQ461" s="4"/>
      <c r="KR461" s="4"/>
      <c r="KS461" s="4"/>
      <c r="KT461" s="4"/>
      <c r="KU461" s="4"/>
      <c r="KV461" s="4"/>
      <c r="KW461" s="4"/>
      <c r="KX461" s="4"/>
      <c r="KY461" s="4"/>
      <c r="KZ461" s="4"/>
      <c r="LA461" s="4"/>
      <c r="LB461" s="4"/>
      <c r="LC461" s="4"/>
      <c r="LD461" s="4"/>
      <c r="LE461" s="4"/>
      <c r="LF461" s="4"/>
      <c r="LG461" s="4"/>
      <c r="LH461" s="4"/>
      <c r="LI461" s="4"/>
      <c r="LJ461" s="4"/>
      <c r="LK461" s="4"/>
      <c r="LL461" s="4"/>
      <c r="LM461" s="4"/>
      <c r="LN461" s="4"/>
      <c r="LO461" s="4"/>
      <c r="LP461" s="4"/>
      <c r="LQ461" s="4"/>
      <c r="LR461" s="4"/>
      <c r="LS461" s="4"/>
      <c r="LT461" s="4"/>
      <c r="LU461" s="4"/>
      <c r="LV461" s="4"/>
      <c r="LW461" s="4"/>
      <c r="LX461" s="4"/>
      <c r="LY461" s="4"/>
      <c r="LZ461" s="4"/>
      <c r="MA461" s="4"/>
      <c r="MB461" s="4"/>
      <c r="MC461" s="4"/>
      <c r="MD461" s="4"/>
      <c r="ME461" s="4"/>
      <c r="MF461" s="4"/>
      <c r="MG461" s="4"/>
      <c r="MH461" s="4"/>
      <c r="MI461" s="4"/>
      <c r="MJ461" s="4"/>
      <c r="MK461" s="4"/>
      <c r="ML461" s="4"/>
      <c r="MM461" s="4"/>
      <c r="MN461" s="4"/>
      <c r="MO461" s="4"/>
      <c r="MP461" s="4"/>
      <c r="MQ461" s="4"/>
      <c r="MR461" s="4"/>
      <c r="MS461" s="4"/>
      <c r="MT461" s="4"/>
      <c r="MU461" s="4"/>
      <c r="MV461" s="4"/>
      <c r="MW461" s="4"/>
      <c r="MX461" s="4"/>
      <c r="MY461" s="4"/>
      <c r="MZ461" s="4"/>
      <c r="NA461" s="4"/>
      <c r="NB461" s="4"/>
      <c r="NC461" s="4"/>
      <c r="ND461" s="4"/>
      <c r="NE461" s="4"/>
      <c r="NF461" s="4"/>
      <c r="NG461" s="4"/>
      <c r="NH461" s="4"/>
      <c r="NI461" s="4"/>
      <c r="NJ461" s="4"/>
      <c r="NK461" s="4"/>
      <c r="NL461" s="4"/>
      <c r="NM461" s="4"/>
      <c r="NN461" s="4"/>
      <c r="NO461" s="4"/>
      <c r="NP461" s="4"/>
      <c r="NQ461" s="4"/>
      <c r="NR461" s="4"/>
      <c r="NS461" s="4"/>
      <c r="NT461" s="4"/>
      <c r="NU461" s="4"/>
      <c r="NV461" s="4"/>
      <c r="NW461" s="4"/>
      <c r="NX461" s="4"/>
      <c r="NY461" s="4"/>
      <c r="NZ461" s="4"/>
      <c r="OA461" s="4"/>
      <c r="OB461" s="4"/>
      <c r="OC461" s="4"/>
      <c r="OD461" s="4"/>
      <c r="OE461" s="4"/>
      <c r="OF461" s="4"/>
      <c r="OG461" s="4"/>
      <c r="OH461" s="4"/>
      <c r="OI461" s="4"/>
      <c r="OJ461" s="4"/>
      <c r="OK461" s="4"/>
      <c r="OL461" s="4"/>
      <c r="OM461" s="4"/>
      <c r="ON461" s="4"/>
      <c r="OO461" s="4"/>
      <c r="OP461" s="4"/>
      <c r="OQ461" s="4"/>
      <c r="OR461" s="4"/>
      <c r="OS461" s="4"/>
      <c r="OT461" s="4"/>
      <c r="OU461" s="4"/>
      <c r="OV461" s="4"/>
      <c r="OW461" s="4"/>
      <c r="OX461" s="4"/>
      <c r="OY461" s="4"/>
      <c r="OZ461" s="4"/>
      <c r="PA461" s="4"/>
      <c r="PB461" s="4"/>
      <c r="PC461" s="4"/>
      <c r="PD461" s="4"/>
      <c r="PE461" s="4"/>
      <c r="PF461" s="4"/>
      <c r="PG461" s="4"/>
      <c r="PH461" s="4"/>
      <c r="PI461" s="4"/>
      <c r="PJ461" s="4"/>
      <c r="PK461" s="4"/>
      <c r="PL461" s="4"/>
      <c r="PM461" s="4"/>
      <c r="PN461" s="4"/>
      <c r="PO461" s="4"/>
      <c r="PP461" s="4"/>
      <c r="PQ461" s="4"/>
      <c r="PR461" s="4"/>
      <c r="PS461" s="4"/>
      <c r="PT461" s="4"/>
      <c r="PU461" s="4"/>
      <c r="PV461" s="4"/>
      <c r="PW461" s="4"/>
      <c r="PX461" s="4"/>
      <c r="PY461" s="4"/>
      <c r="PZ461" s="4"/>
      <c r="QA461" s="4"/>
      <c r="QB461" s="4"/>
      <c r="QC461" s="4"/>
      <c r="QD461" s="4"/>
      <c r="QE461" s="4"/>
      <c r="QF461" s="4"/>
      <c r="QG461" s="4"/>
      <c r="QH461" s="4"/>
      <c r="QI461" s="4"/>
      <c r="QJ461" s="4"/>
      <c r="QK461" s="4"/>
      <c r="QL461" s="4"/>
      <c r="QM461" s="4"/>
      <c r="QN461" s="4"/>
      <c r="QO461" s="4"/>
      <c r="QP461" s="4"/>
      <c r="QQ461" s="4"/>
      <c r="QR461" s="4"/>
      <c r="QS461" s="4"/>
      <c r="QT461" s="4"/>
      <c r="QU461" s="4"/>
      <c r="QV461" s="4"/>
      <c r="QW461" s="4"/>
      <c r="QX461" s="4"/>
      <c r="QY461" s="4"/>
      <c r="QZ461" s="4"/>
      <c r="RA461" s="4"/>
      <c r="RB461" s="4"/>
      <c r="RC461" s="4"/>
      <c r="RD461" s="4"/>
      <c r="RE461" s="4"/>
      <c r="RF461" s="4"/>
      <c r="RG461" s="4"/>
      <c r="RH461" s="4"/>
      <c r="RI461" s="4"/>
      <c r="RJ461" s="4"/>
      <c r="RK461" s="4"/>
    </row>
    <row r="462" ht="13.75" spans="1:479">
      <c r="A462" s="88" t="s">
        <v>12463</v>
      </c>
      <c r="B462" s="88" t="s">
        <v>12464</v>
      </c>
      <c r="C462" s="88" t="s">
        <v>805</v>
      </c>
      <c r="D462" s="169" t="s">
        <v>494</v>
      </c>
      <c r="E462" s="88">
        <v>2</v>
      </c>
      <c r="F462" s="88">
        <v>201</v>
      </c>
      <c r="G462" s="170">
        <f t="shared" si="7"/>
        <v>402</v>
      </c>
      <c r="H462" s="94"/>
      <c r="I462" s="95"/>
      <c r="J462" s="160"/>
      <c r="K462" s="160"/>
      <c r="L462" s="160"/>
      <c r="M462" s="161"/>
      <c r="N462" s="94"/>
      <c r="O462" s="95"/>
      <c r="P462" s="95"/>
      <c r="Q462" s="95"/>
      <c r="R462" s="97"/>
      <c r="S462" s="91"/>
      <c r="T462" s="92"/>
      <c r="U462" s="113"/>
      <c r="V462" s="92"/>
      <c r="W462" s="92"/>
      <c r="X462" s="93"/>
      <c r="Y462" s="94"/>
      <c r="Z462" s="96"/>
      <c r="AA462" s="96"/>
      <c r="AB462" s="95"/>
      <c r="AC462" s="95"/>
      <c r="AD462" s="97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  <c r="AP462" s="94"/>
      <c r="AQ462" s="94"/>
      <c r="AR462" s="94"/>
      <c r="AS462" s="96"/>
      <c r="AT462" s="96"/>
      <c r="AU462" s="96"/>
      <c r="AV462" s="95"/>
      <c r="AW462" s="95"/>
      <c r="AX462" s="97"/>
      <c r="AY462" s="97"/>
      <c r="AZ462" s="97"/>
      <c r="BA462" s="97"/>
      <c r="BB462" s="97"/>
      <c r="BC462" s="98" t="s">
        <v>12281</v>
      </c>
      <c r="BD462" s="98"/>
      <c r="BE462" s="98"/>
      <c r="BF462" s="100"/>
      <c r="BG462" s="103"/>
      <c r="BH462" s="103"/>
      <c r="BI462" s="103"/>
      <c r="BJ462" s="98"/>
      <c r="BK462" s="98"/>
      <c r="BL462" s="98"/>
      <c r="BM462" s="98"/>
      <c r="BN462" s="98"/>
      <c r="BO462" s="4"/>
      <c r="BP462" s="4"/>
      <c r="BQ462" s="4"/>
      <c r="BR462" s="4"/>
      <c r="BS462" s="4"/>
      <c r="BT462" s="98"/>
      <c r="BU462" s="98"/>
      <c r="BV462" s="98"/>
      <c r="BW462" s="98"/>
      <c r="BX462" s="98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  <c r="JW462" s="4"/>
      <c r="JX462" s="4"/>
      <c r="JY462" s="4"/>
      <c r="JZ462" s="4"/>
      <c r="KA462" s="4"/>
      <c r="KB462" s="4"/>
      <c r="KC462" s="4"/>
      <c r="KD462" s="4"/>
      <c r="KE462" s="4"/>
      <c r="KF462" s="4"/>
      <c r="KG462" s="4"/>
      <c r="KH462" s="4"/>
      <c r="KI462" s="4"/>
      <c r="KJ462" s="4"/>
      <c r="KK462" s="4"/>
      <c r="KL462" s="4"/>
      <c r="KM462" s="4"/>
      <c r="KN462" s="4"/>
      <c r="KO462" s="4"/>
      <c r="KP462" s="4"/>
      <c r="KQ462" s="4"/>
      <c r="KR462" s="4"/>
      <c r="KS462" s="4"/>
      <c r="KT462" s="4"/>
      <c r="KU462" s="4"/>
      <c r="KV462" s="4"/>
      <c r="KW462" s="4"/>
      <c r="KX462" s="4"/>
      <c r="KY462" s="4"/>
      <c r="KZ462" s="4"/>
      <c r="LA462" s="4"/>
      <c r="LB462" s="4"/>
      <c r="LC462" s="4"/>
      <c r="LD462" s="4"/>
      <c r="LE462" s="4"/>
      <c r="LF462" s="4"/>
      <c r="LG462" s="4"/>
      <c r="LH462" s="4"/>
      <c r="LI462" s="4"/>
      <c r="LJ462" s="4"/>
      <c r="LK462" s="4"/>
      <c r="LL462" s="4"/>
      <c r="LM462" s="4"/>
      <c r="LN462" s="4"/>
      <c r="LO462" s="4"/>
      <c r="LP462" s="4"/>
      <c r="LQ462" s="4"/>
      <c r="LR462" s="4"/>
      <c r="LS462" s="4"/>
      <c r="LT462" s="4"/>
      <c r="LU462" s="4"/>
      <c r="LV462" s="4"/>
      <c r="LW462" s="4"/>
      <c r="LX462" s="4"/>
      <c r="LY462" s="4"/>
      <c r="LZ462" s="4"/>
      <c r="MA462" s="4"/>
      <c r="MB462" s="4"/>
      <c r="MC462" s="4"/>
      <c r="MD462" s="4"/>
      <c r="ME462" s="4"/>
      <c r="MF462" s="4"/>
      <c r="MG462" s="4"/>
      <c r="MH462" s="4"/>
      <c r="MI462" s="4"/>
      <c r="MJ462" s="4"/>
      <c r="MK462" s="4"/>
      <c r="ML462" s="4"/>
      <c r="MM462" s="4"/>
      <c r="MN462" s="4"/>
      <c r="MO462" s="4"/>
      <c r="MP462" s="4"/>
      <c r="MQ462" s="4"/>
      <c r="MR462" s="4"/>
      <c r="MS462" s="4"/>
      <c r="MT462" s="4"/>
      <c r="MU462" s="4"/>
      <c r="MV462" s="4"/>
      <c r="MW462" s="4"/>
      <c r="MX462" s="4"/>
      <c r="MY462" s="4"/>
      <c r="MZ462" s="4"/>
      <c r="NA462" s="4"/>
      <c r="NB462" s="4"/>
      <c r="NC462" s="4"/>
      <c r="ND462" s="4"/>
      <c r="NE462" s="4"/>
      <c r="NF462" s="4"/>
      <c r="NG462" s="4"/>
      <c r="NH462" s="4"/>
      <c r="NI462" s="4"/>
      <c r="NJ462" s="4"/>
      <c r="NK462" s="4"/>
      <c r="NL462" s="4"/>
      <c r="NM462" s="4"/>
      <c r="NN462" s="4"/>
      <c r="NO462" s="4"/>
      <c r="NP462" s="4"/>
      <c r="NQ462" s="4"/>
      <c r="NR462" s="4"/>
      <c r="NS462" s="4"/>
      <c r="NT462" s="4"/>
      <c r="NU462" s="4"/>
      <c r="NV462" s="4"/>
      <c r="NW462" s="4"/>
      <c r="NX462" s="4"/>
      <c r="NY462" s="4"/>
      <c r="NZ462" s="4"/>
      <c r="OA462" s="4"/>
      <c r="OB462" s="4"/>
      <c r="OC462" s="4"/>
      <c r="OD462" s="4"/>
      <c r="OE462" s="4"/>
      <c r="OF462" s="4"/>
      <c r="OG462" s="4"/>
      <c r="OH462" s="4"/>
      <c r="OI462" s="4"/>
      <c r="OJ462" s="4"/>
      <c r="OK462" s="4"/>
      <c r="OL462" s="4"/>
      <c r="OM462" s="4"/>
      <c r="ON462" s="4"/>
      <c r="OO462" s="4"/>
      <c r="OP462" s="4"/>
      <c r="OQ462" s="4"/>
      <c r="OR462" s="4"/>
      <c r="OS462" s="4"/>
      <c r="OT462" s="4"/>
      <c r="OU462" s="4"/>
      <c r="OV462" s="4"/>
      <c r="OW462" s="4"/>
      <c r="OX462" s="4"/>
      <c r="OY462" s="4"/>
      <c r="OZ462" s="4"/>
      <c r="PA462" s="4"/>
      <c r="PB462" s="4"/>
      <c r="PC462" s="4"/>
      <c r="PD462" s="4"/>
      <c r="PE462" s="4"/>
      <c r="PF462" s="4"/>
      <c r="PG462" s="4"/>
      <c r="PH462" s="4"/>
      <c r="PI462" s="4"/>
      <c r="PJ462" s="4"/>
      <c r="PK462" s="4"/>
      <c r="PL462" s="4"/>
      <c r="PM462" s="4"/>
      <c r="PN462" s="4"/>
      <c r="PO462" s="4"/>
      <c r="PP462" s="4"/>
      <c r="PQ462" s="4"/>
      <c r="PR462" s="4"/>
      <c r="PS462" s="4"/>
      <c r="PT462" s="4"/>
      <c r="PU462" s="4"/>
      <c r="PV462" s="4"/>
      <c r="PW462" s="4"/>
      <c r="PX462" s="4"/>
      <c r="PY462" s="4"/>
      <c r="PZ462" s="4"/>
      <c r="QA462" s="4"/>
      <c r="QB462" s="4"/>
      <c r="QC462" s="4"/>
      <c r="QD462" s="4"/>
      <c r="QE462" s="4"/>
      <c r="QF462" s="4"/>
      <c r="QG462" s="4"/>
      <c r="QH462" s="4"/>
      <c r="QI462" s="4"/>
      <c r="QJ462" s="4"/>
      <c r="QK462" s="4"/>
      <c r="QL462" s="4"/>
      <c r="QM462" s="4"/>
      <c r="QN462" s="4"/>
      <c r="QO462" s="4"/>
      <c r="QP462" s="4"/>
      <c r="QQ462" s="4"/>
      <c r="QR462" s="4"/>
      <c r="QS462" s="4"/>
      <c r="QT462" s="4"/>
      <c r="QU462" s="4"/>
      <c r="QV462" s="4"/>
      <c r="QW462" s="4"/>
      <c r="QX462" s="4"/>
      <c r="QY462" s="4"/>
      <c r="QZ462" s="4"/>
      <c r="RA462" s="4"/>
      <c r="RB462" s="4"/>
      <c r="RC462" s="4"/>
      <c r="RD462" s="4"/>
      <c r="RE462" s="4"/>
      <c r="RF462" s="4"/>
      <c r="RG462" s="4"/>
      <c r="RH462" s="4"/>
      <c r="RI462" s="4"/>
      <c r="RJ462" s="4"/>
      <c r="RK462" s="4"/>
    </row>
    <row r="463" ht="13.75" spans="1:479">
      <c r="A463" s="88" t="s">
        <v>12465</v>
      </c>
      <c r="B463" s="88" t="s">
        <v>12466</v>
      </c>
      <c r="C463" s="88" t="s">
        <v>840</v>
      </c>
      <c r="D463" s="169" t="s">
        <v>12266</v>
      </c>
      <c r="E463" s="88">
        <v>2</v>
      </c>
      <c r="F463" s="88">
        <v>452</v>
      </c>
      <c r="G463" s="170">
        <f t="shared" si="7"/>
        <v>904</v>
      </c>
      <c r="H463" s="94"/>
      <c r="I463" s="95"/>
      <c r="J463" s="160"/>
      <c r="K463" s="160"/>
      <c r="L463" s="160"/>
      <c r="M463" s="161"/>
      <c r="N463" s="94"/>
      <c r="O463" s="95"/>
      <c r="P463" s="95"/>
      <c r="Q463" s="95"/>
      <c r="R463" s="97"/>
      <c r="S463" s="91"/>
      <c r="T463" s="92"/>
      <c r="U463" s="113"/>
      <c r="V463" s="92"/>
      <c r="W463" s="92"/>
      <c r="X463" s="93"/>
      <c r="Y463" s="94"/>
      <c r="Z463" s="96"/>
      <c r="AA463" s="96"/>
      <c r="AB463" s="95"/>
      <c r="AC463" s="95"/>
      <c r="AD463" s="97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  <c r="AO463" s="94"/>
      <c r="AP463" s="94"/>
      <c r="AQ463" s="94"/>
      <c r="AR463" s="94"/>
      <c r="AS463" s="96"/>
      <c r="AT463" s="96"/>
      <c r="AU463" s="96"/>
      <c r="AV463" s="95"/>
      <c r="AW463" s="95"/>
      <c r="AX463" s="97"/>
      <c r="AY463" s="97"/>
      <c r="AZ463" s="97"/>
      <c r="BA463" s="97"/>
      <c r="BB463" s="97"/>
      <c r="BC463" s="98" t="s">
        <v>12279</v>
      </c>
      <c r="BD463" s="98"/>
      <c r="BE463" s="98"/>
      <c r="BF463" s="100"/>
      <c r="BG463" s="103"/>
      <c r="BH463" s="103"/>
      <c r="BI463" s="103"/>
      <c r="BJ463" s="98"/>
      <c r="BK463" s="98"/>
      <c r="BL463" s="98"/>
      <c r="BM463" s="98"/>
      <c r="BN463" s="98"/>
      <c r="BO463" s="4"/>
      <c r="BP463" s="4"/>
      <c r="BQ463" s="4"/>
      <c r="BR463" s="4"/>
      <c r="BS463" s="4"/>
      <c r="BT463" s="98"/>
      <c r="BU463" s="98"/>
      <c r="BV463" s="98"/>
      <c r="BW463" s="98"/>
      <c r="BX463" s="98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  <c r="JW463" s="4"/>
      <c r="JX463" s="4"/>
      <c r="JY463" s="4"/>
      <c r="JZ463" s="4"/>
      <c r="KA463" s="4"/>
      <c r="KB463" s="4"/>
      <c r="KC463" s="4"/>
      <c r="KD463" s="4"/>
      <c r="KE463" s="4"/>
      <c r="KF463" s="4"/>
      <c r="KG463" s="4"/>
      <c r="KH463" s="4"/>
      <c r="KI463" s="4"/>
      <c r="KJ463" s="4"/>
      <c r="KK463" s="4"/>
      <c r="KL463" s="4"/>
      <c r="KM463" s="4"/>
      <c r="KN463" s="4"/>
      <c r="KO463" s="4"/>
      <c r="KP463" s="4"/>
      <c r="KQ463" s="4"/>
      <c r="KR463" s="4"/>
      <c r="KS463" s="4"/>
      <c r="KT463" s="4"/>
      <c r="KU463" s="4"/>
      <c r="KV463" s="4"/>
      <c r="KW463" s="4"/>
      <c r="KX463" s="4"/>
      <c r="KY463" s="4"/>
      <c r="KZ463" s="4"/>
      <c r="LA463" s="4"/>
      <c r="LB463" s="4"/>
      <c r="LC463" s="4"/>
      <c r="LD463" s="4"/>
      <c r="LE463" s="4"/>
      <c r="LF463" s="4"/>
      <c r="LG463" s="4"/>
      <c r="LH463" s="4"/>
      <c r="LI463" s="4"/>
      <c r="LJ463" s="4"/>
      <c r="LK463" s="4"/>
      <c r="LL463" s="4"/>
      <c r="LM463" s="4"/>
      <c r="LN463" s="4"/>
      <c r="LO463" s="4"/>
      <c r="LP463" s="4"/>
      <c r="LQ463" s="4"/>
      <c r="LR463" s="4"/>
      <c r="LS463" s="4"/>
      <c r="LT463" s="4"/>
      <c r="LU463" s="4"/>
      <c r="LV463" s="4"/>
      <c r="LW463" s="4"/>
      <c r="LX463" s="4"/>
      <c r="LY463" s="4"/>
      <c r="LZ463" s="4"/>
      <c r="MA463" s="4"/>
      <c r="MB463" s="4"/>
      <c r="MC463" s="4"/>
      <c r="MD463" s="4"/>
      <c r="ME463" s="4"/>
      <c r="MF463" s="4"/>
      <c r="MG463" s="4"/>
      <c r="MH463" s="4"/>
      <c r="MI463" s="4"/>
      <c r="MJ463" s="4"/>
      <c r="MK463" s="4"/>
      <c r="ML463" s="4"/>
      <c r="MM463" s="4"/>
      <c r="MN463" s="4"/>
      <c r="MO463" s="4"/>
      <c r="MP463" s="4"/>
      <c r="MQ463" s="4"/>
      <c r="MR463" s="4"/>
      <c r="MS463" s="4"/>
      <c r="MT463" s="4"/>
      <c r="MU463" s="4"/>
      <c r="MV463" s="4"/>
      <c r="MW463" s="4"/>
      <c r="MX463" s="4"/>
      <c r="MY463" s="4"/>
      <c r="MZ463" s="4"/>
      <c r="NA463" s="4"/>
      <c r="NB463" s="4"/>
      <c r="NC463" s="4"/>
      <c r="ND463" s="4"/>
      <c r="NE463" s="4"/>
      <c r="NF463" s="4"/>
      <c r="NG463" s="4"/>
      <c r="NH463" s="4"/>
      <c r="NI463" s="4"/>
      <c r="NJ463" s="4"/>
      <c r="NK463" s="4"/>
      <c r="NL463" s="4"/>
      <c r="NM463" s="4"/>
      <c r="NN463" s="4"/>
      <c r="NO463" s="4"/>
      <c r="NP463" s="4"/>
      <c r="NQ463" s="4"/>
      <c r="NR463" s="4"/>
      <c r="NS463" s="4"/>
      <c r="NT463" s="4"/>
      <c r="NU463" s="4"/>
      <c r="NV463" s="4"/>
      <c r="NW463" s="4"/>
      <c r="NX463" s="4"/>
      <c r="NY463" s="4"/>
      <c r="NZ463" s="4"/>
      <c r="OA463" s="4"/>
      <c r="OB463" s="4"/>
      <c r="OC463" s="4"/>
      <c r="OD463" s="4"/>
      <c r="OE463" s="4"/>
      <c r="OF463" s="4"/>
      <c r="OG463" s="4"/>
      <c r="OH463" s="4"/>
      <c r="OI463" s="4"/>
      <c r="OJ463" s="4"/>
      <c r="OK463" s="4"/>
      <c r="OL463" s="4"/>
      <c r="OM463" s="4"/>
      <c r="ON463" s="4"/>
      <c r="OO463" s="4"/>
      <c r="OP463" s="4"/>
      <c r="OQ463" s="4"/>
      <c r="OR463" s="4"/>
      <c r="OS463" s="4"/>
      <c r="OT463" s="4"/>
      <c r="OU463" s="4"/>
      <c r="OV463" s="4"/>
      <c r="OW463" s="4"/>
      <c r="OX463" s="4"/>
      <c r="OY463" s="4"/>
      <c r="OZ463" s="4"/>
      <c r="PA463" s="4"/>
      <c r="PB463" s="4"/>
      <c r="PC463" s="4"/>
      <c r="PD463" s="4"/>
      <c r="PE463" s="4"/>
      <c r="PF463" s="4"/>
      <c r="PG463" s="4"/>
      <c r="PH463" s="4"/>
      <c r="PI463" s="4"/>
      <c r="PJ463" s="4"/>
      <c r="PK463" s="4"/>
      <c r="PL463" s="4"/>
      <c r="PM463" s="4"/>
      <c r="PN463" s="4"/>
      <c r="PO463" s="4"/>
      <c r="PP463" s="4"/>
      <c r="PQ463" s="4"/>
      <c r="PR463" s="4"/>
      <c r="PS463" s="4"/>
      <c r="PT463" s="4"/>
      <c r="PU463" s="4"/>
      <c r="PV463" s="4"/>
      <c r="PW463" s="4"/>
      <c r="PX463" s="4"/>
      <c r="PY463" s="4"/>
      <c r="PZ463" s="4"/>
      <c r="QA463" s="4"/>
      <c r="QB463" s="4"/>
      <c r="QC463" s="4"/>
      <c r="QD463" s="4"/>
      <c r="QE463" s="4"/>
      <c r="QF463" s="4"/>
      <c r="QG463" s="4"/>
      <c r="QH463" s="4"/>
      <c r="QI463" s="4"/>
      <c r="QJ463" s="4"/>
      <c r="QK463" s="4"/>
      <c r="QL463" s="4"/>
      <c r="QM463" s="4"/>
      <c r="QN463" s="4"/>
      <c r="QO463" s="4"/>
      <c r="QP463" s="4"/>
      <c r="QQ463" s="4"/>
      <c r="QR463" s="4"/>
      <c r="QS463" s="4"/>
      <c r="QT463" s="4"/>
      <c r="QU463" s="4"/>
      <c r="QV463" s="4"/>
      <c r="QW463" s="4"/>
      <c r="QX463" s="4"/>
      <c r="QY463" s="4"/>
      <c r="QZ463" s="4"/>
      <c r="RA463" s="4"/>
      <c r="RB463" s="4"/>
      <c r="RC463" s="4"/>
      <c r="RD463" s="4"/>
      <c r="RE463" s="4"/>
      <c r="RF463" s="4"/>
      <c r="RG463" s="4"/>
      <c r="RH463" s="4"/>
      <c r="RI463" s="4"/>
      <c r="RJ463" s="4"/>
      <c r="RK463" s="4"/>
    </row>
    <row r="464" ht="13.75" spans="1:479">
      <c r="A464" s="88" t="s">
        <v>12465</v>
      </c>
      <c r="B464" s="88" t="s">
        <v>12466</v>
      </c>
      <c r="C464" s="88" t="s">
        <v>840</v>
      </c>
      <c r="D464" s="169" t="s">
        <v>494</v>
      </c>
      <c r="E464" s="88">
        <v>2</v>
      </c>
      <c r="F464" s="88">
        <v>390</v>
      </c>
      <c r="G464" s="170">
        <f t="shared" si="7"/>
        <v>780</v>
      </c>
      <c r="H464" s="94"/>
      <c r="I464" s="95"/>
      <c r="J464" s="160"/>
      <c r="K464" s="160"/>
      <c r="L464" s="160"/>
      <c r="M464" s="161"/>
      <c r="N464" s="94"/>
      <c r="O464" s="95"/>
      <c r="P464" s="95"/>
      <c r="Q464" s="95"/>
      <c r="R464" s="97"/>
      <c r="S464" s="91"/>
      <c r="T464" s="92"/>
      <c r="U464" s="113"/>
      <c r="V464" s="92"/>
      <c r="W464" s="92"/>
      <c r="X464" s="93"/>
      <c r="Y464" s="94"/>
      <c r="Z464" s="96"/>
      <c r="AA464" s="96"/>
      <c r="AB464" s="95"/>
      <c r="AC464" s="95"/>
      <c r="AD464" s="97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  <c r="AP464" s="94"/>
      <c r="AQ464" s="94"/>
      <c r="AR464" s="94"/>
      <c r="AS464" s="96"/>
      <c r="AT464" s="96"/>
      <c r="AU464" s="96"/>
      <c r="AV464" s="95"/>
      <c r="AW464" s="95"/>
      <c r="AX464" s="97"/>
      <c r="AY464" s="97"/>
      <c r="AZ464" s="97"/>
      <c r="BA464" s="97"/>
      <c r="BB464" s="97"/>
      <c r="BC464" s="98" t="s">
        <v>12281</v>
      </c>
      <c r="BD464" s="98"/>
      <c r="BE464" s="98"/>
      <c r="BF464" s="100"/>
      <c r="BG464" s="103"/>
      <c r="BH464" s="103"/>
      <c r="BI464" s="103"/>
      <c r="BJ464" s="98"/>
      <c r="BK464" s="98"/>
      <c r="BL464" s="98"/>
      <c r="BM464" s="98"/>
      <c r="BN464" s="98"/>
      <c r="BO464" s="4"/>
      <c r="BP464" s="4"/>
      <c r="BQ464" s="4"/>
      <c r="BR464" s="4"/>
      <c r="BS464" s="4"/>
      <c r="BT464" s="98"/>
      <c r="BU464" s="98"/>
      <c r="BV464" s="98"/>
      <c r="BW464" s="98"/>
      <c r="BX464" s="98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  <c r="JW464" s="4"/>
      <c r="JX464" s="4"/>
      <c r="JY464" s="4"/>
      <c r="JZ464" s="4"/>
      <c r="KA464" s="4"/>
      <c r="KB464" s="4"/>
      <c r="KC464" s="4"/>
      <c r="KD464" s="4"/>
      <c r="KE464" s="4"/>
      <c r="KF464" s="4"/>
      <c r="KG464" s="4"/>
      <c r="KH464" s="4"/>
      <c r="KI464" s="4"/>
      <c r="KJ464" s="4"/>
      <c r="KK464" s="4"/>
      <c r="KL464" s="4"/>
      <c r="KM464" s="4"/>
      <c r="KN464" s="4"/>
      <c r="KO464" s="4"/>
      <c r="KP464" s="4"/>
      <c r="KQ464" s="4"/>
      <c r="KR464" s="4"/>
      <c r="KS464" s="4"/>
      <c r="KT464" s="4"/>
      <c r="KU464" s="4"/>
      <c r="KV464" s="4"/>
      <c r="KW464" s="4"/>
      <c r="KX464" s="4"/>
      <c r="KY464" s="4"/>
      <c r="KZ464" s="4"/>
      <c r="LA464" s="4"/>
      <c r="LB464" s="4"/>
      <c r="LC464" s="4"/>
      <c r="LD464" s="4"/>
      <c r="LE464" s="4"/>
      <c r="LF464" s="4"/>
      <c r="LG464" s="4"/>
      <c r="LH464" s="4"/>
      <c r="LI464" s="4"/>
      <c r="LJ464" s="4"/>
      <c r="LK464" s="4"/>
      <c r="LL464" s="4"/>
      <c r="LM464" s="4"/>
      <c r="LN464" s="4"/>
      <c r="LO464" s="4"/>
      <c r="LP464" s="4"/>
      <c r="LQ464" s="4"/>
      <c r="LR464" s="4"/>
      <c r="LS464" s="4"/>
      <c r="LT464" s="4"/>
      <c r="LU464" s="4"/>
      <c r="LV464" s="4"/>
      <c r="LW464" s="4"/>
      <c r="LX464" s="4"/>
      <c r="LY464" s="4"/>
      <c r="LZ464" s="4"/>
      <c r="MA464" s="4"/>
      <c r="MB464" s="4"/>
      <c r="MC464" s="4"/>
      <c r="MD464" s="4"/>
      <c r="ME464" s="4"/>
      <c r="MF464" s="4"/>
      <c r="MG464" s="4"/>
      <c r="MH464" s="4"/>
      <c r="MI464" s="4"/>
      <c r="MJ464" s="4"/>
      <c r="MK464" s="4"/>
      <c r="ML464" s="4"/>
      <c r="MM464" s="4"/>
      <c r="MN464" s="4"/>
      <c r="MO464" s="4"/>
      <c r="MP464" s="4"/>
      <c r="MQ464" s="4"/>
      <c r="MR464" s="4"/>
      <c r="MS464" s="4"/>
      <c r="MT464" s="4"/>
      <c r="MU464" s="4"/>
      <c r="MV464" s="4"/>
      <c r="MW464" s="4"/>
      <c r="MX464" s="4"/>
      <c r="MY464" s="4"/>
      <c r="MZ464" s="4"/>
      <c r="NA464" s="4"/>
      <c r="NB464" s="4"/>
      <c r="NC464" s="4"/>
      <c r="ND464" s="4"/>
      <c r="NE464" s="4"/>
      <c r="NF464" s="4"/>
      <c r="NG464" s="4"/>
      <c r="NH464" s="4"/>
      <c r="NI464" s="4"/>
      <c r="NJ464" s="4"/>
      <c r="NK464" s="4"/>
      <c r="NL464" s="4"/>
      <c r="NM464" s="4"/>
      <c r="NN464" s="4"/>
      <c r="NO464" s="4"/>
      <c r="NP464" s="4"/>
      <c r="NQ464" s="4"/>
      <c r="NR464" s="4"/>
      <c r="NS464" s="4"/>
      <c r="NT464" s="4"/>
      <c r="NU464" s="4"/>
      <c r="NV464" s="4"/>
      <c r="NW464" s="4"/>
      <c r="NX464" s="4"/>
      <c r="NY464" s="4"/>
      <c r="NZ464" s="4"/>
      <c r="OA464" s="4"/>
      <c r="OB464" s="4"/>
      <c r="OC464" s="4"/>
      <c r="OD464" s="4"/>
      <c r="OE464" s="4"/>
      <c r="OF464" s="4"/>
      <c r="OG464" s="4"/>
      <c r="OH464" s="4"/>
      <c r="OI464" s="4"/>
      <c r="OJ464" s="4"/>
      <c r="OK464" s="4"/>
      <c r="OL464" s="4"/>
      <c r="OM464" s="4"/>
      <c r="ON464" s="4"/>
      <c r="OO464" s="4"/>
      <c r="OP464" s="4"/>
      <c r="OQ464" s="4"/>
      <c r="OR464" s="4"/>
      <c r="OS464" s="4"/>
      <c r="OT464" s="4"/>
      <c r="OU464" s="4"/>
      <c r="OV464" s="4"/>
      <c r="OW464" s="4"/>
      <c r="OX464" s="4"/>
      <c r="OY464" s="4"/>
      <c r="OZ464" s="4"/>
      <c r="PA464" s="4"/>
      <c r="PB464" s="4"/>
      <c r="PC464" s="4"/>
      <c r="PD464" s="4"/>
      <c r="PE464" s="4"/>
      <c r="PF464" s="4"/>
      <c r="PG464" s="4"/>
      <c r="PH464" s="4"/>
      <c r="PI464" s="4"/>
      <c r="PJ464" s="4"/>
      <c r="PK464" s="4"/>
      <c r="PL464" s="4"/>
      <c r="PM464" s="4"/>
      <c r="PN464" s="4"/>
      <c r="PO464" s="4"/>
      <c r="PP464" s="4"/>
      <c r="PQ464" s="4"/>
      <c r="PR464" s="4"/>
      <c r="PS464" s="4"/>
      <c r="PT464" s="4"/>
      <c r="PU464" s="4"/>
      <c r="PV464" s="4"/>
      <c r="PW464" s="4"/>
      <c r="PX464" s="4"/>
      <c r="PY464" s="4"/>
      <c r="PZ464" s="4"/>
      <c r="QA464" s="4"/>
      <c r="QB464" s="4"/>
      <c r="QC464" s="4"/>
      <c r="QD464" s="4"/>
      <c r="QE464" s="4"/>
      <c r="QF464" s="4"/>
      <c r="QG464" s="4"/>
      <c r="QH464" s="4"/>
      <c r="QI464" s="4"/>
      <c r="QJ464" s="4"/>
      <c r="QK464" s="4"/>
      <c r="QL464" s="4"/>
      <c r="QM464" s="4"/>
      <c r="QN464" s="4"/>
      <c r="QO464" s="4"/>
      <c r="QP464" s="4"/>
      <c r="QQ464" s="4"/>
      <c r="QR464" s="4"/>
      <c r="QS464" s="4"/>
      <c r="QT464" s="4"/>
      <c r="QU464" s="4"/>
      <c r="QV464" s="4"/>
      <c r="QW464" s="4"/>
      <c r="QX464" s="4"/>
      <c r="QY464" s="4"/>
      <c r="QZ464" s="4"/>
      <c r="RA464" s="4"/>
      <c r="RB464" s="4"/>
      <c r="RC464" s="4"/>
      <c r="RD464" s="4"/>
      <c r="RE464" s="4"/>
      <c r="RF464" s="4"/>
      <c r="RG464" s="4"/>
      <c r="RH464" s="4"/>
      <c r="RI464" s="4"/>
      <c r="RJ464" s="4"/>
      <c r="RK464" s="4"/>
    </row>
    <row r="465" ht="13.75" spans="1:479">
      <c r="A465" s="88" t="s">
        <v>12465</v>
      </c>
      <c r="B465" s="88" t="s">
        <v>12467</v>
      </c>
      <c r="C465" s="88" t="s">
        <v>812</v>
      </c>
      <c r="D465" s="169" t="s">
        <v>12266</v>
      </c>
      <c r="E465" s="88">
        <v>2</v>
      </c>
      <c r="F465" s="88">
        <v>303</v>
      </c>
      <c r="G465" s="170">
        <f t="shared" si="7"/>
        <v>606</v>
      </c>
      <c r="H465" s="94"/>
      <c r="I465" s="95"/>
      <c r="J465" s="160"/>
      <c r="K465" s="160"/>
      <c r="L465" s="160"/>
      <c r="M465" s="161"/>
      <c r="N465" s="94"/>
      <c r="O465" s="95"/>
      <c r="P465" s="95"/>
      <c r="Q465" s="95"/>
      <c r="R465" s="97"/>
      <c r="S465" s="91"/>
      <c r="T465" s="92"/>
      <c r="U465" s="113">
        <v>41</v>
      </c>
      <c r="V465" s="92">
        <v>56</v>
      </c>
      <c r="W465" s="92">
        <v>11</v>
      </c>
      <c r="X465" s="93"/>
      <c r="Y465" s="94"/>
      <c r="Z465" s="96"/>
      <c r="AA465" s="96"/>
      <c r="AB465" s="95"/>
      <c r="AC465" s="95"/>
      <c r="AD465" s="97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  <c r="AO465" s="94"/>
      <c r="AP465" s="94"/>
      <c r="AQ465" s="94"/>
      <c r="AR465" s="94"/>
      <c r="AS465" s="96"/>
      <c r="AT465" s="96"/>
      <c r="AU465" s="96"/>
      <c r="AV465" s="95"/>
      <c r="AW465" s="95"/>
      <c r="AX465" s="97"/>
      <c r="AY465" s="97"/>
      <c r="AZ465" s="97"/>
      <c r="BA465" s="97"/>
      <c r="BB465" s="97"/>
      <c r="BC465" s="98" t="s">
        <v>12279</v>
      </c>
      <c r="BD465" s="98"/>
      <c r="BE465" s="98"/>
      <c r="BF465" s="100"/>
      <c r="BG465" s="103"/>
      <c r="BH465" s="103"/>
      <c r="BI465" s="103"/>
      <c r="BJ465" s="98"/>
      <c r="BK465" s="98"/>
      <c r="BL465" s="98"/>
      <c r="BM465" s="98"/>
      <c r="BN465" s="98"/>
      <c r="BO465" s="4"/>
      <c r="BP465" s="4"/>
      <c r="BQ465" s="4"/>
      <c r="BR465" s="4"/>
      <c r="BS465" s="4"/>
      <c r="BT465" s="98"/>
      <c r="BU465" s="98"/>
      <c r="BV465" s="98"/>
      <c r="BW465" s="98"/>
      <c r="BX465" s="98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  <c r="JW465" s="4"/>
      <c r="JX465" s="4"/>
      <c r="JY465" s="4"/>
      <c r="JZ465" s="4"/>
      <c r="KA465" s="4"/>
      <c r="KB465" s="4"/>
      <c r="KC465" s="4"/>
      <c r="KD465" s="4"/>
      <c r="KE465" s="4"/>
      <c r="KF465" s="4"/>
      <c r="KG465" s="4"/>
      <c r="KH465" s="4"/>
      <c r="KI465" s="4"/>
      <c r="KJ465" s="4"/>
      <c r="KK465" s="4"/>
      <c r="KL465" s="4"/>
      <c r="KM465" s="4"/>
      <c r="KN465" s="4"/>
      <c r="KO465" s="4"/>
      <c r="KP465" s="4"/>
      <c r="KQ465" s="4"/>
      <c r="KR465" s="4"/>
      <c r="KS465" s="4"/>
      <c r="KT465" s="4"/>
      <c r="KU465" s="4"/>
      <c r="KV465" s="4"/>
      <c r="KW465" s="4"/>
      <c r="KX465" s="4"/>
      <c r="KY465" s="4"/>
      <c r="KZ465" s="4"/>
      <c r="LA465" s="4"/>
      <c r="LB465" s="4"/>
      <c r="LC465" s="4"/>
      <c r="LD465" s="4"/>
      <c r="LE465" s="4"/>
      <c r="LF465" s="4"/>
      <c r="LG465" s="4"/>
      <c r="LH465" s="4"/>
      <c r="LI465" s="4"/>
      <c r="LJ465" s="4"/>
      <c r="LK465" s="4"/>
      <c r="LL465" s="4"/>
      <c r="LM465" s="4"/>
      <c r="LN465" s="4"/>
      <c r="LO465" s="4"/>
      <c r="LP465" s="4"/>
      <c r="LQ465" s="4"/>
      <c r="LR465" s="4"/>
      <c r="LS465" s="4"/>
      <c r="LT465" s="4"/>
      <c r="LU465" s="4"/>
      <c r="LV465" s="4"/>
      <c r="LW465" s="4"/>
      <c r="LX465" s="4"/>
      <c r="LY465" s="4"/>
      <c r="LZ465" s="4"/>
      <c r="MA465" s="4"/>
      <c r="MB465" s="4"/>
      <c r="MC465" s="4"/>
      <c r="MD465" s="4"/>
      <c r="ME465" s="4"/>
      <c r="MF465" s="4"/>
      <c r="MG465" s="4"/>
      <c r="MH465" s="4"/>
      <c r="MI465" s="4"/>
      <c r="MJ465" s="4"/>
      <c r="MK465" s="4"/>
      <c r="ML465" s="4"/>
      <c r="MM465" s="4"/>
      <c r="MN465" s="4"/>
      <c r="MO465" s="4"/>
      <c r="MP465" s="4"/>
      <c r="MQ465" s="4"/>
      <c r="MR465" s="4"/>
      <c r="MS465" s="4"/>
      <c r="MT465" s="4"/>
      <c r="MU465" s="4"/>
      <c r="MV465" s="4"/>
      <c r="MW465" s="4"/>
      <c r="MX465" s="4"/>
      <c r="MY465" s="4"/>
      <c r="MZ465" s="4"/>
      <c r="NA465" s="4"/>
      <c r="NB465" s="4"/>
      <c r="NC465" s="4"/>
      <c r="ND465" s="4"/>
      <c r="NE465" s="4"/>
      <c r="NF465" s="4"/>
      <c r="NG465" s="4"/>
      <c r="NH465" s="4"/>
      <c r="NI465" s="4"/>
      <c r="NJ465" s="4"/>
      <c r="NK465" s="4"/>
      <c r="NL465" s="4"/>
      <c r="NM465" s="4"/>
      <c r="NN465" s="4"/>
      <c r="NO465" s="4"/>
      <c r="NP465" s="4"/>
      <c r="NQ465" s="4"/>
      <c r="NR465" s="4"/>
      <c r="NS465" s="4"/>
      <c r="NT465" s="4"/>
      <c r="NU465" s="4"/>
      <c r="NV465" s="4"/>
      <c r="NW465" s="4"/>
      <c r="NX465" s="4"/>
      <c r="NY465" s="4"/>
      <c r="NZ465" s="4"/>
      <c r="OA465" s="4"/>
      <c r="OB465" s="4"/>
      <c r="OC465" s="4"/>
      <c r="OD465" s="4"/>
      <c r="OE465" s="4"/>
      <c r="OF465" s="4"/>
      <c r="OG465" s="4"/>
      <c r="OH465" s="4"/>
      <c r="OI465" s="4"/>
      <c r="OJ465" s="4"/>
      <c r="OK465" s="4"/>
      <c r="OL465" s="4"/>
      <c r="OM465" s="4"/>
      <c r="ON465" s="4"/>
      <c r="OO465" s="4"/>
      <c r="OP465" s="4"/>
      <c r="OQ465" s="4"/>
      <c r="OR465" s="4"/>
      <c r="OS465" s="4"/>
      <c r="OT465" s="4"/>
      <c r="OU465" s="4"/>
      <c r="OV465" s="4"/>
      <c r="OW465" s="4"/>
      <c r="OX465" s="4"/>
      <c r="OY465" s="4"/>
      <c r="OZ465" s="4"/>
      <c r="PA465" s="4"/>
      <c r="PB465" s="4"/>
      <c r="PC465" s="4"/>
      <c r="PD465" s="4"/>
      <c r="PE465" s="4"/>
      <c r="PF465" s="4"/>
      <c r="PG465" s="4"/>
      <c r="PH465" s="4"/>
      <c r="PI465" s="4"/>
      <c r="PJ465" s="4"/>
      <c r="PK465" s="4"/>
      <c r="PL465" s="4"/>
      <c r="PM465" s="4"/>
      <c r="PN465" s="4"/>
      <c r="PO465" s="4"/>
      <c r="PP465" s="4"/>
      <c r="PQ465" s="4"/>
      <c r="PR465" s="4"/>
      <c r="PS465" s="4"/>
      <c r="PT465" s="4"/>
      <c r="PU465" s="4"/>
      <c r="PV465" s="4"/>
      <c r="PW465" s="4"/>
      <c r="PX465" s="4"/>
      <c r="PY465" s="4"/>
      <c r="PZ465" s="4"/>
      <c r="QA465" s="4"/>
      <c r="QB465" s="4"/>
      <c r="QC465" s="4"/>
      <c r="QD465" s="4"/>
      <c r="QE465" s="4"/>
      <c r="QF465" s="4"/>
      <c r="QG465" s="4"/>
      <c r="QH465" s="4"/>
      <c r="QI465" s="4"/>
      <c r="QJ465" s="4"/>
      <c r="QK465" s="4"/>
      <c r="QL465" s="4"/>
      <c r="QM465" s="4"/>
      <c r="QN465" s="4"/>
      <c r="QO465" s="4"/>
      <c r="QP465" s="4"/>
      <c r="QQ465" s="4"/>
      <c r="QR465" s="4"/>
      <c r="QS465" s="4"/>
      <c r="QT465" s="4"/>
      <c r="QU465" s="4"/>
      <c r="QV465" s="4"/>
      <c r="QW465" s="4"/>
      <c r="QX465" s="4"/>
      <c r="QY465" s="4"/>
      <c r="QZ465" s="4"/>
      <c r="RA465" s="4"/>
      <c r="RB465" s="4"/>
      <c r="RC465" s="4"/>
      <c r="RD465" s="4"/>
      <c r="RE465" s="4"/>
      <c r="RF465" s="4"/>
      <c r="RG465" s="4"/>
      <c r="RH465" s="4"/>
      <c r="RI465" s="4"/>
      <c r="RJ465" s="4"/>
      <c r="RK465" s="4"/>
    </row>
    <row r="466" ht="13.75" spans="1:479">
      <c r="A466" s="88" t="s">
        <v>12465</v>
      </c>
      <c r="B466" s="88" t="s">
        <v>12467</v>
      </c>
      <c r="C466" s="88" t="s">
        <v>812</v>
      </c>
      <c r="D466" s="169" t="s">
        <v>494</v>
      </c>
      <c r="E466" s="88">
        <v>2</v>
      </c>
      <c r="F466" s="88">
        <v>270</v>
      </c>
      <c r="G466" s="170">
        <f t="shared" si="7"/>
        <v>540</v>
      </c>
      <c r="H466" s="94"/>
      <c r="I466" s="95"/>
      <c r="J466" s="160"/>
      <c r="K466" s="160"/>
      <c r="L466" s="160"/>
      <c r="M466" s="161"/>
      <c r="N466" s="94"/>
      <c r="O466" s="95"/>
      <c r="P466" s="95"/>
      <c r="Q466" s="95"/>
      <c r="R466" s="97"/>
      <c r="S466" s="91"/>
      <c r="T466" s="92"/>
      <c r="U466" s="113">
        <v>47</v>
      </c>
      <c r="V466" s="92">
        <v>48</v>
      </c>
      <c r="W466" s="92">
        <v>39</v>
      </c>
      <c r="X466" s="93"/>
      <c r="Y466" s="94"/>
      <c r="Z466" s="96"/>
      <c r="AA466" s="96"/>
      <c r="AB466" s="95"/>
      <c r="AC466" s="95"/>
      <c r="AD466" s="97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  <c r="AP466" s="94"/>
      <c r="AQ466" s="94"/>
      <c r="AR466" s="94"/>
      <c r="AS466" s="96"/>
      <c r="AT466" s="96"/>
      <c r="AU466" s="96"/>
      <c r="AV466" s="95"/>
      <c r="AW466" s="95"/>
      <c r="AX466" s="97"/>
      <c r="AY466" s="97"/>
      <c r="AZ466" s="97"/>
      <c r="BA466" s="97"/>
      <c r="BB466" s="97"/>
      <c r="BC466" s="98" t="s">
        <v>12281</v>
      </c>
      <c r="BD466" s="98"/>
      <c r="BE466" s="98"/>
      <c r="BF466" s="100"/>
      <c r="BG466" s="103"/>
      <c r="BH466" s="103"/>
      <c r="BI466" s="103"/>
      <c r="BJ466" s="98"/>
      <c r="BK466" s="98"/>
      <c r="BL466" s="98"/>
      <c r="BM466" s="98"/>
      <c r="BN466" s="98"/>
      <c r="BO466" s="4"/>
      <c r="BP466" s="4"/>
      <c r="BQ466" s="4"/>
      <c r="BR466" s="4"/>
      <c r="BS466" s="4"/>
      <c r="BT466" s="98"/>
      <c r="BU466" s="98"/>
      <c r="BV466" s="98"/>
      <c r="BW466" s="98"/>
      <c r="BX466" s="98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4"/>
      <c r="JM466" s="4"/>
      <c r="JN466" s="4"/>
      <c r="JO466" s="4"/>
      <c r="JP466" s="4"/>
      <c r="JQ466" s="4"/>
      <c r="JR466" s="4"/>
      <c r="JS466" s="4"/>
      <c r="JT466" s="4"/>
      <c r="JU466" s="4"/>
      <c r="JV466" s="4"/>
      <c r="JW466" s="4"/>
      <c r="JX466" s="4"/>
      <c r="JY466" s="4"/>
      <c r="JZ466" s="4"/>
      <c r="KA466" s="4"/>
      <c r="KB466" s="4"/>
      <c r="KC466" s="4"/>
      <c r="KD466" s="4"/>
      <c r="KE466" s="4"/>
      <c r="KF466" s="4"/>
      <c r="KG466" s="4"/>
      <c r="KH466" s="4"/>
      <c r="KI466" s="4"/>
      <c r="KJ466" s="4"/>
      <c r="KK466" s="4"/>
      <c r="KL466" s="4"/>
      <c r="KM466" s="4"/>
      <c r="KN466" s="4"/>
      <c r="KO466" s="4"/>
      <c r="KP466" s="4"/>
      <c r="KQ466" s="4"/>
      <c r="KR466" s="4"/>
      <c r="KS466" s="4"/>
      <c r="KT466" s="4"/>
      <c r="KU466" s="4"/>
      <c r="KV466" s="4"/>
      <c r="KW466" s="4"/>
      <c r="KX466" s="4"/>
      <c r="KY466" s="4"/>
      <c r="KZ466" s="4"/>
      <c r="LA466" s="4"/>
      <c r="LB466" s="4"/>
      <c r="LC466" s="4"/>
      <c r="LD466" s="4"/>
      <c r="LE466" s="4"/>
      <c r="LF466" s="4"/>
      <c r="LG466" s="4"/>
      <c r="LH466" s="4"/>
      <c r="LI466" s="4"/>
      <c r="LJ466" s="4"/>
      <c r="LK466" s="4"/>
      <c r="LL466" s="4"/>
      <c r="LM466" s="4"/>
      <c r="LN466" s="4"/>
      <c r="LO466" s="4"/>
      <c r="LP466" s="4"/>
      <c r="LQ466" s="4"/>
      <c r="LR466" s="4"/>
      <c r="LS466" s="4"/>
      <c r="LT466" s="4"/>
      <c r="LU466" s="4"/>
      <c r="LV466" s="4"/>
      <c r="LW466" s="4"/>
      <c r="LX466" s="4"/>
      <c r="LY466" s="4"/>
      <c r="LZ466" s="4"/>
      <c r="MA466" s="4"/>
      <c r="MB466" s="4"/>
      <c r="MC466" s="4"/>
      <c r="MD466" s="4"/>
      <c r="ME466" s="4"/>
      <c r="MF466" s="4"/>
      <c r="MG466" s="4"/>
      <c r="MH466" s="4"/>
      <c r="MI466" s="4"/>
      <c r="MJ466" s="4"/>
      <c r="MK466" s="4"/>
      <c r="ML466" s="4"/>
      <c r="MM466" s="4"/>
      <c r="MN466" s="4"/>
      <c r="MO466" s="4"/>
      <c r="MP466" s="4"/>
      <c r="MQ466" s="4"/>
      <c r="MR466" s="4"/>
      <c r="MS466" s="4"/>
      <c r="MT466" s="4"/>
      <c r="MU466" s="4"/>
      <c r="MV466" s="4"/>
      <c r="MW466" s="4"/>
      <c r="MX466" s="4"/>
      <c r="MY466" s="4"/>
      <c r="MZ466" s="4"/>
      <c r="NA466" s="4"/>
      <c r="NB466" s="4"/>
      <c r="NC466" s="4"/>
      <c r="ND466" s="4"/>
      <c r="NE466" s="4"/>
      <c r="NF466" s="4"/>
      <c r="NG466" s="4"/>
      <c r="NH466" s="4"/>
      <c r="NI466" s="4"/>
      <c r="NJ466" s="4"/>
      <c r="NK466" s="4"/>
      <c r="NL466" s="4"/>
      <c r="NM466" s="4"/>
      <c r="NN466" s="4"/>
      <c r="NO466" s="4"/>
      <c r="NP466" s="4"/>
      <c r="NQ466" s="4"/>
      <c r="NR466" s="4"/>
      <c r="NS466" s="4"/>
      <c r="NT466" s="4"/>
      <c r="NU466" s="4"/>
      <c r="NV466" s="4"/>
      <c r="NW466" s="4"/>
      <c r="NX466" s="4"/>
      <c r="NY466" s="4"/>
      <c r="NZ466" s="4"/>
      <c r="OA466" s="4"/>
      <c r="OB466" s="4"/>
      <c r="OC466" s="4"/>
      <c r="OD466" s="4"/>
      <c r="OE466" s="4"/>
      <c r="OF466" s="4"/>
      <c r="OG466" s="4"/>
      <c r="OH466" s="4"/>
      <c r="OI466" s="4"/>
      <c r="OJ466" s="4"/>
      <c r="OK466" s="4"/>
      <c r="OL466" s="4"/>
      <c r="OM466" s="4"/>
      <c r="ON466" s="4"/>
      <c r="OO466" s="4"/>
      <c r="OP466" s="4"/>
      <c r="OQ466" s="4"/>
      <c r="OR466" s="4"/>
      <c r="OS466" s="4"/>
      <c r="OT466" s="4"/>
      <c r="OU466" s="4"/>
      <c r="OV466" s="4"/>
      <c r="OW466" s="4"/>
      <c r="OX466" s="4"/>
      <c r="OY466" s="4"/>
      <c r="OZ466" s="4"/>
      <c r="PA466" s="4"/>
      <c r="PB466" s="4"/>
      <c r="PC466" s="4"/>
      <c r="PD466" s="4"/>
      <c r="PE466" s="4"/>
      <c r="PF466" s="4"/>
      <c r="PG466" s="4"/>
      <c r="PH466" s="4"/>
      <c r="PI466" s="4"/>
      <c r="PJ466" s="4"/>
      <c r="PK466" s="4"/>
      <c r="PL466" s="4"/>
      <c r="PM466" s="4"/>
      <c r="PN466" s="4"/>
      <c r="PO466" s="4"/>
      <c r="PP466" s="4"/>
      <c r="PQ466" s="4"/>
      <c r="PR466" s="4"/>
      <c r="PS466" s="4"/>
      <c r="PT466" s="4"/>
      <c r="PU466" s="4"/>
      <c r="PV466" s="4"/>
      <c r="PW466" s="4"/>
      <c r="PX466" s="4"/>
      <c r="PY466" s="4"/>
      <c r="PZ466" s="4"/>
      <c r="QA466" s="4"/>
      <c r="QB466" s="4"/>
      <c r="QC466" s="4"/>
      <c r="QD466" s="4"/>
      <c r="QE466" s="4"/>
      <c r="QF466" s="4"/>
      <c r="QG466" s="4"/>
      <c r="QH466" s="4"/>
      <c r="QI466" s="4"/>
      <c r="QJ466" s="4"/>
      <c r="QK466" s="4"/>
      <c r="QL466" s="4"/>
      <c r="QM466" s="4"/>
      <c r="QN466" s="4"/>
      <c r="QO466" s="4"/>
      <c r="QP466" s="4"/>
      <c r="QQ466" s="4"/>
      <c r="QR466" s="4"/>
      <c r="QS466" s="4"/>
      <c r="QT466" s="4"/>
      <c r="QU466" s="4"/>
      <c r="QV466" s="4"/>
      <c r="QW466" s="4"/>
      <c r="QX466" s="4"/>
      <c r="QY466" s="4"/>
      <c r="QZ466" s="4"/>
      <c r="RA466" s="4"/>
      <c r="RB466" s="4"/>
      <c r="RC466" s="4"/>
      <c r="RD466" s="4"/>
      <c r="RE466" s="4"/>
      <c r="RF466" s="4"/>
      <c r="RG466" s="4"/>
      <c r="RH466" s="4"/>
      <c r="RI466" s="4"/>
      <c r="RJ466" s="4"/>
      <c r="RK466" s="4"/>
    </row>
    <row r="467" ht="13.75" spans="1:479">
      <c r="A467" s="88" t="s">
        <v>12465</v>
      </c>
      <c r="B467" s="88" t="s">
        <v>12468</v>
      </c>
      <c r="C467" s="88" t="s">
        <v>809</v>
      </c>
      <c r="D467" s="169" t="s">
        <v>12266</v>
      </c>
      <c r="E467" s="88">
        <v>2</v>
      </c>
      <c r="F467" s="88">
        <v>303</v>
      </c>
      <c r="G467" s="170">
        <f t="shared" si="7"/>
        <v>606</v>
      </c>
      <c r="H467" s="94"/>
      <c r="I467" s="95"/>
      <c r="J467" s="160"/>
      <c r="K467" s="160"/>
      <c r="L467" s="160"/>
      <c r="M467" s="161"/>
      <c r="N467" s="94"/>
      <c r="O467" s="95"/>
      <c r="P467" s="95"/>
      <c r="Q467" s="95"/>
      <c r="R467" s="97"/>
      <c r="S467" s="91"/>
      <c r="T467" s="92"/>
      <c r="U467" s="113">
        <v>64</v>
      </c>
      <c r="V467" s="92">
        <v>70</v>
      </c>
      <c r="W467" s="92">
        <v>35</v>
      </c>
      <c r="X467" s="93"/>
      <c r="Y467" s="94"/>
      <c r="Z467" s="96"/>
      <c r="AA467" s="96"/>
      <c r="AB467" s="95"/>
      <c r="AC467" s="95"/>
      <c r="AD467" s="97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  <c r="AO467" s="94"/>
      <c r="AP467" s="94"/>
      <c r="AQ467" s="94"/>
      <c r="AR467" s="94"/>
      <c r="AS467" s="96"/>
      <c r="AT467" s="96"/>
      <c r="AU467" s="96"/>
      <c r="AV467" s="95"/>
      <c r="AW467" s="95"/>
      <c r="AX467" s="97"/>
      <c r="AY467" s="97"/>
      <c r="AZ467" s="97"/>
      <c r="BA467" s="97"/>
      <c r="BB467" s="97"/>
      <c r="BC467" s="98" t="s">
        <v>12279</v>
      </c>
      <c r="BD467" s="98"/>
      <c r="BE467" s="98"/>
      <c r="BF467" s="100"/>
      <c r="BG467" s="103"/>
      <c r="BH467" s="103"/>
      <c r="BI467" s="103"/>
      <c r="BJ467" s="98"/>
      <c r="BK467" s="98"/>
      <c r="BL467" s="98"/>
      <c r="BM467" s="98"/>
      <c r="BN467" s="98"/>
      <c r="BO467" s="4"/>
      <c r="BP467" s="4"/>
      <c r="BQ467" s="4"/>
      <c r="BR467" s="4"/>
      <c r="BS467" s="4"/>
      <c r="BT467" s="98"/>
      <c r="BU467" s="98"/>
      <c r="BV467" s="98"/>
      <c r="BW467" s="98"/>
      <c r="BX467" s="98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4"/>
      <c r="JM467" s="4"/>
      <c r="JN467" s="4"/>
      <c r="JO467" s="4"/>
      <c r="JP467" s="4"/>
      <c r="JQ467" s="4"/>
      <c r="JR467" s="4"/>
      <c r="JS467" s="4"/>
      <c r="JT467" s="4"/>
      <c r="JU467" s="4"/>
      <c r="JV467" s="4"/>
      <c r="JW467" s="4"/>
      <c r="JX467" s="4"/>
      <c r="JY467" s="4"/>
      <c r="JZ467" s="4"/>
      <c r="KA467" s="4"/>
      <c r="KB467" s="4"/>
      <c r="KC467" s="4"/>
      <c r="KD467" s="4"/>
      <c r="KE467" s="4"/>
      <c r="KF467" s="4"/>
      <c r="KG467" s="4"/>
      <c r="KH467" s="4"/>
      <c r="KI467" s="4"/>
      <c r="KJ467" s="4"/>
      <c r="KK467" s="4"/>
      <c r="KL467" s="4"/>
      <c r="KM467" s="4"/>
      <c r="KN467" s="4"/>
      <c r="KO467" s="4"/>
      <c r="KP467" s="4"/>
      <c r="KQ467" s="4"/>
      <c r="KR467" s="4"/>
      <c r="KS467" s="4"/>
      <c r="KT467" s="4"/>
      <c r="KU467" s="4"/>
      <c r="KV467" s="4"/>
      <c r="KW467" s="4"/>
      <c r="KX467" s="4"/>
      <c r="KY467" s="4"/>
      <c r="KZ467" s="4"/>
      <c r="LA467" s="4"/>
      <c r="LB467" s="4"/>
      <c r="LC467" s="4"/>
      <c r="LD467" s="4"/>
      <c r="LE467" s="4"/>
      <c r="LF467" s="4"/>
      <c r="LG467" s="4"/>
      <c r="LH467" s="4"/>
      <c r="LI467" s="4"/>
      <c r="LJ467" s="4"/>
      <c r="LK467" s="4"/>
      <c r="LL467" s="4"/>
      <c r="LM467" s="4"/>
      <c r="LN467" s="4"/>
      <c r="LO467" s="4"/>
      <c r="LP467" s="4"/>
      <c r="LQ467" s="4"/>
      <c r="LR467" s="4"/>
      <c r="LS467" s="4"/>
      <c r="LT467" s="4"/>
      <c r="LU467" s="4"/>
      <c r="LV467" s="4"/>
      <c r="LW467" s="4"/>
      <c r="LX467" s="4"/>
      <c r="LY467" s="4"/>
      <c r="LZ467" s="4"/>
      <c r="MA467" s="4"/>
      <c r="MB467" s="4"/>
      <c r="MC467" s="4"/>
      <c r="MD467" s="4"/>
      <c r="ME467" s="4"/>
      <c r="MF467" s="4"/>
      <c r="MG467" s="4"/>
      <c r="MH467" s="4"/>
      <c r="MI467" s="4"/>
      <c r="MJ467" s="4"/>
      <c r="MK467" s="4"/>
      <c r="ML467" s="4"/>
      <c r="MM467" s="4"/>
      <c r="MN467" s="4"/>
      <c r="MO467" s="4"/>
      <c r="MP467" s="4"/>
      <c r="MQ467" s="4"/>
      <c r="MR467" s="4"/>
      <c r="MS467" s="4"/>
      <c r="MT467" s="4"/>
      <c r="MU467" s="4"/>
      <c r="MV467" s="4"/>
      <c r="MW467" s="4"/>
      <c r="MX467" s="4"/>
      <c r="MY467" s="4"/>
      <c r="MZ467" s="4"/>
      <c r="NA467" s="4"/>
      <c r="NB467" s="4"/>
      <c r="NC467" s="4"/>
      <c r="ND467" s="4"/>
      <c r="NE467" s="4"/>
      <c r="NF467" s="4"/>
      <c r="NG467" s="4"/>
      <c r="NH467" s="4"/>
      <c r="NI467" s="4"/>
      <c r="NJ467" s="4"/>
      <c r="NK467" s="4"/>
      <c r="NL467" s="4"/>
      <c r="NM467" s="4"/>
      <c r="NN467" s="4"/>
      <c r="NO467" s="4"/>
      <c r="NP467" s="4"/>
      <c r="NQ467" s="4"/>
      <c r="NR467" s="4"/>
      <c r="NS467" s="4"/>
      <c r="NT467" s="4"/>
      <c r="NU467" s="4"/>
      <c r="NV467" s="4"/>
      <c r="NW467" s="4"/>
      <c r="NX467" s="4"/>
      <c r="NY467" s="4"/>
      <c r="NZ467" s="4"/>
      <c r="OA467" s="4"/>
      <c r="OB467" s="4"/>
      <c r="OC467" s="4"/>
      <c r="OD467" s="4"/>
      <c r="OE467" s="4"/>
      <c r="OF467" s="4"/>
      <c r="OG467" s="4"/>
      <c r="OH467" s="4"/>
      <c r="OI467" s="4"/>
      <c r="OJ467" s="4"/>
      <c r="OK467" s="4"/>
      <c r="OL467" s="4"/>
      <c r="OM467" s="4"/>
      <c r="ON467" s="4"/>
      <c r="OO467" s="4"/>
      <c r="OP467" s="4"/>
      <c r="OQ467" s="4"/>
      <c r="OR467" s="4"/>
      <c r="OS467" s="4"/>
      <c r="OT467" s="4"/>
      <c r="OU467" s="4"/>
      <c r="OV467" s="4"/>
      <c r="OW467" s="4"/>
      <c r="OX467" s="4"/>
      <c r="OY467" s="4"/>
      <c r="OZ467" s="4"/>
      <c r="PA467" s="4"/>
      <c r="PB467" s="4"/>
      <c r="PC467" s="4"/>
      <c r="PD467" s="4"/>
      <c r="PE467" s="4"/>
      <c r="PF467" s="4"/>
      <c r="PG467" s="4"/>
      <c r="PH467" s="4"/>
      <c r="PI467" s="4"/>
      <c r="PJ467" s="4"/>
      <c r="PK467" s="4"/>
      <c r="PL467" s="4"/>
      <c r="PM467" s="4"/>
      <c r="PN467" s="4"/>
      <c r="PO467" s="4"/>
      <c r="PP467" s="4"/>
      <c r="PQ467" s="4"/>
      <c r="PR467" s="4"/>
      <c r="PS467" s="4"/>
      <c r="PT467" s="4"/>
      <c r="PU467" s="4"/>
      <c r="PV467" s="4"/>
      <c r="PW467" s="4"/>
      <c r="PX467" s="4"/>
      <c r="PY467" s="4"/>
      <c r="PZ467" s="4"/>
      <c r="QA467" s="4"/>
      <c r="QB467" s="4"/>
      <c r="QC467" s="4"/>
      <c r="QD467" s="4"/>
      <c r="QE467" s="4"/>
      <c r="QF467" s="4"/>
      <c r="QG467" s="4"/>
      <c r="QH467" s="4"/>
      <c r="QI467" s="4"/>
      <c r="QJ467" s="4"/>
      <c r="QK467" s="4"/>
      <c r="QL467" s="4"/>
      <c r="QM467" s="4"/>
      <c r="QN467" s="4"/>
      <c r="QO467" s="4"/>
      <c r="QP467" s="4"/>
      <c r="QQ467" s="4"/>
      <c r="QR467" s="4"/>
      <c r="QS467" s="4"/>
      <c r="QT467" s="4"/>
      <c r="QU467" s="4"/>
      <c r="QV467" s="4"/>
      <c r="QW467" s="4"/>
      <c r="QX467" s="4"/>
      <c r="QY467" s="4"/>
      <c r="QZ467" s="4"/>
      <c r="RA467" s="4"/>
      <c r="RB467" s="4"/>
      <c r="RC467" s="4"/>
      <c r="RD467" s="4"/>
      <c r="RE467" s="4"/>
      <c r="RF467" s="4"/>
      <c r="RG467" s="4"/>
      <c r="RH467" s="4"/>
      <c r="RI467" s="4"/>
      <c r="RJ467" s="4"/>
      <c r="RK467" s="4"/>
    </row>
    <row r="468" ht="13.75" spans="1:479">
      <c r="A468" s="88" t="s">
        <v>12465</v>
      </c>
      <c r="B468" s="88" t="s">
        <v>12468</v>
      </c>
      <c r="C468" s="88" t="s">
        <v>809</v>
      </c>
      <c r="D468" s="169" t="s">
        <v>494</v>
      </c>
      <c r="E468" s="88">
        <v>2</v>
      </c>
      <c r="F468" s="88">
        <v>270</v>
      </c>
      <c r="G468" s="170">
        <f t="shared" si="7"/>
        <v>540</v>
      </c>
      <c r="H468" s="94"/>
      <c r="I468" s="95"/>
      <c r="J468" s="160"/>
      <c r="K468" s="160"/>
      <c r="L468" s="160"/>
      <c r="M468" s="161"/>
      <c r="N468" s="94"/>
      <c r="O468" s="95"/>
      <c r="P468" s="95"/>
      <c r="Q468" s="95"/>
      <c r="R468" s="97"/>
      <c r="S468" s="91"/>
      <c r="T468" s="92"/>
      <c r="U468" s="113">
        <v>53</v>
      </c>
      <c r="V468" s="92">
        <v>58</v>
      </c>
      <c r="W468" s="92">
        <v>31</v>
      </c>
      <c r="X468" s="93"/>
      <c r="Y468" s="94"/>
      <c r="Z468" s="96"/>
      <c r="AA468" s="96"/>
      <c r="AB468" s="95"/>
      <c r="AC468" s="95"/>
      <c r="AD468" s="97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  <c r="AP468" s="94"/>
      <c r="AQ468" s="94"/>
      <c r="AR468" s="94"/>
      <c r="AS468" s="96"/>
      <c r="AT468" s="96"/>
      <c r="AU468" s="96"/>
      <c r="AV468" s="95"/>
      <c r="AW468" s="95"/>
      <c r="AX468" s="97"/>
      <c r="AY468" s="97"/>
      <c r="AZ468" s="97"/>
      <c r="BA468" s="97"/>
      <c r="BB468" s="97"/>
      <c r="BC468" s="98" t="s">
        <v>12281</v>
      </c>
      <c r="BD468" s="98"/>
      <c r="BE468" s="98"/>
      <c r="BF468" s="100"/>
      <c r="BG468" s="103"/>
      <c r="BH468" s="103"/>
      <c r="BI468" s="103"/>
      <c r="BJ468" s="98"/>
      <c r="BK468" s="98"/>
      <c r="BL468" s="98"/>
      <c r="BM468" s="98"/>
      <c r="BN468" s="98"/>
      <c r="BO468" s="4"/>
      <c r="BP468" s="4"/>
      <c r="BQ468" s="4"/>
      <c r="BR468" s="4"/>
      <c r="BS468" s="4"/>
      <c r="BT468" s="98"/>
      <c r="BU468" s="98"/>
      <c r="BV468" s="98"/>
      <c r="BW468" s="98"/>
      <c r="BX468" s="98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4"/>
      <c r="JM468" s="4"/>
      <c r="JN468" s="4"/>
      <c r="JO468" s="4"/>
      <c r="JP468" s="4"/>
      <c r="JQ468" s="4"/>
      <c r="JR468" s="4"/>
      <c r="JS468" s="4"/>
      <c r="JT468" s="4"/>
      <c r="JU468" s="4"/>
      <c r="JV468" s="4"/>
      <c r="JW468" s="4"/>
      <c r="JX468" s="4"/>
      <c r="JY468" s="4"/>
      <c r="JZ468" s="4"/>
      <c r="KA468" s="4"/>
      <c r="KB468" s="4"/>
      <c r="KC468" s="4"/>
      <c r="KD468" s="4"/>
      <c r="KE468" s="4"/>
      <c r="KF468" s="4"/>
      <c r="KG468" s="4"/>
      <c r="KH468" s="4"/>
      <c r="KI468" s="4"/>
      <c r="KJ468" s="4"/>
      <c r="KK468" s="4"/>
      <c r="KL468" s="4"/>
      <c r="KM468" s="4"/>
      <c r="KN468" s="4"/>
      <c r="KO468" s="4"/>
      <c r="KP468" s="4"/>
      <c r="KQ468" s="4"/>
      <c r="KR468" s="4"/>
      <c r="KS468" s="4"/>
      <c r="KT468" s="4"/>
      <c r="KU468" s="4"/>
      <c r="KV468" s="4"/>
      <c r="KW468" s="4"/>
      <c r="KX468" s="4"/>
      <c r="KY468" s="4"/>
      <c r="KZ468" s="4"/>
      <c r="LA468" s="4"/>
      <c r="LB468" s="4"/>
      <c r="LC468" s="4"/>
      <c r="LD468" s="4"/>
      <c r="LE468" s="4"/>
      <c r="LF468" s="4"/>
      <c r="LG468" s="4"/>
      <c r="LH468" s="4"/>
      <c r="LI468" s="4"/>
      <c r="LJ468" s="4"/>
      <c r="LK468" s="4"/>
      <c r="LL468" s="4"/>
      <c r="LM468" s="4"/>
      <c r="LN468" s="4"/>
      <c r="LO468" s="4"/>
      <c r="LP468" s="4"/>
      <c r="LQ468" s="4"/>
      <c r="LR468" s="4"/>
      <c r="LS468" s="4"/>
      <c r="LT468" s="4"/>
      <c r="LU468" s="4"/>
      <c r="LV468" s="4"/>
      <c r="LW468" s="4"/>
      <c r="LX468" s="4"/>
      <c r="LY468" s="4"/>
      <c r="LZ468" s="4"/>
      <c r="MA468" s="4"/>
      <c r="MB468" s="4"/>
      <c r="MC468" s="4"/>
      <c r="MD468" s="4"/>
      <c r="ME468" s="4"/>
      <c r="MF468" s="4"/>
      <c r="MG468" s="4"/>
      <c r="MH468" s="4"/>
      <c r="MI468" s="4"/>
      <c r="MJ468" s="4"/>
      <c r="MK468" s="4"/>
      <c r="ML468" s="4"/>
      <c r="MM468" s="4"/>
      <c r="MN468" s="4"/>
      <c r="MO468" s="4"/>
      <c r="MP468" s="4"/>
      <c r="MQ468" s="4"/>
      <c r="MR468" s="4"/>
      <c r="MS468" s="4"/>
      <c r="MT468" s="4"/>
      <c r="MU468" s="4"/>
      <c r="MV468" s="4"/>
      <c r="MW468" s="4"/>
      <c r="MX468" s="4"/>
      <c r="MY468" s="4"/>
      <c r="MZ468" s="4"/>
      <c r="NA468" s="4"/>
      <c r="NB468" s="4"/>
      <c r="NC468" s="4"/>
      <c r="ND468" s="4"/>
      <c r="NE468" s="4"/>
      <c r="NF468" s="4"/>
      <c r="NG468" s="4"/>
      <c r="NH468" s="4"/>
      <c r="NI468" s="4"/>
      <c r="NJ468" s="4"/>
      <c r="NK468" s="4"/>
      <c r="NL468" s="4"/>
      <c r="NM468" s="4"/>
      <c r="NN468" s="4"/>
      <c r="NO468" s="4"/>
      <c r="NP468" s="4"/>
      <c r="NQ468" s="4"/>
      <c r="NR468" s="4"/>
      <c r="NS468" s="4"/>
      <c r="NT468" s="4"/>
      <c r="NU468" s="4"/>
      <c r="NV468" s="4"/>
      <c r="NW468" s="4"/>
      <c r="NX468" s="4"/>
      <c r="NY468" s="4"/>
      <c r="NZ468" s="4"/>
      <c r="OA468" s="4"/>
      <c r="OB468" s="4"/>
      <c r="OC468" s="4"/>
      <c r="OD468" s="4"/>
      <c r="OE468" s="4"/>
      <c r="OF468" s="4"/>
      <c r="OG468" s="4"/>
      <c r="OH468" s="4"/>
      <c r="OI468" s="4"/>
      <c r="OJ468" s="4"/>
      <c r="OK468" s="4"/>
      <c r="OL468" s="4"/>
      <c r="OM468" s="4"/>
      <c r="ON468" s="4"/>
      <c r="OO468" s="4"/>
      <c r="OP468" s="4"/>
      <c r="OQ468" s="4"/>
      <c r="OR468" s="4"/>
      <c r="OS468" s="4"/>
      <c r="OT468" s="4"/>
      <c r="OU468" s="4"/>
      <c r="OV468" s="4"/>
      <c r="OW468" s="4"/>
      <c r="OX468" s="4"/>
      <c r="OY468" s="4"/>
      <c r="OZ468" s="4"/>
      <c r="PA468" s="4"/>
      <c r="PB468" s="4"/>
      <c r="PC468" s="4"/>
      <c r="PD468" s="4"/>
      <c r="PE468" s="4"/>
      <c r="PF468" s="4"/>
      <c r="PG468" s="4"/>
      <c r="PH468" s="4"/>
      <c r="PI468" s="4"/>
      <c r="PJ468" s="4"/>
      <c r="PK468" s="4"/>
      <c r="PL468" s="4"/>
      <c r="PM468" s="4"/>
      <c r="PN468" s="4"/>
      <c r="PO468" s="4"/>
      <c r="PP468" s="4"/>
      <c r="PQ468" s="4"/>
      <c r="PR468" s="4"/>
      <c r="PS468" s="4"/>
      <c r="PT468" s="4"/>
      <c r="PU468" s="4"/>
      <c r="PV468" s="4"/>
      <c r="PW468" s="4"/>
      <c r="PX468" s="4"/>
      <c r="PY468" s="4"/>
      <c r="PZ468" s="4"/>
      <c r="QA468" s="4"/>
      <c r="QB468" s="4"/>
      <c r="QC468" s="4"/>
      <c r="QD468" s="4"/>
      <c r="QE468" s="4"/>
      <c r="QF468" s="4"/>
      <c r="QG468" s="4"/>
      <c r="QH468" s="4"/>
      <c r="QI468" s="4"/>
      <c r="QJ468" s="4"/>
      <c r="QK468" s="4"/>
      <c r="QL468" s="4"/>
      <c r="QM468" s="4"/>
      <c r="QN468" s="4"/>
      <c r="QO468" s="4"/>
      <c r="QP468" s="4"/>
      <c r="QQ468" s="4"/>
      <c r="QR468" s="4"/>
      <c r="QS468" s="4"/>
      <c r="QT468" s="4"/>
      <c r="QU468" s="4"/>
      <c r="QV468" s="4"/>
      <c r="QW468" s="4"/>
      <c r="QX468" s="4"/>
      <c r="QY468" s="4"/>
      <c r="QZ468" s="4"/>
      <c r="RA468" s="4"/>
      <c r="RB468" s="4"/>
      <c r="RC468" s="4"/>
      <c r="RD468" s="4"/>
      <c r="RE468" s="4"/>
      <c r="RF468" s="4"/>
      <c r="RG468" s="4"/>
      <c r="RH468" s="4"/>
      <c r="RI468" s="4"/>
      <c r="RJ468" s="4"/>
      <c r="RK468" s="4"/>
    </row>
    <row r="469" ht="13.75" spans="1:479">
      <c r="A469" s="88" t="s">
        <v>12469</v>
      </c>
      <c r="B469" s="88" t="s">
        <v>12470</v>
      </c>
      <c r="C469" s="88" t="s">
        <v>11855</v>
      </c>
      <c r="D469" s="169" t="s">
        <v>12266</v>
      </c>
      <c r="E469" s="88">
        <v>2</v>
      </c>
      <c r="F469" s="88">
        <v>409</v>
      </c>
      <c r="G469" s="170">
        <f t="shared" si="7"/>
        <v>818</v>
      </c>
      <c r="H469" s="94"/>
      <c r="I469" s="95"/>
      <c r="J469" s="160"/>
      <c r="K469" s="160"/>
      <c r="L469" s="160"/>
      <c r="M469" s="161"/>
      <c r="N469" s="94"/>
      <c r="O469" s="95"/>
      <c r="P469" s="95"/>
      <c r="Q469" s="95"/>
      <c r="R469" s="97"/>
      <c r="S469" s="91"/>
      <c r="T469" s="92"/>
      <c r="U469" s="113"/>
      <c r="V469" s="92"/>
      <c r="W469" s="92"/>
      <c r="X469" s="93"/>
      <c r="Y469" s="94"/>
      <c r="Z469" s="96"/>
      <c r="AA469" s="96"/>
      <c r="AB469" s="95"/>
      <c r="AC469" s="95"/>
      <c r="AD469" s="97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  <c r="AO469" s="94"/>
      <c r="AP469" s="94"/>
      <c r="AQ469" s="94"/>
      <c r="AR469" s="94"/>
      <c r="AS469" s="96"/>
      <c r="AT469" s="96"/>
      <c r="AU469" s="96"/>
      <c r="AV469" s="95"/>
      <c r="AW469" s="95"/>
      <c r="AX469" s="97"/>
      <c r="AY469" s="97"/>
      <c r="AZ469" s="97"/>
      <c r="BA469" s="97"/>
      <c r="BB469" s="97"/>
      <c r="BC469" s="98" t="s">
        <v>12279</v>
      </c>
      <c r="BD469" s="98"/>
      <c r="BE469" s="98"/>
      <c r="BF469" s="100"/>
      <c r="BG469" s="103"/>
      <c r="BH469" s="103"/>
      <c r="BI469" s="103"/>
      <c r="BJ469" s="98"/>
      <c r="BK469" s="98"/>
      <c r="BL469" s="98"/>
      <c r="BM469" s="98"/>
      <c r="BN469" s="98"/>
      <c r="BO469" s="4"/>
      <c r="BP469" s="4"/>
      <c r="BQ469" s="4"/>
      <c r="BR469" s="4"/>
      <c r="BS469" s="4"/>
      <c r="BT469" s="98"/>
      <c r="BU469" s="98"/>
      <c r="BV469" s="98"/>
      <c r="BW469" s="98"/>
      <c r="BX469" s="98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/>
      <c r="JL469" s="4"/>
      <c r="JM469" s="4"/>
      <c r="JN469" s="4"/>
      <c r="JO469" s="4"/>
      <c r="JP469" s="4"/>
      <c r="JQ469" s="4"/>
      <c r="JR469" s="4"/>
      <c r="JS469" s="4"/>
      <c r="JT469" s="4"/>
      <c r="JU469" s="4"/>
      <c r="JV469" s="4"/>
      <c r="JW469" s="4"/>
      <c r="JX469" s="4"/>
      <c r="JY469" s="4"/>
      <c r="JZ469" s="4"/>
      <c r="KA469" s="4"/>
      <c r="KB469" s="4"/>
      <c r="KC469" s="4"/>
      <c r="KD469" s="4"/>
      <c r="KE469" s="4"/>
      <c r="KF469" s="4"/>
      <c r="KG469" s="4"/>
      <c r="KH469" s="4"/>
      <c r="KI469" s="4"/>
      <c r="KJ469" s="4"/>
      <c r="KK469" s="4"/>
      <c r="KL469" s="4"/>
      <c r="KM469" s="4"/>
      <c r="KN469" s="4"/>
      <c r="KO469" s="4"/>
      <c r="KP469" s="4"/>
      <c r="KQ469" s="4"/>
      <c r="KR469" s="4"/>
      <c r="KS469" s="4"/>
      <c r="KT469" s="4"/>
      <c r="KU469" s="4"/>
      <c r="KV469" s="4"/>
      <c r="KW469" s="4"/>
      <c r="KX469" s="4"/>
      <c r="KY469" s="4"/>
      <c r="KZ469" s="4"/>
      <c r="LA469" s="4"/>
      <c r="LB469" s="4"/>
      <c r="LC469" s="4"/>
      <c r="LD469" s="4"/>
      <c r="LE469" s="4"/>
      <c r="LF469" s="4"/>
      <c r="LG469" s="4"/>
      <c r="LH469" s="4"/>
      <c r="LI469" s="4"/>
      <c r="LJ469" s="4"/>
      <c r="LK469" s="4"/>
      <c r="LL469" s="4"/>
      <c r="LM469" s="4"/>
      <c r="LN469" s="4"/>
      <c r="LO469" s="4"/>
      <c r="LP469" s="4"/>
      <c r="LQ469" s="4"/>
      <c r="LR469" s="4"/>
      <c r="LS469" s="4"/>
      <c r="LT469" s="4"/>
      <c r="LU469" s="4"/>
      <c r="LV469" s="4"/>
      <c r="LW469" s="4"/>
      <c r="LX469" s="4"/>
      <c r="LY469" s="4"/>
      <c r="LZ469" s="4"/>
      <c r="MA469" s="4"/>
      <c r="MB469" s="4"/>
      <c r="MC469" s="4"/>
      <c r="MD469" s="4"/>
      <c r="ME469" s="4"/>
      <c r="MF469" s="4"/>
      <c r="MG469" s="4"/>
      <c r="MH469" s="4"/>
      <c r="MI469" s="4"/>
      <c r="MJ469" s="4"/>
      <c r="MK469" s="4"/>
      <c r="ML469" s="4"/>
      <c r="MM469" s="4"/>
      <c r="MN469" s="4"/>
      <c r="MO469" s="4"/>
      <c r="MP469" s="4"/>
      <c r="MQ469" s="4"/>
      <c r="MR469" s="4"/>
      <c r="MS469" s="4"/>
      <c r="MT469" s="4"/>
      <c r="MU469" s="4"/>
      <c r="MV469" s="4"/>
      <c r="MW469" s="4"/>
      <c r="MX469" s="4"/>
      <c r="MY469" s="4"/>
      <c r="MZ469" s="4"/>
      <c r="NA469" s="4"/>
      <c r="NB469" s="4"/>
      <c r="NC469" s="4"/>
      <c r="ND469" s="4"/>
      <c r="NE469" s="4"/>
      <c r="NF469" s="4"/>
      <c r="NG469" s="4"/>
      <c r="NH469" s="4"/>
      <c r="NI469" s="4"/>
      <c r="NJ469" s="4"/>
      <c r="NK469" s="4"/>
      <c r="NL469" s="4"/>
      <c r="NM469" s="4"/>
      <c r="NN469" s="4"/>
      <c r="NO469" s="4"/>
      <c r="NP469" s="4"/>
      <c r="NQ469" s="4"/>
      <c r="NR469" s="4"/>
      <c r="NS469" s="4"/>
      <c r="NT469" s="4"/>
      <c r="NU469" s="4"/>
      <c r="NV469" s="4"/>
      <c r="NW469" s="4"/>
      <c r="NX469" s="4"/>
      <c r="NY469" s="4"/>
      <c r="NZ469" s="4"/>
      <c r="OA469" s="4"/>
      <c r="OB469" s="4"/>
      <c r="OC469" s="4"/>
      <c r="OD469" s="4"/>
      <c r="OE469" s="4"/>
      <c r="OF469" s="4"/>
      <c r="OG469" s="4"/>
      <c r="OH469" s="4"/>
      <c r="OI469" s="4"/>
      <c r="OJ469" s="4"/>
      <c r="OK469" s="4"/>
      <c r="OL469" s="4"/>
      <c r="OM469" s="4"/>
      <c r="ON469" s="4"/>
      <c r="OO469" s="4"/>
      <c r="OP469" s="4"/>
      <c r="OQ469" s="4"/>
      <c r="OR469" s="4"/>
      <c r="OS469" s="4"/>
      <c r="OT469" s="4"/>
      <c r="OU469" s="4"/>
      <c r="OV469" s="4"/>
      <c r="OW469" s="4"/>
      <c r="OX469" s="4"/>
      <c r="OY469" s="4"/>
      <c r="OZ469" s="4"/>
      <c r="PA469" s="4"/>
      <c r="PB469" s="4"/>
      <c r="PC469" s="4"/>
      <c r="PD469" s="4"/>
      <c r="PE469" s="4"/>
      <c r="PF469" s="4"/>
      <c r="PG469" s="4"/>
      <c r="PH469" s="4"/>
      <c r="PI469" s="4"/>
      <c r="PJ469" s="4"/>
      <c r="PK469" s="4"/>
      <c r="PL469" s="4"/>
      <c r="PM469" s="4"/>
      <c r="PN469" s="4"/>
      <c r="PO469" s="4"/>
      <c r="PP469" s="4"/>
      <c r="PQ469" s="4"/>
      <c r="PR469" s="4"/>
      <c r="PS469" s="4"/>
      <c r="PT469" s="4"/>
      <c r="PU469" s="4"/>
      <c r="PV469" s="4"/>
      <c r="PW469" s="4"/>
      <c r="PX469" s="4"/>
      <c r="PY469" s="4"/>
      <c r="PZ469" s="4"/>
      <c r="QA469" s="4"/>
      <c r="QB469" s="4"/>
      <c r="QC469" s="4"/>
      <c r="QD469" s="4"/>
      <c r="QE469" s="4"/>
      <c r="QF469" s="4"/>
      <c r="QG469" s="4"/>
      <c r="QH469" s="4"/>
      <c r="QI469" s="4"/>
      <c r="QJ469" s="4"/>
      <c r="QK469" s="4"/>
      <c r="QL469" s="4"/>
      <c r="QM469" s="4"/>
      <c r="QN469" s="4"/>
      <c r="QO469" s="4"/>
      <c r="QP469" s="4"/>
      <c r="QQ469" s="4"/>
      <c r="QR469" s="4"/>
      <c r="QS469" s="4"/>
      <c r="QT469" s="4"/>
      <c r="QU469" s="4"/>
      <c r="QV469" s="4"/>
      <c r="QW469" s="4"/>
      <c r="QX469" s="4"/>
      <c r="QY469" s="4"/>
      <c r="QZ469" s="4"/>
      <c r="RA469" s="4"/>
      <c r="RB469" s="4"/>
      <c r="RC469" s="4"/>
      <c r="RD469" s="4"/>
      <c r="RE469" s="4"/>
      <c r="RF469" s="4"/>
      <c r="RG469" s="4"/>
      <c r="RH469" s="4"/>
      <c r="RI469" s="4"/>
      <c r="RJ469" s="4"/>
      <c r="RK469" s="4"/>
    </row>
    <row r="470" ht="13.75" spans="1:479">
      <c r="A470" s="88" t="s">
        <v>12469</v>
      </c>
      <c r="B470" s="88" t="s">
        <v>12470</v>
      </c>
      <c r="C470" s="88" t="s">
        <v>11855</v>
      </c>
      <c r="D470" s="169" t="s">
        <v>494</v>
      </c>
      <c r="E470" s="88">
        <v>2</v>
      </c>
      <c r="F470" s="88">
        <v>247</v>
      </c>
      <c r="G470" s="170">
        <f t="shared" si="7"/>
        <v>494</v>
      </c>
      <c r="H470" s="94"/>
      <c r="I470" s="95"/>
      <c r="J470" s="160"/>
      <c r="K470" s="160"/>
      <c r="L470" s="160"/>
      <c r="M470" s="161"/>
      <c r="N470" s="94"/>
      <c r="O470" s="95"/>
      <c r="P470" s="95"/>
      <c r="Q470" s="95"/>
      <c r="R470" s="97"/>
      <c r="S470" s="91"/>
      <c r="T470" s="92"/>
      <c r="U470" s="113"/>
      <c r="V470" s="92"/>
      <c r="W470" s="92"/>
      <c r="X470" s="93"/>
      <c r="Y470" s="94"/>
      <c r="Z470" s="96"/>
      <c r="AA470" s="96"/>
      <c r="AB470" s="95"/>
      <c r="AC470" s="95"/>
      <c r="AD470" s="97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  <c r="AP470" s="94"/>
      <c r="AQ470" s="94"/>
      <c r="AR470" s="94"/>
      <c r="AS470" s="96"/>
      <c r="AT470" s="96"/>
      <c r="AU470" s="96"/>
      <c r="AV470" s="95"/>
      <c r="AW470" s="95"/>
      <c r="AX470" s="97"/>
      <c r="AY470" s="97"/>
      <c r="AZ470" s="97"/>
      <c r="BA470" s="97"/>
      <c r="BB470" s="97"/>
      <c r="BC470" s="98" t="s">
        <v>12281</v>
      </c>
      <c r="BD470" s="98"/>
      <c r="BE470" s="98"/>
      <c r="BF470" s="100"/>
      <c r="BG470" s="103"/>
      <c r="BH470" s="103"/>
      <c r="BI470" s="103"/>
      <c r="BJ470" s="98"/>
      <c r="BK470" s="98"/>
      <c r="BL470" s="98"/>
      <c r="BM470" s="98"/>
      <c r="BN470" s="98"/>
      <c r="BO470" s="4"/>
      <c r="BP470" s="4"/>
      <c r="BQ470" s="4"/>
      <c r="BR470" s="4"/>
      <c r="BS470" s="4"/>
      <c r="BT470" s="98"/>
      <c r="BU470" s="98"/>
      <c r="BV470" s="98"/>
      <c r="BW470" s="98"/>
      <c r="BX470" s="98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4"/>
      <c r="JM470" s="4"/>
      <c r="JN470" s="4"/>
      <c r="JO470" s="4"/>
      <c r="JP470" s="4"/>
      <c r="JQ470" s="4"/>
      <c r="JR470" s="4"/>
      <c r="JS470" s="4"/>
      <c r="JT470" s="4"/>
      <c r="JU470" s="4"/>
      <c r="JV470" s="4"/>
      <c r="JW470" s="4"/>
      <c r="JX470" s="4"/>
      <c r="JY470" s="4"/>
      <c r="JZ470" s="4"/>
      <c r="KA470" s="4"/>
      <c r="KB470" s="4"/>
      <c r="KC470" s="4"/>
      <c r="KD470" s="4"/>
      <c r="KE470" s="4"/>
      <c r="KF470" s="4"/>
      <c r="KG470" s="4"/>
      <c r="KH470" s="4"/>
      <c r="KI470" s="4"/>
      <c r="KJ470" s="4"/>
      <c r="KK470" s="4"/>
      <c r="KL470" s="4"/>
      <c r="KM470" s="4"/>
      <c r="KN470" s="4"/>
      <c r="KO470" s="4"/>
      <c r="KP470" s="4"/>
      <c r="KQ470" s="4"/>
      <c r="KR470" s="4"/>
      <c r="KS470" s="4"/>
      <c r="KT470" s="4"/>
      <c r="KU470" s="4"/>
      <c r="KV470" s="4"/>
      <c r="KW470" s="4"/>
      <c r="KX470" s="4"/>
      <c r="KY470" s="4"/>
      <c r="KZ470" s="4"/>
      <c r="LA470" s="4"/>
      <c r="LB470" s="4"/>
      <c r="LC470" s="4"/>
      <c r="LD470" s="4"/>
      <c r="LE470" s="4"/>
      <c r="LF470" s="4"/>
      <c r="LG470" s="4"/>
      <c r="LH470" s="4"/>
      <c r="LI470" s="4"/>
      <c r="LJ470" s="4"/>
      <c r="LK470" s="4"/>
      <c r="LL470" s="4"/>
      <c r="LM470" s="4"/>
      <c r="LN470" s="4"/>
      <c r="LO470" s="4"/>
      <c r="LP470" s="4"/>
      <c r="LQ470" s="4"/>
      <c r="LR470" s="4"/>
      <c r="LS470" s="4"/>
      <c r="LT470" s="4"/>
      <c r="LU470" s="4"/>
      <c r="LV470" s="4"/>
      <c r="LW470" s="4"/>
      <c r="LX470" s="4"/>
      <c r="LY470" s="4"/>
      <c r="LZ470" s="4"/>
      <c r="MA470" s="4"/>
      <c r="MB470" s="4"/>
      <c r="MC470" s="4"/>
      <c r="MD470" s="4"/>
      <c r="ME470" s="4"/>
      <c r="MF470" s="4"/>
      <c r="MG470" s="4"/>
      <c r="MH470" s="4"/>
      <c r="MI470" s="4"/>
      <c r="MJ470" s="4"/>
      <c r="MK470" s="4"/>
      <c r="ML470" s="4"/>
      <c r="MM470" s="4"/>
      <c r="MN470" s="4"/>
      <c r="MO470" s="4"/>
      <c r="MP470" s="4"/>
      <c r="MQ470" s="4"/>
      <c r="MR470" s="4"/>
      <c r="MS470" s="4"/>
      <c r="MT470" s="4"/>
      <c r="MU470" s="4"/>
      <c r="MV470" s="4"/>
      <c r="MW470" s="4"/>
      <c r="MX470" s="4"/>
      <c r="MY470" s="4"/>
      <c r="MZ470" s="4"/>
      <c r="NA470" s="4"/>
      <c r="NB470" s="4"/>
      <c r="NC470" s="4"/>
      <c r="ND470" s="4"/>
      <c r="NE470" s="4"/>
      <c r="NF470" s="4"/>
      <c r="NG470" s="4"/>
      <c r="NH470" s="4"/>
      <c r="NI470" s="4"/>
      <c r="NJ470" s="4"/>
      <c r="NK470" s="4"/>
      <c r="NL470" s="4"/>
      <c r="NM470" s="4"/>
      <c r="NN470" s="4"/>
      <c r="NO470" s="4"/>
      <c r="NP470" s="4"/>
      <c r="NQ470" s="4"/>
      <c r="NR470" s="4"/>
      <c r="NS470" s="4"/>
      <c r="NT470" s="4"/>
      <c r="NU470" s="4"/>
      <c r="NV470" s="4"/>
      <c r="NW470" s="4"/>
      <c r="NX470" s="4"/>
      <c r="NY470" s="4"/>
      <c r="NZ470" s="4"/>
      <c r="OA470" s="4"/>
      <c r="OB470" s="4"/>
      <c r="OC470" s="4"/>
      <c r="OD470" s="4"/>
      <c r="OE470" s="4"/>
      <c r="OF470" s="4"/>
      <c r="OG470" s="4"/>
      <c r="OH470" s="4"/>
      <c r="OI470" s="4"/>
      <c r="OJ470" s="4"/>
      <c r="OK470" s="4"/>
      <c r="OL470" s="4"/>
      <c r="OM470" s="4"/>
      <c r="ON470" s="4"/>
      <c r="OO470" s="4"/>
      <c r="OP470" s="4"/>
      <c r="OQ470" s="4"/>
      <c r="OR470" s="4"/>
      <c r="OS470" s="4"/>
      <c r="OT470" s="4"/>
      <c r="OU470" s="4"/>
      <c r="OV470" s="4"/>
      <c r="OW470" s="4"/>
      <c r="OX470" s="4"/>
      <c r="OY470" s="4"/>
      <c r="OZ470" s="4"/>
      <c r="PA470" s="4"/>
      <c r="PB470" s="4"/>
      <c r="PC470" s="4"/>
      <c r="PD470" s="4"/>
      <c r="PE470" s="4"/>
      <c r="PF470" s="4"/>
      <c r="PG470" s="4"/>
      <c r="PH470" s="4"/>
      <c r="PI470" s="4"/>
      <c r="PJ470" s="4"/>
      <c r="PK470" s="4"/>
      <c r="PL470" s="4"/>
      <c r="PM470" s="4"/>
      <c r="PN470" s="4"/>
      <c r="PO470" s="4"/>
      <c r="PP470" s="4"/>
      <c r="PQ470" s="4"/>
      <c r="PR470" s="4"/>
      <c r="PS470" s="4"/>
      <c r="PT470" s="4"/>
      <c r="PU470" s="4"/>
      <c r="PV470" s="4"/>
      <c r="PW470" s="4"/>
      <c r="PX470" s="4"/>
      <c r="PY470" s="4"/>
      <c r="PZ470" s="4"/>
      <c r="QA470" s="4"/>
      <c r="QB470" s="4"/>
      <c r="QC470" s="4"/>
      <c r="QD470" s="4"/>
      <c r="QE470" s="4"/>
      <c r="QF470" s="4"/>
      <c r="QG470" s="4"/>
      <c r="QH470" s="4"/>
      <c r="QI470" s="4"/>
      <c r="QJ470" s="4"/>
      <c r="QK470" s="4"/>
      <c r="QL470" s="4"/>
      <c r="QM470" s="4"/>
      <c r="QN470" s="4"/>
      <c r="QO470" s="4"/>
      <c r="QP470" s="4"/>
      <c r="QQ470" s="4"/>
      <c r="QR470" s="4"/>
      <c r="QS470" s="4"/>
      <c r="QT470" s="4"/>
      <c r="QU470" s="4"/>
      <c r="QV470" s="4"/>
      <c r="QW470" s="4"/>
      <c r="QX470" s="4"/>
      <c r="QY470" s="4"/>
      <c r="QZ470" s="4"/>
      <c r="RA470" s="4"/>
      <c r="RB470" s="4"/>
      <c r="RC470" s="4"/>
      <c r="RD470" s="4"/>
      <c r="RE470" s="4"/>
      <c r="RF470" s="4"/>
      <c r="RG470" s="4"/>
      <c r="RH470" s="4"/>
      <c r="RI470" s="4"/>
      <c r="RJ470" s="4"/>
      <c r="RK470" s="4"/>
    </row>
    <row r="471" ht="13.75" spans="1:479">
      <c r="A471" s="88" t="s">
        <v>12471</v>
      </c>
      <c r="B471" s="88" t="s">
        <v>4485</v>
      </c>
      <c r="C471" s="88" t="s">
        <v>4484</v>
      </c>
      <c r="D471" s="89" t="s">
        <v>12266</v>
      </c>
      <c r="E471" s="135">
        <v>2</v>
      </c>
      <c r="F471" s="135">
        <v>54</v>
      </c>
      <c r="G471" s="90">
        <f t="shared" si="7"/>
        <v>108</v>
      </c>
      <c r="H471" s="91"/>
      <c r="I471" s="92"/>
      <c r="J471" s="92"/>
      <c r="K471" s="92"/>
      <c r="L471" s="92"/>
      <c r="M471" s="93"/>
      <c r="N471" s="91"/>
      <c r="O471" s="92"/>
      <c r="P471" s="92"/>
      <c r="Q471" s="92"/>
      <c r="R471" s="93"/>
      <c r="S471" s="91"/>
      <c r="T471" s="92"/>
      <c r="U471" s="113"/>
      <c r="V471" s="92"/>
      <c r="W471" s="92"/>
      <c r="X471" s="93"/>
      <c r="Y471" s="94"/>
      <c r="Z471" s="96"/>
      <c r="AA471" s="96"/>
      <c r="AB471" s="95"/>
      <c r="AC471" s="95"/>
      <c r="AD471" s="97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  <c r="AO471" s="94"/>
      <c r="AP471" s="94"/>
      <c r="AQ471" s="94"/>
      <c r="AR471" s="91"/>
      <c r="AS471" s="113"/>
      <c r="AT471" s="113"/>
      <c r="AU471" s="113"/>
      <c r="AV471" s="92"/>
      <c r="AW471" s="92"/>
      <c r="AX471" s="93"/>
      <c r="AY471" s="93"/>
      <c r="AZ471" s="93"/>
      <c r="BA471" s="93"/>
      <c r="BB471" s="93"/>
      <c r="BC471" s="98" t="s">
        <v>12336</v>
      </c>
      <c r="BD471" s="98" t="s">
        <v>12420</v>
      </c>
      <c r="BE471" s="99" t="s">
        <v>12356</v>
      </c>
      <c r="BF471" s="100"/>
      <c r="BG471" s="103"/>
      <c r="BH471" s="103"/>
      <c r="BI471" s="103"/>
      <c r="BJ471" s="98"/>
      <c r="BK471" s="98"/>
      <c r="BL471" s="102"/>
      <c r="BM471" s="98"/>
      <c r="BN471" s="98"/>
      <c r="BT471" s="99"/>
      <c r="BU471" s="99"/>
      <c r="BV471" s="99"/>
      <c r="BW471" s="99"/>
      <c r="BX471" s="99"/>
      <c r="CB471" s="4" t="s">
        <v>1511</v>
      </c>
    </row>
    <row r="472" ht="13.75" spans="1:479">
      <c r="A472" s="88" t="s">
        <v>12471</v>
      </c>
      <c r="B472" s="88" t="s">
        <v>4485</v>
      </c>
      <c r="C472" s="88" t="s">
        <v>4484</v>
      </c>
      <c r="D472" s="89" t="s">
        <v>494</v>
      </c>
      <c r="E472" s="135">
        <v>2</v>
      </c>
      <c r="F472" s="135">
        <v>91</v>
      </c>
      <c r="G472" s="90">
        <f t="shared" si="7"/>
        <v>182</v>
      </c>
      <c r="H472" s="91"/>
      <c r="I472" s="92"/>
      <c r="J472" s="92"/>
      <c r="K472" s="92"/>
      <c r="L472" s="92"/>
      <c r="M472" s="93"/>
      <c r="N472" s="91"/>
      <c r="O472" s="92"/>
      <c r="P472" s="92"/>
      <c r="Q472" s="92"/>
      <c r="R472" s="93"/>
      <c r="S472" s="91"/>
      <c r="T472" s="92"/>
      <c r="U472" s="113"/>
      <c r="V472" s="92"/>
      <c r="W472" s="92"/>
      <c r="X472" s="93"/>
      <c r="Y472" s="94"/>
      <c r="Z472" s="96"/>
      <c r="AA472" s="96"/>
      <c r="AB472" s="95"/>
      <c r="AC472" s="95"/>
      <c r="AD472" s="97"/>
      <c r="AE472" s="94"/>
      <c r="AF472" s="94"/>
      <c r="AG472" s="94"/>
      <c r="AH472" s="94"/>
      <c r="AI472" s="94"/>
      <c r="AJ472" s="94"/>
      <c r="AK472" s="94"/>
      <c r="AL472" s="91"/>
      <c r="AM472" s="91"/>
      <c r="AN472" s="91"/>
      <c r="AO472" s="91"/>
      <c r="AP472" s="91"/>
      <c r="AQ472" s="91"/>
      <c r="AR472" s="91"/>
      <c r="AS472" s="113"/>
      <c r="AT472" s="113"/>
      <c r="AU472" s="113"/>
      <c r="AV472" s="92"/>
      <c r="AW472" s="92"/>
      <c r="AX472" s="93"/>
      <c r="AY472" s="93"/>
      <c r="AZ472" s="93"/>
      <c r="BA472" s="93"/>
      <c r="BB472" s="93"/>
      <c r="BC472" s="98" t="s">
        <v>12337</v>
      </c>
      <c r="BD472" s="98" t="s">
        <v>12472</v>
      </c>
      <c r="BE472" s="99" t="s">
        <v>12267</v>
      </c>
      <c r="BF472" s="100"/>
      <c r="BG472" s="103"/>
      <c r="BH472" s="103"/>
      <c r="BI472" s="103"/>
      <c r="BJ472" s="98"/>
      <c r="BK472" s="98"/>
      <c r="BL472" s="102"/>
      <c r="BM472" s="98"/>
      <c r="BN472" s="98"/>
      <c r="BT472" s="99"/>
      <c r="BU472" s="99"/>
      <c r="BV472" s="99"/>
      <c r="BW472" s="99"/>
      <c r="BX472" s="99"/>
      <c r="CB472" s="4" t="s">
        <v>1511</v>
      </c>
    </row>
    <row r="473" ht="13.75" spans="1:479">
      <c r="A473" s="88" t="s">
        <v>12471</v>
      </c>
      <c r="B473" s="88" t="s">
        <v>4485</v>
      </c>
      <c r="C473" s="88" t="s">
        <v>10595</v>
      </c>
      <c r="D473" s="89" t="s">
        <v>12266</v>
      </c>
      <c r="E473" s="135">
        <v>2</v>
      </c>
      <c r="F473" s="135">
        <v>54</v>
      </c>
      <c r="G473" s="90">
        <f t="shared" si="7"/>
        <v>108</v>
      </c>
      <c r="H473" s="91"/>
      <c r="I473" s="92"/>
      <c r="J473" s="92"/>
      <c r="K473" s="92"/>
      <c r="L473" s="92"/>
      <c r="M473" s="93"/>
      <c r="N473" s="91"/>
      <c r="O473" s="92"/>
      <c r="P473" s="92"/>
      <c r="Q473" s="92"/>
      <c r="R473" s="93"/>
      <c r="S473" s="91"/>
      <c r="T473" s="92"/>
      <c r="U473" s="113"/>
      <c r="V473" s="92"/>
      <c r="W473" s="92"/>
      <c r="X473" s="93"/>
      <c r="Y473" s="94"/>
      <c r="Z473" s="96"/>
      <c r="AA473" s="96"/>
      <c r="AB473" s="95"/>
      <c r="AC473" s="95"/>
      <c r="AD473" s="97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  <c r="AO473" s="94"/>
      <c r="AP473" s="94"/>
      <c r="AQ473" s="94"/>
      <c r="AR473" s="91"/>
      <c r="AS473" s="113"/>
      <c r="AT473" s="113">
        <v>38</v>
      </c>
      <c r="AU473" s="113">
        <v>6</v>
      </c>
      <c r="AV473" s="92">
        <v>6</v>
      </c>
      <c r="AW473" s="92">
        <v>6</v>
      </c>
      <c r="AX473" s="93"/>
      <c r="AY473" s="93"/>
      <c r="AZ473" s="93"/>
      <c r="BA473" s="93"/>
      <c r="BB473" s="93"/>
      <c r="BC473" s="98" t="s">
        <v>12336</v>
      </c>
      <c r="BD473" s="98" t="s">
        <v>12420</v>
      </c>
      <c r="BE473" s="99" t="s">
        <v>12356</v>
      </c>
      <c r="BF473" s="100"/>
      <c r="BG473" s="103"/>
      <c r="BH473" s="103"/>
      <c r="BI473" s="103"/>
      <c r="BJ473" s="98"/>
      <c r="BK473" s="98"/>
      <c r="BL473" s="102"/>
      <c r="BM473" s="98"/>
      <c r="BN473" s="98"/>
      <c r="BT473" s="99"/>
      <c r="BU473" s="99"/>
      <c r="BV473" s="99"/>
      <c r="BW473" s="99"/>
      <c r="BX473" s="99"/>
      <c r="CB473" s="4" t="s">
        <v>1511</v>
      </c>
    </row>
    <row r="474" ht="13.75" spans="1:479">
      <c r="A474" s="88" t="s">
        <v>12471</v>
      </c>
      <c r="B474" s="88" t="s">
        <v>4485</v>
      </c>
      <c r="C474" s="88" t="s">
        <v>10595</v>
      </c>
      <c r="D474" s="89" t="s">
        <v>494</v>
      </c>
      <c r="E474" s="135">
        <v>2</v>
      </c>
      <c r="F474" s="135">
        <v>91</v>
      </c>
      <c r="G474" s="90">
        <f t="shared" si="7"/>
        <v>182</v>
      </c>
      <c r="H474" s="91"/>
      <c r="I474" s="92"/>
      <c r="J474" s="92"/>
      <c r="K474" s="92"/>
      <c r="L474" s="92"/>
      <c r="M474" s="93"/>
      <c r="N474" s="91"/>
      <c r="O474" s="92"/>
      <c r="P474" s="92"/>
      <c r="Q474" s="92"/>
      <c r="R474" s="93"/>
      <c r="S474" s="91"/>
      <c r="T474" s="92"/>
      <c r="U474" s="113"/>
      <c r="V474" s="92"/>
      <c r="W474" s="92"/>
      <c r="X474" s="93"/>
      <c r="Y474" s="94"/>
      <c r="Z474" s="96"/>
      <c r="AA474" s="96"/>
      <c r="AB474" s="95"/>
      <c r="AC474" s="95"/>
      <c r="AD474" s="97"/>
      <c r="AE474" s="94"/>
      <c r="AF474" s="94"/>
      <c r="AG474" s="94"/>
      <c r="AH474" s="94"/>
      <c r="AI474" s="94"/>
      <c r="AJ474" s="94"/>
      <c r="AK474" s="94"/>
      <c r="AL474" s="91"/>
      <c r="AM474" s="91"/>
      <c r="AN474" s="91"/>
      <c r="AO474" s="91"/>
      <c r="AP474" s="91"/>
      <c r="AQ474" s="91"/>
      <c r="AR474" s="91"/>
      <c r="AS474" s="113"/>
      <c r="AT474" s="113">
        <v>38</v>
      </c>
      <c r="AU474" s="113">
        <v>6</v>
      </c>
      <c r="AV474" s="92">
        <v>6</v>
      </c>
      <c r="AW474" s="92">
        <v>6</v>
      </c>
      <c r="AX474" s="93"/>
      <c r="AY474" s="93"/>
      <c r="AZ474" s="93"/>
      <c r="BA474" s="93"/>
      <c r="BB474" s="93"/>
      <c r="BC474" s="98" t="s">
        <v>12337</v>
      </c>
      <c r="BD474" s="98" t="s">
        <v>12472</v>
      </c>
      <c r="BE474" s="99" t="s">
        <v>12267</v>
      </c>
      <c r="BF474" s="100"/>
      <c r="BG474" s="103"/>
      <c r="BH474" s="103"/>
      <c r="BI474" s="103"/>
      <c r="BJ474" s="98"/>
      <c r="BK474" s="98"/>
      <c r="BL474" s="102"/>
      <c r="BM474" s="98"/>
      <c r="BN474" s="98"/>
      <c r="BT474" s="99"/>
      <c r="BU474" s="99"/>
      <c r="BV474" s="99"/>
      <c r="BW474" s="99"/>
      <c r="BX474" s="99"/>
      <c r="CB474" s="4" t="s">
        <v>1511</v>
      </c>
    </row>
    <row r="475" ht="13.75" spans="1:479">
      <c r="A475" s="187" t="s">
        <v>12473</v>
      </c>
      <c r="B475" s="187" t="s">
        <v>1050</v>
      </c>
      <c r="C475" s="187" t="s">
        <v>1048</v>
      </c>
      <c r="D475" s="89" t="s">
        <v>12266</v>
      </c>
      <c r="E475" s="135">
        <v>2</v>
      </c>
      <c r="F475" s="135">
        <v>0</v>
      </c>
      <c r="G475" s="90">
        <f t="shared" si="7"/>
        <v>0</v>
      </c>
      <c r="H475" s="235"/>
      <c r="I475" s="236"/>
      <c r="J475" s="236"/>
      <c r="K475" s="236"/>
      <c r="L475" s="236"/>
      <c r="M475" s="237"/>
      <c r="N475" s="94"/>
      <c r="O475" s="95"/>
      <c r="P475" s="95"/>
      <c r="Q475" s="95"/>
      <c r="R475" s="97"/>
      <c r="S475" s="94"/>
      <c r="T475" s="95"/>
      <c r="U475" s="96"/>
      <c r="V475" s="95"/>
      <c r="W475" s="95"/>
      <c r="X475" s="97"/>
      <c r="Y475" s="94"/>
      <c r="Z475" s="96"/>
      <c r="AA475" s="96"/>
      <c r="AB475" s="95"/>
      <c r="AC475" s="95"/>
      <c r="AD475" s="97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  <c r="AO475" s="94"/>
      <c r="AP475" s="94"/>
      <c r="AQ475" s="94"/>
      <c r="AR475" s="94"/>
      <c r="AS475" s="96"/>
      <c r="AT475" s="96"/>
      <c r="AU475" s="96"/>
      <c r="AV475" s="95"/>
      <c r="AW475" s="95"/>
      <c r="AX475" s="97"/>
      <c r="AY475" s="97"/>
      <c r="AZ475" s="97"/>
      <c r="BA475" s="97"/>
      <c r="BB475" s="97"/>
      <c r="BC475" s="98" t="s">
        <v>12265</v>
      </c>
      <c r="BD475" s="99" t="s">
        <v>12265</v>
      </c>
      <c r="BE475" s="99"/>
      <c r="BF475" s="100"/>
      <c r="BG475" s="103"/>
      <c r="BH475" s="103"/>
      <c r="BI475" s="103"/>
      <c r="BJ475" s="98"/>
      <c r="BK475" s="98"/>
      <c r="BL475" s="102"/>
      <c r="BM475" s="98"/>
      <c r="BN475" s="98"/>
      <c r="BT475" s="99"/>
      <c r="BU475" s="99"/>
      <c r="BV475" s="99"/>
      <c r="BW475" s="99"/>
      <c r="BX475" s="99"/>
      <c r="CB475" s="4" t="s">
        <v>1511</v>
      </c>
    </row>
    <row r="476" ht="13.75" spans="1:479">
      <c r="A476" s="187" t="s">
        <v>12473</v>
      </c>
      <c r="B476" s="187" t="s">
        <v>1050</v>
      </c>
      <c r="C476" s="187" t="s">
        <v>1048</v>
      </c>
      <c r="D476" s="89" t="s">
        <v>494</v>
      </c>
      <c r="E476" s="135">
        <v>2</v>
      </c>
      <c r="F476" s="90">
        <v>118</v>
      </c>
      <c r="G476" s="90">
        <f t="shared" si="7"/>
        <v>236</v>
      </c>
      <c r="H476" s="91"/>
      <c r="I476" s="92"/>
      <c r="J476" s="92"/>
      <c r="K476" s="92"/>
      <c r="L476" s="92"/>
      <c r="M476" s="93"/>
      <c r="N476" s="91"/>
      <c r="O476" s="92"/>
      <c r="P476" s="92"/>
      <c r="Q476" s="92"/>
      <c r="R476" s="93"/>
      <c r="S476" s="94"/>
      <c r="T476" s="95"/>
      <c r="U476" s="96"/>
      <c r="V476" s="95"/>
      <c r="W476" s="95"/>
      <c r="X476" s="97"/>
      <c r="Y476" s="94"/>
      <c r="Z476" s="96"/>
      <c r="AA476" s="96"/>
      <c r="AB476" s="95"/>
      <c r="AC476" s="95"/>
      <c r="AD476" s="97"/>
      <c r="AE476" s="94"/>
      <c r="AF476" s="94"/>
      <c r="AG476" s="94"/>
      <c r="AH476" s="94"/>
      <c r="AI476" s="94"/>
      <c r="AJ476" s="94"/>
      <c r="AK476" s="94"/>
      <c r="AL476" s="91"/>
      <c r="AM476" s="91"/>
      <c r="AN476" s="91"/>
      <c r="AO476" s="91"/>
      <c r="AP476" s="91"/>
      <c r="AQ476" s="91"/>
      <c r="AR476" s="94"/>
      <c r="AS476" s="96"/>
      <c r="AT476" s="96"/>
      <c r="AU476" s="96"/>
      <c r="AV476" s="95"/>
      <c r="AW476" s="95"/>
      <c r="AX476" s="97"/>
      <c r="AY476" s="97"/>
      <c r="AZ476" s="97"/>
      <c r="BA476" s="97"/>
      <c r="BB476" s="97"/>
      <c r="BC476" s="98" t="s">
        <v>12474</v>
      </c>
      <c r="BD476" s="99" t="s">
        <v>12275</v>
      </c>
      <c r="BE476" s="99"/>
      <c r="BF476" s="100"/>
      <c r="BG476" s="103"/>
      <c r="BH476" s="103"/>
      <c r="BI476" s="103"/>
      <c r="BJ476" s="98"/>
      <c r="BK476" s="98"/>
      <c r="BL476" s="102"/>
      <c r="BM476" s="98"/>
      <c r="BN476" s="98"/>
      <c r="BT476" s="99"/>
      <c r="BU476" s="99"/>
      <c r="BV476" s="99"/>
      <c r="BW476" s="99"/>
      <c r="BX476" s="99"/>
      <c r="CB476" s="4" t="s">
        <v>1511</v>
      </c>
    </row>
    <row r="477" ht="13.75" spans="1:479">
      <c r="A477" s="88" t="s">
        <v>12475</v>
      </c>
      <c r="B477" s="88" t="s">
        <v>3017</v>
      </c>
      <c r="C477" s="88" t="s">
        <v>3016</v>
      </c>
      <c r="D477" s="89" t="s">
        <v>12266</v>
      </c>
      <c r="E477" s="90">
        <v>2</v>
      </c>
      <c r="F477" s="90">
        <v>263</v>
      </c>
      <c r="G477" s="90">
        <f t="shared" si="7"/>
        <v>526</v>
      </c>
      <c r="H477" s="235"/>
      <c r="I477" s="236"/>
      <c r="J477" s="236"/>
      <c r="K477" s="236"/>
      <c r="L477" s="236"/>
      <c r="M477" s="237"/>
      <c r="N477" s="94"/>
      <c r="O477" s="95"/>
      <c r="P477" s="95"/>
      <c r="Q477" s="95"/>
      <c r="R477" s="97"/>
      <c r="S477" s="94"/>
      <c r="T477" s="95"/>
      <c r="U477" s="96"/>
      <c r="V477" s="95"/>
      <c r="W477" s="95"/>
      <c r="X477" s="97"/>
      <c r="Y477" s="94"/>
      <c r="Z477" s="96"/>
      <c r="AA477" s="96"/>
      <c r="AB477" s="95"/>
      <c r="AC477" s="95"/>
      <c r="AD477" s="97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  <c r="AO477" s="94"/>
      <c r="AP477" s="94"/>
      <c r="AQ477" s="94"/>
      <c r="AR477" s="94"/>
      <c r="AS477" s="96"/>
      <c r="AT477" s="96"/>
      <c r="AU477" s="96"/>
      <c r="AV477" s="95"/>
      <c r="AW477" s="95"/>
      <c r="AX477" s="97"/>
      <c r="AY477" s="97"/>
      <c r="AZ477" s="97"/>
      <c r="BA477" s="97"/>
      <c r="BB477" s="97"/>
      <c r="BC477" s="98" t="s">
        <v>1366</v>
      </c>
      <c r="BD477" s="99" t="s">
        <v>12298</v>
      </c>
      <c r="BE477" s="99" t="s">
        <v>1366</v>
      </c>
      <c r="BF477" s="100"/>
      <c r="BG477" s="103"/>
      <c r="BH477" s="103"/>
      <c r="BI477" s="103"/>
      <c r="BJ477" s="98"/>
      <c r="BK477" s="98"/>
      <c r="BL477" s="102"/>
      <c r="BM477" s="98"/>
      <c r="BN477" s="98"/>
      <c r="BT477" s="99"/>
      <c r="BU477" s="99"/>
      <c r="BV477" s="99"/>
      <c r="BW477" s="99"/>
      <c r="BX477" s="99"/>
      <c r="CB477" s="4" t="s">
        <v>1511</v>
      </c>
    </row>
    <row r="478" ht="13.75" spans="1:479">
      <c r="A478" s="88" t="s">
        <v>12475</v>
      </c>
      <c r="B478" s="88" t="s">
        <v>3017</v>
      </c>
      <c r="C478" s="88" t="s">
        <v>3016</v>
      </c>
      <c r="D478" s="89" t="s">
        <v>494</v>
      </c>
      <c r="E478" s="135">
        <v>2</v>
      </c>
      <c r="F478" s="90">
        <v>65</v>
      </c>
      <c r="G478" s="90">
        <f t="shared" si="7"/>
        <v>130</v>
      </c>
      <c r="H478" s="235"/>
      <c r="I478" s="236"/>
      <c r="J478" s="236"/>
      <c r="K478" s="236"/>
      <c r="L478" s="236"/>
      <c r="M478" s="237"/>
      <c r="N478" s="94"/>
      <c r="O478" s="95"/>
      <c r="P478" s="95"/>
      <c r="Q478" s="95"/>
      <c r="R478" s="97"/>
      <c r="S478" s="94"/>
      <c r="T478" s="95"/>
      <c r="U478" s="96"/>
      <c r="V478" s="95"/>
      <c r="W478" s="95"/>
      <c r="X478" s="97"/>
      <c r="Y478" s="94"/>
      <c r="Z478" s="96"/>
      <c r="AA478" s="96"/>
      <c r="AB478" s="95"/>
      <c r="AC478" s="95"/>
      <c r="AD478" s="97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  <c r="AS478" s="96"/>
      <c r="AT478" s="96"/>
      <c r="AU478" s="96"/>
      <c r="AV478" s="95"/>
      <c r="AW478" s="95"/>
      <c r="AX478" s="97"/>
      <c r="AY478" s="97"/>
      <c r="AZ478" s="97"/>
      <c r="BA478" s="97"/>
      <c r="BB478" s="97"/>
      <c r="BC478" s="98" t="s">
        <v>12362</v>
      </c>
      <c r="BD478" s="99" t="s">
        <v>12362</v>
      </c>
      <c r="BE478" s="99" t="s">
        <v>12301</v>
      </c>
      <c r="BF478" s="100"/>
      <c r="BG478" s="103"/>
      <c r="BH478" s="103"/>
      <c r="BI478" s="103"/>
      <c r="BJ478" s="98"/>
      <c r="BK478" s="98"/>
      <c r="BL478" s="102"/>
      <c r="BM478" s="98"/>
      <c r="BN478" s="98"/>
      <c r="BT478" s="99"/>
      <c r="BU478" s="99"/>
      <c r="BV478" s="99"/>
      <c r="BW478" s="99"/>
      <c r="BX478" s="99"/>
      <c r="CB478" s="4" t="s">
        <v>1511</v>
      </c>
    </row>
    <row r="479" ht="13.75" spans="1:479">
      <c r="A479" s="88" t="s">
        <v>12476</v>
      </c>
      <c r="B479" s="88" t="s">
        <v>8616</v>
      </c>
      <c r="C479" s="88" t="s">
        <v>8615</v>
      </c>
      <c r="D479" s="89" t="s">
        <v>12266</v>
      </c>
      <c r="E479" s="90">
        <v>2</v>
      </c>
      <c r="F479" s="90">
        <v>382</v>
      </c>
      <c r="G479" s="90">
        <f t="shared" si="7"/>
        <v>764</v>
      </c>
      <c r="H479" s="235"/>
      <c r="I479" s="236"/>
      <c r="J479" s="236"/>
      <c r="K479" s="236"/>
      <c r="L479" s="236"/>
      <c r="M479" s="237"/>
      <c r="N479" s="94"/>
      <c r="O479" s="95"/>
      <c r="P479" s="95"/>
      <c r="Q479" s="95"/>
      <c r="R479" s="97"/>
      <c r="S479" s="94"/>
      <c r="T479" s="95"/>
      <c r="U479" s="96"/>
      <c r="V479" s="95"/>
      <c r="W479" s="95"/>
      <c r="X479" s="97"/>
      <c r="Y479" s="94"/>
      <c r="Z479" s="96"/>
      <c r="AA479" s="96"/>
      <c r="AB479" s="95"/>
      <c r="AC479" s="95"/>
      <c r="AD479" s="97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  <c r="AO479" s="94"/>
      <c r="AP479" s="94"/>
      <c r="AQ479" s="94"/>
      <c r="AR479" s="94"/>
      <c r="AS479" s="96"/>
      <c r="AT479" s="96"/>
      <c r="AU479" s="96"/>
      <c r="AV479" s="95"/>
      <c r="AW479" s="95"/>
      <c r="AX479" s="97"/>
      <c r="AY479" s="97"/>
      <c r="AZ479" s="97"/>
      <c r="BA479" s="97"/>
      <c r="BB479" s="97"/>
      <c r="BC479" s="98" t="s">
        <v>1366</v>
      </c>
      <c r="BD479" s="99" t="s">
        <v>12298</v>
      </c>
      <c r="BE479" s="99" t="s">
        <v>1366</v>
      </c>
      <c r="BF479" s="100"/>
      <c r="BG479" s="103"/>
      <c r="BH479" s="103"/>
      <c r="BI479" s="103"/>
      <c r="BJ479" s="98"/>
      <c r="BK479" s="98"/>
      <c r="BL479" s="102" t="s">
        <v>12432</v>
      </c>
      <c r="BM479" s="98"/>
      <c r="BN479" s="98"/>
      <c r="BT479" s="99"/>
      <c r="BU479" s="99"/>
      <c r="BV479" s="99"/>
      <c r="BW479" s="99"/>
      <c r="BX479" s="99"/>
      <c r="CB479" s="4" t="s">
        <v>1511</v>
      </c>
    </row>
    <row r="480" ht="13.75" spans="1:479">
      <c r="A480" s="88" t="s">
        <v>12476</v>
      </c>
      <c r="B480" s="88" t="s">
        <v>8616</v>
      </c>
      <c r="C480" s="88" t="s">
        <v>8615</v>
      </c>
      <c r="D480" s="89" t="s">
        <v>494</v>
      </c>
      <c r="E480" s="135">
        <v>2</v>
      </c>
      <c r="F480" s="135">
        <v>329</v>
      </c>
      <c r="G480" s="90">
        <f t="shared" si="7"/>
        <v>658</v>
      </c>
      <c r="H480" s="235"/>
      <c r="I480" s="236"/>
      <c r="J480" s="236"/>
      <c r="K480" s="236"/>
      <c r="L480" s="236"/>
      <c r="M480" s="237"/>
      <c r="N480" s="94"/>
      <c r="O480" s="95"/>
      <c r="P480" s="95"/>
      <c r="Q480" s="95"/>
      <c r="R480" s="97"/>
      <c r="S480" s="94"/>
      <c r="T480" s="95"/>
      <c r="U480" s="96"/>
      <c r="V480" s="95"/>
      <c r="W480" s="95"/>
      <c r="X480" s="97"/>
      <c r="Y480" s="94"/>
      <c r="Z480" s="96"/>
      <c r="AA480" s="96"/>
      <c r="AB480" s="95"/>
      <c r="AC480" s="95"/>
      <c r="AD480" s="97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  <c r="AS480" s="96"/>
      <c r="AT480" s="96"/>
      <c r="AU480" s="96"/>
      <c r="AV480" s="95"/>
      <c r="AW480" s="95"/>
      <c r="AX480" s="97"/>
      <c r="AY480" s="97"/>
      <c r="AZ480" s="97"/>
      <c r="BA480" s="97"/>
      <c r="BB480" s="97"/>
      <c r="BC480" s="98" t="s">
        <v>12362</v>
      </c>
      <c r="BD480" s="99" t="s">
        <v>12301</v>
      </c>
      <c r="BE480" s="99" t="s">
        <v>12362</v>
      </c>
      <c r="BF480" s="100"/>
      <c r="BG480" s="103"/>
      <c r="BH480" s="103"/>
      <c r="BI480" s="103"/>
      <c r="BJ480" s="98"/>
      <c r="BK480" s="98"/>
      <c r="BL480" s="102"/>
      <c r="BM480" s="98"/>
      <c r="BN480" s="98"/>
      <c r="BT480" s="99"/>
      <c r="BU480" s="99"/>
      <c r="BV480" s="99"/>
      <c r="BW480" s="99"/>
      <c r="BX480" s="99"/>
      <c r="CB480" s="4" t="s">
        <v>1511</v>
      </c>
    </row>
    <row r="481" ht="13.75" spans="1:80">
      <c r="A481" s="88" t="s">
        <v>12477</v>
      </c>
      <c r="B481" s="88" t="s">
        <v>683</v>
      </c>
      <c r="C481" s="88" t="s">
        <v>681</v>
      </c>
      <c r="D481" s="89" t="s">
        <v>12266</v>
      </c>
      <c r="E481" s="135">
        <v>10</v>
      </c>
      <c r="F481" s="135">
        <v>52</v>
      </c>
      <c r="G481" s="90">
        <f t="shared" si="7"/>
        <v>520</v>
      </c>
      <c r="H481" s="235"/>
      <c r="I481" s="236"/>
      <c r="J481" s="236"/>
      <c r="K481" s="236"/>
      <c r="L481" s="236"/>
      <c r="M481" s="237"/>
      <c r="N481" s="91"/>
      <c r="O481" s="92"/>
      <c r="P481" s="92"/>
      <c r="Q481" s="92"/>
      <c r="R481" s="93"/>
      <c r="S481" s="94"/>
      <c r="T481" s="95"/>
      <c r="U481" s="96"/>
      <c r="V481" s="95"/>
      <c r="W481" s="95"/>
      <c r="X481" s="97"/>
      <c r="Y481" s="94"/>
      <c r="Z481" s="96"/>
      <c r="AA481" s="96"/>
      <c r="AB481" s="95"/>
      <c r="AC481" s="95"/>
      <c r="AD481" s="97"/>
      <c r="AE481" s="91"/>
      <c r="AF481" s="91"/>
      <c r="AG481" s="91"/>
      <c r="AH481" s="91"/>
      <c r="AI481" s="91"/>
      <c r="AJ481" s="91"/>
      <c r="AK481" s="91"/>
      <c r="AL481" s="91"/>
      <c r="AM481" s="91"/>
      <c r="AN481" s="240">
        <v>47</v>
      </c>
      <c r="AO481" s="240">
        <v>37</v>
      </c>
      <c r="AP481" s="240">
        <v>29</v>
      </c>
      <c r="AQ481" s="91"/>
      <c r="AR481" s="91"/>
      <c r="AS481" s="113"/>
      <c r="AT481" s="113"/>
      <c r="AU481" s="113"/>
      <c r="AV481" s="92"/>
      <c r="AW481" s="92"/>
      <c r="AX481" s="93"/>
      <c r="AY481" s="97"/>
      <c r="AZ481" s="97"/>
      <c r="BA481" s="97"/>
      <c r="BB481" s="97"/>
      <c r="BC481" s="98" t="s">
        <v>12298</v>
      </c>
      <c r="BD481" s="99" t="s">
        <v>12349</v>
      </c>
      <c r="BE481" s="99" t="s">
        <v>12336</v>
      </c>
      <c r="BF481" s="100"/>
      <c r="BG481" s="103"/>
      <c r="BH481" s="103"/>
      <c r="BI481" s="103"/>
      <c r="BJ481" s="98"/>
      <c r="BK481" s="98"/>
      <c r="BL481" s="102"/>
      <c r="BM481" s="98"/>
      <c r="BN481" s="98"/>
      <c r="BT481" s="99"/>
      <c r="BU481" s="99"/>
      <c r="BV481" s="99"/>
      <c r="BW481" s="99"/>
      <c r="BX481" s="99"/>
      <c r="CB481" s="4" t="s">
        <v>1511</v>
      </c>
    </row>
    <row r="482" ht="13.75" spans="1:80">
      <c r="A482" s="88" t="s">
        <v>12477</v>
      </c>
      <c r="B482" s="88" t="s">
        <v>683</v>
      </c>
      <c r="C482" s="88" t="s">
        <v>681</v>
      </c>
      <c r="D482" s="89" t="s">
        <v>494</v>
      </c>
      <c r="E482" s="135">
        <v>10</v>
      </c>
      <c r="F482" s="135">
        <v>35</v>
      </c>
      <c r="G482" s="90">
        <f t="shared" si="7"/>
        <v>350</v>
      </c>
      <c r="H482" s="235"/>
      <c r="I482" s="236"/>
      <c r="J482" s="236"/>
      <c r="K482" s="236"/>
      <c r="L482" s="236"/>
      <c r="M482" s="237"/>
      <c r="N482" s="91"/>
      <c r="O482" s="92"/>
      <c r="P482" s="92"/>
      <c r="Q482" s="92"/>
      <c r="R482" s="93"/>
      <c r="S482" s="94"/>
      <c r="T482" s="95"/>
      <c r="U482" s="96"/>
      <c r="V482" s="95"/>
      <c r="W482" s="95"/>
      <c r="X482" s="97"/>
      <c r="Y482" s="94"/>
      <c r="Z482" s="96"/>
      <c r="AA482" s="96"/>
      <c r="AB482" s="95"/>
      <c r="AC482" s="95"/>
      <c r="AD482" s="97"/>
      <c r="AE482" s="91"/>
      <c r="AF482" s="91"/>
      <c r="AG482" s="91"/>
      <c r="AH482" s="91"/>
      <c r="AI482" s="91"/>
      <c r="AJ482" s="91"/>
      <c r="AK482" s="91"/>
      <c r="AL482" s="91"/>
      <c r="AM482" s="91"/>
      <c r="AN482" s="248">
        <v>40</v>
      </c>
      <c r="AO482" s="248">
        <v>27</v>
      </c>
      <c r="AP482" s="248">
        <v>51</v>
      </c>
      <c r="AQ482" s="91"/>
      <c r="AR482" s="91"/>
      <c r="AS482" s="113"/>
      <c r="AT482" s="113"/>
      <c r="AU482" s="113"/>
      <c r="AV482" s="92"/>
      <c r="AW482" s="92"/>
      <c r="AX482" s="93"/>
      <c r="AY482" s="97"/>
      <c r="AZ482" s="97"/>
      <c r="BA482" s="97"/>
      <c r="BB482" s="97"/>
      <c r="BC482" s="98" t="s">
        <v>12301</v>
      </c>
      <c r="BD482" s="99" t="s">
        <v>12350</v>
      </c>
      <c r="BE482" s="99" t="s">
        <v>12337</v>
      </c>
      <c r="BF482" s="100"/>
      <c r="BG482" s="103"/>
      <c r="BH482" s="103"/>
      <c r="BI482" s="103"/>
      <c r="BJ482" s="98"/>
      <c r="BK482" s="98"/>
      <c r="BL482" s="102"/>
      <c r="BM482" s="98"/>
      <c r="BN482" s="98"/>
      <c r="BT482" s="99"/>
      <c r="BU482" s="99"/>
      <c r="BV482" s="99"/>
      <c r="BW482" s="99"/>
      <c r="BX482" s="99"/>
      <c r="CB482" s="4" t="s">
        <v>1511</v>
      </c>
    </row>
    <row r="483" ht="13.75" spans="1:80">
      <c r="A483" s="88" t="s">
        <v>12477</v>
      </c>
      <c r="B483" s="88" t="s">
        <v>683</v>
      </c>
      <c r="C483" s="88" t="s">
        <v>8326</v>
      </c>
      <c r="D483" s="89" t="s">
        <v>12266</v>
      </c>
      <c r="E483" s="135">
        <v>10</v>
      </c>
      <c r="F483" s="135">
        <v>52</v>
      </c>
      <c r="G483" s="90">
        <f t="shared" si="7"/>
        <v>520</v>
      </c>
      <c r="H483" s="235"/>
      <c r="I483" s="236"/>
      <c r="J483" s="236"/>
      <c r="K483" s="236"/>
      <c r="L483" s="236"/>
      <c r="M483" s="237"/>
      <c r="N483" s="91"/>
      <c r="O483" s="133">
        <v>44</v>
      </c>
      <c r="P483" s="133">
        <v>38</v>
      </c>
      <c r="Q483" s="133">
        <v>35</v>
      </c>
      <c r="R483" s="117">
        <v>38</v>
      </c>
      <c r="S483" s="94"/>
      <c r="T483" s="95"/>
      <c r="U483" s="96"/>
      <c r="V483" s="95"/>
      <c r="W483" s="95"/>
      <c r="X483" s="97"/>
      <c r="Y483" s="94"/>
      <c r="Z483" s="96"/>
      <c r="AA483" s="96"/>
      <c r="AB483" s="95"/>
      <c r="AC483" s="95"/>
      <c r="AD483" s="97"/>
      <c r="AE483" s="91"/>
      <c r="AF483" s="91"/>
      <c r="AG483" s="167"/>
      <c r="AH483" s="167"/>
      <c r="AI483" s="167"/>
      <c r="AJ483" s="167"/>
      <c r="AK483" s="167"/>
      <c r="AL483" s="91"/>
      <c r="AM483" s="91"/>
      <c r="AN483" s="240">
        <v>47</v>
      </c>
      <c r="AO483" s="240">
        <v>37</v>
      </c>
      <c r="AP483" s="240">
        <v>29</v>
      </c>
      <c r="AQ483" s="91"/>
      <c r="AR483" s="91"/>
      <c r="AS483" s="113"/>
      <c r="AT483" s="113"/>
      <c r="AU483" s="113"/>
      <c r="AV483" s="92"/>
      <c r="AW483" s="92"/>
      <c r="AX483" s="93"/>
      <c r="AY483" s="97"/>
      <c r="AZ483" s="97"/>
      <c r="BA483" s="97"/>
      <c r="BB483" s="97"/>
      <c r="BC483" s="98" t="s">
        <v>12298</v>
      </c>
      <c r="BD483" s="99" t="s">
        <v>12349</v>
      </c>
      <c r="BE483" s="99" t="s">
        <v>12336</v>
      </c>
      <c r="BF483" s="100"/>
      <c r="BG483" s="103"/>
      <c r="BH483" s="103"/>
      <c r="BI483" s="103"/>
      <c r="BJ483" s="98"/>
      <c r="BK483" s="98"/>
      <c r="BL483" s="102"/>
      <c r="BM483" s="98"/>
      <c r="BN483" s="98"/>
      <c r="BT483" s="99"/>
      <c r="BU483" s="99"/>
      <c r="BV483" s="99"/>
      <c r="BW483" s="99"/>
      <c r="BX483" s="99"/>
      <c r="CB483" s="4" t="s">
        <v>1511</v>
      </c>
    </row>
    <row r="484" ht="13.75" spans="1:80">
      <c r="A484" s="88" t="s">
        <v>12477</v>
      </c>
      <c r="B484" s="88" t="s">
        <v>683</v>
      </c>
      <c r="C484" s="88" t="s">
        <v>8326</v>
      </c>
      <c r="D484" s="89" t="s">
        <v>494</v>
      </c>
      <c r="E484" s="135">
        <v>10</v>
      </c>
      <c r="F484" s="135">
        <v>35</v>
      </c>
      <c r="G484" s="90">
        <f t="shared" si="7"/>
        <v>350</v>
      </c>
      <c r="H484" s="235"/>
      <c r="I484" s="236"/>
      <c r="J484" s="236"/>
      <c r="K484" s="236"/>
      <c r="L484" s="236"/>
      <c r="M484" s="237"/>
      <c r="N484" s="91"/>
      <c r="O484" s="133">
        <v>32</v>
      </c>
      <c r="P484" s="133">
        <v>33</v>
      </c>
      <c r="Q484" s="133">
        <v>49</v>
      </c>
      <c r="R484" s="117">
        <v>38</v>
      </c>
      <c r="S484" s="94"/>
      <c r="T484" s="95"/>
      <c r="U484" s="96"/>
      <c r="V484" s="95"/>
      <c r="W484" s="95"/>
      <c r="X484" s="97"/>
      <c r="Y484" s="94"/>
      <c r="Z484" s="96"/>
      <c r="AA484" s="96"/>
      <c r="AB484" s="95"/>
      <c r="AC484" s="95"/>
      <c r="AD484" s="97"/>
      <c r="AE484" s="91"/>
      <c r="AF484" s="91"/>
      <c r="AG484" s="167"/>
      <c r="AH484" s="167"/>
      <c r="AI484" s="167"/>
      <c r="AJ484" s="167"/>
      <c r="AK484" s="167"/>
      <c r="AL484" s="91"/>
      <c r="AM484" s="91"/>
      <c r="AN484" s="248">
        <v>40</v>
      </c>
      <c r="AO484" s="248">
        <v>27</v>
      </c>
      <c r="AP484" s="248">
        <v>51</v>
      </c>
      <c r="AQ484" s="91"/>
      <c r="AR484" s="91"/>
      <c r="AS484" s="113"/>
      <c r="AT484" s="113"/>
      <c r="AU484" s="113"/>
      <c r="AV484" s="92"/>
      <c r="AW484" s="92"/>
      <c r="AX484" s="93"/>
      <c r="AY484" s="97"/>
      <c r="AZ484" s="97"/>
      <c r="BA484" s="97"/>
      <c r="BB484" s="97"/>
      <c r="BC484" s="98" t="s">
        <v>12301</v>
      </c>
      <c r="BD484" s="99" t="s">
        <v>12350</v>
      </c>
      <c r="BE484" s="99" t="s">
        <v>12337</v>
      </c>
      <c r="BF484" s="100"/>
      <c r="BG484" s="103"/>
      <c r="BH484" s="103"/>
      <c r="BI484" s="103"/>
      <c r="BJ484" s="98"/>
      <c r="BK484" s="98"/>
      <c r="BL484" s="102"/>
      <c r="BM484" s="98"/>
      <c r="BN484" s="98"/>
      <c r="BT484" s="99"/>
      <c r="BU484" s="99"/>
      <c r="BV484" s="99"/>
      <c r="BW484" s="99"/>
      <c r="BX484" s="99"/>
      <c r="CB484" s="4" t="s">
        <v>1511</v>
      </c>
    </row>
    <row r="485" ht="13.75" spans="1:80">
      <c r="A485" s="88" t="s">
        <v>12478</v>
      </c>
      <c r="B485" s="88" t="s">
        <v>6387</v>
      </c>
      <c r="C485" s="88" t="s">
        <v>6386</v>
      </c>
      <c r="D485" s="89" t="s">
        <v>12266</v>
      </c>
      <c r="E485" s="135">
        <v>2</v>
      </c>
      <c r="F485" s="135">
        <v>386</v>
      </c>
      <c r="G485" s="90">
        <f t="shared" si="7"/>
        <v>772</v>
      </c>
      <c r="H485" s="91"/>
      <c r="I485" s="92"/>
      <c r="J485" s="92">
        <v>47</v>
      </c>
      <c r="K485" s="92">
        <v>56</v>
      </c>
      <c r="L485" s="92">
        <v>47</v>
      </c>
      <c r="M485" s="93"/>
      <c r="N485" s="91"/>
      <c r="O485" s="92"/>
      <c r="P485" s="92"/>
      <c r="Q485" s="92"/>
      <c r="R485" s="93"/>
      <c r="S485" s="91"/>
      <c r="T485" s="92"/>
      <c r="U485" s="132">
        <v>65</v>
      </c>
      <c r="V485" s="133">
        <v>61</v>
      </c>
      <c r="W485" s="133">
        <v>21</v>
      </c>
      <c r="X485" s="117">
        <v>38</v>
      </c>
      <c r="Y485" s="91"/>
      <c r="Z485" s="113"/>
      <c r="AA485" s="113"/>
      <c r="AB485" s="92"/>
      <c r="AC485" s="92"/>
      <c r="AD485" s="93"/>
      <c r="AE485" s="94"/>
      <c r="AF485" s="94"/>
      <c r="AG485" s="94"/>
      <c r="AH485" s="94"/>
      <c r="AI485" s="94"/>
      <c r="AJ485" s="94"/>
      <c r="AK485" s="94"/>
      <c r="AL485" s="220"/>
      <c r="AM485" s="220"/>
      <c r="AN485" s="220"/>
      <c r="AO485" s="220"/>
      <c r="AP485" s="220"/>
      <c r="AQ485" s="220"/>
      <c r="AR485" s="94"/>
      <c r="AS485" s="96"/>
      <c r="AT485" s="96"/>
      <c r="AU485" s="96"/>
      <c r="AV485" s="95"/>
      <c r="AW485" s="95"/>
      <c r="AX485" s="97"/>
      <c r="AY485" s="97"/>
      <c r="AZ485" s="97"/>
      <c r="BA485" s="97"/>
      <c r="BB485" s="97"/>
      <c r="BC485" s="98" t="s">
        <v>12279</v>
      </c>
      <c r="BD485" s="99" t="s">
        <v>12280</v>
      </c>
      <c r="BE485" s="99" t="s">
        <v>12271</v>
      </c>
      <c r="BF485" s="100"/>
      <c r="BG485" s="103"/>
      <c r="BH485" s="103"/>
      <c r="BI485" s="103"/>
      <c r="BJ485" s="98"/>
      <c r="BK485" s="98"/>
      <c r="BL485" s="102"/>
      <c r="BM485" s="98"/>
      <c r="BN485" s="98"/>
      <c r="BT485" s="99"/>
      <c r="BU485" s="99"/>
      <c r="BV485" s="99"/>
      <c r="BW485" s="99"/>
      <c r="BX485" s="99"/>
      <c r="CB485" s="4" t="s">
        <v>1511</v>
      </c>
    </row>
    <row r="486" ht="13.75" spans="1:80">
      <c r="A486" s="88" t="s">
        <v>12478</v>
      </c>
      <c r="B486" s="88" t="s">
        <v>6387</v>
      </c>
      <c r="C486" s="88" t="s">
        <v>6386</v>
      </c>
      <c r="D486" s="89" t="s">
        <v>494</v>
      </c>
      <c r="E486" s="135">
        <v>2</v>
      </c>
      <c r="F486" s="135">
        <v>102</v>
      </c>
      <c r="G486" s="90">
        <f t="shared" si="7"/>
        <v>204</v>
      </c>
      <c r="H486" s="91"/>
      <c r="I486" s="92"/>
      <c r="J486" s="92">
        <v>21</v>
      </c>
      <c r="K486" s="92">
        <v>16</v>
      </c>
      <c r="L486" s="92">
        <v>38</v>
      </c>
      <c r="M486" s="93"/>
      <c r="N486" s="91"/>
      <c r="O486" s="92"/>
      <c r="P486" s="92"/>
      <c r="Q486" s="92"/>
      <c r="R486" s="93"/>
      <c r="S486" s="91"/>
      <c r="T486" s="92"/>
      <c r="U486" s="132">
        <v>21</v>
      </c>
      <c r="V486" s="133">
        <v>16</v>
      </c>
      <c r="W486" s="133">
        <v>47</v>
      </c>
      <c r="X486" s="117">
        <v>38</v>
      </c>
      <c r="Y486" s="91"/>
      <c r="Z486" s="113"/>
      <c r="AA486" s="113"/>
      <c r="AB486" s="92"/>
      <c r="AC486" s="92"/>
      <c r="AD486" s="93"/>
      <c r="AE486" s="94"/>
      <c r="AF486" s="94"/>
      <c r="AG486" s="94"/>
      <c r="AH486" s="94"/>
      <c r="AI486" s="94"/>
      <c r="AJ486" s="94"/>
      <c r="AK486" s="94"/>
      <c r="AL486" s="107"/>
      <c r="AM486" s="107"/>
      <c r="AN486" s="107"/>
      <c r="AO486" s="107"/>
      <c r="AP486" s="107"/>
      <c r="AQ486" s="107"/>
      <c r="AR486" s="94"/>
      <c r="AS486" s="96"/>
      <c r="AT486" s="96"/>
      <c r="AU486" s="96"/>
      <c r="AV486" s="95"/>
      <c r="AW486" s="95"/>
      <c r="AX486" s="97"/>
      <c r="AY486" s="97"/>
      <c r="AZ486" s="97"/>
      <c r="BA486" s="97"/>
      <c r="BB486" s="97"/>
      <c r="BC486" s="98" t="s">
        <v>12281</v>
      </c>
      <c r="BD486" s="99" t="s">
        <v>12282</v>
      </c>
      <c r="BE486" s="99" t="s">
        <v>12362</v>
      </c>
      <c r="BF486" s="100"/>
      <c r="BG486" s="103"/>
      <c r="BH486" s="103"/>
      <c r="BI486" s="103"/>
      <c r="BJ486" s="98"/>
      <c r="BK486" s="98"/>
      <c r="BL486" s="102" t="s">
        <v>12432</v>
      </c>
      <c r="BM486" s="98" t="s">
        <v>20</v>
      </c>
      <c r="BN486" s="98"/>
      <c r="BT486" s="99"/>
      <c r="BU486" s="99"/>
      <c r="BV486" s="99"/>
      <c r="BW486" s="99"/>
      <c r="BX486" s="99"/>
      <c r="CB486" s="4" t="s">
        <v>1511</v>
      </c>
    </row>
    <row r="487" ht="13.75" spans="1:80">
      <c r="A487" s="88" t="s">
        <v>12478</v>
      </c>
      <c r="B487" s="88" t="s">
        <v>6387</v>
      </c>
      <c r="C487" s="88" t="s">
        <v>9154</v>
      </c>
      <c r="D487" s="89" t="s">
        <v>12266</v>
      </c>
      <c r="E487" s="135">
        <v>2</v>
      </c>
      <c r="F487" s="135">
        <v>361</v>
      </c>
      <c r="G487" s="90">
        <f t="shared" si="7"/>
        <v>722</v>
      </c>
      <c r="H487" s="91"/>
      <c r="I487" s="92"/>
      <c r="J487" s="92"/>
      <c r="K487" s="92"/>
      <c r="L487" s="92"/>
      <c r="M487" s="93"/>
      <c r="N487" s="91"/>
      <c r="O487" s="92"/>
      <c r="P487" s="92"/>
      <c r="Q487" s="92"/>
      <c r="R487" s="93"/>
      <c r="S487" s="91"/>
      <c r="T487" s="92"/>
      <c r="U487" s="113"/>
      <c r="V487" s="92"/>
      <c r="W487" s="92"/>
      <c r="X487" s="93"/>
      <c r="Y487" s="91"/>
      <c r="Z487" s="113"/>
      <c r="AA487" s="113"/>
      <c r="AB487" s="92"/>
      <c r="AC487" s="92"/>
      <c r="AD487" s="93"/>
      <c r="AE487" s="94"/>
      <c r="AF487" s="94"/>
      <c r="AG487" s="94"/>
      <c r="AH487" s="94"/>
      <c r="AI487" s="94"/>
      <c r="AJ487" s="94"/>
      <c r="AK487" s="94"/>
      <c r="AL487" s="220"/>
      <c r="AM487" s="220"/>
      <c r="AN487" s="220"/>
      <c r="AO487" s="220"/>
      <c r="AP487" s="220"/>
      <c r="AQ487" s="220"/>
      <c r="AR487" s="94"/>
      <c r="AS487" s="96"/>
      <c r="AT487" s="96"/>
      <c r="AU487" s="96"/>
      <c r="AV487" s="95"/>
      <c r="AW487" s="95"/>
      <c r="AX487" s="97"/>
      <c r="AY487" s="97"/>
      <c r="AZ487" s="97"/>
      <c r="BA487" s="97"/>
      <c r="BB487" s="97"/>
      <c r="BC487" s="98" t="s">
        <v>12279</v>
      </c>
      <c r="BD487" s="99" t="s">
        <v>12280</v>
      </c>
      <c r="BE487" s="99" t="s">
        <v>12271</v>
      </c>
      <c r="BF487" s="100"/>
      <c r="BG487" s="103"/>
      <c r="BH487" s="103"/>
      <c r="BI487" s="103"/>
      <c r="BJ487" s="98"/>
      <c r="BK487" s="98"/>
      <c r="BL487" s="102"/>
      <c r="BM487" s="98" t="s">
        <v>20</v>
      </c>
      <c r="BN487" s="98"/>
      <c r="BT487" s="99"/>
      <c r="BU487" s="99"/>
      <c r="BV487" s="99"/>
      <c r="BW487" s="99"/>
      <c r="BX487" s="99"/>
      <c r="CB487" s="4" t="s">
        <v>1511</v>
      </c>
    </row>
    <row r="488" ht="13.75" spans="1:80">
      <c r="A488" s="88" t="s">
        <v>12478</v>
      </c>
      <c r="B488" s="88" t="s">
        <v>6387</v>
      </c>
      <c r="C488" s="88" t="s">
        <v>9154</v>
      </c>
      <c r="D488" s="89" t="s">
        <v>494</v>
      </c>
      <c r="E488" s="135">
        <v>2</v>
      </c>
      <c r="F488" s="135">
        <v>92</v>
      </c>
      <c r="G488" s="90">
        <f t="shared" si="7"/>
        <v>184</v>
      </c>
      <c r="H488" s="91"/>
      <c r="I488" s="92"/>
      <c r="J488" s="92"/>
      <c r="K488" s="92"/>
      <c r="L488" s="92"/>
      <c r="M488" s="93"/>
      <c r="N488" s="91"/>
      <c r="O488" s="92"/>
      <c r="P488" s="92"/>
      <c r="Q488" s="92"/>
      <c r="R488" s="93"/>
      <c r="S488" s="91"/>
      <c r="T488" s="92"/>
      <c r="U488" s="113"/>
      <c r="V488" s="92"/>
      <c r="W488" s="92"/>
      <c r="X488" s="93"/>
      <c r="Y488" s="91"/>
      <c r="Z488" s="113"/>
      <c r="AA488" s="113"/>
      <c r="AB488" s="92"/>
      <c r="AC488" s="92"/>
      <c r="AD488" s="93"/>
      <c r="AE488" s="94"/>
      <c r="AF488" s="96"/>
      <c r="AG488" s="96"/>
      <c r="AH488" s="95"/>
      <c r="AI488" s="95"/>
      <c r="AJ488" s="95"/>
      <c r="AK488" s="95"/>
      <c r="AL488" s="107"/>
      <c r="AM488" s="107"/>
      <c r="AN488" s="107"/>
      <c r="AO488" s="107"/>
      <c r="AP488" s="107"/>
      <c r="AQ488" s="107"/>
      <c r="AR488" s="94"/>
      <c r="AS488" s="96"/>
      <c r="AT488" s="96"/>
      <c r="AU488" s="96"/>
      <c r="AV488" s="95"/>
      <c r="AW488" s="95"/>
      <c r="AX488" s="97"/>
      <c r="AY488" s="97"/>
      <c r="AZ488" s="97"/>
      <c r="BA488" s="97"/>
      <c r="BB488" s="97"/>
      <c r="BC488" s="98" t="s">
        <v>12281</v>
      </c>
      <c r="BD488" s="99" t="s">
        <v>12282</v>
      </c>
      <c r="BE488" s="99" t="s">
        <v>12362</v>
      </c>
      <c r="BF488" s="100"/>
      <c r="BG488" s="103"/>
      <c r="BH488" s="103"/>
      <c r="BI488" s="103"/>
      <c r="BJ488" s="98"/>
      <c r="BK488" s="98"/>
      <c r="BL488" s="102" t="s">
        <v>12432</v>
      </c>
      <c r="BM488" s="98" t="s">
        <v>20</v>
      </c>
      <c r="BN488" s="98"/>
      <c r="BT488" s="99"/>
      <c r="BU488" s="99"/>
      <c r="BV488" s="99"/>
      <c r="BW488" s="99"/>
      <c r="BX488" s="99"/>
      <c r="CB488" s="4" t="s">
        <v>1511</v>
      </c>
    </row>
    <row r="489" ht="13.75" spans="1:80">
      <c r="A489" s="88" t="s">
        <v>12478</v>
      </c>
      <c r="B489" s="88" t="s">
        <v>848</v>
      </c>
      <c r="C489" s="88" t="s">
        <v>846</v>
      </c>
      <c r="D489" s="169" t="s">
        <v>12266</v>
      </c>
      <c r="E489" s="88">
        <v>2</v>
      </c>
      <c r="F489" s="88">
        <v>453</v>
      </c>
      <c r="G489" s="170">
        <f t="shared" si="7"/>
        <v>906</v>
      </c>
      <c r="H489" s="91"/>
      <c r="I489" s="92"/>
      <c r="J489" s="92">
        <v>52</v>
      </c>
      <c r="K489" s="92">
        <v>71</v>
      </c>
      <c r="L489" s="92">
        <v>35</v>
      </c>
      <c r="M489" s="93"/>
      <c r="N489" s="91"/>
      <c r="O489" s="92"/>
      <c r="P489" s="92"/>
      <c r="Q489" s="92"/>
      <c r="R489" s="93"/>
      <c r="S489" s="91"/>
      <c r="T489" s="92"/>
      <c r="U489" s="113">
        <v>60</v>
      </c>
      <c r="V489" s="92">
        <v>59</v>
      </c>
      <c r="W489" s="92">
        <v>21</v>
      </c>
      <c r="X489" s="93"/>
      <c r="Y489" s="91"/>
      <c r="Z489" s="113"/>
      <c r="AA489" s="113">
        <v>80</v>
      </c>
      <c r="AB489" s="92">
        <v>47</v>
      </c>
      <c r="AC489" s="92">
        <v>42</v>
      </c>
      <c r="AD489" s="93">
        <v>38</v>
      </c>
      <c r="AE489" s="94"/>
      <c r="AF489" s="96"/>
      <c r="AG489" s="96"/>
      <c r="AH489" s="95"/>
      <c r="AI489" s="95"/>
      <c r="AJ489" s="95"/>
      <c r="AK489" s="95"/>
      <c r="AL489" s="220"/>
      <c r="AM489" s="220"/>
      <c r="AN489" s="220"/>
      <c r="AO489" s="220"/>
      <c r="AP489" s="220"/>
      <c r="AQ489" s="220"/>
      <c r="AR489" s="94"/>
      <c r="AS489" s="96"/>
      <c r="AT489" s="96"/>
      <c r="AU489" s="96"/>
      <c r="AV489" s="95"/>
      <c r="AW489" s="95"/>
      <c r="AX489" s="97"/>
      <c r="AY489" s="97"/>
      <c r="AZ489" s="97"/>
      <c r="BA489" s="97"/>
      <c r="BB489" s="97"/>
      <c r="BC489" s="98" t="s">
        <v>12279</v>
      </c>
      <c r="BD489" s="99" t="s">
        <v>12280</v>
      </c>
      <c r="BE489" s="99" t="s">
        <v>12271</v>
      </c>
      <c r="BF489" s="100"/>
      <c r="BG489" s="103"/>
      <c r="BH489" s="103"/>
      <c r="BI489" s="103"/>
      <c r="BJ489" s="98"/>
      <c r="BK489" s="98"/>
      <c r="BL489" s="102"/>
      <c r="BM489" s="98" t="s">
        <v>20</v>
      </c>
      <c r="BN489" s="98"/>
      <c r="BT489" s="99"/>
      <c r="BU489" s="99"/>
      <c r="BV489" s="99"/>
      <c r="BW489" s="99"/>
      <c r="BX489" s="99"/>
      <c r="CB489" s="4" t="s">
        <v>1511</v>
      </c>
    </row>
    <row r="490" ht="13.75" spans="1:80">
      <c r="A490" s="88" t="s">
        <v>12478</v>
      </c>
      <c r="B490" s="88" t="s">
        <v>848</v>
      </c>
      <c r="C490" s="88" t="s">
        <v>846</v>
      </c>
      <c r="D490" s="169" t="s">
        <v>494</v>
      </c>
      <c r="E490" s="88">
        <v>2</v>
      </c>
      <c r="F490" s="88">
        <v>115</v>
      </c>
      <c r="G490" s="170">
        <f t="shared" si="7"/>
        <v>230</v>
      </c>
      <c r="H490" s="91"/>
      <c r="I490" s="92"/>
      <c r="J490" s="92"/>
      <c r="K490" s="92"/>
      <c r="L490" s="92"/>
      <c r="M490" s="93"/>
      <c r="N490" s="91"/>
      <c r="O490" s="92"/>
      <c r="P490" s="92"/>
      <c r="Q490" s="92"/>
      <c r="R490" s="93"/>
      <c r="S490" s="91"/>
      <c r="T490" s="92"/>
      <c r="U490" s="113">
        <v>28</v>
      </c>
      <c r="V490" s="92">
        <v>15</v>
      </c>
      <c r="W490" s="92">
        <v>63</v>
      </c>
      <c r="X490" s="93"/>
      <c r="Y490" s="91"/>
      <c r="Z490" s="113"/>
      <c r="AA490" s="113">
        <v>18</v>
      </c>
      <c r="AB490" s="92">
        <v>19</v>
      </c>
      <c r="AC490" s="92">
        <v>44</v>
      </c>
      <c r="AD490" s="93">
        <v>38</v>
      </c>
      <c r="AE490" s="94"/>
      <c r="AF490" s="96"/>
      <c r="AG490" s="96"/>
      <c r="AH490" s="95"/>
      <c r="AI490" s="95"/>
      <c r="AJ490" s="95"/>
      <c r="AK490" s="95"/>
      <c r="AL490" s="205"/>
      <c r="AM490" s="205"/>
      <c r="AN490" s="205"/>
      <c r="AO490" s="205"/>
      <c r="AP490" s="205"/>
      <c r="AQ490" s="205"/>
      <c r="AR490" s="94"/>
      <c r="AS490" s="96"/>
      <c r="AT490" s="96"/>
      <c r="AU490" s="96"/>
      <c r="AV490" s="95"/>
      <c r="AW490" s="95"/>
      <c r="AX490" s="97"/>
      <c r="AY490" s="97"/>
      <c r="AZ490" s="97"/>
      <c r="BA490" s="97"/>
      <c r="BB490" s="97"/>
      <c r="BC490" s="98" t="s">
        <v>12281</v>
      </c>
      <c r="BD490" s="99" t="s">
        <v>12282</v>
      </c>
      <c r="BE490" s="99" t="s">
        <v>12362</v>
      </c>
      <c r="BF490" s="100"/>
      <c r="BG490" s="103"/>
      <c r="BH490" s="103"/>
      <c r="BI490" s="103"/>
      <c r="BJ490" s="98"/>
      <c r="BK490" s="98"/>
      <c r="BL490" s="102" t="s">
        <v>12432</v>
      </c>
      <c r="BM490" s="98" t="s">
        <v>20</v>
      </c>
      <c r="BN490" s="98"/>
      <c r="BT490" s="99"/>
      <c r="BU490" s="99"/>
      <c r="BV490" s="99"/>
      <c r="BW490" s="99"/>
      <c r="BX490" s="99"/>
      <c r="CB490" s="4" t="s">
        <v>1511</v>
      </c>
    </row>
    <row r="491" ht="13.75" spans="1:80">
      <c r="A491" s="88" t="s">
        <v>12479</v>
      </c>
      <c r="B491" s="88" t="s">
        <v>8468</v>
      </c>
      <c r="C491" s="88" t="s">
        <v>8467</v>
      </c>
      <c r="D491" s="89" t="s">
        <v>12266</v>
      </c>
      <c r="E491" s="135">
        <v>2</v>
      </c>
      <c r="F491" s="135">
        <v>522</v>
      </c>
      <c r="G491" s="90">
        <f t="shared" si="7"/>
        <v>1044</v>
      </c>
      <c r="H491" s="235"/>
      <c r="I491" s="127"/>
      <c r="J491" s="95"/>
      <c r="K491" s="95"/>
      <c r="L491" s="95"/>
      <c r="M491" s="97"/>
      <c r="N491" s="94"/>
      <c r="O491" s="95"/>
      <c r="P491" s="95"/>
      <c r="Q491" s="95"/>
      <c r="R491" s="97"/>
      <c r="S491" s="91"/>
      <c r="T491" s="95"/>
      <c r="U491" s="113"/>
      <c r="V491" s="92"/>
      <c r="W491" s="92"/>
      <c r="X491" s="93"/>
      <c r="Y491" s="91"/>
      <c r="Z491" s="113"/>
      <c r="AA491" s="113"/>
      <c r="AB491" s="92"/>
      <c r="AC491" s="92"/>
      <c r="AD491" s="93"/>
      <c r="AE491" s="94"/>
      <c r="AF491" s="96"/>
      <c r="AG491" s="96"/>
      <c r="AH491" s="95"/>
      <c r="AI491" s="95"/>
      <c r="AJ491" s="95"/>
      <c r="AK491" s="95"/>
      <c r="AL491" s="249"/>
      <c r="AM491" s="249"/>
      <c r="AN491" s="249"/>
      <c r="AO491" s="249"/>
      <c r="AP491" s="249"/>
      <c r="AQ491" s="249"/>
      <c r="AR491" s="94"/>
      <c r="AS491" s="96"/>
      <c r="AT491" s="96"/>
      <c r="AU491" s="96"/>
      <c r="AV491" s="95"/>
      <c r="AW491" s="95"/>
      <c r="AX491" s="97"/>
      <c r="AY491" s="97"/>
      <c r="AZ491" s="97"/>
      <c r="BA491" s="97"/>
      <c r="BB491" s="97"/>
      <c r="BC491" s="98" t="s">
        <v>12279</v>
      </c>
      <c r="BD491" s="99" t="s">
        <v>12280</v>
      </c>
      <c r="BE491" s="99" t="s">
        <v>12271</v>
      </c>
      <c r="BF491" s="111" t="s">
        <v>12272</v>
      </c>
      <c r="BG491" s="103"/>
      <c r="BH491" s="103"/>
      <c r="BI491" s="103"/>
      <c r="BJ491" s="98"/>
      <c r="BK491" s="98"/>
      <c r="BL491" s="102"/>
      <c r="BM491" s="98" t="s">
        <v>20</v>
      </c>
      <c r="BN491" s="98"/>
      <c r="BT491" s="99"/>
      <c r="BU491" s="99"/>
      <c r="BV491" s="99"/>
      <c r="BW491" s="99"/>
      <c r="BX491" s="99"/>
      <c r="CB491" s="4" t="s">
        <v>12273</v>
      </c>
    </row>
    <row r="492" ht="13.75" spans="1:80">
      <c r="A492" s="88" t="s">
        <v>12479</v>
      </c>
      <c r="B492" s="88" t="s">
        <v>8468</v>
      </c>
      <c r="C492" s="88" t="s">
        <v>8467</v>
      </c>
      <c r="D492" s="89" t="s">
        <v>494</v>
      </c>
      <c r="E492" s="90">
        <v>2</v>
      </c>
      <c r="F492" s="135">
        <v>98</v>
      </c>
      <c r="G492" s="90">
        <f t="shared" si="7"/>
        <v>196</v>
      </c>
      <c r="H492" s="235"/>
      <c r="I492" s="127"/>
      <c r="J492" s="95"/>
      <c r="K492" s="95"/>
      <c r="L492" s="95"/>
      <c r="M492" s="97"/>
      <c r="N492" s="94"/>
      <c r="O492" s="95"/>
      <c r="P492" s="95"/>
      <c r="Q492" s="95"/>
      <c r="R492" s="97"/>
      <c r="S492" s="91"/>
      <c r="T492" s="95"/>
      <c r="U492" s="113"/>
      <c r="V492" s="92"/>
      <c r="W492" s="92"/>
      <c r="X492" s="93"/>
      <c r="Y492" s="91"/>
      <c r="Z492" s="113"/>
      <c r="AA492" s="113"/>
      <c r="AB492" s="92"/>
      <c r="AC492" s="92"/>
      <c r="AD492" s="93"/>
      <c r="AE492" s="94"/>
      <c r="AF492" s="96"/>
      <c r="AG492" s="96"/>
      <c r="AH492" s="95"/>
      <c r="AI492" s="95"/>
      <c r="AJ492" s="95"/>
      <c r="AK492" s="95"/>
      <c r="AL492" s="249"/>
      <c r="AM492" s="249"/>
      <c r="AN492" s="249"/>
      <c r="AO492" s="249"/>
      <c r="AP492" s="249"/>
      <c r="AQ492" s="249"/>
      <c r="AR492" s="94"/>
      <c r="AS492" s="96"/>
      <c r="AT492" s="96"/>
      <c r="AU492" s="96"/>
      <c r="AV492" s="95"/>
      <c r="AW492" s="95"/>
      <c r="AX492" s="97"/>
      <c r="AY492" s="97"/>
      <c r="AZ492" s="97"/>
      <c r="BA492" s="97"/>
      <c r="BB492" s="97"/>
      <c r="BC492" s="98" t="s">
        <v>12281</v>
      </c>
      <c r="BD492" s="99" t="s">
        <v>12282</v>
      </c>
      <c r="BE492" s="99" t="s">
        <v>12275</v>
      </c>
      <c r="BF492" s="111" t="s">
        <v>12272</v>
      </c>
      <c r="BG492" s="103"/>
      <c r="BH492" s="103"/>
      <c r="BI492" s="103"/>
      <c r="BJ492" s="98"/>
      <c r="BK492" s="98"/>
      <c r="BL492" s="102"/>
      <c r="BM492" s="98" t="s">
        <v>20</v>
      </c>
      <c r="BN492" s="98"/>
      <c r="BT492" s="99"/>
      <c r="BU492" s="99"/>
      <c r="BV492" s="99"/>
      <c r="BW492" s="99"/>
      <c r="BX492" s="99"/>
      <c r="CB492" s="4" t="s">
        <v>12273</v>
      </c>
    </row>
    <row r="493" ht="13.75" spans="1:80">
      <c r="A493" s="88" t="s">
        <v>12479</v>
      </c>
      <c r="B493" s="88" t="s">
        <v>9047</v>
      </c>
      <c r="C493" s="88" t="s">
        <v>9046</v>
      </c>
      <c r="D493" s="89" t="s">
        <v>12266</v>
      </c>
      <c r="E493" s="90">
        <v>2</v>
      </c>
      <c r="F493" s="135">
        <v>643</v>
      </c>
      <c r="G493" s="90">
        <f t="shared" si="7"/>
        <v>1286</v>
      </c>
      <c r="H493" s="235"/>
      <c r="I493" s="127"/>
      <c r="J493" s="95"/>
      <c r="K493" s="95"/>
      <c r="L493" s="95"/>
      <c r="M493" s="97"/>
      <c r="N493" s="94"/>
      <c r="O493" s="95"/>
      <c r="P493" s="95"/>
      <c r="Q493" s="95"/>
      <c r="R493" s="97"/>
      <c r="S493" s="91"/>
      <c r="T493" s="95"/>
      <c r="U493" s="113"/>
      <c r="V493" s="92"/>
      <c r="W493" s="92"/>
      <c r="X493" s="93"/>
      <c r="Y493" s="91"/>
      <c r="Z493" s="113"/>
      <c r="AA493" s="113"/>
      <c r="AB493" s="92"/>
      <c r="AC493" s="92"/>
      <c r="AD493" s="93"/>
      <c r="AE493" s="94"/>
      <c r="AF493" s="96"/>
      <c r="AG493" s="96"/>
      <c r="AH493" s="95"/>
      <c r="AI493" s="95"/>
      <c r="AJ493" s="95"/>
      <c r="AK493" s="95"/>
      <c r="AL493" s="249"/>
      <c r="AM493" s="249"/>
      <c r="AN493" s="249"/>
      <c r="AO493" s="249"/>
      <c r="AP493" s="249"/>
      <c r="AQ493" s="249"/>
      <c r="AR493" s="94"/>
      <c r="AS493" s="96"/>
      <c r="AT493" s="96"/>
      <c r="AU493" s="96"/>
      <c r="AV493" s="95"/>
      <c r="AW493" s="95"/>
      <c r="AX493" s="97"/>
      <c r="AY493" s="97"/>
      <c r="AZ493" s="97"/>
      <c r="BA493" s="97"/>
      <c r="BB493" s="97"/>
      <c r="BC493" s="98" t="s">
        <v>12279</v>
      </c>
      <c r="BD493" s="99" t="s">
        <v>12280</v>
      </c>
      <c r="BE493" s="99" t="s">
        <v>12271</v>
      </c>
      <c r="BF493" s="111" t="s">
        <v>12272</v>
      </c>
      <c r="BG493" s="103"/>
      <c r="BH493" s="103"/>
      <c r="BI493" s="103"/>
      <c r="BJ493" s="98"/>
      <c r="BK493" s="98"/>
      <c r="BL493" s="102"/>
      <c r="BM493" s="98" t="s">
        <v>20</v>
      </c>
      <c r="BN493" s="98"/>
      <c r="BT493" s="99"/>
      <c r="BU493" s="99"/>
      <c r="BV493" s="99"/>
      <c r="BW493" s="99"/>
      <c r="BX493" s="99"/>
      <c r="CB493" s="4" t="s">
        <v>12273</v>
      </c>
    </row>
    <row r="494" ht="13.75" spans="1:80">
      <c r="A494" s="88" t="s">
        <v>12479</v>
      </c>
      <c r="B494" s="88" t="s">
        <v>9047</v>
      </c>
      <c r="C494" s="88" t="s">
        <v>9046</v>
      </c>
      <c r="D494" s="89" t="s">
        <v>494</v>
      </c>
      <c r="E494" s="90">
        <v>2</v>
      </c>
      <c r="F494" s="90">
        <v>154</v>
      </c>
      <c r="G494" s="90">
        <f t="shared" si="7"/>
        <v>308</v>
      </c>
      <c r="H494" s="235"/>
      <c r="I494" s="127"/>
      <c r="J494" s="95"/>
      <c r="K494" s="95"/>
      <c r="L494" s="95"/>
      <c r="M494" s="97"/>
      <c r="N494" s="94"/>
      <c r="O494" s="95"/>
      <c r="P494" s="95"/>
      <c r="Q494" s="95"/>
      <c r="R494" s="97"/>
      <c r="S494" s="91"/>
      <c r="T494" s="95"/>
      <c r="U494" s="113"/>
      <c r="V494" s="92"/>
      <c r="W494" s="92"/>
      <c r="X494" s="93"/>
      <c r="Y494" s="91"/>
      <c r="Z494" s="113"/>
      <c r="AA494" s="113"/>
      <c r="AB494" s="92"/>
      <c r="AC494" s="92"/>
      <c r="AD494" s="93"/>
      <c r="AE494" s="94"/>
      <c r="AF494" s="96"/>
      <c r="AG494" s="96"/>
      <c r="AH494" s="95"/>
      <c r="AI494" s="95"/>
      <c r="AJ494" s="95"/>
      <c r="AK494" s="95"/>
      <c r="AL494" s="249"/>
      <c r="AM494" s="249"/>
      <c r="AN494" s="249"/>
      <c r="AO494" s="249"/>
      <c r="AP494" s="249"/>
      <c r="AQ494" s="249"/>
      <c r="AR494" s="94"/>
      <c r="AS494" s="96"/>
      <c r="AT494" s="96"/>
      <c r="AU494" s="96"/>
      <c r="AV494" s="95"/>
      <c r="AW494" s="95"/>
      <c r="AX494" s="97"/>
      <c r="AY494" s="97"/>
      <c r="AZ494" s="97"/>
      <c r="BA494" s="97"/>
      <c r="BB494" s="97"/>
      <c r="BC494" s="98" t="s">
        <v>12281</v>
      </c>
      <c r="BD494" s="99" t="s">
        <v>12282</v>
      </c>
      <c r="BE494" s="99" t="s">
        <v>12275</v>
      </c>
      <c r="BF494" s="111" t="s">
        <v>12272</v>
      </c>
      <c r="BG494" s="103"/>
      <c r="BH494" s="103"/>
      <c r="BI494" s="103"/>
      <c r="BJ494" s="98"/>
      <c r="BK494" s="98"/>
      <c r="BL494" s="102" t="s">
        <v>12432</v>
      </c>
      <c r="BM494" s="98" t="s">
        <v>20</v>
      </c>
      <c r="BN494" s="98"/>
      <c r="BT494" s="99"/>
      <c r="BU494" s="99"/>
      <c r="BV494" s="99"/>
      <c r="BW494" s="99"/>
      <c r="BX494" s="99"/>
      <c r="CB494" s="4" t="s">
        <v>12273</v>
      </c>
    </row>
    <row r="495" ht="13.75" spans="1:80">
      <c r="A495" s="88" t="s">
        <v>12479</v>
      </c>
      <c r="B495" s="88" t="s">
        <v>8506</v>
      </c>
      <c r="C495" s="88" t="s">
        <v>8505</v>
      </c>
      <c r="D495" s="89" t="s">
        <v>12266</v>
      </c>
      <c r="E495" s="90">
        <v>2</v>
      </c>
      <c r="F495" s="90">
        <v>521</v>
      </c>
      <c r="G495" s="90">
        <f t="shared" si="7"/>
        <v>1042</v>
      </c>
      <c r="H495" s="235"/>
      <c r="I495" s="127"/>
      <c r="J495" s="95"/>
      <c r="K495" s="95"/>
      <c r="L495" s="95"/>
      <c r="M495" s="97"/>
      <c r="N495" s="94"/>
      <c r="O495" s="95"/>
      <c r="P495" s="95"/>
      <c r="Q495" s="95"/>
      <c r="R495" s="97"/>
      <c r="S495" s="91"/>
      <c r="T495" s="95"/>
      <c r="U495" s="113">
        <v>58</v>
      </c>
      <c r="V495" s="92">
        <v>87</v>
      </c>
      <c r="W495" s="92">
        <v>61</v>
      </c>
      <c r="X495" s="93"/>
      <c r="Y495" s="91"/>
      <c r="Z495" s="113"/>
      <c r="AA495" s="113"/>
      <c r="AB495" s="92"/>
      <c r="AC495" s="92"/>
      <c r="AD495" s="93"/>
      <c r="AE495" s="94"/>
      <c r="AF495" s="96"/>
      <c r="AG495" s="96"/>
      <c r="AH495" s="95"/>
      <c r="AI495" s="95"/>
      <c r="AJ495" s="95"/>
      <c r="AK495" s="95"/>
      <c r="AL495" s="249">
        <v>35</v>
      </c>
      <c r="AM495" s="249"/>
      <c r="AN495" s="249">
        <v>67</v>
      </c>
      <c r="AO495" s="249">
        <v>76</v>
      </c>
      <c r="AP495" s="249">
        <v>83</v>
      </c>
      <c r="AQ495" s="249">
        <v>30</v>
      </c>
      <c r="AR495" s="94"/>
      <c r="AS495" s="96"/>
      <c r="AT495" s="96"/>
      <c r="AU495" s="96"/>
      <c r="AV495" s="95"/>
      <c r="AW495" s="95"/>
      <c r="AX495" s="97"/>
      <c r="AY495" s="97"/>
      <c r="AZ495" s="97"/>
      <c r="BA495" s="97"/>
      <c r="BB495" s="97"/>
      <c r="BC495" s="98" t="s">
        <v>12279</v>
      </c>
      <c r="BD495" s="99" t="s">
        <v>12280</v>
      </c>
      <c r="BE495" s="99" t="s">
        <v>12271</v>
      </c>
      <c r="BF495" s="111" t="s">
        <v>12272</v>
      </c>
      <c r="BG495" s="103"/>
      <c r="BH495" s="103"/>
      <c r="BI495" s="103"/>
      <c r="BJ495" s="98"/>
      <c r="BK495" s="98"/>
      <c r="BL495" s="102"/>
      <c r="BM495" s="98" t="s">
        <v>20</v>
      </c>
      <c r="BN495" s="98"/>
      <c r="BO495" s="13" t="s">
        <v>12480</v>
      </c>
      <c r="BT495" s="99"/>
      <c r="BU495" s="99"/>
      <c r="BV495" s="99"/>
      <c r="BW495" s="99"/>
      <c r="BX495" s="99"/>
      <c r="CB495" s="4" t="s">
        <v>12273</v>
      </c>
    </row>
    <row r="496" ht="13.75" spans="1:80">
      <c r="A496" s="88" t="s">
        <v>12479</v>
      </c>
      <c r="B496" s="88" t="s">
        <v>8506</v>
      </c>
      <c r="C496" s="88" t="s">
        <v>8505</v>
      </c>
      <c r="D496" s="89" t="s">
        <v>494</v>
      </c>
      <c r="E496" s="90">
        <v>2</v>
      </c>
      <c r="F496" s="90">
        <v>126</v>
      </c>
      <c r="G496" s="90">
        <f t="shared" si="7"/>
        <v>252</v>
      </c>
      <c r="H496" s="235"/>
      <c r="I496" s="127"/>
      <c r="J496" s="95"/>
      <c r="K496" s="95"/>
      <c r="L496" s="95"/>
      <c r="M496" s="97"/>
      <c r="N496" s="94"/>
      <c r="O496" s="95"/>
      <c r="P496" s="95"/>
      <c r="Q496" s="95"/>
      <c r="R496" s="97"/>
      <c r="S496" s="91">
        <v>28</v>
      </c>
      <c r="T496" s="95"/>
      <c r="U496" s="113">
        <v>27</v>
      </c>
      <c r="V496" s="92">
        <v>18</v>
      </c>
      <c r="W496" s="92">
        <v>42</v>
      </c>
      <c r="X496" s="93"/>
      <c r="Y496" s="91"/>
      <c r="Z496" s="113"/>
      <c r="AA496" s="113"/>
      <c r="AB496" s="92"/>
      <c r="AC496" s="92"/>
      <c r="AD496" s="93"/>
      <c r="AE496" s="94"/>
      <c r="AF496" s="94"/>
      <c r="AG496" s="94"/>
      <c r="AH496" s="94"/>
      <c r="AI496" s="94"/>
      <c r="AJ496" s="94"/>
      <c r="AK496" s="94"/>
      <c r="AL496" s="249">
        <v>35</v>
      </c>
      <c r="AM496" s="250"/>
      <c r="AN496" s="250">
        <v>16</v>
      </c>
      <c r="AO496" s="251">
        <v>21</v>
      </c>
      <c r="AP496" s="251">
        <v>76</v>
      </c>
      <c r="AQ496" s="252">
        <v>30</v>
      </c>
      <c r="AR496" s="94"/>
      <c r="AS496" s="96"/>
      <c r="AT496" s="96"/>
      <c r="AU496" s="96"/>
      <c r="AV496" s="95"/>
      <c r="AW496" s="95"/>
      <c r="AX496" s="97"/>
      <c r="AY496" s="97"/>
      <c r="AZ496" s="97"/>
      <c r="BA496" s="97"/>
      <c r="BB496" s="97"/>
      <c r="BC496" s="98" t="s">
        <v>12281</v>
      </c>
      <c r="BD496" s="99" t="s">
        <v>12282</v>
      </c>
      <c r="BE496" s="99" t="s">
        <v>12275</v>
      </c>
      <c r="BF496" s="111" t="s">
        <v>12272</v>
      </c>
      <c r="BG496" s="103"/>
      <c r="BH496" s="103"/>
      <c r="BI496" s="103"/>
      <c r="BJ496" s="98"/>
      <c r="BK496" s="98"/>
      <c r="BL496" s="102"/>
      <c r="BM496" s="98" t="s">
        <v>20</v>
      </c>
      <c r="BN496" s="98"/>
      <c r="BT496" s="99"/>
      <c r="BU496" s="99"/>
      <c r="BV496" s="99"/>
      <c r="BW496" s="99"/>
      <c r="BX496" s="99"/>
      <c r="CB496" s="4" t="s">
        <v>12273</v>
      </c>
    </row>
    <row r="497" ht="13.75" spans="1:479">
      <c r="A497" s="88" t="s">
        <v>12481</v>
      </c>
      <c r="B497" s="88" t="s">
        <v>8666</v>
      </c>
      <c r="C497" s="106" t="s">
        <v>8665</v>
      </c>
      <c r="D497" s="89" t="s">
        <v>12266</v>
      </c>
      <c r="E497" s="253">
        <v>2</v>
      </c>
      <c r="F497" s="90">
        <v>635</v>
      </c>
      <c r="G497" s="90">
        <f t="shared" si="7"/>
        <v>1270</v>
      </c>
      <c r="H497" s="91"/>
      <c r="I497" s="92"/>
      <c r="J497" s="133"/>
      <c r="K497" s="133"/>
      <c r="L497" s="133"/>
      <c r="M497" s="117"/>
      <c r="N497" s="167"/>
      <c r="O497" s="133"/>
      <c r="P497" s="133"/>
      <c r="Q497" s="133"/>
      <c r="R497" s="93"/>
      <c r="S497" s="91"/>
      <c r="T497" s="92"/>
      <c r="U497" s="113"/>
      <c r="V497" s="92"/>
      <c r="W497" s="92"/>
      <c r="X497" s="93"/>
      <c r="Y497" s="91"/>
      <c r="Z497" s="113"/>
      <c r="AA497" s="113">
        <v>69</v>
      </c>
      <c r="AB497" s="92">
        <v>69</v>
      </c>
      <c r="AC497" s="92">
        <v>40</v>
      </c>
      <c r="AD497" s="93"/>
      <c r="AE497" s="91"/>
      <c r="AF497" s="91"/>
      <c r="AG497" s="91"/>
      <c r="AH497" s="91"/>
      <c r="AI497" s="91"/>
      <c r="AJ497" s="91"/>
      <c r="AK497" s="91"/>
      <c r="AL497" s="91"/>
      <c r="AM497" s="113"/>
      <c r="AN497" s="113"/>
      <c r="AO497" s="92"/>
      <c r="AP497" s="92"/>
      <c r="AQ497" s="93"/>
      <c r="AR497" s="94"/>
      <c r="AS497" s="96"/>
      <c r="AT497" s="96"/>
      <c r="AU497" s="96"/>
      <c r="AV497" s="95"/>
      <c r="AW497" s="95"/>
      <c r="AX497" s="97"/>
      <c r="AY497" s="97"/>
      <c r="AZ497" s="97"/>
      <c r="BA497" s="97"/>
      <c r="BB497" s="97"/>
      <c r="BC497" s="99" t="s">
        <v>12349</v>
      </c>
      <c r="BD497" s="99" t="s">
        <v>12279</v>
      </c>
      <c r="BE497" s="99" t="s">
        <v>12297</v>
      </c>
      <c r="BF497" s="100"/>
      <c r="BG497" s="111" t="s">
        <v>12272</v>
      </c>
      <c r="BH497" s="111" t="s">
        <v>12272</v>
      </c>
      <c r="BI497" s="100"/>
      <c r="BJ497" s="99"/>
      <c r="BK497" s="112" t="s">
        <v>1511</v>
      </c>
      <c r="BL497" s="102"/>
      <c r="BM497" s="99"/>
      <c r="BN497" s="99"/>
      <c r="BT497" s="99"/>
      <c r="BU497" s="98"/>
      <c r="BV497" s="98"/>
      <c r="BW497" s="98"/>
      <c r="BX497" s="98"/>
      <c r="BY497" s="4"/>
      <c r="BZ497" s="4"/>
      <c r="CA497" s="4"/>
      <c r="CB497" s="4" t="s">
        <v>1511</v>
      </c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  <c r="IY497" s="4"/>
      <c r="IZ497" s="4"/>
      <c r="JA497" s="4"/>
      <c r="JB497" s="4"/>
      <c r="JC497" s="4"/>
      <c r="JD497" s="4"/>
      <c r="JE497" s="4"/>
      <c r="JF497" s="4"/>
      <c r="JG497" s="4"/>
      <c r="JH497" s="4"/>
      <c r="JI497" s="4"/>
      <c r="JJ497" s="4"/>
      <c r="JK497" s="4"/>
      <c r="JL497" s="4"/>
      <c r="JM497" s="4"/>
      <c r="JN497" s="4"/>
      <c r="JO497" s="4"/>
      <c r="JP497" s="4"/>
      <c r="JQ497" s="4"/>
      <c r="JR497" s="4"/>
      <c r="JS497" s="4"/>
      <c r="JT497" s="4"/>
      <c r="JU497" s="4"/>
      <c r="JV497" s="4"/>
      <c r="JW497" s="4"/>
      <c r="JX497" s="4"/>
      <c r="JY497" s="4"/>
      <c r="JZ497" s="4"/>
      <c r="KA497" s="4"/>
      <c r="KB497" s="4"/>
      <c r="KC497" s="4"/>
      <c r="KD497" s="4"/>
      <c r="KE497" s="4"/>
      <c r="KF497" s="4"/>
      <c r="KG497" s="4"/>
      <c r="KH497" s="4"/>
      <c r="KI497" s="4"/>
      <c r="KJ497" s="4"/>
      <c r="KK497" s="4"/>
      <c r="KL497" s="4"/>
      <c r="KM497" s="4"/>
      <c r="KN497" s="4"/>
      <c r="KO497" s="4"/>
      <c r="KP497" s="4"/>
      <c r="KQ497" s="4"/>
      <c r="KR497" s="4"/>
      <c r="KS497" s="4"/>
      <c r="KT497" s="4"/>
      <c r="KU497" s="4"/>
      <c r="KV497" s="4"/>
      <c r="KW497" s="4"/>
      <c r="KX497" s="4"/>
      <c r="KY497" s="4"/>
      <c r="KZ497" s="4"/>
      <c r="LA497" s="4"/>
      <c r="LB497" s="4"/>
      <c r="LC497" s="4"/>
      <c r="LD497" s="4"/>
      <c r="LE497" s="4"/>
      <c r="LF497" s="4"/>
      <c r="LG497" s="4"/>
      <c r="LH497" s="4"/>
      <c r="LI497" s="4"/>
      <c r="LJ497" s="4"/>
      <c r="LK497" s="4"/>
      <c r="LL497" s="4"/>
      <c r="LM497" s="4"/>
      <c r="LN497" s="4"/>
      <c r="LO497" s="4"/>
      <c r="LP497" s="4"/>
      <c r="LQ497" s="4"/>
      <c r="LR497" s="4"/>
      <c r="LS497" s="4"/>
      <c r="LT497" s="4"/>
      <c r="LU497" s="4"/>
      <c r="LV497" s="4"/>
      <c r="LW497" s="4"/>
      <c r="LX497" s="4"/>
      <c r="LY497" s="4"/>
      <c r="LZ497" s="4"/>
      <c r="MA497" s="4"/>
      <c r="MB497" s="4"/>
      <c r="MC497" s="4"/>
      <c r="MD497" s="4"/>
      <c r="ME497" s="4"/>
      <c r="MF497" s="4"/>
      <c r="MG497" s="4"/>
      <c r="MH497" s="4"/>
      <c r="MI497" s="4"/>
      <c r="MJ497" s="4"/>
      <c r="MK497" s="4"/>
      <c r="ML497" s="4"/>
      <c r="MM497" s="4"/>
      <c r="MN497" s="4"/>
      <c r="MO497" s="4"/>
      <c r="MP497" s="4"/>
      <c r="MQ497" s="4"/>
      <c r="MR497" s="4"/>
      <c r="MS497" s="4"/>
      <c r="MT497" s="4"/>
      <c r="MU497" s="4"/>
      <c r="MV497" s="4"/>
      <c r="MW497" s="4"/>
      <c r="MX497" s="4"/>
      <c r="MY497" s="4"/>
      <c r="MZ497" s="4"/>
      <c r="NA497" s="4"/>
      <c r="NB497" s="4"/>
      <c r="NC497" s="4"/>
      <c r="ND497" s="4"/>
      <c r="NE497" s="4"/>
      <c r="NF497" s="4"/>
      <c r="NG497" s="4"/>
      <c r="NH497" s="4"/>
      <c r="NI497" s="4"/>
      <c r="NJ497" s="4"/>
      <c r="NK497" s="4"/>
      <c r="NL497" s="4"/>
      <c r="NM497" s="4"/>
      <c r="NN497" s="4"/>
      <c r="NO497" s="4"/>
      <c r="NP497" s="4"/>
      <c r="NQ497" s="4"/>
      <c r="NR497" s="4"/>
      <c r="NS497" s="4"/>
      <c r="NT497" s="4"/>
      <c r="NU497" s="4"/>
      <c r="NV497" s="4"/>
      <c r="NW497" s="4"/>
      <c r="NX497" s="4"/>
      <c r="NY497" s="4"/>
      <c r="NZ497" s="4"/>
      <c r="OA497" s="4"/>
      <c r="OB497" s="4"/>
      <c r="OC497" s="4"/>
      <c r="OD497" s="4"/>
      <c r="OE497" s="4"/>
      <c r="OF497" s="4"/>
      <c r="OG497" s="4"/>
      <c r="OH497" s="4"/>
      <c r="OI497" s="4"/>
      <c r="OJ497" s="4"/>
      <c r="OK497" s="4"/>
      <c r="OL497" s="4"/>
      <c r="OM497" s="4"/>
      <c r="ON497" s="4"/>
      <c r="OO497" s="4"/>
      <c r="OP497" s="4"/>
      <c r="OQ497" s="4"/>
      <c r="OR497" s="4"/>
      <c r="OS497" s="4"/>
      <c r="OT497" s="4"/>
      <c r="OU497" s="4"/>
      <c r="OV497" s="4"/>
      <c r="OW497" s="4"/>
      <c r="OX497" s="4"/>
      <c r="OY497" s="4"/>
      <c r="OZ497" s="4"/>
      <c r="PA497" s="4"/>
      <c r="PB497" s="4"/>
      <c r="PC497" s="4"/>
      <c r="PD497" s="4"/>
      <c r="PE497" s="4"/>
      <c r="PF497" s="4"/>
      <c r="PG497" s="4"/>
      <c r="PH497" s="4"/>
      <c r="PI497" s="4"/>
      <c r="PJ497" s="4"/>
      <c r="PK497" s="4"/>
      <c r="PL497" s="4"/>
      <c r="PM497" s="4"/>
      <c r="PN497" s="4"/>
      <c r="PO497" s="4"/>
      <c r="PP497" s="4"/>
      <c r="PQ497" s="4"/>
      <c r="PR497" s="4"/>
      <c r="PS497" s="4"/>
      <c r="PT497" s="4"/>
      <c r="PU497" s="4"/>
      <c r="PV497" s="4"/>
      <c r="PW497" s="4"/>
      <c r="PX497" s="4"/>
      <c r="PY497" s="4"/>
      <c r="PZ497" s="4"/>
      <c r="QA497" s="4"/>
      <c r="QB497" s="4"/>
      <c r="QC497" s="4"/>
      <c r="QD497" s="4"/>
      <c r="QE497" s="4"/>
      <c r="QF497" s="4"/>
      <c r="QG497" s="4"/>
      <c r="QH497" s="4"/>
      <c r="QI497" s="4"/>
      <c r="QJ497" s="4"/>
      <c r="QK497" s="4"/>
      <c r="QL497" s="4"/>
      <c r="QM497" s="4"/>
      <c r="QN497" s="4"/>
      <c r="QO497" s="4"/>
      <c r="QP497" s="4"/>
      <c r="QQ497" s="4"/>
      <c r="QR497" s="4"/>
      <c r="QS497" s="4"/>
      <c r="QT497" s="4"/>
      <c r="QU497" s="4"/>
      <c r="QV497" s="4"/>
      <c r="QW497" s="4"/>
      <c r="QX497" s="4"/>
      <c r="QY497" s="4"/>
      <c r="QZ497" s="4"/>
      <c r="RA497" s="4"/>
      <c r="RB497" s="4"/>
      <c r="RC497" s="4"/>
      <c r="RD497" s="4"/>
      <c r="RE497" s="4"/>
      <c r="RF497" s="4"/>
      <c r="RG497" s="4"/>
      <c r="RH497" s="4"/>
      <c r="RI497" s="4"/>
      <c r="RJ497" s="4"/>
      <c r="RK497" s="4"/>
    </row>
    <row r="498" ht="13.75" spans="1:479">
      <c r="A498" s="88" t="s">
        <v>12481</v>
      </c>
      <c r="B498" s="88" t="s">
        <v>8666</v>
      </c>
      <c r="C498" s="106" t="s">
        <v>8665</v>
      </c>
      <c r="D498" s="89" t="s">
        <v>494</v>
      </c>
      <c r="E498" s="253">
        <v>2</v>
      </c>
      <c r="F498" s="90">
        <v>139</v>
      </c>
      <c r="G498" s="90">
        <f t="shared" si="7"/>
        <v>278</v>
      </c>
      <c r="H498" s="91"/>
      <c r="I498" s="92"/>
      <c r="J498" s="133"/>
      <c r="K498" s="133"/>
      <c r="L498" s="133"/>
      <c r="M498" s="117"/>
      <c r="N498" s="167"/>
      <c r="O498" s="133"/>
      <c r="P498" s="133"/>
      <c r="Q498" s="133"/>
      <c r="R498" s="93"/>
      <c r="S498" s="91"/>
      <c r="T498" s="92"/>
      <c r="U498" s="113"/>
      <c r="V498" s="92"/>
      <c r="W498" s="92"/>
      <c r="X498" s="93"/>
      <c r="Y498" s="91"/>
      <c r="Z498" s="113"/>
      <c r="AA498" s="113">
        <v>30</v>
      </c>
      <c r="AB498" s="92">
        <v>30</v>
      </c>
      <c r="AC498" s="92">
        <v>40</v>
      </c>
      <c r="AD498" s="93"/>
      <c r="AE498" s="91"/>
      <c r="AF498" s="91"/>
      <c r="AG498" s="91"/>
      <c r="AH498" s="91"/>
      <c r="AI498" s="91"/>
      <c r="AJ498" s="91"/>
      <c r="AK498" s="91"/>
      <c r="AL498" s="91"/>
      <c r="AM498" s="113"/>
      <c r="AN498" s="113"/>
      <c r="AO498" s="92"/>
      <c r="AP498" s="92"/>
      <c r="AQ498" s="93"/>
      <c r="AR498" s="94"/>
      <c r="AS498" s="96"/>
      <c r="AT498" s="96"/>
      <c r="AU498" s="96"/>
      <c r="AV498" s="95"/>
      <c r="AW498" s="95"/>
      <c r="AX498" s="97"/>
      <c r="AY498" s="97"/>
      <c r="AZ498" s="97"/>
      <c r="BA498" s="97"/>
      <c r="BB498" s="97"/>
      <c r="BC498" s="99" t="s">
        <v>12350</v>
      </c>
      <c r="BD498" s="99" t="s">
        <v>12281</v>
      </c>
      <c r="BE498" s="99" t="s">
        <v>12300</v>
      </c>
      <c r="BF498" s="100"/>
      <c r="BG498" s="111" t="s">
        <v>12272</v>
      </c>
      <c r="BH498" s="111" t="s">
        <v>12272</v>
      </c>
      <c r="BI498" s="111" t="s">
        <v>12272</v>
      </c>
      <c r="BJ498" s="99"/>
      <c r="BK498" s="112" t="s">
        <v>1511</v>
      </c>
      <c r="BL498" s="102"/>
      <c r="BM498" s="99"/>
      <c r="BN498" s="99"/>
      <c r="BT498" s="99"/>
      <c r="BU498" s="98"/>
      <c r="BV498" s="98"/>
      <c r="BW498" s="98"/>
      <c r="BX498" s="98"/>
      <c r="BY498" s="4"/>
      <c r="BZ498" s="4"/>
      <c r="CA498" s="4"/>
      <c r="CB498" s="4" t="s">
        <v>1511</v>
      </c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  <c r="IW498" s="4"/>
      <c r="IX498" s="4"/>
      <c r="IY498" s="4"/>
      <c r="IZ498" s="4"/>
      <c r="JA498" s="4"/>
      <c r="JB498" s="4"/>
      <c r="JC498" s="4"/>
      <c r="JD498" s="4"/>
      <c r="JE498" s="4"/>
      <c r="JF498" s="4"/>
      <c r="JG498" s="4"/>
      <c r="JH498" s="4"/>
      <c r="JI498" s="4"/>
      <c r="JJ498" s="4"/>
      <c r="JK498" s="4"/>
      <c r="JL498" s="4"/>
      <c r="JM498" s="4"/>
      <c r="JN498" s="4"/>
      <c r="JO498" s="4"/>
      <c r="JP498" s="4"/>
      <c r="JQ498" s="4"/>
      <c r="JR498" s="4"/>
      <c r="JS498" s="4"/>
      <c r="JT498" s="4"/>
      <c r="JU498" s="4"/>
      <c r="JV498" s="4"/>
      <c r="JW498" s="4"/>
      <c r="JX498" s="4"/>
      <c r="JY498" s="4"/>
      <c r="JZ498" s="4"/>
      <c r="KA498" s="4"/>
      <c r="KB498" s="4"/>
      <c r="KC498" s="4"/>
      <c r="KD498" s="4"/>
      <c r="KE498" s="4"/>
      <c r="KF498" s="4"/>
      <c r="KG498" s="4"/>
      <c r="KH498" s="4"/>
      <c r="KI498" s="4"/>
      <c r="KJ498" s="4"/>
      <c r="KK498" s="4"/>
      <c r="KL498" s="4"/>
      <c r="KM498" s="4"/>
      <c r="KN498" s="4"/>
      <c r="KO498" s="4"/>
      <c r="KP498" s="4"/>
      <c r="KQ498" s="4"/>
      <c r="KR498" s="4"/>
      <c r="KS498" s="4"/>
      <c r="KT498" s="4"/>
      <c r="KU498" s="4"/>
      <c r="KV498" s="4"/>
      <c r="KW498" s="4"/>
      <c r="KX498" s="4"/>
      <c r="KY498" s="4"/>
      <c r="KZ498" s="4"/>
      <c r="LA498" s="4"/>
      <c r="LB498" s="4"/>
      <c r="LC498" s="4"/>
      <c r="LD498" s="4"/>
      <c r="LE498" s="4"/>
      <c r="LF498" s="4"/>
      <c r="LG498" s="4"/>
      <c r="LH498" s="4"/>
      <c r="LI498" s="4"/>
      <c r="LJ498" s="4"/>
      <c r="LK498" s="4"/>
      <c r="LL498" s="4"/>
      <c r="LM498" s="4"/>
      <c r="LN498" s="4"/>
      <c r="LO498" s="4"/>
      <c r="LP498" s="4"/>
      <c r="LQ498" s="4"/>
      <c r="LR498" s="4"/>
      <c r="LS498" s="4"/>
      <c r="LT498" s="4"/>
      <c r="LU498" s="4"/>
      <c r="LV498" s="4"/>
      <c r="LW498" s="4"/>
      <c r="LX498" s="4"/>
      <c r="LY498" s="4"/>
      <c r="LZ498" s="4"/>
      <c r="MA498" s="4"/>
      <c r="MB498" s="4"/>
      <c r="MC498" s="4"/>
      <c r="MD498" s="4"/>
      <c r="ME498" s="4"/>
      <c r="MF498" s="4"/>
      <c r="MG498" s="4"/>
      <c r="MH498" s="4"/>
      <c r="MI498" s="4"/>
      <c r="MJ498" s="4"/>
      <c r="MK498" s="4"/>
      <c r="ML498" s="4"/>
      <c r="MM498" s="4"/>
      <c r="MN498" s="4"/>
      <c r="MO498" s="4"/>
      <c r="MP498" s="4"/>
      <c r="MQ498" s="4"/>
      <c r="MR498" s="4"/>
      <c r="MS498" s="4"/>
      <c r="MT498" s="4"/>
      <c r="MU498" s="4"/>
      <c r="MV498" s="4"/>
      <c r="MW498" s="4"/>
      <c r="MX498" s="4"/>
      <c r="MY498" s="4"/>
      <c r="MZ498" s="4"/>
      <c r="NA498" s="4"/>
      <c r="NB498" s="4"/>
      <c r="NC498" s="4"/>
      <c r="ND498" s="4"/>
      <c r="NE498" s="4"/>
      <c r="NF498" s="4"/>
      <c r="NG498" s="4"/>
      <c r="NH498" s="4"/>
      <c r="NI498" s="4"/>
      <c r="NJ498" s="4"/>
      <c r="NK498" s="4"/>
      <c r="NL498" s="4"/>
      <c r="NM498" s="4"/>
      <c r="NN498" s="4"/>
      <c r="NO498" s="4"/>
      <c r="NP498" s="4"/>
      <c r="NQ498" s="4"/>
      <c r="NR498" s="4"/>
      <c r="NS498" s="4"/>
      <c r="NT498" s="4"/>
      <c r="NU498" s="4"/>
      <c r="NV498" s="4"/>
      <c r="NW498" s="4"/>
      <c r="NX498" s="4"/>
      <c r="NY498" s="4"/>
      <c r="NZ498" s="4"/>
      <c r="OA498" s="4"/>
      <c r="OB498" s="4"/>
      <c r="OC498" s="4"/>
      <c r="OD498" s="4"/>
      <c r="OE498" s="4"/>
      <c r="OF498" s="4"/>
      <c r="OG498" s="4"/>
      <c r="OH498" s="4"/>
      <c r="OI498" s="4"/>
      <c r="OJ498" s="4"/>
      <c r="OK498" s="4"/>
      <c r="OL498" s="4"/>
      <c r="OM498" s="4"/>
      <c r="ON498" s="4"/>
      <c r="OO498" s="4"/>
      <c r="OP498" s="4"/>
      <c r="OQ498" s="4"/>
      <c r="OR498" s="4"/>
      <c r="OS498" s="4"/>
      <c r="OT498" s="4"/>
      <c r="OU498" s="4"/>
      <c r="OV498" s="4"/>
      <c r="OW498" s="4"/>
      <c r="OX498" s="4"/>
      <c r="OY498" s="4"/>
      <c r="OZ498" s="4"/>
      <c r="PA498" s="4"/>
      <c r="PB498" s="4"/>
      <c r="PC498" s="4"/>
      <c r="PD498" s="4"/>
      <c r="PE498" s="4"/>
      <c r="PF498" s="4"/>
      <c r="PG498" s="4"/>
      <c r="PH498" s="4"/>
      <c r="PI498" s="4"/>
      <c r="PJ498" s="4"/>
      <c r="PK498" s="4"/>
      <c r="PL498" s="4"/>
      <c r="PM498" s="4"/>
      <c r="PN498" s="4"/>
      <c r="PO498" s="4"/>
      <c r="PP498" s="4"/>
      <c r="PQ498" s="4"/>
      <c r="PR498" s="4"/>
      <c r="PS498" s="4"/>
      <c r="PT498" s="4"/>
      <c r="PU498" s="4"/>
      <c r="PV498" s="4"/>
      <c r="PW498" s="4"/>
      <c r="PX498" s="4"/>
      <c r="PY498" s="4"/>
      <c r="PZ498" s="4"/>
      <c r="QA498" s="4"/>
      <c r="QB498" s="4"/>
      <c r="QC498" s="4"/>
      <c r="QD498" s="4"/>
      <c r="QE498" s="4"/>
      <c r="QF498" s="4"/>
      <c r="QG498" s="4"/>
      <c r="QH498" s="4"/>
      <c r="QI498" s="4"/>
      <c r="QJ498" s="4"/>
      <c r="QK498" s="4"/>
      <c r="QL498" s="4"/>
      <c r="QM498" s="4"/>
      <c r="QN498" s="4"/>
      <c r="QO498" s="4"/>
      <c r="QP498" s="4"/>
      <c r="QQ498" s="4"/>
      <c r="QR498" s="4"/>
      <c r="QS498" s="4"/>
      <c r="QT498" s="4"/>
      <c r="QU498" s="4"/>
      <c r="QV498" s="4"/>
      <c r="QW498" s="4"/>
      <c r="QX498" s="4"/>
      <c r="QY498" s="4"/>
      <c r="QZ498" s="4"/>
      <c r="RA498" s="4"/>
      <c r="RB498" s="4"/>
      <c r="RC498" s="4"/>
      <c r="RD498" s="4"/>
      <c r="RE498" s="4"/>
      <c r="RF498" s="4"/>
      <c r="RG498" s="4"/>
      <c r="RH498" s="4"/>
      <c r="RI498" s="4"/>
      <c r="RJ498" s="4"/>
      <c r="RK498" s="4"/>
    </row>
    <row r="499" ht="13.75" spans="1:479">
      <c r="A499" s="88" t="s">
        <v>12481</v>
      </c>
      <c r="B499" s="88" t="s">
        <v>8666</v>
      </c>
      <c r="C499" s="106" t="s">
        <v>9166</v>
      </c>
      <c r="D499" s="89" t="s">
        <v>12266</v>
      </c>
      <c r="E499" s="253">
        <v>2</v>
      </c>
      <c r="F499" s="90">
        <v>635</v>
      </c>
      <c r="G499" s="90">
        <f t="shared" si="7"/>
        <v>1270</v>
      </c>
      <c r="H499" s="91"/>
      <c r="I499" s="92"/>
      <c r="J499" s="133">
        <v>82</v>
      </c>
      <c r="K499" s="133">
        <v>85</v>
      </c>
      <c r="L499" s="133">
        <v>50</v>
      </c>
      <c r="M499" s="117"/>
      <c r="N499" s="167"/>
      <c r="O499" s="133"/>
      <c r="P499" s="133"/>
      <c r="Q499" s="133"/>
      <c r="R499" s="93"/>
      <c r="S499" s="91"/>
      <c r="T499" s="92"/>
      <c r="U499" s="113">
        <v>70</v>
      </c>
      <c r="V499" s="92">
        <v>73</v>
      </c>
      <c r="W499" s="92">
        <v>47</v>
      </c>
      <c r="X499" s="93"/>
      <c r="Y499" s="91"/>
      <c r="Z499" s="113"/>
      <c r="AA499" s="113">
        <v>72</v>
      </c>
      <c r="AB499" s="92">
        <v>90</v>
      </c>
      <c r="AC499" s="92">
        <v>50</v>
      </c>
      <c r="AD499" s="93"/>
      <c r="AE499" s="91"/>
      <c r="AF499" s="91"/>
      <c r="AG499" s="167">
        <v>67</v>
      </c>
      <c r="AH499" s="167">
        <v>67</v>
      </c>
      <c r="AI499" s="167">
        <v>55</v>
      </c>
      <c r="AJ499" s="167">
        <v>43</v>
      </c>
      <c r="AK499" s="91"/>
      <c r="AL499" s="91"/>
      <c r="AM499" s="113"/>
      <c r="AN499" s="113">
        <v>87</v>
      </c>
      <c r="AO499" s="92">
        <v>84</v>
      </c>
      <c r="AP499" s="92">
        <v>52</v>
      </c>
      <c r="AQ499" s="93"/>
      <c r="AR499" s="94"/>
      <c r="AS499" s="96"/>
      <c r="AT499" s="96"/>
      <c r="AU499" s="96"/>
      <c r="AV499" s="95"/>
      <c r="AW499" s="95"/>
      <c r="AX499" s="97"/>
      <c r="AY499" s="97"/>
      <c r="AZ499" s="97"/>
      <c r="BA499" s="97"/>
      <c r="BB499" s="97"/>
      <c r="BC499" s="99" t="s">
        <v>12349</v>
      </c>
      <c r="BD499" s="99" t="s">
        <v>12279</v>
      </c>
      <c r="BE499" s="99" t="s">
        <v>12297</v>
      </c>
      <c r="BF499" s="100"/>
      <c r="BG499" s="111" t="s">
        <v>12272</v>
      </c>
      <c r="BH499" s="111" t="s">
        <v>12272</v>
      </c>
      <c r="BI499" s="100"/>
      <c r="BJ499" s="99"/>
      <c r="BK499" s="112" t="s">
        <v>1511</v>
      </c>
      <c r="BL499" s="102"/>
      <c r="BM499" s="99"/>
      <c r="BN499" s="99"/>
      <c r="BT499" s="99"/>
      <c r="BU499" s="98"/>
      <c r="BV499" s="98"/>
      <c r="BW499" s="98"/>
      <c r="BX499" s="98"/>
      <c r="BY499" s="4"/>
      <c r="BZ499" s="4"/>
      <c r="CA499" s="4"/>
      <c r="CB499" s="4" t="s">
        <v>1511</v>
      </c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  <c r="IY499" s="4"/>
      <c r="IZ499" s="4"/>
      <c r="JA499" s="4"/>
      <c r="JB499" s="4"/>
      <c r="JC499" s="4"/>
      <c r="JD499" s="4"/>
      <c r="JE499" s="4"/>
      <c r="JF499" s="4"/>
      <c r="JG499" s="4"/>
      <c r="JH499" s="4"/>
      <c r="JI499" s="4"/>
      <c r="JJ499" s="4"/>
      <c r="JK499" s="4"/>
      <c r="JL499" s="4"/>
      <c r="JM499" s="4"/>
      <c r="JN499" s="4"/>
      <c r="JO499" s="4"/>
      <c r="JP499" s="4"/>
      <c r="JQ499" s="4"/>
      <c r="JR499" s="4"/>
      <c r="JS499" s="4"/>
      <c r="JT499" s="4"/>
      <c r="JU499" s="4"/>
      <c r="JV499" s="4"/>
      <c r="JW499" s="4"/>
      <c r="JX499" s="4"/>
      <c r="JY499" s="4"/>
      <c r="JZ499" s="4"/>
      <c r="KA499" s="4"/>
      <c r="KB499" s="4"/>
      <c r="KC499" s="4"/>
      <c r="KD499" s="4"/>
      <c r="KE499" s="4"/>
      <c r="KF499" s="4"/>
      <c r="KG499" s="4"/>
      <c r="KH499" s="4"/>
      <c r="KI499" s="4"/>
      <c r="KJ499" s="4"/>
      <c r="KK499" s="4"/>
      <c r="KL499" s="4"/>
      <c r="KM499" s="4"/>
      <c r="KN499" s="4"/>
      <c r="KO499" s="4"/>
      <c r="KP499" s="4"/>
      <c r="KQ499" s="4"/>
      <c r="KR499" s="4"/>
      <c r="KS499" s="4"/>
      <c r="KT499" s="4"/>
      <c r="KU499" s="4"/>
      <c r="KV499" s="4"/>
      <c r="KW499" s="4"/>
      <c r="KX499" s="4"/>
      <c r="KY499" s="4"/>
      <c r="KZ499" s="4"/>
      <c r="LA499" s="4"/>
      <c r="LB499" s="4"/>
      <c r="LC499" s="4"/>
      <c r="LD499" s="4"/>
      <c r="LE499" s="4"/>
      <c r="LF499" s="4"/>
      <c r="LG499" s="4"/>
      <c r="LH499" s="4"/>
      <c r="LI499" s="4"/>
      <c r="LJ499" s="4"/>
      <c r="LK499" s="4"/>
      <c r="LL499" s="4"/>
      <c r="LM499" s="4"/>
      <c r="LN499" s="4"/>
      <c r="LO499" s="4"/>
      <c r="LP499" s="4"/>
      <c r="LQ499" s="4"/>
      <c r="LR499" s="4"/>
      <c r="LS499" s="4"/>
      <c r="LT499" s="4"/>
      <c r="LU499" s="4"/>
      <c r="LV499" s="4"/>
      <c r="LW499" s="4"/>
      <c r="LX499" s="4"/>
      <c r="LY499" s="4"/>
      <c r="LZ499" s="4"/>
      <c r="MA499" s="4"/>
      <c r="MB499" s="4"/>
      <c r="MC499" s="4"/>
      <c r="MD499" s="4"/>
      <c r="ME499" s="4"/>
      <c r="MF499" s="4"/>
      <c r="MG499" s="4"/>
      <c r="MH499" s="4"/>
      <c r="MI499" s="4"/>
      <c r="MJ499" s="4"/>
      <c r="MK499" s="4"/>
      <c r="ML499" s="4"/>
      <c r="MM499" s="4"/>
      <c r="MN499" s="4"/>
      <c r="MO499" s="4"/>
      <c r="MP499" s="4"/>
      <c r="MQ499" s="4"/>
      <c r="MR499" s="4"/>
      <c r="MS499" s="4"/>
      <c r="MT499" s="4"/>
      <c r="MU499" s="4"/>
      <c r="MV499" s="4"/>
      <c r="MW499" s="4"/>
      <c r="MX499" s="4"/>
      <c r="MY499" s="4"/>
      <c r="MZ499" s="4"/>
      <c r="NA499" s="4"/>
      <c r="NB499" s="4"/>
      <c r="NC499" s="4"/>
      <c r="ND499" s="4"/>
      <c r="NE499" s="4"/>
      <c r="NF499" s="4"/>
      <c r="NG499" s="4"/>
      <c r="NH499" s="4"/>
      <c r="NI499" s="4"/>
      <c r="NJ499" s="4"/>
      <c r="NK499" s="4"/>
      <c r="NL499" s="4"/>
      <c r="NM499" s="4"/>
      <c r="NN499" s="4"/>
      <c r="NO499" s="4"/>
      <c r="NP499" s="4"/>
      <c r="NQ499" s="4"/>
      <c r="NR499" s="4"/>
      <c r="NS499" s="4"/>
      <c r="NT499" s="4"/>
      <c r="NU499" s="4"/>
      <c r="NV499" s="4"/>
      <c r="NW499" s="4"/>
      <c r="NX499" s="4"/>
      <c r="NY499" s="4"/>
      <c r="NZ499" s="4"/>
      <c r="OA499" s="4"/>
      <c r="OB499" s="4"/>
      <c r="OC499" s="4"/>
      <c r="OD499" s="4"/>
      <c r="OE499" s="4"/>
      <c r="OF499" s="4"/>
      <c r="OG499" s="4"/>
      <c r="OH499" s="4"/>
      <c r="OI499" s="4"/>
      <c r="OJ499" s="4"/>
      <c r="OK499" s="4"/>
      <c r="OL499" s="4"/>
      <c r="OM499" s="4"/>
      <c r="ON499" s="4"/>
      <c r="OO499" s="4"/>
      <c r="OP499" s="4"/>
      <c r="OQ499" s="4"/>
      <c r="OR499" s="4"/>
      <c r="OS499" s="4"/>
      <c r="OT499" s="4"/>
      <c r="OU499" s="4"/>
      <c r="OV499" s="4"/>
      <c r="OW499" s="4"/>
      <c r="OX499" s="4"/>
      <c r="OY499" s="4"/>
      <c r="OZ499" s="4"/>
      <c r="PA499" s="4"/>
      <c r="PB499" s="4"/>
      <c r="PC499" s="4"/>
      <c r="PD499" s="4"/>
      <c r="PE499" s="4"/>
      <c r="PF499" s="4"/>
      <c r="PG499" s="4"/>
      <c r="PH499" s="4"/>
      <c r="PI499" s="4"/>
      <c r="PJ499" s="4"/>
      <c r="PK499" s="4"/>
      <c r="PL499" s="4"/>
      <c r="PM499" s="4"/>
      <c r="PN499" s="4"/>
      <c r="PO499" s="4"/>
      <c r="PP499" s="4"/>
      <c r="PQ499" s="4"/>
      <c r="PR499" s="4"/>
      <c r="PS499" s="4"/>
      <c r="PT499" s="4"/>
      <c r="PU499" s="4"/>
      <c r="PV499" s="4"/>
      <c r="PW499" s="4"/>
      <c r="PX499" s="4"/>
      <c r="PY499" s="4"/>
      <c r="PZ499" s="4"/>
      <c r="QA499" s="4"/>
      <c r="QB499" s="4"/>
      <c r="QC499" s="4"/>
      <c r="QD499" s="4"/>
      <c r="QE499" s="4"/>
      <c r="QF499" s="4"/>
      <c r="QG499" s="4"/>
      <c r="QH499" s="4"/>
      <c r="QI499" s="4"/>
      <c r="QJ499" s="4"/>
      <c r="QK499" s="4"/>
      <c r="QL499" s="4"/>
      <c r="QM499" s="4"/>
      <c r="QN499" s="4"/>
      <c r="QO499" s="4"/>
      <c r="QP499" s="4"/>
      <c r="QQ499" s="4"/>
      <c r="QR499" s="4"/>
      <c r="QS499" s="4"/>
      <c r="QT499" s="4"/>
      <c r="QU499" s="4"/>
      <c r="QV499" s="4"/>
      <c r="QW499" s="4"/>
      <c r="QX499" s="4"/>
      <c r="QY499" s="4"/>
      <c r="QZ499" s="4"/>
      <c r="RA499" s="4"/>
      <c r="RB499" s="4"/>
      <c r="RC499" s="4"/>
      <c r="RD499" s="4"/>
      <c r="RE499" s="4"/>
      <c r="RF499" s="4"/>
      <c r="RG499" s="4"/>
      <c r="RH499" s="4"/>
      <c r="RI499" s="4"/>
      <c r="RJ499" s="4"/>
      <c r="RK499" s="4"/>
    </row>
    <row r="500" ht="13.75" spans="1:479">
      <c r="A500" s="88" t="s">
        <v>12481</v>
      </c>
      <c r="B500" s="88" t="s">
        <v>8666</v>
      </c>
      <c r="C500" s="106" t="s">
        <v>9166</v>
      </c>
      <c r="D500" s="89" t="s">
        <v>494</v>
      </c>
      <c r="E500" s="253">
        <v>2</v>
      </c>
      <c r="F500" s="90">
        <v>139</v>
      </c>
      <c r="G500" s="90">
        <f t="shared" si="7"/>
        <v>278</v>
      </c>
      <c r="H500" s="91"/>
      <c r="I500" s="92"/>
      <c r="J500" s="133">
        <v>23</v>
      </c>
      <c r="K500" s="133">
        <v>27</v>
      </c>
      <c r="L500" s="133">
        <v>47</v>
      </c>
      <c r="M500" s="117"/>
      <c r="N500" s="167"/>
      <c r="O500" s="133"/>
      <c r="P500" s="133"/>
      <c r="Q500" s="133"/>
      <c r="R500" s="93"/>
      <c r="S500" s="91"/>
      <c r="T500" s="92"/>
      <c r="U500" s="113">
        <v>24</v>
      </c>
      <c r="V500" s="92">
        <v>24</v>
      </c>
      <c r="W500" s="92">
        <v>45</v>
      </c>
      <c r="X500" s="93"/>
      <c r="Y500" s="91"/>
      <c r="Z500" s="113"/>
      <c r="AA500" s="113">
        <v>22</v>
      </c>
      <c r="AB500" s="92">
        <v>31</v>
      </c>
      <c r="AC500" s="92">
        <v>50</v>
      </c>
      <c r="AD500" s="93"/>
      <c r="AE500" s="91"/>
      <c r="AF500" s="91"/>
      <c r="AG500" s="167">
        <v>18</v>
      </c>
      <c r="AH500" s="91">
        <v>25</v>
      </c>
      <c r="AI500" s="91">
        <v>28</v>
      </c>
      <c r="AJ500" s="167">
        <v>27</v>
      </c>
      <c r="AK500" s="91">
        <v>38</v>
      </c>
      <c r="AL500" s="91"/>
      <c r="AM500" s="113"/>
      <c r="AN500" s="113">
        <v>24</v>
      </c>
      <c r="AO500" s="92">
        <v>30</v>
      </c>
      <c r="AP500" s="92">
        <v>50</v>
      </c>
      <c r="AQ500" s="93"/>
      <c r="AR500" s="94"/>
      <c r="AS500" s="96"/>
      <c r="AT500" s="96"/>
      <c r="AU500" s="96"/>
      <c r="AV500" s="95"/>
      <c r="AW500" s="95"/>
      <c r="AX500" s="97"/>
      <c r="AY500" s="97"/>
      <c r="AZ500" s="97"/>
      <c r="BA500" s="97"/>
      <c r="BB500" s="97"/>
      <c r="BC500" s="99" t="s">
        <v>12350</v>
      </c>
      <c r="BD500" s="99" t="s">
        <v>12281</v>
      </c>
      <c r="BE500" s="99" t="s">
        <v>12300</v>
      </c>
      <c r="BF500" s="100"/>
      <c r="BG500" s="111" t="s">
        <v>12272</v>
      </c>
      <c r="BH500" s="111" t="s">
        <v>12272</v>
      </c>
      <c r="BI500" s="111" t="s">
        <v>12272</v>
      </c>
      <c r="BJ500" s="99"/>
      <c r="BK500" s="112" t="s">
        <v>1511</v>
      </c>
      <c r="BL500" s="102"/>
      <c r="BM500" s="99"/>
      <c r="BN500" s="99"/>
      <c r="BT500" s="99"/>
      <c r="BU500" s="98"/>
      <c r="BV500" s="98"/>
      <c r="BW500" s="98"/>
      <c r="BX500" s="98"/>
      <c r="BY500" s="4"/>
      <c r="BZ500" s="4"/>
      <c r="CA500" s="4"/>
      <c r="CB500" s="4" t="s">
        <v>1511</v>
      </c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  <c r="IY500" s="4"/>
      <c r="IZ500" s="4"/>
      <c r="JA500" s="4"/>
      <c r="JB500" s="4"/>
      <c r="JC500" s="4"/>
      <c r="JD500" s="4"/>
      <c r="JE500" s="4"/>
      <c r="JF500" s="4"/>
      <c r="JG500" s="4"/>
      <c r="JH500" s="4"/>
      <c r="JI500" s="4"/>
      <c r="JJ500" s="4"/>
      <c r="JK500" s="4"/>
      <c r="JL500" s="4"/>
      <c r="JM500" s="4"/>
      <c r="JN500" s="4"/>
      <c r="JO500" s="4"/>
      <c r="JP500" s="4"/>
      <c r="JQ500" s="4"/>
      <c r="JR500" s="4"/>
      <c r="JS500" s="4"/>
      <c r="JT500" s="4"/>
      <c r="JU500" s="4"/>
      <c r="JV500" s="4"/>
      <c r="JW500" s="4"/>
      <c r="JX500" s="4"/>
      <c r="JY500" s="4"/>
      <c r="JZ500" s="4"/>
      <c r="KA500" s="4"/>
      <c r="KB500" s="4"/>
      <c r="KC500" s="4"/>
      <c r="KD500" s="4"/>
      <c r="KE500" s="4"/>
      <c r="KF500" s="4"/>
      <c r="KG500" s="4"/>
      <c r="KH500" s="4"/>
      <c r="KI500" s="4"/>
      <c r="KJ500" s="4"/>
      <c r="KK500" s="4"/>
      <c r="KL500" s="4"/>
      <c r="KM500" s="4"/>
      <c r="KN500" s="4"/>
      <c r="KO500" s="4"/>
      <c r="KP500" s="4"/>
      <c r="KQ500" s="4"/>
      <c r="KR500" s="4"/>
      <c r="KS500" s="4"/>
      <c r="KT500" s="4"/>
      <c r="KU500" s="4"/>
      <c r="KV500" s="4"/>
      <c r="KW500" s="4"/>
      <c r="KX500" s="4"/>
      <c r="KY500" s="4"/>
      <c r="KZ500" s="4"/>
      <c r="LA500" s="4"/>
      <c r="LB500" s="4"/>
      <c r="LC500" s="4"/>
      <c r="LD500" s="4"/>
      <c r="LE500" s="4"/>
      <c r="LF500" s="4"/>
      <c r="LG500" s="4"/>
      <c r="LH500" s="4"/>
      <c r="LI500" s="4"/>
      <c r="LJ500" s="4"/>
      <c r="LK500" s="4"/>
      <c r="LL500" s="4"/>
      <c r="LM500" s="4"/>
      <c r="LN500" s="4"/>
      <c r="LO500" s="4"/>
      <c r="LP500" s="4"/>
      <c r="LQ500" s="4"/>
      <c r="LR500" s="4"/>
      <c r="LS500" s="4"/>
      <c r="LT500" s="4"/>
      <c r="LU500" s="4"/>
      <c r="LV500" s="4"/>
      <c r="LW500" s="4"/>
      <c r="LX500" s="4"/>
      <c r="LY500" s="4"/>
      <c r="LZ500" s="4"/>
      <c r="MA500" s="4"/>
      <c r="MB500" s="4"/>
      <c r="MC500" s="4"/>
      <c r="MD500" s="4"/>
      <c r="ME500" s="4"/>
      <c r="MF500" s="4"/>
      <c r="MG500" s="4"/>
      <c r="MH500" s="4"/>
      <c r="MI500" s="4"/>
      <c r="MJ500" s="4"/>
      <c r="MK500" s="4"/>
      <c r="ML500" s="4"/>
      <c r="MM500" s="4"/>
      <c r="MN500" s="4"/>
      <c r="MO500" s="4"/>
      <c r="MP500" s="4"/>
      <c r="MQ500" s="4"/>
      <c r="MR500" s="4"/>
      <c r="MS500" s="4"/>
      <c r="MT500" s="4"/>
      <c r="MU500" s="4"/>
      <c r="MV500" s="4"/>
      <c r="MW500" s="4"/>
      <c r="MX500" s="4"/>
      <c r="MY500" s="4"/>
      <c r="MZ500" s="4"/>
      <c r="NA500" s="4"/>
      <c r="NB500" s="4"/>
      <c r="NC500" s="4"/>
      <c r="ND500" s="4"/>
      <c r="NE500" s="4"/>
      <c r="NF500" s="4"/>
      <c r="NG500" s="4"/>
      <c r="NH500" s="4"/>
      <c r="NI500" s="4"/>
      <c r="NJ500" s="4"/>
      <c r="NK500" s="4"/>
      <c r="NL500" s="4"/>
      <c r="NM500" s="4"/>
      <c r="NN500" s="4"/>
      <c r="NO500" s="4"/>
      <c r="NP500" s="4"/>
      <c r="NQ500" s="4"/>
      <c r="NR500" s="4"/>
      <c r="NS500" s="4"/>
      <c r="NT500" s="4"/>
      <c r="NU500" s="4"/>
      <c r="NV500" s="4"/>
      <c r="NW500" s="4"/>
      <c r="NX500" s="4"/>
      <c r="NY500" s="4"/>
      <c r="NZ500" s="4"/>
      <c r="OA500" s="4"/>
      <c r="OB500" s="4"/>
      <c r="OC500" s="4"/>
      <c r="OD500" s="4"/>
      <c r="OE500" s="4"/>
      <c r="OF500" s="4"/>
      <c r="OG500" s="4"/>
      <c r="OH500" s="4"/>
      <c r="OI500" s="4"/>
      <c r="OJ500" s="4"/>
      <c r="OK500" s="4"/>
      <c r="OL500" s="4"/>
      <c r="OM500" s="4"/>
      <c r="ON500" s="4"/>
      <c r="OO500" s="4"/>
      <c r="OP500" s="4"/>
      <c r="OQ500" s="4"/>
      <c r="OR500" s="4"/>
      <c r="OS500" s="4"/>
      <c r="OT500" s="4"/>
      <c r="OU500" s="4"/>
      <c r="OV500" s="4"/>
      <c r="OW500" s="4"/>
      <c r="OX500" s="4"/>
      <c r="OY500" s="4"/>
      <c r="OZ500" s="4"/>
      <c r="PA500" s="4"/>
      <c r="PB500" s="4"/>
      <c r="PC500" s="4"/>
      <c r="PD500" s="4"/>
      <c r="PE500" s="4"/>
      <c r="PF500" s="4"/>
      <c r="PG500" s="4"/>
      <c r="PH500" s="4"/>
      <c r="PI500" s="4"/>
      <c r="PJ500" s="4"/>
      <c r="PK500" s="4"/>
      <c r="PL500" s="4"/>
      <c r="PM500" s="4"/>
      <c r="PN500" s="4"/>
      <c r="PO500" s="4"/>
      <c r="PP500" s="4"/>
      <c r="PQ500" s="4"/>
      <c r="PR500" s="4"/>
      <c r="PS500" s="4"/>
      <c r="PT500" s="4"/>
      <c r="PU500" s="4"/>
      <c r="PV500" s="4"/>
      <c r="PW500" s="4"/>
      <c r="PX500" s="4"/>
      <c r="PY500" s="4"/>
      <c r="PZ500" s="4"/>
      <c r="QA500" s="4"/>
      <c r="QB500" s="4"/>
      <c r="QC500" s="4"/>
      <c r="QD500" s="4"/>
      <c r="QE500" s="4"/>
      <c r="QF500" s="4"/>
      <c r="QG500" s="4"/>
      <c r="QH500" s="4"/>
      <c r="QI500" s="4"/>
      <c r="QJ500" s="4"/>
      <c r="QK500" s="4"/>
      <c r="QL500" s="4"/>
      <c r="QM500" s="4"/>
      <c r="QN500" s="4"/>
      <c r="QO500" s="4"/>
      <c r="QP500" s="4"/>
      <c r="QQ500" s="4"/>
      <c r="QR500" s="4"/>
      <c r="QS500" s="4"/>
      <c r="QT500" s="4"/>
      <c r="QU500" s="4"/>
      <c r="QV500" s="4"/>
      <c r="QW500" s="4"/>
      <c r="QX500" s="4"/>
      <c r="QY500" s="4"/>
      <c r="QZ500" s="4"/>
      <c r="RA500" s="4"/>
      <c r="RB500" s="4"/>
      <c r="RC500" s="4"/>
      <c r="RD500" s="4"/>
      <c r="RE500" s="4"/>
      <c r="RF500" s="4"/>
      <c r="RG500" s="4"/>
      <c r="RH500" s="4"/>
      <c r="RI500" s="4"/>
      <c r="RJ500" s="4"/>
      <c r="RK500" s="4"/>
    </row>
    <row r="501" ht="13.75" spans="1:479">
      <c r="A501" s="88" t="s">
        <v>12482</v>
      </c>
      <c r="B501" s="88" t="s">
        <v>1184</v>
      </c>
      <c r="C501" s="106" t="s">
        <v>7435</v>
      </c>
      <c r="D501" s="89" t="s">
        <v>494</v>
      </c>
      <c r="E501" s="168">
        <v>2</v>
      </c>
      <c r="F501" s="135">
        <v>149</v>
      </c>
      <c r="G501" s="90">
        <f t="shared" si="7"/>
        <v>298</v>
      </c>
      <c r="H501" s="91"/>
      <c r="I501" s="92"/>
      <c r="J501" s="92"/>
      <c r="K501" s="92"/>
      <c r="L501" s="92"/>
      <c r="M501" s="93"/>
      <c r="N501" s="229"/>
      <c r="O501" s="230">
        <v>27</v>
      </c>
      <c r="P501" s="230">
        <v>26</v>
      </c>
      <c r="Q501" s="230">
        <v>30</v>
      </c>
      <c r="R501" s="97"/>
      <c r="S501" s="91"/>
      <c r="T501" s="92"/>
      <c r="U501" s="113"/>
      <c r="V501" s="92"/>
      <c r="W501" s="92"/>
      <c r="X501" s="93"/>
      <c r="Y501" s="91"/>
      <c r="Z501" s="113"/>
      <c r="AA501" s="113">
        <v>30</v>
      </c>
      <c r="AB501" s="92">
        <v>30</v>
      </c>
      <c r="AC501" s="92">
        <v>30</v>
      </c>
      <c r="AD501" s="93">
        <v>35</v>
      </c>
      <c r="AE501" s="94"/>
      <c r="AF501" s="94"/>
      <c r="AG501" s="94"/>
      <c r="AH501" s="94"/>
      <c r="AI501" s="94"/>
      <c r="AJ501" s="94"/>
      <c r="AK501" s="94"/>
      <c r="AL501" s="91"/>
      <c r="AM501" s="91"/>
      <c r="AN501" s="91">
        <v>24</v>
      </c>
      <c r="AO501" s="91">
        <v>27</v>
      </c>
      <c r="AP501" s="91">
        <v>44</v>
      </c>
      <c r="AQ501" s="91"/>
      <c r="AR501" s="91"/>
      <c r="AS501" s="113"/>
      <c r="AT501" s="113">
        <v>40</v>
      </c>
      <c r="AU501" s="113">
        <v>23</v>
      </c>
      <c r="AV501" s="92">
        <v>17</v>
      </c>
      <c r="AW501" s="92">
        <v>22</v>
      </c>
      <c r="AX501" s="93"/>
      <c r="AY501" s="97"/>
      <c r="AZ501" s="97"/>
      <c r="BA501" s="97"/>
      <c r="BB501" s="97"/>
      <c r="BC501" s="98" t="s">
        <v>12337</v>
      </c>
      <c r="BD501" s="98" t="s">
        <v>12301</v>
      </c>
      <c r="BE501" s="98" t="s">
        <v>12281</v>
      </c>
      <c r="BF501" s="100"/>
      <c r="BG501" s="103"/>
      <c r="BH501" s="103"/>
      <c r="BI501" s="103"/>
      <c r="BJ501" s="99" t="s">
        <v>1511</v>
      </c>
      <c r="BK501" s="112" t="s">
        <v>1511</v>
      </c>
      <c r="BL501" s="102"/>
      <c r="BM501" s="99"/>
      <c r="BN501" s="99"/>
      <c r="BT501" s="99"/>
      <c r="BU501" s="99"/>
      <c r="BV501" s="99"/>
      <c r="BW501" s="99"/>
      <c r="BX501" s="99"/>
      <c r="CB501" s="4" t="s">
        <v>1511</v>
      </c>
    </row>
    <row r="502" ht="13.75" spans="1:479">
      <c r="A502" s="88" t="s">
        <v>12482</v>
      </c>
      <c r="B502" s="88" t="s">
        <v>1184</v>
      </c>
      <c r="C502" s="106" t="s">
        <v>1183</v>
      </c>
      <c r="D502" s="89" t="s">
        <v>494</v>
      </c>
      <c r="E502" s="168">
        <v>2</v>
      </c>
      <c r="F502" s="135">
        <v>149</v>
      </c>
      <c r="G502" s="90">
        <f t="shared" si="7"/>
        <v>298</v>
      </c>
      <c r="H502" s="91"/>
      <c r="I502" s="92"/>
      <c r="J502" s="92">
        <v>36</v>
      </c>
      <c r="K502" s="92">
        <v>26</v>
      </c>
      <c r="L502" s="92">
        <v>30</v>
      </c>
      <c r="M502" s="93"/>
      <c r="N502" s="229">
        <v>23</v>
      </c>
      <c r="O502" s="230">
        <v>27</v>
      </c>
      <c r="P502" s="230">
        <v>26</v>
      </c>
      <c r="Q502" s="230">
        <v>26</v>
      </c>
      <c r="R502" s="97">
        <v>35</v>
      </c>
      <c r="S502" s="91"/>
      <c r="T502" s="92"/>
      <c r="U502" s="113">
        <v>34</v>
      </c>
      <c r="V502" s="92">
        <v>30</v>
      </c>
      <c r="W502" s="92">
        <v>21</v>
      </c>
      <c r="X502" s="93"/>
      <c r="Y502" s="91"/>
      <c r="Z502" s="113"/>
      <c r="AA502" s="113">
        <v>27</v>
      </c>
      <c r="AB502" s="92">
        <v>25</v>
      </c>
      <c r="AC502" s="92">
        <v>30</v>
      </c>
      <c r="AD502" s="93">
        <v>38</v>
      </c>
      <c r="AE502" s="94"/>
      <c r="AF502" s="94"/>
      <c r="AG502" s="94"/>
      <c r="AH502" s="94"/>
      <c r="AI502" s="94"/>
      <c r="AJ502" s="94"/>
      <c r="AK502" s="94"/>
      <c r="AL502" s="91"/>
      <c r="AM502" s="91"/>
      <c r="AN502" s="91">
        <v>38</v>
      </c>
      <c r="AO502" s="91">
        <v>26</v>
      </c>
      <c r="AP502" s="91">
        <v>26</v>
      </c>
      <c r="AQ502" s="91"/>
      <c r="AR502" s="91"/>
      <c r="AS502" s="113"/>
      <c r="AT502" s="132">
        <v>34</v>
      </c>
      <c r="AU502" s="132">
        <v>16</v>
      </c>
      <c r="AV502" s="133">
        <v>10</v>
      </c>
      <c r="AW502" s="133">
        <v>28</v>
      </c>
      <c r="AX502" s="93"/>
      <c r="AY502" s="97"/>
      <c r="AZ502" s="97"/>
      <c r="BA502" s="97"/>
      <c r="BB502" s="97"/>
      <c r="BC502" s="98" t="s">
        <v>12337</v>
      </c>
      <c r="BD502" s="98" t="s">
        <v>12301</v>
      </c>
      <c r="BE502" s="98" t="s">
        <v>12281</v>
      </c>
      <c r="BF502" s="100"/>
      <c r="BG502" s="103"/>
      <c r="BH502" s="103"/>
      <c r="BI502" s="103"/>
      <c r="BJ502" s="99" t="s">
        <v>1511</v>
      </c>
      <c r="BK502" s="112" t="s">
        <v>1511</v>
      </c>
      <c r="BL502" s="102"/>
      <c r="BM502" s="99"/>
      <c r="BN502" s="99"/>
      <c r="BT502" s="99"/>
      <c r="BU502" s="99"/>
      <c r="BV502" s="99"/>
      <c r="BW502" s="99"/>
      <c r="BX502" s="99"/>
      <c r="CB502" s="4" t="s">
        <v>1511</v>
      </c>
    </row>
    <row r="503" ht="13.75" spans="1:479">
      <c r="A503" s="88" t="s">
        <v>12482</v>
      </c>
      <c r="B503" s="88" t="s">
        <v>1184</v>
      </c>
      <c r="C503" s="106" t="s">
        <v>1185</v>
      </c>
      <c r="D503" s="89" t="s">
        <v>494</v>
      </c>
      <c r="E503" s="168">
        <v>2</v>
      </c>
      <c r="F503" s="135">
        <v>150</v>
      </c>
      <c r="G503" s="90">
        <f t="shared" si="7"/>
        <v>300</v>
      </c>
      <c r="H503" s="91"/>
      <c r="I503" s="92"/>
      <c r="J503" s="92">
        <v>36</v>
      </c>
      <c r="K503" s="92">
        <v>26</v>
      </c>
      <c r="L503" s="92">
        <v>30</v>
      </c>
      <c r="M503" s="93"/>
      <c r="N503" s="229">
        <v>23</v>
      </c>
      <c r="O503" s="228">
        <v>28</v>
      </c>
      <c r="P503" s="228">
        <v>27</v>
      </c>
      <c r="Q503" s="228">
        <v>40</v>
      </c>
      <c r="R503" s="94"/>
      <c r="S503" s="91"/>
      <c r="T503" s="92"/>
      <c r="U503" s="113">
        <v>36</v>
      </c>
      <c r="V503" s="92">
        <v>29</v>
      </c>
      <c r="W503" s="92">
        <v>19</v>
      </c>
      <c r="X503" s="93">
        <v>38</v>
      </c>
      <c r="Y503" s="91"/>
      <c r="Z503" s="113"/>
      <c r="AA503" s="113">
        <v>30</v>
      </c>
      <c r="AB503" s="92">
        <v>30</v>
      </c>
      <c r="AC503" s="92">
        <v>30</v>
      </c>
      <c r="AD503" s="93">
        <v>35</v>
      </c>
      <c r="AE503" s="94"/>
      <c r="AF503" s="94"/>
      <c r="AG503" s="94"/>
      <c r="AH503" s="94"/>
      <c r="AI503" s="94"/>
      <c r="AJ503" s="94"/>
      <c r="AK503" s="94"/>
      <c r="AL503" s="91"/>
      <c r="AM503" s="91"/>
      <c r="AN503" s="91"/>
      <c r="AO503" s="91"/>
      <c r="AP503" s="91"/>
      <c r="AQ503" s="91"/>
      <c r="AR503" s="91"/>
      <c r="AS503" s="91"/>
      <c r="AT503" s="91">
        <v>40</v>
      </c>
      <c r="AU503" s="91">
        <v>23</v>
      </c>
      <c r="AV503" s="91">
        <v>17</v>
      </c>
      <c r="AW503" s="91">
        <v>22</v>
      </c>
      <c r="AX503" s="91"/>
      <c r="AY503" s="97"/>
      <c r="AZ503" s="97"/>
      <c r="BA503" s="97"/>
      <c r="BB503" s="97"/>
      <c r="BC503" s="98" t="s">
        <v>12337</v>
      </c>
      <c r="BD503" s="98" t="s">
        <v>12301</v>
      </c>
      <c r="BE503" s="98" t="s">
        <v>12281</v>
      </c>
      <c r="BF503" s="100"/>
      <c r="BG503" s="103"/>
      <c r="BH503" s="103"/>
      <c r="BI503" s="103"/>
      <c r="BJ503" s="99" t="s">
        <v>1511</v>
      </c>
      <c r="BK503" s="112" t="s">
        <v>1511</v>
      </c>
      <c r="BL503" s="102"/>
      <c r="BM503" s="99"/>
      <c r="BN503" s="99"/>
      <c r="BT503" s="99"/>
      <c r="BU503" s="99"/>
      <c r="BV503" s="99"/>
      <c r="BW503" s="99"/>
      <c r="BX503" s="99"/>
      <c r="CB503" s="4" t="s">
        <v>1511</v>
      </c>
    </row>
    <row r="504" ht="13.75" spans="1:479">
      <c r="A504" s="88" t="s">
        <v>12482</v>
      </c>
      <c r="B504" s="88" t="s">
        <v>1184</v>
      </c>
      <c r="C504" s="106" t="s">
        <v>1196</v>
      </c>
      <c r="D504" s="89" t="s">
        <v>494</v>
      </c>
      <c r="E504" s="168">
        <v>2</v>
      </c>
      <c r="F504" s="135">
        <v>150</v>
      </c>
      <c r="G504" s="90">
        <f t="shared" si="7"/>
        <v>300</v>
      </c>
      <c r="H504" s="91"/>
      <c r="I504" s="92"/>
      <c r="J504" s="92">
        <v>36</v>
      </c>
      <c r="K504" s="92">
        <v>26</v>
      </c>
      <c r="L504" s="92">
        <v>30</v>
      </c>
      <c r="M504" s="93"/>
      <c r="N504" s="229">
        <v>23</v>
      </c>
      <c r="O504" s="228">
        <v>28</v>
      </c>
      <c r="P504" s="228">
        <v>27</v>
      </c>
      <c r="Q504" s="228">
        <v>40</v>
      </c>
      <c r="R504" s="94"/>
      <c r="S504" s="91"/>
      <c r="T504" s="92"/>
      <c r="U504" s="113"/>
      <c r="V504" s="92"/>
      <c r="W504" s="92"/>
      <c r="X504" s="93"/>
      <c r="Y504" s="91"/>
      <c r="Z504" s="113"/>
      <c r="AA504" s="113">
        <v>30</v>
      </c>
      <c r="AB504" s="92">
        <v>30</v>
      </c>
      <c r="AC504" s="92">
        <v>30</v>
      </c>
      <c r="AD504" s="93">
        <v>35</v>
      </c>
      <c r="AE504" s="94"/>
      <c r="AF504" s="94"/>
      <c r="AG504" s="94"/>
      <c r="AH504" s="94"/>
      <c r="AI504" s="94"/>
      <c r="AJ504" s="94"/>
      <c r="AK504" s="94"/>
      <c r="AL504" s="91"/>
      <c r="AM504" s="91"/>
      <c r="AN504" s="91"/>
      <c r="AO504" s="91"/>
      <c r="AP504" s="91"/>
      <c r="AQ504" s="91"/>
      <c r="AR504" s="91"/>
      <c r="AS504" s="91"/>
      <c r="AT504" s="167">
        <v>38</v>
      </c>
      <c r="AU504" s="167">
        <v>15</v>
      </c>
      <c r="AV504" s="167">
        <v>11</v>
      </c>
      <c r="AW504" s="167">
        <v>29</v>
      </c>
      <c r="AX504" s="91"/>
      <c r="AY504" s="97"/>
      <c r="AZ504" s="97"/>
      <c r="BA504" s="97"/>
      <c r="BB504" s="97"/>
      <c r="BC504" s="98" t="s">
        <v>12337</v>
      </c>
      <c r="BD504" s="98" t="s">
        <v>12301</v>
      </c>
      <c r="BE504" s="98" t="s">
        <v>12281</v>
      </c>
      <c r="BF504" s="100"/>
      <c r="BG504" s="103"/>
      <c r="BH504" s="103"/>
      <c r="BI504" s="103"/>
      <c r="BJ504" s="99" t="s">
        <v>1511</v>
      </c>
      <c r="BK504" s="112" t="s">
        <v>1511</v>
      </c>
      <c r="BL504" s="102"/>
      <c r="BM504" s="99"/>
      <c r="BN504" s="99"/>
      <c r="BT504" s="99"/>
      <c r="BU504" s="99"/>
      <c r="BV504" s="99"/>
      <c r="BW504" s="99"/>
      <c r="BX504" s="99"/>
      <c r="CB504" s="4" t="s">
        <v>1511</v>
      </c>
    </row>
    <row r="505" ht="13.75" spans="1:479">
      <c r="A505" s="88" t="s">
        <v>12483</v>
      </c>
      <c r="B505" s="88" t="s">
        <v>2840</v>
      </c>
      <c r="C505" s="88" t="s">
        <v>6467</v>
      </c>
      <c r="D505" s="89" t="s">
        <v>12266</v>
      </c>
      <c r="E505" s="135">
        <v>2</v>
      </c>
      <c r="F505" s="135">
        <v>474</v>
      </c>
      <c r="G505" s="90">
        <f t="shared" si="7"/>
        <v>948</v>
      </c>
      <c r="H505" s="91"/>
      <c r="I505" s="92"/>
      <c r="J505" s="92">
        <v>54</v>
      </c>
      <c r="K505" s="92">
        <v>54</v>
      </c>
      <c r="L505" s="92">
        <v>50</v>
      </c>
      <c r="M505" s="93"/>
      <c r="N505" s="94"/>
      <c r="O505" s="95"/>
      <c r="P505" s="95"/>
      <c r="Q505" s="95"/>
      <c r="R505" s="97"/>
      <c r="S505" s="91"/>
      <c r="T505" s="92"/>
      <c r="U505" s="113"/>
      <c r="V505" s="92"/>
      <c r="W505" s="92"/>
      <c r="X505" s="93"/>
      <c r="Y505" s="91"/>
      <c r="Z505" s="113"/>
      <c r="AA505" s="113">
        <v>55</v>
      </c>
      <c r="AB505" s="92">
        <v>55</v>
      </c>
      <c r="AC505" s="92">
        <v>55</v>
      </c>
      <c r="AD505" s="93"/>
      <c r="AE505" s="94"/>
      <c r="AF505" s="94"/>
      <c r="AG505" s="94"/>
      <c r="AH505" s="94"/>
      <c r="AI505" s="94"/>
      <c r="AJ505" s="94"/>
      <c r="AK505" s="94"/>
      <c r="AL505" s="91"/>
      <c r="AM505" s="113"/>
      <c r="AN505" s="113"/>
      <c r="AO505" s="92"/>
      <c r="AP505" s="92"/>
      <c r="AQ505" s="93"/>
      <c r="AR505" s="94"/>
      <c r="AS505" s="96"/>
      <c r="AT505" s="96"/>
      <c r="AU505" s="96"/>
      <c r="AV505" s="95"/>
      <c r="AW505" s="95"/>
      <c r="AX505" s="97"/>
      <c r="AY505" s="97"/>
      <c r="AZ505" s="97"/>
      <c r="BA505" s="97"/>
      <c r="BB505" s="97"/>
      <c r="BC505" s="99" t="s">
        <v>12279</v>
      </c>
      <c r="BD505" s="99" t="s">
        <v>12280</v>
      </c>
      <c r="BE505" s="99" t="s">
        <v>12271</v>
      </c>
      <c r="BF505" s="100"/>
      <c r="BG505" s="111" t="s">
        <v>12272</v>
      </c>
      <c r="BH505" s="100"/>
      <c r="BI505" s="100"/>
      <c r="BJ505" s="99"/>
      <c r="BK505" s="112" t="s">
        <v>1511</v>
      </c>
      <c r="BL505" s="102"/>
      <c r="BM505" s="99"/>
      <c r="BN505" s="99"/>
      <c r="BT505" s="99"/>
      <c r="BU505" s="99"/>
      <c r="BV505" s="99"/>
      <c r="BW505" s="99"/>
      <c r="BX505" s="99"/>
      <c r="CB505" s="4" t="s">
        <v>1511</v>
      </c>
    </row>
    <row r="506" ht="13.75" spans="1:479">
      <c r="A506" s="88" t="s">
        <v>12483</v>
      </c>
      <c r="B506" s="88" t="s">
        <v>2840</v>
      </c>
      <c r="C506" s="88" t="s">
        <v>6467</v>
      </c>
      <c r="D506" s="89" t="s">
        <v>494</v>
      </c>
      <c r="E506" s="135">
        <v>2</v>
      </c>
      <c r="F506" s="135">
        <v>292</v>
      </c>
      <c r="G506" s="90">
        <f t="shared" si="7"/>
        <v>584</v>
      </c>
      <c r="H506" s="91"/>
      <c r="I506" s="92"/>
      <c r="J506" s="92">
        <v>40</v>
      </c>
      <c r="K506" s="92">
        <v>45</v>
      </c>
      <c r="L506" s="92">
        <v>45</v>
      </c>
      <c r="M506" s="93"/>
      <c r="N506" s="94"/>
      <c r="O506" s="95"/>
      <c r="P506" s="95"/>
      <c r="Q506" s="95"/>
      <c r="R506" s="97"/>
      <c r="S506" s="91"/>
      <c r="T506" s="92"/>
      <c r="U506" s="113"/>
      <c r="V506" s="92"/>
      <c r="W506" s="92"/>
      <c r="X506" s="93"/>
      <c r="Y506" s="91"/>
      <c r="Z506" s="113"/>
      <c r="AA506" s="113">
        <v>52</v>
      </c>
      <c r="AB506" s="92">
        <v>52</v>
      </c>
      <c r="AC506" s="92">
        <v>52</v>
      </c>
      <c r="AD506" s="93"/>
      <c r="AE506" s="176"/>
      <c r="AF506" s="176"/>
      <c r="AG506" s="176"/>
      <c r="AH506" s="176"/>
      <c r="AI506" s="176"/>
      <c r="AJ506" s="176"/>
      <c r="AK506" s="176"/>
      <c r="AL506" s="91"/>
      <c r="AM506" s="113"/>
      <c r="AN506" s="113"/>
      <c r="AO506" s="92"/>
      <c r="AP506" s="92"/>
      <c r="AQ506" s="93"/>
      <c r="AR506" s="94"/>
      <c r="AS506" s="96"/>
      <c r="AT506" s="96"/>
      <c r="AU506" s="96"/>
      <c r="AV506" s="95"/>
      <c r="AW506" s="95"/>
      <c r="AX506" s="97"/>
      <c r="AY506" s="97"/>
      <c r="AZ506" s="97"/>
      <c r="BA506" s="97"/>
      <c r="BB506" s="97"/>
      <c r="BC506" s="99" t="s">
        <v>12281</v>
      </c>
      <c r="BD506" s="99" t="s">
        <v>12282</v>
      </c>
      <c r="BE506" s="99" t="s">
        <v>12275</v>
      </c>
      <c r="BF506" s="100"/>
      <c r="BG506" s="111" t="s">
        <v>12272</v>
      </c>
      <c r="BH506" s="100"/>
      <c r="BI506" s="100"/>
      <c r="BJ506" s="99"/>
      <c r="BK506" s="112" t="s">
        <v>1511</v>
      </c>
      <c r="BL506" s="102"/>
      <c r="BM506" s="99"/>
      <c r="BN506" s="99"/>
      <c r="BT506" s="99"/>
      <c r="BU506" s="99"/>
      <c r="BV506" s="99"/>
      <c r="BW506" s="99"/>
      <c r="BX506" s="99"/>
      <c r="CB506" s="4" t="s">
        <v>1511</v>
      </c>
    </row>
    <row r="507" ht="13.75" spans="1:479">
      <c r="A507" s="88" t="s">
        <v>12483</v>
      </c>
      <c r="B507" s="88" t="s">
        <v>2840</v>
      </c>
      <c r="C507" s="88" t="s">
        <v>7439</v>
      </c>
      <c r="D507" s="89" t="s">
        <v>12266</v>
      </c>
      <c r="E507" s="135">
        <v>2</v>
      </c>
      <c r="F507" s="135">
        <v>474</v>
      </c>
      <c r="G507" s="90">
        <f t="shared" ref="G507:G570" si="8">F507*E507</f>
        <v>948</v>
      </c>
      <c r="H507" s="91"/>
      <c r="I507" s="92"/>
      <c r="J507" s="92">
        <v>70</v>
      </c>
      <c r="K507" s="92">
        <v>60</v>
      </c>
      <c r="L507" s="92">
        <v>50</v>
      </c>
      <c r="M507" s="93"/>
      <c r="N507" s="94"/>
      <c r="O507" s="95"/>
      <c r="P507" s="95"/>
      <c r="Q507" s="95"/>
      <c r="R507" s="97"/>
      <c r="S507" s="91"/>
      <c r="T507" s="92"/>
      <c r="U507" s="113">
        <v>70</v>
      </c>
      <c r="V507" s="92">
        <v>63</v>
      </c>
      <c r="W507" s="92">
        <v>46</v>
      </c>
      <c r="X507" s="93"/>
      <c r="Y507" s="91"/>
      <c r="Z507" s="113"/>
      <c r="AA507" s="113">
        <v>69</v>
      </c>
      <c r="AB507" s="92">
        <v>45</v>
      </c>
      <c r="AC507" s="92">
        <v>43</v>
      </c>
      <c r="AD507" s="93"/>
      <c r="AE507" s="94"/>
      <c r="AF507" s="94"/>
      <c r="AG507" s="94"/>
      <c r="AH507" s="94"/>
      <c r="AI507" s="94"/>
      <c r="AJ507" s="94"/>
      <c r="AK507" s="94"/>
      <c r="AL507" s="91"/>
      <c r="AM507" s="113"/>
      <c r="AN507" s="113">
        <v>58</v>
      </c>
      <c r="AO507" s="92">
        <v>61</v>
      </c>
      <c r="AP507" s="92">
        <v>47</v>
      </c>
      <c r="AQ507" s="93"/>
      <c r="AR507" s="94"/>
      <c r="AS507" s="96"/>
      <c r="AT507" s="96"/>
      <c r="AU507" s="96"/>
      <c r="AV507" s="95"/>
      <c r="AW507" s="95"/>
      <c r="AX507" s="97"/>
      <c r="AY507" s="97"/>
      <c r="AZ507" s="97"/>
      <c r="BA507" s="97"/>
      <c r="BB507" s="97"/>
      <c r="BC507" s="99" t="s">
        <v>12279</v>
      </c>
      <c r="BD507" s="99" t="s">
        <v>12280</v>
      </c>
      <c r="BE507" s="99" t="s">
        <v>12271</v>
      </c>
      <c r="BF507" s="100"/>
      <c r="BG507" s="111" t="s">
        <v>12272</v>
      </c>
      <c r="BH507" s="100"/>
      <c r="BI507" s="100"/>
      <c r="BJ507" s="99"/>
      <c r="BK507" s="112" t="s">
        <v>1511</v>
      </c>
      <c r="BL507" s="102"/>
      <c r="BM507" s="99"/>
      <c r="BN507" s="99"/>
      <c r="BT507" s="99"/>
      <c r="BU507" s="99"/>
      <c r="BV507" s="99"/>
      <c r="BW507" s="99"/>
      <c r="BX507" s="99"/>
      <c r="CB507" s="4" t="s">
        <v>1511</v>
      </c>
    </row>
    <row r="508" ht="13.75" spans="1:479">
      <c r="A508" s="88" t="s">
        <v>12483</v>
      </c>
      <c r="B508" s="88" t="s">
        <v>2840</v>
      </c>
      <c r="C508" s="88" t="s">
        <v>7439</v>
      </c>
      <c r="D508" s="89" t="s">
        <v>494</v>
      </c>
      <c r="E508" s="135">
        <v>2</v>
      </c>
      <c r="F508" s="135">
        <v>292</v>
      </c>
      <c r="G508" s="90">
        <f t="shared" si="8"/>
        <v>584</v>
      </c>
      <c r="H508" s="91"/>
      <c r="I508" s="92"/>
      <c r="J508" s="92">
        <v>45</v>
      </c>
      <c r="K508" s="92">
        <v>45</v>
      </c>
      <c r="L508" s="92">
        <v>45</v>
      </c>
      <c r="M508" s="93"/>
      <c r="N508" s="94"/>
      <c r="O508" s="95">
        <v>54</v>
      </c>
      <c r="P508" s="95">
        <v>41</v>
      </c>
      <c r="Q508" s="95">
        <v>34</v>
      </c>
      <c r="R508" s="97"/>
      <c r="S508" s="91"/>
      <c r="T508" s="92"/>
      <c r="U508" s="113">
        <v>49</v>
      </c>
      <c r="V508" s="92">
        <v>38</v>
      </c>
      <c r="W508" s="92">
        <v>57</v>
      </c>
      <c r="X508" s="93"/>
      <c r="Y508" s="91"/>
      <c r="Z508" s="113"/>
      <c r="AA508" s="113">
        <v>46</v>
      </c>
      <c r="AB508" s="92">
        <v>42</v>
      </c>
      <c r="AC508" s="92">
        <v>39</v>
      </c>
      <c r="AD508" s="93"/>
      <c r="AE508" s="176"/>
      <c r="AF508" s="176"/>
      <c r="AG508" s="176"/>
      <c r="AH508" s="176"/>
      <c r="AI508" s="176"/>
      <c r="AJ508" s="176"/>
      <c r="AK508" s="176"/>
      <c r="AL508" s="91"/>
      <c r="AM508" s="113"/>
      <c r="AN508" s="113">
        <v>44</v>
      </c>
      <c r="AO508" s="92">
        <v>43</v>
      </c>
      <c r="AP508" s="92">
        <v>86</v>
      </c>
      <c r="AQ508" s="93"/>
      <c r="AR508" s="94"/>
      <c r="AS508" s="96"/>
      <c r="AT508" s="96"/>
      <c r="AU508" s="96"/>
      <c r="AV508" s="95"/>
      <c r="AW508" s="95"/>
      <c r="AX508" s="97"/>
      <c r="AY508" s="97"/>
      <c r="AZ508" s="97"/>
      <c r="BA508" s="97"/>
      <c r="BB508" s="97"/>
      <c r="BC508" s="99" t="s">
        <v>12281</v>
      </c>
      <c r="BD508" s="99" t="s">
        <v>12282</v>
      </c>
      <c r="BE508" s="99" t="s">
        <v>12275</v>
      </c>
      <c r="BF508" s="100"/>
      <c r="BG508" s="111" t="s">
        <v>12272</v>
      </c>
      <c r="BH508" s="100"/>
      <c r="BI508" s="100"/>
      <c r="BJ508" s="99"/>
      <c r="BK508" s="112" t="s">
        <v>1511</v>
      </c>
      <c r="BL508" s="102"/>
      <c r="BM508" s="99"/>
      <c r="BN508" s="99"/>
      <c r="BT508" s="99"/>
      <c r="BU508" s="99"/>
      <c r="BV508" s="99"/>
      <c r="BW508" s="99"/>
      <c r="BX508" s="99"/>
      <c r="CB508" s="4" t="s">
        <v>1511</v>
      </c>
    </row>
    <row r="509" ht="13.75" spans="1:479">
      <c r="A509" s="88" t="s">
        <v>12483</v>
      </c>
      <c r="B509" s="88" t="s">
        <v>2840</v>
      </c>
      <c r="C509" s="88" t="s">
        <v>8980</v>
      </c>
      <c r="D509" s="89" t="s">
        <v>12266</v>
      </c>
      <c r="E509" s="135">
        <v>2</v>
      </c>
      <c r="F509" s="90">
        <v>474</v>
      </c>
      <c r="G509" s="90">
        <f t="shared" si="8"/>
        <v>948</v>
      </c>
      <c r="H509" s="91"/>
      <c r="I509" s="92"/>
      <c r="J509" s="92">
        <v>70</v>
      </c>
      <c r="K509" s="92">
        <v>60</v>
      </c>
      <c r="L509" s="92">
        <v>50</v>
      </c>
      <c r="M509" s="93"/>
      <c r="N509" s="94"/>
      <c r="O509" s="95"/>
      <c r="P509" s="95"/>
      <c r="Q509" s="95"/>
      <c r="R509" s="97"/>
      <c r="S509" s="91"/>
      <c r="T509" s="92"/>
      <c r="U509" s="113"/>
      <c r="V509" s="92"/>
      <c r="W509" s="92"/>
      <c r="X509" s="93"/>
      <c r="Y509" s="91"/>
      <c r="Z509" s="113"/>
      <c r="AA509" s="113">
        <v>65</v>
      </c>
      <c r="AB509" s="92">
        <v>65</v>
      </c>
      <c r="AC509" s="92">
        <v>65</v>
      </c>
      <c r="AD509" s="93"/>
      <c r="AE509" s="94"/>
      <c r="AF509" s="94"/>
      <c r="AG509" s="94"/>
      <c r="AH509" s="94"/>
      <c r="AI509" s="94"/>
      <c r="AJ509" s="94"/>
      <c r="AK509" s="94"/>
      <c r="AL509" s="91"/>
      <c r="AM509" s="113"/>
      <c r="AN509" s="113"/>
      <c r="AO509" s="92"/>
      <c r="AP509" s="92"/>
      <c r="AQ509" s="93"/>
      <c r="AR509" s="94"/>
      <c r="AS509" s="96"/>
      <c r="AT509" s="96"/>
      <c r="AU509" s="96"/>
      <c r="AV509" s="95"/>
      <c r="AW509" s="95"/>
      <c r="AX509" s="97"/>
      <c r="AY509" s="97"/>
      <c r="AZ509" s="97"/>
      <c r="BA509" s="97"/>
      <c r="BB509" s="97"/>
      <c r="BC509" s="99" t="s">
        <v>12279</v>
      </c>
      <c r="BD509" s="99" t="s">
        <v>12280</v>
      </c>
      <c r="BE509" s="99" t="s">
        <v>12271</v>
      </c>
      <c r="BF509" s="100"/>
      <c r="BG509" s="111" t="s">
        <v>12272</v>
      </c>
      <c r="BH509" s="100"/>
      <c r="BI509" s="100"/>
      <c r="BJ509" s="99"/>
      <c r="BK509" s="112" t="s">
        <v>1511</v>
      </c>
      <c r="BL509" s="102"/>
      <c r="BM509" s="99"/>
      <c r="BN509" s="99"/>
      <c r="BT509" s="99"/>
      <c r="BU509" s="99"/>
      <c r="BV509" s="99"/>
      <c r="BW509" s="99"/>
      <c r="BX509" s="99"/>
      <c r="CB509" s="4" t="s">
        <v>1511</v>
      </c>
    </row>
    <row r="510" ht="13.75" spans="1:479">
      <c r="A510" s="88" t="s">
        <v>12483</v>
      </c>
      <c r="B510" s="88" t="s">
        <v>2840</v>
      </c>
      <c r="C510" s="88" t="s">
        <v>8980</v>
      </c>
      <c r="D510" s="89" t="s">
        <v>494</v>
      </c>
      <c r="E510" s="90">
        <v>2</v>
      </c>
      <c r="F510" s="90">
        <v>292</v>
      </c>
      <c r="G510" s="90">
        <f t="shared" si="8"/>
        <v>584</v>
      </c>
      <c r="H510" s="91"/>
      <c r="I510" s="92"/>
      <c r="J510" s="92">
        <v>45</v>
      </c>
      <c r="K510" s="92">
        <v>45</v>
      </c>
      <c r="L510" s="92">
        <v>65</v>
      </c>
      <c r="M510" s="93"/>
      <c r="N510" s="94"/>
      <c r="O510" s="95"/>
      <c r="P510" s="95"/>
      <c r="Q510" s="95"/>
      <c r="R510" s="97"/>
      <c r="S510" s="91"/>
      <c r="T510" s="92"/>
      <c r="U510" s="113"/>
      <c r="V510" s="92"/>
      <c r="W510" s="92"/>
      <c r="X510" s="93"/>
      <c r="Y510" s="91"/>
      <c r="Z510" s="113"/>
      <c r="AA510" s="113">
        <v>52</v>
      </c>
      <c r="AB510" s="92">
        <v>52</v>
      </c>
      <c r="AC510" s="92">
        <v>52</v>
      </c>
      <c r="AD510" s="93"/>
      <c r="AE510" s="176"/>
      <c r="AF510" s="176"/>
      <c r="AG510" s="176"/>
      <c r="AH510" s="176"/>
      <c r="AI510" s="176"/>
      <c r="AJ510" s="176"/>
      <c r="AK510" s="176"/>
      <c r="AL510" s="91"/>
      <c r="AM510" s="113"/>
      <c r="AN510" s="113"/>
      <c r="AO510" s="92"/>
      <c r="AP510" s="92"/>
      <c r="AQ510" s="93"/>
      <c r="AR510" s="94"/>
      <c r="AS510" s="96"/>
      <c r="AT510" s="96"/>
      <c r="AU510" s="96"/>
      <c r="AV510" s="95"/>
      <c r="AW510" s="95"/>
      <c r="AX510" s="97"/>
      <c r="AY510" s="97"/>
      <c r="AZ510" s="97"/>
      <c r="BA510" s="97"/>
      <c r="BB510" s="97"/>
      <c r="BC510" s="99" t="s">
        <v>12281</v>
      </c>
      <c r="BD510" s="99" t="s">
        <v>12282</v>
      </c>
      <c r="BE510" s="99" t="s">
        <v>12275</v>
      </c>
      <c r="BF510" s="100"/>
      <c r="BG510" s="111" t="s">
        <v>12272</v>
      </c>
      <c r="BH510" s="100"/>
      <c r="BI510" s="100"/>
      <c r="BJ510" s="99"/>
      <c r="BK510" s="112" t="s">
        <v>1511</v>
      </c>
      <c r="BL510" s="102"/>
      <c r="BM510" s="99"/>
      <c r="BN510" s="99"/>
      <c r="BT510" s="99"/>
      <c r="BU510" s="99"/>
      <c r="BV510" s="99"/>
      <c r="BW510" s="99"/>
      <c r="BX510" s="99"/>
      <c r="CB510" s="4" t="s">
        <v>1511</v>
      </c>
    </row>
    <row r="511" ht="13.75" spans="1:479">
      <c r="A511" s="88" t="s">
        <v>12483</v>
      </c>
      <c r="B511" s="88" t="s">
        <v>2840</v>
      </c>
      <c r="C511" s="88" t="s">
        <v>10267</v>
      </c>
      <c r="D511" s="89" t="s">
        <v>12266</v>
      </c>
      <c r="E511" s="135">
        <v>2</v>
      </c>
      <c r="F511" s="90">
        <v>474</v>
      </c>
      <c r="G511" s="90">
        <f t="shared" si="8"/>
        <v>948</v>
      </c>
      <c r="H511" s="91"/>
      <c r="I511" s="92"/>
      <c r="J511" s="92">
        <v>70</v>
      </c>
      <c r="K511" s="92">
        <v>60</v>
      </c>
      <c r="L511" s="92">
        <v>50</v>
      </c>
      <c r="M511" s="93"/>
      <c r="N511" s="94"/>
      <c r="O511" s="95"/>
      <c r="P511" s="95"/>
      <c r="Q511" s="95"/>
      <c r="R511" s="97"/>
      <c r="S511" s="91"/>
      <c r="T511" s="92"/>
      <c r="U511" s="113"/>
      <c r="V511" s="92"/>
      <c r="W511" s="92"/>
      <c r="X511" s="93"/>
      <c r="Y511" s="91"/>
      <c r="Z511" s="113"/>
      <c r="AA511" s="113">
        <v>82</v>
      </c>
      <c r="AB511" s="92">
        <v>65</v>
      </c>
      <c r="AC511" s="92">
        <v>60</v>
      </c>
      <c r="AD511" s="93"/>
      <c r="AE511" s="94"/>
      <c r="AF511" s="94"/>
      <c r="AG511" s="94"/>
      <c r="AH511" s="94"/>
      <c r="AI511" s="94"/>
      <c r="AJ511" s="94"/>
      <c r="AK511" s="94"/>
      <c r="AL511" s="91"/>
      <c r="AM511" s="113"/>
      <c r="AN511" s="113">
        <v>62</v>
      </c>
      <c r="AO511" s="92">
        <v>69</v>
      </c>
      <c r="AP511" s="92">
        <v>53</v>
      </c>
      <c r="AQ511" s="93"/>
      <c r="AR511" s="94"/>
      <c r="AS511" s="96"/>
      <c r="AT511" s="96"/>
      <c r="AU511" s="96"/>
      <c r="AV511" s="95"/>
      <c r="AW511" s="95"/>
      <c r="AX511" s="97"/>
      <c r="AY511" s="97"/>
      <c r="AZ511" s="97"/>
      <c r="BA511" s="97"/>
      <c r="BB511" s="97"/>
      <c r="BC511" s="99" t="s">
        <v>12279</v>
      </c>
      <c r="BD511" s="99" t="s">
        <v>12280</v>
      </c>
      <c r="BE511" s="99" t="s">
        <v>12271</v>
      </c>
      <c r="BF511" s="100"/>
      <c r="BG511" s="111" t="s">
        <v>12272</v>
      </c>
      <c r="BH511" s="100"/>
      <c r="BI511" s="100"/>
      <c r="BJ511" s="99"/>
      <c r="BK511" s="112" t="s">
        <v>1511</v>
      </c>
      <c r="BL511" s="102"/>
      <c r="BM511" s="99"/>
      <c r="BN511" s="99"/>
      <c r="BT511" s="99"/>
      <c r="BU511" s="99"/>
      <c r="BV511" s="99"/>
      <c r="BW511" s="99"/>
      <c r="BX511" s="99"/>
      <c r="CB511" s="4" t="s">
        <v>1511</v>
      </c>
    </row>
    <row r="512" ht="13.75" spans="1:479">
      <c r="A512" s="88" t="s">
        <v>12483</v>
      </c>
      <c r="B512" s="88" t="s">
        <v>2840</v>
      </c>
      <c r="C512" s="88" t="s">
        <v>10267</v>
      </c>
      <c r="D512" s="89" t="s">
        <v>494</v>
      </c>
      <c r="E512" s="90">
        <v>2</v>
      </c>
      <c r="F512" s="90">
        <v>292</v>
      </c>
      <c r="G512" s="90">
        <f t="shared" si="8"/>
        <v>584</v>
      </c>
      <c r="H512" s="91"/>
      <c r="I512" s="92"/>
      <c r="J512" s="92">
        <v>45</v>
      </c>
      <c r="K512" s="92">
        <v>45</v>
      </c>
      <c r="L512" s="92">
        <v>65</v>
      </c>
      <c r="M512" s="93"/>
      <c r="N512" s="94"/>
      <c r="O512" s="95"/>
      <c r="P512" s="95"/>
      <c r="Q512" s="95"/>
      <c r="R512" s="97"/>
      <c r="S512" s="91"/>
      <c r="T512" s="92"/>
      <c r="U512" s="113"/>
      <c r="V512" s="92"/>
      <c r="W512" s="92"/>
      <c r="X512" s="93"/>
      <c r="Y512" s="91"/>
      <c r="Z512" s="113"/>
      <c r="AA512" s="113">
        <v>54</v>
      </c>
      <c r="AB512" s="92">
        <v>43</v>
      </c>
      <c r="AC512" s="92">
        <v>78</v>
      </c>
      <c r="AD512" s="93"/>
      <c r="AE512" s="176"/>
      <c r="AF512" s="176"/>
      <c r="AG512" s="176"/>
      <c r="AH512" s="176"/>
      <c r="AI512" s="176"/>
      <c r="AJ512" s="176"/>
      <c r="AK512" s="176"/>
      <c r="AL512" s="91"/>
      <c r="AM512" s="113"/>
      <c r="AN512" s="113">
        <v>53</v>
      </c>
      <c r="AO512" s="92">
        <v>43</v>
      </c>
      <c r="AP512" s="92">
        <v>65</v>
      </c>
      <c r="AQ512" s="93"/>
      <c r="AR512" s="94"/>
      <c r="AS512" s="96"/>
      <c r="AT512" s="96"/>
      <c r="AU512" s="96"/>
      <c r="AV512" s="95"/>
      <c r="AW512" s="95"/>
      <c r="AX512" s="97"/>
      <c r="AY512" s="97"/>
      <c r="AZ512" s="97"/>
      <c r="BA512" s="97"/>
      <c r="BB512" s="97"/>
      <c r="BC512" s="99" t="s">
        <v>12281</v>
      </c>
      <c r="BD512" s="99" t="s">
        <v>12282</v>
      </c>
      <c r="BE512" s="99" t="s">
        <v>12275</v>
      </c>
      <c r="BF512" s="100"/>
      <c r="BG512" s="111" t="s">
        <v>12272</v>
      </c>
      <c r="BH512" s="100"/>
      <c r="BI512" s="100"/>
      <c r="BJ512" s="99"/>
      <c r="BK512" s="112" t="s">
        <v>1511</v>
      </c>
      <c r="BL512" s="102"/>
      <c r="BM512" s="99"/>
      <c r="BN512" s="99"/>
      <c r="BT512" s="99"/>
      <c r="BU512" s="99"/>
      <c r="BV512" s="99"/>
      <c r="BW512" s="99"/>
      <c r="BX512" s="99"/>
      <c r="CB512" s="4" t="s">
        <v>1511</v>
      </c>
    </row>
    <row r="513" ht="13.75" spans="1:479">
      <c r="A513" s="88" t="s">
        <v>12484</v>
      </c>
      <c r="B513" s="88" t="s">
        <v>2728</v>
      </c>
      <c r="C513" s="88" t="s">
        <v>7940</v>
      </c>
      <c r="D513" s="89" t="s">
        <v>12266</v>
      </c>
      <c r="E513" s="254">
        <v>3</v>
      </c>
      <c r="F513" s="135">
        <v>181</v>
      </c>
      <c r="G513" s="90">
        <f t="shared" si="8"/>
        <v>543</v>
      </c>
      <c r="H513" s="91"/>
      <c r="I513" s="92"/>
      <c r="J513" s="92">
        <v>38</v>
      </c>
      <c r="K513" s="92">
        <v>34</v>
      </c>
      <c r="L513" s="92">
        <v>40</v>
      </c>
      <c r="M513" s="93"/>
      <c r="N513" s="94"/>
      <c r="O513" s="95"/>
      <c r="P513" s="95"/>
      <c r="Q513" s="95"/>
      <c r="R513" s="97"/>
      <c r="S513" s="91"/>
      <c r="T513" s="92"/>
      <c r="U513" s="113">
        <v>42</v>
      </c>
      <c r="V513" s="92">
        <v>34</v>
      </c>
      <c r="W513" s="92">
        <v>40</v>
      </c>
      <c r="X513" s="93"/>
      <c r="Y513" s="91"/>
      <c r="Z513" s="113"/>
      <c r="AA513" s="113">
        <v>29</v>
      </c>
      <c r="AB513" s="92">
        <v>29</v>
      </c>
      <c r="AC513" s="92">
        <v>29</v>
      </c>
      <c r="AD513" s="93"/>
      <c r="AE513" s="94"/>
      <c r="AF513" s="94"/>
      <c r="AG513" s="94"/>
      <c r="AH513" s="94"/>
      <c r="AI513" s="94"/>
      <c r="AJ513" s="94"/>
      <c r="AK513" s="94"/>
      <c r="AL513" s="91"/>
      <c r="AM513" s="113"/>
      <c r="AN513" s="113">
        <v>48</v>
      </c>
      <c r="AO513" s="92">
        <v>21</v>
      </c>
      <c r="AP513" s="92">
        <v>48</v>
      </c>
      <c r="AQ513" s="93"/>
      <c r="AR513" s="167"/>
      <c r="AS513" s="132"/>
      <c r="AT513" s="104">
        <v>35</v>
      </c>
      <c r="AU513" s="104">
        <v>35</v>
      </c>
      <c r="AV513" s="105">
        <v>32</v>
      </c>
      <c r="AW513" s="105">
        <v>43</v>
      </c>
      <c r="AX513" s="117"/>
      <c r="AY513" s="97"/>
      <c r="AZ513" s="97"/>
      <c r="BA513" s="97"/>
      <c r="BB513" s="97"/>
      <c r="BC513" s="99" t="s">
        <v>12336</v>
      </c>
      <c r="BD513" s="99" t="s">
        <v>12280</v>
      </c>
      <c r="BE513" s="99" t="s">
        <v>12279</v>
      </c>
      <c r="BF513" s="100"/>
      <c r="BG513" s="111" t="s">
        <v>12272</v>
      </c>
      <c r="BH513" s="111" t="s">
        <v>12272</v>
      </c>
      <c r="BI513" s="100"/>
      <c r="BJ513" s="99"/>
      <c r="BK513" s="112" t="s">
        <v>1511</v>
      </c>
      <c r="BL513" s="102"/>
      <c r="BM513" s="99"/>
      <c r="BN513" s="99"/>
      <c r="BT513" s="99"/>
      <c r="BU513" s="99"/>
      <c r="BV513" s="99"/>
      <c r="BW513" s="99"/>
      <c r="BX513" s="99"/>
      <c r="CB513" s="4" t="s">
        <v>1511</v>
      </c>
    </row>
    <row r="514" ht="13.75" spans="1:479">
      <c r="A514" s="88" t="s">
        <v>12484</v>
      </c>
      <c r="B514" s="88" t="s">
        <v>2728</v>
      </c>
      <c r="C514" s="88" t="s">
        <v>7940</v>
      </c>
      <c r="D514" s="89" t="s">
        <v>494</v>
      </c>
      <c r="E514" s="254">
        <v>3</v>
      </c>
      <c r="F514" s="135">
        <v>164</v>
      </c>
      <c r="G514" s="90">
        <f t="shared" si="8"/>
        <v>492</v>
      </c>
      <c r="H514" s="91"/>
      <c r="I514" s="92"/>
      <c r="J514" s="92">
        <v>38</v>
      </c>
      <c r="K514" s="92">
        <v>38</v>
      </c>
      <c r="L514" s="92">
        <v>45</v>
      </c>
      <c r="M514" s="93"/>
      <c r="N514" s="94"/>
      <c r="O514" s="95"/>
      <c r="P514" s="95"/>
      <c r="Q514" s="95"/>
      <c r="R514" s="97"/>
      <c r="S514" s="91"/>
      <c r="T514" s="92"/>
      <c r="U514" s="113">
        <v>35</v>
      </c>
      <c r="V514" s="92">
        <v>35</v>
      </c>
      <c r="W514" s="92">
        <v>58</v>
      </c>
      <c r="X514" s="93"/>
      <c r="Y514" s="91"/>
      <c r="Z514" s="113"/>
      <c r="AA514" s="115">
        <v>30</v>
      </c>
      <c r="AB514" s="116">
        <v>40</v>
      </c>
      <c r="AC514" s="116">
        <v>45</v>
      </c>
      <c r="AD514" s="93"/>
      <c r="AE514" s="94"/>
      <c r="AF514" s="94"/>
      <c r="AG514" s="94"/>
      <c r="AH514" s="94"/>
      <c r="AI514" s="94"/>
      <c r="AJ514" s="94"/>
      <c r="AK514" s="94"/>
      <c r="AL514" s="91"/>
      <c r="AM514" s="113"/>
      <c r="AN514" s="113">
        <v>51</v>
      </c>
      <c r="AO514" s="92">
        <v>23</v>
      </c>
      <c r="AP514" s="92">
        <v>72</v>
      </c>
      <c r="AQ514" s="93"/>
      <c r="AR514" s="167"/>
      <c r="AS514" s="132"/>
      <c r="AT514" s="104">
        <v>35</v>
      </c>
      <c r="AU514" s="104">
        <v>35</v>
      </c>
      <c r="AV514" s="105">
        <v>35</v>
      </c>
      <c r="AW514" s="105">
        <v>31</v>
      </c>
      <c r="AX514" s="117"/>
      <c r="AY514" s="97"/>
      <c r="AZ514" s="97"/>
      <c r="BA514" s="97"/>
      <c r="BB514" s="97"/>
      <c r="BC514" s="99" t="s">
        <v>12337</v>
      </c>
      <c r="BD514" s="99" t="s">
        <v>12282</v>
      </c>
      <c r="BE514" s="99" t="s">
        <v>12281</v>
      </c>
      <c r="BF514" s="100"/>
      <c r="BG514" s="100"/>
      <c r="BH514" s="111" t="s">
        <v>12272</v>
      </c>
      <c r="BI514" s="111" t="s">
        <v>12272</v>
      </c>
      <c r="BJ514" s="99"/>
      <c r="BK514" s="112" t="s">
        <v>1511</v>
      </c>
      <c r="BL514" s="102"/>
      <c r="BM514" s="99"/>
      <c r="BN514" s="99"/>
      <c r="BT514" s="99"/>
      <c r="BU514" s="99"/>
      <c r="BV514" s="99"/>
      <c r="BW514" s="99"/>
      <c r="BX514" s="99"/>
      <c r="CB514" s="4" t="s">
        <v>1511</v>
      </c>
    </row>
    <row r="515" ht="13.75" spans="1:479">
      <c r="A515" s="88" t="s">
        <v>12484</v>
      </c>
      <c r="B515" s="88" t="s">
        <v>2728</v>
      </c>
      <c r="C515" s="88" t="s">
        <v>8983</v>
      </c>
      <c r="D515" s="89" t="s">
        <v>12266</v>
      </c>
      <c r="E515" s="254">
        <v>3</v>
      </c>
      <c r="F515" s="135">
        <v>181</v>
      </c>
      <c r="G515" s="90">
        <f t="shared" si="8"/>
        <v>543</v>
      </c>
      <c r="H515" s="91"/>
      <c r="I515" s="92"/>
      <c r="J515" s="92">
        <v>26</v>
      </c>
      <c r="K515" s="92">
        <v>32</v>
      </c>
      <c r="L515" s="92">
        <v>29</v>
      </c>
      <c r="M515" s="93"/>
      <c r="N515" s="94"/>
      <c r="O515" s="95"/>
      <c r="P515" s="95"/>
      <c r="Q515" s="95"/>
      <c r="R515" s="97"/>
      <c r="S515" s="91"/>
      <c r="T515" s="92"/>
      <c r="U515" s="113"/>
      <c r="V515" s="92"/>
      <c r="W515" s="92"/>
      <c r="X515" s="93"/>
      <c r="Y515" s="91"/>
      <c r="Z515" s="113"/>
      <c r="AA515" s="113">
        <v>29</v>
      </c>
      <c r="AB515" s="92">
        <v>29</v>
      </c>
      <c r="AC515" s="92">
        <v>29</v>
      </c>
      <c r="AD515" s="93"/>
      <c r="AE515" s="94"/>
      <c r="AF515" s="94"/>
      <c r="AG515" s="94"/>
      <c r="AH515" s="94"/>
      <c r="AI515" s="94"/>
      <c r="AJ515" s="94"/>
      <c r="AK515" s="94"/>
      <c r="AL515" s="91"/>
      <c r="AM515" s="113"/>
      <c r="AN515" s="113"/>
      <c r="AO515" s="92"/>
      <c r="AP515" s="92"/>
      <c r="AQ515" s="93"/>
      <c r="AR515" s="167"/>
      <c r="AS515" s="132"/>
      <c r="AT515" s="104">
        <v>35</v>
      </c>
      <c r="AU515" s="104">
        <v>35</v>
      </c>
      <c r="AV515" s="105">
        <v>32</v>
      </c>
      <c r="AW515" s="105">
        <v>43</v>
      </c>
      <c r="AX515" s="117"/>
      <c r="AY515" s="97"/>
      <c r="AZ515" s="97"/>
      <c r="BA515" s="97"/>
      <c r="BB515" s="97"/>
      <c r="BC515" s="99" t="s">
        <v>12336</v>
      </c>
      <c r="BD515" s="99" t="s">
        <v>12280</v>
      </c>
      <c r="BE515" s="99" t="s">
        <v>12279</v>
      </c>
      <c r="BF515" s="100"/>
      <c r="BG515" s="111" t="s">
        <v>12272</v>
      </c>
      <c r="BH515" s="111" t="s">
        <v>12272</v>
      </c>
      <c r="BI515" s="100"/>
      <c r="BJ515" s="99"/>
      <c r="BK515" s="112" t="s">
        <v>1511</v>
      </c>
      <c r="BL515" s="102"/>
      <c r="BM515" s="99"/>
      <c r="BN515" s="99"/>
      <c r="BT515" s="99"/>
      <c r="BU515" s="99"/>
      <c r="BV515" s="99"/>
      <c r="BW515" s="99"/>
      <c r="BX515" s="99"/>
      <c r="CB515" s="4" t="s">
        <v>1511</v>
      </c>
    </row>
    <row r="516" ht="13.75" spans="1:479">
      <c r="A516" s="88" t="s">
        <v>12484</v>
      </c>
      <c r="B516" s="88" t="s">
        <v>2728</v>
      </c>
      <c r="C516" s="88" t="s">
        <v>8983</v>
      </c>
      <c r="D516" s="89" t="s">
        <v>494</v>
      </c>
      <c r="E516" s="254">
        <v>3</v>
      </c>
      <c r="F516" s="135">
        <v>164</v>
      </c>
      <c r="G516" s="90">
        <f t="shared" si="8"/>
        <v>492</v>
      </c>
      <c r="H516" s="91"/>
      <c r="I516" s="92"/>
      <c r="J516" s="92">
        <v>38</v>
      </c>
      <c r="K516" s="92">
        <v>39</v>
      </c>
      <c r="L516" s="92">
        <v>45</v>
      </c>
      <c r="M516" s="93"/>
      <c r="N516" s="94"/>
      <c r="O516" s="95"/>
      <c r="P516" s="95"/>
      <c r="Q516" s="95"/>
      <c r="R516" s="97"/>
      <c r="S516" s="91"/>
      <c r="T516" s="92"/>
      <c r="U516" s="113"/>
      <c r="V516" s="92"/>
      <c r="W516" s="92"/>
      <c r="X516" s="93"/>
      <c r="Y516" s="91"/>
      <c r="Z516" s="113"/>
      <c r="AA516" s="113">
        <v>28</v>
      </c>
      <c r="AB516" s="92">
        <v>28</v>
      </c>
      <c r="AC516" s="92">
        <v>50</v>
      </c>
      <c r="AD516" s="93"/>
      <c r="AE516" s="94"/>
      <c r="AF516" s="94"/>
      <c r="AG516" s="94"/>
      <c r="AH516" s="94"/>
      <c r="AI516" s="94"/>
      <c r="AJ516" s="94"/>
      <c r="AK516" s="94"/>
      <c r="AL516" s="91"/>
      <c r="AM516" s="113"/>
      <c r="AN516" s="113"/>
      <c r="AO516" s="92"/>
      <c r="AP516" s="92"/>
      <c r="AQ516" s="93"/>
      <c r="AR516" s="167"/>
      <c r="AS516" s="132"/>
      <c r="AT516" s="104">
        <v>35</v>
      </c>
      <c r="AU516" s="104">
        <v>35</v>
      </c>
      <c r="AV516" s="105">
        <v>35</v>
      </c>
      <c r="AW516" s="105">
        <v>31</v>
      </c>
      <c r="AX516" s="117"/>
      <c r="AY516" s="97"/>
      <c r="AZ516" s="97"/>
      <c r="BA516" s="97"/>
      <c r="BB516" s="97"/>
      <c r="BC516" s="99" t="s">
        <v>12337</v>
      </c>
      <c r="BD516" s="99" t="s">
        <v>12282</v>
      </c>
      <c r="BE516" s="99" t="s">
        <v>12281</v>
      </c>
      <c r="BF516" s="100"/>
      <c r="BG516" s="100"/>
      <c r="BH516" s="111" t="s">
        <v>12272</v>
      </c>
      <c r="BI516" s="111" t="s">
        <v>12272</v>
      </c>
      <c r="BJ516" s="99"/>
      <c r="BK516" s="112" t="s">
        <v>1511</v>
      </c>
      <c r="BL516" s="102"/>
      <c r="BM516" s="99"/>
      <c r="BN516" s="99"/>
      <c r="BT516" s="99"/>
      <c r="BU516" s="99"/>
      <c r="BV516" s="99"/>
      <c r="BW516" s="99"/>
      <c r="BX516" s="99"/>
      <c r="CB516" s="4" t="s">
        <v>1511</v>
      </c>
    </row>
    <row r="517" ht="13.75" spans="1:479">
      <c r="A517" s="88" t="s">
        <v>12484</v>
      </c>
      <c r="B517" s="88" t="s">
        <v>1178</v>
      </c>
      <c r="C517" s="88" t="s">
        <v>9656</v>
      </c>
      <c r="D517" s="89" t="s">
        <v>12266</v>
      </c>
      <c r="E517" s="254">
        <v>3</v>
      </c>
      <c r="F517" s="135">
        <v>185</v>
      </c>
      <c r="G517" s="90">
        <f t="shared" si="8"/>
        <v>555</v>
      </c>
      <c r="H517" s="91"/>
      <c r="I517" s="92"/>
      <c r="J517" s="92">
        <v>26</v>
      </c>
      <c r="K517" s="92">
        <v>32</v>
      </c>
      <c r="L517" s="92">
        <v>29</v>
      </c>
      <c r="M517" s="93"/>
      <c r="N517" s="94"/>
      <c r="O517" s="95"/>
      <c r="P517" s="95"/>
      <c r="Q517" s="95"/>
      <c r="R517" s="97"/>
      <c r="S517" s="91"/>
      <c r="T517" s="92"/>
      <c r="U517" s="113"/>
      <c r="V517" s="92"/>
      <c r="W517" s="92"/>
      <c r="X517" s="93"/>
      <c r="Y517" s="91"/>
      <c r="Z517" s="113"/>
      <c r="AA517" s="113">
        <v>29</v>
      </c>
      <c r="AB517" s="92">
        <v>29</v>
      </c>
      <c r="AC517" s="92">
        <v>29</v>
      </c>
      <c r="AD517" s="93"/>
      <c r="AE517" s="94"/>
      <c r="AF517" s="94"/>
      <c r="AG517" s="94"/>
      <c r="AH517" s="94"/>
      <c r="AI517" s="94"/>
      <c r="AJ517" s="94"/>
      <c r="AK517" s="94"/>
      <c r="AL517" s="91"/>
      <c r="AM517" s="113"/>
      <c r="AN517" s="113"/>
      <c r="AO517" s="92"/>
      <c r="AP517" s="92"/>
      <c r="AQ517" s="93"/>
      <c r="AR517" s="167"/>
      <c r="AS517" s="132"/>
      <c r="AT517" s="104">
        <v>35</v>
      </c>
      <c r="AU517" s="104">
        <v>35</v>
      </c>
      <c r="AV517" s="105">
        <v>32</v>
      </c>
      <c r="AW517" s="105">
        <v>43</v>
      </c>
      <c r="AX517" s="117"/>
      <c r="AY517" s="97"/>
      <c r="AZ517" s="97"/>
      <c r="BA517" s="97"/>
      <c r="BB517" s="97"/>
      <c r="BC517" s="99" t="s">
        <v>12336</v>
      </c>
      <c r="BD517" s="99" t="s">
        <v>12280</v>
      </c>
      <c r="BE517" s="99" t="s">
        <v>12279</v>
      </c>
      <c r="BF517" s="100"/>
      <c r="BG517" s="111" t="s">
        <v>12272</v>
      </c>
      <c r="BH517" s="111" t="s">
        <v>12272</v>
      </c>
      <c r="BI517" s="255"/>
      <c r="BJ517" s="99"/>
      <c r="BK517" s="112" t="s">
        <v>1511</v>
      </c>
      <c r="BL517" s="102"/>
      <c r="BM517" s="99"/>
      <c r="BN517" s="99"/>
      <c r="BT517" s="99"/>
      <c r="BU517" s="99"/>
      <c r="BV517" s="99"/>
      <c r="BW517" s="99"/>
      <c r="BX517" s="99"/>
      <c r="CB517" s="4" t="s">
        <v>1511</v>
      </c>
    </row>
    <row r="518" ht="13.75" spans="1:479">
      <c r="A518" s="88" t="s">
        <v>12484</v>
      </c>
      <c r="B518" s="88" t="s">
        <v>1178</v>
      </c>
      <c r="C518" s="88" t="s">
        <v>9656</v>
      </c>
      <c r="D518" s="89" t="s">
        <v>494</v>
      </c>
      <c r="E518" s="254">
        <v>3</v>
      </c>
      <c r="F518" s="135">
        <v>193</v>
      </c>
      <c r="G518" s="90">
        <f t="shared" si="8"/>
        <v>579</v>
      </c>
      <c r="H518" s="91"/>
      <c r="I518" s="92"/>
      <c r="J518" s="92">
        <v>38</v>
      </c>
      <c r="K518" s="92">
        <v>39</v>
      </c>
      <c r="L518" s="92">
        <v>45</v>
      </c>
      <c r="M518" s="93"/>
      <c r="N518" s="94"/>
      <c r="O518" s="95"/>
      <c r="P518" s="95"/>
      <c r="Q518" s="95"/>
      <c r="R518" s="97"/>
      <c r="S518" s="91"/>
      <c r="T518" s="92"/>
      <c r="U518" s="113"/>
      <c r="V518" s="92"/>
      <c r="W518" s="92"/>
      <c r="X518" s="93"/>
      <c r="Y518" s="91"/>
      <c r="Z518" s="113"/>
      <c r="AA518" s="113">
        <v>28</v>
      </c>
      <c r="AB518" s="92">
        <v>28</v>
      </c>
      <c r="AC518" s="92">
        <v>50</v>
      </c>
      <c r="AD518" s="93"/>
      <c r="AE518" s="94"/>
      <c r="AF518" s="94"/>
      <c r="AG518" s="94"/>
      <c r="AH518" s="94"/>
      <c r="AI518" s="94"/>
      <c r="AJ518" s="94"/>
      <c r="AK518" s="94"/>
      <c r="AL518" s="91"/>
      <c r="AM518" s="113"/>
      <c r="AN518" s="113"/>
      <c r="AO518" s="92"/>
      <c r="AP518" s="92"/>
      <c r="AQ518" s="93"/>
      <c r="AR518" s="167"/>
      <c r="AS518" s="132"/>
      <c r="AT518" s="104">
        <v>35</v>
      </c>
      <c r="AU518" s="104">
        <v>35</v>
      </c>
      <c r="AV518" s="105">
        <v>35</v>
      </c>
      <c r="AW518" s="105">
        <v>31</v>
      </c>
      <c r="AX518" s="117"/>
      <c r="AY518" s="97"/>
      <c r="AZ518" s="97"/>
      <c r="BA518" s="97"/>
      <c r="BB518" s="97"/>
      <c r="BC518" s="99" t="s">
        <v>12337</v>
      </c>
      <c r="BD518" s="99" t="s">
        <v>12282</v>
      </c>
      <c r="BE518" s="99" t="s">
        <v>12281</v>
      </c>
      <c r="BF518" s="100"/>
      <c r="BG518" s="100"/>
      <c r="BH518" s="111" t="s">
        <v>12272</v>
      </c>
      <c r="BI518" s="111" t="s">
        <v>12272</v>
      </c>
      <c r="BJ518" s="99"/>
      <c r="BK518" s="112" t="s">
        <v>1511</v>
      </c>
      <c r="BL518" s="102"/>
      <c r="BM518" s="99"/>
      <c r="BN518" s="99"/>
      <c r="BT518" s="99"/>
      <c r="BU518" s="99"/>
      <c r="BV518" s="99"/>
      <c r="BW518" s="99"/>
      <c r="BX518" s="99"/>
      <c r="CB518" s="4" t="s">
        <v>1511</v>
      </c>
    </row>
    <row r="519" ht="13.75" spans="1:479">
      <c r="A519" s="88" t="s">
        <v>12484</v>
      </c>
      <c r="B519" s="88" t="s">
        <v>1178</v>
      </c>
      <c r="C519" s="88" t="s">
        <v>1176</v>
      </c>
      <c r="D519" s="89" t="s">
        <v>12266</v>
      </c>
      <c r="E519" s="254">
        <v>3</v>
      </c>
      <c r="F519" s="135">
        <v>185</v>
      </c>
      <c r="G519" s="90">
        <f t="shared" si="8"/>
        <v>555</v>
      </c>
      <c r="H519" s="91"/>
      <c r="I519" s="92"/>
      <c r="J519" s="92">
        <v>26</v>
      </c>
      <c r="K519" s="92">
        <v>32</v>
      </c>
      <c r="L519" s="92">
        <v>29</v>
      </c>
      <c r="M519" s="93"/>
      <c r="N519" s="94"/>
      <c r="O519" s="95"/>
      <c r="P519" s="95"/>
      <c r="Q519" s="95"/>
      <c r="R519" s="97"/>
      <c r="S519" s="91"/>
      <c r="T519" s="92"/>
      <c r="U519" s="113"/>
      <c r="V519" s="92"/>
      <c r="W519" s="92"/>
      <c r="X519" s="93"/>
      <c r="Y519" s="91"/>
      <c r="Z519" s="113"/>
      <c r="AA519" s="132">
        <v>27</v>
      </c>
      <c r="AB519" s="133">
        <v>35</v>
      </c>
      <c r="AC519" s="133">
        <v>34</v>
      </c>
      <c r="AD519" s="117">
        <v>38</v>
      </c>
      <c r="AE519" s="94"/>
      <c r="AF519" s="94"/>
      <c r="AG519" s="94"/>
      <c r="AH519" s="94"/>
      <c r="AI519" s="94"/>
      <c r="AJ519" s="94"/>
      <c r="AK519" s="94"/>
      <c r="AL519" s="91"/>
      <c r="AM519" s="113"/>
      <c r="AN519" s="113"/>
      <c r="AO519" s="92"/>
      <c r="AP519" s="92"/>
      <c r="AQ519" s="93"/>
      <c r="AR519" s="167"/>
      <c r="AS519" s="132"/>
      <c r="AT519" s="104">
        <v>35</v>
      </c>
      <c r="AU519" s="104">
        <v>35</v>
      </c>
      <c r="AV519" s="105">
        <v>32</v>
      </c>
      <c r="AW519" s="105">
        <v>43</v>
      </c>
      <c r="AX519" s="117"/>
      <c r="AY519" s="97"/>
      <c r="AZ519" s="97"/>
      <c r="BA519" s="97"/>
      <c r="BB519" s="97"/>
      <c r="BC519" s="99" t="s">
        <v>12336</v>
      </c>
      <c r="BD519" s="99" t="s">
        <v>12280</v>
      </c>
      <c r="BE519" s="99" t="s">
        <v>12279</v>
      </c>
      <c r="BF519" s="100"/>
      <c r="BG519" s="111" t="s">
        <v>12272</v>
      </c>
      <c r="BH519" s="111" t="s">
        <v>12272</v>
      </c>
      <c r="BI519" s="100"/>
      <c r="BJ519" s="99"/>
      <c r="BK519" s="112" t="s">
        <v>1511</v>
      </c>
      <c r="BL519" s="102"/>
      <c r="BM519" s="99"/>
      <c r="BN519" s="99"/>
      <c r="BT519" s="99"/>
      <c r="BU519" s="99"/>
      <c r="BV519" s="99"/>
      <c r="BW519" s="99"/>
      <c r="BX519" s="99"/>
      <c r="CB519" s="4" t="s">
        <v>1511</v>
      </c>
    </row>
    <row r="520" ht="13.75" spans="1:479">
      <c r="A520" s="88" t="s">
        <v>12484</v>
      </c>
      <c r="B520" s="88" t="s">
        <v>1178</v>
      </c>
      <c r="C520" s="88" t="s">
        <v>1176</v>
      </c>
      <c r="D520" s="89" t="s">
        <v>494</v>
      </c>
      <c r="E520" s="254">
        <v>3</v>
      </c>
      <c r="F520" s="135">
        <v>190</v>
      </c>
      <c r="G520" s="90">
        <f t="shared" si="8"/>
        <v>570</v>
      </c>
      <c r="H520" s="91"/>
      <c r="I520" s="92"/>
      <c r="J520" s="92">
        <v>38</v>
      </c>
      <c r="K520" s="92">
        <v>39</v>
      </c>
      <c r="L520" s="92">
        <v>45</v>
      </c>
      <c r="M520" s="93"/>
      <c r="N520" s="94"/>
      <c r="O520" s="95"/>
      <c r="P520" s="95"/>
      <c r="Q520" s="95"/>
      <c r="R520" s="97"/>
      <c r="S520" s="91"/>
      <c r="T520" s="92"/>
      <c r="U520" s="113"/>
      <c r="V520" s="92"/>
      <c r="W520" s="92"/>
      <c r="X520" s="93"/>
      <c r="Y520" s="91"/>
      <c r="Z520" s="113"/>
      <c r="AA520" s="132">
        <v>39</v>
      </c>
      <c r="AB520" s="133">
        <v>41</v>
      </c>
      <c r="AC520" s="133">
        <v>49</v>
      </c>
      <c r="AD520" s="117">
        <v>38</v>
      </c>
      <c r="AE520" s="94"/>
      <c r="AF520" s="94"/>
      <c r="AG520" s="94"/>
      <c r="AH520" s="94"/>
      <c r="AI520" s="94"/>
      <c r="AJ520" s="94"/>
      <c r="AK520" s="94"/>
      <c r="AL520" s="91"/>
      <c r="AM520" s="113"/>
      <c r="AN520" s="113"/>
      <c r="AO520" s="92"/>
      <c r="AP520" s="92"/>
      <c r="AQ520" s="93"/>
      <c r="AR520" s="167"/>
      <c r="AS520" s="132"/>
      <c r="AT520" s="104">
        <v>35</v>
      </c>
      <c r="AU520" s="104">
        <v>35</v>
      </c>
      <c r="AV520" s="105">
        <v>35</v>
      </c>
      <c r="AW520" s="105">
        <v>31</v>
      </c>
      <c r="AX520" s="117"/>
      <c r="AY520" s="97"/>
      <c r="AZ520" s="97"/>
      <c r="BA520" s="97"/>
      <c r="BB520" s="97"/>
      <c r="BC520" s="99" t="s">
        <v>12337</v>
      </c>
      <c r="BD520" s="99" t="s">
        <v>12282</v>
      </c>
      <c r="BE520" s="99" t="s">
        <v>12281</v>
      </c>
      <c r="BF520" s="100"/>
      <c r="BG520" s="100"/>
      <c r="BH520" s="111" t="s">
        <v>12272</v>
      </c>
      <c r="BI520" s="111" t="s">
        <v>12272</v>
      </c>
      <c r="BJ520" s="99"/>
      <c r="BK520" s="112" t="s">
        <v>1511</v>
      </c>
      <c r="BL520" s="102"/>
      <c r="BM520" s="99"/>
      <c r="BN520" s="99"/>
      <c r="BT520" s="99"/>
      <c r="BU520" s="99"/>
      <c r="BV520" s="99"/>
      <c r="BW520" s="99"/>
      <c r="BX520" s="99"/>
      <c r="CB520" s="4" t="s">
        <v>1511</v>
      </c>
    </row>
    <row r="521" ht="13.75" spans="1:479">
      <c r="A521" s="88" t="s">
        <v>12485</v>
      </c>
      <c r="B521" s="88" t="s">
        <v>5818</v>
      </c>
      <c r="C521" s="88" t="s">
        <v>8214</v>
      </c>
      <c r="D521" s="169" t="s">
        <v>12266</v>
      </c>
      <c r="E521" s="88">
        <v>2</v>
      </c>
      <c r="F521" s="88">
        <v>439</v>
      </c>
      <c r="G521" s="170">
        <f t="shared" si="8"/>
        <v>878</v>
      </c>
      <c r="H521" s="91"/>
      <c r="I521" s="92"/>
      <c r="J521" s="92">
        <v>58</v>
      </c>
      <c r="K521" s="92">
        <v>58</v>
      </c>
      <c r="L521" s="92">
        <v>28</v>
      </c>
      <c r="M521" s="93"/>
      <c r="N521" s="94"/>
      <c r="O521" s="95"/>
      <c r="P521" s="95"/>
      <c r="Q521" s="95"/>
      <c r="R521" s="97"/>
      <c r="S521" s="91"/>
      <c r="T521" s="92"/>
      <c r="U521" s="113"/>
      <c r="V521" s="92"/>
      <c r="W521" s="92"/>
      <c r="X521" s="93"/>
      <c r="Y521" s="91"/>
      <c r="Z521" s="113"/>
      <c r="AA521" s="113"/>
      <c r="AB521" s="92"/>
      <c r="AC521" s="92"/>
      <c r="AD521" s="93"/>
      <c r="AE521" s="94"/>
      <c r="AF521" s="96"/>
      <c r="AG521" s="96"/>
      <c r="AH521" s="95"/>
      <c r="AI521" s="95"/>
      <c r="AJ521" s="95"/>
      <c r="AK521" s="95"/>
      <c r="AL521" s="91"/>
      <c r="AM521" s="91"/>
      <c r="AN521" s="91"/>
      <c r="AO521" s="91"/>
      <c r="AP521" s="91"/>
      <c r="AQ521" s="91"/>
      <c r="AR521" s="176"/>
      <c r="AS521" s="176"/>
      <c r="AT521" s="176"/>
      <c r="AU521" s="176"/>
      <c r="AV521" s="176"/>
      <c r="AW521" s="176"/>
      <c r="AX521" s="176"/>
      <c r="AY521" s="97"/>
      <c r="AZ521" s="97"/>
      <c r="BA521" s="97"/>
      <c r="BB521" s="97"/>
      <c r="BC521" s="98" t="s">
        <v>12280</v>
      </c>
      <c r="BD521" s="99" t="s">
        <v>12279</v>
      </c>
      <c r="BE521" s="99" t="s">
        <v>12297</v>
      </c>
      <c r="BF521" s="100"/>
      <c r="BG521" s="111" t="s">
        <v>12272</v>
      </c>
      <c r="BH521" s="100"/>
      <c r="BI521" s="100"/>
      <c r="BJ521" s="98"/>
      <c r="BK521" s="101" t="s">
        <v>1511</v>
      </c>
      <c r="BL521" s="102"/>
      <c r="BM521" s="256" t="s">
        <v>20</v>
      </c>
      <c r="BN521" s="256"/>
      <c r="BO521" s="4"/>
      <c r="BP521" s="4"/>
      <c r="BQ521" s="4"/>
      <c r="BR521" s="4"/>
      <c r="BS521" s="4"/>
      <c r="BT521" s="98"/>
      <c r="BU521" s="99"/>
      <c r="BV521" s="99"/>
      <c r="BW521" s="99"/>
      <c r="BX521" s="99"/>
      <c r="CB521" s="4" t="s">
        <v>1511</v>
      </c>
    </row>
    <row r="522" ht="13.75" spans="1:479">
      <c r="A522" s="88" t="s">
        <v>12485</v>
      </c>
      <c r="B522" s="88" t="s">
        <v>5818</v>
      </c>
      <c r="C522" s="88" t="s">
        <v>8214</v>
      </c>
      <c r="D522" s="169" t="s">
        <v>494</v>
      </c>
      <c r="E522" s="88">
        <v>2</v>
      </c>
      <c r="F522" s="88">
        <v>220</v>
      </c>
      <c r="G522" s="170">
        <f t="shared" si="8"/>
        <v>440</v>
      </c>
      <c r="H522" s="91"/>
      <c r="I522" s="92"/>
      <c r="J522" s="92">
        <v>42</v>
      </c>
      <c r="K522" s="92">
        <v>30</v>
      </c>
      <c r="L522" s="92">
        <v>45</v>
      </c>
      <c r="M522" s="93"/>
      <c r="N522" s="94"/>
      <c r="O522" s="95"/>
      <c r="P522" s="95"/>
      <c r="Q522" s="95"/>
      <c r="R522" s="97"/>
      <c r="S522" s="91"/>
      <c r="T522" s="92">
        <v>46</v>
      </c>
      <c r="U522" s="113"/>
      <c r="V522" s="92"/>
      <c r="W522" s="92"/>
      <c r="X522" s="93"/>
      <c r="Y522" s="91"/>
      <c r="Z522" s="113"/>
      <c r="AA522" s="113"/>
      <c r="AB522" s="92"/>
      <c r="AC522" s="92"/>
      <c r="AD522" s="93"/>
      <c r="AE522" s="176"/>
      <c r="AF522" s="159"/>
      <c r="AG522" s="159"/>
      <c r="AH522" s="160"/>
      <c r="AI522" s="160"/>
      <c r="AJ522" s="160"/>
      <c r="AK522" s="160"/>
      <c r="AL522" s="91"/>
      <c r="AM522" s="91"/>
      <c r="AN522" s="91"/>
      <c r="AO522" s="91"/>
      <c r="AP522" s="91"/>
      <c r="AQ522" s="91"/>
      <c r="AR522" s="176"/>
      <c r="AS522" s="176"/>
      <c r="AT522" s="176"/>
      <c r="AU522" s="176"/>
      <c r="AV522" s="176"/>
      <c r="AW522" s="176"/>
      <c r="AX522" s="176"/>
      <c r="AY522" s="97"/>
      <c r="AZ522" s="97"/>
      <c r="BA522" s="97"/>
      <c r="BB522" s="97"/>
      <c r="BC522" s="98" t="s">
        <v>12282</v>
      </c>
      <c r="BD522" s="99" t="s">
        <v>12281</v>
      </c>
      <c r="BE522" s="99" t="s">
        <v>12300</v>
      </c>
      <c r="BF522" s="100"/>
      <c r="BG522" s="111" t="s">
        <v>12272</v>
      </c>
      <c r="BH522" s="100"/>
      <c r="BI522" s="100"/>
      <c r="BJ522" s="98"/>
      <c r="BK522" s="101" t="s">
        <v>1511</v>
      </c>
      <c r="BL522" s="102"/>
      <c r="BM522" s="256" t="s">
        <v>20</v>
      </c>
      <c r="BN522" s="256"/>
      <c r="BO522" s="4"/>
      <c r="BP522" s="4"/>
      <c r="BQ522" s="4"/>
      <c r="BR522" s="4"/>
      <c r="BS522" s="4"/>
      <c r="BT522" s="98"/>
      <c r="BU522" s="99"/>
      <c r="BV522" s="99"/>
      <c r="BW522" s="99"/>
      <c r="BX522" s="99"/>
      <c r="CB522" s="4" t="s">
        <v>1511</v>
      </c>
    </row>
    <row r="523" ht="13.75" spans="1:479">
      <c r="A523" s="88" t="s">
        <v>12485</v>
      </c>
      <c r="B523" s="88" t="s">
        <v>5818</v>
      </c>
      <c r="C523" s="88" t="s">
        <v>8319</v>
      </c>
      <c r="D523" s="169" t="s">
        <v>12266</v>
      </c>
      <c r="E523" s="88">
        <v>2</v>
      </c>
      <c r="F523" s="88">
        <v>439</v>
      </c>
      <c r="G523" s="170">
        <f t="shared" si="8"/>
        <v>878</v>
      </c>
      <c r="H523" s="91"/>
      <c r="I523" s="92"/>
      <c r="J523" s="92">
        <v>58</v>
      </c>
      <c r="K523" s="92">
        <v>58</v>
      </c>
      <c r="L523" s="92">
        <v>28</v>
      </c>
      <c r="M523" s="93"/>
      <c r="N523" s="94"/>
      <c r="O523" s="95"/>
      <c r="P523" s="95"/>
      <c r="Q523" s="95"/>
      <c r="R523" s="97"/>
      <c r="S523" s="91"/>
      <c r="T523" s="92"/>
      <c r="U523" s="113"/>
      <c r="V523" s="92"/>
      <c r="W523" s="92"/>
      <c r="X523" s="93"/>
      <c r="Y523" s="91"/>
      <c r="Z523" s="113"/>
      <c r="AA523" s="113"/>
      <c r="AB523" s="92"/>
      <c r="AC523" s="92"/>
      <c r="AD523" s="93"/>
      <c r="AE523" s="94"/>
      <c r="AF523" s="96"/>
      <c r="AG523" s="96"/>
      <c r="AH523" s="95"/>
      <c r="AI523" s="95"/>
      <c r="AJ523" s="95"/>
      <c r="AK523" s="95"/>
      <c r="AL523" s="91"/>
      <c r="AM523" s="91"/>
      <c r="AN523" s="91"/>
      <c r="AO523" s="91"/>
      <c r="AP523" s="91"/>
      <c r="AQ523" s="91"/>
      <c r="AR523" s="176"/>
      <c r="AS523" s="159"/>
      <c r="AT523" s="159"/>
      <c r="AU523" s="159"/>
      <c r="AV523" s="160"/>
      <c r="AW523" s="160"/>
      <c r="AX523" s="161"/>
      <c r="AY523" s="97"/>
      <c r="AZ523" s="97"/>
      <c r="BA523" s="97"/>
      <c r="BB523" s="97"/>
      <c r="BC523" s="98" t="s">
        <v>12280</v>
      </c>
      <c r="BD523" s="99" t="s">
        <v>12279</v>
      </c>
      <c r="BE523" s="99" t="s">
        <v>12297</v>
      </c>
      <c r="BF523" s="100"/>
      <c r="BG523" s="111" t="s">
        <v>12272</v>
      </c>
      <c r="BH523" s="100"/>
      <c r="BI523" s="100"/>
      <c r="BJ523" s="98"/>
      <c r="BK523" s="101" t="s">
        <v>1511</v>
      </c>
      <c r="BL523" s="102"/>
      <c r="BM523" s="256" t="s">
        <v>20</v>
      </c>
      <c r="BN523" s="256"/>
      <c r="BO523" s="4"/>
      <c r="BP523" s="4"/>
      <c r="BQ523" s="4"/>
      <c r="BR523" s="4"/>
      <c r="BS523" s="4"/>
      <c r="BT523" s="98"/>
      <c r="BU523" s="98"/>
      <c r="BV523" s="98"/>
      <c r="BW523" s="98"/>
      <c r="BX523" s="98"/>
      <c r="BY523" s="4"/>
      <c r="BZ523" s="4"/>
      <c r="CA523" s="4"/>
      <c r="CB523" s="4" t="s">
        <v>1511</v>
      </c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  <c r="IW523" s="4"/>
      <c r="IX523" s="4"/>
      <c r="IY523" s="4"/>
      <c r="IZ523" s="4"/>
      <c r="JA523" s="4"/>
      <c r="JB523" s="4"/>
      <c r="JC523" s="4"/>
      <c r="JD523" s="4"/>
      <c r="JE523" s="4"/>
      <c r="JF523" s="4"/>
      <c r="JG523" s="4"/>
      <c r="JH523" s="4"/>
      <c r="JI523" s="4"/>
      <c r="JJ523" s="4"/>
      <c r="JK523" s="4"/>
      <c r="JL523" s="4"/>
      <c r="JM523" s="4"/>
      <c r="JN523" s="4"/>
      <c r="JO523" s="4"/>
      <c r="JP523" s="4"/>
      <c r="JQ523" s="4"/>
      <c r="JR523" s="4"/>
      <c r="JS523" s="4"/>
      <c r="JT523" s="4"/>
      <c r="JU523" s="4"/>
      <c r="JV523" s="4"/>
      <c r="JW523" s="4"/>
      <c r="JX523" s="4"/>
      <c r="JY523" s="4"/>
      <c r="JZ523" s="4"/>
      <c r="KA523" s="4"/>
      <c r="KB523" s="4"/>
      <c r="KC523" s="4"/>
      <c r="KD523" s="4"/>
      <c r="KE523" s="4"/>
      <c r="KF523" s="4"/>
      <c r="KG523" s="4"/>
      <c r="KH523" s="4"/>
      <c r="KI523" s="4"/>
      <c r="KJ523" s="4"/>
      <c r="KK523" s="4"/>
      <c r="KL523" s="4"/>
      <c r="KM523" s="4"/>
      <c r="KN523" s="4"/>
      <c r="KO523" s="4"/>
      <c r="KP523" s="4"/>
      <c r="KQ523" s="4"/>
      <c r="KR523" s="4"/>
      <c r="KS523" s="4"/>
      <c r="KT523" s="4"/>
      <c r="KU523" s="4"/>
      <c r="KV523" s="4"/>
      <c r="KW523" s="4"/>
      <c r="KX523" s="4"/>
      <c r="KY523" s="4"/>
      <c r="KZ523" s="4"/>
      <c r="LA523" s="4"/>
      <c r="LB523" s="4"/>
      <c r="LC523" s="4"/>
      <c r="LD523" s="4"/>
      <c r="LE523" s="4"/>
      <c r="LF523" s="4"/>
      <c r="LG523" s="4"/>
      <c r="LH523" s="4"/>
      <c r="LI523" s="4"/>
      <c r="LJ523" s="4"/>
      <c r="LK523" s="4"/>
      <c r="LL523" s="4"/>
      <c r="LM523" s="4"/>
      <c r="LN523" s="4"/>
      <c r="LO523" s="4"/>
      <c r="LP523" s="4"/>
      <c r="LQ523" s="4"/>
      <c r="LR523" s="4"/>
      <c r="LS523" s="4"/>
      <c r="LT523" s="4"/>
      <c r="LU523" s="4"/>
      <c r="LV523" s="4"/>
      <c r="LW523" s="4"/>
      <c r="LX523" s="4"/>
      <c r="LY523" s="4"/>
      <c r="LZ523" s="4"/>
      <c r="MA523" s="4"/>
      <c r="MB523" s="4"/>
      <c r="MC523" s="4"/>
      <c r="MD523" s="4"/>
      <c r="ME523" s="4"/>
      <c r="MF523" s="4"/>
      <c r="MG523" s="4"/>
      <c r="MH523" s="4"/>
      <c r="MI523" s="4"/>
      <c r="MJ523" s="4"/>
      <c r="MK523" s="4"/>
      <c r="ML523" s="4"/>
      <c r="MM523" s="4"/>
      <c r="MN523" s="4"/>
      <c r="MO523" s="4"/>
      <c r="MP523" s="4"/>
      <c r="MQ523" s="4"/>
      <c r="MR523" s="4"/>
      <c r="MS523" s="4"/>
      <c r="MT523" s="4"/>
      <c r="MU523" s="4"/>
      <c r="MV523" s="4"/>
      <c r="MW523" s="4"/>
      <c r="MX523" s="4"/>
      <c r="MY523" s="4"/>
      <c r="MZ523" s="4"/>
      <c r="NA523" s="4"/>
      <c r="NB523" s="4"/>
      <c r="NC523" s="4"/>
      <c r="ND523" s="4"/>
      <c r="NE523" s="4"/>
      <c r="NF523" s="4"/>
      <c r="NG523" s="4"/>
      <c r="NH523" s="4"/>
      <c r="NI523" s="4"/>
      <c r="NJ523" s="4"/>
      <c r="NK523" s="4"/>
      <c r="NL523" s="4"/>
      <c r="NM523" s="4"/>
      <c r="NN523" s="4"/>
      <c r="NO523" s="4"/>
      <c r="NP523" s="4"/>
      <c r="NQ523" s="4"/>
      <c r="NR523" s="4"/>
      <c r="NS523" s="4"/>
      <c r="NT523" s="4"/>
      <c r="NU523" s="4"/>
      <c r="NV523" s="4"/>
      <c r="NW523" s="4"/>
      <c r="NX523" s="4"/>
      <c r="NY523" s="4"/>
      <c r="NZ523" s="4"/>
      <c r="OA523" s="4"/>
      <c r="OB523" s="4"/>
      <c r="OC523" s="4"/>
      <c r="OD523" s="4"/>
      <c r="OE523" s="4"/>
      <c r="OF523" s="4"/>
      <c r="OG523" s="4"/>
      <c r="OH523" s="4"/>
      <c r="OI523" s="4"/>
      <c r="OJ523" s="4"/>
      <c r="OK523" s="4"/>
      <c r="OL523" s="4"/>
      <c r="OM523" s="4"/>
      <c r="ON523" s="4"/>
      <c r="OO523" s="4"/>
      <c r="OP523" s="4"/>
      <c r="OQ523" s="4"/>
      <c r="OR523" s="4"/>
      <c r="OS523" s="4"/>
      <c r="OT523" s="4"/>
      <c r="OU523" s="4"/>
      <c r="OV523" s="4"/>
      <c r="OW523" s="4"/>
      <c r="OX523" s="4"/>
      <c r="OY523" s="4"/>
      <c r="OZ523" s="4"/>
      <c r="PA523" s="4"/>
      <c r="PB523" s="4"/>
      <c r="PC523" s="4"/>
      <c r="PD523" s="4"/>
      <c r="PE523" s="4"/>
      <c r="PF523" s="4"/>
      <c r="PG523" s="4"/>
      <c r="PH523" s="4"/>
      <c r="PI523" s="4"/>
      <c r="PJ523" s="4"/>
      <c r="PK523" s="4"/>
      <c r="PL523" s="4"/>
      <c r="PM523" s="4"/>
      <c r="PN523" s="4"/>
      <c r="PO523" s="4"/>
      <c r="PP523" s="4"/>
      <c r="PQ523" s="4"/>
      <c r="PR523" s="4"/>
      <c r="PS523" s="4"/>
      <c r="PT523" s="4"/>
      <c r="PU523" s="4"/>
      <c r="PV523" s="4"/>
      <c r="PW523" s="4"/>
      <c r="PX523" s="4"/>
      <c r="PY523" s="4"/>
      <c r="PZ523" s="4"/>
      <c r="QA523" s="4"/>
      <c r="QB523" s="4"/>
      <c r="QC523" s="4"/>
      <c r="QD523" s="4"/>
      <c r="QE523" s="4"/>
      <c r="QF523" s="4"/>
      <c r="QG523" s="4"/>
      <c r="QH523" s="4"/>
      <c r="QI523" s="4"/>
      <c r="QJ523" s="4"/>
      <c r="QK523" s="4"/>
      <c r="QL523" s="4"/>
      <c r="QM523" s="4"/>
      <c r="QN523" s="4"/>
      <c r="QO523" s="4"/>
      <c r="QP523" s="4"/>
      <c r="QQ523" s="4"/>
      <c r="QR523" s="4"/>
      <c r="QS523" s="4"/>
      <c r="QT523" s="4"/>
      <c r="QU523" s="4"/>
      <c r="QV523" s="4"/>
      <c r="QW523" s="4"/>
      <c r="QX523" s="4"/>
      <c r="QY523" s="4"/>
      <c r="QZ523" s="4"/>
      <c r="RA523" s="4"/>
      <c r="RB523" s="4"/>
      <c r="RC523" s="4"/>
      <c r="RD523" s="4"/>
      <c r="RE523" s="4"/>
      <c r="RF523" s="4"/>
      <c r="RG523" s="4"/>
      <c r="RH523" s="4"/>
      <c r="RI523" s="4"/>
      <c r="RJ523" s="4"/>
      <c r="RK523" s="4"/>
    </row>
    <row r="524" ht="13.75" spans="1:479">
      <c r="A524" s="88" t="s">
        <v>12485</v>
      </c>
      <c r="B524" s="88" t="s">
        <v>5818</v>
      </c>
      <c r="C524" s="88" t="s">
        <v>8319</v>
      </c>
      <c r="D524" s="169" t="s">
        <v>494</v>
      </c>
      <c r="E524" s="88">
        <v>2</v>
      </c>
      <c r="F524" s="88">
        <v>220</v>
      </c>
      <c r="G524" s="170">
        <f t="shared" si="8"/>
        <v>440</v>
      </c>
      <c r="H524" s="91"/>
      <c r="I524" s="92"/>
      <c r="J524" s="92">
        <v>42</v>
      </c>
      <c r="K524" s="92">
        <v>30</v>
      </c>
      <c r="L524" s="92">
        <v>45</v>
      </c>
      <c r="M524" s="93"/>
      <c r="N524" s="94"/>
      <c r="O524" s="95"/>
      <c r="P524" s="95"/>
      <c r="Q524" s="95"/>
      <c r="R524" s="97"/>
      <c r="S524" s="91"/>
      <c r="T524" s="92">
        <v>46</v>
      </c>
      <c r="U524" s="113"/>
      <c r="V524" s="92"/>
      <c r="W524" s="92"/>
      <c r="X524" s="93"/>
      <c r="Y524" s="91"/>
      <c r="Z524" s="113"/>
      <c r="AA524" s="113"/>
      <c r="AB524" s="92"/>
      <c r="AC524" s="92"/>
      <c r="AD524" s="93"/>
      <c r="AE524" s="176"/>
      <c r="AF524" s="159"/>
      <c r="AG524" s="159"/>
      <c r="AH524" s="160"/>
      <c r="AI524" s="160"/>
      <c r="AJ524" s="160"/>
      <c r="AK524" s="160"/>
      <c r="AL524" s="91"/>
      <c r="AM524" s="91"/>
      <c r="AN524" s="91"/>
      <c r="AO524" s="91"/>
      <c r="AP524" s="91"/>
      <c r="AQ524" s="91"/>
      <c r="AR524" s="176"/>
      <c r="AS524" s="159"/>
      <c r="AT524" s="159"/>
      <c r="AU524" s="159"/>
      <c r="AV524" s="160"/>
      <c r="AW524" s="160"/>
      <c r="AX524" s="161"/>
      <c r="AY524" s="97"/>
      <c r="AZ524" s="97"/>
      <c r="BA524" s="97"/>
      <c r="BB524" s="97"/>
      <c r="BC524" s="98" t="s">
        <v>12282</v>
      </c>
      <c r="BD524" s="99" t="s">
        <v>12281</v>
      </c>
      <c r="BE524" s="99" t="s">
        <v>12300</v>
      </c>
      <c r="BF524" s="100"/>
      <c r="BG524" s="111" t="s">
        <v>12272</v>
      </c>
      <c r="BH524" s="100"/>
      <c r="BI524" s="100"/>
      <c r="BJ524" s="98"/>
      <c r="BK524" s="101" t="s">
        <v>1511</v>
      </c>
      <c r="BL524" s="102"/>
      <c r="BM524" s="256" t="s">
        <v>20</v>
      </c>
      <c r="BN524" s="256"/>
      <c r="BO524" s="4"/>
      <c r="BP524" s="4"/>
      <c r="BQ524" s="4"/>
      <c r="BR524" s="4"/>
      <c r="BS524" s="4"/>
      <c r="BT524" s="98"/>
      <c r="BU524" s="98"/>
      <c r="BV524" s="98"/>
      <c r="BW524" s="98"/>
      <c r="BX524" s="98"/>
      <c r="BY524" s="4"/>
      <c r="BZ524" s="4"/>
      <c r="CA524" s="4"/>
      <c r="CB524" s="4" t="s">
        <v>1511</v>
      </c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  <c r="IY524" s="4"/>
      <c r="IZ524" s="4"/>
      <c r="JA524" s="4"/>
      <c r="JB524" s="4"/>
      <c r="JC524" s="4"/>
      <c r="JD524" s="4"/>
      <c r="JE524" s="4"/>
      <c r="JF524" s="4"/>
      <c r="JG524" s="4"/>
      <c r="JH524" s="4"/>
      <c r="JI524" s="4"/>
      <c r="JJ524" s="4"/>
      <c r="JK524" s="4"/>
      <c r="JL524" s="4"/>
      <c r="JM524" s="4"/>
      <c r="JN524" s="4"/>
      <c r="JO524" s="4"/>
      <c r="JP524" s="4"/>
      <c r="JQ524" s="4"/>
      <c r="JR524" s="4"/>
      <c r="JS524" s="4"/>
      <c r="JT524" s="4"/>
      <c r="JU524" s="4"/>
      <c r="JV524" s="4"/>
      <c r="JW524" s="4"/>
      <c r="JX524" s="4"/>
      <c r="JY524" s="4"/>
      <c r="JZ524" s="4"/>
      <c r="KA524" s="4"/>
      <c r="KB524" s="4"/>
      <c r="KC524" s="4"/>
      <c r="KD524" s="4"/>
      <c r="KE524" s="4"/>
      <c r="KF524" s="4"/>
      <c r="KG524" s="4"/>
      <c r="KH524" s="4"/>
      <c r="KI524" s="4"/>
      <c r="KJ524" s="4"/>
      <c r="KK524" s="4"/>
      <c r="KL524" s="4"/>
      <c r="KM524" s="4"/>
      <c r="KN524" s="4"/>
      <c r="KO524" s="4"/>
      <c r="KP524" s="4"/>
      <c r="KQ524" s="4"/>
      <c r="KR524" s="4"/>
      <c r="KS524" s="4"/>
      <c r="KT524" s="4"/>
      <c r="KU524" s="4"/>
      <c r="KV524" s="4"/>
      <c r="KW524" s="4"/>
      <c r="KX524" s="4"/>
      <c r="KY524" s="4"/>
      <c r="KZ524" s="4"/>
      <c r="LA524" s="4"/>
      <c r="LB524" s="4"/>
      <c r="LC524" s="4"/>
      <c r="LD524" s="4"/>
      <c r="LE524" s="4"/>
      <c r="LF524" s="4"/>
      <c r="LG524" s="4"/>
      <c r="LH524" s="4"/>
      <c r="LI524" s="4"/>
      <c r="LJ524" s="4"/>
      <c r="LK524" s="4"/>
      <c r="LL524" s="4"/>
      <c r="LM524" s="4"/>
      <c r="LN524" s="4"/>
      <c r="LO524" s="4"/>
      <c r="LP524" s="4"/>
      <c r="LQ524" s="4"/>
      <c r="LR524" s="4"/>
      <c r="LS524" s="4"/>
      <c r="LT524" s="4"/>
      <c r="LU524" s="4"/>
      <c r="LV524" s="4"/>
      <c r="LW524" s="4"/>
      <c r="LX524" s="4"/>
      <c r="LY524" s="4"/>
      <c r="LZ524" s="4"/>
      <c r="MA524" s="4"/>
      <c r="MB524" s="4"/>
      <c r="MC524" s="4"/>
      <c r="MD524" s="4"/>
      <c r="ME524" s="4"/>
      <c r="MF524" s="4"/>
      <c r="MG524" s="4"/>
      <c r="MH524" s="4"/>
      <c r="MI524" s="4"/>
      <c r="MJ524" s="4"/>
      <c r="MK524" s="4"/>
      <c r="ML524" s="4"/>
      <c r="MM524" s="4"/>
      <c r="MN524" s="4"/>
      <c r="MO524" s="4"/>
      <c r="MP524" s="4"/>
      <c r="MQ524" s="4"/>
      <c r="MR524" s="4"/>
      <c r="MS524" s="4"/>
      <c r="MT524" s="4"/>
      <c r="MU524" s="4"/>
      <c r="MV524" s="4"/>
      <c r="MW524" s="4"/>
      <c r="MX524" s="4"/>
      <c r="MY524" s="4"/>
      <c r="MZ524" s="4"/>
      <c r="NA524" s="4"/>
      <c r="NB524" s="4"/>
      <c r="NC524" s="4"/>
      <c r="ND524" s="4"/>
      <c r="NE524" s="4"/>
      <c r="NF524" s="4"/>
      <c r="NG524" s="4"/>
      <c r="NH524" s="4"/>
      <c r="NI524" s="4"/>
      <c r="NJ524" s="4"/>
      <c r="NK524" s="4"/>
      <c r="NL524" s="4"/>
      <c r="NM524" s="4"/>
      <c r="NN524" s="4"/>
      <c r="NO524" s="4"/>
      <c r="NP524" s="4"/>
      <c r="NQ524" s="4"/>
      <c r="NR524" s="4"/>
      <c r="NS524" s="4"/>
      <c r="NT524" s="4"/>
      <c r="NU524" s="4"/>
      <c r="NV524" s="4"/>
      <c r="NW524" s="4"/>
      <c r="NX524" s="4"/>
      <c r="NY524" s="4"/>
      <c r="NZ524" s="4"/>
      <c r="OA524" s="4"/>
      <c r="OB524" s="4"/>
      <c r="OC524" s="4"/>
      <c r="OD524" s="4"/>
      <c r="OE524" s="4"/>
      <c r="OF524" s="4"/>
      <c r="OG524" s="4"/>
      <c r="OH524" s="4"/>
      <c r="OI524" s="4"/>
      <c r="OJ524" s="4"/>
      <c r="OK524" s="4"/>
      <c r="OL524" s="4"/>
      <c r="OM524" s="4"/>
      <c r="ON524" s="4"/>
      <c r="OO524" s="4"/>
      <c r="OP524" s="4"/>
      <c r="OQ524" s="4"/>
      <c r="OR524" s="4"/>
      <c r="OS524" s="4"/>
      <c r="OT524" s="4"/>
      <c r="OU524" s="4"/>
      <c r="OV524" s="4"/>
      <c r="OW524" s="4"/>
      <c r="OX524" s="4"/>
      <c r="OY524" s="4"/>
      <c r="OZ524" s="4"/>
      <c r="PA524" s="4"/>
      <c r="PB524" s="4"/>
      <c r="PC524" s="4"/>
      <c r="PD524" s="4"/>
      <c r="PE524" s="4"/>
      <c r="PF524" s="4"/>
      <c r="PG524" s="4"/>
      <c r="PH524" s="4"/>
      <c r="PI524" s="4"/>
      <c r="PJ524" s="4"/>
      <c r="PK524" s="4"/>
      <c r="PL524" s="4"/>
      <c r="PM524" s="4"/>
      <c r="PN524" s="4"/>
      <c r="PO524" s="4"/>
      <c r="PP524" s="4"/>
      <c r="PQ524" s="4"/>
      <c r="PR524" s="4"/>
      <c r="PS524" s="4"/>
      <c r="PT524" s="4"/>
      <c r="PU524" s="4"/>
      <c r="PV524" s="4"/>
      <c r="PW524" s="4"/>
      <c r="PX524" s="4"/>
      <c r="PY524" s="4"/>
      <c r="PZ524" s="4"/>
      <c r="QA524" s="4"/>
      <c r="QB524" s="4"/>
      <c r="QC524" s="4"/>
      <c r="QD524" s="4"/>
      <c r="QE524" s="4"/>
      <c r="QF524" s="4"/>
      <c r="QG524" s="4"/>
      <c r="QH524" s="4"/>
      <c r="QI524" s="4"/>
      <c r="QJ524" s="4"/>
      <c r="QK524" s="4"/>
      <c r="QL524" s="4"/>
      <c r="QM524" s="4"/>
      <c r="QN524" s="4"/>
      <c r="QO524" s="4"/>
      <c r="QP524" s="4"/>
      <c r="QQ524" s="4"/>
      <c r="QR524" s="4"/>
      <c r="QS524" s="4"/>
      <c r="QT524" s="4"/>
      <c r="QU524" s="4"/>
      <c r="QV524" s="4"/>
      <c r="QW524" s="4"/>
      <c r="QX524" s="4"/>
      <c r="QY524" s="4"/>
      <c r="QZ524" s="4"/>
      <c r="RA524" s="4"/>
      <c r="RB524" s="4"/>
      <c r="RC524" s="4"/>
      <c r="RD524" s="4"/>
      <c r="RE524" s="4"/>
      <c r="RF524" s="4"/>
      <c r="RG524" s="4"/>
      <c r="RH524" s="4"/>
      <c r="RI524" s="4"/>
      <c r="RJ524" s="4"/>
      <c r="RK524" s="4"/>
    </row>
    <row r="525" ht="13.75" spans="1:479">
      <c r="A525" s="88" t="s">
        <v>12485</v>
      </c>
      <c r="B525" s="88" t="s">
        <v>5818</v>
      </c>
      <c r="C525" s="88" t="s">
        <v>8801</v>
      </c>
      <c r="D525" s="169" t="s">
        <v>12266</v>
      </c>
      <c r="E525" s="88">
        <v>2</v>
      </c>
      <c r="F525" s="88">
        <v>439</v>
      </c>
      <c r="G525" s="170">
        <f t="shared" si="8"/>
        <v>878</v>
      </c>
      <c r="H525" s="91"/>
      <c r="I525" s="92"/>
      <c r="J525" s="92">
        <v>58</v>
      </c>
      <c r="K525" s="92">
        <v>58</v>
      </c>
      <c r="L525" s="92">
        <v>28</v>
      </c>
      <c r="M525" s="93"/>
      <c r="N525" s="94"/>
      <c r="O525" s="95"/>
      <c r="P525" s="95"/>
      <c r="Q525" s="95"/>
      <c r="R525" s="97"/>
      <c r="S525" s="91"/>
      <c r="T525" s="92"/>
      <c r="U525" s="113"/>
      <c r="V525" s="92"/>
      <c r="W525" s="92"/>
      <c r="X525" s="93"/>
      <c r="Y525" s="91"/>
      <c r="Z525" s="113"/>
      <c r="AA525" s="113"/>
      <c r="AB525" s="92"/>
      <c r="AC525" s="92"/>
      <c r="AD525" s="93"/>
      <c r="AE525" s="94"/>
      <c r="AF525" s="94"/>
      <c r="AG525" s="94"/>
      <c r="AH525" s="94"/>
      <c r="AI525" s="94"/>
      <c r="AJ525" s="94"/>
      <c r="AK525" s="94"/>
      <c r="AL525" s="91"/>
      <c r="AM525" s="91"/>
      <c r="AN525" s="91"/>
      <c r="AO525" s="91"/>
      <c r="AP525" s="91"/>
      <c r="AQ525" s="91"/>
      <c r="AR525" s="176"/>
      <c r="AS525" s="159"/>
      <c r="AT525" s="159"/>
      <c r="AU525" s="159"/>
      <c r="AV525" s="160"/>
      <c r="AW525" s="160"/>
      <c r="AX525" s="161"/>
      <c r="AY525" s="97"/>
      <c r="AZ525" s="97"/>
      <c r="BA525" s="97"/>
      <c r="BB525" s="97"/>
      <c r="BC525" s="98" t="s">
        <v>12280</v>
      </c>
      <c r="BD525" s="99" t="s">
        <v>12279</v>
      </c>
      <c r="BE525" s="99" t="s">
        <v>12297</v>
      </c>
      <c r="BF525" s="100"/>
      <c r="BG525" s="111" t="s">
        <v>12272</v>
      </c>
      <c r="BH525" s="100"/>
      <c r="BI525" s="100"/>
      <c r="BJ525" s="98"/>
      <c r="BK525" s="101" t="s">
        <v>1511</v>
      </c>
      <c r="BL525" s="102"/>
      <c r="BM525" s="256" t="s">
        <v>20</v>
      </c>
      <c r="BN525" s="256"/>
      <c r="BO525" s="4"/>
      <c r="BP525" s="4"/>
      <c r="BQ525" s="4"/>
      <c r="BR525" s="4"/>
      <c r="BS525" s="4"/>
      <c r="BT525" s="98"/>
      <c r="BU525" s="98"/>
      <c r="BV525" s="98"/>
      <c r="BW525" s="98"/>
      <c r="BX525" s="98"/>
      <c r="BY525" s="4"/>
      <c r="BZ525" s="4"/>
      <c r="CA525" s="4"/>
      <c r="CB525" s="4" t="s">
        <v>1511</v>
      </c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  <c r="IY525" s="4"/>
      <c r="IZ525" s="4"/>
      <c r="JA525" s="4"/>
      <c r="JB525" s="4"/>
      <c r="JC525" s="4"/>
      <c r="JD525" s="4"/>
      <c r="JE525" s="4"/>
      <c r="JF525" s="4"/>
      <c r="JG525" s="4"/>
      <c r="JH525" s="4"/>
      <c r="JI525" s="4"/>
      <c r="JJ525" s="4"/>
      <c r="JK525" s="4"/>
      <c r="JL525" s="4"/>
      <c r="JM525" s="4"/>
      <c r="JN525" s="4"/>
      <c r="JO525" s="4"/>
      <c r="JP525" s="4"/>
      <c r="JQ525" s="4"/>
      <c r="JR525" s="4"/>
      <c r="JS525" s="4"/>
      <c r="JT525" s="4"/>
      <c r="JU525" s="4"/>
      <c r="JV525" s="4"/>
      <c r="JW525" s="4"/>
      <c r="JX525" s="4"/>
      <c r="JY525" s="4"/>
      <c r="JZ525" s="4"/>
      <c r="KA525" s="4"/>
      <c r="KB525" s="4"/>
      <c r="KC525" s="4"/>
      <c r="KD525" s="4"/>
      <c r="KE525" s="4"/>
      <c r="KF525" s="4"/>
      <c r="KG525" s="4"/>
      <c r="KH525" s="4"/>
      <c r="KI525" s="4"/>
      <c r="KJ525" s="4"/>
      <c r="KK525" s="4"/>
      <c r="KL525" s="4"/>
      <c r="KM525" s="4"/>
      <c r="KN525" s="4"/>
      <c r="KO525" s="4"/>
      <c r="KP525" s="4"/>
      <c r="KQ525" s="4"/>
      <c r="KR525" s="4"/>
      <c r="KS525" s="4"/>
      <c r="KT525" s="4"/>
      <c r="KU525" s="4"/>
      <c r="KV525" s="4"/>
      <c r="KW525" s="4"/>
      <c r="KX525" s="4"/>
      <c r="KY525" s="4"/>
      <c r="KZ525" s="4"/>
      <c r="LA525" s="4"/>
      <c r="LB525" s="4"/>
      <c r="LC525" s="4"/>
      <c r="LD525" s="4"/>
      <c r="LE525" s="4"/>
      <c r="LF525" s="4"/>
      <c r="LG525" s="4"/>
      <c r="LH525" s="4"/>
      <c r="LI525" s="4"/>
      <c r="LJ525" s="4"/>
      <c r="LK525" s="4"/>
      <c r="LL525" s="4"/>
      <c r="LM525" s="4"/>
      <c r="LN525" s="4"/>
      <c r="LO525" s="4"/>
      <c r="LP525" s="4"/>
      <c r="LQ525" s="4"/>
      <c r="LR525" s="4"/>
      <c r="LS525" s="4"/>
      <c r="LT525" s="4"/>
      <c r="LU525" s="4"/>
      <c r="LV525" s="4"/>
      <c r="LW525" s="4"/>
      <c r="LX525" s="4"/>
      <c r="LY525" s="4"/>
      <c r="LZ525" s="4"/>
      <c r="MA525" s="4"/>
      <c r="MB525" s="4"/>
      <c r="MC525" s="4"/>
      <c r="MD525" s="4"/>
      <c r="ME525" s="4"/>
      <c r="MF525" s="4"/>
      <c r="MG525" s="4"/>
      <c r="MH525" s="4"/>
      <c r="MI525" s="4"/>
      <c r="MJ525" s="4"/>
      <c r="MK525" s="4"/>
      <c r="ML525" s="4"/>
      <c r="MM525" s="4"/>
      <c r="MN525" s="4"/>
      <c r="MO525" s="4"/>
      <c r="MP525" s="4"/>
      <c r="MQ525" s="4"/>
      <c r="MR525" s="4"/>
      <c r="MS525" s="4"/>
      <c r="MT525" s="4"/>
      <c r="MU525" s="4"/>
      <c r="MV525" s="4"/>
      <c r="MW525" s="4"/>
      <c r="MX525" s="4"/>
      <c r="MY525" s="4"/>
      <c r="MZ525" s="4"/>
      <c r="NA525" s="4"/>
      <c r="NB525" s="4"/>
      <c r="NC525" s="4"/>
      <c r="ND525" s="4"/>
      <c r="NE525" s="4"/>
      <c r="NF525" s="4"/>
      <c r="NG525" s="4"/>
      <c r="NH525" s="4"/>
      <c r="NI525" s="4"/>
      <c r="NJ525" s="4"/>
      <c r="NK525" s="4"/>
      <c r="NL525" s="4"/>
      <c r="NM525" s="4"/>
      <c r="NN525" s="4"/>
      <c r="NO525" s="4"/>
      <c r="NP525" s="4"/>
      <c r="NQ525" s="4"/>
      <c r="NR525" s="4"/>
      <c r="NS525" s="4"/>
      <c r="NT525" s="4"/>
      <c r="NU525" s="4"/>
      <c r="NV525" s="4"/>
      <c r="NW525" s="4"/>
      <c r="NX525" s="4"/>
      <c r="NY525" s="4"/>
      <c r="NZ525" s="4"/>
      <c r="OA525" s="4"/>
      <c r="OB525" s="4"/>
      <c r="OC525" s="4"/>
      <c r="OD525" s="4"/>
      <c r="OE525" s="4"/>
      <c r="OF525" s="4"/>
      <c r="OG525" s="4"/>
      <c r="OH525" s="4"/>
      <c r="OI525" s="4"/>
      <c r="OJ525" s="4"/>
      <c r="OK525" s="4"/>
      <c r="OL525" s="4"/>
      <c r="OM525" s="4"/>
      <c r="ON525" s="4"/>
      <c r="OO525" s="4"/>
      <c r="OP525" s="4"/>
      <c r="OQ525" s="4"/>
      <c r="OR525" s="4"/>
      <c r="OS525" s="4"/>
      <c r="OT525" s="4"/>
      <c r="OU525" s="4"/>
      <c r="OV525" s="4"/>
      <c r="OW525" s="4"/>
      <c r="OX525" s="4"/>
      <c r="OY525" s="4"/>
      <c r="OZ525" s="4"/>
      <c r="PA525" s="4"/>
      <c r="PB525" s="4"/>
      <c r="PC525" s="4"/>
      <c r="PD525" s="4"/>
      <c r="PE525" s="4"/>
      <c r="PF525" s="4"/>
      <c r="PG525" s="4"/>
      <c r="PH525" s="4"/>
      <c r="PI525" s="4"/>
      <c r="PJ525" s="4"/>
      <c r="PK525" s="4"/>
      <c r="PL525" s="4"/>
      <c r="PM525" s="4"/>
      <c r="PN525" s="4"/>
      <c r="PO525" s="4"/>
      <c r="PP525" s="4"/>
      <c r="PQ525" s="4"/>
      <c r="PR525" s="4"/>
      <c r="PS525" s="4"/>
      <c r="PT525" s="4"/>
      <c r="PU525" s="4"/>
      <c r="PV525" s="4"/>
      <c r="PW525" s="4"/>
      <c r="PX525" s="4"/>
      <c r="PY525" s="4"/>
      <c r="PZ525" s="4"/>
      <c r="QA525" s="4"/>
      <c r="QB525" s="4"/>
      <c r="QC525" s="4"/>
      <c r="QD525" s="4"/>
      <c r="QE525" s="4"/>
      <c r="QF525" s="4"/>
      <c r="QG525" s="4"/>
      <c r="QH525" s="4"/>
      <c r="QI525" s="4"/>
      <c r="QJ525" s="4"/>
      <c r="QK525" s="4"/>
      <c r="QL525" s="4"/>
      <c r="QM525" s="4"/>
      <c r="QN525" s="4"/>
      <c r="QO525" s="4"/>
      <c r="QP525" s="4"/>
      <c r="QQ525" s="4"/>
      <c r="QR525" s="4"/>
      <c r="QS525" s="4"/>
      <c r="QT525" s="4"/>
      <c r="QU525" s="4"/>
      <c r="QV525" s="4"/>
      <c r="QW525" s="4"/>
      <c r="QX525" s="4"/>
      <c r="QY525" s="4"/>
      <c r="QZ525" s="4"/>
      <c r="RA525" s="4"/>
      <c r="RB525" s="4"/>
      <c r="RC525" s="4"/>
      <c r="RD525" s="4"/>
      <c r="RE525" s="4"/>
      <c r="RF525" s="4"/>
      <c r="RG525" s="4"/>
      <c r="RH525" s="4"/>
      <c r="RI525" s="4"/>
      <c r="RJ525" s="4"/>
      <c r="RK525" s="4"/>
    </row>
    <row r="526" ht="13.75" spans="1:479">
      <c r="A526" s="88" t="s">
        <v>12485</v>
      </c>
      <c r="B526" s="88" t="s">
        <v>5818</v>
      </c>
      <c r="C526" s="88" t="s">
        <v>8801</v>
      </c>
      <c r="D526" s="169" t="s">
        <v>494</v>
      </c>
      <c r="E526" s="88">
        <v>2</v>
      </c>
      <c r="F526" s="88">
        <v>220</v>
      </c>
      <c r="G526" s="170">
        <f t="shared" si="8"/>
        <v>440</v>
      </c>
      <c r="H526" s="91"/>
      <c r="I526" s="92"/>
      <c r="J526" s="92">
        <v>42</v>
      </c>
      <c r="K526" s="92">
        <v>30</v>
      </c>
      <c r="L526" s="92">
        <v>45</v>
      </c>
      <c r="M526" s="93"/>
      <c r="N526" s="94"/>
      <c r="O526" s="95"/>
      <c r="P526" s="95"/>
      <c r="Q526" s="95"/>
      <c r="R526" s="97"/>
      <c r="S526" s="91"/>
      <c r="T526" s="92">
        <v>46</v>
      </c>
      <c r="U526" s="113"/>
      <c r="V526" s="92"/>
      <c r="W526" s="92"/>
      <c r="X526" s="93"/>
      <c r="Y526" s="91"/>
      <c r="Z526" s="113"/>
      <c r="AA526" s="113"/>
      <c r="AB526" s="92"/>
      <c r="AC526" s="92"/>
      <c r="AD526" s="93"/>
      <c r="AE526" s="176"/>
      <c r="AF526" s="176"/>
      <c r="AG526" s="176"/>
      <c r="AH526" s="176"/>
      <c r="AI526" s="176"/>
      <c r="AJ526" s="176"/>
      <c r="AK526" s="176"/>
      <c r="AL526" s="91"/>
      <c r="AM526" s="91"/>
      <c r="AN526" s="91"/>
      <c r="AO526" s="91"/>
      <c r="AP526" s="91"/>
      <c r="AQ526" s="91"/>
      <c r="AR526" s="176"/>
      <c r="AS526" s="159"/>
      <c r="AT526" s="159"/>
      <c r="AU526" s="159"/>
      <c r="AV526" s="160"/>
      <c r="AW526" s="160"/>
      <c r="AX526" s="161"/>
      <c r="AY526" s="97"/>
      <c r="AZ526" s="97"/>
      <c r="BA526" s="97"/>
      <c r="BB526" s="97"/>
      <c r="BC526" s="98" t="s">
        <v>12282</v>
      </c>
      <c r="BD526" s="99" t="s">
        <v>12281</v>
      </c>
      <c r="BE526" s="99" t="s">
        <v>12300</v>
      </c>
      <c r="BF526" s="100"/>
      <c r="BG526" s="111" t="s">
        <v>12272</v>
      </c>
      <c r="BH526" s="100"/>
      <c r="BI526" s="100"/>
      <c r="BJ526" s="98"/>
      <c r="BK526" s="101" t="s">
        <v>1511</v>
      </c>
      <c r="BL526" s="102"/>
      <c r="BM526" s="256" t="s">
        <v>20</v>
      </c>
      <c r="BN526" s="256"/>
      <c r="BO526" s="4"/>
      <c r="BP526" s="4"/>
      <c r="BQ526" s="4"/>
      <c r="BR526" s="4"/>
      <c r="BS526" s="4"/>
      <c r="BT526" s="98"/>
      <c r="BU526" s="98"/>
      <c r="BV526" s="98"/>
      <c r="BW526" s="98"/>
      <c r="BX526" s="98"/>
      <c r="BY526" s="4"/>
      <c r="BZ526" s="4"/>
      <c r="CA526" s="4"/>
      <c r="CB526" s="4" t="s">
        <v>1511</v>
      </c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  <c r="IY526" s="4"/>
      <c r="IZ526" s="4"/>
      <c r="JA526" s="4"/>
      <c r="JB526" s="4"/>
      <c r="JC526" s="4"/>
      <c r="JD526" s="4"/>
      <c r="JE526" s="4"/>
      <c r="JF526" s="4"/>
      <c r="JG526" s="4"/>
      <c r="JH526" s="4"/>
      <c r="JI526" s="4"/>
      <c r="JJ526" s="4"/>
      <c r="JK526" s="4"/>
      <c r="JL526" s="4"/>
      <c r="JM526" s="4"/>
      <c r="JN526" s="4"/>
      <c r="JO526" s="4"/>
      <c r="JP526" s="4"/>
      <c r="JQ526" s="4"/>
      <c r="JR526" s="4"/>
      <c r="JS526" s="4"/>
      <c r="JT526" s="4"/>
      <c r="JU526" s="4"/>
      <c r="JV526" s="4"/>
      <c r="JW526" s="4"/>
      <c r="JX526" s="4"/>
      <c r="JY526" s="4"/>
      <c r="JZ526" s="4"/>
      <c r="KA526" s="4"/>
      <c r="KB526" s="4"/>
      <c r="KC526" s="4"/>
      <c r="KD526" s="4"/>
      <c r="KE526" s="4"/>
      <c r="KF526" s="4"/>
      <c r="KG526" s="4"/>
      <c r="KH526" s="4"/>
      <c r="KI526" s="4"/>
      <c r="KJ526" s="4"/>
      <c r="KK526" s="4"/>
      <c r="KL526" s="4"/>
      <c r="KM526" s="4"/>
      <c r="KN526" s="4"/>
      <c r="KO526" s="4"/>
      <c r="KP526" s="4"/>
      <c r="KQ526" s="4"/>
      <c r="KR526" s="4"/>
      <c r="KS526" s="4"/>
      <c r="KT526" s="4"/>
      <c r="KU526" s="4"/>
      <c r="KV526" s="4"/>
      <c r="KW526" s="4"/>
      <c r="KX526" s="4"/>
      <c r="KY526" s="4"/>
      <c r="KZ526" s="4"/>
      <c r="LA526" s="4"/>
      <c r="LB526" s="4"/>
      <c r="LC526" s="4"/>
      <c r="LD526" s="4"/>
      <c r="LE526" s="4"/>
      <c r="LF526" s="4"/>
      <c r="LG526" s="4"/>
      <c r="LH526" s="4"/>
      <c r="LI526" s="4"/>
      <c r="LJ526" s="4"/>
      <c r="LK526" s="4"/>
      <c r="LL526" s="4"/>
      <c r="LM526" s="4"/>
      <c r="LN526" s="4"/>
      <c r="LO526" s="4"/>
      <c r="LP526" s="4"/>
      <c r="LQ526" s="4"/>
      <c r="LR526" s="4"/>
      <c r="LS526" s="4"/>
      <c r="LT526" s="4"/>
      <c r="LU526" s="4"/>
      <c r="LV526" s="4"/>
      <c r="LW526" s="4"/>
      <c r="LX526" s="4"/>
      <c r="LY526" s="4"/>
      <c r="LZ526" s="4"/>
      <c r="MA526" s="4"/>
      <c r="MB526" s="4"/>
      <c r="MC526" s="4"/>
      <c r="MD526" s="4"/>
      <c r="ME526" s="4"/>
      <c r="MF526" s="4"/>
      <c r="MG526" s="4"/>
      <c r="MH526" s="4"/>
      <c r="MI526" s="4"/>
      <c r="MJ526" s="4"/>
      <c r="MK526" s="4"/>
      <c r="ML526" s="4"/>
      <c r="MM526" s="4"/>
      <c r="MN526" s="4"/>
      <c r="MO526" s="4"/>
      <c r="MP526" s="4"/>
      <c r="MQ526" s="4"/>
      <c r="MR526" s="4"/>
      <c r="MS526" s="4"/>
      <c r="MT526" s="4"/>
      <c r="MU526" s="4"/>
      <c r="MV526" s="4"/>
      <c r="MW526" s="4"/>
      <c r="MX526" s="4"/>
      <c r="MY526" s="4"/>
      <c r="MZ526" s="4"/>
      <c r="NA526" s="4"/>
      <c r="NB526" s="4"/>
      <c r="NC526" s="4"/>
      <c r="ND526" s="4"/>
      <c r="NE526" s="4"/>
      <c r="NF526" s="4"/>
      <c r="NG526" s="4"/>
      <c r="NH526" s="4"/>
      <c r="NI526" s="4"/>
      <c r="NJ526" s="4"/>
      <c r="NK526" s="4"/>
      <c r="NL526" s="4"/>
      <c r="NM526" s="4"/>
      <c r="NN526" s="4"/>
      <c r="NO526" s="4"/>
      <c r="NP526" s="4"/>
      <c r="NQ526" s="4"/>
      <c r="NR526" s="4"/>
      <c r="NS526" s="4"/>
      <c r="NT526" s="4"/>
      <c r="NU526" s="4"/>
      <c r="NV526" s="4"/>
      <c r="NW526" s="4"/>
      <c r="NX526" s="4"/>
      <c r="NY526" s="4"/>
      <c r="NZ526" s="4"/>
      <c r="OA526" s="4"/>
      <c r="OB526" s="4"/>
      <c r="OC526" s="4"/>
      <c r="OD526" s="4"/>
      <c r="OE526" s="4"/>
      <c r="OF526" s="4"/>
      <c r="OG526" s="4"/>
      <c r="OH526" s="4"/>
      <c r="OI526" s="4"/>
      <c r="OJ526" s="4"/>
      <c r="OK526" s="4"/>
      <c r="OL526" s="4"/>
      <c r="OM526" s="4"/>
      <c r="ON526" s="4"/>
      <c r="OO526" s="4"/>
      <c r="OP526" s="4"/>
      <c r="OQ526" s="4"/>
      <c r="OR526" s="4"/>
      <c r="OS526" s="4"/>
      <c r="OT526" s="4"/>
      <c r="OU526" s="4"/>
      <c r="OV526" s="4"/>
      <c r="OW526" s="4"/>
      <c r="OX526" s="4"/>
      <c r="OY526" s="4"/>
      <c r="OZ526" s="4"/>
      <c r="PA526" s="4"/>
      <c r="PB526" s="4"/>
      <c r="PC526" s="4"/>
      <c r="PD526" s="4"/>
      <c r="PE526" s="4"/>
      <c r="PF526" s="4"/>
      <c r="PG526" s="4"/>
      <c r="PH526" s="4"/>
      <c r="PI526" s="4"/>
      <c r="PJ526" s="4"/>
      <c r="PK526" s="4"/>
      <c r="PL526" s="4"/>
      <c r="PM526" s="4"/>
      <c r="PN526" s="4"/>
      <c r="PO526" s="4"/>
      <c r="PP526" s="4"/>
      <c r="PQ526" s="4"/>
      <c r="PR526" s="4"/>
      <c r="PS526" s="4"/>
      <c r="PT526" s="4"/>
      <c r="PU526" s="4"/>
      <c r="PV526" s="4"/>
      <c r="PW526" s="4"/>
      <c r="PX526" s="4"/>
      <c r="PY526" s="4"/>
      <c r="PZ526" s="4"/>
      <c r="QA526" s="4"/>
      <c r="QB526" s="4"/>
      <c r="QC526" s="4"/>
      <c r="QD526" s="4"/>
      <c r="QE526" s="4"/>
      <c r="QF526" s="4"/>
      <c r="QG526" s="4"/>
      <c r="QH526" s="4"/>
      <c r="QI526" s="4"/>
      <c r="QJ526" s="4"/>
      <c r="QK526" s="4"/>
      <c r="QL526" s="4"/>
      <c r="QM526" s="4"/>
      <c r="QN526" s="4"/>
      <c r="QO526" s="4"/>
      <c r="QP526" s="4"/>
      <c r="QQ526" s="4"/>
      <c r="QR526" s="4"/>
      <c r="QS526" s="4"/>
      <c r="QT526" s="4"/>
      <c r="QU526" s="4"/>
      <c r="QV526" s="4"/>
      <c r="QW526" s="4"/>
      <c r="QX526" s="4"/>
      <c r="QY526" s="4"/>
      <c r="QZ526" s="4"/>
      <c r="RA526" s="4"/>
      <c r="RB526" s="4"/>
      <c r="RC526" s="4"/>
      <c r="RD526" s="4"/>
      <c r="RE526" s="4"/>
      <c r="RF526" s="4"/>
      <c r="RG526" s="4"/>
      <c r="RH526" s="4"/>
      <c r="RI526" s="4"/>
      <c r="RJ526" s="4"/>
      <c r="RK526" s="4"/>
    </row>
    <row r="527" ht="13.75" spans="1:479">
      <c r="A527" s="88" t="s">
        <v>12486</v>
      </c>
      <c r="B527" s="88" t="s">
        <v>4350</v>
      </c>
      <c r="C527" s="88" t="s">
        <v>8816</v>
      </c>
      <c r="D527" s="89" t="s">
        <v>12266</v>
      </c>
      <c r="E527" s="90">
        <v>4</v>
      </c>
      <c r="F527" s="90">
        <v>83</v>
      </c>
      <c r="G527" s="90">
        <f t="shared" si="8"/>
        <v>332</v>
      </c>
      <c r="H527" s="94"/>
      <c r="I527" s="95"/>
      <c r="J527" s="95"/>
      <c r="K527" s="95"/>
      <c r="L527" s="95"/>
      <c r="M527" s="97"/>
      <c r="N527" s="91"/>
      <c r="O527" s="92"/>
      <c r="P527" s="92"/>
      <c r="Q527" s="92"/>
      <c r="R527" s="93"/>
      <c r="S527" s="94"/>
      <c r="T527" s="95"/>
      <c r="U527" s="96"/>
      <c r="V527" s="95"/>
      <c r="W527" s="95"/>
      <c r="X527" s="97"/>
      <c r="Y527" s="91"/>
      <c r="Z527" s="113"/>
      <c r="AA527" s="113"/>
      <c r="AB527" s="92"/>
      <c r="AC527" s="92"/>
      <c r="AD527" s="93"/>
      <c r="AE527" s="94"/>
      <c r="AF527" s="94"/>
      <c r="AG527" s="94"/>
      <c r="AH527" s="94"/>
      <c r="AI527" s="94"/>
      <c r="AJ527" s="94"/>
      <c r="AK527" s="94"/>
      <c r="AL527" s="91"/>
      <c r="AM527" s="91"/>
      <c r="AN527" s="91">
        <v>28</v>
      </c>
      <c r="AO527" s="91">
        <v>39</v>
      </c>
      <c r="AP527" s="91">
        <v>6</v>
      </c>
      <c r="AQ527" s="91"/>
      <c r="AR527" s="94"/>
      <c r="AS527" s="96"/>
      <c r="AT527" s="96"/>
      <c r="AU527" s="96"/>
      <c r="AV527" s="95"/>
      <c r="AW527" s="95"/>
      <c r="AX527" s="97"/>
      <c r="AY527" s="97"/>
      <c r="AZ527" s="97"/>
      <c r="BA527" s="97"/>
      <c r="BB527" s="97"/>
      <c r="BC527" s="99" t="s">
        <v>12298</v>
      </c>
      <c r="BD527" s="99" t="s">
        <v>12280</v>
      </c>
      <c r="BE527" s="99"/>
      <c r="BF527" s="100"/>
      <c r="BG527" s="100"/>
      <c r="BH527" s="111" t="s">
        <v>12272</v>
      </c>
      <c r="BI527" s="100"/>
      <c r="BJ527" s="99"/>
      <c r="BK527" s="112" t="s">
        <v>12487</v>
      </c>
      <c r="BL527" s="102"/>
      <c r="BM527" s="99"/>
      <c r="BN527" s="99"/>
      <c r="BT527" s="99"/>
      <c r="BU527" s="99"/>
      <c r="BV527" s="99"/>
      <c r="BW527" s="99"/>
      <c r="BX527" s="99"/>
      <c r="CB527" s="13" t="s">
        <v>1511</v>
      </c>
    </row>
    <row r="528" ht="13.75" spans="1:479">
      <c r="A528" s="88" t="s">
        <v>12486</v>
      </c>
      <c r="B528" s="88" t="s">
        <v>4350</v>
      </c>
      <c r="C528" s="88" t="s">
        <v>8816</v>
      </c>
      <c r="D528" s="89" t="s">
        <v>494</v>
      </c>
      <c r="E528" s="90">
        <v>4</v>
      </c>
      <c r="F528" s="90">
        <v>58</v>
      </c>
      <c r="G528" s="90">
        <f t="shared" si="8"/>
        <v>232</v>
      </c>
      <c r="H528" s="94"/>
      <c r="I528" s="95"/>
      <c r="J528" s="95"/>
      <c r="K528" s="95"/>
      <c r="L528" s="95"/>
      <c r="M528" s="97"/>
      <c r="N528" s="91"/>
      <c r="O528" s="92"/>
      <c r="P528" s="92"/>
      <c r="Q528" s="92"/>
      <c r="R528" s="93"/>
      <c r="S528" s="94"/>
      <c r="T528" s="95"/>
      <c r="U528" s="96"/>
      <c r="V528" s="95"/>
      <c r="W528" s="95"/>
      <c r="X528" s="97"/>
      <c r="Y528" s="91"/>
      <c r="Z528" s="113"/>
      <c r="AA528" s="113"/>
      <c r="AB528" s="92"/>
      <c r="AC528" s="92"/>
      <c r="AD528" s="93"/>
      <c r="AE528" s="94"/>
      <c r="AF528" s="94"/>
      <c r="AG528" s="94"/>
      <c r="AH528" s="94"/>
      <c r="AI528" s="94"/>
      <c r="AJ528" s="94"/>
      <c r="AK528" s="94"/>
      <c r="AL528" s="91"/>
      <c r="AM528" s="91"/>
      <c r="AN528" s="91">
        <v>24</v>
      </c>
      <c r="AO528" s="91">
        <v>22</v>
      </c>
      <c r="AP528" s="91">
        <v>87</v>
      </c>
      <c r="AQ528" s="91"/>
      <c r="AR528" s="94"/>
      <c r="AS528" s="96"/>
      <c r="AT528" s="96"/>
      <c r="AU528" s="96"/>
      <c r="AV528" s="95"/>
      <c r="AW528" s="95"/>
      <c r="AX528" s="97"/>
      <c r="AY528" s="97"/>
      <c r="AZ528" s="97"/>
      <c r="BA528" s="97"/>
      <c r="BB528" s="97"/>
      <c r="BC528" s="99" t="s">
        <v>12301</v>
      </c>
      <c r="BD528" s="99" t="s">
        <v>12282</v>
      </c>
      <c r="BE528" s="99"/>
      <c r="BF528" s="100"/>
      <c r="BG528" s="100"/>
      <c r="BH528" s="111" t="s">
        <v>12272</v>
      </c>
      <c r="BI528" s="111" t="s">
        <v>12272</v>
      </c>
      <c r="BJ528" s="99"/>
      <c r="BK528" s="112" t="s">
        <v>1511</v>
      </c>
      <c r="BL528" s="102"/>
      <c r="BM528" s="99"/>
      <c r="BN528" s="99"/>
      <c r="BT528" s="99"/>
      <c r="BU528" s="99"/>
      <c r="BV528" s="99"/>
      <c r="BW528" s="99"/>
      <c r="BX528" s="99"/>
      <c r="CB528" s="13" t="s">
        <v>1511</v>
      </c>
    </row>
    <row r="529" ht="13.75" spans="1:80">
      <c r="A529" s="88" t="s">
        <v>12486</v>
      </c>
      <c r="B529" s="88" t="s">
        <v>4350</v>
      </c>
      <c r="C529" s="88" t="s">
        <v>10739</v>
      </c>
      <c r="D529" s="89" t="s">
        <v>12266</v>
      </c>
      <c r="E529" s="90">
        <v>4</v>
      </c>
      <c r="F529" s="90">
        <v>95</v>
      </c>
      <c r="G529" s="90">
        <f t="shared" si="8"/>
        <v>380</v>
      </c>
      <c r="H529" s="94"/>
      <c r="I529" s="95"/>
      <c r="J529" s="95"/>
      <c r="K529" s="95"/>
      <c r="L529" s="95"/>
      <c r="M529" s="97"/>
      <c r="N529" s="91"/>
      <c r="O529" s="92">
        <v>32</v>
      </c>
      <c r="P529" s="92">
        <v>33</v>
      </c>
      <c r="Q529" s="92">
        <v>10</v>
      </c>
      <c r="R529" s="93"/>
      <c r="S529" s="94"/>
      <c r="T529" s="95"/>
      <c r="U529" s="96"/>
      <c r="V529" s="95"/>
      <c r="W529" s="95"/>
      <c r="X529" s="97"/>
      <c r="Y529" s="91"/>
      <c r="Z529" s="113"/>
      <c r="AA529" s="113">
        <v>27</v>
      </c>
      <c r="AB529" s="92">
        <v>24</v>
      </c>
      <c r="AC529" s="92">
        <v>11</v>
      </c>
      <c r="AD529" s="93">
        <v>38</v>
      </c>
      <c r="AE529" s="94"/>
      <c r="AF529" s="94"/>
      <c r="AG529" s="94"/>
      <c r="AH529" s="94"/>
      <c r="AI529" s="94"/>
      <c r="AJ529" s="94"/>
      <c r="AK529" s="94"/>
      <c r="AL529" s="91"/>
      <c r="AM529" s="91"/>
      <c r="AN529" s="91"/>
      <c r="AO529" s="91"/>
      <c r="AP529" s="91"/>
      <c r="AQ529" s="91"/>
      <c r="AR529" s="94"/>
      <c r="AS529" s="96"/>
      <c r="AT529" s="96"/>
      <c r="AU529" s="96"/>
      <c r="AV529" s="95"/>
      <c r="AW529" s="95"/>
      <c r="AX529" s="97"/>
      <c r="AY529" s="97"/>
      <c r="AZ529" s="97"/>
      <c r="BA529" s="97"/>
      <c r="BB529" s="97"/>
      <c r="BC529" s="99" t="s">
        <v>12298</v>
      </c>
      <c r="BD529" s="99" t="s">
        <v>12280</v>
      </c>
      <c r="BE529" s="99"/>
      <c r="BF529" s="100"/>
      <c r="BG529" s="100"/>
      <c r="BH529" s="111" t="s">
        <v>12272</v>
      </c>
      <c r="BI529" s="100"/>
      <c r="BJ529" s="99"/>
      <c r="BK529" s="112" t="s">
        <v>12487</v>
      </c>
      <c r="BL529" s="102"/>
      <c r="BM529" s="99"/>
      <c r="BN529" s="99"/>
      <c r="BT529" s="99"/>
      <c r="BU529" s="99"/>
      <c r="BV529" s="99"/>
      <c r="BW529" s="99"/>
      <c r="BX529" s="99"/>
      <c r="CB529" s="13" t="s">
        <v>1511</v>
      </c>
    </row>
    <row r="530" ht="13.75" spans="1:80">
      <c r="A530" s="88" t="s">
        <v>12486</v>
      </c>
      <c r="B530" s="88" t="s">
        <v>4350</v>
      </c>
      <c r="C530" s="88" t="s">
        <v>10739</v>
      </c>
      <c r="D530" s="89" t="s">
        <v>494</v>
      </c>
      <c r="E530" s="90">
        <v>4</v>
      </c>
      <c r="F530" s="90">
        <v>70</v>
      </c>
      <c r="G530" s="90">
        <f t="shared" si="8"/>
        <v>280</v>
      </c>
      <c r="H530" s="94"/>
      <c r="I530" s="95"/>
      <c r="J530" s="95"/>
      <c r="K530" s="95"/>
      <c r="L530" s="95"/>
      <c r="M530" s="97"/>
      <c r="N530" s="91"/>
      <c r="O530" s="92">
        <v>28</v>
      </c>
      <c r="P530" s="92">
        <v>30</v>
      </c>
      <c r="Q530" s="92">
        <v>40</v>
      </c>
      <c r="R530" s="93"/>
      <c r="S530" s="94"/>
      <c r="T530" s="95"/>
      <c r="U530" s="257"/>
      <c r="V530" s="258"/>
      <c r="W530" s="258"/>
      <c r="X530" s="97"/>
      <c r="Y530" s="91"/>
      <c r="Z530" s="113"/>
      <c r="AA530" s="136">
        <v>34</v>
      </c>
      <c r="AB530" s="137">
        <v>20</v>
      </c>
      <c r="AC530" s="137">
        <v>50</v>
      </c>
      <c r="AD530" s="93"/>
      <c r="AE530" s="94"/>
      <c r="AF530" s="94"/>
      <c r="AG530" s="94"/>
      <c r="AH530" s="94"/>
      <c r="AI530" s="94"/>
      <c r="AJ530" s="94"/>
      <c r="AK530" s="94"/>
      <c r="AL530" s="91"/>
      <c r="AM530" s="91"/>
      <c r="AN530" s="91"/>
      <c r="AO530" s="91"/>
      <c r="AP530" s="91"/>
      <c r="AQ530" s="91"/>
      <c r="AR530" s="94"/>
      <c r="AS530" s="96"/>
      <c r="AT530" s="96"/>
      <c r="AU530" s="96"/>
      <c r="AV530" s="95"/>
      <c r="AW530" s="95"/>
      <c r="AX530" s="97"/>
      <c r="AY530" s="97"/>
      <c r="AZ530" s="97"/>
      <c r="BA530" s="97"/>
      <c r="BB530" s="97"/>
      <c r="BC530" s="99" t="s">
        <v>12301</v>
      </c>
      <c r="BD530" s="99" t="s">
        <v>12282</v>
      </c>
      <c r="BE530" s="99"/>
      <c r="BF530" s="100"/>
      <c r="BG530" s="100"/>
      <c r="BH530" s="111" t="s">
        <v>12272</v>
      </c>
      <c r="BI530" s="111" t="s">
        <v>12272</v>
      </c>
      <c r="BJ530" s="99"/>
      <c r="BK530" s="112" t="s">
        <v>1511</v>
      </c>
      <c r="BL530" s="102"/>
      <c r="BM530" s="99"/>
      <c r="BN530" s="99"/>
      <c r="BT530" s="99"/>
      <c r="BU530" s="99"/>
      <c r="BV530" s="99"/>
      <c r="BW530" s="99"/>
      <c r="BX530" s="99"/>
      <c r="CB530" s="13" t="s">
        <v>1511</v>
      </c>
    </row>
    <row r="531" ht="13.75" spans="1:80">
      <c r="A531" s="88" t="s">
        <v>12488</v>
      </c>
      <c r="B531" s="88" t="s">
        <v>7865</v>
      </c>
      <c r="C531" s="88" t="s">
        <v>7864</v>
      </c>
      <c r="D531" s="89" t="s">
        <v>12266</v>
      </c>
      <c r="E531" s="259">
        <v>4</v>
      </c>
      <c r="F531" s="90">
        <v>196</v>
      </c>
      <c r="G531" s="90">
        <f t="shared" si="8"/>
        <v>784</v>
      </c>
      <c r="H531" s="91"/>
      <c r="I531" s="92"/>
      <c r="J531" s="92">
        <v>43</v>
      </c>
      <c r="K531" s="92">
        <v>43</v>
      </c>
      <c r="L531" s="92">
        <v>55</v>
      </c>
      <c r="M531" s="93"/>
      <c r="N531" s="94"/>
      <c r="O531" s="95"/>
      <c r="P531" s="95"/>
      <c r="Q531" s="95"/>
      <c r="R531" s="97"/>
      <c r="S531" s="94"/>
      <c r="T531" s="95"/>
      <c r="U531" s="96"/>
      <c r="V531" s="95"/>
      <c r="W531" s="95"/>
      <c r="X531" s="97"/>
      <c r="Y531" s="91"/>
      <c r="Z531" s="113"/>
      <c r="AA531" s="113">
        <v>49</v>
      </c>
      <c r="AB531" s="92">
        <v>50</v>
      </c>
      <c r="AC531" s="92">
        <v>46</v>
      </c>
      <c r="AD531" s="93"/>
      <c r="AE531" s="91"/>
      <c r="AF531" s="91"/>
      <c r="AG531" s="91"/>
      <c r="AH531" s="91"/>
      <c r="AI531" s="91"/>
      <c r="AJ531" s="91"/>
      <c r="AK531" s="91"/>
      <c r="AL531" s="94"/>
      <c r="AM531" s="94"/>
      <c r="AN531" s="94"/>
      <c r="AO531" s="94"/>
      <c r="AP531" s="94"/>
      <c r="AQ531" s="94"/>
      <c r="AR531" s="94"/>
      <c r="AS531" s="96"/>
      <c r="AT531" s="96"/>
      <c r="AU531" s="96"/>
      <c r="AV531" s="95"/>
      <c r="AW531" s="95"/>
      <c r="AX531" s="97"/>
      <c r="AY531" s="97"/>
      <c r="AZ531" s="97"/>
      <c r="BA531" s="97"/>
      <c r="BB531" s="97"/>
      <c r="BC531" s="99" t="s">
        <v>12349</v>
      </c>
      <c r="BD531" s="99" t="s">
        <v>12297</v>
      </c>
      <c r="BE531" s="99" t="s">
        <v>12280</v>
      </c>
      <c r="BF531" s="100"/>
      <c r="BG531" s="111" t="s">
        <v>12272</v>
      </c>
      <c r="BH531" s="111" t="s">
        <v>12272</v>
      </c>
      <c r="BI531" s="100"/>
      <c r="BJ531" s="99"/>
      <c r="BK531" s="112" t="s">
        <v>1511</v>
      </c>
      <c r="BL531" s="102"/>
      <c r="BM531" s="99"/>
      <c r="BN531" s="99"/>
      <c r="BT531" s="99"/>
      <c r="BU531" s="99"/>
      <c r="BV531" s="99"/>
      <c r="BW531" s="99"/>
      <c r="BX531" s="99"/>
      <c r="CB531" s="4" t="s">
        <v>1511</v>
      </c>
    </row>
    <row r="532" ht="13.75" spans="1:80">
      <c r="A532" s="88" t="s">
        <v>12488</v>
      </c>
      <c r="B532" s="88" t="s">
        <v>7865</v>
      </c>
      <c r="C532" s="88" t="s">
        <v>7864</v>
      </c>
      <c r="D532" s="89" t="s">
        <v>494</v>
      </c>
      <c r="E532" s="259">
        <v>4</v>
      </c>
      <c r="F532" s="90">
        <v>147</v>
      </c>
      <c r="G532" s="90">
        <f t="shared" si="8"/>
        <v>588</v>
      </c>
      <c r="H532" s="91"/>
      <c r="I532" s="92"/>
      <c r="J532" s="92">
        <v>33</v>
      </c>
      <c r="K532" s="92">
        <v>33</v>
      </c>
      <c r="L532" s="92">
        <v>45</v>
      </c>
      <c r="M532" s="93"/>
      <c r="N532" s="94"/>
      <c r="O532" s="95"/>
      <c r="P532" s="95"/>
      <c r="Q532" s="95"/>
      <c r="R532" s="97"/>
      <c r="S532" s="94"/>
      <c r="T532" s="95"/>
      <c r="U532" s="96"/>
      <c r="V532" s="95"/>
      <c r="W532" s="95"/>
      <c r="X532" s="97"/>
      <c r="Y532" s="91"/>
      <c r="Z532" s="113"/>
      <c r="AA532" s="113">
        <v>31</v>
      </c>
      <c r="AB532" s="92">
        <v>50</v>
      </c>
      <c r="AC532" s="92">
        <v>60</v>
      </c>
      <c r="AD532" s="93"/>
      <c r="AE532" s="91"/>
      <c r="AF532" s="91"/>
      <c r="AG532" s="91"/>
      <c r="AH532" s="91"/>
      <c r="AI532" s="91"/>
      <c r="AJ532" s="91"/>
      <c r="AK532" s="91"/>
      <c r="AL532" s="94"/>
      <c r="AM532" s="94"/>
      <c r="AN532" s="94"/>
      <c r="AO532" s="94"/>
      <c r="AP532" s="94"/>
      <c r="AQ532" s="94"/>
      <c r="AR532" s="94"/>
      <c r="AS532" s="96"/>
      <c r="AT532" s="96"/>
      <c r="AU532" s="96"/>
      <c r="AV532" s="95"/>
      <c r="AW532" s="95"/>
      <c r="AX532" s="97"/>
      <c r="AY532" s="97"/>
      <c r="AZ532" s="97"/>
      <c r="BA532" s="97"/>
      <c r="BB532" s="97"/>
      <c r="BC532" s="99" t="s">
        <v>12350</v>
      </c>
      <c r="BD532" s="99" t="s">
        <v>12300</v>
      </c>
      <c r="BE532" s="99" t="s">
        <v>12282</v>
      </c>
      <c r="BF532" s="100"/>
      <c r="BG532" s="111" t="s">
        <v>12272</v>
      </c>
      <c r="BH532" s="111" t="s">
        <v>12272</v>
      </c>
      <c r="BI532" s="100"/>
      <c r="BJ532" s="99"/>
      <c r="BK532" s="112" t="s">
        <v>1511</v>
      </c>
      <c r="BL532" s="102"/>
      <c r="BM532" s="99"/>
      <c r="BN532" s="99"/>
      <c r="BT532" s="99"/>
      <c r="BU532" s="99"/>
      <c r="BV532" s="99"/>
      <c r="BW532" s="99"/>
      <c r="BX532" s="99"/>
      <c r="CB532" s="4" t="s">
        <v>1511</v>
      </c>
    </row>
    <row r="533" ht="13.75" spans="1:80">
      <c r="A533" s="88" t="s">
        <v>12489</v>
      </c>
      <c r="B533" s="88" t="s">
        <v>2643</v>
      </c>
      <c r="C533" s="88" t="s">
        <v>2642</v>
      </c>
      <c r="D533" s="89" t="s">
        <v>12266</v>
      </c>
      <c r="E533" s="90">
        <v>4</v>
      </c>
      <c r="F533" s="90">
        <v>135</v>
      </c>
      <c r="G533" s="90">
        <f t="shared" si="8"/>
        <v>540</v>
      </c>
      <c r="H533" s="91"/>
      <c r="I533" s="92"/>
      <c r="J533" s="92"/>
      <c r="K533" s="92"/>
      <c r="L533" s="92"/>
      <c r="M533" s="93"/>
      <c r="N533" s="91"/>
      <c r="O533" s="92"/>
      <c r="P533" s="92"/>
      <c r="Q533" s="92"/>
      <c r="R533" s="93"/>
      <c r="S533" s="91"/>
      <c r="T533" s="92"/>
      <c r="U533" s="113"/>
      <c r="V533" s="92"/>
      <c r="W533" s="92"/>
      <c r="X533" s="93"/>
      <c r="Y533" s="94"/>
      <c r="Z533" s="96"/>
      <c r="AA533" s="96"/>
      <c r="AB533" s="95"/>
      <c r="AC533" s="95"/>
      <c r="AD533" s="97"/>
      <c r="AE533" s="176"/>
      <c r="AF533" s="176"/>
      <c r="AG533" s="176"/>
      <c r="AH533" s="176"/>
      <c r="AI533" s="176"/>
      <c r="AJ533" s="176"/>
      <c r="AK533" s="176"/>
      <c r="AL533" s="94"/>
      <c r="AM533" s="94"/>
      <c r="AN533" s="94"/>
      <c r="AO533" s="94"/>
      <c r="AP533" s="94"/>
      <c r="AQ533" s="94"/>
      <c r="AR533" s="94"/>
      <c r="AS533" s="96"/>
      <c r="AT533" s="96"/>
      <c r="AU533" s="96"/>
      <c r="AV533" s="95"/>
      <c r="AW533" s="95"/>
      <c r="AX533" s="97"/>
      <c r="AY533" s="97"/>
      <c r="AZ533" s="97"/>
      <c r="BA533" s="97"/>
      <c r="BB533" s="97"/>
      <c r="BC533" s="99" t="s">
        <v>12297</v>
      </c>
      <c r="BD533" s="99" t="s">
        <v>12298</v>
      </c>
      <c r="BE533" s="99" t="s">
        <v>12279</v>
      </c>
      <c r="BF533" s="100"/>
      <c r="BG533" s="100"/>
      <c r="BH533" s="111" t="s">
        <v>12272</v>
      </c>
      <c r="BI533" s="100"/>
      <c r="BJ533" s="99"/>
      <c r="BK533" s="112" t="s">
        <v>1511</v>
      </c>
      <c r="BL533" s="102"/>
      <c r="BM533" s="99"/>
      <c r="BN533" s="99"/>
      <c r="BT533" s="99"/>
      <c r="BU533" s="99"/>
      <c r="BV533" s="99"/>
      <c r="BW533" s="99"/>
      <c r="BX533" s="99"/>
      <c r="CB533" s="4" t="s">
        <v>1511</v>
      </c>
    </row>
    <row r="534" ht="13.75" spans="1:80">
      <c r="A534" s="88" t="s">
        <v>12489</v>
      </c>
      <c r="B534" s="88" t="s">
        <v>2643</v>
      </c>
      <c r="C534" s="88" t="s">
        <v>2642</v>
      </c>
      <c r="D534" s="89" t="s">
        <v>494</v>
      </c>
      <c r="E534" s="90">
        <v>4</v>
      </c>
      <c r="F534" s="90">
        <v>63</v>
      </c>
      <c r="G534" s="90">
        <f t="shared" si="8"/>
        <v>252</v>
      </c>
      <c r="H534" s="91"/>
      <c r="I534" s="92"/>
      <c r="J534" s="92"/>
      <c r="K534" s="92"/>
      <c r="L534" s="92"/>
      <c r="M534" s="93"/>
      <c r="N534" s="91"/>
      <c r="O534" s="92"/>
      <c r="P534" s="92"/>
      <c r="Q534" s="92"/>
      <c r="R534" s="93"/>
      <c r="S534" s="91"/>
      <c r="T534" s="92"/>
      <c r="U534" s="113"/>
      <c r="V534" s="92"/>
      <c r="W534" s="92"/>
      <c r="X534" s="93"/>
      <c r="Y534" s="94"/>
      <c r="Z534" s="96"/>
      <c r="AA534" s="96"/>
      <c r="AB534" s="95"/>
      <c r="AC534" s="95"/>
      <c r="AD534" s="97"/>
      <c r="AE534" s="176"/>
      <c r="AF534" s="176"/>
      <c r="AG534" s="176"/>
      <c r="AH534" s="176"/>
      <c r="AI534" s="176"/>
      <c r="AJ534" s="176"/>
      <c r="AK534" s="176"/>
      <c r="AL534" s="94"/>
      <c r="AM534" s="94"/>
      <c r="AN534" s="94"/>
      <c r="AO534" s="94"/>
      <c r="AP534" s="94"/>
      <c r="AQ534" s="94"/>
      <c r="AR534" s="94"/>
      <c r="AS534" s="96"/>
      <c r="AT534" s="96"/>
      <c r="AU534" s="96"/>
      <c r="AV534" s="95"/>
      <c r="AW534" s="95"/>
      <c r="AX534" s="97"/>
      <c r="AY534" s="97"/>
      <c r="AZ534" s="97"/>
      <c r="BA534" s="97"/>
      <c r="BB534" s="97"/>
      <c r="BC534" s="99" t="s">
        <v>12300</v>
      </c>
      <c r="BD534" s="99" t="s">
        <v>12301</v>
      </c>
      <c r="BE534" s="99" t="s">
        <v>12281</v>
      </c>
      <c r="BF534" s="100"/>
      <c r="BG534" s="100"/>
      <c r="BH534" s="111" t="s">
        <v>12272</v>
      </c>
      <c r="BI534" s="111" t="s">
        <v>12272</v>
      </c>
      <c r="BJ534" s="99"/>
      <c r="BK534" s="112" t="s">
        <v>1511</v>
      </c>
      <c r="BL534" s="102"/>
      <c r="BM534" s="99"/>
      <c r="BN534" s="99"/>
      <c r="BT534" s="99"/>
      <c r="BU534" s="99"/>
      <c r="BV534" s="99"/>
      <c r="BW534" s="99"/>
      <c r="BX534" s="99"/>
      <c r="CB534" s="4" t="s">
        <v>1511</v>
      </c>
    </row>
    <row r="535" ht="13.75" spans="1:80">
      <c r="A535" s="88" t="s">
        <v>12489</v>
      </c>
      <c r="B535" s="88" t="s">
        <v>2643</v>
      </c>
      <c r="C535" s="88" t="s">
        <v>4637</v>
      </c>
      <c r="D535" s="89" t="s">
        <v>12266</v>
      </c>
      <c r="E535" s="90">
        <v>4</v>
      </c>
      <c r="F535" s="90">
        <v>135</v>
      </c>
      <c r="G535" s="90">
        <f t="shared" si="8"/>
        <v>540</v>
      </c>
      <c r="H535" s="91"/>
      <c r="I535" s="92"/>
      <c r="J535" s="92"/>
      <c r="K535" s="92"/>
      <c r="L535" s="92"/>
      <c r="M535" s="93"/>
      <c r="N535" s="91"/>
      <c r="O535" s="92"/>
      <c r="P535" s="92"/>
      <c r="Q535" s="92"/>
      <c r="R535" s="93"/>
      <c r="S535" s="91"/>
      <c r="T535" s="92"/>
      <c r="U535" s="136"/>
      <c r="V535" s="137"/>
      <c r="W535" s="137"/>
      <c r="X535" s="93"/>
      <c r="Y535" s="94"/>
      <c r="Z535" s="96"/>
      <c r="AA535" s="257"/>
      <c r="AB535" s="258"/>
      <c r="AC535" s="258"/>
      <c r="AD535" s="97"/>
      <c r="AE535" s="176"/>
      <c r="AF535" s="176"/>
      <c r="AG535" s="176"/>
      <c r="AH535" s="176"/>
      <c r="AI535" s="176"/>
      <c r="AJ535" s="176"/>
      <c r="AK535" s="176"/>
      <c r="AL535" s="94"/>
      <c r="AM535" s="94"/>
      <c r="AN535" s="94"/>
      <c r="AO535" s="94"/>
      <c r="AP535" s="94"/>
      <c r="AQ535" s="94"/>
      <c r="AR535" s="94"/>
      <c r="AS535" s="96"/>
      <c r="AT535" s="96"/>
      <c r="AU535" s="96"/>
      <c r="AV535" s="95"/>
      <c r="AW535" s="95"/>
      <c r="AX535" s="97"/>
      <c r="AY535" s="97"/>
      <c r="AZ535" s="97"/>
      <c r="BA535" s="97"/>
      <c r="BB535" s="97"/>
      <c r="BC535" s="99" t="s">
        <v>12297</v>
      </c>
      <c r="BD535" s="99" t="s">
        <v>12298</v>
      </c>
      <c r="BE535" s="99" t="s">
        <v>12279</v>
      </c>
      <c r="BF535" s="100"/>
      <c r="BG535" s="100"/>
      <c r="BH535" s="111" t="s">
        <v>12272</v>
      </c>
      <c r="BI535" s="100"/>
      <c r="BJ535" s="99"/>
      <c r="BK535" s="112" t="s">
        <v>1511</v>
      </c>
      <c r="BL535" s="102"/>
      <c r="BM535" s="99"/>
      <c r="BN535" s="99"/>
      <c r="BT535" s="99"/>
      <c r="BU535" s="99"/>
      <c r="BV535" s="99"/>
      <c r="BW535" s="99"/>
      <c r="BX535" s="99"/>
      <c r="CB535" s="4" t="s">
        <v>1511</v>
      </c>
    </row>
    <row r="536" ht="13.75" spans="1:80">
      <c r="A536" s="88" t="s">
        <v>12489</v>
      </c>
      <c r="B536" s="88" t="s">
        <v>2643</v>
      </c>
      <c r="C536" s="88" t="s">
        <v>4637</v>
      </c>
      <c r="D536" s="89" t="s">
        <v>494</v>
      </c>
      <c r="E536" s="90">
        <v>4</v>
      </c>
      <c r="F536" s="90">
        <v>63</v>
      </c>
      <c r="G536" s="90">
        <f t="shared" si="8"/>
        <v>252</v>
      </c>
      <c r="H536" s="91"/>
      <c r="I536" s="92"/>
      <c r="J536" s="92"/>
      <c r="K536" s="92"/>
      <c r="L536" s="92"/>
      <c r="M536" s="93"/>
      <c r="N536" s="91"/>
      <c r="O536" s="92"/>
      <c r="P536" s="92"/>
      <c r="Q536" s="92"/>
      <c r="R536" s="93"/>
      <c r="S536" s="91"/>
      <c r="T536" s="92"/>
      <c r="U536" s="113"/>
      <c r="V536" s="92"/>
      <c r="W536" s="92"/>
      <c r="X536" s="93"/>
      <c r="Y536" s="94"/>
      <c r="Z536" s="96"/>
      <c r="AA536" s="96"/>
      <c r="AB536" s="95"/>
      <c r="AC536" s="95"/>
      <c r="AD536" s="97"/>
      <c r="AE536" s="176"/>
      <c r="AF536" s="176"/>
      <c r="AG536" s="176"/>
      <c r="AH536" s="176"/>
      <c r="AI536" s="176"/>
      <c r="AJ536" s="176"/>
      <c r="AK536" s="176"/>
      <c r="AL536" s="94"/>
      <c r="AM536" s="94"/>
      <c r="AN536" s="94"/>
      <c r="AO536" s="94"/>
      <c r="AP536" s="94"/>
      <c r="AQ536" s="94"/>
      <c r="AR536" s="94"/>
      <c r="AS536" s="96"/>
      <c r="AT536" s="96"/>
      <c r="AU536" s="96"/>
      <c r="AV536" s="95"/>
      <c r="AW536" s="95"/>
      <c r="AX536" s="97"/>
      <c r="AY536" s="97"/>
      <c r="AZ536" s="97"/>
      <c r="BA536" s="97"/>
      <c r="BB536" s="97"/>
      <c r="BC536" s="99" t="s">
        <v>12300</v>
      </c>
      <c r="BD536" s="99" t="s">
        <v>12301</v>
      </c>
      <c r="BE536" s="99" t="s">
        <v>12281</v>
      </c>
      <c r="BF536" s="100"/>
      <c r="BG536" s="100"/>
      <c r="BH536" s="111" t="s">
        <v>12272</v>
      </c>
      <c r="BI536" s="111" t="s">
        <v>12272</v>
      </c>
      <c r="BJ536" s="99"/>
      <c r="BK536" s="112" t="s">
        <v>1511</v>
      </c>
      <c r="BL536" s="102"/>
      <c r="BM536" s="99"/>
      <c r="BN536" s="99"/>
      <c r="BT536" s="99"/>
      <c r="BU536" s="99"/>
      <c r="BV536" s="99"/>
      <c r="BW536" s="99"/>
      <c r="BX536" s="99"/>
      <c r="CB536" s="4" t="s">
        <v>1511</v>
      </c>
    </row>
    <row r="537" ht="13.75" spans="1:80">
      <c r="A537" s="88" t="s">
        <v>12490</v>
      </c>
      <c r="B537" s="88" t="s">
        <v>508</v>
      </c>
      <c r="C537" s="88" t="s">
        <v>507</v>
      </c>
      <c r="D537" s="89" t="s">
        <v>12266</v>
      </c>
      <c r="E537" s="90">
        <v>10</v>
      </c>
      <c r="F537" s="90">
        <v>57</v>
      </c>
      <c r="G537" s="90">
        <f t="shared" si="8"/>
        <v>570</v>
      </c>
      <c r="H537" s="91"/>
      <c r="I537" s="92"/>
      <c r="J537" s="92"/>
      <c r="K537" s="92"/>
      <c r="L537" s="92"/>
      <c r="M537" s="93"/>
      <c r="N537" s="91"/>
      <c r="O537" s="92">
        <v>39</v>
      </c>
      <c r="P537" s="92">
        <v>70</v>
      </c>
      <c r="Q537" s="92">
        <v>23</v>
      </c>
      <c r="R537" s="93"/>
      <c r="S537" s="94"/>
      <c r="T537" s="95"/>
      <c r="U537" s="96"/>
      <c r="V537" s="95"/>
      <c r="W537" s="95"/>
      <c r="X537" s="97"/>
      <c r="Y537" s="94"/>
      <c r="Z537" s="96"/>
      <c r="AA537" s="96"/>
      <c r="AB537" s="95"/>
      <c r="AC537" s="95"/>
      <c r="AD537" s="97"/>
      <c r="AE537" s="91"/>
      <c r="AF537" s="91"/>
      <c r="AG537" s="91"/>
      <c r="AH537" s="91"/>
      <c r="AI537" s="91"/>
      <c r="AJ537" s="91"/>
      <c r="AK537" s="91"/>
      <c r="AL537" s="94"/>
      <c r="AM537" s="94"/>
      <c r="AN537" s="94"/>
      <c r="AO537" s="94"/>
      <c r="AP537" s="94"/>
      <c r="AQ537" s="94"/>
      <c r="AR537" s="94"/>
      <c r="AS537" s="96"/>
      <c r="AT537" s="96"/>
      <c r="AU537" s="96"/>
      <c r="AV537" s="95"/>
      <c r="AW537" s="95"/>
      <c r="AX537" s="97"/>
      <c r="AY537" s="97"/>
      <c r="AZ537" s="97"/>
      <c r="BA537" s="97"/>
      <c r="BB537" s="97"/>
      <c r="BC537" s="99" t="s">
        <v>12297</v>
      </c>
      <c r="BD537" s="99" t="s">
        <v>12298</v>
      </c>
      <c r="BE537" s="99" t="s">
        <v>12349</v>
      </c>
      <c r="BF537" s="100"/>
      <c r="BG537" s="111" t="s">
        <v>12272</v>
      </c>
      <c r="BH537" s="100"/>
      <c r="BI537" s="100"/>
      <c r="BJ537" s="99"/>
      <c r="BK537" s="112" t="s">
        <v>1511</v>
      </c>
      <c r="BL537" s="102"/>
      <c r="BM537" s="99"/>
      <c r="BN537" s="99"/>
      <c r="BT537" s="99"/>
      <c r="BU537" s="99"/>
      <c r="BV537" s="99"/>
      <c r="BW537" s="99"/>
      <c r="BX537" s="99"/>
      <c r="CB537" s="13" t="s">
        <v>1511</v>
      </c>
    </row>
    <row r="538" ht="13.75" spans="1:80">
      <c r="A538" s="88" t="s">
        <v>12490</v>
      </c>
      <c r="B538" s="88" t="s">
        <v>508</v>
      </c>
      <c r="C538" s="88" t="s">
        <v>507</v>
      </c>
      <c r="D538" s="89" t="s">
        <v>494</v>
      </c>
      <c r="E538" s="90">
        <v>10</v>
      </c>
      <c r="F538" s="90">
        <v>49</v>
      </c>
      <c r="G538" s="90">
        <f t="shared" si="8"/>
        <v>490</v>
      </c>
      <c r="H538" s="91"/>
      <c r="I538" s="92"/>
      <c r="J538" s="92"/>
      <c r="K538" s="92"/>
      <c r="L538" s="92"/>
      <c r="M538" s="93"/>
      <c r="N538" s="91"/>
      <c r="O538" s="92">
        <v>38</v>
      </c>
      <c r="P538" s="92">
        <v>89</v>
      </c>
      <c r="Q538" s="92">
        <v>6</v>
      </c>
      <c r="R538" s="93"/>
      <c r="S538" s="94"/>
      <c r="T538" s="95"/>
      <c r="U538" s="96"/>
      <c r="V538" s="95"/>
      <c r="W538" s="95"/>
      <c r="X538" s="97"/>
      <c r="Y538" s="94"/>
      <c r="Z538" s="96"/>
      <c r="AA538" s="96"/>
      <c r="AB538" s="95"/>
      <c r="AC538" s="95"/>
      <c r="AD538" s="97"/>
      <c r="AE538" s="91"/>
      <c r="AF538" s="91"/>
      <c r="AG538" s="91"/>
      <c r="AH538" s="91"/>
      <c r="AI538" s="91"/>
      <c r="AJ538" s="91"/>
      <c r="AK538" s="91"/>
      <c r="AL538" s="94"/>
      <c r="AM538" s="94"/>
      <c r="AN538" s="94"/>
      <c r="AO538" s="94"/>
      <c r="AP538" s="94"/>
      <c r="AQ538" s="94"/>
      <c r="AR538" s="94"/>
      <c r="AS538" s="96"/>
      <c r="AT538" s="96"/>
      <c r="AU538" s="96"/>
      <c r="AV538" s="95"/>
      <c r="AW538" s="95"/>
      <c r="AX538" s="97"/>
      <c r="AY538" s="97"/>
      <c r="AZ538" s="97"/>
      <c r="BA538" s="97"/>
      <c r="BB538" s="97"/>
      <c r="BC538" s="99" t="s">
        <v>12300</v>
      </c>
      <c r="BD538" s="99" t="s">
        <v>12301</v>
      </c>
      <c r="BE538" s="99" t="s">
        <v>12350</v>
      </c>
      <c r="BF538" s="100"/>
      <c r="BG538" s="100"/>
      <c r="BH538" s="100"/>
      <c r="BI538" s="260" t="s">
        <v>12272</v>
      </c>
      <c r="BJ538" s="99"/>
      <c r="BK538" s="112" t="s">
        <v>1511</v>
      </c>
      <c r="BL538" s="102"/>
      <c r="BM538" s="99"/>
      <c r="BN538" s="99"/>
      <c r="BT538" s="99"/>
      <c r="BU538" s="99"/>
      <c r="BV538" s="99"/>
      <c r="BW538" s="99"/>
      <c r="BX538" s="99"/>
      <c r="CB538" s="13" t="s">
        <v>1511</v>
      </c>
    </row>
    <row r="539" ht="13.75" spans="1:80">
      <c r="A539" s="88" t="s">
        <v>12491</v>
      </c>
      <c r="B539" s="88" t="s">
        <v>865</v>
      </c>
      <c r="C539" s="88" t="s">
        <v>9653</v>
      </c>
      <c r="D539" s="89" t="s">
        <v>12266</v>
      </c>
      <c r="E539" s="90">
        <v>2</v>
      </c>
      <c r="F539" s="90">
        <v>561</v>
      </c>
      <c r="G539" s="90">
        <f t="shared" si="8"/>
        <v>1122</v>
      </c>
      <c r="H539" s="94"/>
      <c r="I539" s="95"/>
      <c r="J539" s="95"/>
      <c r="K539" s="95"/>
      <c r="L539" s="95"/>
      <c r="M539" s="97"/>
      <c r="N539" s="94"/>
      <c r="O539" s="95"/>
      <c r="P539" s="95"/>
      <c r="Q539" s="95"/>
      <c r="R539" s="97"/>
      <c r="S539" s="91"/>
      <c r="T539" s="92"/>
      <c r="U539" s="113"/>
      <c r="V539" s="92"/>
      <c r="W539" s="92"/>
      <c r="X539" s="93"/>
      <c r="Y539" s="91"/>
      <c r="Z539" s="113"/>
      <c r="AA539" s="113">
        <v>65</v>
      </c>
      <c r="AB539" s="92">
        <v>65</v>
      </c>
      <c r="AC539" s="92">
        <v>65</v>
      </c>
      <c r="AD539" s="93"/>
      <c r="AE539" s="94"/>
      <c r="AF539" s="94"/>
      <c r="AG539" s="94"/>
      <c r="AH539" s="94"/>
      <c r="AI539" s="94"/>
      <c r="AJ539" s="94"/>
      <c r="AK539" s="94"/>
      <c r="AL539" s="91"/>
      <c r="AM539" s="91"/>
      <c r="AN539" s="91"/>
      <c r="AO539" s="91"/>
      <c r="AP539" s="91"/>
      <c r="AQ539" s="91"/>
      <c r="AR539" s="94"/>
      <c r="AS539" s="96"/>
      <c r="AT539" s="96"/>
      <c r="AU539" s="96"/>
      <c r="AV539" s="95"/>
      <c r="AW539" s="95"/>
      <c r="AX539" s="97"/>
      <c r="AY539" s="97"/>
      <c r="AZ539" s="97"/>
      <c r="BA539" s="97"/>
      <c r="BB539" s="97"/>
      <c r="BC539" s="99" t="s">
        <v>12280</v>
      </c>
      <c r="BD539" s="99" t="s">
        <v>12279</v>
      </c>
      <c r="BE539" s="99" t="s">
        <v>12271</v>
      </c>
      <c r="BF539" s="111" t="s">
        <v>12272</v>
      </c>
      <c r="BG539" s="111" t="s">
        <v>12272</v>
      </c>
      <c r="BH539" s="100"/>
      <c r="BI539" s="100"/>
      <c r="BJ539" s="99"/>
      <c r="BK539" s="112" t="s">
        <v>1511</v>
      </c>
      <c r="BL539" s="102"/>
      <c r="BM539" s="99"/>
      <c r="BN539" s="99"/>
      <c r="BT539" s="99"/>
      <c r="BU539" s="99"/>
      <c r="BV539" s="99"/>
      <c r="BW539" s="99"/>
      <c r="BX539" s="99"/>
      <c r="CB539" s="13" t="s">
        <v>12492</v>
      </c>
    </row>
    <row r="540" ht="13.75" spans="1:80">
      <c r="A540" s="88" t="s">
        <v>12491</v>
      </c>
      <c r="B540" s="88" t="s">
        <v>865</v>
      </c>
      <c r="C540" s="88" t="s">
        <v>9653</v>
      </c>
      <c r="D540" s="89" t="s">
        <v>494</v>
      </c>
      <c r="E540" s="90">
        <v>2</v>
      </c>
      <c r="F540" s="90">
        <v>312</v>
      </c>
      <c r="G540" s="90">
        <f t="shared" si="8"/>
        <v>624</v>
      </c>
      <c r="H540" s="94"/>
      <c r="I540" s="95"/>
      <c r="J540" s="95"/>
      <c r="K540" s="95"/>
      <c r="L540" s="95"/>
      <c r="M540" s="97"/>
      <c r="N540" s="94"/>
      <c r="O540" s="95"/>
      <c r="P540" s="95"/>
      <c r="Q540" s="95"/>
      <c r="R540" s="97"/>
      <c r="S540" s="91"/>
      <c r="T540" s="92"/>
      <c r="U540" s="113"/>
      <c r="V540" s="92"/>
      <c r="W540" s="92"/>
      <c r="X540" s="93"/>
      <c r="Y540" s="91"/>
      <c r="Z540" s="113"/>
      <c r="AA540" s="113">
        <v>52</v>
      </c>
      <c r="AB540" s="92">
        <v>52</v>
      </c>
      <c r="AC540" s="92">
        <v>52</v>
      </c>
      <c r="AD540" s="93"/>
      <c r="AE540" s="176"/>
      <c r="AF540" s="176"/>
      <c r="AG540" s="176"/>
      <c r="AH540" s="176"/>
      <c r="AI540" s="176"/>
      <c r="AJ540" s="176"/>
      <c r="AK540" s="176"/>
      <c r="AL540" s="91"/>
      <c r="AM540" s="91"/>
      <c r="AN540" s="91"/>
      <c r="AO540" s="91"/>
      <c r="AP540" s="91"/>
      <c r="AQ540" s="91"/>
      <c r="AR540" s="94"/>
      <c r="AS540" s="96"/>
      <c r="AT540" s="96"/>
      <c r="AU540" s="96"/>
      <c r="AV540" s="95"/>
      <c r="AW540" s="95"/>
      <c r="AX540" s="97"/>
      <c r="AY540" s="97"/>
      <c r="AZ540" s="97"/>
      <c r="BA540" s="97"/>
      <c r="BB540" s="97"/>
      <c r="BC540" s="99" t="s">
        <v>12282</v>
      </c>
      <c r="BD540" s="99" t="s">
        <v>12281</v>
      </c>
      <c r="BE540" s="99" t="s">
        <v>12275</v>
      </c>
      <c r="BF540" s="111" t="s">
        <v>12272</v>
      </c>
      <c r="BG540" s="111" t="s">
        <v>12272</v>
      </c>
      <c r="BH540" s="100"/>
      <c r="BI540" s="100"/>
      <c r="BJ540" s="99"/>
      <c r="BK540" s="112" t="s">
        <v>1511</v>
      </c>
      <c r="BL540" s="102"/>
      <c r="BM540" s="99"/>
      <c r="BN540" s="99"/>
      <c r="BT540" s="99"/>
      <c r="BU540" s="99"/>
      <c r="BV540" s="99"/>
      <c r="BW540" s="99"/>
      <c r="BX540" s="99"/>
      <c r="CB540" s="13" t="s">
        <v>12492</v>
      </c>
    </row>
    <row r="541" ht="13.9" customHeight="1" spans="1:80">
      <c r="A541" s="88" t="s">
        <v>12491</v>
      </c>
      <c r="B541" s="88" t="s">
        <v>865</v>
      </c>
      <c r="C541" s="88" t="s">
        <v>863</v>
      </c>
      <c r="D541" s="89" t="s">
        <v>12266</v>
      </c>
      <c r="E541" s="90">
        <v>2</v>
      </c>
      <c r="F541" s="90">
        <v>561</v>
      </c>
      <c r="G541" s="90">
        <f t="shared" si="8"/>
        <v>1122</v>
      </c>
      <c r="H541" s="94"/>
      <c r="I541" s="95"/>
      <c r="J541" s="95"/>
      <c r="K541" s="95"/>
      <c r="L541" s="95"/>
      <c r="M541" s="97"/>
      <c r="N541" s="94"/>
      <c r="O541" s="95"/>
      <c r="P541" s="95"/>
      <c r="Q541" s="95"/>
      <c r="R541" s="97"/>
      <c r="S541" s="91"/>
      <c r="T541" s="92"/>
      <c r="U541" s="113">
        <v>75</v>
      </c>
      <c r="V541" s="92">
        <v>87</v>
      </c>
      <c r="W541" s="92">
        <v>40</v>
      </c>
      <c r="X541" s="93"/>
      <c r="Y541" s="91"/>
      <c r="Z541" s="113"/>
      <c r="AA541" s="261">
        <v>60</v>
      </c>
      <c r="AB541" s="262">
        <v>77</v>
      </c>
      <c r="AC541" s="262">
        <v>37</v>
      </c>
      <c r="AD541" s="93"/>
      <c r="AE541" s="94"/>
      <c r="AF541" s="94"/>
      <c r="AG541" s="94"/>
      <c r="AH541" s="94"/>
      <c r="AI541" s="94"/>
      <c r="AJ541" s="94"/>
      <c r="AK541" s="94"/>
      <c r="AL541" s="91"/>
      <c r="AM541" s="91"/>
      <c r="AN541" s="91">
        <v>65</v>
      </c>
      <c r="AO541" s="91">
        <v>85</v>
      </c>
      <c r="AP541" s="91">
        <v>50</v>
      </c>
      <c r="AQ541" s="91"/>
      <c r="AR541" s="94"/>
      <c r="AS541" s="96"/>
      <c r="AT541" s="96"/>
      <c r="AU541" s="96"/>
      <c r="AV541" s="95"/>
      <c r="AW541" s="95"/>
      <c r="AX541" s="97"/>
      <c r="AY541" s="97"/>
      <c r="AZ541" s="97"/>
      <c r="BA541" s="97"/>
      <c r="BB541" s="97"/>
      <c r="BC541" s="99" t="s">
        <v>12280</v>
      </c>
      <c r="BD541" s="99" t="s">
        <v>12279</v>
      </c>
      <c r="BE541" s="99" t="s">
        <v>12271</v>
      </c>
      <c r="BF541" s="111" t="s">
        <v>12272</v>
      </c>
      <c r="BG541" s="111" t="s">
        <v>12272</v>
      </c>
      <c r="BH541" s="100"/>
      <c r="BI541" s="100"/>
      <c r="BJ541" s="99"/>
      <c r="BK541" s="112" t="s">
        <v>1511</v>
      </c>
      <c r="BL541" s="102"/>
      <c r="BM541" s="99"/>
      <c r="BN541" s="99"/>
      <c r="BT541" s="99"/>
      <c r="BU541" s="99"/>
      <c r="BV541" s="99"/>
      <c r="BW541" s="99"/>
      <c r="BX541" s="99"/>
      <c r="CB541" s="13" t="s">
        <v>12492</v>
      </c>
    </row>
    <row r="542" ht="13.75" spans="1:80">
      <c r="A542" s="88" t="s">
        <v>12491</v>
      </c>
      <c r="B542" s="88" t="s">
        <v>865</v>
      </c>
      <c r="C542" s="88" t="s">
        <v>863</v>
      </c>
      <c r="D542" s="89" t="s">
        <v>494</v>
      </c>
      <c r="E542" s="90">
        <v>2</v>
      </c>
      <c r="F542" s="90">
        <v>308</v>
      </c>
      <c r="G542" s="90">
        <f t="shared" si="8"/>
        <v>616</v>
      </c>
      <c r="H542" s="94"/>
      <c r="I542" s="95"/>
      <c r="J542" s="95"/>
      <c r="K542" s="95"/>
      <c r="L542" s="95"/>
      <c r="M542" s="97"/>
      <c r="N542" s="94"/>
      <c r="O542" s="95"/>
      <c r="P542" s="95"/>
      <c r="Q542" s="95"/>
      <c r="R542" s="97"/>
      <c r="S542" s="91"/>
      <c r="T542" s="92"/>
      <c r="U542" s="113">
        <v>57</v>
      </c>
      <c r="V542" s="92">
        <v>40</v>
      </c>
      <c r="W542" s="92">
        <v>58</v>
      </c>
      <c r="X542" s="93"/>
      <c r="Y542" s="91"/>
      <c r="Z542" s="113"/>
      <c r="AA542" s="113">
        <v>47</v>
      </c>
      <c r="AB542" s="92">
        <v>36</v>
      </c>
      <c r="AC542" s="92">
        <v>52</v>
      </c>
      <c r="AD542" s="93"/>
      <c r="AE542" s="176"/>
      <c r="AF542" s="176"/>
      <c r="AG542" s="176"/>
      <c r="AH542" s="176"/>
      <c r="AI542" s="176"/>
      <c r="AJ542" s="176"/>
      <c r="AK542" s="176"/>
      <c r="AL542" s="91"/>
      <c r="AM542" s="91"/>
      <c r="AN542" s="91">
        <v>51</v>
      </c>
      <c r="AO542" s="91">
        <v>41</v>
      </c>
      <c r="AP542" s="91">
        <v>53</v>
      </c>
      <c r="AQ542" s="91"/>
      <c r="AR542" s="94"/>
      <c r="AS542" s="96"/>
      <c r="AT542" s="96"/>
      <c r="AU542" s="96"/>
      <c r="AV542" s="95"/>
      <c r="AW542" s="95"/>
      <c r="AX542" s="97"/>
      <c r="AY542" s="97"/>
      <c r="AZ542" s="97"/>
      <c r="BA542" s="97"/>
      <c r="BB542" s="97"/>
      <c r="BC542" s="99" t="s">
        <v>12282</v>
      </c>
      <c r="BD542" s="99" t="s">
        <v>12281</v>
      </c>
      <c r="BE542" s="99" t="s">
        <v>12275</v>
      </c>
      <c r="BF542" s="111" t="s">
        <v>12272</v>
      </c>
      <c r="BG542" s="111" t="s">
        <v>12272</v>
      </c>
      <c r="BH542" s="100"/>
      <c r="BI542" s="100"/>
      <c r="BJ542" s="99"/>
      <c r="BK542" s="112" t="s">
        <v>1511</v>
      </c>
      <c r="BL542" s="102"/>
      <c r="BM542" s="99"/>
      <c r="BN542" s="99"/>
      <c r="BT542" s="99"/>
      <c r="BU542" s="99"/>
      <c r="BV542" s="99"/>
      <c r="BW542" s="99"/>
      <c r="BX542" s="99"/>
      <c r="CB542" s="13" t="s">
        <v>12492</v>
      </c>
    </row>
    <row r="543" ht="13.75" spans="1:80">
      <c r="A543" s="88" t="s">
        <v>12493</v>
      </c>
      <c r="B543" s="88" t="s">
        <v>12265</v>
      </c>
      <c r="C543" s="106" t="s">
        <v>12265</v>
      </c>
      <c r="D543" s="169" t="s">
        <v>12266</v>
      </c>
      <c r="E543" s="263">
        <v>2</v>
      </c>
      <c r="F543" s="170"/>
      <c r="G543" s="170">
        <f t="shared" si="8"/>
        <v>0</v>
      </c>
      <c r="H543" s="107"/>
      <c r="I543" s="109"/>
      <c r="J543" s="109"/>
      <c r="K543" s="109"/>
      <c r="L543" s="109"/>
      <c r="M543" s="110"/>
      <c r="N543" s="94"/>
      <c r="O543" s="95"/>
      <c r="P543" s="95"/>
      <c r="Q543" s="95"/>
      <c r="R543" s="97"/>
      <c r="S543" s="94"/>
      <c r="T543" s="95"/>
      <c r="U543" s="96"/>
      <c r="V543" s="95"/>
      <c r="W543" s="95"/>
      <c r="X543" s="97"/>
      <c r="Y543" s="94"/>
      <c r="Z543" s="96"/>
      <c r="AA543" s="96"/>
      <c r="AB543" s="95"/>
      <c r="AC543" s="95"/>
      <c r="AD543" s="97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  <c r="AO543" s="94"/>
      <c r="AP543" s="94"/>
      <c r="AQ543" s="94"/>
      <c r="AR543" s="94"/>
      <c r="AS543" s="96"/>
      <c r="AT543" s="96"/>
      <c r="AU543" s="96"/>
      <c r="AV543" s="95"/>
      <c r="AW543" s="95"/>
      <c r="AX543" s="97"/>
      <c r="AY543" s="97"/>
      <c r="AZ543" s="97"/>
      <c r="BA543" s="97"/>
      <c r="BB543" s="97"/>
      <c r="BC543" s="203" t="s">
        <v>12265</v>
      </c>
      <c r="BD543" s="203" t="s">
        <v>12265</v>
      </c>
      <c r="BE543" s="99"/>
      <c r="BF543" s="100"/>
      <c r="BG543" s="100"/>
      <c r="BH543" s="100"/>
      <c r="BI543" s="100"/>
      <c r="BJ543" s="98"/>
      <c r="BK543" s="101" t="s">
        <v>12265</v>
      </c>
      <c r="BL543" s="102"/>
      <c r="BM543" s="98"/>
      <c r="BN543" s="98"/>
      <c r="BT543" s="99"/>
      <c r="BU543" s="99"/>
      <c r="BV543" s="99"/>
      <c r="BW543" s="99"/>
      <c r="BX543" s="99"/>
      <c r="CB543" s="13" t="s">
        <v>1511</v>
      </c>
    </row>
    <row r="544" ht="13.75" spans="1:80">
      <c r="A544" s="88" t="s">
        <v>12493</v>
      </c>
      <c r="B544" s="88" t="s">
        <v>12265</v>
      </c>
      <c r="C544" s="106" t="s">
        <v>12265</v>
      </c>
      <c r="D544" s="169" t="s">
        <v>12266</v>
      </c>
      <c r="E544" s="263">
        <v>2</v>
      </c>
      <c r="F544" s="170"/>
      <c r="G544" s="170">
        <f t="shared" si="8"/>
        <v>0</v>
      </c>
      <c r="H544" s="107"/>
      <c r="I544" s="109"/>
      <c r="J544" s="109"/>
      <c r="K544" s="109"/>
      <c r="L544" s="109"/>
      <c r="M544" s="110"/>
      <c r="N544" s="94"/>
      <c r="O544" s="95"/>
      <c r="P544" s="95"/>
      <c r="Q544" s="95"/>
      <c r="R544" s="97"/>
      <c r="S544" s="94"/>
      <c r="T544" s="95"/>
      <c r="U544" s="96"/>
      <c r="V544" s="95"/>
      <c r="W544" s="95"/>
      <c r="X544" s="97"/>
      <c r="Y544" s="94"/>
      <c r="Z544" s="96"/>
      <c r="AA544" s="96"/>
      <c r="AB544" s="95"/>
      <c r="AC544" s="95"/>
      <c r="AD544" s="97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  <c r="AO544" s="94"/>
      <c r="AP544" s="94"/>
      <c r="AQ544" s="94"/>
      <c r="AR544" s="91"/>
      <c r="AS544" s="113"/>
      <c r="AT544" s="113"/>
      <c r="AU544" s="113"/>
      <c r="AV544" s="92"/>
      <c r="AW544" s="92"/>
      <c r="AX544" s="93"/>
      <c r="AY544" s="97"/>
      <c r="AZ544" s="97"/>
      <c r="BA544" s="97"/>
      <c r="BB544" s="97"/>
      <c r="BC544" s="98" t="s">
        <v>12265</v>
      </c>
      <c r="BD544" s="203" t="s">
        <v>12265</v>
      </c>
      <c r="BE544" s="99"/>
      <c r="BF544" s="100"/>
      <c r="BG544" s="100"/>
      <c r="BH544" s="100"/>
      <c r="BI544" s="100"/>
      <c r="BJ544" s="98"/>
      <c r="BK544" s="101" t="s">
        <v>12265</v>
      </c>
      <c r="BL544" s="102"/>
      <c r="BM544" s="98"/>
      <c r="BN544" s="98"/>
      <c r="BT544" s="99"/>
      <c r="BU544" s="99"/>
      <c r="BV544" s="99"/>
      <c r="BW544" s="99"/>
      <c r="BX544" s="99"/>
      <c r="CB544" s="13" t="s">
        <v>1511</v>
      </c>
    </row>
    <row r="545" ht="13.75" spans="1:80">
      <c r="A545" s="88" t="s">
        <v>12493</v>
      </c>
      <c r="B545" s="88" t="s">
        <v>9000</v>
      </c>
      <c r="C545" s="88" t="s">
        <v>9160</v>
      </c>
      <c r="D545" s="169" t="s">
        <v>494</v>
      </c>
      <c r="E545" s="106">
        <v>2</v>
      </c>
      <c r="F545" s="88">
        <v>202</v>
      </c>
      <c r="G545" s="170">
        <f t="shared" si="8"/>
        <v>404</v>
      </c>
      <c r="H545" s="91"/>
      <c r="I545" s="92"/>
      <c r="J545" s="92">
        <v>30</v>
      </c>
      <c r="K545" s="92">
        <v>30</v>
      </c>
      <c r="L545" s="92">
        <v>22</v>
      </c>
      <c r="M545" s="93">
        <v>32</v>
      </c>
      <c r="N545" s="94"/>
      <c r="O545" s="95"/>
      <c r="P545" s="95"/>
      <c r="Q545" s="95"/>
      <c r="R545" s="97"/>
      <c r="S545" s="94"/>
      <c r="T545" s="95"/>
      <c r="U545" s="257"/>
      <c r="V545" s="258"/>
      <c r="W545" s="258"/>
      <c r="X545" s="97"/>
      <c r="Y545" s="91"/>
      <c r="Z545" s="113"/>
      <c r="AA545" s="136">
        <v>30</v>
      </c>
      <c r="AB545" s="137">
        <v>33</v>
      </c>
      <c r="AC545" s="137">
        <v>24</v>
      </c>
      <c r="AD545" s="93"/>
      <c r="AE545" s="176"/>
      <c r="AF545" s="176"/>
      <c r="AG545" s="176"/>
      <c r="AH545" s="176"/>
      <c r="AI545" s="176"/>
      <c r="AJ545" s="176"/>
      <c r="AK545" s="176"/>
      <c r="AL545" s="94"/>
      <c r="AM545" s="94"/>
      <c r="AN545" s="94"/>
      <c r="AO545" s="94"/>
      <c r="AP545" s="94"/>
      <c r="AQ545" s="94"/>
      <c r="AR545" s="91"/>
      <c r="AS545" s="113"/>
      <c r="AT545" s="113"/>
      <c r="AU545" s="113"/>
      <c r="AV545" s="92"/>
      <c r="AW545" s="92"/>
      <c r="AX545" s="93"/>
      <c r="AY545" s="97"/>
      <c r="AZ545" s="97"/>
      <c r="BA545" s="97"/>
      <c r="BB545" s="97"/>
      <c r="BC545" s="98" t="s">
        <v>12337</v>
      </c>
      <c r="BD545" s="98" t="s">
        <v>12300</v>
      </c>
      <c r="BE545" s="99" t="s">
        <v>12282</v>
      </c>
      <c r="BF545" s="100"/>
      <c r="BG545" s="111" t="s">
        <v>12272</v>
      </c>
      <c r="BH545" s="111" t="s">
        <v>12272</v>
      </c>
      <c r="BI545" s="100"/>
      <c r="BJ545" s="98"/>
      <c r="BK545" s="101" t="s">
        <v>1511</v>
      </c>
      <c r="BL545" s="102" t="s">
        <v>12253</v>
      </c>
      <c r="BM545" s="98" t="s">
        <v>20</v>
      </c>
      <c r="BN545" s="98"/>
      <c r="BO545" s="4"/>
      <c r="BP545" s="4"/>
      <c r="BQ545" s="4"/>
      <c r="BR545" s="4"/>
      <c r="BS545" s="4"/>
      <c r="BT545" s="98"/>
      <c r="BU545" s="99"/>
      <c r="BV545" s="99"/>
      <c r="BW545" s="99"/>
      <c r="BX545" s="99"/>
      <c r="CB545" s="13" t="s">
        <v>1511</v>
      </c>
    </row>
    <row r="546" ht="13.75" spans="1:80">
      <c r="A546" s="88" t="s">
        <v>12493</v>
      </c>
      <c r="B546" s="88" t="s">
        <v>9000</v>
      </c>
      <c r="C546" s="88" t="s">
        <v>10760</v>
      </c>
      <c r="D546" s="169" t="s">
        <v>494</v>
      </c>
      <c r="E546" s="106">
        <v>2</v>
      </c>
      <c r="F546" s="88">
        <v>202</v>
      </c>
      <c r="G546" s="170">
        <f t="shared" si="8"/>
        <v>404</v>
      </c>
      <c r="H546" s="91"/>
      <c r="I546" s="92"/>
      <c r="J546" s="92">
        <v>30</v>
      </c>
      <c r="K546" s="92">
        <v>30</v>
      </c>
      <c r="L546" s="92">
        <v>22</v>
      </c>
      <c r="M546" s="93">
        <v>32</v>
      </c>
      <c r="N546" s="94"/>
      <c r="O546" s="95"/>
      <c r="P546" s="95"/>
      <c r="Q546" s="95"/>
      <c r="R546" s="97"/>
      <c r="S546" s="94"/>
      <c r="T546" s="95"/>
      <c r="U546" s="257"/>
      <c r="V546" s="258"/>
      <c r="W546" s="258"/>
      <c r="X546" s="97"/>
      <c r="Y546" s="91"/>
      <c r="Z546" s="113"/>
      <c r="AA546" s="136">
        <v>30</v>
      </c>
      <c r="AB546" s="137">
        <v>33</v>
      </c>
      <c r="AC546" s="137">
        <v>24</v>
      </c>
      <c r="AD546" s="93"/>
      <c r="AE546" s="176"/>
      <c r="AF546" s="176"/>
      <c r="AG546" s="176"/>
      <c r="AH546" s="176"/>
      <c r="AI546" s="176"/>
      <c r="AJ546" s="176"/>
      <c r="AK546" s="176"/>
      <c r="AL546" s="91"/>
      <c r="AM546" s="91"/>
      <c r="AN546" s="91"/>
      <c r="AO546" s="91"/>
      <c r="AP546" s="91"/>
      <c r="AQ546" s="91"/>
      <c r="AR546" s="91"/>
      <c r="AS546" s="113"/>
      <c r="AT546" s="104">
        <v>35</v>
      </c>
      <c r="AU546" s="104">
        <v>35</v>
      </c>
      <c r="AV546" s="105">
        <v>18</v>
      </c>
      <c r="AW546" s="105">
        <v>23</v>
      </c>
      <c r="AX546" s="93"/>
      <c r="AY546" s="97"/>
      <c r="AZ546" s="97"/>
      <c r="BA546" s="97"/>
      <c r="BB546" s="97"/>
      <c r="BC546" s="98" t="s">
        <v>12337</v>
      </c>
      <c r="BD546" s="98" t="s">
        <v>12300</v>
      </c>
      <c r="BE546" s="99" t="s">
        <v>12282</v>
      </c>
      <c r="BF546" s="100"/>
      <c r="BG546" s="111" t="s">
        <v>12272</v>
      </c>
      <c r="BH546" s="111" t="s">
        <v>12272</v>
      </c>
      <c r="BI546" s="100"/>
      <c r="BJ546" s="98"/>
      <c r="BK546" s="101" t="s">
        <v>1511</v>
      </c>
      <c r="BL546" s="102" t="s">
        <v>12253</v>
      </c>
      <c r="BM546" s="98" t="s">
        <v>20</v>
      </c>
      <c r="BN546" s="98"/>
      <c r="BO546" s="4"/>
      <c r="BP546" s="4"/>
      <c r="BQ546" s="4"/>
      <c r="BR546" s="4"/>
      <c r="BS546" s="4"/>
      <c r="BT546" s="98"/>
      <c r="BU546" s="99"/>
      <c r="BV546" s="99"/>
      <c r="BW546" s="99"/>
      <c r="BX546" s="99"/>
      <c r="CB546" s="13" t="s">
        <v>1511</v>
      </c>
    </row>
    <row r="547" ht="13.75" spans="1:80">
      <c r="A547" s="88" t="s">
        <v>12493</v>
      </c>
      <c r="B547" s="88" t="s">
        <v>9000</v>
      </c>
      <c r="C547" s="88" t="s">
        <v>10763</v>
      </c>
      <c r="D547" s="169" t="s">
        <v>494</v>
      </c>
      <c r="E547" s="106">
        <v>2</v>
      </c>
      <c r="F547" s="88">
        <v>202</v>
      </c>
      <c r="G547" s="170">
        <f t="shared" si="8"/>
        <v>404</v>
      </c>
      <c r="H547" s="91"/>
      <c r="I547" s="92"/>
      <c r="J547" s="92">
        <v>30</v>
      </c>
      <c r="K547" s="92">
        <v>30</v>
      </c>
      <c r="L547" s="92">
        <v>22</v>
      </c>
      <c r="M547" s="93">
        <v>32</v>
      </c>
      <c r="N547" s="94"/>
      <c r="O547" s="95"/>
      <c r="P547" s="95"/>
      <c r="Q547" s="95"/>
      <c r="R547" s="97"/>
      <c r="S547" s="94"/>
      <c r="T547" s="95"/>
      <c r="U547" s="257"/>
      <c r="V547" s="258"/>
      <c r="W547" s="258"/>
      <c r="X547" s="97"/>
      <c r="Y547" s="91"/>
      <c r="Z547" s="113"/>
      <c r="AA547" s="132">
        <v>27</v>
      </c>
      <c r="AB547" s="133">
        <v>36</v>
      </c>
      <c r="AC547" s="133">
        <v>23</v>
      </c>
      <c r="AD547" s="117">
        <v>38</v>
      </c>
      <c r="AE547" s="176"/>
      <c r="AF547" s="176"/>
      <c r="AG547" s="176"/>
      <c r="AH547" s="176"/>
      <c r="AI547" s="176"/>
      <c r="AJ547" s="176"/>
      <c r="AK547" s="176"/>
      <c r="AL547" s="94"/>
      <c r="AM547" s="94"/>
      <c r="AN547" s="94"/>
      <c r="AO547" s="94"/>
      <c r="AP547" s="94"/>
      <c r="AQ547" s="94"/>
      <c r="AR547" s="91"/>
      <c r="AS547" s="113"/>
      <c r="AT547" s="104">
        <v>35</v>
      </c>
      <c r="AU547" s="104">
        <v>35</v>
      </c>
      <c r="AV547" s="105">
        <v>18</v>
      </c>
      <c r="AW547" s="105">
        <v>23</v>
      </c>
      <c r="AX547" s="93"/>
      <c r="AY547" s="97"/>
      <c r="AZ547" s="97"/>
      <c r="BA547" s="97"/>
      <c r="BB547" s="97"/>
      <c r="BC547" s="98" t="s">
        <v>12337</v>
      </c>
      <c r="BD547" s="98" t="s">
        <v>12300</v>
      </c>
      <c r="BE547" s="99" t="s">
        <v>12282</v>
      </c>
      <c r="BF547" s="100"/>
      <c r="BG547" s="111" t="s">
        <v>12272</v>
      </c>
      <c r="BH547" s="111" t="s">
        <v>12272</v>
      </c>
      <c r="BI547" s="100"/>
      <c r="BJ547" s="98"/>
      <c r="BK547" s="101" t="s">
        <v>1511</v>
      </c>
      <c r="BL547" s="102" t="s">
        <v>12253</v>
      </c>
      <c r="BM547" s="98" t="s">
        <v>20</v>
      </c>
      <c r="BN547" s="98"/>
      <c r="BO547" s="4"/>
      <c r="BP547" s="4"/>
      <c r="BQ547" s="4"/>
      <c r="BR547" s="4"/>
      <c r="BS547" s="4"/>
      <c r="BT547" s="98"/>
      <c r="BU547" s="99"/>
      <c r="BV547" s="99"/>
      <c r="BW547" s="99"/>
      <c r="BX547" s="99"/>
      <c r="CB547" s="13" t="s">
        <v>1511</v>
      </c>
    </row>
    <row r="548" ht="13.75" spans="1:80">
      <c r="A548" s="88" t="s">
        <v>12494</v>
      </c>
      <c r="B548" s="106" t="s">
        <v>974</v>
      </c>
      <c r="C548" s="106" t="s">
        <v>973</v>
      </c>
      <c r="D548" s="169" t="s">
        <v>12266</v>
      </c>
      <c r="E548" s="106">
        <v>8</v>
      </c>
      <c r="F548" s="88">
        <v>10</v>
      </c>
      <c r="G548" s="170">
        <f t="shared" si="8"/>
        <v>80</v>
      </c>
      <c r="H548" s="91"/>
      <c r="I548" s="92"/>
      <c r="J548" s="92">
        <v>15</v>
      </c>
      <c r="K548" s="92">
        <v>15</v>
      </c>
      <c r="L548" s="92">
        <v>30</v>
      </c>
      <c r="M548" s="93"/>
      <c r="N548" s="94"/>
      <c r="O548" s="95"/>
      <c r="P548" s="95"/>
      <c r="Q548" s="95"/>
      <c r="R548" s="97"/>
      <c r="S548" s="94"/>
      <c r="T548" s="95"/>
      <c r="U548" s="96"/>
      <c r="V548" s="95"/>
      <c r="W548" s="95"/>
      <c r="X548" s="97"/>
      <c r="Y548" s="91"/>
      <c r="Z548" s="113"/>
      <c r="AA548" s="113">
        <v>12</v>
      </c>
      <c r="AB548" s="92">
        <v>19</v>
      </c>
      <c r="AC548" s="92">
        <v>15</v>
      </c>
      <c r="AD548" s="93">
        <v>38</v>
      </c>
      <c r="AE548" s="91"/>
      <c r="AF548" s="91"/>
      <c r="AG548" s="91">
        <v>22</v>
      </c>
      <c r="AH548" s="91">
        <v>9</v>
      </c>
      <c r="AI548" s="91">
        <v>10</v>
      </c>
      <c r="AJ548" s="91">
        <v>15</v>
      </c>
      <c r="AK548" s="91">
        <v>35</v>
      </c>
      <c r="AL548" s="94"/>
      <c r="AM548" s="94"/>
      <c r="AN548" s="94"/>
      <c r="AO548" s="94"/>
      <c r="AP548" s="94"/>
      <c r="AQ548" s="94"/>
      <c r="AR548" s="91"/>
      <c r="AS548" s="113"/>
      <c r="AT548" s="113"/>
      <c r="AU548" s="113"/>
      <c r="AV548" s="92"/>
      <c r="AW548" s="92"/>
      <c r="AX548" s="93"/>
      <c r="AY548" s="97"/>
      <c r="AZ548" s="97"/>
      <c r="BA548" s="97"/>
      <c r="BB548" s="97"/>
      <c r="BC548" s="264" t="s">
        <v>12349</v>
      </c>
      <c r="BD548" s="99" t="s">
        <v>12297</v>
      </c>
      <c r="BE548" s="99" t="s">
        <v>12336</v>
      </c>
      <c r="BF548" s="100"/>
      <c r="BG548" s="103"/>
      <c r="BH548" s="103"/>
      <c r="BI548" s="103"/>
      <c r="BJ548" s="98"/>
      <c r="BK548" s="112" t="s">
        <v>1511</v>
      </c>
      <c r="BL548" s="102"/>
      <c r="BM548" s="98" t="s">
        <v>20</v>
      </c>
      <c r="BN548" s="98"/>
      <c r="BO548" s="4"/>
      <c r="BP548" s="4"/>
      <c r="BQ548" s="4"/>
      <c r="BR548" s="4"/>
      <c r="BS548" s="4"/>
      <c r="BT548" s="98"/>
      <c r="BU548" s="99"/>
      <c r="BV548" s="99"/>
      <c r="BW548" s="99"/>
      <c r="BX548" s="99"/>
      <c r="CB548" s="13" t="s">
        <v>1511</v>
      </c>
    </row>
    <row r="549" ht="13.75" spans="1:80">
      <c r="A549" s="88" t="s">
        <v>12494</v>
      </c>
      <c r="B549" s="106" t="s">
        <v>974</v>
      </c>
      <c r="C549" s="106" t="s">
        <v>973</v>
      </c>
      <c r="D549" s="169" t="s">
        <v>494</v>
      </c>
      <c r="E549" s="106">
        <v>8</v>
      </c>
      <c r="F549" s="170">
        <v>43</v>
      </c>
      <c r="G549" s="170">
        <f t="shared" si="8"/>
        <v>344</v>
      </c>
      <c r="H549" s="91"/>
      <c r="I549" s="92"/>
      <c r="J549" s="118">
        <v>22</v>
      </c>
      <c r="K549" s="118">
        <v>22</v>
      </c>
      <c r="L549" s="118">
        <v>16</v>
      </c>
      <c r="M549" s="92">
        <v>30</v>
      </c>
      <c r="N549" s="94"/>
      <c r="O549" s="114"/>
      <c r="P549" s="114"/>
      <c r="Q549" s="114"/>
      <c r="R549" s="97"/>
      <c r="S549" s="94"/>
      <c r="T549" s="95"/>
      <c r="U549" s="96"/>
      <c r="V549" s="95"/>
      <c r="W549" s="95"/>
      <c r="X549" s="97"/>
      <c r="Y549" s="91"/>
      <c r="Z549" s="113"/>
      <c r="AA549" s="113">
        <v>24</v>
      </c>
      <c r="AB549" s="92">
        <v>32</v>
      </c>
      <c r="AC549" s="92">
        <v>22</v>
      </c>
      <c r="AD549" s="93"/>
      <c r="AE549" s="92"/>
      <c r="AF549" s="92"/>
      <c r="AG549" s="265">
        <v>22</v>
      </c>
      <c r="AH549" s="265">
        <v>14</v>
      </c>
      <c r="AI549" s="265">
        <v>34</v>
      </c>
      <c r="AJ549" s="265">
        <v>13</v>
      </c>
      <c r="AK549" s="265">
        <v>38</v>
      </c>
      <c r="AL549" s="94"/>
      <c r="AM549" s="96"/>
      <c r="AN549" s="96"/>
      <c r="AO549" s="95"/>
      <c r="AP549" s="95"/>
      <c r="AQ549" s="97"/>
      <c r="AR549" s="91"/>
      <c r="AS549" s="113"/>
      <c r="AT549" s="113"/>
      <c r="AU549" s="113"/>
      <c r="AV549" s="92"/>
      <c r="AW549" s="92"/>
      <c r="AX549" s="93"/>
      <c r="AY549" s="97"/>
      <c r="AZ549" s="97"/>
      <c r="BA549" s="97"/>
      <c r="BB549" s="97"/>
      <c r="BC549" s="264" t="s">
        <v>12350</v>
      </c>
      <c r="BD549" s="99" t="s">
        <v>12300</v>
      </c>
      <c r="BE549" s="99" t="s">
        <v>12337</v>
      </c>
      <c r="BF549" s="100"/>
      <c r="BG549" s="103"/>
      <c r="BH549" s="103"/>
      <c r="BI549" s="103"/>
      <c r="BJ549" s="98"/>
      <c r="BK549" s="112" t="s">
        <v>1511</v>
      </c>
      <c r="BL549" s="102"/>
      <c r="BM549" s="98" t="s">
        <v>20</v>
      </c>
      <c r="BN549" s="98"/>
      <c r="BO549" s="4"/>
      <c r="BP549" s="4"/>
      <c r="BQ549" s="4"/>
      <c r="BR549" s="4"/>
      <c r="BS549" s="4"/>
      <c r="BT549" s="98"/>
      <c r="BU549" s="99"/>
      <c r="BV549" s="99"/>
      <c r="BW549" s="99"/>
      <c r="BX549" s="99"/>
      <c r="CB549" s="13" t="s">
        <v>1511</v>
      </c>
    </row>
    <row r="550" ht="14.45" customHeight="1" spans="1:80">
      <c r="A550" s="88" t="s">
        <v>12495</v>
      </c>
      <c r="B550" s="88" t="s">
        <v>4497</v>
      </c>
      <c r="C550" s="88" t="s">
        <v>4496</v>
      </c>
      <c r="D550" s="89" t="s">
        <v>12266</v>
      </c>
      <c r="E550" s="90">
        <v>10</v>
      </c>
      <c r="F550" s="90">
        <v>17</v>
      </c>
      <c r="G550" s="90">
        <f t="shared" si="8"/>
        <v>170</v>
      </c>
      <c r="H550" s="94"/>
      <c r="I550" s="95"/>
      <c r="J550" s="95"/>
      <c r="K550" s="95"/>
      <c r="L550" s="95"/>
      <c r="M550" s="95"/>
      <c r="N550" s="94"/>
      <c r="O550" s="95"/>
      <c r="P550" s="95"/>
      <c r="Q550" s="95"/>
      <c r="R550" s="97"/>
      <c r="S550" s="94"/>
      <c r="T550" s="95"/>
      <c r="U550" s="96"/>
      <c r="V550" s="95"/>
      <c r="W550" s="95"/>
      <c r="X550" s="97"/>
      <c r="Y550" s="94"/>
      <c r="Z550" s="96"/>
      <c r="AA550" s="96"/>
      <c r="AB550" s="95"/>
      <c r="AC550" s="95"/>
      <c r="AD550" s="97"/>
      <c r="AE550" s="95"/>
      <c r="AF550" s="95"/>
      <c r="AG550" s="95"/>
      <c r="AH550" s="95"/>
      <c r="AI550" s="95"/>
      <c r="AJ550" s="95"/>
      <c r="AK550" s="95"/>
      <c r="AL550" s="94"/>
      <c r="AM550" s="96"/>
      <c r="AN550" s="96"/>
      <c r="AO550" s="95"/>
      <c r="AP550" s="95"/>
      <c r="AQ550" s="97"/>
      <c r="AR550" s="91"/>
      <c r="AS550" s="113"/>
      <c r="AT550" s="266">
        <v>39</v>
      </c>
      <c r="AU550" s="266">
        <v>6</v>
      </c>
      <c r="AV550" s="265">
        <v>28</v>
      </c>
      <c r="AW550" s="265">
        <v>6</v>
      </c>
      <c r="AX550" s="93"/>
      <c r="AY550" s="93"/>
      <c r="AZ550" s="93"/>
      <c r="BA550" s="93"/>
      <c r="BB550" s="93"/>
      <c r="BC550" s="99" t="s">
        <v>12336</v>
      </c>
      <c r="BD550" s="99" t="s">
        <v>12356</v>
      </c>
      <c r="BE550" s="99"/>
      <c r="BF550" s="100"/>
      <c r="BG550" s="103"/>
      <c r="BH550" s="103"/>
      <c r="BI550" s="103"/>
      <c r="BJ550" s="99"/>
      <c r="BK550" s="101" t="s">
        <v>1511</v>
      </c>
      <c r="BL550" s="102"/>
      <c r="BM550" s="99"/>
      <c r="BN550" s="99"/>
      <c r="BT550" s="99"/>
      <c r="BU550" s="99">
        <v>16</v>
      </c>
      <c r="BV550" s="99">
        <v>1</v>
      </c>
      <c r="BW550" s="99"/>
      <c r="BX550" s="99"/>
      <c r="CB550" s="13" t="s">
        <v>1511</v>
      </c>
    </row>
    <row r="551" ht="14.45" customHeight="1" spans="1:80">
      <c r="A551" s="88" t="s">
        <v>12495</v>
      </c>
      <c r="B551" s="88" t="s">
        <v>4497</v>
      </c>
      <c r="C551" s="88" t="s">
        <v>4496</v>
      </c>
      <c r="D551" s="89" t="s">
        <v>494</v>
      </c>
      <c r="E551" s="135">
        <v>10</v>
      </c>
      <c r="F551" s="135">
        <v>4</v>
      </c>
      <c r="G551" s="90">
        <f t="shared" si="8"/>
        <v>40</v>
      </c>
      <c r="H551" s="94"/>
      <c r="I551" s="95"/>
      <c r="J551" s="95"/>
      <c r="K551" s="95"/>
      <c r="L551" s="95"/>
      <c r="M551" s="97"/>
      <c r="N551" s="94"/>
      <c r="O551" s="95"/>
      <c r="P551" s="95"/>
      <c r="Q551" s="95"/>
      <c r="R551" s="97"/>
      <c r="S551" s="94"/>
      <c r="T551" s="95"/>
      <c r="U551" s="96"/>
      <c r="V551" s="95"/>
      <c r="W551" s="95"/>
      <c r="X551" s="97"/>
      <c r="Y551" s="94"/>
      <c r="Z551" s="96"/>
      <c r="AA551" s="96"/>
      <c r="AB551" s="95"/>
      <c r="AC551" s="95"/>
      <c r="AD551" s="97"/>
      <c r="AE551" s="95"/>
      <c r="AF551" s="95"/>
      <c r="AG551" s="95"/>
      <c r="AH551" s="95"/>
      <c r="AI551" s="95"/>
      <c r="AJ551" s="95"/>
      <c r="AK551" s="95"/>
      <c r="AL551" s="94"/>
      <c r="AM551" s="94"/>
      <c r="AN551" s="94"/>
      <c r="AO551" s="94"/>
      <c r="AP551" s="94"/>
      <c r="AQ551" s="94"/>
      <c r="AR551" s="91"/>
      <c r="AS551" s="91"/>
      <c r="AT551" s="267">
        <v>6</v>
      </c>
      <c r="AU551" s="267">
        <v>6</v>
      </c>
      <c r="AV551" s="267">
        <v>45</v>
      </c>
      <c r="AW551" s="267">
        <v>52</v>
      </c>
      <c r="AX551" s="91"/>
      <c r="AY551" s="93"/>
      <c r="AZ551" s="93"/>
      <c r="BA551" s="93"/>
      <c r="BB551" s="93"/>
      <c r="BC551" s="99" t="s">
        <v>12337</v>
      </c>
      <c r="BD551" s="99" t="s">
        <v>12267</v>
      </c>
      <c r="BE551" s="99"/>
      <c r="BF551" s="100"/>
      <c r="BG551" s="103"/>
      <c r="BH551" s="103"/>
      <c r="BI551" s="103"/>
      <c r="BJ551" s="99"/>
      <c r="BK551" s="101" t="s">
        <v>1511</v>
      </c>
      <c r="BL551" s="102"/>
      <c r="BM551" s="99"/>
      <c r="BN551" s="99"/>
      <c r="BT551" s="99"/>
      <c r="BU551" s="99"/>
      <c r="BV551" s="99"/>
      <c r="BW551" s="99"/>
      <c r="BX551" s="99"/>
      <c r="CB551" s="13" t="s">
        <v>1511</v>
      </c>
    </row>
    <row r="552" ht="14.45" customHeight="1" spans="1:80">
      <c r="A552" s="88" t="s">
        <v>12495</v>
      </c>
      <c r="B552" s="88" t="s">
        <v>4497</v>
      </c>
      <c r="C552" s="88" t="s">
        <v>8992</v>
      </c>
      <c r="D552" s="89" t="s">
        <v>12266</v>
      </c>
      <c r="E552" s="135">
        <v>10</v>
      </c>
      <c r="F552" s="135">
        <v>17</v>
      </c>
      <c r="G552" s="90">
        <f t="shared" si="8"/>
        <v>170</v>
      </c>
      <c r="H552" s="94"/>
      <c r="I552" s="95"/>
      <c r="J552" s="95"/>
      <c r="K552" s="95"/>
      <c r="L552" s="95"/>
      <c r="M552" s="97"/>
      <c r="N552" s="94"/>
      <c r="O552" s="95"/>
      <c r="P552" s="95"/>
      <c r="Q552" s="95"/>
      <c r="R552" s="97"/>
      <c r="S552" s="94"/>
      <c r="T552" s="95"/>
      <c r="U552" s="96"/>
      <c r="V552" s="95"/>
      <c r="W552" s="95"/>
      <c r="X552" s="97"/>
      <c r="Y552" s="94"/>
      <c r="Z552" s="96"/>
      <c r="AA552" s="96"/>
      <c r="AB552" s="95"/>
      <c r="AC552" s="95"/>
      <c r="AD552" s="97"/>
      <c r="AE552" s="95"/>
      <c r="AF552" s="95"/>
      <c r="AG552" s="95"/>
      <c r="AH552" s="95"/>
      <c r="AI552" s="95"/>
      <c r="AJ552" s="95"/>
      <c r="AK552" s="95"/>
      <c r="AL552" s="94"/>
      <c r="AM552" s="94"/>
      <c r="AN552" s="94"/>
      <c r="AO552" s="94"/>
      <c r="AP552" s="94"/>
      <c r="AQ552" s="94"/>
      <c r="AR552" s="91"/>
      <c r="AS552" s="91"/>
      <c r="AT552" s="268">
        <v>39</v>
      </c>
      <c r="AU552" s="268">
        <v>6</v>
      </c>
      <c r="AV552" s="268">
        <v>28</v>
      </c>
      <c r="AW552" s="268">
        <v>6</v>
      </c>
      <c r="AX552" s="91"/>
      <c r="AY552" s="93"/>
      <c r="AZ552" s="93"/>
      <c r="BA552" s="93"/>
      <c r="BB552" s="93"/>
      <c r="BC552" s="99" t="s">
        <v>12336</v>
      </c>
      <c r="BD552" s="99" t="s">
        <v>12356</v>
      </c>
      <c r="BE552" s="99"/>
      <c r="BF552" s="100"/>
      <c r="BG552" s="103"/>
      <c r="BH552" s="103"/>
      <c r="BI552" s="103"/>
      <c r="BJ552" s="99"/>
      <c r="BK552" s="101" t="s">
        <v>1511</v>
      </c>
      <c r="BL552" s="102"/>
      <c r="BM552" s="99"/>
      <c r="BN552" s="99"/>
      <c r="BT552" s="99"/>
      <c r="BU552" s="99"/>
      <c r="BV552" s="99"/>
      <c r="BW552" s="99"/>
      <c r="BX552" s="99"/>
      <c r="CB552" s="13" t="s">
        <v>1511</v>
      </c>
    </row>
    <row r="553" ht="14.45" customHeight="1" spans="1:80">
      <c r="A553" s="88" t="s">
        <v>12495</v>
      </c>
      <c r="B553" s="88" t="s">
        <v>4497</v>
      </c>
      <c r="C553" s="88" t="s">
        <v>8992</v>
      </c>
      <c r="D553" s="89" t="s">
        <v>494</v>
      </c>
      <c r="E553" s="135">
        <v>10</v>
      </c>
      <c r="F553" s="90">
        <v>4</v>
      </c>
      <c r="G553" s="90">
        <f t="shared" si="8"/>
        <v>40</v>
      </c>
      <c r="H553" s="94"/>
      <c r="I553" s="95"/>
      <c r="J553" s="95"/>
      <c r="K553" s="95"/>
      <c r="L553" s="95"/>
      <c r="M553" s="97"/>
      <c r="N553" s="94"/>
      <c r="O553" s="94"/>
      <c r="P553" s="94"/>
      <c r="Q553" s="94"/>
      <c r="R553" s="94"/>
      <c r="S553" s="94"/>
      <c r="T553" s="95"/>
      <c r="U553" s="96"/>
      <c r="V553" s="95"/>
      <c r="W553" s="95"/>
      <c r="X553" s="97"/>
      <c r="Y553" s="94"/>
      <c r="Z553" s="96"/>
      <c r="AA553" s="96"/>
      <c r="AB553" s="95"/>
      <c r="AC553" s="95"/>
      <c r="AD553" s="97"/>
      <c r="AE553" s="94"/>
      <c r="AF553" s="96"/>
      <c r="AG553" s="96"/>
      <c r="AH553" s="95"/>
      <c r="AI553" s="95"/>
      <c r="AJ553" s="95"/>
      <c r="AK553" s="95"/>
      <c r="AL553" s="94"/>
      <c r="AM553" s="96"/>
      <c r="AN553" s="96"/>
      <c r="AO553" s="95"/>
      <c r="AP553" s="95"/>
      <c r="AQ553" s="97"/>
      <c r="AR553" s="91"/>
      <c r="AS553" s="113"/>
      <c r="AT553" s="269">
        <v>6</v>
      </c>
      <c r="AU553" s="269">
        <v>6</v>
      </c>
      <c r="AV553" s="270">
        <v>45</v>
      </c>
      <c r="AW553" s="270">
        <v>41</v>
      </c>
      <c r="AX553" s="93"/>
      <c r="AY553" s="93"/>
      <c r="AZ553" s="93"/>
      <c r="BA553" s="93"/>
      <c r="BB553" s="93"/>
      <c r="BC553" s="99" t="s">
        <v>12337</v>
      </c>
      <c r="BD553" s="99" t="s">
        <v>12267</v>
      </c>
      <c r="BE553" s="99"/>
      <c r="BF553" s="100"/>
      <c r="BG553" s="103"/>
      <c r="BH553" s="103"/>
      <c r="BI553" s="103"/>
      <c r="BJ553" s="99"/>
      <c r="BK553" s="101" t="s">
        <v>1511</v>
      </c>
      <c r="BL553" s="102"/>
      <c r="BM553" s="99"/>
      <c r="BN553" s="99"/>
      <c r="BT553" s="99"/>
      <c r="BU553" s="99"/>
      <c r="BV553" s="99"/>
      <c r="BW553" s="99"/>
      <c r="BX553" s="99"/>
      <c r="CB553" s="13" t="s">
        <v>1511</v>
      </c>
    </row>
    <row r="554" ht="14.45" customHeight="1" spans="1:80">
      <c r="A554" s="88" t="s">
        <v>12496</v>
      </c>
      <c r="B554" s="88" t="s">
        <v>540</v>
      </c>
      <c r="C554" s="88" t="s">
        <v>538</v>
      </c>
      <c r="D554" s="89" t="s">
        <v>12266</v>
      </c>
      <c r="E554" s="90">
        <v>4</v>
      </c>
      <c r="F554" s="90">
        <v>177</v>
      </c>
      <c r="G554" s="90">
        <f t="shared" si="8"/>
        <v>708</v>
      </c>
      <c r="H554" s="91"/>
      <c r="I554" s="92"/>
      <c r="J554" s="92">
        <v>65</v>
      </c>
      <c r="K554" s="92">
        <v>50</v>
      </c>
      <c r="L554" s="92">
        <v>43</v>
      </c>
      <c r="M554" s="93"/>
      <c r="N554" s="91"/>
      <c r="O554" s="91">
        <v>39</v>
      </c>
      <c r="P554" s="91">
        <v>54</v>
      </c>
      <c r="Q554" s="91">
        <v>11</v>
      </c>
      <c r="R554" s="91"/>
      <c r="S554" s="94"/>
      <c r="T554" s="95"/>
      <c r="U554" s="96"/>
      <c r="V554" s="95"/>
      <c r="W554" s="95"/>
      <c r="X554" s="97"/>
      <c r="Y554" s="94"/>
      <c r="Z554" s="96"/>
      <c r="AA554" s="96"/>
      <c r="AB554" s="95"/>
      <c r="AC554" s="95"/>
      <c r="AD554" s="97"/>
      <c r="AE554" s="94"/>
      <c r="AF554" s="96"/>
      <c r="AG554" s="96"/>
      <c r="AH554" s="95"/>
      <c r="AI554" s="95"/>
      <c r="AJ554" s="95"/>
      <c r="AK554" s="95"/>
      <c r="AL554" s="94"/>
      <c r="AM554" s="96"/>
      <c r="AN554" s="96"/>
      <c r="AO554" s="95"/>
      <c r="AP554" s="95"/>
      <c r="AQ554" s="97"/>
      <c r="AR554" s="94"/>
      <c r="AS554" s="96"/>
      <c r="AT554" s="96"/>
      <c r="AU554" s="96"/>
      <c r="AV554" s="95"/>
      <c r="AW554" s="95"/>
      <c r="AX554" s="97"/>
      <c r="AY554" s="97"/>
      <c r="AZ554" s="97"/>
      <c r="BA554" s="97"/>
      <c r="BB554" s="97"/>
      <c r="BC554" s="99" t="s">
        <v>12297</v>
      </c>
      <c r="BD554" s="99" t="s">
        <v>12298</v>
      </c>
      <c r="BE554" s="99"/>
      <c r="BF554" s="100"/>
      <c r="BG554" s="103"/>
      <c r="BH554" s="103"/>
      <c r="BI554" s="103"/>
      <c r="BJ554" s="99"/>
      <c r="BK554" s="101" t="s">
        <v>1511</v>
      </c>
      <c r="BL554" s="102"/>
      <c r="BM554" s="99"/>
      <c r="BN554" s="99"/>
      <c r="BT554" s="99"/>
      <c r="BU554" s="99"/>
      <c r="BV554" s="99"/>
      <c r="BW554" s="99"/>
      <c r="BX554" s="99"/>
      <c r="CB554" s="13" t="s">
        <v>1511</v>
      </c>
    </row>
    <row r="555" ht="14.45" customHeight="1" spans="1:80">
      <c r="A555" s="88" t="s">
        <v>12496</v>
      </c>
      <c r="B555" s="88" t="s">
        <v>540</v>
      </c>
      <c r="C555" s="88" t="s">
        <v>538</v>
      </c>
      <c r="D555" s="89" t="s">
        <v>494</v>
      </c>
      <c r="E555" s="90">
        <v>4</v>
      </c>
      <c r="F555" s="90">
        <v>89</v>
      </c>
      <c r="G555" s="90">
        <f t="shared" si="8"/>
        <v>356</v>
      </c>
      <c r="H555" s="91"/>
      <c r="I555" s="92"/>
      <c r="J555" s="92">
        <v>28</v>
      </c>
      <c r="K555" s="92">
        <v>32</v>
      </c>
      <c r="L555" s="92">
        <v>43</v>
      </c>
      <c r="M555" s="93"/>
      <c r="N555" s="91"/>
      <c r="O555" s="91">
        <v>25</v>
      </c>
      <c r="P555" s="91">
        <v>33</v>
      </c>
      <c r="Q555" s="91">
        <v>43</v>
      </c>
      <c r="R555" s="91"/>
      <c r="S555" s="94"/>
      <c r="T555" s="95"/>
      <c r="U555" s="96"/>
      <c r="V555" s="95"/>
      <c r="W555" s="95"/>
      <c r="X555" s="97"/>
      <c r="Y555" s="94"/>
      <c r="Z555" s="96"/>
      <c r="AA555" s="96"/>
      <c r="AB555" s="95"/>
      <c r="AC555" s="95"/>
      <c r="AD555" s="97"/>
      <c r="AE555" s="94"/>
      <c r="AF555" s="96"/>
      <c r="AG555" s="96"/>
      <c r="AH555" s="95"/>
      <c r="AI555" s="95"/>
      <c r="AJ555" s="95"/>
      <c r="AK555" s="95"/>
      <c r="AL555" s="94"/>
      <c r="AM555" s="96"/>
      <c r="AN555" s="96"/>
      <c r="AO555" s="95"/>
      <c r="AP555" s="95"/>
      <c r="AQ555" s="97"/>
      <c r="AR555" s="94"/>
      <c r="AS555" s="96"/>
      <c r="AT555" s="96"/>
      <c r="AU555" s="96"/>
      <c r="AV555" s="95"/>
      <c r="AW555" s="95"/>
      <c r="AX555" s="97"/>
      <c r="AY555" s="97"/>
      <c r="AZ555" s="97"/>
      <c r="BA555" s="97"/>
      <c r="BB555" s="97"/>
      <c r="BC555" s="99" t="s">
        <v>12300</v>
      </c>
      <c r="BD555" s="99" t="s">
        <v>12301</v>
      </c>
      <c r="BE555" s="99"/>
      <c r="BF555" s="100"/>
      <c r="BG555" s="103"/>
      <c r="BH555" s="103"/>
      <c r="BI555" s="103"/>
      <c r="BJ555" s="99"/>
      <c r="BK555" s="101" t="s">
        <v>1511</v>
      </c>
      <c r="BL555" s="102"/>
      <c r="BM555" s="99"/>
      <c r="BN555" s="99"/>
      <c r="BT555" s="99"/>
      <c r="BU555" s="99"/>
      <c r="BV555" s="99"/>
      <c r="BW555" s="99"/>
      <c r="BX555" s="99"/>
      <c r="CB555" s="13" t="s">
        <v>1511</v>
      </c>
    </row>
    <row r="556" ht="13.75" spans="1:80">
      <c r="A556" s="88" t="s">
        <v>12496</v>
      </c>
      <c r="B556" s="271" t="s">
        <v>540</v>
      </c>
      <c r="C556" s="88" t="s">
        <v>8906</v>
      </c>
      <c r="D556" s="89" t="s">
        <v>12266</v>
      </c>
      <c r="E556" s="90">
        <v>4</v>
      </c>
      <c r="F556" s="90">
        <v>169</v>
      </c>
      <c r="G556" s="90">
        <f t="shared" si="8"/>
        <v>676</v>
      </c>
      <c r="H556" s="272"/>
      <c r="I556" s="273"/>
      <c r="J556" s="273">
        <v>48</v>
      </c>
      <c r="K556" s="273">
        <v>38</v>
      </c>
      <c r="L556" s="273">
        <v>24</v>
      </c>
      <c r="M556" s="274">
        <v>38</v>
      </c>
      <c r="N556" s="272"/>
      <c r="O556" s="167">
        <v>66</v>
      </c>
      <c r="P556" s="167">
        <v>41</v>
      </c>
      <c r="Q556" s="167">
        <v>27</v>
      </c>
      <c r="R556" s="272"/>
      <c r="S556" s="94"/>
      <c r="T556" s="95"/>
      <c r="U556" s="96"/>
      <c r="V556" s="95"/>
      <c r="W556" s="95"/>
      <c r="X556" s="97"/>
      <c r="Y556" s="94"/>
      <c r="Z556" s="96"/>
      <c r="AA556" s="96"/>
      <c r="AB556" s="95"/>
      <c r="AC556" s="95"/>
      <c r="AD556" s="97"/>
      <c r="AE556" s="275"/>
      <c r="AF556" s="276"/>
      <c r="AG556" s="276"/>
      <c r="AH556" s="277"/>
      <c r="AI556" s="277"/>
      <c r="AJ556" s="277"/>
      <c r="AK556" s="277"/>
      <c r="AL556" s="94"/>
      <c r="AM556" s="96"/>
      <c r="AN556" s="96"/>
      <c r="AO556" s="95"/>
      <c r="AP556" s="95"/>
      <c r="AQ556" s="97"/>
      <c r="AR556" s="94"/>
      <c r="AS556" s="96"/>
      <c r="AT556" s="96"/>
      <c r="AU556" s="96"/>
      <c r="AV556" s="95"/>
      <c r="AW556" s="95"/>
      <c r="AX556" s="97"/>
      <c r="AY556" s="97"/>
      <c r="AZ556" s="97"/>
      <c r="BA556" s="97"/>
      <c r="BB556" s="97"/>
      <c r="BC556" s="99" t="s">
        <v>12297</v>
      </c>
      <c r="BD556" s="99" t="s">
        <v>12298</v>
      </c>
      <c r="BE556" s="99"/>
      <c r="BF556" s="100"/>
      <c r="BG556" s="103"/>
      <c r="BH556" s="103"/>
      <c r="BI556" s="103"/>
      <c r="BJ556" s="99"/>
      <c r="BK556" s="101" t="s">
        <v>1511</v>
      </c>
      <c r="BL556" s="102"/>
      <c r="BM556" s="99"/>
      <c r="BN556" s="99"/>
      <c r="BT556" s="99"/>
      <c r="BU556" s="99"/>
      <c r="BV556" s="99"/>
      <c r="BW556" s="99"/>
      <c r="BX556" s="99"/>
      <c r="CB556" s="13" t="s">
        <v>1511</v>
      </c>
    </row>
    <row r="557" ht="13.75" spans="1:80">
      <c r="A557" s="88" t="s">
        <v>12496</v>
      </c>
      <c r="B557" s="88" t="s">
        <v>540</v>
      </c>
      <c r="C557" s="88" t="s">
        <v>8906</v>
      </c>
      <c r="D557" s="89" t="s">
        <v>494</v>
      </c>
      <c r="E557" s="90">
        <v>4</v>
      </c>
      <c r="F557" s="90">
        <v>82</v>
      </c>
      <c r="G557" s="90">
        <f t="shared" si="8"/>
        <v>328</v>
      </c>
      <c r="H557" s="272"/>
      <c r="I557" s="273"/>
      <c r="J557" s="273">
        <v>29</v>
      </c>
      <c r="K557" s="273">
        <v>32</v>
      </c>
      <c r="L557" s="273">
        <v>40</v>
      </c>
      <c r="M557" s="274">
        <v>38</v>
      </c>
      <c r="N557" s="272"/>
      <c r="O557" s="167">
        <v>29</v>
      </c>
      <c r="P557" s="167">
        <v>30</v>
      </c>
      <c r="Q557" s="167">
        <v>41</v>
      </c>
      <c r="R557" s="272"/>
      <c r="S557" s="94"/>
      <c r="T557" s="95"/>
      <c r="U557" s="96"/>
      <c r="V557" s="95"/>
      <c r="W557" s="95"/>
      <c r="X557" s="97"/>
      <c r="Y557" s="94"/>
      <c r="Z557" s="96"/>
      <c r="AA557" s="96"/>
      <c r="AB557" s="95"/>
      <c r="AC557" s="95"/>
      <c r="AD557" s="97"/>
      <c r="AE557" s="275"/>
      <c r="AF557" s="276"/>
      <c r="AG557" s="276"/>
      <c r="AH557" s="277"/>
      <c r="AI557" s="277"/>
      <c r="AJ557" s="277"/>
      <c r="AK557" s="277"/>
      <c r="AL557" s="94"/>
      <c r="AM557" s="96"/>
      <c r="AN557" s="96"/>
      <c r="AO557" s="95"/>
      <c r="AP557" s="95"/>
      <c r="AQ557" s="97"/>
      <c r="AR557" s="94"/>
      <c r="AS557" s="96"/>
      <c r="AT557" s="96"/>
      <c r="AU557" s="96"/>
      <c r="AV557" s="95"/>
      <c r="AW557" s="95"/>
      <c r="AX557" s="97"/>
      <c r="AY557" s="97"/>
      <c r="AZ557" s="97"/>
      <c r="BA557" s="97"/>
      <c r="BB557" s="97"/>
      <c r="BC557" s="99" t="s">
        <v>12300</v>
      </c>
      <c r="BD557" s="99" t="s">
        <v>12301</v>
      </c>
      <c r="BE557" s="99"/>
      <c r="BF557" s="100"/>
      <c r="BG557" s="103"/>
      <c r="BH557" s="103"/>
      <c r="BI557" s="103"/>
      <c r="BJ557" s="99"/>
      <c r="BK557" s="101" t="s">
        <v>1511</v>
      </c>
      <c r="BL557" s="102"/>
      <c r="BM557" s="99"/>
      <c r="BN557" s="99"/>
      <c r="BT557" s="99"/>
      <c r="BU557" s="99"/>
      <c r="BV557" s="99"/>
      <c r="BW557" s="99"/>
      <c r="BX557" s="99"/>
      <c r="CB557" s="13" t="s">
        <v>1511</v>
      </c>
    </row>
    <row r="558" ht="13.75" spans="1:80">
      <c r="A558" s="239" t="s">
        <v>12497</v>
      </c>
      <c r="B558" s="271">
        <v>96404891</v>
      </c>
      <c r="C558" s="88" t="s">
        <v>3846</v>
      </c>
      <c r="D558" s="89" t="s">
        <v>12266</v>
      </c>
      <c r="E558" s="90">
        <v>6</v>
      </c>
      <c r="F558" s="90">
        <v>88</v>
      </c>
      <c r="G558" s="90">
        <f t="shared" si="8"/>
        <v>528</v>
      </c>
      <c r="H558" s="91"/>
      <c r="I558" s="92"/>
      <c r="J558" s="92"/>
      <c r="K558" s="92"/>
      <c r="L558" s="92"/>
      <c r="M558" s="93"/>
      <c r="N558" s="91"/>
      <c r="O558" s="91"/>
      <c r="P558" s="91"/>
      <c r="Q558" s="91"/>
      <c r="R558" s="91"/>
      <c r="S558" s="94"/>
      <c r="T558" s="95"/>
      <c r="U558" s="96"/>
      <c r="V558" s="95"/>
      <c r="W558" s="95"/>
      <c r="X558" s="97"/>
      <c r="Y558" s="91"/>
      <c r="Z558" s="113"/>
      <c r="AA558" s="113">
        <v>30</v>
      </c>
      <c r="AB558" s="92">
        <v>30</v>
      </c>
      <c r="AC558" s="92">
        <v>30</v>
      </c>
      <c r="AD558" s="93"/>
      <c r="AE558" s="94"/>
      <c r="AF558" s="96"/>
      <c r="AG558" s="96"/>
      <c r="AH558" s="95"/>
      <c r="AI558" s="95"/>
      <c r="AJ558" s="95"/>
      <c r="AK558" s="95"/>
      <c r="AL558" s="91"/>
      <c r="AM558" s="113"/>
      <c r="AN558" s="113"/>
      <c r="AO558" s="92"/>
      <c r="AP558" s="92"/>
      <c r="AQ558" s="93"/>
      <c r="AR558" s="91"/>
      <c r="AS558" s="113"/>
      <c r="AT558" s="113"/>
      <c r="AU558" s="113"/>
      <c r="AV558" s="92"/>
      <c r="AW558" s="92"/>
      <c r="AX558" s="93"/>
      <c r="AY558" s="97"/>
      <c r="AZ558" s="97"/>
      <c r="BA558" s="97"/>
      <c r="BB558" s="97"/>
      <c r="BC558" s="99" t="s">
        <v>12336</v>
      </c>
      <c r="BD558" s="99" t="s">
        <v>12297</v>
      </c>
      <c r="BE558" s="99"/>
      <c r="BF558" s="100"/>
      <c r="BG558" s="103"/>
      <c r="BH558" s="103"/>
      <c r="BI558" s="103"/>
      <c r="BJ558" s="99"/>
      <c r="BK558" s="112" t="s">
        <v>12487</v>
      </c>
      <c r="BL558" s="102"/>
      <c r="BM558" s="99"/>
      <c r="BN558" s="99"/>
      <c r="BT558" s="99"/>
      <c r="BU558" s="99"/>
      <c r="BV558" s="99"/>
      <c r="BW558" s="99"/>
      <c r="BX558" s="99"/>
      <c r="CB558" s="13" t="s">
        <v>1511</v>
      </c>
    </row>
    <row r="559" ht="13.75" spans="1:80">
      <c r="A559" s="239" t="s">
        <v>12497</v>
      </c>
      <c r="B559" s="88">
        <v>96404891</v>
      </c>
      <c r="C559" s="88" t="s">
        <v>3846</v>
      </c>
      <c r="D559" s="89" t="s">
        <v>494</v>
      </c>
      <c r="E559" s="90">
        <v>6</v>
      </c>
      <c r="F559" s="90">
        <v>14</v>
      </c>
      <c r="G559" s="90">
        <f t="shared" si="8"/>
        <v>84</v>
      </c>
      <c r="H559" s="91"/>
      <c r="I559" s="92"/>
      <c r="J559" s="92"/>
      <c r="K559" s="92"/>
      <c r="L559" s="92"/>
      <c r="M559" s="93"/>
      <c r="N559" s="91"/>
      <c r="O559" s="92"/>
      <c r="P559" s="92"/>
      <c r="Q559" s="92"/>
      <c r="R559" s="93"/>
      <c r="S559" s="94"/>
      <c r="T559" s="95"/>
      <c r="U559" s="96"/>
      <c r="V559" s="95"/>
      <c r="W559" s="95"/>
      <c r="X559" s="97"/>
      <c r="Y559" s="91"/>
      <c r="Z559" s="113"/>
      <c r="AA559" s="113">
        <v>30</v>
      </c>
      <c r="AB559" s="92">
        <v>30</v>
      </c>
      <c r="AC559" s="92">
        <v>30</v>
      </c>
      <c r="AD559" s="93"/>
      <c r="AE559" s="94"/>
      <c r="AF559" s="96"/>
      <c r="AG559" s="96"/>
      <c r="AH559" s="95"/>
      <c r="AI559" s="95"/>
      <c r="AJ559" s="95"/>
      <c r="AK559" s="95"/>
      <c r="AL559" s="91"/>
      <c r="AM559" s="113"/>
      <c r="AN559" s="113"/>
      <c r="AO559" s="92"/>
      <c r="AP559" s="92"/>
      <c r="AQ559" s="93"/>
      <c r="AR559" s="91"/>
      <c r="AS559" s="113"/>
      <c r="AT559" s="113"/>
      <c r="AU559" s="113"/>
      <c r="AV559" s="92"/>
      <c r="AW559" s="92"/>
      <c r="AX559" s="93"/>
      <c r="AY559" s="97"/>
      <c r="AZ559" s="97"/>
      <c r="BA559" s="97"/>
      <c r="BB559" s="97"/>
      <c r="BC559" s="99" t="s">
        <v>12337</v>
      </c>
      <c r="BD559" s="99" t="s">
        <v>12300</v>
      </c>
      <c r="BE559" s="99"/>
      <c r="BF559" s="100"/>
      <c r="BG559" s="103"/>
      <c r="BH559" s="103"/>
      <c r="BI559" s="103"/>
      <c r="BJ559" s="99"/>
      <c r="BK559" s="112" t="s">
        <v>1511</v>
      </c>
      <c r="BL559" s="102"/>
      <c r="BM559" s="99"/>
      <c r="BN559" s="99"/>
      <c r="BT559" s="99"/>
      <c r="BU559" s="99"/>
      <c r="BV559" s="99"/>
      <c r="BW559" s="99"/>
      <c r="BX559" s="99"/>
      <c r="CB559" s="13" t="s">
        <v>1511</v>
      </c>
    </row>
    <row r="560" ht="13.75" spans="1:80">
      <c r="A560" s="239" t="s">
        <v>12497</v>
      </c>
      <c r="B560" s="271">
        <v>96404891</v>
      </c>
      <c r="C560" s="88" t="s">
        <v>3848</v>
      </c>
      <c r="D560" s="89" t="s">
        <v>12266</v>
      </c>
      <c r="E560" s="90">
        <v>6</v>
      </c>
      <c r="F560" s="90">
        <v>89</v>
      </c>
      <c r="G560" s="90">
        <f t="shared" si="8"/>
        <v>534</v>
      </c>
      <c r="H560" s="91"/>
      <c r="I560" s="92"/>
      <c r="J560" s="92"/>
      <c r="K560" s="92"/>
      <c r="L560" s="92"/>
      <c r="M560" s="93"/>
      <c r="N560" s="91"/>
      <c r="O560" s="92"/>
      <c r="P560" s="92"/>
      <c r="Q560" s="92"/>
      <c r="R560" s="93"/>
      <c r="S560" s="94"/>
      <c r="T560" s="95"/>
      <c r="U560" s="96"/>
      <c r="V560" s="95"/>
      <c r="W560" s="95"/>
      <c r="X560" s="97"/>
      <c r="Y560" s="91"/>
      <c r="Z560" s="113"/>
      <c r="AA560" s="113">
        <v>30</v>
      </c>
      <c r="AB560" s="92">
        <v>30</v>
      </c>
      <c r="AC560" s="92">
        <v>30</v>
      </c>
      <c r="AD560" s="93"/>
      <c r="AE560" s="94"/>
      <c r="AF560" s="96"/>
      <c r="AG560" s="96"/>
      <c r="AH560" s="95"/>
      <c r="AI560" s="95"/>
      <c r="AJ560" s="95"/>
      <c r="AK560" s="95"/>
      <c r="AL560" s="91"/>
      <c r="AM560" s="113"/>
      <c r="AN560" s="113"/>
      <c r="AO560" s="92"/>
      <c r="AP560" s="92"/>
      <c r="AQ560" s="93"/>
      <c r="AR560" s="91"/>
      <c r="AS560" s="113"/>
      <c r="AT560" s="113"/>
      <c r="AU560" s="113"/>
      <c r="AV560" s="92"/>
      <c r="AW560" s="92"/>
      <c r="AX560" s="93"/>
      <c r="AY560" s="97"/>
      <c r="AZ560" s="97"/>
      <c r="BA560" s="97"/>
      <c r="BB560" s="97"/>
      <c r="BC560" s="99" t="s">
        <v>12336</v>
      </c>
      <c r="BD560" s="99" t="s">
        <v>12297</v>
      </c>
      <c r="BE560" s="99"/>
      <c r="BF560" s="100"/>
      <c r="BG560" s="103"/>
      <c r="BH560" s="103"/>
      <c r="BI560" s="103"/>
      <c r="BJ560" s="99"/>
      <c r="BK560" s="112" t="s">
        <v>12487</v>
      </c>
      <c r="BL560" s="102"/>
      <c r="BM560" s="99"/>
      <c r="BN560" s="99"/>
      <c r="BT560" s="99"/>
      <c r="BU560" s="99"/>
      <c r="BV560" s="99"/>
      <c r="BW560" s="99"/>
      <c r="BX560" s="99"/>
      <c r="CB560" s="13" t="s">
        <v>1511</v>
      </c>
    </row>
    <row r="561" ht="13.75" spans="1:80">
      <c r="A561" s="239" t="s">
        <v>12497</v>
      </c>
      <c r="B561" s="88">
        <v>96404891</v>
      </c>
      <c r="C561" s="88" t="s">
        <v>3848</v>
      </c>
      <c r="D561" s="89" t="s">
        <v>494</v>
      </c>
      <c r="E561" s="90">
        <v>6</v>
      </c>
      <c r="F561" s="90">
        <v>14</v>
      </c>
      <c r="G561" s="90">
        <f t="shared" si="8"/>
        <v>84</v>
      </c>
      <c r="H561" s="91"/>
      <c r="I561" s="92"/>
      <c r="J561" s="92"/>
      <c r="K561" s="92"/>
      <c r="L561" s="92"/>
      <c r="M561" s="93"/>
      <c r="N561" s="91"/>
      <c r="O561" s="92"/>
      <c r="P561" s="92"/>
      <c r="Q561" s="92"/>
      <c r="R561" s="93"/>
      <c r="S561" s="94"/>
      <c r="T561" s="95"/>
      <c r="U561" s="96"/>
      <c r="V561" s="95"/>
      <c r="W561" s="95"/>
      <c r="X561" s="97"/>
      <c r="Y561" s="91"/>
      <c r="Z561" s="113"/>
      <c r="AA561" s="113">
        <v>30</v>
      </c>
      <c r="AB561" s="92">
        <v>30</v>
      </c>
      <c r="AC561" s="92">
        <v>30</v>
      </c>
      <c r="AD561" s="93"/>
      <c r="AE561" s="94"/>
      <c r="AF561" s="96"/>
      <c r="AG561" s="96"/>
      <c r="AH561" s="95"/>
      <c r="AI561" s="95"/>
      <c r="AJ561" s="95"/>
      <c r="AK561" s="95"/>
      <c r="AL561" s="91"/>
      <c r="AM561" s="113"/>
      <c r="AN561" s="113"/>
      <c r="AO561" s="92"/>
      <c r="AP561" s="92"/>
      <c r="AQ561" s="93"/>
      <c r="AR561" s="91"/>
      <c r="AS561" s="113"/>
      <c r="AT561" s="113"/>
      <c r="AU561" s="113"/>
      <c r="AV561" s="92"/>
      <c r="AW561" s="92"/>
      <c r="AX561" s="93"/>
      <c r="AY561" s="97"/>
      <c r="AZ561" s="97"/>
      <c r="BA561" s="97"/>
      <c r="BB561" s="97"/>
      <c r="BC561" s="99" t="s">
        <v>12337</v>
      </c>
      <c r="BD561" s="99" t="s">
        <v>12300</v>
      </c>
      <c r="BE561" s="99"/>
      <c r="BF561" s="100"/>
      <c r="BG561" s="103"/>
      <c r="BH561" s="103"/>
      <c r="BI561" s="103"/>
      <c r="BJ561" s="99"/>
      <c r="BK561" s="112" t="s">
        <v>1511</v>
      </c>
      <c r="BL561" s="102"/>
      <c r="BM561" s="99"/>
      <c r="BN561" s="99"/>
      <c r="BT561" s="99"/>
      <c r="BU561" s="99"/>
      <c r="BV561" s="99"/>
      <c r="BW561" s="99"/>
      <c r="BX561" s="99"/>
      <c r="CB561" s="13" t="s">
        <v>1511</v>
      </c>
    </row>
    <row r="562" ht="13.9" customHeight="1" spans="1:80">
      <c r="A562" s="88" t="s">
        <v>12498</v>
      </c>
      <c r="B562" s="271" t="s">
        <v>1127</v>
      </c>
      <c r="C562" s="106" t="s">
        <v>12499</v>
      </c>
      <c r="D562" s="89" t="s">
        <v>12266</v>
      </c>
      <c r="E562" s="90">
        <v>8</v>
      </c>
      <c r="F562" s="90">
        <v>106</v>
      </c>
      <c r="G562" s="90">
        <f t="shared" si="8"/>
        <v>848</v>
      </c>
      <c r="H562" s="91"/>
      <c r="I562" s="92"/>
      <c r="J562" s="92"/>
      <c r="K562" s="92"/>
      <c r="L562" s="92"/>
      <c r="M562" s="93"/>
      <c r="N562" s="91"/>
      <c r="O562" s="92"/>
      <c r="P562" s="278"/>
      <c r="Q562" s="92"/>
      <c r="R562" s="93"/>
      <c r="S562" s="91"/>
      <c r="T562" s="92"/>
      <c r="U562" s="113"/>
      <c r="V562" s="92"/>
      <c r="W562" s="92"/>
      <c r="X562" s="93"/>
      <c r="Y562" s="94"/>
      <c r="Z562" s="96"/>
      <c r="AA562" s="96"/>
      <c r="AB562" s="95"/>
      <c r="AC562" s="95"/>
      <c r="AD562" s="97"/>
      <c r="AE562" s="91"/>
      <c r="AF562" s="113"/>
      <c r="AG562" s="113"/>
      <c r="AH562" s="92"/>
      <c r="AI562" s="92"/>
      <c r="AJ562" s="92"/>
      <c r="AK562" s="92"/>
      <c r="AL562" s="91"/>
      <c r="AM562" s="113"/>
      <c r="AN562" s="113"/>
      <c r="AO562" s="92"/>
      <c r="AP562" s="92"/>
      <c r="AQ562" s="93"/>
      <c r="AR562" s="91"/>
      <c r="AS562" s="113"/>
      <c r="AT562" s="113"/>
      <c r="AU562" s="113"/>
      <c r="AV562" s="92"/>
      <c r="AW562" s="92"/>
      <c r="AX562" s="93"/>
      <c r="AY562" s="97"/>
      <c r="AZ562" s="97"/>
      <c r="BA562" s="97"/>
      <c r="BB562" s="97"/>
      <c r="BC562" s="99" t="s">
        <v>12271</v>
      </c>
      <c r="BD562" s="99" t="s">
        <v>12336</v>
      </c>
      <c r="BE562" s="99" t="s">
        <v>12349</v>
      </c>
      <c r="BF562" s="100"/>
      <c r="BG562" s="103"/>
      <c r="BH562" s="103"/>
      <c r="BI562" s="103"/>
      <c r="BJ562" s="99"/>
      <c r="BK562" s="112" t="s">
        <v>1511</v>
      </c>
      <c r="BL562" s="102"/>
      <c r="BM562" s="99"/>
      <c r="BN562" s="99"/>
      <c r="BT562" s="99"/>
      <c r="BU562" s="99"/>
      <c r="BV562" s="99"/>
      <c r="BW562" s="99"/>
      <c r="BX562" s="99"/>
      <c r="CB562" s="13" t="s">
        <v>1511</v>
      </c>
    </row>
    <row r="563" ht="13.75" spans="1:80">
      <c r="A563" s="88" t="s">
        <v>12498</v>
      </c>
      <c r="B563" s="88" t="s">
        <v>1127</v>
      </c>
      <c r="C563" s="106" t="s">
        <v>12499</v>
      </c>
      <c r="D563" s="89" t="s">
        <v>494</v>
      </c>
      <c r="E563" s="90">
        <v>8</v>
      </c>
      <c r="F563" s="90">
        <v>50</v>
      </c>
      <c r="G563" s="90">
        <f t="shared" si="8"/>
        <v>400</v>
      </c>
      <c r="H563" s="91"/>
      <c r="I563" s="92"/>
      <c r="J563" s="92"/>
      <c r="K563" s="92"/>
      <c r="L563" s="92"/>
      <c r="M563" s="93"/>
      <c r="N563" s="91"/>
      <c r="O563" s="91"/>
      <c r="P563" s="91"/>
      <c r="Q563" s="91"/>
      <c r="R563" s="91"/>
      <c r="S563" s="91"/>
      <c r="T563" s="92"/>
      <c r="U563" s="113"/>
      <c r="V563" s="92"/>
      <c r="W563" s="92"/>
      <c r="X563" s="93"/>
      <c r="Y563" s="94"/>
      <c r="Z563" s="96"/>
      <c r="AA563" s="96"/>
      <c r="AB563" s="95"/>
      <c r="AC563" s="95"/>
      <c r="AD563" s="97"/>
      <c r="AE563" s="91"/>
      <c r="AF563" s="113"/>
      <c r="AG563" s="113"/>
      <c r="AH563" s="92"/>
      <c r="AI563" s="92"/>
      <c r="AJ563" s="92"/>
      <c r="AK563" s="92"/>
      <c r="AL563" s="91"/>
      <c r="AM563" s="113"/>
      <c r="AN563" s="113"/>
      <c r="AO563" s="92"/>
      <c r="AP563" s="92"/>
      <c r="AQ563" s="93"/>
      <c r="AR563" s="91"/>
      <c r="AS563" s="113"/>
      <c r="AT563" s="113"/>
      <c r="AU563" s="113"/>
      <c r="AV563" s="92"/>
      <c r="AW563" s="92"/>
      <c r="AX563" s="93"/>
      <c r="AY563" s="97"/>
      <c r="AZ563" s="97"/>
      <c r="BA563" s="97"/>
      <c r="BB563" s="97"/>
      <c r="BC563" s="99" t="s">
        <v>12271</v>
      </c>
      <c r="BD563" s="99" t="s">
        <v>12337</v>
      </c>
      <c r="BE563" s="99" t="s">
        <v>12350</v>
      </c>
      <c r="BF563" s="100"/>
      <c r="BG563" s="103"/>
      <c r="BH563" s="103"/>
      <c r="BI563" s="103"/>
      <c r="BJ563" s="99"/>
      <c r="BK563" s="112" t="s">
        <v>1511</v>
      </c>
      <c r="BL563" s="102"/>
      <c r="BM563" s="99"/>
      <c r="BN563" s="99"/>
      <c r="BT563" s="99"/>
      <c r="BU563" s="99"/>
      <c r="BV563" s="99"/>
      <c r="BW563" s="99"/>
      <c r="BX563" s="99"/>
      <c r="CB563" s="13" t="s">
        <v>1511</v>
      </c>
    </row>
    <row r="564" ht="13.9" customHeight="1" spans="1:80">
      <c r="A564" s="88" t="s">
        <v>12498</v>
      </c>
      <c r="B564" s="88" t="s">
        <v>1127</v>
      </c>
      <c r="C564" s="106" t="s">
        <v>1125</v>
      </c>
      <c r="D564" s="89" t="s">
        <v>12266</v>
      </c>
      <c r="E564" s="90">
        <v>8</v>
      </c>
      <c r="F564" s="90">
        <v>106</v>
      </c>
      <c r="G564" s="90">
        <f t="shared" si="8"/>
        <v>848</v>
      </c>
      <c r="H564" s="91"/>
      <c r="I564" s="92"/>
      <c r="J564" s="92"/>
      <c r="K564" s="92"/>
      <c r="L564" s="278"/>
      <c r="M564" s="93"/>
      <c r="N564" s="91"/>
      <c r="O564" s="91"/>
      <c r="P564" s="279"/>
      <c r="Q564" s="91"/>
      <c r="R564" s="91"/>
      <c r="S564" s="91"/>
      <c r="T564" s="92"/>
      <c r="U564" s="113"/>
      <c r="V564" s="92"/>
      <c r="W564" s="92"/>
      <c r="X564" s="93"/>
      <c r="Y564" s="94"/>
      <c r="Z564" s="96"/>
      <c r="AA564" s="96"/>
      <c r="AB564" s="95"/>
      <c r="AC564" s="95"/>
      <c r="AD564" s="97"/>
      <c r="AE564" s="91"/>
      <c r="AF564" s="113"/>
      <c r="AG564" s="113"/>
      <c r="AH564" s="92"/>
      <c r="AI564" s="92"/>
      <c r="AJ564" s="92"/>
      <c r="AK564" s="92"/>
      <c r="AL564" s="91"/>
      <c r="AM564" s="113"/>
      <c r="AN564" s="113"/>
      <c r="AO564" s="92"/>
      <c r="AP564" s="92"/>
      <c r="AQ564" s="93"/>
      <c r="AR564" s="91"/>
      <c r="AS564" s="113"/>
      <c r="AT564" s="113">
        <v>77</v>
      </c>
      <c r="AU564" s="113">
        <v>60</v>
      </c>
      <c r="AV564" s="92">
        <v>10</v>
      </c>
      <c r="AW564" s="92">
        <v>17</v>
      </c>
      <c r="AX564" s="93"/>
      <c r="AY564" s="97"/>
      <c r="AZ564" s="97"/>
      <c r="BA564" s="97"/>
      <c r="BB564" s="97"/>
      <c r="BC564" s="99" t="s">
        <v>12271</v>
      </c>
      <c r="BD564" s="99" t="s">
        <v>12336</v>
      </c>
      <c r="BE564" s="99" t="s">
        <v>12349</v>
      </c>
      <c r="BF564" s="100"/>
      <c r="BG564" s="103"/>
      <c r="BH564" s="103"/>
      <c r="BI564" s="103"/>
      <c r="BJ564" s="99"/>
      <c r="BK564" s="112" t="s">
        <v>1511</v>
      </c>
      <c r="BL564" s="102"/>
      <c r="BM564" s="99"/>
      <c r="BN564" s="99"/>
      <c r="BT564" s="99"/>
      <c r="BU564" s="99"/>
      <c r="BV564" s="99"/>
      <c r="BW564" s="99"/>
      <c r="BX564" s="99"/>
      <c r="CB564" s="13" t="s">
        <v>1511</v>
      </c>
    </row>
    <row r="565" ht="13.9" customHeight="1" spans="1:80">
      <c r="A565" s="88" t="s">
        <v>12498</v>
      </c>
      <c r="B565" s="88" t="s">
        <v>1127</v>
      </c>
      <c r="C565" s="106" t="s">
        <v>1125</v>
      </c>
      <c r="D565" s="89" t="s">
        <v>494</v>
      </c>
      <c r="E565" s="90">
        <v>8</v>
      </c>
      <c r="F565" s="90">
        <v>50</v>
      </c>
      <c r="G565" s="90">
        <f t="shared" si="8"/>
        <v>400</v>
      </c>
      <c r="H565" s="91"/>
      <c r="I565" s="92"/>
      <c r="J565" s="92"/>
      <c r="K565" s="92"/>
      <c r="L565" s="92"/>
      <c r="M565" s="93"/>
      <c r="N565" s="91"/>
      <c r="O565" s="92"/>
      <c r="P565" s="278"/>
      <c r="Q565" s="92"/>
      <c r="R565" s="93"/>
      <c r="S565" s="91"/>
      <c r="T565" s="92"/>
      <c r="U565" s="113"/>
      <c r="V565" s="92"/>
      <c r="W565" s="92"/>
      <c r="X565" s="93"/>
      <c r="Y565" s="94"/>
      <c r="Z565" s="96"/>
      <c r="AA565" s="96"/>
      <c r="AB565" s="95"/>
      <c r="AC565" s="95"/>
      <c r="AD565" s="97"/>
      <c r="AE565" s="91"/>
      <c r="AF565" s="91"/>
      <c r="AG565" s="91"/>
      <c r="AH565" s="91"/>
      <c r="AI565" s="91"/>
      <c r="AJ565" s="91"/>
      <c r="AK565" s="91"/>
      <c r="AL565" s="91"/>
      <c r="AM565" s="113"/>
      <c r="AN565" s="113"/>
      <c r="AO565" s="92"/>
      <c r="AP565" s="92"/>
      <c r="AQ565" s="93"/>
      <c r="AR565" s="91"/>
      <c r="AS565" s="113"/>
      <c r="AT565" s="113">
        <v>37</v>
      </c>
      <c r="AU565" s="113">
        <v>18</v>
      </c>
      <c r="AV565" s="92">
        <v>21</v>
      </c>
      <c r="AW565" s="92">
        <v>36</v>
      </c>
      <c r="AX565" s="93"/>
      <c r="AY565" s="97"/>
      <c r="AZ565" s="97"/>
      <c r="BA565" s="97"/>
      <c r="BB565" s="97"/>
      <c r="BC565" s="99" t="s">
        <v>12271</v>
      </c>
      <c r="BD565" s="99" t="s">
        <v>12337</v>
      </c>
      <c r="BE565" s="99" t="s">
        <v>12350</v>
      </c>
      <c r="BF565" s="100"/>
      <c r="BG565" s="103"/>
      <c r="BH565" s="103"/>
      <c r="BI565" s="103"/>
      <c r="BJ565" s="99"/>
      <c r="BK565" s="112" t="s">
        <v>1511</v>
      </c>
      <c r="BL565" s="102"/>
      <c r="BM565" s="99"/>
      <c r="BN565" s="99"/>
      <c r="BT565" s="99"/>
      <c r="BU565" s="99"/>
      <c r="BV565" s="99"/>
      <c r="BW565" s="99"/>
      <c r="BX565" s="99"/>
      <c r="CB565" s="13" t="s">
        <v>1511</v>
      </c>
    </row>
    <row r="566" ht="13.9" customHeight="1" spans="1:80">
      <c r="A566" s="88" t="s">
        <v>12500</v>
      </c>
      <c r="B566" s="88">
        <v>92423691</v>
      </c>
      <c r="C566" s="106" t="s">
        <v>5077</v>
      </c>
      <c r="D566" s="89" t="s">
        <v>12266</v>
      </c>
      <c r="E566" s="90">
        <v>8</v>
      </c>
      <c r="F566" s="90">
        <v>65</v>
      </c>
      <c r="G566" s="90">
        <f t="shared" si="8"/>
        <v>520</v>
      </c>
      <c r="H566" s="91"/>
      <c r="I566" s="92"/>
      <c r="J566" s="92"/>
      <c r="K566" s="92"/>
      <c r="L566" s="92"/>
      <c r="M566" s="93"/>
      <c r="N566" s="91"/>
      <c r="O566" s="92"/>
      <c r="P566" s="278"/>
      <c r="Q566" s="92"/>
      <c r="R566" s="93"/>
      <c r="S566" s="91"/>
      <c r="T566" s="92"/>
      <c r="U566" s="113"/>
      <c r="V566" s="92"/>
      <c r="W566" s="92"/>
      <c r="X566" s="93"/>
      <c r="Y566" s="94"/>
      <c r="Z566" s="96"/>
      <c r="AA566" s="96"/>
      <c r="AB566" s="95"/>
      <c r="AC566" s="95"/>
      <c r="AD566" s="97"/>
      <c r="AE566" s="91"/>
      <c r="AF566" s="91"/>
      <c r="AG566" s="91"/>
      <c r="AH566" s="91"/>
      <c r="AI566" s="91"/>
      <c r="AJ566" s="91"/>
      <c r="AK566" s="91"/>
      <c r="AL566" s="91"/>
      <c r="AM566" s="113"/>
      <c r="AN566" s="113">
        <v>36</v>
      </c>
      <c r="AO566" s="92">
        <v>48</v>
      </c>
      <c r="AP566" s="92">
        <v>11</v>
      </c>
      <c r="AQ566" s="93"/>
      <c r="AR566" s="91"/>
      <c r="AS566" s="113"/>
      <c r="AT566" s="113"/>
      <c r="AU566" s="113"/>
      <c r="AV566" s="92"/>
      <c r="AW566" s="92"/>
      <c r="AX566" s="93"/>
      <c r="AY566" s="97"/>
      <c r="AZ566" s="97"/>
      <c r="BA566" s="97"/>
      <c r="BB566" s="97"/>
      <c r="BC566" s="99" t="s">
        <v>12271</v>
      </c>
      <c r="BD566" s="99" t="s">
        <v>12336</v>
      </c>
      <c r="BE566" s="99" t="s">
        <v>12349</v>
      </c>
      <c r="BF566" s="100"/>
      <c r="BG566" s="103"/>
      <c r="BH566" s="103"/>
      <c r="BI566" s="103"/>
      <c r="BJ566" s="99"/>
      <c r="BK566" s="112" t="s">
        <v>1511</v>
      </c>
      <c r="BL566" s="102"/>
      <c r="BM566" s="99"/>
      <c r="BN566" s="99"/>
      <c r="BT566" s="99"/>
      <c r="BU566" s="99"/>
      <c r="BV566" s="99"/>
      <c r="BW566" s="99"/>
      <c r="BX566" s="99"/>
      <c r="CB566" s="13" t="s">
        <v>1511</v>
      </c>
    </row>
    <row r="567" ht="13.75" spans="1:80">
      <c r="A567" s="88" t="s">
        <v>12500</v>
      </c>
      <c r="B567" s="88">
        <v>92423691</v>
      </c>
      <c r="C567" s="106" t="s">
        <v>5077</v>
      </c>
      <c r="D567" s="89" t="s">
        <v>494</v>
      </c>
      <c r="E567" s="90">
        <v>8</v>
      </c>
      <c r="F567" s="90">
        <v>72</v>
      </c>
      <c r="G567" s="90">
        <f t="shared" si="8"/>
        <v>576</v>
      </c>
      <c r="H567" s="91"/>
      <c r="I567" s="92"/>
      <c r="J567" s="92"/>
      <c r="K567" s="92"/>
      <c r="L567" s="92"/>
      <c r="M567" s="93"/>
      <c r="N567" s="91"/>
      <c r="O567" s="92"/>
      <c r="P567" s="92"/>
      <c r="Q567" s="92"/>
      <c r="R567" s="93"/>
      <c r="S567" s="91"/>
      <c r="T567" s="92"/>
      <c r="U567" s="113"/>
      <c r="V567" s="92"/>
      <c r="W567" s="92"/>
      <c r="X567" s="93"/>
      <c r="Y567" s="94"/>
      <c r="Z567" s="96"/>
      <c r="AA567" s="96"/>
      <c r="AB567" s="95"/>
      <c r="AC567" s="95"/>
      <c r="AD567" s="97"/>
      <c r="AE567" s="91"/>
      <c r="AF567" s="91"/>
      <c r="AG567" s="91"/>
      <c r="AH567" s="91"/>
      <c r="AI567" s="91"/>
      <c r="AJ567" s="91"/>
      <c r="AK567" s="91"/>
      <c r="AL567" s="91"/>
      <c r="AM567" s="113"/>
      <c r="AN567" s="113">
        <v>39</v>
      </c>
      <c r="AO567" s="92">
        <v>54</v>
      </c>
      <c r="AP567" s="92">
        <v>59</v>
      </c>
      <c r="AQ567" s="93"/>
      <c r="AR567" s="91"/>
      <c r="AS567" s="113"/>
      <c r="AT567" s="113"/>
      <c r="AU567" s="113"/>
      <c r="AV567" s="92"/>
      <c r="AW567" s="92"/>
      <c r="AX567" s="93"/>
      <c r="AY567" s="97"/>
      <c r="AZ567" s="97"/>
      <c r="BA567" s="97"/>
      <c r="BB567" s="97"/>
      <c r="BC567" s="99" t="s">
        <v>12271</v>
      </c>
      <c r="BD567" s="99" t="s">
        <v>12337</v>
      </c>
      <c r="BE567" s="99" t="s">
        <v>12350</v>
      </c>
      <c r="BF567" s="100"/>
      <c r="BG567" s="103"/>
      <c r="BH567" s="103"/>
      <c r="BI567" s="103"/>
      <c r="BJ567" s="99"/>
      <c r="BK567" s="112" t="s">
        <v>1511</v>
      </c>
      <c r="BL567" s="102"/>
      <c r="BM567" s="99"/>
      <c r="BN567" s="99"/>
      <c r="BT567" s="99"/>
      <c r="BU567" s="99"/>
      <c r="BV567" s="99"/>
      <c r="BW567" s="99"/>
      <c r="BX567" s="99"/>
      <c r="CB567" s="13" t="s">
        <v>1511</v>
      </c>
    </row>
    <row r="568" ht="13.9" customHeight="1" spans="1:80">
      <c r="A568" s="88" t="s">
        <v>12500</v>
      </c>
      <c r="B568" s="88" t="s">
        <v>1127</v>
      </c>
      <c r="C568" s="106" t="s">
        <v>2460</v>
      </c>
      <c r="D568" s="89" t="s">
        <v>12266</v>
      </c>
      <c r="E568" s="90">
        <v>8</v>
      </c>
      <c r="F568" s="90">
        <v>65</v>
      </c>
      <c r="G568" s="90">
        <f t="shared" si="8"/>
        <v>520</v>
      </c>
      <c r="H568" s="91"/>
      <c r="I568" s="92"/>
      <c r="J568" s="92"/>
      <c r="K568" s="92"/>
      <c r="L568" s="92"/>
      <c r="M568" s="93"/>
      <c r="N568" s="91"/>
      <c r="O568" s="92"/>
      <c r="P568" s="278"/>
      <c r="Q568" s="92"/>
      <c r="R568" s="93"/>
      <c r="S568" s="91"/>
      <c r="T568" s="92"/>
      <c r="U568" s="113"/>
      <c r="V568" s="92"/>
      <c r="W568" s="92"/>
      <c r="X568" s="93"/>
      <c r="Y568" s="94"/>
      <c r="Z568" s="96"/>
      <c r="AA568" s="96"/>
      <c r="AB568" s="95"/>
      <c r="AC568" s="95"/>
      <c r="AD568" s="97"/>
      <c r="AE568" s="91"/>
      <c r="AF568" s="91"/>
      <c r="AG568" s="91"/>
      <c r="AH568" s="91"/>
      <c r="AI568" s="91"/>
      <c r="AJ568" s="91"/>
      <c r="AK568" s="91"/>
      <c r="AL568" s="91"/>
      <c r="AM568" s="113"/>
      <c r="AN568" s="113"/>
      <c r="AO568" s="92"/>
      <c r="AP568" s="92"/>
      <c r="AQ568" s="93"/>
      <c r="AR568" s="91"/>
      <c r="AS568" s="113"/>
      <c r="AT568" s="113"/>
      <c r="AU568" s="113"/>
      <c r="AV568" s="92"/>
      <c r="AW568" s="92"/>
      <c r="AX568" s="93"/>
      <c r="AY568" s="97"/>
      <c r="AZ568" s="97"/>
      <c r="BA568" s="97"/>
      <c r="BB568" s="97"/>
      <c r="BC568" s="99" t="s">
        <v>12271</v>
      </c>
      <c r="BD568" s="99" t="s">
        <v>12336</v>
      </c>
      <c r="BE568" s="99" t="s">
        <v>12349</v>
      </c>
      <c r="BF568" s="100"/>
      <c r="BG568" s="103"/>
      <c r="BH568" s="103"/>
      <c r="BI568" s="103"/>
      <c r="BJ568" s="99"/>
      <c r="BK568" s="112" t="s">
        <v>1511</v>
      </c>
      <c r="BL568" s="102"/>
      <c r="BM568" s="99"/>
      <c r="BN568" s="99"/>
      <c r="BT568" s="99"/>
      <c r="BU568" s="99"/>
      <c r="BV568" s="99"/>
      <c r="BW568" s="99"/>
      <c r="BX568" s="99"/>
      <c r="CB568" s="13" t="s">
        <v>1511</v>
      </c>
    </row>
    <row r="569" ht="13.9" customHeight="1" spans="1:80">
      <c r="A569" s="88" t="s">
        <v>12500</v>
      </c>
      <c r="B569" s="88" t="s">
        <v>1127</v>
      </c>
      <c r="C569" s="106" t="s">
        <v>2460</v>
      </c>
      <c r="D569" s="89" t="s">
        <v>494</v>
      </c>
      <c r="E569" s="90">
        <v>8</v>
      </c>
      <c r="F569" s="90">
        <v>72</v>
      </c>
      <c r="G569" s="90">
        <f t="shared" si="8"/>
        <v>576</v>
      </c>
      <c r="H569" s="91"/>
      <c r="I569" s="92"/>
      <c r="J569" s="92"/>
      <c r="K569" s="92"/>
      <c r="L569" s="92"/>
      <c r="M569" s="93"/>
      <c r="N569" s="91"/>
      <c r="O569" s="92"/>
      <c r="P569" s="278"/>
      <c r="Q569" s="92"/>
      <c r="R569" s="93"/>
      <c r="S569" s="91"/>
      <c r="T569" s="92"/>
      <c r="U569" s="113"/>
      <c r="V569" s="92"/>
      <c r="W569" s="92"/>
      <c r="X569" s="93"/>
      <c r="Y569" s="94"/>
      <c r="Z569" s="96"/>
      <c r="AA569" s="96"/>
      <c r="AB569" s="95"/>
      <c r="AC569" s="95"/>
      <c r="AD569" s="97"/>
      <c r="AE569" s="91"/>
      <c r="AF569" s="91"/>
      <c r="AG569" s="91"/>
      <c r="AH569" s="91"/>
      <c r="AI569" s="91"/>
      <c r="AJ569" s="91"/>
      <c r="AK569" s="91"/>
      <c r="AL569" s="91"/>
      <c r="AM569" s="113"/>
      <c r="AN569" s="113"/>
      <c r="AO569" s="92"/>
      <c r="AP569" s="92"/>
      <c r="AQ569" s="93"/>
      <c r="AR569" s="91"/>
      <c r="AS569" s="113"/>
      <c r="AT569" s="113"/>
      <c r="AU569" s="113"/>
      <c r="AV569" s="92"/>
      <c r="AW569" s="92"/>
      <c r="AX569" s="93"/>
      <c r="AY569" s="97"/>
      <c r="AZ569" s="97"/>
      <c r="BA569" s="97"/>
      <c r="BB569" s="97"/>
      <c r="BC569" s="99" t="s">
        <v>12271</v>
      </c>
      <c r="BD569" s="99" t="s">
        <v>12337</v>
      </c>
      <c r="BE569" s="99" t="s">
        <v>12350</v>
      </c>
      <c r="BF569" s="100"/>
      <c r="BG569" s="103"/>
      <c r="BH569" s="103"/>
      <c r="BI569" s="103"/>
      <c r="BJ569" s="99"/>
      <c r="BK569" s="112" t="s">
        <v>1511</v>
      </c>
      <c r="BL569" s="102"/>
      <c r="BM569" s="99"/>
      <c r="BN569" s="99"/>
      <c r="BT569" s="99"/>
      <c r="BU569" s="99"/>
      <c r="BV569" s="99"/>
      <c r="BW569" s="99"/>
      <c r="BX569" s="99"/>
      <c r="CB569" s="13" t="s">
        <v>1511</v>
      </c>
    </row>
    <row r="570" ht="13.75" spans="1:80">
      <c r="A570" s="239" t="s">
        <v>12501</v>
      </c>
      <c r="B570" s="88" t="s">
        <v>12167</v>
      </c>
      <c r="C570" s="88" t="s">
        <v>12502</v>
      </c>
      <c r="D570" s="89" t="s">
        <v>12266</v>
      </c>
      <c r="E570" s="90">
        <v>12</v>
      </c>
      <c r="F570" s="90">
        <v>55</v>
      </c>
      <c r="G570" s="90">
        <f t="shared" si="8"/>
        <v>660</v>
      </c>
      <c r="H570" s="107"/>
      <c r="I570" s="109"/>
      <c r="J570" s="109"/>
      <c r="K570" s="109"/>
      <c r="L570" s="109"/>
      <c r="M570" s="110"/>
      <c r="N570" s="94"/>
      <c r="O570" s="95"/>
      <c r="P570" s="95"/>
      <c r="Q570" s="95"/>
      <c r="R570" s="97"/>
      <c r="S570" s="94"/>
      <c r="T570" s="95"/>
      <c r="U570" s="96"/>
      <c r="V570" s="95"/>
      <c r="W570" s="95"/>
      <c r="X570" s="97"/>
      <c r="Y570" s="107"/>
      <c r="Z570" s="108"/>
      <c r="AA570" s="108"/>
      <c r="AB570" s="109"/>
      <c r="AC570" s="109"/>
      <c r="AD570" s="110"/>
      <c r="AE570" s="94"/>
      <c r="AF570" s="96"/>
      <c r="AG570" s="96"/>
      <c r="AH570" s="95"/>
      <c r="AI570" s="95"/>
      <c r="AJ570" s="95"/>
      <c r="AK570" s="95"/>
      <c r="AL570" s="91"/>
      <c r="AM570" s="113"/>
      <c r="AN570" s="113"/>
      <c r="AO570" s="92"/>
      <c r="AP570" s="92"/>
      <c r="AQ570" s="93"/>
      <c r="AR570" s="94"/>
      <c r="AS570" s="96"/>
      <c r="AT570" s="96"/>
      <c r="AU570" s="96"/>
      <c r="AV570" s="95"/>
      <c r="AW570" s="95"/>
      <c r="AX570" s="97"/>
      <c r="AY570" s="97"/>
      <c r="AZ570" s="97"/>
      <c r="BA570" s="97"/>
      <c r="BB570" s="97"/>
      <c r="BC570" s="99" t="s">
        <v>1366</v>
      </c>
      <c r="BD570" s="99" t="s">
        <v>1366</v>
      </c>
      <c r="BE570" s="99"/>
      <c r="BF570" s="100"/>
      <c r="BG570" s="103"/>
      <c r="BH570" s="103"/>
      <c r="BI570" s="103"/>
      <c r="BJ570" s="99"/>
      <c r="BK570" s="112" t="s">
        <v>1511</v>
      </c>
      <c r="BL570" s="102"/>
      <c r="BM570" s="99"/>
      <c r="BN570" s="99"/>
      <c r="BT570" s="99"/>
      <c r="BU570" s="99"/>
      <c r="BV570" s="99"/>
      <c r="BW570" s="99"/>
      <c r="BX570" s="99"/>
      <c r="CB570" s="13" t="s">
        <v>1511</v>
      </c>
    </row>
    <row r="571" ht="13.75" spans="1:80">
      <c r="A571" s="239" t="s">
        <v>12501</v>
      </c>
      <c r="B571" s="88" t="s">
        <v>12167</v>
      </c>
      <c r="C571" s="88" t="s">
        <v>12502</v>
      </c>
      <c r="D571" s="89" t="s">
        <v>494</v>
      </c>
      <c r="E571" s="90">
        <v>12</v>
      </c>
      <c r="F571" s="90">
        <v>50</v>
      </c>
      <c r="G571" s="90">
        <f t="shared" ref="G571:G634" si="9">F571*E571</f>
        <v>600</v>
      </c>
      <c r="H571" s="107"/>
      <c r="I571" s="109"/>
      <c r="J571" s="109"/>
      <c r="K571" s="109"/>
      <c r="L571" s="109"/>
      <c r="M571" s="110"/>
      <c r="N571" s="94"/>
      <c r="O571" s="95"/>
      <c r="P571" s="95"/>
      <c r="Q571" s="95"/>
      <c r="R571" s="97"/>
      <c r="S571" s="94"/>
      <c r="T571" s="95"/>
      <c r="U571" s="96"/>
      <c r="V571" s="95"/>
      <c r="W571" s="95"/>
      <c r="X571" s="97"/>
      <c r="Y571" s="107"/>
      <c r="Z571" s="108"/>
      <c r="AA571" s="108"/>
      <c r="AB571" s="109"/>
      <c r="AC571" s="109"/>
      <c r="AD571" s="110"/>
      <c r="AE571" s="94"/>
      <c r="AF571" s="96"/>
      <c r="AG571" s="96"/>
      <c r="AH571" s="95"/>
      <c r="AI571" s="95"/>
      <c r="AJ571" s="95"/>
      <c r="AK571" s="95"/>
      <c r="AL571" s="91"/>
      <c r="AM571" s="113"/>
      <c r="AN571" s="113"/>
      <c r="AO571" s="92"/>
      <c r="AP571" s="92"/>
      <c r="AQ571" s="93"/>
      <c r="AR571" s="94"/>
      <c r="AS571" s="96"/>
      <c r="AT571" s="96"/>
      <c r="AU571" s="96"/>
      <c r="AV571" s="95"/>
      <c r="AW571" s="95"/>
      <c r="AX571" s="97"/>
      <c r="AY571" s="97"/>
      <c r="AZ571" s="97"/>
      <c r="BA571" s="97"/>
      <c r="BB571" s="97"/>
      <c r="BC571" s="99" t="s">
        <v>12362</v>
      </c>
      <c r="BD571" s="99" t="s">
        <v>12362</v>
      </c>
      <c r="BE571" s="99"/>
      <c r="BF571" s="100"/>
      <c r="BG571" s="103"/>
      <c r="BH571" s="103"/>
      <c r="BI571" s="103"/>
      <c r="BJ571" s="99"/>
      <c r="BK571" s="112" t="s">
        <v>1511</v>
      </c>
      <c r="BL571" s="102"/>
      <c r="BM571" s="99"/>
      <c r="BN571" s="99"/>
      <c r="BT571" s="99"/>
      <c r="BU571" s="99"/>
      <c r="BV571" s="99"/>
      <c r="BW571" s="99"/>
      <c r="BX571" s="99"/>
      <c r="CB571" s="13" t="s">
        <v>1511</v>
      </c>
    </row>
    <row r="572" ht="13.75" spans="1:80">
      <c r="A572" s="239" t="s">
        <v>12503</v>
      </c>
      <c r="B572" s="88" t="s">
        <v>3875</v>
      </c>
      <c r="C572" s="88" t="s">
        <v>8093</v>
      </c>
      <c r="D572" s="89" t="s">
        <v>12266</v>
      </c>
      <c r="E572" s="259">
        <v>4</v>
      </c>
      <c r="F572" s="90">
        <v>255</v>
      </c>
      <c r="G572" s="90">
        <f t="shared" si="9"/>
        <v>1020</v>
      </c>
      <c r="H572" s="91"/>
      <c r="I572" s="92"/>
      <c r="J572" s="92"/>
      <c r="K572" s="92"/>
      <c r="L572" s="92"/>
      <c r="M572" s="93"/>
      <c r="N572" s="91"/>
      <c r="O572" s="92"/>
      <c r="P572" s="92"/>
      <c r="Q572" s="92"/>
      <c r="R572" s="93"/>
      <c r="S572" s="94"/>
      <c r="T572" s="95"/>
      <c r="U572" s="96"/>
      <c r="V572" s="95"/>
      <c r="W572" s="95"/>
      <c r="X572" s="97"/>
      <c r="Y572" s="94"/>
      <c r="Z572" s="96"/>
      <c r="AA572" s="96"/>
      <c r="AB572" s="95"/>
      <c r="AC572" s="95"/>
      <c r="AD572" s="97"/>
      <c r="AE572" s="91"/>
      <c r="AF572" s="113"/>
      <c r="AG572" s="113"/>
      <c r="AH572" s="92"/>
      <c r="AI572" s="92"/>
      <c r="AJ572" s="92"/>
      <c r="AK572" s="92"/>
      <c r="AL572" s="91"/>
      <c r="AM572" s="113"/>
      <c r="AN572" s="113"/>
      <c r="AO572" s="92"/>
      <c r="AP572" s="92"/>
      <c r="AQ572" s="93"/>
      <c r="AR572" s="91"/>
      <c r="AS572" s="113"/>
      <c r="AT572" s="113"/>
      <c r="AU572" s="113"/>
      <c r="AV572" s="92"/>
      <c r="AW572" s="92"/>
      <c r="AX572" s="93"/>
      <c r="AY572" s="97"/>
      <c r="AZ572" s="97"/>
      <c r="BA572" s="97"/>
      <c r="BB572" s="97"/>
      <c r="BC572" s="99" t="s">
        <v>12349</v>
      </c>
      <c r="BD572" s="99" t="s">
        <v>12298</v>
      </c>
      <c r="BE572" s="99" t="s">
        <v>12336</v>
      </c>
      <c r="BF572" s="100"/>
      <c r="BG572" s="103"/>
      <c r="BH572" s="103"/>
      <c r="BI572" s="103"/>
      <c r="BJ572" s="99"/>
      <c r="BK572" s="112" t="s">
        <v>1511</v>
      </c>
      <c r="BL572" s="102"/>
      <c r="BM572" s="99"/>
      <c r="BN572" s="99"/>
      <c r="BT572" s="99"/>
      <c r="BU572" s="99"/>
      <c r="BV572" s="99"/>
      <c r="BW572" s="99"/>
      <c r="BX572" s="99"/>
      <c r="CB572" s="13" t="s">
        <v>1511</v>
      </c>
    </row>
    <row r="573" ht="13.75" spans="1:80">
      <c r="A573" s="239" t="s">
        <v>12503</v>
      </c>
      <c r="B573" s="88" t="s">
        <v>3875</v>
      </c>
      <c r="C573" s="88" t="s">
        <v>8093</v>
      </c>
      <c r="D573" s="89" t="s">
        <v>494</v>
      </c>
      <c r="E573" s="254">
        <v>4</v>
      </c>
      <c r="F573" s="135">
        <v>62</v>
      </c>
      <c r="G573" s="90">
        <f t="shared" si="9"/>
        <v>248</v>
      </c>
      <c r="H573" s="91"/>
      <c r="I573" s="92"/>
      <c r="J573" s="92"/>
      <c r="K573" s="92"/>
      <c r="L573" s="92"/>
      <c r="M573" s="93"/>
      <c r="N573" s="91"/>
      <c r="O573" s="92"/>
      <c r="P573" s="92"/>
      <c r="Q573" s="92"/>
      <c r="R573" s="93"/>
      <c r="S573" s="94"/>
      <c r="T573" s="95"/>
      <c r="U573" s="96"/>
      <c r="V573" s="95"/>
      <c r="W573" s="95"/>
      <c r="X573" s="97"/>
      <c r="Y573" s="94"/>
      <c r="Z573" s="96"/>
      <c r="AA573" s="96"/>
      <c r="AB573" s="95"/>
      <c r="AC573" s="95"/>
      <c r="AD573" s="97"/>
      <c r="AE573" s="91"/>
      <c r="AF573" s="113"/>
      <c r="AG573" s="113"/>
      <c r="AH573" s="92"/>
      <c r="AI573" s="92"/>
      <c r="AJ573" s="92"/>
      <c r="AK573" s="92"/>
      <c r="AL573" s="91"/>
      <c r="AM573" s="113"/>
      <c r="AN573" s="113"/>
      <c r="AO573" s="92"/>
      <c r="AP573" s="92"/>
      <c r="AQ573" s="93"/>
      <c r="AR573" s="91"/>
      <c r="AS573" s="113"/>
      <c r="AT573" s="113"/>
      <c r="AU573" s="113"/>
      <c r="AV573" s="92"/>
      <c r="AW573" s="92"/>
      <c r="AX573" s="93"/>
      <c r="AY573" s="97"/>
      <c r="AZ573" s="97"/>
      <c r="BA573" s="97"/>
      <c r="BB573" s="97"/>
      <c r="BC573" s="99" t="s">
        <v>12337</v>
      </c>
      <c r="BD573" s="99" t="s">
        <v>12350</v>
      </c>
      <c r="BE573" s="99" t="s">
        <v>12301</v>
      </c>
      <c r="BF573" s="100"/>
      <c r="BG573" s="103"/>
      <c r="BH573" s="103"/>
      <c r="BI573" s="103"/>
      <c r="BJ573" s="99"/>
      <c r="BK573" s="112" t="s">
        <v>1511</v>
      </c>
      <c r="BL573" s="102"/>
      <c r="BM573" s="99"/>
      <c r="BN573" s="99"/>
      <c r="BT573" s="99"/>
      <c r="BU573" s="99"/>
      <c r="BV573" s="99"/>
      <c r="BW573" s="99"/>
      <c r="BX573" s="99"/>
      <c r="CB573" s="13" t="s">
        <v>1511</v>
      </c>
    </row>
    <row r="574" ht="13.75" spans="1:80">
      <c r="A574" s="239" t="s">
        <v>12503</v>
      </c>
      <c r="B574" s="88" t="s">
        <v>3875</v>
      </c>
      <c r="C574" s="88" t="s">
        <v>8232</v>
      </c>
      <c r="D574" s="89" t="s">
        <v>12266</v>
      </c>
      <c r="E574" s="254">
        <v>4</v>
      </c>
      <c r="F574" s="135">
        <v>255</v>
      </c>
      <c r="G574" s="90">
        <f t="shared" si="9"/>
        <v>1020</v>
      </c>
      <c r="H574" s="91"/>
      <c r="I574" s="92"/>
      <c r="J574" s="92">
        <v>72</v>
      </c>
      <c r="K574" s="92">
        <v>78</v>
      </c>
      <c r="L574" s="92">
        <v>40</v>
      </c>
      <c r="M574" s="93"/>
      <c r="N574" s="91"/>
      <c r="O574" s="92"/>
      <c r="P574" s="92"/>
      <c r="Q574" s="92"/>
      <c r="R574" s="93"/>
      <c r="S574" s="94"/>
      <c r="T574" s="95"/>
      <c r="U574" s="96"/>
      <c r="V574" s="95"/>
      <c r="W574" s="95"/>
      <c r="X574" s="97"/>
      <c r="Y574" s="94"/>
      <c r="Z574" s="96"/>
      <c r="AA574" s="96"/>
      <c r="AB574" s="95"/>
      <c r="AC574" s="95"/>
      <c r="AD574" s="97"/>
      <c r="AE574" s="91"/>
      <c r="AF574" s="113"/>
      <c r="AG574" s="113"/>
      <c r="AH574" s="92"/>
      <c r="AI574" s="92"/>
      <c r="AJ574" s="92"/>
      <c r="AK574" s="92"/>
      <c r="AL574" s="91"/>
      <c r="AM574" s="113"/>
      <c r="AN574" s="113"/>
      <c r="AO574" s="92"/>
      <c r="AP574" s="92"/>
      <c r="AQ574" s="93"/>
      <c r="AR574" s="91"/>
      <c r="AS574" s="113"/>
      <c r="AT574" s="113"/>
      <c r="AU574" s="113"/>
      <c r="AV574" s="92"/>
      <c r="AW574" s="92"/>
      <c r="AX574" s="93"/>
      <c r="AY574" s="97"/>
      <c r="AZ574" s="97"/>
      <c r="BA574" s="97"/>
      <c r="BB574" s="97"/>
      <c r="BC574" s="99" t="s">
        <v>12349</v>
      </c>
      <c r="BD574" s="99" t="s">
        <v>12298</v>
      </c>
      <c r="BE574" s="99" t="s">
        <v>12336</v>
      </c>
      <c r="BF574" s="100"/>
      <c r="BG574" s="103"/>
      <c r="BH574" s="103"/>
      <c r="BI574" s="103"/>
      <c r="BJ574" s="99"/>
      <c r="BK574" s="112" t="s">
        <v>1511</v>
      </c>
      <c r="BL574" s="102"/>
      <c r="BM574" s="99"/>
      <c r="BN574" s="99"/>
      <c r="BT574" s="99"/>
      <c r="BU574" s="99"/>
      <c r="BV574" s="99"/>
      <c r="BW574" s="99"/>
      <c r="BX574" s="99"/>
      <c r="CB574" s="13" t="s">
        <v>1511</v>
      </c>
    </row>
    <row r="575" ht="13.75" spans="1:80">
      <c r="A575" s="239" t="s">
        <v>12503</v>
      </c>
      <c r="B575" s="88" t="s">
        <v>3875</v>
      </c>
      <c r="C575" s="88" t="s">
        <v>8232</v>
      </c>
      <c r="D575" s="89" t="s">
        <v>494</v>
      </c>
      <c r="E575" s="254">
        <v>4</v>
      </c>
      <c r="F575" s="135">
        <v>62</v>
      </c>
      <c r="G575" s="90">
        <f t="shared" si="9"/>
        <v>248</v>
      </c>
      <c r="H575" s="91"/>
      <c r="I575" s="92"/>
      <c r="J575" s="92">
        <v>21</v>
      </c>
      <c r="K575" s="92">
        <v>27</v>
      </c>
      <c r="L575" s="92">
        <v>65</v>
      </c>
      <c r="M575" s="93"/>
      <c r="N575" s="91"/>
      <c r="O575" s="92"/>
      <c r="P575" s="92"/>
      <c r="Q575" s="92"/>
      <c r="R575" s="93"/>
      <c r="S575" s="94"/>
      <c r="T575" s="95"/>
      <c r="U575" s="96"/>
      <c r="V575" s="95"/>
      <c r="W575" s="95"/>
      <c r="X575" s="97"/>
      <c r="Y575" s="94"/>
      <c r="Z575" s="96"/>
      <c r="AA575" s="96"/>
      <c r="AB575" s="95"/>
      <c r="AC575" s="95"/>
      <c r="AD575" s="97"/>
      <c r="AE575" s="91"/>
      <c r="AF575" s="113"/>
      <c r="AG575" s="118"/>
      <c r="AH575" s="118"/>
      <c r="AI575" s="118"/>
      <c r="AJ575" s="118"/>
      <c r="AK575" s="118"/>
      <c r="AL575" s="91"/>
      <c r="AM575" s="113"/>
      <c r="AN575" s="113"/>
      <c r="AO575" s="92"/>
      <c r="AP575" s="92"/>
      <c r="AQ575" s="93"/>
      <c r="AR575" s="91"/>
      <c r="AS575" s="113"/>
      <c r="AT575" s="113"/>
      <c r="AU575" s="113"/>
      <c r="AV575" s="92"/>
      <c r="AW575" s="92"/>
      <c r="AX575" s="93"/>
      <c r="AY575" s="97"/>
      <c r="AZ575" s="97"/>
      <c r="BA575" s="97"/>
      <c r="BB575" s="97"/>
      <c r="BC575" s="99" t="s">
        <v>12337</v>
      </c>
      <c r="BD575" s="99" t="s">
        <v>12350</v>
      </c>
      <c r="BE575" s="99" t="s">
        <v>12301</v>
      </c>
      <c r="BF575" s="100"/>
      <c r="BG575" s="103"/>
      <c r="BH575" s="103"/>
      <c r="BI575" s="103"/>
      <c r="BJ575" s="99"/>
      <c r="BK575" s="112" t="s">
        <v>1511</v>
      </c>
      <c r="BL575" s="102"/>
      <c r="BM575" s="99"/>
      <c r="BN575" s="99"/>
      <c r="BT575" s="99"/>
      <c r="BU575" s="99"/>
      <c r="BV575" s="99"/>
      <c r="BW575" s="99"/>
      <c r="BX575" s="99"/>
      <c r="CB575" s="13" t="s">
        <v>1511</v>
      </c>
    </row>
    <row r="576" ht="13.75" spans="1:80">
      <c r="A576" s="239" t="s">
        <v>12503</v>
      </c>
      <c r="B576" s="88" t="s">
        <v>3875</v>
      </c>
      <c r="C576" s="88" t="s">
        <v>10419</v>
      </c>
      <c r="D576" s="89" t="s">
        <v>12266</v>
      </c>
      <c r="E576" s="254">
        <v>4</v>
      </c>
      <c r="F576" s="135">
        <v>255</v>
      </c>
      <c r="G576" s="90">
        <f t="shared" si="9"/>
        <v>1020</v>
      </c>
      <c r="H576" s="91"/>
      <c r="I576" s="92"/>
      <c r="J576" s="92">
        <v>64</v>
      </c>
      <c r="K576" s="92">
        <v>73</v>
      </c>
      <c r="L576" s="92">
        <v>37</v>
      </c>
      <c r="M576" s="93"/>
      <c r="N576" s="91"/>
      <c r="O576" s="92">
        <v>68</v>
      </c>
      <c r="P576" s="92">
        <v>62</v>
      </c>
      <c r="Q576" s="92">
        <v>36</v>
      </c>
      <c r="R576" s="93"/>
      <c r="S576" s="94"/>
      <c r="T576" s="95"/>
      <c r="U576" s="96"/>
      <c r="V576" s="95"/>
      <c r="W576" s="95"/>
      <c r="X576" s="97"/>
      <c r="Y576" s="94"/>
      <c r="Z576" s="96"/>
      <c r="AA576" s="96"/>
      <c r="AB576" s="95"/>
      <c r="AC576" s="95"/>
      <c r="AD576" s="97"/>
      <c r="AE576" s="91"/>
      <c r="AF576" s="113"/>
      <c r="AG576" s="118"/>
      <c r="AH576" s="118"/>
      <c r="AI576" s="118"/>
      <c r="AJ576" s="118"/>
      <c r="AK576" s="118"/>
      <c r="AL576" s="91"/>
      <c r="AM576" s="113"/>
      <c r="AN576" s="113"/>
      <c r="AO576" s="92"/>
      <c r="AP576" s="92"/>
      <c r="AQ576" s="93"/>
      <c r="AR576" s="91"/>
      <c r="AS576" s="113"/>
      <c r="AT576" s="104">
        <v>85</v>
      </c>
      <c r="AU576" s="104">
        <v>74</v>
      </c>
      <c r="AV576" s="105">
        <v>30</v>
      </c>
      <c r="AW576" s="105">
        <v>18</v>
      </c>
      <c r="AX576" s="93"/>
      <c r="AY576" s="97"/>
      <c r="AZ576" s="97"/>
      <c r="BA576" s="97"/>
      <c r="BB576" s="97"/>
      <c r="BC576" s="99" t="s">
        <v>12349</v>
      </c>
      <c r="BD576" s="99" t="s">
        <v>12298</v>
      </c>
      <c r="BE576" s="99" t="s">
        <v>12336</v>
      </c>
      <c r="BF576" s="100"/>
      <c r="BG576" s="103"/>
      <c r="BH576" s="103"/>
      <c r="BI576" s="103"/>
      <c r="BJ576" s="99"/>
      <c r="BK576" s="112" t="s">
        <v>1511</v>
      </c>
      <c r="BL576" s="102"/>
      <c r="BM576" s="99"/>
      <c r="BN576" s="99"/>
      <c r="BO576" s="13" t="s">
        <v>12504</v>
      </c>
      <c r="BT576" s="99"/>
      <c r="BU576" s="99"/>
      <c r="BV576" s="99"/>
      <c r="BW576" s="99"/>
      <c r="BX576" s="99"/>
      <c r="CB576" s="13" t="s">
        <v>1511</v>
      </c>
    </row>
    <row r="577" ht="13.75" spans="1:479">
      <c r="A577" s="239" t="s">
        <v>12503</v>
      </c>
      <c r="B577" s="88" t="s">
        <v>3875</v>
      </c>
      <c r="C577" s="88" t="s">
        <v>10419</v>
      </c>
      <c r="D577" s="89" t="s">
        <v>494</v>
      </c>
      <c r="E577" s="254">
        <v>4</v>
      </c>
      <c r="F577" s="135">
        <v>62</v>
      </c>
      <c r="G577" s="90">
        <f t="shared" si="9"/>
        <v>248</v>
      </c>
      <c r="H577" s="91"/>
      <c r="I577" s="92"/>
      <c r="J577" s="92">
        <v>21</v>
      </c>
      <c r="K577" s="92">
        <v>27</v>
      </c>
      <c r="L577" s="92">
        <v>65</v>
      </c>
      <c r="M577" s="93"/>
      <c r="N577" s="91"/>
      <c r="O577" s="92">
        <v>13</v>
      </c>
      <c r="P577" s="92">
        <v>23</v>
      </c>
      <c r="Q577" s="92">
        <v>86</v>
      </c>
      <c r="R577" s="93"/>
      <c r="S577" s="94"/>
      <c r="T577" s="95"/>
      <c r="U577" s="96"/>
      <c r="V577" s="95"/>
      <c r="W577" s="95"/>
      <c r="X577" s="97"/>
      <c r="Y577" s="94"/>
      <c r="Z577" s="96"/>
      <c r="AA577" s="96"/>
      <c r="AB577" s="95"/>
      <c r="AC577" s="95"/>
      <c r="AD577" s="97"/>
      <c r="AE577" s="91"/>
      <c r="AF577" s="113"/>
      <c r="AG577" s="113"/>
      <c r="AH577" s="92"/>
      <c r="AI577" s="92"/>
      <c r="AJ577" s="92"/>
      <c r="AK577" s="92"/>
      <c r="AL577" s="91"/>
      <c r="AM577" s="113"/>
      <c r="AN577" s="118"/>
      <c r="AO577" s="118"/>
      <c r="AP577" s="118"/>
      <c r="AQ577" s="93"/>
      <c r="AR577" s="91"/>
      <c r="AS577" s="113"/>
      <c r="AT577" s="104">
        <v>35</v>
      </c>
      <c r="AU577" s="104">
        <v>28</v>
      </c>
      <c r="AV577" s="105">
        <v>35</v>
      </c>
      <c r="AW577" s="105">
        <v>51</v>
      </c>
      <c r="AX577" s="117"/>
      <c r="AY577" s="97"/>
      <c r="AZ577" s="97"/>
      <c r="BA577" s="97"/>
      <c r="BB577" s="97"/>
      <c r="BC577" s="99" t="s">
        <v>12337</v>
      </c>
      <c r="BD577" s="99" t="s">
        <v>12350</v>
      </c>
      <c r="BE577" s="99" t="s">
        <v>12301</v>
      </c>
      <c r="BF577" s="100"/>
      <c r="BG577" s="103"/>
      <c r="BH577" s="103"/>
      <c r="BI577" s="103"/>
      <c r="BJ577" s="99"/>
      <c r="BK577" s="112" t="s">
        <v>1511</v>
      </c>
      <c r="BL577" s="102"/>
      <c r="BM577" s="99"/>
      <c r="BN577" s="99"/>
      <c r="BO577" s="13" t="s">
        <v>12504</v>
      </c>
      <c r="BT577" s="99"/>
      <c r="BU577" s="99"/>
      <c r="BV577" s="99"/>
      <c r="BW577" s="99"/>
      <c r="BX577" s="99"/>
      <c r="CB577" s="13" t="s">
        <v>1511</v>
      </c>
    </row>
    <row r="578" ht="13.75" spans="1:479">
      <c r="A578" s="239" t="s">
        <v>12505</v>
      </c>
      <c r="B578" s="88" t="s">
        <v>3843</v>
      </c>
      <c r="C578" s="88" t="s">
        <v>3842</v>
      </c>
      <c r="D578" s="89" t="s">
        <v>12266</v>
      </c>
      <c r="E578" s="135">
        <v>9</v>
      </c>
      <c r="F578" s="135">
        <v>74</v>
      </c>
      <c r="G578" s="90">
        <f t="shared" si="9"/>
        <v>666</v>
      </c>
      <c r="H578" s="91"/>
      <c r="I578" s="92"/>
      <c r="J578" s="92"/>
      <c r="K578" s="92"/>
      <c r="L578" s="92"/>
      <c r="M578" s="93"/>
      <c r="N578" s="91"/>
      <c r="O578" s="92"/>
      <c r="P578" s="92"/>
      <c r="Q578" s="92"/>
      <c r="R578" s="93"/>
      <c r="S578" s="94"/>
      <c r="T578" s="95"/>
      <c r="U578" s="96"/>
      <c r="V578" s="95"/>
      <c r="W578" s="95"/>
      <c r="X578" s="97"/>
      <c r="Y578" s="91"/>
      <c r="Z578" s="113"/>
      <c r="AA578" s="113">
        <v>35</v>
      </c>
      <c r="AB578" s="92">
        <v>35</v>
      </c>
      <c r="AC578" s="92">
        <v>38</v>
      </c>
      <c r="AD578" s="93"/>
      <c r="AE578" s="94"/>
      <c r="AF578" s="96"/>
      <c r="AG578" s="96"/>
      <c r="AH578" s="95"/>
      <c r="AI578" s="95"/>
      <c r="AJ578" s="95"/>
      <c r="AK578" s="95"/>
      <c r="AL578" s="91"/>
      <c r="AM578" s="113"/>
      <c r="AN578" s="118"/>
      <c r="AO578" s="118"/>
      <c r="AP578" s="118"/>
      <c r="AQ578" s="93"/>
      <c r="AR578" s="91"/>
      <c r="AS578" s="113"/>
      <c r="AT578" s="113"/>
      <c r="AU578" s="113"/>
      <c r="AV578" s="92"/>
      <c r="AW578" s="92"/>
      <c r="AX578" s="93"/>
      <c r="AY578" s="97"/>
      <c r="AZ578" s="97"/>
      <c r="BA578" s="97"/>
      <c r="BB578" s="97"/>
      <c r="BC578" s="99" t="s">
        <v>12336</v>
      </c>
      <c r="BD578" s="99" t="s">
        <v>12280</v>
      </c>
      <c r="BE578" s="99" t="s">
        <v>12298</v>
      </c>
      <c r="BF578" s="100"/>
      <c r="BG578" s="103"/>
      <c r="BH578" s="103"/>
      <c r="BI578" s="103"/>
      <c r="BJ578" s="99"/>
      <c r="BK578" s="112" t="s">
        <v>1511</v>
      </c>
      <c r="BL578" s="102"/>
      <c r="BM578" s="99"/>
      <c r="BN578" s="99"/>
      <c r="BT578" s="99"/>
      <c r="BU578" s="99"/>
      <c r="BV578" s="99"/>
      <c r="BW578" s="99"/>
      <c r="BX578" s="99"/>
      <c r="CB578" s="13" t="s">
        <v>1511</v>
      </c>
    </row>
    <row r="579" ht="13.75" spans="1:479">
      <c r="A579" s="239" t="s">
        <v>12505</v>
      </c>
      <c r="B579" s="88" t="s">
        <v>3843</v>
      </c>
      <c r="C579" s="88" t="s">
        <v>3842</v>
      </c>
      <c r="D579" s="89" t="s">
        <v>494</v>
      </c>
      <c r="E579" s="135">
        <v>9</v>
      </c>
      <c r="F579" s="135">
        <v>17</v>
      </c>
      <c r="G579" s="90">
        <f t="shared" si="9"/>
        <v>153</v>
      </c>
      <c r="H579" s="91"/>
      <c r="I579" s="92"/>
      <c r="J579" s="92"/>
      <c r="K579" s="92"/>
      <c r="L579" s="92"/>
      <c r="M579" s="93"/>
      <c r="N579" s="91"/>
      <c r="O579" s="92"/>
      <c r="P579" s="92"/>
      <c r="Q579" s="92"/>
      <c r="R579" s="93"/>
      <c r="S579" s="94"/>
      <c r="T579" s="95"/>
      <c r="U579" s="96"/>
      <c r="V579" s="95"/>
      <c r="W579" s="95"/>
      <c r="X579" s="97"/>
      <c r="Y579" s="91"/>
      <c r="Z579" s="113"/>
      <c r="AA579" s="113">
        <v>30</v>
      </c>
      <c r="AB579" s="92">
        <v>30</v>
      </c>
      <c r="AC579" s="92">
        <v>35</v>
      </c>
      <c r="AD579" s="93"/>
      <c r="AE579" s="176"/>
      <c r="AF579" s="159"/>
      <c r="AG579" s="159"/>
      <c r="AH579" s="160"/>
      <c r="AI579" s="160"/>
      <c r="AJ579" s="160"/>
      <c r="AK579" s="160"/>
      <c r="AL579" s="91"/>
      <c r="AM579" s="113"/>
      <c r="AN579" s="113"/>
      <c r="AO579" s="92"/>
      <c r="AP579" s="92"/>
      <c r="AQ579" s="93"/>
      <c r="AR579" s="91"/>
      <c r="AS579" s="113"/>
      <c r="AT579" s="113"/>
      <c r="AU579" s="113"/>
      <c r="AV579" s="92"/>
      <c r="AW579" s="92"/>
      <c r="AX579" s="93"/>
      <c r="AY579" s="97"/>
      <c r="AZ579" s="97"/>
      <c r="BA579" s="97"/>
      <c r="BB579" s="97"/>
      <c r="BC579" s="99" t="s">
        <v>12337</v>
      </c>
      <c r="BD579" s="99" t="s">
        <v>12282</v>
      </c>
      <c r="BE579" s="99" t="s">
        <v>12301</v>
      </c>
      <c r="BF579" s="100"/>
      <c r="BG579" s="103"/>
      <c r="BH579" s="103"/>
      <c r="BI579" s="103"/>
      <c r="BJ579" s="99"/>
      <c r="BK579" s="112" t="s">
        <v>1511</v>
      </c>
      <c r="BL579" s="102"/>
      <c r="BM579" s="99"/>
      <c r="BN579" s="99"/>
      <c r="BT579" s="99"/>
      <c r="BU579" s="99"/>
      <c r="BV579" s="99"/>
      <c r="BW579" s="99"/>
      <c r="BX579" s="99"/>
      <c r="CB579" s="13" t="s">
        <v>1511</v>
      </c>
    </row>
    <row r="580" ht="13.75" spans="1:479">
      <c r="A580" s="239" t="s">
        <v>12505</v>
      </c>
      <c r="B580" s="88" t="s">
        <v>3843</v>
      </c>
      <c r="C580" s="88" t="s">
        <v>5086</v>
      </c>
      <c r="D580" s="89" t="s">
        <v>12266</v>
      </c>
      <c r="E580" s="135">
        <v>9</v>
      </c>
      <c r="F580" s="135">
        <v>74</v>
      </c>
      <c r="G580" s="90">
        <f t="shared" si="9"/>
        <v>666</v>
      </c>
      <c r="H580" s="91"/>
      <c r="I580" s="92"/>
      <c r="J580" s="92">
        <v>47</v>
      </c>
      <c r="K580" s="92">
        <v>35</v>
      </c>
      <c r="L580" s="92">
        <v>55</v>
      </c>
      <c r="M580" s="93"/>
      <c r="N580" s="91"/>
      <c r="O580" s="92">
        <v>62</v>
      </c>
      <c r="P580" s="92">
        <v>3</v>
      </c>
      <c r="Q580" s="92">
        <v>34</v>
      </c>
      <c r="R580" s="93"/>
      <c r="S580" s="94"/>
      <c r="T580" s="95"/>
      <c r="U580" s="96"/>
      <c r="V580" s="95"/>
      <c r="W580" s="95"/>
      <c r="X580" s="97"/>
      <c r="Y580" s="91"/>
      <c r="Z580" s="113"/>
      <c r="AA580" s="113">
        <v>35</v>
      </c>
      <c r="AB580" s="92">
        <v>35</v>
      </c>
      <c r="AC580" s="92">
        <v>38</v>
      </c>
      <c r="AD580" s="93"/>
      <c r="AE580" s="94"/>
      <c r="AF580" s="96"/>
      <c r="AG580" s="96"/>
      <c r="AH580" s="95"/>
      <c r="AI580" s="95"/>
      <c r="AJ580" s="95"/>
      <c r="AK580" s="95"/>
      <c r="AL580" s="91"/>
      <c r="AM580" s="113"/>
      <c r="AN580" s="113"/>
      <c r="AO580" s="92"/>
      <c r="AP580" s="92"/>
      <c r="AQ580" s="93"/>
      <c r="AR580" s="91"/>
      <c r="AS580" s="113"/>
      <c r="AT580" s="113"/>
      <c r="AU580" s="113"/>
      <c r="AV580" s="92"/>
      <c r="AW580" s="92"/>
      <c r="AX580" s="93"/>
      <c r="AY580" s="97"/>
      <c r="AZ580" s="97"/>
      <c r="BA580" s="97"/>
      <c r="BB580" s="97"/>
      <c r="BC580" s="99" t="s">
        <v>12336</v>
      </c>
      <c r="BD580" s="99" t="s">
        <v>12280</v>
      </c>
      <c r="BE580" s="99" t="s">
        <v>12298</v>
      </c>
      <c r="BF580" s="100"/>
      <c r="BG580" s="103"/>
      <c r="BH580" s="103"/>
      <c r="BI580" s="103"/>
      <c r="BJ580" s="99"/>
      <c r="BK580" s="112" t="s">
        <v>1511</v>
      </c>
      <c r="BL580" s="102"/>
      <c r="BM580" s="99"/>
      <c r="BN580" s="99"/>
      <c r="BT580" s="99"/>
      <c r="BU580" s="99"/>
      <c r="BV580" s="99"/>
      <c r="BW580" s="99"/>
      <c r="BX580" s="99"/>
      <c r="CB580" s="13" t="s">
        <v>1511</v>
      </c>
    </row>
    <row r="581" ht="13.75" spans="1:479">
      <c r="A581" s="239" t="s">
        <v>12505</v>
      </c>
      <c r="B581" s="88" t="s">
        <v>3843</v>
      </c>
      <c r="C581" s="88" t="s">
        <v>5086</v>
      </c>
      <c r="D581" s="89" t="s">
        <v>494</v>
      </c>
      <c r="E581" s="135">
        <v>9</v>
      </c>
      <c r="F581" s="135">
        <v>17</v>
      </c>
      <c r="G581" s="90">
        <f t="shared" si="9"/>
        <v>153</v>
      </c>
      <c r="H581" s="91"/>
      <c r="I581" s="92"/>
      <c r="J581" s="92">
        <v>15</v>
      </c>
      <c r="K581" s="92">
        <v>21</v>
      </c>
      <c r="L581" s="92">
        <v>80</v>
      </c>
      <c r="M581" s="93"/>
      <c r="N581" s="91"/>
      <c r="O581" s="92">
        <v>10</v>
      </c>
      <c r="P581" s="92">
        <v>19</v>
      </c>
      <c r="Q581" s="92">
        <v>97</v>
      </c>
      <c r="R581" s="93"/>
      <c r="S581" s="94"/>
      <c r="T581" s="95"/>
      <c r="U581" s="96"/>
      <c r="V581" s="95"/>
      <c r="W581" s="95"/>
      <c r="X581" s="97"/>
      <c r="Y581" s="91"/>
      <c r="Z581" s="113"/>
      <c r="AA581" s="113">
        <v>30</v>
      </c>
      <c r="AB581" s="92">
        <v>30</v>
      </c>
      <c r="AC581" s="92">
        <v>68</v>
      </c>
      <c r="AD581" s="93"/>
      <c r="AE581" s="176"/>
      <c r="AF581" s="159"/>
      <c r="AG581" s="159"/>
      <c r="AH581" s="160"/>
      <c r="AI581" s="160"/>
      <c r="AJ581" s="160"/>
      <c r="AK581" s="160"/>
      <c r="AL581" s="91"/>
      <c r="AM581" s="113"/>
      <c r="AN581" s="118"/>
      <c r="AO581" s="118"/>
      <c r="AP581" s="118"/>
      <c r="AQ581" s="93"/>
      <c r="AR581" s="91"/>
      <c r="AS581" s="113"/>
      <c r="AT581" s="113"/>
      <c r="AU581" s="113"/>
      <c r="AV581" s="92"/>
      <c r="AW581" s="92"/>
      <c r="AX581" s="93"/>
      <c r="AY581" s="97"/>
      <c r="AZ581" s="97"/>
      <c r="BA581" s="97"/>
      <c r="BB581" s="97"/>
      <c r="BC581" s="99" t="s">
        <v>12337</v>
      </c>
      <c r="BD581" s="99" t="s">
        <v>12282</v>
      </c>
      <c r="BE581" s="99" t="s">
        <v>12301</v>
      </c>
      <c r="BF581" s="100"/>
      <c r="BG581" s="103"/>
      <c r="BH581" s="103"/>
      <c r="BI581" s="103"/>
      <c r="BJ581" s="99"/>
      <c r="BK581" s="112" t="s">
        <v>1511</v>
      </c>
      <c r="BL581" s="102"/>
      <c r="BM581" s="99"/>
      <c r="BN581" s="99"/>
      <c r="BT581" s="99"/>
      <c r="BU581" s="99"/>
      <c r="BV581" s="99"/>
      <c r="BW581" s="99"/>
      <c r="BX581" s="99"/>
      <c r="CB581" s="13" t="s">
        <v>1511</v>
      </c>
    </row>
    <row r="582" ht="13.75" spans="1:479">
      <c r="A582" s="239" t="s">
        <v>12506</v>
      </c>
      <c r="B582" s="88">
        <v>92425091</v>
      </c>
      <c r="C582" s="88" t="s">
        <v>5051</v>
      </c>
      <c r="D582" s="89" t="s">
        <v>12266</v>
      </c>
      <c r="E582" s="135">
        <v>6</v>
      </c>
      <c r="F582" s="135">
        <v>68</v>
      </c>
      <c r="G582" s="90">
        <f t="shared" si="9"/>
        <v>408</v>
      </c>
      <c r="H582" s="107"/>
      <c r="I582" s="109"/>
      <c r="J582" s="109"/>
      <c r="K582" s="109"/>
      <c r="L582" s="109"/>
      <c r="M582" s="110"/>
      <c r="N582" s="94"/>
      <c r="O582" s="95"/>
      <c r="P582" s="95"/>
      <c r="Q582" s="95"/>
      <c r="R582" s="97"/>
      <c r="S582" s="94"/>
      <c r="T582" s="95"/>
      <c r="U582" s="96"/>
      <c r="V582" s="95"/>
      <c r="W582" s="95"/>
      <c r="X582" s="97"/>
      <c r="Y582" s="107"/>
      <c r="Z582" s="108"/>
      <c r="AA582" s="108"/>
      <c r="AB582" s="109"/>
      <c r="AC582" s="109"/>
      <c r="AD582" s="110"/>
      <c r="AE582" s="94"/>
      <c r="AF582" s="96"/>
      <c r="AG582" s="96"/>
      <c r="AH582" s="95"/>
      <c r="AI582" s="95"/>
      <c r="AJ582" s="95"/>
      <c r="AK582" s="95"/>
      <c r="AL582" s="91"/>
      <c r="AM582" s="113"/>
      <c r="AN582" s="118"/>
      <c r="AO582" s="118"/>
      <c r="AP582" s="118"/>
      <c r="AQ582" s="93"/>
      <c r="AR582" s="94"/>
      <c r="AS582" s="96"/>
      <c r="AT582" s="96"/>
      <c r="AU582" s="96"/>
      <c r="AV582" s="95"/>
      <c r="AW582" s="95"/>
      <c r="AX582" s="97"/>
      <c r="AY582" s="97"/>
      <c r="AZ582" s="97"/>
      <c r="BA582" s="97"/>
      <c r="BB582" s="97"/>
      <c r="BC582" s="99" t="s">
        <v>1366</v>
      </c>
      <c r="BD582" s="99" t="s">
        <v>12362</v>
      </c>
      <c r="BE582" s="99"/>
      <c r="BF582" s="100"/>
      <c r="BG582" s="103"/>
      <c r="BH582" s="103"/>
      <c r="BI582" s="103"/>
      <c r="BJ582" s="99"/>
      <c r="BK582" s="112" t="s">
        <v>20</v>
      </c>
      <c r="BL582" s="102"/>
      <c r="BM582" s="99"/>
      <c r="BN582" s="99"/>
      <c r="BT582" s="99"/>
      <c r="BU582" s="99"/>
      <c r="BV582" s="99"/>
      <c r="BW582" s="99"/>
      <c r="BX582" s="99"/>
      <c r="CB582" s="13" t="s">
        <v>1511</v>
      </c>
    </row>
    <row r="583" s="6" customFormat="1" ht="13.75" spans="1:479">
      <c r="A583" s="239" t="s">
        <v>12506</v>
      </c>
      <c r="B583" s="88">
        <v>92425091</v>
      </c>
      <c r="C583" s="88" t="s">
        <v>5051</v>
      </c>
      <c r="D583" s="89" t="s">
        <v>494</v>
      </c>
      <c r="E583" s="135">
        <v>6</v>
      </c>
      <c r="F583" s="135">
        <v>21</v>
      </c>
      <c r="G583" s="90">
        <f t="shared" si="9"/>
        <v>126</v>
      </c>
      <c r="H583" s="107"/>
      <c r="I583" s="109"/>
      <c r="J583" s="109"/>
      <c r="K583" s="109"/>
      <c r="L583" s="109"/>
      <c r="M583" s="110"/>
      <c r="N583" s="94"/>
      <c r="O583" s="95"/>
      <c r="P583" s="95"/>
      <c r="Q583" s="95"/>
      <c r="R583" s="97"/>
      <c r="S583" s="94"/>
      <c r="T583" s="95"/>
      <c r="U583" s="94"/>
      <c r="V583" s="94"/>
      <c r="W583" s="94"/>
      <c r="X583" s="94"/>
      <c r="Y583" s="107"/>
      <c r="Z583" s="108"/>
      <c r="AA583" s="108"/>
      <c r="AB583" s="109"/>
      <c r="AC583" s="109"/>
      <c r="AD583" s="110"/>
      <c r="AE583" s="176"/>
      <c r="AF583" s="176"/>
      <c r="AG583" s="176"/>
      <c r="AH583" s="176"/>
      <c r="AI583" s="176"/>
      <c r="AJ583" s="176"/>
      <c r="AK583" s="176"/>
      <c r="AL583" s="91"/>
      <c r="AM583" s="113"/>
      <c r="AN583" s="113"/>
      <c r="AO583" s="92"/>
      <c r="AP583" s="92"/>
      <c r="AQ583" s="93"/>
      <c r="AR583" s="94"/>
      <c r="AS583" s="96"/>
      <c r="AT583" s="96"/>
      <c r="AU583" s="96"/>
      <c r="AV583" s="95"/>
      <c r="AW583" s="95"/>
      <c r="AX583" s="97"/>
      <c r="AY583" s="97"/>
      <c r="AZ583" s="97"/>
      <c r="BA583" s="97"/>
      <c r="BB583" s="97"/>
      <c r="BC583" s="99" t="s">
        <v>12362</v>
      </c>
      <c r="BD583" s="99" t="s">
        <v>12362</v>
      </c>
      <c r="BE583" s="99"/>
      <c r="BF583" s="100"/>
      <c r="BG583" s="103"/>
      <c r="BH583" s="103"/>
      <c r="BI583" s="103"/>
      <c r="BJ583" s="99"/>
      <c r="BK583" s="112" t="s">
        <v>1511</v>
      </c>
      <c r="BL583" s="102"/>
      <c r="BM583" s="99"/>
      <c r="BN583" s="99"/>
      <c r="BO583" s="13"/>
      <c r="BP583" s="13"/>
      <c r="BQ583" s="13"/>
      <c r="BR583" s="13"/>
      <c r="BS583" s="13"/>
      <c r="BT583" s="99"/>
      <c r="BU583" s="99"/>
      <c r="BV583" s="99"/>
      <c r="BW583" s="99"/>
      <c r="BX583" s="99"/>
      <c r="BY583" s="13"/>
      <c r="BZ583" s="13"/>
      <c r="CA583" s="13"/>
      <c r="CB583" s="13" t="s">
        <v>1511</v>
      </c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3"/>
      <c r="FD583" s="13"/>
      <c r="FE583" s="13"/>
      <c r="FF583" s="13"/>
      <c r="FG583" s="13"/>
      <c r="FH583" s="13"/>
      <c r="FI583" s="13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  <c r="FT583" s="13"/>
      <c r="FU583" s="13"/>
      <c r="FV583" s="13"/>
      <c r="FW583" s="13"/>
      <c r="FX583" s="13"/>
      <c r="FY583" s="13"/>
      <c r="FZ583" s="13"/>
      <c r="GA583" s="13"/>
      <c r="GB583" s="13"/>
      <c r="GC583" s="13"/>
      <c r="GD583" s="13"/>
      <c r="GE583" s="13"/>
      <c r="GF583" s="13"/>
      <c r="GG583" s="13"/>
      <c r="GH583" s="13"/>
      <c r="GI583" s="13"/>
      <c r="GJ583" s="13"/>
      <c r="GK583" s="13"/>
      <c r="GL583" s="13"/>
      <c r="GM583" s="13"/>
      <c r="GN583" s="13"/>
      <c r="GO583" s="13"/>
      <c r="GP583" s="13"/>
      <c r="GQ583" s="13"/>
      <c r="GR583" s="13"/>
      <c r="GS583" s="13"/>
      <c r="GT583" s="13"/>
      <c r="GU583" s="13"/>
      <c r="GV583" s="13"/>
      <c r="GW583" s="13"/>
      <c r="GX583" s="13"/>
      <c r="GY583" s="13"/>
      <c r="GZ583" s="13"/>
      <c r="HA583" s="13"/>
      <c r="HB583" s="13"/>
      <c r="HC583" s="13"/>
      <c r="HD583" s="13"/>
      <c r="HE583" s="13"/>
      <c r="HF583" s="13"/>
      <c r="HG583" s="13"/>
      <c r="HH583" s="13"/>
      <c r="HI583" s="13"/>
      <c r="HJ583" s="13"/>
      <c r="HK583" s="13"/>
      <c r="HL583" s="13"/>
      <c r="HM583" s="13"/>
      <c r="HN583" s="13"/>
      <c r="HO583" s="13"/>
      <c r="HP583" s="13"/>
      <c r="HQ583" s="13"/>
      <c r="HR583" s="13"/>
      <c r="HS583" s="13"/>
      <c r="HT583" s="13"/>
      <c r="HU583" s="13"/>
      <c r="HV583" s="13"/>
      <c r="HW583" s="13"/>
      <c r="HX583" s="13"/>
      <c r="HY583" s="13"/>
      <c r="HZ583" s="13"/>
      <c r="IA583" s="13"/>
      <c r="IB583" s="13"/>
      <c r="IC583" s="13"/>
      <c r="ID583" s="13"/>
      <c r="IE583" s="13"/>
      <c r="IF583" s="13"/>
      <c r="IG583" s="13"/>
      <c r="IH583" s="13"/>
      <c r="II583" s="13"/>
      <c r="IJ583" s="13"/>
      <c r="IK583" s="13"/>
      <c r="IL583" s="13"/>
      <c r="IM583" s="13"/>
      <c r="IN583" s="13"/>
      <c r="IO583" s="13"/>
      <c r="IP583" s="13"/>
      <c r="IQ583" s="13"/>
      <c r="IR583" s="13"/>
      <c r="IS583" s="13"/>
      <c r="IT583" s="13"/>
      <c r="IU583" s="13"/>
      <c r="IV583" s="13"/>
      <c r="IW583" s="13"/>
      <c r="IX583" s="13"/>
      <c r="IY583" s="13"/>
      <c r="IZ583" s="13"/>
      <c r="JA583" s="13"/>
      <c r="JB583" s="13"/>
      <c r="JC583" s="13"/>
      <c r="JD583" s="13"/>
      <c r="JE583" s="13"/>
      <c r="JF583" s="13"/>
      <c r="JG583" s="13"/>
      <c r="JH583" s="13"/>
      <c r="JI583" s="13"/>
      <c r="JJ583" s="13"/>
      <c r="JK583" s="13"/>
      <c r="JL583" s="13"/>
      <c r="JM583" s="13"/>
      <c r="JN583" s="13"/>
      <c r="JO583" s="13"/>
      <c r="JP583" s="13"/>
      <c r="JQ583" s="13"/>
      <c r="JR583" s="13"/>
      <c r="JS583" s="13"/>
      <c r="JT583" s="13"/>
      <c r="JU583" s="13"/>
      <c r="JV583" s="13"/>
      <c r="JW583" s="13"/>
      <c r="JX583" s="13"/>
      <c r="JY583" s="13"/>
      <c r="JZ583" s="13"/>
      <c r="KA583" s="13"/>
      <c r="KB583" s="13"/>
      <c r="KC583" s="13"/>
      <c r="KD583" s="13"/>
      <c r="KE583" s="13"/>
      <c r="KF583" s="13"/>
      <c r="KG583" s="13"/>
      <c r="KH583" s="13"/>
      <c r="KI583" s="13"/>
      <c r="KJ583" s="13"/>
      <c r="KK583" s="13"/>
      <c r="KL583" s="13"/>
      <c r="KM583" s="13"/>
      <c r="KN583" s="13"/>
      <c r="KO583" s="13"/>
      <c r="KP583" s="13"/>
      <c r="KQ583" s="13"/>
      <c r="KR583" s="13"/>
      <c r="KS583" s="13"/>
      <c r="KT583" s="13"/>
      <c r="KU583" s="13"/>
      <c r="KV583" s="13"/>
      <c r="KW583" s="13"/>
      <c r="KX583" s="13"/>
      <c r="KY583" s="13"/>
      <c r="KZ583" s="13"/>
      <c r="LA583" s="13"/>
      <c r="LB583" s="13"/>
      <c r="LC583" s="13"/>
      <c r="LD583" s="13"/>
      <c r="LE583" s="13"/>
      <c r="LF583" s="13"/>
      <c r="LG583" s="13"/>
      <c r="LH583" s="13"/>
      <c r="LI583" s="13"/>
      <c r="LJ583" s="13"/>
      <c r="LK583" s="13"/>
      <c r="LL583" s="13"/>
      <c r="LM583" s="13"/>
      <c r="LN583" s="13"/>
      <c r="LO583" s="13"/>
      <c r="LP583" s="13"/>
      <c r="LQ583" s="13"/>
      <c r="LR583" s="13"/>
      <c r="LS583" s="13"/>
      <c r="LT583" s="13"/>
      <c r="LU583" s="13"/>
      <c r="LV583" s="13"/>
      <c r="LW583" s="13"/>
      <c r="LX583" s="13"/>
      <c r="LY583" s="13"/>
      <c r="LZ583" s="13"/>
      <c r="MA583" s="13"/>
      <c r="MB583" s="13"/>
      <c r="MC583" s="13"/>
      <c r="MD583" s="13"/>
      <c r="ME583" s="13"/>
      <c r="MF583" s="13"/>
      <c r="MG583" s="13"/>
      <c r="MH583" s="13"/>
      <c r="MI583" s="13"/>
      <c r="MJ583" s="13"/>
      <c r="MK583" s="13"/>
      <c r="ML583" s="13"/>
      <c r="MM583" s="13"/>
      <c r="MN583" s="13"/>
      <c r="MO583" s="13"/>
      <c r="MP583" s="13"/>
      <c r="MQ583" s="13"/>
      <c r="MR583" s="13"/>
      <c r="MS583" s="13"/>
      <c r="MT583" s="13"/>
      <c r="MU583" s="13"/>
      <c r="MV583" s="13"/>
      <c r="MW583" s="13"/>
      <c r="MX583" s="13"/>
      <c r="MY583" s="13"/>
      <c r="MZ583" s="13"/>
      <c r="NA583" s="13"/>
      <c r="NB583" s="13"/>
      <c r="NC583" s="13"/>
      <c r="ND583" s="13"/>
      <c r="NE583" s="13"/>
      <c r="NF583" s="13"/>
      <c r="NG583" s="13"/>
      <c r="NH583" s="13"/>
      <c r="NI583" s="13"/>
      <c r="NJ583" s="13"/>
      <c r="NK583" s="13"/>
      <c r="NL583" s="13"/>
      <c r="NM583" s="13"/>
      <c r="NN583" s="13"/>
      <c r="NO583" s="13"/>
      <c r="NP583" s="13"/>
      <c r="NQ583" s="13"/>
      <c r="NR583" s="13"/>
      <c r="NS583" s="13"/>
      <c r="NT583" s="13"/>
      <c r="NU583" s="13"/>
      <c r="NV583" s="13"/>
      <c r="NW583" s="13"/>
      <c r="NX583" s="13"/>
      <c r="NY583" s="13"/>
      <c r="NZ583" s="13"/>
      <c r="OA583" s="13"/>
      <c r="OB583" s="13"/>
      <c r="OC583" s="13"/>
      <c r="OD583" s="13"/>
      <c r="OE583" s="13"/>
      <c r="OF583" s="13"/>
      <c r="OG583" s="13"/>
      <c r="OH583" s="13"/>
      <c r="OI583" s="13"/>
      <c r="OJ583" s="13"/>
      <c r="OK583" s="13"/>
      <c r="OL583" s="13"/>
      <c r="OM583" s="13"/>
      <c r="ON583" s="13"/>
      <c r="OO583" s="13"/>
      <c r="OP583" s="13"/>
      <c r="OQ583" s="13"/>
      <c r="OR583" s="13"/>
      <c r="OS583" s="13"/>
      <c r="OT583" s="13"/>
      <c r="OU583" s="13"/>
      <c r="OV583" s="13"/>
      <c r="OW583" s="13"/>
      <c r="OX583" s="13"/>
      <c r="OY583" s="13"/>
      <c r="OZ583" s="13"/>
      <c r="PA583" s="13"/>
      <c r="PB583" s="13"/>
      <c r="PC583" s="13"/>
      <c r="PD583" s="13"/>
      <c r="PE583" s="13"/>
      <c r="PF583" s="13"/>
      <c r="PG583" s="13"/>
      <c r="PH583" s="13"/>
      <c r="PI583" s="13"/>
      <c r="PJ583" s="13"/>
      <c r="PK583" s="13"/>
      <c r="PL583" s="13"/>
      <c r="PM583" s="13"/>
      <c r="PN583" s="13"/>
      <c r="PO583" s="13"/>
      <c r="PP583" s="13"/>
      <c r="PQ583" s="13"/>
      <c r="PR583" s="13"/>
      <c r="PS583" s="13"/>
      <c r="PT583" s="13"/>
      <c r="PU583" s="13"/>
      <c r="PV583" s="13"/>
      <c r="PW583" s="13"/>
      <c r="PX583" s="13"/>
      <c r="PY583" s="13"/>
      <c r="PZ583" s="13"/>
      <c r="QA583" s="13"/>
      <c r="QB583" s="13"/>
      <c r="QC583" s="13"/>
      <c r="QD583" s="13"/>
      <c r="QE583" s="13"/>
      <c r="QF583" s="13"/>
      <c r="QG583" s="13"/>
      <c r="QH583" s="13"/>
      <c r="QI583" s="13"/>
      <c r="QJ583" s="13"/>
      <c r="QK583" s="13"/>
      <c r="QL583" s="13"/>
      <c r="QM583" s="13"/>
      <c r="QN583" s="13"/>
      <c r="QO583" s="13"/>
      <c r="QP583" s="13"/>
      <c r="QQ583" s="13"/>
      <c r="QR583" s="13"/>
      <c r="QS583" s="13"/>
      <c r="QT583" s="13"/>
      <c r="QU583" s="13"/>
      <c r="QV583" s="13"/>
      <c r="QW583" s="13"/>
      <c r="QX583" s="13"/>
      <c r="QY583" s="13"/>
      <c r="QZ583" s="13"/>
      <c r="RA583" s="13"/>
      <c r="RB583" s="13"/>
      <c r="RC583" s="13"/>
      <c r="RD583" s="13"/>
      <c r="RE583" s="13"/>
      <c r="RF583" s="13"/>
      <c r="RG583" s="13"/>
      <c r="RH583" s="13"/>
      <c r="RI583" s="13"/>
      <c r="RJ583" s="13"/>
      <c r="RK583" s="13"/>
    </row>
    <row r="584" s="6" customFormat="1" ht="13.75" spans="1:479">
      <c r="A584" s="239" t="s">
        <v>12506</v>
      </c>
      <c r="B584" s="88">
        <v>92425091</v>
      </c>
      <c r="C584" s="88" t="s">
        <v>5054</v>
      </c>
      <c r="D584" s="89" t="s">
        <v>12266</v>
      </c>
      <c r="E584" s="135">
        <v>6</v>
      </c>
      <c r="F584" s="135">
        <v>68</v>
      </c>
      <c r="G584" s="90">
        <f t="shared" si="9"/>
        <v>408</v>
      </c>
      <c r="H584" s="107"/>
      <c r="I584" s="109"/>
      <c r="J584" s="109"/>
      <c r="K584" s="109"/>
      <c r="L584" s="109"/>
      <c r="M584" s="110"/>
      <c r="N584" s="94"/>
      <c r="O584" s="95"/>
      <c r="P584" s="95"/>
      <c r="Q584" s="95"/>
      <c r="R584" s="97"/>
      <c r="S584" s="94"/>
      <c r="T584" s="95"/>
      <c r="U584" s="94"/>
      <c r="V584" s="94"/>
      <c r="W584" s="94"/>
      <c r="X584" s="94"/>
      <c r="Y584" s="107"/>
      <c r="Z584" s="108"/>
      <c r="AA584" s="108"/>
      <c r="AB584" s="109"/>
      <c r="AC584" s="109"/>
      <c r="AD584" s="110"/>
      <c r="AE584" s="94"/>
      <c r="AF584" s="94"/>
      <c r="AG584" s="94"/>
      <c r="AH584" s="94"/>
      <c r="AI584" s="94"/>
      <c r="AJ584" s="94"/>
      <c r="AK584" s="94"/>
      <c r="AL584" s="91"/>
      <c r="AM584" s="113"/>
      <c r="AN584" s="113"/>
      <c r="AO584" s="92"/>
      <c r="AP584" s="92"/>
      <c r="AQ584" s="93"/>
      <c r="AR584" s="94"/>
      <c r="AS584" s="96"/>
      <c r="AT584" s="96"/>
      <c r="AU584" s="96"/>
      <c r="AV584" s="95"/>
      <c r="AW584" s="95"/>
      <c r="AX584" s="97"/>
      <c r="AY584" s="97"/>
      <c r="AZ584" s="97"/>
      <c r="BA584" s="97"/>
      <c r="BB584" s="97"/>
      <c r="BC584" s="99" t="s">
        <v>1366</v>
      </c>
      <c r="BD584" s="99" t="s">
        <v>12362</v>
      </c>
      <c r="BE584" s="99"/>
      <c r="BF584" s="100"/>
      <c r="BG584" s="103"/>
      <c r="BH584" s="103"/>
      <c r="BI584" s="103"/>
      <c r="BJ584" s="99"/>
      <c r="BK584" s="112" t="s">
        <v>20</v>
      </c>
      <c r="BL584" s="102"/>
      <c r="BM584" s="99"/>
      <c r="BN584" s="99"/>
      <c r="BO584" s="13"/>
      <c r="BP584" s="13"/>
      <c r="BQ584" s="13"/>
      <c r="BR584" s="13"/>
      <c r="BS584" s="13"/>
      <c r="BT584" s="99"/>
      <c r="BU584" s="99"/>
      <c r="BV584" s="99"/>
      <c r="BW584" s="99"/>
      <c r="BX584" s="99"/>
      <c r="BY584" s="13"/>
      <c r="BZ584" s="13"/>
      <c r="CA584" s="13"/>
      <c r="CB584" s="13" t="s">
        <v>1511</v>
      </c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3"/>
      <c r="FD584" s="13"/>
      <c r="FE584" s="13"/>
      <c r="FF584" s="13"/>
      <c r="FG584" s="13"/>
      <c r="FH584" s="13"/>
      <c r="FI584" s="13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  <c r="FT584" s="13"/>
      <c r="FU584" s="13"/>
      <c r="FV584" s="13"/>
      <c r="FW584" s="13"/>
      <c r="FX584" s="13"/>
      <c r="FY584" s="13"/>
      <c r="FZ584" s="13"/>
      <c r="GA584" s="13"/>
      <c r="GB584" s="13"/>
      <c r="GC584" s="13"/>
      <c r="GD584" s="13"/>
      <c r="GE584" s="13"/>
      <c r="GF584" s="13"/>
      <c r="GG584" s="13"/>
      <c r="GH584" s="13"/>
      <c r="GI584" s="13"/>
      <c r="GJ584" s="13"/>
      <c r="GK584" s="13"/>
      <c r="GL584" s="13"/>
      <c r="GM584" s="13"/>
      <c r="GN584" s="13"/>
      <c r="GO584" s="13"/>
      <c r="GP584" s="13"/>
      <c r="GQ584" s="13"/>
      <c r="GR584" s="13"/>
      <c r="GS584" s="13"/>
      <c r="GT584" s="13"/>
      <c r="GU584" s="13"/>
      <c r="GV584" s="13"/>
      <c r="GW584" s="13"/>
      <c r="GX584" s="13"/>
      <c r="GY584" s="13"/>
      <c r="GZ584" s="13"/>
      <c r="HA584" s="13"/>
      <c r="HB584" s="13"/>
      <c r="HC584" s="13"/>
      <c r="HD584" s="13"/>
      <c r="HE584" s="13"/>
      <c r="HF584" s="13"/>
      <c r="HG584" s="13"/>
      <c r="HH584" s="13"/>
      <c r="HI584" s="13"/>
      <c r="HJ584" s="13"/>
      <c r="HK584" s="13"/>
      <c r="HL584" s="13"/>
      <c r="HM584" s="13"/>
      <c r="HN584" s="13"/>
      <c r="HO584" s="13"/>
      <c r="HP584" s="13"/>
      <c r="HQ584" s="13"/>
      <c r="HR584" s="13"/>
      <c r="HS584" s="13"/>
      <c r="HT584" s="13"/>
      <c r="HU584" s="13"/>
      <c r="HV584" s="13"/>
      <c r="HW584" s="13"/>
      <c r="HX584" s="13"/>
      <c r="HY584" s="13"/>
      <c r="HZ584" s="13"/>
      <c r="IA584" s="13"/>
      <c r="IB584" s="13"/>
      <c r="IC584" s="13"/>
      <c r="ID584" s="13"/>
      <c r="IE584" s="13"/>
      <c r="IF584" s="13"/>
      <c r="IG584" s="13"/>
      <c r="IH584" s="13"/>
      <c r="II584" s="13"/>
      <c r="IJ584" s="13"/>
      <c r="IK584" s="13"/>
      <c r="IL584" s="13"/>
      <c r="IM584" s="13"/>
      <c r="IN584" s="13"/>
      <c r="IO584" s="13"/>
      <c r="IP584" s="13"/>
      <c r="IQ584" s="13"/>
      <c r="IR584" s="13"/>
      <c r="IS584" s="13"/>
      <c r="IT584" s="13"/>
      <c r="IU584" s="13"/>
      <c r="IV584" s="13"/>
      <c r="IW584" s="13"/>
      <c r="IX584" s="13"/>
      <c r="IY584" s="13"/>
      <c r="IZ584" s="13"/>
      <c r="JA584" s="13"/>
      <c r="JB584" s="13"/>
      <c r="JC584" s="13"/>
      <c r="JD584" s="13"/>
      <c r="JE584" s="13"/>
      <c r="JF584" s="13"/>
      <c r="JG584" s="13"/>
      <c r="JH584" s="13"/>
      <c r="JI584" s="13"/>
      <c r="JJ584" s="13"/>
      <c r="JK584" s="13"/>
      <c r="JL584" s="13"/>
      <c r="JM584" s="13"/>
      <c r="JN584" s="13"/>
      <c r="JO584" s="13"/>
      <c r="JP584" s="13"/>
      <c r="JQ584" s="13"/>
      <c r="JR584" s="13"/>
      <c r="JS584" s="13"/>
      <c r="JT584" s="13"/>
      <c r="JU584" s="13"/>
      <c r="JV584" s="13"/>
      <c r="JW584" s="13"/>
      <c r="JX584" s="13"/>
      <c r="JY584" s="13"/>
      <c r="JZ584" s="13"/>
      <c r="KA584" s="13"/>
      <c r="KB584" s="13"/>
      <c r="KC584" s="13"/>
      <c r="KD584" s="13"/>
      <c r="KE584" s="13"/>
      <c r="KF584" s="13"/>
      <c r="KG584" s="13"/>
      <c r="KH584" s="13"/>
      <c r="KI584" s="13"/>
      <c r="KJ584" s="13"/>
      <c r="KK584" s="13"/>
      <c r="KL584" s="13"/>
      <c r="KM584" s="13"/>
      <c r="KN584" s="13"/>
      <c r="KO584" s="13"/>
      <c r="KP584" s="13"/>
      <c r="KQ584" s="13"/>
      <c r="KR584" s="13"/>
      <c r="KS584" s="13"/>
      <c r="KT584" s="13"/>
      <c r="KU584" s="13"/>
      <c r="KV584" s="13"/>
      <c r="KW584" s="13"/>
      <c r="KX584" s="13"/>
      <c r="KY584" s="13"/>
      <c r="KZ584" s="13"/>
      <c r="LA584" s="13"/>
      <c r="LB584" s="13"/>
      <c r="LC584" s="13"/>
      <c r="LD584" s="13"/>
      <c r="LE584" s="13"/>
      <c r="LF584" s="13"/>
      <c r="LG584" s="13"/>
      <c r="LH584" s="13"/>
      <c r="LI584" s="13"/>
      <c r="LJ584" s="13"/>
      <c r="LK584" s="13"/>
      <c r="LL584" s="13"/>
      <c r="LM584" s="13"/>
      <c r="LN584" s="13"/>
      <c r="LO584" s="13"/>
      <c r="LP584" s="13"/>
      <c r="LQ584" s="13"/>
      <c r="LR584" s="13"/>
      <c r="LS584" s="13"/>
      <c r="LT584" s="13"/>
      <c r="LU584" s="13"/>
      <c r="LV584" s="13"/>
      <c r="LW584" s="13"/>
      <c r="LX584" s="13"/>
      <c r="LY584" s="13"/>
      <c r="LZ584" s="13"/>
      <c r="MA584" s="13"/>
      <c r="MB584" s="13"/>
      <c r="MC584" s="13"/>
      <c r="MD584" s="13"/>
      <c r="ME584" s="13"/>
      <c r="MF584" s="13"/>
      <c r="MG584" s="13"/>
      <c r="MH584" s="13"/>
      <c r="MI584" s="13"/>
      <c r="MJ584" s="13"/>
      <c r="MK584" s="13"/>
      <c r="ML584" s="13"/>
      <c r="MM584" s="13"/>
      <c r="MN584" s="13"/>
      <c r="MO584" s="13"/>
      <c r="MP584" s="13"/>
      <c r="MQ584" s="13"/>
      <c r="MR584" s="13"/>
      <c r="MS584" s="13"/>
      <c r="MT584" s="13"/>
      <c r="MU584" s="13"/>
      <c r="MV584" s="13"/>
      <c r="MW584" s="13"/>
      <c r="MX584" s="13"/>
      <c r="MY584" s="13"/>
      <c r="MZ584" s="13"/>
      <c r="NA584" s="13"/>
      <c r="NB584" s="13"/>
      <c r="NC584" s="13"/>
      <c r="ND584" s="13"/>
      <c r="NE584" s="13"/>
      <c r="NF584" s="13"/>
      <c r="NG584" s="13"/>
      <c r="NH584" s="13"/>
      <c r="NI584" s="13"/>
      <c r="NJ584" s="13"/>
      <c r="NK584" s="13"/>
      <c r="NL584" s="13"/>
      <c r="NM584" s="13"/>
      <c r="NN584" s="13"/>
      <c r="NO584" s="13"/>
      <c r="NP584" s="13"/>
      <c r="NQ584" s="13"/>
      <c r="NR584" s="13"/>
      <c r="NS584" s="13"/>
      <c r="NT584" s="13"/>
      <c r="NU584" s="13"/>
      <c r="NV584" s="13"/>
      <c r="NW584" s="13"/>
      <c r="NX584" s="13"/>
      <c r="NY584" s="13"/>
      <c r="NZ584" s="13"/>
      <c r="OA584" s="13"/>
      <c r="OB584" s="13"/>
      <c r="OC584" s="13"/>
      <c r="OD584" s="13"/>
      <c r="OE584" s="13"/>
      <c r="OF584" s="13"/>
      <c r="OG584" s="13"/>
      <c r="OH584" s="13"/>
      <c r="OI584" s="13"/>
      <c r="OJ584" s="13"/>
      <c r="OK584" s="13"/>
      <c r="OL584" s="13"/>
      <c r="OM584" s="13"/>
      <c r="ON584" s="13"/>
      <c r="OO584" s="13"/>
      <c r="OP584" s="13"/>
      <c r="OQ584" s="13"/>
      <c r="OR584" s="13"/>
      <c r="OS584" s="13"/>
      <c r="OT584" s="13"/>
      <c r="OU584" s="13"/>
      <c r="OV584" s="13"/>
      <c r="OW584" s="13"/>
      <c r="OX584" s="13"/>
      <c r="OY584" s="13"/>
      <c r="OZ584" s="13"/>
      <c r="PA584" s="13"/>
      <c r="PB584" s="13"/>
      <c r="PC584" s="13"/>
      <c r="PD584" s="13"/>
      <c r="PE584" s="13"/>
      <c r="PF584" s="13"/>
      <c r="PG584" s="13"/>
      <c r="PH584" s="13"/>
      <c r="PI584" s="13"/>
      <c r="PJ584" s="13"/>
      <c r="PK584" s="13"/>
      <c r="PL584" s="13"/>
      <c r="PM584" s="13"/>
      <c r="PN584" s="13"/>
      <c r="PO584" s="13"/>
      <c r="PP584" s="13"/>
      <c r="PQ584" s="13"/>
      <c r="PR584" s="13"/>
      <c r="PS584" s="13"/>
      <c r="PT584" s="13"/>
      <c r="PU584" s="13"/>
      <c r="PV584" s="13"/>
      <c r="PW584" s="13"/>
      <c r="PX584" s="13"/>
      <c r="PY584" s="13"/>
      <c r="PZ584" s="13"/>
      <c r="QA584" s="13"/>
      <c r="QB584" s="13"/>
      <c r="QC584" s="13"/>
      <c r="QD584" s="13"/>
      <c r="QE584" s="13"/>
      <c r="QF584" s="13"/>
      <c r="QG584" s="13"/>
      <c r="QH584" s="13"/>
      <c r="QI584" s="13"/>
      <c r="QJ584" s="13"/>
      <c r="QK584" s="13"/>
      <c r="QL584" s="13"/>
      <c r="QM584" s="13"/>
      <c r="QN584" s="13"/>
      <c r="QO584" s="13"/>
      <c r="QP584" s="13"/>
      <c r="QQ584" s="13"/>
      <c r="QR584" s="13"/>
      <c r="QS584" s="13"/>
      <c r="QT584" s="13"/>
      <c r="QU584" s="13"/>
      <c r="QV584" s="13"/>
      <c r="QW584" s="13"/>
      <c r="QX584" s="13"/>
      <c r="QY584" s="13"/>
      <c r="QZ584" s="13"/>
      <c r="RA584" s="13"/>
      <c r="RB584" s="13"/>
      <c r="RC584" s="13"/>
      <c r="RD584" s="13"/>
      <c r="RE584" s="13"/>
      <c r="RF584" s="13"/>
      <c r="RG584" s="13"/>
      <c r="RH584" s="13"/>
      <c r="RI584" s="13"/>
      <c r="RJ584" s="13"/>
      <c r="RK584" s="13"/>
    </row>
    <row r="585" s="6" customFormat="1" ht="13.75" spans="1:479">
      <c r="A585" s="239" t="s">
        <v>12506</v>
      </c>
      <c r="B585" s="88">
        <v>92425091</v>
      </c>
      <c r="C585" s="88" t="s">
        <v>5054</v>
      </c>
      <c r="D585" s="89" t="s">
        <v>494</v>
      </c>
      <c r="E585" s="135">
        <v>6</v>
      </c>
      <c r="F585" s="135">
        <v>21</v>
      </c>
      <c r="G585" s="90">
        <f t="shared" si="9"/>
        <v>126</v>
      </c>
      <c r="H585" s="107"/>
      <c r="I585" s="109"/>
      <c r="J585" s="109"/>
      <c r="K585" s="109"/>
      <c r="L585" s="109"/>
      <c r="M585" s="110"/>
      <c r="N585" s="94"/>
      <c r="O585" s="95"/>
      <c r="P585" s="95"/>
      <c r="Q585" s="95"/>
      <c r="R585" s="97"/>
      <c r="S585" s="94"/>
      <c r="T585" s="95"/>
      <c r="U585" s="94"/>
      <c r="V585" s="94"/>
      <c r="W585" s="94"/>
      <c r="X585" s="94"/>
      <c r="Y585" s="107"/>
      <c r="Z585" s="108"/>
      <c r="AA585" s="108"/>
      <c r="AB585" s="109"/>
      <c r="AC585" s="109"/>
      <c r="AD585" s="110"/>
      <c r="AE585" s="176"/>
      <c r="AF585" s="176"/>
      <c r="AG585" s="176"/>
      <c r="AH585" s="176"/>
      <c r="AI585" s="176"/>
      <c r="AJ585" s="176"/>
      <c r="AK585" s="176"/>
      <c r="AL585" s="91"/>
      <c r="AM585" s="113"/>
      <c r="AN585" s="113"/>
      <c r="AO585" s="92"/>
      <c r="AP585" s="92"/>
      <c r="AQ585" s="93"/>
      <c r="AR585" s="94"/>
      <c r="AS585" s="96"/>
      <c r="AT585" s="96"/>
      <c r="AU585" s="96"/>
      <c r="AV585" s="95"/>
      <c r="AW585" s="95"/>
      <c r="AX585" s="97"/>
      <c r="AY585" s="97"/>
      <c r="AZ585" s="97"/>
      <c r="BA585" s="97"/>
      <c r="BB585" s="97"/>
      <c r="BC585" s="99" t="s">
        <v>12362</v>
      </c>
      <c r="BD585" s="99" t="s">
        <v>12362</v>
      </c>
      <c r="BE585" s="99"/>
      <c r="BF585" s="100"/>
      <c r="BG585" s="103"/>
      <c r="BH585" s="103"/>
      <c r="BI585" s="103"/>
      <c r="BJ585" s="99"/>
      <c r="BK585" s="112" t="s">
        <v>1511</v>
      </c>
      <c r="BL585" s="102"/>
      <c r="BM585" s="99"/>
      <c r="BN585" s="99"/>
      <c r="BO585" s="13"/>
      <c r="BP585" s="13"/>
      <c r="BQ585" s="13"/>
      <c r="BR585" s="13"/>
      <c r="BS585" s="13"/>
      <c r="BT585" s="99"/>
      <c r="BU585" s="99"/>
      <c r="BV585" s="99"/>
      <c r="BW585" s="99"/>
      <c r="BX585" s="99"/>
      <c r="BY585" s="13"/>
      <c r="BZ585" s="13"/>
      <c r="CA585" s="13"/>
      <c r="CB585" s="13" t="s">
        <v>1511</v>
      </c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3"/>
      <c r="FD585" s="13"/>
      <c r="FE585" s="13"/>
      <c r="FF585" s="13"/>
      <c r="FG585" s="13"/>
      <c r="FH585" s="13"/>
      <c r="FI585" s="13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  <c r="FT585" s="13"/>
      <c r="FU585" s="13"/>
      <c r="FV585" s="13"/>
      <c r="FW585" s="13"/>
      <c r="FX585" s="13"/>
      <c r="FY585" s="13"/>
      <c r="FZ585" s="13"/>
      <c r="GA585" s="13"/>
      <c r="GB585" s="13"/>
      <c r="GC585" s="13"/>
      <c r="GD585" s="13"/>
      <c r="GE585" s="13"/>
      <c r="GF585" s="13"/>
      <c r="GG585" s="13"/>
      <c r="GH585" s="13"/>
      <c r="GI585" s="13"/>
      <c r="GJ585" s="13"/>
      <c r="GK585" s="13"/>
      <c r="GL585" s="13"/>
      <c r="GM585" s="13"/>
      <c r="GN585" s="13"/>
      <c r="GO585" s="13"/>
      <c r="GP585" s="13"/>
      <c r="GQ585" s="13"/>
      <c r="GR585" s="13"/>
      <c r="GS585" s="13"/>
      <c r="GT585" s="13"/>
      <c r="GU585" s="13"/>
      <c r="GV585" s="13"/>
      <c r="GW585" s="13"/>
      <c r="GX585" s="13"/>
      <c r="GY585" s="13"/>
      <c r="GZ585" s="13"/>
      <c r="HA585" s="13"/>
      <c r="HB585" s="13"/>
      <c r="HC585" s="13"/>
      <c r="HD585" s="13"/>
      <c r="HE585" s="13"/>
      <c r="HF585" s="13"/>
      <c r="HG585" s="13"/>
      <c r="HH585" s="13"/>
      <c r="HI585" s="13"/>
      <c r="HJ585" s="13"/>
      <c r="HK585" s="13"/>
      <c r="HL585" s="13"/>
      <c r="HM585" s="13"/>
      <c r="HN585" s="13"/>
      <c r="HO585" s="13"/>
      <c r="HP585" s="13"/>
      <c r="HQ585" s="13"/>
      <c r="HR585" s="13"/>
      <c r="HS585" s="13"/>
      <c r="HT585" s="13"/>
      <c r="HU585" s="13"/>
      <c r="HV585" s="13"/>
      <c r="HW585" s="13"/>
      <c r="HX585" s="13"/>
      <c r="HY585" s="13"/>
      <c r="HZ585" s="13"/>
      <c r="IA585" s="13"/>
      <c r="IB585" s="13"/>
      <c r="IC585" s="13"/>
      <c r="ID585" s="13"/>
      <c r="IE585" s="13"/>
      <c r="IF585" s="13"/>
      <c r="IG585" s="13"/>
      <c r="IH585" s="13"/>
      <c r="II585" s="13"/>
      <c r="IJ585" s="13"/>
      <c r="IK585" s="13"/>
      <c r="IL585" s="13"/>
      <c r="IM585" s="13"/>
      <c r="IN585" s="13"/>
      <c r="IO585" s="13"/>
      <c r="IP585" s="13"/>
      <c r="IQ585" s="13"/>
      <c r="IR585" s="13"/>
      <c r="IS585" s="13"/>
      <c r="IT585" s="13"/>
      <c r="IU585" s="13"/>
      <c r="IV585" s="13"/>
      <c r="IW585" s="13"/>
      <c r="IX585" s="13"/>
      <c r="IY585" s="13"/>
      <c r="IZ585" s="13"/>
      <c r="JA585" s="13"/>
      <c r="JB585" s="13"/>
      <c r="JC585" s="13"/>
      <c r="JD585" s="13"/>
      <c r="JE585" s="13"/>
      <c r="JF585" s="13"/>
      <c r="JG585" s="13"/>
      <c r="JH585" s="13"/>
      <c r="JI585" s="13"/>
      <c r="JJ585" s="13"/>
      <c r="JK585" s="13"/>
      <c r="JL585" s="13"/>
      <c r="JM585" s="13"/>
      <c r="JN585" s="13"/>
      <c r="JO585" s="13"/>
      <c r="JP585" s="13"/>
      <c r="JQ585" s="13"/>
      <c r="JR585" s="13"/>
      <c r="JS585" s="13"/>
      <c r="JT585" s="13"/>
      <c r="JU585" s="13"/>
      <c r="JV585" s="13"/>
      <c r="JW585" s="13"/>
      <c r="JX585" s="13"/>
      <c r="JY585" s="13"/>
      <c r="JZ585" s="13"/>
      <c r="KA585" s="13"/>
      <c r="KB585" s="13"/>
      <c r="KC585" s="13"/>
      <c r="KD585" s="13"/>
      <c r="KE585" s="13"/>
      <c r="KF585" s="13"/>
      <c r="KG585" s="13"/>
      <c r="KH585" s="13"/>
      <c r="KI585" s="13"/>
      <c r="KJ585" s="13"/>
      <c r="KK585" s="13"/>
      <c r="KL585" s="13"/>
      <c r="KM585" s="13"/>
      <c r="KN585" s="13"/>
      <c r="KO585" s="13"/>
      <c r="KP585" s="13"/>
      <c r="KQ585" s="13"/>
      <c r="KR585" s="13"/>
      <c r="KS585" s="13"/>
      <c r="KT585" s="13"/>
      <c r="KU585" s="13"/>
      <c r="KV585" s="13"/>
      <c r="KW585" s="13"/>
      <c r="KX585" s="13"/>
      <c r="KY585" s="13"/>
      <c r="KZ585" s="13"/>
      <c r="LA585" s="13"/>
      <c r="LB585" s="13"/>
      <c r="LC585" s="13"/>
      <c r="LD585" s="13"/>
      <c r="LE585" s="13"/>
      <c r="LF585" s="13"/>
      <c r="LG585" s="13"/>
      <c r="LH585" s="13"/>
      <c r="LI585" s="13"/>
      <c r="LJ585" s="13"/>
      <c r="LK585" s="13"/>
      <c r="LL585" s="13"/>
      <c r="LM585" s="13"/>
      <c r="LN585" s="13"/>
      <c r="LO585" s="13"/>
      <c r="LP585" s="13"/>
      <c r="LQ585" s="13"/>
      <c r="LR585" s="13"/>
      <c r="LS585" s="13"/>
      <c r="LT585" s="13"/>
      <c r="LU585" s="13"/>
      <c r="LV585" s="13"/>
      <c r="LW585" s="13"/>
      <c r="LX585" s="13"/>
      <c r="LY585" s="13"/>
      <c r="LZ585" s="13"/>
      <c r="MA585" s="13"/>
      <c r="MB585" s="13"/>
      <c r="MC585" s="13"/>
      <c r="MD585" s="13"/>
      <c r="ME585" s="13"/>
      <c r="MF585" s="13"/>
      <c r="MG585" s="13"/>
      <c r="MH585" s="13"/>
      <c r="MI585" s="13"/>
      <c r="MJ585" s="13"/>
      <c r="MK585" s="13"/>
      <c r="ML585" s="13"/>
      <c r="MM585" s="13"/>
      <c r="MN585" s="13"/>
      <c r="MO585" s="13"/>
      <c r="MP585" s="13"/>
      <c r="MQ585" s="13"/>
      <c r="MR585" s="13"/>
      <c r="MS585" s="13"/>
      <c r="MT585" s="13"/>
      <c r="MU585" s="13"/>
      <c r="MV585" s="13"/>
      <c r="MW585" s="13"/>
      <c r="MX585" s="13"/>
      <c r="MY585" s="13"/>
      <c r="MZ585" s="13"/>
      <c r="NA585" s="13"/>
      <c r="NB585" s="13"/>
      <c r="NC585" s="13"/>
      <c r="ND585" s="13"/>
      <c r="NE585" s="13"/>
      <c r="NF585" s="13"/>
      <c r="NG585" s="13"/>
      <c r="NH585" s="13"/>
      <c r="NI585" s="13"/>
      <c r="NJ585" s="13"/>
      <c r="NK585" s="13"/>
      <c r="NL585" s="13"/>
      <c r="NM585" s="13"/>
      <c r="NN585" s="13"/>
      <c r="NO585" s="13"/>
      <c r="NP585" s="13"/>
      <c r="NQ585" s="13"/>
      <c r="NR585" s="13"/>
      <c r="NS585" s="13"/>
      <c r="NT585" s="13"/>
      <c r="NU585" s="13"/>
      <c r="NV585" s="13"/>
      <c r="NW585" s="13"/>
      <c r="NX585" s="13"/>
      <c r="NY585" s="13"/>
      <c r="NZ585" s="13"/>
      <c r="OA585" s="13"/>
      <c r="OB585" s="13"/>
      <c r="OC585" s="13"/>
      <c r="OD585" s="13"/>
      <c r="OE585" s="13"/>
      <c r="OF585" s="13"/>
      <c r="OG585" s="13"/>
      <c r="OH585" s="13"/>
      <c r="OI585" s="13"/>
      <c r="OJ585" s="13"/>
      <c r="OK585" s="13"/>
      <c r="OL585" s="13"/>
      <c r="OM585" s="13"/>
      <c r="ON585" s="13"/>
      <c r="OO585" s="13"/>
      <c r="OP585" s="13"/>
      <c r="OQ585" s="13"/>
      <c r="OR585" s="13"/>
      <c r="OS585" s="13"/>
      <c r="OT585" s="13"/>
      <c r="OU585" s="13"/>
      <c r="OV585" s="13"/>
      <c r="OW585" s="13"/>
      <c r="OX585" s="13"/>
      <c r="OY585" s="13"/>
      <c r="OZ585" s="13"/>
      <c r="PA585" s="13"/>
      <c r="PB585" s="13"/>
      <c r="PC585" s="13"/>
      <c r="PD585" s="13"/>
      <c r="PE585" s="13"/>
      <c r="PF585" s="13"/>
      <c r="PG585" s="13"/>
      <c r="PH585" s="13"/>
      <c r="PI585" s="13"/>
      <c r="PJ585" s="13"/>
      <c r="PK585" s="13"/>
      <c r="PL585" s="13"/>
      <c r="PM585" s="13"/>
      <c r="PN585" s="13"/>
      <c r="PO585" s="13"/>
      <c r="PP585" s="13"/>
      <c r="PQ585" s="13"/>
      <c r="PR585" s="13"/>
      <c r="PS585" s="13"/>
      <c r="PT585" s="13"/>
      <c r="PU585" s="13"/>
      <c r="PV585" s="13"/>
      <c r="PW585" s="13"/>
      <c r="PX585" s="13"/>
      <c r="PY585" s="13"/>
      <c r="PZ585" s="13"/>
      <c r="QA585" s="13"/>
      <c r="QB585" s="13"/>
      <c r="QC585" s="13"/>
      <c r="QD585" s="13"/>
      <c r="QE585" s="13"/>
      <c r="QF585" s="13"/>
      <c r="QG585" s="13"/>
      <c r="QH585" s="13"/>
      <c r="QI585" s="13"/>
      <c r="QJ585" s="13"/>
      <c r="QK585" s="13"/>
      <c r="QL585" s="13"/>
      <c r="QM585" s="13"/>
      <c r="QN585" s="13"/>
      <c r="QO585" s="13"/>
      <c r="QP585" s="13"/>
      <c r="QQ585" s="13"/>
      <c r="QR585" s="13"/>
      <c r="QS585" s="13"/>
      <c r="QT585" s="13"/>
      <c r="QU585" s="13"/>
      <c r="QV585" s="13"/>
      <c r="QW585" s="13"/>
      <c r="QX585" s="13"/>
      <c r="QY585" s="13"/>
      <c r="QZ585" s="13"/>
      <c r="RA585" s="13"/>
      <c r="RB585" s="13"/>
      <c r="RC585" s="13"/>
      <c r="RD585" s="13"/>
      <c r="RE585" s="13"/>
      <c r="RF585" s="13"/>
      <c r="RG585" s="13"/>
      <c r="RH585" s="13"/>
      <c r="RI585" s="13"/>
      <c r="RJ585" s="13"/>
      <c r="RK585" s="13"/>
    </row>
    <row r="586" s="6" customFormat="1" ht="13.75" spans="1:479">
      <c r="A586" s="239" t="s">
        <v>12507</v>
      </c>
      <c r="B586" s="88">
        <v>92425091</v>
      </c>
      <c r="C586" s="88" t="s">
        <v>1067</v>
      </c>
      <c r="D586" s="89" t="s">
        <v>12266</v>
      </c>
      <c r="E586" s="135">
        <v>6</v>
      </c>
      <c r="F586" s="135">
        <v>68</v>
      </c>
      <c r="G586" s="90">
        <f t="shared" si="9"/>
        <v>408</v>
      </c>
      <c r="H586" s="107"/>
      <c r="I586" s="109"/>
      <c r="J586" s="109"/>
      <c r="K586" s="109"/>
      <c r="L586" s="109"/>
      <c r="M586" s="110"/>
      <c r="N586" s="94"/>
      <c r="O586" s="95"/>
      <c r="P586" s="95"/>
      <c r="Q586" s="95"/>
      <c r="R586" s="97"/>
      <c r="S586" s="94"/>
      <c r="T586" s="95"/>
      <c r="U586" s="94"/>
      <c r="V586" s="94"/>
      <c r="W586" s="94"/>
      <c r="X586" s="94"/>
      <c r="Y586" s="107"/>
      <c r="Z586" s="108"/>
      <c r="AA586" s="108"/>
      <c r="AB586" s="109"/>
      <c r="AC586" s="109"/>
      <c r="AD586" s="110"/>
      <c r="AE586" s="91"/>
      <c r="AF586" s="167">
        <v>124</v>
      </c>
      <c r="AG586" s="91">
        <v>24</v>
      </c>
      <c r="AH586" s="91">
        <v>24</v>
      </c>
      <c r="AI586" s="91">
        <v>24</v>
      </c>
      <c r="AJ586" s="91">
        <v>30</v>
      </c>
      <c r="AK586" s="91"/>
      <c r="AL586" s="91"/>
      <c r="AM586" s="104">
        <v>178</v>
      </c>
      <c r="AN586" s="104">
        <v>29</v>
      </c>
      <c r="AO586" s="105">
        <v>37</v>
      </c>
      <c r="AP586" s="105">
        <v>45</v>
      </c>
      <c r="AQ586" s="93"/>
      <c r="AR586" s="94"/>
      <c r="AS586" s="96"/>
      <c r="AT586" s="96"/>
      <c r="AU586" s="96"/>
      <c r="AV586" s="95"/>
      <c r="AW586" s="95"/>
      <c r="AX586" s="97"/>
      <c r="AY586" s="93"/>
      <c r="AZ586" s="93"/>
      <c r="BA586" s="93"/>
      <c r="BB586" s="93"/>
      <c r="BC586" s="98" t="s">
        <v>12349</v>
      </c>
      <c r="BD586" s="98" t="s">
        <v>12271</v>
      </c>
      <c r="BE586" s="98" t="s">
        <v>12356</v>
      </c>
      <c r="BF586" s="100"/>
      <c r="BG586" s="103"/>
      <c r="BH586" s="103"/>
      <c r="BI586" s="103"/>
      <c r="BJ586" s="99"/>
      <c r="BK586" s="112" t="s">
        <v>20</v>
      </c>
      <c r="BL586" s="102"/>
      <c r="BM586" s="99"/>
      <c r="BN586" s="99"/>
      <c r="BO586" s="13"/>
      <c r="BP586" s="13"/>
      <c r="BQ586" s="13"/>
      <c r="BR586" s="13"/>
      <c r="BS586" s="13"/>
      <c r="BT586" s="99"/>
      <c r="BU586" s="99"/>
      <c r="BV586" s="99"/>
      <c r="BW586" s="99"/>
      <c r="BX586" s="99"/>
      <c r="BY586" s="13"/>
      <c r="BZ586" s="13"/>
      <c r="CA586" s="13"/>
      <c r="CB586" s="13" t="s">
        <v>1511</v>
      </c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3"/>
      <c r="FD586" s="13"/>
      <c r="FE586" s="13"/>
      <c r="FF586" s="13"/>
      <c r="FG586" s="13"/>
      <c r="FH586" s="13"/>
      <c r="FI586" s="13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  <c r="FT586" s="13"/>
      <c r="FU586" s="13"/>
      <c r="FV586" s="13"/>
      <c r="FW586" s="13"/>
      <c r="FX586" s="13"/>
      <c r="FY586" s="13"/>
      <c r="FZ586" s="13"/>
      <c r="GA586" s="13"/>
      <c r="GB586" s="13"/>
      <c r="GC586" s="13"/>
      <c r="GD586" s="13"/>
      <c r="GE586" s="13"/>
      <c r="GF586" s="13"/>
      <c r="GG586" s="13"/>
      <c r="GH586" s="13"/>
      <c r="GI586" s="13"/>
      <c r="GJ586" s="13"/>
      <c r="GK586" s="13"/>
      <c r="GL586" s="13"/>
      <c r="GM586" s="13"/>
      <c r="GN586" s="13"/>
      <c r="GO586" s="13"/>
      <c r="GP586" s="13"/>
      <c r="GQ586" s="13"/>
      <c r="GR586" s="13"/>
      <c r="GS586" s="13"/>
      <c r="GT586" s="13"/>
      <c r="GU586" s="13"/>
      <c r="GV586" s="13"/>
      <c r="GW586" s="13"/>
      <c r="GX586" s="13"/>
      <c r="GY586" s="13"/>
      <c r="GZ586" s="13"/>
      <c r="HA586" s="13"/>
      <c r="HB586" s="13"/>
      <c r="HC586" s="13"/>
      <c r="HD586" s="13"/>
      <c r="HE586" s="13"/>
      <c r="HF586" s="13"/>
      <c r="HG586" s="13"/>
      <c r="HH586" s="13"/>
      <c r="HI586" s="13"/>
      <c r="HJ586" s="13"/>
      <c r="HK586" s="13"/>
      <c r="HL586" s="13"/>
      <c r="HM586" s="13"/>
      <c r="HN586" s="13"/>
      <c r="HO586" s="13"/>
      <c r="HP586" s="13"/>
      <c r="HQ586" s="13"/>
      <c r="HR586" s="13"/>
      <c r="HS586" s="13"/>
      <c r="HT586" s="13"/>
      <c r="HU586" s="13"/>
      <c r="HV586" s="13"/>
      <c r="HW586" s="13"/>
      <c r="HX586" s="13"/>
      <c r="HY586" s="13"/>
      <c r="HZ586" s="13"/>
      <c r="IA586" s="13"/>
      <c r="IB586" s="13"/>
      <c r="IC586" s="13"/>
      <c r="ID586" s="13"/>
      <c r="IE586" s="13"/>
      <c r="IF586" s="13"/>
      <c r="IG586" s="13"/>
      <c r="IH586" s="13"/>
      <c r="II586" s="13"/>
      <c r="IJ586" s="13"/>
      <c r="IK586" s="13"/>
      <c r="IL586" s="13"/>
      <c r="IM586" s="13"/>
      <c r="IN586" s="13"/>
      <c r="IO586" s="13"/>
      <c r="IP586" s="13"/>
      <c r="IQ586" s="13"/>
      <c r="IR586" s="13"/>
      <c r="IS586" s="13"/>
      <c r="IT586" s="13"/>
      <c r="IU586" s="13"/>
      <c r="IV586" s="13"/>
      <c r="IW586" s="13"/>
      <c r="IX586" s="13"/>
      <c r="IY586" s="13"/>
      <c r="IZ586" s="13"/>
      <c r="JA586" s="13"/>
      <c r="JB586" s="13"/>
      <c r="JC586" s="13"/>
      <c r="JD586" s="13"/>
      <c r="JE586" s="13"/>
      <c r="JF586" s="13"/>
      <c r="JG586" s="13"/>
      <c r="JH586" s="13"/>
      <c r="JI586" s="13"/>
      <c r="JJ586" s="13"/>
      <c r="JK586" s="13"/>
      <c r="JL586" s="13"/>
      <c r="JM586" s="13"/>
      <c r="JN586" s="13"/>
      <c r="JO586" s="13"/>
      <c r="JP586" s="13"/>
      <c r="JQ586" s="13"/>
      <c r="JR586" s="13"/>
      <c r="JS586" s="13"/>
      <c r="JT586" s="13"/>
      <c r="JU586" s="13"/>
      <c r="JV586" s="13"/>
      <c r="JW586" s="13"/>
      <c r="JX586" s="13"/>
      <c r="JY586" s="13"/>
      <c r="JZ586" s="13"/>
      <c r="KA586" s="13"/>
      <c r="KB586" s="13"/>
      <c r="KC586" s="13"/>
      <c r="KD586" s="13"/>
      <c r="KE586" s="13"/>
      <c r="KF586" s="13"/>
      <c r="KG586" s="13"/>
      <c r="KH586" s="13"/>
      <c r="KI586" s="13"/>
      <c r="KJ586" s="13"/>
      <c r="KK586" s="13"/>
      <c r="KL586" s="13"/>
      <c r="KM586" s="13"/>
      <c r="KN586" s="13"/>
      <c r="KO586" s="13"/>
      <c r="KP586" s="13"/>
      <c r="KQ586" s="13"/>
      <c r="KR586" s="13"/>
      <c r="KS586" s="13"/>
      <c r="KT586" s="13"/>
      <c r="KU586" s="13"/>
      <c r="KV586" s="13"/>
      <c r="KW586" s="13"/>
      <c r="KX586" s="13"/>
      <c r="KY586" s="13"/>
      <c r="KZ586" s="13"/>
      <c r="LA586" s="13"/>
      <c r="LB586" s="13"/>
      <c r="LC586" s="13"/>
      <c r="LD586" s="13"/>
      <c r="LE586" s="13"/>
      <c r="LF586" s="13"/>
      <c r="LG586" s="13"/>
      <c r="LH586" s="13"/>
      <c r="LI586" s="13"/>
      <c r="LJ586" s="13"/>
      <c r="LK586" s="13"/>
      <c r="LL586" s="13"/>
      <c r="LM586" s="13"/>
      <c r="LN586" s="13"/>
      <c r="LO586" s="13"/>
      <c r="LP586" s="13"/>
      <c r="LQ586" s="13"/>
      <c r="LR586" s="13"/>
      <c r="LS586" s="13"/>
      <c r="LT586" s="13"/>
      <c r="LU586" s="13"/>
      <c r="LV586" s="13"/>
      <c r="LW586" s="13"/>
      <c r="LX586" s="13"/>
      <c r="LY586" s="13"/>
      <c r="LZ586" s="13"/>
      <c r="MA586" s="13"/>
      <c r="MB586" s="13"/>
      <c r="MC586" s="13"/>
      <c r="MD586" s="13"/>
      <c r="ME586" s="13"/>
      <c r="MF586" s="13"/>
      <c r="MG586" s="13"/>
      <c r="MH586" s="13"/>
      <c r="MI586" s="13"/>
      <c r="MJ586" s="13"/>
      <c r="MK586" s="13"/>
      <c r="ML586" s="13"/>
      <c r="MM586" s="13"/>
      <c r="MN586" s="13"/>
      <c r="MO586" s="13"/>
      <c r="MP586" s="13"/>
      <c r="MQ586" s="13"/>
      <c r="MR586" s="13"/>
      <c r="MS586" s="13"/>
      <c r="MT586" s="13"/>
      <c r="MU586" s="13"/>
      <c r="MV586" s="13"/>
      <c r="MW586" s="13"/>
      <c r="MX586" s="13"/>
      <c r="MY586" s="13"/>
      <c r="MZ586" s="13"/>
      <c r="NA586" s="13"/>
      <c r="NB586" s="13"/>
      <c r="NC586" s="13"/>
      <c r="ND586" s="13"/>
      <c r="NE586" s="13"/>
      <c r="NF586" s="13"/>
      <c r="NG586" s="13"/>
      <c r="NH586" s="13"/>
      <c r="NI586" s="13"/>
      <c r="NJ586" s="13"/>
      <c r="NK586" s="13"/>
      <c r="NL586" s="13"/>
      <c r="NM586" s="13"/>
      <c r="NN586" s="13"/>
      <c r="NO586" s="13"/>
      <c r="NP586" s="13"/>
      <c r="NQ586" s="13"/>
      <c r="NR586" s="13"/>
      <c r="NS586" s="13"/>
      <c r="NT586" s="13"/>
      <c r="NU586" s="13"/>
      <c r="NV586" s="13"/>
      <c r="NW586" s="13"/>
      <c r="NX586" s="13"/>
      <c r="NY586" s="13"/>
      <c r="NZ586" s="13"/>
      <c r="OA586" s="13"/>
      <c r="OB586" s="13"/>
      <c r="OC586" s="13"/>
      <c r="OD586" s="13"/>
      <c r="OE586" s="13"/>
      <c r="OF586" s="13"/>
      <c r="OG586" s="13"/>
      <c r="OH586" s="13"/>
      <c r="OI586" s="13"/>
      <c r="OJ586" s="13"/>
      <c r="OK586" s="13"/>
      <c r="OL586" s="13"/>
      <c r="OM586" s="13"/>
      <c r="ON586" s="13"/>
      <c r="OO586" s="13"/>
      <c r="OP586" s="13"/>
      <c r="OQ586" s="13"/>
      <c r="OR586" s="13"/>
      <c r="OS586" s="13"/>
      <c r="OT586" s="13"/>
      <c r="OU586" s="13"/>
      <c r="OV586" s="13"/>
      <c r="OW586" s="13"/>
      <c r="OX586" s="13"/>
      <c r="OY586" s="13"/>
      <c r="OZ586" s="13"/>
      <c r="PA586" s="13"/>
      <c r="PB586" s="13"/>
      <c r="PC586" s="13"/>
      <c r="PD586" s="13"/>
      <c r="PE586" s="13"/>
      <c r="PF586" s="13"/>
      <c r="PG586" s="13"/>
      <c r="PH586" s="13"/>
      <c r="PI586" s="13"/>
      <c r="PJ586" s="13"/>
      <c r="PK586" s="13"/>
      <c r="PL586" s="13"/>
      <c r="PM586" s="13"/>
      <c r="PN586" s="13"/>
      <c r="PO586" s="13"/>
      <c r="PP586" s="13"/>
      <c r="PQ586" s="13"/>
      <c r="PR586" s="13"/>
      <c r="PS586" s="13"/>
      <c r="PT586" s="13"/>
      <c r="PU586" s="13"/>
      <c r="PV586" s="13"/>
      <c r="PW586" s="13"/>
      <c r="PX586" s="13"/>
      <c r="PY586" s="13"/>
      <c r="PZ586" s="13"/>
      <c r="QA586" s="13"/>
      <c r="QB586" s="13"/>
      <c r="QC586" s="13"/>
      <c r="QD586" s="13"/>
      <c r="QE586" s="13"/>
      <c r="QF586" s="13"/>
      <c r="QG586" s="13"/>
      <c r="QH586" s="13"/>
      <c r="QI586" s="13"/>
      <c r="QJ586" s="13"/>
      <c r="QK586" s="13"/>
      <c r="QL586" s="13"/>
      <c r="QM586" s="13"/>
      <c r="QN586" s="13"/>
      <c r="QO586" s="13"/>
      <c r="QP586" s="13"/>
      <c r="QQ586" s="13"/>
      <c r="QR586" s="13"/>
      <c r="QS586" s="13"/>
      <c r="QT586" s="13"/>
      <c r="QU586" s="13"/>
      <c r="QV586" s="13"/>
      <c r="QW586" s="13"/>
      <c r="QX586" s="13"/>
      <c r="QY586" s="13"/>
      <c r="QZ586" s="13"/>
      <c r="RA586" s="13"/>
      <c r="RB586" s="13"/>
      <c r="RC586" s="13"/>
      <c r="RD586" s="13"/>
      <c r="RE586" s="13"/>
      <c r="RF586" s="13"/>
      <c r="RG586" s="13"/>
      <c r="RH586" s="13"/>
      <c r="RI586" s="13"/>
      <c r="RJ586" s="13"/>
      <c r="RK586" s="13"/>
    </row>
    <row r="587" s="6" customFormat="1" ht="16.25" spans="1:479">
      <c r="A587" s="239" t="s">
        <v>12507</v>
      </c>
      <c r="B587" s="88">
        <v>92425091</v>
      </c>
      <c r="C587" s="88" t="s">
        <v>1067</v>
      </c>
      <c r="D587" s="89" t="s">
        <v>494</v>
      </c>
      <c r="E587" s="135">
        <v>6</v>
      </c>
      <c r="F587" s="135">
        <v>21</v>
      </c>
      <c r="G587" s="90">
        <f t="shared" si="9"/>
        <v>126</v>
      </c>
      <c r="H587" s="107"/>
      <c r="I587" s="109"/>
      <c r="J587" s="109"/>
      <c r="K587" s="109"/>
      <c r="L587" s="109"/>
      <c r="M587" s="110"/>
      <c r="N587" s="94"/>
      <c r="O587" s="95"/>
      <c r="P587" s="95"/>
      <c r="Q587" s="95"/>
      <c r="R587" s="97"/>
      <c r="S587" s="94"/>
      <c r="T587" s="95"/>
      <c r="U587" s="94"/>
      <c r="V587" s="94"/>
      <c r="W587" s="94"/>
      <c r="X587" s="94"/>
      <c r="Y587" s="107"/>
      <c r="Z587" s="108"/>
      <c r="AA587" s="108"/>
      <c r="AB587" s="109"/>
      <c r="AC587" s="109"/>
      <c r="AD587" s="110"/>
      <c r="AE587" s="167"/>
      <c r="AF587" s="167"/>
      <c r="AG587" s="280">
        <v>9</v>
      </c>
      <c r="AH587" s="280">
        <v>35</v>
      </c>
      <c r="AI587" s="280">
        <v>22</v>
      </c>
      <c r="AJ587" s="280">
        <v>19</v>
      </c>
      <c r="AK587" s="167"/>
      <c r="AL587" s="91"/>
      <c r="AM587" s="113"/>
      <c r="AN587" s="281">
        <v>11</v>
      </c>
      <c r="AO587" s="282">
        <v>35</v>
      </c>
      <c r="AP587" s="282">
        <v>15</v>
      </c>
      <c r="AQ587" s="283">
        <v>35</v>
      </c>
      <c r="AR587" s="94"/>
      <c r="AS587" s="96"/>
      <c r="AT587" s="96"/>
      <c r="AU587" s="96"/>
      <c r="AV587" s="95"/>
      <c r="AW587" s="95"/>
      <c r="AX587" s="97"/>
      <c r="AY587" s="97"/>
      <c r="AZ587" s="97"/>
      <c r="BA587" s="97"/>
      <c r="BB587" s="97"/>
      <c r="BC587" s="98" t="s">
        <v>12350</v>
      </c>
      <c r="BD587" s="98" t="s">
        <v>12275</v>
      </c>
      <c r="BE587" s="98"/>
      <c r="BF587" s="100"/>
      <c r="BG587" s="103"/>
      <c r="BH587" s="103"/>
      <c r="BI587" s="103"/>
      <c r="BJ587" s="99"/>
      <c r="BK587" s="112" t="s">
        <v>1511</v>
      </c>
      <c r="BL587" s="102"/>
      <c r="BM587" s="99"/>
      <c r="BN587" s="99"/>
      <c r="BO587" s="13"/>
      <c r="BP587" s="13"/>
      <c r="BQ587" s="13"/>
      <c r="BR587" s="13"/>
      <c r="BS587" s="13"/>
      <c r="BT587" s="99"/>
      <c r="BU587" s="99"/>
      <c r="BV587" s="99"/>
      <c r="BW587" s="99"/>
      <c r="BX587" s="99"/>
      <c r="BY587" s="13"/>
      <c r="BZ587" s="13"/>
      <c r="CA587" s="13"/>
      <c r="CB587" s="13" t="s">
        <v>1511</v>
      </c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3"/>
      <c r="FD587" s="13"/>
      <c r="FE587" s="13"/>
      <c r="FF587" s="13"/>
      <c r="FG587" s="13"/>
      <c r="FH587" s="13"/>
      <c r="FI587" s="13"/>
      <c r="FJ587" s="13"/>
      <c r="FK587" s="13"/>
      <c r="FL587" s="13"/>
      <c r="FM587" s="13"/>
      <c r="FN587" s="13"/>
      <c r="FO587" s="13"/>
      <c r="FP587" s="13"/>
      <c r="FQ587" s="13"/>
      <c r="FR587" s="13"/>
      <c r="FS587" s="13"/>
      <c r="FT587" s="13"/>
      <c r="FU587" s="13"/>
      <c r="FV587" s="13"/>
      <c r="FW587" s="13"/>
      <c r="FX587" s="13"/>
      <c r="FY587" s="13"/>
      <c r="FZ587" s="13"/>
      <c r="GA587" s="13"/>
      <c r="GB587" s="13"/>
      <c r="GC587" s="13"/>
      <c r="GD587" s="13"/>
      <c r="GE587" s="13"/>
      <c r="GF587" s="13"/>
      <c r="GG587" s="13"/>
      <c r="GH587" s="13"/>
      <c r="GI587" s="13"/>
      <c r="GJ587" s="13"/>
      <c r="GK587" s="13"/>
      <c r="GL587" s="13"/>
      <c r="GM587" s="13"/>
      <c r="GN587" s="13"/>
      <c r="GO587" s="13"/>
      <c r="GP587" s="13"/>
      <c r="GQ587" s="13"/>
      <c r="GR587" s="13"/>
      <c r="GS587" s="13"/>
      <c r="GT587" s="13"/>
      <c r="GU587" s="13"/>
      <c r="GV587" s="13"/>
      <c r="GW587" s="13"/>
      <c r="GX587" s="13"/>
      <c r="GY587" s="13"/>
      <c r="GZ587" s="13"/>
      <c r="HA587" s="13"/>
      <c r="HB587" s="13"/>
      <c r="HC587" s="13"/>
      <c r="HD587" s="13"/>
      <c r="HE587" s="13"/>
      <c r="HF587" s="13"/>
      <c r="HG587" s="13"/>
      <c r="HH587" s="13"/>
      <c r="HI587" s="13"/>
      <c r="HJ587" s="13"/>
      <c r="HK587" s="13"/>
      <c r="HL587" s="13"/>
      <c r="HM587" s="13"/>
      <c r="HN587" s="13"/>
      <c r="HO587" s="13"/>
      <c r="HP587" s="13"/>
      <c r="HQ587" s="13"/>
      <c r="HR587" s="13"/>
      <c r="HS587" s="13"/>
      <c r="HT587" s="13"/>
      <c r="HU587" s="13"/>
      <c r="HV587" s="13"/>
      <c r="HW587" s="13"/>
      <c r="HX587" s="13"/>
      <c r="HY587" s="13"/>
      <c r="HZ587" s="13"/>
      <c r="IA587" s="13"/>
      <c r="IB587" s="13"/>
      <c r="IC587" s="13"/>
      <c r="ID587" s="13"/>
      <c r="IE587" s="13"/>
      <c r="IF587" s="13"/>
      <c r="IG587" s="13"/>
      <c r="IH587" s="13"/>
      <c r="II587" s="13"/>
      <c r="IJ587" s="13"/>
      <c r="IK587" s="13"/>
      <c r="IL587" s="13"/>
      <c r="IM587" s="13"/>
      <c r="IN587" s="13"/>
      <c r="IO587" s="13"/>
      <c r="IP587" s="13"/>
      <c r="IQ587" s="13"/>
      <c r="IR587" s="13"/>
      <c r="IS587" s="13"/>
      <c r="IT587" s="13"/>
      <c r="IU587" s="13"/>
      <c r="IV587" s="13"/>
      <c r="IW587" s="13"/>
      <c r="IX587" s="13"/>
      <c r="IY587" s="13"/>
      <c r="IZ587" s="13"/>
      <c r="JA587" s="13"/>
      <c r="JB587" s="13"/>
      <c r="JC587" s="13"/>
      <c r="JD587" s="13"/>
      <c r="JE587" s="13"/>
      <c r="JF587" s="13"/>
      <c r="JG587" s="13"/>
      <c r="JH587" s="13"/>
      <c r="JI587" s="13"/>
      <c r="JJ587" s="13"/>
      <c r="JK587" s="13"/>
      <c r="JL587" s="13"/>
      <c r="JM587" s="13"/>
      <c r="JN587" s="13"/>
      <c r="JO587" s="13"/>
      <c r="JP587" s="13"/>
      <c r="JQ587" s="13"/>
      <c r="JR587" s="13"/>
      <c r="JS587" s="13"/>
      <c r="JT587" s="13"/>
      <c r="JU587" s="13"/>
      <c r="JV587" s="13"/>
      <c r="JW587" s="13"/>
      <c r="JX587" s="13"/>
      <c r="JY587" s="13"/>
      <c r="JZ587" s="13"/>
      <c r="KA587" s="13"/>
      <c r="KB587" s="13"/>
      <c r="KC587" s="13"/>
      <c r="KD587" s="13"/>
      <c r="KE587" s="13"/>
      <c r="KF587" s="13"/>
      <c r="KG587" s="13"/>
      <c r="KH587" s="13"/>
      <c r="KI587" s="13"/>
      <c r="KJ587" s="13"/>
      <c r="KK587" s="13"/>
      <c r="KL587" s="13"/>
      <c r="KM587" s="13"/>
      <c r="KN587" s="13"/>
      <c r="KO587" s="13"/>
      <c r="KP587" s="13"/>
      <c r="KQ587" s="13"/>
      <c r="KR587" s="13"/>
      <c r="KS587" s="13"/>
      <c r="KT587" s="13"/>
      <c r="KU587" s="13"/>
      <c r="KV587" s="13"/>
      <c r="KW587" s="13"/>
      <c r="KX587" s="13"/>
      <c r="KY587" s="13"/>
      <c r="KZ587" s="13"/>
      <c r="LA587" s="13"/>
      <c r="LB587" s="13"/>
      <c r="LC587" s="13"/>
      <c r="LD587" s="13"/>
      <c r="LE587" s="13"/>
      <c r="LF587" s="13"/>
      <c r="LG587" s="13"/>
      <c r="LH587" s="13"/>
      <c r="LI587" s="13"/>
      <c r="LJ587" s="13"/>
      <c r="LK587" s="13"/>
      <c r="LL587" s="13"/>
      <c r="LM587" s="13"/>
      <c r="LN587" s="13"/>
      <c r="LO587" s="13"/>
      <c r="LP587" s="13"/>
      <c r="LQ587" s="13"/>
      <c r="LR587" s="13"/>
      <c r="LS587" s="13"/>
      <c r="LT587" s="13"/>
      <c r="LU587" s="13"/>
      <c r="LV587" s="13"/>
      <c r="LW587" s="13"/>
      <c r="LX587" s="13"/>
      <c r="LY587" s="13"/>
      <c r="LZ587" s="13"/>
      <c r="MA587" s="13"/>
      <c r="MB587" s="13"/>
      <c r="MC587" s="13"/>
      <c r="MD587" s="13"/>
      <c r="ME587" s="13"/>
      <c r="MF587" s="13"/>
      <c r="MG587" s="13"/>
      <c r="MH587" s="13"/>
      <c r="MI587" s="13"/>
      <c r="MJ587" s="13"/>
      <c r="MK587" s="13"/>
      <c r="ML587" s="13"/>
      <c r="MM587" s="13"/>
      <c r="MN587" s="13"/>
      <c r="MO587" s="13"/>
      <c r="MP587" s="13"/>
      <c r="MQ587" s="13"/>
      <c r="MR587" s="13"/>
      <c r="MS587" s="13"/>
      <c r="MT587" s="13"/>
      <c r="MU587" s="13"/>
      <c r="MV587" s="13"/>
      <c r="MW587" s="13"/>
      <c r="MX587" s="13"/>
      <c r="MY587" s="13"/>
      <c r="MZ587" s="13"/>
      <c r="NA587" s="13"/>
      <c r="NB587" s="13"/>
      <c r="NC587" s="13"/>
      <c r="ND587" s="13"/>
      <c r="NE587" s="13"/>
      <c r="NF587" s="13"/>
      <c r="NG587" s="13"/>
      <c r="NH587" s="13"/>
      <c r="NI587" s="13"/>
      <c r="NJ587" s="13"/>
      <c r="NK587" s="13"/>
      <c r="NL587" s="13"/>
      <c r="NM587" s="13"/>
      <c r="NN587" s="13"/>
      <c r="NO587" s="13"/>
      <c r="NP587" s="13"/>
      <c r="NQ587" s="13"/>
      <c r="NR587" s="13"/>
      <c r="NS587" s="13"/>
      <c r="NT587" s="13"/>
      <c r="NU587" s="13"/>
      <c r="NV587" s="13"/>
      <c r="NW587" s="13"/>
      <c r="NX587" s="13"/>
      <c r="NY587" s="13"/>
      <c r="NZ587" s="13"/>
      <c r="OA587" s="13"/>
      <c r="OB587" s="13"/>
      <c r="OC587" s="13"/>
      <c r="OD587" s="13"/>
      <c r="OE587" s="13"/>
      <c r="OF587" s="13"/>
      <c r="OG587" s="13"/>
      <c r="OH587" s="13"/>
      <c r="OI587" s="13"/>
      <c r="OJ587" s="13"/>
      <c r="OK587" s="13"/>
      <c r="OL587" s="13"/>
      <c r="OM587" s="13"/>
      <c r="ON587" s="13"/>
      <c r="OO587" s="13"/>
      <c r="OP587" s="13"/>
      <c r="OQ587" s="13"/>
      <c r="OR587" s="13"/>
      <c r="OS587" s="13"/>
      <c r="OT587" s="13"/>
      <c r="OU587" s="13"/>
      <c r="OV587" s="13"/>
      <c r="OW587" s="13"/>
      <c r="OX587" s="13"/>
      <c r="OY587" s="13"/>
      <c r="OZ587" s="13"/>
      <c r="PA587" s="13"/>
      <c r="PB587" s="13"/>
      <c r="PC587" s="13"/>
      <c r="PD587" s="13"/>
      <c r="PE587" s="13"/>
      <c r="PF587" s="13"/>
      <c r="PG587" s="13"/>
      <c r="PH587" s="13"/>
      <c r="PI587" s="13"/>
      <c r="PJ587" s="13"/>
      <c r="PK587" s="13"/>
      <c r="PL587" s="13"/>
      <c r="PM587" s="13"/>
      <c r="PN587" s="13"/>
      <c r="PO587" s="13"/>
      <c r="PP587" s="13"/>
      <c r="PQ587" s="13"/>
      <c r="PR587" s="13"/>
      <c r="PS587" s="13"/>
      <c r="PT587" s="13"/>
      <c r="PU587" s="13"/>
      <c r="PV587" s="13"/>
      <c r="PW587" s="13"/>
      <c r="PX587" s="13"/>
      <c r="PY587" s="13"/>
      <c r="PZ587" s="13"/>
      <c r="QA587" s="13"/>
      <c r="QB587" s="13"/>
      <c r="QC587" s="13"/>
      <c r="QD587" s="13"/>
      <c r="QE587" s="13"/>
      <c r="QF587" s="13"/>
      <c r="QG587" s="13"/>
      <c r="QH587" s="13"/>
      <c r="QI587" s="13"/>
      <c r="QJ587" s="13"/>
      <c r="QK587" s="13"/>
      <c r="QL587" s="13"/>
      <c r="QM587" s="13"/>
      <c r="QN587" s="13"/>
      <c r="QO587" s="13"/>
      <c r="QP587" s="13"/>
      <c r="QQ587" s="13"/>
      <c r="QR587" s="13"/>
      <c r="QS587" s="13"/>
      <c r="QT587" s="13"/>
      <c r="QU587" s="13"/>
      <c r="QV587" s="13"/>
      <c r="QW587" s="13"/>
      <c r="QX587" s="13"/>
      <c r="QY587" s="13"/>
      <c r="QZ587" s="13"/>
      <c r="RA587" s="13"/>
      <c r="RB587" s="13"/>
      <c r="RC587" s="13"/>
      <c r="RD587" s="13"/>
      <c r="RE587" s="13"/>
      <c r="RF587" s="13"/>
      <c r="RG587" s="13"/>
      <c r="RH587" s="13"/>
      <c r="RI587" s="13"/>
      <c r="RJ587" s="13"/>
      <c r="RK587" s="13"/>
    </row>
    <row r="588" s="6" customFormat="1" ht="13.75" spans="1:479">
      <c r="A588" s="239" t="s">
        <v>12507</v>
      </c>
      <c r="B588" s="88">
        <v>92425091</v>
      </c>
      <c r="C588" s="88" t="s">
        <v>8244</v>
      </c>
      <c r="D588" s="89" t="s">
        <v>12266</v>
      </c>
      <c r="E588" s="135">
        <v>6</v>
      </c>
      <c r="F588" s="135">
        <v>68</v>
      </c>
      <c r="G588" s="90">
        <f t="shared" si="9"/>
        <v>408</v>
      </c>
      <c r="H588" s="107"/>
      <c r="I588" s="109"/>
      <c r="J588" s="109"/>
      <c r="K588" s="109"/>
      <c r="L588" s="109"/>
      <c r="M588" s="110"/>
      <c r="N588" s="94"/>
      <c r="O588" s="95"/>
      <c r="P588" s="95"/>
      <c r="Q588" s="95"/>
      <c r="R588" s="97"/>
      <c r="S588" s="94"/>
      <c r="T588" s="95"/>
      <c r="U588" s="94"/>
      <c r="V588" s="94"/>
      <c r="W588" s="94"/>
      <c r="X588" s="94"/>
      <c r="Y588" s="107"/>
      <c r="Z588" s="108"/>
      <c r="AA588" s="108"/>
      <c r="AB588" s="109"/>
      <c r="AC588" s="109"/>
      <c r="AD588" s="110"/>
      <c r="AE588" s="91"/>
      <c r="AF588" s="91"/>
      <c r="AG588" s="91"/>
      <c r="AH588" s="91"/>
      <c r="AI588" s="91"/>
      <c r="AJ588" s="91"/>
      <c r="AK588" s="91"/>
      <c r="AL588" s="91"/>
      <c r="AM588" s="113"/>
      <c r="AN588" s="104">
        <v>28</v>
      </c>
      <c r="AO588" s="105">
        <v>37</v>
      </c>
      <c r="AP588" s="105">
        <v>54</v>
      </c>
      <c r="AQ588" s="93"/>
      <c r="AR588" s="94"/>
      <c r="AS588" s="96"/>
      <c r="AT588" s="96"/>
      <c r="AU588" s="96"/>
      <c r="AV588" s="95"/>
      <c r="AW588" s="95"/>
      <c r="AX588" s="97"/>
      <c r="AY588" s="93"/>
      <c r="AZ588" s="93"/>
      <c r="BA588" s="93"/>
      <c r="BB588" s="93"/>
      <c r="BC588" s="98" t="s">
        <v>12349</v>
      </c>
      <c r="BD588" s="98" t="s">
        <v>12271</v>
      </c>
      <c r="BE588" s="98" t="s">
        <v>12356</v>
      </c>
      <c r="BF588" s="100"/>
      <c r="BG588" s="103"/>
      <c r="BH588" s="103"/>
      <c r="BI588" s="103"/>
      <c r="BJ588" s="99"/>
      <c r="BK588" s="112" t="s">
        <v>20</v>
      </c>
      <c r="BL588" s="102"/>
      <c r="BM588" s="99"/>
      <c r="BN588" s="99"/>
      <c r="BO588" s="13"/>
      <c r="BP588" s="13"/>
      <c r="BQ588" s="13"/>
      <c r="BR588" s="13"/>
      <c r="BS588" s="13"/>
      <c r="BT588" s="99"/>
      <c r="BU588" s="99"/>
      <c r="BV588" s="99"/>
      <c r="BW588" s="99"/>
      <c r="BX588" s="99"/>
      <c r="BY588" s="13"/>
      <c r="BZ588" s="13"/>
      <c r="CA588" s="13"/>
      <c r="CB588" s="13" t="s">
        <v>1511</v>
      </c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3"/>
      <c r="FD588" s="13"/>
      <c r="FE588" s="13"/>
      <c r="FF588" s="13"/>
      <c r="FG588" s="13"/>
      <c r="FH588" s="13"/>
      <c r="FI588" s="13"/>
      <c r="FJ588" s="13"/>
      <c r="FK588" s="13"/>
      <c r="FL588" s="13"/>
      <c r="FM588" s="13"/>
      <c r="FN588" s="13"/>
      <c r="FO588" s="13"/>
      <c r="FP588" s="13"/>
      <c r="FQ588" s="13"/>
      <c r="FR588" s="13"/>
      <c r="FS588" s="13"/>
      <c r="FT588" s="13"/>
      <c r="FU588" s="13"/>
      <c r="FV588" s="13"/>
      <c r="FW588" s="13"/>
      <c r="FX588" s="13"/>
      <c r="FY588" s="13"/>
      <c r="FZ588" s="13"/>
      <c r="GA588" s="13"/>
      <c r="GB588" s="13"/>
      <c r="GC588" s="13"/>
      <c r="GD588" s="13"/>
      <c r="GE588" s="13"/>
      <c r="GF588" s="13"/>
      <c r="GG588" s="13"/>
      <c r="GH588" s="13"/>
      <c r="GI588" s="13"/>
      <c r="GJ588" s="13"/>
      <c r="GK588" s="13"/>
      <c r="GL588" s="13"/>
      <c r="GM588" s="13"/>
      <c r="GN588" s="13"/>
      <c r="GO588" s="13"/>
      <c r="GP588" s="13"/>
      <c r="GQ588" s="13"/>
      <c r="GR588" s="13"/>
      <c r="GS588" s="13"/>
      <c r="GT588" s="13"/>
      <c r="GU588" s="13"/>
      <c r="GV588" s="13"/>
      <c r="GW588" s="13"/>
      <c r="GX588" s="13"/>
      <c r="GY588" s="13"/>
      <c r="GZ588" s="13"/>
      <c r="HA588" s="13"/>
      <c r="HB588" s="13"/>
      <c r="HC588" s="13"/>
      <c r="HD588" s="13"/>
      <c r="HE588" s="13"/>
      <c r="HF588" s="13"/>
      <c r="HG588" s="13"/>
      <c r="HH588" s="13"/>
      <c r="HI588" s="13"/>
      <c r="HJ588" s="13"/>
      <c r="HK588" s="13"/>
      <c r="HL588" s="13"/>
      <c r="HM588" s="13"/>
      <c r="HN588" s="13"/>
      <c r="HO588" s="13"/>
      <c r="HP588" s="13"/>
      <c r="HQ588" s="13"/>
      <c r="HR588" s="13"/>
      <c r="HS588" s="13"/>
      <c r="HT588" s="13"/>
      <c r="HU588" s="13"/>
      <c r="HV588" s="13"/>
      <c r="HW588" s="13"/>
      <c r="HX588" s="13"/>
      <c r="HY588" s="13"/>
      <c r="HZ588" s="13"/>
      <c r="IA588" s="13"/>
      <c r="IB588" s="13"/>
      <c r="IC588" s="13"/>
      <c r="ID588" s="13"/>
      <c r="IE588" s="13"/>
      <c r="IF588" s="13"/>
      <c r="IG588" s="13"/>
      <c r="IH588" s="13"/>
      <c r="II588" s="13"/>
      <c r="IJ588" s="13"/>
      <c r="IK588" s="13"/>
      <c r="IL588" s="13"/>
      <c r="IM588" s="13"/>
      <c r="IN588" s="13"/>
      <c r="IO588" s="13"/>
      <c r="IP588" s="13"/>
      <c r="IQ588" s="13"/>
      <c r="IR588" s="13"/>
      <c r="IS588" s="13"/>
      <c r="IT588" s="13"/>
      <c r="IU588" s="13"/>
      <c r="IV588" s="13"/>
      <c r="IW588" s="13"/>
      <c r="IX588" s="13"/>
      <c r="IY588" s="13"/>
      <c r="IZ588" s="13"/>
      <c r="JA588" s="13"/>
      <c r="JB588" s="13"/>
      <c r="JC588" s="13"/>
      <c r="JD588" s="13"/>
      <c r="JE588" s="13"/>
      <c r="JF588" s="13"/>
      <c r="JG588" s="13"/>
      <c r="JH588" s="13"/>
      <c r="JI588" s="13"/>
      <c r="JJ588" s="13"/>
      <c r="JK588" s="13"/>
      <c r="JL588" s="13"/>
      <c r="JM588" s="13"/>
      <c r="JN588" s="13"/>
      <c r="JO588" s="13"/>
      <c r="JP588" s="13"/>
      <c r="JQ588" s="13"/>
      <c r="JR588" s="13"/>
      <c r="JS588" s="13"/>
      <c r="JT588" s="13"/>
      <c r="JU588" s="13"/>
      <c r="JV588" s="13"/>
      <c r="JW588" s="13"/>
      <c r="JX588" s="13"/>
      <c r="JY588" s="13"/>
      <c r="JZ588" s="13"/>
      <c r="KA588" s="13"/>
      <c r="KB588" s="13"/>
      <c r="KC588" s="13"/>
      <c r="KD588" s="13"/>
      <c r="KE588" s="13"/>
      <c r="KF588" s="13"/>
      <c r="KG588" s="13"/>
      <c r="KH588" s="13"/>
      <c r="KI588" s="13"/>
      <c r="KJ588" s="13"/>
      <c r="KK588" s="13"/>
      <c r="KL588" s="13"/>
      <c r="KM588" s="13"/>
      <c r="KN588" s="13"/>
      <c r="KO588" s="13"/>
      <c r="KP588" s="13"/>
      <c r="KQ588" s="13"/>
      <c r="KR588" s="13"/>
      <c r="KS588" s="13"/>
      <c r="KT588" s="13"/>
      <c r="KU588" s="13"/>
      <c r="KV588" s="13"/>
      <c r="KW588" s="13"/>
      <c r="KX588" s="13"/>
      <c r="KY588" s="13"/>
      <c r="KZ588" s="13"/>
      <c r="LA588" s="13"/>
      <c r="LB588" s="13"/>
      <c r="LC588" s="13"/>
      <c r="LD588" s="13"/>
      <c r="LE588" s="13"/>
      <c r="LF588" s="13"/>
      <c r="LG588" s="13"/>
      <c r="LH588" s="13"/>
      <c r="LI588" s="13"/>
      <c r="LJ588" s="13"/>
      <c r="LK588" s="13"/>
      <c r="LL588" s="13"/>
      <c r="LM588" s="13"/>
      <c r="LN588" s="13"/>
      <c r="LO588" s="13"/>
      <c r="LP588" s="13"/>
      <c r="LQ588" s="13"/>
      <c r="LR588" s="13"/>
      <c r="LS588" s="13"/>
      <c r="LT588" s="13"/>
      <c r="LU588" s="13"/>
      <c r="LV588" s="13"/>
      <c r="LW588" s="13"/>
      <c r="LX588" s="13"/>
      <c r="LY588" s="13"/>
      <c r="LZ588" s="13"/>
      <c r="MA588" s="13"/>
      <c r="MB588" s="13"/>
      <c r="MC588" s="13"/>
      <c r="MD588" s="13"/>
      <c r="ME588" s="13"/>
      <c r="MF588" s="13"/>
      <c r="MG588" s="13"/>
      <c r="MH588" s="13"/>
      <c r="MI588" s="13"/>
      <c r="MJ588" s="13"/>
      <c r="MK588" s="13"/>
      <c r="ML588" s="13"/>
      <c r="MM588" s="13"/>
      <c r="MN588" s="13"/>
      <c r="MO588" s="13"/>
      <c r="MP588" s="13"/>
      <c r="MQ588" s="13"/>
      <c r="MR588" s="13"/>
      <c r="MS588" s="13"/>
      <c r="MT588" s="13"/>
      <c r="MU588" s="13"/>
      <c r="MV588" s="13"/>
      <c r="MW588" s="13"/>
      <c r="MX588" s="13"/>
      <c r="MY588" s="13"/>
      <c r="MZ588" s="13"/>
      <c r="NA588" s="13"/>
      <c r="NB588" s="13"/>
      <c r="NC588" s="13"/>
      <c r="ND588" s="13"/>
      <c r="NE588" s="13"/>
      <c r="NF588" s="13"/>
      <c r="NG588" s="13"/>
      <c r="NH588" s="13"/>
      <c r="NI588" s="13"/>
      <c r="NJ588" s="13"/>
      <c r="NK588" s="13"/>
      <c r="NL588" s="13"/>
      <c r="NM588" s="13"/>
      <c r="NN588" s="13"/>
      <c r="NO588" s="13"/>
      <c r="NP588" s="13"/>
      <c r="NQ588" s="13"/>
      <c r="NR588" s="13"/>
      <c r="NS588" s="13"/>
      <c r="NT588" s="13"/>
      <c r="NU588" s="13"/>
      <c r="NV588" s="13"/>
      <c r="NW588" s="13"/>
      <c r="NX588" s="13"/>
      <c r="NY588" s="13"/>
      <c r="NZ588" s="13"/>
      <c r="OA588" s="13"/>
      <c r="OB588" s="13"/>
      <c r="OC588" s="13"/>
      <c r="OD588" s="13"/>
      <c r="OE588" s="13"/>
      <c r="OF588" s="13"/>
      <c r="OG588" s="13"/>
      <c r="OH588" s="13"/>
      <c r="OI588" s="13"/>
      <c r="OJ588" s="13"/>
      <c r="OK588" s="13"/>
      <c r="OL588" s="13"/>
      <c r="OM588" s="13"/>
      <c r="ON588" s="13"/>
      <c r="OO588" s="13"/>
      <c r="OP588" s="13"/>
      <c r="OQ588" s="13"/>
      <c r="OR588" s="13"/>
      <c r="OS588" s="13"/>
      <c r="OT588" s="13"/>
      <c r="OU588" s="13"/>
      <c r="OV588" s="13"/>
      <c r="OW588" s="13"/>
      <c r="OX588" s="13"/>
      <c r="OY588" s="13"/>
      <c r="OZ588" s="13"/>
      <c r="PA588" s="13"/>
      <c r="PB588" s="13"/>
      <c r="PC588" s="13"/>
      <c r="PD588" s="13"/>
      <c r="PE588" s="13"/>
      <c r="PF588" s="13"/>
      <c r="PG588" s="13"/>
      <c r="PH588" s="13"/>
      <c r="PI588" s="13"/>
      <c r="PJ588" s="13"/>
      <c r="PK588" s="13"/>
      <c r="PL588" s="13"/>
      <c r="PM588" s="13"/>
      <c r="PN588" s="13"/>
      <c r="PO588" s="13"/>
      <c r="PP588" s="13"/>
      <c r="PQ588" s="13"/>
      <c r="PR588" s="13"/>
      <c r="PS588" s="13"/>
      <c r="PT588" s="13"/>
      <c r="PU588" s="13"/>
      <c r="PV588" s="13"/>
      <c r="PW588" s="13"/>
      <c r="PX588" s="13"/>
      <c r="PY588" s="13"/>
      <c r="PZ588" s="13"/>
      <c r="QA588" s="13"/>
      <c r="QB588" s="13"/>
      <c r="QC588" s="13"/>
      <c r="QD588" s="13"/>
      <c r="QE588" s="13"/>
      <c r="QF588" s="13"/>
      <c r="QG588" s="13"/>
      <c r="QH588" s="13"/>
      <c r="QI588" s="13"/>
      <c r="QJ588" s="13"/>
      <c r="QK588" s="13"/>
      <c r="QL588" s="13"/>
      <c r="QM588" s="13"/>
      <c r="QN588" s="13"/>
      <c r="QO588" s="13"/>
      <c r="QP588" s="13"/>
      <c r="QQ588" s="13"/>
      <c r="QR588" s="13"/>
      <c r="QS588" s="13"/>
      <c r="QT588" s="13"/>
      <c r="QU588" s="13"/>
      <c r="QV588" s="13"/>
      <c r="QW588" s="13"/>
      <c r="QX588" s="13"/>
      <c r="QY588" s="13"/>
      <c r="QZ588" s="13"/>
      <c r="RA588" s="13"/>
      <c r="RB588" s="13"/>
      <c r="RC588" s="13"/>
      <c r="RD588" s="13"/>
      <c r="RE588" s="13"/>
      <c r="RF588" s="13"/>
      <c r="RG588" s="13"/>
      <c r="RH588" s="13"/>
      <c r="RI588" s="13"/>
      <c r="RJ588" s="13"/>
      <c r="RK588" s="13"/>
    </row>
    <row r="589" s="6" customFormat="1" ht="13.75" spans="1:479">
      <c r="A589" s="239" t="s">
        <v>12507</v>
      </c>
      <c r="B589" s="88">
        <v>92425091</v>
      </c>
      <c r="C589" s="88" t="s">
        <v>8244</v>
      </c>
      <c r="D589" s="89" t="s">
        <v>494</v>
      </c>
      <c r="E589" s="135">
        <v>6</v>
      </c>
      <c r="F589" s="135">
        <v>21</v>
      </c>
      <c r="G589" s="90">
        <f t="shared" si="9"/>
        <v>126</v>
      </c>
      <c r="H589" s="107"/>
      <c r="I589" s="109"/>
      <c r="J589" s="109"/>
      <c r="K589" s="109"/>
      <c r="L589" s="109"/>
      <c r="M589" s="110"/>
      <c r="N589" s="94"/>
      <c r="O589" s="95"/>
      <c r="P589" s="95"/>
      <c r="Q589" s="95"/>
      <c r="R589" s="97"/>
      <c r="S589" s="94"/>
      <c r="T589" s="95"/>
      <c r="U589" s="94"/>
      <c r="V589" s="94"/>
      <c r="W589" s="94"/>
      <c r="X589" s="94"/>
      <c r="Y589" s="107"/>
      <c r="Z589" s="108"/>
      <c r="AA589" s="108"/>
      <c r="AB589" s="109"/>
      <c r="AC589" s="109"/>
      <c r="AD589" s="110"/>
      <c r="AE589" s="167"/>
      <c r="AF589" s="167"/>
      <c r="AG589" s="204"/>
      <c r="AH589" s="204"/>
      <c r="AI589" s="204"/>
      <c r="AJ589" s="204"/>
      <c r="AK589" s="204"/>
      <c r="AL589" s="91"/>
      <c r="AM589" s="113"/>
      <c r="AN589" s="104">
        <v>10</v>
      </c>
      <c r="AO589" s="105">
        <v>32</v>
      </c>
      <c r="AP589" s="105">
        <v>13</v>
      </c>
      <c r="AQ589" s="166">
        <v>38</v>
      </c>
      <c r="AR589" s="94"/>
      <c r="AS589" s="96"/>
      <c r="AT589" s="96"/>
      <c r="AU589" s="96"/>
      <c r="AV589" s="95"/>
      <c r="AW589" s="95"/>
      <c r="AX589" s="97"/>
      <c r="AY589" s="97"/>
      <c r="AZ589" s="97"/>
      <c r="BA589" s="97"/>
      <c r="BB589" s="97"/>
      <c r="BC589" s="98" t="s">
        <v>12350</v>
      </c>
      <c r="BD589" s="98" t="s">
        <v>12275</v>
      </c>
      <c r="BE589" s="98"/>
      <c r="BF589" s="100"/>
      <c r="BG589" s="103"/>
      <c r="BH589" s="103"/>
      <c r="BI589" s="103"/>
      <c r="BJ589" s="99"/>
      <c r="BK589" s="112" t="s">
        <v>1511</v>
      </c>
      <c r="BL589" s="102"/>
      <c r="BM589" s="99"/>
      <c r="BN589" s="99"/>
      <c r="BO589" s="13"/>
      <c r="BP589" s="13"/>
      <c r="BQ589" s="13"/>
      <c r="BR589" s="13"/>
      <c r="BS589" s="13"/>
      <c r="BT589" s="99"/>
      <c r="BU589" s="99"/>
      <c r="BV589" s="99"/>
      <c r="BW589" s="99"/>
      <c r="BX589" s="99"/>
      <c r="BY589" s="13"/>
      <c r="BZ589" s="13"/>
      <c r="CA589" s="13"/>
      <c r="CB589" s="13" t="s">
        <v>1511</v>
      </c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3"/>
      <c r="FD589" s="13"/>
      <c r="FE589" s="13"/>
      <c r="FF589" s="13"/>
      <c r="FG589" s="13"/>
      <c r="FH589" s="13"/>
      <c r="FI589" s="13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  <c r="FT589" s="13"/>
      <c r="FU589" s="13"/>
      <c r="FV589" s="13"/>
      <c r="FW589" s="13"/>
      <c r="FX589" s="13"/>
      <c r="FY589" s="13"/>
      <c r="FZ589" s="13"/>
      <c r="GA589" s="13"/>
      <c r="GB589" s="13"/>
      <c r="GC589" s="13"/>
      <c r="GD589" s="13"/>
      <c r="GE589" s="13"/>
      <c r="GF589" s="13"/>
      <c r="GG589" s="13"/>
      <c r="GH589" s="13"/>
      <c r="GI589" s="13"/>
      <c r="GJ589" s="13"/>
      <c r="GK589" s="13"/>
      <c r="GL589" s="13"/>
      <c r="GM589" s="13"/>
      <c r="GN589" s="13"/>
      <c r="GO589" s="13"/>
      <c r="GP589" s="13"/>
      <c r="GQ589" s="13"/>
      <c r="GR589" s="13"/>
      <c r="GS589" s="13"/>
      <c r="GT589" s="13"/>
      <c r="GU589" s="13"/>
      <c r="GV589" s="13"/>
      <c r="GW589" s="13"/>
      <c r="GX589" s="13"/>
      <c r="GY589" s="13"/>
      <c r="GZ589" s="13"/>
      <c r="HA589" s="13"/>
      <c r="HB589" s="13"/>
      <c r="HC589" s="13"/>
      <c r="HD589" s="13"/>
      <c r="HE589" s="13"/>
      <c r="HF589" s="13"/>
      <c r="HG589" s="13"/>
      <c r="HH589" s="13"/>
      <c r="HI589" s="13"/>
      <c r="HJ589" s="13"/>
      <c r="HK589" s="13"/>
      <c r="HL589" s="13"/>
      <c r="HM589" s="13"/>
      <c r="HN589" s="13"/>
      <c r="HO589" s="13"/>
      <c r="HP589" s="13"/>
      <c r="HQ589" s="13"/>
      <c r="HR589" s="13"/>
      <c r="HS589" s="13"/>
      <c r="HT589" s="13"/>
      <c r="HU589" s="13"/>
      <c r="HV589" s="13"/>
      <c r="HW589" s="13"/>
      <c r="HX589" s="13"/>
      <c r="HY589" s="13"/>
      <c r="HZ589" s="13"/>
      <c r="IA589" s="13"/>
      <c r="IB589" s="13"/>
      <c r="IC589" s="13"/>
      <c r="ID589" s="13"/>
      <c r="IE589" s="13"/>
      <c r="IF589" s="13"/>
      <c r="IG589" s="13"/>
      <c r="IH589" s="13"/>
      <c r="II589" s="13"/>
      <c r="IJ589" s="13"/>
      <c r="IK589" s="13"/>
      <c r="IL589" s="13"/>
      <c r="IM589" s="13"/>
      <c r="IN589" s="13"/>
      <c r="IO589" s="13"/>
      <c r="IP589" s="13"/>
      <c r="IQ589" s="13"/>
      <c r="IR589" s="13"/>
      <c r="IS589" s="13"/>
      <c r="IT589" s="13"/>
      <c r="IU589" s="13"/>
      <c r="IV589" s="13"/>
      <c r="IW589" s="13"/>
      <c r="IX589" s="13"/>
      <c r="IY589" s="13"/>
      <c r="IZ589" s="13"/>
      <c r="JA589" s="13"/>
      <c r="JB589" s="13"/>
      <c r="JC589" s="13"/>
      <c r="JD589" s="13"/>
      <c r="JE589" s="13"/>
      <c r="JF589" s="13"/>
      <c r="JG589" s="13"/>
      <c r="JH589" s="13"/>
      <c r="JI589" s="13"/>
      <c r="JJ589" s="13"/>
      <c r="JK589" s="13"/>
      <c r="JL589" s="13"/>
      <c r="JM589" s="13"/>
      <c r="JN589" s="13"/>
      <c r="JO589" s="13"/>
      <c r="JP589" s="13"/>
      <c r="JQ589" s="13"/>
      <c r="JR589" s="13"/>
      <c r="JS589" s="13"/>
      <c r="JT589" s="13"/>
      <c r="JU589" s="13"/>
      <c r="JV589" s="13"/>
      <c r="JW589" s="13"/>
      <c r="JX589" s="13"/>
      <c r="JY589" s="13"/>
      <c r="JZ589" s="13"/>
      <c r="KA589" s="13"/>
      <c r="KB589" s="13"/>
      <c r="KC589" s="13"/>
      <c r="KD589" s="13"/>
      <c r="KE589" s="13"/>
      <c r="KF589" s="13"/>
      <c r="KG589" s="13"/>
      <c r="KH589" s="13"/>
      <c r="KI589" s="13"/>
      <c r="KJ589" s="13"/>
      <c r="KK589" s="13"/>
      <c r="KL589" s="13"/>
      <c r="KM589" s="13"/>
      <c r="KN589" s="13"/>
      <c r="KO589" s="13"/>
      <c r="KP589" s="13"/>
      <c r="KQ589" s="13"/>
      <c r="KR589" s="13"/>
      <c r="KS589" s="13"/>
      <c r="KT589" s="13"/>
      <c r="KU589" s="13"/>
      <c r="KV589" s="13"/>
      <c r="KW589" s="13"/>
      <c r="KX589" s="13"/>
      <c r="KY589" s="13"/>
      <c r="KZ589" s="13"/>
      <c r="LA589" s="13"/>
      <c r="LB589" s="13"/>
      <c r="LC589" s="13"/>
      <c r="LD589" s="13"/>
      <c r="LE589" s="13"/>
      <c r="LF589" s="13"/>
      <c r="LG589" s="13"/>
      <c r="LH589" s="13"/>
      <c r="LI589" s="13"/>
      <c r="LJ589" s="13"/>
      <c r="LK589" s="13"/>
      <c r="LL589" s="13"/>
      <c r="LM589" s="13"/>
      <c r="LN589" s="13"/>
      <c r="LO589" s="13"/>
      <c r="LP589" s="13"/>
      <c r="LQ589" s="13"/>
      <c r="LR589" s="13"/>
      <c r="LS589" s="13"/>
      <c r="LT589" s="13"/>
      <c r="LU589" s="13"/>
      <c r="LV589" s="13"/>
      <c r="LW589" s="13"/>
      <c r="LX589" s="13"/>
      <c r="LY589" s="13"/>
      <c r="LZ589" s="13"/>
      <c r="MA589" s="13"/>
      <c r="MB589" s="13"/>
      <c r="MC589" s="13"/>
      <c r="MD589" s="13"/>
      <c r="ME589" s="13"/>
      <c r="MF589" s="13"/>
      <c r="MG589" s="13"/>
      <c r="MH589" s="13"/>
      <c r="MI589" s="13"/>
      <c r="MJ589" s="13"/>
      <c r="MK589" s="13"/>
      <c r="ML589" s="13"/>
      <c r="MM589" s="13"/>
      <c r="MN589" s="13"/>
      <c r="MO589" s="13"/>
      <c r="MP589" s="13"/>
      <c r="MQ589" s="13"/>
      <c r="MR589" s="13"/>
      <c r="MS589" s="13"/>
      <c r="MT589" s="13"/>
      <c r="MU589" s="13"/>
      <c r="MV589" s="13"/>
      <c r="MW589" s="13"/>
      <c r="MX589" s="13"/>
      <c r="MY589" s="13"/>
      <c r="MZ589" s="13"/>
      <c r="NA589" s="13"/>
      <c r="NB589" s="13"/>
      <c r="NC589" s="13"/>
      <c r="ND589" s="13"/>
      <c r="NE589" s="13"/>
      <c r="NF589" s="13"/>
      <c r="NG589" s="13"/>
      <c r="NH589" s="13"/>
      <c r="NI589" s="13"/>
      <c r="NJ589" s="13"/>
      <c r="NK589" s="13"/>
      <c r="NL589" s="13"/>
      <c r="NM589" s="13"/>
      <c r="NN589" s="13"/>
      <c r="NO589" s="13"/>
      <c r="NP589" s="13"/>
      <c r="NQ589" s="13"/>
      <c r="NR589" s="13"/>
      <c r="NS589" s="13"/>
      <c r="NT589" s="13"/>
      <c r="NU589" s="13"/>
      <c r="NV589" s="13"/>
      <c r="NW589" s="13"/>
      <c r="NX589" s="13"/>
      <c r="NY589" s="13"/>
      <c r="NZ589" s="13"/>
      <c r="OA589" s="13"/>
      <c r="OB589" s="13"/>
      <c r="OC589" s="13"/>
      <c r="OD589" s="13"/>
      <c r="OE589" s="13"/>
      <c r="OF589" s="13"/>
      <c r="OG589" s="13"/>
      <c r="OH589" s="13"/>
      <c r="OI589" s="13"/>
      <c r="OJ589" s="13"/>
      <c r="OK589" s="13"/>
      <c r="OL589" s="13"/>
      <c r="OM589" s="13"/>
      <c r="ON589" s="13"/>
      <c r="OO589" s="13"/>
      <c r="OP589" s="13"/>
      <c r="OQ589" s="13"/>
      <c r="OR589" s="13"/>
      <c r="OS589" s="13"/>
      <c r="OT589" s="13"/>
      <c r="OU589" s="13"/>
      <c r="OV589" s="13"/>
      <c r="OW589" s="13"/>
      <c r="OX589" s="13"/>
      <c r="OY589" s="13"/>
      <c r="OZ589" s="13"/>
      <c r="PA589" s="13"/>
      <c r="PB589" s="13"/>
      <c r="PC589" s="13"/>
      <c r="PD589" s="13"/>
      <c r="PE589" s="13"/>
      <c r="PF589" s="13"/>
      <c r="PG589" s="13"/>
      <c r="PH589" s="13"/>
      <c r="PI589" s="13"/>
      <c r="PJ589" s="13"/>
      <c r="PK589" s="13"/>
      <c r="PL589" s="13"/>
      <c r="PM589" s="13"/>
      <c r="PN589" s="13"/>
      <c r="PO589" s="13"/>
      <c r="PP589" s="13"/>
      <c r="PQ589" s="13"/>
      <c r="PR589" s="13"/>
      <c r="PS589" s="13"/>
      <c r="PT589" s="13"/>
      <c r="PU589" s="13"/>
      <c r="PV589" s="13"/>
      <c r="PW589" s="13"/>
      <c r="PX589" s="13"/>
      <c r="PY589" s="13"/>
      <c r="PZ589" s="13"/>
      <c r="QA589" s="13"/>
      <c r="QB589" s="13"/>
      <c r="QC589" s="13"/>
      <c r="QD589" s="13"/>
      <c r="QE589" s="13"/>
      <c r="QF589" s="13"/>
      <c r="QG589" s="13"/>
      <c r="QH589" s="13"/>
      <c r="QI589" s="13"/>
      <c r="QJ589" s="13"/>
      <c r="QK589" s="13"/>
      <c r="QL589" s="13"/>
      <c r="QM589" s="13"/>
      <c r="QN589" s="13"/>
      <c r="QO589" s="13"/>
      <c r="QP589" s="13"/>
      <c r="QQ589" s="13"/>
      <c r="QR589" s="13"/>
      <c r="QS589" s="13"/>
      <c r="QT589" s="13"/>
      <c r="QU589" s="13"/>
      <c r="QV589" s="13"/>
      <c r="QW589" s="13"/>
      <c r="QX589" s="13"/>
      <c r="QY589" s="13"/>
      <c r="QZ589" s="13"/>
      <c r="RA589" s="13"/>
      <c r="RB589" s="13"/>
      <c r="RC589" s="13"/>
      <c r="RD589" s="13"/>
      <c r="RE589" s="13"/>
      <c r="RF589" s="13"/>
      <c r="RG589" s="13"/>
      <c r="RH589" s="13"/>
      <c r="RI589" s="13"/>
      <c r="RJ589" s="13"/>
      <c r="RK589" s="13"/>
    </row>
    <row r="590" s="6" customFormat="1" ht="13.75" spans="1:479">
      <c r="A590" s="239" t="s">
        <v>12508</v>
      </c>
      <c r="B590" s="88" t="s">
        <v>9525</v>
      </c>
      <c r="C590" s="88" t="s">
        <v>9524</v>
      </c>
      <c r="D590" s="89" t="s">
        <v>12266</v>
      </c>
      <c r="E590" s="135">
        <v>8</v>
      </c>
      <c r="F590" s="135">
        <v>65</v>
      </c>
      <c r="G590" s="90">
        <f t="shared" si="9"/>
        <v>520</v>
      </c>
      <c r="H590" s="107"/>
      <c r="I590" s="109"/>
      <c r="J590" s="109"/>
      <c r="K590" s="109"/>
      <c r="L590" s="109"/>
      <c r="M590" s="110"/>
      <c r="N590" s="91"/>
      <c r="O590" s="92"/>
      <c r="P590" s="92"/>
      <c r="Q590" s="92"/>
      <c r="R590" s="93"/>
      <c r="S590" s="91"/>
      <c r="T590" s="92"/>
      <c r="U590" s="91"/>
      <c r="V590" s="91"/>
      <c r="W590" s="91"/>
      <c r="X590" s="91"/>
      <c r="Y590" s="107"/>
      <c r="Z590" s="108"/>
      <c r="AA590" s="108"/>
      <c r="AB590" s="109"/>
      <c r="AC590" s="109"/>
      <c r="AD590" s="110"/>
      <c r="AE590" s="91"/>
      <c r="AF590" s="91"/>
      <c r="AG590" s="91"/>
      <c r="AH590" s="91"/>
      <c r="AI590" s="91"/>
      <c r="AJ590" s="91"/>
      <c r="AK590" s="91"/>
      <c r="AL590" s="91"/>
      <c r="AM590" s="113"/>
      <c r="AN590" s="113"/>
      <c r="AO590" s="92"/>
      <c r="AP590" s="92"/>
      <c r="AQ590" s="93"/>
      <c r="AR590" s="91"/>
      <c r="AS590" s="113"/>
      <c r="AT590" s="132">
        <v>29</v>
      </c>
      <c r="AU590" s="132">
        <v>54</v>
      </c>
      <c r="AV590" s="133">
        <v>55</v>
      </c>
      <c r="AW590" s="133">
        <v>13</v>
      </c>
      <c r="AX590" s="93"/>
      <c r="AY590" s="97"/>
      <c r="AZ590" s="97"/>
      <c r="BA590" s="97"/>
      <c r="BB590" s="97"/>
      <c r="BC590" s="98" t="s">
        <v>12336</v>
      </c>
      <c r="BD590" s="98" t="s">
        <v>12509</v>
      </c>
      <c r="BE590" s="98"/>
      <c r="BF590" s="100"/>
      <c r="BG590" s="103"/>
      <c r="BH590" s="103"/>
      <c r="BI590" s="103"/>
      <c r="BJ590" s="99"/>
      <c r="BK590" s="112" t="s">
        <v>1511</v>
      </c>
      <c r="BL590" s="102"/>
      <c r="BM590" s="99"/>
      <c r="BN590" s="99"/>
      <c r="BO590" s="13"/>
      <c r="BP590" s="13"/>
      <c r="BQ590" s="13"/>
      <c r="BR590" s="13"/>
      <c r="BS590" s="13"/>
      <c r="BT590" s="99"/>
      <c r="BU590" s="99"/>
      <c r="BV590" s="99"/>
      <c r="BW590" s="99"/>
      <c r="BX590" s="99"/>
      <c r="BY590" s="13"/>
      <c r="BZ590" s="13"/>
      <c r="CA590" s="13"/>
      <c r="CB590" s="13" t="s">
        <v>1511</v>
      </c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3"/>
      <c r="FD590" s="13"/>
      <c r="FE590" s="13"/>
      <c r="FF590" s="13"/>
      <c r="FG590" s="13"/>
      <c r="FH590" s="13"/>
      <c r="FI590" s="13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  <c r="FT590" s="13"/>
      <c r="FU590" s="13"/>
      <c r="FV590" s="13"/>
      <c r="FW590" s="13"/>
      <c r="FX590" s="13"/>
      <c r="FY590" s="13"/>
      <c r="FZ590" s="13"/>
      <c r="GA590" s="13"/>
      <c r="GB590" s="13"/>
      <c r="GC590" s="13"/>
      <c r="GD590" s="13"/>
      <c r="GE590" s="13"/>
      <c r="GF590" s="13"/>
      <c r="GG590" s="13"/>
      <c r="GH590" s="13"/>
      <c r="GI590" s="13"/>
      <c r="GJ590" s="13"/>
      <c r="GK590" s="13"/>
      <c r="GL590" s="13"/>
      <c r="GM590" s="13"/>
      <c r="GN590" s="13"/>
      <c r="GO590" s="13"/>
      <c r="GP590" s="13"/>
      <c r="GQ590" s="13"/>
      <c r="GR590" s="13"/>
      <c r="GS590" s="13"/>
      <c r="GT590" s="13"/>
      <c r="GU590" s="13"/>
      <c r="GV590" s="13"/>
      <c r="GW590" s="13"/>
      <c r="GX590" s="13"/>
      <c r="GY590" s="13"/>
      <c r="GZ590" s="13"/>
      <c r="HA590" s="13"/>
      <c r="HB590" s="13"/>
      <c r="HC590" s="13"/>
      <c r="HD590" s="13"/>
      <c r="HE590" s="13"/>
      <c r="HF590" s="13"/>
      <c r="HG590" s="13"/>
      <c r="HH590" s="13"/>
      <c r="HI590" s="13"/>
      <c r="HJ590" s="13"/>
      <c r="HK590" s="13"/>
      <c r="HL590" s="13"/>
      <c r="HM590" s="13"/>
      <c r="HN590" s="13"/>
      <c r="HO590" s="13"/>
      <c r="HP590" s="13"/>
      <c r="HQ590" s="13"/>
      <c r="HR590" s="13"/>
      <c r="HS590" s="13"/>
      <c r="HT590" s="13"/>
      <c r="HU590" s="13"/>
      <c r="HV590" s="13"/>
      <c r="HW590" s="13"/>
      <c r="HX590" s="13"/>
      <c r="HY590" s="13"/>
      <c r="HZ590" s="13"/>
      <c r="IA590" s="13"/>
      <c r="IB590" s="13"/>
      <c r="IC590" s="13"/>
      <c r="ID590" s="13"/>
      <c r="IE590" s="13"/>
      <c r="IF590" s="13"/>
      <c r="IG590" s="13"/>
      <c r="IH590" s="13"/>
      <c r="II590" s="13"/>
      <c r="IJ590" s="13"/>
      <c r="IK590" s="13"/>
      <c r="IL590" s="13"/>
      <c r="IM590" s="13"/>
      <c r="IN590" s="13"/>
      <c r="IO590" s="13"/>
      <c r="IP590" s="13"/>
      <c r="IQ590" s="13"/>
      <c r="IR590" s="13"/>
      <c r="IS590" s="13"/>
      <c r="IT590" s="13"/>
      <c r="IU590" s="13"/>
      <c r="IV590" s="13"/>
      <c r="IW590" s="13"/>
      <c r="IX590" s="13"/>
      <c r="IY590" s="13"/>
      <c r="IZ590" s="13"/>
      <c r="JA590" s="13"/>
      <c r="JB590" s="13"/>
      <c r="JC590" s="13"/>
      <c r="JD590" s="13"/>
      <c r="JE590" s="13"/>
      <c r="JF590" s="13"/>
      <c r="JG590" s="13"/>
      <c r="JH590" s="13"/>
      <c r="JI590" s="13"/>
      <c r="JJ590" s="13"/>
      <c r="JK590" s="13"/>
      <c r="JL590" s="13"/>
      <c r="JM590" s="13"/>
      <c r="JN590" s="13"/>
      <c r="JO590" s="13"/>
      <c r="JP590" s="13"/>
      <c r="JQ590" s="13"/>
      <c r="JR590" s="13"/>
      <c r="JS590" s="13"/>
      <c r="JT590" s="13"/>
      <c r="JU590" s="13"/>
      <c r="JV590" s="13"/>
      <c r="JW590" s="13"/>
      <c r="JX590" s="13"/>
      <c r="JY590" s="13"/>
      <c r="JZ590" s="13"/>
      <c r="KA590" s="13"/>
      <c r="KB590" s="13"/>
      <c r="KC590" s="13"/>
      <c r="KD590" s="13"/>
      <c r="KE590" s="13"/>
      <c r="KF590" s="13"/>
      <c r="KG590" s="13"/>
      <c r="KH590" s="13"/>
      <c r="KI590" s="13"/>
      <c r="KJ590" s="13"/>
      <c r="KK590" s="13"/>
      <c r="KL590" s="13"/>
      <c r="KM590" s="13"/>
      <c r="KN590" s="13"/>
      <c r="KO590" s="13"/>
      <c r="KP590" s="13"/>
      <c r="KQ590" s="13"/>
      <c r="KR590" s="13"/>
      <c r="KS590" s="13"/>
      <c r="KT590" s="13"/>
      <c r="KU590" s="13"/>
      <c r="KV590" s="13"/>
      <c r="KW590" s="13"/>
      <c r="KX590" s="13"/>
      <c r="KY590" s="13"/>
      <c r="KZ590" s="13"/>
      <c r="LA590" s="13"/>
      <c r="LB590" s="13"/>
      <c r="LC590" s="13"/>
      <c r="LD590" s="13"/>
      <c r="LE590" s="13"/>
      <c r="LF590" s="13"/>
      <c r="LG590" s="13"/>
      <c r="LH590" s="13"/>
      <c r="LI590" s="13"/>
      <c r="LJ590" s="13"/>
      <c r="LK590" s="13"/>
      <c r="LL590" s="13"/>
      <c r="LM590" s="13"/>
      <c r="LN590" s="13"/>
      <c r="LO590" s="13"/>
      <c r="LP590" s="13"/>
      <c r="LQ590" s="13"/>
      <c r="LR590" s="13"/>
      <c r="LS590" s="13"/>
      <c r="LT590" s="13"/>
      <c r="LU590" s="13"/>
      <c r="LV590" s="13"/>
      <c r="LW590" s="13"/>
      <c r="LX590" s="13"/>
      <c r="LY590" s="13"/>
      <c r="LZ590" s="13"/>
      <c r="MA590" s="13"/>
      <c r="MB590" s="13"/>
      <c r="MC590" s="13"/>
      <c r="MD590" s="13"/>
      <c r="ME590" s="13"/>
      <c r="MF590" s="13"/>
      <c r="MG590" s="13"/>
      <c r="MH590" s="13"/>
      <c r="MI590" s="13"/>
      <c r="MJ590" s="13"/>
      <c r="MK590" s="13"/>
      <c r="ML590" s="13"/>
      <c r="MM590" s="13"/>
      <c r="MN590" s="13"/>
      <c r="MO590" s="13"/>
      <c r="MP590" s="13"/>
      <c r="MQ590" s="13"/>
      <c r="MR590" s="13"/>
      <c r="MS590" s="13"/>
      <c r="MT590" s="13"/>
      <c r="MU590" s="13"/>
      <c r="MV590" s="13"/>
      <c r="MW590" s="13"/>
      <c r="MX590" s="13"/>
      <c r="MY590" s="13"/>
      <c r="MZ590" s="13"/>
      <c r="NA590" s="13"/>
      <c r="NB590" s="13"/>
      <c r="NC590" s="13"/>
      <c r="ND590" s="13"/>
      <c r="NE590" s="13"/>
      <c r="NF590" s="13"/>
      <c r="NG590" s="13"/>
      <c r="NH590" s="13"/>
      <c r="NI590" s="13"/>
      <c r="NJ590" s="13"/>
      <c r="NK590" s="13"/>
      <c r="NL590" s="13"/>
      <c r="NM590" s="13"/>
      <c r="NN590" s="13"/>
      <c r="NO590" s="13"/>
      <c r="NP590" s="13"/>
      <c r="NQ590" s="13"/>
      <c r="NR590" s="13"/>
      <c r="NS590" s="13"/>
      <c r="NT590" s="13"/>
      <c r="NU590" s="13"/>
      <c r="NV590" s="13"/>
      <c r="NW590" s="13"/>
      <c r="NX590" s="13"/>
      <c r="NY590" s="13"/>
      <c r="NZ590" s="13"/>
      <c r="OA590" s="13"/>
      <c r="OB590" s="13"/>
      <c r="OC590" s="13"/>
      <c r="OD590" s="13"/>
      <c r="OE590" s="13"/>
      <c r="OF590" s="13"/>
      <c r="OG590" s="13"/>
      <c r="OH590" s="13"/>
      <c r="OI590" s="13"/>
      <c r="OJ590" s="13"/>
      <c r="OK590" s="13"/>
      <c r="OL590" s="13"/>
      <c r="OM590" s="13"/>
      <c r="ON590" s="13"/>
      <c r="OO590" s="13"/>
      <c r="OP590" s="13"/>
      <c r="OQ590" s="13"/>
      <c r="OR590" s="13"/>
      <c r="OS590" s="13"/>
      <c r="OT590" s="13"/>
      <c r="OU590" s="13"/>
      <c r="OV590" s="13"/>
      <c r="OW590" s="13"/>
      <c r="OX590" s="13"/>
      <c r="OY590" s="13"/>
      <c r="OZ590" s="13"/>
      <c r="PA590" s="13"/>
      <c r="PB590" s="13"/>
      <c r="PC590" s="13"/>
      <c r="PD590" s="13"/>
      <c r="PE590" s="13"/>
      <c r="PF590" s="13"/>
      <c r="PG590" s="13"/>
      <c r="PH590" s="13"/>
      <c r="PI590" s="13"/>
      <c r="PJ590" s="13"/>
      <c r="PK590" s="13"/>
      <c r="PL590" s="13"/>
      <c r="PM590" s="13"/>
      <c r="PN590" s="13"/>
      <c r="PO590" s="13"/>
      <c r="PP590" s="13"/>
      <c r="PQ590" s="13"/>
      <c r="PR590" s="13"/>
      <c r="PS590" s="13"/>
      <c r="PT590" s="13"/>
      <c r="PU590" s="13"/>
      <c r="PV590" s="13"/>
      <c r="PW590" s="13"/>
      <c r="PX590" s="13"/>
      <c r="PY590" s="13"/>
      <c r="PZ590" s="13"/>
      <c r="QA590" s="13"/>
      <c r="QB590" s="13"/>
      <c r="QC590" s="13"/>
      <c r="QD590" s="13"/>
      <c r="QE590" s="13"/>
      <c r="QF590" s="13"/>
      <c r="QG590" s="13"/>
      <c r="QH590" s="13"/>
      <c r="QI590" s="13"/>
      <c r="QJ590" s="13"/>
      <c r="QK590" s="13"/>
      <c r="QL590" s="13"/>
      <c r="QM590" s="13"/>
      <c r="QN590" s="13"/>
      <c r="QO590" s="13"/>
      <c r="QP590" s="13"/>
      <c r="QQ590" s="13"/>
      <c r="QR590" s="13"/>
      <c r="QS590" s="13"/>
      <c r="QT590" s="13"/>
      <c r="QU590" s="13"/>
      <c r="QV590" s="13"/>
      <c r="QW590" s="13"/>
      <c r="QX590" s="13"/>
      <c r="QY590" s="13"/>
      <c r="QZ590" s="13"/>
      <c r="RA590" s="13"/>
      <c r="RB590" s="13"/>
      <c r="RC590" s="13"/>
      <c r="RD590" s="13"/>
      <c r="RE590" s="13"/>
      <c r="RF590" s="13"/>
      <c r="RG590" s="13"/>
      <c r="RH590" s="13"/>
      <c r="RI590" s="13"/>
      <c r="RJ590" s="13"/>
      <c r="RK590" s="13"/>
    </row>
    <row r="591" s="6" customFormat="1" ht="13.75" spans="1:479">
      <c r="A591" s="239" t="s">
        <v>12508</v>
      </c>
      <c r="B591" s="88" t="s">
        <v>9525</v>
      </c>
      <c r="C591" s="88" t="s">
        <v>9524</v>
      </c>
      <c r="D591" s="89" t="s">
        <v>494</v>
      </c>
      <c r="E591" s="135">
        <v>8</v>
      </c>
      <c r="F591" s="135">
        <v>72</v>
      </c>
      <c r="G591" s="90">
        <f t="shared" si="9"/>
        <v>576</v>
      </c>
      <c r="H591" s="107"/>
      <c r="I591" s="109"/>
      <c r="J591" s="109"/>
      <c r="K591" s="109"/>
      <c r="L591" s="109"/>
      <c r="M591" s="110"/>
      <c r="N591" s="91"/>
      <c r="O591" s="92"/>
      <c r="P591" s="92"/>
      <c r="Q591" s="92"/>
      <c r="R591" s="93"/>
      <c r="S591" s="91"/>
      <c r="T591" s="92"/>
      <c r="U591" s="91"/>
      <c r="V591" s="91"/>
      <c r="W591" s="91"/>
      <c r="X591" s="91"/>
      <c r="Y591" s="107"/>
      <c r="Z591" s="108"/>
      <c r="AA591" s="108"/>
      <c r="AB591" s="109"/>
      <c r="AC591" s="109"/>
      <c r="AD591" s="110"/>
      <c r="AE591" s="167"/>
      <c r="AF591" s="167"/>
      <c r="AG591" s="204"/>
      <c r="AH591" s="204"/>
      <c r="AI591" s="204"/>
      <c r="AJ591" s="204"/>
      <c r="AK591" s="204"/>
      <c r="AL591" s="91"/>
      <c r="AM591" s="113"/>
      <c r="AN591" s="113"/>
      <c r="AO591" s="92"/>
      <c r="AP591" s="92"/>
      <c r="AQ591" s="93"/>
      <c r="AR591" s="91"/>
      <c r="AS591" s="113"/>
      <c r="AT591" s="132">
        <v>28</v>
      </c>
      <c r="AU591" s="132">
        <v>34</v>
      </c>
      <c r="AV591" s="133">
        <v>49</v>
      </c>
      <c r="AW591" s="133">
        <v>59</v>
      </c>
      <c r="AX591" s="93"/>
      <c r="AY591" s="97"/>
      <c r="AZ591" s="97"/>
      <c r="BA591" s="97"/>
      <c r="BB591" s="97"/>
      <c r="BC591" s="98" t="s">
        <v>12337</v>
      </c>
      <c r="BD591" s="98" t="s">
        <v>12510</v>
      </c>
      <c r="BE591" s="98"/>
      <c r="BF591" s="100"/>
      <c r="BG591" s="103"/>
      <c r="BH591" s="103"/>
      <c r="BI591" s="103"/>
      <c r="BJ591" s="99"/>
      <c r="BK591" s="112" t="s">
        <v>1511</v>
      </c>
      <c r="BL591" s="102"/>
      <c r="BM591" s="99"/>
      <c r="BN591" s="99"/>
      <c r="BO591" s="13"/>
      <c r="BP591" s="13"/>
      <c r="BQ591" s="13"/>
      <c r="BR591" s="13"/>
      <c r="BS591" s="13"/>
      <c r="BT591" s="99"/>
      <c r="BU591" s="99"/>
      <c r="BV591" s="99"/>
      <c r="BW591" s="99"/>
      <c r="BX591" s="99"/>
      <c r="BY591" s="13"/>
      <c r="BZ591" s="13"/>
      <c r="CA591" s="13"/>
      <c r="CB591" s="13" t="s">
        <v>1511</v>
      </c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3"/>
      <c r="FD591" s="13"/>
      <c r="FE591" s="13"/>
      <c r="FF591" s="13"/>
      <c r="FG591" s="13"/>
      <c r="FH591" s="13"/>
      <c r="FI591" s="13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  <c r="FT591" s="13"/>
      <c r="FU591" s="13"/>
      <c r="FV591" s="13"/>
      <c r="FW591" s="13"/>
      <c r="FX591" s="13"/>
      <c r="FY591" s="13"/>
      <c r="FZ591" s="13"/>
      <c r="GA591" s="13"/>
      <c r="GB591" s="13"/>
      <c r="GC591" s="13"/>
      <c r="GD591" s="13"/>
      <c r="GE591" s="13"/>
      <c r="GF591" s="13"/>
      <c r="GG591" s="13"/>
      <c r="GH591" s="13"/>
      <c r="GI591" s="13"/>
      <c r="GJ591" s="13"/>
      <c r="GK591" s="13"/>
      <c r="GL591" s="13"/>
      <c r="GM591" s="13"/>
      <c r="GN591" s="13"/>
      <c r="GO591" s="13"/>
      <c r="GP591" s="13"/>
      <c r="GQ591" s="13"/>
      <c r="GR591" s="13"/>
      <c r="GS591" s="13"/>
      <c r="GT591" s="13"/>
      <c r="GU591" s="13"/>
      <c r="GV591" s="13"/>
      <c r="GW591" s="13"/>
      <c r="GX591" s="13"/>
      <c r="GY591" s="13"/>
      <c r="GZ591" s="13"/>
      <c r="HA591" s="13"/>
      <c r="HB591" s="13"/>
      <c r="HC591" s="13"/>
      <c r="HD591" s="13"/>
      <c r="HE591" s="13"/>
      <c r="HF591" s="13"/>
      <c r="HG591" s="13"/>
      <c r="HH591" s="13"/>
      <c r="HI591" s="13"/>
      <c r="HJ591" s="13"/>
      <c r="HK591" s="13"/>
      <c r="HL591" s="13"/>
      <c r="HM591" s="13"/>
      <c r="HN591" s="13"/>
      <c r="HO591" s="13"/>
      <c r="HP591" s="13"/>
      <c r="HQ591" s="13"/>
      <c r="HR591" s="13"/>
      <c r="HS591" s="13"/>
      <c r="HT591" s="13"/>
      <c r="HU591" s="13"/>
      <c r="HV591" s="13"/>
      <c r="HW591" s="13"/>
      <c r="HX591" s="13"/>
      <c r="HY591" s="13"/>
      <c r="HZ591" s="13"/>
      <c r="IA591" s="13"/>
      <c r="IB591" s="13"/>
      <c r="IC591" s="13"/>
      <c r="ID591" s="13"/>
      <c r="IE591" s="13"/>
      <c r="IF591" s="13"/>
      <c r="IG591" s="13"/>
      <c r="IH591" s="13"/>
      <c r="II591" s="13"/>
      <c r="IJ591" s="13"/>
      <c r="IK591" s="13"/>
      <c r="IL591" s="13"/>
      <c r="IM591" s="13"/>
      <c r="IN591" s="13"/>
      <c r="IO591" s="13"/>
      <c r="IP591" s="13"/>
      <c r="IQ591" s="13"/>
      <c r="IR591" s="13"/>
      <c r="IS591" s="13"/>
      <c r="IT591" s="13"/>
      <c r="IU591" s="13"/>
      <c r="IV591" s="13"/>
      <c r="IW591" s="13"/>
      <c r="IX591" s="13"/>
      <c r="IY591" s="13"/>
      <c r="IZ591" s="13"/>
      <c r="JA591" s="13"/>
      <c r="JB591" s="13"/>
      <c r="JC591" s="13"/>
      <c r="JD591" s="13"/>
      <c r="JE591" s="13"/>
      <c r="JF591" s="13"/>
      <c r="JG591" s="13"/>
      <c r="JH591" s="13"/>
      <c r="JI591" s="13"/>
      <c r="JJ591" s="13"/>
      <c r="JK591" s="13"/>
      <c r="JL591" s="13"/>
      <c r="JM591" s="13"/>
      <c r="JN591" s="13"/>
      <c r="JO591" s="13"/>
      <c r="JP591" s="13"/>
      <c r="JQ591" s="13"/>
      <c r="JR591" s="13"/>
      <c r="JS591" s="13"/>
      <c r="JT591" s="13"/>
      <c r="JU591" s="13"/>
      <c r="JV591" s="13"/>
      <c r="JW591" s="13"/>
      <c r="JX591" s="13"/>
      <c r="JY591" s="13"/>
      <c r="JZ591" s="13"/>
      <c r="KA591" s="13"/>
      <c r="KB591" s="13"/>
      <c r="KC591" s="13"/>
      <c r="KD591" s="13"/>
      <c r="KE591" s="13"/>
      <c r="KF591" s="13"/>
      <c r="KG591" s="13"/>
      <c r="KH591" s="13"/>
      <c r="KI591" s="13"/>
      <c r="KJ591" s="13"/>
      <c r="KK591" s="13"/>
      <c r="KL591" s="13"/>
      <c r="KM591" s="13"/>
      <c r="KN591" s="13"/>
      <c r="KO591" s="13"/>
      <c r="KP591" s="13"/>
      <c r="KQ591" s="13"/>
      <c r="KR591" s="13"/>
      <c r="KS591" s="13"/>
      <c r="KT591" s="13"/>
      <c r="KU591" s="13"/>
      <c r="KV591" s="13"/>
      <c r="KW591" s="13"/>
      <c r="KX591" s="13"/>
      <c r="KY591" s="13"/>
      <c r="KZ591" s="13"/>
      <c r="LA591" s="13"/>
      <c r="LB591" s="13"/>
      <c r="LC591" s="13"/>
      <c r="LD591" s="13"/>
      <c r="LE591" s="13"/>
      <c r="LF591" s="13"/>
      <c r="LG591" s="13"/>
      <c r="LH591" s="13"/>
      <c r="LI591" s="13"/>
      <c r="LJ591" s="13"/>
      <c r="LK591" s="13"/>
      <c r="LL591" s="13"/>
      <c r="LM591" s="13"/>
      <c r="LN591" s="13"/>
      <c r="LO591" s="13"/>
      <c r="LP591" s="13"/>
      <c r="LQ591" s="13"/>
      <c r="LR591" s="13"/>
      <c r="LS591" s="13"/>
      <c r="LT591" s="13"/>
      <c r="LU591" s="13"/>
      <c r="LV591" s="13"/>
      <c r="LW591" s="13"/>
      <c r="LX591" s="13"/>
      <c r="LY591" s="13"/>
      <c r="LZ591" s="13"/>
      <c r="MA591" s="13"/>
      <c r="MB591" s="13"/>
      <c r="MC591" s="13"/>
      <c r="MD591" s="13"/>
      <c r="ME591" s="13"/>
      <c r="MF591" s="13"/>
      <c r="MG591" s="13"/>
      <c r="MH591" s="13"/>
      <c r="MI591" s="13"/>
      <c r="MJ591" s="13"/>
      <c r="MK591" s="13"/>
      <c r="ML591" s="13"/>
      <c r="MM591" s="13"/>
      <c r="MN591" s="13"/>
      <c r="MO591" s="13"/>
      <c r="MP591" s="13"/>
      <c r="MQ591" s="13"/>
      <c r="MR591" s="13"/>
      <c r="MS591" s="13"/>
      <c r="MT591" s="13"/>
      <c r="MU591" s="13"/>
      <c r="MV591" s="13"/>
      <c r="MW591" s="13"/>
      <c r="MX591" s="13"/>
      <c r="MY591" s="13"/>
      <c r="MZ591" s="13"/>
      <c r="NA591" s="13"/>
      <c r="NB591" s="13"/>
      <c r="NC591" s="13"/>
      <c r="ND591" s="13"/>
      <c r="NE591" s="13"/>
      <c r="NF591" s="13"/>
      <c r="NG591" s="13"/>
      <c r="NH591" s="13"/>
      <c r="NI591" s="13"/>
      <c r="NJ591" s="13"/>
      <c r="NK591" s="13"/>
      <c r="NL591" s="13"/>
      <c r="NM591" s="13"/>
      <c r="NN591" s="13"/>
      <c r="NO591" s="13"/>
      <c r="NP591" s="13"/>
      <c r="NQ591" s="13"/>
      <c r="NR591" s="13"/>
      <c r="NS591" s="13"/>
      <c r="NT591" s="13"/>
      <c r="NU591" s="13"/>
      <c r="NV591" s="13"/>
      <c r="NW591" s="13"/>
      <c r="NX591" s="13"/>
      <c r="NY591" s="13"/>
      <c r="NZ591" s="13"/>
      <c r="OA591" s="13"/>
      <c r="OB591" s="13"/>
      <c r="OC591" s="13"/>
      <c r="OD591" s="13"/>
      <c r="OE591" s="13"/>
      <c r="OF591" s="13"/>
      <c r="OG591" s="13"/>
      <c r="OH591" s="13"/>
      <c r="OI591" s="13"/>
      <c r="OJ591" s="13"/>
      <c r="OK591" s="13"/>
      <c r="OL591" s="13"/>
      <c r="OM591" s="13"/>
      <c r="ON591" s="13"/>
      <c r="OO591" s="13"/>
      <c r="OP591" s="13"/>
      <c r="OQ591" s="13"/>
      <c r="OR591" s="13"/>
      <c r="OS591" s="13"/>
      <c r="OT591" s="13"/>
      <c r="OU591" s="13"/>
      <c r="OV591" s="13"/>
      <c r="OW591" s="13"/>
      <c r="OX591" s="13"/>
      <c r="OY591" s="13"/>
      <c r="OZ591" s="13"/>
      <c r="PA591" s="13"/>
      <c r="PB591" s="13"/>
      <c r="PC591" s="13"/>
      <c r="PD591" s="13"/>
      <c r="PE591" s="13"/>
      <c r="PF591" s="13"/>
      <c r="PG591" s="13"/>
      <c r="PH591" s="13"/>
      <c r="PI591" s="13"/>
      <c r="PJ591" s="13"/>
      <c r="PK591" s="13"/>
      <c r="PL591" s="13"/>
      <c r="PM591" s="13"/>
      <c r="PN591" s="13"/>
      <c r="PO591" s="13"/>
      <c r="PP591" s="13"/>
      <c r="PQ591" s="13"/>
      <c r="PR591" s="13"/>
      <c r="PS591" s="13"/>
      <c r="PT591" s="13"/>
      <c r="PU591" s="13"/>
      <c r="PV591" s="13"/>
      <c r="PW591" s="13"/>
      <c r="PX591" s="13"/>
      <c r="PY591" s="13"/>
      <c r="PZ591" s="13"/>
      <c r="QA591" s="13"/>
      <c r="QB591" s="13"/>
      <c r="QC591" s="13"/>
      <c r="QD591" s="13"/>
      <c r="QE591" s="13"/>
      <c r="QF591" s="13"/>
      <c r="QG591" s="13"/>
      <c r="QH591" s="13"/>
      <c r="QI591" s="13"/>
      <c r="QJ591" s="13"/>
      <c r="QK591" s="13"/>
      <c r="QL591" s="13"/>
      <c r="QM591" s="13"/>
      <c r="QN591" s="13"/>
      <c r="QO591" s="13"/>
      <c r="QP591" s="13"/>
      <c r="QQ591" s="13"/>
      <c r="QR591" s="13"/>
      <c r="QS591" s="13"/>
      <c r="QT591" s="13"/>
      <c r="QU591" s="13"/>
      <c r="QV591" s="13"/>
      <c r="QW591" s="13"/>
      <c r="QX591" s="13"/>
      <c r="QY591" s="13"/>
      <c r="QZ591" s="13"/>
      <c r="RA591" s="13"/>
      <c r="RB591" s="13"/>
      <c r="RC591" s="13"/>
      <c r="RD591" s="13"/>
      <c r="RE591" s="13"/>
      <c r="RF591" s="13"/>
      <c r="RG591" s="13"/>
      <c r="RH591" s="13"/>
      <c r="RI591" s="13"/>
      <c r="RJ591" s="13"/>
      <c r="RK591" s="13"/>
    </row>
    <row r="592" s="6" customFormat="1" ht="13.75" spans="1:479">
      <c r="A592" s="88" t="s">
        <v>12511</v>
      </c>
      <c r="B592" s="88" t="s">
        <v>970</v>
      </c>
      <c r="C592" s="88" t="s">
        <v>969</v>
      </c>
      <c r="D592" s="89" t="s">
        <v>12266</v>
      </c>
      <c r="E592" s="135">
        <v>12</v>
      </c>
      <c r="F592" s="135">
        <v>73</v>
      </c>
      <c r="G592" s="90">
        <f t="shared" si="9"/>
        <v>876</v>
      </c>
      <c r="H592" s="91"/>
      <c r="I592" s="92"/>
      <c r="J592" s="92">
        <v>52</v>
      </c>
      <c r="K592" s="92">
        <v>56</v>
      </c>
      <c r="L592" s="92">
        <v>55</v>
      </c>
      <c r="M592" s="93"/>
      <c r="N592" s="94"/>
      <c r="O592" s="95">
        <v>38</v>
      </c>
      <c r="P592" s="95">
        <v>86</v>
      </c>
      <c r="Q592" s="95">
        <v>113</v>
      </c>
      <c r="R592" s="97"/>
      <c r="S592" s="94"/>
      <c r="T592" s="95"/>
      <c r="U592" s="94"/>
      <c r="V592" s="94"/>
      <c r="W592" s="94"/>
      <c r="X592" s="94"/>
      <c r="Y592" s="91"/>
      <c r="Z592" s="113"/>
      <c r="AA592" s="113">
        <v>38</v>
      </c>
      <c r="AB592" s="92">
        <v>38</v>
      </c>
      <c r="AC592" s="92">
        <v>38</v>
      </c>
      <c r="AD592" s="93"/>
      <c r="AE592" s="91"/>
      <c r="AF592" s="91"/>
      <c r="AG592" s="91"/>
      <c r="AH592" s="91"/>
      <c r="AI592" s="91"/>
      <c r="AJ592" s="91"/>
      <c r="AK592" s="91"/>
      <c r="AL592" s="91"/>
      <c r="AM592" s="113"/>
      <c r="AN592" s="113">
        <v>48</v>
      </c>
      <c r="AO592" s="92">
        <v>110</v>
      </c>
      <c r="AP592" s="92">
        <v>16</v>
      </c>
      <c r="AQ592" s="93"/>
      <c r="AR592" s="91"/>
      <c r="AS592" s="113"/>
      <c r="AT592" s="113"/>
      <c r="AU592" s="113"/>
      <c r="AV592" s="92"/>
      <c r="AW592" s="92"/>
      <c r="AX592" s="93"/>
      <c r="AY592" s="97"/>
      <c r="AZ592" s="97"/>
      <c r="BA592" s="97"/>
      <c r="BB592" s="97"/>
      <c r="BC592" s="98" t="s">
        <v>12349</v>
      </c>
      <c r="BD592" s="98" t="s">
        <v>12297</v>
      </c>
      <c r="BE592" s="98" t="s">
        <v>12271</v>
      </c>
      <c r="BF592" s="100"/>
      <c r="BG592" s="103"/>
      <c r="BH592" s="103"/>
      <c r="BI592" s="103"/>
      <c r="BJ592" s="98"/>
      <c r="BK592" s="112" t="s">
        <v>1511</v>
      </c>
      <c r="BL592" s="102"/>
      <c r="BM592" s="98"/>
      <c r="BN592" s="98"/>
      <c r="BO592" s="13"/>
      <c r="BP592" s="13"/>
      <c r="BQ592" s="13"/>
      <c r="BR592" s="13"/>
      <c r="BS592" s="13"/>
      <c r="BT592" s="99"/>
      <c r="BU592" s="99"/>
      <c r="BV592" s="99"/>
      <c r="BW592" s="99"/>
      <c r="BX592" s="99"/>
      <c r="BY592" s="13"/>
      <c r="BZ592" s="13"/>
      <c r="CA592" s="13"/>
      <c r="CB592" s="13" t="s">
        <v>1511</v>
      </c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3"/>
      <c r="FD592" s="13"/>
      <c r="FE592" s="13"/>
      <c r="FF592" s="13"/>
      <c r="FG592" s="13"/>
      <c r="FH592" s="13"/>
      <c r="FI592" s="13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  <c r="FT592" s="13"/>
      <c r="FU592" s="13"/>
      <c r="FV592" s="13"/>
      <c r="FW592" s="13"/>
      <c r="FX592" s="13"/>
      <c r="FY592" s="13"/>
      <c r="FZ592" s="13"/>
      <c r="GA592" s="13"/>
      <c r="GB592" s="13"/>
      <c r="GC592" s="13"/>
      <c r="GD592" s="13"/>
      <c r="GE592" s="13"/>
      <c r="GF592" s="13"/>
      <c r="GG592" s="13"/>
      <c r="GH592" s="13"/>
      <c r="GI592" s="13"/>
      <c r="GJ592" s="13"/>
      <c r="GK592" s="13"/>
      <c r="GL592" s="13"/>
      <c r="GM592" s="13"/>
      <c r="GN592" s="13"/>
      <c r="GO592" s="13"/>
      <c r="GP592" s="13"/>
      <c r="GQ592" s="13"/>
      <c r="GR592" s="13"/>
      <c r="GS592" s="13"/>
      <c r="GT592" s="13"/>
      <c r="GU592" s="13"/>
      <c r="GV592" s="13"/>
      <c r="GW592" s="13"/>
      <c r="GX592" s="13"/>
      <c r="GY592" s="13"/>
      <c r="GZ592" s="13"/>
      <c r="HA592" s="13"/>
      <c r="HB592" s="13"/>
      <c r="HC592" s="13"/>
      <c r="HD592" s="13"/>
      <c r="HE592" s="13"/>
      <c r="HF592" s="13"/>
      <c r="HG592" s="13"/>
      <c r="HH592" s="13"/>
      <c r="HI592" s="13"/>
      <c r="HJ592" s="13"/>
      <c r="HK592" s="13"/>
      <c r="HL592" s="13"/>
      <c r="HM592" s="13"/>
      <c r="HN592" s="13"/>
      <c r="HO592" s="13"/>
      <c r="HP592" s="13"/>
      <c r="HQ592" s="13"/>
      <c r="HR592" s="13"/>
      <c r="HS592" s="13"/>
      <c r="HT592" s="13"/>
      <c r="HU592" s="13"/>
      <c r="HV592" s="13"/>
      <c r="HW592" s="13"/>
      <c r="HX592" s="13"/>
      <c r="HY592" s="13"/>
      <c r="HZ592" s="13"/>
      <c r="IA592" s="13"/>
      <c r="IB592" s="13"/>
      <c r="IC592" s="13"/>
      <c r="ID592" s="13"/>
      <c r="IE592" s="13"/>
      <c r="IF592" s="13"/>
      <c r="IG592" s="13"/>
      <c r="IH592" s="13"/>
      <c r="II592" s="13"/>
      <c r="IJ592" s="13"/>
      <c r="IK592" s="13"/>
      <c r="IL592" s="13"/>
      <c r="IM592" s="13"/>
      <c r="IN592" s="13"/>
      <c r="IO592" s="13"/>
      <c r="IP592" s="13"/>
      <c r="IQ592" s="13"/>
      <c r="IR592" s="13"/>
      <c r="IS592" s="13"/>
      <c r="IT592" s="13"/>
      <c r="IU592" s="13"/>
      <c r="IV592" s="13"/>
      <c r="IW592" s="13"/>
      <c r="IX592" s="13"/>
      <c r="IY592" s="13"/>
      <c r="IZ592" s="13"/>
      <c r="JA592" s="13"/>
      <c r="JB592" s="13"/>
      <c r="JC592" s="13"/>
      <c r="JD592" s="13"/>
      <c r="JE592" s="13"/>
      <c r="JF592" s="13"/>
      <c r="JG592" s="13"/>
      <c r="JH592" s="13"/>
      <c r="JI592" s="13"/>
      <c r="JJ592" s="13"/>
      <c r="JK592" s="13"/>
      <c r="JL592" s="13"/>
      <c r="JM592" s="13"/>
      <c r="JN592" s="13"/>
      <c r="JO592" s="13"/>
      <c r="JP592" s="13"/>
      <c r="JQ592" s="13"/>
      <c r="JR592" s="13"/>
      <c r="JS592" s="13"/>
      <c r="JT592" s="13"/>
      <c r="JU592" s="13"/>
      <c r="JV592" s="13"/>
      <c r="JW592" s="13"/>
      <c r="JX592" s="13"/>
      <c r="JY592" s="13"/>
      <c r="JZ592" s="13"/>
      <c r="KA592" s="13"/>
      <c r="KB592" s="13"/>
      <c r="KC592" s="13"/>
      <c r="KD592" s="13"/>
      <c r="KE592" s="13"/>
      <c r="KF592" s="13"/>
      <c r="KG592" s="13"/>
      <c r="KH592" s="13"/>
      <c r="KI592" s="13"/>
      <c r="KJ592" s="13"/>
      <c r="KK592" s="13"/>
      <c r="KL592" s="13"/>
      <c r="KM592" s="13"/>
      <c r="KN592" s="13"/>
      <c r="KO592" s="13"/>
      <c r="KP592" s="13"/>
      <c r="KQ592" s="13"/>
      <c r="KR592" s="13"/>
      <c r="KS592" s="13"/>
      <c r="KT592" s="13"/>
      <c r="KU592" s="13"/>
      <c r="KV592" s="13"/>
      <c r="KW592" s="13"/>
      <c r="KX592" s="13"/>
      <c r="KY592" s="13"/>
      <c r="KZ592" s="13"/>
      <c r="LA592" s="13"/>
      <c r="LB592" s="13"/>
      <c r="LC592" s="13"/>
      <c r="LD592" s="13"/>
      <c r="LE592" s="13"/>
      <c r="LF592" s="13"/>
      <c r="LG592" s="13"/>
      <c r="LH592" s="13"/>
      <c r="LI592" s="13"/>
      <c r="LJ592" s="13"/>
      <c r="LK592" s="13"/>
      <c r="LL592" s="13"/>
      <c r="LM592" s="13"/>
      <c r="LN592" s="13"/>
      <c r="LO592" s="13"/>
      <c r="LP592" s="13"/>
      <c r="LQ592" s="13"/>
      <c r="LR592" s="13"/>
      <c r="LS592" s="13"/>
      <c r="LT592" s="13"/>
      <c r="LU592" s="13"/>
      <c r="LV592" s="13"/>
      <c r="LW592" s="13"/>
      <c r="LX592" s="13"/>
      <c r="LY592" s="13"/>
      <c r="LZ592" s="13"/>
      <c r="MA592" s="13"/>
      <c r="MB592" s="13"/>
      <c r="MC592" s="13"/>
      <c r="MD592" s="13"/>
      <c r="ME592" s="13"/>
      <c r="MF592" s="13"/>
      <c r="MG592" s="13"/>
      <c r="MH592" s="13"/>
      <c r="MI592" s="13"/>
      <c r="MJ592" s="13"/>
      <c r="MK592" s="13"/>
      <c r="ML592" s="13"/>
      <c r="MM592" s="13"/>
      <c r="MN592" s="13"/>
      <c r="MO592" s="13"/>
      <c r="MP592" s="13"/>
      <c r="MQ592" s="13"/>
      <c r="MR592" s="13"/>
      <c r="MS592" s="13"/>
      <c r="MT592" s="13"/>
      <c r="MU592" s="13"/>
      <c r="MV592" s="13"/>
      <c r="MW592" s="13"/>
      <c r="MX592" s="13"/>
      <c r="MY592" s="13"/>
      <c r="MZ592" s="13"/>
      <c r="NA592" s="13"/>
      <c r="NB592" s="13"/>
      <c r="NC592" s="13"/>
      <c r="ND592" s="13"/>
      <c r="NE592" s="13"/>
      <c r="NF592" s="13"/>
      <c r="NG592" s="13"/>
      <c r="NH592" s="13"/>
      <c r="NI592" s="13"/>
      <c r="NJ592" s="13"/>
      <c r="NK592" s="13"/>
      <c r="NL592" s="13"/>
      <c r="NM592" s="13"/>
      <c r="NN592" s="13"/>
      <c r="NO592" s="13"/>
      <c r="NP592" s="13"/>
      <c r="NQ592" s="13"/>
      <c r="NR592" s="13"/>
      <c r="NS592" s="13"/>
      <c r="NT592" s="13"/>
      <c r="NU592" s="13"/>
      <c r="NV592" s="13"/>
      <c r="NW592" s="13"/>
      <c r="NX592" s="13"/>
      <c r="NY592" s="13"/>
      <c r="NZ592" s="13"/>
      <c r="OA592" s="13"/>
      <c r="OB592" s="13"/>
      <c r="OC592" s="13"/>
      <c r="OD592" s="13"/>
      <c r="OE592" s="13"/>
      <c r="OF592" s="13"/>
      <c r="OG592" s="13"/>
      <c r="OH592" s="13"/>
      <c r="OI592" s="13"/>
      <c r="OJ592" s="13"/>
      <c r="OK592" s="13"/>
      <c r="OL592" s="13"/>
      <c r="OM592" s="13"/>
      <c r="ON592" s="13"/>
      <c r="OO592" s="13"/>
      <c r="OP592" s="13"/>
      <c r="OQ592" s="13"/>
      <c r="OR592" s="13"/>
      <c r="OS592" s="13"/>
      <c r="OT592" s="13"/>
      <c r="OU592" s="13"/>
      <c r="OV592" s="13"/>
      <c r="OW592" s="13"/>
      <c r="OX592" s="13"/>
      <c r="OY592" s="13"/>
      <c r="OZ592" s="13"/>
      <c r="PA592" s="13"/>
      <c r="PB592" s="13"/>
      <c r="PC592" s="13"/>
      <c r="PD592" s="13"/>
      <c r="PE592" s="13"/>
      <c r="PF592" s="13"/>
      <c r="PG592" s="13"/>
      <c r="PH592" s="13"/>
      <c r="PI592" s="13"/>
      <c r="PJ592" s="13"/>
      <c r="PK592" s="13"/>
      <c r="PL592" s="13"/>
      <c r="PM592" s="13"/>
      <c r="PN592" s="13"/>
      <c r="PO592" s="13"/>
      <c r="PP592" s="13"/>
      <c r="PQ592" s="13"/>
      <c r="PR592" s="13"/>
      <c r="PS592" s="13"/>
      <c r="PT592" s="13"/>
      <c r="PU592" s="13"/>
      <c r="PV592" s="13"/>
      <c r="PW592" s="13"/>
      <c r="PX592" s="13"/>
      <c r="PY592" s="13"/>
      <c r="PZ592" s="13"/>
      <c r="QA592" s="13"/>
      <c r="QB592" s="13"/>
      <c r="QC592" s="13"/>
      <c r="QD592" s="13"/>
      <c r="QE592" s="13"/>
      <c r="QF592" s="13"/>
      <c r="QG592" s="13"/>
      <c r="QH592" s="13"/>
      <c r="QI592" s="13"/>
      <c r="QJ592" s="13"/>
      <c r="QK592" s="13"/>
      <c r="QL592" s="13"/>
      <c r="QM592" s="13"/>
      <c r="QN592" s="13"/>
      <c r="QO592" s="13"/>
      <c r="QP592" s="13"/>
      <c r="QQ592" s="13"/>
      <c r="QR592" s="13"/>
      <c r="QS592" s="13"/>
      <c r="QT592" s="13"/>
      <c r="QU592" s="13"/>
      <c r="QV592" s="13"/>
      <c r="QW592" s="13"/>
      <c r="QX592" s="13"/>
      <c r="QY592" s="13"/>
      <c r="QZ592" s="13"/>
      <c r="RA592" s="13"/>
      <c r="RB592" s="13"/>
      <c r="RC592" s="13"/>
      <c r="RD592" s="13"/>
      <c r="RE592" s="13"/>
      <c r="RF592" s="13"/>
      <c r="RG592" s="13"/>
      <c r="RH592" s="13"/>
      <c r="RI592" s="13"/>
      <c r="RJ592" s="13"/>
      <c r="RK592" s="13"/>
    </row>
    <row r="593" s="6" customFormat="1" ht="13.75" spans="1:479">
      <c r="A593" s="88" t="s">
        <v>12511</v>
      </c>
      <c r="B593" s="88" t="s">
        <v>970</v>
      </c>
      <c r="C593" s="88" t="s">
        <v>969</v>
      </c>
      <c r="D593" s="89" t="s">
        <v>494</v>
      </c>
      <c r="E593" s="135">
        <v>12</v>
      </c>
      <c r="F593" s="135">
        <v>50</v>
      </c>
      <c r="G593" s="90">
        <f t="shared" si="9"/>
        <v>600</v>
      </c>
      <c r="H593" s="91"/>
      <c r="I593" s="92"/>
      <c r="J593" s="92">
        <v>43</v>
      </c>
      <c r="K593" s="92">
        <v>29</v>
      </c>
      <c r="L593" s="92">
        <v>37</v>
      </c>
      <c r="M593" s="93"/>
      <c r="N593" s="94"/>
      <c r="O593" s="95">
        <v>39</v>
      </c>
      <c r="P593" s="95">
        <v>61</v>
      </c>
      <c r="Q593" s="95">
        <v>40</v>
      </c>
      <c r="R593" s="97"/>
      <c r="S593" s="94"/>
      <c r="T593" s="95"/>
      <c r="U593" s="94"/>
      <c r="V593" s="94"/>
      <c r="W593" s="94"/>
      <c r="X593" s="94"/>
      <c r="Y593" s="91"/>
      <c r="Z593" s="113"/>
      <c r="AA593" s="113">
        <v>60</v>
      </c>
      <c r="AB593" s="92">
        <v>60</v>
      </c>
      <c r="AC593" s="92">
        <v>60</v>
      </c>
      <c r="AD593" s="93"/>
      <c r="AE593" s="91"/>
      <c r="AF593" s="91"/>
      <c r="AG593" s="91"/>
      <c r="AH593" s="91"/>
      <c r="AI593" s="91"/>
      <c r="AJ593" s="91"/>
      <c r="AK593" s="91"/>
      <c r="AL593" s="91"/>
      <c r="AM593" s="113"/>
      <c r="AN593" s="113">
        <v>32</v>
      </c>
      <c r="AO593" s="92">
        <v>53</v>
      </c>
      <c r="AP593" s="92">
        <v>85</v>
      </c>
      <c r="AQ593" s="93"/>
      <c r="AR593" s="91"/>
      <c r="AS593" s="113"/>
      <c r="AT593" s="113"/>
      <c r="AU593" s="113"/>
      <c r="AV593" s="92"/>
      <c r="AW593" s="92"/>
      <c r="AX593" s="93"/>
      <c r="AY593" s="97"/>
      <c r="AZ593" s="97"/>
      <c r="BA593" s="97"/>
      <c r="BB593" s="97"/>
      <c r="BC593" s="98" t="s">
        <v>12350</v>
      </c>
      <c r="BD593" s="98" t="s">
        <v>12300</v>
      </c>
      <c r="BE593" s="98" t="s">
        <v>12275</v>
      </c>
      <c r="BF593" s="100"/>
      <c r="BG593" s="103"/>
      <c r="BH593" s="103"/>
      <c r="BI593" s="103"/>
      <c r="BJ593" s="98">
        <v>2</v>
      </c>
      <c r="BK593" s="112" t="s">
        <v>1511</v>
      </c>
      <c r="BL593" s="102"/>
      <c r="BM593" s="98"/>
      <c r="BN593" s="98"/>
      <c r="BO593" s="13"/>
      <c r="BP593" s="13"/>
      <c r="BQ593" s="13"/>
      <c r="BR593" s="13"/>
      <c r="BS593" s="13"/>
      <c r="BT593" s="99"/>
      <c r="BU593" s="99"/>
      <c r="BV593" s="99"/>
      <c r="BW593" s="99"/>
      <c r="BX593" s="99"/>
      <c r="BY593" s="13"/>
      <c r="BZ593" s="13"/>
      <c r="CA593" s="13"/>
      <c r="CB593" s="13" t="s">
        <v>1511</v>
      </c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3"/>
      <c r="FD593" s="13"/>
      <c r="FE593" s="13"/>
      <c r="FF593" s="13"/>
      <c r="FG593" s="13"/>
      <c r="FH593" s="13"/>
      <c r="FI593" s="13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  <c r="FT593" s="13"/>
      <c r="FU593" s="13"/>
      <c r="FV593" s="13"/>
      <c r="FW593" s="13"/>
      <c r="FX593" s="13"/>
      <c r="FY593" s="13"/>
      <c r="FZ593" s="13"/>
      <c r="GA593" s="13"/>
      <c r="GB593" s="13"/>
      <c r="GC593" s="13"/>
      <c r="GD593" s="13"/>
      <c r="GE593" s="13"/>
      <c r="GF593" s="13"/>
      <c r="GG593" s="13"/>
      <c r="GH593" s="13"/>
      <c r="GI593" s="13"/>
      <c r="GJ593" s="13"/>
      <c r="GK593" s="13"/>
      <c r="GL593" s="13"/>
      <c r="GM593" s="13"/>
      <c r="GN593" s="13"/>
      <c r="GO593" s="13"/>
      <c r="GP593" s="13"/>
      <c r="GQ593" s="13"/>
      <c r="GR593" s="13"/>
      <c r="GS593" s="13"/>
      <c r="GT593" s="13"/>
      <c r="GU593" s="13"/>
      <c r="GV593" s="13"/>
      <c r="GW593" s="13"/>
      <c r="GX593" s="13"/>
      <c r="GY593" s="13"/>
      <c r="GZ593" s="13"/>
      <c r="HA593" s="13"/>
      <c r="HB593" s="13"/>
      <c r="HC593" s="13"/>
      <c r="HD593" s="13"/>
      <c r="HE593" s="13"/>
      <c r="HF593" s="13"/>
      <c r="HG593" s="13"/>
      <c r="HH593" s="13"/>
      <c r="HI593" s="13"/>
      <c r="HJ593" s="13"/>
      <c r="HK593" s="13"/>
      <c r="HL593" s="13"/>
      <c r="HM593" s="13"/>
      <c r="HN593" s="13"/>
      <c r="HO593" s="13"/>
      <c r="HP593" s="13"/>
      <c r="HQ593" s="13"/>
      <c r="HR593" s="13"/>
      <c r="HS593" s="13"/>
      <c r="HT593" s="13"/>
      <c r="HU593" s="13"/>
      <c r="HV593" s="13"/>
      <c r="HW593" s="13"/>
      <c r="HX593" s="13"/>
      <c r="HY593" s="13"/>
      <c r="HZ593" s="13"/>
      <c r="IA593" s="13"/>
      <c r="IB593" s="13"/>
      <c r="IC593" s="13"/>
      <c r="ID593" s="13"/>
      <c r="IE593" s="13"/>
      <c r="IF593" s="13"/>
      <c r="IG593" s="13"/>
      <c r="IH593" s="13"/>
      <c r="II593" s="13"/>
      <c r="IJ593" s="13"/>
      <c r="IK593" s="13"/>
      <c r="IL593" s="13"/>
      <c r="IM593" s="13"/>
      <c r="IN593" s="13"/>
      <c r="IO593" s="13"/>
      <c r="IP593" s="13"/>
      <c r="IQ593" s="13"/>
      <c r="IR593" s="13"/>
      <c r="IS593" s="13"/>
      <c r="IT593" s="13"/>
      <c r="IU593" s="13"/>
      <c r="IV593" s="13"/>
      <c r="IW593" s="13"/>
      <c r="IX593" s="13"/>
      <c r="IY593" s="13"/>
      <c r="IZ593" s="13"/>
      <c r="JA593" s="13"/>
      <c r="JB593" s="13"/>
      <c r="JC593" s="13"/>
      <c r="JD593" s="13"/>
      <c r="JE593" s="13"/>
      <c r="JF593" s="13"/>
      <c r="JG593" s="13"/>
      <c r="JH593" s="13"/>
      <c r="JI593" s="13"/>
      <c r="JJ593" s="13"/>
      <c r="JK593" s="13"/>
      <c r="JL593" s="13"/>
      <c r="JM593" s="13"/>
      <c r="JN593" s="13"/>
      <c r="JO593" s="13"/>
      <c r="JP593" s="13"/>
      <c r="JQ593" s="13"/>
      <c r="JR593" s="13"/>
      <c r="JS593" s="13"/>
      <c r="JT593" s="13"/>
      <c r="JU593" s="13"/>
      <c r="JV593" s="13"/>
      <c r="JW593" s="13"/>
      <c r="JX593" s="13"/>
      <c r="JY593" s="13"/>
      <c r="JZ593" s="13"/>
      <c r="KA593" s="13"/>
      <c r="KB593" s="13"/>
      <c r="KC593" s="13"/>
      <c r="KD593" s="13"/>
      <c r="KE593" s="13"/>
      <c r="KF593" s="13"/>
      <c r="KG593" s="13"/>
      <c r="KH593" s="13"/>
      <c r="KI593" s="13"/>
      <c r="KJ593" s="13"/>
      <c r="KK593" s="13"/>
      <c r="KL593" s="13"/>
      <c r="KM593" s="13"/>
      <c r="KN593" s="13"/>
      <c r="KO593" s="13"/>
      <c r="KP593" s="13"/>
      <c r="KQ593" s="13"/>
      <c r="KR593" s="13"/>
      <c r="KS593" s="13"/>
      <c r="KT593" s="13"/>
      <c r="KU593" s="13"/>
      <c r="KV593" s="13"/>
      <c r="KW593" s="13"/>
      <c r="KX593" s="13"/>
      <c r="KY593" s="13"/>
      <c r="KZ593" s="13"/>
      <c r="LA593" s="13"/>
      <c r="LB593" s="13"/>
      <c r="LC593" s="13"/>
      <c r="LD593" s="13"/>
      <c r="LE593" s="13"/>
      <c r="LF593" s="13"/>
      <c r="LG593" s="13"/>
      <c r="LH593" s="13"/>
      <c r="LI593" s="13"/>
      <c r="LJ593" s="13"/>
      <c r="LK593" s="13"/>
      <c r="LL593" s="13"/>
      <c r="LM593" s="13"/>
      <c r="LN593" s="13"/>
      <c r="LO593" s="13"/>
      <c r="LP593" s="13"/>
      <c r="LQ593" s="13"/>
      <c r="LR593" s="13"/>
      <c r="LS593" s="13"/>
      <c r="LT593" s="13"/>
      <c r="LU593" s="13"/>
      <c r="LV593" s="13"/>
      <c r="LW593" s="13"/>
      <c r="LX593" s="13"/>
      <c r="LY593" s="13"/>
      <c r="LZ593" s="13"/>
      <c r="MA593" s="13"/>
      <c r="MB593" s="13"/>
      <c r="MC593" s="13"/>
      <c r="MD593" s="13"/>
      <c r="ME593" s="13"/>
      <c r="MF593" s="13"/>
      <c r="MG593" s="13"/>
      <c r="MH593" s="13"/>
      <c r="MI593" s="13"/>
      <c r="MJ593" s="13"/>
      <c r="MK593" s="13"/>
      <c r="ML593" s="13"/>
      <c r="MM593" s="13"/>
      <c r="MN593" s="13"/>
      <c r="MO593" s="13"/>
      <c r="MP593" s="13"/>
      <c r="MQ593" s="13"/>
      <c r="MR593" s="13"/>
      <c r="MS593" s="13"/>
      <c r="MT593" s="13"/>
      <c r="MU593" s="13"/>
      <c r="MV593" s="13"/>
      <c r="MW593" s="13"/>
      <c r="MX593" s="13"/>
      <c r="MY593" s="13"/>
      <c r="MZ593" s="13"/>
      <c r="NA593" s="13"/>
      <c r="NB593" s="13"/>
      <c r="NC593" s="13"/>
      <c r="ND593" s="13"/>
      <c r="NE593" s="13"/>
      <c r="NF593" s="13"/>
      <c r="NG593" s="13"/>
      <c r="NH593" s="13"/>
      <c r="NI593" s="13"/>
      <c r="NJ593" s="13"/>
      <c r="NK593" s="13"/>
      <c r="NL593" s="13"/>
      <c r="NM593" s="13"/>
      <c r="NN593" s="13"/>
      <c r="NO593" s="13"/>
      <c r="NP593" s="13"/>
      <c r="NQ593" s="13"/>
      <c r="NR593" s="13"/>
      <c r="NS593" s="13"/>
      <c r="NT593" s="13"/>
      <c r="NU593" s="13"/>
      <c r="NV593" s="13"/>
      <c r="NW593" s="13"/>
      <c r="NX593" s="13"/>
      <c r="NY593" s="13"/>
      <c r="NZ593" s="13"/>
      <c r="OA593" s="13"/>
      <c r="OB593" s="13"/>
      <c r="OC593" s="13"/>
      <c r="OD593" s="13"/>
      <c r="OE593" s="13"/>
      <c r="OF593" s="13"/>
      <c r="OG593" s="13"/>
      <c r="OH593" s="13"/>
      <c r="OI593" s="13"/>
      <c r="OJ593" s="13"/>
      <c r="OK593" s="13"/>
      <c r="OL593" s="13"/>
      <c r="OM593" s="13"/>
      <c r="ON593" s="13"/>
      <c r="OO593" s="13"/>
      <c r="OP593" s="13"/>
      <c r="OQ593" s="13"/>
      <c r="OR593" s="13"/>
      <c r="OS593" s="13"/>
      <c r="OT593" s="13"/>
      <c r="OU593" s="13"/>
      <c r="OV593" s="13"/>
      <c r="OW593" s="13"/>
      <c r="OX593" s="13"/>
      <c r="OY593" s="13"/>
      <c r="OZ593" s="13"/>
      <c r="PA593" s="13"/>
      <c r="PB593" s="13"/>
      <c r="PC593" s="13"/>
      <c r="PD593" s="13"/>
      <c r="PE593" s="13"/>
      <c r="PF593" s="13"/>
      <c r="PG593" s="13"/>
      <c r="PH593" s="13"/>
      <c r="PI593" s="13"/>
      <c r="PJ593" s="13"/>
      <c r="PK593" s="13"/>
      <c r="PL593" s="13"/>
      <c r="PM593" s="13"/>
      <c r="PN593" s="13"/>
      <c r="PO593" s="13"/>
      <c r="PP593" s="13"/>
      <c r="PQ593" s="13"/>
      <c r="PR593" s="13"/>
      <c r="PS593" s="13"/>
      <c r="PT593" s="13"/>
      <c r="PU593" s="13"/>
      <c r="PV593" s="13"/>
      <c r="PW593" s="13"/>
      <c r="PX593" s="13"/>
      <c r="PY593" s="13"/>
      <c r="PZ593" s="13"/>
      <c r="QA593" s="13"/>
      <c r="QB593" s="13"/>
      <c r="QC593" s="13"/>
      <c r="QD593" s="13"/>
      <c r="QE593" s="13"/>
      <c r="QF593" s="13"/>
      <c r="QG593" s="13"/>
      <c r="QH593" s="13"/>
      <c r="QI593" s="13"/>
      <c r="QJ593" s="13"/>
      <c r="QK593" s="13"/>
      <c r="QL593" s="13"/>
      <c r="QM593" s="13"/>
      <c r="QN593" s="13"/>
      <c r="QO593" s="13"/>
      <c r="QP593" s="13"/>
      <c r="QQ593" s="13"/>
      <c r="QR593" s="13"/>
      <c r="QS593" s="13"/>
      <c r="QT593" s="13"/>
      <c r="QU593" s="13"/>
      <c r="QV593" s="13"/>
      <c r="QW593" s="13"/>
      <c r="QX593" s="13"/>
      <c r="QY593" s="13"/>
      <c r="QZ593" s="13"/>
      <c r="RA593" s="13"/>
      <c r="RB593" s="13"/>
      <c r="RC593" s="13"/>
      <c r="RD593" s="13"/>
      <c r="RE593" s="13"/>
      <c r="RF593" s="13"/>
      <c r="RG593" s="13"/>
      <c r="RH593" s="13"/>
      <c r="RI593" s="13"/>
      <c r="RJ593" s="13"/>
      <c r="RK593" s="13"/>
    </row>
    <row r="594" s="6" customFormat="1" ht="13.75" spans="1:479">
      <c r="A594" s="88" t="s">
        <v>12511</v>
      </c>
      <c r="B594" s="88" t="s">
        <v>970</v>
      </c>
      <c r="C594" s="88" t="s">
        <v>5067</v>
      </c>
      <c r="D594" s="89" t="s">
        <v>12266</v>
      </c>
      <c r="E594" s="135">
        <v>12</v>
      </c>
      <c r="F594" s="135">
        <v>73</v>
      </c>
      <c r="G594" s="90">
        <f t="shared" si="9"/>
        <v>876</v>
      </c>
      <c r="H594" s="91"/>
      <c r="I594" s="92"/>
      <c r="J594" s="92">
        <v>33</v>
      </c>
      <c r="K594" s="92">
        <v>36</v>
      </c>
      <c r="L594" s="92">
        <v>29</v>
      </c>
      <c r="M594" s="93"/>
      <c r="N594" s="94"/>
      <c r="O594" s="95"/>
      <c r="P594" s="95"/>
      <c r="Q594" s="95"/>
      <c r="R594" s="97"/>
      <c r="S594" s="94"/>
      <c r="T594" s="95"/>
      <c r="U594" s="94"/>
      <c r="V594" s="94"/>
      <c r="W594" s="94"/>
      <c r="X594" s="94"/>
      <c r="Y594" s="91"/>
      <c r="Z594" s="113"/>
      <c r="AA594" s="113">
        <v>38</v>
      </c>
      <c r="AB594" s="92">
        <v>38</v>
      </c>
      <c r="AC594" s="92">
        <v>38</v>
      </c>
      <c r="AD594" s="93"/>
      <c r="AE594" s="91"/>
      <c r="AF594" s="91"/>
      <c r="AG594" s="167"/>
      <c r="AH594" s="167"/>
      <c r="AI594" s="167"/>
      <c r="AJ594" s="167"/>
      <c r="AK594" s="167"/>
      <c r="AL594" s="91"/>
      <c r="AM594" s="113"/>
      <c r="AN594" s="113"/>
      <c r="AO594" s="92"/>
      <c r="AP594" s="92"/>
      <c r="AQ594" s="93"/>
      <c r="AR594" s="91"/>
      <c r="AS594" s="113"/>
      <c r="AT594" s="113"/>
      <c r="AU594" s="113"/>
      <c r="AV594" s="92"/>
      <c r="AW594" s="92"/>
      <c r="AX594" s="93"/>
      <c r="AY594" s="97"/>
      <c r="AZ594" s="97"/>
      <c r="BA594" s="97"/>
      <c r="BB594" s="97"/>
      <c r="BC594" s="98" t="s">
        <v>12349</v>
      </c>
      <c r="BD594" s="98" t="s">
        <v>12297</v>
      </c>
      <c r="BE594" s="98" t="s">
        <v>12271</v>
      </c>
      <c r="BF594" s="100"/>
      <c r="BG594" s="103"/>
      <c r="BH594" s="103"/>
      <c r="BI594" s="103"/>
      <c r="BJ594" s="98"/>
      <c r="BK594" s="112" t="s">
        <v>1511</v>
      </c>
      <c r="BL594" s="102"/>
      <c r="BM594" s="98"/>
      <c r="BN594" s="98"/>
      <c r="BO594" s="13"/>
      <c r="BP594" s="13"/>
      <c r="BQ594" s="13"/>
      <c r="BR594" s="13"/>
      <c r="BS594" s="13"/>
      <c r="BT594" s="99"/>
      <c r="BU594" s="99"/>
      <c r="BV594" s="99"/>
      <c r="BW594" s="99"/>
      <c r="BX594" s="99"/>
      <c r="BY594" s="13"/>
      <c r="BZ594" s="13"/>
      <c r="CA594" s="13"/>
      <c r="CB594" s="13" t="s">
        <v>1511</v>
      </c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  <c r="FT594" s="13"/>
      <c r="FU594" s="13"/>
      <c r="FV594" s="13"/>
      <c r="FW594" s="13"/>
      <c r="FX594" s="13"/>
      <c r="FY594" s="13"/>
      <c r="FZ594" s="13"/>
      <c r="GA594" s="13"/>
      <c r="GB594" s="13"/>
      <c r="GC594" s="13"/>
      <c r="GD594" s="13"/>
      <c r="GE594" s="13"/>
      <c r="GF594" s="13"/>
      <c r="GG594" s="13"/>
      <c r="GH594" s="13"/>
      <c r="GI594" s="13"/>
      <c r="GJ594" s="13"/>
      <c r="GK594" s="13"/>
      <c r="GL594" s="13"/>
      <c r="GM594" s="13"/>
      <c r="GN594" s="13"/>
      <c r="GO594" s="13"/>
      <c r="GP594" s="13"/>
      <c r="GQ594" s="13"/>
      <c r="GR594" s="13"/>
      <c r="GS594" s="13"/>
      <c r="GT594" s="13"/>
      <c r="GU594" s="13"/>
      <c r="GV594" s="13"/>
      <c r="GW594" s="13"/>
      <c r="GX594" s="13"/>
      <c r="GY594" s="13"/>
      <c r="GZ594" s="13"/>
      <c r="HA594" s="13"/>
      <c r="HB594" s="13"/>
      <c r="HC594" s="13"/>
      <c r="HD594" s="13"/>
      <c r="HE594" s="13"/>
      <c r="HF594" s="13"/>
      <c r="HG594" s="13"/>
      <c r="HH594" s="13"/>
      <c r="HI594" s="13"/>
      <c r="HJ594" s="13"/>
      <c r="HK594" s="13"/>
      <c r="HL594" s="13"/>
      <c r="HM594" s="13"/>
      <c r="HN594" s="13"/>
      <c r="HO594" s="13"/>
      <c r="HP594" s="13"/>
      <c r="HQ594" s="13"/>
      <c r="HR594" s="13"/>
      <c r="HS594" s="13"/>
      <c r="HT594" s="13"/>
      <c r="HU594" s="13"/>
      <c r="HV594" s="13"/>
      <c r="HW594" s="13"/>
      <c r="HX594" s="13"/>
      <c r="HY594" s="13"/>
      <c r="HZ594" s="13"/>
      <c r="IA594" s="13"/>
      <c r="IB594" s="13"/>
      <c r="IC594" s="13"/>
      <c r="ID594" s="13"/>
      <c r="IE594" s="13"/>
      <c r="IF594" s="13"/>
      <c r="IG594" s="13"/>
      <c r="IH594" s="13"/>
      <c r="II594" s="13"/>
      <c r="IJ594" s="13"/>
      <c r="IK594" s="13"/>
      <c r="IL594" s="13"/>
      <c r="IM594" s="13"/>
      <c r="IN594" s="13"/>
      <c r="IO594" s="13"/>
      <c r="IP594" s="13"/>
      <c r="IQ594" s="13"/>
      <c r="IR594" s="13"/>
      <c r="IS594" s="13"/>
      <c r="IT594" s="13"/>
      <c r="IU594" s="13"/>
      <c r="IV594" s="13"/>
      <c r="IW594" s="13"/>
      <c r="IX594" s="13"/>
      <c r="IY594" s="13"/>
      <c r="IZ594" s="13"/>
      <c r="JA594" s="13"/>
      <c r="JB594" s="13"/>
      <c r="JC594" s="13"/>
      <c r="JD594" s="13"/>
      <c r="JE594" s="13"/>
      <c r="JF594" s="13"/>
      <c r="JG594" s="13"/>
      <c r="JH594" s="13"/>
      <c r="JI594" s="13"/>
      <c r="JJ594" s="13"/>
      <c r="JK594" s="13"/>
      <c r="JL594" s="13"/>
      <c r="JM594" s="13"/>
      <c r="JN594" s="13"/>
      <c r="JO594" s="13"/>
      <c r="JP594" s="13"/>
      <c r="JQ594" s="13"/>
      <c r="JR594" s="13"/>
      <c r="JS594" s="13"/>
      <c r="JT594" s="13"/>
      <c r="JU594" s="13"/>
      <c r="JV594" s="13"/>
      <c r="JW594" s="13"/>
      <c r="JX594" s="13"/>
      <c r="JY594" s="13"/>
      <c r="JZ594" s="13"/>
      <c r="KA594" s="13"/>
      <c r="KB594" s="13"/>
      <c r="KC594" s="13"/>
      <c r="KD594" s="13"/>
      <c r="KE594" s="13"/>
      <c r="KF594" s="13"/>
      <c r="KG594" s="13"/>
      <c r="KH594" s="13"/>
      <c r="KI594" s="13"/>
      <c r="KJ594" s="13"/>
      <c r="KK594" s="13"/>
      <c r="KL594" s="13"/>
      <c r="KM594" s="13"/>
      <c r="KN594" s="13"/>
      <c r="KO594" s="13"/>
      <c r="KP594" s="13"/>
      <c r="KQ594" s="13"/>
      <c r="KR594" s="13"/>
      <c r="KS594" s="13"/>
      <c r="KT594" s="13"/>
      <c r="KU594" s="13"/>
      <c r="KV594" s="13"/>
      <c r="KW594" s="13"/>
      <c r="KX594" s="13"/>
      <c r="KY594" s="13"/>
      <c r="KZ594" s="13"/>
      <c r="LA594" s="13"/>
      <c r="LB594" s="13"/>
      <c r="LC594" s="13"/>
      <c r="LD594" s="13"/>
      <c r="LE594" s="13"/>
      <c r="LF594" s="13"/>
      <c r="LG594" s="13"/>
      <c r="LH594" s="13"/>
      <c r="LI594" s="13"/>
      <c r="LJ594" s="13"/>
      <c r="LK594" s="13"/>
      <c r="LL594" s="13"/>
      <c r="LM594" s="13"/>
      <c r="LN594" s="13"/>
      <c r="LO594" s="13"/>
      <c r="LP594" s="13"/>
      <c r="LQ594" s="13"/>
      <c r="LR594" s="13"/>
      <c r="LS594" s="13"/>
      <c r="LT594" s="13"/>
      <c r="LU594" s="13"/>
      <c r="LV594" s="13"/>
      <c r="LW594" s="13"/>
      <c r="LX594" s="13"/>
      <c r="LY594" s="13"/>
      <c r="LZ594" s="13"/>
      <c r="MA594" s="13"/>
      <c r="MB594" s="13"/>
      <c r="MC594" s="13"/>
      <c r="MD594" s="13"/>
      <c r="ME594" s="13"/>
      <c r="MF594" s="13"/>
      <c r="MG594" s="13"/>
      <c r="MH594" s="13"/>
      <c r="MI594" s="13"/>
      <c r="MJ594" s="13"/>
      <c r="MK594" s="13"/>
      <c r="ML594" s="13"/>
      <c r="MM594" s="13"/>
      <c r="MN594" s="13"/>
      <c r="MO594" s="13"/>
      <c r="MP594" s="13"/>
      <c r="MQ594" s="13"/>
      <c r="MR594" s="13"/>
      <c r="MS594" s="13"/>
      <c r="MT594" s="13"/>
      <c r="MU594" s="13"/>
      <c r="MV594" s="13"/>
      <c r="MW594" s="13"/>
      <c r="MX594" s="13"/>
      <c r="MY594" s="13"/>
      <c r="MZ594" s="13"/>
      <c r="NA594" s="13"/>
      <c r="NB594" s="13"/>
      <c r="NC594" s="13"/>
      <c r="ND594" s="13"/>
      <c r="NE594" s="13"/>
      <c r="NF594" s="13"/>
      <c r="NG594" s="13"/>
      <c r="NH594" s="13"/>
      <c r="NI594" s="13"/>
      <c r="NJ594" s="13"/>
      <c r="NK594" s="13"/>
      <c r="NL594" s="13"/>
      <c r="NM594" s="13"/>
      <c r="NN594" s="13"/>
      <c r="NO594" s="13"/>
      <c r="NP594" s="13"/>
      <c r="NQ594" s="13"/>
      <c r="NR594" s="13"/>
      <c r="NS594" s="13"/>
      <c r="NT594" s="13"/>
      <c r="NU594" s="13"/>
      <c r="NV594" s="13"/>
      <c r="NW594" s="13"/>
      <c r="NX594" s="13"/>
      <c r="NY594" s="13"/>
      <c r="NZ594" s="13"/>
      <c r="OA594" s="13"/>
      <c r="OB594" s="13"/>
      <c r="OC594" s="13"/>
      <c r="OD594" s="13"/>
      <c r="OE594" s="13"/>
      <c r="OF594" s="13"/>
      <c r="OG594" s="13"/>
      <c r="OH594" s="13"/>
      <c r="OI594" s="13"/>
      <c r="OJ594" s="13"/>
      <c r="OK594" s="13"/>
      <c r="OL594" s="13"/>
      <c r="OM594" s="13"/>
      <c r="ON594" s="13"/>
      <c r="OO594" s="13"/>
      <c r="OP594" s="13"/>
      <c r="OQ594" s="13"/>
      <c r="OR594" s="13"/>
      <c r="OS594" s="13"/>
      <c r="OT594" s="13"/>
      <c r="OU594" s="13"/>
      <c r="OV594" s="13"/>
      <c r="OW594" s="13"/>
      <c r="OX594" s="13"/>
      <c r="OY594" s="13"/>
      <c r="OZ594" s="13"/>
      <c r="PA594" s="13"/>
      <c r="PB594" s="13"/>
      <c r="PC594" s="13"/>
      <c r="PD594" s="13"/>
      <c r="PE594" s="13"/>
      <c r="PF594" s="13"/>
      <c r="PG594" s="13"/>
      <c r="PH594" s="13"/>
      <c r="PI594" s="13"/>
      <c r="PJ594" s="13"/>
      <c r="PK594" s="13"/>
      <c r="PL594" s="13"/>
      <c r="PM594" s="13"/>
      <c r="PN594" s="13"/>
      <c r="PO594" s="13"/>
      <c r="PP594" s="13"/>
      <c r="PQ594" s="13"/>
      <c r="PR594" s="13"/>
      <c r="PS594" s="13"/>
      <c r="PT594" s="13"/>
      <c r="PU594" s="13"/>
      <c r="PV594" s="13"/>
      <c r="PW594" s="13"/>
      <c r="PX594" s="13"/>
      <c r="PY594" s="13"/>
      <c r="PZ594" s="13"/>
      <c r="QA594" s="13"/>
      <c r="QB594" s="13"/>
      <c r="QC594" s="13"/>
      <c r="QD594" s="13"/>
      <c r="QE594" s="13"/>
      <c r="QF594" s="13"/>
      <c r="QG594" s="13"/>
      <c r="QH594" s="13"/>
      <c r="QI594" s="13"/>
      <c r="QJ594" s="13"/>
      <c r="QK594" s="13"/>
      <c r="QL594" s="13"/>
      <c r="QM594" s="13"/>
      <c r="QN594" s="13"/>
      <c r="QO594" s="13"/>
      <c r="QP594" s="13"/>
      <c r="QQ594" s="13"/>
      <c r="QR594" s="13"/>
      <c r="QS594" s="13"/>
      <c r="QT594" s="13"/>
      <c r="QU594" s="13"/>
      <c r="QV594" s="13"/>
      <c r="QW594" s="13"/>
      <c r="QX594" s="13"/>
      <c r="QY594" s="13"/>
      <c r="QZ594" s="13"/>
      <c r="RA594" s="13"/>
      <c r="RB594" s="13"/>
      <c r="RC594" s="13"/>
      <c r="RD594" s="13"/>
      <c r="RE594" s="13"/>
      <c r="RF594" s="13"/>
      <c r="RG594" s="13"/>
      <c r="RH594" s="13"/>
      <c r="RI594" s="13"/>
      <c r="RJ594" s="13"/>
      <c r="RK594" s="13"/>
    </row>
    <row r="595" s="6" customFormat="1" ht="13.75" spans="1:479">
      <c r="A595" s="88" t="s">
        <v>12511</v>
      </c>
      <c r="B595" s="88" t="s">
        <v>970</v>
      </c>
      <c r="C595" s="88" t="s">
        <v>5067</v>
      </c>
      <c r="D595" s="89" t="s">
        <v>494</v>
      </c>
      <c r="E595" s="135">
        <v>12</v>
      </c>
      <c r="F595" s="135">
        <v>50</v>
      </c>
      <c r="G595" s="90">
        <f t="shared" si="9"/>
        <v>600</v>
      </c>
      <c r="H595" s="91"/>
      <c r="I595" s="92"/>
      <c r="J595" s="92"/>
      <c r="K595" s="92"/>
      <c r="L595" s="92"/>
      <c r="M595" s="93"/>
      <c r="N595" s="94"/>
      <c r="O595" s="95"/>
      <c r="P595" s="95"/>
      <c r="Q595" s="95"/>
      <c r="R595" s="97"/>
      <c r="S595" s="94"/>
      <c r="T595" s="95"/>
      <c r="U595" s="94"/>
      <c r="V595" s="94"/>
      <c r="W595" s="94"/>
      <c r="X595" s="94"/>
      <c r="Y595" s="91"/>
      <c r="Z595" s="113"/>
      <c r="AA595" s="113">
        <v>60</v>
      </c>
      <c r="AB595" s="92">
        <v>60</v>
      </c>
      <c r="AC595" s="92">
        <v>60</v>
      </c>
      <c r="AD595" s="93"/>
      <c r="AE595" s="91"/>
      <c r="AF595" s="91"/>
      <c r="AG595" s="167"/>
      <c r="AH595" s="167"/>
      <c r="AI595" s="167"/>
      <c r="AJ595" s="167"/>
      <c r="AK595" s="167"/>
      <c r="AL595" s="91"/>
      <c r="AM595" s="113"/>
      <c r="AN595" s="113"/>
      <c r="AO595" s="92"/>
      <c r="AP595" s="92"/>
      <c r="AQ595" s="93"/>
      <c r="AR595" s="91"/>
      <c r="AS595" s="113"/>
      <c r="AT595" s="113"/>
      <c r="AU595" s="113"/>
      <c r="AV595" s="92"/>
      <c r="AW595" s="92"/>
      <c r="AX595" s="93"/>
      <c r="AY595" s="97"/>
      <c r="AZ595" s="97"/>
      <c r="BA595" s="97"/>
      <c r="BB595" s="97"/>
      <c r="BC595" s="98" t="s">
        <v>12350</v>
      </c>
      <c r="BD595" s="98" t="s">
        <v>12300</v>
      </c>
      <c r="BE595" s="98" t="s">
        <v>12275</v>
      </c>
      <c r="BF595" s="100"/>
      <c r="BG595" s="103"/>
      <c r="BH595" s="103"/>
      <c r="BI595" s="103"/>
      <c r="BJ595" s="98">
        <v>2</v>
      </c>
      <c r="BK595" s="112" t="s">
        <v>1511</v>
      </c>
      <c r="BL595" s="102"/>
      <c r="BM595" s="98"/>
      <c r="BN595" s="98"/>
      <c r="BO595" s="13"/>
      <c r="BP595" s="13"/>
      <c r="BQ595" s="13"/>
      <c r="BR595" s="13"/>
      <c r="BS595" s="13"/>
      <c r="BT595" s="99"/>
      <c r="BU595" s="99"/>
      <c r="BV595" s="99"/>
      <c r="BW595" s="99"/>
      <c r="BX595" s="99"/>
      <c r="BY595" s="13"/>
      <c r="BZ595" s="13"/>
      <c r="CA595" s="13"/>
      <c r="CB595" s="13" t="s">
        <v>1511</v>
      </c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3"/>
      <c r="FD595" s="13"/>
      <c r="FE595" s="13"/>
      <c r="FF595" s="13"/>
      <c r="FG595" s="13"/>
      <c r="FH595" s="13"/>
      <c r="FI595" s="13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  <c r="FT595" s="13"/>
      <c r="FU595" s="13"/>
      <c r="FV595" s="13"/>
      <c r="FW595" s="13"/>
      <c r="FX595" s="13"/>
      <c r="FY595" s="13"/>
      <c r="FZ595" s="13"/>
      <c r="GA595" s="13"/>
      <c r="GB595" s="13"/>
      <c r="GC595" s="13"/>
      <c r="GD595" s="13"/>
      <c r="GE595" s="13"/>
      <c r="GF595" s="13"/>
      <c r="GG595" s="13"/>
      <c r="GH595" s="13"/>
      <c r="GI595" s="13"/>
      <c r="GJ595" s="13"/>
      <c r="GK595" s="13"/>
      <c r="GL595" s="13"/>
      <c r="GM595" s="13"/>
      <c r="GN595" s="13"/>
      <c r="GO595" s="13"/>
      <c r="GP595" s="13"/>
      <c r="GQ595" s="13"/>
      <c r="GR595" s="13"/>
      <c r="GS595" s="13"/>
      <c r="GT595" s="13"/>
      <c r="GU595" s="13"/>
      <c r="GV595" s="13"/>
      <c r="GW595" s="13"/>
      <c r="GX595" s="13"/>
      <c r="GY595" s="13"/>
      <c r="GZ595" s="13"/>
      <c r="HA595" s="13"/>
      <c r="HB595" s="13"/>
      <c r="HC595" s="13"/>
      <c r="HD595" s="13"/>
      <c r="HE595" s="13"/>
      <c r="HF595" s="13"/>
      <c r="HG595" s="13"/>
      <c r="HH595" s="13"/>
      <c r="HI595" s="13"/>
      <c r="HJ595" s="13"/>
      <c r="HK595" s="13"/>
      <c r="HL595" s="13"/>
      <c r="HM595" s="13"/>
      <c r="HN595" s="13"/>
      <c r="HO595" s="13"/>
      <c r="HP595" s="13"/>
      <c r="HQ595" s="13"/>
      <c r="HR595" s="13"/>
      <c r="HS595" s="13"/>
      <c r="HT595" s="13"/>
      <c r="HU595" s="13"/>
      <c r="HV595" s="13"/>
      <c r="HW595" s="13"/>
      <c r="HX595" s="13"/>
      <c r="HY595" s="13"/>
      <c r="HZ595" s="13"/>
      <c r="IA595" s="13"/>
      <c r="IB595" s="13"/>
      <c r="IC595" s="13"/>
      <c r="ID595" s="13"/>
      <c r="IE595" s="13"/>
      <c r="IF595" s="13"/>
      <c r="IG595" s="13"/>
      <c r="IH595" s="13"/>
      <c r="II595" s="13"/>
      <c r="IJ595" s="13"/>
      <c r="IK595" s="13"/>
      <c r="IL595" s="13"/>
      <c r="IM595" s="13"/>
      <c r="IN595" s="13"/>
      <c r="IO595" s="13"/>
      <c r="IP595" s="13"/>
      <c r="IQ595" s="13"/>
      <c r="IR595" s="13"/>
      <c r="IS595" s="13"/>
      <c r="IT595" s="13"/>
      <c r="IU595" s="13"/>
      <c r="IV595" s="13"/>
      <c r="IW595" s="13"/>
      <c r="IX595" s="13"/>
      <c r="IY595" s="13"/>
      <c r="IZ595" s="13"/>
      <c r="JA595" s="13"/>
      <c r="JB595" s="13"/>
      <c r="JC595" s="13"/>
      <c r="JD595" s="13"/>
      <c r="JE595" s="13"/>
      <c r="JF595" s="13"/>
      <c r="JG595" s="13"/>
      <c r="JH595" s="13"/>
      <c r="JI595" s="13"/>
      <c r="JJ595" s="13"/>
      <c r="JK595" s="13"/>
      <c r="JL595" s="13"/>
      <c r="JM595" s="13"/>
      <c r="JN595" s="13"/>
      <c r="JO595" s="13"/>
      <c r="JP595" s="13"/>
      <c r="JQ595" s="13"/>
      <c r="JR595" s="13"/>
      <c r="JS595" s="13"/>
      <c r="JT595" s="13"/>
      <c r="JU595" s="13"/>
      <c r="JV595" s="13"/>
      <c r="JW595" s="13"/>
      <c r="JX595" s="13"/>
      <c r="JY595" s="13"/>
      <c r="JZ595" s="13"/>
      <c r="KA595" s="13"/>
      <c r="KB595" s="13"/>
      <c r="KC595" s="13"/>
      <c r="KD595" s="13"/>
      <c r="KE595" s="13"/>
      <c r="KF595" s="13"/>
      <c r="KG595" s="13"/>
      <c r="KH595" s="13"/>
      <c r="KI595" s="13"/>
      <c r="KJ595" s="13"/>
      <c r="KK595" s="13"/>
      <c r="KL595" s="13"/>
      <c r="KM595" s="13"/>
      <c r="KN595" s="13"/>
      <c r="KO595" s="13"/>
      <c r="KP595" s="13"/>
      <c r="KQ595" s="13"/>
      <c r="KR595" s="13"/>
      <c r="KS595" s="13"/>
      <c r="KT595" s="13"/>
      <c r="KU595" s="13"/>
      <c r="KV595" s="13"/>
      <c r="KW595" s="13"/>
      <c r="KX595" s="13"/>
      <c r="KY595" s="13"/>
      <c r="KZ595" s="13"/>
      <c r="LA595" s="13"/>
      <c r="LB595" s="13"/>
      <c r="LC595" s="13"/>
      <c r="LD595" s="13"/>
      <c r="LE595" s="13"/>
      <c r="LF595" s="13"/>
      <c r="LG595" s="13"/>
      <c r="LH595" s="13"/>
      <c r="LI595" s="13"/>
      <c r="LJ595" s="13"/>
      <c r="LK595" s="13"/>
      <c r="LL595" s="13"/>
      <c r="LM595" s="13"/>
      <c r="LN595" s="13"/>
      <c r="LO595" s="13"/>
      <c r="LP595" s="13"/>
      <c r="LQ595" s="13"/>
      <c r="LR595" s="13"/>
      <c r="LS595" s="13"/>
      <c r="LT595" s="13"/>
      <c r="LU595" s="13"/>
      <c r="LV595" s="13"/>
      <c r="LW595" s="13"/>
      <c r="LX595" s="13"/>
      <c r="LY595" s="13"/>
      <c r="LZ595" s="13"/>
      <c r="MA595" s="13"/>
      <c r="MB595" s="13"/>
      <c r="MC595" s="13"/>
      <c r="MD595" s="13"/>
      <c r="ME595" s="13"/>
      <c r="MF595" s="13"/>
      <c r="MG595" s="13"/>
      <c r="MH595" s="13"/>
      <c r="MI595" s="13"/>
      <c r="MJ595" s="13"/>
      <c r="MK595" s="13"/>
      <c r="ML595" s="13"/>
      <c r="MM595" s="13"/>
      <c r="MN595" s="13"/>
      <c r="MO595" s="13"/>
      <c r="MP595" s="13"/>
      <c r="MQ595" s="13"/>
      <c r="MR595" s="13"/>
      <c r="MS595" s="13"/>
      <c r="MT595" s="13"/>
      <c r="MU595" s="13"/>
      <c r="MV595" s="13"/>
      <c r="MW595" s="13"/>
      <c r="MX595" s="13"/>
      <c r="MY595" s="13"/>
      <c r="MZ595" s="13"/>
      <c r="NA595" s="13"/>
      <c r="NB595" s="13"/>
      <c r="NC595" s="13"/>
      <c r="ND595" s="13"/>
      <c r="NE595" s="13"/>
      <c r="NF595" s="13"/>
      <c r="NG595" s="13"/>
      <c r="NH595" s="13"/>
      <c r="NI595" s="13"/>
      <c r="NJ595" s="13"/>
      <c r="NK595" s="13"/>
      <c r="NL595" s="13"/>
      <c r="NM595" s="13"/>
      <c r="NN595" s="13"/>
      <c r="NO595" s="13"/>
      <c r="NP595" s="13"/>
      <c r="NQ595" s="13"/>
      <c r="NR595" s="13"/>
      <c r="NS595" s="13"/>
      <c r="NT595" s="13"/>
      <c r="NU595" s="13"/>
      <c r="NV595" s="13"/>
      <c r="NW595" s="13"/>
      <c r="NX595" s="13"/>
      <c r="NY595" s="13"/>
      <c r="NZ595" s="13"/>
      <c r="OA595" s="13"/>
      <c r="OB595" s="13"/>
      <c r="OC595" s="13"/>
      <c r="OD595" s="13"/>
      <c r="OE595" s="13"/>
      <c r="OF595" s="13"/>
      <c r="OG595" s="13"/>
      <c r="OH595" s="13"/>
      <c r="OI595" s="13"/>
      <c r="OJ595" s="13"/>
      <c r="OK595" s="13"/>
      <c r="OL595" s="13"/>
      <c r="OM595" s="13"/>
      <c r="ON595" s="13"/>
      <c r="OO595" s="13"/>
      <c r="OP595" s="13"/>
      <c r="OQ595" s="13"/>
      <c r="OR595" s="13"/>
      <c r="OS595" s="13"/>
      <c r="OT595" s="13"/>
      <c r="OU595" s="13"/>
      <c r="OV595" s="13"/>
      <c r="OW595" s="13"/>
      <c r="OX595" s="13"/>
      <c r="OY595" s="13"/>
      <c r="OZ595" s="13"/>
      <c r="PA595" s="13"/>
      <c r="PB595" s="13"/>
      <c r="PC595" s="13"/>
      <c r="PD595" s="13"/>
      <c r="PE595" s="13"/>
      <c r="PF595" s="13"/>
      <c r="PG595" s="13"/>
      <c r="PH595" s="13"/>
      <c r="PI595" s="13"/>
      <c r="PJ595" s="13"/>
      <c r="PK595" s="13"/>
      <c r="PL595" s="13"/>
      <c r="PM595" s="13"/>
      <c r="PN595" s="13"/>
      <c r="PO595" s="13"/>
      <c r="PP595" s="13"/>
      <c r="PQ595" s="13"/>
      <c r="PR595" s="13"/>
      <c r="PS595" s="13"/>
      <c r="PT595" s="13"/>
      <c r="PU595" s="13"/>
      <c r="PV595" s="13"/>
      <c r="PW595" s="13"/>
      <c r="PX595" s="13"/>
      <c r="PY595" s="13"/>
      <c r="PZ595" s="13"/>
      <c r="QA595" s="13"/>
      <c r="QB595" s="13"/>
      <c r="QC595" s="13"/>
      <c r="QD595" s="13"/>
      <c r="QE595" s="13"/>
      <c r="QF595" s="13"/>
      <c r="QG595" s="13"/>
      <c r="QH595" s="13"/>
      <c r="QI595" s="13"/>
      <c r="QJ595" s="13"/>
      <c r="QK595" s="13"/>
      <c r="QL595" s="13"/>
      <c r="QM595" s="13"/>
      <c r="QN595" s="13"/>
      <c r="QO595" s="13"/>
      <c r="QP595" s="13"/>
      <c r="QQ595" s="13"/>
      <c r="QR595" s="13"/>
      <c r="QS595" s="13"/>
      <c r="QT595" s="13"/>
      <c r="QU595" s="13"/>
      <c r="QV595" s="13"/>
      <c r="QW595" s="13"/>
      <c r="QX595" s="13"/>
      <c r="QY595" s="13"/>
      <c r="QZ595" s="13"/>
      <c r="RA595" s="13"/>
      <c r="RB595" s="13"/>
      <c r="RC595" s="13"/>
      <c r="RD595" s="13"/>
      <c r="RE595" s="13"/>
      <c r="RF595" s="13"/>
      <c r="RG595" s="13"/>
      <c r="RH595" s="13"/>
      <c r="RI595" s="13"/>
      <c r="RJ595" s="13"/>
      <c r="RK595" s="13"/>
    </row>
    <row r="596" s="6" customFormat="1" ht="13.75" spans="1:479">
      <c r="A596" s="284" t="s">
        <v>12512</v>
      </c>
      <c r="B596" s="285" t="s">
        <v>2475</v>
      </c>
      <c r="C596" s="285" t="s">
        <v>2474</v>
      </c>
      <c r="D596" s="286" t="s">
        <v>12266</v>
      </c>
      <c r="E596" s="287">
        <v>8</v>
      </c>
      <c r="F596" s="287">
        <v>92</v>
      </c>
      <c r="G596" s="288">
        <f t="shared" si="9"/>
        <v>736</v>
      </c>
      <c r="H596" s="145"/>
      <c r="I596" s="153"/>
      <c r="J596" s="153"/>
      <c r="K596" s="153"/>
      <c r="L596" s="153"/>
      <c r="M596" s="146"/>
      <c r="N596" s="145"/>
      <c r="O596" s="153"/>
      <c r="P596" s="153"/>
      <c r="Q596" s="153"/>
      <c r="R596" s="146"/>
      <c r="S596" s="145"/>
      <c r="T596" s="153"/>
      <c r="U596" s="145"/>
      <c r="V596" s="145"/>
      <c r="W596" s="145"/>
      <c r="X596" s="145"/>
      <c r="Y596" s="289"/>
      <c r="Z596" s="290"/>
      <c r="AA596" s="290"/>
      <c r="AB596" s="291"/>
      <c r="AC596" s="291"/>
      <c r="AD596" s="292"/>
      <c r="AE596" s="145"/>
      <c r="AF596" s="145"/>
      <c r="AG596" s="145"/>
      <c r="AH596" s="145"/>
      <c r="AI596" s="145"/>
      <c r="AJ596" s="145"/>
      <c r="AK596" s="145"/>
      <c r="AL596" s="139"/>
      <c r="AM596" s="144"/>
      <c r="AN596" s="144"/>
      <c r="AO596" s="140"/>
      <c r="AP596" s="140"/>
      <c r="AQ596" s="141"/>
      <c r="AR596" s="145"/>
      <c r="AS596" s="152"/>
      <c r="AT596" s="152"/>
      <c r="AU596" s="152"/>
      <c r="AV596" s="153"/>
      <c r="AW596" s="153"/>
      <c r="AX596" s="146"/>
      <c r="AY596" s="146"/>
      <c r="AZ596" s="146"/>
      <c r="BA596" s="146"/>
      <c r="BB596" s="146"/>
      <c r="BC596" s="147" t="s">
        <v>1366</v>
      </c>
      <c r="BD596" s="147" t="s">
        <v>1366</v>
      </c>
      <c r="BE596" s="147" t="s">
        <v>12298</v>
      </c>
      <c r="BF596" s="148"/>
      <c r="BG596" s="149"/>
      <c r="BH596" s="149"/>
      <c r="BI596" s="149"/>
      <c r="BJ596" s="147"/>
      <c r="BK596" s="150" t="s">
        <v>1511</v>
      </c>
      <c r="BL596" s="151"/>
      <c r="BM596" s="147"/>
      <c r="BN596" s="147"/>
      <c r="BO596" s="5"/>
      <c r="BP596" s="5"/>
      <c r="BQ596" s="5"/>
      <c r="BR596" s="5"/>
      <c r="BS596" s="5"/>
      <c r="BT596" s="147"/>
      <c r="BU596" s="147"/>
      <c r="BV596" s="147"/>
      <c r="BW596" s="147"/>
      <c r="BX596" s="147"/>
      <c r="BY596" s="5"/>
      <c r="BZ596" s="5"/>
      <c r="CA596" s="5"/>
      <c r="CB596" s="5" t="s">
        <v>1511</v>
      </c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  <c r="HJ596" s="5"/>
      <c r="HK596" s="5"/>
      <c r="HL596" s="5"/>
      <c r="HM596" s="5"/>
      <c r="HN596" s="5"/>
      <c r="HO596" s="5"/>
      <c r="HP596" s="5"/>
      <c r="HQ596" s="5"/>
      <c r="HR596" s="5"/>
      <c r="HS596" s="5"/>
      <c r="HT596" s="5"/>
      <c r="HU596" s="5"/>
      <c r="HV596" s="5"/>
      <c r="HW596" s="5"/>
      <c r="HX596" s="5"/>
      <c r="HY596" s="5"/>
      <c r="HZ596" s="5"/>
      <c r="IA596" s="5"/>
      <c r="IB596" s="5"/>
      <c r="IC596" s="5"/>
      <c r="ID596" s="5"/>
      <c r="IE596" s="5"/>
      <c r="IF596" s="5"/>
      <c r="IG596" s="5"/>
      <c r="IH596" s="5"/>
      <c r="II596" s="5"/>
      <c r="IJ596" s="5"/>
      <c r="IK596" s="5"/>
      <c r="IL596" s="5"/>
      <c r="IM596" s="5"/>
      <c r="IN596" s="5"/>
      <c r="IO596" s="5"/>
      <c r="IP596" s="5"/>
      <c r="IQ596" s="5"/>
      <c r="IR596" s="5"/>
      <c r="IS596" s="5"/>
      <c r="IT596" s="5"/>
      <c r="IU596" s="5"/>
      <c r="IV596" s="5"/>
      <c r="IW596" s="5"/>
      <c r="IX596" s="5"/>
      <c r="IY596" s="5"/>
      <c r="IZ596" s="5"/>
      <c r="JA596" s="5"/>
      <c r="JB596" s="5"/>
      <c r="JC596" s="5"/>
      <c r="JD596" s="5"/>
      <c r="JE596" s="5"/>
      <c r="JF596" s="5"/>
      <c r="JG596" s="5"/>
      <c r="JH596" s="5"/>
      <c r="JI596" s="5"/>
      <c r="JJ596" s="5"/>
      <c r="JK596" s="5"/>
      <c r="JL596" s="5"/>
      <c r="JM596" s="5"/>
      <c r="JN596" s="5"/>
      <c r="JO596" s="5"/>
      <c r="JP596" s="5"/>
      <c r="JQ596" s="5"/>
      <c r="JR596" s="5"/>
      <c r="JS596" s="5"/>
      <c r="JT596" s="5"/>
      <c r="JU596" s="5"/>
      <c r="JV596" s="5"/>
      <c r="JW596" s="5"/>
      <c r="JX596" s="5"/>
      <c r="JY596" s="5"/>
      <c r="JZ596" s="5"/>
      <c r="KA596" s="5"/>
      <c r="KB596" s="5"/>
      <c r="KC596" s="5"/>
      <c r="KD596" s="5"/>
      <c r="KE596" s="5"/>
      <c r="KF596" s="5"/>
      <c r="KG596" s="5"/>
      <c r="KH596" s="5"/>
      <c r="KI596" s="5"/>
      <c r="KJ596" s="5"/>
      <c r="KK596" s="5"/>
      <c r="KL596" s="5"/>
      <c r="KM596" s="5"/>
      <c r="KN596" s="5"/>
      <c r="KO596" s="5"/>
      <c r="KP596" s="5"/>
      <c r="KQ596" s="5"/>
      <c r="KR596" s="5"/>
      <c r="KS596" s="5"/>
      <c r="KT596" s="5"/>
      <c r="KU596" s="5"/>
      <c r="KV596" s="5"/>
      <c r="KW596" s="5"/>
      <c r="KX596" s="5"/>
      <c r="KY596" s="5"/>
      <c r="KZ596" s="5"/>
      <c r="LA596" s="5"/>
      <c r="LB596" s="5"/>
      <c r="LC596" s="5"/>
      <c r="LD596" s="5"/>
      <c r="LE596" s="5"/>
      <c r="LF596" s="5"/>
      <c r="LG596" s="5"/>
      <c r="LH596" s="5"/>
      <c r="LI596" s="5"/>
      <c r="LJ596" s="5"/>
      <c r="LK596" s="5"/>
      <c r="LL596" s="5"/>
      <c r="LM596" s="5"/>
      <c r="LN596" s="5"/>
      <c r="LO596" s="5"/>
      <c r="LP596" s="5"/>
      <c r="LQ596" s="5"/>
      <c r="LR596" s="5"/>
      <c r="LS596" s="5"/>
      <c r="LT596" s="5"/>
      <c r="LU596" s="5"/>
      <c r="LV596" s="5"/>
      <c r="LW596" s="5"/>
      <c r="LX596" s="5"/>
      <c r="LY596" s="5"/>
      <c r="LZ596" s="5"/>
      <c r="MA596" s="5"/>
      <c r="MB596" s="5"/>
      <c r="MC596" s="5"/>
      <c r="MD596" s="5"/>
      <c r="ME596" s="5"/>
      <c r="MF596" s="5"/>
      <c r="MG596" s="5"/>
      <c r="MH596" s="5"/>
      <c r="MI596" s="5"/>
      <c r="MJ596" s="5"/>
      <c r="MK596" s="5"/>
      <c r="ML596" s="5"/>
      <c r="MM596" s="5"/>
      <c r="MN596" s="5"/>
      <c r="MO596" s="5"/>
      <c r="MP596" s="5"/>
      <c r="MQ596" s="5"/>
      <c r="MR596" s="5"/>
      <c r="MS596" s="5"/>
      <c r="MT596" s="5"/>
      <c r="MU596" s="5"/>
      <c r="MV596" s="5"/>
      <c r="MW596" s="5"/>
      <c r="MX596" s="5"/>
      <c r="MY596" s="5"/>
      <c r="MZ596" s="5"/>
      <c r="NA596" s="5"/>
      <c r="NB596" s="5"/>
      <c r="NC596" s="5"/>
      <c r="ND596" s="5"/>
      <c r="NE596" s="5"/>
      <c r="NF596" s="5"/>
      <c r="NG596" s="5"/>
      <c r="NH596" s="5"/>
      <c r="NI596" s="5"/>
      <c r="NJ596" s="5"/>
      <c r="NK596" s="5"/>
      <c r="NL596" s="5"/>
      <c r="NM596" s="5"/>
      <c r="NN596" s="5"/>
      <c r="NO596" s="5"/>
      <c r="NP596" s="5"/>
      <c r="NQ596" s="5"/>
      <c r="NR596" s="5"/>
      <c r="NS596" s="5"/>
      <c r="NT596" s="5"/>
      <c r="NU596" s="5"/>
      <c r="NV596" s="5"/>
      <c r="NW596" s="5"/>
      <c r="NX596" s="5"/>
      <c r="NY596" s="5"/>
      <c r="NZ596" s="5"/>
      <c r="OA596" s="5"/>
      <c r="OB596" s="5"/>
      <c r="OC596" s="5"/>
      <c r="OD596" s="5"/>
      <c r="OE596" s="5"/>
      <c r="OF596" s="5"/>
      <c r="OG596" s="5"/>
      <c r="OH596" s="5"/>
      <c r="OI596" s="5"/>
      <c r="OJ596" s="5"/>
      <c r="OK596" s="5"/>
      <c r="OL596" s="5"/>
      <c r="OM596" s="5"/>
      <c r="ON596" s="5"/>
      <c r="OO596" s="5"/>
      <c r="OP596" s="5"/>
      <c r="OQ596" s="5"/>
      <c r="OR596" s="5"/>
      <c r="OS596" s="5"/>
      <c r="OT596" s="5"/>
      <c r="OU596" s="5"/>
      <c r="OV596" s="5"/>
      <c r="OW596" s="5"/>
      <c r="OX596" s="5"/>
      <c r="OY596" s="5"/>
      <c r="OZ596" s="5"/>
      <c r="PA596" s="5"/>
      <c r="PB596" s="5"/>
      <c r="PC596" s="5"/>
      <c r="PD596" s="5"/>
      <c r="PE596" s="5"/>
      <c r="PF596" s="5"/>
      <c r="PG596" s="5"/>
      <c r="PH596" s="5"/>
      <c r="PI596" s="5"/>
      <c r="PJ596" s="5"/>
      <c r="PK596" s="5"/>
      <c r="PL596" s="5"/>
      <c r="PM596" s="5"/>
      <c r="PN596" s="5"/>
      <c r="PO596" s="5"/>
      <c r="PP596" s="5"/>
      <c r="PQ596" s="5"/>
      <c r="PR596" s="5"/>
      <c r="PS596" s="5"/>
      <c r="PT596" s="5"/>
      <c r="PU596" s="5"/>
      <c r="PV596" s="5"/>
      <c r="PW596" s="5"/>
      <c r="PX596" s="5"/>
      <c r="PY596" s="5"/>
      <c r="PZ596" s="5"/>
      <c r="QA596" s="5"/>
      <c r="QB596" s="5"/>
      <c r="QC596" s="5"/>
      <c r="QD596" s="5"/>
      <c r="QE596" s="5"/>
      <c r="QF596" s="5"/>
      <c r="QG596" s="5"/>
      <c r="QH596" s="5"/>
      <c r="QI596" s="5"/>
      <c r="QJ596" s="5"/>
      <c r="QK596" s="5"/>
      <c r="QL596" s="5"/>
      <c r="QM596" s="5"/>
      <c r="QN596" s="5"/>
      <c r="QO596" s="5"/>
      <c r="QP596" s="5"/>
      <c r="QQ596" s="5"/>
      <c r="QR596" s="5"/>
      <c r="QS596" s="5"/>
      <c r="QT596" s="5"/>
      <c r="QU596" s="5"/>
      <c r="QV596" s="5"/>
      <c r="QW596" s="5"/>
      <c r="QX596" s="5"/>
      <c r="QY596" s="5"/>
      <c r="QZ596" s="5"/>
      <c r="RA596" s="5"/>
      <c r="RB596" s="5"/>
      <c r="RC596" s="5"/>
      <c r="RD596" s="5"/>
      <c r="RE596" s="5"/>
      <c r="RF596" s="5"/>
      <c r="RG596" s="5"/>
      <c r="RH596" s="5"/>
      <c r="RI596" s="5"/>
      <c r="RJ596" s="5"/>
      <c r="RK596" s="5"/>
    </row>
    <row r="597" s="6" customFormat="1" ht="13.75" spans="1:479">
      <c r="A597" s="284" t="s">
        <v>12512</v>
      </c>
      <c r="B597" s="285" t="s">
        <v>2475</v>
      </c>
      <c r="C597" s="285" t="s">
        <v>2474</v>
      </c>
      <c r="D597" s="286" t="s">
        <v>494</v>
      </c>
      <c r="E597" s="287">
        <v>8</v>
      </c>
      <c r="F597" s="287">
        <v>41</v>
      </c>
      <c r="G597" s="288">
        <f t="shared" si="9"/>
        <v>328</v>
      </c>
      <c r="H597" s="145"/>
      <c r="I597" s="153"/>
      <c r="J597" s="153"/>
      <c r="K597" s="153"/>
      <c r="L597" s="153"/>
      <c r="M597" s="146"/>
      <c r="N597" s="145"/>
      <c r="O597" s="153"/>
      <c r="P597" s="153"/>
      <c r="Q597" s="153"/>
      <c r="R597" s="146"/>
      <c r="S597" s="145"/>
      <c r="T597" s="153"/>
      <c r="U597" s="145"/>
      <c r="V597" s="145"/>
      <c r="W597" s="145"/>
      <c r="X597" s="145"/>
      <c r="Y597" s="289"/>
      <c r="Z597" s="290"/>
      <c r="AA597" s="290"/>
      <c r="AB597" s="291"/>
      <c r="AC597" s="291"/>
      <c r="AD597" s="292"/>
      <c r="AE597" s="145"/>
      <c r="AF597" s="145"/>
      <c r="AG597" s="145"/>
      <c r="AH597" s="145"/>
      <c r="AI597" s="145"/>
      <c r="AJ597" s="145"/>
      <c r="AK597" s="145"/>
      <c r="AL597" s="139"/>
      <c r="AM597" s="144"/>
      <c r="AN597" s="144"/>
      <c r="AO597" s="140"/>
      <c r="AP597" s="140"/>
      <c r="AQ597" s="141"/>
      <c r="AR597" s="145"/>
      <c r="AS597" s="152"/>
      <c r="AT597" s="152"/>
      <c r="AU597" s="152"/>
      <c r="AV597" s="153"/>
      <c r="AW597" s="153"/>
      <c r="AX597" s="146"/>
      <c r="AY597" s="146"/>
      <c r="AZ597" s="146"/>
      <c r="BA597" s="146"/>
      <c r="BB597" s="146"/>
      <c r="BC597" s="147" t="s">
        <v>12362</v>
      </c>
      <c r="BD597" s="147" t="s">
        <v>12362</v>
      </c>
      <c r="BE597" s="147" t="s">
        <v>12301</v>
      </c>
      <c r="BF597" s="148"/>
      <c r="BG597" s="149"/>
      <c r="BH597" s="149"/>
      <c r="BI597" s="149"/>
      <c r="BJ597" s="147"/>
      <c r="BK597" s="150" t="s">
        <v>1511</v>
      </c>
      <c r="BL597" s="151"/>
      <c r="BM597" s="147"/>
      <c r="BN597" s="147"/>
      <c r="BO597" s="5"/>
      <c r="BP597" s="5"/>
      <c r="BQ597" s="5"/>
      <c r="BR597" s="5"/>
      <c r="BS597" s="5"/>
      <c r="BT597" s="147"/>
      <c r="BU597" s="147"/>
      <c r="BV597" s="147"/>
      <c r="BW597" s="147"/>
      <c r="BX597" s="147"/>
      <c r="BY597" s="5"/>
      <c r="BZ597" s="5"/>
      <c r="CA597" s="5"/>
      <c r="CB597" s="5" t="s">
        <v>1511</v>
      </c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  <c r="HQ597" s="5"/>
      <c r="HR597" s="5"/>
      <c r="HS597" s="5"/>
      <c r="HT597" s="5"/>
      <c r="HU597" s="5"/>
      <c r="HV597" s="5"/>
      <c r="HW597" s="5"/>
      <c r="HX597" s="5"/>
      <c r="HY597" s="5"/>
      <c r="HZ597" s="5"/>
      <c r="IA597" s="5"/>
      <c r="IB597" s="5"/>
      <c r="IC597" s="5"/>
      <c r="ID597" s="5"/>
      <c r="IE597" s="5"/>
      <c r="IF597" s="5"/>
      <c r="IG597" s="5"/>
      <c r="IH597" s="5"/>
      <c r="II597" s="5"/>
      <c r="IJ597" s="5"/>
      <c r="IK597" s="5"/>
      <c r="IL597" s="5"/>
      <c r="IM597" s="5"/>
      <c r="IN597" s="5"/>
      <c r="IO597" s="5"/>
      <c r="IP597" s="5"/>
      <c r="IQ597" s="5"/>
      <c r="IR597" s="5"/>
      <c r="IS597" s="5"/>
      <c r="IT597" s="5"/>
      <c r="IU597" s="5"/>
      <c r="IV597" s="5"/>
      <c r="IW597" s="5"/>
      <c r="IX597" s="5"/>
      <c r="IY597" s="5"/>
      <c r="IZ597" s="5"/>
      <c r="JA597" s="5"/>
      <c r="JB597" s="5"/>
      <c r="JC597" s="5"/>
      <c r="JD597" s="5"/>
      <c r="JE597" s="5"/>
      <c r="JF597" s="5"/>
      <c r="JG597" s="5"/>
      <c r="JH597" s="5"/>
      <c r="JI597" s="5"/>
      <c r="JJ597" s="5"/>
      <c r="JK597" s="5"/>
      <c r="JL597" s="5"/>
      <c r="JM597" s="5"/>
      <c r="JN597" s="5"/>
      <c r="JO597" s="5"/>
      <c r="JP597" s="5"/>
      <c r="JQ597" s="5"/>
      <c r="JR597" s="5"/>
      <c r="JS597" s="5"/>
      <c r="JT597" s="5"/>
      <c r="JU597" s="5"/>
      <c r="JV597" s="5"/>
      <c r="JW597" s="5"/>
      <c r="JX597" s="5"/>
      <c r="JY597" s="5"/>
      <c r="JZ597" s="5"/>
      <c r="KA597" s="5"/>
      <c r="KB597" s="5"/>
      <c r="KC597" s="5"/>
      <c r="KD597" s="5"/>
      <c r="KE597" s="5"/>
      <c r="KF597" s="5"/>
      <c r="KG597" s="5"/>
      <c r="KH597" s="5"/>
      <c r="KI597" s="5"/>
      <c r="KJ597" s="5"/>
      <c r="KK597" s="5"/>
      <c r="KL597" s="5"/>
      <c r="KM597" s="5"/>
      <c r="KN597" s="5"/>
      <c r="KO597" s="5"/>
      <c r="KP597" s="5"/>
      <c r="KQ597" s="5"/>
      <c r="KR597" s="5"/>
      <c r="KS597" s="5"/>
      <c r="KT597" s="5"/>
      <c r="KU597" s="5"/>
      <c r="KV597" s="5"/>
      <c r="KW597" s="5"/>
      <c r="KX597" s="5"/>
      <c r="KY597" s="5"/>
      <c r="KZ597" s="5"/>
      <c r="LA597" s="5"/>
      <c r="LB597" s="5"/>
      <c r="LC597" s="5"/>
      <c r="LD597" s="5"/>
      <c r="LE597" s="5"/>
      <c r="LF597" s="5"/>
      <c r="LG597" s="5"/>
      <c r="LH597" s="5"/>
      <c r="LI597" s="5"/>
      <c r="LJ597" s="5"/>
      <c r="LK597" s="5"/>
      <c r="LL597" s="5"/>
      <c r="LM597" s="5"/>
      <c r="LN597" s="5"/>
      <c r="LO597" s="5"/>
      <c r="LP597" s="5"/>
      <c r="LQ597" s="5"/>
      <c r="LR597" s="5"/>
      <c r="LS597" s="5"/>
      <c r="LT597" s="5"/>
      <c r="LU597" s="5"/>
      <c r="LV597" s="5"/>
      <c r="LW597" s="5"/>
      <c r="LX597" s="5"/>
      <c r="LY597" s="5"/>
      <c r="LZ597" s="5"/>
      <c r="MA597" s="5"/>
      <c r="MB597" s="5"/>
      <c r="MC597" s="5"/>
      <c r="MD597" s="5"/>
      <c r="ME597" s="5"/>
      <c r="MF597" s="5"/>
      <c r="MG597" s="5"/>
      <c r="MH597" s="5"/>
      <c r="MI597" s="5"/>
      <c r="MJ597" s="5"/>
      <c r="MK597" s="5"/>
      <c r="ML597" s="5"/>
      <c r="MM597" s="5"/>
      <c r="MN597" s="5"/>
      <c r="MO597" s="5"/>
      <c r="MP597" s="5"/>
      <c r="MQ597" s="5"/>
      <c r="MR597" s="5"/>
      <c r="MS597" s="5"/>
      <c r="MT597" s="5"/>
      <c r="MU597" s="5"/>
      <c r="MV597" s="5"/>
      <c r="MW597" s="5"/>
      <c r="MX597" s="5"/>
      <c r="MY597" s="5"/>
      <c r="MZ597" s="5"/>
      <c r="NA597" s="5"/>
      <c r="NB597" s="5"/>
      <c r="NC597" s="5"/>
      <c r="ND597" s="5"/>
      <c r="NE597" s="5"/>
      <c r="NF597" s="5"/>
      <c r="NG597" s="5"/>
      <c r="NH597" s="5"/>
      <c r="NI597" s="5"/>
      <c r="NJ597" s="5"/>
      <c r="NK597" s="5"/>
      <c r="NL597" s="5"/>
      <c r="NM597" s="5"/>
      <c r="NN597" s="5"/>
      <c r="NO597" s="5"/>
      <c r="NP597" s="5"/>
      <c r="NQ597" s="5"/>
      <c r="NR597" s="5"/>
      <c r="NS597" s="5"/>
      <c r="NT597" s="5"/>
      <c r="NU597" s="5"/>
      <c r="NV597" s="5"/>
      <c r="NW597" s="5"/>
      <c r="NX597" s="5"/>
      <c r="NY597" s="5"/>
      <c r="NZ597" s="5"/>
      <c r="OA597" s="5"/>
      <c r="OB597" s="5"/>
      <c r="OC597" s="5"/>
      <c r="OD597" s="5"/>
      <c r="OE597" s="5"/>
      <c r="OF597" s="5"/>
      <c r="OG597" s="5"/>
      <c r="OH597" s="5"/>
      <c r="OI597" s="5"/>
      <c r="OJ597" s="5"/>
      <c r="OK597" s="5"/>
      <c r="OL597" s="5"/>
      <c r="OM597" s="5"/>
      <c r="ON597" s="5"/>
      <c r="OO597" s="5"/>
      <c r="OP597" s="5"/>
      <c r="OQ597" s="5"/>
      <c r="OR597" s="5"/>
      <c r="OS597" s="5"/>
      <c r="OT597" s="5"/>
      <c r="OU597" s="5"/>
      <c r="OV597" s="5"/>
      <c r="OW597" s="5"/>
      <c r="OX597" s="5"/>
      <c r="OY597" s="5"/>
      <c r="OZ597" s="5"/>
      <c r="PA597" s="5"/>
      <c r="PB597" s="5"/>
      <c r="PC597" s="5"/>
      <c r="PD597" s="5"/>
      <c r="PE597" s="5"/>
      <c r="PF597" s="5"/>
      <c r="PG597" s="5"/>
      <c r="PH597" s="5"/>
      <c r="PI597" s="5"/>
      <c r="PJ597" s="5"/>
      <c r="PK597" s="5"/>
      <c r="PL597" s="5"/>
      <c r="PM597" s="5"/>
      <c r="PN597" s="5"/>
      <c r="PO597" s="5"/>
      <c r="PP597" s="5"/>
      <c r="PQ597" s="5"/>
      <c r="PR597" s="5"/>
      <c r="PS597" s="5"/>
      <c r="PT597" s="5"/>
      <c r="PU597" s="5"/>
      <c r="PV597" s="5"/>
      <c r="PW597" s="5"/>
      <c r="PX597" s="5"/>
      <c r="PY597" s="5"/>
      <c r="PZ597" s="5"/>
      <c r="QA597" s="5"/>
      <c r="QB597" s="5"/>
      <c r="QC597" s="5"/>
      <c r="QD597" s="5"/>
      <c r="QE597" s="5"/>
      <c r="QF597" s="5"/>
      <c r="QG597" s="5"/>
      <c r="QH597" s="5"/>
      <c r="QI597" s="5"/>
      <c r="QJ597" s="5"/>
      <c r="QK597" s="5"/>
      <c r="QL597" s="5"/>
      <c r="QM597" s="5"/>
      <c r="QN597" s="5"/>
      <c r="QO597" s="5"/>
      <c r="QP597" s="5"/>
      <c r="QQ597" s="5"/>
      <c r="QR597" s="5"/>
      <c r="QS597" s="5"/>
      <c r="QT597" s="5"/>
      <c r="QU597" s="5"/>
      <c r="QV597" s="5"/>
      <c r="QW597" s="5"/>
      <c r="QX597" s="5"/>
      <c r="QY597" s="5"/>
      <c r="QZ597" s="5"/>
      <c r="RA597" s="5"/>
      <c r="RB597" s="5"/>
      <c r="RC597" s="5"/>
      <c r="RD597" s="5"/>
      <c r="RE597" s="5"/>
      <c r="RF597" s="5"/>
      <c r="RG597" s="5"/>
      <c r="RH597" s="5"/>
      <c r="RI597" s="5"/>
      <c r="RJ597" s="5"/>
      <c r="RK597" s="5"/>
    </row>
    <row r="598" s="6" customFormat="1" ht="13.75" spans="1:479">
      <c r="A598" s="284" t="s">
        <v>12512</v>
      </c>
      <c r="B598" s="285" t="s">
        <v>2475</v>
      </c>
      <c r="C598" s="285" t="s">
        <v>12513</v>
      </c>
      <c r="D598" s="286" t="s">
        <v>12266</v>
      </c>
      <c r="E598" s="287">
        <v>8</v>
      </c>
      <c r="F598" s="287">
        <v>41</v>
      </c>
      <c r="G598" s="288">
        <f t="shared" si="9"/>
        <v>328</v>
      </c>
      <c r="H598" s="145"/>
      <c r="I598" s="153"/>
      <c r="J598" s="153"/>
      <c r="K598" s="153"/>
      <c r="L598" s="153"/>
      <c r="M598" s="146"/>
      <c r="N598" s="145"/>
      <c r="O598" s="153"/>
      <c r="P598" s="153"/>
      <c r="Q598" s="153"/>
      <c r="R598" s="146"/>
      <c r="S598" s="145"/>
      <c r="T598" s="153"/>
      <c r="U598" s="145"/>
      <c r="V598" s="145"/>
      <c r="W598" s="145"/>
      <c r="X598" s="145"/>
      <c r="Y598" s="289"/>
      <c r="Z598" s="290"/>
      <c r="AA598" s="290"/>
      <c r="AB598" s="291"/>
      <c r="AC598" s="291"/>
      <c r="AD598" s="292"/>
      <c r="AE598" s="145"/>
      <c r="AF598" s="145"/>
      <c r="AG598" s="145"/>
      <c r="AH598" s="145"/>
      <c r="AI598" s="145"/>
      <c r="AJ598" s="145"/>
      <c r="AK598" s="145"/>
      <c r="AL598" s="139"/>
      <c r="AM598" s="144"/>
      <c r="AN598" s="144"/>
      <c r="AO598" s="140"/>
      <c r="AP598" s="140"/>
      <c r="AQ598" s="141"/>
      <c r="AR598" s="145"/>
      <c r="AS598" s="152"/>
      <c r="AT598" s="152"/>
      <c r="AU598" s="152"/>
      <c r="AV598" s="153"/>
      <c r="AW598" s="153"/>
      <c r="AX598" s="146"/>
      <c r="AY598" s="146"/>
      <c r="AZ598" s="146"/>
      <c r="BA598" s="146"/>
      <c r="BB598" s="146"/>
      <c r="BC598" s="147" t="s">
        <v>1366</v>
      </c>
      <c r="BD598" s="147" t="s">
        <v>1366</v>
      </c>
      <c r="BE598" s="147" t="s">
        <v>12298</v>
      </c>
      <c r="BF598" s="148"/>
      <c r="BG598" s="149"/>
      <c r="BH598" s="149"/>
      <c r="BI598" s="149"/>
      <c r="BJ598" s="147"/>
      <c r="BK598" s="150" t="s">
        <v>1511</v>
      </c>
      <c r="BL598" s="151"/>
      <c r="BM598" s="147"/>
      <c r="BN598" s="147"/>
      <c r="BO598" s="5"/>
      <c r="BP598" s="5"/>
      <c r="BQ598" s="5"/>
      <c r="BR598" s="5"/>
      <c r="BS598" s="5"/>
      <c r="BT598" s="147"/>
      <c r="BU598" s="147"/>
      <c r="BV598" s="147"/>
      <c r="BW598" s="147"/>
      <c r="BX598" s="147"/>
      <c r="BY598" s="5"/>
      <c r="BZ598" s="5"/>
      <c r="CA598" s="5"/>
      <c r="CB598" s="5" t="s">
        <v>1511</v>
      </c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  <c r="HJ598" s="5"/>
      <c r="HK598" s="5"/>
      <c r="HL598" s="5"/>
      <c r="HM598" s="5"/>
      <c r="HN598" s="5"/>
      <c r="HO598" s="5"/>
      <c r="HP598" s="5"/>
      <c r="HQ598" s="5"/>
      <c r="HR598" s="5"/>
      <c r="HS598" s="5"/>
      <c r="HT598" s="5"/>
      <c r="HU598" s="5"/>
      <c r="HV598" s="5"/>
      <c r="HW598" s="5"/>
      <c r="HX598" s="5"/>
      <c r="HY598" s="5"/>
      <c r="HZ598" s="5"/>
      <c r="IA598" s="5"/>
      <c r="IB598" s="5"/>
      <c r="IC598" s="5"/>
      <c r="ID598" s="5"/>
      <c r="IE598" s="5"/>
      <c r="IF598" s="5"/>
      <c r="IG598" s="5"/>
      <c r="IH598" s="5"/>
      <c r="II598" s="5"/>
      <c r="IJ598" s="5"/>
      <c r="IK598" s="5"/>
      <c r="IL598" s="5"/>
      <c r="IM598" s="5"/>
      <c r="IN598" s="5"/>
      <c r="IO598" s="5"/>
      <c r="IP598" s="5"/>
      <c r="IQ598" s="5"/>
      <c r="IR598" s="5"/>
      <c r="IS598" s="5"/>
      <c r="IT598" s="5"/>
      <c r="IU598" s="5"/>
      <c r="IV598" s="5"/>
      <c r="IW598" s="5"/>
      <c r="IX598" s="5"/>
      <c r="IY598" s="5"/>
      <c r="IZ598" s="5"/>
      <c r="JA598" s="5"/>
      <c r="JB598" s="5"/>
      <c r="JC598" s="5"/>
      <c r="JD598" s="5"/>
      <c r="JE598" s="5"/>
      <c r="JF598" s="5"/>
      <c r="JG598" s="5"/>
      <c r="JH598" s="5"/>
      <c r="JI598" s="5"/>
      <c r="JJ598" s="5"/>
      <c r="JK598" s="5"/>
      <c r="JL598" s="5"/>
      <c r="JM598" s="5"/>
      <c r="JN598" s="5"/>
      <c r="JO598" s="5"/>
      <c r="JP598" s="5"/>
      <c r="JQ598" s="5"/>
      <c r="JR598" s="5"/>
      <c r="JS598" s="5"/>
      <c r="JT598" s="5"/>
      <c r="JU598" s="5"/>
      <c r="JV598" s="5"/>
      <c r="JW598" s="5"/>
      <c r="JX598" s="5"/>
      <c r="JY598" s="5"/>
      <c r="JZ598" s="5"/>
      <c r="KA598" s="5"/>
      <c r="KB598" s="5"/>
      <c r="KC598" s="5"/>
      <c r="KD598" s="5"/>
      <c r="KE598" s="5"/>
      <c r="KF598" s="5"/>
      <c r="KG598" s="5"/>
      <c r="KH598" s="5"/>
      <c r="KI598" s="5"/>
      <c r="KJ598" s="5"/>
      <c r="KK598" s="5"/>
      <c r="KL598" s="5"/>
      <c r="KM598" s="5"/>
      <c r="KN598" s="5"/>
      <c r="KO598" s="5"/>
      <c r="KP598" s="5"/>
      <c r="KQ598" s="5"/>
      <c r="KR598" s="5"/>
      <c r="KS598" s="5"/>
      <c r="KT598" s="5"/>
      <c r="KU598" s="5"/>
      <c r="KV598" s="5"/>
      <c r="KW598" s="5"/>
      <c r="KX598" s="5"/>
      <c r="KY598" s="5"/>
      <c r="KZ598" s="5"/>
      <c r="LA598" s="5"/>
      <c r="LB598" s="5"/>
      <c r="LC598" s="5"/>
      <c r="LD598" s="5"/>
      <c r="LE598" s="5"/>
      <c r="LF598" s="5"/>
      <c r="LG598" s="5"/>
      <c r="LH598" s="5"/>
      <c r="LI598" s="5"/>
      <c r="LJ598" s="5"/>
      <c r="LK598" s="5"/>
      <c r="LL598" s="5"/>
      <c r="LM598" s="5"/>
      <c r="LN598" s="5"/>
      <c r="LO598" s="5"/>
      <c r="LP598" s="5"/>
      <c r="LQ598" s="5"/>
      <c r="LR598" s="5"/>
      <c r="LS598" s="5"/>
      <c r="LT598" s="5"/>
      <c r="LU598" s="5"/>
      <c r="LV598" s="5"/>
      <c r="LW598" s="5"/>
      <c r="LX598" s="5"/>
      <c r="LY598" s="5"/>
      <c r="LZ598" s="5"/>
      <c r="MA598" s="5"/>
      <c r="MB598" s="5"/>
      <c r="MC598" s="5"/>
      <c r="MD598" s="5"/>
      <c r="ME598" s="5"/>
      <c r="MF598" s="5"/>
      <c r="MG598" s="5"/>
      <c r="MH598" s="5"/>
      <c r="MI598" s="5"/>
      <c r="MJ598" s="5"/>
      <c r="MK598" s="5"/>
      <c r="ML598" s="5"/>
      <c r="MM598" s="5"/>
      <c r="MN598" s="5"/>
      <c r="MO598" s="5"/>
      <c r="MP598" s="5"/>
      <c r="MQ598" s="5"/>
      <c r="MR598" s="5"/>
      <c r="MS598" s="5"/>
      <c r="MT598" s="5"/>
      <c r="MU598" s="5"/>
      <c r="MV598" s="5"/>
      <c r="MW598" s="5"/>
      <c r="MX598" s="5"/>
      <c r="MY598" s="5"/>
      <c r="MZ598" s="5"/>
      <c r="NA598" s="5"/>
      <c r="NB598" s="5"/>
      <c r="NC598" s="5"/>
      <c r="ND598" s="5"/>
      <c r="NE598" s="5"/>
      <c r="NF598" s="5"/>
      <c r="NG598" s="5"/>
      <c r="NH598" s="5"/>
      <c r="NI598" s="5"/>
      <c r="NJ598" s="5"/>
      <c r="NK598" s="5"/>
      <c r="NL598" s="5"/>
      <c r="NM598" s="5"/>
      <c r="NN598" s="5"/>
      <c r="NO598" s="5"/>
      <c r="NP598" s="5"/>
      <c r="NQ598" s="5"/>
      <c r="NR598" s="5"/>
      <c r="NS598" s="5"/>
      <c r="NT598" s="5"/>
      <c r="NU598" s="5"/>
      <c r="NV598" s="5"/>
      <c r="NW598" s="5"/>
      <c r="NX598" s="5"/>
      <c r="NY598" s="5"/>
      <c r="NZ598" s="5"/>
      <c r="OA598" s="5"/>
      <c r="OB598" s="5"/>
      <c r="OC598" s="5"/>
      <c r="OD598" s="5"/>
      <c r="OE598" s="5"/>
      <c r="OF598" s="5"/>
      <c r="OG598" s="5"/>
      <c r="OH598" s="5"/>
      <c r="OI598" s="5"/>
      <c r="OJ598" s="5"/>
      <c r="OK598" s="5"/>
      <c r="OL598" s="5"/>
      <c r="OM598" s="5"/>
      <c r="ON598" s="5"/>
      <c r="OO598" s="5"/>
      <c r="OP598" s="5"/>
      <c r="OQ598" s="5"/>
      <c r="OR598" s="5"/>
      <c r="OS598" s="5"/>
      <c r="OT598" s="5"/>
      <c r="OU598" s="5"/>
      <c r="OV598" s="5"/>
      <c r="OW598" s="5"/>
      <c r="OX598" s="5"/>
      <c r="OY598" s="5"/>
      <c r="OZ598" s="5"/>
      <c r="PA598" s="5"/>
      <c r="PB598" s="5"/>
      <c r="PC598" s="5"/>
      <c r="PD598" s="5"/>
      <c r="PE598" s="5"/>
      <c r="PF598" s="5"/>
      <c r="PG598" s="5"/>
      <c r="PH598" s="5"/>
      <c r="PI598" s="5"/>
      <c r="PJ598" s="5"/>
      <c r="PK598" s="5"/>
      <c r="PL598" s="5"/>
      <c r="PM598" s="5"/>
      <c r="PN598" s="5"/>
      <c r="PO598" s="5"/>
      <c r="PP598" s="5"/>
      <c r="PQ598" s="5"/>
      <c r="PR598" s="5"/>
      <c r="PS598" s="5"/>
      <c r="PT598" s="5"/>
      <c r="PU598" s="5"/>
      <c r="PV598" s="5"/>
      <c r="PW598" s="5"/>
      <c r="PX598" s="5"/>
      <c r="PY598" s="5"/>
      <c r="PZ598" s="5"/>
      <c r="QA598" s="5"/>
      <c r="QB598" s="5"/>
      <c r="QC598" s="5"/>
      <c r="QD598" s="5"/>
      <c r="QE598" s="5"/>
      <c r="QF598" s="5"/>
      <c r="QG598" s="5"/>
      <c r="QH598" s="5"/>
      <c r="QI598" s="5"/>
      <c r="QJ598" s="5"/>
      <c r="QK598" s="5"/>
      <c r="QL598" s="5"/>
      <c r="QM598" s="5"/>
      <c r="QN598" s="5"/>
      <c r="QO598" s="5"/>
      <c r="QP598" s="5"/>
      <c r="QQ598" s="5"/>
      <c r="QR598" s="5"/>
      <c r="QS598" s="5"/>
      <c r="QT598" s="5"/>
      <c r="QU598" s="5"/>
      <c r="QV598" s="5"/>
      <c r="QW598" s="5"/>
      <c r="QX598" s="5"/>
      <c r="QY598" s="5"/>
      <c r="QZ598" s="5"/>
      <c r="RA598" s="5"/>
      <c r="RB598" s="5"/>
      <c r="RC598" s="5"/>
      <c r="RD598" s="5"/>
      <c r="RE598" s="5"/>
      <c r="RF598" s="5"/>
      <c r="RG598" s="5"/>
      <c r="RH598" s="5"/>
      <c r="RI598" s="5"/>
      <c r="RJ598" s="5"/>
      <c r="RK598" s="5"/>
    </row>
    <row r="599" s="6" customFormat="1" ht="13.75" spans="1:479">
      <c r="A599" s="284" t="s">
        <v>12512</v>
      </c>
      <c r="B599" s="285" t="s">
        <v>2475</v>
      </c>
      <c r="C599" s="285" t="s">
        <v>12513</v>
      </c>
      <c r="D599" s="286" t="s">
        <v>494</v>
      </c>
      <c r="E599" s="287">
        <v>8</v>
      </c>
      <c r="F599" s="287">
        <v>92</v>
      </c>
      <c r="G599" s="288">
        <f t="shared" si="9"/>
        <v>736</v>
      </c>
      <c r="H599" s="145"/>
      <c r="I599" s="153"/>
      <c r="J599" s="153"/>
      <c r="K599" s="153"/>
      <c r="L599" s="153"/>
      <c r="M599" s="146"/>
      <c r="N599" s="145"/>
      <c r="O599" s="153"/>
      <c r="P599" s="153"/>
      <c r="Q599" s="153"/>
      <c r="R599" s="146"/>
      <c r="S599" s="145"/>
      <c r="T599" s="153"/>
      <c r="U599" s="145"/>
      <c r="V599" s="145"/>
      <c r="W599" s="145"/>
      <c r="X599" s="145"/>
      <c r="Y599" s="289"/>
      <c r="Z599" s="290"/>
      <c r="AA599" s="290"/>
      <c r="AB599" s="291"/>
      <c r="AC599" s="291"/>
      <c r="AD599" s="292"/>
      <c r="AE599" s="145"/>
      <c r="AF599" s="145"/>
      <c r="AG599" s="145"/>
      <c r="AH599" s="145"/>
      <c r="AI599" s="145"/>
      <c r="AJ599" s="145"/>
      <c r="AK599" s="145"/>
      <c r="AL599" s="139"/>
      <c r="AM599" s="144"/>
      <c r="AN599" s="144"/>
      <c r="AO599" s="140"/>
      <c r="AP599" s="140"/>
      <c r="AQ599" s="141"/>
      <c r="AR599" s="145"/>
      <c r="AS599" s="152"/>
      <c r="AT599" s="152"/>
      <c r="AU599" s="152"/>
      <c r="AV599" s="153"/>
      <c r="AW599" s="153"/>
      <c r="AX599" s="146"/>
      <c r="AY599" s="146"/>
      <c r="AZ599" s="146"/>
      <c r="BA599" s="146"/>
      <c r="BB599" s="146"/>
      <c r="BC599" s="147" t="s">
        <v>12362</v>
      </c>
      <c r="BD599" s="147" t="s">
        <v>12362</v>
      </c>
      <c r="BE599" s="147" t="s">
        <v>12301</v>
      </c>
      <c r="BF599" s="148"/>
      <c r="BG599" s="149"/>
      <c r="BH599" s="149"/>
      <c r="BI599" s="149"/>
      <c r="BJ599" s="147"/>
      <c r="BK599" s="150" t="s">
        <v>1511</v>
      </c>
      <c r="BL599" s="151"/>
      <c r="BM599" s="147"/>
      <c r="BN599" s="147"/>
      <c r="BO599" s="5"/>
      <c r="BP599" s="5"/>
      <c r="BQ599" s="5"/>
      <c r="BR599" s="5"/>
      <c r="BS599" s="5"/>
      <c r="BT599" s="147"/>
      <c r="BU599" s="147"/>
      <c r="BV599" s="147"/>
      <c r="BW599" s="147"/>
      <c r="BX599" s="147"/>
      <c r="BY599" s="5"/>
      <c r="BZ599" s="5"/>
      <c r="CA599" s="5"/>
      <c r="CB599" s="5" t="s">
        <v>1511</v>
      </c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  <c r="HJ599" s="5"/>
      <c r="HK599" s="5"/>
      <c r="HL599" s="5"/>
      <c r="HM599" s="5"/>
      <c r="HN599" s="5"/>
      <c r="HO599" s="5"/>
      <c r="HP599" s="5"/>
      <c r="HQ599" s="5"/>
      <c r="HR599" s="5"/>
      <c r="HS599" s="5"/>
      <c r="HT599" s="5"/>
      <c r="HU599" s="5"/>
      <c r="HV599" s="5"/>
      <c r="HW599" s="5"/>
      <c r="HX599" s="5"/>
      <c r="HY599" s="5"/>
      <c r="HZ599" s="5"/>
      <c r="IA599" s="5"/>
      <c r="IB599" s="5"/>
      <c r="IC599" s="5"/>
      <c r="ID599" s="5"/>
      <c r="IE599" s="5"/>
      <c r="IF599" s="5"/>
      <c r="IG599" s="5"/>
      <c r="IH599" s="5"/>
      <c r="II599" s="5"/>
      <c r="IJ599" s="5"/>
      <c r="IK599" s="5"/>
      <c r="IL599" s="5"/>
      <c r="IM599" s="5"/>
      <c r="IN599" s="5"/>
      <c r="IO599" s="5"/>
      <c r="IP599" s="5"/>
      <c r="IQ599" s="5"/>
      <c r="IR599" s="5"/>
      <c r="IS599" s="5"/>
      <c r="IT599" s="5"/>
      <c r="IU599" s="5"/>
      <c r="IV599" s="5"/>
      <c r="IW599" s="5"/>
      <c r="IX599" s="5"/>
      <c r="IY599" s="5"/>
      <c r="IZ599" s="5"/>
      <c r="JA599" s="5"/>
      <c r="JB599" s="5"/>
      <c r="JC599" s="5"/>
      <c r="JD599" s="5"/>
      <c r="JE599" s="5"/>
      <c r="JF599" s="5"/>
      <c r="JG599" s="5"/>
      <c r="JH599" s="5"/>
      <c r="JI599" s="5"/>
      <c r="JJ599" s="5"/>
      <c r="JK599" s="5"/>
      <c r="JL599" s="5"/>
      <c r="JM599" s="5"/>
      <c r="JN599" s="5"/>
      <c r="JO599" s="5"/>
      <c r="JP599" s="5"/>
      <c r="JQ599" s="5"/>
      <c r="JR599" s="5"/>
      <c r="JS599" s="5"/>
      <c r="JT599" s="5"/>
      <c r="JU599" s="5"/>
      <c r="JV599" s="5"/>
      <c r="JW599" s="5"/>
      <c r="JX599" s="5"/>
      <c r="JY599" s="5"/>
      <c r="JZ599" s="5"/>
      <c r="KA599" s="5"/>
      <c r="KB599" s="5"/>
      <c r="KC599" s="5"/>
      <c r="KD599" s="5"/>
      <c r="KE599" s="5"/>
      <c r="KF599" s="5"/>
      <c r="KG599" s="5"/>
      <c r="KH599" s="5"/>
      <c r="KI599" s="5"/>
      <c r="KJ599" s="5"/>
      <c r="KK599" s="5"/>
      <c r="KL599" s="5"/>
      <c r="KM599" s="5"/>
      <c r="KN599" s="5"/>
      <c r="KO599" s="5"/>
      <c r="KP599" s="5"/>
      <c r="KQ599" s="5"/>
      <c r="KR599" s="5"/>
      <c r="KS599" s="5"/>
      <c r="KT599" s="5"/>
      <c r="KU599" s="5"/>
      <c r="KV599" s="5"/>
      <c r="KW599" s="5"/>
      <c r="KX599" s="5"/>
      <c r="KY599" s="5"/>
      <c r="KZ599" s="5"/>
      <c r="LA599" s="5"/>
      <c r="LB599" s="5"/>
      <c r="LC599" s="5"/>
      <c r="LD599" s="5"/>
      <c r="LE599" s="5"/>
      <c r="LF599" s="5"/>
      <c r="LG599" s="5"/>
      <c r="LH599" s="5"/>
      <c r="LI599" s="5"/>
      <c r="LJ599" s="5"/>
      <c r="LK599" s="5"/>
      <c r="LL599" s="5"/>
      <c r="LM599" s="5"/>
      <c r="LN599" s="5"/>
      <c r="LO599" s="5"/>
      <c r="LP599" s="5"/>
      <c r="LQ599" s="5"/>
      <c r="LR599" s="5"/>
      <c r="LS599" s="5"/>
      <c r="LT599" s="5"/>
      <c r="LU599" s="5"/>
      <c r="LV599" s="5"/>
      <c r="LW599" s="5"/>
      <c r="LX599" s="5"/>
      <c r="LY599" s="5"/>
      <c r="LZ599" s="5"/>
      <c r="MA599" s="5"/>
      <c r="MB599" s="5"/>
      <c r="MC599" s="5"/>
      <c r="MD599" s="5"/>
      <c r="ME599" s="5"/>
      <c r="MF599" s="5"/>
      <c r="MG599" s="5"/>
      <c r="MH599" s="5"/>
      <c r="MI599" s="5"/>
      <c r="MJ599" s="5"/>
      <c r="MK599" s="5"/>
      <c r="ML599" s="5"/>
      <c r="MM599" s="5"/>
      <c r="MN599" s="5"/>
      <c r="MO599" s="5"/>
      <c r="MP599" s="5"/>
      <c r="MQ599" s="5"/>
      <c r="MR599" s="5"/>
      <c r="MS599" s="5"/>
      <c r="MT599" s="5"/>
      <c r="MU599" s="5"/>
      <c r="MV599" s="5"/>
      <c r="MW599" s="5"/>
      <c r="MX599" s="5"/>
      <c r="MY599" s="5"/>
      <c r="MZ599" s="5"/>
      <c r="NA599" s="5"/>
      <c r="NB599" s="5"/>
      <c r="NC599" s="5"/>
      <c r="ND599" s="5"/>
      <c r="NE599" s="5"/>
      <c r="NF599" s="5"/>
      <c r="NG599" s="5"/>
      <c r="NH599" s="5"/>
      <c r="NI599" s="5"/>
      <c r="NJ599" s="5"/>
      <c r="NK599" s="5"/>
      <c r="NL599" s="5"/>
      <c r="NM599" s="5"/>
      <c r="NN599" s="5"/>
      <c r="NO599" s="5"/>
      <c r="NP599" s="5"/>
      <c r="NQ599" s="5"/>
      <c r="NR599" s="5"/>
      <c r="NS599" s="5"/>
      <c r="NT599" s="5"/>
      <c r="NU599" s="5"/>
      <c r="NV599" s="5"/>
      <c r="NW599" s="5"/>
      <c r="NX599" s="5"/>
      <c r="NY599" s="5"/>
      <c r="NZ599" s="5"/>
      <c r="OA599" s="5"/>
      <c r="OB599" s="5"/>
      <c r="OC599" s="5"/>
      <c r="OD599" s="5"/>
      <c r="OE599" s="5"/>
      <c r="OF599" s="5"/>
      <c r="OG599" s="5"/>
      <c r="OH599" s="5"/>
      <c r="OI599" s="5"/>
      <c r="OJ599" s="5"/>
      <c r="OK599" s="5"/>
      <c r="OL599" s="5"/>
      <c r="OM599" s="5"/>
      <c r="ON599" s="5"/>
      <c r="OO599" s="5"/>
      <c r="OP599" s="5"/>
      <c r="OQ599" s="5"/>
      <c r="OR599" s="5"/>
      <c r="OS599" s="5"/>
      <c r="OT599" s="5"/>
      <c r="OU599" s="5"/>
      <c r="OV599" s="5"/>
      <c r="OW599" s="5"/>
      <c r="OX599" s="5"/>
      <c r="OY599" s="5"/>
      <c r="OZ599" s="5"/>
      <c r="PA599" s="5"/>
      <c r="PB599" s="5"/>
      <c r="PC599" s="5"/>
      <c r="PD599" s="5"/>
      <c r="PE599" s="5"/>
      <c r="PF599" s="5"/>
      <c r="PG599" s="5"/>
      <c r="PH599" s="5"/>
      <c r="PI599" s="5"/>
      <c r="PJ599" s="5"/>
      <c r="PK599" s="5"/>
      <c r="PL599" s="5"/>
      <c r="PM599" s="5"/>
      <c r="PN599" s="5"/>
      <c r="PO599" s="5"/>
      <c r="PP599" s="5"/>
      <c r="PQ599" s="5"/>
      <c r="PR599" s="5"/>
      <c r="PS599" s="5"/>
      <c r="PT599" s="5"/>
      <c r="PU599" s="5"/>
      <c r="PV599" s="5"/>
      <c r="PW599" s="5"/>
      <c r="PX599" s="5"/>
      <c r="PY599" s="5"/>
      <c r="PZ599" s="5"/>
      <c r="QA599" s="5"/>
      <c r="QB599" s="5"/>
      <c r="QC599" s="5"/>
      <c r="QD599" s="5"/>
      <c r="QE599" s="5"/>
      <c r="QF599" s="5"/>
      <c r="QG599" s="5"/>
      <c r="QH599" s="5"/>
      <c r="QI599" s="5"/>
      <c r="QJ599" s="5"/>
      <c r="QK599" s="5"/>
      <c r="QL599" s="5"/>
      <c r="QM599" s="5"/>
      <c r="QN599" s="5"/>
      <c r="QO599" s="5"/>
      <c r="QP599" s="5"/>
      <c r="QQ599" s="5"/>
      <c r="QR599" s="5"/>
      <c r="QS599" s="5"/>
      <c r="QT599" s="5"/>
      <c r="QU599" s="5"/>
      <c r="QV599" s="5"/>
      <c r="QW599" s="5"/>
      <c r="QX599" s="5"/>
      <c r="QY599" s="5"/>
      <c r="QZ599" s="5"/>
      <c r="RA599" s="5"/>
      <c r="RB599" s="5"/>
      <c r="RC599" s="5"/>
      <c r="RD599" s="5"/>
      <c r="RE599" s="5"/>
      <c r="RF599" s="5"/>
      <c r="RG599" s="5"/>
      <c r="RH599" s="5"/>
      <c r="RI599" s="5"/>
      <c r="RJ599" s="5"/>
      <c r="RK599" s="5"/>
    </row>
    <row r="600" s="6" customFormat="1" ht="13.75" spans="1:479">
      <c r="A600" s="88" t="s">
        <v>12512</v>
      </c>
      <c r="B600" s="88" t="s">
        <v>2475</v>
      </c>
      <c r="C600" s="106" t="s">
        <v>5044</v>
      </c>
      <c r="D600" s="169" t="s">
        <v>12266</v>
      </c>
      <c r="E600" s="88">
        <v>8</v>
      </c>
      <c r="F600" s="88">
        <v>92</v>
      </c>
      <c r="G600" s="170">
        <f t="shared" si="9"/>
        <v>736</v>
      </c>
      <c r="H600" s="91"/>
      <c r="I600" s="92"/>
      <c r="J600" s="92"/>
      <c r="K600" s="92"/>
      <c r="L600" s="92"/>
      <c r="M600" s="93"/>
      <c r="N600" s="91"/>
      <c r="O600" s="92"/>
      <c r="P600" s="92"/>
      <c r="Q600" s="92"/>
      <c r="R600" s="93"/>
      <c r="S600" s="91"/>
      <c r="T600" s="92"/>
      <c r="U600" s="91"/>
      <c r="V600" s="91"/>
      <c r="W600" s="91"/>
      <c r="X600" s="91"/>
      <c r="Y600" s="94"/>
      <c r="Z600" s="96"/>
      <c r="AA600" s="96"/>
      <c r="AB600" s="95"/>
      <c r="AC600" s="95"/>
      <c r="AD600" s="97"/>
      <c r="AE600" s="91"/>
      <c r="AF600" s="91"/>
      <c r="AG600" s="91"/>
      <c r="AH600" s="91"/>
      <c r="AI600" s="91"/>
      <c r="AJ600" s="91"/>
      <c r="AK600" s="91"/>
      <c r="AL600" s="91"/>
      <c r="AM600" s="113"/>
      <c r="AN600" s="113"/>
      <c r="AO600" s="92"/>
      <c r="AP600" s="92"/>
      <c r="AQ600" s="93"/>
      <c r="AR600" s="91"/>
      <c r="AS600" s="113"/>
      <c r="AT600" s="113">
        <v>54</v>
      </c>
      <c r="AU600" s="113">
        <v>64</v>
      </c>
      <c r="AV600" s="92">
        <v>59</v>
      </c>
      <c r="AW600" s="92">
        <v>10</v>
      </c>
      <c r="AX600" s="93"/>
      <c r="AY600" s="97"/>
      <c r="AZ600" s="97"/>
      <c r="BA600" s="97"/>
      <c r="BB600" s="97"/>
      <c r="BC600" s="99" t="s">
        <v>12349</v>
      </c>
      <c r="BD600" s="99" t="s">
        <v>12336</v>
      </c>
      <c r="BE600" s="99" t="s">
        <v>12328</v>
      </c>
      <c r="BF600" s="100"/>
      <c r="BG600" s="103"/>
      <c r="BH600" s="103"/>
      <c r="BI600" s="103"/>
      <c r="BJ600" s="99"/>
      <c r="BK600" s="112" t="s">
        <v>1511</v>
      </c>
      <c r="BL600" s="102"/>
      <c r="BM600" s="99"/>
      <c r="BN600" s="99"/>
      <c r="BO600" s="13"/>
      <c r="BP600" s="13"/>
      <c r="BQ600" s="13"/>
      <c r="BR600" s="13"/>
      <c r="BS600" s="13"/>
      <c r="BT600" s="99"/>
      <c r="BU600" s="99"/>
      <c r="BV600" s="99"/>
      <c r="BW600" s="99"/>
      <c r="BX600" s="99"/>
      <c r="BY600" s="13"/>
      <c r="BZ600" s="13"/>
      <c r="CA600" s="13"/>
      <c r="CB600" s="13" t="s">
        <v>1511</v>
      </c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3"/>
      <c r="FD600" s="13"/>
      <c r="FE600" s="13"/>
      <c r="FF600" s="13"/>
      <c r="FG600" s="13"/>
      <c r="FH600" s="13"/>
      <c r="FI600" s="13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  <c r="FT600" s="13"/>
      <c r="FU600" s="13"/>
      <c r="FV600" s="13"/>
      <c r="FW600" s="13"/>
      <c r="FX600" s="13"/>
      <c r="FY600" s="13"/>
      <c r="FZ600" s="13"/>
      <c r="GA600" s="13"/>
      <c r="GB600" s="13"/>
      <c r="GC600" s="13"/>
      <c r="GD600" s="13"/>
      <c r="GE600" s="13"/>
      <c r="GF600" s="13"/>
      <c r="GG600" s="13"/>
      <c r="GH600" s="13"/>
      <c r="GI600" s="13"/>
      <c r="GJ600" s="13"/>
      <c r="GK600" s="13"/>
      <c r="GL600" s="13"/>
      <c r="GM600" s="13"/>
      <c r="GN600" s="13"/>
      <c r="GO600" s="13"/>
      <c r="GP600" s="13"/>
      <c r="GQ600" s="13"/>
      <c r="GR600" s="13"/>
      <c r="GS600" s="13"/>
      <c r="GT600" s="13"/>
      <c r="GU600" s="13"/>
      <c r="GV600" s="13"/>
      <c r="GW600" s="13"/>
      <c r="GX600" s="13"/>
      <c r="GY600" s="13"/>
      <c r="GZ600" s="13"/>
      <c r="HA600" s="13"/>
      <c r="HB600" s="13"/>
      <c r="HC600" s="13"/>
      <c r="HD600" s="13"/>
      <c r="HE600" s="13"/>
      <c r="HF600" s="13"/>
      <c r="HG600" s="13"/>
      <c r="HH600" s="13"/>
      <c r="HI600" s="13"/>
      <c r="HJ600" s="13"/>
      <c r="HK600" s="13"/>
      <c r="HL600" s="13"/>
      <c r="HM600" s="13"/>
      <c r="HN600" s="13"/>
      <c r="HO600" s="13"/>
      <c r="HP600" s="13"/>
      <c r="HQ600" s="13"/>
      <c r="HR600" s="13"/>
      <c r="HS600" s="13"/>
      <c r="HT600" s="13"/>
      <c r="HU600" s="13"/>
      <c r="HV600" s="13"/>
      <c r="HW600" s="13"/>
      <c r="HX600" s="13"/>
      <c r="HY600" s="13"/>
      <c r="HZ600" s="13"/>
      <c r="IA600" s="13"/>
      <c r="IB600" s="13"/>
      <c r="IC600" s="13"/>
      <c r="ID600" s="13"/>
      <c r="IE600" s="13"/>
      <c r="IF600" s="13"/>
      <c r="IG600" s="13"/>
      <c r="IH600" s="13"/>
      <c r="II600" s="13"/>
      <c r="IJ600" s="13"/>
      <c r="IK600" s="13"/>
      <c r="IL600" s="13"/>
      <c r="IM600" s="13"/>
      <c r="IN600" s="13"/>
      <c r="IO600" s="13"/>
      <c r="IP600" s="13"/>
      <c r="IQ600" s="13"/>
      <c r="IR600" s="13"/>
      <c r="IS600" s="13"/>
      <c r="IT600" s="13"/>
      <c r="IU600" s="13"/>
      <c r="IV600" s="13"/>
      <c r="IW600" s="13"/>
      <c r="IX600" s="13"/>
      <c r="IY600" s="13"/>
      <c r="IZ600" s="13"/>
      <c r="JA600" s="13"/>
      <c r="JB600" s="13"/>
      <c r="JC600" s="13"/>
      <c r="JD600" s="13"/>
      <c r="JE600" s="13"/>
      <c r="JF600" s="13"/>
      <c r="JG600" s="13"/>
      <c r="JH600" s="13"/>
      <c r="JI600" s="13"/>
      <c r="JJ600" s="13"/>
      <c r="JK600" s="13"/>
      <c r="JL600" s="13"/>
      <c r="JM600" s="13"/>
      <c r="JN600" s="13"/>
      <c r="JO600" s="13"/>
      <c r="JP600" s="13"/>
      <c r="JQ600" s="13"/>
      <c r="JR600" s="13"/>
      <c r="JS600" s="13"/>
      <c r="JT600" s="13"/>
      <c r="JU600" s="13"/>
      <c r="JV600" s="13"/>
      <c r="JW600" s="13"/>
      <c r="JX600" s="13"/>
      <c r="JY600" s="13"/>
      <c r="JZ600" s="13"/>
      <c r="KA600" s="13"/>
      <c r="KB600" s="13"/>
      <c r="KC600" s="13"/>
      <c r="KD600" s="13"/>
      <c r="KE600" s="13"/>
      <c r="KF600" s="13"/>
      <c r="KG600" s="13"/>
      <c r="KH600" s="13"/>
      <c r="KI600" s="13"/>
      <c r="KJ600" s="13"/>
      <c r="KK600" s="13"/>
      <c r="KL600" s="13"/>
      <c r="KM600" s="13"/>
      <c r="KN600" s="13"/>
      <c r="KO600" s="13"/>
      <c r="KP600" s="13"/>
      <c r="KQ600" s="13"/>
      <c r="KR600" s="13"/>
      <c r="KS600" s="13"/>
      <c r="KT600" s="13"/>
      <c r="KU600" s="13"/>
      <c r="KV600" s="13"/>
      <c r="KW600" s="13"/>
      <c r="KX600" s="13"/>
      <c r="KY600" s="13"/>
      <c r="KZ600" s="13"/>
      <c r="LA600" s="13"/>
      <c r="LB600" s="13"/>
      <c r="LC600" s="13"/>
      <c r="LD600" s="13"/>
      <c r="LE600" s="13"/>
      <c r="LF600" s="13"/>
      <c r="LG600" s="13"/>
      <c r="LH600" s="13"/>
      <c r="LI600" s="13"/>
      <c r="LJ600" s="13"/>
      <c r="LK600" s="13"/>
      <c r="LL600" s="13"/>
      <c r="LM600" s="13"/>
      <c r="LN600" s="13"/>
      <c r="LO600" s="13"/>
      <c r="LP600" s="13"/>
      <c r="LQ600" s="13"/>
      <c r="LR600" s="13"/>
      <c r="LS600" s="13"/>
      <c r="LT600" s="13"/>
      <c r="LU600" s="13"/>
      <c r="LV600" s="13"/>
      <c r="LW600" s="13"/>
      <c r="LX600" s="13"/>
      <c r="LY600" s="13"/>
      <c r="LZ600" s="13"/>
      <c r="MA600" s="13"/>
      <c r="MB600" s="13"/>
      <c r="MC600" s="13"/>
      <c r="MD600" s="13"/>
      <c r="ME600" s="13"/>
      <c r="MF600" s="13"/>
      <c r="MG600" s="13"/>
      <c r="MH600" s="13"/>
      <c r="MI600" s="13"/>
      <c r="MJ600" s="13"/>
      <c r="MK600" s="13"/>
      <c r="ML600" s="13"/>
      <c r="MM600" s="13"/>
      <c r="MN600" s="13"/>
      <c r="MO600" s="13"/>
      <c r="MP600" s="13"/>
      <c r="MQ600" s="13"/>
      <c r="MR600" s="13"/>
      <c r="MS600" s="13"/>
      <c r="MT600" s="13"/>
      <c r="MU600" s="13"/>
      <c r="MV600" s="13"/>
      <c r="MW600" s="13"/>
      <c r="MX600" s="13"/>
      <c r="MY600" s="13"/>
      <c r="MZ600" s="13"/>
      <c r="NA600" s="13"/>
      <c r="NB600" s="13"/>
      <c r="NC600" s="13"/>
      <c r="ND600" s="13"/>
      <c r="NE600" s="13"/>
      <c r="NF600" s="13"/>
      <c r="NG600" s="13"/>
      <c r="NH600" s="13"/>
      <c r="NI600" s="13"/>
      <c r="NJ600" s="13"/>
      <c r="NK600" s="13"/>
      <c r="NL600" s="13"/>
      <c r="NM600" s="13"/>
      <c r="NN600" s="13"/>
      <c r="NO600" s="13"/>
      <c r="NP600" s="13"/>
      <c r="NQ600" s="13"/>
      <c r="NR600" s="13"/>
      <c r="NS600" s="13"/>
      <c r="NT600" s="13"/>
      <c r="NU600" s="13"/>
      <c r="NV600" s="13"/>
      <c r="NW600" s="13"/>
      <c r="NX600" s="13"/>
      <c r="NY600" s="13"/>
      <c r="NZ600" s="13"/>
      <c r="OA600" s="13"/>
      <c r="OB600" s="13"/>
      <c r="OC600" s="13"/>
      <c r="OD600" s="13"/>
      <c r="OE600" s="13"/>
      <c r="OF600" s="13"/>
      <c r="OG600" s="13"/>
      <c r="OH600" s="13"/>
      <c r="OI600" s="13"/>
      <c r="OJ600" s="13"/>
      <c r="OK600" s="13"/>
      <c r="OL600" s="13"/>
      <c r="OM600" s="13"/>
      <c r="ON600" s="13"/>
      <c r="OO600" s="13"/>
      <c r="OP600" s="13"/>
      <c r="OQ600" s="13"/>
      <c r="OR600" s="13"/>
      <c r="OS600" s="13"/>
      <c r="OT600" s="13"/>
      <c r="OU600" s="13"/>
      <c r="OV600" s="13"/>
      <c r="OW600" s="13"/>
      <c r="OX600" s="13"/>
      <c r="OY600" s="13"/>
      <c r="OZ600" s="13"/>
      <c r="PA600" s="13"/>
      <c r="PB600" s="13"/>
      <c r="PC600" s="13"/>
      <c r="PD600" s="13"/>
      <c r="PE600" s="13"/>
      <c r="PF600" s="13"/>
      <c r="PG600" s="13"/>
      <c r="PH600" s="13"/>
      <c r="PI600" s="13"/>
      <c r="PJ600" s="13"/>
      <c r="PK600" s="13"/>
      <c r="PL600" s="13"/>
      <c r="PM600" s="13"/>
      <c r="PN600" s="13"/>
      <c r="PO600" s="13"/>
      <c r="PP600" s="13"/>
      <c r="PQ600" s="13"/>
      <c r="PR600" s="13"/>
      <c r="PS600" s="13"/>
      <c r="PT600" s="13"/>
      <c r="PU600" s="13"/>
      <c r="PV600" s="13"/>
      <c r="PW600" s="13"/>
      <c r="PX600" s="13"/>
      <c r="PY600" s="13"/>
      <c r="PZ600" s="13"/>
      <c r="QA600" s="13"/>
      <c r="QB600" s="13"/>
      <c r="QC600" s="13"/>
      <c r="QD600" s="13"/>
      <c r="QE600" s="13"/>
      <c r="QF600" s="13"/>
      <c r="QG600" s="13"/>
      <c r="QH600" s="13"/>
      <c r="QI600" s="13"/>
      <c r="QJ600" s="13"/>
      <c r="QK600" s="13"/>
      <c r="QL600" s="13"/>
      <c r="QM600" s="13"/>
      <c r="QN600" s="13"/>
      <c r="QO600" s="13"/>
      <c r="QP600" s="13"/>
      <c r="QQ600" s="13"/>
      <c r="QR600" s="13"/>
      <c r="QS600" s="13"/>
      <c r="QT600" s="13"/>
      <c r="QU600" s="13"/>
      <c r="QV600" s="13"/>
      <c r="QW600" s="13"/>
      <c r="QX600" s="13"/>
      <c r="QY600" s="13"/>
      <c r="QZ600" s="13"/>
      <c r="RA600" s="13"/>
      <c r="RB600" s="13"/>
      <c r="RC600" s="13"/>
      <c r="RD600" s="13"/>
      <c r="RE600" s="13"/>
      <c r="RF600" s="13"/>
      <c r="RG600" s="13"/>
      <c r="RH600" s="13"/>
      <c r="RI600" s="13"/>
      <c r="RJ600" s="13"/>
      <c r="RK600" s="13"/>
    </row>
    <row r="601" ht="13.75" spans="1:479">
      <c r="A601" s="88" t="s">
        <v>12512</v>
      </c>
      <c r="B601" s="88" t="s">
        <v>2475</v>
      </c>
      <c r="C601" s="293" t="s">
        <v>5044</v>
      </c>
      <c r="D601" s="169" t="s">
        <v>494</v>
      </c>
      <c r="E601" s="88">
        <v>8</v>
      </c>
      <c r="F601" s="88">
        <v>42</v>
      </c>
      <c r="G601" s="170">
        <f t="shared" si="9"/>
        <v>336</v>
      </c>
      <c r="H601" s="91"/>
      <c r="I601" s="92"/>
      <c r="J601" s="92"/>
      <c r="K601" s="92"/>
      <c r="L601" s="92"/>
      <c r="M601" s="93"/>
      <c r="N601" s="91"/>
      <c r="O601" s="92"/>
      <c r="P601" s="92"/>
      <c r="Q601" s="92"/>
      <c r="R601" s="93"/>
      <c r="S601" s="91"/>
      <c r="T601" s="92"/>
      <c r="U601" s="91"/>
      <c r="V601" s="91"/>
      <c r="W601" s="91"/>
      <c r="X601" s="91"/>
      <c r="Y601" s="94"/>
      <c r="Z601" s="96"/>
      <c r="AA601" s="96"/>
      <c r="AB601" s="95"/>
      <c r="AC601" s="95"/>
      <c r="AD601" s="97"/>
      <c r="AE601" s="91"/>
      <c r="AF601" s="113"/>
      <c r="AG601" s="113"/>
      <c r="AH601" s="92"/>
      <c r="AI601" s="92"/>
      <c r="AJ601" s="92"/>
      <c r="AK601" s="92"/>
      <c r="AL601" s="91"/>
      <c r="AM601" s="113"/>
      <c r="AN601" s="118"/>
      <c r="AO601" s="118"/>
      <c r="AP601" s="118"/>
      <c r="AQ601" s="93"/>
      <c r="AR601" s="91"/>
      <c r="AS601" s="113"/>
      <c r="AT601" s="113">
        <v>26</v>
      </c>
      <c r="AU601" s="113">
        <v>33</v>
      </c>
      <c r="AV601" s="92">
        <v>40</v>
      </c>
      <c r="AW601" s="92">
        <v>31</v>
      </c>
      <c r="AX601" s="93"/>
      <c r="AY601" s="97"/>
      <c r="AZ601" s="97"/>
      <c r="BA601" s="97"/>
      <c r="BB601" s="97"/>
      <c r="BC601" s="99" t="s">
        <v>12350</v>
      </c>
      <c r="BD601" s="99" t="s">
        <v>12337</v>
      </c>
      <c r="BE601" s="99" t="s">
        <v>12329</v>
      </c>
      <c r="BF601" s="100"/>
      <c r="BG601" s="103"/>
      <c r="BH601" s="103"/>
      <c r="BI601" s="103"/>
      <c r="BJ601" s="99"/>
      <c r="BK601" s="112" t="s">
        <v>1511</v>
      </c>
      <c r="BL601" s="102"/>
      <c r="BM601" s="99"/>
      <c r="BN601" s="99"/>
      <c r="BT601" s="99"/>
      <c r="BU601" s="99"/>
      <c r="BV601" s="99"/>
      <c r="BW601" s="99"/>
      <c r="BX601" s="99"/>
      <c r="CB601" s="13" t="s">
        <v>1511</v>
      </c>
    </row>
    <row r="602" ht="13.75" spans="1:479">
      <c r="A602" s="239" t="s">
        <v>12514</v>
      </c>
      <c r="B602" s="88" t="s">
        <v>1112</v>
      </c>
      <c r="C602" s="294" t="s">
        <v>1113</v>
      </c>
      <c r="D602" s="89" t="s">
        <v>12266</v>
      </c>
      <c r="E602" s="135">
        <v>6</v>
      </c>
      <c r="F602" s="135">
        <v>78</v>
      </c>
      <c r="G602" s="90">
        <f t="shared" si="9"/>
        <v>468</v>
      </c>
      <c r="H602" s="94"/>
      <c r="I602" s="95"/>
      <c r="J602" s="95"/>
      <c r="K602" s="95"/>
      <c r="L602" s="95"/>
      <c r="M602" s="97"/>
      <c r="N602" s="94"/>
      <c r="O602" s="95"/>
      <c r="P602" s="95"/>
      <c r="Q602" s="95"/>
      <c r="R602" s="97"/>
      <c r="S602" s="94"/>
      <c r="T602" s="95"/>
      <c r="U602" s="94"/>
      <c r="V602" s="94"/>
      <c r="W602" s="94"/>
      <c r="X602" s="94"/>
      <c r="Y602" s="94"/>
      <c r="Z602" s="96"/>
      <c r="AA602" s="96"/>
      <c r="AB602" s="95"/>
      <c r="AC602" s="95"/>
      <c r="AD602" s="97"/>
      <c r="AE602" s="91"/>
      <c r="AF602" s="113">
        <v>184</v>
      </c>
      <c r="AG602" s="113">
        <v>33</v>
      </c>
      <c r="AH602" s="92">
        <v>44</v>
      </c>
      <c r="AI602" s="92">
        <v>14</v>
      </c>
      <c r="AJ602" s="92">
        <v>6</v>
      </c>
      <c r="AK602" s="92"/>
      <c r="AL602" s="91"/>
      <c r="AM602" s="113">
        <v>184</v>
      </c>
      <c r="AN602" s="118">
        <v>33</v>
      </c>
      <c r="AO602" s="118">
        <v>44</v>
      </c>
      <c r="AP602" s="118">
        <v>14</v>
      </c>
      <c r="AQ602" s="93"/>
      <c r="AR602" s="94"/>
      <c r="AS602" s="96"/>
      <c r="AT602" s="96"/>
      <c r="AU602" s="96"/>
      <c r="AV602" s="95"/>
      <c r="AW602" s="95"/>
      <c r="AX602" s="97"/>
      <c r="AY602" s="97"/>
      <c r="AZ602" s="97"/>
      <c r="BA602" s="97"/>
      <c r="BB602" s="97"/>
      <c r="BC602" s="99" t="s">
        <v>12271</v>
      </c>
      <c r="BD602" s="99" t="s">
        <v>12349</v>
      </c>
      <c r="BE602" s="99"/>
      <c r="BF602" s="100"/>
      <c r="BG602" s="103"/>
      <c r="BH602" s="103"/>
      <c r="BI602" s="103"/>
      <c r="BJ602" s="99"/>
      <c r="BK602" s="112" t="s">
        <v>20</v>
      </c>
      <c r="BL602" s="102"/>
      <c r="BM602" s="99"/>
      <c r="BN602" s="99"/>
      <c r="BT602" s="99"/>
      <c r="BU602" s="99"/>
      <c r="BV602" s="99"/>
      <c r="BW602" s="99"/>
      <c r="BX602" s="99"/>
      <c r="CB602" s="13" t="s">
        <v>1511</v>
      </c>
    </row>
    <row r="603" ht="13.75" spans="1:479">
      <c r="A603" s="239" t="s">
        <v>12514</v>
      </c>
      <c r="B603" s="88" t="s">
        <v>1112</v>
      </c>
      <c r="C603" s="294" t="s">
        <v>1113</v>
      </c>
      <c r="D603" s="89" t="s">
        <v>494</v>
      </c>
      <c r="E603" s="135">
        <v>6</v>
      </c>
      <c r="F603" s="135">
        <v>23</v>
      </c>
      <c r="G603" s="90">
        <f t="shared" si="9"/>
        <v>138</v>
      </c>
      <c r="H603" s="94"/>
      <c r="I603" s="95"/>
      <c r="J603" s="95"/>
      <c r="K603" s="95"/>
      <c r="L603" s="95"/>
      <c r="M603" s="97"/>
      <c r="N603" s="94"/>
      <c r="O603" s="95"/>
      <c r="P603" s="95"/>
      <c r="Q603" s="95"/>
      <c r="R603" s="97"/>
      <c r="S603" s="94"/>
      <c r="T603" s="95"/>
      <c r="U603" s="94"/>
      <c r="V603" s="94"/>
      <c r="W603" s="94"/>
      <c r="X603" s="94"/>
      <c r="Y603" s="94"/>
      <c r="Z603" s="96"/>
      <c r="AA603" s="96"/>
      <c r="AB603" s="95"/>
      <c r="AC603" s="95"/>
      <c r="AD603" s="97"/>
      <c r="AE603" s="91"/>
      <c r="AF603" s="113"/>
      <c r="AG603" s="113"/>
      <c r="AH603" s="92"/>
      <c r="AI603" s="92"/>
      <c r="AJ603" s="92"/>
      <c r="AK603" s="92"/>
      <c r="AL603" s="91"/>
      <c r="AM603" s="113"/>
      <c r="AN603" s="118"/>
      <c r="AO603" s="118"/>
      <c r="AP603" s="118"/>
      <c r="AQ603" s="93"/>
      <c r="AR603" s="94"/>
      <c r="AS603" s="96"/>
      <c r="AT603" s="96"/>
      <c r="AU603" s="96"/>
      <c r="AV603" s="95"/>
      <c r="AW603" s="95"/>
      <c r="AX603" s="97"/>
      <c r="AY603" s="97"/>
      <c r="AZ603" s="97"/>
      <c r="BA603" s="97"/>
      <c r="BB603" s="97"/>
      <c r="BC603" s="99" t="s">
        <v>12275</v>
      </c>
      <c r="BD603" s="99" t="s">
        <v>12350</v>
      </c>
      <c r="BE603" s="99"/>
      <c r="BF603" s="100"/>
      <c r="BG603" s="295"/>
      <c r="BH603" s="295"/>
      <c r="BI603" s="295"/>
      <c r="BJ603" s="112"/>
      <c r="BK603" s="112" t="s">
        <v>1511</v>
      </c>
      <c r="BL603" s="296"/>
      <c r="BM603" s="112"/>
      <c r="BN603" s="112"/>
      <c r="BT603" s="99"/>
      <c r="BU603" s="99"/>
      <c r="BV603" s="99"/>
      <c r="BW603" s="99"/>
      <c r="BX603" s="99"/>
      <c r="CB603" s="13" t="s">
        <v>1511</v>
      </c>
    </row>
    <row r="604" ht="13.75" spans="1:479">
      <c r="A604" s="187" t="s">
        <v>12514</v>
      </c>
      <c r="B604" s="187" t="s">
        <v>1112</v>
      </c>
      <c r="C604" s="297" t="s">
        <v>3976</v>
      </c>
      <c r="D604" s="89" t="s">
        <v>12266</v>
      </c>
      <c r="E604" s="135">
        <v>6</v>
      </c>
      <c r="F604" s="135">
        <v>78</v>
      </c>
      <c r="G604" s="90">
        <f t="shared" si="9"/>
        <v>468</v>
      </c>
      <c r="H604" s="94"/>
      <c r="I604" s="95"/>
      <c r="J604" s="95"/>
      <c r="K604" s="95"/>
      <c r="L604" s="95"/>
      <c r="M604" s="97"/>
      <c r="N604" s="94"/>
      <c r="O604" s="95"/>
      <c r="P604" s="95"/>
      <c r="Q604" s="95"/>
      <c r="R604" s="97"/>
      <c r="S604" s="94"/>
      <c r="T604" s="95"/>
      <c r="U604" s="94"/>
      <c r="V604" s="94"/>
      <c r="W604" s="94"/>
      <c r="X604" s="94"/>
      <c r="Y604" s="94"/>
      <c r="Z604" s="96"/>
      <c r="AA604" s="96"/>
      <c r="AB604" s="95"/>
      <c r="AC604" s="95"/>
      <c r="AD604" s="97"/>
      <c r="AE604" s="91"/>
      <c r="AF604" s="113"/>
      <c r="AG604" s="113"/>
      <c r="AH604" s="92"/>
      <c r="AI604" s="92"/>
      <c r="AJ604" s="92"/>
      <c r="AK604" s="92"/>
      <c r="AL604" s="91"/>
      <c r="AM604" s="132">
        <v>191</v>
      </c>
      <c r="AN604" s="171">
        <v>36</v>
      </c>
      <c r="AO604" s="171">
        <v>50</v>
      </c>
      <c r="AP604" s="171">
        <v>16</v>
      </c>
      <c r="AQ604" s="117">
        <v>38</v>
      </c>
      <c r="AR604" s="94"/>
      <c r="AS604" s="96"/>
      <c r="AT604" s="96"/>
      <c r="AU604" s="96"/>
      <c r="AV604" s="95"/>
      <c r="AW604" s="95"/>
      <c r="AX604" s="97"/>
      <c r="AY604" s="97"/>
      <c r="AZ604" s="97"/>
      <c r="BA604" s="97"/>
      <c r="BB604" s="97"/>
      <c r="BC604" s="99" t="s">
        <v>12271</v>
      </c>
      <c r="BD604" s="99" t="s">
        <v>12349</v>
      </c>
      <c r="BE604" s="99"/>
      <c r="BF604" s="100"/>
      <c r="BG604" s="103"/>
      <c r="BH604" s="103"/>
      <c r="BI604" s="103"/>
      <c r="BJ604" s="99"/>
      <c r="BK604" s="112" t="s">
        <v>20</v>
      </c>
      <c r="BL604" s="102"/>
      <c r="BM604" s="99"/>
      <c r="BN604" s="99"/>
      <c r="BT604" s="99"/>
      <c r="BU604" s="99"/>
      <c r="BV604" s="99"/>
      <c r="BW604" s="99"/>
      <c r="BX604" s="99"/>
      <c r="CB604" s="13" t="s">
        <v>1511</v>
      </c>
    </row>
    <row r="605" ht="13.75" spans="1:479">
      <c r="A605" s="239" t="s">
        <v>12514</v>
      </c>
      <c r="B605" s="88" t="s">
        <v>1112</v>
      </c>
      <c r="C605" s="293" t="s">
        <v>3976</v>
      </c>
      <c r="D605" s="89" t="s">
        <v>494</v>
      </c>
      <c r="E605" s="135">
        <v>6</v>
      </c>
      <c r="F605" s="135">
        <v>23</v>
      </c>
      <c r="G605" s="90">
        <f t="shared" si="9"/>
        <v>138</v>
      </c>
      <c r="H605" s="94"/>
      <c r="I605" s="95"/>
      <c r="J605" s="95"/>
      <c r="K605" s="95"/>
      <c r="L605" s="95"/>
      <c r="M605" s="97"/>
      <c r="N605" s="94"/>
      <c r="O605" s="95"/>
      <c r="P605" s="95"/>
      <c r="Q605" s="95"/>
      <c r="R605" s="97"/>
      <c r="S605" s="94"/>
      <c r="T605" s="95"/>
      <c r="U605" s="94"/>
      <c r="V605" s="94"/>
      <c r="W605" s="94"/>
      <c r="X605" s="94"/>
      <c r="Y605" s="94"/>
      <c r="Z605" s="96"/>
      <c r="AA605" s="96"/>
      <c r="AB605" s="95"/>
      <c r="AC605" s="95"/>
      <c r="AD605" s="97"/>
      <c r="AE605" s="91"/>
      <c r="AF605" s="113"/>
      <c r="AG605" s="113"/>
      <c r="AH605" s="92"/>
      <c r="AI605" s="92"/>
      <c r="AJ605" s="92"/>
      <c r="AK605" s="92"/>
      <c r="AL605" s="91"/>
      <c r="AM605" s="113"/>
      <c r="AN605" s="118">
        <v>31</v>
      </c>
      <c r="AO605" s="118">
        <v>13</v>
      </c>
      <c r="AP605" s="118">
        <v>21</v>
      </c>
      <c r="AQ605" s="93">
        <v>38</v>
      </c>
      <c r="AR605" s="94"/>
      <c r="AS605" s="96"/>
      <c r="AT605" s="96"/>
      <c r="AU605" s="96"/>
      <c r="AV605" s="95"/>
      <c r="AW605" s="95"/>
      <c r="AX605" s="97"/>
      <c r="AY605" s="97"/>
      <c r="AZ605" s="97"/>
      <c r="BA605" s="97"/>
      <c r="BB605" s="97"/>
      <c r="BC605" s="99" t="s">
        <v>12275</v>
      </c>
      <c r="BD605" s="99" t="s">
        <v>12350</v>
      </c>
      <c r="BE605" s="99"/>
      <c r="BF605" s="100"/>
      <c r="BG605" s="295"/>
      <c r="BH605" s="295"/>
      <c r="BI605" s="295"/>
      <c r="BJ605" s="112"/>
      <c r="BK605" s="112" t="s">
        <v>1511</v>
      </c>
      <c r="BL605" s="296"/>
      <c r="BM605" s="112"/>
      <c r="BN605" s="112"/>
      <c r="BT605" s="99"/>
      <c r="BU605" s="99"/>
      <c r="BV605" s="99"/>
      <c r="BW605" s="99"/>
      <c r="BX605" s="99"/>
      <c r="CB605" s="13" t="s">
        <v>1511</v>
      </c>
    </row>
    <row r="606" ht="13.75" spans="1:479">
      <c r="A606" s="239" t="s">
        <v>12514</v>
      </c>
      <c r="B606" s="88" t="s">
        <v>1112</v>
      </c>
      <c r="C606" s="293" t="s">
        <v>1111</v>
      </c>
      <c r="D606" s="89" t="s">
        <v>12266</v>
      </c>
      <c r="E606" s="135">
        <v>6</v>
      </c>
      <c r="F606" s="135">
        <v>78</v>
      </c>
      <c r="G606" s="90">
        <f t="shared" si="9"/>
        <v>468</v>
      </c>
      <c r="H606" s="94"/>
      <c r="I606" s="95"/>
      <c r="J606" s="95"/>
      <c r="K606" s="95"/>
      <c r="L606" s="95"/>
      <c r="M606" s="97"/>
      <c r="N606" s="94"/>
      <c r="O606" s="95"/>
      <c r="P606" s="95"/>
      <c r="Q606" s="95"/>
      <c r="R606" s="97"/>
      <c r="S606" s="94"/>
      <c r="T606" s="95"/>
      <c r="U606" s="94"/>
      <c r="V606" s="94"/>
      <c r="W606" s="94"/>
      <c r="X606" s="94"/>
      <c r="Y606" s="94"/>
      <c r="Z606" s="96"/>
      <c r="AA606" s="96"/>
      <c r="AB606" s="95"/>
      <c r="AC606" s="95"/>
      <c r="AD606" s="97"/>
      <c r="AE606" s="91"/>
      <c r="AF606" s="113">
        <v>158</v>
      </c>
      <c r="AG606" s="104">
        <v>35</v>
      </c>
      <c r="AH606" s="105">
        <v>50</v>
      </c>
      <c r="AI606" s="105">
        <v>10</v>
      </c>
      <c r="AJ606" s="92"/>
      <c r="AK606" s="92"/>
      <c r="AL606" s="91"/>
      <c r="AM606" s="113">
        <v>158</v>
      </c>
      <c r="AN606" s="298">
        <v>35</v>
      </c>
      <c r="AO606" s="298">
        <v>50</v>
      </c>
      <c r="AP606" s="298">
        <v>10</v>
      </c>
      <c r="AQ606" s="93"/>
      <c r="AR606" s="94"/>
      <c r="AS606" s="96"/>
      <c r="AT606" s="96"/>
      <c r="AU606" s="96"/>
      <c r="AV606" s="95"/>
      <c r="AW606" s="95"/>
      <c r="AX606" s="97"/>
      <c r="AY606" s="97"/>
      <c r="AZ606" s="97"/>
      <c r="BA606" s="97"/>
      <c r="BB606" s="97"/>
      <c r="BC606" s="99" t="s">
        <v>12271</v>
      </c>
      <c r="BD606" s="99" t="s">
        <v>12349</v>
      </c>
      <c r="BE606" s="99"/>
      <c r="BF606" s="100"/>
      <c r="BG606" s="103"/>
      <c r="BH606" s="103"/>
      <c r="BI606" s="103"/>
      <c r="BJ606" s="99"/>
      <c r="BK606" s="112" t="s">
        <v>20</v>
      </c>
      <c r="BL606" s="102"/>
      <c r="BM606" s="99"/>
      <c r="BN606" s="99"/>
      <c r="BT606" s="99"/>
      <c r="BU606" s="99"/>
      <c r="BV606" s="99"/>
      <c r="BW606" s="99"/>
      <c r="BX606" s="99"/>
      <c r="CB606" s="13" t="s">
        <v>1511</v>
      </c>
    </row>
    <row r="607" ht="13.75" spans="1:479">
      <c r="A607" s="239" t="s">
        <v>12514</v>
      </c>
      <c r="B607" s="88" t="s">
        <v>1112</v>
      </c>
      <c r="C607" s="106" t="s">
        <v>1111</v>
      </c>
      <c r="D607" s="89" t="s">
        <v>494</v>
      </c>
      <c r="E607" s="135">
        <v>6</v>
      </c>
      <c r="F607" s="135">
        <v>23</v>
      </c>
      <c r="G607" s="90">
        <f t="shared" si="9"/>
        <v>138</v>
      </c>
      <c r="H607" s="94"/>
      <c r="I607" s="95"/>
      <c r="J607" s="95"/>
      <c r="K607" s="95"/>
      <c r="L607" s="95"/>
      <c r="M607" s="97"/>
      <c r="N607" s="94"/>
      <c r="O607" s="95"/>
      <c r="P607" s="95"/>
      <c r="Q607" s="95"/>
      <c r="R607" s="97"/>
      <c r="S607" s="94"/>
      <c r="T607" s="95"/>
      <c r="U607" s="94"/>
      <c r="V607" s="94"/>
      <c r="W607" s="94"/>
      <c r="X607" s="94"/>
      <c r="Y607" s="94"/>
      <c r="Z607" s="96"/>
      <c r="AA607" s="96"/>
      <c r="AB607" s="95"/>
      <c r="AC607" s="95"/>
      <c r="AD607" s="97"/>
      <c r="AE607" s="91"/>
      <c r="AF607" s="113"/>
      <c r="AG607" s="104">
        <v>21</v>
      </c>
      <c r="AH607" s="105">
        <v>30</v>
      </c>
      <c r="AI607" s="105">
        <v>22</v>
      </c>
      <c r="AJ607" s="92">
        <v>35</v>
      </c>
      <c r="AK607" s="92"/>
      <c r="AL607" s="91"/>
      <c r="AM607" s="113"/>
      <c r="AN607" s="298">
        <v>21</v>
      </c>
      <c r="AO607" s="298">
        <v>30</v>
      </c>
      <c r="AP607" s="298">
        <v>22</v>
      </c>
      <c r="AQ607" s="93">
        <v>35</v>
      </c>
      <c r="AR607" s="94"/>
      <c r="AS607" s="96"/>
      <c r="AT607" s="96"/>
      <c r="AU607" s="96"/>
      <c r="AV607" s="95"/>
      <c r="AW607" s="95"/>
      <c r="AX607" s="97"/>
      <c r="AY607" s="97"/>
      <c r="AZ607" s="97"/>
      <c r="BA607" s="97"/>
      <c r="BB607" s="97"/>
      <c r="BC607" s="99" t="s">
        <v>12275</v>
      </c>
      <c r="BD607" s="99" t="s">
        <v>12350</v>
      </c>
      <c r="BE607" s="99"/>
      <c r="BF607" s="100"/>
      <c r="BG607" s="295"/>
      <c r="BH607" s="295"/>
      <c r="BI607" s="295"/>
      <c r="BJ607" s="112"/>
      <c r="BK607" s="112" t="s">
        <v>1511</v>
      </c>
      <c r="BL607" s="296"/>
      <c r="BM607" s="112"/>
      <c r="BN607" s="112"/>
      <c r="BT607" s="99"/>
      <c r="BU607" s="99"/>
      <c r="BV607" s="99"/>
      <c r="BW607" s="99"/>
      <c r="BX607" s="99"/>
      <c r="CB607" s="13" t="s">
        <v>1511</v>
      </c>
    </row>
    <row r="608" ht="13.75" spans="1:479">
      <c r="A608" s="239" t="s">
        <v>12514</v>
      </c>
      <c r="B608" s="88" t="s">
        <v>3980</v>
      </c>
      <c r="C608" s="106" t="s">
        <v>12112</v>
      </c>
      <c r="D608" s="89" t="s">
        <v>12266</v>
      </c>
      <c r="E608" s="135">
        <v>6</v>
      </c>
      <c r="F608" s="135">
        <v>111</v>
      </c>
      <c r="G608" s="90">
        <f t="shared" si="9"/>
        <v>666</v>
      </c>
      <c r="H608" s="94"/>
      <c r="I608" s="95"/>
      <c r="J608" s="95"/>
      <c r="K608" s="95"/>
      <c r="L608" s="95"/>
      <c r="M608" s="97"/>
      <c r="N608" s="94"/>
      <c r="O608" s="95"/>
      <c r="P608" s="95"/>
      <c r="Q608" s="95"/>
      <c r="R608" s="97"/>
      <c r="S608" s="94"/>
      <c r="T608" s="95"/>
      <c r="U608" s="94"/>
      <c r="V608" s="94"/>
      <c r="W608" s="94"/>
      <c r="X608" s="94"/>
      <c r="Y608" s="94"/>
      <c r="Z608" s="96"/>
      <c r="AA608" s="96"/>
      <c r="AB608" s="95"/>
      <c r="AC608" s="95"/>
      <c r="AD608" s="97"/>
      <c r="AE608" s="91"/>
      <c r="AF608" s="113"/>
      <c r="AG608" s="113"/>
      <c r="AH608" s="92"/>
      <c r="AI608" s="92"/>
      <c r="AJ608" s="92"/>
      <c r="AK608" s="92"/>
      <c r="AL608" s="91"/>
      <c r="AM608" s="113"/>
      <c r="AN608" s="118"/>
      <c r="AO608" s="118"/>
      <c r="AP608" s="118"/>
      <c r="AQ608" s="93"/>
      <c r="AR608" s="94"/>
      <c r="AS608" s="96"/>
      <c r="AT608" s="96"/>
      <c r="AU608" s="96"/>
      <c r="AV608" s="95"/>
      <c r="AW608" s="95"/>
      <c r="AX608" s="97"/>
      <c r="AY608" s="97"/>
      <c r="AZ608" s="97"/>
      <c r="BA608" s="97"/>
      <c r="BB608" s="97"/>
      <c r="BC608" s="99" t="s">
        <v>12271</v>
      </c>
      <c r="BD608" s="99" t="s">
        <v>12349</v>
      </c>
      <c r="BE608" s="99"/>
      <c r="BF608" s="100"/>
      <c r="BG608" s="103"/>
      <c r="BH608" s="103"/>
      <c r="BI608" s="103"/>
      <c r="BJ608" s="99"/>
      <c r="BK608" s="112" t="s">
        <v>20</v>
      </c>
      <c r="BL608" s="102"/>
      <c r="BM608" s="99"/>
      <c r="BN608" s="99"/>
      <c r="BT608" s="99"/>
      <c r="BU608" s="99"/>
      <c r="BV608" s="99"/>
      <c r="BW608" s="99"/>
      <c r="BX608" s="99"/>
      <c r="CB608" s="13" t="s">
        <v>1511</v>
      </c>
    </row>
    <row r="609" ht="13.75" spans="1:80">
      <c r="A609" s="239" t="s">
        <v>12514</v>
      </c>
      <c r="B609" s="88" t="s">
        <v>3980</v>
      </c>
      <c r="C609" s="106" t="s">
        <v>12112</v>
      </c>
      <c r="D609" s="89" t="s">
        <v>494</v>
      </c>
      <c r="E609" s="135">
        <v>6</v>
      </c>
      <c r="F609" s="135">
        <v>33</v>
      </c>
      <c r="G609" s="90">
        <f t="shared" si="9"/>
        <v>198</v>
      </c>
      <c r="H609" s="94"/>
      <c r="I609" s="95"/>
      <c r="J609" s="95"/>
      <c r="K609" s="95"/>
      <c r="L609" s="95"/>
      <c r="M609" s="97"/>
      <c r="N609" s="94"/>
      <c r="O609" s="95"/>
      <c r="P609" s="95"/>
      <c r="Q609" s="95"/>
      <c r="R609" s="97"/>
      <c r="S609" s="94"/>
      <c r="T609" s="95"/>
      <c r="U609" s="94"/>
      <c r="V609" s="94"/>
      <c r="W609" s="94"/>
      <c r="X609" s="94"/>
      <c r="Y609" s="94"/>
      <c r="Z609" s="96"/>
      <c r="AA609" s="96"/>
      <c r="AB609" s="95"/>
      <c r="AC609" s="95"/>
      <c r="AD609" s="97"/>
      <c r="AE609" s="91"/>
      <c r="AF609" s="113"/>
      <c r="AG609" s="113"/>
      <c r="AH609" s="92"/>
      <c r="AI609" s="92"/>
      <c r="AJ609" s="92"/>
      <c r="AK609" s="92"/>
      <c r="AL609" s="91"/>
      <c r="AM609" s="113"/>
      <c r="AN609" s="118"/>
      <c r="AO609" s="118"/>
      <c r="AP609" s="118"/>
      <c r="AQ609" s="93"/>
      <c r="AR609" s="94"/>
      <c r="AS609" s="96"/>
      <c r="AT609" s="96"/>
      <c r="AU609" s="96"/>
      <c r="AV609" s="95"/>
      <c r="AW609" s="95"/>
      <c r="AX609" s="97"/>
      <c r="AY609" s="97"/>
      <c r="AZ609" s="97"/>
      <c r="BA609" s="97"/>
      <c r="BB609" s="97"/>
      <c r="BC609" s="99" t="s">
        <v>12275</v>
      </c>
      <c r="BD609" s="99" t="s">
        <v>12350</v>
      </c>
      <c r="BE609" s="99"/>
      <c r="BF609" s="100"/>
      <c r="BG609" s="295"/>
      <c r="BH609" s="295"/>
      <c r="BI609" s="295"/>
      <c r="BJ609" s="112"/>
      <c r="BK609" s="112" t="s">
        <v>1511</v>
      </c>
      <c r="BL609" s="296"/>
      <c r="BM609" s="112"/>
      <c r="BN609" s="112"/>
      <c r="BT609" s="99"/>
      <c r="BU609" s="99"/>
      <c r="BV609" s="99"/>
      <c r="BW609" s="99"/>
      <c r="BX609" s="99"/>
      <c r="CB609" s="13" t="s">
        <v>1511</v>
      </c>
    </row>
    <row r="610" ht="13.75" spans="1:80">
      <c r="A610" s="239" t="s">
        <v>12514</v>
      </c>
      <c r="B610" s="88" t="s">
        <v>3980</v>
      </c>
      <c r="C610" s="106" t="s">
        <v>3979</v>
      </c>
      <c r="D610" s="89" t="s">
        <v>12266</v>
      </c>
      <c r="E610" s="135">
        <v>6</v>
      </c>
      <c r="F610" s="135">
        <v>111</v>
      </c>
      <c r="G610" s="90">
        <f t="shared" si="9"/>
        <v>666</v>
      </c>
      <c r="H610" s="94"/>
      <c r="I610" s="95"/>
      <c r="J610" s="95"/>
      <c r="K610" s="95"/>
      <c r="L610" s="95"/>
      <c r="M610" s="97"/>
      <c r="N610" s="94"/>
      <c r="O610" s="95"/>
      <c r="P610" s="95"/>
      <c r="Q610" s="95"/>
      <c r="R610" s="97"/>
      <c r="S610" s="94"/>
      <c r="T610" s="95"/>
      <c r="U610" s="94"/>
      <c r="V610" s="94"/>
      <c r="W610" s="94"/>
      <c r="X610" s="94"/>
      <c r="Y610" s="94"/>
      <c r="Z610" s="96"/>
      <c r="AA610" s="96"/>
      <c r="AB610" s="95"/>
      <c r="AC610" s="95"/>
      <c r="AD610" s="97"/>
      <c r="AE610" s="91"/>
      <c r="AF610" s="113"/>
      <c r="AG610" s="113"/>
      <c r="AH610" s="92"/>
      <c r="AI610" s="92"/>
      <c r="AJ610" s="92"/>
      <c r="AK610" s="92"/>
      <c r="AL610" s="91"/>
      <c r="AM610" s="113">
        <v>320</v>
      </c>
      <c r="AN610" s="118">
        <v>42</v>
      </c>
      <c r="AO610" s="118">
        <v>62</v>
      </c>
      <c r="AP610" s="118">
        <v>16</v>
      </c>
      <c r="AQ610" s="93"/>
      <c r="AR610" s="94"/>
      <c r="AS610" s="96"/>
      <c r="AT610" s="96"/>
      <c r="AU610" s="96"/>
      <c r="AV610" s="95"/>
      <c r="AW610" s="95"/>
      <c r="AX610" s="97"/>
      <c r="AY610" s="97"/>
      <c r="AZ610" s="97"/>
      <c r="BA610" s="97"/>
      <c r="BB610" s="97"/>
      <c r="BC610" s="99" t="s">
        <v>12271</v>
      </c>
      <c r="BD610" s="99" t="s">
        <v>12349</v>
      </c>
      <c r="BE610" s="99"/>
      <c r="BF610" s="100"/>
      <c r="BG610" s="103"/>
      <c r="BH610" s="103"/>
      <c r="BI610" s="103"/>
      <c r="BJ610" s="99"/>
      <c r="BK610" s="112" t="s">
        <v>20</v>
      </c>
      <c r="BL610" s="102"/>
      <c r="BM610" s="99"/>
      <c r="BN610" s="99"/>
      <c r="BT610" s="99"/>
      <c r="BU610" s="99"/>
      <c r="BV610" s="99"/>
      <c r="BW610" s="99"/>
      <c r="BX610" s="99"/>
      <c r="CB610" s="13" t="s">
        <v>1511</v>
      </c>
    </row>
    <row r="611" ht="16.25" spans="1:80">
      <c r="A611" s="239" t="s">
        <v>12514</v>
      </c>
      <c r="B611" s="88" t="s">
        <v>3980</v>
      </c>
      <c r="C611" s="106" t="s">
        <v>3979</v>
      </c>
      <c r="D611" s="89" t="s">
        <v>494</v>
      </c>
      <c r="E611" s="135">
        <v>6</v>
      </c>
      <c r="F611" s="135">
        <v>35</v>
      </c>
      <c r="G611" s="90">
        <f t="shared" si="9"/>
        <v>210</v>
      </c>
      <c r="H611" s="94"/>
      <c r="I611" s="95"/>
      <c r="J611" s="95"/>
      <c r="K611" s="95"/>
      <c r="L611" s="95"/>
      <c r="M611" s="97"/>
      <c r="N611" s="94"/>
      <c r="O611" s="95"/>
      <c r="P611" s="95"/>
      <c r="Q611" s="95"/>
      <c r="R611" s="97"/>
      <c r="S611" s="94"/>
      <c r="T611" s="95"/>
      <c r="U611" s="94"/>
      <c r="V611" s="94"/>
      <c r="W611" s="94"/>
      <c r="X611" s="94"/>
      <c r="Y611" s="94"/>
      <c r="Z611" s="96"/>
      <c r="AA611" s="96"/>
      <c r="AB611" s="95"/>
      <c r="AC611" s="95"/>
      <c r="AD611" s="97"/>
      <c r="AE611" s="91"/>
      <c r="AF611" s="113"/>
      <c r="AG611" s="113"/>
      <c r="AH611" s="92"/>
      <c r="AI611" s="92"/>
      <c r="AJ611" s="92"/>
      <c r="AK611" s="92"/>
      <c r="AL611" s="91"/>
      <c r="AM611" s="113"/>
      <c r="AN611" s="299">
        <v>21</v>
      </c>
      <c r="AO611" s="299">
        <v>41</v>
      </c>
      <c r="AP611" s="299">
        <v>41</v>
      </c>
      <c r="AQ611" s="93"/>
      <c r="AR611" s="94"/>
      <c r="AS611" s="96"/>
      <c r="AT611" s="96"/>
      <c r="AU611" s="96"/>
      <c r="AV611" s="95"/>
      <c r="AW611" s="95"/>
      <c r="AX611" s="97"/>
      <c r="AY611" s="97"/>
      <c r="AZ611" s="97"/>
      <c r="BA611" s="97"/>
      <c r="BB611" s="97"/>
      <c r="BC611" s="99" t="s">
        <v>12275</v>
      </c>
      <c r="BD611" s="99" t="s">
        <v>12350</v>
      </c>
      <c r="BE611" s="99"/>
      <c r="BF611" s="100"/>
      <c r="BG611" s="295"/>
      <c r="BH611" s="295"/>
      <c r="BI611" s="295"/>
      <c r="BJ611" s="112"/>
      <c r="BK611" s="112" t="s">
        <v>1511</v>
      </c>
      <c r="BL611" s="296"/>
      <c r="BM611" s="112"/>
      <c r="BN611" s="112"/>
      <c r="BT611" s="99"/>
      <c r="BU611" s="99"/>
      <c r="BV611" s="99"/>
      <c r="BW611" s="99"/>
      <c r="BX611" s="99"/>
      <c r="CB611" s="13" t="s">
        <v>1511</v>
      </c>
    </row>
    <row r="612" ht="13.75" spans="1:80">
      <c r="A612" s="239" t="s">
        <v>12514</v>
      </c>
      <c r="B612" s="88" t="s">
        <v>3980</v>
      </c>
      <c r="C612" s="106" t="s">
        <v>4567</v>
      </c>
      <c r="D612" s="89" t="s">
        <v>12266</v>
      </c>
      <c r="E612" s="135">
        <v>6</v>
      </c>
      <c r="F612" s="135">
        <v>111</v>
      </c>
      <c r="G612" s="90">
        <f t="shared" si="9"/>
        <v>666</v>
      </c>
      <c r="H612" s="94"/>
      <c r="I612" s="95"/>
      <c r="J612" s="95"/>
      <c r="K612" s="95"/>
      <c r="L612" s="95"/>
      <c r="M612" s="97"/>
      <c r="N612" s="94"/>
      <c r="O612" s="95"/>
      <c r="P612" s="95"/>
      <c r="Q612" s="95"/>
      <c r="R612" s="97"/>
      <c r="S612" s="94"/>
      <c r="T612" s="95"/>
      <c r="U612" s="94"/>
      <c r="V612" s="94"/>
      <c r="W612" s="94"/>
      <c r="X612" s="94"/>
      <c r="Y612" s="94"/>
      <c r="Z612" s="96"/>
      <c r="AA612" s="96"/>
      <c r="AB612" s="95"/>
      <c r="AC612" s="95"/>
      <c r="AD612" s="97"/>
      <c r="AE612" s="91"/>
      <c r="AF612" s="113"/>
      <c r="AG612" s="113"/>
      <c r="AH612" s="92"/>
      <c r="AI612" s="92"/>
      <c r="AJ612" s="92"/>
      <c r="AK612" s="92"/>
      <c r="AL612" s="91"/>
      <c r="AM612" s="113">
        <v>275</v>
      </c>
      <c r="AN612" s="118">
        <v>41</v>
      </c>
      <c r="AO612" s="118">
        <v>62</v>
      </c>
      <c r="AP612" s="118">
        <v>15</v>
      </c>
      <c r="AQ612" s="93"/>
      <c r="AR612" s="94"/>
      <c r="AS612" s="96"/>
      <c r="AT612" s="96"/>
      <c r="AU612" s="96"/>
      <c r="AV612" s="95"/>
      <c r="AW612" s="95"/>
      <c r="AX612" s="97"/>
      <c r="AY612" s="97"/>
      <c r="AZ612" s="97"/>
      <c r="BA612" s="97"/>
      <c r="BB612" s="97"/>
      <c r="BC612" s="99" t="s">
        <v>12271</v>
      </c>
      <c r="BD612" s="99" t="s">
        <v>12349</v>
      </c>
      <c r="BE612" s="99"/>
      <c r="BF612" s="100"/>
      <c r="BG612" s="103"/>
      <c r="BH612" s="103"/>
      <c r="BI612" s="103"/>
      <c r="BJ612" s="99"/>
      <c r="BK612" s="112" t="s">
        <v>20</v>
      </c>
      <c r="BL612" s="102"/>
      <c r="BM612" s="99"/>
      <c r="BN612" s="99"/>
      <c r="BT612" s="99"/>
      <c r="BU612" s="99"/>
      <c r="BV612" s="99"/>
      <c r="BW612" s="99"/>
      <c r="BX612" s="99"/>
      <c r="CB612" s="13" t="s">
        <v>1511</v>
      </c>
    </row>
    <row r="613" ht="13.75" spans="1:80">
      <c r="A613" s="239" t="s">
        <v>12514</v>
      </c>
      <c r="B613" s="88" t="s">
        <v>3980</v>
      </c>
      <c r="C613" s="106" t="s">
        <v>4567</v>
      </c>
      <c r="D613" s="89" t="s">
        <v>494</v>
      </c>
      <c r="E613" s="135">
        <v>6</v>
      </c>
      <c r="F613" s="135">
        <v>35</v>
      </c>
      <c r="G613" s="90">
        <f t="shared" si="9"/>
        <v>210</v>
      </c>
      <c r="H613" s="94"/>
      <c r="I613" s="95"/>
      <c r="J613" s="95"/>
      <c r="K613" s="95"/>
      <c r="L613" s="95"/>
      <c r="M613" s="97"/>
      <c r="N613" s="94"/>
      <c r="O613" s="95"/>
      <c r="P613" s="95"/>
      <c r="Q613" s="95"/>
      <c r="R613" s="97"/>
      <c r="S613" s="94"/>
      <c r="T613" s="95"/>
      <c r="U613" s="94"/>
      <c r="V613" s="94"/>
      <c r="W613" s="94"/>
      <c r="X613" s="94"/>
      <c r="Y613" s="94"/>
      <c r="Z613" s="96"/>
      <c r="AA613" s="96"/>
      <c r="AB613" s="95"/>
      <c r="AC613" s="95"/>
      <c r="AD613" s="97"/>
      <c r="AE613" s="91"/>
      <c r="AF613" s="113"/>
      <c r="AG613" s="113"/>
      <c r="AH613" s="92"/>
      <c r="AI613" s="92"/>
      <c r="AJ613" s="92"/>
      <c r="AK613" s="92"/>
      <c r="AL613" s="91"/>
      <c r="AM613" s="113"/>
      <c r="AN613" s="118">
        <v>18</v>
      </c>
      <c r="AO613" s="118">
        <v>33</v>
      </c>
      <c r="AP613" s="118">
        <v>40</v>
      </c>
      <c r="AQ613" s="93"/>
      <c r="AR613" s="94"/>
      <c r="AS613" s="96"/>
      <c r="AT613" s="96"/>
      <c r="AU613" s="96"/>
      <c r="AV613" s="95"/>
      <c r="AW613" s="95"/>
      <c r="AX613" s="97"/>
      <c r="AY613" s="97"/>
      <c r="AZ613" s="97"/>
      <c r="BA613" s="97"/>
      <c r="BB613" s="97"/>
      <c r="BC613" s="99" t="s">
        <v>12275</v>
      </c>
      <c r="BD613" s="99" t="s">
        <v>12350</v>
      </c>
      <c r="BE613" s="99"/>
      <c r="BF613" s="100"/>
      <c r="BG613" s="295"/>
      <c r="BH613" s="295"/>
      <c r="BI613" s="295"/>
      <c r="BJ613" s="112"/>
      <c r="BK613" s="112" t="s">
        <v>1511</v>
      </c>
      <c r="BL613" s="296"/>
      <c r="BM613" s="112"/>
      <c r="BN613" s="112"/>
      <c r="BT613" s="99"/>
      <c r="BU613" s="99"/>
      <c r="BV613" s="99"/>
      <c r="BW613" s="99"/>
      <c r="BX613" s="99"/>
      <c r="CB613" s="13" t="s">
        <v>1511</v>
      </c>
    </row>
    <row r="614" ht="13.75" spans="1:80">
      <c r="A614" s="239" t="s">
        <v>12514</v>
      </c>
      <c r="B614" s="88" t="s">
        <v>1110</v>
      </c>
      <c r="C614" s="88" t="s">
        <v>4426</v>
      </c>
      <c r="D614" s="89" t="s">
        <v>12266</v>
      </c>
      <c r="E614" s="135">
        <v>6</v>
      </c>
      <c r="F614" s="135">
        <v>136</v>
      </c>
      <c r="G614" s="90">
        <f t="shared" si="9"/>
        <v>816</v>
      </c>
      <c r="H614" s="94"/>
      <c r="I614" s="95"/>
      <c r="J614" s="95"/>
      <c r="K614" s="95"/>
      <c r="L614" s="95"/>
      <c r="M614" s="97"/>
      <c r="N614" s="94"/>
      <c r="O614" s="95"/>
      <c r="P614" s="95"/>
      <c r="Q614" s="95"/>
      <c r="R614" s="97"/>
      <c r="S614" s="94"/>
      <c r="T614" s="95"/>
      <c r="U614" s="94"/>
      <c r="V614" s="94"/>
      <c r="W614" s="94"/>
      <c r="X614" s="94"/>
      <c r="Y614" s="94"/>
      <c r="Z614" s="96"/>
      <c r="AA614" s="96"/>
      <c r="AB614" s="95"/>
      <c r="AC614" s="95"/>
      <c r="AD614" s="97"/>
      <c r="AE614" s="91"/>
      <c r="AF614" s="113">
        <v>319</v>
      </c>
      <c r="AG614" s="113"/>
      <c r="AH614" s="92"/>
      <c r="AI614" s="92"/>
      <c r="AJ614" s="92"/>
      <c r="AK614" s="92"/>
      <c r="AL614" s="91"/>
      <c r="AM614" s="113">
        <v>319</v>
      </c>
      <c r="AN614" s="118">
        <v>60</v>
      </c>
      <c r="AO614" s="118">
        <v>47</v>
      </c>
      <c r="AP614" s="118">
        <v>9</v>
      </c>
      <c r="AQ614" s="93"/>
      <c r="AR614" s="94"/>
      <c r="AS614" s="96"/>
      <c r="AT614" s="96"/>
      <c r="AU614" s="96"/>
      <c r="AV614" s="95"/>
      <c r="AW614" s="95"/>
      <c r="AX614" s="97"/>
      <c r="AY614" s="97"/>
      <c r="AZ614" s="97"/>
      <c r="BA614" s="97"/>
      <c r="BB614" s="97"/>
      <c r="BC614" s="99" t="s">
        <v>12271</v>
      </c>
      <c r="BD614" s="99" t="s">
        <v>12349</v>
      </c>
      <c r="BE614" s="99"/>
      <c r="BF614" s="100"/>
      <c r="BG614" s="103"/>
      <c r="BH614" s="103"/>
      <c r="BI614" s="103"/>
      <c r="BJ614" s="99"/>
      <c r="BK614" s="112" t="s">
        <v>20</v>
      </c>
      <c r="BL614" s="102"/>
      <c r="BM614" s="99"/>
      <c r="BN614" s="99"/>
      <c r="BT614" s="99"/>
      <c r="BU614" s="99"/>
      <c r="BV614" s="99"/>
      <c r="BW614" s="99"/>
      <c r="BX614" s="99"/>
      <c r="CB614" s="13" t="s">
        <v>1511</v>
      </c>
    </row>
    <row r="615" ht="13.75" spans="1:80">
      <c r="A615" s="239" t="s">
        <v>12514</v>
      </c>
      <c r="B615" s="88" t="s">
        <v>1110</v>
      </c>
      <c r="C615" s="88" t="s">
        <v>4426</v>
      </c>
      <c r="D615" s="89" t="s">
        <v>494</v>
      </c>
      <c r="E615" s="135">
        <v>6</v>
      </c>
      <c r="F615" s="135">
        <v>45</v>
      </c>
      <c r="G615" s="90">
        <f t="shared" si="9"/>
        <v>270</v>
      </c>
      <c r="H615" s="94"/>
      <c r="I615" s="95"/>
      <c r="J615" s="95"/>
      <c r="K615" s="95"/>
      <c r="L615" s="95"/>
      <c r="M615" s="97"/>
      <c r="N615" s="94"/>
      <c r="O615" s="95"/>
      <c r="P615" s="95"/>
      <c r="Q615" s="95"/>
      <c r="R615" s="97"/>
      <c r="S615" s="94"/>
      <c r="T615" s="95"/>
      <c r="U615" s="94"/>
      <c r="V615" s="94"/>
      <c r="W615" s="94"/>
      <c r="X615" s="94"/>
      <c r="Y615" s="94"/>
      <c r="Z615" s="96"/>
      <c r="AA615" s="96"/>
      <c r="AB615" s="95"/>
      <c r="AC615" s="95"/>
      <c r="AD615" s="97"/>
      <c r="AE615" s="91"/>
      <c r="AF615" s="113"/>
      <c r="AG615" s="113"/>
      <c r="AH615" s="92"/>
      <c r="AI615" s="92"/>
      <c r="AJ615" s="92"/>
      <c r="AK615" s="92"/>
      <c r="AL615" s="91"/>
      <c r="AM615" s="113"/>
      <c r="AN615" s="118">
        <v>27</v>
      </c>
      <c r="AO615" s="118">
        <v>28</v>
      </c>
      <c r="AP615" s="118">
        <v>60</v>
      </c>
      <c r="AQ615" s="93"/>
      <c r="AR615" s="94"/>
      <c r="AS615" s="96"/>
      <c r="AT615" s="96"/>
      <c r="AU615" s="96"/>
      <c r="AV615" s="95"/>
      <c r="AW615" s="95"/>
      <c r="AX615" s="97"/>
      <c r="AY615" s="97"/>
      <c r="AZ615" s="97"/>
      <c r="BA615" s="97"/>
      <c r="BB615" s="97"/>
      <c r="BC615" s="99" t="s">
        <v>12275</v>
      </c>
      <c r="BD615" s="99" t="s">
        <v>12350</v>
      </c>
      <c r="BE615" s="99"/>
      <c r="BF615" s="100"/>
      <c r="BG615" s="295"/>
      <c r="BH615" s="295"/>
      <c r="BI615" s="295"/>
      <c r="BJ615" s="112"/>
      <c r="BK615" s="112" t="s">
        <v>1511</v>
      </c>
      <c r="BL615" s="296"/>
      <c r="BM615" s="112"/>
      <c r="BN615" s="112"/>
      <c r="BT615" s="99"/>
      <c r="BU615" s="99"/>
      <c r="BV615" s="99"/>
      <c r="BW615" s="99"/>
      <c r="BX615" s="99"/>
      <c r="CB615" s="13" t="s">
        <v>1511</v>
      </c>
    </row>
    <row r="616" ht="13.75" spans="1:80">
      <c r="A616" s="187" t="s">
        <v>12514</v>
      </c>
      <c r="B616" s="187" t="s">
        <v>1110</v>
      </c>
      <c r="C616" s="187" t="s">
        <v>1109</v>
      </c>
      <c r="D616" s="89" t="s">
        <v>12266</v>
      </c>
      <c r="E616" s="135">
        <v>6</v>
      </c>
      <c r="F616" s="135">
        <v>136</v>
      </c>
      <c r="G616" s="90">
        <f t="shared" si="9"/>
        <v>816</v>
      </c>
      <c r="H616" s="94"/>
      <c r="I616" s="95"/>
      <c r="J616" s="95"/>
      <c r="K616" s="95"/>
      <c r="L616" s="95"/>
      <c r="M616" s="97"/>
      <c r="N616" s="94"/>
      <c r="O616" s="95"/>
      <c r="P616" s="95"/>
      <c r="Q616" s="95"/>
      <c r="R616" s="97"/>
      <c r="S616" s="94"/>
      <c r="T616" s="95"/>
      <c r="U616" s="94"/>
      <c r="V616" s="94"/>
      <c r="W616" s="94"/>
      <c r="X616" s="94"/>
      <c r="Y616" s="94"/>
      <c r="Z616" s="96"/>
      <c r="AA616" s="96"/>
      <c r="AB616" s="95"/>
      <c r="AC616" s="95"/>
      <c r="AD616" s="97"/>
      <c r="AE616" s="91"/>
      <c r="AF616" s="113"/>
      <c r="AG616" s="113"/>
      <c r="AH616" s="92"/>
      <c r="AI616" s="92"/>
      <c r="AJ616" s="92"/>
      <c r="AK616" s="92"/>
      <c r="AL616" s="91"/>
      <c r="AM616" s="113">
        <v>319</v>
      </c>
      <c r="AN616" s="118"/>
      <c r="AO616" s="118"/>
      <c r="AP616" s="118"/>
      <c r="AQ616" s="93"/>
      <c r="AR616" s="94"/>
      <c r="AS616" s="96"/>
      <c r="AT616" s="96"/>
      <c r="AU616" s="96"/>
      <c r="AV616" s="95"/>
      <c r="AW616" s="95"/>
      <c r="AX616" s="97"/>
      <c r="AY616" s="97"/>
      <c r="AZ616" s="97"/>
      <c r="BA616" s="97"/>
      <c r="BB616" s="97"/>
      <c r="BC616" s="99" t="s">
        <v>12271</v>
      </c>
      <c r="BD616" s="99" t="s">
        <v>12349</v>
      </c>
      <c r="BE616" s="99"/>
      <c r="BF616" s="100"/>
      <c r="BG616" s="103"/>
      <c r="BH616" s="103"/>
      <c r="BI616" s="103"/>
      <c r="BJ616" s="99"/>
      <c r="BK616" s="112" t="s">
        <v>20</v>
      </c>
      <c r="BL616" s="102"/>
      <c r="BM616" s="99"/>
      <c r="BN616" s="99"/>
      <c r="BT616" s="99"/>
      <c r="BU616" s="99"/>
      <c r="BV616" s="99"/>
      <c r="BW616" s="99"/>
      <c r="BX616" s="99"/>
      <c r="CB616" s="13" t="s">
        <v>1511</v>
      </c>
    </row>
    <row r="617" ht="13.75" spans="1:80">
      <c r="A617" s="239" t="s">
        <v>12514</v>
      </c>
      <c r="B617" s="88" t="s">
        <v>1110</v>
      </c>
      <c r="C617" s="106" t="s">
        <v>1109</v>
      </c>
      <c r="D617" s="89" t="s">
        <v>494</v>
      </c>
      <c r="E617" s="135">
        <v>6</v>
      </c>
      <c r="F617" s="135">
        <v>45</v>
      </c>
      <c r="G617" s="90">
        <f t="shared" si="9"/>
        <v>270</v>
      </c>
      <c r="H617" s="94"/>
      <c r="I617" s="95"/>
      <c r="J617" s="95"/>
      <c r="K617" s="95"/>
      <c r="L617" s="95"/>
      <c r="M617" s="97"/>
      <c r="N617" s="94"/>
      <c r="O617" s="95"/>
      <c r="P617" s="95"/>
      <c r="Q617" s="95"/>
      <c r="R617" s="97"/>
      <c r="S617" s="94"/>
      <c r="T617" s="95"/>
      <c r="U617" s="94"/>
      <c r="V617" s="94"/>
      <c r="W617" s="94"/>
      <c r="X617" s="94"/>
      <c r="Y617" s="94"/>
      <c r="Z617" s="96"/>
      <c r="AA617" s="96"/>
      <c r="AB617" s="95"/>
      <c r="AC617" s="95"/>
      <c r="AD617" s="97"/>
      <c r="AE617" s="91"/>
      <c r="AF617" s="113"/>
      <c r="AG617" s="113"/>
      <c r="AH617" s="92"/>
      <c r="AI617" s="92"/>
      <c r="AJ617" s="92"/>
      <c r="AK617" s="92"/>
      <c r="AL617" s="91"/>
      <c r="AM617" s="113"/>
      <c r="AN617" s="118">
        <v>28</v>
      </c>
      <c r="AO617" s="118">
        <v>35</v>
      </c>
      <c r="AP617" s="118">
        <v>56</v>
      </c>
      <c r="AQ617" s="93"/>
      <c r="AR617" s="94"/>
      <c r="AS617" s="96"/>
      <c r="AT617" s="96"/>
      <c r="AU617" s="96"/>
      <c r="AV617" s="95"/>
      <c r="AW617" s="95"/>
      <c r="AX617" s="97"/>
      <c r="AY617" s="97"/>
      <c r="AZ617" s="97"/>
      <c r="BA617" s="97"/>
      <c r="BB617" s="97"/>
      <c r="BC617" s="99" t="s">
        <v>12275</v>
      </c>
      <c r="BD617" s="99" t="s">
        <v>12350</v>
      </c>
      <c r="BE617" s="99"/>
      <c r="BF617" s="100"/>
      <c r="BG617" s="295"/>
      <c r="BH617" s="295"/>
      <c r="BI617" s="295"/>
      <c r="BJ617" s="112"/>
      <c r="BK617" s="112" t="s">
        <v>1511</v>
      </c>
      <c r="BL617" s="296"/>
      <c r="BM617" s="112"/>
      <c r="BN617" s="112"/>
      <c r="BT617" s="99"/>
      <c r="BU617" s="99"/>
      <c r="BV617" s="99"/>
      <c r="BW617" s="99"/>
      <c r="BX617" s="99"/>
      <c r="CB617" s="13" t="s">
        <v>1511</v>
      </c>
    </row>
    <row r="618" ht="13.75" spans="1:80">
      <c r="A618" s="239" t="s">
        <v>12514</v>
      </c>
      <c r="B618" s="88" t="s">
        <v>2424</v>
      </c>
      <c r="C618" s="106" t="s">
        <v>2423</v>
      </c>
      <c r="D618" s="89" t="s">
        <v>12266</v>
      </c>
      <c r="E618" s="135">
        <v>6</v>
      </c>
      <c r="F618" s="135">
        <v>130</v>
      </c>
      <c r="G618" s="90">
        <f t="shared" si="9"/>
        <v>780</v>
      </c>
      <c r="H618" s="94"/>
      <c r="I618" s="95"/>
      <c r="J618" s="95"/>
      <c r="K618" s="95"/>
      <c r="L618" s="95"/>
      <c r="M618" s="97"/>
      <c r="N618" s="94"/>
      <c r="O618" s="95"/>
      <c r="P618" s="95"/>
      <c r="Q618" s="95"/>
      <c r="R618" s="97"/>
      <c r="S618" s="94"/>
      <c r="T618" s="95"/>
      <c r="U618" s="94"/>
      <c r="V618" s="94"/>
      <c r="W618" s="94"/>
      <c r="X618" s="94"/>
      <c r="Y618" s="94"/>
      <c r="Z618" s="96"/>
      <c r="AA618" s="96"/>
      <c r="AB618" s="95"/>
      <c r="AC618" s="95"/>
      <c r="AD618" s="97"/>
      <c r="AE618" s="91"/>
      <c r="AF618" s="113"/>
      <c r="AG618" s="113"/>
      <c r="AH618" s="92"/>
      <c r="AI618" s="92"/>
      <c r="AJ618" s="92"/>
      <c r="AK618" s="92"/>
      <c r="AL618" s="91"/>
      <c r="AM618" s="113"/>
      <c r="AN618" s="118"/>
      <c r="AO618" s="118"/>
      <c r="AP618" s="118"/>
      <c r="AQ618" s="93"/>
      <c r="AR618" s="94"/>
      <c r="AS618" s="96"/>
      <c r="AT618" s="96"/>
      <c r="AU618" s="96"/>
      <c r="AV618" s="95"/>
      <c r="AW618" s="95"/>
      <c r="AX618" s="97"/>
      <c r="AY618" s="97"/>
      <c r="AZ618" s="97"/>
      <c r="BA618" s="97"/>
      <c r="BB618" s="97"/>
      <c r="BC618" s="99" t="s">
        <v>12271</v>
      </c>
      <c r="BD618" s="99" t="s">
        <v>12349</v>
      </c>
      <c r="BE618" s="99"/>
      <c r="BF618" s="100"/>
      <c r="BG618" s="103"/>
      <c r="BH618" s="103"/>
      <c r="BI618" s="103"/>
      <c r="BJ618" s="99"/>
      <c r="BK618" s="112" t="s">
        <v>20</v>
      </c>
      <c r="BL618" s="102"/>
      <c r="BM618" s="99"/>
      <c r="BN618" s="99"/>
      <c r="BT618" s="99"/>
      <c r="BU618" s="99"/>
      <c r="BV618" s="99"/>
      <c r="BW618" s="99"/>
      <c r="BX618" s="99"/>
      <c r="CB618" s="13" t="s">
        <v>1511</v>
      </c>
    </row>
    <row r="619" ht="13.75" spans="1:80">
      <c r="A619" s="239" t="s">
        <v>12514</v>
      </c>
      <c r="B619" s="88" t="s">
        <v>2424</v>
      </c>
      <c r="C619" s="106" t="s">
        <v>2423</v>
      </c>
      <c r="D619" s="89" t="s">
        <v>494</v>
      </c>
      <c r="E619" s="135">
        <v>6</v>
      </c>
      <c r="F619" s="135">
        <v>43</v>
      </c>
      <c r="G619" s="90">
        <f t="shared" si="9"/>
        <v>258</v>
      </c>
      <c r="H619" s="94"/>
      <c r="I619" s="95"/>
      <c r="J619" s="95"/>
      <c r="K619" s="95"/>
      <c r="L619" s="95"/>
      <c r="M619" s="97"/>
      <c r="N619" s="94"/>
      <c r="O619" s="95"/>
      <c r="P619" s="95"/>
      <c r="Q619" s="95"/>
      <c r="R619" s="97"/>
      <c r="S619" s="94"/>
      <c r="T619" s="95"/>
      <c r="U619" s="96"/>
      <c r="V619" s="95"/>
      <c r="W619" s="95"/>
      <c r="X619" s="97"/>
      <c r="Y619" s="94"/>
      <c r="Z619" s="96"/>
      <c r="AA619" s="96"/>
      <c r="AB619" s="95"/>
      <c r="AC619" s="95"/>
      <c r="AD619" s="97"/>
      <c r="AE619" s="91"/>
      <c r="AF619" s="91"/>
      <c r="AG619" s="91"/>
      <c r="AH619" s="91"/>
      <c r="AI619" s="91"/>
      <c r="AJ619" s="91"/>
      <c r="AK619" s="91"/>
      <c r="AL619" s="91"/>
      <c r="AM619" s="113"/>
      <c r="AN619" s="113"/>
      <c r="AO619" s="92"/>
      <c r="AP619" s="92"/>
      <c r="AQ619" s="93"/>
      <c r="AR619" s="94"/>
      <c r="AS619" s="96"/>
      <c r="AT619" s="96"/>
      <c r="AU619" s="96"/>
      <c r="AV619" s="95"/>
      <c r="AW619" s="95"/>
      <c r="AX619" s="97"/>
      <c r="AY619" s="97"/>
      <c r="AZ619" s="97"/>
      <c r="BA619" s="97"/>
      <c r="BB619" s="97"/>
      <c r="BC619" s="99" t="s">
        <v>12275</v>
      </c>
      <c r="BD619" s="99" t="s">
        <v>12350</v>
      </c>
      <c r="BE619" s="99"/>
      <c r="BF619" s="100"/>
      <c r="BG619" s="295"/>
      <c r="BH619" s="295"/>
      <c r="BI619" s="295"/>
      <c r="BJ619" s="112"/>
      <c r="BK619" s="112" t="s">
        <v>1511</v>
      </c>
      <c r="BL619" s="296"/>
      <c r="BM619" s="112"/>
      <c r="BN619" s="112"/>
      <c r="BT619" s="99"/>
      <c r="BU619" s="99"/>
      <c r="BV619" s="99"/>
      <c r="BW619" s="99"/>
      <c r="BX619" s="99"/>
      <c r="CB619" s="13" t="s">
        <v>1511</v>
      </c>
    </row>
    <row r="620" ht="13.9" customHeight="1" spans="1:80">
      <c r="A620" s="88" t="s">
        <v>12515</v>
      </c>
      <c r="B620" s="88" t="s">
        <v>950</v>
      </c>
      <c r="C620" s="88" t="s">
        <v>949</v>
      </c>
      <c r="D620" s="89" t="s">
        <v>12266</v>
      </c>
      <c r="E620" s="135">
        <v>6</v>
      </c>
      <c r="F620" s="135">
        <v>69</v>
      </c>
      <c r="G620" s="90">
        <f t="shared" si="9"/>
        <v>414</v>
      </c>
      <c r="H620" s="94"/>
      <c r="I620" s="95"/>
      <c r="J620" s="95"/>
      <c r="K620" s="95"/>
      <c r="L620" s="300"/>
      <c r="M620" s="97"/>
      <c r="N620" s="94"/>
      <c r="O620" s="95"/>
      <c r="P620" s="95"/>
      <c r="Q620" s="95"/>
      <c r="R620" s="97"/>
      <c r="S620" s="94"/>
      <c r="T620" s="95"/>
      <c r="U620" s="96"/>
      <c r="V620" s="95"/>
      <c r="W620" s="95"/>
      <c r="X620" s="97"/>
      <c r="Y620" s="107"/>
      <c r="Z620" s="108"/>
      <c r="AA620" s="108"/>
      <c r="AB620" s="109"/>
      <c r="AC620" s="109"/>
      <c r="AD620" s="110"/>
      <c r="AE620" s="91"/>
      <c r="AF620" s="91"/>
      <c r="AG620" s="91"/>
      <c r="AH620" s="91"/>
      <c r="AI620" s="91"/>
      <c r="AJ620" s="91"/>
      <c r="AK620" s="91"/>
      <c r="AL620" s="91"/>
      <c r="AM620" s="113"/>
      <c r="AN620" s="113"/>
      <c r="AO620" s="92"/>
      <c r="AP620" s="92"/>
      <c r="AQ620" s="93"/>
      <c r="AR620" s="94"/>
      <c r="AS620" s="96"/>
      <c r="AT620" s="96"/>
      <c r="AU620" s="96"/>
      <c r="AV620" s="95"/>
      <c r="AW620" s="95"/>
      <c r="AX620" s="97"/>
      <c r="AY620" s="97"/>
      <c r="AZ620" s="97"/>
      <c r="BA620" s="97"/>
      <c r="BB620" s="97"/>
      <c r="BC620" s="99" t="s">
        <v>12349</v>
      </c>
      <c r="BD620" s="99" t="s">
        <v>12271</v>
      </c>
      <c r="BE620" s="99"/>
      <c r="BF620" s="100"/>
      <c r="BG620" s="103"/>
      <c r="BH620" s="103"/>
      <c r="BI620" s="103"/>
      <c r="BJ620" s="99"/>
      <c r="BK620" s="112" t="s">
        <v>20</v>
      </c>
      <c r="BL620" s="102"/>
      <c r="BM620" s="99"/>
      <c r="BN620" s="99"/>
      <c r="BT620" s="99"/>
      <c r="BU620" s="99"/>
      <c r="BV620" s="99"/>
      <c r="BW620" s="99"/>
      <c r="BX620" s="99"/>
      <c r="CB620" s="13" t="s">
        <v>1511</v>
      </c>
    </row>
    <row r="621" ht="13.9" customHeight="1" spans="1:80">
      <c r="A621" s="88" t="s">
        <v>12515</v>
      </c>
      <c r="B621" s="88" t="s">
        <v>950</v>
      </c>
      <c r="C621" s="88" t="s">
        <v>949</v>
      </c>
      <c r="D621" s="89" t="s">
        <v>494</v>
      </c>
      <c r="E621" s="135">
        <v>6</v>
      </c>
      <c r="F621" s="135">
        <v>38</v>
      </c>
      <c r="G621" s="90">
        <f t="shared" si="9"/>
        <v>228</v>
      </c>
      <c r="H621" s="94"/>
      <c r="I621" s="95"/>
      <c r="J621" s="95"/>
      <c r="K621" s="95"/>
      <c r="L621" s="300"/>
      <c r="M621" s="97"/>
      <c r="N621" s="94"/>
      <c r="O621" s="95"/>
      <c r="P621" s="95"/>
      <c r="Q621" s="95"/>
      <c r="R621" s="97"/>
      <c r="S621" s="94"/>
      <c r="T621" s="95"/>
      <c r="U621" s="96"/>
      <c r="V621" s="95"/>
      <c r="W621" s="95"/>
      <c r="X621" s="97"/>
      <c r="Y621" s="107"/>
      <c r="Z621" s="108"/>
      <c r="AA621" s="108"/>
      <c r="AB621" s="109"/>
      <c r="AC621" s="109"/>
      <c r="AD621" s="110"/>
      <c r="AE621" s="167"/>
      <c r="AF621" s="167"/>
      <c r="AG621" s="167"/>
      <c r="AH621" s="167"/>
      <c r="AI621" s="167"/>
      <c r="AJ621" s="167"/>
      <c r="AK621" s="167"/>
      <c r="AL621" s="91"/>
      <c r="AM621" s="113"/>
      <c r="AN621" s="113"/>
      <c r="AO621" s="92"/>
      <c r="AP621" s="92"/>
      <c r="AQ621" s="93"/>
      <c r="AR621" s="94"/>
      <c r="AS621" s="96"/>
      <c r="AT621" s="96"/>
      <c r="AU621" s="96"/>
      <c r="AV621" s="95"/>
      <c r="AW621" s="95"/>
      <c r="AX621" s="97"/>
      <c r="AY621" s="97"/>
      <c r="AZ621" s="97"/>
      <c r="BA621" s="97"/>
      <c r="BB621" s="97"/>
      <c r="BC621" s="99" t="s">
        <v>12350</v>
      </c>
      <c r="BD621" s="99" t="s">
        <v>12350</v>
      </c>
      <c r="BE621" s="99"/>
      <c r="BF621" s="100"/>
      <c r="BG621" s="295"/>
      <c r="BH621" s="295"/>
      <c r="BI621" s="295"/>
      <c r="BJ621" s="112"/>
      <c r="BK621" s="112" t="s">
        <v>1511</v>
      </c>
      <c r="BL621" s="296"/>
      <c r="BM621" s="112"/>
      <c r="BN621" s="112"/>
      <c r="BT621" s="99"/>
      <c r="BU621" s="99"/>
      <c r="BV621" s="99"/>
      <c r="BW621" s="99"/>
      <c r="BX621" s="99"/>
      <c r="CB621" s="13" t="s">
        <v>1511</v>
      </c>
    </row>
    <row r="622" ht="13.75" spans="1:80">
      <c r="A622" s="88" t="s">
        <v>12516</v>
      </c>
      <c r="B622" s="88" t="s">
        <v>3808</v>
      </c>
      <c r="C622" s="88" t="s">
        <v>8200</v>
      </c>
      <c r="D622" s="89" t="s">
        <v>12266</v>
      </c>
      <c r="E622" s="135">
        <v>6</v>
      </c>
      <c r="F622" s="135">
        <v>137</v>
      </c>
      <c r="G622" s="90">
        <f t="shared" si="9"/>
        <v>822</v>
      </c>
      <c r="H622" s="94"/>
      <c r="I622" s="95"/>
      <c r="J622" s="95"/>
      <c r="K622" s="95"/>
      <c r="L622" s="95"/>
      <c r="M622" s="97"/>
      <c r="N622" s="94"/>
      <c r="O622" s="95"/>
      <c r="P622" s="95"/>
      <c r="Q622" s="95"/>
      <c r="R622" s="97"/>
      <c r="S622" s="94"/>
      <c r="T622" s="95"/>
      <c r="U622" s="96"/>
      <c r="V622" s="95"/>
      <c r="W622" s="95"/>
      <c r="X622" s="97"/>
      <c r="Y622" s="94"/>
      <c r="Z622" s="96"/>
      <c r="AA622" s="96"/>
      <c r="AB622" s="95"/>
      <c r="AC622" s="95"/>
      <c r="AD622" s="97"/>
      <c r="AE622" s="94"/>
      <c r="AF622" s="94"/>
      <c r="AG622" s="94"/>
      <c r="AH622" s="94"/>
      <c r="AI622" s="94"/>
      <c r="AJ622" s="94"/>
      <c r="AK622" s="94"/>
      <c r="AL622" s="91"/>
      <c r="AM622" s="113"/>
      <c r="AN622" s="113"/>
      <c r="AO622" s="92"/>
      <c r="AP622" s="92"/>
      <c r="AQ622" s="93"/>
      <c r="AR622" s="94"/>
      <c r="AS622" s="96"/>
      <c r="AT622" s="96"/>
      <c r="AU622" s="96"/>
      <c r="AV622" s="95"/>
      <c r="AW622" s="95"/>
      <c r="AX622" s="97"/>
      <c r="AY622" s="97"/>
      <c r="AZ622" s="97"/>
      <c r="BA622" s="97"/>
      <c r="BB622" s="97"/>
      <c r="BC622" s="99" t="s">
        <v>1366</v>
      </c>
      <c r="BD622" s="99" t="s">
        <v>1366</v>
      </c>
      <c r="BE622" s="99"/>
      <c r="BF622" s="100"/>
      <c r="BG622" s="103"/>
      <c r="BH622" s="103"/>
      <c r="BI622" s="103"/>
      <c r="BJ622" s="99"/>
      <c r="BK622" s="112" t="s">
        <v>20</v>
      </c>
      <c r="BL622" s="102"/>
      <c r="BM622" s="99"/>
      <c r="BN622" s="99"/>
      <c r="BT622" s="99"/>
      <c r="BU622" s="99"/>
      <c r="BV622" s="99"/>
      <c r="BW622" s="99"/>
      <c r="BX622" s="99"/>
      <c r="CB622" s="13" t="s">
        <v>1511</v>
      </c>
    </row>
    <row r="623" ht="13.75" spans="1:80">
      <c r="A623" s="88" t="s">
        <v>12516</v>
      </c>
      <c r="B623" s="88" t="s">
        <v>3808</v>
      </c>
      <c r="C623" s="88" t="s">
        <v>8200</v>
      </c>
      <c r="D623" s="89" t="s">
        <v>494</v>
      </c>
      <c r="E623" s="135">
        <v>6</v>
      </c>
      <c r="F623" s="135">
        <v>27</v>
      </c>
      <c r="G623" s="90">
        <f t="shared" si="9"/>
        <v>162</v>
      </c>
      <c r="H623" s="94"/>
      <c r="I623" s="95"/>
      <c r="J623" s="95"/>
      <c r="K623" s="95"/>
      <c r="L623" s="95"/>
      <c r="M623" s="97"/>
      <c r="N623" s="94"/>
      <c r="O623" s="95"/>
      <c r="P623" s="95"/>
      <c r="Q623" s="95"/>
      <c r="R623" s="97"/>
      <c r="S623" s="94"/>
      <c r="T623" s="95"/>
      <c r="U623" s="96"/>
      <c r="V623" s="95"/>
      <c r="W623" s="95"/>
      <c r="X623" s="97"/>
      <c r="Y623" s="94"/>
      <c r="Z623" s="96"/>
      <c r="AA623" s="96"/>
      <c r="AB623" s="95"/>
      <c r="AC623" s="95"/>
      <c r="AD623" s="97"/>
      <c r="AE623" s="94"/>
      <c r="AF623" s="94"/>
      <c r="AG623" s="94"/>
      <c r="AH623" s="94"/>
      <c r="AI623" s="94"/>
      <c r="AJ623" s="94"/>
      <c r="AK623" s="94"/>
      <c r="AL623" s="91"/>
      <c r="AM623" s="113"/>
      <c r="AN623" s="113"/>
      <c r="AO623" s="92"/>
      <c r="AP623" s="92"/>
      <c r="AQ623" s="93"/>
      <c r="AR623" s="94"/>
      <c r="AS623" s="96"/>
      <c r="AT623" s="96"/>
      <c r="AU623" s="96"/>
      <c r="AV623" s="95"/>
      <c r="AW623" s="95"/>
      <c r="AX623" s="97"/>
      <c r="AY623" s="97"/>
      <c r="AZ623" s="97"/>
      <c r="BA623" s="97"/>
      <c r="BB623" s="97"/>
      <c r="BC623" s="99" t="s">
        <v>12362</v>
      </c>
      <c r="BD623" s="99" t="s">
        <v>12362</v>
      </c>
      <c r="BE623" s="99"/>
      <c r="BF623" s="100"/>
      <c r="BG623" s="103"/>
      <c r="BH623" s="103"/>
      <c r="BI623" s="103"/>
      <c r="BJ623" s="99"/>
      <c r="BK623" s="112" t="s">
        <v>1511</v>
      </c>
      <c r="BL623" s="102"/>
      <c r="BM623" s="99"/>
      <c r="BN623" s="99"/>
      <c r="BT623" s="99"/>
      <c r="BU623" s="99"/>
      <c r="BV623" s="99"/>
      <c r="BW623" s="99"/>
      <c r="BX623" s="99"/>
      <c r="CB623" s="13" t="s">
        <v>1511</v>
      </c>
    </row>
    <row r="624" ht="13.75" spans="1:80">
      <c r="A624" s="88" t="s">
        <v>12516</v>
      </c>
      <c r="B624" s="88" t="s">
        <v>3808</v>
      </c>
      <c r="C624" s="88" t="s">
        <v>8689</v>
      </c>
      <c r="D624" s="89" t="s">
        <v>12266</v>
      </c>
      <c r="E624" s="135">
        <v>6</v>
      </c>
      <c r="F624" s="135">
        <v>137</v>
      </c>
      <c r="G624" s="90">
        <f t="shared" si="9"/>
        <v>822</v>
      </c>
      <c r="H624" s="94"/>
      <c r="I624" s="95"/>
      <c r="J624" s="95"/>
      <c r="K624" s="95"/>
      <c r="L624" s="95"/>
      <c r="M624" s="97"/>
      <c r="N624" s="94"/>
      <c r="O624" s="95"/>
      <c r="P624" s="95"/>
      <c r="Q624" s="95"/>
      <c r="R624" s="97"/>
      <c r="S624" s="94"/>
      <c r="T624" s="95"/>
      <c r="U624" s="96"/>
      <c r="V624" s="95"/>
      <c r="W624" s="95"/>
      <c r="X624" s="97"/>
      <c r="Y624" s="94"/>
      <c r="Z624" s="96"/>
      <c r="AA624" s="96"/>
      <c r="AB624" s="95"/>
      <c r="AC624" s="95"/>
      <c r="AD624" s="97"/>
      <c r="AE624" s="94"/>
      <c r="AF624" s="94"/>
      <c r="AG624" s="94"/>
      <c r="AH624" s="94"/>
      <c r="AI624" s="94"/>
      <c r="AJ624" s="94"/>
      <c r="AK624" s="94"/>
      <c r="AL624" s="91"/>
      <c r="AM624" s="113"/>
      <c r="AN624" s="113"/>
      <c r="AO624" s="92"/>
      <c r="AP624" s="92"/>
      <c r="AQ624" s="93"/>
      <c r="AR624" s="94"/>
      <c r="AS624" s="96"/>
      <c r="AT624" s="96"/>
      <c r="AU624" s="96"/>
      <c r="AV624" s="95"/>
      <c r="AW624" s="95"/>
      <c r="AX624" s="97"/>
      <c r="AY624" s="97"/>
      <c r="AZ624" s="97"/>
      <c r="BA624" s="97"/>
      <c r="BB624" s="97"/>
      <c r="BC624" s="99" t="s">
        <v>1366</v>
      </c>
      <c r="BD624" s="99" t="s">
        <v>1366</v>
      </c>
      <c r="BE624" s="99"/>
      <c r="BF624" s="100"/>
      <c r="BG624" s="103"/>
      <c r="BH624" s="103"/>
      <c r="BI624" s="103"/>
      <c r="BJ624" s="99"/>
      <c r="BK624" s="112" t="s">
        <v>20</v>
      </c>
      <c r="BL624" s="102"/>
      <c r="BM624" s="99"/>
      <c r="BN624" s="99"/>
      <c r="BT624" s="99"/>
      <c r="BU624" s="99"/>
      <c r="BV624" s="99"/>
      <c r="BW624" s="99"/>
      <c r="BX624" s="99"/>
      <c r="CB624" s="13" t="s">
        <v>1511</v>
      </c>
    </row>
    <row r="625" s="5" customFormat="1" ht="13.75" spans="1:479">
      <c r="A625" s="88" t="s">
        <v>12516</v>
      </c>
      <c r="B625" s="88" t="s">
        <v>3808</v>
      </c>
      <c r="C625" s="88" t="s">
        <v>8689</v>
      </c>
      <c r="D625" s="89" t="s">
        <v>494</v>
      </c>
      <c r="E625" s="135">
        <v>6</v>
      </c>
      <c r="F625" s="135">
        <v>26</v>
      </c>
      <c r="G625" s="90">
        <f t="shared" si="9"/>
        <v>156</v>
      </c>
      <c r="H625" s="94"/>
      <c r="I625" s="95"/>
      <c r="J625" s="95"/>
      <c r="K625" s="95"/>
      <c r="L625" s="95"/>
      <c r="M625" s="97"/>
      <c r="N625" s="94"/>
      <c r="O625" s="95"/>
      <c r="P625" s="95"/>
      <c r="Q625" s="95"/>
      <c r="R625" s="97"/>
      <c r="S625" s="94"/>
      <c r="T625" s="95"/>
      <c r="U625" s="96"/>
      <c r="V625" s="95"/>
      <c r="W625" s="95"/>
      <c r="X625" s="97"/>
      <c r="Y625" s="94"/>
      <c r="Z625" s="96"/>
      <c r="AA625" s="96"/>
      <c r="AB625" s="95"/>
      <c r="AC625" s="95"/>
      <c r="AD625" s="97"/>
      <c r="AE625" s="94"/>
      <c r="AF625" s="96"/>
      <c r="AG625" s="96"/>
      <c r="AH625" s="95"/>
      <c r="AI625" s="95"/>
      <c r="AJ625" s="95"/>
      <c r="AK625" s="95"/>
      <c r="AL625" s="91"/>
      <c r="AM625" s="113"/>
      <c r="AN625" s="113"/>
      <c r="AO625" s="92"/>
      <c r="AP625" s="92"/>
      <c r="AQ625" s="93"/>
      <c r="AR625" s="94"/>
      <c r="AS625" s="96"/>
      <c r="AT625" s="96"/>
      <c r="AU625" s="96"/>
      <c r="AV625" s="95"/>
      <c r="AW625" s="95"/>
      <c r="AX625" s="97"/>
      <c r="AY625" s="97"/>
      <c r="AZ625" s="97"/>
      <c r="BA625" s="97"/>
      <c r="BB625" s="97"/>
      <c r="BC625" s="99" t="s">
        <v>12362</v>
      </c>
      <c r="BD625" s="99" t="s">
        <v>12362</v>
      </c>
      <c r="BE625" s="99"/>
      <c r="BF625" s="100"/>
      <c r="BG625" s="103"/>
      <c r="BH625" s="103"/>
      <c r="BI625" s="103"/>
      <c r="BJ625" s="99"/>
      <c r="BK625" s="112" t="s">
        <v>1511</v>
      </c>
      <c r="BL625" s="102"/>
      <c r="BM625" s="99"/>
      <c r="BN625" s="99"/>
      <c r="BO625" s="13"/>
      <c r="BP625" s="13"/>
      <c r="BQ625" s="13"/>
      <c r="BR625" s="13"/>
      <c r="BS625" s="13"/>
      <c r="BT625" s="99"/>
      <c r="BU625" s="99"/>
      <c r="BV625" s="99"/>
      <c r="BW625" s="99"/>
      <c r="BX625" s="99"/>
      <c r="BY625" s="13"/>
      <c r="BZ625" s="13"/>
      <c r="CA625" s="13"/>
      <c r="CB625" s="13" t="s">
        <v>1511</v>
      </c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3"/>
      <c r="FD625" s="13"/>
      <c r="FE625" s="13"/>
      <c r="FF625" s="13"/>
      <c r="FG625" s="13"/>
      <c r="FH625" s="13"/>
      <c r="FI625" s="13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  <c r="FT625" s="13"/>
      <c r="FU625" s="13"/>
      <c r="FV625" s="13"/>
      <c r="FW625" s="13"/>
      <c r="FX625" s="13"/>
      <c r="FY625" s="13"/>
      <c r="FZ625" s="13"/>
      <c r="GA625" s="13"/>
      <c r="GB625" s="13"/>
      <c r="GC625" s="13"/>
      <c r="GD625" s="13"/>
      <c r="GE625" s="13"/>
      <c r="GF625" s="13"/>
      <c r="GG625" s="13"/>
      <c r="GH625" s="13"/>
      <c r="GI625" s="13"/>
      <c r="GJ625" s="13"/>
      <c r="GK625" s="13"/>
      <c r="GL625" s="13"/>
      <c r="GM625" s="13"/>
      <c r="GN625" s="13"/>
      <c r="GO625" s="13"/>
      <c r="GP625" s="13"/>
      <c r="GQ625" s="13"/>
      <c r="GR625" s="13"/>
      <c r="GS625" s="13"/>
      <c r="GT625" s="13"/>
      <c r="GU625" s="13"/>
      <c r="GV625" s="13"/>
      <c r="GW625" s="13"/>
      <c r="GX625" s="13"/>
      <c r="GY625" s="13"/>
      <c r="GZ625" s="13"/>
      <c r="HA625" s="13"/>
      <c r="HB625" s="13"/>
      <c r="HC625" s="13"/>
      <c r="HD625" s="13"/>
      <c r="HE625" s="13"/>
      <c r="HF625" s="13"/>
      <c r="HG625" s="13"/>
      <c r="HH625" s="13"/>
      <c r="HI625" s="13"/>
      <c r="HJ625" s="13"/>
      <c r="HK625" s="13"/>
      <c r="HL625" s="13"/>
      <c r="HM625" s="13"/>
      <c r="HN625" s="13"/>
      <c r="HO625" s="13"/>
      <c r="HP625" s="13"/>
      <c r="HQ625" s="13"/>
      <c r="HR625" s="13"/>
      <c r="HS625" s="13"/>
      <c r="HT625" s="13"/>
      <c r="HU625" s="13"/>
      <c r="HV625" s="13"/>
      <c r="HW625" s="13"/>
      <c r="HX625" s="13"/>
      <c r="HY625" s="13"/>
      <c r="HZ625" s="13"/>
      <c r="IA625" s="13"/>
      <c r="IB625" s="13"/>
      <c r="IC625" s="13"/>
      <c r="ID625" s="13"/>
      <c r="IE625" s="13"/>
      <c r="IF625" s="13"/>
      <c r="IG625" s="13"/>
      <c r="IH625" s="13"/>
      <c r="II625" s="13"/>
      <c r="IJ625" s="13"/>
      <c r="IK625" s="13"/>
      <c r="IL625" s="13"/>
      <c r="IM625" s="13"/>
      <c r="IN625" s="13"/>
      <c r="IO625" s="13"/>
      <c r="IP625" s="13"/>
      <c r="IQ625" s="13"/>
      <c r="IR625" s="13"/>
      <c r="IS625" s="13"/>
      <c r="IT625" s="13"/>
      <c r="IU625" s="13"/>
      <c r="IV625" s="13"/>
      <c r="IW625" s="13"/>
      <c r="IX625" s="13"/>
      <c r="IY625" s="13"/>
      <c r="IZ625" s="13"/>
      <c r="JA625" s="13"/>
      <c r="JB625" s="13"/>
      <c r="JC625" s="13"/>
      <c r="JD625" s="13"/>
      <c r="JE625" s="13"/>
      <c r="JF625" s="13"/>
      <c r="JG625" s="13"/>
      <c r="JH625" s="13"/>
      <c r="JI625" s="13"/>
      <c r="JJ625" s="13"/>
      <c r="JK625" s="13"/>
      <c r="JL625" s="13"/>
      <c r="JM625" s="13"/>
      <c r="JN625" s="13"/>
      <c r="JO625" s="13"/>
      <c r="JP625" s="13"/>
      <c r="JQ625" s="13"/>
      <c r="JR625" s="13"/>
      <c r="JS625" s="13"/>
      <c r="JT625" s="13"/>
      <c r="JU625" s="13"/>
      <c r="JV625" s="13"/>
      <c r="JW625" s="13"/>
      <c r="JX625" s="13"/>
      <c r="JY625" s="13"/>
      <c r="JZ625" s="13"/>
      <c r="KA625" s="13"/>
      <c r="KB625" s="13"/>
      <c r="KC625" s="13"/>
      <c r="KD625" s="13"/>
      <c r="KE625" s="13"/>
      <c r="KF625" s="13"/>
      <c r="KG625" s="13"/>
      <c r="KH625" s="13"/>
      <c r="KI625" s="13"/>
      <c r="KJ625" s="13"/>
      <c r="KK625" s="13"/>
      <c r="KL625" s="13"/>
      <c r="KM625" s="13"/>
      <c r="KN625" s="13"/>
      <c r="KO625" s="13"/>
      <c r="KP625" s="13"/>
      <c r="KQ625" s="13"/>
      <c r="KR625" s="13"/>
      <c r="KS625" s="13"/>
      <c r="KT625" s="13"/>
      <c r="KU625" s="13"/>
      <c r="KV625" s="13"/>
      <c r="KW625" s="13"/>
      <c r="KX625" s="13"/>
      <c r="KY625" s="13"/>
      <c r="KZ625" s="13"/>
      <c r="LA625" s="13"/>
      <c r="LB625" s="13"/>
      <c r="LC625" s="13"/>
      <c r="LD625" s="13"/>
      <c r="LE625" s="13"/>
      <c r="LF625" s="13"/>
      <c r="LG625" s="13"/>
      <c r="LH625" s="13"/>
      <c r="LI625" s="13"/>
      <c r="LJ625" s="13"/>
      <c r="LK625" s="13"/>
      <c r="LL625" s="13"/>
      <c r="LM625" s="13"/>
      <c r="LN625" s="13"/>
      <c r="LO625" s="13"/>
      <c r="LP625" s="13"/>
      <c r="LQ625" s="13"/>
      <c r="LR625" s="13"/>
      <c r="LS625" s="13"/>
      <c r="LT625" s="13"/>
      <c r="LU625" s="13"/>
      <c r="LV625" s="13"/>
      <c r="LW625" s="13"/>
      <c r="LX625" s="13"/>
      <c r="LY625" s="13"/>
      <c r="LZ625" s="13"/>
      <c r="MA625" s="13"/>
      <c r="MB625" s="13"/>
      <c r="MC625" s="13"/>
      <c r="MD625" s="13"/>
      <c r="ME625" s="13"/>
      <c r="MF625" s="13"/>
      <c r="MG625" s="13"/>
      <c r="MH625" s="13"/>
      <c r="MI625" s="13"/>
      <c r="MJ625" s="13"/>
      <c r="MK625" s="13"/>
      <c r="ML625" s="13"/>
      <c r="MM625" s="13"/>
      <c r="MN625" s="13"/>
      <c r="MO625" s="13"/>
      <c r="MP625" s="13"/>
      <c r="MQ625" s="13"/>
      <c r="MR625" s="13"/>
      <c r="MS625" s="13"/>
      <c r="MT625" s="13"/>
      <c r="MU625" s="13"/>
      <c r="MV625" s="13"/>
      <c r="MW625" s="13"/>
      <c r="MX625" s="13"/>
      <c r="MY625" s="13"/>
      <c r="MZ625" s="13"/>
      <c r="NA625" s="13"/>
      <c r="NB625" s="13"/>
      <c r="NC625" s="13"/>
      <c r="ND625" s="13"/>
      <c r="NE625" s="13"/>
      <c r="NF625" s="13"/>
      <c r="NG625" s="13"/>
      <c r="NH625" s="13"/>
      <c r="NI625" s="13"/>
      <c r="NJ625" s="13"/>
      <c r="NK625" s="13"/>
      <c r="NL625" s="13"/>
      <c r="NM625" s="13"/>
      <c r="NN625" s="13"/>
      <c r="NO625" s="13"/>
      <c r="NP625" s="13"/>
      <c r="NQ625" s="13"/>
      <c r="NR625" s="13"/>
      <c r="NS625" s="13"/>
      <c r="NT625" s="13"/>
      <c r="NU625" s="13"/>
      <c r="NV625" s="13"/>
      <c r="NW625" s="13"/>
      <c r="NX625" s="13"/>
      <c r="NY625" s="13"/>
      <c r="NZ625" s="13"/>
      <c r="OA625" s="13"/>
      <c r="OB625" s="13"/>
      <c r="OC625" s="13"/>
      <c r="OD625" s="13"/>
      <c r="OE625" s="13"/>
      <c r="OF625" s="13"/>
      <c r="OG625" s="13"/>
      <c r="OH625" s="13"/>
      <c r="OI625" s="13"/>
      <c r="OJ625" s="13"/>
      <c r="OK625" s="13"/>
      <c r="OL625" s="13"/>
      <c r="OM625" s="13"/>
      <c r="ON625" s="13"/>
      <c r="OO625" s="13"/>
      <c r="OP625" s="13"/>
      <c r="OQ625" s="13"/>
      <c r="OR625" s="13"/>
      <c r="OS625" s="13"/>
      <c r="OT625" s="13"/>
      <c r="OU625" s="13"/>
      <c r="OV625" s="13"/>
      <c r="OW625" s="13"/>
      <c r="OX625" s="13"/>
      <c r="OY625" s="13"/>
      <c r="OZ625" s="13"/>
      <c r="PA625" s="13"/>
      <c r="PB625" s="13"/>
      <c r="PC625" s="13"/>
      <c r="PD625" s="13"/>
      <c r="PE625" s="13"/>
      <c r="PF625" s="13"/>
      <c r="PG625" s="13"/>
      <c r="PH625" s="13"/>
      <c r="PI625" s="13"/>
      <c r="PJ625" s="13"/>
      <c r="PK625" s="13"/>
      <c r="PL625" s="13"/>
      <c r="PM625" s="13"/>
      <c r="PN625" s="13"/>
      <c r="PO625" s="13"/>
      <c r="PP625" s="13"/>
      <c r="PQ625" s="13"/>
      <c r="PR625" s="13"/>
      <c r="PS625" s="13"/>
      <c r="PT625" s="13"/>
      <c r="PU625" s="13"/>
      <c r="PV625" s="13"/>
      <c r="PW625" s="13"/>
      <c r="PX625" s="13"/>
      <c r="PY625" s="13"/>
      <c r="PZ625" s="13"/>
      <c r="QA625" s="13"/>
      <c r="QB625" s="13"/>
      <c r="QC625" s="13"/>
      <c r="QD625" s="13"/>
      <c r="QE625" s="13"/>
      <c r="QF625" s="13"/>
      <c r="QG625" s="13"/>
      <c r="QH625" s="13"/>
      <c r="QI625" s="13"/>
      <c r="QJ625" s="13"/>
      <c r="QK625" s="13"/>
      <c r="QL625" s="13"/>
      <c r="QM625" s="13"/>
      <c r="QN625" s="13"/>
      <c r="QO625" s="13"/>
      <c r="QP625" s="13"/>
      <c r="QQ625" s="13"/>
      <c r="QR625" s="13"/>
      <c r="QS625" s="13"/>
      <c r="QT625" s="13"/>
      <c r="QU625" s="13"/>
      <c r="QV625" s="13"/>
      <c r="QW625" s="13"/>
      <c r="QX625" s="13"/>
      <c r="QY625" s="13"/>
      <c r="QZ625" s="13"/>
      <c r="RA625" s="13"/>
      <c r="RB625" s="13"/>
      <c r="RC625" s="13"/>
      <c r="RD625" s="13"/>
      <c r="RE625" s="13"/>
      <c r="RF625" s="13"/>
      <c r="RG625" s="13"/>
      <c r="RH625" s="13"/>
      <c r="RI625" s="13"/>
      <c r="RJ625" s="13"/>
      <c r="RK625" s="13"/>
    </row>
    <row r="626" s="5" customFormat="1" ht="13.75" spans="1:479">
      <c r="A626" s="88" t="s">
        <v>12516</v>
      </c>
      <c r="B626" s="88" t="s">
        <v>3940</v>
      </c>
      <c r="C626" s="88" t="s">
        <v>8196</v>
      </c>
      <c r="D626" s="89" t="s">
        <v>12266</v>
      </c>
      <c r="E626" s="135">
        <v>6</v>
      </c>
      <c r="F626" s="135">
        <v>137</v>
      </c>
      <c r="G626" s="90">
        <f t="shared" si="9"/>
        <v>822</v>
      </c>
      <c r="H626" s="94"/>
      <c r="I626" s="95"/>
      <c r="J626" s="95"/>
      <c r="K626" s="95"/>
      <c r="L626" s="95"/>
      <c r="M626" s="97"/>
      <c r="N626" s="94"/>
      <c r="O626" s="95"/>
      <c r="P626" s="95"/>
      <c r="Q626" s="95"/>
      <c r="R626" s="97"/>
      <c r="S626" s="94"/>
      <c r="T626" s="95"/>
      <c r="U626" s="96"/>
      <c r="V626" s="95"/>
      <c r="W626" s="95"/>
      <c r="X626" s="97"/>
      <c r="Y626" s="94"/>
      <c r="Z626" s="96"/>
      <c r="AA626" s="96"/>
      <c r="AB626" s="95"/>
      <c r="AC626" s="95"/>
      <c r="AD626" s="97"/>
      <c r="AE626" s="94"/>
      <c r="AF626" s="96"/>
      <c r="AG626" s="96"/>
      <c r="AH626" s="95"/>
      <c r="AI626" s="95"/>
      <c r="AJ626" s="95"/>
      <c r="AK626" s="95"/>
      <c r="AL626" s="91"/>
      <c r="AM626" s="113"/>
      <c r="AN626" s="113"/>
      <c r="AO626" s="92"/>
      <c r="AP626" s="92"/>
      <c r="AQ626" s="93"/>
      <c r="AR626" s="94"/>
      <c r="AS626" s="96"/>
      <c r="AT626" s="96"/>
      <c r="AU626" s="96"/>
      <c r="AV626" s="95"/>
      <c r="AW626" s="95"/>
      <c r="AX626" s="97"/>
      <c r="AY626" s="97"/>
      <c r="AZ626" s="97"/>
      <c r="BA626" s="97"/>
      <c r="BB626" s="97"/>
      <c r="BC626" s="99" t="s">
        <v>1366</v>
      </c>
      <c r="BD626" s="99" t="s">
        <v>1366</v>
      </c>
      <c r="BE626" s="99"/>
      <c r="BF626" s="100"/>
      <c r="BG626" s="103"/>
      <c r="BH626" s="103"/>
      <c r="BI626" s="103"/>
      <c r="BJ626" s="99"/>
      <c r="BK626" s="112" t="s">
        <v>20</v>
      </c>
      <c r="BL626" s="102"/>
      <c r="BM626" s="99"/>
      <c r="BN626" s="99"/>
      <c r="BO626" s="13"/>
      <c r="BP626" s="13"/>
      <c r="BQ626" s="13"/>
      <c r="BR626" s="13"/>
      <c r="BS626" s="13"/>
      <c r="BT626" s="99"/>
      <c r="BU626" s="99"/>
      <c r="BV626" s="99"/>
      <c r="BW626" s="99"/>
      <c r="BX626" s="99"/>
      <c r="BY626" s="13"/>
      <c r="BZ626" s="13"/>
      <c r="CA626" s="13"/>
      <c r="CB626" s="13" t="s">
        <v>1511</v>
      </c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3"/>
      <c r="FD626" s="13"/>
      <c r="FE626" s="13"/>
      <c r="FF626" s="13"/>
      <c r="FG626" s="13"/>
      <c r="FH626" s="13"/>
      <c r="FI626" s="13"/>
      <c r="FJ626" s="13"/>
      <c r="FK626" s="13"/>
      <c r="FL626" s="13"/>
      <c r="FM626" s="13"/>
      <c r="FN626" s="13"/>
      <c r="FO626" s="13"/>
      <c r="FP626" s="13"/>
      <c r="FQ626" s="13"/>
      <c r="FR626" s="13"/>
      <c r="FS626" s="13"/>
      <c r="FT626" s="13"/>
      <c r="FU626" s="13"/>
      <c r="FV626" s="13"/>
      <c r="FW626" s="13"/>
      <c r="FX626" s="13"/>
      <c r="FY626" s="13"/>
      <c r="FZ626" s="13"/>
      <c r="GA626" s="13"/>
      <c r="GB626" s="13"/>
      <c r="GC626" s="13"/>
      <c r="GD626" s="13"/>
      <c r="GE626" s="13"/>
      <c r="GF626" s="13"/>
      <c r="GG626" s="13"/>
      <c r="GH626" s="13"/>
      <c r="GI626" s="13"/>
      <c r="GJ626" s="13"/>
      <c r="GK626" s="13"/>
      <c r="GL626" s="13"/>
      <c r="GM626" s="13"/>
      <c r="GN626" s="13"/>
      <c r="GO626" s="13"/>
      <c r="GP626" s="13"/>
      <c r="GQ626" s="13"/>
      <c r="GR626" s="13"/>
      <c r="GS626" s="13"/>
      <c r="GT626" s="13"/>
      <c r="GU626" s="13"/>
      <c r="GV626" s="13"/>
      <c r="GW626" s="13"/>
      <c r="GX626" s="13"/>
      <c r="GY626" s="13"/>
      <c r="GZ626" s="13"/>
      <c r="HA626" s="13"/>
      <c r="HB626" s="13"/>
      <c r="HC626" s="13"/>
      <c r="HD626" s="13"/>
      <c r="HE626" s="13"/>
      <c r="HF626" s="13"/>
      <c r="HG626" s="13"/>
      <c r="HH626" s="13"/>
      <c r="HI626" s="13"/>
      <c r="HJ626" s="13"/>
      <c r="HK626" s="13"/>
      <c r="HL626" s="13"/>
      <c r="HM626" s="13"/>
      <c r="HN626" s="13"/>
      <c r="HO626" s="13"/>
      <c r="HP626" s="13"/>
      <c r="HQ626" s="13"/>
      <c r="HR626" s="13"/>
      <c r="HS626" s="13"/>
      <c r="HT626" s="13"/>
      <c r="HU626" s="13"/>
      <c r="HV626" s="13"/>
      <c r="HW626" s="13"/>
      <c r="HX626" s="13"/>
      <c r="HY626" s="13"/>
      <c r="HZ626" s="13"/>
      <c r="IA626" s="13"/>
      <c r="IB626" s="13"/>
      <c r="IC626" s="13"/>
      <c r="ID626" s="13"/>
      <c r="IE626" s="13"/>
      <c r="IF626" s="13"/>
      <c r="IG626" s="13"/>
      <c r="IH626" s="13"/>
      <c r="II626" s="13"/>
      <c r="IJ626" s="13"/>
      <c r="IK626" s="13"/>
      <c r="IL626" s="13"/>
      <c r="IM626" s="13"/>
      <c r="IN626" s="13"/>
      <c r="IO626" s="13"/>
      <c r="IP626" s="13"/>
      <c r="IQ626" s="13"/>
      <c r="IR626" s="13"/>
      <c r="IS626" s="13"/>
      <c r="IT626" s="13"/>
      <c r="IU626" s="13"/>
      <c r="IV626" s="13"/>
      <c r="IW626" s="13"/>
      <c r="IX626" s="13"/>
      <c r="IY626" s="13"/>
      <c r="IZ626" s="13"/>
      <c r="JA626" s="13"/>
      <c r="JB626" s="13"/>
      <c r="JC626" s="13"/>
      <c r="JD626" s="13"/>
      <c r="JE626" s="13"/>
      <c r="JF626" s="13"/>
      <c r="JG626" s="13"/>
      <c r="JH626" s="13"/>
      <c r="JI626" s="13"/>
      <c r="JJ626" s="13"/>
      <c r="JK626" s="13"/>
      <c r="JL626" s="13"/>
      <c r="JM626" s="13"/>
      <c r="JN626" s="13"/>
      <c r="JO626" s="13"/>
      <c r="JP626" s="13"/>
      <c r="JQ626" s="13"/>
      <c r="JR626" s="13"/>
      <c r="JS626" s="13"/>
      <c r="JT626" s="13"/>
      <c r="JU626" s="13"/>
      <c r="JV626" s="13"/>
      <c r="JW626" s="13"/>
      <c r="JX626" s="13"/>
      <c r="JY626" s="13"/>
      <c r="JZ626" s="13"/>
      <c r="KA626" s="13"/>
      <c r="KB626" s="13"/>
      <c r="KC626" s="13"/>
      <c r="KD626" s="13"/>
      <c r="KE626" s="13"/>
      <c r="KF626" s="13"/>
      <c r="KG626" s="13"/>
      <c r="KH626" s="13"/>
      <c r="KI626" s="13"/>
      <c r="KJ626" s="13"/>
      <c r="KK626" s="13"/>
      <c r="KL626" s="13"/>
      <c r="KM626" s="13"/>
      <c r="KN626" s="13"/>
      <c r="KO626" s="13"/>
      <c r="KP626" s="13"/>
      <c r="KQ626" s="13"/>
      <c r="KR626" s="13"/>
      <c r="KS626" s="13"/>
      <c r="KT626" s="13"/>
      <c r="KU626" s="13"/>
      <c r="KV626" s="13"/>
      <c r="KW626" s="13"/>
      <c r="KX626" s="13"/>
      <c r="KY626" s="13"/>
      <c r="KZ626" s="13"/>
      <c r="LA626" s="13"/>
      <c r="LB626" s="13"/>
      <c r="LC626" s="13"/>
      <c r="LD626" s="13"/>
      <c r="LE626" s="13"/>
      <c r="LF626" s="13"/>
      <c r="LG626" s="13"/>
      <c r="LH626" s="13"/>
      <c r="LI626" s="13"/>
      <c r="LJ626" s="13"/>
      <c r="LK626" s="13"/>
      <c r="LL626" s="13"/>
      <c r="LM626" s="13"/>
      <c r="LN626" s="13"/>
      <c r="LO626" s="13"/>
      <c r="LP626" s="13"/>
      <c r="LQ626" s="13"/>
      <c r="LR626" s="13"/>
      <c r="LS626" s="13"/>
      <c r="LT626" s="13"/>
      <c r="LU626" s="13"/>
      <c r="LV626" s="13"/>
      <c r="LW626" s="13"/>
      <c r="LX626" s="13"/>
      <c r="LY626" s="13"/>
      <c r="LZ626" s="13"/>
      <c r="MA626" s="13"/>
      <c r="MB626" s="13"/>
      <c r="MC626" s="13"/>
      <c r="MD626" s="13"/>
      <c r="ME626" s="13"/>
      <c r="MF626" s="13"/>
      <c r="MG626" s="13"/>
      <c r="MH626" s="13"/>
      <c r="MI626" s="13"/>
      <c r="MJ626" s="13"/>
      <c r="MK626" s="13"/>
      <c r="ML626" s="13"/>
      <c r="MM626" s="13"/>
      <c r="MN626" s="13"/>
      <c r="MO626" s="13"/>
      <c r="MP626" s="13"/>
      <c r="MQ626" s="13"/>
      <c r="MR626" s="13"/>
      <c r="MS626" s="13"/>
      <c r="MT626" s="13"/>
      <c r="MU626" s="13"/>
      <c r="MV626" s="13"/>
      <c r="MW626" s="13"/>
      <c r="MX626" s="13"/>
      <c r="MY626" s="13"/>
      <c r="MZ626" s="13"/>
      <c r="NA626" s="13"/>
      <c r="NB626" s="13"/>
      <c r="NC626" s="13"/>
      <c r="ND626" s="13"/>
      <c r="NE626" s="13"/>
      <c r="NF626" s="13"/>
      <c r="NG626" s="13"/>
      <c r="NH626" s="13"/>
      <c r="NI626" s="13"/>
      <c r="NJ626" s="13"/>
      <c r="NK626" s="13"/>
      <c r="NL626" s="13"/>
      <c r="NM626" s="13"/>
      <c r="NN626" s="13"/>
      <c r="NO626" s="13"/>
      <c r="NP626" s="13"/>
      <c r="NQ626" s="13"/>
      <c r="NR626" s="13"/>
      <c r="NS626" s="13"/>
      <c r="NT626" s="13"/>
      <c r="NU626" s="13"/>
      <c r="NV626" s="13"/>
      <c r="NW626" s="13"/>
      <c r="NX626" s="13"/>
      <c r="NY626" s="13"/>
      <c r="NZ626" s="13"/>
      <c r="OA626" s="13"/>
      <c r="OB626" s="13"/>
      <c r="OC626" s="13"/>
      <c r="OD626" s="13"/>
      <c r="OE626" s="13"/>
      <c r="OF626" s="13"/>
      <c r="OG626" s="13"/>
      <c r="OH626" s="13"/>
      <c r="OI626" s="13"/>
      <c r="OJ626" s="13"/>
      <c r="OK626" s="13"/>
      <c r="OL626" s="13"/>
      <c r="OM626" s="13"/>
      <c r="ON626" s="13"/>
      <c r="OO626" s="13"/>
      <c r="OP626" s="13"/>
      <c r="OQ626" s="13"/>
      <c r="OR626" s="13"/>
      <c r="OS626" s="13"/>
      <c r="OT626" s="13"/>
      <c r="OU626" s="13"/>
      <c r="OV626" s="13"/>
      <c r="OW626" s="13"/>
      <c r="OX626" s="13"/>
      <c r="OY626" s="13"/>
      <c r="OZ626" s="13"/>
      <c r="PA626" s="13"/>
      <c r="PB626" s="13"/>
      <c r="PC626" s="13"/>
      <c r="PD626" s="13"/>
      <c r="PE626" s="13"/>
      <c r="PF626" s="13"/>
      <c r="PG626" s="13"/>
      <c r="PH626" s="13"/>
      <c r="PI626" s="13"/>
      <c r="PJ626" s="13"/>
      <c r="PK626" s="13"/>
      <c r="PL626" s="13"/>
      <c r="PM626" s="13"/>
      <c r="PN626" s="13"/>
      <c r="PO626" s="13"/>
      <c r="PP626" s="13"/>
      <c r="PQ626" s="13"/>
      <c r="PR626" s="13"/>
      <c r="PS626" s="13"/>
      <c r="PT626" s="13"/>
      <c r="PU626" s="13"/>
      <c r="PV626" s="13"/>
      <c r="PW626" s="13"/>
      <c r="PX626" s="13"/>
      <c r="PY626" s="13"/>
      <c r="PZ626" s="13"/>
      <c r="QA626" s="13"/>
      <c r="QB626" s="13"/>
      <c r="QC626" s="13"/>
      <c r="QD626" s="13"/>
      <c r="QE626" s="13"/>
      <c r="QF626" s="13"/>
      <c r="QG626" s="13"/>
      <c r="QH626" s="13"/>
      <c r="QI626" s="13"/>
      <c r="QJ626" s="13"/>
      <c r="QK626" s="13"/>
      <c r="QL626" s="13"/>
      <c r="QM626" s="13"/>
      <c r="QN626" s="13"/>
      <c r="QO626" s="13"/>
      <c r="QP626" s="13"/>
      <c r="QQ626" s="13"/>
      <c r="QR626" s="13"/>
      <c r="QS626" s="13"/>
      <c r="QT626" s="13"/>
      <c r="QU626" s="13"/>
      <c r="QV626" s="13"/>
      <c r="QW626" s="13"/>
      <c r="QX626" s="13"/>
      <c r="QY626" s="13"/>
      <c r="QZ626" s="13"/>
      <c r="RA626" s="13"/>
      <c r="RB626" s="13"/>
      <c r="RC626" s="13"/>
      <c r="RD626" s="13"/>
      <c r="RE626" s="13"/>
      <c r="RF626" s="13"/>
      <c r="RG626" s="13"/>
      <c r="RH626" s="13"/>
      <c r="RI626" s="13"/>
      <c r="RJ626" s="13"/>
      <c r="RK626" s="13"/>
    </row>
    <row r="627" s="5" customFormat="1" ht="14.45" customHeight="1" spans="1:479">
      <c r="A627" s="88" t="s">
        <v>12516</v>
      </c>
      <c r="B627" s="88" t="s">
        <v>3940</v>
      </c>
      <c r="C627" s="88" t="s">
        <v>8196</v>
      </c>
      <c r="D627" s="89" t="s">
        <v>494</v>
      </c>
      <c r="E627" s="135">
        <v>6</v>
      </c>
      <c r="F627" s="135">
        <v>27</v>
      </c>
      <c r="G627" s="90">
        <f t="shared" si="9"/>
        <v>162</v>
      </c>
      <c r="H627" s="94"/>
      <c r="I627" s="95"/>
      <c r="J627" s="95"/>
      <c r="K627" s="95"/>
      <c r="L627" s="95"/>
      <c r="M627" s="97"/>
      <c r="N627" s="94"/>
      <c r="O627" s="95"/>
      <c r="P627" s="95"/>
      <c r="Q627" s="95"/>
      <c r="R627" s="97"/>
      <c r="S627" s="94"/>
      <c r="T627" s="95"/>
      <c r="U627" s="96"/>
      <c r="V627" s="95"/>
      <c r="W627" s="95"/>
      <c r="X627" s="97"/>
      <c r="Y627" s="94"/>
      <c r="Z627" s="96"/>
      <c r="AA627" s="96"/>
      <c r="AB627" s="95"/>
      <c r="AC627" s="95"/>
      <c r="AD627" s="97"/>
      <c r="AE627" s="94"/>
      <c r="AF627" s="96"/>
      <c r="AG627" s="96"/>
      <c r="AH627" s="95"/>
      <c r="AI627" s="95"/>
      <c r="AJ627" s="95"/>
      <c r="AK627" s="95"/>
      <c r="AL627" s="91"/>
      <c r="AM627" s="113"/>
      <c r="AN627" s="113"/>
      <c r="AO627" s="92"/>
      <c r="AP627" s="92"/>
      <c r="AQ627" s="93"/>
      <c r="AR627" s="94"/>
      <c r="AS627" s="96"/>
      <c r="AT627" s="96"/>
      <c r="AU627" s="96"/>
      <c r="AV627" s="95"/>
      <c r="AW627" s="95"/>
      <c r="AX627" s="97"/>
      <c r="AY627" s="97"/>
      <c r="AZ627" s="97"/>
      <c r="BA627" s="97"/>
      <c r="BB627" s="97"/>
      <c r="BC627" s="99" t="s">
        <v>12362</v>
      </c>
      <c r="BD627" s="99" t="s">
        <v>12362</v>
      </c>
      <c r="BE627" s="99"/>
      <c r="BF627" s="100"/>
      <c r="BG627" s="103"/>
      <c r="BH627" s="103"/>
      <c r="BI627" s="103"/>
      <c r="BJ627" s="99"/>
      <c r="BK627" s="112" t="s">
        <v>1511</v>
      </c>
      <c r="BL627" s="102"/>
      <c r="BM627" s="99"/>
      <c r="BN627" s="99"/>
      <c r="BO627" s="13"/>
      <c r="BP627" s="13"/>
      <c r="BQ627" s="13"/>
      <c r="BR627" s="13"/>
      <c r="BS627" s="13"/>
      <c r="BT627" s="99"/>
      <c r="BU627" s="99"/>
      <c r="BV627" s="99"/>
      <c r="BW627" s="99"/>
      <c r="BX627" s="99"/>
      <c r="BY627" s="13"/>
      <c r="BZ627" s="13"/>
      <c r="CA627" s="13"/>
      <c r="CB627" s="13" t="s">
        <v>1511</v>
      </c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  <c r="EM627" s="13"/>
      <c r="EN627" s="13"/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3"/>
      <c r="FD627" s="13"/>
      <c r="FE627" s="13"/>
      <c r="FF627" s="13"/>
      <c r="FG627" s="13"/>
      <c r="FH627" s="13"/>
      <c r="FI627" s="13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  <c r="FT627" s="13"/>
      <c r="FU627" s="13"/>
      <c r="FV627" s="13"/>
      <c r="FW627" s="13"/>
      <c r="FX627" s="13"/>
      <c r="FY627" s="13"/>
      <c r="FZ627" s="13"/>
      <c r="GA627" s="13"/>
      <c r="GB627" s="13"/>
      <c r="GC627" s="13"/>
      <c r="GD627" s="13"/>
      <c r="GE627" s="13"/>
      <c r="GF627" s="13"/>
      <c r="GG627" s="13"/>
      <c r="GH627" s="13"/>
      <c r="GI627" s="13"/>
      <c r="GJ627" s="13"/>
      <c r="GK627" s="13"/>
      <c r="GL627" s="13"/>
      <c r="GM627" s="13"/>
      <c r="GN627" s="13"/>
      <c r="GO627" s="13"/>
      <c r="GP627" s="13"/>
      <c r="GQ627" s="13"/>
      <c r="GR627" s="13"/>
      <c r="GS627" s="13"/>
      <c r="GT627" s="13"/>
      <c r="GU627" s="13"/>
      <c r="GV627" s="13"/>
      <c r="GW627" s="13"/>
      <c r="GX627" s="13"/>
      <c r="GY627" s="13"/>
      <c r="GZ627" s="13"/>
      <c r="HA627" s="13"/>
      <c r="HB627" s="13"/>
      <c r="HC627" s="13"/>
      <c r="HD627" s="13"/>
      <c r="HE627" s="13"/>
      <c r="HF627" s="13"/>
      <c r="HG627" s="13"/>
      <c r="HH627" s="13"/>
      <c r="HI627" s="13"/>
      <c r="HJ627" s="13"/>
      <c r="HK627" s="13"/>
      <c r="HL627" s="13"/>
      <c r="HM627" s="13"/>
      <c r="HN627" s="13"/>
      <c r="HO627" s="13"/>
      <c r="HP627" s="13"/>
      <c r="HQ627" s="13"/>
      <c r="HR627" s="13"/>
      <c r="HS627" s="13"/>
      <c r="HT627" s="13"/>
      <c r="HU627" s="13"/>
      <c r="HV627" s="13"/>
      <c r="HW627" s="13"/>
      <c r="HX627" s="13"/>
      <c r="HY627" s="13"/>
      <c r="HZ627" s="13"/>
      <c r="IA627" s="13"/>
      <c r="IB627" s="13"/>
      <c r="IC627" s="13"/>
      <c r="ID627" s="13"/>
      <c r="IE627" s="13"/>
      <c r="IF627" s="13"/>
      <c r="IG627" s="13"/>
      <c r="IH627" s="13"/>
      <c r="II627" s="13"/>
      <c r="IJ627" s="13"/>
      <c r="IK627" s="13"/>
      <c r="IL627" s="13"/>
      <c r="IM627" s="13"/>
      <c r="IN627" s="13"/>
      <c r="IO627" s="13"/>
      <c r="IP627" s="13"/>
      <c r="IQ627" s="13"/>
      <c r="IR627" s="13"/>
      <c r="IS627" s="13"/>
      <c r="IT627" s="13"/>
      <c r="IU627" s="13"/>
      <c r="IV627" s="13"/>
      <c r="IW627" s="13"/>
      <c r="IX627" s="13"/>
      <c r="IY627" s="13"/>
      <c r="IZ627" s="13"/>
      <c r="JA627" s="13"/>
      <c r="JB627" s="13"/>
      <c r="JC627" s="13"/>
      <c r="JD627" s="13"/>
      <c r="JE627" s="13"/>
      <c r="JF627" s="13"/>
      <c r="JG627" s="13"/>
      <c r="JH627" s="13"/>
      <c r="JI627" s="13"/>
      <c r="JJ627" s="13"/>
      <c r="JK627" s="13"/>
      <c r="JL627" s="13"/>
      <c r="JM627" s="13"/>
      <c r="JN627" s="13"/>
      <c r="JO627" s="13"/>
      <c r="JP627" s="13"/>
      <c r="JQ627" s="13"/>
      <c r="JR627" s="13"/>
      <c r="JS627" s="13"/>
      <c r="JT627" s="13"/>
      <c r="JU627" s="13"/>
      <c r="JV627" s="13"/>
      <c r="JW627" s="13"/>
      <c r="JX627" s="13"/>
      <c r="JY627" s="13"/>
      <c r="JZ627" s="13"/>
      <c r="KA627" s="13"/>
      <c r="KB627" s="13"/>
      <c r="KC627" s="13"/>
      <c r="KD627" s="13"/>
      <c r="KE627" s="13"/>
      <c r="KF627" s="13"/>
      <c r="KG627" s="13"/>
      <c r="KH627" s="13"/>
      <c r="KI627" s="13"/>
      <c r="KJ627" s="13"/>
      <c r="KK627" s="13"/>
      <c r="KL627" s="13"/>
      <c r="KM627" s="13"/>
      <c r="KN627" s="13"/>
      <c r="KO627" s="13"/>
      <c r="KP627" s="13"/>
      <c r="KQ627" s="13"/>
      <c r="KR627" s="13"/>
      <c r="KS627" s="13"/>
      <c r="KT627" s="13"/>
      <c r="KU627" s="13"/>
      <c r="KV627" s="13"/>
      <c r="KW627" s="13"/>
      <c r="KX627" s="13"/>
      <c r="KY627" s="13"/>
      <c r="KZ627" s="13"/>
      <c r="LA627" s="13"/>
      <c r="LB627" s="13"/>
      <c r="LC627" s="13"/>
      <c r="LD627" s="13"/>
      <c r="LE627" s="13"/>
      <c r="LF627" s="13"/>
      <c r="LG627" s="13"/>
      <c r="LH627" s="13"/>
      <c r="LI627" s="13"/>
      <c r="LJ627" s="13"/>
      <c r="LK627" s="13"/>
      <c r="LL627" s="13"/>
      <c r="LM627" s="13"/>
      <c r="LN627" s="13"/>
      <c r="LO627" s="13"/>
      <c r="LP627" s="13"/>
      <c r="LQ627" s="13"/>
      <c r="LR627" s="13"/>
      <c r="LS627" s="13"/>
      <c r="LT627" s="13"/>
      <c r="LU627" s="13"/>
      <c r="LV627" s="13"/>
      <c r="LW627" s="13"/>
      <c r="LX627" s="13"/>
      <c r="LY627" s="13"/>
      <c r="LZ627" s="13"/>
      <c r="MA627" s="13"/>
      <c r="MB627" s="13"/>
      <c r="MC627" s="13"/>
      <c r="MD627" s="13"/>
      <c r="ME627" s="13"/>
      <c r="MF627" s="13"/>
      <c r="MG627" s="13"/>
      <c r="MH627" s="13"/>
      <c r="MI627" s="13"/>
      <c r="MJ627" s="13"/>
      <c r="MK627" s="13"/>
      <c r="ML627" s="13"/>
      <c r="MM627" s="13"/>
      <c r="MN627" s="13"/>
      <c r="MO627" s="13"/>
      <c r="MP627" s="13"/>
      <c r="MQ627" s="13"/>
      <c r="MR627" s="13"/>
      <c r="MS627" s="13"/>
      <c r="MT627" s="13"/>
      <c r="MU627" s="13"/>
      <c r="MV627" s="13"/>
      <c r="MW627" s="13"/>
      <c r="MX627" s="13"/>
      <c r="MY627" s="13"/>
      <c r="MZ627" s="13"/>
      <c r="NA627" s="13"/>
      <c r="NB627" s="13"/>
      <c r="NC627" s="13"/>
      <c r="ND627" s="13"/>
      <c r="NE627" s="13"/>
      <c r="NF627" s="13"/>
      <c r="NG627" s="13"/>
      <c r="NH627" s="13"/>
      <c r="NI627" s="13"/>
      <c r="NJ627" s="13"/>
      <c r="NK627" s="13"/>
      <c r="NL627" s="13"/>
      <c r="NM627" s="13"/>
      <c r="NN627" s="13"/>
      <c r="NO627" s="13"/>
      <c r="NP627" s="13"/>
      <c r="NQ627" s="13"/>
      <c r="NR627" s="13"/>
      <c r="NS627" s="13"/>
      <c r="NT627" s="13"/>
      <c r="NU627" s="13"/>
      <c r="NV627" s="13"/>
      <c r="NW627" s="13"/>
      <c r="NX627" s="13"/>
      <c r="NY627" s="13"/>
      <c r="NZ627" s="13"/>
      <c r="OA627" s="13"/>
      <c r="OB627" s="13"/>
      <c r="OC627" s="13"/>
      <c r="OD627" s="13"/>
      <c r="OE627" s="13"/>
      <c r="OF627" s="13"/>
      <c r="OG627" s="13"/>
      <c r="OH627" s="13"/>
      <c r="OI627" s="13"/>
      <c r="OJ627" s="13"/>
      <c r="OK627" s="13"/>
      <c r="OL627" s="13"/>
      <c r="OM627" s="13"/>
      <c r="ON627" s="13"/>
      <c r="OO627" s="13"/>
      <c r="OP627" s="13"/>
      <c r="OQ627" s="13"/>
      <c r="OR627" s="13"/>
      <c r="OS627" s="13"/>
      <c r="OT627" s="13"/>
      <c r="OU627" s="13"/>
      <c r="OV627" s="13"/>
      <c r="OW627" s="13"/>
      <c r="OX627" s="13"/>
      <c r="OY627" s="13"/>
      <c r="OZ627" s="13"/>
      <c r="PA627" s="13"/>
      <c r="PB627" s="13"/>
      <c r="PC627" s="13"/>
      <c r="PD627" s="13"/>
      <c r="PE627" s="13"/>
      <c r="PF627" s="13"/>
      <c r="PG627" s="13"/>
      <c r="PH627" s="13"/>
      <c r="PI627" s="13"/>
      <c r="PJ627" s="13"/>
      <c r="PK627" s="13"/>
      <c r="PL627" s="13"/>
      <c r="PM627" s="13"/>
      <c r="PN627" s="13"/>
      <c r="PO627" s="13"/>
      <c r="PP627" s="13"/>
      <c r="PQ627" s="13"/>
      <c r="PR627" s="13"/>
      <c r="PS627" s="13"/>
      <c r="PT627" s="13"/>
      <c r="PU627" s="13"/>
      <c r="PV627" s="13"/>
      <c r="PW627" s="13"/>
      <c r="PX627" s="13"/>
      <c r="PY627" s="13"/>
      <c r="PZ627" s="13"/>
      <c r="QA627" s="13"/>
      <c r="QB627" s="13"/>
      <c r="QC627" s="13"/>
      <c r="QD627" s="13"/>
      <c r="QE627" s="13"/>
      <c r="QF627" s="13"/>
      <c r="QG627" s="13"/>
      <c r="QH627" s="13"/>
      <c r="QI627" s="13"/>
      <c r="QJ627" s="13"/>
      <c r="QK627" s="13"/>
      <c r="QL627" s="13"/>
      <c r="QM627" s="13"/>
      <c r="QN627" s="13"/>
      <c r="QO627" s="13"/>
      <c r="QP627" s="13"/>
      <c r="QQ627" s="13"/>
      <c r="QR627" s="13"/>
      <c r="QS627" s="13"/>
      <c r="QT627" s="13"/>
      <c r="QU627" s="13"/>
      <c r="QV627" s="13"/>
      <c r="QW627" s="13"/>
      <c r="QX627" s="13"/>
      <c r="QY627" s="13"/>
      <c r="QZ627" s="13"/>
      <c r="RA627" s="13"/>
      <c r="RB627" s="13"/>
      <c r="RC627" s="13"/>
      <c r="RD627" s="13"/>
      <c r="RE627" s="13"/>
      <c r="RF627" s="13"/>
      <c r="RG627" s="13"/>
      <c r="RH627" s="13"/>
      <c r="RI627" s="13"/>
      <c r="RJ627" s="13"/>
      <c r="RK627" s="13"/>
    </row>
    <row r="628" s="5" customFormat="1" ht="14.45" customHeight="1" spans="1:479">
      <c r="A628" s="88" t="s">
        <v>12516</v>
      </c>
      <c r="B628" s="88" t="s">
        <v>3940</v>
      </c>
      <c r="C628" s="88" t="s">
        <v>8696</v>
      </c>
      <c r="D628" s="89" t="s">
        <v>12266</v>
      </c>
      <c r="E628" s="135">
        <v>6</v>
      </c>
      <c r="F628" s="135">
        <v>137</v>
      </c>
      <c r="G628" s="90">
        <f t="shared" si="9"/>
        <v>822</v>
      </c>
      <c r="H628" s="94"/>
      <c r="I628" s="95"/>
      <c r="J628" s="95"/>
      <c r="K628" s="95"/>
      <c r="L628" s="95"/>
      <c r="M628" s="97"/>
      <c r="N628" s="94"/>
      <c r="O628" s="95"/>
      <c r="P628" s="95"/>
      <c r="Q628" s="95"/>
      <c r="R628" s="97"/>
      <c r="S628" s="94"/>
      <c r="T628" s="95"/>
      <c r="U628" s="96"/>
      <c r="V628" s="95"/>
      <c r="W628" s="95"/>
      <c r="X628" s="97"/>
      <c r="Y628" s="94"/>
      <c r="Z628" s="96"/>
      <c r="AA628" s="96"/>
      <c r="AB628" s="95"/>
      <c r="AC628" s="95"/>
      <c r="AD628" s="97"/>
      <c r="AE628" s="94"/>
      <c r="AF628" s="96"/>
      <c r="AG628" s="96"/>
      <c r="AH628" s="95"/>
      <c r="AI628" s="95"/>
      <c r="AJ628" s="95"/>
      <c r="AK628" s="95"/>
      <c r="AL628" s="91"/>
      <c r="AM628" s="113"/>
      <c r="AN628" s="113"/>
      <c r="AO628" s="92"/>
      <c r="AP628" s="92"/>
      <c r="AQ628" s="93"/>
      <c r="AR628" s="94"/>
      <c r="AS628" s="96"/>
      <c r="AT628" s="96"/>
      <c r="AU628" s="96"/>
      <c r="AV628" s="95"/>
      <c r="AW628" s="95"/>
      <c r="AX628" s="97"/>
      <c r="AY628" s="97"/>
      <c r="AZ628" s="97"/>
      <c r="BA628" s="97"/>
      <c r="BB628" s="97"/>
      <c r="BC628" s="99" t="s">
        <v>1366</v>
      </c>
      <c r="BD628" s="99" t="s">
        <v>1366</v>
      </c>
      <c r="BE628" s="99"/>
      <c r="BF628" s="100"/>
      <c r="BG628" s="103"/>
      <c r="BH628" s="103"/>
      <c r="BI628" s="103"/>
      <c r="BJ628" s="99"/>
      <c r="BK628" s="112" t="s">
        <v>20</v>
      </c>
      <c r="BL628" s="102"/>
      <c r="BM628" s="99"/>
      <c r="BN628" s="99"/>
      <c r="BO628" s="13"/>
      <c r="BP628" s="13"/>
      <c r="BQ628" s="13"/>
      <c r="BR628" s="13"/>
      <c r="BS628" s="13"/>
      <c r="BT628" s="99"/>
      <c r="BU628" s="99"/>
      <c r="BV628" s="99"/>
      <c r="BW628" s="99"/>
      <c r="BX628" s="99"/>
      <c r="BY628" s="13"/>
      <c r="BZ628" s="13"/>
      <c r="CA628" s="13"/>
      <c r="CB628" s="13" t="s">
        <v>1511</v>
      </c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3"/>
      <c r="FD628" s="13"/>
      <c r="FE628" s="13"/>
      <c r="FF628" s="13"/>
      <c r="FG628" s="13"/>
      <c r="FH628" s="13"/>
      <c r="FI628" s="13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  <c r="FT628" s="13"/>
      <c r="FU628" s="13"/>
      <c r="FV628" s="13"/>
      <c r="FW628" s="13"/>
      <c r="FX628" s="13"/>
      <c r="FY628" s="13"/>
      <c r="FZ628" s="13"/>
      <c r="GA628" s="13"/>
      <c r="GB628" s="13"/>
      <c r="GC628" s="13"/>
      <c r="GD628" s="13"/>
      <c r="GE628" s="13"/>
      <c r="GF628" s="13"/>
      <c r="GG628" s="13"/>
      <c r="GH628" s="13"/>
      <c r="GI628" s="13"/>
      <c r="GJ628" s="13"/>
      <c r="GK628" s="13"/>
      <c r="GL628" s="13"/>
      <c r="GM628" s="13"/>
      <c r="GN628" s="13"/>
      <c r="GO628" s="13"/>
      <c r="GP628" s="13"/>
      <c r="GQ628" s="13"/>
      <c r="GR628" s="13"/>
      <c r="GS628" s="13"/>
      <c r="GT628" s="13"/>
      <c r="GU628" s="13"/>
      <c r="GV628" s="13"/>
      <c r="GW628" s="13"/>
      <c r="GX628" s="13"/>
      <c r="GY628" s="13"/>
      <c r="GZ628" s="13"/>
      <c r="HA628" s="13"/>
      <c r="HB628" s="13"/>
      <c r="HC628" s="13"/>
      <c r="HD628" s="13"/>
      <c r="HE628" s="13"/>
      <c r="HF628" s="13"/>
      <c r="HG628" s="13"/>
      <c r="HH628" s="13"/>
      <c r="HI628" s="13"/>
      <c r="HJ628" s="13"/>
      <c r="HK628" s="13"/>
      <c r="HL628" s="13"/>
      <c r="HM628" s="13"/>
      <c r="HN628" s="13"/>
      <c r="HO628" s="13"/>
      <c r="HP628" s="13"/>
      <c r="HQ628" s="13"/>
      <c r="HR628" s="13"/>
      <c r="HS628" s="13"/>
      <c r="HT628" s="13"/>
      <c r="HU628" s="13"/>
      <c r="HV628" s="13"/>
      <c r="HW628" s="13"/>
      <c r="HX628" s="13"/>
      <c r="HY628" s="13"/>
      <c r="HZ628" s="13"/>
      <c r="IA628" s="13"/>
      <c r="IB628" s="13"/>
      <c r="IC628" s="13"/>
      <c r="ID628" s="13"/>
      <c r="IE628" s="13"/>
      <c r="IF628" s="13"/>
      <c r="IG628" s="13"/>
      <c r="IH628" s="13"/>
      <c r="II628" s="13"/>
      <c r="IJ628" s="13"/>
      <c r="IK628" s="13"/>
      <c r="IL628" s="13"/>
      <c r="IM628" s="13"/>
      <c r="IN628" s="13"/>
      <c r="IO628" s="13"/>
      <c r="IP628" s="13"/>
      <c r="IQ628" s="13"/>
      <c r="IR628" s="13"/>
      <c r="IS628" s="13"/>
      <c r="IT628" s="13"/>
      <c r="IU628" s="13"/>
      <c r="IV628" s="13"/>
      <c r="IW628" s="13"/>
      <c r="IX628" s="13"/>
      <c r="IY628" s="13"/>
      <c r="IZ628" s="13"/>
      <c r="JA628" s="13"/>
      <c r="JB628" s="13"/>
      <c r="JC628" s="13"/>
      <c r="JD628" s="13"/>
      <c r="JE628" s="13"/>
      <c r="JF628" s="13"/>
      <c r="JG628" s="13"/>
      <c r="JH628" s="13"/>
      <c r="JI628" s="13"/>
      <c r="JJ628" s="13"/>
      <c r="JK628" s="13"/>
      <c r="JL628" s="13"/>
      <c r="JM628" s="13"/>
      <c r="JN628" s="13"/>
      <c r="JO628" s="13"/>
      <c r="JP628" s="13"/>
      <c r="JQ628" s="13"/>
      <c r="JR628" s="13"/>
      <c r="JS628" s="13"/>
      <c r="JT628" s="13"/>
      <c r="JU628" s="13"/>
      <c r="JV628" s="13"/>
      <c r="JW628" s="13"/>
      <c r="JX628" s="13"/>
      <c r="JY628" s="13"/>
      <c r="JZ628" s="13"/>
      <c r="KA628" s="13"/>
      <c r="KB628" s="13"/>
      <c r="KC628" s="13"/>
      <c r="KD628" s="13"/>
      <c r="KE628" s="13"/>
      <c r="KF628" s="13"/>
      <c r="KG628" s="13"/>
      <c r="KH628" s="13"/>
      <c r="KI628" s="13"/>
      <c r="KJ628" s="13"/>
      <c r="KK628" s="13"/>
      <c r="KL628" s="13"/>
      <c r="KM628" s="13"/>
      <c r="KN628" s="13"/>
      <c r="KO628" s="13"/>
      <c r="KP628" s="13"/>
      <c r="KQ628" s="13"/>
      <c r="KR628" s="13"/>
      <c r="KS628" s="13"/>
      <c r="KT628" s="13"/>
      <c r="KU628" s="13"/>
      <c r="KV628" s="13"/>
      <c r="KW628" s="13"/>
      <c r="KX628" s="13"/>
      <c r="KY628" s="13"/>
      <c r="KZ628" s="13"/>
      <c r="LA628" s="13"/>
      <c r="LB628" s="13"/>
      <c r="LC628" s="13"/>
      <c r="LD628" s="13"/>
      <c r="LE628" s="13"/>
      <c r="LF628" s="13"/>
      <c r="LG628" s="13"/>
      <c r="LH628" s="13"/>
      <c r="LI628" s="13"/>
      <c r="LJ628" s="13"/>
      <c r="LK628" s="13"/>
      <c r="LL628" s="13"/>
      <c r="LM628" s="13"/>
      <c r="LN628" s="13"/>
      <c r="LO628" s="13"/>
      <c r="LP628" s="13"/>
      <c r="LQ628" s="13"/>
      <c r="LR628" s="13"/>
      <c r="LS628" s="13"/>
      <c r="LT628" s="13"/>
      <c r="LU628" s="13"/>
      <c r="LV628" s="13"/>
      <c r="LW628" s="13"/>
      <c r="LX628" s="13"/>
      <c r="LY628" s="13"/>
      <c r="LZ628" s="13"/>
      <c r="MA628" s="13"/>
      <c r="MB628" s="13"/>
      <c r="MC628" s="13"/>
      <c r="MD628" s="13"/>
      <c r="ME628" s="13"/>
      <c r="MF628" s="13"/>
      <c r="MG628" s="13"/>
      <c r="MH628" s="13"/>
      <c r="MI628" s="13"/>
      <c r="MJ628" s="13"/>
      <c r="MK628" s="13"/>
      <c r="ML628" s="13"/>
      <c r="MM628" s="13"/>
      <c r="MN628" s="13"/>
      <c r="MO628" s="13"/>
      <c r="MP628" s="13"/>
      <c r="MQ628" s="13"/>
      <c r="MR628" s="13"/>
      <c r="MS628" s="13"/>
      <c r="MT628" s="13"/>
      <c r="MU628" s="13"/>
      <c r="MV628" s="13"/>
      <c r="MW628" s="13"/>
      <c r="MX628" s="13"/>
      <c r="MY628" s="13"/>
      <c r="MZ628" s="13"/>
      <c r="NA628" s="13"/>
      <c r="NB628" s="13"/>
      <c r="NC628" s="13"/>
      <c r="ND628" s="13"/>
      <c r="NE628" s="13"/>
      <c r="NF628" s="13"/>
      <c r="NG628" s="13"/>
      <c r="NH628" s="13"/>
      <c r="NI628" s="13"/>
      <c r="NJ628" s="13"/>
      <c r="NK628" s="13"/>
      <c r="NL628" s="13"/>
      <c r="NM628" s="13"/>
      <c r="NN628" s="13"/>
      <c r="NO628" s="13"/>
      <c r="NP628" s="13"/>
      <c r="NQ628" s="13"/>
      <c r="NR628" s="13"/>
      <c r="NS628" s="13"/>
      <c r="NT628" s="13"/>
      <c r="NU628" s="13"/>
      <c r="NV628" s="13"/>
      <c r="NW628" s="13"/>
      <c r="NX628" s="13"/>
      <c r="NY628" s="13"/>
      <c r="NZ628" s="13"/>
      <c r="OA628" s="13"/>
      <c r="OB628" s="13"/>
      <c r="OC628" s="13"/>
      <c r="OD628" s="13"/>
      <c r="OE628" s="13"/>
      <c r="OF628" s="13"/>
      <c r="OG628" s="13"/>
      <c r="OH628" s="13"/>
      <c r="OI628" s="13"/>
      <c r="OJ628" s="13"/>
      <c r="OK628" s="13"/>
      <c r="OL628" s="13"/>
      <c r="OM628" s="13"/>
      <c r="ON628" s="13"/>
      <c r="OO628" s="13"/>
      <c r="OP628" s="13"/>
      <c r="OQ628" s="13"/>
      <c r="OR628" s="13"/>
      <c r="OS628" s="13"/>
      <c r="OT628" s="13"/>
      <c r="OU628" s="13"/>
      <c r="OV628" s="13"/>
      <c r="OW628" s="13"/>
      <c r="OX628" s="13"/>
      <c r="OY628" s="13"/>
      <c r="OZ628" s="13"/>
      <c r="PA628" s="13"/>
      <c r="PB628" s="13"/>
      <c r="PC628" s="13"/>
      <c r="PD628" s="13"/>
      <c r="PE628" s="13"/>
      <c r="PF628" s="13"/>
      <c r="PG628" s="13"/>
      <c r="PH628" s="13"/>
      <c r="PI628" s="13"/>
      <c r="PJ628" s="13"/>
      <c r="PK628" s="13"/>
      <c r="PL628" s="13"/>
      <c r="PM628" s="13"/>
      <c r="PN628" s="13"/>
      <c r="PO628" s="13"/>
      <c r="PP628" s="13"/>
      <c r="PQ628" s="13"/>
      <c r="PR628" s="13"/>
      <c r="PS628" s="13"/>
      <c r="PT628" s="13"/>
      <c r="PU628" s="13"/>
      <c r="PV628" s="13"/>
      <c r="PW628" s="13"/>
      <c r="PX628" s="13"/>
      <c r="PY628" s="13"/>
      <c r="PZ628" s="13"/>
      <c r="QA628" s="13"/>
      <c r="QB628" s="13"/>
      <c r="QC628" s="13"/>
      <c r="QD628" s="13"/>
      <c r="QE628" s="13"/>
      <c r="QF628" s="13"/>
      <c r="QG628" s="13"/>
      <c r="QH628" s="13"/>
      <c r="QI628" s="13"/>
      <c r="QJ628" s="13"/>
      <c r="QK628" s="13"/>
      <c r="QL628" s="13"/>
      <c r="QM628" s="13"/>
      <c r="QN628" s="13"/>
      <c r="QO628" s="13"/>
      <c r="QP628" s="13"/>
      <c r="QQ628" s="13"/>
      <c r="QR628" s="13"/>
      <c r="QS628" s="13"/>
      <c r="QT628" s="13"/>
      <c r="QU628" s="13"/>
      <c r="QV628" s="13"/>
      <c r="QW628" s="13"/>
      <c r="QX628" s="13"/>
      <c r="QY628" s="13"/>
      <c r="QZ628" s="13"/>
      <c r="RA628" s="13"/>
      <c r="RB628" s="13"/>
      <c r="RC628" s="13"/>
      <c r="RD628" s="13"/>
      <c r="RE628" s="13"/>
      <c r="RF628" s="13"/>
      <c r="RG628" s="13"/>
      <c r="RH628" s="13"/>
      <c r="RI628" s="13"/>
      <c r="RJ628" s="13"/>
      <c r="RK628" s="13"/>
    </row>
    <row r="629" ht="14.45" customHeight="1" spans="1:479">
      <c r="A629" s="88" t="s">
        <v>12516</v>
      </c>
      <c r="B629" s="88" t="s">
        <v>3940</v>
      </c>
      <c r="C629" s="88" t="s">
        <v>8696</v>
      </c>
      <c r="D629" s="89" t="s">
        <v>494</v>
      </c>
      <c r="E629" s="135">
        <v>6</v>
      </c>
      <c r="F629" s="135">
        <v>27</v>
      </c>
      <c r="G629" s="90">
        <f t="shared" si="9"/>
        <v>162</v>
      </c>
      <c r="H629" s="94"/>
      <c r="I629" s="95"/>
      <c r="J629" s="95"/>
      <c r="K629" s="95"/>
      <c r="L629" s="95"/>
      <c r="M629" s="97"/>
      <c r="N629" s="94"/>
      <c r="O629" s="95"/>
      <c r="P629" s="95"/>
      <c r="Q629" s="95"/>
      <c r="R629" s="97"/>
      <c r="S629" s="94"/>
      <c r="T629" s="95"/>
      <c r="U629" s="114"/>
      <c r="V629" s="114"/>
      <c r="W629" s="114"/>
      <c r="X629" s="114"/>
      <c r="Y629" s="94"/>
      <c r="Z629" s="96"/>
      <c r="AA629" s="114"/>
      <c r="AB629" s="114"/>
      <c r="AC629" s="114"/>
      <c r="AD629" s="114"/>
      <c r="AE629" s="94"/>
      <c r="AF629" s="96"/>
      <c r="AG629" s="96"/>
      <c r="AH629" s="95"/>
      <c r="AI629" s="95"/>
      <c r="AJ629" s="95"/>
      <c r="AK629" s="95"/>
      <c r="AL629" s="91"/>
      <c r="AM629" s="113"/>
      <c r="AN629" s="113"/>
      <c r="AO629" s="92"/>
      <c r="AP629" s="92"/>
      <c r="AQ629" s="93"/>
      <c r="AR629" s="94"/>
      <c r="AS629" s="96"/>
      <c r="AT629" s="96"/>
      <c r="AU629" s="96"/>
      <c r="AV629" s="95"/>
      <c r="AW629" s="95"/>
      <c r="AX629" s="97"/>
      <c r="AY629" s="97"/>
      <c r="AZ629" s="97"/>
      <c r="BA629" s="97"/>
      <c r="BB629" s="97"/>
      <c r="BC629" s="99" t="s">
        <v>12362</v>
      </c>
      <c r="BD629" s="99" t="s">
        <v>12362</v>
      </c>
      <c r="BE629" s="99"/>
      <c r="BF629" s="100"/>
      <c r="BG629" s="103"/>
      <c r="BH629" s="103"/>
      <c r="BI629" s="103"/>
      <c r="BJ629" s="99"/>
      <c r="BK629" s="112" t="s">
        <v>1511</v>
      </c>
      <c r="BL629" s="102"/>
      <c r="BM629" s="99"/>
      <c r="BN629" s="99"/>
      <c r="BT629" s="99"/>
      <c r="BU629" s="99"/>
      <c r="BV629" s="99"/>
      <c r="BW629" s="99"/>
      <c r="BX629" s="99"/>
      <c r="CB629" s="13" t="s">
        <v>1511</v>
      </c>
    </row>
    <row r="630" s="4" customFormat="1" ht="14.45" customHeight="1" spans="1:479">
      <c r="A630" s="239" t="s">
        <v>12517</v>
      </c>
      <c r="B630" s="88" t="s">
        <v>9328</v>
      </c>
      <c r="C630" s="88" t="s">
        <v>9335</v>
      </c>
      <c r="D630" s="89" t="s">
        <v>12266</v>
      </c>
      <c r="E630" s="135">
        <v>4</v>
      </c>
      <c r="F630" s="135">
        <v>209</v>
      </c>
      <c r="G630" s="90">
        <f t="shared" si="9"/>
        <v>836</v>
      </c>
      <c r="H630" s="91"/>
      <c r="I630" s="92"/>
      <c r="J630" s="92">
        <v>67</v>
      </c>
      <c r="K630" s="92">
        <v>64</v>
      </c>
      <c r="L630" s="92">
        <v>66</v>
      </c>
      <c r="M630" s="93"/>
      <c r="N630" s="91"/>
      <c r="O630" s="92"/>
      <c r="P630" s="92"/>
      <c r="Q630" s="92"/>
      <c r="R630" s="93"/>
      <c r="S630" s="94"/>
      <c r="T630" s="95"/>
      <c r="U630" s="96"/>
      <c r="V630" s="95"/>
      <c r="W630" s="95"/>
      <c r="X630" s="97"/>
      <c r="Y630" s="94"/>
      <c r="Z630" s="96"/>
      <c r="AA630" s="96"/>
      <c r="AB630" s="95"/>
      <c r="AC630" s="95"/>
      <c r="AD630" s="97"/>
      <c r="AE630" s="94"/>
      <c r="AF630" s="96"/>
      <c r="AG630" s="96"/>
      <c r="AH630" s="95"/>
      <c r="AI630" s="95"/>
      <c r="AJ630" s="95"/>
      <c r="AK630" s="95"/>
      <c r="AL630" s="91"/>
      <c r="AM630" s="113"/>
      <c r="AN630" s="113">
        <v>67</v>
      </c>
      <c r="AO630" s="92">
        <v>64</v>
      </c>
      <c r="AP630" s="92">
        <v>66</v>
      </c>
      <c r="AQ630" s="93"/>
      <c r="AR630" s="94"/>
      <c r="AS630" s="96"/>
      <c r="AT630" s="96"/>
      <c r="AU630" s="96"/>
      <c r="AV630" s="95"/>
      <c r="AW630" s="95"/>
      <c r="AX630" s="97"/>
      <c r="AY630" s="97"/>
      <c r="AZ630" s="97"/>
      <c r="BA630" s="97"/>
      <c r="BB630" s="97"/>
      <c r="BC630" s="99" t="s">
        <v>12297</v>
      </c>
      <c r="BD630" s="99" t="s">
        <v>12271</v>
      </c>
      <c r="BE630" s="99" t="s">
        <v>1366</v>
      </c>
      <c r="BF630" s="100"/>
      <c r="BG630" s="103"/>
      <c r="BH630" s="103"/>
      <c r="BI630" s="103"/>
      <c r="BJ630" s="99"/>
      <c r="BK630" s="112" t="s">
        <v>1511</v>
      </c>
      <c r="BL630" s="102"/>
      <c r="BM630" s="99"/>
      <c r="BN630" s="99"/>
      <c r="BO630" s="13"/>
      <c r="BP630" s="13"/>
      <c r="BQ630" s="13"/>
      <c r="BR630" s="13"/>
      <c r="BS630" s="13"/>
      <c r="BT630" s="99"/>
      <c r="BU630" s="99"/>
      <c r="BV630" s="99"/>
      <c r="BW630" s="99"/>
      <c r="BX630" s="99"/>
      <c r="BY630" s="13"/>
      <c r="BZ630" s="13"/>
      <c r="CA630" s="13"/>
      <c r="CB630" s="13" t="s">
        <v>1511</v>
      </c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  <c r="EJ630" s="13"/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3"/>
      <c r="FD630" s="13"/>
      <c r="FE630" s="13"/>
      <c r="FF630" s="13"/>
      <c r="FG630" s="13"/>
      <c r="FH630" s="13"/>
      <c r="FI630" s="13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  <c r="FT630" s="13"/>
      <c r="FU630" s="13"/>
      <c r="FV630" s="13"/>
      <c r="FW630" s="13"/>
      <c r="FX630" s="13"/>
      <c r="FY630" s="13"/>
      <c r="FZ630" s="13"/>
      <c r="GA630" s="13"/>
      <c r="GB630" s="13"/>
      <c r="GC630" s="13"/>
      <c r="GD630" s="13"/>
      <c r="GE630" s="13"/>
      <c r="GF630" s="13"/>
      <c r="GG630" s="13"/>
      <c r="GH630" s="13"/>
      <c r="GI630" s="13"/>
      <c r="GJ630" s="13"/>
      <c r="GK630" s="13"/>
      <c r="GL630" s="13"/>
      <c r="GM630" s="13"/>
      <c r="GN630" s="13"/>
      <c r="GO630" s="13"/>
      <c r="GP630" s="13"/>
      <c r="GQ630" s="13"/>
      <c r="GR630" s="13"/>
      <c r="GS630" s="13"/>
      <c r="GT630" s="13"/>
      <c r="GU630" s="13"/>
      <c r="GV630" s="13"/>
      <c r="GW630" s="13"/>
      <c r="GX630" s="13"/>
      <c r="GY630" s="13"/>
      <c r="GZ630" s="13"/>
      <c r="HA630" s="13"/>
      <c r="HB630" s="13"/>
      <c r="HC630" s="13"/>
      <c r="HD630" s="13"/>
      <c r="HE630" s="13"/>
      <c r="HF630" s="13"/>
      <c r="HG630" s="13"/>
      <c r="HH630" s="13"/>
      <c r="HI630" s="13"/>
      <c r="HJ630" s="13"/>
      <c r="HK630" s="13"/>
      <c r="HL630" s="13"/>
      <c r="HM630" s="13"/>
      <c r="HN630" s="13"/>
      <c r="HO630" s="13"/>
      <c r="HP630" s="13"/>
      <c r="HQ630" s="13"/>
      <c r="HR630" s="13"/>
      <c r="HS630" s="13"/>
      <c r="HT630" s="13"/>
      <c r="HU630" s="13"/>
      <c r="HV630" s="13"/>
      <c r="HW630" s="13"/>
      <c r="HX630" s="13"/>
      <c r="HY630" s="13"/>
      <c r="HZ630" s="13"/>
      <c r="IA630" s="13"/>
      <c r="IB630" s="13"/>
      <c r="IC630" s="13"/>
      <c r="ID630" s="13"/>
      <c r="IE630" s="13"/>
      <c r="IF630" s="13"/>
      <c r="IG630" s="13"/>
      <c r="IH630" s="13"/>
      <c r="II630" s="13"/>
      <c r="IJ630" s="13"/>
      <c r="IK630" s="13"/>
      <c r="IL630" s="13"/>
      <c r="IM630" s="13"/>
      <c r="IN630" s="13"/>
      <c r="IO630" s="13"/>
      <c r="IP630" s="13"/>
      <c r="IQ630" s="13"/>
      <c r="IR630" s="13"/>
      <c r="IS630" s="13"/>
      <c r="IT630" s="13"/>
      <c r="IU630" s="13"/>
      <c r="IV630" s="13"/>
      <c r="IW630" s="13"/>
      <c r="IX630" s="13"/>
      <c r="IY630" s="13"/>
      <c r="IZ630" s="13"/>
      <c r="JA630" s="13"/>
      <c r="JB630" s="13"/>
      <c r="JC630" s="13"/>
      <c r="JD630" s="13"/>
      <c r="JE630" s="13"/>
      <c r="JF630" s="13"/>
      <c r="JG630" s="13"/>
      <c r="JH630" s="13"/>
      <c r="JI630" s="13"/>
      <c r="JJ630" s="13"/>
      <c r="JK630" s="13"/>
      <c r="JL630" s="13"/>
      <c r="JM630" s="13"/>
      <c r="JN630" s="13"/>
      <c r="JO630" s="13"/>
      <c r="JP630" s="13"/>
      <c r="JQ630" s="13"/>
      <c r="JR630" s="13"/>
      <c r="JS630" s="13"/>
      <c r="JT630" s="13"/>
      <c r="JU630" s="13"/>
      <c r="JV630" s="13"/>
      <c r="JW630" s="13"/>
      <c r="JX630" s="13"/>
      <c r="JY630" s="13"/>
      <c r="JZ630" s="13"/>
      <c r="KA630" s="13"/>
      <c r="KB630" s="13"/>
      <c r="KC630" s="13"/>
      <c r="KD630" s="13"/>
      <c r="KE630" s="13"/>
      <c r="KF630" s="13"/>
      <c r="KG630" s="13"/>
      <c r="KH630" s="13"/>
      <c r="KI630" s="13"/>
      <c r="KJ630" s="13"/>
      <c r="KK630" s="13"/>
      <c r="KL630" s="13"/>
      <c r="KM630" s="13"/>
      <c r="KN630" s="13"/>
      <c r="KO630" s="13"/>
      <c r="KP630" s="13"/>
      <c r="KQ630" s="13"/>
      <c r="KR630" s="13"/>
      <c r="KS630" s="13"/>
      <c r="KT630" s="13"/>
      <c r="KU630" s="13"/>
      <c r="KV630" s="13"/>
      <c r="KW630" s="13"/>
      <c r="KX630" s="13"/>
      <c r="KY630" s="13"/>
      <c r="KZ630" s="13"/>
      <c r="LA630" s="13"/>
      <c r="LB630" s="13"/>
      <c r="LC630" s="13"/>
      <c r="LD630" s="13"/>
      <c r="LE630" s="13"/>
      <c r="LF630" s="13"/>
      <c r="LG630" s="13"/>
      <c r="LH630" s="13"/>
      <c r="LI630" s="13"/>
      <c r="LJ630" s="13"/>
      <c r="LK630" s="13"/>
      <c r="LL630" s="13"/>
      <c r="LM630" s="13"/>
      <c r="LN630" s="13"/>
      <c r="LO630" s="13"/>
      <c r="LP630" s="13"/>
      <c r="LQ630" s="13"/>
      <c r="LR630" s="13"/>
      <c r="LS630" s="13"/>
      <c r="LT630" s="13"/>
      <c r="LU630" s="13"/>
      <c r="LV630" s="13"/>
      <c r="LW630" s="13"/>
      <c r="LX630" s="13"/>
      <c r="LY630" s="13"/>
      <c r="LZ630" s="13"/>
      <c r="MA630" s="13"/>
      <c r="MB630" s="13"/>
      <c r="MC630" s="13"/>
      <c r="MD630" s="13"/>
      <c r="ME630" s="13"/>
      <c r="MF630" s="13"/>
      <c r="MG630" s="13"/>
      <c r="MH630" s="13"/>
      <c r="MI630" s="13"/>
      <c r="MJ630" s="13"/>
      <c r="MK630" s="13"/>
      <c r="ML630" s="13"/>
      <c r="MM630" s="13"/>
      <c r="MN630" s="13"/>
      <c r="MO630" s="13"/>
      <c r="MP630" s="13"/>
      <c r="MQ630" s="13"/>
      <c r="MR630" s="13"/>
      <c r="MS630" s="13"/>
      <c r="MT630" s="13"/>
      <c r="MU630" s="13"/>
      <c r="MV630" s="13"/>
      <c r="MW630" s="13"/>
      <c r="MX630" s="13"/>
      <c r="MY630" s="13"/>
      <c r="MZ630" s="13"/>
      <c r="NA630" s="13"/>
      <c r="NB630" s="13"/>
      <c r="NC630" s="13"/>
      <c r="ND630" s="13"/>
      <c r="NE630" s="13"/>
      <c r="NF630" s="13"/>
      <c r="NG630" s="13"/>
      <c r="NH630" s="13"/>
      <c r="NI630" s="13"/>
      <c r="NJ630" s="13"/>
      <c r="NK630" s="13"/>
      <c r="NL630" s="13"/>
      <c r="NM630" s="13"/>
      <c r="NN630" s="13"/>
      <c r="NO630" s="13"/>
      <c r="NP630" s="13"/>
      <c r="NQ630" s="13"/>
      <c r="NR630" s="13"/>
      <c r="NS630" s="13"/>
      <c r="NT630" s="13"/>
      <c r="NU630" s="13"/>
      <c r="NV630" s="13"/>
      <c r="NW630" s="13"/>
      <c r="NX630" s="13"/>
      <c r="NY630" s="13"/>
      <c r="NZ630" s="13"/>
      <c r="OA630" s="13"/>
      <c r="OB630" s="13"/>
      <c r="OC630" s="13"/>
      <c r="OD630" s="13"/>
      <c r="OE630" s="13"/>
      <c r="OF630" s="13"/>
      <c r="OG630" s="13"/>
      <c r="OH630" s="13"/>
      <c r="OI630" s="13"/>
      <c r="OJ630" s="13"/>
      <c r="OK630" s="13"/>
      <c r="OL630" s="13"/>
      <c r="OM630" s="13"/>
      <c r="ON630" s="13"/>
      <c r="OO630" s="13"/>
      <c r="OP630" s="13"/>
      <c r="OQ630" s="13"/>
      <c r="OR630" s="13"/>
      <c r="OS630" s="13"/>
      <c r="OT630" s="13"/>
      <c r="OU630" s="13"/>
      <c r="OV630" s="13"/>
      <c r="OW630" s="13"/>
      <c r="OX630" s="13"/>
      <c r="OY630" s="13"/>
      <c r="OZ630" s="13"/>
      <c r="PA630" s="13"/>
      <c r="PB630" s="13"/>
      <c r="PC630" s="13"/>
      <c r="PD630" s="13"/>
      <c r="PE630" s="13"/>
      <c r="PF630" s="13"/>
      <c r="PG630" s="13"/>
      <c r="PH630" s="13"/>
      <c r="PI630" s="13"/>
      <c r="PJ630" s="13"/>
      <c r="PK630" s="13"/>
      <c r="PL630" s="13"/>
      <c r="PM630" s="13"/>
      <c r="PN630" s="13"/>
      <c r="PO630" s="13"/>
      <c r="PP630" s="13"/>
      <c r="PQ630" s="13"/>
      <c r="PR630" s="13"/>
      <c r="PS630" s="13"/>
      <c r="PT630" s="13"/>
      <c r="PU630" s="13"/>
      <c r="PV630" s="13"/>
      <c r="PW630" s="13"/>
      <c r="PX630" s="13"/>
      <c r="PY630" s="13"/>
      <c r="PZ630" s="13"/>
      <c r="QA630" s="13"/>
      <c r="QB630" s="13"/>
      <c r="QC630" s="13"/>
      <c r="QD630" s="13"/>
      <c r="QE630" s="13"/>
      <c r="QF630" s="13"/>
      <c r="QG630" s="13"/>
      <c r="QH630" s="13"/>
      <c r="QI630" s="13"/>
      <c r="QJ630" s="13"/>
      <c r="QK630" s="13"/>
      <c r="QL630" s="13"/>
      <c r="QM630" s="13"/>
      <c r="QN630" s="13"/>
      <c r="QO630" s="13"/>
      <c r="QP630" s="13"/>
      <c r="QQ630" s="13"/>
      <c r="QR630" s="13"/>
      <c r="QS630" s="13"/>
      <c r="QT630" s="13"/>
      <c r="QU630" s="13"/>
      <c r="QV630" s="13"/>
      <c r="QW630" s="13"/>
      <c r="QX630" s="13"/>
      <c r="QY630" s="13"/>
      <c r="QZ630" s="13"/>
      <c r="RA630" s="13"/>
      <c r="RB630" s="13"/>
      <c r="RC630" s="13"/>
      <c r="RD630" s="13"/>
      <c r="RE630" s="13"/>
      <c r="RF630" s="13"/>
      <c r="RG630" s="13"/>
      <c r="RH630" s="13"/>
      <c r="RI630" s="13"/>
      <c r="RJ630" s="13"/>
      <c r="RK630" s="13"/>
    </row>
    <row r="631" s="7" customFormat="1" ht="14.45" customHeight="1" spans="1:479">
      <c r="A631" s="88" t="s">
        <v>12517</v>
      </c>
      <c r="B631" s="88" t="s">
        <v>9328</v>
      </c>
      <c r="C631" s="88" t="s">
        <v>9335</v>
      </c>
      <c r="D631" s="89" t="s">
        <v>494</v>
      </c>
      <c r="E631" s="135">
        <v>4</v>
      </c>
      <c r="F631" s="135">
        <v>108</v>
      </c>
      <c r="G631" s="90">
        <f t="shared" si="9"/>
        <v>432</v>
      </c>
      <c r="H631" s="91"/>
      <c r="I631" s="92"/>
      <c r="J631" s="92">
        <v>35</v>
      </c>
      <c r="K631" s="92">
        <v>35</v>
      </c>
      <c r="L631" s="92">
        <v>38</v>
      </c>
      <c r="M631" s="93"/>
      <c r="N631" s="91"/>
      <c r="O631" s="92"/>
      <c r="P631" s="92"/>
      <c r="Q631" s="92"/>
      <c r="R631" s="93"/>
      <c r="S631" s="94"/>
      <c r="T631" s="95"/>
      <c r="U631" s="96"/>
      <c r="V631" s="95"/>
      <c r="W631" s="95"/>
      <c r="X631" s="97"/>
      <c r="Y631" s="94"/>
      <c r="Z631" s="96"/>
      <c r="AA631" s="96"/>
      <c r="AB631" s="95"/>
      <c r="AC631" s="95"/>
      <c r="AD631" s="97"/>
      <c r="AE631" s="94"/>
      <c r="AF631" s="96"/>
      <c r="AG631" s="96"/>
      <c r="AH631" s="95"/>
      <c r="AI631" s="95"/>
      <c r="AJ631" s="95"/>
      <c r="AK631" s="95"/>
      <c r="AL631" s="91"/>
      <c r="AM631" s="113"/>
      <c r="AN631" s="113">
        <v>35</v>
      </c>
      <c r="AO631" s="92">
        <v>35</v>
      </c>
      <c r="AP631" s="92">
        <v>38</v>
      </c>
      <c r="AQ631" s="93"/>
      <c r="AR631" s="94"/>
      <c r="AS631" s="96"/>
      <c r="AT631" s="96"/>
      <c r="AU631" s="96"/>
      <c r="AV631" s="95"/>
      <c r="AW631" s="95"/>
      <c r="AX631" s="97"/>
      <c r="AY631" s="97"/>
      <c r="AZ631" s="97"/>
      <c r="BA631" s="97"/>
      <c r="BB631" s="97"/>
      <c r="BC631" s="99" t="s">
        <v>12300</v>
      </c>
      <c r="BD631" s="99" t="s">
        <v>12275</v>
      </c>
      <c r="BE631" s="99" t="s">
        <v>12362</v>
      </c>
      <c r="BF631" s="100"/>
      <c r="BG631" s="103"/>
      <c r="BH631" s="103"/>
      <c r="BI631" s="103"/>
      <c r="BJ631" s="99">
        <v>2</v>
      </c>
      <c r="BK631" s="112" t="s">
        <v>1511</v>
      </c>
      <c r="BL631" s="102"/>
      <c r="BM631" s="99" t="s">
        <v>20</v>
      </c>
      <c r="BN631" s="99"/>
      <c r="BO631" s="13" t="s">
        <v>12518</v>
      </c>
      <c r="BP631" s="13"/>
      <c r="BQ631" s="13"/>
      <c r="BR631" s="13"/>
      <c r="BS631" s="13"/>
      <c r="BT631" s="99"/>
      <c r="BU631" s="99"/>
      <c r="BV631" s="99"/>
      <c r="BW631" s="99"/>
      <c r="BX631" s="99"/>
      <c r="BY631" s="13"/>
      <c r="BZ631" s="13"/>
      <c r="CA631" s="13"/>
      <c r="CB631" s="13" t="s">
        <v>1511</v>
      </c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3"/>
      <c r="FD631" s="13"/>
      <c r="FE631" s="13"/>
      <c r="FF631" s="13"/>
      <c r="FG631" s="13"/>
      <c r="FH631" s="13"/>
      <c r="FI631" s="13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  <c r="FT631" s="13"/>
      <c r="FU631" s="13"/>
      <c r="FV631" s="13"/>
      <c r="FW631" s="13"/>
      <c r="FX631" s="13"/>
      <c r="FY631" s="13"/>
      <c r="FZ631" s="13"/>
      <c r="GA631" s="13"/>
      <c r="GB631" s="13"/>
      <c r="GC631" s="13"/>
      <c r="GD631" s="13"/>
      <c r="GE631" s="13"/>
      <c r="GF631" s="13"/>
      <c r="GG631" s="13"/>
      <c r="GH631" s="13"/>
      <c r="GI631" s="13"/>
      <c r="GJ631" s="13"/>
      <c r="GK631" s="13"/>
      <c r="GL631" s="13"/>
      <c r="GM631" s="13"/>
      <c r="GN631" s="13"/>
      <c r="GO631" s="13"/>
      <c r="GP631" s="13"/>
      <c r="GQ631" s="13"/>
      <c r="GR631" s="13"/>
      <c r="GS631" s="13"/>
      <c r="GT631" s="13"/>
      <c r="GU631" s="13"/>
      <c r="GV631" s="13"/>
      <c r="GW631" s="13"/>
      <c r="GX631" s="13"/>
      <c r="GY631" s="13"/>
      <c r="GZ631" s="13"/>
      <c r="HA631" s="13"/>
      <c r="HB631" s="13"/>
      <c r="HC631" s="13"/>
      <c r="HD631" s="13"/>
      <c r="HE631" s="13"/>
      <c r="HF631" s="13"/>
      <c r="HG631" s="13"/>
      <c r="HH631" s="13"/>
      <c r="HI631" s="13"/>
      <c r="HJ631" s="13"/>
      <c r="HK631" s="13"/>
      <c r="HL631" s="13"/>
      <c r="HM631" s="13"/>
      <c r="HN631" s="13"/>
      <c r="HO631" s="13"/>
      <c r="HP631" s="13"/>
      <c r="HQ631" s="13"/>
      <c r="HR631" s="13"/>
      <c r="HS631" s="13"/>
      <c r="HT631" s="13"/>
      <c r="HU631" s="13"/>
      <c r="HV631" s="13"/>
      <c r="HW631" s="13"/>
      <c r="HX631" s="13"/>
      <c r="HY631" s="13"/>
      <c r="HZ631" s="13"/>
      <c r="IA631" s="13"/>
      <c r="IB631" s="13"/>
      <c r="IC631" s="13"/>
      <c r="ID631" s="13"/>
      <c r="IE631" s="13"/>
      <c r="IF631" s="13"/>
      <c r="IG631" s="13"/>
      <c r="IH631" s="13"/>
      <c r="II631" s="13"/>
      <c r="IJ631" s="13"/>
      <c r="IK631" s="13"/>
      <c r="IL631" s="13"/>
      <c r="IM631" s="13"/>
      <c r="IN631" s="13"/>
      <c r="IO631" s="13"/>
      <c r="IP631" s="13"/>
      <c r="IQ631" s="13"/>
      <c r="IR631" s="13"/>
      <c r="IS631" s="13"/>
      <c r="IT631" s="13"/>
      <c r="IU631" s="13"/>
      <c r="IV631" s="13"/>
      <c r="IW631" s="13"/>
      <c r="IX631" s="13"/>
      <c r="IY631" s="13"/>
      <c r="IZ631" s="13"/>
      <c r="JA631" s="13"/>
      <c r="JB631" s="13"/>
      <c r="JC631" s="13"/>
      <c r="JD631" s="13"/>
      <c r="JE631" s="13"/>
      <c r="JF631" s="13"/>
      <c r="JG631" s="13"/>
      <c r="JH631" s="13"/>
      <c r="JI631" s="13"/>
      <c r="JJ631" s="13"/>
      <c r="JK631" s="13"/>
      <c r="JL631" s="13"/>
      <c r="JM631" s="13"/>
      <c r="JN631" s="13"/>
      <c r="JO631" s="13"/>
      <c r="JP631" s="13"/>
      <c r="JQ631" s="13"/>
      <c r="JR631" s="13"/>
      <c r="JS631" s="13"/>
      <c r="JT631" s="13"/>
      <c r="JU631" s="13"/>
      <c r="JV631" s="13"/>
      <c r="JW631" s="13"/>
      <c r="JX631" s="13"/>
      <c r="JY631" s="13"/>
      <c r="JZ631" s="13"/>
      <c r="KA631" s="13"/>
      <c r="KB631" s="13"/>
      <c r="KC631" s="13"/>
      <c r="KD631" s="13"/>
      <c r="KE631" s="13"/>
      <c r="KF631" s="13"/>
      <c r="KG631" s="13"/>
      <c r="KH631" s="13"/>
      <c r="KI631" s="13"/>
      <c r="KJ631" s="13"/>
      <c r="KK631" s="13"/>
      <c r="KL631" s="13"/>
      <c r="KM631" s="13"/>
      <c r="KN631" s="13"/>
      <c r="KO631" s="13"/>
      <c r="KP631" s="13"/>
      <c r="KQ631" s="13"/>
      <c r="KR631" s="13"/>
      <c r="KS631" s="13"/>
      <c r="KT631" s="13"/>
      <c r="KU631" s="13"/>
      <c r="KV631" s="13"/>
      <c r="KW631" s="13"/>
      <c r="KX631" s="13"/>
      <c r="KY631" s="13"/>
      <c r="KZ631" s="13"/>
      <c r="LA631" s="13"/>
      <c r="LB631" s="13"/>
      <c r="LC631" s="13"/>
      <c r="LD631" s="13"/>
      <c r="LE631" s="13"/>
      <c r="LF631" s="13"/>
      <c r="LG631" s="13"/>
      <c r="LH631" s="13"/>
      <c r="LI631" s="13"/>
      <c r="LJ631" s="13"/>
      <c r="LK631" s="13"/>
      <c r="LL631" s="13"/>
      <c r="LM631" s="13"/>
      <c r="LN631" s="13"/>
      <c r="LO631" s="13"/>
      <c r="LP631" s="13"/>
      <c r="LQ631" s="13"/>
      <c r="LR631" s="13"/>
      <c r="LS631" s="13"/>
      <c r="LT631" s="13"/>
      <c r="LU631" s="13"/>
      <c r="LV631" s="13"/>
      <c r="LW631" s="13"/>
      <c r="LX631" s="13"/>
      <c r="LY631" s="13"/>
      <c r="LZ631" s="13"/>
      <c r="MA631" s="13"/>
      <c r="MB631" s="13"/>
      <c r="MC631" s="13"/>
      <c r="MD631" s="13"/>
      <c r="ME631" s="13"/>
      <c r="MF631" s="13"/>
      <c r="MG631" s="13"/>
      <c r="MH631" s="13"/>
      <c r="MI631" s="13"/>
      <c r="MJ631" s="13"/>
      <c r="MK631" s="13"/>
      <c r="ML631" s="13"/>
      <c r="MM631" s="13"/>
      <c r="MN631" s="13"/>
      <c r="MO631" s="13"/>
      <c r="MP631" s="13"/>
      <c r="MQ631" s="13"/>
      <c r="MR631" s="13"/>
      <c r="MS631" s="13"/>
      <c r="MT631" s="13"/>
      <c r="MU631" s="13"/>
      <c r="MV631" s="13"/>
      <c r="MW631" s="13"/>
      <c r="MX631" s="13"/>
      <c r="MY631" s="13"/>
      <c r="MZ631" s="13"/>
      <c r="NA631" s="13"/>
      <c r="NB631" s="13"/>
      <c r="NC631" s="13"/>
      <c r="ND631" s="13"/>
      <c r="NE631" s="13"/>
      <c r="NF631" s="13"/>
      <c r="NG631" s="13"/>
      <c r="NH631" s="13"/>
      <c r="NI631" s="13"/>
      <c r="NJ631" s="13"/>
      <c r="NK631" s="13"/>
      <c r="NL631" s="13"/>
      <c r="NM631" s="13"/>
      <c r="NN631" s="13"/>
      <c r="NO631" s="13"/>
      <c r="NP631" s="13"/>
      <c r="NQ631" s="13"/>
      <c r="NR631" s="13"/>
      <c r="NS631" s="13"/>
      <c r="NT631" s="13"/>
      <c r="NU631" s="13"/>
      <c r="NV631" s="13"/>
      <c r="NW631" s="13"/>
      <c r="NX631" s="13"/>
      <c r="NY631" s="13"/>
      <c r="NZ631" s="13"/>
      <c r="OA631" s="13"/>
      <c r="OB631" s="13"/>
      <c r="OC631" s="13"/>
      <c r="OD631" s="13"/>
      <c r="OE631" s="13"/>
      <c r="OF631" s="13"/>
      <c r="OG631" s="13"/>
      <c r="OH631" s="13"/>
      <c r="OI631" s="13"/>
      <c r="OJ631" s="13"/>
      <c r="OK631" s="13"/>
      <c r="OL631" s="13"/>
      <c r="OM631" s="13"/>
      <c r="ON631" s="13"/>
      <c r="OO631" s="13"/>
      <c r="OP631" s="13"/>
      <c r="OQ631" s="13"/>
      <c r="OR631" s="13"/>
      <c r="OS631" s="13"/>
      <c r="OT631" s="13"/>
      <c r="OU631" s="13"/>
      <c r="OV631" s="13"/>
      <c r="OW631" s="13"/>
      <c r="OX631" s="13"/>
      <c r="OY631" s="13"/>
      <c r="OZ631" s="13"/>
      <c r="PA631" s="13"/>
      <c r="PB631" s="13"/>
      <c r="PC631" s="13"/>
      <c r="PD631" s="13"/>
      <c r="PE631" s="13"/>
      <c r="PF631" s="13"/>
      <c r="PG631" s="13"/>
      <c r="PH631" s="13"/>
      <c r="PI631" s="13"/>
      <c r="PJ631" s="13"/>
      <c r="PK631" s="13"/>
      <c r="PL631" s="13"/>
      <c r="PM631" s="13"/>
      <c r="PN631" s="13"/>
      <c r="PO631" s="13"/>
      <c r="PP631" s="13"/>
      <c r="PQ631" s="13"/>
      <c r="PR631" s="13"/>
      <c r="PS631" s="13"/>
      <c r="PT631" s="13"/>
      <c r="PU631" s="13"/>
      <c r="PV631" s="13"/>
      <c r="PW631" s="13"/>
      <c r="PX631" s="13"/>
      <c r="PY631" s="13"/>
      <c r="PZ631" s="13"/>
      <c r="QA631" s="13"/>
      <c r="QB631" s="13"/>
      <c r="QC631" s="13"/>
      <c r="QD631" s="13"/>
      <c r="QE631" s="13"/>
      <c r="QF631" s="13"/>
      <c r="QG631" s="13"/>
      <c r="QH631" s="13"/>
      <c r="QI631" s="13"/>
      <c r="QJ631" s="13"/>
      <c r="QK631" s="13"/>
      <c r="QL631" s="13"/>
      <c r="QM631" s="13"/>
      <c r="QN631" s="13"/>
      <c r="QO631" s="13"/>
      <c r="QP631" s="13"/>
      <c r="QQ631" s="13"/>
      <c r="QR631" s="13"/>
      <c r="QS631" s="13"/>
      <c r="QT631" s="13"/>
      <c r="QU631" s="13"/>
      <c r="QV631" s="13"/>
      <c r="QW631" s="13"/>
      <c r="QX631" s="13"/>
      <c r="QY631" s="13"/>
      <c r="QZ631" s="13"/>
      <c r="RA631" s="13"/>
      <c r="RB631" s="13"/>
      <c r="RC631" s="13"/>
      <c r="RD631" s="13"/>
      <c r="RE631" s="13"/>
      <c r="RF631" s="13"/>
      <c r="RG631" s="13"/>
      <c r="RH631" s="13"/>
      <c r="RI631" s="13"/>
      <c r="RJ631" s="13"/>
      <c r="RK631" s="13"/>
    </row>
    <row r="632" s="7" customFormat="1" ht="14.45" customHeight="1" spans="1:479">
      <c r="A632" s="239" t="s">
        <v>12517</v>
      </c>
      <c r="B632" s="88" t="s">
        <v>3590</v>
      </c>
      <c r="C632" s="106" t="s">
        <v>3589</v>
      </c>
      <c r="D632" s="89" t="s">
        <v>12266</v>
      </c>
      <c r="E632" s="135">
        <v>4</v>
      </c>
      <c r="F632" s="135">
        <v>244</v>
      </c>
      <c r="G632" s="90">
        <f t="shared" si="9"/>
        <v>976</v>
      </c>
      <c r="H632" s="91"/>
      <c r="I632" s="92"/>
      <c r="J632" s="92">
        <v>62</v>
      </c>
      <c r="K632" s="92">
        <v>63</v>
      </c>
      <c r="L632" s="92">
        <v>40</v>
      </c>
      <c r="M632" s="93"/>
      <c r="N632" s="91"/>
      <c r="O632" s="92"/>
      <c r="P632" s="92"/>
      <c r="Q632" s="92"/>
      <c r="R632" s="93"/>
      <c r="S632" s="94"/>
      <c r="T632" s="95"/>
      <c r="U632" s="96"/>
      <c r="V632" s="95"/>
      <c r="W632" s="95"/>
      <c r="X632" s="97"/>
      <c r="Y632" s="94"/>
      <c r="Z632" s="96"/>
      <c r="AA632" s="96"/>
      <c r="AB632" s="95"/>
      <c r="AC632" s="95"/>
      <c r="AD632" s="97"/>
      <c r="AE632" s="94"/>
      <c r="AF632" s="96"/>
      <c r="AG632" s="96"/>
      <c r="AH632" s="95"/>
      <c r="AI632" s="95"/>
      <c r="AJ632" s="95"/>
      <c r="AK632" s="95"/>
      <c r="AL632" s="91"/>
      <c r="AM632" s="113"/>
      <c r="AN632" s="113">
        <v>62</v>
      </c>
      <c r="AO632" s="92">
        <v>63</v>
      </c>
      <c r="AP632" s="92">
        <v>40</v>
      </c>
      <c r="AQ632" s="93"/>
      <c r="AR632" s="94"/>
      <c r="AS632" s="96"/>
      <c r="AT632" s="96"/>
      <c r="AU632" s="96"/>
      <c r="AV632" s="95"/>
      <c r="AW632" s="95"/>
      <c r="AX632" s="97"/>
      <c r="AY632" s="97"/>
      <c r="AZ632" s="97"/>
      <c r="BA632" s="97"/>
      <c r="BB632" s="97"/>
      <c r="BC632" s="99" t="s">
        <v>12297</v>
      </c>
      <c r="BD632" s="99" t="s">
        <v>12271</v>
      </c>
      <c r="BE632" s="99" t="s">
        <v>1366</v>
      </c>
      <c r="BF632" s="100"/>
      <c r="BG632" s="103"/>
      <c r="BH632" s="103"/>
      <c r="BI632" s="103"/>
      <c r="BJ632" s="99"/>
      <c r="BK632" s="112" t="s">
        <v>1511</v>
      </c>
      <c r="BL632" s="102"/>
      <c r="BM632" s="99"/>
      <c r="BN632" s="99"/>
      <c r="BO632" s="13"/>
      <c r="BP632" s="13"/>
      <c r="BQ632" s="13"/>
      <c r="BR632" s="13"/>
      <c r="BS632" s="13"/>
      <c r="BT632" s="99"/>
      <c r="BU632" s="99"/>
      <c r="BV632" s="99"/>
      <c r="BW632" s="99"/>
      <c r="BX632" s="99"/>
      <c r="BY632" s="13"/>
      <c r="BZ632" s="13"/>
      <c r="CA632" s="13"/>
      <c r="CB632" s="13" t="s">
        <v>1511</v>
      </c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3"/>
      <c r="FD632" s="13"/>
      <c r="FE632" s="13"/>
      <c r="FF632" s="13"/>
      <c r="FG632" s="13"/>
      <c r="FH632" s="13"/>
      <c r="FI632" s="13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  <c r="FT632" s="13"/>
      <c r="FU632" s="13"/>
      <c r="FV632" s="13"/>
      <c r="FW632" s="13"/>
      <c r="FX632" s="13"/>
      <c r="FY632" s="13"/>
      <c r="FZ632" s="13"/>
      <c r="GA632" s="13"/>
      <c r="GB632" s="13"/>
      <c r="GC632" s="13"/>
      <c r="GD632" s="13"/>
      <c r="GE632" s="13"/>
      <c r="GF632" s="13"/>
      <c r="GG632" s="13"/>
      <c r="GH632" s="13"/>
      <c r="GI632" s="13"/>
      <c r="GJ632" s="13"/>
      <c r="GK632" s="13"/>
      <c r="GL632" s="13"/>
      <c r="GM632" s="13"/>
      <c r="GN632" s="13"/>
      <c r="GO632" s="13"/>
      <c r="GP632" s="13"/>
      <c r="GQ632" s="13"/>
      <c r="GR632" s="13"/>
      <c r="GS632" s="13"/>
      <c r="GT632" s="13"/>
      <c r="GU632" s="13"/>
      <c r="GV632" s="13"/>
      <c r="GW632" s="13"/>
      <c r="GX632" s="13"/>
      <c r="GY632" s="13"/>
      <c r="GZ632" s="13"/>
      <c r="HA632" s="13"/>
      <c r="HB632" s="13"/>
      <c r="HC632" s="13"/>
      <c r="HD632" s="13"/>
      <c r="HE632" s="13"/>
      <c r="HF632" s="13"/>
      <c r="HG632" s="13"/>
      <c r="HH632" s="13"/>
      <c r="HI632" s="13"/>
      <c r="HJ632" s="13"/>
      <c r="HK632" s="13"/>
      <c r="HL632" s="13"/>
      <c r="HM632" s="13"/>
      <c r="HN632" s="13"/>
      <c r="HO632" s="13"/>
      <c r="HP632" s="13"/>
      <c r="HQ632" s="13"/>
      <c r="HR632" s="13"/>
      <c r="HS632" s="13"/>
      <c r="HT632" s="13"/>
      <c r="HU632" s="13"/>
      <c r="HV632" s="13"/>
      <c r="HW632" s="13"/>
      <c r="HX632" s="13"/>
      <c r="HY632" s="13"/>
      <c r="HZ632" s="13"/>
      <c r="IA632" s="13"/>
      <c r="IB632" s="13"/>
      <c r="IC632" s="13"/>
      <c r="ID632" s="13"/>
      <c r="IE632" s="13"/>
      <c r="IF632" s="13"/>
      <c r="IG632" s="13"/>
      <c r="IH632" s="13"/>
      <c r="II632" s="13"/>
      <c r="IJ632" s="13"/>
      <c r="IK632" s="13"/>
      <c r="IL632" s="13"/>
      <c r="IM632" s="13"/>
      <c r="IN632" s="13"/>
      <c r="IO632" s="13"/>
      <c r="IP632" s="13"/>
      <c r="IQ632" s="13"/>
      <c r="IR632" s="13"/>
      <c r="IS632" s="13"/>
      <c r="IT632" s="13"/>
      <c r="IU632" s="13"/>
      <c r="IV632" s="13"/>
      <c r="IW632" s="13"/>
      <c r="IX632" s="13"/>
      <c r="IY632" s="13"/>
      <c r="IZ632" s="13"/>
      <c r="JA632" s="13"/>
      <c r="JB632" s="13"/>
      <c r="JC632" s="13"/>
      <c r="JD632" s="13"/>
      <c r="JE632" s="13"/>
      <c r="JF632" s="13"/>
      <c r="JG632" s="13"/>
      <c r="JH632" s="13"/>
      <c r="JI632" s="13"/>
      <c r="JJ632" s="13"/>
      <c r="JK632" s="13"/>
      <c r="JL632" s="13"/>
      <c r="JM632" s="13"/>
      <c r="JN632" s="13"/>
      <c r="JO632" s="13"/>
      <c r="JP632" s="13"/>
      <c r="JQ632" s="13"/>
      <c r="JR632" s="13"/>
      <c r="JS632" s="13"/>
      <c r="JT632" s="13"/>
      <c r="JU632" s="13"/>
      <c r="JV632" s="13"/>
      <c r="JW632" s="13"/>
      <c r="JX632" s="13"/>
      <c r="JY632" s="13"/>
      <c r="JZ632" s="13"/>
      <c r="KA632" s="13"/>
      <c r="KB632" s="13"/>
      <c r="KC632" s="13"/>
      <c r="KD632" s="13"/>
      <c r="KE632" s="13"/>
      <c r="KF632" s="13"/>
      <c r="KG632" s="13"/>
      <c r="KH632" s="13"/>
      <c r="KI632" s="13"/>
      <c r="KJ632" s="13"/>
      <c r="KK632" s="13"/>
      <c r="KL632" s="13"/>
      <c r="KM632" s="13"/>
      <c r="KN632" s="13"/>
      <c r="KO632" s="13"/>
      <c r="KP632" s="13"/>
      <c r="KQ632" s="13"/>
      <c r="KR632" s="13"/>
      <c r="KS632" s="13"/>
      <c r="KT632" s="13"/>
      <c r="KU632" s="13"/>
      <c r="KV632" s="13"/>
      <c r="KW632" s="13"/>
      <c r="KX632" s="13"/>
      <c r="KY632" s="13"/>
      <c r="KZ632" s="13"/>
      <c r="LA632" s="13"/>
      <c r="LB632" s="13"/>
      <c r="LC632" s="13"/>
      <c r="LD632" s="13"/>
      <c r="LE632" s="13"/>
      <c r="LF632" s="13"/>
      <c r="LG632" s="13"/>
      <c r="LH632" s="13"/>
      <c r="LI632" s="13"/>
      <c r="LJ632" s="13"/>
      <c r="LK632" s="13"/>
      <c r="LL632" s="13"/>
      <c r="LM632" s="13"/>
      <c r="LN632" s="13"/>
      <c r="LO632" s="13"/>
      <c r="LP632" s="13"/>
      <c r="LQ632" s="13"/>
      <c r="LR632" s="13"/>
      <c r="LS632" s="13"/>
      <c r="LT632" s="13"/>
      <c r="LU632" s="13"/>
      <c r="LV632" s="13"/>
      <c r="LW632" s="13"/>
      <c r="LX632" s="13"/>
      <c r="LY632" s="13"/>
      <c r="LZ632" s="13"/>
      <c r="MA632" s="13"/>
      <c r="MB632" s="13"/>
      <c r="MC632" s="13"/>
      <c r="MD632" s="13"/>
      <c r="ME632" s="13"/>
      <c r="MF632" s="13"/>
      <c r="MG632" s="13"/>
      <c r="MH632" s="13"/>
      <c r="MI632" s="13"/>
      <c r="MJ632" s="13"/>
      <c r="MK632" s="13"/>
      <c r="ML632" s="13"/>
      <c r="MM632" s="13"/>
      <c r="MN632" s="13"/>
      <c r="MO632" s="13"/>
      <c r="MP632" s="13"/>
      <c r="MQ632" s="13"/>
      <c r="MR632" s="13"/>
      <c r="MS632" s="13"/>
      <c r="MT632" s="13"/>
      <c r="MU632" s="13"/>
      <c r="MV632" s="13"/>
      <c r="MW632" s="13"/>
      <c r="MX632" s="13"/>
      <c r="MY632" s="13"/>
      <c r="MZ632" s="13"/>
      <c r="NA632" s="13"/>
      <c r="NB632" s="13"/>
      <c r="NC632" s="13"/>
      <c r="ND632" s="13"/>
      <c r="NE632" s="13"/>
      <c r="NF632" s="13"/>
      <c r="NG632" s="13"/>
      <c r="NH632" s="13"/>
      <c r="NI632" s="13"/>
      <c r="NJ632" s="13"/>
      <c r="NK632" s="13"/>
      <c r="NL632" s="13"/>
      <c r="NM632" s="13"/>
      <c r="NN632" s="13"/>
      <c r="NO632" s="13"/>
      <c r="NP632" s="13"/>
      <c r="NQ632" s="13"/>
      <c r="NR632" s="13"/>
      <c r="NS632" s="13"/>
      <c r="NT632" s="13"/>
      <c r="NU632" s="13"/>
      <c r="NV632" s="13"/>
      <c r="NW632" s="13"/>
      <c r="NX632" s="13"/>
      <c r="NY632" s="13"/>
      <c r="NZ632" s="13"/>
      <c r="OA632" s="13"/>
      <c r="OB632" s="13"/>
      <c r="OC632" s="13"/>
      <c r="OD632" s="13"/>
      <c r="OE632" s="13"/>
      <c r="OF632" s="13"/>
      <c r="OG632" s="13"/>
      <c r="OH632" s="13"/>
      <c r="OI632" s="13"/>
      <c r="OJ632" s="13"/>
      <c r="OK632" s="13"/>
      <c r="OL632" s="13"/>
      <c r="OM632" s="13"/>
      <c r="ON632" s="13"/>
      <c r="OO632" s="13"/>
      <c r="OP632" s="13"/>
      <c r="OQ632" s="13"/>
      <c r="OR632" s="13"/>
      <c r="OS632" s="13"/>
      <c r="OT632" s="13"/>
      <c r="OU632" s="13"/>
      <c r="OV632" s="13"/>
      <c r="OW632" s="13"/>
      <c r="OX632" s="13"/>
      <c r="OY632" s="13"/>
      <c r="OZ632" s="13"/>
      <c r="PA632" s="13"/>
      <c r="PB632" s="13"/>
      <c r="PC632" s="13"/>
      <c r="PD632" s="13"/>
      <c r="PE632" s="13"/>
      <c r="PF632" s="13"/>
      <c r="PG632" s="13"/>
      <c r="PH632" s="13"/>
      <c r="PI632" s="13"/>
      <c r="PJ632" s="13"/>
      <c r="PK632" s="13"/>
      <c r="PL632" s="13"/>
      <c r="PM632" s="13"/>
      <c r="PN632" s="13"/>
      <c r="PO632" s="13"/>
      <c r="PP632" s="13"/>
      <c r="PQ632" s="13"/>
      <c r="PR632" s="13"/>
      <c r="PS632" s="13"/>
      <c r="PT632" s="13"/>
      <c r="PU632" s="13"/>
      <c r="PV632" s="13"/>
      <c r="PW632" s="13"/>
      <c r="PX632" s="13"/>
      <c r="PY632" s="13"/>
      <c r="PZ632" s="13"/>
      <c r="QA632" s="13"/>
      <c r="QB632" s="13"/>
      <c r="QC632" s="13"/>
      <c r="QD632" s="13"/>
      <c r="QE632" s="13"/>
      <c r="QF632" s="13"/>
      <c r="QG632" s="13"/>
      <c r="QH632" s="13"/>
      <c r="QI632" s="13"/>
      <c r="QJ632" s="13"/>
      <c r="QK632" s="13"/>
      <c r="QL632" s="13"/>
      <c r="QM632" s="13"/>
      <c r="QN632" s="13"/>
      <c r="QO632" s="13"/>
      <c r="QP632" s="13"/>
      <c r="QQ632" s="13"/>
      <c r="QR632" s="13"/>
      <c r="QS632" s="13"/>
      <c r="QT632" s="13"/>
      <c r="QU632" s="13"/>
      <c r="QV632" s="13"/>
      <c r="QW632" s="13"/>
      <c r="QX632" s="13"/>
      <c r="QY632" s="13"/>
      <c r="QZ632" s="13"/>
      <c r="RA632" s="13"/>
      <c r="RB632" s="13"/>
      <c r="RC632" s="13"/>
      <c r="RD632" s="13"/>
      <c r="RE632" s="13"/>
      <c r="RF632" s="13"/>
      <c r="RG632" s="13"/>
      <c r="RH632" s="13"/>
      <c r="RI632" s="13"/>
      <c r="RJ632" s="13"/>
      <c r="RK632" s="13"/>
    </row>
    <row r="633" s="7" customFormat="1" ht="14.45" customHeight="1" spans="1:479">
      <c r="A633" s="88" t="s">
        <v>12517</v>
      </c>
      <c r="B633" s="88" t="s">
        <v>3590</v>
      </c>
      <c r="C633" s="106" t="s">
        <v>3589</v>
      </c>
      <c r="D633" s="89" t="s">
        <v>494</v>
      </c>
      <c r="E633" s="135">
        <v>4</v>
      </c>
      <c r="F633" s="135">
        <v>137</v>
      </c>
      <c r="G633" s="90">
        <f t="shared" si="9"/>
        <v>548</v>
      </c>
      <c r="H633" s="91"/>
      <c r="I633" s="92"/>
      <c r="J633" s="92">
        <v>38</v>
      </c>
      <c r="K633" s="92">
        <v>45</v>
      </c>
      <c r="L633" s="92">
        <v>68</v>
      </c>
      <c r="M633" s="93"/>
      <c r="N633" s="91"/>
      <c r="O633" s="92"/>
      <c r="P633" s="92"/>
      <c r="Q633" s="92"/>
      <c r="R633" s="93"/>
      <c r="S633" s="94"/>
      <c r="T633" s="95"/>
      <c r="U633" s="96"/>
      <c r="V633" s="95"/>
      <c r="W633" s="95"/>
      <c r="X633" s="97"/>
      <c r="Y633" s="94"/>
      <c r="Z633" s="96"/>
      <c r="AA633" s="96"/>
      <c r="AB633" s="95"/>
      <c r="AC633" s="95"/>
      <c r="AD633" s="97"/>
      <c r="AE633" s="94"/>
      <c r="AF633" s="96"/>
      <c r="AG633" s="96"/>
      <c r="AH633" s="95"/>
      <c r="AI633" s="95"/>
      <c r="AJ633" s="95"/>
      <c r="AK633" s="95"/>
      <c r="AL633" s="91"/>
      <c r="AM633" s="113"/>
      <c r="AN633" s="113">
        <v>38</v>
      </c>
      <c r="AO633" s="92">
        <v>45</v>
      </c>
      <c r="AP633" s="92">
        <v>68</v>
      </c>
      <c r="AQ633" s="93"/>
      <c r="AR633" s="94"/>
      <c r="AS633" s="96"/>
      <c r="AT633" s="96"/>
      <c r="AU633" s="96"/>
      <c r="AV633" s="95"/>
      <c r="AW633" s="95"/>
      <c r="AX633" s="97"/>
      <c r="AY633" s="97"/>
      <c r="AZ633" s="97"/>
      <c r="BA633" s="97"/>
      <c r="BB633" s="97"/>
      <c r="BC633" s="99" t="s">
        <v>12300</v>
      </c>
      <c r="BD633" s="99" t="s">
        <v>12275</v>
      </c>
      <c r="BE633" s="99" t="s">
        <v>12362</v>
      </c>
      <c r="BF633" s="100"/>
      <c r="BG633" s="103"/>
      <c r="BH633" s="103"/>
      <c r="BI633" s="103"/>
      <c r="BJ633" s="99">
        <v>2</v>
      </c>
      <c r="BK633" s="112" t="s">
        <v>1511</v>
      </c>
      <c r="BL633" s="102"/>
      <c r="BM633" s="99" t="s">
        <v>20</v>
      </c>
      <c r="BN633" s="99"/>
      <c r="BO633" s="13" t="s">
        <v>12518</v>
      </c>
      <c r="BP633" s="13"/>
      <c r="BQ633" s="13"/>
      <c r="BR633" s="13"/>
      <c r="BS633" s="13"/>
      <c r="BT633" s="99"/>
      <c r="BU633" s="99"/>
      <c r="BV633" s="99"/>
      <c r="BW633" s="99"/>
      <c r="BX633" s="99"/>
      <c r="BY633" s="13"/>
      <c r="BZ633" s="13"/>
      <c r="CA633" s="13"/>
      <c r="CB633" s="13" t="s">
        <v>1511</v>
      </c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3"/>
      <c r="FD633" s="13"/>
      <c r="FE633" s="13"/>
      <c r="FF633" s="13"/>
      <c r="FG633" s="13"/>
      <c r="FH633" s="13"/>
      <c r="FI633" s="13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  <c r="FT633" s="13"/>
      <c r="FU633" s="13"/>
      <c r="FV633" s="13"/>
      <c r="FW633" s="13"/>
      <c r="FX633" s="13"/>
      <c r="FY633" s="13"/>
      <c r="FZ633" s="13"/>
      <c r="GA633" s="13"/>
      <c r="GB633" s="13"/>
      <c r="GC633" s="13"/>
      <c r="GD633" s="13"/>
      <c r="GE633" s="13"/>
      <c r="GF633" s="13"/>
      <c r="GG633" s="13"/>
      <c r="GH633" s="13"/>
      <c r="GI633" s="13"/>
      <c r="GJ633" s="13"/>
      <c r="GK633" s="13"/>
      <c r="GL633" s="13"/>
      <c r="GM633" s="13"/>
      <c r="GN633" s="13"/>
      <c r="GO633" s="13"/>
      <c r="GP633" s="13"/>
      <c r="GQ633" s="13"/>
      <c r="GR633" s="13"/>
      <c r="GS633" s="13"/>
      <c r="GT633" s="13"/>
      <c r="GU633" s="13"/>
      <c r="GV633" s="13"/>
      <c r="GW633" s="13"/>
      <c r="GX633" s="13"/>
      <c r="GY633" s="13"/>
      <c r="GZ633" s="13"/>
      <c r="HA633" s="13"/>
      <c r="HB633" s="13"/>
      <c r="HC633" s="13"/>
      <c r="HD633" s="13"/>
      <c r="HE633" s="13"/>
      <c r="HF633" s="13"/>
      <c r="HG633" s="13"/>
      <c r="HH633" s="13"/>
      <c r="HI633" s="13"/>
      <c r="HJ633" s="13"/>
      <c r="HK633" s="13"/>
      <c r="HL633" s="13"/>
      <c r="HM633" s="13"/>
      <c r="HN633" s="13"/>
      <c r="HO633" s="13"/>
      <c r="HP633" s="13"/>
      <c r="HQ633" s="13"/>
      <c r="HR633" s="13"/>
      <c r="HS633" s="13"/>
      <c r="HT633" s="13"/>
      <c r="HU633" s="13"/>
      <c r="HV633" s="13"/>
      <c r="HW633" s="13"/>
      <c r="HX633" s="13"/>
      <c r="HY633" s="13"/>
      <c r="HZ633" s="13"/>
      <c r="IA633" s="13"/>
      <c r="IB633" s="13"/>
      <c r="IC633" s="13"/>
      <c r="ID633" s="13"/>
      <c r="IE633" s="13"/>
      <c r="IF633" s="13"/>
      <c r="IG633" s="13"/>
      <c r="IH633" s="13"/>
      <c r="II633" s="13"/>
      <c r="IJ633" s="13"/>
      <c r="IK633" s="13"/>
      <c r="IL633" s="13"/>
      <c r="IM633" s="13"/>
      <c r="IN633" s="13"/>
      <c r="IO633" s="13"/>
      <c r="IP633" s="13"/>
      <c r="IQ633" s="13"/>
      <c r="IR633" s="13"/>
      <c r="IS633" s="13"/>
      <c r="IT633" s="13"/>
      <c r="IU633" s="13"/>
      <c r="IV633" s="13"/>
      <c r="IW633" s="13"/>
      <c r="IX633" s="13"/>
      <c r="IY633" s="13"/>
      <c r="IZ633" s="13"/>
      <c r="JA633" s="13"/>
      <c r="JB633" s="13"/>
      <c r="JC633" s="13"/>
      <c r="JD633" s="13"/>
      <c r="JE633" s="13"/>
      <c r="JF633" s="13"/>
      <c r="JG633" s="13"/>
      <c r="JH633" s="13"/>
      <c r="JI633" s="13"/>
      <c r="JJ633" s="13"/>
      <c r="JK633" s="13"/>
      <c r="JL633" s="13"/>
      <c r="JM633" s="13"/>
      <c r="JN633" s="13"/>
      <c r="JO633" s="13"/>
      <c r="JP633" s="13"/>
      <c r="JQ633" s="13"/>
      <c r="JR633" s="13"/>
      <c r="JS633" s="13"/>
      <c r="JT633" s="13"/>
      <c r="JU633" s="13"/>
      <c r="JV633" s="13"/>
      <c r="JW633" s="13"/>
      <c r="JX633" s="13"/>
      <c r="JY633" s="13"/>
      <c r="JZ633" s="13"/>
      <c r="KA633" s="13"/>
      <c r="KB633" s="13"/>
      <c r="KC633" s="13"/>
      <c r="KD633" s="13"/>
      <c r="KE633" s="13"/>
      <c r="KF633" s="13"/>
      <c r="KG633" s="13"/>
      <c r="KH633" s="13"/>
      <c r="KI633" s="13"/>
      <c r="KJ633" s="13"/>
      <c r="KK633" s="13"/>
      <c r="KL633" s="13"/>
      <c r="KM633" s="13"/>
      <c r="KN633" s="13"/>
      <c r="KO633" s="13"/>
      <c r="KP633" s="13"/>
      <c r="KQ633" s="13"/>
      <c r="KR633" s="13"/>
      <c r="KS633" s="13"/>
      <c r="KT633" s="13"/>
      <c r="KU633" s="13"/>
      <c r="KV633" s="13"/>
      <c r="KW633" s="13"/>
      <c r="KX633" s="13"/>
      <c r="KY633" s="13"/>
      <c r="KZ633" s="13"/>
      <c r="LA633" s="13"/>
      <c r="LB633" s="13"/>
      <c r="LC633" s="13"/>
      <c r="LD633" s="13"/>
      <c r="LE633" s="13"/>
      <c r="LF633" s="13"/>
      <c r="LG633" s="13"/>
      <c r="LH633" s="13"/>
      <c r="LI633" s="13"/>
      <c r="LJ633" s="13"/>
      <c r="LK633" s="13"/>
      <c r="LL633" s="13"/>
      <c r="LM633" s="13"/>
      <c r="LN633" s="13"/>
      <c r="LO633" s="13"/>
      <c r="LP633" s="13"/>
      <c r="LQ633" s="13"/>
      <c r="LR633" s="13"/>
      <c r="LS633" s="13"/>
      <c r="LT633" s="13"/>
      <c r="LU633" s="13"/>
      <c r="LV633" s="13"/>
      <c r="LW633" s="13"/>
      <c r="LX633" s="13"/>
      <c r="LY633" s="13"/>
      <c r="LZ633" s="13"/>
      <c r="MA633" s="13"/>
      <c r="MB633" s="13"/>
      <c r="MC633" s="13"/>
      <c r="MD633" s="13"/>
      <c r="ME633" s="13"/>
      <c r="MF633" s="13"/>
      <c r="MG633" s="13"/>
      <c r="MH633" s="13"/>
      <c r="MI633" s="13"/>
      <c r="MJ633" s="13"/>
      <c r="MK633" s="13"/>
      <c r="ML633" s="13"/>
      <c r="MM633" s="13"/>
      <c r="MN633" s="13"/>
      <c r="MO633" s="13"/>
      <c r="MP633" s="13"/>
      <c r="MQ633" s="13"/>
      <c r="MR633" s="13"/>
      <c r="MS633" s="13"/>
      <c r="MT633" s="13"/>
      <c r="MU633" s="13"/>
      <c r="MV633" s="13"/>
      <c r="MW633" s="13"/>
      <c r="MX633" s="13"/>
      <c r="MY633" s="13"/>
      <c r="MZ633" s="13"/>
      <c r="NA633" s="13"/>
      <c r="NB633" s="13"/>
      <c r="NC633" s="13"/>
      <c r="ND633" s="13"/>
      <c r="NE633" s="13"/>
      <c r="NF633" s="13"/>
      <c r="NG633" s="13"/>
      <c r="NH633" s="13"/>
      <c r="NI633" s="13"/>
      <c r="NJ633" s="13"/>
      <c r="NK633" s="13"/>
      <c r="NL633" s="13"/>
      <c r="NM633" s="13"/>
      <c r="NN633" s="13"/>
      <c r="NO633" s="13"/>
      <c r="NP633" s="13"/>
      <c r="NQ633" s="13"/>
      <c r="NR633" s="13"/>
      <c r="NS633" s="13"/>
      <c r="NT633" s="13"/>
      <c r="NU633" s="13"/>
      <c r="NV633" s="13"/>
      <c r="NW633" s="13"/>
      <c r="NX633" s="13"/>
      <c r="NY633" s="13"/>
      <c r="NZ633" s="13"/>
      <c r="OA633" s="13"/>
      <c r="OB633" s="13"/>
      <c r="OC633" s="13"/>
      <c r="OD633" s="13"/>
      <c r="OE633" s="13"/>
      <c r="OF633" s="13"/>
      <c r="OG633" s="13"/>
      <c r="OH633" s="13"/>
      <c r="OI633" s="13"/>
      <c r="OJ633" s="13"/>
      <c r="OK633" s="13"/>
      <c r="OL633" s="13"/>
      <c r="OM633" s="13"/>
      <c r="ON633" s="13"/>
      <c r="OO633" s="13"/>
      <c r="OP633" s="13"/>
      <c r="OQ633" s="13"/>
      <c r="OR633" s="13"/>
      <c r="OS633" s="13"/>
      <c r="OT633" s="13"/>
      <c r="OU633" s="13"/>
      <c r="OV633" s="13"/>
      <c r="OW633" s="13"/>
      <c r="OX633" s="13"/>
      <c r="OY633" s="13"/>
      <c r="OZ633" s="13"/>
      <c r="PA633" s="13"/>
      <c r="PB633" s="13"/>
      <c r="PC633" s="13"/>
      <c r="PD633" s="13"/>
      <c r="PE633" s="13"/>
      <c r="PF633" s="13"/>
      <c r="PG633" s="13"/>
      <c r="PH633" s="13"/>
      <c r="PI633" s="13"/>
      <c r="PJ633" s="13"/>
      <c r="PK633" s="13"/>
      <c r="PL633" s="13"/>
      <c r="PM633" s="13"/>
      <c r="PN633" s="13"/>
      <c r="PO633" s="13"/>
      <c r="PP633" s="13"/>
      <c r="PQ633" s="13"/>
      <c r="PR633" s="13"/>
      <c r="PS633" s="13"/>
      <c r="PT633" s="13"/>
      <c r="PU633" s="13"/>
      <c r="PV633" s="13"/>
      <c r="PW633" s="13"/>
      <c r="PX633" s="13"/>
      <c r="PY633" s="13"/>
      <c r="PZ633" s="13"/>
      <c r="QA633" s="13"/>
      <c r="QB633" s="13"/>
      <c r="QC633" s="13"/>
      <c r="QD633" s="13"/>
      <c r="QE633" s="13"/>
      <c r="QF633" s="13"/>
      <c r="QG633" s="13"/>
      <c r="QH633" s="13"/>
      <c r="QI633" s="13"/>
      <c r="QJ633" s="13"/>
      <c r="QK633" s="13"/>
      <c r="QL633" s="13"/>
      <c r="QM633" s="13"/>
      <c r="QN633" s="13"/>
      <c r="QO633" s="13"/>
      <c r="QP633" s="13"/>
      <c r="QQ633" s="13"/>
      <c r="QR633" s="13"/>
      <c r="QS633" s="13"/>
      <c r="QT633" s="13"/>
      <c r="QU633" s="13"/>
      <c r="QV633" s="13"/>
      <c r="QW633" s="13"/>
      <c r="QX633" s="13"/>
      <c r="QY633" s="13"/>
      <c r="QZ633" s="13"/>
      <c r="RA633" s="13"/>
      <c r="RB633" s="13"/>
      <c r="RC633" s="13"/>
      <c r="RD633" s="13"/>
      <c r="RE633" s="13"/>
      <c r="RF633" s="13"/>
      <c r="RG633" s="13"/>
      <c r="RH633" s="13"/>
      <c r="RI633" s="13"/>
      <c r="RJ633" s="13"/>
      <c r="RK633" s="13"/>
    </row>
    <row r="634" s="7" customFormat="1" ht="14.45" customHeight="1" spans="1:479">
      <c r="A634" s="239" t="s">
        <v>12517</v>
      </c>
      <c r="B634" s="88" t="s">
        <v>3590</v>
      </c>
      <c r="C634" s="106" t="s">
        <v>11175</v>
      </c>
      <c r="D634" s="89" t="s">
        <v>12266</v>
      </c>
      <c r="E634" s="135">
        <v>4</v>
      </c>
      <c r="F634" s="135">
        <v>244</v>
      </c>
      <c r="G634" s="90">
        <f t="shared" si="9"/>
        <v>976</v>
      </c>
      <c r="H634" s="91"/>
      <c r="I634" s="92"/>
      <c r="J634" s="92">
        <v>62</v>
      </c>
      <c r="K634" s="92">
        <v>63</v>
      </c>
      <c r="L634" s="92">
        <v>40</v>
      </c>
      <c r="M634" s="93"/>
      <c r="N634" s="91"/>
      <c r="O634" s="92"/>
      <c r="P634" s="92"/>
      <c r="Q634" s="92"/>
      <c r="R634" s="93"/>
      <c r="S634" s="94"/>
      <c r="T634" s="95"/>
      <c r="U634" s="96"/>
      <c r="V634" s="95"/>
      <c r="W634" s="95"/>
      <c r="X634" s="97"/>
      <c r="Y634" s="94"/>
      <c r="Z634" s="96"/>
      <c r="AA634" s="96"/>
      <c r="AB634" s="95"/>
      <c r="AC634" s="95"/>
      <c r="AD634" s="97"/>
      <c r="AE634" s="94"/>
      <c r="AF634" s="96"/>
      <c r="AG634" s="96"/>
      <c r="AH634" s="95"/>
      <c r="AI634" s="95"/>
      <c r="AJ634" s="95"/>
      <c r="AK634" s="95"/>
      <c r="AL634" s="91"/>
      <c r="AM634" s="113"/>
      <c r="AN634" s="113">
        <v>62</v>
      </c>
      <c r="AO634" s="92">
        <v>63</v>
      </c>
      <c r="AP634" s="92">
        <v>40</v>
      </c>
      <c r="AQ634" s="93"/>
      <c r="AR634" s="94"/>
      <c r="AS634" s="96"/>
      <c r="AT634" s="96"/>
      <c r="AU634" s="96"/>
      <c r="AV634" s="95"/>
      <c r="AW634" s="95"/>
      <c r="AX634" s="97"/>
      <c r="AY634" s="97"/>
      <c r="AZ634" s="97"/>
      <c r="BA634" s="97"/>
      <c r="BB634" s="97"/>
      <c r="BC634" s="99" t="s">
        <v>12297</v>
      </c>
      <c r="BD634" s="99" t="s">
        <v>12271</v>
      </c>
      <c r="BE634" s="99" t="s">
        <v>1366</v>
      </c>
      <c r="BF634" s="100"/>
      <c r="BG634" s="103"/>
      <c r="BH634" s="103"/>
      <c r="BI634" s="103"/>
      <c r="BJ634" s="99"/>
      <c r="BK634" s="112" t="s">
        <v>1511</v>
      </c>
      <c r="BL634" s="102"/>
      <c r="BM634" s="99"/>
      <c r="BN634" s="99"/>
      <c r="BO634" s="13"/>
      <c r="BP634" s="13"/>
      <c r="BQ634" s="13"/>
      <c r="BR634" s="13"/>
      <c r="BS634" s="13"/>
      <c r="BT634" s="99"/>
      <c r="BU634" s="99"/>
      <c r="BV634" s="99"/>
      <c r="BW634" s="99"/>
      <c r="BX634" s="99"/>
      <c r="BY634" s="13"/>
      <c r="BZ634" s="13"/>
      <c r="CA634" s="13"/>
      <c r="CB634" s="13" t="s">
        <v>1511</v>
      </c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3"/>
      <c r="FD634" s="13"/>
      <c r="FE634" s="13"/>
      <c r="FF634" s="13"/>
      <c r="FG634" s="13"/>
      <c r="FH634" s="13"/>
      <c r="FI634" s="13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  <c r="FT634" s="13"/>
      <c r="FU634" s="13"/>
      <c r="FV634" s="13"/>
      <c r="FW634" s="13"/>
      <c r="FX634" s="13"/>
      <c r="FY634" s="13"/>
      <c r="FZ634" s="13"/>
      <c r="GA634" s="13"/>
      <c r="GB634" s="13"/>
      <c r="GC634" s="13"/>
      <c r="GD634" s="13"/>
      <c r="GE634" s="13"/>
      <c r="GF634" s="13"/>
      <c r="GG634" s="13"/>
      <c r="GH634" s="13"/>
      <c r="GI634" s="13"/>
      <c r="GJ634" s="13"/>
      <c r="GK634" s="13"/>
      <c r="GL634" s="13"/>
      <c r="GM634" s="13"/>
      <c r="GN634" s="13"/>
      <c r="GO634" s="13"/>
      <c r="GP634" s="13"/>
      <c r="GQ634" s="13"/>
      <c r="GR634" s="13"/>
      <c r="GS634" s="13"/>
      <c r="GT634" s="13"/>
      <c r="GU634" s="13"/>
      <c r="GV634" s="13"/>
      <c r="GW634" s="13"/>
      <c r="GX634" s="13"/>
      <c r="GY634" s="13"/>
      <c r="GZ634" s="13"/>
      <c r="HA634" s="13"/>
      <c r="HB634" s="13"/>
      <c r="HC634" s="13"/>
      <c r="HD634" s="13"/>
      <c r="HE634" s="13"/>
      <c r="HF634" s="13"/>
      <c r="HG634" s="13"/>
      <c r="HH634" s="13"/>
      <c r="HI634" s="13"/>
      <c r="HJ634" s="13"/>
      <c r="HK634" s="13"/>
      <c r="HL634" s="13"/>
      <c r="HM634" s="13"/>
      <c r="HN634" s="13"/>
      <c r="HO634" s="13"/>
      <c r="HP634" s="13"/>
      <c r="HQ634" s="13"/>
      <c r="HR634" s="13"/>
      <c r="HS634" s="13"/>
      <c r="HT634" s="13"/>
      <c r="HU634" s="13"/>
      <c r="HV634" s="13"/>
      <c r="HW634" s="13"/>
      <c r="HX634" s="13"/>
      <c r="HY634" s="13"/>
      <c r="HZ634" s="13"/>
      <c r="IA634" s="13"/>
      <c r="IB634" s="13"/>
      <c r="IC634" s="13"/>
      <c r="ID634" s="13"/>
      <c r="IE634" s="13"/>
      <c r="IF634" s="13"/>
      <c r="IG634" s="13"/>
      <c r="IH634" s="13"/>
      <c r="II634" s="13"/>
      <c r="IJ634" s="13"/>
      <c r="IK634" s="13"/>
      <c r="IL634" s="13"/>
      <c r="IM634" s="13"/>
      <c r="IN634" s="13"/>
      <c r="IO634" s="13"/>
      <c r="IP634" s="13"/>
      <c r="IQ634" s="13"/>
      <c r="IR634" s="13"/>
      <c r="IS634" s="13"/>
      <c r="IT634" s="13"/>
      <c r="IU634" s="13"/>
      <c r="IV634" s="13"/>
      <c r="IW634" s="13"/>
      <c r="IX634" s="13"/>
      <c r="IY634" s="13"/>
      <c r="IZ634" s="13"/>
      <c r="JA634" s="13"/>
      <c r="JB634" s="13"/>
      <c r="JC634" s="13"/>
      <c r="JD634" s="13"/>
      <c r="JE634" s="13"/>
      <c r="JF634" s="13"/>
      <c r="JG634" s="13"/>
      <c r="JH634" s="13"/>
      <c r="JI634" s="13"/>
      <c r="JJ634" s="13"/>
      <c r="JK634" s="13"/>
      <c r="JL634" s="13"/>
      <c r="JM634" s="13"/>
      <c r="JN634" s="13"/>
      <c r="JO634" s="13"/>
      <c r="JP634" s="13"/>
      <c r="JQ634" s="13"/>
      <c r="JR634" s="13"/>
      <c r="JS634" s="13"/>
      <c r="JT634" s="13"/>
      <c r="JU634" s="13"/>
      <c r="JV634" s="13"/>
      <c r="JW634" s="13"/>
      <c r="JX634" s="13"/>
      <c r="JY634" s="13"/>
      <c r="JZ634" s="13"/>
      <c r="KA634" s="13"/>
      <c r="KB634" s="13"/>
      <c r="KC634" s="13"/>
      <c r="KD634" s="13"/>
      <c r="KE634" s="13"/>
      <c r="KF634" s="13"/>
      <c r="KG634" s="13"/>
      <c r="KH634" s="13"/>
      <c r="KI634" s="13"/>
      <c r="KJ634" s="13"/>
      <c r="KK634" s="13"/>
      <c r="KL634" s="13"/>
      <c r="KM634" s="13"/>
      <c r="KN634" s="13"/>
      <c r="KO634" s="13"/>
      <c r="KP634" s="13"/>
      <c r="KQ634" s="13"/>
      <c r="KR634" s="13"/>
      <c r="KS634" s="13"/>
      <c r="KT634" s="13"/>
      <c r="KU634" s="13"/>
      <c r="KV634" s="13"/>
      <c r="KW634" s="13"/>
      <c r="KX634" s="13"/>
      <c r="KY634" s="13"/>
      <c r="KZ634" s="13"/>
      <c r="LA634" s="13"/>
      <c r="LB634" s="13"/>
      <c r="LC634" s="13"/>
      <c r="LD634" s="13"/>
      <c r="LE634" s="13"/>
      <c r="LF634" s="13"/>
      <c r="LG634" s="13"/>
      <c r="LH634" s="13"/>
      <c r="LI634" s="13"/>
      <c r="LJ634" s="13"/>
      <c r="LK634" s="13"/>
      <c r="LL634" s="13"/>
      <c r="LM634" s="13"/>
      <c r="LN634" s="13"/>
      <c r="LO634" s="13"/>
      <c r="LP634" s="13"/>
      <c r="LQ634" s="13"/>
      <c r="LR634" s="13"/>
      <c r="LS634" s="13"/>
      <c r="LT634" s="13"/>
      <c r="LU634" s="13"/>
      <c r="LV634" s="13"/>
      <c r="LW634" s="13"/>
      <c r="LX634" s="13"/>
      <c r="LY634" s="13"/>
      <c r="LZ634" s="13"/>
      <c r="MA634" s="13"/>
      <c r="MB634" s="13"/>
      <c r="MC634" s="13"/>
      <c r="MD634" s="13"/>
      <c r="ME634" s="13"/>
      <c r="MF634" s="13"/>
      <c r="MG634" s="13"/>
      <c r="MH634" s="13"/>
      <c r="MI634" s="13"/>
      <c r="MJ634" s="13"/>
      <c r="MK634" s="13"/>
      <c r="ML634" s="13"/>
      <c r="MM634" s="13"/>
      <c r="MN634" s="13"/>
      <c r="MO634" s="13"/>
      <c r="MP634" s="13"/>
      <c r="MQ634" s="13"/>
      <c r="MR634" s="13"/>
      <c r="MS634" s="13"/>
      <c r="MT634" s="13"/>
      <c r="MU634" s="13"/>
      <c r="MV634" s="13"/>
      <c r="MW634" s="13"/>
      <c r="MX634" s="13"/>
      <c r="MY634" s="13"/>
      <c r="MZ634" s="13"/>
      <c r="NA634" s="13"/>
      <c r="NB634" s="13"/>
      <c r="NC634" s="13"/>
      <c r="ND634" s="13"/>
      <c r="NE634" s="13"/>
      <c r="NF634" s="13"/>
      <c r="NG634" s="13"/>
      <c r="NH634" s="13"/>
      <c r="NI634" s="13"/>
      <c r="NJ634" s="13"/>
      <c r="NK634" s="13"/>
      <c r="NL634" s="13"/>
      <c r="NM634" s="13"/>
      <c r="NN634" s="13"/>
      <c r="NO634" s="13"/>
      <c r="NP634" s="13"/>
      <c r="NQ634" s="13"/>
      <c r="NR634" s="13"/>
      <c r="NS634" s="13"/>
      <c r="NT634" s="13"/>
      <c r="NU634" s="13"/>
      <c r="NV634" s="13"/>
      <c r="NW634" s="13"/>
      <c r="NX634" s="13"/>
      <c r="NY634" s="13"/>
      <c r="NZ634" s="13"/>
      <c r="OA634" s="13"/>
      <c r="OB634" s="13"/>
      <c r="OC634" s="13"/>
      <c r="OD634" s="13"/>
      <c r="OE634" s="13"/>
      <c r="OF634" s="13"/>
      <c r="OG634" s="13"/>
      <c r="OH634" s="13"/>
      <c r="OI634" s="13"/>
      <c r="OJ634" s="13"/>
      <c r="OK634" s="13"/>
      <c r="OL634" s="13"/>
      <c r="OM634" s="13"/>
      <c r="ON634" s="13"/>
      <c r="OO634" s="13"/>
      <c r="OP634" s="13"/>
      <c r="OQ634" s="13"/>
      <c r="OR634" s="13"/>
      <c r="OS634" s="13"/>
      <c r="OT634" s="13"/>
      <c r="OU634" s="13"/>
      <c r="OV634" s="13"/>
      <c r="OW634" s="13"/>
      <c r="OX634" s="13"/>
      <c r="OY634" s="13"/>
      <c r="OZ634" s="13"/>
      <c r="PA634" s="13"/>
      <c r="PB634" s="13"/>
      <c r="PC634" s="13"/>
      <c r="PD634" s="13"/>
      <c r="PE634" s="13"/>
      <c r="PF634" s="13"/>
      <c r="PG634" s="13"/>
      <c r="PH634" s="13"/>
      <c r="PI634" s="13"/>
      <c r="PJ634" s="13"/>
      <c r="PK634" s="13"/>
      <c r="PL634" s="13"/>
      <c r="PM634" s="13"/>
      <c r="PN634" s="13"/>
      <c r="PO634" s="13"/>
      <c r="PP634" s="13"/>
      <c r="PQ634" s="13"/>
      <c r="PR634" s="13"/>
      <c r="PS634" s="13"/>
      <c r="PT634" s="13"/>
      <c r="PU634" s="13"/>
      <c r="PV634" s="13"/>
      <c r="PW634" s="13"/>
      <c r="PX634" s="13"/>
      <c r="PY634" s="13"/>
      <c r="PZ634" s="13"/>
      <c r="QA634" s="13"/>
      <c r="QB634" s="13"/>
      <c r="QC634" s="13"/>
      <c r="QD634" s="13"/>
      <c r="QE634" s="13"/>
      <c r="QF634" s="13"/>
      <c r="QG634" s="13"/>
      <c r="QH634" s="13"/>
      <c r="QI634" s="13"/>
      <c r="QJ634" s="13"/>
      <c r="QK634" s="13"/>
      <c r="QL634" s="13"/>
      <c r="QM634" s="13"/>
      <c r="QN634" s="13"/>
      <c r="QO634" s="13"/>
      <c r="QP634" s="13"/>
      <c r="QQ634" s="13"/>
      <c r="QR634" s="13"/>
      <c r="QS634" s="13"/>
      <c r="QT634" s="13"/>
      <c r="QU634" s="13"/>
      <c r="QV634" s="13"/>
      <c r="QW634" s="13"/>
      <c r="QX634" s="13"/>
      <c r="QY634" s="13"/>
      <c r="QZ634" s="13"/>
      <c r="RA634" s="13"/>
      <c r="RB634" s="13"/>
      <c r="RC634" s="13"/>
      <c r="RD634" s="13"/>
      <c r="RE634" s="13"/>
      <c r="RF634" s="13"/>
      <c r="RG634" s="13"/>
      <c r="RH634" s="13"/>
      <c r="RI634" s="13"/>
      <c r="RJ634" s="13"/>
      <c r="RK634" s="13"/>
    </row>
    <row r="635" s="7" customFormat="1" ht="14.45" customHeight="1" spans="1:479">
      <c r="A635" s="88" t="s">
        <v>12517</v>
      </c>
      <c r="B635" s="88" t="s">
        <v>3590</v>
      </c>
      <c r="C635" s="106" t="s">
        <v>11175</v>
      </c>
      <c r="D635" s="89" t="s">
        <v>494</v>
      </c>
      <c r="E635" s="135">
        <v>4</v>
      </c>
      <c r="F635" s="135">
        <v>137</v>
      </c>
      <c r="G635" s="90">
        <f t="shared" ref="G635:G698" si="10">F635*E635</f>
        <v>548</v>
      </c>
      <c r="H635" s="91"/>
      <c r="I635" s="92"/>
      <c r="J635" s="92">
        <v>38</v>
      </c>
      <c r="K635" s="92">
        <v>45</v>
      </c>
      <c r="L635" s="92">
        <v>68</v>
      </c>
      <c r="M635" s="93"/>
      <c r="N635" s="91"/>
      <c r="O635" s="92"/>
      <c r="P635" s="92"/>
      <c r="Q635" s="92"/>
      <c r="R635" s="93"/>
      <c r="S635" s="94"/>
      <c r="T635" s="95"/>
      <c r="U635" s="96"/>
      <c r="V635" s="95"/>
      <c r="W635" s="95"/>
      <c r="X635" s="97"/>
      <c r="Y635" s="94"/>
      <c r="Z635" s="96"/>
      <c r="AA635" s="96"/>
      <c r="AB635" s="95"/>
      <c r="AC635" s="95"/>
      <c r="AD635" s="97"/>
      <c r="AE635" s="94"/>
      <c r="AF635" s="96"/>
      <c r="AG635" s="96"/>
      <c r="AH635" s="95"/>
      <c r="AI635" s="95"/>
      <c r="AJ635" s="95"/>
      <c r="AK635" s="95"/>
      <c r="AL635" s="91"/>
      <c r="AM635" s="113"/>
      <c r="AN635" s="113">
        <v>38</v>
      </c>
      <c r="AO635" s="92">
        <v>45</v>
      </c>
      <c r="AP635" s="92">
        <v>68</v>
      </c>
      <c r="AQ635" s="93"/>
      <c r="AR635" s="94"/>
      <c r="AS635" s="96"/>
      <c r="AT635" s="96"/>
      <c r="AU635" s="96"/>
      <c r="AV635" s="95"/>
      <c r="AW635" s="95"/>
      <c r="AX635" s="97"/>
      <c r="AY635" s="97"/>
      <c r="AZ635" s="97"/>
      <c r="BA635" s="97"/>
      <c r="BB635" s="97"/>
      <c r="BC635" s="99" t="s">
        <v>12300</v>
      </c>
      <c r="BD635" s="99" t="s">
        <v>12275</v>
      </c>
      <c r="BE635" s="99" t="s">
        <v>12362</v>
      </c>
      <c r="BF635" s="100"/>
      <c r="BG635" s="103"/>
      <c r="BH635" s="103"/>
      <c r="BI635" s="103"/>
      <c r="BJ635" s="99">
        <v>2</v>
      </c>
      <c r="BK635" s="112" t="s">
        <v>1511</v>
      </c>
      <c r="BL635" s="102"/>
      <c r="BM635" s="99" t="s">
        <v>20</v>
      </c>
      <c r="BN635" s="99"/>
      <c r="BO635" s="13" t="s">
        <v>12518</v>
      </c>
      <c r="BP635" s="13"/>
      <c r="BQ635" s="13"/>
      <c r="BR635" s="13"/>
      <c r="BS635" s="13"/>
      <c r="BT635" s="99"/>
      <c r="BU635" s="99"/>
      <c r="BV635" s="99"/>
      <c r="BW635" s="99"/>
      <c r="BX635" s="99"/>
      <c r="BY635" s="13"/>
      <c r="BZ635" s="13"/>
      <c r="CA635" s="13"/>
      <c r="CB635" s="13" t="s">
        <v>1511</v>
      </c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3"/>
      <c r="FD635" s="13"/>
      <c r="FE635" s="13"/>
      <c r="FF635" s="13"/>
      <c r="FG635" s="13"/>
      <c r="FH635" s="13"/>
      <c r="FI635" s="13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  <c r="FT635" s="13"/>
      <c r="FU635" s="13"/>
      <c r="FV635" s="13"/>
      <c r="FW635" s="13"/>
      <c r="FX635" s="13"/>
      <c r="FY635" s="13"/>
      <c r="FZ635" s="13"/>
      <c r="GA635" s="13"/>
      <c r="GB635" s="13"/>
      <c r="GC635" s="13"/>
      <c r="GD635" s="13"/>
      <c r="GE635" s="13"/>
      <c r="GF635" s="13"/>
      <c r="GG635" s="13"/>
      <c r="GH635" s="13"/>
      <c r="GI635" s="13"/>
      <c r="GJ635" s="13"/>
      <c r="GK635" s="13"/>
      <c r="GL635" s="13"/>
      <c r="GM635" s="13"/>
      <c r="GN635" s="13"/>
      <c r="GO635" s="13"/>
      <c r="GP635" s="13"/>
      <c r="GQ635" s="13"/>
      <c r="GR635" s="13"/>
      <c r="GS635" s="13"/>
      <c r="GT635" s="13"/>
      <c r="GU635" s="13"/>
      <c r="GV635" s="13"/>
      <c r="GW635" s="13"/>
      <c r="GX635" s="13"/>
      <c r="GY635" s="13"/>
      <c r="GZ635" s="13"/>
      <c r="HA635" s="13"/>
      <c r="HB635" s="13"/>
      <c r="HC635" s="13"/>
      <c r="HD635" s="13"/>
      <c r="HE635" s="13"/>
      <c r="HF635" s="13"/>
      <c r="HG635" s="13"/>
      <c r="HH635" s="13"/>
      <c r="HI635" s="13"/>
      <c r="HJ635" s="13"/>
      <c r="HK635" s="13"/>
      <c r="HL635" s="13"/>
      <c r="HM635" s="13"/>
      <c r="HN635" s="13"/>
      <c r="HO635" s="13"/>
      <c r="HP635" s="13"/>
      <c r="HQ635" s="13"/>
      <c r="HR635" s="13"/>
      <c r="HS635" s="13"/>
      <c r="HT635" s="13"/>
      <c r="HU635" s="13"/>
      <c r="HV635" s="13"/>
      <c r="HW635" s="13"/>
      <c r="HX635" s="13"/>
      <c r="HY635" s="13"/>
      <c r="HZ635" s="13"/>
      <c r="IA635" s="13"/>
      <c r="IB635" s="13"/>
      <c r="IC635" s="13"/>
      <c r="ID635" s="13"/>
      <c r="IE635" s="13"/>
      <c r="IF635" s="13"/>
      <c r="IG635" s="13"/>
      <c r="IH635" s="13"/>
      <c r="II635" s="13"/>
      <c r="IJ635" s="13"/>
      <c r="IK635" s="13"/>
      <c r="IL635" s="13"/>
      <c r="IM635" s="13"/>
      <c r="IN635" s="13"/>
      <c r="IO635" s="13"/>
      <c r="IP635" s="13"/>
      <c r="IQ635" s="13"/>
      <c r="IR635" s="13"/>
      <c r="IS635" s="13"/>
      <c r="IT635" s="13"/>
      <c r="IU635" s="13"/>
      <c r="IV635" s="13"/>
      <c r="IW635" s="13"/>
      <c r="IX635" s="13"/>
      <c r="IY635" s="13"/>
      <c r="IZ635" s="13"/>
      <c r="JA635" s="13"/>
      <c r="JB635" s="13"/>
      <c r="JC635" s="13"/>
      <c r="JD635" s="13"/>
      <c r="JE635" s="13"/>
      <c r="JF635" s="13"/>
      <c r="JG635" s="13"/>
      <c r="JH635" s="13"/>
      <c r="JI635" s="13"/>
      <c r="JJ635" s="13"/>
      <c r="JK635" s="13"/>
      <c r="JL635" s="13"/>
      <c r="JM635" s="13"/>
      <c r="JN635" s="13"/>
      <c r="JO635" s="13"/>
      <c r="JP635" s="13"/>
      <c r="JQ635" s="13"/>
      <c r="JR635" s="13"/>
      <c r="JS635" s="13"/>
      <c r="JT635" s="13"/>
      <c r="JU635" s="13"/>
      <c r="JV635" s="13"/>
      <c r="JW635" s="13"/>
      <c r="JX635" s="13"/>
      <c r="JY635" s="13"/>
      <c r="JZ635" s="13"/>
      <c r="KA635" s="13"/>
      <c r="KB635" s="13"/>
      <c r="KC635" s="13"/>
      <c r="KD635" s="13"/>
      <c r="KE635" s="13"/>
      <c r="KF635" s="13"/>
      <c r="KG635" s="13"/>
      <c r="KH635" s="13"/>
      <c r="KI635" s="13"/>
      <c r="KJ635" s="13"/>
      <c r="KK635" s="13"/>
      <c r="KL635" s="13"/>
      <c r="KM635" s="13"/>
      <c r="KN635" s="13"/>
      <c r="KO635" s="13"/>
      <c r="KP635" s="13"/>
      <c r="KQ635" s="13"/>
      <c r="KR635" s="13"/>
      <c r="KS635" s="13"/>
      <c r="KT635" s="13"/>
      <c r="KU635" s="13"/>
      <c r="KV635" s="13"/>
      <c r="KW635" s="13"/>
      <c r="KX635" s="13"/>
      <c r="KY635" s="13"/>
      <c r="KZ635" s="13"/>
      <c r="LA635" s="13"/>
      <c r="LB635" s="13"/>
      <c r="LC635" s="13"/>
      <c r="LD635" s="13"/>
      <c r="LE635" s="13"/>
      <c r="LF635" s="13"/>
      <c r="LG635" s="13"/>
      <c r="LH635" s="13"/>
      <c r="LI635" s="13"/>
      <c r="LJ635" s="13"/>
      <c r="LK635" s="13"/>
      <c r="LL635" s="13"/>
      <c r="LM635" s="13"/>
      <c r="LN635" s="13"/>
      <c r="LO635" s="13"/>
      <c r="LP635" s="13"/>
      <c r="LQ635" s="13"/>
      <c r="LR635" s="13"/>
      <c r="LS635" s="13"/>
      <c r="LT635" s="13"/>
      <c r="LU635" s="13"/>
      <c r="LV635" s="13"/>
      <c r="LW635" s="13"/>
      <c r="LX635" s="13"/>
      <c r="LY635" s="13"/>
      <c r="LZ635" s="13"/>
      <c r="MA635" s="13"/>
      <c r="MB635" s="13"/>
      <c r="MC635" s="13"/>
      <c r="MD635" s="13"/>
      <c r="ME635" s="13"/>
      <c r="MF635" s="13"/>
      <c r="MG635" s="13"/>
      <c r="MH635" s="13"/>
      <c r="MI635" s="13"/>
      <c r="MJ635" s="13"/>
      <c r="MK635" s="13"/>
      <c r="ML635" s="13"/>
      <c r="MM635" s="13"/>
      <c r="MN635" s="13"/>
      <c r="MO635" s="13"/>
      <c r="MP635" s="13"/>
      <c r="MQ635" s="13"/>
      <c r="MR635" s="13"/>
      <c r="MS635" s="13"/>
      <c r="MT635" s="13"/>
      <c r="MU635" s="13"/>
      <c r="MV635" s="13"/>
      <c r="MW635" s="13"/>
      <c r="MX635" s="13"/>
      <c r="MY635" s="13"/>
      <c r="MZ635" s="13"/>
      <c r="NA635" s="13"/>
      <c r="NB635" s="13"/>
      <c r="NC635" s="13"/>
      <c r="ND635" s="13"/>
      <c r="NE635" s="13"/>
      <c r="NF635" s="13"/>
      <c r="NG635" s="13"/>
      <c r="NH635" s="13"/>
      <c r="NI635" s="13"/>
      <c r="NJ635" s="13"/>
      <c r="NK635" s="13"/>
      <c r="NL635" s="13"/>
      <c r="NM635" s="13"/>
      <c r="NN635" s="13"/>
      <c r="NO635" s="13"/>
      <c r="NP635" s="13"/>
      <c r="NQ635" s="13"/>
      <c r="NR635" s="13"/>
      <c r="NS635" s="13"/>
      <c r="NT635" s="13"/>
      <c r="NU635" s="13"/>
      <c r="NV635" s="13"/>
      <c r="NW635" s="13"/>
      <c r="NX635" s="13"/>
      <c r="NY635" s="13"/>
      <c r="NZ635" s="13"/>
      <c r="OA635" s="13"/>
      <c r="OB635" s="13"/>
      <c r="OC635" s="13"/>
      <c r="OD635" s="13"/>
      <c r="OE635" s="13"/>
      <c r="OF635" s="13"/>
      <c r="OG635" s="13"/>
      <c r="OH635" s="13"/>
      <c r="OI635" s="13"/>
      <c r="OJ635" s="13"/>
      <c r="OK635" s="13"/>
      <c r="OL635" s="13"/>
      <c r="OM635" s="13"/>
      <c r="ON635" s="13"/>
      <c r="OO635" s="13"/>
      <c r="OP635" s="13"/>
      <c r="OQ635" s="13"/>
      <c r="OR635" s="13"/>
      <c r="OS635" s="13"/>
      <c r="OT635" s="13"/>
      <c r="OU635" s="13"/>
      <c r="OV635" s="13"/>
      <c r="OW635" s="13"/>
      <c r="OX635" s="13"/>
      <c r="OY635" s="13"/>
      <c r="OZ635" s="13"/>
      <c r="PA635" s="13"/>
      <c r="PB635" s="13"/>
      <c r="PC635" s="13"/>
      <c r="PD635" s="13"/>
      <c r="PE635" s="13"/>
      <c r="PF635" s="13"/>
      <c r="PG635" s="13"/>
      <c r="PH635" s="13"/>
      <c r="PI635" s="13"/>
      <c r="PJ635" s="13"/>
      <c r="PK635" s="13"/>
      <c r="PL635" s="13"/>
      <c r="PM635" s="13"/>
      <c r="PN635" s="13"/>
      <c r="PO635" s="13"/>
      <c r="PP635" s="13"/>
      <c r="PQ635" s="13"/>
      <c r="PR635" s="13"/>
      <c r="PS635" s="13"/>
      <c r="PT635" s="13"/>
      <c r="PU635" s="13"/>
      <c r="PV635" s="13"/>
      <c r="PW635" s="13"/>
      <c r="PX635" s="13"/>
      <c r="PY635" s="13"/>
      <c r="PZ635" s="13"/>
      <c r="QA635" s="13"/>
      <c r="QB635" s="13"/>
      <c r="QC635" s="13"/>
      <c r="QD635" s="13"/>
      <c r="QE635" s="13"/>
      <c r="QF635" s="13"/>
      <c r="QG635" s="13"/>
      <c r="QH635" s="13"/>
      <c r="QI635" s="13"/>
      <c r="QJ635" s="13"/>
      <c r="QK635" s="13"/>
      <c r="QL635" s="13"/>
      <c r="QM635" s="13"/>
      <c r="QN635" s="13"/>
      <c r="QO635" s="13"/>
      <c r="QP635" s="13"/>
      <c r="QQ635" s="13"/>
      <c r="QR635" s="13"/>
      <c r="QS635" s="13"/>
      <c r="QT635" s="13"/>
      <c r="QU635" s="13"/>
      <c r="QV635" s="13"/>
      <c r="QW635" s="13"/>
      <c r="QX635" s="13"/>
      <c r="QY635" s="13"/>
      <c r="QZ635" s="13"/>
      <c r="RA635" s="13"/>
      <c r="RB635" s="13"/>
      <c r="RC635" s="13"/>
      <c r="RD635" s="13"/>
      <c r="RE635" s="13"/>
      <c r="RF635" s="13"/>
      <c r="RG635" s="13"/>
      <c r="RH635" s="13"/>
      <c r="RI635" s="13"/>
      <c r="RJ635" s="13"/>
      <c r="RK635" s="13"/>
    </row>
    <row r="636" s="7" customFormat="1" ht="14.45" customHeight="1" spans="1:479">
      <c r="A636" s="239" t="s">
        <v>12519</v>
      </c>
      <c r="B636" s="88" t="s">
        <v>3590</v>
      </c>
      <c r="C636" s="106" t="s">
        <v>11756</v>
      </c>
      <c r="D636" s="89" t="s">
        <v>12266</v>
      </c>
      <c r="E636" s="135">
        <v>4</v>
      </c>
      <c r="F636" s="135">
        <v>244</v>
      </c>
      <c r="G636" s="90">
        <f t="shared" si="10"/>
        <v>976</v>
      </c>
      <c r="H636" s="91"/>
      <c r="I636" s="92"/>
      <c r="J636" s="92">
        <v>62</v>
      </c>
      <c r="K636" s="92">
        <v>63</v>
      </c>
      <c r="L636" s="92">
        <v>40</v>
      </c>
      <c r="M636" s="93"/>
      <c r="N636" s="91"/>
      <c r="O636" s="92"/>
      <c r="P636" s="92"/>
      <c r="Q636" s="92"/>
      <c r="R636" s="93"/>
      <c r="S636" s="94"/>
      <c r="T636" s="95"/>
      <c r="U636" s="96"/>
      <c r="V636" s="95"/>
      <c r="W636" s="95"/>
      <c r="X636" s="97"/>
      <c r="Y636" s="94"/>
      <c r="Z636" s="96"/>
      <c r="AA636" s="96"/>
      <c r="AB636" s="95"/>
      <c r="AC636" s="95"/>
      <c r="AD636" s="97"/>
      <c r="AE636" s="91"/>
      <c r="AF636" s="113"/>
      <c r="AG636" s="113"/>
      <c r="AH636" s="92"/>
      <c r="AI636" s="92"/>
      <c r="AJ636" s="92"/>
      <c r="AK636" s="92"/>
      <c r="AL636" s="91"/>
      <c r="AM636" s="113"/>
      <c r="AN636" s="113">
        <v>62</v>
      </c>
      <c r="AO636" s="92">
        <v>63</v>
      </c>
      <c r="AP636" s="92">
        <v>40</v>
      </c>
      <c r="AQ636" s="93"/>
      <c r="AR636" s="94"/>
      <c r="AS636" s="96"/>
      <c r="AT636" s="96"/>
      <c r="AU636" s="96"/>
      <c r="AV636" s="95"/>
      <c r="AW636" s="95"/>
      <c r="AX636" s="97"/>
      <c r="AY636" s="97"/>
      <c r="AZ636" s="97"/>
      <c r="BA636" s="97"/>
      <c r="BB636" s="97"/>
      <c r="BC636" s="99" t="s">
        <v>12349</v>
      </c>
      <c r="BD636" s="99" t="s">
        <v>12271</v>
      </c>
      <c r="BE636" s="99" t="s">
        <v>1366</v>
      </c>
      <c r="BF636" s="100"/>
      <c r="BG636" s="103"/>
      <c r="BH636" s="103"/>
      <c r="BI636" s="103"/>
      <c r="BJ636" s="99"/>
      <c r="BK636" s="112" t="s">
        <v>1511</v>
      </c>
      <c r="BL636" s="102"/>
      <c r="BM636" s="99"/>
      <c r="BN636" s="99"/>
      <c r="BO636" s="13"/>
      <c r="BP636" s="13"/>
      <c r="BQ636" s="13"/>
      <c r="BR636" s="13"/>
      <c r="BS636" s="13"/>
      <c r="BT636" s="99"/>
      <c r="BU636" s="99"/>
      <c r="BV636" s="99"/>
      <c r="BW636" s="99"/>
      <c r="BX636" s="99"/>
      <c r="BY636" s="13"/>
      <c r="BZ636" s="13"/>
      <c r="CA636" s="13"/>
      <c r="CB636" s="13" t="s">
        <v>1511</v>
      </c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3"/>
      <c r="FD636" s="13"/>
      <c r="FE636" s="13"/>
      <c r="FF636" s="13"/>
      <c r="FG636" s="13"/>
      <c r="FH636" s="13"/>
      <c r="FI636" s="13"/>
      <c r="FJ636" s="13"/>
      <c r="FK636" s="13"/>
      <c r="FL636" s="13"/>
      <c r="FM636" s="13"/>
      <c r="FN636" s="13"/>
      <c r="FO636" s="13"/>
      <c r="FP636" s="13"/>
      <c r="FQ636" s="13"/>
      <c r="FR636" s="13"/>
      <c r="FS636" s="13"/>
      <c r="FT636" s="13"/>
      <c r="FU636" s="13"/>
      <c r="FV636" s="13"/>
      <c r="FW636" s="13"/>
      <c r="FX636" s="13"/>
      <c r="FY636" s="13"/>
      <c r="FZ636" s="13"/>
      <c r="GA636" s="13"/>
      <c r="GB636" s="13"/>
      <c r="GC636" s="13"/>
      <c r="GD636" s="13"/>
      <c r="GE636" s="13"/>
      <c r="GF636" s="13"/>
      <c r="GG636" s="13"/>
      <c r="GH636" s="13"/>
      <c r="GI636" s="13"/>
      <c r="GJ636" s="13"/>
      <c r="GK636" s="13"/>
      <c r="GL636" s="13"/>
      <c r="GM636" s="13"/>
      <c r="GN636" s="13"/>
      <c r="GO636" s="13"/>
      <c r="GP636" s="13"/>
      <c r="GQ636" s="13"/>
      <c r="GR636" s="13"/>
      <c r="GS636" s="13"/>
      <c r="GT636" s="13"/>
      <c r="GU636" s="13"/>
      <c r="GV636" s="13"/>
      <c r="GW636" s="13"/>
      <c r="GX636" s="13"/>
      <c r="GY636" s="13"/>
      <c r="GZ636" s="13"/>
      <c r="HA636" s="13"/>
      <c r="HB636" s="13"/>
      <c r="HC636" s="13"/>
      <c r="HD636" s="13"/>
      <c r="HE636" s="13"/>
      <c r="HF636" s="13"/>
      <c r="HG636" s="13"/>
      <c r="HH636" s="13"/>
      <c r="HI636" s="13"/>
      <c r="HJ636" s="13"/>
      <c r="HK636" s="13"/>
      <c r="HL636" s="13"/>
      <c r="HM636" s="13"/>
      <c r="HN636" s="13"/>
      <c r="HO636" s="13"/>
      <c r="HP636" s="13"/>
      <c r="HQ636" s="13"/>
      <c r="HR636" s="13"/>
      <c r="HS636" s="13"/>
      <c r="HT636" s="13"/>
      <c r="HU636" s="13"/>
      <c r="HV636" s="13"/>
      <c r="HW636" s="13"/>
      <c r="HX636" s="13"/>
      <c r="HY636" s="13"/>
      <c r="HZ636" s="13"/>
      <c r="IA636" s="13"/>
      <c r="IB636" s="13"/>
      <c r="IC636" s="13"/>
      <c r="ID636" s="13"/>
      <c r="IE636" s="13"/>
      <c r="IF636" s="13"/>
      <c r="IG636" s="13"/>
      <c r="IH636" s="13"/>
      <c r="II636" s="13"/>
      <c r="IJ636" s="13"/>
      <c r="IK636" s="13"/>
      <c r="IL636" s="13"/>
      <c r="IM636" s="13"/>
      <c r="IN636" s="13"/>
      <c r="IO636" s="13"/>
      <c r="IP636" s="13"/>
      <c r="IQ636" s="13"/>
      <c r="IR636" s="13"/>
      <c r="IS636" s="13"/>
      <c r="IT636" s="13"/>
      <c r="IU636" s="13"/>
      <c r="IV636" s="13"/>
      <c r="IW636" s="13"/>
      <c r="IX636" s="13"/>
      <c r="IY636" s="13"/>
      <c r="IZ636" s="13"/>
      <c r="JA636" s="13"/>
      <c r="JB636" s="13"/>
      <c r="JC636" s="13"/>
      <c r="JD636" s="13"/>
      <c r="JE636" s="13"/>
      <c r="JF636" s="13"/>
      <c r="JG636" s="13"/>
      <c r="JH636" s="13"/>
      <c r="JI636" s="13"/>
      <c r="JJ636" s="13"/>
      <c r="JK636" s="13"/>
      <c r="JL636" s="13"/>
      <c r="JM636" s="13"/>
      <c r="JN636" s="13"/>
      <c r="JO636" s="13"/>
      <c r="JP636" s="13"/>
      <c r="JQ636" s="13"/>
      <c r="JR636" s="13"/>
      <c r="JS636" s="13"/>
      <c r="JT636" s="13"/>
      <c r="JU636" s="13"/>
      <c r="JV636" s="13"/>
      <c r="JW636" s="13"/>
      <c r="JX636" s="13"/>
      <c r="JY636" s="13"/>
      <c r="JZ636" s="13"/>
      <c r="KA636" s="13"/>
      <c r="KB636" s="13"/>
      <c r="KC636" s="13"/>
      <c r="KD636" s="13"/>
      <c r="KE636" s="13"/>
      <c r="KF636" s="13"/>
      <c r="KG636" s="13"/>
      <c r="KH636" s="13"/>
      <c r="KI636" s="13"/>
      <c r="KJ636" s="13"/>
      <c r="KK636" s="13"/>
      <c r="KL636" s="13"/>
      <c r="KM636" s="13"/>
      <c r="KN636" s="13"/>
      <c r="KO636" s="13"/>
      <c r="KP636" s="13"/>
      <c r="KQ636" s="13"/>
      <c r="KR636" s="13"/>
      <c r="KS636" s="13"/>
      <c r="KT636" s="13"/>
      <c r="KU636" s="13"/>
      <c r="KV636" s="13"/>
      <c r="KW636" s="13"/>
      <c r="KX636" s="13"/>
      <c r="KY636" s="13"/>
      <c r="KZ636" s="13"/>
      <c r="LA636" s="13"/>
      <c r="LB636" s="13"/>
      <c r="LC636" s="13"/>
      <c r="LD636" s="13"/>
      <c r="LE636" s="13"/>
      <c r="LF636" s="13"/>
      <c r="LG636" s="13"/>
      <c r="LH636" s="13"/>
      <c r="LI636" s="13"/>
      <c r="LJ636" s="13"/>
      <c r="LK636" s="13"/>
      <c r="LL636" s="13"/>
      <c r="LM636" s="13"/>
      <c r="LN636" s="13"/>
      <c r="LO636" s="13"/>
      <c r="LP636" s="13"/>
      <c r="LQ636" s="13"/>
      <c r="LR636" s="13"/>
      <c r="LS636" s="13"/>
      <c r="LT636" s="13"/>
      <c r="LU636" s="13"/>
      <c r="LV636" s="13"/>
      <c r="LW636" s="13"/>
      <c r="LX636" s="13"/>
      <c r="LY636" s="13"/>
      <c r="LZ636" s="13"/>
      <c r="MA636" s="13"/>
      <c r="MB636" s="13"/>
      <c r="MC636" s="13"/>
      <c r="MD636" s="13"/>
      <c r="ME636" s="13"/>
      <c r="MF636" s="13"/>
      <c r="MG636" s="13"/>
      <c r="MH636" s="13"/>
      <c r="MI636" s="13"/>
      <c r="MJ636" s="13"/>
      <c r="MK636" s="13"/>
      <c r="ML636" s="13"/>
      <c r="MM636" s="13"/>
      <c r="MN636" s="13"/>
      <c r="MO636" s="13"/>
      <c r="MP636" s="13"/>
      <c r="MQ636" s="13"/>
      <c r="MR636" s="13"/>
      <c r="MS636" s="13"/>
      <c r="MT636" s="13"/>
      <c r="MU636" s="13"/>
      <c r="MV636" s="13"/>
      <c r="MW636" s="13"/>
      <c r="MX636" s="13"/>
      <c r="MY636" s="13"/>
      <c r="MZ636" s="13"/>
      <c r="NA636" s="13"/>
      <c r="NB636" s="13"/>
      <c r="NC636" s="13"/>
      <c r="ND636" s="13"/>
      <c r="NE636" s="13"/>
      <c r="NF636" s="13"/>
      <c r="NG636" s="13"/>
      <c r="NH636" s="13"/>
      <c r="NI636" s="13"/>
      <c r="NJ636" s="13"/>
      <c r="NK636" s="13"/>
      <c r="NL636" s="13"/>
      <c r="NM636" s="13"/>
      <c r="NN636" s="13"/>
      <c r="NO636" s="13"/>
      <c r="NP636" s="13"/>
      <c r="NQ636" s="13"/>
      <c r="NR636" s="13"/>
      <c r="NS636" s="13"/>
      <c r="NT636" s="13"/>
      <c r="NU636" s="13"/>
      <c r="NV636" s="13"/>
      <c r="NW636" s="13"/>
      <c r="NX636" s="13"/>
      <c r="NY636" s="13"/>
      <c r="NZ636" s="13"/>
      <c r="OA636" s="13"/>
      <c r="OB636" s="13"/>
      <c r="OC636" s="13"/>
      <c r="OD636" s="13"/>
      <c r="OE636" s="13"/>
      <c r="OF636" s="13"/>
      <c r="OG636" s="13"/>
      <c r="OH636" s="13"/>
      <c r="OI636" s="13"/>
      <c r="OJ636" s="13"/>
      <c r="OK636" s="13"/>
      <c r="OL636" s="13"/>
      <c r="OM636" s="13"/>
      <c r="ON636" s="13"/>
      <c r="OO636" s="13"/>
      <c r="OP636" s="13"/>
      <c r="OQ636" s="13"/>
      <c r="OR636" s="13"/>
      <c r="OS636" s="13"/>
      <c r="OT636" s="13"/>
      <c r="OU636" s="13"/>
      <c r="OV636" s="13"/>
      <c r="OW636" s="13"/>
      <c r="OX636" s="13"/>
      <c r="OY636" s="13"/>
      <c r="OZ636" s="13"/>
      <c r="PA636" s="13"/>
      <c r="PB636" s="13"/>
      <c r="PC636" s="13"/>
      <c r="PD636" s="13"/>
      <c r="PE636" s="13"/>
      <c r="PF636" s="13"/>
      <c r="PG636" s="13"/>
      <c r="PH636" s="13"/>
      <c r="PI636" s="13"/>
      <c r="PJ636" s="13"/>
      <c r="PK636" s="13"/>
      <c r="PL636" s="13"/>
      <c r="PM636" s="13"/>
      <c r="PN636" s="13"/>
      <c r="PO636" s="13"/>
      <c r="PP636" s="13"/>
      <c r="PQ636" s="13"/>
      <c r="PR636" s="13"/>
      <c r="PS636" s="13"/>
      <c r="PT636" s="13"/>
      <c r="PU636" s="13"/>
      <c r="PV636" s="13"/>
      <c r="PW636" s="13"/>
      <c r="PX636" s="13"/>
      <c r="PY636" s="13"/>
      <c r="PZ636" s="13"/>
      <c r="QA636" s="13"/>
      <c r="QB636" s="13"/>
      <c r="QC636" s="13"/>
      <c r="QD636" s="13"/>
      <c r="QE636" s="13"/>
      <c r="QF636" s="13"/>
      <c r="QG636" s="13"/>
      <c r="QH636" s="13"/>
      <c r="QI636" s="13"/>
      <c r="QJ636" s="13"/>
      <c r="QK636" s="13"/>
      <c r="QL636" s="13"/>
      <c r="QM636" s="13"/>
      <c r="QN636" s="13"/>
      <c r="QO636" s="13"/>
      <c r="QP636" s="13"/>
      <c r="QQ636" s="13"/>
      <c r="QR636" s="13"/>
      <c r="QS636" s="13"/>
      <c r="QT636" s="13"/>
      <c r="QU636" s="13"/>
      <c r="QV636" s="13"/>
      <c r="QW636" s="13"/>
      <c r="QX636" s="13"/>
      <c r="QY636" s="13"/>
      <c r="QZ636" s="13"/>
      <c r="RA636" s="13"/>
      <c r="RB636" s="13"/>
      <c r="RC636" s="13"/>
      <c r="RD636" s="13"/>
      <c r="RE636" s="13"/>
      <c r="RF636" s="13"/>
      <c r="RG636" s="13"/>
      <c r="RH636" s="13"/>
      <c r="RI636" s="13"/>
      <c r="RJ636" s="13"/>
      <c r="RK636" s="13"/>
    </row>
    <row r="637" s="7" customFormat="1" ht="14.45" customHeight="1" spans="1:479">
      <c r="A637" s="88" t="s">
        <v>12519</v>
      </c>
      <c r="B637" s="88" t="s">
        <v>3590</v>
      </c>
      <c r="C637" s="106" t="s">
        <v>11756</v>
      </c>
      <c r="D637" s="89" t="s">
        <v>494</v>
      </c>
      <c r="E637" s="135">
        <v>4</v>
      </c>
      <c r="F637" s="135">
        <v>137</v>
      </c>
      <c r="G637" s="90">
        <f t="shared" si="10"/>
        <v>548</v>
      </c>
      <c r="H637" s="91"/>
      <c r="I637" s="92"/>
      <c r="J637" s="92">
        <v>38</v>
      </c>
      <c r="K637" s="92">
        <v>45</v>
      </c>
      <c r="L637" s="92">
        <v>68</v>
      </c>
      <c r="M637" s="93"/>
      <c r="N637" s="91"/>
      <c r="O637" s="92"/>
      <c r="P637" s="92"/>
      <c r="Q637" s="92"/>
      <c r="R637" s="93"/>
      <c r="S637" s="94"/>
      <c r="T637" s="95"/>
      <c r="U637" s="96"/>
      <c r="V637" s="95"/>
      <c r="W637" s="95"/>
      <c r="X637" s="97"/>
      <c r="Y637" s="94"/>
      <c r="Z637" s="96"/>
      <c r="AA637" s="96"/>
      <c r="AB637" s="95"/>
      <c r="AC637" s="95"/>
      <c r="AD637" s="97"/>
      <c r="AE637" s="91"/>
      <c r="AF637" s="113"/>
      <c r="AG637" s="113"/>
      <c r="AH637" s="92"/>
      <c r="AI637" s="92"/>
      <c r="AJ637" s="92"/>
      <c r="AK637" s="92"/>
      <c r="AL637" s="91"/>
      <c r="AM637" s="113"/>
      <c r="AN637" s="113">
        <v>38</v>
      </c>
      <c r="AO637" s="92">
        <v>45</v>
      </c>
      <c r="AP637" s="92">
        <v>68</v>
      </c>
      <c r="AQ637" s="93"/>
      <c r="AR637" s="94"/>
      <c r="AS637" s="96"/>
      <c r="AT637" s="96"/>
      <c r="AU637" s="96"/>
      <c r="AV637" s="95"/>
      <c r="AW637" s="95"/>
      <c r="AX637" s="97"/>
      <c r="AY637" s="97"/>
      <c r="AZ637" s="97"/>
      <c r="BA637" s="97"/>
      <c r="BB637" s="97"/>
      <c r="BC637" s="99" t="s">
        <v>12350</v>
      </c>
      <c r="BD637" s="99" t="s">
        <v>12275</v>
      </c>
      <c r="BE637" s="99" t="s">
        <v>12297</v>
      </c>
      <c r="BF637" s="100"/>
      <c r="BG637" s="103"/>
      <c r="BH637" s="103"/>
      <c r="BI637" s="103"/>
      <c r="BJ637" s="99">
        <v>2</v>
      </c>
      <c r="BK637" s="112" t="s">
        <v>1511</v>
      </c>
      <c r="BL637" s="102"/>
      <c r="BM637" s="99" t="s">
        <v>20</v>
      </c>
      <c r="BN637" s="99"/>
      <c r="BO637" s="13" t="s">
        <v>12518</v>
      </c>
      <c r="BP637" s="13"/>
      <c r="BQ637" s="13"/>
      <c r="BR637" s="13"/>
      <c r="BS637" s="13"/>
      <c r="BT637" s="99"/>
      <c r="BU637" s="99"/>
      <c r="BV637" s="99"/>
      <c r="BW637" s="99"/>
      <c r="BX637" s="99"/>
      <c r="BY637" s="13"/>
      <c r="BZ637" s="13"/>
      <c r="CA637" s="13"/>
      <c r="CB637" s="13" t="s">
        <v>1511</v>
      </c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3"/>
      <c r="FD637" s="13"/>
      <c r="FE637" s="13"/>
      <c r="FF637" s="13"/>
      <c r="FG637" s="13"/>
      <c r="FH637" s="13"/>
      <c r="FI637" s="13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  <c r="FT637" s="13"/>
      <c r="FU637" s="13"/>
      <c r="FV637" s="13"/>
      <c r="FW637" s="13"/>
      <c r="FX637" s="13"/>
      <c r="FY637" s="13"/>
      <c r="FZ637" s="13"/>
      <c r="GA637" s="13"/>
      <c r="GB637" s="13"/>
      <c r="GC637" s="13"/>
      <c r="GD637" s="13"/>
      <c r="GE637" s="13"/>
      <c r="GF637" s="13"/>
      <c r="GG637" s="13"/>
      <c r="GH637" s="13"/>
      <c r="GI637" s="13"/>
      <c r="GJ637" s="13"/>
      <c r="GK637" s="13"/>
      <c r="GL637" s="13"/>
      <c r="GM637" s="13"/>
      <c r="GN637" s="13"/>
      <c r="GO637" s="13"/>
      <c r="GP637" s="13"/>
      <c r="GQ637" s="13"/>
      <c r="GR637" s="13"/>
      <c r="GS637" s="13"/>
      <c r="GT637" s="13"/>
      <c r="GU637" s="13"/>
      <c r="GV637" s="13"/>
      <c r="GW637" s="13"/>
      <c r="GX637" s="13"/>
      <c r="GY637" s="13"/>
      <c r="GZ637" s="13"/>
      <c r="HA637" s="13"/>
      <c r="HB637" s="13"/>
      <c r="HC637" s="13"/>
      <c r="HD637" s="13"/>
      <c r="HE637" s="13"/>
      <c r="HF637" s="13"/>
      <c r="HG637" s="13"/>
      <c r="HH637" s="13"/>
      <c r="HI637" s="13"/>
      <c r="HJ637" s="13"/>
      <c r="HK637" s="13"/>
      <c r="HL637" s="13"/>
      <c r="HM637" s="13"/>
      <c r="HN637" s="13"/>
      <c r="HO637" s="13"/>
      <c r="HP637" s="13"/>
      <c r="HQ637" s="13"/>
      <c r="HR637" s="13"/>
      <c r="HS637" s="13"/>
      <c r="HT637" s="13"/>
      <c r="HU637" s="13"/>
      <c r="HV637" s="13"/>
      <c r="HW637" s="13"/>
      <c r="HX637" s="13"/>
      <c r="HY637" s="13"/>
      <c r="HZ637" s="13"/>
      <c r="IA637" s="13"/>
      <c r="IB637" s="13"/>
      <c r="IC637" s="13"/>
      <c r="ID637" s="13"/>
      <c r="IE637" s="13"/>
      <c r="IF637" s="13"/>
      <c r="IG637" s="13"/>
      <c r="IH637" s="13"/>
      <c r="II637" s="13"/>
      <c r="IJ637" s="13"/>
      <c r="IK637" s="13"/>
      <c r="IL637" s="13"/>
      <c r="IM637" s="13"/>
      <c r="IN637" s="13"/>
      <c r="IO637" s="13"/>
      <c r="IP637" s="13"/>
      <c r="IQ637" s="13"/>
      <c r="IR637" s="13"/>
      <c r="IS637" s="13"/>
      <c r="IT637" s="13"/>
      <c r="IU637" s="13"/>
      <c r="IV637" s="13"/>
      <c r="IW637" s="13"/>
      <c r="IX637" s="13"/>
      <c r="IY637" s="13"/>
      <c r="IZ637" s="13"/>
      <c r="JA637" s="13"/>
      <c r="JB637" s="13"/>
      <c r="JC637" s="13"/>
      <c r="JD637" s="13"/>
      <c r="JE637" s="13"/>
      <c r="JF637" s="13"/>
      <c r="JG637" s="13"/>
      <c r="JH637" s="13"/>
      <c r="JI637" s="13"/>
      <c r="JJ637" s="13"/>
      <c r="JK637" s="13"/>
      <c r="JL637" s="13"/>
      <c r="JM637" s="13"/>
      <c r="JN637" s="13"/>
      <c r="JO637" s="13"/>
      <c r="JP637" s="13"/>
      <c r="JQ637" s="13"/>
      <c r="JR637" s="13"/>
      <c r="JS637" s="13"/>
      <c r="JT637" s="13"/>
      <c r="JU637" s="13"/>
      <c r="JV637" s="13"/>
      <c r="JW637" s="13"/>
      <c r="JX637" s="13"/>
      <c r="JY637" s="13"/>
      <c r="JZ637" s="13"/>
      <c r="KA637" s="13"/>
      <c r="KB637" s="13"/>
      <c r="KC637" s="13"/>
      <c r="KD637" s="13"/>
      <c r="KE637" s="13"/>
      <c r="KF637" s="13"/>
      <c r="KG637" s="13"/>
      <c r="KH637" s="13"/>
      <c r="KI637" s="13"/>
      <c r="KJ637" s="13"/>
      <c r="KK637" s="13"/>
      <c r="KL637" s="13"/>
      <c r="KM637" s="13"/>
      <c r="KN637" s="13"/>
      <c r="KO637" s="13"/>
      <c r="KP637" s="13"/>
      <c r="KQ637" s="13"/>
      <c r="KR637" s="13"/>
      <c r="KS637" s="13"/>
      <c r="KT637" s="13"/>
      <c r="KU637" s="13"/>
      <c r="KV637" s="13"/>
      <c r="KW637" s="13"/>
      <c r="KX637" s="13"/>
      <c r="KY637" s="13"/>
      <c r="KZ637" s="13"/>
      <c r="LA637" s="13"/>
      <c r="LB637" s="13"/>
      <c r="LC637" s="13"/>
      <c r="LD637" s="13"/>
      <c r="LE637" s="13"/>
      <c r="LF637" s="13"/>
      <c r="LG637" s="13"/>
      <c r="LH637" s="13"/>
      <c r="LI637" s="13"/>
      <c r="LJ637" s="13"/>
      <c r="LK637" s="13"/>
      <c r="LL637" s="13"/>
      <c r="LM637" s="13"/>
      <c r="LN637" s="13"/>
      <c r="LO637" s="13"/>
      <c r="LP637" s="13"/>
      <c r="LQ637" s="13"/>
      <c r="LR637" s="13"/>
      <c r="LS637" s="13"/>
      <c r="LT637" s="13"/>
      <c r="LU637" s="13"/>
      <c r="LV637" s="13"/>
      <c r="LW637" s="13"/>
      <c r="LX637" s="13"/>
      <c r="LY637" s="13"/>
      <c r="LZ637" s="13"/>
      <c r="MA637" s="13"/>
      <c r="MB637" s="13"/>
      <c r="MC637" s="13"/>
      <c r="MD637" s="13"/>
      <c r="ME637" s="13"/>
      <c r="MF637" s="13"/>
      <c r="MG637" s="13"/>
      <c r="MH637" s="13"/>
      <c r="MI637" s="13"/>
      <c r="MJ637" s="13"/>
      <c r="MK637" s="13"/>
      <c r="ML637" s="13"/>
      <c r="MM637" s="13"/>
      <c r="MN637" s="13"/>
      <c r="MO637" s="13"/>
      <c r="MP637" s="13"/>
      <c r="MQ637" s="13"/>
      <c r="MR637" s="13"/>
      <c r="MS637" s="13"/>
      <c r="MT637" s="13"/>
      <c r="MU637" s="13"/>
      <c r="MV637" s="13"/>
      <c r="MW637" s="13"/>
      <c r="MX637" s="13"/>
      <c r="MY637" s="13"/>
      <c r="MZ637" s="13"/>
      <c r="NA637" s="13"/>
      <c r="NB637" s="13"/>
      <c r="NC637" s="13"/>
      <c r="ND637" s="13"/>
      <c r="NE637" s="13"/>
      <c r="NF637" s="13"/>
      <c r="NG637" s="13"/>
      <c r="NH637" s="13"/>
      <c r="NI637" s="13"/>
      <c r="NJ637" s="13"/>
      <c r="NK637" s="13"/>
      <c r="NL637" s="13"/>
      <c r="NM637" s="13"/>
      <c r="NN637" s="13"/>
      <c r="NO637" s="13"/>
      <c r="NP637" s="13"/>
      <c r="NQ637" s="13"/>
      <c r="NR637" s="13"/>
      <c r="NS637" s="13"/>
      <c r="NT637" s="13"/>
      <c r="NU637" s="13"/>
      <c r="NV637" s="13"/>
      <c r="NW637" s="13"/>
      <c r="NX637" s="13"/>
      <c r="NY637" s="13"/>
      <c r="NZ637" s="13"/>
      <c r="OA637" s="13"/>
      <c r="OB637" s="13"/>
      <c r="OC637" s="13"/>
      <c r="OD637" s="13"/>
      <c r="OE637" s="13"/>
      <c r="OF637" s="13"/>
      <c r="OG637" s="13"/>
      <c r="OH637" s="13"/>
      <c r="OI637" s="13"/>
      <c r="OJ637" s="13"/>
      <c r="OK637" s="13"/>
      <c r="OL637" s="13"/>
      <c r="OM637" s="13"/>
      <c r="ON637" s="13"/>
      <c r="OO637" s="13"/>
      <c r="OP637" s="13"/>
      <c r="OQ637" s="13"/>
      <c r="OR637" s="13"/>
      <c r="OS637" s="13"/>
      <c r="OT637" s="13"/>
      <c r="OU637" s="13"/>
      <c r="OV637" s="13"/>
      <c r="OW637" s="13"/>
      <c r="OX637" s="13"/>
      <c r="OY637" s="13"/>
      <c r="OZ637" s="13"/>
      <c r="PA637" s="13"/>
      <c r="PB637" s="13"/>
      <c r="PC637" s="13"/>
      <c r="PD637" s="13"/>
      <c r="PE637" s="13"/>
      <c r="PF637" s="13"/>
      <c r="PG637" s="13"/>
      <c r="PH637" s="13"/>
      <c r="PI637" s="13"/>
      <c r="PJ637" s="13"/>
      <c r="PK637" s="13"/>
      <c r="PL637" s="13"/>
      <c r="PM637" s="13"/>
      <c r="PN637" s="13"/>
      <c r="PO637" s="13"/>
      <c r="PP637" s="13"/>
      <c r="PQ637" s="13"/>
      <c r="PR637" s="13"/>
      <c r="PS637" s="13"/>
      <c r="PT637" s="13"/>
      <c r="PU637" s="13"/>
      <c r="PV637" s="13"/>
      <c r="PW637" s="13"/>
      <c r="PX637" s="13"/>
      <c r="PY637" s="13"/>
      <c r="PZ637" s="13"/>
      <c r="QA637" s="13"/>
      <c r="QB637" s="13"/>
      <c r="QC637" s="13"/>
      <c r="QD637" s="13"/>
      <c r="QE637" s="13"/>
      <c r="QF637" s="13"/>
      <c r="QG637" s="13"/>
      <c r="QH637" s="13"/>
      <c r="QI637" s="13"/>
      <c r="QJ637" s="13"/>
      <c r="QK637" s="13"/>
      <c r="QL637" s="13"/>
      <c r="QM637" s="13"/>
      <c r="QN637" s="13"/>
      <c r="QO637" s="13"/>
      <c r="QP637" s="13"/>
      <c r="QQ637" s="13"/>
      <c r="QR637" s="13"/>
      <c r="QS637" s="13"/>
      <c r="QT637" s="13"/>
      <c r="QU637" s="13"/>
      <c r="QV637" s="13"/>
      <c r="QW637" s="13"/>
      <c r="QX637" s="13"/>
      <c r="QY637" s="13"/>
      <c r="QZ637" s="13"/>
      <c r="RA637" s="13"/>
      <c r="RB637" s="13"/>
      <c r="RC637" s="13"/>
      <c r="RD637" s="13"/>
      <c r="RE637" s="13"/>
      <c r="RF637" s="13"/>
      <c r="RG637" s="13"/>
      <c r="RH637" s="13"/>
      <c r="RI637" s="13"/>
      <c r="RJ637" s="13"/>
      <c r="RK637" s="13"/>
    </row>
    <row r="638" s="7" customFormat="1" ht="14.45" customHeight="1" spans="1:479">
      <c r="A638" s="239" t="s">
        <v>12519</v>
      </c>
      <c r="B638" s="88" t="s">
        <v>3541</v>
      </c>
      <c r="C638" s="106" t="s">
        <v>10646</v>
      </c>
      <c r="D638" s="89" t="s">
        <v>12266</v>
      </c>
      <c r="E638" s="135">
        <v>4</v>
      </c>
      <c r="F638" s="135">
        <v>314</v>
      </c>
      <c r="G638" s="90">
        <f t="shared" si="10"/>
        <v>1256</v>
      </c>
      <c r="H638" s="91"/>
      <c r="I638" s="92"/>
      <c r="J638" s="92">
        <v>79</v>
      </c>
      <c r="K638" s="92">
        <v>91</v>
      </c>
      <c r="L638" s="92">
        <v>50</v>
      </c>
      <c r="M638" s="93"/>
      <c r="N638" s="91"/>
      <c r="O638" s="92"/>
      <c r="P638" s="92"/>
      <c r="Q638" s="92"/>
      <c r="R638" s="93"/>
      <c r="S638" s="94"/>
      <c r="T638" s="95"/>
      <c r="U638" s="96"/>
      <c r="V638" s="95"/>
      <c r="W638" s="95"/>
      <c r="X638" s="97"/>
      <c r="Y638" s="94"/>
      <c r="Z638" s="96"/>
      <c r="AA638" s="96"/>
      <c r="AB638" s="95"/>
      <c r="AC638" s="95"/>
      <c r="AD638" s="97"/>
      <c r="AE638" s="91"/>
      <c r="AF638" s="113"/>
      <c r="AG638" s="113"/>
      <c r="AH638" s="92"/>
      <c r="AI638" s="92"/>
      <c r="AJ638" s="92"/>
      <c r="AK638" s="92"/>
      <c r="AL638" s="91"/>
      <c r="AM638" s="113"/>
      <c r="AN638" s="113">
        <v>79</v>
      </c>
      <c r="AO638" s="92">
        <v>91</v>
      </c>
      <c r="AP638" s="92">
        <v>50</v>
      </c>
      <c r="AQ638" s="93"/>
      <c r="AR638" s="94"/>
      <c r="AS638" s="96"/>
      <c r="AT638" s="96"/>
      <c r="AU638" s="96"/>
      <c r="AV638" s="95"/>
      <c r="AW638" s="95"/>
      <c r="AX638" s="97"/>
      <c r="AY638" s="97"/>
      <c r="AZ638" s="97"/>
      <c r="BA638" s="97"/>
      <c r="BB638" s="97"/>
      <c r="BC638" s="99" t="s">
        <v>12349</v>
      </c>
      <c r="BD638" s="99" t="s">
        <v>12271</v>
      </c>
      <c r="BE638" s="99" t="s">
        <v>12300</v>
      </c>
      <c r="BF638" s="100"/>
      <c r="BG638" s="103"/>
      <c r="BH638" s="103"/>
      <c r="BI638" s="103"/>
      <c r="BJ638" s="99"/>
      <c r="BK638" s="112" t="s">
        <v>1511</v>
      </c>
      <c r="BL638" s="102"/>
      <c r="BM638" s="99"/>
      <c r="BN638" s="99"/>
      <c r="BO638" s="13"/>
      <c r="BP638" s="13"/>
      <c r="BQ638" s="13"/>
      <c r="BR638" s="13"/>
      <c r="BS638" s="13"/>
      <c r="BT638" s="99"/>
      <c r="BU638" s="99"/>
      <c r="BV638" s="99"/>
      <c r="BW638" s="99"/>
      <c r="BX638" s="99"/>
      <c r="BY638" s="13"/>
      <c r="BZ638" s="13"/>
      <c r="CA638" s="13"/>
      <c r="CB638" s="13" t="s">
        <v>1511</v>
      </c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3"/>
      <c r="FD638" s="13"/>
      <c r="FE638" s="13"/>
      <c r="FF638" s="13"/>
      <c r="FG638" s="13"/>
      <c r="FH638" s="13"/>
      <c r="FI638" s="13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  <c r="FT638" s="13"/>
      <c r="FU638" s="13"/>
      <c r="FV638" s="13"/>
      <c r="FW638" s="13"/>
      <c r="FX638" s="13"/>
      <c r="FY638" s="13"/>
      <c r="FZ638" s="13"/>
      <c r="GA638" s="13"/>
      <c r="GB638" s="13"/>
      <c r="GC638" s="13"/>
      <c r="GD638" s="13"/>
      <c r="GE638" s="13"/>
      <c r="GF638" s="13"/>
      <c r="GG638" s="13"/>
      <c r="GH638" s="13"/>
      <c r="GI638" s="13"/>
      <c r="GJ638" s="13"/>
      <c r="GK638" s="13"/>
      <c r="GL638" s="13"/>
      <c r="GM638" s="13"/>
      <c r="GN638" s="13"/>
      <c r="GO638" s="13"/>
      <c r="GP638" s="13"/>
      <c r="GQ638" s="13"/>
      <c r="GR638" s="13"/>
      <c r="GS638" s="13"/>
      <c r="GT638" s="13"/>
      <c r="GU638" s="13"/>
      <c r="GV638" s="13"/>
      <c r="GW638" s="13"/>
      <c r="GX638" s="13"/>
      <c r="GY638" s="13"/>
      <c r="GZ638" s="13"/>
      <c r="HA638" s="13"/>
      <c r="HB638" s="13"/>
      <c r="HC638" s="13"/>
      <c r="HD638" s="13"/>
      <c r="HE638" s="13"/>
      <c r="HF638" s="13"/>
      <c r="HG638" s="13"/>
      <c r="HH638" s="13"/>
      <c r="HI638" s="13"/>
      <c r="HJ638" s="13"/>
      <c r="HK638" s="13"/>
      <c r="HL638" s="13"/>
      <c r="HM638" s="13"/>
      <c r="HN638" s="13"/>
      <c r="HO638" s="13"/>
      <c r="HP638" s="13"/>
      <c r="HQ638" s="13"/>
      <c r="HR638" s="13"/>
      <c r="HS638" s="13"/>
      <c r="HT638" s="13"/>
      <c r="HU638" s="13"/>
      <c r="HV638" s="13"/>
      <c r="HW638" s="13"/>
      <c r="HX638" s="13"/>
      <c r="HY638" s="13"/>
      <c r="HZ638" s="13"/>
      <c r="IA638" s="13"/>
      <c r="IB638" s="13"/>
      <c r="IC638" s="13"/>
      <c r="ID638" s="13"/>
      <c r="IE638" s="13"/>
      <c r="IF638" s="13"/>
      <c r="IG638" s="13"/>
      <c r="IH638" s="13"/>
      <c r="II638" s="13"/>
      <c r="IJ638" s="13"/>
      <c r="IK638" s="13"/>
      <c r="IL638" s="13"/>
      <c r="IM638" s="13"/>
      <c r="IN638" s="13"/>
      <c r="IO638" s="13"/>
      <c r="IP638" s="13"/>
      <c r="IQ638" s="13"/>
      <c r="IR638" s="13"/>
      <c r="IS638" s="13"/>
      <c r="IT638" s="13"/>
      <c r="IU638" s="13"/>
      <c r="IV638" s="13"/>
      <c r="IW638" s="13"/>
      <c r="IX638" s="13"/>
      <c r="IY638" s="13"/>
      <c r="IZ638" s="13"/>
      <c r="JA638" s="13"/>
      <c r="JB638" s="13"/>
      <c r="JC638" s="13"/>
      <c r="JD638" s="13"/>
      <c r="JE638" s="13"/>
      <c r="JF638" s="13"/>
      <c r="JG638" s="13"/>
      <c r="JH638" s="13"/>
      <c r="JI638" s="13"/>
      <c r="JJ638" s="13"/>
      <c r="JK638" s="13"/>
      <c r="JL638" s="13"/>
      <c r="JM638" s="13"/>
      <c r="JN638" s="13"/>
      <c r="JO638" s="13"/>
      <c r="JP638" s="13"/>
      <c r="JQ638" s="13"/>
      <c r="JR638" s="13"/>
      <c r="JS638" s="13"/>
      <c r="JT638" s="13"/>
      <c r="JU638" s="13"/>
      <c r="JV638" s="13"/>
      <c r="JW638" s="13"/>
      <c r="JX638" s="13"/>
      <c r="JY638" s="13"/>
      <c r="JZ638" s="13"/>
      <c r="KA638" s="13"/>
      <c r="KB638" s="13"/>
      <c r="KC638" s="13"/>
      <c r="KD638" s="13"/>
      <c r="KE638" s="13"/>
      <c r="KF638" s="13"/>
      <c r="KG638" s="13"/>
      <c r="KH638" s="13"/>
      <c r="KI638" s="13"/>
      <c r="KJ638" s="13"/>
      <c r="KK638" s="13"/>
      <c r="KL638" s="13"/>
      <c r="KM638" s="13"/>
      <c r="KN638" s="13"/>
      <c r="KO638" s="13"/>
      <c r="KP638" s="13"/>
      <c r="KQ638" s="13"/>
      <c r="KR638" s="13"/>
      <c r="KS638" s="13"/>
      <c r="KT638" s="13"/>
      <c r="KU638" s="13"/>
      <c r="KV638" s="13"/>
      <c r="KW638" s="13"/>
      <c r="KX638" s="13"/>
      <c r="KY638" s="13"/>
      <c r="KZ638" s="13"/>
      <c r="LA638" s="13"/>
      <c r="LB638" s="13"/>
      <c r="LC638" s="13"/>
      <c r="LD638" s="13"/>
      <c r="LE638" s="13"/>
      <c r="LF638" s="13"/>
      <c r="LG638" s="13"/>
      <c r="LH638" s="13"/>
      <c r="LI638" s="13"/>
      <c r="LJ638" s="13"/>
      <c r="LK638" s="13"/>
      <c r="LL638" s="13"/>
      <c r="LM638" s="13"/>
      <c r="LN638" s="13"/>
      <c r="LO638" s="13"/>
      <c r="LP638" s="13"/>
      <c r="LQ638" s="13"/>
      <c r="LR638" s="13"/>
      <c r="LS638" s="13"/>
      <c r="LT638" s="13"/>
      <c r="LU638" s="13"/>
      <c r="LV638" s="13"/>
      <c r="LW638" s="13"/>
      <c r="LX638" s="13"/>
      <c r="LY638" s="13"/>
      <c r="LZ638" s="13"/>
      <c r="MA638" s="13"/>
      <c r="MB638" s="13"/>
      <c r="MC638" s="13"/>
      <c r="MD638" s="13"/>
      <c r="ME638" s="13"/>
      <c r="MF638" s="13"/>
      <c r="MG638" s="13"/>
      <c r="MH638" s="13"/>
      <c r="MI638" s="13"/>
      <c r="MJ638" s="13"/>
      <c r="MK638" s="13"/>
      <c r="ML638" s="13"/>
      <c r="MM638" s="13"/>
      <c r="MN638" s="13"/>
      <c r="MO638" s="13"/>
      <c r="MP638" s="13"/>
      <c r="MQ638" s="13"/>
      <c r="MR638" s="13"/>
      <c r="MS638" s="13"/>
      <c r="MT638" s="13"/>
      <c r="MU638" s="13"/>
      <c r="MV638" s="13"/>
      <c r="MW638" s="13"/>
      <c r="MX638" s="13"/>
      <c r="MY638" s="13"/>
      <c r="MZ638" s="13"/>
      <c r="NA638" s="13"/>
      <c r="NB638" s="13"/>
      <c r="NC638" s="13"/>
      <c r="ND638" s="13"/>
      <c r="NE638" s="13"/>
      <c r="NF638" s="13"/>
      <c r="NG638" s="13"/>
      <c r="NH638" s="13"/>
      <c r="NI638" s="13"/>
      <c r="NJ638" s="13"/>
      <c r="NK638" s="13"/>
      <c r="NL638" s="13"/>
      <c r="NM638" s="13"/>
      <c r="NN638" s="13"/>
      <c r="NO638" s="13"/>
      <c r="NP638" s="13"/>
      <c r="NQ638" s="13"/>
      <c r="NR638" s="13"/>
      <c r="NS638" s="13"/>
      <c r="NT638" s="13"/>
      <c r="NU638" s="13"/>
      <c r="NV638" s="13"/>
      <c r="NW638" s="13"/>
      <c r="NX638" s="13"/>
      <c r="NY638" s="13"/>
      <c r="NZ638" s="13"/>
      <c r="OA638" s="13"/>
      <c r="OB638" s="13"/>
      <c r="OC638" s="13"/>
      <c r="OD638" s="13"/>
      <c r="OE638" s="13"/>
      <c r="OF638" s="13"/>
      <c r="OG638" s="13"/>
      <c r="OH638" s="13"/>
      <c r="OI638" s="13"/>
      <c r="OJ638" s="13"/>
      <c r="OK638" s="13"/>
      <c r="OL638" s="13"/>
      <c r="OM638" s="13"/>
      <c r="ON638" s="13"/>
      <c r="OO638" s="13"/>
      <c r="OP638" s="13"/>
      <c r="OQ638" s="13"/>
      <c r="OR638" s="13"/>
      <c r="OS638" s="13"/>
      <c r="OT638" s="13"/>
      <c r="OU638" s="13"/>
      <c r="OV638" s="13"/>
      <c r="OW638" s="13"/>
      <c r="OX638" s="13"/>
      <c r="OY638" s="13"/>
      <c r="OZ638" s="13"/>
      <c r="PA638" s="13"/>
      <c r="PB638" s="13"/>
      <c r="PC638" s="13"/>
      <c r="PD638" s="13"/>
      <c r="PE638" s="13"/>
      <c r="PF638" s="13"/>
      <c r="PG638" s="13"/>
      <c r="PH638" s="13"/>
      <c r="PI638" s="13"/>
      <c r="PJ638" s="13"/>
      <c r="PK638" s="13"/>
      <c r="PL638" s="13"/>
      <c r="PM638" s="13"/>
      <c r="PN638" s="13"/>
      <c r="PO638" s="13"/>
      <c r="PP638" s="13"/>
      <c r="PQ638" s="13"/>
      <c r="PR638" s="13"/>
      <c r="PS638" s="13"/>
      <c r="PT638" s="13"/>
      <c r="PU638" s="13"/>
      <c r="PV638" s="13"/>
      <c r="PW638" s="13"/>
      <c r="PX638" s="13"/>
      <c r="PY638" s="13"/>
      <c r="PZ638" s="13"/>
      <c r="QA638" s="13"/>
      <c r="QB638" s="13"/>
      <c r="QC638" s="13"/>
      <c r="QD638" s="13"/>
      <c r="QE638" s="13"/>
      <c r="QF638" s="13"/>
      <c r="QG638" s="13"/>
      <c r="QH638" s="13"/>
      <c r="QI638" s="13"/>
      <c r="QJ638" s="13"/>
      <c r="QK638" s="13"/>
      <c r="QL638" s="13"/>
      <c r="QM638" s="13"/>
      <c r="QN638" s="13"/>
      <c r="QO638" s="13"/>
      <c r="QP638" s="13"/>
      <c r="QQ638" s="13"/>
      <c r="QR638" s="13"/>
      <c r="QS638" s="13"/>
      <c r="QT638" s="13"/>
      <c r="QU638" s="13"/>
      <c r="QV638" s="13"/>
      <c r="QW638" s="13"/>
      <c r="QX638" s="13"/>
      <c r="QY638" s="13"/>
      <c r="QZ638" s="13"/>
      <c r="RA638" s="13"/>
      <c r="RB638" s="13"/>
      <c r="RC638" s="13"/>
      <c r="RD638" s="13"/>
      <c r="RE638" s="13"/>
      <c r="RF638" s="13"/>
      <c r="RG638" s="13"/>
      <c r="RH638" s="13"/>
      <c r="RI638" s="13"/>
      <c r="RJ638" s="13"/>
      <c r="RK638" s="13"/>
    </row>
    <row r="639" s="7" customFormat="1" ht="13.75" spans="1:479">
      <c r="A639" s="239" t="s">
        <v>12519</v>
      </c>
      <c r="B639" s="88" t="s">
        <v>3541</v>
      </c>
      <c r="C639" s="106" t="s">
        <v>10646</v>
      </c>
      <c r="D639" s="89" t="s">
        <v>494</v>
      </c>
      <c r="E639" s="135">
        <v>4</v>
      </c>
      <c r="F639" s="135">
        <v>205</v>
      </c>
      <c r="G639" s="90">
        <f t="shared" si="10"/>
        <v>820</v>
      </c>
      <c r="H639" s="91"/>
      <c r="I639" s="92"/>
      <c r="J639" s="92">
        <v>53</v>
      </c>
      <c r="K639" s="92">
        <v>64</v>
      </c>
      <c r="L639" s="92">
        <v>84</v>
      </c>
      <c r="M639" s="93"/>
      <c r="N639" s="91"/>
      <c r="O639" s="92"/>
      <c r="P639" s="92"/>
      <c r="Q639" s="92"/>
      <c r="R639" s="93"/>
      <c r="S639" s="94"/>
      <c r="T639" s="95"/>
      <c r="U639" s="96"/>
      <c r="V639" s="95"/>
      <c r="W639" s="95"/>
      <c r="X639" s="97"/>
      <c r="Y639" s="94"/>
      <c r="Z639" s="96"/>
      <c r="AA639" s="96"/>
      <c r="AB639" s="95"/>
      <c r="AC639" s="95"/>
      <c r="AD639" s="97"/>
      <c r="AE639" s="91"/>
      <c r="AF639" s="113"/>
      <c r="AG639" s="113"/>
      <c r="AH639" s="92"/>
      <c r="AI639" s="92"/>
      <c r="AJ639" s="92"/>
      <c r="AK639" s="92"/>
      <c r="AL639" s="91"/>
      <c r="AM639" s="113"/>
      <c r="AN639" s="113">
        <v>53</v>
      </c>
      <c r="AO639" s="92">
        <v>64</v>
      </c>
      <c r="AP639" s="92">
        <v>84</v>
      </c>
      <c r="AQ639" s="93"/>
      <c r="AR639" s="94"/>
      <c r="AS639" s="96"/>
      <c r="AT639" s="96"/>
      <c r="AU639" s="96"/>
      <c r="AV639" s="95"/>
      <c r="AW639" s="95"/>
      <c r="AX639" s="97"/>
      <c r="AY639" s="97"/>
      <c r="AZ639" s="97"/>
      <c r="BA639" s="97"/>
      <c r="BB639" s="97"/>
      <c r="BC639" s="99" t="s">
        <v>12350</v>
      </c>
      <c r="BD639" s="99" t="s">
        <v>12275</v>
      </c>
      <c r="BE639" s="99" t="s">
        <v>12300</v>
      </c>
      <c r="BF639" s="100"/>
      <c r="BG639" s="103"/>
      <c r="BH639" s="103"/>
      <c r="BI639" s="103"/>
      <c r="BJ639" s="99">
        <v>2</v>
      </c>
      <c r="BK639" s="112" t="s">
        <v>1511</v>
      </c>
      <c r="BL639" s="102"/>
      <c r="BM639" s="99"/>
      <c r="BN639" s="99"/>
      <c r="BO639" s="13" t="s">
        <v>12518</v>
      </c>
      <c r="BP639" s="13"/>
      <c r="BQ639" s="13"/>
      <c r="BR639" s="13"/>
      <c r="BS639" s="13"/>
      <c r="BT639" s="99"/>
      <c r="BU639" s="99"/>
      <c r="BV639" s="99"/>
      <c r="BW639" s="99"/>
      <c r="BX639" s="99"/>
      <c r="BY639" s="13"/>
      <c r="BZ639" s="13"/>
      <c r="CA639" s="13"/>
      <c r="CB639" s="13" t="s">
        <v>1511</v>
      </c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3"/>
      <c r="FD639" s="13"/>
      <c r="FE639" s="13"/>
      <c r="FF639" s="13"/>
      <c r="FG639" s="13"/>
      <c r="FH639" s="13"/>
      <c r="FI639" s="13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  <c r="FT639" s="13"/>
      <c r="FU639" s="13"/>
      <c r="FV639" s="13"/>
      <c r="FW639" s="13"/>
      <c r="FX639" s="13"/>
      <c r="FY639" s="13"/>
      <c r="FZ639" s="13"/>
      <c r="GA639" s="13"/>
      <c r="GB639" s="13"/>
      <c r="GC639" s="13"/>
      <c r="GD639" s="13"/>
      <c r="GE639" s="13"/>
      <c r="GF639" s="13"/>
      <c r="GG639" s="13"/>
      <c r="GH639" s="13"/>
      <c r="GI639" s="13"/>
      <c r="GJ639" s="13"/>
      <c r="GK639" s="13"/>
      <c r="GL639" s="13"/>
      <c r="GM639" s="13"/>
      <c r="GN639" s="13"/>
      <c r="GO639" s="13"/>
      <c r="GP639" s="13"/>
      <c r="GQ639" s="13"/>
      <c r="GR639" s="13"/>
      <c r="GS639" s="13"/>
      <c r="GT639" s="13"/>
      <c r="GU639" s="13"/>
      <c r="GV639" s="13"/>
      <c r="GW639" s="13"/>
      <c r="GX639" s="13"/>
      <c r="GY639" s="13"/>
      <c r="GZ639" s="13"/>
      <c r="HA639" s="13"/>
      <c r="HB639" s="13"/>
      <c r="HC639" s="13"/>
      <c r="HD639" s="13"/>
      <c r="HE639" s="13"/>
      <c r="HF639" s="13"/>
      <c r="HG639" s="13"/>
      <c r="HH639" s="13"/>
      <c r="HI639" s="13"/>
      <c r="HJ639" s="13"/>
      <c r="HK639" s="13"/>
      <c r="HL639" s="13"/>
      <c r="HM639" s="13"/>
      <c r="HN639" s="13"/>
      <c r="HO639" s="13"/>
      <c r="HP639" s="13"/>
      <c r="HQ639" s="13"/>
      <c r="HR639" s="13"/>
      <c r="HS639" s="13"/>
      <c r="HT639" s="13"/>
      <c r="HU639" s="13"/>
      <c r="HV639" s="13"/>
      <c r="HW639" s="13"/>
      <c r="HX639" s="13"/>
      <c r="HY639" s="13"/>
      <c r="HZ639" s="13"/>
      <c r="IA639" s="13"/>
      <c r="IB639" s="13"/>
      <c r="IC639" s="13"/>
      <c r="ID639" s="13"/>
      <c r="IE639" s="13"/>
      <c r="IF639" s="13"/>
      <c r="IG639" s="13"/>
      <c r="IH639" s="13"/>
      <c r="II639" s="13"/>
      <c r="IJ639" s="13"/>
      <c r="IK639" s="13"/>
      <c r="IL639" s="13"/>
      <c r="IM639" s="13"/>
      <c r="IN639" s="13"/>
      <c r="IO639" s="13"/>
      <c r="IP639" s="13"/>
      <c r="IQ639" s="13"/>
      <c r="IR639" s="13"/>
      <c r="IS639" s="13"/>
      <c r="IT639" s="13"/>
      <c r="IU639" s="13"/>
      <c r="IV639" s="13"/>
      <c r="IW639" s="13"/>
      <c r="IX639" s="13"/>
      <c r="IY639" s="13"/>
      <c r="IZ639" s="13"/>
      <c r="JA639" s="13"/>
      <c r="JB639" s="13"/>
      <c r="JC639" s="13"/>
      <c r="JD639" s="13"/>
      <c r="JE639" s="13"/>
      <c r="JF639" s="13"/>
      <c r="JG639" s="13"/>
      <c r="JH639" s="13"/>
      <c r="JI639" s="13"/>
      <c r="JJ639" s="13"/>
      <c r="JK639" s="13"/>
      <c r="JL639" s="13"/>
      <c r="JM639" s="13"/>
      <c r="JN639" s="13"/>
      <c r="JO639" s="13"/>
      <c r="JP639" s="13"/>
      <c r="JQ639" s="13"/>
      <c r="JR639" s="13"/>
      <c r="JS639" s="13"/>
      <c r="JT639" s="13"/>
      <c r="JU639" s="13"/>
      <c r="JV639" s="13"/>
      <c r="JW639" s="13"/>
      <c r="JX639" s="13"/>
      <c r="JY639" s="13"/>
      <c r="JZ639" s="13"/>
      <c r="KA639" s="13"/>
      <c r="KB639" s="13"/>
      <c r="KC639" s="13"/>
      <c r="KD639" s="13"/>
      <c r="KE639" s="13"/>
      <c r="KF639" s="13"/>
      <c r="KG639" s="13"/>
      <c r="KH639" s="13"/>
      <c r="KI639" s="13"/>
      <c r="KJ639" s="13"/>
      <c r="KK639" s="13"/>
      <c r="KL639" s="13"/>
      <c r="KM639" s="13"/>
      <c r="KN639" s="13"/>
      <c r="KO639" s="13"/>
      <c r="KP639" s="13"/>
      <c r="KQ639" s="13"/>
      <c r="KR639" s="13"/>
      <c r="KS639" s="13"/>
      <c r="KT639" s="13"/>
      <c r="KU639" s="13"/>
      <c r="KV639" s="13"/>
      <c r="KW639" s="13"/>
      <c r="KX639" s="13"/>
      <c r="KY639" s="13"/>
      <c r="KZ639" s="13"/>
      <c r="LA639" s="13"/>
      <c r="LB639" s="13"/>
      <c r="LC639" s="13"/>
      <c r="LD639" s="13"/>
      <c r="LE639" s="13"/>
      <c r="LF639" s="13"/>
      <c r="LG639" s="13"/>
      <c r="LH639" s="13"/>
      <c r="LI639" s="13"/>
      <c r="LJ639" s="13"/>
      <c r="LK639" s="13"/>
      <c r="LL639" s="13"/>
      <c r="LM639" s="13"/>
      <c r="LN639" s="13"/>
      <c r="LO639" s="13"/>
      <c r="LP639" s="13"/>
      <c r="LQ639" s="13"/>
      <c r="LR639" s="13"/>
      <c r="LS639" s="13"/>
      <c r="LT639" s="13"/>
      <c r="LU639" s="13"/>
      <c r="LV639" s="13"/>
      <c r="LW639" s="13"/>
      <c r="LX639" s="13"/>
      <c r="LY639" s="13"/>
      <c r="LZ639" s="13"/>
      <c r="MA639" s="13"/>
      <c r="MB639" s="13"/>
      <c r="MC639" s="13"/>
      <c r="MD639" s="13"/>
      <c r="ME639" s="13"/>
      <c r="MF639" s="13"/>
      <c r="MG639" s="13"/>
      <c r="MH639" s="13"/>
      <c r="MI639" s="13"/>
      <c r="MJ639" s="13"/>
      <c r="MK639" s="13"/>
      <c r="ML639" s="13"/>
      <c r="MM639" s="13"/>
      <c r="MN639" s="13"/>
      <c r="MO639" s="13"/>
      <c r="MP639" s="13"/>
      <c r="MQ639" s="13"/>
      <c r="MR639" s="13"/>
      <c r="MS639" s="13"/>
      <c r="MT639" s="13"/>
      <c r="MU639" s="13"/>
      <c r="MV639" s="13"/>
      <c r="MW639" s="13"/>
      <c r="MX639" s="13"/>
      <c r="MY639" s="13"/>
      <c r="MZ639" s="13"/>
      <c r="NA639" s="13"/>
      <c r="NB639" s="13"/>
      <c r="NC639" s="13"/>
      <c r="ND639" s="13"/>
      <c r="NE639" s="13"/>
      <c r="NF639" s="13"/>
      <c r="NG639" s="13"/>
      <c r="NH639" s="13"/>
      <c r="NI639" s="13"/>
      <c r="NJ639" s="13"/>
      <c r="NK639" s="13"/>
      <c r="NL639" s="13"/>
      <c r="NM639" s="13"/>
      <c r="NN639" s="13"/>
      <c r="NO639" s="13"/>
      <c r="NP639" s="13"/>
      <c r="NQ639" s="13"/>
      <c r="NR639" s="13"/>
      <c r="NS639" s="13"/>
      <c r="NT639" s="13"/>
      <c r="NU639" s="13"/>
      <c r="NV639" s="13"/>
      <c r="NW639" s="13"/>
      <c r="NX639" s="13"/>
      <c r="NY639" s="13"/>
      <c r="NZ639" s="13"/>
      <c r="OA639" s="13"/>
      <c r="OB639" s="13"/>
      <c r="OC639" s="13"/>
      <c r="OD639" s="13"/>
      <c r="OE639" s="13"/>
      <c r="OF639" s="13"/>
      <c r="OG639" s="13"/>
      <c r="OH639" s="13"/>
      <c r="OI639" s="13"/>
      <c r="OJ639" s="13"/>
      <c r="OK639" s="13"/>
      <c r="OL639" s="13"/>
      <c r="OM639" s="13"/>
      <c r="ON639" s="13"/>
      <c r="OO639" s="13"/>
      <c r="OP639" s="13"/>
      <c r="OQ639" s="13"/>
      <c r="OR639" s="13"/>
      <c r="OS639" s="13"/>
      <c r="OT639" s="13"/>
      <c r="OU639" s="13"/>
      <c r="OV639" s="13"/>
      <c r="OW639" s="13"/>
      <c r="OX639" s="13"/>
      <c r="OY639" s="13"/>
      <c r="OZ639" s="13"/>
      <c r="PA639" s="13"/>
      <c r="PB639" s="13"/>
      <c r="PC639" s="13"/>
      <c r="PD639" s="13"/>
      <c r="PE639" s="13"/>
      <c r="PF639" s="13"/>
      <c r="PG639" s="13"/>
      <c r="PH639" s="13"/>
      <c r="PI639" s="13"/>
      <c r="PJ639" s="13"/>
      <c r="PK639" s="13"/>
      <c r="PL639" s="13"/>
      <c r="PM639" s="13"/>
      <c r="PN639" s="13"/>
      <c r="PO639" s="13"/>
      <c r="PP639" s="13"/>
      <c r="PQ639" s="13"/>
      <c r="PR639" s="13"/>
      <c r="PS639" s="13"/>
      <c r="PT639" s="13"/>
      <c r="PU639" s="13"/>
      <c r="PV639" s="13"/>
      <c r="PW639" s="13"/>
      <c r="PX639" s="13"/>
      <c r="PY639" s="13"/>
      <c r="PZ639" s="13"/>
      <c r="QA639" s="13"/>
      <c r="QB639" s="13"/>
      <c r="QC639" s="13"/>
      <c r="QD639" s="13"/>
      <c r="QE639" s="13"/>
      <c r="QF639" s="13"/>
      <c r="QG639" s="13"/>
      <c r="QH639" s="13"/>
      <c r="QI639" s="13"/>
      <c r="QJ639" s="13"/>
      <c r="QK639" s="13"/>
      <c r="QL639" s="13"/>
      <c r="QM639" s="13"/>
      <c r="QN639" s="13"/>
      <c r="QO639" s="13"/>
      <c r="QP639" s="13"/>
      <c r="QQ639" s="13"/>
      <c r="QR639" s="13"/>
      <c r="QS639" s="13"/>
      <c r="QT639" s="13"/>
      <c r="QU639" s="13"/>
      <c r="QV639" s="13"/>
      <c r="QW639" s="13"/>
      <c r="QX639" s="13"/>
      <c r="QY639" s="13"/>
      <c r="QZ639" s="13"/>
      <c r="RA639" s="13"/>
      <c r="RB639" s="13"/>
      <c r="RC639" s="13"/>
      <c r="RD639" s="13"/>
      <c r="RE639" s="13"/>
      <c r="RF639" s="13"/>
      <c r="RG639" s="13"/>
      <c r="RH639" s="13"/>
      <c r="RI639" s="13"/>
      <c r="RJ639" s="13"/>
      <c r="RK639" s="13"/>
    </row>
    <row r="640" s="7" customFormat="1" ht="13.75" spans="1:479">
      <c r="A640" s="239" t="s">
        <v>12519</v>
      </c>
      <c r="B640" s="88" t="s">
        <v>3541</v>
      </c>
      <c r="C640" s="106" t="s">
        <v>9337</v>
      </c>
      <c r="D640" s="89" t="s">
        <v>12266</v>
      </c>
      <c r="E640" s="135">
        <v>4</v>
      </c>
      <c r="F640" s="135">
        <v>314</v>
      </c>
      <c r="G640" s="90">
        <f t="shared" si="10"/>
        <v>1256</v>
      </c>
      <c r="H640" s="91"/>
      <c r="I640" s="92"/>
      <c r="J640" s="92">
        <v>93</v>
      </c>
      <c r="K640" s="92">
        <v>95</v>
      </c>
      <c r="L640" s="92">
        <v>57</v>
      </c>
      <c r="M640" s="93"/>
      <c r="N640" s="91"/>
      <c r="O640" s="92"/>
      <c r="P640" s="92"/>
      <c r="Q640" s="92"/>
      <c r="R640" s="93"/>
      <c r="S640" s="94"/>
      <c r="T640" s="95"/>
      <c r="U640" s="96"/>
      <c r="V640" s="95"/>
      <c r="W640" s="95"/>
      <c r="X640" s="97"/>
      <c r="Y640" s="94"/>
      <c r="Z640" s="96"/>
      <c r="AA640" s="96"/>
      <c r="AB640" s="95"/>
      <c r="AC640" s="95"/>
      <c r="AD640" s="97"/>
      <c r="AE640" s="91"/>
      <c r="AF640" s="113"/>
      <c r="AG640" s="113"/>
      <c r="AH640" s="92"/>
      <c r="AI640" s="92"/>
      <c r="AJ640" s="92"/>
      <c r="AK640" s="92"/>
      <c r="AL640" s="91"/>
      <c r="AM640" s="113"/>
      <c r="AN640" s="113">
        <v>93</v>
      </c>
      <c r="AO640" s="92">
        <v>95</v>
      </c>
      <c r="AP640" s="92">
        <v>57</v>
      </c>
      <c r="AQ640" s="93"/>
      <c r="AR640" s="94"/>
      <c r="AS640" s="96"/>
      <c r="AT640" s="96"/>
      <c r="AU640" s="96"/>
      <c r="AV640" s="95"/>
      <c r="AW640" s="95"/>
      <c r="AX640" s="97"/>
      <c r="AY640" s="97"/>
      <c r="AZ640" s="97"/>
      <c r="BA640" s="97"/>
      <c r="BB640" s="97"/>
      <c r="BC640" s="99" t="s">
        <v>12349</v>
      </c>
      <c r="BD640" s="99" t="s">
        <v>12271</v>
      </c>
      <c r="BE640" s="99" t="s">
        <v>12297</v>
      </c>
      <c r="BF640" s="100"/>
      <c r="BG640" s="103"/>
      <c r="BH640" s="103"/>
      <c r="BI640" s="103"/>
      <c r="BJ640" s="99"/>
      <c r="BK640" s="112" t="s">
        <v>1511</v>
      </c>
      <c r="BL640" s="102"/>
      <c r="BM640" s="99"/>
      <c r="BN640" s="99"/>
      <c r="BO640" s="13"/>
      <c r="BP640" s="13"/>
      <c r="BQ640" s="13"/>
      <c r="BR640" s="13"/>
      <c r="BS640" s="13"/>
      <c r="BT640" s="99"/>
      <c r="BU640" s="99"/>
      <c r="BV640" s="99"/>
      <c r="BW640" s="99"/>
      <c r="BX640" s="99"/>
      <c r="BY640" s="13"/>
      <c r="BZ640" s="13"/>
      <c r="CA640" s="13"/>
      <c r="CB640" s="13" t="s">
        <v>1511</v>
      </c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  <c r="EJ640" s="13"/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3"/>
      <c r="FD640" s="13"/>
      <c r="FE640" s="13"/>
      <c r="FF640" s="13"/>
      <c r="FG640" s="13"/>
      <c r="FH640" s="13"/>
      <c r="FI640" s="13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  <c r="FT640" s="13"/>
      <c r="FU640" s="13"/>
      <c r="FV640" s="13"/>
      <c r="FW640" s="13"/>
      <c r="FX640" s="13"/>
      <c r="FY640" s="13"/>
      <c r="FZ640" s="13"/>
      <c r="GA640" s="13"/>
      <c r="GB640" s="13"/>
      <c r="GC640" s="13"/>
      <c r="GD640" s="13"/>
      <c r="GE640" s="13"/>
      <c r="GF640" s="13"/>
      <c r="GG640" s="13"/>
      <c r="GH640" s="13"/>
      <c r="GI640" s="13"/>
      <c r="GJ640" s="13"/>
      <c r="GK640" s="13"/>
      <c r="GL640" s="13"/>
      <c r="GM640" s="13"/>
      <c r="GN640" s="13"/>
      <c r="GO640" s="13"/>
      <c r="GP640" s="13"/>
      <c r="GQ640" s="13"/>
      <c r="GR640" s="13"/>
      <c r="GS640" s="13"/>
      <c r="GT640" s="13"/>
      <c r="GU640" s="13"/>
      <c r="GV640" s="13"/>
      <c r="GW640" s="13"/>
      <c r="GX640" s="13"/>
      <c r="GY640" s="13"/>
      <c r="GZ640" s="13"/>
      <c r="HA640" s="13"/>
      <c r="HB640" s="13"/>
      <c r="HC640" s="13"/>
      <c r="HD640" s="13"/>
      <c r="HE640" s="13"/>
      <c r="HF640" s="13"/>
      <c r="HG640" s="13"/>
      <c r="HH640" s="13"/>
      <c r="HI640" s="13"/>
      <c r="HJ640" s="13"/>
      <c r="HK640" s="13"/>
      <c r="HL640" s="13"/>
      <c r="HM640" s="13"/>
      <c r="HN640" s="13"/>
      <c r="HO640" s="13"/>
      <c r="HP640" s="13"/>
      <c r="HQ640" s="13"/>
      <c r="HR640" s="13"/>
      <c r="HS640" s="13"/>
      <c r="HT640" s="13"/>
      <c r="HU640" s="13"/>
      <c r="HV640" s="13"/>
      <c r="HW640" s="13"/>
      <c r="HX640" s="13"/>
      <c r="HY640" s="13"/>
      <c r="HZ640" s="13"/>
      <c r="IA640" s="13"/>
      <c r="IB640" s="13"/>
      <c r="IC640" s="13"/>
      <c r="ID640" s="13"/>
      <c r="IE640" s="13"/>
      <c r="IF640" s="13"/>
      <c r="IG640" s="13"/>
      <c r="IH640" s="13"/>
      <c r="II640" s="13"/>
      <c r="IJ640" s="13"/>
      <c r="IK640" s="13"/>
      <c r="IL640" s="13"/>
      <c r="IM640" s="13"/>
      <c r="IN640" s="13"/>
      <c r="IO640" s="13"/>
      <c r="IP640" s="13"/>
      <c r="IQ640" s="13"/>
      <c r="IR640" s="13"/>
      <c r="IS640" s="13"/>
      <c r="IT640" s="13"/>
      <c r="IU640" s="13"/>
      <c r="IV640" s="13"/>
      <c r="IW640" s="13"/>
      <c r="IX640" s="13"/>
      <c r="IY640" s="13"/>
      <c r="IZ640" s="13"/>
      <c r="JA640" s="13"/>
      <c r="JB640" s="13"/>
      <c r="JC640" s="13"/>
      <c r="JD640" s="13"/>
      <c r="JE640" s="13"/>
      <c r="JF640" s="13"/>
      <c r="JG640" s="13"/>
      <c r="JH640" s="13"/>
      <c r="JI640" s="13"/>
      <c r="JJ640" s="13"/>
      <c r="JK640" s="13"/>
      <c r="JL640" s="13"/>
      <c r="JM640" s="13"/>
      <c r="JN640" s="13"/>
      <c r="JO640" s="13"/>
      <c r="JP640" s="13"/>
      <c r="JQ640" s="13"/>
      <c r="JR640" s="13"/>
      <c r="JS640" s="13"/>
      <c r="JT640" s="13"/>
      <c r="JU640" s="13"/>
      <c r="JV640" s="13"/>
      <c r="JW640" s="13"/>
      <c r="JX640" s="13"/>
      <c r="JY640" s="13"/>
      <c r="JZ640" s="13"/>
      <c r="KA640" s="13"/>
      <c r="KB640" s="13"/>
      <c r="KC640" s="13"/>
      <c r="KD640" s="13"/>
      <c r="KE640" s="13"/>
      <c r="KF640" s="13"/>
      <c r="KG640" s="13"/>
      <c r="KH640" s="13"/>
      <c r="KI640" s="13"/>
      <c r="KJ640" s="13"/>
      <c r="KK640" s="13"/>
      <c r="KL640" s="13"/>
      <c r="KM640" s="13"/>
      <c r="KN640" s="13"/>
      <c r="KO640" s="13"/>
      <c r="KP640" s="13"/>
      <c r="KQ640" s="13"/>
      <c r="KR640" s="13"/>
      <c r="KS640" s="13"/>
      <c r="KT640" s="13"/>
      <c r="KU640" s="13"/>
      <c r="KV640" s="13"/>
      <c r="KW640" s="13"/>
      <c r="KX640" s="13"/>
      <c r="KY640" s="13"/>
      <c r="KZ640" s="13"/>
      <c r="LA640" s="13"/>
      <c r="LB640" s="13"/>
      <c r="LC640" s="13"/>
      <c r="LD640" s="13"/>
      <c r="LE640" s="13"/>
      <c r="LF640" s="13"/>
      <c r="LG640" s="13"/>
      <c r="LH640" s="13"/>
      <c r="LI640" s="13"/>
      <c r="LJ640" s="13"/>
      <c r="LK640" s="13"/>
      <c r="LL640" s="13"/>
      <c r="LM640" s="13"/>
      <c r="LN640" s="13"/>
      <c r="LO640" s="13"/>
      <c r="LP640" s="13"/>
      <c r="LQ640" s="13"/>
      <c r="LR640" s="13"/>
      <c r="LS640" s="13"/>
      <c r="LT640" s="13"/>
      <c r="LU640" s="13"/>
      <c r="LV640" s="13"/>
      <c r="LW640" s="13"/>
      <c r="LX640" s="13"/>
      <c r="LY640" s="13"/>
      <c r="LZ640" s="13"/>
      <c r="MA640" s="13"/>
      <c r="MB640" s="13"/>
      <c r="MC640" s="13"/>
      <c r="MD640" s="13"/>
      <c r="ME640" s="13"/>
      <c r="MF640" s="13"/>
      <c r="MG640" s="13"/>
      <c r="MH640" s="13"/>
      <c r="MI640" s="13"/>
      <c r="MJ640" s="13"/>
      <c r="MK640" s="13"/>
      <c r="ML640" s="13"/>
      <c r="MM640" s="13"/>
      <c r="MN640" s="13"/>
      <c r="MO640" s="13"/>
      <c r="MP640" s="13"/>
      <c r="MQ640" s="13"/>
      <c r="MR640" s="13"/>
      <c r="MS640" s="13"/>
      <c r="MT640" s="13"/>
      <c r="MU640" s="13"/>
      <c r="MV640" s="13"/>
      <c r="MW640" s="13"/>
      <c r="MX640" s="13"/>
      <c r="MY640" s="13"/>
      <c r="MZ640" s="13"/>
      <c r="NA640" s="13"/>
      <c r="NB640" s="13"/>
      <c r="NC640" s="13"/>
      <c r="ND640" s="13"/>
      <c r="NE640" s="13"/>
      <c r="NF640" s="13"/>
      <c r="NG640" s="13"/>
      <c r="NH640" s="13"/>
      <c r="NI640" s="13"/>
      <c r="NJ640" s="13"/>
      <c r="NK640" s="13"/>
      <c r="NL640" s="13"/>
      <c r="NM640" s="13"/>
      <c r="NN640" s="13"/>
      <c r="NO640" s="13"/>
      <c r="NP640" s="13"/>
      <c r="NQ640" s="13"/>
      <c r="NR640" s="13"/>
      <c r="NS640" s="13"/>
      <c r="NT640" s="13"/>
      <c r="NU640" s="13"/>
      <c r="NV640" s="13"/>
      <c r="NW640" s="13"/>
      <c r="NX640" s="13"/>
      <c r="NY640" s="13"/>
      <c r="NZ640" s="13"/>
      <c r="OA640" s="13"/>
      <c r="OB640" s="13"/>
      <c r="OC640" s="13"/>
      <c r="OD640" s="13"/>
      <c r="OE640" s="13"/>
      <c r="OF640" s="13"/>
      <c r="OG640" s="13"/>
      <c r="OH640" s="13"/>
      <c r="OI640" s="13"/>
      <c r="OJ640" s="13"/>
      <c r="OK640" s="13"/>
      <c r="OL640" s="13"/>
      <c r="OM640" s="13"/>
      <c r="ON640" s="13"/>
      <c r="OO640" s="13"/>
      <c r="OP640" s="13"/>
      <c r="OQ640" s="13"/>
      <c r="OR640" s="13"/>
      <c r="OS640" s="13"/>
      <c r="OT640" s="13"/>
      <c r="OU640" s="13"/>
      <c r="OV640" s="13"/>
      <c r="OW640" s="13"/>
      <c r="OX640" s="13"/>
      <c r="OY640" s="13"/>
      <c r="OZ640" s="13"/>
      <c r="PA640" s="13"/>
      <c r="PB640" s="13"/>
      <c r="PC640" s="13"/>
      <c r="PD640" s="13"/>
      <c r="PE640" s="13"/>
      <c r="PF640" s="13"/>
      <c r="PG640" s="13"/>
      <c r="PH640" s="13"/>
      <c r="PI640" s="13"/>
      <c r="PJ640" s="13"/>
      <c r="PK640" s="13"/>
      <c r="PL640" s="13"/>
      <c r="PM640" s="13"/>
      <c r="PN640" s="13"/>
      <c r="PO640" s="13"/>
      <c r="PP640" s="13"/>
      <c r="PQ640" s="13"/>
      <c r="PR640" s="13"/>
      <c r="PS640" s="13"/>
      <c r="PT640" s="13"/>
      <c r="PU640" s="13"/>
      <c r="PV640" s="13"/>
      <c r="PW640" s="13"/>
      <c r="PX640" s="13"/>
      <c r="PY640" s="13"/>
      <c r="PZ640" s="13"/>
      <c r="QA640" s="13"/>
      <c r="QB640" s="13"/>
      <c r="QC640" s="13"/>
      <c r="QD640" s="13"/>
      <c r="QE640" s="13"/>
      <c r="QF640" s="13"/>
      <c r="QG640" s="13"/>
      <c r="QH640" s="13"/>
      <c r="QI640" s="13"/>
      <c r="QJ640" s="13"/>
      <c r="QK640" s="13"/>
      <c r="QL640" s="13"/>
      <c r="QM640" s="13"/>
      <c r="QN640" s="13"/>
      <c r="QO640" s="13"/>
      <c r="QP640" s="13"/>
      <c r="QQ640" s="13"/>
      <c r="QR640" s="13"/>
      <c r="QS640" s="13"/>
      <c r="QT640" s="13"/>
      <c r="QU640" s="13"/>
      <c r="QV640" s="13"/>
      <c r="QW640" s="13"/>
      <c r="QX640" s="13"/>
      <c r="QY640" s="13"/>
      <c r="QZ640" s="13"/>
      <c r="RA640" s="13"/>
      <c r="RB640" s="13"/>
      <c r="RC640" s="13"/>
      <c r="RD640" s="13"/>
      <c r="RE640" s="13"/>
      <c r="RF640" s="13"/>
      <c r="RG640" s="13"/>
      <c r="RH640" s="13"/>
      <c r="RI640" s="13"/>
      <c r="RJ640" s="13"/>
      <c r="RK640" s="13"/>
    </row>
    <row r="641" s="7" customFormat="1" ht="13.75" spans="1:479">
      <c r="A641" s="239" t="s">
        <v>12519</v>
      </c>
      <c r="B641" s="88" t="s">
        <v>3541</v>
      </c>
      <c r="C641" s="106" t="s">
        <v>9337</v>
      </c>
      <c r="D641" s="89" t="s">
        <v>494</v>
      </c>
      <c r="E641" s="135">
        <v>4</v>
      </c>
      <c r="F641" s="135">
        <v>205</v>
      </c>
      <c r="G641" s="90">
        <f t="shared" si="10"/>
        <v>820</v>
      </c>
      <c r="H641" s="91"/>
      <c r="I641" s="92"/>
      <c r="J641" s="92">
        <v>55</v>
      </c>
      <c r="K641" s="92">
        <v>72</v>
      </c>
      <c r="L641" s="92">
        <v>80</v>
      </c>
      <c r="M641" s="93"/>
      <c r="N641" s="91"/>
      <c r="O641" s="92"/>
      <c r="P641" s="92"/>
      <c r="Q641" s="92"/>
      <c r="R641" s="93"/>
      <c r="S641" s="94"/>
      <c r="T641" s="95"/>
      <c r="U641" s="96"/>
      <c r="V641" s="95"/>
      <c r="W641" s="95"/>
      <c r="X641" s="97"/>
      <c r="Y641" s="94"/>
      <c r="Z641" s="96"/>
      <c r="AA641" s="96"/>
      <c r="AB641" s="95"/>
      <c r="AC641" s="95"/>
      <c r="AD641" s="97"/>
      <c r="AE641" s="91"/>
      <c r="AF641" s="113"/>
      <c r="AG641" s="113"/>
      <c r="AH641" s="92"/>
      <c r="AI641" s="92"/>
      <c r="AJ641" s="92"/>
      <c r="AK641" s="92"/>
      <c r="AL641" s="91"/>
      <c r="AM641" s="113"/>
      <c r="AN641" s="113">
        <v>55</v>
      </c>
      <c r="AO641" s="92">
        <v>72</v>
      </c>
      <c r="AP641" s="92">
        <v>80</v>
      </c>
      <c r="AQ641" s="93"/>
      <c r="AR641" s="94"/>
      <c r="AS641" s="96"/>
      <c r="AT641" s="96"/>
      <c r="AU641" s="96"/>
      <c r="AV641" s="95"/>
      <c r="AW641" s="95"/>
      <c r="AX641" s="97"/>
      <c r="AY641" s="97"/>
      <c r="AZ641" s="97"/>
      <c r="BA641" s="97"/>
      <c r="BB641" s="97"/>
      <c r="BC641" s="99" t="s">
        <v>12350</v>
      </c>
      <c r="BD641" s="99" t="s">
        <v>12275</v>
      </c>
      <c r="BE641" s="99" t="s">
        <v>12300</v>
      </c>
      <c r="BF641" s="100"/>
      <c r="BG641" s="103"/>
      <c r="BH641" s="103"/>
      <c r="BI641" s="103"/>
      <c r="BJ641" s="99">
        <v>2</v>
      </c>
      <c r="BK641" s="112" t="s">
        <v>1511</v>
      </c>
      <c r="BL641" s="102"/>
      <c r="BM641" s="99" t="s">
        <v>20</v>
      </c>
      <c r="BN641" s="99"/>
      <c r="BO641" s="13" t="s">
        <v>12518</v>
      </c>
      <c r="BP641" s="13"/>
      <c r="BQ641" s="13"/>
      <c r="BR641" s="13"/>
      <c r="BS641" s="13"/>
      <c r="BT641" s="99"/>
      <c r="BU641" s="99"/>
      <c r="BV641" s="99"/>
      <c r="BW641" s="99"/>
      <c r="BX641" s="99"/>
      <c r="BY641" s="13"/>
      <c r="BZ641" s="13"/>
      <c r="CA641" s="13"/>
      <c r="CB641" s="13" t="s">
        <v>1511</v>
      </c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  <c r="EJ641" s="13"/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/>
      <c r="FQ641" s="13"/>
      <c r="FR641" s="13"/>
      <c r="FS641" s="13"/>
      <c r="FT641" s="13"/>
      <c r="FU641" s="13"/>
      <c r="FV641" s="13"/>
      <c r="FW641" s="13"/>
      <c r="FX641" s="13"/>
      <c r="FY641" s="13"/>
      <c r="FZ641" s="13"/>
      <c r="GA641" s="13"/>
      <c r="GB641" s="13"/>
      <c r="GC641" s="13"/>
      <c r="GD641" s="13"/>
      <c r="GE641" s="13"/>
      <c r="GF641" s="13"/>
      <c r="GG641" s="13"/>
      <c r="GH641" s="13"/>
      <c r="GI641" s="13"/>
      <c r="GJ641" s="13"/>
      <c r="GK641" s="13"/>
      <c r="GL641" s="13"/>
      <c r="GM641" s="13"/>
      <c r="GN641" s="13"/>
      <c r="GO641" s="13"/>
      <c r="GP641" s="13"/>
      <c r="GQ641" s="13"/>
      <c r="GR641" s="13"/>
      <c r="GS641" s="13"/>
      <c r="GT641" s="13"/>
      <c r="GU641" s="13"/>
      <c r="GV641" s="13"/>
      <c r="GW641" s="13"/>
      <c r="GX641" s="13"/>
      <c r="GY641" s="13"/>
      <c r="GZ641" s="13"/>
      <c r="HA641" s="13"/>
      <c r="HB641" s="13"/>
      <c r="HC641" s="13"/>
      <c r="HD641" s="13"/>
      <c r="HE641" s="13"/>
      <c r="HF641" s="13"/>
      <c r="HG641" s="13"/>
      <c r="HH641" s="13"/>
      <c r="HI641" s="13"/>
      <c r="HJ641" s="13"/>
      <c r="HK641" s="13"/>
      <c r="HL641" s="13"/>
      <c r="HM641" s="13"/>
      <c r="HN641" s="13"/>
      <c r="HO641" s="13"/>
      <c r="HP641" s="13"/>
      <c r="HQ641" s="13"/>
      <c r="HR641" s="13"/>
      <c r="HS641" s="13"/>
      <c r="HT641" s="13"/>
      <c r="HU641" s="13"/>
      <c r="HV641" s="13"/>
      <c r="HW641" s="13"/>
      <c r="HX641" s="13"/>
      <c r="HY641" s="13"/>
      <c r="HZ641" s="13"/>
      <c r="IA641" s="13"/>
      <c r="IB641" s="13"/>
      <c r="IC641" s="13"/>
      <c r="ID641" s="13"/>
      <c r="IE641" s="13"/>
      <c r="IF641" s="13"/>
      <c r="IG641" s="13"/>
      <c r="IH641" s="13"/>
      <c r="II641" s="13"/>
      <c r="IJ641" s="13"/>
      <c r="IK641" s="13"/>
      <c r="IL641" s="13"/>
      <c r="IM641" s="13"/>
      <c r="IN641" s="13"/>
      <c r="IO641" s="13"/>
      <c r="IP641" s="13"/>
      <c r="IQ641" s="13"/>
      <c r="IR641" s="13"/>
      <c r="IS641" s="13"/>
      <c r="IT641" s="13"/>
      <c r="IU641" s="13"/>
      <c r="IV641" s="13"/>
      <c r="IW641" s="13"/>
      <c r="IX641" s="13"/>
      <c r="IY641" s="13"/>
      <c r="IZ641" s="13"/>
      <c r="JA641" s="13"/>
      <c r="JB641" s="13"/>
      <c r="JC641" s="13"/>
      <c r="JD641" s="13"/>
      <c r="JE641" s="13"/>
      <c r="JF641" s="13"/>
      <c r="JG641" s="13"/>
      <c r="JH641" s="13"/>
      <c r="JI641" s="13"/>
      <c r="JJ641" s="13"/>
      <c r="JK641" s="13"/>
      <c r="JL641" s="13"/>
      <c r="JM641" s="13"/>
      <c r="JN641" s="13"/>
      <c r="JO641" s="13"/>
      <c r="JP641" s="13"/>
      <c r="JQ641" s="13"/>
      <c r="JR641" s="13"/>
      <c r="JS641" s="13"/>
      <c r="JT641" s="13"/>
      <c r="JU641" s="13"/>
      <c r="JV641" s="13"/>
      <c r="JW641" s="13"/>
      <c r="JX641" s="13"/>
      <c r="JY641" s="13"/>
      <c r="JZ641" s="13"/>
      <c r="KA641" s="13"/>
      <c r="KB641" s="13"/>
      <c r="KC641" s="13"/>
      <c r="KD641" s="13"/>
      <c r="KE641" s="13"/>
      <c r="KF641" s="13"/>
      <c r="KG641" s="13"/>
      <c r="KH641" s="13"/>
      <c r="KI641" s="13"/>
      <c r="KJ641" s="13"/>
      <c r="KK641" s="13"/>
      <c r="KL641" s="13"/>
      <c r="KM641" s="13"/>
      <c r="KN641" s="13"/>
      <c r="KO641" s="13"/>
      <c r="KP641" s="13"/>
      <c r="KQ641" s="13"/>
      <c r="KR641" s="13"/>
      <c r="KS641" s="13"/>
      <c r="KT641" s="13"/>
      <c r="KU641" s="13"/>
      <c r="KV641" s="13"/>
      <c r="KW641" s="13"/>
      <c r="KX641" s="13"/>
      <c r="KY641" s="13"/>
      <c r="KZ641" s="13"/>
      <c r="LA641" s="13"/>
      <c r="LB641" s="13"/>
      <c r="LC641" s="13"/>
      <c r="LD641" s="13"/>
      <c r="LE641" s="13"/>
      <c r="LF641" s="13"/>
      <c r="LG641" s="13"/>
      <c r="LH641" s="13"/>
      <c r="LI641" s="13"/>
      <c r="LJ641" s="13"/>
      <c r="LK641" s="13"/>
      <c r="LL641" s="13"/>
      <c r="LM641" s="13"/>
      <c r="LN641" s="13"/>
      <c r="LO641" s="13"/>
      <c r="LP641" s="13"/>
      <c r="LQ641" s="13"/>
      <c r="LR641" s="13"/>
      <c r="LS641" s="13"/>
      <c r="LT641" s="13"/>
      <c r="LU641" s="13"/>
      <c r="LV641" s="13"/>
      <c r="LW641" s="13"/>
      <c r="LX641" s="13"/>
      <c r="LY641" s="13"/>
      <c r="LZ641" s="13"/>
      <c r="MA641" s="13"/>
      <c r="MB641" s="13"/>
      <c r="MC641" s="13"/>
      <c r="MD641" s="13"/>
      <c r="ME641" s="13"/>
      <c r="MF641" s="13"/>
      <c r="MG641" s="13"/>
      <c r="MH641" s="13"/>
      <c r="MI641" s="13"/>
      <c r="MJ641" s="13"/>
      <c r="MK641" s="13"/>
      <c r="ML641" s="13"/>
      <c r="MM641" s="13"/>
      <c r="MN641" s="13"/>
      <c r="MO641" s="13"/>
      <c r="MP641" s="13"/>
      <c r="MQ641" s="13"/>
      <c r="MR641" s="13"/>
      <c r="MS641" s="13"/>
      <c r="MT641" s="13"/>
      <c r="MU641" s="13"/>
      <c r="MV641" s="13"/>
      <c r="MW641" s="13"/>
      <c r="MX641" s="13"/>
      <c r="MY641" s="13"/>
      <c r="MZ641" s="13"/>
      <c r="NA641" s="13"/>
      <c r="NB641" s="13"/>
      <c r="NC641" s="13"/>
      <c r="ND641" s="13"/>
      <c r="NE641" s="13"/>
      <c r="NF641" s="13"/>
      <c r="NG641" s="13"/>
      <c r="NH641" s="13"/>
      <c r="NI641" s="13"/>
      <c r="NJ641" s="13"/>
      <c r="NK641" s="13"/>
      <c r="NL641" s="13"/>
      <c r="NM641" s="13"/>
      <c r="NN641" s="13"/>
      <c r="NO641" s="13"/>
      <c r="NP641" s="13"/>
      <c r="NQ641" s="13"/>
      <c r="NR641" s="13"/>
      <c r="NS641" s="13"/>
      <c r="NT641" s="13"/>
      <c r="NU641" s="13"/>
      <c r="NV641" s="13"/>
      <c r="NW641" s="13"/>
      <c r="NX641" s="13"/>
      <c r="NY641" s="13"/>
      <c r="NZ641" s="13"/>
      <c r="OA641" s="13"/>
      <c r="OB641" s="13"/>
      <c r="OC641" s="13"/>
      <c r="OD641" s="13"/>
      <c r="OE641" s="13"/>
      <c r="OF641" s="13"/>
      <c r="OG641" s="13"/>
      <c r="OH641" s="13"/>
      <c r="OI641" s="13"/>
      <c r="OJ641" s="13"/>
      <c r="OK641" s="13"/>
      <c r="OL641" s="13"/>
      <c r="OM641" s="13"/>
      <c r="ON641" s="13"/>
      <c r="OO641" s="13"/>
      <c r="OP641" s="13"/>
      <c r="OQ641" s="13"/>
      <c r="OR641" s="13"/>
      <c r="OS641" s="13"/>
      <c r="OT641" s="13"/>
      <c r="OU641" s="13"/>
      <c r="OV641" s="13"/>
      <c r="OW641" s="13"/>
      <c r="OX641" s="13"/>
      <c r="OY641" s="13"/>
      <c r="OZ641" s="13"/>
      <c r="PA641" s="13"/>
      <c r="PB641" s="13"/>
      <c r="PC641" s="13"/>
      <c r="PD641" s="13"/>
      <c r="PE641" s="13"/>
      <c r="PF641" s="13"/>
      <c r="PG641" s="13"/>
      <c r="PH641" s="13"/>
      <c r="PI641" s="13"/>
      <c r="PJ641" s="13"/>
      <c r="PK641" s="13"/>
      <c r="PL641" s="13"/>
      <c r="PM641" s="13"/>
      <c r="PN641" s="13"/>
      <c r="PO641" s="13"/>
      <c r="PP641" s="13"/>
      <c r="PQ641" s="13"/>
      <c r="PR641" s="13"/>
      <c r="PS641" s="13"/>
      <c r="PT641" s="13"/>
      <c r="PU641" s="13"/>
      <c r="PV641" s="13"/>
      <c r="PW641" s="13"/>
      <c r="PX641" s="13"/>
      <c r="PY641" s="13"/>
      <c r="PZ641" s="13"/>
      <c r="QA641" s="13"/>
      <c r="QB641" s="13"/>
      <c r="QC641" s="13"/>
      <c r="QD641" s="13"/>
      <c r="QE641" s="13"/>
      <c r="QF641" s="13"/>
      <c r="QG641" s="13"/>
      <c r="QH641" s="13"/>
      <c r="QI641" s="13"/>
      <c r="QJ641" s="13"/>
      <c r="QK641" s="13"/>
      <c r="QL641" s="13"/>
      <c r="QM641" s="13"/>
      <c r="QN641" s="13"/>
      <c r="QO641" s="13"/>
      <c r="QP641" s="13"/>
      <c r="QQ641" s="13"/>
      <c r="QR641" s="13"/>
      <c r="QS641" s="13"/>
      <c r="QT641" s="13"/>
      <c r="QU641" s="13"/>
      <c r="QV641" s="13"/>
      <c r="QW641" s="13"/>
      <c r="QX641" s="13"/>
      <c r="QY641" s="13"/>
      <c r="QZ641" s="13"/>
      <c r="RA641" s="13"/>
      <c r="RB641" s="13"/>
      <c r="RC641" s="13"/>
      <c r="RD641" s="13"/>
      <c r="RE641" s="13"/>
      <c r="RF641" s="13"/>
      <c r="RG641" s="13"/>
      <c r="RH641" s="13"/>
      <c r="RI641" s="13"/>
      <c r="RJ641" s="13"/>
      <c r="RK641" s="13"/>
    </row>
    <row r="642" s="7" customFormat="1" ht="13.75" spans="1:479">
      <c r="A642" s="239" t="s">
        <v>12519</v>
      </c>
      <c r="B642" s="88" t="s">
        <v>3541</v>
      </c>
      <c r="C642" s="106" t="s">
        <v>11179</v>
      </c>
      <c r="D642" s="89" t="s">
        <v>12266</v>
      </c>
      <c r="E642" s="135">
        <v>4</v>
      </c>
      <c r="F642" s="135">
        <v>314</v>
      </c>
      <c r="G642" s="90">
        <f t="shared" si="10"/>
        <v>1256</v>
      </c>
      <c r="H642" s="91"/>
      <c r="I642" s="92"/>
      <c r="J642" s="92">
        <v>93</v>
      </c>
      <c r="K642" s="92">
        <v>95</v>
      </c>
      <c r="L642" s="92">
        <v>57</v>
      </c>
      <c r="M642" s="93"/>
      <c r="N642" s="91"/>
      <c r="O642" s="92"/>
      <c r="P642" s="92"/>
      <c r="Q642" s="92"/>
      <c r="R642" s="93"/>
      <c r="S642" s="94"/>
      <c r="T642" s="95"/>
      <c r="U642" s="96"/>
      <c r="V642" s="95"/>
      <c r="W642" s="95"/>
      <c r="X642" s="97"/>
      <c r="Y642" s="94"/>
      <c r="Z642" s="96"/>
      <c r="AA642" s="96"/>
      <c r="AB642" s="95"/>
      <c r="AC642" s="95"/>
      <c r="AD642" s="97"/>
      <c r="AE642" s="91"/>
      <c r="AF642" s="113"/>
      <c r="AG642" s="113"/>
      <c r="AH642" s="92"/>
      <c r="AI642" s="92"/>
      <c r="AJ642" s="92"/>
      <c r="AK642" s="92"/>
      <c r="AL642" s="91"/>
      <c r="AM642" s="113"/>
      <c r="AN642" s="113">
        <v>93</v>
      </c>
      <c r="AO642" s="92">
        <v>95</v>
      </c>
      <c r="AP642" s="92">
        <v>57</v>
      </c>
      <c r="AQ642" s="93"/>
      <c r="AR642" s="94"/>
      <c r="AS642" s="96"/>
      <c r="AT642" s="96"/>
      <c r="AU642" s="96"/>
      <c r="AV642" s="95"/>
      <c r="AW642" s="95"/>
      <c r="AX642" s="97"/>
      <c r="AY642" s="97"/>
      <c r="AZ642" s="97"/>
      <c r="BA642" s="97"/>
      <c r="BB642" s="97"/>
      <c r="BC642" s="99" t="s">
        <v>12349</v>
      </c>
      <c r="BD642" s="99" t="s">
        <v>12271</v>
      </c>
      <c r="BE642" s="99" t="s">
        <v>12297</v>
      </c>
      <c r="BF642" s="100"/>
      <c r="BG642" s="103"/>
      <c r="BH642" s="103"/>
      <c r="BI642" s="103"/>
      <c r="BJ642" s="99"/>
      <c r="BK642" s="112" t="s">
        <v>1511</v>
      </c>
      <c r="BL642" s="102"/>
      <c r="BM642" s="99"/>
      <c r="BN642" s="99"/>
      <c r="BO642" s="13"/>
      <c r="BP642" s="13"/>
      <c r="BQ642" s="13"/>
      <c r="BR642" s="13"/>
      <c r="BS642" s="13"/>
      <c r="BT642" s="99"/>
      <c r="BU642" s="99"/>
      <c r="BV642" s="99"/>
      <c r="BW642" s="99"/>
      <c r="BX642" s="99"/>
      <c r="BY642" s="13"/>
      <c r="BZ642" s="13"/>
      <c r="CA642" s="13"/>
      <c r="CB642" s="13" t="s">
        <v>1511</v>
      </c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  <c r="EJ642" s="13"/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3"/>
      <c r="FD642" s="13"/>
      <c r="FE642" s="13"/>
      <c r="FF642" s="13"/>
      <c r="FG642" s="13"/>
      <c r="FH642" s="13"/>
      <c r="FI642" s="13"/>
      <c r="FJ642" s="13"/>
      <c r="FK642" s="13"/>
      <c r="FL642" s="13"/>
      <c r="FM642" s="13"/>
      <c r="FN642" s="13"/>
      <c r="FO642" s="13"/>
      <c r="FP642" s="13"/>
      <c r="FQ642" s="13"/>
      <c r="FR642" s="13"/>
      <c r="FS642" s="13"/>
      <c r="FT642" s="13"/>
      <c r="FU642" s="13"/>
      <c r="FV642" s="13"/>
      <c r="FW642" s="13"/>
      <c r="FX642" s="13"/>
      <c r="FY642" s="13"/>
      <c r="FZ642" s="13"/>
      <c r="GA642" s="13"/>
      <c r="GB642" s="13"/>
      <c r="GC642" s="13"/>
      <c r="GD642" s="13"/>
      <c r="GE642" s="13"/>
      <c r="GF642" s="13"/>
      <c r="GG642" s="13"/>
      <c r="GH642" s="13"/>
      <c r="GI642" s="13"/>
      <c r="GJ642" s="13"/>
      <c r="GK642" s="13"/>
      <c r="GL642" s="13"/>
      <c r="GM642" s="13"/>
      <c r="GN642" s="13"/>
      <c r="GO642" s="13"/>
      <c r="GP642" s="13"/>
      <c r="GQ642" s="13"/>
      <c r="GR642" s="13"/>
      <c r="GS642" s="13"/>
      <c r="GT642" s="13"/>
      <c r="GU642" s="13"/>
      <c r="GV642" s="13"/>
      <c r="GW642" s="13"/>
      <c r="GX642" s="13"/>
      <c r="GY642" s="13"/>
      <c r="GZ642" s="13"/>
      <c r="HA642" s="13"/>
      <c r="HB642" s="13"/>
      <c r="HC642" s="13"/>
      <c r="HD642" s="13"/>
      <c r="HE642" s="13"/>
      <c r="HF642" s="13"/>
      <c r="HG642" s="13"/>
      <c r="HH642" s="13"/>
      <c r="HI642" s="13"/>
      <c r="HJ642" s="13"/>
      <c r="HK642" s="13"/>
      <c r="HL642" s="13"/>
      <c r="HM642" s="13"/>
      <c r="HN642" s="13"/>
      <c r="HO642" s="13"/>
      <c r="HP642" s="13"/>
      <c r="HQ642" s="13"/>
      <c r="HR642" s="13"/>
      <c r="HS642" s="13"/>
      <c r="HT642" s="13"/>
      <c r="HU642" s="13"/>
      <c r="HV642" s="13"/>
      <c r="HW642" s="13"/>
      <c r="HX642" s="13"/>
      <c r="HY642" s="13"/>
      <c r="HZ642" s="13"/>
      <c r="IA642" s="13"/>
      <c r="IB642" s="13"/>
      <c r="IC642" s="13"/>
      <c r="ID642" s="13"/>
      <c r="IE642" s="13"/>
      <c r="IF642" s="13"/>
      <c r="IG642" s="13"/>
      <c r="IH642" s="13"/>
      <c r="II642" s="13"/>
      <c r="IJ642" s="13"/>
      <c r="IK642" s="13"/>
      <c r="IL642" s="13"/>
      <c r="IM642" s="13"/>
      <c r="IN642" s="13"/>
      <c r="IO642" s="13"/>
      <c r="IP642" s="13"/>
      <c r="IQ642" s="13"/>
      <c r="IR642" s="13"/>
      <c r="IS642" s="13"/>
      <c r="IT642" s="13"/>
      <c r="IU642" s="13"/>
      <c r="IV642" s="13"/>
      <c r="IW642" s="13"/>
      <c r="IX642" s="13"/>
      <c r="IY642" s="13"/>
      <c r="IZ642" s="13"/>
      <c r="JA642" s="13"/>
      <c r="JB642" s="13"/>
      <c r="JC642" s="13"/>
      <c r="JD642" s="13"/>
      <c r="JE642" s="13"/>
      <c r="JF642" s="13"/>
      <c r="JG642" s="13"/>
      <c r="JH642" s="13"/>
      <c r="JI642" s="13"/>
      <c r="JJ642" s="13"/>
      <c r="JK642" s="13"/>
      <c r="JL642" s="13"/>
      <c r="JM642" s="13"/>
      <c r="JN642" s="13"/>
      <c r="JO642" s="13"/>
      <c r="JP642" s="13"/>
      <c r="JQ642" s="13"/>
      <c r="JR642" s="13"/>
      <c r="JS642" s="13"/>
      <c r="JT642" s="13"/>
      <c r="JU642" s="13"/>
      <c r="JV642" s="13"/>
      <c r="JW642" s="13"/>
      <c r="JX642" s="13"/>
      <c r="JY642" s="13"/>
      <c r="JZ642" s="13"/>
      <c r="KA642" s="13"/>
      <c r="KB642" s="13"/>
      <c r="KC642" s="13"/>
      <c r="KD642" s="13"/>
      <c r="KE642" s="13"/>
      <c r="KF642" s="13"/>
      <c r="KG642" s="13"/>
      <c r="KH642" s="13"/>
      <c r="KI642" s="13"/>
      <c r="KJ642" s="13"/>
      <c r="KK642" s="13"/>
      <c r="KL642" s="13"/>
      <c r="KM642" s="13"/>
      <c r="KN642" s="13"/>
      <c r="KO642" s="13"/>
      <c r="KP642" s="13"/>
      <c r="KQ642" s="13"/>
      <c r="KR642" s="13"/>
      <c r="KS642" s="13"/>
      <c r="KT642" s="13"/>
      <c r="KU642" s="13"/>
      <c r="KV642" s="13"/>
      <c r="KW642" s="13"/>
      <c r="KX642" s="13"/>
      <c r="KY642" s="13"/>
      <c r="KZ642" s="13"/>
      <c r="LA642" s="13"/>
      <c r="LB642" s="13"/>
      <c r="LC642" s="13"/>
      <c r="LD642" s="13"/>
      <c r="LE642" s="13"/>
      <c r="LF642" s="13"/>
      <c r="LG642" s="13"/>
      <c r="LH642" s="13"/>
      <c r="LI642" s="13"/>
      <c r="LJ642" s="13"/>
      <c r="LK642" s="13"/>
      <c r="LL642" s="13"/>
      <c r="LM642" s="13"/>
      <c r="LN642" s="13"/>
      <c r="LO642" s="13"/>
      <c r="LP642" s="13"/>
      <c r="LQ642" s="13"/>
      <c r="LR642" s="13"/>
      <c r="LS642" s="13"/>
      <c r="LT642" s="13"/>
      <c r="LU642" s="13"/>
      <c r="LV642" s="13"/>
      <c r="LW642" s="13"/>
      <c r="LX642" s="13"/>
      <c r="LY642" s="13"/>
      <c r="LZ642" s="13"/>
      <c r="MA642" s="13"/>
      <c r="MB642" s="13"/>
      <c r="MC642" s="13"/>
      <c r="MD642" s="13"/>
      <c r="ME642" s="13"/>
      <c r="MF642" s="13"/>
      <c r="MG642" s="13"/>
      <c r="MH642" s="13"/>
      <c r="MI642" s="13"/>
      <c r="MJ642" s="13"/>
      <c r="MK642" s="13"/>
      <c r="ML642" s="13"/>
      <c r="MM642" s="13"/>
      <c r="MN642" s="13"/>
      <c r="MO642" s="13"/>
      <c r="MP642" s="13"/>
      <c r="MQ642" s="13"/>
      <c r="MR642" s="13"/>
      <c r="MS642" s="13"/>
      <c r="MT642" s="13"/>
      <c r="MU642" s="13"/>
      <c r="MV642" s="13"/>
      <c r="MW642" s="13"/>
      <c r="MX642" s="13"/>
      <c r="MY642" s="13"/>
      <c r="MZ642" s="13"/>
      <c r="NA642" s="13"/>
      <c r="NB642" s="13"/>
      <c r="NC642" s="13"/>
      <c r="ND642" s="13"/>
      <c r="NE642" s="13"/>
      <c r="NF642" s="13"/>
      <c r="NG642" s="13"/>
      <c r="NH642" s="13"/>
      <c r="NI642" s="13"/>
      <c r="NJ642" s="13"/>
      <c r="NK642" s="13"/>
      <c r="NL642" s="13"/>
      <c r="NM642" s="13"/>
      <c r="NN642" s="13"/>
      <c r="NO642" s="13"/>
      <c r="NP642" s="13"/>
      <c r="NQ642" s="13"/>
      <c r="NR642" s="13"/>
      <c r="NS642" s="13"/>
      <c r="NT642" s="13"/>
      <c r="NU642" s="13"/>
      <c r="NV642" s="13"/>
      <c r="NW642" s="13"/>
      <c r="NX642" s="13"/>
      <c r="NY642" s="13"/>
      <c r="NZ642" s="13"/>
      <c r="OA642" s="13"/>
      <c r="OB642" s="13"/>
      <c r="OC642" s="13"/>
      <c r="OD642" s="13"/>
      <c r="OE642" s="13"/>
      <c r="OF642" s="13"/>
      <c r="OG642" s="13"/>
      <c r="OH642" s="13"/>
      <c r="OI642" s="13"/>
      <c r="OJ642" s="13"/>
      <c r="OK642" s="13"/>
      <c r="OL642" s="13"/>
      <c r="OM642" s="13"/>
      <c r="ON642" s="13"/>
      <c r="OO642" s="13"/>
      <c r="OP642" s="13"/>
      <c r="OQ642" s="13"/>
      <c r="OR642" s="13"/>
      <c r="OS642" s="13"/>
      <c r="OT642" s="13"/>
      <c r="OU642" s="13"/>
      <c r="OV642" s="13"/>
      <c r="OW642" s="13"/>
      <c r="OX642" s="13"/>
      <c r="OY642" s="13"/>
      <c r="OZ642" s="13"/>
      <c r="PA642" s="13"/>
      <c r="PB642" s="13"/>
      <c r="PC642" s="13"/>
      <c r="PD642" s="13"/>
      <c r="PE642" s="13"/>
      <c r="PF642" s="13"/>
      <c r="PG642" s="13"/>
      <c r="PH642" s="13"/>
      <c r="PI642" s="13"/>
      <c r="PJ642" s="13"/>
      <c r="PK642" s="13"/>
      <c r="PL642" s="13"/>
      <c r="PM642" s="13"/>
      <c r="PN642" s="13"/>
      <c r="PO642" s="13"/>
      <c r="PP642" s="13"/>
      <c r="PQ642" s="13"/>
      <c r="PR642" s="13"/>
      <c r="PS642" s="13"/>
      <c r="PT642" s="13"/>
      <c r="PU642" s="13"/>
      <c r="PV642" s="13"/>
      <c r="PW642" s="13"/>
      <c r="PX642" s="13"/>
      <c r="PY642" s="13"/>
      <c r="PZ642" s="13"/>
      <c r="QA642" s="13"/>
      <c r="QB642" s="13"/>
      <c r="QC642" s="13"/>
      <c r="QD642" s="13"/>
      <c r="QE642" s="13"/>
      <c r="QF642" s="13"/>
      <c r="QG642" s="13"/>
      <c r="QH642" s="13"/>
      <c r="QI642" s="13"/>
      <c r="QJ642" s="13"/>
      <c r="QK642" s="13"/>
      <c r="QL642" s="13"/>
      <c r="QM642" s="13"/>
      <c r="QN642" s="13"/>
      <c r="QO642" s="13"/>
      <c r="QP642" s="13"/>
      <c r="QQ642" s="13"/>
      <c r="QR642" s="13"/>
      <c r="QS642" s="13"/>
      <c r="QT642" s="13"/>
      <c r="QU642" s="13"/>
      <c r="QV642" s="13"/>
      <c r="QW642" s="13"/>
      <c r="QX642" s="13"/>
      <c r="QY642" s="13"/>
      <c r="QZ642" s="13"/>
      <c r="RA642" s="13"/>
      <c r="RB642" s="13"/>
      <c r="RC642" s="13"/>
      <c r="RD642" s="13"/>
      <c r="RE642" s="13"/>
      <c r="RF642" s="13"/>
      <c r="RG642" s="13"/>
      <c r="RH642" s="13"/>
      <c r="RI642" s="13"/>
      <c r="RJ642" s="13"/>
      <c r="RK642" s="13"/>
    </row>
    <row r="643" s="7" customFormat="1" ht="13.75" spans="1:479">
      <c r="A643" s="239" t="s">
        <v>12519</v>
      </c>
      <c r="B643" s="88" t="s">
        <v>3541</v>
      </c>
      <c r="C643" s="106" t="s">
        <v>11179</v>
      </c>
      <c r="D643" s="89" t="s">
        <v>494</v>
      </c>
      <c r="E643" s="135">
        <v>4</v>
      </c>
      <c r="F643" s="135">
        <v>205</v>
      </c>
      <c r="G643" s="90">
        <f t="shared" si="10"/>
        <v>820</v>
      </c>
      <c r="H643" s="91"/>
      <c r="I643" s="92"/>
      <c r="J643" s="92">
        <v>55</v>
      </c>
      <c r="K643" s="92">
        <v>72</v>
      </c>
      <c r="L643" s="92">
        <v>80</v>
      </c>
      <c r="M643" s="93"/>
      <c r="N643" s="91"/>
      <c r="O643" s="92"/>
      <c r="P643" s="92"/>
      <c r="Q643" s="92"/>
      <c r="R643" s="93"/>
      <c r="S643" s="94"/>
      <c r="T643" s="95"/>
      <c r="U643" s="96"/>
      <c r="V643" s="95"/>
      <c r="W643" s="95"/>
      <c r="X643" s="97"/>
      <c r="Y643" s="94"/>
      <c r="Z643" s="96"/>
      <c r="AA643" s="96"/>
      <c r="AB643" s="95"/>
      <c r="AC643" s="95"/>
      <c r="AD643" s="97"/>
      <c r="AE643" s="91"/>
      <c r="AF643" s="113"/>
      <c r="AG643" s="113"/>
      <c r="AH643" s="92"/>
      <c r="AI643" s="92"/>
      <c r="AJ643" s="92"/>
      <c r="AK643" s="92"/>
      <c r="AL643" s="91"/>
      <c r="AM643" s="113"/>
      <c r="AN643" s="113">
        <v>55</v>
      </c>
      <c r="AO643" s="92">
        <v>72</v>
      </c>
      <c r="AP643" s="92">
        <v>80</v>
      </c>
      <c r="AQ643" s="93"/>
      <c r="AR643" s="94"/>
      <c r="AS643" s="96"/>
      <c r="AT643" s="96"/>
      <c r="AU643" s="96"/>
      <c r="AV643" s="95"/>
      <c r="AW643" s="95"/>
      <c r="AX643" s="97"/>
      <c r="AY643" s="97"/>
      <c r="AZ643" s="97"/>
      <c r="BA643" s="97"/>
      <c r="BB643" s="97"/>
      <c r="BC643" s="99" t="s">
        <v>12350</v>
      </c>
      <c r="BD643" s="99" t="s">
        <v>12275</v>
      </c>
      <c r="BE643" s="99" t="s">
        <v>12300</v>
      </c>
      <c r="BF643" s="100"/>
      <c r="BG643" s="103"/>
      <c r="BH643" s="103"/>
      <c r="BI643" s="103"/>
      <c r="BJ643" s="99">
        <v>2</v>
      </c>
      <c r="BK643" s="112" t="s">
        <v>1511</v>
      </c>
      <c r="BL643" s="102"/>
      <c r="BM643" s="99" t="s">
        <v>20</v>
      </c>
      <c r="BN643" s="99"/>
      <c r="BO643" s="13" t="s">
        <v>12518</v>
      </c>
      <c r="BP643" s="13"/>
      <c r="BQ643" s="13"/>
      <c r="BR643" s="13"/>
      <c r="BS643" s="13"/>
      <c r="BT643" s="99"/>
      <c r="BU643" s="99"/>
      <c r="BV643" s="99"/>
      <c r="BW643" s="99"/>
      <c r="BX643" s="99"/>
      <c r="BY643" s="13"/>
      <c r="BZ643" s="13"/>
      <c r="CA643" s="13"/>
      <c r="CB643" s="13" t="s">
        <v>1511</v>
      </c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  <c r="EJ643" s="13"/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3"/>
      <c r="FD643" s="13"/>
      <c r="FE643" s="13"/>
      <c r="FF643" s="13"/>
      <c r="FG643" s="13"/>
      <c r="FH643" s="13"/>
      <c r="FI643" s="13"/>
      <c r="FJ643" s="13"/>
      <c r="FK643" s="13"/>
      <c r="FL643" s="13"/>
      <c r="FM643" s="13"/>
      <c r="FN643" s="13"/>
      <c r="FO643" s="13"/>
      <c r="FP643" s="13"/>
      <c r="FQ643" s="13"/>
      <c r="FR643" s="13"/>
      <c r="FS643" s="13"/>
      <c r="FT643" s="13"/>
      <c r="FU643" s="13"/>
      <c r="FV643" s="13"/>
      <c r="FW643" s="13"/>
      <c r="FX643" s="13"/>
      <c r="FY643" s="13"/>
      <c r="FZ643" s="13"/>
      <c r="GA643" s="13"/>
      <c r="GB643" s="13"/>
      <c r="GC643" s="13"/>
      <c r="GD643" s="13"/>
      <c r="GE643" s="13"/>
      <c r="GF643" s="13"/>
      <c r="GG643" s="13"/>
      <c r="GH643" s="13"/>
      <c r="GI643" s="13"/>
      <c r="GJ643" s="13"/>
      <c r="GK643" s="13"/>
      <c r="GL643" s="13"/>
      <c r="GM643" s="13"/>
      <c r="GN643" s="13"/>
      <c r="GO643" s="13"/>
      <c r="GP643" s="13"/>
      <c r="GQ643" s="13"/>
      <c r="GR643" s="13"/>
      <c r="GS643" s="13"/>
      <c r="GT643" s="13"/>
      <c r="GU643" s="13"/>
      <c r="GV643" s="13"/>
      <c r="GW643" s="13"/>
      <c r="GX643" s="13"/>
      <c r="GY643" s="13"/>
      <c r="GZ643" s="13"/>
      <c r="HA643" s="13"/>
      <c r="HB643" s="13"/>
      <c r="HC643" s="13"/>
      <c r="HD643" s="13"/>
      <c r="HE643" s="13"/>
      <c r="HF643" s="13"/>
      <c r="HG643" s="13"/>
      <c r="HH643" s="13"/>
      <c r="HI643" s="13"/>
      <c r="HJ643" s="13"/>
      <c r="HK643" s="13"/>
      <c r="HL643" s="13"/>
      <c r="HM643" s="13"/>
      <c r="HN643" s="13"/>
      <c r="HO643" s="13"/>
      <c r="HP643" s="13"/>
      <c r="HQ643" s="13"/>
      <c r="HR643" s="13"/>
      <c r="HS643" s="13"/>
      <c r="HT643" s="13"/>
      <c r="HU643" s="13"/>
      <c r="HV643" s="13"/>
      <c r="HW643" s="13"/>
      <c r="HX643" s="13"/>
      <c r="HY643" s="13"/>
      <c r="HZ643" s="13"/>
      <c r="IA643" s="13"/>
      <c r="IB643" s="13"/>
      <c r="IC643" s="13"/>
      <c r="ID643" s="13"/>
      <c r="IE643" s="13"/>
      <c r="IF643" s="13"/>
      <c r="IG643" s="13"/>
      <c r="IH643" s="13"/>
      <c r="II643" s="13"/>
      <c r="IJ643" s="13"/>
      <c r="IK643" s="13"/>
      <c r="IL643" s="13"/>
      <c r="IM643" s="13"/>
      <c r="IN643" s="13"/>
      <c r="IO643" s="13"/>
      <c r="IP643" s="13"/>
      <c r="IQ643" s="13"/>
      <c r="IR643" s="13"/>
      <c r="IS643" s="13"/>
      <c r="IT643" s="13"/>
      <c r="IU643" s="13"/>
      <c r="IV643" s="13"/>
      <c r="IW643" s="13"/>
      <c r="IX643" s="13"/>
      <c r="IY643" s="13"/>
      <c r="IZ643" s="13"/>
      <c r="JA643" s="13"/>
      <c r="JB643" s="13"/>
      <c r="JC643" s="13"/>
      <c r="JD643" s="13"/>
      <c r="JE643" s="13"/>
      <c r="JF643" s="13"/>
      <c r="JG643" s="13"/>
      <c r="JH643" s="13"/>
      <c r="JI643" s="13"/>
      <c r="JJ643" s="13"/>
      <c r="JK643" s="13"/>
      <c r="JL643" s="13"/>
      <c r="JM643" s="13"/>
      <c r="JN643" s="13"/>
      <c r="JO643" s="13"/>
      <c r="JP643" s="13"/>
      <c r="JQ643" s="13"/>
      <c r="JR643" s="13"/>
      <c r="JS643" s="13"/>
      <c r="JT643" s="13"/>
      <c r="JU643" s="13"/>
      <c r="JV643" s="13"/>
      <c r="JW643" s="13"/>
      <c r="JX643" s="13"/>
      <c r="JY643" s="13"/>
      <c r="JZ643" s="13"/>
      <c r="KA643" s="13"/>
      <c r="KB643" s="13"/>
      <c r="KC643" s="13"/>
      <c r="KD643" s="13"/>
      <c r="KE643" s="13"/>
      <c r="KF643" s="13"/>
      <c r="KG643" s="13"/>
      <c r="KH643" s="13"/>
      <c r="KI643" s="13"/>
      <c r="KJ643" s="13"/>
      <c r="KK643" s="13"/>
      <c r="KL643" s="13"/>
      <c r="KM643" s="13"/>
      <c r="KN643" s="13"/>
      <c r="KO643" s="13"/>
      <c r="KP643" s="13"/>
      <c r="KQ643" s="13"/>
      <c r="KR643" s="13"/>
      <c r="KS643" s="13"/>
      <c r="KT643" s="13"/>
      <c r="KU643" s="13"/>
      <c r="KV643" s="13"/>
      <c r="KW643" s="13"/>
      <c r="KX643" s="13"/>
      <c r="KY643" s="13"/>
      <c r="KZ643" s="13"/>
      <c r="LA643" s="13"/>
      <c r="LB643" s="13"/>
      <c r="LC643" s="13"/>
      <c r="LD643" s="13"/>
      <c r="LE643" s="13"/>
      <c r="LF643" s="13"/>
      <c r="LG643" s="13"/>
      <c r="LH643" s="13"/>
      <c r="LI643" s="13"/>
      <c r="LJ643" s="13"/>
      <c r="LK643" s="13"/>
      <c r="LL643" s="13"/>
      <c r="LM643" s="13"/>
      <c r="LN643" s="13"/>
      <c r="LO643" s="13"/>
      <c r="LP643" s="13"/>
      <c r="LQ643" s="13"/>
      <c r="LR643" s="13"/>
      <c r="LS643" s="13"/>
      <c r="LT643" s="13"/>
      <c r="LU643" s="13"/>
      <c r="LV643" s="13"/>
      <c r="LW643" s="13"/>
      <c r="LX643" s="13"/>
      <c r="LY643" s="13"/>
      <c r="LZ643" s="13"/>
      <c r="MA643" s="13"/>
      <c r="MB643" s="13"/>
      <c r="MC643" s="13"/>
      <c r="MD643" s="13"/>
      <c r="ME643" s="13"/>
      <c r="MF643" s="13"/>
      <c r="MG643" s="13"/>
      <c r="MH643" s="13"/>
      <c r="MI643" s="13"/>
      <c r="MJ643" s="13"/>
      <c r="MK643" s="13"/>
      <c r="ML643" s="13"/>
      <c r="MM643" s="13"/>
      <c r="MN643" s="13"/>
      <c r="MO643" s="13"/>
      <c r="MP643" s="13"/>
      <c r="MQ643" s="13"/>
      <c r="MR643" s="13"/>
      <c r="MS643" s="13"/>
      <c r="MT643" s="13"/>
      <c r="MU643" s="13"/>
      <c r="MV643" s="13"/>
      <c r="MW643" s="13"/>
      <c r="MX643" s="13"/>
      <c r="MY643" s="13"/>
      <c r="MZ643" s="13"/>
      <c r="NA643" s="13"/>
      <c r="NB643" s="13"/>
      <c r="NC643" s="13"/>
      <c r="ND643" s="13"/>
      <c r="NE643" s="13"/>
      <c r="NF643" s="13"/>
      <c r="NG643" s="13"/>
      <c r="NH643" s="13"/>
      <c r="NI643" s="13"/>
      <c r="NJ643" s="13"/>
      <c r="NK643" s="13"/>
      <c r="NL643" s="13"/>
      <c r="NM643" s="13"/>
      <c r="NN643" s="13"/>
      <c r="NO643" s="13"/>
      <c r="NP643" s="13"/>
      <c r="NQ643" s="13"/>
      <c r="NR643" s="13"/>
      <c r="NS643" s="13"/>
      <c r="NT643" s="13"/>
      <c r="NU643" s="13"/>
      <c r="NV643" s="13"/>
      <c r="NW643" s="13"/>
      <c r="NX643" s="13"/>
      <c r="NY643" s="13"/>
      <c r="NZ643" s="13"/>
      <c r="OA643" s="13"/>
      <c r="OB643" s="13"/>
      <c r="OC643" s="13"/>
      <c r="OD643" s="13"/>
      <c r="OE643" s="13"/>
      <c r="OF643" s="13"/>
      <c r="OG643" s="13"/>
      <c r="OH643" s="13"/>
      <c r="OI643" s="13"/>
      <c r="OJ643" s="13"/>
      <c r="OK643" s="13"/>
      <c r="OL643" s="13"/>
      <c r="OM643" s="13"/>
      <c r="ON643" s="13"/>
      <c r="OO643" s="13"/>
      <c r="OP643" s="13"/>
      <c r="OQ643" s="13"/>
      <c r="OR643" s="13"/>
      <c r="OS643" s="13"/>
      <c r="OT643" s="13"/>
      <c r="OU643" s="13"/>
      <c r="OV643" s="13"/>
      <c r="OW643" s="13"/>
      <c r="OX643" s="13"/>
      <c r="OY643" s="13"/>
      <c r="OZ643" s="13"/>
      <c r="PA643" s="13"/>
      <c r="PB643" s="13"/>
      <c r="PC643" s="13"/>
      <c r="PD643" s="13"/>
      <c r="PE643" s="13"/>
      <c r="PF643" s="13"/>
      <c r="PG643" s="13"/>
      <c r="PH643" s="13"/>
      <c r="PI643" s="13"/>
      <c r="PJ643" s="13"/>
      <c r="PK643" s="13"/>
      <c r="PL643" s="13"/>
      <c r="PM643" s="13"/>
      <c r="PN643" s="13"/>
      <c r="PO643" s="13"/>
      <c r="PP643" s="13"/>
      <c r="PQ643" s="13"/>
      <c r="PR643" s="13"/>
      <c r="PS643" s="13"/>
      <c r="PT643" s="13"/>
      <c r="PU643" s="13"/>
      <c r="PV643" s="13"/>
      <c r="PW643" s="13"/>
      <c r="PX643" s="13"/>
      <c r="PY643" s="13"/>
      <c r="PZ643" s="13"/>
      <c r="QA643" s="13"/>
      <c r="QB643" s="13"/>
      <c r="QC643" s="13"/>
      <c r="QD643" s="13"/>
      <c r="QE643" s="13"/>
      <c r="QF643" s="13"/>
      <c r="QG643" s="13"/>
      <c r="QH643" s="13"/>
      <c r="QI643" s="13"/>
      <c r="QJ643" s="13"/>
      <c r="QK643" s="13"/>
      <c r="QL643" s="13"/>
      <c r="QM643" s="13"/>
      <c r="QN643" s="13"/>
      <c r="QO643" s="13"/>
      <c r="QP643" s="13"/>
      <c r="QQ643" s="13"/>
      <c r="QR643" s="13"/>
      <c r="QS643" s="13"/>
      <c r="QT643" s="13"/>
      <c r="QU643" s="13"/>
      <c r="QV643" s="13"/>
      <c r="QW643" s="13"/>
      <c r="QX643" s="13"/>
      <c r="QY643" s="13"/>
      <c r="QZ643" s="13"/>
      <c r="RA643" s="13"/>
      <c r="RB643" s="13"/>
      <c r="RC643" s="13"/>
      <c r="RD643" s="13"/>
      <c r="RE643" s="13"/>
      <c r="RF643" s="13"/>
      <c r="RG643" s="13"/>
      <c r="RH643" s="13"/>
      <c r="RI643" s="13"/>
      <c r="RJ643" s="13"/>
      <c r="RK643" s="13"/>
    </row>
    <row r="644" s="7" customFormat="1" ht="13.75" spans="1:479">
      <c r="A644" s="239" t="s">
        <v>12519</v>
      </c>
      <c r="B644" s="88" t="s">
        <v>3541</v>
      </c>
      <c r="C644" s="106" t="s">
        <v>1013</v>
      </c>
      <c r="D644" s="89" t="s">
        <v>12266</v>
      </c>
      <c r="E644" s="135">
        <v>4</v>
      </c>
      <c r="F644" s="135">
        <v>314</v>
      </c>
      <c r="G644" s="90">
        <f t="shared" si="10"/>
        <v>1256</v>
      </c>
      <c r="H644" s="91"/>
      <c r="I644" s="92"/>
      <c r="J644" s="92">
        <v>93</v>
      </c>
      <c r="K644" s="92">
        <v>95</v>
      </c>
      <c r="L644" s="92">
        <v>57</v>
      </c>
      <c r="M644" s="93"/>
      <c r="N644" s="91"/>
      <c r="O644" s="92"/>
      <c r="P644" s="92"/>
      <c r="Q644" s="92"/>
      <c r="R644" s="93"/>
      <c r="S644" s="94"/>
      <c r="T644" s="95"/>
      <c r="U644" s="96"/>
      <c r="V644" s="95"/>
      <c r="W644" s="95"/>
      <c r="X644" s="97"/>
      <c r="Y644" s="94"/>
      <c r="Z644" s="96"/>
      <c r="AA644" s="96"/>
      <c r="AB644" s="95"/>
      <c r="AC644" s="95"/>
      <c r="AD644" s="97"/>
      <c r="AE644" s="91"/>
      <c r="AF644" s="113"/>
      <c r="AG644" s="113"/>
      <c r="AH644" s="92"/>
      <c r="AI644" s="92"/>
      <c r="AJ644" s="92"/>
      <c r="AK644" s="92"/>
      <c r="AL644" s="91"/>
      <c r="AM644" s="113"/>
      <c r="AN644" s="113">
        <v>93</v>
      </c>
      <c r="AO644" s="92">
        <v>95</v>
      </c>
      <c r="AP644" s="92">
        <v>57</v>
      </c>
      <c r="AQ644" s="93"/>
      <c r="AR644" s="94"/>
      <c r="AS644" s="96"/>
      <c r="AT644" s="96"/>
      <c r="AU644" s="96"/>
      <c r="AV644" s="95"/>
      <c r="AW644" s="95"/>
      <c r="AX644" s="97"/>
      <c r="AY644" s="97"/>
      <c r="AZ644" s="97"/>
      <c r="BA644" s="97"/>
      <c r="BB644" s="97"/>
      <c r="BC644" s="99" t="s">
        <v>12349</v>
      </c>
      <c r="BD644" s="99" t="s">
        <v>12271</v>
      </c>
      <c r="BE644" s="99" t="s">
        <v>12297</v>
      </c>
      <c r="BF644" s="100"/>
      <c r="BG644" s="103"/>
      <c r="BH644" s="103"/>
      <c r="BI644" s="103"/>
      <c r="BJ644" s="99"/>
      <c r="BK644" s="112" t="s">
        <v>1511</v>
      </c>
      <c r="BL644" s="102"/>
      <c r="BM644" s="99"/>
      <c r="BN644" s="99"/>
      <c r="BO644" s="13"/>
      <c r="BP644" s="13"/>
      <c r="BQ644" s="13"/>
      <c r="BR644" s="13"/>
      <c r="BS644" s="13"/>
      <c r="BT644" s="99"/>
      <c r="BU644" s="99"/>
      <c r="BV644" s="99"/>
      <c r="BW644" s="99"/>
      <c r="BX644" s="99"/>
      <c r="BY644" s="13"/>
      <c r="BZ644" s="13"/>
      <c r="CA644" s="13"/>
      <c r="CB644" s="13" t="s">
        <v>1511</v>
      </c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3"/>
      <c r="FD644" s="13"/>
      <c r="FE644" s="13"/>
      <c r="FF644" s="13"/>
      <c r="FG644" s="13"/>
      <c r="FH644" s="13"/>
      <c r="FI644" s="13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  <c r="FT644" s="13"/>
      <c r="FU644" s="13"/>
      <c r="FV644" s="13"/>
      <c r="FW644" s="13"/>
      <c r="FX644" s="13"/>
      <c r="FY644" s="13"/>
      <c r="FZ644" s="13"/>
      <c r="GA644" s="13"/>
      <c r="GB644" s="13"/>
      <c r="GC644" s="13"/>
      <c r="GD644" s="13"/>
      <c r="GE644" s="13"/>
      <c r="GF644" s="13"/>
      <c r="GG644" s="13"/>
      <c r="GH644" s="13"/>
      <c r="GI644" s="13"/>
      <c r="GJ644" s="13"/>
      <c r="GK644" s="13"/>
      <c r="GL644" s="13"/>
      <c r="GM644" s="13"/>
      <c r="GN644" s="13"/>
      <c r="GO644" s="13"/>
      <c r="GP644" s="13"/>
      <c r="GQ644" s="13"/>
      <c r="GR644" s="13"/>
      <c r="GS644" s="13"/>
      <c r="GT644" s="13"/>
      <c r="GU644" s="13"/>
      <c r="GV644" s="13"/>
      <c r="GW644" s="13"/>
      <c r="GX644" s="13"/>
      <c r="GY644" s="13"/>
      <c r="GZ644" s="13"/>
      <c r="HA644" s="13"/>
      <c r="HB644" s="13"/>
      <c r="HC644" s="13"/>
      <c r="HD644" s="13"/>
      <c r="HE644" s="13"/>
      <c r="HF644" s="13"/>
      <c r="HG644" s="13"/>
      <c r="HH644" s="13"/>
      <c r="HI644" s="13"/>
      <c r="HJ644" s="13"/>
      <c r="HK644" s="13"/>
      <c r="HL644" s="13"/>
      <c r="HM644" s="13"/>
      <c r="HN644" s="13"/>
      <c r="HO644" s="13"/>
      <c r="HP644" s="13"/>
      <c r="HQ644" s="13"/>
      <c r="HR644" s="13"/>
      <c r="HS644" s="13"/>
      <c r="HT644" s="13"/>
      <c r="HU644" s="13"/>
      <c r="HV644" s="13"/>
      <c r="HW644" s="13"/>
      <c r="HX644" s="13"/>
      <c r="HY644" s="13"/>
      <c r="HZ644" s="13"/>
      <c r="IA644" s="13"/>
      <c r="IB644" s="13"/>
      <c r="IC644" s="13"/>
      <c r="ID644" s="13"/>
      <c r="IE644" s="13"/>
      <c r="IF644" s="13"/>
      <c r="IG644" s="13"/>
      <c r="IH644" s="13"/>
      <c r="II644" s="13"/>
      <c r="IJ644" s="13"/>
      <c r="IK644" s="13"/>
      <c r="IL644" s="13"/>
      <c r="IM644" s="13"/>
      <c r="IN644" s="13"/>
      <c r="IO644" s="13"/>
      <c r="IP644" s="13"/>
      <c r="IQ644" s="13"/>
      <c r="IR644" s="13"/>
      <c r="IS644" s="13"/>
      <c r="IT644" s="13"/>
      <c r="IU644" s="13"/>
      <c r="IV644" s="13"/>
      <c r="IW644" s="13"/>
      <c r="IX644" s="13"/>
      <c r="IY644" s="13"/>
      <c r="IZ644" s="13"/>
      <c r="JA644" s="13"/>
      <c r="JB644" s="13"/>
      <c r="JC644" s="13"/>
      <c r="JD644" s="13"/>
      <c r="JE644" s="13"/>
      <c r="JF644" s="13"/>
      <c r="JG644" s="13"/>
      <c r="JH644" s="13"/>
      <c r="JI644" s="13"/>
      <c r="JJ644" s="13"/>
      <c r="JK644" s="13"/>
      <c r="JL644" s="13"/>
      <c r="JM644" s="13"/>
      <c r="JN644" s="13"/>
      <c r="JO644" s="13"/>
      <c r="JP644" s="13"/>
      <c r="JQ644" s="13"/>
      <c r="JR644" s="13"/>
      <c r="JS644" s="13"/>
      <c r="JT644" s="13"/>
      <c r="JU644" s="13"/>
      <c r="JV644" s="13"/>
      <c r="JW644" s="13"/>
      <c r="JX644" s="13"/>
      <c r="JY644" s="13"/>
      <c r="JZ644" s="13"/>
      <c r="KA644" s="13"/>
      <c r="KB644" s="13"/>
      <c r="KC644" s="13"/>
      <c r="KD644" s="13"/>
      <c r="KE644" s="13"/>
      <c r="KF644" s="13"/>
      <c r="KG644" s="13"/>
      <c r="KH644" s="13"/>
      <c r="KI644" s="13"/>
      <c r="KJ644" s="13"/>
      <c r="KK644" s="13"/>
      <c r="KL644" s="13"/>
      <c r="KM644" s="13"/>
      <c r="KN644" s="13"/>
      <c r="KO644" s="13"/>
      <c r="KP644" s="13"/>
      <c r="KQ644" s="13"/>
      <c r="KR644" s="13"/>
      <c r="KS644" s="13"/>
      <c r="KT644" s="13"/>
      <c r="KU644" s="13"/>
      <c r="KV644" s="13"/>
      <c r="KW644" s="13"/>
      <c r="KX644" s="13"/>
      <c r="KY644" s="13"/>
      <c r="KZ644" s="13"/>
      <c r="LA644" s="13"/>
      <c r="LB644" s="13"/>
      <c r="LC644" s="13"/>
      <c r="LD644" s="13"/>
      <c r="LE644" s="13"/>
      <c r="LF644" s="13"/>
      <c r="LG644" s="13"/>
      <c r="LH644" s="13"/>
      <c r="LI644" s="13"/>
      <c r="LJ644" s="13"/>
      <c r="LK644" s="13"/>
      <c r="LL644" s="13"/>
      <c r="LM644" s="13"/>
      <c r="LN644" s="13"/>
      <c r="LO644" s="13"/>
      <c r="LP644" s="13"/>
      <c r="LQ644" s="13"/>
      <c r="LR644" s="13"/>
      <c r="LS644" s="13"/>
      <c r="LT644" s="13"/>
      <c r="LU644" s="13"/>
      <c r="LV644" s="13"/>
      <c r="LW644" s="13"/>
      <c r="LX644" s="13"/>
      <c r="LY644" s="13"/>
      <c r="LZ644" s="13"/>
      <c r="MA644" s="13"/>
      <c r="MB644" s="13"/>
      <c r="MC644" s="13"/>
      <c r="MD644" s="13"/>
      <c r="ME644" s="13"/>
      <c r="MF644" s="13"/>
      <c r="MG644" s="13"/>
      <c r="MH644" s="13"/>
      <c r="MI644" s="13"/>
      <c r="MJ644" s="13"/>
      <c r="MK644" s="13"/>
      <c r="ML644" s="13"/>
      <c r="MM644" s="13"/>
      <c r="MN644" s="13"/>
      <c r="MO644" s="13"/>
      <c r="MP644" s="13"/>
      <c r="MQ644" s="13"/>
      <c r="MR644" s="13"/>
      <c r="MS644" s="13"/>
      <c r="MT644" s="13"/>
      <c r="MU644" s="13"/>
      <c r="MV644" s="13"/>
      <c r="MW644" s="13"/>
      <c r="MX644" s="13"/>
      <c r="MY644" s="13"/>
      <c r="MZ644" s="13"/>
      <c r="NA644" s="13"/>
      <c r="NB644" s="13"/>
      <c r="NC644" s="13"/>
      <c r="ND644" s="13"/>
      <c r="NE644" s="13"/>
      <c r="NF644" s="13"/>
      <c r="NG644" s="13"/>
      <c r="NH644" s="13"/>
      <c r="NI644" s="13"/>
      <c r="NJ644" s="13"/>
      <c r="NK644" s="13"/>
      <c r="NL644" s="13"/>
      <c r="NM644" s="13"/>
      <c r="NN644" s="13"/>
      <c r="NO644" s="13"/>
      <c r="NP644" s="13"/>
      <c r="NQ644" s="13"/>
      <c r="NR644" s="13"/>
      <c r="NS644" s="13"/>
      <c r="NT644" s="13"/>
      <c r="NU644" s="13"/>
      <c r="NV644" s="13"/>
      <c r="NW644" s="13"/>
      <c r="NX644" s="13"/>
      <c r="NY644" s="13"/>
      <c r="NZ644" s="13"/>
      <c r="OA644" s="13"/>
      <c r="OB644" s="13"/>
      <c r="OC644" s="13"/>
      <c r="OD644" s="13"/>
      <c r="OE644" s="13"/>
      <c r="OF644" s="13"/>
      <c r="OG644" s="13"/>
      <c r="OH644" s="13"/>
      <c r="OI644" s="13"/>
      <c r="OJ644" s="13"/>
      <c r="OK644" s="13"/>
      <c r="OL644" s="13"/>
      <c r="OM644" s="13"/>
      <c r="ON644" s="13"/>
      <c r="OO644" s="13"/>
      <c r="OP644" s="13"/>
      <c r="OQ644" s="13"/>
      <c r="OR644" s="13"/>
      <c r="OS644" s="13"/>
      <c r="OT644" s="13"/>
      <c r="OU644" s="13"/>
      <c r="OV644" s="13"/>
      <c r="OW644" s="13"/>
      <c r="OX644" s="13"/>
      <c r="OY644" s="13"/>
      <c r="OZ644" s="13"/>
      <c r="PA644" s="13"/>
      <c r="PB644" s="13"/>
      <c r="PC644" s="13"/>
      <c r="PD644" s="13"/>
      <c r="PE644" s="13"/>
      <c r="PF644" s="13"/>
      <c r="PG644" s="13"/>
      <c r="PH644" s="13"/>
      <c r="PI644" s="13"/>
      <c r="PJ644" s="13"/>
      <c r="PK644" s="13"/>
      <c r="PL644" s="13"/>
      <c r="PM644" s="13"/>
      <c r="PN644" s="13"/>
      <c r="PO644" s="13"/>
      <c r="PP644" s="13"/>
      <c r="PQ644" s="13"/>
      <c r="PR644" s="13"/>
      <c r="PS644" s="13"/>
      <c r="PT644" s="13"/>
      <c r="PU644" s="13"/>
      <c r="PV644" s="13"/>
      <c r="PW644" s="13"/>
      <c r="PX644" s="13"/>
      <c r="PY644" s="13"/>
      <c r="PZ644" s="13"/>
      <c r="QA644" s="13"/>
      <c r="QB644" s="13"/>
      <c r="QC644" s="13"/>
      <c r="QD644" s="13"/>
      <c r="QE644" s="13"/>
      <c r="QF644" s="13"/>
      <c r="QG644" s="13"/>
      <c r="QH644" s="13"/>
      <c r="QI644" s="13"/>
      <c r="QJ644" s="13"/>
      <c r="QK644" s="13"/>
      <c r="QL644" s="13"/>
      <c r="QM644" s="13"/>
      <c r="QN644" s="13"/>
      <c r="QO644" s="13"/>
      <c r="QP644" s="13"/>
      <c r="QQ644" s="13"/>
      <c r="QR644" s="13"/>
      <c r="QS644" s="13"/>
      <c r="QT644" s="13"/>
      <c r="QU644" s="13"/>
      <c r="QV644" s="13"/>
      <c r="QW644" s="13"/>
      <c r="QX644" s="13"/>
      <c r="QY644" s="13"/>
      <c r="QZ644" s="13"/>
      <c r="RA644" s="13"/>
      <c r="RB644" s="13"/>
      <c r="RC644" s="13"/>
      <c r="RD644" s="13"/>
      <c r="RE644" s="13"/>
      <c r="RF644" s="13"/>
      <c r="RG644" s="13"/>
      <c r="RH644" s="13"/>
      <c r="RI644" s="13"/>
      <c r="RJ644" s="13"/>
      <c r="RK644" s="13"/>
    </row>
    <row r="645" s="7" customFormat="1" ht="13.75" spans="1:479">
      <c r="A645" s="239" t="s">
        <v>12519</v>
      </c>
      <c r="B645" s="88" t="s">
        <v>3541</v>
      </c>
      <c r="C645" s="106" t="s">
        <v>1013</v>
      </c>
      <c r="D645" s="89" t="s">
        <v>494</v>
      </c>
      <c r="E645" s="135">
        <v>4</v>
      </c>
      <c r="F645" s="135">
        <v>205</v>
      </c>
      <c r="G645" s="90">
        <f t="shared" si="10"/>
        <v>820</v>
      </c>
      <c r="H645" s="91"/>
      <c r="I645" s="92"/>
      <c r="J645" s="92">
        <v>55</v>
      </c>
      <c r="K645" s="92">
        <v>72</v>
      </c>
      <c r="L645" s="92">
        <v>80</v>
      </c>
      <c r="M645" s="93"/>
      <c r="N645" s="91"/>
      <c r="O645" s="92"/>
      <c r="P645" s="92"/>
      <c r="Q645" s="92"/>
      <c r="R645" s="93"/>
      <c r="S645" s="94"/>
      <c r="T645" s="95"/>
      <c r="U645" s="96"/>
      <c r="V645" s="95"/>
      <c r="W645" s="95"/>
      <c r="X645" s="97"/>
      <c r="Y645" s="94"/>
      <c r="Z645" s="96"/>
      <c r="AA645" s="96"/>
      <c r="AB645" s="95"/>
      <c r="AC645" s="95"/>
      <c r="AD645" s="97"/>
      <c r="AE645" s="91"/>
      <c r="AF645" s="113"/>
      <c r="AG645" s="113"/>
      <c r="AH645" s="92"/>
      <c r="AI645" s="92"/>
      <c r="AJ645" s="92"/>
      <c r="AK645" s="92"/>
      <c r="AL645" s="91"/>
      <c r="AM645" s="113"/>
      <c r="AN645" s="113">
        <v>55</v>
      </c>
      <c r="AO645" s="92">
        <v>72</v>
      </c>
      <c r="AP645" s="92">
        <v>80</v>
      </c>
      <c r="AQ645" s="93"/>
      <c r="AR645" s="94"/>
      <c r="AS645" s="96"/>
      <c r="AT645" s="96"/>
      <c r="AU645" s="96"/>
      <c r="AV645" s="95"/>
      <c r="AW645" s="95"/>
      <c r="AX645" s="97"/>
      <c r="AY645" s="97"/>
      <c r="AZ645" s="97"/>
      <c r="BA645" s="97"/>
      <c r="BB645" s="97"/>
      <c r="BC645" s="99" t="s">
        <v>12350</v>
      </c>
      <c r="BD645" s="99" t="s">
        <v>12275</v>
      </c>
      <c r="BE645" s="99" t="s">
        <v>12300</v>
      </c>
      <c r="BF645" s="100"/>
      <c r="BG645" s="103"/>
      <c r="BH645" s="103"/>
      <c r="BI645" s="103"/>
      <c r="BJ645" s="99">
        <v>2</v>
      </c>
      <c r="BK645" s="112" t="s">
        <v>1511</v>
      </c>
      <c r="BL645" s="102"/>
      <c r="BM645" s="99" t="s">
        <v>20</v>
      </c>
      <c r="BN645" s="99"/>
      <c r="BO645" s="13" t="s">
        <v>12518</v>
      </c>
      <c r="BP645" s="13"/>
      <c r="BQ645" s="13"/>
      <c r="BR645" s="13"/>
      <c r="BS645" s="13"/>
      <c r="BT645" s="99"/>
      <c r="BU645" s="99"/>
      <c r="BV645" s="99"/>
      <c r="BW645" s="99"/>
      <c r="BX645" s="99"/>
      <c r="BY645" s="13"/>
      <c r="BZ645" s="13"/>
      <c r="CA645" s="13"/>
      <c r="CB645" s="13" t="s">
        <v>1511</v>
      </c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  <c r="EJ645" s="13"/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3"/>
      <c r="FD645" s="13"/>
      <c r="FE645" s="13"/>
      <c r="FF645" s="13"/>
      <c r="FG645" s="13"/>
      <c r="FH645" s="13"/>
      <c r="FI645" s="13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  <c r="FT645" s="13"/>
      <c r="FU645" s="13"/>
      <c r="FV645" s="13"/>
      <c r="FW645" s="13"/>
      <c r="FX645" s="13"/>
      <c r="FY645" s="13"/>
      <c r="FZ645" s="13"/>
      <c r="GA645" s="13"/>
      <c r="GB645" s="13"/>
      <c r="GC645" s="13"/>
      <c r="GD645" s="13"/>
      <c r="GE645" s="13"/>
      <c r="GF645" s="13"/>
      <c r="GG645" s="13"/>
      <c r="GH645" s="13"/>
      <c r="GI645" s="13"/>
      <c r="GJ645" s="13"/>
      <c r="GK645" s="13"/>
      <c r="GL645" s="13"/>
      <c r="GM645" s="13"/>
      <c r="GN645" s="13"/>
      <c r="GO645" s="13"/>
      <c r="GP645" s="13"/>
      <c r="GQ645" s="13"/>
      <c r="GR645" s="13"/>
      <c r="GS645" s="13"/>
      <c r="GT645" s="13"/>
      <c r="GU645" s="13"/>
      <c r="GV645" s="13"/>
      <c r="GW645" s="13"/>
      <c r="GX645" s="13"/>
      <c r="GY645" s="13"/>
      <c r="GZ645" s="13"/>
      <c r="HA645" s="13"/>
      <c r="HB645" s="13"/>
      <c r="HC645" s="13"/>
      <c r="HD645" s="13"/>
      <c r="HE645" s="13"/>
      <c r="HF645" s="13"/>
      <c r="HG645" s="13"/>
      <c r="HH645" s="13"/>
      <c r="HI645" s="13"/>
      <c r="HJ645" s="13"/>
      <c r="HK645" s="13"/>
      <c r="HL645" s="13"/>
      <c r="HM645" s="13"/>
      <c r="HN645" s="13"/>
      <c r="HO645" s="13"/>
      <c r="HP645" s="13"/>
      <c r="HQ645" s="13"/>
      <c r="HR645" s="13"/>
      <c r="HS645" s="13"/>
      <c r="HT645" s="13"/>
      <c r="HU645" s="13"/>
      <c r="HV645" s="13"/>
      <c r="HW645" s="13"/>
      <c r="HX645" s="13"/>
      <c r="HY645" s="13"/>
      <c r="HZ645" s="13"/>
      <c r="IA645" s="13"/>
      <c r="IB645" s="13"/>
      <c r="IC645" s="13"/>
      <c r="ID645" s="13"/>
      <c r="IE645" s="13"/>
      <c r="IF645" s="13"/>
      <c r="IG645" s="13"/>
      <c r="IH645" s="13"/>
      <c r="II645" s="13"/>
      <c r="IJ645" s="13"/>
      <c r="IK645" s="13"/>
      <c r="IL645" s="13"/>
      <c r="IM645" s="13"/>
      <c r="IN645" s="13"/>
      <c r="IO645" s="13"/>
      <c r="IP645" s="13"/>
      <c r="IQ645" s="13"/>
      <c r="IR645" s="13"/>
      <c r="IS645" s="13"/>
      <c r="IT645" s="13"/>
      <c r="IU645" s="13"/>
      <c r="IV645" s="13"/>
      <c r="IW645" s="13"/>
      <c r="IX645" s="13"/>
      <c r="IY645" s="13"/>
      <c r="IZ645" s="13"/>
      <c r="JA645" s="13"/>
      <c r="JB645" s="13"/>
      <c r="JC645" s="13"/>
      <c r="JD645" s="13"/>
      <c r="JE645" s="13"/>
      <c r="JF645" s="13"/>
      <c r="JG645" s="13"/>
      <c r="JH645" s="13"/>
      <c r="JI645" s="13"/>
      <c r="JJ645" s="13"/>
      <c r="JK645" s="13"/>
      <c r="JL645" s="13"/>
      <c r="JM645" s="13"/>
      <c r="JN645" s="13"/>
      <c r="JO645" s="13"/>
      <c r="JP645" s="13"/>
      <c r="JQ645" s="13"/>
      <c r="JR645" s="13"/>
      <c r="JS645" s="13"/>
      <c r="JT645" s="13"/>
      <c r="JU645" s="13"/>
      <c r="JV645" s="13"/>
      <c r="JW645" s="13"/>
      <c r="JX645" s="13"/>
      <c r="JY645" s="13"/>
      <c r="JZ645" s="13"/>
      <c r="KA645" s="13"/>
      <c r="KB645" s="13"/>
      <c r="KC645" s="13"/>
      <c r="KD645" s="13"/>
      <c r="KE645" s="13"/>
      <c r="KF645" s="13"/>
      <c r="KG645" s="13"/>
      <c r="KH645" s="13"/>
      <c r="KI645" s="13"/>
      <c r="KJ645" s="13"/>
      <c r="KK645" s="13"/>
      <c r="KL645" s="13"/>
      <c r="KM645" s="13"/>
      <c r="KN645" s="13"/>
      <c r="KO645" s="13"/>
      <c r="KP645" s="13"/>
      <c r="KQ645" s="13"/>
      <c r="KR645" s="13"/>
      <c r="KS645" s="13"/>
      <c r="KT645" s="13"/>
      <c r="KU645" s="13"/>
      <c r="KV645" s="13"/>
      <c r="KW645" s="13"/>
      <c r="KX645" s="13"/>
      <c r="KY645" s="13"/>
      <c r="KZ645" s="13"/>
      <c r="LA645" s="13"/>
      <c r="LB645" s="13"/>
      <c r="LC645" s="13"/>
      <c r="LD645" s="13"/>
      <c r="LE645" s="13"/>
      <c r="LF645" s="13"/>
      <c r="LG645" s="13"/>
      <c r="LH645" s="13"/>
      <c r="LI645" s="13"/>
      <c r="LJ645" s="13"/>
      <c r="LK645" s="13"/>
      <c r="LL645" s="13"/>
      <c r="LM645" s="13"/>
      <c r="LN645" s="13"/>
      <c r="LO645" s="13"/>
      <c r="LP645" s="13"/>
      <c r="LQ645" s="13"/>
      <c r="LR645" s="13"/>
      <c r="LS645" s="13"/>
      <c r="LT645" s="13"/>
      <c r="LU645" s="13"/>
      <c r="LV645" s="13"/>
      <c r="LW645" s="13"/>
      <c r="LX645" s="13"/>
      <c r="LY645" s="13"/>
      <c r="LZ645" s="13"/>
      <c r="MA645" s="13"/>
      <c r="MB645" s="13"/>
      <c r="MC645" s="13"/>
      <c r="MD645" s="13"/>
      <c r="ME645" s="13"/>
      <c r="MF645" s="13"/>
      <c r="MG645" s="13"/>
      <c r="MH645" s="13"/>
      <c r="MI645" s="13"/>
      <c r="MJ645" s="13"/>
      <c r="MK645" s="13"/>
      <c r="ML645" s="13"/>
      <c r="MM645" s="13"/>
      <c r="MN645" s="13"/>
      <c r="MO645" s="13"/>
      <c r="MP645" s="13"/>
      <c r="MQ645" s="13"/>
      <c r="MR645" s="13"/>
      <c r="MS645" s="13"/>
      <c r="MT645" s="13"/>
      <c r="MU645" s="13"/>
      <c r="MV645" s="13"/>
      <c r="MW645" s="13"/>
      <c r="MX645" s="13"/>
      <c r="MY645" s="13"/>
      <c r="MZ645" s="13"/>
      <c r="NA645" s="13"/>
      <c r="NB645" s="13"/>
      <c r="NC645" s="13"/>
      <c r="ND645" s="13"/>
      <c r="NE645" s="13"/>
      <c r="NF645" s="13"/>
      <c r="NG645" s="13"/>
      <c r="NH645" s="13"/>
      <c r="NI645" s="13"/>
      <c r="NJ645" s="13"/>
      <c r="NK645" s="13"/>
      <c r="NL645" s="13"/>
      <c r="NM645" s="13"/>
      <c r="NN645" s="13"/>
      <c r="NO645" s="13"/>
      <c r="NP645" s="13"/>
      <c r="NQ645" s="13"/>
      <c r="NR645" s="13"/>
      <c r="NS645" s="13"/>
      <c r="NT645" s="13"/>
      <c r="NU645" s="13"/>
      <c r="NV645" s="13"/>
      <c r="NW645" s="13"/>
      <c r="NX645" s="13"/>
      <c r="NY645" s="13"/>
      <c r="NZ645" s="13"/>
      <c r="OA645" s="13"/>
      <c r="OB645" s="13"/>
      <c r="OC645" s="13"/>
      <c r="OD645" s="13"/>
      <c r="OE645" s="13"/>
      <c r="OF645" s="13"/>
      <c r="OG645" s="13"/>
      <c r="OH645" s="13"/>
      <c r="OI645" s="13"/>
      <c r="OJ645" s="13"/>
      <c r="OK645" s="13"/>
      <c r="OL645" s="13"/>
      <c r="OM645" s="13"/>
      <c r="ON645" s="13"/>
      <c r="OO645" s="13"/>
      <c r="OP645" s="13"/>
      <c r="OQ645" s="13"/>
      <c r="OR645" s="13"/>
      <c r="OS645" s="13"/>
      <c r="OT645" s="13"/>
      <c r="OU645" s="13"/>
      <c r="OV645" s="13"/>
      <c r="OW645" s="13"/>
      <c r="OX645" s="13"/>
      <c r="OY645" s="13"/>
      <c r="OZ645" s="13"/>
      <c r="PA645" s="13"/>
      <c r="PB645" s="13"/>
      <c r="PC645" s="13"/>
      <c r="PD645" s="13"/>
      <c r="PE645" s="13"/>
      <c r="PF645" s="13"/>
      <c r="PG645" s="13"/>
      <c r="PH645" s="13"/>
      <c r="PI645" s="13"/>
      <c r="PJ645" s="13"/>
      <c r="PK645" s="13"/>
      <c r="PL645" s="13"/>
      <c r="PM645" s="13"/>
      <c r="PN645" s="13"/>
      <c r="PO645" s="13"/>
      <c r="PP645" s="13"/>
      <c r="PQ645" s="13"/>
      <c r="PR645" s="13"/>
      <c r="PS645" s="13"/>
      <c r="PT645" s="13"/>
      <c r="PU645" s="13"/>
      <c r="PV645" s="13"/>
      <c r="PW645" s="13"/>
      <c r="PX645" s="13"/>
      <c r="PY645" s="13"/>
      <c r="PZ645" s="13"/>
      <c r="QA645" s="13"/>
      <c r="QB645" s="13"/>
      <c r="QC645" s="13"/>
      <c r="QD645" s="13"/>
      <c r="QE645" s="13"/>
      <c r="QF645" s="13"/>
      <c r="QG645" s="13"/>
      <c r="QH645" s="13"/>
      <c r="QI645" s="13"/>
      <c r="QJ645" s="13"/>
      <c r="QK645" s="13"/>
      <c r="QL645" s="13"/>
      <c r="QM645" s="13"/>
      <c r="QN645" s="13"/>
      <c r="QO645" s="13"/>
      <c r="QP645" s="13"/>
      <c r="QQ645" s="13"/>
      <c r="QR645" s="13"/>
      <c r="QS645" s="13"/>
      <c r="QT645" s="13"/>
      <c r="QU645" s="13"/>
      <c r="QV645" s="13"/>
      <c r="QW645" s="13"/>
      <c r="QX645" s="13"/>
      <c r="QY645" s="13"/>
      <c r="QZ645" s="13"/>
      <c r="RA645" s="13"/>
      <c r="RB645" s="13"/>
      <c r="RC645" s="13"/>
      <c r="RD645" s="13"/>
      <c r="RE645" s="13"/>
      <c r="RF645" s="13"/>
      <c r="RG645" s="13"/>
      <c r="RH645" s="13"/>
      <c r="RI645" s="13"/>
      <c r="RJ645" s="13"/>
      <c r="RK645" s="13"/>
    </row>
    <row r="646" s="7" customFormat="1" ht="13.75" spans="1:479">
      <c r="A646" s="239" t="s">
        <v>12520</v>
      </c>
      <c r="B646" s="88" t="s">
        <v>9328</v>
      </c>
      <c r="C646" s="106" t="s">
        <v>9327</v>
      </c>
      <c r="D646" s="89" t="s">
        <v>12266</v>
      </c>
      <c r="E646" s="135">
        <v>4</v>
      </c>
      <c r="F646" s="135">
        <v>209</v>
      </c>
      <c r="G646" s="90">
        <f t="shared" si="10"/>
        <v>836</v>
      </c>
      <c r="H646" s="91"/>
      <c r="I646" s="92"/>
      <c r="J646" s="133">
        <v>44</v>
      </c>
      <c r="K646" s="133">
        <v>91</v>
      </c>
      <c r="L646" s="133">
        <v>28</v>
      </c>
      <c r="M646" s="117">
        <v>38</v>
      </c>
      <c r="N646" s="94"/>
      <c r="O646" s="95">
        <v>43</v>
      </c>
      <c r="P646" s="95">
        <v>72</v>
      </c>
      <c r="Q646" s="95">
        <v>86</v>
      </c>
      <c r="R646" s="97"/>
      <c r="S646" s="91"/>
      <c r="T646" s="92"/>
      <c r="U646" s="113"/>
      <c r="V646" s="92"/>
      <c r="W646" s="92"/>
      <c r="X646" s="93"/>
      <c r="Y646" s="94"/>
      <c r="Z646" s="96"/>
      <c r="AA646" s="96"/>
      <c r="AB646" s="95"/>
      <c r="AC646" s="95"/>
      <c r="AD646" s="97"/>
      <c r="AE646" s="91"/>
      <c r="AF646" s="113"/>
      <c r="AG646" s="113"/>
      <c r="AH646" s="92"/>
      <c r="AI646" s="92"/>
      <c r="AJ646" s="92"/>
      <c r="AK646" s="92"/>
      <c r="AL646" s="91"/>
      <c r="AM646" s="113"/>
      <c r="AN646" s="113"/>
      <c r="AO646" s="92"/>
      <c r="AP646" s="92"/>
      <c r="AQ646" s="93"/>
      <c r="AR646" s="94"/>
      <c r="AS646" s="96"/>
      <c r="AT646" s="96"/>
      <c r="AU646" s="96"/>
      <c r="AV646" s="95"/>
      <c r="AW646" s="95"/>
      <c r="AX646" s="97"/>
      <c r="AY646" s="97"/>
      <c r="AZ646" s="97"/>
      <c r="BA646" s="97"/>
      <c r="BB646" s="97"/>
      <c r="BC646" s="99" t="s">
        <v>12297</v>
      </c>
      <c r="BD646" s="99" t="s">
        <v>12298</v>
      </c>
      <c r="BE646" s="99"/>
      <c r="BF646" s="100"/>
      <c r="BG646" s="103"/>
      <c r="BH646" s="103"/>
      <c r="BI646" s="103"/>
      <c r="BJ646" s="99"/>
      <c r="BK646" s="112" t="s">
        <v>1511</v>
      </c>
      <c r="BL646" s="102"/>
      <c r="BM646" s="99"/>
      <c r="BN646" s="99"/>
      <c r="BO646" s="13"/>
      <c r="BP646" s="13"/>
      <c r="BQ646" s="13"/>
      <c r="BR646" s="13"/>
      <c r="BS646" s="13"/>
      <c r="BT646" s="99"/>
      <c r="BU646" s="99"/>
      <c r="BV646" s="99"/>
      <c r="BW646" s="99"/>
      <c r="BX646" s="99"/>
      <c r="BY646" s="13"/>
      <c r="BZ646" s="13"/>
      <c r="CA646" s="13"/>
      <c r="CB646" s="13" t="s">
        <v>1511</v>
      </c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  <c r="EJ646" s="13"/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3"/>
      <c r="FD646" s="13"/>
      <c r="FE646" s="13"/>
      <c r="FF646" s="13"/>
      <c r="FG646" s="13"/>
      <c r="FH646" s="13"/>
      <c r="FI646" s="13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  <c r="FT646" s="13"/>
      <c r="FU646" s="13"/>
      <c r="FV646" s="13"/>
      <c r="FW646" s="13"/>
      <c r="FX646" s="13"/>
      <c r="FY646" s="13"/>
      <c r="FZ646" s="13"/>
      <c r="GA646" s="13"/>
      <c r="GB646" s="13"/>
      <c r="GC646" s="13"/>
      <c r="GD646" s="13"/>
      <c r="GE646" s="13"/>
      <c r="GF646" s="13"/>
      <c r="GG646" s="13"/>
      <c r="GH646" s="13"/>
      <c r="GI646" s="13"/>
      <c r="GJ646" s="13"/>
      <c r="GK646" s="13"/>
      <c r="GL646" s="13"/>
      <c r="GM646" s="13"/>
      <c r="GN646" s="13"/>
      <c r="GO646" s="13"/>
      <c r="GP646" s="13"/>
      <c r="GQ646" s="13"/>
      <c r="GR646" s="13"/>
      <c r="GS646" s="13"/>
      <c r="GT646" s="13"/>
      <c r="GU646" s="13"/>
      <c r="GV646" s="13"/>
      <c r="GW646" s="13"/>
      <c r="GX646" s="13"/>
      <c r="GY646" s="13"/>
      <c r="GZ646" s="13"/>
      <c r="HA646" s="13"/>
      <c r="HB646" s="13"/>
      <c r="HC646" s="13"/>
      <c r="HD646" s="13"/>
      <c r="HE646" s="13"/>
      <c r="HF646" s="13"/>
      <c r="HG646" s="13"/>
      <c r="HH646" s="13"/>
      <c r="HI646" s="13"/>
      <c r="HJ646" s="13"/>
      <c r="HK646" s="13"/>
      <c r="HL646" s="13"/>
      <c r="HM646" s="13"/>
      <c r="HN646" s="13"/>
      <c r="HO646" s="13"/>
      <c r="HP646" s="13"/>
      <c r="HQ646" s="13"/>
      <c r="HR646" s="13"/>
      <c r="HS646" s="13"/>
      <c r="HT646" s="13"/>
      <c r="HU646" s="13"/>
      <c r="HV646" s="13"/>
      <c r="HW646" s="13"/>
      <c r="HX646" s="13"/>
      <c r="HY646" s="13"/>
      <c r="HZ646" s="13"/>
      <c r="IA646" s="13"/>
      <c r="IB646" s="13"/>
      <c r="IC646" s="13"/>
      <c r="ID646" s="13"/>
      <c r="IE646" s="13"/>
      <c r="IF646" s="13"/>
      <c r="IG646" s="13"/>
      <c r="IH646" s="13"/>
      <c r="II646" s="13"/>
      <c r="IJ646" s="13"/>
      <c r="IK646" s="13"/>
      <c r="IL646" s="13"/>
      <c r="IM646" s="13"/>
      <c r="IN646" s="13"/>
      <c r="IO646" s="13"/>
      <c r="IP646" s="13"/>
      <c r="IQ646" s="13"/>
      <c r="IR646" s="13"/>
      <c r="IS646" s="13"/>
      <c r="IT646" s="13"/>
      <c r="IU646" s="13"/>
      <c r="IV646" s="13"/>
      <c r="IW646" s="13"/>
      <c r="IX646" s="13"/>
      <c r="IY646" s="13"/>
      <c r="IZ646" s="13"/>
      <c r="JA646" s="13"/>
      <c r="JB646" s="13"/>
      <c r="JC646" s="13"/>
      <c r="JD646" s="13"/>
      <c r="JE646" s="13"/>
      <c r="JF646" s="13"/>
      <c r="JG646" s="13"/>
      <c r="JH646" s="13"/>
      <c r="JI646" s="13"/>
      <c r="JJ646" s="13"/>
      <c r="JK646" s="13"/>
      <c r="JL646" s="13"/>
      <c r="JM646" s="13"/>
      <c r="JN646" s="13"/>
      <c r="JO646" s="13"/>
      <c r="JP646" s="13"/>
      <c r="JQ646" s="13"/>
      <c r="JR646" s="13"/>
      <c r="JS646" s="13"/>
      <c r="JT646" s="13"/>
      <c r="JU646" s="13"/>
      <c r="JV646" s="13"/>
      <c r="JW646" s="13"/>
      <c r="JX646" s="13"/>
      <c r="JY646" s="13"/>
      <c r="JZ646" s="13"/>
      <c r="KA646" s="13"/>
      <c r="KB646" s="13"/>
      <c r="KC646" s="13"/>
      <c r="KD646" s="13"/>
      <c r="KE646" s="13"/>
      <c r="KF646" s="13"/>
      <c r="KG646" s="13"/>
      <c r="KH646" s="13"/>
      <c r="KI646" s="13"/>
      <c r="KJ646" s="13"/>
      <c r="KK646" s="13"/>
      <c r="KL646" s="13"/>
      <c r="KM646" s="13"/>
      <c r="KN646" s="13"/>
      <c r="KO646" s="13"/>
      <c r="KP646" s="13"/>
      <c r="KQ646" s="13"/>
      <c r="KR646" s="13"/>
      <c r="KS646" s="13"/>
      <c r="KT646" s="13"/>
      <c r="KU646" s="13"/>
      <c r="KV646" s="13"/>
      <c r="KW646" s="13"/>
      <c r="KX646" s="13"/>
      <c r="KY646" s="13"/>
      <c r="KZ646" s="13"/>
      <c r="LA646" s="13"/>
      <c r="LB646" s="13"/>
      <c r="LC646" s="13"/>
      <c r="LD646" s="13"/>
      <c r="LE646" s="13"/>
      <c r="LF646" s="13"/>
      <c r="LG646" s="13"/>
      <c r="LH646" s="13"/>
      <c r="LI646" s="13"/>
      <c r="LJ646" s="13"/>
      <c r="LK646" s="13"/>
      <c r="LL646" s="13"/>
      <c r="LM646" s="13"/>
      <c r="LN646" s="13"/>
      <c r="LO646" s="13"/>
      <c r="LP646" s="13"/>
      <c r="LQ646" s="13"/>
      <c r="LR646" s="13"/>
      <c r="LS646" s="13"/>
      <c r="LT646" s="13"/>
      <c r="LU646" s="13"/>
      <c r="LV646" s="13"/>
      <c r="LW646" s="13"/>
      <c r="LX646" s="13"/>
      <c r="LY646" s="13"/>
      <c r="LZ646" s="13"/>
      <c r="MA646" s="13"/>
      <c r="MB646" s="13"/>
      <c r="MC646" s="13"/>
      <c r="MD646" s="13"/>
      <c r="ME646" s="13"/>
      <c r="MF646" s="13"/>
      <c r="MG646" s="13"/>
      <c r="MH646" s="13"/>
      <c r="MI646" s="13"/>
      <c r="MJ646" s="13"/>
      <c r="MK646" s="13"/>
      <c r="ML646" s="13"/>
      <c r="MM646" s="13"/>
      <c r="MN646" s="13"/>
      <c r="MO646" s="13"/>
      <c r="MP646" s="13"/>
      <c r="MQ646" s="13"/>
      <c r="MR646" s="13"/>
      <c r="MS646" s="13"/>
      <c r="MT646" s="13"/>
      <c r="MU646" s="13"/>
      <c r="MV646" s="13"/>
      <c r="MW646" s="13"/>
      <c r="MX646" s="13"/>
      <c r="MY646" s="13"/>
      <c r="MZ646" s="13"/>
      <c r="NA646" s="13"/>
      <c r="NB646" s="13"/>
      <c r="NC646" s="13"/>
      <c r="ND646" s="13"/>
      <c r="NE646" s="13"/>
      <c r="NF646" s="13"/>
      <c r="NG646" s="13"/>
      <c r="NH646" s="13"/>
      <c r="NI646" s="13"/>
      <c r="NJ646" s="13"/>
      <c r="NK646" s="13"/>
      <c r="NL646" s="13"/>
      <c r="NM646" s="13"/>
      <c r="NN646" s="13"/>
      <c r="NO646" s="13"/>
      <c r="NP646" s="13"/>
      <c r="NQ646" s="13"/>
      <c r="NR646" s="13"/>
      <c r="NS646" s="13"/>
      <c r="NT646" s="13"/>
      <c r="NU646" s="13"/>
      <c r="NV646" s="13"/>
      <c r="NW646" s="13"/>
      <c r="NX646" s="13"/>
      <c r="NY646" s="13"/>
      <c r="NZ646" s="13"/>
      <c r="OA646" s="13"/>
      <c r="OB646" s="13"/>
      <c r="OC646" s="13"/>
      <c r="OD646" s="13"/>
      <c r="OE646" s="13"/>
      <c r="OF646" s="13"/>
      <c r="OG646" s="13"/>
      <c r="OH646" s="13"/>
      <c r="OI646" s="13"/>
      <c r="OJ646" s="13"/>
      <c r="OK646" s="13"/>
      <c r="OL646" s="13"/>
      <c r="OM646" s="13"/>
      <c r="ON646" s="13"/>
      <c r="OO646" s="13"/>
      <c r="OP646" s="13"/>
      <c r="OQ646" s="13"/>
      <c r="OR646" s="13"/>
      <c r="OS646" s="13"/>
      <c r="OT646" s="13"/>
      <c r="OU646" s="13"/>
      <c r="OV646" s="13"/>
      <c r="OW646" s="13"/>
      <c r="OX646" s="13"/>
      <c r="OY646" s="13"/>
      <c r="OZ646" s="13"/>
      <c r="PA646" s="13"/>
      <c r="PB646" s="13"/>
      <c r="PC646" s="13"/>
      <c r="PD646" s="13"/>
      <c r="PE646" s="13"/>
      <c r="PF646" s="13"/>
      <c r="PG646" s="13"/>
      <c r="PH646" s="13"/>
      <c r="PI646" s="13"/>
      <c r="PJ646" s="13"/>
      <c r="PK646" s="13"/>
      <c r="PL646" s="13"/>
      <c r="PM646" s="13"/>
      <c r="PN646" s="13"/>
      <c r="PO646" s="13"/>
      <c r="PP646" s="13"/>
      <c r="PQ646" s="13"/>
      <c r="PR646" s="13"/>
      <c r="PS646" s="13"/>
      <c r="PT646" s="13"/>
      <c r="PU646" s="13"/>
      <c r="PV646" s="13"/>
      <c r="PW646" s="13"/>
      <c r="PX646" s="13"/>
      <c r="PY646" s="13"/>
      <c r="PZ646" s="13"/>
      <c r="QA646" s="13"/>
      <c r="QB646" s="13"/>
      <c r="QC646" s="13"/>
      <c r="QD646" s="13"/>
      <c r="QE646" s="13"/>
      <c r="QF646" s="13"/>
      <c r="QG646" s="13"/>
      <c r="QH646" s="13"/>
      <c r="QI646" s="13"/>
      <c r="QJ646" s="13"/>
      <c r="QK646" s="13"/>
      <c r="QL646" s="13"/>
      <c r="QM646" s="13"/>
      <c r="QN646" s="13"/>
      <c r="QO646" s="13"/>
      <c r="QP646" s="13"/>
      <c r="QQ646" s="13"/>
      <c r="QR646" s="13"/>
      <c r="QS646" s="13"/>
      <c r="QT646" s="13"/>
      <c r="QU646" s="13"/>
      <c r="QV646" s="13"/>
      <c r="QW646" s="13"/>
      <c r="QX646" s="13"/>
      <c r="QY646" s="13"/>
      <c r="QZ646" s="13"/>
      <c r="RA646" s="13"/>
      <c r="RB646" s="13"/>
      <c r="RC646" s="13"/>
      <c r="RD646" s="13"/>
      <c r="RE646" s="13"/>
      <c r="RF646" s="13"/>
      <c r="RG646" s="13"/>
      <c r="RH646" s="13"/>
      <c r="RI646" s="13"/>
      <c r="RJ646" s="13"/>
      <c r="RK646" s="13"/>
    </row>
    <row r="647" s="7" customFormat="1" ht="13.75" spans="1:479">
      <c r="A647" s="88" t="s">
        <v>12520</v>
      </c>
      <c r="B647" s="88" t="s">
        <v>9328</v>
      </c>
      <c r="C647" s="106" t="s">
        <v>9327</v>
      </c>
      <c r="D647" s="89" t="s">
        <v>494</v>
      </c>
      <c r="E647" s="135">
        <v>4</v>
      </c>
      <c r="F647" s="135">
        <v>108</v>
      </c>
      <c r="G647" s="90">
        <f t="shared" si="10"/>
        <v>432</v>
      </c>
      <c r="H647" s="91"/>
      <c r="I647" s="92"/>
      <c r="J647" s="133">
        <v>60</v>
      </c>
      <c r="K647" s="133">
        <v>30</v>
      </c>
      <c r="L647" s="133">
        <v>44</v>
      </c>
      <c r="M647" s="117">
        <v>38</v>
      </c>
      <c r="N647" s="94"/>
      <c r="O647" s="95"/>
      <c r="P647" s="95"/>
      <c r="Q647" s="95"/>
      <c r="R647" s="97"/>
      <c r="S647" s="91"/>
      <c r="T647" s="92"/>
      <c r="U647" s="113"/>
      <c r="V647" s="92"/>
      <c r="W647" s="92"/>
      <c r="X647" s="93"/>
      <c r="Y647" s="94"/>
      <c r="Z647" s="96"/>
      <c r="AA647" s="96"/>
      <c r="AB647" s="95"/>
      <c r="AC647" s="95"/>
      <c r="AD647" s="97"/>
      <c r="AE647" s="91"/>
      <c r="AF647" s="113"/>
      <c r="AG647" s="113"/>
      <c r="AH647" s="92"/>
      <c r="AI647" s="92"/>
      <c r="AJ647" s="92"/>
      <c r="AK647" s="92"/>
      <c r="AL647" s="91"/>
      <c r="AM647" s="113"/>
      <c r="AN647" s="132">
        <v>38</v>
      </c>
      <c r="AO647" s="133">
        <v>37</v>
      </c>
      <c r="AP647" s="133">
        <v>65</v>
      </c>
      <c r="AQ647" s="117">
        <v>38</v>
      </c>
      <c r="AR647" s="94"/>
      <c r="AS647" s="96"/>
      <c r="AT647" s="96"/>
      <c r="AU647" s="96"/>
      <c r="AV647" s="95"/>
      <c r="AW647" s="95"/>
      <c r="AX647" s="97"/>
      <c r="AY647" s="97"/>
      <c r="AZ647" s="97"/>
      <c r="BA647" s="97"/>
      <c r="BB647" s="97"/>
      <c r="BC647" s="99" t="s">
        <v>12275</v>
      </c>
      <c r="BD647" s="99"/>
      <c r="BE647" s="99"/>
      <c r="BF647" s="100"/>
      <c r="BG647" s="103"/>
      <c r="BH647" s="103"/>
      <c r="BI647" s="103"/>
      <c r="BJ647" s="99">
        <v>2</v>
      </c>
      <c r="BK647" s="112" t="s">
        <v>1510</v>
      </c>
      <c r="BL647" s="102"/>
      <c r="BM647" s="99" t="s">
        <v>20</v>
      </c>
      <c r="BN647" s="99"/>
      <c r="BO647" s="13" t="s">
        <v>12518</v>
      </c>
      <c r="BP647" s="13"/>
      <c r="BQ647" s="13"/>
      <c r="BR647" s="13"/>
      <c r="BS647" s="13"/>
      <c r="BT647" s="99"/>
      <c r="BU647" s="99"/>
      <c r="BV647" s="99"/>
      <c r="BW647" s="99"/>
      <c r="BX647" s="99"/>
      <c r="BY647" s="13"/>
      <c r="BZ647" s="13"/>
      <c r="CA647" s="13"/>
      <c r="CB647" s="13" t="s">
        <v>1511</v>
      </c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  <c r="EJ647" s="13"/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3"/>
      <c r="FD647" s="13"/>
      <c r="FE647" s="13"/>
      <c r="FF647" s="13"/>
      <c r="FG647" s="13"/>
      <c r="FH647" s="13"/>
      <c r="FI647" s="13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  <c r="FT647" s="13"/>
      <c r="FU647" s="13"/>
      <c r="FV647" s="13"/>
      <c r="FW647" s="13"/>
      <c r="FX647" s="13"/>
      <c r="FY647" s="13"/>
      <c r="FZ647" s="13"/>
      <c r="GA647" s="13"/>
      <c r="GB647" s="13"/>
      <c r="GC647" s="13"/>
      <c r="GD647" s="13"/>
      <c r="GE647" s="13"/>
      <c r="GF647" s="13"/>
      <c r="GG647" s="13"/>
      <c r="GH647" s="13"/>
      <c r="GI647" s="13"/>
      <c r="GJ647" s="13"/>
      <c r="GK647" s="13"/>
      <c r="GL647" s="13"/>
      <c r="GM647" s="13"/>
      <c r="GN647" s="13"/>
      <c r="GO647" s="13"/>
      <c r="GP647" s="13"/>
      <c r="GQ647" s="13"/>
      <c r="GR647" s="13"/>
      <c r="GS647" s="13"/>
      <c r="GT647" s="13"/>
      <c r="GU647" s="13"/>
      <c r="GV647" s="13"/>
      <c r="GW647" s="13"/>
      <c r="GX647" s="13"/>
      <c r="GY647" s="13"/>
      <c r="GZ647" s="13"/>
      <c r="HA647" s="13"/>
      <c r="HB647" s="13"/>
      <c r="HC647" s="13"/>
      <c r="HD647" s="13"/>
      <c r="HE647" s="13"/>
      <c r="HF647" s="13"/>
      <c r="HG647" s="13"/>
      <c r="HH647" s="13"/>
      <c r="HI647" s="13"/>
      <c r="HJ647" s="13"/>
      <c r="HK647" s="13"/>
      <c r="HL647" s="13"/>
      <c r="HM647" s="13"/>
      <c r="HN647" s="13"/>
      <c r="HO647" s="13"/>
      <c r="HP647" s="13"/>
      <c r="HQ647" s="13"/>
      <c r="HR647" s="13"/>
      <c r="HS647" s="13"/>
      <c r="HT647" s="13"/>
      <c r="HU647" s="13"/>
      <c r="HV647" s="13"/>
      <c r="HW647" s="13"/>
      <c r="HX647" s="13"/>
      <c r="HY647" s="13"/>
      <c r="HZ647" s="13"/>
      <c r="IA647" s="13"/>
      <c r="IB647" s="13"/>
      <c r="IC647" s="13"/>
      <c r="ID647" s="13"/>
      <c r="IE647" s="13"/>
      <c r="IF647" s="13"/>
      <c r="IG647" s="13"/>
      <c r="IH647" s="13"/>
      <c r="II647" s="13"/>
      <c r="IJ647" s="13"/>
      <c r="IK647" s="13"/>
      <c r="IL647" s="13"/>
      <c r="IM647" s="13"/>
      <c r="IN647" s="13"/>
      <c r="IO647" s="13"/>
      <c r="IP647" s="13"/>
      <c r="IQ647" s="13"/>
      <c r="IR647" s="13"/>
      <c r="IS647" s="13"/>
      <c r="IT647" s="13"/>
      <c r="IU647" s="13"/>
      <c r="IV647" s="13"/>
      <c r="IW647" s="13"/>
      <c r="IX647" s="13"/>
      <c r="IY647" s="13"/>
      <c r="IZ647" s="13"/>
      <c r="JA647" s="13"/>
      <c r="JB647" s="13"/>
      <c r="JC647" s="13"/>
      <c r="JD647" s="13"/>
      <c r="JE647" s="13"/>
      <c r="JF647" s="13"/>
      <c r="JG647" s="13"/>
      <c r="JH647" s="13"/>
      <c r="JI647" s="13"/>
      <c r="JJ647" s="13"/>
      <c r="JK647" s="13"/>
      <c r="JL647" s="13"/>
      <c r="JM647" s="13"/>
      <c r="JN647" s="13"/>
      <c r="JO647" s="13"/>
      <c r="JP647" s="13"/>
      <c r="JQ647" s="13"/>
      <c r="JR647" s="13"/>
      <c r="JS647" s="13"/>
      <c r="JT647" s="13"/>
      <c r="JU647" s="13"/>
      <c r="JV647" s="13"/>
      <c r="JW647" s="13"/>
      <c r="JX647" s="13"/>
      <c r="JY647" s="13"/>
      <c r="JZ647" s="13"/>
      <c r="KA647" s="13"/>
      <c r="KB647" s="13"/>
      <c r="KC647" s="13"/>
      <c r="KD647" s="13"/>
      <c r="KE647" s="13"/>
      <c r="KF647" s="13"/>
      <c r="KG647" s="13"/>
      <c r="KH647" s="13"/>
      <c r="KI647" s="13"/>
      <c r="KJ647" s="13"/>
      <c r="KK647" s="13"/>
      <c r="KL647" s="13"/>
      <c r="KM647" s="13"/>
      <c r="KN647" s="13"/>
      <c r="KO647" s="13"/>
      <c r="KP647" s="13"/>
      <c r="KQ647" s="13"/>
      <c r="KR647" s="13"/>
      <c r="KS647" s="13"/>
      <c r="KT647" s="13"/>
      <c r="KU647" s="13"/>
      <c r="KV647" s="13"/>
      <c r="KW647" s="13"/>
      <c r="KX647" s="13"/>
      <c r="KY647" s="13"/>
      <c r="KZ647" s="13"/>
      <c r="LA647" s="13"/>
      <c r="LB647" s="13"/>
      <c r="LC647" s="13"/>
      <c r="LD647" s="13"/>
      <c r="LE647" s="13"/>
      <c r="LF647" s="13"/>
      <c r="LG647" s="13"/>
      <c r="LH647" s="13"/>
      <c r="LI647" s="13"/>
      <c r="LJ647" s="13"/>
      <c r="LK647" s="13"/>
      <c r="LL647" s="13"/>
      <c r="LM647" s="13"/>
      <c r="LN647" s="13"/>
      <c r="LO647" s="13"/>
      <c r="LP647" s="13"/>
      <c r="LQ647" s="13"/>
      <c r="LR647" s="13"/>
      <c r="LS647" s="13"/>
      <c r="LT647" s="13"/>
      <c r="LU647" s="13"/>
      <c r="LV647" s="13"/>
      <c r="LW647" s="13"/>
      <c r="LX647" s="13"/>
      <c r="LY647" s="13"/>
      <c r="LZ647" s="13"/>
      <c r="MA647" s="13"/>
      <c r="MB647" s="13"/>
      <c r="MC647" s="13"/>
      <c r="MD647" s="13"/>
      <c r="ME647" s="13"/>
      <c r="MF647" s="13"/>
      <c r="MG647" s="13"/>
      <c r="MH647" s="13"/>
      <c r="MI647" s="13"/>
      <c r="MJ647" s="13"/>
      <c r="MK647" s="13"/>
      <c r="ML647" s="13"/>
      <c r="MM647" s="13"/>
      <c r="MN647" s="13"/>
      <c r="MO647" s="13"/>
      <c r="MP647" s="13"/>
      <c r="MQ647" s="13"/>
      <c r="MR647" s="13"/>
      <c r="MS647" s="13"/>
      <c r="MT647" s="13"/>
      <c r="MU647" s="13"/>
      <c r="MV647" s="13"/>
      <c r="MW647" s="13"/>
      <c r="MX647" s="13"/>
      <c r="MY647" s="13"/>
      <c r="MZ647" s="13"/>
      <c r="NA647" s="13"/>
      <c r="NB647" s="13"/>
      <c r="NC647" s="13"/>
      <c r="ND647" s="13"/>
      <c r="NE647" s="13"/>
      <c r="NF647" s="13"/>
      <c r="NG647" s="13"/>
      <c r="NH647" s="13"/>
      <c r="NI647" s="13"/>
      <c r="NJ647" s="13"/>
      <c r="NK647" s="13"/>
      <c r="NL647" s="13"/>
      <c r="NM647" s="13"/>
      <c r="NN647" s="13"/>
      <c r="NO647" s="13"/>
      <c r="NP647" s="13"/>
      <c r="NQ647" s="13"/>
      <c r="NR647" s="13"/>
      <c r="NS647" s="13"/>
      <c r="NT647" s="13"/>
      <c r="NU647" s="13"/>
      <c r="NV647" s="13"/>
      <c r="NW647" s="13"/>
      <c r="NX647" s="13"/>
      <c r="NY647" s="13"/>
      <c r="NZ647" s="13"/>
      <c r="OA647" s="13"/>
      <c r="OB647" s="13"/>
      <c r="OC647" s="13"/>
      <c r="OD647" s="13"/>
      <c r="OE647" s="13"/>
      <c r="OF647" s="13"/>
      <c r="OG647" s="13"/>
      <c r="OH647" s="13"/>
      <c r="OI647" s="13"/>
      <c r="OJ647" s="13"/>
      <c r="OK647" s="13"/>
      <c r="OL647" s="13"/>
      <c r="OM647" s="13"/>
      <c r="ON647" s="13"/>
      <c r="OO647" s="13"/>
      <c r="OP647" s="13"/>
      <c r="OQ647" s="13"/>
      <c r="OR647" s="13"/>
      <c r="OS647" s="13"/>
      <c r="OT647" s="13"/>
      <c r="OU647" s="13"/>
      <c r="OV647" s="13"/>
      <c r="OW647" s="13"/>
      <c r="OX647" s="13"/>
      <c r="OY647" s="13"/>
      <c r="OZ647" s="13"/>
      <c r="PA647" s="13"/>
      <c r="PB647" s="13"/>
      <c r="PC647" s="13"/>
      <c r="PD647" s="13"/>
      <c r="PE647" s="13"/>
      <c r="PF647" s="13"/>
      <c r="PG647" s="13"/>
      <c r="PH647" s="13"/>
      <c r="PI647" s="13"/>
      <c r="PJ647" s="13"/>
      <c r="PK647" s="13"/>
      <c r="PL647" s="13"/>
      <c r="PM647" s="13"/>
      <c r="PN647" s="13"/>
      <c r="PO647" s="13"/>
      <c r="PP647" s="13"/>
      <c r="PQ647" s="13"/>
      <c r="PR647" s="13"/>
      <c r="PS647" s="13"/>
      <c r="PT647" s="13"/>
      <c r="PU647" s="13"/>
      <c r="PV647" s="13"/>
      <c r="PW647" s="13"/>
      <c r="PX647" s="13"/>
      <c r="PY647" s="13"/>
      <c r="PZ647" s="13"/>
      <c r="QA647" s="13"/>
      <c r="QB647" s="13"/>
      <c r="QC647" s="13"/>
      <c r="QD647" s="13"/>
      <c r="QE647" s="13"/>
      <c r="QF647" s="13"/>
      <c r="QG647" s="13"/>
      <c r="QH647" s="13"/>
      <c r="QI647" s="13"/>
      <c r="QJ647" s="13"/>
      <c r="QK647" s="13"/>
      <c r="QL647" s="13"/>
      <c r="QM647" s="13"/>
      <c r="QN647" s="13"/>
      <c r="QO647" s="13"/>
      <c r="QP647" s="13"/>
      <c r="QQ647" s="13"/>
      <c r="QR647" s="13"/>
      <c r="QS647" s="13"/>
      <c r="QT647" s="13"/>
      <c r="QU647" s="13"/>
      <c r="QV647" s="13"/>
      <c r="QW647" s="13"/>
      <c r="QX647" s="13"/>
      <c r="QY647" s="13"/>
      <c r="QZ647" s="13"/>
      <c r="RA647" s="13"/>
      <c r="RB647" s="13"/>
      <c r="RC647" s="13"/>
      <c r="RD647" s="13"/>
      <c r="RE647" s="13"/>
      <c r="RF647" s="13"/>
      <c r="RG647" s="13"/>
      <c r="RH647" s="13"/>
      <c r="RI647" s="13"/>
      <c r="RJ647" s="13"/>
      <c r="RK647" s="13"/>
    </row>
    <row r="648" s="7" customFormat="1" ht="13.75" spans="1:479">
      <c r="A648" s="239" t="s">
        <v>12520</v>
      </c>
      <c r="B648" s="88" t="s">
        <v>3541</v>
      </c>
      <c r="C648" s="106" t="s">
        <v>9487</v>
      </c>
      <c r="D648" s="89" t="s">
        <v>12266</v>
      </c>
      <c r="E648" s="135">
        <v>4</v>
      </c>
      <c r="F648" s="135">
        <v>314</v>
      </c>
      <c r="G648" s="90">
        <f t="shared" si="10"/>
        <v>1256</v>
      </c>
      <c r="H648" s="91"/>
      <c r="I648" s="92"/>
      <c r="J648" s="92">
        <v>77</v>
      </c>
      <c r="K648" s="92">
        <v>86</v>
      </c>
      <c r="L648" s="92">
        <v>31</v>
      </c>
      <c r="M648" s="93"/>
      <c r="N648" s="94"/>
      <c r="O648" s="95">
        <v>88</v>
      </c>
      <c r="P648" s="95">
        <v>118</v>
      </c>
      <c r="Q648" s="95">
        <v>47</v>
      </c>
      <c r="R648" s="97"/>
      <c r="S648" s="91"/>
      <c r="T648" s="92"/>
      <c r="U648" s="113"/>
      <c r="V648" s="92"/>
      <c r="W648" s="92"/>
      <c r="X648" s="93"/>
      <c r="Y648" s="94"/>
      <c r="Z648" s="96"/>
      <c r="AA648" s="96"/>
      <c r="AB648" s="95"/>
      <c r="AC648" s="95"/>
      <c r="AD648" s="97"/>
      <c r="AE648" s="91"/>
      <c r="AF648" s="113"/>
      <c r="AG648" s="113"/>
      <c r="AH648" s="92"/>
      <c r="AI648" s="92"/>
      <c r="AJ648" s="92"/>
      <c r="AK648" s="92"/>
      <c r="AL648" s="91"/>
      <c r="AM648" s="113"/>
      <c r="AN648" s="113">
        <v>83</v>
      </c>
      <c r="AO648" s="92">
        <v>103</v>
      </c>
      <c r="AP648" s="92">
        <v>38</v>
      </c>
      <c r="AQ648" s="93"/>
      <c r="AR648" s="94"/>
      <c r="AS648" s="96"/>
      <c r="AT648" s="96"/>
      <c r="AU648" s="96"/>
      <c r="AV648" s="95"/>
      <c r="AW648" s="95"/>
      <c r="AX648" s="97"/>
      <c r="AY648" s="97"/>
      <c r="AZ648" s="97"/>
      <c r="BA648" s="97"/>
      <c r="BB648" s="97"/>
      <c r="BC648" s="99" t="s">
        <v>12297</v>
      </c>
      <c r="BD648" s="99" t="s">
        <v>12298</v>
      </c>
      <c r="BE648" s="99"/>
      <c r="BF648" s="100"/>
      <c r="BG648" s="103"/>
      <c r="BH648" s="103"/>
      <c r="BI648" s="103"/>
      <c r="BJ648" s="99"/>
      <c r="BK648" s="112" t="s">
        <v>1511</v>
      </c>
      <c r="BL648" s="102"/>
      <c r="BM648" s="99"/>
      <c r="BN648" s="99"/>
      <c r="BO648" s="13"/>
      <c r="BP648" s="13"/>
      <c r="BQ648" s="13"/>
      <c r="BR648" s="13"/>
      <c r="BS648" s="13"/>
      <c r="BT648" s="99"/>
      <c r="BU648" s="99"/>
      <c r="BV648" s="99"/>
      <c r="BW648" s="99"/>
      <c r="BX648" s="99"/>
      <c r="BY648" s="13"/>
      <c r="BZ648" s="13"/>
      <c r="CA648" s="13"/>
      <c r="CB648" s="13" t="s">
        <v>1511</v>
      </c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  <c r="EJ648" s="13"/>
      <c r="EK648" s="13"/>
      <c r="EL648" s="13"/>
      <c r="EM648" s="13"/>
      <c r="EN648" s="13"/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3"/>
      <c r="FD648" s="13"/>
      <c r="FE648" s="13"/>
      <c r="FF648" s="13"/>
      <c r="FG648" s="13"/>
      <c r="FH648" s="13"/>
      <c r="FI648" s="13"/>
      <c r="FJ648" s="13"/>
      <c r="FK648" s="13"/>
      <c r="FL648" s="13"/>
      <c r="FM648" s="13"/>
      <c r="FN648" s="13"/>
      <c r="FO648" s="13"/>
      <c r="FP648" s="13"/>
      <c r="FQ648" s="13"/>
      <c r="FR648" s="13"/>
      <c r="FS648" s="13"/>
      <c r="FT648" s="13"/>
      <c r="FU648" s="13"/>
      <c r="FV648" s="13"/>
      <c r="FW648" s="13"/>
      <c r="FX648" s="13"/>
      <c r="FY648" s="13"/>
      <c r="FZ648" s="13"/>
      <c r="GA648" s="13"/>
      <c r="GB648" s="13"/>
      <c r="GC648" s="13"/>
      <c r="GD648" s="13"/>
      <c r="GE648" s="13"/>
      <c r="GF648" s="13"/>
      <c r="GG648" s="13"/>
      <c r="GH648" s="13"/>
      <c r="GI648" s="13"/>
      <c r="GJ648" s="13"/>
      <c r="GK648" s="13"/>
      <c r="GL648" s="13"/>
      <c r="GM648" s="13"/>
      <c r="GN648" s="13"/>
      <c r="GO648" s="13"/>
      <c r="GP648" s="13"/>
      <c r="GQ648" s="13"/>
      <c r="GR648" s="13"/>
      <c r="GS648" s="13"/>
      <c r="GT648" s="13"/>
      <c r="GU648" s="13"/>
      <c r="GV648" s="13"/>
      <c r="GW648" s="13"/>
      <c r="GX648" s="13"/>
      <c r="GY648" s="13"/>
      <c r="GZ648" s="13"/>
      <c r="HA648" s="13"/>
      <c r="HB648" s="13"/>
      <c r="HC648" s="13"/>
      <c r="HD648" s="13"/>
      <c r="HE648" s="13"/>
      <c r="HF648" s="13"/>
      <c r="HG648" s="13"/>
      <c r="HH648" s="13"/>
      <c r="HI648" s="13"/>
      <c r="HJ648" s="13"/>
      <c r="HK648" s="13"/>
      <c r="HL648" s="13"/>
      <c r="HM648" s="13"/>
      <c r="HN648" s="13"/>
      <c r="HO648" s="13"/>
      <c r="HP648" s="13"/>
      <c r="HQ648" s="13"/>
      <c r="HR648" s="13"/>
      <c r="HS648" s="13"/>
      <c r="HT648" s="13"/>
      <c r="HU648" s="13"/>
      <c r="HV648" s="13"/>
      <c r="HW648" s="13"/>
      <c r="HX648" s="13"/>
      <c r="HY648" s="13"/>
      <c r="HZ648" s="13"/>
      <c r="IA648" s="13"/>
      <c r="IB648" s="13"/>
      <c r="IC648" s="13"/>
      <c r="ID648" s="13"/>
      <c r="IE648" s="13"/>
      <c r="IF648" s="13"/>
      <c r="IG648" s="13"/>
      <c r="IH648" s="13"/>
      <c r="II648" s="13"/>
      <c r="IJ648" s="13"/>
      <c r="IK648" s="13"/>
      <c r="IL648" s="13"/>
      <c r="IM648" s="13"/>
      <c r="IN648" s="13"/>
      <c r="IO648" s="13"/>
      <c r="IP648" s="13"/>
      <c r="IQ648" s="13"/>
      <c r="IR648" s="13"/>
      <c r="IS648" s="13"/>
      <c r="IT648" s="13"/>
      <c r="IU648" s="13"/>
      <c r="IV648" s="13"/>
      <c r="IW648" s="13"/>
      <c r="IX648" s="13"/>
      <c r="IY648" s="13"/>
      <c r="IZ648" s="13"/>
      <c r="JA648" s="13"/>
      <c r="JB648" s="13"/>
      <c r="JC648" s="13"/>
      <c r="JD648" s="13"/>
      <c r="JE648" s="13"/>
      <c r="JF648" s="13"/>
      <c r="JG648" s="13"/>
      <c r="JH648" s="13"/>
      <c r="JI648" s="13"/>
      <c r="JJ648" s="13"/>
      <c r="JK648" s="13"/>
      <c r="JL648" s="13"/>
      <c r="JM648" s="13"/>
      <c r="JN648" s="13"/>
      <c r="JO648" s="13"/>
      <c r="JP648" s="13"/>
      <c r="JQ648" s="13"/>
      <c r="JR648" s="13"/>
      <c r="JS648" s="13"/>
      <c r="JT648" s="13"/>
      <c r="JU648" s="13"/>
      <c r="JV648" s="13"/>
      <c r="JW648" s="13"/>
      <c r="JX648" s="13"/>
      <c r="JY648" s="13"/>
      <c r="JZ648" s="13"/>
      <c r="KA648" s="13"/>
      <c r="KB648" s="13"/>
      <c r="KC648" s="13"/>
      <c r="KD648" s="13"/>
      <c r="KE648" s="13"/>
      <c r="KF648" s="13"/>
      <c r="KG648" s="13"/>
      <c r="KH648" s="13"/>
      <c r="KI648" s="13"/>
      <c r="KJ648" s="13"/>
      <c r="KK648" s="13"/>
      <c r="KL648" s="13"/>
      <c r="KM648" s="13"/>
      <c r="KN648" s="13"/>
      <c r="KO648" s="13"/>
      <c r="KP648" s="13"/>
      <c r="KQ648" s="13"/>
      <c r="KR648" s="13"/>
      <c r="KS648" s="13"/>
      <c r="KT648" s="13"/>
      <c r="KU648" s="13"/>
      <c r="KV648" s="13"/>
      <c r="KW648" s="13"/>
      <c r="KX648" s="13"/>
      <c r="KY648" s="13"/>
      <c r="KZ648" s="13"/>
      <c r="LA648" s="13"/>
      <c r="LB648" s="13"/>
      <c r="LC648" s="13"/>
      <c r="LD648" s="13"/>
      <c r="LE648" s="13"/>
      <c r="LF648" s="13"/>
      <c r="LG648" s="13"/>
      <c r="LH648" s="13"/>
      <c r="LI648" s="13"/>
      <c r="LJ648" s="13"/>
      <c r="LK648" s="13"/>
      <c r="LL648" s="13"/>
      <c r="LM648" s="13"/>
      <c r="LN648" s="13"/>
      <c r="LO648" s="13"/>
      <c r="LP648" s="13"/>
      <c r="LQ648" s="13"/>
      <c r="LR648" s="13"/>
      <c r="LS648" s="13"/>
      <c r="LT648" s="13"/>
      <c r="LU648" s="13"/>
      <c r="LV648" s="13"/>
      <c r="LW648" s="13"/>
      <c r="LX648" s="13"/>
      <c r="LY648" s="13"/>
      <c r="LZ648" s="13"/>
      <c r="MA648" s="13"/>
      <c r="MB648" s="13"/>
      <c r="MC648" s="13"/>
      <c r="MD648" s="13"/>
      <c r="ME648" s="13"/>
      <c r="MF648" s="13"/>
      <c r="MG648" s="13"/>
      <c r="MH648" s="13"/>
      <c r="MI648" s="13"/>
      <c r="MJ648" s="13"/>
      <c r="MK648" s="13"/>
      <c r="ML648" s="13"/>
      <c r="MM648" s="13"/>
      <c r="MN648" s="13"/>
      <c r="MO648" s="13"/>
      <c r="MP648" s="13"/>
      <c r="MQ648" s="13"/>
      <c r="MR648" s="13"/>
      <c r="MS648" s="13"/>
      <c r="MT648" s="13"/>
      <c r="MU648" s="13"/>
      <c r="MV648" s="13"/>
      <c r="MW648" s="13"/>
      <c r="MX648" s="13"/>
      <c r="MY648" s="13"/>
      <c r="MZ648" s="13"/>
      <c r="NA648" s="13"/>
      <c r="NB648" s="13"/>
      <c r="NC648" s="13"/>
      <c r="ND648" s="13"/>
      <c r="NE648" s="13"/>
      <c r="NF648" s="13"/>
      <c r="NG648" s="13"/>
      <c r="NH648" s="13"/>
      <c r="NI648" s="13"/>
      <c r="NJ648" s="13"/>
      <c r="NK648" s="13"/>
      <c r="NL648" s="13"/>
      <c r="NM648" s="13"/>
      <c r="NN648" s="13"/>
      <c r="NO648" s="13"/>
      <c r="NP648" s="13"/>
      <c r="NQ648" s="13"/>
      <c r="NR648" s="13"/>
      <c r="NS648" s="13"/>
      <c r="NT648" s="13"/>
      <c r="NU648" s="13"/>
      <c r="NV648" s="13"/>
      <c r="NW648" s="13"/>
      <c r="NX648" s="13"/>
      <c r="NY648" s="13"/>
      <c r="NZ648" s="13"/>
      <c r="OA648" s="13"/>
      <c r="OB648" s="13"/>
      <c r="OC648" s="13"/>
      <c r="OD648" s="13"/>
      <c r="OE648" s="13"/>
      <c r="OF648" s="13"/>
      <c r="OG648" s="13"/>
      <c r="OH648" s="13"/>
      <c r="OI648" s="13"/>
      <c r="OJ648" s="13"/>
      <c r="OK648" s="13"/>
      <c r="OL648" s="13"/>
      <c r="OM648" s="13"/>
      <c r="ON648" s="13"/>
      <c r="OO648" s="13"/>
      <c r="OP648" s="13"/>
      <c r="OQ648" s="13"/>
      <c r="OR648" s="13"/>
      <c r="OS648" s="13"/>
      <c r="OT648" s="13"/>
      <c r="OU648" s="13"/>
      <c r="OV648" s="13"/>
      <c r="OW648" s="13"/>
      <c r="OX648" s="13"/>
      <c r="OY648" s="13"/>
      <c r="OZ648" s="13"/>
      <c r="PA648" s="13"/>
      <c r="PB648" s="13"/>
      <c r="PC648" s="13"/>
      <c r="PD648" s="13"/>
      <c r="PE648" s="13"/>
      <c r="PF648" s="13"/>
      <c r="PG648" s="13"/>
      <c r="PH648" s="13"/>
      <c r="PI648" s="13"/>
      <c r="PJ648" s="13"/>
      <c r="PK648" s="13"/>
      <c r="PL648" s="13"/>
      <c r="PM648" s="13"/>
      <c r="PN648" s="13"/>
      <c r="PO648" s="13"/>
      <c r="PP648" s="13"/>
      <c r="PQ648" s="13"/>
      <c r="PR648" s="13"/>
      <c r="PS648" s="13"/>
      <c r="PT648" s="13"/>
      <c r="PU648" s="13"/>
      <c r="PV648" s="13"/>
      <c r="PW648" s="13"/>
      <c r="PX648" s="13"/>
      <c r="PY648" s="13"/>
      <c r="PZ648" s="13"/>
      <c r="QA648" s="13"/>
      <c r="QB648" s="13"/>
      <c r="QC648" s="13"/>
      <c r="QD648" s="13"/>
      <c r="QE648" s="13"/>
      <c r="QF648" s="13"/>
      <c r="QG648" s="13"/>
      <c r="QH648" s="13"/>
      <c r="QI648" s="13"/>
      <c r="QJ648" s="13"/>
      <c r="QK648" s="13"/>
      <c r="QL648" s="13"/>
      <c r="QM648" s="13"/>
      <c r="QN648" s="13"/>
      <c r="QO648" s="13"/>
      <c r="QP648" s="13"/>
      <c r="QQ648" s="13"/>
      <c r="QR648" s="13"/>
      <c r="QS648" s="13"/>
      <c r="QT648" s="13"/>
      <c r="QU648" s="13"/>
      <c r="QV648" s="13"/>
      <c r="QW648" s="13"/>
      <c r="QX648" s="13"/>
      <c r="QY648" s="13"/>
      <c r="QZ648" s="13"/>
      <c r="RA648" s="13"/>
      <c r="RB648" s="13"/>
      <c r="RC648" s="13"/>
      <c r="RD648" s="13"/>
      <c r="RE648" s="13"/>
      <c r="RF648" s="13"/>
      <c r="RG648" s="13"/>
      <c r="RH648" s="13"/>
      <c r="RI648" s="13"/>
      <c r="RJ648" s="13"/>
      <c r="RK648" s="13"/>
    </row>
    <row r="649" ht="13.75" spans="1:479">
      <c r="A649" s="88" t="s">
        <v>12520</v>
      </c>
      <c r="B649" s="88" t="s">
        <v>3541</v>
      </c>
      <c r="C649" s="106" t="s">
        <v>9487</v>
      </c>
      <c r="D649" s="89" t="s">
        <v>494</v>
      </c>
      <c r="E649" s="135">
        <v>4</v>
      </c>
      <c r="F649" s="135">
        <v>205</v>
      </c>
      <c r="G649" s="90">
        <f t="shared" si="10"/>
        <v>820</v>
      </c>
      <c r="H649" s="91"/>
      <c r="I649" s="92"/>
      <c r="J649" s="92"/>
      <c r="K649" s="92"/>
      <c r="L649" s="92"/>
      <c r="M649" s="93"/>
      <c r="N649" s="94"/>
      <c r="O649" s="95"/>
      <c r="P649" s="95"/>
      <c r="Q649" s="95"/>
      <c r="R649" s="97"/>
      <c r="S649" s="91"/>
      <c r="T649" s="92"/>
      <c r="U649" s="113"/>
      <c r="V649" s="92"/>
      <c r="W649" s="92"/>
      <c r="X649" s="93"/>
      <c r="Y649" s="94"/>
      <c r="Z649" s="96"/>
      <c r="AA649" s="96"/>
      <c r="AB649" s="95"/>
      <c r="AC649" s="95"/>
      <c r="AD649" s="97"/>
      <c r="AE649" s="91"/>
      <c r="AF649" s="113"/>
      <c r="AG649" s="113"/>
      <c r="AH649" s="92"/>
      <c r="AI649" s="92"/>
      <c r="AJ649" s="92"/>
      <c r="AK649" s="92"/>
      <c r="AL649" s="91"/>
      <c r="AM649" s="113"/>
      <c r="AN649" s="113">
        <v>46</v>
      </c>
      <c r="AO649" s="92">
        <v>112</v>
      </c>
      <c r="AP649" s="92">
        <v>59</v>
      </c>
      <c r="AQ649" s="93"/>
      <c r="AR649" s="94"/>
      <c r="AS649" s="96"/>
      <c r="AT649" s="96"/>
      <c r="AU649" s="96"/>
      <c r="AV649" s="95"/>
      <c r="AW649" s="95"/>
      <c r="AX649" s="97"/>
      <c r="AY649" s="97"/>
      <c r="AZ649" s="97"/>
      <c r="BA649" s="97"/>
      <c r="BB649" s="97"/>
      <c r="BC649" s="99" t="s">
        <v>12275</v>
      </c>
      <c r="BD649" s="99"/>
      <c r="BE649" s="99"/>
      <c r="BF649" s="100"/>
      <c r="BG649" s="103"/>
      <c r="BH649" s="103"/>
      <c r="BI649" s="103"/>
      <c r="BJ649" s="99">
        <v>2</v>
      </c>
      <c r="BK649" s="112" t="s">
        <v>1510</v>
      </c>
      <c r="BL649" s="102"/>
      <c r="BM649" s="99" t="s">
        <v>20</v>
      </c>
      <c r="BN649" s="99"/>
      <c r="BO649" s="13" t="s">
        <v>12518</v>
      </c>
      <c r="BT649" s="99"/>
      <c r="BU649" s="99"/>
      <c r="BV649" s="99"/>
      <c r="BW649" s="99"/>
      <c r="BX649" s="99"/>
      <c r="CB649" s="13" t="s">
        <v>1511</v>
      </c>
    </row>
    <row r="650" ht="13.75" spans="1:479">
      <c r="A650" s="239" t="s">
        <v>12520</v>
      </c>
      <c r="B650" s="88" t="s">
        <v>3590</v>
      </c>
      <c r="C650" s="106" t="s">
        <v>9332</v>
      </c>
      <c r="D650" s="89" t="s">
        <v>12266</v>
      </c>
      <c r="E650" s="135">
        <v>4</v>
      </c>
      <c r="F650" s="135">
        <v>244</v>
      </c>
      <c r="G650" s="90">
        <f t="shared" si="10"/>
        <v>976</v>
      </c>
      <c r="H650" s="91"/>
      <c r="I650" s="92"/>
      <c r="J650" s="92">
        <v>80</v>
      </c>
      <c r="K650" s="92">
        <v>80</v>
      </c>
      <c r="L650" s="92">
        <v>80</v>
      </c>
      <c r="M650" s="93"/>
      <c r="N650" s="94"/>
      <c r="O650" s="95"/>
      <c r="P650" s="95"/>
      <c r="Q650" s="95"/>
      <c r="R650" s="97"/>
      <c r="S650" s="91"/>
      <c r="T650" s="92"/>
      <c r="U650" s="113"/>
      <c r="V650" s="92"/>
      <c r="W650" s="92"/>
      <c r="X650" s="93"/>
      <c r="Y650" s="94"/>
      <c r="Z650" s="96"/>
      <c r="AA650" s="96"/>
      <c r="AB650" s="95"/>
      <c r="AC650" s="95"/>
      <c r="AD650" s="97"/>
      <c r="AE650" s="91"/>
      <c r="AF650" s="113"/>
      <c r="AG650" s="113"/>
      <c r="AH650" s="92"/>
      <c r="AI650" s="92"/>
      <c r="AJ650" s="92"/>
      <c r="AK650" s="92"/>
      <c r="AL650" s="91"/>
      <c r="AM650" s="113"/>
      <c r="AN650" s="113"/>
      <c r="AO650" s="92"/>
      <c r="AP650" s="92"/>
      <c r="AQ650" s="93"/>
      <c r="AR650" s="94"/>
      <c r="AS650" s="96"/>
      <c r="AT650" s="96"/>
      <c r="AU650" s="96"/>
      <c r="AV650" s="95"/>
      <c r="AW650" s="95"/>
      <c r="AX650" s="97"/>
      <c r="AY650" s="97"/>
      <c r="AZ650" s="97"/>
      <c r="BA650" s="97"/>
      <c r="BB650" s="97"/>
      <c r="BC650" s="99" t="s">
        <v>12297</v>
      </c>
      <c r="BD650" s="99" t="s">
        <v>12298</v>
      </c>
      <c r="BE650" s="99"/>
      <c r="BF650" s="100"/>
      <c r="BG650" s="103"/>
      <c r="BH650" s="103"/>
      <c r="BI650" s="103"/>
      <c r="BJ650" s="99"/>
      <c r="BK650" s="112" t="s">
        <v>1511</v>
      </c>
      <c r="BL650" s="102"/>
      <c r="BM650" s="99"/>
      <c r="BN650" s="99"/>
      <c r="BT650" s="99"/>
      <c r="BU650" s="99"/>
      <c r="BV650" s="99"/>
      <c r="BW650" s="99"/>
      <c r="BX650" s="99"/>
      <c r="CB650" s="13" t="s">
        <v>1511</v>
      </c>
    </row>
    <row r="651" ht="13.75" spans="1:479">
      <c r="A651" s="88" t="s">
        <v>12520</v>
      </c>
      <c r="B651" s="88" t="s">
        <v>3590</v>
      </c>
      <c r="C651" s="106" t="s">
        <v>9332</v>
      </c>
      <c r="D651" s="89" t="s">
        <v>494</v>
      </c>
      <c r="E651" s="135">
        <v>4</v>
      </c>
      <c r="F651" s="135">
        <v>137</v>
      </c>
      <c r="G651" s="90">
        <f t="shared" si="10"/>
        <v>548</v>
      </c>
      <c r="H651" s="91"/>
      <c r="I651" s="92"/>
      <c r="J651" s="92">
        <v>67</v>
      </c>
      <c r="K651" s="92">
        <v>67</v>
      </c>
      <c r="L651" s="92">
        <v>67</v>
      </c>
      <c r="M651" s="93"/>
      <c r="N651" s="94"/>
      <c r="O651" s="95"/>
      <c r="P651" s="95"/>
      <c r="Q651" s="95"/>
      <c r="R651" s="97"/>
      <c r="S651" s="91"/>
      <c r="T651" s="92"/>
      <c r="U651" s="113"/>
      <c r="V651" s="92"/>
      <c r="W651" s="92"/>
      <c r="X651" s="93"/>
      <c r="Y651" s="94"/>
      <c r="Z651" s="96"/>
      <c r="AA651" s="96"/>
      <c r="AB651" s="95"/>
      <c r="AC651" s="95"/>
      <c r="AD651" s="97"/>
      <c r="AE651" s="94"/>
      <c r="AF651" s="96"/>
      <c r="AG651" s="96"/>
      <c r="AH651" s="95"/>
      <c r="AI651" s="95"/>
      <c r="AJ651" s="95"/>
      <c r="AK651" s="95"/>
      <c r="AL651" s="91"/>
      <c r="AM651" s="113"/>
      <c r="AN651" s="113">
        <v>45</v>
      </c>
      <c r="AO651" s="92">
        <v>49</v>
      </c>
      <c r="AP651" s="92">
        <v>66</v>
      </c>
      <c r="AQ651" s="93"/>
      <c r="AR651" s="94"/>
      <c r="AS651" s="96"/>
      <c r="AT651" s="96"/>
      <c r="AU651" s="96"/>
      <c r="AV651" s="95"/>
      <c r="AW651" s="95"/>
      <c r="AX651" s="97"/>
      <c r="AY651" s="97"/>
      <c r="AZ651" s="97"/>
      <c r="BA651" s="97"/>
      <c r="BB651" s="97"/>
      <c r="BC651" s="99" t="s">
        <v>12275</v>
      </c>
      <c r="BD651" s="99"/>
      <c r="BE651" s="99"/>
      <c r="BF651" s="100"/>
      <c r="BG651" s="103"/>
      <c r="BH651" s="103"/>
      <c r="BI651" s="103"/>
      <c r="BJ651" s="99">
        <v>2</v>
      </c>
      <c r="BK651" s="112" t="s">
        <v>1510</v>
      </c>
      <c r="BL651" s="102"/>
      <c r="BM651" s="99" t="s">
        <v>20</v>
      </c>
      <c r="BN651" s="99"/>
      <c r="BO651" s="13" t="s">
        <v>12518</v>
      </c>
      <c r="BT651" s="99"/>
      <c r="BU651" s="99"/>
      <c r="BV651" s="99"/>
      <c r="BW651" s="99"/>
      <c r="BX651" s="99"/>
      <c r="CB651" s="13" t="s">
        <v>1511</v>
      </c>
    </row>
    <row r="652" ht="13.75" spans="1:479">
      <c r="A652" s="88" t="s">
        <v>12521</v>
      </c>
      <c r="B652" s="88" t="s">
        <v>967</v>
      </c>
      <c r="C652" s="88" t="s">
        <v>965</v>
      </c>
      <c r="D652" s="89" t="s">
        <v>12266</v>
      </c>
      <c r="E652" s="135">
        <v>6</v>
      </c>
      <c r="F652" s="135">
        <v>101</v>
      </c>
      <c r="G652" s="90">
        <f t="shared" si="10"/>
        <v>606</v>
      </c>
      <c r="H652" s="94"/>
      <c r="I652" s="95"/>
      <c r="J652" s="95"/>
      <c r="K652" s="95"/>
      <c r="L652" s="95"/>
      <c r="M652" s="97"/>
      <c r="N652" s="91"/>
      <c r="O652" s="133">
        <v>31</v>
      </c>
      <c r="P652" s="133">
        <v>31</v>
      </c>
      <c r="Q652" s="133">
        <v>32</v>
      </c>
      <c r="R652" s="117">
        <v>38</v>
      </c>
      <c r="S652" s="94"/>
      <c r="T652" s="95"/>
      <c r="U652" s="96"/>
      <c r="V652" s="95"/>
      <c r="W652" s="95"/>
      <c r="X652" s="97"/>
      <c r="Y652" s="94"/>
      <c r="Z652" s="96"/>
      <c r="AA652" s="96"/>
      <c r="AB652" s="95"/>
      <c r="AC652" s="95"/>
      <c r="AD652" s="97"/>
      <c r="AE652" s="91"/>
      <c r="AF652" s="113"/>
      <c r="AG652" s="113"/>
      <c r="AH652" s="92"/>
      <c r="AI652" s="92"/>
      <c r="AJ652" s="92"/>
      <c r="AK652" s="92"/>
      <c r="AL652" s="91"/>
      <c r="AM652" s="113"/>
      <c r="AN652" s="132">
        <v>38</v>
      </c>
      <c r="AO652" s="133">
        <v>39</v>
      </c>
      <c r="AP652" s="133">
        <v>60</v>
      </c>
      <c r="AQ652" s="93"/>
      <c r="AR652" s="91"/>
      <c r="AS652" s="113"/>
      <c r="AT652" s="113"/>
      <c r="AU652" s="113"/>
      <c r="AV652" s="92"/>
      <c r="AW652" s="92"/>
      <c r="AX652" s="93"/>
      <c r="AY652" s="97"/>
      <c r="AZ652" s="97"/>
      <c r="BA652" s="97"/>
      <c r="BB652" s="97"/>
      <c r="BC652" s="99" t="s">
        <v>12336</v>
      </c>
      <c r="BD652" s="99" t="s">
        <v>12349</v>
      </c>
      <c r="BE652" s="99" t="s">
        <v>12271</v>
      </c>
      <c r="BF652" s="100"/>
      <c r="BG652" s="111" t="s">
        <v>12272</v>
      </c>
      <c r="BH652" s="111" t="s">
        <v>12272</v>
      </c>
      <c r="BI652" s="100"/>
      <c r="BJ652" s="99"/>
      <c r="BK652" s="112" t="s">
        <v>1511</v>
      </c>
      <c r="BL652" s="102"/>
      <c r="BM652" s="99"/>
      <c r="BN652" s="99"/>
      <c r="BT652" s="99"/>
      <c r="BU652" s="99"/>
      <c r="BV652" s="99"/>
      <c r="BW652" s="99"/>
      <c r="BX652" s="99"/>
      <c r="CB652" s="13" t="s">
        <v>1511</v>
      </c>
    </row>
    <row r="653" ht="13.75" spans="1:479">
      <c r="A653" s="88" t="s">
        <v>12521</v>
      </c>
      <c r="B653" s="88" t="s">
        <v>967</v>
      </c>
      <c r="C653" s="88" t="s">
        <v>965</v>
      </c>
      <c r="D653" s="89" t="s">
        <v>494</v>
      </c>
      <c r="E653" s="135">
        <v>6</v>
      </c>
      <c r="F653" s="135">
        <v>52</v>
      </c>
      <c r="G653" s="90">
        <f t="shared" si="10"/>
        <v>312</v>
      </c>
      <c r="H653" s="94"/>
      <c r="I653" s="95"/>
      <c r="J653" s="95"/>
      <c r="K653" s="95"/>
      <c r="L653" s="95"/>
      <c r="M653" s="97"/>
      <c r="N653" s="91"/>
      <c r="O653" s="133">
        <v>19</v>
      </c>
      <c r="P653" s="133">
        <v>22</v>
      </c>
      <c r="Q653" s="133">
        <v>67</v>
      </c>
      <c r="R653" s="117">
        <v>38</v>
      </c>
      <c r="S653" s="94"/>
      <c r="T653" s="95"/>
      <c r="U653" s="96"/>
      <c r="V653" s="95"/>
      <c r="W653" s="95"/>
      <c r="X653" s="97"/>
      <c r="Y653" s="94"/>
      <c r="Z653" s="96"/>
      <c r="AA653" s="96"/>
      <c r="AB653" s="95"/>
      <c r="AC653" s="95"/>
      <c r="AD653" s="97"/>
      <c r="AE653" s="91"/>
      <c r="AF653" s="113"/>
      <c r="AG653" s="113"/>
      <c r="AH653" s="92"/>
      <c r="AI653" s="92"/>
      <c r="AJ653" s="92"/>
      <c r="AK653" s="92"/>
      <c r="AL653" s="91"/>
      <c r="AM653" s="91"/>
      <c r="AN653" s="167">
        <v>21</v>
      </c>
      <c r="AO653" s="167">
        <v>27</v>
      </c>
      <c r="AP653" s="167">
        <v>111</v>
      </c>
      <c r="AQ653" s="91"/>
      <c r="AR653" s="91"/>
      <c r="AS653" s="91"/>
      <c r="AT653" s="91"/>
      <c r="AU653" s="91"/>
      <c r="AV653" s="91"/>
      <c r="AW653" s="91"/>
      <c r="AX653" s="91"/>
      <c r="AY653" s="97"/>
      <c r="AZ653" s="97"/>
      <c r="BA653" s="97"/>
      <c r="BB653" s="97"/>
      <c r="BC653" s="99" t="s">
        <v>12337</v>
      </c>
      <c r="BD653" s="99" t="s">
        <v>12350</v>
      </c>
      <c r="BE653" s="99" t="s">
        <v>12275</v>
      </c>
      <c r="BF653" s="100"/>
      <c r="BG653" s="111" t="s">
        <v>12272</v>
      </c>
      <c r="BH653" s="111" t="s">
        <v>12272</v>
      </c>
      <c r="BI653" s="111" t="s">
        <v>12272</v>
      </c>
      <c r="BJ653" s="99"/>
      <c r="BK653" s="112" t="s">
        <v>1510</v>
      </c>
      <c r="BL653" s="102"/>
      <c r="BM653" s="99"/>
      <c r="BN653" s="99"/>
      <c r="BO653" s="13" t="s">
        <v>12522</v>
      </c>
      <c r="BT653" s="99"/>
      <c r="BU653" s="99"/>
      <c r="BV653" s="99"/>
      <c r="BW653" s="99"/>
      <c r="BX653" s="99"/>
      <c r="CB653" s="13" t="s">
        <v>1511</v>
      </c>
    </row>
    <row r="654" ht="13.75" spans="1:479">
      <c r="A654" s="88" t="s">
        <v>12521</v>
      </c>
      <c r="B654" s="88" t="s">
        <v>967</v>
      </c>
      <c r="C654" s="88" t="s">
        <v>7770</v>
      </c>
      <c r="D654" s="89" t="s">
        <v>12266</v>
      </c>
      <c r="E654" s="135">
        <v>6</v>
      </c>
      <c r="F654" s="135">
        <v>101</v>
      </c>
      <c r="G654" s="90">
        <f t="shared" si="10"/>
        <v>606</v>
      </c>
      <c r="H654" s="94"/>
      <c r="I654" s="95"/>
      <c r="J654" s="160"/>
      <c r="K654" s="160"/>
      <c r="L654" s="160"/>
      <c r="M654" s="97"/>
      <c r="N654" s="91"/>
      <c r="O654" s="92"/>
      <c r="P654" s="92"/>
      <c r="Q654" s="92"/>
      <c r="R654" s="93"/>
      <c r="S654" s="94"/>
      <c r="T654" s="95"/>
      <c r="U654" s="301"/>
      <c r="V654" s="230"/>
      <c r="W654" s="230"/>
      <c r="X654" s="97"/>
      <c r="Y654" s="94"/>
      <c r="Z654" s="96"/>
      <c r="AA654" s="301"/>
      <c r="AB654" s="230"/>
      <c r="AC654" s="230"/>
      <c r="AD654" s="97"/>
      <c r="AE654" s="91"/>
      <c r="AF654" s="113"/>
      <c r="AG654" s="113"/>
      <c r="AH654" s="92"/>
      <c r="AI654" s="92"/>
      <c r="AJ654" s="92"/>
      <c r="AK654" s="92"/>
      <c r="AL654" s="91"/>
      <c r="AM654" s="91"/>
      <c r="AN654" s="91">
        <v>50</v>
      </c>
      <c r="AO654" s="91">
        <v>51</v>
      </c>
      <c r="AP654" s="91">
        <v>21</v>
      </c>
      <c r="AQ654" s="91"/>
      <c r="AR654" s="91"/>
      <c r="AS654" s="91"/>
      <c r="AT654" s="91"/>
      <c r="AU654" s="91"/>
      <c r="AV654" s="91"/>
      <c r="AW654" s="91"/>
      <c r="AX654" s="91"/>
      <c r="AY654" s="97"/>
      <c r="AZ654" s="97"/>
      <c r="BA654" s="97"/>
      <c r="BB654" s="97"/>
      <c r="BC654" s="99" t="s">
        <v>12336</v>
      </c>
      <c r="BD654" s="99" t="s">
        <v>12349</v>
      </c>
      <c r="BE654" s="99" t="s">
        <v>12271</v>
      </c>
      <c r="BF654" s="100"/>
      <c r="BG654" s="111" t="s">
        <v>12272</v>
      </c>
      <c r="BH654" s="111" t="s">
        <v>12272</v>
      </c>
      <c r="BI654" s="100"/>
      <c r="BJ654" s="99"/>
      <c r="BK654" s="112" t="s">
        <v>1511</v>
      </c>
      <c r="BL654" s="102"/>
      <c r="BM654" s="99"/>
      <c r="BN654" s="99"/>
      <c r="BT654" s="99"/>
      <c r="BU654" s="99"/>
      <c r="BV654" s="99"/>
      <c r="BW654" s="99"/>
      <c r="BX654" s="99"/>
      <c r="CB654" s="13" t="s">
        <v>1511</v>
      </c>
    </row>
    <row r="655" ht="13.75" spans="1:479">
      <c r="A655" s="88" t="s">
        <v>12521</v>
      </c>
      <c r="B655" s="88" t="s">
        <v>967</v>
      </c>
      <c r="C655" s="88" t="s">
        <v>7770</v>
      </c>
      <c r="D655" s="89" t="s">
        <v>494</v>
      </c>
      <c r="E655" s="135">
        <v>6</v>
      </c>
      <c r="F655" s="135">
        <v>52</v>
      </c>
      <c r="G655" s="90">
        <f t="shared" si="10"/>
        <v>312</v>
      </c>
      <c r="H655" s="94"/>
      <c r="I655" s="160"/>
      <c r="J655" s="160"/>
      <c r="K655" s="160"/>
      <c r="L655" s="160"/>
      <c r="M655" s="97"/>
      <c r="N655" s="91"/>
      <c r="O655" s="92"/>
      <c r="P655" s="92"/>
      <c r="Q655" s="92"/>
      <c r="R655" s="93"/>
      <c r="S655" s="94"/>
      <c r="T655" s="160"/>
      <c r="U655" s="96"/>
      <c r="V655" s="95"/>
      <c r="W655" s="95"/>
      <c r="X655" s="97"/>
      <c r="Y655" s="94"/>
      <c r="Z655" s="96"/>
      <c r="AA655" s="96"/>
      <c r="AB655" s="95"/>
      <c r="AC655" s="95"/>
      <c r="AD655" s="97"/>
      <c r="AE655" s="91"/>
      <c r="AF655" s="113"/>
      <c r="AG655" s="113"/>
      <c r="AH655" s="92"/>
      <c r="AI655" s="92"/>
      <c r="AJ655" s="92"/>
      <c r="AK655" s="92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7"/>
      <c r="AZ655" s="97"/>
      <c r="BA655" s="97"/>
      <c r="BB655" s="97"/>
      <c r="BC655" s="99" t="s">
        <v>12337</v>
      </c>
      <c r="BD655" s="99" t="s">
        <v>12350</v>
      </c>
      <c r="BE655" s="99" t="s">
        <v>12275</v>
      </c>
      <c r="BF655" s="100"/>
      <c r="BG655" s="111" t="s">
        <v>12272</v>
      </c>
      <c r="BH655" s="111" t="s">
        <v>12272</v>
      </c>
      <c r="BI655" s="111" t="s">
        <v>12272</v>
      </c>
      <c r="BJ655" s="99"/>
      <c r="BK655" s="112" t="s">
        <v>1510</v>
      </c>
      <c r="BL655" s="102"/>
      <c r="BM655" s="99"/>
      <c r="BN655" s="99"/>
      <c r="BO655" s="13" t="s">
        <v>12522</v>
      </c>
      <c r="BT655" s="99"/>
      <c r="BU655" s="99"/>
      <c r="BV655" s="99"/>
      <c r="BW655" s="99"/>
      <c r="BX655" s="99"/>
      <c r="CB655" s="13" t="s">
        <v>1511</v>
      </c>
    </row>
    <row r="656" ht="13.75" spans="1:479">
      <c r="A656" s="88" t="s">
        <v>12523</v>
      </c>
      <c r="B656" s="88">
        <v>92424691</v>
      </c>
      <c r="C656" s="106" t="s">
        <v>968</v>
      </c>
      <c r="D656" s="89" t="s">
        <v>12266</v>
      </c>
      <c r="E656" s="135">
        <v>6</v>
      </c>
      <c r="F656" s="135">
        <v>65</v>
      </c>
      <c r="G656" s="90">
        <f t="shared" si="10"/>
        <v>390</v>
      </c>
      <c r="H656" s="94"/>
      <c r="I656" s="95"/>
      <c r="J656" s="95"/>
      <c r="K656" s="95"/>
      <c r="L656" s="95"/>
      <c r="M656" s="97"/>
      <c r="N656" s="94"/>
      <c r="O656" s="95"/>
      <c r="P656" s="95"/>
      <c r="Q656" s="95"/>
      <c r="R656" s="97"/>
      <c r="S656" s="94"/>
      <c r="T656" s="95"/>
      <c r="U656" s="96"/>
      <c r="V656" s="95"/>
      <c r="W656" s="95"/>
      <c r="X656" s="97"/>
      <c r="Y656" s="94"/>
      <c r="Z656" s="96"/>
      <c r="AA656" s="96"/>
      <c r="AB656" s="95"/>
      <c r="AC656" s="95"/>
      <c r="AD656" s="97"/>
      <c r="AE656" s="91"/>
      <c r="AF656" s="113"/>
      <c r="AG656" s="113"/>
      <c r="AH656" s="92"/>
      <c r="AI656" s="92"/>
      <c r="AJ656" s="92"/>
      <c r="AK656" s="92"/>
      <c r="AL656" s="91"/>
      <c r="AM656" s="91"/>
      <c r="AN656" s="91"/>
      <c r="AO656" s="91"/>
      <c r="AP656" s="91"/>
      <c r="AQ656" s="91"/>
      <c r="AR656" s="94"/>
      <c r="AS656" s="94"/>
      <c r="AT656" s="94"/>
      <c r="AU656" s="94"/>
      <c r="AV656" s="94"/>
      <c r="AW656" s="94"/>
      <c r="AX656" s="94"/>
      <c r="AY656" s="93"/>
      <c r="AZ656" s="93"/>
      <c r="BA656" s="93"/>
      <c r="BB656" s="93"/>
      <c r="BC656" s="99" t="s">
        <v>12349</v>
      </c>
      <c r="BD656" s="99" t="s">
        <v>12271</v>
      </c>
      <c r="BE656" s="99" t="s">
        <v>12356</v>
      </c>
      <c r="BF656" s="100"/>
      <c r="BG656" s="103"/>
      <c r="BH656" s="103"/>
      <c r="BI656" s="103"/>
      <c r="BJ656" s="99"/>
      <c r="BK656" s="112" t="s">
        <v>20</v>
      </c>
      <c r="BL656" s="102"/>
      <c r="BM656" s="99"/>
      <c r="BN656" s="99"/>
      <c r="BT656" s="99"/>
      <c r="BU656" s="99"/>
      <c r="BV656" s="99"/>
      <c r="BW656" s="99"/>
      <c r="BX656" s="99"/>
      <c r="CB656" s="13" t="s">
        <v>1511</v>
      </c>
    </row>
    <row r="657" ht="13.9" customHeight="1" spans="1:80">
      <c r="A657" s="88" t="s">
        <v>12523</v>
      </c>
      <c r="B657" s="88">
        <v>92424691</v>
      </c>
      <c r="C657" s="106" t="s">
        <v>968</v>
      </c>
      <c r="D657" s="89" t="s">
        <v>494</v>
      </c>
      <c r="E657" s="135">
        <v>6</v>
      </c>
      <c r="F657" s="135">
        <v>12</v>
      </c>
      <c r="G657" s="90">
        <f t="shared" si="10"/>
        <v>72</v>
      </c>
      <c r="H657" s="94"/>
      <c r="I657" s="95"/>
      <c r="J657" s="302"/>
      <c r="K657" s="302"/>
      <c r="L657" s="95"/>
      <c r="M657" s="97"/>
      <c r="N657" s="94"/>
      <c r="O657" s="95"/>
      <c r="P657" s="95"/>
      <c r="Q657" s="95"/>
      <c r="R657" s="97"/>
      <c r="S657" s="94"/>
      <c r="T657" s="95"/>
      <c r="U657" s="96"/>
      <c r="V657" s="95"/>
      <c r="W657" s="95"/>
      <c r="X657" s="97"/>
      <c r="Y657" s="94"/>
      <c r="Z657" s="96"/>
      <c r="AA657" s="96"/>
      <c r="AB657" s="95"/>
      <c r="AC657" s="95"/>
      <c r="AD657" s="97"/>
      <c r="AE657" s="91"/>
      <c r="AF657" s="113"/>
      <c r="AG657" s="113"/>
      <c r="AH657" s="92"/>
      <c r="AI657" s="92"/>
      <c r="AJ657" s="92"/>
      <c r="AK657" s="92"/>
      <c r="AL657" s="91"/>
      <c r="AM657" s="91"/>
      <c r="AN657" s="303">
        <v>6</v>
      </c>
      <c r="AO657" s="303">
        <v>11</v>
      </c>
      <c r="AP657" s="303">
        <v>62</v>
      </c>
      <c r="AQ657" s="91"/>
      <c r="AR657" s="91"/>
      <c r="AS657" s="91"/>
      <c r="AT657" s="91"/>
      <c r="AU657" s="91"/>
      <c r="AV657" s="91"/>
      <c r="AW657" s="91"/>
      <c r="AX657" s="91"/>
      <c r="AY657" s="93"/>
      <c r="AZ657" s="93"/>
      <c r="BA657" s="93"/>
      <c r="BB657" s="93"/>
      <c r="BC657" s="99" t="s">
        <v>12350</v>
      </c>
      <c r="BD657" s="99" t="s">
        <v>12337</v>
      </c>
      <c r="BE657" s="99" t="s">
        <v>12267</v>
      </c>
      <c r="BF657" s="100"/>
      <c r="BG657" s="103"/>
      <c r="BH657" s="103"/>
      <c r="BI657" s="103"/>
      <c r="BJ657" s="99"/>
      <c r="BK657" s="112" t="s">
        <v>1511</v>
      </c>
      <c r="BL657" s="102"/>
      <c r="BM657" s="99"/>
      <c r="BN657" s="99"/>
      <c r="BT657" s="99"/>
      <c r="BU657" s="99"/>
      <c r="BV657" s="99"/>
      <c r="BW657" s="99"/>
      <c r="BX657" s="99"/>
      <c r="CB657" s="13" t="s">
        <v>1511</v>
      </c>
    </row>
    <row r="658" ht="13.75" spans="1:80">
      <c r="A658" s="88" t="s">
        <v>12523</v>
      </c>
      <c r="B658" s="88">
        <v>92424891</v>
      </c>
      <c r="C658" s="106" t="s">
        <v>10235</v>
      </c>
      <c r="D658" s="89" t="s">
        <v>12266</v>
      </c>
      <c r="E658" s="135">
        <v>6</v>
      </c>
      <c r="F658" s="135">
        <v>65</v>
      </c>
      <c r="G658" s="90">
        <f t="shared" si="10"/>
        <v>390</v>
      </c>
      <c r="H658" s="94"/>
      <c r="I658" s="95"/>
      <c r="J658" s="95"/>
      <c r="K658" s="95"/>
      <c r="L658" s="95"/>
      <c r="M658" s="97"/>
      <c r="N658" s="94"/>
      <c r="O658" s="95"/>
      <c r="P658" s="95"/>
      <c r="Q658" s="95"/>
      <c r="R658" s="97"/>
      <c r="S658" s="94"/>
      <c r="T658" s="95"/>
      <c r="U658" s="96"/>
      <c r="V658" s="95"/>
      <c r="W658" s="95"/>
      <c r="X658" s="97"/>
      <c r="Y658" s="94"/>
      <c r="Z658" s="96"/>
      <c r="AA658" s="96"/>
      <c r="AB658" s="95"/>
      <c r="AC658" s="95"/>
      <c r="AD658" s="97"/>
      <c r="AE658" s="91"/>
      <c r="AF658" s="113"/>
      <c r="AG658" s="113"/>
      <c r="AH658" s="92"/>
      <c r="AI658" s="92"/>
      <c r="AJ658" s="92"/>
      <c r="AK658" s="92"/>
      <c r="AL658" s="91"/>
      <c r="AM658" s="91"/>
      <c r="AN658" s="91"/>
      <c r="AO658" s="91"/>
      <c r="AP658" s="91"/>
      <c r="AQ658" s="91"/>
      <c r="AR658" s="94"/>
      <c r="AS658" s="94"/>
      <c r="AT658" s="94"/>
      <c r="AU658" s="94"/>
      <c r="AV658" s="94"/>
      <c r="AW658" s="94"/>
      <c r="AX658" s="94"/>
      <c r="AY658" s="93"/>
      <c r="AZ658" s="93"/>
      <c r="BA658" s="93"/>
      <c r="BB658" s="93"/>
      <c r="BC658" s="99" t="s">
        <v>12349</v>
      </c>
      <c r="BD658" s="99" t="s">
        <v>12271</v>
      </c>
      <c r="BE658" s="99" t="s">
        <v>12356</v>
      </c>
      <c r="BF658" s="100"/>
      <c r="BG658" s="103"/>
      <c r="BH658" s="103"/>
      <c r="BI658" s="103"/>
      <c r="BJ658" s="99"/>
      <c r="BK658" s="112" t="s">
        <v>20</v>
      </c>
      <c r="BL658" s="102"/>
      <c r="BM658" s="99"/>
      <c r="BN658" s="99"/>
      <c r="BT658" s="99"/>
      <c r="BU658" s="99"/>
      <c r="BV658" s="99"/>
      <c r="BW658" s="99"/>
      <c r="BX658" s="99"/>
      <c r="CB658" s="13" t="s">
        <v>1511</v>
      </c>
    </row>
    <row r="659" ht="13.9" customHeight="1" spans="1:80">
      <c r="A659" s="88" t="s">
        <v>12523</v>
      </c>
      <c r="B659" s="88">
        <v>92424891</v>
      </c>
      <c r="C659" s="106" t="s">
        <v>10235</v>
      </c>
      <c r="D659" s="89" t="s">
        <v>494</v>
      </c>
      <c r="E659" s="135">
        <v>6</v>
      </c>
      <c r="F659" s="135">
        <v>13</v>
      </c>
      <c r="G659" s="90">
        <f t="shared" si="10"/>
        <v>78</v>
      </c>
      <c r="H659" s="94"/>
      <c r="I659" s="95"/>
      <c r="J659" s="302"/>
      <c r="K659" s="302"/>
      <c r="L659" s="95"/>
      <c r="M659" s="97"/>
      <c r="N659" s="94"/>
      <c r="O659" s="95"/>
      <c r="P659" s="95"/>
      <c r="Q659" s="95"/>
      <c r="R659" s="97"/>
      <c r="S659" s="94"/>
      <c r="T659" s="95"/>
      <c r="U659" s="96"/>
      <c r="V659" s="95"/>
      <c r="W659" s="95"/>
      <c r="X659" s="97"/>
      <c r="Y659" s="94"/>
      <c r="Z659" s="96"/>
      <c r="AA659" s="96"/>
      <c r="AB659" s="95"/>
      <c r="AC659" s="95"/>
      <c r="AD659" s="97"/>
      <c r="AE659" s="91"/>
      <c r="AF659" s="113"/>
      <c r="AG659" s="113"/>
      <c r="AH659" s="92"/>
      <c r="AI659" s="92"/>
      <c r="AJ659" s="92"/>
      <c r="AK659" s="92"/>
      <c r="AL659" s="91"/>
      <c r="AM659" s="91"/>
      <c r="AN659" s="303">
        <v>6</v>
      </c>
      <c r="AO659" s="303">
        <v>11</v>
      </c>
      <c r="AP659" s="303">
        <v>62</v>
      </c>
      <c r="AQ659" s="91"/>
      <c r="AR659" s="91"/>
      <c r="AS659" s="91"/>
      <c r="AT659" s="91"/>
      <c r="AU659" s="91"/>
      <c r="AV659" s="91"/>
      <c r="AW659" s="91"/>
      <c r="AX659" s="91"/>
      <c r="AY659" s="93"/>
      <c r="AZ659" s="93"/>
      <c r="BA659" s="93"/>
      <c r="BB659" s="93"/>
      <c r="BC659" s="99" t="s">
        <v>12350</v>
      </c>
      <c r="BD659" s="99" t="s">
        <v>12337</v>
      </c>
      <c r="BE659" s="99" t="s">
        <v>12267</v>
      </c>
      <c r="BF659" s="100"/>
      <c r="BG659" s="103"/>
      <c r="BH659" s="103"/>
      <c r="BI659" s="103"/>
      <c r="BJ659" s="99"/>
      <c r="BK659" s="112" t="s">
        <v>1511</v>
      </c>
      <c r="BL659" s="102"/>
      <c r="BM659" s="99"/>
      <c r="BN659" s="99"/>
      <c r="BT659" s="99"/>
      <c r="BU659" s="99"/>
      <c r="BV659" s="99"/>
      <c r="BW659" s="99"/>
      <c r="BX659" s="99"/>
      <c r="CB659" s="13" t="s">
        <v>1511</v>
      </c>
    </row>
    <row r="660" ht="13.9" customHeight="1" spans="1:80">
      <c r="A660" s="88" t="s">
        <v>12524</v>
      </c>
      <c r="B660" s="88">
        <v>92424291</v>
      </c>
      <c r="C660" s="106" t="s">
        <v>1160</v>
      </c>
      <c r="D660" s="89" t="s">
        <v>12266</v>
      </c>
      <c r="E660" s="135">
        <v>6</v>
      </c>
      <c r="F660" s="135">
        <v>98</v>
      </c>
      <c r="G660" s="90">
        <f t="shared" si="10"/>
        <v>588</v>
      </c>
      <c r="H660" s="94"/>
      <c r="I660" s="95"/>
      <c r="J660" s="95"/>
      <c r="K660" s="95"/>
      <c r="L660" s="300"/>
      <c r="M660" s="97"/>
      <c r="N660" s="94"/>
      <c r="O660" s="95"/>
      <c r="P660" s="95"/>
      <c r="Q660" s="95"/>
      <c r="R660" s="97"/>
      <c r="S660" s="94"/>
      <c r="T660" s="95"/>
      <c r="U660" s="96"/>
      <c r="V660" s="95"/>
      <c r="W660" s="95"/>
      <c r="X660" s="97"/>
      <c r="Y660" s="94"/>
      <c r="Z660" s="96"/>
      <c r="AA660" s="96"/>
      <c r="AB660" s="95"/>
      <c r="AC660" s="95"/>
      <c r="AD660" s="97"/>
      <c r="AE660" s="94"/>
      <c r="AF660" s="159"/>
      <c r="AG660" s="159"/>
      <c r="AH660" s="160"/>
      <c r="AI660" s="160"/>
      <c r="AJ660" s="160"/>
      <c r="AK660" s="160"/>
      <c r="AL660" s="91"/>
      <c r="AM660" s="91"/>
      <c r="AN660" s="91">
        <v>31</v>
      </c>
      <c r="AO660" s="91">
        <v>32</v>
      </c>
      <c r="AP660" s="91">
        <v>36</v>
      </c>
      <c r="AQ660" s="91">
        <v>38</v>
      </c>
      <c r="AR660" s="94"/>
      <c r="AS660" s="94"/>
      <c r="AT660" s="94"/>
      <c r="AU660" s="94"/>
      <c r="AV660" s="94"/>
      <c r="AW660" s="94"/>
      <c r="AX660" s="94"/>
      <c r="AY660" s="97"/>
      <c r="AZ660" s="97"/>
      <c r="BA660" s="97"/>
      <c r="BB660" s="97"/>
      <c r="BC660" s="304" t="s">
        <v>12349</v>
      </c>
      <c r="BD660" s="304" t="s">
        <v>12271</v>
      </c>
      <c r="BE660" s="304" t="s">
        <v>12356</v>
      </c>
      <c r="BF660" s="100"/>
      <c r="BG660" s="103"/>
      <c r="BH660" s="103"/>
      <c r="BI660" s="103"/>
      <c r="BJ660" s="99"/>
      <c r="BK660" s="112" t="s">
        <v>20</v>
      </c>
      <c r="BL660" s="102"/>
      <c r="BM660" s="99"/>
      <c r="BN660" s="99"/>
      <c r="BT660" s="99"/>
      <c r="BU660" s="99"/>
      <c r="BV660" s="99"/>
      <c r="BW660" s="99"/>
      <c r="BX660" s="99"/>
      <c r="CB660" s="13" t="s">
        <v>1511</v>
      </c>
    </row>
    <row r="661" ht="13.9" customHeight="1" spans="1:80">
      <c r="A661" s="88" t="s">
        <v>12524</v>
      </c>
      <c r="B661" s="88">
        <v>92424291</v>
      </c>
      <c r="C661" s="106" t="s">
        <v>1160</v>
      </c>
      <c r="D661" s="89" t="s">
        <v>494</v>
      </c>
      <c r="E661" s="135">
        <v>6</v>
      </c>
      <c r="F661" s="135">
        <v>52</v>
      </c>
      <c r="G661" s="90">
        <f t="shared" si="10"/>
        <v>312</v>
      </c>
      <c r="H661" s="94"/>
      <c r="I661" s="95"/>
      <c r="J661" s="95"/>
      <c r="K661" s="95"/>
      <c r="L661" s="300"/>
      <c r="M661" s="97"/>
      <c r="N661" s="94"/>
      <c r="O661" s="95"/>
      <c r="P661" s="95"/>
      <c r="Q661" s="95"/>
      <c r="R661" s="97"/>
      <c r="S661" s="94"/>
      <c r="T661" s="95"/>
      <c r="U661" s="96"/>
      <c r="V661" s="95"/>
      <c r="W661" s="95"/>
      <c r="X661" s="97"/>
      <c r="Y661" s="305"/>
      <c r="Z661" s="305"/>
      <c r="AA661" s="305"/>
      <c r="AB661" s="305"/>
      <c r="AC661" s="305"/>
      <c r="AD661" s="305"/>
      <c r="AE661" s="94"/>
      <c r="AF661" s="176"/>
      <c r="AG661" s="176"/>
      <c r="AH661" s="176"/>
      <c r="AI661" s="176"/>
      <c r="AJ661" s="176"/>
      <c r="AK661" s="176"/>
      <c r="AL661" s="91"/>
      <c r="AM661" s="113"/>
      <c r="AN661" s="113">
        <v>16</v>
      </c>
      <c r="AO661" s="92">
        <v>33</v>
      </c>
      <c r="AP661" s="92">
        <v>13</v>
      </c>
      <c r="AQ661" s="93">
        <v>38</v>
      </c>
      <c r="AR661" s="94"/>
      <c r="AS661" s="94"/>
      <c r="AT661" s="94"/>
      <c r="AU661" s="94"/>
      <c r="AV661" s="94"/>
      <c r="AW661" s="94"/>
      <c r="AX661" s="94"/>
      <c r="AY661" s="97"/>
      <c r="AZ661" s="97"/>
      <c r="BA661" s="97"/>
      <c r="BB661" s="97"/>
      <c r="BC661" s="304" t="s">
        <v>12350</v>
      </c>
      <c r="BD661" s="304" t="s">
        <v>12275</v>
      </c>
      <c r="BE661" s="304"/>
      <c r="BF661" s="100"/>
      <c r="BG661" s="103"/>
      <c r="BH661" s="103"/>
      <c r="BI661" s="103"/>
      <c r="BJ661" s="99"/>
      <c r="BK661" s="112" t="s">
        <v>1511</v>
      </c>
      <c r="BL661" s="102"/>
      <c r="BM661" s="99"/>
      <c r="BN661" s="99"/>
      <c r="BT661" s="99"/>
      <c r="BU661" s="99"/>
      <c r="BV661" s="99"/>
      <c r="BW661" s="99"/>
      <c r="BX661" s="99"/>
      <c r="CB661" s="13" t="s">
        <v>1511</v>
      </c>
    </row>
    <row r="662" ht="13.9" customHeight="1" spans="1:80">
      <c r="A662" s="88" t="s">
        <v>12524</v>
      </c>
      <c r="B662" s="88">
        <v>92424491</v>
      </c>
      <c r="C662" s="88" t="s">
        <v>1161</v>
      </c>
      <c r="D662" s="89" t="s">
        <v>12266</v>
      </c>
      <c r="E662" s="135">
        <v>6</v>
      </c>
      <c r="F662" s="135">
        <v>99</v>
      </c>
      <c r="G662" s="90">
        <f t="shared" si="10"/>
        <v>594</v>
      </c>
      <c r="H662" s="94"/>
      <c r="I662" s="95"/>
      <c r="J662" s="95"/>
      <c r="K662" s="95"/>
      <c r="L662" s="300"/>
      <c r="M662" s="97"/>
      <c r="N662" s="94"/>
      <c r="O662" s="95"/>
      <c r="P662" s="95"/>
      <c r="Q662" s="95"/>
      <c r="R662" s="97"/>
      <c r="S662" s="94"/>
      <c r="T662" s="95"/>
      <c r="U662" s="96"/>
      <c r="V662" s="95"/>
      <c r="W662" s="95"/>
      <c r="X662" s="97"/>
      <c r="Y662" s="94"/>
      <c r="Z662" s="96"/>
      <c r="AA662" s="96"/>
      <c r="AB662" s="95"/>
      <c r="AC662" s="95"/>
      <c r="AD662" s="97"/>
      <c r="AE662" s="94"/>
      <c r="AF662" s="94"/>
      <c r="AG662" s="94"/>
      <c r="AH662" s="94"/>
      <c r="AI662" s="94"/>
      <c r="AJ662" s="94"/>
      <c r="AK662" s="94"/>
      <c r="AL662" s="91"/>
      <c r="AM662" s="113"/>
      <c r="AN662" s="113"/>
      <c r="AO662" s="92"/>
      <c r="AP662" s="92"/>
      <c r="AQ662" s="93"/>
      <c r="AR662" s="94"/>
      <c r="AS662" s="94"/>
      <c r="AT662" s="94"/>
      <c r="AU662" s="94"/>
      <c r="AV662" s="94"/>
      <c r="AW662" s="94"/>
      <c r="AX662" s="94"/>
      <c r="AY662" s="97"/>
      <c r="AZ662" s="97"/>
      <c r="BA662" s="97"/>
      <c r="BB662" s="97"/>
      <c r="BC662" s="304" t="s">
        <v>12349</v>
      </c>
      <c r="BD662" s="304" t="s">
        <v>12271</v>
      </c>
      <c r="BE662" s="304" t="s">
        <v>12356</v>
      </c>
      <c r="BF662" s="100"/>
      <c r="BG662" s="103"/>
      <c r="BH662" s="103"/>
      <c r="BI662" s="103"/>
      <c r="BJ662" s="99"/>
      <c r="BK662" s="112" t="s">
        <v>20</v>
      </c>
      <c r="BL662" s="102"/>
      <c r="BM662" s="99"/>
      <c r="BN662" s="99"/>
      <c r="BT662" s="99"/>
      <c r="BU662" s="99"/>
      <c r="BV662" s="99"/>
      <c r="BW662" s="99"/>
      <c r="BX662" s="99"/>
      <c r="CB662" s="13" t="s">
        <v>1511</v>
      </c>
    </row>
    <row r="663" ht="13.9" customHeight="1" spans="1:80">
      <c r="A663" s="88" t="s">
        <v>12524</v>
      </c>
      <c r="B663" s="88">
        <v>92424491</v>
      </c>
      <c r="C663" s="88" t="s">
        <v>1161</v>
      </c>
      <c r="D663" s="89" t="s">
        <v>494</v>
      </c>
      <c r="E663" s="135">
        <v>6</v>
      </c>
      <c r="F663" s="135">
        <v>52</v>
      </c>
      <c r="G663" s="90">
        <f t="shared" si="10"/>
        <v>312</v>
      </c>
      <c r="H663" s="94"/>
      <c r="I663" s="95"/>
      <c r="J663" s="95"/>
      <c r="K663" s="95"/>
      <c r="L663" s="300"/>
      <c r="M663" s="97"/>
      <c r="N663" s="94"/>
      <c r="O663" s="95"/>
      <c r="P663" s="95"/>
      <c r="Q663" s="95"/>
      <c r="R663" s="97"/>
      <c r="S663" s="94"/>
      <c r="T663" s="95"/>
      <c r="U663" s="96"/>
      <c r="V663" s="95"/>
      <c r="W663" s="95"/>
      <c r="X663" s="97"/>
      <c r="Y663" s="94"/>
      <c r="Z663" s="96"/>
      <c r="AA663" s="96"/>
      <c r="AB663" s="95"/>
      <c r="AC663" s="95"/>
      <c r="AD663" s="97"/>
      <c r="AE663" s="94"/>
      <c r="AF663" s="94"/>
      <c r="AG663" s="94"/>
      <c r="AH663" s="94"/>
      <c r="AI663" s="94"/>
      <c r="AJ663" s="94"/>
      <c r="AK663" s="94"/>
      <c r="AL663" s="91"/>
      <c r="AM663" s="113"/>
      <c r="AN663" s="113"/>
      <c r="AO663" s="92"/>
      <c r="AP663" s="92"/>
      <c r="AQ663" s="93"/>
      <c r="AR663" s="94"/>
      <c r="AS663" s="94"/>
      <c r="AT663" s="94"/>
      <c r="AU663" s="94"/>
      <c r="AV663" s="94"/>
      <c r="AW663" s="94"/>
      <c r="AX663" s="94"/>
      <c r="AY663" s="97"/>
      <c r="AZ663" s="97"/>
      <c r="BA663" s="97"/>
      <c r="BB663" s="97"/>
      <c r="BC663" s="304" t="s">
        <v>12350</v>
      </c>
      <c r="BD663" s="304" t="s">
        <v>12275</v>
      </c>
      <c r="BE663" s="304"/>
      <c r="BF663" s="100"/>
      <c r="BG663" s="103"/>
      <c r="BH663" s="103"/>
      <c r="BI663" s="103"/>
      <c r="BJ663" s="99"/>
      <c r="BK663" s="112" t="s">
        <v>1511</v>
      </c>
      <c r="BL663" s="102"/>
      <c r="BM663" s="99"/>
      <c r="BN663" s="99"/>
      <c r="BT663" s="99"/>
      <c r="BU663" s="99"/>
      <c r="BV663" s="99"/>
      <c r="BW663" s="99"/>
      <c r="BX663" s="99"/>
      <c r="CB663" s="13" t="s">
        <v>1511</v>
      </c>
    </row>
    <row r="664" ht="13.75" spans="1:80">
      <c r="A664" s="88" t="s">
        <v>12525</v>
      </c>
      <c r="B664" s="88">
        <v>92423291</v>
      </c>
      <c r="C664" s="106" t="s">
        <v>7938</v>
      </c>
      <c r="D664" s="89" t="s">
        <v>12266</v>
      </c>
      <c r="E664" s="135">
        <v>12</v>
      </c>
      <c r="F664" s="135">
        <v>38</v>
      </c>
      <c r="G664" s="90">
        <f t="shared" si="10"/>
        <v>456</v>
      </c>
      <c r="H664" s="94"/>
      <c r="I664" s="95"/>
      <c r="J664" s="95">
        <v>60</v>
      </c>
      <c r="K664" s="95">
        <v>60</v>
      </c>
      <c r="L664" s="95">
        <v>60</v>
      </c>
      <c r="M664" s="97"/>
      <c r="N664" s="91"/>
      <c r="O664" s="92">
        <v>25</v>
      </c>
      <c r="P664" s="92">
        <v>44</v>
      </c>
      <c r="Q664" s="92">
        <v>43</v>
      </c>
      <c r="R664" s="93"/>
      <c r="S664" s="94"/>
      <c r="T664" s="95"/>
      <c r="U664" s="96"/>
      <c r="V664" s="95"/>
      <c r="W664" s="95"/>
      <c r="X664" s="97"/>
      <c r="Y664" s="94"/>
      <c r="Z664" s="96"/>
      <c r="AA664" s="96">
        <v>60</v>
      </c>
      <c r="AB664" s="95">
        <v>60</v>
      </c>
      <c r="AC664" s="95">
        <v>60</v>
      </c>
      <c r="AD664" s="97"/>
      <c r="AE664" s="91"/>
      <c r="AF664" s="91"/>
      <c r="AG664" s="91"/>
      <c r="AH664" s="91"/>
      <c r="AI664" s="91"/>
      <c r="AJ664" s="91"/>
      <c r="AK664" s="91"/>
      <c r="AL664" s="91"/>
      <c r="AM664" s="113"/>
      <c r="AN664" s="113">
        <v>31</v>
      </c>
      <c r="AO664" s="92">
        <v>33</v>
      </c>
      <c r="AP664" s="92">
        <v>60</v>
      </c>
      <c r="AQ664" s="93"/>
      <c r="AR664" s="91"/>
      <c r="AS664" s="91"/>
      <c r="AT664" s="91"/>
      <c r="AU664" s="91"/>
      <c r="AV664" s="91"/>
      <c r="AW664" s="91"/>
      <c r="AX664" s="91"/>
      <c r="AY664" s="97"/>
      <c r="AZ664" s="97"/>
      <c r="BA664" s="97"/>
      <c r="BB664" s="97"/>
      <c r="BC664" s="99" t="s">
        <v>12298</v>
      </c>
      <c r="BD664" s="99" t="s">
        <v>12349</v>
      </c>
      <c r="BE664" s="99" t="s">
        <v>12284</v>
      </c>
      <c r="BF664" s="100"/>
      <c r="BG664" s="103"/>
      <c r="BH664" s="103"/>
      <c r="BI664" s="103"/>
      <c r="BJ664" s="99"/>
      <c r="BK664" s="112" t="s">
        <v>1511</v>
      </c>
      <c r="BL664" s="102"/>
      <c r="BM664" s="99"/>
      <c r="BN664" s="99"/>
      <c r="BT664" s="99"/>
      <c r="BU664" s="99"/>
      <c r="BV664" s="99"/>
      <c r="BW664" s="99"/>
      <c r="BX664" s="99"/>
      <c r="CB664" s="13" t="s">
        <v>1511</v>
      </c>
    </row>
    <row r="665" ht="13.75" spans="1:80">
      <c r="A665" s="88" t="s">
        <v>12525</v>
      </c>
      <c r="B665" s="88">
        <v>92423291</v>
      </c>
      <c r="C665" s="106" t="s">
        <v>7938</v>
      </c>
      <c r="D665" s="306" t="s">
        <v>494</v>
      </c>
      <c r="E665" s="135">
        <v>12</v>
      </c>
      <c r="F665" s="135">
        <v>41</v>
      </c>
      <c r="G665" s="90">
        <f t="shared" si="10"/>
        <v>492</v>
      </c>
      <c r="H665" s="94"/>
      <c r="I665" s="95"/>
      <c r="J665" s="95">
        <v>60</v>
      </c>
      <c r="K665" s="95">
        <v>60</v>
      </c>
      <c r="L665" s="95">
        <v>60</v>
      </c>
      <c r="M665" s="97"/>
      <c r="N665" s="91"/>
      <c r="O665" s="92">
        <v>28</v>
      </c>
      <c r="P665" s="92">
        <v>41</v>
      </c>
      <c r="Q665" s="92">
        <v>57</v>
      </c>
      <c r="R665" s="93"/>
      <c r="S665" s="94"/>
      <c r="T665" s="95"/>
      <c r="U665" s="96"/>
      <c r="V665" s="95"/>
      <c r="W665" s="95"/>
      <c r="X665" s="97"/>
      <c r="Y665" s="94"/>
      <c r="Z665" s="96"/>
      <c r="AA665" s="96">
        <v>60</v>
      </c>
      <c r="AB665" s="95">
        <v>60</v>
      </c>
      <c r="AC665" s="95">
        <v>60</v>
      </c>
      <c r="AD665" s="97"/>
      <c r="AE665" s="91"/>
      <c r="AF665" s="91"/>
      <c r="AG665" s="91"/>
      <c r="AH665" s="91"/>
      <c r="AI665" s="91"/>
      <c r="AJ665" s="91"/>
      <c r="AK665" s="91"/>
      <c r="AL665" s="91"/>
      <c r="AM665" s="113"/>
      <c r="AN665" s="113">
        <v>33</v>
      </c>
      <c r="AO665" s="92">
        <v>39</v>
      </c>
      <c r="AP665" s="92">
        <v>95</v>
      </c>
      <c r="AQ665" s="93"/>
      <c r="AR665" s="91"/>
      <c r="AS665" s="113"/>
      <c r="AT665" s="113"/>
      <c r="AU665" s="113"/>
      <c r="AV665" s="92"/>
      <c r="AW665" s="92"/>
      <c r="AX665" s="93"/>
      <c r="AY665" s="97"/>
      <c r="AZ665" s="97"/>
      <c r="BA665" s="97"/>
      <c r="BB665" s="97"/>
      <c r="BC665" s="99" t="s">
        <v>12301</v>
      </c>
      <c r="BD665" s="99" t="s">
        <v>12350</v>
      </c>
      <c r="BE665" s="99" t="s">
        <v>12285</v>
      </c>
      <c r="BF665" s="100"/>
      <c r="BG665" s="103"/>
      <c r="BH665" s="103"/>
      <c r="BI665" s="103"/>
      <c r="BJ665" s="99"/>
      <c r="BK665" s="112" t="s">
        <v>1511</v>
      </c>
      <c r="BL665" s="102"/>
      <c r="BM665" s="99"/>
      <c r="BN665" s="99"/>
      <c r="BT665" s="99"/>
      <c r="BU665" s="99"/>
      <c r="BV665" s="99"/>
      <c r="BW665" s="99"/>
      <c r="BX665" s="99"/>
      <c r="CB665" s="13" t="s">
        <v>1511</v>
      </c>
    </row>
    <row r="666" ht="13.75" spans="1:80">
      <c r="A666" s="88" t="s">
        <v>12525</v>
      </c>
      <c r="B666" s="88">
        <v>92423291</v>
      </c>
      <c r="C666" s="106" t="s">
        <v>698</v>
      </c>
      <c r="D666" s="89" t="s">
        <v>12266</v>
      </c>
      <c r="E666" s="135">
        <v>12</v>
      </c>
      <c r="F666" s="135">
        <v>66</v>
      </c>
      <c r="G666" s="90">
        <f t="shared" si="10"/>
        <v>792</v>
      </c>
      <c r="H666" s="94"/>
      <c r="I666" s="95"/>
      <c r="J666" s="95">
        <v>60</v>
      </c>
      <c r="K666" s="95">
        <v>60</v>
      </c>
      <c r="L666" s="95">
        <v>60</v>
      </c>
      <c r="M666" s="97"/>
      <c r="N666" s="91"/>
      <c r="O666" s="92">
        <v>45</v>
      </c>
      <c r="P666" s="92">
        <v>75</v>
      </c>
      <c r="Q666" s="92">
        <v>85</v>
      </c>
      <c r="R666" s="93"/>
      <c r="S666" s="94"/>
      <c r="T666" s="95"/>
      <c r="U666" s="96"/>
      <c r="V666" s="95"/>
      <c r="W666" s="95"/>
      <c r="X666" s="97"/>
      <c r="Y666" s="94"/>
      <c r="Z666" s="96"/>
      <c r="AA666" s="96">
        <v>60</v>
      </c>
      <c r="AB666" s="95">
        <v>60</v>
      </c>
      <c r="AC666" s="95">
        <v>60</v>
      </c>
      <c r="AD666" s="97"/>
      <c r="AE666" s="91"/>
      <c r="AF666" s="91"/>
      <c r="AG666" s="91"/>
      <c r="AH666" s="91"/>
      <c r="AI666" s="91"/>
      <c r="AJ666" s="91"/>
      <c r="AK666" s="91"/>
      <c r="AL666" s="91"/>
      <c r="AM666" s="113"/>
      <c r="AN666" s="113"/>
      <c r="AO666" s="92"/>
      <c r="AP666" s="92"/>
      <c r="AQ666" s="93"/>
      <c r="AR666" s="91"/>
      <c r="AS666" s="113"/>
      <c r="AT666" s="113"/>
      <c r="AU666" s="113"/>
      <c r="AV666" s="92"/>
      <c r="AW666" s="92"/>
      <c r="AX666" s="93"/>
      <c r="AY666" s="97"/>
      <c r="AZ666" s="97"/>
      <c r="BA666" s="97"/>
      <c r="BB666" s="97"/>
      <c r="BC666" s="99" t="s">
        <v>12298</v>
      </c>
      <c r="BD666" s="99" t="s">
        <v>12349</v>
      </c>
      <c r="BE666" s="99" t="s">
        <v>12284</v>
      </c>
      <c r="BF666" s="100"/>
      <c r="BG666" s="103"/>
      <c r="BH666" s="103"/>
      <c r="BI666" s="103"/>
      <c r="BJ666" s="99"/>
      <c r="BK666" s="112" t="s">
        <v>1511</v>
      </c>
      <c r="BL666" s="102"/>
      <c r="BM666" s="99"/>
      <c r="BN666" s="99"/>
      <c r="BT666" s="99"/>
      <c r="BU666" s="99"/>
      <c r="BV666" s="99"/>
      <c r="BW666" s="99"/>
      <c r="BX666" s="99"/>
      <c r="CB666" s="13" t="s">
        <v>1511</v>
      </c>
    </row>
    <row r="667" ht="13.75" spans="1:80">
      <c r="A667" s="88" t="s">
        <v>12525</v>
      </c>
      <c r="B667" s="88">
        <v>92423291</v>
      </c>
      <c r="C667" s="106" t="s">
        <v>698</v>
      </c>
      <c r="D667" s="306" t="s">
        <v>494</v>
      </c>
      <c r="E667" s="135">
        <v>12</v>
      </c>
      <c r="F667" s="135">
        <v>72</v>
      </c>
      <c r="G667" s="90">
        <f t="shared" si="10"/>
        <v>864</v>
      </c>
      <c r="H667" s="94"/>
      <c r="I667" s="95"/>
      <c r="J667" s="95">
        <v>60</v>
      </c>
      <c r="K667" s="95">
        <v>60</v>
      </c>
      <c r="L667" s="95">
        <v>60</v>
      </c>
      <c r="M667" s="97"/>
      <c r="N667" s="91"/>
      <c r="O667" s="92">
        <v>44</v>
      </c>
      <c r="P667" s="92">
        <v>64</v>
      </c>
      <c r="Q667" s="92">
        <v>95</v>
      </c>
      <c r="R667" s="93"/>
      <c r="S667" s="94"/>
      <c r="T667" s="95"/>
      <c r="U667" s="96"/>
      <c r="V667" s="95"/>
      <c r="W667" s="95"/>
      <c r="X667" s="97"/>
      <c r="Y667" s="94"/>
      <c r="Z667" s="96"/>
      <c r="AA667" s="96">
        <v>60</v>
      </c>
      <c r="AB667" s="95">
        <v>60</v>
      </c>
      <c r="AC667" s="95">
        <v>60</v>
      </c>
      <c r="AD667" s="97"/>
      <c r="AE667" s="91"/>
      <c r="AF667" s="91"/>
      <c r="AG667" s="91"/>
      <c r="AH667" s="91"/>
      <c r="AI667" s="91"/>
      <c r="AJ667" s="91"/>
      <c r="AK667" s="91"/>
      <c r="AL667" s="91"/>
      <c r="AM667" s="113"/>
      <c r="AN667" s="113"/>
      <c r="AO667" s="92"/>
      <c r="AP667" s="92"/>
      <c r="AQ667" s="93"/>
      <c r="AR667" s="91"/>
      <c r="AS667" s="113"/>
      <c r="AT667" s="113"/>
      <c r="AU667" s="113"/>
      <c r="AV667" s="92"/>
      <c r="AW667" s="92"/>
      <c r="AX667" s="93"/>
      <c r="AY667" s="97"/>
      <c r="AZ667" s="97"/>
      <c r="BA667" s="97"/>
      <c r="BB667" s="97"/>
      <c r="BC667" s="99" t="s">
        <v>12301</v>
      </c>
      <c r="BD667" s="99" t="s">
        <v>12350</v>
      </c>
      <c r="BE667" s="99" t="s">
        <v>12285</v>
      </c>
      <c r="BF667" s="100"/>
      <c r="BG667" s="103"/>
      <c r="BH667" s="103"/>
      <c r="BI667" s="103"/>
      <c r="BJ667" s="99"/>
      <c r="BK667" s="112" t="s">
        <v>1511</v>
      </c>
      <c r="BL667" s="102"/>
      <c r="BM667" s="99"/>
      <c r="BN667" s="99"/>
      <c r="BT667" s="99"/>
      <c r="BU667" s="99"/>
      <c r="BV667" s="99"/>
      <c r="BW667" s="99"/>
      <c r="BX667" s="99"/>
      <c r="CB667" s="13" t="s">
        <v>1511</v>
      </c>
    </row>
    <row r="668" ht="13.75" spans="1:80">
      <c r="A668" s="88" t="s">
        <v>12525</v>
      </c>
      <c r="B668" s="88">
        <v>92423891</v>
      </c>
      <c r="C668" s="106" t="s">
        <v>7925</v>
      </c>
      <c r="D668" s="89" t="s">
        <v>12266</v>
      </c>
      <c r="E668" s="135">
        <v>12</v>
      </c>
      <c r="F668" s="135">
        <v>66</v>
      </c>
      <c r="G668" s="90">
        <f t="shared" si="10"/>
        <v>792</v>
      </c>
      <c r="H668" s="94"/>
      <c r="I668" s="95"/>
      <c r="J668" s="95">
        <v>60</v>
      </c>
      <c r="K668" s="95">
        <v>60</v>
      </c>
      <c r="L668" s="95">
        <v>60</v>
      </c>
      <c r="M668" s="97"/>
      <c r="N668" s="91"/>
      <c r="O668" s="133">
        <v>50</v>
      </c>
      <c r="P668" s="133">
        <v>78</v>
      </c>
      <c r="Q668" s="133">
        <v>80</v>
      </c>
      <c r="R668" s="117">
        <v>38</v>
      </c>
      <c r="S668" s="94"/>
      <c r="T668" s="95"/>
      <c r="U668" s="96"/>
      <c r="V668" s="95"/>
      <c r="W668" s="95"/>
      <c r="X668" s="97"/>
      <c r="Y668" s="94"/>
      <c r="Z668" s="96"/>
      <c r="AA668" s="96">
        <v>60</v>
      </c>
      <c r="AB668" s="95">
        <v>60</v>
      </c>
      <c r="AC668" s="95">
        <v>60</v>
      </c>
      <c r="AD668" s="97"/>
      <c r="AE668" s="91"/>
      <c r="AF668" s="91"/>
      <c r="AG668" s="91"/>
      <c r="AH668" s="91"/>
      <c r="AI668" s="91"/>
      <c r="AJ668" s="91"/>
      <c r="AK668" s="91"/>
      <c r="AL668" s="91"/>
      <c r="AM668" s="113"/>
      <c r="AN668" s="113">
        <v>51</v>
      </c>
      <c r="AO668" s="92">
        <v>59</v>
      </c>
      <c r="AP668" s="92">
        <v>104</v>
      </c>
      <c r="AQ668" s="93"/>
      <c r="AR668" s="91"/>
      <c r="AS668" s="113"/>
      <c r="AT668" s="113"/>
      <c r="AU668" s="113"/>
      <c r="AV668" s="92"/>
      <c r="AW668" s="92"/>
      <c r="AX668" s="93"/>
      <c r="AY668" s="97"/>
      <c r="AZ668" s="97"/>
      <c r="BA668" s="97"/>
      <c r="BB668" s="97"/>
      <c r="BC668" s="99" t="s">
        <v>12298</v>
      </c>
      <c r="BD668" s="99" t="s">
        <v>12349</v>
      </c>
      <c r="BE668" s="99" t="s">
        <v>12284</v>
      </c>
      <c r="BF668" s="100"/>
      <c r="BG668" s="103"/>
      <c r="BH668" s="103"/>
      <c r="BI668" s="103"/>
      <c r="BJ668" s="99"/>
      <c r="BK668" s="112" t="s">
        <v>1511</v>
      </c>
      <c r="BL668" s="102"/>
      <c r="BM668" s="99"/>
      <c r="BN668" s="99"/>
      <c r="BT668" s="99"/>
      <c r="BU668" s="99"/>
      <c r="BV668" s="99"/>
      <c r="BW668" s="99"/>
      <c r="BX668" s="99"/>
      <c r="CB668" s="13" t="s">
        <v>1511</v>
      </c>
    </row>
    <row r="669" ht="13.75" spans="1:80">
      <c r="A669" s="88" t="s">
        <v>12525</v>
      </c>
      <c r="B669" s="88">
        <v>92423891</v>
      </c>
      <c r="C669" s="106" t="s">
        <v>7925</v>
      </c>
      <c r="D669" s="89" t="s">
        <v>494</v>
      </c>
      <c r="E669" s="135">
        <v>12</v>
      </c>
      <c r="F669" s="135">
        <v>70</v>
      </c>
      <c r="G669" s="90">
        <f t="shared" si="10"/>
        <v>840</v>
      </c>
      <c r="H669" s="94"/>
      <c r="I669" s="95"/>
      <c r="J669" s="95">
        <v>60</v>
      </c>
      <c r="K669" s="95">
        <v>60</v>
      </c>
      <c r="L669" s="95">
        <v>60</v>
      </c>
      <c r="M669" s="97"/>
      <c r="N669" s="91"/>
      <c r="O669" s="133">
        <v>40</v>
      </c>
      <c r="P669" s="133">
        <v>50</v>
      </c>
      <c r="Q669" s="133">
        <v>85</v>
      </c>
      <c r="R669" s="117">
        <v>38</v>
      </c>
      <c r="S669" s="94"/>
      <c r="T669" s="95"/>
      <c r="U669" s="96"/>
      <c r="V669" s="95"/>
      <c r="W669" s="95"/>
      <c r="X669" s="97"/>
      <c r="Y669" s="94"/>
      <c r="Z669" s="96"/>
      <c r="AA669" s="96">
        <v>60</v>
      </c>
      <c r="AB669" s="95">
        <v>60</v>
      </c>
      <c r="AC669" s="95">
        <v>60</v>
      </c>
      <c r="AD669" s="97"/>
      <c r="AE669" s="91"/>
      <c r="AF669" s="91"/>
      <c r="AG669" s="91"/>
      <c r="AH669" s="91"/>
      <c r="AI669" s="91"/>
      <c r="AJ669" s="91"/>
      <c r="AK669" s="91"/>
      <c r="AL669" s="91"/>
      <c r="AM669" s="113"/>
      <c r="AN669" s="113">
        <v>56</v>
      </c>
      <c r="AO669" s="92">
        <v>63</v>
      </c>
      <c r="AP669" s="92">
        <v>155</v>
      </c>
      <c r="AQ669" s="93"/>
      <c r="AR669" s="91"/>
      <c r="AS669" s="113"/>
      <c r="AT669" s="113"/>
      <c r="AU669" s="113"/>
      <c r="AV669" s="92"/>
      <c r="AW669" s="92"/>
      <c r="AX669" s="93"/>
      <c r="AY669" s="97"/>
      <c r="AZ669" s="97"/>
      <c r="BA669" s="97"/>
      <c r="BB669" s="97"/>
      <c r="BC669" s="99" t="s">
        <v>12301</v>
      </c>
      <c r="BD669" s="99" t="s">
        <v>12350</v>
      </c>
      <c r="BE669" s="99" t="s">
        <v>12285</v>
      </c>
      <c r="BF669" s="100"/>
      <c r="BG669" s="103"/>
      <c r="BH669" s="103"/>
      <c r="BI669" s="103"/>
      <c r="BJ669" s="99"/>
      <c r="BK669" s="112" t="s">
        <v>1511</v>
      </c>
      <c r="BL669" s="102"/>
      <c r="BM669" s="99"/>
      <c r="BN669" s="99"/>
      <c r="BT669" s="99"/>
      <c r="BU669" s="99"/>
      <c r="BV669" s="99"/>
      <c r="BW669" s="99"/>
      <c r="BX669" s="99"/>
      <c r="CB669" s="13" t="s">
        <v>1511</v>
      </c>
    </row>
    <row r="670" ht="13.75" spans="1:80">
      <c r="A670" s="88" t="s">
        <v>12525</v>
      </c>
      <c r="B670" s="88">
        <v>92423891</v>
      </c>
      <c r="C670" s="106" t="s">
        <v>7922</v>
      </c>
      <c r="D670" s="89" t="s">
        <v>12266</v>
      </c>
      <c r="E670" s="135">
        <v>12</v>
      </c>
      <c r="F670" s="135">
        <v>66</v>
      </c>
      <c r="G670" s="90">
        <f t="shared" si="10"/>
        <v>792</v>
      </c>
      <c r="H670" s="94"/>
      <c r="I670" s="95"/>
      <c r="J670" s="95">
        <v>60</v>
      </c>
      <c r="K670" s="95">
        <v>60</v>
      </c>
      <c r="L670" s="95">
        <v>60</v>
      </c>
      <c r="M670" s="97"/>
      <c r="N670" s="91"/>
      <c r="O670" s="92"/>
      <c r="P670" s="92"/>
      <c r="Q670" s="92"/>
      <c r="R670" s="93"/>
      <c r="S670" s="94"/>
      <c r="T670" s="95"/>
      <c r="U670" s="96"/>
      <c r="V670" s="95"/>
      <c r="W670" s="95"/>
      <c r="X670" s="97"/>
      <c r="Y670" s="94"/>
      <c r="Z670" s="96"/>
      <c r="AA670" s="96">
        <v>60</v>
      </c>
      <c r="AB670" s="95">
        <v>60</v>
      </c>
      <c r="AC670" s="95">
        <v>60</v>
      </c>
      <c r="AD670" s="97"/>
      <c r="AE670" s="91"/>
      <c r="AF670" s="91"/>
      <c r="AG670" s="91"/>
      <c r="AH670" s="91"/>
      <c r="AI670" s="91"/>
      <c r="AJ670" s="91"/>
      <c r="AK670" s="91"/>
      <c r="AL670" s="91"/>
      <c r="AM670" s="113"/>
      <c r="AN670" s="113">
        <v>65</v>
      </c>
      <c r="AO670" s="92">
        <v>67</v>
      </c>
      <c r="AP670" s="92">
        <v>104</v>
      </c>
      <c r="AQ670" s="93"/>
      <c r="AR670" s="91"/>
      <c r="AS670" s="113"/>
      <c r="AT670" s="113"/>
      <c r="AU670" s="113"/>
      <c r="AV670" s="92"/>
      <c r="AW670" s="92"/>
      <c r="AX670" s="93"/>
      <c r="AY670" s="97"/>
      <c r="AZ670" s="97"/>
      <c r="BA670" s="97"/>
      <c r="BB670" s="97"/>
      <c r="BC670" s="99" t="s">
        <v>12298</v>
      </c>
      <c r="BD670" s="99" t="s">
        <v>12349</v>
      </c>
      <c r="BE670" s="99" t="s">
        <v>12284</v>
      </c>
      <c r="BF670" s="100"/>
      <c r="BG670" s="103"/>
      <c r="BH670" s="103"/>
      <c r="BI670" s="103"/>
      <c r="BJ670" s="99"/>
      <c r="BK670" s="112" t="s">
        <v>1511</v>
      </c>
      <c r="BL670" s="102"/>
      <c r="BM670" s="99"/>
      <c r="BN670" s="99"/>
      <c r="BT670" s="99"/>
      <c r="BU670" s="99"/>
      <c r="BV670" s="99"/>
      <c r="BW670" s="99"/>
      <c r="BX670" s="99"/>
      <c r="CB670" s="13" t="s">
        <v>1511</v>
      </c>
    </row>
    <row r="671" ht="13.75" spans="1:80">
      <c r="A671" s="88" t="s">
        <v>12525</v>
      </c>
      <c r="B671" s="88">
        <v>92423891</v>
      </c>
      <c r="C671" s="106" t="s">
        <v>7922</v>
      </c>
      <c r="D671" s="89" t="s">
        <v>494</v>
      </c>
      <c r="E671" s="135">
        <v>12</v>
      </c>
      <c r="F671" s="135">
        <v>72</v>
      </c>
      <c r="G671" s="90">
        <f t="shared" si="10"/>
        <v>864</v>
      </c>
      <c r="H671" s="94"/>
      <c r="I671" s="95"/>
      <c r="J671" s="95">
        <v>60</v>
      </c>
      <c r="K671" s="95">
        <v>60</v>
      </c>
      <c r="L671" s="95">
        <v>60</v>
      </c>
      <c r="M671" s="97"/>
      <c r="N671" s="91"/>
      <c r="O671" s="91"/>
      <c r="P671" s="91"/>
      <c r="Q671" s="91"/>
      <c r="R671" s="91"/>
      <c r="S671" s="94"/>
      <c r="T671" s="95"/>
      <c r="U671" s="96"/>
      <c r="V671" s="95"/>
      <c r="W671" s="95"/>
      <c r="X671" s="97"/>
      <c r="Y671" s="94"/>
      <c r="Z671" s="96"/>
      <c r="AA671" s="96">
        <v>60</v>
      </c>
      <c r="AB671" s="95">
        <v>60</v>
      </c>
      <c r="AC671" s="95">
        <v>60</v>
      </c>
      <c r="AD671" s="97"/>
      <c r="AE671" s="91"/>
      <c r="AF671" s="91"/>
      <c r="AG671" s="91"/>
      <c r="AH671" s="91"/>
      <c r="AI671" s="91"/>
      <c r="AJ671" s="91"/>
      <c r="AK671" s="91"/>
      <c r="AL671" s="91"/>
      <c r="AM671" s="113"/>
      <c r="AN671" s="113">
        <v>55</v>
      </c>
      <c r="AO671" s="92">
        <v>64</v>
      </c>
      <c r="AP671" s="92">
        <v>161</v>
      </c>
      <c r="AQ671" s="93"/>
      <c r="AR671" s="91"/>
      <c r="AS671" s="113"/>
      <c r="AT671" s="113"/>
      <c r="AU671" s="113"/>
      <c r="AV671" s="92"/>
      <c r="AW671" s="92"/>
      <c r="AX671" s="93"/>
      <c r="AY671" s="97"/>
      <c r="AZ671" s="97"/>
      <c r="BA671" s="97"/>
      <c r="BB671" s="97"/>
      <c r="BC671" s="99" t="s">
        <v>12301</v>
      </c>
      <c r="BD671" s="99" t="s">
        <v>12350</v>
      </c>
      <c r="BE671" s="99" t="s">
        <v>12285</v>
      </c>
      <c r="BF671" s="100"/>
      <c r="BG671" s="103"/>
      <c r="BH671" s="103"/>
      <c r="BI671" s="103"/>
      <c r="BJ671" s="99"/>
      <c r="BK671" s="112" t="s">
        <v>1511</v>
      </c>
      <c r="BL671" s="102"/>
      <c r="BM671" s="99"/>
      <c r="BN671" s="99"/>
      <c r="BT671" s="99"/>
      <c r="BU671" s="99"/>
      <c r="BV671" s="99"/>
      <c r="BW671" s="99"/>
      <c r="BX671" s="99"/>
      <c r="CB671" s="13" t="s">
        <v>1511</v>
      </c>
    </row>
    <row r="672" ht="13.75" spans="1:80">
      <c r="A672" s="88" t="s">
        <v>12526</v>
      </c>
      <c r="B672" s="88" t="s">
        <v>1134</v>
      </c>
      <c r="C672" s="106" t="s">
        <v>1132</v>
      </c>
      <c r="D672" s="89" t="s">
        <v>12266</v>
      </c>
      <c r="E672" s="135">
        <v>9</v>
      </c>
      <c r="F672" s="135">
        <v>52</v>
      </c>
      <c r="G672" s="90">
        <f t="shared" si="10"/>
        <v>468</v>
      </c>
      <c r="H672" s="94"/>
      <c r="I672" s="95"/>
      <c r="J672" s="95"/>
      <c r="K672" s="95"/>
      <c r="L672" s="95"/>
      <c r="M672" s="97"/>
      <c r="N672" s="91"/>
      <c r="O672" s="91">
        <v>27</v>
      </c>
      <c r="P672" s="91">
        <v>43</v>
      </c>
      <c r="Q672" s="91">
        <v>27</v>
      </c>
      <c r="R672" s="91">
        <v>38</v>
      </c>
      <c r="S672" s="91"/>
      <c r="T672" s="92"/>
      <c r="U672" s="113"/>
      <c r="V672" s="92"/>
      <c r="W672" s="92"/>
      <c r="X672" s="93"/>
      <c r="Y672" s="94"/>
      <c r="Z672" s="96"/>
      <c r="AA672" s="96">
        <v>33</v>
      </c>
      <c r="AB672" s="95">
        <v>33</v>
      </c>
      <c r="AC672" s="95">
        <v>35</v>
      </c>
      <c r="AD672" s="97"/>
      <c r="AE672" s="91"/>
      <c r="AF672" s="91"/>
      <c r="AG672" s="91"/>
      <c r="AH672" s="91"/>
      <c r="AI672" s="91"/>
      <c r="AJ672" s="91"/>
      <c r="AK672" s="91"/>
      <c r="AL672" s="91"/>
      <c r="AM672" s="113"/>
      <c r="AN672" s="113">
        <v>24</v>
      </c>
      <c r="AO672" s="92">
        <v>34</v>
      </c>
      <c r="AP672" s="92">
        <v>32</v>
      </c>
      <c r="AQ672" s="93">
        <v>38</v>
      </c>
      <c r="AR672" s="91"/>
      <c r="AS672" s="113"/>
      <c r="AT672" s="104">
        <v>41</v>
      </c>
      <c r="AU672" s="104">
        <v>32</v>
      </c>
      <c r="AV672" s="105">
        <v>25</v>
      </c>
      <c r="AW672" s="105">
        <v>16</v>
      </c>
      <c r="AX672" s="93"/>
      <c r="AY672" s="97"/>
      <c r="AZ672" s="97"/>
      <c r="BA672" s="97"/>
      <c r="BB672" s="97"/>
      <c r="BC672" s="99" t="s">
        <v>12336</v>
      </c>
      <c r="BD672" s="99" t="s">
        <v>12271</v>
      </c>
      <c r="BE672" s="99" t="s">
        <v>12341</v>
      </c>
      <c r="BF672" s="100"/>
      <c r="BG672" s="103"/>
      <c r="BH672" s="103"/>
      <c r="BI672" s="103"/>
      <c r="BJ672" s="99"/>
      <c r="BK672" s="112" t="s">
        <v>1511</v>
      </c>
      <c r="BL672" s="102"/>
      <c r="BM672" s="99"/>
      <c r="BN672" s="99"/>
      <c r="BT672" s="99"/>
      <c r="BU672" s="99"/>
      <c r="BV672" s="99"/>
      <c r="BW672" s="99"/>
      <c r="BX672" s="99"/>
      <c r="CB672" s="13" t="s">
        <v>1511</v>
      </c>
    </row>
    <row r="673" ht="13.75" spans="1:479">
      <c r="A673" s="88" t="s">
        <v>12526</v>
      </c>
      <c r="B673" s="88" t="s">
        <v>1134</v>
      </c>
      <c r="C673" s="106" t="s">
        <v>1132</v>
      </c>
      <c r="D673" s="89" t="s">
        <v>494</v>
      </c>
      <c r="E673" s="135">
        <v>9</v>
      </c>
      <c r="F673" s="135">
        <v>59</v>
      </c>
      <c r="G673" s="90">
        <f t="shared" si="10"/>
        <v>531</v>
      </c>
      <c r="H673" s="94"/>
      <c r="I673" s="95"/>
      <c r="J673" s="95"/>
      <c r="K673" s="95"/>
      <c r="L673" s="95"/>
      <c r="M673" s="97"/>
      <c r="N673" s="91"/>
      <c r="O673" s="91">
        <v>50</v>
      </c>
      <c r="P673" s="91">
        <v>48</v>
      </c>
      <c r="Q673" s="91">
        <v>52</v>
      </c>
      <c r="R673" s="91">
        <v>38</v>
      </c>
      <c r="S673" s="91"/>
      <c r="T673" s="92"/>
      <c r="U673" s="113"/>
      <c r="V673" s="92"/>
      <c r="W673" s="92"/>
      <c r="X673" s="93"/>
      <c r="Y673" s="94"/>
      <c r="Z673" s="96"/>
      <c r="AA673" s="96">
        <v>40</v>
      </c>
      <c r="AB673" s="95">
        <v>40</v>
      </c>
      <c r="AC673" s="95">
        <v>40</v>
      </c>
      <c r="AD673" s="97"/>
      <c r="AE673" s="91"/>
      <c r="AF673" s="91"/>
      <c r="AG673" s="91"/>
      <c r="AH673" s="91"/>
      <c r="AI673" s="91"/>
      <c r="AJ673" s="91"/>
      <c r="AK673" s="91"/>
      <c r="AL673" s="91"/>
      <c r="AM673" s="113"/>
      <c r="AN673" s="113"/>
      <c r="AO673" s="92"/>
      <c r="AP673" s="92"/>
      <c r="AQ673" s="93"/>
      <c r="AR673" s="91"/>
      <c r="AS673" s="113"/>
      <c r="AT673" s="104">
        <v>56</v>
      </c>
      <c r="AU673" s="104">
        <v>50</v>
      </c>
      <c r="AV673" s="105">
        <v>21</v>
      </c>
      <c r="AW673" s="105">
        <v>42</v>
      </c>
      <c r="AX673" s="93"/>
      <c r="AY673" s="97"/>
      <c r="AZ673" s="97"/>
      <c r="BA673" s="97"/>
      <c r="BB673" s="97"/>
      <c r="BC673" s="99" t="s">
        <v>12337</v>
      </c>
      <c r="BD673" s="99" t="s">
        <v>12275</v>
      </c>
      <c r="BE673" s="99" t="s">
        <v>12342</v>
      </c>
      <c r="BF673" s="100"/>
      <c r="BG673" s="103"/>
      <c r="BH673" s="103"/>
      <c r="BI673" s="103"/>
      <c r="BJ673" s="99"/>
      <c r="BK673" s="112" t="s">
        <v>1511</v>
      </c>
      <c r="BL673" s="102"/>
      <c r="BM673" s="99"/>
      <c r="BN673" s="99"/>
      <c r="BT673" s="99"/>
      <c r="BU673" s="99"/>
      <c r="BV673" s="99"/>
      <c r="BW673" s="99"/>
      <c r="BX673" s="99"/>
      <c r="CB673" s="13" t="s">
        <v>1511</v>
      </c>
    </row>
    <row r="674" ht="13.75" spans="1:479">
      <c r="A674" s="88" t="s">
        <v>12527</v>
      </c>
      <c r="B674" s="88" t="s">
        <v>663</v>
      </c>
      <c r="C674" s="88" t="s">
        <v>4303</v>
      </c>
      <c r="D674" s="89" t="s">
        <v>12266</v>
      </c>
      <c r="E674" s="254">
        <v>9</v>
      </c>
      <c r="F674" s="135">
        <v>45</v>
      </c>
      <c r="G674" s="90">
        <f t="shared" si="10"/>
        <v>405</v>
      </c>
      <c r="H674" s="91"/>
      <c r="I674" s="92"/>
      <c r="J674" s="92"/>
      <c r="K674" s="92"/>
      <c r="L674" s="92"/>
      <c r="M674" s="93"/>
      <c r="N674" s="91"/>
      <c r="O674" s="91">
        <v>41</v>
      </c>
      <c r="P674" s="91">
        <v>25</v>
      </c>
      <c r="Q674" s="91">
        <v>13</v>
      </c>
      <c r="R674" s="91"/>
      <c r="S674" s="94"/>
      <c r="T674" s="95"/>
      <c r="U674" s="96"/>
      <c r="V674" s="95"/>
      <c r="W674" s="95"/>
      <c r="X674" s="97"/>
      <c r="Y674" s="94"/>
      <c r="Z674" s="96"/>
      <c r="AA674" s="96"/>
      <c r="AB674" s="95"/>
      <c r="AC674" s="95"/>
      <c r="AD674" s="97"/>
      <c r="AE674" s="91"/>
      <c r="AF674" s="91"/>
      <c r="AG674" s="91"/>
      <c r="AH674" s="91"/>
      <c r="AI674" s="91"/>
      <c r="AJ674" s="91"/>
      <c r="AK674" s="91"/>
      <c r="AL674" s="94"/>
      <c r="AM674" s="96"/>
      <c r="AN674" s="96"/>
      <c r="AO674" s="95"/>
      <c r="AP674" s="95"/>
      <c r="AQ674" s="97"/>
      <c r="AR674" s="91"/>
      <c r="AS674" s="113"/>
      <c r="AT674" s="113"/>
      <c r="AU674" s="113"/>
      <c r="AV674" s="92"/>
      <c r="AW674" s="92"/>
      <c r="AX674" s="93"/>
      <c r="AY674" s="97"/>
      <c r="AZ674" s="97"/>
      <c r="BA674" s="97"/>
      <c r="BB674" s="97"/>
      <c r="BC674" s="99" t="s">
        <v>12298</v>
      </c>
      <c r="BD674" s="99" t="s">
        <v>12336</v>
      </c>
      <c r="BE674" s="99" t="s">
        <v>12349</v>
      </c>
      <c r="BF674" s="100"/>
      <c r="BG674" s="103"/>
      <c r="BH674" s="103"/>
      <c r="BI674" s="103"/>
      <c r="BJ674" s="99"/>
      <c r="BK674" s="112" t="s">
        <v>1511</v>
      </c>
      <c r="BL674" s="102"/>
      <c r="BM674" s="99"/>
      <c r="BN674" s="99"/>
      <c r="BT674" s="99"/>
      <c r="BU674" s="99"/>
      <c r="BV674" s="99"/>
      <c r="BW674" s="99"/>
      <c r="BX674" s="99"/>
      <c r="CB674" s="13" t="s">
        <v>1511</v>
      </c>
    </row>
    <row r="675" s="4" customFormat="1" ht="13.75" spans="1:479">
      <c r="A675" s="88" t="s">
        <v>12527</v>
      </c>
      <c r="B675" s="88" t="s">
        <v>663</v>
      </c>
      <c r="C675" s="88" t="s">
        <v>4303</v>
      </c>
      <c r="D675" s="89" t="s">
        <v>494</v>
      </c>
      <c r="E675" s="254">
        <v>9</v>
      </c>
      <c r="F675" s="135">
        <v>81</v>
      </c>
      <c r="G675" s="90">
        <f t="shared" si="10"/>
        <v>729</v>
      </c>
      <c r="H675" s="91"/>
      <c r="I675" s="92"/>
      <c r="J675" s="92"/>
      <c r="K675" s="92"/>
      <c r="L675" s="92"/>
      <c r="M675" s="93"/>
      <c r="N675" s="91"/>
      <c r="O675" s="91">
        <v>61</v>
      </c>
      <c r="P675" s="91">
        <v>64</v>
      </c>
      <c r="Q675" s="91">
        <v>69</v>
      </c>
      <c r="R675" s="91"/>
      <c r="S675" s="94"/>
      <c r="T675" s="95"/>
      <c r="U675" s="96"/>
      <c r="V675" s="95"/>
      <c r="W675" s="95"/>
      <c r="X675" s="97"/>
      <c r="Y675" s="94"/>
      <c r="Z675" s="96"/>
      <c r="AA675" s="96"/>
      <c r="AB675" s="95"/>
      <c r="AC675" s="95"/>
      <c r="AD675" s="97"/>
      <c r="AE675" s="91"/>
      <c r="AF675" s="91"/>
      <c r="AG675" s="91"/>
      <c r="AH675" s="91"/>
      <c r="AI675" s="91"/>
      <c r="AJ675" s="91"/>
      <c r="AK675" s="91"/>
      <c r="AL675" s="94"/>
      <c r="AM675" s="96"/>
      <c r="AN675" s="96"/>
      <c r="AO675" s="95"/>
      <c r="AP675" s="95"/>
      <c r="AQ675" s="97"/>
      <c r="AR675" s="91"/>
      <c r="AS675" s="113"/>
      <c r="AT675" s="113"/>
      <c r="AU675" s="113"/>
      <c r="AV675" s="92"/>
      <c r="AW675" s="92"/>
      <c r="AX675" s="93"/>
      <c r="AY675" s="97"/>
      <c r="AZ675" s="97"/>
      <c r="BA675" s="97"/>
      <c r="BB675" s="97"/>
      <c r="BC675" s="99" t="s">
        <v>12301</v>
      </c>
      <c r="BD675" s="99" t="s">
        <v>12337</v>
      </c>
      <c r="BE675" s="99" t="s">
        <v>12350</v>
      </c>
      <c r="BF675" s="100"/>
      <c r="BG675" s="103"/>
      <c r="BH675" s="103"/>
      <c r="BI675" s="103"/>
      <c r="BJ675" s="99"/>
      <c r="BK675" s="112" t="s">
        <v>1511</v>
      </c>
      <c r="BL675" s="102"/>
      <c r="BM675" s="99"/>
      <c r="BN675" s="99"/>
      <c r="BO675" s="13"/>
      <c r="BP675" s="13"/>
      <c r="BQ675" s="13"/>
      <c r="BR675" s="13"/>
      <c r="BS675" s="13"/>
      <c r="BT675" s="99"/>
      <c r="BU675" s="99"/>
      <c r="BV675" s="99"/>
      <c r="BW675" s="99"/>
      <c r="BX675" s="99"/>
      <c r="BY675" s="13"/>
      <c r="BZ675" s="13"/>
      <c r="CA675" s="13"/>
      <c r="CB675" s="13" t="s">
        <v>1511</v>
      </c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  <c r="EJ675" s="13"/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3"/>
      <c r="FD675" s="13"/>
      <c r="FE675" s="13"/>
      <c r="FF675" s="13"/>
      <c r="FG675" s="13"/>
      <c r="FH675" s="13"/>
      <c r="FI675" s="13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  <c r="FT675" s="13"/>
      <c r="FU675" s="13"/>
      <c r="FV675" s="13"/>
      <c r="FW675" s="13"/>
      <c r="FX675" s="13"/>
      <c r="FY675" s="13"/>
      <c r="FZ675" s="13"/>
      <c r="GA675" s="13"/>
      <c r="GB675" s="13"/>
      <c r="GC675" s="13"/>
      <c r="GD675" s="13"/>
      <c r="GE675" s="13"/>
      <c r="GF675" s="13"/>
      <c r="GG675" s="13"/>
      <c r="GH675" s="13"/>
      <c r="GI675" s="13"/>
      <c r="GJ675" s="13"/>
      <c r="GK675" s="13"/>
      <c r="GL675" s="13"/>
      <c r="GM675" s="13"/>
      <c r="GN675" s="13"/>
      <c r="GO675" s="13"/>
      <c r="GP675" s="13"/>
      <c r="GQ675" s="13"/>
      <c r="GR675" s="13"/>
      <c r="GS675" s="13"/>
      <c r="GT675" s="13"/>
      <c r="GU675" s="13"/>
      <c r="GV675" s="13"/>
      <c r="GW675" s="13"/>
      <c r="GX675" s="13"/>
      <c r="GY675" s="13"/>
      <c r="GZ675" s="13"/>
      <c r="HA675" s="13"/>
      <c r="HB675" s="13"/>
      <c r="HC675" s="13"/>
      <c r="HD675" s="13"/>
      <c r="HE675" s="13"/>
      <c r="HF675" s="13"/>
      <c r="HG675" s="13"/>
      <c r="HH675" s="13"/>
      <c r="HI675" s="13"/>
      <c r="HJ675" s="13"/>
      <c r="HK675" s="13"/>
      <c r="HL675" s="13"/>
      <c r="HM675" s="13"/>
      <c r="HN675" s="13"/>
      <c r="HO675" s="13"/>
      <c r="HP675" s="13"/>
      <c r="HQ675" s="13"/>
      <c r="HR675" s="13"/>
      <c r="HS675" s="13"/>
      <c r="HT675" s="13"/>
      <c r="HU675" s="13"/>
      <c r="HV675" s="13"/>
      <c r="HW675" s="13"/>
      <c r="HX675" s="13"/>
      <c r="HY675" s="13"/>
      <c r="HZ675" s="13"/>
      <c r="IA675" s="13"/>
      <c r="IB675" s="13"/>
      <c r="IC675" s="13"/>
      <c r="ID675" s="13"/>
      <c r="IE675" s="13"/>
      <c r="IF675" s="13"/>
      <c r="IG675" s="13"/>
      <c r="IH675" s="13"/>
      <c r="II675" s="13"/>
      <c r="IJ675" s="13"/>
      <c r="IK675" s="13"/>
      <c r="IL675" s="13"/>
      <c r="IM675" s="13"/>
      <c r="IN675" s="13"/>
      <c r="IO675" s="13"/>
      <c r="IP675" s="13"/>
      <c r="IQ675" s="13"/>
      <c r="IR675" s="13"/>
      <c r="IS675" s="13"/>
      <c r="IT675" s="13"/>
      <c r="IU675" s="13"/>
      <c r="IV675" s="13"/>
      <c r="IW675" s="13"/>
      <c r="IX675" s="13"/>
      <c r="IY675" s="13"/>
      <c r="IZ675" s="13"/>
      <c r="JA675" s="13"/>
      <c r="JB675" s="13"/>
      <c r="JC675" s="13"/>
      <c r="JD675" s="13"/>
      <c r="JE675" s="13"/>
      <c r="JF675" s="13"/>
      <c r="JG675" s="13"/>
      <c r="JH675" s="13"/>
      <c r="JI675" s="13"/>
      <c r="JJ675" s="13"/>
      <c r="JK675" s="13"/>
      <c r="JL675" s="13"/>
      <c r="JM675" s="13"/>
      <c r="JN675" s="13"/>
      <c r="JO675" s="13"/>
      <c r="JP675" s="13"/>
      <c r="JQ675" s="13"/>
      <c r="JR675" s="13"/>
      <c r="JS675" s="13"/>
      <c r="JT675" s="13"/>
      <c r="JU675" s="13"/>
      <c r="JV675" s="13"/>
      <c r="JW675" s="13"/>
      <c r="JX675" s="13"/>
      <c r="JY675" s="13"/>
      <c r="JZ675" s="13"/>
      <c r="KA675" s="13"/>
      <c r="KB675" s="13"/>
      <c r="KC675" s="13"/>
      <c r="KD675" s="13"/>
      <c r="KE675" s="13"/>
      <c r="KF675" s="13"/>
      <c r="KG675" s="13"/>
      <c r="KH675" s="13"/>
      <c r="KI675" s="13"/>
      <c r="KJ675" s="13"/>
      <c r="KK675" s="13"/>
      <c r="KL675" s="13"/>
      <c r="KM675" s="13"/>
      <c r="KN675" s="13"/>
      <c r="KO675" s="13"/>
      <c r="KP675" s="13"/>
      <c r="KQ675" s="13"/>
      <c r="KR675" s="13"/>
      <c r="KS675" s="13"/>
      <c r="KT675" s="13"/>
      <c r="KU675" s="13"/>
      <c r="KV675" s="13"/>
      <c r="KW675" s="13"/>
      <c r="KX675" s="13"/>
      <c r="KY675" s="13"/>
      <c r="KZ675" s="13"/>
      <c r="LA675" s="13"/>
      <c r="LB675" s="13"/>
      <c r="LC675" s="13"/>
      <c r="LD675" s="13"/>
      <c r="LE675" s="13"/>
      <c r="LF675" s="13"/>
      <c r="LG675" s="13"/>
      <c r="LH675" s="13"/>
      <c r="LI675" s="13"/>
      <c r="LJ675" s="13"/>
      <c r="LK675" s="13"/>
      <c r="LL675" s="13"/>
      <c r="LM675" s="13"/>
      <c r="LN675" s="13"/>
      <c r="LO675" s="13"/>
      <c r="LP675" s="13"/>
      <c r="LQ675" s="13"/>
      <c r="LR675" s="13"/>
      <c r="LS675" s="13"/>
      <c r="LT675" s="13"/>
      <c r="LU675" s="13"/>
      <c r="LV675" s="13"/>
      <c r="LW675" s="13"/>
      <c r="LX675" s="13"/>
      <c r="LY675" s="13"/>
      <c r="LZ675" s="13"/>
      <c r="MA675" s="13"/>
      <c r="MB675" s="13"/>
      <c r="MC675" s="13"/>
      <c r="MD675" s="13"/>
      <c r="ME675" s="13"/>
      <c r="MF675" s="13"/>
      <c r="MG675" s="13"/>
      <c r="MH675" s="13"/>
      <c r="MI675" s="13"/>
      <c r="MJ675" s="13"/>
      <c r="MK675" s="13"/>
      <c r="ML675" s="13"/>
      <c r="MM675" s="13"/>
      <c r="MN675" s="13"/>
      <c r="MO675" s="13"/>
      <c r="MP675" s="13"/>
      <c r="MQ675" s="13"/>
      <c r="MR675" s="13"/>
      <c r="MS675" s="13"/>
      <c r="MT675" s="13"/>
      <c r="MU675" s="13"/>
      <c r="MV675" s="13"/>
      <c r="MW675" s="13"/>
      <c r="MX675" s="13"/>
      <c r="MY675" s="13"/>
      <c r="MZ675" s="13"/>
      <c r="NA675" s="13"/>
      <c r="NB675" s="13"/>
      <c r="NC675" s="13"/>
      <c r="ND675" s="13"/>
      <c r="NE675" s="13"/>
      <c r="NF675" s="13"/>
      <c r="NG675" s="13"/>
      <c r="NH675" s="13"/>
      <c r="NI675" s="13"/>
      <c r="NJ675" s="13"/>
      <c r="NK675" s="13"/>
      <c r="NL675" s="13"/>
      <c r="NM675" s="13"/>
      <c r="NN675" s="13"/>
      <c r="NO675" s="13"/>
      <c r="NP675" s="13"/>
      <c r="NQ675" s="13"/>
      <c r="NR675" s="13"/>
      <c r="NS675" s="13"/>
      <c r="NT675" s="13"/>
      <c r="NU675" s="13"/>
      <c r="NV675" s="13"/>
      <c r="NW675" s="13"/>
      <c r="NX675" s="13"/>
      <c r="NY675" s="13"/>
      <c r="NZ675" s="13"/>
      <c r="OA675" s="13"/>
      <c r="OB675" s="13"/>
      <c r="OC675" s="13"/>
      <c r="OD675" s="13"/>
      <c r="OE675" s="13"/>
      <c r="OF675" s="13"/>
      <c r="OG675" s="13"/>
      <c r="OH675" s="13"/>
      <c r="OI675" s="13"/>
      <c r="OJ675" s="13"/>
      <c r="OK675" s="13"/>
      <c r="OL675" s="13"/>
      <c r="OM675" s="13"/>
      <c r="ON675" s="13"/>
      <c r="OO675" s="13"/>
      <c r="OP675" s="13"/>
      <c r="OQ675" s="13"/>
      <c r="OR675" s="13"/>
      <c r="OS675" s="13"/>
      <c r="OT675" s="13"/>
      <c r="OU675" s="13"/>
      <c r="OV675" s="13"/>
      <c r="OW675" s="13"/>
      <c r="OX675" s="13"/>
      <c r="OY675" s="13"/>
      <c r="OZ675" s="13"/>
      <c r="PA675" s="13"/>
      <c r="PB675" s="13"/>
      <c r="PC675" s="13"/>
      <c r="PD675" s="13"/>
      <c r="PE675" s="13"/>
      <c r="PF675" s="13"/>
      <c r="PG675" s="13"/>
      <c r="PH675" s="13"/>
      <c r="PI675" s="13"/>
      <c r="PJ675" s="13"/>
      <c r="PK675" s="13"/>
      <c r="PL675" s="13"/>
      <c r="PM675" s="13"/>
      <c r="PN675" s="13"/>
      <c r="PO675" s="13"/>
      <c r="PP675" s="13"/>
      <c r="PQ675" s="13"/>
      <c r="PR675" s="13"/>
      <c r="PS675" s="13"/>
      <c r="PT675" s="13"/>
      <c r="PU675" s="13"/>
      <c r="PV675" s="13"/>
      <c r="PW675" s="13"/>
      <c r="PX675" s="13"/>
      <c r="PY675" s="13"/>
      <c r="PZ675" s="13"/>
      <c r="QA675" s="13"/>
      <c r="QB675" s="13"/>
      <c r="QC675" s="13"/>
      <c r="QD675" s="13"/>
      <c r="QE675" s="13"/>
      <c r="QF675" s="13"/>
      <c r="QG675" s="13"/>
      <c r="QH675" s="13"/>
      <c r="QI675" s="13"/>
      <c r="QJ675" s="13"/>
      <c r="QK675" s="13"/>
      <c r="QL675" s="13"/>
      <c r="QM675" s="13"/>
      <c r="QN675" s="13"/>
      <c r="QO675" s="13"/>
      <c r="QP675" s="13"/>
      <c r="QQ675" s="13"/>
      <c r="QR675" s="13"/>
      <c r="QS675" s="13"/>
      <c r="QT675" s="13"/>
      <c r="QU675" s="13"/>
      <c r="QV675" s="13"/>
      <c r="QW675" s="13"/>
      <c r="QX675" s="13"/>
      <c r="QY675" s="13"/>
      <c r="QZ675" s="13"/>
      <c r="RA675" s="13"/>
      <c r="RB675" s="13"/>
      <c r="RC675" s="13"/>
      <c r="RD675" s="13"/>
      <c r="RE675" s="13"/>
      <c r="RF675" s="13"/>
      <c r="RG675" s="13"/>
      <c r="RH675" s="13"/>
      <c r="RI675" s="13"/>
      <c r="RJ675" s="13"/>
      <c r="RK675" s="13"/>
    </row>
    <row r="676" s="4" customFormat="1" ht="13.75" spans="1:479">
      <c r="A676" s="88" t="s">
        <v>12527</v>
      </c>
      <c r="B676" s="88" t="s">
        <v>663</v>
      </c>
      <c r="C676" s="88" t="s">
        <v>5162</v>
      </c>
      <c r="D676" s="89" t="s">
        <v>12266</v>
      </c>
      <c r="E676" s="135">
        <v>9</v>
      </c>
      <c r="F676" s="135">
        <v>45</v>
      </c>
      <c r="G676" s="90">
        <f t="shared" si="10"/>
        <v>405</v>
      </c>
      <c r="H676" s="91"/>
      <c r="I676" s="92"/>
      <c r="J676" s="92"/>
      <c r="K676" s="92"/>
      <c r="L676" s="92"/>
      <c r="M676" s="93"/>
      <c r="N676" s="91"/>
      <c r="O676" s="91">
        <v>41</v>
      </c>
      <c r="P676" s="91">
        <v>25</v>
      </c>
      <c r="Q676" s="91">
        <v>13</v>
      </c>
      <c r="R676" s="91"/>
      <c r="S676" s="94"/>
      <c r="T676" s="95"/>
      <c r="U676" s="96"/>
      <c r="V676" s="95"/>
      <c r="W676" s="95"/>
      <c r="X676" s="97"/>
      <c r="Y676" s="94"/>
      <c r="Z676" s="96"/>
      <c r="AA676" s="96"/>
      <c r="AB676" s="95"/>
      <c r="AC676" s="95"/>
      <c r="AD676" s="97"/>
      <c r="AE676" s="91"/>
      <c r="AF676" s="91"/>
      <c r="AG676" s="91"/>
      <c r="AH676" s="91"/>
      <c r="AI676" s="91"/>
      <c r="AJ676" s="91"/>
      <c r="AK676" s="91"/>
      <c r="AL676" s="94"/>
      <c r="AM676" s="96"/>
      <c r="AN676" s="96"/>
      <c r="AO676" s="95"/>
      <c r="AP676" s="95"/>
      <c r="AQ676" s="97"/>
      <c r="AR676" s="91"/>
      <c r="AS676" s="113"/>
      <c r="AT676" s="113"/>
      <c r="AU676" s="113"/>
      <c r="AV676" s="92"/>
      <c r="AW676" s="92"/>
      <c r="AX676" s="93"/>
      <c r="AY676" s="97"/>
      <c r="AZ676" s="97"/>
      <c r="BA676" s="97"/>
      <c r="BB676" s="97"/>
      <c r="BC676" s="99" t="s">
        <v>12298</v>
      </c>
      <c r="BD676" s="99" t="s">
        <v>12336</v>
      </c>
      <c r="BE676" s="99" t="s">
        <v>12349</v>
      </c>
      <c r="BF676" s="100"/>
      <c r="BG676" s="103"/>
      <c r="BH676" s="103"/>
      <c r="BI676" s="103"/>
      <c r="BJ676" s="99"/>
      <c r="BK676" s="112" t="s">
        <v>1511</v>
      </c>
      <c r="BL676" s="102"/>
      <c r="BM676" s="99"/>
      <c r="BN676" s="99"/>
      <c r="BO676" s="13"/>
      <c r="BP676" s="13"/>
      <c r="BQ676" s="13"/>
      <c r="BR676" s="13"/>
      <c r="BS676" s="13"/>
      <c r="BT676" s="99"/>
      <c r="BU676" s="99"/>
      <c r="BV676" s="99"/>
      <c r="BW676" s="99"/>
      <c r="BX676" s="99"/>
      <c r="BY676" s="13"/>
      <c r="BZ676" s="13"/>
      <c r="CA676" s="13"/>
      <c r="CB676" s="13" t="s">
        <v>1511</v>
      </c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  <c r="EJ676" s="13"/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3"/>
      <c r="FD676" s="13"/>
      <c r="FE676" s="13"/>
      <c r="FF676" s="13"/>
      <c r="FG676" s="13"/>
      <c r="FH676" s="13"/>
      <c r="FI676" s="13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  <c r="FT676" s="13"/>
      <c r="FU676" s="13"/>
      <c r="FV676" s="13"/>
      <c r="FW676" s="13"/>
      <c r="FX676" s="13"/>
      <c r="FY676" s="13"/>
      <c r="FZ676" s="13"/>
      <c r="GA676" s="13"/>
      <c r="GB676" s="13"/>
      <c r="GC676" s="13"/>
      <c r="GD676" s="13"/>
      <c r="GE676" s="13"/>
      <c r="GF676" s="13"/>
      <c r="GG676" s="13"/>
      <c r="GH676" s="13"/>
      <c r="GI676" s="13"/>
      <c r="GJ676" s="13"/>
      <c r="GK676" s="13"/>
      <c r="GL676" s="13"/>
      <c r="GM676" s="13"/>
      <c r="GN676" s="13"/>
      <c r="GO676" s="13"/>
      <c r="GP676" s="13"/>
      <c r="GQ676" s="13"/>
      <c r="GR676" s="13"/>
      <c r="GS676" s="13"/>
      <c r="GT676" s="13"/>
      <c r="GU676" s="13"/>
      <c r="GV676" s="13"/>
      <c r="GW676" s="13"/>
      <c r="GX676" s="13"/>
      <c r="GY676" s="13"/>
      <c r="GZ676" s="13"/>
      <c r="HA676" s="13"/>
      <c r="HB676" s="13"/>
      <c r="HC676" s="13"/>
      <c r="HD676" s="13"/>
      <c r="HE676" s="13"/>
      <c r="HF676" s="13"/>
      <c r="HG676" s="13"/>
      <c r="HH676" s="13"/>
      <c r="HI676" s="13"/>
      <c r="HJ676" s="13"/>
      <c r="HK676" s="13"/>
      <c r="HL676" s="13"/>
      <c r="HM676" s="13"/>
      <c r="HN676" s="13"/>
      <c r="HO676" s="13"/>
      <c r="HP676" s="13"/>
      <c r="HQ676" s="13"/>
      <c r="HR676" s="13"/>
      <c r="HS676" s="13"/>
      <c r="HT676" s="13"/>
      <c r="HU676" s="13"/>
      <c r="HV676" s="13"/>
      <c r="HW676" s="13"/>
      <c r="HX676" s="13"/>
      <c r="HY676" s="13"/>
      <c r="HZ676" s="13"/>
      <c r="IA676" s="13"/>
      <c r="IB676" s="13"/>
      <c r="IC676" s="13"/>
      <c r="ID676" s="13"/>
      <c r="IE676" s="13"/>
      <c r="IF676" s="13"/>
      <c r="IG676" s="13"/>
      <c r="IH676" s="13"/>
      <c r="II676" s="13"/>
      <c r="IJ676" s="13"/>
      <c r="IK676" s="13"/>
      <c r="IL676" s="13"/>
      <c r="IM676" s="13"/>
      <c r="IN676" s="13"/>
      <c r="IO676" s="13"/>
      <c r="IP676" s="13"/>
      <c r="IQ676" s="13"/>
      <c r="IR676" s="13"/>
      <c r="IS676" s="13"/>
      <c r="IT676" s="13"/>
      <c r="IU676" s="13"/>
      <c r="IV676" s="13"/>
      <c r="IW676" s="13"/>
      <c r="IX676" s="13"/>
      <c r="IY676" s="13"/>
      <c r="IZ676" s="13"/>
      <c r="JA676" s="13"/>
      <c r="JB676" s="13"/>
      <c r="JC676" s="13"/>
      <c r="JD676" s="13"/>
      <c r="JE676" s="13"/>
      <c r="JF676" s="13"/>
      <c r="JG676" s="13"/>
      <c r="JH676" s="13"/>
      <c r="JI676" s="13"/>
      <c r="JJ676" s="13"/>
      <c r="JK676" s="13"/>
      <c r="JL676" s="13"/>
      <c r="JM676" s="13"/>
      <c r="JN676" s="13"/>
      <c r="JO676" s="13"/>
      <c r="JP676" s="13"/>
      <c r="JQ676" s="13"/>
      <c r="JR676" s="13"/>
      <c r="JS676" s="13"/>
      <c r="JT676" s="13"/>
      <c r="JU676" s="13"/>
      <c r="JV676" s="13"/>
      <c r="JW676" s="13"/>
      <c r="JX676" s="13"/>
      <c r="JY676" s="13"/>
      <c r="JZ676" s="13"/>
      <c r="KA676" s="13"/>
      <c r="KB676" s="13"/>
      <c r="KC676" s="13"/>
      <c r="KD676" s="13"/>
      <c r="KE676" s="13"/>
      <c r="KF676" s="13"/>
      <c r="KG676" s="13"/>
      <c r="KH676" s="13"/>
      <c r="KI676" s="13"/>
      <c r="KJ676" s="13"/>
      <c r="KK676" s="13"/>
      <c r="KL676" s="13"/>
      <c r="KM676" s="13"/>
      <c r="KN676" s="13"/>
      <c r="KO676" s="13"/>
      <c r="KP676" s="13"/>
      <c r="KQ676" s="13"/>
      <c r="KR676" s="13"/>
      <c r="KS676" s="13"/>
      <c r="KT676" s="13"/>
      <c r="KU676" s="13"/>
      <c r="KV676" s="13"/>
      <c r="KW676" s="13"/>
      <c r="KX676" s="13"/>
      <c r="KY676" s="13"/>
      <c r="KZ676" s="13"/>
      <c r="LA676" s="13"/>
      <c r="LB676" s="13"/>
      <c r="LC676" s="13"/>
      <c r="LD676" s="13"/>
      <c r="LE676" s="13"/>
      <c r="LF676" s="13"/>
      <c r="LG676" s="13"/>
      <c r="LH676" s="13"/>
      <c r="LI676" s="13"/>
      <c r="LJ676" s="13"/>
      <c r="LK676" s="13"/>
      <c r="LL676" s="13"/>
      <c r="LM676" s="13"/>
      <c r="LN676" s="13"/>
      <c r="LO676" s="13"/>
      <c r="LP676" s="13"/>
      <c r="LQ676" s="13"/>
      <c r="LR676" s="13"/>
      <c r="LS676" s="13"/>
      <c r="LT676" s="13"/>
      <c r="LU676" s="13"/>
      <c r="LV676" s="13"/>
      <c r="LW676" s="13"/>
      <c r="LX676" s="13"/>
      <c r="LY676" s="13"/>
      <c r="LZ676" s="13"/>
      <c r="MA676" s="13"/>
      <c r="MB676" s="13"/>
      <c r="MC676" s="13"/>
      <c r="MD676" s="13"/>
      <c r="ME676" s="13"/>
      <c r="MF676" s="13"/>
      <c r="MG676" s="13"/>
      <c r="MH676" s="13"/>
      <c r="MI676" s="13"/>
      <c r="MJ676" s="13"/>
      <c r="MK676" s="13"/>
      <c r="ML676" s="13"/>
      <c r="MM676" s="13"/>
      <c r="MN676" s="13"/>
      <c r="MO676" s="13"/>
      <c r="MP676" s="13"/>
      <c r="MQ676" s="13"/>
      <c r="MR676" s="13"/>
      <c r="MS676" s="13"/>
      <c r="MT676" s="13"/>
      <c r="MU676" s="13"/>
      <c r="MV676" s="13"/>
      <c r="MW676" s="13"/>
      <c r="MX676" s="13"/>
      <c r="MY676" s="13"/>
      <c r="MZ676" s="13"/>
      <c r="NA676" s="13"/>
      <c r="NB676" s="13"/>
      <c r="NC676" s="13"/>
      <c r="ND676" s="13"/>
      <c r="NE676" s="13"/>
      <c r="NF676" s="13"/>
      <c r="NG676" s="13"/>
      <c r="NH676" s="13"/>
      <c r="NI676" s="13"/>
      <c r="NJ676" s="13"/>
      <c r="NK676" s="13"/>
      <c r="NL676" s="13"/>
      <c r="NM676" s="13"/>
      <c r="NN676" s="13"/>
      <c r="NO676" s="13"/>
      <c r="NP676" s="13"/>
      <c r="NQ676" s="13"/>
      <c r="NR676" s="13"/>
      <c r="NS676" s="13"/>
      <c r="NT676" s="13"/>
      <c r="NU676" s="13"/>
      <c r="NV676" s="13"/>
      <c r="NW676" s="13"/>
      <c r="NX676" s="13"/>
      <c r="NY676" s="13"/>
      <c r="NZ676" s="13"/>
      <c r="OA676" s="13"/>
      <c r="OB676" s="13"/>
      <c r="OC676" s="13"/>
      <c r="OD676" s="13"/>
      <c r="OE676" s="13"/>
      <c r="OF676" s="13"/>
      <c r="OG676" s="13"/>
      <c r="OH676" s="13"/>
      <c r="OI676" s="13"/>
      <c r="OJ676" s="13"/>
      <c r="OK676" s="13"/>
      <c r="OL676" s="13"/>
      <c r="OM676" s="13"/>
      <c r="ON676" s="13"/>
      <c r="OO676" s="13"/>
      <c r="OP676" s="13"/>
      <c r="OQ676" s="13"/>
      <c r="OR676" s="13"/>
      <c r="OS676" s="13"/>
      <c r="OT676" s="13"/>
      <c r="OU676" s="13"/>
      <c r="OV676" s="13"/>
      <c r="OW676" s="13"/>
      <c r="OX676" s="13"/>
      <c r="OY676" s="13"/>
      <c r="OZ676" s="13"/>
      <c r="PA676" s="13"/>
      <c r="PB676" s="13"/>
      <c r="PC676" s="13"/>
      <c r="PD676" s="13"/>
      <c r="PE676" s="13"/>
      <c r="PF676" s="13"/>
      <c r="PG676" s="13"/>
      <c r="PH676" s="13"/>
      <c r="PI676" s="13"/>
      <c r="PJ676" s="13"/>
      <c r="PK676" s="13"/>
      <c r="PL676" s="13"/>
      <c r="PM676" s="13"/>
      <c r="PN676" s="13"/>
      <c r="PO676" s="13"/>
      <c r="PP676" s="13"/>
      <c r="PQ676" s="13"/>
      <c r="PR676" s="13"/>
      <c r="PS676" s="13"/>
      <c r="PT676" s="13"/>
      <c r="PU676" s="13"/>
      <c r="PV676" s="13"/>
      <c r="PW676" s="13"/>
      <c r="PX676" s="13"/>
      <c r="PY676" s="13"/>
      <c r="PZ676" s="13"/>
      <c r="QA676" s="13"/>
      <c r="QB676" s="13"/>
      <c r="QC676" s="13"/>
      <c r="QD676" s="13"/>
      <c r="QE676" s="13"/>
      <c r="QF676" s="13"/>
      <c r="QG676" s="13"/>
      <c r="QH676" s="13"/>
      <c r="QI676" s="13"/>
      <c r="QJ676" s="13"/>
      <c r="QK676" s="13"/>
      <c r="QL676" s="13"/>
      <c r="QM676" s="13"/>
      <c r="QN676" s="13"/>
      <c r="QO676" s="13"/>
      <c r="QP676" s="13"/>
      <c r="QQ676" s="13"/>
      <c r="QR676" s="13"/>
      <c r="QS676" s="13"/>
      <c r="QT676" s="13"/>
      <c r="QU676" s="13"/>
      <c r="QV676" s="13"/>
      <c r="QW676" s="13"/>
      <c r="QX676" s="13"/>
      <c r="QY676" s="13"/>
      <c r="QZ676" s="13"/>
      <c r="RA676" s="13"/>
      <c r="RB676" s="13"/>
      <c r="RC676" s="13"/>
      <c r="RD676" s="13"/>
      <c r="RE676" s="13"/>
      <c r="RF676" s="13"/>
      <c r="RG676" s="13"/>
      <c r="RH676" s="13"/>
      <c r="RI676" s="13"/>
      <c r="RJ676" s="13"/>
      <c r="RK676" s="13"/>
    </row>
    <row r="677" ht="13.75" spans="1:479">
      <c r="A677" s="88" t="s">
        <v>12527</v>
      </c>
      <c r="B677" s="88" t="s">
        <v>663</v>
      </c>
      <c r="C677" s="88" t="s">
        <v>5162</v>
      </c>
      <c r="D677" s="89" t="s">
        <v>494</v>
      </c>
      <c r="E677" s="135">
        <v>9</v>
      </c>
      <c r="F677" s="135">
        <v>81</v>
      </c>
      <c r="G677" s="90">
        <f t="shared" si="10"/>
        <v>729</v>
      </c>
      <c r="H677" s="91"/>
      <c r="I677" s="92"/>
      <c r="J677" s="92"/>
      <c r="K677" s="92"/>
      <c r="L677" s="92"/>
      <c r="M677" s="93"/>
      <c r="N677" s="91"/>
      <c r="O677" s="91">
        <v>61</v>
      </c>
      <c r="P677" s="91">
        <v>64</v>
      </c>
      <c r="Q677" s="91">
        <v>69</v>
      </c>
      <c r="R677" s="91"/>
      <c r="S677" s="94"/>
      <c r="T677" s="95"/>
      <c r="U677" s="96"/>
      <c r="V677" s="95"/>
      <c r="W677" s="95"/>
      <c r="X677" s="97"/>
      <c r="Y677" s="94"/>
      <c r="Z677" s="96"/>
      <c r="AA677" s="96"/>
      <c r="AB677" s="95"/>
      <c r="AC677" s="95"/>
      <c r="AD677" s="97"/>
      <c r="AE677" s="91"/>
      <c r="AF677" s="91"/>
      <c r="AG677" s="118"/>
      <c r="AH677" s="118"/>
      <c r="AI677" s="118"/>
      <c r="AJ677" s="118"/>
      <c r="AK677" s="118"/>
      <c r="AL677" s="94"/>
      <c r="AM677" s="96"/>
      <c r="AN677" s="96"/>
      <c r="AO677" s="95"/>
      <c r="AP677" s="95"/>
      <c r="AQ677" s="97"/>
      <c r="AR677" s="91"/>
      <c r="AS677" s="113"/>
      <c r="AT677" s="113"/>
      <c r="AU677" s="113"/>
      <c r="AV677" s="92"/>
      <c r="AW677" s="92"/>
      <c r="AX677" s="93"/>
      <c r="AY677" s="97"/>
      <c r="AZ677" s="97"/>
      <c r="BA677" s="97"/>
      <c r="BB677" s="97"/>
      <c r="BC677" s="99" t="s">
        <v>12301</v>
      </c>
      <c r="BD677" s="99" t="s">
        <v>12337</v>
      </c>
      <c r="BE677" s="99" t="s">
        <v>12350</v>
      </c>
      <c r="BF677" s="100"/>
      <c r="BG677" s="103"/>
      <c r="BH677" s="103"/>
      <c r="BI677" s="103"/>
      <c r="BJ677" s="99"/>
      <c r="BK677" s="112" t="s">
        <v>1511</v>
      </c>
      <c r="BL677" s="102"/>
      <c r="BM677" s="99"/>
      <c r="BN677" s="99"/>
      <c r="BT677" s="99"/>
      <c r="BU677" s="99"/>
      <c r="BV677" s="99"/>
      <c r="BW677" s="99"/>
      <c r="BX677" s="99"/>
      <c r="CB677" s="13" t="s">
        <v>1511</v>
      </c>
    </row>
    <row r="678" ht="13.75" spans="1:479">
      <c r="A678" s="88" t="s">
        <v>12527</v>
      </c>
      <c r="B678" s="88" t="s">
        <v>663</v>
      </c>
      <c r="C678" s="88" t="s">
        <v>5461</v>
      </c>
      <c r="D678" s="89" t="s">
        <v>12266</v>
      </c>
      <c r="E678" s="135">
        <v>9</v>
      </c>
      <c r="F678" s="135">
        <v>45</v>
      </c>
      <c r="G678" s="90">
        <f t="shared" si="10"/>
        <v>405</v>
      </c>
      <c r="H678" s="91"/>
      <c r="I678" s="92"/>
      <c r="J678" s="92"/>
      <c r="K678" s="92"/>
      <c r="L678" s="92"/>
      <c r="M678" s="93"/>
      <c r="N678" s="91"/>
      <c r="O678" s="91">
        <v>41</v>
      </c>
      <c r="P678" s="91">
        <v>25</v>
      </c>
      <c r="Q678" s="91">
        <v>13</v>
      </c>
      <c r="R678" s="91"/>
      <c r="S678" s="94"/>
      <c r="T678" s="95"/>
      <c r="U678" s="96"/>
      <c r="V678" s="95"/>
      <c r="W678" s="95"/>
      <c r="X678" s="97"/>
      <c r="Y678" s="94"/>
      <c r="Z678" s="96"/>
      <c r="AA678" s="96"/>
      <c r="AB678" s="95"/>
      <c r="AC678" s="95"/>
      <c r="AD678" s="97"/>
      <c r="AE678" s="91"/>
      <c r="AF678" s="91"/>
      <c r="AG678" s="118"/>
      <c r="AH678" s="118"/>
      <c r="AI678" s="118"/>
      <c r="AJ678" s="118"/>
      <c r="AK678" s="118"/>
      <c r="AL678" s="94"/>
      <c r="AM678" s="96"/>
      <c r="AN678" s="96"/>
      <c r="AO678" s="95"/>
      <c r="AP678" s="95"/>
      <c r="AQ678" s="97"/>
      <c r="AR678" s="91"/>
      <c r="AS678" s="113"/>
      <c r="AT678" s="113"/>
      <c r="AU678" s="113"/>
      <c r="AV678" s="92"/>
      <c r="AW678" s="92"/>
      <c r="AX678" s="93"/>
      <c r="AY678" s="97"/>
      <c r="AZ678" s="97"/>
      <c r="BA678" s="97"/>
      <c r="BB678" s="97"/>
      <c r="BC678" s="99" t="s">
        <v>12298</v>
      </c>
      <c r="BD678" s="99" t="s">
        <v>12336</v>
      </c>
      <c r="BE678" s="99" t="s">
        <v>12349</v>
      </c>
      <c r="BF678" s="100"/>
      <c r="BG678" s="103"/>
      <c r="BH678" s="103"/>
      <c r="BI678" s="103"/>
      <c r="BJ678" s="99"/>
      <c r="BK678" s="112" t="s">
        <v>1511</v>
      </c>
      <c r="BL678" s="102"/>
      <c r="BM678" s="99"/>
      <c r="BN678" s="99"/>
      <c r="BT678" s="99"/>
      <c r="BU678" s="99"/>
      <c r="BV678" s="99"/>
      <c r="BW678" s="99"/>
      <c r="BX678" s="99"/>
      <c r="CB678" s="13" t="s">
        <v>1511</v>
      </c>
    </row>
    <row r="679" s="4" customFormat="1" ht="13.75" spans="1:479">
      <c r="A679" s="88" t="s">
        <v>12527</v>
      </c>
      <c r="B679" s="88" t="s">
        <v>663</v>
      </c>
      <c r="C679" s="88" t="s">
        <v>5461</v>
      </c>
      <c r="D679" s="89" t="s">
        <v>494</v>
      </c>
      <c r="E679" s="135">
        <v>9</v>
      </c>
      <c r="F679" s="135">
        <v>81</v>
      </c>
      <c r="G679" s="90">
        <f t="shared" si="10"/>
        <v>729</v>
      </c>
      <c r="H679" s="91"/>
      <c r="I679" s="92"/>
      <c r="J679" s="92"/>
      <c r="K679" s="92"/>
      <c r="L679" s="92"/>
      <c r="M679" s="93"/>
      <c r="N679" s="91"/>
      <c r="O679" s="91">
        <v>61</v>
      </c>
      <c r="P679" s="91">
        <v>64</v>
      </c>
      <c r="Q679" s="91">
        <v>69</v>
      </c>
      <c r="R679" s="91"/>
      <c r="S679" s="94"/>
      <c r="T679" s="95"/>
      <c r="U679" s="96"/>
      <c r="V679" s="95"/>
      <c r="W679" s="95"/>
      <c r="X679" s="97"/>
      <c r="Y679" s="94"/>
      <c r="Z679" s="96"/>
      <c r="AA679" s="96"/>
      <c r="AB679" s="95"/>
      <c r="AC679" s="95"/>
      <c r="AD679" s="97"/>
      <c r="AE679" s="91"/>
      <c r="AF679" s="91"/>
      <c r="AG679" s="91"/>
      <c r="AH679" s="91"/>
      <c r="AI679" s="91"/>
      <c r="AJ679" s="91"/>
      <c r="AK679" s="91"/>
      <c r="AL679" s="94"/>
      <c r="AM679" s="96"/>
      <c r="AN679" s="96"/>
      <c r="AO679" s="95"/>
      <c r="AP679" s="95"/>
      <c r="AQ679" s="97"/>
      <c r="AR679" s="91"/>
      <c r="AS679" s="113"/>
      <c r="AT679" s="113"/>
      <c r="AU679" s="113"/>
      <c r="AV679" s="92"/>
      <c r="AW679" s="92"/>
      <c r="AX679" s="93"/>
      <c r="AY679" s="97"/>
      <c r="AZ679" s="97"/>
      <c r="BA679" s="97"/>
      <c r="BB679" s="97"/>
      <c r="BC679" s="99" t="s">
        <v>12301</v>
      </c>
      <c r="BD679" s="99" t="s">
        <v>12337</v>
      </c>
      <c r="BE679" s="99" t="s">
        <v>12350</v>
      </c>
      <c r="BF679" s="100"/>
      <c r="BG679" s="103"/>
      <c r="BH679" s="103"/>
      <c r="BI679" s="103"/>
      <c r="BJ679" s="99"/>
      <c r="BK679" s="112" t="s">
        <v>1511</v>
      </c>
      <c r="BL679" s="102"/>
      <c r="BM679" s="99"/>
      <c r="BN679" s="99"/>
      <c r="BO679" s="13"/>
      <c r="BP679" s="13"/>
      <c r="BQ679" s="13"/>
      <c r="BR679" s="13"/>
      <c r="BS679" s="13"/>
      <c r="BT679" s="99"/>
      <c r="BU679" s="99"/>
      <c r="BV679" s="99"/>
      <c r="BW679" s="99"/>
      <c r="BX679" s="99"/>
      <c r="BY679" s="13"/>
      <c r="BZ679" s="13"/>
      <c r="CA679" s="13"/>
      <c r="CB679" s="13" t="s">
        <v>1511</v>
      </c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  <c r="EJ679" s="13"/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3"/>
      <c r="FD679" s="13"/>
      <c r="FE679" s="13"/>
      <c r="FF679" s="13"/>
      <c r="FG679" s="13"/>
      <c r="FH679" s="13"/>
      <c r="FI679" s="13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  <c r="FT679" s="13"/>
      <c r="FU679" s="13"/>
      <c r="FV679" s="13"/>
      <c r="FW679" s="13"/>
      <c r="FX679" s="13"/>
      <c r="FY679" s="13"/>
      <c r="FZ679" s="13"/>
      <c r="GA679" s="13"/>
      <c r="GB679" s="13"/>
      <c r="GC679" s="13"/>
      <c r="GD679" s="13"/>
      <c r="GE679" s="13"/>
      <c r="GF679" s="13"/>
      <c r="GG679" s="13"/>
      <c r="GH679" s="13"/>
      <c r="GI679" s="13"/>
      <c r="GJ679" s="13"/>
      <c r="GK679" s="13"/>
      <c r="GL679" s="13"/>
      <c r="GM679" s="13"/>
      <c r="GN679" s="13"/>
      <c r="GO679" s="13"/>
      <c r="GP679" s="13"/>
      <c r="GQ679" s="13"/>
      <c r="GR679" s="13"/>
      <c r="GS679" s="13"/>
      <c r="GT679" s="13"/>
      <c r="GU679" s="13"/>
      <c r="GV679" s="13"/>
      <c r="GW679" s="13"/>
      <c r="GX679" s="13"/>
      <c r="GY679" s="13"/>
      <c r="GZ679" s="13"/>
      <c r="HA679" s="13"/>
      <c r="HB679" s="13"/>
      <c r="HC679" s="13"/>
      <c r="HD679" s="13"/>
      <c r="HE679" s="13"/>
      <c r="HF679" s="13"/>
      <c r="HG679" s="13"/>
      <c r="HH679" s="13"/>
      <c r="HI679" s="13"/>
      <c r="HJ679" s="13"/>
      <c r="HK679" s="13"/>
      <c r="HL679" s="13"/>
      <c r="HM679" s="13"/>
      <c r="HN679" s="13"/>
      <c r="HO679" s="13"/>
      <c r="HP679" s="13"/>
      <c r="HQ679" s="13"/>
      <c r="HR679" s="13"/>
      <c r="HS679" s="13"/>
      <c r="HT679" s="13"/>
      <c r="HU679" s="13"/>
      <c r="HV679" s="13"/>
      <c r="HW679" s="13"/>
      <c r="HX679" s="13"/>
      <c r="HY679" s="13"/>
      <c r="HZ679" s="13"/>
      <c r="IA679" s="13"/>
      <c r="IB679" s="13"/>
      <c r="IC679" s="13"/>
      <c r="ID679" s="13"/>
      <c r="IE679" s="13"/>
      <c r="IF679" s="13"/>
      <c r="IG679" s="13"/>
      <c r="IH679" s="13"/>
      <c r="II679" s="13"/>
      <c r="IJ679" s="13"/>
      <c r="IK679" s="13"/>
      <c r="IL679" s="13"/>
      <c r="IM679" s="13"/>
      <c r="IN679" s="13"/>
      <c r="IO679" s="13"/>
      <c r="IP679" s="13"/>
      <c r="IQ679" s="13"/>
      <c r="IR679" s="13"/>
      <c r="IS679" s="13"/>
      <c r="IT679" s="13"/>
      <c r="IU679" s="13"/>
      <c r="IV679" s="13"/>
      <c r="IW679" s="13"/>
      <c r="IX679" s="13"/>
      <c r="IY679" s="13"/>
      <c r="IZ679" s="13"/>
      <c r="JA679" s="13"/>
      <c r="JB679" s="13"/>
      <c r="JC679" s="13"/>
      <c r="JD679" s="13"/>
      <c r="JE679" s="13"/>
      <c r="JF679" s="13"/>
      <c r="JG679" s="13"/>
      <c r="JH679" s="13"/>
      <c r="JI679" s="13"/>
      <c r="JJ679" s="13"/>
      <c r="JK679" s="13"/>
      <c r="JL679" s="13"/>
      <c r="JM679" s="13"/>
      <c r="JN679" s="13"/>
      <c r="JO679" s="13"/>
      <c r="JP679" s="13"/>
      <c r="JQ679" s="13"/>
      <c r="JR679" s="13"/>
      <c r="JS679" s="13"/>
      <c r="JT679" s="13"/>
      <c r="JU679" s="13"/>
      <c r="JV679" s="13"/>
      <c r="JW679" s="13"/>
      <c r="JX679" s="13"/>
      <c r="JY679" s="13"/>
      <c r="JZ679" s="13"/>
      <c r="KA679" s="13"/>
      <c r="KB679" s="13"/>
      <c r="KC679" s="13"/>
      <c r="KD679" s="13"/>
      <c r="KE679" s="13"/>
      <c r="KF679" s="13"/>
      <c r="KG679" s="13"/>
      <c r="KH679" s="13"/>
      <c r="KI679" s="13"/>
      <c r="KJ679" s="13"/>
      <c r="KK679" s="13"/>
      <c r="KL679" s="13"/>
      <c r="KM679" s="13"/>
      <c r="KN679" s="13"/>
      <c r="KO679" s="13"/>
      <c r="KP679" s="13"/>
      <c r="KQ679" s="13"/>
      <c r="KR679" s="13"/>
      <c r="KS679" s="13"/>
      <c r="KT679" s="13"/>
      <c r="KU679" s="13"/>
      <c r="KV679" s="13"/>
      <c r="KW679" s="13"/>
      <c r="KX679" s="13"/>
      <c r="KY679" s="13"/>
      <c r="KZ679" s="13"/>
      <c r="LA679" s="13"/>
      <c r="LB679" s="13"/>
      <c r="LC679" s="13"/>
      <c r="LD679" s="13"/>
      <c r="LE679" s="13"/>
      <c r="LF679" s="13"/>
      <c r="LG679" s="13"/>
      <c r="LH679" s="13"/>
      <c r="LI679" s="13"/>
      <c r="LJ679" s="13"/>
      <c r="LK679" s="13"/>
      <c r="LL679" s="13"/>
      <c r="LM679" s="13"/>
      <c r="LN679" s="13"/>
      <c r="LO679" s="13"/>
      <c r="LP679" s="13"/>
      <c r="LQ679" s="13"/>
      <c r="LR679" s="13"/>
      <c r="LS679" s="13"/>
      <c r="LT679" s="13"/>
      <c r="LU679" s="13"/>
      <c r="LV679" s="13"/>
      <c r="LW679" s="13"/>
      <c r="LX679" s="13"/>
      <c r="LY679" s="13"/>
      <c r="LZ679" s="13"/>
      <c r="MA679" s="13"/>
      <c r="MB679" s="13"/>
      <c r="MC679" s="13"/>
      <c r="MD679" s="13"/>
      <c r="ME679" s="13"/>
      <c r="MF679" s="13"/>
      <c r="MG679" s="13"/>
      <c r="MH679" s="13"/>
      <c r="MI679" s="13"/>
      <c r="MJ679" s="13"/>
      <c r="MK679" s="13"/>
      <c r="ML679" s="13"/>
      <c r="MM679" s="13"/>
      <c r="MN679" s="13"/>
      <c r="MO679" s="13"/>
      <c r="MP679" s="13"/>
      <c r="MQ679" s="13"/>
      <c r="MR679" s="13"/>
      <c r="MS679" s="13"/>
      <c r="MT679" s="13"/>
      <c r="MU679" s="13"/>
      <c r="MV679" s="13"/>
      <c r="MW679" s="13"/>
      <c r="MX679" s="13"/>
      <c r="MY679" s="13"/>
      <c r="MZ679" s="13"/>
      <c r="NA679" s="13"/>
      <c r="NB679" s="13"/>
      <c r="NC679" s="13"/>
      <c r="ND679" s="13"/>
      <c r="NE679" s="13"/>
      <c r="NF679" s="13"/>
      <c r="NG679" s="13"/>
      <c r="NH679" s="13"/>
      <c r="NI679" s="13"/>
      <c r="NJ679" s="13"/>
      <c r="NK679" s="13"/>
      <c r="NL679" s="13"/>
      <c r="NM679" s="13"/>
      <c r="NN679" s="13"/>
      <c r="NO679" s="13"/>
      <c r="NP679" s="13"/>
      <c r="NQ679" s="13"/>
      <c r="NR679" s="13"/>
      <c r="NS679" s="13"/>
      <c r="NT679" s="13"/>
      <c r="NU679" s="13"/>
      <c r="NV679" s="13"/>
      <c r="NW679" s="13"/>
      <c r="NX679" s="13"/>
      <c r="NY679" s="13"/>
      <c r="NZ679" s="13"/>
      <c r="OA679" s="13"/>
      <c r="OB679" s="13"/>
      <c r="OC679" s="13"/>
      <c r="OD679" s="13"/>
      <c r="OE679" s="13"/>
      <c r="OF679" s="13"/>
      <c r="OG679" s="13"/>
      <c r="OH679" s="13"/>
      <c r="OI679" s="13"/>
      <c r="OJ679" s="13"/>
      <c r="OK679" s="13"/>
      <c r="OL679" s="13"/>
      <c r="OM679" s="13"/>
      <c r="ON679" s="13"/>
      <c r="OO679" s="13"/>
      <c r="OP679" s="13"/>
      <c r="OQ679" s="13"/>
      <c r="OR679" s="13"/>
      <c r="OS679" s="13"/>
      <c r="OT679" s="13"/>
      <c r="OU679" s="13"/>
      <c r="OV679" s="13"/>
      <c r="OW679" s="13"/>
      <c r="OX679" s="13"/>
      <c r="OY679" s="13"/>
      <c r="OZ679" s="13"/>
      <c r="PA679" s="13"/>
      <c r="PB679" s="13"/>
      <c r="PC679" s="13"/>
      <c r="PD679" s="13"/>
      <c r="PE679" s="13"/>
      <c r="PF679" s="13"/>
      <c r="PG679" s="13"/>
      <c r="PH679" s="13"/>
      <c r="PI679" s="13"/>
      <c r="PJ679" s="13"/>
      <c r="PK679" s="13"/>
      <c r="PL679" s="13"/>
      <c r="PM679" s="13"/>
      <c r="PN679" s="13"/>
      <c r="PO679" s="13"/>
      <c r="PP679" s="13"/>
      <c r="PQ679" s="13"/>
      <c r="PR679" s="13"/>
      <c r="PS679" s="13"/>
      <c r="PT679" s="13"/>
      <c r="PU679" s="13"/>
      <c r="PV679" s="13"/>
      <c r="PW679" s="13"/>
      <c r="PX679" s="13"/>
      <c r="PY679" s="13"/>
      <c r="PZ679" s="13"/>
      <c r="QA679" s="13"/>
      <c r="QB679" s="13"/>
      <c r="QC679" s="13"/>
      <c r="QD679" s="13"/>
      <c r="QE679" s="13"/>
      <c r="QF679" s="13"/>
      <c r="QG679" s="13"/>
      <c r="QH679" s="13"/>
      <c r="QI679" s="13"/>
      <c r="QJ679" s="13"/>
      <c r="QK679" s="13"/>
      <c r="QL679" s="13"/>
      <c r="QM679" s="13"/>
      <c r="QN679" s="13"/>
      <c r="QO679" s="13"/>
      <c r="QP679" s="13"/>
      <c r="QQ679" s="13"/>
      <c r="QR679" s="13"/>
      <c r="QS679" s="13"/>
      <c r="QT679" s="13"/>
      <c r="QU679" s="13"/>
      <c r="QV679" s="13"/>
      <c r="QW679" s="13"/>
      <c r="QX679" s="13"/>
      <c r="QY679" s="13"/>
      <c r="QZ679" s="13"/>
      <c r="RA679" s="13"/>
      <c r="RB679" s="13"/>
      <c r="RC679" s="13"/>
      <c r="RD679" s="13"/>
      <c r="RE679" s="13"/>
      <c r="RF679" s="13"/>
      <c r="RG679" s="13"/>
      <c r="RH679" s="13"/>
      <c r="RI679" s="13"/>
      <c r="RJ679" s="13"/>
      <c r="RK679" s="13"/>
    </row>
    <row r="680" s="4" customFormat="1" ht="13.75" spans="1:479">
      <c r="A680" s="88" t="s">
        <v>12527</v>
      </c>
      <c r="B680" s="88" t="s">
        <v>663</v>
      </c>
      <c r="C680" s="88" t="s">
        <v>10415</v>
      </c>
      <c r="D680" s="89" t="s">
        <v>12266</v>
      </c>
      <c r="E680" s="135">
        <v>9</v>
      </c>
      <c r="F680" s="135">
        <v>45</v>
      </c>
      <c r="G680" s="90">
        <f t="shared" si="10"/>
        <v>405</v>
      </c>
      <c r="H680" s="91"/>
      <c r="I680" s="92"/>
      <c r="J680" s="92"/>
      <c r="K680" s="92"/>
      <c r="L680" s="92"/>
      <c r="M680" s="93"/>
      <c r="N680" s="91"/>
      <c r="O680" s="91">
        <v>41</v>
      </c>
      <c r="P680" s="91">
        <v>25</v>
      </c>
      <c r="Q680" s="91">
        <v>13</v>
      </c>
      <c r="R680" s="91"/>
      <c r="S680" s="94"/>
      <c r="T680" s="95"/>
      <c r="U680" s="96"/>
      <c r="V680" s="95"/>
      <c r="W680" s="95"/>
      <c r="X680" s="97"/>
      <c r="Y680" s="94"/>
      <c r="Z680" s="96"/>
      <c r="AA680" s="96"/>
      <c r="AB680" s="95"/>
      <c r="AC680" s="95"/>
      <c r="AD680" s="97"/>
      <c r="AE680" s="91"/>
      <c r="AF680" s="91"/>
      <c r="AG680" s="91"/>
      <c r="AH680" s="91"/>
      <c r="AI680" s="91"/>
      <c r="AJ680" s="91"/>
      <c r="AK680" s="91"/>
      <c r="AL680" s="94"/>
      <c r="AM680" s="96"/>
      <c r="AN680" s="96"/>
      <c r="AO680" s="95"/>
      <c r="AP680" s="95"/>
      <c r="AQ680" s="97"/>
      <c r="AR680" s="91"/>
      <c r="AS680" s="113"/>
      <c r="AT680" s="113"/>
      <c r="AU680" s="113"/>
      <c r="AV680" s="92"/>
      <c r="AW680" s="92"/>
      <c r="AX680" s="93"/>
      <c r="AY680" s="97"/>
      <c r="AZ680" s="97"/>
      <c r="BA680" s="97"/>
      <c r="BB680" s="97"/>
      <c r="BC680" s="99" t="s">
        <v>12298</v>
      </c>
      <c r="BD680" s="99" t="s">
        <v>12336</v>
      </c>
      <c r="BE680" s="99" t="s">
        <v>12349</v>
      </c>
      <c r="BF680" s="100"/>
      <c r="BG680" s="103"/>
      <c r="BH680" s="103"/>
      <c r="BI680" s="103"/>
      <c r="BJ680" s="99"/>
      <c r="BK680" s="112" t="s">
        <v>1511</v>
      </c>
      <c r="BL680" s="102"/>
      <c r="BM680" s="99"/>
      <c r="BN680" s="99"/>
      <c r="BO680" s="13"/>
      <c r="BP680" s="13"/>
      <c r="BQ680" s="13"/>
      <c r="BR680" s="13"/>
      <c r="BS680" s="13"/>
      <c r="BT680" s="99"/>
      <c r="BU680" s="99"/>
      <c r="BV680" s="99"/>
      <c r="BW680" s="99"/>
      <c r="BX680" s="99"/>
      <c r="BY680" s="13"/>
      <c r="BZ680" s="13"/>
      <c r="CA680" s="13"/>
      <c r="CB680" s="13" t="s">
        <v>1511</v>
      </c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  <c r="EJ680" s="13"/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3"/>
      <c r="FD680" s="13"/>
      <c r="FE680" s="13"/>
      <c r="FF680" s="13"/>
      <c r="FG680" s="13"/>
      <c r="FH680" s="13"/>
      <c r="FI680" s="13"/>
      <c r="FJ680" s="13"/>
      <c r="FK680" s="13"/>
      <c r="FL680" s="13"/>
      <c r="FM680" s="13"/>
      <c r="FN680" s="13"/>
      <c r="FO680" s="13"/>
      <c r="FP680" s="13"/>
      <c r="FQ680" s="13"/>
      <c r="FR680" s="13"/>
      <c r="FS680" s="13"/>
      <c r="FT680" s="13"/>
      <c r="FU680" s="13"/>
      <c r="FV680" s="13"/>
      <c r="FW680" s="13"/>
      <c r="FX680" s="13"/>
      <c r="FY680" s="13"/>
      <c r="FZ680" s="13"/>
      <c r="GA680" s="13"/>
      <c r="GB680" s="13"/>
      <c r="GC680" s="13"/>
      <c r="GD680" s="13"/>
      <c r="GE680" s="13"/>
      <c r="GF680" s="13"/>
      <c r="GG680" s="13"/>
      <c r="GH680" s="13"/>
      <c r="GI680" s="13"/>
      <c r="GJ680" s="13"/>
      <c r="GK680" s="13"/>
      <c r="GL680" s="13"/>
      <c r="GM680" s="13"/>
      <c r="GN680" s="13"/>
      <c r="GO680" s="13"/>
      <c r="GP680" s="13"/>
      <c r="GQ680" s="13"/>
      <c r="GR680" s="13"/>
      <c r="GS680" s="13"/>
      <c r="GT680" s="13"/>
      <c r="GU680" s="13"/>
      <c r="GV680" s="13"/>
      <c r="GW680" s="13"/>
      <c r="GX680" s="13"/>
      <c r="GY680" s="13"/>
      <c r="GZ680" s="13"/>
      <c r="HA680" s="13"/>
      <c r="HB680" s="13"/>
      <c r="HC680" s="13"/>
      <c r="HD680" s="13"/>
      <c r="HE680" s="13"/>
      <c r="HF680" s="13"/>
      <c r="HG680" s="13"/>
      <c r="HH680" s="13"/>
      <c r="HI680" s="13"/>
      <c r="HJ680" s="13"/>
      <c r="HK680" s="13"/>
      <c r="HL680" s="13"/>
      <c r="HM680" s="13"/>
      <c r="HN680" s="13"/>
      <c r="HO680" s="13"/>
      <c r="HP680" s="13"/>
      <c r="HQ680" s="13"/>
      <c r="HR680" s="13"/>
      <c r="HS680" s="13"/>
      <c r="HT680" s="13"/>
      <c r="HU680" s="13"/>
      <c r="HV680" s="13"/>
      <c r="HW680" s="13"/>
      <c r="HX680" s="13"/>
      <c r="HY680" s="13"/>
      <c r="HZ680" s="13"/>
      <c r="IA680" s="13"/>
      <c r="IB680" s="13"/>
      <c r="IC680" s="13"/>
      <c r="ID680" s="13"/>
      <c r="IE680" s="13"/>
      <c r="IF680" s="13"/>
      <c r="IG680" s="13"/>
      <c r="IH680" s="13"/>
      <c r="II680" s="13"/>
      <c r="IJ680" s="13"/>
      <c r="IK680" s="13"/>
      <c r="IL680" s="13"/>
      <c r="IM680" s="13"/>
      <c r="IN680" s="13"/>
      <c r="IO680" s="13"/>
      <c r="IP680" s="13"/>
      <c r="IQ680" s="13"/>
      <c r="IR680" s="13"/>
      <c r="IS680" s="13"/>
      <c r="IT680" s="13"/>
      <c r="IU680" s="13"/>
      <c r="IV680" s="13"/>
      <c r="IW680" s="13"/>
      <c r="IX680" s="13"/>
      <c r="IY680" s="13"/>
      <c r="IZ680" s="13"/>
      <c r="JA680" s="13"/>
      <c r="JB680" s="13"/>
      <c r="JC680" s="13"/>
      <c r="JD680" s="13"/>
      <c r="JE680" s="13"/>
      <c r="JF680" s="13"/>
      <c r="JG680" s="13"/>
      <c r="JH680" s="13"/>
      <c r="JI680" s="13"/>
      <c r="JJ680" s="13"/>
      <c r="JK680" s="13"/>
      <c r="JL680" s="13"/>
      <c r="JM680" s="13"/>
      <c r="JN680" s="13"/>
      <c r="JO680" s="13"/>
      <c r="JP680" s="13"/>
      <c r="JQ680" s="13"/>
      <c r="JR680" s="13"/>
      <c r="JS680" s="13"/>
      <c r="JT680" s="13"/>
      <c r="JU680" s="13"/>
      <c r="JV680" s="13"/>
      <c r="JW680" s="13"/>
      <c r="JX680" s="13"/>
      <c r="JY680" s="13"/>
      <c r="JZ680" s="13"/>
      <c r="KA680" s="13"/>
      <c r="KB680" s="13"/>
      <c r="KC680" s="13"/>
      <c r="KD680" s="13"/>
      <c r="KE680" s="13"/>
      <c r="KF680" s="13"/>
      <c r="KG680" s="13"/>
      <c r="KH680" s="13"/>
      <c r="KI680" s="13"/>
      <c r="KJ680" s="13"/>
      <c r="KK680" s="13"/>
      <c r="KL680" s="13"/>
      <c r="KM680" s="13"/>
      <c r="KN680" s="13"/>
      <c r="KO680" s="13"/>
      <c r="KP680" s="13"/>
      <c r="KQ680" s="13"/>
      <c r="KR680" s="13"/>
      <c r="KS680" s="13"/>
      <c r="KT680" s="13"/>
      <c r="KU680" s="13"/>
      <c r="KV680" s="13"/>
      <c r="KW680" s="13"/>
      <c r="KX680" s="13"/>
      <c r="KY680" s="13"/>
      <c r="KZ680" s="13"/>
      <c r="LA680" s="13"/>
      <c r="LB680" s="13"/>
      <c r="LC680" s="13"/>
      <c r="LD680" s="13"/>
      <c r="LE680" s="13"/>
      <c r="LF680" s="13"/>
      <c r="LG680" s="13"/>
      <c r="LH680" s="13"/>
      <c r="LI680" s="13"/>
      <c r="LJ680" s="13"/>
      <c r="LK680" s="13"/>
      <c r="LL680" s="13"/>
      <c r="LM680" s="13"/>
      <c r="LN680" s="13"/>
      <c r="LO680" s="13"/>
      <c r="LP680" s="13"/>
      <c r="LQ680" s="13"/>
      <c r="LR680" s="13"/>
      <c r="LS680" s="13"/>
      <c r="LT680" s="13"/>
      <c r="LU680" s="13"/>
      <c r="LV680" s="13"/>
      <c r="LW680" s="13"/>
      <c r="LX680" s="13"/>
      <c r="LY680" s="13"/>
      <c r="LZ680" s="13"/>
      <c r="MA680" s="13"/>
      <c r="MB680" s="13"/>
      <c r="MC680" s="13"/>
      <c r="MD680" s="13"/>
      <c r="ME680" s="13"/>
      <c r="MF680" s="13"/>
      <c r="MG680" s="13"/>
      <c r="MH680" s="13"/>
      <c r="MI680" s="13"/>
      <c r="MJ680" s="13"/>
      <c r="MK680" s="13"/>
      <c r="ML680" s="13"/>
      <c r="MM680" s="13"/>
      <c r="MN680" s="13"/>
      <c r="MO680" s="13"/>
      <c r="MP680" s="13"/>
      <c r="MQ680" s="13"/>
      <c r="MR680" s="13"/>
      <c r="MS680" s="13"/>
      <c r="MT680" s="13"/>
      <c r="MU680" s="13"/>
      <c r="MV680" s="13"/>
      <c r="MW680" s="13"/>
      <c r="MX680" s="13"/>
      <c r="MY680" s="13"/>
      <c r="MZ680" s="13"/>
      <c r="NA680" s="13"/>
      <c r="NB680" s="13"/>
      <c r="NC680" s="13"/>
      <c r="ND680" s="13"/>
      <c r="NE680" s="13"/>
      <c r="NF680" s="13"/>
      <c r="NG680" s="13"/>
      <c r="NH680" s="13"/>
      <c r="NI680" s="13"/>
      <c r="NJ680" s="13"/>
      <c r="NK680" s="13"/>
      <c r="NL680" s="13"/>
      <c r="NM680" s="13"/>
      <c r="NN680" s="13"/>
      <c r="NO680" s="13"/>
      <c r="NP680" s="13"/>
      <c r="NQ680" s="13"/>
      <c r="NR680" s="13"/>
      <c r="NS680" s="13"/>
      <c r="NT680" s="13"/>
      <c r="NU680" s="13"/>
      <c r="NV680" s="13"/>
      <c r="NW680" s="13"/>
      <c r="NX680" s="13"/>
      <c r="NY680" s="13"/>
      <c r="NZ680" s="13"/>
      <c r="OA680" s="13"/>
      <c r="OB680" s="13"/>
      <c r="OC680" s="13"/>
      <c r="OD680" s="13"/>
      <c r="OE680" s="13"/>
      <c r="OF680" s="13"/>
      <c r="OG680" s="13"/>
      <c r="OH680" s="13"/>
      <c r="OI680" s="13"/>
      <c r="OJ680" s="13"/>
      <c r="OK680" s="13"/>
      <c r="OL680" s="13"/>
      <c r="OM680" s="13"/>
      <c r="ON680" s="13"/>
      <c r="OO680" s="13"/>
      <c r="OP680" s="13"/>
      <c r="OQ680" s="13"/>
      <c r="OR680" s="13"/>
      <c r="OS680" s="13"/>
      <c r="OT680" s="13"/>
      <c r="OU680" s="13"/>
      <c r="OV680" s="13"/>
      <c r="OW680" s="13"/>
      <c r="OX680" s="13"/>
      <c r="OY680" s="13"/>
      <c r="OZ680" s="13"/>
      <c r="PA680" s="13"/>
      <c r="PB680" s="13"/>
      <c r="PC680" s="13"/>
      <c r="PD680" s="13"/>
      <c r="PE680" s="13"/>
      <c r="PF680" s="13"/>
      <c r="PG680" s="13"/>
      <c r="PH680" s="13"/>
      <c r="PI680" s="13"/>
      <c r="PJ680" s="13"/>
      <c r="PK680" s="13"/>
      <c r="PL680" s="13"/>
      <c r="PM680" s="13"/>
      <c r="PN680" s="13"/>
      <c r="PO680" s="13"/>
      <c r="PP680" s="13"/>
      <c r="PQ680" s="13"/>
      <c r="PR680" s="13"/>
      <c r="PS680" s="13"/>
      <c r="PT680" s="13"/>
      <c r="PU680" s="13"/>
      <c r="PV680" s="13"/>
      <c r="PW680" s="13"/>
      <c r="PX680" s="13"/>
      <c r="PY680" s="13"/>
      <c r="PZ680" s="13"/>
      <c r="QA680" s="13"/>
      <c r="QB680" s="13"/>
      <c r="QC680" s="13"/>
      <c r="QD680" s="13"/>
      <c r="QE680" s="13"/>
      <c r="QF680" s="13"/>
      <c r="QG680" s="13"/>
      <c r="QH680" s="13"/>
      <c r="QI680" s="13"/>
      <c r="QJ680" s="13"/>
      <c r="QK680" s="13"/>
      <c r="QL680" s="13"/>
      <c r="QM680" s="13"/>
      <c r="QN680" s="13"/>
      <c r="QO680" s="13"/>
      <c r="QP680" s="13"/>
      <c r="QQ680" s="13"/>
      <c r="QR680" s="13"/>
      <c r="QS680" s="13"/>
      <c r="QT680" s="13"/>
      <c r="QU680" s="13"/>
      <c r="QV680" s="13"/>
      <c r="QW680" s="13"/>
      <c r="QX680" s="13"/>
      <c r="QY680" s="13"/>
      <c r="QZ680" s="13"/>
      <c r="RA680" s="13"/>
      <c r="RB680" s="13"/>
      <c r="RC680" s="13"/>
      <c r="RD680" s="13"/>
      <c r="RE680" s="13"/>
      <c r="RF680" s="13"/>
      <c r="RG680" s="13"/>
      <c r="RH680" s="13"/>
      <c r="RI680" s="13"/>
      <c r="RJ680" s="13"/>
      <c r="RK680" s="13"/>
    </row>
    <row r="681" ht="13.75" spans="1:479">
      <c r="A681" s="88" t="s">
        <v>12527</v>
      </c>
      <c r="B681" s="88" t="s">
        <v>663</v>
      </c>
      <c r="C681" s="88" t="s">
        <v>10415</v>
      </c>
      <c r="D681" s="89" t="s">
        <v>494</v>
      </c>
      <c r="E681" s="135">
        <v>9</v>
      </c>
      <c r="F681" s="135">
        <v>81</v>
      </c>
      <c r="G681" s="90">
        <f t="shared" si="10"/>
        <v>729</v>
      </c>
      <c r="H681" s="91"/>
      <c r="I681" s="92"/>
      <c r="J681" s="92"/>
      <c r="K681" s="92"/>
      <c r="L681" s="92"/>
      <c r="M681" s="93"/>
      <c r="N681" s="91"/>
      <c r="O681" s="91">
        <v>61</v>
      </c>
      <c r="P681" s="91">
        <v>64</v>
      </c>
      <c r="Q681" s="91">
        <v>69</v>
      </c>
      <c r="R681" s="91"/>
      <c r="S681" s="94"/>
      <c r="T681" s="95"/>
      <c r="U681" s="96"/>
      <c r="V681" s="95"/>
      <c r="W681" s="95"/>
      <c r="X681" s="97"/>
      <c r="Y681" s="94"/>
      <c r="Z681" s="96"/>
      <c r="AA681" s="96"/>
      <c r="AB681" s="95"/>
      <c r="AC681" s="95"/>
      <c r="AD681" s="97"/>
      <c r="AE681" s="91"/>
      <c r="AF681" s="91"/>
      <c r="AG681" s="91"/>
      <c r="AH681" s="91"/>
      <c r="AI681" s="91"/>
      <c r="AJ681" s="91"/>
      <c r="AK681" s="91"/>
      <c r="AL681" s="94"/>
      <c r="AM681" s="96"/>
      <c r="AN681" s="96"/>
      <c r="AO681" s="95"/>
      <c r="AP681" s="95"/>
      <c r="AQ681" s="97"/>
      <c r="AR681" s="91"/>
      <c r="AS681" s="113"/>
      <c r="AT681" s="113"/>
      <c r="AU681" s="113"/>
      <c r="AV681" s="92"/>
      <c r="AW681" s="92"/>
      <c r="AX681" s="93"/>
      <c r="AY681" s="97"/>
      <c r="AZ681" s="97"/>
      <c r="BA681" s="97"/>
      <c r="BB681" s="97"/>
      <c r="BC681" s="99" t="s">
        <v>12301</v>
      </c>
      <c r="BD681" s="99" t="s">
        <v>12337</v>
      </c>
      <c r="BE681" s="99" t="s">
        <v>12350</v>
      </c>
      <c r="BF681" s="100"/>
      <c r="BG681" s="103"/>
      <c r="BH681" s="103"/>
      <c r="BI681" s="103"/>
      <c r="BJ681" s="99"/>
      <c r="BK681" s="112" t="s">
        <v>1511</v>
      </c>
      <c r="BL681" s="102"/>
      <c r="BM681" s="99"/>
      <c r="BN681" s="99"/>
      <c r="BT681" s="99"/>
      <c r="BU681" s="99"/>
      <c r="BV681" s="99"/>
      <c r="BW681" s="99"/>
      <c r="BX681" s="99"/>
      <c r="CB681" s="13" t="s">
        <v>1511</v>
      </c>
    </row>
    <row r="682" ht="13.75" spans="1:479">
      <c r="A682" s="88" t="s">
        <v>12527</v>
      </c>
      <c r="B682" s="88" t="s">
        <v>663</v>
      </c>
      <c r="C682" s="88" t="s">
        <v>661</v>
      </c>
      <c r="D682" s="89" t="s">
        <v>12266</v>
      </c>
      <c r="E682" s="135">
        <v>9</v>
      </c>
      <c r="F682" s="135">
        <v>45</v>
      </c>
      <c r="G682" s="90">
        <f t="shared" si="10"/>
        <v>405</v>
      </c>
      <c r="H682" s="91"/>
      <c r="I682" s="92"/>
      <c r="J682" s="92"/>
      <c r="K682" s="92"/>
      <c r="L682" s="92"/>
      <c r="M682" s="93"/>
      <c r="N682" s="91"/>
      <c r="O682" s="91">
        <v>41</v>
      </c>
      <c r="P682" s="91">
        <v>25</v>
      </c>
      <c r="Q682" s="91">
        <v>13</v>
      </c>
      <c r="R682" s="91"/>
      <c r="S682" s="94"/>
      <c r="T682" s="95"/>
      <c r="U682" s="96"/>
      <c r="V682" s="95"/>
      <c r="W682" s="95"/>
      <c r="X682" s="97"/>
      <c r="Y682" s="94"/>
      <c r="Z682" s="96"/>
      <c r="AA682" s="96"/>
      <c r="AB682" s="95"/>
      <c r="AC682" s="95"/>
      <c r="AD682" s="97"/>
      <c r="AE682" s="91"/>
      <c r="AF682" s="91"/>
      <c r="AG682" s="91"/>
      <c r="AH682" s="91"/>
      <c r="AI682" s="91"/>
      <c r="AJ682" s="91"/>
      <c r="AK682" s="91"/>
      <c r="AL682" s="94"/>
      <c r="AM682" s="96"/>
      <c r="AN682" s="96"/>
      <c r="AO682" s="95"/>
      <c r="AP682" s="95"/>
      <c r="AQ682" s="97"/>
      <c r="AR682" s="91"/>
      <c r="AS682" s="113"/>
      <c r="AT682" s="113"/>
      <c r="AU682" s="113"/>
      <c r="AV682" s="92"/>
      <c r="AW682" s="92"/>
      <c r="AX682" s="93"/>
      <c r="AY682" s="97"/>
      <c r="AZ682" s="97"/>
      <c r="BA682" s="97"/>
      <c r="BB682" s="97"/>
      <c r="BC682" s="99" t="s">
        <v>12298</v>
      </c>
      <c r="BD682" s="99" t="s">
        <v>12336</v>
      </c>
      <c r="BE682" s="99" t="s">
        <v>12349</v>
      </c>
      <c r="BF682" s="100"/>
      <c r="BG682" s="103"/>
      <c r="BH682" s="103"/>
      <c r="BI682" s="103"/>
      <c r="BJ682" s="99"/>
      <c r="BK682" s="112" t="s">
        <v>1511</v>
      </c>
      <c r="BL682" s="102"/>
      <c r="BM682" s="99"/>
      <c r="BN682" s="99"/>
      <c r="BT682" s="99"/>
      <c r="BU682" s="99"/>
      <c r="BV682" s="99"/>
      <c r="BW682" s="99"/>
      <c r="BX682" s="99"/>
      <c r="CB682" s="13" t="s">
        <v>1511</v>
      </c>
    </row>
    <row r="683" s="4" customFormat="1" ht="13.75" spans="1:479">
      <c r="A683" s="88" t="s">
        <v>12527</v>
      </c>
      <c r="B683" s="88" t="s">
        <v>663</v>
      </c>
      <c r="C683" s="88" t="s">
        <v>661</v>
      </c>
      <c r="D683" s="89" t="s">
        <v>494</v>
      </c>
      <c r="E683" s="135">
        <v>9</v>
      </c>
      <c r="F683" s="135">
        <v>81</v>
      </c>
      <c r="G683" s="170">
        <f t="shared" si="10"/>
        <v>729</v>
      </c>
      <c r="H683" s="91"/>
      <c r="I683" s="92"/>
      <c r="J683" s="92"/>
      <c r="K683" s="92"/>
      <c r="L683" s="92"/>
      <c r="M683" s="93"/>
      <c r="N683" s="91"/>
      <c r="O683" s="91">
        <v>61</v>
      </c>
      <c r="P683" s="91">
        <v>64</v>
      </c>
      <c r="Q683" s="91">
        <v>69</v>
      </c>
      <c r="R683" s="91"/>
      <c r="S683" s="94"/>
      <c r="T683" s="95"/>
      <c r="U683" s="96"/>
      <c r="V683" s="95"/>
      <c r="W683" s="95"/>
      <c r="X683" s="97"/>
      <c r="Y683" s="94"/>
      <c r="Z683" s="96"/>
      <c r="AA683" s="96"/>
      <c r="AB683" s="95"/>
      <c r="AC683" s="95"/>
      <c r="AD683" s="97"/>
      <c r="AE683" s="91"/>
      <c r="AF683" s="91"/>
      <c r="AG683" s="91"/>
      <c r="AH683" s="91"/>
      <c r="AI683" s="91"/>
      <c r="AJ683" s="91"/>
      <c r="AK683" s="91"/>
      <c r="AL683" s="94"/>
      <c r="AM683" s="96"/>
      <c r="AN683" s="96"/>
      <c r="AO683" s="95"/>
      <c r="AP683" s="95"/>
      <c r="AQ683" s="97"/>
      <c r="AR683" s="91"/>
      <c r="AS683" s="113"/>
      <c r="AT683" s="113"/>
      <c r="AU683" s="113"/>
      <c r="AV683" s="92"/>
      <c r="AW683" s="92"/>
      <c r="AX683" s="93"/>
      <c r="AY683" s="97"/>
      <c r="AZ683" s="97"/>
      <c r="BA683" s="97"/>
      <c r="BB683" s="97"/>
      <c r="BC683" s="99" t="s">
        <v>12301</v>
      </c>
      <c r="BD683" s="99" t="s">
        <v>12337</v>
      </c>
      <c r="BE683" s="99" t="s">
        <v>12350</v>
      </c>
      <c r="BF683" s="100"/>
      <c r="BG683" s="103"/>
      <c r="BH683" s="103"/>
      <c r="BI683" s="103"/>
      <c r="BJ683" s="99"/>
      <c r="BK683" s="112" t="s">
        <v>1511</v>
      </c>
      <c r="BL683" s="102"/>
      <c r="BM683" s="99"/>
      <c r="BN683" s="99"/>
      <c r="BO683" s="13"/>
      <c r="BP683" s="13"/>
      <c r="BQ683" s="13"/>
      <c r="BR683" s="13"/>
      <c r="BS683" s="13"/>
      <c r="BT683" s="99"/>
      <c r="BU683" s="99"/>
      <c r="BV683" s="99"/>
      <c r="BW683" s="99"/>
      <c r="BX683" s="99"/>
      <c r="BY683" s="13"/>
      <c r="BZ683" s="13"/>
      <c r="CA683" s="13"/>
      <c r="CB683" s="13" t="s">
        <v>1511</v>
      </c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  <c r="EJ683" s="13"/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3"/>
      <c r="FD683" s="13"/>
      <c r="FE683" s="13"/>
      <c r="FF683" s="13"/>
      <c r="FG683" s="13"/>
      <c r="FH683" s="13"/>
      <c r="FI683" s="13"/>
      <c r="FJ683" s="13"/>
      <c r="FK683" s="13"/>
      <c r="FL683" s="13"/>
      <c r="FM683" s="13"/>
      <c r="FN683" s="13"/>
      <c r="FO683" s="13"/>
      <c r="FP683" s="13"/>
      <c r="FQ683" s="13"/>
      <c r="FR683" s="13"/>
      <c r="FS683" s="13"/>
      <c r="FT683" s="13"/>
      <c r="FU683" s="13"/>
      <c r="FV683" s="13"/>
      <c r="FW683" s="13"/>
      <c r="FX683" s="13"/>
      <c r="FY683" s="13"/>
      <c r="FZ683" s="13"/>
      <c r="GA683" s="13"/>
      <c r="GB683" s="13"/>
      <c r="GC683" s="13"/>
      <c r="GD683" s="13"/>
      <c r="GE683" s="13"/>
      <c r="GF683" s="13"/>
      <c r="GG683" s="13"/>
      <c r="GH683" s="13"/>
      <c r="GI683" s="13"/>
      <c r="GJ683" s="13"/>
      <c r="GK683" s="13"/>
      <c r="GL683" s="13"/>
      <c r="GM683" s="13"/>
      <c r="GN683" s="13"/>
      <c r="GO683" s="13"/>
      <c r="GP683" s="13"/>
      <c r="GQ683" s="13"/>
      <c r="GR683" s="13"/>
      <c r="GS683" s="13"/>
      <c r="GT683" s="13"/>
      <c r="GU683" s="13"/>
      <c r="GV683" s="13"/>
      <c r="GW683" s="13"/>
      <c r="GX683" s="13"/>
      <c r="GY683" s="13"/>
      <c r="GZ683" s="13"/>
      <c r="HA683" s="13"/>
      <c r="HB683" s="13"/>
      <c r="HC683" s="13"/>
      <c r="HD683" s="13"/>
      <c r="HE683" s="13"/>
      <c r="HF683" s="13"/>
      <c r="HG683" s="13"/>
      <c r="HH683" s="13"/>
      <c r="HI683" s="13"/>
      <c r="HJ683" s="13"/>
      <c r="HK683" s="13"/>
      <c r="HL683" s="13"/>
      <c r="HM683" s="13"/>
      <c r="HN683" s="13"/>
      <c r="HO683" s="13"/>
      <c r="HP683" s="13"/>
      <c r="HQ683" s="13"/>
      <c r="HR683" s="13"/>
      <c r="HS683" s="13"/>
      <c r="HT683" s="13"/>
      <c r="HU683" s="13"/>
      <c r="HV683" s="13"/>
      <c r="HW683" s="13"/>
      <c r="HX683" s="13"/>
      <c r="HY683" s="13"/>
      <c r="HZ683" s="13"/>
      <c r="IA683" s="13"/>
      <c r="IB683" s="13"/>
      <c r="IC683" s="13"/>
      <c r="ID683" s="13"/>
      <c r="IE683" s="13"/>
      <c r="IF683" s="13"/>
      <c r="IG683" s="13"/>
      <c r="IH683" s="13"/>
      <c r="II683" s="13"/>
      <c r="IJ683" s="13"/>
      <c r="IK683" s="13"/>
      <c r="IL683" s="13"/>
      <c r="IM683" s="13"/>
      <c r="IN683" s="13"/>
      <c r="IO683" s="13"/>
      <c r="IP683" s="13"/>
      <c r="IQ683" s="13"/>
      <c r="IR683" s="13"/>
      <c r="IS683" s="13"/>
      <c r="IT683" s="13"/>
      <c r="IU683" s="13"/>
      <c r="IV683" s="13"/>
      <c r="IW683" s="13"/>
      <c r="IX683" s="13"/>
      <c r="IY683" s="13"/>
      <c r="IZ683" s="13"/>
      <c r="JA683" s="13"/>
      <c r="JB683" s="13"/>
      <c r="JC683" s="13"/>
      <c r="JD683" s="13"/>
      <c r="JE683" s="13"/>
      <c r="JF683" s="13"/>
      <c r="JG683" s="13"/>
      <c r="JH683" s="13"/>
      <c r="JI683" s="13"/>
      <c r="JJ683" s="13"/>
      <c r="JK683" s="13"/>
      <c r="JL683" s="13"/>
      <c r="JM683" s="13"/>
      <c r="JN683" s="13"/>
      <c r="JO683" s="13"/>
      <c r="JP683" s="13"/>
      <c r="JQ683" s="13"/>
      <c r="JR683" s="13"/>
      <c r="JS683" s="13"/>
      <c r="JT683" s="13"/>
      <c r="JU683" s="13"/>
      <c r="JV683" s="13"/>
      <c r="JW683" s="13"/>
      <c r="JX683" s="13"/>
      <c r="JY683" s="13"/>
      <c r="JZ683" s="13"/>
      <c r="KA683" s="13"/>
      <c r="KB683" s="13"/>
      <c r="KC683" s="13"/>
      <c r="KD683" s="13"/>
      <c r="KE683" s="13"/>
      <c r="KF683" s="13"/>
      <c r="KG683" s="13"/>
      <c r="KH683" s="13"/>
      <c r="KI683" s="13"/>
      <c r="KJ683" s="13"/>
      <c r="KK683" s="13"/>
      <c r="KL683" s="13"/>
      <c r="KM683" s="13"/>
      <c r="KN683" s="13"/>
      <c r="KO683" s="13"/>
      <c r="KP683" s="13"/>
      <c r="KQ683" s="13"/>
      <c r="KR683" s="13"/>
      <c r="KS683" s="13"/>
      <c r="KT683" s="13"/>
      <c r="KU683" s="13"/>
      <c r="KV683" s="13"/>
      <c r="KW683" s="13"/>
      <c r="KX683" s="13"/>
      <c r="KY683" s="13"/>
      <c r="KZ683" s="13"/>
      <c r="LA683" s="13"/>
      <c r="LB683" s="13"/>
      <c r="LC683" s="13"/>
      <c r="LD683" s="13"/>
      <c r="LE683" s="13"/>
      <c r="LF683" s="13"/>
      <c r="LG683" s="13"/>
      <c r="LH683" s="13"/>
      <c r="LI683" s="13"/>
      <c r="LJ683" s="13"/>
      <c r="LK683" s="13"/>
      <c r="LL683" s="13"/>
      <c r="LM683" s="13"/>
      <c r="LN683" s="13"/>
      <c r="LO683" s="13"/>
      <c r="LP683" s="13"/>
      <c r="LQ683" s="13"/>
      <c r="LR683" s="13"/>
      <c r="LS683" s="13"/>
      <c r="LT683" s="13"/>
      <c r="LU683" s="13"/>
      <c r="LV683" s="13"/>
      <c r="LW683" s="13"/>
      <c r="LX683" s="13"/>
      <c r="LY683" s="13"/>
      <c r="LZ683" s="13"/>
      <c r="MA683" s="13"/>
      <c r="MB683" s="13"/>
      <c r="MC683" s="13"/>
      <c r="MD683" s="13"/>
      <c r="ME683" s="13"/>
      <c r="MF683" s="13"/>
      <c r="MG683" s="13"/>
      <c r="MH683" s="13"/>
      <c r="MI683" s="13"/>
      <c r="MJ683" s="13"/>
      <c r="MK683" s="13"/>
      <c r="ML683" s="13"/>
      <c r="MM683" s="13"/>
      <c r="MN683" s="13"/>
      <c r="MO683" s="13"/>
      <c r="MP683" s="13"/>
      <c r="MQ683" s="13"/>
      <c r="MR683" s="13"/>
      <c r="MS683" s="13"/>
      <c r="MT683" s="13"/>
      <c r="MU683" s="13"/>
      <c r="MV683" s="13"/>
      <c r="MW683" s="13"/>
      <c r="MX683" s="13"/>
      <c r="MY683" s="13"/>
      <c r="MZ683" s="13"/>
      <c r="NA683" s="13"/>
      <c r="NB683" s="13"/>
      <c r="NC683" s="13"/>
      <c r="ND683" s="13"/>
      <c r="NE683" s="13"/>
      <c r="NF683" s="13"/>
      <c r="NG683" s="13"/>
      <c r="NH683" s="13"/>
      <c r="NI683" s="13"/>
      <c r="NJ683" s="13"/>
      <c r="NK683" s="13"/>
      <c r="NL683" s="13"/>
      <c r="NM683" s="13"/>
      <c r="NN683" s="13"/>
      <c r="NO683" s="13"/>
      <c r="NP683" s="13"/>
      <c r="NQ683" s="13"/>
      <c r="NR683" s="13"/>
      <c r="NS683" s="13"/>
      <c r="NT683" s="13"/>
      <c r="NU683" s="13"/>
      <c r="NV683" s="13"/>
      <c r="NW683" s="13"/>
      <c r="NX683" s="13"/>
      <c r="NY683" s="13"/>
      <c r="NZ683" s="13"/>
      <c r="OA683" s="13"/>
      <c r="OB683" s="13"/>
      <c r="OC683" s="13"/>
      <c r="OD683" s="13"/>
      <c r="OE683" s="13"/>
      <c r="OF683" s="13"/>
      <c r="OG683" s="13"/>
      <c r="OH683" s="13"/>
      <c r="OI683" s="13"/>
      <c r="OJ683" s="13"/>
      <c r="OK683" s="13"/>
      <c r="OL683" s="13"/>
      <c r="OM683" s="13"/>
      <c r="ON683" s="13"/>
      <c r="OO683" s="13"/>
      <c r="OP683" s="13"/>
      <c r="OQ683" s="13"/>
      <c r="OR683" s="13"/>
      <c r="OS683" s="13"/>
      <c r="OT683" s="13"/>
      <c r="OU683" s="13"/>
      <c r="OV683" s="13"/>
      <c r="OW683" s="13"/>
      <c r="OX683" s="13"/>
      <c r="OY683" s="13"/>
      <c r="OZ683" s="13"/>
      <c r="PA683" s="13"/>
      <c r="PB683" s="13"/>
      <c r="PC683" s="13"/>
      <c r="PD683" s="13"/>
      <c r="PE683" s="13"/>
      <c r="PF683" s="13"/>
      <c r="PG683" s="13"/>
      <c r="PH683" s="13"/>
      <c r="PI683" s="13"/>
      <c r="PJ683" s="13"/>
      <c r="PK683" s="13"/>
      <c r="PL683" s="13"/>
      <c r="PM683" s="13"/>
      <c r="PN683" s="13"/>
      <c r="PO683" s="13"/>
      <c r="PP683" s="13"/>
      <c r="PQ683" s="13"/>
      <c r="PR683" s="13"/>
      <c r="PS683" s="13"/>
      <c r="PT683" s="13"/>
      <c r="PU683" s="13"/>
      <c r="PV683" s="13"/>
      <c r="PW683" s="13"/>
      <c r="PX683" s="13"/>
      <c r="PY683" s="13"/>
      <c r="PZ683" s="13"/>
      <c r="QA683" s="13"/>
      <c r="QB683" s="13"/>
      <c r="QC683" s="13"/>
      <c r="QD683" s="13"/>
      <c r="QE683" s="13"/>
      <c r="QF683" s="13"/>
      <c r="QG683" s="13"/>
      <c r="QH683" s="13"/>
      <c r="QI683" s="13"/>
      <c r="QJ683" s="13"/>
      <c r="QK683" s="13"/>
      <c r="QL683" s="13"/>
      <c r="QM683" s="13"/>
      <c r="QN683" s="13"/>
      <c r="QO683" s="13"/>
      <c r="QP683" s="13"/>
      <c r="QQ683" s="13"/>
      <c r="QR683" s="13"/>
      <c r="QS683" s="13"/>
      <c r="QT683" s="13"/>
      <c r="QU683" s="13"/>
      <c r="QV683" s="13"/>
      <c r="QW683" s="13"/>
      <c r="QX683" s="13"/>
      <c r="QY683" s="13"/>
      <c r="QZ683" s="13"/>
      <c r="RA683" s="13"/>
      <c r="RB683" s="13"/>
      <c r="RC683" s="13"/>
      <c r="RD683" s="13"/>
      <c r="RE683" s="13"/>
      <c r="RF683" s="13"/>
      <c r="RG683" s="13"/>
      <c r="RH683" s="13"/>
      <c r="RI683" s="13"/>
      <c r="RJ683" s="13"/>
      <c r="RK683" s="13"/>
    </row>
    <row r="684" s="4" customFormat="1" ht="13.75" spans="1:479">
      <c r="A684" s="88" t="s">
        <v>12528</v>
      </c>
      <c r="B684" s="88" t="s">
        <v>937</v>
      </c>
      <c r="C684" s="106" t="s">
        <v>2808</v>
      </c>
      <c r="D684" s="89" t="s">
        <v>12266</v>
      </c>
      <c r="E684" s="135">
        <v>6</v>
      </c>
      <c r="F684" s="135">
        <v>256</v>
      </c>
      <c r="G684" s="90">
        <f t="shared" si="10"/>
        <v>1536</v>
      </c>
      <c r="H684" s="172"/>
      <c r="I684" s="173"/>
      <c r="J684" s="173">
        <v>90</v>
      </c>
      <c r="K684" s="173">
        <v>86</v>
      </c>
      <c r="L684" s="173">
        <v>91</v>
      </c>
      <c r="M684" s="307"/>
      <c r="N684" s="94"/>
      <c r="O684" s="94"/>
      <c r="P684" s="94"/>
      <c r="Q684" s="94"/>
      <c r="R684" s="94"/>
      <c r="S684" s="94"/>
      <c r="T684" s="95"/>
      <c r="U684" s="96"/>
      <c r="V684" s="95"/>
      <c r="W684" s="95"/>
      <c r="X684" s="97"/>
      <c r="Y684" s="94"/>
      <c r="Z684" s="96"/>
      <c r="AA684" s="96"/>
      <c r="AB684" s="95"/>
      <c r="AC684" s="95"/>
      <c r="AD684" s="97"/>
      <c r="AE684" s="94"/>
      <c r="AF684" s="94"/>
      <c r="AG684" s="94"/>
      <c r="AH684" s="94"/>
      <c r="AI684" s="94"/>
      <c r="AJ684" s="94"/>
      <c r="AK684" s="94"/>
      <c r="AL684" s="94"/>
      <c r="AM684" s="96"/>
      <c r="AN684" s="96"/>
      <c r="AO684" s="95"/>
      <c r="AP684" s="95"/>
      <c r="AQ684" s="97"/>
      <c r="AR684" s="94"/>
      <c r="AS684" s="96"/>
      <c r="AT684" s="96"/>
      <c r="AU684" s="96"/>
      <c r="AV684" s="95"/>
      <c r="AW684" s="95"/>
      <c r="AX684" s="97"/>
      <c r="AY684" s="97"/>
      <c r="AZ684" s="97"/>
      <c r="BA684" s="97"/>
      <c r="BB684" s="97"/>
      <c r="BC684" s="99" t="s">
        <v>1366</v>
      </c>
      <c r="BD684" s="99"/>
      <c r="BE684" s="99"/>
      <c r="BF684" s="100"/>
      <c r="BG684" s="111" t="s">
        <v>12272</v>
      </c>
      <c r="BH684" s="100"/>
      <c r="BI684" s="100"/>
      <c r="BJ684" s="99"/>
      <c r="BK684" s="112" t="s">
        <v>1511</v>
      </c>
      <c r="BL684" s="102"/>
      <c r="BM684" s="99"/>
      <c r="BN684" s="99"/>
      <c r="BO684" s="13"/>
      <c r="BP684" s="13"/>
      <c r="BQ684" s="13"/>
      <c r="BR684" s="13"/>
      <c r="BS684" s="13"/>
      <c r="BT684" s="99"/>
      <c r="BU684" s="99"/>
      <c r="BV684" s="99"/>
      <c r="BW684" s="99"/>
      <c r="BX684" s="99"/>
      <c r="BY684" s="13"/>
      <c r="BZ684" s="13"/>
      <c r="CA684" s="13"/>
      <c r="CB684" s="13" t="s">
        <v>1511</v>
      </c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  <c r="EJ684" s="13"/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3"/>
      <c r="FD684" s="13"/>
      <c r="FE684" s="13"/>
      <c r="FF684" s="13"/>
      <c r="FG684" s="13"/>
      <c r="FH684" s="13"/>
      <c r="FI684" s="13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  <c r="FT684" s="13"/>
      <c r="FU684" s="13"/>
      <c r="FV684" s="13"/>
      <c r="FW684" s="13"/>
      <c r="FX684" s="13"/>
      <c r="FY684" s="13"/>
      <c r="FZ684" s="13"/>
      <c r="GA684" s="13"/>
      <c r="GB684" s="13"/>
      <c r="GC684" s="13"/>
      <c r="GD684" s="13"/>
      <c r="GE684" s="13"/>
      <c r="GF684" s="13"/>
      <c r="GG684" s="13"/>
      <c r="GH684" s="13"/>
      <c r="GI684" s="13"/>
      <c r="GJ684" s="13"/>
      <c r="GK684" s="13"/>
      <c r="GL684" s="13"/>
      <c r="GM684" s="13"/>
      <c r="GN684" s="13"/>
      <c r="GO684" s="13"/>
      <c r="GP684" s="13"/>
      <c r="GQ684" s="13"/>
      <c r="GR684" s="13"/>
      <c r="GS684" s="13"/>
      <c r="GT684" s="13"/>
      <c r="GU684" s="13"/>
      <c r="GV684" s="13"/>
      <c r="GW684" s="13"/>
      <c r="GX684" s="13"/>
      <c r="GY684" s="13"/>
      <c r="GZ684" s="13"/>
      <c r="HA684" s="13"/>
      <c r="HB684" s="13"/>
      <c r="HC684" s="13"/>
      <c r="HD684" s="13"/>
      <c r="HE684" s="13"/>
      <c r="HF684" s="13"/>
      <c r="HG684" s="13"/>
      <c r="HH684" s="13"/>
      <c r="HI684" s="13"/>
      <c r="HJ684" s="13"/>
      <c r="HK684" s="13"/>
      <c r="HL684" s="13"/>
      <c r="HM684" s="13"/>
      <c r="HN684" s="13"/>
      <c r="HO684" s="13"/>
      <c r="HP684" s="13"/>
      <c r="HQ684" s="13"/>
      <c r="HR684" s="13"/>
      <c r="HS684" s="13"/>
      <c r="HT684" s="13"/>
      <c r="HU684" s="13"/>
      <c r="HV684" s="13"/>
      <c r="HW684" s="13"/>
      <c r="HX684" s="13"/>
      <c r="HY684" s="13"/>
      <c r="HZ684" s="13"/>
      <c r="IA684" s="13"/>
      <c r="IB684" s="13"/>
      <c r="IC684" s="13"/>
      <c r="ID684" s="13"/>
      <c r="IE684" s="13"/>
      <c r="IF684" s="13"/>
      <c r="IG684" s="13"/>
      <c r="IH684" s="13"/>
      <c r="II684" s="13"/>
      <c r="IJ684" s="13"/>
      <c r="IK684" s="13"/>
      <c r="IL684" s="13"/>
      <c r="IM684" s="13"/>
      <c r="IN684" s="13"/>
      <c r="IO684" s="13"/>
      <c r="IP684" s="13"/>
      <c r="IQ684" s="13"/>
      <c r="IR684" s="13"/>
      <c r="IS684" s="13"/>
      <c r="IT684" s="13"/>
      <c r="IU684" s="13"/>
      <c r="IV684" s="13"/>
      <c r="IW684" s="13"/>
      <c r="IX684" s="13"/>
      <c r="IY684" s="13"/>
      <c r="IZ684" s="13"/>
      <c r="JA684" s="13"/>
      <c r="JB684" s="13"/>
      <c r="JC684" s="13"/>
      <c r="JD684" s="13"/>
      <c r="JE684" s="13"/>
      <c r="JF684" s="13"/>
      <c r="JG684" s="13"/>
      <c r="JH684" s="13"/>
      <c r="JI684" s="13"/>
      <c r="JJ684" s="13"/>
      <c r="JK684" s="13"/>
      <c r="JL684" s="13"/>
      <c r="JM684" s="13"/>
      <c r="JN684" s="13"/>
      <c r="JO684" s="13"/>
      <c r="JP684" s="13"/>
      <c r="JQ684" s="13"/>
      <c r="JR684" s="13"/>
      <c r="JS684" s="13"/>
      <c r="JT684" s="13"/>
      <c r="JU684" s="13"/>
      <c r="JV684" s="13"/>
      <c r="JW684" s="13"/>
      <c r="JX684" s="13"/>
      <c r="JY684" s="13"/>
      <c r="JZ684" s="13"/>
      <c r="KA684" s="13"/>
      <c r="KB684" s="13"/>
      <c r="KC684" s="13"/>
      <c r="KD684" s="13"/>
      <c r="KE684" s="13"/>
      <c r="KF684" s="13"/>
      <c r="KG684" s="13"/>
      <c r="KH684" s="13"/>
      <c r="KI684" s="13"/>
      <c r="KJ684" s="13"/>
      <c r="KK684" s="13"/>
      <c r="KL684" s="13"/>
      <c r="KM684" s="13"/>
      <c r="KN684" s="13"/>
      <c r="KO684" s="13"/>
      <c r="KP684" s="13"/>
      <c r="KQ684" s="13"/>
      <c r="KR684" s="13"/>
      <c r="KS684" s="13"/>
      <c r="KT684" s="13"/>
      <c r="KU684" s="13"/>
      <c r="KV684" s="13"/>
      <c r="KW684" s="13"/>
      <c r="KX684" s="13"/>
      <c r="KY684" s="13"/>
      <c r="KZ684" s="13"/>
      <c r="LA684" s="13"/>
      <c r="LB684" s="13"/>
      <c r="LC684" s="13"/>
      <c r="LD684" s="13"/>
      <c r="LE684" s="13"/>
      <c r="LF684" s="13"/>
      <c r="LG684" s="13"/>
      <c r="LH684" s="13"/>
      <c r="LI684" s="13"/>
      <c r="LJ684" s="13"/>
      <c r="LK684" s="13"/>
      <c r="LL684" s="13"/>
      <c r="LM684" s="13"/>
      <c r="LN684" s="13"/>
      <c r="LO684" s="13"/>
      <c r="LP684" s="13"/>
      <c r="LQ684" s="13"/>
      <c r="LR684" s="13"/>
      <c r="LS684" s="13"/>
      <c r="LT684" s="13"/>
      <c r="LU684" s="13"/>
      <c r="LV684" s="13"/>
      <c r="LW684" s="13"/>
      <c r="LX684" s="13"/>
      <c r="LY684" s="13"/>
      <c r="LZ684" s="13"/>
      <c r="MA684" s="13"/>
      <c r="MB684" s="13"/>
      <c r="MC684" s="13"/>
      <c r="MD684" s="13"/>
      <c r="ME684" s="13"/>
      <c r="MF684" s="13"/>
      <c r="MG684" s="13"/>
      <c r="MH684" s="13"/>
      <c r="MI684" s="13"/>
      <c r="MJ684" s="13"/>
      <c r="MK684" s="13"/>
      <c r="ML684" s="13"/>
      <c r="MM684" s="13"/>
      <c r="MN684" s="13"/>
      <c r="MO684" s="13"/>
      <c r="MP684" s="13"/>
      <c r="MQ684" s="13"/>
      <c r="MR684" s="13"/>
      <c r="MS684" s="13"/>
      <c r="MT684" s="13"/>
      <c r="MU684" s="13"/>
      <c r="MV684" s="13"/>
      <c r="MW684" s="13"/>
      <c r="MX684" s="13"/>
      <c r="MY684" s="13"/>
      <c r="MZ684" s="13"/>
      <c r="NA684" s="13"/>
      <c r="NB684" s="13"/>
      <c r="NC684" s="13"/>
      <c r="ND684" s="13"/>
      <c r="NE684" s="13"/>
      <c r="NF684" s="13"/>
      <c r="NG684" s="13"/>
      <c r="NH684" s="13"/>
      <c r="NI684" s="13"/>
      <c r="NJ684" s="13"/>
      <c r="NK684" s="13"/>
      <c r="NL684" s="13"/>
      <c r="NM684" s="13"/>
      <c r="NN684" s="13"/>
      <c r="NO684" s="13"/>
      <c r="NP684" s="13"/>
      <c r="NQ684" s="13"/>
      <c r="NR684" s="13"/>
      <c r="NS684" s="13"/>
      <c r="NT684" s="13"/>
      <c r="NU684" s="13"/>
      <c r="NV684" s="13"/>
      <c r="NW684" s="13"/>
      <c r="NX684" s="13"/>
      <c r="NY684" s="13"/>
      <c r="NZ684" s="13"/>
      <c r="OA684" s="13"/>
      <c r="OB684" s="13"/>
      <c r="OC684" s="13"/>
      <c r="OD684" s="13"/>
      <c r="OE684" s="13"/>
      <c r="OF684" s="13"/>
      <c r="OG684" s="13"/>
      <c r="OH684" s="13"/>
      <c r="OI684" s="13"/>
      <c r="OJ684" s="13"/>
      <c r="OK684" s="13"/>
      <c r="OL684" s="13"/>
      <c r="OM684" s="13"/>
      <c r="ON684" s="13"/>
      <c r="OO684" s="13"/>
      <c r="OP684" s="13"/>
      <c r="OQ684" s="13"/>
      <c r="OR684" s="13"/>
      <c r="OS684" s="13"/>
      <c r="OT684" s="13"/>
      <c r="OU684" s="13"/>
      <c r="OV684" s="13"/>
      <c r="OW684" s="13"/>
      <c r="OX684" s="13"/>
      <c r="OY684" s="13"/>
      <c r="OZ684" s="13"/>
      <c r="PA684" s="13"/>
      <c r="PB684" s="13"/>
      <c r="PC684" s="13"/>
      <c r="PD684" s="13"/>
      <c r="PE684" s="13"/>
      <c r="PF684" s="13"/>
      <c r="PG684" s="13"/>
      <c r="PH684" s="13"/>
      <c r="PI684" s="13"/>
      <c r="PJ684" s="13"/>
      <c r="PK684" s="13"/>
      <c r="PL684" s="13"/>
      <c r="PM684" s="13"/>
      <c r="PN684" s="13"/>
      <c r="PO684" s="13"/>
      <c r="PP684" s="13"/>
      <c r="PQ684" s="13"/>
      <c r="PR684" s="13"/>
      <c r="PS684" s="13"/>
      <c r="PT684" s="13"/>
      <c r="PU684" s="13"/>
      <c r="PV684" s="13"/>
      <c r="PW684" s="13"/>
      <c r="PX684" s="13"/>
      <c r="PY684" s="13"/>
      <c r="PZ684" s="13"/>
      <c r="QA684" s="13"/>
      <c r="QB684" s="13"/>
      <c r="QC684" s="13"/>
      <c r="QD684" s="13"/>
      <c r="QE684" s="13"/>
      <c r="QF684" s="13"/>
      <c r="QG684" s="13"/>
      <c r="QH684" s="13"/>
      <c r="QI684" s="13"/>
      <c r="QJ684" s="13"/>
      <c r="QK684" s="13"/>
      <c r="QL684" s="13"/>
      <c r="QM684" s="13"/>
      <c r="QN684" s="13"/>
      <c r="QO684" s="13"/>
      <c r="QP684" s="13"/>
      <c r="QQ684" s="13"/>
      <c r="QR684" s="13"/>
      <c r="QS684" s="13"/>
      <c r="QT684" s="13"/>
      <c r="QU684" s="13"/>
      <c r="QV684" s="13"/>
      <c r="QW684" s="13"/>
      <c r="QX684" s="13"/>
      <c r="QY684" s="13"/>
      <c r="QZ684" s="13"/>
      <c r="RA684" s="13"/>
      <c r="RB684" s="13"/>
      <c r="RC684" s="13"/>
      <c r="RD684" s="13"/>
      <c r="RE684" s="13"/>
      <c r="RF684" s="13"/>
      <c r="RG684" s="13"/>
      <c r="RH684" s="13"/>
      <c r="RI684" s="13"/>
      <c r="RJ684" s="13"/>
      <c r="RK684" s="13"/>
    </row>
    <row r="685" ht="13.75" spans="1:479">
      <c r="A685" s="88" t="s">
        <v>12528</v>
      </c>
      <c r="B685" s="88" t="s">
        <v>937</v>
      </c>
      <c r="C685" s="106" t="s">
        <v>2808</v>
      </c>
      <c r="D685" s="89" t="s">
        <v>494</v>
      </c>
      <c r="E685" s="135">
        <v>6</v>
      </c>
      <c r="F685" s="135">
        <v>123</v>
      </c>
      <c r="G685" s="90">
        <f t="shared" si="10"/>
        <v>738</v>
      </c>
      <c r="H685" s="172"/>
      <c r="I685" s="173"/>
      <c r="J685" s="173">
        <v>59</v>
      </c>
      <c r="K685" s="173">
        <v>41</v>
      </c>
      <c r="L685" s="173">
        <v>55</v>
      </c>
      <c r="M685" s="307"/>
      <c r="N685" s="94"/>
      <c r="O685" s="94"/>
      <c r="P685" s="94"/>
      <c r="Q685" s="94"/>
      <c r="R685" s="94"/>
      <c r="S685" s="94"/>
      <c r="T685" s="95"/>
      <c r="U685" s="96"/>
      <c r="V685" s="95"/>
      <c r="W685" s="95"/>
      <c r="X685" s="97"/>
      <c r="Y685" s="94"/>
      <c r="Z685" s="96"/>
      <c r="AA685" s="96"/>
      <c r="AB685" s="95"/>
      <c r="AC685" s="95"/>
      <c r="AD685" s="97"/>
      <c r="AE685" s="94"/>
      <c r="AF685" s="94"/>
      <c r="AG685" s="94"/>
      <c r="AH685" s="94"/>
      <c r="AI685" s="94"/>
      <c r="AJ685" s="94"/>
      <c r="AK685" s="94"/>
      <c r="AL685" s="94"/>
      <c r="AM685" s="96"/>
      <c r="AN685" s="96"/>
      <c r="AO685" s="95"/>
      <c r="AP685" s="95"/>
      <c r="AQ685" s="97"/>
      <c r="AR685" s="94"/>
      <c r="AS685" s="96"/>
      <c r="AT685" s="96"/>
      <c r="AU685" s="96"/>
      <c r="AV685" s="95"/>
      <c r="AW685" s="95"/>
      <c r="AX685" s="97"/>
      <c r="AY685" s="97"/>
      <c r="AZ685" s="97"/>
      <c r="BA685" s="97"/>
      <c r="BB685" s="97"/>
      <c r="BC685" s="99" t="s">
        <v>12362</v>
      </c>
      <c r="BD685" s="99"/>
      <c r="BE685" s="99"/>
      <c r="BF685" s="100"/>
      <c r="BG685" s="111" t="s">
        <v>12272</v>
      </c>
      <c r="BH685" s="111" t="s">
        <v>12272</v>
      </c>
      <c r="BI685" s="100"/>
      <c r="BJ685" s="99">
        <v>2</v>
      </c>
      <c r="BK685" s="112" t="s">
        <v>1511</v>
      </c>
      <c r="BL685" s="102"/>
      <c r="BM685" s="99"/>
      <c r="BN685" s="99"/>
      <c r="BT685" s="99"/>
      <c r="BU685" s="99"/>
      <c r="BV685" s="99"/>
      <c r="BW685" s="99"/>
      <c r="BX685" s="99"/>
      <c r="CB685" s="13" t="s">
        <v>1511</v>
      </c>
    </row>
    <row r="686" ht="13.75" spans="1:479">
      <c r="A686" s="88" t="s">
        <v>12528</v>
      </c>
      <c r="B686" s="88" t="s">
        <v>937</v>
      </c>
      <c r="C686" s="88" t="s">
        <v>2887</v>
      </c>
      <c r="D686" s="89" t="s">
        <v>12266</v>
      </c>
      <c r="E686" s="135">
        <v>6</v>
      </c>
      <c r="F686" s="135">
        <v>256</v>
      </c>
      <c r="G686" s="90">
        <f t="shared" si="10"/>
        <v>1536</v>
      </c>
      <c r="H686" s="172"/>
      <c r="I686" s="173"/>
      <c r="J686" s="173">
        <v>104</v>
      </c>
      <c r="K686" s="173">
        <v>76</v>
      </c>
      <c r="L686" s="173">
        <v>77</v>
      </c>
      <c r="M686" s="307"/>
      <c r="N686" s="94"/>
      <c r="O686" s="94"/>
      <c r="P686" s="94"/>
      <c r="Q686" s="94"/>
      <c r="R686" s="94"/>
      <c r="S686" s="94"/>
      <c r="T686" s="95"/>
      <c r="U686" s="96"/>
      <c r="V686" s="95"/>
      <c r="W686" s="95"/>
      <c r="X686" s="97"/>
      <c r="Y686" s="94"/>
      <c r="Z686" s="96"/>
      <c r="AA686" s="96"/>
      <c r="AB686" s="95"/>
      <c r="AC686" s="95"/>
      <c r="AD686" s="97"/>
      <c r="AE686" s="94"/>
      <c r="AF686" s="94"/>
      <c r="AG686" s="94"/>
      <c r="AH686" s="94"/>
      <c r="AI686" s="94"/>
      <c r="AJ686" s="94"/>
      <c r="AK686" s="94"/>
      <c r="AL686" s="94"/>
      <c r="AM686" s="96"/>
      <c r="AN686" s="96"/>
      <c r="AO686" s="95"/>
      <c r="AP686" s="95"/>
      <c r="AQ686" s="97"/>
      <c r="AR686" s="94"/>
      <c r="AS686" s="96"/>
      <c r="AT686" s="96"/>
      <c r="AU686" s="96"/>
      <c r="AV686" s="95"/>
      <c r="AW686" s="95"/>
      <c r="AX686" s="97"/>
      <c r="AY686" s="97"/>
      <c r="AZ686" s="97"/>
      <c r="BA686" s="97"/>
      <c r="BB686" s="97"/>
      <c r="BC686" s="99" t="s">
        <v>1366</v>
      </c>
      <c r="BD686" s="99"/>
      <c r="BE686" s="99"/>
      <c r="BF686" s="100"/>
      <c r="BG686" s="111" t="s">
        <v>12272</v>
      </c>
      <c r="BH686" s="100"/>
      <c r="BI686" s="100"/>
      <c r="BJ686" s="99"/>
      <c r="BK686" s="112" t="s">
        <v>1511</v>
      </c>
      <c r="BL686" s="102"/>
      <c r="BM686" s="99"/>
      <c r="BN686" s="99"/>
      <c r="BT686" s="99"/>
      <c r="BU686" s="99"/>
      <c r="BV686" s="99"/>
      <c r="BW686" s="99"/>
      <c r="BX686" s="99"/>
      <c r="CB686" s="13" t="s">
        <v>1511</v>
      </c>
    </row>
    <row r="687" s="4" customFormat="1" ht="13.75" spans="1:479">
      <c r="A687" s="88" t="s">
        <v>12528</v>
      </c>
      <c r="B687" s="88" t="s">
        <v>937</v>
      </c>
      <c r="C687" s="88" t="s">
        <v>2887</v>
      </c>
      <c r="D687" s="89" t="s">
        <v>494</v>
      </c>
      <c r="E687" s="135">
        <v>6</v>
      </c>
      <c r="F687" s="135">
        <v>123</v>
      </c>
      <c r="G687" s="90">
        <f t="shared" si="10"/>
        <v>738</v>
      </c>
      <c r="H687" s="172"/>
      <c r="I687" s="173"/>
      <c r="J687" s="173">
        <v>57</v>
      </c>
      <c r="K687" s="173">
        <v>35</v>
      </c>
      <c r="L687" s="173">
        <v>64</v>
      </c>
      <c r="M687" s="307"/>
      <c r="N687" s="94"/>
      <c r="O687" s="94"/>
      <c r="P687" s="94"/>
      <c r="Q687" s="94"/>
      <c r="R687" s="94"/>
      <c r="S687" s="94"/>
      <c r="T687" s="95"/>
      <c r="U687" s="96"/>
      <c r="V687" s="95"/>
      <c r="W687" s="95"/>
      <c r="X687" s="97"/>
      <c r="Y687" s="94"/>
      <c r="Z687" s="96"/>
      <c r="AA687" s="96"/>
      <c r="AB687" s="95"/>
      <c r="AC687" s="95"/>
      <c r="AD687" s="97"/>
      <c r="AE687" s="94"/>
      <c r="AF687" s="94"/>
      <c r="AG687" s="94"/>
      <c r="AH687" s="94"/>
      <c r="AI687" s="94"/>
      <c r="AJ687" s="94"/>
      <c r="AK687" s="94"/>
      <c r="AL687" s="94"/>
      <c r="AM687" s="96"/>
      <c r="AN687" s="96"/>
      <c r="AO687" s="95"/>
      <c r="AP687" s="95"/>
      <c r="AQ687" s="97"/>
      <c r="AR687" s="94"/>
      <c r="AS687" s="96"/>
      <c r="AT687" s="96"/>
      <c r="AU687" s="96"/>
      <c r="AV687" s="95"/>
      <c r="AW687" s="95"/>
      <c r="AX687" s="97"/>
      <c r="AY687" s="97"/>
      <c r="AZ687" s="97"/>
      <c r="BA687" s="97"/>
      <c r="BB687" s="97"/>
      <c r="BC687" s="99" t="s">
        <v>12362</v>
      </c>
      <c r="BD687" s="99"/>
      <c r="BE687" s="99"/>
      <c r="BF687" s="100"/>
      <c r="BG687" s="111" t="s">
        <v>12272</v>
      </c>
      <c r="BH687" s="111" t="s">
        <v>12272</v>
      </c>
      <c r="BI687" s="100"/>
      <c r="BJ687" s="99">
        <v>2</v>
      </c>
      <c r="BK687" s="112" t="s">
        <v>1511</v>
      </c>
      <c r="BL687" s="102"/>
      <c r="BM687" s="99"/>
      <c r="BN687" s="99"/>
      <c r="BO687" s="13"/>
      <c r="BP687" s="13"/>
      <c r="BQ687" s="13"/>
      <c r="BR687" s="13"/>
      <c r="BS687" s="13"/>
      <c r="BT687" s="99"/>
      <c r="BU687" s="99"/>
      <c r="BV687" s="99"/>
      <c r="BW687" s="99"/>
      <c r="BX687" s="99"/>
      <c r="BY687" s="13"/>
      <c r="BZ687" s="13"/>
      <c r="CA687" s="13"/>
      <c r="CB687" s="13" t="s">
        <v>1511</v>
      </c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  <c r="EJ687" s="13"/>
      <c r="EK687" s="13"/>
      <c r="EL687" s="13"/>
      <c r="EM687" s="13"/>
      <c r="EN687" s="13"/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3"/>
      <c r="FD687" s="13"/>
      <c r="FE687" s="13"/>
      <c r="FF687" s="13"/>
      <c r="FG687" s="13"/>
      <c r="FH687" s="13"/>
      <c r="FI687" s="13"/>
      <c r="FJ687" s="13"/>
      <c r="FK687" s="13"/>
      <c r="FL687" s="13"/>
      <c r="FM687" s="13"/>
      <c r="FN687" s="13"/>
      <c r="FO687" s="13"/>
      <c r="FP687" s="13"/>
      <c r="FQ687" s="13"/>
      <c r="FR687" s="13"/>
      <c r="FS687" s="13"/>
      <c r="FT687" s="13"/>
      <c r="FU687" s="13"/>
      <c r="FV687" s="13"/>
      <c r="FW687" s="13"/>
      <c r="FX687" s="13"/>
      <c r="FY687" s="13"/>
      <c r="FZ687" s="13"/>
      <c r="GA687" s="13"/>
      <c r="GB687" s="13"/>
      <c r="GC687" s="13"/>
      <c r="GD687" s="13"/>
      <c r="GE687" s="13"/>
      <c r="GF687" s="13"/>
      <c r="GG687" s="13"/>
      <c r="GH687" s="13"/>
      <c r="GI687" s="13"/>
      <c r="GJ687" s="13"/>
      <c r="GK687" s="13"/>
      <c r="GL687" s="13"/>
      <c r="GM687" s="13"/>
      <c r="GN687" s="13"/>
      <c r="GO687" s="13"/>
      <c r="GP687" s="13"/>
      <c r="GQ687" s="13"/>
      <c r="GR687" s="13"/>
      <c r="GS687" s="13"/>
      <c r="GT687" s="13"/>
      <c r="GU687" s="13"/>
      <c r="GV687" s="13"/>
      <c r="GW687" s="13"/>
      <c r="GX687" s="13"/>
      <c r="GY687" s="13"/>
      <c r="GZ687" s="13"/>
      <c r="HA687" s="13"/>
      <c r="HB687" s="13"/>
      <c r="HC687" s="13"/>
      <c r="HD687" s="13"/>
      <c r="HE687" s="13"/>
      <c r="HF687" s="13"/>
      <c r="HG687" s="13"/>
      <c r="HH687" s="13"/>
      <c r="HI687" s="13"/>
      <c r="HJ687" s="13"/>
      <c r="HK687" s="13"/>
      <c r="HL687" s="13"/>
      <c r="HM687" s="13"/>
      <c r="HN687" s="13"/>
      <c r="HO687" s="13"/>
      <c r="HP687" s="13"/>
      <c r="HQ687" s="13"/>
      <c r="HR687" s="13"/>
      <c r="HS687" s="13"/>
      <c r="HT687" s="13"/>
      <c r="HU687" s="13"/>
      <c r="HV687" s="13"/>
      <c r="HW687" s="13"/>
      <c r="HX687" s="13"/>
      <c r="HY687" s="13"/>
      <c r="HZ687" s="13"/>
      <c r="IA687" s="13"/>
      <c r="IB687" s="13"/>
      <c r="IC687" s="13"/>
      <c r="ID687" s="13"/>
      <c r="IE687" s="13"/>
      <c r="IF687" s="13"/>
      <c r="IG687" s="13"/>
      <c r="IH687" s="13"/>
      <c r="II687" s="13"/>
      <c r="IJ687" s="13"/>
      <c r="IK687" s="13"/>
      <c r="IL687" s="13"/>
      <c r="IM687" s="13"/>
      <c r="IN687" s="13"/>
      <c r="IO687" s="13"/>
      <c r="IP687" s="13"/>
      <c r="IQ687" s="13"/>
      <c r="IR687" s="13"/>
      <c r="IS687" s="13"/>
      <c r="IT687" s="13"/>
      <c r="IU687" s="13"/>
      <c r="IV687" s="13"/>
      <c r="IW687" s="13"/>
      <c r="IX687" s="13"/>
      <c r="IY687" s="13"/>
      <c r="IZ687" s="13"/>
      <c r="JA687" s="13"/>
      <c r="JB687" s="13"/>
      <c r="JC687" s="13"/>
      <c r="JD687" s="13"/>
      <c r="JE687" s="13"/>
      <c r="JF687" s="13"/>
      <c r="JG687" s="13"/>
      <c r="JH687" s="13"/>
      <c r="JI687" s="13"/>
      <c r="JJ687" s="13"/>
      <c r="JK687" s="13"/>
      <c r="JL687" s="13"/>
      <c r="JM687" s="13"/>
      <c r="JN687" s="13"/>
      <c r="JO687" s="13"/>
      <c r="JP687" s="13"/>
      <c r="JQ687" s="13"/>
      <c r="JR687" s="13"/>
      <c r="JS687" s="13"/>
      <c r="JT687" s="13"/>
      <c r="JU687" s="13"/>
      <c r="JV687" s="13"/>
      <c r="JW687" s="13"/>
      <c r="JX687" s="13"/>
      <c r="JY687" s="13"/>
      <c r="JZ687" s="13"/>
      <c r="KA687" s="13"/>
      <c r="KB687" s="13"/>
      <c r="KC687" s="13"/>
      <c r="KD687" s="13"/>
      <c r="KE687" s="13"/>
      <c r="KF687" s="13"/>
      <c r="KG687" s="13"/>
      <c r="KH687" s="13"/>
      <c r="KI687" s="13"/>
      <c r="KJ687" s="13"/>
      <c r="KK687" s="13"/>
      <c r="KL687" s="13"/>
      <c r="KM687" s="13"/>
      <c r="KN687" s="13"/>
      <c r="KO687" s="13"/>
      <c r="KP687" s="13"/>
      <c r="KQ687" s="13"/>
      <c r="KR687" s="13"/>
      <c r="KS687" s="13"/>
      <c r="KT687" s="13"/>
      <c r="KU687" s="13"/>
      <c r="KV687" s="13"/>
      <c r="KW687" s="13"/>
      <c r="KX687" s="13"/>
      <c r="KY687" s="13"/>
      <c r="KZ687" s="13"/>
      <c r="LA687" s="13"/>
      <c r="LB687" s="13"/>
      <c r="LC687" s="13"/>
      <c r="LD687" s="13"/>
      <c r="LE687" s="13"/>
      <c r="LF687" s="13"/>
      <c r="LG687" s="13"/>
      <c r="LH687" s="13"/>
      <c r="LI687" s="13"/>
      <c r="LJ687" s="13"/>
      <c r="LK687" s="13"/>
      <c r="LL687" s="13"/>
      <c r="LM687" s="13"/>
      <c r="LN687" s="13"/>
      <c r="LO687" s="13"/>
      <c r="LP687" s="13"/>
      <c r="LQ687" s="13"/>
      <c r="LR687" s="13"/>
      <c r="LS687" s="13"/>
      <c r="LT687" s="13"/>
      <c r="LU687" s="13"/>
      <c r="LV687" s="13"/>
      <c r="LW687" s="13"/>
      <c r="LX687" s="13"/>
      <c r="LY687" s="13"/>
      <c r="LZ687" s="13"/>
      <c r="MA687" s="13"/>
      <c r="MB687" s="13"/>
      <c r="MC687" s="13"/>
      <c r="MD687" s="13"/>
      <c r="ME687" s="13"/>
      <c r="MF687" s="13"/>
      <c r="MG687" s="13"/>
      <c r="MH687" s="13"/>
      <c r="MI687" s="13"/>
      <c r="MJ687" s="13"/>
      <c r="MK687" s="13"/>
      <c r="ML687" s="13"/>
      <c r="MM687" s="13"/>
      <c r="MN687" s="13"/>
      <c r="MO687" s="13"/>
      <c r="MP687" s="13"/>
      <c r="MQ687" s="13"/>
      <c r="MR687" s="13"/>
      <c r="MS687" s="13"/>
      <c r="MT687" s="13"/>
      <c r="MU687" s="13"/>
      <c r="MV687" s="13"/>
      <c r="MW687" s="13"/>
      <c r="MX687" s="13"/>
      <c r="MY687" s="13"/>
      <c r="MZ687" s="13"/>
      <c r="NA687" s="13"/>
      <c r="NB687" s="13"/>
      <c r="NC687" s="13"/>
      <c r="ND687" s="13"/>
      <c r="NE687" s="13"/>
      <c r="NF687" s="13"/>
      <c r="NG687" s="13"/>
      <c r="NH687" s="13"/>
      <c r="NI687" s="13"/>
      <c r="NJ687" s="13"/>
      <c r="NK687" s="13"/>
      <c r="NL687" s="13"/>
      <c r="NM687" s="13"/>
      <c r="NN687" s="13"/>
      <c r="NO687" s="13"/>
      <c r="NP687" s="13"/>
      <c r="NQ687" s="13"/>
      <c r="NR687" s="13"/>
      <c r="NS687" s="13"/>
      <c r="NT687" s="13"/>
      <c r="NU687" s="13"/>
      <c r="NV687" s="13"/>
      <c r="NW687" s="13"/>
      <c r="NX687" s="13"/>
      <c r="NY687" s="13"/>
      <c r="NZ687" s="13"/>
      <c r="OA687" s="13"/>
      <c r="OB687" s="13"/>
      <c r="OC687" s="13"/>
      <c r="OD687" s="13"/>
      <c r="OE687" s="13"/>
      <c r="OF687" s="13"/>
      <c r="OG687" s="13"/>
      <c r="OH687" s="13"/>
      <c r="OI687" s="13"/>
      <c r="OJ687" s="13"/>
      <c r="OK687" s="13"/>
      <c r="OL687" s="13"/>
      <c r="OM687" s="13"/>
      <c r="ON687" s="13"/>
      <c r="OO687" s="13"/>
      <c r="OP687" s="13"/>
      <c r="OQ687" s="13"/>
      <c r="OR687" s="13"/>
      <c r="OS687" s="13"/>
      <c r="OT687" s="13"/>
      <c r="OU687" s="13"/>
      <c r="OV687" s="13"/>
      <c r="OW687" s="13"/>
      <c r="OX687" s="13"/>
      <c r="OY687" s="13"/>
      <c r="OZ687" s="13"/>
      <c r="PA687" s="13"/>
      <c r="PB687" s="13"/>
      <c r="PC687" s="13"/>
      <c r="PD687" s="13"/>
      <c r="PE687" s="13"/>
      <c r="PF687" s="13"/>
      <c r="PG687" s="13"/>
      <c r="PH687" s="13"/>
      <c r="PI687" s="13"/>
      <c r="PJ687" s="13"/>
      <c r="PK687" s="13"/>
      <c r="PL687" s="13"/>
      <c r="PM687" s="13"/>
      <c r="PN687" s="13"/>
      <c r="PO687" s="13"/>
      <c r="PP687" s="13"/>
      <c r="PQ687" s="13"/>
      <c r="PR687" s="13"/>
      <c r="PS687" s="13"/>
      <c r="PT687" s="13"/>
      <c r="PU687" s="13"/>
      <c r="PV687" s="13"/>
      <c r="PW687" s="13"/>
      <c r="PX687" s="13"/>
      <c r="PY687" s="13"/>
      <c r="PZ687" s="13"/>
      <c r="QA687" s="13"/>
      <c r="QB687" s="13"/>
      <c r="QC687" s="13"/>
      <c r="QD687" s="13"/>
      <c r="QE687" s="13"/>
      <c r="QF687" s="13"/>
      <c r="QG687" s="13"/>
      <c r="QH687" s="13"/>
      <c r="QI687" s="13"/>
      <c r="QJ687" s="13"/>
      <c r="QK687" s="13"/>
      <c r="QL687" s="13"/>
      <c r="QM687" s="13"/>
      <c r="QN687" s="13"/>
      <c r="QO687" s="13"/>
      <c r="QP687" s="13"/>
      <c r="QQ687" s="13"/>
      <c r="QR687" s="13"/>
      <c r="QS687" s="13"/>
      <c r="QT687" s="13"/>
      <c r="QU687" s="13"/>
      <c r="QV687" s="13"/>
      <c r="QW687" s="13"/>
      <c r="QX687" s="13"/>
      <c r="QY687" s="13"/>
      <c r="QZ687" s="13"/>
      <c r="RA687" s="13"/>
      <c r="RB687" s="13"/>
      <c r="RC687" s="13"/>
      <c r="RD687" s="13"/>
      <c r="RE687" s="13"/>
      <c r="RF687" s="13"/>
      <c r="RG687" s="13"/>
      <c r="RH687" s="13"/>
      <c r="RI687" s="13"/>
      <c r="RJ687" s="13"/>
      <c r="RK687" s="13"/>
    </row>
    <row r="688" s="4" customFormat="1" ht="13.75" spans="1:479">
      <c r="A688" s="88" t="s">
        <v>12528</v>
      </c>
      <c r="B688" s="88" t="s">
        <v>937</v>
      </c>
      <c r="C688" s="88" t="s">
        <v>6854</v>
      </c>
      <c r="D688" s="89" t="s">
        <v>12266</v>
      </c>
      <c r="E688" s="135">
        <v>6</v>
      </c>
      <c r="F688" s="135">
        <v>256</v>
      </c>
      <c r="G688" s="90">
        <f t="shared" si="10"/>
        <v>1536</v>
      </c>
      <c r="H688" s="126"/>
      <c r="I688" s="127"/>
      <c r="J688" s="127">
        <v>100</v>
      </c>
      <c r="K688" s="127">
        <v>83</v>
      </c>
      <c r="L688" s="127">
        <v>65</v>
      </c>
      <c r="M688" s="128"/>
      <c r="N688" s="94"/>
      <c r="O688" s="94"/>
      <c r="P688" s="94"/>
      <c r="Q688" s="94"/>
      <c r="R688" s="94"/>
      <c r="S688" s="94"/>
      <c r="T688" s="95"/>
      <c r="U688" s="96"/>
      <c r="V688" s="95"/>
      <c r="W688" s="95"/>
      <c r="X688" s="97"/>
      <c r="Y688" s="94"/>
      <c r="Z688" s="96"/>
      <c r="AA688" s="96"/>
      <c r="AB688" s="95"/>
      <c r="AC688" s="95"/>
      <c r="AD688" s="97"/>
      <c r="AE688" s="94"/>
      <c r="AF688" s="94"/>
      <c r="AG688" s="94"/>
      <c r="AH688" s="94"/>
      <c r="AI688" s="94"/>
      <c r="AJ688" s="94"/>
      <c r="AK688" s="94"/>
      <c r="AL688" s="94"/>
      <c r="AM688" s="96"/>
      <c r="AN688" s="96"/>
      <c r="AO688" s="95"/>
      <c r="AP688" s="95"/>
      <c r="AQ688" s="97"/>
      <c r="AR688" s="94"/>
      <c r="AS688" s="96"/>
      <c r="AT688" s="96"/>
      <c r="AU688" s="96"/>
      <c r="AV688" s="95"/>
      <c r="AW688" s="95"/>
      <c r="AX688" s="97"/>
      <c r="AY688" s="97"/>
      <c r="AZ688" s="97"/>
      <c r="BA688" s="97"/>
      <c r="BB688" s="97"/>
      <c r="BC688" s="99" t="s">
        <v>1366</v>
      </c>
      <c r="BD688" s="99"/>
      <c r="BE688" s="99"/>
      <c r="BF688" s="100"/>
      <c r="BG688" s="111" t="s">
        <v>12272</v>
      </c>
      <c r="BH688" s="100"/>
      <c r="BI688" s="100"/>
      <c r="BJ688" s="99"/>
      <c r="BK688" s="112" t="s">
        <v>1511</v>
      </c>
      <c r="BL688" s="102"/>
      <c r="BM688" s="99"/>
      <c r="BN688" s="99"/>
      <c r="BO688" s="13"/>
      <c r="BP688" s="13"/>
      <c r="BQ688" s="13"/>
      <c r="BR688" s="13"/>
      <c r="BS688" s="13"/>
      <c r="BT688" s="99"/>
      <c r="BU688" s="99"/>
      <c r="BV688" s="99"/>
      <c r="BW688" s="99"/>
      <c r="BX688" s="99"/>
      <c r="BY688" s="13"/>
      <c r="BZ688" s="13"/>
      <c r="CA688" s="13"/>
      <c r="CB688" s="13" t="s">
        <v>1511</v>
      </c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  <c r="EJ688" s="13"/>
      <c r="EK688" s="13"/>
      <c r="EL688" s="13"/>
      <c r="EM688" s="13"/>
      <c r="EN688" s="13"/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3"/>
      <c r="FD688" s="13"/>
      <c r="FE688" s="13"/>
      <c r="FF688" s="13"/>
      <c r="FG688" s="13"/>
      <c r="FH688" s="13"/>
      <c r="FI688" s="13"/>
      <c r="FJ688" s="13"/>
      <c r="FK688" s="13"/>
      <c r="FL688" s="13"/>
      <c r="FM688" s="13"/>
      <c r="FN688" s="13"/>
      <c r="FO688" s="13"/>
      <c r="FP688" s="13"/>
      <c r="FQ688" s="13"/>
      <c r="FR688" s="13"/>
      <c r="FS688" s="13"/>
      <c r="FT688" s="13"/>
      <c r="FU688" s="13"/>
      <c r="FV688" s="13"/>
      <c r="FW688" s="13"/>
      <c r="FX688" s="13"/>
      <c r="FY688" s="13"/>
      <c r="FZ688" s="13"/>
      <c r="GA688" s="13"/>
      <c r="GB688" s="13"/>
      <c r="GC688" s="13"/>
      <c r="GD688" s="13"/>
      <c r="GE688" s="13"/>
      <c r="GF688" s="13"/>
      <c r="GG688" s="13"/>
      <c r="GH688" s="13"/>
      <c r="GI688" s="13"/>
      <c r="GJ688" s="13"/>
      <c r="GK688" s="13"/>
      <c r="GL688" s="13"/>
      <c r="GM688" s="13"/>
      <c r="GN688" s="13"/>
      <c r="GO688" s="13"/>
      <c r="GP688" s="13"/>
      <c r="GQ688" s="13"/>
      <c r="GR688" s="13"/>
      <c r="GS688" s="13"/>
      <c r="GT688" s="13"/>
      <c r="GU688" s="13"/>
      <c r="GV688" s="13"/>
      <c r="GW688" s="13"/>
      <c r="GX688" s="13"/>
      <c r="GY688" s="13"/>
      <c r="GZ688" s="13"/>
      <c r="HA688" s="13"/>
      <c r="HB688" s="13"/>
      <c r="HC688" s="13"/>
      <c r="HD688" s="13"/>
      <c r="HE688" s="13"/>
      <c r="HF688" s="13"/>
      <c r="HG688" s="13"/>
      <c r="HH688" s="13"/>
      <c r="HI688" s="13"/>
      <c r="HJ688" s="13"/>
      <c r="HK688" s="13"/>
      <c r="HL688" s="13"/>
      <c r="HM688" s="13"/>
      <c r="HN688" s="13"/>
      <c r="HO688" s="13"/>
      <c r="HP688" s="13"/>
      <c r="HQ688" s="13"/>
      <c r="HR688" s="13"/>
      <c r="HS688" s="13"/>
      <c r="HT688" s="13"/>
      <c r="HU688" s="13"/>
      <c r="HV688" s="13"/>
      <c r="HW688" s="13"/>
      <c r="HX688" s="13"/>
      <c r="HY688" s="13"/>
      <c r="HZ688" s="13"/>
      <c r="IA688" s="13"/>
      <c r="IB688" s="13"/>
      <c r="IC688" s="13"/>
      <c r="ID688" s="13"/>
      <c r="IE688" s="13"/>
      <c r="IF688" s="13"/>
      <c r="IG688" s="13"/>
      <c r="IH688" s="13"/>
      <c r="II688" s="13"/>
      <c r="IJ688" s="13"/>
      <c r="IK688" s="13"/>
      <c r="IL688" s="13"/>
      <c r="IM688" s="13"/>
      <c r="IN688" s="13"/>
      <c r="IO688" s="13"/>
      <c r="IP688" s="13"/>
      <c r="IQ688" s="13"/>
      <c r="IR688" s="13"/>
      <c r="IS688" s="13"/>
      <c r="IT688" s="13"/>
      <c r="IU688" s="13"/>
      <c r="IV688" s="13"/>
      <c r="IW688" s="13"/>
      <c r="IX688" s="13"/>
      <c r="IY688" s="13"/>
      <c r="IZ688" s="13"/>
      <c r="JA688" s="13"/>
      <c r="JB688" s="13"/>
      <c r="JC688" s="13"/>
      <c r="JD688" s="13"/>
      <c r="JE688" s="13"/>
      <c r="JF688" s="13"/>
      <c r="JG688" s="13"/>
      <c r="JH688" s="13"/>
      <c r="JI688" s="13"/>
      <c r="JJ688" s="13"/>
      <c r="JK688" s="13"/>
      <c r="JL688" s="13"/>
      <c r="JM688" s="13"/>
      <c r="JN688" s="13"/>
      <c r="JO688" s="13"/>
      <c r="JP688" s="13"/>
      <c r="JQ688" s="13"/>
      <c r="JR688" s="13"/>
      <c r="JS688" s="13"/>
      <c r="JT688" s="13"/>
      <c r="JU688" s="13"/>
      <c r="JV688" s="13"/>
      <c r="JW688" s="13"/>
      <c r="JX688" s="13"/>
      <c r="JY688" s="13"/>
      <c r="JZ688" s="13"/>
      <c r="KA688" s="13"/>
      <c r="KB688" s="13"/>
      <c r="KC688" s="13"/>
      <c r="KD688" s="13"/>
      <c r="KE688" s="13"/>
      <c r="KF688" s="13"/>
      <c r="KG688" s="13"/>
      <c r="KH688" s="13"/>
      <c r="KI688" s="13"/>
      <c r="KJ688" s="13"/>
      <c r="KK688" s="13"/>
      <c r="KL688" s="13"/>
      <c r="KM688" s="13"/>
      <c r="KN688" s="13"/>
      <c r="KO688" s="13"/>
      <c r="KP688" s="13"/>
      <c r="KQ688" s="13"/>
      <c r="KR688" s="13"/>
      <c r="KS688" s="13"/>
      <c r="KT688" s="13"/>
      <c r="KU688" s="13"/>
      <c r="KV688" s="13"/>
      <c r="KW688" s="13"/>
      <c r="KX688" s="13"/>
      <c r="KY688" s="13"/>
      <c r="KZ688" s="13"/>
      <c r="LA688" s="13"/>
      <c r="LB688" s="13"/>
      <c r="LC688" s="13"/>
      <c r="LD688" s="13"/>
      <c r="LE688" s="13"/>
      <c r="LF688" s="13"/>
      <c r="LG688" s="13"/>
      <c r="LH688" s="13"/>
      <c r="LI688" s="13"/>
      <c r="LJ688" s="13"/>
      <c r="LK688" s="13"/>
      <c r="LL688" s="13"/>
      <c r="LM688" s="13"/>
      <c r="LN688" s="13"/>
      <c r="LO688" s="13"/>
      <c r="LP688" s="13"/>
      <c r="LQ688" s="13"/>
      <c r="LR688" s="13"/>
      <c r="LS688" s="13"/>
      <c r="LT688" s="13"/>
      <c r="LU688" s="13"/>
      <c r="LV688" s="13"/>
      <c r="LW688" s="13"/>
      <c r="LX688" s="13"/>
      <c r="LY688" s="13"/>
      <c r="LZ688" s="13"/>
      <c r="MA688" s="13"/>
      <c r="MB688" s="13"/>
      <c r="MC688" s="13"/>
      <c r="MD688" s="13"/>
      <c r="ME688" s="13"/>
      <c r="MF688" s="13"/>
      <c r="MG688" s="13"/>
      <c r="MH688" s="13"/>
      <c r="MI688" s="13"/>
      <c r="MJ688" s="13"/>
      <c r="MK688" s="13"/>
      <c r="ML688" s="13"/>
      <c r="MM688" s="13"/>
      <c r="MN688" s="13"/>
      <c r="MO688" s="13"/>
      <c r="MP688" s="13"/>
      <c r="MQ688" s="13"/>
      <c r="MR688" s="13"/>
      <c r="MS688" s="13"/>
      <c r="MT688" s="13"/>
      <c r="MU688" s="13"/>
      <c r="MV688" s="13"/>
      <c r="MW688" s="13"/>
      <c r="MX688" s="13"/>
      <c r="MY688" s="13"/>
      <c r="MZ688" s="13"/>
      <c r="NA688" s="13"/>
      <c r="NB688" s="13"/>
      <c r="NC688" s="13"/>
      <c r="ND688" s="13"/>
      <c r="NE688" s="13"/>
      <c r="NF688" s="13"/>
      <c r="NG688" s="13"/>
      <c r="NH688" s="13"/>
      <c r="NI688" s="13"/>
      <c r="NJ688" s="13"/>
      <c r="NK688" s="13"/>
      <c r="NL688" s="13"/>
      <c r="NM688" s="13"/>
      <c r="NN688" s="13"/>
      <c r="NO688" s="13"/>
      <c r="NP688" s="13"/>
      <c r="NQ688" s="13"/>
      <c r="NR688" s="13"/>
      <c r="NS688" s="13"/>
      <c r="NT688" s="13"/>
      <c r="NU688" s="13"/>
      <c r="NV688" s="13"/>
      <c r="NW688" s="13"/>
      <c r="NX688" s="13"/>
      <c r="NY688" s="13"/>
      <c r="NZ688" s="13"/>
      <c r="OA688" s="13"/>
      <c r="OB688" s="13"/>
      <c r="OC688" s="13"/>
      <c r="OD688" s="13"/>
      <c r="OE688" s="13"/>
      <c r="OF688" s="13"/>
      <c r="OG688" s="13"/>
      <c r="OH688" s="13"/>
      <c r="OI688" s="13"/>
      <c r="OJ688" s="13"/>
      <c r="OK688" s="13"/>
      <c r="OL688" s="13"/>
      <c r="OM688" s="13"/>
      <c r="ON688" s="13"/>
      <c r="OO688" s="13"/>
      <c r="OP688" s="13"/>
      <c r="OQ688" s="13"/>
      <c r="OR688" s="13"/>
      <c r="OS688" s="13"/>
      <c r="OT688" s="13"/>
      <c r="OU688" s="13"/>
      <c r="OV688" s="13"/>
      <c r="OW688" s="13"/>
      <c r="OX688" s="13"/>
      <c r="OY688" s="13"/>
      <c r="OZ688" s="13"/>
      <c r="PA688" s="13"/>
      <c r="PB688" s="13"/>
      <c r="PC688" s="13"/>
      <c r="PD688" s="13"/>
      <c r="PE688" s="13"/>
      <c r="PF688" s="13"/>
      <c r="PG688" s="13"/>
      <c r="PH688" s="13"/>
      <c r="PI688" s="13"/>
      <c r="PJ688" s="13"/>
      <c r="PK688" s="13"/>
      <c r="PL688" s="13"/>
      <c r="PM688" s="13"/>
      <c r="PN688" s="13"/>
      <c r="PO688" s="13"/>
      <c r="PP688" s="13"/>
      <c r="PQ688" s="13"/>
      <c r="PR688" s="13"/>
      <c r="PS688" s="13"/>
      <c r="PT688" s="13"/>
      <c r="PU688" s="13"/>
      <c r="PV688" s="13"/>
      <c r="PW688" s="13"/>
      <c r="PX688" s="13"/>
      <c r="PY688" s="13"/>
      <c r="PZ688" s="13"/>
      <c r="QA688" s="13"/>
      <c r="QB688" s="13"/>
      <c r="QC688" s="13"/>
      <c r="QD688" s="13"/>
      <c r="QE688" s="13"/>
      <c r="QF688" s="13"/>
      <c r="QG688" s="13"/>
      <c r="QH688" s="13"/>
      <c r="QI688" s="13"/>
      <c r="QJ688" s="13"/>
      <c r="QK688" s="13"/>
      <c r="QL688" s="13"/>
      <c r="QM688" s="13"/>
      <c r="QN688" s="13"/>
      <c r="QO688" s="13"/>
      <c r="QP688" s="13"/>
      <c r="QQ688" s="13"/>
      <c r="QR688" s="13"/>
      <c r="QS688" s="13"/>
      <c r="QT688" s="13"/>
      <c r="QU688" s="13"/>
      <c r="QV688" s="13"/>
      <c r="QW688" s="13"/>
      <c r="QX688" s="13"/>
      <c r="QY688" s="13"/>
      <c r="QZ688" s="13"/>
      <c r="RA688" s="13"/>
      <c r="RB688" s="13"/>
      <c r="RC688" s="13"/>
      <c r="RD688" s="13"/>
      <c r="RE688" s="13"/>
      <c r="RF688" s="13"/>
      <c r="RG688" s="13"/>
      <c r="RH688" s="13"/>
      <c r="RI688" s="13"/>
      <c r="RJ688" s="13"/>
      <c r="RK688" s="13"/>
    </row>
    <row r="689" s="4" customFormat="1" ht="13.75" spans="1:479">
      <c r="A689" s="88" t="s">
        <v>12528</v>
      </c>
      <c r="B689" s="88" t="s">
        <v>937</v>
      </c>
      <c r="C689" s="88" t="s">
        <v>6854</v>
      </c>
      <c r="D689" s="306" t="s">
        <v>494</v>
      </c>
      <c r="E689" s="135">
        <v>6</v>
      </c>
      <c r="F689" s="135">
        <v>123</v>
      </c>
      <c r="G689" s="90">
        <f t="shared" si="10"/>
        <v>738</v>
      </c>
      <c r="H689" s="126"/>
      <c r="I689" s="127"/>
      <c r="J689" s="126">
        <v>58</v>
      </c>
      <c r="K689" s="126">
        <v>44</v>
      </c>
      <c r="L689" s="126">
        <v>70</v>
      </c>
      <c r="M689" s="128"/>
      <c r="N689" s="94"/>
      <c r="O689" s="94"/>
      <c r="P689" s="94"/>
      <c r="Q689" s="94"/>
      <c r="R689" s="94"/>
      <c r="S689" s="94"/>
      <c r="T689" s="95"/>
      <c r="U689" s="96"/>
      <c r="V689" s="95"/>
      <c r="W689" s="95"/>
      <c r="X689" s="97"/>
      <c r="Y689" s="94"/>
      <c r="Z689" s="96"/>
      <c r="AA689" s="96"/>
      <c r="AB689" s="95"/>
      <c r="AC689" s="95"/>
      <c r="AD689" s="97"/>
      <c r="AE689" s="94"/>
      <c r="AF689" s="94"/>
      <c r="AG689" s="94"/>
      <c r="AH689" s="94"/>
      <c r="AI689" s="94"/>
      <c r="AJ689" s="94"/>
      <c r="AK689" s="94"/>
      <c r="AL689" s="94"/>
      <c r="AM689" s="96"/>
      <c r="AN689" s="96"/>
      <c r="AO689" s="95"/>
      <c r="AP689" s="95"/>
      <c r="AQ689" s="97"/>
      <c r="AR689" s="94"/>
      <c r="AS689" s="96"/>
      <c r="AT689" s="96"/>
      <c r="AU689" s="96"/>
      <c r="AV689" s="95"/>
      <c r="AW689" s="95"/>
      <c r="AX689" s="97"/>
      <c r="AY689" s="97"/>
      <c r="AZ689" s="97"/>
      <c r="BA689" s="97"/>
      <c r="BB689" s="97"/>
      <c r="BC689" s="99" t="s">
        <v>12362</v>
      </c>
      <c r="BD689" s="99"/>
      <c r="BE689" s="99"/>
      <c r="BF689" s="100"/>
      <c r="BG689" s="111" t="s">
        <v>12272</v>
      </c>
      <c r="BH689" s="111" t="s">
        <v>12272</v>
      </c>
      <c r="BI689" s="100"/>
      <c r="BJ689" s="99">
        <v>2</v>
      </c>
      <c r="BK689" s="112" t="s">
        <v>1511</v>
      </c>
      <c r="BL689" s="102"/>
      <c r="BM689" s="99"/>
      <c r="BN689" s="99"/>
      <c r="BO689" s="13"/>
      <c r="BP689" s="13"/>
      <c r="BQ689" s="13"/>
      <c r="BR689" s="13"/>
      <c r="BS689" s="13"/>
      <c r="BT689" s="99"/>
      <c r="BU689" s="99"/>
      <c r="BV689" s="99"/>
      <c r="BW689" s="99"/>
      <c r="BX689" s="99"/>
      <c r="BY689" s="13"/>
      <c r="BZ689" s="13"/>
      <c r="CA689" s="13"/>
      <c r="CB689" s="13" t="s">
        <v>1511</v>
      </c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  <c r="EJ689" s="13"/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3"/>
      <c r="FD689" s="13"/>
      <c r="FE689" s="13"/>
      <c r="FF689" s="13"/>
      <c r="FG689" s="13"/>
      <c r="FH689" s="13"/>
      <c r="FI689" s="13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  <c r="FT689" s="13"/>
      <c r="FU689" s="13"/>
      <c r="FV689" s="13"/>
      <c r="FW689" s="13"/>
      <c r="FX689" s="13"/>
      <c r="FY689" s="13"/>
      <c r="FZ689" s="13"/>
      <c r="GA689" s="13"/>
      <c r="GB689" s="13"/>
      <c r="GC689" s="13"/>
      <c r="GD689" s="13"/>
      <c r="GE689" s="13"/>
      <c r="GF689" s="13"/>
      <c r="GG689" s="13"/>
      <c r="GH689" s="13"/>
      <c r="GI689" s="13"/>
      <c r="GJ689" s="13"/>
      <c r="GK689" s="13"/>
      <c r="GL689" s="13"/>
      <c r="GM689" s="13"/>
      <c r="GN689" s="13"/>
      <c r="GO689" s="13"/>
      <c r="GP689" s="13"/>
      <c r="GQ689" s="13"/>
      <c r="GR689" s="13"/>
      <c r="GS689" s="13"/>
      <c r="GT689" s="13"/>
      <c r="GU689" s="13"/>
      <c r="GV689" s="13"/>
      <c r="GW689" s="13"/>
      <c r="GX689" s="13"/>
      <c r="GY689" s="13"/>
      <c r="GZ689" s="13"/>
      <c r="HA689" s="13"/>
      <c r="HB689" s="13"/>
      <c r="HC689" s="13"/>
      <c r="HD689" s="13"/>
      <c r="HE689" s="13"/>
      <c r="HF689" s="13"/>
      <c r="HG689" s="13"/>
      <c r="HH689" s="13"/>
      <c r="HI689" s="13"/>
      <c r="HJ689" s="13"/>
      <c r="HK689" s="13"/>
      <c r="HL689" s="13"/>
      <c r="HM689" s="13"/>
      <c r="HN689" s="13"/>
      <c r="HO689" s="13"/>
      <c r="HP689" s="13"/>
      <c r="HQ689" s="13"/>
      <c r="HR689" s="13"/>
      <c r="HS689" s="13"/>
      <c r="HT689" s="13"/>
      <c r="HU689" s="13"/>
      <c r="HV689" s="13"/>
      <c r="HW689" s="13"/>
      <c r="HX689" s="13"/>
      <c r="HY689" s="13"/>
      <c r="HZ689" s="13"/>
      <c r="IA689" s="13"/>
      <c r="IB689" s="13"/>
      <c r="IC689" s="13"/>
      <c r="ID689" s="13"/>
      <c r="IE689" s="13"/>
      <c r="IF689" s="13"/>
      <c r="IG689" s="13"/>
      <c r="IH689" s="13"/>
      <c r="II689" s="13"/>
      <c r="IJ689" s="13"/>
      <c r="IK689" s="13"/>
      <c r="IL689" s="13"/>
      <c r="IM689" s="13"/>
      <c r="IN689" s="13"/>
      <c r="IO689" s="13"/>
      <c r="IP689" s="13"/>
      <c r="IQ689" s="13"/>
      <c r="IR689" s="13"/>
      <c r="IS689" s="13"/>
      <c r="IT689" s="13"/>
      <c r="IU689" s="13"/>
      <c r="IV689" s="13"/>
      <c r="IW689" s="13"/>
      <c r="IX689" s="13"/>
      <c r="IY689" s="13"/>
      <c r="IZ689" s="13"/>
      <c r="JA689" s="13"/>
      <c r="JB689" s="13"/>
      <c r="JC689" s="13"/>
      <c r="JD689" s="13"/>
      <c r="JE689" s="13"/>
      <c r="JF689" s="13"/>
      <c r="JG689" s="13"/>
      <c r="JH689" s="13"/>
      <c r="JI689" s="13"/>
      <c r="JJ689" s="13"/>
      <c r="JK689" s="13"/>
      <c r="JL689" s="13"/>
      <c r="JM689" s="13"/>
      <c r="JN689" s="13"/>
      <c r="JO689" s="13"/>
      <c r="JP689" s="13"/>
      <c r="JQ689" s="13"/>
      <c r="JR689" s="13"/>
      <c r="JS689" s="13"/>
      <c r="JT689" s="13"/>
      <c r="JU689" s="13"/>
      <c r="JV689" s="13"/>
      <c r="JW689" s="13"/>
      <c r="JX689" s="13"/>
      <c r="JY689" s="13"/>
      <c r="JZ689" s="13"/>
      <c r="KA689" s="13"/>
      <c r="KB689" s="13"/>
      <c r="KC689" s="13"/>
      <c r="KD689" s="13"/>
      <c r="KE689" s="13"/>
      <c r="KF689" s="13"/>
      <c r="KG689" s="13"/>
      <c r="KH689" s="13"/>
      <c r="KI689" s="13"/>
      <c r="KJ689" s="13"/>
      <c r="KK689" s="13"/>
      <c r="KL689" s="13"/>
      <c r="KM689" s="13"/>
      <c r="KN689" s="13"/>
      <c r="KO689" s="13"/>
      <c r="KP689" s="13"/>
      <c r="KQ689" s="13"/>
      <c r="KR689" s="13"/>
      <c r="KS689" s="13"/>
      <c r="KT689" s="13"/>
      <c r="KU689" s="13"/>
      <c r="KV689" s="13"/>
      <c r="KW689" s="13"/>
      <c r="KX689" s="13"/>
      <c r="KY689" s="13"/>
      <c r="KZ689" s="13"/>
      <c r="LA689" s="13"/>
      <c r="LB689" s="13"/>
      <c r="LC689" s="13"/>
      <c r="LD689" s="13"/>
      <c r="LE689" s="13"/>
      <c r="LF689" s="13"/>
      <c r="LG689" s="13"/>
      <c r="LH689" s="13"/>
      <c r="LI689" s="13"/>
      <c r="LJ689" s="13"/>
      <c r="LK689" s="13"/>
      <c r="LL689" s="13"/>
      <c r="LM689" s="13"/>
      <c r="LN689" s="13"/>
      <c r="LO689" s="13"/>
      <c r="LP689" s="13"/>
      <c r="LQ689" s="13"/>
      <c r="LR689" s="13"/>
      <c r="LS689" s="13"/>
      <c r="LT689" s="13"/>
      <c r="LU689" s="13"/>
      <c r="LV689" s="13"/>
      <c r="LW689" s="13"/>
      <c r="LX689" s="13"/>
      <c r="LY689" s="13"/>
      <c r="LZ689" s="13"/>
      <c r="MA689" s="13"/>
      <c r="MB689" s="13"/>
      <c r="MC689" s="13"/>
      <c r="MD689" s="13"/>
      <c r="ME689" s="13"/>
      <c r="MF689" s="13"/>
      <c r="MG689" s="13"/>
      <c r="MH689" s="13"/>
      <c r="MI689" s="13"/>
      <c r="MJ689" s="13"/>
      <c r="MK689" s="13"/>
      <c r="ML689" s="13"/>
      <c r="MM689" s="13"/>
      <c r="MN689" s="13"/>
      <c r="MO689" s="13"/>
      <c r="MP689" s="13"/>
      <c r="MQ689" s="13"/>
      <c r="MR689" s="13"/>
      <c r="MS689" s="13"/>
      <c r="MT689" s="13"/>
      <c r="MU689" s="13"/>
      <c r="MV689" s="13"/>
      <c r="MW689" s="13"/>
      <c r="MX689" s="13"/>
      <c r="MY689" s="13"/>
      <c r="MZ689" s="13"/>
      <c r="NA689" s="13"/>
      <c r="NB689" s="13"/>
      <c r="NC689" s="13"/>
      <c r="ND689" s="13"/>
      <c r="NE689" s="13"/>
      <c r="NF689" s="13"/>
      <c r="NG689" s="13"/>
      <c r="NH689" s="13"/>
      <c r="NI689" s="13"/>
      <c r="NJ689" s="13"/>
      <c r="NK689" s="13"/>
      <c r="NL689" s="13"/>
      <c r="NM689" s="13"/>
      <c r="NN689" s="13"/>
      <c r="NO689" s="13"/>
      <c r="NP689" s="13"/>
      <c r="NQ689" s="13"/>
      <c r="NR689" s="13"/>
      <c r="NS689" s="13"/>
      <c r="NT689" s="13"/>
      <c r="NU689" s="13"/>
      <c r="NV689" s="13"/>
      <c r="NW689" s="13"/>
      <c r="NX689" s="13"/>
      <c r="NY689" s="13"/>
      <c r="NZ689" s="13"/>
      <c r="OA689" s="13"/>
      <c r="OB689" s="13"/>
      <c r="OC689" s="13"/>
      <c r="OD689" s="13"/>
      <c r="OE689" s="13"/>
      <c r="OF689" s="13"/>
      <c r="OG689" s="13"/>
      <c r="OH689" s="13"/>
      <c r="OI689" s="13"/>
      <c r="OJ689" s="13"/>
      <c r="OK689" s="13"/>
      <c r="OL689" s="13"/>
      <c r="OM689" s="13"/>
      <c r="ON689" s="13"/>
      <c r="OO689" s="13"/>
      <c r="OP689" s="13"/>
      <c r="OQ689" s="13"/>
      <c r="OR689" s="13"/>
      <c r="OS689" s="13"/>
      <c r="OT689" s="13"/>
      <c r="OU689" s="13"/>
      <c r="OV689" s="13"/>
      <c r="OW689" s="13"/>
      <c r="OX689" s="13"/>
      <c r="OY689" s="13"/>
      <c r="OZ689" s="13"/>
      <c r="PA689" s="13"/>
      <c r="PB689" s="13"/>
      <c r="PC689" s="13"/>
      <c r="PD689" s="13"/>
      <c r="PE689" s="13"/>
      <c r="PF689" s="13"/>
      <c r="PG689" s="13"/>
      <c r="PH689" s="13"/>
      <c r="PI689" s="13"/>
      <c r="PJ689" s="13"/>
      <c r="PK689" s="13"/>
      <c r="PL689" s="13"/>
      <c r="PM689" s="13"/>
      <c r="PN689" s="13"/>
      <c r="PO689" s="13"/>
      <c r="PP689" s="13"/>
      <c r="PQ689" s="13"/>
      <c r="PR689" s="13"/>
      <c r="PS689" s="13"/>
      <c r="PT689" s="13"/>
      <c r="PU689" s="13"/>
      <c r="PV689" s="13"/>
      <c r="PW689" s="13"/>
      <c r="PX689" s="13"/>
      <c r="PY689" s="13"/>
      <c r="PZ689" s="13"/>
      <c r="QA689" s="13"/>
      <c r="QB689" s="13"/>
      <c r="QC689" s="13"/>
      <c r="QD689" s="13"/>
      <c r="QE689" s="13"/>
      <c r="QF689" s="13"/>
      <c r="QG689" s="13"/>
      <c r="QH689" s="13"/>
      <c r="QI689" s="13"/>
      <c r="QJ689" s="13"/>
      <c r="QK689" s="13"/>
      <c r="QL689" s="13"/>
      <c r="QM689" s="13"/>
      <c r="QN689" s="13"/>
      <c r="QO689" s="13"/>
      <c r="QP689" s="13"/>
      <c r="QQ689" s="13"/>
      <c r="QR689" s="13"/>
      <c r="QS689" s="13"/>
      <c r="QT689" s="13"/>
      <c r="QU689" s="13"/>
      <c r="QV689" s="13"/>
      <c r="QW689" s="13"/>
      <c r="QX689" s="13"/>
      <c r="QY689" s="13"/>
      <c r="QZ689" s="13"/>
      <c r="RA689" s="13"/>
      <c r="RB689" s="13"/>
      <c r="RC689" s="13"/>
      <c r="RD689" s="13"/>
      <c r="RE689" s="13"/>
      <c r="RF689" s="13"/>
      <c r="RG689" s="13"/>
      <c r="RH689" s="13"/>
      <c r="RI689" s="13"/>
      <c r="RJ689" s="13"/>
      <c r="RK689" s="13"/>
    </row>
    <row r="690" s="4" customFormat="1" ht="13.75" spans="1:479">
      <c r="A690" s="88" t="s">
        <v>12528</v>
      </c>
      <c r="B690" s="88" t="s">
        <v>937</v>
      </c>
      <c r="C690" s="88" t="s">
        <v>6857</v>
      </c>
      <c r="D690" s="89" t="s">
        <v>12266</v>
      </c>
      <c r="E690" s="135">
        <v>6</v>
      </c>
      <c r="F690" s="135">
        <v>256</v>
      </c>
      <c r="G690" s="90">
        <f t="shared" si="10"/>
        <v>1536</v>
      </c>
      <c r="H690" s="126"/>
      <c r="I690" s="127"/>
      <c r="J690" s="126">
        <v>113</v>
      </c>
      <c r="K690" s="126">
        <v>83</v>
      </c>
      <c r="L690" s="126">
        <v>102</v>
      </c>
      <c r="M690" s="128"/>
      <c r="N690" s="94"/>
      <c r="O690" s="94">
        <v>71</v>
      </c>
      <c r="P690" s="94">
        <v>76</v>
      </c>
      <c r="Q690" s="94">
        <v>130</v>
      </c>
      <c r="R690" s="94"/>
      <c r="S690" s="94"/>
      <c r="T690" s="95"/>
      <c r="U690" s="96"/>
      <c r="V690" s="95"/>
      <c r="W690" s="95"/>
      <c r="X690" s="97"/>
      <c r="Y690" s="94"/>
      <c r="Z690" s="96"/>
      <c r="AA690" s="96"/>
      <c r="AB690" s="95"/>
      <c r="AC690" s="95"/>
      <c r="AD690" s="97"/>
      <c r="AE690" s="94"/>
      <c r="AF690" s="94"/>
      <c r="AG690" s="94"/>
      <c r="AH690" s="94"/>
      <c r="AI690" s="94"/>
      <c r="AJ690" s="94"/>
      <c r="AK690" s="94"/>
      <c r="AL690" s="94"/>
      <c r="AM690" s="96"/>
      <c r="AN690" s="96"/>
      <c r="AO690" s="95"/>
      <c r="AP690" s="95"/>
      <c r="AQ690" s="97"/>
      <c r="AR690" s="94"/>
      <c r="AS690" s="96"/>
      <c r="AT690" s="96"/>
      <c r="AU690" s="96"/>
      <c r="AV690" s="95"/>
      <c r="AW690" s="95"/>
      <c r="AX690" s="97"/>
      <c r="AY690" s="97"/>
      <c r="AZ690" s="97"/>
      <c r="BA690" s="97"/>
      <c r="BB690" s="97"/>
      <c r="BC690" s="99" t="s">
        <v>1366</v>
      </c>
      <c r="BD690" s="99"/>
      <c r="BE690" s="99"/>
      <c r="BF690" s="100"/>
      <c r="BG690" s="111" t="s">
        <v>12272</v>
      </c>
      <c r="BH690" s="100"/>
      <c r="BI690" s="100"/>
      <c r="BJ690" s="99"/>
      <c r="BK690" s="112" t="s">
        <v>1511</v>
      </c>
      <c r="BL690" s="102"/>
      <c r="BM690" s="99"/>
      <c r="BN690" s="99"/>
      <c r="BO690" s="13"/>
      <c r="BP690" s="13"/>
      <c r="BQ690" s="13"/>
      <c r="BR690" s="13"/>
      <c r="BS690" s="13"/>
      <c r="BT690" s="99"/>
      <c r="BU690" s="99"/>
      <c r="BV690" s="99"/>
      <c r="BW690" s="99"/>
      <c r="BX690" s="99"/>
      <c r="BY690" s="13"/>
      <c r="BZ690" s="13"/>
      <c r="CA690" s="13"/>
      <c r="CB690" s="13" t="s">
        <v>1511</v>
      </c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  <c r="EJ690" s="13"/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3"/>
      <c r="FD690" s="13"/>
      <c r="FE690" s="13"/>
      <c r="FF690" s="13"/>
      <c r="FG690" s="13"/>
      <c r="FH690" s="13"/>
      <c r="FI690" s="13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  <c r="FT690" s="13"/>
      <c r="FU690" s="13"/>
      <c r="FV690" s="13"/>
      <c r="FW690" s="13"/>
      <c r="FX690" s="13"/>
      <c r="FY690" s="13"/>
      <c r="FZ690" s="13"/>
      <c r="GA690" s="13"/>
      <c r="GB690" s="13"/>
      <c r="GC690" s="13"/>
      <c r="GD690" s="13"/>
      <c r="GE690" s="13"/>
      <c r="GF690" s="13"/>
      <c r="GG690" s="13"/>
      <c r="GH690" s="13"/>
      <c r="GI690" s="13"/>
      <c r="GJ690" s="13"/>
      <c r="GK690" s="13"/>
      <c r="GL690" s="13"/>
      <c r="GM690" s="13"/>
      <c r="GN690" s="13"/>
      <c r="GO690" s="13"/>
      <c r="GP690" s="13"/>
      <c r="GQ690" s="13"/>
      <c r="GR690" s="13"/>
      <c r="GS690" s="13"/>
      <c r="GT690" s="13"/>
      <c r="GU690" s="13"/>
      <c r="GV690" s="13"/>
      <c r="GW690" s="13"/>
      <c r="GX690" s="13"/>
      <c r="GY690" s="13"/>
      <c r="GZ690" s="13"/>
      <c r="HA690" s="13"/>
      <c r="HB690" s="13"/>
      <c r="HC690" s="13"/>
      <c r="HD690" s="13"/>
      <c r="HE690" s="13"/>
      <c r="HF690" s="13"/>
      <c r="HG690" s="13"/>
      <c r="HH690" s="13"/>
      <c r="HI690" s="13"/>
      <c r="HJ690" s="13"/>
      <c r="HK690" s="13"/>
      <c r="HL690" s="13"/>
      <c r="HM690" s="13"/>
      <c r="HN690" s="13"/>
      <c r="HO690" s="13"/>
      <c r="HP690" s="13"/>
      <c r="HQ690" s="13"/>
      <c r="HR690" s="13"/>
      <c r="HS690" s="13"/>
      <c r="HT690" s="13"/>
      <c r="HU690" s="13"/>
      <c r="HV690" s="13"/>
      <c r="HW690" s="13"/>
      <c r="HX690" s="13"/>
      <c r="HY690" s="13"/>
      <c r="HZ690" s="13"/>
      <c r="IA690" s="13"/>
      <c r="IB690" s="13"/>
      <c r="IC690" s="13"/>
      <c r="ID690" s="13"/>
      <c r="IE690" s="13"/>
      <c r="IF690" s="13"/>
      <c r="IG690" s="13"/>
      <c r="IH690" s="13"/>
      <c r="II690" s="13"/>
      <c r="IJ690" s="13"/>
      <c r="IK690" s="13"/>
      <c r="IL690" s="13"/>
      <c r="IM690" s="13"/>
      <c r="IN690" s="13"/>
      <c r="IO690" s="13"/>
      <c r="IP690" s="13"/>
      <c r="IQ690" s="13"/>
      <c r="IR690" s="13"/>
      <c r="IS690" s="13"/>
      <c r="IT690" s="13"/>
      <c r="IU690" s="13"/>
      <c r="IV690" s="13"/>
      <c r="IW690" s="13"/>
      <c r="IX690" s="13"/>
      <c r="IY690" s="13"/>
      <c r="IZ690" s="13"/>
      <c r="JA690" s="13"/>
      <c r="JB690" s="13"/>
      <c r="JC690" s="13"/>
      <c r="JD690" s="13"/>
      <c r="JE690" s="13"/>
      <c r="JF690" s="13"/>
      <c r="JG690" s="13"/>
      <c r="JH690" s="13"/>
      <c r="JI690" s="13"/>
      <c r="JJ690" s="13"/>
      <c r="JK690" s="13"/>
      <c r="JL690" s="13"/>
      <c r="JM690" s="13"/>
      <c r="JN690" s="13"/>
      <c r="JO690" s="13"/>
      <c r="JP690" s="13"/>
      <c r="JQ690" s="13"/>
      <c r="JR690" s="13"/>
      <c r="JS690" s="13"/>
      <c r="JT690" s="13"/>
      <c r="JU690" s="13"/>
      <c r="JV690" s="13"/>
      <c r="JW690" s="13"/>
      <c r="JX690" s="13"/>
      <c r="JY690" s="13"/>
      <c r="JZ690" s="13"/>
      <c r="KA690" s="13"/>
      <c r="KB690" s="13"/>
      <c r="KC690" s="13"/>
      <c r="KD690" s="13"/>
      <c r="KE690" s="13"/>
      <c r="KF690" s="13"/>
      <c r="KG690" s="13"/>
      <c r="KH690" s="13"/>
      <c r="KI690" s="13"/>
      <c r="KJ690" s="13"/>
      <c r="KK690" s="13"/>
      <c r="KL690" s="13"/>
      <c r="KM690" s="13"/>
      <c r="KN690" s="13"/>
      <c r="KO690" s="13"/>
      <c r="KP690" s="13"/>
      <c r="KQ690" s="13"/>
      <c r="KR690" s="13"/>
      <c r="KS690" s="13"/>
      <c r="KT690" s="13"/>
      <c r="KU690" s="13"/>
      <c r="KV690" s="13"/>
      <c r="KW690" s="13"/>
      <c r="KX690" s="13"/>
      <c r="KY690" s="13"/>
      <c r="KZ690" s="13"/>
      <c r="LA690" s="13"/>
      <c r="LB690" s="13"/>
      <c r="LC690" s="13"/>
      <c r="LD690" s="13"/>
      <c r="LE690" s="13"/>
      <c r="LF690" s="13"/>
      <c r="LG690" s="13"/>
      <c r="LH690" s="13"/>
      <c r="LI690" s="13"/>
      <c r="LJ690" s="13"/>
      <c r="LK690" s="13"/>
      <c r="LL690" s="13"/>
      <c r="LM690" s="13"/>
      <c r="LN690" s="13"/>
      <c r="LO690" s="13"/>
      <c r="LP690" s="13"/>
      <c r="LQ690" s="13"/>
      <c r="LR690" s="13"/>
      <c r="LS690" s="13"/>
      <c r="LT690" s="13"/>
      <c r="LU690" s="13"/>
      <c r="LV690" s="13"/>
      <c r="LW690" s="13"/>
      <c r="LX690" s="13"/>
      <c r="LY690" s="13"/>
      <c r="LZ690" s="13"/>
      <c r="MA690" s="13"/>
      <c r="MB690" s="13"/>
      <c r="MC690" s="13"/>
      <c r="MD690" s="13"/>
      <c r="ME690" s="13"/>
      <c r="MF690" s="13"/>
      <c r="MG690" s="13"/>
      <c r="MH690" s="13"/>
      <c r="MI690" s="13"/>
      <c r="MJ690" s="13"/>
      <c r="MK690" s="13"/>
      <c r="ML690" s="13"/>
      <c r="MM690" s="13"/>
      <c r="MN690" s="13"/>
      <c r="MO690" s="13"/>
      <c r="MP690" s="13"/>
      <c r="MQ690" s="13"/>
      <c r="MR690" s="13"/>
      <c r="MS690" s="13"/>
      <c r="MT690" s="13"/>
      <c r="MU690" s="13"/>
      <c r="MV690" s="13"/>
      <c r="MW690" s="13"/>
      <c r="MX690" s="13"/>
      <c r="MY690" s="13"/>
      <c r="MZ690" s="13"/>
      <c r="NA690" s="13"/>
      <c r="NB690" s="13"/>
      <c r="NC690" s="13"/>
      <c r="ND690" s="13"/>
      <c r="NE690" s="13"/>
      <c r="NF690" s="13"/>
      <c r="NG690" s="13"/>
      <c r="NH690" s="13"/>
      <c r="NI690" s="13"/>
      <c r="NJ690" s="13"/>
      <c r="NK690" s="13"/>
      <c r="NL690" s="13"/>
      <c r="NM690" s="13"/>
      <c r="NN690" s="13"/>
      <c r="NO690" s="13"/>
      <c r="NP690" s="13"/>
      <c r="NQ690" s="13"/>
      <c r="NR690" s="13"/>
      <c r="NS690" s="13"/>
      <c r="NT690" s="13"/>
      <c r="NU690" s="13"/>
      <c r="NV690" s="13"/>
      <c r="NW690" s="13"/>
      <c r="NX690" s="13"/>
      <c r="NY690" s="13"/>
      <c r="NZ690" s="13"/>
      <c r="OA690" s="13"/>
      <c r="OB690" s="13"/>
      <c r="OC690" s="13"/>
      <c r="OD690" s="13"/>
      <c r="OE690" s="13"/>
      <c r="OF690" s="13"/>
      <c r="OG690" s="13"/>
      <c r="OH690" s="13"/>
      <c r="OI690" s="13"/>
      <c r="OJ690" s="13"/>
      <c r="OK690" s="13"/>
      <c r="OL690" s="13"/>
      <c r="OM690" s="13"/>
      <c r="ON690" s="13"/>
      <c r="OO690" s="13"/>
      <c r="OP690" s="13"/>
      <c r="OQ690" s="13"/>
      <c r="OR690" s="13"/>
      <c r="OS690" s="13"/>
      <c r="OT690" s="13"/>
      <c r="OU690" s="13"/>
      <c r="OV690" s="13"/>
      <c r="OW690" s="13"/>
      <c r="OX690" s="13"/>
      <c r="OY690" s="13"/>
      <c r="OZ690" s="13"/>
      <c r="PA690" s="13"/>
      <c r="PB690" s="13"/>
      <c r="PC690" s="13"/>
      <c r="PD690" s="13"/>
      <c r="PE690" s="13"/>
      <c r="PF690" s="13"/>
      <c r="PG690" s="13"/>
      <c r="PH690" s="13"/>
      <c r="PI690" s="13"/>
      <c r="PJ690" s="13"/>
      <c r="PK690" s="13"/>
      <c r="PL690" s="13"/>
      <c r="PM690" s="13"/>
      <c r="PN690" s="13"/>
      <c r="PO690" s="13"/>
      <c r="PP690" s="13"/>
      <c r="PQ690" s="13"/>
      <c r="PR690" s="13"/>
      <c r="PS690" s="13"/>
      <c r="PT690" s="13"/>
      <c r="PU690" s="13"/>
      <c r="PV690" s="13"/>
      <c r="PW690" s="13"/>
      <c r="PX690" s="13"/>
      <c r="PY690" s="13"/>
      <c r="PZ690" s="13"/>
      <c r="QA690" s="13"/>
      <c r="QB690" s="13"/>
      <c r="QC690" s="13"/>
      <c r="QD690" s="13"/>
      <c r="QE690" s="13"/>
      <c r="QF690" s="13"/>
      <c r="QG690" s="13"/>
      <c r="QH690" s="13"/>
      <c r="QI690" s="13"/>
      <c r="QJ690" s="13"/>
      <c r="QK690" s="13"/>
      <c r="QL690" s="13"/>
      <c r="QM690" s="13"/>
      <c r="QN690" s="13"/>
      <c r="QO690" s="13"/>
      <c r="QP690" s="13"/>
      <c r="QQ690" s="13"/>
      <c r="QR690" s="13"/>
      <c r="QS690" s="13"/>
      <c r="QT690" s="13"/>
      <c r="QU690" s="13"/>
      <c r="QV690" s="13"/>
      <c r="QW690" s="13"/>
      <c r="QX690" s="13"/>
      <c r="QY690" s="13"/>
      <c r="QZ690" s="13"/>
      <c r="RA690" s="13"/>
      <c r="RB690" s="13"/>
      <c r="RC690" s="13"/>
      <c r="RD690" s="13"/>
      <c r="RE690" s="13"/>
      <c r="RF690" s="13"/>
      <c r="RG690" s="13"/>
      <c r="RH690" s="13"/>
      <c r="RI690" s="13"/>
      <c r="RJ690" s="13"/>
      <c r="RK690" s="13"/>
    </row>
    <row r="691" s="4" customFormat="1" ht="13.75" spans="1:479">
      <c r="A691" s="88" t="s">
        <v>12528</v>
      </c>
      <c r="B691" s="88" t="s">
        <v>937</v>
      </c>
      <c r="C691" s="88" t="s">
        <v>6857</v>
      </c>
      <c r="D691" s="306" t="s">
        <v>494</v>
      </c>
      <c r="E691" s="135">
        <v>6</v>
      </c>
      <c r="F691" s="135">
        <v>123</v>
      </c>
      <c r="G691" s="90">
        <f t="shared" si="10"/>
        <v>738</v>
      </c>
      <c r="H691" s="126"/>
      <c r="I691" s="127"/>
      <c r="J691" s="126">
        <v>58</v>
      </c>
      <c r="K691" s="126">
        <v>44</v>
      </c>
      <c r="L691" s="126">
        <v>71</v>
      </c>
      <c r="M691" s="128"/>
      <c r="N691" s="94"/>
      <c r="O691" s="94"/>
      <c r="P691" s="94"/>
      <c r="Q691" s="94"/>
      <c r="R691" s="94"/>
      <c r="S691" s="94"/>
      <c r="T691" s="95"/>
      <c r="U691" s="96"/>
      <c r="V691" s="95"/>
      <c r="W691" s="95"/>
      <c r="X691" s="97"/>
      <c r="Y691" s="94"/>
      <c r="Z691" s="96"/>
      <c r="AA691" s="96"/>
      <c r="AB691" s="95"/>
      <c r="AC691" s="95"/>
      <c r="AD691" s="97"/>
      <c r="AE691" s="94"/>
      <c r="AF691" s="94"/>
      <c r="AG691" s="94"/>
      <c r="AH691" s="94"/>
      <c r="AI691" s="94"/>
      <c r="AJ691" s="94"/>
      <c r="AK691" s="94"/>
      <c r="AL691" s="94"/>
      <c r="AM691" s="96"/>
      <c r="AN691" s="96"/>
      <c r="AO691" s="95"/>
      <c r="AP691" s="95"/>
      <c r="AQ691" s="97"/>
      <c r="AR691" s="94"/>
      <c r="AS691" s="96"/>
      <c r="AT691" s="96"/>
      <c r="AU691" s="96"/>
      <c r="AV691" s="95"/>
      <c r="AW691" s="95"/>
      <c r="AX691" s="97"/>
      <c r="AY691" s="97"/>
      <c r="AZ691" s="97"/>
      <c r="BA691" s="97"/>
      <c r="BB691" s="97"/>
      <c r="BC691" s="99" t="s">
        <v>12362</v>
      </c>
      <c r="BD691" s="99"/>
      <c r="BE691" s="99"/>
      <c r="BF691" s="100"/>
      <c r="BG691" s="111" t="s">
        <v>12272</v>
      </c>
      <c r="BH691" s="111" t="s">
        <v>12272</v>
      </c>
      <c r="BI691" s="100"/>
      <c r="BJ691" s="99">
        <v>2</v>
      </c>
      <c r="BK691" s="112" t="s">
        <v>1511</v>
      </c>
      <c r="BL691" s="102"/>
      <c r="BM691" s="99"/>
      <c r="BN691" s="99"/>
      <c r="BO691" s="13"/>
      <c r="BP691" s="13"/>
      <c r="BQ691" s="13"/>
      <c r="BR691" s="13"/>
      <c r="BS691" s="13"/>
      <c r="BT691" s="99"/>
      <c r="BU691" s="99"/>
      <c r="BV691" s="99"/>
      <c r="BW691" s="99"/>
      <c r="BX691" s="99"/>
      <c r="BY691" s="13"/>
      <c r="BZ691" s="13"/>
      <c r="CA691" s="13"/>
      <c r="CB691" s="13" t="s">
        <v>1511</v>
      </c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3"/>
      <c r="FD691" s="13"/>
      <c r="FE691" s="13"/>
      <c r="FF691" s="13"/>
      <c r="FG691" s="13"/>
      <c r="FH691" s="13"/>
      <c r="FI691" s="13"/>
      <c r="FJ691" s="13"/>
      <c r="FK691" s="13"/>
      <c r="FL691" s="13"/>
      <c r="FM691" s="13"/>
      <c r="FN691" s="13"/>
      <c r="FO691" s="13"/>
      <c r="FP691" s="13"/>
      <c r="FQ691" s="13"/>
      <c r="FR691" s="13"/>
      <c r="FS691" s="13"/>
      <c r="FT691" s="13"/>
      <c r="FU691" s="13"/>
      <c r="FV691" s="13"/>
      <c r="FW691" s="13"/>
      <c r="FX691" s="13"/>
      <c r="FY691" s="13"/>
      <c r="FZ691" s="13"/>
      <c r="GA691" s="13"/>
      <c r="GB691" s="13"/>
      <c r="GC691" s="13"/>
      <c r="GD691" s="13"/>
      <c r="GE691" s="13"/>
      <c r="GF691" s="13"/>
      <c r="GG691" s="13"/>
      <c r="GH691" s="13"/>
      <c r="GI691" s="13"/>
      <c r="GJ691" s="13"/>
      <c r="GK691" s="13"/>
      <c r="GL691" s="13"/>
      <c r="GM691" s="13"/>
      <c r="GN691" s="13"/>
      <c r="GO691" s="13"/>
      <c r="GP691" s="13"/>
      <c r="GQ691" s="13"/>
      <c r="GR691" s="13"/>
      <c r="GS691" s="13"/>
      <c r="GT691" s="13"/>
      <c r="GU691" s="13"/>
      <c r="GV691" s="13"/>
      <c r="GW691" s="13"/>
      <c r="GX691" s="13"/>
      <c r="GY691" s="13"/>
      <c r="GZ691" s="13"/>
      <c r="HA691" s="13"/>
      <c r="HB691" s="13"/>
      <c r="HC691" s="13"/>
      <c r="HD691" s="13"/>
      <c r="HE691" s="13"/>
      <c r="HF691" s="13"/>
      <c r="HG691" s="13"/>
      <c r="HH691" s="13"/>
      <c r="HI691" s="13"/>
      <c r="HJ691" s="13"/>
      <c r="HK691" s="13"/>
      <c r="HL691" s="13"/>
      <c r="HM691" s="13"/>
      <c r="HN691" s="13"/>
      <c r="HO691" s="13"/>
      <c r="HP691" s="13"/>
      <c r="HQ691" s="13"/>
      <c r="HR691" s="13"/>
      <c r="HS691" s="13"/>
      <c r="HT691" s="13"/>
      <c r="HU691" s="13"/>
      <c r="HV691" s="13"/>
      <c r="HW691" s="13"/>
      <c r="HX691" s="13"/>
      <c r="HY691" s="13"/>
      <c r="HZ691" s="13"/>
      <c r="IA691" s="13"/>
      <c r="IB691" s="13"/>
      <c r="IC691" s="13"/>
      <c r="ID691" s="13"/>
      <c r="IE691" s="13"/>
      <c r="IF691" s="13"/>
      <c r="IG691" s="13"/>
      <c r="IH691" s="13"/>
      <c r="II691" s="13"/>
      <c r="IJ691" s="13"/>
      <c r="IK691" s="13"/>
      <c r="IL691" s="13"/>
      <c r="IM691" s="13"/>
      <c r="IN691" s="13"/>
      <c r="IO691" s="13"/>
      <c r="IP691" s="13"/>
      <c r="IQ691" s="13"/>
      <c r="IR691" s="13"/>
      <c r="IS691" s="13"/>
      <c r="IT691" s="13"/>
      <c r="IU691" s="13"/>
      <c r="IV691" s="13"/>
      <c r="IW691" s="13"/>
      <c r="IX691" s="13"/>
      <c r="IY691" s="13"/>
      <c r="IZ691" s="13"/>
      <c r="JA691" s="13"/>
      <c r="JB691" s="13"/>
      <c r="JC691" s="13"/>
      <c r="JD691" s="13"/>
      <c r="JE691" s="13"/>
      <c r="JF691" s="13"/>
      <c r="JG691" s="13"/>
      <c r="JH691" s="13"/>
      <c r="JI691" s="13"/>
      <c r="JJ691" s="13"/>
      <c r="JK691" s="13"/>
      <c r="JL691" s="13"/>
      <c r="JM691" s="13"/>
      <c r="JN691" s="13"/>
      <c r="JO691" s="13"/>
      <c r="JP691" s="13"/>
      <c r="JQ691" s="13"/>
      <c r="JR691" s="13"/>
      <c r="JS691" s="13"/>
      <c r="JT691" s="13"/>
      <c r="JU691" s="13"/>
      <c r="JV691" s="13"/>
      <c r="JW691" s="13"/>
      <c r="JX691" s="13"/>
      <c r="JY691" s="13"/>
      <c r="JZ691" s="13"/>
      <c r="KA691" s="13"/>
      <c r="KB691" s="13"/>
      <c r="KC691" s="13"/>
      <c r="KD691" s="13"/>
      <c r="KE691" s="13"/>
      <c r="KF691" s="13"/>
      <c r="KG691" s="13"/>
      <c r="KH691" s="13"/>
      <c r="KI691" s="13"/>
      <c r="KJ691" s="13"/>
      <c r="KK691" s="13"/>
      <c r="KL691" s="13"/>
      <c r="KM691" s="13"/>
      <c r="KN691" s="13"/>
      <c r="KO691" s="13"/>
      <c r="KP691" s="13"/>
      <c r="KQ691" s="13"/>
      <c r="KR691" s="13"/>
      <c r="KS691" s="13"/>
      <c r="KT691" s="13"/>
      <c r="KU691" s="13"/>
      <c r="KV691" s="13"/>
      <c r="KW691" s="13"/>
      <c r="KX691" s="13"/>
      <c r="KY691" s="13"/>
      <c r="KZ691" s="13"/>
      <c r="LA691" s="13"/>
      <c r="LB691" s="13"/>
      <c r="LC691" s="13"/>
      <c r="LD691" s="13"/>
      <c r="LE691" s="13"/>
      <c r="LF691" s="13"/>
      <c r="LG691" s="13"/>
      <c r="LH691" s="13"/>
      <c r="LI691" s="13"/>
      <c r="LJ691" s="13"/>
      <c r="LK691" s="13"/>
      <c r="LL691" s="13"/>
      <c r="LM691" s="13"/>
      <c r="LN691" s="13"/>
      <c r="LO691" s="13"/>
      <c r="LP691" s="13"/>
      <c r="LQ691" s="13"/>
      <c r="LR691" s="13"/>
      <c r="LS691" s="13"/>
      <c r="LT691" s="13"/>
      <c r="LU691" s="13"/>
      <c r="LV691" s="13"/>
      <c r="LW691" s="13"/>
      <c r="LX691" s="13"/>
      <c r="LY691" s="13"/>
      <c r="LZ691" s="13"/>
      <c r="MA691" s="13"/>
      <c r="MB691" s="13"/>
      <c r="MC691" s="13"/>
      <c r="MD691" s="13"/>
      <c r="ME691" s="13"/>
      <c r="MF691" s="13"/>
      <c r="MG691" s="13"/>
      <c r="MH691" s="13"/>
      <c r="MI691" s="13"/>
      <c r="MJ691" s="13"/>
      <c r="MK691" s="13"/>
      <c r="ML691" s="13"/>
      <c r="MM691" s="13"/>
      <c r="MN691" s="13"/>
      <c r="MO691" s="13"/>
      <c r="MP691" s="13"/>
      <c r="MQ691" s="13"/>
      <c r="MR691" s="13"/>
      <c r="MS691" s="13"/>
      <c r="MT691" s="13"/>
      <c r="MU691" s="13"/>
      <c r="MV691" s="13"/>
      <c r="MW691" s="13"/>
      <c r="MX691" s="13"/>
      <c r="MY691" s="13"/>
      <c r="MZ691" s="13"/>
      <c r="NA691" s="13"/>
      <c r="NB691" s="13"/>
      <c r="NC691" s="13"/>
      <c r="ND691" s="13"/>
      <c r="NE691" s="13"/>
      <c r="NF691" s="13"/>
      <c r="NG691" s="13"/>
      <c r="NH691" s="13"/>
      <c r="NI691" s="13"/>
      <c r="NJ691" s="13"/>
      <c r="NK691" s="13"/>
      <c r="NL691" s="13"/>
      <c r="NM691" s="13"/>
      <c r="NN691" s="13"/>
      <c r="NO691" s="13"/>
      <c r="NP691" s="13"/>
      <c r="NQ691" s="13"/>
      <c r="NR691" s="13"/>
      <c r="NS691" s="13"/>
      <c r="NT691" s="13"/>
      <c r="NU691" s="13"/>
      <c r="NV691" s="13"/>
      <c r="NW691" s="13"/>
      <c r="NX691" s="13"/>
      <c r="NY691" s="13"/>
      <c r="NZ691" s="13"/>
      <c r="OA691" s="13"/>
      <c r="OB691" s="13"/>
      <c r="OC691" s="13"/>
      <c r="OD691" s="13"/>
      <c r="OE691" s="13"/>
      <c r="OF691" s="13"/>
      <c r="OG691" s="13"/>
      <c r="OH691" s="13"/>
      <c r="OI691" s="13"/>
      <c r="OJ691" s="13"/>
      <c r="OK691" s="13"/>
      <c r="OL691" s="13"/>
      <c r="OM691" s="13"/>
      <c r="ON691" s="13"/>
      <c r="OO691" s="13"/>
      <c r="OP691" s="13"/>
      <c r="OQ691" s="13"/>
      <c r="OR691" s="13"/>
      <c r="OS691" s="13"/>
      <c r="OT691" s="13"/>
      <c r="OU691" s="13"/>
      <c r="OV691" s="13"/>
      <c r="OW691" s="13"/>
      <c r="OX691" s="13"/>
      <c r="OY691" s="13"/>
      <c r="OZ691" s="13"/>
      <c r="PA691" s="13"/>
      <c r="PB691" s="13"/>
      <c r="PC691" s="13"/>
      <c r="PD691" s="13"/>
      <c r="PE691" s="13"/>
      <c r="PF691" s="13"/>
      <c r="PG691" s="13"/>
      <c r="PH691" s="13"/>
      <c r="PI691" s="13"/>
      <c r="PJ691" s="13"/>
      <c r="PK691" s="13"/>
      <c r="PL691" s="13"/>
      <c r="PM691" s="13"/>
      <c r="PN691" s="13"/>
      <c r="PO691" s="13"/>
      <c r="PP691" s="13"/>
      <c r="PQ691" s="13"/>
      <c r="PR691" s="13"/>
      <c r="PS691" s="13"/>
      <c r="PT691" s="13"/>
      <c r="PU691" s="13"/>
      <c r="PV691" s="13"/>
      <c r="PW691" s="13"/>
      <c r="PX691" s="13"/>
      <c r="PY691" s="13"/>
      <c r="PZ691" s="13"/>
      <c r="QA691" s="13"/>
      <c r="QB691" s="13"/>
      <c r="QC691" s="13"/>
      <c r="QD691" s="13"/>
      <c r="QE691" s="13"/>
      <c r="QF691" s="13"/>
      <c r="QG691" s="13"/>
      <c r="QH691" s="13"/>
      <c r="QI691" s="13"/>
      <c r="QJ691" s="13"/>
      <c r="QK691" s="13"/>
      <c r="QL691" s="13"/>
      <c r="QM691" s="13"/>
      <c r="QN691" s="13"/>
      <c r="QO691" s="13"/>
      <c r="QP691" s="13"/>
      <c r="QQ691" s="13"/>
      <c r="QR691" s="13"/>
      <c r="QS691" s="13"/>
      <c r="QT691" s="13"/>
      <c r="QU691" s="13"/>
      <c r="QV691" s="13"/>
      <c r="QW691" s="13"/>
      <c r="QX691" s="13"/>
      <c r="QY691" s="13"/>
      <c r="QZ691" s="13"/>
      <c r="RA691" s="13"/>
      <c r="RB691" s="13"/>
      <c r="RC691" s="13"/>
      <c r="RD691" s="13"/>
      <c r="RE691" s="13"/>
      <c r="RF691" s="13"/>
      <c r="RG691" s="13"/>
      <c r="RH691" s="13"/>
      <c r="RI691" s="13"/>
      <c r="RJ691" s="13"/>
      <c r="RK691" s="13"/>
    </row>
    <row r="692" s="4" customFormat="1" ht="13.75" spans="1:479">
      <c r="A692" s="88" t="s">
        <v>12529</v>
      </c>
      <c r="B692" s="88" t="s">
        <v>937</v>
      </c>
      <c r="C692" s="88" t="s">
        <v>975</v>
      </c>
      <c r="D692" s="89" t="s">
        <v>12266</v>
      </c>
      <c r="E692" s="135">
        <v>6</v>
      </c>
      <c r="F692" s="135">
        <v>256</v>
      </c>
      <c r="G692" s="90">
        <f t="shared" si="10"/>
        <v>1536</v>
      </c>
      <c r="H692" s="91"/>
      <c r="I692" s="92"/>
      <c r="J692" s="91">
        <v>106</v>
      </c>
      <c r="K692" s="91">
        <v>99</v>
      </c>
      <c r="L692" s="91">
        <v>77</v>
      </c>
      <c r="M692" s="93"/>
      <c r="N692" s="94"/>
      <c r="O692" s="94">
        <v>101</v>
      </c>
      <c r="P692" s="94">
        <v>125</v>
      </c>
      <c r="Q692" s="94">
        <v>102</v>
      </c>
      <c r="R692" s="94"/>
      <c r="S692" s="126"/>
      <c r="T692" s="127"/>
      <c r="U692" s="129">
        <v>118</v>
      </c>
      <c r="V692" s="127">
        <v>115</v>
      </c>
      <c r="W692" s="127">
        <v>61</v>
      </c>
      <c r="X692" s="128"/>
      <c r="Y692" s="107"/>
      <c r="Z692" s="108"/>
      <c r="AA692" s="108">
        <v>95</v>
      </c>
      <c r="AB692" s="109">
        <v>85</v>
      </c>
      <c r="AC692" s="109">
        <v>68</v>
      </c>
      <c r="AD692" s="110"/>
      <c r="AE692" s="91"/>
      <c r="AF692" s="91"/>
      <c r="AG692" s="167">
        <v>111</v>
      </c>
      <c r="AH692" s="167">
        <v>56</v>
      </c>
      <c r="AI692" s="167">
        <v>100</v>
      </c>
      <c r="AJ692" s="91"/>
      <c r="AK692" s="91"/>
      <c r="AL692" s="91"/>
      <c r="AM692" s="113"/>
      <c r="AN692" s="113">
        <v>100</v>
      </c>
      <c r="AO692" s="92">
        <v>80</v>
      </c>
      <c r="AP692" s="92">
        <v>121</v>
      </c>
      <c r="AQ692" s="93"/>
      <c r="AR692" s="91"/>
      <c r="AS692" s="113"/>
      <c r="AT692" s="113"/>
      <c r="AU692" s="113"/>
      <c r="AV692" s="92"/>
      <c r="AW692" s="92"/>
      <c r="AX692" s="93"/>
      <c r="AY692" s="97"/>
      <c r="AZ692" s="97"/>
      <c r="BA692" s="97"/>
      <c r="BB692" s="97"/>
      <c r="BC692" s="304" t="s">
        <v>12349</v>
      </c>
      <c r="BD692" s="304" t="s">
        <v>12297</v>
      </c>
      <c r="BE692" s="304" t="s">
        <v>12298</v>
      </c>
      <c r="BF692" s="100"/>
      <c r="BG692" s="111" t="s">
        <v>12272</v>
      </c>
      <c r="BH692" s="100"/>
      <c r="BI692" s="100"/>
      <c r="BJ692" s="99"/>
      <c r="BK692" s="112" t="s">
        <v>1511</v>
      </c>
      <c r="BL692" s="102"/>
      <c r="BM692" s="99"/>
      <c r="BN692" s="99"/>
      <c r="BO692" s="13"/>
      <c r="BP692" s="13"/>
      <c r="BQ692" s="13"/>
      <c r="BR692" s="13"/>
      <c r="BS692" s="13"/>
      <c r="BT692" s="99"/>
      <c r="BU692" s="99"/>
      <c r="BV692" s="99"/>
      <c r="BW692" s="99"/>
      <c r="BX692" s="99"/>
      <c r="BY692" s="13"/>
      <c r="BZ692" s="13"/>
      <c r="CA692" s="13"/>
      <c r="CB692" s="13" t="s">
        <v>1511</v>
      </c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3"/>
      <c r="FD692" s="13"/>
      <c r="FE692" s="13"/>
      <c r="FF692" s="13"/>
      <c r="FG692" s="13"/>
      <c r="FH692" s="13"/>
      <c r="FI692" s="13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  <c r="FT692" s="13"/>
      <c r="FU692" s="13"/>
      <c r="FV692" s="13"/>
      <c r="FW692" s="13"/>
      <c r="FX692" s="13"/>
      <c r="FY692" s="13"/>
      <c r="FZ692" s="13"/>
      <c r="GA692" s="13"/>
      <c r="GB692" s="13"/>
      <c r="GC692" s="13"/>
      <c r="GD692" s="13"/>
      <c r="GE692" s="13"/>
      <c r="GF692" s="13"/>
      <c r="GG692" s="13"/>
      <c r="GH692" s="13"/>
      <c r="GI692" s="13"/>
      <c r="GJ692" s="13"/>
      <c r="GK692" s="13"/>
      <c r="GL692" s="13"/>
      <c r="GM692" s="13"/>
      <c r="GN692" s="13"/>
      <c r="GO692" s="13"/>
      <c r="GP692" s="13"/>
      <c r="GQ692" s="13"/>
      <c r="GR692" s="13"/>
      <c r="GS692" s="13"/>
      <c r="GT692" s="13"/>
      <c r="GU692" s="13"/>
      <c r="GV692" s="13"/>
      <c r="GW692" s="13"/>
      <c r="GX692" s="13"/>
      <c r="GY692" s="13"/>
      <c r="GZ692" s="13"/>
      <c r="HA692" s="13"/>
      <c r="HB692" s="13"/>
      <c r="HC692" s="13"/>
      <c r="HD692" s="13"/>
      <c r="HE692" s="13"/>
      <c r="HF692" s="13"/>
      <c r="HG692" s="13"/>
      <c r="HH692" s="13"/>
      <c r="HI692" s="13"/>
      <c r="HJ692" s="13"/>
      <c r="HK692" s="13"/>
      <c r="HL692" s="13"/>
      <c r="HM692" s="13"/>
      <c r="HN692" s="13"/>
      <c r="HO692" s="13"/>
      <c r="HP692" s="13"/>
      <c r="HQ692" s="13"/>
      <c r="HR692" s="13"/>
      <c r="HS692" s="13"/>
      <c r="HT692" s="13"/>
      <c r="HU692" s="13"/>
      <c r="HV692" s="13"/>
      <c r="HW692" s="13"/>
      <c r="HX692" s="13"/>
      <c r="HY692" s="13"/>
      <c r="HZ692" s="13"/>
      <c r="IA692" s="13"/>
      <c r="IB692" s="13"/>
      <c r="IC692" s="13"/>
      <c r="ID692" s="13"/>
      <c r="IE692" s="13"/>
      <c r="IF692" s="13"/>
      <c r="IG692" s="13"/>
      <c r="IH692" s="13"/>
      <c r="II692" s="13"/>
      <c r="IJ692" s="13"/>
      <c r="IK692" s="13"/>
      <c r="IL692" s="13"/>
      <c r="IM692" s="13"/>
      <c r="IN692" s="13"/>
      <c r="IO692" s="13"/>
      <c r="IP692" s="13"/>
      <c r="IQ692" s="13"/>
      <c r="IR692" s="13"/>
      <c r="IS692" s="13"/>
      <c r="IT692" s="13"/>
      <c r="IU692" s="13"/>
      <c r="IV692" s="13"/>
      <c r="IW692" s="13"/>
      <c r="IX692" s="13"/>
      <c r="IY692" s="13"/>
      <c r="IZ692" s="13"/>
      <c r="JA692" s="13"/>
      <c r="JB692" s="13"/>
      <c r="JC692" s="13"/>
      <c r="JD692" s="13"/>
      <c r="JE692" s="13"/>
      <c r="JF692" s="13"/>
      <c r="JG692" s="13"/>
      <c r="JH692" s="13"/>
      <c r="JI692" s="13"/>
      <c r="JJ692" s="13"/>
      <c r="JK692" s="13"/>
      <c r="JL692" s="13"/>
      <c r="JM692" s="13"/>
      <c r="JN692" s="13"/>
      <c r="JO692" s="13"/>
      <c r="JP692" s="13"/>
      <c r="JQ692" s="13"/>
      <c r="JR692" s="13"/>
      <c r="JS692" s="13"/>
      <c r="JT692" s="13"/>
      <c r="JU692" s="13"/>
      <c r="JV692" s="13"/>
      <c r="JW692" s="13"/>
      <c r="JX692" s="13"/>
      <c r="JY692" s="13"/>
      <c r="JZ692" s="13"/>
      <c r="KA692" s="13"/>
      <c r="KB692" s="13"/>
      <c r="KC692" s="13"/>
      <c r="KD692" s="13"/>
      <c r="KE692" s="13"/>
      <c r="KF692" s="13"/>
      <c r="KG692" s="13"/>
      <c r="KH692" s="13"/>
      <c r="KI692" s="13"/>
      <c r="KJ692" s="13"/>
      <c r="KK692" s="13"/>
      <c r="KL692" s="13"/>
      <c r="KM692" s="13"/>
      <c r="KN692" s="13"/>
      <c r="KO692" s="13"/>
      <c r="KP692" s="13"/>
      <c r="KQ692" s="13"/>
      <c r="KR692" s="13"/>
      <c r="KS692" s="13"/>
      <c r="KT692" s="13"/>
      <c r="KU692" s="13"/>
      <c r="KV692" s="13"/>
      <c r="KW692" s="13"/>
      <c r="KX692" s="13"/>
      <c r="KY692" s="13"/>
      <c r="KZ692" s="13"/>
      <c r="LA692" s="13"/>
      <c r="LB692" s="13"/>
      <c r="LC692" s="13"/>
      <c r="LD692" s="13"/>
      <c r="LE692" s="13"/>
      <c r="LF692" s="13"/>
      <c r="LG692" s="13"/>
      <c r="LH692" s="13"/>
      <c r="LI692" s="13"/>
      <c r="LJ692" s="13"/>
      <c r="LK692" s="13"/>
      <c r="LL692" s="13"/>
      <c r="LM692" s="13"/>
      <c r="LN692" s="13"/>
      <c r="LO692" s="13"/>
      <c r="LP692" s="13"/>
      <c r="LQ692" s="13"/>
      <c r="LR692" s="13"/>
      <c r="LS692" s="13"/>
      <c r="LT692" s="13"/>
      <c r="LU692" s="13"/>
      <c r="LV692" s="13"/>
      <c r="LW692" s="13"/>
      <c r="LX692" s="13"/>
      <c r="LY692" s="13"/>
      <c r="LZ692" s="13"/>
      <c r="MA692" s="13"/>
      <c r="MB692" s="13"/>
      <c r="MC692" s="13"/>
      <c r="MD692" s="13"/>
      <c r="ME692" s="13"/>
      <c r="MF692" s="13"/>
      <c r="MG692" s="13"/>
      <c r="MH692" s="13"/>
      <c r="MI692" s="13"/>
      <c r="MJ692" s="13"/>
      <c r="MK692" s="13"/>
      <c r="ML692" s="13"/>
      <c r="MM692" s="13"/>
      <c r="MN692" s="13"/>
      <c r="MO692" s="13"/>
      <c r="MP692" s="13"/>
      <c r="MQ692" s="13"/>
      <c r="MR692" s="13"/>
      <c r="MS692" s="13"/>
      <c r="MT692" s="13"/>
      <c r="MU692" s="13"/>
      <c r="MV692" s="13"/>
      <c r="MW692" s="13"/>
      <c r="MX692" s="13"/>
      <c r="MY692" s="13"/>
      <c r="MZ692" s="13"/>
      <c r="NA692" s="13"/>
      <c r="NB692" s="13"/>
      <c r="NC692" s="13"/>
      <c r="ND692" s="13"/>
      <c r="NE692" s="13"/>
      <c r="NF692" s="13"/>
      <c r="NG692" s="13"/>
      <c r="NH692" s="13"/>
      <c r="NI692" s="13"/>
      <c r="NJ692" s="13"/>
      <c r="NK692" s="13"/>
      <c r="NL692" s="13"/>
      <c r="NM692" s="13"/>
      <c r="NN692" s="13"/>
      <c r="NO692" s="13"/>
      <c r="NP692" s="13"/>
      <c r="NQ692" s="13"/>
      <c r="NR692" s="13"/>
      <c r="NS692" s="13"/>
      <c r="NT692" s="13"/>
      <c r="NU692" s="13"/>
      <c r="NV692" s="13"/>
      <c r="NW692" s="13"/>
      <c r="NX692" s="13"/>
      <c r="NY692" s="13"/>
      <c r="NZ692" s="13"/>
      <c r="OA692" s="13"/>
      <c r="OB692" s="13"/>
      <c r="OC692" s="13"/>
      <c r="OD692" s="13"/>
      <c r="OE692" s="13"/>
      <c r="OF692" s="13"/>
      <c r="OG692" s="13"/>
      <c r="OH692" s="13"/>
      <c r="OI692" s="13"/>
      <c r="OJ692" s="13"/>
      <c r="OK692" s="13"/>
      <c r="OL692" s="13"/>
      <c r="OM692" s="13"/>
      <c r="ON692" s="13"/>
      <c r="OO692" s="13"/>
      <c r="OP692" s="13"/>
      <c r="OQ692" s="13"/>
      <c r="OR692" s="13"/>
      <c r="OS692" s="13"/>
      <c r="OT692" s="13"/>
      <c r="OU692" s="13"/>
      <c r="OV692" s="13"/>
      <c r="OW692" s="13"/>
      <c r="OX692" s="13"/>
      <c r="OY692" s="13"/>
      <c r="OZ692" s="13"/>
      <c r="PA692" s="13"/>
      <c r="PB692" s="13"/>
      <c r="PC692" s="13"/>
      <c r="PD692" s="13"/>
      <c r="PE692" s="13"/>
      <c r="PF692" s="13"/>
      <c r="PG692" s="13"/>
      <c r="PH692" s="13"/>
      <c r="PI692" s="13"/>
      <c r="PJ692" s="13"/>
      <c r="PK692" s="13"/>
      <c r="PL692" s="13"/>
      <c r="PM692" s="13"/>
      <c r="PN692" s="13"/>
      <c r="PO692" s="13"/>
      <c r="PP692" s="13"/>
      <c r="PQ692" s="13"/>
      <c r="PR692" s="13"/>
      <c r="PS692" s="13"/>
      <c r="PT692" s="13"/>
      <c r="PU692" s="13"/>
      <c r="PV692" s="13"/>
      <c r="PW692" s="13"/>
      <c r="PX692" s="13"/>
      <c r="PY692" s="13"/>
      <c r="PZ692" s="13"/>
      <c r="QA692" s="13"/>
      <c r="QB692" s="13"/>
      <c r="QC692" s="13"/>
      <c r="QD692" s="13"/>
      <c r="QE692" s="13"/>
      <c r="QF692" s="13"/>
      <c r="QG692" s="13"/>
      <c r="QH692" s="13"/>
      <c r="QI692" s="13"/>
      <c r="QJ692" s="13"/>
      <c r="QK692" s="13"/>
      <c r="QL692" s="13"/>
      <c r="QM692" s="13"/>
      <c r="QN692" s="13"/>
      <c r="QO692" s="13"/>
      <c r="QP692" s="13"/>
      <c r="QQ692" s="13"/>
      <c r="QR692" s="13"/>
      <c r="QS692" s="13"/>
      <c r="QT692" s="13"/>
      <c r="QU692" s="13"/>
      <c r="QV692" s="13"/>
      <c r="QW692" s="13"/>
      <c r="QX692" s="13"/>
      <c r="QY692" s="13"/>
      <c r="QZ692" s="13"/>
      <c r="RA692" s="13"/>
      <c r="RB692" s="13"/>
      <c r="RC692" s="13"/>
      <c r="RD692" s="13"/>
      <c r="RE692" s="13"/>
      <c r="RF692" s="13"/>
      <c r="RG692" s="13"/>
      <c r="RH692" s="13"/>
      <c r="RI692" s="13"/>
      <c r="RJ692" s="13"/>
      <c r="RK692" s="13"/>
    </row>
    <row r="693" s="4" customFormat="1" ht="13.75" spans="1:479">
      <c r="A693" s="88" t="s">
        <v>12529</v>
      </c>
      <c r="B693" s="88" t="s">
        <v>937</v>
      </c>
      <c r="C693" s="88" t="s">
        <v>975</v>
      </c>
      <c r="D693" s="306" t="s">
        <v>494</v>
      </c>
      <c r="E693" s="135">
        <v>6</v>
      </c>
      <c r="F693" s="135">
        <v>123</v>
      </c>
      <c r="G693" s="90">
        <f t="shared" si="10"/>
        <v>738</v>
      </c>
      <c r="H693" s="91"/>
      <c r="I693" s="92"/>
      <c r="J693" s="91">
        <v>44</v>
      </c>
      <c r="K693" s="91">
        <v>65</v>
      </c>
      <c r="L693" s="91">
        <v>82</v>
      </c>
      <c r="M693" s="93"/>
      <c r="N693" s="94"/>
      <c r="O693" s="94">
        <v>47</v>
      </c>
      <c r="P693" s="94">
        <v>75</v>
      </c>
      <c r="Q693" s="94">
        <v>95</v>
      </c>
      <c r="R693" s="94"/>
      <c r="S693" s="126"/>
      <c r="T693" s="127"/>
      <c r="U693" s="129">
        <v>38</v>
      </c>
      <c r="V693" s="127">
        <v>61</v>
      </c>
      <c r="W693" s="127">
        <v>54</v>
      </c>
      <c r="X693" s="128"/>
      <c r="Y693" s="107"/>
      <c r="Z693" s="108"/>
      <c r="AA693" s="108">
        <v>52</v>
      </c>
      <c r="AB693" s="109">
        <v>52</v>
      </c>
      <c r="AC693" s="109">
        <v>80</v>
      </c>
      <c r="AD693" s="110"/>
      <c r="AE693" s="91"/>
      <c r="AF693" s="91"/>
      <c r="AG693" s="167">
        <v>55</v>
      </c>
      <c r="AH693" s="91">
        <v>28</v>
      </c>
      <c r="AI693" s="91">
        <v>51</v>
      </c>
      <c r="AJ693" s="167">
        <v>68</v>
      </c>
      <c r="AK693" s="91"/>
      <c r="AL693" s="91"/>
      <c r="AM693" s="113"/>
      <c r="AN693" s="113"/>
      <c r="AO693" s="92"/>
      <c r="AP693" s="92"/>
      <c r="AQ693" s="93"/>
      <c r="AR693" s="91"/>
      <c r="AS693" s="113"/>
      <c r="AT693" s="113"/>
      <c r="AU693" s="113"/>
      <c r="AV693" s="92"/>
      <c r="AW693" s="92"/>
      <c r="AX693" s="93"/>
      <c r="AY693" s="97"/>
      <c r="AZ693" s="97"/>
      <c r="BA693" s="97"/>
      <c r="BB693" s="97"/>
      <c r="BC693" s="304" t="s">
        <v>12350</v>
      </c>
      <c r="BD693" s="304" t="s">
        <v>12300</v>
      </c>
      <c r="BE693" s="304" t="s">
        <v>12337</v>
      </c>
      <c r="BF693" s="100"/>
      <c r="BG693" s="111" t="s">
        <v>12272</v>
      </c>
      <c r="BH693" s="111" t="s">
        <v>12272</v>
      </c>
      <c r="BI693" s="100"/>
      <c r="BJ693" s="99">
        <v>2</v>
      </c>
      <c r="BK693" s="112" t="s">
        <v>1511</v>
      </c>
      <c r="BL693" s="102"/>
      <c r="BM693" s="99"/>
      <c r="BN693" s="99"/>
      <c r="BO693" s="13"/>
      <c r="BP693" s="13"/>
      <c r="BQ693" s="13"/>
      <c r="BR693" s="13"/>
      <c r="BS693" s="13"/>
      <c r="BT693" s="99"/>
      <c r="BU693" s="99"/>
      <c r="BV693" s="99"/>
      <c r="BW693" s="99"/>
      <c r="BX693" s="99"/>
      <c r="BY693" s="13"/>
      <c r="BZ693" s="13"/>
      <c r="CA693" s="13"/>
      <c r="CB693" s="13" t="s">
        <v>1511</v>
      </c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  <c r="EJ693" s="13"/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3"/>
      <c r="FD693" s="13"/>
      <c r="FE693" s="13"/>
      <c r="FF693" s="13"/>
      <c r="FG693" s="13"/>
      <c r="FH693" s="13"/>
      <c r="FI693" s="13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  <c r="FT693" s="13"/>
      <c r="FU693" s="13"/>
      <c r="FV693" s="13"/>
      <c r="FW693" s="13"/>
      <c r="FX693" s="13"/>
      <c r="FY693" s="13"/>
      <c r="FZ693" s="13"/>
      <c r="GA693" s="13"/>
      <c r="GB693" s="13"/>
      <c r="GC693" s="13"/>
      <c r="GD693" s="13"/>
      <c r="GE693" s="13"/>
      <c r="GF693" s="13"/>
      <c r="GG693" s="13"/>
      <c r="GH693" s="13"/>
      <c r="GI693" s="13"/>
      <c r="GJ693" s="13"/>
      <c r="GK693" s="13"/>
      <c r="GL693" s="13"/>
      <c r="GM693" s="13"/>
      <c r="GN693" s="13"/>
      <c r="GO693" s="13"/>
      <c r="GP693" s="13"/>
      <c r="GQ693" s="13"/>
      <c r="GR693" s="13"/>
      <c r="GS693" s="13"/>
      <c r="GT693" s="13"/>
      <c r="GU693" s="13"/>
      <c r="GV693" s="13"/>
      <c r="GW693" s="13"/>
      <c r="GX693" s="13"/>
      <c r="GY693" s="13"/>
      <c r="GZ693" s="13"/>
      <c r="HA693" s="13"/>
      <c r="HB693" s="13"/>
      <c r="HC693" s="13"/>
      <c r="HD693" s="13"/>
      <c r="HE693" s="13"/>
      <c r="HF693" s="13"/>
      <c r="HG693" s="13"/>
      <c r="HH693" s="13"/>
      <c r="HI693" s="13"/>
      <c r="HJ693" s="13"/>
      <c r="HK693" s="13"/>
      <c r="HL693" s="13"/>
      <c r="HM693" s="13"/>
      <c r="HN693" s="13"/>
      <c r="HO693" s="13"/>
      <c r="HP693" s="13"/>
      <c r="HQ693" s="13"/>
      <c r="HR693" s="13"/>
      <c r="HS693" s="13"/>
      <c r="HT693" s="13"/>
      <c r="HU693" s="13"/>
      <c r="HV693" s="13"/>
      <c r="HW693" s="13"/>
      <c r="HX693" s="13"/>
      <c r="HY693" s="13"/>
      <c r="HZ693" s="13"/>
      <c r="IA693" s="13"/>
      <c r="IB693" s="13"/>
      <c r="IC693" s="13"/>
      <c r="ID693" s="13"/>
      <c r="IE693" s="13"/>
      <c r="IF693" s="13"/>
      <c r="IG693" s="13"/>
      <c r="IH693" s="13"/>
      <c r="II693" s="13"/>
      <c r="IJ693" s="13"/>
      <c r="IK693" s="13"/>
      <c r="IL693" s="13"/>
      <c r="IM693" s="13"/>
      <c r="IN693" s="13"/>
      <c r="IO693" s="13"/>
      <c r="IP693" s="13"/>
      <c r="IQ693" s="13"/>
      <c r="IR693" s="13"/>
      <c r="IS693" s="13"/>
      <c r="IT693" s="13"/>
      <c r="IU693" s="13"/>
      <c r="IV693" s="13"/>
      <c r="IW693" s="13"/>
      <c r="IX693" s="13"/>
      <c r="IY693" s="13"/>
      <c r="IZ693" s="13"/>
      <c r="JA693" s="13"/>
      <c r="JB693" s="13"/>
      <c r="JC693" s="13"/>
      <c r="JD693" s="13"/>
      <c r="JE693" s="13"/>
      <c r="JF693" s="13"/>
      <c r="JG693" s="13"/>
      <c r="JH693" s="13"/>
      <c r="JI693" s="13"/>
      <c r="JJ693" s="13"/>
      <c r="JK693" s="13"/>
      <c r="JL693" s="13"/>
      <c r="JM693" s="13"/>
      <c r="JN693" s="13"/>
      <c r="JO693" s="13"/>
      <c r="JP693" s="13"/>
      <c r="JQ693" s="13"/>
      <c r="JR693" s="13"/>
      <c r="JS693" s="13"/>
      <c r="JT693" s="13"/>
      <c r="JU693" s="13"/>
      <c r="JV693" s="13"/>
      <c r="JW693" s="13"/>
      <c r="JX693" s="13"/>
      <c r="JY693" s="13"/>
      <c r="JZ693" s="13"/>
      <c r="KA693" s="13"/>
      <c r="KB693" s="13"/>
      <c r="KC693" s="13"/>
      <c r="KD693" s="13"/>
      <c r="KE693" s="13"/>
      <c r="KF693" s="13"/>
      <c r="KG693" s="13"/>
      <c r="KH693" s="13"/>
      <c r="KI693" s="13"/>
      <c r="KJ693" s="13"/>
      <c r="KK693" s="13"/>
      <c r="KL693" s="13"/>
      <c r="KM693" s="13"/>
      <c r="KN693" s="13"/>
      <c r="KO693" s="13"/>
      <c r="KP693" s="13"/>
      <c r="KQ693" s="13"/>
      <c r="KR693" s="13"/>
      <c r="KS693" s="13"/>
      <c r="KT693" s="13"/>
      <c r="KU693" s="13"/>
      <c r="KV693" s="13"/>
      <c r="KW693" s="13"/>
      <c r="KX693" s="13"/>
      <c r="KY693" s="13"/>
      <c r="KZ693" s="13"/>
      <c r="LA693" s="13"/>
      <c r="LB693" s="13"/>
      <c r="LC693" s="13"/>
      <c r="LD693" s="13"/>
      <c r="LE693" s="13"/>
      <c r="LF693" s="13"/>
      <c r="LG693" s="13"/>
      <c r="LH693" s="13"/>
      <c r="LI693" s="13"/>
      <c r="LJ693" s="13"/>
      <c r="LK693" s="13"/>
      <c r="LL693" s="13"/>
      <c r="LM693" s="13"/>
      <c r="LN693" s="13"/>
      <c r="LO693" s="13"/>
      <c r="LP693" s="13"/>
      <c r="LQ693" s="13"/>
      <c r="LR693" s="13"/>
      <c r="LS693" s="13"/>
      <c r="LT693" s="13"/>
      <c r="LU693" s="13"/>
      <c r="LV693" s="13"/>
      <c r="LW693" s="13"/>
      <c r="LX693" s="13"/>
      <c r="LY693" s="13"/>
      <c r="LZ693" s="13"/>
      <c r="MA693" s="13"/>
      <c r="MB693" s="13"/>
      <c r="MC693" s="13"/>
      <c r="MD693" s="13"/>
      <c r="ME693" s="13"/>
      <c r="MF693" s="13"/>
      <c r="MG693" s="13"/>
      <c r="MH693" s="13"/>
      <c r="MI693" s="13"/>
      <c r="MJ693" s="13"/>
      <c r="MK693" s="13"/>
      <c r="ML693" s="13"/>
      <c r="MM693" s="13"/>
      <c r="MN693" s="13"/>
      <c r="MO693" s="13"/>
      <c r="MP693" s="13"/>
      <c r="MQ693" s="13"/>
      <c r="MR693" s="13"/>
      <c r="MS693" s="13"/>
      <c r="MT693" s="13"/>
      <c r="MU693" s="13"/>
      <c r="MV693" s="13"/>
      <c r="MW693" s="13"/>
      <c r="MX693" s="13"/>
      <c r="MY693" s="13"/>
      <c r="MZ693" s="13"/>
      <c r="NA693" s="13"/>
      <c r="NB693" s="13"/>
      <c r="NC693" s="13"/>
      <c r="ND693" s="13"/>
      <c r="NE693" s="13"/>
      <c r="NF693" s="13"/>
      <c r="NG693" s="13"/>
      <c r="NH693" s="13"/>
      <c r="NI693" s="13"/>
      <c r="NJ693" s="13"/>
      <c r="NK693" s="13"/>
      <c r="NL693" s="13"/>
      <c r="NM693" s="13"/>
      <c r="NN693" s="13"/>
      <c r="NO693" s="13"/>
      <c r="NP693" s="13"/>
      <c r="NQ693" s="13"/>
      <c r="NR693" s="13"/>
      <c r="NS693" s="13"/>
      <c r="NT693" s="13"/>
      <c r="NU693" s="13"/>
      <c r="NV693" s="13"/>
      <c r="NW693" s="13"/>
      <c r="NX693" s="13"/>
      <c r="NY693" s="13"/>
      <c r="NZ693" s="13"/>
      <c r="OA693" s="13"/>
      <c r="OB693" s="13"/>
      <c r="OC693" s="13"/>
      <c r="OD693" s="13"/>
      <c r="OE693" s="13"/>
      <c r="OF693" s="13"/>
      <c r="OG693" s="13"/>
      <c r="OH693" s="13"/>
      <c r="OI693" s="13"/>
      <c r="OJ693" s="13"/>
      <c r="OK693" s="13"/>
      <c r="OL693" s="13"/>
      <c r="OM693" s="13"/>
      <c r="ON693" s="13"/>
      <c r="OO693" s="13"/>
      <c r="OP693" s="13"/>
      <c r="OQ693" s="13"/>
      <c r="OR693" s="13"/>
      <c r="OS693" s="13"/>
      <c r="OT693" s="13"/>
      <c r="OU693" s="13"/>
      <c r="OV693" s="13"/>
      <c r="OW693" s="13"/>
      <c r="OX693" s="13"/>
      <c r="OY693" s="13"/>
      <c r="OZ693" s="13"/>
      <c r="PA693" s="13"/>
      <c r="PB693" s="13"/>
      <c r="PC693" s="13"/>
      <c r="PD693" s="13"/>
      <c r="PE693" s="13"/>
      <c r="PF693" s="13"/>
      <c r="PG693" s="13"/>
      <c r="PH693" s="13"/>
      <c r="PI693" s="13"/>
      <c r="PJ693" s="13"/>
      <c r="PK693" s="13"/>
      <c r="PL693" s="13"/>
      <c r="PM693" s="13"/>
      <c r="PN693" s="13"/>
      <c r="PO693" s="13"/>
      <c r="PP693" s="13"/>
      <c r="PQ693" s="13"/>
      <c r="PR693" s="13"/>
      <c r="PS693" s="13"/>
      <c r="PT693" s="13"/>
      <c r="PU693" s="13"/>
      <c r="PV693" s="13"/>
      <c r="PW693" s="13"/>
      <c r="PX693" s="13"/>
      <c r="PY693" s="13"/>
      <c r="PZ693" s="13"/>
      <c r="QA693" s="13"/>
      <c r="QB693" s="13"/>
      <c r="QC693" s="13"/>
      <c r="QD693" s="13"/>
      <c r="QE693" s="13"/>
      <c r="QF693" s="13"/>
      <c r="QG693" s="13"/>
      <c r="QH693" s="13"/>
      <c r="QI693" s="13"/>
      <c r="QJ693" s="13"/>
      <c r="QK693" s="13"/>
      <c r="QL693" s="13"/>
      <c r="QM693" s="13"/>
      <c r="QN693" s="13"/>
      <c r="QO693" s="13"/>
      <c r="QP693" s="13"/>
      <c r="QQ693" s="13"/>
      <c r="QR693" s="13"/>
      <c r="QS693" s="13"/>
      <c r="QT693" s="13"/>
      <c r="QU693" s="13"/>
      <c r="QV693" s="13"/>
      <c r="QW693" s="13"/>
      <c r="QX693" s="13"/>
      <c r="QY693" s="13"/>
      <c r="QZ693" s="13"/>
      <c r="RA693" s="13"/>
      <c r="RB693" s="13"/>
      <c r="RC693" s="13"/>
      <c r="RD693" s="13"/>
      <c r="RE693" s="13"/>
      <c r="RF693" s="13"/>
      <c r="RG693" s="13"/>
      <c r="RH693" s="13"/>
      <c r="RI693" s="13"/>
      <c r="RJ693" s="13"/>
      <c r="RK693" s="13"/>
    </row>
    <row r="694" s="4" customFormat="1" ht="13.75" spans="1:479">
      <c r="A694" s="88" t="s">
        <v>12530</v>
      </c>
      <c r="B694" s="88" t="s">
        <v>937</v>
      </c>
      <c r="C694" s="88" t="s">
        <v>936</v>
      </c>
      <c r="D694" s="89" t="s">
        <v>12266</v>
      </c>
      <c r="E694" s="135">
        <v>6</v>
      </c>
      <c r="F694" s="135">
        <v>256</v>
      </c>
      <c r="G694" s="90">
        <f t="shared" si="10"/>
        <v>1536</v>
      </c>
      <c r="H694" s="91"/>
      <c r="I694" s="92"/>
      <c r="J694" s="91">
        <v>99</v>
      </c>
      <c r="K694" s="91">
        <v>106</v>
      </c>
      <c r="L694" s="91">
        <v>37</v>
      </c>
      <c r="M694" s="93"/>
      <c r="N694" s="91"/>
      <c r="O694" s="91">
        <v>104</v>
      </c>
      <c r="P694" s="91">
        <v>98</v>
      </c>
      <c r="Q694" s="91">
        <v>98</v>
      </c>
      <c r="R694" s="91"/>
      <c r="S694" s="91"/>
      <c r="T694" s="92"/>
      <c r="U694" s="113">
        <v>115</v>
      </c>
      <c r="V694" s="92">
        <v>115</v>
      </c>
      <c r="W694" s="92">
        <v>61</v>
      </c>
      <c r="X694" s="93"/>
      <c r="Y694" s="91"/>
      <c r="Z694" s="113"/>
      <c r="AA694" s="113">
        <v>95</v>
      </c>
      <c r="AB694" s="92">
        <v>85</v>
      </c>
      <c r="AC694" s="92">
        <v>68</v>
      </c>
      <c r="AD694" s="93"/>
      <c r="AE694" s="91"/>
      <c r="AF694" s="91"/>
      <c r="AG694" s="280">
        <v>112</v>
      </c>
      <c r="AH694" s="280">
        <v>77</v>
      </c>
      <c r="AI694" s="280">
        <v>69</v>
      </c>
      <c r="AJ694" s="280">
        <v>49</v>
      </c>
      <c r="AK694" s="91"/>
      <c r="AL694" s="94"/>
      <c r="AM694" s="96"/>
      <c r="AN694" s="96">
        <v>103</v>
      </c>
      <c r="AO694" s="95">
        <v>79</v>
      </c>
      <c r="AP694" s="95">
        <v>111</v>
      </c>
      <c r="AQ694" s="97"/>
      <c r="AR694" s="91"/>
      <c r="AS694" s="113"/>
      <c r="AT694" s="113"/>
      <c r="AU694" s="113"/>
      <c r="AV694" s="92"/>
      <c r="AW694" s="92"/>
      <c r="AX694" s="93"/>
      <c r="AY694" s="97"/>
      <c r="AZ694" s="97"/>
      <c r="BA694" s="97"/>
      <c r="BB694" s="97"/>
      <c r="BC694" s="304" t="s">
        <v>12349</v>
      </c>
      <c r="BD694" s="304" t="s">
        <v>12297</v>
      </c>
      <c r="BE694" s="304" t="s">
        <v>12298</v>
      </c>
      <c r="BF694" s="100"/>
      <c r="BG694" s="111" t="s">
        <v>12272</v>
      </c>
      <c r="BH694" s="100"/>
      <c r="BI694" s="100"/>
      <c r="BJ694" s="99"/>
      <c r="BK694" s="112" t="s">
        <v>1511</v>
      </c>
      <c r="BL694" s="102"/>
      <c r="BM694" s="99"/>
      <c r="BN694" s="99"/>
      <c r="BO694" s="13"/>
      <c r="BP694" s="13"/>
      <c r="BQ694" s="13"/>
      <c r="BR694" s="13"/>
      <c r="BS694" s="13"/>
      <c r="BT694" s="99"/>
      <c r="BU694" s="99"/>
      <c r="BV694" s="99"/>
      <c r="BW694" s="99"/>
      <c r="BX694" s="99"/>
      <c r="BY694" s="13"/>
      <c r="BZ694" s="13"/>
      <c r="CA694" s="13"/>
      <c r="CB694" s="13" t="s">
        <v>1511</v>
      </c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  <c r="EJ694" s="13"/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3"/>
      <c r="FD694" s="13"/>
      <c r="FE694" s="13"/>
      <c r="FF694" s="13"/>
      <c r="FG694" s="13"/>
      <c r="FH694" s="13"/>
      <c r="FI694" s="13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  <c r="FT694" s="13"/>
      <c r="FU694" s="13"/>
      <c r="FV694" s="13"/>
      <c r="FW694" s="13"/>
      <c r="FX694" s="13"/>
      <c r="FY694" s="13"/>
      <c r="FZ694" s="13"/>
      <c r="GA694" s="13"/>
      <c r="GB694" s="13"/>
      <c r="GC694" s="13"/>
      <c r="GD694" s="13"/>
      <c r="GE694" s="13"/>
      <c r="GF694" s="13"/>
      <c r="GG694" s="13"/>
      <c r="GH694" s="13"/>
      <c r="GI694" s="13"/>
      <c r="GJ694" s="13"/>
      <c r="GK694" s="13"/>
      <c r="GL694" s="13"/>
      <c r="GM694" s="13"/>
      <c r="GN694" s="13"/>
      <c r="GO694" s="13"/>
      <c r="GP694" s="13"/>
      <c r="GQ694" s="13"/>
      <c r="GR694" s="13"/>
      <c r="GS694" s="13"/>
      <c r="GT694" s="13"/>
      <c r="GU694" s="13"/>
      <c r="GV694" s="13"/>
      <c r="GW694" s="13"/>
      <c r="GX694" s="13"/>
      <c r="GY694" s="13"/>
      <c r="GZ694" s="13"/>
      <c r="HA694" s="13"/>
      <c r="HB694" s="13"/>
      <c r="HC694" s="13"/>
      <c r="HD694" s="13"/>
      <c r="HE694" s="13"/>
      <c r="HF694" s="13"/>
      <c r="HG694" s="13"/>
      <c r="HH694" s="13"/>
      <c r="HI694" s="13"/>
      <c r="HJ694" s="13"/>
      <c r="HK694" s="13"/>
      <c r="HL694" s="13"/>
      <c r="HM694" s="13"/>
      <c r="HN694" s="13"/>
      <c r="HO694" s="13"/>
      <c r="HP694" s="13"/>
      <c r="HQ694" s="13"/>
      <c r="HR694" s="13"/>
      <c r="HS694" s="13"/>
      <c r="HT694" s="13"/>
      <c r="HU694" s="13"/>
      <c r="HV694" s="13"/>
      <c r="HW694" s="13"/>
      <c r="HX694" s="13"/>
      <c r="HY694" s="13"/>
      <c r="HZ694" s="13"/>
      <c r="IA694" s="13"/>
      <c r="IB694" s="13"/>
      <c r="IC694" s="13"/>
      <c r="ID694" s="13"/>
      <c r="IE694" s="13"/>
      <c r="IF694" s="13"/>
      <c r="IG694" s="13"/>
      <c r="IH694" s="13"/>
      <c r="II694" s="13"/>
      <c r="IJ694" s="13"/>
      <c r="IK694" s="13"/>
      <c r="IL694" s="13"/>
      <c r="IM694" s="13"/>
      <c r="IN694" s="13"/>
      <c r="IO694" s="13"/>
      <c r="IP694" s="13"/>
      <c r="IQ694" s="13"/>
      <c r="IR694" s="13"/>
      <c r="IS694" s="13"/>
      <c r="IT694" s="13"/>
      <c r="IU694" s="13"/>
      <c r="IV694" s="13"/>
      <c r="IW694" s="13"/>
      <c r="IX694" s="13"/>
      <c r="IY694" s="13"/>
      <c r="IZ694" s="13"/>
      <c r="JA694" s="13"/>
      <c r="JB694" s="13"/>
      <c r="JC694" s="13"/>
      <c r="JD694" s="13"/>
      <c r="JE694" s="13"/>
      <c r="JF694" s="13"/>
      <c r="JG694" s="13"/>
      <c r="JH694" s="13"/>
      <c r="JI694" s="13"/>
      <c r="JJ694" s="13"/>
      <c r="JK694" s="13"/>
      <c r="JL694" s="13"/>
      <c r="JM694" s="13"/>
      <c r="JN694" s="13"/>
      <c r="JO694" s="13"/>
      <c r="JP694" s="13"/>
      <c r="JQ694" s="13"/>
      <c r="JR694" s="13"/>
      <c r="JS694" s="13"/>
      <c r="JT694" s="13"/>
      <c r="JU694" s="13"/>
      <c r="JV694" s="13"/>
      <c r="JW694" s="13"/>
      <c r="JX694" s="13"/>
      <c r="JY694" s="13"/>
      <c r="JZ694" s="13"/>
      <c r="KA694" s="13"/>
      <c r="KB694" s="13"/>
      <c r="KC694" s="13"/>
      <c r="KD694" s="13"/>
      <c r="KE694" s="13"/>
      <c r="KF694" s="13"/>
      <c r="KG694" s="13"/>
      <c r="KH694" s="13"/>
      <c r="KI694" s="13"/>
      <c r="KJ694" s="13"/>
      <c r="KK694" s="13"/>
      <c r="KL694" s="13"/>
      <c r="KM694" s="13"/>
      <c r="KN694" s="13"/>
      <c r="KO694" s="13"/>
      <c r="KP694" s="13"/>
      <c r="KQ694" s="13"/>
      <c r="KR694" s="13"/>
      <c r="KS694" s="13"/>
      <c r="KT694" s="13"/>
      <c r="KU694" s="13"/>
      <c r="KV694" s="13"/>
      <c r="KW694" s="13"/>
      <c r="KX694" s="13"/>
      <c r="KY694" s="13"/>
      <c r="KZ694" s="13"/>
      <c r="LA694" s="13"/>
      <c r="LB694" s="13"/>
      <c r="LC694" s="13"/>
      <c r="LD694" s="13"/>
      <c r="LE694" s="13"/>
      <c r="LF694" s="13"/>
      <c r="LG694" s="13"/>
      <c r="LH694" s="13"/>
      <c r="LI694" s="13"/>
      <c r="LJ694" s="13"/>
      <c r="LK694" s="13"/>
      <c r="LL694" s="13"/>
      <c r="LM694" s="13"/>
      <c r="LN694" s="13"/>
      <c r="LO694" s="13"/>
      <c r="LP694" s="13"/>
      <c r="LQ694" s="13"/>
      <c r="LR694" s="13"/>
      <c r="LS694" s="13"/>
      <c r="LT694" s="13"/>
      <c r="LU694" s="13"/>
      <c r="LV694" s="13"/>
      <c r="LW694" s="13"/>
      <c r="LX694" s="13"/>
      <c r="LY694" s="13"/>
      <c r="LZ694" s="13"/>
      <c r="MA694" s="13"/>
      <c r="MB694" s="13"/>
      <c r="MC694" s="13"/>
      <c r="MD694" s="13"/>
      <c r="ME694" s="13"/>
      <c r="MF694" s="13"/>
      <c r="MG694" s="13"/>
      <c r="MH694" s="13"/>
      <c r="MI694" s="13"/>
      <c r="MJ694" s="13"/>
      <c r="MK694" s="13"/>
      <c r="ML694" s="13"/>
      <c r="MM694" s="13"/>
      <c r="MN694" s="13"/>
      <c r="MO694" s="13"/>
      <c r="MP694" s="13"/>
      <c r="MQ694" s="13"/>
      <c r="MR694" s="13"/>
      <c r="MS694" s="13"/>
      <c r="MT694" s="13"/>
      <c r="MU694" s="13"/>
      <c r="MV694" s="13"/>
      <c r="MW694" s="13"/>
      <c r="MX694" s="13"/>
      <c r="MY694" s="13"/>
      <c r="MZ694" s="13"/>
      <c r="NA694" s="13"/>
      <c r="NB694" s="13"/>
      <c r="NC694" s="13"/>
      <c r="ND694" s="13"/>
      <c r="NE694" s="13"/>
      <c r="NF694" s="13"/>
      <c r="NG694" s="13"/>
      <c r="NH694" s="13"/>
      <c r="NI694" s="13"/>
      <c r="NJ694" s="13"/>
      <c r="NK694" s="13"/>
      <c r="NL694" s="13"/>
      <c r="NM694" s="13"/>
      <c r="NN694" s="13"/>
      <c r="NO694" s="13"/>
      <c r="NP694" s="13"/>
      <c r="NQ694" s="13"/>
      <c r="NR694" s="13"/>
      <c r="NS694" s="13"/>
      <c r="NT694" s="13"/>
      <c r="NU694" s="13"/>
      <c r="NV694" s="13"/>
      <c r="NW694" s="13"/>
      <c r="NX694" s="13"/>
      <c r="NY694" s="13"/>
      <c r="NZ694" s="13"/>
      <c r="OA694" s="13"/>
      <c r="OB694" s="13"/>
      <c r="OC694" s="13"/>
      <c r="OD694" s="13"/>
      <c r="OE694" s="13"/>
      <c r="OF694" s="13"/>
      <c r="OG694" s="13"/>
      <c r="OH694" s="13"/>
      <c r="OI694" s="13"/>
      <c r="OJ694" s="13"/>
      <c r="OK694" s="13"/>
      <c r="OL694" s="13"/>
      <c r="OM694" s="13"/>
      <c r="ON694" s="13"/>
      <c r="OO694" s="13"/>
      <c r="OP694" s="13"/>
      <c r="OQ694" s="13"/>
      <c r="OR694" s="13"/>
      <c r="OS694" s="13"/>
      <c r="OT694" s="13"/>
      <c r="OU694" s="13"/>
      <c r="OV694" s="13"/>
      <c r="OW694" s="13"/>
      <c r="OX694" s="13"/>
      <c r="OY694" s="13"/>
      <c r="OZ694" s="13"/>
      <c r="PA694" s="13"/>
      <c r="PB694" s="13"/>
      <c r="PC694" s="13"/>
      <c r="PD694" s="13"/>
      <c r="PE694" s="13"/>
      <c r="PF694" s="13"/>
      <c r="PG694" s="13"/>
      <c r="PH694" s="13"/>
      <c r="PI694" s="13"/>
      <c r="PJ694" s="13"/>
      <c r="PK694" s="13"/>
      <c r="PL694" s="13"/>
      <c r="PM694" s="13"/>
      <c r="PN694" s="13"/>
      <c r="PO694" s="13"/>
      <c r="PP694" s="13"/>
      <c r="PQ694" s="13"/>
      <c r="PR694" s="13"/>
      <c r="PS694" s="13"/>
      <c r="PT694" s="13"/>
      <c r="PU694" s="13"/>
      <c r="PV694" s="13"/>
      <c r="PW694" s="13"/>
      <c r="PX694" s="13"/>
      <c r="PY694" s="13"/>
      <c r="PZ694" s="13"/>
      <c r="QA694" s="13"/>
      <c r="QB694" s="13"/>
      <c r="QC694" s="13"/>
      <c r="QD694" s="13"/>
      <c r="QE694" s="13"/>
      <c r="QF694" s="13"/>
      <c r="QG694" s="13"/>
      <c r="QH694" s="13"/>
      <c r="QI694" s="13"/>
      <c r="QJ694" s="13"/>
      <c r="QK694" s="13"/>
      <c r="QL694" s="13"/>
      <c r="QM694" s="13"/>
      <c r="QN694" s="13"/>
      <c r="QO694" s="13"/>
      <c r="QP694" s="13"/>
      <c r="QQ694" s="13"/>
      <c r="QR694" s="13"/>
      <c r="QS694" s="13"/>
      <c r="QT694" s="13"/>
      <c r="QU694" s="13"/>
      <c r="QV694" s="13"/>
      <c r="QW694" s="13"/>
      <c r="QX694" s="13"/>
      <c r="QY694" s="13"/>
      <c r="QZ694" s="13"/>
      <c r="RA694" s="13"/>
      <c r="RB694" s="13"/>
      <c r="RC694" s="13"/>
      <c r="RD694" s="13"/>
      <c r="RE694" s="13"/>
      <c r="RF694" s="13"/>
      <c r="RG694" s="13"/>
      <c r="RH694" s="13"/>
      <c r="RI694" s="13"/>
      <c r="RJ694" s="13"/>
      <c r="RK694" s="13"/>
    </row>
    <row r="695" s="4" customFormat="1" ht="13.75" spans="1:479">
      <c r="A695" s="88" t="s">
        <v>12530</v>
      </c>
      <c r="B695" s="88" t="s">
        <v>937</v>
      </c>
      <c r="C695" s="88" t="s">
        <v>936</v>
      </c>
      <c r="D695" s="306" t="s">
        <v>494</v>
      </c>
      <c r="E695" s="135">
        <v>6</v>
      </c>
      <c r="F695" s="135">
        <v>123</v>
      </c>
      <c r="G695" s="90">
        <f t="shared" si="10"/>
        <v>738</v>
      </c>
      <c r="H695" s="91"/>
      <c r="I695" s="92"/>
      <c r="J695" s="92">
        <v>41</v>
      </c>
      <c r="K695" s="92">
        <v>61</v>
      </c>
      <c r="L695" s="92">
        <v>80</v>
      </c>
      <c r="M695" s="93"/>
      <c r="N695" s="91"/>
      <c r="O695" s="91">
        <v>60</v>
      </c>
      <c r="P695" s="91">
        <v>57</v>
      </c>
      <c r="Q695" s="91">
        <v>101</v>
      </c>
      <c r="R695" s="91"/>
      <c r="S695" s="91"/>
      <c r="T695" s="92"/>
      <c r="U695" s="113">
        <v>38</v>
      </c>
      <c r="V695" s="92">
        <v>62</v>
      </c>
      <c r="W695" s="92"/>
      <c r="X695" s="93"/>
      <c r="Y695" s="91"/>
      <c r="Z695" s="113"/>
      <c r="AA695" s="113">
        <v>52</v>
      </c>
      <c r="AB695" s="92">
        <v>52</v>
      </c>
      <c r="AC695" s="92">
        <v>80</v>
      </c>
      <c r="AD695" s="93"/>
      <c r="AE695" s="91"/>
      <c r="AF695" s="91"/>
      <c r="AG695" s="308">
        <v>71</v>
      </c>
      <c r="AH695" s="308">
        <v>31</v>
      </c>
      <c r="AI695" s="308">
        <v>44</v>
      </c>
      <c r="AJ695" s="308">
        <v>91</v>
      </c>
      <c r="AK695" s="91"/>
      <c r="AL695" s="94"/>
      <c r="AM695" s="96"/>
      <c r="AN695" s="96">
        <v>75</v>
      </c>
      <c r="AO695" s="95"/>
      <c r="AP695" s="95"/>
      <c r="AQ695" s="97"/>
      <c r="AR695" s="91"/>
      <c r="AS695" s="113"/>
      <c r="AT695" s="113"/>
      <c r="AU695" s="113"/>
      <c r="AV695" s="92"/>
      <c r="AW695" s="92"/>
      <c r="AX695" s="93"/>
      <c r="AY695" s="97"/>
      <c r="AZ695" s="97"/>
      <c r="BA695" s="97"/>
      <c r="BB695" s="97"/>
      <c r="BC695" s="304" t="s">
        <v>12350</v>
      </c>
      <c r="BD695" s="304" t="s">
        <v>12300</v>
      </c>
      <c r="BE695" s="304" t="s">
        <v>12337</v>
      </c>
      <c r="BF695" s="100"/>
      <c r="BG695" s="111" t="s">
        <v>12272</v>
      </c>
      <c r="BH695" s="111" t="s">
        <v>12272</v>
      </c>
      <c r="BI695" s="100"/>
      <c r="BJ695" s="99">
        <v>2</v>
      </c>
      <c r="BK695" s="112" t="s">
        <v>1511</v>
      </c>
      <c r="BL695" s="102"/>
      <c r="BM695" s="99"/>
      <c r="BN695" s="99"/>
      <c r="BO695" s="13" t="s">
        <v>12531</v>
      </c>
      <c r="BP695" s="13"/>
      <c r="BQ695" s="13"/>
      <c r="BR695" s="13"/>
      <c r="BS695" s="13"/>
      <c r="BT695" s="99"/>
      <c r="BU695" s="99"/>
      <c r="BV695" s="99"/>
      <c r="BW695" s="99"/>
      <c r="BX695" s="99"/>
      <c r="BY695" s="13"/>
      <c r="BZ695" s="13"/>
      <c r="CA695" s="13"/>
      <c r="CB695" s="13" t="s">
        <v>1511</v>
      </c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3"/>
      <c r="FD695" s="13"/>
      <c r="FE695" s="13"/>
      <c r="FF695" s="13"/>
      <c r="FG695" s="13"/>
      <c r="FH695" s="13"/>
      <c r="FI695" s="13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  <c r="FT695" s="13"/>
      <c r="FU695" s="13"/>
      <c r="FV695" s="13"/>
      <c r="FW695" s="13"/>
      <c r="FX695" s="13"/>
      <c r="FY695" s="13"/>
      <c r="FZ695" s="13"/>
      <c r="GA695" s="13"/>
      <c r="GB695" s="13"/>
      <c r="GC695" s="13"/>
      <c r="GD695" s="13"/>
      <c r="GE695" s="13"/>
      <c r="GF695" s="13"/>
      <c r="GG695" s="13"/>
      <c r="GH695" s="13"/>
      <c r="GI695" s="13"/>
      <c r="GJ695" s="13"/>
      <c r="GK695" s="13"/>
      <c r="GL695" s="13"/>
      <c r="GM695" s="13"/>
      <c r="GN695" s="13"/>
      <c r="GO695" s="13"/>
      <c r="GP695" s="13"/>
      <c r="GQ695" s="13"/>
      <c r="GR695" s="13"/>
      <c r="GS695" s="13"/>
      <c r="GT695" s="13"/>
      <c r="GU695" s="13"/>
      <c r="GV695" s="13"/>
      <c r="GW695" s="13"/>
      <c r="GX695" s="13"/>
      <c r="GY695" s="13"/>
      <c r="GZ695" s="13"/>
      <c r="HA695" s="13"/>
      <c r="HB695" s="13"/>
      <c r="HC695" s="13"/>
      <c r="HD695" s="13"/>
      <c r="HE695" s="13"/>
      <c r="HF695" s="13"/>
      <c r="HG695" s="13"/>
      <c r="HH695" s="13"/>
      <c r="HI695" s="13"/>
      <c r="HJ695" s="13"/>
      <c r="HK695" s="13"/>
      <c r="HL695" s="13"/>
      <c r="HM695" s="13"/>
      <c r="HN695" s="13"/>
      <c r="HO695" s="13"/>
      <c r="HP695" s="13"/>
      <c r="HQ695" s="13"/>
      <c r="HR695" s="13"/>
      <c r="HS695" s="13"/>
      <c r="HT695" s="13"/>
      <c r="HU695" s="13"/>
      <c r="HV695" s="13"/>
      <c r="HW695" s="13"/>
      <c r="HX695" s="13"/>
      <c r="HY695" s="13"/>
      <c r="HZ695" s="13"/>
      <c r="IA695" s="13"/>
      <c r="IB695" s="13"/>
      <c r="IC695" s="13"/>
      <c r="ID695" s="13"/>
      <c r="IE695" s="13"/>
      <c r="IF695" s="13"/>
      <c r="IG695" s="13"/>
      <c r="IH695" s="13"/>
      <c r="II695" s="13"/>
      <c r="IJ695" s="13"/>
      <c r="IK695" s="13"/>
      <c r="IL695" s="13"/>
      <c r="IM695" s="13"/>
      <c r="IN695" s="13"/>
      <c r="IO695" s="13"/>
      <c r="IP695" s="13"/>
      <c r="IQ695" s="13"/>
      <c r="IR695" s="13"/>
      <c r="IS695" s="13"/>
      <c r="IT695" s="13"/>
      <c r="IU695" s="13"/>
      <c r="IV695" s="13"/>
      <c r="IW695" s="13"/>
      <c r="IX695" s="13"/>
      <c r="IY695" s="13"/>
      <c r="IZ695" s="13"/>
      <c r="JA695" s="13"/>
      <c r="JB695" s="13"/>
      <c r="JC695" s="13"/>
      <c r="JD695" s="13"/>
      <c r="JE695" s="13"/>
      <c r="JF695" s="13"/>
      <c r="JG695" s="13"/>
      <c r="JH695" s="13"/>
      <c r="JI695" s="13"/>
      <c r="JJ695" s="13"/>
      <c r="JK695" s="13"/>
      <c r="JL695" s="13"/>
      <c r="JM695" s="13"/>
      <c r="JN695" s="13"/>
      <c r="JO695" s="13"/>
      <c r="JP695" s="13"/>
      <c r="JQ695" s="13"/>
      <c r="JR695" s="13"/>
      <c r="JS695" s="13"/>
      <c r="JT695" s="13"/>
      <c r="JU695" s="13"/>
      <c r="JV695" s="13"/>
      <c r="JW695" s="13"/>
      <c r="JX695" s="13"/>
      <c r="JY695" s="13"/>
      <c r="JZ695" s="13"/>
      <c r="KA695" s="13"/>
      <c r="KB695" s="13"/>
      <c r="KC695" s="13"/>
      <c r="KD695" s="13"/>
      <c r="KE695" s="13"/>
      <c r="KF695" s="13"/>
      <c r="KG695" s="13"/>
      <c r="KH695" s="13"/>
      <c r="KI695" s="13"/>
      <c r="KJ695" s="13"/>
      <c r="KK695" s="13"/>
      <c r="KL695" s="13"/>
      <c r="KM695" s="13"/>
      <c r="KN695" s="13"/>
      <c r="KO695" s="13"/>
      <c r="KP695" s="13"/>
      <c r="KQ695" s="13"/>
      <c r="KR695" s="13"/>
      <c r="KS695" s="13"/>
      <c r="KT695" s="13"/>
      <c r="KU695" s="13"/>
      <c r="KV695" s="13"/>
      <c r="KW695" s="13"/>
      <c r="KX695" s="13"/>
      <c r="KY695" s="13"/>
      <c r="KZ695" s="13"/>
      <c r="LA695" s="13"/>
      <c r="LB695" s="13"/>
      <c r="LC695" s="13"/>
      <c r="LD695" s="13"/>
      <c r="LE695" s="13"/>
      <c r="LF695" s="13"/>
      <c r="LG695" s="13"/>
      <c r="LH695" s="13"/>
      <c r="LI695" s="13"/>
      <c r="LJ695" s="13"/>
      <c r="LK695" s="13"/>
      <c r="LL695" s="13"/>
      <c r="LM695" s="13"/>
      <c r="LN695" s="13"/>
      <c r="LO695" s="13"/>
      <c r="LP695" s="13"/>
      <c r="LQ695" s="13"/>
      <c r="LR695" s="13"/>
      <c r="LS695" s="13"/>
      <c r="LT695" s="13"/>
      <c r="LU695" s="13"/>
      <c r="LV695" s="13"/>
      <c r="LW695" s="13"/>
      <c r="LX695" s="13"/>
      <c r="LY695" s="13"/>
      <c r="LZ695" s="13"/>
      <c r="MA695" s="13"/>
      <c r="MB695" s="13"/>
      <c r="MC695" s="13"/>
      <c r="MD695" s="13"/>
      <c r="ME695" s="13"/>
      <c r="MF695" s="13"/>
      <c r="MG695" s="13"/>
      <c r="MH695" s="13"/>
      <c r="MI695" s="13"/>
      <c r="MJ695" s="13"/>
      <c r="MK695" s="13"/>
      <c r="ML695" s="13"/>
      <c r="MM695" s="13"/>
      <c r="MN695" s="13"/>
      <c r="MO695" s="13"/>
      <c r="MP695" s="13"/>
      <c r="MQ695" s="13"/>
      <c r="MR695" s="13"/>
      <c r="MS695" s="13"/>
      <c r="MT695" s="13"/>
      <c r="MU695" s="13"/>
      <c r="MV695" s="13"/>
      <c r="MW695" s="13"/>
      <c r="MX695" s="13"/>
      <c r="MY695" s="13"/>
      <c r="MZ695" s="13"/>
      <c r="NA695" s="13"/>
      <c r="NB695" s="13"/>
      <c r="NC695" s="13"/>
      <c r="ND695" s="13"/>
      <c r="NE695" s="13"/>
      <c r="NF695" s="13"/>
      <c r="NG695" s="13"/>
      <c r="NH695" s="13"/>
      <c r="NI695" s="13"/>
      <c r="NJ695" s="13"/>
      <c r="NK695" s="13"/>
      <c r="NL695" s="13"/>
      <c r="NM695" s="13"/>
      <c r="NN695" s="13"/>
      <c r="NO695" s="13"/>
      <c r="NP695" s="13"/>
      <c r="NQ695" s="13"/>
      <c r="NR695" s="13"/>
      <c r="NS695" s="13"/>
      <c r="NT695" s="13"/>
      <c r="NU695" s="13"/>
      <c r="NV695" s="13"/>
      <c r="NW695" s="13"/>
      <c r="NX695" s="13"/>
      <c r="NY695" s="13"/>
      <c r="NZ695" s="13"/>
      <c r="OA695" s="13"/>
      <c r="OB695" s="13"/>
      <c r="OC695" s="13"/>
      <c r="OD695" s="13"/>
      <c r="OE695" s="13"/>
      <c r="OF695" s="13"/>
      <c r="OG695" s="13"/>
      <c r="OH695" s="13"/>
      <c r="OI695" s="13"/>
      <c r="OJ695" s="13"/>
      <c r="OK695" s="13"/>
      <c r="OL695" s="13"/>
      <c r="OM695" s="13"/>
      <c r="ON695" s="13"/>
      <c r="OO695" s="13"/>
      <c r="OP695" s="13"/>
      <c r="OQ695" s="13"/>
      <c r="OR695" s="13"/>
      <c r="OS695" s="13"/>
      <c r="OT695" s="13"/>
      <c r="OU695" s="13"/>
      <c r="OV695" s="13"/>
      <c r="OW695" s="13"/>
      <c r="OX695" s="13"/>
      <c r="OY695" s="13"/>
      <c r="OZ695" s="13"/>
      <c r="PA695" s="13"/>
      <c r="PB695" s="13"/>
      <c r="PC695" s="13"/>
      <c r="PD695" s="13"/>
      <c r="PE695" s="13"/>
      <c r="PF695" s="13"/>
      <c r="PG695" s="13"/>
      <c r="PH695" s="13"/>
      <c r="PI695" s="13"/>
      <c r="PJ695" s="13"/>
      <c r="PK695" s="13"/>
      <c r="PL695" s="13"/>
      <c r="PM695" s="13"/>
      <c r="PN695" s="13"/>
      <c r="PO695" s="13"/>
      <c r="PP695" s="13"/>
      <c r="PQ695" s="13"/>
      <c r="PR695" s="13"/>
      <c r="PS695" s="13"/>
      <c r="PT695" s="13"/>
      <c r="PU695" s="13"/>
      <c r="PV695" s="13"/>
      <c r="PW695" s="13"/>
      <c r="PX695" s="13"/>
      <c r="PY695" s="13"/>
      <c r="PZ695" s="13"/>
      <c r="QA695" s="13"/>
      <c r="QB695" s="13"/>
      <c r="QC695" s="13"/>
      <c r="QD695" s="13"/>
      <c r="QE695" s="13"/>
      <c r="QF695" s="13"/>
      <c r="QG695" s="13"/>
      <c r="QH695" s="13"/>
      <c r="QI695" s="13"/>
      <c r="QJ695" s="13"/>
      <c r="QK695" s="13"/>
      <c r="QL695" s="13"/>
      <c r="QM695" s="13"/>
      <c r="QN695" s="13"/>
      <c r="QO695" s="13"/>
      <c r="QP695" s="13"/>
      <c r="QQ695" s="13"/>
      <c r="QR695" s="13"/>
      <c r="QS695" s="13"/>
      <c r="QT695" s="13"/>
      <c r="QU695" s="13"/>
      <c r="QV695" s="13"/>
      <c r="QW695" s="13"/>
      <c r="QX695" s="13"/>
      <c r="QY695" s="13"/>
      <c r="QZ695" s="13"/>
      <c r="RA695" s="13"/>
      <c r="RB695" s="13"/>
      <c r="RC695" s="13"/>
      <c r="RD695" s="13"/>
      <c r="RE695" s="13"/>
      <c r="RF695" s="13"/>
      <c r="RG695" s="13"/>
      <c r="RH695" s="13"/>
      <c r="RI695" s="13"/>
      <c r="RJ695" s="13"/>
      <c r="RK695" s="13"/>
    </row>
    <row r="696" s="4" customFormat="1" ht="13.75" spans="1:479">
      <c r="A696" s="88" t="s">
        <v>12532</v>
      </c>
      <c r="B696" s="88" t="s">
        <v>12265</v>
      </c>
      <c r="C696" s="106" t="s">
        <v>12265</v>
      </c>
      <c r="D696" s="89" t="s">
        <v>494</v>
      </c>
      <c r="E696" s="135"/>
      <c r="F696" s="135"/>
      <c r="G696" s="90">
        <f t="shared" si="10"/>
        <v>0</v>
      </c>
      <c r="H696" s="107"/>
      <c r="I696" s="109"/>
      <c r="J696" s="109"/>
      <c r="K696" s="109"/>
      <c r="L696" s="109"/>
      <c r="M696" s="110"/>
      <c r="N696" s="94"/>
      <c r="O696" s="94"/>
      <c r="P696" s="94"/>
      <c r="Q696" s="94"/>
      <c r="R696" s="94"/>
      <c r="S696" s="94"/>
      <c r="T696" s="95"/>
      <c r="U696" s="96"/>
      <c r="V696" s="95"/>
      <c r="W696" s="95"/>
      <c r="X696" s="97"/>
      <c r="Y696" s="94"/>
      <c r="Z696" s="96"/>
      <c r="AA696" s="96"/>
      <c r="AB696" s="95"/>
      <c r="AC696" s="95"/>
      <c r="AD696" s="97"/>
      <c r="AE696" s="94"/>
      <c r="AF696" s="94"/>
      <c r="AG696" s="94"/>
      <c r="AH696" s="94"/>
      <c r="AI696" s="94"/>
      <c r="AJ696" s="94"/>
      <c r="AK696" s="94"/>
      <c r="AL696" s="94"/>
      <c r="AM696" s="96"/>
      <c r="AN696" s="96"/>
      <c r="AO696" s="95"/>
      <c r="AP696" s="95"/>
      <c r="AQ696" s="97"/>
      <c r="AR696" s="94"/>
      <c r="AS696" s="96"/>
      <c r="AT696" s="96"/>
      <c r="AU696" s="96"/>
      <c r="AV696" s="95"/>
      <c r="AW696" s="95"/>
      <c r="AX696" s="97"/>
      <c r="AY696" s="97"/>
      <c r="AZ696" s="97"/>
      <c r="BA696" s="97"/>
      <c r="BB696" s="97"/>
      <c r="BC696" s="99" t="s">
        <v>12265</v>
      </c>
      <c r="BD696" s="99"/>
      <c r="BE696" s="99"/>
      <c r="BF696" s="100"/>
      <c r="BG696" s="100"/>
      <c r="BH696" s="100"/>
      <c r="BI696" s="100"/>
      <c r="BJ696" s="99"/>
      <c r="BK696" s="112" t="s">
        <v>12265</v>
      </c>
      <c r="BL696" s="102"/>
      <c r="BM696" s="99"/>
      <c r="BN696" s="99"/>
      <c r="BO696" s="13"/>
      <c r="BP696" s="13"/>
      <c r="BQ696" s="13"/>
      <c r="BR696" s="13"/>
      <c r="BS696" s="13"/>
      <c r="BT696" s="99"/>
      <c r="BU696" s="99"/>
      <c r="BV696" s="99"/>
      <c r="BW696" s="99"/>
      <c r="BX696" s="99"/>
      <c r="BY696" s="13"/>
      <c r="BZ696" s="13"/>
      <c r="CA696" s="13"/>
      <c r="CB696" s="13" t="s">
        <v>1511</v>
      </c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3"/>
      <c r="FD696" s="13"/>
      <c r="FE696" s="13"/>
      <c r="FF696" s="13"/>
      <c r="FG696" s="13"/>
      <c r="FH696" s="13"/>
      <c r="FI696" s="13"/>
      <c r="FJ696" s="13"/>
      <c r="FK696" s="13"/>
      <c r="FL696" s="13"/>
      <c r="FM696" s="13"/>
      <c r="FN696" s="13"/>
      <c r="FO696" s="13"/>
      <c r="FP696" s="13"/>
      <c r="FQ696" s="13"/>
      <c r="FR696" s="13"/>
      <c r="FS696" s="13"/>
      <c r="FT696" s="13"/>
      <c r="FU696" s="13"/>
      <c r="FV696" s="13"/>
      <c r="FW696" s="13"/>
      <c r="FX696" s="13"/>
      <c r="FY696" s="13"/>
      <c r="FZ696" s="13"/>
      <c r="GA696" s="13"/>
      <c r="GB696" s="13"/>
      <c r="GC696" s="13"/>
      <c r="GD696" s="13"/>
      <c r="GE696" s="13"/>
      <c r="GF696" s="13"/>
      <c r="GG696" s="13"/>
      <c r="GH696" s="13"/>
      <c r="GI696" s="13"/>
      <c r="GJ696" s="13"/>
      <c r="GK696" s="13"/>
      <c r="GL696" s="13"/>
      <c r="GM696" s="13"/>
      <c r="GN696" s="13"/>
      <c r="GO696" s="13"/>
      <c r="GP696" s="13"/>
      <c r="GQ696" s="13"/>
      <c r="GR696" s="13"/>
      <c r="GS696" s="13"/>
      <c r="GT696" s="13"/>
      <c r="GU696" s="13"/>
      <c r="GV696" s="13"/>
      <c r="GW696" s="13"/>
      <c r="GX696" s="13"/>
      <c r="GY696" s="13"/>
      <c r="GZ696" s="13"/>
      <c r="HA696" s="13"/>
      <c r="HB696" s="13"/>
      <c r="HC696" s="13"/>
      <c r="HD696" s="13"/>
      <c r="HE696" s="13"/>
      <c r="HF696" s="13"/>
      <c r="HG696" s="13"/>
      <c r="HH696" s="13"/>
      <c r="HI696" s="13"/>
      <c r="HJ696" s="13"/>
      <c r="HK696" s="13"/>
      <c r="HL696" s="13"/>
      <c r="HM696" s="13"/>
      <c r="HN696" s="13"/>
      <c r="HO696" s="13"/>
      <c r="HP696" s="13"/>
      <c r="HQ696" s="13"/>
      <c r="HR696" s="13"/>
      <c r="HS696" s="13"/>
      <c r="HT696" s="13"/>
      <c r="HU696" s="13"/>
      <c r="HV696" s="13"/>
      <c r="HW696" s="13"/>
      <c r="HX696" s="13"/>
      <c r="HY696" s="13"/>
      <c r="HZ696" s="13"/>
      <c r="IA696" s="13"/>
      <c r="IB696" s="13"/>
      <c r="IC696" s="13"/>
      <c r="ID696" s="13"/>
      <c r="IE696" s="13"/>
      <c r="IF696" s="13"/>
      <c r="IG696" s="13"/>
      <c r="IH696" s="13"/>
      <c r="II696" s="13"/>
      <c r="IJ696" s="13"/>
      <c r="IK696" s="13"/>
      <c r="IL696" s="13"/>
      <c r="IM696" s="13"/>
      <c r="IN696" s="13"/>
      <c r="IO696" s="13"/>
      <c r="IP696" s="13"/>
      <c r="IQ696" s="13"/>
      <c r="IR696" s="13"/>
      <c r="IS696" s="13"/>
      <c r="IT696" s="13"/>
      <c r="IU696" s="13"/>
      <c r="IV696" s="13"/>
      <c r="IW696" s="13"/>
      <c r="IX696" s="13"/>
      <c r="IY696" s="13"/>
      <c r="IZ696" s="13"/>
      <c r="JA696" s="13"/>
      <c r="JB696" s="13"/>
      <c r="JC696" s="13"/>
      <c r="JD696" s="13"/>
      <c r="JE696" s="13"/>
      <c r="JF696" s="13"/>
      <c r="JG696" s="13"/>
      <c r="JH696" s="13"/>
      <c r="JI696" s="13"/>
      <c r="JJ696" s="13"/>
      <c r="JK696" s="13"/>
      <c r="JL696" s="13"/>
      <c r="JM696" s="13"/>
      <c r="JN696" s="13"/>
      <c r="JO696" s="13"/>
      <c r="JP696" s="13"/>
      <c r="JQ696" s="13"/>
      <c r="JR696" s="13"/>
      <c r="JS696" s="13"/>
      <c r="JT696" s="13"/>
      <c r="JU696" s="13"/>
      <c r="JV696" s="13"/>
      <c r="JW696" s="13"/>
      <c r="JX696" s="13"/>
      <c r="JY696" s="13"/>
      <c r="JZ696" s="13"/>
      <c r="KA696" s="13"/>
      <c r="KB696" s="13"/>
      <c r="KC696" s="13"/>
      <c r="KD696" s="13"/>
      <c r="KE696" s="13"/>
      <c r="KF696" s="13"/>
      <c r="KG696" s="13"/>
      <c r="KH696" s="13"/>
      <c r="KI696" s="13"/>
      <c r="KJ696" s="13"/>
      <c r="KK696" s="13"/>
      <c r="KL696" s="13"/>
      <c r="KM696" s="13"/>
      <c r="KN696" s="13"/>
      <c r="KO696" s="13"/>
      <c r="KP696" s="13"/>
      <c r="KQ696" s="13"/>
      <c r="KR696" s="13"/>
      <c r="KS696" s="13"/>
      <c r="KT696" s="13"/>
      <c r="KU696" s="13"/>
      <c r="KV696" s="13"/>
      <c r="KW696" s="13"/>
      <c r="KX696" s="13"/>
      <c r="KY696" s="13"/>
      <c r="KZ696" s="13"/>
      <c r="LA696" s="13"/>
      <c r="LB696" s="13"/>
      <c r="LC696" s="13"/>
      <c r="LD696" s="13"/>
      <c r="LE696" s="13"/>
      <c r="LF696" s="13"/>
      <c r="LG696" s="13"/>
      <c r="LH696" s="13"/>
      <c r="LI696" s="13"/>
      <c r="LJ696" s="13"/>
      <c r="LK696" s="13"/>
      <c r="LL696" s="13"/>
      <c r="LM696" s="13"/>
      <c r="LN696" s="13"/>
      <c r="LO696" s="13"/>
      <c r="LP696" s="13"/>
      <c r="LQ696" s="13"/>
      <c r="LR696" s="13"/>
      <c r="LS696" s="13"/>
      <c r="LT696" s="13"/>
      <c r="LU696" s="13"/>
      <c r="LV696" s="13"/>
      <c r="LW696" s="13"/>
      <c r="LX696" s="13"/>
      <c r="LY696" s="13"/>
      <c r="LZ696" s="13"/>
      <c r="MA696" s="13"/>
      <c r="MB696" s="13"/>
      <c r="MC696" s="13"/>
      <c r="MD696" s="13"/>
      <c r="ME696" s="13"/>
      <c r="MF696" s="13"/>
      <c r="MG696" s="13"/>
      <c r="MH696" s="13"/>
      <c r="MI696" s="13"/>
      <c r="MJ696" s="13"/>
      <c r="MK696" s="13"/>
      <c r="ML696" s="13"/>
      <c r="MM696" s="13"/>
      <c r="MN696" s="13"/>
      <c r="MO696" s="13"/>
      <c r="MP696" s="13"/>
      <c r="MQ696" s="13"/>
      <c r="MR696" s="13"/>
      <c r="MS696" s="13"/>
      <c r="MT696" s="13"/>
      <c r="MU696" s="13"/>
      <c r="MV696" s="13"/>
      <c r="MW696" s="13"/>
      <c r="MX696" s="13"/>
      <c r="MY696" s="13"/>
      <c r="MZ696" s="13"/>
      <c r="NA696" s="13"/>
      <c r="NB696" s="13"/>
      <c r="NC696" s="13"/>
      <c r="ND696" s="13"/>
      <c r="NE696" s="13"/>
      <c r="NF696" s="13"/>
      <c r="NG696" s="13"/>
      <c r="NH696" s="13"/>
      <c r="NI696" s="13"/>
      <c r="NJ696" s="13"/>
      <c r="NK696" s="13"/>
      <c r="NL696" s="13"/>
      <c r="NM696" s="13"/>
      <c r="NN696" s="13"/>
      <c r="NO696" s="13"/>
      <c r="NP696" s="13"/>
      <c r="NQ696" s="13"/>
      <c r="NR696" s="13"/>
      <c r="NS696" s="13"/>
      <c r="NT696" s="13"/>
      <c r="NU696" s="13"/>
      <c r="NV696" s="13"/>
      <c r="NW696" s="13"/>
      <c r="NX696" s="13"/>
      <c r="NY696" s="13"/>
      <c r="NZ696" s="13"/>
      <c r="OA696" s="13"/>
      <c r="OB696" s="13"/>
      <c r="OC696" s="13"/>
      <c r="OD696" s="13"/>
      <c r="OE696" s="13"/>
      <c r="OF696" s="13"/>
      <c r="OG696" s="13"/>
      <c r="OH696" s="13"/>
      <c r="OI696" s="13"/>
      <c r="OJ696" s="13"/>
      <c r="OK696" s="13"/>
      <c r="OL696" s="13"/>
      <c r="OM696" s="13"/>
      <c r="ON696" s="13"/>
      <c r="OO696" s="13"/>
      <c r="OP696" s="13"/>
      <c r="OQ696" s="13"/>
      <c r="OR696" s="13"/>
      <c r="OS696" s="13"/>
      <c r="OT696" s="13"/>
      <c r="OU696" s="13"/>
      <c r="OV696" s="13"/>
      <c r="OW696" s="13"/>
      <c r="OX696" s="13"/>
      <c r="OY696" s="13"/>
      <c r="OZ696" s="13"/>
      <c r="PA696" s="13"/>
      <c r="PB696" s="13"/>
      <c r="PC696" s="13"/>
      <c r="PD696" s="13"/>
      <c r="PE696" s="13"/>
      <c r="PF696" s="13"/>
      <c r="PG696" s="13"/>
      <c r="PH696" s="13"/>
      <c r="PI696" s="13"/>
      <c r="PJ696" s="13"/>
      <c r="PK696" s="13"/>
      <c r="PL696" s="13"/>
      <c r="PM696" s="13"/>
      <c r="PN696" s="13"/>
      <c r="PO696" s="13"/>
      <c r="PP696" s="13"/>
      <c r="PQ696" s="13"/>
      <c r="PR696" s="13"/>
      <c r="PS696" s="13"/>
      <c r="PT696" s="13"/>
      <c r="PU696" s="13"/>
      <c r="PV696" s="13"/>
      <c r="PW696" s="13"/>
      <c r="PX696" s="13"/>
      <c r="PY696" s="13"/>
      <c r="PZ696" s="13"/>
      <c r="QA696" s="13"/>
      <c r="QB696" s="13"/>
      <c r="QC696" s="13"/>
      <c r="QD696" s="13"/>
      <c r="QE696" s="13"/>
      <c r="QF696" s="13"/>
      <c r="QG696" s="13"/>
      <c r="QH696" s="13"/>
      <c r="QI696" s="13"/>
      <c r="QJ696" s="13"/>
      <c r="QK696" s="13"/>
      <c r="QL696" s="13"/>
      <c r="QM696" s="13"/>
      <c r="QN696" s="13"/>
      <c r="QO696" s="13"/>
      <c r="QP696" s="13"/>
      <c r="QQ696" s="13"/>
      <c r="QR696" s="13"/>
      <c r="QS696" s="13"/>
      <c r="QT696" s="13"/>
      <c r="QU696" s="13"/>
      <c r="QV696" s="13"/>
      <c r="QW696" s="13"/>
      <c r="QX696" s="13"/>
      <c r="QY696" s="13"/>
      <c r="QZ696" s="13"/>
      <c r="RA696" s="13"/>
      <c r="RB696" s="13"/>
      <c r="RC696" s="13"/>
      <c r="RD696" s="13"/>
      <c r="RE696" s="13"/>
      <c r="RF696" s="13"/>
      <c r="RG696" s="13"/>
      <c r="RH696" s="13"/>
      <c r="RI696" s="13"/>
      <c r="RJ696" s="13"/>
      <c r="RK696" s="13"/>
    </row>
    <row r="697" s="4" customFormat="1" ht="13.75" spans="1:479">
      <c r="A697" s="88" t="s">
        <v>12532</v>
      </c>
      <c r="B697" s="88" t="s">
        <v>12265</v>
      </c>
      <c r="C697" s="88" t="s">
        <v>12265</v>
      </c>
      <c r="D697" s="89" t="s">
        <v>494</v>
      </c>
      <c r="E697" s="135"/>
      <c r="F697" s="135"/>
      <c r="G697" s="90">
        <f t="shared" si="10"/>
        <v>0</v>
      </c>
      <c r="H697" s="107"/>
      <c r="I697" s="109"/>
      <c r="J697" s="109"/>
      <c r="K697" s="109"/>
      <c r="L697" s="109"/>
      <c r="M697" s="110"/>
      <c r="N697" s="94"/>
      <c r="O697" s="94"/>
      <c r="P697" s="94"/>
      <c r="Q697" s="94"/>
      <c r="R697" s="94"/>
      <c r="S697" s="94"/>
      <c r="T697" s="95"/>
      <c r="U697" s="96"/>
      <c r="V697" s="95"/>
      <c r="W697" s="95"/>
      <c r="X697" s="97"/>
      <c r="Y697" s="94"/>
      <c r="Z697" s="96"/>
      <c r="AA697" s="96"/>
      <c r="AB697" s="95"/>
      <c r="AC697" s="95"/>
      <c r="AD697" s="97"/>
      <c r="AE697" s="176"/>
      <c r="AF697" s="176"/>
      <c r="AG697" s="176"/>
      <c r="AH697" s="176"/>
      <c r="AI697" s="176"/>
      <c r="AJ697" s="176"/>
      <c r="AK697" s="176"/>
      <c r="AL697" s="94"/>
      <c r="AM697" s="96"/>
      <c r="AN697" s="96"/>
      <c r="AO697" s="95"/>
      <c r="AP697" s="95"/>
      <c r="AQ697" s="97"/>
      <c r="AR697" s="94"/>
      <c r="AS697" s="96"/>
      <c r="AT697" s="96"/>
      <c r="AU697" s="96"/>
      <c r="AV697" s="95"/>
      <c r="AW697" s="95"/>
      <c r="AX697" s="97"/>
      <c r="AY697" s="97"/>
      <c r="AZ697" s="97"/>
      <c r="BA697" s="97"/>
      <c r="BB697" s="97"/>
      <c r="BC697" s="99" t="s">
        <v>12265</v>
      </c>
      <c r="BD697" s="99"/>
      <c r="BE697" s="99"/>
      <c r="BF697" s="100"/>
      <c r="BG697" s="100"/>
      <c r="BH697" s="100"/>
      <c r="BI697" s="100"/>
      <c r="BJ697" s="99"/>
      <c r="BK697" s="112" t="s">
        <v>12265</v>
      </c>
      <c r="BL697" s="102"/>
      <c r="BM697" s="99"/>
      <c r="BN697" s="99"/>
      <c r="BO697" s="13"/>
      <c r="BP697" s="13"/>
      <c r="BQ697" s="13"/>
      <c r="BR697" s="13"/>
      <c r="BS697" s="13"/>
      <c r="BT697" s="99"/>
      <c r="BU697" s="99"/>
      <c r="BV697" s="99"/>
      <c r="BW697" s="99"/>
      <c r="BX697" s="99"/>
      <c r="BY697" s="13"/>
      <c r="BZ697" s="13"/>
      <c r="CA697" s="13"/>
      <c r="CB697" s="13" t="s">
        <v>1511</v>
      </c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3"/>
      <c r="FD697" s="13"/>
      <c r="FE697" s="13"/>
      <c r="FF697" s="13"/>
      <c r="FG697" s="13"/>
      <c r="FH697" s="13"/>
      <c r="FI697" s="13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  <c r="FT697" s="13"/>
      <c r="FU697" s="13"/>
      <c r="FV697" s="13"/>
      <c r="FW697" s="13"/>
      <c r="FX697" s="13"/>
      <c r="FY697" s="13"/>
      <c r="FZ697" s="13"/>
      <c r="GA697" s="13"/>
      <c r="GB697" s="13"/>
      <c r="GC697" s="13"/>
      <c r="GD697" s="13"/>
      <c r="GE697" s="13"/>
      <c r="GF697" s="13"/>
      <c r="GG697" s="13"/>
      <c r="GH697" s="13"/>
      <c r="GI697" s="13"/>
      <c r="GJ697" s="13"/>
      <c r="GK697" s="13"/>
      <c r="GL697" s="13"/>
      <c r="GM697" s="13"/>
      <c r="GN697" s="13"/>
      <c r="GO697" s="13"/>
      <c r="GP697" s="13"/>
      <c r="GQ697" s="13"/>
      <c r="GR697" s="13"/>
      <c r="GS697" s="13"/>
      <c r="GT697" s="13"/>
      <c r="GU697" s="13"/>
      <c r="GV697" s="13"/>
      <c r="GW697" s="13"/>
      <c r="GX697" s="13"/>
      <c r="GY697" s="13"/>
      <c r="GZ697" s="13"/>
      <c r="HA697" s="13"/>
      <c r="HB697" s="13"/>
      <c r="HC697" s="13"/>
      <c r="HD697" s="13"/>
      <c r="HE697" s="13"/>
      <c r="HF697" s="13"/>
      <c r="HG697" s="13"/>
      <c r="HH697" s="13"/>
      <c r="HI697" s="13"/>
      <c r="HJ697" s="13"/>
      <c r="HK697" s="13"/>
      <c r="HL697" s="13"/>
      <c r="HM697" s="13"/>
      <c r="HN697" s="13"/>
      <c r="HO697" s="13"/>
      <c r="HP697" s="13"/>
      <c r="HQ697" s="13"/>
      <c r="HR697" s="13"/>
      <c r="HS697" s="13"/>
      <c r="HT697" s="13"/>
      <c r="HU697" s="13"/>
      <c r="HV697" s="13"/>
      <c r="HW697" s="13"/>
      <c r="HX697" s="13"/>
      <c r="HY697" s="13"/>
      <c r="HZ697" s="13"/>
      <c r="IA697" s="13"/>
      <c r="IB697" s="13"/>
      <c r="IC697" s="13"/>
      <c r="ID697" s="13"/>
      <c r="IE697" s="13"/>
      <c r="IF697" s="13"/>
      <c r="IG697" s="13"/>
      <c r="IH697" s="13"/>
      <c r="II697" s="13"/>
      <c r="IJ697" s="13"/>
      <c r="IK697" s="13"/>
      <c r="IL697" s="13"/>
      <c r="IM697" s="13"/>
      <c r="IN697" s="13"/>
      <c r="IO697" s="13"/>
      <c r="IP697" s="13"/>
      <c r="IQ697" s="13"/>
      <c r="IR697" s="13"/>
      <c r="IS697" s="13"/>
      <c r="IT697" s="13"/>
      <c r="IU697" s="13"/>
      <c r="IV697" s="13"/>
      <c r="IW697" s="13"/>
      <c r="IX697" s="13"/>
      <c r="IY697" s="13"/>
      <c r="IZ697" s="13"/>
      <c r="JA697" s="13"/>
      <c r="JB697" s="13"/>
      <c r="JC697" s="13"/>
      <c r="JD697" s="13"/>
      <c r="JE697" s="13"/>
      <c r="JF697" s="13"/>
      <c r="JG697" s="13"/>
      <c r="JH697" s="13"/>
      <c r="JI697" s="13"/>
      <c r="JJ697" s="13"/>
      <c r="JK697" s="13"/>
      <c r="JL697" s="13"/>
      <c r="JM697" s="13"/>
      <c r="JN697" s="13"/>
      <c r="JO697" s="13"/>
      <c r="JP697" s="13"/>
      <c r="JQ697" s="13"/>
      <c r="JR697" s="13"/>
      <c r="JS697" s="13"/>
      <c r="JT697" s="13"/>
      <c r="JU697" s="13"/>
      <c r="JV697" s="13"/>
      <c r="JW697" s="13"/>
      <c r="JX697" s="13"/>
      <c r="JY697" s="13"/>
      <c r="JZ697" s="13"/>
      <c r="KA697" s="13"/>
      <c r="KB697" s="13"/>
      <c r="KC697" s="13"/>
      <c r="KD697" s="13"/>
      <c r="KE697" s="13"/>
      <c r="KF697" s="13"/>
      <c r="KG697" s="13"/>
      <c r="KH697" s="13"/>
      <c r="KI697" s="13"/>
      <c r="KJ697" s="13"/>
      <c r="KK697" s="13"/>
      <c r="KL697" s="13"/>
      <c r="KM697" s="13"/>
      <c r="KN697" s="13"/>
      <c r="KO697" s="13"/>
      <c r="KP697" s="13"/>
      <c r="KQ697" s="13"/>
      <c r="KR697" s="13"/>
      <c r="KS697" s="13"/>
      <c r="KT697" s="13"/>
      <c r="KU697" s="13"/>
      <c r="KV697" s="13"/>
      <c r="KW697" s="13"/>
      <c r="KX697" s="13"/>
      <c r="KY697" s="13"/>
      <c r="KZ697" s="13"/>
      <c r="LA697" s="13"/>
      <c r="LB697" s="13"/>
      <c r="LC697" s="13"/>
      <c r="LD697" s="13"/>
      <c r="LE697" s="13"/>
      <c r="LF697" s="13"/>
      <c r="LG697" s="13"/>
      <c r="LH697" s="13"/>
      <c r="LI697" s="13"/>
      <c r="LJ697" s="13"/>
      <c r="LK697" s="13"/>
      <c r="LL697" s="13"/>
      <c r="LM697" s="13"/>
      <c r="LN697" s="13"/>
      <c r="LO697" s="13"/>
      <c r="LP697" s="13"/>
      <c r="LQ697" s="13"/>
      <c r="LR697" s="13"/>
      <c r="LS697" s="13"/>
      <c r="LT697" s="13"/>
      <c r="LU697" s="13"/>
      <c r="LV697" s="13"/>
      <c r="LW697" s="13"/>
      <c r="LX697" s="13"/>
      <c r="LY697" s="13"/>
      <c r="LZ697" s="13"/>
      <c r="MA697" s="13"/>
      <c r="MB697" s="13"/>
      <c r="MC697" s="13"/>
      <c r="MD697" s="13"/>
      <c r="ME697" s="13"/>
      <c r="MF697" s="13"/>
      <c r="MG697" s="13"/>
      <c r="MH697" s="13"/>
      <c r="MI697" s="13"/>
      <c r="MJ697" s="13"/>
      <c r="MK697" s="13"/>
      <c r="ML697" s="13"/>
      <c r="MM697" s="13"/>
      <c r="MN697" s="13"/>
      <c r="MO697" s="13"/>
      <c r="MP697" s="13"/>
      <c r="MQ697" s="13"/>
      <c r="MR697" s="13"/>
      <c r="MS697" s="13"/>
      <c r="MT697" s="13"/>
      <c r="MU697" s="13"/>
      <c r="MV697" s="13"/>
      <c r="MW697" s="13"/>
      <c r="MX697" s="13"/>
      <c r="MY697" s="13"/>
      <c r="MZ697" s="13"/>
      <c r="NA697" s="13"/>
      <c r="NB697" s="13"/>
      <c r="NC697" s="13"/>
      <c r="ND697" s="13"/>
      <c r="NE697" s="13"/>
      <c r="NF697" s="13"/>
      <c r="NG697" s="13"/>
      <c r="NH697" s="13"/>
      <c r="NI697" s="13"/>
      <c r="NJ697" s="13"/>
      <c r="NK697" s="13"/>
      <c r="NL697" s="13"/>
      <c r="NM697" s="13"/>
      <c r="NN697" s="13"/>
      <c r="NO697" s="13"/>
      <c r="NP697" s="13"/>
      <c r="NQ697" s="13"/>
      <c r="NR697" s="13"/>
      <c r="NS697" s="13"/>
      <c r="NT697" s="13"/>
      <c r="NU697" s="13"/>
      <c r="NV697" s="13"/>
      <c r="NW697" s="13"/>
      <c r="NX697" s="13"/>
      <c r="NY697" s="13"/>
      <c r="NZ697" s="13"/>
      <c r="OA697" s="13"/>
      <c r="OB697" s="13"/>
      <c r="OC697" s="13"/>
      <c r="OD697" s="13"/>
      <c r="OE697" s="13"/>
      <c r="OF697" s="13"/>
      <c r="OG697" s="13"/>
      <c r="OH697" s="13"/>
      <c r="OI697" s="13"/>
      <c r="OJ697" s="13"/>
      <c r="OK697" s="13"/>
      <c r="OL697" s="13"/>
      <c r="OM697" s="13"/>
      <c r="ON697" s="13"/>
      <c r="OO697" s="13"/>
      <c r="OP697" s="13"/>
      <c r="OQ697" s="13"/>
      <c r="OR697" s="13"/>
      <c r="OS697" s="13"/>
      <c r="OT697" s="13"/>
      <c r="OU697" s="13"/>
      <c r="OV697" s="13"/>
      <c r="OW697" s="13"/>
      <c r="OX697" s="13"/>
      <c r="OY697" s="13"/>
      <c r="OZ697" s="13"/>
      <c r="PA697" s="13"/>
      <c r="PB697" s="13"/>
      <c r="PC697" s="13"/>
      <c r="PD697" s="13"/>
      <c r="PE697" s="13"/>
      <c r="PF697" s="13"/>
      <c r="PG697" s="13"/>
      <c r="PH697" s="13"/>
      <c r="PI697" s="13"/>
      <c r="PJ697" s="13"/>
      <c r="PK697" s="13"/>
      <c r="PL697" s="13"/>
      <c r="PM697" s="13"/>
      <c r="PN697" s="13"/>
      <c r="PO697" s="13"/>
      <c r="PP697" s="13"/>
      <c r="PQ697" s="13"/>
      <c r="PR697" s="13"/>
      <c r="PS697" s="13"/>
      <c r="PT697" s="13"/>
      <c r="PU697" s="13"/>
      <c r="PV697" s="13"/>
      <c r="PW697" s="13"/>
      <c r="PX697" s="13"/>
      <c r="PY697" s="13"/>
      <c r="PZ697" s="13"/>
      <c r="QA697" s="13"/>
      <c r="QB697" s="13"/>
      <c r="QC697" s="13"/>
      <c r="QD697" s="13"/>
      <c r="QE697" s="13"/>
      <c r="QF697" s="13"/>
      <c r="QG697" s="13"/>
      <c r="QH697" s="13"/>
      <c r="QI697" s="13"/>
      <c r="QJ697" s="13"/>
      <c r="QK697" s="13"/>
      <c r="QL697" s="13"/>
      <c r="QM697" s="13"/>
      <c r="QN697" s="13"/>
      <c r="QO697" s="13"/>
      <c r="QP697" s="13"/>
      <c r="QQ697" s="13"/>
      <c r="QR697" s="13"/>
      <c r="QS697" s="13"/>
      <c r="QT697" s="13"/>
      <c r="QU697" s="13"/>
      <c r="QV697" s="13"/>
      <c r="QW697" s="13"/>
      <c r="QX697" s="13"/>
      <c r="QY697" s="13"/>
      <c r="QZ697" s="13"/>
      <c r="RA697" s="13"/>
      <c r="RB697" s="13"/>
      <c r="RC697" s="13"/>
      <c r="RD697" s="13"/>
      <c r="RE697" s="13"/>
      <c r="RF697" s="13"/>
      <c r="RG697" s="13"/>
      <c r="RH697" s="13"/>
      <c r="RI697" s="13"/>
      <c r="RJ697" s="13"/>
      <c r="RK697" s="13"/>
    </row>
    <row r="698" s="4" customFormat="1" ht="13.75" spans="1:479">
      <c r="A698" s="88" t="s">
        <v>12532</v>
      </c>
      <c r="B698" s="88" t="s">
        <v>12265</v>
      </c>
      <c r="C698" s="88" t="s">
        <v>12265</v>
      </c>
      <c r="D698" s="89" t="s">
        <v>494</v>
      </c>
      <c r="E698" s="135"/>
      <c r="F698" s="135"/>
      <c r="G698" s="90">
        <f t="shared" si="10"/>
        <v>0</v>
      </c>
      <c r="H698" s="107"/>
      <c r="I698" s="109"/>
      <c r="J698" s="109"/>
      <c r="K698" s="109"/>
      <c r="L698" s="109"/>
      <c r="M698" s="110"/>
      <c r="N698" s="94"/>
      <c r="O698" s="94"/>
      <c r="P698" s="94"/>
      <c r="Q698" s="94"/>
      <c r="R698" s="94"/>
      <c r="S698" s="94"/>
      <c r="T698" s="95"/>
      <c r="U698" s="96"/>
      <c r="V698" s="95"/>
      <c r="W698" s="95"/>
      <c r="X698" s="97"/>
      <c r="Y698" s="94"/>
      <c r="Z698" s="96"/>
      <c r="AA698" s="96"/>
      <c r="AB698" s="95"/>
      <c r="AC698" s="95"/>
      <c r="AD698" s="97"/>
      <c r="AE698" s="176"/>
      <c r="AF698" s="176"/>
      <c r="AG698" s="176"/>
      <c r="AH698" s="176"/>
      <c r="AI698" s="176"/>
      <c r="AJ698" s="176"/>
      <c r="AK698" s="176"/>
      <c r="AL698" s="94"/>
      <c r="AM698" s="96"/>
      <c r="AN698" s="96"/>
      <c r="AO698" s="95"/>
      <c r="AP698" s="95"/>
      <c r="AQ698" s="97"/>
      <c r="AR698" s="94"/>
      <c r="AS698" s="96"/>
      <c r="AT698" s="96"/>
      <c r="AU698" s="96"/>
      <c r="AV698" s="95"/>
      <c r="AW698" s="95"/>
      <c r="AX698" s="97"/>
      <c r="AY698" s="97"/>
      <c r="AZ698" s="97"/>
      <c r="BA698" s="97"/>
      <c r="BB698" s="97"/>
      <c r="BC698" s="99" t="s">
        <v>12265</v>
      </c>
      <c r="BD698" s="99"/>
      <c r="BE698" s="99"/>
      <c r="BF698" s="100"/>
      <c r="BG698" s="100"/>
      <c r="BH698" s="100"/>
      <c r="BI698" s="100"/>
      <c r="BJ698" s="99"/>
      <c r="BK698" s="112" t="s">
        <v>12265</v>
      </c>
      <c r="BL698" s="102"/>
      <c r="BM698" s="99"/>
      <c r="BN698" s="99"/>
      <c r="BO698" s="13"/>
      <c r="BP698" s="13"/>
      <c r="BQ698" s="13"/>
      <c r="BR698" s="13"/>
      <c r="BS698" s="13"/>
      <c r="BT698" s="99"/>
      <c r="BU698" s="99"/>
      <c r="BV698" s="99"/>
      <c r="BW698" s="99"/>
      <c r="BX698" s="99"/>
      <c r="BY698" s="13"/>
      <c r="BZ698" s="13"/>
      <c r="CA698" s="13"/>
      <c r="CB698" s="13" t="s">
        <v>1511</v>
      </c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3"/>
      <c r="FD698" s="13"/>
      <c r="FE698" s="13"/>
      <c r="FF698" s="13"/>
      <c r="FG698" s="13"/>
      <c r="FH698" s="13"/>
      <c r="FI698" s="13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  <c r="FT698" s="13"/>
      <c r="FU698" s="13"/>
      <c r="FV698" s="13"/>
      <c r="FW698" s="13"/>
      <c r="FX698" s="13"/>
      <c r="FY698" s="13"/>
      <c r="FZ698" s="13"/>
      <c r="GA698" s="13"/>
      <c r="GB698" s="13"/>
      <c r="GC698" s="13"/>
      <c r="GD698" s="13"/>
      <c r="GE698" s="13"/>
      <c r="GF698" s="13"/>
      <c r="GG698" s="13"/>
      <c r="GH698" s="13"/>
      <c r="GI698" s="13"/>
      <c r="GJ698" s="13"/>
      <c r="GK698" s="13"/>
      <c r="GL698" s="13"/>
      <c r="GM698" s="13"/>
      <c r="GN698" s="13"/>
      <c r="GO698" s="13"/>
      <c r="GP698" s="13"/>
      <c r="GQ698" s="13"/>
      <c r="GR698" s="13"/>
      <c r="GS698" s="13"/>
      <c r="GT698" s="13"/>
      <c r="GU698" s="13"/>
      <c r="GV698" s="13"/>
      <c r="GW698" s="13"/>
      <c r="GX698" s="13"/>
      <c r="GY698" s="13"/>
      <c r="GZ698" s="13"/>
      <c r="HA698" s="13"/>
      <c r="HB698" s="13"/>
      <c r="HC698" s="13"/>
      <c r="HD698" s="13"/>
      <c r="HE698" s="13"/>
      <c r="HF698" s="13"/>
      <c r="HG698" s="13"/>
      <c r="HH698" s="13"/>
      <c r="HI698" s="13"/>
      <c r="HJ698" s="13"/>
      <c r="HK698" s="13"/>
      <c r="HL698" s="13"/>
      <c r="HM698" s="13"/>
      <c r="HN698" s="13"/>
      <c r="HO698" s="13"/>
      <c r="HP698" s="13"/>
      <c r="HQ698" s="13"/>
      <c r="HR698" s="13"/>
      <c r="HS698" s="13"/>
      <c r="HT698" s="13"/>
      <c r="HU698" s="13"/>
      <c r="HV698" s="13"/>
      <c r="HW698" s="13"/>
      <c r="HX698" s="13"/>
      <c r="HY698" s="13"/>
      <c r="HZ698" s="13"/>
      <c r="IA698" s="13"/>
      <c r="IB698" s="13"/>
      <c r="IC698" s="13"/>
      <c r="ID698" s="13"/>
      <c r="IE698" s="13"/>
      <c r="IF698" s="13"/>
      <c r="IG698" s="13"/>
      <c r="IH698" s="13"/>
      <c r="II698" s="13"/>
      <c r="IJ698" s="13"/>
      <c r="IK698" s="13"/>
      <c r="IL698" s="13"/>
      <c r="IM698" s="13"/>
      <c r="IN698" s="13"/>
      <c r="IO698" s="13"/>
      <c r="IP698" s="13"/>
      <c r="IQ698" s="13"/>
      <c r="IR698" s="13"/>
      <c r="IS698" s="13"/>
      <c r="IT698" s="13"/>
      <c r="IU698" s="13"/>
      <c r="IV698" s="13"/>
      <c r="IW698" s="13"/>
      <c r="IX698" s="13"/>
      <c r="IY698" s="13"/>
      <c r="IZ698" s="13"/>
      <c r="JA698" s="13"/>
      <c r="JB698" s="13"/>
      <c r="JC698" s="13"/>
      <c r="JD698" s="13"/>
      <c r="JE698" s="13"/>
      <c r="JF698" s="13"/>
      <c r="JG698" s="13"/>
      <c r="JH698" s="13"/>
      <c r="JI698" s="13"/>
      <c r="JJ698" s="13"/>
      <c r="JK698" s="13"/>
      <c r="JL698" s="13"/>
      <c r="JM698" s="13"/>
      <c r="JN698" s="13"/>
      <c r="JO698" s="13"/>
      <c r="JP698" s="13"/>
      <c r="JQ698" s="13"/>
      <c r="JR698" s="13"/>
      <c r="JS698" s="13"/>
      <c r="JT698" s="13"/>
      <c r="JU698" s="13"/>
      <c r="JV698" s="13"/>
      <c r="JW698" s="13"/>
      <c r="JX698" s="13"/>
      <c r="JY698" s="13"/>
      <c r="JZ698" s="13"/>
      <c r="KA698" s="13"/>
      <c r="KB698" s="13"/>
      <c r="KC698" s="13"/>
      <c r="KD698" s="13"/>
      <c r="KE698" s="13"/>
      <c r="KF698" s="13"/>
      <c r="KG698" s="13"/>
      <c r="KH698" s="13"/>
      <c r="KI698" s="13"/>
      <c r="KJ698" s="13"/>
      <c r="KK698" s="13"/>
      <c r="KL698" s="13"/>
      <c r="KM698" s="13"/>
      <c r="KN698" s="13"/>
      <c r="KO698" s="13"/>
      <c r="KP698" s="13"/>
      <c r="KQ698" s="13"/>
      <c r="KR698" s="13"/>
      <c r="KS698" s="13"/>
      <c r="KT698" s="13"/>
      <c r="KU698" s="13"/>
      <c r="KV698" s="13"/>
      <c r="KW698" s="13"/>
      <c r="KX698" s="13"/>
      <c r="KY698" s="13"/>
      <c r="KZ698" s="13"/>
      <c r="LA698" s="13"/>
      <c r="LB698" s="13"/>
      <c r="LC698" s="13"/>
      <c r="LD698" s="13"/>
      <c r="LE698" s="13"/>
      <c r="LF698" s="13"/>
      <c r="LG698" s="13"/>
      <c r="LH698" s="13"/>
      <c r="LI698" s="13"/>
      <c r="LJ698" s="13"/>
      <c r="LK698" s="13"/>
      <c r="LL698" s="13"/>
      <c r="LM698" s="13"/>
      <c r="LN698" s="13"/>
      <c r="LO698" s="13"/>
      <c r="LP698" s="13"/>
      <c r="LQ698" s="13"/>
      <c r="LR698" s="13"/>
      <c r="LS698" s="13"/>
      <c r="LT698" s="13"/>
      <c r="LU698" s="13"/>
      <c r="LV698" s="13"/>
      <c r="LW698" s="13"/>
      <c r="LX698" s="13"/>
      <c r="LY698" s="13"/>
      <c r="LZ698" s="13"/>
      <c r="MA698" s="13"/>
      <c r="MB698" s="13"/>
      <c r="MC698" s="13"/>
      <c r="MD698" s="13"/>
      <c r="ME698" s="13"/>
      <c r="MF698" s="13"/>
      <c r="MG698" s="13"/>
      <c r="MH698" s="13"/>
      <c r="MI698" s="13"/>
      <c r="MJ698" s="13"/>
      <c r="MK698" s="13"/>
      <c r="ML698" s="13"/>
      <c r="MM698" s="13"/>
      <c r="MN698" s="13"/>
      <c r="MO698" s="13"/>
      <c r="MP698" s="13"/>
      <c r="MQ698" s="13"/>
      <c r="MR698" s="13"/>
      <c r="MS698" s="13"/>
      <c r="MT698" s="13"/>
      <c r="MU698" s="13"/>
      <c r="MV698" s="13"/>
      <c r="MW698" s="13"/>
      <c r="MX698" s="13"/>
      <c r="MY698" s="13"/>
      <c r="MZ698" s="13"/>
      <c r="NA698" s="13"/>
      <c r="NB698" s="13"/>
      <c r="NC698" s="13"/>
      <c r="ND698" s="13"/>
      <c r="NE698" s="13"/>
      <c r="NF698" s="13"/>
      <c r="NG698" s="13"/>
      <c r="NH698" s="13"/>
      <c r="NI698" s="13"/>
      <c r="NJ698" s="13"/>
      <c r="NK698" s="13"/>
      <c r="NL698" s="13"/>
      <c r="NM698" s="13"/>
      <c r="NN698" s="13"/>
      <c r="NO698" s="13"/>
      <c r="NP698" s="13"/>
      <c r="NQ698" s="13"/>
      <c r="NR698" s="13"/>
      <c r="NS698" s="13"/>
      <c r="NT698" s="13"/>
      <c r="NU698" s="13"/>
      <c r="NV698" s="13"/>
      <c r="NW698" s="13"/>
      <c r="NX698" s="13"/>
      <c r="NY698" s="13"/>
      <c r="NZ698" s="13"/>
      <c r="OA698" s="13"/>
      <c r="OB698" s="13"/>
      <c r="OC698" s="13"/>
      <c r="OD698" s="13"/>
      <c r="OE698" s="13"/>
      <c r="OF698" s="13"/>
      <c r="OG698" s="13"/>
      <c r="OH698" s="13"/>
      <c r="OI698" s="13"/>
      <c r="OJ698" s="13"/>
      <c r="OK698" s="13"/>
      <c r="OL698" s="13"/>
      <c r="OM698" s="13"/>
      <c r="ON698" s="13"/>
      <c r="OO698" s="13"/>
      <c r="OP698" s="13"/>
      <c r="OQ698" s="13"/>
      <c r="OR698" s="13"/>
      <c r="OS698" s="13"/>
      <c r="OT698" s="13"/>
      <c r="OU698" s="13"/>
      <c r="OV698" s="13"/>
      <c r="OW698" s="13"/>
      <c r="OX698" s="13"/>
      <c r="OY698" s="13"/>
      <c r="OZ698" s="13"/>
      <c r="PA698" s="13"/>
      <c r="PB698" s="13"/>
      <c r="PC698" s="13"/>
      <c r="PD698" s="13"/>
      <c r="PE698" s="13"/>
      <c r="PF698" s="13"/>
      <c r="PG698" s="13"/>
      <c r="PH698" s="13"/>
      <c r="PI698" s="13"/>
      <c r="PJ698" s="13"/>
      <c r="PK698" s="13"/>
      <c r="PL698" s="13"/>
      <c r="PM698" s="13"/>
      <c r="PN698" s="13"/>
      <c r="PO698" s="13"/>
      <c r="PP698" s="13"/>
      <c r="PQ698" s="13"/>
      <c r="PR698" s="13"/>
      <c r="PS698" s="13"/>
      <c r="PT698" s="13"/>
      <c r="PU698" s="13"/>
      <c r="PV698" s="13"/>
      <c r="PW698" s="13"/>
      <c r="PX698" s="13"/>
      <c r="PY698" s="13"/>
      <c r="PZ698" s="13"/>
      <c r="QA698" s="13"/>
      <c r="QB698" s="13"/>
      <c r="QC698" s="13"/>
      <c r="QD698" s="13"/>
      <c r="QE698" s="13"/>
      <c r="QF698" s="13"/>
      <c r="QG698" s="13"/>
      <c r="QH698" s="13"/>
      <c r="QI698" s="13"/>
      <c r="QJ698" s="13"/>
      <c r="QK698" s="13"/>
      <c r="QL698" s="13"/>
      <c r="QM698" s="13"/>
      <c r="QN698" s="13"/>
      <c r="QO698" s="13"/>
      <c r="QP698" s="13"/>
      <c r="QQ698" s="13"/>
      <c r="QR698" s="13"/>
      <c r="QS698" s="13"/>
      <c r="QT698" s="13"/>
      <c r="QU698" s="13"/>
      <c r="QV698" s="13"/>
      <c r="QW698" s="13"/>
      <c r="QX698" s="13"/>
      <c r="QY698" s="13"/>
      <c r="QZ698" s="13"/>
      <c r="RA698" s="13"/>
      <c r="RB698" s="13"/>
      <c r="RC698" s="13"/>
      <c r="RD698" s="13"/>
      <c r="RE698" s="13"/>
      <c r="RF698" s="13"/>
      <c r="RG698" s="13"/>
      <c r="RH698" s="13"/>
      <c r="RI698" s="13"/>
      <c r="RJ698" s="13"/>
      <c r="RK698" s="13"/>
    </row>
    <row r="699" s="4" customFormat="1" ht="13.75" spans="1:479">
      <c r="A699" s="88" t="s">
        <v>12532</v>
      </c>
      <c r="B699" s="88" t="s">
        <v>3122</v>
      </c>
      <c r="C699" s="88" t="s">
        <v>3121</v>
      </c>
      <c r="D699" s="89" t="s">
        <v>12266</v>
      </c>
      <c r="E699" s="135">
        <v>12</v>
      </c>
      <c r="F699" s="135">
        <v>5</v>
      </c>
      <c r="G699" s="90">
        <f t="shared" ref="G699:G762" si="11">F699*E699</f>
        <v>60</v>
      </c>
      <c r="H699" s="107"/>
      <c r="I699" s="109"/>
      <c r="J699" s="109"/>
      <c r="K699" s="109"/>
      <c r="L699" s="109"/>
      <c r="M699" s="110"/>
      <c r="N699" s="94"/>
      <c r="O699" s="94"/>
      <c r="P699" s="94"/>
      <c r="Q699" s="94"/>
      <c r="R699" s="94"/>
      <c r="S699" s="94"/>
      <c r="T699" s="95"/>
      <c r="U699" s="96"/>
      <c r="V699" s="95"/>
      <c r="W699" s="95"/>
      <c r="X699" s="97"/>
      <c r="Y699" s="94"/>
      <c r="Z699" s="96"/>
      <c r="AA699" s="96"/>
      <c r="AB699" s="95"/>
      <c r="AC699" s="95"/>
      <c r="AD699" s="97"/>
      <c r="AE699" s="91"/>
      <c r="AF699" s="91"/>
      <c r="AG699" s="240">
        <v>19</v>
      </c>
      <c r="AH699" s="240">
        <v>11</v>
      </c>
      <c r="AI699" s="240">
        <v>13</v>
      </c>
      <c r="AJ699" s="240">
        <v>6</v>
      </c>
      <c r="AK699" s="240">
        <v>38</v>
      </c>
      <c r="AL699" s="91"/>
      <c r="AM699" s="113"/>
      <c r="AN699" s="113"/>
      <c r="AO699" s="92"/>
      <c r="AP699" s="92"/>
      <c r="AQ699" s="93"/>
      <c r="AR699" s="94"/>
      <c r="AS699" s="96"/>
      <c r="AT699" s="96"/>
      <c r="AU699" s="96"/>
      <c r="AV699" s="95"/>
      <c r="AW699" s="95"/>
      <c r="AX699" s="97"/>
      <c r="AY699" s="93"/>
      <c r="AZ699" s="93"/>
      <c r="BA699" s="93"/>
      <c r="BB699" s="93"/>
      <c r="BC699" s="99" t="s">
        <v>12349</v>
      </c>
      <c r="BD699" s="99" t="s">
        <v>12271</v>
      </c>
      <c r="BE699" s="99" t="s">
        <v>12356</v>
      </c>
      <c r="BF699" s="100"/>
      <c r="BG699" s="103"/>
      <c r="BH699" s="103"/>
      <c r="BI699" s="103"/>
      <c r="BJ699" s="99"/>
      <c r="BK699" s="112" t="s">
        <v>12533</v>
      </c>
      <c r="BL699" s="102"/>
      <c r="BM699" s="99"/>
      <c r="BN699" s="99"/>
      <c r="BO699" s="13"/>
      <c r="BP699" s="13"/>
      <c r="BQ699" s="13"/>
      <c r="BR699" s="13"/>
      <c r="BS699" s="13"/>
      <c r="BT699" s="99"/>
      <c r="BU699" s="99"/>
      <c r="BV699" s="99"/>
      <c r="BW699" s="99"/>
      <c r="BX699" s="99"/>
      <c r="BY699" s="13"/>
      <c r="BZ699" s="13"/>
      <c r="CA699" s="13"/>
      <c r="CB699" s="13" t="s">
        <v>1511</v>
      </c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3"/>
      <c r="FD699" s="13"/>
      <c r="FE699" s="13"/>
      <c r="FF699" s="13"/>
      <c r="FG699" s="13"/>
      <c r="FH699" s="13"/>
      <c r="FI699" s="13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  <c r="FT699" s="13"/>
      <c r="FU699" s="13"/>
      <c r="FV699" s="13"/>
      <c r="FW699" s="13"/>
      <c r="FX699" s="13"/>
      <c r="FY699" s="13"/>
      <c r="FZ699" s="13"/>
      <c r="GA699" s="13"/>
      <c r="GB699" s="13"/>
      <c r="GC699" s="13"/>
      <c r="GD699" s="13"/>
      <c r="GE699" s="13"/>
      <c r="GF699" s="13"/>
      <c r="GG699" s="13"/>
      <c r="GH699" s="13"/>
      <c r="GI699" s="13"/>
      <c r="GJ699" s="13"/>
      <c r="GK699" s="13"/>
      <c r="GL699" s="13"/>
      <c r="GM699" s="13"/>
      <c r="GN699" s="13"/>
      <c r="GO699" s="13"/>
      <c r="GP699" s="13"/>
      <c r="GQ699" s="13"/>
      <c r="GR699" s="13"/>
      <c r="GS699" s="13"/>
      <c r="GT699" s="13"/>
      <c r="GU699" s="13"/>
      <c r="GV699" s="13"/>
      <c r="GW699" s="13"/>
      <c r="GX699" s="13"/>
      <c r="GY699" s="13"/>
      <c r="GZ699" s="13"/>
      <c r="HA699" s="13"/>
      <c r="HB699" s="13"/>
      <c r="HC699" s="13"/>
      <c r="HD699" s="13"/>
      <c r="HE699" s="13"/>
      <c r="HF699" s="13"/>
      <c r="HG699" s="13"/>
      <c r="HH699" s="13"/>
      <c r="HI699" s="13"/>
      <c r="HJ699" s="13"/>
      <c r="HK699" s="13"/>
      <c r="HL699" s="13"/>
      <c r="HM699" s="13"/>
      <c r="HN699" s="13"/>
      <c r="HO699" s="13"/>
      <c r="HP699" s="13"/>
      <c r="HQ699" s="13"/>
      <c r="HR699" s="13"/>
      <c r="HS699" s="13"/>
      <c r="HT699" s="13"/>
      <c r="HU699" s="13"/>
      <c r="HV699" s="13"/>
      <c r="HW699" s="13"/>
      <c r="HX699" s="13"/>
      <c r="HY699" s="13"/>
      <c r="HZ699" s="13"/>
      <c r="IA699" s="13"/>
      <c r="IB699" s="13"/>
      <c r="IC699" s="13"/>
      <c r="ID699" s="13"/>
      <c r="IE699" s="13"/>
      <c r="IF699" s="13"/>
      <c r="IG699" s="13"/>
      <c r="IH699" s="13"/>
      <c r="II699" s="13"/>
      <c r="IJ699" s="13"/>
      <c r="IK699" s="13"/>
      <c r="IL699" s="13"/>
      <c r="IM699" s="13"/>
      <c r="IN699" s="13"/>
      <c r="IO699" s="13"/>
      <c r="IP699" s="13"/>
      <c r="IQ699" s="13"/>
      <c r="IR699" s="13"/>
      <c r="IS699" s="13"/>
      <c r="IT699" s="13"/>
      <c r="IU699" s="13"/>
      <c r="IV699" s="13"/>
      <c r="IW699" s="13"/>
      <c r="IX699" s="13"/>
      <c r="IY699" s="13"/>
      <c r="IZ699" s="13"/>
      <c r="JA699" s="13"/>
      <c r="JB699" s="13"/>
      <c r="JC699" s="13"/>
      <c r="JD699" s="13"/>
      <c r="JE699" s="13"/>
      <c r="JF699" s="13"/>
      <c r="JG699" s="13"/>
      <c r="JH699" s="13"/>
      <c r="JI699" s="13"/>
      <c r="JJ699" s="13"/>
      <c r="JK699" s="13"/>
      <c r="JL699" s="13"/>
      <c r="JM699" s="13"/>
      <c r="JN699" s="13"/>
      <c r="JO699" s="13"/>
      <c r="JP699" s="13"/>
      <c r="JQ699" s="13"/>
      <c r="JR699" s="13"/>
      <c r="JS699" s="13"/>
      <c r="JT699" s="13"/>
      <c r="JU699" s="13"/>
      <c r="JV699" s="13"/>
      <c r="JW699" s="13"/>
      <c r="JX699" s="13"/>
      <c r="JY699" s="13"/>
      <c r="JZ699" s="13"/>
      <c r="KA699" s="13"/>
      <c r="KB699" s="13"/>
      <c r="KC699" s="13"/>
      <c r="KD699" s="13"/>
      <c r="KE699" s="13"/>
      <c r="KF699" s="13"/>
      <c r="KG699" s="13"/>
      <c r="KH699" s="13"/>
      <c r="KI699" s="13"/>
      <c r="KJ699" s="13"/>
      <c r="KK699" s="13"/>
      <c r="KL699" s="13"/>
      <c r="KM699" s="13"/>
      <c r="KN699" s="13"/>
      <c r="KO699" s="13"/>
      <c r="KP699" s="13"/>
      <c r="KQ699" s="13"/>
      <c r="KR699" s="13"/>
      <c r="KS699" s="13"/>
      <c r="KT699" s="13"/>
      <c r="KU699" s="13"/>
      <c r="KV699" s="13"/>
      <c r="KW699" s="13"/>
      <c r="KX699" s="13"/>
      <c r="KY699" s="13"/>
      <c r="KZ699" s="13"/>
      <c r="LA699" s="13"/>
      <c r="LB699" s="13"/>
      <c r="LC699" s="13"/>
      <c r="LD699" s="13"/>
      <c r="LE699" s="13"/>
      <c r="LF699" s="13"/>
      <c r="LG699" s="13"/>
      <c r="LH699" s="13"/>
      <c r="LI699" s="13"/>
      <c r="LJ699" s="13"/>
      <c r="LK699" s="13"/>
      <c r="LL699" s="13"/>
      <c r="LM699" s="13"/>
      <c r="LN699" s="13"/>
      <c r="LO699" s="13"/>
      <c r="LP699" s="13"/>
      <c r="LQ699" s="13"/>
      <c r="LR699" s="13"/>
      <c r="LS699" s="13"/>
      <c r="LT699" s="13"/>
      <c r="LU699" s="13"/>
      <c r="LV699" s="13"/>
      <c r="LW699" s="13"/>
      <c r="LX699" s="13"/>
      <c r="LY699" s="13"/>
      <c r="LZ699" s="13"/>
      <c r="MA699" s="13"/>
      <c r="MB699" s="13"/>
      <c r="MC699" s="13"/>
      <c r="MD699" s="13"/>
      <c r="ME699" s="13"/>
      <c r="MF699" s="13"/>
      <c r="MG699" s="13"/>
      <c r="MH699" s="13"/>
      <c r="MI699" s="13"/>
      <c r="MJ699" s="13"/>
      <c r="MK699" s="13"/>
      <c r="ML699" s="13"/>
      <c r="MM699" s="13"/>
      <c r="MN699" s="13"/>
      <c r="MO699" s="13"/>
      <c r="MP699" s="13"/>
      <c r="MQ699" s="13"/>
      <c r="MR699" s="13"/>
      <c r="MS699" s="13"/>
      <c r="MT699" s="13"/>
      <c r="MU699" s="13"/>
      <c r="MV699" s="13"/>
      <c r="MW699" s="13"/>
      <c r="MX699" s="13"/>
      <c r="MY699" s="13"/>
      <c r="MZ699" s="13"/>
      <c r="NA699" s="13"/>
      <c r="NB699" s="13"/>
      <c r="NC699" s="13"/>
      <c r="ND699" s="13"/>
      <c r="NE699" s="13"/>
      <c r="NF699" s="13"/>
      <c r="NG699" s="13"/>
      <c r="NH699" s="13"/>
      <c r="NI699" s="13"/>
      <c r="NJ699" s="13"/>
      <c r="NK699" s="13"/>
      <c r="NL699" s="13"/>
      <c r="NM699" s="13"/>
      <c r="NN699" s="13"/>
      <c r="NO699" s="13"/>
      <c r="NP699" s="13"/>
      <c r="NQ699" s="13"/>
      <c r="NR699" s="13"/>
      <c r="NS699" s="13"/>
      <c r="NT699" s="13"/>
      <c r="NU699" s="13"/>
      <c r="NV699" s="13"/>
      <c r="NW699" s="13"/>
      <c r="NX699" s="13"/>
      <c r="NY699" s="13"/>
      <c r="NZ699" s="13"/>
      <c r="OA699" s="13"/>
      <c r="OB699" s="13"/>
      <c r="OC699" s="13"/>
      <c r="OD699" s="13"/>
      <c r="OE699" s="13"/>
      <c r="OF699" s="13"/>
      <c r="OG699" s="13"/>
      <c r="OH699" s="13"/>
      <c r="OI699" s="13"/>
      <c r="OJ699" s="13"/>
      <c r="OK699" s="13"/>
      <c r="OL699" s="13"/>
      <c r="OM699" s="13"/>
      <c r="ON699" s="13"/>
      <c r="OO699" s="13"/>
      <c r="OP699" s="13"/>
      <c r="OQ699" s="13"/>
      <c r="OR699" s="13"/>
      <c r="OS699" s="13"/>
      <c r="OT699" s="13"/>
      <c r="OU699" s="13"/>
      <c r="OV699" s="13"/>
      <c r="OW699" s="13"/>
      <c r="OX699" s="13"/>
      <c r="OY699" s="13"/>
      <c r="OZ699" s="13"/>
      <c r="PA699" s="13"/>
      <c r="PB699" s="13"/>
      <c r="PC699" s="13"/>
      <c r="PD699" s="13"/>
      <c r="PE699" s="13"/>
      <c r="PF699" s="13"/>
      <c r="PG699" s="13"/>
      <c r="PH699" s="13"/>
      <c r="PI699" s="13"/>
      <c r="PJ699" s="13"/>
      <c r="PK699" s="13"/>
      <c r="PL699" s="13"/>
      <c r="PM699" s="13"/>
      <c r="PN699" s="13"/>
      <c r="PO699" s="13"/>
      <c r="PP699" s="13"/>
      <c r="PQ699" s="13"/>
      <c r="PR699" s="13"/>
      <c r="PS699" s="13"/>
      <c r="PT699" s="13"/>
      <c r="PU699" s="13"/>
      <c r="PV699" s="13"/>
      <c r="PW699" s="13"/>
      <c r="PX699" s="13"/>
      <c r="PY699" s="13"/>
      <c r="PZ699" s="13"/>
      <c r="QA699" s="13"/>
      <c r="QB699" s="13"/>
      <c r="QC699" s="13"/>
      <c r="QD699" s="13"/>
      <c r="QE699" s="13"/>
      <c r="QF699" s="13"/>
      <c r="QG699" s="13"/>
      <c r="QH699" s="13"/>
      <c r="QI699" s="13"/>
      <c r="QJ699" s="13"/>
      <c r="QK699" s="13"/>
      <c r="QL699" s="13"/>
      <c r="QM699" s="13"/>
      <c r="QN699" s="13"/>
      <c r="QO699" s="13"/>
      <c r="QP699" s="13"/>
      <c r="QQ699" s="13"/>
      <c r="QR699" s="13"/>
      <c r="QS699" s="13"/>
      <c r="QT699" s="13"/>
      <c r="QU699" s="13"/>
      <c r="QV699" s="13"/>
      <c r="QW699" s="13"/>
      <c r="QX699" s="13"/>
      <c r="QY699" s="13"/>
      <c r="QZ699" s="13"/>
      <c r="RA699" s="13"/>
      <c r="RB699" s="13"/>
      <c r="RC699" s="13"/>
      <c r="RD699" s="13"/>
      <c r="RE699" s="13"/>
      <c r="RF699" s="13"/>
      <c r="RG699" s="13"/>
      <c r="RH699" s="13"/>
      <c r="RI699" s="13"/>
      <c r="RJ699" s="13"/>
      <c r="RK699" s="13"/>
    </row>
    <row r="700" s="4" customFormat="1" ht="13.75" spans="1:479">
      <c r="A700" s="88" t="s">
        <v>12532</v>
      </c>
      <c r="B700" s="88" t="s">
        <v>3126</v>
      </c>
      <c r="C700" s="106" t="s">
        <v>3157</v>
      </c>
      <c r="D700" s="89" t="s">
        <v>12266</v>
      </c>
      <c r="E700" s="135">
        <v>12</v>
      </c>
      <c r="F700" s="135">
        <v>9</v>
      </c>
      <c r="G700" s="90">
        <f t="shared" si="11"/>
        <v>108</v>
      </c>
      <c r="H700" s="107"/>
      <c r="I700" s="109"/>
      <c r="J700" s="109"/>
      <c r="K700" s="109"/>
      <c r="L700" s="109"/>
      <c r="M700" s="110"/>
      <c r="N700" s="94"/>
      <c r="O700" s="94"/>
      <c r="P700" s="94"/>
      <c r="Q700" s="94"/>
      <c r="R700" s="94"/>
      <c r="S700" s="94"/>
      <c r="T700" s="95"/>
      <c r="U700" s="96"/>
      <c r="V700" s="95"/>
      <c r="W700" s="95"/>
      <c r="X700" s="97"/>
      <c r="Y700" s="94"/>
      <c r="Z700" s="96"/>
      <c r="AA700" s="96"/>
      <c r="AB700" s="95"/>
      <c r="AC700" s="95"/>
      <c r="AD700" s="97"/>
      <c r="AE700" s="91"/>
      <c r="AF700" s="91"/>
      <c r="AG700" s="240">
        <v>19</v>
      </c>
      <c r="AH700" s="240">
        <v>11</v>
      </c>
      <c r="AI700" s="240">
        <v>13</v>
      </c>
      <c r="AJ700" s="240">
        <v>6</v>
      </c>
      <c r="AK700" s="240">
        <v>38</v>
      </c>
      <c r="AL700" s="91"/>
      <c r="AM700" s="113"/>
      <c r="AN700" s="113"/>
      <c r="AO700" s="92"/>
      <c r="AP700" s="92"/>
      <c r="AQ700" s="93"/>
      <c r="AR700" s="94"/>
      <c r="AS700" s="96"/>
      <c r="AT700" s="96"/>
      <c r="AU700" s="96"/>
      <c r="AV700" s="95"/>
      <c r="AW700" s="95"/>
      <c r="AX700" s="97"/>
      <c r="AY700" s="93"/>
      <c r="AZ700" s="93"/>
      <c r="BA700" s="93"/>
      <c r="BB700" s="93"/>
      <c r="BC700" s="99" t="s">
        <v>12349</v>
      </c>
      <c r="BD700" s="99" t="s">
        <v>12271</v>
      </c>
      <c r="BE700" s="99" t="s">
        <v>12356</v>
      </c>
      <c r="BF700" s="100"/>
      <c r="BG700" s="103"/>
      <c r="BH700" s="103"/>
      <c r="BI700" s="103"/>
      <c r="BJ700" s="99"/>
      <c r="BK700" s="112" t="s">
        <v>12533</v>
      </c>
      <c r="BL700" s="102"/>
      <c r="BM700" s="99"/>
      <c r="BN700" s="99"/>
      <c r="BO700" s="13"/>
      <c r="BP700" s="13"/>
      <c r="BQ700" s="13"/>
      <c r="BR700" s="13"/>
      <c r="BS700" s="13"/>
      <c r="BT700" s="99"/>
      <c r="BU700" s="99"/>
      <c r="BV700" s="99"/>
      <c r="BW700" s="99"/>
      <c r="BX700" s="99"/>
      <c r="BY700" s="13"/>
      <c r="BZ700" s="13"/>
      <c r="CA700" s="13"/>
      <c r="CB700" s="13" t="s">
        <v>1511</v>
      </c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3"/>
      <c r="FD700" s="13"/>
      <c r="FE700" s="13"/>
      <c r="FF700" s="13"/>
      <c r="FG700" s="13"/>
      <c r="FH700" s="13"/>
      <c r="FI700" s="13"/>
      <c r="FJ700" s="13"/>
      <c r="FK700" s="13"/>
      <c r="FL700" s="13"/>
      <c r="FM700" s="13"/>
      <c r="FN700" s="13"/>
      <c r="FO700" s="13"/>
      <c r="FP700" s="13"/>
      <c r="FQ700" s="13"/>
      <c r="FR700" s="13"/>
      <c r="FS700" s="13"/>
      <c r="FT700" s="13"/>
      <c r="FU700" s="13"/>
      <c r="FV700" s="13"/>
      <c r="FW700" s="13"/>
      <c r="FX700" s="13"/>
      <c r="FY700" s="13"/>
      <c r="FZ700" s="13"/>
      <c r="GA700" s="13"/>
      <c r="GB700" s="13"/>
      <c r="GC700" s="13"/>
      <c r="GD700" s="13"/>
      <c r="GE700" s="13"/>
      <c r="GF700" s="13"/>
      <c r="GG700" s="13"/>
      <c r="GH700" s="13"/>
      <c r="GI700" s="13"/>
      <c r="GJ700" s="13"/>
      <c r="GK700" s="13"/>
      <c r="GL700" s="13"/>
      <c r="GM700" s="13"/>
      <c r="GN700" s="13"/>
      <c r="GO700" s="13"/>
      <c r="GP700" s="13"/>
      <c r="GQ700" s="13"/>
      <c r="GR700" s="13"/>
      <c r="GS700" s="13"/>
      <c r="GT700" s="13"/>
      <c r="GU700" s="13"/>
      <c r="GV700" s="13"/>
      <c r="GW700" s="13"/>
      <c r="GX700" s="13"/>
      <c r="GY700" s="13"/>
      <c r="GZ700" s="13"/>
      <c r="HA700" s="13"/>
      <c r="HB700" s="13"/>
      <c r="HC700" s="13"/>
      <c r="HD700" s="13"/>
      <c r="HE700" s="13"/>
      <c r="HF700" s="13"/>
      <c r="HG700" s="13"/>
      <c r="HH700" s="13"/>
      <c r="HI700" s="13"/>
      <c r="HJ700" s="13"/>
      <c r="HK700" s="13"/>
      <c r="HL700" s="13"/>
      <c r="HM700" s="13"/>
      <c r="HN700" s="13"/>
      <c r="HO700" s="13"/>
      <c r="HP700" s="13"/>
      <c r="HQ700" s="13"/>
      <c r="HR700" s="13"/>
      <c r="HS700" s="13"/>
      <c r="HT700" s="13"/>
      <c r="HU700" s="13"/>
      <c r="HV700" s="13"/>
      <c r="HW700" s="13"/>
      <c r="HX700" s="13"/>
      <c r="HY700" s="13"/>
      <c r="HZ700" s="13"/>
      <c r="IA700" s="13"/>
      <c r="IB700" s="13"/>
      <c r="IC700" s="13"/>
      <c r="ID700" s="13"/>
      <c r="IE700" s="13"/>
      <c r="IF700" s="13"/>
      <c r="IG700" s="13"/>
      <c r="IH700" s="13"/>
      <c r="II700" s="13"/>
      <c r="IJ700" s="13"/>
      <c r="IK700" s="13"/>
      <c r="IL700" s="13"/>
      <c r="IM700" s="13"/>
      <c r="IN700" s="13"/>
      <c r="IO700" s="13"/>
      <c r="IP700" s="13"/>
      <c r="IQ700" s="13"/>
      <c r="IR700" s="13"/>
      <c r="IS700" s="13"/>
      <c r="IT700" s="13"/>
      <c r="IU700" s="13"/>
      <c r="IV700" s="13"/>
      <c r="IW700" s="13"/>
      <c r="IX700" s="13"/>
      <c r="IY700" s="13"/>
      <c r="IZ700" s="13"/>
      <c r="JA700" s="13"/>
      <c r="JB700" s="13"/>
      <c r="JC700" s="13"/>
      <c r="JD700" s="13"/>
      <c r="JE700" s="13"/>
      <c r="JF700" s="13"/>
      <c r="JG700" s="13"/>
      <c r="JH700" s="13"/>
      <c r="JI700" s="13"/>
      <c r="JJ700" s="13"/>
      <c r="JK700" s="13"/>
      <c r="JL700" s="13"/>
      <c r="JM700" s="13"/>
      <c r="JN700" s="13"/>
      <c r="JO700" s="13"/>
      <c r="JP700" s="13"/>
      <c r="JQ700" s="13"/>
      <c r="JR700" s="13"/>
      <c r="JS700" s="13"/>
      <c r="JT700" s="13"/>
      <c r="JU700" s="13"/>
      <c r="JV700" s="13"/>
      <c r="JW700" s="13"/>
      <c r="JX700" s="13"/>
      <c r="JY700" s="13"/>
      <c r="JZ700" s="13"/>
      <c r="KA700" s="13"/>
      <c r="KB700" s="13"/>
      <c r="KC700" s="13"/>
      <c r="KD700" s="13"/>
      <c r="KE700" s="13"/>
      <c r="KF700" s="13"/>
      <c r="KG700" s="13"/>
      <c r="KH700" s="13"/>
      <c r="KI700" s="13"/>
      <c r="KJ700" s="13"/>
      <c r="KK700" s="13"/>
      <c r="KL700" s="13"/>
      <c r="KM700" s="13"/>
      <c r="KN700" s="13"/>
      <c r="KO700" s="13"/>
      <c r="KP700" s="13"/>
      <c r="KQ700" s="13"/>
      <c r="KR700" s="13"/>
      <c r="KS700" s="13"/>
      <c r="KT700" s="13"/>
      <c r="KU700" s="13"/>
      <c r="KV700" s="13"/>
      <c r="KW700" s="13"/>
      <c r="KX700" s="13"/>
      <c r="KY700" s="13"/>
      <c r="KZ700" s="13"/>
      <c r="LA700" s="13"/>
      <c r="LB700" s="13"/>
      <c r="LC700" s="13"/>
      <c r="LD700" s="13"/>
      <c r="LE700" s="13"/>
      <c r="LF700" s="13"/>
      <c r="LG700" s="13"/>
      <c r="LH700" s="13"/>
      <c r="LI700" s="13"/>
      <c r="LJ700" s="13"/>
      <c r="LK700" s="13"/>
      <c r="LL700" s="13"/>
      <c r="LM700" s="13"/>
      <c r="LN700" s="13"/>
      <c r="LO700" s="13"/>
      <c r="LP700" s="13"/>
      <c r="LQ700" s="13"/>
      <c r="LR700" s="13"/>
      <c r="LS700" s="13"/>
      <c r="LT700" s="13"/>
      <c r="LU700" s="13"/>
      <c r="LV700" s="13"/>
      <c r="LW700" s="13"/>
      <c r="LX700" s="13"/>
      <c r="LY700" s="13"/>
      <c r="LZ700" s="13"/>
      <c r="MA700" s="13"/>
      <c r="MB700" s="13"/>
      <c r="MC700" s="13"/>
      <c r="MD700" s="13"/>
      <c r="ME700" s="13"/>
      <c r="MF700" s="13"/>
      <c r="MG700" s="13"/>
      <c r="MH700" s="13"/>
      <c r="MI700" s="13"/>
      <c r="MJ700" s="13"/>
      <c r="MK700" s="13"/>
      <c r="ML700" s="13"/>
      <c r="MM700" s="13"/>
      <c r="MN700" s="13"/>
      <c r="MO700" s="13"/>
      <c r="MP700" s="13"/>
      <c r="MQ700" s="13"/>
      <c r="MR700" s="13"/>
      <c r="MS700" s="13"/>
      <c r="MT700" s="13"/>
      <c r="MU700" s="13"/>
      <c r="MV700" s="13"/>
      <c r="MW700" s="13"/>
      <c r="MX700" s="13"/>
      <c r="MY700" s="13"/>
      <c r="MZ700" s="13"/>
      <c r="NA700" s="13"/>
      <c r="NB700" s="13"/>
      <c r="NC700" s="13"/>
      <c r="ND700" s="13"/>
      <c r="NE700" s="13"/>
      <c r="NF700" s="13"/>
      <c r="NG700" s="13"/>
      <c r="NH700" s="13"/>
      <c r="NI700" s="13"/>
      <c r="NJ700" s="13"/>
      <c r="NK700" s="13"/>
      <c r="NL700" s="13"/>
      <c r="NM700" s="13"/>
      <c r="NN700" s="13"/>
      <c r="NO700" s="13"/>
      <c r="NP700" s="13"/>
      <c r="NQ700" s="13"/>
      <c r="NR700" s="13"/>
      <c r="NS700" s="13"/>
      <c r="NT700" s="13"/>
      <c r="NU700" s="13"/>
      <c r="NV700" s="13"/>
      <c r="NW700" s="13"/>
      <c r="NX700" s="13"/>
      <c r="NY700" s="13"/>
      <c r="NZ700" s="13"/>
      <c r="OA700" s="13"/>
      <c r="OB700" s="13"/>
      <c r="OC700" s="13"/>
      <c r="OD700" s="13"/>
      <c r="OE700" s="13"/>
      <c r="OF700" s="13"/>
      <c r="OG700" s="13"/>
      <c r="OH700" s="13"/>
      <c r="OI700" s="13"/>
      <c r="OJ700" s="13"/>
      <c r="OK700" s="13"/>
      <c r="OL700" s="13"/>
      <c r="OM700" s="13"/>
      <c r="ON700" s="13"/>
      <c r="OO700" s="13"/>
      <c r="OP700" s="13"/>
      <c r="OQ700" s="13"/>
      <c r="OR700" s="13"/>
      <c r="OS700" s="13"/>
      <c r="OT700" s="13"/>
      <c r="OU700" s="13"/>
      <c r="OV700" s="13"/>
      <c r="OW700" s="13"/>
      <c r="OX700" s="13"/>
      <c r="OY700" s="13"/>
      <c r="OZ700" s="13"/>
      <c r="PA700" s="13"/>
      <c r="PB700" s="13"/>
      <c r="PC700" s="13"/>
      <c r="PD700" s="13"/>
      <c r="PE700" s="13"/>
      <c r="PF700" s="13"/>
      <c r="PG700" s="13"/>
      <c r="PH700" s="13"/>
      <c r="PI700" s="13"/>
      <c r="PJ700" s="13"/>
      <c r="PK700" s="13"/>
      <c r="PL700" s="13"/>
      <c r="PM700" s="13"/>
      <c r="PN700" s="13"/>
      <c r="PO700" s="13"/>
      <c r="PP700" s="13"/>
      <c r="PQ700" s="13"/>
      <c r="PR700" s="13"/>
      <c r="PS700" s="13"/>
      <c r="PT700" s="13"/>
      <c r="PU700" s="13"/>
      <c r="PV700" s="13"/>
      <c r="PW700" s="13"/>
      <c r="PX700" s="13"/>
      <c r="PY700" s="13"/>
      <c r="PZ700" s="13"/>
      <c r="QA700" s="13"/>
      <c r="QB700" s="13"/>
      <c r="QC700" s="13"/>
      <c r="QD700" s="13"/>
      <c r="QE700" s="13"/>
      <c r="QF700" s="13"/>
      <c r="QG700" s="13"/>
      <c r="QH700" s="13"/>
      <c r="QI700" s="13"/>
      <c r="QJ700" s="13"/>
      <c r="QK700" s="13"/>
      <c r="QL700" s="13"/>
      <c r="QM700" s="13"/>
      <c r="QN700" s="13"/>
      <c r="QO700" s="13"/>
      <c r="QP700" s="13"/>
      <c r="QQ700" s="13"/>
      <c r="QR700" s="13"/>
      <c r="QS700" s="13"/>
      <c r="QT700" s="13"/>
      <c r="QU700" s="13"/>
      <c r="QV700" s="13"/>
      <c r="QW700" s="13"/>
      <c r="QX700" s="13"/>
      <c r="QY700" s="13"/>
      <c r="QZ700" s="13"/>
      <c r="RA700" s="13"/>
      <c r="RB700" s="13"/>
      <c r="RC700" s="13"/>
      <c r="RD700" s="13"/>
      <c r="RE700" s="13"/>
      <c r="RF700" s="13"/>
      <c r="RG700" s="13"/>
      <c r="RH700" s="13"/>
      <c r="RI700" s="13"/>
      <c r="RJ700" s="13"/>
      <c r="RK700" s="13"/>
    </row>
    <row r="701" s="4" customFormat="1" ht="13.75" spans="1:479">
      <c r="A701" s="88" t="s">
        <v>12532</v>
      </c>
      <c r="B701" s="88" t="s">
        <v>3126</v>
      </c>
      <c r="C701" s="88" t="s">
        <v>3125</v>
      </c>
      <c r="D701" s="89" t="s">
        <v>12266</v>
      </c>
      <c r="E701" s="135">
        <v>12</v>
      </c>
      <c r="F701" s="135">
        <v>9</v>
      </c>
      <c r="G701" s="90">
        <f t="shared" si="11"/>
        <v>108</v>
      </c>
      <c r="H701" s="107"/>
      <c r="I701" s="109"/>
      <c r="J701" s="109"/>
      <c r="K701" s="109"/>
      <c r="L701" s="109"/>
      <c r="M701" s="110"/>
      <c r="N701" s="94"/>
      <c r="O701" s="94"/>
      <c r="P701" s="94"/>
      <c r="Q701" s="94"/>
      <c r="R701" s="94"/>
      <c r="S701" s="94"/>
      <c r="T701" s="95"/>
      <c r="U701" s="96"/>
      <c r="V701" s="95"/>
      <c r="W701" s="95"/>
      <c r="X701" s="97"/>
      <c r="Y701" s="94"/>
      <c r="Z701" s="96"/>
      <c r="AA701" s="96"/>
      <c r="AB701" s="95"/>
      <c r="AC701" s="95"/>
      <c r="AD701" s="97"/>
      <c r="AE701" s="91"/>
      <c r="AF701" s="91"/>
      <c r="AG701" s="240">
        <v>19</v>
      </c>
      <c r="AH701" s="240">
        <v>11</v>
      </c>
      <c r="AI701" s="240">
        <v>13</v>
      </c>
      <c r="AJ701" s="240">
        <v>6</v>
      </c>
      <c r="AK701" s="240">
        <v>38</v>
      </c>
      <c r="AL701" s="91"/>
      <c r="AM701" s="113"/>
      <c r="AN701" s="113"/>
      <c r="AO701" s="92"/>
      <c r="AP701" s="92"/>
      <c r="AQ701" s="93"/>
      <c r="AR701" s="94"/>
      <c r="AS701" s="96"/>
      <c r="AT701" s="96"/>
      <c r="AU701" s="96"/>
      <c r="AV701" s="95"/>
      <c r="AW701" s="95"/>
      <c r="AX701" s="97"/>
      <c r="AY701" s="93"/>
      <c r="AZ701" s="93"/>
      <c r="BA701" s="93"/>
      <c r="BB701" s="93"/>
      <c r="BC701" s="99" t="s">
        <v>12349</v>
      </c>
      <c r="BD701" s="99" t="s">
        <v>12271</v>
      </c>
      <c r="BE701" s="99" t="s">
        <v>12356</v>
      </c>
      <c r="BF701" s="100"/>
      <c r="BG701" s="103"/>
      <c r="BH701" s="103"/>
      <c r="BI701" s="103"/>
      <c r="BJ701" s="99"/>
      <c r="BK701" s="112" t="s">
        <v>12533</v>
      </c>
      <c r="BL701" s="102"/>
      <c r="BM701" s="99"/>
      <c r="BN701" s="99"/>
      <c r="BO701" s="13"/>
      <c r="BP701" s="13"/>
      <c r="BQ701" s="13"/>
      <c r="BR701" s="13"/>
      <c r="BS701" s="13"/>
      <c r="BT701" s="99"/>
      <c r="BU701" s="99"/>
      <c r="BV701" s="99"/>
      <c r="BW701" s="99"/>
      <c r="BX701" s="99"/>
      <c r="BY701" s="13"/>
      <c r="BZ701" s="13"/>
      <c r="CA701" s="13"/>
      <c r="CB701" s="13" t="s">
        <v>1511</v>
      </c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3"/>
      <c r="FD701" s="13"/>
      <c r="FE701" s="13"/>
      <c r="FF701" s="13"/>
      <c r="FG701" s="13"/>
      <c r="FH701" s="13"/>
      <c r="FI701" s="13"/>
      <c r="FJ701" s="13"/>
      <c r="FK701" s="13"/>
      <c r="FL701" s="13"/>
      <c r="FM701" s="13"/>
      <c r="FN701" s="13"/>
      <c r="FO701" s="13"/>
      <c r="FP701" s="13"/>
      <c r="FQ701" s="13"/>
      <c r="FR701" s="13"/>
      <c r="FS701" s="13"/>
      <c r="FT701" s="13"/>
      <c r="FU701" s="13"/>
      <c r="FV701" s="13"/>
      <c r="FW701" s="13"/>
      <c r="FX701" s="13"/>
      <c r="FY701" s="13"/>
      <c r="FZ701" s="13"/>
      <c r="GA701" s="13"/>
      <c r="GB701" s="13"/>
      <c r="GC701" s="13"/>
      <c r="GD701" s="13"/>
      <c r="GE701" s="13"/>
      <c r="GF701" s="13"/>
      <c r="GG701" s="13"/>
      <c r="GH701" s="13"/>
      <c r="GI701" s="13"/>
      <c r="GJ701" s="13"/>
      <c r="GK701" s="13"/>
      <c r="GL701" s="13"/>
      <c r="GM701" s="13"/>
      <c r="GN701" s="13"/>
      <c r="GO701" s="13"/>
      <c r="GP701" s="13"/>
      <c r="GQ701" s="13"/>
      <c r="GR701" s="13"/>
      <c r="GS701" s="13"/>
      <c r="GT701" s="13"/>
      <c r="GU701" s="13"/>
      <c r="GV701" s="13"/>
      <c r="GW701" s="13"/>
      <c r="GX701" s="13"/>
      <c r="GY701" s="13"/>
      <c r="GZ701" s="13"/>
      <c r="HA701" s="13"/>
      <c r="HB701" s="13"/>
      <c r="HC701" s="13"/>
      <c r="HD701" s="13"/>
      <c r="HE701" s="13"/>
      <c r="HF701" s="13"/>
      <c r="HG701" s="13"/>
      <c r="HH701" s="13"/>
      <c r="HI701" s="13"/>
      <c r="HJ701" s="13"/>
      <c r="HK701" s="13"/>
      <c r="HL701" s="13"/>
      <c r="HM701" s="13"/>
      <c r="HN701" s="13"/>
      <c r="HO701" s="13"/>
      <c r="HP701" s="13"/>
      <c r="HQ701" s="13"/>
      <c r="HR701" s="13"/>
      <c r="HS701" s="13"/>
      <c r="HT701" s="13"/>
      <c r="HU701" s="13"/>
      <c r="HV701" s="13"/>
      <c r="HW701" s="13"/>
      <c r="HX701" s="13"/>
      <c r="HY701" s="13"/>
      <c r="HZ701" s="13"/>
      <c r="IA701" s="13"/>
      <c r="IB701" s="13"/>
      <c r="IC701" s="13"/>
      <c r="ID701" s="13"/>
      <c r="IE701" s="13"/>
      <c r="IF701" s="13"/>
      <c r="IG701" s="13"/>
      <c r="IH701" s="13"/>
      <c r="II701" s="13"/>
      <c r="IJ701" s="13"/>
      <c r="IK701" s="13"/>
      <c r="IL701" s="13"/>
      <c r="IM701" s="13"/>
      <c r="IN701" s="13"/>
      <c r="IO701" s="13"/>
      <c r="IP701" s="13"/>
      <c r="IQ701" s="13"/>
      <c r="IR701" s="13"/>
      <c r="IS701" s="13"/>
      <c r="IT701" s="13"/>
      <c r="IU701" s="13"/>
      <c r="IV701" s="13"/>
      <c r="IW701" s="13"/>
      <c r="IX701" s="13"/>
      <c r="IY701" s="13"/>
      <c r="IZ701" s="13"/>
      <c r="JA701" s="13"/>
      <c r="JB701" s="13"/>
      <c r="JC701" s="13"/>
      <c r="JD701" s="13"/>
      <c r="JE701" s="13"/>
      <c r="JF701" s="13"/>
      <c r="JG701" s="13"/>
      <c r="JH701" s="13"/>
      <c r="JI701" s="13"/>
      <c r="JJ701" s="13"/>
      <c r="JK701" s="13"/>
      <c r="JL701" s="13"/>
      <c r="JM701" s="13"/>
      <c r="JN701" s="13"/>
      <c r="JO701" s="13"/>
      <c r="JP701" s="13"/>
      <c r="JQ701" s="13"/>
      <c r="JR701" s="13"/>
      <c r="JS701" s="13"/>
      <c r="JT701" s="13"/>
      <c r="JU701" s="13"/>
      <c r="JV701" s="13"/>
      <c r="JW701" s="13"/>
      <c r="JX701" s="13"/>
      <c r="JY701" s="13"/>
      <c r="JZ701" s="13"/>
      <c r="KA701" s="13"/>
      <c r="KB701" s="13"/>
      <c r="KC701" s="13"/>
      <c r="KD701" s="13"/>
      <c r="KE701" s="13"/>
      <c r="KF701" s="13"/>
      <c r="KG701" s="13"/>
      <c r="KH701" s="13"/>
      <c r="KI701" s="13"/>
      <c r="KJ701" s="13"/>
      <c r="KK701" s="13"/>
      <c r="KL701" s="13"/>
      <c r="KM701" s="13"/>
      <c r="KN701" s="13"/>
      <c r="KO701" s="13"/>
      <c r="KP701" s="13"/>
      <c r="KQ701" s="13"/>
      <c r="KR701" s="13"/>
      <c r="KS701" s="13"/>
      <c r="KT701" s="13"/>
      <c r="KU701" s="13"/>
      <c r="KV701" s="13"/>
      <c r="KW701" s="13"/>
      <c r="KX701" s="13"/>
      <c r="KY701" s="13"/>
      <c r="KZ701" s="13"/>
      <c r="LA701" s="13"/>
      <c r="LB701" s="13"/>
      <c r="LC701" s="13"/>
      <c r="LD701" s="13"/>
      <c r="LE701" s="13"/>
      <c r="LF701" s="13"/>
      <c r="LG701" s="13"/>
      <c r="LH701" s="13"/>
      <c r="LI701" s="13"/>
      <c r="LJ701" s="13"/>
      <c r="LK701" s="13"/>
      <c r="LL701" s="13"/>
      <c r="LM701" s="13"/>
      <c r="LN701" s="13"/>
      <c r="LO701" s="13"/>
      <c r="LP701" s="13"/>
      <c r="LQ701" s="13"/>
      <c r="LR701" s="13"/>
      <c r="LS701" s="13"/>
      <c r="LT701" s="13"/>
      <c r="LU701" s="13"/>
      <c r="LV701" s="13"/>
      <c r="LW701" s="13"/>
      <c r="LX701" s="13"/>
      <c r="LY701" s="13"/>
      <c r="LZ701" s="13"/>
      <c r="MA701" s="13"/>
      <c r="MB701" s="13"/>
      <c r="MC701" s="13"/>
      <c r="MD701" s="13"/>
      <c r="ME701" s="13"/>
      <c r="MF701" s="13"/>
      <c r="MG701" s="13"/>
      <c r="MH701" s="13"/>
      <c r="MI701" s="13"/>
      <c r="MJ701" s="13"/>
      <c r="MK701" s="13"/>
      <c r="ML701" s="13"/>
      <c r="MM701" s="13"/>
      <c r="MN701" s="13"/>
      <c r="MO701" s="13"/>
      <c r="MP701" s="13"/>
      <c r="MQ701" s="13"/>
      <c r="MR701" s="13"/>
      <c r="MS701" s="13"/>
      <c r="MT701" s="13"/>
      <c r="MU701" s="13"/>
      <c r="MV701" s="13"/>
      <c r="MW701" s="13"/>
      <c r="MX701" s="13"/>
      <c r="MY701" s="13"/>
      <c r="MZ701" s="13"/>
      <c r="NA701" s="13"/>
      <c r="NB701" s="13"/>
      <c r="NC701" s="13"/>
      <c r="ND701" s="13"/>
      <c r="NE701" s="13"/>
      <c r="NF701" s="13"/>
      <c r="NG701" s="13"/>
      <c r="NH701" s="13"/>
      <c r="NI701" s="13"/>
      <c r="NJ701" s="13"/>
      <c r="NK701" s="13"/>
      <c r="NL701" s="13"/>
      <c r="NM701" s="13"/>
      <c r="NN701" s="13"/>
      <c r="NO701" s="13"/>
      <c r="NP701" s="13"/>
      <c r="NQ701" s="13"/>
      <c r="NR701" s="13"/>
      <c r="NS701" s="13"/>
      <c r="NT701" s="13"/>
      <c r="NU701" s="13"/>
      <c r="NV701" s="13"/>
      <c r="NW701" s="13"/>
      <c r="NX701" s="13"/>
      <c r="NY701" s="13"/>
      <c r="NZ701" s="13"/>
      <c r="OA701" s="13"/>
      <c r="OB701" s="13"/>
      <c r="OC701" s="13"/>
      <c r="OD701" s="13"/>
      <c r="OE701" s="13"/>
      <c r="OF701" s="13"/>
      <c r="OG701" s="13"/>
      <c r="OH701" s="13"/>
      <c r="OI701" s="13"/>
      <c r="OJ701" s="13"/>
      <c r="OK701" s="13"/>
      <c r="OL701" s="13"/>
      <c r="OM701" s="13"/>
      <c r="ON701" s="13"/>
      <c r="OO701" s="13"/>
      <c r="OP701" s="13"/>
      <c r="OQ701" s="13"/>
      <c r="OR701" s="13"/>
      <c r="OS701" s="13"/>
      <c r="OT701" s="13"/>
      <c r="OU701" s="13"/>
      <c r="OV701" s="13"/>
      <c r="OW701" s="13"/>
      <c r="OX701" s="13"/>
      <c r="OY701" s="13"/>
      <c r="OZ701" s="13"/>
      <c r="PA701" s="13"/>
      <c r="PB701" s="13"/>
      <c r="PC701" s="13"/>
      <c r="PD701" s="13"/>
      <c r="PE701" s="13"/>
      <c r="PF701" s="13"/>
      <c r="PG701" s="13"/>
      <c r="PH701" s="13"/>
      <c r="PI701" s="13"/>
      <c r="PJ701" s="13"/>
      <c r="PK701" s="13"/>
      <c r="PL701" s="13"/>
      <c r="PM701" s="13"/>
      <c r="PN701" s="13"/>
      <c r="PO701" s="13"/>
      <c r="PP701" s="13"/>
      <c r="PQ701" s="13"/>
      <c r="PR701" s="13"/>
      <c r="PS701" s="13"/>
      <c r="PT701" s="13"/>
      <c r="PU701" s="13"/>
      <c r="PV701" s="13"/>
      <c r="PW701" s="13"/>
      <c r="PX701" s="13"/>
      <c r="PY701" s="13"/>
      <c r="PZ701" s="13"/>
      <c r="QA701" s="13"/>
      <c r="QB701" s="13"/>
      <c r="QC701" s="13"/>
      <c r="QD701" s="13"/>
      <c r="QE701" s="13"/>
      <c r="QF701" s="13"/>
      <c r="QG701" s="13"/>
      <c r="QH701" s="13"/>
      <c r="QI701" s="13"/>
      <c r="QJ701" s="13"/>
      <c r="QK701" s="13"/>
      <c r="QL701" s="13"/>
      <c r="QM701" s="13"/>
      <c r="QN701" s="13"/>
      <c r="QO701" s="13"/>
      <c r="QP701" s="13"/>
      <c r="QQ701" s="13"/>
      <c r="QR701" s="13"/>
      <c r="QS701" s="13"/>
      <c r="QT701" s="13"/>
      <c r="QU701" s="13"/>
      <c r="QV701" s="13"/>
      <c r="QW701" s="13"/>
      <c r="QX701" s="13"/>
      <c r="QY701" s="13"/>
      <c r="QZ701" s="13"/>
      <c r="RA701" s="13"/>
      <c r="RB701" s="13"/>
      <c r="RC701" s="13"/>
      <c r="RD701" s="13"/>
      <c r="RE701" s="13"/>
      <c r="RF701" s="13"/>
      <c r="RG701" s="13"/>
      <c r="RH701" s="13"/>
      <c r="RI701" s="13"/>
      <c r="RJ701" s="13"/>
      <c r="RK701" s="13"/>
    </row>
    <row r="702" s="4" customFormat="1" ht="13.75" spans="1:479">
      <c r="A702" s="88" t="s">
        <v>12534</v>
      </c>
      <c r="B702" s="88" t="s">
        <v>1108</v>
      </c>
      <c r="C702" s="106" t="s">
        <v>1106</v>
      </c>
      <c r="D702" s="89" t="s">
        <v>12266</v>
      </c>
      <c r="E702" s="135">
        <v>4</v>
      </c>
      <c r="F702" s="135">
        <v>150</v>
      </c>
      <c r="G702" s="90">
        <f t="shared" si="11"/>
        <v>600</v>
      </c>
      <c r="H702" s="94"/>
      <c r="I702" s="95"/>
      <c r="J702" s="95"/>
      <c r="K702" s="95"/>
      <c r="L702" s="95"/>
      <c r="M702" s="97"/>
      <c r="N702" s="94"/>
      <c r="O702" s="94"/>
      <c r="P702" s="94"/>
      <c r="Q702" s="94"/>
      <c r="R702" s="94"/>
      <c r="S702" s="94"/>
      <c r="T702" s="95"/>
      <c r="U702" s="96"/>
      <c r="V702" s="95"/>
      <c r="W702" s="95"/>
      <c r="X702" s="97"/>
      <c r="Y702" s="94"/>
      <c r="Z702" s="96"/>
      <c r="AA702" s="96"/>
      <c r="AB702" s="95"/>
      <c r="AC702" s="95"/>
      <c r="AD702" s="97"/>
      <c r="AE702" s="91"/>
      <c r="AF702" s="91"/>
      <c r="AG702" s="91"/>
      <c r="AH702" s="91"/>
      <c r="AI702" s="91"/>
      <c r="AJ702" s="91"/>
      <c r="AK702" s="91"/>
      <c r="AL702" s="91"/>
      <c r="AM702" s="132">
        <v>75</v>
      </c>
      <c r="AN702" s="132">
        <v>45</v>
      </c>
      <c r="AO702" s="133">
        <v>51</v>
      </c>
      <c r="AP702" s="133">
        <v>19</v>
      </c>
      <c r="AQ702" s="117">
        <v>38</v>
      </c>
      <c r="AR702" s="94"/>
      <c r="AS702" s="96"/>
      <c r="AT702" s="96"/>
      <c r="AU702" s="96"/>
      <c r="AV702" s="95"/>
      <c r="AW702" s="95"/>
      <c r="AX702" s="97"/>
      <c r="AY702" s="97"/>
      <c r="AZ702" s="97"/>
      <c r="BA702" s="97"/>
      <c r="BB702" s="97"/>
      <c r="BC702" s="99" t="s">
        <v>12271</v>
      </c>
      <c r="BD702" s="99" t="s">
        <v>12349</v>
      </c>
      <c r="BE702" s="99"/>
      <c r="BF702" s="100"/>
      <c r="BG702" s="100"/>
      <c r="BH702" s="111" t="s">
        <v>12272</v>
      </c>
      <c r="BI702" s="100"/>
      <c r="BJ702" s="99"/>
      <c r="BK702" s="112" t="s">
        <v>20</v>
      </c>
      <c r="BL702" s="102"/>
      <c r="BM702" s="99"/>
      <c r="BN702" s="99"/>
      <c r="BO702" s="13"/>
      <c r="BP702" s="13"/>
      <c r="BQ702" s="13"/>
      <c r="BR702" s="13"/>
      <c r="BS702" s="13"/>
      <c r="BT702" s="99"/>
      <c r="BU702" s="99"/>
      <c r="BV702" s="99"/>
      <c r="BW702" s="99"/>
      <c r="BX702" s="99"/>
      <c r="BY702" s="13"/>
      <c r="BZ702" s="13"/>
      <c r="CA702" s="13"/>
      <c r="CB702" s="13" t="s">
        <v>1511</v>
      </c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3"/>
      <c r="FD702" s="13"/>
      <c r="FE702" s="13"/>
      <c r="FF702" s="13"/>
      <c r="FG702" s="13"/>
      <c r="FH702" s="13"/>
      <c r="FI702" s="13"/>
      <c r="FJ702" s="13"/>
      <c r="FK702" s="13"/>
      <c r="FL702" s="13"/>
      <c r="FM702" s="13"/>
      <c r="FN702" s="13"/>
      <c r="FO702" s="13"/>
      <c r="FP702" s="13"/>
      <c r="FQ702" s="13"/>
      <c r="FR702" s="13"/>
      <c r="FS702" s="13"/>
      <c r="FT702" s="13"/>
      <c r="FU702" s="13"/>
      <c r="FV702" s="13"/>
      <c r="FW702" s="13"/>
      <c r="FX702" s="13"/>
      <c r="FY702" s="13"/>
      <c r="FZ702" s="13"/>
      <c r="GA702" s="13"/>
      <c r="GB702" s="13"/>
      <c r="GC702" s="13"/>
      <c r="GD702" s="13"/>
      <c r="GE702" s="13"/>
      <c r="GF702" s="13"/>
      <c r="GG702" s="13"/>
      <c r="GH702" s="13"/>
      <c r="GI702" s="13"/>
      <c r="GJ702" s="13"/>
      <c r="GK702" s="13"/>
      <c r="GL702" s="13"/>
      <c r="GM702" s="13"/>
      <c r="GN702" s="13"/>
      <c r="GO702" s="13"/>
      <c r="GP702" s="13"/>
      <c r="GQ702" s="13"/>
      <c r="GR702" s="13"/>
      <c r="GS702" s="13"/>
      <c r="GT702" s="13"/>
      <c r="GU702" s="13"/>
      <c r="GV702" s="13"/>
      <c r="GW702" s="13"/>
      <c r="GX702" s="13"/>
      <c r="GY702" s="13"/>
      <c r="GZ702" s="13"/>
      <c r="HA702" s="13"/>
      <c r="HB702" s="13"/>
      <c r="HC702" s="13"/>
      <c r="HD702" s="13"/>
      <c r="HE702" s="13"/>
      <c r="HF702" s="13"/>
      <c r="HG702" s="13"/>
      <c r="HH702" s="13"/>
      <c r="HI702" s="13"/>
      <c r="HJ702" s="13"/>
      <c r="HK702" s="13"/>
      <c r="HL702" s="13"/>
      <c r="HM702" s="13"/>
      <c r="HN702" s="13"/>
      <c r="HO702" s="13"/>
      <c r="HP702" s="13"/>
      <c r="HQ702" s="13"/>
      <c r="HR702" s="13"/>
      <c r="HS702" s="13"/>
      <c r="HT702" s="13"/>
      <c r="HU702" s="13"/>
      <c r="HV702" s="13"/>
      <c r="HW702" s="13"/>
      <c r="HX702" s="13"/>
      <c r="HY702" s="13"/>
      <c r="HZ702" s="13"/>
      <c r="IA702" s="13"/>
      <c r="IB702" s="13"/>
      <c r="IC702" s="13"/>
      <c r="ID702" s="13"/>
      <c r="IE702" s="13"/>
      <c r="IF702" s="13"/>
      <c r="IG702" s="13"/>
      <c r="IH702" s="13"/>
      <c r="II702" s="13"/>
      <c r="IJ702" s="13"/>
      <c r="IK702" s="13"/>
      <c r="IL702" s="13"/>
      <c r="IM702" s="13"/>
      <c r="IN702" s="13"/>
      <c r="IO702" s="13"/>
      <c r="IP702" s="13"/>
      <c r="IQ702" s="13"/>
      <c r="IR702" s="13"/>
      <c r="IS702" s="13"/>
      <c r="IT702" s="13"/>
      <c r="IU702" s="13"/>
      <c r="IV702" s="13"/>
      <c r="IW702" s="13"/>
      <c r="IX702" s="13"/>
      <c r="IY702" s="13"/>
      <c r="IZ702" s="13"/>
      <c r="JA702" s="13"/>
      <c r="JB702" s="13"/>
      <c r="JC702" s="13"/>
      <c r="JD702" s="13"/>
      <c r="JE702" s="13"/>
      <c r="JF702" s="13"/>
      <c r="JG702" s="13"/>
      <c r="JH702" s="13"/>
      <c r="JI702" s="13"/>
      <c r="JJ702" s="13"/>
      <c r="JK702" s="13"/>
      <c r="JL702" s="13"/>
      <c r="JM702" s="13"/>
      <c r="JN702" s="13"/>
      <c r="JO702" s="13"/>
      <c r="JP702" s="13"/>
      <c r="JQ702" s="13"/>
      <c r="JR702" s="13"/>
      <c r="JS702" s="13"/>
      <c r="JT702" s="13"/>
      <c r="JU702" s="13"/>
      <c r="JV702" s="13"/>
      <c r="JW702" s="13"/>
      <c r="JX702" s="13"/>
      <c r="JY702" s="13"/>
      <c r="JZ702" s="13"/>
      <c r="KA702" s="13"/>
      <c r="KB702" s="13"/>
      <c r="KC702" s="13"/>
      <c r="KD702" s="13"/>
      <c r="KE702" s="13"/>
      <c r="KF702" s="13"/>
      <c r="KG702" s="13"/>
      <c r="KH702" s="13"/>
      <c r="KI702" s="13"/>
      <c r="KJ702" s="13"/>
      <c r="KK702" s="13"/>
      <c r="KL702" s="13"/>
      <c r="KM702" s="13"/>
      <c r="KN702" s="13"/>
      <c r="KO702" s="13"/>
      <c r="KP702" s="13"/>
      <c r="KQ702" s="13"/>
      <c r="KR702" s="13"/>
      <c r="KS702" s="13"/>
      <c r="KT702" s="13"/>
      <c r="KU702" s="13"/>
      <c r="KV702" s="13"/>
      <c r="KW702" s="13"/>
      <c r="KX702" s="13"/>
      <c r="KY702" s="13"/>
      <c r="KZ702" s="13"/>
      <c r="LA702" s="13"/>
      <c r="LB702" s="13"/>
      <c r="LC702" s="13"/>
      <c r="LD702" s="13"/>
      <c r="LE702" s="13"/>
      <c r="LF702" s="13"/>
      <c r="LG702" s="13"/>
      <c r="LH702" s="13"/>
      <c r="LI702" s="13"/>
      <c r="LJ702" s="13"/>
      <c r="LK702" s="13"/>
      <c r="LL702" s="13"/>
      <c r="LM702" s="13"/>
      <c r="LN702" s="13"/>
      <c r="LO702" s="13"/>
      <c r="LP702" s="13"/>
      <c r="LQ702" s="13"/>
      <c r="LR702" s="13"/>
      <c r="LS702" s="13"/>
      <c r="LT702" s="13"/>
      <c r="LU702" s="13"/>
      <c r="LV702" s="13"/>
      <c r="LW702" s="13"/>
      <c r="LX702" s="13"/>
      <c r="LY702" s="13"/>
      <c r="LZ702" s="13"/>
      <c r="MA702" s="13"/>
      <c r="MB702" s="13"/>
      <c r="MC702" s="13"/>
      <c r="MD702" s="13"/>
      <c r="ME702" s="13"/>
      <c r="MF702" s="13"/>
      <c r="MG702" s="13"/>
      <c r="MH702" s="13"/>
      <c r="MI702" s="13"/>
      <c r="MJ702" s="13"/>
      <c r="MK702" s="13"/>
      <c r="ML702" s="13"/>
      <c r="MM702" s="13"/>
      <c r="MN702" s="13"/>
      <c r="MO702" s="13"/>
      <c r="MP702" s="13"/>
      <c r="MQ702" s="13"/>
      <c r="MR702" s="13"/>
      <c r="MS702" s="13"/>
      <c r="MT702" s="13"/>
      <c r="MU702" s="13"/>
      <c r="MV702" s="13"/>
      <c r="MW702" s="13"/>
      <c r="MX702" s="13"/>
      <c r="MY702" s="13"/>
      <c r="MZ702" s="13"/>
      <c r="NA702" s="13"/>
      <c r="NB702" s="13"/>
      <c r="NC702" s="13"/>
      <c r="ND702" s="13"/>
      <c r="NE702" s="13"/>
      <c r="NF702" s="13"/>
      <c r="NG702" s="13"/>
      <c r="NH702" s="13"/>
      <c r="NI702" s="13"/>
      <c r="NJ702" s="13"/>
      <c r="NK702" s="13"/>
      <c r="NL702" s="13"/>
      <c r="NM702" s="13"/>
      <c r="NN702" s="13"/>
      <c r="NO702" s="13"/>
      <c r="NP702" s="13"/>
      <c r="NQ702" s="13"/>
      <c r="NR702" s="13"/>
      <c r="NS702" s="13"/>
      <c r="NT702" s="13"/>
      <c r="NU702" s="13"/>
      <c r="NV702" s="13"/>
      <c r="NW702" s="13"/>
      <c r="NX702" s="13"/>
      <c r="NY702" s="13"/>
      <c r="NZ702" s="13"/>
      <c r="OA702" s="13"/>
      <c r="OB702" s="13"/>
      <c r="OC702" s="13"/>
      <c r="OD702" s="13"/>
      <c r="OE702" s="13"/>
      <c r="OF702" s="13"/>
      <c r="OG702" s="13"/>
      <c r="OH702" s="13"/>
      <c r="OI702" s="13"/>
      <c r="OJ702" s="13"/>
      <c r="OK702" s="13"/>
      <c r="OL702" s="13"/>
      <c r="OM702" s="13"/>
      <c r="ON702" s="13"/>
      <c r="OO702" s="13"/>
      <c r="OP702" s="13"/>
      <c r="OQ702" s="13"/>
      <c r="OR702" s="13"/>
      <c r="OS702" s="13"/>
      <c r="OT702" s="13"/>
      <c r="OU702" s="13"/>
      <c r="OV702" s="13"/>
      <c r="OW702" s="13"/>
      <c r="OX702" s="13"/>
      <c r="OY702" s="13"/>
      <c r="OZ702" s="13"/>
      <c r="PA702" s="13"/>
      <c r="PB702" s="13"/>
      <c r="PC702" s="13"/>
      <c r="PD702" s="13"/>
      <c r="PE702" s="13"/>
      <c r="PF702" s="13"/>
      <c r="PG702" s="13"/>
      <c r="PH702" s="13"/>
      <c r="PI702" s="13"/>
      <c r="PJ702" s="13"/>
      <c r="PK702" s="13"/>
      <c r="PL702" s="13"/>
      <c r="PM702" s="13"/>
      <c r="PN702" s="13"/>
      <c r="PO702" s="13"/>
      <c r="PP702" s="13"/>
      <c r="PQ702" s="13"/>
      <c r="PR702" s="13"/>
      <c r="PS702" s="13"/>
      <c r="PT702" s="13"/>
      <c r="PU702" s="13"/>
      <c r="PV702" s="13"/>
      <c r="PW702" s="13"/>
      <c r="PX702" s="13"/>
      <c r="PY702" s="13"/>
      <c r="PZ702" s="13"/>
      <c r="QA702" s="13"/>
      <c r="QB702" s="13"/>
      <c r="QC702" s="13"/>
      <c r="QD702" s="13"/>
      <c r="QE702" s="13"/>
      <c r="QF702" s="13"/>
      <c r="QG702" s="13"/>
      <c r="QH702" s="13"/>
      <c r="QI702" s="13"/>
      <c r="QJ702" s="13"/>
      <c r="QK702" s="13"/>
      <c r="QL702" s="13"/>
      <c r="QM702" s="13"/>
      <c r="QN702" s="13"/>
      <c r="QO702" s="13"/>
      <c r="QP702" s="13"/>
      <c r="QQ702" s="13"/>
      <c r="QR702" s="13"/>
      <c r="QS702" s="13"/>
      <c r="QT702" s="13"/>
      <c r="QU702" s="13"/>
      <c r="QV702" s="13"/>
      <c r="QW702" s="13"/>
      <c r="QX702" s="13"/>
      <c r="QY702" s="13"/>
      <c r="QZ702" s="13"/>
      <c r="RA702" s="13"/>
      <c r="RB702" s="13"/>
      <c r="RC702" s="13"/>
      <c r="RD702" s="13"/>
      <c r="RE702" s="13"/>
      <c r="RF702" s="13"/>
      <c r="RG702" s="13"/>
      <c r="RH702" s="13"/>
      <c r="RI702" s="13"/>
      <c r="RJ702" s="13"/>
      <c r="RK702" s="13"/>
    </row>
    <row r="703" s="4" customFormat="1" ht="13.75" spans="1:479">
      <c r="A703" s="88" t="s">
        <v>12534</v>
      </c>
      <c r="B703" s="88" t="s">
        <v>1108</v>
      </c>
      <c r="C703" s="106" t="s">
        <v>1106</v>
      </c>
      <c r="D703" s="89" t="s">
        <v>494</v>
      </c>
      <c r="E703" s="135">
        <v>4</v>
      </c>
      <c r="F703" s="135">
        <v>140</v>
      </c>
      <c r="G703" s="90">
        <f t="shared" si="11"/>
        <v>560</v>
      </c>
      <c r="H703" s="94"/>
      <c r="I703" s="95"/>
      <c r="J703" s="95"/>
      <c r="K703" s="95"/>
      <c r="L703" s="95"/>
      <c r="M703" s="97"/>
      <c r="N703" s="94"/>
      <c r="O703" s="94"/>
      <c r="P703" s="94"/>
      <c r="Q703" s="94"/>
      <c r="R703" s="94"/>
      <c r="S703" s="94"/>
      <c r="T703" s="95"/>
      <c r="U703" s="96"/>
      <c r="V703" s="95"/>
      <c r="W703" s="95"/>
      <c r="X703" s="97"/>
      <c r="Y703" s="94"/>
      <c r="Z703" s="96"/>
      <c r="AA703" s="96"/>
      <c r="AB703" s="95"/>
      <c r="AC703" s="95"/>
      <c r="AD703" s="97"/>
      <c r="AE703" s="91"/>
      <c r="AF703" s="91"/>
      <c r="AG703" s="240">
        <v>38</v>
      </c>
      <c r="AH703" s="240">
        <v>48</v>
      </c>
      <c r="AI703" s="240">
        <v>55</v>
      </c>
      <c r="AJ703" s="240">
        <v>27</v>
      </c>
      <c r="AK703" s="91"/>
      <c r="AL703" s="91"/>
      <c r="AM703" s="113"/>
      <c r="AN703" s="132">
        <v>51</v>
      </c>
      <c r="AO703" s="133">
        <v>51</v>
      </c>
      <c r="AP703" s="133">
        <v>49</v>
      </c>
      <c r="AQ703" s="117">
        <v>38</v>
      </c>
      <c r="AR703" s="94"/>
      <c r="AS703" s="96"/>
      <c r="AT703" s="96"/>
      <c r="AU703" s="96"/>
      <c r="AV703" s="95"/>
      <c r="AW703" s="95"/>
      <c r="AX703" s="97"/>
      <c r="AY703" s="97"/>
      <c r="AZ703" s="97"/>
      <c r="BA703" s="97"/>
      <c r="BB703" s="97"/>
      <c r="BC703" s="99" t="s">
        <v>12275</v>
      </c>
      <c r="BD703" s="99" t="s">
        <v>12350</v>
      </c>
      <c r="BE703" s="99"/>
      <c r="BF703" s="100"/>
      <c r="BG703" s="111" t="s">
        <v>12272</v>
      </c>
      <c r="BH703" s="111" t="s">
        <v>12272</v>
      </c>
      <c r="BI703" s="260" t="s">
        <v>12272</v>
      </c>
      <c r="BJ703" s="99"/>
      <c r="BK703" s="112" t="s">
        <v>1511</v>
      </c>
      <c r="BL703" s="102"/>
      <c r="BM703" s="99"/>
      <c r="BN703" s="99"/>
      <c r="BO703" s="13"/>
      <c r="BP703" s="13"/>
      <c r="BQ703" s="13"/>
      <c r="BR703" s="13"/>
      <c r="BS703" s="13"/>
      <c r="BT703" s="99"/>
      <c r="BU703" s="99"/>
      <c r="BV703" s="99"/>
      <c r="BW703" s="99"/>
      <c r="BX703" s="99"/>
      <c r="BY703" s="13"/>
      <c r="BZ703" s="13"/>
      <c r="CA703" s="13"/>
      <c r="CB703" s="13" t="s">
        <v>1511</v>
      </c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3"/>
      <c r="FD703" s="13"/>
      <c r="FE703" s="13"/>
      <c r="FF703" s="13"/>
      <c r="FG703" s="13"/>
      <c r="FH703" s="13"/>
      <c r="FI703" s="13"/>
      <c r="FJ703" s="13"/>
      <c r="FK703" s="13"/>
      <c r="FL703" s="13"/>
      <c r="FM703" s="13"/>
      <c r="FN703" s="13"/>
      <c r="FO703" s="13"/>
      <c r="FP703" s="13"/>
      <c r="FQ703" s="13"/>
      <c r="FR703" s="13"/>
      <c r="FS703" s="13"/>
      <c r="FT703" s="13"/>
      <c r="FU703" s="13"/>
      <c r="FV703" s="13"/>
      <c r="FW703" s="13"/>
      <c r="FX703" s="13"/>
      <c r="FY703" s="13"/>
      <c r="FZ703" s="13"/>
      <c r="GA703" s="13"/>
      <c r="GB703" s="13"/>
      <c r="GC703" s="13"/>
      <c r="GD703" s="13"/>
      <c r="GE703" s="13"/>
      <c r="GF703" s="13"/>
      <c r="GG703" s="13"/>
      <c r="GH703" s="13"/>
      <c r="GI703" s="13"/>
      <c r="GJ703" s="13"/>
      <c r="GK703" s="13"/>
      <c r="GL703" s="13"/>
      <c r="GM703" s="13"/>
      <c r="GN703" s="13"/>
      <c r="GO703" s="13"/>
      <c r="GP703" s="13"/>
      <c r="GQ703" s="13"/>
      <c r="GR703" s="13"/>
      <c r="GS703" s="13"/>
      <c r="GT703" s="13"/>
      <c r="GU703" s="13"/>
      <c r="GV703" s="13"/>
      <c r="GW703" s="13"/>
      <c r="GX703" s="13"/>
      <c r="GY703" s="13"/>
      <c r="GZ703" s="13"/>
      <c r="HA703" s="13"/>
      <c r="HB703" s="13"/>
      <c r="HC703" s="13"/>
      <c r="HD703" s="13"/>
      <c r="HE703" s="13"/>
      <c r="HF703" s="13"/>
      <c r="HG703" s="13"/>
      <c r="HH703" s="13"/>
      <c r="HI703" s="13"/>
      <c r="HJ703" s="13"/>
      <c r="HK703" s="13"/>
      <c r="HL703" s="13"/>
      <c r="HM703" s="13"/>
      <c r="HN703" s="13"/>
      <c r="HO703" s="13"/>
      <c r="HP703" s="13"/>
      <c r="HQ703" s="13"/>
      <c r="HR703" s="13"/>
      <c r="HS703" s="13"/>
      <c r="HT703" s="13"/>
      <c r="HU703" s="13"/>
      <c r="HV703" s="13"/>
      <c r="HW703" s="13"/>
      <c r="HX703" s="13"/>
      <c r="HY703" s="13"/>
      <c r="HZ703" s="13"/>
      <c r="IA703" s="13"/>
      <c r="IB703" s="13"/>
      <c r="IC703" s="13"/>
      <c r="ID703" s="13"/>
      <c r="IE703" s="13"/>
      <c r="IF703" s="13"/>
      <c r="IG703" s="13"/>
      <c r="IH703" s="13"/>
      <c r="II703" s="13"/>
      <c r="IJ703" s="13"/>
      <c r="IK703" s="13"/>
      <c r="IL703" s="13"/>
      <c r="IM703" s="13"/>
      <c r="IN703" s="13"/>
      <c r="IO703" s="13"/>
      <c r="IP703" s="13"/>
      <c r="IQ703" s="13"/>
      <c r="IR703" s="13"/>
      <c r="IS703" s="13"/>
      <c r="IT703" s="13"/>
      <c r="IU703" s="13"/>
      <c r="IV703" s="13"/>
      <c r="IW703" s="13"/>
      <c r="IX703" s="13"/>
      <c r="IY703" s="13"/>
      <c r="IZ703" s="13"/>
      <c r="JA703" s="13"/>
      <c r="JB703" s="13"/>
      <c r="JC703" s="13"/>
      <c r="JD703" s="13"/>
      <c r="JE703" s="13"/>
      <c r="JF703" s="13"/>
      <c r="JG703" s="13"/>
      <c r="JH703" s="13"/>
      <c r="JI703" s="13"/>
      <c r="JJ703" s="13"/>
      <c r="JK703" s="13"/>
      <c r="JL703" s="13"/>
      <c r="JM703" s="13"/>
      <c r="JN703" s="13"/>
      <c r="JO703" s="13"/>
      <c r="JP703" s="13"/>
      <c r="JQ703" s="13"/>
      <c r="JR703" s="13"/>
      <c r="JS703" s="13"/>
      <c r="JT703" s="13"/>
      <c r="JU703" s="13"/>
      <c r="JV703" s="13"/>
      <c r="JW703" s="13"/>
      <c r="JX703" s="13"/>
      <c r="JY703" s="13"/>
      <c r="JZ703" s="13"/>
      <c r="KA703" s="13"/>
      <c r="KB703" s="13"/>
      <c r="KC703" s="13"/>
      <c r="KD703" s="13"/>
      <c r="KE703" s="13"/>
      <c r="KF703" s="13"/>
      <c r="KG703" s="13"/>
      <c r="KH703" s="13"/>
      <c r="KI703" s="13"/>
      <c r="KJ703" s="13"/>
      <c r="KK703" s="13"/>
      <c r="KL703" s="13"/>
      <c r="KM703" s="13"/>
      <c r="KN703" s="13"/>
      <c r="KO703" s="13"/>
      <c r="KP703" s="13"/>
      <c r="KQ703" s="13"/>
      <c r="KR703" s="13"/>
      <c r="KS703" s="13"/>
      <c r="KT703" s="13"/>
      <c r="KU703" s="13"/>
      <c r="KV703" s="13"/>
      <c r="KW703" s="13"/>
      <c r="KX703" s="13"/>
      <c r="KY703" s="13"/>
      <c r="KZ703" s="13"/>
      <c r="LA703" s="13"/>
      <c r="LB703" s="13"/>
      <c r="LC703" s="13"/>
      <c r="LD703" s="13"/>
      <c r="LE703" s="13"/>
      <c r="LF703" s="13"/>
      <c r="LG703" s="13"/>
      <c r="LH703" s="13"/>
      <c r="LI703" s="13"/>
      <c r="LJ703" s="13"/>
      <c r="LK703" s="13"/>
      <c r="LL703" s="13"/>
      <c r="LM703" s="13"/>
      <c r="LN703" s="13"/>
      <c r="LO703" s="13"/>
      <c r="LP703" s="13"/>
      <c r="LQ703" s="13"/>
      <c r="LR703" s="13"/>
      <c r="LS703" s="13"/>
      <c r="LT703" s="13"/>
      <c r="LU703" s="13"/>
      <c r="LV703" s="13"/>
      <c r="LW703" s="13"/>
      <c r="LX703" s="13"/>
      <c r="LY703" s="13"/>
      <c r="LZ703" s="13"/>
      <c r="MA703" s="13"/>
      <c r="MB703" s="13"/>
      <c r="MC703" s="13"/>
      <c r="MD703" s="13"/>
      <c r="ME703" s="13"/>
      <c r="MF703" s="13"/>
      <c r="MG703" s="13"/>
      <c r="MH703" s="13"/>
      <c r="MI703" s="13"/>
      <c r="MJ703" s="13"/>
      <c r="MK703" s="13"/>
      <c r="ML703" s="13"/>
      <c r="MM703" s="13"/>
      <c r="MN703" s="13"/>
      <c r="MO703" s="13"/>
      <c r="MP703" s="13"/>
      <c r="MQ703" s="13"/>
      <c r="MR703" s="13"/>
      <c r="MS703" s="13"/>
      <c r="MT703" s="13"/>
      <c r="MU703" s="13"/>
      <c r="MV703" s="13"/>
      <c r="MW703" s="13"/>
      <c r="MX703" s="13"/>
      <c r="MY703" s="13"/>
      <c r="MZ703" s="13"/>
      <c r="NA703" s="13"/>
      <c r="NB703" s="13"/>
      <c r="NC703" s="13"/>
      <c r="ND703" s="13"/>
      <c r="NE703" s="13"/>
      <c r="NF703" s="13"/>
      <c r="NG703" s="13"/>
      <c r="NH703" s="13"/>
      <c r="NI703" s="13"/>
      <c r="NJ703" s="13"/>
      <c r="NK703" s="13"/>
      <c r="NL703" s="13"/>
      <c r="NM703" s="13"/>
      <c r="NN703" s="13"/>
      <c r="NO703" s="13"/>
      <c r="NP703" s="13"/>
      <c r="NQ703" s="13"/>
      <c r="NR703" s="13"/>
      <c r="NS703" s="13"/>
      <c r="NT703" s="13"/>
      <c r="NU703" s="13"/>
      <c r="NV703" s="13"/>
      <c r="NW703" s="13"/>
      <c r="NX703" s="13"/>
      <c r="NY703" s="13"/>
      <c r="NZ703" s="13"/>
      <c r="OA703" s="13"/>
      <c r="OB703" s="13"/>
      <c r="OC703" s="13"/>
      <c r="OD703" s="13"/>
      <c r="OE703" s="13"/>
      <c r="OF703" s="13"/>
      <c r="OG703" s="13"/>
      <c r="OH703" s="13"/>
      <c r="OI703" s="13"/>
      <c r="OJ703" s="13"/>
      <c r="OK703" s="13"/>
      <c r="OL703" s="13"/>
      <c r="OM703" s="13"/>
      <c r="ON703" s="13"/>
      <c r="OO703" s="13"/>
      <c r="OP703" s="13"/>
      <c r="OQ703" s="13"/>
      <c r="OR703" s="13"/>
      <c r="OS703" s="13"/>
      <c r="OT703" s="13"/>
      <c r="OU703" s="13"/>
      <c r="OV703" s="13"/>
      <c r="OW703" s="13"/>
      <c r="OX703" s="13"/>
      <c r="OY703" s="13"/>
      <c r="OZ703" s="13"/>
      <c r="PA703" s="13"/>
      <c r="PB703" s="13"/>
      <c r="PC703" s="13"/>
      <c r="PD703" s="13"/>
      <c r="PE703" s="13"/>
      <c r="PF703" s="13"/>
      <c r="PG703" s="13"/>
      <c r="PH703" s="13"/>
      <c r="PI703" s="13"/>
      <c r="PJ703" s="13"/>
      <c r="PK703" s="13"/>
      <c r="PL703" s="13"/>
      <c r="PM703" s="13"/>
      <c r="PN703" s="13"/>
      <c r="PO703" s="13"/>
      <c r="PP703" s="13"/>
      <c r="PQ703" s="13"/>
      <c r="PR703" s="13"/>
      <c r="PS703" s="13"/>
      <c r="PT703" s="13"/>
      <c r="PU703" s="13"/>
      <c r="PV703" s="13"/>
      <c r="PW703" s="13"/>
      <c r="PX703" s="13"/>
      <c r="PY703" s="13"/>
      <c r="PZ703" s="13"/>
      <c r="QA703" s="13"/>
      <c r="QB703" s="13"/>
      <c r="QC703" s="13"/>
      <c r="QD703" s="13"/>
      <c r="QE703" s="13"/>
      <c r="QF703" s="13"/>
      <c r="QG703" s="13"/>
      <c r="QH703" s="13"/>
      <c r="QI703" s="13"/>
      <c r="QJ703" s="13"/>
      <c r="QK703" s="13"/>
      <c r="QL703" s="13"/>
      <c r="QM703" s="13"/>
      <c r="QN703" s="13"/>
      <c r="QO703" s="13"/>
      <c r="QP703" s="13"/>
      <c r="QQ703" s="13"/>
      <c r="QR703" s="13"/>
      <c r="QS703" s="13"/>
      <c r="QT703" s="13"/>
      <c r="QU703" s="13"/>
      <c r="QV703" s="13"/>
      <c r="QW703" s="13"/>
      <c r="QX703" s="13"/>
      <c r="QY703" s="13"/>
      <c r="QZ703" s="13"/>
      <c r="RA703" s="13"/>
      <c r="RB703" s="13"/>
      <c r="RC703" s="13"/>
      <c r="RD703" s="13"/>
      <c r="RE703" s="13"/>
      <c r="RF703" s="13"/>
      <c r="RG703" s="13"/>
      <c r="RH703" s="13"/>
      <c r="RI703" s="13"/>
      <c r="RJ703" s="13"/>
      <c r="RK703" s="13"/>
    </row>
    <row r="704" s="4" customFormat="1" ht="13.75" spans="1:479">
      <c r="A704" s="88" t="s">
        <v>12535</v>
      </c>
      <c r="B704" s="88" t="s">
        <v>12265</v>
      </c>
      <c r="C704" s="88" t="s">
        <v>12265</v>
      </c>
      <c r="D704" s="89" t="s">
        <v>12266</v>
      </c>
      <c r="E704" s="135"/>
      <c r="F704" s="135"/>
      <c r="G704" s="90">
        <f t="shared" si="11"/>
        <v>0</v>
      </c>
      <c r="H704" s="107"/>
      <c r="I704" s="109"/>
      <c r="J704" s="109"/>
      <c r="K704" s="109"/>
      <c r="L704" s="109"/>
      <c r="M704" s="110"/>
      <c r="N704" s="94"/>
      <c r="O704" s="94"/>
      <c r="P704" s="94"/>
      <c r="Q704" s="94"/>
      <c r="R704" s="94"/>
      <c r="S704" s="94"/>
      <c r="T704" s="95"/>
      <c r="U704" s="96"/>
      <c r="V704" s="95"/>
      <c r="W704" s="95"/>
      <c r="X704" s="97"/>
      <c r="Y704" s="94"/>
      <c r="Z704" s="96"/>
      <c r="AA704" s="96"/>
      <c r="AB704" s="95"/>
      <c r="AC704" s="95"/>
      <c r="AD704" s="97"/>
      <c r="AE704" s="94"/>
      <c r="AF704" s="94"/>
      <c r="AG704" s="94"/>
      <c r="AH704" s="94"/>
      <c r="AI704" s="94"/>
      <c r="AJ704" s="94"/>
      <c r="AK704" s="94"/>
      <c r="AL704" s="94"/>
      <c r="AM704" s="96"/>
      <c r="AN704" s="96"/>
      <c r="AO704" s="95"/>
      <c r="AP704" s="95"/>
      <c r="AQ704" s="97"/>
      <c r="AR704" s="94"/>
      <c r="AS704" s="96"/>
      <c r="AT704" s="96"/>
      <c r="AU704" s="96"/>
      <c r="AV704" s="95"/>
      <c r="AW704" s="95"/>
      <c r="AX704" s="97"/>
      <c r="AY704" s="97"/>
      <c r="AZ704" s="97"/>
      <c r="BA704" s="97"/>
      <c r="BB704" s="97"/>
      <c r="BC704" s="99" t="s">
        <v>12265</v>
      </c>
      <c r="BD704" s="99"/>
      <c r="BE704" s="99"/>
      <c r="BF704" s="100"/>
      <c r="BG704" s="100"/>
      <c r="BH704" s="100"/>
      <c r="BI704" s="100"/>
      <c r="BJ704" s="99"/>
      <c r="BK704" s="112" t="s">
        <v>12265</v>
      </c>
      <c r="BL704" s="102"/>
      <c r="BM704" s="99"/>
      <c r="BN704" s="99"/>
      <c r="BO704" s="13"/>
      <c r="BP704" s="13"/>
      <c r="BQ704" s="13"/>
      <c r="BR704" s="13"/>
      <c r="BS704" s="13"/>
      <c r="BT704" s="99"/>
      <c r="BU704" s="99"/>
      <c r="BV704" s="99"/>
      <c r="BW704" s="99"/>
      <c r="BX704" s="99"/>
      <c r="BY704" s="13"/>
      <c r="BZ704" s="13"/>
      <c r="CA704" s="13"/>
      <c r="CB704" s="13" t="s">
        <v>1511</v>
      </c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  <c r="FU704" s="13"/>
      <c r="FV704" s="13"/>
      <c r="FW704" s="13"/>
      <c r="FX704" s="13"/>
      <c r="FY704" s="13"/>
      <c r="FZ704" s="13"/>
      <c r="GA704" s="13"/>
      <c r="GB704" s="13"/>
      <c r="GC704" s="13"/>
      <c r="GD704" s="13"/>
      <c r="GE704" s="13"/>
      <c r="GF704" s="13"/>
      <c r="GG704" s="13"/>
      <c r="GH704" s="13"/>
      <c r="GI704" s="13"/>
      <c r="GJ704" s="13"/>
      <c r="GK704" s="13"/>
      <c r="GL704" s="13"/>
      <c r="GM704" s="13"/>
      <c r="GN704" s="13"/>
      <c r="GO704" s="13"/>
      <c r="GP704" s="13"/>
      <c r="GQ704" s="13"/>
      <c r="GR704" s="13"/>
      <c r="GS704" s="13"/>
      <c r="GT704" s="13"/>
      <c r="GU704" s="13"/>
      <c r="GV704" s="13"/>
      <c r="GW704" s="13"/>
      <c r="GX704" s="13"/>
      <c r="GY704" s="13"/>
      <c r="GZ704" s="13"/>
      <c r="HA704" s="13"/>
      <c r="HB704" s="13"/>
      <c r="HC704" s="13"/>
      <c r="HD704" s="13"/>
      <c r="HE704" s="13"/>
      <c r="HF704" s="13"/>
      <c r="HG704" s="13"/>
      <c r="HH704" s="13"/>
      <c r="HI704" s="13"/>
      <c r="HJ704" s="13"/>
      <c r="HK704" s="13"/>
      <c r="HL704" s="13"/>
      <c r="HM704" s="13"/>
      <c r="HN704" s="13"/>
      <c r="HO704" s="13"/>
      <c r="HP704" s="13"/>
      <c r="HQ704" s="13"/>
      <c r="HR704" s="13"/>
      <c r="HS704" s="13"/>
      <c r="HT704" s="13"/>
      <c r="HU704" s="13"/>
      <c r="HV704" s="13"/>
      <c r="HW704" s="13"/>
      <c r="HX704" s="13"/>
      <c r="HY704" s="13"/>
      <c r="HZ704" s="13"/>
      <c r="IA704" s="13"/>
      <c r="IB704" s="13"/>
      <c r="IC704" s="13"/>
      <c r="ID704" s="13"/>
      <c r="IE704" s="13"/>
      <c r="IF704" s="13"/>
      <c r="IG704" s="13"/>
      <c r="IH704" s="13"/>
      <c r="II704" s="13"/>
      <c r="IJ704" s="13"/>
      <c r="IK704" s="13"/>
      <c r="IL704" s="13"/>
      <c r="IM704" s="13"/>
      <c r="IN704" s="13"/>
      <c r="IO704" s="13"/>
      <c r="IP704" s="13"/>
      <c r="IQ704" s="13"/>
      <c r="IR704" s="13"/>
      <c r="IS704" s="13"/>
      <c r="IT704" s="13"/>
      <c r="IU704" s="13"/>
      <c r="IV704" s="13"/>
      <c r="IW704" s="13"/>
      <c r="IX704" s="13"/>
      <c r="IY704" s="13"/>
      <c r="IZ704" s="13"/>
      <c r="JA704" s="13"/>
      <c r="JB704" s="13"/>
      <c r="JC704" s="13"/>
      <c r="JD704" s="13"/>
      <c r="JE704" s="13"/>
      <c r="JF704" s="13"/>
      <c r="JG704" s="13"/>
      <c r="JH704" s="13"/>
      <c r="JI704" s="13"/>
      <c r="JJ704" s="13"/>
      <c r="JK704" s="13"/>
      <c r="JL704" s="13"/>
      <c r="JM704" s="13"/>
      <c r="JN704" s="13"/>
      <c r="JO704" s="13"/>
      <c r="JP704" s="13"/>
      <c r="JQ704" s="13"/>
      <c r="JR704" s="13"/>
      <c r="JS704" s="13"/>
      <c r="JT704" s="13"/>
      <c r="JU704" s="13"/>
      <c r="JV704" s="13"/>
      <c r="JW704" s="13"/>
      <c r="JX704" s="13"/>
      <c r="JY704" s="13"/>
      <c r="JZ704" s="13"/>
      <c r="KA704" s="13"/>
      <c r="KB704" s="13"/>
      <c r="KC704" s="13"/>
      <c r="KD704" s="13"/>
      <c r="KE704" s="13"/>
      <c r="KF704" s="13"/>
      <c r="KG704" s="13"/>
      <c r="KH704" s="13"/>
      <c r="KI704" s="13"/>
      <c r="KJ704" s="13"/>
      <c r="KK704" s="13"/>
      <c r="KL704" s="13"/>
      <c r="KM704" s="13"/>
      <c r="KN704" s="13"/>
      <c r="KO704" s="13"/>
      <c r="KP704" s="13"/>
      <c r="KQ704" s="13"/>
      <c r="KR704" s="13"/>
      <c r="KS704" s="13"/>
      <c r="KT704" s="13"/>
      <c r="KU704" s="13"/>
      <c r="KV704" s="13"/>
      <c r="KW704" s="13"/>
      <c r="KX704" s="13"/>
      <c r="KY704" s="13"/>
      <c r="KZ704" s="13"/>
      <c r="LA704" s="13"/>
      <c r="LB704" s="13"/>
      <c r="LC704" s="13"/>
      <c r="LD704" s="13"/>
      <c r="LE704" s="13"/>
      <c r="LF704" s="13"/>
      <c r="LG704" s="13"/>
      <c r="LH704" s="13"/>
      <c r="LI704" s="13"/>
      <c r="LJ704" s="13"/>
      <c r="LK704" s="13"/>
      <c r="LL704" s="13"/>
      <c r="LM704" s="13"/>
      <c r="LN704" s="13"/>
      <c r="LO704" s="13"/>
      <c r="LP704" s="13"/>
      <c r="LQ704" s="13"/>
      <c r="LR704" s="13"/>
      <c r="LS704" s="13"/>
      <c r="LT704" s="13"/>
      <c r="LU704" s="13"/>
      <c r="LV704" s="13"/>
      <c r="LW704" s="13"/>
      <c r="LX704" s="13"/>
      <c r="LY704" s="13"/>
      <c r="LZ704" s="13"/>
      <c r="MA704" s="13"/>
      <c r="MB704" s="13"/>
      <c r="MC704" s="13"/>
      <c r="MD704" s="13"/>
      <c r="ME704" s="13"/>
      <c r="MF704" s="13"/>
      <c r="MG704" s="13"/>
      <c r="MH704" s="13"/>
      <c r="MI704" s="13"/>
      <c r="MJ704" s="13"/>
      <c r="MK704" s="13"/>
      <c r="ML704" s="13"/>
      <c r="MM704" s="13"/>
      <c r="MN704" s="13"/>
      <c r="MO704" s="13"/>
      <c r="MP704" s="13"/>
      <c r="MQ704" s="13"/>
      <c r="MR704" s="13"/>
      <c r="MS704" s="13"/>
      <c r="MT704" s="13"/>
      <c r="MU704" s="13"/>
      <c r="MV704" s="13"/>
      <c r="MW704" s="13"/>
      <c r="MX704" s="13"/>
      <c r="MY704" s="13"/>
      <c r="MZ704" s="13"/>
      <c r="NA704" s="13"/>
      <c r="NB704" s="13"/>
      <c r="NC704" s="13"/>
      <c r="ND704" s="13"/>
      <c r="NE704" s="13"/>
      <c r="NF704" s="13"/>
      <c r="NG704" s="13"/>
      <c r="NH704" s="13"/>
      <c r="NI704" s="13"/>
      <c r="NJ704" s="13"/>
      <c r="NK704" s="13"/>
      <c r="NL704" s="13"/>
      <c r="NM704" s="13"/>
      <c r="NN704" s="13"/>
      <c r="NO704" s="13"/>
      <c r="NP704" s="13"/>
      <c r="NQ704" s="13"/>
      <c r="NR704" s="13"/>
      <c r="NS704" s="13"/>
      <c r="NT704" s="13"/>
      <c r="NU704" s="13"/>
      <c r="NV704" s="13"/>
      <c r="NW704" s="13"/>
      <c r="NX704" s="13"/>
      <c r="NY704" s="13"/>
      <c r="NZ704" s="13"/>
      <c r="OA704" s="13"/>
      <c r="OB704" s="13"/>
      <c r="OC704" s="13"/>
      <c r="OD704" s="13"/>
      <c r="OE704" s="13"/>
      <c r="OF704" s="13"/>
      <c r="OG704" s="13"/>
      <c r="OH704" s="13"/>
      <c r="OI704" s="13"/>
      <c r="OJ704" s="13"/>
      <c r="OK704" s="13"/>
      <c r="OL704" s="13"/>
      <c r="OM704" s="13"/>
      <c r="ON704" s="13"/>
      <c r="OO704" s="13"/>
      <c r="OP704" s="13"/>
      <c r="OQ704" s="13"/>
      <c r="OR704" s="13"/>
      <c r="OS704" s="13"/>
      <c r="OT704" s="13"/>
      <c r="OU704" s="13"/>
      <c r="OV704" s="13"/>
      <c r="OW704" s="13"/>
      <c r="OX704" s="13"/>
      <c r="OY704" s="13"/>
      <c r="OZ704" s="13"/>
      <c r="PA704" s="13"/>
      <c r="PB704" s="13"/>
      <c r="PC704" s="13"/>
      <c r="PD704" s="13"/>
      <c r="PE704" s="13"/>
      <c r="PF704" s="13"/>
      <c r="PG704" s="13"/>
      <c r="PH704" s="13"/>
      <c r="PI704" s="13"/>
      <c r="PJ704" s="13"/>
      <c r="PK704" s="13"/>
      <c r="PL704" s="13"/>
      <c r="PM704" s="13"/>
      <c r="PN704" s="13"/>
      <c r="PO704" s="13"/>
      <c r="PP704" s="13"/>
      <c r="PQ704" s="13"/>
      <c r="PR704" s="13"/>
      <c r="PS704" s="13"/>
      <c r="PT704" s="13"/>
      <c r="PU704" s="13"/>
      <c r="PV704" s="13"/>
      <c r="PW704" s="13"/>
      <c r="PX704" s="13"/>
      <c r="PY704" s="13"/>
      <c r="PZ704" s="13"/>
      <c r="QA704" s="13"/>
      <c r="QB704" s="13"/>
      <c r="QC704" s="13"/>
      <c r="QD704" s="13"/>
      <c r="QE704" s="13"/>
      <c r="QF704" s="13"/>
      <c r="QG704" s="13"/>
      <c r="QH704" s="13"/>
      <c r="QI704" s="13"/>
      <c r="QJ704" s="13"/>
      <c r="QK704" s="13"/>
      <c r="QL704" s="13"/>
      <c r="QM704" s="13"/>
      <c r="QN704" s="13"/>
      <c r="QO704" s="13"/>
      <c r="QP704" s="13"/>
      <c r="QQ704" s="13"/>
      <c r="QR704" s="13"/>
      <c r="QS704" s="13"/>
      <c r="QT704" s="13"/>
      <c r="QU704" s="13"/>
      <c r="QV704" s="13"/>
      <c r="QW704" s="13"/>
      <c r="QX704" s="13"/>
      <c r="QY704" s="13"/>
      <c r="QZ704" s="13"/>
      <c r="RA704" s="13"/>
      <c r="RB704" s="13"/>
      <c r="RC704" s="13"/>
      <c r="RD704" s="13"/>
      <c r="RE704" s="13"/>
      <c r="RF704" s="13"/>
      <c r="RG704" s="13"/>
      <c r="RH704" s="13"/>
      <c r="RI704" s="13"/>
      <c r="RJ704" s="13"/>
      <c r="RK704" s="13"/>
    </row>
    <row r="705" s="4" customFormat="1" ht="13.75" spans="1:479">
      <c r="A705" s="88" t="s">
        <v>12535</v>
      </c>
      <c r="B705" s="88" t="s">
        <v>12265</v>
      </c>
      <c r="C705" s="88" t="s">
        <v>12265</v>
      </c>
      <c r="D705" s="89" t="s">
        <v>12266</v>
      </c>
      <c r="E705" s="135"/>
      <c r="F705" s="135"/>
      <c r="G705" s="90">
        <f t="shared" si="11"/>
        <v>0</v>
      </c>
      <c r="H705" s="107"/>
      <c r="I705" s="109"/>
      <c r="J705" s="109"/>
      <c r="K705" s="109"/>
      <c r="L705" s="109"/>
      <c r="M705" s="110"/>
      <c r="N705" s="94"/>
      <c r="O705" s="94"/>
      <c r="P705" s="94"/>
      <c r="Q705" s="94"/>
      <c r="R705" s="94"/>
      <c r="S705" s="94"/>
      <c r="T705" s="95"/>
      <c r="U705" s="96"/>
      <c r="V705" s="95"/>
      <c r="W705" s="95"/>
      <c r="X705" s="97"/>
      <c r="Y705" s="94"/>
      <c r="Z705" s="96"/>
      <c r="AA705" s="96"/>
      <c r="AB705" s="95"/>
      <c r="AC705" s="95"/>
      <c r="AD705" s="97"/>
      <c r="AE705" s="94"/>
      <c r="AF705" s="94"/>
      <c r="AG705" s="94"/>
      <c r="AH705" s="94"/>
      <c r="AI705" s="94"/>
      <c r="AJ705" s="94"/>
      <c r="AK705" s="94"/>
      <c r="AL705" s="94"/>
      <c r="AM705" s="96"/>
      <c r="AN705" s="96"/>
      <c r="AO705" s="95"/>
      <c r="AP705" s="95"/>
      <c r="AQ705" s="97"/>
      <c r="AR705" s="94"/>
      <c r="AS705" s="96"/>
      <c r="AT705" s="96"/>
      <c r="AU705" s="96"/>
      <c r="AV705" s="95"/>
      <c r="AW705" s="95"/>
      <c r="AX705" s="97"/>
      <c r="AY705" s="97"/>
      <c r="AZ705" s="97"/>
      <c r="BA705" s="97"/>
      <c r="BB705" s="97"/>
      <c r="BC705" s="99" t="s">
        <v>12265</v>
      </c>
      <c r="BD705" s="99"/>
      <c r="BE705" s="99"/>
      <c r="BF705" s="100"/>
      <c r="BG705" s="100"/>
      <c r="BH705" s="100"/>
      <c r="BI705" s="100"/>
      <c r="BJ705" s="99"/>
      <c r="BK705" s="112" t="s">
        <v>12265</v>
      </c>
      <c r="BL705" s="102"/>
      <c r="BM705" s="99"/>
      <c r="BN705" s="99"/>
      <c r="BO705" s="13"/>
      <c r="BP705" s="13"/>
      <c r="BQ705" s="13"/>
      <c r="BR705" s="13"/>
      <c r="BS705" s="13"/>
      <c r="BT705" s="99"/>
      <c r="BU705" s="99"/>
      <c r="BV705" s="99"/>
      <c r="BW705" s="99"/>
      <c r="BX705" s="99"/>
      <c r="BY705" s="13"/>
      <c r="BZ705" s="13"/>
      <c r="CA705" s="13"/>
      <c r="CB705" s="13" t="s">
        <v>1511</v>
      </c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3"/>
      <c r="FD705" s="13"/>
      <c r="FE705" s="13"/>
      <c r="FF705" s="13"/>
      <c r="FG705" s="13"/>
      <c r="FH705" s="13"/>
      <c r="FI705" s="13"/>
      <c r="FJ705" s="13"/>
      <c r="FK705" s="13"/>
      <c r="FL705" s="13"/>
      <c r="FM705" s="13"/>
      <c r="FN705" s="13"/>
      <c r="FO705" s="13"/>
      <c r="FP705" s="13"/>
      <c r="FQ705" s="13"/>
      <c r="FR705" s="13"/>
      <c r="FS705" s="13"/>
      <c r="FT705" s="13"/>
      <c r="FU705" s="13"/>
      <c r="FV705" s="13"/>
      <c r="FW705" s="13"/>
      <c r="FX705" s="13"/>
      <c r="FY705" s="13"/>
      <c r="FZ705" s="13"/>
      <c r="GA705" s="13"/>
      <c r="GB705" s="13"/>
      <c r="GC705" s="13"/>
      <c r="GD705" s="13"/>
      <c r="GE705" s="13"/>
      <c r="GF705" s="13"/>
      <c r="GG705" s="13"/>
      <c r="GH705" s="13"/>
      <c r="GI705" s="13"/>
      <c r="GJ705" s="13"/>
      <c r="GK705" s="13"/>
      <c r="GL705" s="13"/>
      <c r="GM705" s="13"/>
      <c r="GN705" s="13"/>
      <c r="GO705" s="13"/>
      <c r="GP705" s="13"/>
      <c r="GQ705" s="13"/>
      <c r="GR705" s="13"/>
      <c r="GS705" s="13"/>
      <c r="GT705" s="13"/>
      <c r="GU705" s="13"/>
      <c r="GV705" s="13"/>
      <c r="GW705" s="13"/>
      <c r="GX705" s="13"/>
      <c r="GY705" s="13"/>
      <c r="GZ705" s="13"/>
      <c r="HA705" s="13"/>
      <c r="HB705" s="13"/>
      <c r="HC705" s="13"/>
      <c r="HD705" s="13"/>
      <c r="HE705" s="13"/>
      <c r="HF705" s="13"/>
      <c r="HG705" s="13"/>
      <c r="HH705" s="13"/>
      <c r="HI705" s="13"/>
      <c r="HJ705" s="13"/>
      <c r="HK705" s="13"/>
      <c r="HL705" s="13"/>
      <c r="HM705" s="13"/>
      <c r="HN705" s="13"/>
      <c r="HO705" s="13"/>
      <c r="HP705" s="13"/>
      <c r="HQ705" s="13"/>
      <c r="HR705" s="13"/>
      <c r="HS705" s="13"/>
      <c r="HT705" s="13"/>
      <c r="HU705" s="13"/>
      <c r="HV705" s="13"/>
      <c r="HW705" s="13"/>
      <c r="HX705" s="13"/>
      <c r="HY705" s="13"/>
      <c r="HZ705" s="13"/>
      <c r="IA705" s="13"/>
      <c r="IB705" s="13"/>
      <c r="IC705" s="13"/>
      <c r="ID705" s="13"/>
      <c r="IE705" s="13"/>
      <c r="IF705" s="13"/>
      <c r="IG705" s="13"/>
      <c r="IH705" s="13"/>
      <c r="II705" s="13"/>
      <c r="IJ705" s="13"/>
      <c r="IK705" s="13"/>
      <c r="IL705" s="13"/>
      <c r="IM705" s="13"/>
      <c r="IN705" s="13"/>
      <c r="IO705" s="13"/>
      <c r="IP705" s="13"/>
      <c r="IQ705" s="13"/>
      <c r="IR705" s="13"/>
      <c r="IS705" s="13"/>
      <c r="IT705" s="13"/>
      <c r="IU705" s="13"/>
      <c r="IV705" s="13"/>
      <c r="IW705" s="13"/>
      <c r="IX705" s="13"/>
      <c r="IY705" s="13"/>
      <c r="IZ705" s="13"/>
      <c r="JA705" s="13"/>
      <c r="JB705" s="13"/>
      <c r="JC705" s="13"/>
      <c r="JD705" s="13"/>
      <c r="JE705" s="13"/>
      <c r="JF705" s="13"/>
      <c r="JG705" s="13"/>
      <c r="JH705" s="13"/>
      <c r="JI705" s="13"/>
      <c r="JJ705" s="13"/>
      <c r="JK705" s="13"/>
      <c r="JL705" s="13"/>
      <c r="JM705" s="13"/>
      <c r="JN705" s="13"/>
      <c r="JO705" s="13"/>
      <c r="JP705" s="13"/>
      <c r="JQ705" s="13"/>
      <c r="JR705" s="13"/>
      <c r="JS705" s="13"/>
      <c r="JT705" s="13"/>
      <c r="JU705" s="13"/>
      <c r="JV705" s="13"/>
      <c r="JW705" s="13"/>
      <c r="JX705" s="13"/>
      <c r="JY705" s="13"/>
      <c r="JZ705" s="13"/>
      <c r="KA705" s="13"/>
      <c r="KB705" s="13"/>
      <c r="KC705" s="13"/>
      <c r="KD705" s="13"/>
      <c r="KE705" s="13"/>
      <c r="KF705" s="13"/>
      <c r="KG705" s="13"/>
      <c r="KH705" s="13"/>
      <c r="KI705" s="13"/>
      <c r="KJ705" s="13"/>
      <c r="KK705" s="13"/>
      <c r="KL705" s="13"/>
      <c r="KM705" s="13"/>
      <c r="KN705" s="13"/>
      <c r="KO705" s="13"/>
      <c r="KP705" s="13"/>
      <c r="KQ705" s="13"/>
      <c r="KR705" s="13"/>
      <c r="KS705" s="13"/>
      <c r="KT705" s="13"/>
      <c r="KU705" s="13"/>
      <c r="KV705" s="13"/>
      <c r="KW705" s="13"/>
      <c r="KX705" s="13"/>
      <c r="KY705" s="13"/>
      <c r="KZ705" s="13"/>
      <c r="LA705" s="13"/>
      <c r="LB705" s="13"/>
      <c r="LC705" s="13"/>
      <c r="LD705" s="13"/>
      <c r="LE705" s="13"/>
      <c r="LF705" s="13"/>
      <c r="LG705" s="13"/>
      <c r="LH705" s="13"/>
      <c r="LI705" s="13"/>
      <c r="LJ705" s="13"/>
      <c r="LK705" s="13"/>
      <c r="LL705" s="13"/>
      <c r="LM705" s="13"/>
      <c r="LN705" s="13"/>
      <c r="LO705" s="13"/>
      <c r="LP705" s="13"/>
      <c r="LQ705" s="13"/>
      <c r="LR705" s="13"/>
      <c r="LS705" s="13"/>
      <c r="LT705" s="13"/>
      <c r="LU705" s="13"/>
      <c r="LV705" s="13"/>
      <c r="LW705" s="13"/>
      <c r="LX705" s="13"/>
      <c r="LY705" s="13"/>
      <c r="LZ705" s="13"/>
      <c r="MA705" s="13"/>
      <c r="MB705" s="13"/>
      <c r="MC705" s="13"/>
      <c r="MD705" s="13"/>
      <c r="ME705" s="13"/>
      <c r="MF705" s="13"/>
      <c r="MG705" s="13"/>
      <c r="MH705" s="13"/>
      <c r="MI705" s="13"/>
      <c r="MJ705" s="13"/>
      <c r="MK705" s="13"/>
      <c r="ML705" s="13"/>
      <c r="MM705" s="13"/>
      <c r="MN705" s="13"/>
      <c r="MO705" s="13"/>
      <c r="MP705" s="13"/>
      <c r="MQ705" s="13"/>
      <c r="MR705" s="13"/>
      <c r="MS705" s="13"/>
      <c r="MT705" s="13"/>
      <c r="MU705" s="13"/>
      <c r="MV705" s="13"/>
      <c r="MW705" s="13"/>
      <c r="MX705" s="13"/>
      <c r="MY705" s="13"/>
      <c r="MZ705" s="13"/>
      <c r="NA705" s="13"/>
      <c r="NB705" s="13"/>
      <c r="NC705" s="13"/>
      <c r="ND705" s="13"/>
      <c r="NE705" s="13"/>
      <c r="NF705" s="13"/>
      <c r="NG705" s="13"/>
      <c r="NH705" s="13"/>
      <c r="NI705" s="13"/>
      <c r="NJ705" s="13"/>
      <c r="NK705" s="13"/>
      <c r="NL705" s="13"/>
      <c r="NM705" s="13"/>
      <c r="NN705" s="13"/>
      <c r="NO705" s="13"/>
      <c r="NP705" s="13"/>
      <c r="NQ705" s="13"/>
      <c r="NR705" s="13"/>
      <c r="NS705" s="13"/>
      <c r="NT705" s="13"/>
      <c r="NU705" s="13"/>
      <c r="NV705" s="13"/>
      <c r="NW705" s="13"/>
      <c r="NX705" s="13"/>
      <c r="NY705" s="13"/>
      <c r="NZ705" s="13"/>
      <c r="OA705" s="13"/>
      <c r="OB705" s="13"/>
      <c r="OC705" s="13"/>
      <c r="OD705" s="13"/>
      <c r="OE705" s="13"/>
      <c r="OF705" s="13"/>
      <c r="OG705" s="13"/>
      <c r="OH705" s="13"/>
      <c r="OI705" s="13"/>
      <c r="OJ705" s="13"/>
      <c r="OK705" s="13"/>
      <c r="OL705" s="13"/>
      <c r="OM705" s="13"/>
      <c r="ON705" s="13"/>
      <c r="OO705" s="13"/>
      <c r="OP705" s="13"/>
      <c r="OQ705" s="13"/>
      <c r="OR705" s="13"/>
      <c r="OS705" s="13"/>
      <c r="OT705" s="13"/>
      <c r="OU705" s="13"/>
      <c r="OV705" s="13"/>
      <c r="OW705" s="13"/>
      <c r="OX705" s="13"/>
      <c r="OY705" s="13"/>
      <c r="OZ705" s="13"/>
      <c r="PA705" s="13"/>
      <c r="PB705" s="13"/>
      <c r="PC705" s="13"/>
      <c r="PD705" s="13"/>
      <c r="PE705" s="13"/>
      <c r="PF705" s="13"/>
      <c r="PG705" s="13"/>
      <c r="PH705" s="13"/>
      <c r="PI705" s="13"/>
      <c r="PJ705" s="13"/>
      <c r="PK705" s="13"/>
      <c r="PL705" s="13"/>
      <c r="PM705" s="13"/>
      <c r="PN705" s="13"/>
      <c r="PO705" s="13"/>
      <c r="PP705" s="13"/>
      <c r="PQ705" s="13"/>
      <c r="PR705" s="13"/>
      <c r="PS705" s="13"/>
      <c r="PT705" s="13"/>
      <c r="PU705" s="13"/>
      <c r="PV705" s="13"/>
      <c r="PW705" s="13"/>
      <c r="PX705" s="13"/>
      <c r="PY705" s="13"/>
      <c r="PZ705" s="13"/>
      <c r="QA705" s="13"/>
      <c r="QB705" s="13"/>
      <c r="QC705" s="13"/>
      <c r="QD705" s="13"/>
      <c r="QE705" s="13"/>
      <c r="QF705" s="13"/>
      <c r="QG705" s="13"/>
      <c r="QH705" s="13"/>
      <c r="QI705" s="13"/>
      <c r="QJ705" s="13"/>
      <c r="QK705" s="13"/>
      <c r="QL705" s="13"/>
      <c r="QM705" s="13"/>
      <c r="QN705" s="13"/>
      <c r="QO705" s="13"/>
      <c r="QP705" s="13"/>
      <c r="QQ705" s="13"/>
      <c r="QR705" s="13"/>
      <c r="QS705" s="13"/>
      <c r="QT705" s="13"/>
      <c r="QU705" s="13"/>
      <c r="QV705" s="13"/>
      <c r="QW705" s="13"/>
      <c r="QX705" s="13"/>
      <c r="QY705" s="13"/>
      <c r="QZ705" s="13"/>
      <c r="RA705" s="13"/>
      <c r="RB705" s="13"/>
      <c r="RC705" s="13"/>
      <c r="RD705" s="13"/>
      <c r="RE705" s="13"/>
      <c r="RF705" s="13"/>
      <c r="RG705" s="13"/>
      <c r="RH705" s="13"/>
      <c r="RI705" s="13"/>
      <c r="RJ705" s="13"/>
      <c r="RK705" s="13"/>
    </row>
    <row r="706" s="4" customFormat="1" ht="13.75" spans="1:479">
      <c r="A706" s="88" t="s">
        <v>12535</v>
      </c>
      <c r="B706" s="88" t="s">
        <v>544</v>
      </c>
      <c r="C706" s="88" t="s">
        <v>2436</v>
      </c>
      <c r="D706" s="89" t="s">
        <v>494</v>
      </c>
      <c r="E706" s="135">
        <v>8</v>
      </c>
      <c r="F706" s="135">
        <v>37</v>
      </c>
      <c r="G706" s="90">
        <f t="shared" si="11"/>
        <v>296</v>
      </c>
      <c r="H706" s="91"/>
      <c r="I706" s="92"/>
      <c r="J706" s="92"/>
      <c r="K706" s="92"/>
      <c r="L706" s="92"/>
      <c r="M706" s="93"/>
      <c r="N706" s="91"/>
      <c r="O706" s="91"/>
      <c r="P706" s="91"/>
      <c r="Q706" s="91"/>
      <c r="R706" s="91"/>
      <c r="S706" s="94"/>
      <c r="T706" s="95"/>
      <c r="U706" s="96"/>
      <c r="V706" s="95"/>
      <c r="W706" s="95"/>
      <c r="X706" s="97"/>
      <c r="Y706" s="94"/>
      <c r="Z706" s="96"/>
      <c r="AA706" s="96"/>
      <c r="AB706" s="95"/>
      <c r="AC706" s="95"/>
      <c r="AD706" s="97"/>
      <c r="AE706" s="94"/>
      <c r="AF706" s="94"/>
      <c r="AG706" s="94"/>
      <c r="AH706" s="94"/>
      <c r="AI706" s="94"/>
      <c r="AJ706" s="94"/>
      <c r="AK706" s="94"/>
      <c r="AL706" s="94"/>
      <c r="AM706" s="96"/>
      <c r="AN706" s="96"/>
      <c r="AO706" s="95"/>
      <c r="AP706" s="95"/>
      <c r="AQ706" s="97"/>
      <c r="AR706" s="91"/>
      <c r="AS706" s="113"/>
      <c r="AT706" s="113"/>
      <c r="AU706" s="113"/>
      <c r="AV706" s="92"/>
      <c r="AW706" s="92"/>
      <c r="AX706" s="93"/>
      <c r="AY706" s="93"/>
      <c r="AZ706" s="93"/>
      <c r="BA706" s="93"/>
      <c r="BB706" s="93"/>
      <c r="BC706" s="99" t="s">
        <v>12536</v>
      </c>
      <c r="BD706" s="99"/>
      <c r="BE706" s="99"/>
      <c r="BF706" s="100"/>
      <c r="BG706" s="103"/>
      <c r="BH706" s="103"/>
      <c r="BI706" s="103"/>
      <c r="BJ706" s="99"/>
      <c r="BK706" s="112" t="s">
        <v>1511</v>
      </c>
      <c r="BL706" s="102"/>
      <c r="BM706" s="99"/>
      <c r="BN706" s="99"/>
      <c r="BO706" s="13"/>
      <c r="BP706" s="13"/>
      <c r="BQ706" s="13"/>
      <c r="BR706" s="13"/>
      <c r="BS706" s="13"/>
      <c r="BT706" s="99"/>
      <c r="BU706" s="99"/>
      <c r="BV706" s="99"/>
      <c r="BW706" s="99"/>
      <c r="BX706" s="99"/>
      <c r="BY706" s="13"/>
      <c r="BZ706" s="13"/>
      <c r="CA706" s="13"/>
      <c r="CB706" s="13" t="s">
        <v>1511</v>
      </c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3"/>
      <c r="FD706" s="13"/>
      <c r="FE706" s="13"/>
      <c r="FF706" s="13"/>
      <c r="FG706" s="13"/>
      <c r="FH706" s="13"/>
      <c r="FI706" s="13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  <c r="FT706" s="13"/>
      <c r="FU706" s="13"/>
      <c r="FV706" s="13"/>
      <c r="FW706" s="13"/>
      <c r="FX706" s="13"/>
      <c r="FY706" s="13"/>
      <c r="FZ706" s="13"/>
      <c r="GA706" s="13"/>
      <c r="GB706" s="13"/>
      <c r="GC706" s="13"/>
      <c r="GD706" s="13"/>
      <c r="GE706" s="13"/>
      <c r="GF706" s="13"/>
      <c r="GG706" s="13"/>
      <c r="GH706" s="13"/>
      <c r="GI706" s="13"/>
      <c r="GJ706" s="13"/>
      <c r="GK706" s="13"/>
      <c r="GL706" s="13"/>
      <c r="GM706" s="13"/>
      <c r="GN706" s="13"/>
      <c r="GO706" s="13"/>
      <c r="GP706" s="13"/>
      <c r="GQ706" s="13"/>
      <c r="GR706" s="13"/>
      <c r="GS706" s="13"/>
      <c r="GT706" s="13"/>
      <c r="GU706" s="13"/>
      <c r="GV706" s="13"/>
      <c r="GW706" s="13"/>
      <c r="GX706" s="13"/>
      <c r="GY706" s="13"/>
      <c r="GZ706" s="13"/>
      <c r="HA706" s="13"/>
      <c r="HB706" s="13"/>
      <c r="HC706" s="13"/>
      <c r="HD706" s="13"/>
      <c r="HE706" s="13"/>
      <c r="HF706" s="13"/>
      <c r="HG706" s="13"/>
      <c r="HH706" s="13"/>
      <c r="HI706" s="13"/>
      <c r="HJ706" s="13"/>
      <c r="HK706" s="13"/>
      <c r="HL706" s="13"/>
      <c r="HM706" s="13"/>
      <c r="HN706" s="13"/>
      <c r="HO706" s="13"/>
      <c r="HP706" s="13"/>
      <c r="HQ706" s="13"/>
      <c r="HR706" s="13"/>
      <c r="HS706" s="13"/>
      <c r="HT706" s="13"/>
      <c r="HU706" s="13"/>
      <c r="HV706" s="13"/>
      <c r="HW706" s="13"/>
      <c r="HX706" s="13"/>
      <c r="HY706" s="13"/>
      <c r="HZ706" s="13"/>
      <c r="IA706" s="13"/>
      <c r="IB706" s="13"/>
      <c r="IC706" s="13"/>
      <c r="ID706" s="13"/>
      <c r="IE706" s="13"/>
      <c r="IF706" s="13"/>
      <c r="IG706" s="13"/>
      <c r="IH706" s="13"/>
      <c r="II706" s="13"/>
      <c r="IJ706" s="13"/>
      <c r="IK706" s="13"/>
      <c r="IL706" s="13"/>
      <c r="IM706" s="13"/>
      <c r="IN706" s="13"/>
      <c r="IO706" s="13"/>
      <c r="IP706" s="13"/>
      <c r="IQ706" s="13"/>
      <c r="IR706" s="13"/>
      <c r="IS706" s="13"/>
      <c r="IT706" s="13"/>
      <c r="IU706" s="13"/>
      <c r="IV706" s="13"/>
      <c r="IW706" s="13"/>
      <c r="IX706" s="13"/>
      <c r="IY706" s="13"/>
      <c r="IZ706" s="13"/>
      <c r="JA706" s="13"/>
      <c r="JB706" s="13"/>
      <c r="JC706" s="13"/>
      <c r="JD706" s="13"/>
      <c r="JE706" s="13"/>
      <c r="JF706" s="13"/>
      <c r="JG706" s="13"/>
      <c r="JH706" s="13"/>
      <c r="JI706" s="13"/>
      <c r="JJ706" s="13"/>
      <c r="JK706" s="13"/>
      <c r="JL706" s="13"/>
      <c r="JM706" s="13"/>
      <c r="JN706" s="13"/>
      <c r="JO706" s="13"/>
      <c r="JP706" s="13"/>
      <c r="JQ706" s="13"/>
      <c r="JR706" s="13"/>
      <c r="JS706" s="13"/>
      <c r="JT706" s="13"/>
      <c r="JU706" s="13"/>
      <c r="JV706" s="13"/>
      <c r="JW706" s="13"/>
      <c r="JX706" s="13"/>
      <c r="JY706" s="13"/>
      <c r="JZ706" s="13"/>
      <c r="KA706" s="13"/>
      <c r="KB706" s="13"/>
      <c r="KC706" s="13"/>
      <c r="KD706" s="13"/>
      <c r="KE706" s="13"/>
      <c r="KF706" s="13"/>
      <c r="KG706" s="13"/>
      <c r="KH706" s="13"/>
      <c r="KI706" s="13"/>
      <c r="KJ706" s="13"/>
      <c r="KK706" s="13"/>
      <c r="KL706" s="13"/>
      <c r="KM706" s="13"/>
      <c r="KN706" s="13"/>
      <c r="KO706" s="13"/>
      <c r="KP706" s="13"/>
      <c r="KQ706" s="13"/>
      <c r="KR706" s="13"/>
      <c r="KS706" s="13"/>
      <c r="KT706" s="13"/>
      <c r="KU706" s="13"/>
      <c r="KV706" s="13"/>
      <c r="KW706" s="13"/>
      <c r="KX706" s="13"/>
      <c r="KY706" s="13"/>
      <c r="KZ706" s="13"/>
      <c r="LA706" s="13"/>
      <c r="LB706" s="13"/>
      <c r="LC706" s="13"/>
      <c r="LD706" s="13"/>
      <c r="LE706" s="13"/>
      <c r="LF706" s="13"/>
      <c r="LG706" s="13"/>
      <c r="LH706" s="13"/>
      <c r="LI706" s="13"/>
      <c r="LJ706" s="13"/>
      <c r="LK706" s="13"/>
      <c r="LL706" s="13"/>
      <c r="LM706" s="13"/>
      <c r="LN706" s="13"/>
      <c r="LO706" s="13"/>
      <c r="LP706" s="13"/>
      <c r="LQ706" s="13"/>
      <c r="LR706" s="13"/>
      <c r="LS706" s="13"/>
      <c r="LT706" s="13"/>
      <c r="LU706" s="13"/>
      <c r="LV706" s="13"/>
      <c r="LW706" s="13"/>
      <c r="LX706" s="13"/>
      <c r="LY706" s="13"/>
      <c r="LZ706" s="13"/>
      <c r="MA706" s="13"/>
      <c r="MB706" s="13"/>
      <c r="MC706" s="13"/>
      <c r="MD706" s="13"/>
      <c r="ME706" s="13"/>
      <c r="MF706" s="13"/>
      <c r="MG706" s="13"/>
      <c r="MH706" s="13"/>
      <c r="MI706" s="13"/>
      <c r="MJ706" s="13"/>
      <c r="MK706" s="13"/>
      <c r="ML706" s="13"/>
      <c r="MM706" s="13"/>
      <c r="MN706" s="13"/>
      <c r="MO706" s="13"/>
      <c r="MP706" s="13"/>
      <c r="MQ706" s="13"/>
      <c r="MR706" s="13"/>
      <c r="MS706" s="13"/>
      <c r="MT706" s="13"/>
      <c r="MU706" s="13"/>
      <c r="MV706" s="13"/>
      <c r="MW706" s="13"/>
      <c r="MX706" s="13"/>
      <c r="MY706" s="13"/>
      <c r="MZ706" s="13"/>
      <c r="NA706" s="13"/>
      <c r="NB706" s="13"/>
      <c r="NC706" s="13"/>
      <c r="ND706" s="13"/>
      <c r="NE706" s="13"/>
      <c r="NF706" s="13"/>
      <c r="NG706" s="13"/>
      <c r="NH706" s="13"/>
      <c r="NI706" s="13"/>
      <c r="NJ706" s="13"/>
      <c r="NK706" s="13"/>
      <c r="NL706" s="13"/>
      <c r="NM706" s="13"/>
      <c r="NN706" s="13"/>
      <c r="NO706" s="13"/>
      <c r="NP706" s="13"/>
      <c r="NQ706" s="13"/>
      <c r="NR706" s="13"/>
      <c r="NS706" s="13"/>
      <c r="NT706" s="13"/>
      <c r="NU706" s="13"/>
      <c r="NV706" s="13"/>
      <c r="NW706" s="13"/>
      <c r="NX706" s="13"/>
      <c r="NY706" s="13"/>
      <c r="NZ706" s="13"/>
      <c r="OA706" s="13"/>
      <c r="OB706" s="13"/>
      <c r="OC706" s="13"/>
      <c r="OD706" s="13"/>
      <c r="OE706" s="13"/>
      <c r="OF706" s="13"/>
      <c r="OG706" s="13"/>
      <c r="OH706" s="13"/>
      <c r="OI706" s="13"/>
      <c r="OJ706" s="13"/>
      <c r="OK706" s="13"/>
      <c r="OL706" s="13"/>
      <c r="OM706" s="13"/>
      <c r="ON706" s="13"/>
      <c r="OO706" s="13"/>
      <c r="OP706" s="13"/>
      <c r="OQ706" s="13"/>
      <c r="OR706" s="13"/>
      <c r="OS706" s="13"/>
      <c r="OT706" s="13"/>
      <c r="OU706" s="13"/>
      <c r="OV706" s="13"/>
      <c r="OW706" s="13"/>
      <c r="OX706" s="13"/>
      <c r="OY706" s="13"/>
      <c r="OZ706" s="13"/>
      <c r="PA706" s="13"/>
      <c r="PB706" s="13"/>
      <c r="PC706" s="13"/>
      <c r="PD706" s="13"/>
      <c r="PE706" s="13"/>
      <c r="PF706" s="13"/>
      <c r="PG706" s="13"/>
      <c r="PH706" s="13"/>
      <c r="PI706" s="13"/>
      <c r="PJ706" s="13"/>
      <c r="PK706" s="13"/>
      <c r="PL706" s="13"/>
      <c r="PM706" s="13"/>
      <c r="PN706" s="13"/>
      <c r="PO706" s="13"/>
      <c r="PP706" s="13"/>
      <c r="PQ706" s="13"/>
      <c r="PR706" s="13"/>
      <c r="PS706" s="13"/>
      <c r="PT706" s="13"/>
      <c r="PU706" s="13"/>
      <c r="PV706" s="13"/>
      <c r="PW706" s="13"/>
      <c r="PX706" s="13"/>
      <c r="PY706" s="13"/>
      <c r="PZ706" s="13"/>
      <c r="QA706" s="13"/>
      <c r="QB706" s="13"/>
      <c r="QC706" s="13"/>
      <c r="QD706" s="13"/>
      <c r="QE706" s="13"/>
      <c r="QF706" s="13"/>
      <c r="QG706" s="13"/>
      <c r="QH706" s="13"/>
      <c r="QI706" s="13"/>
      <c r="QJ706" s="13"/>
      <c r="QK706" s="13"/>
      <c r="QL706" s="13"/>
      <c r="QM706" s="13"/>
      <c r="QN706" s="13"/>
      <c r="QO706" s="13"/>
      <c r="QP706" s="13"/>
      <c r="QQ706" s="13"/>
      <c r="QR706" s="13"/>
      <c r="QS706" s="13"/>
      <c r="QT706" s="13"/>
      <c r="QU706" s="13"/>
      <c r="QV706" s="13"/>
      <c r="QW706" s="13"/>
      <c r="QX706" s="13"/>
      <c r="QY706" s="13"/>
      <c r="QZ706" s="13"/>
      <c r="RA706" s="13"/>
      <c r="RB706" s="13"/>
      <c r="RC706" s="13"/>
      <c r="RD706" s="13"/>
      <c r="RE706" s="13"/>
      <c r="RF706" s="13"/>
      <c r="RG706" s="13"/>
      <c r="RH706" s="13"/>
      <c r="RI706" s="13"/>
      <c r="RJ706" s="13"/>
      <c r="RK706" s="13"/>
    </row>
    <row r="707" ht="14.75" spans="1:479">
      <c r="A707" s="88" t="s">
        <v>12535</v>
      </c>
      <c r="B707" s="88" t="s">
        <v>544</v>
      </c>
      <c r="C707" s="88" t="s">
        <v>542</v>
      </c>
      <c r="D707" s="89" t="s">
        <v>494</v>
      </c>
      <c r="E707" s="135">
        <v>8</v>
      </c>
      <c r="F707" s="135">
        <v>37</v>
      </c>
      <c r="G707" s="90">
        <f t="shared" si="11"/>
        <v>296</v>
      </c>
      <c r="H707" s="91"/>
      <c r="I707" s="92"/>
      <c r="J707" s="92">
        <v>26</v>
      </c>
      <c r="K707" s="92">
        <v>26</v>
      </c>
      <c r="L707" s="92">
        <v>29</v>
      </c>
      <c r="M707" s="93">
        <v>38</v>
      </c>
      <c r="N707" s="91"/>
      <c r="O707" s="92"/>
      <c r="P707" s="92"/>
      <c r="Q707" s="92"/>
      <c r="R707" s="93"/>
      <c r="S707" s="94"/>
      <c r="T707" s="95"/>
      <c r="U707" s="96"/>
      <c r="V707" s="95"/>
      <c r="W707" s="95"/>
      <c r="X707" s="97"/>
      <c r="Y707" s="94"/>
      <c r="Z707" s="96"/>
      <c r="AA707" s="96"/>
      <c r="AB707" s="95"/>
      <c r="AC707" s="95"/>
      <c r="AD707" s="97"/>
      <c r="AE707" s="94"/>
      <c r="AF707" s="96"/>
      <c r="AG707" s="96"/>
      <c r="AH707" s="95"/>
      <c r="AI707" s="95"/>
      <c r="AJ707" s="95"/>
      <c r="AK707" s="95"/>
      <c r="AL707" s="97"/>
      <c r="AM707" s="97"/>
      <c r="AN707" s="97"/>
      <c r="AO707" s="97"/>
      <c r="AP707" s="97"/>
      <c r="AQ707" s="97"/>
      <c r="AR707" s="91"/>
      <c r="AS707" s="113"/>
      <c r="AT707" s="309">
        <v>30</v>
      </c>
      <c r="AU707" s="309">
        <v>36</v>
      </c>
      <c r="AV707" s="310">
        <v>6</v>
      </c>
      <c r="AW707" s="310">
        <v>11</v>
      </c>
      <c r="AX707" s="311">
        <v>38</v>
      </c>
      <c r="AY707" s="93"/>
      <c r="AZ707" s="93"/>
      <c r="BA707" s="93"/>
      <c r="BB707" s="93"/>
      <c r="BC707" s="99" t="s">
        <v>12536</v>
      </c>
      <c r="BD707" s="99"/>
      <c r="BE707" s="99"/>
      <c r="BF707" s="100"/>
      <c r="BG707" s="103"/>
      <c r="BH707" s="103"/>
      <c r="BI707" s="103"/>
      <c r="BJ707" s="99"/>
      <c r="BK707" s="112" t="s">
        <v>1511</v>
      </c>
      <c r="BL707" s="102"/>
      <c r="BM707" s="99"/>
      <c r="BN707" s="99"/>
      <c r="BT707" s="99"/>
      <c r="BU707" s="99"/>
      <c r="BV707" s="99"/>
      <c r="BW707" s="99"/>
      <c r="BX707" s="99"/>
      <c r="CB707" s="13" t="s">
        <v>1511</v>
      </c>
    </row>
    <row r="708" ht="13.75" spans="1:479">
      <c r="A708" s="88" t="s">
        <v>12537</v>
      </c>
      <c r="B708" s="88" t="s">
        <v>2777</v>
      </c>
      <c r="C708" s="106" t="s">
        <v>8020</v>
      </c>
      <c r="D708" s="89" t="s">
        <v>12266</v>
      </c>
      <c r="E708" s="135">
        <v>6</v>
      </c>
      <c r="F708" s="135">
        <v>182</v>
      </c>
      <c r="G708" s="90">
        <f t="shared" si="11"/>
        <v>1092</v>
      </c>
      <c r="H708" s="107"/>
      <c r="I708" s="109"/>
      <c r="J708" s="109"/>
      <c r="K708" s="109"/>
      <c r="L708" s="109"/>
      <c r="M708" s="110"/>
      <c r="N708" s="94"/>
      <c r="O708" s="95"/>
      <c r="P708" s="95"/>
      <c r="Q708" s="95"/>
      <c r="R708" s="97"/>
      <c r="S708" s="94"/>
      <c r="T708" s="95"/>
      <c r="U708" s="96"/>
      <c r="V708" s="95"/>
      <c r="W708" s="95"/>
      <c r="X708" s="97"/>
      <c r="Y708" s="94"/>
      <c r="Z708" s="96"/>
      <c r="AA708" s="96"/>
      <c r="AB708" s="95"/>
      <c r="AC708" s="95"/>
      <c r="AD708" s="97"/>
      <c r="AE708" s="91"/>
      <c r="AF708" s="113"/>
      <c r="AG708" s="113"/>
      <c r="AH708" s="92"/>
      <c r="AI708" s="92"/>
      <c r="AJ708" s="92"/>
      <c r="AK708" s="92"/>
      <c r="AL708" s="93"/>
      <c r="AM708" s="93"/>
      <c r="AN708" s="93"/>
      <c r="AO708" s="93"/>
      <c r="AP708" s="93"/>
      <c r="AQ708" s="93"/>
      <c r="AR708" s="94"/>
      <c r="AS708" s="96"/>
      <c r="AT708" s="96"/>
      <c r="AU708" s="96"/>
      <c r="AV708" s="95"/>
      <c r="AW708" s="95"/>
      <c r="AX708" s="97"/>
      <c r="AY708" s="93"/>
      <c r="AZ708" s="93"/>
      <c r="BA708" s="93"/>
      <c r="BB708" s="93"/>
      <c r="BC708" s="99" t="s">
        <v>12349</v>
      </c>
      <c r="BD708" s="99" t="s">
        <v>12271</v>
      </c>
      <c r="BE708" s="99" t="s">
        <v>12356</v>
      </c>
      <c r="BF708" s="100"/>
      <c r="BG708" s="103"/>
      <c r="BH708" s="103"/>
      <c r="BI708" s="103"/>
      <c r="BJ708" s="99"/>
      <c r="BK708" s="112" t="s">
        <v>20</v>
      </c>
      <c r="BL708" s="102"/>
      <c r="BM708" s="99"/>
      <c r="BN708" s="99"/>
      <c r="BT708" s="99"/>
      <c r="BU708" s="99"/>
      <c r="BV708" s="99"/>
      <c r="BW708" s="99"/>
      <c r="BX708" s="99"/>
      <c r="CB708" s="13" t="s">
        <v>1511</v>
      </c>
    </row>
    <row r="709" ht="13.75" spans="1:479">
      <c r="A709" s="88" t="s">
        <v>12537</v>
      </c>
      <c r="B709" s="88" t="s">
        <v>2777</v>
      </c>
      <c r="C709" s="106" t="s">
        <v>8020</v>
      </c>
      <c r="D709" s="89" t="s">
        <v>494</v>
      </c>
      <c r="E709" s="135">
        <v>6</v>
      </c>
      <c r="F709" s="135">
        <v>63</v>
      </c>
      <c r="G709" s="90">
        <f t="shared" si="11"/>
        <v>378</v>
      </c>
      <c r="H709" s="107"/>
      <c r="I709" s="109"/>
      <c r="J709" s="109"/>
      <c r="K709" s="109"/>
      <c r="L709" s="109"/>
      <c r="M709" s="110"/>
      <c r="N709" s="94"/>
      <c r="O709" s="95"/>
      <c r="P709" s="95"/>
      <c r="Q709" s="95"/>
      <c r="R709" s="97"/>
      <c r="S709" s="94"/>
      <c r="T709" s="95"/>
      <c r="U709" s="114"/>
      <c r="V709" s="114"/>
      <c r="W709" s="114"/>
      <c r="X709" s="97"/>
      <c r="Y709" s="94"/>
      <c r="Z709" s="96"/>
      <c r="AA709" s="96"/>
      <c r="AB709" s="95"/>
      <c r="AC709" s="95"/>
      <c r="AD709" s="97"/>
      <c r="AE709" s="91"/>
      <c r="AF709" s="113"/>
      <c r="AG709" s="113"/>
      <c r="AH709" s="92"/>
      <c r="AI709" s="92"/>
      <c r="AJ709" s="92"/>
      <c r="AK709" s="92"/>
      <c r="AL709" s="93"/>
      <c r="AM709" s="93"/>
      <c r="AN709" s="113"/>
      <c r="AO709" s="92"/>
      <c r="AP709" s="92"/>
      <c r="AQ709" s="93"/>
      <c r="AR709" s="91"/>
      <c r="AS709" s="113"/>
      <c r="AT709" s="113"/>
      <c r="AU709" s="113"/>
      <c r="AV709" s="92"/>
      <c r="AW709" s="92"/>
      <c r="AX709" s="93"/>
      <c r="AY709" s="97"/>
      <c r="AZ709" s="97"/>
      <c r="BA709" s="97"/>
      <c r="BB709" s="97"/>
      <c r="BC709" s="99" t="s">
        <v>12350</v>
      </c>
      <c r="BD709" s="99" t="s">
        <v>12275</v>
      </c>
      <c r="BE709" s="99" t="s">
        <v>12337</v>
      </c>
      <c r="BF709" s="100"/>
      <c r="BG709" s="103"/>
      <c r="BH709" s="103"/>
      <c r="BI709" s="103"/>
      <c r="BJ709" s="99" t="s">
        <v>20</v>
      </c>
      <c r="BK709" s="112" t="s">
        <v>1511</v>
      </c>
      <c r="BL709" s="102"/>
      <c r="BM709" s="99"/>
      <c r="BN709" s="99"/>
      <c r="BT709" s="99"/>
      <c r="BU709" s="99"/>
      <c r="BV709" s="99"/>
      <c r="BW709" s="99"/>
      <c r="BX709" s="99"/>
      <c r="CB709" s="13" t="s">
        <v>1511</v>
      </c>
    </row>
    <row r="710" ht="13.75" spans="1:479">
      <c r="A710" s="88" t="s">
        <v>12537</v>
      </c>
      <c r="B710" s="88" t="s">
        <v>2777</v>
      </c>
      <c r="C710" s="106" t="s">
        <v>8687</v>
      </c>
      <c r="D710" s="89" t="s">
        <v>12266</v>
      </c>
      <c r="E710" s="135">
        <v>6</v>
      </c>
      <c r="F710" s="135">
        <v>182</v>
      </c>
      <c r="G710" s="90">
        <f t="shared" si="11"/>
        <v>1092</v>
      </c>
      <c r="H710" s="107"/>
      <c r="I710" s="109"/>
      <c r="J710" s="109"/>
      <c r="K710" s="109"/>
      <c r="L710" s="109"/>
      <c r="M710" s="110"/>
      <c r="N710" s="94"/>
      <c r="O710" s="95"/>
      <c r="P710" s="95"/>
      <c r="Q710" s="95"/>
      <c r="R710" s="97"/>
      <c r="S710" s="94"/>
      <c r="T710" s="95"/>
      <c r="U710" s="114"/>
      <c r="V710" s="114"/>
      <c r="W710" s="114"/>
      <c r="X710" s="97"/>
      <c r="Y710" s="94"/>
      <c r="Z710" s="96"/>
      <c r="AA710" s="96"/>
      <c r="AB710" s="95"/>
      <c r="AC710" s="95"/>
      <c r="AD710" s="97"/>
      <c r="AE710" s="91"/>
      <c r="AF710" s="113"/>
      <c r="AG710" s="113"/>
      <c r="AH710" s="92"/>
      <c r="AI710" s="92"/>
      <c r="AJ710" s="92"/>
      <c r="AK710" s="92"/>
      <c r="AL710" s="93"/>
      <c r="AM710" s="93"/>
      <c r="AN710" s="113"/>
      <c r="AO710" s="92"/>
      <c r="AP710" s="92"/>
      <c r="AQ710" s="93"/>
      <c r="AR710" s="94"/>
      <c r="AS710" s="96"/>
      <c r="AT710" s="96"/>
      <c r="AU710" s="96"/>
      <c r="AV710" s="95"/>
      <c r="AW710" s="95"/>
      <c r="AX710" s="97"/>
      <c r="AY710" s="93"/>
      <c r="AZ710" s="93"/>
      <c r="BA710" s="93"/>
      <c r="BB710" s="93"/>
      <c r="BC710" s="99" t="s">
        <v>12349</v>
      </c>
      <c r="BD710" s="99" t="s">
        <v>12271</v>
      </c>
      <c r="BE710" s="99" t="s">
        <v>12356</v>
      </c>
      <c r="BF710" s="100"/>
      <c r="BG710" s="103"/>
      <c r="BH710" s="103"/>
      <c r="BI710" s="103"/>
      <c r="BJ710" s="99"/>
      <c r="BK710" s="112" t="s">
        <v>20</v>
      </c>
      <c r="BL710" s="102"/>
      <c r="BM710" s="99"/>
      <c r="BN710" s="99"/>
      <c r="BT710" s="99"/>
      <c r="BU710" s="99"/>
      <c r="BV710" s="99"/>
      <c r="BW710" s="99"/>
      <c r="BX710" s="99"/>
      <c r="CB710" s="13" t="s">
        <v>1511</v>
      </c>
    </row>
    <row r="711" ht="13.75" spans="1:479">
      <c r="A711" s="88" t="s">
        <v>12537</v>
      </c>
      <c r="B711" s="88" t="s">
        <v>2777</v>
      </c>
      <c r="C711" s="106" t="s">
        <v>8687</v>
      </c>
      <c r="D711" s="89" t="s">
        <v>494</v>
      </c>
      <c r="E711" s="135">
        <v>6</v>
      </c>
      <c r="F711" s="135">
        <v>63</v>
      </c>
      <c r="G711" s="90">
        <f t="shared" si="11"/>
        <v>378</v>
      </c>
      <c r="H711" s="107"/>
      <c r="I711" s="109"/>
      <c r="J711" s="109"/>
      <c r="K711" s="109"/>
      <c r="L711" s="109"/>
      <c r="M711" s="110"/>
      <c r="N711" s="94"/>
      <c r="O711" s="95"/>
      <c r="P711" s="95"/>
      <c r="Q711" s="95"/>
      <c r="R711" s="97"/>
      <c r="S711" s="94"/>
      <c r="T711" s="95"/>
      <c r="U711" s="114"/>
      <c r="V711" s="114"/>
      <c r="W711" s="114"/>
      <c r="X711" s="97"/>
      <c r="Y711" s="94"/>
      <c r="Z711" s="96"/>
      <c r="AA711" s="96"/>
      <c r="AB711" s="95"/>
      <c r="AC711" s="95"/>
      <c r="AD711" s="97"/>
      <c r="AE711" s="91"/>
      <c r="AF711" s="113"/>
      <c r="AG711" s="113"/>
      <c r="AH711" s="92"/>
      <c r="AI711" s="92"/>
      <c r="AJ711" s="92"/>
      <c r="AK711" s="92"/>
      <c r="AL711" s="93"/>
      <c r="AM711" s="93"/>
      <c r="AN711" s="113"/>
      <c r="AO711" s="92"/>
      <c r="AP711" s="92"/>
      <c r="AQ711" s="93"/>
      <c r="AR711" s="91"/>
      <c r="AS711" s="113"/>
      <c r="AT711" s="113"/>
      <c r="AU711" s="113"/>
      <c r="AV711" s="92"/>
      <c r="AW711" s="92"/>
      <c r="AX711" s="93"/>
      <c r="AY711" s="97"/>
      <c r="AZ711" s="97"/>
      <c r="BA711" s="97"/>
      <c r="BB711" s="97"/>
      <c r="BC711" s="99" t="s">
        <v>12350</v>
      </c>
      <c r="BD711" s="99" t="s">
        <v>12275</v>
      </c>
      <c r="BE711" s="99" t="s">
        <v>12337</v>
      </c>
      <c r="BF711" s="100"/>
      <c r="BG711" s="103"/>
      <c r="BH711" s="103"/>
      <c r="BI711" s="103"/>
      <c r="BJ711" s="99" t="s">
        <v>20</v>
      </c>
      <c r="BK711" s="112" t="s">
        <v>1511</v>
      </c>
      <c r="BL711" s="102"/>
      <c r="BM711" s="99"/>
      <c r="BN711" s="99"/>
      <c r="BT711" s="99"/>
      <c r="BU711" s="99"/>
      <c r="BV711" s="99"/>
      <c r="BW711" s="99"/>
      <c r="BX711" s="99"/>
      <c r="CB711" s="13" t="s">
        <v>1511</v>
      </c>
    </row>
    <row r="712" ht="13.75" spans="1:479">
      <c r="A712" s="88" t="s">
        <v>12537</v>
      </c>
      <c r="B712" s="88" t="s">
        <v>9395</v>
      </c>
      <c r="C712" s="106" t="s">
        <v>9394</v>
      </c>
      <c r="D712" s="89" t="s">
        <v>12266</v>
      </c>
      <c r="E712" s="135">
        <v>6</v>
      </c>
      <c r="F712" s="135">
        <v>207</v>
      </c>
      <c r="G712" s="90">
        <f t="shared" si="11"/>
        <v>1242</v>
      </c>
      <c r="H712" s="107"/>
      <c r="I712" s="109"/>
      <c r="J712" s="109"/>
      <c r="K712" s="109"/>
      <c r="L712" s="109"/>
      <c r="M712" s="110"/>
      <c r="N712" s="94"/>
      <c r="O712" s="95"/>
      <c r="P712" s="95"/>
      <c r="Q712" s="95"/>
      <c r="R712" s="97"/>
      <c r="S712" s="94"/>
      <c r="T712" s="95"/>
      <c r="U712" s="114"/>
      <c r="V712" s="114"/>
      <c r="W712" s="114"/>
      <c r="X712" s="97"/>
      <c r="Y712" s="94"/>
      <c r="Z712" s="96"/>
      <c r="AA712" s="96"/>
      <c r="AB712" s="95"/>
      <c r="AC712" s="95"/>
      <c r="AD712" s="97"/>
      <c r="AE712" s="91"/>
      <c r="AF712" s="113"/>
      <c r="AG712" s="113"/>
      <c r="AH712" s="92"/>
      <c r="AI712" s="92"/>
      <c r="AJ712" s="92"/>
      <c r="AK712" s="92"/>
      <c r="AL712" s="93"/>
      <c r="AM712" s="93"/>
      <c r="AN712" s="113"/>
      <c r="AO712" s="92"/>
      <c r="AP712" s="92"/>
      <c r="AQ712" s="93"/>
      <c r="AR712" s="94"/>
      <c r="AS712" s="96"/>
      <c r="AT712" s="96"/>
      <c r="AU712" s="96"/>
      <c r="AV712" s="95"/>
      <c r="AW712" s="95"/>
      <c r="AX712" s="97"/>
      <c r="AY712" s="93"/>
      <c r="AZ712" s="93"/>
      <c r="BA712" s="93"/>
      <c r="BB712" s="93"/>
      <c r="BC712" s="99" t="s">
        <v>12349</v>
      </c>
      <c r="BD712" s="99" t="s">
        <v>12271</v>
      </c>
      <c r="BE712" s="99" t="s">
        <v>12356</v>
      </c>
      <c r="BF712" s="100"/>
      <c r="BG712" s="103"/>
      <c r="BH712" s="103"/>
      <c r="BI712" s="103"/>
      <c r="BJ712" s="99"/>
      <c r="BK712" s="112" t="s">
        <v>20</v>
      </c>
      <c r="BL712" s="102"/>
      <c r="BM712" s="99"/>
      <c r="BN712" s="99"/>
      <c r="BT712" s="99"/>
      <c r="BU712" s="99"/>
      <c r="BV712" s="99"/>
      <c r="BW712" s="99"/>
      <c r="BX712" s="99"/>
      <c r="CB712" s="13" t="s">
        <v>1511</v>
      </c>
    </row>
    <row r="713" ht="13.75" spans="1:479">
      <c r="A713" s="88" t="s">
        <v>12537</v>
      </c>
      <c r="B713" s="88" t="s">
        <v>9395</v>
      </c>
      <c r="C713" s="106" t="s">
        <v>9394</v>
      </c>
      <c r="D713" s="89" t="s">
        <v>494</v>
      </c>
      <c r="E713" s="135">
        <v>6</v>
      </c>
      <c r="F713" s="135">
        <v>73</v>
      </c>
      <c r="G713" s="90">
        <f t="shared" si="11"/>
        <v>438</v>
      </c>
      <c r="H713" s="107"/>
      <c r="I713" s="109"/>
      <c r="J713" s="109"/>
      <c r="K713" s="109"/>
      <c r="L713" s="109"/>
      <c r="M713" s="110"/>
      <c r="N713" s="94"/>
      <c r="O713" s="95"/>
      <c r="P713" s="95"/>
      <c r="Q713" s="95"/>
      <c r="R713" s="97"/>
      <c r="S713" s="94"/>
      <c r="T713" s="95"/>
      <c r="U713" s="96"/>
      <c r="V713" s="95"/>
      <c r="W713" s="95"/>
      <c r="X713" s="97"/>
      <c r="Y713" s="94"/>
      <c r="Z713" s="96"/>
      <c r="AA713" s="96"/>
      <c r="AB713" s="95"/>
      <c r="AC713" s="95"/>
      <c r="AD713" s="97"/>
      <c r="AE713" s="91"/>
      <c r="AF713" s="113"/>
      <c r="AG713" s="113"/>
      <c r="AH713" s="92"/>
      <c r="AI713" s="92"/>
      <c r="AJ713" s="92"/>
      <c r="AK713" s="92"/>
      <c r="AL713" s="93"/>
      <c r="AM713" s="93"/>
      <c r="AN713" s="113"/>
      <c r="AO713" s="92"/>
      <c r="AP713" s="92"/>
      <c r="AQ713" s="93"/>
      <c r="AR713" s="91"/>
      <c r="AS713" s="113"/>
      <c r="AT713" s="113"/>
      <c r="AU713" s="113"/>
      <c r="AV713" s="92"/>
      <c r="AW713" s="92"/>
      <c r="AX713" s="93"/>
      <c r="AY713" s="97"/>
      <c r="AZ713" s="97"/>
      <c r="BA713" s="97"/>
      <c r="BB713" s="97"/>
      <c r="BC713" s="99" t="s">
        <v>12350</v>
      </c>
      <c r="BD713" s="99" t="s">
        <v>12275</v>
      </c>
      <c r="BE713" s="99" t="s">
        <v>12337</v>
      </c>
      <c r="BF713" s="100"/>
      <c r="BG713" s="103"/>
      <c r="BH713" s="103"/>
      <c r="BI713" s="103"/>
      <c r="BJ713" s="99" t="s">
        <v>20</v>
      </c>
      <c r="BK713" s="112" t="s">
        <v>1511</v>
      </c>
      <c r="BL713" s="102"/>
      <c r="BM713" s="99"/>
      <c r="BN713" s="99"/>
      <c r="BT713" s="99"/>
      <c r="BU713" s="99"/>
      <c r="BV713" s="99"/>
      <c r="BW713" s="99"/>
      <c r="BX713" s="99"/>
      <c r="CB713" s="13" t="s">
        <v>1511</v>
      </c>
    </row>
    <row r="714" ht="13.75" spans="1:479">
      <c r="A714" s="88" t="s">
        <v>12537</v>
      </c>
      <c r="B714" s="88" t="s">
        <v>9764</v>
      </c>
      <c r="C714" s="106" t="s">
        <v>9763</v>
      </c>
      <c r="D714" s="89" t="s">
        <v>12266</v>
      </c>
      <c r="E714" s="135">
        <v>6</v>
      </c>
      <c r="F714" s="135">
        <v>207</v>
      </c>
      <c r="G714" s="90">
        <f t="shared" si="11"/>
        <v>1242</v>
      </c>
      <c r="H714" s="107"/>
      <c r="I714" s="109"/>
      <c r="J714" s="109"/>
      <c r="K714" s="109"/>
      <c r="L714" s="109"/>
      <c r="M714" s="110"/>
      <c r="N714" s="94"/>
      <c r="O714" s="95"/>
      <c r="P714" s="95"/>
      <c r="Q714" s="95"/>
      <c r="R714" s="97"/>
      <c r="S714" s="94"/>
      <c r="T714" s="95"/>
      <c r="U714" s="96"/>
      <c r="V714" s="95"/>
      <c r="W714" s="95"/>
      <c r="X714" s="97"/>
      <c r="Y714" s="94"/>
      <c r="Z714" s="96"/>
      <c r="AA714" s="96"/>
      <c r="AB714" s="95"/>
      <c r="AC714" s="95"/>
      <c r="AD714" s="97"/>
      <c r="AE714" s="91"/>
      <c r="AF714" s="113"/>
      <c r="AG714" s="113"/>
      <c r="AH714" s="92"/>
      <c r="AI714" s="92"/>
      <c r="AJ714" s="92"/>
      <c r="AK714" s="92"/>
      <c r="AL714" s="93"/>
      <c r="AM714" s="93"/>
      <c r="AN714" s="113"/>
      <c r="AO714" s="92"/>
      <c r="AP714" s="92"/>
      <c r="AQ714" s="93"/>
      <c r="AR714" s="94"/>
      <c r="AS714" s="96"/>
      <c r="AT714" s="96"/>
      <c r="AU714" s="96"/>
      <c r="AV714" s="95"/>
      <c r="AW714" s="95"/>
      <c r="AX714" s="97"/>
      <c r="AY714" s="93"/>
      <c r="AZ714" s="93"/>
      <c r="BA714" s="93"/>
      <c r="BB714" s="93"/>
      <c r="BC714" s="99" t="s">
        <v>12349</v>
      </c>
      <c r="BD714" s="99" t="s">
        <v>12271</v>
      </c>
      <c r="BE714" s="99" t="s">
        <v>12356</v>
      </c>
      <c r="BF714" s="100"/>
      <c r="BG714" s="103"/>
      <c r="BH714" s="103"/>
      <c r="BI714" s="103"/>
      <c r="BJ714" s="99"/>
      <c r="BK714" s="112" t="s">
        <v>20</v>
      </c>
      <c r="BL714" s="102"/>
      <c r="BM714" s="99"/>
      <c r="BN714" s="99"/>
      <c r="BT714" s="99"/>
      <c r="BU714" s="99"/>
      <c r="BV714" s="99"/>
      <c r="BW714" s="99"/>
      <c r="BX714" s="99"/>
      <c r="CB714" s="13" t="s">
        <v>1511</v>
      </c>
    </row>
    <row r="715" ht="13.75" spans="1:479">
      <c r="A715" s="88" t="s">
        <v>12537</v>
      </c>
      <c r="B715" s="88" t="s">
        <v>9764</v>
      </c>
      <c r="C715" s="106" t="s">
        <v>9763</v>
      </c>
      <c r="D715" s="89" t="s">
        <v>494</v>
      </c>
      <c r="E715" s="135">
        <v>6</v>
      </c>
      <c r="F715" s="135">
        <v>73</v>
      </c>
      <c r="G715" s="90">
        <f t="shared" si="11"/>
        <v>438</v>
      </c>
      <c r="H715" s="107"/>
      <c r="I715" s="109"/>
      <c r="J715" s="109"/>
      <c r="K715" s="109"/>
      <c r="L715" s="109"/>
      <c r="M715" s="110"/>
      <c r="N715" s="94"/>
      <c r="O715" s="95"/>
      <c r="P715" s="95"/>
      <c r="Q715" s="95"/>
      <c r="R715" s="97"/>
      <c r="S715" s="94"/>
      <c r="T715" s="95"/>
      <c r="U715" s="96"/>
      <c r="V715" s="95"/>
      <c r="W715" s="95"/>
      <c r="X715" s="97"/>
      <c r="Y715" s="94"/>
      <c r="Z715" s="96"/>
      <c r="AA715" s="96"/>
      <c r="AB715" s="95"/>
      <c r="AC715" s="95"/>
      <c r="AD715" s="97"/>
      <c r="AE715" s="91"/>
      <c r="AF715" s="113"/>
      <c r="AG715" s="113"/>
      <c r="AH715" s="92"/>
      <c r="AI715" s="92"/>
      <c r="AJ715" s="92"/>
      <c r="AK715" s="92"/>
      <c r="AL715" s="93"/>
      <c r="AM715" s="93"/>
      <c r="AN715" s="113"/>
      <c r="AO715" s="92"/>
      <c r="AP715" s="92"/>
      <c r="AQ715" s="93"/>
      <c r="AR715" s="91"/>
      <c r="AS715" s="113"/>
      <c r="AT715" s="113"/>
      <c r="AU715" s="113"/>
      <c r="AV715" s="92"/>
      <c r="AW715" s="92"/>
      <c r="AX715" s="93"/>
      <c r="AY715" s="97"/>
      <c r="AZ715" s="97"/>
      <c r="BA715" s="97"/>
      <c r="BB715" s="97"/>
      <c r="BC715" s="99" t="s">
        <v>12350</v>
      </c>
      <c r="BD715" s="99" t="s">
        <v>12275</v>
      </c>
      <c r="BE715" s="99" t="s">
        <v>12337</v>
      </c>
      <c r="BF715" s="100"/>
      <c r="BG715" s="103"/>
      <c r="BH715" s="103"/>
      <c r="BI715" s="103"/>
      <c r="BJ715" s="99" t="s">
        <v>20</v>
      </c>
      <c r="BK715" s="112" t="s">
        <v>1511</v>
      </c>
      <c r="BL715" s="102"/>
      <c r="BM715" s="99"/>
      <c r="BN715" s="99"/>
      <c r="BT715" s="99"/>
      <c r="BU715" s="99"/>
      <c r="BV715" s="99"/>
      <c r="BW715" s="99"/>
      <c r="BX715" s="99"/>
      <c r="CB715" s="13" t="s">
        <v>1511</v>
      </c>
    </row>
    <row r="716" ht="13.75" spans="1:479">
      <c r="A716" s="88" t="s">
        <v>12538</v>
      </c>
      <c r="B716" s="88" t="s">
        <v>2502</v>
      </c>
      <c r="C716" s="88" t="s">
        <v>2505</v>
      </c>
      <c r="D716" s="89" t="s">
        <v>12266</v>
      </c>
      <c r="E716" s="254">
        <v>4</v>
      </c>
      <c r="F716" s="135">
        <v>177</v>
      </c>
      <c r="G716" s="90">
        <f t="shared" si="11"/>
        <v>708</v>
      </c>
      <c r="H716" s="91"/>
      <c r="I716" s="92"/>
      <c r="J716" s="92"/>
      <c r="K716" s="92"/>
      <c r="L716" s="92"/>
      <c r="M716" s="93"/>
      <c r="N716" s="94"/>
      <c r="O716" s="95"/>
      <c r="P716" s="95"/>
      <c r="Q716" s="95"/>
      <c r="R716" s="97"/>
      <c r="S716" s="94"/>
      <c r="T716" s="95"/>
      <c r="U716" s="96"/>
      <c r="V716" s="95"/>
      <c r="W716" s="95"/>
      <c r="X716" s="97"/>
      <c r="Y716" s="91"/>
      <c r="Z716" s="113"/>
      <c r="AA716" s="113">
        <v>30</v>
      </c>
      <c r="AB716" s="92">
        <v>30</v>
      </c>
      <c r="AC716" s="92">
        <v>30</v>
      </c>
      <c r="AD716" s="93"/>
      <c r="AE716" s="94"/>
      <c r="AF716" s="96"/>
      <c r="AG716" s="96"/>
      <c r="AH716" s="95"/>
      <c r="AI716" s="95"/>
      <c r="AJ716" s="95"/>
      <c r="AK716" s="95"/>
      <c r="AL716" s="93"/>
      <c r="AM716" s="93"/>
      <c r="AN716" s="113"/>
      <c r="AO716" s="92"/>
      <c r="AP716" s="92"/>
      <c r="AQ716" s="93"/>
      <c r="AR716" s="94"/>
      <c r="AS716" s="96"/>
      <c r="AT716" s="96"/>
      <c r="AU716" s="96"/>
      <c r="AV716" s="95"/>
      <c r="AW716" s="95"/>
      <c r="AX716" s="97"/>
      <c r="AY716" s="97"/>
      <c r="AZ716" s="97"/>
      <c r="BA716" s="97"/>
      <c r="BB716" s="97"/>
      <c r="BC716" s="99" t="s">
        <v>12297</v>
      </c>
      <c r="BD716" s="99" t="s">
        <v>12298</v>
      </c>
      <c r="BE716" s="99"/>
      <c r="BF716" s="100"/>
      <c r="BG716" s="103"/>
      <c r="BH716" s="103"/>
      <c r="BI716" s="103"/>
      <c r="BJ716" s="99"/>
      <c r="BK716" s="112" t="s">
        <v>1511</v>
      </c>
      <c r="BL716" s="102"/>
      <c r="BM716" s="99"/>
      <c r="BN716" s="99"/>
      <c r="BT716" s="99"/>
      <c r="BU716" s="99"/>
      <c r="BV716" s="99"/>
      <c r="BW716" s="99"/>
      <c r="BX716" s="99"/>
      <c r="CB716" s="13" t="s">
        <v>1511</v>
      </c>
    </row>
    <row r="717" ht="13.75" spans="1:479">
      <c r="A717" s="88" t="s">
        <v>12538</v>
      </c>
      <c r="B717" s="88" t="s">
        <v>2502</v>
      </c>
      <c r="C717" s="88" t="s">
        <v>2505</v>
      </c>
      <c r="D717" s="89" t="s">
        <v>494</v>
      </c>
      <c r="E717" s="254">
        <v>4</v>
      </c>
      <c r="F717" s="135">
        <v>89</v>
      </c>
      <c r="G717" s="90">
        <f t="shared" si="11"/>
        <v>356</v>
      </c>
      <c r="H717" s="91"/>
      <c r="I717" s="92"/>
      <c r="J717" s="92"/>
      <c r="K717" s="92"/>
      <c r="L717" s="92"/>
      <c r="M717" s="93"/>
      <c r="N717" s="94"/>
      <c r="O717" s="95"/>
      <c r="P717" s="95"/>
      <c r="Q717" s="95"/>
      <c r="R717" s="97"/>
      <c r="S717" s="94"/>
      <c r="T717" s="95"/>
      <c r="U717" s="114"/>
      <c r="V717" s="114"/>
      <c r="W717" s="114"/>
      <c r="X717" s="97"/>
      <c r="Y717" s="91"/>
      <c r="Z717" s="113"/>
      <c r="AA717" s="113">
        <v>35</v>
      </c>
      <c r="AB717" s="92">
        <v>35</v>
      </c>
      <c r="AC717" s="92">
        <v>25</v>
      </c>
      <c r="AD717" s="93"/>
      <c r="AE717" s="94"/>
      <c r="AF717" s="96"/>
      <c r="AG717" s="96"/>
      <c r="AH717" s="95"/>
      <c r="AI717" s="95"/>
      <c r="AJ717" s="95"/>
      <c r="AK717" s="95"/>
      <c r="AL717" s="93"/>
      <c r="AM717" s="93"/>
      <c r="AN717" s="113"/>
      <c r="AO717" s="92"/>
      <c r="AP717" s="92"/>
      <c r="AQ717" s="93"/>
      <c r="AR717" s="94"/>
      <c r="AS717" s="96"/>
      <c r="AT717" s="96"/>
      <c r="AU717" s="96"/>
      <c r="AV717" s="95"/>
      <c r="AW717" s="95"/>
      <c r="AX717" s="97"/>
      <c r="AY717" s="97"/>
      <c r="AZ717" s="97"/>
      <c r="BA717" s="97"/>
      <c r="BB717" s="97"/>
      <c r="BC717" s="99" t="s">
        <v>12300</v>
      </c>
      <c r="BD717" s="99" t="s">
        <v>12301</v>
      </c>
      <c r="BE717" s="99"/>
      <c r="BF717" s="100"/>
      <c r="BG717" s="103"/>
      <c r="BH717" s="103"/>
      <c r="BI717" s="103"/>
      <c r="BJ717" s="99"/>
      <c r="BK717" s="112" t="s">
        <v>1511</v>
      </c>
      <c r="BL717" s="102"/>
      <c r="BM717" s="99"/>
      <c r="BN717" s="99"/>
      <c r="BT717" s="99"/>
      <c r="BU717" s="99"/>
      <c r="BV717" s="99"/>
      <c r="BW717" s="99"/>
      <c r="BX717" s="99"/>
      <c r="CB717" s="13" t="s">
        <v>1511</v>
      </c>
    </row>
    <row r="718" ht="13.75" spans="1:479">
      <c r="A718" s="88" t="s">
        <v>12538</v>
      </c>
      <c r="B718" s="88" t="s">
        <v>2502</v>
      </c>
      <c r="C718" s="88" t="s">
        <v>2501</v>
      </c>
      <c r="D718" s="89" t="s">
        <v>12266</v>
      </c>
      <c r="E718" s="135">
        <v>4</v>
      </c>
      <c r="F718" s="135">
        <v>169</v>
      </c>
      <c r="G718" s="90">
        <f t="shared" si="11"/>
        <v>676</v>
      </c>
      <c r="H718" s="91"/>
      <c r="I718" s="92"/>
      <c r="J718" s="92"/>
      <c r="K718" s="92"/>
      <c r="L718" s="92"/>
      <c r="M718" s="93"/>
      <c r="N718" s="94"/>
      <c r="O718" s="95"/>
      <c r="P718" s="95"/>
      <c r="Q718" s="95"/>
      <c r="R718" s="97"/>
      <c r="S718" s="94"/>
      <c r="T718" s="95"/>
      <c r="U718" s="114"/>
      <c r="V718" s="114"/>
      <c r="W718" s="114"/>
      <c r="X718" s="97"/>
      <c r="Y718" s="91"/>
      <c r="Z718" s="113"/>
      <c r="AA718" s="113">
        <v>30</v>
      </c>
      <c r="AB718" s="92">
        <v>30</v>
      </c>
      <c r="AC718" s="92">
        <v>30</v>
      </c>
      <c r="AD718" s="93"/>
      <c r="AE718" s="94"/>
      <c r="AF718" s="96"/>
      <c r="AG718" s="96"/>
      <c r="AH718" s="95"/>
      <c r="AI718" s="95"/>
      <c r="AJ718" s="95"/>
      <c r="AK718" s="95"/>
      <c r="AL718" s="93"/>
      <c r="AM718" s="93"/>
      <c r="AN718" s="113"/>
      <c r="AO718" s="92"/>
      <c r="AP718" s="92"/>
      <c r="AQ718" s="93"/>
      <c r="AR718" s="94"/>
      <c r="AS718" s="96"/>
      <c r="AT718" s="96"/>
      <c r="AU718" s="96"/>
      <c r="AV718" s="95"/>
      <c r="AW718" s="95"/>
      <c r="AX718" s="97"/>
      <c r="AY718" s="97"/>
      <c r="AZ718" s="97"/>
      <c r="BA718" s="97"/>
      <c r="BB718" s="97"/>
      <c r="BC718" s="99" t="s">
        <v>12297</v>
      </c>
      <c r="BD718" s="99" t="s">
        <v>12298</v>
      </c>
      <c r="BE718" s="99"/>
      <c r="BF718" s="100"/>
      <c r="BG718" s="103"/>
      <c r="BH718" s="103"/>
      <c r="BI718" s="103"/>
      <c r="BJ718" s="99"/>
      <c r="BK718" s="112" t="s">
        <v>1511</v>
      </c>
      <c r="BL718" s="102"/>
      <c r="BM718" s="99"/>
      <c r="BN718" s="99"/>
      <c r="BT718" s="99"/>
      <c r="BU718" s="99"/>
      <c r="BV718" s="99"/>
      <c r="BW718" s="99"/>
      <c r="BX718" s="99"/>
      <c r="CB718" s="13" t="s">
        <v>1511</v>
      </c>
    </row>
    <row r="719" ht="13.75" spans="1:479">
      <c r="A719" s="88" t="s">
        <v>12538</v>
      </c>
      <c r="B719" s="88" t="s">
        <v>2502</v>
      </c>
      <c r="C719" s="88" t="s">
        <v>2501</v>
      </c>
      <c r="D719" s="89" t="s">
        <v>494</v>
      </c>
      <c r="E719" s="135">
        <v>4</v>
      </c>
      <c r="F719" s="135">
        <v>82</v>
      </c>
      <c r="G719" s="90">
        <f t="shared" si="11"/>
        <v>328</v>
      </c>
      <c r="H719" s="91"/>
      <c r="I719" s="92"/>
      <c r="J719" s="92"/>
      <c r="K719" s="92"/>
      <c r="L719" s="92"/>
      <c r="M719" s="93"/>
      <c r="N719" s="94"/>
      <c r="O719" s="95"/>
      <c r="P719" s="95"/>
      <c r="Q719" s="95"/>
      <c r="R719" s="97"/>
      <c r="S719" s="94"/>
      <c r="T719" s="95"/>
      <c r="U719" s="96"/>
      <c r="V719" s="95"/>
      <c r="W719" s="95"/>
      <c r="X719" s="97"/>
      <c r="Y719" s="91"/>
      <c r="Z719" s="113"/>
      <c r="AA719" s="113">
        <v>35</v>
      </c>
      <c r="AB719" s="92">
        <v>35</v>
      </c>
      <c r="AC719" s="92">
        <v>25</v>
      </c>
      <c r="AD719" s="93"/>
      <c r="AE719" s="94"/>
      <c r="AF719" s="96"/>
      <c r="AG719" s="96"/>
      <c r="AH719" s="95"/>
      <c r="AI719" s="95"/>
      <c r="AJ719" s="95"/>
      <c r="AK719" s="95"/>
      <c r="AL719" s="93"/>
      <c r="AM719" s="93"/>
      <c r="AN719" s="113"/>
      <c r="AO719" s="92"/>
      <c r="AP719" s="92"/>
      <c r="AQ719" s="93"/>
      <c r="AR719" s="94"/>
      <c r="AS719" s="96"/>
      <c r="AT719" s="96"/>
      <c r="AU719" s="96"/>
      <c r="AV719" s="95"/>
      <c r="AW719" s="95"/>
      <c r="AX719" s="97"/>
      <c r="AY719" s="97"/>
      <c r="AZ719" s="97"/>
      <c r="BA719" s="97"/>
      <c r="BB719" s="97"/>
      <c r="BC719" s="99" t="s">
        <v>12300</v>
      </c>
      <c r="BD719" s="99" t="s">
        <v>12301</v>
      </c>
      <c r="BE719" s="99"/>
      <c r="BF719" s="100"/>
      <c r="BG719" s="103"/>
      <c r="BH719" s="103"/>
      <c r="BI719" s="103"/>
      <c r="BJ719" s="99"/>
      <c r="BK719" s="112" t="s">
        <v>1511</v>
      </c>
      <c r="BL719" s="102"/>
      <c r="BM719" s="99"/>
      <c r="BN719" s="99"/>
      <c r="BT719" s="99"/>
      <c r="BU719" s="99"/>
      <c r="BV719" s="99"/>
      <c r="BW719" s="99"/>
      <c r="BX719" s="99"/>
      <c r="CB719" s="13" t="s">
        <v>1511</v>
      </c>
    </row>
    <row r="720" ht="13.75" spans="1:479">
      <c r="A720" s="88" t="s">
        <v>12539</v>
      </c>
      <c r="B720" s="88" t="s">
        <v>955</v>
      </c>
      <c r="C720" s="106" t="s">
        <v>953</v>
      </c>
      <c r="D720" s="89" t="s">
        <v>12266</v>
      </c>
      <c r="E720" s="135">
        <v>2</v>
      </c>
      <c r="F720" s="135">
        <v>119</v>
      </c>
      <c r="G720" s="90">
        <f t="shared" si="11"/>
        <v>238</v>
      </c>
      <c r="H720" s="107"/>
      <c r="I720" s="109"/>
      <c r="J720" s="109"/>
      <c r="K720" s="109"/>
      <c r="L720" s="109"/>
      <c r="M720" s="110"/>
      <c r="N720" s="94"/>
      <c r="O720" s="95"/>
      <c r="P720" s="95"/>
      <c r="Q720" s="95"/>
      <c r="R720" s="97"/>
      <c r="S720" s="94"/>
      <c r="T720" s="95"/>
      <c r="U720" s="96"/>
      <c r="V720" s="95"/>
      <c r="W720" s="95"/>
      <c r="X720" s="97"/>
      <c r="Y720" s="94"/>
      <c r="Z720" s="96"/>
      <c r="AA720" s="96"/>
      <c r="AB720" s="95"/>
      <c r="AC720" s="95"/>
      <c r="AD720" s="97"/>
      <c r="AE720" s="91"/>
      <c r="AF720" s="113"/>
      <c r="AG720" s="113"/>
      <c r="AH720" s="92"/>
      <c r="AI720" s="92"/>
      <c r="AJ720" s="92"/>
      <c r="AK720" s="92"/>
      <c r="AL720" s="93"/>
      <c r="AM720" s="93"/>
      <c r="AN720" s="113"/>
      <c r="AO720" s="92"/>
      <c r="AP720" s="92"/>
      <c r="AQ720" s="93"/>
      <c r="AR720" s="91"/>
      <c r="AS720" s="113"/>
      <c r="AT720" s="113"/>
      <c r="AU720" s="113"/>
      <c r="AV720" s="92"/>
      <c r="AW720" s="92"/>
      <c r="AX720" s="93"/>
      <c r="AY720" s="97"/>
      <c r="AZ720" s="97"/>
      <c r="BA720" s="97"/>
      <c r="BB720" s="97"/>
      <c r="BC720" s="99" t="s">
        <v>12349</v>
      </c>
      <c r="BD720" s="99" t="s">
        <v>12336</v>
      </c>
      <c r="BE720" s="99"/>
      <c r="BF720" s="100"/>
      <c r="BG720" s="103"/>
      <c r="BH720" s="103"/>
      <c r="BI720" s="103"/>
      <c r="BJ720" s="99"/>
      <c r="BK720" s="112" t="s">
        <v>1511</v>
      </c>
      <c r="BL720" s="102"/>
      <c r="BM720" s="99"/>
      <c r="BN720" s="99"/>
      <c r="BT720" s="99"/>
      <c r="BU720" s="99"/>
      <c r="BV720" s="99"/>
      <c r="BW720" s="99"/>
      <c r="BX720" s="99"/>
      <c r="CB720" s="13" t="s">
        <v>1511</v>
      </c>
    </row>
    <row r="721" ht="13.75" spans="1:80">
      <c r="A721" s="88" t="s">
        <v>12539</v>
      </c>
      <c r="B721" s="88" t="s">
        <v>955</v>
      </c>
      <c r="C721" s="106" t="s">
        <v>953</v>
      </c>
      <c r="D721" s="89" t="s">
        <v>494</v>
      </c>
      <c r="E721" s="135">
        <v>2</v>
      </c>
      <c r="F721" s="135">
        <v>91</v>
      </c>
      <c r="G721" s="90">
        <f t="shared" si="11"/>
        <v>182</v>
      </c>
      <c r="H721" s="107"/>
      <c r="I721" s="109"/>
      <c r="J721" s="109"/>
      <c r="K721" s="109"/>
      <c r="L721" s="109"/>
      <c r="M721" s="110"/>
      <c r="N721" s="94"/>
      <c r="O721" s="95"/>
      <c r="P721" s="95"/>
      <c r="Q721" s="95"/>
      <c r="R721" s="97"/>
      <c r="S721" s="94"/>
      <c r="T721" s="95"/>
      <c r="U721" s="96"/>
      <c r="V721" s="95"/>
      <c r="W721" s="95"/>
      <c r="X721" s="97"/>
      <c r="Y721" s="94"/>
      <c r="Z721" s="96"/>
      <c r="AA721" s="96"/>
      <c r="AB721" s="95"/>
      <c r="AC721" s="95"/>
      <c r="AD721" s="97"/>
      <c r="AE721" s="91"/>
      <c r="AF721" s="113"/>
      <c r="AG721" s="113"/>
      <c r="AH721" s="92"/>
      <c r="AI721" s="92"/>
      <c r="AJ721" s="92"/>
      <c r="AK721" s="92"/>
      <c r="AL721" s="93"/>
      <c r="AM721" s="93"/>
      <c r="AN721" s="113"/>
      <c r="AO721" s="92"/>
      <c r="AP721" s="92"/>
      <c r="AQ721" s="93"/>
      <c r="AR721" s="91"/>
      <c r="AS721" s="113"/>
      <c r="AT721" s="113"/>
      <c r="AU721" s="113"/>
      <c r="AV721" s="92"/>
      <c r="AW721" s="92"/>
      <c r="AX721" s="93"/>
      <c r="AY721" s="97"/>
      <c r="AZ721" s="97"/>
      <c r="BA721" s="97"/>
      <c r="BB721" s="97"/>
      <c r="BC721" s="99" t="s">
        <v>12350</v>
      </c>
      <c r="BD721" s="99" t="s">
        <v>12337</v>
      </c>
      <c r="BE721" s="99"/>
      <c r="BF721" s="100"/>
      <c r="BG721" s="103"/>
      <c r="BH721" s="103"/>
      <c r="BI721" s="103"/>
      <c r="BJ721" s="99"/>
      <c r="BK721" s="112" t="s">
        <v>1511</v>
      </c>
      <c r="BL721" s="102"/>
      <c r="BM721" s="99"/>
      <c r="BN721" s="99"/>
      <c r="BT721" s="99"/>
      <c r="BU721" s="99"/>
      <c r="BV721" s="99"/>
      <c r="BW721" s="99"/>
      <c r="BX721" s="99"/>
      <c r="CB721" s="13" t="s">
        <v>1511</v>
      </c>
    </row>
    <row r="722" ht="13.75" spans="1:80">
      <c r="A722" s="88" t="s">
        <v>12540</v>
      </c>
      <c r="B722" s="88" t="s">
        <v>990</v>
      </c>
      <c r="C722" s="88" t="s">
        <v>2941</v>
      </c>
      <c r="D722" s="89" t="s">
        <v>12266</v>
      </c>
      <c r="E722" s="135">
        <v>6</v>
      </c>
      <c r="F722" s="135">
        <v>78</v>
      </c>
      <c r="G722" s="90">
        <f t="shared" si="11"/>
        <v>468</v>
      </c>
      <c r="H722" s="91"/>
      <c r="I722" s="92"/>
      <c r="J722" s="92"/>
      <c r="K722" s="92"/>
      <c r="L722" s="92"/>
      <c r="M722" s="93"/>
      <c r="N722" s="91"/>
      <c r="O722" s="92"/>
      <c r="P722" s="92"/>
      <c r="Q722" s="92"/>
      <c r="R722" s="93"/>
      <c r="S722" s="94"/>
      <c r="T722" s="95"/>
      <c r="U722" s="96"/>
      <c r="V722" s="95"/>
      <c r="W722" s="95"/>
      <c r="X722" s="97"/>
      <c r="Y722" s="94"/>
      <c r="Z722" s="96"/>
      <c r="AA722" s="96"/>
      <c r="AB722" s="95"/>
      <c r="AC722" s="95"/>
      <c r="AD722" s="97"/>
      <c r="AE722" s="94"/>
      <c r="AF722" s="96"/>
      <c r="AG722" s="96"/>
      <c r="AH722" s="95"/>
      <c r="AI722" s="95"/>
      <c r="AJ722" s="95"/>
      <c r="AK722" s="95"/>
      <c r="AL722" s="93"/>
      <c r="AM722" s="93"/>
      <c r="AN722" s="113"/>
      <c r="AO722" s="92"/>
      <c r="AP722" s="92"/>
      <c r="AQ722" s="93"/>
      <c r="AR722" s="91"/>
      <c r="AS722" s="113"/>
      <c r="AT722" s="113"/>
      <c r="AU722" s="113"/>
      <c r="AV722" s="92"/>
      <c r="AW722" s="92"/>
      <c r="AX722" s="93"/>
      <c r="AY722" s="97"/>
      <c r="AZ722" s="97"/>
      <c r="BA722" s="97"/>
      <c r="BB722" s="97"/>
      <c r="BC722" s="99" t="s">
        <v>12297</v>
      </c>
      <c r="BD722" s="99" t="s">
        <v>12298</v>
      </c>
      <c r="BE722" s="99"/>
      <c r="BF722" s="100"/>
      <c r="BG722" s="103"/>
      <c r="BH722" s="103"/>
      <c r="BI722" s="103"/>
      <c r="BJ722" s="99"/>
      <c r="BK722" s="112" t="s">
        <v>1511</v>
      </c>
      <c r="BL722" s="102"/>
      <c r="BM722" s="99"/>
      <c r="BN722" s="99"/>
      <c r="BT722" s="99"/>
      <c r="BU722" s="99"/>
      <c r="BV722" s="99"/>
      <c r="BW722" s="99"/>
      <c r="BX722" s="99"/>
      <c r="CB722" s="13" t="s">
        <v>1511</v>
      </c>
    </row>
    <row r="723" ht="13.75" spans="1:80">
      <c r="A723" s="88" t="s">
        <v>12540</v>
      </c>
      <c r="B723" s="88" t="s">
        <v>990</v>
      </c>
      <c r="C723" s="106" t="s">
        <v>2941</v>
      </c>
      <c r="D723" s="89" t="s">
        <v>494</v>
      </c>
      <c r="E723" s="135">
        <v>6</v>
      </c>
      <c r="F723" s="135">
        <v>67</v>
      </c>
      <c r="G723" s="90">
        <f t="shared" si="11"/>
        <v>402</v>
      </c>
      <c r="H723" s="91"/>
      <c r="I723" s="92"/>
      <c r="J723" s="92"/>
      <c r="K723" s="92"/>
      <c r="L723" s="92"/>
      <c r="M723" s="93"/>
      <c r="N723" s="91"/>
      <c r="O723" s="92"/>
      <c r="P723" s="92"/>
      <c r="Q723" s="92"/>
      <c r="R723" s="93"/>
      <c r="S723" s="94"/>
      <c r="T723" s="95"/>
      <c r="U723" s="96"/>
      <c r="V723" s="95"/>
      <c r="W723" s="95"/>
      <c r="X723" s="97"/>
      <c r="Y723" s="94"/>
      <c r="Z723" s="96"/>
      <c r="AA723" s="96"/>
      <c r="AB723" s="95"/>
      <c r="AC723" s="95"/>
      <c r="AD723" s="97"/>
      <c r="AE723" s="94"/>
      <c r="AF723" s="96"/>
      <c r="AG723" s="96"/>
      <c r="AH723" s="95"/>
      <c r="AI723" s="95"/>
      <c r="AJ723" s="95"/>
      <c r="AK723" s="95"/>
      <c r="AL723" s="93"/>
      <c r="AM723" s="93"/>
      <c r="AN723" s="113"/>
      <c r="AO723" s="92"/>
      <c r="AP723" s="92"/>
      <c r="AQ723" s="93"/>
      <c r="AR723" s="91"/>
      <c r="AS723" s="113"/>
      <c r="AT723" s="113"/>
      <c r="AU723" s="113"/>
      <c r="AV723" s="92"/>
      <c r="AW723" s="92"/>
      <c r="AX723" s="93"/>
      <c r="AY723" s="97"/>
      <c r="AZ723" s="97"/>
      <c r="BA723" s="97"/>
      <c r="BB723" s="97"/>
      <c r="BC723" s="99" t="s">
        <v>12300</v>
      </c>
      <c r="BD723" s="99" t="s">
        <v>12301</v>
      </c>
      <c r="BE723" s="99"/>
      <c r="BF723" s="100"/>
      <c r="BG723" s="103"/>
      <c r="BH723" s="103"/>
      <c r="BI723" s="103"/>
      <c r="BJ723" s="99"/>
      <c r="BK723" s="112" t="s">
        <v>1511</v>
      </c>
      <c r="BL723" s="102"/>
      <c r="BM723" s="99"/>
      <c r="BN723" s="99"/>
      <c r="BT723" s="99"/>
      <c r="BU723" s="99"/>
      <c r="BV723" s="99"/>
      <c r="BW723" s="99"/>
      <c r="BX723" s="99"/>
      <c r="CB723" s="13" t="s">
        <v>1511</v>
      </c>
    </row>
    <row r="724" ht="13.75" spans="1:80">
      <c r="A724" s="88" t="s">
        <v>12540</v>
      </c>
      <c r="B724" s="88" t="s">
        <v>990</v>
      </c>
      <c r="C724" s="106" t="s">
        <v>5034</v>
      </c>
      <c r="D724" s="89" t="s">
        <v>12266</v>
      </c>
      <c r="E724" s="135">
        <v>6</v>
      </c>
      <c r="F724" s="135">
        <v>78</v>
      </c>
      <c r="G724" s="90">
        <f t="shared" si="11"/>
        <v>468</v>
      </c>
      <c r="H724" s="91"/>
      <c r="I724" s="92"/>
      <c r="J724" s="92"/>
      <c r="K724" s="92"/>
      <c r="L724" s="92"/>
      <c r="M724" s="93"/>
      <c r="N724" s="91"/>
      <c r="O724" s="92"/>
      <c r="P724" s="92"/>
      <c r="Q724" s="92"/>
      <c r="R724" s="93"/>
      <c r="S724" s="94"/>
      <c r="T724" s="95"/>
      <c r="U724" s="96"/>
      <c r="V724" s="95"/>
      <c r="W724" s="95"/>
      <c r="X724" s="97"/>
      <c r="Y724" s="94"/>
      <c r="Z724" s="96"/>
      <c r="AA724" s="96"/>
      <c r="AB724" s="95"/>
      <c r="AC724" s="95"/>
      <c r="AD724" s="97"/>
      <c r="AE724" s="94"/>
      <c r="AF724" s="96"/>
      <c r="AG724" s="96"/>
      <c r="AH724" s="95"/>
      <c r="AI724" s="95"/>
      <c r="AJ724" s="95"/>
      <c r="AK724" s="95"/>
      <c r="AL724" s="93"/>
      <c r="AM724" s="93"/>
      <c r="AN724" s="113"/>
      <c r="AO724" s="92"/>
      <c r="AP724" s="92"/>
      <c r="AQ724" s="93"/>
      <c r="AR724" s="91"/>
      <c r="AS724" s="113"/>
      <c r="AT724" s="113"/>
      <c r="AU724" s="113"/>
      <c r="AV724" s="92"/>
      <c r="AW724" s="92"/>
      <c r="AX724" s="93"/>
      <c r="AY724" s="97"/>
      <c r="AZ724" s="97"/>
      <c r="BA724" s="97"/>
      <c r="BB724" s="97"/>
      <c r="BC724" s="99" t="s">
        <v>12297</v>
      </c>
      <c r="BD724" s="99" t="s">
        <v>12298</v>
      </c>
      <c r="BE724" s="99"/>
      <c r="BF724" s="100"/>
      <c r="BG724" s="103"/>
      <c r="BH724" s="103"/>
      <c r="BI724" s="103"/>
      <c r="BJ724" s="99"/>
      <c r="BK724" s="112" t="s">
        <v>1511</v>
      </c>
      <c r="BL724" s="102"/>
      <c r="BM724" s="99"/>
      <c r="BN724" s="99"/>
      <c r="BT724" s="99"/>
      <c r="BU724" s="99"/>
      <c r="BV724" s="99"/>
      <c r="BW724" s="99"/>
      <c r="BX724" s="99"/>
      <c r="CB724" s="13" t="s">
        <v>1511</v>
      </c>
    </row>
    <row r="725" ht="13.75" spans="1:80">
      <c r="A725" s="88" t="s">
        <v>12540</v>
      </c>
      <c r="B725" s="88" t="s">
        <v>990</v>
      </c>
      <c r="C725" s="106" t="s">
        <v>5034</v>
      </c>
      <c r="D725" s="89" t="s">
        <v>494</v>
      </c>
      <c r="E725" s="135">
        <v>6</v>
      </c>
      <c r="F725" s="135">
        <v>67</v>
      </c>
      <c r="G725" s="90">
        <f t="shared" si="11"/>
        <v>402</v>
      </c>
      <c r="H725" s="91"/>
      <c r="I725" s="92"/>
      <c r="J725" s="92"/>
      <c r="K725" s="92"/>
      <c r="L725" s="92"/>
      <c r="M725" s="93"/>
      <c r="N725" s="91"/>
      <c r="O725" s="92"/>
      <c r="P725" s="92"/>
      <c r="Q725" s="92"/>
      <c r="R725" s="93"/>
      <c r="S725" s="176"/>
      <c r="T725" s="95"/>
      <c r="U725" s="159"/>
      <c r="V725" s="160"/>
      <c r="W725" s="160"/>
      <c r="X725" s="161"/>
      <c r="Y725" s="176"/>
      <c r="Z725" s="159"/>
      <c r="AA725" s="159"/>
      <c r="AB725" s="160"/>
      <c r="AC725" s="160"/>
      <c r="AD725" s="161"/>
      <c r="AE725" s="94"/>
      <c r="AF725" s="96"/>
      <c r="AG725" s="96"/>
      <c r="AH725" s="95"/>
      <c r="AI725" s="95"/>
      <c r="AJ725" s="95"/>
      <c r="AK725" s="95"/>
      <c r="AL725" s="93"/>
      <c r="AM725" s="93"/>
      <c r="AN725" s="113"/>
      <c r="AO725" s="92"/>
      <c r="AP725" s="92"/>
      <c r="AQ725" s="93"/>
      <c r="AR725" s="91"/>
      <c r="AS725" s="113"/>
      <c r="AT725" s="113"/>
      <c r="AU725" s="113"/>
      <c r="AV725" s="92"/>
      <c r="AW725" s="92"/>
      <c r="AX725" s="93"/>
      <c r="AY725" s="97"/>
      <c r="AZ725" s="97"/>
      <c r="BA725" s="97"/>
      <c r="BB725" s="97"/>
      <c r="BC725" s="99" t="s">
        <v>12300</v>
      </c>
      <c r="BD725" s="99" t="s">
        <v>12301</v>
      </c>
      <c r="BE725" s="99"/>
      <c r="BF725" s="100"/>
      <c r="BG725" s="103"/>
      <c r="BH725" s="103"/>
      <c r="BI725" s="103"/>
      <c r="BJ725" s="99"/>
      <c r="BK725" s="112" t="s">
        <v>1511</v>
      </c>
      <c r="BL725" s="102"/>
      <c r="BM725" s="99"/>
      <c r="BN725" s="99"/>
      <c r="BT725" s="99"/>
      <c r="BU725" s="99"/>
      <c r="BV725" s="99"/>
      <c r="BW725" s="99"/>
      <c r="BX725" s="99"/>
      <c r="CB725" s="13" t="s">
        <v>1511</v>
      </c>
    </row>
    <row r="726" ht="13.75" spans="1:80">
      <c r="A726" s="239" t="s">
        <v>12541</v>
      </c>
      <c r="B726" s="239" t="s">
        <v>3535</v>
      </c>
      <c r="C726" s="239" t="s">
        <v>3796</v>
      </c>
      <c r="D726" s="89" t="s">
        <v>12266</v>
      </c>
      <c r="E726" s="135">
        <v>2</v>
      </c>
      <c r="F726" s="135">
        <v>83</v>
      </c>
      <c r="G726" s="90">
        <f t="shared" si="11"/>
        <v>166</v>
      </c>
      <c r="H726" s="94"/>
      <c r="I726" s="95"/>
      <c r="J726" s="95"/>
      <c r="K726" s="95"/>
      <c r="L726" s="95"/>
      <c r="M726" s="97"/>
      <c r="N726" s="91"/>
      <c r="O726" s="92"/>
      <c r="P726" s="92"/>
      <c r="Q726" s="92"/>
      <c r="R726" s="93"/>
      <c r="S726" s="94"/>
      <c r="T726" s="95"/>
      <c r="U726" s="96"/>
      <c r="V726" s="95"/>
      <c r="W726" s="95"/>
      <c r="X726" s="97"/>
      <c r="Y726" s="235"/>
      <c r="Z726" s="312"/>
      <c r="AA726" s="312"/>
      <c r="AB726" s="236"/>
      <c r="AC726" s="236"/>
      <c r="AD726" s="237"/>
      <c r="AE726" s="91"/>
      <c r="AF726" s="113"/>
      <c r="AG726" s="113"/>
      <c r="AH726" s="92"/>
      <c r="AI726" s="92"/>
      <c r="AJ726" s="92"/>
      <c r="AK726" s="92"/>
      <c r="AL726" s="97"/>
      <c r="AM726" s="97"/>
      <c r="AN726" s="96"/>
      <c r="AO726" s="95"/>
      <c r="AP726" s="95"/>
      <c r="AQ726" s="97"/>
      <c r="AR726" s="91"/>
      <c r="AS726" s="113"/>
      <c r="AT726" s="113"/>
      <c r="AU726" s="113"/>
      <c r="AV726" s="92"/>
      <c r="AW726" s="92"/>
      <c r="AX726" s="93"/>
      <c r="AY726" s="97"/>
      <c r="AZ726" s="97"/>
      <c r="BA726" s="97"/>
      <c r="BB726" s="97"/>
      <c r="BC726" s="99" t="s">
        <v>12336</v>
      </c>
      <c r="BD726" s="99" t="s">
        <v>12298</v>
      </c>
      <c r="BE726" s="99"/>
      <c r="BF726" s="100"/>
      <c r="BG726" s="103"/>
      <c r="BH726" s="103"/>
      <c r="BI726" s="103"/>
      <c r="BJ726" s="99"/>
      <c r="BK726" s="112" t="s">
        <v>12487</v>
      </c>
      <c r="BL726" s="102"/>
      <c r="BM726" s="99"/>
      <c r="BN726" s="99"/>
      <c r="BT726" s="99"/>
      <c r="BU726" s="99"/>
      <c r="BV726" s="99"/>
      <c r="BW726" s="99"/>
      <c r="BX726" s="99"/>
      <c r="CB726" s="13" t="s">
        <v>1511</v>
      </c>
    </row>
    <row r="727" ht="13.75" spans="1:80">
      <c r="A727" s="239" t="s">
        <v>12541</v>
      </c>
      <c r="B727" s="239" t="s">
        <v>3535</v>
      </c>
      <c r="C727" s="239" t="s">
        <v>3796</v>
      </c>
      <c r="D727" s="89" t="s">
        <v>494</v>
      </c>
      <c r="E727" s="135">
        <v>2</v>
      </c>
      <c r="F727" s="135">
        <v>30</v>
      </c>
      <c r="G727" s="90">
        <f t="shared" si="11"/>
        <v>60</v>
      </c>
      <c r="H727" s="94"/>
      <c r="I727" s="95"/>
      <c r="J727" s="95"/>
      <c r="K727" s="95"/>
      <c r="L727" s="95"/>
      <c r="M727" s="97"/>
      <c r="N727" s="91"/>
      <c r="O727" s="92"/>
      <c r="P727" s="92"/>
      <c r="Q727" s="92"/>
      <c r="R727" s="93"/>
      <c r="S727" s="94"/>
      <c r="T727" s="95"/>
      <c r="U727" s="96"/>
      <c r="V727" s="95"/>
      <c r="W727" s="95"/>
      <c r="X727" s="97"/>
      <c r="Y727" s="235"/>
      <c r="Z727" s="312"/>
      <c r="AA727" s="312"/>
      <c r="AB727" s="236"/>
      <c r="AC727" s="236"/>
      <c r="AD727" s="237"/>
      <c r="AE727" s="91"/>
      <c r="AF727" s="113"/>
      <c r="AG727" s="113"/>
      <c r="AH727" s="92"/>
      <c r="AI727" s="92"/>
      <c r="AJ727" s="92"/>
      <c r="AK727" s="92"/>
      <c r="AL727" s="97"/>
      <c r="AM727" s="97"/>
      <c r="AN727" s="96"/>
      <c r="AO727" s="95"/>
      <c r="AP727" s="95"/>
      <c r="AQ727" s="97"/>
      <c r="AR727" s="91"/>
      <c r="AS727" s="113"/>
      <c r="AT727" s="113"/>
      <c r="AU727" s="113"/>
      <c r="AV727" s="92"/>
      <c r="AW727" s="92"/>
      <c r="AX727" s="93"/>
      <c r="AY727" s="97"/>
      <c r="AZ727" s="97"/>
      <c r="BA727" s="97"/>
      <c r="BB727" s="97"/>
      <c r="BC727" s="99" t="s">
        <v>12337</v>
      </c>
      <c r="BD727" s="99" t="s">
        <v>12301</v>
      </c>
      <c r="BE727" s="99"/>
      <c r="BF727" s="100"/>
      <c r="BG727" s="103"/>
      <c r="BH727" s="103"/>
      <c r="BI727" s="103"/>
      <c r="BJ727" s="99"/>
      <c r="BK727" s="112" t="s">
        <v>1511</v>
      </c>
      <c r="BL727" s="102"/>
      <c r="BM727" s="99"/>
      <c r="BN727" s="99"/>
      <c r="BT727" s="99"/>
      <c r="BU727" s="99"/>
      <c r="BV727" s="99"/>
      <c r="BW727" s="99"/>
      <c r="BX727" s="99"/>
      <c r="CB727" s="13" t="s">
        <v>1511</v>
      </c>
    </row>
    <row r="728" ht="13.75" spans="1:80">
      <c r="A728" s="239" t="s">
        <v>12541</v>
      </c>
      <c r="B728" s="239" t="s">
        <v>3535</v>
      </c>
      <c r="C728" s="239" t="s">
        <v>3534</v>
      </c>
      <c r="D728" s="89" t="s">
        <v>12266</v>
      </c>
      <c r="E728" s="135">
        <v>2</v>
      </c>
      <c r="F728" s="135">
        <v>83</v>
      </c>
      <c r="G728" s="90">
        <f t="shared" si="11"/>
        <v>166</v>
      </c>
      <c r="H728" s="94"/>
      <c r="I728" s="95"/>
      <c r="J728" s="95"/>
      <c r="K728" s="95"/>
      <c r="L728" s="95"/>
      <c r="M728" s="97"/>
      <c r="N728" s="91"/>
      <c r="O728" s="92"/>
      <c r="P728" s="92"/>
      <c r="Q728" s="92"/>
      <c r="R728" s="93"/>
      <c r="S728" s="94"/>
      <c r="T728" s="95"/>
      <c r="U728" s="96"/>
      <c r="V728" s="95"/>
      <c r="W728" s="95"/>
      <c r="X728" s="97"/>
      <c r="Y728" s="235"/>
      <c r="Z728" s="312"/>
      <c r="AA728" s="312"/>
      <c r="AB728" s="236"/>
      <c r="AC728" s="236"/>
      <c r="AD728" s="237"/>
      <c r="AE728" s="91"/>
      <c r="AF728" s="113"/>
      <c r="AG728" s="113"/>
      <c r="AH728" s="92"/>
      <c r="AI728" s="92"/>
      <c r="AJ728" s="92"/>
      <c r="AK728" s="92"/>
      <c r="AL728" s="97"/>
      <c r="AM728" s="97"/>
      <c r="AN728" s="96"/>
      <c r="AO728" s="95"/>
      <c r="AP728" s="95"/>
      <c r="AQ728" s="97"/>
      <c r="AR728" s="91"/>
      <c r="AS728" s="113"/>
      <c r="AT728" s="113"/>
      <c r="AU728" s="113"/>
      <c r="AV728" s="92"/>
      <c r="AW728" s="92"/>
      <c r="AX728" s="93"/>
      <c r="AY728" s="97"/>
      <c r="AZ728" s="97"/>
      <c r="BA728" s="97"/>
      <c r="BB728" s="97"/>
      <c r="BC728" s="99" t="s">
        <v>12336</v>
      </c>
      <c r="BD728" s="99" t="s">
        <v>12298</v>
      </c>
      <c r="BE728" s="99"/>
      <c r="BF728" s="100"/>
      <c r="BG728" s="103"/>
      <c r="BH728" s="103"/>
      <c r="BI728" s="103"/>
      <c r="BJ728" s="99"/>
      <c r="BK728" s="112" t="s">
        <v>12487</v>
      </c>
      <c r="BL728" s="102"/>
      <c r="BM728" s="99"/>
      <c r="BN728" s="99"/>
      <c r="BT728" s="99"/>
      <c r="BU728" s="99"/>
      <c r="BV728" s="99"/>
      <c r="BW728" s="99"/>
      <c r="BX728" s="99"/>
      <c r="CB728" s="13" t="s">
        <v>1511</v>
      </c>
    </row>
    <row r="729" ht="13.75" spans="1:80">
      <c r="A729" s="239" t="s">
        <v>12541</v>
      </c>
      <c r="B729" s="239" t="s">
        <v>3535</v>
      </c>
      <c r="C729" s="239" t="s">
        <v>3534</v>
      </c>
      <c r="D729" s="89" t="s">
        <v>494</v>
      </c>
      <c r="E729" s="135">
        <v>2</v>
      </c>
      <c r="F729" s="135">
        <v>30</v>
      </c>
      <c r="G729" s="90">
        <f t="shared" si="11"/>
        <v>60</v>
      </c>
      <c r="H729" s="94"/>
      <c r="I729" s="95"/>
      <c r="J729" s="95"/>
      <c r="K729" s="95"/>
      <c r="L729" s="95"/>
      <c r="M729" s="97"/>
      <c r="N729" s="91"/>
      <c r="O729" s="92"/>
      <c r="P729" s="92"/>
      <c r="Q729" s="92"/>
      <c r="R729" s="93"/>
      <c r="S729" s="94"/>
      <c r="T729" s="95"/>
      <c r="U729" s="96"/>
      <c r="V729" s="95"/>
      <c r="W729" s="95"/>
      <c r="X729" s="97"/>
      <c r="Y729" s="235"/>
      <c r="Z729" s="312"/>
      <c r="AA729" s="312"/>
      <c r="AB729" s="236"/>
      <c r="AC729" s="236"/>
      <c r="AD729" s="237"/>
      <c r="AE729" s="167"/>
      <c r="AF729" s="132"/>
      <c r="AG729" s="132"/>
      <c r="AH729" s="133"/>
      <c r="AI729" s="133"/>
      <c r="AJ729" s="133"/>
      <c r="AK729" s="133"/>
      <c r="AL729" s="97"/>
      <c r="AM729" s="97"/>
      <c r="AN729" s="96"/>
      <c r="AO729" s="95"/>
      <c r="AP729" s="95"/>
      <c r="AQ729" s="97"/>
      <c r="AR729" s="91"/>
      <c r="AS729" s="113"/>
      <c r="AT729" s="113"/>
      <c r="AU729" s="113"/>
      <c r="AV729" s="92"/>
      <c r="AW729" s="92"/>
      <c r="AX729" s="93"/>
      <c r="AY729" s="97"/>
      <c r="AZ729" s="97"/>
      <c r="BA729" s="97"/>
      <c r="BB729" s="97"/>
      <c r="BC729" s="99" t="s">
        <v>12337</v>
      </c>
      <c r="BD729" s="99" t="s">
        <v>12301</v>
      </c>
      <c r="BE729" s="99"/>
      <c r="BF729" s="100"/>
      <c r="BG729" s="103"/>
      <c r="BH729" s="103"/>
      <c r="BI729" s="103"/>
      <c r="BJ729" s="99"/>
      <c r="BK729" s="112" t="s">
        <v>1511</v>
      </c>
      <c r="BL729" s="102"/>
      <c r="BM729" s="99"/>
      <c r="BN729" s="99"/>
      <c r="BT729" s="99"/>
      <c r="BU729" s="99"/>
      <c r="BV729" s="99"/>
      <c r="BW729" s="99"/>
      <c r="BX729" s="99"/>
      <c r="CB729" s="13" t="s">
        <v>1511</v>
      </c>
    </row>
    <row r="730" ht="13.75" spans="1:80">
      <c r="A730" s="239" t="s">
        <v>12541</v>
      </c>
      <c r="B730" s="239" t="s">
        <v>3535</v>
      </c>
      <c r="C730" s="239" t="s">
        <v>3818</v>
      </c>
      <c r="D730" s="89" t="s">
        <v>12266</v>
      </c>
      <c r="E730" s="135">
        <v>2</v>
      </c>
      <c r="F730" s="135">
        <v>83</v>
      </c>
      <c r="G730" s="90">
        <f t="shared" si="11"/>
        <v>166</v>
      </c>
      <c r="H730" s="94"/>
      <c r="I730" s="95"/>
      <c r="J730" s="95"/>
      <c r="K730" s="95"/>
      <c r="L730" s="95"/>
      <c r="M730" s="97"/>
      <c r="N730" s="91"/>
      <c r="O730" s="92"/>
      <c r="P730" s="92"/>
      <c r="Q730" s="92"/>
      <c r="R730" s="93"/>
      <c r="S730" s="94"/>
      <c r="T730" s="95"/>
      <c r="U730" s="96"/>
      <c r="V730" s="95"/>
      <c r="W730" s="95"/>
      <c r="X730" s="97"/>
      <c r="Y730" s="235"/>
      <c r="Z730" s="312"/>
      <c r="AA730" s="312"/>
      <c r="AB730" s="236"/>
      <c r="AC730" s="236"/>
      <c r="AD730" s="237"/>
      <c r="AE730" s="91"/>
      <c r="AF730" s="113"/>
      <c r="AG730" s="113"/>
      <c r="AH730" s="92"/>
      <c r="AI730" s="92"/>
      <c r="AJ730" s="92"/>
      <c r="AK730" s="92"/>
      <c r="AL730" s="97"/>
      <c r="AM730" s="97"/>
      <c r="AN730" s="96"/>
      <c r="AO730" s="95"/>
      <c r="AP730" s="95"/>
      <c r="AQ730" s="97"/>
      <c r="AR730" s="91"/>
      <c r="AS730" s="113"/>
      <c r="AT730" s="113"/>
      <c r="AU730" s="113"/>
      <c r="AV730" s="92"/>
      <c r="AW730" s="92"/>
      <c r="AX730" s="93"/>
      <c r="AY730" s="97"/>
      <c r="AZ730" s="97"/>
      <c r="BA730" s="97"/>
      <c r="BB730" s="97"/>
      <c r="BC730" s="99" t="s">
        <v>12336</v>
      </c>
      <c r="BD730" s="99" t="s">
        <v>12298</v>
      </c>
      <c r="BE730" s="99"/>
      <c r="BF730" s="100"/>
      <c r="BG730" s="103"/>
      <c r="BH730" s="103"/>
      <c r="BI730" s="103"/>
      <c r="BJ730" s="99"/>
      <c r="BK730" s="112" t="s">
        <v>12487</v>
      </c>
      <c r="BL730" s="102"/>
      <c r="BM730" s="99"/>
      <c r="BN730" s="99"/>
      <c r="BT730" s="99"/>
      <c r="BU730" s="99"/>
      <c r="BV730" s="99"/>
      <c r="BW730" s="99"/>
      <c r="BX730" s="99"/>
      <c r="CB730" s="13" t="s">
        <v>1511</v>
      </c>
    </row>
    <row r="731" ht="13.75" spans="1:80">
      <c r="A731" s="239" t="s">
        <v>12541</v>
      </c>
      <c r="B731" s="239" t="s">
        <v>3535</v>
      </c>
      <c r="C731" s="239" t="s">
        <v>3818</v>
      </c>
      <c r="D731" s="89" t="s">
        <v>494</v>
      </c>
      <c r="E731" s="135">
        <v>2</v>
      </c>
      <c r="F731" s="135">
        <v>30</v>
      </c>
      <c r="G731" s="90">
        <f t="shared" si="11"/>
        <v>60</v>
      </c>
      <c r="H731" s="94"/>
      <c r="I731" s="95"/>
      <c r="J731" s="95"/>
      <c r="K731" s="95"/>
      <c r="L731" s="95"/>
      <c r="M731" s="97"/>
      <c r="N731" s="91"/>
      <c r="O731" s="92"/>
      <c r="P731" s="92"/>
      <c r="Q731" s="92"/>
      <c r="R731" s="93"/>
      <c r="S731" s="94"/>
      <c r="T731" s="95"/>
      <c r="U731" s="96"/>
      <c r="V731" s="95"/>
      <c r="W731" s="95"/>
      <c r="X731" s="97"/>
      <c r="Y731" s="235"/>
      <c r="Z731" s="312"/>
      <c r="AA731" s="312"/>
      <c r="AB731" s="236"/>
      <c r="AC731" s="236"/>
      <c r="AD731" s="237"/>
      <c r="AE731" s="91"/>
      <c r="AF731" s="113"/>
      <c r="AG731" s="113"/>
      <c r="AH731" s="92"/>
      <c r="AI731" s="92"/>
      <c r="AJ731" s="92"/>
      <c r="AK731" s="92"/>
      <c r="AL731" s="97"/>
      <c r="AM731" s="97"/>
      <c r="AN731" s="96"/>
      <c r="AO731" s="95"/>
      <c r="AP731" s="95"/>
      <c r="AQ731" s="97"/>
      <c r="AR731" s="91"/>
      <c r="AS731" s="113"/>
      <c r="AT731" s="113"/>
      <c r="AU731" s="113"/>
      <c r="AV731" s="92"/>
      <c r="AW731" s="92"/>
      <c r="AX731" s="93"/>
      <c r="AY731" s="97"/>
      <c r="AZ731" s="97"/>
      <c r="BA731" s="97"/>
      <c r="BB731" s="97"/>
      <c r="BC731" s="99" t="s">
        <v>12337</v>
      </c>
      <c r="BD731" s="99" t="s">
        <v>12301</v>
      </c>
      <c r="BE731" s="99"/>
      <c r="BF731" s="100"/>
      <c r="BG731" s="103"/>
      <c r="BH731" s="103"/>
      <c r="BI731" s="103"/>
      <c r="BJ731" s="99"/>
      <c r="BK731" s="112" t="s">
        <v>1511</v>
      </c>
      <c r="BL731" s="102"/>
      <c r="BM731" s="99"/>
      <c r="BN731" s="99"/>
      <c r="BT731" s="99"/>
      <c r="BU731" s="99"/>
      <c r="BV731" s="99"/>
      <c r="BW731" s="99"/>
      <c r="BX731" s="99"/>
      <c r="CB731" s="13" t="s">
        <v>1511</v>
      </c>
    </row>
    <row r="732" ht="13.75" spans="1:80">
      <c r="A732" s="239" t="s">
        <v>12541</v>
      </c>
      <c r="B732" s="239" t="s">
        <v>639</v>
      </c>
      <c r="C732" s="239" t="s">
        <v>8033</v>
      </c>
      <c r="D732" s="89" t="s">
        <v>12266</v>
      </c>
      <c r="E732" s="135">
        <v>2</v>
      </c>
      <c r="F732" s="135">
        <v>83</v>
      </c>
      <c r="G732" s="90">
        <f t="shared" si="11"/>
        <v>166</v>
      </c>
      <c r="H732" s="94"/>
      <c r="I732" s="95"/>
      <c r="J732" s="95"/>
      <c r="K732" s="95"/>
      <c r="L732" s="95"/>
      <c r="M732" s="97"/>
      <c r="N732" s="91"/>
      <c r="O732" s="92"/>
      <c r="P732" s="92"/>
      <c r="Q732" s="92"/>
      <c r="R732" s="93"/>
      <c r="S732" s="94"/>
      <c r="T732" s="95"/>
      <c r="U732" s="96"/>
      <c r="V732" s="95"/>
      <c r="W732" s="95"/>
      <c r="X732" s="97"/>
      <c r="Y732" s="235"/>
      <c r="Z732" s="312"/>
      <c r="AA732" s="312"/>
      <c r="AB732" s="236"/>
      <c r="AC732" s="236"/>
      <c r="AD732" s="237"/>
      <c r="AE732" s="91"/>
      <c r="AF732" s="113"/>
      <c r="AG732" s="113"/>
      <c r="AH732" s="92"/>
      <c r="AI732" s="92"/>
      <c r="AJ732" s="92"/>
      <c r="AK732" s="92"/>
      <c r="AL732" s="97"/>
      <c r="AM732" s="97"/>
      <c r="AN732" s="96"/>
      <c r="AO732" s="95"/>
      <c r="AP732" s="95"/>
      <c r="AQ732" s="97"/>
      <c r="AR732" s="91"/>
      <c r="AS732" s="113"/>
      <c r="AT732" s="113"/>
      <c r="AU732" s="113"/>
      <c r="AV732" s="92"/>
      <c r="AW732" s="92"/>
      <c r="AX732" s="93"/>
      <c r="AY732" s="97"/>
      <c r="AZ732" s="97"/>
      <c r="BA732" s="97"/>
      <c r="BB732" s="97"/>
      <c r="BC732" s="99" t="s">
        <v>12336</v>
      </c>
      <c r="BD732" s="99" t="s">
        <v>12298</v>
      </c>
      <c r="BE732" s="99"/>
      <c r="BF732" s="100"/>
      <c r="BG732" s="103"/>
      <c r="BH732" s="103"/>
      <c r="BI732" s="103"/>
      <c r="BJ732" s="99"/>
      <c r="BK732" s="112" t="s">
        <v>12487</v>
      </c>
      <c r="BL732" s="102"/>
      <c r="BM732" s="99"/>
      <c r="BN732" s="99"/>
      <c r="BT732" s="99"/>
      <c r="BU732" s="99"/>
      <c r="BV732" s="99"/>
      <c r="BW732" s="99"/>
      <c r="BX732" s="99"/>
      <c r="CB732" s="13" t="s">
        <v>1511</v>
      </c>
    </row>
    <row r="733" ht="13.75" spans="1:80">
      <c r="A733" s="239" t="s">
        <v>12541</v>
      </c>
      <c r="B733" s="239" t="s">
        <v>639</v>
      </c>
      <c r="C733" s="239" t="s">
        <v>8033</v>
      </c>
      <c r="D733" s="89" t="s">
        <v>494</v>
      </c>
      <c r="E733" s="135">
        <v>2</v>
      </c>
      <c r="F733" s="135">
        <v>30</v>
      </c>
      <c r="G733" s="90">
        <f t="shared" si="11"/>
        <v>60</v>
      </c>
      <c r="H733" s="94"/>
      <c r="I733" s="95"/>
      <c r="J733" s="95"/>
      <c r="K733" s="95"/>
      <c r="L733" s="95"/>
      <c r="M733" s="97"/>
      <c r="N733" s="91"/>
      <c r="O733" s="92"/>
      <c r="P733" s="92"/>
      <c r="Q733" s="92"/>
      <c r="R733" s="93"/>
      <c r="S733" s="94"/>
      <c r="T733" s="95"/>
      <c r="U733" s="96"/>
      <c r="V733" s="95"/>
      <c r="W733" s="95"/>
      <c r="X733" s="97"/>
      <c r="Y733" s="235"/>
      <c r="Z733" s="312"/>
      <c r="AA733" s="312"/>
      <c r="AB733" s="236"/>
      <c r="AC733" s="236"/>
      <c r="AD733" s="237"/>
      <c r="AE733" s="91"/>
      <c r="AF733" s="113"/>
      <c r="AG733" s="113"/>
      <c r="AH733" s="92"/>
      <c r="AI733" s="92"/>
      <c r="AJ733" s="92"/>
      <c r="AK733" s="92"/>
      <c r="AL733" s="97"/>
      <c r="AM733" s="97"/>
      <c r="AN733" s="96"/>
      <c r="AO733" s="95"/>
      <c r="AP733" s="95"/>
      <c r="AQ733" s="97"/>
      <c r="AR733" s="91"/>
      <c r="AS733" s="113"/>
      <c r="AT733" s="113"/>
      <c r="AU733" s="113"/>
      <c r="AV733" s="92"/>
      <c r="AW733" s="92"/>
      <c r="AX733" s="93"/>
      <c r="AY733" s="97"/>
      <c r="AZ733" s="97"/>
      <c r="BA733" s="97"/>
      <c r="BB733" s="97"/>
      <c r="BC733" s="99" t="s">
        <v>12337</v>
      </c>
      <c r="BD733" s="99" t="s">
        <v>12301</v>
      </c>
      <c r="BE733" s="99"/>
      <c r="BF733" s="100"/>
      <c r="BG733" s="103"/>
      <c r="BH733" s="103"/>
      <c r="BI733" s="103"/>
      <c r="BJ733" s="99"/>
      <c r="BK733" s="112" t="s">
        <v>1511</v>
      </c>
      <c r="BL733" s="102"/>
      <c r="BM733" s="99"/>
      <c r="BN733" s="99"/>
      <c r="BT733" s="99"/>
      <c r="BU733" s="99"/>
      <c r="BV733" s="99"/>
      <c r="BW733" s="99"/>
      <c r="BX733" s="99"/>
      <c r="CB733" s="13" t="s">
        <v>1511</v>
      </c>
    </row>
    <row r="734" ht="13.75" spans="1:80">
      <c r="A734" s="239" t="s">
        <v>12541</v>
      </c>
      <c r="B734" s="239" t="s">
        <v>639</v>
      </c>
      <c r="C734" s="239" t="s">
        <v>8035</v>
      </c>
      <c r="D734" s="89" t="s">
        <v>12266</v>
      </c>
      <c r="E734" s="135">
        <v>2</v>
      </c>
      <c r="F734" s="135">
        <v>83</v>
      </c>
      <c r="G734" s="90">
        <f t="shared" si="11"/>
        <v>166</v>
      </c>
      <c r="H734" s="94"/>
      <c r="I734" s="95"/>
      <c r="J734" s="95"/>
      <c r="K734" s="95"/>
      <c r="L734" s="95"/>
      <c r="M734" s="97"/>
      <c r="N734" s="91"/>
      <c r="O734" s="92"/>
      <c r="P734" s="92"/>
      <c r="Q734" s="92"/>
      <c r="R734" s="93"/>
      <c r="S734" s="94"/>
      <c r="T734" s="95"/>
      <c r="U734" s="96"/>
      <c r="V734" s="95"/>
      <c r="W734" s="95"/>
      <c r="X734" s="97"/>
      <c r="Y734" s="235"/>
      <c r="Z734" s="312"/>
      <c r="AA734" s="312"/>
      <c r="AB734" s="236"/>
      <c r="AC734" s="236"/>
      <c r="AD734" s="237"/>
      <c r="AE734" s="91"/>
      <c r="AF734" s="113"/>
      <c r="AG734" s="113"/>
      <c r="AH734" s="92"/>
      <c r="AI734" s="92"/>
      <c r="AJ734" s="92"/>
      <c r="AK734" s="92"/>
      <c r="AL734" s="97"/>
      <c r="AM734" s="97"/>
      <c r="AN734" s="96"/>
      <c r="AO734" s="95"/>
      <c r="AP734" s="95"/>
      <c r="AQ734" s="97"/>
      <c r="AR734" s="91"/>
      <c r="AS734" s="113"/>
      <c r="AT734" s="113"/>
      <c r="AU734" s="113"/>
      <c r="AV734" s="92"/>
      <c r="AW734" s="92"/>
      <c r="AX734" s="93"/>
      <c r="AY734" s="97"/>
      <c r="AZ734" s="97"/>
      <c r="BA734" s="97"/>
      <c r="BB734" s="97"/>
      <c r="BC734" s="99" t="s">
        <v>12336</v>
      </c>
      <c r="BD734" s="99" t="s">
        <v>12298</v>
      </c>
      <c r="BE734" s="99"/>
      <c r="BF734" s="100"/>
      <c r="BG734" s="103"/>
      <c r="BH734" s="103"/>
      <c r="BI734" s="103"/>
      <c r="BJ734" s="99"/>
      <c r="BK734" s="112" t="s">
        <v>12487</v>
      </c>
      <c r="BL734" s="102"/>
      <c r="BM734" s="99"/>
      <c r="BN734" s="99"/>
      <c r="BT734" s="99"/>
      <c r="BU734" s="99"/>
      <c r="BV734" s="99"/>
      <c r="BW734" s="99"/>
      <c r="BX734" s="99"/>
      <c r="CB734" s="13" t="s">
        <v>1511</v>
      </c>
    </row>
    <row r="735" ht="13.75" spans="1:80">
      <c r="A735" s="239" t="s">
        <v>12541</v>
      </c>
      <c r="B735" s="239" t="s">
        <v>639</v>
      </c>
      <c r="C735" s="239" t="s">
        <v>8035</v>
      </c>
      <c r="D735" s="89" t="s">
        <v>494</v>
      </c>
      <c r="E735" s="135">
        <v>2</v>
      </c>
      <c r="F735" s="135">
        <v>30</v>
      </c>
      <c r="G735" s="90">
        <f t="shared" si="11"/>
        <v>60</v>
      </c>
      <c r="H735" s="94"/>
      <c r="I735" s="95"/>
      <c r="J735" s="95"/>
      <c r="K735" s="95"/>
      <c r="L735" s="95"/>
      <c r="M735" s="97"/>
      <c r="N735" s="91"/>
      <c r="O735" s="92"/>
      <c r="P735" s="92"/>
      <c r="Q735" s="92"/>
      <c r="R735" s="93"/>
      <c r="S735" s="94"/>
      <c r="T735" s="95"/>
      <c r="U735" s="96"/>
      <c r="V735" s="95"/>
      <c r="W735" s="95"/>
      <c r="X735" s="97"/>
      <c r="Y735" s="235"/>
      <c r="Z735" s="312"/>
      <c r="AA735" s="312"/>
      <c r="AB735" s="236"/>
      <c r="AC735" s="236"/>
      <c r="AD735" s="237"/>
      <c r="AE735" s="91"/>
      <c r="AF735" s="113"/>
      <c r="AG735" s="113"/>
      <c r="AH735" s="92"/>
      <c r="AI735" s="92"/>
      <c r="AJ735" s="92"/>
      <c r="AK735" s="92"/>
      <c r="AL735" s="97"/>
      <c r="AM735" s="97"/>
      <c r="AN735" s="96"/>
      <c r="AO735" s="95"/>
      <c r="AP735" s="95"/>
      <c r="AQ735" s="97"/>
      <c r="AR735" s="91"/>
      <c r="AS735" s="113"/>
      <c r="AT735" s="113"/>
      <c r="AU735" s="113"/>
      <c r="AV735" s="92"/>
      <c r="AW735" s="92"/>
      <c r="AX735" s="93"/>
      <c r="AY735" s="97"/>
      <c r="AZ735" s="97"/>
      <c r="BA735" s="97"/>
      <c r="BB735" s="97"/>
      <c r="BC735" s="99" t="s">
        <v>12337</v>
      </c>
      <c r="BD735" s="99" t="s">
        <v>12301</v>
      </c>
      <c r="BE735" s="99"/>
      <c r="BF735" s="100"/>
      <c r="BG735" s="103"/>
      <c r="BH735" s="103"/>
      <c r="BI735" s="103"/>
      <c r="BJ735" s="99"/>
      <c r="BK735" s="112" t="s">
        <v>1511</v>
      </c>
      <c r="BL735" s="102"/>
      <c r="BM735" s="99"/>
      <c r="BN735" s="99"/>
      <c r="BT735" s="99"/>
      <c r="BU735" s="99"/>
      <c r="BV735" s="99"/>
      <c r="BW735" s="99"/>
      <c r="BX735" s="99"/>
      <c r="CB735" s="13" t="s">
        <v>1511</v>
      </c>
    </row>
    <row r="736" ht="13.75" spans="1:80">
      <c r="A736" s="239" t="s">
        <v>12541</v>
      </c>
      <c r="B736" s="239" t="s">
        <v>639</v>
      </c>
      <c r="C736" s="239" t="s">
        <v>8036</v>
      </c>
      <c r="D736" s="89" t="s">
        <v>12266</v>
      </c>
      <c r="E736" s="135">
        <v>2</v>
      </c>
      <c r="F736" s="135">
        <v>83</v>
      </c>
      <c r="G736" s="90">
        <f t="shared" si="11"/>
        <v>166</v>
      </c>
      <c r="H736" s="94"/>
      <c r="I736" s="95"/>
      <c r="J736" s="95"/>
      <c r="K736" s="95"/>
      <c r="L736" s="95"/>
      <c r="M736" s="97"/>
      <c r="N736" s="91"/>
      <c r="O736" s="92"/>
      <c r="P736" s="92"/>
      <c r="Q736" s="92"/>
      <c r="R736" s="93"/>
      <c r="S736" s="94"/>
      <c r="T736" s="95"/>
      <c r="U736" s="96"/>
      <c r="V736" s="95"/>
      <c r="W736" s="95"/>
      <c r="X736" s="97"/>
      <c r="Y736" s="235"/>
      <c r="Z736" s="312"/>
      <c r="AA736" s="312"/>
      <c r="AB736" s="236"/>
      <c r="AC736" s="236"/>
      <c r="AD736" s="237"/>
      <c r="AE736" s="91"/>
      <c r="AF736" s="113"/>
      <c r="AG736" s="113"/>
      <c r="AH736" s="92"/>
      <c r="AI736" s="92"/>
      <c r="AJ736" s="92"/>
      <c r="AK736" s="92"/>
      <c r="AL736" s="97"/>
      <c r="AM736" s="97"/>
      <c r="AN736" s="96"/>
      <c r="AO736" s="95"/>
      <c r="AP736" s="95"/>
      <c r="AQ736" s="97"/>
      <c r="AR736" s="91"/>
      <c r="AS736" s="113"/>
      <c r="AT736" s="113"/>
      <c r="AU736" s="113"/>
      <c r="AV736" s="92"/>
      <c r="AW736" s="92"/>
      <c r="AX736" s="93"/>
      <c r="AY736" s="97"/>
      <c r="AZ736" s="97"/>
      <c r="BA736" s="97"/>
      <c r="BB736" s="97"/>
      <c r="BC736" s="99" t="s">
        <v>12336</v>
      </c>
      <c r="BD736" s="99" t="s">
        <v>12298</v>
      </c>
      <c r="BE736" s="99"/>
      <c r="BF736" s="100"/>
      <c r="BG736" s="103"/>
      <c r="BH736" s="103"/>
      <c r="BI736" s="103"/>
      <c r="BJ736" s="99"/>
      <c r="BK736" s="112" t="s">
        <v>12487</v>
      </c>
      <c r="BL736" s="102"/>
      <c r="BM736" s="99"/>
      <c r="BN736" s="99"/>
      <c r="BT736" s="99"/>
      <c r="BU736" s="99"/>
      <c r="BV736" s="99"/>
      <c r="BW736" s="99"/>
      <c r="BX736" s="99"/>
      <c r="CB736" s="13" t="s">
        <v>1511</v>
      </c>
    </row>
    <row r="737" ht="13.75" spans="1:80">
      <c r="A737" s="239" t="s">
        <v>12541</v>
      </c>
      <c r="B737" s="239" t="s">
        <v>639</v>
      </c>
      <c r="C737" s="239" t="s">
        <v>8036</v>
      </c>
      <c r="D737" s="89" t="s">
        <v>494</v>
      </c>
      <c r="E737" s="135">
        <v>2</v>
      </c>
      <c r="F737" s="135">
        <v>30</v>
      </c>
      <c r="G737" s="90">
        <f t="shared" si="11"/>
        <v>60</v>
      </c>
      <c r="H737" s="94"/>
      <c r="I737" s="95"/>
      <c r="J737" s="95"/>
      <c r="K737" s="95"/>
      <c r="L737" s="95"/>
      <c r="M737" s="97"/>
      <c r="N737" s="91"/>
      <c r="O737" s="92"/>
      <c r="P737" s="92"/>
      <c r="Q737" s="92"/>
      <c r="R737" s="93"/>
      <c r="S737" s="94"/>
      <c r="T737" s="95"/>
      <c r="U737" s="96"/>
      <c r="V737" s="95"/>
      <c r="W737" s="95"/>
      <c r="X737" s="97"/>
      <c r="Y737" s="235"/>
      <c r="Z737" s="312"/>
      <c r="AA737" s="312"/>
      <c r="AB737" s="236"/>
      <c r="AC737" s="236"/>
      <c r="AD737" s="237"/>
      <c r="AE737" s="91"/>
      <c r="AF737" s="113"/>
      <c r="AG737" s="113"/>
      <c r="AH737" s="92"/>
      <c r="AI737" s="92"/>
      <c r="AJ737" s="92"/>
      <c r="AK737" s="92"/>
      <c r="AL737" s="97"/>
      <c r="AM737" s="97"/>
      <c r="AN737" s="96"/>
      <c r="AO737" s="95"/>
      <c r="AP737" s="95"/>
      <c r="AQ737" s="97"/>
      <c r="AR737" s="91"/>
      <c r="AS737" s="113"/>
      <c r="AT737" s="113"/>
      <c r="AU737" s="113"/>
      <c r="AV737" s="92"/>
      <c r="AW737" s="92"/>
      <c r="AX737" s="93"/>
      <c r="AY737" s="97"/>
      <c r="AZ737" s="97"/>
      <c r="BA737" s="97"/>
      <c r="BB737" s="97"/>
      <c r="BC737" s="99" t="s">
        <v>12337</v>
      </c>
      <c r="BD737" s="99" t="s">
        <v>12301</v>
      </c>
      <c r="BE737" s="99"/>
      <c r="BF737" s="100"/>
      <c r="BG737" s="103"/>
      <c r="BH737" s="103"/>
      <c r="BI737" s="103"/>
      <c r="BJ737" s="99"/>
      <c r="BK737" s="112" t="s">
        <v>1511</v>
      </c>
      <c r="BL737" s="102"/>
      <c r="BM737" s="99"/>
      <c r="BN737" s="99"/>
      <c r="BT737" s="99"/>
      <c r="BU737" s="99"/>
      <c r="BV737" s="99"/>
      <c r="BW737" s="99"/>
      <c r="BX737" s="99"/>
      <c r="CB737" s="13" t="s">
        <v>1511</v>
      </c>
    </row>
    <row r="738" ht="13.75" spans="1:80">
      <c r="A738" s="239" t="s">
        <v>12541</v>
      </c>
      <c r="B738" s="239" t="s">
        <v>639</v>
      </c>
      <c r="C738" s="239" t="s">
        <v>8037</v>
      </c>
      <c r="D738" s="89" t="s">
        <v>12266</v>
      </c>
      <c r="E738" s="135">
        <v>2</v>
      </c>
      <c r="F738" s="135">
        <v>83</v>
      </c>
      <c r="G738" s="90">
        <f t="shared" si="11"/>
        <v>166</v>
      </c>
      <c r="H738" s="94"/>
      <c r="I738" s="95"/>
      <c r="J738" s="95"/>
      <c r="K738" s="95"/>
      <c r="L738" s="95"/>
      <c r="M738" s="97"/>
      <c r="N738" s="91"/>
      <c r="O738" s="92"/>
      <c r="P738" s="92"/>
      <c r="Q738" s="92"/>
      <c r="R738" s="93"/>
      <c r="S738" s="94"/>
      <c r="T738" s="95"/>
      <c r="U738" s="96"/>
      <c r="V738" s="95"/>
      <c r="W738" s="95"/>
      <c r="X738" s="97"/>
      <c r="Y738" s="235"/>
      <c r="Z738" s="312"/>
      <c r="AA738" s="312"/>
      <c r="AB738" s="236"/>
      <c r="AC738" s="236"/>
      <c r="AD738" s="237"/>
      <c r="AE738" s="91"/>
      <c r="AF738" s="113"/>
      <c r="AG738" s="113"/>
      <c r="AH738" s="92"/>
      <c r="AI738" s="92"/>
      <c r="AJ738" s="92"/>
      <c r="AK738" s="92"/>
      <c r="AL738" s="97"/>
      <c r="AM738" s="97"/>
      <c r="AN738" s="96"/>
      <c r="AO738" s="95"/>
      <c r="AP738" s="95"/>
      <c r="AQ738" s="97"/>
      <c r="AR738" s="91"/>
      <c r="AS738" s="113"/>
      <c r="AT738" s="113"/>
      <c r="AU738" s="113"/>
      <c r="AV738" s="92"/>
      <c r="AW738" s="92"/>
      <c r="AX738" s="93"/>
      <c r="AY738" s="97"/>
      <c r="AZ738" s="97"/>
      <c r="BA738" s="97"/>
      <c r="BB738" s="97"/>
      <c r="BC738" s="99" t="s">
        <v>12336</v>
      </c>
      <c r="BD738" s="99" t="s">
        <v>12298</v>
      </c>
      <c r="BE738" s="99"/>
      <c r="BF738" s="100"/>
      <c r="BG738" s="103"/>
      <c r="BH738" s="103"/>
      <c r="BI738" s="103"/>
      <c r="BJ738" s="99"/>
      <c r="BK738" s="112" t="s">
        <v>12487</v>
      </c>
      <c r="BL738" s="102"/>
      <c r="BM738" s="99"/>
      <c r="BN738" s="99"/>
      <c r="BT738" s="99"/>
      <c r="BU738" s="99"/>
      <c r="BV738" s="99"/>
      <c r="BW738" s="99"/>
      <c r="BX738" s="99"/>
      <c r="CB738" s="13" t="s">
        <v>1511</v>
      </c>
    </row>
    <row r="739" ht="13.75" spans="1:80">
      <c r="A739" s="239" t="s">
        <v>12541</v>
      </c>
      <c r="B739" s="239" t="s">
        <v>639</v>
      </c>
      <c r="C739" s="239" t="s">
        <v>8037</v>
      </c>
      <c r="D739" s="89" t="s">
        <v>494</v>
      </c>
      <c r="E739" s="135">
        <v>2</v>
      </c>
      <c r="F739" s="135">
        <v>30</v>
      </c>
      <c r="G739" s="90">
        <f t="shared" si="11"/>
        <v>60</v>
      </c>
      <c r="H739" s="94"/>
      <c r="I739" s="95"/>
      <c r="J739" s="95"/>
      <c r="K739" s="95"/>
      <c r="L739" s="95"/>
      <c r="M739" s="97"/>
      <c r="N739" s="91"/>
      <c r="O739" s="92"/>
      <c r="P739" s="92"/>
      <c r="Q739" s="92"/>
      <c r="R739" s="93"/>
      <c r="S739" s="94"/>
      <c r="T739" s="95"/>
      <c r="U739" s="96"/>
      <c r="V739" s="95"/>
      <c r="W739" s="95"/>
      <c r="X739" s="97"/>
      <c r="Y739" s="235"/>
      <c r="Z739" s="312"/>
      <c r="AA739" s="312"/>
      <c r="AB739" s="236"/>
      <c r="AC739" s="236"/>
      <c r="AD739" s="237"/>
      <c r="AE739" s="91"/>
      <c r="AF739" s="113"/>
      <c r="AG739" s="113"/>
      <c r="AH739" s="92"/>
      <c r="AI739" s="92"/>
      <c r="AJ739" s="92"/>
      <c r="AK739" s="92"/>
      <c r="AL739" s="97"/>
      <c r="AM739" s="97"/>
      <c r="AN739" s="96"/>
      <c r="AO739" s="95"/>
      <c r="AP739" s="95"/>
      <c r="AQ739" s="97"/>
      <c r="AR739" s="91"/>
      <c r="AS739" s="113"/>
      <c r="AT739" s="113"/>
      <c r="AU739" s="113"/>
      <c r="AV739" s="92"/>
      <c r="AW739" s="92"/>
      <c r="AX739" s="93"/>
      <c r="AY739" s="97"/>
      <c r="AZ739" s="97"/>
      <c r="BA739" s="97"/>
      <c r="BB739" s="97"/>
      <c r="BC739" s="99" t="s">
        <v>12337</v>
      </c>
      <c r="BD739" s="99" t="s">
        <v>12301</v>
      </c>
      <c r="BE739" s="99"/>
      <c r="BF739" s="100"/>
      <c r="BG739" s="103"/>
      <c r="BH739" s="103"/>
      <c r="BI739" s="103"/>
      <c r="BJ739" s="99"/>
      <c r="BK739" s="112" t="s">
        <v>1511</v>
      </c>
      <c r="BL739" s="102"/>
      <c r="BM739" s="99"/>
      <c r="BN739" s="99"/>
      <c r="BT739" s="99"/>
      <c r="BU739" s="99"/>
      <c r="BV739" s="99"/>
      <c r="BW739" s="99"/>
      <c r="BX739" s="99"/>
      <c r="CB739" s="13" t="s">
        <v>1511</v>
      </c>
    </row>
    <row r="740" ht="13.75" spans="1:80">
      <c r="A740" s="239" t="s">
        <v>12541</v>
      </c>
      <c r="B740" s="239" t="s">
        <v>639</v>
      </c>
      <c r="C740" s="239" t="s">
        <v>8038</v>
      </c>
      <c r="D740" s="89" t="s">
        <v>12266</v>
      </c>
      <c r="E740" s="135">
        <v>2</v>
      </c>
      <c r="F740" s="135">
        <v>83</v>
      </c>
      <c r="G740" s="90">
        <f t="shared" si="11"/>
        <v>166</v>
      </c>
      <c r="H740" s="94"/>
      <c r="I740" s="95"/>
      <c r="J740" s="95"/>
      <c r="K740" s="95"/>
      <c r="L740" s="95"/>
      <c r="M740" s="97"/>
      <c r="N740" s="91"/>
      <c r="O740" s="92"/>
      <c r="P740" s="92"/>
      <c r="Q740" s="92"/>
      <c r="R740" s="93"/>
      <c r="S740" s="94"/>
      <c r="T740" s="95"/>
      <c r="U740" s="96"/>
      <c r="V740" s="95"/>
      <c r="W740" s="95"/>
      <c r="X740" s="97"/>
      <c r="Y740" s="235"/>
      <c r="Z740" s="312"/>
      <c r="AA740" s="312"/>
      <c r="AB740" s="236"/>
      <c r="AC740" s="236"/>
      <c r="AD740" s="237"/>
      <c r="AE740" s="91"/>
      <c r="AF740" s="113"/>
      <c r="AG740" s="113"/>
      <c r="AH740" s="92"/>
      <c r="AI740" s="92"/>
      <c r="AJ740" s="92"/>
      <c r="AK740" s="92"/>
      <c r="AL740" s="97"/>
      <c r="AM740" s="97"/>
      <c r="AN740" s="96"/>
      <c r="AO740" s="95"/>
      <c r="AP740" s="95"/>
      <c r="AQ740" s="97"/>
      <c r="AR740" s="91"/>
      <c r="AS740" s="113"/>
      <c r="AT740" s="113"/>
      <c r="AU740" s="113"/>
      <c r="AV740" s="92"/>
      <c r="AW740" s="92"/>
      <c r="AX740" s="93"/>
      <c r="AY740" s="97"/>
      <c r="AZ740" s="97"/>
      <c r="BA740" s="97"/>
      <c r="BB740" s="97"/>
      <c r="BC740" s="99" t="s">
        <v>12336</v>
      </c>
      <c r="BD740" s="99" t="s">
        <v>12298</v>
      </c>
      <c r="BE740" s="99"/>
      <c r="BF740" s="100"/>
      <c r="BG740" s="103"/>
      <c r="BH740" s="103"/>
      <c r="BI740" s="103"/>
      <c r="BJ740" s="99"/>
      <c r="BK740" s="112" t="s">
        <v>12487</v>
      </c>
      <c r="BL740" s="102"/>
      <c r="BM740" s="99"/>
      <c r="BN740" s="99"/>
      <c r="BT740" s="99"/>
      <c r="BU740" s="99"/>
      <c r="BV740" s="99"/>
      <c r="BW740" s="99"/>
      <c r="BX740" s="99"/>
      <c r="CB740" s="13" t="s">
        <v>1511</v>
      </c>
    </row>
    <row r="741" ht="13.75" spans="1:80">
      <c r="A741" s="239" t="s">
        <v>12541</v>
      </c>
      <c r="B741" s="239" t="s">
        <v>639</v>
      </c>
      <c r="C741" s="239" t="s">
        <v>8038</v>
      </c>
      <c r="D741" s="89" t="s">
        <v>494</v>
      </c>
      <c r="E741" s="135">
        <v>2</v>
      </c>
      <c r="F741" s="135">
        <v>30</v>
      </c>
      <c r="G741" s="90">
        <f t="shared" si="11"/>
        <v>60</v>
      </c>
      <c r="H741" s="94"/>
      <c r="I741" s="95"/>
      <c r="J741" s="95"/>
      <c r="K741" s="95"/>
      <c r="L741" s="95"/>
      <c r="M741" s="97"/>
      <c r="N741" s="91"/>
      <c r="O741" s="92"/>
      <c r="P741" s="92"/>
      <c r="Q741" s="92"/>
      <c r="R741" s="93"/>
      <c r="S741" s="94"/>
      <c r="T741" s="95"/>
      <c r="U741" s="96"/>
      <c r="V741" s="95"/>
      <c r="W741" s="95"/>
      <c r="X741" s="97"/>
      <c r="Y741" s="235"/>
      <c r="Z741" s="312"/>
      <c r="AA741" s="312"/>
      <c r="AB741" s="236"/>
      <c r="AC741" s="236"/>
      <c r="AD741" s="237"/>
      <c r="AE741" s="91"/>
      <c r="AF741" s="113"/>
      <c r="AG741" s="113"/>
      <c r="AH741" s="92"/>
      <c r="AI741" s="92"/>
      <c r="AJ741" s="92"/>
      <c r="AK741" s="92"/>
      <c r="AL741" s="97"/>
      <c r="AM741" s="97"/>
      <c r="AN741" s="96"/>
      <c r="AO741" s="95"/>
      <c r="AP741" s="95"/>
      <c r="AQ741" s="97"/>
      <c r="AR741" s="91"/>
      <c r="AS741" s="113"/>
      <c r="AT741" s="113"/>
      <c r="AU741" s="113"/>
      <c r="AV741" s="92"/>
      <c r="AW741" s="92"/>
      <c r="AX741" s="93"/>
      <c r="AY741" s="97"/>
      <c r="AZ741" s="97"/>
      <c r="BA741" s="97"/>
      <c r="BB741" s="97"/>
      <c r="BC741" s="99" t="s">
        <v>12337</v>
      </c>
      <c r="BD741" s="99" t="s">
        <v>12301</v>
      </c>
      <c r="BE741" s="99"/>
      <c r="BF741" s="100"/>
      <c r="BG741" s="103"/>
      <c r="BH741" s="103"/>
      <c r="BI741" s="103"/>
      <c r="BJ741" s="99"/>
      <c r="BK741" s="112" t="s">
        <v>1511</v>
      </c>
      <c r="BL741" s="102"/>
      <c r="BM741" s="99"/>
      <c r="BN741" s="99"/>
      <c r="BT741" s="99"/>
      <c r="BU741" s="99"/>
      <c r="BV741" s="99"/>
      <c r="BW741" s="99"/>
      <c r="BX741" s="99"/>
      <c r="CB741" s="13" t="s">
        <v>1511</v>
      </c>
    </row>
    <row r="742" ht="13.75" spans="1:80">
      <c r="A742" s="239" t="s">
        <v>12541</v>
      </c>
      <c r="B742" s="239" t="s">
        <v>639</v>
      </c>
      <c r="C742" s="239" t="s">
        <v>8060</v>
      </c>
      <c r="D742" s="89" t="s">
        <v>12266</v>
      </c>
      <c r="E742" s="135">
        <v>2</v>
      </c>
      <c r="F742" s="135">
        <v>83</v>
      </c>
      <c r="G742" s="90">
        <f t="shared" si="11"/>
        <v>166</v>
      </c>
      <c r="H742" s="94"/>
      <c r="I742" s="95"/>
      <c r="J742" s="95"/>
      <c r="K742" s="95"/>
      <c r="L742" s="95"/>
      <c r="M742" s="97"/>
      <c r="N742" s="91"/>
      <c r="O742" s="92"/>
      <c r="P742" s="92"/>
      <c r="Q742" s="92"/>
      <c r="R742" s="93"/>
      <c r="S742" s="94"/>
      <c r="T742" s="95"/>
      <c r="U742" s="96"/>
      <c r="V742" s="95"/>
      <c r="W742" s="95"/>
      <c r="X742" s="97"/>
      <c r="Y742" s="235"/>
      <c r="Z742" s="312"/>
      <c r="AA742" s="312"/>
      <c r="AB742" s="236"/>
      <c r="AC742" s="236"/>
      <c r="AD742" s="237"/>
      <c r="AE742" s="91"/>
      <c r="AF742" s="113"/>
      <c r="AG742" s="113"/>
      <c r="AH742" s="92"/>
      <c r="AI742" s="92"/>
      <c r="AJ742" s="92"/>
      <c r="AK742" s="92"/>
      <c r="AL742" s="97"/>
      <c r="AM742" s="97"/>
      <c r="AN742" s="96"/>
      <c r="AO742" s="95"/>
      <c r="AP742" s="95"/>
      <c r="AQ742" s="97"/>
      <c r="AR742" s="91"/>
      <c r="AS742" s="113"/>
      <c r="AT742" s="113"/>
      <c r="AU742" s="113"/>
      <c r="AV742" s="92"/>
      <c r="AW742" s="92"/>
      <c r="AX742" s="93"/>
      <c r="AY742" s="97"/>
      <c r="AZ742" s="97"/>
      <c r="BA742" s="97"/>
      <c r="BB742" s="97"/>
      <c r="BC742" s="99" t="s">
        <v>12336</v>
      </c>
      <c r="BD742" s="99" t="s">
        <v>12298</v>
      </c>
      <c r="BE742" s="99"/>
      <c r="BF742" s="100"/>
      <c r="BG742" s="103"/>
      <c r="BH742" s="103"/>
      <c r="BI742" s="103"/>
      <c r="BJ742" s="99"/>
      <c r="BK742" s="112" t="s">
        <v>12487</v>
      </c>
      <c r="BL742" s="102"/>
      <c r="BM742" s="99"/>
      <c r="BN742" s="99"/>
      <c r="BT742" s="99"/>
      <c r="BU742" s="99"/>
      <c r="BV742" s="99"/>
      <c r="BW742" s="99"/>
      <c r="BX742" s="99"/>
      <c r="CB742" s="13" t="s">
        <v>1511</v>
      </c>
    </row>
    <row r="743" ht="13.75" spans="1:80">
      <c r="A743" s="239" t="s">
        <v>12541</v>
      </c>
      <c r="B743" s="239" t="s">
        <v>639</v>
      </c>
      <c r="C743" s="239" t="s">
        <v>8060</v>
      </c>
      <c r="D743" s="89" t="s">
        <v>494</v>
      </c>
      <c r="E743" s="135">
        <v>2</v>
      </c>
      <c r="F743" s="135">
        <v>30</v>
      </c>
      <c r="G743" s="90">
        <f t="shared" si="11"/>
        <v>60</v>
      </c>
      <c r="H743" s="94"/>
      <c r="I743" s="95"/>
      <c r="J743" s="95"/>
      <c r="K743" s="95"/>
      <c r="L743" s="95"/>
      <c r="M743" s="97"/>
      <c r="N743" s="91"/>
      <c r="O743" s="92"/>
      <c r="P743" s="92"/>
      <c r="Q743" s="92"/>
      <c r="R743" s="93"/>
      <c r="S743" s="94"/>
      <c r="T743" s="95"/>
      <c r="U743" s="96"/>
      <c r="V743" s="95"/>
      <c r="W743" s="95"/>
      <c r="X743" s="97"/>
      <c r="Y743" s="235"/>
      <c r="Z743" s="312"/>
      <c r="AA743" s="312"/>
      <c r="AB743" s="236"/>
      <c r="AC743" s="236"/>
      <c r="AD743" s="237"/>
      <c r="AE743" s="91"/>
      <c r="AF743" s="113"/>
      <c r="AG743" s="113"/>
      <c r="AH743" s="92"/>
      <c r="AI743" s="92"/>
      <c r="AJ743" s="92"/>
      <c r="AK743" s="92"/>
      <c r="AL743" s="97"/>
      <c r="AM743" s="97"/>
      <c r="AN743" s="96"/>
      <c r="AO743" s="95"/>
      <c r="AP743" s="95"/>
      <c r="AQ743" s="97"/>
      <c r="AR743" s="91"/>
      <c r="AS743" s="113"/>
      <c r="AT743" s="113"/>
      <c r="AU743" s="113"/>
      <c r="AV743" s="92"/>
      <c r="AW743" s="92"/>
      <c r="AX743" s="93"/>
      <c r="AY743" s="97"/>
      <c r="AZ743" s="97"/>
      <c r="BA743" s="97"/>
      <c r="BB743" s="97"/>
      <c r="BC743" s="99" t="s">
        <v>12337</v>
      </c>
      <c r="BD743" s="99" t="s">
        <v>12301</v>
      </c>
      <c r="BE743" s="99"/>
      <c r="BF743" s="100"/>
      <c r="BG743" s="103"/>
      <c r="BH743" s="103"/>
      <c r="BI743" s="103"/>
      <c r="BJ743" s="99"/>
      <c r="BK743" s="112" t="s">
        <v>1511</v>
      </c>
      <c r="BL743" s="102"/>
      <c r="BM743" s="99"/>
      <c r="BN743" s="99"/>
      <c r="BT743" s="99"/>
      <c r="BU743" s="99"/>
      <c r="BV743" s="99"/>
      <c r="BW743" s="99"/>
      <c r="BX743" s="99"/>
      <c r="CB743" s="13" t="s">
        <v>1511</v>
      </c>
    </row>
    <row r="744" ht="13.75" spans="1:80">
      <c r="A744" s="88" t="s">
        <v>12542</v>
      </c>
      <c r="B744" s="88" t="s">
        <v>935</v>
      </c>
      <c r="C744" s="106" t="s">
        <v>8907</v>
      </c>
      <c r="D744" s="89" t="s">
        <v>12266</v>
      </c>
      <c r="E744" s="135">
        <v>12</v>
      </c>
      <c r="F744" s="135">
        <v>52</v>
      </c>
      <c r="G744" s="90">
        <f t="shared" si="11"/>
        <v>624</v>
      </c>
      <c r="H744" s="91"/>
      <c r="I744" s="92"/>
      <c r="J744" s="92"/>
      <c r="K744" s="92"/>
      <c r="L744" s="92"/>
      <c r="M744" s="93"/>
      <c r="N744" s="91"/>
      <c r="O744" s="92"/>
      <c r="P744" s="92"/>
      <c r="Q744" s="92"/>
      <c r="R744" s="93"/>
      <c r="S744" s="94"/>
      <c r="T744" s="95"/>
      <c r="U744" s="96"/>
      <c r="V744" s="95"/>
      <c r="W744" s="95"/>
      <c r="X744" s="97"/>
      <c r="Y744" s="94"/>
      <c r="Z744" s="96"/>
      <c r="AA744" s="96"/>
      <c r="AB744" s="95"/>
      <c r="AC744" s="95"/>
      <c r="AD744" s="97"/>
      <c r="AE744" s="91"/>
      <c r="AF744" s="113"/>
      <c r="AG744" s="113">
        <v>32</v>
      </c>
      <c r="AH744" s="92">
        <v>34</v>
      </c>
      <c r="AI744" s="92">
        <v>44</v>
      </c>
      <c r="AJ744" s="92">
        <v>20</v>
      </c>
      <c r="AK744" s="92"/>
      <c r="AL744" s="93"/>
      <c r="AM744" s="93"/>
      <c r="AN744" s="113"/>
      <c r="AO744" s="92"/>
      <c r="AP744" s="92"/>
      <c r="AQ744" s="93"/>
      <c r="AR744" s="94"/>
      <c r="AS744" s="96"/>
      <c r="AT744" s="96"/>
      <c r="AU744" s="96"/>
      <c r="AV744" s="95"/>
      <c r="AW744" s="95"/>
      <c r="AX744" s="97"/>
      <c r="AY744" s="97"/>
      <c r="AZ744" s="97"/>
      <c r="BA744" s="97"/>
      <c r="BB744" s="97"/>
      <c r="BC744" s="99" t="s">
        <v>12349</v>
      </c>
      <c r="BD744" s="99" t="s">
        <v>12298</v>
      </c>
      <c r="BE744" s="99" t="s">
        <v>12297</v>
      </c>
      <c r="BF744" s="100"/>
      <c r="BG744" s="103"/>
      <c r="BH744" s="103"/>
      <c r="BI744" s="103"/>
      <c r="BJ744" s="99"/>
      <c r="BK744" s="112" t="s">
        <v>1511</v>
      </c>
      <c r="BL744" s="102"/>
      <c r="BM744" s="99"/>
      <c r="BN744" s="99"/>
      <c r="BT744" s="99"/>
      <c r="BU744" s="99"/>
      <c r="BV744" s="99"/>
      <c r="BW744" s="99"/>
      <c r="BX744" s="99"/>
      <c r="CB744" s="13" t="s">
        <v>1511</v>
      </c>
    </row>
    <row r="745" ht="13.75" spans="1:80">
      <c r="A745" s="88" t="s">
        <v>12542</v>
      </c>
      <c r="B745" s="88" t="s">
        <v>935</v>
      </c>
      <c r="C745" s="106" t="s">
        <v>8907</v>
      </c>
      <c r="D745" s="89" t="s">
        <v>494</v>
      </c>
      <c r="E745" s="135">
        <v>12</v>
      </c>
      <c r="F745" s="135">
        <v>53</v>
      </c>
      <c r="G745" s="90">
        <f t="shared" si="11"/>
        <v>636</v>
      </c>
      <c r="H745" s="91"/>
      <c r="I745" s="92"/>
      <c r="J745" s="92"/>
      <c r="K745" s="92"/>
      <c r="L745" s="92"/>
      <c r="M745" s="93"/>
      <c r="N745" s="91"/>
      <c r="O745" s="92"/>
      <c r="P745" s="92"/>
      <c r="Q745" s="92"/>
      <c r="R745" s="93"/>
      <c r="S745" s="94"/>
      <c r="T745" s="95"/>
      <c r="U745" s="96"/>
      <c r="V745" s="95"/>
      <c r="W745" s="95"/>
      <c r="X745" s="97"/>
      <c r="Y745" s="94"/>
      <c r="Z745" s="96"/>
      <c r="AA745" s="96"/>
      <c r="AB745" s="95"/>
      <c r="AC745" s="95"/>
      <c r="AD745" s="97"/>
      <c r="AE745" s="91"/>
      <c r="AF745" s="113"/>
      <c r="AG745" s="113">
        <v>33</v>
      </c>
      <c r="AH745" s="92">
        <v>31</v>
      </c>
      <c r="AI745" s="92">
        <v>6</v>
      </c>
      <c r="AJ745" s="92">
        <v>17</v>
      </c>
      <c r="AK745" s="92"/>
      <c r="AL745" s="93"/>
      <c r="AM745" s="93"/>
      <c r="AN745" s="113"/>
      <c r="AO745" s="92"/>
      <c r="AP745" s="92"/>
      <c r="AQ745" s="93"/>
      <c r="AR745" s="94"/>
      <c r="AS745" s="96"/>
      <c r="AT745" s="96"/>
      <c r="AU745" s="96"/>
      <c r="AV745" s="95"/>
      <c r="AW745" s="95"/>
      <c r="AX745" s="97"/>
      <c r="AY745" s="97"/>
      <c r="AZ745" s="97"/>
      <c r="BA745" s="97"/>
      <c r="BB745" s="97"/>
      <c r="BC745" s="99" t="s">
        <v>12350</v>
      </c>
      <c r="BD745" s="99" t="s">
        <v>12301</v>
      </c>
      <c r="BE745" s="99" t="s">
        <v>12300</v>
      </c>
      <c r="BF745" s="100"/>
      <c r="BG745" s="103"/>
      <c r="BH745" s="103"/>
      <c r="BI745" s="103"/>
      <c r="BJ745" s="99"/>
      <c r="BK745" s="112" t="s">
        <v>1511</v>
      </c>
      <c r="BL745" s="102"/>
      <c r="BM745" s="99"/>
      <c r="BN745" s="99"/>
      <c r="BT745" s="99"/>
      <c r="BU745" s="99"/>
      <c r="BV745" s="99"/>
      <c r="BW745" s="99"/>
      <c r="BX745" s="99"/>
      <c r="CB745" s="13" t="s">
        <v>1511</v>
      </c>
    </row>
    <row r="746" ht="13.75" spans="1:80">
      <c r="A746" s="88" t="s">
        <v>12542</v>
      </c>
      <c r="B746" s="88" t="s">
        <v>935</v>
      </c>
      <c r="C746" s="106" t="s">
        <v>934</v>
      </c>
      <c r="D746" s="89" t="s">
        <v>12266</v>
      </c>
      <c r="E746" s="135">
        <v>12</v>
      </c>
      <c r="F746" s="135">
        <v>52</v>
      </c>
      <c r="G746" s="90">
        <f t="shared" si="11"/>
        <v>624</v>
      </c>
      <c r="H746" s="91"/>
      <c r="I746" s="92"/>
      <c r="J746" s="92"/>
      <c r="K746" s="92"/>
      <c r="L746" s="92"/>
      <c r="M746" s="93"/>
      <c r="N746" s="91"/>
      <c r="O746" s="92"/>
      <c r="P746" s="92"/>
      <c r="Q746" s="92"/>
      <c r="R746" s="93"/>
      <c r="S746" s="94"/>
      <c r="T746" s="95"/>
      <c r="U746" s="96"/>
      <c r="V746" s="95"/>
      <c r="W746" s="95"/>
      <c r="X746" s="97"/>
      <c r="Y746" s="94"/>
      <c r="Z746" s="96"/>
      <c r="AA746" s="96"/>
      <c r="AB746" s="95"/>
      <c r="AC746" s="95"/>
      <c r="AD746" s="97"/>
      <c r="AE746" s="91"/>
      <c r="AF746" s="113"/>
      <c r="AG746" s="113"/>
      <c r="AH746" s="92"/>
      <c r="AI746" s="92"/>
      <c r="AJ746" s="92"/>
      <c r="AK746" s="92"/>
      <c r="AL746" s="93"/>
      <c r="AM746" s="93"/>
      <c r="AN746" s="113"/>
      <c r="AO746" s="92"/>
      <c r="AP746" s="92"/>
      <c r="AQ746" s="93"/>
      <c r="AR746" s="94"/>
      <c r="AS746" s="96"/>
      <c r="AT746" s="96"/>
      <c r="AU746" s="96"/>
      <c r="AV746" s="95"/>
      <c r="AW746" s="95"/>
      <c r="AX746" s="97"/>
      <c r="AY746" s="97"/>
      <c r="AZ746" s="97"/>
      <c r="BA746" s="97"/>
      <c r="BB746" s="97"/>
      <c r="BC746" s="99" t="s">
        <v>12349</v>
      </c>
      <c r="BD746" s="99" t="s">
        <v>12298</v>
      </c>
      <c r="BE746" s="99" t="s">
        <v>12297</v>
      </c>
      <c r="BF746" s="100"/>
      <c r="BG746" s="103"/>
      <c r="BH746" s="103"/>
      <c r="BI746" s="103"/>
      <c r="BJ746" s="99"/>
      <c r="BK746" s="112" t="s">
        <v>1511</v>
      </c>
      <c r="BL746" s="102"/>
      <c r="BM746" s="99"/>
      <c r="BN746" s="99"/>
      <c r="BT746" s="99"/>
      <c r="BU746" s="99"/>
      <c r="BV746" s="99"/>
      <c r="BW746" s="99"/>
      <c r="BX746" s="99"/>
      <c r="CB746" s="13" t="s">
        <v>1511</v>
      </c>
    </row>
    <row r="747" ht="13.75" spans="1:80">
      <c r="A747" s="88" t="s">
        <v>12542</v>
      </c>
      <c r="B747" s="88" t="s">
        <v>935</v>
      </c>
      <c r="C747" s="106" t="s">
        <v>934</v>
      </c>
      <c r="D747" s="89" t="s">
        <v>494</v>
      </c>
      <c r="E747" s="135">
        <v>12</v>
      </c>
      <c r="F747" s="135">
        <v>53</v>
      </c>
      <c r="G747" s="90">
        <f t="shared" si="11"/>
        <v>636</v>
      </c>
      <c r="H747" s="91"/>
      <c r="I747" s="92"/>
      <c r="J747" s="92"/>
      <c r="K747" s="92"/>
      <c r="L747" s="92"/>
      <c r="M747" s="93"/>
      <c r="N747" s="91"/>
      <c r="O747" s="92"/>
      <c r="P747" s="92"/>
      <c r="Q747" s="92"/>
      <c r="R747" s="93"/>
      <c r="S747" s="94"/>
      <c r="T747" s="95"/>
      <c r="U747" s="96"/>
      <c r="V747" s="95"/>
      <c r="W747" s="95"/>
      <c r="X747" s="97"/>
      <c r="Y747" s="94"/>
      <c r="Z747" s="96"/>
      <c r="AA747" s="96"/>
      <c r="AB747" s="95"/>
      <c r="AC747" s="95"/>
      <c r="AD747" s="97"/>
      <c r="AE747" s="91"/>
      <c r="AF747" s="113"/>
      <c r="AG747" s="113"/>
      <c r="AH747" s="92"/>
      <c r="AI747" s="92"/>
      <c r="AJ747" s="92"/>
      <c r="AK747" s="92"/>
      <c r="AL747" s="93"/>
      <c r="AM747" s="93"/>
      <c r="AN747" s="113"/>
      <c r="AO747" s="92"/>
      <c r="AP747" s="92"/>
      <c r="AQ747" s="93"/>
      <c r="AR747" s="94"/>
      <c r="AS747" s="96"/>
      <c r="AT747" s="96"/>
      <c r="AU747" s="96"/>
      <c r="AV747" s="95"/>
      <c r="AW747" s="95"/>
      <c r="AX747" s="97"/>
      <c r="AY747" s="97"/>
      <c r="AZ747" s="97"/>
      <c r="BA747" s="97"/>
      <c r="BB747" s="97"/>
      <c r="BC747" s="99" t="s">
        <v>12350</v>
      </c>
      <c r="BD747" s="99" t="s">
        <v>12301</v>
      </c>
      <c r="BE747" s="99" t="s">
        <v>12300</v>
      </c>
      <c r="BF747" s="100"/>
      <c r="BG747" s="103"/>
      <c r="BH747" s="103"/>
      <c r="BI747" s="103"/>
      <c r="BJ747" s="99"/>
      <c r="BK747" s="112" t="s">
        <v>1511</v>
      </c>
      <c r="BL747" s="102"/>
      <c r="BM747" s="99"/>
      <c r="BN747" s="99"/>
      <c r="BT747" s="99"/>
      <c r="BU747" s="99"/>
      <c r="BV747" s="99"/>
      <c r="BW747" s="99"/>
      <c r="BX747" s="99"/>
      <c r="CB747" s="13" t="s">
        <v>1511</v>
      </c>
    </row>
    <row r="748" ht="13.75" spans="1:80">
      <c r="A748" s="88" t="s">
        <v>12543</v>
      </c>
      <c r="B748" s="88" t="s">
        <v>12265</v>
      </c>
      <c r="C748" s="106" t="s">
        <v>12265</v>
      </c>
      <c r="D748" s="89" t="s">
        <v>12266</v>
      </c>
      <c r="E748" s="135" t="s">
        <v>12265</v>
      </c>
      <c r="F748" s="135" t="s">
        <v>12265</v>
      </c>
      <c r="G748" s="90" t="e">
        <f t="shared" si="11"/>
        <v>#VALUE!</v>
      </c>
      <c r="H748" s="91"/>
      <c r="I748" s="92"/>
      <c r="J748" s="92"/>
      <c r="K748" s="92"/>
      <c r="L748" s="92"/>
      <c r="M748" s="93"/>
      <c r="N748" s="91"/>
      <c r="O748" s="92"/>
      <c r="P748" s="92"/>
      <c r="Q748" s="92"/>
      <c r="R748" s="93"/>
      <c r="S748" s="94"/>
      <c r="T748" s="95"/>
      <c r="U748" s="96"/>
      <c r="V748" s="95"/>
      <c r="W748" s="95"/>
      <c r="X748" s="97"/>
      <c r="Y748" s="94"/>
      <c r="Z748" s="96"/>
      <c r="AA748" s="96"/>
      <c r="AB748" s="95"/>
      <c r="AC748" s="95"/>
      <c r="AD748" s="97"/>
      <c r="AE748" s="94"/>
      <c r="AF748" s="96"/>
      <c r="AG748" s="96"/>
      <c r="AH748" s="95"/>
      <c r="AI748" s="95"/>
      <c r="AJ748" s="95"/>
      <c r="AK748" s="95"/>
      <c r="AL748" s="97"/>
      <c r="AM748" s="97"/>
      <c r="AN748" s="96"/>
      <c r="AO748" s="95"/>
      <c r="AP748" s="95"/>
      <c r="AQ748" s="97"/>
      <c r="AR748" s="91"/>
      <c r="AS748" s="113"/>
      <c r="AT748" s="113"/>
      <c r="AU748" s="113"/>
      <c r="AV748" s="92"/>
      <c r="AW748" s="92"/>
      <c r="AX748" s="93"/>
      <c r="AY748" s="93"/>
      <c r="AZ748" s="93"/>
      <c r="BA748" s="93"/>
      <c r="BB748" s="93"/>
      <c r="BC748" s="99" t="s">
        <v>12265</v>
      </c>
      <c r="BD748" s="99"/>
      <c r="BE748" s="99"/>
      <c r="BF748" s="100"/>
      <c r="BG748" s="100"/>
      <c r="BH748" s="100"/>
      <c r="BI748" s="100"/>
      <c r="BJ748" s="99"/>
      <c r="BK748" s="112" t="s">
        <v>12265</v>
      </c>
      <c r="BL748" s="102"/>
      <c r="BM748" s="99"/>
      <c r="BN748" s="99"/>
      <c r="BT748" s="99"/>
      <c r="BU748" s="99"/>
      <c r="BV748" s="99"/>
      <c r="BW748" s="99"/>
      <c r="BX748" s="99"/>
      <c r="CB748" s="13" t="s">
        <v>1511</v>
      </c>
    </row>
    <row r="749" ht="13.75" spans="1:80">
      <c r="A749" s="88" t="s">
        <v>12543</v>
      </c>
      <c r="B749" s="88" t="s">
        <v>12265</v>
      </c>
      <c r="C749" s="106" t="s">
        <v>12265</v>
      </c>
      <c r="D749" s="89" t="s">
        <v>12266</v>
      </c>
      <c r="E749" s="135" t="s">
        <v>12265</v>
      </c>
      <c r="F749" s="135" t="s">
        <v>12265</v>
      </c>
      <c r="G749" s="90" t="e">
        <f t="shared" si="11"/>
        <v>#VALUE!</v>
      </c>
      <c r="H749" s="107"/>
      <c r="I749" s="109"/>
      <c r="J749" s="109"/>
      <c r="K749" s="109"/>
      <c r="L749" s="109"/>
      <c r="M749" s="110"/>
      <c r="N749" s="107"/>
      <c r="O749" s="109"/>
      <c r="P749" s="109"/>
      <c r="Q749" s="109"/>
      <c r="R749" s="110"/>
      <c r="S749" s="94"/>
      <c r="T749" s="95"/>
      <c r="U749" s="96"/>
      <c r="V749" s="95"/>
      <c r="W749" s="95"/>
      <c r="X749" s="97"/>
      <c r="Y749" s="94"/>
      <c r="Z749" s="96"/>
      <c r="AA749" s="96"/>
      <c r="AB749" s="95"/>
      <c r="AC749" s="95"/>
      <c r="AD749" s="97"/>
      <c r="AE749" s="94"/>
      <c r="AF749" s="96"/>
      <c r="AG749" s="96"/>
      <c r="AH749" s="95"/>
      <c r="AI749" s="95"/>
      <c r="AJ749" s="95"/>
      <c r="AK749" s="95"/>
      <c r="AL749" s="97"/>
      <c r="AM749" s="97"/>
      <c r="AN749" s="96"/>
      <c r="AO749" s="95"/>
      <c r="AP749" s="95"/>
      <c r="AQ749" s="97"/>
      <c r="AR749" s="91"/>
      <c r="AS749" s="113"/>
      <c r="AT749" s="113"/>
      <c r="AU749" s="113"/>
      <c r="AV749" s="92"/>
      <c r="AW749" s="92"/>
      <c r="AX749" s="93"/>
      <c r="AY749" s="93"/>
      <c r="AZ749" s="93"/>
      <c r="BA749" s="93"/>
      <c r="BB749" s="93"/>
      <c r="BC749" s="99" t="s">
        <v>12265</v>
      </c>
      <c r="BD749" s="99"/>
      <c r="BE749" s="99"/>
      <c r="BF749" s="100"/>
      <c r="BG749" s="100"/>
      <c r="BH749" s="100"/>
      <c r="BI749" s="100"/>
      <c r="BJ749" s="99"/>
      <c r="BK749" s="112" t="s">
        <v>12265</v>
      </c>
      <c r="BL749" s="102"/>
      <c r="BM749" s="99"/>
      <c r="BN749" s="99"/>
      <c r="BT749" s="99"/>
      <c r="BU749" s="99"/>
      <c r="BV749" s="99"/>
      <c r="BW749" s="99"/>
      <c r="BX749" s="99"/>
      <c r="CB749" s="13" t="s">
        <v>1511</v>
      </c>
    </row>
    <row r="750" ht="13.75" spans="1:80">
      <c r="A750" s="88" t="s">
        <v>12543</v>
      </c>
      <c r="B750" s="88" t="s">
        <v>569</v>
      </c>
      <c r="C750" s="106" t="s">
        <v>567</v>
      </c>
      <c r="D750" s="89" t="s">
        <v>494</v>
      </c>
      <c r="E750" s="135">
        <v>9</v>
      </c>
      <c r="F750" s="135">
        <v>47</v>
      </c>
      <c r="G750" s="90">
        <f t="shared" si="11"/>
        <v>423</v>
      </c>
      <c r="H750" s="91"/>
      <c r="I750" s="92"/>
      <c r="J750" s="92">
        <v>27</v>
      </c>
      <c r="K750" s="92">
        <v>34</v>
      </c>
      <c r="L750" s="92">
        <v>32</v>
      </c>
      <c r="M750" s="93">
        <v>38</v>
      </c>
      <c r="N750" s="91"/>
      <c r="O750" s="92"/>
      <c r="P750" s="92"/>
      <c r="Q750" s="92"/>
      <c r="R750" s="93"/>
      <c r="S750" s="94"/>
      <c r="T750" s="95"/>
      <c r="U750" s="96"/>
      <c r="V750" s="95"/>
      <c r="W750" s="95"/>
      <c r="X750" s="97"/>
      <c r="Y750" s="94"/>
      <c r="Z750" s="96"/>
      <c r="AA750" s="96"/>
      <c r="AB750" s="95"/>
      <c r="AC750" s="95"/>
      <c r="AD750" s="97"/>
      <c r="AE750" s="94"/>
      <c r="AF750" s="96"/>
      <c r="AG750" s="96"/>
      <c r="AH750" s="95"/>
      <c r="AI750" s="95"/>
      <c r="AJ750" s="95"/>
      <c r="AK750" s="95"/>
      <c r="AL750" s="97"/>
      <c r="AM750" s="97"/>
      <c r="AN750" s="96"/>
      <c r="AO750" s="95"/>
      <c r="AP750" s="95"/>
      <c r="AQ750" s="97"/>
      <c r="AR750" s="91"/>
      <c r="AS750" s="113"/>
      <c r="AT750" s="113"/>
      <c r="AU750" s="113"/>
      <c r="AV750" s="92"/>
      <c r="AW750" s="92"/>
      <c r="AX750" s="93"/>
      <c r="AY750" s="93"/>
      <c r="AZ750" s="93"/>
      <c r="BA750" s="93"/>
      <c r="BB750" s="93"/>
      <c r="BC750" s="99" t="s">
        <v>12544</v>
      </c>
      <c r="BD750" s="99" t="s">
        <v>12267</v>
      </c>
      <c r="BE750" s="99"/>
      <c r="BF750" s="100"/>
      <c r="BG750" s="103"/>
      <c r="BH750" s="103"/>
      <c r="BI750" s="103"/>
      <c r="BJ750" s="99"/>
      <c r="BK750" s="112" t="s">
        <v>1511</v>
      </c>
      <c r="BL750" s="102"/>
      <c r="BM750" s="99"/>
      <c r="BN750" s="99"/>
      <c r="BT750" s="99"/>
      <c r="BU750" s="99"/>
      <c r="BV750" s="99"/>
      <c r="BW750" s="99"/>
      <c r="BX750" s="99"/>
      <c r="CB750" s="13" t="s">
        <v>1511</v>
      </c>
    </row>
    <row r="751" ht="13.75" spans="1:80">
      <c r="A751" s="88" t="s">
        <v>12543</v>
      </c>
      <c r="B751" s="88" t="s">
        <v>8267</v>
      </c>
      <c r="C751" s="106" t="s">
        <v>8266</v>
      </c>
      <c r="D751" s="89" t="s">
        <v>494</v>
      </c>
      <c r="E751" s="135">
        <v>9</v>
      </c>
      <c r="F751" s="135">
        <v>47</v>
      </c>
      <c r="G751" s="90">
        <f t="shared" si="11"/>
        <v>423</v>
      </c>
      <c r="H751" s="91"/>
      <c r="I751" s="92"/>
      <c r="J751" s="92"/>
      <c r="K751" s="92"/>
      <c r="L751" s="92"/>
      <c r="M751" s="93"/>
      <c r="N751" s="91"/>
      <c r="O751" s="92">
        <v>22</v>
      </c>
      <c r="P751" s="92">
        <v>67</v>
      </c>
      <c r="Q751" s="92">
        <v>27</v>
      </c>
      <c r="R751" s="93"/>
      <c r="S751" s="94"/>
      <c r="T751" s="95"/>
      <c r="U751" s="96"/>
      <c r="V751" s="95"/>
      <c r="W751" s="95"/>
      <c r="X751" s="97"/>
      <c r="Y751" s="94"/>
      <c r="Z751" s="96"/>
      <c r="AA751" s="96"/>
      <c r="AB751" s="95"/>
      <c r="AC751" s="95"/>
      <c r="AD751" s="97"/>
      <c r="AE751" s="94"/>
      <c r="AF751" s="96"/>
      <c r="AG751" s="96"/>
      <c r="AH751" s="95"/>
      <c r="AI751" s="95"/>
      <c r="AJ751" s="95"/>
      <c r="AK751" s="95"/>
      <c r="AL751" s="97"/>
      <c r="AM751" s="97"/>
      <c r="AN751" s="96"/>
      <c r="AO751" s="95"/>
      <c r="AP751" s="95"/>
      <c r="AQ751" s="97"/>
      <c r="AR751" s="91"/>
      <c r="AS751" s="113"/>
      <c r="AT751" s="113"/>
      <c r="AU751" s="113"/>
      <c r="AV751" s="92"/>
      <c r="AW751" s="92"/>
      <c r="AX751" s="93"/>
      <c r="AY751" s="93"/>
      <c r="AZ751" s="93"/>
      <c r="BA751" s="93"/>
      <c r="BB751" s="93"/>
      <c r="BC751" s="99" t="s">
        <v>12544</v>
      </c>
      <c r="BD751" s="99" t="s">
        <v>12267</v>
      </c>
      <c r="BE751" s="99"/>
      <c r="BF751" s="100"/>
      <c r="BG751" s="103"/>
      <c r="BH751" s="103"/>
      <c r="BI751" s="103"/>
      <c r="BJ751" s="99"/>
      <c r="BK751" s="112" t="s">
        <v>1511</v>
      </c>
      <c r="BL751" s="102"/>
      <c r="BM751" s="99"/>
      <c r="BN751" s="99"/>
      <c r="BT751" s="99"/>
      <c r="BU751" s="99"/>
      <c r="BV751" s="99"/>
      <c r="BW751" s="99"/>
      <c r="BX751" s="99"/>
      <c r="CB751" s="13" t="s">
        <v>1511</v>
      </c>
    </row>
    <row r="752" ht="13.75" spans="1:80">
      <c r="A752" s="88" t="s">
        <v>12545</v>
      </c>
      <c r="B752" s="88" t="s">
        <v>4520</v>
      </c>
      <c r="C752" s="88" t="s">
        <v>4519</v>
      </c>
      <c r="D752" s="89" t="s">
        <v>12266</v>
      </c>
      <c r="E752" s="135">
        <v>12</v>
      </c>
      <c r="F752" s="135">
        <v>69</v>
      </c>
      <c r="G752" s="90">
        <f t="shared" si="11"/>
        <v>828</v>
      </c>
      <c r="H752" s="94"/>
      <c r="I752" s="95"/>
      <c r="J752" s="95"/>
      <c r="K752" s="95"/>
      <c r="L752" s="95"/>
      <c r="M752" s="97"/>
      <c r="N752" s="94"/>
      <c r="O752" s="95"/>
      <c r="P752" s="95"/>
      <c r="Q752" s="95"/>
      <c r="R752" s="97"/>
      <c r="S752" s="94"/>
      <c r="T752" s="95"/>
      <c r="U752" s="96"/>
      <c r="V752" s="95"/>
      <c r="W752" s="95"/>
      <c r="X752" s="97"/>
      <c r="Y752" s="94"/>
      <c r="Z752" s="96"/>
      <c r="AA752" s="96"/>
      <c r="AB752" s="95"/>
      <c r="AC752" s="95"/>
      <c r="AD752" s="97"/>
      <c r="AE752" s="91"/>
      <c r="AF752" s="113"/>
      <c r="AG752" s="113"/>
      <c r="AH752" s="92"/>
      <c r="AI752" s="92"/>
      <c r="AJ752" s="92"/>
      <c r="AK752" s="92"/>
      <c r="AL752" s="93"/>
      <c r="AM752" s="93"/>
      <c r="AN752" s="113"/>
      <c r="AO752" s="92"/>
      <c r="AP752" s="92"/>
      <c r="AQ752" s="93"/>
      <c r="AR752" s="94"/>
      <c r="AS752" s="96"/>
      <c r="AT752" s="96"/>
      <c r="AU752" s="96"/>
      <c r="AV752" s="95"/>
      <c r="AW752" s="95"/>
      <c r="AX752" s="97"/>
      <c r="AY752" s="97"/>
      <c r="AZ752" s="97"/>
      <c r="BA752" s="97"/>
      <c r="BB752" s="97"/>
      <c r="BC752" s="99" t="s">
        <v>12271</v>
      </c>
      <c r="BD752" s="99" t="s">
        <v>12349</v>
      </c>
      <c r="BE752" s="99"/>
      <c r="BF752" s="100"/>
      <c r="BG752" s="103"/>
      <c r="BH752" s="103"/>
      <c r="BI752" s="103"/>
      <c r="BJ752" s="99" t="s">
        <v>20</v>
      </c>
      <c r="BK752" s="112" t="s">
        <v>20</v>
      </c>
      <c r="BL752" s="102"/>
      <c r="BM752" s="99"/>
      <c r="BN752" s="99"/>
      <c r="BT752" s="99"/>
      <c r="BU752" s="99"/>
      <c r="BV752" s="99"/>
      <c r="BW752" s="99"/>
      <c r="BX752" s="99"/>
      <c r="CB752" s="13" t="s">
        <v>1511</v>
      </c>
    </row>
    <row r="753" ht="13.75" spans="1:80">
      <c r="A753" s="88" t="s">
        <v>12545</v>
      </c>
      <c r="B753" s="88" t="s">
        <v>4520</v>
      </c>
      <c r="C753" s="88" t="s">
        <v>4519</v>
      </c>
      <c r="D753" s="89" t="s">
        <v>494</v>
      </c>
      <c r="E753" s="135">
        <v>12</v>
      </c>
      <c r="F753" s="135">
        <v>34</v>
      </c>
      <c r="G753" s="90">
        <f t="shared" si="11"/>
        <v>408</v>
      </c>
      <c r="H753" s="94"/>
      <c r="I753" s="95"/>
      <c r="J753" s="95"/>
      <c r="K753" s="95"/>
      <c r="L753" s="95"/>
      <c r="M753" s="97"/>
      <c r="N753" s="94"/>
      <c r="O753" s="95"/>
      <c r="P753" s="95"/>
      <c r="Q753" s="95"/>
      <c r="R753" s="97"/>
      <c r="S753" s="94"/>
      <c r="T753" s="95"/>
      <c r="U753" s="96"/>
      <c r="V753" s="95"/>
      <c r="W753" s="95"/>
      <c r="X753" s="97"/>
      <c r="Y753" s="94"/>
      <c r="Z753" s="96"/>
      <c r="AA753" s="96"/>
      <c r="AB753" s="95"/>
      <c r="AC753" s="95"/>
      <c r="AD753" s="97"/>
      <c r="AE753" s="91"/>
      <c r="AF753" s="113"/>
      <c r="AG753" s="113"/>
      <c r="AH753" s="92"/>
      <c r="AI753" s="92"/>
      <c r="AJ753" s="92"/>
      <c r="AK753" s="92"/>
      <c r="AL753" s="93"/>
      <c r="AM753" s="93"/>
      <c r="AN753" s="113"/>
      <c r="AO753" s="92"/>
      <c r="AP753" s="92"/>
      <c r="AQ753" s="93"/>
      <c r="AR753" s="94"/>
      <c r="AS753" s="96"/>
      <c r="AT753" s="96"/>
      <c r="AU753" s="96"/>
      <c r="AV753" s="95"/>
      <c r="AW753" s="95"/>
      <c r="AX753" s="97"/>
      <c r="AY753" s="97"/>
      <c r="AZ753" s="97"/>
      <c r="BA753" s="97"/>
      <c r="BB753" s="97"/>
      <c r="BC753" s="99" t="s">
        <v>12275</v>
      </c>
      <c r="BD753" s="99" t="s">
        <v>12350</v>
      </c>
      <c r="BE753" s="99"/>
      <c r="BF753" s="100"/>
      <c r="BG753" s="103"/>
      <c r="BH753" s="103"/>
      <c r="BI753" s="103"/>
      <c r="BJ753" s="99" t="s">
        <v>20</v>
      </c>
      <c r="BK753" s="112" t="s">
        <v>1511</v>
      </c>
      <c r="BL753" s="102"/>
      <c r="BM753" s="99"/>
      <c r="BN753" s="99"/>
      <c r="BT753" s="99"/>
      <c r="BU753" s="99"/>
      <c r="BV753" s="99"/>
      <c r="BW753" s="99"/>
      <c r="BX753" s="99"/>
      <c r="CB753" s="13" t="s">
        <v>1511</v>
      </c>
    </row>
    <row r="754" ht="13.75" spans="1:80">
      <c r="A754" s="88" t="s">
        <v>12545</v>
      </c>
      <c r="B754" s="88" t="s">
        <v>4520</v>
      </c>
      <c r="C754" s="106" t="s">
        <v>4518</v>
      </c>
      <c r="D754" s="89" t="s">
        <v>12266</v>
      </c>
      <c r="E754" s="135">
        <v>12</v>
      </c>
      <c r="F754" s="135">
        <v>69</v>
      </c>
      <c r="G754" s="90">
        <f t="shared" si="11"/>
        <v>828</v>
      </c>
      <c r="H754" s="94"/>
      <c r="I754" s="95"/>
      <c r="J754" s="95"/>
      <c r="K754" s="95"/>
      <c r="L754" s="95"/>
      <c r="M754" s="97"/>
      <c r="N754" s="94"/>
      <c r="O754" s="95"/>
      <c r="P754" s="95"/>
      <c r="Q754" s="95"/>
      <c r="R754" s="97"/>
      <c r="S754" s="94"/>
      <c r="T754" s="95"/>
      <c r="U754" s="96"/>
      <c r="V754" s="95"/>
      <c r="W754" s="95"/>
      <c r="X754" s="97"/>
      <c r="Y754" s="94"/>
      <c r="Z754" s="96"/>
      <c r="AA754" s="96"/>
      <c r="AB754" s="95"/>
      <c r="AC754" s="95"/>
      <c r="AD754" s="97"/>
      <c r="AE754" s="91"/>
      <c r="AF754" s="113"/>
      <c r="AG754" s="113"/>
      <c r="AH754" s="92"/>
      <c r="AI754" s="92"/>
      <c r="AJ754" s="92"/>
      <c r="AK754" s="92"/>
      <c r="AL754" s="93"/>
      <c r="AM754" s="93"/>
      <c r="AN754" s="113"/>
      <c r="AO754" s="92"/>
      <c r="AP754" s="92"/>
      <c r="AQ754" s="93"/>
      <c r="AR754" s="94"/>
      <c r="AS754" s="96"/>
      <c r="AT754" s="96"/>
      <c r="AU754" s="96"/>
      <c r="AV754" s="95"/>
      <c r="AW754" s="95"/>
      <c r="AX754" s="97"/>
      <c r="AY754" s="97"/>
      <c r="AZ754" s="97"/>
      <c r="BA754" s="97"/>
      <c r="BB754" s="97"/>
      <c r="BC754" s="99" t="s">
        <v>12271</v>
      </c>
      <c r="BD754" s="99" t="s">
        <v>12349</v>
      </c>
      <c r="BE754" s="99"/>
      <c r="BF754" s="100"/>
      <c r="BG754" s="103"/>
      <c r="BH754" s="103"/>
      <c r="BI754" s="103"/>
      <c r="BJ754" s="99"/>
      <c r="BK754" s="112" t="s">
        <v>20</v>
      </c>
      <c r="BL754" s="102"/>
      <c r="BM754" s="99"/>
      <c r="BN754" s="99"/>
      <c r="BT754" s="99"/>
      <c r="BU754" s="99"/>
      <c r="BV754" s="99"/>
      <c r="BW754" s="99"/>
      <c r="BX754" s="99"/>
      <c r="CB754" s="13" t="s">
        <v>1511</v>
      </c>
    </row>
    <row r="755" ht="13.75" spans="1:80">
      <c r="A755" s="88" t="s">
        <v>12545</v>
      </c>
      <c r="B755" s="88" t="s">
        <v>4520</v>
      </c>
      <c r="C755" s="106" t="s">
        <v>4518</v>
      </c>
      <c r="D755" s="89" t="s">
        <v>494</v>
      </c>
      <c r="E755" s="135">
        <v>12</v>
      </c>
      <c r="F755" s="135">
        <v>34</v>
      </c>
      <c r="G755" s="90">
        <f t="shared" si="11"/>
        <v>408</v>
      </c>
      <c r="H755" s="94"/>
      <c r="I755" s="95"/>
      <c r="J755" s="95"/>
      <c r="K755" s="95"/>
      <c r="L755" s="95"/>
      <c r="M755" s="97"/>
      <c r="N755" s="94"/>
      <c r="O755" s="95"/>
      <c r="P755" s="95"/>
      <c r="Q755" s="95"/>
      <c r="R755" s="97"/>
      <c r="S755" s="94"/>
      <c r="T755" s="95"/>
      <c r="U755" s="96"/>
      <c r="V755" s="95"/>
      <c r="W755" s="95"/>
      <c r="X755" s="97"/>
      <c r="Y755" s="94"/>
      <c r="Z755" s="96"/>
      <c r="AA755" s="96"/>
      <c r="AB755" s="95"/>
      <c r="AC755" s="95"/>
      <c r="AD755" s="97"/>
      <c r="AE755" s="91"/>
      <c r="AF755" s="113"/>
      <c r="AG755" s="113"/>
      <c r="AH755" s="92"/>
      <c r="AI755" s="92"/>
      <c r="AJ755" s="92"/>
      <c r="AK755" s="92"/>
      <c r="AL755" s="93"/>
      <c r="AM755" s="93"/>
      <c r="AN755" s="113"/>
      <c r="AO755" s="92"/>
      <c r="AP755" s="92"/>
      <c r="AQ755" s="93"/>
      <c r="AR755" s="94"/>
      <c r="AS755" s="96"/>
      <c r="AT755" s="96"/>
      <c r="AU755" s="96"/>
      <c r="AV755" s="95"/>
      <c r="AW755" s="95"/>
      <c r="AX755" s="97"/>
      <c r="AY755" s="97"/>
      <c r="AZ755" s="97"/>
      <c r="BA755" s="97"/>
      <c r="BB755" s="97"/>
      <c r="BC755" s="99" t="s">
        <v>12275</v>
      </c>
      <c r="BD755" s="99" t="s">
        <v>12350</v>
      </c>
      <c r="BE755" s="99"/>
      <c r="BF755" s="100"/>
      <c r="BG755" s="103"/>
      <c r="BH755" s="103"/>
      <c r="BI755" s="103"/>
      <c r="BJ755" s="99"/>
      <c r="BK755" s="112" t="s">
        <v>1511</v>
      </c>
      <c r="BL755" s="102"/>
      <c r="BM755" s="99"/>
      <c r="BN755" s="99"/>
      <c r="BT755" s="99"/>
      <c r="BU755" s="99"/>
      <c r="BV755" s="99"/>
      <c r="BW755" s="99"/>
      <c r="BX755" s="99"/>
      <c r="CB755" s="13" t="s">
        <v>1511</v>
      </c>
    </row>
    <row r="756" ht="13.75" spans="1:80">
      <c r="A756" s="88" t="s">
        <v>12545</v>
      </c>
      <c r="B756" s="88" t="s">
        <v>4520</v>
      </c>
      <c r="C756" s="106" t="s">
        <v>8908</v>
      </c>
      <c r="D756" s="89" t="s">
        <v>12266</v>
      </c>
      <c r="E756" s="135">
        <v>12</v>
      </c>
      <c r="F756" s="135">
        <v>70</v>
      </c>
      <c r="G756" s="90">
        <f t="shared" si="11"/>
        <v>840</v>
      </c>
      <c r="H756" s="94"/>
      <c r="I756" s="95"/>
      <c r="J756" s="95"/>
      <c r="K756" s="95"/>
      <c r="L756" s="95"/>
      <c r="M756" s="97"/>
      <c r="N756" s="94"/>
      <c r="O756" s="95"/>
      <c r="P756" s="95"/>
      <c r="Q756" s="95"/>
      <c r="R756" s="97"/>
      <c r="S756" s="94"/>
      <c r="T756" s="95"/>
      <c r="U756" s="96"/>
      <c r="V756" s="95"/>
      <c r="W756" s="95"/>
      <c r="X756" s="97"/>
      <c r="Y756" s="94"/>
      <c r="Z756" s="96"/>
      <c r="AA756" s="96"/>
      <c r="AB756" s="95"/>
      <c r="AC756" s="95"/>
      <c r="AD756" s="97"/>
      <c r="AE756" s="91"/>
      <c r="AF756" s="113"/>
      <c r="AG756" s="113"/>
      <c r="AH756" s="92"/>
      <c r="AI756" s="92"/>
      <c r="AJ756" s="92"/>
      <c r="AK756" s="92"/>
      <c r="AL756" s="93"/>
      <c r="AM756" s="93"/>
      <c r="AN756" s="113"/>
      <c r="AO756" s="92"/>
      <c r="AP756" s="92"/>
      <c r="AQ756" s="93"/>
      <c r="AR756" s="94"/>
      <c r="AS756" s="96"/>
      <c r="AT756" s="96"/>
      <c r="AU756" s="96"/>
      <c r="AV756" s="95"/>
      <c r="AW756" s="95"/>
      <c r="AX756" s="97"/>
      <c r="AY756" s="97"/>
      <c r="AZ756" s="97"/>
      <c r="BA756" s="97"/>
      <c r="BB756" s="97"/>
      <c r="BC756" s="99" t="s">
        <v>12271</v>
      </c>
      <c r="BD756" s="99" t="s">
        <v>12349</v>
      </c>
      <c r="BE756" s="99"/>
      <c r="BF756" s="100"/>
      <c r="BG756" s="103"/>
      <c r="BH756" s="103"/>
      <c r="BI756" s="103"/>
      <c r="BJ756" s="99"/>
      <c r="BK756" s="112" t="s">
        <v>20</v>
      </c>
      <c r="BL756" s="102"/>
      <c r="BM756" s="99"/>
      <c r="BN756" s="99"/>
      <c r="BT756" s="99"/>
      <c r="BU756" s="99"/>
      <c r="BV756" s="99"/>
      <c r="BW756" s="99"/>
      <c r="BX756" s="99"/>
      <c r="CB756" s="13" t="s">
        <v>1511</v>
      </c>
    </row>
    <row r="757" ht="13.75" spans="1:80">
      <c r="A757" s="88" t="s">
        <v>12545</v>
      </c>
      <c r="B757" s="88" t="s">
        <v>4520</v>
      </c>
      <c r="C757" s="106" t="s">
        <v>8908</v>
      </c>
      <c r="D757" s="89" t="s">
        <v>494</v>
      </c>
      <c r="E757" s="135">
        <v>12</v>
      </c>
      <c r="F757" s="135">
        <v>34</v>
      </c>
      <c r="G757" s="90">
        <f t="shared" si="11"/>
        <v>408</v>
      </c>
      <c r="H757" s="94"/>
      <c r="I757" s="95"/>
      <c r="J757" s="95"/>
      <c r="K757" s="95"/>
      <c r="L757" s="95"/>
      <c r="M757" s="97"/>
      <c r="N757" s="94"/>
      <c r="O757" s="95"/>
      <c r="P757" s="95"/>
      <c r="Q757" s="95"/>
      <c r="R757" s="97"/>
      <c r="S757" s="94"/>
      <c r="T757" s="95"/>
      <c r="U757" s="96"/>
      <c r="V757" s="95"/>
      <c r="W757" s="95"/>
      <c r="X757" s="97"/>
      <c r="Y757" s="94"/>
      <c r="Z757" s="96"/>
      <c r="AA757" s="96"/>
      <c r="AB757" s="95"/>
      <c r="AC757" s="95"/>
      <c r="AD757" s="97"/>
      <c r="AE757" s="91"/>
      <c r="AF757" s="113"/>
      <c r="AG757" s="113"/>
      <c r="AH757" s="92"/>
      <c r="AI757" s="92"/>
      <c r="AJ757" s="92"/>
      <c r="AK757" s="92"/>
      <c r="AL757" s="93"/>
      <c r="AM757" s="93"/>
      <c r="AN757" s="113"/>
      <c r="AO757" s="92"/>
      <c r="AP757" s="92"/>
      <c r="AQ757" s="93"/>
      <c r="AR757" s="94"/>
      <c r="AS757" s="96"/>
      <c r="AT757" s="96"/>
      <c r="AU757" s="96"/>
      <c r="AV757" s="95"/>
      <c r="AW757" s="95"/>
      <c r="AX757" s="97"/>
      <c r="AY757" s="97"/>
      <c r="AZ757" s="97"/>
      <c r="BA757" s="97"/>
      <c r="BB757" s="97"/>
      <c r="BC757" s="99" t="s">
        <v>12275</v>
      </c>
      <c r="BD757" s="99" t="s">
        <v>12350</v>
      </c>
      <c r="BE757" s="99"/>
      <c r="BF757" s="100"/>
      <c r="BG757" s="103"/>
      <c r="BH757" s="103"/>
      <c r="BI757" s="103"/>
      <c r="BJ757" s="99"/>
      <c r="BK757" s="112" t="s">
        <v>1511</v>
      </c>
      <c r="BL757" s="102"/>
      <c r="BM757" s="99"/>
      <c r="BN757" s="99"/>
      <c r="BT757" s="99"/>
      <c r="BU757" s="99"/>
      <c r="BV757" s="99"/>
      <c r="BW757" s="99"/>
      <c r="BX757" s="99"/>
      <c r="CB757" s="13" t="s">
        <v>1511</v>
      </c>
    </row>
    <row r="758" ht="13.75" spans="1:80">
      <c r="A758" s="88" t="s">
        <v>12546</v>
      </c>
      <c r="B758" s="88" t="s">
        <v>4528</v>
      </c>
      <c r="C758" s="106" t="s">
        <v>4527</v>
      </c>
      <c r="D758" s="89" t="s">
        <v>12266</v>
      </c>
      <c r="E758" s="135">
        <v>12</v>
      </c>
      <c r="F758" s="135">
        <v>66</v>
      </c>
      <c r="G758" s="90">
        <f t="shared" si="11"/>
        <v>792</v>
      </c>
      <c r="H758" s="91"/>
      <c r="I758" s="92"/>
      <c r="J758" s="92"/>
      <c r="K758" s="92"/>
      <c r="L758" s="92"/>
      <c r="M758" s="93"/>
      <c r="N758" s="91"/>
      <c r="O758" s="92">
        <v>43</v>
      </c>
      <c r="P758" s="92">
        <v>48</v>
      </c>
      <c r="Q758" s="92">
        <v>18</v>
      </c>
      <c r="R758" s="93"/>
      <c r="S758" s="94"/>
      <c r="T758" s="94"/>
      <c r="U758" s="96"/>
      <c r="V758" s="95"/>
      <c r="W758" s="95"/>
      <c r="X758" s="97"/>
      <c r="Y758" s="94"/>
      <c r="Z758" s="96"/>
      <c r="AA758" s="96"/>
      <c r="AB758" s="95"/>
      <c r="AC758" s="95"/>
      <c r="AD758" s="97"/>
      <c r="AE758" s="91"/>
      <c r="AF758" s="113"/>
      <c r="AG758" s="113"/>
      <c r="AH758" s="92"/>
      <c r="AI758" s="92"/>
      <c r="AJ758" s="92"/>
      <c r="AK758" s="92"/>
      <c r="AL758" s="93"/>
      <c r="AM758" s="93"/>
      <c r="AN758" s="113">
        <v>43</v>
      </c>
      <c r="AO758" s="92">
        <v>48</v>
      </c>
      <c r="AP758" s="92">
        <v>18</v>
      </c>
      <c r="AQ758" s="93"/>
      <c r="AR758" s="94"/>
      <c r="AS758" s="96"/>
      <c r="AT758" s="96"/>
      <c r="AU758" s="96"/>
      <c r="AV758" s="95"/>
      <c r="AW758" s="95"/>
      <c r="AX758" s="97"/>
      <c r="AY758" s="97"/>
      <c r="AZ758" s="97"/>
      <c r="BA758" s="97"/>
      <c r="BB758" s="97"/>
      <c r="BC758" s="99" t="s">
        <v>12298</v>
      </c>
      <c r="BD758" s="99" t="s">
        <v>12297</v>
      </c>
      <c r="BE758" s="99" t="s">
        <v>12271</v>
      </c>
      <c r="BF758" s="100"/>
      <c r="BG758" s="103"/>
      <c r="BH758" s="103"/>
      <c r="BI758" s="103"/>
      <c r="BJ758" s="99"/>
      <c r="BK758" s="112" t="s">
        <v>1511</v>
      </c>
      <c r="BL758" s="102"/>
      <c r="BM758" s="99"/>
      <c r="BN758" s="99"/>
      <c r="BT758" s="99"/>
      <c r="BU758" s="99"/>
      <c r="BV758" s="99"/>
      <c r="BW758" s="99"/>
      <c r="BX758" s="99"/>
      <c r="CB758" s="13" t="s">
        <v>1511</v>
      </c>
    </row>
    <row r="759" ht="13.75" spans="1:80">
      <c r="A759" s="88" t="s">
        <v>12546</v>
      </c>
      <c r="B759" s="88" t="s">
        <v>4528</v>
      </c>
      <c r="C759" s="106" t="s">
        <v>4527</v>
      </c>
      <c r="D759" s="89" t="s">
        <v>494</v>
      </c>
      <c r="E759" s="135">
        <v>12</v>
      </c>
      <c r="F759" s="135">
        <v>31</v>
      </c>
      <c r="G759" s="90">
        <f t="shared" si="11"/>
        <v>372</v>
      </c>
      <c r="H759" s="91"/>
      <c r="I759" s="92"/>
      <c r="J759" s="92"/>
      <c r="K759" s="92"/>
      <c r="L759" s="92"/>
      <c r="M759" s="93"/>
      <c r="N759" s="91"/>
      <c r="O759" s="92">
        <v>33</v>
      </c>
      <c r="P759" s="92">
        <v>32</v>
      </c>
      <c r="Q759" s="92">
        <v>19</v>
      </c>
      <c r="R759" s="93"/>
      <c r="S759" s="94"/>
      <c r="T759" s="95"/>
      <c r="U759" s="96"/>
      <c r="V759" s="95"/>
      <c r="W759" s="95"/>
      <c r="X759" s="97"/>
      <c r="Y759" s="94"/>
      <c r="Z759" s="96"/>
      <c r="AA759" s="96"/>
      <c r="AB759" s="95"/>
      <c r="AC759" s="95"/>
      <c r="AD759" s="97"/>
      <c r="AE759" s="91"/>
      <c r="AF759" s="113"/>
      <c r="AG759" s="113"/>
      <c r="AH759" s="92"/>
      <c r="AI759" s="92"/>
      <c r="AJ759" s="92"/>
      <c r="AK759" s="92"/>
      <c r="AL759" s="93"/>
      <c r="AM759" s="93"/>
      <c r="AN759" s="113">
        <v>33</v>
      </c>
      <c r="AO759" s="92">
        <v>32</v>
      </c>
      <c r="AP759" s="92">
        <v>19</v>
      </c>
      <c r="AQ759" s="93"/>
      <c r="AR759" s="94"/>
      <c r="AS759" s="96"/>
      <c r="AT759" s="96"/>
      <c r="AU759" s="96"/>
      <c r="AV759" s="95"/>
      <c r="AW759" s="95"/>
      <c r="AX759" s="97"/>
      <c r="AY759" s="97"/>
      <c r="AZ759" s="97"/>
      <c r="BA759" s="97"/>
      <c r="BB759" s="97"/>
      <c r="BC759" s="99" t="s">
        <v>12301</v>
      </c>
      <c r="BD759" s="99" t="s">
        <v>12300</v>
      </c>
      <c r="BE759" s="99" t="s">
        <v>12275</v>
      </c>
      <c r="BF759" s="100"/>
      <c r="BG759" s="103"/>
      <c r="BH759" s="103"/>
      <c r="BI759" s="103"/>
      <c r="BJ759" s="99"/>
      <c r="BK759" s="112" t="s">
        <v>1511</v>
      </c>
      <c r="BL759" s="102"/>
      <c r="BM759" s="99"/>
      <c r="BN759" s="99"/>
      <c r="BT759" s="99"/>
      <c r="BU759" s="99"/>
      <c r="BV759" s="99"/>
      <c r="BW759" s="99"/>
      <c r="BX759" s="99"/>
      <c r="CB759" s="13" t="s">
        <v>1511</v>
      </c>
    </row>
    <row r="760" ht="13.75" spans="1:80">
      <c r="A760" s="88" t="s">
        <v>12546</v>
      </c>
      <c r="B760" s="88" t="s">
        <v>4528</v>
      </c>
      <c r="C760" s="106" t="s">
        <v>4530</v>
      </c>
      <c r="D760" s="89" t="s">
        <v>12266</v>
      </c>
      <c r="E760" s="135">
        <v>12</v>
      </c>
      <c r="F760" s="135">
        <v>66</v>
      </c>
      <c r="G760" s="90">
        <f t="shared" si="11"/>
        <v>792</v>
      </c>
      <c r="H760" s="91"/>
      <c r="I760" s="92"/>
      <c r="J760" s="92"/>
      <c r="K760" s="92"/>
      <c r="L760" s="92"/>
      <c r="M760" s="93"/>
      <c r="N760" s="91"/>
      <c r="O760" s="92">
        <v>43</v>
      </c>
      <c r="P760" s="92">
        <v>48</v>
      </c>
      <c r="Q760" s="92">
        <v>18</v>
      </c>
      <c r="R760" s="93"/>
      <c r="S760" s="94"/>
      <c r="T760" s="94"/>
      <c r="U760" s="96"/>
      <c r="V760" s="95"/>
      <c r="W760" s="95"/>
      <c r="X760" s="97"/>
      <c r="Y760" s="94"/>
      <c r="Z760" s="96"/>
      <c r="AA760" s="96"/>
      <c r="AB760" s="95"/>
      <c r="AC760" s="95"/>
      <c r="AD760" s="97"/>
      <c r="AE760" s="91"/>
      <c r="AF760" s="113"/>
      <c r="AG760" s="113"/>
      <c r="AH760" s="92"/>
      <c r="AI760" s="92"/>
      <c r="AJ760" s="92"/>
      <c r="AK760" s="92"/>
      <c r="AL760" s="93"/>
      <c r="AM760" s="93"/>
      <c r="AN760" s="113">
        <v>43</v>
      </c>
      <c r="AO760" s="92">
        <v>48</v>
      </c>
      <c r="AP760" s="92">
        <v>18</v>
      </c>
      <c r="AQ760" s="93"/>
      <c r="AR760" s="94"/>
      <c r="AS760" s="96"/>
      <c r="AT760" s="96"/>
      <c r="AU760" s="96"/>
      <c r="AV760" s="95"/>
      <c r="AW760" s="95"/>
      <c r="AX760" s="97"/>
      <c r="AY760" s="97"/>
      <c r="AZ760" s="97"/>
      <c r="BA760" s="97"/>
      <c r="BB760" s="97"/>
      <c r="BC760" s="99" t="s">
        <v>12298</v>
      </c>
      <c r="BD760" s="99" t="s">
        <v>12297</v>
      </c>
      <c r="BE760" s="99" t="s">
        <v>12271</v>
      </c>
      <c r="BF760" s="100"/>
      <c r="BG760" s="103"/>
      <c r="BH760" s="103"/>
      <c r="BI760" s="103"/>
      <c r="BJ760" s="99"/>
      <c r="BK760" s="112" t="s">
        <v>1511</v>
      </c>
      <c r="BL760" s="102"/>
      <c r="BM760" s="99"/>
      <c r="BN760" s="99"/>
      <c r="BT760" s="99"/>
      <c r="BU760" s="99"/>
      <c r="BV760" s="99"/>
      <c r="BW760" s="99"/>
      <c r="BX760" s="99"/>
      <c r="CB760" s="13" t="s">
        <v>1511</v>
      </c>
    </row>
    <row r="761" ht="13.75" spans="1:80">
      <c r="A761" s="88" t="s">
        <v>12546</v>
      </c>
      <c r="B761" s="88" t="s">
        <v>4528</v>
      </c>
      <c r="C761" s="106" t="s">
        <v>4530</v>
      </c>
      <c r="D761" s="89" t="s">
        <v>494</v>
      </c>
      <c r="E761" s="135">
        <v>12</v>
      </c>
      <c r="F761" s="135">
        <v>31</v>
      </c>
      <c r="G761" s="90">
        <f t="shared" si="11"/>
        <v>372</v>
      </c>
      <c r="H761" s="91"/>
      <c r="I761" s="92"/>
      <c r="J761" s="92"/>
      <c r="K761" s="92"/>
      <c r="L761" s="92"/>
      <c r="M761" s="93"/>
      <c r="N761" s="91"/>
      <c r="O761" s="92">
        <v>33</v>
      </c>
      <c r="P761" s="92">
        <v>32</v>
      </c>
      <c r="Q761" s="92">
        <v>19</v>
      </c>
      <c r="R761" s="93"/>
      <c r="S761" s="94"/>
      <c r="T761" s="94"/>
      <c r="U761" s="96"/>
      <c r="V761" s="95"/>
      <c r="W761" s="95"/>
      <c r="X761" s="97"/>
      <c r="Y761" s="94"/>
      <c r="Z761" s="96"/>
      <c r="AA761" s="96"/>
      <c r="AB761" s="95"/>
      <c r="AC761" s="95"/>
      <c r="AD761" s="97"/>
      <c r="AE761" s="91"/>
      <c r="AF761" s="113"/>
      <c r="AG761" s="113"/>
      <c r="AH761" s="92"/>
      <c r="AI761" s="92"/>
      <c r="AJ761" s="92"/>
      <c r="AK761" s="92"/>
      <c r="AL761" s="93"/>
      <c r="AM761" s="93"/>
      <c r="AN761" s="113">
        <v>33</v>
      </c>
      <c r="AO761" s="92">
        <v>32</v>
      </c>
      <c r="AP761" s="92">
        <v>19</v>
      </c>
      <c r="AQ761" s="93"/>
      <c r="AR761" s="94"/>
      <c r="AS761" s="96"/>
      <c r="AT761" s="96"/>
      <c r="AU761" s="96"/>
      <c r="AV761" s="95"/>
      <c r="AW761" s="95"/>
      <c r="AX761" s="97"/>
      <c r="AY761" s="97"/>
      <c r="AZ761" s="97"/>
      <c r="BA761" s="97"/>
      <c r="BB761" s="97"/>
      <c r="BC761" s="99" t="s">
        <v>12301</v>
      </c>
      <c r="BD761" s="99" t="s">
        <v>12300</v>
      </c>
      <c r="BE761" s="99" t="s">
        <v>12275</v>
      </c>
      <c r="BF761" s="100"/>
      <c r="BG761" s="103"/>
      <c r="BH761" s="103"/>
      <c r="BI761" s="103"/>
      <c r="BJ761" s="99"/>
      <c r="BK761" s="112" t="s">
        <v>1511</v>
      </c>
      <c r="BL761" s="102"/>
      <c r="BM761" s="99"/>
      <c r="BN761" s="99"/>
      <c r="BT761" s="99"/>
      <c r="BU761" s="99"/>
      <c r="BV761" s="99"/>
      <c r="BW761" s="99"/>
      <c r="BX761" s="99"/>
      <c r="CB761" s="13" t="s">
        <v>1511</v>
      </c>
    </row>
    <row r="762" ht="13.75" spans="1:80">
      <c r="A762" s="88" t="s">
        <v>12546</v>
      </c>
      <c r="B762" s="88" t="s">
        <v>6429</v>
      </c>
      <c r="C762" s="106" t="s">
        <v>6428</v>
      </c>
      <c r="D762" s="89" t="s">
        <v>12266</v>
      </c>
      <c r="E762" s="135">
        <v>12</v>
      </c>
      <c r="F762" s="135">
        <v>66</v>
      </c>
      <c r="G762" s="90">
        <f t="shared" si="11"/>
        <v>792</v>
      </c>
      <c r="H762" s="91"/>
      <c r="I762" s="92"/>
      <c r="J762" s="92"/>
      <c r="K762" s="92"/>
      <c r="L762" s="92"/>
      <c r="M762" s="93"/>
      <c r="N762" s="91"/>
      <c r="O762" s="133">
        <v>56</v>
      </c>
      <c r="P762" s="133">
        <v>66</v>
      </c>
      <c r="Q762" s="133">
        <v>24</v>
      </c>
      <c r="R762" s="117">
        <v>38</v>
      </c>
      <c r="S762" s="94"/>
      <c r="T762" s="94"/>
      <c r="U762" s="96"/>
      <c r="V762" s="95"/>
      <c r="W762" s="95"/>
      <c r="X762" s="97"/>
      <c r="Y762" s="94"/>
      <c r="Z762" s="96"/>
      <c r="AA762" s="96"/>
      <c r="AB762" s="95"/>
      <c r="AC762" s="95"/>
      <c r="AD762" s="97"/>
      <c r="AE762" s="91"/>
      <c r="AF762" s="113"/>
      <c r="AG762" s="113"/>
      <c r="AH762" s="92"/>
      <c r="AI762" s="92"/>
      <c r="AJ762" s="92"/>
      <c r="AK762" s="92"/>
      <c r="AL762" s="93"/>
      <c r="AM762" s="93"/>
      <c r="AN762" s="113">
        <v>43</v>
      </c>
      <c r="AO762" s="92">
        <v>48</v>
      </c>
      <c r="AP762" s="92">
        <v>18</v>
      </c>
      <c r="AQ762" s="93"/>
      <c r="AR762" s="94"/>
      <c r="AS762" s="96"/>
      <c r="AT762" s="96"/>
      <c r="AU762" s="96"/>
      <c r="AV762" s="95"/>
      <c r="AW762" s="95"/>
      <c r="AX762" s="97"/>
      <c r="AY762" s="97"/>
      <c r="AZ762" s="97"/>
      <c r="BA762" s="97"/>
      <c r="BB762" s="97"/>
      <c r="BC762" s="99" t="s">
        <v>12298</v>
      </c>
      <c r="BD762" s="99" t="s">
        <v>12297</v>
      </c>
      <c r="BE762" s="99" t="s">
        <v>12271</v>
      </c>
      <c r="BF762" s="100"/>
      <c r="BG762" s="103"/>
      <c r="BH762" s="103"/>
      <c r="BI762" s="103"/>
      <c r="BJ762" s="99"/>
      <c r="BK762" s="112" t="s">
        <v>1511</v>
      </c>
      <c r="BL762" s="102"/>
      <c r="BM762" s="99"/>
      <c r="BN762" s="99"/>
      <c r="BT762" s="99"/>
      <c r="BU762" s="99"/>
      <c r="BV762" s="99"/>
      <c r="BW762" s="99"/>
      <c r="BX762" s="99"/>
      <c r="CB762" s="13" t="s">
        <v>1511</v>
      </c>
    </row>
    <row r="763" ht="13.75" spans="1:80">
      <c r="A763" s="88" t="s">
        <v>12546</v>
      </c>
      <c r="B763" s="88" t="s">
        <v>6429</v>
      </c>
      <c r="C763" s="106" t="s">
        <v>6428</v>
      </c>
      <c r="D763" s="89" t="s">
        <v>494</v>
      </c>
      <c r="E763" s="135">
        <v>12</v>
      </c>
      <c r="F763" s="135">
        <v>31</v>
      </c>
      <c r="G763" s="90">
        <f t="shared" ref="G763:G828" si="12">F763*E763</f>
        <v>372</v>
      </c>
      <c r="H763" s="91"/>
      <c r="I763" s="92"/>
      <c r="J763" s="92"/>
      <c r="K763" s="92"/>
      <c r="L763" s="92"/>
      <c r="M763" s="93"/>
      <c r="N763" s="91"/>
      <c r="O763" s="133">
        <v>31</v>
      </c>
      <c r="P763" s="133">
        <v>39</v>
      </c>
      <c r="Q763" s="133">
        <v>18</v>
      </c>
      <c r="R763" s="117">
        <v>38</v>
      </c>
      <c r="S763" s="94"/>
      <c r="T763" s="94"/>
      <c r="U763" s="96"/>
      <c r="V763" s="95"/>
      <c r="W763" s="95"/>
      <c r="X763" s="97"/>
      <c r="Y763" s="94"/>
      <c r="Z763" s="96"/>
      <c r="AA763" s="96"/>
      <c r="AB763" s="95"/>
      <c r="AC763" s="95"/>
      <c r="AD763" s="97"/>
      <c r="AE763" s="91"/>
      <c r="AF763" s="113"/>
      <c r="AG763" s="113"/>
      <c r="AH763" s="92"/>
      <c r="AI763" s="92"/>
      <c r="AJ763" s="92"/>
      <c r="AK763" s="92"/>
      <c r="AL763" s="93"/>
      <c r="AM763" s="93"/>
      <c r="AN763" s="113">
        <v>33</v>
      </c>
      <c r="AO763" s="92">
        <v>32</v>
      </c>
      <c r="AP763" s="92">
        <v>19</v>
      </c>
      <c r="AQ763" s="93"/>
      <c r="AR763" s="94"/>
      <c r="AS763" s="96"/>
      <c r="AT763" s="96"/>
      <c r="AU763" s="96"/>
      <c r="AV763" s="95"/>
      <c r="AW763" s="95"/>
      <c r="AX763" s="97"/>
      <c r="AY763" s="97"/>
      <c r="AZ763" s="97"/>
      <c r="BA763" s="97"/>
      <c r="BB763" s="97"/>
      <c r="BC763" s="99" t="s">
        <v>12301</v>
      </c>
      <c r="BD763" s="99" t="s">
        <v>12300</v>
      </c>
      <c r="BE763" s="99" t="s">
        <v>12275</v>
      </c>
      <c r="BF763" s="100"/>
      <c r="BG763" s="103"/>
      <c r="BH763" s="103"/>
      <c r="BI763" s="103"/>
      <c r="BJ763" s="99"/>
      <c r="BK763" s="112" t="s">
        <v>1511</v>
      </c>
      <c r="BL763" s="102"/>
      <c r="BM763" s="99"/>
      <c r="BN763" s="99"/>
      <c r="BT763" s="99"/>
      <c r="BU763" s="99"/>
      <c r="BV763" s="99"/>
      <c r="BW763" s="99"/>
      <c r="BX763" s="99"/>
      <c r="CB763" s="13" t="s">
        <v>1511</v>
      </c>
    </row>
    <row r="764" ht="13.75" spans="1:80">
      <c r="A764" s="88" t="s">
        <v>12547</v>
      </c>
      <c r="B764" s="88" t="s">
        <v>2794</v>
      </c>
      <c r="C764" s="88" t="s">
        <v>2793</v>
      </c>
      <c r="D764" s="89" t="s">
        <v>12266</v>
      </c>
      <c r="E764" s="135">
        <v>15</v>
      </c>
      <c r="F764" s="135">
        <v>78</v>
      </c>
      <c r="G764" s="90">
        <f t="shared" si="12"/>
        <v>1170</v>
      </c>
      <c r="H764" s="91"/>
      <c r="I764" s="92"/>
      <c r="J764" s="92"/>
      <c r="K764" s="92"/>
      <c r="L764" s="92"/>
      <c r="M764" s="93"/>
      <c r="N764" s="91"/>
      <c r="O764" s="92"/>
      <c r="P764" s="92"/>
      <c r="Q764" s="92"/>
      <c r="R764" s="93"/>
      <c r="S764" s="94"/>
      <c r="T764" s="94"/>
      <c r="U764" s="96"/>
      <c r="V764" s="95"/>
      <c r="W764" s="95"/>
      <c r="X764" s="97"/>
      <c r="Y764" s="94"/>
      <c r="Z764" s="96"/>
      <c r="AA764" s="96"/>
      <c r="AB764" s="95"/>
      <c r="AC764" s="95"/>
      <c r="AD764" s="97"/>
      <c r="AE764" s="91"/>
      <c r="AF764" s="113"/>
      <c r="AG764" s="113"/>
      <c r="AH764" s="92"/>
      <c r="AI764" s="92"/>
      <c r="AJ764" s="92"/>
      <c r="AK764" s="92"/>
      <c r="AL764" s="93"/>
      <c r="AM764" s="93"/>
      <c r="AN764" s="113"/>
      <c r="AO764" s="92"/>
      <c r="AP764" s="92"/>
      <c r="AQ764" s="93"/>
      <c r="AR764" s="94"/>
      <c r="AS764" s="96"/>
      <c r="AT764" s="96"/>
      <c r="AU764" s="96"/>
      <c r="AV764" s="95"/>
      <c r="AW764" s="95"/>
      <c r="AX764" s="97"/>
      <c r="AY764" s="97"/>
      <c r="AZ764" s="97"/>
      <c r="BA764" s="97"/>
      <c r="BB764" s="97"/>
      <c r="BC764" s="99" t="s">
        <v>12298</v>
      </c>
      <c r="BD764" s="99" t="s">
        <v>12271</v>
      </c>
      <c r="BE764" s="99" t="s">
        <v>12297</v>
      </c>
      <c r="BF764" s="100"/>
      <c r="BG764" s="103"/>
      <c r="BH764" s="103"/>
      <c r="BI764" s="103"/>
      <c r="BJ764" s="99"/>
      <c r="BK764" s="112" t="s">
        <v>1511</v>
      </c>
      <c r="BL764" s="102"/>
      <c r="BM764" s="99"/>
      <c r="BN764" s="99"/>
      <c r="BT764" s="99"/>
      <c r="BU764" s="99"/>
      <c r="BV764" s="99"/>
      <c r="BW764" s="99"/>
      <c r="BX764" s="99"/>
      <c r="CB764" s="13" t="s">
        <v>1511</v>
      </c>
    </row>
    <row r="765" ht="13.75" spans="1:80">
      <c r="A765" s="88" t="s">
        <v>12547</v>
      </c>
      <c r="B765" s="88" t="s">
        <v>2794</v>
      </c>
      <c r="C765" s="88" t="s">
        <v>2793</v>
      </c>
      <c r="D765" s="89" t="s">
        <v>494</v>
      </c>
      <c r="E765" s="135">
        <v>15</v>
      </c>
      <c r="F765" s="135">
        <v>77</v>
      </c>
      <c r="G765" s="90">
        <f t="shared" si="12"/>
        <v>1155</v>
      </c>
      <c r="H765" s="91"/>
      <c r="I765" s="92"/>
      <c r="J765" s="92"/>
      <c r="K765" s="92"/>
      <c r="L765" s="92"/>
      <c r="M765" s="93"/>
      <c r="N765" s="91"/>
      <c r="O765" s="92"/>
      <c r="P765" s="92"/>
      <c r="Q765" s="92"/>
      <c r="R765" s="93"/>
      <c r="S765" s="94"/>
      <c r="T765" s="94"/>
      <c r="U765" s="96"/>
      <c r="V765" s="95"/>
      <c r="W765" s="95"/>
      <c r="X765" s="97"/>
      <c r="Y765" s="94"/>
      <c r="Z765" s="96"/>
      <c r="AA765" s="96"/>
      <c r="AB765" s="95"/>
      <c r="AC765" s="95"/>
      <c r="AD765" s="97"/>
      <c r="AE765" s="91"/>
      <c r="AF765" s="113"/>
      <c r="AG765" s="113"/>
      <c r="AH765" s="92"/>
      <c r="AI765" s="92"/>
      <c r="AJ765" s="92"/>
      <c r="AK765" s="92"/>
      <c r="AL765" s="93"/>
      <c r="AM765" s="93"/>
      <c r="AN765" s="113"/>
      <c r="AO765" s="92"/>
      <c r="AP765" s="92"/>
      <c r="AQ765" s="93"/>
      <c r="AR765" s="94"/>
      <c r="AS765" s="96"/>
      <c r="AT765" s="96"/>
      <c r="AU765" s="96"/>
      <c r="AV765" s="95"/>
      <c r="AW765" s="95"/>
      <c r="AX765" s="97"/>
      <c r="AY765" s="97"/>
      <c r="AZ765" s="97"/>
      <c r="BA765" s="97"/>
      <c r="BB765" s="97"/>
      <c r="BC765" s="99" t="s">
        <v>12301</v>
      </c>
      <c r="BD765" s="99" t="s">
        <v>12275</v>
      </c>
      <c r="BE765" s="99" t="s">
        <v>12300</v>
      </c>
      <c r="BF765" s="100"/>
      <c r="BG765" s="103"/>
      <c r="BH765" s="103"/>
      <c r="BI765" s="103"/>
      <c r="BJ765" s="99"/>
      <c r="BK765" s="112" t="s">
        <v>1511</v>
      </c>
      <c r="BL765" s="102"/>
      <c r="BM765" s="99"/>
      <c r="BN765" s="99"/>
      <c r="BT765" s="99"/>
      <c r="BU765" s="99"/>
      <c r="BV765" s="99"/>
      <c r="BW765" s="99"/>
      <c r="BX765" s="99"/>
      <c r="CB765" s="13" t="s">
        <v>1511</v>
      </c>
    </row>
    <row r="766" ht="13.75" spans="1:80">
      <c r="A766" s="88" t="s">
        <v>12548</v>
      </c>
      <c r="B766" s="88" t="s">
        <v>4525</v>
      </c>
      <c r="C766" s="106" t="s">
        <v>4546</v>
      </c>
      <c r="D766" s="89" t="s">
        <v>12266</v>
      </c>
      <c r="E766" s="135">
        <v>6</v>
      </c>
      <c r="F766" s="135">
        <v>123</v>
      </c>
      <c r="G766" s="90">
        <f t="shared" si="12"/>
        <v>738</v>
      </c>
      <c r="H766" s="94"/>
      <c r="I766" s="95"/>
      <c r="J766" s="95"/>
      <c r="K766" s="95"/>
      <c r="L766" s="95"/>
      <c r="M766" s="97"/>
      <c r="N766" s="94"/>
      <c r="O766" s="95"/>
      <c r="P766" s="95"/>
      <c r="Q766" s="95"/>
      <c r="R766" s="97"/>
      <c r="S766" s="94"/>
      <c r="T766" s="94"/>
      <c r="U766" s="96"/>
      <c r="V766" s="95"/>
      <c r="W766" s="95"/>
      <c r="X766" s="97"/>
      <c r="Y766" s="94"/>
      <c r="Z766" s="96"/>
      <c r="AA766" s="96"/>
      <c r="AB766" s="95"/>
      <c r="AC766" s="95"/>
      <c r="AD766" s="97"/>
      <c r="AE766" s="91"/>
      <c r="AF766" s="113"/>
      <c r="AG766" s="113"/>
      <c r="AH766" s="92"/>
      <c r="AI766" s="92"/>
      <c r="AJ766" s="92"/>
      <c r="AK766" s="92"/>
      <c r="AL766" s="93"/>
      <c r="AM766" s="93"/>
      <c r="AN766" s="113"/>
      <c r="AO766" s="92"/>
      <c r="AP766" s="92"/>
      <c r="AQ766" s="93"/>
      <c r="AR766" s="94"/>
      <c r="AS766" s="96"/>
      <c r="AT766" s="96"/>
      <c r="AU766" s="96"/>
      <c r="AV766" s="95"/>
      <c r="AW766" s="95"/>
      <c r="AX766" s="97"/>
      <c r="AY766" s="97"/>
      <c r="AZ766" s="97"/>
      <c r="BA766" s="97"/>
      <c r="BB766" s="97"/>
      <c r="BC766" s="99" t="s">
        <v>12349</v>
      </c>
      <c r="BD766" s="99" t="s">
        <v>12271</v>
      </c>
      <c r="BE766" s="150"/>
      <c r="BF766" s="100"/>
      <c r="BG766" s="103"/>
      <c r="BH766" s="103"/>
      <c r="BI766" s="103"/>
      <c r="BJ766" s="99"/>
      <c r="BK766" s="112" t="s">
        <v>20</v>
      </c>
      <c r="BL766" s="102"/>
      <c r="BM766" s="99"/>
      <c r="BN766" s="99"/>
      <c r="BT766" s="99"/>
      <c r="BU766" s="99"/>
      <c r="BV766" s="99"/>
      <c r="BW766" s="99"/>
      <c r="BX766" s="99"/>
      <c r="CB766" s="13" t="s">
        <v>1511</v>
      </c>
    </row>
    <row r="767" ht="13.75" spans="1:80">
      <c r="A767" s="88" t="s">
        <v>12548</v>
      </c>
      <c r="B767" s="88" t="s">
        <v>4525</v>
      </c>
      <c r="C767" s="106" t="s">
        <v>4546</v>
      </c>
      <c r="D767" s="89" t="s">
        <v>494</v>
      </c>
      <c r="E767" s="135">
        <v>6</v>
      </c>
      <c r="F767" s="135">
        <v>45</v>
      </c>
      <c r="G767" s="90">
        <f t="shared" si="12"/>
        <v>270</v>
      </c>
      <c r="H767" s="94"/>
      <c r="I767" s="95"/>
      <c r="J767" s="95"/>
      <c r="K767" s="95"/>
      <c r="L767" s="95"/>
      <c r="M767" s="97"/>
      <c r="N767" s="94"/>
      <c r="O767" s="95"/>
      <c r="P767" s="95"/>
      <c r="Q767" s="95"/>
      <c r="R767" s="97"/>
      <c r="S767" s="94"/>
      <c r="T767" s="94"/>
      <c r="U767" s="96"/>
      <c r="V767" s="95"/>
      <c r="W767" s="95"/>
      <c r="X767" s="97"/>
      <c r="Y767" s="94"/>
      <c r="Z767" s="96"/>
      <c r="AA767" s="96"/>
      <c r="AB767" s="95"/>
      <c r="AC767" s="95"/>
      <c r="AD767" s="97"/>
      <c r="AE767" s="91"/>
      <c r="AF767" s="113"/>
      <c r="AG767" s="113"/>
      <c r="AH767" s="92"/>
      <c r="AI767" s="92"/>
      <c r="AJ767" s="92"/>
      <c r="AK767" s="92"/>
      <c r="AL767" s="93"/>
      <c r="AM767" s="93"/>
      <c r="AN767" s="113"/>
      <c r="AO767" s="92"/>
      <c r="AP767" s="92"/>
      <c r="AQ767" s="93"/>
      <c r="AR767" s="94"/>
      <c r="AS767" s="96"/>
      <c r="AT767" s="96"/>
      <c r="AU767" s="96"/>
      <c r="AV767" s="95"/>
      <c r="AW767" s="95"/>
      <c r="AX767" s="97"/>
      <c r="AY767" s="97"/>
      <c r="AZ767" s="97"/>
      <c r="BA767" s="97"/>
      <c r="BB767" s="97"/>
      <c r="BC767" s="99" t="s">
        <v>12350</v>
      </c>
      <c r="BD767" s="99" t="s">
        <v>12275</v>
      </c>
      <c r="BE767" s="99"/>
      <c r="BF767" s="100"/>
      <c r="BG767" s="103"/>
      <c r="BH767" s="103"/>
      <c r="BI767" s="103"/>
      <c r="BJ767" s="99"/>
      <c r="BK767" s="112" t="s">
        <v>1511</v>
      </c>
      <c r="BL767" s="102"/>
      <c r="BM767" s="99"/>
      <c r="BN767" s="99"/>
      <c r="BT767" s="99"/>
      <c r="BU767" s="99"/>
      <c r="BV767" s="99"/>
      <c r="BW767" s="99"/>
      <c r="BX767" s="99"/>
      <c r="CB767" s="13" t="s">
        <v>1511</v>
      </c>
    </row>
    <row r="768" ht="13.75" spans="1:80">
      <c r="A768" s="88" t="s">
        <v>12548</v>
      </c>
      <c r="B768" s="88" t="s">
        <v>4525</v>
      </c>
      <c r="C768" s="106" t="s">
        <v>4524</v>
      </c>
      <c r="D768" s="89" t="s">
        <v>12266</v>
      </c>
      <c r="E768" s="135">
        <v>6</v>
      </c>
      <c r="F768" s="135">
        <v>123</v>
      </c>
      <c r="G768" s="90">
        <f t="shared" si="12"/>
        <v>738</v>
      </c>
      <c r="H768" s="94"/>
      <c r="I768" s="95"/>
      <c r="J768" s="95"/>
      <c r="K768" s="95"/>
      <c r="L768" s="95"/>
      <c r="M768" s="97"/>
      <c r="N768" s="94"/>
      <c r="O768" s="95"/>
      <c r="P768" s="95"/>
      <c r="Q768" s="95"/>
      <c r="R768" s="97"/>
      <c r="S768" s="94"/>
      <c r="T768" s="94"/>
      <c r="U768" s="96"/>
      <c r="V768" s="95"/>
      <c r="W768" s="95"/>
      <c r="X768" s="97"/>
      <c r="Y768" s="94"/>
      <c r="Z768" s="96"/>
      <c r="AA768" s="96"/>
      <c r="AB768" s="95"/>
      <c r="AC768" s="95"/>
      <c r="AD768" s="97"/>
      <c r="AE768" s="91"/>
      <c r="AF768" s="113"/>
      <c r="AG768" s="113"/>
      <c r="AH768" s="92"/>
      <c r="AI768" s="92"/>
      <c r="AJ768" s="92"/>
      <c r="AK768" s="92"/>
      <c r="AL768" s="93"/>
      <c r="AM768" s="93"/>
      <c r="AN768" s="113"/>
      <c r="AO768" s="92"/>
      <c r="AP768" s="92"/>
      <c r="AQ768" s="93"/>
      <c r="AR768" s="94"/>
      <c r="AS768" s="96"/>
      <c r="AT768" s="96"/>
      <c r="AU768" s="96"/>
      <c r="AV768" s="95"/>
      <c r="AW768" s="95"/>
      <c r="AX768" s="97"/>
      <c r="AY768" s="97"/>
      <c r="AZ768" s="97"/>
      <c r="BA768" s="97"/>
      <c r="BB768" s="97"/>
      <c r="BC768" s="99" t="s">
        <v>12349</v>
      </c>
      <c r="BD768" s="99" t="s">
        <v>12271</v>
      </c>
      <c r="BE768" s="150"/>
      <c r="BF768" s="100"/>
      <c r="BG768" s="103"/>
      <c r="BH768" s="103"/>
      <c r="BI768" s="103"/>
      <c r="BJ768" s="99"/>
      <c r="BK768" s="112" t="s">
        <v>20</v>
      </c>
      <c r="BL768" s="102"/>
      <c r="BM768" s="99"/>
      <c r="BN768" s="99"/>
      <c r="BT768" s="99"/>
      <c r="BU768" s="99"/>
      <c r="BV768" s="99"/>
      <c r="BW768" s="99"/>
      <c r="BX768" s="99"/>
      <c r="CB768" s="13" t="s">
        <v>1511</v>
      </c>
    </row>
    <row r="769" ht="13.75" spans="1:80">
      <c r="A769" s="88" t="s">
        <v>12548</v>
      </c>
      <c r="B769" s="88" t="s">
        <v>4525</v>
      </c>
      <c r="C769" s="106" t="s">
        <v>4524</v>
      </c>
      <c r="D769" s="89" t="s">
        <v>494</v>
      </c>
      <c r="E769" s="88">
        <v>6</v>
      </c>
      <c r="F769" s="88">
        <v>45</v>
      </c>
      <c r="G769" s="170">
        <f t="shared" si="12"/>
        <v>270</v>
      </c>
      <c r="H769" s="94"/>
      <c r="I769" s="95"/>
      <c r="J769" s="95"/>
      <c r="K769" s="95"/>
      <c r="L769" s="95"/>
      <c r="M769" s="97"/>
      <c r="N769" s="94"/>
      <c r="O769" s="95"/>
      <c r="P769" s="95"/>
      <c r="Q769" s="95"/>
      <c r="R769" s="97"/>
      <c r="S769" s="94"/>
      <c r="T769" s="94"/>
      <c r="U769" s="96"/>
      <c r="V769" s="95"/>
      <c r="W769" s="95"/>
      <c r="X769" s="97"/>
      <c r="Y769" s="94"/>
      <c r="Z769" s="96"/>
      <c r="AA769" s="96"/>
      <c r="AB769" s="95"/>
      <c r="AC769" s="95"/>
      <c r="AD769" s="97"/>
      <c r="AE769" s="91"/>
      <c r="AF769" s="113"/>
      <c r="AG769" s="113"/>
      <c r="AH769" s="92"/>
      <c r="AI769" s="92"/>
      <c r="AJ769" s="92"/>
      <c r="AK769" s="92"/>
      <c r="AL769" s="93"/>
      <c r="AM769" s="93"/>
      <c r="AN769" s="113"/>
      <c r="AO769" s="92"/>
      <c r="AP769" s="92"/>
      <c r="AQ769" s="93"/>
      <c r="AR769" s="94"/>
      <c r="AS769" s="96"/>
      <c r="AT769" s="96"/>
      <c r="AU769" s="96"/>
      <c r="AV769" s="95"/>
      <c r="AW769" s="95"/>
      <c r="AX769" s="97"/>
      <c r="AY769" s="97"/>
      <c r="AZ769" s="97"/>
      <c r="BA769" s="97"/>
      <c r="BB769" s="97"/>
      <c r="BC769" s="99" t="s">
        <v>12350</v>
      </c>
      <c r="BD769" s="99" t="s">
        <v>12275</v>
      </c>
      <c r="BE769" s="99"/>
      <c r="BF769" s="100"/>
      <c r="BG769" s="103"/>
      <c r="BH769" s="103"/>
      <c r="BI769" s="103"/>
      <c r="BJ769" s="99"/>
      <c r="BK769" s="112" t="s">
        <v>1511</v>
      </c>
      <c r="BL769" s="102"/>
      <c r="BM769" s="99"/>
      <c r="BN769" s="99"/>
      <c r="BT769" s="99"/>
      <c r="BU769" s="99"/>
      <c r="BV769" s="99"/>
      <c r="BW769" s="99"/>
      <c r="BX769" s="99"/>
      <c r="CB769" s="13" t="s">
        <v>1511</v>
      </c>
    </row>
    <row r="770" ht="13.75" spans="1:80">
      <c r="A770" s="88" t="s">
        <v>12548</v>
      </c>
      <c r="B770" s="88" t="s">
        <v>6433</v>
      </c>
      <c r="C770" s="106" t="s">
        <v>6432</v>
      </c>
      <c r="D770" s="89" t="s">
        <v>12266</v>
      </c>
      <c r="E770" s="135">
        <v>6</v>
      </c>
      <c r="F770" s="135">
        <v>123</v>
      </c>
      <c r="G770" s="90">
        <f t="shared" si="12"/>
        <v>738</v>
      </c>
      <c r="H770" s="94"/>
      <c r="I770" s="95"/>
      <c r="J770" s="95"/>
      <c r="K770" s="95"/>
      <c r="L770" s="95"/>
      <c r="M770" s="97"/>
      <c r="N770" s="94"/>
      <c r="O770" s="95"/>
      <c r="P770" s="95"/>
      <c r="Q770" s="95"/>
      <c r="R770" s="97"/>
      <c r="S770" s="94"/>
      <c r="T770" s="94"/>
      <c r="U770" s="96"/>
      <c r="V770" s="95"/>
      <c r="W770" s="95"/>
      <c r="X770" s="97"/>
      <c r="Y770" s="94"/>
      <c r="Z770" s="96"/>
      <c r="AA770" s="96"/>
      <c r="AB770" s="95"/>
      <c r="AC770" s="95"/>
      <c r="AD770" s="97"/>
      <c r="AE770" s="91"/>
      <c r="AF770" s="113"/>
      <c r="AG770" s="113"/>
      <c r="AH770" s="92"/>
      <c r="AI770" s="92"/>
      <c r="AJ770" s="92"/>
      <c r="AK770" s="92"/>
      <c r="AL770" s="93"/>
      <c r="AM770" s="93"/>
      <c r="AN770" s="113"/>
      <c r="AO770" s="92"/>
      <c r="AP770" s="92"/>
      <c r="AQ770" s="93"/>
      <c r="AR770" s="94"/>
      <c r="AS770" s="96"/>
      <c r="AT770" s="96"/>
      <c r="AU770" s="96"/>
      <c r="AV770" s="95"/>
      <c r="AW770" s="95"/>
      <c r="AX770" s="97"/>
      <c r="AY770" s="97"/>
      <c r="AZ770" s="97"/>
      <c r="BA770" s="97"/>
      <c r="BB770" s="97"/>
      <c r="BC770" s="99" t="s">
        <v>12349</v>
      </c>
      <c r="BD770" s="99" t="s">
        <v>12271</v>
      </c>
      <c r="BE770" s="150"/>
      <c r="BF770" s="100"/>
      <c r="BG770" s="103"/>
      <c r="BH770" s="103"/>
      <c r="BI770" s="103"/>
      <c r="BJ770" s="99"/>
      <c r="BK770" s="112" t="s">
        <v>20</v>
      </c>
      <c r="BL770" s="102"/>
      <c r="BM770" s="99"/>
      <c r="BN770" s="99"/>
      <c r="BT770" s="99"/>
      <c r="BU770" s="99"/>
      <c r="BV770" s="99"/>
      <c r="BW770" s="99"/>
      <c r="BX770" s="99"/>
      <c r="CB770" s="13" t="s">
        <v>1511</v>
      </c>
    </row>
    <row r="771" ht="13.75" spans="1:80">
      <c r="A771" s="88" t="s">
        <v>12548</v>
      </c>
      <c r="B771" s="88" t="s">
        <v>6433</v>
      </c>
      <c r="C771" s="106" t="s">
        <v>6432</v>
      </c>
      <c r="D771" s="89" t="s">
        <v>494</v>
      </c>
      <c r="E771" s="135">
        <v>6</v>
      </c>
      <c r="F771" s="135">
        <v>45</v>
      </c>
      <c r="G771" s="90">
        <f t="shared" si="12"/>
        <v>270</v>
      </c>
      <c r="H771" s="94"/>
      <c r="I771" s="95"/>
      <c r="J771" s="95"/>
      <c r="K771" s="95"/>
      <c r="L771" s="95"/>
      <c r="M771" s="97"/>
      <c r="N771" s="94"/>
      <c r="O771" s="95"/>
      <c r="P771" s="95"/>
      <c r="Q771" s="95"/>
      <c r="R771" s="97"/>
      <c r="S771" s="94"/>
      <c r="T771" s="94"/>
      <c r="U771" s="96"/>
      <c r="V771" s="95"/>
      <c r="W771" s="95"/>
      <c r="X771" s="97"/>
      <c r="Y771" s="94"/>
      <c r="Z771" s="96"/>
      <c r="AA771" s="96"/>
      <c r="AB771" s="95"/>
      <c r="AC771" s="95"/>
      <c r="AD771" s="97"/>
      <c r="AE771" s="91"/>
      <c r="AF771" s="113"/>
      <c r="AG771" s="113"/>
      <c r="AH771" s="92"/>
      <c r="AI771" s="92"/>
      <c r="AJ771" s="92"/>
      <c r="AK771" s="92"/>
      <c r="AL771" s="93"/>
      <c r="AM771" s="93"/>
      <c r="AN771" s="113"/>
      <c r="AO771" s="92"/>
      <c r="AP771" s="92"/>
      <c r="AQ771" s="93"/>
      <c r="AR771" s="94"/>
      <c r="AS771" s="96"/>
      <c r="AT771" s="96"/>
      <c r="AU771" s="96"/>
      <c r="AV771" s="95"/>
      <c r="AW771" s="95"/>
      <c r="AX771" s="97"/>
      <c r="AY771" s="97"/>
      <c r="AZ771" s="97"/>
      <c r="BA771" s="97"/>
      <c r="BB771" s="97"/>
      <c r="BC771" s="99" t="s">
        <v>12350</v>
      </c>
      <c r="BD771" s="99" t="s">
        <v>12275</v>
      </c>
      <c r="BE771" s="99"/>
      <c r="BF771" s="100"/>
      <c r="BG771" s="103"/>
      <c r="BH771" s="103"/>
      <c r="BI771" s="103"/>
      <c r="BJ771" s="99"/>
      <c r="BK771" s="112" t="s">
        <v>1511</v>
      </c>
      <c r="BL771" s="102"/>
      <c r="BM771" s="99"/>
      <c r="BN771" s="99"/>
      <c r="BT771" s="99"/>
      <c r="BU771" s="99"/>
      <c r="BV771" s="99"/>
      <c r="BW771" s="99"/>
      <c r="BX771" s="99"/>
      <c r="CB771" s="13" t="s">
        <v>1511</v>
      </c>
    </row>
    <row r="772" ht="13.75" spans="1:80">
      <c r="A772" s="88" t="s">
        <v>12548</v>
      </c>
      <c r="B772" s="88" t="s">
        <v>6433</v>
      </c>
      <c r="C772" s="106" t="s">
        <v>6436</v>
      </c>
      <c r="D772" s="89" t="s">
        <v>12266</v>
      </c>
      <c r="E772" s="135">
        <v>6</v>
      </c>
      <c r="F772" s="135">
        <v>123</v>
      </c>
      <c r="G772" s="90">
        <f t="shared" si="12"/>
        <v>738</v>
      </c>
      <c r="H772" s="94"/>
      <c r="I772" s="95"/>
      <c r="J772" s="95"/>
      <c r="K772" s="95"/>
      <c r="L772" s="95"/>
      <c r="M772" s="97"/>
      <c r="N772" s="94"/>
      <c r="O772" s="95"/>
      <c r="P772" s="95"/>
      <c r="Q772" s="95"/>
      <c r="R772" s="97"/>
      <c r="S772" s="94"/>
      <c r="T772" s="94"/>
      <c r="U772" s="96"/>
      <c r="V772" s="95"/>
      <c r="W772" s="95"/>
      <c r="X772" s="97"/>
      <c r="Y772" s="94"/>
      <c r="Z772" s="96"/>
      <c r="AA772" s="96"/>
      <c r="AB772" s="95"/>
      <c r="AC772" s="95"/>
      <c r="AD772" s="97"/>
      <c r="AE772" s="91"/>
      <c r="AF772" s="113"/>
      <c r="AG772" s="113"/>
      <c r="AH772" s="92"/>
      <c r="AI772" s="92"/>
      <c r="AJ772" s="92"/>
      <c r="AK772" s="92"/>
      <c r="AL772" s="93"/>
      <c r="AM772" s="93"/>
      <c r="AN772" s="113"/>
      <c r="AO772" s="92"/>
      <c r="AP772" s="92"/>
      <c r="AQ772" s="93"/>
      <c r="AR772" s="94"/>
      <c r="AS772" s="96"/>
      <c r="AT772" s="96"/>
      <c r="AU772" s="96"/>
      <c r="AV772" s="95"/>
      <c r="AW772" s="95"/>
      <c r="AX772" s="97"/>
      <c r="AY772" s="97"/>
      <c r="AZ772" s="97"/>
      <c r="BA772" s="97"/>
      <c r="BB772" s="97"/>
      <c r="BC772" s="99" t="s">
        <v>12349</v>
      </c>
      <c r="BD772" s="99" t="s">
        <v>12271</v>
      </c>
      <c r="BE772" s="150"/>
      <c r="BF772" s="100"/>
      <c r="BG772" s="103"/>
      <c r="BH772" s="103"/>
      <c r="BI772" s="103"/>
      <c r="BJ772" s="99"/>
      <c r="BK772" s="112" t="s">
        <v>20</v>
      </c>
      <c r="BL772" s="102"/>
      <c r="BM772" s="99"/>
      <c r="BN772" s="99"/>
      <c r="BT772" s="99"/>
      <c r="BU772" s="99"/>
      <c r="BV772" s="99"/>
      <c r="BW772" s="99"/>
      <c r="BX772" s="99"/>
      <c r="CB772" s="13" t="s">
        <v>1511</v>
      </c>
    </row>
    <row r="773" ht="13.75" spans="1:80">
      <c r="A773" s="88" t="s">
        <v>12548</v>
      </c>
      <c r="B773" s="88" t="s">
        <v>6433</v>
      </c>
      <c r="C773" s="106" t="s">
        <v>6436</v>
      </c>
      <c r="D773" s="89" t="s">
        <v>494</v>
      </c>
      <c r="E773" s="88">
        <v>6</v>
      </c>
      <c r="F773" s="88">
        <v>45</v>
      </c>
      <c r="G773" s="170">
        <f t="shared" si="12"/>
        <v>270</v>
      </c>
      <c r="H773" s="94"/>
      <c r="I773" s="95"/>
      <c r="J773" s="95"/>
      <c r="K773" s="95"/>
      <c r="L773" s="95"/>
      <c r="M773" s="97"/>
      <c r="N773" s="94"/>
      <c r="O773" s="95"/>
      <c r="P773" s="95"/>
      <c r="Q773" s="95"/>
      <c r="R773" s="97"/>
      <c r="S773" s="94"/>
      <c r="T773" s="94"/>
      <c r="U773" s="96"/>
      <c r="V773" s="95"/>
      <c r="W773" s="95"/>
      <c r="X773" s="97"/>
      <c r="Y773" s="94"/>
      <c r="Z773" s="96"/>
      <c r="AA773" s="96"/>
      <c r="AB773" s="95"/>
      <c r="AC773" s="95"/>
      <c r="AD773" s="97"/>
      <c r="AE773" s="91"/>
      <c r="AF773" s="113"/>
      <c r="AG773" s="113"/>
      <c r="AH773" s="92"/>
      <c r="AI773" s="92"/>
      <c r="AJ773" s="92"/>
      <c r="AK773" s="92"/>
      <c r="AL773" s="93"/>
      <c r="AM773" s="93"/>
      <c r="AN773" s="113"/>
      <c r="AO773" s="92"/>
      <c r="AP773" s="92"/>
      <c r="AQ773" s="93"/>
      <c r="AR773" s="94"/>
      <c r="AS773" s="96"/>
      <c r="AT773" s="96"/>
      <c r="AU773" s="96"/>
      <c r="AV773" s="95"/>
      <c r="AW773" s="95"/>
      <c r="AX773" s="97"/>
      <c r="AY773" s="97"/>
      <c r="AZ773" s="97"/>
      <c r="BA773" s="97"/>
      <c r="BB773" s="97"/>
      <c r="BC773" s="99" t="s">
        <v>12350</v>
      </c>
      <c r="BD773" s="99" t="s">
        <v>12275</v>
      </c>
      <c r="BE773" s="99"/>
      <c r="BF773" s="100"/>
      <c r="BG773" s="103"/>
      <c r="BH773" s="103"/>
      <c r="BI773" s="103"/>
      <c r="BJ773" s="99"/>
      <c r="BK773" s="112" t="s">
        <v>1511</v>
      </c>
      <c r="BL773" s="102"/>
      <c r="BM773" s="99"/>
      <c r="BN773" s="99"/>
      <c r="BT773" s="99"/>
      <c r="BU773" s="99"/>
      <c r="BV773" s="99"/>
      <c r="BW773" s="99"/>
      <c r="BX773" s="99"/>
      <c r="CB773" s="13" t="s">
        <v>1511</v>
      </c>
    </row>
    <row r="774" ht="13.75" spans="1:80">
      <c r="A774" s="88" t="s">
        <v>12549</v>
      </c>
      <c r="B774" s="88" t="s">
        <v>990</v>
      </c>
      <c r="C774" s="106" t="s">
        <v>988</v>
      </c>
      <c r="D774" s="89" t="s">
        <v>12266</v>
      </c>
      <c r="E774" s="135">
        <v>6</v>
      </c>
      <c r="F774" s="135">
        <v>78</v>
      </c>
      <c r="G774" s="90">
        <f t="shared" si="12"/>
        <v>468</v>
      </c>
      <c r="H774" s="91"/>
      <c r="I774" s="92"/>
      <c r="J774" s="92"/>
      <c r="K774" s="92"/>
      <c r="L774" s="92"/>
      <c r="M774" s="93"/>
      <c r="N774" s="91"/>
      <c r="O774" s="133">
        <v>39</v>
      </c>
      <c r="P774" s="133">
        <v>50</v>
      </c>
      <c r="Q774" s="133">
        <v>23</v>
      </c>
      <c r="R774" s="117">
        <v>38</v>
      </c>
      <c r="S774" s="94"/>
      <c r="T774" s="94"/>
      <c r="U774" s="96"/>
      <c r="V774" s="95"/>
      <c r="W774" s="95"/>
      <c r="X774" s="97"/>
      <c r="Y774" s="94"/>
      <c r="Z774" s="96"/>
      <c r="AA774" s="96"/>
      <c r="AB774" s="95"/>
      <c r="AC774" s="95"/>
      <c r="AD774" s="97"/>
      <c r="AE774" s="91"/>
      <c r="AF774" s="113"/>
      <c r="AG774" s="209">
        <v>27</v>
      </c>
      <c r="AH774" s="210">
        <v>30</v>
      </c>
      <c r="AI774" s="210">
        <v>34</v>
      </c>
      <c r="AJ774" s="210">
        <v>36</v>
      </c>
      <c r="AK774" s="210">
        <v>38</v>
      </c>
      <c r="AL774" s="93"/>
      <c r="AM774" s="93"/>
      <c r="AN774" s="113"/>
      <c r="AO774" s="92"/>
      <c r="AP774" s="92"/>
      <c r="AQ774" s="93"/>
      <c r="AR774" s="94"/>
      <c r="AS774" s="96"/>
      <c r="AT774" s="96"/>
      <c r="AU774" s="96"/>
      <c r="AV774" s="95"/>
      <c r="AW774" s="95"/>
      <c r="AX774" s="97"/>
      <c r="AY774" s="97"/>
      <c r="AZ774" s="97"/>
      <c r="BA774" s="97"/>
      <c r="BB774" s="97"/>
      <c r="BC774" s="99" t="s">
        <v>12349</v>
      </c>
      <c r="BD774" s="99" t="s">
        <v>12271</v>
      </c>
      <c r="BE774" s="99" t="s">
        <v>12298</v>
      </c>
      <c r="BF774" s="100"/>
      <c r="BG774" s="103"/>
      <c r="BH774" s="103"/>
      <c r="BI774" s="103"/>
      <c r="BJ774" s="99"/>
      <c r="BK774" s="112" t="s">
        <v>1511</v>
      </c>
      <c r="BL774" s="102"/>
      <c r="BM774" s="99"/>
      <c r="BN774" s="99"/>
      <c r="BT774" s="99"/>
      <c r="BU774" s="99"/>
      <c r="BV774" s="99"/>
      <c r="BW774" s="99"/>
      <c r="BX774" s="99"/>
      <c r="CB774" s="13" t="s">
        <v>1511</v>
      </c>
    </row>
    <row r="775" ht="13.75" spans="1:80">
      <c r="A775" s="88" t="s">
        <v>12549</v>
      </c>
      <c r="B775" s="88" t="s">
        <v>990</v>
      </c>
      <c r="C775" s="106" t="s">
        <v>988</v>
      </c>
      <c r="D775" s="89" t="s">
        <v>494</v>
      </c>
      <c r="E775" s="88">
        <v>6</v>
      </c>
      <c r="F775" s="88">
        <v>67</v>
      </c>
      <c r="G775" s="170">
        <f t="shared" si="12"/>
        <v>402</v>
      </c>
      <c r="H775" s="91"/>
      <c r="I775" s="92"/>
      <c r="J775" s="92"/>
      <c r="K775" s="92"/>
      <c r="L775" s="92"/>
      <c r="M775" s="93"/>
      <c r="N775" s="91"/>
      <c r="O775" s="133">
        <v>27</v>
      </c>
      <c r="P775" s="133">
        <v>30</v>
      </c>
      <c r="Q775" s="133">
        <v>24</v>
      </c>
      <c r="R775" s="117">
        <v>38</v>
      </c>
      <c r="S775" s="94"/>
      <c r="T775" s="94"/>
      <c r="U775" s="96"/>
      <c r="V775" s="95"/>
      <c r="W775" s="95"/>
      <c r="X775" s="97"/>
      <c r="Y775" s="94"/>
      <c r="Z775" s="96"/>
      <c r="AA775" s="96"/>
      <c r="AB775" s="95"/>
      <c r="AC775" s="95"/>
      <c r="AD775" s="97"/>
      <c r="AE775" s="91"/>
      <c r="AF775" s="113"/>
      <c r="AG775" s="209">
        <v>47</v>
      </c>
      <c r="AH775" s="210">
        <v>36</v>
      </c>
      <c r="AI775" s="210">
        <v>33</v>
      </c>
      <c r="AJ775" s="210">
        <v>13</v>
      </c>
      <c r="AK775" s="92"/>
      <c r="AL775" s="93"/>
      <c r="AM775" s="93"/>
      <c r="AN775" s="113"/>
      <c r="AO775" s="92"/>
      <c r="AP775" s="92"/>
      <c r="AQ775" s="93"/>
      <c r="AR775" s="94"/>
      <c r="AS775" s="96"/>
      <c r="AT775" s="96"/>
      <c r="AU775" s="96"/>
      <c r="AV775" s="95"/>
      <c r="AW775" s="95"/>
      <c r="AX775" s="97"/>
      <c r="AY775" s="97"/>
      <c r="AZ775" s="97"/>
      <c r="BA775" s="97"/>
      <c r="BB775" s="97"/>
      <c r="BC775" s="99" t="s">
        <v>12350</v>
      </c>
      <c r="BD775" s="99" t="s">
        <v>12275</v>
      </c>
      <c r="BE775" s="99" t="s">
        <v>12301</v>
      </c>
      <c r="BF775" s="100"/>
      <c r="BG775" s="103"/>
      <c r="BH775" s="103"/>
      <c r="BI775" s="103"/>
      <c r="BJ775" s="99"/>
      <c r="BK775" s="112" t="s">
        <v>1511</v>
      </c>
      <c r="BL775" s="102"/>
      <c r="BM775" s="99"/>
      <c r="BN775" s="99"/>
      <c r="BT775" s="99"/>
      <c r="BU775" s="99"/>
      <c r="BV775" s="99"/>
      <c r="BW775" s="99"/>
      <c r="BX775" s="99"/>
      <c r="CB775" s="13" t="s">
        <v>1511</v>
      </c>
    </row>
    <row r="776" ht="13.75" spans="1:80">
      <c r="A776" s="88" t="s">
        <v>12550</v>
      </c>
      <c r="B776" s="88" t="s">
        <v>4520</v>
      </c>
      <c r="C776" s="106" t="s">
        <v>9432</v>
      </c>
      <c r="D776" s="89" t="s">
        <v>12266</v>
      </c>
      <c r="E776" s="135">
        <v>12</v>
      </c>
      <c r="F776" s="135">
        <v>69</v>
      </c>
      <c r="G776" s="90">
        <f t="shared" si="12"/>
        <v>828</v>
      </c>
      <c r="H776" s="94"/>
      <c r="I776" s="95"/>
      <c r="J776" s="95"/>
      <c r="K776" s="95"/>
      <c r="L776" s="95"/>
      <c r="M776" s="97"/>
      <c r="N776" s="94"/>
      <c r="O776" s="95"/>
      <c r="P776" s="95"/>
      <c r="Q776" s="95"/>
      <c r="R776" s="97"/>
      <c r="S776" s="94"/>
      <c r="T776" s="94"/>
      <c r="U776" s="96"/>
      <c r="V776" s="95"/>
      <c r="W776" s="95"/>
      <c r="X776" s="97"/>
      <c r="Y776" s="94"/>
      <c r="Z776" s="96"/>
      <c r="AA776" s="96"/>
      <c r="AB776" s="95"/>
      <c r="AC776" s="95"/>
      <c r="AD776" s="97"/>
      <c r="AE776" s="91"/>
      <c r="AF776" s="113"/>
      <c r="AG776" s="113"/>
      <c r="AH776" s="92"/>
      <c r="AI776" s="92"/>
      <c r="AJ776" s="92"/>
      <c r="AK776" s="92"/>
      <c r="AL776" s="93"/>
      <c r="AM776" s="93"/>
      <c r="AN776" s="113"/>
      <c r="AO776" s="92"/>
      <c r="AP776" s="92"/>
      <c r="AQ776" s="93"/>
      <c r="AR776" s="91"/>
      <c r="AS776" s="113"/>
      <c r="AT776" s="113"/>
      <c r="AU776" s="113"/>
      <c r="AV776" s="92"/>
      <c r="AW776" s="92"/>
      <c r="AX776" s="93"/>
      <c r="AY776" s="97"/>
      <c r="AZ776" s="97"/>
      <c r="BA776" s="97"/>
      <c r="BB776" s="97"/>
      <c r="BC776" s="99" t="s">
        <v>12349</v>
      </c>
      <c r="BD776" s="99" t="s">
        <v>12271</v>
      </c>
      <c r="BE776" s="99" t="s">
        <v>12336</v>
      </c>
      <c r="BF776" s="100"/>
      <c r="BG776" s="103"/>
      <c r="BH776" s="103"/>
      <c r="BI776" s="103"/>
      <c r="BJ776" s="99"/>
      <c r="BK776" s="112" t="s">
        <v>1511</v>
      </c>
      <c r="BL776" s="102"/>
      <c r="BM776" s="99"/>
      <c r="BN776" s="99"/>
      <c r="BT776" s="99"/>
      <c r="BU776" s="99"/>
      <c r="BV776" s="99"/>
      <c r="BW776" s="99"/>
      <c r="BX776" s="99"/>
      <c r="CB776" s="13" t="s">
        <v>1511</v>
      </c>
    </row>
    <row r="777" ht="13.75" spans="1:80">
      <c r="A777" s="88" t="s">
        <v>12550</v>
      </c>
      <c r="B777" s="88" t="s">
        <v>4520</v>
      </c>
      <c r="C777" s="106" t="s">
        <v>9432</v>
      </c>
      <c r="D777" s="89" t="s">
        <v>494</v>
      </c>
      <c r="E777" s="88">
        <v>12</v>
      </c>
      <c r="F777" s="88">
        <v>34</v>
      </c>
      <c r="G777" s="170">
        <f t="shared" si="12"/>
        <v>408</v>
      </c>
      <c r="H777" s="94"/>
      <c r="I777" s="95"/>
      <c r="J777" s="95"/>
      <c r="K777" s="95"/>
      <c r="L777" s="95"/>
      <c r="M777" s="97"/>
      <c r="N777" s="94"/>
      <c r="O777" s="95"/>
      <c r="P777" s="95"/>
      <c r="Q777" s="95"/>
      <c r="R777" s="97"/>
      <c r="S777" s="94"/>
      <c r="T777" s="94"/>
      <c r="U777" s="96"/>
      <c r="V777" s="95"/>
      <c r="W777" s="95"/>
      <c r="X777" s="97"/>
      <c r="Y777" s="94"/>
      <c r="Z777" s="96"/>
      <c r="AA777" s="96"/>
      <c r="AB777" s="95"/>
      <c r="AC777" s="95"/>
      <c r="AD777" s="97"/>
      <c r="AE777" s="91"/>
      <c r="AF777" s="113"/>
      <c r="AG777" s="113"/>
      <c r="AH777" s="92"/>
      <c r="AI777" s="92"/>
      <c r="AJ777" s="92"/>
      <c r="AK777" s="92"/>
      <c r="AL777" s="93"/>
      <c r="AM777" s="93"/>
      <c r="AN777" s="93"/>
      <c r="AO777" s="93"/>
      <c r="AP777" s="93"/>
      <c r="AQ777" s="93"/>
      <c r="AR777" s="91"/>
      <c r="AS777" s="113"/>
      <c r="AT777" s="113"/>
      <c r="AU777" s="113"/>
      <c r="AV777" s="92"/>
      <c r="AW777" s="92"/>
      <c r="AX777" s="93"/>
      <c r="AY777" s="97"/>
      <c r="AZ777" s="97"/>
      <c r="BA777" s="97"/>
      <c r="BB777" s="97"/>
      <c r="BC777" s="99" t="s">
        <v>12350</v>
      </c>
      <c r="BD777" s="99" t="s">
        <v>12275</v>
      </c>
      <c r="BE777" s="99" t="s">
        <v>12337</v>
      </c>
      <c r="BF777" s="100"/>
      <c r="BG777" s="103"/>
      <c r="BH777" s="103"/>
      <c r="BI777" s="103"/>
      <c r="BJ777" s="99"/>
      <c r="BK777" s="112" t="s">
        <v>1511</v>
      </c>
      <c r="BL777" s="102"/>
      <c r="BM777" s="99"/>
      <c r="BN777" s="99"/>
      <c r="BT777" s="99"/>
      <c r="BU777" s="99"/>
      <c r="BV777" s="99"/>
      <c r="BW777" s="99"/>
      <c r="BX777" s="99"/>
      <c r="CB777" s="13" t="s">
        <v>1511</v>
      </c>
    </row>
    <row r="778" ht="13.75" spans="1:80">
      <c r="A778" s="88" t="s">
        <v>12550</v>
      </c>
      <c r="B778" s="88" t="s">
        <v>979</v>
      </c>
      <c r="C778" s="106" t="s">
        <v>977</v>
      </c>
      <c r="D778" s="89" t="s">
        <v>12266</v>
      </c>
      <c r="E778" s="135">
        <v>12</v>
      </c>
      <c r="F778" s="135">
        <v>69</v>
      </c>
      <c r="G778" s="90">
        <f t="shared" si="12"/>
        <v>828</v>
      </c>
      <c r="H778" s="94"/>
      <c r="I778" s="95"/>
      <c r="J778" s="95"/>
      <c r="K778" s="95"/>
      <c r="L778" s="95"/>
      <c r="M778" s="97"/>
      <c r="N778" s="94"/>
      <c r="O778" s="95"/>
      <c r="P778" s="95"/>
      <c r="Q778" s="95"/>
      <c r="R778" s="97"/>
      <c r="S778" s="94"/>
      <c r="T778" s="94"/>
      <c r="U778" s="96"/>
      <c r="V778" s="95"/>
      <c r="W778" s="95"/>
      <c r="X778" s="97"/>
      <c r="Y778" s="94"/>
      <c r="Z778" s="96"/>
      <c r="AA778" s="96"/>
      <c r="AB778" s="95"/>
      <c r="AC778" s="95"/>
      <c r="AD778" s="97"/>
      <c r="AE778" s="91"/>
      <c r="AF778" s="113"/>
      <c r="AG778" s="113">
        <v>46</v>
      </c>
      <c r="AH778" s="92">
        <v>47</v>
      </c>
      <c r="AI778" s="92">
        <v>82</v>
      </c>
      <c r="AJ778" s="92">
        <v>29</v>
      </c>
      <c r="AK778" s="92"/>
      <c r="AL778" s="93"/>
      <c r="AM778" s="93"/>
      <c r="AN778" s="117">
        <v>70</v>
      </c>
      <c r="AO778" s="117">
        <v>80</v>
      </c>
      <c r="AP778" s="117">
        <v>100</v>
      </c>
      <c r="AQ778" s="93"/>
      <c r="AR778" s="91"/>
      <c r="AS778" s="113"/>
      <c r="AT778" s="113"/>
      <c r="AU778" s="113"/>
      <c r="AV778" s="92"/>
      <c r="AW778" s="92"/>
      <c r="AX778" s="93"/>
      <c r="AY778" s="97"/>
      <c r="AZ778" s="97"/>
      <c r="BA778" s="97"/>
      <c r="BB778" s="97"/>
      <c r="BC778" s="99" t="s">
        <v>12349</v>
      </c>
      <c r="BD778" s="99" t="s">
        <v>12271</v>
      </c>
      <c r="BE778" s="99" t="s">
        <v>12336</v>
      </c>
      <c r="BF778" s="100"/>
      <c r="BG778" s="103"/>
      <c r="BH778" s="103"/>
      <c r="BI778" s="103"/>
      <c r="BJ778" s="99"/>
      <c r="BK778" s="112" t="s">
        <v>1511</v>
      </c>
      <c r="BL778" s="102"/>
      <c r="BM778" s="99"/>
      <c r="BN778" s="99"/>
      <c r="BO778" s="13" t="s">
        <v>12551</v>
      </c>
      <c r="BT778" s="99"/>
      <c r="BU778" s="99"/>
      <c r="BV778" s="99"/>
      <c r="BW778" s="99"/>
      <c r="BX778" s="99"/>
      <c r="CB778" s="13" t="s">
        <v>1511</v>
      </c>
    </row>
    <row r="779" ht="13.75" spans="1:80">
      <c r="A779" s="88" t="s">
        <v>12550</v>
      </c>
      <c r="B779" s="88" t="s">
        <v>979</v>
      </c>
      <c r="C779" s="106" t="s">
        <v>977</v>
      </c>
      <c r="D779" s="89" t="s">
        <v>494</v>
      </c>
      <c r="E779" s="88">
        <v>12</v>
      </c>
      <c r="F779" s="88">
        <v>34</v>
      </c>
      <c r="G779" s="170">
        <f t="shared" si="12"/>
        <v>408</v>
      </c>
      <c r="H779" s="94"/>
      <c r="I779" s="95"/>
      <c r="J779" s="95"/>
      <c r="K779" s="95"/>
      <c r="L779" s="95"/>
      <c r="M779" s="97"/>
      <c r="N779" s="94"/>
      <c r="O779" s="95"/>
      <c r="P779" s="95"/>
      <c r="Q779" s="95"/>
      <c r="R779" s="97"/>
      <c r="S779" s="94"/>
      <c r="T779" s="94"/>
      <c r="U779" s="96"/>
      <c r="V779" s="95"/>
      <c r="W779" s="95"/>
      <c r="X779" s="97"/>
      <c r="Y779" s="94"/>
      <c r="Z779" s="96"/>
      <c r="AA779" s="96"/>
      <c r="AB779" s="95"/>
      <c r="AC779" s="95"/>
      <c r="AD779" s="97"/>
      <c r="AE779" s="91"/>
      <c r="AF779" s="113"/>
      <c r="AG779" s="113">
        <v>26</v>
      </c>
      <c r="AH779" s="92">
        <v>23</v>
      </c>
      <c r="AI779" s="92">
        <v>22</v>
      </c>
      <c r="AJ779" s="92">
        <v>46</v>
      </c>
      <c r="AK779" s="92"/>
      <c r="AL779" s="93"/>
      <c r="AM779" s="93"/>
      <c r="AN779" s="93">
        <v>29</v>
      </c>
      <c r="AO779" s="93">
        <v>39</v>
      </c>
      <c r="AP779" s="93">
        <v>21</v>
      </c>
      <c r="AQ779" s="93"/>
      <c r="AR779" s="91"/>
      <c r="AS779" s="113"/>
      <c r="AT779" s="113"/>
      <c r="AU779" s="113"/>
      <c r="AV779" s="92"/>
      <c r="AW779" s="92"/>
      <c r="AX779" s="93"/>
      <c r="AY779" s="97"/>
      <c r="AZ779" s="97"/>
      <c r="BA779" s="97"/>
      <c r="BB779" s="97"/>
      <c r="BC779" s="99" t="s">
        <v>12350</v>
      </c>
      <c r="BD779" s="99" t="s">
        <v>12275</v>
      </c>
      <c r="BE779" s="99" t="s">
        <v>12337</v>
      </c>
      <c r="BF779" s="100"/>
      <c r="BG779" s="103"/>
      <c r="BH779" s="103"/>
      <c r="BI779" s="103"/>
      <c r="BJ779" s="99"/>
      <c r="BK779" s="112" t="s">
        <v>1511</v>
      </c>
      <c r="BL779" s="102"/>
      <c r="BM779" s="99"/>
      <c r="BN779" s="99"/>
      <c r="BT779" s="99"/>
      <c r="BU779" s="99"/>
      <c r="BV779" s="99"/>
      <c r="BW779" s="99"/>
      <c r="BX779" s="99"/>
      <c r="CB779" s="13" t="s">
        <v>1511</v>
      </c>
    </row>
    <row r="780" ht="13.75" spans="1:80">
      <c r="A780" s="88" t="s">
        <v>12550</v>
      </c>
      <c r="B780" s="88" t="s">
        <v>979</v>
      </c>
      <c r="C780" s="106" t="s">
        <v>11760</v>
      </c>
      <c r="D780" s="89" t="s">
        <v>12266</v>
      </c>
      <c r="E780" s="135">
        <v>12</v>
      </c>
      <c r="F780" s="135">
        <v>70</v>
      </c>
      <c r="G780" s="90">
        <f t="shared" si="12"/>
        <v>840</v>
      </c>
      <c r="H780" s="94"/>
      <c r="I780" s="95"/>
      <c r="J780" s="95"/>
      <c r="K780" s="95"/>
      <c r="L780" s="95"/>
      <c r="M780" s="97"/>
      <c r="N780" s="94"/>
      <c r="O780" s="95"/>
      <c r="P780" s="95"/>
      <c r="Q780" s="95"/>
      <c r="R780" s="97"/>
      <c r="S780" s="94"/>
      <c r="T780" s="94"/>
      <c r="U780" s="96"/>
      <c r="V780" s="95"/>
      <c r="W780" s="95"/>
      <c r="X780" s="97"/>
      <c r="Y780" s="94"/>
      <c r="Z780" s="96"/>
      <c r="AA780" s="96"/>
      <c r="AB780" s="95"/>
      <c r="AC780" s="95"/>
      <c r="AD780" s="97"/>
      <c r="AE780" s="91"/>
      <c r="AF780" s="113"/>
      <c r="AG780" s="113"/>
      <c r="AH780" s="92"/>
      <c r="AI780" s="92"/>
      <c r="AJ780" s="92"/>
      <c r="AK780" s="92"/>
      <c r="AL780" s="93"/>
      <c r="AM780" s="93"/>
      <c r="AN780" s="117">
        <v>70</v>
      </c>
      <c r="AO780" s="117">
        <v>80</v>
      </c>
      <c r="AP780" s="117">
        <v>100</v>
      </c>
      <c r="AQ780" s="93"/>
      <c r="AR780" s="91"/>
      <c r="AS780" s="113"/>
      <c r="AT780" s="113"/>
      <c r="AU780" s="113"/>
      <c r="AV780" s="92"/>
      <c r="AW780" s="92"/>
      <c r="AX780" s="93"/>
      <c r="AY780" s="97"/>
      <c r="AZ780" s="97"/>
      <c r="BA780" s="97"/>
      <c r="BB780" s="97"/>
      <c r="BC780" s="99" t="s">
        <v>12349</v>
      </c>
      <c r="BD780" s="99" t="s">
        <v>12271</v>
      </c>
      <c r="BE780" s="99" t="s">
        <v>12336</v>
      </c>
      <c r="BF780" s="100"/>
      <c r="BG780" s="103"/>
      <c r="BH780" s="103"/>
      <c r="BI780" s="103"/>
      <c r="BJ780" s="99"/>
      <c r="BK780" s="112" t="s">
        <v>1511</v>
      </c>
      <c r="BL780" s="102"/>
      <c r="BM780" s="99"/>
      <c r="BN780" s="99"/>
      <c r="BO780" s="13" t="s">
        <v>12551</v>
      </c>
      <c r="BT780" s="99"/>
      <c r="BU780" s="99"/>
      <c r="BV780" s="99"/>
      <c r="BW780" s="99"/>
      <c r="BX780" s="99"/>
      <c r="CB780" s="13" t="s">
        <v>1511</v>
      </c>
    </row>
    <row r="781" ht="13.75" spans="1:80">
      <c r="A781" s="88" t="s">
        <v>12550</v>
      </c>
      <c r="B781" s="88" t="s">
        <v>979</v>
      </c>
      <c r="C781" s="106" t="s">
        <v>11760</v>
      </c>
      <c r="D781" s="89" t="s">
        <v>494</v>
      </c>
      <c r="E781" s="88">
        <v>12</v>
      </c>
      <c r="F781" s="88">
        <v>34</v>
      </c>
      <c r="G781" s="170">
        <f t="shared" si="12"/>
        <v>408</v>
      </c>
      <c r="H781" s="94"/>
      <c r="I781" s="95"/>
      <c r="J781" s="95"/>
      <c r="K781" s="95"/>
      <c r="L781" s="95"/>
      <c r="M781" s="97"/>
      <c r="N781" s="94"/>
      <c r="O781" s="95"/>
      <c r="P781" s="95"/>
      <c r="Q781" s="95"/>
      <c r="R781" s="97"/>
      <c r="S781" s="94"/>
      <c r="T781" s="94"/>
      <c r="U781" s="96"/>
      <c r="V781" s="95"/>
      <c r="W781" s="95"/>
      <c r="X781" s="97"/>
      <c r="Y781" s="94"/>
      <c r="Z781" s="96"/>
      <c r="AA781" s="96"/>
      <c r="AB781" s="95"/>
      <c r="AC781" s="95"/>
      <c r="AD781" s="97"/>
      <c r="AE781" s="91"/>
      <c r="AF781" s="113"/>
      <c r="AG781" s="113"/>
      <c r="AH781" s="92"/>
      <c r="AI781" s="92"/>
      <c r="AJ781" s="92"/>
      <c r="AK781" s="92"/>
      <c r="AL781" s="93"/>
      <c r="AM781" s="93"/>
      <c r="AN781" s="93">
        <v>29</v>
      </c>
      <c r="AO781" s="93">
        <v>39</v>
      </c>
      <c r="AP781" s="93">
        <v>21</v>
      </c>
      <c r="AQ781" s="93"/>
      <c r="AR781" s="91"/>
      <c r="AS781" s="113"/>
      <c r="AT781" s="113"/>
      <c r="AU781" s="113"/>
      <c r="AV781" s="92"/>
      <c r="AW781" s="92"/>
      <c r="AX781" s="93"/>
      <c r="AY781" s="97"/>
      <c r="AZ781" s="97"/>
      <c r="BA781" s="97"/>
      <c r="BB781" s="97"/>
      <c r="BC781" s="99" t="s">
        <v>12350</v>
      </c>
      <c r="BD781" s="99" t="s">
        <v>12275</v>
      </c>
      <c r="BE781" s="99" t="s">
        <v>12337</v>
      </c>
      <c r="BF781" s="100"/>
      <c r="BG781" s="103"/>
      <c r="BH781" s="103"/>
      <c r="BI781" s="103"/>
      <c r="BJ781" s="99"/>
      <c r="BK781" s="112" t="s">
        <v>1511</v>
      </c>
      <c r="BL781" s="102"/>
      <c r="BM781" s="99"/>
      <c r="BN781" s="99"/>
      <c r="BT781" s="99"/>
      <c r="BU781" s="99"/>
      <c r="BV781" s="99"/>
      <c r="BW781" s="99"/>
      <c r="BX781" s="99"/>
      <c r="CB781" s="13" t="s">
        <v>1511</v>
      </c>
    </row>
    <row r="782" ht="13.75" spans="1:80">
      <c r="A782" s="88" t="s">
        <v>12552</v>
      </c>
      <c r="B782" s="88" t="s">
        <v>639</v>
      </c>
      <c r="C782" s="106" t="s">
        <v>9633</v>
      </c>
      <c r="D782" s="89" t="s">
        <v>12266</v>
      </c>
      <c r="E782" s="135">
        <v>2</v>
      </c>
      <c r="F782" s="135">
        <v>83</v>
      </c>
      <c r="G782" s="90">
        <f t="shared" si="12"/>
        <v>166</v>
      </c>
      <c r="H782" s="91"/>
      <c r="I782" s="92"/>
      <c r="J782" s="92"/>
      <c r="K782" s="92"/>
      <c r="L782" s="92"/>
      <c r="M782" s="93"/>
      <c r="N782" s="91"/>
      <c r="O782" s="92">
        <v>14</v>
      </c>
      <c r="P782" s="92">
        <v>19</v>
      </c>
      <c r="Q782" s="92">
        <v>18</v>
      </c>
      <c r="R782" s="93">
        <v>38</v>
      </c>
      <c r="S782" s="94"/>
      <c r="T782" s="94"/>
      <c r="U782" s="96"/>
      <c r="V782" s="95"/>
      <c r="W782" s="95"/>
      <c r="X782" s="97"/>
      <c r="Y782" s="94"/>
      <c r="Z782" s="96"/>
      <c r="AA782" s="96"/>
      <c r="AB782" s="95"/>
      <c r="AC782" s="95"/>
      <c r="AD782" s="97"/>
      <c r="AE782" s="94"/>
      <c r="AF782" s="96"/>
      <c r="AG782" s="96"/>
      <c r="AH782" s="95"/>
      <c r="AI782" s="95"/>
      <c r="AJ782" s="95"/>
      <c r="AK782" s="95"/>
      <c r="AL782" s="93"/>
      <c r="AM782" s="93"/>
      <c r="AN782" s="93"/>
      <c r="AO782" s="93"/>
      <c r="AP782" s="93"/>
      <c r="AQ782" s="93"/>
      <c r="AR782" s="91"/>
      <c r="AS782" s="113"/>
      <c r="AT782" s="113"/>
      <c r="AU782" s="113"/>
      <c r="AV782" s="92"/>
      <c r="AW782" s="92"/>
      <c r="AX782" s="93"/>
      <c r="AY782" s="93"/>
      <c r="AZ782" s="93"/>
      <c r="BA782" s="93"/>
      <c r="BB782" s="93"/>
      <c r="BC782" s="99" t="s">
        <v>12298</v>
      </c>
      <c r="BD782" s="99" t="s">
        <v>12297</v>
      </c>
      <c r="BE782" s="99" t="s">
        <v>12336</v>
      </c>
      <c r="BF782" s="100"/>
      <c r="BG782" s="103"/>
      <c r="BH782" s="103"/>
      <c r="BI782" s="103"/>
      <c r="BJ782" s="99"/>
      <c r="BK782" s="112" t="s">
        <v>1511</v>
      </c>
      <c r="BL782" s="102"/>
      <c r="BM782" s="99"/>
      <c r="BN782" s="99"/>
      <c r="BT782" s="99"/>
      <c r="BU782" s="99"/>
      <c r="BV782" s="99"/>
      <c r="BW782" s="99"/>
      <c r="BX782" s="99"/>
      <c r="CB782" s="13" t="s">
        <v>1511</v>
      </c>
    </row>
    <row r="783" ht="13.75" spans="1:80">
      <c r="A783" s="88" t="s">
        <v>12552</v>
      </c>
      <c r="B783" s="88" t="s">
        <v>639</v>
      </c>
      <c r="C783" s="106" t="s">
        <v>9633</v>
      </c>
      <c r="D783" s="89" t="s">
        <v>494</v>
      </c>
      <c r="E783" s="88">
        <v>2</v>
      </c>
      <c r="F783" s="88">
        <v>30</v>
      </c>
      <c r="G783" s="170">
        <f t="shared" si="12"/>
        <v>60</v>
      </c>
      <c r="H783" s="91"/>
      <c r="I783" s="92"/>
      <c r="J783" s="92"/>
      <c r="K783" s="92"/>
      <c r="L783" s="92"/>
      <c r="M783" s="93"/>
      <c r="N783" s="91"/>
      <c r="O783" s="92"/>
      <c r="P783" s="92"/>
      <c r="Q783" s="92"/>
      <c r="R783" s="93"/>
      <c r="S783" s="94"/>
      <c r="T783" s="95"/>
      <c r="U783" s="96"/>
      <c r="V783" s="95"/>
      <c r="W783" s="95"/>
      <c r="X783" s="97"/>
      <c r="Y783" s="94"/>
      <c r="Z783" s="96"/>
      <c r="AA783" s="96"/>
      <c r="AB783" s="95"/>
      <c r="AC783" s="95"/>
      <c r="AD783" s="97"/>
      <c r="AE783" s="94"/>
      <c r="AF783" s="96"/>
      <c r="AG783" s="96"/>
      <c r="AH783" s="95"/>
      <c r="AI783" s="95"/>
      <c r="AJ783" s="95"/>
      <c r="AK783" s="95"/>
      <c r="AL783" s="93"/>
      <c r="AM783" s="93"/>
      <c r="AN783" s="93"/>
      <c r="AO783" s="93"/>
      <c r="AP783" s="93"/>
      <c r="AQ783" s="93"/>
      <c r="AR783" s="91"/>
      <c r="AS783" s="113"/>
      <c r="AT783" s="113"/>
      <c r="AU783" s="113"/>
      <c r="AV783" s="92"/>
      <c r="AW783" s="92"/>
      <c r="AX783" s="93"/>
      <c r="AY783" s="93"/>
      <c r="AZ783" s="93"/>
      <c r="BA783" s="93"/>
      <c r="BB783" s="93"/>
      <c r="BC783" s="99" t="s">
        <v>12301</v>
      </c>
      <c r="BD783" s="99" t="s">
        <v>12300</v>
      </c>
      <c r="BE783" s="99" t="s">
        <v>12337</v>
      </c>
      <c r="BF783" s="100"/>
      <c r="BG783" s="103"/>
      <c r="BH783" s="103"/>
      <c r="BI783" s="103"/>
      <c r="BJ783" s="99"/>
      <c r="BK783" s="112" t="s">
        <v>1511</v>
      </c>
      <c r="BL783" s="102"/>
      <c r="BM783" s="99"/>
      <c r="BN783" s="99"/>
      <c r="BT783" s="99"/>
      <c r="BU783" s="99"/>
      <c r="BV783" s="99"/>
      <c r="BW783" s="99"/>
      <c r="BX783" s="99"/>
      <c r="CB783" s="13" t="s">
        <v>1511</v>
      </c>
    </row>
    <row r="784" ht="13.75" spans="1:80">
      <c r="A784" s="88" t="s">
        <v>12552</v>
      </c>
      <c r="B784" s="88" t="s">
        <v>639</v>
      </c>
      <c r="C784" s="106" t="s">
        <v>640</v>
      </c>
      <c r="D784" s="89" t="s">
        <v>12266</v>
      </c>
      <c r="E784" s="135">
        <v>2</v>
      </c>
      <c r="F784" s="135">
        <v>83</v>
      </c>
      <c r="G784" s="90">
        <f t="shared" si="12"/>
        <v>166</v>
      </c>
      <c r="H784" s="91"/>
      <c r="I784" s="92"/>
      <c r="J784" s="92"/>
      <c r="K784" s="92"/>
      <c r="L784" s="92"/>
      <c r="M784" s="93"/>
      <c r="N784" s="91"/>
      <c r="O784" s="92">
        <v>13</v>
      </c>
      <c r="P784" s="92">
        <v>18</v>
      </c>
      <c r="Q784" s="92">
        <v>15</v>
      </c>
      <c r="R784" s="93">
        <v>38</v>
      </c>
      <c r="S784" s="94"/>
      <c r="T784" s="95"/>
      <c r="U784" s="96"/>
      <c r="V784" s="95"/>
      <c r="W784" s="95"/>
      <c r="X784" s="97"/>
      <c r="Y784" s="94"/>
      <c r="Z784" s="96"/>
      <c r="AA784" s="96"/>
      <c r="AB784" s="95"/>
      <c r="AC784" s="95"/>
      <c r="AD784" s="97"/>
      <c r="AE784" s="94"/>
      <c r="AF784" s="96"/>
      <c r="AG784" s="96"/>
      <c r="AH784" s="95"/>
      <c r="AI784" s="95"/>
      <c r="AJ784" s="95"/>
      <c r="AK784" s="95"/>
      <c r="AL784" s="93"/>
      <c r="AM784" s="93"/>
      <c r="AN784" s="93"/>
      <c r="AO784" s="93"/>
      <c r="AP784" s="93"/>
      <c r="AQ784" s="93"/>
      <c r="AR784" s="91"/>
      <c r="AS784" s="113"/>
      <c r="AT784" s="113"/>
      <c r="AU784" s="113"/>
      <c r="AV784" s="92"/>
      <c r="AW784" s="92"/>
      <c r="AX784" s="93"/>
      <c r="AY784" s="93"/>
      <c r="AZ784" s="93"/>
      <c r="BA784" s="93"/>
      <c r="BB784" s="93"/>
      <c r="BC784" s="99" t="s">
        <v>12298</v>
      </c>
      <c r="BD784" s="99" t="s">
        <v>12297</v>
      </c>
      <c r="BE784" s="99" t="s">
        <v>12336</v>
      </c>
      <c r="BF784" s="100"/>
      <c r="BG784" s="103"/>
      <c r="BH784" s="103"/>
      <c r="BI784" s="103"/>
      <c r="BJ784" s="99"/>
      <c r="BK784" s="112" t="s">
        <v>1511</v>
      </c>
      <c r="BL784" s="102"/>
      <c r="BM784" s="99"/>
      <c r="BN784" s="99"/>
      <c r="BT784" s="99"/>
      <c r="BU784" s="99"/>
      <c r="BV784" s="99"/>
      <c r="BW784" s="99"/>
      <c r="BX784" s="99"/>
      <c r="CB784" s="13" t="s">
        <v>1511</v>
      </c>
    </row>
    <row r="785" ht="13.75" spans="1:80">
      <c r="A785" s="88" t="s">
        <v>12552</v>
      </c>
      <c r="B785" s="88" t="s">
        <v>639</v>
      </c>
      <c r="C785" s="106" t="s">
        <v>640</v>
      </c>
      <c r="D785" s="89" t="s">
        <v>494</v>
      </c>
      <c r="E785" s="88">
        <v>2</v>
      </c>
      <c r="F785" s="88">
        <v>30</v>
      </c>
      <c r="G785" s="170">
        <f t="shared" si="12"/>
        <v>60</v>
      </c>
      <c r="H785" s="91"/>
      <c r="I785" s="92"/>
      <c r="J785" s="92"/>
      <c r="K785" s="92"/>
      <c r="L785" s="92"/>
      <c r="M785" s="93"/>
      <c r="N785" s="91"/>
      <c r="O785" s="92">
        <v>21</v>
      </c>
      <c r="P785" s="92">
        <v>28</v>
      </c>
      <c r="Q785" s="92">
        <v>19</v>
      </c>
      <c r="R785" s="93">
        <v>38</v>
      </c>
      <c r="S785" s="94"/>
      <c r="T785" s="95"/>
      <c r="U785" s="96"/>
      <c r="V785" s="95"/>
      <c r="W785" s="95"/>
      <c r="X785" s="97"/>
      <c r="Y785" s="94"/>
      <c r="Z785" s="96"/>
      <c r="AA785" s="96"/>
      <c r="AB785" s="95"/>
      <c r="AC785" s="95"/>
      <c r="AD785" s="97"/>
      <c r="AE785" s="94"/>
      <c r="AF785" s="96"/>
      <c r="AG785" s="96"/>
      <c r="AH785" s="95"/>
      <c r="AI785" s="95"/>
      <c r="AJ785" s="95"/>
      <c r="AK785" s="95"/>
      <c r="AL785" s="93"/>
      <c r="AM785" s="93"/>
      <c r="AN785" s="93"/>
      <c r="AO785" s="93"/>
      <c r="AP785" s="93"/>
      <c r="AQ785" s="93"/>
      <c r="AR785" s="91"/>
      <c r="AS785" s="113"/>
      <c r="AT785" s="113"/>
      <c r="AU785" s="113"/>
      <c r="AV785" s="92"/>
      <c r="AW785" s="92"/>
      <c r="AX785" s="93"/>
      <c r="AY785" s="93"/>
      <c r="AZ785" s="93"/>
      <c r="BA785" s="93"/>
      <c r="BB785" s="93"/>
      <c r="BC785" s="99" t="s">
        <v>12301</v>
      </c>
      <c r="BD785" s="99" t="s">
        <v>12300</v>
      </c>
      <c r="BE785" s="99" t="s">
        <v>12337</v>
      </c>
      <c r="BF785" s="100"/>
      <c r="BG785" s="103"/>
      <c r="BH785" s="103"/>
      <c r="BI785" s="103"/>
      <c r="BJ785" s="99"/>
      <c r="BK785" s="112" t="s">
        <v>1511</v>
      </c>
      <c r="BL785" s="102"/>
      <c r="BM785" s="99"/>
      <c r="BN785" s="99"/>
      <c r="BT785" s="99"/>
      <c r="BU785" s="99"/>
      <c r="BV785" s="99"/>
      <c r="BW785" s="99"/>
      <c r="BX785" s="99"/>
      <c r="CB785" s="13" t="s">
        <v>1511</v>
      </c>
    </row>
    <row r="786" ht="13.75" spans="1:80">
      <c r="A786" s="88" t="s">
        <v>12552</v>
      </c>
      <c r="B786" s="88" t="s">
        <v>639</v>
      </c>
      <c r="C786" s="106" t="s">
        <v>637</v>
      </c>
      <c r="D786" s="89" t="s">
        <v>12266</v>
      </c>
      <c r="E786" s="135">
        <v>2</v>
      </c>
      <c r="F786" s="135">
        <v>83</v>
      </c>
      <c r="G786" s="90">
        <f t="shared" si="12"/>
        <v>166</v>
      </c>
      <c r="H786" s="91"/>
      <c r="I786" s="92"/>
      <c r="J786" s="92"/>
      <c r="K786" s="92"/>
      <c r="L786" s="92"/>
      <c r="M786" s="93"/>
      <c r="N786" s="91"/>
      <c r="O786" s="92">
        <v>11</v>
      </c>
      <c r="P786" s="92">
        <v>13</v>
      </c>
      <c r="Q786" s="92">
        <v>6</v>
      </c>
      <c r="R786" s="93">
        <v>38</v>
      </c>
      <c r="S786" s="94"/>
      <c r="T786" s="95"/>
      <c r="U786" s="96"/>
      <c r="V786" s="95"/>
      <c r="W786" s="95"/>
      <c r="X786" s="97"/>
      <c r="Y786" s="94"/>
      <c r="Z786" s="96"/>
      <c r="AA786" s="96"/>
      <c r="AB786" s="95"/>
      <c r="AC786" s="95"/>
      <c r="AD786" s="97"/>
      <c r="AE786" s="94"/>
      <c r="AF786" s="96"/>
      <c r="AG786" s="96"/>
      <c r="AH786" s="95"/>
      <c r="AI786" s="95"/>
      <c r="AJ786" s="95"/>
      <c r="AK786" s="95"/>
      <c r="AL786" s="93"/>
      <c r="AM786" s="93"/>
      <c r="AN786" s="93"/>
      <c r="AO786" s="93"/>
      <c r="AP786" s="93"/>
      <c r="AQ786" s="93"/>
      <c r="AR786" s="91"/>
      <c r="AS786" s="113"/>
      <c r="AT786" s="113"/>
      <c r="AU786" s="113"/>
      <c r="AV786" s="92"/>
      <c r="AW786" s="92"/>
      <c r="AX786" s="93"/>
      <c r="AY786" s="93"/>
      <c r="AZ786" s="93"/>
      <c r="BA786" s="93"/>
      <c r="BB786" s="93"/>
      <c r="BC786" s="99" t="s">
        <v>12298</v>
      </c>
      <c r="BD786" s="99" t="s">
        <v>12297</v>
      </c>
      <c r="BE786" s="99" t="s">
        <v>12336</v>
      </c>
      <c r="BF786" s="100"/>
      <c r="BG786" s="103"/>
      <c r="BH786" s="103"/>
      <c r="BI786" s="103"/>
      <c r="BJ786" s="99"/>
      <c r="BK786" s="112" t="s">
        <v>1511</v>
      </c>
      <c r="BL786" s="102"/>
      <c r="BM786" s="99"/>
      <c r="BN786" s="99"/>
      <c r="BT786" s="99"/>
      <c r="BU786" s="99"/>
      <c r="BV786" s="99"/>
      <c r="BW786" s="99"/>
      <c r="BX786" s="99"/>
      <c r="CB786" s="13" t="s">
        <v>1511</v>
      </c>
    </row>
    <row r="787" ht="13.75" spans="1:80">
      <c r="A787" s="88" t="s">
        <v>12552</v>
      </c>
      <c r="B787" s="88" t="s">
        <v>639</v>
      </c>
      <c r="C787" s="106" t="s">
        <v>637</v>
      </c>
      <c r="D787" s="89" t="s">
        <v>494</v>
      </c>
      <c r="E787" s="88">
        <v>2</v>
      </c>
      <c r="F787" s="88">
        <v>30</v>
      </c>
      <c r="G787" s="170">
        <f t="shared" si="12"/>
        <v>60</v>
      </c>
      <c r="H787" s="91"/>
      <c r="I787" s="92"/>
      <c r="J787" s="92"/>
      <c r="K787" s="92"/>
      <c r="L787" s="92"/>
      <c r="M787" s="93"/>
      <c r="N787" s="91"/>
      <c r="O787" s="92">
        <v>21</v>
      </c>
      <c r="P787" s="92">
        <v>28</v>
      </c>
      <c r="Q787" s="92">
        <v>19</v>
      </c>
      <c r="R787" s="93">
        <v>38</v>
      </c>
      <c r="S787" s="94"/>
      <c r="T787" s="95"/>
      <c r="U787" s="96"/>
      <c r="V787" s="95"/>
      <c r="W787" s="95"/>
      <c r="X787" s="97"/>
      <c r="Y787" s="94"/>
      <c r="Z787" s="96"/>
      <c r="AA787" s="96"/>
      <c r="AB787" s="95"/>
      <c r="AC787" s="95"/>
      <c r="AD787" s="97"/>
      <c r="AE787" s="94"/>
      <c r="AF787" s="96"/>
      <c r="AG787" s="96"/>
      <c r="AH787" s="95"/>
      <c r="AI787" s="95"/>
      <c r="AJ787" s="95"/>
      <c r="AK787" s="95"/>
      <c r="AL787" s="93"/>
      <c r="AM787" s="93"/>
      <c r="AN787" s="93"/>
      <c r="AO787" s="93"/>
      <c r="AP787" s="93"/>
      <c r="AQ787" s="93"/>
      <c r="AR787" s="91"/>
      <c r="AS787" s="113"/>
      <c r="AT787" s="113"/>
      <c r="AU787" s="113"/>
      <c r="AV787" s="92"/>
      <c r="AW787" s="92"/>
      <c r="AX787" s="93"/>
      <c r="AY787" s="93"/>
      <c r="AZ787" s="93"/>
      <c r="BA787" s="93"/>
      <c r="BB787" s="93"/>
      <c r="BC787" s="99" t="s">
        <v>12301</v>
      </c>
      <c r="BD787" s="99" t="s">
        <v>12300</v>
      </c>
      <c r="BE787" s="99" t="s">
        <v>12337</v>
      </c>
      <c r="BF787" s="100"/>
      <c r="BG787" s="103"/>
      <c r="BH787" s="103"/>
      <c r="BI787" s="103"/>
      <c r="BJ787" s="99"/>
      <c r="BK787" s="112" t="s">
        <v>1511</v>
      </c>
      <c r="BL787" s="102"/>
      <c r="BM787" s="99"/>
      <c r="BN787" s="99"/>
      <c r="BT787" s="99"/>
      <c r="BU787" s="99"/>
      <c r="BV787" s="99"/>
      <c r="BW787" s="99"/>
      <c r="BX787" s="99"/>
      <c r="CB787" s="13" t="s">
        <v>1511</v>
      </c>
    </row>
    <row r="788" ht="13.75" spans="1:80">
      <c r="A788" s="88" t="s">
        <v>12552</v>
      </c>
      <c r="B788" s="88" t="s">
        <v>639</v>
      </c>
      <c r="C788" s="106" t="s">
        <v>9638</v>
      </c>
      <c r="D788" s="89" t="s">
        <v>12266</v>
      </c>
      <c r="E788" s="135">
        <v>2</v>
      </c>
      <c r="F788" s="135">
        <v>83</v>
      </c>
      <c r="G788" s="90">
        <f t="shared" si="12"/>
        <v>166</v>
      </c>
      <c r="H788" s="91"/>
      <c r="I788" s="92"/>
      <c r="J788" s="92"/>
      <c r="K788" s="92"/>
      <c r="L788" s="92"/>
      <c r="M788" s="93"/>
      <c r="N788" s="91"/>
      <c r="O788" s="92">
        <v>11</v>
      </c>
      <c r="P788" s="92">
        <v>13</v>
      </c>
      <c r="Q788" s="92">
        <v>14</v>
      </c>
      <c r="R788" s="93">
        <v>38</v>
      </c>
      <c r="S788" s="94"/>
      <c r="T788" s="95"/>
      <c r="U788" s="96"/>
      <c r="V788" s="95"/>
      <c r="W788" s="95"/>
      <c r="X788" s="97"/>
      <c r="Y788" s="94"/>
      <c r="Z788" s="96"/>
      <c r="AA788" s="96"/>
      <c r="AB788" s="95"/>
      <c r="AC788" s="95"/>
      <c r="AD788" s="97"/>
      <c r="AE788" s="94"/>
      <c r="AF788" s="96"/>
      <c r="AG788" s="96"/>
      <c r="AH788" s="95"/>
      <c r="AI788" s="95"/>
      <c r="AJ788" s="95"/>
      <c r="AK788" s="95"/>
      <c r="AL788" s="93"/>
      <c r="AM788" s="93"/>
      <c r="AN788" s="93"/>
      <c r="AO788" s="93"/>
      <c r="AP788" s="93"/>
      <c r="AQ788" s="93"/>
      <c r="AR788" s="91"/>
      <c r="AS788" s="113"/>
      <c r="AT788" s="113"/>
      <c r="AU788" s="113"/>
      <c r="AV788" s="92"/>
      <c r="AW788" s="92"/>
      <c r="AX788" s="93"/>
      <c r="AY788" s="93"/>
      <c r="AZ788" s="93"/>
      <c r="BA788" s="93"/>
      <c r="BB788" s="93"/>
      <c r="BC788" s="99" t="s">
        <v>12298</v>
      </c>
      <c r="BD788" s="99" t="s">
        <v>12297</v>
      </c>
      <c r="BE788" s="99" t="s">
        <v>12336</v>
      </c>
      <c r="BF788" s="100"/>
      <c r="BG788" s="103"/>
      <c r="BH788" s="103"/>
      <c r="BI788" s="103"/>
      <c r="BJ788" s="99"/>
      <c r="BK788" s="112" t="s">
        <v>1511</v>
      </c>
      <c r="BL788" s="102"/>
      <c r="BM788" s="99"/>
      <c r="BN788" s="99"/>
      <c r="BT788" s="99"/>
      <c r="BU788" s="99"/>
      <c r="BV788" s="99"/>
      <c r="BW788" s="99"/>
      <c r="BX788" s="99"/>
      <c r="CB788" s="13" t="s">
        <v>1511</v>
      </c>
    </row>
    <row r="789" ht="13.75" spans="1:80">
      <c r="A789" s="88" t="s">
        <v>12552</v>
      </c>
      <c r="B789" s="88" t="s">
        <v>639</v>
      </c>
      <c r="C789" s="106" t="s">
        <v>9638</v>
      </c>
      <c r="D789" s="89" t="s">
        <v>494</v>
      </c>
      <c r="E789" s="88">
        <v>2</v>
      </c>
      <c r="F789" s="88">
        <v>30</v>
      </c>
      <c r="G789" s="170">
        <f t="shared" si="12"/>
        <v>60</v>
      </c>
      <c r="H789" s="91"/>
      <c r="I789" s="92"/>
      <c r="J789" s="92"/>
      <c r="K789" s="92"/>
      <c r="L789" s="92"/>
      <c r="M789" s="93"/>
      <c r="N789" s="91"/>
      <c r="O789" s="92">
        <v>12</v>
      </c>
      <c r="P789" s="92">
        <v>15</v>
      </c>
      <c r="Q789" s="92">
        <v>19</v>
      </c>
      <c r="R789" s="93">
        <v>38</v>
      </c>
      <c r="S789" s="94"/>
      <c r="T789" s="94"/>
      <c r="U789" s="96"/>
      <c r="V789" s="95"/>
      <c r="W789" s="95"/>
      <c r="X789" s="97"/>
      <c r="Y789" s="94"/>
      <c r="Z789" s="96"/>
      <c r="AA789" s="96"/>
      <c r="AB789" s="95"/>
      <c r="AC789" s="95"/>
      <c r="AD789" s="97"/>
      <c r="AE789" s="94"/>
      <c r="AF789" s="96"/>
      <c r="AG789" s="96"/>
      <c r="AH789" s="95"/>
      <c r="AI789" s="95"/>
      <c r="AJ789" s="95"/>
      <c r="AK789" s="95"/>
      <c r="AL789" s="91"/>
      <c r="AM789" s="113"/>
      <c r="AN789" s="113"/>
      <c r="AO789" s="92"/>
      <c r="AP789" s="92"/>
      <c r="AQ789" s="93"/>
      <c r="AR789" s="91"/>
      <c r="AS789" s="113"/>
      <c r="AT789" s="113"/>
      <c r="AU789" s="113"/>
      <c r="AV789" s="92"/>
      <c r="AW789" s="92"/>
      <c r="AX789" s="93"/>
      <c r="AY789" s="93"/>
      <c r="AZ789" s="93"/>
      <c r="BA789" s="93"/>
      <c r="BB789" s="93"/>
      <c r="BC789" s="99" t="s">
        <v>12301</v>
      </c>
      <c r="BD789" s="99" t="s">
        <v>12300</v>
      </c>
      <c r="BE789" s="99" t="s">
        <v>12337</v>
      </c>
      <c r="BF789" s="100"/>
      <c r="BG789" s="103"/>
      <c r="BH789" s="103"/>
      <c r="BI789" s="103"/>
      <c r="BJ789" s="99"/>
      <c r="BK789" s="112" t="s">
        <v>1511</v>
      </c>
      <c r="BL789" s="102"/>
      <c r="BM789" s="99"/>
      <c r="BN789" s="99"/>
      <c r="BT789" s="99"/>
      <c r="BU789" s="99"/>
      <c r="BV789" s="99"/>
      <c r="BW789" s="99"/>
      <c r="BX789" s="99"/>
      <c r="CB789" s="13" t="s">
        <v>1511</v>
      </c>
    </row>
    <row r="790" ht="13.75" spans="1:80">
      <c r="A790" s="88" t="s">
        <v>12552</v>
      </c>
      <c r="B790" s="88" t="s">
        <v>639</v>
      </c>
      <c r="C790" s="106" t="s">
        <v>650</v>
      </c>
      <c r="D790" s="89" t="s">
        <v>12266</v>
      </c>
      <c r="E790" s="135">
        <v>2</v>
      </c>
      <c r="F790" s="135">
        <v>83</v>
      </c>
      <c r="G790" s="90">
        <f t="shared" si="12"/>
        <v>166</v>
      </c>
      <c r="H790" s="91"/>
      <c r="I790" s="92"/>
      <c r="J790" s="92"/>
      <c r="K790" s="92"/>
      <c r="L790" s="92"/>
      <c r="M790" s="93"/>
      <c r="N790" s="91"/>
      <c r="O790" s="92"/>
      <c r="P790" s="92"/>
      <c r="Q790" s="92"/>
      <c r="R790" s="93"/>
      <c r="S790" s="94"/>
      <c r="T790" s="94"/>
      <c r="U790" s="96"/>
      <c r="V790" s="95"/>
      <c r="W790" s="95"/>
      <c r="X790" s="97"/>
      <c r="Y790" s="94"/>
      <c r="Z790" s="96"/>
      <c r="AA790" s="96"/>
      <c r="AB790" s="95"/>
      <c r="AC790" s="95"/>
      <c r="AD790" s="97"/>
      <c r="AE790" s="94"/>
      <c r="AF790" s="96"/>
      <c r="AG790" s="96"/>
      <c r="AH790" s="95"/>
      <c r="AI790" s="95"/>
      <c r="AJ790" s="95"/>
      <c r="AK790" s="95"/>
      <c r="AL790" s="91"/>
      <c r="AM790" s="113"/>
      <c r="AN790" s="91"/>
      <c r="AO790" s="91"/>
      <c r="AP790" s="91"/>
      <c r="AQ790" s="93"/>
      <c r="AR790" s="91"/>
      <c r="AS790" s="113"/>
      <c r="AT790" s="113"/>
      <c r="AU790" s="113"/>
      <c r="AV790" s="92"/>
      <c r="AW790" s="92"/>
      <c r="AX790" s="93"/>
      <c r="AY790" s="93"/>
      <c r="AZ790" s="93"/>
      <c r="BA790" s="93"/>
      <c r="BB790" s="93"/>
      <c r="BC790" s="99" t="s">
        <v>12298</v>
      </c>
      <c r="BD790" s="99" t="s">
        <v>12297</v>
      </c>
      <c r="BE790" s="99" t="s">
        <v>12336</v>
      </c>
      <c r="BF790" s="100"/>
      <c r="BG790" s="103"/>
      <c r="BH790" s="103"/>
      <c r="BI790" s="103"/>
      <c r="BJ790" s="99"/>
      <c r="BK790" s="112" t="s">
        <v>1511</v>
      </c>
      <c r="BL790" s="102"/>
      <c r="BM790" s="99"/>
      <c r="BN790" s="99"/>
      <c r="BT790" s="99"/>
      <c r="BU790" s="99"/>
      <c r="BV790" s="99"/>
      <c r="BW790" s="99"/>
      <c r="BX790" s="99"/>
      <c r="CB790" s="13" t="s">
        <v>1511</v>
      </c>
    </row>
    <row r="791" ht="13.75" spans="1:80">
      <c r="A791" s="88" t="s">
        <v>12552</v>
      </c>
      <c r="B791" s="88" t="s">
        <v>639</v>
      </c>
      <c r="C791" s="106" t="s">
        <v>650</v>
      </c>
      <c r="D791" s="89" t="s">
        <v>494</v>
      </c>
      <c r="E791" s="88">
        <v>2</v>
      </c>
      <c r="F791" s="88">
        <v>30</v>
      </c>
      <c r="G791" s="170">
        <f t="shared" si="12"/>
        <v>60</v>
      </c>
      <c r="H791" s="91"/>
      <c r="I791" s="92"/>
      <c r="J791" s="92"/>
      <c r="K791" s="92"/>
      <c r="L791" s="92"/>
      <c r="M791" s="93"/>
      <c r="N791" s="91"/>
      <c r="O791" s="92"/>
      <c r="P791" s="92"/>
      <c r="Q791" s="92"/>
      <c r="R791" s="93"/>
      <c r="S791" s="94"/>
      <c r="T791" s="94"/>
      <c r="U791" s="96"/>
      <c r="V791" s="95"/>
      <c r="W791" s="95"/>
      <c r="X791" s="97"/>
      <c r="Y791" s="94"/>
      <c r="Z791" s="96"/>
      <c r="AA791" s="96"/>
      <c r="AB791" s="95"/>
      <c r="AC791" s="95"/>
      <c r="AD791" s="97"/>
      <c r="AE791" s="94"/>
      <c r="AF791" s="96"/>
      <c r="AG791" s="96"/>
      <c r="AH791" s="95"/>
      <c r="AI791" s="95"/>
      <c r="AJ791" s="95"/>
      <c r="AK791" s="95"/>
      <c r="AL791" s="91"/>
      <c r="AM791" s="113"/>
      <c r="AN791" s="113"/>
      <c r="AO791" s="92"/>
      <c r="AP791" s="92"/>
      <c r="AQ791" s="93"/>
      <c r="AR791" s="91"/>
      <c r="AS791" s="113"/>
      <c r="AT791" s="113"/>
      <c r="AU791" s="113"/>
      <c r="AV791" s="92"/>
      <c r="AW791" s="92"/>
      <c r="AX791" s="93"/>
      <c r="AY791" s="93"/>
      <c r="AZ791" s="93"/>
      <c r="BA791" s="93"/>
      <c r="BB791" s="93"/>
      <c r="BC791" s="99" t="s">
        <v>12301</v>
      </c>
      <c r="BD791" s="99" t="s">
        <v>12300</v>
      </c>
      <c r="BE791" s="99" t="s">
        <v>12337</v>
      </c>
      <c r="BF791" s="100"/>
      <c r="BG791" s="103"/>
      <c r="BH791" s="103"/>
      <c r="BI791" s="103"/>
      <c r="BJ791" s="99"/>
      <c r="BK791" s="112" t="s">
        <v>1511</v>
      </c>
      <c r="BL791" s="102"/>
      <c r="BM791" s="99"/>
      <c r="BN791" s="99"/>
      <c r="BT791" s="99"/>
      <c r="BU791" s="99"/>
      <c r="BV791" s="99"/>
      <c r="BW791" s="99"/>
      <c r="BX791" s="99"/>
      <c r="CB791" s="13" t="s">
        <v>1511</v>
      </c>
    </row>
    <row r="792" ht="13.75" spans="1:80">
      <c r="A792" s="88" t="s">
        <v>12552</v>
      </c>
      <c r="B792" s="88" t="s">
        <v>639</v>
      </c>
      <c r="C792" s="106" t="s">
        <v>652</v>
      </c>
      <c r="D792" s="89" t="s">
        <v>12266</v>
      </c>
      <c r="E792" s="135">
        <v>2</v>
      </c>
      <c r="F792" s="135">
        <v>83</v>
      </c>
      <c r="G792" s="90">
        <f t="shared" si="12"/>
        <v>166</v>
      </c>
      <c r="H792" s="91"/>
      <c r="I792" s="92"/>
      <c r="J792" s="92"/>
      <c r="K792" s="92"/>
      <c r="L792" s="92"/>
      <c r="M792" s="93"/>
      <c r="N792" s="91"/>
      <c r="O792" s="92"/>
      <c r="P792" s="92"/>
      <c r="Q792" s="92"/>
      <c r="R792" s="93"/>
      <c r="S792" s="94"/>
      <c r="T792" s="94"/>
      <c r="U792" s="96"/>
      <c r="V792" s="95"/>
      <c r="W792" s="95"/>
      <c r="X792" s="97"/>
      <c r="Y792" s="94"/>
      <c r="Z792" s="96"/>
      <c r="AA792" s="96"/>
      <c r="AB792" s="95"/>
      <c r="AC792" s="95"/>
      <c r="AD792" s="97"/>
      <c r="AE792" s="94"/>
      <c r="AF792" s="96"/>
      <c r="AG792" s="96"/>
      <c r="AH792" s="95"/>
      <c r="AI792" s="95"/>
      <c r="AJ792" s="95"/>
      <c r="AK792" s="95"/>
      <c r="AL792" s="91"/>
      <c r="AM792" s="91"/>
      <c r="AN792" s="91"/>
      <c r="AO792" s="91"/>
      <c r="AP792" s="91"/>
      <c r="AQ792" s="91"/>
      <c r="AR792" s="91"/>
      <c r="AS792" s="113"/>
      <c r="AT792" s="113"/>
      <c r="AU792" s="113"/>
      <c r="AV792" s="92"/>
      <c r="AW792" s="92"/>
      <c r="AX792" s="93"/>
      <c r="AY792" s="93"/>
      <c r="AZ792" s="93"/>
      <c r="BA792" s="93"/>
      <c r="BB792" s="93"/>
      <c r="BC792" s="99" t="s">
        <v>12298</v>
      </c>
      <c r="BD792" s="99" t="s">
        <v>12297</v>
      </c>
      <c r="BE792" s="99" t="s">
        <v>12336</v>
      </c>
      <c r="BF792" s="100"/>
      <c r="BG792" s="103"/>
      <c r="BH792" s="103"/>
      <c r="BI792" s="103"/>
      <c r="BJ792" s="99"/>
      <c r="BK792" s="112" t="s">
        <v>1511</v>
      </c>
      <c r="BL792" s="102"/>
      <c r="BM792" s="99"/>
      <c r="BN792" s="99"/>
      <c r="BT792" s="99"/>
      <c r="BU792" s="99"/>
      <c r="BV792" s="99"/>
      <c r="BW792" s="99"/>
      <c r="BX792" s="99"/>
      <c r="CB792" s="13" t="s">
        <v>1511</v>
      </c>
    </row>
    <row r="793" ht="13.75" spans="1:80">
      <c r="A793" s="88" t="s">
        <v>12552</v>
      </c>
      <c r="B793" s="88" t="s">
        <v>639</v>
      </c>
      <c r="C793" s="106" t="s">
        <v>652</v>
      </c>
      <c r="D793" s="89" t="s">
        <v>494</v>
      </c>
      <c r="E793" s="88">
        <v>2</v>
      </c>
      <c r="F793" s="88">
        <v>30</v>
      </c>
      <c r="G793" s="170">
        <f t="shared" si="12"/>
        <v>60</v>
      </c>
      <c r="H793" s="91"/>
      <c r="I793" s="92"/>
      <c r="J793" s="92"/>
      <c r="K793" s="92"/>
      <c r="L793" s="92"/>
      <c r="M793" s="93"/>
      <c r="N793" s="91"/>
      <c r="O793" s="92"/>
      <c r="P793" s="92"/>
      <c r="Q793" s="92"/>
      <c r="R793" s="93"/>
      <c r="S793" s="94"/>
      <c r="T793" s="95"/>
      <c r="U793" s="96"/>
      <c r="V793" s="95"/>
      <c r="W793" s="95"/>
      <c r="X793" s="97"/>
      <c r="Y793" s="94"/>
      <c r="Z793" s="96"/>
      <c r="AA793" s="96"/>
      <c r="AB793" s="95"/>
      <c r="AC793" s="95"/>
      <c r="AD793" s="97"/>
      <c r="AE793" s="94"/>
      <c r="AF793" s="96"/>
      <c r="AG793" s="96"/>
      <c r="AH793" s="95"/>
      <c r="AI793" s="95"/>
      <c r="AJ793" s="95"/>
      <c r="AK793" s="95"/>
      <c r="AL793" s="91"/>
      <c r="AM793" s="91"/>
      <c r="AN793" s="91"/>
      <c r="AO793" s="91"/>
      <c r="AP793" s="91"/>
      <c r="AQ793" s="91"/>
      <c r="AR793" s="91"/>
      <c r="AS793" s="113"/>
      <c r="AT793" s="113"/>
      <c r="AU793" s="113"/>
      <c r="AV793" s="92"/>
      <c r="AW793" s="92"/>
      <c r="AX793" s="93"/>
      <c r="AY793" s="93"/>
      <c r="AZ793" s="93"/>
      <c r="BA793" s="93"/>
      <c r="BB793" s="93"/>
      <c r="BC793" s="99" t="s">
        <v>12301</v>
      </c>
      <c r="BD793" s="99" t="s">
        <v>12300</v>
      </c>
      <c r="BE793" s="99" t="s">
        <v>12337</v>
      </c>
      <c r="BF793" s="100"/>
      <c r="BG793" s="103"/>
      <c r="BH793" s="103"/>
      <c r="BI793" s="103"/>
      <c r="BJ793" s="99"/>
      <c r="BK793" s="112" t="s">
        <v>1511</v>
      </c>
      <c r="BL793" s="102"/>
      <c r="BM793" s="99"/>
      <c r="BN793" s="99"/>
      <c r="BT793" s="99"/>
      <c r="BU793" s="99"/>
      <c r="BV793" s="99"/>
      <c r="BW793" s="99"/>
      <c r="BX793" s="99"/>
      <c r="CB793" s="13" t="s">
        <v>1511</v>
      </c>
    </row>
    <row r="794" ht="16.15" customHeight="1" spans="1:80">
      <c r="A794" s="187" t="s">
        <v>12553</v>
      </c>
      <c r="B794" s="187" t="s">
        <v>1066</v>
      </c>
      <c r="C794" s="187" t="s">
        <v>1064</v>
      </c>
      <c r="D794" s="89" t="s">
        <v>12266</v>
      </c>
      <c r="E794" s="135">
        <v>2</v>
      </c>
      <c r="F794" s="135">
        <v>135</v>
      </c>
      <c r="G794" s="90">
        <f t="shared" si="12"/>
        <v>270</v>
      </c>
      <c r="H794" s="94"/>
      <c r="I794" s="95"/>
      <c r="J794" s="95"/>
      <c r="K794" s="95"/>
      <c r="L794" s="95"/>
      <c r="M794" s="97"/>
      <c r="N794" s="94"/>
      <c r="O794" s="95"/>
      <c r="P794" s="95"/>
      <c r="Q794" s="95"/>
      <c r="R794" s="97"/>
      <c r="S794" s="94"/>
      <c r="T794" s="95"/>
      <c r="U794" s="96"/>
      <c r="V794" s="95"/>
      <c r="W794" s="95"/>
      <c r="X794" s="97"/>
      <c r="Y794" s="94"/>
      <c r="Z794" s="96"/>
      <c r="AA794" s="114"/>
      <c r="AB794" s="114"/>
      <c r="AC794" s="114"/>
      <c r="AD794" s="97"/>
      <c r="AE794" s="91"/>
      <c r="AF794" s="113">
        <v>345</v>
      </c>
      <c r="AG794" s="113">
        <v>36</v>
      </c>
      <c r="AH794" s="92">
        <v>39</v>
      </c>
      <c r="AI794" s="92">
        <v>61</v>
      </c>
      <c r="AJ794" s="92">
        <v>12</v>
      </c>
      <c r="AK794" s="92"/>
      <c r="AL794" s="91"/>
      <c r="AM794" s="91"/>
      <c r="AN794" s="91">
        <v>44</v>
      </c>
      <c r="AO794" s="91">
        <v>52</v>
      </c>
      <c r="AP794" s="91">
        <v>12</v>
      </c>
      <c r="AQ794" s="91"/>
      <c r="AR794" s="94"/>
      <c r="AS794" s="96"/>
      <c r="AT794" s="96"/>
      <c r="AU794" s="96"/>
      <c r="AV794" s="95"/>
      <c r="AW794" s="95"/>
      <c r="AX794" s="97"/>
      <c r="AY794" s="93"/>
      <c r="AZ794" s="93"/>
      <c r="BA794" s="93"/>
      <c r="BB794" s="93"/>
      <c r="BC794" s="99" t="s">
        <v>12349</v>
      </c>
      <c r="BD794" s="99" t="s">
        <v>12271</v>
      </c>
      <c r="BE794" s="99" t="s">
        <v>12356</v>
      </c>
      <c r="BF794" s="100"/>
      <c r="BG794" s="103"/>
      <c r="BH794" s="103"/>
      <c r="BI794" s="103"/>
      <c r="BJ794" s="99"/>
      <c r="BK794" s="112" t="s">
        <v>12376</v>
      </c>
      <c r="BL794" s="102"/>
      <c r="BM794" s="99"/>
      <c r="BN794" s="99"/>
      <c r="BT794" s="99"/>
      <c r="BU794" s="99"/>
      <c r="BV794" s="99"/>
      <c r="BW794" s="99"/>
      <c r="BX794" s="99"/>
      <c r="CB794" s="13" t="s">
        <v>1511</v>
      </c>
    </row>
    <row r="795" ht="13.75" spans="1:80">
      <c r="A795" s="88" t="s">
        <v>12553</v>
      </c>
      <c r="B795" s="88" t="s">
        <v>1066</v>
      </c>
      <c r="C795" s="106" t="s">
        <v>1064</v>
      </c>
      <c r="D795" s="89" t="s">
        <v>494</v>
      </c>
      <c r="E795" s="88">
        <v>2</v>
      </c>
      <c r="F795" s="88">
        <v>100</v>
      </c>
      <c r="G795" s="170">
        <f t="shared" si="12"/>
        <v>200</v>
      </c>
      <c r="H795" s="94"/>
      <c r="I795" s="95"/>
      <c r="J795" s="95"/>
      <c r="K795" s="95"/>
      <c r="L795" s="95"/>
      <c r="M795" s="97"/>
      <c r="N795" s="94"/>
      <c r="O795" s="95"/>
      <c r="P795" s="95"/>
      <c r="Q795" s="95"/>
      <c r="R795" s="97"/>
      <c r="S795" s="94"/>
      <c r="T795" s="95"/>
      <c r="U795" s="114"/>
      <c r="V795" s="114"/>
      <c r="W795" s="114"/>
      <c r="X795" s="97"/>
      <c r="Y795" s="94"/>
      <c r="Z795" s="96"/>
      <c r="AA795" s="114"/>
      <c r="AB795" s="114"/>
      <c r="AC795" s="114"/>
      <c r="AD795" s="97"/>
      <c r="AE795" s="91"/>
      <c r="AF795" s="113"/>
      <c r="AG795" s="209">
        <v>55</v>
      </c>
      <c r="AH795" s="210">
        <v>55</v>
      </c>
      <c r="AI795" s="210">
        <v>70</v>
      </c>
      <c r="AJ795" s="210">
        <v>70</v>
      </c>
      <c r="AK795" s="92"/>
      <c r="AL795" s="91"/>
      <c r="AM795" s="91"/>
      <c r="AN795" s="91">
        <v>51</v>
      </c>
      <c r="AO795" s="91">
        <v>44</v>
      </c>
      <c r="AP795" s="91">
        <v>89</v>
      </c>
      <c r="AQ795" s="91"/>
      <c r="AR795" s="94"/>
      <c r="AS795" s="96"/>
      <c r="AT795" s="96"/>
      <c r="AU795" s="96"/>
      <c r="AV795" s="95"/>
      <c r="AW795" s="95"/>
      <c r="AX795" s="97"/>
      <c r="AY795" s="97"/>
      <c r="AZ795" s="97"/>
      <c r="BA795" s="97"/>
      <c r="BB795" s="97"/>
      <c r="BC795" s="99" t="s">
        <v>12350</v>
      </c>
      <c r="BD795" s="99" t="s">
        <v>12275</v>
      </c>
      <c r="BE795" s="99"/>
      <c r="BF795" s="100"/>
      <c r="BG795" s="103"/>
      <c r="BH795" s="103"/>
      <c r="BI795" s="103"/>
      <c r="BJ795" s="99"/>
      <c r="BK795" s="112" t="s">
        <v>1511</v>
      </c>
      <c r="BL795" s="102"/>
      <c r="BM795" s="99"/>
      <c r="BN795" s="99"/>
      <c r="BT795" s="99"/>
      <c r="BU795" s="99"/>
      <c r="BV795" s="99"/>
      <c r="BW795" s="99"/>
      <c r="BX795" s="99"/>
      <c r="CB795" s="13" t="s">
        <v>1511</v>
      </c>
    </row>
    <row r="796" ht="13.75" spans="1:80">
      <c r="A796" s="187" t="s">
        <v>12553</v>
      </c>
      <c r="B796" s="187" t="s">
        <v>1063</v>
      </c>
      <c r="C796" s="187" t="s">
        <v>1061</v>
      </c>
      <c r="D796" s="89" t="s">
        <v>12266</v>
      </c>
      <c r="E796" s="135">
        <v>2</v>
      </c>
      <c r="F796" s="135">
        <v>121</v>
      </c>
      <c r="G796" s="90">
        <f t="shared" si="12"/>
        <v>242</v>
      </c>
      <c r="H796" s="94"/>
      <c r="I796" s="95"/>
      <c r="J796" s="95"/>
      <c r="K796" s="95"/>
      <c r="L796" s="95"/>
      <c r="M796" s="97"/>
      <c r="N796" s="94"/>
      <c r="O796" s="95"/>
      <c r="P796" s="95"/>
      <c r="Q796" s="95"/>
      <c r="R796" s="97"/>
      <c r="S796" s="94"/>
      <c r="T796" s="95"/>
      <c r="U796" s="114"/>
      <c r="V796" s="114"/>
      <c r="W796" s="114"/>
      <c r="X796" s="97"/>
      <c r="Y796" s="94"/>
      <c r="Z796" s="96"/>
      <c r="AA796" s="114"/>
      <c r="AB796" s="114"/>
      <c r="AC796" s="114"/>
      <c r="AD796" s="97"/>
      <c r="AE796" s="91"/>
      <c r="AF796" s="113">
        <v>345</v>
      </c>
      <c r="AG796" s="104">
        <v>40</v>
      </c>
      <c r="AH796" s="105">
        <v>32</v>
      </c>
      <c r="AI796" s="105">
        <v>35</v>
      </c>
      <c r="AJ796" s="105">
        <v>48</v>
      </c>
      <c r="AK796" s="105"/>
      <c r="AL796" s="91"/>
      <c r="AM796" s="91"/>
      <c r="AN796" s="91">
        <v>44</v>
      </c>
      <c r="AO796" s="91">
        <v>47</v>
      </c>
      <c r="AP796" s="91">
        <v>11</v>
      </c>
      <c r="AQ796" s="91"/>
      <c r="AR796" s="94"/>
      <c r="AS796" s="96"/>
      <c r="AT796" s="96"/>
      <c r="AU796" s="96"/>
      <c r="AV796" s="95"/>
      <c r="AW796" s="95"/>
      <c r="AX796" s="97"/>
      <c r="AY796" s="93"/>
      <c r="AZ796" s="93"/>
      <c r="BA796" s="93"/>
      <c r="BB796" s="93"/>
      <c r="BC796" s="99" t="s">
        <v>12349</v>
      </c>
      <c r="BD796" s="99" t="s">
        <v>12271</v>
      </c>
      <c r="BE796" s="99" t="s">
        <v>12356</v>
      </c>
      <c r="BF796" s="100"/>
      <c r="BG796" s="103"/>
      <c r="BH796" s="103"/>
      <c r="BI796" s="103"/>
      <c r="BJ796" s="99"/>
      <c r="BK796" s="112" t="s">
        <v>12376</v>
      </c>
      <c r="BL796" s="102"/>
      <c r="BM796" s="99"/>
      <c r="BN796" s="99"/>
      <c r="BT796" s="99"/>
      <c r="BU796" s="99"/>
      <c r="BV796" s="99"/>
      <c r="BW796" s="99"/>
      <c r="BX796" s="99"/>
      <c r="CB796" s="13" t="s">
        <v>1511</v>
      </c>
    </row>
    <row r="797" ht="13.75" spans="1:80">
      <c r="A797" s="88" t="s">
        <v>12553</v>
      </c>
      <c r="B797" s="88" t="s">
        <v>1063</v>
      </c>
      <c r="C797" s="106" t="s">
        <v>1061</v>
      </c>
      <c r="D797" s="89" t="s">
        <v>494</v>
      </c>
      <c r="E797" s="88">
        <v>2</v>
      </c>
      <c r="F797" s="88">
        <v>113</v>
      </c>
      <c r="G797" s="170">
        <f t="shared" si="12"/>
        <v>226</v>
      </c>
      <c r="H797" s="94"/>
      <c r="I797" s="95"/>
      <c r="J797" s="95"/>
      <c r="K797" s="95"/>
      <c r="L797" s="95"/>
      <c r="M797" s="97"/>
      <c r="N797" s="94"/>
      <c r="O797" s="95"/>
      <c r="P797" s="95"/>
      <c r="Q797" s="95"/>
      <c r="R797" s="97"/>
      <c r="S797" s="94"/>
      <c r="T797" s="95"/>
      <c r="U797" s="96"/>
      <c r="V797" s="95"/>
      <c r="W797" s="95"/>
      <c r="X797" s="97"/>
      <c r="Y797" s="94"/>
      <c r="Z797" s="96"/>
      <c r="AA797" s="96"/>
      <c r="AB797" s="95"/>
      <c r="AC797" s="95"/>
      <c r="AD797" s="97"/>
      <c r="AE797" s="91"/>
      <c r="AF797" s="113"/>
      <c r="AG797" s="209">
        <v>55</v>
      </c>
      <c r="AH797" s="210">
        <v>55</v>
      </c>
      <c r="AI797" s="210">
        <v>70</v>
      </c>
      <c r="AJ797" s="210">
        <v>70</v>
      </c>
      <c r="AK797" s="92"/>
      <c r="AL797" s="91"/>
      <c r="AM797" s="91"/>
      <c r="AN797" s="91">
        <v>35</v>
      </c>
      <c r="AO797" s="91">
        <v>74</v>
      </c>
      <c r="AP797" s="91">
        <v>99</v>
      </c>
      <c r="AQ797" s="91"/>
      <c r="AR797" s="94"/>
      <c r="AS797" s="96"/>
      <c r="AT797" s="96"/>
      <c r="AU797" s="96"/>
      <c r="AV797" s="95"/>
      <c r="AW797" s="95"/>
      <c r="AX797" s="97"/>
      <c r="AY797" s="97"/>
      <c r="AZ797" s="97"/>
      <c r="BA797" s="97"/>
      <c r="BB797" s="97"/>
      <c r="BC797" s="99" t="s">
        <v>12350</v>
      </c>
      <c r="BD797" s="99" t="s">
        <v>12275</v>
      </c>
      <c r="BE797" s="99"/>
      <c r="BF797" s="100"/>
      <c r="BG797" s="103"/>
      <c r="BH797" s="103"/>
      <c r="BI797" s="103"/>
      <c r="BJ797" s="99"/>
      <c r="BK797" s="112" t="s">
        <v>1511</v>
      </c>
      <c r="BL797" s="102"/>
      <c r="BM797" s="99"/>
      <c r="BN797" s="99"/>
      <c r="BT797" s="99"/>
      <c r="BU797" s="99"/>
      <c r="BV797" s="99"/>
      <c r="BW797" s="99"/>
      <c r="BX797" s="99"/>
      <c r="CB797" s="13" t="s">
        <v>1511</v>
      </c>
    </row>
    <row r="798" ht="13.75" spans="1:80">
      <c r="A798" s="88" t="s">
        <v>12554</v>
      </c>
      <c r="B798" s="88" t="s">
        <v>10008</v>
      </c>
      <c r="C798" s="106" t="s">
        <v>10516</v>
      </c>
      <c r="D798" s="89" t="s">
        <v>12266</v>
      </c>
      <c r="E798" s="135">
        <v>6</v>
      </c>
      <c r="F798" s="135">
        <v>122</v>
      </c>
      <c r="G798" s="90">
        <f t="shared" si="12"/>
        <v>732</v>
      </c>
      <c r="H798" s="94"/>
      <c r="I798" s="95"/>
      <c r="J798" s="95"/>
      <c r="K798" s="95"/>
      <c r="L798" s="95"/>
      <c r="M798" s="97"/>
      <c r="N798" s="94"/>
      <c r="O798" s="95"/>
      <c r="P798" s="95"/>
      <c r="Q798" s="95"/>
      <c r="R798" s="97"/>
      <c r="S798" s="94"/>
      <c r="T798" s="95"/>
      <c r="U798" s="96"/>
      <c r="V798" s="95"/>
      <c r="W798" s="95"/>
      <c r="X798" s="97"/>
      <c r="Y798" s="94"/>
      <c r="Z798" s="96"/>
      <c r="AA798" s="96"/>
      <c r="AB798" s="95"/>
      <c r="AC798" s="95"/>
      <c r="AD798" s="97"/>
      <c r="AE798" s="91"/>
      <c r="AF798" s="113"/>
      <c r="AG798" s="104">
        <v>40</v>
      </c>
      <c r="AH798" s="105">
        <v>48</v>
      </c>
      <c r="AI798" s="105">
        <v>46</v>
      </c>
      <c r="AJ798" s="105">
        <v>12</v>
      </c>
      <c r="AK798" s="92"/>
      <c r="AL798" s="91"/>
      <c r="AM798" s="91">
        <v>120</v>
      </c>
      <c r="AN798" s="280">
        <v>45</v>
      </c>
      <c r="AO798" s="280">
        <v>60</v>
      </c>
      <c r="AP798" s="280">
        <v>43</v>
      </c>
      <c r="AQ798" s="91"/>
      <c r="AR798" s="91"/>
      <c r="AS798" s="113"/>
      <c r="AT798" s="113"/>
      <c r="AU798" s="113"/>
      <c r="AV798" s="92"/>
      <c r="AW798" s="92"/>
      <c r="AX798" s="93"/>
      <c r="AY798" s="93"/>
      <c r="AZ798" s="93"/>
      <c r="BA798" s="93"/>
      <c r="BB798" s="93"/>
      <c r="BC798" s="99" t="s">
        <v>12349</v>
      </c>
      <c r="BD798" s="99" t="s">
        <v>12555</v>
      </c>
      <c r="BE798" s="99"/>
      <c r="BF798" s="100"/>
      <c r="BG798" s="103"/>
      <c r="BH798" s="103"/>
      <c r="BI798" s="103"/>
      <c r="BJ798" s="99"/>
      <c r="BK798" s="112" t="s">
        <v>20</v>
      </c>
      <c r="BL798" s="102"/>
      <c r="BM798" s="99"/>
      <c r="BN798" s="99"/>
      <c r="BT798" s="99"/>
      <c r="BU798" s="99"/>
      <c r="BV798" s="99"/>
      <c r="BW798" s="99"/>
      <c r="BX798" s="99"/>
      <c r="CB798" s="13" t="s">
        <v>1511</v>
      </c>
    </row>
    <row r="799" ht="13.75" spans="1:80">
      <c r="A799" s="88" t="s">
        <v>12554</v>
      </c>
      <c r="B799" s="88" t="s">
        <v>10008</v>
      </c>
      <c r="C799" s="106" t="s">
        <v>10516</v>
      </c>
      <c r="D799" s="89" t="s">
        <v>494</v>
      </c>
      <c r="E799" s="135">
        <v>6</v>
      </c>
      <c r="F799" s="135">
        <v>55</v>
      </c>
      <c r="G799" s="90">
        <f t="shared" si="12"/>
        <v>330</v>
      </c>
      <c r="H799" s="94"/>
      <c r="I799" s="95"/>
      <c r="J799" s="95"/>
      <c r="K799" s="95"/>
      <c r="L799" s="95"/>
      <c r="M799" s="97"/>
      <c r="N799" s="94"/>
      <c r="O799" s="95"/>
      <c r="P799" s="95"/>
      <c r="Q799" s="95"/>
      <c r="R799" s="97"/>
      <c r="S799" s="94"/>
      <c r="T799" s="94"/>
      <c r="U799" s="96"/>
      <c r="V799" s="95"/>
      <c r="W799" s="95"/>
      <c r="X799" s="97"/>
      <c r="Y799" s="94"/>
      <c r="Z799" s="96"/>
      <c r="AA799" s="96"/>
      <c r="AB799" s="95"/>
      <c r="AC799" s="95"/>
      <c r="AD799" s="97"/>
      <c r="AE799" s="91"/>
      <c r="AF799" s="113"/>
      <c r="AG799" s="104">
        <v>24</v>
      </c>
      <c r="AH799" s="105">
        <v>25</v>
      </c>
      <c r="AI799" s="105">
        <v>30</v>
      </c>
      <c r="AJ799" s="105">
        <v>80</v>
      </c>
      <c r="AK799" s="92"/>
      <c r="AL799" s="91"/>
      <c r="AM799" s="113"/>
      <c r="AN799" s="209">
        <v>28</v>
      </c>
      <c r="AO799" s="210">
        <v>32</v>
      </c>
      <c r="AP799" s="210">
        <v>124</v>
      </c>
      <c r="AQ799" s="93"/>
      <c r="AR799" s="91"/>
      <c r="AS799" s="113"/>
      <c r="AT799" s="113"/>
      <c r="AU799" s="113"/>
      <c r="AV799" s="92"/>
      <c r="AW799" s="92"/>
      <c r="AX799" s="93"/>
      <c r="AY799" s="93"/>
      <c r="AZ799" s="93"/>
      <c r="BA799" s="93"/>
      <c r="BB799" s="93"/>
      <c r="BC799" s="99" t="s">
        <v>12350</v>
      </c>
      <c r="BD799" s="99" t="s">
        <v>12285</v>
      </c>
      <c r="BE799" s="99"/>
      <c r="BF799" s="100"/>
      <c r="BG799" s="103"/>
      <c r="BH799" s="103"/>
      <c r="BI799" s="103"/>
      <c r="BJ799" s="99"/>
      <c r="BK799" s="112" t="s">
        <v>1511</v>
      </c>
      <c r="BL799" s="102"/>
      <c r="BM799" s="99"/>
      <c r="BN799" s="99"/>
      <c r="BT799" s="99"/>
      <c r="BU799" s="99"/>
      <c r="BV799" s="99"/>
      <c r="BW799" s="99"/>
      <c r="BX799" s="99"/>
      <c r="CB799" s="13" t="s">
        <v>1511</v>
      </c>
    </row>
    <row r="800" ht="13.75" spans="1:80">
      <c r="A800" s="88" t="s">
        <v>12554</v>
      </c>
      <c r="B800" s="88" t="s">
        <v>10008</v>
      </c>
      <c r="C800" s="106" t="s">
        <v>10518</v>
      </c>
      <c r="D800" s="89" t="s">
        <v>12266</v>
      </c>
      <c r="E800" s="135">
        <v>6</v>
      </c>
      <c r="F800" s="135">
        <v>122</v>
      </c>
      <c r="G800" s="90">
        <f t="shared" si="12"/>
        <v>732</v>
      </c>
      <c r="H800" s="94"/>
      <c r="I800" s="95"/>
      <c r="J800" s="95"/>
      <c r="K800" s="95"/>
      <c r="L800" s="95"/>
      <c r="M800" s="97"/>
      <c r="N800" s="94"/>
      <c r="O800" s="95"/>
      <c r="P800" s="95"/>
      <c r="Q800" s="95"/>
      <c r="R800" s="97"/>
      <c r="S800" s="94"/>
      <c r="T800" s="94"/>
      <c r="U800" s="96"/>
      <c r="V800" s="95"/>
      <c r="W800" s="95"/>
      <c r="X800" s="97"/>
      <c r="Y800" s="94"/>
      <c r="Z800" s="96"/>
      <c r="AA800" s="96"/>
      <c r="AB800" s="95"/>
      <c r="AC800" s="95"/>
      <c r="AD800" s="97"/>
      <c r="AE800" s="91"/>
      <c r="AF800" s="113"/>
      <c r="AG800" s="113"/>
      <c r="AH800" s="92"/>
      <c r="AI800" s="92"/>
      <c r="AJ800" s="92"/>
      <c r="AK800" s="92"/>
      <c r="AL800" s="91"/>
      <c r="AM800" s="113">
        <v>120</v>
      </c>
      <c r="AN800" s="209">
        <v>45</v>
      </c>
      <c r="AO800" s="210">
        <v>60</v>
      </c>
      <c r="AP800" s="210">
        <v>43</v>
      </c>
      <c r="AQ800" s="93"/>
      <c r="AR800" s="91"/>
      <c r="AS800" s="113"/>
      <c r="AT800" s="113"/>
      <c r="AU800" s="113"/>
      <c r="AV800" s="92"/>
      <c r="AW800" s="92"/>
      <c r="AX800" s="93"/>
      <c r="AY800" s="93"/>
      <c r="AZ800" s="93"/>
      <c r="BA800" s="93"/>
      <c r="BB800" s="93"/>
      <c r="BC800" s="99" t="s">
        <v>12349</v>
      </c>
      <c r="BD800" s="99" t="s">
        <v>12555</v>
      </c>
      <c r="BE800" s="99"/>
      <c r="BF800" s="100"/>
      <c r="BG800" s="103"/>
      <c r="BH800" s="103"/>
      <c r="BI800" s="103"/>
      <c r="BJ800" s="99"/>
      <c r="BK800" s="112" t="s">
        <v>20</v>
      </c>
      <c r="BL800" s="102"/>
      <c r="BM800" s="99"/>
      <c r="BN800" s="99"/>
      <c r="BT800" s="99"/>
      <c r="BU800" s="99"/>
      <c r="BV800" s="99"/>
      <c r="BW800" s="99"/>
      <c r="BX800" s="99"/>
      <c r="CB800" s="13" t="s">
        <v>1511</v>
      </c>
    </row>
    <row r="801" ht="13.75" spans="1:479">
      <c r="A801" s="88" t="s">
        <v>12554</v>
      </c>
      <c r="B801" s="88" t="s">
        <v>10008</v>
      </c>
      <c r="C801" s="106" t="s">
        <v>10518</v>
      </c>
      <c r="D801" s="89" t="s">
        <v>494</v>
      </c>
      <c r="E801" s="135">
        <v>6</v>
      </c>
      <c r="F801" s="135">
        <v>55</v>
      </c>
      <c r="G801" s="90">
        <f t="shared" si="12"/>
        <v>330</v>
      </c>
      <c r="H801" s="94"/>
      <c r="I801" s="95"/>
      <c r="J801" s="95"/>
      <c r="K801" s="95"/>
      <c r="L801" s="95"/>
      <c r="M801" s="97"/>
      <c r="N801" s="94"/>
      <c r="O801" s="95"/>
      <c r="P801" s="95"/>
      <c r="Q801" s="95"/>
      <c r="R801" s="97"/>
      <c r="S801" s="94"/>
      <c r="T801" s="94"/>
      <c r="U801" s="96"/>
      <c r="V801" s="95"/>
      <c r="W801" s="95"/>
      <c r="X801" s="97"/>
      <c r="Y801" s="94"/>
      <c r="Z801" s="96"/>
      <c r="AA801" s="96"/>
      <c r="AB801" s="95"/>
      <c r="AC801" s="95"/>
      <c r="AD801" s="97"/>
      <c r="AE801" s="91"/>
      <c r="AF801" s="113"/>
      <c r="AG801" s="113"/>
      <c r="AH801" s="92"/>
      <c r="AI801" s="92"/>
      <c r="AJ801" s="92"/>
      <c r="AK801" s="92"/>
      <c r="AL801" s="91"/>
      <c r="AM801" s="91"/>
      <c r="AN801" s="280">
        <v>28</v>
      </c>
      <c r="AO801" s="280">
        <v>32</v>
      </c>
      <c r="AP801" s="280">
        <v>124</v>
      </c>
      <c r="AQ801" s="91"/>
      <c r="AR801" s="91"/>
      <c r="AS801" s="113"/>
      <c r="AT801" s="113"/>
      <c r="AU801" s="113"/>
      <c r="AV801" s="92"/>
      <c r="AW801" s="92"/>
      <c r="AX801" s="93"/>
      <c r="AY801" s="93"/>
      <c r="AZ801" s="93"/>
      <c r="BA801" s="93"/>
      <c r="BB801" s="93"/>
      <c r="BC801" s="99" t="s">
        <v>12350</v>
      </c>
      <c r="BD801" s="99" t="s">
        <v>12285</v>
      </c>
      <c r="BE801" s="99"/>
      <c r="BF801" s="100"/>
      <c r="BG801" s="103"/>
      <c r="BH801" s="103"/>
      <c r="BI801" s="103"/>
      <c r="BJ801" s="99"/>
      <c r="BK801" s="112" t="s">
        <v>1511</v>
      </c>
      <c r="BL801" s="102"/>
      <c r="BM801" s="99"/>
      <c r="BN801" s="99"/>
      <c r="BT801" s="99"/>
      <c r="BU801" s="99"/>
      <c r="BV801" s="99"/>
      <c r="BW801" s="99"/>
      <c r="BX801" s="99"/>
      <c r="CB801" s="13" t="s">
        <v>1511</v>
      </c>
    </row>
    <row r="802" ht="13.75" spans="1:479">
      <c r="A802" s="88" t="s">
        <v>12556</v>
      </c>
      <c r="B802" s="88" t="s">
        <v>4553</v>
      </c>
      <c r="C802" s="106" t="s">
        <v>4552</v>
      </c>
      <c r="D802" s="89" t="s">
        <v>12266</v>
      </c>
      <c r="E802" s="135">
        <v>42</v>
      </c>
      <c r="F802" s="135">
        <v>5</v>
      </c>
      <c r="G802" s="90">
        <f t="shared" si="12"/>
        <v>210</v>
      </c>
      <c r="H802" s="91"/>
      <c r="I802" s="92"/>
      <c r="J802" s="92">
        <v>18</v>
      </c>
      <c r="K802" s="92">
        <v>35</v>
      </c>
      <c r="L802" s="92">
        <v>0</v>
      </c>
      <c r="M802" s="93"/>
      <c r="N802" s="94"/>
      <c r="O802" s="95"/>
      <c r="P802" s="95"/>
      <c r="Q802" s="95"/>
      <c r="R802" s="97"/>
      <c r="S802" s="94"/>
      <c r="T802" s="94"/>
      <c r="U802" s="96"/>
      <c r="V802" s="95"/>
      <c r="W802" s="95"/>
      <c r="X802" s="97"/>
      <c r="Y802" s="94"/>
      <c r="Z802" s="96"/>
      <c r="AA802" s="96"/>
      <c r="AB802" s="95"/>
      <c r="AC802" s="95"/>
      <c r="AD802" s="97"/>
      <c r="AE802" s="91"/>
      <c r="AF802" s="113"/>
      <c r="AG802" s="209">
        <v>36</v>
      </c>
      <c r="AH802" s="210">
        <v>30</v>
      </c>
      <c r="AI802" s="210">
        <v>6</v>
      </c>
      <c r="AJ802" s="210">
        <v>6</v>
      </c>
      <c r="AK802" s="210">
        <v>38</v>
      </c>
      <c r="AL802" s="91"/>
      <c r="AM802" s="91"/>
      <c r="AN802" s="91"/>
      <c r="AO802" s="91"/>
      <c r="AP802" s="91"/>
      <c r="AQ802" s="91"/>
      <c r="AR802" s="94"/>
      <c r="AS802" s="96"/>
      <c r="AT802" s="96"/>
      <c r="AU802" s="96"/>
      <c r="AV802" s="95"/>
      <c r="AW802" s="95"/>
      <c r="AX802" s="97"/>
      <c r="AY802" s="97"/>
      <c r="AZ802" s="97"/>
      <c r="BA802" s="97"/>
      <c r="BB802" s="97"/>
      <c r="BC802" s="99" t="s">
        <v>12349</v>
      </c>
      <c r="BD802" s="99" t="s">
        <v>12557</v>
      </c>
      <c r="BE802" s="99"/>
      <c r="BF802" s="100"/>
      <c r="BG802" s="100"/>
      <c r="BH802" s="100"/>
      <c r="BI802" s="111" t="s">
        <v>12272</v>
      </c>
      <c r="BJ802" s="99"/>
      <c r="BK802" s="112" t="s">
        <v>1511</v>
      </c>
      <c r="BL802" s="102"/>
      <c r="BM802" s="99"/>
      <c r="BN802" s="99"/>
      <c r="BT802" s="99"/>
      <c r="BU802" s="99"/>
      <c r="BV802" s="99"/>
      <c r="BW802" s="99"/>
      <c r="BX802" s="99"/>
      <c r="CB802" s="13" t="s">
        <v>1511</v>
      </c>
    </row>
    <row r="803" ht="13.75" spans="1:479">
      <c r="A803" s="88" t="s">
        <v>12556</v>
      </c>
      <c r="B803" s="88" t="s">
        <v>4553</v>
      </c>
      <c r="C803" s="106" t="s">
        <v>4552</v>
      </c>
      <c r="D803" s="89" t="s">
        <v>494</v>
      </c>
      <c r="E803" s="135">
        <v>42</v>
      </c>
      <c r="F803" s="135">
        <v>7</v>
      </c>
      <c r="G803" s="90">
        <f t="shared" si="12"/>
        <v>294</v>
      </c>
      <c r="H803" s="91"/>
      <c r="I803" s="92"/>
      <c r="J803" s="92">
        <v>15</v>
      </c>
      <c r="K803" s="92">
        <v>22</v>
      </c>
      <c r="L803" s="92">
        <v>40</v>
      </c>
      <c r="M803" s="93"/>
      <c r="N803" s="94"/>
      <c r="O803" s="95"/>
      <c r="P803" s="95"/>
      <c r="Q803" s="95"/>
      <c r="R803" s="97"/>
      <c r="S803" s="94"/>
      <c r="T803" s="94"/>
      <c r="U803" s="96"/>
      <c r="V803" s="95"/>
      <c r="W803" s="95"/>
      <c r="X803" s="97"/>
      <c r="Y803" s="94"/>
      <c r="Z803" s="96"/>
      <c r="AA803" s="96"/>
      <c r="AB803" s="95"/>
      <c r="AC803" s="95"/>
      <c r="AD803" s="97"/>
      <c r="AE803" s="91"/>
      <c r="AF803" s="113"/>
      <c r="AG803" s="209">
        <v>29</v>
      </c>
      <c r="AH803" s="210">
        <v>40</v>
      </c>
      <c r="AI803" s="210">
        <v>39</v>
      </c>
      <c r="AJ803" s="210">
        <v>6</v>
      </c>
      <c r="AK803" s="210">
        <v>38</v>
      </c>
      <c r="AL803" s="91"/>
      <c r="AM803" s="91"/>
      <c r="AN803" s="91"/>
      <c r="AO803" s="91"/>
      <c r="AP803" s="91"/>
      <c r="AQ803" s="91"/>
      <c r="AR803" s="94"/>
      <c r="AS803" s="96"/>
      <c r="AT803" s="96"/>
      <c r="AU803" s="96"/>
      <c r="AV803" s="95"/>
      <c r="AW803" s="95"/>
      <c r="AX803" s="97"/>
      <c r="AY803" s="97"/>
      <c r="AZ803" s="97"/>
      <c r="BA803" s="97"/>
      <c r="BB803" s="97"/>
      <c r="BC803" s="99" t="s">
        <v>12350</v>
      </c>
      <c r="BD803" s="99" t="s">
        <v>12558</v>
      </c>
      <c r="BE803" s="99"/>
      <c r="BF803" s="100"/>
      <c r="BG803" s="111" t="s">
        <v>12272</v>
      </c>
      <c r="BH803" s="111" t="s">
        <v>12272</v>
      </c>
      <c r="BI803" s="111" t="s">
        <v>12272</v>
      </c>
      <c r="BJ803" s="99"/>
      <c r="BK803" s="112" t="s">
        <v>1511</v>
      </c>
      <c r="BL803" s="102"/>
      <c r="BM803" s="99"/>
      <c r="BN803" s="99"/>
      <c r="BT803" s="99"/>
      <c r="BU803" s="99"/>
      <c r="BV803" s="99"/>
      <c r="BW803" s="99"/>
      <c r="BX803" s="99"/>
      <c r="CB803" s="13" t="s">
        <v>1511</v>
      </c>
    </row>
    <row r="804" ht="13.75" spans="1:479">
      <c r="A804" s="88" t="s">
        <v>12556</v>
      </c>
      <c r="B804" s="88" t="s">
        <v>964</v>
      </c>
      <c r="C804" s="106" t="s">
        <v>963</v>
      </c>
      <c r="D804" s="89" t="s">
        <v>12266</v>
      </c>
      <c r="E804" s="135">
        <v>42</v>
      </c>
      <c r="F804" s="135">
        <v>5</v>
      </c>
      <c r="G804" s="90">
        <f t="shared" si="12"/>
        <v>210</v>
      </c>
      <c r="H804" s="91"/>
      <c r="I804" s="92"/>
      <c r="J804" s="92">
        <v>29</v>
      </c>
      <c r="K804" s="92">
        <v>23</v>
      </c>
      <c r="L804" s="92">
        <v>6</v>
      </c>
      <c r="M804" s="93">
        <v>38</v>
      </c>
      <c r="N804" s="94"/>
      <c r="O804" s="95"/>
      <c r="P804" s="95"/>
      <c r="Q804" s="95"/>
      <c r="R804" s="97"/>
      <c r="S804" s="94"/>
      <c r="T804" s="94"/>
      <c r="U804" s="96"/>
      <c r="V804" s="95"/>
      <c r="W804" s="95"/>
      <c r="X804" s="97"/>
      <c r="Y804" s="94"/>
      <c r="Z804" s="96"/>
      <c r="AA804" s="96"/>
      <c r="AB804" s="95"/>
      <c r="AC804" s="95"/>
      <c r="AD804" s="97"/>
      <c r="AE804" s="91"/>
      <c r="AF804" s="113"/>
      <c r="AG804" s="209">
        <v>36</v>
      </c>
      <c r="AH804" s="210">
        <v>30</v>
      </c>
      <c r="AI804" s="210">
        <v>6</v>
      </c>
      <c r="AJ804" s="210">
        <v>6</v>
      </c>
      <c r="AK804" s="210">
        <v>38</v>
      </c>
      <c r="AL804" s="91"/>
      <c r="AM804" s="91"/>
      <c r="AN804" s="91">
        <v>27</v>
      </c>
      <c r="AO804" s="91">
        <v>20</v>
      </c>
      <c r="AP804" s="91">
        <v>6</v>
      </c>
      <c r="AQ804" s="91">
        <v>38</v>
      </c>
      <c r="AR804" s="94"/>
      <c r="AS804" s="96"/>
      <c r="AT804" s="96"/>
      <c r="AU804" s="96"/>
      <c r="AV804" s="95"/>
      <c r="AW804" s="95"/>
      <c r="AX804" s="97"/>
      <c r="AY804" s="97"/>
      <c r="AZ804" s="97"/>
      <c r="BA804" s="97"/>
      <c r="BB804" s="97"/>
      <c r="BC804" s="99" t="s">
        <v>12349</v>
      </c>
      <c r="BD804" s="99" t="s">
        <v>12557</v>
      </c>
      <c r="BE804" s="99"/>
      <c r="BF804" s="100"/>
      <c r="BG804" s="100"/>
      <c r="BH804" s="111" t="s">
        <v>12272</v>
      </c>
      <c r="BI804" s="111" t="s">
        <v>12272</v>
      </c>
      <c r="BJ804" s="99"/>
      <c r="BK804" s="112" t="s">
        <v>1511</v>
      </c>
      <c r="BL804" s="102"/>
      <c r="BM804" s="99"/>
      <c r="BN804" s="99"/>
      <c r="BT804" s="99"/>
      <c r="BU804" s="99"/>
      <c r="BV804" s="99"/>
      <c r="BW804" s="99"/>
      <c r="BX804" s="99"/>
      <c r="CB804" s="13" t="s">
        <v>1511</v>
      </c>
    </row>
    <row r="805" ht="13.75" spans="1:479">
      <c r="A805" s="88" t="s">
        <v>12556</v>
      </c>
      <c r="B805" s="88" t="s">
        <v>964</v>
      </c>
      <c r="C805" s="106" t="s">
        <v>963</v>
      </c>
      <c r="D805" s="89" t="s">
        <v>494</v>
      </c>
      <c r="E805" s="135">
        <v>42</v>
      </c>
      <c r="F805" s="135">
        <v>8</v>
      </c>
      <c r="G805" s="90">
        <f t="shared" si="12"/>
        <v>336</v>
      </c>
      <c r="H805" s="91"/>
      <c r="I805" s="92"/>
      <c r="J805" s="92">
        <v>26</v>
      </c>
      <c r="K805" s="92">
        <v>34</v>
      </c>
      <c r="L805" s="92">
        <v>39</v>
      </c>
      <c r="M805" s="93">
        <v>38</v>
      </c>
      <c r="N805" s="94"/>
      <c r="O805" s="95"/>
      <c r="P805" s="95"/>
      <c r="Q805" s="95"/>
      <c r="R805" s="97"/>
      <c r="S805" s="94"/>
      <c r="T805" s="94"/>
      <c r="U805" s="96"/>
      <c r="V805" s="95"/>
      <c r="W805" s="95"/>
      <c r="X805" s="97"/>
      <c r="Y805" s="94"/>
      <c r="Z805" s="96"/>
      <c r="AA805" s="96"/>
      <c r="AB805" s="95"/>
      <c r="AC805" s="95"/>
      <c r="AD805" s="97"/>
      <c r="AE805" s="91"/>
      <c r="AF805" s="113"/>
      <c r="AG805" s="209">
        <v>29</v>
      </c>
      <c r="AH805" s="210">
        <v>40</v>
      </c>
      <c r="AI805" s="210">
        <v>39</v>
      </c>
      <c r="AJ805" s="210">
        <v>6</v>
      </c>
      <c r="AK805" s="210">
        <v>38</v>
      </c>
      <c r="AL805" s="91"/>
      <c r="AM805" s="91"/>
      <c r="AN805" s="91">
        <v>35</v>
      </c>
      <c r="AO805" s="91">
        <v>39</v>
      </c>
      <c r="AP805" s="91">
        <v>6</v>
      </c>
      <c r="AQ805" s="91">
        <v>38</v>
      </c>
      <c r="AR805" s="94"/>
      <c r="AS805" s="96"/>
      <c r="AT805" s="96"/>
      <c r="AU805" s="96"/>
      <c r="AV805" s="95"/>
      <c r="AW805" s="95"/>
      <c r="AX805" s="97"/>
      <c r="AY805" s="97"/>
      <c r="AZ805" s="97"/>
      <c r="BA805" s="97"/>
      <c r="BB805" s="97"/>
      <c r="BC805" s="99" t="s">
        <v>12350</v>
      </c>
      <c r="BD805" s="99" t="s">
        <v>12558</v>
      </c>
      <c r="BE805" s="99"/>
      <c r="BF805" s="100"/>
      <c r="BG805" s="100"/>
      <c r="BH805" s="111" t="s">
        <v>12272</v>
      </c>
      <c r="BI805" s="111" t="s">
        <v>12272</v>
      </c>
      <c r="BJ805" s="99"/>
      <c r="BK805" s="112" t="s">
        <v>1511</v>
      </c>
      <c r="BL805" s="102"/>
      <c r="BM805" s="99"/>
      <c r="BN805" s="99"/>
      <c r="BT805" s="99"/>
      <c r="BU805" s="99"/>
      <c r="BV805" s="99"/>
      <c r="BW805" s="99"/>
      <c r="BX805" s="99"/>
      <c r="CB805" s="13" t="s">
        <v>1511</v>
      </c>
    </row>
    <row r="806" ht="13.75" spans="1:479">
      <c r="A806" s="187" t="s">
        <v>12559</v>
      </c>
      <c r="B806" s="88" t="s">
        <v>1083</v>
      </c>
      <c r="C806" s="106" t="s">
        <v>1084</v>
      </c>
      <c r="D806" s="89" t="s">
        <v>12266</v>
      </c>
      <c r="E806" s="135">
        <v>80</v>
      </c>
      <c r="F806" s="135">
        <v>11</v>
      </c>
      <c r="G806" s="90">
        <f t="shared" si="12"/>
        <v>880</v>
      </c>
      <c r="H806" s="172"/>
      <c r="I806" s="173"/>
      <c r="J806" s="173">
        <v>58</v>
      </c>
      <c r="K806" s="173">
        <v>74</v>
      </c>
      <c r="L806" s="173">
        <v>87</v>
      </c>
      <c r="M806" s="307"/>
      <c r="N806" s="94"/>
      <c r="O806" s="95"/>
      <c r="P806" s="95"/>
      <c r="Q806" s="95"/>
      <c r="R806" s="97"/>
      <c r="S806" s="313"/>
      <c r="T806" s="94">
        <v>81</v>
      </c>
      <c r="U806" s="314"/>
      <c r="V806" s="315"/>
      <c r="W806" s="315"/>
      <c r="X806" s="316"/>
      <c r="Y806" s="94"/>
      <c r="Z806" s="96"/>
      <c r="AA806" s="96"/>
      <c r="AB806" s="95"/>
      <c r="AC806" s="95"/>
      <c r="AD806" s="97"/>
      <c r="AE806" s="94"/>
      <c r="AF806" s="96"/>
      <c r="AG806" s="96"/>
      <c r="AH806" s="95"/>
      <c r="AI806" s="95"/>
      <c r="AJ806" s="95"/>
      <c r="AK806" s="95"/>
      <c r="AL806" s="91"/>
      <c r="AM806" s="91">
        <v>87</v>
      </c>
      <c r="AN806" s="280">
        <v>45</v>
      </c>
      <c r="AO806" s="317">
        <v>70</v>
      </c>
      <c r="AP806" s="317">
        <v>67</v>
      </c>
      <c r="AQ806" s="91"/>
      <c r="AR806" s="94"/>
      <c r="AS806" s="96"/>
      <c r="AT806" s="96"/>
      <c r="AU806" s="96"/>
      <c r="AV806" s="95"/>
      <c r="AW806" s="95"/>
      <c r="AX806" s="97"/>
      <c r="AY806" s="97"/>
      <c r="AZ806" s="97"/>
      <c r="BA806" s="97"/>
      <c r="BB806" s="97"/>
      <c r="BC806" s="99" t="s">
        <v>12271</v>
      </c>
      <c r="BD806" s="99" t="s">
        <v>12349</v>
      </c>
      <c r="BE806" s="99"/>
      <c r="BF806" s="100"/>
      <c r="BG806" s="100"/>
      <c r="BH806" s="111" t="s">
        <v>12272</v>
      </c>
      <c r="BI806" s="111" t="s">
        <v>12272</v>
      </c>
      <c r="BJ806" s="99"/>
      <c r="BK806" s="112" t="s">
        <v>12358</v>
      </c>
      <c r="BL806" s="102"/>
      <c r="BM806" s="99"/>
      <c r="BN806" s="99"/>
      <c r="BT806" s="99"/>
      <c r="BU806" s="99"/>
      <c r="BV806" s="99"/>
      <c r="BW806" s="99"/>
      <c r="BX806" s="99"/>
      <c r="CB806" s="13" t="s">
        <v>1511</v>
      </c>
    </row>
    <row r="807" ht="13.75" spans="1:479">
      <c r="A807" s="88" t="s">
        <v>12559</v>
      </c>
      <c r="B807" s="88" t="s">
        <v>1083</v>
      </c>
      <c r="C807" s="106" t="s">
        <v>1084</v>
      </c>
      <c r="D807" s="89" t="s">
        <v>494</v>
      </c>
      <c r="E807" s="135">
        <v>80</v>
      </c>
      <c r="F807" s="135">
        <v>13</v>
      </c>
      <c r="G807" s="90">
        <f t="shared" si="12"/>
        <v>1040</v>
      </c>
      <c r="H807" s="172"/>
      <c r="I807" s="172"/>
      <c r="J807" s="172">
        <v>86</v>
      </c>
      <c r="K807" s="172">
        <v>88</v>
      </c>
      <c r="L807" s="172">
        <v>57</v>
      </c>
      <c r="M807" s="172"/>
      <c r="N807" s="94"/>
      <c r="O807" s="95"/>
      <c r="P807" s="95"/>
      <c r="Q807" s="95"/>
      <c r="R807" s="97"/>
      <c r="S807" s="94"/>
      <c r="T807" s="94"/>
      <c r="U807" s="96"/>
      <c r="V807" s="95"/>
      <c r="W807" s="95"/>
      <c r="X807" s="97"/>
      <c r="Y807" s="94"/>
      <c r="Z807" s="96"/>
      <c r="AA807" s="96"/>
      <c r="AB807" s="95"/>
      <c r="AC807" s="95"/>
      <c r="AD807" s="97"/>
      <c r="AE807" s="94"/>
      <c r="AF807" s="96"/>
      <c r="AG807" s="96"/>
      <c r="AH807" s="95"/>
      <c r="AI807" s="95"/>
      <c r="AJ807" s="95"/>
      <c r="AK807" s="95"/>
      <c r="AL807" s="91"/>
      <c r="AM807" s="91"/>
      <c r="AN807" s="280">
        <v>59</v>
      </c>
      <c r="AO807" s="317">
        <v>55</v>
      </c>
      <c r="AP807" s="280">
        <v>70</v>
      </c>
      <c r="AQ807" s="91"/>
      <c r="AR807" s="94"/>
      <c r="AS807" s="96"/>
      <c r="AT807" s="96"/>
      <c r="AU807" s="96"/>
      <c r="AV807" s="95"/>
      <c r="AW807" s="95"/>
      <c r="AX807" s="97"/>
      <c r="AY807" s="97"/>
      <c r="AZ807" s="97"/>
      <c r="BA807" s="97"/>
      <c r="BB807" s="97"/>
      <c r="BC807" s="99" t="s">
        <v>12275</v>
      </c>
      <c r="BD807" s="99" t="s">
        <v>12350</v>
      </c>
      <c r="BE807" s="99"/>
      <c r="BF807" s="100"/>
      <c r="BG807" s="100"/>
      <c r="BH807" s="111" t="s">
        <v>12272</v>
      </c>
      <c r="BI807" s="111" t="s">
        <v>12272</v>
      </c>
      <c r="BJ807" s="99"/>
      <c r="BK807" s="112" t="s">
        <v>1511</v>
      </c>
      <c r="BL807" s="102"/>
      <c r="BM807" s="99"/>
      <c r="BN807" s="99"/>
      <c r="BO807" s="13" t="s">
        <v>12560</v>
      </c>
      <c r="BT807" s="99"/>
      <c r="BU807" s="99"/>
      <c r="BV807" s="99"/>
      <c r="BW807" s="99"/>
      <c r="BX807" s="99"/>
      <c r="CB807" s="13" t="s">
        <v>1511</v>
      </c>
    </row>
    <row r="808" ht="13.75" spans="1:479">
      <c r="A808" s="88" t="s">
        <v>12559</v>
      </c>
      <c r="B808" s="88" t="s">
        <v>1083</v>
      </c>
      <c r="C808" s="106" t="s">
        <v>1167</v>
      </c>
      <c r="D808" s="89" t="s">
        <v>12266</v>
      </c>
      <c r="E808" s="135">
        <v>80</v>
      </c>
      <c r="F808" s="135">
        <v>11</v>
      </c>
      <c r="G808" s="90">
        <f t="shared" si="12"/>
        <v>880</v>
      </c>
      <c r="H808" s="172"/>
      <c r="I808" s="172"/>
      <c r="J808" s="172">
        <v>58</v>
      </c>
      <c r="K808" s="172">
        <v>74</v>
      </c>
      <c r="L808" s="172">
        <v>87</v>
      </c>
      <c r="M808" s="172"/>
      <c r="N808" s="94"/>
      <c r="O808" s="95"/>
      <c r="P808" s="95"/>
      <c r="Q808" s="95"/>
      <c r="R808" s="97"/>
      <c r="S808" s="313"/>
      <c r="T808" s="94">
        <v>82</v>
      </c>
      <c r="U808" s="314"/>
      <c r="V808" s="315"/>
      <c r="W808" s="315"/>
      <c r="X808" s="316"/>
      <c r="Y808" s="94"/>
      <c r="Z808" s="96"/>
      <c r="AA808" s="96"/>
      <c r="AB808" s="95"/>
      <c r="AC808" s="95"/>
      <c r="AD808" s="97"/>
      <c r="AE808" s="94"/>
      <c r="AF808" s="96"/>
      <c r="AG808" s="159"/>
      <c r="AH808" s="160"/>
      <c r="AI808" s="160"/>
      <c r="AJ808" s="160"/>
      <c r="AK808" s="95"/>
      <c r="AL808" s="91"/>
      <c r="AM808" s="91"/>
      <c r="AN808" s="91">
        <v>50</v>
      </c>
      <c r="AO808" s="91">
        <v>84</v>
      </c>
      <c r="AP808" s="91">
        <v>86</v>
      </c>
      <c r="AQ808" s="91"/>
      <c r="AR808" s="94"/>
      <c r="AS808" s="96"/>
      <c r="AT808" s="96"/>
      <c r="AU808" s="96"/>
      <c r="AV808" s="95"/>
      <c r="AW808" s="95"/>
      <c r="AX808" s="97"/>
      <c r="AY808" s="97"/>
      <c r="AZ808" s="97"/>
      <c r="BA808" s="97"/>
      <c r="BB808" s="97"/>
      <c r="BC808" s="99" t="s">
        <v>12271</v>
      </c>
      <c r="BD808" s="99" t="s">
        <v>12349</v>
      </c>
      <c r="BE808" s="99"/>
      <c r="BF808" s="100"/>
      <c r="BG808" s="100"/>
      <c r="BH808" s="111" t="s">
        <v>12272</v>
      </c>
      <c r="BI808" s="111" t="s">
        <v>12272</v>
      </c>
      <c r="BJ808" s="99"/>
      <c r="BK808" s="112" t="s">
        <v>12358</v>
      </c>
      <c r="BL808" s="102"/>
      <c r="BM808" s="99"/>
      <c r="BN808" s="99"/>
      <c r="BT808" s="99"/>
      <c r="BU808" s="99"/>
      <c r="BV808" s="99"/>
      <c r="BW808" s="99"/>
      <c r="BX808" s="99"/>
      <c r="CB808" s="13" t="s">
        <v>1511</v>
      </c>
    </row>
    <row r="809" ht="13.75" spans="1:479">
      <c r="A809" s="88" t="s">
        <v>12559</v>
      </c>
      <c r="B809" s="88" t="s">
        <v>1083</v>
      </c>
      <c r="C809" s="106" t="s">
        <v>1167</v>
      </c>
      <c r="D809" s="89" t="s">
        <v>494</v>
      </c>
      <c r="E809" s="135">
        <v>80</v>
      </c>
      <c r="F809" s="135">
        <v>13</v>
      </c>
      <c r="G809" s="90">
        <f t="shared" si="12"/>
        <v>1040</v>
      </c>
      <c r="H809" s="172"/>
      <c r="I809" s="172"/>
      <c r="J809" s="172">
        <v>74</v>
      </c>
      <c r="K809" s="172">
        <v>84</v>
      </c>
      <c r="L809" s="172">
        <v>71</v>
      </c>
      <c r="M809" s="172"/>
      <c r="N809" s="94"/>
      <c r="O809" s="95"/>
      <c r="P809" s="95"/>
      <c r="Q809" s="95"/>
      <c r="R809" s="97"/>
      <c r="S809" s="94"/>
      <c r="T809" s="94"/>
      <c r="U809" s="96"/>
      <c r="V809" s="95"/>
      <c r="W809" s="95"/>
      <c r="X809" s="97"/>
      <c r="Y809" s="94"/>
      <c r="Z809" s="96"/>
      <c r="AA809" s="96"/>
      <c r="AB809" s="95"/>
      <c r="AC809" s="95"/>
      <c r="AD809" s="97"/>
      <c r="AE809" s="94"/>
      <c r="AF809" s="96"/>
      <c r="AG809" s="159"/>
      <c r="AH809" s="160"/>
      <c r="AI809" s="160"/>
      <c r="AJ809" s="160"/>
      <c r="AK809" s="95"/>
      <c r="AL809" s="91"/>
      <c r="AM809" s="91"/>
      <c r="AN809" s="91">
        <v>60</v>
      </c>
      <c r="AO809" s="91">
        <v>59</v>
      </c>
      <c r="AP809" s="91">
        <v>70</v>
      </c>
      <c r="AQ809" s="91"/>
      <c r="AR809" s="94"/>
      <c r="AS809" s="96"/>
      <c r="AT809" s="96"/>
      <c r="AU809" s="96"/>
      <c r="AV809" s="95"/>
      <c r="AW809" s="95"/>
      <c r="AX809" s="97"/>
      <c r="AY809" s="97"/>
      <c r="AZ809" s="97"/>
      <c r="BA809" s="97"/>
      <c r="BB809" s="97"/>
      <c r="BC809" s="99" t="s">
        <v>12275</v>
      </c>
      <c r="BD809" s="99" t="s">
        <v>12350</v>
      </c>
      <c r="BE809" s="99"/>
      <c r="BF809" s="100"/>
      <c r="BG809" s="100"/>
      <c r="BH809" s="111" t="s">
        <v>12272</v>
      </c>
      <c r="BI809" s="111" t="s">
        <v>12272</v>
      </c>
      <c r="BJ809" s="99"/>
      <c r="BK809" s="112" t="s">
        <v>1511</v>
      </c>
      <c r="BL809" s="102"/>
      <c r="BM809" s="99"/>
      <c r="BN809" s="99"/>
      <c r="BT809" s="99"/>
      <c r="BU809" s="99"/>
      <c r="BV809" s="99"/>
      <c r="BW809" s="99"/>
      <c r="BX809" s="99"/>
      <c r="CB809" s="13" t="s">
        <v>1511</v>
      </c>
    </row>
    <row r="810" ht="13.75" spans="1:479">
      <c r="A810" s="88" t="s">
        <v>12559</v>
      </c>
      <c r="B810" s="88" t="s">
        <v>1083</v>
      </c>
      <c r="C810" s="106" t="s">
        <v>1081</v>
      </c>
      <c r="D810" s="89" t="s">
        <v>12266</v>
      </c>
      <c r="E810" s="135">
        <v>80</v>
      </c>
      <c r="F810" s="135">
        <v>11</v>
      </c>
      <c r="G810" s="90">
        <f t="shared" si="12"/>
        <v>880</v>
      </c>
      <c r="H810" s="172"/>
      <c r="I810" s="172"/>
      <c r="J810" s="172">
        <v>58</v>
      </c>
      <c r="K810" s="172">
        <v>74</v>
      </c>
      <c r="L810" s="172">
        <v>87</v>
      </c>
      <c r="M810" s="172"/>
      <c r="N810" s="94"/>
      <c r="O810" s="95"/>
      <c r="P810" s="95"/>
      <c r="Q810" s="95"/>
      <c r="R810" s="97"/>
      <c r="S810" s="313"/>
      <c r="T810" s="94">
        <v>81</v>
      </c>
      <c r="U810" s="314"/>
      <c r="V810" s="315"/>
      <c r="W810" s="315"/>
      <c r="X810" s="316"/>
      <c r="Y810" s="94"/>
      <c r="Z810" s="96"/>
      <c r="AA810" s="96"/>
      <c r="AB810" s="95"/>
      <c r="AC810" s="95"/>
      <c r="AD810" s="97"/>
      <c r="AE810" s="94"/>
      <c r="AF810" s="96"/>
      <c r="AG810" s="96"/>
      <c r="AH810" s="95"/>
      <c r="AI810" s="95"/>
      <c r="AJ810" s="95"/>
      <c r="AK810" s="95"/>
      <c r="AL810" s="91"/>
      <c r="AM810" s="91">
        <v>87</v>
      </c>
      <c r="AN810" s="280">
        <v>45</v>
      </c>
      <c r="AO810" s="280">
        <v>72</v>
      </c>
      <c r="AP810" s="280">
        <v>69</v>
      </c>
      <c r="AQ810" s="91"/>
      <c r="AR810" s="94"/>
      <c r="AS810" s="96"/>
      <c r="AT810" s="96"/>
      <c r="AU810" s="96"/>
      <c r="AV810" s="95"/>
      <c r="AW810" s="95"/>
      <c r="AX810" s="97"/>
      <c r="AY810" s="97"/>
      <c r="AZ810" s="97"/>
      <c r="BA810" s="97"/>
      <c r="BB810" s="97"/>
      <c r="BC810" s="99" t="s">
        <v>12271</v>
      </c>
      <c r="BD810" s="99" t="s">
        <v>12349</v>
      </c>
      <c r="BE810" s="99"/>
      <c r="BF810" s="100"/>
      <c r="BG810" s="100"/>
      <c r="BH810" s="111" t="s">
        <v>12272</v>
      </c>
      <c r="BI810" s="111" t="s">
        <v>12272</v>
      </c>
      <c r="BJ810" s="99"/>
      <c r="BK810" s="112" t="s">
        <v>12358</v>
      </c>
      <c r="BL810" s="102"/>
      <c r="BM810" s="99"/>
      <c r="BN810" s="99"/>
      <c r="BT810" s="99"/>
      <c r="BU810" s="99"/>
      <c r="BV810" s="99"/>
      <c r="BW810" s="99"/>
      <c r="BX810" s="99"/>
      <c r="CB810" s="13" t="s">
        <v>1511</v>
      </c>
    </row>
    <row r="811" ht="13.75" spans="1:479">
      <c r="A811" s="88" t="s">
        <v>12559</v>
      </c>
      <c r="B811" s="88" t="s">
        <v>1083</v>
      </c>
      <c r="C811" s="106" t="s">
        <v>1081</v>
      </c>
      <c r="D811" s="89" t="s">
        <v>494</v>
      </c>
      <c r="E811" s="135">
        <v>80</v>
      </c>
      <c r="F811" s="135">
        <v>13</v>
      </c>
      <c r="G811" s="90">
        <f t="shared" si="12"/>
        <v>1040</v>
      </c>
      <c r="H811" s="172"/>
      <c r="I811" s="318"/>
      <c r="J811" s="318">
        <v>86</v>
      </c>
      <c r="K811" s="318">
        <v>88</v>
      </c>
      <c r="L811" s="318">
        <v>57</v>
      </c>
      <c r="M811" s="172"/>
      <c r="N811" s="94"/>
      <c r="O811" s="95"/>
      <c r="P811" s="95"/>
      <c r="Q811" s="95"/>
      <c r="R811" s="97"/>
      <c r="S811" s="94"/>
      <c r="T811" s="94"/>
      <c r="U811" s="96"/>
      <c r="V811" s="95"/>
      <c r="W811" s="95"/>
      <c r="X811" s="97"/>
      <c r="Y811" s="94"/>
      <c r="Z811" s="96"/>
      <c r="AA811" s="96"/>
      <c r="AB811" s="95"/>
      <c r="AC811" s="95"/>
      <c r="AD811" s="97"/>
      <c r="AE811" s="94"/>
      <c r="AF811" s="96"/>
      <c r="AG811" s="96"/>
      <c r="AH811" s="95"/>
      <c r="AI811" s="95"/>
      <c r="AJ811" s="95"/>
      <c r="AK811" s="95"/>
      <c r="AL811" s="91"/>
      <c r="AM811" s="91"/>
      <c r="AN811" s="280">
        <v>59</v>
      </c>
      <c r="AO811" s="280">
        <v>63</v>
      </c>
      <c r="AP811" s="280">
        <v>70</v>
      </c>
      <c r="AQ811" s="91"/>
      <c r="AR811" s="94"/>
      <c r="AS811" s="96"/>
      <c r="AT811" s="96"/>
      <c r="AU811" s="96"/>
      <c r="AV811" s="95"/>
      <c r="AW811" s="95"/>
      <c r="AX811" s="97"/>
      <c r="AY811" s="97"/>
      <c r="AZ811" s="97"/>
      <c r="BA811" s="97"/>
      <c r="BB811" s="97"/>
      <c r="BC811" s="99" t="s">
        <v>12275</v>
      </c>
      <c r="BD811" s="99" t="s">
        <v>12350</v>
      </c>
      <c r="BE811" s="99"/>
      <c r="BF811" s="100"/>
      <c r="BG811" s="100"/>
      <c r="BH811" s="111" t="s">
        <v>12272</v>
      </c>
      <c r="BI811" s="111" t="s">
        <v>12272</v>
      </c>
      <c r="BJ811" s="99"/>
      <c r="BK811" s="112" t="s">
        <v>1511</v>
      </c>
      <c r="BL811" s="102"/>
      <c r="BM811" s="99"/>
      <c r="BN811" s="99"/>
      <c r="BT811" s="99"/>
      <c r="BU811" s="99"/>
      <c r="BV811" s="99"/>
      <c r="BW811" s="99"/>
      <c r="BX811" s="99"/>
      <c r="CB811" s="13" t="s">
        <v>1511</v>
      </c>
    </row>
    <row r="812" ht="13.9" customHeight="1" spans="1:479">
      <c r="A812" s="319" t="s">
        <v>12561</v>
      </c>
      <c r="B812" s="319" t="s">
        <v>2571</v>
      </c>
      <c r="C812" s="320" t="s">
        <v>2570</v>
      </c>
      <c r="D812" s="321" t="s">
        <v>12266</v>
      </c>
      <c r="E812" s="322">
        <v>80</v>
      </c>
      <c r="F812" s="322">
        <v>11</v>
      </c>
      <c r="G812" s="323">
        <f t="shared" si="12"/>
        <v>880</v>
      </c>
      <c r="H812" s="324"/>
      <c r="I812" s="324"/>
      <c r="J812" s="324"/>
      <c r="K812" s="324"/>
      <c r="L812" s="324"/>
      <c r="M812" s="324"/>
      <c r="N812" s="325"/>
      <c r="O812" s="326"/>
      <c r="P812" s="326"/>
      <c r="Q812" s="326"/>
      <c r="R812" s="327"/>
      <c r="S812" s="328"/>
      <c r="T812" s="325"/>
      <c r="U812" s="329"/>
      <c r="V812" s="330"/>
      <c r="W812" s="330"/>
      <c r="X812" s="331"/>
      <c r="Y812" s="325"/>
      <c r="Z812" s="332"/>
      <c r="AA812" s="332"/>
      <c r="AB812" s="326"/>
      <c r="AC812" s="326"/>
      <c r="AD812" s="327"/>
      <c r="AE812" s="325"/>
      <c r="AF812" s="332"/>
      <c r="AG812" s="332"/>
      <c r="AH812" s="326"/>
      <c r="AI812" s="326"/>
      <c r="AJ812" s="326"/>
      <c r="AK812" s="326"/>
      <c r="AL812" s="333"/>
      <c r="AM812" s="333"/>
      <c r="AN812" s="333"/>
      <c r="AO812" s="333"/>
      <c r="AP812" s="333"/>
      <c r="AQ812" s="333"/>
      <c r="AR812" s="325"/>
      <c r="AS812" s="332"/>
      <c r="AT812" s="332"/>
      <c r="AU812" s="332"/>
      <c r="AV812" s="326"/>
      <c r="AW812" s="326"/>
      <c r="AX812" s="327"/>
      <c r="AY812" s="327"/>
      <c r="AZ812" s="327"/>
      <c r="BA812" s="327"/>
      <c r="BB812" s="327"/>
      <c r="BC812" s="334" t="s">
        <v>12271</v>
      </c>
      <c r="BD812" s="334" t="s">
        <v>12349</v>
      </c>
      <c r="BE812" s="335"/>
      <c r="BF812" s="336"/>
      <c r="BG812" s="336"/>
      <c r="BH812" s="337" t="s">
        <v>12272</v>
      </c>
      <c r="BI812" s="337" t="s">
        <v>12272</v>
      </c>
      <c r="BJ812" s="334"/>
      <c r="BK812" s="335" t="s">
        <v>12358</v>
      </c>
      <c r="BL812" s="338"/>
      <c r="BM812" s="334"/>
      <c r="BN812" s="334"/>
      <c r="BO812" s="6"/>
      <c r="BP812" s="6"/>
      <c r="BQ812" s="6"/>
      <c r="BR812" s="6"/>
      <c r="BS812" s="6"/>
      <c r="BT812" s="334"/>
      <c r="BU812" s="334"/>
      <c r="BV812" s="334"/>
      <c r="BW812" s="334"/>
      <c r="BX812" s="334"/>
      <c r="BY812" s="6"/>
      <c r="BZ812" s="6"/>
      <c r="CA812" s="6"/>
      <c r="CB812" s="6" t="s">
        <v>1511</v>
      </c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  <c r="FW812" s="6"/>
      <c r="FX812" s="6"/>
      <c r="FY812" s="6"/>
      <c r="FZ812" s="6"/>
      <c r="GA812" s="6"/>
      <c r="GB812" s="6"/>
      <c r="GC812" s="6"/>
      <c r="GD812" s="6"/>
      <c r="GE812" s="6"/>
      <c r="GF812" s="6"/>
      <c r="GG812" s="6"/>
      <c r="GH812" s="6"/>
      <c r="GI812" s="6"/>
      <c r="GJ812" s="6"/>
      <c r="GK812" s="6"/>
      <c r="GL812" s="6"/>
      <c r="GM812" s="6"/>
      <c r="GN812" s="6"/>
      <c r="GO812" s="6"/>
      <c r="GP812" s="6"/>
      <c r="GQ812" s="6"/>
      <c r="GR812" s="6"/>
      <c r="GS812" s="6"/>
      <c r="GT812" s="6"/>
      <c r="GU812" s="6"/>
      <c r="GV812" s="6"/>
      <c r="GW812" s="6"/>
      <c r="GX812" s="6"/>
      <c r="GY812" s="6"/>
      <c r="GZ812" s="6"/>
      <c r="HA812" s="6"/>
      <c r="HB812" s="6"/>
      <c r="HC812" s="6"/>
      <c r="HD812" s="6"/>
      <c r="HE812" s="6"/>
      <c r="HF812" s="6"/>
      <c r="HG812" s="6"/>
      <c r="HH812" s="6"/>
      <c r="HI812" s="6"/>
      <c r="HJ812" s="6"/>
      <c r="HK812" s="6"/>
      <c r="HL812" s="6"/>
      <c r="HM812" s="6"/>
      <c r="HN812" s="6"/>
      <c r="HO812" s="6"/>
      <c r="HP812" s="6"/>
      <c r="HQ812" s="6"/>
      <c r="HR812" s="6"/>
      <c r="HS812" s="6"/>
      <c r="HT812" s="6"/>
      <c r="HU812" s="6"/>
      <c r="HV812" s="6"/>
      <c r="HW812" s="6"/>
      <c r="HX812" s="6"/>
      <c r="HY812" s="6"/>
      <c r="HZ812" s="6"/>
      <c r="IA812" s="6"/>
      <c r="IB812" s="6"/>
      <c r="IC812" s="6"/>
      <c r="ID812" s="6"/>
      <c r="IE812" s="6"/>
      <c r="IF812" s="6"/>
      <c r="IG812" s="6"/>
      <c r="IH812" s="6"/>
      <c r="II812" s="6"/>
      <c r="IJ812" s="6"/>
      <c r="IK812" s="6"/>
      <c r="IL812" s="6"/>
      <c r="IM812" s="6"/>
      <c r="IN812" s="6"/>
      <c r="IO812" s="6"/>
      <c r="IP812" s="6"/>
      <c r="IQ812" s="6"/>
      <c r="IR812" s="6"/>
      <c r="IS812" s="6"/>
      <c r="IT812" s="6"/>
      <c r="IU812" s="6"/>
      <c r="IV812" s="6"/>
      <c r="IW812" s="6"/>
      <c r="IX812" s="6"/>
      <c r="IY812" s="6"/>
      <c r="IZ812" s="6"/>
      <c r="JA812" s="6"/>
      <c r="JB812" s="6"/>
      <c r="JC812" s="6"/>
      <c r="JD812" s="6"/>
      <c r="JE812" s="6"/>
      <c r="JF812" s="6"/>
      <c r="JG812" s="6"/>
      <c r="JH812" s="6"/>
      <c r="JI812" s="6"/>
      <c r="JJ812" s="6"/>
      <c r="JK812" s="6"/>
      <c r="JL812" s="6"/>
      <c r="JM812" s="6"/>
      <c r="JN812" s="6"/>
      <c r="JO812" s="6"/>
      <c r="JP812" s="6"/>
      <c r="JQ812" s="6"/>
      <c r="JR812" s="6"/>
      <c r="JS812" s="6"/>
      <c r="JT812" s="6"/>
      <c r="JU812" s="6"/>
      <c r="JV812" s="6"/>
      <c r="JW812" s="6"/>
      <c r="JX812" s="6"/>
      <c r="JY812" s="6"/>
      <c r="JZ812" s="6"/>
      <c r="KA812" s="6"/>
      <c r="KB812" s="6"/>
      <c r="KC812" s="6"/>
      <c r="KD812" s="6"/>
      <c r="KE812" s="6"/>
      <c r="KF812" s="6"/>
      <c r="KG812" s="6"/>
      <c r="KH812" s="6"/>
      <c r="KI812" s="6"/>
      <c r="KJ812" s="6"/>
      <c r="KK812" s="6"/>
      <c r="KL812" s="6"/>
      <c r="KM812" s="6"/>
      <c r="KN812" s="6"/>
      <c r="KO812" s="6"/>
      <c r="KP812" s="6"/>
      <c r="KQ812" s="6"/>
      <c r="KR812" s="6"/>
      <c r="KS812" s="6"/>
      <c r="KT812" s="6"/>
      <c r="KU812" s="6"/>
      <c r="KV812" s="6"/>
      <c r="KW812" s="6"/>
      <c r="KX812" s="6"/>
      <c r="KY812" s="6"/>
      <c r="KZ812" s="6"/>
      <c r="LA812" s="6"/>
      <c r="LB812" s="6"/>
      <c r="LC812" s="6"/>
      <c r="LD812" s="6"/>
      <c r="LE812" s="6"/>
      <c r="LF812" s="6"/>
      <c r="LG812" s="6"/>
      <c r="LH812" s="6"/>
      <c r="LI812" s="6"/>
      <c r="LJ812" s="6"/>
      <c r="LK812" s="6"/>
      <c r="LL812" s="6"/>
      <c r="LM812" s="6"/>
      <c r="LN812" s="6"/>
      <c r="LO812" s="6"/>
      <c r="LP812" s="6"/>
      <c r="LQ812" s="6"/>
      <c r="LR812" s="6"/>
      <c r="LS812" s="6"/>
      <c r="LT812" s="6"/>
      <c r="LU812" s="6"/>
      <c r="LV812" s="6"/>
      <c r="LW812" s="6"/>
      <c r="LX812" s="6"/>
      <c r="LY812" s="6"/>
      <c r="LZ812" s="6"/>
      <c r="MA812" s="6"/>
      <c r="MB812" s="6"/>
      <c r="MC812" s="6"/>
      <c r="MD812" s="6"/>
      <c r="ME812" s="6"/>
      <c r="MF812" s="6"/>
      <c r="MG812" s="6"/>
      <c r="MH812" s="6"/>
      <c r="MI812" s="6"/>
      <c r="MJ812" s="6"/>
      <c r="MK812" s="6"/>
      <c r="ML812" s="6"/>
      <c r="MM812" s="6"/>
      <c r="MN812" s="6"/>
      <c r="MO812" s="6"/>
      <c r="MP812" s="6"/>
      <c r="MQ812" s="6"/>
      <c r="MR812" s="6"/>
      <c r="MS812" s="6"/>
      <c r="MT812" s="6"/>
      <c r="MU812" s="6"/>
      <c r="MV812" s="6"/>
      <c r="MW812" s="6"/>
      <c r="MX812" s="6"/>
      <c r="MY812" s="6"/>
      <c r="MZ812" s="6"/>
      <c r="NA812" s="6"/>
      <c r="NB812" s="6"/>
      <c r="NC812" s="6"/>
      <c r="ND812" s="6"/>
      <c r="NE812" s="6"/>
      <c r="NF812" s="6"/>
      <c r="NG812" s="6"/>
      <c r="NH812" s="6"/>
      <c r="NI812" s="6"/>
      <c r="NJ812" s="6"/>
      <c r="NK812" s="6"/>
      <c r="NL812" s="6"/>
      <c r="NM812" s="6"/>
      <c r="NN812" s="6"/>
      <c r="NO812" s="6"/>
      <c r="NP812" s="6"/>
      <c r="NQ812" s="6"/>
      <c r="NR812" s="6"/>
      <c r="NS812" s="6"/>
      <c r="NT812" s="6"/>
      <c r="NU812" s="6"/>
      <c r="NV812" s="6"/>
      <c r="NW812" s="6"/>
      <c r="NX812" s="6"/>
      <c r="NY812" s="6"/>
      <c r="NZ812" s="6"/>
      <c r="OA812" s="6"/>
      <c r="OB812" s="6"/>
      <c r="OC812" s="6"/>
      <c r="OD812" s="6"/>
      <c r="OE812" s="6"/>
      <c r="OF812" s="6"/>
      <c r="OG812" s="6"/>
      <c r="OH812" s="6"/>
      <c r="OI812" s="6"/>
      <c r="OJ812" s="6"/>
      <c r="OK812" s="6"/>
      <c r="OL812" s="6"/>
      <c r="OM812" s="6"/>
      <c r="ON812" s="6"/>
      <c r="OO812" s="6"/>
      <c r="OP812" s="6"/>
      <c r="OQ812" s="6"/>
      <c r="OR812" s="6"/>
      <c r="OS812" s="6"/>
      <c r="OT812" s="6"/>
      <c r="OU812" s="6"/>
      <c r="OV812" s="6"/>
      <c r="OW812" s="6"/>
      <c r="OX812" s="6"/>
      <c r="OY812" s="6"/>
      <c r="OZ812" s="6"/>
      <c r="PA812" s="6"/>
      <c r="PB812" s="6"/>
      <c r="PC812" s="6"/>
      <c r="PD812" s="6"/>
      <c r="PE812" s="6"/>
      <c r="PF812" s="6"/>
      <c r="PG812" s="6"/>
      <c r="PH812" s="6"/>
      <c r="PI812" s="6"/>
      <c r="PJ812" s="6"/>
      <c r="PK812" s="6"/>
      <c r="PL812" s="6"/>
      <c r="PM812" s="6"/>
      <c r="PN812" s="6"/>
      <c r="PO812" s="6"/>
      <c r="PP812" s="6"/>
      <c r="PQ812" s="6"/>
      <c r="PR812" s="6"/>
      <c r="PS812" s="6"/>
      <c r="PT812" s="6"/>
      <c r="PU812" s="6"/>
      <c r="PV812" s="6"/>
      <c r="PW812" s="6"/>
      <c r="PX812" s="6"/>
      <c r="PY812" s="6"/>
      <c r="PZ812" s="6"/>
      <c r="QA812" s="6"/>
      <c r="QB812" s="6"/>
      <c r="QC812" s="6"/>
      <c r="QD812" s="6"/>
      <c r="QE812" s="6"/>
      <c r="QF812" s="6"/>
      <c r="QG812" s="6"/>
      <c r="QH812" s="6"/>
      <c r="QI812" s="6"/>
      <c r="QJ812" s="6"/>
      <c r="QK812" s="6"/>
      <c r="QL812" s="6"/>
      <c r="QM812" s="6"/>
      <c r="QN812" s="6"/>
      <c r="QO812" s="6"/>
      <c r="QP812" s="6"/>
      <c r="QQ812" s="6"/>
      <c r="QR812" s="6"/>
      <c r="QS812" s="6"/>
      <c r="QT812" s="6"/>
      <c r="QU812" s="6"/>
      <c r="QV812" s="6"/>
      <c r="QW812" s="6"/>
      <c r="QX812" s="6"/>
      <c r="QY812" s="6"/>
      <c r="QZ812" s="6"/>
      <c r="RA812" s="6"/>
      <c r="RB812" s="6"/>
      <c r="RC812" s="6"/>
      <c r="RD812" s="6"/>
      <c r="RE812" s="6"/>
      <c r="RF812" s="6"/>
      <c r="RG812" s="6"/>
      <c r="RH812" s="6"/>
      <c r="RI812" s="6"/>
      <c r="RJ812" s="6"/>
      <c r="RK812" s="6"/>
    </row>
    <row r="813" ht="13.9" customHeight="1" spans="1:479">
      <c r="A813" s="319" t="s">
        <v>12561</v>
      </c>
      <c r="B813" s="319" t="s">
        <v>2571</v>
      </c>
      <c r="C813" s="320" t="s">
        <v>2570</v>
      </c>
      <c r="D813" s="321" t="s">
        <v>494</v>
      </c>
      <c r="E813" s="322">
        <v>80</v>
      </c>
      <c r="F813" s="322">
        <v>12</v>
      </c>
      <c r="G813" s="323">
        <f t="shared" si="12"/>
        <v>960</v>
      </c>
      <c r="H813" s="339"/>
      <c r="I813" s="340"/>
      <c r="J813" s="340"/>
      <c r="K813" s="340"/>
      <c r="L813" s="340"/>
      <c r="M813" s="341"/>
      <c r="N813" s="325"/>
      <c r="O813" s="326"/>
      <c r="P813" s="326"/>
      <c r="Q813" s="326"/>
      <c r="R813" s="327"/>
      <c r="S813" s="328"/>
      <c r="T813" s="342"/>
      <c r="U813" s="328"/>
      <c r="V813" s="328"/>
      <c r="W813" s="328"/>
      <c r="X813" s="328"/>
      <c r="Y813" s="325"/>
      <c r="Z813" s="332"/>
      <c r="AA813" s="332"/>
      <c r="AB813" s="326"/>
      <c r="AC813" s="326"/>
      <c r="AD813" s="327"/>
      <c r="AE813" s="325"/>
      <c r="AF813" s="332"/>
      <c r="AG813" s="332"/>
      <c r="AH813" s="326"/>
      <c r="AI813" s="326"/>
      <c r="AJ813" s="326"/>
      <c r="AK813" s="326"/>
      <c r="AL813" s="333"/>
      <c r="AM813" s="343"/>
      <c r="AN813" s="344"/>
      <c r="AO813" s="344"/>
      <c r="AP813" s="344"/>
      <c r="AQ813" s="345"/>
      <c r="AR813" s="325"/>
      <c r="AS813" s="332"/>
      <c r="AT813" s="332"/>
      <c r="AU813" s="332"/>
      <c r="AV813" s="326"/>
      <c r="AW813" s="326"/>
      <c r="AX813" s="327"/>
      <c r="AY813" s="327"/>
      <c r="AZ813" s="327"/>
      <c r="BA813" s="327"/>
      <c r="BB813" s="327"/>
      <c r="BC813" s="334" t="s">
        <v>12275</v>
      </c>
      <c r="BD813" s="334" t="s">
        <v>12350</v>
      </c>
      <c r="BE813" s="335"/>
      <c r="BF813" s="336"/>
      <c r="BG813" s="336"/>
      <c r="BH813" s="337" t="s">
        <v>12272</v>
      </c>
      <c r="BI813" s="337" t="s">
        <v>12272</v>
      </c>
      <c r="BJ813" s="334"/>
      <c r="BK813" s="335" t="s">
        <v>1511</v>
      </c>
      <c r="BL813" s="338"/>
      <c r="BM813" s="334"/>
      <c r="BN813" s="334"/>
      <c r="BO813" s="6"/>
      <c r="BP813" s="6"/>
      <c r="BQ813" s="6"/>
      <c r="BR813" s="6"/>
      <c r="BS813" s="6"/>
      <c r="BT813" s="334"/>
      <c r="BU813" s="334"/>
      <c r="BV813" s="334"/>
      <c r="BW813" s="334"/>
      <c r="BX813" s="334"/>
      <c r="BY813" s="6"/>
      <c r="BZ813" s="6"/>
      <c r="CA813" s="6"/>
      <c r="CB813" s="6" t="s">
        <v>1511</v>
      </c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  <c r="DR813" s="6"/>
      <c r="DS813" s="6"/>
      <c r="DT813" s="6"/>
      <c r="DU813" s="6"/>
      <c r="DV813" s="6"/>
      <c r="DW813" s="6"/>
      <c r="DX813" s="6"/>
      <c r="DY813" s="6"/>
      <c r="DZ813" s="6"/>
      <c r="EA813" s="6"/>
      <c r="EB813" s="6"/>
      <c r="EC813" s="6"/>
      <c r="ED813" s="6"/>
      <c r="EE813" s="6"/>
      <c r="EF813" s="6"/>
      <c r="EG813" s="6"/>
      <c r="EH813" s="6"/>
      <c r="EI813" s="6"/>
      <c r="EJ813" s="6"/>
      <c r="EK813" s="6"/>
      <c r="EL813" s="6"/>
      <c r="EM813" s="6"/>
      <c r="EN813" s="6"/>
      <c r="EO813" s="6"/>
      <c r="EP813" s="6"/>
      <c r="EQ813" s="6"/>
      <c r="ER813" s="6"/>
      <c r="ES813" s="6"/>
      <c r="ET813" s="6"/>
      <c r="EU813" s="6"/>
      <c r="EV813" s="6"/>
      <c r="EW813" s="6"/>
      <c r="EX813" s="6"/>
      <c r="EY813" s="6"/>
      <c r="EZ813" s="6"/>
      <c r="FA813" s="6"/>
      <c r="FB813" s="6"/>
      <c r="FC813" s="6"/>
      <c r="FD813" s="6"/>
      <c r="FE813" s="6"/>
      <c r="FF813" s="6"/>
      <c r="FG813" s="6"/>
      <c r="FH813" s="6"/>
      <c r="FI813" s="6"/>
      <c r="FJ813" s="6"/>
      <c r="FK813" s="6"/>
      <c r="FL813" s="6"/>
      <c r="FM813" s="6"/>
      <c r="FN813" s="6"/>
      <c r="FO813" s="6"/>
      <c r="FP813" s="6"/>
      <c r="FQ813" s="6"/>
      <c r="FR813" s="6"/>
      <c r="FS813" s="6"/>
      <c r="FT813" s="6"/>
      <c r="FU813" s="6"/>
      <c r="FV813" s="6"/>
      <c r="FW813" s="6"/>
      <c r="FX813" s="6"/>
      <c r="FY813" s="6"/>
      <c r="FZ813" s="6"/>
      <c r="GA813" s="6"/>
      <c r="GB813" s="6"/>
      <c r="GC813" s="6"/>
      <c r="GD813" s="6"/>
      <c r="GE813" s="6"/>
      <c r="GF813" s="6"/>
      <c r="GG813" s="6"/>
      <c r="GH813" s="6"/>
      <c r="GI813" s="6"/>
      <c r="GJ813" s="6"/>
      <c r="GK813" s="6"/>
      <c r="GL813" s="6"/>
      <c r="GM813" s="6"/>
      <c r="GN813" s="6"/>
      <c r="GO813" s="6"/>
      <c r="GP813" s="6"/>
      <c r="GQ813" s="6"/>
      <c r="GR813" s="6"/>
      <c r="GS813" s="6"/>
      <c r="GT813" s="6"/>
      <c r="GU813" s="6"/>
      <c r="GV813" s="6"/>
      <c r="GW813" s="6"/>
      <c r="GX813" s="6"/>
      <c r="GY813" s="6"/>
      <c r="GZ813" s="6"/>
      <c r="HA813" s="6"/>
      <c r="HB813" s="6"/>
      <c r="HC813" s="6"/>
      <c r="HD813" s="6"/>
      <c r="HE813" s="6"/>
      <c r="HF813" s="6"/>
      <c r="HG813" s="6"/>
      <c r="HH813" s="6"/>
      <c r="HI813" s="6"/>
      <c r="HJ813" s="6"/>
      <c r="HK813" s="6"/>
      <c r="HL813" s="6"/>
      <c r="HM813" s="6"/>
      <c r="HN813" s="6"/>
      <c r="HO813" s="6"/>
      <c r="HP813" s="6"/>
      <c r="HQ813" s="6"/>
      <c r="HR813" s="6"/>
      <c r="HS813" s="6"/>
      <c r="HT813" s="6"/>
      <c r="HU813" s="6"/>
      <c r="HV813" s="6"/>
      <c r="HW813" s="6"/>
      <c r="HX813" s="6"/>
      <c r="HY813" s="6"/>
      <c r="HZ813" s="6"/>
      <c r="IA813" s="6"/>
      <c r="IB813" s="6"/>
      <c r="IC813" s="6"/>
      <c r="ID813" s="6"/>
      <c r="IE813" s="6"/>
      <c r="IF813" s="6"/>
      <c r="IG813" s="6"/>
      <c r="IH813" s="6"/>
      <c r="II813" s="6"/>
      <c r="IJ813" s="6"/>
      <c r="IK813" s="6"/>
      <c r="IL813" s="6"/>
      <c r="IM813" s="6"/>
      <c r="IN813" s="6"/>
      <c r="IO813" s="6"/>
      <c r="IP813" s="6"/>
      <c r="IQ813" s="6"/>
      <c r="IR813" s="6"/>
      <c r="IS813" s="6"/>
      <c r="IT813" s="6"/>
      <c r="IU813" s="6"/>
      <c r="IV813" s="6"/>
      <c r="IW813" s="6"/>
      <c r="IX813" s="6"/>
      <c r="IY813" s="6"/>
      <c r="IZ813" s="6"/>
      <c r="JA813" s="6"/>
      <c r="JB813" s="6"/>
      <c r="JC813" s="6"/>
      <c r="JD813" s="6"/>
      <c r="JE813" s="6"/>
      <c r="JF813" s="6"/>
      <c r="JG813" s="6"/>
      <c r="JH813" s="6"/>
      <c r="JI813" s="6"/>
      <c r="JJ813" s="6"/>
      <c r="JK813" s="6"/>
      <c r="JL813" s="6"/>
      <c r="JM813" s="6"/>
      <c r="JN813" s="6"/>
      <c r="JO813" s="6"/>
      <c r="JP813" s="6"/>
      <c r="JQ813" s="6"/>
      <c r="JR813" s="6"/>
      <c r="JS813" s="6"/>
      <c r="JT813" s="6"/>
      <c r="JU813" s="6"/>
      <c r="JV813" s="6"/>
      <c r="JW813" s="6"/>
      <c r="JX813" s="6"/>
      <c r="JY813" s="6"/>
      <c r="JZ813" s="6"/>
      <c r="KA813" s="6"/>
      <c r="KB813" s="6"/>
      <c r="KC813" s="6"/>
      <c r="KD813" s="6"/>
      <c r="KE813" s="6"/>
      <c r="KF813" s="6"/>
      <c r="KG813" s="6"/>
      <c r="KH813" s="6"/>
      <c r="KI813" s="6"/>
      <c r="KJ813" s="6"/>
      <c r="KK813" s="6"/>
      <c r="KL813" s="6"/>
      <c r="KM813" s="6"/>
      <c r="KN813" s="6"/>
      <c r="KO813" s="6"/>
      <c r="KP813" s="6"/>
      <c r="KQ813" s="6"/>
      <c r="KR813" s="6"/>
      <c r="KS813" s="6"/>
      <c r="KT813" s="6"/>
      <c r="KU813" s="6"/>
      <c r="KV813" s="6"/>
      <c r="KW813" s="6"/>
      <c r="KX813" s="6"/>
      <c r="KY813" s="6"/>
      <c r="KZ813" s="6"/>
      <c r="LA813" s="6"/>
      <c r="LB813" s="6"/>
      <c r="LC813" s="6"/>
      <c r="LD813" s="6"/>
      <c r="LE813" s="6"/>
      <c r="LF813" s="6"/>
      <c r="LG813" s="6"/>
      <c r="LH813" s="6"/>
      <c r="LI813" s="6"/>
      <c r="LJ813" s="6"/>
      <c r="LK813" s="6"/>
      <c r="LL813" s="6"/>
      <c r="LM813" s="6"/>
      <c r="LN813" s="6"/>
      <c r="LO813" s="6"/>
      <c r="LP813" s="6"/>
      <c r="LQ813" s="6"/>
      <c r="LR813" s="6"/>
      <c r="LS813" s="6"/>
      <c r="LT813" s="6"/>
      <c r="LU813" s="6"/>
      <c r="LV813" s="6"/>
      <c r="LW813" s="6"/>
      <c r="LX813" s="6"/>
      <c r="LY813" s="6"/>
      <c r="LZ813" s="6"/>
      <c r="MA813" s="6"/>
      <c r="MB813" s="6"/>
      <c r="MC813" s="6"/>
      <c r="MD813" s="6"/>
      <c r="ME813" s="6"/>
      <c r="MF813" s="6"/>
      <c r="MG813" s="6"/>
      <c r="MH813" s="6"/>
      <c r="MI813" s="6"/>
      <c r="MJ813" s="6"/>
      <c r="MK813" s="6"/>
      <c r="ML813" s="6"/>
      <c r="MM813" s="6"/>
      <c r="MN813" s="6"/>
      <c r="MO813" s="6"/>
      <c r="MP813" s="6"/>
      <c r="MQ813" s="6"/>
      <c r="MR813" s="6"/>
      <c r="MS813" s="6"/>
      <c r="MT813" s="6"/>
      <c r="MU813" s="6"/>
      <c r="MV813" s="6"/>
      <c r="MW813" s="6"/>
      <c r="MX813" s="6"/>
      <c r="MY813" s="6"/>
      <c r="MZ813" s="6"/>
      <c r="NA813" s="6"/>
      <c r="NB813" s="6"/>
      <c r="NC813" s="6"/>
      <c r="ND813" s="6"/>
      <c r="NE813" s="6"/>
      <c r="NF813" s="6"/>
      <c r="NG813" s="6"/>
      <c r="NH813" s="6"/>
      <c r="NI813" s="6"/>
      <c r="NJ813" s="6"/>
      <c r="NK813" s="6"/>
      <c r="NL813" s="6"/>
      <c r="NM813" s="6"/>
      <c r="NN813" s="6"/>
      <c r="NO813" s="6"/>
      <c r="NP813" s="6"/>
      <c r="NQ813" s="6"/>
      <c r="NR813" s="6"/>
      <c r="NS813" s="6"/>
      <c r="NT813" s="6"/>
      <c r="NU813" s="6"/>
      <c r="NV813" s="6"/>
      <c r="NW813" s="6"/>
      <c r="NX813" s="6"/>
      <c r="NY813" s="6"/>
      <c r="NZ813" s="6"/>
      <c r="OA813" s="6"/>
      <c r="OB813" s="6"/>
      <c r="OC813" s="6"/>
      <c r="OD813" s="6"/>
      <c r="OE813" s="6"/>
      <c r="OF813" s="6"/>
      <c r="OG813" s="6"/>
      <c r="OH813" s="6"/>
      <c r="OI813" s="6"/>
      <c r="OJ813" s="6"/>
      <c r="OK813" s="6"/>
      <c r="OL813" s="6"/>
      <c r="OM813" s="6"/>
      <c r="ON813" s="6"/>
      <c r="OO813" s="6"/>
      <c r="OP813" s="6"/>
      <c r="OQ813" s="6"/>
      <c r="OR813" s="6"/>
      <c r="OS813" s="6"/>
      <c r="OT813" s="6"/>
      <c r="OU813" s="6"/>
      <c r="OV813" s="6"/>
      <c r="OW813" s="6"/>
      <c r="OX813" s="6"/>
      <c r="OY813" s="6"/>
      <c r="OZ813" s="6"/>
      <c r="PA813" s="6"/>
      <c r="PB813" s="6"/>
      <c r="PC813" s="6"/>
      <c r="PD813" s="6"/>
      <c r="PE813" s="6"/>
      <c r="PF813" s="6"/>
      <c r="PG813" s="6"/>
      <c r="PH813" s="6"/>
      <c r="PI813" s="6"/>
      <c r="PJ813" s="6"/>
      <c r="PK813" s="6"/>
      <c r="PL813" s="6"/>
      <c r="PM813" s="6"/>
      <c r="PN813" s="6"/>
      <c r="PO813" s="6"/>
      <c r="PP813" s="6"/>
      <c r="PQ813" s="6"/>
      <c r="PR813" s="6"/>
      <c r="PS813" s="6"/>
      <c r="PT813" s="6"/>
      <c r="PU813" s="6"/>
      <c r="PV813" s="6"/>
      <c r="PW813" s="6"/>
      <c r="PX813" s="6"/>
      <c r="PY813" s="6"/>
      <c r="PZ813" s="6"/>
      <c r="QA813" s="6"/>
      <c r="QB813" s="6"/>
      <c r="QC813" s="6"/>
      <c r="QD813" s="6"/>
      <c r="QE813" s="6"/>
      <c r="QF813" s="6"/>
      <c r="QG813" s="6"/>
      <c r="QH813" s="6"/>
      <c r="QI813" s="6"/>
      <c r="QJ813" s="6"/>
      <c r="QK813" s="6"/>
      <c r="QL813" s="6"/>
      <c r="QM813" s="6"/>
      <c r="QN813" s="6"/>
      <c r="QO813" s="6"/>
      <c r="QP813" s="6"/>
      <c r="QQ813" s="6"/>
      <c r="QR813" s="6"/>
      <c r="QS813" s="6"/>
      <c r="QT813" s="6"/>
      <c r="QU813" s="6"/>
      <c r="QV813" s="6"/>
      <c r="QW813" s="6"/>
      <c r="QX813" s="6"/>
      <c r="QY813" s="6"/>
      <c r="QZ813" s="6"/>
      <c r="RA813" s="6"/>
      <c r="RB813" s="6"/>
      <c r="RC813" s="6"/>
      <c r="RD813" s="6"/>
      <c r="RE813" s="6"/>
      <c r="RF813" s="6"/>
      <c r="RG813" s="6"/>
      <c r="RH813" s="6"/>
      <c r="RI813" s="6"/>
      <c r="RJ813" s="6"/>
      <c r="RK813" s="6"/>
    </row>
    <row r="814" ht="13.9" customHeight="1" spans="1:479">
      <c r="A814" s="319" t="s">
        <v>12561</v>
      </c>
      <c r="B814" s="319" t="s">
        <v>2571</v>
      </c>
      <c r="C814" s="320" t="s">
        <v>2581</v>
      </c>
      <c r="D814" s="321" t="s">
        <v>12266</v>
      </c>
      <c r="E814" s="322">
        <v>80</v>
      </c>
      <c r="F814" s="322">
        <v>11</v>
      </c>
      <c r="G814" s="323">
        <f t="shared" si="12"/>
        <v>880</v>
      </c>
      <c r="H814" s="324"/>
      <c r="I814" s="346"/>
      <c r="J814" s="346"/>
      <c r="K814" s="346"/>
      <c r="L814" s="346"/>
      <c r="M814" s="347"/>
      <c r="N814" s="325"/>
      <c r="O814" s="326"/>
      <c r="P814" s="326"/>
      <c r="Q814" s="326"/>
      <c r="R814" s="327"/>
      <c r="S814" s="328"/>
      <c r="T814" s="326"/>
      <c r="U814" s="329"/>
      <c r="V814" s="330"/>
      <c r="W814" s="330"/>
      <c r="X814" s="331"/>
      <c r="Y814" s="325"/>
      <c r="Z814" s="332"/>
      <c r="AA814" s="332"/>
      <c r="AB814" s="326"/>
      <c r="AC814" s="326"/>
      <c r="AD814" s="327"/>
      <c r="AE814" s="325"/>
      <c r="AF814" s="332"/>
      <c r="AG814" s="332"/>
      <c r="AH814" s="326"/>
      <c r="AI814" s="326"/>
      <c r="AJ814" s="326"/>
      <c r="AK814" s="326"/>
      <c r="AL814" s="333"/>
      <c r="AM814" s="343"/>
      <c r="AN814" s="344"/>
      <c r="AO814" s="344"/>
      <c r="AP814" s="344"/>
      <c r="AQ814" s="345"/>
      <c r="AR814" s="325"/>
      <c r="AS814" s="332"/>
      <c r="AT814" s="332"/>
      <c r="AU814" s="332"/>
      <c r="AV814" s="326"/>
      <c r="AW814" s="326"/>
      <c r="AX814" s="327"/>
      <c r="AY814" s="327"/>
      <c r="AZ814" s="327"/>
      <c r="BA814" s="327"/>
      <c r="BB814" s="327"/>
      <c r="BC814" s="334" t="s">
        <v>12271</v>
      </c>
      <c r="BD814" s="334" t="s">
        <v>12349</v>
      </c>
      <c r="BE814" s="335"/>
      <c r="BF814" s="336"/>
      <c r="BG814" s="336"/>
      <c r="BH814" s="337" t="s">
        <v>12272</v>
      </c>
      <c r="BI814" s="337" t="s">
        <v>12272</v>
      </c>
      <c r="BJ814" s="334"/>
      <c r="BK814" s="335" t="s">
        <v>12358</v>
      </c>
      <c r="BL814" s="338"/>
      <c r="BM814" s="334"/>
      <c r="BN814" s="334"/>
      <c r="BO814" s="6"/>
      <c r="BP814" s="6"/>
      <c r="BQ814" s="6"/>
      <c r="BR814" s="6"/>
      <c r="BS814" s="6"/>
      <c r="BT814" s="334"/>
      <c r="BU814" s="334"/>
      <c r="BV814" s="334"/>
      <c r="BW814" s="334"/>
      <c r="BX814" s="334"/>
      <c r="BY814" s="6"/>
      <c r="BZ814" s="6"/>
      <c r="CA814" s="6"/>
      <c r="CB814" s="6" t="s">
        <v>1511</v>
      </c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  <c r="DR814" s="6"/>
      <c r="DS814" s="6"/>
      <c r="DT814" s="6"/>
      <c r="DU814" s="6"/>
      <c r="DV814" s="6"/>
      <c r="DW814" s="6"/>
      <c r="DX814" s="6"/>
      <c r="DY814" s="6"/>
      <c r="DZ814" s="6"/>
      <c r="EA814" s="6"/>
      <c r="EB814" s="6"/>
      <c r="EC814" s="6"/>
      <c r="ED814" s="6"/>
      <c r="EE814" s="6"/>
      <c r="EF814" s="6"/>
      <c r="EG814" s="6"/>
      <c r="EH814" s="6"/>
      <c r="EI814" s="6"/>
      <c r="EJ814" s="6"/>
      <c r="EK814" s="6"/>
      <c r="EL814" s="6"/>
      <c r="EM814" s="6"/>
      <c r="EN814" s="6"/>
      <c r="EO814" s="6"/>
      <c r="EP814" s="6"/>
      <c r="EQ814" s="6"/>
      <c r="ER814" s="6"/>
      <c r="ES814" s="6"/>
      <c r="ET814" s="6"/>
      <c r="EU814" s="6"/>
      <c r="EV814" s="6"/>
      <c r="EW814" s="6"/>
      <c r="EX814" s="6"/>
      <c r="EY814" s="6"/>
      <c r="EZ814" s="6"/>
      <c r="FA814" s="6"/>
      <c r="FB814" s="6"/>
      <c r="FC814" s="6"/>
      <c r="FD814" s="6"/>
      <c r="FE814" s="6"/>
      <c r="FF814" s="6"/>
      <c r="FG814" s="6"/>
      <c r="FH814" s="6"/>
      <c r="FI814" s="6"/>
      <c r="FJ814" s="6"/>
      <c r="FK814" s="6"/>
      <c r="FL814" s="6"/>
      <c r="FM814" s="6"/>
      <c r="FN814" s="6"/>
      <c r="FO814" s="6"/>
      <c r="FP814" s="6"/>
      <c r="FQ814" s="6"/>
      <c r="FR814" s="6"/>
      <c r="FS814" s="6"/>
      <c r="FT814" s="6"/>
      <c r="FU814" s="6"/>
      <c r="FV814" s="6"/>
      <c r="FW814" s="6"/>
      <c r="FX814" s="6"/>
      <c r="FY814" s="6"/>
      <c r="FZ814" s="6"/>
      <c r="GA814" s="6"/>
      <c r="GB814" s="6"/>
      <c r="GC814" s="6"/>
      <c r="GD814" s="6"/>
      <c r="GE814" s="6"/>
      <c r="GF814" s="6"/>
      <c r="GG814" s="6"/>
      <c r="GH814" s="6"/>
      <c r="GI814" s="6"/>
      <c r="GJ814" s="6"/>
      <c r="GK814" s="6"/>
      <c r="GL814" s="6"/>
      <c r="GM814" s="6"/>
      <c r="GN814" s="6"/>
      <c r="GO814" s="6"/>
      <c r="GP814" s="6"/>
      <c r="GQ814" s="6"/>
      <c r="GR814" s="6"/>
      <c r="GS814" s="6"/>
      <c r="GT814" s="6"/>
      <c r="GU814" s="6"/>
      <c r="GV814" s="6"/>
      <c r="GW814" s="6"/>
      <c r="GX814" s="6"/>
      <c r="GY814" s="6"/>
      <c r="GZ814" s="6"/>
      <c r="HA814" s="6"/>
      <c r="HB814" s="6"/>
      <c r="HC814" s="6"/>
      <c r="HD814" s="6"/>
      <c r="HE814" s="6"/>
      <c r="HF814" s="6"/>
      <c r="HG814" s="6"/>
      <c r="HH814" s="6"/>
      <c r="HI814" s="6"/>
      <c r="HJ814" s="6"/>
      <c r="HK814" s="6"/>
      <c r="HL814" s="6"/>
      <c r="HM814" s="6"/>
      <c r="HN814" s="6"/>
      <c r="HO814" s="6"/>
      <c r="HP814" s="6"/>
      <c r="HQ814" s="6"/>
      <c r="HR814" s="6"/>
      <c r="HS814" s="6"/>
      <c r="HT814" s="6"/>
      <c r="HU814" s="6"/>
      <c r="HV814" s="6"/>
      <c r="HW814" s="6"/>
      <c r="HX814" s="6"/>
      <c r="HY814" s="6"/>
      <c r="HZ814" s="6"/>
      <c r="IA814" s="6"/>
      <c r="IB814" s="6"/>
      <c r="IC814" s="6"/>
      <c r="ID814" s="6"/>
      <c r="IE814" s="6"/>
      <c r="IF814" s="6"/>
      <c r="IG814" s="6"/>
      <c r="IH814" s="6"/>
      <c r="II814" s="6"/>
      <c r="IJ814" s="6"/>
      <c r="IK814" s="6"/>
      <c r="IL814" s="6"/>
      <c r="IM814" s="6"/>
      <c r="IN814" s="6"/>
      <c r="IO814" s="6"/>
      <c r="IP814" s="6"/>
      <c r="IQ814" s="6"/>
      <c r="IR814" s="6"/>
      <c r="IS814" s="6"/>
      <c r="IT814" s="6"/>
      <c r="IU814" s="6"/>
      <c r="IV814" s="6"/>
      <c r="IW814" s="6"/>
      <c r="IX814" s="6"/>
      <c r="IY814" s="6"/>
      <c r="IZ814" s="6"/>
      <c r="JA814" s="6"/>
      <c r="JB814" s="6"/>
      <c r="JC814" s="6"/>
      <c r="JD814" s="6"/>
      <c r="JE814" s="6"/>
      <c r="JF814" s="6"/>
      <c r="JG814" s="6"/>
      <c r="JH814" s="6"/>
      <c r="JI814" s="6"/>
      <c r="JJ814" s="6"/>
      <c r="JK814" s="6"/>
      <c r="JL814" s="6"/>
      <c r="JM814" s="6"/>
      <c r="JN814" s="6"/>
      <c r="JO814" s="6"/>
      <c r="JP814" s="6"/>
      <c r="JQ814" s="6"/>
      <c r="JR814" s="6"/>
      <c r="JS814" s="6"/>
      <c r="JT814" s="6"/>
      <c r="JU814" s="6"/>
      <c r="JV814" s="6"/>
      <c r="JW814" s="6"/>
      <c r="JX814" s="6"/>
      <c r="JY814" s="6"/>
      <c r="JZ814" s="6"/>
      <c r="KA814" s="6"/>
      <c r="KB814" s="6"/>
      <c r="KC814" s="6"/>
      <c r="KD814" s="6"/>
      <c r="KE814" s="6"/>
      <c r="KF814" s="6"/>
      <c r="KG814" s="6"/>
      <c r="KH814" s="6"/>
      <c r="KI814" s="6"/>
      <c r="KJ814" s="6"/>
      <c r="KK814" s="6"/>
      <c r="KL814" s="6"/>
      <c r="KM814" s="6"/>
      <c r="KN814" s="6"/>
      <c r="KO814" s="6"/>
      <c r="KP814" s="6"/>
      <c r="KQ814" s="6"/>
      <c r="KR814" s="6"/>
      <c r="KS814" s="6"/>
      <c r="KT814" s="6"/>
      <c r="KU814" s="6"/>
      <c r="KV814" s="6"/>
      <c r="KW814" s="6"/>
      <c r="KX814" s="6"/>
      <c r="KY814" s="6"/>
      <c r="KZ814" s="6"/>
      <c r="LA814" s="6"/>
      <c r="LB814" s="6"/>
      <c r="LC814" s="6"/>
      <c r="LD814" s="6"/>
      <c r="LE814" s="6"/>
      <c r="LF814" s="6"/>
      <c r="LG814" s="6"/>
      <c r="LH814" s="6"/>
      <c r="LI814" s="6"/>
      <c r="LJ814" s="6"/>
      <c r="LK814" s="6"/>
      <c r="LL814" s="6"/>
      <c r="LM814" s="6"/>
      <c r="LN814" s="6"/>
      <c r="LO814" s="6"/>
      <c r="LP814" s="6"/>
      <c r="LQ814" s="6"/>
      <c r="LR814" s="6"/>
      <c r="LS814" s="6"/>
      <c r="LT814" s="6"/>
      <c r="LU814" s="6"/>
      <c r="LV814" s="6"/>
      <c r="LW814" s="6"/>
      <c r="LX814" s="6"/>
      <c r="LY814" s="6"/>
      <c r="LZ814" s="6"/>
      <c r="MA814" s="6"/>
      <c r="MB814" s="6"/>
      <c r="MC814" s="6"/>
      <c r="MD814" s="6"/>
      <c r="ME814" s="6"/>
      <c r="MF814" s="6"/>
      <c r="MG814" s="6"/>
      <c r="MH814" s="6"/>
      <c r="MI814" s="6"/>
      <c r="MJ814" s="6"/>
      <c r="MK814" s="6"/>
      <c r="ML814" s="6"/>
      <c r="MM814" s="6"/>
      <c r="MN814" s="6"/>
      <c r="MO814" s="6"/>
      <c r="MP814" s="6"/>
      <c r="MQ814" s="6"/>
      <c r="MR814" s="6"/>
      <c r="MS814" s="6"/>
      <c r="MT814" s="6"/>
      <c r="MU814" s="6"/>
      <c r="MV814" s="6"/>
      <c r="MW814" s="6"/>
      <c r="MX814" s="6"/>
      <c r="MY814" s="6"/>
      <c r="MZ814" s="6"/>
      <c r="NA814" s="6"/>
      <c r="NB814" s="6"/>
      <c r="NC814" s="6"/>
      <c r="ND814" s="6"/>
      <c r="NE814" s="6"/>
      <c r="NF814" s="6"/>
      <c r="NG814" s="6"/>
      <c r="NH814" s="6"/>
      <c r="NI814" s="6"/>
      <c r="NJ814" s="6"/>
      <c r="NK814" s="6"/>
      <c r="NL814" s="6"/>
      <c r="NM814" s="6"/>
      <c r="NN814" s="6"/>
      <c r="NO814" s="6"/>
      <c r="NP814" s="6"/>
      <c r="NQ814" s="6"/>
      <c r="NR814" s="6"/>
      <c r="NS814" s="6"/>
      <c r="NT814" s="6"/>
      <c r="NU814" s="6"/>
      <c r="NV814" s="6"/>
      <c r="NW814" s="6"/>
      <c r="NX814" s="6"/>
      <c r="NY814" s="6"/>
      <c r="NZ814" s="6"/>
      <c r="OA814" s="6"/>
      <c r="OB814" s="6"/>
      <c r="OC814" s="6"/>
      <c r="OD814" s="6"/>
      <c r="OE814" s="6"/>
      <c r="OF814" s="6"/>
      <c r="OG814" s="6"/>
      <c r="OH814" s="6"/>
      <c r="OI814" s="6"/>
      <c r="OJ814" s="6"/>
      <c r="OK814" s="6"/>
      <c r="OL814" s="6"/>
      <c r="OM814" s="6"/>
      <c r="ON814" s="6"/>
      <c r="OO814" s="6"/>
      <c r="OP814" s="6"/>
      <c r="OQ814" s="6"/>
      <c r="OR814" s="6"/>
      <c r="OS814" s="6"/>
      <c r="OT814" s="6"/>
      <c r="OU814" s="6"/>
      <c r="OV814" s="6"/>
      <c r="OW814" s="6"/>
      <c r="OX814" s="6"/>
      <c r="OY814" s="6"/>
      <c r="OZ814" s="6"/>
      <c r="PA814" s="6"/>
      <c r="PB814" s="6"/>
      <c r="PC814" s="6"/>
      <c r="PD814" s="6"/>
      <c r="PE814" s="6"/>
      <c r="PF814" s="6"/>
      <c r="PG814" s="6"/>
      <c r="PH814" s="6"/>
      <c r="PI814" s="6"/>
      <c r="PJ814" s="6"/>
      <c r="PK814" s="6"/>
      <c r="PL814" s="6"/>
      <c r="PM814" s="6"/>
      <c r="PN814" s="6"/>
      <c r="PO814" s="6"/>
      <c r="PP814" s="6"/>
      <c r="PQ814" s="6"/>
      <c r="PR814" s="6"/>
      <c r="PS814" s="6"/>
      <c r="PT814" s="6"/>
      <c r="PU814" s="6"/>
      <c r="PV814" s="6"/>
      <c r="PW814" s="6"/>
      <c r="PX814" s="6"/>
      <c r="PY814" s="6"/>
      <c r="PZ814" s="6"/>
      <c r="QA814" s="6"/>
      <c r="QB814" s="6"/>
      <c r="QC814" s="6"/>
      <c r="QD814" s="6"/>
      <c r="QE814" s="6"/>
      <c r="QF814" s="6"/>
      <c r="QG814" s="6"/>
      <c r="QH814" s="6"/>
      <c r="QI814" s="6"/>
      <c r="QJ814" s="6"/>
      <c r="QK814" s="6"/>
      <c r="QL814" s="6"/>
      <c r="QM814" s="6"/>
      <c r="QN814" s="6"/>
      <c r="QO814" s="6"/>
      <c r="QP814" s="6"/>
      <c r="QQ814" s="6"/>
      <c r="QR814" s="6"/>
      <c r="QS814" s="6"/>
      <c r="QT814" s="6"/>
      <c r="QU814" s="6"/>
      <c r="QV814" s="6"/>
      <c r="QW814" s="6"/>
      <c r="QX814" s="6"/>
      <c r="QY814" s="6"/>
      <c r="QZ814" s="6"/>
      <c r="RA814" s="6"/>
      <c r="RB814" s="6"/>
      <c r="RC814" s="6"/>
      <c r="RD814" s="6"/>
      <c r="RE814" s="6"/>
      <c r="RF814" s="6"/>
      <c r="RG814" s="6"/>
      <c r="RH814" s="6"/>
      <c r="RI814" s="6"/>
      <c r="RJ814" s="6"/>
      <c r="RK814" s="6"/>
    </row>
    <row r="815" ht="13.9" customHeight="1" spans="1:479">
      <c r="A815" s="319" t="s">
        <v>12561</v>
      </c>
      <c r="B815" s="319" t="s">
        <v>2571</v>
      </c>
      <c r="C815" s="320" t="s">
        <v>2581</v>
      </c>
      <c r="D815" s="321" t="s">
        <v>494</v>
      </c>
      <c r="E815" s="322">
        <v>80</v>
      </c>
      <c r="F815" s="322">
        <v>12</v>
      </c>
      <c r="G815" s="323">
        <f t="shared" si="12"/>
        <v>960</v>
      </c>
      <c r="H815" s="324"/>
      <c r="I815" s="346"/>
      <c r="J815" s="346"/>
      <c r="K815" s="346"/>
      <c r="L815" s="346"/>
      <c r="M815" s="347"/>
      <c r="N815" s="325"/>
      <c r="O815" s="326"/>
      <c r="P815" s="326"/>
      <c r="Q815" s="326"/>
      <c r="R815" s="327"/>
      <c r="S815" s="328"/>
      <c r="T815" s="326"/>
      <c r="U815" s="328"/>
      <c r="V815" s="328"/>
      <c r="W815" s="328"/>
      <c r="X815" s="328"/>
      <c r="Y815" s="325"/>
      <c r="Z815" s="332"/>
      <c r="AA815" s="332"/>
      <c r="AB815" s="326"/>
      <c r="AC815" s="326"/>
      <c r="AD815" s="327"/>
      <c r="AE815" s="325"/>
      <c r="AF815" s="332"/>
      <c r="AG815" s="332"/>
      <c r="AH815" s="326"/>
      <c r="AI815" s="326"/>
      <c r="AJ815" s="326"/>
      <c r="AK815" s="326"/>
      <c r="AL815" s="333"/>
      <c r="AM815" s="343"/>
      <c r="AN815" s="344"/>
      <c r="AO815" s="344"/>
      <c r="AP815" s="344"/>
      <c r="AQ815" s="345"/>
      <c r="AR815" s="325"/>
      <c r="AS815" s="332"/>
      <c r="AT815" s="332"/>
      <c r="AU815" s="332"/>
      <c r="AV815" s="326"/>
      <c r="AW815" s="326"/>
      <c r="AX815" s="327"/>
      <c r="AY815" s="327"/>
      <c r="AZ815" s="327"/>
      <c r="BA815" s="327"/>
      <c r="BB815" s="327"/>
      <c r="BC815" s="334" t="s">
        <v>12275</v>
      </c>
      <c r="BD815" s="334" t="s">
        <v>12350</v>
      </c>
      <c r="BE815" s="335"/>
      <c r="BF815" s="336"/>
      <c r="BG815" s="336"/>
      <c r="BH815" s="337" t="s">
        <v>12272</v>
      </c>
      <c r="BI815" s="337" t="s">
        <v>12272</v>
      </c>
      <c r="BJ815" s="334"/>
      <c r="BK815" s="335" t="s">
        <v>1511</v>
      </c>
      <c r="BL815" s="338"/>
      <c r="BM815" s="334"/>
      <c r="BN815" s="334"/>
      <c r="BO815" s="6"/>
      <c r="BP815" s="6"/>
      <c r="BQ815" s="6"/>
      <c r="BR815" s="6"/>
      <c r="BS815" s="6"/>
      <c r="BT815" s="334"/>
      <c r="BU815" s="334"/>
      <c r="BV815" s="334"/>
      <c r="BW815" s="334"/>
      <c r="BX815" s="334"/>
      <c r="BY815" s="6"/>
      <c r="BZ815" s="6"/>
      <c r="CA815" s="6"/>
      <c r="CB815" s="6" t="s">
        <v>1511</v>
      </c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  <c r="DR815" s="6"/>
      <c r="DS815" s="6"/>
      <c r="DT815" s="6"/>
      <c r="DU815" s="6"/>
      <c r="DV815" s="6"/>
      <c r="DW815" s="6"/>
      <c r="DX815" s="6"/>
      <c r="DY815" s="6"/>
      <c r="DZ815" s="6"/>
      <c r="EA815" s="6"/>
      <c r="EB815" s="6"/>
      <c r="EC815" s="6"/>
      <c r="ED815" s="6"/>
      <c r="EE815" s="6"/>
      <c r="EF815" s="6"/>
      <c r="EG815" s="6"/>
      <c r="EH815" s="6"/>
      <c r="EI815" s="6"/>
      <c r="EJ815" s="6"/>
      <c r="EK815" s="6"/>
      <c r="EL815" s="6"/>
      <c r="EM815" s="6"/>
      <c r="EN815" s="6"/>
      <c r="EO815" s="6"/>
      <c r="EP815" s="6"/>
      <c r="EQ815" s="6"/>
      <c r="ER815" s="6"/>
      <c r="ES815" s="6"/>
      <c r="ET815" s="6"/>
      <c r="EU815" s="6"/>
      <c r="EV815" s="6"/>
      <c r="EW815" s="6"/>
      <c r="EX815" s="6"/>
      <c r="EY815" s="6"/>
      <c r="EZ815" s="6"/>
      <c r="FA815" s="6"/>
      <c r="FB815" s="6"/>
      <c r="FC815" s="6"/>
      <c r="FD815" s="6"/>
      <c r="FE815" s="6"/>
      <c r="FF815" s="6"/>
      <c r="FG815" s="6"/>
      <c r="FH815" s="6"/>
      <c r="FI815" s="6"/>
      <c r="FJ815" s="6"/>
      <c r="FK815" s="6"/>
      <c r="FL815" s="6"/>
      <c r="FM815" s="6"/>
      <c r="FN815" s="6"/>
      <c r="FO815" s="6"/>
      <c r="FP815" s="6"/>
      <c r="FQ815" s="6"/>
      <c r="FR815" s="6"/>
      <c r="FS815" s="6"/>
      <c r="FT815" s="6"/>
      <c r="FU815" s="6"/>
      <c r="FV815" s="6"/>
      <c r="FW815" s="6"/>
      <c r="FX815" s="6"/>
      <c r="FY815" s="6"/>
      <c r="FZ815" s="6"/>
      <c r="GA815" s="6"/>
      <c r="GB815" s="6"/>
      <c r="GC815" s="6"/>
      <c r="GD815" s="6"/>
      <c r="GE815" s="6"/>
      <c r="GF815" s="6"/>
      <c r="GG815" s="6"/>
      <c r="GH815" s="6"/>
      <c r="GI815" s="6"/>
      <c r="GJ815" s="6"/>
      <c r="GK815" s="6"/>
      <c r="GL815" s="6"/>
      <c r="GM815" s="6"/>
      <c r="GN815" s="6"/>
      <c r="GO815" s="6"/>
      <c r="GP815" s="6"/>
      <c r="GQ815" s="6"/>
      <c r="GR815" s="6"/>
      <c r="GS815" s="6"/>
      <c r="GT815" s="6"/>
      <c r="GU815" s="6"/>
      <c r="GV815" s="6"/>
      <c r="GW815" s="6"/>
      <c r="GX815" s="6"/>
      <c r="GY815" s="6"/>
      <c r="GZ815" s="6"/>
      <c r="HA815" s="6"/>
      <c r="HB815" s="6"/>
      <c r="HC815" s="6"/>
      <c r="HD815" s="6"/>
      <c r="HE815" s="6"/>
      <c r="HF815" s="6"/>
      <c r="HG815" s="6"/>
      <c r="HH815" s="6"/>
      <c r="HI815" s="6"/>
      <c r="HJ815" s="6"/>
      <c r="HK815" s="6"/>
      <c r="HL815" s="6"/>
      <c r="HM815" s="6"/>
      <c r="HN815" s="6"/>
      <c r="HO815" s="6"/>
      <c r="HP815" s="6"/>
      <c r="HQ815" s="6"/>
      <c r="HR815" s="6"/>
      <c r="HS815" s="6"/>
      <c r="HT815" s="6"/>
      <c r="HU815" s="6"/>
      <c r="HV815" s="6"/>
      <c r="HW815" s="6"/>
      <c r="HX815" s="6"/>
      <c r="HY815" s="6"/>
      <c r="HZ815" s="6"/>
      <c r="IA815" s="6"/>
      <c r="IB815" s="6"/>
      <c r="IC815" s="6"/>
      <c r="ID815" s="6"/>
      <c r="IE815" s="6"/>
      <c r="IF815" s="6"/>
      <c r="IG815" s="6"/>
      <c r="IH815" s="6"/>
      <c r="II815" s="6"/>
      <c r="IJ815" s="6"/>
      <c r="IK815" s="6"/>
      <c r="IL815" s="6"/>
      <c r="IM815" s="6"/>
      <c r="IN815" s="6"/>
      <c r="IO815" s="6"/>
      <c r="IP815" s="6"/>
      <c r="IQ815" s="6"/>
      <c r="IR815" s="6"/>
      <c r="IS815" s="6"/>
      <c r="IT815" s="6"/>
      <c r="IU815" s="6"/>
      <c r="IV815" s="6"/>
      <c r="IW815" s="6"/>
      <c r="IX815" s="6"/>
      <c r="IY815" s="6"/>
      <c r="IZ815" s="6"/>
      <c r="JA815" s="6"/>
      <c r="JB815" s="6"/>
      <c r="JC815" s="6"/>
      <c r="JD815" s="6"/>
      <c r="JE815" s="6"/>
      <c r="JF815" s="6"/>
      <c r="JG815" s="6"/>
      <c r="JH815" s="6"/>
      <c r="JI815" s="6"/>
      <c r="JJ815" s="6"/>
      <c r="JK815" s="6"/>
      <c r="JL815" s="6"/>
      <c r="JM815" s="6"/>
      <c r="JN815" s="6"/>
      <c r="JO815" s="6"/>
      <c r="JP815" s="6"/>
      <c r="JQ815" s="6"/>
      <c r="JR815" s="6"/>
      <c r="JS815" s="6"/>
      <c r="JT815" s="6"/>
      <c r="JU815" s="6"/>
      <c r="JV815" s="6"/>
      <c r="JW815" s="6"/>
      <c r="JX815" s="6"/>
      <c r="JY815" s="6"/>
      <c r="JZ815" s="6"/>
      <c r="KA815" s="6"/>
      <c r="KB815" s="6"/>
      <c r="KC815" s="6"/>
      <c r="KD815" s="6"/>
      <c r="KE815" s="6"/>
      <c r="KF815" s="6"/>
      <c r="KG815" s="6"/>
      <c r="KH815" s="6"/>
      <c r="KI815" s="6"/>
      <c r="KJ815" s="6"/>
      <c r="KK815" s="6"/>
      <c r="KL815" s="6"/>
      <c r="KM815" s="6"/>
      <c r="KN815" s="6"/>
      <c r="KO815" s="6"/>
      <c r="KP815" s="6"/>
      <c r="KQ815" s="6"/>
      <c r="KR815" s="6"/>
      <c r="KS815" s="6"/>
      <c r="KT815" s="6"/>
      <c r="KU815" s="6"/>
      <c r="KV815" s="6"/>
      <c r="KW815" s="6"/>
      <c r="KX815" s="6"/>
      <c r="KY815" s="6"/>
      <c r="KZ815" s="6"/>
      <c r="LA815" s="6"/>
      <c r="LB815" s="6"/>
      <c r="LC815" s="6"/>
      <c r="LD815" s="6"/>
      <c r="LE815" s="6"/>
      <c r="LF815" s="6"/>
      <c r="LG815" s="6"/>
      <c r="LH815" s="6"/>
      <c r="LI815" s="6"/>
      <c r="LJ815" s="6"/>
      <c r="LK815" s="6"/>
      <c r="LL815" s="6"/>
      <c r="LM815" s="6"/>
      <c r="LN815" s="6"/>
      <c r="LO815" s="6"/>
      <c r="LP815" s="6"/>
      <c r="LQ815" s="6"/>
      <c r="LR815" s="6"/>
      <c r="LS815" s="6"/>
      <c r="LT815" s="6"/>
      <c r="LU815" s="6"/>
      <c r="LV815" s="6"/>
      <c r="LW815" s="6"/>
      <c r="LX815" s="6"/>
      <c r="LY815" s="6"/>
      <c r="LZ815" s="6"/>
      <c r="MA815" s="6"/>
      <c r="MB815" s="6"/>
      <c r="MC815" s="6"/>
      <c r="MD815" s="6"/>
      <c r="ME815" s="6"/>
      <c r="MF815" s="6"/>
      <c r="MG815" s="6"/>
      <c r="MH815" s="6"/>
      <c r="MI815" s="6"/>
      <c r="MJ815" s="6"/>
      <c r="MK815" s="6"/>
      <c r="ML815" s="6"/>
      <c r="MM815" s="6"/>
      <c r="MN815" s="6"/>
      <c r="MO815" s="6"/>
      <c r="MP815" s="6"/>
      <c r="MQ815" s="6"/>
      <c r="MR815" s="6"/>
      <c r="MS815" s="6"/>
      <c r="MT815" s="6"/>
      <c r="MU815" s="6"/>
      <c r="MV815" s="6"/>
      <c r="MW815" s="6"/>
      <c r="MX815" s="6"/>
      <c r="MY815" s="6"/>
      <c r="MZ815" s="6"/>
      <c r="NA815" s="6"/>
      <c r="NB815" s="6"/>
      <c r="NC815" s="6"/>
      <c r="ND815" s="6"/>
      <c r="NE815" s="6"/>
      <c r="NF815" s="6"/>
      <c r="NG815" s="6"/>
      <c r="NH815" s="6"/>
      <c r="NI815" s="6"/>
      <c r="NJ815" s="6"/>
      <c r="NK815" s="6"/>
      <c r="NL815" s="6"/>
      <c r="NM815" s="6"/>
      <c r="NN815" s="6"/>
      <c r="NO815" s="6"/>
      <c r="NP815" s="6"/>
      <c r="NQ815" s="6"/>
      <c r="NR815" s="6"/>
      <c r="NS815" s="6"/>
      <c r="NT815" s="6"/>
      <c r="NU815" s="6"/>
      <c r="NV815" s="6"/>
      <c r="NW815" s="6"/>
      <c r="NX815" s="6"/>
      <c r="NY815" s="6"/>
      <c r="NZ815" s="6"/>
      <c r="OA815" s="6"/>
      <c r="OB815" s="6"/>
      <c r="OC815" s="6"/>
      <c r="OD815" s="6"/>
      <c r="OE815" s="6"/>
      <c r="OF815" s="6"/>
      <c r="OG815" s="6"/>
      <c r="OH815" s="6"/>
      <c r="OI815" s="6"/>
      <c r="OJ815" s="6"/>
      <c r="OK815" s="6"/>
      <c r="OL815" s="6"/>
      <c r="OM815" s="6"/>
      <c r="ON815" s="6"/>
      <c r="OO815" s="6"/>
      <c r="OP815" s="6"/>
      <c r="OQ815" s="6"/>
      <c r="OR815" s="6"/>
      <c r="OS815" s="6"/>
      <c r="OT815" s="6"/>
      <c r="OU815" s="6"/>
      <c r="OV815" s="6"/>
      <c r="OW815" s="6"/>
      <c r="OX815" s="6"/>
      <c r="OY815" s="6"/>
      <c r="OZ815" s="6"/>
      <c r="PA815" s="6"/>
      <c r="PB815" s="6"/>
      <c r="PC815" s="6"/>
      <c r="PD815" s="6"/>
      <c r="PE815" s="6"/>
      <c r="PF815" s="6"/>
      <c r="PG815" s="6"/>
      <c r="PH815" s="6"/>
      <c r="PI815" s="6"/>
      <c r="PJ815" s="6"/>
      <c r="PK815" s="6"/>
      <c r="PL815" s="6"/>
      <c r="PM815" s="6"/>
      <c r="PN815" s="6"/>
      <c r="PO815" s="6"/>
      <c r="PP815" s="6"/>
      <c r="PQ815" s="6"/>
      <c r="PR815" s="6"/>
      <c r="PS815" s="6"/>
      <c r="PT815" s="6"/>
      <c r="PU815" s="6"/>
      <c r="PV815" s="6"/>
      <c r="PW815" s="6"/>
      <c r="PX815" s="6"/>
      <c r="PY815" s="6"/>
      <c r="PZ815" s="6"/>
      <c r="QA815" s="6"/>
      <c r="QB815" s="6"/>
      <c r="QC815" s="6"/>
      <c r="QD815" s="6"/>
      <c r="QE815" s="6"/>
      <c r="QF815" s="6"/>
      <c r="QG815" s="6"/>
      <c r="QH815" s="6"/>
      <c r="QI815" s="6"/>
      <c r="QJ815" s="6"/>
      <c r="QK815" s="6"/>
      <c r="QL815" s="6"/>
      <c r="QM815" s="6"/>
      <c r="QN815" s="6"/>
      <c r="QO815" s="6"/>
      <c r="QP815" s="6"/>
      <c r="QQ815" s="6"/>
      <c r="QR815" s="6"/>
      <c r="QS815" s="6"/>
      <c r="QT815" s="6"/>
      <c r="QU815" s="6"/>
      <c r="QV815" s="6"/>
      <c r="QW815" s="6"/>
      <c r="QX815" s="6"/>
      <c r="QY815" s="6"/>
      <c r="QZ815" s="6"/>
      <c r="RA815" s="6"/>
      <c r="RB815" s="6"/>
      <c r="RC815" s="6"/>
      <c r="RD815" s="6"/>
      <c r="RE815" s="6"/>
      <c r="RF815" s="6"/>
      <c r="RG815" s="6"/>
      <c r="RH815" s="6"/>
      <c r="RI815" s="6"/>
      <c r="RJ815" s="6"/>
      <c r="RK815" s="6"/>
    </row>
    <row r="816" ht="13.9" customHeight="1" spans="1:479">
      <c r="A816" s="319" t="s">
        <v>12561</v>
      </c>
      <c r="B816" s="319" t="s">
        <v>2571</v>
      </c>
      <c r="C816" s="320" t="s">
        <v>2576</v>
      </c>
      <c r="D816" s="321" t="s">
        <v>12266</v>
      </c>
      <c r="E816" s="322">
        <v>80</v>
      </c>
      <c r="F816" s="322">
        <v>11</v>
      </c>
      <c r="G816" s="323">
        <f t="shared" si="12"/>
        <v>880</v>
      </c>
      <c r="H816" s="324"/>
      <c r="I816" s="346"/>
      <c r="J816" s="346"/>
      <c r="K816" s="346"/>
      <c r="L816" s="346"/>
      <c r="M816" s="347"/>
      <c r="N816" s="325"/>
      <c r="O816" s="326"/>
      <c r="P816" s="326"/>
      <c r="Q816" s="326"/>
      <c r="R816" s="327"/>
      <c r="S816" s="328"/>
      <c r="T816" s="326"/>
      <c r="U816" s="329"/>
      <c r="V816" s="330"/>
      <c r="W816" s="330"/>
      <c r="X816" s="331"/>
      <c r="Y816" s="325"/>
      <c r="Z816" s="332"/>
      <c r="AA816" s="332"/>
      <c r="AB816" s="326"/>
      <c r="AC816" s="326"/>
      <c r="AD816" s="327"/>
      <c r="AE816" s="325"/>
      <c r="AF816" s="332"/>
      <c r="AG816" s="332"/>
      <c r="AH816" s="326"/>
      <c r="AI816" s="326"/>
      <c r="AJ816" s="326"/>
      <c r="AK816" s="326"/>
      <c r="AL816" s="333"/>
      <c r="AM816" s="343"/>
      <c r="AN816" s="344"/>
      <c r="AO816" s="344"/>
      <c r="AP816" s="344"/>
      <c r="AQ816" s="345"/>
      <c r="AR816" s="325"/>
      <c r="AS816" s="332"/>
      <c r="AT816" s="332"/>
      <c r="AU816" s="332"/>
      <c r="AV816" s="326"/>
      <c r="AW816" s="326"/>
      <c r="AX816" s="327"/>
      <c r="AY816" s="327"/>
      <c r="AZ816" s="327"/>
      <c r="BA816" s="327"/>
      <c r="BB816" s="327"/>
      <c r="BC816" s="334" t="s">
        <v>12271</v>
      </c>
      <c r="BD816" s="334" t="s">
        <v>12349</v>
      </c>
      <c r="BE816" s="335"/>
      <c r="BF816" s="336"/>
      <c r="BG816" s="336"/>
      <c r="BH816" s="337" t="s">
        <v>12272</v>
      </c>
      <c r="BI816" s="337" t="s">
        <v>12272</v>
      </c>
      <c r="BJ816" s="334"/>
      <c r="BK816" s="335" t="s">
        <v>12358</v>
      </c>
      <c r="BL816" s="338"/>
      <c r="BM816" s="334"/>
      <c r="BN816" s="334"/>
      <c r="BO816" s="6"/>
      <c r="BP816" s="6"/>
      <c r="BQ816" s="6"/>
      <c r="BR816" s="6"/>
      <c r="BS816" s="6"/>
      <c r="BT816" s="334"/>
      <c r="BU816" s="334"/>
      <c r="BV816" s="334"/>
      <c r="BW816" s="334"/>
      <c r="BX816" s="334"/>
      <c r="BY816" s="6"/>
      <c r="BZ816" s="6"/>
      <c r="CA816" s="6"/>
      <c r="CB816" s="6" t="s">
        <v>1511</v>
      </c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  <c r="FS816" s="6"/>
      <c r="FT816" s="6"/>
      <c r="FU816" s="6"/>
      <c r="FV816" s="6"/>
      <c r="FW816" s="6"/>
      <c r="FX816" s="6"/>
      <c r="FY816" s="6"/>
      <c r="FZ816" s="6"/>
      <c r="GA816" s="6"/>
      <c r="GB816" s="6"/>
      <c r="GC816" s="6"/>
      <c r="GD816" s="6"/>
      <c r="GE816" s="6"/>
      <c r="GF816" s="6"/>
      <c r="GG816" s="6"/>
      <c r="GH816" s="6"/>
      <c r="GI816" s="6"/>
      <c r="GJ816" s="6"/>
      <c r="GK816" s="6"/>
      <c r="GL816" s="6"/>
      <c r="GM816" s="6"/>
      <c r="GN816" s="6"/>
      <c r="GO816" s="6"/>
      <c r="GP816" s="6"/>
      <c r="GQ816" s="6"/>
      <c r="GR816" s="6"/>
      <c r="GS816" s="6"/>
      <c r="GT816" s="6"/>
      <c r="GU816" s="6"/>
      <c r="GV816" s="6"/>
      <c r="GW816" s="6"/>
      <c r="GX816" s="6"/>
      <c r="GY816" s="6"/>
      <c r="GZ816" s="6"/>
      <c r="HA816" s="6"/>
      <c r="HB816" s="6"/>
      <c r="HC816" s="6"/>
      <c r="HD816" s="6"/>
      <c r="HE816" s="6"/>
      <c r="HF816" s="6"/>
      <c r="HG816" s="6"/>
      <c r="HH816" s="6"/>
      <c r="HI816" s="6"/>
      <c r="HJ816" s="6"/>
      <c r="HK816" s="6"/>
      <c r="HL816" s="6"/>
      <c r="HM816" s="6"/>
      <c r="HN816" s="6"/>
      <c r="HO816" s="6"/>
      <c r="HP816" s="6"/>
      <c r="HQ816" s="6"/>
      <c r="HR816" s="6"/>
      <c r="HS816" s="6"/>
      <c r="HT816" s="6"/>
      <c r="HU816" s="6"/>
      <c r="HV816" s="6"/>
      <c r="HW816" s="6"/>
      <c r="HX816" s="6"/>
      <c r="HY816" s="6"/>
      <c r="HZ816" s="6"/>
      <c r="IA816" s="6"/>
      <c r="IB816" s="6"/>
      <c r="IC816" s="6"/>
      <c r="ID816" s="6"/>
      <c r="IE816" s="6"/>
      <c r="IF816" s="6"/>
      <c r="IG816" s="6"/>
      <c r="IH816" s="6"/>
      <c r="II816" s="6"/>
      <c r="IJ816" s="6"/>
      <c r="IK816" s="6"/>
      <c r="IL816" s="6"/>
      <c r="IM816" s="6"/>
      <c r="IN816" s="6"/>
      <c r="IO816" s="6"/>
      <c r="IP816" s="6"/>
      <c r="IQ816" s="6"/>
      <c r="IR816" s="6"/>
      <c r="IS816" s="6"/>
      <c r="IT816" s="6"/>
      <c r="IU816" s="6"/>
      <c r="IV816" s="6"/>
      <c r="IW816" s="6"/>
      <c r="IX816" s="6"/>
      <c r="IY816" s="6"/>
      <c r="IZ816" s="6"/>
      <c r="JA816" s="6"/>
      <c r="JB816" s="6"/>
      <c r="JC816" s="6"/>
      <c r="JD816" s="6"/>
      <c r="JE816" s="6"/>
      <c r="JF816" s="6"/>
      <c r="JG816" s="6"/>
      <c r="JH816" s="6"/>
      <c r="JI816" s="6"/>
      <c r="JJ816" s="6"/>
      <c r="JK816" s="6"/>
      <c r="JL816" s="6"/>
      <c r="JM816" s="6"/>
      <c r="JN816" s="6"/>
      <c r="JO816" s="6"/>
      <c r="JP816" s="6"/>
      <c r="JQ816" s="6"/>
      <c r="JR816" s="6"/>
      <c r="JS816" s="6"/>
      <c r="JT816" s="6"/>
      <c r="JU816" s="6"/>
      <c r="JV816" s="6"/>
      <c r="JW816" s="6"/>
      <c r="JX816" s="6"/>
      <c r="JY816" s="6"/>
      <c r="JZ816" s="6"/>
      <c r="KA816" s="6"/>
      <c r="KB816" s="6"/>
      <c r="KC816" s="6"/>
      <c r="KD816" s="6"/>
      <c r="KE816" s="6"/>
      <c r="KF816" s="6"/>
      <c r="KG816" s="6"/>
      <c r="KH816" s="6"/>
      <c r="KI816" s="6"/>
      <c r="KJ816" s="6"/>
      <c r="KK816" s="6"/>
      <c r="KL816" s="6"/>
      <c r="KM816" s="6"/>
      <c r="KN816" s="6"/>
      <c r="KO816" s="6"/>
      <c r="KP816" s="6"/>
      <c r="KQ816" s="6"/>
      <c r="KR816" s="6"/>
      <c r="KS816" s="6"/>
      <c r="KT816" s="6"/>
      <c r="KU816" s="6"/>
      <c r="KV816" s="6"/>
      <c r="KW816" s="6"/>
      <c r="KX816" s="6"/>
      <c r="KY816" s="6"/>
      <c r="KZ816" s="6"/>
      <c r="LA816" s="6"/>
      <c r="LB816" s="6"/>
      <c r="LC816" s="6"/>
      <c r="LD816" s="6"/>
      <c r="LE816" s="6"/>
      <c r="LF816" s="6"/>
      <c r="LG816" s="6"/>
      <c r="LH816" s="6"/>
      <c r="LI816" s="6"/>
      <c r="LJ816" s="6"/>
      <c r="LK816" s="6"/>
      <c r="LL816" s="6"/>
      <c r="LM816" s="6"/>
      <c r="LN816" s="6"/>
      <c r="LO816" s="6"/>
      <c r="LP816" s="6"/>
      <c r="LQ816" s="6"/>
      <c r="LR816" s="6"/>
      <c r="LS816" s="6"/>
      <c r="LT816" s="6"/>
      <c r="LU816" s="6"/>
      <c r="LV816" s="6"/>
      <c r="LW816" s="6"/>
      <c r="LX816" s="6"/>
      <c r="LY816" s="6"/>
      <c r="LZ816" s="6"/>
      <c r="MA816" s="6"/>
      <c r="MB816" s="6"/>
      <c r="MC816" s="6"/>
      <c r="MD816" s="6"/>
      <c r="ME816" s="6"/>
      <c r="MF816" s="6"/>
      <c r="MG816" s="6"/>
      <c r="MH816" s="6"/>
      <c r="MI816" s="6"/>
      <c r="MJ816" s="6"/>
      <c r="MK816" s="6"/>
      <c r="ML816" s="6"/>
      <c r="MM816" s="6"/>
      <c r="MN816" s="6"/>
      <c r="MO816" s="6"/>
      <c r="MP816" s="6"/>
      <c r="MQ816" s="6"/>
      <c r="MR816" s="6"/>
      <c r="MS816" s="6"/>
      <c r="MT816" s="6"/>
      <c r="MU816" s="6"/>
      <c r="MV816" s="6"/>
      <c r="MW816" s="6"/>
      <c r="MX816" s="6"/>
      <c r="MY816" s="6"/>
      <c r="MZ816" s="6"/>
      <c r="NA816" s="6"/>
      <c r="NB816" s="6"/>
      <c r="NC816" s="6"/>
      <c r="ND816" s="6"/>
      <c r="NE816" s="6"/>
      <c r="NF816" s="6"/>
      <c r="NG816" s="6"/>
      <c r="NH816" s="6"/>
      <c r="NI816" s="6"/>
      <c r="NJ816" s="6"/>
      <c r="NK816" s="6"/>
      <c r="NL816" s="6"/>
      <c r="NM816" s="6"/>
      <c r="NN816" s="6"/>
      <c r="NO816" s="6"/>
      <c r="NP816" s="6"/>
      <c r="NQ816" s="6"/>
      <c r="NR816" s="6"/>
      <c r="NS816" s="6"/>
      <c r="NT816" s="6"/>
      <c r="NU816" s="6"/>
      <c r="NV816" s="6"/>
      <c r="NW816" s="6"/>
      <c r="NX816" s="6"/>
      <c r="NY816" s="6"/>
      <c r="NZ816" s="6"/>
      <c r="OA816" s="6"/>
      <c r="OB816" s="6"/>
      <c r="OC816" s="6"/>
      <c r="OD816" s="6"/>
      <c r="OE816" s="6"/>
      <c r="OF816" s="6"/>
      <c r="OG816" s="6"/>
      <c r="OH816" s="6"/>
      <c r="OI816" s="6"/>
      <c r="OJ816" s="6"/>
      <c r="OK816" s="6"/>
      <c r="OL816" s="6"/>
      <c r="OM816" s="6"/>
      <c r="ON816" s="6"/>
      <c r="OO816" s="6"/>
      <c r="OP816" s="6"/>
      <c r="OQ816" s="6"/>
      <c r="OR816" s="6"/>
      <c r="OS816" s="6"/>
      <c r="OT816" s="6"/>
      <c r="OU816" s="6"/>
      <c r="OV816" s="6"/>
      <c r="OW816" s="6"/>
      <c r="OX816" s="6"/>
      <c r="OY816" s="6"/>
      <c r="OZ816" s="6"/>
      <c r="PA816" s="6"/>
      <c r="PB816" s="6"/>
      <c r="PC816" s="6"/>
      <c r="PD816" s="6"/>
      <c r="PE816" s="6"/>
      <c r="PF816" s="6"/>
      <c r="PG816" s="6"/>
      <c r="PH816" s="6"/>
      <c r="PI816" s="6"/>
      <c r="PJ816" s="6"/>
      <c r="PK816" s="6"/>
      <c r="PL816" s="6"/>
      <c r="PM816" s="6"/>
      <c r="PN816" s="6"/>
      <c r="PO816" s="6"/>
      <c r="PP816" s="6"/>
      <c r="PQ816" s="6"/>
      <c r="PR816" s="6"/>
      <c r="PS816" s="6"/>
      <c r="PT816" s="6"/>
      <c r="PU816" s="6"/>
      <c r="PV816" s="6"/>
      <c r="PW816" s="6"/>
      <c r="PX816" s="6"/>
      <c r="PY816" s="6"/>
      <c r="PZ816" s="6"/>
      <c r="QA816" s="6"/>
      <c r="QB816" s="6"/>
      <c r="QC816" s="6"/>
      <c r="QD816" s="6"/>
      <c r="QE816" s="6"/>
      <c r="QF816" s="6"/>
      <c r="QG816" s="6"/>
      <c r="QH816" s="6"/>
      <c r="QI816" s="6"/>
      <c r="QJ816" s="6"/>
      <c r="QK816" s="6"/>
      <c r="QL816" s="6"/>
      <c r="QM816" s="6"/>
      <c r="QN816" s="6"/>
      <c r="QO816" s="6"/>
      <c r="QP816" s="6"/>
      <c r="QQ816" s="6"/>
      <c r="QR816" s="6"/>
      <c r="QS816" s="6"/>
      <c r="QT816" s="6"/>
      <c r="QU816" s="6"/>
      <c r="QV816" s="6"/>
      <c r="QW816" s="6"/>
      <c r="QX816" s="6"/>
      <c r="QY816" s="6"/>
      <c r="QZ816" s="6"/>
      <c r="RA816" s="6"/>
      <c r="RB816" s="6"/>
      <c r="RC816" s="6"/>
      <c r="RD816" s="6"/>
      <c r="RE816" s="6"/>
      <c r="RF816" s="6"/>
      <c r="RG816" s="6"/>
      <c r="RH816" s="6"/>
      <c r="RI816" s="6"/>
      <c r="RJ816" s="6"/>
      <c r="RK816" s="6"/>
    </row>
    <row r="817" ht="13.9" customHeight="1" spans="1:479">
      <c r="A817" s="319" t="s">
        <v>12561</v>
      </c>
      <c r="B817" s="319" t="s">
        <v>2571</v>
      </c>
      <c r="C817" s="320" t="s">
        <v>2576</v>
      </c>
      <c r="D817" s="321" t="s">
        <v>494</v>
      </c>
      <c r="E817" s="322">
        <v>80</v>
      </c>
      <c r="F817" s="322">
        <v>12</v>
      </c>
      <c r="G817" s="323">
        <f t="shared" si="12"/>
        <v>960</v>
      </c>
      <c r="H817" s="324"/>
      <c r="I817" s="346"/>
      <c r="J817" s="346"/>
      <c r="K817" s="346"/>
      <c r="L817" s="346"/>
      <c r="M817" s="347"/>
      <c r="N817" s="325"/>
      <c r="O817" s="326"/>
      <c r="P817" s="326"/>
      <c r="Q817" s="326"/>
      <c r="R817" s="327"/>
      <c r="S817" s="328"/>
      <c r="T817" s="326"/>
      <c r="U817" s="329"/>
      <c r="V817" s="330"/>
      <c r="W817" s="330"/>
      <c r="X817" s="331"/>
      <c r="Y817" s="325"/>
      <c r="Z817" s="332"/>
      <c r="AA817" s="332"/>
      <c r="AB817" s="326"/>
      <c r="AC817" s="325"/>
      <c r="AD817" s="327"/>
      <c r="AE817" s="325"/>
      <c r="AF817" s="332"/>
      <c r="AG817" s="332"/>
      <c r="AH817" s="326"/>
      <c r="AI817" s="326"/>
      <c r="AJ817" s="326"/>
      <c r="AK817" s="326"/>
      <c r="AL817" s="333"/>
      <c r="AM817" s="333"/>
      <c r="AN817" s="333"/>
      <c r="AO817" s="333"/>
      <c r="AP817" s="348"/>
      <c r="AQ817" s="333"/>
      <c r="AR817" s="325"/>
      <c r="AS817" s="332"/>
      <c r="AT817" s="332"/>
      <c r="AU817" s="332"/>
      <c r="AV817" s="326"/>
      <c r="AW817" s="326"/>
      <c r="AX817" s="327"/>
      <c r="AY817" s="327"/>
      <c r="AZ817" s="327"/>
      <c r="BA817" s="327"/>
      <c r="BB817" s="327"/>
      <c r="BC817" s="334" t="s">
        <v>12275</v>
      </c>
      <c r="BD817" s="334" t="s">
        <v>12350</v>
      </c>
      <c r="BE817" s="335"/>
      <c r="BF817" s="336"/>
      <c r="BG817" s="336"/>
      <c r="BH817" s="337" t="s">
        <v>12272</v>
      </c>
      <c r="BI817" s="337" t="s">
        <v>12272</v>
      </c>
      <c r="BJ817" s="334"/>
      <c r="BK817" s="335" t="s">
        <v>1511</v>
      </c>
      <c r="BL817" s="338"/>
      <c r="BM817" s="334"/>
      <c r="BN817" s="334"/>
      <c r="BO817" s="6"/>
      <c r="BP817" s="6"/>
      <c r="BQ817" s="6"/>
      <c r="BR817" s="6"/>
      <c r="BS817" s="6"/>
      <c r="BT817" s="334"/>
      <c r="BU817" s="334"/>
      <c r="BV817" s="334"/>
      <c r="BW817" s="334"/>
      <c r="BX817" s="334"/>
      <c r="BY817" s="6"/>
      <c r="BZ817" s="6"/>
      <c r="CA817" s="6"/>
      <c r="CB817" s="6" t="s">
        <v>1511</v>
      </c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  <c r="DR817" s="6"/>
      <c r="DS817" s="6"/>
      <c r="DT817" s="6"/>
      <c r="DU817" s="6"/>
      <c r="DV817" s="6"/>
      <c r="DW817" s="6"/>
      <c r="DX817" s="6"/>
      <c r="DY817" s="6"/>
      <c r="DZ817" s="6"/>
      <c r="EA817" s="6"/>
      <c r="EB817" s="6"/>
      <c r="EC817" s="6"/>
      <c r="ED817" s="6"/>
      <c r="EE817" s="6"/>
      <c r="EF817" s="6"/>
      <c r="EG817" s="6"/>
      <c r="EH817" s="6"/>
      <c r="EI817" s="6"/>
      <c r="EJ817" s="6"/>
      <c r="EK817" s="6"/>
      <c r="EL817" s="6"/>
      <c r="EM817" s="6"/>
      <c r="EN817" s="6"/>
      <c r="EO817" s="6"/>
      <c r="EP817" s="6"/>
      <c r="EQ817" s="6"/>
      <c r="ER817" s="6"/>
      <c r="ES817" s="6"/>
      <c r="ET817" s="6"/>
      <c r="EU817" s="6"/>
      <c r="EV817" s="6"/>
      <c r="EW817" s="6"/>
      <c r="EX817" s="6"/>
      <c r="EY817" s="6"/>
      <c r="EZ817" s="6"/>
      <c r="FA817" s="6"/>
      <c r="FB817" s="6"/>
      <c r="FC817" s="6"/>
      <c r="FD817" s="6"/>
      <c r="FE817" s="6"/>
      <c r="FF817" s="6"/>
      <c r="FG817" s="6"/>
      <c r="FH817" s="6"/>
      <c r="FI817" s="6"/>
      <c r="FJ817" s="6"/>
      <c r="FK817" s="6"/>
      <c r="FL817" s="6"/>
      <c r="FM817" s="6"/>
      <c r="FN817" s="6"/>
      <c r="FO817" s="6"/>
      <c r="FP817" s="6"/>
      <c r="FQ817" s="6"/>
      <c r="FR817" s="6"/>
      <c r="FS817" s="6"/>
      <c r="FT817" s="6"/>
      <c r="FU817" s="6"/>
      <c r="FV817" s="6"/>
      <c r="FW817" s="6"/>
      <c r="FX817" s="6"/>
      <c r="FY817" s="6"/>
      <c r="FZ817" s="6"/>
      <c r="GA817" s="6"/>
      <c r="GB817" s="6"/>
      <c r="GC817" s="6"/>
      <c r="GD817" s="6"/>
      <c r="GE817" s="6"/>
      <c r="GF817" s="6"/>
      <c r="GG817" s="6"/>
      <c r="GH817" s="6"/>
      <c r="GI817" s="6"/>
      <c r="GJ817" s="6"/>
      <c r="GK817" s="6"/>
      <c r="GL817" s="6"/>
      <c r="GM817" s="6"/>
      <c r="GN817" s="6"/>
      <c r="GO817" s="6"/>
      <c r="GP817" s="6"/>
      <c r="GQ817" s="6"/>
      <c r="GR817" s="6"/>
      <c r="GS817" s="6"/>
      <c r="GT817" s="6"/>
      <c r="GU817" s="6"/>
      <c r="GV817" s="6"/>
      <c r="GW817" s="6"/>
      <c r="GX817" s="6"/>
      <c r="GY817" s="6"/>
      <c r="GZ817" s="6"/>
      <c r="HA817" s="6"/>
      <c r="HB817" s="6"/>
      <c r="HC817" s="6"/>
      <c r="HD817" s="6"/>
      <c r="HE817" s="6"/>
      <c r="HF817" s="6"/>
      <c r="HG817" s="6"/>
      <c r="HH817" s="6"/>
      <c r="HI817" s="6"/>
      <c r="HJ817" s="6"/>
      <c r="HK817" s="6"/>
      <c r="HL817" s="6"/>
      <c r="HM817" s="6"/>
      <c r="HN817" s="6"/>
      <c r="HO817" s="6"/>
      <c r="HP817" s="6"/>
      <c r="HQ817" s="6"/>
      <c r="HR817" s="6"/>
      <c r="HS817" s="6"/>
      <c r="HT817" s="6"/>
      <c r="HU817" s="6"/>
      <c r="HV817" s="6"/>
      <c r="HW817" s="6"/>
      <c r="HX817" s="6"/>
      <c r="HY817" s="6"/>
      <c r="HZ817" s="6"/>
      <c r="IA817" s="6"/>
      <c r="IB817" s="6"/>
      <c r="IC817" s="6"/>
      <c r="ID817" s="6"/>
      <c r="IE817" s="6"/>
      <c r="IF817" s="6"/>
      <c r="IG817" s="6"/>
      <c r="IH817" s="6"/>
      <c r="II817" s="6"/>
      <c r="IJ817" s="6"/>
      <c r="IK817" s="6"/>
      <c r="IL817" s="6"/>
      <c r="IM817" s="6"/>
      <c r="IN817" s="6"/>
      <c r="IO817" s="6"/>
      <c r="IP817" s="6"/>
      <c r="IQ817" s="6"/>
      <c r="IR817" s="6"/>
      <c r="IS817" s="6"/>
      <c r="IT817" s="6"/>
      <c r="IU817" s="6"/>
      <c r="IV817" s="6"/>
      <c r="IW817" s="6"/>
      <c r="IX817" s="6"/>
      <c r="IY817" s="6"/>
      <c r="IZ817" s="6"/>
      <c r="JA817" s="6"/>
      <c r="JB817" s="6"/>
      <c r="JC817" s="6"/>
      <c r="JD817" s="6"/>
      <c r="JE817" s="6"/>
      <c r="JF817" s="6"/>
      <c r="JG817" s="6"/>
      <c r="JH817" s="6"/>
      <c r="JI817" s="6"/>
      <c r="JJ817" s="6"/>
      <c r="JK817" s="6"/>
      <c r="JL817" s="6"/>
      <c r="JM817" s="6"/>
      <c r="JN817" s="6"/>
      <c r="JO817" s="6"/>
      <c r="JP817" s="6"/>
      <c r="JQ817" s="6"/>
      <c r="JR817" s="6"/>
      <c r="JS817" s="6"/>
      <c r="JT817" s="6"/>
      <c r="JU817" s="6"/>
      <c r="JV817" s="6"/>
      <c r="JW817" s="6"/>
      <c r="JX817" s="6"/>
      <c r="JY817" s="6"/>
      <c r="JZ817" s="6"/>
      <c r="KA817" s="6"/>
      <c r="KB817" s="6"/>
      <c r="KC817" s="6"/>
      <c r="KD817" s="6"/>
      <c r="KE817" s="6"/>
      <c r="KF817" s="6"/>
      <c r="KG817" s="6"/>
      <c r="KH817" s="6"/>
      <c r="KI817" s="6"/>
      <c r="KJ817" s="6"/>
      <c r="KK817" s="6"/>
      <c r="KL817" s="6"/>
      <c r="KM817" s="6"/>
      <c r="KN817" s="6"/>
      <c r="KO817" s="6"/>
      <c r="KP817" s="6"/>
      <c r="KQ817" s="6"/>
      <c r="KR817" s="6"/>
      <c r="KS817" s="6"/>
      <c r="KT817" s="6"/>
      <c r="KU817" s="6"/>
      <c r="KV817" s="6"/>
      <c r="KW817" s="6"/>
      <c r="KX817" s="6"/>
      <c r="KY817" s="6"/>
      <c r="KZ817" s="6"/>
      <c r="LA817" s="6"/>
      <c r="LB817" s="6"/>
      <c r="LC817" s="6"/>
      <c r="LD817" s="6"/>
      <c r="LE817" s="6"/>
      <c r="LF817" s="6"/>
      <c r="LG817" s="6"/>
      <c r="LH817" s="6"/>
      <c r="LI817" s="6"/>
      <c r="LJ817" s="6"/>
      <c r="LK817" s="6"/>
      <c r="LL817" s="6"/>
      <c r="LM817" s="6"/>
      <c r="LN817" s="6"/>
      <c r="LO817" s="6"/>
      <c r="LP817" s="6"/>
      <c r="LQ817" s="6"/>
      <c r="LR817" s="6"/>
      <c r="LS817" s="6"/>
      <c r="LT817" s="6"/>
      <c r="LU817" s="6"/>
      <c r="LV817" s="6"/>
      <c r="LW817" s="6"/>
      <c r="LX817" s="6"/>
      <c r="LY817" s="6"/>
      <c r="LZ817" s="6"/>
      <c r="MA817" s="6"/>
      <c r="MB817" s="6"/>
      <c r="MC817" s="6"/>
      <c r="MD817" s="6"/>
      <c r="ME817" s="6"/>
      <c r="MF817" s="6"/>
      <c r="MG817" s="6"/>
      <c r="MH817" s="6"/>
      <c r="MI817" s="6"/>
      <c r="MJ817" s="6"/>
      <c r="MK817" s="6"/>
      <c r="ML817" s="6"/>
      <c r="MM817" s="6"/>
      <c r="MN817" s="6"/>
      <c r="MO817" s="6"/>
      <c r="MP817" s="6"/>
      <c r="MQ817" s="6"/>
      <c r="MR817" s="6"/>
      <c r="MS817" s="6"/>
      <c r="MT817" s="6"/>
      <c r="MU817" s="6"/>
      <c r="MV817" s="6"/>
      <c r="MW817" s="6"/>
      <c r="MX817" s="6"/>
      <c r="MY817" s="6"/>
      <c r="MZ817" s="6"/>
      <c r="NA817" s="6"/>
      <c r="NB817" s="6"/>
      <c r="NC817" s="6"/>
      <c r="ND817" s="6"/>
      <c r="NE817" s="6"/>
      <c r="NF817" s="6"/>
      <c r="NG817" s="6"/>
      <c r="NH817" s="6"/>
      <c r="NI817" s="6"/>
      <c r="NJ817" s="6"/>
      <c r="NK817" s="6"/>
      <c r="NL817" s="6"/>
      <c r="NM817" s="6"/>
      <c r="NN817" s="6"/>
      <c r="NO817" s="6"/>
      <c r="NP817" s="6"/>
      <c r="NQ817" s="6"/>
      <c r="NR817" s="6"/>
      <c r="NS817" s="6"/>
      <c r="NT817" s="6"/>
      <c r="NU817" s="6"/>
      <c r="NV817" s="6"/>
      <c r="NW817" s="6"/>
      <c r="NX817" s="6"/>
      <c r="NY817" s="6"/>
      <c r="NZ817" s="6"/>
      <c r="OA817" s="6"/>
      <c r="OB817" s="6"/>
      <c r="OC817" s="6"/>
      <c r="OD817" s="6"/>
      <c r="OE817" s="6"/>
      <c r="OF817" s="6"/>
      <c r="OG817" s="6"/>
      <c r="OH817" s="6"/>
      <c r="OI817" s="6"/>
      <c r="OJ817" s="6"/>
      <c r="OK817" s="6"/>
      <c r="OL817" s="6"/>
      <c r="OM817" s="6"/>
      <c r="ON817" s="6"/>
      <c r="OO817" s="6"/>
      <c r="OP817" s="6"/>
      <c r="OQ817" s="6"/>
      <c r="OR817" s="6"/>
      <c r="OS817" s="6"/>
      <c r="OT817" s="6"/>
      <c r="OU817" s="6"/>
      <c r="OV817" s="6"/>
      <c r="OW817" s="6"/>
      <c r="OX817" s="6"/>
      <c r="OY817" s="6"/>
      <c r="OZ817" s="6"/>
      <c r="PA817" s="6"/>
      <c r="PB817" s="6"/>
      <c r="PC817" s="6"/>
      <c r="PD817" s="6"/>
      <c r="PE817" s="6"/>
      <c r="PF817" s="6"/>
      <c r="PG817" s="6"/>
      <c r="PH817" s="6"/>
      <c r="PI817" s="6"/>
      <c r="PJ817" s="6"/>
      <c r="PK817" s="6"/>
      <c r="PL817" s="6"/>
      <c r="PM817" s="6"/>
      <c r="PN817" s="6"/>
      <c r="PO817" s="6"/>
      <c r="PP817" s="6"/>
      <c r="PQ817" s="6"/>
      <c r="PR817" s="6"/>
      <c r="PS817" s="6"/>
      <c r="PT817" s="6"/>
      <c r="PU817" s="6"/>
      <c r="PV817" s="6"/>
      <c r="PW817" s="6"/>
      <c r="PX817" s="6"/>
      <c r="PY817" s="6"/>
      <c r="PZ817" s="6"/>
      <c r="QA817" s="6"/>
      <c r="QB817" s="6"/>
      <c r="QC817" s="6"/>
      <c r="QD817" s="6"/>
      <c r="QE817" s="6"/>
      <c r="QF817" s="6"/>
      <c r="QG817" s="6"/>
      <c r="QH817" s="6"/>
      <c r="QI817" s="6"/>
      <c r="QJ817" s="6"/>
      <c r="QK817" s="6"/>
      <c r="QL817" s="6"/>
      <c r="QM817" s="6"/>
      <c r="QN817" s="6"/>
      <c r="QO817" s="6"/>
      <c r="QP817" s="6"/>
      <c r="QQ817" s="6"/>
      <c r="QR817" s="6"/>
      <c r="QS817" s="6"/>
      <c r="QT817" s="6"/>
      <c r="QU817" s="6"/>
      <c r="QV817" s="6"/>
      <c r="QW817" s="6"/>
      <c r="QX817" s="6"/>
      <c r="QY817" s="6"/>
      <c r="QZ817" s="6"/>
      <c r="RA817" s="6"/>
      <c r="RB817" s="6"/>
      <c r="RC817" s="6"/>
      <c r="RD817" s="6"/>
      <c r="RE817" s="6"/>
      <c r="RF817" s="6"/>
      <c r="RG817" s="6"/>
      <c r="RH817" s="6"/>
      <c r="RI817" s="6"/>
      <c r="RJ817" s="6"/>
      <c r="RK817" s="6"/>
    </row>
    <row r="818" ht="13.9" customHeight="1" spans="1:479">
      <c r="A818" s="319" t="s">
        <v>12562</v>
      </c>
      <c r="B818" s="319" t="s">
        <v>2516</v>
      </c>
      <c r="C818" s="320" t="s">
        <v>2536</v>
      </c>
      <c r="D818" s="321" t="s">
        <v>12266</v>
      </c>
      <c r="E818" s="322">
        <v>80</v>
      </c>
      <c r="F818" s="322">
        <v>8</v>
      </c>
      <c r="G818" s="323">
        <f t="shared" si="12"/>
        <v>640</v>
      </c>
      <c r="H818" s="349"/>
      <c r="I818" s="350"/>
      <c r="J818" s="350">
        <v>45</v>
      </c>
      <c r="K818" s="350">
        <v>51</v>
      </c>
      <c r="L818" s="350">
        <v>60</v>
      </c>
      <c r="M818" s="351"/>
      <c r="N818" s="325"/>
      <c r="O818" s="326"/>
      <c r="P818" s="326"/>
      <c r="Q818" s="326"/>
      <c r="R818" s="327"/>
      <c r="S818" s="328"/>
      <c r="T818" s="326">
        <v>106</v>
      </c>
      <c r="U818" s="329"/>
      <c r="V818" s="330"/>
      <c r="W818" s="330"/>
      <c r="X818" s="331"/>
      <c r="Y818" s="325"/>
      <c r="Z818" s="332"/>
      <c r="AA818" s="332"/>
      <c r="AB818" s="326"/>
      <c r="AC818" s="326"/>
      <c r="AD818" s="327"/>
      <c r="AE818" s="325"/>
      <c r="AF818" s="332"/>
      <c r="AG818" s="332"/>
      <c r="AH818" s="326"/>
      <c r="AI818" s="326"/>
      <c r="AJ818" s="326"/>
      <c r="AK818" s="326"/>
      <c r="AL818" s="333"/>
      <c r="AM818" s="333"/>
      <c r="AN818" s="333"/>
      <c r="AO818" s="333"/>
      <c r="AP818" s="333"/>
      <c r="AQ818" s="333"/>
      <c r="AR818" s="325"/>
      <c r="AS818" s="332"/>
      <c r="AT818" s="332"/>
      <c r="AU818" s="332"/>
      <c r="AV818" s="326"/>
      <c r="AW818" s="326"/>
      <c r="AX818" s="327"/>
      <c r="AY818" s="327"/>
      <c r="AZ818" s="327"/>
      <c r="BA818" s="327"/>
      <c r="BB818" s="327"/>
      <c r="BC818" s="334" t="s">
        <v>12271</v>
      </c>
      <c r="BD818" s="334" t="s">
        <v>12349</v>
      </c>
      <c r="BE818" s="334"/>
      <c r="BF818" s="336"/>
      <c r="BG818" s="336"/>
      <c r="BH818" s="337" t="s">
        <v>12272</v>
      </c>
      <c r="BI818" s="337" t="s">
        <v>12272</v>
      </c>
      <c r="BJ818" s="334"/>
      <c r="BK818" s="335" t="s">
        <v>12358</v>
      </c>
      <c r="BL818" s="338"/>
      <c r="BM818" s="334"/>
      <c r="BN818" s="334"/>
      <c r="BO818" s="6"/>
      <c r="BP818" s="6"/>
      <c r="BQ818" s="6"/>
      <c r="BR818" s="6"/>
      <c r="BS818" s="6"/>
      <c r="BT818" s="334"/>
      <c r="BU818" s="334"/>
      <c r="BV818" s="334"/>
      <c r="BW818" s="334"/>
      <c r="BX818" s="334"/>
      <c r="BY818" s="6"/>
      <c r="BZ818" s="6"/>
      <c r="CA818" s="6"/>
      <c r="CB818" s="6" t="s">
        <v>1511</v>
      </c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  <c r="DR818" s="6"/>
      <c r="DS818" s="6"/>
      <c r="DT818" s="6"/>
      <c r="DU818" s="6"/>
      <c r="DV818" s="6"/>
      <c r="DW818" s="6"/>
      <c r="DX818" s="6"/>
      <c r="DY818" s="6"/>
      <c r="DZ818" s="6"/>
      <c r="EA818" s="6"/>
      <c r="EB818" s="6"/>
      <c r="EC818" s="6"/>
      <c r="ED818" s="6"/>
      <c r="EE818" s="6"/>
      <c r="EF818" s="6"/>
      <c r="EG818" s="6"/>
      <c r="EH818" s="6"/>
      <c r="EI818" s="6"/>
      <c r="EJ818" s="6"/>
      <c r="EK818" s="6"/>
      <c r="EL818" s="6"/>
      <c r="EM818" s="6"/>
      <c r="EN818" s="6"/>
      <c r="EO818" s="6"/>
      <c r="EP818" s="6"/>
      <c r="EQ818" s="6"/>
      <c r="ER818" s="6"/>
      <c r="ES818" s="6"/>
      <c r="ET818" s="6"/>
      <c r="EU818" s="6"/>
      <c r="EV818" s="6"/>
      <c r="EW818" s="6"/>
      <c r="EX818" s="6"/>
      <c r="EY818" s="6"/>
      <c r="EZ818" s="6"/>
      <c r="FA818" s="6"/>
      <c r="FB818" s="6"/>
      <c r="FC818" s="6"/>
      <c r="FD818" s="6"/>
      <c r="FE818" s="6"/>
      <c r="FF818" s="6"/>
      <c r="FG818" s="6"/>
      <c r="FH818" s="6"/>
      <c r="FI818" s="6"/>
      <c r="FJ818" s="6"/>
      <c r="FK818" s="6"/>
      <c r="FL818" s="6"/>
      <c r="FM818" s="6"/>
      <c r="FN818" s="6"/>
      <c r="FO818" s="6"/>
      <c r="FP818" s="6"/>
      <c r="FQ818" s="6"/>
      <c r="FR818" s="6"/>
      <c r="FS818" s="6"/>
      <c r="FT818" s="6"/>
      <c r="FU818" s="6"/>
      <c r="FV818" s="6"/>
      <c r="FW818" s="6"/>
      <c r="FX818" s="6"/>
      <c r="FY818" s="6"/>
      <c r="FZ818" s="6"/>
      <c r="GA818" s="6"/>
      <c r="GB818" s="6"/>
      <c r="GC818" s="6"/>
      <c r="GD818" s="6"/>
      <c r="GE818" s="6"/>
      <c r="GF818" s="6"/>
      <c r="GG818" s="6"/>
      <c r="GH818" s="6"/>
      <c r="GI818" s="6"/>
      <c r="GJ818" s="6"/>
      <c r="GK818" s="6"/>
      <c r="GL818" s="6"/>
      <c r="GM818" s="6"/>
      <c r="GN818" s="6"/>
      <c r="GO818" s="6"/>
      <c r="GP818" s="6"/>
      <c r="GQ818" s="6"/>
      <c r="GR818" s="6"/>
      <c r="GS818" s="6"/>
      <c r="GT818" s="6"/>
      <c r="GU818" s="6"/>
      <c r="GV818" s="6"/>
      <c r="GW818" s="6"/>
      <c r="GX818" s="6"/>
      <c r="GY818" s="6"/>
      <c r="GZ818" s="6"/>
      <c r="HA818" s="6"/>
      <c r="HB818" s="6"/>
      <c r="HC818" s="6"/>
      <c r="HD818" s="6"/>
      <c r="HE818" s="6"/>
      <c r="HF818" s="6"/>
      <c r="HG818" s="6"/>
      <c r="HH818" s="6"/>
      <c r="HI818" s="6"/>
      <c r="HJ818" s="6"/>
      <c r="HK818" s="6"/>
      <c r="HL818" s="6"/>
      <c r="HM818" s="6"/>
      <c r="HN818" s="6"/>
      <c r="HO818" s="6"/>
      <c r="HP818" s="6"/>
      <c r="HQ818" s="6"/>
      <c r="HR818" s="6"/>
      <c r="HS818" s="6"/>
      <c r="HT818" s="6"/>
      <c r="HU818" s="6"/>
      <c r="HV818" s="6"/>
      <c r="HW818" s="6"/>
      <c r="HX818" s="6"/>
      <c r="HY818" s="6"/>
      <c r="HZ818" s="6"/>
      <c r="IA818" s="6"/>
      <c r="IB818" s="6"/>
      <c r="IC818" s="6"/>
      <c r="ID818" s="6"/>
      <c r="IE818" s="6"/>
      <c r="IF818" s="6"/>
      <c r="IG818" s="6"/>
      <c r="IH818" s="6"/>
      <c r="II818" s="6"/>
      <c r="IJ818" s="6"/>
      <c r="IK818" s="6"/>
      <c r="IL818" s="6"/>
      <c r="IM818" s="6"/>
      <c r="IN818" s="6"/>
      <c r="IO818" s="6"/>
      <c r="IP818" s="6"/>
      <c r="IQ818" s="6"/>
      <c r="IR818" s="6"/>
      <c r="IS818" s="6"/>
      <c r="IT818" s="6"/>
      <c r="IU818" s="6"/>
      <c r="IV818" s="6"/>
      <c r="IW818" s="6"/>
      <c r="IX818" s="6"/>
      <c r="IY818" s="6"/>
      <c r="IZ818" s="6"/>
      <c r="JA818" s="6"/>
      <c r="JB818" s="6"/>
      <c r="JC818" s="6"/>
      <c r="JD818" s="6"/>
      <c r="JE818" s="6"/>
      <c r="JF818" s="6"/>
      <c r="JG818" s="6"/>
      <c r="JH818" s="6"/>
      <c r="JI818" s="6"/>
      <c r="JJ818" s="6"/>
      <c r="JK818" s="6"/>
      <c r="JL818" s="6"/>
      <c r="JM818" s="6"/>
      <c r="JN818" s="6"/>
      <c r="JO818" s="6"/>
      <c r="JP818" s="6"/>
      <c r="JQ818" s="6"/>
      <c r="JR818" s="6"/>
      <c r="JS818" s="6"/>
      <c r="JT818" s="6"/>
      <c r="JU818" s="6"/>
      <c r="JV818" s="6"/>
      <c r="JW818" s="6"/>
      <c r="JX818" s="6"/>
      <c r="JY818" s="6"/>
      <c r="JZ818" s="6"/>
      <c r="KA818" s="6"/>
      <c r="KB818" s="6"/>
      <c r="KC818" s="6"/>
      <c r="KD818" s="6"/>
      <c r="KE818" s="6"/>
      <c r="KF818" s="6"/>
      <c r="KG818" s="6"/>
      <c r="KH818" s="6"/>
      <c r="KI818" s="6"/>
      <c r="KJ818" s="6"/>
      <c r="KK818" s="6"/>
      <c r="KL818" s="6"/>
      <c r="KM818" s="6"/>
      <c r="KN818" s="6"/>
      <c r="KO818" s="6"/>
      <c r="KP818" s="6"/>
      <c r="KQ818" s="6"/>
      <c r="KR818" s="6"/>
      <c r="KS818" s="6"/>
      <c r="KT818" s="6"/>
      <c r="KU818" s="6"/>
      <c r="KV818" s="6"/>
      <c r="KW818" s="6"/>
      <c r="KX818" s="6"/>
      <c r="KY818" s="6"/>
      <c r="KZ818" s="6"/>
      <c r="LA818" s="6"/>
      <c r="LB818" s="6"/>
      <c r="LC818" s="6"/>
      <c r="LD818" s="6"/>
      <c r="LE818" s="6"/>
      <c r="LF818" s="6"/>
      <c r="LG818" s="6"/>
      <c r="LH818" s="6"/>
      <c r="LI818" s="6"/>
      <c r="LJ818" s="6"/>
      <c r="LK818" s="6"/>
      <c r="LL818" s="6"/>
      <c r="LM818" s="6"/>
      <c r="LN818" s="6"/>
      <c r="LO818" s="6"/>
      <c r="LP818" s="6"/>
      <c r="LQ818" s="6"/>
      <c r="LR818" s="6"/>
      <c r="LS818" s="6"/>
      <c r="LT818" s="6"/>
      <c r="LU818" s="6"/>
      <c r="LV818" s="6"/>
      <c r="LW818" s="6"/>
      <c r="LX818" s="6"/>
      <c r="LY818" s="6"/>
      <c r="LZ818" s="6"/>
      <c r="MA818" s="6"/>
      <c r="MB818" s="6"/>
      <c r="MC818" s="6"/>
      <c r="MD818" s="6"/>
      <c r="ME818" s="6"/>
      <c r="MF818" s="6"/>
      <c r="MG818" s="6"/>
      <c r="MH818" s="6"/>
      <c r="MI818" s="6"/>
      <c r="MJ818" s="6"/>
      <c r="MK818" s="6"/>
      <c r="ML818" s="6"/>
      <c r="MM818" s="6"/>
      <c r="MN818" s="6"/>
      <c r="MO818" s="6"/>
      <c r="MP818" s="6"/>
      <c r="MQ818" s="6"/>
      <c r="MR818" s="6"/>
      <c r="MS818" s="6"/>
      <c r="MT818" s="6"/>
      <c r="MU818" s="6"/>
      <c r="MV818" s="6"/>
      <c r="MW818" s="6"/>
      <c r="MX818" s="6"/>
      <c r="MY818" s="6"/>
      <c r="MZ818" s="6"/>
      <c r="NA818" s="6"/>
      <c r="NB818" s="6"/>
      <c r="NC818" s="6"/>
      <c r="ND818" s="6"/>
      <c r="NE818" s="6"/>
      <c r="NF818" s="6"/>
      <c r="NG818" s="6"/>
      <c r="NH818" s="6"/>
      <c r="NI818" s="6"/>
      <c r="NJ818" s="6"/>
      <c r="NK818" s="6"/>
      <c r="NL818" s="6"/>
      <c r="NM818" s="6"/>
      <c r="NN818" s="6"/>
      <c r="NO818" s="6"/>
      <c r="NP818" s="6"/>
      <c r="NQ818" s="6"/>
      <c r="NR818" s="6"/>
      <c r="NS818" s="6"/>
      <c r="NT818" s="6"/>
      <c r="NU818" s="6"/>
      <c r="NV818" s="6"/>
      <c r="NW818" s="6"/>
      <c r="NX818" s="6"/>
      <c r="NY818" s="6"/>
      <c r="NZ818" s="6"/>
      <c r="OA818" s="6"/>
      <c r="OB818" s="6"/>
      <c r="OC818" s="6"/>
      <c r="OD818" s="6"/>
      <c r="OE818" s="6"/>
      <c r="OF818" s="6"/>
      <c r="OG818" s="6"/>
      <c r="OH818" s="6"/>
      <c r="OI818" s="6"/>
      <c r="OJ818" s="6"/>
      <c r="OK818" s="6"/>
      <c r="OL818" s="6"/>
      <c r="OM818" s="6"/>
      <c r="ON818" s="6"/>
      <c r="OO818" s="6"/>
      <c r="OP818" s="6"/>
      <c r="OQ818" s="6"/>
      <c r="OR818" s="6"/>
      <c r="OS818" s="6"/>
      <c r="OT818" s="6"/>
      <c r="OU818" s="6"/>
      <c r="OV818" s="6"/>
      <c r="OW818" s="6"/>
      <c r="OX818" s="6"/>
      <c r="OY818" s="6"/>
      <c r="OZ818" s="6"/>
      <c r="PA818" s="6"/>
      <c r="PB818" s="6"/>
      <c r="PC818" s="6"/>
      <c r="PD818" s="6"/>
      <c r="PE818" s="6"/>
      <c r="PF818" s="6"/>
      <c r="PG818" s="6"/>
      <c r="PH818" s="6"/>
      <c r="PI818" s="6"/>
      <c r="PJ818" s="6"/>
      <c r="PK818" s="6"/>
      <c r="PL818" s="6"/>
      <c r="PM818" s="6"/>
      <c r="PN818" s="6"/>
      <c r="PO818" s="6"/>
      <c r="PP818" s="6"/>
      <c r="PQ818" s="6"/>
      <c r="PR818" s="6"/>
      <c r="PS818" s="6"/>
      <c r="PT818" s="6"/>
      <c r="PU818" s="6"/>
      <c r="PV818" s="6"/>
      <c r="PW818" s="6"/>
      <c r="PX818" s="6"/>
      <c r="PY818" s="6"/>
      <c r="PZ818" s="6"/>
      <c r="QA818" s="6"/>
      <c r="QB818" s="6"/>
      <c r="QC818" s="6"/>
      <c r="QD818" s="6"/>
      <c r="QE818" s="6"/>
      <c r="QF818" s="6"/>
      <c r="QG818" s="6"/>
      <c r="QH818" s="6"/>
      <c r="QI818" s="6"/>
      <c r="QJ818" s="6"/>
      <c r="QK818" s="6"/>
      <c r="QL818" s="6"/>
      <c r="QM818" s="6"/>
      <c r="QN818" s="6"/>
      <c r="QO818" s="6"/>
      <c r="QP818" s="6"/>
      <c r="QQ818" s="6"/>
      <c r="QR818" s="6"/>
      <c r="QS818" s="6"/>
      <c r="QT818" s="6"/>
      <c r="QU818" s="6"/>
      <c r="QV818" s="6"/>
      <c r="QW818" s="6"/>
      <c r="QX818" s="6"/>
      <c r="QY818" s="6"/>
      <c r="QZ818" s="6"/>
      <c r="RA818" s="6"/>
      <c r="RB818" s="6"/>
      <c r="RC818" s="6"/>
      <c r="RD818" s="6"/>
      <c r="RE818" s="6"/>
      <c r="RF818" s="6"/>
      <c r="RG818" s="6"/>
      <c r="RH818" s="6"/>
      <c r="RI818" s="6"/>
      <c r="RJ818" s="6"/>
      <c r="RK818" s="6"/>
    </row>
    <row r="819" ht="13.9" customHeight="1" spans="1:479">
      <c r="A819" s="319" t="s">
        <v>12562</v>
      </c>
      <c r="B819" s="319" t="s">
        <v>2516</v>
      </c>
      <c r="C819" s="320" t="s">
        <v>2536</v>
      </c>
      <c r="D819" s="321" t="s">
        <v>494</v>
      </c>
      <c r="E819" s="322">
        <v>80</v>
      </c>
      <c r="F819" s="322">
        <v>11</v>
      </c>
      <c r="G819" s="323">
        <f t="shared" si="12"/>
        <v>880</v>
      </c>
      <c r="H819" s="349"/>
      <c r="I819" s="350"/>
      <c r="J819" s="350">
        <v>59</v>
      </c>
      <c r="K819" s="350">
        <v>50</v>
      </c>
      <c r="L819" s="350">
        <v>70</v>
      </c>
      <c r="M819" s="351"/>
      <c r="N819" s="325"/>
      <c r="O819" s="326"/>
      <c r="P819" s="326"/>
      <c r="Q819" s="326"/>
      <c r="R819" s="327"/>
      <c r="S819" s="328"/>
      <c r="T819" s="326">
        <v>50</v>
      </c>
      <c r="U819" s="329"/>
      <c r="V819" s="330"/>
      <c r="W819" s="330"/>
      <c r="X819" s="331"/>
      <c r="Y819" s="325"/>
      <c r="Z819" s="332"/>
      <c r="AA819" s="332"/>
      <c r="AB819" s="326"/>
      <c r="AC819" s="326"/>
      <c r="AD819" s="327"/>
      <c r="AE819" s="325"/>
      <c r="AF819" s="332"/>
      <c r="AG819" s="332"/>
      <c r="AH819" s="326"/>
      <c r="AI819" s="326"/>
      <c r="AJ819" s="326"/>
      <c r="AK819" s="326"/>
      <c r="AL819" s="333"/>
      <c r="AM819" s="333"/>
      <c r="AN819" s="333"/>
      <c r="AO819" s="333"/>
      <c r="AP819" s="333"/>
      <c r="AQ819" s="333"/>
      <c r="AR819" s="325"/>
      <c r="AS819" s="332"/>
      <c r="AT819" s="332"/>
      <c r="AU819" s="332"/>
      <c r="AV819" s="326"/>
      <c r="AW819" s="326"/>
      <c r="AX819" s="327"/>
      <c r="AY819" s="327"/>
      <c r="AZ819" s="327"/>
      <c r="BA819" s="327"/>
      <c r="BB819" s="327"/>
      <c r="BC819" s="334" t="s">
        <v>12275</v>
      </c>
      <c r="BD819" s="334" t="s">
        <v>12350</v>
      </c>
      <c r="BE819" s="334"/>
      <c r="BF819" s="336"/>
      <c r="BG819" s="336"/>
      <c r="BH819" s="337" t="s">
        <v>12272</v>
      </c>
      <c r="BI819" s="337" t="s">
        <v>12272</v>
      </c>
      <c r="BJ819" s="334"/>
      <c r="BK819" s="335" t="s">
        <v>1511</v>
      </c>
      <c r="BL819" s="338"/>
      <c r="BM819" s="334"/>
      <c r="BN819" s="334"/>
      <c r="BO819" s="6"/>
      <c r="BP819" s="6"/>
      <c r="BQ819" s="6"/>
      <c r="BR819" s="6"/>
      <c r="BS819" s="6"/>
      <c r="BT819" s="334"/>
      <c r="BU819" s="334"/>
      <c r="BV819" s="334"/>
      <c r="BW819" s="334"/>
      <c r="BX819" s="334"/>
      <c r="BY819" s="6"/>
      <c r="BZ819" s="6"/>
      <c r="CA819" s="6"/>
      <c r="CB819" s="6" t="s">
        <v>1511</v>
      </c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  <c r="DR819" s="6"/>
      <c r="DS819" s="6"/>
      <c r="DT819" s="6"/>
      <c r="DU819" s="6"/>
      <c r="DV819" s="6"/>
      <c r="DW819" s="6"/>
      <c r="DX819" s="6"/>
      <c r="DY819" s="6"/>
      <c r="DZ819" s="6"/>
      <c r="EA819" s="6"/>
      <c r="EB819" s="6"/>
      <c r="EC819" s="6"/>
      <c r="ED819" s="6"/>
      <c r="EE819" s="6"/>
      <c r="EF819" s="6"/>
      <c r="EG819" s="6"/>
      <c r="EH819" s="6"/>
      <c r="EI819" s="6"/>
      <c r="EJ819" s="6"/>
      <c r="EK819" s="6"/>
      <c r="EL819" s="6"/>
      <c r="EM819" s="6"/>
      <c r="EN819" s="6"/>
      <c r="EO819" s="6"/>
      <c r="EP819" s="6"/>
      <c r="EQ819" s="6"/>
      <c r="ER819" s="6"/>
      <c r="ES819" s="6"/>
      <c r="ET819" s="6"/>
      <c r="EU819" s="6"/>
      <c r="EV819" s="6"/>
      <c r="EW819" s="6"/>
      <c r="EX819" s="6"/>
      <c r="EY819" s="6"/>
      <c r="EZ819" s="6"/>
      <c r="FA819" s="6"/>
      <c r="FB819" s="6"/>
      <c r="FC819" s="6"/>
      <c r="FD819" s="6"/>
      <c r="FE819" s="6"/>
      <c r="FF819" s="6"/>
      <c r="FG819" s="6"/>
      <c r="FH819" s="6"/>
      <c r="FI819" s="6"/>
      <c r="FJ819" s="6"/>
      <c r="FK819" s="6"/>
      <c r="FL819" s="6"/>
      <c r="FM819" s="6"/>
      <c r="FN819" s="6"/>
      <c r="FO819" s="6"/>
      <c r="FP819" s="6"/>
      <c r="FQ819" s="6"/>
      <c r="FR819" s="6"/>
      <c r="FS819" s="6"/>
      <c r="FT819" s="6"/>
      <c r="FU819" s="6"/>
      <c r="FV819" s="6"/>
      <c r="FW819" s="6"/>
      <c r="FX819" s="6"/>
      <c r="FY819" s="6"/>
      <c r="FZ819" s="6"/>
      <c r="GA819" s="6"/>
      <c r="GB819" s="6"/>
      <c r="GC819" s="6"/>
      <c r="GD819" s="6"/>
      <c r="GE819" s="6"/>
      <c r="GF819" s="6"/>
      <c r="GG819" s="6"/>
      <c r="GH819" s="6"/>
      <c r="GI819" s="6"/>
      <c r="GJ819" s="6"/>
      <c r="GK819" s="6"/>
      <c r="GL819" s="6"/>
      <c r="GM819" s="6"/>
      <c r="GN819" s="6"/>
      <c r="GO819" s="6"/>
      <c r="GP819" s="6"/>
      <c r="GQ819" s="6"/>
      <c r="GR819" s="6"/>
      <c r="GS819" s="6"/>
      <c r="GT819" s="6"/>
      <c r="GU819" s="6"/>
      <c r="GV819" s="6"/>
      <c r="GW819" s="6"/>
      <c r="GX819" s="6"/>
      <c r="GY819" s="6"/>
      <c r="GZ819" s="6"/>
      <c r="HA819" s="6"/>
      <c r="HB819" s="6"/>
      <c r="HC819" s="6"/>
      <c r="HD819" s="6"/>
      <c r="HE819" s="6"/>
      <c r="HF819" s="6"/>
      <c r="HG819" s="6"/>
      <c r="HH819" s="6"/>
      <c r="HI819" s="6"/>
      <c r="HJ819" s="6"/>
      <c r="HK819" s="6"/>
      <c r="HL819" s="6"/>
      <c r="HM819" s="6"/>
      <c r="HN819" s="6"/>
      <c r="HO819" s="6"/>
      <c r="HP819" s="6"/>
      <c r="HQ819" s="6"/>
      <c r="HR819" s="6"/>
      <c r="HS819" s="6"/>
      <c r="HT819" s="6"/>
      <c r="HU819" s="6"/>
      <c r="HV819" s="6"/>
      <c r="HW819" s="6"/>
      <c r="HX819" s="6"/>
      <c r="HY819" s="6"/>
      <c r="HZ819" s="6"/>
      <c r="IA819" s="6"/>
      <c r="IB819" s="6"/>
      <c r="IC819" s="6"/>
      <c r="ID819" s="6"/>
      <c r="IE819" s="6"/>
      <c r="IF819" s="6"/>
      <c r="IG819" s="6"/>
      <c r="IH819" s="6"/>
      <c r="II819" s="6"/>
      <c r="IJ819" s="6"/>
      <c r="IK819" s="6"/>
      <c r="IL819" s="6"/>
      <c r="IM819" s="6"/>
      <c r="IN819" s="6"/>
      <c r="IO819" s="6"/>
      <c r="IP819" s="6"/>
      <c r="IQ819" s="6"/>
      <c r="IR819" s="6"/>
      <c r="IS819" s="6"/>
      <c r="IT819" s="6"/>
      <c r="IU819" s="6"/>
      <c r="IV819" s="6"/>
      <c r="IW819" s="6"/>
      <c r="IX819" s="6"/>
      <c r="IY819" s="6"/>
      <c r="IZ819" s="6"/>
      <c r="JA819" s="6"/>
      <c r="JB819" s="6"/>
      <c r="JC819" s="6"/>
      <c r="JD819" s="6"/>
      <c r="JE819" s="6"/>
      <c r="JF819" s="6"/>
      <c r="JG819" s="6"/>
      <c r="JH819" s="6"/>
      <c r="JI819" s="6"/>
      <c r="JJ819" s="6"/>
      <c r="JK819" s="6"/>
      <c r="JL819" s="6"/>
      <c r="JM819" s="6"/>
      <c r="JN819" s="6"/>
      <c r="JO819" s="6"/>
      <c r="JP819" s="6"/>
      <c r="JQ819" s="6"/>
      <c r="JR819" s="6"/>
      <c r="JS819" s="6"/>
      <c r="JT819" s="6"/>
      <c r="JU819" s="6"/>
      <c r="JV819" s="6"/>
      <c r="JW819" s="6"/>
      <c r="JX819" s="6"/>
      <c r="JY819" s="6"/>
      <c r="JZ819" s="6"/>
      <c r="KA819" s="6"/>
      <c r="KB819" s="6"/>
      <c r="KC819" s="6"/>
      <c r="KD819" s="6"/>
      <c r="KE819" s="6"/>
      <c r="KF819" s="6"/>
      <c r="KG819" s="6"/>
      <c r="KH819" s="6"/>
      <c r="KI819" s="6"/>
      <c r="KJ819" s="6"/>
      <c r="KK819" s="6"/>
      <c r="KL819" s="6"/>
      <c r="KM819" s="6"/>
      <c r="KN819" s="6"/>
      <c r="KO819" s="6"/>
      <c r="KP819" s="6"/>
      <c r="KQ819" s="6"/>
      <c r="KR819" s="6"/>
      <c r="KS819" s="6"/>
      <c r="KT819" s="6"/>
      <c r="KU819" s="6"/>
      <c r="KV819" s="6"/>
      <c r="KW819" s="6"/>
      <c r="KX819" s="6"/>
      <c r="KY819" s="6"/>
      <c r="KZ819" s="6"/>
      <c r="LA819" s="6"/>
      <c r="LB819" s="6"/>
      <c r="LC819" s="6"/>
      <c r="LD819" s="6"/>
      <c r="LE819" s="6"/>
      <c r="LF819" s="6"/>
      <c r="LG819" s="6"/>
      <c r="LH819" s="6"/>
      <c r="LI819" s="6"/>
      <c r="LJ819" s="6"/>
      <c r="LK819" s="6"/>
      <c r="LL819" s="6"/>
      <c r="LM819" s="6"/>
      <c r="LN819" s="6"/>
      <c r="LO819" s="6"/>
      <c r="LP819" s="6"/>
      <c r="LQ819" s="6"/>
      <c r="LR819" s="6"/>
      <c r="LS819" s="6"/>
      <c r="LT819" s="6"/>
      <c r="LU819" s="6"/>
      <c r="LV819" s="6"/>
      <c r="LW819" s="6"/>
      <c r="LX819" s="6"/>
      <c r="LY819" s="6"/>
      <c r="LZ819" s="6"/>
      <c r="MA819" s="6"/>
      <c r="MB819" s="6"/>
      <c r="MC819" s="6"/>
      <c r="MD819" s="6"/>
      <c r="ME819" s="6"/>
      <c r="MF819" s="6"/>
      <c r="MG819" s="6"/>
      <c r="MH819" s="6"/>
      <c r="MI819" s="6"/>
      <c r="MJ819" s="6"/>
      <c r="MK819" s="6"/>
      <c r="ML819" s="6"/>
      <c r="MM819" s="6"/>
      <c r="MN819" s="6"/>
      <c r="MO819" s="6"/>
      <c r="MP819" s="6"/>
      <c r="MQ819" s="6"/>
      <c r="MR819" s="6"/>
      <c r="MS819" s="6"/>
      <c r="MT819" s="6"/>
      <c r="MU819" s="6"/>
      <c r="MV819" s="6"/>
      <c r="MW819" s="6"/>
      <c r="MX819" s="6"/>
      <c r="MY819" s="6"/>
      <c r="MZ819" s="6"/>
      <c r="NA819" s="6"/>
      <c r="NB819" s="6"/>
      <c r="NC819" s="6"/>
      <c r="ND819" s="6"/>
      <c r="NE819" s="6"/>
      <c r="NF819" s="6"/>
      <c r="NG819" s="6"/>
      <c r="NH819" s="6"/>
      <c r="NI819" s="6"/>
      <c r="NJ819" s="6"/>
      <c r="NK819" s="6"/>
      <c r="NL819" s="6"/>
      <c r="NM819" s="6"/>
      <c r="NN819" s="6"/>
      <c r="NO819" s="6"/>
      <c r="NP819" s="6"/>
      <c r="NQ819" s="6"/>
      <c r="NR819" s="6"/>
      <c r="NS819" s="6"/>
      <c r="NT819" s="6"/>
      <c r="NU819" s="6"/>
      <c r="NV819" s="6"/>
      <c r="NW819" s="6"/>
      <c r="NX819" s="6"/>
      <c r="NY819" s="6"/>
      <c r="NZ819" s="6"/>
      <c r="OA819" s="6"/>
      <c r="OB819" s="6"/>
      <c r="OC819" s="6"/>
      <c r="OD819" s="6"/>
      <c r="OE819" s="6"/>
      <c r="OF819" s="6"/>
      <c r="OG819" s="6"/>
      <c r="OH819" s="6"/>
      <c r="OI819" s="6"/>
      <c r="OJ819" s="6"/>
      <c r="OK819" s="6"/>
      <c r="OL819" s="6"/>
      <c r="OM819" s="6"/>
      <c r="ON819" s="6"/>
      <c r="OO819" s="6"/>
      <c r="OP819" s="6"/>
      <c r="OQ819" s="6"/>
      <c r="OR819" s="6"/>
      <c r="OS819" s="6"/>
      <c r="OT819" s="6"/>
      <c r="OU819" s="6"/>
      <c r="OV819" s="6"/>
      <c r="OW819" s="6"/>
      <c r="OX819" s="6"/>
      <c r="OY819" s="6"/>
      <c r="OZ819" s="6"/>
      <c r="PA819" s="6"/>
      <c r="PB819" s="6"/>
      <c r="PC819" s="6"/>
      <c r="PD819" s="6"/>
      <c r="PE819" s="6"/>
      <c r="PF819" s="6"/>
      <c r="PG819" s="6"/>
      <c r="PH819" s="6"/>
      <c r="PI819" s="6"/>
      <c r="PJ819" s="6"/>
      <c r="PK819" s="6"/>
      <c r="PL819" s="6"/>
      <c r="PM819" s="6"/>
      <c r="PN819" s="6"/>
      <c r="PO819" s="6"/>
      <c r="PP819" s="6"/>
      <c r="PQ819" s="6"/>
      <c r="PR819" s="6"/>
      <c r="PS819" s="6"/>
      <c r="PT819" s="6"/>
      <c r="PU819" s="6"/>
      <c r="PV819" s="6"/>
      <c r="PW819" s="6"/>
      <c r="PX819" s="6"/>
      <c r="PY819" s="6"/>
      <c r="PZ819" s="6"/>
      <c r="QA819" s="6"/>
      <c r="QB819" s="6"/>
      <c r="QC819" s="6"/>
      <c r="QD819" s="6"/>
      <c r="QE819" s="6"/>
      <c r="QF819" s="6"/>
      <c r="QG819" s="6"/>
      <c r="QH819" s="6"/>
      <c r="QI819" s="6"/>
      <c r="QJ819" s="6"/>
      <c r="QK819" s="6"/>
      <c r="QL819" s="6"/>
      <c r="QM819" s="6"/>
      <c r="QN819" s="6"/>
      <c r="QO819" s="6"/>
      <c r="QP819" s="6"/>
      <c r="QQ819" s="6"/>
      <c r="QR819" s="6"/>
      <c r="QS819" s="6"/>
      <c r="QT819" s="6"/>
      <c r="QU819" s="6"/>
      <c r="QV819" s="6"/>
      <c r="QW819" s="6"/>
      <c r="QX819" s="6"/>
      <c r="QY819" s="6"/>
      <c r="QZ819" s="6"/>
      <c r="RA819" s="6"/>
      <c r="RB819" s="6"/>
      <c r="RC819" s="6"/>
      <c r="RD819" s="6"/>
      <c r="RE819" s="6"/>
      <c r="RF819" s="6"/>
      <c r="RG819" s="6"/>
      <c r="RH819" s="6"/>
      <c r="RI819" s="6"/>
      <c r="RJ819" s="6"/>
      <c r="RK819" s="6"/>
    </row>
    <row r="820" ht="13.9" customHeight="1" spans="1:479">
      <c r="A820" s="319" t="s">
        <v>12562</v>
      </c>
      <c r="B820" s="319" t="s">
        <v>2516</v>
      </c>
      <c r="C820" s="320" t="s">
        <v>2531</v>
      </c>
      <c r="D820" s="321" t="s">
        <v>12266</v>
      </c>
      <c r="E820" s="322">
        <v>80</v>
      </c>
      <c r="F820" s="322">
        <v>8</v>
      </c>
      <c r="G820" s="323">
        <f t="shared" si="12"/>
        <v>640</v>
      </c>
      <c r="H820" s="349"/>
      <c r="I820" s="352"/>
      <c r="J820" s="352">
        <v>44</v>
      </c>
      <c r="K820" s="352">
        <v>47</v>
      </c>
      <c r="L820" s="352">
        <v>57</v>
      </c>
      <c r="M820" s="351"/>
      <c r="N820" s="325"/>
      <c r="O820" s="326"/>
      <c r="P820" s="326"/>
      <c r="Q820" s="326"/>
      <c r="R820" s="327"/>
      <c r="S820" s="328"/>
      <c r="T820" s="326">
        <v>106</v>
      </c>
      <c r="U820" s="329"/>
      <c r="V820" s="330"/>
      <c r="W820" s="330"/>
      <c r="X820" s="331"/>
      <c r="Y820" s="325"/>
      <c r="Z820" s="332"/>
      <c r="AA820" s="332"/>
      <c r="AB820" s="326"/>
      <c r="AC820" s="326"/>
      <c r="AD820" s="327"/>
      <c r="AE820" s="325"/>
      <c r="AF820" s="332"/>
      <c r="AG820" s="332"/>
      <c r="AH820" s="326"/>
      <c r="AI820" s="326"/>
      <c r="AJ820" s="326"/>
      <c r="AK820" s="326"/>
      <c r="AL820" s="333"/>
      <c r="AM820" s="333"/>
      <c r="AN820" s="333"/>
      <c r="AO820" s="333"/>
      <c r="AP820" s="333"/>
      <c r="AQ820" s="333"/>
      <c r="AR820" s="325"/>
      <c r="AS820" s="332"/>
      <c r="AT820" s="332"/>
      <c r="AU820" s="332"/>
      <c r="AV820" s="326"/>
      <c r="AW820" s="326"/>
      <c r="AX820" s="327"/>
      <c r="AY820" s="327"/>
      <c r="AZ820" s="327"/>
      <c r="BA820" s="327"/>
      <c r="BB820" s="327"/>
      <c r="BC820" s="334" t="s">
        <v>12271</v>
      </c>
      <c r="BD820" s="334" t="s">
        <v>12349</v>
      </c>
      <c r="BE820" s="334"/>
      <c r="BF820" s="336"/>
      <c r="BG820" s="336"/>
      <c r="BH820" s="337" t="s">
        <v>12272</v>
      </c>
      <c r="BI820" s="337" t="s">
        <v>12272</v>
      </c>
      <c r="BJ820" s="334"/>
      <c r="BK820" s="335" t="s">
        <v>12358</v>
      </c>
      <c r="BL820" s="338"/>
      <c r="BM820" s="334"/>
      <c r="BN820" s="334"/>
      <c r="BO820" s="6"/>
      <c r="BP820" s="6"/>
      <c r="BQ820" s="6"/>
      <c r="BR820" s="6"/>
      <c r="BS820" s="6"/>
      <c r="BT820" s="334"/>
      <c r="BU820" s="334"/>
      <c r="BV820" s="334"/>
      <c r="BW820" s="334"/>
      <c r="BX820" s="334"/>
      <c r="BY820" s="6"/>
      <c r="BZ820" s="6"/>
      <c r="CA820" s="6"/>
      <c r="CB820" s="6" t="s">
        <v>1511</v>
      </c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  <c r="DR820" s="6"/>
      <c r="DS820" s="6"/>
      <c r="DT820" s="6"/>
      <c r="DU820" s="6"/>
      <c r="DV820" s="6"/>
      <c r="DW820" s="6"/>
      <c r="DX820" s="6"/>
      <c r="DY820" s="6"/>
      <c r="DZ820" s="6"/>
      <c r="EA820" s="6"/>
      <c r="EB820" s="6"/>
      <c r="EC820" s="6"/>
      <c r="ED820" s="6"/>
      <c r="EE820" s="6"/>
      <c r="EF820" s="6"/>
      <c r="EG820" s="6"/>
      <c r="EH820" s="6"/>
      <c r="EI820" s="6"/>
      <c r="EJ820" s="6"/>
      <c r="EK820" s="6"/>
      <c r="EL820" s="6"/>
      <c r="EM820" s="6"/>
      <c r="EN820" s="6"/>
      <c r="EO820" s="6"/>
      <c r="EP820" s="6"/>
      <c r="EQ820" s="6"/>
      <c r="ER820" s="6"/>
      <c r="ES820" s="6"/>
      <c r="ET820" s="6"/>
      <c r="EU820" s="6"/>
      <c r="EV820" s="6"/>
      <c r="EW820" s="6"/>
      <c r="EX820" s="6"/>
      <c r="EY820" s="6"/>
      <c r="EZ820" s="6"/>
      <c r="FA820" s="6"/>
      <c r="FB820" s="6"/>
      <c r="FC820" s="6"/>
      <c r="FD820" s="6"/>
      <c r="FE820" s="6"/>
      <c r="FF820" s="6"/>
      <c r="FG820" s="6"/>
      <c r="FH820" s="6"/>
      <c r="FI820" s="6"/>
      <c r="FJ820" s="6"/>
      <c r="FK820" s="6"/>
      <c r="FL820" s="6"/>
      <c r="FM820" s="6"/>
      <c r="FN820" s="6"/>
      <c r="FO820" s="6"/>
      <c r="FP820" s="6"/>
      <c r="FQ820" s="6"/>
      <c r="FR820" s="6"/>
      <c r="FS820" s="6"/>
      <c r="FT820" s="6"/>
      <c r="FU820" s="6"/>
      <c r="FV820" s="6"/>
      <c r="FW820" s="6"/>
      <c r="FX820" s="6"/>
      <c r="FY820" s="6"/>
      <c r="FZ820" s="6"/>
      <c r="GA820" s="6"/>
      <c r="GB820" s="6"/>
      <c r="GC820" s="6"/>
      <c r="GD820" s="6"/>
      <c r="GE820" s="6"/>
      <c r="GF820" s="6"/>
      <c r="GG820" s="6"/>
      <c r="GH820" s="6"/>
      <c r="GI820" s="6"/>
      <c r="GJ820" s="6"/>
      <c r="GK820" s="6"/>
      <c r="GL820" s="6"/>
      <c r="GM820" s="6"/>
      <c r="GN820" s="6"/>
      <c r="GO820" s="6"/>
      <c r="GP820" s="6"/>
      <c r="GQ820" s="6"/>
      <c r="GR820" s="6"/>
      <c r="GS820" s="6"/>
      <c r="GT820" s="6"/>
      <c r="GU820" s="6"/>
      <c r="GV820" s="6"/>
      <c r="GW820" s="6"/>
      <c r="GX820" s="6"/>
      <c r="GY820" s="6"/>
      <c r="GZ820" s="6"/>
      <c r="HA820" s="6"/>
      <c r="HB820" s="6"/>
      <c r="HC820" s="6"/>
      <c r="HD820" s="6"/>
      <c r="HE820" s="6"/>
      <c r="HF820" s="6"/>
      <c r="HG820" s="6"/>
      <c r="HH820" s="6"/>
      <c r="HI820" s="6"/>
      <c r="HJ820" s="6"/>
      <c r="HK820" s="6"/>
      <c r="HL820" s="6"/>
      <c r="HM820" s="6"/>
      <c r="HN820" s="6"/>
      <c r="HO820" s="6"/>
      <c r="HP820" s="6"/>
      <c r="HQ820" s="6"/>
      <c r="HR820" s="6"/>
      <c r="HS820" s="6"/>
      <c r="HT820" s="6"/>
      <c r="HU820" s="6"/>
      <c r="HV820" s="6"/>
      <c r="HW820" s="6"/>
      <c r="HX820" s="6"/>
      <c r="HY820" s="6"/>
      <c r="HZ820" s="6"/>
      <c r="IA820" s="6"/>
      <c r="IB820" s="6"/>
      <c r="IC820" s="6"/>
      <c r="ID820" s="6"/>
      <c r="IE820" s="6"/>
      <c r="IF820" s="6"/>
      <c r="IG820" s="6"/>
      <c r="IH820" s="6"/>
      <c r="II820" s="6"/>
      <c r="IJ820" s="6"/>
      <c r="IK820" s="6"/>
      <c r="IL820" s="6"/>
      <c r="IM820" s="6"/>
      <c r="IN820" s="6"/>
      <c r="IO820" s="6"/>
      <c r="IP820" s="6"/>
      <c r="IQ820" s="6"/>
      <c r="IR820" s="6"/>
      <c r="IS820" s="6"/>
      <c r="IT820" s="6"/>
      <c r="IU820" s="6"/>
      <c r="IV820" s="6"/>
      <c r="IW820" s="6"/>
      <c r="IX820" s="6"/>
      <c r="IY820" s="6"/>
      <c r="IZ820" s="6"/>
      <c r="JA820" s="6"/>
      <c r="JB820" s="6"/>
      <c r="JC820" s="6"/>
      <c r="JD820" s="6"/>
      <c r="JE820" s="6"/>
      <c r="JF820" s="6"/>
      <c r="JG820" s="6"/>
      <c r="JH820" s="6"/>
      <c r="JI820" s="6"/>
      <c r="JJ820" s="6"/>
      <c r="JK820" s="6"/>
      <c r="JL820" s="6"/>
      <c r="JM820" s="6"/>
      <c r="JN820" s="6"/>
      <c r="JO820" s="6"/>
      <c r="JP820" s="6"/>
      <c r="JQ820" s="6"/>
      <c r="JR820" s="6"/>
      <c r="JS820" s="6"/>
      <c r="JT820" s="6"/>
      <c r="JU820" s="6"/>
      <c r="JV820" s="6"/>
      <c r="JW820" s="6"/>
      <c r="JX820" s="6"/>
      <c r="JY820" s="6"/>
      <c r="JZ820" s="6"/>
      <c r="KA820" s="6"/>
      <c r="KB820" s="6"/>
      <c r="KC820" s="6"/>
      <c r="KD820" s="6"/>
      <c r="KE820" s="6"/>
      <c r="KF820" s="6"/>
      <c r="KG820" s="6"/>
      <c r="KH820" s="6"/>
      <c r="KI820" s="6"/>
      <c r="KJ820" s="6"/>
      <c r="KK820" s="6"/>
      <c r="KL820" s="6"/>
      <c r="KM820" s="6"/>
      <c r="KN820" s="6"/>
      <c r="KO820" s="6"/>
      <c r="KP820" s="6"/>
      <c r="KQ820" s="6"/>
      <c r="KR820" s="6"/>
      <c r="KS820" s="6"/>
      <c r="KT820" s="6"/>
      <c r="KU820" s="6"/>
      <c r="KV820" s="6"/>
      <c r="KW820" s="6"/>
      <c r="KX820" s="6"/>
      <c r="KY820" s="6"/>
      <c r="KZ820" s="6"/>
      <c r="LA820" s="6"/>
      <c r="LB820" s="6"/>
      <c r="LC820" s="6"/>
      <c r="LD820" s="6"/>
      <c r="LE820" s="6"/>
      <c r="LF820" s="6"/>
      <c r="LG820" s="6"/>
      <c r="LH820" s="6"/>
      <c r="LI820" s="6"/>
      <c r="LJ820" s="6"/>
      <c r="LK820" s="6"/>
      <c r="LL820" s="6"/>
      <c r="LM820" s="6"/>
      <c r="LN820" s="6"/>
      <c r="LO820" s="6"/>
      <c r="LP820" s="6"/>
      <c r="LQ820" s="6"/>
      <c r="LR820" s="6"/>
      <c r="LS820" s="6"/>
      <c r="LT820" s="6"/>
      <c r="LU820" s="6"/>
      <c r="LV820" s="6"/>
      <c r="LW820" s="6"/>
      <c r="LX820" s="6"/>
      <c r="LY820" s="6"/>
      <c r="LZ820" s="6"/>
      <c r="MA820" s="6"/>
      <c r="MB820" s="6"/>
      <c r="MC820" s="6"/>
      <c r="MD820" s="6"/>
      <c r="ME820" s="6"/>
      <c r="MF820" s="6"/>
      <c r="MG820" s="6"/>
      <c r="MH820" s="6"/>
      <c r="MI820" s="6"/>
      <c r="MJ820" s="6"/>
      <c r="MK820" s="6"/>
      <c r="ML820" s="6"/>
      <c r="MM820" s="6"/>
      <c r="MN820" s="6"/>
      <c r="MO820" s="6"/>
      <c r="MP820" s="6"/>
      <c r="MQ820" s="6"/>
      <c r="MR820" s="6"/>
      <c r="MS820" s="6"/>
      <c r="MT820" s="6"/>
      <c r="MU820" s="6"/>
      <c r="MV820" s="6"/>
      <c r="MW820" s="6"/>
      <c r="MX820" s="6"/>
      <c r="MY820" s="6"/>
      <c r="MZ820" s="6"/>
      <c r="NA820" s="6"/>
      <c r="NB820" s="6"/>
      <c r="NC820" s="6"/>
      <c r="ND820" s="6"/>
      <c r="NE820" s="6"/>
      <c r="NF820" s="6"/>
      <c r="NG820" s="6"/>
      <c r="NH820" s="6"/>
      <c r="NI820" s="6"/>
      <c r="NJ820" s="6"/>
      <c r="NK820" s="6"/>
      <c r="NL820" s="6"/>
      <c r="NM820" s="6"/>
      <c r="NN820" s="6"/>
      <c r="NO820" s="6"/>
      <c r="NP820" s="6"/>
      <c r="NQ820" s="6"/>
      <c r="NR820" s="6"/>
      <c r="NS820" s="6"/>
      <c r="NT820" s="6"/>
      <c r="NU820" s="6"/>
      <c r="NV820" s="6"/>
      <c r="NW820" s="6"/>
      <c r="NX820" s="6"/>
      <c r="NY820" s="6"/>
      <c r="NZ820" s="6"/>
      <c r="OA820" s="6"/>
      <c r="OB820" s="6"/>
      <c r="OC820" s="6"/>
      <c r="OD820" s="6"/>
      <c r="OE820" s="6"/>
      <c r="OF820" s="6"/>
      <c r="OG820" s="6"/>
      <c r="OH820" s="6"/>
      <c r="OI820" s="6"/>
      <c r="OJ820" s="6"/>
      <c r="OK820" s="6"/>
      <c r="OL820" s="6"/>
      <c r="OM820" s="6"/>
      <c r="ON820" s="6"/>
      <c r="OO820" s="6"/>
      <c r="OP820" s="6"/>
      <c r="OQ820" s="6"/>
      <c r="OR820" s="6"/>
      <c r="OS820" s="6"/>
      <c r="OT820" s="6"/>
      <c r="OU820" s="6"/>
      <c r="OV820" s="6"/>
      <c r="OW820" s="6"/>
      <c r="OX820" s="6"/>
      <c r="OY820" s="6"/>
      <c r="OZ820" s="6"/>
      <c r="PA820" s="6"/>
      <c r="PB820" s="6"/>
      <c r="PC820" s="6"/>
      <c r="PD820" s="6"/>
      <c r="PE820" s="6"/>
      <c r="PF820" s="6"/>
      <c r="PG820" s="6"/>
      <c r="PH820" s="6"/>
      <c r="PI820" s="6"/>
      <c r="PJ820" s="6"/>
      <c r="PK820" s="6"/>
      <c r="PL820" s="6"/>
      <c r="PM820" s="6"/>
      <c r="PN820" s="6"/>
      <c r="PO820" s="6"/>
      <c r="PP820" s="6"/>
      <c r="PQ820" s="6"/>
      <c r="PR820" s="6"/>
      <c r="PS820" s="6"/>
      <c r="PT820" s="6"/>
      <c r="PU820" s="6"/>
      <c r="PV820" s="6"/>
      <c r="PW820" s="6"/>
      <c r="PX820" s="6"/>
      <c r="PY820" s="6"/>
      <c r="PZ820" s="6"/>
      <c r="QA820" s="6"/>
      <c r="QB820" s="6"/>
      <c r="QC820" s="6"/>
      <c r="QD820" s="6"/>
      <c r="QE820" s="6"/>
      <c r="QF820" s="6"/>
      <c r="QG820" s="6"/>
      <c r="QH820" s="6"/>
      <c r="QI820" s="6"/>
      <c r="QJ820" s="6"/>
      <c r="QK820" s="6"/>
      <c r="QL820" s="6"/>
      <c r="QM820" s="6"/>
      <c r="QN820" s="6"/>
      <c r="QO820" s="6"/>
      <c r="QP820" s="6"/>
      <c r="QQ820" s="6"/>
      <c r="QR820" s="6"/>
      <c r="QS820" s="6"/>
      <c r="QT820" s="6"/>
      <c r="QU820" s="6"/>
      <c r="QV820" s="6"/>
      <c r="QW820" s="6"/>
      <c r="QX820" s="6"/>
      <c r="QY820" s="6"/>
      <c r="QZ820" s="6"/>
      <c r="RA820" s="6"/>
      <c r="RB820" s="6"/>
      <c r="RC820" s="6"/>
      <c r="RD820" s="6"/>
      <c r="RE820" s="6"/>
      <c r="RF820" s="6"/>
      <c r="RG820" s="6"/>
      <c r="RH820" s="6"/>
      <c r="RI820" s="6"/>
      <c r="RJ820" s="6"/>
      <c r="RK820" s="6"/>
    </row>
    <row r="821" ht="13.9" customHeight="1" spans="1:479">
      <c r="A821" s="319" t="s">
        <v>12562</v>
      </c>
      <c r="B821" s="319" t="s">
        <v>2516</v>
      </c>
      <c r="C821" s="320" t="s">
        <v>2531</v>
      </c>
      <c r="D821" s="321" t="s">
        <v>494</v>
      </c>
      <c r="E821" s="322">
        <v>80</v>
      </c>
      <c r="F821" s="322">
        <v>11</v>
      </c>
      <c r="G821" s="323">
        <f t="shared" si="12"/>
        <v>880</v>
      </c>
      <c r="H821" s="349"/>
      <c r="I821" s="352"/>
      <c r="J821" s="352">
        <v>55</v>
      </c>
      <c r="K821" s="352">
        <v>74</v>
      </c>
      <c r="L821" s="352">
        <v>58</v>
      </c>
      <c r="M821" s="351"/>
      <c r="N821" s="325"/>
      <c r="O821" s="326"/>
      <c r="P821" s="326"/>
      <c r="Q821" s="326"/>
      <c r="R821" s="327"/>
      <c r="S821" s="328"/>
      <c r="T821" s="326"/>
      <c r="U821" s="329"/>
      <c r="V821" s="330"/>
      <c r="W821" s="330"/>
      <c r="X821" s="331"/>
      <c r="Y821" s="325"/>
      <c r="Z821" s="332"/>
      <c r="AA821" s="332"/>
      <c r="AB821" s="326"/>
      <c r="AC821" s="326"/>
      <c r="AD821" s="327"/>
      <c r="AE821" s="325"/>
      <c r="AF821" s="332"/>
      <c r="AG821" s="332"/>
      <c r="AH821" s="326"/>
      <c r="AI821" s="326"/>
      <c r="AJ821" s="326"/>
      <c r="AK821" s="326"/>
      <c r="AL821" s="333"/>
      <c r="AM821" s="333"/>
      <c r="AN821" s="333"/>
      <c r="AO821" s="333"/>
      <c r="AP821" s="333"/>
      <c r="AQ821" s="333"/>
      <c r="AR821" s="325"/>
      <c r="AS821" s="332"/>
      <c r="AT821" s="332"/>
      <c r="AU821" s="332"/>
      <c r="AV821" s="326"/>
      <c r="AW821" s="326"/>
      <c r="AX821" s="327"/>
      <c r="AY821" s="327"/>
      <c r="AZ821" s="327"/>
      <c r="BA821" s="327"/>
      <c r="BB821" s="327"/>
      <c r="BC821" s="334" t="s">
        <v>12275</v>
      </c>
      <c r="BD821" s="334" t="s">
        <v>12350</v>
      </c>
      <c r="BE821" s="334"/>
      <c r="BF821" s="336"/>
      <c r="BG821" s="336"/>
      <c r="BH821" s="337" t="s">
        <v>12272</v>
      </c>
      <c r="BI821" s="337" t="s">
        <v>12272</v>
      </c>
      <c r="BJ821" s="334"/>
      <c r="BK821" s="335" t="s">
        <v>1511</v>
      </c>
      <c r="BL821" s="338"/>
      <c r="BM821" s="334"/>
      <c r="BN821" s="334"/>
      <c r="BO821" s="6"/>
      <c r="BP821" s="6"/>
      <c r="BQ821" s="6"/>
      <c r="BR821" s="6"/>
      <c r="BS821" s="6"/>
      <c r="BT821" s="334"/>
      <c r="BU821" s="334"/>
      <c r="BV821" s="334"/>
      <c r="BW821" s="334"/>
      <c r="BX821" s="334"/>
      <c r="BY821" s="6"/>
      <c r="BZ821" s="6"/>
      <c r="CA821" s="6"/>
      <c r="CB821" s="6" t="s">
        <v>1511</v>
      </c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  <c r="DR821" s="6"/>
      <c r="DS821" s="6"/>
      <c r="DT821" s="6"/>
      <c r="DU821" s="6"/>
      <c r="DV821" s="6"/>
      <c r="DW821" s="6"/>
      <c r="DX821" s="6"/>
      <c r="DY821" s="6"/>
      <c r="DZ821" s="6"/>
      <c r="EA821" s="6"/>
      <c r="EB821" s="6"/>
      <c r="EC821" s="6"/>
      <c r="ED821" s="6"/>
      <c r="EE821" s="6"/>
      <c r="EF821" s="6"/>
      <c r="EG821" s="6"/>
      <c r="EH821" s="6"/>
      <c r="EI821" s="6"/>
      <c r="EJ821" s="6"/>
      <c r="EK821" s="6"/>
      <c r="EL821" s="6"/>
      <c r="EM821" s="6"/>
      <c r="EN821" s="6"/>
      <c r="EO821" s="6"/>
      <c r="EP821" s="6"/>
      <c r="EQ821" s="6"/>
      <c r="ER821" s="6"/>
      <c r="ES821" s="6"/>
      <c r="ET821" s="6"/>
      <c r="EU821" s="6"/>
      <c r="EV821" s="6"/>
      <c r="EW821" s="6"/>
      <c r="EX821" s="6"/>
      <c r="EY821" s="6"/>
      <c r="EZ821" s="6"/>
      <c r="FA821" s="6"/>
      <c r="FB821" s="6"/>
      <c r="FC821" s="6"/>
      <c r="FD821" s="6"/>
      <c r="FE821" s="6"/>
      <c r="FF821" s="6"/>
      <c r="FG821" s="6"/>
      <c r="FH821" s="6"/>
      <c r="FI821" s="6"/>
      <c r="FJ821" s="6"/>
      <c r="FK821" s="6"/>
      <c r="FL821" s="6"/>
      <c r="FM821" s="6"/>
      <c r="FN821" s="6"/>
      <c r="FO821" s="6"/>
      <c r="FP821" s="6"/>
      <c r="FQ821" s="6"/>
      <c r="FR821" s="6"/>
      <c r="FS821" s="6"/>
      <c r="FT821" s="6"/>
      <c r="FU821" s="6"/>
      <c r="FV821" s="6"/>
      <c r="FW821" s="6"/>
      <c r="FX821" s="6"/>
      <c r="FY821" s="6"/>
      <c r="FZ821" s="6"/>
      <c r="GA821" s="6"/>
      <c r="GB821" s="6"/>
      <c r="GC821" s="6"/>
      <c r="GD821" s="6"/>
      <c r="GE821" s="6"/>
      <c r="GF821" s="6"/>
      <c r="GG821" s="6"/>
      <c r="GH821" s="6"/>
      <c r="GI821" s="6"/>
      <c r="GJ821" s="6"/>
      <c r="GK821" s="6"/>
      <c r="GL821" s="6"/>
      <c r="GM821" s="6"/>
      <c r="GN821" s="6"/>
      <c r="GO821" s="6"/>
      <c r="GP821" s="6"/>
      <c r="GQ821" s="6"/>
      <c r="GR821" s="6"/>
      <c r="GS821" s="6"/>
      <c r="GT821" s="6"/>
      <c r="GU821" s="6"/>
      <c r="GV821" s="6"/>
      <c r="GW821" s="6"/>
      <c r="GX821" s="6"/>
      <c r="GY821" s="6"/>
      <c r="GZ821" s="6"/>
      <c r="HA821" s="6"/>
      <c r="HB821" s="6"/>
      <c r="HC821" s="6"/>
      <c r="HD821" s="6"/>
      <c r="HE821" s="6"/>
      <c r="HF821" s="6"/>
      <c r="HG821" s="6"/>
      <c r="HH821" s="6"/>
      <c r="HI821" s="6"/>
      <c r="HJ821" s="6"/>
      <c r="HK821" s="6"/>
      <c r="HL821" s="6"/>
      <c r="HM821" s="6"/>
      <c r="HN821" s="6"/>
      <c r="HO821" s="6"/>
      <c r="HP821" s="6"/>
      <c r="HQ821" s="6"/>
      <c r="HR821" s="6"/>
      <c r="HS821" s="6"/>
      <c r="HT821" s="6"/>
      <c r="HU821" s="6"/>
      <c r="HV821" s="6"/>
      <c r="HW821" s="6"/>
      <c r="HX821" s="6"/>
      <c r="HY821" s="6"/>
      <c r="HZ821" s="6"/>
      <c r="IA821" s="6"/>
      <c r="IB821" s="6"/>
      <c r="IC821" s="6"/>
      <c r="ID821" s="6"/>
      <c r="IE821" s="6"/>
      <c r="IF821" s="6"/>
      <c r="IG821" s="6"/>
      <c r="IH821" s="6"/>
      <c r="II821" s="6"/>
      <c r="IJ821" s="6"/>
      <c r="IK821" s="6"/>
      <c r="IL821" s="6"/>
      <c r="IM821" s="6"/>
      <c r="IN821" s="6"/>
      <c r="IO821" s="6"/>
      <c r="IP821" s="6"/>
      <c r="IQ821" s="6"/>
      <c r="IR821" s="6"/>
      <c r="IS821" s="6"/>
      <c r="IT821" s="6"/>
      <c r="IU821" s="6"/>
      <c r="IV821" s="6"/>
      <c r="IW821" s="6"/>
      <c r="IX821" s="6"/>
      <c r="IY821" s="6"/>
      <c r="IZ821" s="6"/>
      <c r="JA821" s="6"/>
      <c r="JB821" s="6"/>
      <c r="JC821" s="6"/>
      <c r="JD821" s="6"/>
      <c r="JE821" s="6"/>
      <c r="JF821" s="6"/>
      <c r="JG821" s="6"/>
      <c r="JH821" s="6"/>
      <c r="JI821" s="6"/>
      <c r="JJ821" s="6"/>
      <c r="JK821" s="6"/>
      <c r="JL821" s="6"/>
      <c r="JM821" s="6"/>
      <c r="JN821" s="6"/>
      <c r="JO821" s="6"/>
      <c r="JP821" s="6"/>
      <c r="JQ821" s="6"/>
      <c r="JR821" s="6"/>
      <c r="JS821" s="6"/>
      <c r="JT821" s="6"/>
      <c r="JU821" s="6"/>
      <c r="JV821" s="6"/>
      <c r="JW821" s="6"/>
      <c r="JX821" s="6"/>
      <c r="JY821" s="6"/>
      <c r="JZ821" s="6"/>
      <c r="KA821" s="6"/>
      <c r="KB821" s="6"/>
      <c r="KC821" s="6"/>
      <c r="KD821" s="6"/>
      <c r="KE821" s="6"/>
      <c r="KF821" s="6"/>
      <c r="KG821" s="6"/>
      <c r="KH821" s="6"/>
      <c r="KI821" s="6"/>
      <c r="KJ821" s="6"/>
      <c r="KK821" s="6"/>
      <c r="KL821" s="6"/>
      <c r="KM821" s="6"/>
      <c r="KN821" s="6"/>
      <c r="KO821" s="6"/>
      <c r="KP821" s="6"/>
      <c r="KQ821" s="6"/>
      <c r="KR821" s="6"/>
      <c r="KS821" s="6"/>
      <c r="KT821" s="6"/>
      <c r="KU821" s="6"/>
      <c r="KV821" s="6"/>
      <c r="KW821" s="6"/>
      <c r="KX821" s="6"/>
      <c r="KY821" s="6"/>
      <c r="KZ821" s="6"/>
      <c r="LA821" s="6"/>
      <c r="LB821" s="6"/>
      <c r="LC821" s="6"/>
      <c r="LD821" s="6"/>
      <c r="LE821" s="6"/>
      <c r="LF821" s="6"/>
      <c r="LG821" s="6"/>
      <c r="LH821" s="6"/>
      <c r="LI821" s="6"/>
      <c r="LJ821" s="6"/>
      <c r="LK821" s="6"/>
      <c r="LL821" s="6"/>
      <c r="LM821" s="6"/>
      <c r="LN821" s="6"/>
      <c r="LO821" s="6"/>
      <c r="LP821" s="6"/>
      <c r="LQ821" s="6"/>
      <c r="LR821" s="6"/>
      <c r="LS821" s="6"/>
      <c r="LT821" s="6"/>
      <c r="LU821" s="6"/>
      <c r="LV821" s="6"/>
      <c r="LW821" s="6"/>
      <c r="LX821" s="6"/>
      <c r="LY821" s="6"/>
      <c r="LZ821" s="6"/>
      <c r="MA821" s="6"/>
      <c r="MB821" s="6"/>
      <c r="MC821" s="6"/>
      <c r="MD821" s="6"/>
      <c r="ME821" s="6"/>
      <c r="MF821" s="6"/>
      <c r="MG821" s="6"/>
      <c r="MH821" s="6"/>
      <c r="MI821" s="6"/>
      <c r="MJ821" s="6"/>
      <c r="MK821" s="6"/>
      <c r="ML821" s="6"/>
      <c r="MM821" s="6"/>
      <c r="MN821" s="6"/>
      <c r="MO821" s="6"/>
      <c r="MP821" s="6"/>
      <c r="MQ821" s="6"/>
      <c r="MR821" s="6"/>
      <c r="MS821" s="6"/>
      <c r="MT821" s="6"/>
      <c r="MU821" s="6"/>
      <c r="MV821" s="6"/>
      <c r="MW821" s="6"/>
      <c r="MX821" s="6"/>
      <c r="MY821" s="6"/>
      <c r="MZ821" s="6"/>
      <c r="NA821" s="6"/>
      <c r="NB821" s="6"/>
      <c r="NC821" s="6"/>
      <c r="ND821" s="6"/>
      <c r="NE821" s="6"/>
      <c r="NF821" s="6"/>
      <c r="NG821" s="6"/>
      <c r="NH821" s="6"/>
      <c r="NI821" s="6"/>
      <c r="NJ821" s="6"/>
      <c r="NK821" s="6"/>
      <c r="NL821" s="6"/>
      <c r="NM821" s="6"/>
      <c r="NN821" s="6"/>
      <c r="NO821" s="6"/>
      <c r="NP821" s="6"/>
      <c r="NQ821" s="6"/>
      <c r="NR821" s="6"/>
      <c r="NS821" s="6"/>
      <c r="NT821" s="6"/>
      <c r="NU821" s="6"/>
      <c r="NV821" s="6"/>
      <c r="NW821" s="6"/>
      <c r="NX821" s="6"/>
      <c r="NY821" s="6"/>
      <c r="NZ821" s="6"/>
      <c r="OA821" s="6"/>
      <c r="OB821" s="6"/>
      <c r="OC821" s="6"/>
      <c r="OD821" s="6"/>
      <c r="OE821" s="6"/>
      <c r="OF821" s="6"/>
      <c r="OG821" s="6"/>
      <c r="OH821" s="6"/>
      <c r="OI821" s="6"/>
      <c r="OJ821" s="6"/>
      <c r="OK821" s="6"/>
      <c r="OL821" s="6"/>
      <c r="OM821" s="6"/>
      <c r="ON821" s="6"/>
      <c r="OO821" s="6"/>
      <c r="OP821" s="6"/>
      <c r="OQ821" s="6"/>
      <c r="OR821" s="6"/>
      <c r="OS821" s="6"/>
      <c r="OT821" s="6"/>
      <c r="OU821" s="6"/>
      <c r="OV821" s="6"/>
      <c r="OW821" s="6"/>
      <c r="OX821" s="6"/>
      <c r="OY821" s="6"/>
      <c r="OZ821" s="6"/>
      <c r="PA821" s="6"/>
      <c r="PB821" s="6"/>
      <c r="PC821" s="6"/>
      <c r="PD821" s="6"/>
      <c r="PE821" s="6"/>
      <c r="PF821" s="6"/>
      <c r="PG821" s="6"/>
      <c r="PH821" s="6"/>
      <c r="PI821" s="6"/>
      <c r="PJ821" s="6"/>
      <c r="PK821" s="6"/>
      <c r="PL821" s="6"/>
      <c r="PM821" s="6"/>
      <c r="PN821" s="6"/>
      <c r="PO821" s="6"/>
      <c r="PP821" s="6"/>
      <c r="PQ821" s="6"/>
      <c r="PR821" s="6"/>
      <c r="PS821" s="6"/>
      <c r="PT821" s="6"/>
      <c r="PU821" s="6"/>
      <c r="PV821" s="6"/>
      <c r="PW821" s="6"/>
      <c r="PX821" s="6"/>
      <c r="PY821" s="6"/>
      <c r="PZ821" s="6"/>
      <c r="QA821" s="6"/>
      <c r="QB821" s="6"/>
      <c r="QC821" s="6"/>
      <c r="QD821" s="6"/>
      <c r="QE821" s="6"/>
      <c r="QF821" s="6"/>
      <c r="QG821" s="6"/>
      <c r="QH821" s="6"/>
      <c r="QI821" s="6"/>
      <c r="QJ821" s="6"/>
      <c r="QK821" s="6"/>
      <c r="QL821" s="6"/>
      <c r="QM821" s="6"/>
      <c r="QN821" s="6"/>
      <c r="QO821" s="6"/>
      <c r="QP821" s="6"/>
      <c r="QQ821" s="6"/>
      <c r="QR821" s="6"/>
      <c r="QS821" s="6"/>
      <c r="QT821" s="6"/>
      <c r="QU821" s="6"/>
      <c r="QV821" s="6"/>
      <c r="QW821" s="6"/>
      <c r="QX821" s="6"/>
      <c r="QY821" s="6"/>
      <c r="QZ821" s="6"/>
      <c r="RA821" s="6"/>
      <c r="RB821" s="6"/>
      <c r="RC821" s="6"/>
      <c r="RD821" s="6"/>
      <c r="RE821" s="6"/>
      <c r="RF821" s="6"/>
      <c r="RG821" s="6"/>
      <c r="RH821" s="6"/>
      <c r="RI821" s="6"/>
      <c r="RJ821" s="6"/>
      <c r="RK821" s="6"/>
    </row>
    <row r="822" ht="13.9" customHeight="1" spans="1:479">
      <c r="A822" s="319" t="s">
        <v>12562</v>
      </c>
      <c r="B822" s="319" t="s">
        <v>2516</v>
      </c>
      <c r="C822" s="320" t="s">
        <v>2515</v>
      </c>
      <c r="D822" s="321" t="s">
        <v>12266</v>
      </c>
      <c r="E822" s="322">
        <v>80</v>
      </c>
      <c r="F822" s="322">
        <v>8</v>
      </c>
      <c r="G822" s="323">
        <f t="shared" si="12"/>
        <v>640</v>
      </c>
      <c r="H822" s="349"/>
      <c r="I822" s="352"/>
      <c r="J822" s="352">
        <v>55</v>
      </c>
      <c r="K822" s="352">
        <v>104</v>
      </c>
      <c r="L822" s="352">
        <v>0</v>
      </c>
      <c r="M822" s="351"/>
      <c r="N822" s="325">
        <v>106</v>
      </c>
      <c r="O822" s="326">
        <v>26</v>
      </c>
      <c r="P822" s="326">
        <v>100</v>
      </c>
      <c r="Q822" s="326">
        <v>0</v>
      </c>
      <c r="R822" s="327"/>
      <c r="S822" s="328"/>
      <c r="T822" s="326">
        <v>106</v>
      </c>
      <c r="U822" s="329"/>
      <c r="V822" s="330"/>
      <c r="W822" s="330"/>
      <c r="X822" s="331"/>
      <c r="Y822" s="325"/>
      <c r="Z822" s="332"/>
      <c r="AA822" s="332"/>
      <c r="AB822" s="326"/>
      <c r="AC822" s="326"/>
      <c r="AD822" s="327"/>
      <c r="AE822" s="325"/>
      <c r="AF822" s="332"/>
      <c r="AG822" s="332"/>
      <c r="AH822" s="326"/>
      <c r="AI822" s="326"/>
      <c r="AJ822" s="326"/>
      <c r="AK822" s="326"/>
      <c r="AL822" s="333"/>
      <c r="AM822" s="333"/>
      <c r="AN822" s="333"/>
      <c r="AO822" s="333"/>
      <c r="AP822" s="333"/>
      <c r="AQ822" s="333"/>
      <c r="AR822" s="325"/>
      <c r="AS822" s="332"/>
      <c r="AT822" s="332"/>
      <c r="AU822" s="332"/>
      <c r="AV822" s="326"/>
      <c r="AW822" s="326"/>
      <c r="AX822" s="327"/>
      <c r="AY822" s="327"/>
      <c r="AZ822" s="327"/>
      <c r="BA822" s="327"/>
      <c r="BB822" s="327"/>
      <c r="BC822" s="334" t="s">
        <v>12271</v>
      </c>
      <c r="BD822" s="334" t="s">
        <v>12349</v>
      </c>
      <c r="BE822" s="334"/>
      <c r="BF822" s="336"/>
      <c r="BG822" s="336"/>
      <c r="BH822" s="337" t="s">
        <v>12272</v>
      </c>
      <c r="BI822" s="337" t="s">
        <v>12272</v>
      </c>
      <c r="BJ822" s="334"/>
      <c r="BK822" s="335" t="s">
        <v>12358</v>
      </c>
      <c r="BL822" s="338"/>
      <c r="BM822" s="334"/>
      <c r="BN822" s="334"/>
      <c r="BO822" s="6"/>
      <c r="BP822" s="6"/>
      <c r="BQ822" s="6"/>
      <c r="BR822" s="6"/>
      <c r="BS822" s="6"/>
      <c r="BT822" s="334"/>
      <c r="BU822" s="334"/>
      <c r="BV822" s="334"/>
      <c r="BW822" s="334"/>
      <c r="BX822" s="334"/>
      <c r="BY822" s="6"/>
      <c r="BZ822" s="6"/>
      <c r="CA822" s="6"/>
      <c r="CB822" s="6" t="s">
        <v>1511</v>
      </c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  <c r="DR822" s="6"/>
      <c r="DS822" s="6"/>
      <c r="DT822" s="6"/>
      <c r="DU822" s="6"/>
      <c r="DV822" s="6"/>
      <c r="DW822" s="6"/>
      <c r="DX822" s="6"/>
      <c r="DY822" s="6"/>
      <c r="DZ822" s="6"/>
      <c r="EA822" s="6"/>
      <c r="EB822" s="6"/>
      <c r="EC822" s="6"/>
      <c r="ED822" s="6"/>
      <c r="EE822" s="6"/>
      <c r="EF822" s="6"/>
      <c r="EG822" s="6"/>
      <c r="EH822" s="6"/>
      <c r="EI822" s="6"/>
      <c r="EJ822" s="6"/>
      <c r="EK822" s="6"/>
      <c r="EL822" s="6"/>
      <c r="EM822" s="6"/>
      <c r="EN822" s="6"/>
      <c r="EO822" s="6"/>
      <c r="EP822" s="6"/>
      <c r="EQ822" s="6"/>
      <c r="ER822" s="6"/>
      <c r="ES822" s="6"/>
      <c r="ET822" s="6"/>
      <c r="EU822" s="6"/>
      <c r="EV822" s="6"/>
      <c r="EW822" s="6"/>
      <c r="EX822" s="6"/>
      <c r="EY822" s="6"/>
      <c r="EZ822" s="6"/>
      <c r="FA822" s="6"/>
      <c r="FB822" s="6"/>
      <c r="FC822" s="6"/>
      <c r="FD822" s="6"/>
      <c r="FE822" s="6"/>
      <c r="FF822" s="6"/>
      <c r="FG822" s="6"/>
      <c r="FH822" s="6"/>
      <c r="FI822" s="6"/>
      <c r="FJ822" s="6"/>
      <c r="FK822" s="6"/>
      <c r="FL822" s="6"/>
      <c r="FM822" s="6"/>
      <c r="FN822" s="6"/>
      <c r="FO822" s="6"/>
      <c r="FP822" s="6"/>
      <c r="FQ822" s="6"/>
      <c r="FR822" s="6"/>
      <c r="FS822" s="6"/>
      <c r="FT822" s="6"/>
      <c r="FU822" s="6"/>
      <c r="FV822" s="6"/>
      <c r="FW822" s="6"/>
      <c r="FX822" s="6"/>
      <c r="FY822" s="6"/>
      <c r="FZ822" s="6"/>
      <c r="GA822" s="6"/>
      <c r="GB822" s="6"/>
      <c r="GC822" s="6"/>
      <c r="GD822" s="6"/>
      <c r="GE822" s="6"/>
      <c r="GF822" s="6"/>
      <c r="GG822" s="6"/>
      <c r="GH822" s="6"/>
      <c r="GI822" s="6"/>
      <c r="GJ822" s="6"/>
      <c r="GK822" s="6"/>
      <c r="GL822" s="6"/>
      <c r="GM822" s="6"/>
      <c r="GN822" s="6"/>
      <c r="GO822" s="6"/>
      <c r="GP822" s="6"/>
      <c r="GQ822" s="6"/>
      <c r="GR822" s="6"/>
      <c r="GS822" s="6"/>
      <c r="GT822" s="6"/>
      <c r="GU822" s="6"/>
      <c r="GV822" s="6"/>
      <c r="GW822" s="6"/>
      <c r="GX822" s="6"/>
      <c r="GY822" s="6"/>
      <c r="GZ822" s="6"/>
      <c r="HA822" s="6"/>
      <c r="HB822" s="6"/>
      <c r="HC822" s="6"/>
      <c r="HD822" s="6"/>
      <c r="HE822" s="6"/>
      <c r="HF822" s="6"/>
      <c r="HG822" s="6"/>
      <c r="HH822" s="6"/>
      <c r="HI822" s="6"/>
      <c r="HJ822" s="6"/>
      <c r="HK822" s="6"/>
      <c r="HL822" s="6"/>
      <c r="HM822" s="6"/>
      <c r="HN822" s="6"/>
      <c r="HO822" s="6"/>
      <c r="HP822" s="6"/>
      <c r="HQ822" s="6"/>
      <c r="HR822" s="6"/>
      <c r="HS822" s="6"/>
      <c r="HT822" s="6"/>
      <c r="HU822" s="6"/>
      <c r="HV822" s="6"/>
      <c r="HW822" s="6"/>
      <c r="HX822" s="6"/>
      <c r="HY822" s="6"/>
      <c r="HZ822" s="6"/>
      <c r="IA822" s="6"/>
      <c r="IB822" s="6"/>
      <c r="IC822" s="6"/>
      <c r="ID822" s="6"/>
      <c r="IE822" s="6"/>
      <c r="IF822" s="6"/>
      <c r="IG822" s="6"/>
      <c r="IH822" s="6"/>
      <c r="II822" s="6"/>
      <c r="IJ822" s="6"/>
      <c r="IK822" s="6"/>
      <c r="IL822" s="6"/>
      <c r="IM822" s="6"/>
      <c r="IN822" s="6"/>
      <c r="IO822" s="6"/>
      <c r="IP822" s="6"/>
      <c r="IQ822" s="6"/>
      <c r="IR822" s="6"/>
      <c r="IS822" s="6"/>
      <c r="IT822" s="6"/>
      <c r="IU822" s="6"/>
      <c r="IV822" s="6"/>
      <c r="IW822" s="6"/>
      <c r="IX822" s="6"/>
      <c r="IY822" s="6"/>
      <c r="IZ822" s="6"/>
      <c r="JA822" s="6"/>
      <c r="JB822" s="6"/>
      <c r="JC822" s="6"/>
      <c r="JD822" s="6"/>
      <c r="JE822" s="6"/>
      <c r="JF822" s="6"/>
      <c r="JG822" s="6"/>
      <c r="JH822" s="6"/>
      <c r="JI822" s="6"/>
      <c r="JJ822" s="6"/>
      <c r="JK822" s="6"/>
      <c r="JL822" s="6"/>
      <c r="JM822" s="6"/>
      <c r="JN822" s="6"/>
      <c r="JO822" s="6"/>
      <c r="JP822" s="6"/>
      <c r="JQ822" s="6"/>
      <c r="JR822" s="6"/>
      <c r="JS822" s="6"/>
      <c r="JT822" s="6"/>
      <c r="JU822" s="6"/>
      <c r="JV822" s="6"/>
      <c r="JW822" s="6"/>
      <c r="JX822" s="6"/>
      <c r="JY822" s="6"/>
      <c r="JZ822" s="6"/>
      <c r="KA822" s="6"/>
      <c r="KB822" s="6"/>
      <c r="KC822" s="6"/>
      <c r="KD822" s="6"/>
      <c r="KE822" s="6"/>
      <c r="KF822" s="6"/>
      <c r="KG822" s="6"/>
      <c r="KH822" s="6"/>
      <c r="KI822" s="6"/>
      <c r="KJ822" s="6"/>
      <c r="KK822" s="6"/>
      <c r="KL822" s="6"/>
      <c r="KM822" s="6"/>
      <c r="KN822" s="6"/>
      <c r="KO822" s="6"/>
      <c r="KP822" s="6"/>
      <c r="KQ822" s="6"/>
      <c r="KR822" s="6"/>
      <c r="KS822" s="6"/>
      <c r="KT822" s="6"/>
      <c r="KU822" s="6"/>
      <c r="KV822" s="6"/>
      <c r="KW822" s="6"/>
      <c r="KX822" s="6"/>
      <c r="KY822" s="6"/>
      <c r="KZ822" s="6"/>
      <c r="LA822" s="6"/>
      <c r="LB822" s="6"/>
      <c r="LC822" s="6"/>
      <c r="LD822" s="6"/>
      <c r="LE822" s="6"/>
      <c r="LF822" s="6"/>
      <c r="LG822" s="6"/>
      <c r="LH822" s="6"/>
      <c r="LI822" s="6"/>
      <c r="LJ822" s="6"/>
      <c r="LK822" s="6"/>
      <c r="LL822" s="6"/>
      <c r="LM822" s="6"/>
      <c r="LN822" s="6"/>
      <c r="LO822" s="6"/>
      <c r="LP822" s="6"/>
      <c r="LQ822" s="6"/>
      <c r="LR822" s="6"/>
      <c r="LS822" s="6"/>
      <c r="LT822" s="6"/>
      <c r="LU822" s="6"/>
      <c r="LV822" s="6"/>
      <c r="LW822" s="6"/>
      <c r="LX822" s="6"/>
      <c r="LY822" s="6"/>
      <c r="LZ822" s="6"/>
      <c r="MA822" s="6"/>
      <c r="MB822" s="6"/>
      <c r="MC822" s="6"/>
      <c r="MD822" s="6"/>
      <c r="ME822" s="6"/>
      <c r="MF822" s="6"/>
      <c r="MG822" s="6"/>
      <c r="MH822" s="6"/>
      <c r="MI822" s="6"/>
      <c r="MJ822" s="6"/>
      <c r="MK822" s="6"/>
      <c r="ML822" s="6"/>
      <c r="MM822" s="6"/>
      <c r="MN822" s="6"/>
      <c r="MO822" s="6"/>
      <c r="MP822" s="6"/>
      <c r="MQ822" s="6"/>
      <c r="MR822" s="6"/>
      <c r="MS822" s="6"/>
      <c r="MT822" s="6"/>
      <c r="MU822" s="6"/>
      <c r="MV822" s="6"/>
      <c r="MW822" s="6"/>
      <c r="MX822" s="6"/>
      <c r="MY822" s="6"/>
      <c r="MZ822" s="6"/>
      <c r="NA822" s="6"/>
      <c r="NB822" s="6"/>
      <c r="NC822" s="6"/>
      <c r="ND822" s="6"/>
      <c r="NE822" s="6"/>
      <c r="NF822" s="6"/>
      <c r="NG822" s="6"/>
      <c r="NH822" s="6"/>
      <c r="NI822" s="6"/>
      <c r="NJ822" s="6"/>
      <c r="NK822" s="6"/>
      <c r="NL822" s="6"/>
      <c r="NM822" s="6"/>
      <c r="NN822" s="6"/>
      <c r="NO822" s="6"/>
      <c r="NP822" s="6"/>
      <c r="NQ822" s="6"/>
      <c r="NR822" s="6"/>
      <c r="NS822" s="6"/>
      <c r="NT822" s="6"/>
      <c r="NU822" s="6"/>
      <c r="NV822" s="6"/>
      <c r="NW822" s="6"/>
      <c r="NX822" s="6"/>
      <c r="NY822" s="6"/>
      <c r="NZ822" s="6"/>
      <c r="OA822" s="6"/>
      <c r="OB822" s="6"/>
      <c r="OC822" s="6"/>
      <c r="OD822" s="6"/>
      <c r="OE822" s="6"/>
      <c r="OF822" s="6"/>
      <c r="OG822" s="6"/>
      <c r="OH822" s="6"/>
      <c r="OI822" s="6"/>
      <c r="OJ822" s="6"/>
      <c r="OK822" s="6"/>
      <c r="OL822" s="6"/>
      <c r="OM822" s="6"/>
      <c r="ON822" s="6"/>
      <c r="OO822" s="6"/>
      <c r="OP822" s="6"/>
      <c r="OQ822" s="6"/>
      <c r="OR822" s="6"/>
      <c r="OS822" s="6"/>
      <c r="OT822" s="6"/>
      <c r="OU822" s="6"/>
      <c r="OV822" s="6"/>
      <c r="OW822" s="6"/>
      <c r="OX822" s="6"/>
      <c r="OY822" s="6"/>
      <c r="OZ822" s="6"/>
      <c r="PA822" s="6"/>
      <c r="PB822" s="6"/>
      <c r="PC822" s="6"/>
      <c r="PD822" s="6"/>
      <c r="PE822" s="6"/>
      <c r="PF822" s="6"/>
      <c r="PG822" s="6"/>
      <c r="PH822" s="6"/>
      <c r="PI822" s="6"/>
      <c r="PJ822" s="6"/>
      <c r="PK822" s="6"/>
      <c r="PL822" s="6"/>
      <c r="PM822" s="6"/>
      <c r="PN822" s="6"/>
      <c r="PO822" s="6"/>
      <c r="PP822" s="6"/>
      <c r="PQ822" s="6"/>
      <c r="PR822" s="6"/>
      <c r="PS822" s="6"/>
      <c r="PT822" s="6"/>
      <c r="PU822" s="6"/>
      <c r="PV822" s="6"/>
      <c r="PW822" s="6"/>
      <c r="PX822" s="6"/>
      <c r="PY822" s="6"/>
      <c r="PZ822" s="6"/>
      <c r="QA822" s="6"/>
      <c r="QB822" s="6"/>
      <c r="QC822" s="6"/>
      <c r="QD822" s="6"/>
      <c r="QE822" s="6"/>
      <c r="QF822" s="6"/>
      <c r="QG822" s="6"/>
      <c r="QH822" s="6"/>
      <c r="QI822" s="6"/>
      <c r="QJ822" s="6"/>
      <c r="QK822" s="6"/>
      <c r="QL822" s="6"/>
      <c r="QM822" s="6"/>
      <c r="QN822" s="6"/>
      <c r="QO822" s="6"/>
      <c r="QP822" s="6"/>
      <c r="QQ822" s="6"/>
      <c r="QR822" s="6"/>
      <c r="QS822" s="6"/>
      <c r="QT822" s="6"/>
      <c r="QU822" s="6"/>
      <c r="QV822" s="6"/>
      <c r="QW822" s="6"/>
      <c r="QX822" s="6"/>
      <c r="QY822" s="6"/>
      <c r="QZ822" s="6"/>
      <c r="RA822" s="6"/>
      <c r="RB822" s="6"/>
      <c r="RC822" s="6"/>
      <c r="RD822" s="6"/>
      <c r="RE822" s="6"/>
      <c r="RF822" s="6"/>
      <c r="RG822" s="6"/>
      <c r="RH822" s="6"/>
      <c r="RI822" s="6"/>
      <c r="RJ822" s="6"/>
      <c r="RK822" s="6"/>
    </row>
    <row r="823" ht="13.9" customHeight="1" spans="1:479">
      <c r="A823" s="319" t="s">
        <v>12562</v>
      </c>
      <c r="B823" s="319" t="s">
        <v>2516</v>
      </c>
      <c r="C823" s="320" t="s">
        <v>2515</v>
      </c>
      <c r="D823" s="321" t="s">
        <v>494</v>
      </c>
      <c r="E823" s="322">
        <v>80</v>
      </c>
      <c r="F823" s="322">
        <v>11</v>
      </c>
      <c r="G823" s="323">
        <f t="shared" si="12"/>
        <v>880</v>
      </c>
      <c r="H823" s="349"/>
      <c r="I823" s="352"/>
      <c r="J823" s="352">
        <v>67</v>
      </c>
      <c r="K823" s="352">
        <v>56</v>
      </c>
      <c r="L823" s="352">
        <v>66</v>
      </c>
      <c r="M823" s="351"/>
      <c r="N823" s="325"/>
      <c r="O823" s="326"/>
      <c r="P823" s="326">
        <v>127</v>
      </c>
      <c r="Q823" s="326"/>
      <c r="R823" s="327"/>
      <c r="S823" s="328"/>
      <c r="T823" s="326">
        <v>50</v>
      </c>
      <c r="U823" s="329"/>
      <c r="V823" s="330"/>
      <c r="W823" s="330"/>
      <c r="X823" s="331"/>
      <c r="Y823" s="325"/>
      <c r="Z823" s="332"/>
      <c r="AA823" s="332"/>
      <c r="AB823" s="326"/>
      <c r="AC823" s="326"/>
      <c r="AD823" s="327"/>
      <c r="AE823" s="325"/>
      <c r="AF823" s="332"/>
      <c r="AG823" s="332"/>
      <c r="AH823" s="326"/>
      <c r="AI823" s="326"/>
      <c r="AJ823" s="326"/>
      <c r="AK823" s="326"/>
      <c r="AL823" s="333"/>
      <c r="AM823" s="333"/>
      <c r="AN823" s="333"/>
      <c r="AO823" s="333"/>
      <c r="AP823" s="333"/>
      <c r="AQ823" s="333"/>
      <c r="AR823" s="325"/>
      <c r="AS823" s="332"/>
      <c r="AT823" s="332"/>
      <c r="AU823" s="332"/>
      <c r="AV823" s="326"/>
      <c r="AW823" s="326"/>
      <c r="AX823" s="327"/>
      <c r="AY823" s="327"/>
      <c r="AZ823" s="327"/>
      <c r="BA823" s="327"/>
      <c r="BB823" s="327"/>
      <c r="BC823" s="334" t="s">
        <v>12275</v>
      </c>
      <c r="BD823" s="334" t="s">
        <v>12350</v>
      </c>
      <c r="BE823" s="334"/>
      <c r="BF823" s="336"/>
      <c r="BG823" s="336"/>
      <c r="BH823" s="337" t="s">
        <v>12272</v>
      </c>
      <c r="BI823" s="337" t="s">
        <v>12272</v>
      </c>
      <c r="BJ823" s="334"/>
      <c r="BK823" s="335" t="s">
        <v>1511</v>
      </c>
      <c r="BL823" s="338"/>
      <c r="BM823" s="334"/>
      <c r="BN823" s="334"/>
      <c r="BO823" s="6"/>
      <c r="BP823" s="6"/>
      <c r="BQ823" s="6"/>
      <c r="BR823" s="6"/>
      <c r="BS823" s="6"/>
      <c r="BT823" s="334"/>
      <c r="BU823" s="334"/>
      <c r="BV823" s="334"/>
      <c r="BW823" s="334"/>
      <c r="BX823" s="334"/>
      <c r="BY823" s="6"/>
      <c r="BZ823" s="6"/>
      <c r="CA823" s="6"/>
      <c r="CB823" s="6" t="s">
        <v>1511</v>
      </c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  <c r="DR823" s="6"/>
      <c r="DS823" s="6"/>
      <c r="DT823" s="6"/>
      <c r="DU823" s="6"/>
      <c r="DV823" s="6"/>
      <c r="DW823" s="6"/>
      <c r="DX823" s="6"/>
      <c r="DY823" s="6"/>
      <c r="DZ823" s="6"/>
      <c r="EA823" s="6"/>
      <c r="EB823" s="6"/>
      <c r="EC823" s="6"/>
      <c r="ED823" s="6"/>
      <c r="EE823" s="6"/>
      <c r="EF823" s="6"/>
      <c r="EG823" s="6"/>
      <c r="EH823" s="6"/>
      <c r="EI823" s="6"/>
      <c r="EJ823" s="6"/>
      <c r="EK823" s="6"/>
      <c r="EL823" s="6"/>
      <c r="EM823" s="6"/>
      <c r="EN823" s="6"/>
      <c r="EO823" s="6"/>
      <c r="EP823" s="6"/>
      <c r="EQ823" s="6"/>
      <c r="ER823" s="6"/>
      <c r="ES823" s="6"/>
      <c r="ET823" s="6"/>
      <c r="EU823" s="6"/>
      <c r="EV823" s="6"/>
      <c r="EW823" s="6"/>
      <c r="EX823" s="6"/>
      <c r="EY823" s="6"/>
      <c r="EZ823" s="6"/>
      <c r="FA823" s="6"/>
      <c r="FB823" s="6"/>
      <c r="FC823" s="6"/>
      <c r="FD823" s="6"/>
      <c r="FE823" s="6"/>
      <c r="FF823" s="6"/>
      <c r="FG823" s="6"/>
      <c r="FH823" s="6"/>
      <c r="FI823" s="6"/>
      <c r="FJ823" s="6"/>
      <c r="FK823" s="6"/>
      <c r="FL823" s="6"/>
      <c r="FM823" s="6"/>
      <c r="FN823" s="6"/>
      <c r="FO823" s="6"/>
      <c r="FP823" s="6"/>
      <c r="FQ823" s="6"/>
      <c r="FR823" s="6"/>
      <c r="FS823" s="6"/>
      <c r="FT823" s="6"/>
      <c r="FU823" s="6"/>
      <c r="FV823" s="6"/>
      <c r="FW823" s="6"/>
      <c r="FX823" s="6"/>
      <c r="FY823" s="6"/>
      <c r="FZ823" s="6"/>
      <c r="GA823" s="6"/>
      <c r="GB823" s="6"/>
      <c r="GC823" s="6"/>
      <c r="GD823" s="6"/>
      <c r="GE823" s="6"/>
      <c r="GF823" s="6"/>
      <c r="GG823" s="6"/>
      <c r="GH823" s="6"/>
      <c r="GI823" s="6"/>
      <c r="GJ823" s="6"/>
      <c r="GK823" s="6"/>
      <c r="GL823" s="6"/>
      <c r="GM823" s="6"/>
      <c r="GN823" s="6"/>
      <c r="GO823" s="6"/>
      <c r="GP823" s="6"/>
      <c r="GQ823" s="6"/>
      <c r="GR823" s="6"/>
      <c r="GS823" s="6"/>
      <c r="GT823" s="6"/>
      <c r="GU823" s="6"/>
      <c r="GV823" s="6"/>
      <c r="GW823" s="6"/>
      <c r="GX823" s="6"/>
      <c r="GY823" s="6"/>
      <c r="GZ823" s="6"/>
      <c r="HA823" s="6"/>
      <c r="HB823" s="6"/>
      <c r="HC823" s="6"/>
      <c r="HD823" s="6"/>
      <c r="HE823" s="6"/>
      <c r="HF823" s="6"/>
      <c r="HG823" s="6"/>
      <c r="HH823" s="6"/>
      <c r="HI823" s="6"/>
      <c r="HJ823" s="6"/>
      <c r="HK823" s="6"/>
      <c r="HL823" s="6"/>
      <c r="HM823" s="6"/>
      <c r="HN823" s="6"/>
      <c r="HO823" s="6"/>
      <c r="HP823" s="6"/>
      <c r="HQ823" s="6"/>
      <c r="HR823" s="6"/>
      <c r="HS823" s="6"/>
      <c r="HT823" s="6"/>
      <c r="HU823" s="6"/>
      <c r="HV823" s="6"/>
      <c r="HW823" s="6"/>
      <c r="HX823" s="6"/>
      <c r="HY823" s="6"/>
      <c r="HZ823" s="6"/>
      <c r="IA823" s="6"/>
      <c r="IB823" s="6"/>
      <c r="IC823" s="6"/>
      <c r="ID823" s="6"/>
      <c r="IE823" s="6"/>
      <c r="IF823" s="6"/>
      <c r="IG823" s="6"/>
      <c r="IH823" s="6"/>
      <c r="II823" s="6"/>
      <c r="IJ823" s="6"/>
      <c r="IK823" s="6"/>
      <c r="IL823" s="6"/>
      <c r="IM823" s="6"/>
      <c r="IN823" s="6"/>
      <c r="IO823" s="6"/>
      <c r="IP823" s="6"/>
      <c r="IQ823" s="6"/>
      <c r="IR823" s="6"/>
      <c r="IS823" s="6"/>
      <c r="IT823" s="6"/>
      <c r="IU823" s="6"/>
      <c r="IV823" s="6"/>
      <c r="IW823" s="6"/>
      <c r="IX823" s="6"/>
      <c r="IY823" s="6"/>
      <c r="IZ823" s="6"/>
      <c r="JA823" s="6"/>
      <c r="JB823" s="6"/>
      <c r="JC823" s="6"/>
      <c r="JD823" s="6"/>
      <c r="JE823" s="6"/>
      <c r="JF823" s="6"/>
      <c r="JG823" s="6"/>
      <c r="JH823" s="6"/>
      <c r="JI823" s="6"/>
      <c r="JJ823" s="6"/>
      <c r="JK823" s="6"/>
      <c r="JL823" s="6"/>
      <c r="JM823" s="6"/>
      <c r="JN823" s="6"/>
      <c r="JO823" s="6"/>
      <c r="JP823" s="6"/>
      <c r="JQ823" s="6"/>
      <c r="JR823" s="6"/>
      <c r="JS823" s="6"/>
      <c r="JT823" s="6"/>
      <c r="JU823" s="6"/>
      <c r="JV823" s="6"/>
      <c r="JW823" s="6"/>
      <c r="JX823" s="6"/>
      <c r="JY823" s="6"/>
      <c r="JZ823" s="6"/>
      <c r="KA823" s="6"/>
      <c r="KB823" s="6"/>
      <c r="KC823" s="6"/>
      <c r="KD823" s="6"/>
      <c r="KE823" s="6"/>
      <c r="KF823" s="6"/>
      <c r="KG823" s="6"/>
      <c r="KH823" s="6"/>
      <c r="KI823" s="6"/>
      <c r="KJ823" s="6"/>
      <c r="KK823" s="6"/>
      <c r="KL823" s="6"/>
      <c r="KM823" s="6"/>
      <c r="KN823" s="6"/>
      <c r="KO823" s="6"/>
      <c r="KP823" s="6"/>
      <c r="KQ823" s="6"/>
      <c r="KR823" s="6"/>
      <c r="KS823" s="6"/>
      <c r="KT823" s="6"/>
      <c r="KU823" s="6"/>
      <c r="KV823" s="6"/>
      <c r="KW823" s="6"/>
      <c r="KX823" s="6"/>
      <c r="KY823" s="6"/>
      <c r="KZ823" s="6"/>
      <c r="LA823" s="6"/>
      <c r="LB823" s="6"/>
      <c r="LC823" s="6"/>
      <c r="LD823" s="6"/>
      <c r="LE823" s="6"/>
      <c r="LF823" s="6"/>
      <c r="LG823" s="6"/>
      <c r="LH823" s="6"/>
      <c r="LI823" s="6"/>
      <c r="LJ823" s="6"/>
      <c r="LK823" s="6"/>
      <c r="LL823" s="6"/>
      <c r="LM823" s="6"/>
      <c r="LN823" s="6"/>
      <c r="LO823" s="6"/>
      <c r="LP823" s="6"/>
      <c r="LQ823" s="6"/>
      <c r="LR823" s="6"/>
      <c r="LS823" s="6"/>
      <c r="LT823" s="6"/>
      <c r="LU823" s="6"/>
      <c r="LV823" s="6"/>
      <c r="LW823" s="6"/>
      <c r="LX823" s="6"/>
      <c r="LY823" s="6"/>
      <c r="LZ823" s="6"/>
      <c r="MA823" s="6"/>
      <c r="MB823" s="6"/>
      <c r="MC823" s="6"/>
      <c r="MD823" s="6"/>
      <c r="ME823" s="6"/>
      <c r="MF823" s="6"/>
      <c r="MG823" s="6"/>
      <c r="MH823" s="6"/>
      <c r="MI823" s="6"/>
      <c r="MJ823" s="6"/>
      <c r="MK823" s="6"/>
      <c r="ML823" s="6"/>
      <c r="MM823" s="6"/>
      <c r="MN823" s="6"/>
      <c r="MO823" s="6"/>
      <c r="MP823" s="6"/>
      <c r="MQ823" s="6"/>
      <c r="MR823" s="6"/>
      <c r="MS823" s="6"/>
      <c r="MT823" s="6"/>
      <c r="MU823" s="6"/>
      <c r="MV823" s="6"/>
      <c r="MW823" s="6"/>
      <c r="MX823" s="6"/>
      <c r="MY823" s="6"/>
      <c r="MZ823" s="6"/>
      <c r="NA823" s="6"/>
      <c r="NB823" s="6"/>
      <c r="NC823" s="6"/>
      <c r="ND823" s="6"/>
      <c r="NE823" s="6"/>
      <c r="NF823" s="6"/>
      <c r="NG823" s="6"/>
      <c r="NH823" s="6"/>
      <c r="NI823" s="6"/>
      <c r="NJ823" s="6"/>
      <c r="NK823" s="6"/>
      <c r="NL823" s="6"/>
      <c r="NM823" s="6"/>
      <c r="NN823" s="6"/>
      <c r="NO823" s="6"/>
      <c r="NP823" s="6"/>
      <c r="NQ823" s="6"/>
      <c r="NR823" s="6"/>
      <c r="NS823" s="6"/>
      <c r="NT823" s="6"/>
      <c r="NU823" s="6"/>
      <c r="NV823" s="6"/>
      <c r="NW823" s="6"/>
      <c r="NX823" s="6"/>
      <c r="NY823" s="6"/>
      <c r="NZ823" s="6"/>
      <c r="OA823" s="6"/>
      <c r="OB823" s="6"/>
      <c r="OC823" s="6"/>
      <c r="OD823" s="6"/>
      <c r="OE823" s="6"/>
      <c r="OF823" s="6"/>
      <c r="OG823" s="6"/>
      <c r="OH823" s="6"/>
      <c r="OI823" s="6"/>
      <c r="OJ823" s="6"/>
      <c r="OK823" s="6"/>
      <c r="OL823" s="6"/>
      <c r="OM823" s="6"/>
      <c r="ON823" s="6"/>
      <c r="OO823" s="6"/>
      <c r="OP823" s="6"/>
      <c r="OQ823" s="6"/>
      <c r="OR823" s="6"/>
      <c r="OS823" s="6"/>
      <c r="OT823" s="6"/>
      <c r="OU823" s="6"/>
      <c r="OV823" s="6"/>
      <c r="OW823" s="6"/>
      <c r="OX823" s="6"/>
      <c r="OY823" s="6"/>
      <c r="OZ823" s="6"/>
      <c r="PA823" s="6"/>
      <c r="PB823" s="6"/>
      <c r="PC823" s="6"/>
      <c r="PD823" s="6"/>
      <c r="PE823" s="6"/>
      <c r="PF823" s="6"/>
      <c r="PG823" s="6"/>
      <c r="PH823" s="6"/>
      <c r="PI823" s="6"/>
      <c r="PJ823" s="6"/>
      <c r="PK823" s="6"/>
      <c r="PL823" s="6"/>
      <c r="PM823" s="6"/>
      <c r="PN823" s="6"/>
      <c r="PO823" s="6"/>
      <c r="PP823" s="6"/>
      <c r="PQ823" s="6"/>
      <c r="PR823" s="6"/>
      <c r="PS823" s="6"/>
      <c r="PT823" s="6"/>
      <c r="PU823" s="6"/>
      <c r="PV823" s="6"/>
      <c r="PW823" s="6"/>
      <c r="PX823" s="6"/>
      <c r="PY823" s="6"/>
      <c r="PZ823" s="6"/>
      <c r="QA823" s="6"/>
      <c r="QB823" s="6"/>
      <c r="QC823" s="6"/>
      <c r="QD823" s="6"/>
      <c r="QE823" s="6"/>
      <c r="QF823" s="6"/>
      <c r="QG823" s="6"/>
      <c r="QH823" s="6"/>
      <c r="QI823" s="6"/>
      <c r="QJ823" s="6"/>
      <c r="QK823" s="6"/>
      <c r="QL823" s="6"/>
      <c r="QM823" s="6"/>
      <c r="QN823" s="6"/>
      <c r="QO823" s="6"/>
      <c r="QP823" s="6"/>
      <c r="QQ823" s="6"/>
      <c r="QR823" s="6"/>
      <c r="QS823" s="6"/>
      <c r="QT823" s="6"/>
      <c r="QU823" s="6"/>
      <c r="QV823" s="6"/>
      <c r="QW823" s="6"/>
      <c r="QX823" s="6"/>
      <c r="QY823" s="6"/>
      <c r="QZ823" s="6"/>
      <c r="RA823" s="6"/>
      <c r="RB823" s="6"/>
      <c r="RC823" s="6"/>
      <c r="RD823" s="6"/>
      <c r="RE823" s="6"/>
      <c r="RF823" s="6"/>
      <c r="RG823" s="6"/>
      <c r="RH823" s="6"/>
      <c r="RI823" s="6"/>
      <c r="RJ823" s="6"/>
      <c r="RK823" s="6"/>
    </row>
    <row r="824" ht="13.9" customHeight="1" spans="1:479">
      <c r="A824" s="319" t="s">
        <v>12562</v>
      </c>
      <c r="B824" s="319" t="s">
        <v>2516</v>
      </c>
      <c r="C824" s="320" t="s">
        <v>2541</v>
      </c>
      <c r="D824" s="321" t="s">
        <v>12266</v>
      </c>
      <c r="E824" s="322">
        <v>80</v>
      </c>
      <c r="F824" s="322">
        <v>8</v>
      </c>
      <c r="G824" s="323">
        <f t="shared" si="12"/>
        <v>640</v>
      </c>
      <c r="H824" s="349"/>
      <c r="I824" s="352"/>
      <c r="J824" s="352">
        <v>47</v>
      </c>
      <c r="K824" s="352">
        <v>47</v>
      </c>
      <c r="L824" s="352">
        <v>57</v>
      </c>
      <c r="M824" s="351"/>
      <c r="N824" s="325"/>
      <c r="O824" s="326"/>
      <c r="P824" s="326"/>
      <c r="Q824" s="326"/>
      <c r="R824" s="327"/>
      <c r="S824" s="328"/>
      <c r="T824" s="326">
        <v>120</v>
      </c>
      <c r="U824" s="329"/>
      <c r="V824" s="330"/>
      <c r="W824" s="330"/>
      <c r="X824" s="331"/>
      <c r="Y824" s="325"/>
      <c r="Z824" s="332"/>
      <c r="AA824" s="332"/>
      <c r="AB824" s="326"/>
      <c r="AC824" s="326"/>
      <c r="AD824" s="327"/>
      <c r="AE824" s="325"/>
      <c r="AF824" s="332"/>
      <c r="AG824" s="332"/>
      <c r="AH824" s="326"/>
      <c r="AI824" s="326"/>
      <c r="AJ824" s="326"/>
      <c r="AK824" s="326"/>
      <c r="AL824" s="333"/>
      <c r="AM824" s="333"/>
      <c r="AN824" s="333"/>
      <c r="AO824" s="333"/>
      <c r="AP824" s="333"/>
      <c r="AQ824" s="333"/>
      <c r="AR824" s="325"/>
      <c r="AS824" s="332"/>
      <c r="AT824" s="332"/>
      <c r="AU824" s="332"/>
      <c r="AV824" s="326"/>
      <c r="AW824" s="326"/>
      <c r="AX824" s="327"/>
      <c r="AY824" s="327"/>
      <c r="AZ824" s="327"/>
      <c r="BA824" s="327"/>
      <c r="BB824" s="327"/>
      <c r="BC824" s="334" t="s">
        <v>12271</v>
      </c>
      <c r="BD824" s="334" t="s">
        <v>12349</v>
      </c>
      <c r="BE824" s="334"/>
      <c r="BF824" s="336"/>
      <c r="BG824" s="336"/>
      <c r="BH824" s="337" t="s">
        <v>12272</v>
      </c>
      <c r="BI824" s="337" t="s">
        <v>12272</v>
      </c>
      <c r="BJ824" s="334"/>
      <c r="BK824" s="335" t="s">
        <v>12358</v>
      </c>
      <c r="BL824" s="338"/>
      <c r="BM824" s="334"/>
      <c r="BN824" s="334"/>
      <c r="BO824" s="6"/>
      <c r="BP824" s="6"/>
      <c r="BQ824" s="6"/>
      <c r="BR824" s="6"/>
      <c r="BS824" s="6"/>
      <c r="BT824" s="334"/>
      <c r="BU824" s="334"/>
      <c r="BV824" s="334"/>
      <c r="BW824" s="334"/>
      <c r="BX824" s="334"/>
      <c r="BY824" s="6"/>
      <c r="BZ824" s="6"/>
      <c r="CA824" s="6"/>
      <c r="CB824" s="6" t="s">
        <v>1511</v>
      </c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  <c r="DR824" s="6"/>
      <c r="DS824" s="6"/>
      <c r="DT824" s="6"/>
      <c r="DU824" s="6"/>
      <c r="DV824" s="6"/>
      <c r="DW824" s="6"/>
      <c r="DX824" s="6"/>
      <c r="DY824" s="6"/>
      <c r="DZ824" s="6"/>
      <c r="EA824" s="6"/>
      <c r="EB824" s="6"/>
      <c r="EC824" s="6"/>
      <c r="ED824" s="6"/>
      <c r="EE824" s="6"/>
      <c r="EF824" s="6"/>
      <c r="EG824" s="6"/>
      <c r="EH824" s="6"/>
      <c r="EI824" s="6"/>
      <c r="EJ824" s="6"/>
      <c r="EK824" s="6"/>
      <c r="EL824" s="6"/>
      <c r="EM824" s="6"/>
      <c r="EN824" s="6"/>
      <c r="EO824" s="6"/>
      <c r="EP824" s="6"/>
      <c r="EQ824" s="6"/>
      <c r="ER824" s="6"/>
      <c r="ES824" s="6"/>
      <c r="ET824" s="6"/>
      <c r="EU824" s="6"/>
      <c r="EV824" s="6"/>
      <c r="EW824" s="6"/>
      <c r="EX824" s="6"/>
      <c r="EY824" s="6"/>
      <c r="EZ824" s="6"/>
      <c r="FA824" s="6"/>
      <c r="FB824" s="6"/>
      <c r="FC824" s="6"/>
      <c r="FD824" s="6"/>
      <c r="FE824" s="6"/>
      <c r="FF824" s="6"/>
      <c r="FG824" s="6"/>
      <c r="FH824" s="6"/>
      <c r="FI824" s="6"/>
      <c r="FJ824" s="6"/>
      <c r="FK824" s="6"/>
      <c r="FL824" s="6"/>
      <c r="FM824" s="6"/>
      <c r="FN824" s="6"/>
      <c r="FO824" s="6"/>
      <c r="FP824" s="6"/>
      <c r="FQ824" s="6"/>
      <c r="FR824" s="6"/>
      <c r="FS824" s="6"/>
      <c r="FT824" s="6"/>
      <c r="FU824" s="6"/>
      <c r="FV824" s="6"/>
      <c r="FW824" s="6"/>
      <c r="FX824" s="6"/>
      <c r="FY824" s="6"/>
      <c r="FZ824" s="6"/>
      <c r="GA824" s="6"/>
      <c r="GB824" s="6"/>
      <c r="GC824" s="6"/>
      <c r="GD824" s="6"/>
      <c r="GE824" s="6"/>
      <c r="GF824" s="6"/>
      <c r="GG824" s="6"/>
      <c r="GH824" s="6"/>
      <c r="GI824" s="6"/>
      <c r="GJ824" s="6"/>
      <c r="GK824" s="6"/>
      <c r="GL824" s="6"/>
      <c r="GM824" s="6"/>
      <c r="GN824" s="6"/>
      <c r="GO824" s="6"/>
      <c r="GP824" s="6"/>
      <c r="GQ824" s="6"/>
      <c r="GR824" s="6"/>
      <c r="GS824" s="6"/>
      <c r="GT824" s="6"/>
      <c r="GU824" s="6"/>
      <c r="GV824" s="6"/>
      <c r="GW824" s="6"/>
      <c r="GX824" s="6"/>
      <c r="GY824" s="6"/>
      <c r="GZ824" s="6"/>
      <c r="HA824" s="6"/>
      <c r="HB824" s="6"/>
      <c r="HC824" s="6"/>
      <c r="HD824" s="6"/>
      <c r="HE824" s="6"/>
      <c r="HF824" s="6"/>
      <c r="HG824" s="6"/>
      <c r="HH824" s="6"/>
      <c r="HI824" s="6"/>
      <c r="HJ824" s="6"/>
      <c r="HK824" s="6"/>
      <c r="HL824" s="6"/>
      <c r="HM824" s="6"/>
      <c r="HN824" s="6"/>
      <c r="HO824" s="6"/>
      <c r="HP824" s="6"/>
      <c r="HQ824" s="6"/>
      <c r="HR824" s="6"/>
      <c r="HS824" s="6"/>
      <c r="HT824" s="6"/>
      <c r="HU824" s="6"/>
      <c r="HV824" s="6"/>
      <c r="HW824" s="6"/>
      <c r="HX824" s="6"/>
      <c r="HY824" s="6"/>
      <c r="HZ824" s="6"/>
      <c r="IA824" s="6"/>
      <c r="IB824" s="6"/>
      <c r="IC824" s="6"/>
      <c r="ID824" s="6"/>
      <c r="IE824" s="6"/>
      <c r="IF824" s="6"/>
      <c r="IG824" s="6"/>
      <c r="IH824" s="6"/>
      <c r="II824" s="6"/>
      <c r="IJ824" s="6"/>
      <c r="IK824" s="6"/>
      <c r="IL824" s="6"/>
      <c r="IM824" s="6"/>
      <c r="IN824" s="6"/>
      <c r="IO824" s="6"/>
      <c r="IP824" s="6"/>
      <c r="IQ824" s="6"/>
      <c r="IR824" s="6"/>
      <c r="IS824" s="6"/>
      <c r="IT824" s="6"/>
      <c r="IU824" s="6"/>
      <c r="IV824" s="6"/>
      <c r="IW824" s="6"/>
      <c r="IX824" s="6"/>
      <c r="IY824" s="6"/>
      <c r="IZ824" s="6"/>
      <c r="JA824" s="6"/>
      <c r="JB824" s="6"/>
      <c r="JC824" s="6"/>
      <c r="JD824" s="6"/>
      <c r="JE824" s="6"/>
      <c r="JF824" s="6"/>
      <c r="JG824" s="6"/>
      <c r="JH824" s="6"/>
      <c r="JI824" s="6"/>
      <c r="JJ824" s="6"/>
      <c r="JK824" s="6"/>
      <c r="JL824" s="6"/>
      <c r="JM824" s="6"/>
      <c r="JN824" s="6"/>
      <c r="JO824" s="6"/>
      <c r="JP824" s="6"/>
      <c r="JQ824" s="6"/>
      <c r="JR824" s="6"/>
      <c r="JS824" s="6"/>
      <c r="JT824" s="6"/>
      <c r="JU824" s="6"/>
      <c r="JV824" s="6"/>
      <c r="JW824" s="6"/>
      <c r="JX824" s="6"/>
      <c r="JY824" s="6"/>
      <c r="JZ824" s="6"/>
      <c r="KA824" s="6"/>
      <c r="KB824" s="6"/>
      <c r="KC824" s="6"/>
      <c r="KD824" s="6"/>
      <c r="KE824" s="6"/>
      <c r="KF824" s="6"/>
      <c r="KG824" s="6"/>
      <c r="KH824" s="6"/>
      <c r="KI824" s="6"/>
      <c r="KJ824" s="6"/>
      <c r="KK824" s="6"/>
      <c r="KL824" s="6"/>
      <c r="KM824" s="6"/>
      <c r="KN824" s="6"/>
      <c r="KO824" s="6"/>
      <c r="KP824" s="6"/>
      <c r="KQ824" s="6"/>
      <c r="KR824" s="6"/>
      <c r="KS824" s="6"/>
      <c r="KT824" s="6"/>
      <c r="KU824" s="6"/>
      <c r="KV824" s="6"/>
      <c r="KW824" s="6"/>
      <c r="KX824" s="6"/>
      <c r="KY824" s="6"/>
      <c r="KZ824" s="6"/>
      <c r="LA824" s="6"/>
      <c r="LB824" s="6"/>
      <c r="LC824" s="6"/>
      <c r="LD824" s="6"/>
      <c r="LE824" s="6"/>
      <c r="LF824" s="6"/>
      <c r="LG824" s="6"/>
      <c r="LH824" s="6"/>
      <c r="LI824" s="6"/>
      <c r="LJ824" s="6"/>
      <c r="LK824" s="6"/>
      <c r="LL824" s="6"/>
      <c r="LM824" s="6"/>
      <c r="LN824" s="6"/>
      <c r="LO824" s="6"/>
      <c r="LP824" s="6"/>
      <c r="LQ824" s="6"/>
      <c r="LR824" s="6"/>
      <c r="LS824" s="6"/>
      <c r="LT824" s="6"/>
      <c r="LU824" s="6"/>
      <c r="LV824" s="6"/>
      <c r="LW824" s="6"/>
      <c r="LX824" s="6"/>
      <c r="LY824" s="6"/>
      <c r="LZ824" s="6"/>
      <c r="MA824" s="6"/>
      <c r="MB824" s="6"/>
      <c r="MC824" s="6"/>
      <c r="MD824" s="6"/>
      <c r="ME824" s="6"/>
      <c r="MF824" s="6"/>
      <c r="MG824" s="6"/>
      <c r="MH824" s="6"/>
      <c r="MI824" s="6"/>
      <c r="MJ824" s="6"/>
      <c r="MK824" s="6"/>
      <c r="ML824" s="6"/>
      <c r="MM824" s="6"/>
      <c r="MN824" s="6"/>
      <c r="MO824" s="6"/>
      <c r="MP824" s="6"/>
      <c r="MQ824" s="6"/>
      <c r="MR824" s="6"/>
      <c r="MS824" s="6"/>
      <c r="MT824" s="6"/>
      <c r="MU824" s="6"/>
      <c r="MV824" s="6"/>
      <c r="MW824" s="6"/>
      <c r="MX824" s="6"/>
      <c r="MY824" s="6"/>
      <c r="MZ824" s="6"/>
      <c r="NA824" s="6"/>
      <c r="NB824" s="6"/>
      <c r="NC824" s="6"/>
      <c r="ND824" s="6"/>
      <c r="NE824" s="6"/>
      <c r="NF824" s="6"/>
      <c r="NG824" s="6"/>
      <c r="NH824" s="6"/>
      <c r="NI824" s="6"/>
      <c r="NJ824" s="6"/>
      <c r="NK824" s="6"/>
      <c r="NL824" s="6"/>
      <c r="NM824" s="6"/>
      <c r="NN824" s="6"/>
      <c r="NO824" s="6"/>
      <c r="NP824" s="6"/>
      <c r="NQ824" s="6"/>
      <c r="NR824" s="6"/>
      <c r="NS824" s="6"/>
      <c r="NT824" s="6"/>
      <c r="NU824" s="6"/>
      <c r="NV824" s="6"/>
      <c r="NW824" s="6"/>
      <c r="NX824" s="6"/>
      <c r="NY824" s="6"/>
      <c r="NZ824" s="6"/>
      <c r="OA824" s="6"/>
      <c r="OB824" s="6"/>
      <c r="OC824" s="6"/>
      <c r="OD824" s="6"/>
      <c r="OE824" s="6"/>
      <c r="OF824" s="6"/>
      <c r="OG824" s="6"/>
      <c r="OH824" s="6"/>
      <c r="OI824" s="6"/>
      <c r="OJ824" s="6"/>
      <c r="OK824" s="6"/>
      <c r="OL824" s="6"/>
      <c r="OM824" s="6"/>
      <c r="ON824" s="6"/>
      <c r="OO824" s="6"/>
      <c r="OP824" s="6"/>
      <c r="OQ824" s="6"/>
      <c r="OR824" s="6"/>
      <c r="OS824" s="6"/>
      <c r="OT824" s="6"/>
      <c r="OU824" s="6"/>
      <c r="OV824" s="6"/>
      <c r="OW824" s="6"/>
      <c r="OX824" s="6"/>
      <c r="OY824" s="6"/>
      <c r="OZ824" s="6"/>
      <c r="PA824" s="6"/>
      <c r="PB824" s="6"/>
      <c r="PC824" s="6"/>
      <c r="PD824" s="6"/>
      <c r="PE824" s="6"/>
      <c r="PF824" s="6"/>
      <c r="PG824" s="6"/>
      <c r="PH824" s="6"/>
      <c r="PI824" s="6"/>
      <c r="PJ824" s="6"/>
      <c r="PK824" s="6"/>
      <c r="PL824" s="6"/>
      <c r="PM824" s="6"/>
      <c r="PN824" s="6"/>
      <c r="PO824" s="6"/>
      <c r="PP824" s="6"/>
      <c r="PQ824" s="6"/>
      <c r="PR824" s="6"/>
      <c r="PS824" s="6"/>
      <c r="PT824" s="6"/>
      <c r="PU824" s="6"/>
      <c r="PV824" s="6"/>
      <c r="PW824" s="6"/>
      <c r="PX824" s="6"/>
      <c r="PY824" s="6"/>
      <c r="PZ824" s="6"/>
      <c r="QA824" s="6"/>
      <c r="QB824" s="6"/>
      <c r="QC824" s="6"/>
      <c r="QD824" s="6"/>
      <c r="QE824" s="6"/>
      <c r="QF824" s="6"/>
      <c r="QG824" s="6"/>
      <c r="QH824" s="6"/>
      <c r="QI824" s="6"/>
      <c r="QJ824" s="6"/>
      <c r="QK824" s="6"/>
      <c r="QL824" s="6"/>
      <c r="QM824" s="6"/>
      <c r="QN824" s="6"/>
      <c r="QO824" s="6"/>
      <c r="QP824" s="6"/>
      <c r="QQ824" s="6"/>
      <c r="QR824" s="6"/>
      <c r="QS824" s="6"/>
      <c r="QT824" s="6"/>
      <c r="QU824" s="6"/>
      <c r="QV824" s="6"/>
      <c r="QW824" s="6"/>
      <c r="QX824" s="6"/>
      <c r="QY824" s="6"/>
      <c r="QZ824" s="6"/>
      <c r="RA824" s="6"/>
      <c r="RB824" s="6"/>
      <c r="RC824" s="6"/>
      <c r="RD824" s="6"/>
      <c r="RE824" s="6"/>
      <c r="RF824" s="6"/>
      <c r="RG824" s="6"/>
      <c r="RH824" s="6"/>
      <c r="RI824" s="6"/>
      <c r="RJ824" s="6"/>
      <c r="RK824" s="6"/>
    </row>
    <row r="825" ht="13.9" customHeight="1" spans="1:479">
      <c r="A825" s="319" t="s">
        <v>12562</v>
      </c>
      <c r="B825" s="319" t="s">
        <v>2516</v>
      </c>
      <c r="C825" s="320" t="s">
        <v>2541</v>
      </c>
      <c r="D825" s="321" t="s">
        <v>494</v>
      </c>
      <c r="E825" s="322">
        <v>80</v>
      </c>
      <c r="F825" s="322">
        <v>11</v>
      </c>
      <c r="G825" s="323">
        <f t="shared" si="12"/>
        <v>880</v>
      </c>
      <c r="H825" s="349"/>
      <c r="I825" s="352"/>
      <c r="J825" s="352">
        <v>79</v>
      </c>
      <c r="K825" s="352">
        <v>52</v>
      </c>
      <c r="L825" s="352">
        <v>65</v>
      </c>
      <c r="M825" s="351"/>
      <c r="N825" s="325"/>
      <c r="O825" s="326"/>
      <c r="P825" s="326"/>
      <c r="Q825" s="326"/>
      <c r="R825" s="327"/>
      <c r="S825" s="328"/>
      <c r="T825" s="326"/>
      <c r="U825" s="329"/>
      <c r="V825" s="330"/>
      <c r="W825" s="330"/>
      <c r="X825" s="331"/>
      <c r="Y825" s="325"/>
      <c r="Z825" s="332"/>
      <c r="AA825" s="332"/>
      <c r="AB825" s="326"/>
      <c r="AC825" s="326"/>
      <c r="AD825" s="327"/>
      <c r="AE825" s="325"/>
      <c r="AF825" s="332"/>
      <c r="AG825" s="332"/>
      <c r="AH825" s="326"/>
      <c r="AI825" s="326"/>
      <c r="AJ825" s="326"/>
      <c r="AK825" s="326"/>
      <c r="AL825" s="333"/>
      <c r="AM825" s="333"/>
      <c r="AN825" s="333"/>
      <c r="AO825" s="333"/>
      <c r="AP825" s="333"/>
      <c r="AQ825" s="333"/>
      <c r="AR825" s="325"/>
      <c r="AS825" s="332"/>
      <c r="AT825" s="332"/>
      <c r="AU825" s="332"/>
      <c r="AV825" s="326"/>
      <c r="AW825" s="326"/>
      <c r="AX825" s="327"/>
      <c r="AY825" s="327"/>
      <c r="AZ825" s="327"/>
      <c r="BA825" s="327"/>
      <c r="BB825" s="327"/>
      <c r="BC825" s="334" t="s">
        <v>12275</v>
      </c>
      <c r="BD825" s="334" t="s">
        <v>12350</v>
      </c>
      <c r="BE825" s="334"/>
      <c r="BF825" s="336"/>
      <c r="BG825" s="336"/>
      <c r="BH825" s="337" t="s">
        <v>12272</v>
      </c>
      <c r="BI825" s="337" t="s">
        <v>12272</v>
      </c>
      <c r="BJ825" s="334"/>
      <c r="BK825" s="335" t="s">
        <v>1511</v>
      </c>
      <c r="BL825" s="338"/>
      <c r="BM825" s="334"/>
      <c r="BN825" s="334"/>
      <c r="BO825" s="6"/>
      <c r="BP825" s="6"/>
      <c r="BQ825" s="6"/>
      <c r="BR825" s="6"/>
      <c r="BS825" s="6"/>
      <c r="BT825" s="334"/>
      <c r="BU825" s="334"/>
      <c r="BV825" s="334"/>
      <c r="BW825" s="334"/>
      <c r="BX825" s="334"/>
      <c r="BY825" s="6"/>
      <c r="BZ825" s="6"/>
      <c r="CA825" s="6"/>
      <c r="CB825" s="6" t="s">
        <v>1511</v>
      </c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  <c r="DR825" s="6"/>
      <c r="DS825" s="6"/>
      <c r="DT825" s="6"/>
      <c r="DU825" s="6"/>
      <c r="DV825" s="6"/>
      <c r="DW825" s="6"/>
      <c r="DX825" s="6"/>
      <c r="DY825" s="6"/>
      <c r="DZ825" s="6"/>
      <c r="EA825" s="6"/>
      <c r="EB825" s="6"/>
      <c r="EC825" s="6"/>
      <c r="ED825" s="6"/>
      <c r="EE825" s="6"/>
      <c r="EF825" s="6"/>
      <c r="EG825" s="6"/>
      <c r="EH825" s="6"/>
      <c r="EI825" s="6"/>
      <c r="EJ825" s="6"/>
      <c r="EK825" s="6"/>
      <c r="EL825" s="6"/>
      <c r="EM825" s="6"/>
      <c r="EN825" s="6"/>
      <c r="EO825" s="6"/>
      <c r="EP825" s="6"/>
      <c r="EQ825" s="6"/>
      <c r="ER825" s="6"/>
      <c r="ES825" s="6"/>
      <c r="ET825" s="6"/>
      <c r="EU825" s="6"/>
      <c r="EV825" s="6"/>
      <c r="EW825" s="6"/>
      <c r="EX825" s="6"/>
      <c r="EY825" s="6"/>
      <c r="EZ825" s="6"/>
      <c r="FA825" s="6"/>
      <c r="FB825" s="6"/>
      <c r="FC825" s="6"/>
      <c r="FD825" s="6"/>
      <c r="FE825" s="6"/>
      <c r="FF825" s="6"/>
      <c r="FG825" s="6"/>
      <c r="FH825" s="6"/>
      <c r="FI825" s="6"/>
      <c r="FJ825" s="6"/>
      <c r="FK825" s="6"/>
      <c r="FL825" s="6"/>
      <c r="FM825" s="6"/>
      <c r="FN825" s="6"/>
      <c r="FO825" s="6"/>
      <c r="FP825" s="6"/>
      <c r="FQ825" s="6"/>
      <c r="FR825" s="6"/>
      <c r="FS825" s="6"/>
      <c r="FT825" s="6"/>
      <c r="FU825" s="6"/>
      <c r="FV825" s="6"/>
      <c r="FW825" s="6"/>
      <c r="FX825" s="6"/>
      <c r="FY825" s="6"/>
      <c r="FZ825" s="6"/>
      <c r="GA825" s="6"/>
      <c r="GB825" s="6"/>
      <c r="GC825" s="6"/>
      <c r="GD825" s="6"/>
      <c r="GE825" s="6"/>
      <c r="GF825" s="6"/>
      <c r="GG825" s="6"/>
      <c r="GH825" s="6"/>
      <c r="GI825" s="6"/>
      <c r="GJ825" s="6"/>
      <c r="GK825" s="6"/>
      <c r="GL825" s="6"/>
      <c r="GM825" s="6"/>
      <c r="GN825" s="6"/>
      <c r="GO825" s="6"/>
      <c r="GP825" s="6"/>
      <c r="GQ825" s="6"/>
      <c r="GR825" s="6"/>
      <c r="GS825" s="6"/>
      <c r="GT825" s="6"/>
      <c r="GU825" s="6"/>
      <c r="GV825" s="6"/>
      <c r="GW825" s="6"/>
      <c r="GX825" s="6"/>
      <c r="GY825" s="6"/>
      <c r="GZ825" s="6"/>
      <c r="HA825" s="6"/>
      <c r="HB825" s="6"/>
      <c r="HC825" s="6"/>
      <c r="HD825" s="6"/>
      <c r="HE825" s="6"/>
      <c r="HF825" s="6"/>
      <c r="HG825" s="6"/>
      <c r="HH825" s="6"/>
      <c r="HI825" s="6"/>
      <c r="HJ825" s="6"/>
      <c r="HK825" s="6"/>
      <c r="HL825" s="6"/>
      <c r="HM825" s="6"/>
      <c r="HN825" s="6"/>
      <c r="HO825" s="6"/>
      <c r="HP825" s="6"/>
      <c r="HQ825" s="6"/>
      <c r="HR825" s="6"/>
      <c r="HS825" s="6"/>
      <c r="HT825" s="6"/>
      <c r="HU825" s="6"/>
      <c r="HV825" s="6"/>
      <c r="HW825" s="6"/>
      <c r="HX825" s="6"/>
      <c r="HY825" s="6"/>
      <c r="HZ825" s="6"/>
      <c r="IA825" s="6"/>
      <c r="IB825" s="6"/>
      <c r="IC825" s="6"/>
      <c r="ID825" s="6"/>
      <c r="IE825" s="6"/>
      <c r="IF825" s="6"/>
      <c r="IG825" s="6"/>
      <c r="IH825" s="6"/>
      <c r="II825" s="6"/>
      <c r="IJ825" s="6"/>
      <c r="IK825" s="6"/>
      <c r="IL825" s="6"/>
      <c r="IM825" s="6"/>
      <c r="IN825" s="6"/>
      <c r="IO825" s="6"/>
      <c r="IP825" s="6"/>
      <c r="IQ825" s="6"/>
      <c r="IR825" s="6"/>
      <c r="IS825" s="6"/>
      <c r="IT825" s="6"/>
      <c r="IU825" s="6"/>
      <c r="IV825" s="6"/>
      <c r="IW825" s="6"/>
      <c r="IX825" s="6"/>
      <c r="IY825" s="6"/>
      <c r="IZ825" s="6"/>
      <c r="JA825" s="6"/>
      <c r="JB825" s="6"/>
      <c r="JC825" s="6"/>
      <c r="JD825" s="6"/>
      <c r="JE825" s="6"/>
      <c r="JF825" s="6"/>
      <c r="JG825" s="6"/>
      <c r="JH825" s="6"/>
      <c r="JI825" s="6"/>
      <c r="JJ825" s="6"/>
      <c r="JK825" s="6"/>
      <c r="JL825" s="6"/>
      <c r="JM825" s="6"/>
      <c r="JN825" s="6"/>
      <c r="JO825" s="6"/>
      <c r="JP825" s="6"/>
      <c r="JQ825" s="6"/>
      <c r="JR825" s="6"/>
      <c r="JS825" s="6"/>
      <c r="JT825" s="6"/>
      <c r="JU825" s="6"/>
      <c r="JV825" s="6"/>
      <c r="JW825" s="6"/>
      <c r="JX825" s="6"/>
      <c r="JY825" s="6"/>
      <c r="JZ825" s="6"/>
      <c r="KA825" s="6"/>
      <c r="KB825" s="6"/>
      <c r="KC825" s="6"/>
      <c r="KD825" s="6"/>
      <c r="KE825" s="6"/>
      <c r="KF825" s="6"/>
      <c r="KG825" s="6"/>
      <c r="KH825" s="6"/>
      <c r="KI825" s="6"/>
      <c r="KJ825" s="6"/>
      <c r="KK825" s="6"/>
      <c r="KL825" s="6"/>
      <c r="KM825" s="6"/>
      <c r="KN825" s="6"/>
      <c r="KO825" s="6"/>
      <c r="KP825" s="6"/>
      <c r="KQ825" s="6"/>
      <c r="KR825" s="6"/>
      <c r="KS825" s="6"/>
      <c r="KT825" s="6"/>
      <c r="KU825" s="6"/>
      <c r="KV825" s="6"/>
      <c r="KW825" s="6"/>
      <c r="KX825" s="6"/>
      <c r="KY825" s="6"/>
      <c r="KZ825" s="6"/>
      <c r="LA825" s="6"/>
      <c r="LB825" s="6"/>
      <c r="LC825" s="6"/>
      <c r="LD825" s="6"/>
      <c r="LE825" s="6"/>
      <c r="LF825" s="6"/>
      <c r="LG825" s="6"/>
      <c r="LH825" s="6"/>
      <c r="LI825" s="6"/>
      <c r="LJ825" s="6"/>
      <c r="LK825" s="6"/>
      <c r="LL825" s="6"/>
      <c r="LM825" s="6"/>
      <c r="LN825" s="6"/>
      <c r="LO825" s="6"/>
      <c r="LP825" s="6"/>
      <c r="LQ825" s="6"/>
      <c r="LR825" s="6"/>
      <c r="LS825" s="6"/>
      <c r="LT825" s="6"/>
      <c r="LU825" s="6"/>
      <c r="LV825" s="6"/>
      <c r="LW825" s="6"/>
      <c r="LX825" s="6"/>
      <c r="LY825" s="6"/>
      <c r="LZ825" s="6"/>
      <c r="MA825" s="6"/>
      <c r="MB825" s="6"/>
      <c r="MC825" s="6"/>
      <c r="MD825" s="6"/>
      <c r="ME825" s="6"/>
      <c r="MF825" s="6"/>
      <c r="MG825" s="6"/>
      <c r="MH825" s="6"/>
      <c r="MI825" s="6"/>
      <c r="MJ825" s="6"/>
      <c r="MK825" s="6"/>
      <c r="ML825" s="6"/>
      <c r="MM825" s="6"/>
      <c r="MN825" s="6"/>
      <c r="MO825" s="6"/>
      <c r="MP825" s="6"/>
      <c r="MQ825" s="6"/>
      <c r="MR825" s="6"/>
      <c r="MS825" s="6"/>
      <c r="MT825" s="6"/>
      <c r="MU825" s="6"/>
      <c r="MV825" s="6"/>
      <c r="MW825" s="6"/>
      <c r="MX825" s="6"/>
      <c r="MY825" s="6"/>
      <c r="MZ825" s="6"/>
      <c r="NA825" s="6"/>
      <c r="NB825" s="6"/>
      <c r="NC825" s="6"/>
      <c r="ND825" s="6"/>
      <c r="NE825" s="6"/>
      <c r="NF825" s="6"/>
      <c r="NG825" s="6"/>
      <c r="NH825" s="6"/>
      <c r="NI825" s="6"/>
      <c r="NJ825" s="6"/>
      <c r="NK825" s="6"/>
      <c r="NL825" s="6"/>
      <c r="NM825" s="6"/>
      <c r="NN825" s="6"/>
      <c r="NO825" s="6"/>
      <c r="NP825" s="6"/>
      <c r="NQ825" s="6"/>
      <c r="NR825" s="6"/>
      <c r="NS825" s="6"/>
      <c r="NT825" s="6"/>
      <c r="NU825" s="6"/>
      <c r="NV825" s="6"/>
      <c r="NW825" s="6"/>
      <c r="NX825" s="6"/>
      <c r="NY825" s="6"/>
      <c r="NZ825" s="6"/>
      <c r="OA825" s="6"/>
      <c r="OB825" s="6"/>
      <c r="OC825" s="6"/>
      <c r="OD825" s="6"/>
      <c r="OE825" s="6"/>
      <c r="OF825" s="6"/>
      <c r="OG825" s="6"/>
      <c r="OH825" s="6"/>
      <c r="OI825" s="6"/>
      <c r="OJ825" s="6"/>
      <c r="OK825" s="6"/>
      <c r="OL825" s="6"/>
      <c r="OM825" s="6"/>
      <c r="ON825" s="6"/>
      <c r="OO825" s="6"/>
      <c r="OP825" s="6"/>
      <c r="OQ825" s="6"/>
      <c r="OR825" s="6"/>
      <c r="OS825" s="6"/>
      <c r="OT825" s="6"/>
      <c r="OU825" s="6"/>
      <c r="OV825" s="6"/>
      <c r="OW825" s="6"/>
      <c r="OX825" s="6"/>
      <c r="OY825" s="6"/>
      <c r="OZ825" s="6"/>
      <c r="PA825" s="6"/>
      <c r="PB825" s="6"/>
      <c r="PC825" s="6"/>
      <c r="PD825" s="6"/>
      <c r="PE825" s="6"/>
      <c r="PF825" s="6"/>
      <c r="PG825" s="6"/>
      <c r="PH825" s="6"/>
      <c r="PI825" s="6"/>
      <c r="PJ825" s="6"/>
      <c r="PK825" s="6"/>
      <c r="PL825" s="6"/>
      <c r="PM825" s="6"/>
      <c r="PN825" s="6"/>
      <c r="PO825" s="6"/>
      <c r="PP825" s="6"/>
      <c r="PQ825" s="6"/>
      <c r="PR825" s="6"/>
      <c r="PS825" s="6"/>
      <c r="PT825" s="6"/>
      <c r="PU825" s="6"/>
      <c r="PV825" s="6"/>
      <c r="PW825" s="6"/>
      <c r="PX825" s="6"/>
      <c r="PY825" s="6"/>
      <c r="PZ825" s="6"/>
      <c r="QA825" s="6"/>
      <c r="QB825" s="6"/>
      <c r="QC825" s="6"/>
      <c r="QD825" s="6"/>
      <c r="QE825" s="6"/>
      <c r="QF825" s="6"/>
      <c r="QG825" s="6"/>
      <c r="QH825" s="6"/>
      <c r="QI825" s="6"/>
      <c r="QJ825" s="6"/>
      <c r="QK825" s="6"/>
      <c r="QL825" s="6"/>
      <c r="QM825" s="6"/>
      <c r="QN825" s="6"/>
      <c r="QO825" s="6"/>
      <c r="QP825" s="6"/>
      <c r="QQ825" s="6"/>
      <c r="QR825" s="6"/>
      <c r="QS825" s="6"/>
      <c r="QT825" s="6"/>
      <c r="QU825" s="6"/>
      <c r="QV825" s="6"/>
      <c r="QW825" s="6"/>
      <c r="QX825" s="6"/>
      <c r="QY825" s="6"/>
      <c r="QZ825" s="6"/>
      <c r="RA825" s="6"/>
      <c r="RB825" s="6"/>
      <c r="RC825" s="6"/>
      <c r="RD825" s="6"/>
      <c r="RE825" s="6"/>
      <c r="RF825" s="6"/>
      <c r="RG825" s="6"/>
      <c r="RH825" s="6"/>
      <c r="RI825" s="6"/>
      <c r="RJ825" s="6"/>
      <c r="RK825" s="6"/>
    </row>
    <row r="826" ht="13.9" customHeight="1" spans="1:479">
      <c r="A826" s="319" t="s">
        <v>12562</v>
      </c>
      <c r="B826" s="319" t="s">
        <v>2516</v>
      </c>
      <c r="C826" s="320" t="s">
        <v>2526</v>
      </c>
      <c r="D826" s="321" t="s">
        <v>12266</v>
      </c>
      <c r="E826" s="322">
        <v>80</v>
      </c>
      <c r="F826" s="322">
        <v>8</v>
      </c>
      <c r="G826" s="323">
        <f t="shared" si="12"/>
        <v>640</v>
      </c>
      <c r="H826" s="349"/>
      <c r="I826" s="352"/>
      <c r="J826" s="352">
        <v>63</v>
      </c>
      <c r="K826" s="352">
        <v>110</v>
      </c>
      <c r="L826" s="352">
        <v>0</v>
      </c>
      <c r="M826" s="351"/>
      <c r="N826" s="325"/>
      <c r="O826" s="326"/>
      <c r="P826" s="326"/>
      <c r="Q826" s="326"/>
      <c r="R826" s="327"/>
      <c r="S826" s="328"/>
      <c r="T826" s="326">
        <v>106</v>
      </c>
      <c r="U826" s="329"/>
      <c r="V826" s="330"/>
      <c r="W826" s="330"/>
      <c r="X826" s="331"/>
      <c r="Y826" s="325"/>
      <c r="Z826" s="332"/>
      <c r="AA826" s="332"/>
      <c r="AB826" s="326"/>
      <c r="AC826" s="326"/>
      <c r="AD826" s="327"/>
      <c r="AE826" s="325"/>
      <c r="AF826" s="332"/>
      <c r="AG826" s="332"/>
      <c r="AH826" s="326"/>
      <c r="AI826" s="326"/>
      <c r="AJ826" s="326"/>
      <c r="AK826" s="326"/>
      <c r="AL826" s="333"/>
      <c r="AM826" s="333"/>
      <c r="AN826" s="333"/>
      <c r="AO826" s="333"/>
      <c r="AP826" s="333"/>
      <c r="AQ826" s="333"/>
      <c r="AR826" s="325"/>
      <c r="AS826" s="332"/>
      <c r="AT826" s="332"/>
      <c r="AU826" s="332"/>
      <c r="AV826" s="326"/>
      <c r="AW826" s="326"/>
      <c r="AX826" s="327"/>
      <c r="AY826" s="327"/>
      <c r="AZ826" s="327"/>
      <c r="BA826" s="327"/>
      <c r="BB826" s="327"/>
      <c r="BC826" s="334" t="s">
        <v>12271</v>
      </c>
      <c r="BD826" s="334" t="s">
        <v>12349</v>
      </c>
      <c r="BE826" s="334"/>
      <c r="BF826" s="336"/>
      <c r="BG826" s="336"/>
      <c r="BH826" s="337" t="s">
        <v>12272</v>
      </c>
      <c r="BI826" s="337" t="s">
        <v>12272</v>
      </c>
      <c r="BJ826" s="334"/>
      <c r="BK826" s="335" t="s">
        <v>12358</v>
      </c>
      <c r="BL826" s="338"/>
      <c r="BM826" s="334"/>
      <c r="BN826" s="334"/>
      <c r="BO826" s="6"/>
      <c r="BP826" s="6"/>
      <c r="BQ826" s="6"/>
      <c r="BR826" s="6"/>
      <c r="BS826" s="6"/>
      <c r="BT826" s="334"/>
      <c r="BU826" s="334"/>
      <c r="BV826" s="334"/>
      <c r="BW826" s="334"/>
      <c r="BX826" s="334"/>
      <c r="BY826" s="6"/>
      <c r="BZ826" s="6"/>
      <c r="CA826" s="6"/>
      <c r="CB826" s="6" t="s">
        <v>1511</v>
      </c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  <c r="DR826" s="6"/>
      <c r="DS826" s="6"/>
      <c r="DT826" s="6"/>
      <c r="DU826" s="6"/>
      <c r="DV826" s="6"/>
      <c r="DW826" s="6"/>
      <c r="DX826" s="6"/>
      <c r="DY826" s="6"/>
      <c r="DZ826" s="6"/>
      <c r="EA826" s="6"/>
      <c r="EB826" s="6"/>
      <c r="EC826" s="6"/>
      <c r="ED826" s="6"/>
      <c r="EE826" s="6"/>
      <c r="EF826" s="6"/>
      <c r="EG826" s="6"/>
      <c r="EH826" s="6"/>
      <c r="EI826" s="6"/>
      <c r="EJ826" s="6"/>
      <c r="EK826" s="6"/>
      <c r="EL826" s="6"/>
      <c r="EM826" s="6"/>
      <c r="EN826" s="6"/>
      <c r="EO826" s="6"/>
      <c r="EP826" s="6"/>
      <c r="EQ826" s="6"/>
      <c r="ER826" s="6"/>
      <c r="ES826" s="6"/>
      <c r="ET826" s="6"/>
      <c r="EU826" s="6"/>
      <c r="EV826" s="6"/>
      <c r="EW826" s="6"/>
      <c r="EX826" s="6"/>
      <c r="EY826" s="6"/>
      <c r="EZ826" s="6"/>
      <c r="FA826" s="6"/>
      <c r="FB826" s="6"/>
      <c r="FC826" s="6"/>
      <c r="FD826" s="6"/>
      <c r="FE826" s="6"/>
      <c r="FF826" s="6"/>
      <c r="FG826" s="6"/>
      <c r="FH826" s="6"/>
      <c r="FI826" s="6"/>
      <c r="FJ826" s="6"/>
      <c r="FK826" s="6"/>
      <c r="FL826" s="6"/>
      <c r="FM826" s="6"/>
      <c r="FN826" s="6"/>
      <c r="FO826" s="6"/>
      <c r="FP826" s="6"/>
      <c r="FQ826" s="6"/>
      <c r="FR826" s="6"/>
      <c r="FS826" s="6"/>
      <c r="FT826" s="6"/>
      <c r="FU826" s="6"/>
      <c r="FV826" s="6"/>
      <c r="FW826" s="6"/>
      <c r="FX826" s="6"/>
      <c r="FY826" s="6"/>
      <c r="FZ826" s="6"/>
      <c r="GA826" s="6"/>
      <c r="GB826" s="6"/>
      <c r="GC826" s="6"/>
      <c r="GD826" s="6"/>
      <c r="GE826" s="6"/>
      <c r="GF826" s="6"/>
      <c r="GG826" s="6"/>
      <c r="GH826" s="6"/>
      <c r="GI826" s="6"/>
      <c r="GJ826" s="6"/>
      <c r="GK826" s="6"/>
      <c r="GL826" s="6"/>
      <c r="GM826" s="6"/>
      <c r="GN826" s="6"/>
      <c r="GO826" s="6"/>
      <c r="GP826" s="6"/>
      <c r="GQ826" s="6"/>
      <c r="GR826" s="6"/>
      <c r="GS826" s="6"/>
      <c r="GT826" s="6"/>
      <c r="GU826" s="6"/>
      <c r="GV826" s="6"/>
      <c r="GW826" s="6"/>
      <c r="GX826" s="6"/>
      <c r="GY826" s="6"/>
      <c r="GZ826" s="6"/>
      <c r="HA826" s="6"/>
      <c r="HB826" s="6"/>
      <c r="HC826" s="6"/>
      <c r="HD826" s="6"/>
      <c r="HE826" s="6"/>
      <c r="HF826" s="6"/>
      <c r="HG826" s="6"/>
      <c r="HH826" s="6"/>
      <c r="HI826" s="6"/>
      <c r="HJ826" s="6"/>
      <c r="HK826" s="6"/>
      <c r="HL826" s="6"/>
      <c r="HM826" s="6"/>
      <c r="HN826" s="6"/>
      <c r="HO826" s="6"/>
      <c r="HP826" s="6"/>
      <c r="HQ826" s="6"/>
      <c r="HR826" s="6"/>
      <c r="HS826" s="6"/>
      <c r="HT826" s="6"/>
      <c r="HU826" s="6"/>
      <c r="HV826" s="6"/>
      <c r="HW826" s="6"/>
      <c r="HX826" s="6"/>
      <c r="HY826" s="6"/>
      <c r="HZ826" s="6"/>
      <c r="IA826" s="6"/>
      <c r="IB826" s="6"/>
      <c r="IC826" s="6"/>
      <c r="ID826" s="6"/>
      <c r="IE826" s="6"/>
      <c r="IF826" s="6"/>
      <c r="IG826" s="6"/>
      <c r="IH826" s="6"/>
      <c r="II826" s="6"/>
      <c r="IJ826" s="6"/>
      <c r="IK826" s="6"/>
      <c r="IL826" s="6"/>
      <c r="IM826" s="6"/>
      <c r="IN826" s="6"/>
      <c r="IO826" s="6"/>
      <c r="IP826" s="6"/>
      <c r="IQ826" s="6"/>
      <c r="IR826" s="6"/>
      <c r="IS826" s="6"/>
      <c r="IT826" s="6"/>
      <c r="IU826" s="6"/>
      <c r="IV826" s="6"/>
      <c r="IW826" s="6"/>
      <c r="IX826" s="6"/>
      <c r="IY826" s="6"/>
      <c r="IZ826" s="6"/>
      <c r="JA826" s="6"/>
      <c r="JB826" s="6"/>
      <c r="JC826" s="6"/>
      <c r="JD826" s="6"/>
      <c r="JE826" s="6"/>
      <c r="JF826" s="6"/>
      <c r="JG826" s="6"/>
      <c r="JH826" s="6"/>
      <c r="JI826" s="6"/>
      <c r="JJ826" s="6"/>
      <c r="JK826" s="6"/>
      <c r="JL826" s="6"/>
      <c r="JM826" s="6"/>
      <c r="JN826" s="6"/>
      <c r="JO826" s="6"/>
      <c r="JP826" s="6"/>
      <c r="JQ826" s="6"/>
      <c r="JR826" s="6"/>
      <c r="JS826" s="6"/>
      <c r="JT826" s="6"/>
      <c r="JU826" s="6"/>
      <c r="JV826" s="6"/>
      <c r="JW826" s="6"/>
      <c r="JX826" s="6"/>
      <c r="JY826" s="6"/>
      <c r="JZ826" s="6"/>
      <c r="KA826" s="6"/>
      <c r="KB826" s="6"/>
      <c r="KC826" s="6"/>
      <c r="KD826" s="6"/>
      <c r="KE826" s="6"/>
      <c r="KF826" s="6"/>
      <c r="KG826" s="6"/>
      <c r="KH826" s="6"/>
      <c r="KI826" s="6"/>
      <c r="KJ826" s="6"/>
      <c r="KK826" s="6"/>
      <c r="KL826" s="6"/>
      <c r="KM826" s="6"/>
      <c r="KN826" s="6"/>
      <c r="KO826" s="6"/>
      <c r="KP826" s="6"/>
      <c r="KQ826" s="6"/>
      <c r="KR826" s="6"/>
      <c r="KS826" s="6"/>
      <c r="KT826" s="6"/>
      <c r="KU826" s="6"/>
      <c r="KV826" s="6"/>
      <c r="KW826" s="6"/>
      <c r="KX826" s="6"/>
      <c r="KY826" s="6"/>
      <c r="KZ826" s="6"/>
      <c r="LA826" s="6"/>
      <c r="LB826" s="6"/>
      <c r="LC826" s="6"/>
      <c r="LD826" s="6"/>
      <c r="LE826" s="6"/>
      <c r="LF826" s="6"/>
      <c r="LG826" s="6"/>
      <c r="LH826" s="6"/>
      <c r="LI826" s="6"/>
      <c r="LJ826" s="6"/>
      <c r="LK826" s="6"/>
      <c r="LL826" s="6"/>
      <c r="LM826" s="6"/>
      <c r="LN826" s="6"/>
      <c r="LO826" s="6"/>
      <c r="LP826" s="6"/>
      <c r="LQ826" s="6"/>
      <c r="LR826" s="6"/>
      <c r="LS826" s="6"/>
      <c r="LT826" s="6"/>
      <c r="LU826" s="6"/>
      <c r="LV826" s="6"/>
      <c r="LW826" s="6"/>
      <c r="LX826" s="6"/>
      <c r="LY826" s="6"/>
      <c r="LZ826" s="6"/>
      <c r="MA826" s="6"/>
      <c r="MB826" s="6"/>
      <c r="MC826" s="6"/>
      <c r="MD826" s="6"/>
      <c r="ME826" s="6"/>
      <c r="MF826" s="6"/>
      <c r="MG826" s="6"/>
      <c r="MH826" s="6"/>
      <c r="MI826" s="6"/>
      <c r="MJ826" s="6"/>
      <c r="MK826" s="6"/>
      <c r="ML826" s="6"/>
      <c r="MM826" s="6"/>
      <c r="MN826" s="6"/>
      <c r="MO826" s="6"/>
      <c r="MP826" s="6"/>
      <c r="MQ826" s="6"/>
      <c r="MR826" s="6"/>
      <c r="MS826" s="6"/>
      <c r="MT826" s="6"/>
      <c r="MU826" s="6"/>
      <c r="MV826" s="6"/>
      <c r="MW826" s="6"/>
      <c r="MX826" s="6"/>
      <c r="MY826" s="6"/>
      <c r="MZ826" s="6"/>
      <c r="NA826" s="6"/>
      <c r="NB826" s="6"/>
      <c r="NC826" s="6"/>
      <c r="ND826" s="6"/>
      <c r="NE826" s="6"/>
      <c r="NF826" s="6"/>
      <c r="NG826" s="6"/>
      <c r="NH826" s="6"/>
      <c r="NI826" s="6"/>
      <c r="NJ826" s="6"/>
      <c r="NK826" s="6"/>
      <c r="NL826" s="6"/>
      <c r="NM826" s="6"/>
      <c r="NN826" s="6"/>
      <c r="NO826" s="6"/>
      <c r="NP826" s="6"/>
      <c r="NQ826" s="6"/>
      <c r="NR826" s="6"/>
      <c r="NS826" s="6"/>
      <c r="NT826" s="6"/>
      <c r="NU826" s="6"/>
      <c r="NV826" s="6"/>
      <c r="NW826" s="6"/>
      <c r="NX826" s="6"/>
      <c r="NY826" s="6"/>
      <c r="NZ826" s="6"/>
      <c r="OA826" s="6"/>
      <c r="OB826" s="6"/>
      <c r="OC826" s="6"/>
      <c r="OD826" s="6"/>
      <c r="OE826" s="6"/>
      <c r="OF826" s="6"/>
      <c r="OG826" s="6"/>
      <c r="OH826" s="6"/>
      <c r="OI826" s="6"/>
      <c r="OJ826" s="6"/>
      <c r="OK826" s="6"/>
      <c r="OL826" s="6"/>
      <c r="OM826" s="6"/>
      <c r="ON826" s="6"/>
      <c r="OO826" s="6"/>
      <c r="OP826" s="6"/>
      <c r="OQ826" s="6"/>
      <c r="OR826" s="6"/>
      <c r="OS826" s="6"/>
      <c r="OT826" s="6"/>
      <c r="OU826" s="6"/>
      <c r="OV826" s="6"/>
      <c r="OW826" s="6"/>
      <c r="OX826" s="6"/>
      <c r="OY826" s="6"/>
      <c r="OZ826" s="6"/>
      <c r="PA826" s="6"/>
      <c r="PB826" s="6"/>
      <c r="PC826" s="6"/>
      <c r="PD826" s="6"/>
      <c r="PE826" s="6"/>
      <c r="PF826" s="6"/>
      <c r="PG826" s="6"/>
      <c r="PH826" s="6"/>
      <c r="PI826" s="6"/>
      <c r="PJ826" s="6"/>
      <c r="PK826" s="6"/>
      <c r="PL826" s="6"/>
      <c r="PM826" s="6"/>
      <c r="PN826" s="6"/>
      <c r="PO826" s="6"/>
      <c r="PP826" s="6"/>
      <c r="PQ826" s="6"/>
      <c r="PR826" s="6"/>
      <c r="PS826" s="6"/>
      <c r="PT826" s="6"/>
      <c r="PU826" s="6"/>
      <c r="PV826" s="6"/>
      <c r="PW826" s="6"/>
      <c r="PX826" s="6"/>
      <c r="PY826" s="6"/>
      <c r="PZ826" s="6"/>
      <c r="QA826" s="6"/>
      <c r="QB826" s="6"/>
      <c r="QC826" s="6"/>
      <c r="QD826" s="6"/>
      <c r="QE826" s="6"/>
      <c r="QF826" s="6"/>
      <c r="QG826" s="6"/>
      <c r="QH826" s="6"/>
      <c r="QI826" s="6"/>
      <c r="QJ826" s="6"/>
      <c r="QK826" s="6"/>
      <c r="QL826" s="6"/>
      <c r="QM826" s="6"/>
      <c r="QN826" s="6"/>
      <c r="QO826" s="6"/>
      <c r="QP826" s="6"/>
      <c r="QQ826" s="6"/>
      <c r="QR826" s="6"/>
      <c r="QS826" s="6"/>
      <c r="QT826" s="6"/>
      <c r="QU826" s="6"/>
      <c r="QV826" s="6"/>
      <c r="QW826" s="6"/>
      <c r="QX826" s="6"/>
      <c r="QY826" s="6"/>
      <c r="QZ826" s="6"/>
      <c r="RA826" s="6"/>
      <c r="RB826" s="6"/>
      <c r="RC826" s="6"/>
      <c r="RD826" s="6"/>
      <c r="RE826" s="6"/>
      <c r="RF826" s="6"/>
      <c r="RG826" s="6"/>
      <c r="RH826" s="6"/>
      <c r="RI826" s="6"/>
      <c r="RJ826" s="6"/>
      <c r="RK826" s="6"/>
    </row>
    <row r="827" ht="13.9" customHeight="1" spans="1:479">
      <c r="A827" s="319" t="s">
        <v>12562</v>
      </c>
      <c r="B827" s="319" t="s">
        <v>2516</v>
      </c>
      <c r="C827" s="320" t="s">
        <v>2526</v>
      </c>
      <c r="D827" s="321" t="s">
        <v>494</v>
      </c>
      <c r="E827" s="322">
        <v>80</v>
      </c>
      <c r="F827" s="322">
        <v>11</v>
      </c>
      <c r="G827" s="323">
        <f t="shared" si="12"/>
        <v>880</v>
      </c>
      <c r="H827" s="349"/>
      <c r="I827" s="352"/>
      <c r="J827" s="352">
        <v>55</v>
      </c>
      <c r="K827" s="352">
        <v>51</v>
      </c>
      <c r="L827" s="352">
        <v>70</v>
      </c>
      <c r="M827" s="351"/>
      <c r="N827" s="325"/>
      <c r="O827" s="326"/>
      <c r="P827" s="326"/>
      <c r="Q827" s="326"/>
      <c r="R827" s="327"/>
      <c r="S827" s="328"/>
      <c r="T827" s="326"/>
      <c r="U827" s="329"/>
      <c r="V827" s="330"/>
      <c r="W827" s="330"/>
      <c r="X827" s="331"/>
      <c r="Y827" s="325"/>
      <c r="Z827" s="332"/>
      <c r="AA827" s="332"/>
      <c r="AB827" s="326"/>
      <c r="AC827" s="326"/>
      <c r="AD827" s="327"/>
      <c r="AE827" s="325"/>
      <c r="AF827" s="332"/>
      <c r="AG827" s="332"/>
      <c r="AH827" s="326"/>
      <c r="AI827" s="326"/>
      <c r="AJ827" s="326"/>
      <c r="AK827" s="326"/>
      <c r="AL827" s="333"/>
      <c r="AM827" s="333"/>
      <c r="AN827" s="333"/>
      <c r="AO827" s="333"/>
      <c r="AP827" s="333"/>
      <c r="AQ827" s="333"/>
      <c r="AR827" s="325"/>
      <c r="AS827" s="332"/>
      <c r="AT827" s="332"/>
      <c r="AU827" s="332"/>
      <c r="AV827" s="326"/>
      <c r="AW827" s="326"/>
      <c r="AX827" s="327"/>
      <c r="AY827" s="327"/>
      <c r="AZ827" s="327"/>
      <c r="BA827" s="327"/>
      <c r="BB827" s="327"/>
      <c r="BC827" s="334" t="s">
        <v>12275</v>
      </c>
      <c r="BD827" s="334" t="s">
        <v>12350</v>
      </c>
      <c r="BE827" s="334"/>
      <c r="BF827" s="336"/>
      <c r="BG827" s="336"/>
      <c r="BH827" s="337" t="s">
        <v>12272</v>
      </c>
      <c r="BI827" s="337" t="s">
        <v>12272</v>
      </c>
      <c r="BJ827" s="334"/>
      <c r="BK827" s="335" t="s">
        <v>1511</v>
      </c>
      <c r="BL827" s="338"/>
      <c r="BM827" s="334"/>
      <c r="BN827" s="334"/>
      <c r="BO827" s="6"/>
      <c r="BP827" s="6"/>
      <c r="BQ827" s="6"/>
      <c r="BR827" s="6"/>
      <c r="BS827" s="6"/>
      <c r="BT827" s="334"/>
      <c r="BU827" s="334"/>
      <c r="BV827" s="334"/>
      <c r="BW827" s="334"/>
      <c r="BX827" s="334"/>
      <c r="BY827" s="6"/>
      <c r="BZ827" s="6"/>
      <c r="CA827" s="6"/>
      <c r="CB827" s="6" t="s">
        <v>1511</v>
      </c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  <c r="DR827" s="6"/>
      <c r="DS827" s="6"/>
      <c r="DT827" s="6"/>
      <c r="DU827" s="6"/>
      <c r="DV827" s="6"/>
      <c r="DW827" s="6"/>
      <c r="DX827" s="6"/>
      <c r="DY827" s="6"/>
      <c r="DZ827" s="6"/>
      <c r="EA827" s="6"/>
      <c r="EB827" s="6"/>
      <c r="EC827" s="6"/>
      <c r="ED827" s="6"/>
      <c r="EE827" s="6"/>
      <c r="EF827" s="6"/>
      <c r="EG827" s="6"/>
      <c r="EH827" s="6"/>
      <c r="EI827" s="6"/>
      <c r="EJ827" s="6"/>
      <c r="EK827" s="6"/>
      <c r="EL827" s="6"/>
      <c r="EM827" s="6"/>
      <c r="EN827" s="6"/>
      <c r="EO827" s="6"/>
      <c r="EP827" s="6"/>
      <c r="EQ827" s="6"/>
      <c r="ER827" s="6"/>
      <c r="ES827" s="6"/>
      <c r="ET827" s="6"/>
      <c r="EU827" s="6"/>
      <c r="EV827" s="6"/>
      <c r="EW827" s="6"/>
      <c r="EX827" s="6"/>
      <c r="EY827" s="6"/>
      <c r="EZ827" s="6"/>
      <c r="FA827" s="6"/>
      <c r="FB827" s="6"/>
      <c r="FC827" s="6"/>
      <c r="FD827" s="6"/>
      <c r="FE827" s="6"/>
      <c r="FF827" s="6"/>
      <c r="FG827" s="6"/>
      <c r="FH827" s="6"/>
      <c r="FI827" s="6"/>
      <c r="FJ827" s="6"/>
      <c r="FK827" s="6"/>
      <c r="FL827" s="6"/>
      <c r="FM827" s="6"/>
      <c r="FN827" s="6"/>
      <c r="FO827" s="6"/>
      <c r="FP827" s="6"/>
      <c r="FQ827" s="6"/>
      <c r="FR827" s="6"/>
      <c r="FS827" s="6"/>
      <c r="FT827" s="6"/>
      <c r="FU827" s="6"/>
      <c r="FV827" s="6"/>
      <c r="FW827" s="6"/>
      <c r="FX827" s="6"/>
      <c r="FY827" s="6"/>
      <c r="FZ827" s="6"/>
      <c r="GA827" s="6"/>
      <c r="GB827" s="6"/>
      <c r="GC827" s="6"/>
      <c r="GD827" s="6"/>
      <c r="GE827" s="6"/>
      <c r="GF827" s="6"/>
      <c r="GG827" s="6"/>
      <c r="GH827" s="6"/>
      <c r="GI827" s="6"/>
      <c r="GJ827" s="6"/>
      <c r="GK827" s="6"/>
      <c r="GL827" s="6"/>
      <c r="GM827" s="6"/>
      <c r="GN827" s="6"/>
      <c r="GO827" s="6"/>
      <c r="GP827" s="6"/>
      <c r="GQ827" s="6"/>
      <c r="GR827" s="6"/>
      <c r="GS827" s="6"/>
      <c r="GT827" s="6"/>
      <c r="GU827" s="6"/>
      <c r="GV827" s="6"/>
      <c r="GW827" s="6"/>
      <c r="GX827" s="6"/>
      <c r="GY827" s="6"/>
      <c r="GZ827" s="6"/>
      <c r="HA827" s="6"/>
      <c r="HB827" s="6"/>
      <c r="HC827" s="6"/>
      <c r="HD827" s="6"/>
      <c r="HE827" s="6"/>
      <c r="HF827" s="6"/>
      <c r="HG827" s="6"/>
      <c r="HH827" s="6"/>
      <c r="HI827" s="6"/>
      <c r="HJ827" s="6"/>
      <c r="HK827" s="6"/>
      <c r="HL827" s="6"/>
      <c r="HM827" s="6"/>
      <c r="HN827" s="6"/>
      <c r="HO827" s="6"/>
      <c r="HP827" s="6"/>
      <c r="HQ827" s="6"/>
      <c r="HR827" s="6"/>
      <c r="HS827" s="6"/>
      <c r="HT827" s="6"/>
      <c r="HU827" s="6"/>
      <c r="HV827" s="6"/>
      <c r="HW827" s="6"/>
      <c r="HX827" s="6"/>
      <c r="HY827" s="6"/>
      <c r="HZ827" s="6"/>
      <c r="IA827" s="6"/>
      <c r="IB827" s="6"/>
      <c r="IC827" s="6"/>
      <c r="ID827" s="6"/>
      <c r="IE827" s="6"/>
      <c r="IF827" s="6"/>
      <c r="IG827" s="6"/>
      <c r="IH827" s="6"/>
      <c r="II827" s="6"/>
      <c r="IJ827" s="6"/>
      <c r="IK827" s="6"/>
      <c r="IL827" s="6"/>
      <c r="IM827" s="6"/>
      <c r="IN827" s="6"/>
      <c r="IO827" s="6"/>
      <c r="IP827" s="6"/>
      <c r="IQ827" s="6"/>
      <c r="IR827" s="6"/>
      <c r="IS827" s="6"/>
      <c r="IT827" s="6"/>
      <c r="IU827" s="6"/>
      <c r="IV827" s="6"/>
      <c r="IW827" s="6"/>
      <c r="IX827" s="6"/>
      <c r="IY827" s="6"/>
      <c r="IZ827" s="6"/>
      <c r="JA827" s="6"/>
      <c r="JB827" s="6"/>
      <c r="JC827" s="6"/>
      <c r="JD827" s="6"/>
      <c r="JE827" s="6"/>
      <c r="JF827" s="6"/>
      <c r="JG827" s="6"/>
      <c r="JH827" s="6"/>
      <c r="JI827" s="6"/>
      <c r="JJ827" s="6"/>
      <c r="JK827" s="6"/>
      <c r="JL827" s="6"/>
      <c r="JM827" s="6"/>
      <c r="JN827" s="6"/>
      <c r="JO827" s="6"/>
      <c r="JP827" s="6"/>
      <c r="JQ827" s="6"/>
      <c r="JR827" s="6"/>
      <c r="JS827" s="6"/>
      <c r="JT827" s="6"/>
      <c r="JU827" s="6"/>
      <c r="JV827" s="6"/>
      <c r="JW827" s="6"/>
      <c r="JX827" s="6"/>
      <c r="JY827" s="6"/>
      <c r="JZ827" s="6"/>
      <c r="KA827" s="6"/>
      <c r="KB827" s="6"/>
      <c r="KC827" s="6"/>
      <c r="KD827" s="6"/>
      <c r="KE827" s="6"/>
      <c r="KF827" s="6"/>
      <c r="KG827" s="6"/>
      <c r="KH827" s="6"/>
      <c r="KI827" s="6"/>
      <c r="KJ827" s="6"/>
      <c r="KK827" s="6"/>
      <c r="KL827" s="6"/>
      <c r="KM827" s="6"/>
      <c r="KN827" s="6"/>
      <c r="KO827" s="6"/>
      <c r="KP827" s="6"/>
      <c r="KQ827" s="6"/>
      <c r="KR827" s="6"/>
      <c r="KS827" s="6"/>
      <c r="KT827" s="6"/>
      <c r="KU827" s="6"/>
      <c r="KV827" s="6"/>
      <c r="KW827" s="6"/>
      <c r="KX827" s="6"/>
      <c r="KY827" s="6"/>
      <c r="KZ827" s="6"/>
      <c r="LA827" s="6"/>
      <c r="LB827" s="6"/>
      <c r="LC827" s="6"/>
      <c r="LD827" s="6"/>
      <c r="LE827" s="6"/>
      <c r="LF827" s="6"/>
      <c r="LG827" s="6"/>
      <c r="LH827" s="6"/>
      <c r="LI827" s="6"/>
      <c r="LJ827" s="6"/>
      <c r="LK827" s="6"/>
      <c r="LL827" s="6"/>
      <c r="LM827" s="6"/>
      <c r="LN827" s="6"/>
      <c r="LO827" s="6"/>
      <c r="LP827" s="6"/>
      <c r="LQ827" s="6"/>
      <c r="LR827" s="6"/>
      <c r="LS827" s="6"/>
      <c r="LT827" s="6"/>
      <c r="LU827" s="6"/>
      <c r="LV827" s="6"/>
      <c r="LW827" s="6"/>
      <c r="LX827" s="6"/>
      <c r="LY827" s="6"/>
      <c r="LZ827" s="6"/>
      <c r="MA827" s="6"/>
      <c r="MB827" s="6"/>
      <c r="MC827" s="6"/>
      <c r="MD827" s="6"/>
      <c r="ME827" s="6"/>
      <c r="MF827" s="6"/>
      <c r="MG827" s="6"/>
      <c r="MH827" s="6"/>
      <c r="MI827" s="6"/>
      <c r="MJ827" s="6"/>
      <c r="MK827" s="6"/>
      <c r="ML827" s="6"/>
      <c r="MM827" s="6"/>
      <c r="MN827" s="6"/>
      <c r="MO827" s="6"/>
      <c r="MP827" s="6"/>
      <c r="MQ827" s="6"/>
      <c r="MR827" s="6"/>
      <c r="MS827" s="6"/>
      <c r="MT827" s="6"/>
      <c r="MU827" s="6"/>
      <c r="MV827" s="6"/>
      <c r="MW827" s="6"/>
      <c r="MX827" s="6"/>
      <c r="MY827" s="6"/>
      <c r="MZ827" s="6"/>
      <c r="NA827" s="6"/>
      <c r="NB827" s="6"/>
      <c r="NC827" s="6"/>
      <c r="ND827" s="6"/>
      <c r="NE827" s="6"/>
      <c r="NF827" s="6"/>
      <c r="NG827" s="6"/>
      <c r="NH827" s="6"/>
      <c r="NI827" s="6"/>
      <c r="NJ827" s="6"/>
      <c r="NK827" s="6"/>
      <c r="NL827" s="6"/>
      <c r="NM827" s="6"/>
      <c r="NN827" s="6"/>
      <c r="NO827" s="6"/>
      <c r="NP827" s="6"/>
      <c r="NQ827" s="6"/>
      <c r="NR827" s="6"/>
      <c r="NS827" s="6"/>
      <c r="NT827" s="6"/>
      <c r="NU827" s="6"/>
      <c r="NV827" s="6"/>
      <c r="NW827" s="6"/>
      <c r="NX827" s="6"/>
      <c r="NY827" s="6"/>
      <c r="NZ827" s="6"/>
      <c r="OA827" s="6"/>
      <c r="OB827" s="6"/>
      <c r="OC827" s="6"/>
      <c r="OD827" s="6"/>
      <c r="OE827" s="6"/>
      <c r="OF827" s="6"/>
      <c r="OG827" s="6"/>
      <c r="OH827" s="6"/>
      <c r="OI827" s="6"/>
      <c r="OJ827" s="6"/>
      <c r="OK827" s="6"/>
      <c r="OL827" s="6"/>
      <c r="OM827" s="6"/>
      <c r="ON827" s="6"/>
      <c r="OO827" s="6"/>
      <c r="OP827" s="6"/>
      <c r="OQ827" s="6"/>
      <c r="OR827" s="6"/>
      <c r="OS827" s="6"/>
      <c r="OT827" s="6"/>
      <c r="OU827" s="6"/>
      <c r="OV827" s="6"/>
      <c r="OW827" s="6"/>
      <c r="OX827" s="6"/>
      <c r="OY827" s="6"/>
      <c r="OZ827" s="6"/>
      <c r="PA827" s="6"/>
      <c r="PB827" s="6"/>
      <c r="PC827" s="6"/>
      <c r="PD827" s="6"/>
      <c r="PE827" s="6"/>
      <c r="PF827" s="6"/>
      <c r="PG827" s="6"/>
      <c r="PH827" s="6"/>
      <c r="PI827" s="6"/>
      <c r="PJ827" s="6"/>
      <c r="PK827" s="6"/>
      <c r="PL827" s="6"/>
      <c r="PM827" s="6"/>
      <c r="PN827" s="6"/>
      <c r="PO827" s="6"/>
      <c r="PP827" s="6"/>
      <c r="PQ827" s="6"/>
      <c r="PR827" s="6"/>
      <c r="PS827" s="6"/>
      <c r="PT827" s="6"/>
      <c r="PU827" s="6"/>
      <c r="PV827" s="6"/>
      <c r="PW827" s="6"/>
      <c r="PX827" s="6"/>
      <c r="PY827" s="6"/>
      <c r="PZ827" s="6"/>
      <c r="QA827" s="6"/>
      <c r="QB827" s="6"/>
      <c r="QC827" s="6"/>
      <c r="QD827" s="6"/>
      <c r="QE827" s="6"/>
      <c r="QF827" s="6"/>
      <c r="QG827" s="6"/>
      <c r="QH827" s="6"/>
      <c r="QI827" s="6"/>
      <c r="QJ827" s="6"/>
      <c r="QK827" s="6"/>
      <c r="QL827" s="6"/>
      <c r="QM827" s="6"/>
      <c r="QN827" s="6"/>
      <c r="QO827" s="6"/>
      <c r="QP827" s="6"/>
      <c r="QQ827" s="6"/>
      <c r="QR827" s="6"/>
      <c r="QS827" s="6"/>
      <c r="QT827" s="6"/>
      <c r="QU827" s="6"/>
      <c r="QV827" s="6"/>
      <c r="QW827" s="6"/>
      <c r="QX827" s="6"/>
      <c r="QY827" s="6"/>
      <c r="QZ827" s="6"/>
      <c r="RA827" s="6"/>
      <c r="RB827" s="6"/>
      <c r="RC827" s="6"/>
      <c r="RD827" s="6"/>
      <c r="RE827" s="6"/>
      <c r="RF827" s="6"/>
      <c r="RG827" s="6"/>
      <c r="RH827" s="6"/>
      <c r="RI827" s="6"/>
      <c r="RJ827" s="6"/>
      <c r="RK827" s="6"/>
    </row>
    <row r="828" ht="13.9" customHeight="1" spans="1:479">
      <c r="A828" s="319" t="s">
        <v>12562</v>
      </c>
      <c r="B828" s="319" t="s">
        <v>2516</v>
      </c>
      <c r="C828" s="320" t="s">
        <v>2521</v>
      </c>
      <c r="D828" s="321" t="s">
        <v>12266</v>
      </c>
      <c r="E828" s="322">
        <v>80</v>
      </c>
      <c r="F828" s="322">
        <v>8</v>
      </c>
      <c r="G828" s="323">
        <f t="shared" si="12"/>
        <v>640</v>
      </c>
      <c r="H828" s="349"/>
      <c r="I828" s="352"/>
      <c r="J828" s="352">
        <v>45</v>
      </c>
      <c r="K828" s="352">
        <v>51</v>
      </c>
      <c r="L828" s="352">
        <v>60</v>
      </c>
      <c r="M828" s="351"/>
      <c r="N828" s="325"/>
      <c r="O828" s="326"/>
      <c r="P828" s="326"/>
      <c r="Q828" s="326"/>
      <c r="R828" s="327"/>
      <c r="S828" s="328"/>
      <c r="T828" s="326">
        <v>106</v>
      </c>
      <c r="U828" s="329"/>
      <c r="V828" s="330"/>
      <c r="W828" s="330"/>
      <c r="X828" s="331"/>
      <c r="Y828" s="325"/>
      <c r="Z828" s="332"/>
      <c r="AA828" s="332"/>
      <c r="AB828" s="326"/>
      <c r="AC828" s="326"/>
      <c r="AD828" s="327"/>
      <c r="AE828" s="325"/>
      <c r="AF828" s="332"/>
      <c r="AG828" s="332"/>
      <c r="AH828" s="326"/>
      <c r="AI828" s="326"/>
      <c r="AJ828" s="326"/>
      <c r="AK828" s="326"/>
      <c r="AL828" s="333"/>
      <c r="AM828" s="343"/>
      <c r="AN828" s="343"/>
      <c r="AO828" s="348"/>
      <c r="AP828" s="348"/>
      <c r="AQ828" s="345"/>
      <c r="AR828" s="325"/>
      <c r="AS828" s="332"/>
      <c r="AT828" s="332"/>
      <c r="AU828" s="332"/>
      <c r="AV828" s="326"/>
      <c r="AW828" s="326"/>
      <c r="AX828" s="327"/>
      <c r="AY828" s="327"/>
      <c r="AZ828" s="327"/>
      <c r="BA828" s="327"/>
      <c r="BB828" s="327"/>
      <c r="BC828" s="334" t="s">
        <v>12271</v>
      </c>
      <c r="BD828" s="334" t="s">
        <v>12349</v>
      </c>
      <c r="BE828" s="334"/>
      <c r="BF828" s="336"/>
      <c r="BG828" s="336"/>
      <c r="BH828" s="337" t="s">
        <v>12272</v>
      </c>
      <c r="BI828" s="337" t="s">
        <v>12272</v>
      </c>
      <c r="BJ828" s="334"/>
      <c r="BK828" s="335" t="s">
        <v>12358</v>
      </c>
      <c r="BL828" s="338"/>
      <c r="BM828" s="334"/>
      <c r="BN828" s="334"/>
      <c r="BO828" s="6"/>
      <c r="BP828" s="6"/>
      <c r="BQ828" s="6"/>
      <c r="BR828" s="6"/>
      <c r="BS828" s="6"/>
      <c r="BT828" s="334"/>
      <c r="BU828" s="334"/>
      <c r="BV828" s="334"/>
      <c r="BW828" s="334"/>
      <c r="BX828" s="334"/>
      <c r="BY828" s="6"/>
      <c r="BZ828" s="6"/>
      <c r="CA828" s="6"/>
      <c r="CB828" s="6" t="s">
        <v>1511</v>
      </c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  <c r="DR828" s="6"/>
      <c r="DS828" s="6"/>
      <c r="DT828" s="6"/>
      <c r="DU828" s="6"/>
      <c r="DV828" s="6"/>
      <c r="DW828" s="6"/>
      <c r="DX828" s="6"/>
      <c r="DY828" s="6"/>
      <c r="DZ828" s="6"/>
      <c r="EA828" s="6"/>
      <c r="EB828" s="6"/>
      <c r="EC828" s="6"/>
      <c r="ED828" s="6"/>
      <c r="EE828" s="6"/>
      <c r="EF828" s="6"/>
      <c r="EG828" s="6"/>
      <c r="EH828" s="6"/>
      <c r="EI828" s="6"/>
      <c r="EJ828" s="6"/>
      <c r="EK828" s="6"/>
      <c r="EL828" s="6"/>
      <c r="EM828" s="6"/>
      <c r="EN828" s="6"/>
      <c r="EO828" s="6"/>
      <c r="EP828" s="6"/>
      <c r="EQ828" s="6"/>
      <c r="ER828" s="6"/>
      <c r="ES828" s="6"/>
      <c r="ET828" s="6"/>
      <c r="EU828" s="6"/>
      <c r="EV828" s="6"/>
      <c r="EW828" s="6"/>
      <c r="EX828" s="6"/>
      <c r="EY828" s="6"/>
      <c r="EZ828" s="6"/>
      <c r="FA828" s="6"/>
      <c r="FB828" s="6"/>
      <c r="FC828" s="6"/>
      <c r="FD828" s="6"/>
      <c r="FE828" s="6"/>
      <c r="FF828" s="6"/>
      <c r="FG828" s="6"/>
      <c r="FH828" s="6"/>
      <c r="FI828" s="6"/>
      <c r="FJ828" s="6"/>
      <c r="FK828" s="6"/>
      <c r="FL828" s="6"/>
      <c r="FM828" s="6"/>
      <c r="FN828" s="6"/>
      <c r="FO828" s="6"/>
      <c r="FP828" s="6"/>
      <c r="FQ828" s="6"/>
      <c r="FR828" s="6"/>
      <c r="FS828" s="6"/>
      <c r="FT828" s="6"/>
      <c r="FU828" s="6"/>
      <c r="FV828" s="6"/>
      <c r="FW828" s="6"/>
      <c r="FX828" s="6"/>
      <c r="FY828" s="6"/>
      <c r="FZ828" s="6"/>
      <c r="GA828" s="6"/>
      <c r="GB828" s="6"/>
      <c r="GC828" s="6"/>
      <c r="GD828" s="6"/>
      <c r="GE828" s="6"/>
      <c r="GF828" s="6"/>
      <c r="GG828" s="6"/>
      <c r="GH828" s="6"/>
      <c r="GI828" s="6"/>
      <c r="GJ828" s="6"/>
      <c r="GK828" s="6"/>
      <c r="GL828" s="6"/>
      <c r="GM828" s="6"/>
      <c r="GN828" s="6"/>
      <c r="GO828" s="6"/>
      <c r="GP828" s="6"/>
      <c r="GQ828" s="6"/>
      <c r="GR828" s="6"/>
      <c r="GS828" s="6"/>
      <c r="GT828" s="6"/>
      <c r="GU828" s="6"/>
      <c r="GV828" s="6"/>
      <c r="GW828" s="6"/>
      <c r="GX828" s="6"/>
      <c r="GY828" s="6"/>
      <c r="GZ828" s="6"/>
      <c r="HA828" s="6"/>
      <c r="HB828" s="6"/>
      <c r="HC828" s="6"/>
      <c r="HD828" s="6"/>
      <c r="HE828" s="6"/>
      <c r="HF828" s="6"/>
      <c r="HG828" s="6"/>
      <c r="HH828" s="6"/>
      <c r="HI828" s="6"/>
      <c r="HJ828" s="6"/>
      <c r="HK828" s="6"/>
      <c r="HL828" s="6"/>
      <c r="HM828" s="6"/>
      <c r="HN828" s="6"/>
      <c r="HO828" s="6"/>
      <c r="HP828" s="6"/>
      <c r="HQ828" s="6"/>
      <c r="HR828" s="6"/>
      <c r="HS828" s="6"/>
      <c r="HT828" s="6"/>
      <c r="HU828" s="6"/>
      <c r="HV828" s="6"/>
      <c r="HW828" s="6"/>
      <c r="HX828" s="6"/>
      <c r="HY828" s="6"/>
      <c r="HZ828" s="6"/>
      <c r="IA828" s="6"/>
      <c r="IB828" s="6"/>
      <c r="IC828" s="6"/>
      <c r="ID828" s="6"/>
      <c r="IE828" s="6"/>
      <c r="IF828" s="6"/>
      <c r="IG828" s="6"/>
      <c r="IH828" s="6"/>
      <c r="II828" s="6"/>
      <c r="IJ828" s="6"/>
      <c r="IK828" s="6"/>
      <c r="IL828" s="6"/>
      <c r="IM828" s="6"/>
      <c r="IN828" s="6"/>
      <c r="IO828" s="6"/>
      <c r="IP828" s="6"/>
      <c r="IQ828" s="6"/>
      <c r="IR828" s="6"/>
      <c r="IS828" s="6"/>
      <c r="IT828" s="6"/>
      <c r="IU828" s="6"/>
      <c r="IV828" s="6"/>
      <c r="IW828" s="6"/>
      <c r="IX828" s="6"/>
      <c r="IY828" s="6"/>
      <c r="IZ828" s="6"/>
      <c r="JA828" s="6"/>
      <c r="JB828" s="6"/>
      <c r="JC828" s="6"/>
      <c r="JD828" s="6"/>
      <c r="JE828" s="6"/>
      <c r="JF828" s="6"/>
      <c r="JG828" s="6"/>
      <c r="JH828" s="6"/>
      <c r="JI828" s="6"/>
      <c r="JJ828" s="6"/>
      <c r="JK828" s="6"/>
      <c r="JL828" s="6"/>
      <c r="JM828" s="6"/>
      <c r="JN828" s="6"/>
      <c r="JO828" s="6"/>
      <c r="JP828" s="6"/>
      <c r="JQ828" s="6"/>
      <c r="JR828" s="6"/>
      <c r="JS828" s="6"/>
      <c r="JT828" s="6"/>
      <c r="JU828" s="6"/>
      <c r="JV828" s="6"/>
      <c r="JW828" s="6"/>
      <c r="JX828" s="6"/>
      <c r="JY828" s="6"/>
      <c r="JZ828" s="6"/>
      <c r="KA828" s="6"/>
      <c r="KB828" s="6"/>
      <c r="KC828" s="6"/>
      <c r="KD828" s="6"/>
      <c r="KE828" s="6"/>
      <c r="KF828" s="6"/>
      <c r="KG828" s="6"/>
      <c r="KH828" s="6"/>
      <c r="KI828" s="6"/>
      <c r="KJ828" s="6"/>
      <c r="KK828" s="6"/>
      <c r="KL828" s="6"/>
      <c r="KM828" s="6"/>
      <c r="KN828" s="6"/>
      <c r="KO828" s="6"/>
      <c r="KP828" s="6"/>
      <c r="KQ828" s="6"/>
      <c r="KR828" s="6"/>
      <c r="KS828" s="6"/>
      <c r="KT828" s="6"/>
      <c r="KU828" s="6"/>
      <c r="KV828" s="6"/>
      <c r="KW828" s="6"/>
      <c r="KX828" s="6"/>
      <c r="KY828" s="6"/>
      <c r="KZ828" s="6"/>
      <c r="LA828" s="6"/>
      <c r="LB828" s="6"/>
      <c r="LC828" s="6"/>
      <c r="LD828" s="6"/>
      <c r="LE828" s="6"/>
      <c r="LF828" s="6"/>
      <c r="LG828" s="6"/>
      <c r="LH828" s="6"/>
      <c r="LI828" s="6"/>
      <c r="LJ828" s="6"/>
      <c r="LK828" s="6"/>
      <c r="LL828" s="6"/>
      <c r="LM828" s="6"/>
      <c r="LN828" s="6"/>
      <c r="LO828" s="6"/>
      <c r="LP828" s="6"/>
      <c r="LQ828" s="6"/>
      <c r="LR828" s="6"/>
      <c r="LS828" s="6"/>
      <c r="LT828" s="6"/>
      <c r="LU828" s="6"/>
      <c r="LV828" s="6"/>
      <c r="LW828" s="6"/>
      <c r="LX828" s="6"/>
      <c r="LY828" s="6"/>
      <c r="LZ828" s="6"/>
      <c r="MA828" s="6"/>
      <c r="MB828" s="6"/>
      <c r="MC828" s="6"/>
      <c r="MD828" s="6"/>
      <c r="ME828" s="6"/>
      <c r="MF828" s="6"/>
      <c r="MG828" s="6"/>
      <c r="MH828" s="6"/>
      <c r="MI828" s="6"/>
      <c r="MJ828" s="6"/>
      <c r="MK828" s="6"/>
      <c r="ML828" s="6"/>
      <c r="MM828" s="6"/>
      <c r="MN828" s="6"/>
      <c r="MO828" s="6"/>
      <c r="MP828" s="6"/>
      <c r="MQ828" s="6"/>
      <c r="MR828" s="6"/>
      <c r="MS828" s="6"/>
      <c r="MT828" s="6"/>
      <c r="MU828" s="6"/>
      <c r="MV828" s="6"/>
      <c r="MW828" s="6"/>
      <c r="MX828" s="6"/>
      <c r="MY828" s="6"/>
      <c r="MZ828" s="6"/>
      <c r="NA828" s="6"/>
      <c r="NB828" s="6"/>
      <c r="NC828" s="6"/>
      <c r="ND828" s="6"/>
      <c r="NE828" s="6"/>
      <c r="NF828" s="6"/>
      <c r="NG828" s="6"/>
      <c r="NH828" s="6"/>
      <c r="NI828" s="6"/>
      <c r="NJ828" s="6"/>
      <c r="NK828" s="6"/>
      <c r="NL828" s="6"/>
      <c r="NM828" s="6"/>
      <c r="NN828" s="6"/>
      <c r="NO828" s="6"/>
      <c r="NP828" s="6"/>
      <c r="NQ828" s="6"/>
      <c r="NR828" s="6"/>
      <c r="NS828" s="6"/>
      <c r="NT828" s="6"/>
      <c r="NU828" s="6"/>
      <c r="NV828" s="6"/>
      <c r="NW828" s="6"/>
      <c r="NX828" s="6"/>
      <c r="NY828" s="6"/>
      <c r="NZ828" s="6"/>
      <c r="OA828" s="6"/>
      <c r="OB828" s="6"/>
      <c r="OC828" s="6"/>
      <c r="OD828" s="6"/>
      <c r="OE828" s="6"/>
      <c r="OF828" s="6"/>
      <c r="OG828" s="6"/>
      <c r="OH828" s="6"/>
      <c r="OI828" s="6"/>
      <c r="OJ828" s="6"/>
      <c r="OK828" s="6"/>
      <c r="OL828" s="6"/>
      <c r="OM828" s="6"/>
      <c r="ON828" s="6"/>
      <c r="OO828" s="6"/>
      <c r="OP828" s="6"/>
      <c r="OQ828" s="6"/>
      <c r="OR828" s="6"/>
      <c r="OS828" s="6"/>
      <c r="OT828" s="6"/>
      <c r="OU828" s="6"/>
      <c r="OV828" s="6"/>
      <c r="OW828" s="6"/>
      <c r="OX828" s="6"/>
      <c r="OY828" s="6"/>
      <c r="OZ828" s="6"/>
      <c r="PA828" s="6"/>
      <c r="PB828" s="6"/>
      <c r="PC828" s="6"/>
      <c r="PD828" s="6"/>
      <c r="PE828" s="6"/>
      <c r="PF828" s="6"/>
      <c r="PG828" s="6"/>
      <c r="PH828" s="6"/>
      <c r="PI828" s="6"/>
      <c r="PJ828" s="6"/>
      <c r="PK828" s="6"/>
      <c r="PL828" s="6"/>
      <c r="PM828" s="6"/>
      <c r="PN828" s="6"/>
      <c r="PO828" s="6"/>
      <c r="PP828" s="6"/>
      <c r="PQ828" s="6"/>
      <c r="PR828" s="6"/>
      <c r="PS828" s="6"/>
      <c r="PT828" s="6"/>
      <c r="PU828" s="6"/>
      <c r="PV828" s="6"/>
      <c r="PW828" s="6"/>
      <c r="PX828" s="6"/>
      <c r="PY828" s="6"/>
      <c r="PZ828" s="6"/>
      <c r="QA828" s="6"/>
      <c r="QB828" s="6"/>
      <c r="QC828" s="6"/>
      <c r="QD828" s="6"/>
      <c r="QE828" s="6"/>
      <c r="QF828" s="6"/>
      <c r="QG828" s="6"/>
      <c r="QH828" s="6"/>
      <c r="QI828" s="6"/>
      <c r="QJ828" s="6"/>
      <c r="QK828" s="6"/>
      <c r="QL828" s="6"/>
      <c r="QM828" s="6"/>
      <c r="QN828" s="6"/>
      <c r="QO828" s="6"/>
      <c r="QP828" s="6"/>
      <c r="QQ828" s="6"/>
      <c r="QR828" s="6"/>
      <c r="QS828" s="6"/>
      <c r="QT828" s="6"/>
      <c r="QU828" s="6"/>
      <c r="QV828" s="6"/>
      <c r="QW828" s="6"/>
      <c r="QX828" s="6"/>
      <c r="QY828" s="6"/>
      <c r="QZ828" s="6"/>
      <c r="RA828" s="6"/>
      <c r="RB828" s="6"/>
      <c r="RC828" s="6"/>
      <c r="RD828" s="6"/>
      <c r="RE828" s="6"/>
      <c r="RF828" s="6"/>
      <c r="RG828" s="6"/>
      <c r="RH828" s="6"/>
      <c r="RI828" s="6"/>
      <c r="RJ828" s="6"/>
      <c r="RK828" s="6"/>
    </row>
    <row r="829" s="5" customFormat="1" ht="13.9" customHeight="1" spans="1:479">
      <c r="A829" s="319" t="s">
        <v>12562</v>
      </c>
      <c r="B829" s="319" t="s">
        <v>2516</v>
      </c>
      <c r="C829" s="320" t="s">
        <v>2521</v>
      </c>
      <c r="D829" s="321" t="s">
        <v>494</v>
      </c>
      <c r="E829" s="322">
        <v>80</v>
      </c>
      <c r="F829" s="322">
        <v>11</v>
      </c>
      <c r="G829" s="323">
        <f t="shared" ref="G829:G892" si="13">F829*E829</f>
        <v>880</v>
      </c>
      <c r="H829" s="349"/>
      <c r="I829" s="352"/>
      <c r="J829" s="352">
        <v>59</v>
      </c>
      <c r="K829" s="352">
        <v>50</v>
      </c>
      <c r="L829" s="352">
        <v>70</v>
      </c>
      <c r="M829" s="351"/>
      <c r="N829" s="325"/>
      <c r="O829" s="326"/>
      <c r="P829" s="326"/>
      <c r="Q829" s="326"/>
      <c r="R829" s="327"/>
      <c r="S829" s="328"/>
      <c r="T829" s="326">
        <v>50</v>
      </c>
      <c r="U829" s="329"/>
      <c r="V829" s="330"/>
      <c r="W829" s="330"/>
      <c r="X829" s="331"/>
      <c r="Y829" s="325"/>
      <c r="Z829" s="332"/>
      <c r="AA829" s="332"/>
      <c r="AB829" s="326"/>
      <c r="AC829" s="326"/>
      <c r="AD829" s="327"/>
      <c r="AE829" s="325"/>
      <c r="AF829" s="332"/>
      <c r="AG829" s="332"/>
      <c r="AH829" s="326"/>
      <c r="AI829" s="326"/>
      <c r="AJ829" s="326"/>
      <c r="AK829" s="326"/>
      <c r="AL829" s="333"/>
      <c r="AM829" s="343"/>
      <c r="AN829" s="343"/>
      <c r="AO829" s="348"/>
      <c r="AP829" s="348"/>
      <c r="AQ829" s="345"/>
      <c r="AR829" s="325"/>
      <c r="AS829" s="332"/>
      <c r="AT829" s="332"/>
      <c r="AU829" s="332"/>
      <c r="AV829" s="326"/>
      <c r="AW829" s="326"/>
      <c r="AX829" s="327"/>
      <c r="AY829" s="327"/>
      <c r="AZ829" s="327"/>
      <c r="BA829" s="327"/>
      <c r="BB829" s="327"/>
      <c r="BC829" s="334" t="s">
        <v>12275</v>
      </c>
      <c r="BD829" s="334" t="s">
        <v>12350</v>
      </c>
      <c r="BE829" s="334"/>
      <c r="BF829" s="336"/>
      <c r="BG829" s="336"/>
      <c r="BH829" s="337" t="s">
        <v>12272</v>
      </c>
      <c r="BI829" s="337" t="s">
        <v>12272</v>
      </c>
      <c r="BJ829" s="334"/>
      <c r="BK829" s="335" t="s">
        <v>1511</v>
      </c>
      <c r="BL829" s="338"/>
      <c r="BM829" s="334"/>
      <c r="BN829" s="334"/>
      <c r="BO829" s="6"/>
      <c r="BP829" s="6"/>
      <c r="BQ829" s="6"/>
      <c r="BR829" s="6"/>
      <c r="BS829" s="6"/>
      <c r="BT829" s="334"/>
      <c r="BU829" s="334"/>
      <c r="BV829" s="334"/>
      <c r="BW829" s="334"/>
      <c r="BX829" s="334"/>
      <c r="BY829" s="6"/>
      <c r="BZ829" s="6"/>
      <c r="CA829" s="6"/>
      <c r="CB829" s="6" t="s">
        <v>1511</v>
      </c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  <c r="DR829" s="6"/>
      <c r="DS829" s="6"/>
      <c r="DT829" s="6"/>
      <c r="DU829" s="6"/>
      <c r="DV829" s="6"/>
      <c r="DW829" s="6"/>
      <c r="DX829" s="6"/>
      <c r="DY829" s="6"/>
      <c r="DZ829" s="6"/>
      <c r="EA829" s="6"/>
      <c r="EB829" s="6"/>
      <c r="EC829" s="6"/>
      <c r="ED829" s="6"/>
      <c r="EE829" s="6"/>
      <c r="EF829" s="6"/>
      <c r="EG829" s="6"/>
      <c r="EH829" s="6"/>
      <c r="EI829" s="6"/>
      <c r="EJ829" s="6"/>
      <c r="EK829" s="6"/>
      <c r="EL829" s="6"/>
      <c r="EM829" s="6"/>
      <c r="EN829" s="6"/>
      <c r="EO829" s="6"/>
      <c r="EP829" s="6"/>
      <c r="EQ829" s="6"/>
      <c r="ER829" s="6"/>
      <c r="ES829" s="6"/>
      <c r="ET829" s="6"/>
      <c r="EU829" s="6"/>
      <c r="EV829" s="6"/>
      <c r="EW829" s="6"/>
      <c r="EX829" s="6"/>
      <c r="EY829" s="6"/>
      <c r="EZ829" s="6"/>
      <c r="FA829" s="6"/>
      <c r="FB829" s="6"/>
      <c r="FC829" s="6"/>
      <c r="FD829" s="6"/>
      <c r="FE829" s="6"/>
      <c r="FF829" s="6"/>
      <c r="FG829" s="6"/>
      <c r="FH829" s="6"/>
      <c r="FI829" s="6"/>
      <c r="FJ829" s="6"/>
      <c r="FK829" s="6"/>
      <c r="FL829" s="6"/>
      <c r="FM829" s="6"/>
      <c r="FN829" s="6"/>
      <c r="FO829" s="6"/>
      <c r="FP829" s="6"/>
      <c r="FQ829" s="6"/>
      <c r="FR829" s="6"/>
      <c r="FS829" s="6"/>
      <c r="FT829" s="6"/>
      <c r="FU829" s="6"/>
      <c r="FV829" s="6"/>
      <c r="FW829" s="6"/>
      <c r="FX829" s="6"/>
      <c r="FY829" s="6"/>
      <c r="FZ829" s="6"/>
      <c r="GA829" s="6"/>
      <c r="GB829" s="6"/>
      <c r="GC829" s="6"/>
      <c r="GD829" s="6"/>
      <c r="GE829" s="6"/>
      <c r="GF829" s="6"/>
      <c r="GG829" s="6"/>
      <c r="GH829" s="6"/>
      <c r="GI829" s="6"/>
      <c r="GJ829" s="6"/>
      <c r="GK829" s="6"/>
      <c r="GL829" s="6"/>
      <c r="GM829" s="6"/>
      <c r="GN829" s="6"/>
      <c r="GO829" s="6"/>
      <c r="GP829" s="6"/>
      <c r="GQ829" s="6"/>
      <c r="GR829" s="6"/>
      <c r="GS829" s="6"/>
      <c r="GT829" s="6"/>
      <c r="GU829" s="6"/>
      <c r="GV829" s="6"/>
      <c r="GW829" s="6"/>
      <c r="GX829" s="6"/>
      <c r="GY829" s="6"/>
      <c r="GZ829" s="6"/>
      <c r="HA829" s="6"/>
      <c r="HB829" s="6"/>
      <c r="HC829" s="6"/>
      <c r="HD829" s="6"/>
      <c r="HE829" s="6"/>
      <c r="HF829" s="6"/>
      <c r="HG829" s="6"/>
      <c r="HH829" s="6"/>
      <c r="HI829" s="6"/>
      <c r="HJ829" s="6"/>
      <c r="HK829" s="6"/>
      <c r="HL829" s="6"/>
      <c r="HM829" s="6"/>
      <c r="HN829" s="6"/>
      <c r="HO829" s="6"/>
      <c r="HP829" s="6"/>
      <c r="HQ829" s="6"/>
      <c r="HR829" s="6"/>
      <c r="HS829" s="6"/>
      <c r="HT829" s="6"/>
      <c r="HU829" s="6"/>
      <c r="HV829" s="6"/>
      <c r="HW829" s="6"/>
      <c r="HX829" s="6"/>
      <c r="HY829" s="6"/>
      <c r="HZ829" s="6"/>
      <c r="IA829" s="6"/>
      <c r="IB829" s="6"/>
      <c r="IC829" s="6"/>
      <c r="ID829" s="6"/>
      <c r="IE829" s="6"/>
      <c r="IF829" s="6"/>
      <c r="IG829" s="6"/>
      <c r="IH829" s="6"/>
      <c r="II829" s="6"/>
      <c r="IJ829" s="6"/>
      <c r="IK829" s="6"/>
      <c r="IL829" s="6"/>
      <c r="IM829" s="6"/>
      <c r="IN829" s="6"/>
      <c r="IO829" s="6"/>
      <c r="IP829" s="6"/>
      <c r="IQ829" s="6"/>
      <c r="IR829" s="6"/>
      <c r="IS829" s="6"/>
      <c r="IT829" s="6"/>
      <c r="IU829" s="6"/>
      <c r="IV829" s="6"/>
      <c r="IW829" s="6"/>
      <c r="IX829" s="6"/>
      <c r="IY829" s="6"/>
      <c r="IZ829" s="6"/>
      <c r="JA829" s="6"/>
      <c r="JB829" s="6"/>
      <c r="JC829" s="6"/>
      <c r="JD829" s="6"/>
      <c r="JE829" s="6"/>
      <c r="JF829" s="6"/>
      <c r="JG829" s="6"/>
      <c r="JH829" s="6"/>
      <c r="JI829" s="6"/>
      <c r="JJ829" s="6"/>
      <c r="JK829" s="6"/>
      <c r="JL829" s="6"/>
      <c r="JM829" s="6"/>
      <c r="JN829" s="6"/>
      <c r="JO829" s="6"/>
      <c r="JP829" s="6"/>
      <c r="JQ829" s="6"/>
      <c r="JR829" s="6"/>
      <c r="JS829" s="6"/>
      <c r="JT829" s="6"/>
      <c r="JU829" s="6"/>
      <c r="JV829" s="6"/>
      <c r="JW829" s="6"/>
      <c r="JX829" s="6"/>
      <c r="JY829" s="6"/>
      <c r="JZ829" s="6"/>
      <c r="KA829" s="6"/>
      <c r="KB829" s="6"/>
      <c r="KC829" s="6"/>
      <c r="KD829" s="6"/>
      <c r="KE829" s="6"/>
      <c r="KF829" s="6"/>
      <c r="KG829" s="6"/>
      <c r="KH829" s="6"/>
      <c r="KI829" s="6"/>
      <c r="KJ829" s="6"/>
      <c r="KK829" s="6"/>
      <c r="KL829" s="6"/>
      <c r="KM829" s="6"/>
      <c r="KN829" s="6"/>
      <c r="KO829" s="6"/>
      <c r="KP829" s="6"/>
      <c r="KQ829" s="6"/>
      <c r="KR829" s="6"/>
      <c r="KS829" s="6"/>
      <c r="KT829" s="6"/>
      <c r="KU829" s="6"/>
      <c r="KV829" s="6"/>
      <c r="KW829" s="6"/>
      <c r="KX829" s="6"/>
      <c r="KY829" s="6"/>
      <c r="KZ829" s="6"/>
      <c r="LA829" s="6"/>
      <c r="LB829" s="6"/>
      <c r="LC829" s="6"/>
      <c r="LD829" s="6"/>
      <c r="LE829" s="6"/>
      <c r="LF829" s="6"/>
      <c r="LG829" s="6"/>
      <c r="LH829" s="6"/>
      <c r="LI829" s="6"/>
      <c r="LJ829" s="6"/>
      <c r="LK829" s="6"/>
      <c r="LL829" s="6"/>
      <c r="LM829" s="6"/>
      <c r="LN829" s="6"/>
      <c r="LO829" s="6"/>
      <c r="LP829" s="6"/>
      <c r="LQ829" s="6"/>
      <c r="LR829" s="6"/>
      <c r="LS829" s="6"/>
      <c r="LT829" s="6"/>
      <c r="LU829" s="6"/>
      <c r="LV829" s="6"/>
      <c r="LW829" s="6"/>
      <c r="LX829" s="6"/>
      <c r="LY829" s="6"/>
      <c r="LZ829" s="6"/>
      <c r="MA829" s="6"/>
      <c r="MB829" s="6"/>
      <c r="MC829" s="6"/>
      <c r="MD829" s="6"/>
      <c r="ME829" s="6"/>
      <c r="MF829" s="6"/>
      <c r="MG829" s="6"/>
      <c r="MH829" s="6"/>
      <c r="MI829" s="6"/>
      <c r="MJ829" s="6"/>
      <c r="MK829" s="6"/>
      <c r="ML829" s="6"/>
      <c r="MM829" s="6"/>
      <c r="MN829" s="6"/>
      <c r="MO829" s="6"/>
      <c r="MP829" s="6"/>
      <c r="MQ829" s="6"/>
      <c r="MR829" s="6"/>
      <c r="MS829" s="6"/>
      <c r="MT829" s="6"/>
      <c r="MU829" s="6"/>
      <c r="MV829" s="6"/>
      <c r="MW829" s="6"/>
      <c r="MX829" s="6"/>
      <c r="MY829" s="6"/>
      <c r="MZ829" s="6"/>
      <c r="NA829" s="6"/>
      <c r="NB829" s="6"/>
      <c r="NC829" s="6"/>
      <c r="ND829" s="6"/>
      <c r="NE829" s="6"/>
      <c r="NF829" s="6"/>
      <c r="NG829" s="6"/>
      <c r="NH829" s="6"/>
      <c r="NI829" s="6"/>
      <c r="NJ829" s="6"/>
      <c r="NK829" s="6"/>
      <c r="NL829" s="6"/>
      <c r="NM829" s="6"/>
      <c r="NN829" s="6"/>
      <c r="NO829" s="6"/>
      <c r="NP829" s="6"/>
      <c r="NQ829" s="6"/>
      <c r="NR829" s="6"/>
      <c r="NS829" s="6"/>
      <c r="NT829" s="6"/>
      <c r="NU829" s="6"/>
      <c r="NV829" s="6"/>
      <c r="NW829" s="6"/>
      <c r="NX829" s="6"/>
      <c r="NY829" s="6"/>
      <c r="NZ829" s="6"/>
      <c r="OA829" s="6"/>
      <c r="OB829" s="6"/>
      <c r="OC829" s="6"/>
      <c r="OD829" s="6"/>
      <c r="OE829" s="6"/>
      <c r="OF829" s="6"/>
      <c r="OG829" s="6"/>
      <c r="OH829" s="6"/>
      <c r="OI829" s="6"/>
      <c r="OJ829" s="6"/>
      <c r="OK829" s="6"/>
      <c r="OL829" s="6"/>
      <c r="OM829" s="6"/>
      <c r="ON829" s="6"/>
      <c r="OO829" s="6"/>
      <c r="OP829" s="6"/>
      <c r="OQ829" s="6"/>
      <c r="OR829" s="6"/>
      <c r="OS829" s="6"/>
      <c r="OT829" s="6"/>
      <c r="OU829" s="6"/>
      <c r="OV829" s="6"/>
      <c r="OW829" s="6"/>
      <c r="OX829" s="6"/>
      <c r="OY829" s="6"/>
      <c r="OZ829" s="6"/>
      <c r="PA829" s="6"/>
      <c r="PB829" s="6"/>
      <c r="PC829" s="6"/>
      <c r="PD829" s="6"/>
      <c r="PE829" s="6"/>
      <c r="PF829" s="6"/>
      <c r="PG829" s="6"/>
      <c r="PH829" s="6"/>
      <c r="PI829" s="6"/>
      <c r="PJ829" s="6"/>
      <c r="PK829" s="6"/>
      <c r="PL829" s="6"/>
      <c r="PM829" s="6"/>
      <c r="PN829" s="6"/>
      <c r="PO829" s="6"/>
      <c r="PP829" s="6"/>
      <c r="PQ829" s="6"/>
      <c r="PR829" s="6"/>
      <c r="PS829" s="6"/>
      <c r="PT829" s="6"/>
      <c r="PU829" s="6"/>
      <c r="PV829" s="6"/>
      <c r="PW829" s="6"/>
      <c r="PX829" s="6"/>
      <c r="PY829" s="6"/>
      <c r="PZ829" s="6"/>
      <c r="QA829" s="6"/>
      <c r="QB829" s="6"/>
      <c r="QC829" s="6"/>
      <c r="QD829" s="6"/>
      <c r="QE829" s="6"/>
      <c r="QF829" s="6"/>
      <c r="QG829" s="6"/>
      <c r="QH829" s="6"/>
      <c r="QI829" s="6"/>
      <c r="QJ829" s="6"/>
      <c r="QK829" s="6"/>
      <c r="QL829" s="6"/>
      <c r="QM829" s="6"/>
      <c r="QN829" s="6"/>
      <c r="QO829" s="6"/>
      <c r="QP829" s="6"/>
      <c r="QQ829" s="6"/>
      <c r="QR829" s="6"/>
      <c r="QS829" s="6"/>
      <c r="QT829" s="6"/>
      <c r="QU829" s="6"/>
      <c r="QV829" s="6"/>
      <c r="QW829" s="6"/>
      <c r="QX829" s="6"/>
      <c r="QY829" s="6"/>
      <c r="QZ829" s="6"/>
      <c r="RA829" s="6"/>
      <c r="RB829" s="6"/>
      <c r="RC829" s="6"/>
      <c r="RD829" s="6"/>
      <c r="RE829" s="6"/>
      <c r="RF829" s="6"/>
      <c r="RG829" s="6"/>
      <c r="RH829" s="6"/>
      <c r="RI829" s="6"/>
      <c r="RJ829" s="6"/>
      <c r="RK829" s="6"/>
    </row>
    <row r="830" s="5" customFormat="1" ht="15.25" spans="1:479">
      <c r="A830" s="88" t="s">
        <v>12563</v>
      </c>
      <c r="B830" s="88" t="s">
        <v>1058</v>
      </c>
      <c r="C830" s="353" t="s">
        <v>1059</v>
      </c>
      <c r="D830" s="89" t="s">
        <v>12266</v>
      </c>
      <c r="E830" s="135">
        <v>80</v>
      </c>
      <c r="F830" s="135">
        <v>5</v>
      </c>
      <c r="G830" s="90">
        <f t="shared" si="13"/>
        <v>400</v>
      </c>
      <c r="H830" s="94"/>
      <c r="I830" s="95"/>
      <c r="J830" s="95">
        <v>63</v>
      </c>
      <c r="K830" s="95">
        <v>47</v>
      </c>
      <c r="L830" s="95">
        <v>0</v>
      </c>
      <c r="M830" s="97"/>
      <c r="N830" s="94"/>
      <c r="O830" s="95"/>
      <c r="P830" s="95"/>
      <c r="Q830" s="95"/>
      <c r="R830" s="97"/>
      <c r="S830" s="313"/>
      <c r="T830" s="95"/>
      <c r="U830" s="314"/>
      <c r="V830" s="315"/>
      <c r="W830" s="315"/>
      <c r="X830" s="316"/>
      <c r="Y830" s="94"/>
      <c r="Z830" s="96"/>
      <c r="AA830" s="96"/>
      <c r="AB830" s="95"/>
      <c r="AC830" s="95"/>
      <c r="AD830" s="97"/>
      <c r="AE830" s="91"/>
      <c r="AF830" s="113"/>
      <c r="AG830" s="113"/>
      <c r="AH830" s="92"/>
      <c r="AI830" s="92"/>
      <c r="AJ830" s="92"/>
      <c r="AK830" s="92"/>
      <c r="AL830" s="91"/>
      <c r="AM830" s="113"/>
      <c r="AN830" s="209">
        <v>38</v>
      </c>
      <c r="AO830" s="354">
        <v>44</v>
      </c>
      <c r="AP830" s="210">
        <v>6</v>
      </c>
      <c r="AQ830" s="93"/>
      <c r="AR830" s="94"/>
      <c r="AS830" s="96"/>
      <c r="AT830" s="96"/>
      <c r="AU830" s="96"/>
      <c r="AV830" s="95"/>
      <c r="AW830" s="95"/>
      <c r="AX830" s="97"/>
      <c r="AY830" s="97"/>
      <c r="AZ830" s="97"/>
      <c r="BA830" s="97"/>
      <c r="BB830" s="97"/>
      <c r="BC830" s="99" t="s">
        <v>12271</v>
      </c>
      <c r="BD830" s="99" t="s">
        <v>12349</v>
      </c>
      <c r="BE830" s="99"/>
      <c r="BF830" s="100"/>
      <c r="BG830" s="100"/>
      <c r="BH830" s="111" t="s">
        <v>12272</v>
      </c>
      <c r="BI830" s="111" t="s">
        <v>12272</v>
      </c>
      <c r="BJ830" s="99"/>
      <c r="BK830" s="112" t="s">
        <v>1511</v>
      </c>
      <c r="BL830" s="102"/>
      <c r="BM830" s="99"/>
      <c r="BN830" s="99"/>
      <c r="BO830" s="13"/>
      <c r="BP830" s="13"/>
      <c r="BQ830" s="13"/>
      <c r="BR830" s="13"/>
      <c r="BS830" s="13"/>
      <c r="BT830" s="99"/>
      <c r="BU830" s="99"/>
      <c r="BV830" s="99"/>
      <c r="BW830" s="99"/>
      <c r="BX830" s="99"/>
      <c r="BY830" s="13"/>
      <c r="BZ830" s="13"/>
      <c r="CA830" s="13"/>
      <c r="CB830" s="13" t="s">
        <v>1511</v>
      </c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  <c r="EJ830" s="13"/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3"/>
      <c r="FD830" s="13"/>
      <c r="FE830" s="13"/>
      <c r="FF830" s="13"/>
      <c r="FG830" s="13"/>
      <c r="FH830" s="13"/>
      <c r="FI830" s="13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  <c r="FT830" s="13"/>
      <c r="FU830" s="13"/>
      <c r="FV830" s="13"/>
      <c r="FW830" s="13"/>
      <c r="FX830" s="13"/>
      <c r="FY830" s="13"/>
      <c r="FZ830" s="13"/>
      <c r="GA830" s="13"/>
      <c r="GB830" s="13"/>
      <c r="GC830" s="13"/>
      <c r="GD830" s="13"/>
      <c r="GE830" s="13"/>
      <c r="GF830" s="13"/>
      <c r="GG830" s="13"/>
      <c r="GH830" s="13"/>
      <c r="GI830" s="13"/>
      <c r="GJ830" s="13"/>
      <c r="GK830" s="13"/>
      <c r="GL830" s="13"/>
      <c r="GM830" s="13"/>
      <c r="GN830" s="13"/>
      <c r="GO830" s="13"/>
      <c r="GP830" s="13"/>
      <c r="GQ830" s="13"/>
      <c r="GR830" s="13"/>
      <c r="GS830" s="13"/>
      <c r="GT830" s="13"/>
      <c r="GU830" s="13"/>
      <c r="GV830" s="13"/>
      <c r="GW830" s="13"/>
      <c r="GX830" s="13"/>
      <c r="GY830" s="13"/>
      <c r="GZ830" s="13"/>
      <c r="HA830" s="13"/>
      <c r="HB830" s="13"/>
      <c r="HC830" s="13"/>
      <c r="HD830" s="13"/>
      <c r="HE830" s="13"/>
      <c r="HF830" s="13"/>
      <c r="HG830" s="13"/>
      <c r="HH830" s="13"/>
      <c r="HI830" s="13"/>
      <c r="HJ830" s="13"/>
      <c r="HK830" s="13"/>
      <c r="HL830" s="13"/>
      <c r="HM830" s="13"/>
      <c r="HN830" s="13"/>
      <c r="HO830" s="13"/>
      <c r="HP830" s="13"/>
      <c r="HQ830" s="13"/>
      <c r="HR830" s="13"/>
      <c r="HS830" s="13"/>
      <c r="HT830" s="13"/>
      <c r="HU830" s="13"/>
      <c r="HV830" s="13"/>
      <c r="HW830" s="13"/>
      <c r="HX830" s="13"/>
      <c r="HY830" s="13"/>
      <c r="HZ830" s="13"/>
      <c r="IA830" s="13"/>
      <c r="IB830" s="13"/>
      <c r="IC830" s="13"/>
      <c r="ID830" s="13"/>
      <c r="IE830" s="13"/>
      <c r="IF830" s="13"/>
      <c r="IG830" s="13"/>
      <c r="IH830" s="13"/>
      <c r="II830" s="13"/>
      <c r="IJ830" s="13"/>
      <c r="IK830" s="13"/>
      <c r="IL830" s="13"/>
      <c r="IM830" s="13"/>
      <c r="IN830" s="13"/>
      <c r="IO830" s="13"/>
      <c r="IP830" s="13"/>
      <c r="IQ830" s="13"/>
      <c r="IR830" s="13"/>
      <c r="IS830" s="13"/>
      <c r="IT830" s="13"/>
      <c r="IU830" s="13"/>
      <c r="IV830" s="13"/>
      <c r="IW830" s="13"/>
      <c r="IX830" s="13"/>
      <c r="IY830" s="13"/>
      <c r="IZ830" s="13"/>
      <c r="JA830" s="13"/>
      <c r="JB830" s="13"/>
      <c r="JC830" s="13"/>
      <c r="JD830" s="13"/>
      <c r="JE830" s="13"/>
      <c r="JF830" s="13"/>
      <c r="JG830" s="13"/>
      <c r="JH830" s="13"/>
      <c r="JI830" s="13"/>
      <c r="JJ830" s="13"/>
      <c r="JK830" s="13"/>
      <c r="JL830" s="13"/>
      <c r="JM830" s="13"/>
      <c r="JN830" s="13"/>
      <c r="JO830" s="13"/>
      <c r="JP830" s="13"/>
      <c r="JQ830" s="13"/>
      <c r="JR830" s="13"/>
      <c r="JS830" s="13"/>
      <c r="JT830" s="13"/>
      <c r="JU830" s="13"/>
      <c r="JV830" s="13"/>
      <c r="JW830" s="13"/>
      <c r="JX830" s="13"/>
      <c r="JY830" s="13"/>
      <c r="JZ830" s="13"/>
      <c r="KA830" s="13"/>
      <c r="KB830" s="13"/>
      <c r="KC830" s="13"/>
      <c r="KD830" s="13"/>
      <c r="KE830" s="13"/>
      <c r="KF830" s="13"/>
      <c r="KG830" s="13"/>
      <c r="KH830" s="13"/>
      <c r="KI830" s="13"/>
      <c r="KJ830" s="13"/>
      <c r="KK830" s="13"/>
      <c r="KL830" s="13"/>
      <c r="KM830" s="13"/>
      <c r="KN830" s="13"/>
      <c r="KO830" s="13"/>
      <c r="KP830" s="13"/>
      <c r="KQ830" s="13"/>
      <c r="KR830" s="13"/>
      <c r="KS830" s="13"/>
      <c r="KT830" s="13"/>
      <c r="KU830" s="13"/>
      <c r="KV830" s="13"/>
      <c r="KW830" s="13"/>
      <c r="KX830" s="13"/>
      <c r="KY830" s="13"/>
      <c r="KZ830" s="13"/>
      <c r="LA830" s="13"/>
      <c r="LB830" s="13"/>
      <c r="LC830" s="13"/>
      <c r="LD830" s="13"/>
      <c r="LE830" s="13"/>
      <c r="LF830" s="13"/>
      <c r="LG830" s="13"/>
      <c r="LH830" s="13"/>
      <c r="LI830" s="13"/>
      <c r="LJ830" s="13"/>
      <c r="LK830" s="13"/>
      <c r="LL830" s="13"/>
      <c r="LM830" s="13"/>
      <c r="LN830" s="13"/>
      <c r="LO830" s="13"/>
      <c r="LP830" s="13"/>
      <c r="LQ830" s="13"/>
      <c r="LR830" s="13"/>
      <c r="LS830" s="13"/>
      <c r="LT830" s="13"/>
      <c r="LU830" s="13"/>
      <c r="LV830" s="13"/>
      <c r="LW830" s="13"/>
      <c r="LX830" s="13"/>
      <c r="LY830" s="13"/>
      <c r="LZ830" s="13"/>
      <c r="MA830" s="13"/>
      <c r="MB830" s="13"/>
      <c r="MC830" s="13"/>
      <c r="MD830" s="13"/>
      <c r="ME830" s="13"/>
      <c r="MF830" s="13"/>
      <c r="MG830" s="13"/>
      <c r="MH830" s="13"/>
      <c r="MI830" s="13"/>
      <c r="MJ830" s="13"/>
      <c r="MK830" s="13"/>
      <c r="ML830" s="13"/>
      <c r="MM830" s="13"/>
      <c r="MN830" s="13"/>
      <c r="MO830" s="13"/>
      <c r="MP830" s="13"/>
      <c r="MQ830" s="13"/>
      <c r="MR830" s="13"/>
      <c r="MS830" s="13"/>
      <c r="MT830" s="13"/>
      <c r="MU830" s="13"/>
      <c r="MV830" s="13"/>
      <c r="MW830" s="13"/>
      <c r="MX830" s="13"/>
      <c r="MY830" s="13"/>
      <c r="MZ830" s="13"/>
      <c r="NA830" s="13"/>
      <c r="NB830" s="13"/>
      <c r="NC830" s="13"/>
      <c r="ND830" s="13"/>
      <c r="NE830" s="13"/>
      <c r="NF830" s="13"/>
      <c r="NG830" s="13"/>
      <c r="NH830" s="13"/>
      <c r="NI830" s="13"/>
      <c r="NJ830" s="13"/>
      <c r="NK830" s="13"/>
      <c r="NL830" s="13"/>
      <c r="NM830" s="13"/>
      <c r="NN830" s="13"/>
      <c r="NO830" s="13"/>
      <c r="NP830" s="13"/>
      <c r="NQ830" s="13"/>
      <c r="NR830" s="13"/>
      <c r="NS830" s="13"/>
      <c r="NT830" s="13"/>
      <c r="NU830" s="13"/>
      <c r="NV830" s="13"/>
      <c r="NW830" s="13"/>
      <c r="NX830" s="13"/>
      <c r="NY830" s="13"/>
      <c r="NZ830" s="13"/>
      <c r="OA830" s="13"/>
      <c r="OB830" s="13"/>
      <c r="OC830" s="13"/>
      <c r="OD830" s="13"/>
      <c r="OE830" s="13"/>
      <c r="OF830" s="13"/>
      <c r="OG830" s="13"/>
      <c r="OH830" s="13"/>
      <c r="OI830" s="13"/>
      <c r="OJ830" s="13"/>
      <c r="OK830" s="13"/>
      <c r="OL830" s="13"/>
      <c r="OM830" s="13"/>
      <c r="ON830" s="13"/>
      <c r="OO830" s="13"/>
      <c r="OP830" s="13"/>
      <c r="OQ830" s="13"/>
      <c r="OR830" s="13"/>
      <c r="OS830" s="13"/>
      <c r="OT830" s="13"/>
      <c r="OU830" s="13"/>
      <c r="OV830" s="13"/>
      <c r="OW830" s="13"/>
      <c r="OX830" s="13"/>
      <c r="OY830" s="13"/>
      <c r="OZ830" s="13"/>
      <c r="PA830" s="13"/>
      <c r="PB830" s="13"/>
      <c r="PC830" s="13"/>
      <c r="PD830" s="13"/>
      <c r="PE830" s="13"/>
      <c r="PF830" s="13"/>
      <c r="PG830" s="13"/>
      <c r="PH830" s="13"/>
      <c r="PI830" s="13"/>
      <c r="PJ830" s="13"/>
      <c r="PK830" s="13"/>
      <c r="PL830" s="13"/>
      <c r="PM830" s="13"/>
      <c r="PN830" s="13"/>
      <c r="PO830" s="13"/>
      <c r="PP830" s="13"/>
      <c r="PQ830" s="13"/>
      <c r="PR830" s="13"/>
      <c r="PS830" s="13"/>
      <c r="PT830" s="13"/>
      <c r="PU830" s="13"/>
      <c r="PV830" s="13"/>
      <c r="PW830" s="13"/>
      <c r="PX830" s="13"/>
      <c r="PY830" s="13"/>
      <c r="PZ830" s="13"/>
      <c r="QA830" s="13"/>
      <c r="QB830" s="13"/>
      <c r="QC830" s="13"/>
      <c r="QD830" s="13"/>
      <c r="QE830" s="13"/>
      <c r="QF830" s="13"/>
      <c r="QG830" s="13"/>
      <c r="QH830" s="13"/>
      <c r="QI830" s="13"/>
      <c r="QJ830" s="13"/>
      <c r="QK830" s="13"/>
      <c r="QL830" s="13"/>
      <c r="QM830" s="13"/>
      <c r="QN830" s="13"/>
      <c r="QO830" s="13"/>
      <c r="QP830" s="13"/>
      <c r="QQ830" s="13"/>
      <c r="QR830" s="13"/>
      <c r="QS830" s="13"/>
      <c r="QT830" s="13"/>
      <c r="QU830" s="13"/>
      <c r="QV830" s="13"/>
      <c r="QW830" s="13"/>
      <c r="QX830" s="13"/>
      <c r="QY830" s="13"/>
      <c r="QZ830" s="13"/>
      <c r="RA830" s="13"/>
      <c r="RB830" s="13"/>
      <c r="RC830" s="13"/>
      <c r="RD830" s="13"/>
      <c r="RE830" s="13"/>
      <c r="RF830" s="13"/>
      <c r="RG830" s="13"/>
      <c r="RH830" s="13"/>
      <c r="RI830" s="13"/>
      <c r="RJ830" s="13"/>
      <c r="RK830" s="13"/>
    </row>
    <row r="831" s="5" customFormat="1" ht="15.25" spans="1:479">
      <c r="A831" s="88" t="s">
        <v>12563</v>
      </c>
      <c r="B831" s="88" t="s">
        <v>1058</v>
      </c>
      <c r="C831" s="353" t="s">
        <v>1059</v>
      </c>
      <c r="D831" s="89" t="s">
        <v>494</v>
      </c>
      <c r="E831" s="135">
        <v>80</v>
      </c>
      <c r="F831" s="135">
        <v>7</v>
      </c>
      <c r="G831" s="90">
        <f t="shared" si="13"/>
        <v>560</v>
      </c>
      <c r="H831" s="94"/>
      <c r="I831" s="95"/>
      <c r="J831" s="95">
        <v>43</v>
      </c>
      <c r="K831" s="95">
        <v>32</v>
      </c>
      <c r="L831" s="95">
        <v>44</v>
      </c>
      <c r="M831" s="97"/>
      <c r="N831" s="94"/>
      <c r="O831" s="95"/>
      <c r="P831" s="95"/>
      <c r="Q831" s="95"/>
      <c r="R831" s="97"/>
      <c r="S831" s="313"/>
      <c r="T831" s="95"/>
      <c r="U831" s="314"/>
      <c r="V831" s="315"/>
      <c r="W831" s="315"/>
      <c r="X831" s="316"/>
      <c r="Y831" s="94"/>
      <c r="Z831" s="96"/>
      <c r="AA831" s="96"/>
      <c r="AB831" s="95"/>
      <c r="AC831" s="95"/>
      <c r="AD831" s="97"/>
      <c r="AE831" s="91"/>
      <c r="AF831" s="113"/>
      <c r="AG831" s="113"/>
      <c r="AH831" s="92"/>
      <c r="AI831" s="92"/>
      <c r="AJ831" s="92"/>
      <c r="AK831" s="92"/>
      <c r="AL831" s="91"/>
      <c r="AM831" s="113"/>
      <c r="AN831" s="355">
        <v>38</v>
      </c>
      <c r="AO831" s="354">
        <v>43</v>
      </c>
      <c r="AP831" s="210">
        <v>6</v>
      </c>
      <c r="AQ831" s="93"/>
      <c r="AR831" s="94"/>
      <c r="AS831" s="96"/>
      <c r="AT831" s="96"/>
      <c r="AU831" s="96"/>
      <c r="AV831" s="95"/>
      <c r="AW831" s="95"/>
      <c r="AX831" s="97"/>
      <c r="AY831" s="97"/>
      <c r="AZ831" s="97"/>
      <c r="BA831" s="97"/>
      <c r="BB831" s="97"/>
      <c r="BC831" s="99" t="s">
        <v>12275</v>
      </c>
      <c r="BD831" s="99" t="s">
        <v>12350</v>
      </c>
      <c r="BE831" s="99"/>
      <c r="BF831" s="100"/>
      <c r="BG831" s="100"/>
      <c r="BH831" s="111" t="s">
        <v>12272</v>
      </c>
      <c r="BI831" s="111" t="s">
        <v>12272</v>
      </c>
      <c r="BJ831" s="99"/>
      <c r="BK831" s="112" t="s">
        <v>1511</v>
      </c>
      <c r="BL831" s="102"/>
      <c r="BM831" s="99"/>
      <c r="BN831" s="99"/>
      <c r="BO831" s="13"/>
      <c r="BP831" s="13"/>
      <c r="BQ831" s="13"/>
      <c r="BR831" s="13"/>
      <c r="BS831" s="13"/>
      <c r="BT831" s="99"/>
      <c r="BU831" s="99"/>
      <c r="BV831" s="99"/>
      <c r="BW831" s="99"/>
      <c r="BX831" s="99"/>
      <c r="BY831" s="13"/>
      <c r="BZ831" s="13"/>
      <c r="CA831" s="13"/>
      <c r="CB831" s="13" t="s">
        <v>1511</v>
      </c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  <c r="EJ831" s="13"/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3"/>
      <c r="FD831" s="13"/>
      <c r="FE831" s="13"/>
      <c r="FF831" s="13"/>
      <c r="FG831" s="13"/>
      <c r="FH831" s="13"/>
      <c r="FI831" s="13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  <c r="FT831" s="13"/>
      <c r="FU831" s="13"/>
      <c r="FV831" s="13"/>
      <c r="FW831" s="13"/>
      <c r="FX831" s="13"/>
      <c r="FY831" s="13"/>
      <c r="FZ831" s="13"/>
      <c r="GA831" s="13"/>
      <c r="GB831" s="13"/>
      <c r="GC831" s="13"/>
      <c r="GD831" s="13"/>
      <c r="GE831" s="13"/>
      <c r="GF831" s="13"/>
      <c r="GG831" s="13"/>
      <c r="GH831" s="13"/>
      <c r="GI831" s="13"/>
      <c r="GJ831" s="13"/>
      <c r="GK831" s="13"/>
      <c r="GL831" s="13"/>
      <c r="GM831" s="13"/>
      <c r="GN831" s="13"/>
      <c r="GO831" s="13"/>
      <c r="GP831" s="13"/>
      <c r="GQ831" s="13"/>
      <c r="GR831" s="13"/>
      <c r="GS831" s="13"/>
      <c r="GT831" s="13"/>
      <c r="GU831" s="13"/>
      <c r="GV831" s="13"/>
      <c r="GW831" s="13"/>
      <c r="GX831" s="13"/>
      <c r="GY831" s="13"/>
      <c r="GZ831" s="13"/>
      <c r="HA831" s="13"/>
      <c r="HB831" s="13"/>
      <c r="HC831" s="13"/>
      <c r="HD831" s="13"/>
      <c r="HE831" s="13"/>
      <c r="HF831" s="13"/>
      <c r="HG831" s="13"/>
      <c r="HH831" s="13"/>
      <c r="HI831" s="13"/>
      <c r="HJ831" s="13"/>
      <c r="HK831" s="13"/>
      <c r="HL831" s="13"/>
      <c r="HM831" s="13"/>
      <c r="HN831" s="13"/>
      <c r="HO831" s="13"/>
      <c r="HP831" s="13"/>
      <c r="HQ831" s="13"/>
      <c r="HR831" s="13"/>
      <c r="HS831" s="13"/>
      <c r="HT831" s="13"/>
      <c r="HU831" s="13"/>
      <c r="HV831" s="13"/>
      <c r="HW831" s="13"/>
      <c r="HX831" s="13"/>
      <c r="HY831" s="13"/>
      <c r="HZ831" s="13"/>
      <c r="IA831" s="13"/>
      <c r="IB831" s="13"/>
      <c r="IC831" s="13"/>
      <c r="ID831" s="13"/>
      <c r="IE831" s="13"/>
      <c r="IF831" s="13"/>
      <c r="IG831" s="13"/>
      <c r="IH831" s="13"/>
      <c r="II831" s="13"/>
      <c r="IJ831" s="13"/>
      <c r="IK831" s="13"/>
      <c r="IL831" s="13"/>
      <c r="IM831" s="13"/>
      <c r="IN831" s="13"/>
      <c r="IO831" s="13"/>
      <c r="IP831" s="13"/>
      <c r="IQ831" s="13"/>
      <c r="IR831" s="13"/>
      <c r="IS831" s="13"/>
      <c r="IT831" s="13"/>
      <c r="IU831" s="13"/>
      <c r="IV831" s="13"/>
      <c r="IW831" s="13"/>
      <c r="IX831" s="13"/>
      <c r="IY831" s="13"/>
      <c r="IZ831" s="13"/>
      <c r="JA831" s="13"/>
      <c r="JB831" s="13"/>
      <c r="JC831" s="13"/>
      <c r="JD831" s="13"/>
      <c r="JE831" s="13"/>
      <c r="JF831" s="13"/>
      <c r="JG831" s="13"/>
      <c r="JH831" s="13"/>
      <c r="JI831" s="13"/>
      <c r="JJ831" s="13"/>
      <c r="JK831" s="13"/>
      <c r="JL831" s="13"/>
      <c r="JM831" s="13"/>
      <c r="JN831" s="13"/>
      <c r="JO831" s="13"/>
      <c r="JP831" s="13"/>
      <c r="JQ831" s="13"/>
      <c r="JR831" s="13"/>
      <c r="JS831" s="13"/>
      <c r="JT831" s="13"/>
      <c r="JU831" s="13"/>
      <c r="JV831" s="13"/>
      <c r="JW831" s="13"/>
      <c r="JX831" s="13"/>
      <c r="JY831" s="13"/>
      <c r="JZ831" s="13"/>
      <c r="KA831" s="13"/>
      <c r="KB831" s="13"/>
      <c r="KC831" s="13"/>
      <c r="KD831" s="13"/>
      <c r="KE831" s="13"/>
      <c r="KF831" s="13"/>
      <c r="KG831" s="13"/>
      <c r="KH831" s="13"/>
      <c r="KI831" s="13"/>
      <c r="KJ831" s="13"/>
      <c r="KK831" s="13"/>
      <c r="KL831" s="13"/>
      <c r="KM831" s="13"/>
      <c r="KN831" s="13"/>
      <c r="KO831" s="13"/>
      <c r="KP831" s="13"/>
      <c r="KQ831" s="13"/>
      <c r="KR831" s="13"/>
      <c r="KS831" s="13"/>
      <c r="KT831" s="13"/>
      <c r="KU831" s="13"/>
      <c r="KV831" s="13"/>
      <c r="KW831" s="13"/>
      <c r="KX831" s="13"/>
      <c r="KY831" s="13"/>
      <c r="KZ831" s="13"/>
      <c r="LA831" s="13"/>
      <c r="LB831" s="13"/>
      <c r="LC831" s="13"/>
      <c r="LD831" s="13"/>
      <c r="LE831" s="13"/>
      <c r="LF831" s="13"/>
      <c r="LG831" s="13"/>
      <c r="LH831" s="13"/>
      <c r="LI831" s="13"/>
      <c r="LJ831" s="13"/>
      <c r="LK831" s="13"/>
      <c r="LL831" s="13"/>
      <c r="LM831" s="13"/>
      <c r="LN831" s="13"/>
      <c r="LO831" s="13"/>
      <c r="LP831" s="13"/>
      <c r="LQ831" s="13"/>
      <c r="LR831" s="13"/>
      <c r="LS831" s="13"/>
      <c r="LT831" s="13"/>
      <c r="LU831" s="13"/>
      <c r="LV831" s="13"/>
      <c r="LW831" s="13"/>
      <c r="LX831" s="13"/>
      <c r="LY831" s="13"/>
      <c r="LZ831" s="13"/>
      <c r="MA831" s="13"/>
      <c r="MB831" s="13"/>
      <c r="MC831" s="13"/>
      <c r="MD831" s="13"/>
      <c r="ME831" s="13"/>
      <c r="MF831" s="13"/>
      <c r="MG831" s="13"/>
      <c r="MH831" s="13"/>
      <c r="MI831" s="13"/>
      <c r="MJ831" s="13"/>
      <c r="MK831" s="13"/>
      <c r="ML831" s="13"/>
      <c r="MM831" s="13"/>
      <c r="MN831" s="13"/>
      <c r="MO831" s="13"/>
      <c r="MP831" s="13"/>
      <c r="MQ831" s="13"/>
      <c r="MR831" s="13"/>
      <c r="MS831" s="13"/>
      <c r="MT831" s="13"/>
      <c r="MU831" s="13"/>
      <c r="MV831" s="13"/>
      <c r="MW831" s="13"/>
      <c r="MX831" s="13"/>
      <c r="MY831" s="13"/>
      <c r="MZ831" s="13"/>
      <c r="NA831" s="13"/>
      <c r="NB831" s="13"/>
      <c r="NC831" s="13"/>
      <c r="ND831" s="13"/>
      <c r="NE831" s="13"/>
      <c r="NF831" s="13"/>
      <c r="NG831" s="13"/>
      <c r="NH831" s="13"/>
      <c r="NI831" s="13"/>
      <c r="NJ831" s="13"/>
      <c r="NK831" s="13"/>
      <c r="NL831" s="13"/>
      <c r="NM831" s="13"/>
      <c r="NN831" s="13"/>
      <c r="NO831" s="13"/>
      <c r="NP831" s="13"/>
      <c r="NQ831" s="13"/>
      <c r="NR831" s="13"/>
      <c r="NS831" s="13"/>
      <c r="NT831" s="13"/>
      <c r="NU831" s="13"/>
      <c r="NV831" s="13"/>
      <c r="NW831" s="13"/>
      <c r="NX831" s="13"/>
      <c r="NY831" s="13"/>
      <c r="NZ831" s="13"/>
      <c r="OA831" s="13"/>
      <c r="OB831" s="13"/>
      <c r="OC831" s="13"/>
      <c r="OD831" s="13"/>
      <c r="OE831" s="13"/>
      <c r="OF831" s="13"/>
      <c r="OG831" s="13"/>
      <c r="OH831" s="13"/>
      <c r="OI831" s="13"/>
      <c r="OJ831" s="13"/>
      <c r="OK831" s="13"/>
      <c r="OL831" s="13"/>
      <c r="OM831" s="13"/>
      <c r="ON831" s="13"/>
      <c r="OO831" s="13"/>
      <c r="OP831" s="13"/>
      <c r="OQ831" s="13"/>
      <c r="OR831" s="13"/>
      <c r="OS831" s="13"/>
      <c r="OT831" s="13"/>
      <c r="OU831" s="13"/>
      <c r="OV831" s="13"/>
      <c r="OW831" s="13"/>
      <c r="OX831" s="13"/>
      <c r="OY831" s="13"/>
      <c r="OZ831" s="13"/>
      <c r="PA831" s="13"/>
      <c r="PB831" s="13"/>
      <c r="PC831" s="13"/>
      <c r="PD831" s="13"/>
      <c r="PE831" s="13"/>
      <c r="PF831" s="13"/>
      <c r="PG831" s="13"/>
      <c r="PH831" s="13"/>
      <c r="PI831" s="13"/>
      <c r="PJ831" s="13"/>
      <c r="PK831" s="13"/>
      <c r="PL831" s="13"/>
      <c r="PM831" s="13"/>
      <c r="PN831" s="13"/>
      <c r="PO831" s="13"/>
      <c r="PP831" s="13"/>
      <c r="PQ831" s="13"/>
      <c r="PR831" s="13"/>
      <c r="PS831" s="13"/>
      <c r="PT831" s="13"/>
      <c r="PU831" s="13"/>
      <c r="PV831" s="13"/>
      <c r="PW831" s="13"/>
      <c r="PX831" s="13"/>
      <c r="PY831" s="13"/>
      <c r="PZ831" s="13"/>
      <c r="QA831" s="13"/>
      <c r="QB831" s="13"/>
      <c r="QC831" s="13"/>
      <c r="QD831" s="13"/>
      <c r="QE831" s="13"/>
      <c r="QF831" s="13"/>
      <c r="QG831" s="13"/>
      <c r="QH831" s="13"/>
      <c r="QI831" s="13"/>
      <c r="QJ831" s="13"/>
      <c r="QK831" s="13"/>
      <c r="QL831" s="13"/>
      <c r="QM831" s="13"/>
      <c r="QN831" s="13"/>
      <c r="QO831" s="13"/>
      <c r="QP831" s="13"/>
      <c r="QQ831" s="13"/>
      <c r="QR831" s="13"/>
      <c r="QS831" s="13"/>
      <c r="QT831" s="13"/>
      <c r="QU831" s="13"/>
      <c r="QV831" s="13"/>
      <c r="QW831" s="13"/>
      <c r="QX831" s="13"/>
      <c r="QY831" s="13"/>
      <c r="QZ831" s="13"/>
      <c r="RA831" s="13"/>
      <c r="RB831" s="13"/>
      <c r="RC831" s="13"/>
      <c r="RD831" s="13"/>
      <c r="RE831" s="13"/>
      <c r="RF831" s="13"/>
      <c r="RG831" s="13"/>
      <c r="RH831" s="13"/>
      <c r="RI831" s="13"/>
      <c r="RJ831" s="13"/>
      <c r="RK831" s="13"/>
    </row>
    <row r="832" s="5" customFormat="1" ht="15.25" spans="1:479">
      <c r="A832" s="88" t="s">
        <v>12563</v>
      </c>
      <c r="B832" s="88" t="s">
        <v>1058</v>
      </c>
      <c r="C832" s="353" t="s">
        <v>1119</v>
      </c>
      <c r="D832" s="89" t="s">
        <v>12266</v>
      </c>
      <c r="E832" s="135">
        <v>80</v>
      </c>
      <c r="F832" s="135">
        <v>5</v>
      </c>
      <c r="G832" s="90">
        <f t="shared" si="13"/>
        <v>400</v>
      </c>
      <c r="H832" s="94"/>
      <c r="I832" s="95"/>
      <c r="J832" s="95">
        <v>63</v>
      </c>
      <c r="K832" s="95">
        <v>47</v>
      </c>
      <c r="L832" s="95">
        <v>0</v>
      </c>
      <c r="M832" s="97"/>
      <c r="N832" s="94"/>
      <c r="O832" s="95"/>
      <c r="P832" s="95"/>
      <c r="Q832" s="95"/>
      <c r="R832" s="97"/>
      <c r="S832" s="313"/>
      <c r="T832" s="95"/>
      <c r="U832" s="314"/>
      <c r="V832" s="315"/>
      <c r="W832" s="315"/>
      <c r="X832" s="316"/>
      <c r="Y832" s="94"/>
      <c r="Z832" s="96"/>
      <c r="AA832" s="96"/>
      <c r="AB832" s="95"/>
      <c r="AC832" s="95"/>
      <c r="AD832" s="97"/>
      <c r="AE832" s="91"/>
      <c r="AF832" s="113"/>
      <c r="AG832" s="113"/>
      <c r="AH832" s="92"/>
      <c r="AI832" s="92"/>
      <c r="AJ832" s="92"/>
      <c r="AK832" s="92"/>
      <c r="AL832" s="91"/>
      <c r="AM832" s="113"/>
      <c r="AN832" s="355">
        <v>35</v>
      </c>
      <c r="AO832" s="354">
        <v>44</v>
      </c>
      <c r="AP832" s="210">
        <v>6</v>
      </c>
      <c r="AQ832" s="93"/>
      <c r="AR832" s="94"/>
      <c r="AS832" s="96"/>
      <c r="AT832" s="96"/>
      <c r="AU832" s="96"/>
      <c r="AV832" s="95"/>
      <c r="AW832" s="95"/>
      <c r="AX832" s="97"/>
      <c r="AY832" s="97"/>
      <c r="AZ832" s="97"/>
      <c r="BA832" s="97"/>
      <c r="BB832" s="97"/>
      <c r="BC832" s="99" t="s">
        <v>12271</v>
      </c>
      <c r="BD832" s="99" t="s">
        <v>12349</v>
      </c>
      <c r="BE832" s="99"/>
      <c r="BF832" s="100"/>
      <c r="BG832" s="100"/>
      <c r="BH832" s="111" t="s">
        <v>12272</v>
      </c>
      <c r="BI832" s="111" t="s">
        <v>12272</v>
      </c>
      <c r="BJ832" s="99"/>
      <c r="BK832" s="112" t="s">
        <v>1511</v>
      </c>
      <c r="BL832" s="102"/>
      <c r="BM832" s="99"/>
      <c r="BN832" s="99"/>
      <c r="BO832" s="13"/>
      <c r="BP832" s="13"/>
      <c r="BQ832" s="13"/>
      <c r="BR832" s="13"/>
      <c r="BS832" s="13"/>
      <c r="BT832" s="99"/>
      <c r="BU832" s="99"/>
      <c r="BV832" s="99"/>
      <c r="BW832" s="99"/>
      <c r="BX832" s="99"/>
      <c r="BY832" s="13"/>
      <c r="BZ832" s="13"/>
      <c r="CA832" s="13"/>
      <c r="CB832" s="13" t="s">
        <v>1511</v>
      </c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  <c r="EJ832" s="13"/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3"/>
      <c r="FD832" s="13"/>
      <c r="FE832" s="13"/>
      <c r="FF832" s="13"/>
      <c r="FG832" s="13"/>
      <c r="FH832" s="13"/>
      <c r="FI832" s="13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  <c r="FT832" s="13"/>
      <c r="FU832" s="13"/>
      <c r="FV832" s="13"/>
      <c r="FW832" s="13"/>
      <c r="FX832" s="13"/>
      <c r="FY832" s="13"/>
      <c r="FZ832" s="13"/>
      <c r="GA832" s="13"/>
      <c r="GB832" s="13"/>
      <c r="GC832" s="13"/>
      <c r="GD832" s="13"/>
      <c r="GE832" s="13"/>
      <c r="GF832" s="13"/>
      <c r="GG832" s="13"/>
      <c r="GH832" s="13"/>
      <c r="GI832" s="13"/>
      <c r="GJ832" s="13"/>
      <c r="GK832" s="13"/>
      <c r="GL832" s="13"/>
      <c r="GM832" s="13"/>
      <c r="GN832" s="13"/>
      <c r="GO832" s="13"/>
      <c r="GP832" s="13"/>
      <c r="GQ832" s="13"/>
      <c r="GR832" s="13"/>
      <c r="GS832" s="13"/>
      <c r="GT832" s="13"/>
      <c r="GU832" s="13"/>
      <c r="GV832" s="13"/>
      <c r="GW832" s="13"/>
      <c r="GX832" s="13"/>
      <c r="GY832" s="13"/>
      <c r="GZ832" s="13"/>
      <c r="HA832" s="13"/>
      <c r="HB832" s="13"/>
      <c r="HC832" s="13"/>
      <c r="HD832" s="13"/>
      <c r="HE832" s="13"/>
      <c r="HF832" s="13"/>
      <c r="HG832" s="13"/>
      <c r="HH832" s="13"/>
      <c r="HI832" s="13"/>
      <c r="HJ832" s="13"/>
      <c r="HK832" s="13"/>
      <c r="HL832" s="13"/>
      <c r="HM832" s="13"/>
      <c r="HN832" s="13"/>
      <c r="HO832" s="13"/>
      <c r="HP832" s="13"/>
      <c r="HQ832" s="13"/>
      <c r="HR832" s="13"/>
      <c r="HS832" s="13"/>
      <c r="HT832" s="13"/>
      <c r="HU832" s="13"/>
      <c r="HV832" s="13"/>
      <c r="HW832" s="13"/>
      <c r="HX832" s="13"/>
      <c r="HY832" s="13"/>
      <c r="HZ832" s="13"/>
      <c r="IA832" s="13"/>
      <c r="IB832" s="13"/>
      <c r="IC832" s="13"/>
      <c r="ID832" s="13"/>
      <c r="IE832" s="13"/>
      <c r="IF832" s="13"/>
      <c r="IG832" s="13"/>
      <c r="IH832" s="13"/>
      <c r="II832" s="13"/>
      <c r="IJ832" s="13"/>
      <c r="IK832" s="13"/>
      <c r="IL832" s="13"/>
      <c r="IM832" s="13"/>
      <c r="IN832" s="13"/>
      <c r="IO832" s="13"/>
      <c r="IP832" s="13"/>
      <c r="IQ832" s="13"/>
      <c r="IR832" s="13"/>
      <c r="IS832" s="13"/>
      <c r="IT832" s="13"/>
      <c r="IU832" s="13"/>
      <c r="IV832" s="13"/>
      <c r="IW832" s="13"/>
      <c r="IX832" s="13"/>
      <c r="IY832" s="13"/>
      <c r="IZ832" s="13"/>
      <c r="JA832" s="13"/>
      <c r="JB832" s="13"/>
      <c r="JC832" s="13"/>
      <c r="JD832" s="13"/>
      <c r="JE832" s="13"/>
      <c r="JF832" s="13"/>
      <c r="JG832" s="13"/>
      <c r="JH832" s="13"/>
      <c r="JI832" s="13"/>
      <c r="JJ832" s="13"/>
      <c r="JK832" s="13"/>
      <c r="JL832" s="13"/>
      <c r="JM832" s="13"/>
      <c r="JN832" s="13"/>
      <c r="JO832" s="13"/>
      <c r="JP832" s="13"/>
      <c r="JQ832" s="13"/>
      <c r="JR832" s="13"/>
      <c r="JS832" s="13"/>
      <c r="JT832" s="13"/>
      <c r="JU832" s="13"/>
      <c r="JV832" s="13"/>
      <c r="JW832" s="13"/>
      <c r="JX832" s="13"/>
      <c r="JY832" s="13"/>
      <c r="JZ832" s="13"/>
      <c r="KA832" s="13"/>
      <c r="KB832" s="13"/>
      <c r="KC832" s="13"/>
      <c r="KD832" s="13"/>
      <c r="KE832" s="13"/>
      <c r="KF832" s="13"/>
      <c r="KG832" s="13"/>
      <c r="KH832" s="13"/>
      <c r="KI832" s="13"/>
      <c r="KJ832" s="13"/>
      <c r="KK832" s="13"/>
      <c r="KL832" s="13"/>
      <c r="KM832" s="13"/>
      <c r="KN832" s="13"/>
      <c r="KO832" s="13"/>
      <c r="KP832" s="13"/>
      <c r="KQ832" s="13"/>
      <c r="KR832" s="13"/>
      <c r="KS832" s="13"/>
      <c r="KT832" s="13"/>
      <c r="KU832" s="13"/>
      <c r="KV832" s="13"/>
      <c r="KW832" s="13"/>
      <c r="KX832" s="13"/>
      <c r="KY832" s="13"/>
      <c r="KZ832" s="13"/>
      <c r="LA832" s="13"/>
      <c r="LB832" s="13"/>
      <c r="LC832" s="13"/>
      <c r="LD832" s="13"/>
      <c r="LE832" s="13"/>
      <c r="LF832" s="13"/>
      <c r="LG832" s="13"/>
      <c r="LH832" s="13"/>
      <c r="LI832" s="13"/>
      <c r="LJ832" s="13"/>
      <c r="LK832" s="13"/>
      <c r="LL832" s="13"/>
      <c r="LM832" s="13"/>
      <c r="LN832" s="13"/>
      <c r="LO832" s="13"/>
      <c r="LP832" s="13"/>
      <c r="LQ832" s="13"/>
      <c r="LR832" s="13"/>
      <c r="LS832" s="13"/>
      <c r="LT832" s="13"/>
      <c r="LU832" s="13"/>
      <c r="LV832" s="13"/>
      <c r="LW832" s="13"/>
      <c r="LX832" s="13"/>
      <c r="LY832" s="13"/>
      <c r="LZ832" s="13"/>
      <c r="MA832" s="13"/>
      <c r="MB832" s="13"/>
      <c r="MC832" s="13"/>
      <c r="MD832" s="13"/>
      <c r="ME832" s="13"/>
      <c r="MF832" s="13"/>
      <c r="MG832" s="13"/>
      <c r="MH832" s="13"/>
      <c r="MI832" s="13"/>
      <c r="MJ832" s="13"/>
      <c r="MK832" s="13"/>
      <c r="ML832" s="13"/>
      <c r="MM832" s="13"/>
      <c r="MN832" s="13"/>
      <c r="MO832" s="13"/>
      <c r="MP832" s="13"/>
      <c r="MQ832" s="13"/>
      <c r="MR832" s="13"/>
      <c r="MS832" s="13"/>
      <c r="MT832" s="13"/>
      <c r="MU832" s="13"/>
      <c r="MV832" s="13"/>
      <c r="MW832" s="13"/>
      <c r="MX832" s="13"/>
      <c r="MY832" s="13"/>
      <c r="MZ832" s="13"/>
      <c r="NA832" s="13"/>
      <c r="NB832" s="13"/>
      <c r="NC832" s="13"/>
      <c r="ND832" s="13"/>
      <c r="NE832" s="13"/>
      <c r="NF832" s="13"/>
      <c r="NG832" s="13"/>
      <c r="NH832" s="13"/>
      <c r="NI832" s="13"/>
      <c r="NJ832" s="13"/>
      <c r="NK832" s="13"/>
      <c r="NL832" s="13"/>
      <c r="NM832" s="13"/>
      <c r="NN832" s="13"/>
      <c r="NO832" s="13"/>
      <c r="NP832" s="13"/>
      <c r="NQ832" s="13"/>
      <c r="NR832" s="13"/>
      <c r="NS832" s="13"/>
      <c r="NT832" s="13"/>
      <c r="NU832" s="13"/>
      <c r="NV832" s="13"/>
      <c r="NW832" s="13"/>
      <c r="NX832" s="13"/>
      <c r="NY832" s="13"/>
      <c r="NZ832" s="13"/>
      <c r="OA832" s="13"/>
      <c r="OB832" s="13"/>
      <c r="OC832" s="13"/>
      <c r="OD832" s="13"/>
      <c r="OE832" s="13"/>
      <c r="OF832" s="13"/>
      <c r="OG832" s="13"/>
      <c r="OH832" s="13"/>
      <c r="OI832" s="13"/>
      <c r="OJ832" s="13"/>
      <c r="OK832" s="13"/>
      <c r="OL832" s="13"/>
      <c r="OM832" s="13"/>
      <c r="ON832" s="13"/>
      <c r="OO832" s="13"/>
      <c r="OP832" s="13"/>
      <c r="OQ832" s="13"/>
      <c r="OR832" s="13"/>
      <c r="OS832" s="13"/>
      <c r="OT832" s="13"/>
      <c r="OU832" s="13"/>
      <c r="OV832" s="13"/>
      <c r="OW832" s="13"/>
      <c r="OX832" s="13"/>
      <c r="OY832" s="13"/>
      <c r="OZ832" s="13"/>
      <c r="PA832" s="13"/>
      <c r="PB832" s="13"/>
      <c r="PC832" s="13"/>
      <c r="PD832" s="13"/>
      <c r="PE832" s="13"/>
      <c r="PF832" s="13"/>
      <c r="PG832" s="13"/>
      <c r="PH832" s="13"/>
      <c r="PI832" s="13"/>
      <c r="PJ832" s="13"/>
      <c r="PK832" s="13"/>
      <c r="PL832" s="13"/>
      <c r="PM832" s="13"/>
      <c r="PN832" s="13"/>
      <c r="PO832" s="13"/>
      <c r="PP832" s="13"/>
      <c r="PQ832" s="13"/>
      <c r="PR832" s="13"/>
      <c r="PS832" s="13"/>
      <c r="PT832" s="13"/>
      <c r="PU832" s="13"/>
      <c r="PV832" s="13"/>
      <c r="PW832" s="13"/>
      <c r="PX832" s="13"/>
      <c r="PY832" s="13"/>
      <c r="PZ832" s="13"/>
      <c r="QA832" s="13"/>
      <c r="QB832" s="13"/>
      <c r="QC832" s="13"/>
      <c r="QD832" s="13"/>
      <c r="QE832" s="13"/>
      <c r="QF832" s="13"/>
      <c r="QG832" s="13"/>
      <c r="QH832" s="13"/>
      <c r="QI832" s="13"/>
      <c r="QJ832" s="13"/>
      <c r="QK832" s="13"/>
      <c r="QL832" s="13"/>
      <c r="QM832" s="13"/>
      <c r="QN832" s="13"/>
      <c r="QO832" s="13"/>
      <c r="QP832" s="13"/>
      <c r="QQ832" s="13"/>
      <c r="QR832" s="13"/>
      <c r="QS832" s="13"/>
      <c r="QT832" s="13"/>
      <c r="QU832" s="13"/>
      <c r="QV832" s="13"/>
      <c r="QW832" s="13"/>
      <c r="QX832" s="13"/>
      <c r="QY832" s="13"/>
      <c r="QZ832" s="13"/>
      <c r="RA832" s="13"/>
      <c r="RB832" s="13"/>
      <c r="RC832" s="13"/>
      <c r="RD832" s="13"/>
      <c r="RE832" s="13"/>
      <c r="RF832" s="13"/>
      <c r="RG832" s="13"/>
      <c r="RH832" s="13"/>
      <c r="RI832" s="13"/>
      <c r="RJ832" s="13"/>
      <c r="RK832" s="13"/>
    </row>
    <row r="833" ht="15.25" spans="1:479">
      <c r="A833" s="88" t="s">
        <v>12563</v>
      </c>
      <c r="B833" s="88" t="s">
        <v>1058</v>
      </c>
      <c r="C833" s="353" t="s">
        <v>1119</v>
      </c>
      <c r="D833" s="89" t="s">
        <v>494</v>
      </c>
      <c r="E833" s="135">
        <v>80</v>
      </c>
      <c r="F833" s="135">
        <v>7</v>
      </c>
      <c r="G833" s="90">
        <f t="shared" si="13"/>
        <v>560</v>
      </c>
      <c r="H833" s="94"/>
      <c r="I833" s="95"/>
      <c r="J833" s="95">
        <v>67</v>
      </c>
      <c r="K833" s="95">
        <v>55</v>
      </c>
      <c r="L833" s="95">
        <v>48</v>
      </c>
      <c r="M833" s="97"/>
      <c r="N833" s="94"/>
      <c r="O833" s="95"/>
      <c r="P833" s="95"/>
      <c r="Q833" s="95"/>
      <c r="R833" s="97"/>
      <c r="S833" s="313"/>
      <c r="T833" s="95"/>
      <c r="U833" s="314"/>
      <c r="V833" s="315"/>
      <c r="W833" s="315"/>
      <c r="X833" s="316"/>
      <c r="Y833" s="94"/>
      <c r="Z833" s="96"/>
      <c r="AA833" s="96"/>
      <c r="AB833" s="95"/>
      <c r="AC833" s="95"/>
      <c r="AD833" s="97"/>
      <c r="AE833" s="91"/>
      <c r="AF833" s="113"/>
      <c r="AG833" s="113"/>
      <c r="AH833" s="92"/>
      <c r="AI833" s="92"/>
      <c r="AJ833" s="92"/>
      <c r="AK833" s="92"/>
      <c r="AL833" s="91"/>
      <c r="AM833" s="113"/>
      <c r="AN833" s="209">
        <v>43</v>
      </c>
      <c r="AO833" s="210">
        <v>43</v>
      </c>
      <c r="AP833" s="210">
        <v>6</v>
      </c>
      <c r="AQ833" s="93"/>
      <c r="AR833" s="94"/>
      <c r="AS833" s="96"/>
      <c r="AT833" s="96"/>
      <c r="AU833" s="96"/>
      <c r="AV833" s="95"/>
      <c r="AW833" s="95"/>
      <c r="AX833" s="97"/>
      <c r="AY833" s="97"/>
      <c r="AZ833" s="97"/>
      <c r="BA833" s="97"/>
      <c r="BB833" s="97"/>
      <c r="BC833" s="99" t="s">
        <v>12275</v>
      </c>
      <c r="BD833" s="99" t="s">
        <v>12350</v>
      </c>
      <c r="BE833" s="99"/>
      <c r="BF833" s="100"/>
      <c r="BG833" s="100"/>
      <c r="BH833" s="111" t="s">
        <v>12272</v>
      </c>
      <c r="BI833" s="111" t="s">
        <v>12272</v>
      </c>
      <c r="BJ833" s="99"/>
      <c r="BK833" s="112" t="s">
        <v>1511</v>
      </c>
      <c r="BL833" s="102"/>
      <c r="BM833" s="99"/>
      <c r="BN833" s="99"/>
      <c r="BT833" s="99"/>
      <c r="BU833" s="99"/>
      <c r="BV833" s="99"/>
      <c r="BW833" s="99"/>
      <c r="BX833" s="99"/>
      <c r="CB833" s="13" t="s">
        <v>1511</v>
      </c>
    </row>
    <row r="834" ht="15.25" spans="1:479">
      <c r="A834" s="88" t="s">
        <v>12563</v>
      </c>
      <c r="B834" s="88" t="s">
        <v>1058</v>
      </c>
      <c r="C834" s="353" t="s">
        <v>1056</v>
      </c>
      <c r="D834" s="89" t="s">
        <v>12266</v>
      </c>
      <c r="E834" s="135">
        <v>80</v>
      </c>
      <c r="F834" s="135">
        <v>5</v>
      </c>
      <c r="G834" s="90">
        <f t="shared" si="13"/>
        <v>400</v>
      </c>
      <c r="H834" s="94"/>
      <c r="I834" s="95"/>
      <c r="J834" s="95">
        <v>45</v>
      </c>
      <c r="K834" s="95">
        <v>47</v>
      </c>
      <c r="L834" s="95">
        <v>0</v>
      </c>
      <c r="M834" s="97"/>
      <c r="N834" s="94"/>
      <c r="O834" s="95"/>
      <c r="P834" s="95"/>
      <c r="Q834" s="95"/>
      <c r="R834" s="97"/>
      <c r="S834" s="313"/>
      <c r="T834" s="95"/>
      <c r="U834" s="314"/>
      <c r="V834" s="315"/>
      <c r="W834" s="315"/>
      <c r="X834" s="316"/>
      <c r="Y834" s="94"/>
      <c r="Z834" s="96"/>
      <c r="AA834" s="96"/>
      <c r="AB834" s="95"/>
      <c r="AC834" s="95"/>
      <c r="AD834" s="97"/>
      <c r="AE834" s="91"/>
      <c r="AF834" s="113"/>
      <c r="AG834" s="113"/>
      <c r="AH834" s="92"/>
      <c r="AI834" s="92"/>
      <c r="AJ834" s="92"/>
      <c r="AK834" s="92"/>
      <c r="AL834" s="91"/>
      <c r="AM834" s="113"/>
      <c r="AN834" s="209">
        <v>38</v>
      </c>
      <c r="AO834" s="210">
        <v>44</v>
      </c>
      <c r="AP834" s="210">
        <v>6</v>
      </c>
      <c r="AQ834" s="93"/>
      <c r="AR834" s="94"/>
      <c r="AS834" s="96"/>
      <c r="AT834" s="96"/>
      <c r="AU834" s="96"/>
      <c r="AV834" s="95"/>
      <c r="AW834" s="95"/>
      <c r="AX834" s="97"/>
      <c r="AY834" s="97"/>
      <c r="AZ834" s="97"/>
      <c r="BA834" s="97"/>
      <c r="BB834" s="97"/>
      <c r="BC834" s="99" t="s">
        <v>12271</v>
      </c>
      <c r="BD834" s="99" t="s">
        <v>12349</v>
      </c>
      <c r="BE834" s="99"/>
      <c r="BF834" s="100"/>
      <c r="BG834" s="100"/>
      <c r="BH834" s="111" t="s">
        <v>12272</v>
      </c>
      <c r="BI834" s="111" t="s">
        <v>12272</v>
      </c>
      <c r="BJ834" s="99"/>
      <c r="BK834" s="112" t="s">
        <v>1511</v>
      </c>
      <c r="BL834" s="102"/>
      <c r="BM834" s="99"/>
      <c r="BN834" s="99"/>
      <c r="BT834" s="99"/>
      <c r="BU834" s="99"/>
      <c r="BV834" s="99"/>
      <c r="BW834" s="99"/>
      <c r="BX834" s="99"/>
      <c r="CB834" s="13" t="s">
        <v>1511</v>
      </c>
    </row>
    <row r="835" ht="15.25" spans="1:479">
      <c r="A835" s="88" t="s">
        <v>12563</v>
      </c>
      <c r="B835" s="88" t="s">
        <v>1058</v>
      </c>
      <c r="C835" s="353" t="s">
        <v>1056</v>
      </c>
      <c r="D835" s="89" t="s">
        <v>494</v>
      </c>
      <c r="E835" s="135">
        <v>80</v>
      </c>
      <c r="F835" s="135">
        <v>7</v>
      </c>
      <c r="G835" s="90">
        <f t="shared" si="13"/>
        <v>560</v>
      </c>
      <c r="H835" s="94"/>
      <c r="I835" s="95"/>
      <c r="J835" s="95">
        <v>45</v>
      </c>
      <c r="K835" s="95">
        <v>35</v>
      </c>
      <c r="L835" s="95">
        <v>48</v>
      </c>
      <c r="M835" s="97"/>
      <c r="N835" s="94"/>
      <c r="O835" s="95"/>
      <c r="P835" s="95"/>
      <c r="Q835" s="95"/>
      <c r="R835" s="97"/>
      <c r="S835" s="313"/>
      <c r="T835" s="95"/>
      <c r="U835" s="314"/>
      <c r="V835" s="315"/>
      <c r="W835" s="315"/>
      <c r="X835" s="316"/>
      <c r="Y835" s="94"/>
      <c r="Z835" s="96"/>
      <c r="AA835" s="96"/>
      <c r="AB835" s="95"/>
      <c r="AC835" s="95"/>
      <c r="AD835" s="97"/>
      <c r="AE835" s="91"/>
      <c r="AF835" s="113"/>
      <c r="AG835" s="113"/>
      <c r="AH835" s="92"/>
      <c r="AI835" s="92"/>
      <c r="AJ835" s="92"/>
      <c r="AK835" s="92"/>
      <c r="AL835" s="91"/>
      <c r="AM835" s="113"/>
      <c r="AN835" s="209">
        <v>39</v>
      </c>
      <c r="AO835" s="210">
        <v>43</v>
      </c>
      <c r="AP835" s="210">
        <v>6</v>
      </c>
      <c r="AQ835" s="93"/>
      <c r="AR835" s="94"/>
      <c r="AS835" s="96"/>
      <c r="AT835" s="96"/>
      <c r="AU835" s="96"/>
      <c r="AV835" s="95"/>
      <c r="AW835" s="95"/>
      <c r="AX835" s="97"/>
      <c r="AY835" s="97"/>
      <c r="AZ835" s="97"/>
      <c r="BA835" s="97"/>
      <c r="BB835" s="97"/>
      <c r="BC835" s="99" t="s">
        <v>12275</v>
      </c>
      <c r="BD835" s="99" t="s">
        <v>12350</v>
      </c>
      <c r="BE835" s="99"/>
      <c r="BF835" s="100"/>
      <c r="BG835" s="100"/>
      <c r="BH835" s="111" t="s">
        <v>12272</v>
      </c>
      <c r="BI835" s="111" t="s">
        <v>12272</v>
      </c>
      <c r="BJ835" s="99"/>
      <c r="BK835" s="112" t="s">
        <v>1511</v>
      </c>
      <c r="BL835" s="102"/>
      <c r="BM835" s="99"/>
      <c r="BN835" s="99"/>
      <c r="BT835" s="99"/>
      <c r="BU835" s="99"/>
      <c r="BV835" s="99"/>
      <c r="BW835" s="99"/>
      <c r="BX835" s="99"/>
      <c r="CB835" s="13" t="s">
        <v>1511</v>
      </c>
    </row>
    <row r="836" ht="13.75" spans="1:479">
      <c r="A836" s="88" t="s">
        <v>12564</v>
      </c>
      <c r="B836" s="88" t="s">
        <v>1080</v>
      </c>
      <c r="C836" s="106" t="s">
        <v>1146</v>
      </c>
      <c r="D836" s="89" t="s">
        <v>12266</v>
      </c>
      <c r="E836" s="135">
        <v>80</v>
      </c>
      <c r="F836" s="135">
        <v>8</v>
      </c>
      <c r="G836" s="90">
        <f t="shared" si="13"/>
        <v>640</v>
      </c>
      <c r="H836" s="172"/>
      <c r="I836" s="173"/>
      <c r="J836" s="173">
        <v>58</v>
      </c>
      <c r="K836" s="173">
        <v>92</v>
      </c>
      <c r="L836" s="173">
        <v>60</v>
      </c>
      <c r="M836" s="307"/>
      <c r="N836" s="94"/>
      <c r="O836" s="95"/>
      <c r="P836" s="95"/>
      <c r="Q836" s="95"/>
      <c r="R836" s="97"/>
      <c r="S836" s="313"/>
      <c r="T836" s="95">
        <v>110</v>
      </c>
      <c r="U836" s="314"/>
      <c r="V836" s="315"/>
      <c r="W836" s="315"/>
      <c r="X836" s="316"/>
      <c r="Y836" s="94"/>
      <c r="Z836" s="96"/>
      <c r="AA836" s="96"/>
      <c r="AB836" s="95"/>
      <c r="AC836" s="95"/>
      <c r="AD836" s="97"/>
      <c r="AE836" s="94"/>
      <c r="AF836" s="96"/>
      <c r="AG836" s="96"/>
      <c r="AH836" s="95"/>
      <c r="AI836" s="95"/>
      <c r="AJ836" s="95"/>
      <c r="AK836" s="95"/>
      <c r="AL836" s="91"/>
      <c r="AM836" s="113">
        <v>58</v>
      </c>
      <c r="AN836" s="355">
        <v>34</v>
      </c>
      <c r="AO836" s="354">
        <v>57</v>
      </c>
      <c r="AP836" s="354">
        <v>64</v>
      </c>
      <c r="AQ836" s="93"/>
      <c r="AR836" s="94"/>
      <c r="AS836" s="96"/>
      <c r="AT836" s="114"/>
      <c r="AU836" s="114"/>
      <c r="AV836" s="114"/>
      <c r="AW836" s="114"/>
      <c r="AX836" s="97"/>
      <c r="AY836" s="97"/>
      <c r="AZ836" s="97"/>
      <c r="BA836" s="97"/>
      <c r="BB836" s="97"/>
      <c r="BC836" s="99" t="s">
        <v>12271</v>
      </c>
      <c r="BD836" s="99" t="s">
        <v>12349</v>
      </c>
      <c r="BE836" s="99"/>
      <c r="BF836" s="100"/>
      <c r="BG836" s="100"/>
      <c r="BH836" s="111" t="s">
        <v>12272</v>
      </c>
      <c r="BI836" s="111" t="s">
        <v>12272</v>
      </c>
      <c r="BJ836" s="99"/>
      <c r="BK836" s="112" t="s">
        <v>1510</v>
      </c>
      <c r="BL836" s="102"/>
      <c r="BM836" s="99"/>
      <c r="BN836" s="99"/>
      <c r="BT836" s="99"/>
      <c r="BU836" s="99"/>
      <c r="BV836" s="99"/>
      <c r="BW836" s="99"/>
      <c r="BX836" s="99"/>
      <c r="CB836" s="13" t="s">
        <v>1511</v>
      </c>
    </row>
    <row r="837" ht="13.75" spans="1:479">
      <c r="A837" s="88" t="s">
        <v>12564</v>
      </c>
      <c r="B837" s="88" t="s">
        <v>1080</v>
      </c>
      <c r="C837" s="106" t="s">
        <v>1146</v>
      </c>
      <c r="D837" s="89" t="s">
        <v>494</v>
      </c>
      <c r="E837" s="135">
        <v>80</v>
      </c>
      <c r="F837" s="135">
        <v>12</v>
      </c>
      <c r="G837" s="90">
        <f t="shared" si="13"/>
        <v>960</v>
      </c>
      <c r="H837" s="172"/>
      <c r="I837" s="173"/>
      <c r="J837" s="173">
        <v>75</v>
      </c>
      <c r="K837" s="173">
        <v>75</v>
      </c>
      <c r="L837" s="173">
        <v>70</v>
      </c>
      <c r="M837" s="307"/>
      <c r="N837" s="94"/>
      <c r="O837" s="95"/>
      <c r="P837" s="95"/>
      <c r="Q837" s="95"/>
      <c r="R837" s="97"/>
      <c r="S837" s="313"/>
      <c r="T837" s="95">
        <v>75</v>
      </c>
      <c r="U837" s="314"/>
      <c r="V837" s="315"/>
      <c r="W837" s="315"/>
      <c r="X837" s="316"/>
      <c r="Y837" s="94"/>
      <c r="Z837" s="96"/>
      <c r="AA837" s="96"/>
      <c r="AB837" s="95"/>
      <c r="AC837" s="95"/>
      <c r="AD837" s="97"/>
      <c r="AE837" s="94"/>
      <c r="AF837" s="96"/>
      <c r="AG837" s="96"/>
      <c r="AH837" s="95"/>
      <c r="AI837" s="95"/>
      <c r="AJ837" s="95"/>
      <c r="AK837" s="95"/>
      <c r="AL837" s="91"/>
      <c r="AM837" s="113">
        <v>58</v>
      </c>
      <c r="AN837" s="355">
        <v>49</v>
      </c>
      <c r="AO837" s="210">
        <v>57</v>
      </c>
      <c r="AP837" s="354">
        <v>64</v>
      </c>
      <c r="AQ837" s="93"/>
      <c r="AR837" s="94"/>
      <c r="AS837" s="96"/>
      <c r="AT837" s="96"/>
      <c r="AU837" s="96"/>
      <c r="AV837" s="95"/>
      <c r="AW837" s="95"/>
      <c r="AX837" s="97"/>
      <c r="AY837" s="97"/>
      <c r="AZ837" s="97"/>
      <c r="BA837" s="97"/>
      <c r="BB837" s="97"/>
      <c r="BC837" s="99" t="s">
        <v>12275</v>
      </c>
      <c r="BD837" s="99" t="s">
        <v>12350</v>
      </c>
      <c r="BE837" s="99"/>
      <c r="BF837" s="100"/>
      <c r="BG837" s="100"/>
      <c r="BH837" s="111" t="s">
        <v>12272</v>
      </c>
      <c r="BI837" s="111" t="s">
        <v>12272</v>
      </c>
      <c r="BJ837" s="99"/>
      <c r="BK837" s="112" t="s">
        <v>1510</v>
      </c>
      <c r="BL837" s="102"/>
      <c r="BM837" s="99"/>
      <c r="BN837" s="99"/>
      <c r="BT837" s="99"/>
      <c r="BU837" s="99"/>
      <c r="BV837" s="99"/>
      <c r="BW837" s="99"/>
      <c r="BX837" s="99"/>
      <c r="CB837" s="13" t="s">
        <v>1511</v>
      </c>
    </row>
    <row r="838" ht="13.75" spans="1:479">
      <c r="A838" s="88" t="s">
        <v>12564</v>
      </c>
      <c r="B838" s="88" t="s">
        <v>1080</v>
      </c>
      <c r="C838" s="106" t="s">
        <v>1078</v>
      </c>
      <c r="D838" s="89" t="s">
        <v>12266</v>
      </c>
      <c r="E838" s="135">
        <v>80</v>
      </c>
      <c r="F838" s="135">
        <v>8</v>
      </c>
      <c r="G838" s="90">
        <f t="shared" si="13"/>
        <v>640</v>
      </c>
      <c r="H838" s="172"/>
      <c r="I838" s="173"/>
      <c r="J838" s="173">
        <v>45</v>
      </c>
      <c r="K838" s="173">
        <v>88</v>
      </c>
      <c r="L838" s="173">
        <v>63</v>
      </c>
      <c r="M838" s="307"/>
      <c r="N838" s="94"/>
      <c r="O838" s="95"/>
      <c r="P838" s="95"/>
      <c r="Q838" s="95"/>
      <c r="R838" s="97"/>
      <c r="S838" s="313"/>
      <c r="T838" s="95">
        <v>110</v>
      </c>
      <c r="U838" s="314"/>
      <c r="V838" s="315"/>
      <c r="W838" s="315"/>
      <c r="X838" s="316"/>
      <c r="Y838" s="94"/>
      <c r="Z838" s="96"/>
      <c r="AA838" s="96"/>
      <c r="AB838" s="95"/>
      <c r="AC838" s="95"/>
      <c r="AD838" s="97"/>
      <c r="AE838" s="94"/>
      <c r="AF838" s="96"/>
      <c r="AG838" s="96"/>
      <c r="AH838" s="95"/>
      <c r="AI838" s="95"/>
      <c r="AJ838" s="95"/>
      <c r="AK838" s="95"/>
      <c r="AL838" s="91"/>
      <c r="AM838" s="113">
        <v>58</v>
      </c>
      <c r="AN838" s="355">
        <v>38</v>
      </c>
      <c r="AO838" s="210">
        <v>49</v>
      </c>
      <c r="AP838" s="354">
        <v>64</v>
      </c>
      <c r="AQ838" s="93"/>
      <c r="AR838" s="94"/>
      <c r="AS838" s="96"/>
      <c r="AT838" s="96"/>
      <c r="AU838" s="96"/>
      <c r="AV838" s="95"/>
      <c r="AW838" s="95"/>
      <c r="AX838" s="97"/>
      <c r="AY838" s="97"/>
      <c r="AZ838" s="97"/>
      <c r="BA838" s="97"/>
      <c r="BB838" s="97"/>
      <c r="BC838" s="99" t="s">
        <v>12271</v>
      </c>
      <c r="BD838" s="99" t="s">
        <v>12349</v>
      </c>
      <c r="BE838" s="99"/>
      <c r="BF838" s="100"/>
      <c r="BG838" s="100"/>
      <c r="BH838" s="111" t="s">
        <v>12272</v>
      </c>
      <c r="BI838" s="111" t="s">
        <v>12272</v>
      </c>
      <c r="BJ838" s="99"/>
      <c r="BK838" s="112" t="s">
        <v>1510</v>
      </c>
      <c r="BL838" s="102"/>
      <c r="BM838" s="99"/>
      <c r="BN838" s="99"/>
      <c r="BT838" s="99"/>
      <c r="BU838" s="99"/>
      <c r="BV838" s="99"/>
      <c r="BW838" s="99"/>
      <c r="BX838" s="99"/>
      <c r="CB838" s="13" t="s">
        <v>1511</v>
      </c>
    </row>
    <row r="839" s="5" customFormat="1" ht="13.75" spans="1:479">
      <c r="A839" s="88" t="s">
        <v>12564</v>
      </c>
      <c r="B839" s="88" t="s">
        <v>1080</v>
      </c>
      <c r="C839" s="106" t="s">
        <v>1078</v>
      </c>
      <c r="D839" s="89" t="s">
        <v>494</v>
      </c>
      <c r="E839" s="135">
        <v>80</v>
      </c>
      <c r="F839" s="135">
        <v>12</v>
      </c>
      <c r="G839" s="90">
        <f t="shared" si="13"/>
        <v>960</v>
      </c>
      <c r="H839" s="172"/>
      <c r="I839" s="173"/>
      <c r="J839" s="173">
        <v>75</v>
      </c>
      <c r="K839" s="173">
        <v>73</v>
      </c>
      <c r="L839" s="173">
        <v>70</v>
      </c>
      <c r="M839" s="307"/>
      <c r="N839" s="94"/>
      <c r="O839" s="95"/>
      <c r="P839" s="95"/>
      <c r="Q839" s="95"/>
      <c r="R839" s="97"/>
      <c r="S839" s="313"/>
      <c r="T839" s="95">
        <v>75</v>
      </c>
      <c r="U839" s="314"/>
      <c r="V839" s="315"/>
      <c r="W839" s="315"/>
      <c r="X839" s="316"/>
      <c r="Y839" s="94"/>
      <c r="Z839" s="96"/>
      <c r="AA839" s="96"/>
      <c r="AB839" s="95"/>
      <c r="AC839" s="95"/>
      <c r="AD839" s="97"/>
      <c r="AE839" s="94"/>
      <c r="AF839" s="96"/>
      <c r="AG839" s="96"/>
      <c r="AH839" s="95"/>
      <c r="AI839" s="95"/>
      <c r="AJ839" s="95"/>
      <c r="AK839" s="95"/>
      <c r="AL839" s="91"/>
      <c r="AM839" s="113">
        <v>58</v>
      </c>
      <c r="AN839" s="355">
        <v>55</v>
      </c>
      <c r="AO839" s="210">
        <v>57</v>
      </c>
      <c r="AP839" s="210">
        <v>60</v>
      </c>
      <c r="AQ839" s="93"/>
      <c r="AR839" s="94"/>
      <c r="AS839" s="96"/>
      <c r="AT839" s="96"/>
      <c r="AU839" s="96"/>
      <c r="AV839" s="95"/>
      <c r="AW839" s="95"/>
      <c r="AX839" s="97"/>
      <c r="AY839" s="97"/>
      <c r="AZ839" s="97"/>
      <c r="BA839" s="97"/>
      <c r="BB839" s="97"/>
      <c r="BC839" s="99" t="s">
        <v>12275</v>
      </c>
      <c r="BD839" s="99" t="s">
        <v>12350</v>
      </c>
      <c r="BE839" s="99"/>
      <c r="BF839" s="100"/>
      <c r="BG839" s="100"/>
      <c r="BH839" s="111" t="s">
        <v>12272</v>
      </c>
      <c r="BI839" s="111" t="s">
        <v>12272</v>
      </c>
      <c r="BJ839" s="99"/>
      <c r="BK839" s="112" t="s">
        <v>1510</v>
      </c>
      <c r="BL839" s="102"/>
      <c r="BM839" s="99"/>
      <c r="BN839" s="99"/>
      <c r="BO839" s="13"/>
      <c r="BP839" s="13"/>
      <c r="BQ839" s="13"/>
      <c r="BR839" s="13"/>
      <c r="BS839" s="13"/>
      <c r="BT839" s="99"/>
      <c r="BU839" s="99"/>
      <c r="BV839" s="99"/>
      <c r="BW839" s="99"/>
      <c r="BX839" s="99"/>
      <c r="BY839" s="13"/>
      <c r="BZ839" s="13"/>
      <c r="CA839" s="13"/>
      <c r="CB839" s="13" t="s">
        <v>1511</v>
      </c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  <c r="EJ839" s="13"/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3"/>
      <c r="FD839" s="13"/>
      <c r="FE839" s="13"/>
      <c r="FF839" s="13"/>
      <c r="FG839" s="13"/>
      <c r="FH839" s="13"/>
      <c r="FI839" s="13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  <c r="FT839" s="13"/>
      <c r="FU839" s="13"/>
      <c r="FV839" s="13"/>
      <c r="FW839" s="13"/>
      <c r="FX839" s="13"/>
      <c r="FY839" s="13"/>
      <c r="FZ839" s="13"/>
      <c r="GA839" s="13"/>
      <c r="GB839" s="13"/>
      <c r="GC839" s="13"/>
      <c r="GD839" s="13"/>
      <c r="GE839" s="13"/>
      <c r="GF839" s="13"/>
      <c r="GG839" s="13"/>
      <c r="GH839" s="13"/>
      <c r="GI839" s="13"/>
      <c r="GJ839" s="13"/>
      <c r="GK839" s="13"/>
      <c r="GL839" s="13"/>
      <c r="GM839" s="13"/>
      <c r="GN839" s="13"/>
      <c r="GO839" s="13"/>
      <c r="GP839" s="13"/>
      <c r="GQ839" s="13"/>
      <c r="GR839" s="13"/>
      <c r="GS839" s="13"/>
      <c r="GT839" s="13"/>
      <c r="GU839" s="13"/>
      <c r="GV839" s="13"/>
      <c r="GW839" s="13"/>
      <c r="GX839" s="13"/>
      <c r="GY839" s="13"/>
      <c r="GZ839" s="13"/>
      <c r="HA839" s="13"/>
      <c r="HB839" s="13"/>
      <c r="HC839" s="13"/>
      <c r="HD839" s="13"/>
      <c r="HE839" s="13"/>
      <c r="HF839" s="13"/>
      <c r="HG839" s="13"/>
      <c r="HH839" s="13"/>
      <c r="HI839" s="13"/>
      <c r="HJ839" s="13"/>
      <c r="HK839" s="13"/>
      <c r="HL839" s="13"/>
      <c r="HM839" s="13"/>
      <c r="HN839" s="13"/>
      <c r="HO839" s="13"/>
      <c r="HP839" s="13"/>
      <c r="HQ839" s="13"/>
      <c r="HR839" s="13"/>
      <c r="HS839" s="13"/>
      <c r="HT839" s="13"/>
      <c r="HU839" s="13"/>
      <c r="HV839" s="13"/>
      <c r="HW839" s="13"/>
      <c r="HX839" s="13"/>
      <c r="HY839" s="13"/>
      <c r="HZ839" s="13"/>
      <c r="IA839" s="13"/>
      <c r="IB839" s="13"/>
      <c r="IC839" s="13"/>
      <c r="ID839" s="13"/>
      <c r="IE839" s="13"/>
      <c r="IF839" s="13"/>
      <c r="IG839" s="13"/>
      <c r="IH839" s="13"/>
      <c r="II839" s="13"/>
      <c r="IJ839" s="13"/>
      <c r="IK839" s="13"/>
      <c r="IL839" s="13"/>
      <c r="IM839" s="13"/>
      <c r="IN839" s="13"/>
      <c r="IO839" s="13"/>
      <c r="IP839" s="13"/>
      <c r="IQ839" s="13"/>
      <c r="IR839" s="13"/>
      <c r="IS839" s="13"/>
      <c r="IT839" s="13"/>
      <c r="IU839" s="13"/>
      <c r="IV839" s="13"/>
      <c r="IW839" s="13"/>
      <c r="IX839" s="13"/>
      <c r="IY839" s="13"/>
      <c r="IZ839" s="13"/>
      <c r="JA839" s="13"/>
      <c r="JB839" s="13"/>
      <c r="JC839" s="13"/>
      <c r="JD839" s="13"/>
      <c r="JE839" s="13"/>
      <c r="JF839" s="13"/>
      <c r="JG839" s="13"/>
      <c r="JH839" s="13"/>
      <c r="JI839" s="13"/>
      <c r="JJ839" s="13"/>
      <c r="JK839" s="13"/>
      <c r="JL839" s="13"/>
      <c r="JM839" s="13"/>
      <c r="JN839" s="13"/>
      <c r="JO839" s="13"/>
      <c r="JP839" s="13"/>
      <c r="JQ839" s="13"/>
      <c r="JR839" s="13"/>
      <c r="JS839" s="13"/>
      <c r="JT839" s="13"/>
      <c r="JU839" s="13"/>
      <c r="JV839" s="13"/>
      <c r="JW839" s="13"/>
      <c r="JX839" s="13"/>
      <c r="JY839" s="13"/>
      <c r="JZ839" s="13"/>
      <c r="KA839" s="13"/>
      <c r="KB839" s="13"/>
      <c r="KC839" s="13"/>
      <c r="KD839" s="13"/>
      <c r="KE839" s="13"/>
      <c r="KF839" s="13"/>
      <c r="KG839" s="13"/>
      <c r="KH839" s="13"/>
      <c r="KI839" s="13"/>
      <c r="KJ839" s="13"/>
      <c r="KK839" s="13"/>
      <c r="KL839" s="13"/>
      <c r="KM839" s="13"/>
      <c r="KN839" s="13"/>
      <c r="KO839" s="13"/>
      <c r="KP839" s="13"/>
      <c r="KQ839" s="13"/>
      <c r="KR839" s="13"/>
      <c r="KS839" s="13"/>
      <c r="KT839" s="13"/>
      <c r="KU839" s="13"/>
      <c r="KV839" s="13"/>
      <c r="KW839" s="13"/>
      <c r="KX839" s="13"/>
      <c r="KY839" s="13"/>
      <c r="KZ839" s="13"/>
      <c r="LA839" s="13"/>
      <c r="LB839" s="13"/>
      <c r="LC839" s="13"/>
      <c r="LD839" s="13"/>
      <c r="LE839" s="13"/>
      <c r="LF839" s="13"/>
      <c r="LG839" s="13"/>
      <c r="LH839" s="13"/>
      <c r="LI839" s="13"/>
      <c r="LJ839" s="13"/>
      <c r="LK839" s="13"/>
      <c r="LL839" s="13"/>
      <c r="LM839" s="13"/>
      <c r="LN839" s="13"/>
      <c r="LO839" s="13"/>
      <c r="LP839" s="13"/>
      <c r="LQ839" s="13"/>
      <c r="LR839" s="13"/>
      <c r="LS839" s="13"/>
      <c r="LT839" s="13"/>
      <c r="LU839" s="13"/>
      <c r="LV839" s="13"/>
      <c r="LW839" s="13"/>
      <c r="LX839" s="13"/>
      <c r="LY839" s="13"/>
      <c r="LZ839" s="13"/>
      <c r="MA839" s="13"/>
      <c r="MB839" s="13"/>
      <c r="MC839" s="13"/>
      <c r="MD839" s="13"/>
      <c r="ME839" s="13"/>
      <c r="MF839" s="13"/>
      <c r="MG839" s="13"/>
      <c r="MH839" s="13"/>
      <c r="MI839" s="13"/>
      <c r="MJ839" s="13"/>
      <c r="MK839" s="13"/>
      <c r="ML839" s="13"/>
      <c r="MM839" s="13"/>
      <c r="MN839" s="13"/>
      <c r="MO839" s="13"/>
      <c r="MP839" s="13"/>
      <c r="MQ839" s="13"/>
      <c r="MR839" s="13"/>
      <c r="MS839" s="13"/>
      <c r="MT839" s="13"/>
      <c r="MU839" s="13"/>
      <c r="MV839" s="13"/>
      <c r="MW839" s="13"/>
      <c r="MX839" s="13"/>
      <c r="MY839" s="13"/>
      <c r="MZ839" s="13"/>
      <c r="NA839" s="13"/>
      <c r="NB839" s="13"/>
      <c r="NC839" s="13"/>
      <c r="ND839" s="13"/>
      <c r="NE839" s="13"/>
      <c r="NF839" s="13"/>
      <c r="NG839" s="13"/>
      <c r="NH839" s="13"/>
      <c r="NI839" s="13"/>
      <c r="NJ839" s="13"/>
      <c r="NK839" s="13"/>
      <c r="NL839" s="13"/>
      <c r="NM839" s="13"/>
      <c r="NN839" s="13"/>
      <c r="NO839" s="13"/>
      <c r="NP839" s="13"/>
      <c r="NQ839" s="13"/>
      <c r="NR839" s="13"/>
      <c r="NS839" s="13"/>
      <c r="NT839" s="13"/>
      <c r="NU839" s="13"/>
      <c r="NV839" s="13"/>
      <c r="NW839" s="13"/>
      <c r="NX839" s="13"/>
      <c r="NY839" s="13"/>
      <c r="NZ839" s="13"/>
      <c r="OA839" s="13"/>
      <c r="OB839" s="13"/>
      <c r="OC839" s="13"/>
      <c r="OD839" s="13"/>
      <c r="OE839" s="13"/>
      <c r="OF839" s="13"/>
      <c r="OG839" s="13"/>
      <c r="OH839" s="13"/>
      <c r="OI839" s="13"/>
      <c r="OJ839" s="13"/>
      <c r="OK839" s="13"/>
      <c r="OL839" s="13"/>
      <c r="OM839" s="13"/>
      <c r="ON839" s="13"/>
      <c r="OO839" s="13"/>
      <c r="OP839" s="13"/>
      <c r="OQ839" s="13"/>
      <c r="OR839" s="13"/>
      <c r="OS839" s="13"/>
      <c r="OT839" s="13"/>
      <c r="OU839" s="13"/>
      <c r="OV839" s="13"/>
      <c r="OW839" s="13"/>
      <c r="OX839" s="13"/>
      <c r="OY839" s="13"/>
      <c r="OZ839" s="13"/>
      <c r="PA839" s="13"/>
      <c r="PB839" s="13"/>
      <c r="PC839" s="13"/>
      <c r="PD839" s="13"/>
      <c r="PE839" s="13"/>
      <c r="PF839" s="13"/>
      <c r="PG839" s="13"/>
      <c r="PH839" s="13"/>
      <c r="PI839" s="13"/>
      <c r="PJ839" s="13"/>
      <c r="PK839" s="13"/>
      <c r="PL839" s="13"/>
      <c r="PM839" s="13"/>
      <c r="PN839" s="13"/>
      <c r="PO839" s="13"/>
      <c r="PP839" s="13"/>
      <c r="PQ839" s="13"/>
      <c r="PR839" s="13"/>
      <c r="PS839" s="13"/>
      <c r="PT839" s="13"/>
      <c r="PU839" s="13"/>
      <c r="PV839" s="13"/>
      <c r="PW839" s="13"/>
      <c r="PX839" s="13"/>
      <c r="PY839" s="13"/>
      <c r="PZ839" s="13"/>
      <c r="QA839" s="13"/>
      <c r="QB839" s="13"/>
      <c r="QC839" s="13"/>
      <c r="QD839" s="13"/>
      <c r="QE839" s="13"/>
      <c r="QF839" s="13"/>
      <c r="QG839" s="13"/>
      <c r="QH839" s="13"/>
      <c r="QI839" s="13"/>
      <c r="QJ839" s="13"/>
      <c r="QK839" s="13"/>
      <c r="QL839" s="13"/>
      <c r="QM839" s="13"/>
      <c r="QN839" s="13"/>
      <c r="QO839" s="13"/>
      <c r="QP839" s="13"/>
      <c r="QQ839" s="13"/>
      <c r="QR839" s="13"/>
      <c r="QS839" s="13"/>
      <c r="QT839" s="13"/>
      <c r="QU839" s="13"/>
      <c r="QV839" s="13"/>
      <c r="QW839" s="13"/>
      <c r="QX839" s="13"/>
      <c r="QY839" s="13"/>
      <c r="QZ839" s="13"/>
      <c r="RA839" s="13"/>
      <c r="RB839" s="13"/>
      <c r="RC839" s="13"/>
      <c r="RD839" s="13"/>
      <c r="RE839" s="13"/>
      <c r="RF839" s="13"/>
      <c r="RG839" s="13"/>
      <c r="RH839" s="13"/>
      <c r="RI839" s="13"/>
      <c r="RJ839" s="13"/>
      <c r="RK839" s="13"/>
    </row>
    <row r="840" s="5" customFormat="1" ht="13.75" spans="1:479">
      <c r="A840" s="88" t="s">
        <v>12564</v>
      </c>
      <c r="B840" s="88" t="s">
        <v>1080</v>
      </c>
      <c r="C840" s="106" t="s">
        <v>1148</v>
      </c>
      <c r="D840" s="89" t="s">
        <v>12266</v>
      </c>
      <c r="E840" s="135">
        <v>80</v>
      </c>
      <c r="F840" s="135">
        <v>8</v>
      </c>
      <c r="G840" s="90">
        <f t="shared" si="13"/>
        <v>640</v>
      </c>
      <c r="H840" s="172"/>
      <c r="I840" s="173"/>
      <c r="J840" s="173">
        <v>50</v>
      </c>
      <c r="K840" s="173">
        <v>90</v>
      </c>
      <c r="L840" s="173">
        <v>60</v>
      </c>
      <c r="M840" s="307"/>
      <c r="N840" s="94"/>
      <c r="O840" s="95"/>
      <c r="P840" s="95"/>
      <c r="Q840" s="95"/>
      <c r="R840" s="97"/>
      <c r="S840" s="313"/>
      <c r="T840" s="95">
        <v>110</v>
      </c>
      <c r="U840" s="314"/>
      <c r="V840" s="315"/>
      <c r="W840" s="315"/>
      <c r="X840" s="316"/>
      <c r="Y840" s="94"/>
      <c r="Z840" s="96"/>
      <c r="AA840" s="96"/>
      <c r="AB840" s="95"/>
      <c r="AC840" s="95"/>
      <c r="AD840" s="97"/>
      <c r="AE840" s="94"/>
      <c r="AF840" s="96"/>
      <c r="AG840" s="96"/>
      <c r="AH840" s="95"/>
      <c r="AI840" s="95"/>
      <c r="AJ840" s="95"/>
      <c r="AK840" s="95"/>
      <c r="AL840" s="91"/>
      <c r="AM840" s="113">
        <v>58</v>
      </c>
      <c r="AN840" s="355">
        <v>40</v>
      </c>
      <c r="AO840" s="354">
        <v>56</v>
      </c>
      <c r="AP840" s="354">
        <v>62</v>
      </c>
      <c r="AQ840" s="93"/>
      <c r="AR840" s="94"/>
      <c r="AS840" s="96"/>
      <c r="AT840" s="96"/>
      <c r="AU840" s="96"/>
      <c r="AV840" s="95"/>
      <c r="AW840" s="95"/>
      <c r="AX840" s="97"/>
      <c r="AY840" s="97"/>
      <c r="AZ840" s="97"/>
      <c r="BA840" s="97"/>
      <c r="BB840" s="97"/>
      <c r="BC840" s="99" t="s">
        <v>12271</v>
      </c>
      <c r="BD840" s="99" t="s">
        <v>12349</v>
      </c>
      <c r="BE840" s="99"/>
      <c r="BF840" s="100"/>
      <c r="BG840" s="100"/>
      <c r="BH840" s="111" t="s">
        <v>12272</v>
      </c>
      <c r="BI840" s="111" t="s">
        <v>12272</v>
      </c>
      <c r="BJ840" s="99"/>
      <c r="BK840" s="112" t="s">
        <v>1510</v>
      </c>
      <c r="BL840" s="102"/>
      <c r="BM840" s="99"/>
      <c r="BN840" s="99"/>
      <c r="BO840" s="13"/>
      <c r="BP840" s="13"/>
      <c r="BQ840" s="13"/>
      <c r="BR840" s="13"/>
      <c r="BS840" s="13"/>
      <c r="BT840" s="99"/>
      <c r="BU840" s="99"/>
      <c r="BV840" s="99"/>
      <c r="BW840" s="99"/>
      <c r="BX840" s="99"/>
      <c r="BY840" s="13"/>
      <c r="BZ840" s="13"/>
      <c r="CA840" s="13"/>
      <c r="CB840" s="13" t="s">
        <v>1511</v>
      </c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  <c r="EJ840" s="13"/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3"/>
      <c r="FD840" s="13"/>
      <c r="FE840" s="13"/>
      <c r="FF840" s="13"/>
      <c r="FG840" s="13"/>
      <c r="FH840" s="13"/>
      <c r="FI840" s="13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  <c r="FT840" s="13"/>
      <c r="FU840" s="13"/>
      <c r="FV840" s="13"/>
      <c r="FW840" s="13"/>
      <c r="FX840" s="13"/>
      <c r="FY840" s="13"/>
      <c r="FZ840" s="13"/>
      <c r="GA840" s="13"/>
      <c r="GB840" s="13"/>
      <c r="GC840" s="13"/>
      <c r="GD840" s="13"/>
      <c r="GE840" s="13"/>
      <c r="GF840" s="13"/>
      <c r="GG840" s="13"/>
      <c r="GH840" s="13"/>
      <c r="GI840" s="13"/>
      <c r="GJ840" s="13"/>
      <c r="GK840" s="13"/>
      <c r="GL840" s="13"/>
      <c r="GM840" s="13"/>
      <c r="GN840" s="13"/>
      <c r="GO840" s="13"/>
      <c r="GP840" s="13"/>
      <c r="GQ840" s="13"/>
      <c r="GR840" s="13"/>
      <c r="GS840" s="13"/>
      <c r="GT840" s="13"/>
      <c r="GU840" s="13"/>
      <c r="GV840" s="13"/>
      <c r="GW840" s="13"/>
      <c r="GX840" s="13"/>
      <c r="GY840" s="13"/>
      <c r="GZ840" s="13"/>
      <c r="HA840" s="13"/>
      <c r="HB840" s="13"/>
      <c r="HC840" s="13"/>
      <c r="HD840" s="13"/>
      <c r="HE840" s="13"/>
      <c r="HF840" s="13"/>
      <c r="HG840" s="13"/>
      <c r="HH840" s="13"/>
      <c r="HI840" s="13"/>
      <c r="HJ840" s="13"/>
      <c r="HK840" s="13"/>
      <c r="HL840" s="13"/>
      <c r="HM840" s="13"/>
      <c r="HN840" s="13"/>
      <c r="HO840" s="13"/>
      <c r="HP840" s="13"/>
      <c r="HQ840" s="13"/>
      <c r="HR840" s="13"/>
      <c r="HS840" s="13"/>
      <c r="HT840" s="13"/>
      <c r="HU840" s="13"/>
      <c r="HV840" s="13"/>
      <c r="HW840" s="13"/>
      <c r="HX840" s="13"/>
      <c r="HY840" s="13"/>
      <c r="HZ840" s="13"/>
      <c r="IA840" s="13"/>
      <c r="IB840" s="13"/>
      <c r="IC840" s="13"/>
      <c r="ID840" s="13"/>
      <c r="IE840" s="13"/>
      <c r="IF840" s="13"/>
      <c r="IG840" s="13"/>
      <c r="IH840" s="13"/>
      <c r="II840" s="13"/>
      <c r="IJ840" s="13"/>
      <c r="IK840" s="13"/>
      <c r="IL840" s="13"/>
      <c r="IM840" s="13"/>
      <c r="IN840" s="13"/>
      <c r="IO840" s="13"/>
      <c r="IP840" s="13"/>
      <c r="IQ840" s="13"/>
      <c r="IR840" s="13"/>
      <c r="IS840" s="13"/>
      <c r="IT840" s="13"/>
      <c r="IU840" s="13"/>
      <c r="IV840" s="13"/>
      <c r="IW840" s="13"/>
      <c r="IX840" s="13"/>
      <c r="IY840" s="13"/>
      <c r="IZ840" s="13"/>
      <c r="JA840" s="13"/>
      <c r="JB840" s="13"/>
      <c r="JC840" s="13"/>
      <c r="JD840" s="13"/>
      <c r="JE840" s="13"/>
      <c r="JF840" s="13"/>
      <c r="JG840" s="13"/>
      <c r="JH840" s="13"/>
      <c r="JI840" s="13"/>
      <c r="JJ840" s="13"/>
      <c r="JK840" s="13"/>
      <c r="JL840" s="13"/>
      <c r="JM840" s="13"/>
      <c r="JN840" s="13"/>
      <c r="JO840" s="13"/>
      <c r="JP840" s="13"/>
      <c r="JQ840" s="13"/>
      <c r="JR840" s="13"/>
      <c r="JS840" s="13"/>
      <c r="JT840" s="13"/>
      <c r="JU840" s="13"/>
      <c r="JV840" s="13"/>
      <c r="JW840" s="13"/>
      <c r="JX840" s="13"/>
      <c r="JY840" s="13"/>
      <c r="JZ840" s="13"/>
      <c r="KA840" s="13"/>
      <c r="KB840" s="13"/>
      <c r="KC840" s="13"/>
      <c r="KD840" s="13"/>
      <c r="KE840" s="13"/>
      <c r="KF840" s="13"/>
      <c r="KG840" s="13"/>
      <c r="KH840" s="13"/>
      <c r="KI840" s="13"/>
      <c r="KJ840" s="13"/>
      <c r="KK840" s="13"/>
      <c r="KL840" s="13"/>
      <c r="KM840" s="13"/>
      <c r="KN840" s="13"/>
      <c r="KO840" s="13"/>
      <c r="KP840" s="13"/>
      <c r="KQ840" s="13"/>
      <c r="KR840" s="13"/>
      <c r="KS840" s="13"/>
      <c r="KT840" s="13"/>
      <c r="KU840" s="13"/>
      <c r="KV840" s="13"/>
      <c r="KW840" s="13"/>
      <c r="KX840" s="13"/>
      <c r="KY840" s="13"/>
      <c r="KZ840" s="13"/>
      <c r="LA840" s="13"/>
      <c r="LB840" s="13"/>
      <c r="LC840" s="13"/>
      <c r="LD840" s="13"/>
      <c r="LE840" s="13"/>
      <c r="LF840" s="13"/>
      <c r="LG840" s="13"/>
      <c r="LH840" s="13"/>
      <c r="LI840" s="13"/>
      <c r="LJ840" s="13"/>
      <c r="LK840" s="13"/>
      <c r="LL840" s="13"/>
      <c r="LM840" s="13"/>
      <c r="LN840" s="13"/>
      <c r="LO840" s="13"/>
      <c r="LP840" s="13"/>
      <c r="LQ840" s="13"/>
      <c r="LR840" s="13"/>
      <c r="LS840" s="13"/>
      <c r="LT840" s="13"/>
      <c r="LU840" s="13"/>
      <c r="LV840" s="13"/>
      <c r="LW840" s="13"/>
      <c r="LX840" s="13"/>
      <c r="LY840" s="13"/>
      <c r="LZ840" s="13"/>
      <c r="MA840" s="13"/>
      <c r="MB840" s="13"/>
      <c r="MC840" s="13"/>
      <c r="MD840" s="13"/>
      <c r="ME840" s="13"/>
      <c r="MF840" s="13"/>
      <c r="MG840" s="13"/>
      <c r="MH840" s="13"/>
      <c r="MI840" s="13"/>
      <c r="MJ840" s="13"/>
      <c r="MK840" s="13"/>
      <c r="ML840" s="13"/>
      <c r="MM840" s="13"/>
      <c r="MN840" s="13"/>
      <c r="MO840" s="13"/>
      <c r="MP840" s="13"/>
      <c r="MQ840" s="13"/>
      <c r="MR840" s="13"/>
      <c r="MS840" s="13"/>
      <c r="MT840" s="13"/>
      <c r="MU840" s="13"/>
      <c r="MV840" s="13"/>
      <c r="MW840" s="13"/>
      <c r="MX840" s="13"/>
      <c r="MY840" s="13"/>
      <c r="MZ840" s="13"/>
      <c r="NA840" s="13"/>
      <c r="NB840" s="13"/>
      <c r="NC840" s="13"/>
      <c r="ND840" s="13"/>
      <c r="NE840" s="13"/>
      <c r="NF840" s="13"/>
      <c r="NG840" s="13"/>
      <c r="NH840" s="13"/>
      <c r="NI840" s="13"/>
      <c r="NJ840" s="13"/>
      <c r="NK840" s="13"/>
      <c r="NL840" s="13"/>
      <c r="NM840" s="13"/>
      <c r="NN840" s="13"/>
      <c r="NO840" s="13"/>
      <c r="NP840" s="13"/>
      <c r="NQ840" s="13"/>
      <c r="NR840" s="13"/>
      <c r="NS840" s="13"/>
      <c r="NT840" s="13"/>
      <c r="NU840" s="13"/>
      <c r="NV840" s="13"/>
      <c r="NW840" s="13"/>
      <c r="NX840" s="13"/>
      <c r="NY840" s="13"/>
      <c r="NZ840" s="13"/>
      <c r="OA840" s="13"/>
      <c r="OB840" s="13"/>
      <c r="OC840" s="13"/>
      <c r="OD840" s="13"/>
      <c r="OE840" s="13"/>
      <c r="OF840" s="13"/>
      <c r="OG840" s="13"/>
      <c r="OH840" s="13"/>
      <c r="OI840" s="13"/>
      <c r="OJ840" s="13"/>
      <c r="OK840" s="13"/>
      <c r="OL840" s="13"/>
      <c r="OM840" s="13"/>
      <c r="ON840" s="13"/>
      <c r="OO840" s="13"/>
      <c r="OP840" s="13"/>
      <c r="OQ840" s="13"/>
      <c r="OR840" s="13"/>
      <c r="OS840" s="13"/>
      <c r="OT840" s="13"/>
      <c r="OU840" s="13"/>
      <c r="OV840" s="13"/>
      <c r="OW840" s="13"/>
      <c r="OX840" s="13"/>
      <c r="OY840" s="13"/>
      <c r="OZ840" s="13"/>
      <c r="PA840" s="13"/>
      <c r="PB840" s="13"/>
      <c r="PC840" s="13"/>
      <c r="PD840" s="13"/>
      <c r="PE840" s="13"/>
      <c r="PF840" s="13"/>
      <c r="PG840" s="13"/>
      <c r="PH840" s="13"/>
      <c r="PI840" s="13"/>
      <c r="PJ840" s="13"/>
      <c r="PK840" s="13"/>
      <c r="PL840" s="13"/>
      <c r="PM840" s="13"/>
      <c r="PN840" s="13"/>
      <c r="PO840" s="13"/>
      <c r="PP840" s="13"/>
      <c r="PQ840" s="13"/>
      <c r="PR840" s="13"/>
      <c r="PS840" s="13"/>
      <c r="PT840" s="13"/>
      <c r="PU840" s="13"/>
      <c r="PV840" s="13"/>
      <c r="PW840" s="13"/>
      <c r="PX840" s="13"/>
      <c r="PY840" s="13"/>
      <c r="PZ840" s="13"/>
      <c r="QA840" s="13"/>
      <c r="QB840" s="13"/>
      <c r="QC840" s="13"/>
      <c r="QD840" s="13"/>
      <c r="QE840" s="13"/>
      <c r="QF840" s="13"/>
      <c r="QG840" s="13"/>
      <c r="QH840" s="13"/>
      <c r="QI840" s="13"/>
      <c r="QJ840" s="13"/>
      <c r="QK840" s="13"/>
      <c r="QL840" s="13"/>
      <c r="QM840" s="13"/>
      <c r="QN840" s="13"/>
      <c r="QO840" s="13"/>
      <c r="QP840" s="13"/>
      <c r="QQ840" s="13"/>
      <c r="QR840" s="13"/>
      <c r="QS840" s="13"/>
      <c r="QT840" s="13"/>
      <c r="QU840" s="13"/>
      <c r="QV840" s="13"/>
      <c r="QW840" s="13"/>
      <c r="QX840" s="13"/>
      <c r="QY840" s="13"/>
      <c r="QZ840" s="13"/>
      <c r="RA840" s="13"/>
      <c r="RB840" s="13"/>
      <c r="RC840" s="13"/>
      <c r="RD840" s="13"/>
      <c r="RE840" s="13"/>
      <c r="RF840" s="13"/>
      <c r="RG840" s="13"/>
      <c r="RH840" s="13"/>
      <c r="RI840" s="13"/>
      <c r="RJ840" s="13"/>
      <c r="RK840" s="13"/>
    </row>
    <row r="841" ht="13.75" spans="1:479">
      <c r="A841" s="88" t="s">
        <v>12564</v>
      </c>
      <c r="B841" s="88" t="s">
        <v>1080</v>
      </c>
      <c r="C841" s="106" t="s">
        <v>1148</v>
      </c>
      <c r="D841" s="89" t="s">
        <v>494</v>
      </c>
      <c r="E841" s="135">
        <v>80</v>
      </c>
      <c r="F841" s="135">
        <v>12</v>
      </c>
      <c r="G841" s="90">
        <f t="shared" si="13"/>
        <v>960</v>
      </c>
      <c r="H841" s="172"/>
      <c r="I841" s="173"/>
      <c r="J841" s="173">
        <v>75</v>
      </c>
      <c r="K841" s="173">
        <v>73</v>
      </c>
      <c r="L841" s="173">
        <v>70</v>
      </c>
      <c r="M841" s="307"/>
      <c r="N841" s="94"/>
      <c r="O841" s="95"/>
      <c r="P841" s="95"/>
      <c r="Q841" s="95"/>
      <c r="R841" s="97"/>
      <c r="S841" s="313"/>
      <c r="T841" s="95">
        <v>75</v>
      </c>
      <c r="U841" s="314"/>
      <c r="V841" s="315"/>
      <c r="W841" s="315"/>
      <c r="X841" s="316"/>
      <c r="Y841" s="94"/>
      <c r="Z841" s="96"/>
      <c r="AA841" s="96"/>
      <c r="AB841" s="95"/>
      <c r="AC841" s="95"/>
      <c r="AD841" s="97"/>
      <c r="AE841" s="94"/>
      <c r="AF841" s="96"/>
      <c r="AG841" s="96"/>
      <c r="AH841" s="95"/>
      <c r="AI841" s="95"/>
      <c r="AJ841" s="95"/>
      <c r="AK841" s="95"/>
      <c r="AL841" s="91"/>
      <c r="AM841" s="113">
        <v>58</v>
      </c>
      <c r="AN841" s="355">
        <v>60</v>
      </c>
      <c r="AO841" s="210">
        <v>57</v>
      </c>
      <c r="AP841" s="354">
        <v>54</v>
      </c>
      <c r="AQ841" s="93"/>
      <c r="AR841" s="94"/>
      <c r="AS841" s="96"/>
      <c r="AT841" s="96"/>
      <c r="AU841" s="96"/>
      <c r="AV841" s="95"/>
      <c r="AW841" s="95"/>
      <c r="AX841" s="97"/>
      <c r="AY841" s="97"/>
      <c r="AZ841" s="97"/>
      <c r="BA841" s="97"/>
      <c r="BB841" s="97"/>
      <c r="BC841" s="99" t="s">
        <v>12275</v>
      </c>
      <c r="BD841" s="99" t="s">
        <v>12350</v>
      </c>
      <c r="BE841" s="99"/>
      <c r="BF841" s="100"/>
      <c r="BG841" s="100"/>
      <c r="BH841" s="111" t="s">
        <v>12272</v>
      </c>
      <c r="BI841" s="111" t="s">
        <v>12272</v>
      </c>
      <c r="BJ841" s="99"/>
      <c r="BK841" s="112" t="s">
        <v>1510</v>
      </c>
      <c r="BL841" s="102"/>
      <c r="BM841" s="99"/>
      <c r="BN841" s="99"/>
      <c r="BT841" s="99"/>
      <c r="BU841" s="99"/>
      <c r="BV841" s="99"/>
      <c r="BW841" s="99"/>
      <c r="BX841" s="99"/>
      <c r="CB841" s="13" t="s">
        <v>1511</v>
      </c>
    </row>
    <row r="842" ht="13.75" spans="1:479">
      <c r="A842" s="88" t="s">
        <v>12564</v>
      </c>
      <c r="B842" s="88" t="s">
        <v>1080</v>
      </c>
      <c r="C842" s="106" t="s">
        <v>1150</v>
      </c>
      <c r="D842" s="89" t="s">
        <v>12266</v>
      </c>
      <c r="E842" s="135">
        <v>80</v>
      </c>
      <c r="F842" s="135">
        <v>8</v>
      </c>
      <c r="G842" s="90">
        <f t="shared" si="13"/>
        <v>640</v>
      </c>
      <c r="H842" s="172"/>
      <c r="I842" s="173"/>
      <c r="J842" s="173">
        <v>50</v>
      </c>
      <c r="K842" s="173">
        <v>90</v>
      </c>
      <c r="L842" s="173">
        <v>62</v>
      </c>
      <c r="M842" s="307"/>
      <c r="N842" s="94"/>
      <c r="O842" s="95"/>
      <c r="P842" s="95"/>
      <c r="Q842" s="95"/>
      <c r="R842" s="97"/>
      <c r="S842" s="313"/>
      <c r="T842" s="95">
        <v>110</v>
      </c>
      <c r="U842" s="314"/>
      <c r="V842" s="315"/>
      <c r="W842" s="315"/>
      <c r="X842" s="316"/>
      <c r="Y842" s="94"/>
      <c r="Z842" s="96"/>
      <c r="AA842" s="96"/>
      <c r="AB842" s="95"/>
      <c r="AC842" s="95"/>
      <c r="AD842" s="97"/>
      <c r="AE842" s="94"/>
      <c r="AF842" s="96"/>
      <c r="AG842" s="96"/>
      <c r="AH842" s="95"/>
      <c r="AI842" s="95"/>
      <c r="AJ842" s="95"/>
      <c r="AK842" s="95"/>
      <c r="AL842" s="91"/>
      <c r="AM842" s="113">
        <v>58</v>
      </c>
      <c r="AN842" s="355">
        <v>37</v>
      </c>
      <c r="AO842" s="354">
        <v>45</v>
      </c>
      <c r="AP842" s="354">
        <v>64</v>
      </c>
      <c r="AQ842" s="93"/>
      <c r="AR842" s="94"/>
      <c r="AS842" s="96"/>
      <c r="AT842" s="96"/>
      <c r="AU842" s="96"/>
      <c r="AV842" s="95"/>
      <c r="AW842" s="95"/>
      <c r="AX842" s="97"/>
      <c r="AY842" s="97"/>
      <c r="AZ842" s="97"/>
      <c r="BA842" s="97"/>
      <c r="BB842" s="97"/>
      <c r="BC842" s="99" t="s">
        <v>12271</v>
      </c>
      <c r="BD842" s="99" t="s">
        <v>12349</v>
      </c>
      <c r="BE842" s="99"/>
      <c r="BF842" s="100"/>
      <c r="BG842" s="100"/>
      <c r="BH842" s="111" t="s">
        <v>12272</v>
      </c>
      <c r="BI842" s="111" t="s">
        <v>12272</v>
      </c>
      <c r="BJ842" s="99"/>
      <c r="BK842" s="112" t="s">
        <v>1510</v>
      </c>
      <c r="BL842" s="102"/>
      <c r="BM842" s="99"/>
      <c r="BN842" s="99"/>
      <c r="BT842" s="99"/>
      <c r="BU842" s="99"/>
      <c r="BV842" s="99"/>
      <c r="BW842" s="99"/>
      <c r="BX842" s="99"/>
      <c r="CB842" s="13" t="s">
        <v>1511</v>
      </c>
    </row>
    <row r="843" ht="13.75" spans="1:479">
      <c r="A843" s="88" t="s">
        <v>12564</v>
      </c>
      <c r="B843" s="88" t="s">
        <v>1080</v>
      </c>
      <c r="C843" s="106" t="s">
        <v>1150</v>
      </c>
      <c r="D843" s="89" t="s">
        <v>494</v>
      </c>
      <c r="E843" s="135">
        <v>80</v>
      </c>
      <c r="F843" s="135">
        <v>12</v>
      </c>
      <c r="G843" s="90">
        <f t="shared" si="13"/>
        <v>960</v>
      </c>
      <c r="H843" s="172"/>
      <c r="I843" s="173"/>
      <c r="J843" s="173">
        <v>75</v>
      </c>
      <c r="K843" s="173">
        <v>71</v>
      </c>
      <c r="L843" s="173">
        <v>70</v>
      </c>
      <c r="M843" s="307"/>
      <c r="N843" s="94"/>
      <c r="O843" s="95"/>
      <c r="P843" s="95"/>
      <c r="Q843" s="95"/>
      <c r="R843" s="97"/>
      <c r="S843" s="313"/>
      <c r="T843" s="95">
        <v>75</v>
      </c>
      <c r="U843" s="314"/>
      <c r="V843" s="315"/>
      <c r="W843" s="315"/>
      <c r="X843" s="316"/>
      <c r="Y843" s="94"/>
      <c r="Z843" s="96"/>
      <c r="AA843" s="96"/>
      <c r="AB843" s="95"/>
      <c r="AC843" s="95"/>
      <c r="AD843" s="97"/>
      <c r="AE843" s="94"/>
      <c r="AF843" s="96"/>
      <c r="AG843" s="96"/>
      <c r="AH843" s="95"/>
      <c r="AI843" s="95"/>
      <c r="AJ843" s="95"/>
      <c r="AK843" s="95"/>
      <c r="AL843" s="91"/>
      <c r="AM843" s="91">
        <v>58</v>
      </c>
      <c r="AN843" s="317">
        <v>53</v>
      </c>
      <c r="AO843" s="280">
        <v>60</v>
      </c>
      <c r="AP843" s="280">
        <v>54</v>
      </c>
      <c r="AQ843" s="91"/>
      <c r="AR843" s="94"/>
      <c r="AS843" s="96"/>
      <c r="AT843" s="96"/>
      <c r="AU843" s="96"/>
      <c r="AV843" s="95"/>
      <c r="AW843" s="95"/>
      <c r="AX843" s="97"/>
      <c r="AY843" s="97"/>
      <c r="AZ843" s="97"/>
      <c r="BA843" s="97"/>
      <c r="BB843" s="97"/>
      <c r="BC843" s="99" t="s">
        <v>12275</v>
      </c>
      <c r="BD843" s="99" t="s">
        <v>12350</v>
      </c>
      <c r="BE843" s="99"/>
      <c r="BF843" s="100"/>
      <c r="BG843" s="100"/>
      <c r="BH843" s="111" t="s">
        <v>12272</v>
      </c>
      <c r="BI843" s="111" t="s">
        <v>12272</v>
      </c>
      <c r="BJ843" s="99"/>
      <c r="BK843" s="112" t="s">
        <v>1510</v>
      </c>
      <c r="BL843" s="102"/>
      <c r="BM843" s="99"/>
      <c r="BN843" s="99"/>
      <c r="BT843" s="99"/>
      <c r="BU843" s="99"/>
      <c r="BV843" s="99"/>
      <c r="BW843" s="99"/>
      <c r="BX843" s="99"/>
      <c r="CB843" s="13" t="s">
        <v>1511</v>
      </c>
    </row>
    <row r="844" ht="13.75" spans="1:479">
      <c r="A844" s="88" t="s">
        <v>12564</v>
      </c>
      <c r="B844" s="88" t="s">
        <v>1080</v>
      </c>
      <c r="C844" s="106" t="s">
        <v>1152</v>
      </c>
      <c r="D844" s="89" t="s">
        <v>12266</v>
      </c>
      <c r="E844" s="135">
        <v>80</v>
      </c>
      <c r="F844" s="135">
        <v>8</v>
      </c>
      <c r="G844" s="90">
        <f t="shared" si="13"/>
        <v>640</v>
      </c>
      <c r="H844" s="172"/>
      <c r="I844" s="173"/>
      <c r="J844" s="173">
        <v>50</v>
      </c>
      <c r="K844" s="173">
        <v>90</v>
      </c>
      <c r="L844" s="173">
        <v>60</v>
      </c>
      <c r="M844" s="307"/>
      <c r="N844" s="94"/>
      <c r="O844" s="95"/>
      <c r="P844" s="95"/>
      <c r="Q844" s="95"/>
      <c r="R844" s="97"/>
      <c r="S844" s="313"/>
      <c r="T844" s="95">
        <v>110</v>
      </c>
      <c r="U844" s="314"/>
      <c r="V844" s="315"/>
      <c r="W844" s="315"/>
      <c r="X844" s="316"/>
      <c r="Y844" s="94"/>
      <c r="Z844" s="96"/>
      <c r="AA844" s="96"/>
      <c r="AB844" s="95"/>
      <c r="AC844" s="95"/>
      <c r="AD844" s="97"/>
      <c r="AE844" s="94"/>
      <c r="AF844" s="96"/>
      <c r="AG844" s="96"/>
      <c r="AH844" s="95"/>
      <c r="AI844" s="95"/>
      <c r="AJ844" s="95"/>
      <c r="AK844" s="95"/>
      <c r="AL844" s="91"/>
      <c r="AM844" s="91">
        <v>58</v>
      </c>
      <c r="AN844" s="280">
        <v>44</v>
      </c>
      <c r="AO844" s="317">
        <v>45</v>
      </c>
      <c r="AP844" s="317">
        <v>64</v>
      </c>
      <c r="AQ844" s="91"/>
      <c r="AR844" s="94"/>
      <c r="AS844" s="96"/>
      <c r="AT844" s="96"/>
      <c r="AU844" s="96"/>
      <c r="AV844" s="95"/>
      <c r="AW844" s="95"/>
      <c r="AX844" s="97"/>
      <c r="AY844" s="97"/>
      <c r="AZ844" s="97"/>
      <c r="BA844" s="97"/>
      <c r="BB844" s="97"/>
      <c r="BC844" s="99" t="s">
        <v>12271</v>
      </c>
      <c r="BD844" s="99" t="s">
        <v>12349</v>
      </c>
      <c r="BE844" s="99"/>
      <c r="BF844" s="100"/>
      <c r="BG844" s="100"/>
      <c r="BH844" s="111" t="s">
        <v>12272</v>
      </c>
      <c r="BI844" s="111" t="s">
        <v>12272</v>
      </c>
      <c r="BJ844" s="99"/>
      <c r="BK844" s="112" t="s">
        <v>1510</v>
      </c>
      <c r="BL844" s="102"/>
      <c r="BM844" s="99"/>
      <c r="BN844" s="99"/>
      <c r="BT844" s="99"/>
      <c r="BU844" s="99"/>
      <c r="BV844" s="99"/>
      <c r="BW844" s="99"/>
      <c r="BX844" s="99"/>
      <c r="CB844" s="13" t="s">
        <v>1511</v>
      </c>
    </row>
    <row r="845" ht="13.75" spans="1:479">
      <c r="A845" s="88" t="s">
        <v>12564</v>
      </c>
      <c r="B845" s="88" t="s">
        <v>1080</v>
      </c>
      <c r="C845" s="106" t="s">
        <v>1152</v>
      </c>
      <c r="D845" s="89" t="s">
        <v>494</v>
      </c>
      <c r="E845" s="135">
        <v>80</v>
      </c>
      <c r="F845" s="135">
        <v>12</v>
      </c>
      <c r="G845" s="90">
        <f t="shared" si="13"/>
        <v>960</v>
      </c>
      <c r="H845" s="172"/>
      <c r="I845" s="173"/>
      <c r="J845" s="173">
        <v>59</v>
      </c>
      <c r="K845" s="173">
        <v>85</v>
      </c>
      <c r="L845" s="173">
        <v>57</v>
      </c>
      <c r="M845" s="307"/>
      <c r="N845" s="94"/>
      <c r="O845" s="95"/>
      <c r="P845" s="95"/>
      <c r="Q845" s="95"/>
      <c r="R845" s="97"/>
      <c r="S845" s="313"/>
      <c r="T845" s="95"/>
      <c r="U845" s="314"/>
      <c r="V845" s="315"/>
      <c r="W845" s="315"/>
      <c r="X845" s="316"/>
      <c r="Y845" s="94"/>
      <c r="Z845" s="96"/>
      <c r="AA845" s="96"/>
      <c r="AB845" s="95"/>
      <c r="AC845" s="95"/>
      <c r="AD845" s="97"/>
      <c r="AE845" s="94"/>
      <c r="AF845" s="96"/>
      <c r="AG845" s="96"/>
      <c r="AH845" s="95"/>
      <c r="AI845" s="95"/>
      <c r="AJ845" s="95"/>
      <c r="AK845" s="95"/>
      <c r="AL845" s="91"/>
      <c r="AM845" s="91">
        <v>58</v>
      </c>
      <c r="AN845" s="317">
        <v>60</v>
      </c>
      <c r="AO845" s="280">
        <v>57</v>
      </c>
      <c r="AP845" s="317">
        <v>54</v>
      </c>
      <c r="AQ845" s="91"/>
      <c r="AR845" s="94"/>
      <c r="AS845" s="96"/>
      <c r="AT845" s="96"/>
      <c r="AU845" s="96"/>
      <c r="AV845" s="95"/>
      <c r="AW845" s="95"/>
      <c r="AX845" s="97"/>
      <c r="AY845" s="97"/>
      <c r="AZ845" s="97"/>
      <c r="BA845" s="97"/>
      <c r="BB845" s="97"/>
      <c r="BC845" s="99" t="s">
        <v>12275</v>
      </c>
      <c r="BD845" s="99" t="s">
        <v>12350</v>
      </c>
      <c r="BE845" s="99"/>
      <c r="BF845" s="100"/>
      <c r="BG845" s="100"/>
      <c r="BH845" s="111" t="s">
        <v>12272</v>
      </c>
      <c r="BI845" s="111" t="s">
        <v>12272</v>
      </c>
      <c r="BJ845" s="99"/>
      <c r="BK845" s="112" t="s">
        <v>1510</v>
      </c>
      <c r="BL845" s="102"/>
      <c r="BM845" s="99"/>
      <c r="BN845" s="99"/>
      <c r="BT845" s="99"/>
      <c r="BU845" s="99"/>
      <c r="BV845" s="99"/>
      <c r="BW845" s="99"/>
      <c r="BX845" s="99"/>
      <c r="CB845" s="13" t="s">
        <v>1511</v>
      </c>
    </row>
    <row r="846" ht="13.75" spans="1:479">
      <c r="A846" s="88" t="s">
        <v>12564</v>
      </c>
      <c r="B846" s="88" t="s">
        <v>1080</v>
      </c>
      <c r="C846" s="106" t="s">
        <v>5844</v>
      </c>
      <c r="D846" s="89" t="s">
        <v>12266</v>
      </c>
      <c r="E846" s="135">
        <v>80</v>
      </c>
      <c r="F846" s="135">
        <v>8</v>
      </c>
      <c r="G846" s="90">
        <f t="shared" si="13"/>
        <v>640</v>
      </c>
      <c r="H846" s="172"/>
      <c r="I846" s="173"/>
      <c r="J846" s="173">
        <v>50</v>
      </c>
      <c r="K846" s="173">
        <v>90</v>
      </c>
      <c r="L846" s="173">
        <v>60</v>
      </c>
      <c r="M846" s="307"/>
      <c r="N846" s="94"/>
      <c r="O846" s="95"/>
      <c r="P846" s="95"/>
      <c r="Q846" s="95"/>
      <c r="R846" s="97"/>
      <c r="S846" s="313"/>
      <c r="T846" s="95">
        <v>110</v>
      </c>
      <c r="U846" s="314"/>
      <c r="V846" s="315"/>
      <c r="W846" s="315"/>
      <c r="X846" s="316"/>
      <c r="Y846" s="94"/>
      <c r="Z846" s="96"/>
      <c r="AA846" s="96"/>
      <c r="AB846" s="95"/>
      <c r="AC846" s="95"/>
      <c r="AD846" s="97"/>
      <c r="AE846" s="94"/>
      <c r="AF846" s="96"/>
      <c r="AG846" s="96"/>
      <c r="AH846" s="95"/>
      <c r="AI846" s="95"/>
      <c r="AJ846" s="95"/>
      <c r="AK846" s="95"/>
      <c r="AL846" s="91"/>
      <c r="AM846" s="91">
        <v>58</v>
      </c>
      <c r="AN846" s="280">
        <v>44</v>
      </c>
      <c r="AO846" s="280">
        <v>49</v>
      </c>
      <c r="AP846" s="280">
        <v>64</v>
      </c>
      <c r="AQ846" s="91"/>
      <c r="AR846" s="94"/>
      <c r="AS846" s="96"/>
      <c r="AT846" s="96"/>
      <c r="AU846" s="96"/>
      <c r="AV846" s="95"/>
      <c r="AW846" s="95"/>
      <c r="AX846" s="97"/>
      <c r="AY846" s="97"/>
      <c r="AZ846" s="97"/>
      <c r="BA846" s="97"/>
      <c r="BB846" s="97"/>
      <c r="BC846" s="99" t="s">
        <v>12271</v>
      </c>
      <c r="BD846" s="99" t="s">
        <v>12349</v>
      </c>
      <c r="BE846" s="99"/>
      <c r="BF846" s="100"/>
      <c r="BG846" s="100"/>
      <c r="BH846" s="111" t="s">
        <v>12272</v>
      </c>
      <c r="BI846" s="111" t="s">
        <v>12272</v>
      </c>
      <c r="BJ846" s="99"/>
      <c r="BK846" s="112" t="s">
        <v>1510</v>
      </c>
      <c r="BL846" s="102"/>
      <c r="BM846" s="99"/>
      <c r="BN846" s="99"/>
      <c r="BT846" s="99"/>
      <c r="BU846" s="99"/>
      <c r="BV846" s="99"/>
      <c r="BW846" s="99"/>
      <c r="BX846" s="99"/>
      <c r="CB846" s="13" t="s">
        <v>1511</v>
      </c>
    </row>
    <row r="847" ht="13.75" spans="1:479">
      <c r="A847" s="88" t="s">
        <v>12564</v>
      </c>
      <c r="B847" s="88" t="s">
        <v>1080</v>
      </c>
      <c r="C847" s="106" t="s">
        <v>5844</v>
      </c>
      <c r="D847" s="89" t="s">
        <v>494</v>
      </c>
      <c r="E847" s="135">
        <v>80</v>
      </c>
      <c r="F847" s="135">
        <v>12</v>
      </c>
      <c r="G847" s="90">
        <f t="shared" si="13"/>
        <v>960</v>
      </c>
      <c r="H847" s="172"/>
      <c r="I847" s="173"/>
      <c r="J847" s="173">
        <v>75</v>
      </c>
      <c r="K847" s="173">
        <v>75</v>
      </c>
      <c r="L847" s="173">
        <v>70</v>
      </c>
      <c r="M847" s="307"/>
      <c r="N847" s="94"/>
      <c r="O847" s="95"/>
      <c r="P847" s="95"/>
      <c r="Q847" s="95"/>
      <c r="R847" s="97"/>
      <c r="S847" s="313"/>
      <c r="T847" s="95">
        <v>75</v>
      </c>
      <c r="U847" s="314"/>
      <c r="V847" s="315"/>
      <c r="W847" s="315"/>
      <c r="X847" s="316"/>
      <c r="Y847" s="94"/>
      <c r="Z847" s="96"/>
      <c r="AA847" s="96"/>
      <c r="AB847" s="95"/>
      <c r="AC847" s="95"/>
      <c r="AD847" s="97"/>
      <c r="AE847" s="94"/>
      <c r="AF847" s="96"/>
      <c r="AG847" s="96"/>
      <c r="AH847" s="95"/>
      <c r="AI847" s="95"/>
      <c r="AJ847" s="95"/>
      <c r="AK847" s="95"/>
      <c r="AL847" s="93"/>
      <c r="AM847" s="93">
        <v>58</v>
      </c>
      <c r="AN847" s="225">
        <v>59</v>
      </c>
      <c r="AO847" s="225">
        <v>57</v>
      </c>
      <c r="AP847" s="225">
        <v>54</v>
      </c>
      <c r="AQ847" s="93"/>
      <c r="AR847" s="94"/>
      <c r="AS847" s="96"/>
      <c r="AT847" s="96"/>
      <c r="AU847" s="96"/>
      <c r="AV847" s="95"/>
      <c r="AW847" s="95"/>
      <c r="AX847" s="97"/>
      <c r="AY847" s="97"/>
      <c r="AZ847" s="97"/>
      <c r="BA847" s="97"/>
      <c r="BB847" s="97"/>
      <c r="BC847" s="99" t="s">
        <v>12275</v>
      </c>
      <c r="BD847" s="99" t="s">
        <v>12350</v>
      </c>
      <c r="BE847" s="99"/>
      <c r="BF847" s="100"/>
      <c r="BG847" s="100"/>
      <c r="BH847" s="111" t="s">
        <v>12272</v>
      </c>
      <c r="BI847" s="111" t="s">
        <v>12272</v>
      </c>
      <c r="BJ847" s="99"/>
      <c r="BK847" s="112" t="s">
        <v>1510</v>
      </c>
      <c r="BL847" s="102"/>
      <c r="BM847" s="99"/>
      <c r="BN847" s="99"/>
      <c r="BT847" s="99"/>
      <c r="BU847" s="99"/>
      <c r="BV847" s="99"/>
      <c r="BW847" s="99"/>
      <c r="BX847" s="99"/>
      <c r="CB847" s="13" t="s">
        <v>1511</v>
      </c>
    </row>
    <row r="848" ht="13.75" spans="1:479">
      <c r="A848" s="88" t="s">
        <v>12565</v>
      </c>
      <c r="B848" s="88" t="s">
        <v>10058</v>
      </c>
      <c r="C848" s="106" t="s">
        <v>10057</v>
      </c>
      <c r="D848" s="89" t="s">
        <v>12266</v>
      </c>
      <c r="E848" s="135">
        <v>6</v>
      </c>
      <c r="F848" s="135">
        <v>164</v>
      </c>
      <c r="G848" s="90">
        <f t="shared" si="13"/>
        <v>984</v>
      </c>
      <c r="H848" s="91"/>
      <c r="I848" s="92"/>
      <c r="J848" s="92"/>
      <c r="K848" s="92"/>
      <c r="L848" s="92"/>
      <c r="M848" s="93"/>
      <c r="N848" s="91"/>
      <c r="O848" s="92"/>
      <c r="P848" s="92"/>
      <c r="Q848" s="92"/>
      <c r="R848" s="93"/>
      <c r="S848" s="94"/>
      <c r="T848" s="95"/>
      <c r="U848" s="96"/>
      <c r="V848" s="95"/>
      <c r="W848" s="95"/>
      <c r="X848" s="97"/>
      <c r="Y848" s="94"/>
      <c r="Z848" s="96"/>
      <c r="AA848" s="96"/>
      <c r="AB848" s="95"/>
      <c r="AC848" s="95"/>
      <c r="AD848" s="97"/>
      <c r="AE848" s="94"/>
      <c r="AF848" s="96"/>
      <c r="AG848" s="96"/>
      <c r="AH848" s="95"/>
      <c r="AI848" s="95"/>
      <c r="AJ848" s="95"/>
      <c r="AK848" s="95"/>
      <c r="AL848" s="93"/>
      <c r="AM848" s="93"/>
      <c r="AN848" s="93"/>
      <c r="AO848" s="93"/>
      <c r="AP848" s="93"/>
      <c r="AQ848" s="93"/>
      <c r="AR848" s="91"/>
      <c r="AS848" s="113"/>
      <c r="AT848" s="113"/>
      <c r="AU848" s="113"/>
      <c r="AV848" s="92"/>
      <c r="AW848" s="92"/>
      <c r="AX848" s="93"/>
      <c r="AY848" s="97"/>
      <c r="AZ848" s="97"/>
      <c r="BA848" s="97"/>
      <c r="BB848" s="97"/>
      <c r="BC848" s="99" t="s">
        <v>12336</v>
      </c>
      <c r="BD848" s="99" t="s">
        <v>12298</v>
      </c>
      <c r="BE848" s="99"/>
      <c r="BF848" s="100"/>
      <c r="BG848" s="103"/>
      <c r="BH848" s="103"/>
      <c r="BI848" s="103"/>
      <c r="BJ848" s="99"/>
      <c r="BK848" s="112" t="s">
        <v>1511</v>
      </c>
      <c r="BL848" s="102"/>
      <c r="BM848" s="99"/>
      <c r="BN848" s="99"/>
      <c r="BT848" s="99"/>
      <c r="BU848" s="99"/>
      <c r="BV848" s="99"/>
      <c r="BW848" s="99"/>
      <c r="BX848" s="99"/>
      <c r="CB848" s="4" t="s">
        <v>1511</v>
      </c>
    </row>
    <row r="849" ht="13.75" spans="1:80">
      <c r="A849" s="88" t="s">
        <v>12565</v>
      </c>
      <c r="B849" s="88" t="s">
        <v>10058</v>
      </c>
      <c r="C849" s="106" t="s">
        <v>10057</v>
      </c>
      <c r="D849" s="89" t="s">
        <v>494</v>
      </c>
      <c r="E849" s="135">
        <v>6</v>
      </c>
      <c r="F849" s="135">
        <v>101</v>
      </c>
      <c r="G849" s="90">
        <f t="shared" si="13"/>
        <v>606</v>
      </c>
      <c r="H849" s="91"/>
      <c r="I849" s="92"/>
      <c r="J849" s="92"/>
      <c r="K849" s="92"/>
      <c r="L849" s="92"/>
      <c r="M849" s="93"/>
      <c r="N849" s="91"/>
      <c r="O849" s="92"/>
      <c r="P849" s="92"/>
      <c r="Q849" s="92"/>
      <c r="R849" s="93"/>
      <c r="S849" s="94"/>
      <c r="T849" s="95"/>
      <c r="U849" s="96"/>
      <c r="V849" s="95"/>
      <c r="W849" s="95"/>
      <c r="X849" s="97"/>
      <c r="Y849" s="94"/>
      <c r="Z849" s="96"/>
      <c r="AA849" s="96"/>
      <c r="AB849" s="95"/>
      <c r="AC849" s="95"/>
      <c r="AD849" s="97"/>
      <c r="AE849" s="94"/>
      <c r="AF849" s="96"/>
      <c r="AG849" s="96"/>
      <c r="AH849" s="95"/>
      <c r="AI849" s="95"/>
      <c r="AJ849" s="95"/>
      <c r="AK849" s="95"/>
      <c r="AL849" s="93"/>
      <c r="AM849" s="93"/>
      <c r="AN849" s="93"/>
      <c r="AO849" s="93"/>
      <c r="AP849" s="93"/>
      <c r="AQ849" s="93"/>
      <c r="AR849" s="91"/>
      <c r="AS849" s="113"/>
      <c r="AT849" s="113"/>
      <c r="AU849" s="113"/>
      <c r="AV849" s="92"/>
      <c r="AW849" s="92"/>
      <c r="AX849" s="93"/>
      <c r="AY849" s="97"/>
      <c r="AZ849" s="97"/>
      <c r="BA849" s="97"/>
      <c r="BB849" s="97"/>
      <c r="BC849" s="99" t="s">
        <v>12337</v>
      </c>
      <c r="BD849" s="99" t="s">
        <v>12301</v>
      </c>
      <c r="BE849" s="99"/>
      <c r="BF849" s="100"/>
      <c r="BG849" s="103"/>
      <c r="BH849" s="103"/>
      <c r="BI849" s="103"/>
      <c r="BJ849" s="99"/>
      <c r="BK849" s="112" t="s">
        <v>1511</v>
      </c>
      <c r="BL849" s="102"/>
      <c r="BM849" s="99"/>
      <c r="BN849" s="99"/>
      <c r="BO849" s="9"/>
      <c r="BT849" s="99"/>
      <c r="BU849" s="99"/>
      <c r="BV849" s="99"/>
      <c r="BW849" s="99"/>
      <c r="BX849" s="99"/>
      <c r="CB849" s="4" t="s">
        <v>1511</v>
      </c>
    </row>
    <row r="850" ht="13.75" spans="1:80">
      <c r="A850" s="88" t="s">
        <v>12565</v>
      </c>
      <c r="B850" s="88" t="s">
        <v>10058</v>
      </c>
      <c r="C850" s="106" t="s">
        <v>10325</v>
      </c>
      <c r="D850" s="89" t="s">
        <v>12266</v>
      </c>
      <c r="E850" s="135">
        <v>6</v>
      </c>
      <c r="F850" s="135">
        <v>164</v>
      </c>
      <c r="G850" s="90">
        <f t="shared" si="13"/>
        <v>984</v>
      </c>
      <c r="H850" s="91"/>
      <c r="I850" s="92"/>
      <c r="J850" s="92"/>
      <c r="K850" s="92"/>
      <c r="L850" s="92"/>
      <c r="M850" s="93"/>
      <c r="N850" s="91"/>
      <c r="O850" s="92"/>
      <c r="P850" s="92"/>
      <c r="Q850" s="92"/>
      <c r="R850" s="93"/>
      <c r="S850" s="94"/>
      <c r="T850" s="95"/>
      <c r="U850" s="96"/>
      <c r="V850" s="95"/>
      <c r="W850" s="95"/>
      <c r="X850" s="97"/>
      <c r="Y850" s="94"/>
      <c r="Z850" s="96"/>
      <c r="AA850" s="96"/>
      <c r="AB850" s="95"/>
      <c r="AC850" s="95"/>
      <c r="AD850" s="97"/>
      <c r="AE850" s="94"/>
      <c r="AF850" s="96"/>
      <c r="AG850" s="96"/>
      <c r="AH850" s="95"/>
      <c r="AI850" s="95"/>
      <c r="AJ850" s="95"/>
      <c r="AK850" s="95"/>
      <c r="AL850" s="93"/>
      <c r="AM850" s="93"/>
      <c r="AN850" s="93"/>
      <c r="AO850" s="93"/>
      <c r="AP850" s="93"/>
      <c r="AQ850" s="93"/>
      <c r="AR850" s="91"/>
      <c r="AS850" s="113"/>
      <c r="AT850" s="113"/>
      <c r="AU850" s="113"/>
      <c r="AV850" s="92"/>
      <c r="AW850" s="92"/>
      <c r="AX850" s="93"/>
      <c r="AY850" s="97"/>
      <c r="AZ850" s="97"/>
      <c r="BA850" s="97"/>
      <c r="BB850" s="97"/>
      <c r="BC850" s="99" t="s">
        <v>12336</v>
      </c>
      <c r="BD850" s="99" t="s">
        <v>12298</v>
      </c>
      <c r="BE850" s="99"/>
      <c r="BF850" s="100"/>
      <c r="BG850" s="103"/>
      <c r="BH850" s="103"/>
      <c r="BI850" s="103"/>
      <c r="BJ850" s="99"/>
      <c r="BK850" s="112" t="s">
        <v>1511</v>
      </c>
      <c r="BL850" s="102"/>
      <c r="BM850" s="99"/>
      <c r="BN850" s="99"/>
      <c r="BT850" s="99"/>
      <c r="BU850" s="99"/>
      <c r="BV850" s="99"/>
      <c r="BW850" s="99"/>
      <c r="BX850" s="99"/>
      <c r="CB850" s="4" t="s">
        <v>1511</v>
      </c>
    </row>
    <row r="851" ht="13.75" spans="1:80">
      <c r="A851" s="88" t="s">
        <v>12565</v>
      </c>
      <c r="B851" s="88" t="s">
        <v>10058</v>
      </c>
      <c r="C851" s="106" t="s">
        <v>10325</v>
      </c>
      <c r="D851" s="89" t="s">
        <v>494</v>
      </c>
      <c r="E851" s="135">
        <v>6</v>
      </c>
      <c r="F851" s="135">
        <v>101</v>
      </c>
      <c r="G851" s="90">
        <f t="shared" si="13"/>
        <v>606</v>
      </c>
      <c r="H851" s="91"/>
      <c r="I851" s="92"/>
      <c r="J851" s="92"/>
      <c r="K851" s="92"/>
      <c r="L851" s="92"/>
      <c r="M851" s="93"/>
      <c r="N851" s="91"/>
      <c r="O851" s="92"/>
      <c r="P851" s="92"/>
      <c r="Q851" s="92"/>
      <c r="R851" s="93"/>
      <c r="S851" s="94"/>
      <c r="T851" s="95"/>
      <c r="U851" s="96"/>
      <c r="V851" s="95"/>
      <c r="W851" s="95"/>
      <c r="X851" s="97"/>
      <c r="Y851" s="94"/>
      <c r="Z851" s="96"/>
      <c r="AA851" s="96"/>
      <c r="AB851" s="95"/>
      <c r="AC851" s="95"/>
      <c r="AD851" s="97"/>
      <c r="AE851" s="94"/>
      <c r="AF851" s="96"/>
      <c r="AG851" s="96"/>
      <c r="AH851" s="95"/>
      <c r="AI851" s="95"/>
      <c r="AJ851" s="95"/>
      <c r="AK851" s="95"/>
      <c r="AL851" s="93"/>
      <c r="AM851" s="93"/>
      <c r="AN851" s="93"/>
      <c r="AO851" s="93"/>
      <c r="AP851" s="93"/>
      <c r="AQ851" s="93"/>
      <c r="AR851" s="91"/>
      <c r="AS851" s="113"/>
      <c r="AT851" s="93"/>
      <c r="AU851" s="93"/>
      <c r="AV851" s="93"/>
      <c r="AW851" s="93"/>
      <c r="AX851" s="93"/>
      <c r="AY851" s="97"/>
      <c r="AZ851" s="97"/>
      <c r="BA851" s="97"/>
      <c r="BB851" s="97"/>
      <c r="BC851" s="99" t="s">
        <v>12337</v>
      </c>
      <c r="BD851" s="99" t="s">
        <v>12301</v>
      </c>
      <c r="BE851" s="99"/>
      <c r="BF851" s="100"/>
      <c r="BG851" s="103"/>
      <c r="BH851" s="103"/>
      <c r="BI851" s="103"/>
      <c r="BJ851" s="99"/>
      <c r="BK851" s="112" t="s">
        <v>1511</v>
      </c>
      <c r="BL851" s="102"/>
      <c r="BM851" s="99"/>
      <c r="BN851" s="99"/>
      <c r="BO851" s="9"/>
      <c r="BT851" s="99"/>
      <c r="BU851" s="99"/>
      <c r="BV851" s="99"/>
      <c r="BW851" s="99"/>
      <c r="BX851" s="99"/>
      <c r="CB851" s="4" t="s">
        <v>1511</v>
      </c>
    </row>
    <row r="852" ht="13.75" spans="1:80">
      <c r="A852" s="88" t="s">
        <v>12566</v>
      </c>
      <c r="B852" s="88" t="s">
        <v>4892</v>
      </c>
      <c r="C852" s="106" t="s">
        <v>9888</v>
      </c>
      <c r="D852" s="89" t="s">
        <v>12266</v>
      </c>
      <c r="E852" s="135">
        <v>3</v>
      </c>
      <c r="F852" s="135">
        <v>607</v>
      </c>
      <c r="G852" s="90">
        <f t="shared" si="13"/>
        <v>1821</v>
      </c>
      <c r="H852" s="91"/>
      <c r="I852" s="92"/>
      <c r="J852" s="92"/>
      <c r="K852" s="92"/>
      <c r="L852" s="92"/>
      <c r="M852" s="93"/>
      <c r="N852" s="91"/>
      <c r="O852" s="92">
        <v>112</v>
      </c>
      <c r="P852" s="92">
        <v>130</v>
      </c>
      <c r="Q852" s="92">
        <v>78</v>
      </c>
      <c r="R852" s="93"/>
      <c r="S852" s="94"/>
      <c r="T852" s="95"/>
      <c r="U852" s="96"/>
      <c r="V852" s="95"/>
      <c r="W852" s="95"/>
      <c r="X852" s="97"/>
      <c r="Y852" s="91"/>
      <c r="Z852" s="113"/>
      <c r="AA852" s="113"/>
      <c r="AB852" s="92"/>
      <c r="AC852" s="92"/>
      <c r="AD852" s="93"/>
      <c r="AE852" s="91"/>
      <c r="AF852" s="113"/>
      <c r="AG852" s="113"/>
      <c r="AH852" s="92"/>
      <c r="AI852" s="92"/>
      <c r="AJ852" s="92"/>
      <c r="AK852" s="92"/>
      <c r="AL852" s="93"/>
      <c r="AM852" s="93"/>
      <c r="AN852" s="93"/>
      <c r="AO852" s="93"/>
      <c r="AP852" s="93"/>
      <c r="AQ852" s="93"/>
      <c r="AR852" s="91"/>
      <c r="AS852" s="113"/>
      <c r="AT852" s="93"/>
      <c r="AU852" s="93"/>
      <c r="AV852" s="93"/>
      <c r="AW852" s="93"/>
      <c r="AX852" s="93"/>
      <c r="AY852" s="97"/>
      <c r="AZ852" s="97"/>
      <c r="BA852" s="97"/>
      <c r="BB852" s="97"/>
      <c r="BC852" s="99" t="s">
        <v>12349</v>
      </c>
      <c r="BD852" s="99" t="s">
        <v>12298</v>
      </c>
      <c r="BE852" s="99" t="s">
        <v>12280</v>
      </c>
      <c r="BF852" s="100"/>
      <c r="BG852" s="103"/>
      <c r="BH852" s="103"/>
      <c r="BI852" s="103"/>
      <c r="BJ852" s="99"/>
      <c r="BK852" s="112" t="s">
        <v>1511</v>
      </c>
      <c r="BL852" s="102"/>
      <c r="BM852" s="99"/>
      <c r="BN852" s="99"/>
      <c r="BT852" s="99"/>
      <c r="BU852" s="99"/>
      <c r="BV852" s="99"/>
      <c r="BW852" s="99"/>
      <c r="BX852" s="99"/>
      <c r="CB852" s="4" t="s">
        <v>1511</v>
      </c>
    </row>
    <row r="853" ht="13.75" spans="1:80">
      <c r="A853" s="88" t="s">
        <v>12566</v>
      </c>
      <c r="B853" s="88" t="s">
        <v>4892</v>
      </c>
      <c r="C853" s="106" t="s">
        <v>9888</v>
      </c>
      <c r="D853" s="89" t="s">
        <v>494</v>
      </c>
      <c r="E853" s="135">
        <v>3</v>
      </c>
      <c r="F853" s="135">
        <v>335</v>
      </c>
      <c r="G853" s="90">
        <f t="shared" si="13"/>
        <v>1005</v>
      </c>
      <c r="H853" s="91"/>
      <c r="I853" s="92"/>
      <c r="J853" s="92"/>
      <c r="K853" s="92"/>
      <c r="L853" s="92"/>
      <c r="M853" s="93"/>
      <c r="N853" s="91"/>
      <c r="O853" s="92"/>
      <c r="P853" s="92"/>
      <c r="Q853" s="92"/>
      <c r="R853" s="93"/>
      <c r="S853" s="94"/>
      <c r="T853" s="95"/>
      <c r="U853" s="96"/>
      <c r="V853" s="95"/>
      <c r="W853" s="95"/>
      <c r="X853" s="97"/>
      <c r="Y853" s="91"/>
      <c r="Z853" s="113"/>
      <c r="AA853" s="113"/>
      <c r="AB853" s="92"/>
      <c r="AC853" s="92"/>
      <c r="AD853" s="93"/>
      <c r="AE853" s="91"/>
      <c r="AF853" s="113"/>
      <c r="AG853" s="113"/>
      <c r="AH853" s="92"/>
      <c r="AI853" s="92"/>
      <c r="AJ853" s="92"/>
      <c r="AK853" s="92"/>
      <c r="AL853" s="93"/>
      <c r="AM853" s="93"/>
      <c r="AN853" s="93"/>
      <c r="AO853" s="93"/>
      <c r="AP853" s="93"/>
      <c r="AQ853" s="93"/>
      <c r="AR853" s="91"/>
      <c r="AS853" s="113"/>
      <c r="AT853" s="93"/>
      <c r="AU853" s="93"/>
      <c r="AV853" s="93"/>
      <c r="AW853" s="93"/>
      <c r="AX853" s="93"/>
      <c r="AY853" s="97"/>
      <c r="AZ853" s="97"/>
      <c r="BA853" s="97"/>
      <c r="BB853" s="97"/>
      <c r="BC853" s="99" t="s">
        <v>12350</v>
      </c>
      <c r="BD853" s="99" t="s">
        <v>12301</v>
      </c>
      <c r="BE853" s="99" t="s">
        <v>12282</v>
      </c>
      <c r="BF853" s="100"/>
      <c r="BG853" s="103"/>
      <c r="BH853" s="103"/>
      <c r="BI853" s="103"/>
      <c r="BJ853" s="99"/>
      <c r="BK853" s="112" t="s">
        <v>1511</v>
      </c>
      <c r="BL853" s="102"/>
      <c r="BM853" s="99"/>
      <c r="BN853" s="99"/>
      <c r="BO853" s="9"/>
      <c r="BT853" s="99"/>
      <c r="BU853" s="99"/>
      <c r="BV853" s="99"/>
      <c r="BW853" s="99"/>
      <c r="BX853" s="99"/>
      <c r="CB853" s="4" t="s">
        <v>1511</v>
      </c>
    </row>
    <row r="854" ht="13.75" spans="1:80">
      <c r="A854" s="88" t="s">
        <v>12566</v>
      </c>
      <c r="B854" s="88" t="s">
        <v>4892</v>
      </c>
      <c r="C854" s="106" t="s">
        <v>8970</v>
      </c>
      <c r="D854" s="89" t="s">
        <v>12266</v>
      </c>
      <c r="E854" s="135">
        <v>3</v>
      </c>
      <c r="F854" s="135">
        <v>607</v>
      </c>
      <c r="G854" s="90">
        <f t="shared" si="13"/>
        <v>1821</v>
      </c>
      <c r="H854" s="91"/>
      <c r="I854" s="92"/>
      <c r="J854" s="92"/>
      <c r="K854" s="92"/>
      <c r="L854" s="92"/>
      <c r="M854" s="93"/>
      <c r="N854" s="91"/>
      <c r="O854" s="92"/>
      <c r="P854" s="92"/>
      <c r="Q854" s="92"/>
      <c r="R854" s="93"/>
      <c r="S854" s="94"/>
      <c r="T854" s="95"/>
      <c r="U854" s="96"/>
      <c r="V854" s="95"/>
      <c r="W854" s="95"/>
      <c r="X854" s="97"/>
      <c r="Y854" s="91"/>
      <c r="Z854" s="113"/>
      <c r="AA854" s="113"/>
      <c r="AB854" s="92"/>
      <c r="AC854" s="92"/>
      <c r="AD854" s="93"/>
      <c r="AE854" s="91"/>
      <c r="AF854" s="113"/>
      <c r="AG854" s="113"/>
      <c r="AH854" s="92"/>
      <c r="AI854" s="92"/>
      <c r="AJ854" s="92"/>
      <c r="AK854" s="92"/>
      <c r="AL854" s="93"/>
      <c r="AM854" s="93"/>
      <c r="AN854" s="93"/>
      <c r="AO854" s="93"/>
      <c r="AP854" s="93"/>
      <c r="AQ854" s="93"/>
      <c r="AR854" s="91"/>
      <c r="AS854" s="113"/>
      <c r="AT854" s="93"/>
      <c r="AU854" s="93"/>
      <c r="AV854" s="93"/>
      <c r="AW854" s="93"/>
      <c r="AX854" s="93"/>
      <c r="AY854" s="97"/>
      <c r="AZ854" s="97"/>
      <c r="BA854" s="97"/>
      <c r="BB854" s="97"/>
      <c r="BC854" s="99" t="s">
        <v>12349</v>
      </c>
      <c r="BD854" s="99" t="s">
        <v>12298</v>
      </c>
      <c r="BE854" s="99" t="s">
        <v>12280</v>
      </c>
      <c r="BF854" s="100"/>
      <c r="BG854" s="103"/>
      <c r="BH854" s="103"/>
      <c r="BI854" s="103"/>
      <c r="BJ854" s="99"/>
      <c r="BK854" s="112" t="s">
        <v>1511</v>
      </c>
      <c r="BL854" s="102"/>
      <c r="BM854" s="99"/>
      <c r="BN854" s="99"/>
      <c r="BT854" s="99"/>
      <c r="BU854" s="99"/>
      <c r="BV854" s="99"/>
      <c r="BW854" s="99"/>
      <c r="BX854" s="99"/>
      <c r="CB854" s="4" t="s">
        <v>1511</v>
      </c>
    </row>
    <row r="855" ht="13.75" spans="1:80">
      <c r="A855" s="88" t="s">
        <v>12566</v>
      </c>
      <c r="B855" s="88" t="s">
        <v>4892</v>
      </c>
      <c r="C855" s="106" t="s">
        <v>8970</v>
      </c>
      <c r="D855" s="89" t="s">
        <v>494</v>
      </c>
      <c r="E855" s="135">
        <v>3</v>
      </c>
      <c r="F855" s="135">
        <v>334</v>
      </c>
      <c r="G855" s="90">
        <f t="shared" si="13"/>
        <v>1002</v>
      </c>
      <c r="H855" s="91"/>
      <c r="I855" s="92"/>
      <c r="J855" s="92"/>
      <c r="K855" s="92"/>
      <c r="L855" s="92"/>
      <c r="M855" s="93"/>
      <c r="N855" s="91"/>
      <c r="O855" s="92"/>
      <c r="P855" s="92"/>
      <c r="Q855" s="92"/>
      <c r="R855" s="93"/>
      <c r="S855" s="94"/>
      <c r="T855" s="95"/>
      <c r="U855" s="96"/>
      <c r="V855" s="95"/>
      <c r="W855" s="95"/>
      <c r="X855" s="97"/>
      <c r="Y855" s="91"/>
      <c r="Z855" s="113"/>
      <c r="AA855" s="113"/>
      <c r="AB855" s="92"/>
      <c r="AC855" s="92"/>
      <c r="AD855" s="93"/>
      <c r="AE855" s="91"/>
      <c r="AF855" s="113"/>
      <c r="AG855" s="113"/>
      <c r="AH855" s="92"/>
      <c r="AI855" s="92"/>
      <c r="AJ855" s="92"/>
      <c r="AK855" s="92"/>
      <c r="AL855" s="91"/>
      <c r="AM855" s="113"/>
      <c r="AN855" s="113"/>
      <c r="AO855" s="92"/>
      <c r="AP855" s="92"/>
      <c r="AQ855" s="93"/>
      <c r="AR855" s="91"/>
      <c r="AS855" s="113"/>
      <c r="AT855" s="113"/>
      <c r="AU855" s="113"/>
      <c r="AV855" s="92"/>
      <c r="AW855" s="92"/>
      <c r="AX855" s="93"/>
      <c r="AY855" s="97"/>
      <c r="AZ855" s="97"/>
      <c r="BA855" s="97"/>
      <c r="BB855" s="97"/>
      <c r="BC855" s="99" t="s">
        <v>12350</v>
      </c>
      <c r="BD855" s="99" t="s">
        <v>12301</v>
      </c>
      <c r="BE855" s="99" t="s">
        <v>12282</v>
      </c>
      <c r="BF855" s="100"/>
      <c r="BG855" s="103"/>
      <c r="BH855" s="103"/>
      <c r="BI855" s="103"/>
      <c r="BJ855" s="99"/>
      <c r="BK855" s="112" t="s">
        <v>1511</v>
      </c>
      <c r="BL855" s="102"/>
      <c r="BM855" s="99"/>
      <c r="BN855" s="99"/>
      <c r="BO855" s="9"/>
      <c r="BT855" s="99"/>
      <c r="BU855" s="99"/>
      <c r="BV855" s="99"/>
      <c r="BW855" s="99"/>
      <c r="BX855" s="99"/>
      <c r="CB855" s="4" t="s">
        <v>1511</v>
      </c>
    </row>
    <row r="856" ht="13.75" spans="1:80">
      <c r="A856" s="88" t="s">
        <v>12566</v>
      </c>
      <c r="B856" s="88" t="s">
        <v>4892</v>
      </c>
      <c r="C856" s="106" t="s">
        <v>9028</v>
      </c>
      <c r="D856" s="89" t="s">
        <v>12266</v>
      </c>
      <c r="E856" s="135">
        <v>3</v>
      </c>
      <c r="F856" s="135">
        <v>607</v>
      </c>
      <c r="G856" s="90">
        <f t="shared" si="13"/>
        <v>1821</v>
      </c>
      <c r="H856" s="91"/>
      <c r="I856" s="92"/>
      <c r="J856" s="92"/>
      <c r="K856" s="92"/>
      <c r="L856" s="92"/>
      <c r="M856" s="93"/>
      <c r="N856" s="91"/>
      <c r="O856" s="92"/>
      <c r="P856" s="92"/>
      <c r="Q856" s="92"/>
      <c r="R856" s="93"/>
      <c r="S856" s="94"/>
      <c r="T856" s="95"/>
      <c r="U856" s="96"/>
      <c r="V856" s="95"/>
      <c r="W856" s="95"/>
      <c r="X856" s="97"/>
      <c r="Y856" s="91"/>
      <c r="Z856" s="113"/>
      <c r="AA856" s="113"/>
      <c r="AB856" s="92"/>
      <c r="AC856" s="92"/>
      <c r="AD856" s="93"/>
      <c r="AE856" s="91"/>
      <c r="AF856" s="113"/>
      <c r="AG856" s="113"/>
      <c r="AH856" s="92"/>
      <c r="AI856" s="92"/>
      <c r="AJ856" s="92"/>
      <c r="AK856" s="92"/>
      <c r="AL856" s="91"/>
      <c r="AM856" s="113"/>
      <c r="AN856" s="113"/>
      <c r="AO856" s="92"/>
      <c r="AP856" s="92"/>
      <c r="AQ856" s="93"/>
      <c r="AR856" s="91"/>
      <c r="AS856" s="113"/>
      <c r="AT856" s="113"/>
      <c r="AU856" s="113"/>
      <c r="AV856" s="92"/>
      <c r="AW856" s="92"/>
      <c r="AX856" s="93"/>
      <c r="AY856" s="97"/>
      <c r="AZ856" s="97"/>
      <c r="BA856" s="97"/>
      <c r="BB856" s="97"/>
      <c r="BC856" s="99" t="s">
        <v>12349</v>
      </c>
      <c r="BD856" s="99" t="s">
        <v>12298</v>
      </c>
      <c r="BE856" s="99" t="s">
        <v>12280</v>
      </c>
      <c r="BF856" s="100"/>
      <c r="BG856" s="103"/>
      <c r="BH856" s="103"/>
      <c r="BI856" s="103"/>
      <c r="BJ856" s="99"/>
      <c r="BK856" s="112" t="s">
        <v>1511</v>
      </c>
      <c r="BL856" s="102"/>
      <c r="BM856" s="99"/>
      <c r="BN856" s="99"/>
      <c r="BT856" s="99"/>
      <c r="BU856" s="99"/>
      <c r="BV856" s="99"/>
      <c r="BW856" s="99"/>
      <c r="BX856" s="99"/>
      <c r="CB856" s="4" t="s">
        <v>1511</v>
      </c>
    </row>
    <row r="857" ht="13.75" spans="1:80">
      <c r="A857" s="88" t="s">
        <v>12566</v>
      </c>
      <c r="B857" s="88" t="s">
        <v>4892</v>
      </c>
      <c r="C857" s="106" t="s">
        <v>9028</v>
      </c>
      <c r="D857" s="89" t="s">
        <v>494</v>
      </c>
      <c r="E857" s="135">
        <v>3</v>
      </c>
      <c r="F857" s="135">
        <v>334</v>
      </c>
      <c r="G857" s="90">
        <f t="shared" si="13"/>
        <v>1002</v>
      </c>
      <c r="H857" s="91"/>
      <c r="I857" s="92"/>
      <c r="J857" s="92"/>
      <c r="K857" s="92"/>
      <c r="L857" s="92"/>
      <c r="M857" s="93"/>
      <c r="N857" s="91"/>
      <c r="O857" s="91"/>
      <c r="P857" s="91"/>
      <c r="Q857" s="91"/>
      <c r="R857" s="91"/>
      <c r="S857" s="94"/>
      <c r="T857" s="95"/>
      <c r="U857" s="96"/>
      <c r="V857" s="95"/>
      <c r="W857" s="95"/>
      <c r="X857" s="97"/>
      <c r="Y857" s="91"/>
      <c r="Z857" s="113"/>
      <c r="AA857" s="113"/>
      <c r="AB857" s="92"/>
      <c r="AC857" s="92"/>
      <c r="AD857" s="93"/>
      <c r="AE857" s="91"/>
      <c r="AF857" s="91"/>
      <c r="AG857" s="91"/>
      <c r="AH857" s="91"/>
      <c r="AI857" s="91"/>
      <c r="AJ857" s="91"/>
      <c r="AK857" s="91"/>
      <c r="AL857" s="91"/>
      <c r="AM857" s="91"/>
      <c r="AN857" s="91"/>
      <c r="AO857" s="91"/>
      <c r="AP857" s="91"/>
      <c r="AQ857" s="91"/>
      <c r="AR857" s="91"/>
      <c r="AS857" s="91"/>
      <c r="AT857" s="91"/>
      <c r="AU857" s="91"/>
      <c r="AV857" s="91"/>
      <c r="AW857" s="91"/>
      <c r="AX857" s="91"/>
      <c r="AY857" s="97"/>
      <c r="AZ857" s="97"/>
      <c r="BA857" s="97"/>
      <c r="BB857" s="97"/>
      <c r="BC857" s="99" t="s">
        <v>12350</v>
      </c>
      <c r="BD857" s="99" t="s">
        <v>12301</v>
      </c>
      <c r="BE857" s="99" t="s">
        <v>12282</v>
      </c>
      <c r="BF857" s="100"/>
      <c r="BG857" s="103"/>
      <c r="BH857" s="103"/>
      <c r="BI857" s="103"/>
      <c r="BJ857" s="99"/>
      <c r="BK857" s="112" t="s">
        <v>1511</v>
      </c>
      <c r="BL857" s="102"/>
      <c r="BM857" s="99"/>
      <c r="BN857" s="99"/>
      <c r="BO857" s="9"/>
      <c r="BT857" s="99"/>
      <c r="BU857" s="99"/>
      <c r="BV857" s="99"/>
      <c r="BW857" s="99"/>
      <c r="BX857" s="99"/>
      <c r="CB857" s="4" t="s">
        <v>1511</v>
      </c>
    </row>
    <row r="858" ht="13.75" spans="1:80">
      <c r="A858" s="88" t="s">
        <v>12566</v>
      </c>
      <c r="B858" s="88" t="s">
        <v>4892</v>
      </c>
      <c r="C858" s="106" t="s">
        <v>10332</v>
      </c>
      <c r="D858" s="89" t="s">
        <v>12266</v>
      </c>
      <c r="E858" s="135">
        <v>3</v>
      </c>
      <c r="F858" s="135">
        <v>607</v>
      </c>
      <c r="G858" s="90">
        <f t="shared" si="13"/>
        <v>1821</v>
      </c>
      <c r="H858" s="91"/>
      <c r="I858" s="92"/>
      <c r="J858" s="92"/>
      <c r="K858" s="92"/>
      <c r="L858" s="92"/>
      <c r="M858" s="93"/>
      <c r="N858" s="91"/>
      <c r="O858" s="91">
        <v>115</v>
      </c>
      <c r="P858" s="91">
        <v>144</v>
      </c>
      <c r="Q858" s="91">
        <v>74</v>
      </c>
      <c r="R858" s="91"/>
      <c r="S858" s="94"/>
      <c r="T858" s="95"/>
      <c r="U858" s="96"/>
      <c r="V858" s="95"/>
      <c r="W858" s="95"/>
      <c r="X858" s="97"/>
      <c r="Y858" s="91"/>
      <c r="Z858" s="113"/>
      <c r="AA858" s="113"/>
      <c r="AB858" s="92"/>
      <c r="AC858" s="92"/>
      <c r="AD858" s="93"/>
      <c r="AE858" s="91"/>
      <c r="AF858" s="91"/>
      <c r="AG858" s="167"/>
      <c r="AH858" s="167"/>
      <c r="AI858" s="167"/>
      <c r="AJ858" s="167"/>
      <c r="AK858" s="167"/>
      <c r="AL858" s="91"/>
      <c r="AM858" s="91"/>
      <c r="AN858" s="91"/>
      <c r="AO858" s="91"/>
      <c r="AP858" s="91"/>
      <c r="AQ858" s="91"/>
      <c r="AR858" s="91"/>
      <c r="AS858" s="91"/>
      <c r="AT858" s="91"/>
      <c r="AU858" s="91"/>
      <c r="AV858" s="91"/>
      <c r="AW858" s="91"/>
      <c r="AX858" s="91"/>
      <c r="AY858" s="97"/>
      <c r="AZ858" s="97"/>
      <c r="BA858" s="97"/>
      <c r="BB858" s="97"/>
      <c r="BC858" s="99" t="s">
        <v>12349</v>
      </c>
      <c r="BD858" s="99" t="s">
        <v>12298</v>
      </c>
      <c r="BE858" s="99" t="s">
        <v>12280</v>
      </c>
      <c r="BF858" s="100"/>
      <c r="BG858" s="103"/>
      <c r="BH858" s="103"/>
      <c r="BI858" s="103"/>
      <c r="BJ858" s="99"/>
      <c r="BK858" s="112" t="s">
        <v>1511</v>
      </c>
      <c r="BL858" s="102"/>
      <c r="BM858" s="99"/>
      <c r="BN858" s="99"/>
      <c r="BT858" s="99"/>
      <c r="BU858" s="99"/>
      <c r="BV858" s="99"/>
      <c r="BW858" s="99"/>
      <c r="BX858" s="99"/>
      <c r="CB858" s="4" t="s">
        <v>1511</v>
      </c>
    </row>
    <row r="859" ht="13.75" spans="1:80">
      <c r="A859" s="88" t="s">
        <v>12566</v>
      </c>
      <c r="B859" s="88" t="s">
        <v>4892</v>
      </c>
      <c r="C859" s="106" t="s">
        <v>10332</v>
      </c>
      <c r="D859" s="89" t="s">
        <v>494</v>
      </c>
      <c r="E859" s="135">
        <v>3</v>
      </c>
      <c r="F859" s="135">
        <v>335</v>
      </c>
      <c r="G859" s="90">
        <f t="shared" si="13"/>
        <v>1005</v>
      </c>
      <c r="H859" s="91"/>
      <c r="I859" s="92"/>
      <c r="J859" s="92"/>
      <c r="K859" s="92"/>
      <c r="L859" s="92"/>
      <c r="M859" s="93"/>
      <c r="N859" s="91"/>
      <c r="O859" s="91">
        <v>73</v>
      </c>
      <c r="P859" s="91">
        <v>80</v>
      </c>
      <c r="Q859" s="91">
        <v>80</v>
      </c>
      <c r="R859" s="91"/>
      <c r="S859" s="94"/>
      <c r="T859" s="95"/>
      <c r="U859" s="96"/>
      <c r="V859" s="95"/>
      <c r="W859" s="95"/>
      <c r="X859" s="97"/>
      <c r="Y859" s="91"/>
      <c r="Z859" s="113"/>
      <c r="AA859" s="113"/>
      <c r="AB859" s="92"/>
      <c r="AC859" s="92"/>
      <c r="AD859" s="93"/>
      <c r="AE859" s="91"/>
      <c r="AF859" s="91"/>
      <c r="AG859" s="91"/>
      <c r="AH859" s="91"/>
      <c r="AI859" s="91"/>
      <c r="AJ859" s="91"/>
      <c r="AK859" s="91"/>
      <c r="AL859" s="91"/>
      <c r="AM859" s="91"/>
      <c r="AN859" s="91"/>
      <c r="AO859" s="91"/>
      <c r="AP859" s="91"/>
      <c r="AQ859" s="91"/>
      <c r="AR859" s="91"/>
      <c r="AS859" s="91"/>
      <c r="AT859" s="91"/>
      <c r="AU859" s="91"/>
      <c r="AV859" s="91"/>
      <c r="AW859" s="91"/>
      <c r="AX859" s="91"/>
      <c r="AY859" s="97"/>
      <c r="AZ859" s="97"/>
      <c r="BA859" s="97"/>
      <c r="BB859" s="97"/>
      <c r="BC859" s="99" t="s">
        <v>12350</v>
      </c>
      <c r="BD859" s="99" t="s">
        <v>12301</v>
      </c>
      <c r="BE859" s="99" t="s">
        <v>12282</v>
      </c>
      <c r="BF859" s="100"/>
      <c r="BG859" s="103"/>
      <c r="BH859" s="103"/>
      <c r="BI859" s="103"/>
      <c r="BJ859" s="99"/>
      <c r="BK859" s="112" t="s">
        <v>1511</v>
      </c>
      <c r="BL859" s="102"/>
      <c r="BM859" s="99"/>
      <c r="BN859" s="99"/>
      <c r="BO859" s="9"/>
      <c r="BT859" s="99"/>
      <c r="BU859" s="99"/>
      <c r="BV859" s="99"/>
      <c r="BW859" s="99"/>
      <c r="BX859" s="99"/>
      <c r="CB859" s="4" t="s">
        <v>1511</v>
      </c>
    </row>
    <row r="860" ht="13.75" spans="1:80">
      <c r="A860" s="88" t="s">
        <v>12567</v>
      </c>
      <c r="B860" s="88" t="s">
        <v>12568</v>
      </c>
      <c r="C860" s="106" t="s">
        <v>11642</v>
      </c>
      <c r="D860" s="89" t="s">
        <v>12266</v>
      </c>
      <c r="E860" s="135">
        <v>3</v>
      </c>
      <c r="F860" s="135">
        <v>607</v>
      </c>
      <c r="G860" s="90">
        <f t="shared" si="13"/>
        <v>1821</v>
      </c>
      <c r="H860" s="91"/>
      <c r="I860" s="92"/>
      <c r="J860" s="92"/>
      <c r="K860" s="92"/>
      <c r="L860" s="92"/>
      <c r="M860" s="93"/>
      <c r="N860" s="91"/>
      <c r="O860" s="91"/>
      <c r="P860" s="91"/>
      <c r="Q860" s="91"/>
      <c r="R860" s="91"/>
      <c r="S860" s="91"/>
      <c r="T860" s="92"/>
      <c r="U860" s="113"/>
      <c r="V860" s="92"/>
      <c r="W860" s="92"/>
      <c r="X860" s="93"/>
      <c r="Y860" s="91"/>
      <c r="Z860" s="113"/>
      <c r="AA860" s="113"/>
      <c r="AB860" s="92"/>
      <c r="AC860" s="92"/>
      <c r="AD860" s="93"/>
      <c r="AE860" s="91"/>
      <c r="AF860" s="91"/>
      <c r="AG860" s="167"/>
      <c r="AH860" s="167"/>
      <c r="AI860" s="167"/>
      <c r="AJ860" s="167"/>
      <c r="AK860" s="167"/>
      <c r="AL860" s="94"/>
      <c r="AM860" s="94"/>
      <c r="AN860" s="94"/>
      <c r="AO860" s="94"/>
      <c r="AP860" s="94"/>
      <c r="AQ860" s="94"/>
      <c r="AR860" s="94"/>
      <c r="AS860" s="94"/>
      <c r="AT860" s="114"/>
      <c r="AU860" s="114"/>
      <c r="AV860" s="114"/>
      <c r="AW860" s="114"/>
      <c r="AX860" s="114"/>
      <c r="AY860" s="97"/>
      <c r="AZ860" s="97"/>
      <c r="BA860" s="97"/>
      <c r="BB860" s="97"/>
      <c r="BC860" s="99" t="s">
        <v>12349</v>
      </c>
      <c r="BD860" s="99" t="s">
        <v>12360</v>
      </c>
      <c r="BE860" s="99"/>
      <c r="BF860" s="100"/>
      <c r="BG860" s="103"/>
      <c r="BH860" s="103"/>
      <c r="BI860" s="103"/>
      <c r="BJ860" s="99"/>
      <c r="BK860" s="112" t="s">
        <v>1511</v>
      </c>
      <c r="BL860" s="102"/>
      <c r="BM860" s="99"/>
      <c r="BN860" s="99"/>
      <c r="BT860" s="99"/>
      <c r="BU860" s="99"/>
      <c r="BV860" s="99"/>
      <c r="BW860" s="99"/>
      <c r="BX860" s="99"/>
      <c r="CB860" s="4" t="s">
        <v>1511</v>
      </c>
    </row>
    <row r="861" ht="13.75" spans="1:80">
      <c r="A861" s="88" t="s">
        <v>12567</v>
      </c>
      <c r="B861" s="88" t="s">
        <v>12568</v>
      </c>
      <c r="C861" s="106" t="s">
        <v>11642</v>
      </c>
      <c r="D861" s="89" t="s">
        <v>494</v>
      </c>
      <c r="E861" s="135">
        <v>3</v>
      </c>
      <c r="F861" s="135">
        <v>335</v>
      </c>
      <c r="G861" s="90">
        <f t="shared" si="13"/>
        <v>1005</v>
      </c>
      <c r="H861" s="91"/>
      <c r="I861" s="92"/>
      <c r="J861" s="92"/>
      <c r="K861" s="92"/>
      <c r="L861" s="92"/>
      <c r="M861" s="93"/>
      <c r="N861" s="91"/>
      <c r="O861" s="92"/>
      <c r="P861" s="92"/>
      <c r="Q861" s="92"/>
      <c r="R861" s="93"/>
      <c r="S861" s="91"/>
      <c r="T861" s="92"/>
      <c r="U861" s="113"/>
      <c r="V861" s="92"/>
      <c r="W861" s="92"/>
      <c r="X861" s="93"/>
      <c r="Y861" s="91"/>
      <c r="Z861" s="113"/>
      <c r="AA861" s="113"/>
      <c r="AB861" s="92"/>
      <c r="AC861" s="92"/>
      <c r="AD861" s="93"/>
      <c r="AE861" s="91"/>
      <c r="AF861" s="113"/>
      <c r="AG861" s="113"/>
      <c r="AH861" s="92"/>
      <c r="AI861" s="92"/>
      <c r="AJ861" s="92"/>
      <c r="AK861" s="92"/>
      <c r="AL861" s="94"/>
      <c r="AM861" s="94"/>
      <c r="AN861" s="94"/>
      <c r="AO861" s="94"/>
      <c r="AP861" s="94"/>
      <c r="AQ861" s="94"/>
      <c r="AR861" s="94"/>
      <c r="AS861" s="94"/>
      <c r="AT861" s="94"/>
      <c r="AU861" s="94"/>
      <c r="AV861" s="94"/>
      <c r="AW861" s="94"/>
      <c r="AX861" s="94"/>
      <c r="AY861" s="97"/>
      <c r="AZ861" s="97"/>
      <c r="BA861" s="97"/>
      <c r="BB861" s="97"/>
      <c r="BC861" s="99" t="s">
        <v>12350</v>
      </c>
      <c r="BD861" s="99" t="s">
        <v>12361</v>
      </c>
      <c r="BE861" s="99"/>
      <c r="BF861" s="100"/>
      <c r="BG861" s="103"/>
      <c r="BH861" s="103"/>
      <c r="BI861" s="103"/>
      <c r="BJ861" s="99"/>
      <c r="BK861" s="112" t="s">
        <v>1511</v>
      </c>
      <c r="BL861" s="102"/>
      <c r="BM861" s="99"/>
      <c r="BN861" s="99"/>
      <c r="BO861" s="9"/>
      <c r="BT861" s="99"/>
      <c r="BU861" s="99"/>
      <c r="BV861" s="99"/>
      <c r="BW861" s="99"/>
      <c r="BX861" s="99"/>
      <c r="CB861" s="4" t="s">
        <v>1511</v>
      </c>
    </row>
    <row r="862" ht="13.75" spans="1:80">
      <c r="A862" s="88" t="s">
        <v>12569</v>
      </c>
      <c r="B862" s="88" t="s">
        <v>614</v>
      </c>
      <c r="C862" s="106" t="s">
        <v>1021</v>
      </c>
      <c r="D862" s="89" t="s">
        <v>12266</v>
      </c>
      <c r="E862" s="135">
        <v>3</v>
      </c>
      <c r="F862" s="135">
        <v>149</v>
      </c>
      <c r="G862" s="90">
        <f t="shared" si="13"/>
        <v>447</v>
      </c>
      <c r="H862" s="94"/>
      <c r="I862" s="95"/>
      <c r="J862" s="95"/>
      <c r="K862" s="95"/>
      <c r="L862" s="95"/>
      <c r="M862" s="97"/>
      <c r="N862" s="91"/>
      <c r="O862" s="92"/>
      <c r="P862" s="92"/>
      <c r="Q862" s="92"/>
      <c r="R862" s="93"/>
      <c r="S862" s="91"/>
      <c r="T862" s="92"/>
      <c r="U862" s="113"/>
      <c r="V862" s="92"/>
      <c r="W862" s="92"/>
      <c r="X862" s="93"/>
      <c r="Y862" s="91"/>
      <c r="Z862" s="113"/>
      <c r="AA862" s="113">
        <v>30</v>
      </c>
      <c r="AB862" s="92">
        <v>30</v>
      </c>
      <c r="AC862" s="92">
        <v>35</v>
      </c>
      <c r="AD862" s="93"/>
      <c r="AE862" s="91"/>
      <c r="AF862" s="113"/>
      <c r="AG862" s="113"/>
      <c r="AH862" s="92"/>
      <c r="AI862" s="92"/>
      <c r="AJ862" s="92"/>
      <c r="AK862" s="92"/>
      <c r="AL862" s="94"/>
      <c r="AM862" s="94"/>
      <c r="AN862" s="94"/>
      <c r="AO862" s="94"/>
      <c r="AP862" s="94"/>
      <c r="AQ862" s="94"/>
      <c r="AR862" s="91"/>
      <c r="AS862" s="91"/>
      <c r="AT862" s="280">
        <v>40</v>
      </c>
      <c r="AU862" s="280">
        <v>45</v>
      </c>
      <c r="AV862" s="280">
        <v>6</v>
      </c>
      <c r="AW862" s="280">
        <v>9</v>
      </c>
      <c r="AX862" s="91"/>
      <c r="AY862" s="97"/>
      <c r="AZ862" s="97"/>
      <c r="BA862" s="97"/>
      <c r="BB862" s="97"/>
      <c r="BC862" s="98" t="s">
        <v>12336</v>
      </c>
      <c r="BD862" s="98" t="s">
        <v>12349</v>
      </c>
      <c r="BE862" s="98" t="s">
        <v>12298</v>
      </c>
      <c r="BF862" s="100"/>
      <c r="BG862" s="103"/>
      <c r="BH862" s="103"/>
      <c r="BI862" s="103"/>
      <c r="BJ862" s="99"/>
      <c r="BK862" s="112" t="s">
        <v>1511</v>
      </c>
      <c r="BL862" s="102"/>
      <c r="BM862" s="99"/>
      <c r="BN862" s="99"/>
      <c r="BT862" s="99"/>
      <c r="BU862" s="99"/>
      <c r="BV862" s="99"/>
      <c r="BW862" s="99"/>
      <c r="BX862" s="99"/>
      <c r="CB862" s="13" t="s">
        <v>1511</v>
      </c>
    </row>
    <row r="863" ht="13.75" spans="1:80">
      <c r="A863" s="88" t="s">
        <v>12569</v>
      </c>
      <c r="B863" s="88" t="s">
        <v>614</v>
      </c>
      <c r="C863" s="106" t="s">
        <v>1021</v>
      </c>
      <c r="D863" s="89" t="s">
        <v>494</v>
      </c>
      <c r="E863" s="135">
        <v>3</v>
      </c>
      <c r="F863" s="135">
        <v>96</v>
      </c>
      <c r="G863" s="90">
        <f t="shared" si="13"/>
        <v>288</v>
      </c>
      <c r="H863" s="94"/>
      <c r="I863" s="95"/>
      <c r="J863" s="95"/>
      <c r="K863" s="95"/>
      <c r="L863" s="95"/>
      <c r="M863" s="97"/>
      <c r="N863" s="91"/>
      <c r="O863" s="92"/>
      <c r="P863" s="92"/>
      <c r="Q863" s="92"/>
      <c r="R863" s="93"/>
      <c r="S863" s="91"/>
      <c r="T863" s="92"/>
      <c r="U863" s="113"/>
      <c r="V863" s="92"/>
      <c r="W863" s="92"/>
      <c r="X863" s="93"/>
      <c r="Y863" s="91"/>
      <c r="Z863" s="113"/>
      <c r="AA863" s="113">
        <v>30</v>
      </c>
      <c r="AB863" s="92">
        <v>30</v>
      </c>
      <c r="AC863" s="92">
        <v>35</v>
      </c>
      <c r="AD863" s="93"/>
      <c r="AE863" s="91"/>
      <c r="AF863" s="113"/>
      <c r="AG863" s="113"/>
      <c r="AH863" s="92"/>
      <c r="AI863" s="92"/>
      <c r="AJ863" s="92"/>
      <c r="AK863" s="92"/>
      <c r="AL863" s="94"/>
      <c r="AM863" s="94"/>
      <c r="AN863" s="94"/>
      <c r="AO863" s="94"/>
      <c r="AP863" s="94"/>
      <c r="AQ863" s="94"/>
      <c r="AR863" s="91"/>
      <c r="AS863" s="91"/>
      <c r="AT863" s="280">
        <v>30</v>
      </c>
      <c r="AU863" s="280">
        <v>12</v>
      </c>
      <c r="AV863" s="280">
        <v>19</v>
      </c>
      <c r="AW863" s="280">
        <v>28</v>
      </c>
      <c r="AX863" s="280">
        <v>38</v>
      </c>
      <c r="AY863" s="97"/>
      <c r="AZ863" s="97"/>
      <c r="BA863" s="97"/>
      <c r="BB863" s="97"/>
      <c r="BC863" s="98" t="s">
        <v>12337</v>
      </c>
      <c r="BD863" s="98" t="s">
        <v>12350</v>
      </c>
      <c r="BE863" s="98" t="s">
        <v>12301</v>
      </c>
      <c r="BF863" s="100"/>
      <c r="BG863" s="103"/>
      <c r="BH863" s="103"/>
      <c r="BI863" s="103"/>
      <c r="BJ863" s="99"/>
      <c r="BK863" s="112" t="s">
        <v>1511</v>
      </c>
      <c r="BL863" s="102"/>
      <c r="BM863" s="99"/>
      <c r="BN863" s="99"/>
      <c r="BT863" s="99"/>
      <c r="BU863" s="99"/>
      <c r="BV863" s="99"/>
      <c r="BW863" s="99"/>
      <c r="BX863" s="99"/>
      <c r="CB863" s="13" t="s">
        <v>1511</v>
      </c>
    </row>
    <row r="864" ht="13.75" spans="1:80">
      <c r="A864" s="88" t="s">
        <v>12569</v>
      </c>
      <c r="B864" s="88" t="s">
        <v>614</v>
      </c>
      <c r="C864" s="106" t="s">
        <v>612</v>
      </c>
      <c r="D864" s="89" t="s">
        <v>12266</v>
      </c>
      <c r="E864" s="135">
        <v>3</v>
      </c>
      <c r="F864" s="135">
        <v>124</v>
      </c>
      <c r="G864" s="90">
        <f t="shared" si="13"/>
        <v>372</v>
      </c>
      <c r="H864" s="94"/>
      <c r="I864" s="95"/>
      <c r="J864" s="95"/>
      <c r="K864" s="95"/>
      <c r="L864" s="95"/>
      <c r="M864" s="97"/>
      <c r="N864" s="91"/>
      <c r="O864" s="92">
        <v>40</v>
      </c>
      <c r="P864" s="92">
        <v>37</v>
      </c>
      <c r="Q864" s="92">
        <v>20</v>
      </c>
      <c r="R864" s="93"/>
      <c r="S864" s="91"/>
      <c r="T864" s="92"/>
      <c r="U864" s="113"/>
      <c r="V864" s="92"/>
      <c r="W864" s="92"/>
      <c r="X864" s="93"/>
      <c r="Y864" s="91"/>
      <c r="Z864" s="113"/>
      <c r="AA864" s="113">
        <v>30</v>
      </c>
      <c r="AB864" s="92">
        <v>30</v>
      </c>
      <c r="AC864" s="92">
        <v>35</v>
      </c>
      <c r="AD864" s="93"/>
      <c r="AE864" s="91"/>
      <c r="AF864" s="113"/>
      <c r="AG864" s="113"/>
      <c r="AH864" s="92"/>
      <c r="AI864" s="92"/>
      <c r="AJ864" s="92"/>
      <c r="AK864" s="92"/>
      <c r="AL864" s="94"/>
      <c r="AM864" s="94"/>
      <c r="AN864" s="94"/>
      <c r="AO864" s="94"/>
      <c r="AP864" s="94"/>
      <c r="AQ864" s="94"/>
      <c r="AR864" s="91"/>
      <c r="AS864" s="91"/>
      <c r="AT864" s="356">
        <v>41</v>
      </c>
      <c r="AU864" s="356">
        <v>32</v>
      </c>
      <c r="AV864" s="356">
        <v>6</v>
      </c>
      <c r="AW864" s="356">
        <v>10</v>
      </c>
      <c r="AX864" s="356">
        <v>38</v>
      </c>
      <c r="AY864" s="97"/>
      <c r="AZ864" s="97"/>
      <c r="BA864" s="97"/>
      <c r="BB864" s="97"/>
      <c r="BC864" s="98" t="s">
        <v>12336</v>
      </c>
      <c r="BD864" s="98" t="s">
        <v>12349</v>
      </c>
      <c r="BE864" s="98" t="s">
        <v>12298</v>
      </c>
      <c r="BF864" s="100"/>
      <c r="BG864" s="103"/>
      <c r="BH864" s="103"/>
      <c r="BI864" s="103"/>
      <c r="BJ864" s="99"/>
      <c r="BK864" s="112" t="s">
        <v>1511</v>
      </c>
      <c r="BL864" s="102"/>
      <c r="BM864" s="99"/>
      <c r="BN864" s="99"/>
      <c r="BT864" s="99"/>
      <c r="BU864" s="99"/>
      <c r="BV864" s="99"/>
      <c r="BW864" s="99"/>
      <c r="BX864" s="99"/>
      <c r="CB864" s="13" t="s">
        <v>1511</v>
      </c>
    </row>
    <row r="865" ht="13.75" spans="1:80">
      <c r="A865" s="88" t="s">
        <v>12569</v>
      </c>
      <c r="B865" s="88" t="s">
        <v>614</v>
      </c>
      <c r="C865" s="106" t="s">
        <v>612</v>
      </c>
      <c r="D865" s="89" t="s">
        <v>494</v>
      </c>
      <c r="E865" s="135">
        <v>3</v>
      </c>
      <c r="F865" s="135">
        <v>62</v>
      </c>
      <c r="G865" s="90">
        <f t="shared" si="13"/>
        <v>186</v>
      </c>
      <c r="H865" s="94"/>
      <c r="I865" s="95"/>
      <c r="J865" s="95"/>
      <c r="K865" s="95"/>
      <c r="L865" s="95"/>
      <c r="M865" s="97"/>
      <c r="N865" s="91"/>
      <c r="O865" s="92">
        <v>24</v>
      </c>
      <c r="P865" s="92">
        <v>27</v>
      </c>
      <c r="Q865" s="92">
        <v>25</v>
      </c>
      <c r="R865" s="93">
        <v>38</v>
      </c>
      <c r="S865" s="91"/>
      <c r="T865" s="92"/>
      <c r="U865" s="113"/>
      <c r="V865" s="92"/>
      <c r="W865" s="92"/>
      <c r="X865" s="93"/>
      <c r="Y865" s="91"/>
      <c r="Z865" s="113"/>
      <c r="AA865" s="113">
        <v>30</v>
      </c>
      <c r="AB865" s="92">
        <v>30</v>
      </c>
      <c r="AC865" s="92">
        <v>35</v>
      </c>
      <c r="AD865" s="93"/>
      <c r="AE865" s="91"/>
      <c r="AF865" s="113"/>
      <c r="AG865" s="113"/>
      <c r="AH865" s="92"/>
      <c r="AI865" s="92"/>
      <c r="AJ865" s="92"/>
      <c r="AK865" s="92"/>
      <c r="AL865" s="94"/>
      <c r="AM865" s="94"/>
      <c r="AN865" s="94"/>
      <c r="AO865" s="94"/>
      <c r="AP865" s="94"/>
      <c r="AQ865" s="94"/>
      <c r="AR865" s="91"/>
      <c r="AS865" s="91"/>
      <c r="AT865" s="91">
        <v>30</v>
      </c>
      <c r="AU865" s="91">
        <v>12</v>
      </c>
      <c r="AV865" s="91">
        <v>8</v>
      </c>
      <c r="AW865" s="91">
        <v>28</v>
      </c>
      <c r="AX865" s="91">
        <v>38</v>
      </c>
      <c r="AY865" s="97"/>
      <c r="AZ865" s="97"/>
      <c r="BA865" s="97"/>
      <c r="BB865" s="97"/>
      <c r="BC865" s="98" t="s">
        <v>12337</v>
      </c>
      <c r="BD865" s="98" t="s">
        <v>12350</v>
      </c>
      <c r="BE865" s="98" t="s">
        <v>12301</v>
      </c>
      <c r="BF865" s="100"/>
      <c r="BG865" s="103"/>
      <c r="BH865" s="103"/>
      <c r="BI865" s="103"/>
      <c r="BJ865" s="99"/>
      <c r="BK865" s="112" t="s">
        <v>1511</v>
      </c>
      <c r="BL865" s="102"/>
      <c r="BM865" s="99"/>
      <c r="BN865" s="99"/>
      <c r="BT865" s="99"/>
      <c r="BU865" s="99"/>
      <c r="BV865" s="99"/>
      <c r="BW865" s="99"/>
      <c r="BX865" s="99"/>
      <c r="CB865" s="13" t="s">
        <v>1511</v>
      </c>
    </row>
    <row r="866" ht="13.75" spans="1:80">
      <c r="A866" s="88" t="s">
        <v>12570</v>
      </c>
      <c r="B866" s="88" t="s">
        <v>3638</v>
      </c>
      <c r="C866" s="88" t="s">
        <v>3637</v>
      </c>
      <c r="D866" s="169" t="s">
        <v>12266</v>
      </c>
      <c r="E866" s="88">
        <v>30</v>
      </c>
      <c r="F866" s="88">
        <v>10</v>
      </c>
      <c r="G866" s="170">
        <f t="shared" si="13"/>
        <v>300</v>
      </c>
      <c r="H866" s="94"/>
      <c r="I866" s="95"/>
      <c r="J866" s="95"/>
      <c r="K866" s="95"/>
      <c r="L866" s="95"/>
      <c r="M866" s="97"/>
      <c r="N866" s="94"/>
      <c r="O866" s="95"/>
      <c r="P866" s="95"/>
      <c r="Q866" s="95"/>
      <c r="R866" s="97"/>
      <c r="S866" s="94"/>
      <c r="T866" s="95"/>
      <c r="U866" s="96"/>
      <c r="V866" s="95"/>
      <c r="W866" s="95"/>
      <c r="X866" s="97"/>
      <c r="Y866" s="107"/>
      <c r="Z866" s="108"/>
      <c r="AA866" s="108"/>
      <c r="AB866" s="109"/>
      <c r="AC866" s="109"/>
      <c r="AD866" s="110"/>
      <c r="AE866" s="94"/>
      <c r="AF866" s="96"/>
      <c r="AG866" s="96"/>
      <c r="AH866" s="95"/>
      <c r="AI866" s="95"/>
      <c r="AJ866" s="95"/>
      <c r="AK866" s="95"/>
      <c r="AL866" s="91"/>
      <c r="AM866" s="91"/>
      <c r="AN866" s="91"/>
      <c r="AO866" s="91"/>
      <c r="AP866" s="91"/>
      <c r="AQ866" s="91"/>
      <c r="AR866" s="94"/>
      <c r="AS866" s="94"/>
      <c r="AT866" s="94"/>
      <c r="AU866" s="94"/>
      <c r="AV866" s="94"/>
      <c r="AW866" s="94"/>
      <c r="AX866" s="94"/>
      <c r="AY866" s="97"/>
      <c r="AZ866" s="97"/>
      <c r="BA866" s="97"/>
      <c r="BB866" s="97"/>
      <c r="BC866" s="99" t="s">
        <v>1366</v>
      </c>
      <c r="BD866" s="99" t="s">
        <v>1366</v>
      </c>
      <c r="BE866" s="99"/>
      <c r="BF866" s="100"/>
      <c r="BG866" s="103"/>
      <c r="BH866" s="103"/>
      <c r="BI866" s="103"/>
      <c r="BJ866" s="99"/>
      <c r="BK866" s="112" t="s">
        <v>1511</v>
      </c>
      <c r="BL866" s="102"/>
      <c r="BM866" s="99"/>
      <c r="BN866" s="99"/>
      <c r="BT866" s="99"/>
      <c r="BU866" s="99"/>
      <c r="BV866" s="99"/>
      <c r="BW866" s="99"/>
      <c r="BX866" s="99"/>
      <c r="CB866" s="13" t="s">
        <v>1511</v>
      </c>
    </row>
    <row r="867" ht="13.75" spans="1:80">
      <c r="A867" s="88" t="s">
        <v>12570</v>
      </c>
      <c r="B867" s="88" t="s">
        <v>3638</v>
      </c>
      <c r="C867" s="88" t="s">
        <v>3637</v>
      </c>
      <c r="D867" s="169" t="s">
        <v>494</v>
      </c>
      <c r="E867" s="88">
        <v>30</v>
      </c>
      <c r="F867" s="88">
        <v>9</v>
      </c>
      <c r="G867" s="170">
        <f t="shared" si="13"/>
        <v>270</v>
      </c>
      <c r="H867" s="94"/>
      <c r="I867" s="95"/>
      <c r="J867" s="95"/>
      <c r="K867" s="95"/>
      <c r="L867" s="95"/>
      <c r="M867" s="97"/>
      <c r="N867" s="94"/>
      <c r="O867" s="95"/>
      <c r="P867" s="95"/>
      <c r="Q867" s="95"/>
      <c r="R867" s="97"/>
      <c r="S867" s="94"/>
      <c r="T867" s="95"/>
      <c r="U867" s="96"/>
      <c r="V867" s="95"/>
      <c r="W867" s="95"/>
      <c r="X867" s="97"/>
      <c r="Y867" s="107"/>
      <c r="Z867" s="108"/>
      <c r="AA867" s="108"/>
      <c r="AB867" s="109"/>
      <c r="AC867" s="109"/>
      <c r="AD867" s="110"/>
      <c r="AE867" s="94"/>
      <c r="AF867" s="96"/>
      <c r="AG867" s="96"/>
      <c r="AH867" s="95"/>
      <c r="AI867" s="95"/>
      <c r="AJ867" s="95"/>
      <c r="AK867" s="95"/>
      <c r="AL867" s="91"/>
      <c r="AM867" s="91"/>
      <c r="AN867" s="91"/>
      <c r="AO867" s="91"/>
      <c r="AP867" s="91"/>
      <c r="AQ867" s="91"/>
      <c r="AR867" s="94"/>
      <c r="AS867" s="94"/>
      <c r="AT867" s="94"/>
      <c r="AU867" s="94"/>
      <c r="AV867" s="94"/>
      <c r="AW867" s="94"/>
      <c r="AX867" s="94"/>
      <c r="AY867" s="97"/>
      <c r="AZ867" s="97"/>
      <c r="BA867" s="97"/>
      <c r="BB867" s="97"/>
      <c r="BC867" s="99" t="s">
        <v>12362</v>
      </c>
      <c r="BD867" s="99" t="s">
        <v>12362</v>
      </c>
      <c r="BE867" s="99"/>
      <c r="BF867" s="100"/>
      <c r="BG867" s="103"/>
      <c r="BH867" s="103"/>
      <c r="BI867" s="103"/>
      <c r="BJ867" s="99"/>
      <c r="BK867" s="112" t="s">
        <v>1511</v>
      </c>
      <c r="BL867" s="102"/>
      <c r="BM867" s="99"/>
      <c r="BN867" s="99"/>
      <c r="BT867" s="99"/>
      <c r="BU867" s="99"/>
      <c r="BV867" s="99"/>
      <c r="BW867" s="99"/>
      <c r="BX867" s="99"/>
      <c r="CB867" s="13" t="s">
        <v>1511</v>
      </c>
    </row>
    <row r="868" ht="13.75" spans="1:80">
      <c r="A868" s="88" t="s">
        <v>12570</v>
      </c>
      <c r="B868" s="88" t="s">
        <v>3638</v>
      </c>
      <c r="C868" s="88" t="s">
        <v>3641</v>
      </c>
      <c r="D868" s="169" t="s">
        <v>12266</v>
      </c>
      <c r="E868" s="88">
        <v>30</v>
      </c>
      <c r="F868" s="88">
        <v>8</v>
      </c>
      <c r="G868" s="170">
        <f t="shared" si="13"/>
        <v>240</v>
      </c>
      <c r="H868" s="94"/>
      <c r="I868" s="95"/>
      <c r="J868" s="95"/>
      <c r="K868" s="95"/>
      <c r="L868" s="95"/>
      <c r="M868" s="97"/>
      <c r="N868" s="94"/>
      <c r="O868" s="95"/>
      <c r="P868" s="95"/>
      <c r="Q868" s="95"/>
      <c r="R868" s="97"/>
      <c r="S868" s="94"/>
      <c r="T868" s="95"/>
      <c r="U868" s="96"/>
      <c r="V868" s="95"/>
      <c r="W868" s="95"/>
      <c r="X868" s="97"/>
      <c r="Y868" s="107"/>
      <c r="Z868" s="108"/>
      <c r="AA868" s="108"/>
      <c r="AB868" s="109"/>
      <c r="AC868" s="109"/>
      <c r="AD868" s="110"/>
      <c r="AE868" s="94"/>
      <c r="AF868" s="96"/>
      <c r="AG868" s="96"/>
      <c r="AH868" s="95"/>
      <c r="AI868" s="95"/>
      <c r="AJ868" s="95"/>
      <c r="AK868" s="95"/>
      <c r="AL868" s="91"/>
      <c r="AM868" s="91"/>
      <c r="AN868" s="91"/>
      <c r="AO868" s="91"/>
      <c r="AP868" s="91"/>
      <c r="AQ868" s="91"/>
      <c r="AR868" s="94"/>
      <c r="AS868" s="94"/>
      <c r="AT868" s="94"/>
      <c r="AU868" s="94"/>
      <c r="AV868" s="94"/>
      <c r="AW868" s="94"/>
      <c r="AX868" s="94"/>
      <c r="AY868" s="97"/>
      <c r="AZ868" s="97"/>
      <c r="BA868" s="97"/>
      <c r="BB868" s="97"/>
      <c r="BC868" s="99" t="s">
        <v>1366</v>
      </c>
      <c r="BD868" s="99" t="s">
        <v>1366</v>
      </c>
      <c r="BE868" s="99"/>
      <c r="BF868" s="100"/>
      <c r="BG868" s="103"/>
      <c r="BH868" s="103"/>
      <c r="BI868" s="103"/>
      <c r="BJ868" s="99"/>
      <c r="BK868" s="112" t="s">
        <v>1511</v>
      </c>
      <c r="BL868" s="102"/>
      <c r="BM868" s="99"/>
      <c r="BN868" s="99"/>
      <c r="BT868" s="99"/>
      <c r="BU868" s="99"/>
      <c r="BV868" s="99"/>
      <c r="BW868" s="99"/>
      <c r="BX868" s="99"/>
      <c r="CB868" s="13" t="s">
        <v>1511</v>
      </c>
    </row>
    <row r="869" ht="13.75" spans="1:80">
      <c r="A869" s="88" t="s">
        <v>12570</v>
      </c>
      <c r="B869" s="88" t="s">
        <v>3638</v>
      </c>
      <c r="C869" s="88" t="s">
        <v>3641</v>
      </c>
      <c r="D869" s="169" t="s">
        <v>494</v>
      </c>
      <c r="E869" s="88">
        <v>30</v>
      </c>
      <c r="F869" s="88">
        <v>6</v>
      </c>
      <c r="G869" s="170">
        <f t="shared" si="13"/>
        <v>180</v>
      </c>
      <c r="H869" s="94"/>
      <c r="I869" s="95"/>
      <c r="J869" s="96"/>
      <c r="K869" s="96"/>
      <c r="L869" s="96"/>
      <c r="M869" s="96"/>
      <c r="N869" s="94"/>
      <c r="O869" s="95"/>
      <c r="P869" s="95"/>
      <c r="Q869" s="95"/>
      <c r="R869" s="97"/>
      <c r="S869" s="94"/>
      <c r="T869" s="95"/>
      <c r="U869" s="96"/>
      <c r="V869" s="95"/>
      <c r="W869" s="95"/>
      <c r="X869" s="97"/>
      <c r="Y869" s="107"/>
      <c r="Z869" s="108"/>
      <c r="AA869" s="108"/>
      <c r="AB869" s="109"/>
      <c r="AC869" s="109"/>
      <c r="AD869" s="110"/>
      <c r="AE869" s="94"/>
      <c r="AF869" s="96"/>
      <c r="AG869" s="96"/>
      <c r="AH869" s="95"/>
      <c r="AI869" s="95"/>
      <c r="AJ869" s="95"/>
      <c r="AK869" s="95"/>
      <c r="AL869" s="91"/>
      <c r="AM869" s="91"/>
      <c r="AN869" s="91"/>
      <c r="AO869" s="91"/>
      <c r="AP869" s="91"/>
      <c r="AQ869" s="91"/>
      <c r="AR869" s="94"/>
      <c r="AS869" s="94"/>
      <c r="AT869" s="94"/>
      <c r="AU869" s="94"/>
      <c r="AV869" s="94"/>
      <c r="AW869" s="94"/>
      <c r="AX869" s="94"/>
      <c r="AY869" s="97"/>
      <c r="AZ869" s="97"/>
      <c r="BA869" s="97"/>
      <c r="BB869" s="97"/>
      <c r="BC869" s="99" t="s">
        <v>12362</v>
      </c>
      <c r="BD869" s="99" t="s">
        <v>12362</v>
      </c>
      <c r="BE869" s="99"/>
      <c r="BF869" s="100"/>
      <c r="BG869" s="103"/>
      <c r="BH869" s="103"/>
      <c r="BI869" s="103"/>
      <c r="BJ869" s="99"/>
      <c r="BK869" s="112" t="s">
        <v>1511</v>
      </c>
      <c r="BL869" s="102"/>
      <c r="BM869" s="99"/>
      <c r="BN869" s="99"/>
      <c r="BT869" s="99"/>
      <c r="BU869" s="99"/>
      <c r="BV869" s="99"/>
      <c r="BW869" s="99"/>
      <c r="BX869" s="99"/>
      <c r="CB869" s="13" t="s">
        <v>1511</v>
      </c>
    </row>
    <row r="870" ht="13.75" spans="1:80">
      <c r="A870" s="88" t="s">
        <v>12570</v>
      </c>
      <c r="B870" s="88" t="s">
        <v>3638</v>
      </c>
      <c r="C870" s="88" t="s">
        <v>3644</v>
      </c>
      <c r="D870" s="169" t="s">
        <v>12266</v>
      </c>
      <c r="E870" s="88">
        <v>30</v>
      </c>
      <c r="F870" s="88">
        <v>5</v>
      </c>
      <c r="G870" s="170">
        <f t="shared" si="13"/>
        <v>150</v>
      </c>
      <c r="H870" s="94"/>
      <c r="I870" s="95"/>
      <c r="J870" s="96"/>
      <c r="K870" s="96"/>
      <c r="L870" s="96"/>
      <c r="M870" s="96"/>
      <c r="N870" s="94"/>
      <c r="O870" s="95"/>
      <c r="P870" s="95"/>
      <c r="Q870" s="95"/>
      <c r="R870" s="97"/>
      <c r="S870" s="94"/>
      <c r="T870" s="95"/>
      <c r="U870" s="96"/>
      <c r="V870" s="95"/>
      <c r="W870" s="95"/>
      <c r="X870" s="97"/>
      <c r="Y870" s="107"/>
      <c r="Z870" s="108"/>
      <c r="AA870" s="108"/>
      <c r="AB870" s="109"/>
      <c r="AC870" s="109"/>
      <c r="AD870" s="110"/>
      <c r="AE870" s="94"/>
      <c r="AF870" s="96"/>
      <c r="AG870" s="96"/>
      <c r="AH870" s="95"/>
      <c r="AI870" s="95"/>
      <c r="AJ870" s="95"/>
      <c r="AK870" s="95"/>
      <c r="AL870" s="91"/>
      <c r="AM870" s="91"/>
      <c r="AN870" s="91"/>
      <c r="AO870" s="91"/>
      <c r="AP870" s="91"/>
      <c r="AQ870" s="91"/>
      <c r="AR870" s="94"/>
      <c r="AS870" s="94"/>
      <c r="AT870" s="94"/>
      <c r="AU870" s="94"/>
      <c r="AV870" s="94"/>
      <c r="AW870" s="94"/>
      <c r="AX870" s="94"/>
      <c r="AY870" s="97"/>
      <c r="AZ870" s="97"/>
      <c r="BA870" s="97"/>
      <c r="BB870" s="97"/>
      <c r="BC870" s="99" t="s">
        <v>1366</v>
      </c>
      <c r="BD870" s="99" t="s">
        <v>1366</v>
      </c>
      <c r="BE870" s="99"/>
      <c r="BF870" s="100"/>
      <c r="BG870" s="103"/>
      <c r="BH870" s="103"/>
      <c r="BI870" s="103"/>
      <c r="BJ870" s="99"/>
      <c r="BK870" s="112" t="s">
        <v>1511</v>
      </c>
      <c r="BL870" s="102"/>
      <c r="BM870" s="99"/>
      <c r="BN870" s="99"/>
      <c r="BT870" s="99"/>
      <c r="BU870" s="99"/>
      <c r="BV870" s="99"/>
      <c r="BW870" s="99"/>
      <c r="BX870" s="99"/>
      <c r="CB870" s="13" t="s">
        <v>1511</v>
      </c>
    </row>
    <row r="871" ht="13.75" spans="1:80">
      <c r="A871" s="88" t="s">
        <v>12570</v>
      </c>
      <c r="B871" s="88" t="s">
        <v>3638</v>
      </c>
      <c r="C871" s="88" t="s">
        <v>3644</v>
      </c>
      <c r="D871" s="169" t="s">
        <v>494</v>
      </c>
      <c r="E871" s="88">
        <v>30</v>
      </c>
      <c r="F871" s="88">
        <v>4</v>
      </c>
      <c r="G871" s="170">
        <f t="shared" si="13"/>
        <v>120</v>
      </c>
      <c r="H871" s="94"/>
      <c r="I871" s="95"/>
      <c r="J871" s="95"/>
      <c r="K871" s="95"/>
      <c r="L871" s="95"/>
      <c r="M871" s="97"/>
      <c r="N871" s="94"/>
      <c r="O871" s="95"/>
      <c r="P871" s="95"/>
      <c r="Q871" s="95"/>
      <c r="R871" s="97"/>
      <c r="S871" s="94"/>
      <c r="T871" s="95"/>
      <c r="U871" s="114"/>
      <c r="V871" s="114"/>
      <c r="W871" s="114"/>
      <c r="X871" s="97"/>
      <c r="Y871" s="107"/>
      <c r="Z871" s="108"/>
      <c r="AA871" s="108"/>
      <c r="AB871" s="109"/>
      <c r="AC871" s="109"/>
      <c r="AD871" s="110"/>
      <c r="AE871" s="94"/>
      <c r="AF871" s="96"/>
      <c r="AG871" s="96"/>
      <c r="AH871" s="95"/>
      <c r="AI871" s="95"/>
      <c r="AJ871" s="95"/>
      <c r="AK871" s="95"/>
      <c r="AL871" s="91"/>
      <c r="AM871" s="91"/>
      <c r="AN871" s="91"/>
      <c r="AO871" s="91"/>
      <c r="AP871" s="91"/>
      <c r="AQ871" s="91"/>
      <c r="AR871" s="94"/>
      <c r="AS871" s="94"/>
      <c r="AT871" s="94"/>
      <c r="AU871" s="94"/>
      <c r="AV871" s="94"/>
      <c r="AW871" s="94"/>
      <c r="AX871" s="94"/>
      <c r="AY871" s="97"/>
      <c r="AZ871" s="97"/>
      <c r="BA871" s="97"/>
      <c r="BB871" s="97"/>
      <c r="BC871" s="99" t="s">
        <v>12362</v>
      </c>
      <c r="BD871" s="99" t="s">
        <v>12362</v>
      </c>
      <c r="BE871" s="99"/>
      <c r="BF871" s="100"/>
      <c r="BG871" s="103"/>
      <c r="BH871" s="103"/>
      <c r="BI871" s="103"/>
      <c r="BJ871" s="99"/>
      <c r="BK871" s="112" t="s">
        <v>1511</v>
      </c>
      <c r="BL871" s="102"/>
      <c r="BM871" s="99"/>
      <c r="BN871" s="99"/>
      <c r="BT871" s="99"/>
      <c r="BU871" s="99"/>
      <c r="BV871" s="99"/>
      <c r="BW871" s="99"/>
      <c r="BX871" s="99"/>
      <c r="CB871" s="13" t="s">
        <v>1511</v>
      </c>
    </row>
    <row r="872" ht="13.75" spans="1:80">
      <c r="A872" s="88" t="s">
        <v>12571</v>
      </c>
      <c r="B872" s="88" t="s">
        <v>12265</v>
      </c>
      <c r="C872" s="106" t="s">
        <v>12265</v>
      </c>
      <c r="D872" s="169" t="s">
        <v>12266</v>
      </c>
      <c r="E872" s="88"/>
      <c r="F872" s="88"/>
      <c r="G872" s="170">
        <f t="shared" si="13"/>
        <v>0</v>
      </c>
      <c r="H872" s="107"/>
      <c r="I872" s="109"/>
      <c r="J872" s="109"/>
      <c r="K872" s="109"/>
      <c r="L872" s="109"/>
      <c r="M872" s="110"/>
      <c r="N872" s="94"/>
      <c r="O872" s="95"/>
      <c r="P872" s="95"/>
      <c r="Q872" s="95"/>
      <c r="R872" s="97"/>
      <c r="S872" s="94"/>
      <c r="T872" s="95"/>
      <c r="U872" s="114"/>
      <c r="V872" s="114"/>
      <c r="W872" s="114"/>
      <c r="X872" s="97"/>
      <c r="Y872" s="107"/>
      <c r="Z872" s="108"/>
      <c r="AA872" s="108"/>
      <c r="AB872" s="109"/>
      <c r="AC872" s="109"/>
      <c r="AD872" s="110"/>
      <c r="AE872" s="94"/>
      <c r="AF872" s="96"/>
      <c r="AG872" s="96"/>
      <c r="AH872" s="95"/>
      <c r="AI872" s="95"/>
      <c r="AJ872" s="95"/>
      <c r="AK872" s="95"/>
      <c r="AL872" s="91"/>
      <c r="AM872" s="91"/>
      <c r="AN872" s="91"/>
      <c r="AO872" s="91"/>
      <c r="AP872" s="91"/>
      <c r="AQ872" s="91"/>
      <c r="AR872" s="94"/>
      <c r="AS872" s="94"/>
      <c r="AT872" s="94"/>
      <c r="AU872" s="94"/>
      <c r="AV872" s="94"/>
      <c r="AW872" s="94"/>
      <c r="AX872" s="94"/>
      <c r="AY872" s="97"/>
      <c r="AZ872" s="97"/>
      <c r="BA872" s="97"/>
      <c r="BB872" s="97"/>
      <c r="BC872" s="99" t="s">
        <v>12265</v>
      </c>
      <c r="BD872" s="99" t="s">
        <v>12265</v>
      </c>
      <c r="BE872" s="99"/>
      <c r="BF872" s="100"/>
      <c r="BG872" s="100"/>
      <c r="BH872" s="100"/>
      <c r="BI872" s="100"/>
      <c r="BJ872" s="99"/>
      <c r="BK872" s="112" t="s">
        <v>12265</v>
      </c>
      <c r="BL872" s="102"/>
      <c r="BM872" s="99"/>
      <c r="BN872" s="99"/>
      <c r="BT872" s="99"/>
      <c r="BU872" s="99"/>
      <c r="BV872" s="99"/>
      <c r="BW872" s="99"/>
      <c r="BX872" s="99"/>
      <c r="CB872" s="13" t="s">
        <v>1511</v>
      </c>
    </row>
    <row r="873" ht="13.75" spans="1:80">
      <c r="A873" s="88" t="s">
        <v>12571</v>
      </c>
      <c r="B873" s="88" t="s">
        <v>12265</v>
      </c>
      <c r="C873" s="106" t="s">
        <v>12265</v>
      </c>
      <c r="D873" s="169" t="s">
        <v>12266</v>
      </c>
      <c r="E873" s="170"/>
      <c r="F873" s="170"/>
      <c r="G873" s="170">
        <f t="shared" si="13"/>
        <v>0</v>
      </c>
      <c r="H873" s="107"/>
      <c r="I873" s="109"/>
      <c r="J873" s="109"/>
      <c r="K873" s="109"/>
      <c r="L873" s="109"/>
      <c r="M873" s="110"/>
      <c r="N873" s="94"/>
      <c r="O873" s="95"/>
      <c r="P873" s="95"/>
      <c r="Q873" s="95"/>
      <c r="R873" s="97"/>
      <c r="S873" s="94"/>
      <c r="T873" s="95"/>
      <c r="U873" s="96"/>
      <c r="V873" s="95"/>
      <c r="W873" s="95"/>
      <c r="X873" s="97"/>
      <c r="Y873" s="107"/>
      <c r="Z873" s="108"/>
      <c r="AA873" s="108"/>
      <c r="AB873" s="109"/>
      <c r="AC873" s="109"/>
      <c r="AD873" s="110"/>
      <c r="AE873" s="94"/>
      <c r="AF873" s="96"/>
      <c r="AG873" s="96"/>
      <c r="AH873" s="95"/>
      <c r="AI873" s="95"/>
      <c r="AJ873" s="95"/>
      <c r="AK873" s="95"/>
      <c r="AL873" s="93"/>
      <c r="AM873" s="93"/>
      <c r="AN873" s="93"/>
      <c r="AO873" s="93"/>
      <c r="AP873" s="93"/>
      <c r="AQ873" s="93"/>
      <c r="AR873" s="94"/>
      <c r="AS873" s="96"/>
      <c r="AT873" s="96"/>
      <c r="AU873" s="96"/>
      <c r="AV873" s="95"/>
      <c r="AW873" s="95"/>
      <c r="AX873" s="97"/>
      <c r="AY873" s="97"/>
      <c r="AZ873" s="97"/>
      <c r="BA873" s="97"/>
      <c r="BB873" s="97"/>
      <c r="BC873" s="99" t="s">
        <v>12265</v>
      </c>
      <c r="BD873" s="99" t="s">
        <v>12265</v>
      </c>
      <c r="BE873" s="99"/>
      <c r="BF873" s="100"/>
      <c r="BG873" s="100"/>
      <c r="BH873" s="100"/>
      <c r="BI873" s="100"/>
      <c r="BJ873" s="99"/>
      <c r="BK873" s="112" t="s">
        <v>12265</v>
      </c>
      <c r="BL873" s="102"/>
      <c r="BM873" s="99"/>
      <c r="BN873" s="99"/>
      <c r="BT873" s="99"/>
      <c r="BU873" s="99"/>
      <c r="BV873" s="99"/>
      <c r="BW873" s="99"/>
      <c r="BX873" s="99"/>
      <c r="CB873" s="13" t="s">
        <v>1511</v>
      </c>
    </row>
    <row r="874" ht="13.75" spans="1:80">
      <c r="A874" s="88" t="s">
        <v>12571</v>
      </c>
      <c r="B874" s="88" t="s">
        <v>12265</v>
      </c>
      <c r="C874" s="106" t="s">
        <v>12265</v>
      </c>
      <c r="D874" s="169" t="s">
        <v>12266</v>
      </c>
      <c r="E874" s="170"/>
      <c r="F874" s="170"/>
      <c r="G874" s="170">
        <f t="shared" si="13"/>
        <v>0</v>
      </c>
      <c r="H874" s="107"/>
      <c r="I874" s="109"/>
      <c r="J874" s="109"/>
      <c r="K874" s="109"/>
      <c r="L874" s="109"/>
      <c r="M874" s="110"/>
      <c r="N874" s="94"/>
      <c r="O874" s="95"/>
      <c r="P874" s="95"/>
      <c r="Q874" s="95"/>
      <c r="R874" s="97"/>
      <c r="S874" s="94"/>
      <c r="T874" s="95"/>
      <c r="U874" s="96"/>
      <c r="V874" s="95"/>
      <c r="W874" s="95"/>
      <c r="X874" s="97"/>
      <c r="Y874" s="107"/>
      <c r="Z874" s="108"/>
      <c r="AA874" s="108"/>
      <c r="AB874" s="109"/>
      <c r="AC874" s="109"/>
      <c r="AD874" s="110"/>
      <c r="AE874" s="94"/>
      <c r="AF874" s="96"/>
      <c r="AG874" s="96"/>
      <c r="AH874" s="95"/>
      <c r="AI874" s="95"/>
      <c r="AJ874" s="95"/>
      <c r="AK874" s="95"/>
      <c r="AL874" s="93"/>
      <c r="AM874" s="93"/>
      <c r="AN874" s="93"/>
      <c r="AO874" s="93"/>
      <c r="AP874" s="93"/>
      <c r="AQ874" s="93"/>
      <c r="AR874" s="94"/>
      <c r="AS874" s="96"/>
      <c r="AT874" s="96"/>
      <c r="AU874" s="96"/>
      <c r="AV874" s="95"/>
      <c r="AW874" s="95"/>
      <c r="AX874" s="97"/>
      <c r="AY874" s="97"/>
      <c r="AZ874" s="97"/>
      <c r="BA874" s="97"/>
      <c r="BB874" s="97"/>
      <c r="BC874" s="99" t="s">
        <v>12265</v>
      </c>
      <c r="BD874" s="99" t="s">
        <v>12265</v>
      </c>
      <c r="BE874" s="99"/>
      <c r="BF874" s="100"/>
      <c r="BG874" s="100"/>
      <c r="BH874" s="100"/>
      <c r="BI874" s="100"/>
      <c r="BJ874" s="99"/>
      <c r="BK874" s="112" t="s">
        <v>12265</v>
      </c>
      <c r="BL874" s="102"/>
      <c r="BM874" s="99"/>
      <c r="BN874" s="99"/>
      <c r="BT874" s="99"/>
      <c r="BU874" s="99"/>
      <c r="BV874" s="99"/>
      <c r="BW874" s="99"/>
      <c r="BX874" s="99"/>
      <c r="CB874" s="13" t="s">
        <v>1511</v>
      </c>
    </row>
    <row r="875" ht="13.75" spans="1:80">
      <c r="A875" s="88" t="s">
        <v>12571</v>
      </c>
      <c r="B875" s="88" t="s">
        <v>12265</v>
      </c>
      <c r="C875" s="106" t="s">
        <v>12265</v>
      </c>
      <c r="D875" s="169" t="s">
        <v>12266</v>
      </c>
      <c r="E875" s="170"/>
      <c r="F875" s="170"/>
      <c r="G875" s="170">
        <f t="shared" si="13"/>
        <v>0</v>
      </c>
      <c r="H875" s="107"/>
      <c r="I875" s="109"/>
      <c r="J875" s="109"/>
      <c r="K875" s="109"/>
      <c r="L875" s="109"/>
      <c r="M875" s="110"/>
      <c r="N875" s="94"/>
      <c r="O875" s="95"/>
      <c r="P875" s="95"/>
      <c r="Q875" s="95"/>
      <c r="R875" s="97"/>
      <c r="S875" s="94"/>
      <c r="T875" s="95"/>
      <c r="U875" s="96"/>
      <c r="V875" s="95"/>
      <c r="W875" s="95"/>
      <c r="X875" s="97"/>
      <c r="Y875" s="107"/>
      <c r="Z875" s="108"/>
      <c r="AA875" s="108"/>
      <c r="AB875" s="109"/>
      <c r="AC875" s="109"/>
      <c r="AD875" s="110"/>
      <c r="AE875" s="94"/>
      <c r="AF875" s="96"/>
      <c r="AG875" s="96"/>
      <c r="AH875" s="95"/>
      <c r="AI875" s="95"/>
      <c r="AJ875" s="95"/>
      <c r="AK875" s="95"/>
      <c r="AL875" s="93"/>
      <c r="AM875" s="93"/>
      <c r="AN875" s="93"/>
      <c r="AO875" s="93"/>
      <c r="AP875" s="93"/>
      <c r="AQ875" s="93"/>
      <c r="AR875" s="94"/>
      <c r="AS875" s="96"/>
      <c r="AT875" s="96"/>
      <c r="AU875" s="96"/>
      <c r="AV875" s="95"/>
      <c r="AW875" s="95"/>
      <c r="AX875" s="97"/>
      <c r="AY875" s="97"/>
      <c r="AZ875" s="97"/>
      <c r="BA875" s="97"/>
      <c r="BB875" s="97"/>
      <c r="BC875" s="99" t="s">
        <v>12265</v>
      </c>
      <c r="BD875" s="99" t="s">
        <v>12265</v>
      </c>
      <c r="BE875" s="99"/>
      <c r="BF875" s="100"/>
      <c r="BG875" s="100"/>
      <c r="BH875" s="100"/>
      <c r="BI875" s="100"/>
      <c r="BJ875" s="99"/>
      <c r="BK875" s="112" t="s">
        <v>12265</v>
      </c>
      <c r="BL875" s="102"/>
      <c r="BM875" s="99"/>
      <c r="BN875" s="99"/>
      <c r="BT875" s="99"/>
      <c r="BU875" s="99"/>
      <c r="BV875" s="99"/>
      <c r="BW875" s="99"/>
      <c r="BX875" s="99"/>
      <c r="CB875" s="13" t="s">
        <v>1511</v>
      </c>
    </row>
    <row r="876" ht="13.75" spans="1:80">
      <c r="A876" s="88" t="s">
        <v>12571</v>
      </c>
      <c r="B876" s="88" t="s">
        <v>3560</v>
      </c>
      <c r="C876" s="106" t="s">
        <v>4343</v>
      </c>
      <c r="D876" s="169" t="s">
        <v>12266</v>
      </c>
      <c r="E876" s="170">
        <v>4</v>
      </c>
      <c r="F876" s="170">
        <v>43</v>
      </c>
      <c r="G876" s="170">
        <f t="shared" si="13"/>
        <v>172</v>
      </c>
      <c r="H876" s="107"/>
      <c r="I876" s="109"/>
      <c r="J876" s="109"/>
      <c r="K876" s="109"/>
      <c r="L876" s="109"/>
      <c r="M876" s="110"/>
      <c r="N876" s="94"/>
      <c r="O876" s="95"/>
      <c r="P876" s="95"/>
      <c r="Q876" s="95"/>
      <c r="R876" s="97"/>
      <c r="S876" s="94"/>
      <c r="T876" s="95"/>
      <c r="U876" s="96"/>
      <c r="V876" s="95"/>
      <c r="W876" s="95"/>
      <c r="X876" s="97"/>
      <c r="Y876" s="107"/>
      <c r="Z876" s="108"/>
      <c r="AA876" s="108"/>
      <c r="AB876" s="109"/>
      <c r="AC876" s="109"/>
      <c r="AD876" s="110"/>
      <c r="AE876" s="94"/>
      <c r="AF876" s="96"/>
      <c r="AG876" s="96"/>
      <c r="AH876" s="95"/>
      <c r="AI876" s="95"/>
      <c r="AJ876" s="95"/>
      <c r="AK876" s="95"/>
      <c r="AL876" s="93"/>
      <c r="AM876" s="93"/>
      <c r="AN876" s="93"/>
      <c r="AO876" s="93"/>
      <c r="AP876" s="93"/>
      <c r="AQ876" s="93"/>
      <c r="AR876" s="94"/>
      <c r="AS876" s="96"/>
      <c r="AT876" s="96"/>
      <c r="AU876" s="96"/>
      <c r="AV876" s="95"/>
      <c r="AW876" s="95"/>
      <c r="AX876" s="97"/>
      <c r="AY876" s="97"/>
      <c r="AZ876" s="97"/>
      <c r="BA876" s="97"/>
      <c r="BB876" s="97"/>
      <c r="BC876" s="99" t="s">
        <v>1366</v>
      </c>
      <c r="BD876" s="99" t="s">
        <v>1366</v>
      </c>
      <c r="BE876" s="99"/>
      <c r="BF876" s="100"/>
      <c r="BG876" s="103"/>
      <c r="BH876" s="103"/>
      <c r="BI876" s="103"/>
      <c r="BJ876" s="99"/>
      <c r="BK876" s="112" t="s">
        <v>20</v>
      </c>
      <c r="BL876" s="102"/>
      <c r="BM876" s="99"/>
      <c r="BN876" s="99"/>
      <c r="BT876" s="99"/>
      <c r="BU876" s="99"/>
      <c r="BV876" s="99"/>
      <c r="BW876" s="99"/>
      <c r="BX876" s="99"/>
      <c r="CB876" s="13" t="s">
        <v>1511</v>
      </c>
    </row>
    <row r="877" ht="13.75" spans="1:80">
      <c r="A877" s="88" t="s">
        <v>12571</v>
      </c>
      <c r="B877" s="106" t="s">
        <v>3560</v>
      </c>
      <c r="C877" s="106" t="s">
        <v>4343</v>
      </c>
      <c r="D877" s="169" t="s">
        <v>494</v>
      </c>
      <c r="E877" s="170">
        <v>4</v>
      </c>
      <c r="F877" s="170">
        <v>12</v>
      </c>
      <c r="G877" s="170">
        <f t="shared" si="13"/>
        <v>48</v>
      </c>
      <c r="H877" s="107"/>
      <c r="I877" s="109"/>
      <c r="J877" s="109"/>
      <c r="K877" s="109"/>
      <c r="L877" s="109"/>
      <c r="M877" s="110"/>
      <c r="N877" s="94"/>
      <c r="O877" s="95"/>
      <c r="P877" s="95"/>
      <c r="Q877" s="95"/>
      <c r="R877" s="97"/>
      <c r="S877" s="94"/>
      <c r="T877" s="95"/>
      <c r="U877" s="96"/>
      <c r="V877" s="95"/>
      <c r="W877" s="95"/>
      <c r="X877" s="97"/>
      <c r="Y877" s="107"/>
      <c r="Z877" s="108"/>
      <c r="AA877" s="108"/>
      <c r="AB877" s="109"/>
      <c r="AC877" s="109"/>
      <c r="AD877" s="110"/>
      <c r="AE877" s="94"/>
      <c r="AF877" s="96"/>
      <c r="AG877" s="96"/>
      <c r="AH877" s="95"/>
      <c r="AI877" s="95"/>
      <c r="AJ877" s="95"/>
      <c r="AK877" s="95"/>
      <c r="AL877" s="93"/>
      <c r="AM877" s="93"/>
      <c r="AN877" s="93"/>
      <c r="AO877" s="93"/>
      <c r="AP877" s="93"/>
      <c r="AQ877" s="93"/>
      <c r="AR877" s="94"/>
      <c r="AS877" s="96"/>
      <c r="AT877" s="96"/>
      <c r="AU877" s="96"/>
      <c r="AV877" s="95"/>
      <c r="AW877" s="95"/>
      <c r="AX877" s="97"/>
      <c r="AY877" s="97"/>
      <c r="AZ877" s="97"/>
      <c r="BA877" s="97"/>
      <c r="BB877" s="97"/>
      <c r="BC877" s="99" t="s">
        <v>12362</v>
      </c>
      <c r="BD877" s="99" t="s">
        <v>12362</v>
      </c>
      <c r="BE877" s="99"/>
      <c r="BF877" s="100"/>
      <c r="BG877" s="103"/>
      <c r="BH877" s="103"/>
      <c r="BI877" s="103"/>
      <c r="BJ877" s="99"/>
      <c r="BK877" s="112" t="s">
        <v>1511</v>
      </c>
      <c r="BL877" s="102"/>
      <c r="BM877" s="99"/>
      <c r="BN877" s="99"/>
      <c r="BT877" s="99"/>
      <c r="BU877" s="99"/>
      <c r="BV877" s="99"/>
      <c r="BW877" s="99"/>
      <c r="BX877" s="99"/>
      <c r="CB877" s="13" t="s">
        <v>1511</v>
      </c>
    </row>
    <row r="878" ht="13.75" spans="1:80">
      <c r="A878" s="88" t="s">
        <v>12571</v>
      </c>
      <c r="B878" s="88" t="s">
        <v>3560</v>
      </c>
      <c r="C878" s="106" t="s">
        <v>6440</v>
      </c>
      <c r="D878" s="169" t="s">
        <v>12266</v>
      </c>
      <c r="E878" s="170">
        <v>4</v>
      </c>
      <c r="F878" s="170">
        <v>43</v>
      </c>
      <c r="G878" s="170">
        <f t="shared" si="13"/>
        <v>172</v>
      </c>
      <c r="H878" s="107"/>
      <c r="I878" s="109"/>
      <c r="J878" s="109"/>
      <c r="K878" s="109"/>
      <c r="L878" s="109"/>
      <c r="M878" s="110"/>
      <c r="N878" s="94"/>
      <c r="O878" s="95"/>
      <c r="P878" s="95"/>
      <c r="Q878" s="95"/>
      <c r="R878" s="97"/>
      <c r="S878" s="94"/>
      <c r="T878" s="95"/>
      <c r="U878" s="96"/>
      <c r="V878" s="95"/>
      <c r="W878" s="95"/>
      <c r="X878" s="97"/>
      <c r="Y878" s="107"/>
      <c r="Z878" s="108"/>
      <c r="AA878" s="108"/>
      <c r="AB878" s="109"/>
      <c r="AC878" s="109"/>
      <c r="AD878" s="110"/>
      <c r="AE878" s="94"/>
      <c r="AF878" s="96"/>
      <c r="AG878" s="96"/>
      <c r="AH878" s="95"/>
      <c r="AI878" s="95"/>
      <c r="AJ878" s="95"/>
      <c r="AK878" s="95"/>
      <c r="AL878" s="93"/>
      <c r="AM878" s="93"/>
      <c r="AN878" s="93"/>
      <c r="AO878" s="93"/>
      <c r="AP878" s="93"/>
      <c r="AQ878" s="93"/>
      <c r="AR878" s="94"/>
      <c r="AS878" s="96"/>
      <c r="AT878" s="96"/>
      <c r="AU878" s="96"/>
      <c r="AV878" s="95"/>
      <c r="AW878" s="95"/>
      <c r="AX878" s="97"/>
      <c r="AY878" s="97"/>
      <c r="AZ878" s="97"/>
      <c r="BA878" s="97"/>
      <c r="BB878" s="97"/>
      <c r="BC878" s="99" t="s">
        <v>1366</v>
      </c>
      <c r="BD878" s="99" t="s">
        <v>1366</v>
      </c>
      <c r="BE878" s="99"/>
      <c r="BF878" s="100"/>
      <c r="BG878" s="103"/>
      <c r="BH878" s="103"/>
      <c r="BI878" s="103"/>
      <c r="BJ878" s="99"/>
      <c r="BK878" s="112" t="s">
        <v>20</v>
      </c>
      <c r="BL878" s="102"/>
      <c r="BM878" s="99"/>
      <c r="BN878" s="99"/>
      <c r="BT878" s="99"/>
      <c r="BU878" s="99"/>
      <c r="BV878" s="99"/>
      <c r="BW878" s="99"/>
      <c r="BX878" s="99"/>
      <c r="CB878" s="13" t="s">
        <v>1511</v>
      </c>
    </row>
    <row r="879" ht="13.75" spans="1:80">
      <c r="A879" s="88" t="s">
        <v>12571</v>
      </c>
      <c r="B879" s="106" t="s">
        <v>3560</v>
      </c>
      <c r="C879" s="106" t="s">
        <v>6440</v>
      </c>
      <c r="D879" s="169" t="s">
        <v>494</v>
      </c>
      <c r="E879" s="170">
        <v>4</v>
      </c>
      <c r="F879" s="170">
        <v>12</v>
      </c>
      <c r="G879" s="170">
        <f t="shared" si="13"/>
        <v>48</v>
      </c>
      <c r="H879" s="107"/>
      <c r="I879" s="109"/>
      <c r="J879" s="109"/>
      <c r="K879" s="109"/>
      <c r="L879" s="109"/>
      <c r="M879" s="110"/>
      <c r="N879" s="94"/>
      <c r="O879" s="95"/>
      <c r="P879" s="95"/>
      <c r="Q879" s="95"/>
      <c r="R879" s="97"/>
      <c r="S879" s="94"/>
      <c r="T879" s="95"/>
      <c r="U879" s="96"/>
      <c r="V879" s="95"/>
      <c r="W879" s="95"/>
      <c r="X879" s="97"/>
      <c r="Y879" s="107"/>
      <c r="Z879" s="108"/>
      <c r="AA879" s="108"/>
      <c r="AB879" s="109"/>
      <c r="AC879" s="109"/>
      <c r="AD879" s="110"/>
      <c r="AE879" s="94"/>
      <c r="AF879" s="96"/>
      <c r="AG879" s="96"/>
      <c r="AH879" s="95"/>
      <c r="AI879" s="95"/>
      <c r="AJ879" s="95"/>
      <c r="AK879" s="95"/>
      <c r="AL879" s="93"/>
      <c r="AM879" s="93"/>
      <c r="AN879" s="93"/>
      <c r="AO879" s="93"/>
      <c r="AP879" s="93"/>
      <c r="AQ879" s="93"/>
      <c r="AR879" s="94"/>
      <c r="AS879" s="96"/>
      <c r="AT879" s="96"/>
      <c r="AU879" s="96"/>
      <c r="AV879" s="95"/>
      <c r="AW879" s="95"/>
      <c r="AX879" s="97"/>
      <c r="AY879" s="97"/>
      <c r="AZ879" s="97"/>
      <c r="BA879" s="97"/>
      <c r="BB879" s="97"/>
      <c r="BC879" s="99" t="s">
        <v>12362</v>
      </c>
      <c r="BD879" s="99" t="s">
        <v>12362</v>
      </c>
      <c r="BE879" s="99"/>
      <c r="BF879" s="100"/>
      <c r="BG879" s="103"/>
      <c r="BH879" s="103"/>
      <c r="BI879" s="103"/>
      <c r="BJ879" s="99"/>
      <c r="BK879" s="112" t="s">
        <v>1511</v>
      </c>
      <c r="BL879" s="102"/>
      <c r="BM879" s="99"/>
      <c r="BN879" s="99"/>
      <c r="BT879" s="99"/>
      <c r="BU879" s="99"/>
      <c r="BV879" s="99"/>
      <c r="BW879" s="99"/>
      <c r="BX879" s="99"/>
      <c r="CB879" s="13" t="s">
        <v>1511</v>
      </c>
    </row>
    <row r="880" ht="15" customHeight="1" spans="1:80">
      <c r="A880" s="88" t="s">
        <v>12571</v>
      </c>
      <c r="B880" s="88" t="s">
        <v>3652</v>
      </c>
      <c r="C880" s="106" t="s">
        <v>4880</v>
      </c>
      <c r="D880" s="169" t="s">
        <v>12266</v>
      </c>
      <c r="E880" s="170">
        <v>3</v>
      </c>
      <c r="F880" s="170">
        <v>40</v>
      </c>
      <c r="G880" s="170">
        <f t="shared" si="13"/>
        <v>120</v>
      </c>
      <c r="H880" s="107"/>
      <c r="I880" s="109"/>
      <c r="J880" s="109"/>
      <c r="K880" s="109"/>
      <c r="L880" s="109"/>
      <c r="M880" s="110"/>
      <c r="N880" s="94"/>
      <c r="O880" s="95"/>
      <c r="P880" s="95"/>
      <c r="Q880" s="95"/>
      <c r="R880" s="97"/>
      <c r="S880" s="94"/>
      <c r="T880" s="95"/>
      <c r="U880" s="96"/>
      <c r="V880" s="95"/>
      <c r="W880" s="95"/>
      <c r="X880" s="97"/>
      <c r="Y880" s="107"/>
      <c r="Z880" s="108"/>
      <c r="AA880" s="108"/>
      <c r="AB880" s="109"/>
      <c r="AC880" s="109"/>
      <c r="AD880" s="110"/>
      <c r="AE880" s="94"/>
      <c r="AF880" s="96"/>
      <c r="AG880" s="96"/>
      <c r="AH880" s="95"/>
      <c r="AI880" s="95"/>
      <c r="AJ880" s="95"/>
      <c r="AK880" s="95"/>
      <c r="AL880" s="93"/>
      <c r="AM880" s="93"/>
      <c r="AN880" s="93"/>
      <c r="AO880" s="93"/>
      <c r="AP880" s="93"/>
      <c r="AQ880" s="93"/>
      <c r="AR880" s="94"/>
      <c r="AS880" s="96"/>
      <c r="AT880" s="96"/>
      <c r="AU880" s="96"/>
      <c r="AV880" s="95"/>
      <c r="AW880" s="95"/>
      <c r="AX880" s="97"/>
      <c r="AY880" s="97"/>
      <c r="AZ880" s="97"/>
      <c r="BA880" s="97"/>
      <c r="BB880" s="97"/>
      <c r="BC880" s="99" t="s">
        <v>1366</v>
      </c>
      <c r="BD880" s="99" t="s">
        <v>1366</v>
      </c>
      <c r="BE880" s="99"/>
      <c r="BF880" s="100"/>
      <c r="BG880" s="103"/>
      <c r="BH880" s="103"/>
      <c r="BI880" s="103"/>
      <c r="BJ880" s="99"/>
      <c r="BK880" s="112" t="s">
        <v>20</v>
      </c>
      <c r="BL880" s="102"/>
      <c r="BM880" s="99"/>
      <c r="BN880" s="99"/>
      <c r="BT880" s="99"/>
      <c r="BU880" s="99"/>
      <c r="BV880" s="99"/>
      <c r="BW880" s="99"/>
      <c r="BX880" s="99"/>
      <c r="CB880" s="13" t="s">
        <v>1511</v>
      </c>
    </row>
    <row r="881" s="4" customFormat="1" ht="15" customHeight="1" spans="1:479">
      <c r="A881" s="88" t="s">
        <v>12571</v>
      </c>
      <c r="B881" s="88" t="s">
        <v>3652</v>
      </c>
      <c r="C881" s="106" t="s">
        <v>4880</v>
      </c>
      <c r="D881" s="169" t="s">
        <v>494</v>
      </c>
      <c r="E881" s="170">
        <v>3</v>
      </c>
      <c r="F881" s="170">
        <v>15</v>
      </c>
      <c r="G881" s="170">
        <f t="shared" si="13"/>
        <v>45</v>
      </c>
      <c r="H881" s="107"/>
      <c r="I881" s="109"/>
      <c r="J881" s="109"/>
      <c r="K881" s="109"/>
      <c r="L881" s="109"/>
      <c r="M881" s="110"/>
      <c r="N881" s="94"/>
      <c r="O881" s="95"/>
      <c r="P881" s="95"/>
      <c r="Q881" s="95"/>
      <c r="R881" s="97"/>
      <c r="S881" s="94"/>
      <c r="T881" s="95"/>
      <c r="U881" s="96"/>
      <c r="V881" s="95"/>
      <c r="W881" s="95"/>
      <c r="X881" s="97"/>
      <c r="Y881" s="107"/>
      <c r="Z881" s="108"/>
      <c r="AA881" s="108"/>
      <c r="AB881" s="109"/>
      <c r="AC881" s="109"/>
      <c r="AD881" s="110"/>
      <c r="AE881" s="94"/>
      <c r="AF881" s="96"/>
      <c r="AG881" s="96"/>
      <c r="AH881" s="95"/>
      <c r="AI881" s="95"/>
      <c r="AJ881" s="95"/>
      <c r="AK881" s="95"/>
      <c r="AL881" s="93"/>
      <c r="AM881" s="93"/>
      <c r="AN881" s="93"/>
      <c r="AO881" s="93"/>
      <c r="AP881" s="93"/>
      <c r="AQ881" s="93"/>
      <c r="AR881" s="94"/>
      <c r="AS881" s="96"/>
      <c r="AT881" s="96"/>
      <c r="AU881" s="96"/>
      <c r="AV881" s="95"/>
      <c r="AW881" s="95"/>
      <c r="AX881" s="97"/>
      <c r="AY881" s="97"/>
      <c r="AZ881" s="97"/>
      <c r="BA881" s="97"/>
      <c r="BB881" s="97"/>
      <c r="BC881" s="99" t="s">
        <v>12362</v>
      </c>
      <c r="BD881" s="99" t="s">
        <v>12362</v>
      </c>
      <c r="BE881" s="99"/>
      <c r="BF881" s="100"/>
      <c r="BG881" s="103"/>
      <c r="BH881" s="103"/>
      <c r="BI881" s="103"/>
      <c r="BJ881" s="99"/>
      <c r="BK881" s="112" t="s">
        <v>12572</v>
      </c>
      <c r="BL881" s="102"/>
      <c r="BM881" s="99"/>
      <c r="BN881" s="99"/>
      <c r="BO881" s="13"/>
      <c r="BP881" s="13"/>
      <c r="BQ881" s="13"/>
      <c r="BR881" s="13"/>
      <c r="BS881" s="13"/>
      <c r="BT881" s="99"/>
      <c r="BU881" s="99"/>
      <c r="BV881" s="99"/>
      <c r="BW881" s="99"/>
      <c r="BX881" s="99"/>
      <c r="BY881" s="13"/>
      <c r="BZ881" s="13"/>
      <c r="CA881" s="13"/>
      <c r="CB881" s="13" t="s">
        <v>1511</v>
      </c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  <c r="EJ881" s="13"/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3"/>
      <c r="FD881" s="13"/>
      <c r="FE881" s="13"/>
      <c r="FF881" s="13"/>
      <c r="FG881" s="13"/>
      <c r="FH881" s="13"/>
      <c r="FI881" s="13"/>
      <c r="FJ881" s="13"/>
      <c r="FK881" s="13"/>
      <c r="FL881" s="13"/>
      <c r="FM881" s="13"/>
      <c r="FN881" s="13"/>
      <c r="FO881" s="13"/>
      <c r="FP881" s="13"/>
      <c r="FQ881" s="13"/>
      <c r="FR881" s="13"/>
      <c r="FS881" s="13"/>
      <c r="FT881" s="13"/>
      <c r="FU881" s="13"/>
      <c r="FV881" s="13"/>
      <c r="FW881" s="13"/>
      <c r="FX881" s="13"/>
      <c r="FY881" s="13"/>
      <c r="FZ881" s="13"/>
      <c r="GA881" s="13"/>
      <c r="GB881" s="13"/>
      <c r="GC881" s="13"/>
      <c r="GD881" s="13"/>
      <c r="GE881" s="13"/>
      <c r="GF881" s="13"/>
      <c r="GG881" s="13"/>
      <c r="GH881" s="13"/>
      <c r="GI881" s="13"/>
      <c r="GJ881" s="13"/>
      <c r="GK881" s="13"/>
      <c r="GL881" s="13"/>
      <c r="GM881" s="13"/>
      <c r="GN881" s="13"/>
      <c r="GO881" s="13"/>
      <c r="GP881" s="13"/>
      <c r="GQ881" s="13"/>
      <c r="GR881" s="13"/>
      <c r="GS881" s="13"/>
      <c r="GT881" s="13"/>
      <c r="GU881" s="13"/>
      <c r="GV881" s="13"/>
      <c r="GW881" s="13"/>
      <c r="GX881" s="13"/>
      <c r="GY881" s="13"/>
      <c r="GZ881" s="13"/>
      <c r="HA881" s="13"/>
      <c r="HB881" s="13"/>
      <c r="HC881" s="13"/>
      <c r="HD881" s="13"/>
      <c r="HE881" s="13"/>
      <c r="HF881" s="13"/>
      <c r="HG881" s="13"/>
      <c r="HH881" s="13"/>
      <c r="HI881" s="13"/>
      <c r="HJ881" s="13"/>
      <c r="HK881" s="13"/>
      <c r="HL881" s="13"/>
      <c r="HM881" s="13"/>
      <c r="HN881" s="13"/>
      <c r="HO881" s="13"/>
      <c r="HP881" s="13"/>
      <c r="HQ881" s="13"/>
      <c r="HR881" s="13"/>
      <c r="HS881" s="13"/>
      <c r="HT881" s="13"/>
      <c r="HU881" s="13"/>
      <c r="HV881" s="13"/>
      <c r="HW881" s="13"/>
      <c r="HX881" s="13"/>
      <c r="HY881" s="13"/>
      <c r="HZ881" s="13"/>
      <c r="IA881" s="13"/>
      <c r="IB881" s="13"/>
      <c r="IC881" s="13"/>
      <c r="ID881" s="13"/>
      <c r="IE881" s="13"/>
      <c r="IF881" s="13"/>
      <c r="IG881" s="13"/>
      <c r="IH881" s="13"/>
      <c r="II881" s="13"/>
      <c r="IJ881" s="13"/>
      <c r="IK881" s="13"/>
      <c r="IL881" s="13"/>
      <c r="IM881" s="13"/>
      <c r="IN881" s="13"/>
      <c r="IO881" s="13"/>
      <c r="IP881" s="13"/>
      <c r="IQ881" s="13"/>
      <c r="IR881" s="13"/>
      <c r="IS881" s="13"/>
      <c r="IT881" s="13"/>
      <c r="IU881" s="13"/>
      <c r="IV881" s="13"/>
      <c r="IW881" s="13"/>
      <c r="IX881" s="13"/>
      <c r="IY881" s="13"/>
      <c r="IZ881" s="13"/>
      <c r="JA881" s="13"/>
      <c r="JB881" s="13"/>
      <c r="JC881" s="13"/>
      <c r="JD881" s="13"/>
      <c r="JE881" s="13"/>
      <c r="JF881" s="13"/>
      <c r="JG881" s="13"/>
      <c r="JH881" s="13"/>
      <c r="JI881" s="13"/>
      <c r="JJ881" s="13"/>
      <c r="JK881" s="13"/>
      <c r="JL881" s="13"/>
      <c r="JM881" s="13"/>
      <c r="JN881" s="13"/>
      <c r="JO881" s="13"/>
      <c r="JP881" s="13"/>
      <c r="JQ881" s="13"/>
      <c r="JR881" s="13"/>
      <c r="JS881" s="13"/>
      <c r="JT881" s="13"/>
      <c r="JU881" s="13"/>
      <c r="JV881" s="13"/>
      <c r="JW881" s="13"/>
      <c r="JX881" s="13"/>
      <c r="JY881" s="13"/>
      <c r="JZ881" s="13"/>
      <c r="KA881" s="13"/>
      <c r="KB881" s="13"/>
      <c r="KC881" s="13"/>
      <c r="KD881" s="13"/>
      <c r="KE881" s="13"/>
      <c r="KF881" s="13"/>
      <c r="KG881" s="13"/>
      <c r="KH881" s="13"/>
      <c r="KI881" s="13"/>
      <c r="KJ881" s="13"/>
      <c r="KK881" s="13"/>
      <c r="KL881" s="13"/>
      <c r="KM881" s="13"/>
      <c r="KN881" s="13"/>
      <c r="KO881" s="13"/>
      <c r="KP881" s="13"/>
      <c r="KQ881" s="13"/>
      <c r="KR881" s="13"/>
      <c r="KS881" s="13"/>
      <c r="KT881" s="13"/>
      <c r="KU881" s="13"/>
      <c r="KV881" s="13"/>
      <c r="KW881" s="13"/>
      <c r="KX881" s="13"/>
      <c r="KY881" s="13"/>
      <c r="KZ881" s="13"/>
      <c r="LA881" s="13"/>
      <c r="LB881" s="13"/>
      <c r="LC881" s="13"/>
      <c r="LD881" s="13"/>
      <c r="LE881" s="13"/>
      <c r="LF881" s="13"/>
      <c r="LG881" s="13"/>
      <c r="LH881" s="13"/>
      <c r="LI881" s="13"/>
      <c r="LJ881" s="13"/>
      <c r="LK881" s="13"/>
      <c r="LL881" s="13"/>
      <c r="LM881" s="13"/>
      <c r="LN881" s="13"/>
      <c r="LO881" s="13"/>
      <c r="LP881" s="13"/>
      <c r="LQ881" s="13"/>
      <c r="LR881" s="13"/>
      <c r="LS881" s="13"/>
      <c r="LT881" s="13"/>
      <c r="LU881" s="13"/>
      <c r="LV881" s="13"/>
      <c r="LW881" s="13"/>
      <c r="LX881" s="13"/>
      <c r="LY881" s="13"/>
      <c r="LZ881" s="13"/>
      <c r="MA881" s="13"/>
      <c r="MB881" s="13"/>
      <c r="MC881" s="13"/>
      <c r="MD881" s="13"/>
      <c r="ME881" s="13"/>
      <c r="MF881" s="13"/>
      <c r="MG881" s="13"/>
      <c r="MH881" s="13"/>
      <c r="MI881" s="13"/>
      <c r="MJ881" s="13"/>
      <c r="MK881" s="13"/>
      <c r="ML881" s="13"/>
      <c r="MM881" s="13"/>
      <c r="MN881" s="13"/>
      <c r="MO881" s="13"/>
      <c r="MP881" s="13"/>
      <c r="MQ881" s="13"/>
      <c r="MR881" s="13"/>
      <c r="MS881" s="13"/>
      <c r="MT881" s="13"/>
      <c r="MU881" s="13"/>
      <c r="MV881" s="13"/>
      <c r="MW881" s="13"/>
      <c r="MX881" s="13"/>
      <c r="MY881" s="13"/>
      <c r="MZ881" s="13"/>
      <c r="NA881" s="13"/>
      <c r="NB881" s="13"/>
      <c r="NC881" s="13"/>
      <c r="ND881" s="13"/>
      <c r="NE881" s="13"/>
      <c r="NF881" s="13"/>
      <c r="NG881" s="13"/>
      <c r="NH881" s="13"/>
      <c r="NI881" s="13"/>
      <c r="NJ881" s="13"/>
      <c r="NK881" s="13"/>
      <c r="NL881" s="13"/>
      <c r="NM881" s="13"/>
      <c r="NN881" s="13"/>
      <c r="NO881" s="13"/>
      <c r="NP881" s="13"/>
      <c r="NQ881" s="13"/>
      <c r="NR881" s="13"/>
      <c r="NS881" s="13"/>
      <c r="NT881" s="13"/>
      <c r="NU881" s="13"/>
      <c r="NV881" s="13"/>
      <c r="NW881" s="13"/>
      <c r="NX881" s="13"/>
      <c r="NY881" s="13"/>
      <c r="NZ881" s="13"/>
      <c r="OA881" s="13"/>
      <c r="OB881" s="13"/>
      <c r="OC881" s="13"/>
      <c r="OD881" s="13"/>
      <c r="OE881" s="13"/>
      <c r="OF881" s="13"/>
      <c r="OG881" s="13"/>
      <c r="OH881" s="13"/>
      <c r="OI881" s="13"/>
      <c r="OJ881" s="13"/>
      <c r="OK881" s="13"/>
      <c r="OL881" s="13"/>
      <c r="OM881" s="13"/>
      <c r="ON881" s="13"/>
      <c r="OO881" s="13"/>
      <c r="OP881" s="13"/>
      <c r="OQ881" s="13"/>
      <c r="OR881" s="13"/>
      <c r="OS881" s="13"/>
      <c r="OT881" s="13"/>
      <c r="OU881" s="13"/>
      <c r="OV881" s="13"/>
      <c r="OW881" s="13"/>
      <c r="OX881" s="13"/>
      <c r="OY881" s="13"/>
      <c r="OZ881" s="13"/>
      <c r="PA881" s="13"/>
      <c r="PB881" s="13"/>
      <c r="PC881" s="13"/>
      <c r="PD881" s="13"/>
      <c r="PE881" s="13"/>
      <c r="PF881" s="13"/>
      <c r="PG881" s="13"/>
      <c r="PH881" s="13"/>
      <c r="PI881" s="13"/>
      <c r="PJ881" s="13"/>
      <c r="PK881" s="13"/>
      <c r="PL881" s="13"/>
      <c r="PM881" s="13"/>
      <c r="PN881" s="13"/>
      <c r="PO881" s="13"/>
      <c r="PP881" s="13"/>
      <c r="PQ881" s="13"/>
      <c r="PR881" s="13"/>
      <c r="PS881" s="13"/>
      <c r="PT881" s="13"/>
      <c r="PU881" s="13"/>
      <c r="PV881" s="13"/>
      <c r="PW881" s="13"/>
      <c r="PX881" s="13"/>
      <c r="PY881" s="13"/>
      <c r="PZ881" s="13"/>
      <c r="QA881" s="13"/>
      <c r="QB881" s="13"/>
      <c r="QC881" s="13"/>
      <c r="QD881" s="13"/>
      <c r="QE881" s="13"/>
      <c r="QF881" s="13"/>
      <c r="QG881" s="13"/>
      <c r="QH881" s="13"/>
      <c r="QI881" s="13"/>
      <c r="QJ881" s="13"/>
      <c r="QK881" s="13"/>
      <c r="QL881" s="13"/>
      <c r="QM881" s="13"/>
      <c r="QN881" s="13"/>
      <c r="QO881" s="13"/>
      <c r="QP881" s="13"/>
      <c r="QQ881" s="13"/>
      <c r="QR881" s="13"/>
      <c r="QS881" s="13"/>
      <c r="QT881" s="13"/>
      <c r="QU881" s="13"/>
      <c r="QV881" s="13"/>
      <c r="QW881" s="13"/>
      <c r="QX881" s="13"/>
      <c r="QY881" s="13"/>
      <c r="QZ881" s="13"/>
      <c r="RA881" s="13"/>
      <c r="RB881" s="13"/>
      <c r="RC881" s="13"/>
      <c r="RD881" s="13"/>
      <c r="RE881" s="13"/>
      <c r="RF881" s="13"/>
      <c r="RG881" s="13"/>
      <c r="RH881" s="13"/>
      <c r="RI881" s="13"/>
      <c r="RJ881" s="13"/>
      <c r="RK881" s="13"/>
    </row>
    <row r="882" s="4" customFormat="1" ht="15" customHeight="1" spans="1:479">
      <c r="A882" s="88" t="s">
        <v>12571</v>
      </c>
      <c r="B882" s="88" t="s">
        <v>3652</v>
      </c>
      <c r="C882" s="106" t="s">
        <v>6438</v>
      </c>
      <c r="D882" s="169" t="s">
        <v>12266</v>
      </c>
      <c r="E882" s="170">
        <v>3</v>
      </c>
      <c r="F882" s="170">
        <v>40</v>
      </c>
      <c r="G882" s="170">
        <f t="shared" si="13"/>
        <v>120</v>
      </c>
      <c r="H882" s="107"/>
      <c r="I882" s="109"/>
      <c r="J882" s="109"/>
      <c r="K882" s="109"/>
      <c r="L882" s="109"/>
      <c r="M882" s="110"/>
      <c r="N882" s="94"/>
      <c r="O882" s="95"/>
      <c r="P882" s="95"/>
      <c r="Q882" s="95"/>
      <c r="R882" s="97"/>
      <c r="S882" s="94"/>
      <c r="T882" s="95"/>
      <c r="U882" s="96"/>
      <c r="V882" s="95"/>
      <c r="W882" s="95"/>
      <c r="X882" s="97"/>
      <c r="Y882" s="107"/>
      <c r="Z882" s="108"/>
      <c r="AA882" s="108"/>
      <c r="AB882" s="109"/>
      <c r="AC882" s="109"/>
      <c r="AD882" s="110"/>
      <c r="AE882" s="94"/>
      <c r="AF882" s="96"/>
      <c r="AG882" s="96"/>
      <c r="AH882" s="95"/>
      <c r="AI882" s="95"/>
      <c r="AJ882" s="95"/>
      <c r="AK882" s="95"/>
      <c r="AL882" s="93"/>
      <c r="AM882" s="93"/>
      <c r="AN882" s="93"/>
      <c r="AO882" s="93"/>
      <c r="AP882" s="93"/>
      <c r="AQ882" s="93"/>
      <c r="AR882" s="94"/>
      <c r="AS882" s="96"/>
      <c r="AT882" s="96"/>
      <c r="AU882" s="96"/>
      <c r="AV882" s="95"/>
      <c r="AW882" s="95"/>
      <c r="AX882" s="97"/>
      <c r="AY882" s="97"/>
      <c r="AZ882" s="97"/>
      <c r="BA882" s="97"/>
      <c r="BB882" s="97"/>
      <c r="BC882" s="99" t="s">
        <v>1366</v>
      </c>
      <c r="BD882" s="99" t="s">
        <v>1366</v>
      </c>
      <c r="BE882" s="99"/>
      <c r="BF882" s="100"/>
      <c r="BG882" s="103"/>
      <c r="BH882" s="103"/>
      <c r="BI882" s="103"/>
      <c r="BJ882" s="99"/>
      <c r="BK882" s="112" t="s">
        <v>20</v>
      </c>
      <c r="BL882" s="102"/>
      <c r="BM882" s="99"/>
      <c r="BN882" s="99"/>
      <c r="BO882" s="13"/>
      <c r="BP882" s="13"/>
      <c r="BQ882" s="13"/>
      <c r="BR882" s="13"/>
      <c r="BS882" s="13"/>
      <c r="BT882" s="99"/>
      <c r="BU882" s="99"/>
      <c r="BV882" s="99"/>
      <c r="BW882" s="99"/>
      <c r="BX882" s="99"/>
      <c r="BY882" s="13"/>
      <c r="BZ882" s="13"/>
      <c r="CA882" s="13"/>
      <c r="CB882" s="13" t="s">
        <v>1511</v>
      </c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  <c r="EJ882" s="13"/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3"/>
      <c r="FD882" s="13"/>
      <c r="FE882" s="13"/>
      <c r="FF882" s="13"/>
      <c r="FG882" s="13"/>
      <c r="FH882" s="13"/>
      <c r="FI882" s="13"/>
      <c r="FJ882" s="13"/>
      <c r="FK882" s="13"/>
      <c r="FL882" s="13"/>
      <c r="FM882" s="13"/>
      <c r="FN882" s="13"/>
      <c r="FO882" s="13"/>
      <c r="FP882" s="13"/>
      <c r="FQ882" s="13"/>
      <c r="FR882" s="13"/>
      <c r="FS882" s="13"/>
      <c r="FT882" s="13"/>
      <c r="FU882" s="13"/>
      <c r="FV882" s="13"/>
      <c r="FW882" s="13"/>
      <c r="FX882" s="13"/>
      <c r="FY882" s="13"/>
      <c r="FZ882" s="13"/>
      <c r="GA882" s="13"/>
      <c r="GB882" s="13"/>
      <c r="GC882" s="13"/>
      <c r="GD882" s="13"/>
      <c r="GE882" s="13"/>
      <c r="GF882" s="13"/>
      <c r="GG882" s="13"/>
      <c r="GH882" s="13"/>
      <c r="GI882" s="13"/>
      <c r="GJ882" s="13"/>
      <c r="GK882" s="13"/>
      <c r="GL882" s="13"/>
      <c r="GM882" s="13"/>
      <c r="GN882" s="13"/>
      <c r="GO882" s="13"/>
      <c r="GP882" s="13"/>
      <c r="GQ882" s="13"/>
      <c r="GR882" s="13"/>
      <c r="GS882" s="13"/>
      <c r="GT882" s="13"/>
      <c r="GU882" s="13"/>
      <c r="GV882" s="13"/>
      <c r="GW882" s="13"/>
      <c r="GX882" s="13"/>
      <c r="GY882" s="13"/>
      <c r="GZ882" s="13"/>
      <c r="HA882" s="13"/>
      <c r="HB882" s="13"/>
      <c r="HC882" s="13"/>
      <c r="HD882" s="13"/>
      <c r="HE882" s="13"/>
      <c r="HF882" s="13"/>
      <c r="HG882" s="13"/>
      <c r="HH882" s="13"/>
      <c r="HI882" s="13"/>
      <c r="HJ882" s="13"/>
      <c r="HK882" s="13"/>
      <c r="HL882" s="13"/>
      <c r="HM882" s="13"/>
      <c r="HN882" s="13"/>
      <c r="HO882" s="13"/>
      <c r="HP882" s="13"/>
      <c r="HQ882" s="13"/>
      <c r="HR882" s="13"/>
      <c r="HS882" s="13"/>
      <c r="HT882" s="13"/>
      <c r="HU882" s="13"/>
      <c r="HV882" s="13"/>
      <c r="HW882" s="13"/>
      <c r="HX882" s="13"/>
      <c r="HY882" s="13"/>
      <c r="HZ882" s="13"/>
      <c r="IA882" s="13"/>
      <c r="IB882" s="13"/>
      <c r="IC882" s="13"/>
      <c r="ID882" s="13"/>
      <c r="IE882" s="13"/>
      <c r="IF882" s="13"/>
      <c r="IG882" s="13"/>
      <c r="IH882" s="13"/>
      <c r="II882" s="13"/>
      <c r="IJ882" s="13"/>
      <c r="IK882" s="13"/>
      <c r="IL882" s="13"/>
      <c r="IM882" s="13"/>
      <c r="IN882" s="13"/>
      <c r="IO882" s="13"/>
      <c r="IP882" s="13"/>
      <c r="IQ882" s="13"/>
      <c r="IR882" s="13"/>
      <c r="IS882" s="13"/>
      <c r="IT882" s="13"/>
      <c r="IU882" s="13"/>
      <c r="IV882" s="13"/>
      <c r="IW882" s="13"/>
      <c r="IX882" s="13"/>
      <c r="IY882" s="13"/>
      <c r="IZ882" s="13"/>
      <c r="JA882" s="13"/>
      <c r="JB882" s="13"/>
      <c r="JC882" s="13"/>
      <c r="JD882" s="13"/>
      <c r="JE882" s="13"/>
      <c r="JF882" s="13"/>
      <c r="JG882" s="13"/>
      <c r="JH882" s="13"/>
      <c r="JI882" s="13"/>
      <c r="JJ882" s="13"/>
      <c r="JK882" s="13"/>
      <c r="JL882" s="13"/>
      <c r="JM882" s="13"/>
      <c r="JN882" s="13"/>
      <c r="JO882" s="13"/>
      <c r="JP882" s="13"/>
      <c r="JQ882" s="13"/>
      <c r="JR882" s="13"/>
      <c r="JS882" s="13"/>
      <c r="JT882" s="13"/>
      <c r="JU882" s="13"/>
      <c r="JV882" s="13"/>
      <c r="JW882" s="13"/>
      <c r="JX882" s="13"/>
      <c r="JY882" s="13"/>
      <c r="JZ882" s="13"/>
      <c r="KA882" s="13"/>
      <c r="KB882" s="13"/>
      <c r="KC882" s="13"/>
      <c r="KD882" s="13"/>
      <c r="KE882" s="13"/>
      <c r="KF882" s="13"/>
      <c r="KG882" s="13"/>
      <c r="KH882" s="13"/>
      <c r="KI882" s="13"/>
      <c r="KJ882" s="13"/>
      <c r="KK882" s="13"/>
      <c r="KL882" s="13"/>
      <c r="KM882" s="13"/>
      <c r="KN882" s="13"/>
      <c r="KO882" s="13"/>
      <c r="KP882" s="13"/>
      <c r="KQ882" s="13"/>
      <c r="KR882" s="13"/>
      <c r="KS882" s="13"/>
      <c r="KT882" s="13"/>
      <c r="KU882" s="13"/>
      <c r="KV882" s="13"/>
      <c r="KW882" s="13"/>
      <c r="KX882" s="13"/>
      <c r="KY882" s="13"/>
      <c r="KZ882" s="13"/>
      <c r="LA882" s="13"/>
      <c r="LB882" s="13"/>
      <c r="LC882" s="13"/>
      <c r="LD882" s="13"/>
      <c r="LE882" s="13"/>
      <c r="LF882" s="13"/>
      <c r="LG882" s="13"/>
      <c r="LH882" s="13"/>
      <c r="LI882" s="13"/>
      <c r="LJ882" s="13"/>
      <c r="LK882" s="13"/>
      <c r="LL882" s="13"/>
      <c r="LM882" s="13"/>
      <c r="LN882" s="13"/>
      <c r="LO882" s="13"/>
      <c r="LP882" s="13"/>
      <c r="LQ882" s="13"/>
      <c r="LR882" s="13"/>
      <c r="LS882" s="13"/>
      <c r="LT882" s="13"/>
      <c r="LU882" s="13"/>
      <c r="LV882" s="13"/>
      <c r="LW882" s="13"/>
      <c r="LX882" s="13"/>
      <c r="LY882" s="13"/>
      <c r="LZ882" s="13"/>
      <c r="MA882" s="13"/>
      <c r="MB882" s="13"/>
      <c r="MC882" s="13"/>
      <c r="MD882" s="13"/>
      <c r="ME882" s="13"/>
      <c r="MF882" s="13"/>
      <c r="MG882" s="13"/>
      <c r="MH882" s="13"/>
      <c r="MI882" s="13"/>
      <c r="MJ882" s="13"/>
      <c r="MK882" s="13"/>
      <c r="ML882" s="13"/>
      <c r="MM882" s="13"/>
      <c r="MN882" s="13"/>
      <c r="MO882" s="13"/>
      <c r="MP882" s="13"/>
      <c r="MQ882" s="13"/>
      <c r="MR882" s="13"/>
      <c r="MS882" s="13"/>
      <c r="MT882" s="13"/>
      <c r="MU882" s="13"/>
      <c r="MV882" s="13"/>
      <c r="MW882" s="13"/>
      <c r="MX882" s="13"/>
      <c r="MY882" s="13"/>
      <c r="MZ882" s="13"/>
      <c r="NA882" s="13"/>
      <c r="NB882" s="13"/>
      <c r="NC882" s="13"/>
      <c r="ND882" s="13"/>
      <c r="NE882" s="13"/>
      <c r="NF882" s="13"/>
      <c r="NG882" s="13"/>
      <c r="NH882" s="13"/>
      <c r="NI882" s="13"/>
      <c r="NJ882" s="13"/>
      <c r="NK882" s="13"/>
      <c r="NL882" s="13"/>
      <c r="NM882" s="13"/>
      <c r="NN882" s="13"/>
      <c r="NO882" s="13"/>
      <c r="NP882" s="13"/>
      <c r="NQ882" s="13"/>
      <c r="NR882" s="13"/>
      <c r="NS882" s="13"/>
      <c r="NT882" s="13"/>
      <c r="NU882" s="13"/>
      <c r="NV882" s="13"/>
      <c r="NW882" s="13"/>
      <c r="NX882" s="13"/>
      <c r="NY882" s="13"/>
      <c r="NZ882" s="13"/>
      <c r="OA882" s="13"/>
      <c r="OB882" s="13"/>
      <c r="OC882" s="13"/>
      <c r="OD882" s="13"/>
      <c r="OE882" s="13"/>
      <c r="OF882" s="13"/>
      <c r="OG882" s="13"/>
      <c r="OH882" s="13"/>
      <c r="OI882" s="13"/>
      <c r="OJ882" s="13"/>
      <c r="OK882" s="13"/>
      <c r="OL882" s="13"/>
      <c r="OM882" s="13"/>
      <c r="ON882" s="13"/>
      <c r="OO882" s="13"/>
      <c r="OP882" s="13"/>
      <c r="OQ882" s="13"/>
      <c r="OR882" s="13"/>
      <c r="OS882" s="13"/>
      <c r="OT882" s="13"/>
      <c r="OU882" s="13"/>
      <c r="OV882" s="13"/>
      <c r="OW882" s="13"/>
      <c r="OX882" s="13"/>
      <c r="OY882" s="13"/>
      <c r="OZ882" s="13"/>
      <c r="PA882" s="13"/>
      <c r="PB882" s="13"/>
      <c r="PC882" s="13"/>
      <c r="PD882" s="13"/>
      <c r="PE882" s="13"/>
      <c r="PF882" s="13"/>
      <c r="PG882" s="13"/>
      <c r="PH882" s="13"/>
      <c r="PI882" s="13"/>
      <c r="PJ882" s="13"/>
      <c r="PK882" s="13"/>
      <c r="PL882" s="13"/>
      <c r="PM882" s="13"/>
      <c r="PN882" s="13"/>
      <c r="PO882" s="13"/>
      <c r="PP882" s="13"/>
      <c r="PQ882" s="13"/>
      <c r="PR882" s="13"/>
      <c r="PS882" s="13"/>
      <c r="PT882" s="13"/>
      <c r="PU882" s="13"/>
      <c r="PV882" s="13"/>
      <c r="PW882" s="13"/>
      <c r="PX882" s="13"/>
      <c r="PY882" s="13"/>
      <c r="PZ882" s="13"/>
      <c r="QA882" s="13"/>
      <c r="QB882" s="13"/>
      <c r="QC882" s="13"/>
      <c r="QD882" s="13"/>
      <c r="QE882" s="13"/>
      <c r="QF882" s="13"/>
      <c r="QG882" s="13"/>
      <c r="QH882" s="13"/>
      <c r="QI882" s="13"/>
      <c r="QJ882" s="13"/>
      <c r="QK882" s="13"/>
      <c r="QL882" s="13"/>
      <c r="QM882" s="13"/>
      <c r="QN882" s="13"/>
      <c r="QO882" s="13"/>
      <c r="QP882" s="13"/>
      <c r="QQ882" s="13"/>
      <c r="QR882" s="13"/>
      <c r="QS882" s="13"/>
      <c r="QT882" s="13"/>
      <c r="QU882" s="13"/>
      <c r="QV882" s="13"/>
      <c r="QW882" s="13"/>
      <c r="QX882" s="13"/>
      <c r="QY882" s="13"/>
      <c r="QZ882" s="13"/>
      <c r="RA882" s="13"/>
      <c r="RB882" s="13"/>
      <c r="RC882" s="13"/>
      <c r="RD882" s="13"/>
      <c r="RE882" s="13"/>
      <c r="RF882" s="13"/>
      <c r="RG882" s="13"/>
      <c r="RH882" s="13"/>
      <c r="RI882" s="13"/>
      <c r="RJ882" s="13"/>
      <c r="RK882" s="13"/>
    </row>
    <row r="883" ht="15" customHeight="1" spans="1:479">
      <c r="A883" s="88" t="s">
        <v>12571</v>
      </c>
      <c r="B883" s="88" t="s">
        <v>3652</v>
      </c>
      <c r="C883" s="106" t="s">
        <v>6438</v>
      </c>
      <c r="D883" s="169" t="s">
        <v>494</v>
      </c>
      <c r="E883" s="88">
        <v>3</v>
      </c>
      <c r="F883" s="88">
        <v>15</v>
      </c>
      <c r="G883" s="170">
        <f t="shared" si="13"/>
        <v>45</v>
      </c>
      <c r="H883" s="107"/>
      <c r="I883" s="109"/>
      <c r="J883" s="109"/>
      <c r="K883" s="109"/>
      <c r="L883" s="109"/>
      <c r="M883" s="110"/>
      <c r="N883" s="94"/>
      <c r="O883" s="95"/>
      <c r="P883" s="95"/>
      <c r="Q883" s="95"/>
      <c r="R883" s="97"/>
      <c r="S883" s="94"/>
      <c r="T883" s="95"/>
      <c r="U883" s="96"/>
      <c r="V883" s="95"/>
      <c r="W883" s="95"/>
      <c r="X883" s="97"/>
      <c r="Y883" s="107"/>
      <c r="Z883" s="108"/>
      <c r="AA883" s="108"/>
      <c r="AB883" s="109"/>
      <c r="AC883" s="109"/>
      <c r="AD883" s="110"/>
      <c r="AE883" s="94"/>
      <c r="AF883" s="96"/>
      <c r="AG883" s="96"/>
      <c r="AH883" s="95"/>
      <c r="AI883" s="95"/>
      <c r="AJ883" s="95"/>
      <c r="AK883" s="95"/>
      <c r="AL883" s="93"/>
      <c r="AM883" s="93"/>
      <c r="AN883" s="93"/>
      <c r="AO883" s="93"/>
      <c r="AP883" s="93"/>
      <c r="AQ883" s="93"/>
      <c r="AR883" s="94"/>
      <c r="AS883" s="96"/>
      <c r="AT883" s="96"/>
      <c r="AU883" s="96"/>
      <c r="AV883" s="95"/>
      <c r="AW883" s="95"/>
      <c r="AX883" s="97"/>
      <c r="AY883" s="97"/>
      <c r="AZ883" s="97"/>
      <c r="BA883" s="97"/>
      <c r="BB883" s="97"/>
      <c r="BC883" s="99" t="s">
        <v>12362</v>
      </c>
      <c r="BD883" s="99" t="s">
        <v>12362</v>
      </c>
      <c r="BE883" s="99"/>
      <c r="BF883" s="100"/>
      <c r="BG883" s="103"/>
      <c r="BH883" s="103"/>
      <c r="BI883" s="103"/>
      <c r="BJ883" s="99"/>
      <c r="BK883" s="112" t="s">
        <v>12572</v>
      </c>
      <c r="BL883" s="102"/>
      <c r="BM883" s="99"/>
      <c r="BN883" s="99"/>
      <c r="BT883" s="99"/>
      <c r="BU883" s="99"/>
      <c r="BV883" s="99"/>
      <c r="BW883" s="99"/>
      <c r="BX883" s="99"/>
      <c r="CB883" s="13" t="s">
        <v>1511</v>
      </c>
    </row>
    <row r="884" ht="15" customHeight="1" spans="1:479">
      <c r="A884" s="88" t="s">
        <v>12571</v>
      </c>
      <c r="B884" s="88" t="s">
        <v>3652</v>
      </c>
      <c r="C884" s="106" t="s">
        <v>3651</v>
      </c>
      <c r="D884" s="169" t="s">
        <v>12266</v>
      </c>
      <c r="E884" s="88">
        <v>3</v>
      </c>
      <c r="F884" s="88">
        <v>40</v>
      </c>
      <c r="G884" s="170">
        <f t="shared" si="13"/>
        <v>120</v>
      </c>
      <c r="H884" s="107"/>
      <c r="I884" s="109"/>
      <c r="J884" s="109"/>
      <c r="K884" s="109"/>
      <c r="L884" s="109"/>
      <c r="M884" s="110"/>
      <c r="N884" s="94"/>
      <c r="O884" s="95"/>
      <c r="P884" s="95"/>
      <c r="Q884" s="95"/>
      <c r="R884" s="97"/>
      <c r="S884" s="94"/>
      <c r="T884" s="95"/>
      <c r="U884" s="96"/>
      <c r="V884" s="95"/>
      <c r="W884" s="95"/>
      <c r="X884" s="97"/>
      <c r="Y884" s="107"/>
      <c r="Z884" s="108"/>
      <c r="AA884" s="108"/>
      <c r="AB884" s="109"/>
      <c r="AC884" s="109"/>
      <c r="AD884" s="110"/>
      <c r="AE884" s="94"/>
      <c r="AF884" s="96"/>
      <c r="AG884" s="96"/>
      <c r="AH884" s="95"/>
      <c r="AI884" s="95"/>
      <c r="AJ884" s="95"/>
      <c r="AK884" s="95"/>
      <c r="AL884" s="93"/>
      <c r="AM884" s="93"/>
      <c r="AN884" s="93"/>
      <c r="AO884" s="93"/>
      <c r="AP884" s="93"/>
      <c r="AQ884" s="93"/>
      <c r="AR884" s="94"/>
      <c r="AS884" s="96"/>
      <c r="AT884" s="96"/>
      <c r="AU884" s="96"/>
      <c r="AV884" s="95"/>
      <c r="AW884" s="95"/>
      <c r="AX884" s="97"/>
      <c r="AY884" s="97"/>
      <c r="AZ884" s="97"/>
      <c r="BA884" s="97"/>
      <c r="BB884" s="97"/>
      <c r="BC884" s="99" t="s">
        <v>1366</v>
      </c>
      <c r="BD884" s="99" t="s">
        <v>1366</v>
      </c>
      <c r="BE884" s="99"/>
      <c r="BF884" s="100"/>
      <c r="BG884" s="103"/>
      <c r="BH884" s="103"/>
      <c r="BI884" s="103"/>
      <c r="BJ884" s="99"/>
      <c r="BK884" s="112" t="s">
        <v>20</v>
      </c>
      <c r="BL884" s="102"/>
      <c r="BM884" s="99"/>
      <c r="BN884" s="99"/>
      <c r="BT884" s="99"/>
      <c r="BU884" s="99"/>
      <c r="BV884" s="99"/>
      <c r="BW884" s="99"/>
      <c r="BX884" s="99"/>
      <c r="CB884" s="13" t="s">
        <v>1511</v>
      </c>
    </row>
    <row r="885" ht="13.75" spans="1:479">
      <c r="A885" s="88" t="s">
        <v>12571</v>
      </c>
      <c r="B885" s="88" t="s">
        <v>3652</v>
      </c>
      <c r="C885" s="106" t="s">
        <v>3651</v>
      </c>
      <c r="D885" s="169" t="s">
        <v>494</v>
      </c>
      <c r="E885" s="88">
        <v>3</v>
      </c>
      <c r="F885" s="88">
        <v>15</v>
      </c>
      <c r="G885" s="170">
        <f t="shared" si="13"/>
        <v>45</v>
      </c>
      <c r="H885" s="107"/>
      <c r="I885" s="109"/>
      <c r="J885" s="109"/>
      <c r="K885" s="109"/>
      <c r="L885" s="109"/>
      <c r="M885" s="110"/>
      <c r="N885" s="94"/>
      <c r="O885" s="95"/>
      <c r="P885" s="95"/>
      <c r="Q885" s="95"/>
      <c r="R885" s="97"/>
      <c r="S885" s="94"/>
      <c r="T885" s="95"/>
      <c r="U885" s="96"/>
      <c r="V885" s="95"/>
      <c r="W885" s="95"/>
      <c r="X885" s="97"/>
      <c r="Y885" s="107"/>
      <c r="Z885" s="108"/>
      <c r="AA885" s="108"/>
      <c r="AB885" s="109"/>
      <c r="AC885" s="109"/>
      <c r="AD885" s="110"/>
      <c r="AE885" s="94"/>
      <c r="AF885" s="96"/>
      <c r="AG885" s="96"/>
      <c r="AH885" s="95"/>
      <c r="AI885" s="95"/>
      <c r="AJ885" s="95"/>
      <c r="AK885" s="95"/>
      <c r="AL885" s="93"/>
      <c r="AM885" s="93"/>
      <c r="AN885" s="93"/>
      <c r="AO885" s="93"/>
      <c r="AP885" s="93"/>
      <c r="AQ885" s="93"/>
      <c r="AR885" s="94"/>
      <c r="AS885" s="96"/>
      <c r="AT885" s="96"/>
      <c r="AU885" s="96"/>
      <c r="AV885" s="95"/>
      <c r="AW885" s="95"/>
      <c r="AX885" s="97"/>
      <c r="AY885" s="97"/>
      <c r="AZ885" s="97"/>
      <c r="BA885" s="97"/>
      <c r="BB885" s="97"/>
      <c r="BC885" s="99" t="s">
        <v>12362</v>
      </c>
      <c r="BD885" s="99" t="s">
        <v>12362</v>
      </c>
      <c r="BE885" s="99"/>
      <c r="BF885" s="100"/>
      <c r="BG885" s="103"/>
      <c r="BH885" s="103"/>
      <c r="BI885" s="103"/>
      <c r="BJ885" s="99"/>
      <c r="BK885" s="112" t="s">
        <v>12572</v>
      </c>
      <c r="BL885" s="102"/>
      <c r="BM885" s="99"/>
      <c r="BN885" s="99"/>
      <c r="BT885" s="99"/>
      <c r="BU885" s="99"/>
      <c r="BV885" s="99"/>
      <c r="BW885" s="99"/>
      <c r="BX885" s="99"/>
      <c r="CB885" s="13" t="s">
        <v>1511</v>
      </c>
    </row>
    <row r="886" ht="15" customHeight="1" spans="1:479">
      <c r="A886" s="88" t="s">
        <v>12571</v>
      </c>
      <c r="B886" s="88" t="s">
        <v>3648</v>
      </c>
      <c r="C886" s="106" t="s">
        <v>3647</v>
      </c>
      <c r="D886" s="169" t="s">
        <v>494</v>
      </c>
      <c r="E886" s="88">
        <v>3</v>
      </c>
      <c r="F886" s="88">
        <v>34</v>
      </c>
      <c r="G886" s="170">
        <f t="shared" si="13"/>
        <v>102</v>
      </c>
      <c r="H886" s="107"/>
      <c r="I886" s="109"/>
      <c r="J886" s="109"/>
      <c r="K886" s="109"/>
      <c r="L886" s="109"/>
      <c r="M886" s="110"/>
      <c r="N886" s="94"/>
      <c r="O886" s="95"/>
      <c r="P886" s="95"/>
      <c r="Q886" s="95"/>
      <c r="R886" s="97"/>
      <c r="S886" s="94"/>
      <c r="T886" s="95"/>
      <c r="U886" s="96"/>
      <c r="V886" s="95"/>
      <c r="W886" s="95"/>
      <c r="X886" s="97"/>
      <c r="Y886" s="107"/>
      <c r="Z886" s="108"/>
      <c r="AA886" s="108"/>
      <c r="AB886" s="109"/>
      <c r="AC886" s="109"/>
      <c r="AD886" s="110"/>
      <c r="AE886" s="94"/>
      <c r="AF886" s="96"/>
      <c r="AG886" s="96"/>
      <c r="AH886" s="95"/>
      <c r="AI886" s="95"/>
      <c r="AJ886" s="95"/>
      <c r="AK886" s="95"/>
      <c r="AL886" s="93"/>
      <c r="AM886" s="93"/>
      <c r="AN886" s="93"/>
      <c r="AO886" s="93"/>
      <c r="AP886" s="93"/>
      <c r="AQ886" s="93"/>
      <c r="AR886" s="94"/>
      <c r="AS886" s="96"/>
      <c r="AT886" s="96"/>
      <c r="AU886" s="96"/>
      <c r="AV886" s="95"/>
      <c r="AW886" s="95"/>
      <c r="AX886" s="97"/>
      <c r="AY886" s="97"/>
      <c r="AZ886" s="97"/>
      <c r="BA886" s="97"/>
      <c r="BB886" s="97"/>
      <c r="BC886" s="99" t="s">
        <v>12362</v>
      </c>
      <c r="BD886" s="99" t="s">
        <v>12362</v>
      </c>
      <c r="BE886" s="99"/>
      <c r="BF886" s="100"/>
      <c r="BG886" s="103"/>
      <c r="BH886" s="103"/>
      <c r="BI886" s="103"/>
      <c r="BJ886" s="99"/>
      <c r="BK886" s="112" t="s">
        <v>12358</v>
      </c>
      <c r="BL886" s="102"/>
      <c r="BM886" s="99"/>
      <c r="BN886" s="99"/>
      <c r="BT886" s="99"/>
      <c r="BU886" s="99"/>
      <c r="BV886" s="99"/>
      <c r="BW886" s="99"/>
      <c r="BX886" s="99"/>
      <c r="CB886" s="13" t="s">
        <v>1511</v>
      </c>
    </row>
    <row r="887" ht="15" customHeight="1" spans="1:479">
      <c r="A887" s="88" t="s">
        <v>12571</v>
      </c>
      <c r="B887" s="88" t="s">
        <v>3648</v>
      </c>
      <c r="C887" s="106" t="s">
        <v>6443</v>
      </c>
      <c r="D887" s="169" t="s">
        <v>494</v>
      </c>
      <c r="E887" s="88">
        <v>3</v>
      </c>
      <c r="F887" s="88">
        <v>34</v>
      </c>
      <c r="G887" s="170">
        <f t="shared" si="13"/>
        <v>102</v>
      </c>
      <c r="H887" s="107"/>
      <c r="I887" s="109"/>
      <c r="J887" s="109"/>
      <c r="K887" s="109"/>
      <c r="L887" s="109"/>
      <c r="M887" s="110"/>
      <c r="N887" s="94"/>
      <c r="O887" s="95"/>
      <c r="P887" s="95"/>
      <c r="Q887" s="95"/>
      <c r="R887" s="97"/>
      <c r="S887" s="94"/>
      <c r="T887" s="95"/>
      <c r="U887" s="96"/>
      <c r="V887" s="95"/>
      <c r="W887" s="95"/>
      <c r="X887" s="97"/>
      <c r="Y887" s="107"/>
      <c r="Z887" s="108"/>
      <c r="AA887" s="108"/>
      <c r="AB887" s="109"/>
      <c r="AC887" s="109"/>
      <c r="AD887" s="110"/>
      <c r="AE887" s="94"/>
      <c r="AF887" s="96"/>
      <c r="AG887" s="96"/>
      <c r="AH887" s="95"/>
      <c r="AI887" s="95"/>
      <c r="AJ887" s="95"/>
      <c r="AK887" s="95"/>
      <c r="AL887" s="91"/>
      <c r="AM887" s="113"/>
      <c r="AN887" s="113"/>
      <c r="AO887" s="92"/>
      <c r="AP887" s="92"/>
      <c r="AQ887" s="93"/>
      <c r="AR887" s="94"/>
      <c r="AS887" s="96"/>
      <c r="AT887" s="96"/>
      <c r="AU887" s="96"/>
      <c r="AV887" s="95"/>
      <c r="AW887" s="95"/>
      <c r="AX887" s="97"/>
      <c r="AY887" s="97"/>
      <c r="AZ887" s="97"/>
      <c r="BA887" s="97"/>
      <c r="BB887" s="97"/>
      <c r="BC887" s="99" t="s">
        <v>12362</v>
      </c>
      <c r="BD887" s="99" t="s">
        <v>12362</v>
      </c>
      <c r="BE887" s="99"/>
      <c r="BF887" s="100"/>
      <c r="BG887" s="103"/>
      <c r="BH887" s="103"/>
      <c r="BI887" s="103"/>
      <c r="BJ887" s="99"/>
      <c r="BK887" s="112" t="s">
        <v>12358</v>
      </c>
      <c r="BL887" s="102"/>
      <c r="BM887" s="99"/>
      <c r="BN887" s="99"/>
      <c r="BT887" s="99"/>
      <c r="BU887" s="99"/>
      <c r="BV887" s="99"/>
      <c r="BW887" s="99"/>
      <c r="BX887" s="99"/>
      <c r="CB887" s="13" t="s">
        <v>1511</v>
      </c>
    </row>
    <row r="888" ht="13.75" spans="1:479">
      <c r="A888" s="88" t="s">
        <v>12571</v>
      </c>
      <c r="B888" s="88" t="s">
        <v>3656</v>
      </c>
      <c r="C888" s="106" t="s">
        <v>3655</v>
      </c>
      <c r="D888" s="169" t="s">
        <v>494</v>
      </c>
      <c r="E888" s="88">
        <v>4</v>
      </c>
      <c r="F888" s="88">
        <v>32</v>
      </c>
      <c r="G888" s="170">
        <f t="shared" si="13"/>
        <v>128</v>
      </c>
      <c r="H888" s="107"/>
      <c r="I888" s="109"/>
      <c r="J888" s="109"/>
      <c r="K888" s="109"/>
      <c r="L888" s="109"/>
      <c r="M888" s="110"/>
      <c r="N888" s="94"/>
      <c r="O888" s="95"/>
      <c r="P888" s="95"/>
      <c r="Q888" s="95"/>
      <c r="R888" s="97"/>
      <c r="S888" s="94"/>
      <c r="T888" s="95"/>
      <c r="U888" s="96"/>
      <c r="V888" s="95"/>
      <c r="W888" s="95"/>
      <c r="X888" s="97"/>
      <c r="Y888" s="107"/>
      <c r="Z888" s="108"/>
      <c r="AA888" s="108"/>
      <c r="AB888" s="109"/>
      <c r="AC888" s="109"/>
      <c r="AD888" s="110"/>
      <c r="AE888" s="94"/>
      <c r="AF888" s="96"/>
      <c r="AG888" s="96"/>
      <c r="AH888" s="95"/>
      <c r="AI888" s="95"/>
      <c r="AJ888" s="95"/>
      <c r="AK888" s="95"/>
      <c r="AL888" s="91"/>
      <c r="AM888" s="113"/>
      <c r="AN888" s="113"/>
      <c r="AO888" s="92"/>
      <c r="AP888" s="92"/>
      <c r="AQ888" s="93"/>
      <c r="AR888" s="94"/>
      <c r="AS888" s="96"/>
      <c r="AT888" s="96"/>
      <c r="AU888" s="96"/>
      <c r="AV888" s="95"/>
      <c r="AW888" s="95"/>
      <c r="AX888" s="97"/>
      <c r="AY888" s="97"/>
      <c r="AZ888" s="97"/>
      <c r="BA888" s="97"/>
      <c r="BB888" s="97"/>
      <c r="BC888" s="99" t="s">
        <v>12362</v>
      </c>
      <c r="BD888" s="99" t="s">
        <v>12362</v>
      </c>
      <c r="BE888" s="99"/>
      <c r="BF888" s="100"/>
      <c r="BG888" s="103"/>
      <c r="BH888" s="103"/>
      <c r="BI888" s="103"/>
      <c r="BJ888" s="99"/>
      <c r="BK888" s="112" t="s">
        <v>12358</v>
      </c>
      <c r="BL888" s="102"/>
      <c r="BM888" s="99"/>
      <c r="BN888" s="99"/>
      <c r="BT888" s="99"/>
      <c r="BU888" s="99"/>
      <c r="BV888" s="99"/>
      <c r="BW888" s="99"/>
      <c r="BX888" s="99"/>
      <c r="CB888" s="13" t="s">
        <v>1511</v>
      </c>
    </row>
    <row r="889" ht="13.75" spans="1:479">
      <c r="A889" s="88" t="s">
        <v>12571</v>
      </c>
      <c r="B889" s="88" t="s">
        <v>3656</v>
      </c>
      <c r="C889" s="106" t="s">
        <v>6444</v>
      </c>
      <c r="D889" s="169" t="s">
        <v>494</v>
      </c>
      <c r="E889" s="88">
        <v>4</v>
      </c>
      <c r="F889" s="88">
        <v>32</v>
      </c>
      <c r="G889" s="170">
        <f t="shared" si="13"/>
        <v>128</v>
      </c>
      <c r="H889" s="107"/>
      <c r="I889" s="109"/>
      <c r="J889" s="109"/>
      <c r="K889" s="109"/>
      <c r="L889" s="109"/>
      <c r="M889" s="110"/>
      <c r="N889" s="94"/>
      <c r="O889" s="95"/>
      <c r="P889" s="95"/>
      <c r="Q889" s="95"/>
      <c r="R889" s="97"/>
      <c r="S889" s="94"/>
      <c r="T889" s="95"/>
      <c r="U889" s="96"/>
      <c r="V889" s="95"/>
      <c r="W889" s="95"/>
      <c r="X889" s="97"/>
      <c r="Y889" s="107"/>
      <c r="Z889" s="108"/>
      <c r="AA889" s="108"/>
      <c r="AB889" s="109"/>
      <c r="AC889" s="109"/>
      <c r="AD889" s="110"/>
      <c r="AE889" s="94"/>
      <c r="AF889" s="96"/>
      <c r="AG889" s="96"/>
      <c r="AH889" s="95"/>
      <c r="AI889" s="95"/>
      <c r="AJ889" s="95"/>
      <c r="AK889" s="95"/>
      <c r="AL889" s="91"/>
      <c r="AM889" s="113"/>
      <c r="AN889" s="113"/>
      <c r="AO889" s="92"/>
      <c r="AP889" s="92"/>
      <c r="AQ889" s="93"/>
      <c r="AR889" s="94"/>
      <c r="AS889" s="96"/>
      <c r="AT889" s="96"/>
      <c r="AU889" s="96"/>
      <c r="AV889" s="95"/>
      <c r="AW889" s="95"/>
      <c r="AX889" s="97"/>
      <c r="AY889" s="97"/>
      <c r="AZ889" s="97"/>
      <c r="BA889" s="97"/>
      <c r="BB889" s="97"/>
      <c r="BC889" s="99" t="s">
        <v>12362</v>
      </c>
      <c r="BD889" s="99" t="s">
        <v>12362</v>
      </c>
      <c r="BE889" s="99"/>
      <c r="BF889" s="100"/>
      <c r="BG889" s="103"/>
      <c r="BH889" s="103"/>
      <c r="BI889" s="103"/>
      <c r="BJ889" s="99"/>
      <c r="BK889" s="112" t="s">
        <v>12358</v>
      </c>
      <c r="BL889" s="102"/>
      <c r="BM889" s="99"/>
      <c r="BN889" s="99"/>
      <c r="BT889" s="99"/>
      <c r="BU889" s="99"/>
      <c r="BV889" s="99"/>
      <c r="BW889" s="99"/>
      <c r="BX889" s="99"/>
      <c r="CB889" s="13" t="s">
        <v>1511</v>
      </c>
    </row>
    <row r="890" ht="13.75" spans="1:479">
      <c r="A890" s="88" t="s">
        <v>12573</v>
      </c>
      <c r="B890" s="88" t="s">
        <v>3772</v>
      </c>
      <c r="C890" s="106" t="s">
        <v>6760</v>
      </c>
      <c r="D890" s="89" t="s">
        <v>12266</v>
      </c>
      <c r="E890" s="135">
        <v>2</v>
      </c>
      <c r="F890" s="135">
        <v>138</v>
      </c>
      <c r="G890" s="90">
        <f t="shared" si="13"/>
        <v>276</v>
      </c>
      <c r="H890" s="107"/>
      <c r="I890" s="109"/>
      <c r="J890" s="109"/>
      <c r="K890" s="109"/>
      <c r="L890" s="109"/>
      <c r="M890" s="110"/>
      <c r="N890" s="94"/>
      <c r="O890" s="95"/>
      <c r="P890" s="95"/>
      <c r="Q890" s="95"/>
      <c r="R890" s="97"/>
      <c r="S890" s="107"/>
      <c r="T890" s="95"/>
      <c r="U890" s="108"/>
      <c r="V890" s="109"/>
      <c r="W890" s="109"/>
      <c r="X890" s="110"/>
      <c r="Y890" s="126"/>
      <c r="Z890" s="129"/>
      <c r="AA890" s="129"/>
      <c r="AB890" s="127"/>
      <c r="AC890" s="127"/>
      <c r="AD890" s="128"/>
      <c r="AE890" s="94"/>
      <c r="AF890" s="96"/>
      <c r="AG890" s="96"/>
      <c r="AH890" s="95"/>
      <c r="AI890" s="95"/>
      <c r="AJ890" s="95"/>
      <c r="AK890" s="95"/>
      <c r="AL890" s="91"/>
      <c r="AM890" s="113"/>
      <c r="AN890" s="113"/>
      <c r="AO890" s="92"/>
      <c r="AP890" s="92"/>
      <c r="AQ890" s="93"/>
      <c r="AR890" s="94"/>
      <c r="AS890" s="96"/>
      <c r="AT890" s="96"/>
      <c r="AU890" s="96"/>
      <c r="AV890" s="95"/>
      <c r="AW890" s="95"/>
      <c r="AX890" s="97"/>
      <c r="AY890" s="97"/>
      <c r="AZ890" s="97"/>
      <c r="BA890" s="97"/>
      <c r="BB890" s="97"/>
      <c r="BC890" s="99" t="s">
        <v>1366</v>
      </c>
      <c r="BD890" s="99" t="s">
        <v>1366</v>
      </c>
      <c r="BE890" s="99" t="s">
        <v>12298</v>
      </c>
      <c r="BF890" s="100"/>
      <c r="BG890" s="103"/>
      <c r="BH890" s="103"/>
      <c r="BI890" s="103"/>
      <c r="BJ890" s="99"/>
      <c r="BK890" s="112" t="s">
        <v>1511</v>
      </c>
      <c r="BL890" s="102"/>
      <c r="BM890" s="99"/>
      <c r="BN890" s="99"/>
      <c r="BT890" s="99"/>
      <c r="BU890" s="99"/>
      <c r="BV890" s="99"/>
      <c r="BW890" s="99"/>
      <c r="BX890" s="99"/>
      <c r="CB890" s="13" t="s">
        <v>1511</v>
      </c>
    </row>
    <row r="891" ht="13.75" spans="1:479">
      <c r="A891" s="88" t="s">
        <v>12573</v>
      </c>
      <c r="B891" s="88" t="s">
        <v>3772</v>
      </c>
      <c r="C891" s="106" t="s">
        <v>6760</v>
      </c>
      <c r="D891" s="306" t="s">
        <v>494</v>
      </c>
      <c r="E891" s="135">
        <v>2</v>
      </c>
      <c r="F891" s="135">
        <v>81</v>
      </c>
      <c r="G891" s="90">
        <f t="shared" si="13"/>
        <v>162</v>
      </c>
      <c r="H891" s="107"/>
      <c r="I891" s="109"/>
      <c r="J891" s="109"/>
      <c r="K891" s="109"/>
      <c r="L891" s="109"/>
      <c r="M891" s="110"/>
      <c r="N891" s="94"/>
      <c r="O891" s="95"/>
      <c r="P891" s="95"/>
      <c r="Q891" s="95"/>
      <c r="R891" s="97"/>
      <c r="S891" s="107"/>
      <c r="T891" s="95"/>
      <c r="U891" s="108"/>
      <c r="V891" s="109"/>
      <c r="W891" s="109"/>
      <c r="X891" s="110"/>
      <c r="Y891" s="126"/>
      <c r="Z891" s="129"/>
      <c r="AA891" s="129"/>
      <c r="AB891" s="127"/>
      <c r="AC891" s="127"/>
      <c r="AD891" s="128"/>
      <c r="AE891" s="94"/>
      <c r="AF891" s="96"/>
      <c r="AG891" s="96"/>
      <c r="AH891" s="95"/>
      <c r="AI891" s="95"/>
      <c r="AJ891" s="95"/>
      <c r="AK891" s="95"/>
      <c r="AL891" s="91"/>
      <c r="AM891" s="113"/>
      <c r="AN891" s="113"/>
      <c r="AO891" s="92"/>
      <c r="AP891" s="92"/>
      <c r="AQ891" s="93"/>
      <c r="AR891" s="94"/>
      <c r="AS891" s="96"/>
      <c r="AT891" s="96"/>
      <c r="AU891" s="96"/>
      <c r="AV891" s="95"/>
      <c r="AW891" s="95"/>
      <c r="AX891" s="97"/>
      <c r="AY891" s="97"/>
      <c r="AZ891" s="97"/>
      <c r="BA891" s="97"/>
      <c r="BB891" s="97"/>
      <c r="BC891" s="99" t="s">
        <v>12362</v>
      </c>
      <c r="BD891" s="99" t="s">
        <v>12362</v>
      </c>
      <c r="BE891" s="99" t="s">
        <v>12301</v>
      </c>
      <c r="BF891" s="100"/>
      <c r="BG891" s="103"/>
      <c r="BH891" s="103"/>
      <c r="BI891" s="103"/>
      <c r="BJ891" s="99">
        <v>2</v>
      </c>
      <c r="BK891" s="112" t="s">
        <v>1511</v>
      </c>
      <c r="BL891" s="102"/>
      <c r="BM891" s="99"/>
      <c r="BN891" s="99"/>
      <c r="BT891" s="99"/>
      <c r="BU891" s="99"/>
      <c r="BV891" s="99"/>
      <c r="BW891" s="99"/>
      <c r="BX891" s="99"/>
      <c r="CB891" s="13" t="s">
        <v>1511</v>
      </c>
    </row>
    <row r="892" ht="13.75" spans="1:479">
      <c r="A892" s="88" t="s">
        <v>12573</v>
      </c>
      <c r="B892" s="88" t="s">
        <v>3772</v>
      </c>
      <c r="C892" s="106" t="s">
        <v>6763</v>
      </c>
      <c r="D892" s="89" t="s">
        <v>12266</v>
      </c>
      <c r="E892" s="135">
        <v>2</v>
      </c>
      <c r="F892" s="135">
        <v>138</v>
      </c>
      <c r="G892" s="90">
        <f t="shared" si="13"/>
        <v>276</v>
      </c>
      <c r="H892" s="107"/>
      <c r="I892" s="109"/>
      <c r="J892" s="109"/>
      <c r="K892" s="109"/>
      <c r="L892" s="109"/>
      <c r="M892" s="110"/>
      <c r="N892" s="94"/>
      <c r="O892" s="95"/>
      <c r="P892" s="95"/>
      <c r="Q892" s="95"/>
      <c r="R892" s="97"/>
      <c r="S892" s="107"/>
      <c r="T892" s="95"/>
      <c r="U892" s="108"/>
      <c r="V892" s="109"/>
      <c r="W892" s="109"/>
      <c r="X892" s="110"/>
      <c r="Y892" s="126"/>
      <c r="Z892" s="129"/>
      <c r="AA892" s="129"/>
      <c r="AB892" s="127"/>
      <c r="AC892" s="127"/>
      <c r="AD892" s="128"/>
      <c r="AE892" s="94"/>
      <c r="AF892" s="96"/>
      <c r="AG892" s="96"/>
      <c r="AH892" s="95"/>
      <c r="AI892" s="95"/>
      <c r="AJ892" s="95"/>
      <c r="AK892" s="95"/>
      <c r="AL892" s="91"/>
      <c r="AM892" s="113"/>
      <c r="AN892" s="113"/>
      <c r="AO892" s="92"/>
      <c r="AP892" s="92"/>
      <c r="AQ892" s="93"/>
      <c r="AR892" s="94"/>
      <c r="AS892" s="96"/>
      <c r="AT892" s="96"/>
      <c r="AU892" s="96"/>
      <c r="AV892" s="95"/>
      <c r="AW892" s="95"/>
      <c r="AX892" s="97"/>
      <c r="AY892" s="97"/>
      <c r="AZ892" s="97"/>
      <c r="BA892" s="97"/>
      <c r="BB892" s="97"/>
      <c r="BC892" s="99" t="s">
        <v>1366</v>
      </c>
      <c r="BD892" s="99" t="s">
        <v>1366</v>
      </c>
      <c r="BE892" s="99" t="s">
        <v>12298</v>
      </c>
      <c r="BF892" s="100"/>
      <c r="BG892" s="103"/>
      <c r="BH892" s="103"/>
      <c r="BI892" s="103"/>
      <c r="BJ892" s="99"/>
      <c r="BK892" s="112" t="s">
        <v>1511</v>
      </c>
      <c r="BL892" s="102"/>
      <c r="BM892" s="99"/>
      <c r="BN892" s="99"/>
      <c r="BT892" s="99"/>
      <c r="BU892" s="99"/>
      <c r="BV892" s="99"/>
      <c r="BW892" s="99"/>
      <c r="BX892" s="99"/>
      <c r="CB892" s="13" t="s">
        <v>1511</v>
      </c>
    </row>
    <row r="893" ht="13.75" spans="1:479">
      <c r="A893" s="88" t="s">
        <v>12573</v>
      </c>
      <c r="B893" s="88" t="s">
        <v>3772</v>
      </c>
      <c r="C893" s="106" t="s">
        <v>6763</v>
      </c>
      <c r="D893" s="89" t="s">
        <v>494</v>
      </c>
      <c r="E893" s="135">
        <v>2</v>
      </c>
      <c r="F893" s="135">
        <v>80</v>
      </c>
      <c r="G893" s="90">
        <f t="shared" ref="G893:G956" si="14">F893*E893</f>
        <v>160</v>
      </c>
      <c r="H893" s="107"/>
      <c r="I893" s="109"/>
      <c r="J893" s="109"/>
      <c r="K893" s="109"/>
      <c r="L893" s="109"/>
      <c r="M893" s="110"/>
      <c r="N893" s="94"/>
      <c r="O893" s="95"/>
      <c r="P893" s="95"/>
      <c r="Q893" s="95"/>
      <c r="R893" s="97"/>
      <c r="S893" s="107"/>
      <c r="T893" s="95"/>
      <c r="U893" s="108"/>
      <c r="V893" s="109"/>
      <c r="W893" s="109"/>
      <c r="X893" s="110"/>
      <c r="Y893" s="126"/>
      <c r="Z893" s="129"/>
      <c r="AA893" s="129"/>
      <c r="AB893" s="127"/>
      <c r="AC893" s="127"/>
      <c r="AD893" s="128"/>
      <c r="AE893" s="94"/>
      <c r="AF893" s="96"/>
      <c r="AG893" s="96"/>
      <c r="AH893" s="95"/>
      <c r="AI893" s="95"/>
      <c r="AJ893" s="95"/>
      <c r="AK893" s="95"/>
      <c r="AL893" s="91"/>
      <c r="AM893" s="113"/>
      <c r="AN893" s="113"/>
      <c r="AO893" s="92"/>
      <c r="AP893" s="92"/>
      <c r="AQ893" s="93"/>
      <c r="AR893" s="94"/>
      <c r="AS893" s="96"/>
      <c r="AT893" s="96"/>
      <c r="AU893" s="96"/>
      <c r="AV893" s="95"/>
      <c r="AW893" s="95"/>
      <c r="AX893" s="97"/>
      <c r="AY893" s="97"/>
      <c r="AZ893" s="97"/>
      <c r="BA893" s="97"/>
      <c r="BB893" s="97"/>
      <c r="BC893" s="99" t="s">
        <v>12362</v>
      </c>
      <c r="BD893" s="99" t="s">
        <v>12362</v>
      </c>
      <c r="BE893" s="99" t="s">
        <v>12301</v>
      </c>
      <c r="BF893" s="100"/>
      <c r="BG893" s="103"/>
      <c r="BH893" s="103"/>
      <c r="BI893" s="103"/>
      <c r="BJ893" s="99">
        <v>2</v>
      </c>
      <c r="BK893" s="112" t="s">
        <v>1511</v>
      </c>
      <c r="BL893" s="102"/>
      <c r="BM893" s="99"/>
      <c r="BN893" s="99"/>
      <c r="BT893" s="99"/>
      <c r="BU893" s="99"/>
      <c r="BV893" s="99"/>
      <c r="BW893" s="99"/>
      <c r="BX893" s="99"/>
      <c r="CB893" s="13" t="s">
        <v>1511</v>
      </c>
    </row>
    <row r="894" ht="13.75" spans="1:479">
      <c r="A894" s="88" t="s">
        <v>12573</v>
      </c>
      <c r="B894" s="88" t="s">
        <v>3772</v>
      </c>
      <c r="C894" s="106" t="s">
        <v>5023</v>
      </c>
      <c r="D894" s="89" t="s">
        <v>12266</v>
      </c>
      <c r="E894" s="254">
        <v>2</v>
      </c>
      <c r="F894" s="135">
        <v>138</v>
      </c>
      <c r="G894" s="90">
        <f t="shared" si="14"/>
        <v>276</v>
      </c>
      <c r="H894" s="107"/>
      <c r="I894" s="109"/>
      <c r="J894" s="109"/>
      <c r="K894" s="109"/>
      <c r="L894" s="109"/>
      <c r="M894" s="110"/>
      <c r="N894" s="94"/>
      <c r="O894" s="95"/>
      <c r="P894" s="95"/>
      <c r="Q894" s="95"/>
      <c r="R894" s="97"/>
      <c r="S894" s="107"/>
      <c r="T894" s="95"/>
      <c r="U894" s="108"/>
      <c r="V894" s="109"/>
      <c r="W894" s="109"/>
      <c r="X894" s="110"/>
      <c r="Y894" s="126"/>
      <c r="Z894" s="129"/>
      <c r="AA894" s="129"/>
      <c r="AB894" s="127"/>
      <c r="AC894" s="127"/>
      <c r="AD894" s="128"/>
      <c r="AE894" s="94"/>
      <c r="AF894" s="96"/>
      <c r="AG894" s="96"/>
      <c r="AH894" s="95"/>
      <c r="AI894" s="95"/>
      <c r="AJ894" s="95"/>
      <c r="AK894" s="95"/>
      <c r="AL894" s="91"/>
      <c r="AM894" s="113"/>
      <c r="AN894" s="113"/>
      <c r="AO894" s="92"/>
      <c r="AP894" s="92"/>
      <c r="AQ894" s="93"/>
      <c r="AR894" s="94"/>
      <c r="AS894" s="96"/>
      <c r="AT894" s="96"/>
      <c r="AU894" s="96"/>
      <c r="AV894" s="95"/>
      <c r="AW894" s="95"/>
      <c r="AX894" s="97"/>
      <c r="AY894" s="97"/>
      <c r="AZ894" s="97"/>
      <c r="BA894" s="97"/>
      <c r="BB894" s="97"/>
      <c r="BC894" s="99" t="s">
        <v>1366</v>
      </c>
      <c r="BD894" s="99" t="s">
        <v>1366</v>
      </c>
      <c r="BE894" s="99" t="s">
        <v>12298</v>
      </c>
      <c r="BF894" s="100"/>
      <c r="BG894" s="103"/>
      <c r="BH894" s="103"/>
      <c r="BI894" s="103"/>
      <c r="BJ894" s="99"/>
      <c r="BK894" s="112" t="s">
        <v>1511</v>
      </c>
      <c r="BL894" s="102"/>
      <c r="BM894" s="99"/>
      <c r="BN894" s="99"/>
      <c r="BT894" s="99"/>
      <c r="BU894" s="99"/>
      <c r="BV894" s="99"/>
      <c r="BW894" s="99"/>
      <c r="BX894" s="99"/>
      <c r="CB894" s="13" t="s">
        <v>1511</v>
      </c>
    </row>
    <row r="895" ht="13.75" spans="1:479">
      <c r="A895" s="88" t="s">
        <v>12573</v>
      </c>
      <c r="B895" s="88" t="s">
        <v>3772</v>
      </c>
      <c r="C895" s="106" t="s">
        <v>5023</v>
      </c>
      <c r="D895" s="89" t="s">
        <v>494</v>
      </c>
      <c r="E895" s="135">
        <v>2</v>
      </c>
      <c r="F895" s="135">
        <v>80</v>
      </c>
      <c r="G895" s="90">
        <f t="shared" si="14"/>
        <v>160</v>
      </c>
      <c r="H895" s="107"/>
      <c r="I895" s="109"/>
      <c r="J895" s="109"/>
      <c r="K895" s="109"/>
      <c r="L895" s="109"/>
      <c r="M895" s="110"/>
      <c r="N895" s="94"/>
      <c r="O895" s="95"/>
      <c r="P895" s="95"/>
      <c r="Q895" s="95"/>
      <c r="R895" s="97"/>
      <c r="S895" s="107"/>
      <c r="T895" s="95"/>
      <c r="U895" s="108"/>
      <c r="V895" s="109"/>
      <c r="W895" s="109"/>
      <c r="X895" s="110"/>
      <c r="Y895" s="126"/>
      <c r="Z895" s="129"/>
      <c r="AA895" s="129"/>
      <c r="AB895" s="127"/>
      <c r="AC895" s="127"/>
      <c r="AD895" s="128"/>
      <c r="AE895" s="94"/>
      <c r="AF895" s="96"/>
      <c r="AG895" s="96"/>
      <c r="AH895" s="95"/>
      <c r="AI895" s="95"/>
      <c r="AJ895" s="95"/>
      <c r="AK895" s="95"/>
      <c r="AL895" s="91"/>
      <c r="AM895" s="113"/>
      <c r="AN895" s="113"/>
      <c r="AO895" s="92"/>
      <c r="AP895" s="92"/>
      <c r="AQ895" s="93"/>
      <c r="AR895" s="94"/>
      <c r="AS895" s="96"/>
      <c r="AT895" s="96"/>
      <c r="AU895" s="96"/>
      <c r="AV895" s="95"/>
      <c r="AW895" s="95"/>
      <c r="AX895" s="97"/>
      <c r="AY895" s="97"/>
      <c r="AZ895" s="97"/>
      <c r="BA895" s="97"/>
      <c r="BB895" s="97"/>
      <c r="BC895" s="99" t="s">
        <v>12362</v>
      </c>
      <c r="BD895" s="99" t="s">
        <v>12362</v>
      </c>
      <c r="BE895" s="99" t="s">
        <v>12301</v>
      </c>
      <c r="BF895" s="100"/>
      <c r="BG895" s="103"/>
      <c r="BH895" s="103"/>
      <c r="BI895" s="103"/>
      <c r="BJ895" s="99"/>
      <c r="BK895" s="112" t="s">
        <v>1511</v>
      </c>
      <c r="BL895" s="102"/>
      <c r="BM895" s="99"/>
      <c r="BN895" s="99"/>
      <c r="BT895" s="99"/>
      <c r="BU895" s="99"/>
      <c r="BV895" s="99"/>
      <c r="BW895" s="99"/>
      <c r="BX895" s="99"/>
      <c r="CB895" s="13" t="s">
        <v>1511</v>
      </c>
    </row>
    <row r="896" ht="13.75" spans="1:479">
      <c r="A896" s="88" t="s">
        <v>12573</v>
      </c>
      <c r="B896" s="88" t="s">
        <v>3772</v>
      </c>
      <c r="C896" s="106" t="s">
        <v>5019</v>
      </c>
      <c r="D896" s="89" t="s">
        <v>12266</v>
      </c>
      <c r="E896" s="254">
        <v>2</v>
      </c>
      <c r="F896" s="135">
        <v>138</v>
      </c>
      <c r="G896" s="90">
        <f t="shared" si="14"/>
        <v>276</v>
      </c>
      <c r="H896" s="107"/>
      <c r="I896" s="109"/>
      <c r="J896" s="109"/>
      <c r="K896" s="109"/>
      <c r="L896" s="109"/>
      <c r="M896" s="110"/>
      <c r="N896" s="94"/>
      <c r="O896" s="95"/>
      <c r="P896" s="95"/>
      <c r="Q896" s="95"/>
      <c r="R896" s="97"/>
      <c r="S896" s="107"/>
      <c r="T896" s="95"/>
      <c r="U896" s="108"/>
      <c r="V896" s="109"/>
      <c r="W896" s="109"/>
      <c r="X896" s="110"/>
      <c r="Y896" s="126"/>
      <c r="Z896" s="129"/>
      <c r="AA896" s="129"/>
      <c r="AB896" s="127"/>
      <c r="AC896" s="127"/>
      <c r="AD896" s="128"/>
      <c r="AE896" s="357"/>
      <c r="AF896" s="257"/>
      <c r="AG896" s="257"/>
      <c r="AH896" s="258"/>
      <c r="AI896" s="258"/>
      <c r="AJ896" s="258"/>
      <c r="AK896" s="160"/>
      <c r="AL896" s="91"/>
      <c r="AM896" s="113"/>
      <c r="AN896" s="113"/>
      <c r="AO896" s="92"/>
      <c r="AP896" s="92"/>
      <c r="AQ896" s="93"/>
      <c r="AR896" s="94"/>
      <c r="AS896" s="96"/>
      <c r="AT896" s="96"/>
      <c r="AU896" s="96"/>
      <c r="AV896" s="95"/>
      <c r="AW896" s="95"/>
      <c r="AX896" s="97"/>
      <c r="AY896" s="97"/>
      <c r="AZ896" s="97"/>
      <c r="BA896" s="97"/>
      <c r="BB896" s="97"/>
      <c r="BC896" s="99" t="s">
        <v>1366</v>
      </c>
      <c r="BD896" s="99" t="s">
        <v>1366</v>
      </c>
      <c r="BE896" s="99" t="s">
        <v>12298</v>
      </c>
      <c r="BF896" s="100"/>
      <c r="BG896" s="103"/>
      <c r="BH896" s="103"/>
      <c r="BI896" s="103"/>
      <c r="BJ896" s="99"/>
      <c r="BK896" s="112" t="s">
        <v>1511</v>
      </c>
      <c r="BL896" s="102"/>
      <c r="BM896" s="99"/>
      <c r="BN896" s="99"/>
      <c r="BT896" s="99"/>
      <c r="BU896" s="99"/>
      <c r="BV896" s="99"/>
      <c r="BW896" s="99"/>
      <c r="BX896" s="99"/>
      <c r="CB896" s="13" t="s">
        <v>1511</v>
      </c>
    </row>
    <row r="897" ht="13.75" spans="1:80">
      <c r="A897" s="88" t="s">
        <v>12573</v>
      </c>
      <c r="B897" s="88" t="s">
        <v>3772</v>
      </c>
      <c r="C897" s="106" t="s">
        <v>5019</v>
      </c>
      <c r="D897" s="89" t="s">
        <v>494</v>
      </c>
      <c r="E897" s="135">
        <v>2</v>
      </c>
      <c r="F897" s="135">
        <v>80</v>
      </c>
      <c r="G897" s="90">
        <f t="shared" si="14"/>
        <v>160</v>
      </c>
      <c r="H897" s="107"/>
      <c r="I897" s="109"/>
      <c r="J897" s="109"/>
      <c r="K897" s="109"/>
      <c r="L897" s="109"/>
      <c r="M897" s="110"/>
      <c r="N897" s="94"/>
      <c r="O897" s="95"/>
      <c r="P897" s="95"/>
      <c r="Q897" s="95"/>
      <c r="R897" s="97"/>
      <c r="S897" s="107"/>
      <c r="T897" s="95"/>
      <c r="U897" s="108"/>
      <c r="V897" s="109"/>
      <c r="W897" s="109"/>
      <c r="X897" s="110"/>
      <c r="Y897" s="126"/>
      <c r="Z897" s="129"/>
      <c r="AA897" s="129"/>
      <c r="AB897" s="127"/>
      <c r="AC897" s="127"/>
      <c r="AD897" s="128"/>
      <c r="AE897" s="94"/>
      <c r="AF897" s="96"/>
      <c r="AG897" s="96"/>
      <c r="AH897" s="95"/>
      <c r="AI897" s="95"/>
      <c r="AJ897" s="95"/>
      <c r="AK897" s="95"/>
      <c r="AL897" s="91"/>
      <c r="AM897" s="113"/>
      <c r="AN897" s="113"/>
      <c r="AO897" s="92"/>
      <c r="AP897" s="92"/>
      <c r="AQ897" s="93"/>
      <c r="AR897" s="94"/>
      <c r="AS897" s="96"/>
      <c r="AT897" s="96"/>
      <c r="AU897" s="96"/>
      <c r="AV897" s="95"/>
      <c r="AW897" s="95"/>
      <c r="AX897" s="97"/>
      <c r="AY897" s="97"/>
      <c r="AZ897" s="97"/>
      <c r="BA897" s="97"/>
      <c r="BB897" s="97"/>
      <c r="BC897" s="99" t="s">
        <v>12362</v>
      </c>
      <c r="BD897" s="99" t="s">
        <v>12362</v>
      </c>
      <c r="BE897" s="99" t="s">
        <v>12301</v>
      </c>
      <c r="BF897" s="100"/>
      <c r="BG897" s="103"/>
      <c r="BH897" s="103"/>
      <c r="BI897" s="103"/>
      <c r="BJ897" s="99"/>
      <c r="BK897" s="112" t="s">
        <v>1511</v>
      </c>
      <c r="BL897" s="102"/>
      <c r="BM897" s="99"/>
      <c r="BN897" s="99"/>
      <c r="BT897" s="99"/>
      <c r="BU897" s="99"/>
      <c r="BV897" s="99"/>
      <c r="BW897" s="99"/>
      <c r="BX897" s="99"/>
      <c r="CB897" s="13" t="s">
        <v>1511</v>
      </c>
    </row>
    <row r="898" ht="13.75" spans="1:80">
      <c r="A898" s="88" t="s">
        <v>12574</v>
      </c>
      <c r="B898" s="88" t="s">
        <v>1954</v>
      </c>
      <c r="C898" s="106" t="s">
        <v>5749</v>
      </c>
      <c r="D898" s="89" t="s">
        <v>12266</v>
      </c>
      <c r="E898" s="254">
        <v>3</v>
      </c>
      <c r="F898" s="135">
        <v>190</v>
      </c>
      <c r="G898" s="90">
        <f t="shared" si="14"/>
        <v>570</v>
      </c>
      <c r="H898" s="107"/>
      <c r="I898" s="109"/>
      <c r="J898" s="109"/>
      <c r="K898" s="109"/>
      <c r="L898" s="109"/>
      <c r="M898" s="110"/>
      <c r="N898" s="176"/>
      <c r="O898" s="160"/>
      <c r="P898" s="160"/>
      <c r="Q898" s="160"/>
      <c r="R898" s="161"/>
      <c r="S898" s="94"/>
      <c r="T898" s="95"/>
      <c r="U898" s="96"/>
      <c r="V898" s="95"/>
      <c r="W898" s="95"/>
      <c r="X898" s="97"/>
      <c r="Y898" s="126"/>
      <c r="Z898" s="129"/>
      <c r="AA898" s="129"/>
      <c r="AB898" s="127"/>
      <c r="AC898" s="127"/>
      <c r="AD898" s="128"/>
      <c r="AE898" s="94"/>
      <c r="AF898" s="96"/>
      <c r="AG898" s="96"/>
      <c r="AH898" s="95"/>
      <c r="AI898" s="95"/>
      <c r="AJ898" s="95"/>
      <c r="AK898" s="95"/>
      <c r="AL898" s="94"/>
      <c r="AM898" s="96"/>
      <c r="AN898" s="96"/>
      <c r="AO898" s="95"/>
      <c r="AP898" s="95"/>
      <c r="AQ898" s="97"/>
      <c r="AR898" s="94"/>
      <c r="AS898" s="96"/>
      <c r="AT898" s="96"/>
      <c r="AU898" s="96"/>
      <c r="AV898" s="95"/>
      <c r="AW898" s="95"/>
      <c r="AX898" s="97"/>
      <c r="AY898" s="97"/>
      <c r="AZ898" s="97"/>
      <c r="BA898" s="97"/>
      <c r="BB898" s="97"/>
      <c r="BC898" s="99" t="s">
        <v>1366</v>
      </c>
      <c r="BD898" s="99" t="s">
        <v>12280</v>
      </c>
      <c r="BE898" s="99" t="s">
        <v>1366</v>
      </c>
      <c r="BF898" s="100"/>
      <c r="BG898" s="103"/>
      <c r="BH898" s="103"/>
      <c r="BI898" s="103"/>
      <c r="BJ898" s="99"/>
      <c r="BK898" s="112" t="s">
        <v>1511</v>
      </c>
      <c r="BL898" s="102"/>
      <c r="BM898" s="99"/>
      <c r="BN898" s="99"/>
      <c r="BT898" s="99"/>
      <c r="BU898" s="99"/>
      <c r="BV898" s="99"/>
      <c r="BW898" s="99"/>
      <c r="BX898" s="99"/>
      <c r="CB898" s="13" t="s">
        <v>1511</v>
      </c>
    </row>
    <row r="899" ht="13.75" spans="1:80">
      <c r="A899" s="88" t="s">
        <v>12574</v>
      </c>
      <c r="B899" s="88" t="s">
        <v>1954</v>
      </c>
      <c r="C899" s="106" t="s">
        <v>5749</v>
      </c>
      <c r="D899" s="89" t="s">
        <v>494</v>
      </c>
      <c r="E899" s="254">
        <v>3</v>
      </c>
      <c r="F899" s="135">
        <v>112</v>
      </c>
      <c r="G899" s="90">
        <f t="shared" si="14"/>
        <v>336</v>
      </c>
      <c r="H899" s="107"/>
      <c r="I899" s="109"/>
      <c r="J899" s="109"/>
      <c r="K899" s="109"/>
      <c r="L899" s="109"/>
      <c r="M899" s="110"/>
      <c r="N899" s="176"/>
      <c r="O899" s="160"/>
      <c r="P899" s="160"/>
      <c r="Q899" s="160"/>
      <c r="R899" s="161"/>
      <c r="S899" s="94"/>
      <c r="T899" s="95"/>
      <c r="U899" s="96"/>
      <c r="V899" s="95"/>
      <c r="W899" s="95"/>
      <c r="X899" s="97"/>
      <c r="Y899" s="126"/>
      <c r="Z899" s="129"/>
      <c r="AA899" s="129"/>
      <c r="AB899" s="127"/>
      <c r="AC899" s="127"/>
      <c r="AD899" s="128"/>
      <c r="AE899" s="94"/>
      <c r="AF899" s="96"/>
      <c r="AG899" s="96"/>
      <c r="AH899" s="95"/>
      <c r="AI899" s="95"/>
      <c r="AJ899" s="95"/>
      <c r="AK899" s="95"/>
      <c r="AL899" s="94"/>
      <c r="AM899" s="96"/>
      <c r="AN899" s="96"/>
      <c r="AO899" s="95"/>
      <c r="AP899" s="95"/>
      <c r="AQ899" s="97"/>
      <c r="AR899" s="94"/>
      <c r="AS899" s="96"/>
      <c r="AT899" s="96"/>
      <c r="AU899" s="96"/>
      <c r="AV899" s="95"/>
      <c r="AW899" s="95"/>
      <c r="AX899" s="97"/>
      <c r="AY899" s="97"/>
      <c r="AZ899" s="97"/>
      <c r="BA899" s="97"/>
      <c r="BB899" s="97"/>
      <c r="BC899" s="99" t="s">
        <v>12362</v>
      </c>
      <c r="BD899" s="99" t="s">
        <v>12362</v>
      </c>
      <c r="BE899" s="99" t="s">
        <v>12282</v>
      </c>
      <c r="BF899" s="100"/>
      <c r="BG899" s="103"/>
      <c r="BH899" s="103"/>
      <c r="BI899" s="103"/>
      <c r="BJ899" s="99">
        <v>2</v>
      </c>
      <c r="BK899" s="112" t="s">
        <v>1511</v>
      </c>
      <c r="BL899" s="102"/>
      <c r="BM899" s="99"/>
      <c r="BN899" s="99"/>
      <c r="BT899" s="99"/>
      <c r="BU899" s="99"/>
      <c r="BV899" s="99"/>
      <c r="BW899" s="99"/>
      <c r="BX899" s="99"/>
      <c r="CB899" s="13" t="s">
        <v>1511</v>
      </c>
    </row>
    <row r="900" ht="13.75" spans="1:80">
      <c r="A900" s="88" t="s">
        <v>12574</v>
      </c>
      <c r="B900" s="88" t="s">
        <v>1954</v>
      </c>
      <c r="C900" s="106" t="s">
        <v>5794</v>
      </c>
      <c r="D900" s="89" t="s">
        <v>12266</v>
      </c>
      <c r="E900" s="254">
        <v>3</v>
      </c>
      <c r="F900" s="135">
        <v>220</v>
      </c>
      <c r="G900" s="90">
        <f t="shared" si="14"/>
        <v>660</v>
      </c>
      <c r="H900" s="107"/>
      <c r="I900" s="109"/>
      <c r="J900" s="109"/>
      <c r="K900" s="109"/>
      <c r="L900" s="109"/>
      <c r="M900" s="110"/>
      <c r="N900" s="176"/>
      <c r="O900" s="160"/>
      <c r="P900" s="160"/>
      <c r="Q900" s="160"/>
      <c r="R900" s="161"/>
      <c r="S900" s="94"/>
      <c r="T900" s="95"/>
      <c r="U900" s="96"/>
      <c r="V900" s="95"/>
      <c r="W900" s="95"/>
      <c r="X900" s="97"/>
      <c r="Y900" s="126"/>
      <c r="Z900" s="129"/>
      <c r="AA900" s="129"/>
      <c r="AB900" s="127"/>
      <c r="AC900" s="127"/>
      <c r="AD900" s="128"/>
      <c r="AE900" s="94"/>
      <c r="AF900" s="96"/>
      <c r="AG900" s="96"/>
      <c r="AH900" s="95"/>
      <c r="AI900" s="95"/>
      <c r="AJ900" s="95"/>
      <c r="AK900" s="95"/>
      <c r="AL900" s="94"/>
      <c r="AM900" s="96"/>
      <c r="AN900" s="96"/>
      <c r="AO900" s="95"/>
      <c r="AP900" s="95"/>
      <c r="AQ900" s="97"/>
      <c r="AR900" s="94"/>
      <c r="AS900" s="96"/>
      <c r="AT900" s="96"/>
      <c r="AU900" s="96"/>
      <c r="AV900" s="95"/>
      <c r="AW900" s="95"/>
      <c r="AX900" s="97"/>
      <c r="AY900" s="97"/>
      <c r="AZ900" s="97"/>
      <c r="BA900" s="97"/>
      <c r="BB900" s="97"/>
      <c r="BC900" s="99" t="s">
        <v>1366</v>
      </c>
      <c r="BD900" s="99" t="s">
        <v>12280</v>
      </c>
      <c r="BE900" s="99" t="s">
        <v>1366</v>
      </c>
      <c r="BF900" s="100"/>
      <c r="BG900" s="103"/>
      <c r="BH900" s="103"/>
      <c r="BI900" s="103"/>
      <c r="BJ900" s="99"/>
      <c r="BK900" s="112" t="s">
        <v>1511</v>
      </c>
      <c r="BL900" s="102"/>
      <c r="BM900" s="99"/>
      <c r="BN900" s="99"/>
      <c r="BT900" s="99"/>
      <c r="BU900" s="99"/>
      <c r="BV900" s="99"/>
      <c r="BW900" s="99"/>
      <c r="BX900" s="99"/>
      <c r="CB900" s="13" t="s">
        <v>1511</v>
      </c>
    </row>
    <row r="901" ht="13.75" spans="1:80">
      <c r="A901" s="88" t="s">
        <v>12574</v>
      </c>
      <c r="B901" s="88" t="s">
        <v>1954</v>
      </c>
      <c r="C901" s="106" t="s">
        <v>5794</v>
      </c>
      <c r="D901" s="89" t="s">
        <v>494</v>
      </c>
      <c r="E901" s="254">
        <v>3</v>
      </c>
      <c r="F901" s="135">
        <v>145</v>
      </c>
      <c r="G901" s="90">
        <f t="shared" si="14"/>
        <v>435</v>
      </c>
      <c r="H901" s="107"/>
      <c r="I901" s="109"/>
      <c r="J901" s="109"/>
      <c r="K901" s="109"/>
      <c r="L901" s="109"/>
      <c r="M901" s="110"/>
      <c r="N901" s="176"/>
      <c r="O901" s="160"/>
      <c r="P901" s="160"/>
      <c r="Q901" s="160"/>
      <c r="R901" s="161"/>
      <c r="S901" s="94"/>
      <c r="T901" s="95"/>
      <c r="U901" s="96"/>
      <c r="V901" s="95"/>
      <c r="W901" s="95"/>
      <c r="X901" s="97"/>
      <c r="Y901" s="126"/>
      <c r="Z901" s="129"/>
      <c r="AA901" s="129"/>
      <c r="AB901" s="127"/>
      <c r="AC901" s="127"/>
      <c r="AD901" s="128"/>
      <c r="AE901" s="94"/>
      <c r="AF901" s="96"/>
      <c r="AG901" s="96"/>
      <c r="AH901" s="95"/>
      <c r="AI901" s="95"/>
      <c r="AJ901" s="95"/>
      <c r="AK901" s="95"/>
      <c r="AL901" s="94"/>
      <c r="AM901" s="96"/>
      <c r="AN901" s="96"/>
      <c r="AO901" s="95"/>
      <c r="AP901" s="95"/>
      <c r="AQ901" s="97"/>
      <c r="AR901" s="94"/>
      <c r="AS901" s="96"/>
      <c r="AT901" s="96"/>
      <c r="AU901" s="96"/>
      <c r="AV901" s="95"/>
      <c r="AW901" s="95"/>
      <c r="AX901" s="97"/>
      <c r="AY901" s="97"/>
      <c r="AZ901" s="97"/>
      <c r="BA901" s="97"/>
      <c r="BB901" s="97"/>
      <c r="BC901" s="99" t="s">
        <v>12362</v>
      </c>
      <c r="BD901" s="99" t="s">
        <v>12362</v>
      </c>
      <c r="BE901" s="99" t="s">
        <v>12282</v>
      </c>
      <c r="BF901" s="100"/>
      <c r="BG901" s="103"/>
      <c r="BH901" s="103"/>
      <c r="BI901" s="103"/>
      <c r="BJ901" s="99">
        <v>2</v>
      </c>
      <c r="BK901" s="112" t="s">
        <v>1511</v>
      </c>
      <c r="BL901" s="102"/>
      <c r="BM901" s="99"/>
      <c r="BN901" s="99"/>
      <c r="BT901" s="99"/>
      <c r="BU901" s="99"/>
      <c r="BV901" s="99"/>
      <c r="BW901" s="99"/>
      <c r="BX901" s="99"/>
      <c r="CB901" s="13" t="s">
        <v>1511</v>
      </c>
    </row>
    <row r="902" ht="13.75" spans="1:80">
      <c r="A902" s="88" t="s">
        <v>12575</v>
      </c>
      <c r="B902" s="88" t="s">
        <v>1954</v>
      </c>
      <c r="C902" s="106" t="s">
        <v>7196</v>
      </c>
      <c r="D902" s="89" t="s">
        <v>12266</v>
      </c>
      <c r="E902" s="254">
        <v>3</v>
      </c>
      <c r="F902" s="135">
        <v>190</v>
      </c>
      <c r="G902" s="90">
        <f t="shared" si="14"/>
        <v>570</v>
      </c>
      <c r="H902" s="358"/>
      <c r="I902" s="359"/>
      <c r="J902" s="359"/>
      <c r="K902" s="359"/>
      <c r="L902" s="359"/>
      <c r="M902" s="360"/>
      <c r="N902" s="361"/>
      <c r="O902" s="362"/>
      <c r="P902" s="362"/>
      <c r="Q902" s="362"/>
      <c r="R902" s="161"/>
      <c r="S902" s="94"/>
      <c r="T902" s="362"/>
      <c r="U902" s="96"/>
      <c r="V902" s="95"/>
      <c r="W902" s="95"/>
      <c r="X902" s="97"/>
      <c r="Y902" s="163"/>
      <c r="Z902" s="180"/>
      <c r="AA902" s="180">
        <v>40</v>
      </c>
      <c r="AB902" s="164">
        <v>40</v>
      </c>
      <c r="AC902" s="164">
        <v>10</v>
      </c>
      <c r="AD902" s="165"/>
      <c r="AE902" s="94"/>
      <c r="AF902" s="96"/>
      <c r="AG902" s="96"/>
      <c r="AH902" s="95"/>
      <c r="AI902" s="95"/>
      <c r="AJ902" s="95"/>
      <c r="AK902" s="95"/>
      <c r="AL902" s="94"/>
      <c r="AM902" s="96"/>
      <c r="AN902" s="96"/>
      <c r="AO902" s="95"/>
      <c r="AP902" s="95"/>
      <c r="AQ902" s="97"/>
      <c r="AR902" s="94"/>
      <c r="AS902" s="96"/>
      <c r="AT902" s="96"/>
      <c r="AU902" s="96"/>
      <c r="AV902" s="95"/>
      <c r="AW902" s="95"/>
      <c r="AX902" s="97"/>
      <c r="AY902" s="97"/>
      <c r="AZ902" s="97"/>
      <c r="BA902" s="97"/>
      <c r="BB902" s="97"/>
      <c r="BC902" s="99" t="s">
        <v>1366</v>
      </c>
      <c r="BD902" s="99" t="s">
        <v>12280</v>
      </c>
      <c r="BE902" s="99" t="s">
        <v>1366</v>
      </c>
      <c r="BF902" s="100"/>
      <c r="BG902" s="103"/>
      <c r="BH902" s="103"/>
      <c r="BI902" s="103"/>
      <c r="BJ902" s="99"/>
      <c r="BK902" s="112" t="s">
        <v>1511</v>
      </c>
      <c r="BL902" s="102"/>
      <c r="BM902" s="99"/>
      <c r="BN902" s="99"/>
      <c r="BT902" s="99"/>
      <c r="BU902" s="99"/>
      <c r="BV902" s="99"/>
      <c r="BW902" s="99"/>
      <c r="BX902" s="99"/>
      <c r="CB902" s="13" t="s">
        <v>1511</v>
      </c>
    </row>
    <row r="903" ht="13.75" spans="1:80">
      <c r="A903" s="88" t="s">
        <v>12575</v>
      </c>
      <c r="B903" s="88" t="s">
        <v>1954</v>
      </c>
      <c r="C903" s="106" t="s">
        <v>7196</v>
      </c>
      <c r="D903" s="89" t="s">
        <v>494</v>
      </c>
      <c r="E903" s="254">
        <v>3</v>
      </c>
      <c r="F903" s="135">
        <v>112</v>
      </c>
      <c r="G903" s="90">
        <f t="shared" si="14"/>
        <v>336</v>
      </c>
      <c r="H903" s="358"/>
      <c r="I903" s="359"/>
      <c r="J903" s="359"/>
      <c r="K903" s="359"/>
      <c r="L903" s="359"/>
      <c r="M903" s="360"/>
      <c r="N903" s="361"/>
      <c r="O903" s="362"/>
      <c r="P903" s="362"/>
      <c r="Q903" s="362"/>
      <c r="R903" s="161"/>
      <c r="S903" s="94"/>
      <c r="T903" s="362"/>
      <c r="U903" s="96"/>
      <c r="V903" s="95"/>
      <c r="W903" s="95"/>
      <c r="X903" s="97"/>
      <c r="Y903" s="163"/>
      <c r="Z903" s="180"/>
      <c r="AA903" s="180">
        <v>20</v>
      </c>
      <c r="AB903" s="164">
        <v>25</v>
      </c>
      <c r="AC903" s="164">
        <v>25</v>
      </c>
      <c r="AD903" s="165">
        <v>35</v>
      </c>
      <c r="AE903" s="94"/>
      <c r="AF903" s="96"/>
      <c r="AG903" s="96"/>
      <c r="AH903" s="95"/>
      <c r="AI903" s="95"/>
      <c r="AJ903" s="95"/>
      <c r="AK903" s="95"/>
      <c r="AL903" s="94"/>
      <c r="AM903" s="96"/>
      <c r="AN903" s="96"/>
      <c r="AO903" s="95"/>
      <c r="AP903" s="95"/>
      <c r="AQ903" s="97"/>
      <c r="AR903" s="94"/>
      <c r="AS903" s="96"/>
      <c r="AT903" s="96"/>
      <c r="AU903" s="96"/>
      <c r="AV903" s="95"/>
      <c r="AW903" s="95"/>
      <c r="AX903" s="97"/>
      <c r="AY903" s="97"/>
      <c r="AZ903" s="97"/>
      <c r="BA903" s="97"/>
      <c r="BB903" s="97"/>
      <c r="BC903" s="99" t="s">
        <v>12362</v>
      </c>
      <c r="BD903" s="99" t="s">
        <v>12362</v>
      </c>
      <c r="BE903" s="99" t="s">
        <v>12282</v>
      </c>
      <c r="BF903" s="100"/>
      <c r="BG903" s="103"/>
      <c r="BH903" s="103"/>
      <c r="BI903" s="103"/>
      <c r="BJ903" s="99">
        <v>2</v>
      </c>
      <c r="BK903" s="112" t="s">
        <v>1511</v>
      </c>
      <c r="BL903" s="102"/>
      <c r="BM903" s="99"/>
      <c r="BN903" s="99"/>
      <c r="BT903" s="99"/>
      <c r="BU903" s="99"/>
      <c r="BV903" s="99"/>
      <c r="BW903" s="99"/>
      <c r="BX903" s="99"/>
      <c r="CB903" s="13" t="s">
        <v>1511</v>
      </c>
    </row>
    <row r="904" ht="13.75" spans="1:80">
      <c r="A904" s="88" t="s">
        <v>12575</v>
      </c>
      <c r="B904" s="88" t="s">
        <v>1954</v>
      </c>
      <c r="C904" s="106" t="s">
        <v>7194</v>
      </c>
      <c r="D904" s="89" t="s">
        <v>12266</v>
      </c>
      <c r="E904" s="254">
        <v>3</v>
      </c>
      <c r="F904" s="135">
        <v>220</v>
      </c>
      <c r="G904" s="90">
        <f t="shared" si="14"/>
        <v>660</v>
      </c>
      <c r="H904" s="358"/>
      <c r="I904" s="359"/>
      <c r="J904" s="359"/>
      <c r="K904" s="359"/>
      <c r="L904" s="359"/>
      <c r="M904" s="360"/>
      <c r="N904" s="361"/>
      <c r="O904" s="362"/>
      <c r="P904" s="362"/>
      <c r="Q904" s="362"/>
      <c r="R904" s="161"/>
      <c r="S904" s="94"/>
      <c r="T904" s="362"/>
      <c r="U904" s="96"/>
      <c r="V904" s="95"/>
      <c r="W904" s="95"/>
      <c r="X904" s="97"/>
      <c r="Y904" s="163"/>
      <c r="Z904" s="180"/>
      <c r="AA904" s="180">
        <v>45</v>
      </c>
      <c r="AB904" s="164">
        <v>34</v>
      </c>
      <c r="AC904" s="164">
        <v>10</v>
      </c>
      <c r="AD904" s="165"/>
      <c r="AE904" s="94"/>
      <c r="AF904" s="96"/>
      <c r="AG904" s="96"/>
      <c r="AH904" s="95"/>
      <c r="AI904" s="95"/>
      <c r="AJ904" s="95"/>
      <c r="AK904" s="95"/>
      <c r="AL904" s="94"/>
      <c r="AM904" s="96"/>
      <c r="AN904" s="96"/>
      <c r="AO904" s="95"/>
      <c r="AP904" s="95"/>
      <c r="AQ904" s="97"/>
      <c r="AR904" s="94"/>
      <c r="AS904" s="96"/>
      <c r="AT904" s="96"/>
      <c r="AU904" s="96"/>
      <c r="AV904" s="95"/>
      <c r="AW904" s="95"/>
      <c r="AX904" s="97"/>
      <c r="AY904" s="97"/>
      <c r="AZ904" s="97"/>
      <c r="BA904" s="97"/>
      <c r="BB904" s="97"/>
      <c r="BC904" s="99" t="s">
        <v>1366</v>
      </c>
      <c r="BD904" s="99" t="s">
        <v>12280</v>
      </c>
      <c r="BE904" s="99" t="s">
        <v>1366</v>
      </c>
      <c r="BF904" s="100"/>
      <c r="BG904" s="103"/>
      <c r="BH904" s="103"/>
      <c r="BI904" s="103"/>
      <c r="BJ904" s="99"/>
      <c r="BK904" s="112" t="s">
        <v>1511</v>
      </c>
      <c r="BL904" s="102"/>
      <c r="BM904" s="99"/>
      <c r="BN904" s="99"/>
      <c r="BT904" s="99"/>
      <c r="BU904" s="99"/>
      <c r="BV904" s="99"/>
      <c r="BW904" s="99"/>
      <c r="BX904" s="99"/>
      <c r="CB904" s="13" t="s">
        <v>1511</v>
      </c>
    </row>
    <row r="905" ht="13.75" spans="1:80">
      <c r="A905" s="88" t="s">
        <v>12575</v>
      </c>
      <c r="B905" s="88" t="s">
        <v>1954</v>
      </c>
      <c r="C905" s="106" t="s">
        <v>7194</v>
      </c>
      <c r="D905" s="89" t="s">
        <v>494</v>
      </c>
      <c r="E905" s="254">
        <v>3</v>
      </c>
      <c r="F905" s="135">
        <v>145</v>
      </c>
      <c r="G905" s="90">
        <f t="shared" si="14"/>
        <v>435</v>
      </c>
      <c r="H905" s="358"/>
      <c r="I905" s="359"/>
      <c r="J905" s="359"/>
      <c r="K905" s="359"/>
      <c r="L905" s="359"/>
      <c r="M905" s="360"/>
      <c r="N905" s="361"/>
      <c r="O905" s="362"/>
      <c r="P905" s="362"/>
      <c r="Q905" s="362"/>
      <c r="R905" s="161"/>
      <c r="S905" s="94"/>
      <c r="T905" s="362"/>
      <c r="U905" s="96"/>
      <c r="V905" s="95"/>
      <c r="W905" s="95"/>
      <c r="X905" s="97"/>
      <c r="Y905" s="163"/>
      <c r="Z905" s="180"/>
      <c r="AA905" s="180">
        <v>18</v>
      </c>
      <c r="AB905" s="164">
        <v>25</v>
      </c>
      <c r="AC905" s="164">
        <v>22</v>
      </c>
      <c r="AD905" s="165">
        <v>35</v>
      </c>
      <c r="AE905" s="94"/>
      <c r="AF905" s="96"/>
      <c r="AG905" s="96"/>
      <c r="AH905" s="95"/>
      <c r="AI905" s="95"/>
      <c r="AJ905" s="95"/>
      <c r="AK905" s="95"/>
      <c r="AL905" s="94"/>
      <c r="AM905" s="96"/>
      <c r="AN905" s="96"/>
      <c r="AO905" s="95"/>
      <c r="AP905" s="95"/>
      <c r="AQ905" s="97"/>
      <c r="AR905" s="94"/>
      <c r="AS905" s="96"/>
      <c r="AT905" s="96"/>
      <c r="AU905" s="96"/>
      <c r="AV905" s="95"/>
      <c r="AW905" s="95"/>
      <c r="AX905" s="97"/>
      <c r="AY905" s="97"/>
      <c r="AZ905" s="97"/>
      <c r="BA905" s="97"/>
      <c r="BB905" s="97"/>
      <c r="BC905" s="99" t="s">
        <v>12362</v>
      </c>
      <c r="BD905" s="99" t="s">
        <v>12362</v>
      </c>
      <c r="BE905" s="99" t="s">
        <v>12282</v>
      </c>
      <c r="BF905" s="100"/>
      <c r="BG905" s="103"/>
      <c r="BH905" s="103"/>
      <c r="BI905" s="103"/>
      <c r="BJ905" s="99">
        <v>2</v>
      </c>
      <c r="BK905" s="112" t="s">
        <v>1511</v>
      </c>
      <c r="BL905" s="102"/>
      <c r="BM905" s="99"/>
      <c r="BN905" s="99"/>
      <c r="BT905" s="99"/>
      <c r="BU905" s="99"/>
      <c r="BV905" s="99"/>
      <c r="BW905" s="99"/>
      <c r="BX905" s="99"/>
      <c r="CB905" s="13" t="s">
        <v>1511</v>
      </c>
    </row>
    <row r="906" ht="13.75" spans="1:80">
      <c r="A906" s="88" t="s">
        <v>12576</v>
      </c>
      <c r="B906" s="88" t="s">
        <v>1889</v>
      </c>
      <c r="C906" s="106" t="s">
        <v>3974</v>
      </c>
      <c r="D906" s="89" t="s">
        <v>12266</v>
      </c>
      <c r="E906" s="135">
        <v>3</v>
      </c>
      <c r="F906" s="135">
        <v>40</v>
      </c>
      <c r="G906" s="90">
        <f t="shared" si="14"/>
        <v>120</v>
      </c>
      <c r="H906" s="107"/>
      <c r="I906" s="109"/>
      <c r="J906" s="109"/>
      <c r="K906" s="109"/>
      <c r="L906" s="109"/>
      <c r="M906" s="110"/>
      <c r="N906" s="94"/>
      <c r="O906" s="95"/>
      <c r="P906" s="95"/>
      <c r="Q906" s="95"/>
      <c r="R906" s="97"/>
      <c r="S906" s="94"/>
      <c r="T906" s="95"/>
      <c r="U906" s="96"/>
      <c r="V906" s="95"/>
      <c r="W906" s="95"/>
      <c r="X906" s="97"/>
      <c r="Y906" s="107"/>
      <c r="Z906" s="108"/>
      <c r="AA906" s="108"/>
      <c r="AB906" s="109"/>
      <c r="AC906" s="109"/>
      <c r="AD906" s="110"/>
      <c r="AE906" s="94"/>
      <c r="AF906" s="96"/>
      <c r="AG906" s="96"/>
      <c r="AH906" s="95"/>
      <c r="AI906" s="95"/>
      <c r="AJ906" s="95"/>
      <c r="AK906" s="95"/>
      <c r="AL906" s="91"/>
      <c r="AM906" s="113"/>
      <c r="AN906" s="113"/>
      <c r="AO906" s="92"/>
      <c r="AP906" s="92"/>
      <c r="AQ906" s="93"/>
      <c r="AR906" s="94"/>
      <c r="AS906" s="96"/>
      <c r="AT906" s="96"/>
      <c r="AU906" s="96"/>
      <c r="AV906" s="95"/>
      <c r="AW906" s="95"/>
      <c r="AX906" s="97"/>
      <c r="AY906" s="97"/>
      <c r="AZ906" s="97"/>
      <c r="BA906" s="97"/>
      <c r="BB906" s="97"/>
      <c r="BC906" s="99" t="s">
        <v>1366</v>
      </c>
      <c r="BD906" s="99" t="s">
        <v>1366</v>
      </c>
      <c r="BE906" s="99" t="s">
        <v>1366</v>
      </c>
      <c r="BF906" s="100"/>
      <c r="BG906" s="103"/>
      <c r="BH906" s="103"/>
      <c r="BI906" s="103"/>
      <c r="BJ906" s="99"/>
      <c r="BK906" s="112" t="s">
        <v>20</v>
      </c>
      <c r="BL906" s="102"/>
      <c r="BM906" s="99"/>
      <c r="BN906" s="99"/>
      <c r="BT906" s="99"/>
      <c r="BU906" s="99"/>
      <c r="BV906" s="99"/>
      <c r="BW906" s="99"/>
      <c r="BX906" s="99"/>
      <c r="CB906" s="13" t="s">
        <v>1511</v>
      </c>
    </row>
    <row r="907" ht="13.75" spans="1:80">
      <c r="A907" s="88" t="s">
        <v>12576</v>
      </c>
      <c r="B907" s="88" t="s">
        <v>1889</v>
      </c>
      <c r="C907" s="106" t="s">
        <v>3974</v>
      </c>
      <c r="D907" s="89" t="s">
        <v>494</v>
      </c>
      <c r="E907" s="135">
        <v>3</v>
      </c>
      <c r="F907" s="135">
        <v>17</v>
      </c>
      <c r="G907" s="90">
        <f t="shared" si="14"/>
        <v>51</v>
      </c>
      <c r="H907" s="107"/>
      <c r="I907" s="109"/>
      <c r="J907" s="109"/>
      <c r="K907" s="109"/>
      <c r="L907" s="109"/>
      <c r="M907" s="110"/>
      <c r="N907" s="94"/>
      <c r="O907" s="95"/>
      <c r="P907" s="95"/>
      <c r="Q907" s="95"/>
      <c r="R907" s="97"/>
      <c r="S907" s="94"/>
      <c r="T907" s="95"/>
      <c r="U907" s="96"/>
      <c r="V907" s="95"/>
      <c r="W907" s="95"/>
      <c r="X907" s="97"/>
      <c r="Y907" s="107"/>
      <c r="Z907" s="108"/>
      <c r="AA907" s="108"/>
      <c r="AB907" s="109"/>
      <c r="AC907" s="109"/>
      <c r="AD907" s="110"/>
      <c r="AE907" s="94"/>
      <c r="AF907" s="96"/>
      <c r="AG907" s="96"/>
      <c r="AH907" s="95"/>
      <c r="AI907" s="95"/>
      <c r="AJ907" s="95"/>
      <c r="AK907" s="95"/>
      <c r="AL907" s="91"/>
      <c r="AM907" s="113"/>
      <c r="AN907" s="113"/>
      <c r="AO907" s="92"/>
      <c r="AP907" s="92"/>
      <c r="AQ907" s="93"/>
      <c r="AR907" s="94"/>
      <c r="AS907" s="96"/>
      <c r="AT907" s="96"/>
      <c r="AU907" s="96"/>
      <c r="AV907" s="95"/>
      <c r="AW907" s="95"/>
      <c r="AX907" s="97"/>
      <c r="AY907" s="97"/>
      <c r="AZ907" s="97"/>
      <c r="BA907" s="97"/>
      <c r="BB907" s="97"/>
      <c r="BC907" s="99" t="s">
        <v>12362</v>
      </c>
      <c r="BD907" s="99" t="s">
        <v>12362</v>
      </c>
      <c r="BE907" s="99" t="s">
        <v>12362</v>
      </c>
      <c r="BF907" s="100"/>
      <c r="BG907" s="103"/>
      <c r="BH907" s="103"/>
      <c r="BI907" s="103"/>
      <c r="BJ907" s="99"/>
      <c r="BK907" s="112" t="s">
        <v>1511</v>
      </c>
      <c r="BL907" s="102"/>
      <c r="BM907" s="99"/>
      <c r="BN907" s="99"/>
      <c r="BT907" s="99"/>
      <c r="BU907" s="99"/>
      <c r="BV907" s="99"/>
      <c r="BW907" s="99"/>
      <c r="BX907" s="99"/>
      <c r="CB907" s="13" t="s">
        <v>1511</v>
      </c>
    </row>
    <row r="908" ht="13.75" spans="1:80">
      <c r="A908" s="88" t="s">
        <v>12577</v>
      </c>
      <c r="B908" s="88" t="s">
        <v>12265</v>
      </c>
      <c r="C908" s="106" t="s">
        <v>12265</v>
      </c>
      <c r="D908" s="89" t="s">
        <v>12266</v>
      </c>
      <c r="E908" s="135">
        <v>2</v>
      </c>
      <c r="F908" s="135"/>
      <c r="G908" s="90">
        <f t="shared" si="14"/>
        <v>0</v>
      </c>
      <c r="H908" s="94"/>
      <c r="I908" s="95"/>
      <c r="J908" s="95"/>
      <c r="K908" s="95"/>
      <c r="L908" s="95"/>
      <c r="M908" s="97"/>
      <c r="N908" s="94"/>
      <c r="O908" s="95"/>
      <c r="P908" s="95"/>
      <c r="Q908" s="95"/>
      <c r="R908" s="97"/>
      <c r="S908" s="94"/>
      <c r="T908" s="95"/>
      <c r="U908" s="96"/>
      <c r="V908" s="95"/>
      <c r="W908" s="95"/>
      <c r="X908" s="97"/>
      <c r="Y908" s="107"/>
      <c r="Z908" s="108"/>
      <c r="AA908" s="108"/>
      <c r="AB908" s="109"/>
      <c r="AC908" s="109"/>
      <c r="AD908" s="110"/>
      <c r="AE908" s="94"/>
      <c r="AF908" s="96"/>
      <c r="AG908" s="96"/>
      <c r="AH908" s="95"/>
      <c r="AI908" s="95"/>
      <c r="AJ908" s="95"/>
      <c r="AK908" s="95"/>
      <c r="AL908" s="91"/>
      <c r="AM908" s="113"/>
      <c r="AN908" s="113"/>
      <c r="AO908" s="92"/>
      <c r="AP908" s="92"/>
      <c r="AQ908" s="93"/>
      <c r="AR908" s="94"/>
      <c r="AS908" s="96"/>
      <c r="AT908" s="96"/>
      <c r="AU908" s="96"/>
      <c r="AV908" s="95"/>
      <c r="AW908" s="95"/>
      <c r="AX908" s="97"/>
      <c r="AY908" s="97"/>
      <c r="AZ908" s="97"/>
      <c r="BA908" s="97"/>
      <c r="BB908" s="97"/>
      <c r="BC908" s="99" t="s">
        <v>12265</v>
      </c>
      <c r="BD908" s="99" t="s">
        <v>12265</v>
      </c>
      <c r="BE908" s="99"/>
      <c r="BF908" s="100"/>
      <c r="BG908" s="100"/>
      <c r="BH908" s="100"/>
      <c r="BI908" s="100"/>
      <c r="BJ908" s="99"/>
      <c r="BK908" s="112" t="s">
        <v>12265</v>
      </c>
      <c r="BL908" s="102"/>
      <c r="BM908" s="99"/>
      <c r="BN908" s="99"/>
      <c r="BT908" s="99"/>
      <c r="BU908" s="99"/>
      <c r="BV908" s="99"/>
      <c r="BW908" s="99"/>
      <c r="BX908" s="99"/>
      <c r="CB908" s="13" t="s">
        <v>1511</v>
      </c>
    </row>
    <row r="909" ht="13.75" spans="1:80">
      <c r="A909" s="88" t="s">
        <v>12577</v>
      </c>
      <c r="B909" s="88" t="s">
        <v>12265</v>
      </c>
      <c r="C909" s="106" t="s">
        <v>12265</v>
      </c>
      <c r="D909" s="89" t="s">
        <v>12266</v>
      </c>
      <c r="E909" s="135">
        <v>2</v>
      </c>
      <c r="F909" s="135"/>
      <c r="G909" s="90">
        <f t="shared" si="14"/>
        <v>0</v>
      </c>
      <c r="H909" s="94"/>
      <c r="I909" s="95"/>
      <c r="J909" s="95"/>
      <c r="K909" s="95"/>
      <c r="L909" s="95"/>
      <c r="M909" s="97"/>
      <c r="N909" s="94"/>
      <c r="O909" s="95"/>
      <c r="P909" s="95"/>
      <c r="Q909" s="95"/>
      <c r="R909" s="97"/>
      <c r="S909" s="94"/>
      <c r="T909" s="95"/>
      <c r="U909" s="96"/>
      <c r="V909" s="95"/>
      <c r="W909" s="95"/>
      <c r="X909" s="97"/>
      <c r="Y909" s="107"/>
      <c r="Z909" s="108"/>
      <c r="AA909" s="108"/>
      <c r="AB909" s="109"/>
      <c r="AC909" s="109"/>
      <c r="AD909" s="110"/>
      <c r="AE909" s="94"/>
      <c r="AF909" s="96"/>
      <c r="AG909" s="96"/>
      <c r="AH909" s="95"/>
      <c r="AI909" s="95"/>
      <c r="AJ909" s="95"/>
      <c r="AK909" s="95"/>
      <c r="AL909" s="91"/>
      <c r="AM909" s="113"/>
      <c r="AN909" s="113"/>
      <c r="AO909" s="92"/>
      <c r="AP909" s="92"/>
      <c r="AQ909" s="93"/>
      <c r="AR909" s="94"/>
      <c r="AS909" s="96"/>
      <c r="AT909" s="96"/>
      <c r="AU909" s="96"/>
      <c r="AV909" s="95"/>
      <c r="AW909" s="95"/>
      <c r="AX909" s="97"/>
      <c r="AY909" s="97"/>
      <c r="AZ909" s="97"/>
      <c r="BA909" s="97"/>
      <c r="BB909" s="97"/>
      <c r="BC909" s="99" t="s">
        <v>12265</v>
      </c>
      <c r="BD909" s="99" t="s">
        <v>12265</v>
      </c>
      <c r="BE909" s="99"/>
      <c r="BF909" s="100"/>
      <c r="BG909" s="100"/>
      <c r="BH909" s="100"/>
      <c r="BI909" s="100"/>
      <c r="BJ909" s="99"/>
      <c r="BK909" s="112" t="s">
        <v>12265</v>
      </c>
      <c r="BL909" s="102"/>
      <c r="BM909" s="99"/>
      <c r="BN909" s="99"/>
      <c r="BT909" s="99"/>
      <c r="BU909" s="99"/>
      <c r="BV909" s="99"/>
      <c r="BW909" s="99"/>
      <c r="BX909" s="99"/>
      <c r="CB909" s="13" t="s">
        <v>1511</v>
      </c>
    </row>
    <row r="910" ht="13.75" spans="1:80">
      <c r="A910" s="88" t="s">
        <v>12577</v>
      </c>
      <c r="B910" s="88" t="s">
        <v>12265</v>
      </c>
      <c r="C910" s="106" t="s">
        <v>12265</v>
      </c>
      <c r="D910" s="89" t="s">
        <v>12266</v>
      </c>
      <c r="E910" s="135">
        <v>2</v>
      </c>
      <c r="F910" s="135"/>
      <c r="G910" s="90">
        <f t="shared" si="14"/>
        <v>0</v>
      </c>
      <c r="H910" s="94"/>
      <c r="I910" s="95"/>
      <c r="J910" s="95"/>
      <c r="K910" s="95"/>
      <c r="L910" s="95"/>
      <c r="M910" s="97"/>
      <c r="N910" s="94"/>
      <c r="O910" s="95"/>
      <c r="P910" s="95"/>
      <c r="Q910" s="95"/>
      <c r="R910" s="97"/>
      <c r="S910" s="94"/>
      <c r="T910" s="95"/>
      <c r="U910" s="96"/>
      <c r="V910" s="95"/>
      <c r="W910" s="95"/>
      <c r="X910" s="97"/>
      <c r="Y910" s="107"/>
      <c r="Z910" s="108"/>
      <c r="AA910" s="108"/>
      <c r="AB910" s="109"/>
      <c r="AC910" s="109"/>
      <c r="AD910" s="110"/>
      <c r="AE910" s="94"/>
      <c r="AF910" s="96"/>
      <c r="AG910" s="96"/>
      <c r="AH910" s="95"/>
      <c r="AI910" s="95"/>
      <c r="AJ910" s="95"/>
      <c r="AK910" s="95"/>
      <c r="AL910" s="91"/>
      <c r="AM910" s="113"/>
      <c r="AN910" s="113"/>
      <c r="AO910" s="92"/>
      <c r="AP910" s="92"/>
      <c r="AQ910" s="93"/>
      <c r="AR910" s="94"/>
      <c r="AS910" s="96"/>
      <c r="AT910" s="96"/>
      <c r="AU910" s="96"/>
      <c r="AV910" s="95"/>
      <c r="AW910" s="95"/>
      <c r="AX910" s="97"/>
      <c r="AY910" s="97"/>
      <c r="AZ910" s="97"/>
      <c r="BA910" s="97"/>
      <c r="BB910" s="97"/>
      <c r="BC910" s="99" t="s">
        <v>12265</v>
      </c>
      <c r="BD910" s="99" t="s">
        <v>12265</v>
      </c>
      <c r="BE910" s="99"/>
      <c r="BF910" s="100"/>
      <c r="BG910" s="100"/>
      <c r="BH910" s="100"/>
      <c r="BI910" s="100"/>
      <c r="BJ910" s="99"/>
      <c r="BK910" s="112" t="s">
        <v>12265</v>
      </c>
      <c r="BL910" s="102"/>
      <c r="BM910" s="99"/>
      <c r="BN910" s="99"/>
      <c r="BT910" s="99"/>
      <c r="BU910" s="99"/>
      <c r="BV910" s="99"/>
      <c r="BW910" s="99"/>
      <c r="BX910" s="99"/>
      <c r="CB910" s="13" t="s">
        <v>1511</v>
      </c>
    </row>
    <row r="911" ht="13.75" spans="1:80">
      <c r="A911" s="88" t="s">
        <v>12577</v>
      </c>
      <c r="B911" s="88" t="s">
        <v>12265</v>
      </c>
      <c r="C911" s="106" t="s">
        <v>12265</v>
      </c>
      <c r="D911" s="89" t="s">
        <v>12266</v>
      </c>
      <c r="E911" s="135">
        <v>2</v>
      </c>
      <c r="F911" s="135"/>
      <c r="G911" s="90">
        <f t="shared" si="14"/>
        <v>0</v>
      </c>
      <c r="H911" s="94"/>
      <c r="I911" s="95"/>
      <c r="J911" s="95"/>
      <c r="K911" s="95"/>
      <c r="L911" s="95"/>
      <c r="M911" s="97"/>
      <c r="N911" s="94"/>
      <c r="O911" s="95"/>
      <c r="P911" s="95"/>
      <c r="Q911" s="95"/>
      <c r="R911" s="97"/>
      <c r="S911" s="94"/>
      <c r="T911" s="94"/>
      <c r="U911" s="96"/>
      <c r="V911" s="95"/>
      <c r="W911" s="95"/>
      <c r="X911" s="97"/>
      <c r="Y911" s="107"/>
      <c r="Z911" s="108"/>
      <c r="AA911" s="108"/>
      <c r="AB911" s="109"/>
      <c r="AC911" s="109"/>
      <c r="AD911" s="110"/>
      <c r="AE911" s="94"/>
      <c r="AF911" s="96"/>
      <c r="AG911" s="96"/>
      <c r="AH911" s="95"/>
      <c r="AI911" s="95"/>
      <c r="AJ911" s="95"/>
      <c r="AK911" s="95"/>
      <c r="AL911" s="91"/>
      <c r="AM911" s="113"/>
      <c r="AN911" s="113"/>
      <c r="AO911" s="92"/>
      <c r="AP911" s="92"/>
      <c r="AQ911" s="93"/>
      <c r="AR911" s="94"/>
      <c r="AS911" s="96"/>
      <c r="AT911" s="96"/>
      <c r="AU911" s="96"/>
      <c r="AV911" s="95"/>
      <c r="AW911" s="95"/>
      <c r="AX911" s="97"/>
      <c r="AY911" s="97"/>
      <c r="AZ911" s="97"/>
      <c r="BA911" s="97"/>
      <c r="BB911" s="97"/>
      <c r="BC911" s="99" t="s">
        <v>12265</v>
      </c>
      <c r="BD911" s="99" t="s">
        <v>12265</v>
      </c>
      <c r="BE911" s="99"/>
      <c r="BF911" s="100"/>
      <c r="BG911" s="100"/>
      <c r="BH911" s="100"/>
      <c r="BI911" s="100"/>
      <c r="BJ911" s="99"/>
      <c r="BK911" s="112" t="s">
        <v>12265</v>
      </c>
      <c r="BL911" s="102"/>
      <c r="BM911" s="99"/>
      <c r="BN911" s="99"/>
      <c r="BT911" s="99"/>
      <c r="BU911" s="99"/>
      <c r="BV911" s="99"/>
      <c r="BW911" s="99"/>
      <c r="BX911" s="99"/>
      <c r="CB911" s="13" t="s">
        <v>1511</v>
      </c>
    </row>
    <row r="912" ht="13.75" spans="1:80">
      <c r="A912" s="88" t="s">
        <v>12577</v>
      </c>
      <c r="B912" s="88" t="s">
        <v>3778</v>
      </c>
      <c r="C912" s="106" t="s">
        <v>3777</v>
      </c>
      <c r="D912" s="89" t="s">
        <v>12266</v>
      </c>
      <c r="E912" s="135">
        <v>2</v>
      </c>
      <c r="F912" s="135">
        <v>24</v>
      </c>
      <c r="G912" s="90">
        <f t="shared" si="14"/>
        <v>48</v>
      </c>
      <c r="H912" s="94"/>
      <c r="I912" s="95"/>
      <c r="J912" s="95"/>
      <c r="K912" s="95"/>
      <c r="L912" s="95"/>
      <c r="M912" s="97"/>
      <c r="N912" s="94"/>
      <c r="O912" s="95"/>
      <c r="P912" s="95"/>
      <c r="Q912" s="95"/>
      <c r="R912" s="97"/>
      <c r="S912" s="94"/>
      <c r="T912" s="94"/>
      <c r="U912" s="96"/>
      <c r="V912" s="95"/>
      <c r="W912" s="95"/>
      <c r="X912" s="97"/>
      <c r="Y912" s="107"/>
      <c r="Z912" s="108"/>
      <c r="AA912" s="108"/>
      <c r="AB912" s="109"/>
      <c r="AC912" s="109"/>
      <c r="AD912" s="110"/>
      <c r="AE912" s="94"/>
      <c r="AF912" s="96"/>
      <c r="AG912" s="96"/>
      <c r="AH912" s="95"/>
      <c r="AI912" s="95"/>
      <c r="AJ912" s="95"/>
      <c r="AK912" s="95"/>
      <c r="AL912" s="91"/>
      <c r="AM912" s="113"/>
      <c r="AN912" s="113"/>
      <c r="AO912" s="92"/>
      <c r="AP912" s="92"/>
      <c r="AQ912" s="93"/>
      <c r="AR912" s="94"/>
      <c r="AS912" s="96"/>
      <c r="AT912" s="96"/>
      <c r="AU912" s="96"/>
      <c r="AV912" s="95"/>
      <c r="AW912" s="95"/>
      <c r="AX912" s="97"/>
      <c r="AY912" s="97"/>
      <c r="AZ912" s="97"/>
      <c r="BA912" s="97"/>
      <c r="BB912" s="97"/>
      <c r="BC912" s="99"/>
      <c r="BD912" s="99"/>
      <c r="BE912" s="99"/>
      <c r="BF912" s="100"/>
      <c r="BG912" s="103"/>
      <c r="BH912" s="103"/>
      <c r="BI912" s="103"/>
      <c r="BJ912" s="99"/>
      <c r="BK912" s="112" t="s">
        <v>1511</v>
      </c>
      <c r="BL912" s="102"/>
      <c r="BM912" s="99"/>
      <c r="BN912" s="99"/>
      <c r="BT912" s="99"/>
      <c r="BU912" s="99"/>
      <c r="BV912" s="99"/>
      <c r="BW912" s="99"/>
      <c r="BX912" s="99"/>
      <c r="CB912" s="13" t="s">
        <v>1511</v>
      </c>
    </row>
    <row r="913" s="8" customFormat="1" ht="13.75" spans="1:479">
      <c r="A913" s="88" t="s">
        <v>12577</v>
      </c>
      <c r="B913" s="106" t="s">
        <v>3778</v>
      </c>
      <c r="C913" s="106" t="s">
        <v>3777</v>
      </c>
      <c r="D913" s="89" t="s">
        <v>494</v>
      </c>
      <c r="E913" s="90">
        <v>2</v>
      </c>
      <c r="F913" s="90">
        <v>52</v>
      </c>
      <c r="G913" s="90">
        <f t="shared" si="14"/>
        <v>104</v>
      </c>
      <c r="H913" s="94"/>
      <c r="I913" s="95"/>
      <c r="J913" s="95"/>
      <c r="K913" s="95"/>
      <c r="L913" s="95"/>
      <c r="M913" s="97"/>
      <c r="N913" s="94"/>
      <c r="O913" s="95"/>
      <c r="P913" s="95"/>
      <c r="Q913" s="95"/>
      <c r="R913" s="97"/>
      <c r="S913" s="94"/>
      <c r="T913" s="95"/>
      <c r="U913" s="96"/>
      <c r="V913" s="95"/>
      <c r="W913" s="95"/>
      <c r="X913" s="97"/>
      <c r="Y913" s="107"/>
      <c r="Z913" s="108"/>
      <c r="AA913" s="108"/>
      <c r="AB913" s="109"/>
      <c r="AC913" s="109"/>
      <c r="AD913" s="110"/>
      <c r="AE913" s="94"/>
      <c r="AF913" s="94"/>
      <c r="AG913" s="94"/>
      <c r="AH913" s="94"/>
      <c r="AI913" s="94"/>
      <c r="AJ913" s="94"/>
      <c r="AK913" s="94"/>
      <c r="AL913" s="91"/>
      <c r="AM913" s="113"/>
      <c r="AN913" s="113"/>
      <c r="AO913" s="92"/>
      <c r="AP913" s="92"/>
      <c r="AQ913" s="93"/>
      <c r="AR913" s="94"/>
      <c r="AS913" s="96"/>
      <c r="AT913" s="96"/>
      <c r="AU913" s="96"/>
      <c r="AV913" s="95"/>
      <c r="AW913" s="95"/>
      <c r="AX913" s="97"/>
      <c r="AY913" s="97"/>
      <c r="AZ913" s="97"/>
      <c r="BA913" s="97"/>
      <c r="BB913" s="97"/>
      <c r="BC913" s="99" t="s">
        <v>12362</v>
      </c>
      <c r="BD913" s="99" t="s">
        <v>12362</v>
      </c>
      <c r="BE913" s="99"/>
      <c r="BF913" s="100"/>
      <c r="BG913" s="103"/>
      <c r="BH913" s="103"/>
      <c r="BI913" s="103"/>
      <c r="BJ913" s="99"/>
      <c r="BK913" s="112" t="s">
        <v>1511</v>
      </c>
      <c r="BL913" s="102"/>
      <c r="BM913" s="99"/>
      <c r="BN913" s="99"/>
      <c r="BO913" s="13"/>
      <c r="BP913" s="13"/>
      <c r="BQ913" s="13"/>
      <c r="BR913" s="13"/>
      <c r="BS913" s="13"/>
      <c r="BT913" s="99"/>
      <c r="BU913" s="99"/>
      <c r="BV913" s="99"/>
      <c r="BW913" s="99"/>
      <c r="BX913" s="99"/>
      <c r="BY913" s="13"/>
      <c r="BZ913" s="13"/>
      <c r="CA913" s="13"/>
      <c r="CB913" s="13" t="s">
        <v>1511</v>
      </c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3"/>
      <c r="FD913" s="13"/>
      <c r="FE913" s="13"/>
      <c r="FF913" s="13"/>
      <c r="FG913" s="13"/>
      <c r="FH913" s="13"/>
      <c r="FI913" s="13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  <c r="FT913" s="13"/>
      <c r="FU913" s="13"/>
      <c r="FV913" s="13"/>
      <c r="FW913" s="13"/>
      <c r="FX913" s="13"/>
      <c r="FY913" s="13"/>
      <c r="FZ913" s="13"/>
      <c r="GA913" s="13"/>
      <c r="GB913" s="13"/>
      <c r="GC913" s="13"/>
      <c r="GD913" s="13"/>
      <c r="GE913" s="13"/>
      <c r="GF913" s="13"/>
      <c r="GG913" s="13"/>
      <c r="GH913" s="13"/>
      <c r="GI913" s="13"/>
      <c r="GJ913" s="13"/>
      <c r="GK913" s="13"/>
      <c r="GL913" s="13"/>
      <c r="GM913" s="13"/>
      <c r="GN913" s="13"/>
      <c r="GO913" s="13"/>
      <c r="GP913" s="13"/>
      <c r="GQ913" s="13"/>
      <c r="GR913" s="13"/>
      <c r="GS913" s="13"/>
      <c r="GT913" s="13"/>
      <c r="GU913" s="13"/>
      <c r="GV913" s="13"/>
      <c r="GW913" s="13"/>
      <c r="GX913" s="13"/>
      <c r="GY913" s="13"/>
      <c r="GZ913" s="13"/>
      <c r="HA913" s="13"/>
      <c r="HB913" s="13"/>
      <c r="HC913" s="13"/>
      <c r="HD913" s="13"/>
      <c r="HE913" s="13"/>
      <c r="HF913" s="13"/>
      <c r="HG913" s="13"/>
      <c r="HH913" s="13"/>
      <c r="HI913" s="13"/>
      <c r="HJ913" s="13"/>
      <c r="HK913" s="13"/>
      <c r="HL913" s="13"/>
      <c r="HM913" s="13"/>
      <c r="HN913" s="13"/>
      <c r="HO913" s="13"/>
      <c r="HP913" s="13"/>
      <c r="HQ913" s="13"/>
      <c r="HR913" s="13"/>
      <c r="HS913" s="13"/>
      <c r="HT913" s="13"/>
      <c r="HU913" s="13"/>
      <c r="HV913" s="13"/>
      <c r="HW913" s="13"/>
      <c r="HX913" s="13"/>
      <c r="HY913" s="13"/>
      <c r="HZ913" s="13"/>
      <c r="IA913" s="13"/>
      <c r="IB913" s="13"/>
      <c r="IC913" s="13"/>
      <c r="ID913" s="13"/>
      <c r="IE913" s="13"/>
      <c r="IF913" s="13"/>
      <c r="IG913" s="13"/>
      <c r="IH913" s="13"/>
      <c r="II913" s="13"/>
      <c r="IJ913" s="13"/>
      <c r="IK913" s="13"/>
      <c r="IL913" s="13"/>
      <c r="IM913" s="13"/>
      <c r="IN913" s="13"/>
      <c r="IO913" s="13"/>
      <c r="IP913" s="13"/>
      <c r="IQ913" s="13"/>
      <c r="IR913" s="13"/>
      <c r="IS913" s="13"/>
      <c r="IT913" s="13"/>
      <c r="IU913" s="13"/>
      <c r="IV913" s="13"/>
      <c r="IW913" s="13"/>
      <c r="IX913" s="13"/>
      <c r="IY913" s="13"/>
      <c r="IZ913" s="13"/>
      <c r="JA913" s="13"/>
      <c r="JB913" s="13"/>
      <c r="JC913" s="13"/>
      <c r="JD913" s="13"/>
      <c r="JE913" s="13"/>
      <c r="JF913" s="13"/>
      <c r="JG913" s="13"/>
      <c r="JH913" s="13"/>
      <c r="JI913" s="13"/>
      <c r="JJ913" s="13"/>
      <c r="JK913" s="13"/>
      <c r="JL913" s="13"/>
      <c r="JM913" s="13"/>
      <c r="JN913" s="13"/>
      <c r="JO913" s="13"/>
      <c r="JP913" s="13"/>
      <c r="JQ913" s="13"/>
      <c r="JR913" s="13"/>
      <c r="JS913" s="13"/>
      <c r="JT913" s="13"/>
      <c r="JU913" s="13"/>
      <c r="JV913" s="13"/>
      <c r="JW913" s="13"/>
      <c r="JX913" s="13"/>
      <c r="JY913" s="13"/>
      <c r="JZ913" s="13"/>
      <c r="KA913" s="13"/>
      <c r="KB913" s="13"/>
      <c r="KC913" s="13"/>
      <c r="KD913" s="13"/>
      <c r="KE913" s="13"/>
      <c r="KF913" s="13"/>
      <c r="KG913" s="13"/>
      <c r="KH913" s="13"/>
      <c r="KI913" s="13"/>
      <c r="KJ913" s="13"/>
      <c r="KK913" s="13"/>
      <c r="KL913" s="13"/>
      <c r="KM913" s="13"/>
      <c r="KN913" s="13"/>
      <c r="KO913" s="13"/>
      <c r="KP913" s="13"/>
      <c r="KQ913" s="13"/>
      <c r="KR913" s="13"/>
      <c r="KS913" s="13"/>
      <c r="KT913" s="13"/>
      <c r="KU913" s="13"/>
      <c r="KV913" s="13"/>
      <c r="KW913" s="13"/>
      <c r="KX913" s="13"/>
      <c r="KY913" s="13"/>
      <c r="KZ913" s="13"/>
      <c r="LA913" s="13"/>
      <c r="LB913" s="13"/>
      <c r="LC913" s="13"/>
      <c r="LD913" s="13"/>
      <c r="LE913" s="13"/>
      <c r="LF913" s="13"/>
      <c r="LG913" s="13"/>
      <c r="LH913" s="13"/>
      <c r="LI913" s="13"/>
      <c r="LJ913" s="13"/>
      <c r="LK913" s="13"/>
      <c r="LL913" s="13"/>
      <c r="LM913" s="13"/>
      <c r="LN913" s="13"/>
      <c r="LO913" s="13"/>
      <c r="LP913" s="13"/>
      <c r="LQ913" s="13"/>
      <c r="LR913" s="13"/>
      <c r="LS913" s="13"/>
      <c r="LT913" s="13"/>
      <c r="LU913" s="13"/>
      <c r="LV913" s="13"/>
      <c r="LW913" s="13"/>
      <c r="LX913" s="13"/>
      <c r="LY913" s="13"/>
      <c r="LZ913" s="13"/>
      <c r="MA913" s="13"/>
      <c r="MB913" s="13"/>
      <c r="MC913" s="13"/>
      <c r="MD913" s="13"/>
      <c r="ME913" s="13"/>
      <c r="MF913" s="13"/>
      <c r="MG913" s="13"/>
      <c r="MH913" s="13"/>
      <c r="MI913" s="13"/>
      <c r="MJ913" s="13"/>
      <c r="MK913" s="13"/>
      <c r="ML913" s="13"/>
      <c r="MM913" s="13"/>
      <c r="MN913" s="13"/>
      <c r="MO913" s="13"/>
      <c r="MP913" s="13"/>
      <c r="MQ913" s="13"/>
      <c r="MR913" s="13"/>
      <c r="MS913" s="13"/>
      <c r="MT913" s="13"/>
      <c r="MU913" s="13"/>
      <c r="MV913" s="13"/>
      <c r="MW913" s="13"/>
      <c r="MX913" s="13"/>
      <c r="MY913" s="13"/>
      <c r="MZ913" s="13"/>
      <c r="NA913" s="13"/>
      <c r="NB913" s="13"/>
      <c r="NC913" s="13"/>
      <c r="ND913" s="13"/>
      <c r="NE913" s="13"/>
      <c r="NF913" s="13"/>
      <c r="NG913" s="13"/>
      <c r="NH913" s="13"/>
      <c r="NI913" s="13"/>
      <c r="NJ913" s="13"/>
      <c r="NK913" s="13"/>
      <c r="NL913" s="13"/>
      <c r="NM913" s="13"/>
      <c r="NN913" s="13"/>
      <c r="NO913" s="13"/>
      <c r="NP913" s="13"/>
      <c r="NQ913" s="13"/>
      <c r="NR913" s="13"/>
      <c r="NS913" s="13"/>
      <c r="NT913" s="13"/>
      <c r="NU913" s="13"/>
      <c r="NV913" s="13"/>
      <c r="NW913" s="13"/>
      <c r="NX913" s="13"/>
      <c r="NY913" s="13"/>
      <c r="NZ913" s="13"/>
      <c r="OA913" s="13"/>
      <c r="OB913" s="13"/>
      <c r="OC913" s="13"/>
      <c r="OD913" s="13"/>
      <c r="OE913" s="13"/>
      <c r="OF913" s="13"/>
      <c r="OG913" s="13"/>
      <c r="OH913" s="13"/>
      <c r="OI913" s="13"/>
      <c r="OJ913" s="13"/>
      <c r="OK913" s="13"/>
      <c r="OL913" s="13"/>
      <c r="OM913" s="13"/>
      <c r="ON913" s="13"/>
      <c r="OO913" s="13"/>
      <c r="OP913" s="13"/>
      <c r="OQ913" s="13"/>
      <c r="OR913" s="13"/>
      <c r="OS913" s="13"/>
      <c r="OT913" s="13"/>
      <c r="OU913" s="13"/>
      <c r="OV913" s="13"/>
      <c r="OW913" s="13"/>
      <c r="OX913" s="13"/>
      <c r="OY913" s="13"/>
      <c r="OZ913" s="13"/>
      <c r="PA913" s="13"/>
      <c r="PB913" s="13"/>
      <c r="PC913" s="13"/>
      <c r="PD913" s="13"/>
      <c r="PE913" s="13"/>
      <c r="PF913" s="13"/>
      <c r="PG913" s="13"/>
      <c r="PH913" s="13"/>
      <c r="PI913" s="13"/>
      <c r="PJ913" s="13"/>
      <c r="PK913" s="13"/>
      <c r="PL913" s="13"/>
      <c r="PM913" s="13"/>
      <c r="PN913" s="13"/>
      <c r="PO913" s="13"/>
      <c r="PP913" s="13"/>
      <c r="PQ913" s="13"/>
      <c r="PR913" s="13"/>
      <c r="PS913" s="13"/>
      <c r="PT913" s="13"/>
      <c r="PU913" s="13"/>
      <c r="PV913" s="13"/>
      <c r="PW913" s="13"/>
      <c r="PX913" s="13"/>
      <c r="PY913" s="13"/>
      <c r="PZ913" s="13"/>
      <c r="QA913" s="13"/>
      <c r="QB913" s="13"/>
      <c r="QC913" s="13"/>
      <c r="QD913" s="13"/>
      <c r="QE913" s="13"/>
      <c r="QF913" s="13"/>
      <c r="QG913" s="13"/>
      <c r="QH913" s="13"/>
      <c r="QI913" s="13"/>
      <c r="QJ913" s="13"/>
      <c r="QK913" s="13"/>
      <c r="QL913" s="13"/>
      <c r="QM913" s="13"/>
      <c r="QN913" s="13"/>
      <c r="QO913" s="13"/>
      <c r="QP913" s="13"/>
      <c r="QQ913" s="13"/>
      <c r="QR913" s="13"/>
      <c r="QS913" s="13"/>
      <c r="QT913" s="13"/>
      <c r="QU913" s="13"/>
      <c r="QV913" s="13"/>
      <c r="QW913" s="13"/>
      <c r="QX913" s="13"/>
      <c r="QY913" s="13"/>
      <c r="QZ913" s="13"/>
      <c r="RA913" s="13"/>
      <c r="RB913" s="13"/>
      <c r="RC913" s="13"/>
      <c r="RD913" s="13"/>
      <c r="RE913" s="13"/>
      <c r="RF913" s="13"/>
      <c r="RG913" s="13"/>
      <c r="RH913" s="13"/>
      <c r="RI913" s="13"/>
      <c r="RJ913" s="13"/>
      <c r="RK913" s="13"/>
    </row>
    <row r="914" s="8" customFormat="1" ht="13.75" spans="1:479">
      <c r="A914" s="88" t="s">
        <v>12577</v>
      </c>
      <c r="B914" s="88" t="s">
        <v>3778</v>
      </c>
      <c r="C914" s="106" t="s">
        <v>5123</v>
      </c>
      <c r="D914" s="89" t="s">
        <v>12266</v>
      </c>
      <c r="E914" s="90">
        <v>2</v>
      </c>
      <c r="F914" s="90">
        <v>24</v>
      </c>
      <c r="G914" s="90">
        <f t="shared" si="14"/>
        <v>48</v>
      </c>
      <c r="H914" s="94"/>
      <c r="I914" s="95"/>
      <c r="J914" s="95"/>
      <c r="K914" s="95"/>
      <c r="L914" s="95"/>
      <c r="M914" s="97"/>
      <c r="N914" s="94"/>
      <c r="O914" s="95"/>
      <c r="P914" s="95"/>
      <c r="Q914" s="95"/>
      <c r="R914" s="97"/>
      <c r="S914" s="94"/>
      <c r="T914" s="95"/>
      <c r="U914" s="96"/>
      <c r="V914" s="95"/>
      <c r="W914" s="95"/>
      <c r="X914" s="97"/>
      <c r="Y914" s="107"/>
      <c r="Z914" s="108"/>
      <c r="AA914" s="108"/>
      <c r="AB914" s="109"/>
      <c r="AC914" s="109"/>
      <c r="AD914" s="110"/>
      <c r="AE914" s="94"/>
      <c r="AF914" s="94"/>
      <c r="AG914" s="94"/>
      <c r="AH914" s="94"/>
      <c r="AI914" s="94"/>
      <c r="AJ914" s="94"/>
      <c r="AK914" s="94"/>
      <c r="AL914" s="91"/>
      <c r="AM914" s="113"/>
      <c r="AN914" s="113"/>
      <c r="AO914" s="92"/>
      <c r="AP914" s="92"/>
      <c r="AQ914" s="93"/>
      <c r="AR914" s="94"/>
      <c r="AS914" s="96"/>
      <c r="AT914" s="96"/>
      <c r="AU914" s="96"/>
      <c r="AV914" s="95"/>
      <c r="AW914" s="95"/>
      <c r="AX914" s="97"/>
      <c r="AY914" s="97"/>
      <c r="AZ914" s="97"/>
      <c r="BA914" s="97"/>
      <c r="BB914" s="97"/>
      <c r="BC914" s="99" t="s">
        <v>1366</v>
      </c>
      <c r="BD914" s="99" t="s">
        <v>1366</v>
      </c>
      <c r="BE914" s="99"/>
      <c r="BF914" s="100"/>
      <c r="BG914" s="103"/>
      <c r="BH914" s="103"/>
      <c r="BI914" s="103"/>
      <c r="BJ914" s="99"/>
      <c r="BK914" s="112" t="s">
        <v>1511</v>
      </c>
      <c r="BL914" s="102"/>
      <c r="BM914" s="99"/>
      <c r="BN914" s="99"/>
      <c r="BO914" s="13"/>
      <c r="BP914" s="13"/>
      <c r="BQ914" s="13"/>
      <c r="BR914" s="13"/>
      <c r="BS914" s="13"/>
      <c r="BT914" s="99"/>
      <c r="BU914" s="99"/>
      <c r="BV914" s="99"/>
      <c r="BW914" s="99"/>
      <c r="BX914" s="99"/>
      <c r="BY914" s="13"/>
      <c r="BZ914" s="13"/>
      <c r="CA914" s="13"/>
      <c r="CB914" s="13" t="s">
        <v>1511</v>
      </c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3"/>
      <c r="FD914" s="13"/>
      <c r="FE914" s="13"/>
      <c r="FF914" s="13"/>
      <c r="FG914" s="13"/>
      <c r="FH914" s="13"/>
      <c r="FI914" s="13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  <c r="FT914" s="13"/>
      <c r="FU914" s="13"/>
      <c r="FV914" s="13"/>
      <c r="FW914" s="13"/>
      <c r="FX914" s="13"/>
      <c r="FY914" s="13"/>
      <c r="FZ914" s="13"/>
      <c r="GA914" s="13"/>
      <c r="GB914" s="13"/>
      <c r="GC914" s="13"/>
      <c r="GD914" s="13"/>
      <c r="GE914" s="13"/>
      <c r="GF914" s="13"/>
      <c r="GG914" s="13"/>
      <c r="GH914" s="13"/>
      <c r="GI914" s="13"/>
      <c r="GJ914" s="13"/>
      <c r="GK914" s="13"/>
      <c r="GL914" s="13"/>
      <c r="GM914" s="13"/>
      <c r="GN914" s="13"/>
      <c r="GO914" s="13"/>
      <c r="GP914" s="13"/>
      <c r="GQ914" s="13"/>
      <c r="GR914" s="13"/>
      <c r="GS914" s="13"/>
      <c r="GT914" s="13"/>
      <c r="GU914" s="13"/>
      <c r="GV914" s="13"/>
      <c r="GW914" s="13"/>
      <c r="GX914" s="13"/>
      <c r="GY914" s="13"/>
      <c r="GZ914" s="13"/>
      <c r="HA914" s="13"/>
      <c r="HB914" s="13"/>
      <c r="HC914" s="13"/>
      <c r="HD914" s="13"/>
      <c r="HE914" s="13"/>
      <c r="HF914" s="13"/>
      <c r="HG914" s="13"/>
      <c r="HH914" s="13"/>
      <c r="HI914" s="13"/>
      <c r="HJ914" s="13"/>
      <c r="HK914" s="13"/>
      <c r="HL914" s="13"/>
      <c r="HM914" s="13"/>
      <c r="HN914" s="13"/>
      <c r="HO914" s="13"/>
      <c r="HP914" s="13"/>
      <c r="HQ914" s="13"/>
      <c r="HR914" s="13"/>
      <c r="HS914" s="13"/>
      <c r="HT914" s="13"/>
      <c r="HU914" s="13"/>
      <c r="HV914" s="13"/>
      <c r="HW914" s="13"/>
      <c r="HX914" s="13"/>
      <c r="HY914" s="13"/>
      <c r="HZ914" s="13"/>
      <c r="IA914" s="13"/>
      <c r="IB914" s="13"/>
      <c r="IC914" s="13"/>
      <c r="ID914" s="13"/>
      <c r="IE914" s="13"/>
      <c r="IF914" s="13"/>
      <c r="IG914" s="13"/>
      <c r="IH914" s="13"/>
      <c r="II914" s="13"/>
      <c r="IJ914" s="13"/>
      <c r="IK914" s="13"/>
      <c r="IL914" s="13"/>
      <c r="IM914" s="13"/>
      <c r="IN914" s="13"/>
      <c r="IO914" s="13"/>
      <c r="IP914" s="13"/>
      <c r="IQ914" s="13"/>
      <c r="IR914" s="13"/>
      <c r="IS914" s="13"/>
      <c r="IT914" s="13"/>
      <c r="IU914" s="13"/>
      <c r="IV914" s="13"/>
      <c r="IW914" s="13"/>
      <c r="IX914" s="13"/>
      <c r="IY914" s="13"/>
      <c r="IZ914" s="13"/>
      <c r="JA914" s="13"/>
      <c r="JB914" s="13"/>
      <c r="JC914" s="13"/>
      <c r="JD914" s="13"/>
      <c r="JE914" s="13"/>
      <c r="JF914" s="13"/>
      <c r="JG914" s="13"/>
      <c r="JH914" s="13"/>
      <c r="JI914" s="13"/>
      <c r="JJ914" s="13"/>
      <c r="JK914" s="13"/>
      <c r="JL914" s="13"/>
      <c r="JM914" s="13"/>
      <c r="JN914" s="13"/>
      <c r="JO914" s="13"/>
      <c r="JP914" s="13"/>
      <c r="JQ914" s="13"/>
      <c r="JR914" s="13"/>
      <c r="JS914" s="13"/>
      <c r="JT914" s="13"/>
      <c r="JU914" s="13"/>
      <c r="JV914" s="13"/>
      <c r="JW914" s="13"/>
      <c r="JX914" s="13"/>
      <c r="JY914" s="13"/>
      <c r="JZ914" s="13"/>
      <c r="KA914" s="13"/>
      <c r="KB914" s="13"/>
      <c r="KC914" s="13"/>
      <c r="KD914" s="13"/>
      <c r="KE914" s="13"/>
      <c r="KF914" s="13"/>
      <c r="KG914" s="13"/>
      <c r="KH914" s="13"/>
      <c r="KI914" s="13"/>
      <c r="KJ914" s="13"/>
      <c r="KK914" s="13"/>
      <c r="KL914" s="13"/>
      <c r="KM914" s="13"/>
      <c r="KN914" s="13"/>
      <c r="KO914" s="13"/>
      <c r="KP914" s="13"/>
      <c r="KQ914" s="13"/>
      <c r="KR914" s="13"/>
      <c r="KS914" s="13"/>
      <c r="KT914" s="13"/>
      <c r="KU914" s="13"/>
      <c r="KV914" s="13"/>
      <c r="KW914" s="13"/>
      <c r="KX914" s="13"/>
      <c r="KY914" s="13"/>
      <c r="KZ914" s="13"/>
      <c r="LA914" s="13"/>
      <c r="LB914" s="13"/>
      <c r="LC914" s="13"/>
      <c r="LD914" s="13"/>
      <c r="LE914" s="13"/>
      <c r="LF914" s="13"/>
      <c r="LG914" s="13"/>
      <c r="LH914" s="13"/>
      <c r="LI914" s="13"/>
      <c r="LJ914" s="13"/>
      <c r="LK914" s="13"/>
      <c r="LL914" s="13"/>
      <c r="LM914" s="13"/>
      <c r="LN914" s="13"/>
      <c r="LO914" s="13"/>
      <c r="LP914" s="13"/>
      <c r="LQ914" s="13"/>
      <c r="LR914" s="13"/>
      <c r="LS914" s="13"/>
      <c r="LT914" s="13"/>
      <c r="LU914" s="13"/>
      <c r="LV914" s="13"/>
      <c r="LW914" s="13"/>
      <c r="LX914" s="13"/>
      <c r="LY914" s="13"/>
      <c r="LZ914" s="13"/>
      <c r="MA914" s="13"/>
      <c r="MB914" s="13"/>
      <c r="MC914" s="13"/>
      <c r="MD914" s="13"/>
      <c r="ME914" s="13"/>
      <c r="MF914" s="13"/>
      <c r="MG914" s="13"/>
      <c r="MH914" s="13"/>
      <c r="MI914" s="13"/>
      <c r="MJ914" s="13"/>
      <c r="MK914" s="13"/>
      <c r="ML914" s="13"/>
      <c r="MM914" s="13"/>
      <c r="MN914" s="13"/>
      <c r="MO914" s="13"/>
      <c r="MP914" s="13"/>
      <c r="MQ914" s="13"/>
      <c r="MR914" s="13"/>
      <c r="MS914" s="13"/>
      <c r="MT914" s="13"/>
      <c r="MU914" s="13"/>
      <c r="MV914" s="13"/>
      <c r="MW914" s="13"/>
      <c r="MX914" s="13"/>
      <c r="MY914" s="13"/>
      <c r="MZ914" s="13"/>
      <c r="NA914" s="13"/>
      <c r="NB914" s="13"/>
      <c r="NC914" s="13"/>
      <c r="ND914" s="13"/>
      <c r="NE914" s="13"/>
      <c r="NF914" s="13"/>
      <c r="NG914" s="13"/>
      <c r="NH914" s="13"/>
      <c r="NI914" s="13"/>
      <c r="NJ914" s="13"/>
      <c r="NK914" s="13"/>
      <c r="NL914" s="13"/>
      <c r="NM914" s="13"/>
      <c r="NN914" s="13"/>
      <c r="NO914" s="13"/>
      <c r="NP914" s="13"/>
      <c r="NQ914" s="13"/>
      <c r="NR914" s="13"/>
      <c r="NS914" s="13"/>
      <c r="NT914" s="13"/>
      <c r="NU914" s="13"/>
      <c r="NV914" s="13"/>
      <c r="NW914" s="13"/>
      <c r="NX914" s="13"/>
      <c r="NY914" s="13"/>
      <c r="NZ914" s="13"/>
      <c r="OA914" s="13"/>
      <c r="OB914" s="13"/>
      <c r="OC914" s="13"/>
      <c r="OD914" s="13"/>
      <c r="OE914" s="13"/>
      <c r="OF914" s="13"/>
      <c r="OG914" s="13"/>
      <c r="OH914" s="13"/>
      <c r="OI914" s="13"/>
      <c r="OJ914" s="13"/>
      <c r="OK914" s="13"/>
      <c r="OL914" s="13"/>
      <c r="OM914" s="13"/>
      <c r="ON914" s="13"/>
      <c r="OO914" s="13"/>
      <c r="OP914" s="13"/>
      <c r="OQ914" s="13"/>
      <c r="OR914" s="13"/>
      <c r="OS914" s="13"/>
      <c r="OT914" s="13"/>
      <c r="OU914" s="13"/>
      <c r="OV914" s="13"/>
      <c r="OW914" s="13"/>
      <c r="OX914" s="13"/>
      <c r="OY914" s="13"/>
      <c r="OZ914" s="13"/>
      <c r="PA914" s="13"/>
      <c r="PB914" s="13"/>
      <c r="PC914" s="13"/>
      <c r="PD914" s="13"/>
      <c r="PE914" s="13"/>
      <c r="PF914" s="13"/>
      <c r="PG914" s="13"/>
      <c r="PH914" s="13"/>
      <c r="PI914" s="13"/>
      <c r="PJ914" s="13"/>
      <c r="PK914" s="13"/>
      <c r="PL914" s="13"/>
      <c r="PM914" s="13"/>
      <c r="PN914" s="13"/>
      <c r="PO914" s="13"/>
      <c r="PP914" s="13"/>
      <c r="PQ914" s="13"/>
      <c r="PR914" s="13"/>
      <c r="PS914" s="13"/>
      <c r="PT914" s="13"/>
      <c r="PU914" s="13"/>
      <c r="PV914" s="13"/>
      <c r="PW914" s="13"/>
      <c r="PX914" s="13"/>
      <c r="PY914" s="13"/>
      <c r="PZ914" s="13"/>
      <c r="QA914" s="13"/>
      <c r="QB914" s="13"/>
      <c r="QC914" s="13"/>
      <c r="QD914" s="13"/>
      <c r="QE914" s="13"/>
      <c r="QF914" s="13"/>
      <c r="QG914" s="13"/>
      <c r="QH914" s="13"/>
      <c r="QI914" s="13"/>
      <c r="QJ914" s="13"/>
      <c r="QK914" s="13"/>
      <c r="QL914" s="13"/>
      <c r="QM914" s="13"/>
      <c r="QN914" s="13"/>
      <c r="QO914" s="13"/>
      <c r="QP914" s="13"/>
      <c r="QQ914" s="13"/>
      <c r="QR914" s="13"/>
      <c r="QS914" s="13"/>
      <c r="QT914" s="13"/>
      <c r="QU914" s="13"/>
      <c r="QV914" s="13"/>
      <c r="QW914" s="13"/>
      <c r="QX914" s="13"/>
      <c r="QY914" s="13"/>
      <c r="QZ914" s="13"/>
      <c r="RA914" s="13"/>
      <c r="RB914" s="13"/>
      <c r="RC914" s="13"/>
      <c r="RD914" s="13"/>
      <c r="RE914" s="13"/>
      <c r="RF914" s="13"/>
      <c r="RG914" s="13"/>
      <c r="RH914" s="13"/>
      <c r="RI914" s="13"/>
      <c r="RJ914" s="13"/>
      <c r="RK914" s="13"/>
    </row>
    <row r="915" s="8" customFormat="1" ht="13.75" spans="1:479">
      <c r="A915" s="88" t="s">
        <v>12577</v>
      </c>
      <c r="B915" s="106" t="s">
        <v>3778</v>
      </c>
      <c r="C915" s="106" t="s">
        <v>5123</v>
      </c>
      <c r="D915" s="89" t="s">
        <v>494</v>
      </c>
      <c r="E915" s="90">
        <v>2</v>
      </c>
      <c r="F915" s="90">
        <v>52</v>
      </c>
      <c r="G915" s="90">
        <f t="shared" si="14"/>
        <v>104</v>
      </c>
      <c r="H915" s="94"/>
      <c r="I915" s="95"/>
      <c r="J915" s="95"/>
      <c r="K915" s="95"/>
      <c r="L915" s="95"/>
      <c r="M915" s="97"/>
      <c r="N915" s="94"/>
      <c r="O915" s="95"/>
      <c r="P915" s="95"/>
      <c r="Q915" s="95"/>
      <c r="R915" s="97"/>
      <c r="S915" s="94"/>
      <c r="T915" s="95"/>
      <c r="U915" s="96"/>
      <c r="V915" s="95"/>
      <c r="W915" s="95"/>
      <c r="X915" s="97"/>
      <c r="Y915" s="107"/>
      <c r="Z915" s="108"/>
      <c r="AA915" s="108"/>
      <c r="AB915" s="109"/>
      <c r="AC915" s="109"/>
      <c r="AD915" s="110"/>
      <c r="AE915" s="94"/>
      <c r="AF915" s="94"/>
      <c r="AG915" s="94"/>
      <c r="AH915" s="94"/>
      <c r="AI915" s="94"/>
      <c r="AJ915" s="94"/>
      <c r="AK915" s="94"/>
      <c r="AL915" s="91"/>
      <c r="AM915" s="113"/>
      <c r="AN915" s="113"/>
      <c r="AO915" s="92"/>
      <c r="AP915" s="92"/>
      <c r="AQ915" s="93"/>
      <c r="AR915" s="94"/>
      <c r="AS915" s="96"/>
      <c r="AT915" s="96"/>
      <c r="AU915" s="96"/>
      <c r="AV915" s="95"/>
      <c r="AW915" s="95"/>
      <c r="AX915" s="97"/>
      <c r="AY915" s="97"/>
      <c r="AZ915" s="97"/>
      <c r="BA915" s="97"/>
      <c r="BB915" s="97"/>
      <c r="BC915" s="99" t="s">
        <v>12362</v>
      </c>
      <c r="BD915" s="99" t="s">
        <v>12362</v>
      </c>
      <c r="BE915" s="99"/>
      <c r="BF915" s="100"/>
      <c r="BG915" s="103"/>
      <c r="BH915" s="103"/>
      <c r="BI915" s="103"/>
      <c r="BJ915" s="99"/>
      <c r="BK915" s="112" t="s">
        <v>1511</v>
      </c>
      <c r="BL915" s="102"/>
      <c r="BM915" s="99"/>
      <c r="BN915" s="99"/>
      <c r="BO915" s="13"/>
      <c r="BP915" s="13"/>
      <c r="BQ915" s="13"/>
      <c r="BR915" s="13"/>
      <c r="BS915" s="13"/>
      <c r="BT915" s="99"/>
      <c r="BU915" s="99"/>
      <c r="BV915" s="99"/>
      <c r="BW915" s="99"/>
      <c r="BX915" s="99"/>
      <c r="BY915" s="13"/>
      <c r="BZ915" s="13"/>
      <c r="CA915" s="13"/>
      <c r="CB915" s="13" t="s">
        <v>1511</v>
      </c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3"/>
      <c r="FD915" s="13"/>
      <c r="FE915" s="13"/>
      <c r="FF915" s="13"/>
      <c r="FG915" s="13"/>
      <c r="FH915" s="13"/>
      <c r="FI915" s="13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  <c r="FT915" s="13"/>
      <c r="FU915" s="13"/>
      <c r="FV915" s="13"/>
      <c r="FW915" s="13"/>
      <c r="FX915" s="13"/>
      <c r="FY915" s="13"/>
      <c r="FZ915" s="13"/>
      <c r="GA915" s="13"/>
      <c r="GB915" s="13"/>
      <c r="GC915" s="13"/>
      <c r="GD915" s="13"/>
      <c r="GE915" s="13"/>
      <c r="GF915" s="13"/>
      <c r="GG915" s="13"/>
      <c r="GH915" s="13"/>
      <c r="GI915" s="13"/>
      <c r="GJ915" s="13"/>
      <c r="GK915" s="13"/>
      <c r="GL915" s="13"/>
      <c r="GM915" s="13"/>
      <c r="GN915" s="13"/>
      <c r="GO915" s="13"/>
      <c r="GP915" s="13"/>
      <c r="GQ915" s="13"/>
      <c r="GR915" s="13"/>
      <c r="GS915" s="13"/>
      <c r="GT915" s="13"/>
      <c r="GU915" s="13"/>
      <c r="GV915" s="13"/>
      <c r="GW915" s="13"/>
      <c r="GX915" s="13"/>
      <c r="GY915" s="13"/>
      <c r="GZ915" s="13"/>
      <c r="HA915" s="13"/>
      <c r="HB915" s="13"/>
      <c r="HC915" s="13"/>
      <c r="HD915" s="13"/>
      <c r="HE915" s="13"/>
      <c r="HF915" s="13"/>
      <c r="HG915" s="13"/>
      <c r="HH915" s="13"/>
      <c r="HI915" s="13"/>
      <c r="HJ915" s="13"/>
      <c r="HK915" s="13"/>
      <c r="HL915" s="13"/>
      <c r="HM915" s="13"/>
      <c r="HN915" s="13"/>
      <c r="HO915" s="13"/>
      <c r="HP915" s="13"/>
      <c r="HQ915" s="13"/>
      <c r="HR915" s="13"/>
      <c r="HS915" s="13"/>
      <c r="HT915" s="13"/>
      <c r="HU915" s="13"/>
      <c r="HV915" s="13"/>
      <c r="HW915" s="13"/>
      <c r="HX915" s="13"/>
      <c r="HY915" s="13"/>
      <c r="HZ915" s="13"/>
      <c r="IA915" s="13"/>
      <c r="IB915" s="13"/>
      <c r="IC915" s="13"/>
      <c r="ID915" s="13"/>
      <c r="IE915" s="13"/>
      <c r="IF915" s="13"/>
      <c r="IG915" s="13"/>
      <c r="IH915" s="13"/>
      <c r="II915" s="13"/>
      <c r="IJ915" s="13"/>
      <c r="IK915" s="13"/>
      <c r="IL915" s="13"/>
      <c r="IM915" s="13"/>
      <c r="IN915" s="13"/>
      <c r="IO915" s="13"/>
      <c r="IP915" s="13"/>
      <c r="IQ915" s="13"/>
      <c r="IR915" s="13"/>
      <c r="IS915" s="13"/>
      <c r="IT915" s="13"/>
      <c r="IU915" s="13"/>
      <c r="IV915" s="13"/>
      <c r="IW915" s="13"/>
      <c r="IX915" s="13"/>
      <c r="IY915" s="13"/>
      <c r="IZ915" s="13"/>
      <c r="JA915" s="13"/>
      <c r="JB915" s="13"/>
      <c r="JC915" s="13"/>
      <c r="JD915" s="13"/>
      <c r="JE915" s="13"/>
      <c r="JF915" s="13"/>
      <c r="JG915" s="13"/>
      <c r="JH915" s="13"/>
      <c r="JI915" s="13"/>
      <c r="JJ915" s="13"/>
      <c r="JK915" s="13"/>
      <c r="JL915" s="13"/>
      <c r="JM915" s="13"/>
      <c r="JN915" s="13"/>
      <c r="JO915" s="13"/>
      <c r="JP915" s="13"/>
      <c r="JQ915" s="13"/>
      <c r="JR915" s="13"/>
      <c r="JS915" s="13"/>
      <c r="JT915" s="13"/>
      <c r="JU915" s="13"/>
      <c r="JV915" s="13"/>
      <c r="JW915" s="13"/>
      <c r="JX915" s="13"/>
      <c r="JY915" s="13"/>
      <c r="JZ915" s="13"/>
      <c r="KA915" s="13"/>
      <c r="KB915" s="13"/>
      <c r="KC915" s="13"/>
      <c r="KD915" s="13"/>
      <c r="KE915" s="13"/>
      <c r="KF915" s="13"/>
      <c r="KG915" s="13"/>
      <c r="KH915" s="13"/>
      <c r="KI915" s="13"/>
      <c r="KJ915" s="13"/>
      <c r="KK915" s="13"/>
      <c r="KL915" s="13"/>
      <c r="KM915" s="13"/>
      <c r="KN915" s="13"/>
      <c r="KO915" s="13"/>
      <c r="KP915" s="13"/>
      <c r="KQ915" s="13"/>
      <c r="KR915" s="13"/>
      <c r="KS915" s="13"/>
      <c r="KT915" s="13"/>
      <c r="KU915" s="13"/>
      <c r="KV915" s="13"/>
      <c r="KW915" s="13"/>
      <c r="KX915" s="13"/>
      <c r="KY915" s="13"/>
      <c r="KZ915" s="13"/>
      <c r="LA915" s="13"/>
      <c r="LB915" s="13"/>
      <c r="LC915" s="13"/>
      <c r="LD915" s="13"/>
      <c r="LE915" s="13"/>
      <c r="LF915" s="13"/>
      <c r="LG915" s="13"/>
      <c r="LH915" s="13"/>
      <c r="LI915" s="13"/>
      <c r="LJ915" s="13"/>
      <c r="LK915" s="13"/>
      <c r="LL915" s="13"/>
      <c r="LM915" s="13"/>
      <c r="LN915" s="13"/>
      <c r="LO915" s="13"/>
      <c r="LP915" s="13"/>
      <c r="LQ915" s="13"/>
      <c r="LR915" s="13"/>
      <c r="LS915" s="13"/>
      <c r="LT915" s="13"/>
      <c r="LU915" s="13"/>
      <c r="LV915" s="13"/>
      <c r="LW915" s="13"/>
      <c r="LX915" s="13"/>
      <c r="LY915" s="13"/>
      <c r="LZ915" s="13"/>
      <c r="MA915" s="13"/>
      <c r="MB915" s="13"/>
      <c r="MC915" s="13"/>
      <c r="MD915" s="13"/>
      <c r="ME915" s="13"/>
      <c r="MF915" s="13"/>
      <c r="MG915" s="13"/>
      <c r="MH915" s="13"/>
      <c r="MI915" s="13"/>
      <c r="MJ915" s="13"/>
      <c r="MK915" s="13"/>
      <c r="ML915" s="13"/>
      <c r="MM915" s="13"/>
      <c r="MN915" s="13"/>
      <c r="MO915" s="13"/>
      <c r="MP915" s="13"/>
      <c r="MQ915" s="13"/>
      <c r="MR915" s="13"/>
      <c r="MS915" s="13"/>
      <c r="MT915" s="13"/>
      <c r="MU915" s="13"/>
      <c r="MV915" s="13"/>
      <c r="MW915" s="13"/>
      <c r="MX915" s="13"/>
      <c r="MY915" s="13"/>
      <c r="MZ915" s="13"/>
      <c r="NA915" s="13"/>
      <c r="NB915" s="13"/>
      <c r="NC915" s="13"/>
      <c r="ND915" s="13"/>
      <c r="NE915" s="13"/>
      <c r="NF915" s="13"/>
      <c r="NG915" s="13"/>
      <c r="NH915" s="13"/>
      <c r="NI915" s="13"/>
      <c r="NJ915" s="13"/>
      <c r="NK915" s="13"/>
      <c r="NL915" s="13"/>
      <c r="NM915" s="13"/>
      <c r="NN915" s="13"/>
      <c r="NO915" s="13"/>
      <c r="NP915" s="13"/>
      <c r="NQ915" s="13"/>
      <c r="NR915" s="13"/>
      <c r="NS915" s="13"/>
      <c r="NT915" s="13"/>
      <c r="NU915" s="13"/>
      <c r="NV915" s="13"/>
      <c r="NW915" s="13"/>
      <c r="NX915" s="13"/>
      <c r="NY915" s="13"/>
      <c r="NZ915" s="13"/>
      <c r="OA915" s="13"/>
      <c r="OB915" s="13"/>
      <c r="OC915" s="13"/>
      <c r="OD915" s="13"/>
      <c r="OE915" s="13"/>
      <c r="OF915" s="13"/>
      <c r="OG915" s="13"/>
      <c r="OH915" s="13"/>
      <c r="OI915" s="13"/>
      <c r="OJ915" s="13"/>
      <c r="OK915" s="13"/>
      <c r="OL915" s="13"/>
      <c r="OM915" s="13"/>
      <c r="ON915" s="13"/>
      <c r="OO915" s="13"/>
      <c r="OP915" s="13"/>
      <c r="OQ915" s="13"/>
      <c r="OR915" s="13"/>
      <c r="OS915" s="13"/>
      <c r="OT915" s="13"/>
      <c r="OU915" s="13"/>
      <c r="OV915" s="13"/>
      <c r="OW915" s="13"/>
      <c r="OX915" s="13"/>
      <c r="OY915" s="13"/>
      <c r="OZ915" s="13"/>
      <c r="PA915" s="13"/>
      <c r="PB915" s="13"/>
      <c r="PC915" s="13"/>
      <c r="PD915" s="13"/>
      <c r="PE915" s="13"/>
      <c r="PF915" s="13"/>
      <c r="PG915" s="13"/>
      <c r="PH915" s="13"/>
      <c r="PI915" s="13"/>
      <c r="PJ915" s="13"/>
      <c r="PK915" s="13"/>
      <c r="PL915" s="13"/>
      <c r="PM915" s="13"/>
      <c r="PN915" s="13"/>
      <c r="PO915" s="13"/>
      <c r="PP915" s="13"/>
      <c r="PQ915" s="13"/>
      <c r="PR915" s="13"/>
      <c r="PS915" s="13"/>
      <c r="PT915" s="13"/>
      <c r="PU915" s="13"/>
      <c r="PV915" s="13"/>
      <c r="PW915" s="13"/>
      <c r="PX915" s="13"/>
      <c r="PY915" s="13"/>
      <c r="PZ915" s="13"/>
      <c r="QA915" s="13"/>
      <c r="QB915" s="13"/>
      <c r="QC915" s="13"/>
      <c r="QD915" s="13"/>
      <c r="QE915" s="13"/>
      <c r="QF915" s="13"/>
      <c r="QG915" s="13"/>
      <c r="QH915" s="13"/>
      <c r="QI915" s="13"/>
      <c r="QJ915" s="13"/>
      <c r="QK915" s="13"/>
      <c r="QL915" s="13"/>
      <c r="QM915" s="13"/>
      <c r="QN915" s="13"/>
      <c r="QO915" s="13"/>
      <c r="QP915" s="13"/>
      <c r="QQ915" s="13"/>
      <c r="QR915" s="13"/>
      <c r="QS915" s="13"/>
      <c r="QT915" s="13"/>
      <c r="QU915" s="13"/>
      <c r="QV915" s="13"/>
      <c r="QW915" s="13"/>
      <c r="QX915" s="13"/>
      <c r="QY915" s="13"/>
      <c r="QZ915" s="13"/>
      <c r="RA915" s="13"/>
      <c r="RB915" s="13"/>
      <c r="RC915" s="13"/>
      <c r="RD915" s="13"/>
      <c r="RE915" s="13"/>
      <c r="RF915" s="13"/>
      <c r="RG915" s="13"/>
      <c r="RH915" s="13"/>
      <c r="RI915" s="13"/>
      <c r="RJ915" s="13"/>
      <c r="RK915" s="13"/>
    </row>
    <row r="916" s="8" customFormat="1" ht="13.75" spans="1:479">
      <c r="A916" s="88" t="s">
        <v>12577</v>
      </c>
      <c r="B916" s="106" t="s">
        <v>3783</v>
      </c>
      <c r="C916" s="106" t="s">
        <v>3782</v>
      </c>
      <c r="D916" s="89" t="s">
        <v>494</v>
      </c>
      <c r="E916" s="90">
        <v>2</v>
      </c>
      <c r="F916" s="90">
        <v>67</v>
      </c>
      <c r="G916" s="90">
        <f t="shared" si="14"/>
        <v>134</v>
      </c>
      <c r="H916" s="94"/>
      <c r="I916" s="95"/>
      <c r="J916" s="95"/>
      <c r="K916" s="95"/>
      <c r="L916" s="95"/>
      <c r="M916" s="97"/>
      <c r="N916" s="94"/>
      <c r="O916" s="95"/>
      <c r="P916" s="95"/>
      <c r="Q916" s="95"/>
      <c r="R916" s="97"/>
      <c r="S916" s="94"/>
      <c r="T916" s="95"/>
      <c r="U916" s="96"/>
      <c r="V916" s="95"/>
      <c r="W916" s="95"/>
      <c r="X916" s="97"/>
      <c r="Y916" s="107"/>
      <c r="Z916" s="108"/>
      <c r="AA916" s="108"/>
      <c r="AB916" s="109"/>
      <c r="AC916" s="109"/>
      <c r="AD916" s="110"/>
      <c r="AE916" s="94"/>
      <c r="AF916" s="94"/>
      <c r="AG916" s="94"/>
      <c r="AH916" s="94"/>
      <c r="AI916" s="94"/>
      <c r="AJ916" s="94"/>
      <c r="AK916" s="94"/>
      <c r="AL916" s="91"/>
      <c r="AM916" s="113"/>
      <c r="AN916" s="113"/>
      <c r="AO916" s="92"/>
      <c r="AP916" s="92"/>
      <c r="AQ916" s="93"/>
      <c r="AR916" s="94"/>
      <c r="AS916" s="96"/>
      <c r="AT916" s="96"/>
      <c r="AU916" s="96"/>
      <c r="AV916" s="95"/>
      <c r="AW916" s="95"/>
      <c r="AX916" s="97"/>
      <c r="AY916" s="97"/>
      <c r="AZ916" s="97"/>
      <c r="BA916" s="97"/>
      <c r="BB916" s="97"/>
      <c r="BC916" s="99" t="s">
        <v>12362</v>
      </c>
      <c r="BD916" s="99" t="s">
        <v>12362</v>
      </c>
      <c r="BE916" s="99"/>
      <c r="BF916" s="100"/>
      <c r="BG916" s="103"/>
      <c r="BH916" s="103"/>
      <c r="BI916" s="103"/>
      <c r="BJ916" s="99"/>
      <c r="BK916" s="112" t="s">
        <v>1511</v>
      </c>
      <c r="BL916" s="102"/>
      <c r="BM916" s="99"/>
      <c r="BN916" s="99"/>
      <c r="BO916" s="13"/>
      <c r="BP916" s="13"/>
      <c r="BQ916" s="13"/>
      <c r="BR916" s="13"/>
      <c r="BS916" s="13"/>
      <c r="BT916" s="99"/>
      <c r="BU916" s="99"/>
      <c r="BV916" s="99"/>
      <c r="BW916" s="99"/>
      <c r="BX916" s="99"/>
      <c r="BY916" s="13"/>
      <c r="BZ916" s="13"/>
      <c r="CA916" s="13"/>
      <c r="CB916" s="13" t="s">
        <v>1511</v>
      </c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3"/>
      <c r="FD916" s="13"/>
      <c r="FE916" s="13"/>
      <c r="FF916" s="13"/>
      <c r="FG916" s="13"/>
      <c r="FH916" s="13"/>
      <c r="FI916" s="13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  <c r="FT916" s="13"/>
      <c r="FU916" s="13"/>
      <c r="FV916" s="13"/>
      <c r="FW916" s="13"/>
      <c r="FX916" s="13"/>
      <c r="FY916" s="13"/>
      <c r="FZ916" s="13"/>
      <c r="GA916" s="13"/>
      <c r="GB916" s="13"/>
      <c r="GC916" s="13"/>
      <c r="GD916" s="13"/>
      <c r="GE916" s="13"/>
      <c r="GF916" s="13"/>
      <c r="GG916" s="13"/>
      <c r="GH916" s="13"/>
      <c r="GI916" s="13"/>
      <c r="GJ916" s="13"/>
      <c r="GK916" s="13"/>
      <c r="GL916" s="13"/>
      <c r="GM916" s="13"/>
      <c r="GN916" s="13"/>
      <c r="GO916" s="13"/>
      <c r="GP916" s="13"/>
      <c r="GQ916" s="13"/>
      <c r="GR916" s="13"/>
      <c r="GS916" s="13"/>
      <c r="GT916" s="13"/>
      <c r="GU916" s="13"/>
      <c r="GV916" s="13"/>
      <c r="GW916" s="13"/>
      <c r="GX916" s="13"/>
      <c r="GY916" s="13"/>
      <c r="GZ916" s="13"/>
      <c r="HA916" s="13"/>
      <c r="HB916" s="13"/>
      <c r="HC916" s="13"/>
      <c r="HD916" s="13"/>
      <c r="HE916" s="13"/>
      <c r="HF916" s="13"/>
      <c r="HG916" s="13"/>
      <c r="HH916" s="13"/>
      <c r="HI916" s="13"/>
      <c r="HJ916" s="13"/>
      <c r="HK916" s="13"/>
      <c r="HL916" s="13"/>
      <c r="HM916" s="13"/>
      <c r="HN916" s="13"/>
      <c r="HO916" s="13"/>
      <c r="HP916" s="13"/>
      <c r="HQ916" s="13"/>
      <c r="HR916" s="13"/>
      <c r="HS916" s="13"/>
      <c r="HT916" s="13"/>
      <c r="HU916" s="13"/>
      <c r="HV916" s="13"/>
      <c r="HW916" s="13"/>
      <c r="HX916" s="13"/>
      <c r="HY916" s="13"/>
      <c r="HZ916" s="13"/>
      <c r="IA916" s="13"/>
      <c r="IB916" s="13"/>
      <c r="IC916" s="13"/>
      <c r="ID916" s="13"/>
      <c r="IE916" s="13"/>
      <c r="IF916" s="13"/>
      <c r="IG916" s="13"/>
      <c r="IH916" s="13"/>
      <c r="II916" s="13"/>
      <c r="IJ916" s="13"/>
      <c r="IK916" s="13"/>
      <c r="IL916" s="13"/>
      <c r="IM916" s="13"/>
      <c r="IN916" s="13"/>
      <c r="IO916" s="13"/>
      <c r="IP916" s="13"/>
      <c r="IQ916" s="13"/>
      <c r="IR916" s="13"/>
      <c r="IS916" s="13"/>
      <c r="IT916" s="13"/>
      <c r="IU916" s="13"/>
      <c r="IV916" s="13"/>
      <c r="IW916" s="13"/>
      <c r="IX916" s="13"/>
      <c r="IY916" s="13"/>
      <c r="IZ916" s="13"/>
      <c r="JA916" s="13"/>
      <c r="JB916" s="13"/>
      <c r="JC916" s="13"/>
      <c r="JD916" s="13"/>
      <c r="JE916" s="13"/>
      <c r="JF916" s="13"/>
      <c r="JG916" s="13"/>
      <c r="JH916" s="13"/>
      <c r="JI916" s="13"/>
      <c r="JJ916" s="13"/>
      <c r="JK916" s="13"/>
      <c r="JL916" s="13"/>
      <c r="JM916" s="13"/>
      <c r="JN916" s="13"/>
      <c r="JO916" s="13"/>
      <c r="JP916" s="13"/>
      <c r="JQ916" s="13"/>
      <c r="JR916" s="13"/>
      <c r="JS916" s="13"/>
      <c r="JT916" s="13"/>
      <c r="JU916" s="13"/>
      <c r="JV916" s="13"/>
      <c r="JW916" s="13"/>
      <c r="JX916" s="13"/>
      <c r="JY916" s="13"/>
      <c r="JZ916" s="13"/>
      <c r="KA916" s="13"/>
      <c r="KB916" s="13"/>
      <c r="KC916" s="13"/>
      <c r="KD916" s="13"/>
      <c r="KE916" s="13"/>
      <c r="KF916" s="13"/>
      <c r="KG916" s="13"/>
      <c r="KH916" s="13"/>
      <c r="KI916" s="13"/>
      <c r="KJ916" s="13"/>
      <c r="KK916" s="13"/>
      <c r="KL916" s="13"/>
      <c r="KM916" s="13"/>
      <c r="KN916" s="13"/>
      <c r="KO916" s="13"/>
      <c r="KP916" s="13"/>
      <c r="KQ916" s="13"/>
      <c r="KR916" s="13"/>
      <c r="KS916" s="13"/>
      <c r="KT916" s="13"/>
      <c r="KU916" s="13"/>
      <c r="KV916" s="13"/>
      <c r="KW916" s="13"/>
      <c r="KX916" s="13"/>
      <c r="KY916" s="13"/>
      <c r="KZ916" s="13"/>
      <c r="LA916" s="13"/>
      <c r="LB916" s="13"/>
      <c r="LC916" s="13"/>
      <c r="LD916" s="13"/>
      <c r="LE916" s="13"/>
      <c r="LF916" s="13"/>
      <c r="LG916" s="13"/>
      <c r="LH916" s="13"/>
      <c r="LI916" s="13"/>
      <c r="LJ916" s="13"/>
      <c r="LK916" s="13"/>
      <c r="LL916" s="13"/>
      <c r="LM916" s="13"/>
      <c r="LN916" s="13"/>
      <c r="LO916" s="13"/>
      <c r="LP916" s="13"/>
      <c r="LQ916" s="13"/>
      <c r="LR916" s="13"/>
      <c r="LS916" s="13"/>
      <c r="LT916" s="13"/>
      <c r="LU916" s="13"/>
      <c r="LV916" s="13"/>
      <c r="LW916" s="13"/>
      <c r="LX916" s="13"/>
      <c r="LY916" s="13"/>
      <c r="LZ916" s="13"/>
      <c r="MA916" s="13"/>
      <c r="MB916" s="13"/>
      <c r="MC916" s="13"/>
      <c r="MD916" s="13"/>
      <c r="ME916" s="13"/>
      <c r="MF916" s="13"/>
      <c r="MG916" s="13"/>
      <c r="MH916" s="13"/>
      <c r="MI916" s="13"/>
      <c r="MJ916" s="13"/>
      <c r="MK916" s="13"/>
      <c r="ML916" s="13"/>
      <c r="MM916" s="13"/>
      <c r="MN916" s="13"/>
      <c r="MO916" s="13"/>
      <c r="MP916" s="13"/>
      <c r="MQ916" s="13"/>
      <c r="MR916" s="13"/>
      <c r="MS916" s="13"/>
      <c r="MT916" s="13"/>
      <c r="MU916" s="13"/>
      <c r="MV916" s="13"/>
      <c r="MW916" s="13"/>
      <c r="MX916" s="13"/>
      <c r="MY916" s="13"/>
      <c r="MZ916" s="13"/>
      <c r="NA916" s="13"/>
      <c r="NB916" s="13"/>
      <c r="NC916" s="13"/>
      <c r="ND916" s="13"/>
      <c r="NE916" s="13"/>
      <c r="NF916" s="13"/>
      <c r="NG916" s="13"/>
      <c r="NH916" s="13"/>
      <c r="NI916" s="13"/>
      <c r="NJ916" s="13"/>
      <c r="NK916" s="13"/>
      <c r="NL916" s="13"/>
      <c r="NM916" s="13"/>
      <c r="NN916" s="13"/>
      <c r="NO916" s="13"/>
      <c r="NP916" s="13"/>
      <c r="NQ916" s="13"/>
      <c r="NR916" s="13"/>
      <c r="NS916" s="13"/>
      <c r="NT916" s="13"/>
      <c r="NU916" s="13"/>
      <c r="NV916" s="13"/>
      <c r="NW916" s="13"/>
      <c r="NX916" s="13"/>
      <c r="NY916" s="13"/>
      <c r="NZ916" s="13"/>
      <c r="OA916" s="13"/>
      <c r="OB916" s="13"/>
      <c r="OC916" s="13"/>
      <c r="OD916" s="13"/>
      <c r="OE916" s="13"/>
      <c r="OF916" s="13"/>
      <c r="OG916" s="13"/>
      <c r="OH916" s="13"/>
      <c r="OI916" s="13"/>
      <c r="OJ916" s="13"/>
      <c r="OK916" s="13"/>
      <c r="OL916" s="13"/>
      <c r="OM916" s="13"/>
      <c r="ON916" s="13"/>
      <c r="OO916" s="13"/>
      <c r="OP916" s="13"/>
      <c r="OQ916" s="13"/>
      <c r="OR916" s="13"/>
      <c r="OS916" s="13"/>
      <c r="OT916" s="13"/>
      <c r="OU916" s="13"/>
      <c r="OV916" s="13"/>
      <c r="OW916" s="13"/>
      <c r="OX916" s="13"/>
      <c r="OY916" s="13"/>
      <c r="OZ916" s="13"/>
      <c r="PA916" s="13"/>
      <c r="PB916" s="13"/>
      <c r="PC916" s="13"/>
      <c r="PD916" s="13"/>
      <c r="PE916" s="13"/>
      <c r="PF916" s="13"/>
      <c r="PG916" s="13"/>
      <c r="PH916" s="13"/>
      <c r="PI916" s="13"/>
      <c r="PJ916" s="13"/>
      <c r="PK916" s="13"/>
      <c r="PL916" s="13"/>
      <c r="PM916" s="13"/>
      <c r="PN916" s="13"/>
      <c r="PO916" s="13"/>
      <c r="PP916" s="13"/>
      <c r="PQ916" s="13"/>
      <c r="PR916" s="13"/>
      <c r="PS916" s="13"/>
      <c r="PT916" s="13"/>
      <c r="PU916" s="13"/>
      <c r="PV916" s="13"/>
      <c r="PW916" s="13"/>
      <c r="PX916" s="13"/>
      <c r="PY916" s="13"/>
      <c r="PZ916" s="13"/>
      <c r="QA916" s="13"/>
      <c r="QB916" s="13"/>
      <c r="QC916" s="13"/>
      <c r="QD916" s="13"/>
      <c r="QE916" s="13"/>
      <c r="QF916" s="13"/>
      <c r="QG916" s="13"/>
      <c r="QH916" s="13"/>
      <c r="QI916" s="13"/>
      <c r="QJ916" s="13"/>
      <c r="QK916" s="13"/>
      <c r="QL916" s="13"/>
      <c r="QM916" s="13"/>
      <c r="QN916" s="13"/>
      <c r="QO916" s="13"/>
      <c r="QP916" s="13"/>
      <c r="QQ916" s="13"/>
      <c r="QR916" s="13"/>
      <c r="QS916" s="13"/>
      <c r="QT916" s="13"/>
      <c r="QU916" s="13"/>
      <c r="QV916" s="13"/>
      <c r="QW916" s="13"/>
      <c r="QX916" s="13"/>
      <c r="QY916" s="13"/>
      <c r="QZ916" s="13"/>
      <c r="RA916" s="13"/>
      <c r="RB916" s="13"/>
      <c r="RC916" s="13"/>
      <c r="RD916" s="13"/>
      <c r="RE916" s="13"/>
      <c r="RF916" s="13"/>
      <c r="RG916" s="13"/>
      <c r="RH916" s="13"/>
      <c r="RI916" s="13"/>
      <c r="RJ916" s="13"/>
      <c r="RK916" s="13"/>
    </row>
    <row r="917" s="8" customFormat="1" ht="13.75" spans="1:479">
      <c r="A917" s="88" t="s">
        <v>12577</v>
      </c>
      <c r="B917" s="106" t="s">
        <v>3783</v>
      </c>
      <c r="C917" s="106" t="s">
        <v>5127</v>
      </c>
      <c r="D917" s="89" t="s">
        <v>494</v>
      </c>
      <c r="E917" s="90">
        <v>2</v>
      </c>
      <c r="F917" s="90">
        <v>67</v>
      </c>
      <c r="G917" s="90">
        <f t="shared" si="14"/>
        <v>134</v>
      </c>
      <c r="H917" s="94"/>
      <c r="I917" s="95"/>
      <c r="J917" s="95"/>
      <c r="K917" s="95"/>
      <c r="L917" s="95"/>
      <c r="M917" s="97"/>
      <c r="N917" s="94"/>
      <c r="O917" s="95"/>
      <c r="P917" s="95"/>
      <c r="Q917" s="95"/>
      <c r="R917" s="97"/>
      <c r="S917" s="94"/>
      <c r="T917" s="95"/>
      <c r="U917" s="96"/>
      <c r="V917" s="95"/>
      <c r="W917" s="95"/>
      <c r="X917" s="97"/>
      <c r="Y917" s="107"/>
      <c r="Z917" s="108"/>
      <c r="AA917" s="108"/>
      <c r="AB917" s="109"/>
      <c r="AC917" s="109"/>
      <c r="AD917" s="110"/>
      <c r="AE917" s="94"/>
      <c r="AF917" s="94"/>
      <c r="AG917" s="94"/>
      <c r="AH917" s="94"/>
      <c r="AI917" s="94"/>
      <c r="AJ917" s="94"/>
      <c r="AK917" s="94"/>
      <c r="AL917" s="91"/>
      <c r="AM917" s="113"/>
      <c r="AN917" s="113"/>
      <c r="AO917" s="92"/>
      <c r="AP917" s="92"/>
      <c r="AQ917" s="93"/>
      <c r="AR917" s="94"/>
      <c r="AS917" s="96"/>
      <c r="AT917" s="96"/>
      <c r="AU917" s="96"/>
      <c r="AV917" s="95"/>
      <c r="AW917" s="95"/>
      <c r="AX917" s="97"/>
      <c r="AY917" s="97"/>
      <c r="AZ917" s="97"/>
      <c r="BA917" s="97"/>
      <c r="BB917" s="97"/>
      <c r="BC917" s="99" t="s">
        <v>12362</v>
      </c>
      <c r="BD917" s="99" t="s">
        <v>12362</v>
      </c>
      <c r="BE917" s="99"/>
      <c r="BF917" s="100"/>
      <c r="BG917" s="103"/>
      <c r="BH917" s="103"/>
      <c r="BI917" s="103"/>
      <c r="BJ917" s="99"/>
      <c r="BK917" s="112" t="s">
        <v>1511</v>
      </c>
      <c r="BL917" s="102"/>
      <c r="BM917" s="99"/>
      <c r="BN917" s="99"/>
      <c r="BO917" s="13"/>
      <c r="BP917" s="13"/>
      <c r="BQ917" s="13"/>
      <c r="BR917" s="13"/>
      <c r="BS917" s="13"/>
      <c r="BT917" s="99"/>
      <c r="BU917" s="99"/>
      <c r="BV917" s="99"/>
      <c r="BW917" s="99"/>
      <c r="BX917" s="99"/>
      <c r="BY917" s="13"/>
      <c r="BZ917" s="13"/>
      <c r="CA917" s="13"/>
      <c r="CB917" s="13" t="s">
        <v>1511</v>
      </c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3"/>
      <c r="FD917" s="13"/>
      <c r="FE917" s="13"/>
      <c r="FF917" s="13"/>
      <c r="FG917" s="13"/>
      <c r="FH917" s="13"/>
      <c r="FI917" s="13"/>
      <c r="FJ917" s="13"/>
      <c r="FK917" s="13"/>
      <c r="FL917" s="13"/>
      <c r="FM917" s="13"/>
      <c r="FN917" s="13"/>
      <c r="FO917" s="13"/>
      <c r="FP917" s="13"/>
      <c r="FQ917" s="13"/>
      <c r="FR917" s="13"/>
      <c r="FS917" s="13"/>
      <c r="FT917" s="13"/>
      <c r="FU917" s="13"/>
      <c r="FV917" s="13"/>
      <c r="FW917" s="13"/>
      <c r="FX917" s="13"/>
      <c r="FY917" s="13"/>
      <c r="FZ917" s="13"/>
      <c r="GA917" s="13"/>
      <c r="GB917" s="13"/>
      <c r="GC917" s="13"/>
      <c r="GD917" s="13"/>
      <c r="GE917" s="13"/>
      <c r="GF917" s="13"/>
      <c r="GG917" s="13"/>
      <c r="GH917" s="13"/>
      <c r="GI917" s="13"/>
      <c r="GJ917" s="13"/>
      <c r="GK917" s="13"/>
      <c r="GL917" s="13"/>
      <c r="GM917" s="13"/>
      <c r="GN917" s="13"/>
      <c r="GO917" s="13"/>
      <c r="GP917" s="13"/>
      <c r="GQ917" s="13"/>
      <c r="GR917" s="13"/>
      <c r="GS917" s="13"/>
      <c r="GT917" s="13"/>
      <c r="GU917" s="13"/>
      <c r="GV917" s="13"/>
      <c r="GW917" s="13"/>
      <c r="GX917" s="13"/>
      <c r="GY917" s="13"/>
      <c r="GZ917" s="13"/>
      <c r="HA917" s="13"/>
      <c r="HB917" s="13"/>
      <c r="HC917" s="13"/>
      <c r="HD917" s="13"/>
      <c r="HE917" s="13"/>
      <c r="HF917" s="13"/>
      <c r="HG917" s="13"/>
      <c r="HH917" s="13"/>
      <c r="HI917" s="13"/>
      <c r="HJ917" s="13"/>
      <c r="HK917" s="13"/>
      <c r="HL917" s="13"/>
      <c r="HM917" s="13"/>
      <c r="HN917" s="13"/>
      <c r="HO917" s="13"/>
      <c r="HP917" s="13"/>
      <c r="HQ917" s="13"/>
      <c r="HR917" s="13"/>
      <c r="HS917" s="13"/>
      <c r="HT917" s="13"/>
      <c r="HU917" s="13"/>
      <c r="HV917" s="13"/>
      <c r="HW917" s="13"/>
      <c r="HX917" s="13"/>
      <c r="HY917" s="13"/>
      <c r="HZ917" s="13"/>
      <c r="IA917" s="13"/>
      <c r="IB917" s="13"/>
      <c r="IC917" s="13"/>
      <c r="ID917" s="13"/>
      <c r="IE917" s="13"/>
      <c r="IF917" s="13"/>
      <c r="IG917" s="13"/>
      <c r="IH917" s="13"/>
      <c r="II917" s="13"/>
      <c r="IJ917" s="13"/>
      <c r="IK917" s="13"/>
      <c r="IL917" s="13"/>
      <c r="IM917" s="13"/>
      <c r="IN917" s="13"/>
      <c r="IO917" s="13"/>
      <c r="IP917" s="13"/>
      <c r="IQ917" s="13"/>
      <c r="IR917" s="13"/>
      <c r="IS917" s="13"/>
      <c r="IT917" s="13"/>
      <c r="IU917" s="13"/>
      <c r="IV917" s="13"/>
      <c r="IW917" s="13"/>
      <c r="IX917" s="13"/>
      <c r="IY917" s="13"/>
      <c r="IZ917" s="13"/>
      <c r="JA917" s="13"/>
      <c r="JB917" s="13"/>
      <c r="JC917" s="13"/>
      <c r="JD917" s="13"/>
      <c r="JE917" s="13"/>
      <c r="JF917" s="13"/>
      <c r="JG917" s="13"/>
      <c r="JH917" s="13"/>
      <c r="JI917" s="13"/>
      <c r="JJ917" s="13"/>
      <c r="JK917" s="13"/>
      <c r="JL917" s="13"/>
      <c r="JM917" s="13"/>
      <c r="JN917" s="13"/>
      <c r="JO917" s="13"/>
      <c r="JP917" s="13"/>
      <c r="JQ917" s="13"/>
      <c r="JR917" s="13"/>
      <c r="JS917" s="13"/>
      <c r="JT917" s="13"/>
      <c r="JU917" s="13"/>
      <c r="JV917" s="13"/>
      <c r="JW917" s="13"/>
      <c r="JX917" s="13"/>
      <c r="JY917" s="13"/>
      <c r="JZ917" s="13"/>
      <c r="KA917" s="13"/>
      <c r="KB917" s="13"/>
      <c r="KC917" s="13"/>
      <c r="KD917" s="13"/>
      <c r="KE917" s="13"/>
      <c r="KF917" s="13"/>
      <c r="KG917" s="13"/>
      <c r="KH917" s="13"/>
      <c r="KI917" s="13"/>
      <c r="KJ917" s="13"/>
      <c r="KK917" s="13"/>
      <c r="KL917" s="13"/>
      <c r="KM917" s="13"/>
      <c r="KN917" s="13"/>
      <c r="KO917" s="13"/>
      <c r="KP917" s="13"/>
      <c r="KQ917" s="13"/>
      <c r="KR917" s="13"/>
      <c r="KS917" s="13"/>
      <c r="KT917" s="13"/>
      <c r="KU917" s="13"/>
      <c r="KV917" s="13"/>
      <c r="KW917" s="13"/>
      <c r="KX917" s="13"/>
      <c r="KY917" s="13"/>
      <c r="KZ917" s="13"/>
      <c r="LA917" s="13"/>
      <c r="LB917" s="13"/>
      <c r="LC917" s="13"/>
      <c r="LD917" s="13"/>
      <c r="LE917" s="13"/>
      <c r="LF917" s="13"/>
      <c r="LG917" s="13"/>
      <c r="LH917" s="13"/>
      <c r="LI917" s="13"/>
      <c r="LJ917" s="13"/>
      <c r="LK917" s="13"/>
      <c r="LL917" s="13"/>
      <c r="LM917" s="13"/>
      <c r="LN917" s="13"/>
      <c r="LO917" s="13"/>
      <c r="LP917" s="13"/>
      <c r="LQ917" s="13"/>
      <c r="LR917" s="13"/>
      <c r="LS917" s="13"/>
      <c r="LT917" s="13"/>
      <c r="LU917" s="13"/>
      <c r="LV917" s="13"/>
      <c r="LW917" s="13"/>
      <c r="LX917" s="13"/>
      <c r="LY917" s="13"/>
      <c r="LZ917" s="13"/>
      <c r="MA917" s="13"/>
      <c r="MB917" s="13"/>
      <c r="MC917" s="13"/>
      <c r="MD917" s="13"/>
      <c r="ME917" s="13"/>
      <c r="MF917" s="13"/>
      <c r="MG917" s="13"/>
      <c r="MH917" s="13"/>
      <c r="MI917" s="13"/>
      <c r="MJ917" s="13"/>
      <c r="MK917" s="13"/>
      <c r="ML917" s="13"/>
      <c r="MM917" s="13"/>
      <c r="MN917" s="13"/>
      <c r="MO917" s="13"/>
      <c r="MP917" s="13"/>
      <c r="MQ917" s="13"/>
      <c r="MR917" s="13"/>
      <c r="MS917" s="13"/>
      <c r="MT917" s="13"/>
      <c r="MU917" s="13"/>
      <c r="MV917" s="13"/>
      <c r="MW917" s="13"/>
      <c r="MX917" s="13"/>
      <c r="MY917" s="13"/>
      <c r="MZ917" s="13"/>
      <c r="NA917" s="13"/>
      <c r="NB917" s="13"/>
      <c r="NC917" s="13"/>
      <c r="ND917" s="13"/>
      <c r="NE917" s="13"/>
      <c r="NF917" s="13"/>
      <c r="NG917" s="13"/>
      <c r="NH917" s="13"/>
      <c r="NI917" s="13"/>
      <c r="NJ917" s="13"/>
      <c r="NK917" s="13"/>
      <c r="NL917" s="13"/>
      <c r="NM917" s="13"/>
      <c r="NN917" s="13"/>
      <c r="NO917" s="13"/>
      <c r="NP917" s="13"/>
      <c r="NQ917" s="13"/>
      <c r="NR917" s="13"/>
      <c r="NS917" s="13"/>
      <c r="NT917" s="13"/>
      <c r="NU917" s="13"/>
      <c r="NV917" s="13"/>
      <c r="NW917" s="13"/>
      <c r="NX917" s="13"/>
      <c r="NY917" s="13"/>
      <c r="NZ917" s="13"/>
      <c r="OA917" s="13"/>
      <c r="OB917" s="13"/>
      <c r="OC917" s="13"/>
      <c r="OD917" s="13"/>
      <c r="OE917" s="13"/>
      <c r="OF917" s="13"/>
      <c r="OG917" s="13"/>
      <c r="OH917" s="13"/>
      <c r="OI917" s="13"/>
      <c r="OJ917" s="13"/>
      <c r="OK917" s="13"/>
      <c r="OL917" s="13"/>
      <c r="OM917" s="13"/>
      <c r="ON917" s="13"/>
      <c r="OO917" s="13"/>
      <c r="OP917" s="13"/>
      <c r="OQ917" s="13"/>
      <c r="OR917" s="13"/>
      <c r="OS917" s="13"/>
      <c r="OT917" s="13"/>
      <c r="OU917" s="13"/>
      <c r="OV917" s="13"/>
      <c r="OW917" s="13"/>
      <c r="OX917" s="13"/>
      <c r="OY917" s="13"/>
      <c r="OZ917" s="13"/>
      <c r="PA917" s="13"/>
      <c r="PB917" s="13"/>
      <c r="PC917" s="13"/>
      <c r="PD917" s="13"/>
      <c r="PE917" s="13"/>
      <c r="PF917" s="13"/>
      <c r="PG917" s="13"/>
      <c r="PH917" s="13"/>
      <c r="PI917" s="13"/>
      <c r="PJ917" s="13"/>
      <c r="PK917" s="13"/>
      <c r="PL917" s="13"/>
      <c r="PM917" s="13"/>
      <c r="PN917" s="13"/>
      <c r="PO917" s="13"/>
      <c r="PP917" s="13"/>
      <c r="PQ917" s="13"/>
      <c r="PR917" s="13"/>
      <c r="PS917" s="13"/>
      <c r="PT917" s="13"/>
      <c r="PU917" s="13"/>
      <c r="PV917" s="13"/>
      <c r="PW917" s="13"/>
      <c r="PX917" s="13"/>
      <c r="PY917" s="13"/>
      <c r="PZ917" s="13"/>
      <c r="QA917" s="13"/>
      <c r="QB917" s="13"/>
      <c r="QC917" s="13"/>
      <c r="QD917" s="13"/>
      <c r="QE917" s="13"/>
      <c r="QF917" s="13"/>
      <c r="QG917" s="13"/>
      <c r="QH917" s="13"/>
      <c r="QI917" s="13"/>
      <c r="QJ917" s="13"/>
      <c r="QK917" s="13"/>
      <c r="QL917" s="13"/>
      <c r="QM917" s="13"/>
      <c r="QN917" s="13"/>
      <c r="QO917" s="13"/>
      <c r="QP917" s="13"/>
      <c r="QQ917" s="13"/>
      <c r="QR917" s="13"/>
      <c r="QS917" s="13"/>
      <c r="QT917" s="13"/>
      <c r="QU917" s="13"/>
      <c r="QV917" s="13"/>
      <c r="QW917" s="13"/>
      <c r="QX917" s="13"/>
      <c r="QY917" s="13"/>
      <c r="QZ917" s="13"/>
      <c r="RA917" s="13"/>
      <c r="RB917" s="13"/>
      <c r="RC917" s="13"/>
      <c r="RD917" s="13"/>
      <c r="RE917" s="13"/>
      <c r="RF917" s="13"/>
      <c r="RG917" s="13"/>
      <c r="RH917" s="13"/>
      <c r="RI917" s="13"/>
      <c r="RJ917" s="13"/>
      <c r="RK917" s="13"/>
    </row>
    <row r="918" s="8" customFormat="1" ht="13.75" spans="1:479">
      <c r="A918" s="88" t="s">
        <v>12577</v>
      </c>
      <c r="B918" s="106" t="s">
        <v>3783</v>
      </c>
      <c r="C918" s="106" t="s">
        <v>3792</v>
      </c>
      <c r="D918" s="89" t="s">
        <v>494</v>
      </c>
      <c r="E918" s="90">
        <v>2</v>
      </c>
      <c r="F918" s="90">
        <v>66</v>
      </c>
      <c r="G918" s="90">
        <f t="shared" si="14"/>
        <v>132</v>
      </c>
      <c r="H918" s="94"/>
      <c r="I918" s="95"/>
      <c r="J918" s="95"/>
      <c r="K918" s="95"/>
      <c r="L918" s="95"/>
      <c r="M918" s="97"/>
      <c r="N918" s="94"/>
      <c r="O918" s="95"/>
      <c r="P918" s="95"/>
      <c r="Q918" s="95"/>
      <c r="R918" s="97"/>
      <c r="S918" s="94"/>
      <c r="T918" s="95"/>
      <c r="U918" s="96"/>
      <c r="V918" s="95"/>
      <c r="W918" s="95"/>
      <c r="X918" s="97"/>
      <c r="Y918" s="107"/>
      <c r="Z918" s="108"/>
      <c r="AA918" s="108"/>
      <c r="AB918" s="109"/>
      <c r="AC918" s="109"/>
      <c r="AD918" s="110"/>
      <c r="AE918" s="94"/>
      <c r="AF918" s="94"/>
      <c r="AG918" s="94"/>
      <c r="AH918" s="94"/>
      <c r="AI918" s="94"/>
      <c r="AJ918" s="94"/>
      <c r="AK918" s="94"/>
      <c r="AL918" s="91"/>
      <c r="AM918" s="113"/>
      <c r="AN918" s="113"/>
      <c r="AO918" s="92"/>
      <c r="AP918" s="92"/>
      <c r="AQ918" s="93"/>
      <c r="AR918" s="94"/>
      <c r="AS918" s="96"/>
      <c r="AT918" s="96"/>
      <c r="AU918" s="96"/>
      <c r="AV918" s="95"/>
      <c r="AW918" s="95"/>
      <c r="AX918" s="97"/>
      <c r="AY918" s="97"/>
      <c r="AZ918" s="97"/>
      <c r="BA918" s="97"/>
      <c r="BB918" s="97"/>
      <c r="BC918" s="99" t="s">
        <v>12362</v>
      </c>
      <c r="BD918" s="99" t="s">
        <v>12362</v>
      </c>
      <c r="BE918" s="99"/>
      <c r="BF918" s="100"/>
      <c r="BG918" s="103"/>
      <c r="BH918" s="103"/>
      <c r="BI918" s="103"/>
      <c r="BJ918" s="99"/>
      <c r="BK918" s="112" t="s">
        <v>1511</v>
      </c>
      <c r="BL918" s="102"/>
      <c r="BM918" s="99"/>
      <c r="BN918" s="99"/>
      <c r="BO918" s="13"/>
      <c r="BP918" s="13"/>
      <c r="BQ918" s="13"/>
      <c r="BR918" s="13"/>
      <c r="BS918" s="13"/>
      <c r="BT918" s="99"/>
      <c r="BU918" s="99"/>
      <c r="BV918" s="99"/>
      <c r="BW918" s="99"/>
      <c r="BX918" s="99"/>
      <c r="BY918" s="13"/>
      <c r="BZ918" s="13"/>
      <c r="CA918" s="13"/>
      <c r="CB918" s="13" t="s">
        <v>1511</v>
      </c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3"/>
      <c r="FD918" s="13"/>
      <c r="FE918" s="13"/>
      <c r="FF918" s="13"/>
      <c r="FG918" s="13"/>
      <c r="FH918" s="13"/>
      <c r="FI918" s="13"/>
      <c r="FJ918" s="13"/>
      <c r="FK918" s="13"/>
      <c r="FL918" s="13"/>
      <c r="FM918" s="13"/>
      <c r="FN918" s="13"/>
      <c r="FO918" s="13"/>
      <c r="FP918" s="13"/>
      <c r="FQ918" s="13"/>
      <c r="FR918" s="13"/>
      <c r="FS918" s="13"/>
      <c r="FT918" s="13"/>
      <c r="FU918" s="13"/>
      <c r="FV918" s="13"/>
      <c r="FW918" s="13"/>
      <c r="FX918" s="13"/>
      <c r="FY918" s="13"/>
      <c r="FZ918" s="13"/>
      <c r="GA918" s="13"/>
      <c r="GB918" s="13"/>
      <c r="GC918" s="13"/>
      <c r="GD918" s="13"/>
      <c r="GE918" s="13"/>
      <c r="GF918" s="13"/>
      <c r="GG918" s="13"/>
      <c r="GH918" s="13"/>
      <c r="GI918" s="13"/>
      <c r="GJ918" s="13"/>
      <c r="GK918" s="13"/>
      <c r="GL918" s="13"/>
      <c r="GM918" s="13"/>
      <c r="GN918" s="13"/>
      <c r="GO918" s="13"/>
      <c r="GP918" s="13"/>
      <c r="GQ918" s="13"/>
      <c r="GR918" s="13"/>
      <c r="GS918" s="13"/>
      <c r="GT918" s="13"/>
      <c r="GU918" s="13"/>
      <c r="GV918" s="13"/>
      <c r="GW918" s="13"/>
      <c r="GX918" s="13"/>
      <c r="GY918" s="13"/>
      <c r="GZ918" s="13"/>
      <c r="HA918" s="13"/>
      <c r="HB918" s="13"/>
      <c r="HC918" s="13"/>
      <c r="HD918" s="13"/>
      <c r="HE918" s="13"/>
      <c r="HF918" s="13"/>
      <c r="HG918" s="13"/>
      <c r="HH918" s="13"/>
      <c r="HI918" s="13"/>
      <c r="HJ918" s="13"/>
      <c r="HK918" s="13"/>
      <c r="HL918" s="13"/>
      <c r="HM918" s="13"/>
      <c r="HN918" s="13"/>
      <c r="HO918" s="13"/>
      <c r="HP918" s="13"/>
      <c r="HQ918" s="13"/>
      <c r="HR918" s="13"/>
      <c r="HS918" s="13"/>
      <c r="HT918" s="13"/>
      <c r="HU918" s="13"/>
      <c r="HV918" s="13"/>
      <c r="HW918" s="13"/>
      <c r="HX918" s="13"/>
      <c r="HY918" s="13"/>
      <c r="HZ918" s="13"/>
      <c r="IA918" s="13"/>
      <c r="IB918" s="13"/>
      <c r="IC918" s="13"/>
      <c r="ID918" s="13"/>
      <c r="IE918" s="13"/>
      <c r="IF918" s="13"/>
      <c r="IG918" s="13"/>
      <c r="IH918" s="13"/>
      <c r="II918" s="13"/>
      <c r="IJ918" s="13"/>
      <c r="IK918" s="13"/>
      <c r="IL918" s="13"/>
      <c r="IM918" s="13"/>
      <c r="IN918" s="13"/>
      <c r="IO918" s="13"/>
      <c r="IP918" s="13"/>
      <c r="IQ918" s="13"/>
      <c r="IR918" s="13"/>
      <c r="IS918" s="13"/>
      <c r="IT918" s="13"/>
      <c r="IU918" s="13"/>
      <c r="IV918" s="13"/>
      <c r="IW918" s="13"/>
      <c r="IX918" s="13"/>
      <c r="IY918" s="13"/>
      <c r="IZ918" s="13"/>
      <c r="JA918" s="13"/>
      <c r="JB918" s="13"/>
      <c r="JC918" s="13"/>
      <c r="JD918" s="13"/>
      <c r="JE918" s="13"/>
      <c r="JF918" s="13"/>
      <c r="JG918" s="13"/>
      <c r="JH918" s="13"/>
      <c r="JI918" s="13"/>
      <c r="JJ918" s="13"/>
      <c r="JK918" s="13"/>
      <c r="JL918" s="13"/>
      <c r="JM918" s="13"/>
      <c r="JN918" s="13"/>
      <c r="JO918" s="13"/>
      <c r="JP918" s="13"/>
      <c r="JQ918" s="13"/>
      <c r="JR918" s="13"/>
      <c r="JS918" s="13"/>
      <c r="JT918" s="13"/>
      <c r="JU918" s="13"/>
      <c r="JV918" s="13"/>
      <c r="JW918" s="13"/>
      <c r="JX918" s="13"/>
      <c r="JY918" s="13"/>
      <c r="JZ918" s="13"/>
      <c r="KA918" s="13"/>
      <c r="KB918" s="13"/>
      <c r="KC918" s="13"/>
      <c r="KD918" s="13"/>
      <c r="KE918" s="13"/>
      <c r="KF918" s="13"/>
      <c r="KG918" s="13"/>
      <c r="KH918" s="13"/>
      <c r="KI918" s="13"/>
      <c r="KJ918" s="13"/>
      <c r="KK918" s="13"/>
      <c r="KL918" s="13"/>
      <c r="KM918" s="13"/>
      <c r="KN918" s="13"/>
      <c r="KO918" s="13"/>
      <c r="KP918" s="13"/>
      <c r="KQ918" s="13"/>
      <c r="KR918" s="13"/>
      <c r="KS918" s="13"/>
      <c r="KT918" s="13"/>
      <c r="KU918" s="13"/>
      <c r="KV918" s="13"/>
      <c r="KW918" s="13"/>
      <c r="KX918" s="13"/>
      <c r="KY918" s="13"/>
      <c r="KZ918" s="13"/>
      <c r="LA918" s="13"/>
      <c r="LB918" s="13"/>
      <c r="LC918" s="13"/>
      <c r="LD918" s="13"/>
      <c r="LE918" s="13"/>
      <c r="LF918" s="13"/>
      <c r="LG918" s="13"/>
      <c r="LH918" s="13"/>
      <c r="LI918" s="13"/>
      <c r="LJ918" s="13"/>
      <c r="LK918" s="13"/>
      <c r="LL918" s="13"/>
      <c r="LM918" s="13"/>
      <c r="LN918" s="13"/>
      <c r="LO918" s="13"/>
      <c r="LP918" s="13"/>
      <c r="LQ918" s="13"/>
      <c r="LR918" s="13"/>
      <c r="LS918" s="13"/>
      <c r="LT918" s="13"/>
      <c r="LU918" s="13"/>
      <c r="LV918" s="13"/>
      <c r="LW918" s="13"/>
      <c r="LX918" s="13"/>
      <c r="LY918" s="13"/>
      <c r="LZ918" s="13"/>
      <c r="MA918" s="13"/>
      <c r="MB918" s="13"/>
      <c r="MC918" s="13"/>
      <c r="MD918" s="13"/>
      <c r="ME918" s="13"/>
      <c r="MF918" s="13"/>
      <c r="MG918" s="13"/>
      <c r="MH918" s="13"/>
      <c r="MI918" s="13"/>
      <c r="MJ918" s="13"/>
      <c r="MK918" s="13"/>
      <c r="ML918" s="13"/>
      <c r="MM918" s="13"/>
      <c r="MN918" s="13"/>
      <c r="MO918" s="13"/>
      <c r="MP918" s="13"/>
      <c r="MQ918" s="13"/>
      <c r="MR918" s="13"/>
      <c r="MS918" s="13"/>
      <c r="MT918" s="13"/>
      <c r="MU918" s="13"/>
      <c r="MV918" s="13"/>
      <c r="MW918" s="13"/>
      <c r="MX918" s="13"/>
      <c r="MY918" s="13"/>
      <c r="MZ918" s="13"/>
      <c r="NA918" s="13"/>
      <c r="NB918" s="13"/>
      <c r="NC918" s="13"/>
      <c r="ND918" s="13"/>
      <c r="NE918" s="13"/>
      <c r="NF918" s="13"/>
      <c r="NG918" s="13"/>
      <c r="NH918" s="13"/>
      <c r="NI918" s="13"/>
      <c r="NJ918" s="13"/>
      <c r="NK918" s="13"/>
      <c r="NL918" s="13"/>
      <c r="NM918" s="13"/>
      <c r="NN918" s="13"/>
      <c r="NO918" s="13"/>
      <c r="NP918" s="13"/>
      <c r="NQ918" s="13"/>
      <c r="NR918" s="13"/>
      <c r="NS918" s="13"/>
      <c r="NT918" s="13"/>
      <c r="NU918" s="13"/>
      <c r="NV918" s="13"/>
      <c r="NW918" s="13"/>
      <c r="NX918" s="13"/>
      <c r="NY918" s="13"/>
      <c r="NZ918" s="13"/>
      <c r="OA918" s="13"/>
      <c r="OB918" s="13"/>
      <c r="OC918" s="13"/>
      <c r="OD918" s="13"/>
      <c r="OE918" s="13"/>
      <c r="OF918" s="13"/>
      <c r="OG918" s="13"/>
      <c r="OH918" s="13"/>
      <c r="OI918" s="13"/>
      <c r="OJ918" s="13"/>
      <c r="OK918" s="13"/>
      <c r="OL918" s="13"/>
      <c r="OM918" s="13"/>
      <c r="ON918" s="13"/>
      <c r="OO918" s="13"/>
      <c r="OP918" s="13"/>
      <c r="OQ918" s="13"/>
      <c r="OR918" s="13"/>
      <c r="OS918" s="13"/>
      <c r="OT918" s="13"/>
      <c r="OU918" s="13"/>
      <c r="OV918" s="13"/>
      <c r="OW918" s="13"/>
      <c r="OX918" s="13"/>
      <c r="OY918" s="13"/>
      <c r="OZ918" s="13"/>
      <c r="PA918" s="13"/>
      <c r="PB918" s="13"/>
      <c r="PC918" s="13"/>
      <c r="PD918" s="13"/>
      <c r="PE918" s="13"/>
      <c r="PF918" s="13"/>
      <c r="PG918" s="13"/>
      <c r="PH918" s="13"/>
      <c r="PI918" s="13"/>
      <c r="PJ918" s="13"/>
      <c r="PK918" s="13"/>
      <c r="PL918" s="13"/>
      <c r="PM918" s="13"/>
      <c r="PN918" s="13"/>
      <c r="PO918" s="13"/>
      <c r="PP918" s="13"/>
      <c r="PQ918" s="13"/>
      <c r="PR918" s="13"/>
      <c r="PS918" s="13"/>
      <c r="PT918" s="13"/>
      <c r="PU918" s="13"/>
      <c r="PV918" s="13"/>
      <c r="PW918" s="13"/>
      <c r="PX918" s="13"/>
      <c r="PY918" s="13"/>
      <c r="PZ918" s="13"/>
      <c r="QA918" s="13"/>
      <c r="QB918" s="13"/>
      <c r="QC918" s="13"/>
      <c r="QD918" s="13"/>
      <c r="QE918" s="13"/>
      <c r="QF918" s="13"/>
      <c r="QG918" s="13"/>
      <c r="QH918" s="13"/>
      <c r="QI918" s="13"/>
      <c r="QJ918" s="13"/>
      <c r="QK918" s="13"/>
      <c r="QL918" s="13"/>
      <c r="QM918" s="13"/>
      <c r="QN918" s="13"/>
      <c r="QO918" s="13"/>
      <c r="QP918" s="13"/>
      <c r="QQ918" s="13"/>
      <c r="QR918" s="13"/>
      <c r="QS918" s="13"/>
      <c r="QT918" s="13"/>
      <c r="QU918" s="13"/>
      <c r="QV918" s="13"/>
      <c r="QW918" s="13"/>
      <c r="QX918" s="13"/>
      <c r="QY918" s="13"/>
      <c r="QZ918" s="13"/>
      <c r="RA918" s="13"/>
      <c r="RB918" s="13"/>
      <c r="RC918" s="13"/>
      <c r="RD918" s="13"/>
      <c r="RE918" s="13"/>
      <c r="RF918" s="13"/>
      <c r="RG918" s="13"/>
      <c r="RH918" s="13"/>
      <c r="RI918" s="13"/>
      <c r="RJ918" s="13"/>
      <c r="RK918" s="13"/>
    </row>
    <row r="919" s="8" customFormat="1" ht="13.75" spans="1:479">
      <c r="A919" s="88" t="s">
        <v>12577</v>
      </c>
      <c r="B919" s="106" t="s">
        <v>3783</v>
      </c>
      <c r="C919" s="106" t="s">
        <v>5129</v>
      </c>
      <c r="D919" s="89" t="s">
        <v>494</v>
      </c>
      <c r="E919" s="90">
        <v>2</v>
      </c>
      <c r="F919" s="90">
        <v>66</v>
      </c>
      <c r="G919" s="90">
        <f t="shared" si="14"/>
        <v>132</v>
      </c>
      <c r="H919" s="94"/>
      <c r="I919" s="95"/>
      <c r="J919" s="95"/>
      <c r="K919" s="95"/>
      <c r="L919" s="95"/>
      <c r="M919" s="97"/>
      <c r="N919" s="94"/>
      <c r="O919" s="95"/>
      <c r="P919" s="95"/>
      <c r="Q919" s="95"/>
      <c r="R919" s="97"/>
      <c r="S919" s="94"/>
      <c r="T919" s="95"/>
      <c r="U919" s="96"/>
      <c r="V919" s="95"/>
      <c r="W919" s="95"/>
      <c r="X919" s="97"/>
      <c r="Y919" s="107"/>
      <c r="Z919" s="108"/>
      <c r="AA919" s="108"/>
      <c r="AB919" s="109"/>
      <c r="AC919" s="109"/>
      <c r="AD919" s="110"/>
      <c r="AE919" s="94"/>
      <c r="AF919" s="94"/>
      <c r="AG919" s="94"/>
      <c r="AH919" s="94"/>
      <c r="AI919" s="94"/>
      <c r="AJ919" s="94"/>
      <c r="AK919" s="94"/>
      <c r="AL919" s="91"/>
      <c r="AM919" s="113"/>
      <c r="AN919" s="113"/>
      <c r="AO919" s="92"/>
      <c r="AP919" s="92"/>
      <c r="AQ919" s="93"/>
      <c r="AR919" s="94"/>
      <c r="AS919" s="96"/>
      <c r="AT919" s="96"/>
      <c r="AU919" s="96"/>
      <c r="AV919" s="95"/>
      <c r="AW919" s="95"/>
      <c r="AX919" s="97"/>
      <c r="AY919" s="97"/>
      <c r="AZ919" s="97"/>
      <c r="BA919" s="97"/>
      <c r="BB919" s="97"/>
      <c r="BC919" s="99" t="s">
        <v>12362</v>
      </c>
      <c r="BD919" s="99" t="s">
        <v>12362</v>
      </c>
      <c r="BE919" s="99"/>
      <c r="BF919" s="100"/>
      <c r="BG919" s="103"/>
      <c r="BH919" s="103"/>
      <c r="BI919" s="103"/>
      <c r="BJ919" s="99"/>
      <c r="BK919" s="112" t="s">
        <v>1511</v>
      </c>
      <c r="BL919" s="102"/>
      <c r="BM919" s="99"/>
      <c r="BN919" s="99"/>
      <c r="BO919" s="13"/>
      <c r="BP919" s="13"/>
      <c r="BQ919" s="13"/>
      <c r="BR919" s="13"/>
      <c r="BS919" s="13"/>
      <c r="BT919" s="99"/>
      <c r="BU919" s="99"/>
      <c r="BV919" s="99"/>
      <c r="BW919" s="99"/>
      <c r="BX919" s="99"/>
      <c r="BY919" s="13"/>
      <c r="BZ919" s="13"/>
      <c r="CA919" s="13"/>
      <c r="CB919" s="13" t="s">
        <v>1511</v>
      </c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3"/>
      <c r="FD919" s="13"/>
      <c r="FE919" s="13"/>
      <c r="FF919" s="13"/>
      <c r="FG919" s="13"/>
      <c r="FH919" s="13"/>
      <c r="FI919" s="13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  <c r="FT919" s="13"/>
      <c r="FU919" s="13"/>
      <c r="FV919" s="13"/>
      <c r="FW919" s="13"/>
      <c r="FX919" s="13"/>
      <c r="FY919" s="13"/>
      <c r="FZ919" s="13"/>
      <c r="GA919" s="13"/>
      <c r="GB919" s="13"/>
      <c r="GC919" s="13"/>
      <c r="GD919" s="13"/>
      <c r="GE919" s="13"/>
      <c r="GF919" s="13"/>
      <c r="GG919" s="13"/>
      <c r="GH919" s="13"/>
      <c r="GI919" s="13"/>
      <c r="GJ919" s="13"/>
      <c r="GK919" s="13"/>
      <c r="GL919" s="13"/>
      <c r="GM919" s="13"/>
      <c r="GN919" s="13"/>
      <c r="GO919" s="13"/>
      <c r="GP919" s="13"/>
      <c r="GQ919" s="13"/>
      <c r="GR919" s="13"/>
      <c r="GS919" s="13"/>
      <c r="GT919" s="13"/>
      <c r="GU919" s="13"/>
      <c r="GV919" s="13"/>
      <c r="GW919" s="13"/>
      <c r="GX919" s="13"/>
      <c r="GY919" s="13"/>
      <c r="GZ919" s="13"/>
      <c r="HA919" s="13"/>
      <c r="HB919" s="13"/>
      <c r="HC919" s="13"/>
      <c r="HD919" s="13"/>
      <c r="HE919" s="13"/>
      <c r="HF919" s="13"/>
      <c r="HG919" s="13"/>
      <c r="HH919" s="13"/>
      <c r="HI919" s="13"/>
      <c r="HJ919" s="13"/>
      <c r="HK919" s="13"/>
      <c r="HL919" s="13"/>
      <c r="HM919" s="13"/>
      <c r="HN919" s="13"/>
      <c r="HO919" s="13"/>
      <c r="HP919" s="13"/>
      <c r="HQ919" s="13"/>
      <c r="HR919" s="13"/>
      <c r="HS919" s="13"/>
      <c r="HT919" s="13"/>
      <c r="HU919" s="13"/>
      <c r="HV919" s="13"/>
      <c r="HW919" s="13"/>
      <c r="HX919" s="13"/>
      <c r="HY919" s="13"/>
      <c r="HZ919" s="13"/>
      <c r="IA919" s="13"/>
      <c r="IB919" s="13"/>
      <c r="IC919" s="13"/>
      <c r="ID919" s="13"/>
      <c r="IE919" s="13"/>
      <c r="IF919" s="13"/>
      <c r="IG919" s="13"/>
      <c r="IH919" s="13"/>
      <c r="II919" s="13"/>
      <c r="IJ919" s="13"/>
      <c r="IK919" s="13"/>
      <c r="IL919" s="13"/>
      <c r="IM919" s="13"/>
      <c r="IN919" s="13"/>
      <c r="IO919" s="13"/>
      <c r="IP919" s="13"/>
      <c r="IQ919" s="13"/>
      <c r="IR919" s="13"/>
      <c r="IS919" s="13"/>
      <c r="IT919" s="13"/>
      <c r="IU919" s="13"/>
      <c r="IV919" s="13"/>
      <c r="IW919" s="13"/>
      <c r="IX919" s="13"/>
      <c r="IY919" s="13"/>
      <c r="IZ919" s="13"/>
      <c r="JA919" s="13"/>
      <c r="JB919" s="13"/>
      <c r="JC919" s="13"/>
      <c r="JD919" s="13"/>
      <c r="JE919" s="13"/>
      <c r="JF919" s="13"/>
      <c r="JG919" s="13"/>
      <c r="JH919" s="13"/>
      <c r="JI919" s="13"/>
      <c r="JJ919" s="13"/>
      <c r="JK919" s="13"/>
      <c r="JL919" s="13"/>
      <c r="JM919" s="13"/>
      <c r="JN919" s="13"/>
      <c r="JO919" s="13"/>
      <c r="JP919" s="13"/>
      <c r="JQ919" s="13"/>
      <c r="JR919" s="13"/>
      <c r="JS919" s="13"/>
      <c r="JT919" s="13"/>
      <c r="JU919" s="13"/>
      <c r="JV919" s="13"/>
      <c r="JW919" s="13"/>
      <c r="JX919" s="13"/>
      <c r="JY919" s="13"/>
      <c r="JZ919" s="13"/>
      <c r="KA919" s="13"/>
      <c r="KB919" s="13"/>
      <c r="KC919" s="13"/>
      <c r="KD919" s="13"/>
      <c r="KE919" s="13"/>
      <c r="KF919" s="13"/>
      <c r="KG919" s="13"/>
      <c r="KH919" s="13"/>
      <c r="KI919" s="13"/>
      <c r="KJ919" s="13"/>
      <c r="KK919" s="13"/>
      <c r="KL919" s="13"/>
      <c r="KM919" s="13"/>
      <c r="KN919" s="13"/>
      <c r="KO919" s="13"/>
      <c r="KP919" s="13"/>
      <c r="KQ919" s="13"/>
      <c r="KR919" s="13"/>
      <c r="KS919" s="13"/>
      <c r="KT919" s="13"/>
      <c r="KU919" s="13"/>
      <c r="KV919" s="13"/>
      <c r="KW919" s="13"/>
      <c r="KX919" s="13"/>
      <c r="KY919" s="13"/>
      <c r="KZ919" s="13"/>
      <c r="LA919" s="13"/>
      <c r="LB919" s="13"/>
      <c r="LC919" s="13"/>
      <c r="LD919" s="13"/>
      <c r="LE919" s="13"/>
      <c r="LF919" s="13"/>
      <c r="LG919" s="13"/>
      <c r="LH919" s="13"/>
      <c r="LI919" s="13"/>
      <c r="LJ919" s="13"/>
      <c r="LK919" s="13"/>
      <c r="LL919" s="13"/>
      <c r="LM919" s="13"/>
      <c r="LN919" s="13"/>
      <c r="LO919" s="13"/>
      <c r="LP919" s="13"/>
      <c r="LQ919" s="13"/>
      <c r="LR919" s="13"/>
      <c r="LS919" s="13"/>
      <c r="LT919" s="13"/>
      <c r="LU919" s="13"/>
      <c r="LV919" s="13"/>
      <c r="LW919" s="13"/>
      <c r="LX919" s="13"/>
      <c r="LY919" s="13"/>
      <c r="LZ919" s="13"/>
      <c r="MA919" s="13"/>
      <c r="MB919" s="13"/>
      <c r="MC919" s="13"/>
      <c r="MD919" s="13"/>
      <c r="ME919" s="13"/>
      <c r="MF919" s="13"/>
      <c r="MG919" s="13"/>
      <c r="MH919" s="13"/>
      <c r="MI919" s="13"/>
      <c r="MJ919" s="13"/>
      <c r="MK919" s="13"/>
      <c r="ML919" s="13"/>
      <c r="MM919" s="13"/>
      <c r="MN919" s="13"/>
      <c r="MO919" s="13"/>
      <c r="MP919" s="13"/>
      <c r="MQ919" s="13"/>
      <c r="MR919" s="13"/>
      <c r="MS919" s="13"/>
      <c r="MT919" s="13"/>
      <c r="MU919" s="13"/>
      <c r="MV919" s="13"/>
      <c r="MW919" s="13"/>
      <c r="MX919" s="13"/>
      <c r="MY919" s="13"/>
      <c r="MZ919" s="13"/>
      <c r="NA919" s="13"/>
      <c r="NB919" s="13"/>
      <c r="NC919" s="13"/>
      <c r="ND919" s="13"/>
      <c r="NE919" s="13"/>
      <c r="NF919" s="13"/>
      <c r="NG919" s="13"/>
      <c r="NH919" s="13"/>
      <c r="NI919" s="13"/>
      <c r="NJ919" s="13"/>
      <c r="NK919" s="13"/>
      <c r="NL919" s="13"/>
      <c r="NM919" s="13"/>
      <c r="NN919" s="13"/>
      <c r="NO919" s="13"/>
      <c r="NP919" s="13"/>
      <c r="NQ919" s="13"/>
      <c r="NR919" s="13"/>
      <c r="NS919" s="13"/>
      <c r="NT919" s="13"/>
      <c r="NU919" s="13"/>
      <c r="NV919" s="13"/>
      <c r="NW919" s="13"/>
      <c r="NX919" s="13"/>
      <c r="NY919" s="13"/>
      <c r="NZ919" s="13"/>
      <c r="OA919" s="13"/>
      <c r="OB919" s="13"/>
      <c r="OC919" s="13"/>
      <c r="OD919" s="13"/>
      <c r="OE919" s="13"/>
      <c r="OF919" s="13"/>
      <c r="OG919" s="13"/>
      <c r="OH919" s="13"/>
      <c r="OI919" s="13"/>
      <c r="OJ919" s="13"/>
      <c r="OK919" s="13"/>
      <c r="OL919" s="13"/>
      <c r="OM919" s="13"/>
      <c r="ON919" s="13"/>
      <c r="OO919" s="13"/>
      <c r="OP919" s="13"/>
      <c r="OQ919" s="13"/>
      <c r="OR919" s="13"/>
      <c r="OS919" s="13"/>
      <c r="OT919" s="13"/>
      <c r="OU919" s="13"/>
      <c r="OV919" s="13"/>
      <c r="OW919" s="13"/>
      <c r="OX919" s="13"/>
      <c r="OY919" s="13"/>
      <c r="OZ919" s="13"/>
      <c r="PA919" s="13"/>
      <c r="PB919" s="13"/>
      <c r="PC919" s="13"/>
      <c r="PD919" s="13"/>
      <c r="PE919" s="13"/>
      <c r="PF919" s="13"/>
      <c r="PG919" s="13"/>
      <c r="PH919" s="13"/>
      <c r="PI919" s="13"/>
      <c r="PJ919" s="13"/>
      <c r="PK919" s="13"/>
      <c r="PL919" s="13"/>
      <c r="PM919" s="13"/>
      <c r="PN919" s="13"/>
      <c r="PO919" s="13"/>
      <c r="PP919" s="13"/>
      <c r="PQ919" s="13"/>
      <c r="PR919" s="13"/>
      <c r="PS919" s="13"/>
      <c r="PT919" s="13"/>
      <c r="PU919" s="13"/>
      <c r="PV919" s="13"/>
      <c r="PW919" s="13"/>
      <c r="PX919" s="13"/>
      <c r="PY919" s="13"/>
      <c r="PZ919" s="13"/>
      <c r="QA919" s="13"/>
      <c r="QB919" s="13"/>
      <c r="QC919" s="13"/>
      <c r="QD919" s="13"/>
      <c r="QE919" s="13"/>
      <c r="QF919" s="13"/>
      <c r="QG919" s="13"/>
      <c r="QH919" s="13"/>
      <c r="QI919" s="13"/>
      <c r="QJ919" s="13"/>
      <c r="QK919" s="13"/>
      <c r="QL919" s="13"/>
      <c r="QM919" s="13"/>
      <c r="QN919" s="13"/>
      <c r="QO919" s="13"/>
      <c r="QP919" s="13"/>
      <c r="QQ919" s="13"/>
      <c r="QR919" s="13"/>
      <c r="QS919" s="13"/>
      <c r="QT919" s="13"/>
      <c r="QU919" s="13"/>
      <c r="QV919" s="13"/>
      <c r="QW919" s="13"/>
      <c r="QX919" s="13"/>
      <c r="QY919" s="13"/>
      <c r="QZ919" s="13"/>
      <c r="RA919" s="13"/>
      <c r="RB919" s="13"/>
      <c r="RC919" s="13"/>
      <c r="RD919" s="13"/>
      <c r="RE919" s="13"/>
      <c r="RF919" s="13"/>
      <c r="RG919" s="13"/>
      <c r="RH919" s="13"/>
      <c r="RI919" s="13"/>
      <c r="RJ919" s="13"/>
      <c r="RK919" s="13"/>
    </row>
    <row r="920" s="8" customFormat="1" ht="13.75" spans="1:479">
      <c r="A920" s="88" t="s">
        <v>12577</v>
      </c>
      <c r="B920" s="88" t="s">
        <v>3788</v>
      </c>
      <c r="C920" s="106" t="s">
        <v>3787</v>
      </c>
      <c r="D920" s="89" t="s">
        <v>12266</v>
      </c>
      <c r="E920" s="90">
        <v>2</v>
      </c>
      <c r="F920" s="90">
        <v>15</v>
      </c>
      <c r="G920" s="90">
        <f t="shared" si="14"/>
        <v>30</v>
      </c>
      <c r="H920" s="94"/>
      <c r="I920" s="95"/>
      <c r="J920" s="95"/>
      <c r="K920" s="95"/>
      <c r="L920" s="95"/>
      <c r="M920" s="97"/>
      <c r="N920" s="94"/>
      <c r="O920" s="95"/>
      <c r="P920" s="95"/>
      <c r="Q920" s="95"/>
      <c r="R920" s="97"/>
      <c r="S920" s="94"/>
      <c r="T920" s="95"/>
      <c r="U920" s="96"/>
      <c r="V920" s="95"/>
      <c r="W920" s="95"/>
      <c r="X920" s="97"/>
      <c r="Y920" s="107"/>
      <c r="Z920" s="108"/>
      <c r="AA920" s="108"/>
      <c r="AB920" s="109"/>
      <c r="AC920" s="109"/>
      <c r="AD920" s="110"/>
      <c r="AE920" s="94"/>
      <c r="AF920" s="94"/>
      <c r="AG920" s="94"/>
      <c r="AH920" s="94"/>
      <c r="AI920" s="94"/>
      <c r="AJ920" s="94"/>
      <c r="AK920" s="94"/>
      <c r="AL920" s="91"/>
      <c r="AM920" s="113"/>
      <c r="AN920" s="113"/>
      <c r="AO920" s="92"/>
      <c r="AP920" s="92"/>
      <c r="AQ920" s="93"/>
      <c r="AR920" s="94"/>
      <c r="AS920" s="96"/>
      <c r="AT920" s="96"/>
      <c r="AU920" s="96"/>
      <c r="AV920" s="95"/>
      <c r="AW920" s="95"/>
      <c r="AX920" s="97"/>
      <c r="AY920" s="97"/>
      <c r="AZ920" s="97"/>
      <c r="BA920" s="97"/>
      <c r="BB920" s="97"/>
      <c r="BC920" s="99" t="s">
        <v>1366</v>
      </c>
      <c r="BD920" s="99" t="s">
        <v>1366</v>
      </c>
      <c r="BE920" s="99"/>
      <c r="BF920" s="100"/>
      <c r="BG920" s="103"/>
      <c r="BH920" s="103"/>
      <c r="BI920" s="103"/>
      <c r="BJ920" s="99"/>
      <c r="BK920" s="112" t="s">
        <v>12265</v>
      </c>
      <c r="BL920" s="102"/>
      <c r="BM920" s="99"/>
      <c r="BN920" s="99"/>
      <c r="BO920" s="13"/>
      <c r="BP920" s="13"/>
      <c r="BQ920" s="13"/>
      <c r="BR920" s="13"/>
      <c r="BS920" s="13"/>
      <c r="BT920" s="99"/>
      <c r="BU920" s="99"/>
      <c r="BV920" s="99"/>
      <c r="BW920" s="99"/>
      <c r="BX920" s="99"/>
      <c r="BY920" s="13"/>
      <c r="BZ920" s="13"/>
      <c r="CA920" s="13"/>
      <c r="CB920" s="13" t="s">
        <v>1511</v>
      </c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3"/>
      <c r="FD920" s="13"/>
      <c r="FE920" s="13"/>
      <c r="FF920" s="13"/>
      <c r="FG920" s="13"/>
      <c r="FH920" s="13"/>
      <c r="FI920" s="13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  <c r="FT920" s="13"/>
      <c r="FU920" s="13"/>
      <c r="FV920" s="13"/>
      <c r="FW920" s="13"/>
      <c r="FX920" s="13"/>
      <c r="FY920" s="13"/>
      <c r="FZ920" s="13"/>
      <c r="GA920" s="13"/>
      <c r="GB920" s="13"/>
      <c r="GC920" s="13"/>
      <c r="GD920" s="13"/>
      <c r="GE920" s="13"/>
      <c r="GF920" s="13"/>
      <c r="GG920" s="13"/>
      <c r="GH920" s="13"/>
      <c r="GI920" s="13"/>
      <c r="GJ920" s="13"/>
      <c r="GK920" s="13"/>
      <c r="GL920" s="13"/>
      <c r="GM920" s="13"/>
      <c r="GN920" s="13"/>
      <c r="GO920" s="13"/>
      <c r="GP920" s="13"/>
      <c r="GQ920" s="13"/>
      <c r="GR920" s="13"/>
      <c r="GS920" s="13"/>
      <c r="GT920" s="13"/>
      <c r="GU920" s="13"/>
      <c r="GV920" s="13"/>
      <c r="GW920" s="13"/>
      <c r="GX920" s="13"/>
      <c r="GY920" s="13"/>
      <c r="GZ920" s="13"/>
      <c r="HA920" s="13"/>
      <c r="HB920" s="13"/>
      <c r="HC920" s="13"/>
      <c r="HD920" s="13"/>
      <c r="HE920" s="13"/>
      <c r="HF920" s="13"/>
      <c r="HG920" s="13"/>
      <c r="HH920" s="13"/>
      <c r="HI920" s="13"/>
      <c r="HJ920" s="13"/>
      <c r="HK920" s="13"/>
      <c r="HL920" s="13"/>
      <c r="HM920" s="13"/>
      <c r="HN920" s="13"/>
      <c r="HO920" s="13"/>
      <c r="HP920" s="13"/>
      <c r="HQ920" s="13"/>
      <c r="HR920" s="13"/>
      <c r="HS920" s="13"/>
      <c r="HT920" s="13"/>
      <c r="HU920" s="13"/>
      <c r="HV920" s="13"/>
      <c r="HW920" s="13"/>
      <c r="HX920" s="13"/>
      <c r="HY920" s="13"/>
      <c r="HZ920" s="13"/>
      <c r="IA920" s="13"/>
      <c r="IB920" s="13"/>
      <c r="IC920" s="13"/>
      <c r="ID920" s="13"/>
      <c r="IE920" s="13"/>
      <c r="IF920" s="13"/>
      <c r="IG920" s="13"/>
      <c r="IH920" s="13"/>
      <c r="II920" s="13"/>
      <c r="IJ920" s="13"/>
      <c r="IK920" s="13"/>
      <c r="IL920" s="13"/>
      <c r="IM920" s="13"/>
      <c r="IN920" s="13"/>
      <c r="IO920" s="13"/>
      <c r="IP920" s="13"/>
      <c r="IQ920" s="13"/>
      <c r="IR920" s="13"/>
      <c r="IS920" s="13"/>
      <c r="IT920" s="13"/>
      <c r="IU920" s="13"/>
      <c r="IV920" s="13"/>
      <c r="IW920" s="13"/>
      <c r="IX920" s="13"/>
      <c r="IY920" s="13"/>
      <c r="IZ920" s="13"/>
      <c r="JA920" s="13"/>
      <c r="JB920" s="13"/>
      <c r="JC920" s="13"/>
      <c r="JD920" s="13"/>
      <c r="JE920" s="13"/>
      <c r="JF920" s="13"/>
      <c r="JG920" s="13"/>
      <c r="JH920" s="13"/>
      <c r="JI920" s="13"/>
      <c r="JJ920" s="13"/>
      <c r="JK920" s="13"/>
      <c r="JL920" s="13"/>
      <c r="JM920" s="13"/>
      <c r="JN920" s="13"/>
      <c r="JO920" s="13"/>
      <c r="JP920" s="13"/>
      <c r="JQ920" s="13"/>
      <c r="JR920" s="13"/>
      <c r="JS920" s="13"/>
      <c r="JT920" s="13"/>
      <c r="JU920" s="13"/>
      <c r="JV920" s="13"/>
      <c r="JW920" s="13"/>
      <c r="JX920" s="13"/>
      <c r="JY920" s="13"/>
      <c r="JZ920" s="13"/>
      <c r="KA920" s="13"/>
      <c r="KB920" s="13"/>
      <c r="KC920" s="13"/>
      <c r="KD920" s="13"/>
      <c r="KE920" s="13"/>
      <c r="KF920" s="13"/>
      <c r="KG920" s="13"/>
      <c r="KH920" s="13"/>
      <c r="KI920" s="13"/>
      <c r="KJ920" s="13"/>
      <c r="KK920" s="13"/>
      <c r="KL920" s="13"/>
      <c r="KM920" s="13"/>
      <c r="KN920" s="13"/>
      <c r="KO920" s="13"/>
      <c r="KP920" s="13"/>
      <c r="KQ920" s="13"/>
      <c r="KR920" s="13"/>
      <c r="KS920" s="13"/>
      <c r="KT920" s="13"/>
      <c r="KU920" s="13"/>
      <c r="KV920" s="13"/>
      <c r="KW920" s="13"/>
      <c r="KX920" s="13"/>
      <c r="KY920" s="13"/>
      <c r="KZ920" s="13"/>
      <c r="LA920" s="13"/>
      <c r="LB920" s="13"/>
      <c r="LC920" s="13"/>
      <c r="LD920" s="13"/>
      <c r="LE920" s="13"/>
      <c r="LF920" s="13"/>
      <c r="LG920" s="13"/>
      <c r="LH920" s="13"/>
      <c r="LI920" s="13"/>
      <c r="LJ920" s="13"/>
      <c r="LK920" s="13"/>
      <c r="LL920" s="13"/>
      <c r="LM920" s="13"/>
      <c r="LN920" s="13"/>
      <c r="LO920" s="13"/>
      <c r="LP920" s="13"/>
      <c r="LQ920" s="13"/>
      <c r="LR920" s="13"/>
      <c r="LS920" s="13"/>
      <c r="LT920" s="13"/>
      <c r="LU920" s="13"/>
      <c r="LV920" s="13"/>
      <c r="LW920" s="13"/>
      <c r="LX920" s="13"/>
      <c r="LY920" s="13"/>
      <c r="LZ920" s="13"/>
      <c r="MA920" s="13"/>
      <c r="MB920" s="13"/>
      <c r="MC920" s="13"/>
      <c r="MD920" s="13"/>
      <c r="ME920" s="13"/>
      <c r="MF920" s="13"/>
      <c r="MG920" s="13"/>
      <c r="MH920" s="13"/>
      <c r="MI920" s="13"/>
      <c r="MJ920" s="13"/>
      <c r="MK920" s="13"/>
      <c r="ML920" s="13"/>
      <c r="MM920" s="13"/>
      <c r="MN920" s="13"/>
      <c r="MO920" s="13"/>
      <c r="MP920" s="13"/>
      <c r="MQ920" s="13"/>
      <c r="MR920" s="13"/>
      <c r="MS920" s="13"/>
      <c r="MT920" s="13"/>
      <c r="MU920" s="13"/>
      <c r="MV920" s="13"/>
      <c r="MW920" s="13"/>
      <c r="MX920" s="13"/>
      <c r="MY920" s="13"/>
      <c r="MZ920" s="13"/>
      <c r="NA920" s="13"/>
      <c r="NB920" s="13"/>
      <c r="NC920" s="13"/>
      <c r="ND920" s="13"/>
      <c r="NE920" s="13"/>
      <c r="NF920" s="13"/>
      <c r="NG920" s="13"/>
      <c r="NH920" s="13"/>
      <c r="NI920" s="13"/>
      <c r="NJ920" s="13"/>
      <c r="NK920" s="13"/>
      <c r="NL920" s="13"/>
      <c r="NM920" s="13"/>
      <c r="NN920" s="13"/>
      <c r="NO920" s="13"/>
      <c r="NP920" s="13"/>
      <c r="NQ920" s="13"/>
      <c r="NR920" s="13"/>
      <c r="NS920" s="13"/>
      <c r="NT920" s="13"/>
      <c r="NU920" s="13"/>
      <c r="NV920" s="13"/>
      <c r="NW920" s="13"/>
      <c r="NX920" s="13"/>
      <c r="NY920" s="13"/>
      <c r="NZ920" s="13"/>
      <c r="OA920" s="13"/>
      <c r="OB920" s="13"/>
      <c r="OC920" s="13"/>
      <c r="OD920" s="13"/>
      <c r="OE920" s="13"/>
      <c r="OF920" s="13"/>
      <c r="OG920" s="13"/>
      <c r="OH920" s="13"/>
      <c r="OI920" s="13"/>
      <c r="OJ920" s="13"/>
      <c r="OK920" s="13"/>
      <c r="OL920" s="13"/>
      <c r="OM920" s="13"/>
      <c r="ON920" s="13"/>
      <c r="OO920" s="13"/>
      <c r="OP920" s="13"/>
      <c r="OQ920" s="13"/>
      <c r="OR920" s="13"/>
      <c r="OS920" s="13"/>
      <c r="OT920" s="13"/>
      <c r="OU920" s="13"/>
      <c r="OV920" s="13"/>
      <c r="OW920" s="13"/>
      <c r="OX920" s="13"/>
      <c r="OY920" s="13"/>
      <c r="OZ920" s="13"/>
      <c r="PA920" s="13"/>
      <c r="PB920" s="13"/>
      <c r="PC920" s="13"/>
      <c r="PD920" s="13"/>
      <c r="PE920" s="13"/>
      <c r="PF920" s="13"/>
      <c r="PG920" s="13"/>
      <c r="PH920" s="13"/>
      <c r="PI920" s="13"/>
      <c r="PJ920" s="13"/>
      <c r="PK920" s="13"/>
      <c r="PL920" s="13"/>
      <c r="PM920" s="13"/>
      <c r="PN920" s="13"/>
      <c r="PO920" s="13"/>
      <c r="PP920" s="13"/>
      <c r="PQ920" s="13"/>
      <c r="PR920" s="13"/>
      <c r="PS920" s="13"/>
      <c r="PT920" s="13"/>
      <c r="PU920" s="13"/>
      <c r="PV920" s="13"/>
      <c r="PW920" s="13"/>
      <c r="PX920" s="13"/>
      <c r="PY920" s="13"/>
      <c r="PZ920" s="13"/>
      <c r="QA920" s="13"/>
      <c r="QB920" s="13"/>
      <c r="QC920" s="13"/>
      <c r="QD920" s="13"/>
      <c r="QE920" s="13"/>
      <c r="QF920" s="13"/>
      <c r="QG920" s="13"/>
      <c r="QH920" s="13"/>
      <c r="QI920" s="13"/>
      <c r="QJ920" s="13"/>
      <c r="QK920" s="13"/>
      <c r="QL920" s="13"/>
      <c r="QM920" s="13"/>
      <c r="QN920" s="13"/>
      <c r="QO920" s="13"/>
      <c r="QP920" s="13"/>
      <c r="QQ920" s="13"/>
      <c r="QR920" s="13"/>
      <c r="QS920" s="13"/>
      <c r="QT920" s="13"/>
      <c r="QU920" s="13"/>
      <c r="QV920" s="13"/>
      <c r="QW920" s="13"/>
      <c r="QX920" s="13"/>
      <c r="QY920" s="13"/>
      <c r="QZ920" s="13"/>
      <c r="RA920" s="13"/>
      <c r="RB920" s="13"/>
      <c r="RC920" s="13"/>
      <c r="RD920" s="13"/>
      <c r="RE920" s="13"/>
      <c r="RF920" s="13"/>
      <c r="RG920" s="13"/>
      <c r="RH920" s="13"/>
      <c r="RI920" s="13"/>
      <c r="RJ920" s="13"/>
      <c r="RK920" s="13"/>
    </row>
    <row r="921" ht="13.75" spans="1:479">
      <c r="A921" s="88" t="s">
        <v>12577</v>
      </c>
      <c r="B921" s="106" t="s">
        <v>3788</v>
      </c>
      <c r="C921" s="106" t="s">
        <v>3787</v>
      </c>
      <c r="D921" s="89" t="s">
        <v>494</v>
      </c>
      <c r="E921" s="135">
        <v>2</v>
      </c>
      <c r="F921" s="135">
        <v>79</v>
      </c>
      <c r="G921" s="90">
        <f t="shared" si="14"/>
        <v>158</v>
      </c>
      <c r="H921" s="94"/>
      <c r="I921" s="95"/>
      <c r="J921" s="95"/>
      <c r="K921" s="95"/>
      <c r="L921" s="95"/>
      <c r="M921" s="97"/>
      <c r="N921" s="94"/>
      <c r="O921" s="95"/>
      <c r="P921" s="95"/>
      <c r="Q921" s="95"/>
      <c r="R921" s="97"/>
      <c r="S921" s="94"/>
      <c r="T921" s="95"/>
      <c r="U921" s="96"/>
      <c r="V921" s="95"/>
      <c r="W921" s="95"/>
      <c r="X921" s="97"/>
      <c r="Y921" s="107"/>
      <c r="Z921" s="108"/>
      <c r="AA921" s="108"/>
      <c r="AB921" s="109"/>
      <c r="AC921" s="109"/>
      <c r="AD921" s="110"/>
      <c r="AE921" s="94"/>
      <c r="AF921" s="96"/>
      <c r="AG921" s="96"/>
      <c r="AH921" s="95"/>
      <c r="AI921" s="95"/>
      <c r="AJ921" s="95"/>
      <c r="AK921" s="95"/>
      <c r="AL921" s="93"/>
      <c r="AM921" s="93"/>
      <c r="AN921" s="93"/>
      <c r="AO921" s="93"/>
      <c r="AP921" s="93"/>
      <c r="AQ921" s="93"/>
      <c r="AR921" s="94"/>
      <c r="AS921" s="96"/>
      <c r="AT921" s="96"/>
      <c r="AU921" s="96"/>
      <c r="AV921" s="95"/>
      <c r="AW921" s="95"/>
      <c r="AX921" s="97"/>
      <c r="AY921" s="97"/>
      <c r="AZ921" s="97"/>
      <c r="BA921" s="97"/>
      <c r="BB921" s="97"/>
      <c r="BC921" s="99" t="s">
        <v>12362</v>
      </c>
      <c r="BD921" s="99" t="s">
        <v>12362</v>
      </c>
      <c r="BE921" s="99"/>
      <c r="BF921" s="100"/>
      <c r="BG921" s="103"/>
      <c r="BH921" s="103"/>
      <c r="BI921" s="103"/>
      <c r="BJ921" s="99"/>
      <c r="BK921" s="112" t="s">
        <v>1511</v>
      </c>
      <c r="BL921" s="102"/>
      <c r="BM921" s="99"/>
      <c r="BN921" s="99"/>
      <c r="BT921" s="99"/>
      <c r="BU921" s="99"/>
      <c r="BV921" s="99"/>
      <c r="BW921" s="99"/>
      <c r="BX921" s="99"/>
      <c r="CB921" s="13" t="s">
        <v>1511</v>
      </c>
    </row>
    <row r="922" ht="13.75" spans="1:479">
      <c r="A922" s="88" t="s">
        <v>12577</v>
      </c>
      <c r="B922" s="88" t="s">
        <v>3788</v>
      </c>
      <c r="C922" s="106" t="s">
        <v>5125</v>
      </c>
      <c r="D922" s="89" t="s">
        <v>12266</v>
      </c>
      <c r="E922" s="135">
        <v>2</v>
      </c>
      <c r="F922" s="135">
        <v>15</v>
      </c>
      <c r="G922" s="90">
        <f t="shared" si="14"/>
        <v>30</v>
      </c>
      <c r="H922" s="94"/>
      <c r="I922" s="95"/>
      <c r="J922" s="95"/>
      <c r="K922" s="95"/>
      <c r="L922" s="95"/>
      <c r="M922" s="97"/>
      <c r="N922" s="94"/>
      <c r="O922" s="95"/>
      <c r="P922" s="95"/>
      <c r="Q922" s="95"/>
      <c r="R922" s="97"/>
      <c r="S922" s="94"/>
      <c r="T922" s="95"/>
      <c r="U922" s="96"/>
      <c r="V922" s="95"/>
      <c r="W922" s="95"/>
      <c r="X922" s="97"/>
      <c r="Y922" s="107"/>
      <c r="Z922" s="108"/>
      <c r="AA922" s="108"/>
      <c r="AB922" s="109"/>
      <c r="AC922" s="109"/>
      <c r="AD922" s="110"/>
      <c r="AE922" s="94"/>
      <c r="AF922" s="96"/>
      <c r="AG922" s="96"/>
      <c r="AH922" s="95"/>
      <c r="AI922" s="95"/>
      <c r="AJ922" s="95"/>
      <c r="AK922" s="95"/>
      <c r="AL922" s="93"/>
      <c r="AM922" s="93"/>
      <c r="AN922" s="93"/>
      <c r="AO922" s="93"/>
      <c r="AP922" s="93"/>
      <c r="AQ922" s="93"/>
      <c r="AR922" s="94"/>
      <c r="AS922" s="96"/>
      <c r="AT922" s="96"/>
      <c r="AU922" s="96"/>
      <c r="AV922" s="95"/>
      <c r="AW922" s="95"/>
      <c r="AX922" s="97"/>
      <c r="AY922" s="97"/>
      <c r="AZ922" s="97"/>
      <c r="BA922" s="97"/>
      <c r="BB922" s="97"/>
      <c r="BC922" s="99" t="s">
        <v>1366</v>
      </c>
      <c r="BD922" s="99" t="s">
        <v>1366</v>
      </c>
      <c r="BE922" s="99"/>
      <c r="BF922" s="100"/>
      <c r="BG922" s="103"/>
      <c r="BH922" s="103"/>
      <c r="BI922" s="103"/>
      <c r="BJ922" s="99"/>
      <c r="BK922" s="112" t="s">
        <v>12265</v>
      </c>
      <c r="BL922" s="102"/>
      <c r="BM922" s="99"/>
      <c r="BN922" s="99"/>
      <c r="BT922" s="99"/>
      <c r="BU922" s="99"/>
      <c r="BV922" s="99"/>
      <c r="BW922" s="99"/>
      <c r="BX922" s="99"/>
      <c r="CB922" s="13" t="s">
        <v>1511</v>
      </c>
    </row>
    <row r="923" ht="13.75" spans="1:479">
      <c r="A923" s="88" t="s">
        <v>12577</v>
      </c>
      <c r="B923" s="106" t="s">
        <v>3788</v>
      </c>
      <c r="C923" s="106" t="s">
        <v>5125</v>
      </c>
      <c r="D923" s="89" t="s">
        <v>494</v>
      </c>
      <c r="E923" s="135">
        <v>2</v>
      </c>
      <c r="F923" s="135">
        <v>79</v>
      </c>
      <c r="G923" s="90">
        <f t="shared" si="14"/>
        <v>158</v>
      </c>
      <c r="H923" s="94"/>
      <c r="I923" s="95"/>
      <c r="J923" s="95"/>
      <c r="K923" s="95"/>
      <c r="L923" s="95"/>
      <c r="M923" s="97"/>
      <c r="N923" s="94"/>
      <c r="O923" s="95"/>
      <c r="P923" s="95"/>
      <c r="Q923" s="95"/>
      <c r="R923" s="97"/>
      <c r="S923" s="94"/>
      <c r="T923" s="95"/>
      <c r="U923" s="96"/>
      <c r="V923" s="95"/>
      <c r="W923" s="95"/>
      <c r="X923" s="97"/>
      <c r="Y923" s="107"/>
      <c r="Z923" s="108"/>
      <c r="AA923" s="108"/>
      <c r="AB923" s="109"/>
      <c r="AC923" s="109"/>
      <c r="AD923" s="110"/>
      <c r="AE923" s="94"/>
      <c r="AF923" s="96"/>
      <c r="AG923" s="96"/>
      <c r="AH923" s="95"/>
      <c r="AI923" s="95"/>
      <c r="AJ923" s="95"/>
      <c r="AK923" s="95"/>
      <c r="AL923" s="93"/>
      <c r="AM923" s="93"/>
      <c r="AN923" s="93"/>
      <c r="AO923" s="93"/>
      <c r="AP923" s="93"/>
      <c r="AQ923" s="93"/>
      <c r="AR923" s="94"/>
      <c r="AS923" s="96"/>
      <c r="AT923" s="96"/>
      <c r="AU923" s="96"/>
      <c r="AV923" s="95"/>
      <c r="AW923" s="95"/>
      <c r="AX923" s="97"/>
      <c r="AY923" s="97"/>
      <c r="AZ923" s="97"/>
      <c r="BA923" s="97"/>
      <c r="BB923" s="97"/>
      <c r="BC923" s="99" t="s">
        <v>12362</v>
      </c>
      <c r="BD923" s="99" t="s">
        <v>12362</v>
      </c>
      <c r="BE923" s="99"/>
      <c r="BF923" s="100"/>
      <c r="BG923" s="103"/>
      <c r="BH923" s="103"/>
      <c r="BI923" s="103"/>
      <c r="BJ923" s="99"/>
      <c r="BK923" s="112" t="s">
        <v>1511</v>
      </c>
      <c r="BL923" s="102"/>
      <c r="BM923" s="99"/>
      <c r="BN923" s="99"/>
      <c r="BT923" s="99"/>
      <c r="BU923" s="99"/>
      <c r="BV923" s="99"/>
      <c r="BW923" s="99"/>
      <c r="BX923" s="99"/>
      <c r="CB923" s="13" t="s">
        <v>1511</v>
      </c>
    </row>
    <row r="924" ht="14.75" spans="1:479">
      <c r="A924" s="88" t="s">
        <v>12578</v>
      </c>
      <c r="B924" s="88" t="s">
        <v>1973</v>
      </c>
      <c r="C924" s="106" t="s">
        <v>1972</v>
      </c>
      <c r="D924" s="89" t="s">
        <v>12266</v>
      </c>
      <c r="E924" s="135">
        <v>72</v>
      </c>
      <c r="F924" s="135">
        <v>5</v>
      </c>
      <c r="G924" s="90">
        <f t="shared" si="14"/>
        <v>360</v>
      </c>
      <c r="H924" s="91"/>
      <c r="I924" s="92"/>
      <c r="J924" s="92"/>
      <c r="K924" s="92"/>
      <c r="L924" s="92"/>
      <c r="M924" s="93"/>
      <c r="N924" s="91"/>
      <c r="O924" s="363">
        <v>32</v>
      </c>
      <c r="P924" s="363">
        <v>83</v>
      </c>
      <c r="Q924" s="363" t="s">
        <v>12579</v>
      </c>
      <c r="R924" s="93"/>
      <c r="S924" s="94"/>
      <c r="T924" s="95"/>
      <c r="U924" s="96"/>
      <c r="V924" s="95"/>
      <c r="W924" s="95"/>
      <c r="X924" s="97"/>
      <c r="Y924" s="107"/>
      <c r="Z924" s="108"/>
      <c r="AA924" s="108"/>
      <c r="AB924" s="109"/>
      <c r="AC924" s="109"/>
      <c r="AD924" s="110"/>
      <c r="AE924" s="94"/>
      <c r="AF924" s="96"/>
      <c r="AG924" s="159"/>
      <c r="AH924" s="160"/>
      <c r="AI924" s="160"/>
      <c r="AJ924" s="160"/>
      <c r="AK924" s="160"/>
      <c r="AL924" s="97"/>
      <c r="AM924" s="97"/>
      <c r="AN924" s="97"/>
      <c r="AO924" s="97"/>
      <c r="AP924" s="97"/>
      <c r="AQ924" s="97"/>
      <c r="AR924" s="91"/>
      <c r="AS924" s="113"/>
      <c r="AT924" s="113"/>
      <c r="AU924" s="113"/>
      <c r="AV924" s="92"/>
      <c r="AW924" s="92"/>
      <c r="AX924" s="93"/>
      <c r="AY924" s="93"/>
      <c r="AZ924" s="93"/>
      <c r="BA924" s="93"/>
      <c r="BB924" s="93"/>
      <c r="BC924" s="99" t="s">
        <v>12298</v>
      </c>
      <c r="BD924" s="99" t="s">
        <v>12336</v>
      </c>
      <c r="BE924" s="99" t="s">
        <v>12356</v>
      </c>
      <c r="BF924" s="100"/>
      <c r="BG924" s="103"/>
      <c r="BH924" s="103"/>
      <c r="BI924" s="103"/>
      <c r="BJ924" s="99"/>
      <c r="BK924" s="112" t="s">
        <v>1511</v>
      </c>
      <c r="BL924" s="102"/>
      <c r="BM924" s="99"/>
      <c r="BN924" s="99"/>
      <c r="BT924" s="99"/>
      <c r="BU924" s="99"/>
      <c r="BV924" s="99"/>
      <c r="BW924" s="99"/>
      <c r="BX924" s="99"/>
      <c r="CB924" s="13" t="s">
        <v>1511</v>
      </c>
    </row>
    <row r="925" ht="14.75" spans="1:479">
      <c r="A925" s="88" t="s">
        <v>12578</v>
      </c>
      <c r="B925" s="88" t="s">
        <v>1973</v>
      </c>
      <c r="C925" s="106" t="s">
        <v>1972</v>
      </c>
      <c r="D925" s="89" t="s">
        <v>494</v>
      </c>
      <c r="E925" s="135">
        <v>72</v>
      </c>
      <c r="F925" s="135">
        <v>11</v>
      </c>
      <c r="G925" s="90">
        <f t="shared" si="14"/>
        <v>792</v>
      </c>
      <c r="H925" s="91"/>
      <c r="I925" s="92"/>
      <c r="J925" s="92"/>
      <c r="K925" s="92"/>
      <c r="L925" s="92"/>
      <c r="M925" s="93"/>
      <c r="N925" s="91"/>
      <c r="O925" s="363">
        <v>80</v>
      </c>
      <c r="P925" s="363">
        <v>77</v>
      </c>
      <c r="Q925" s="363" t="s">
        <v>12579</v>
      </c>
      <c r="R925" s="93"/>
      <c r="S925" s="94"/>
      <c r="T925" s="95"/>
      <c r="U925" s="96"/>
      <c r="V925" s="95"/>
      <c r="W925" s="95"/>
      <c r="X925" s="97"/>
      <c r="Y925" s="107"/>
      <c r="Z925" s="108"/>
      <c r="AA925" s="108"/>
      <c r="AB925" s="109"/>
      <c r="AC925" s="109"/>
      <c r="AD925" s="110"/>
      <c r="AE925" s="94"/>
      <c r="AF925" s="96"/>
      <c r="AG925" s="159"/>
      <c r="AH925" s="160"/>
      <c r="AI925" s="160"/>
      <c r="AJ925" s="160"/>
      <c r="AK925" s="160"/>
      <c r="AL925" s="97"/>
      <c r="AM925" s="97"/>
      <c r="AN925" s="97"/>
      <c r="AO925" s="97"/>
      <c r="AP925" s="97"/>
      <c r="AQ925" s="97"/>
      <c r="AR925" s="91"/>
      <c r="AS925" s="113"/>
      <c r="AT925" s="113"/>
      <c r="AU925" s="113"/>
      <c r="AV925" s="92"/>
      <c r="AW925" s="92"/>
      <c r="AX925" s="93"/>
      <c r="AY925" s="93"/>
      <c r="AZ925" s="93"/>
      <c r="BA925" s="93"/>
      <c r="BB925" s="93"/>
      <c r="BC925" s="99" t="s">
        <v>12301</v>
      </c>
      <c r="BD925" s="99" t="s">
        <v>12337</v>
      </c>
      <c r="BE925" s="99" t="s">
        <v>12267</v>
      </c>
      <c r="BF925" s="100"/>
      <c r="BG925" s="103"/>
      <c r="BH925" s="103"/>
      <c r="BI925" s="103"/>
      <c r="BJ925" s="99"/>
      <c r="BK925" s="112" t="s">
        <v>1511</v>
      </c>
      <c r="BL925" s="102"/>
      <c r="BM925" s="99"/>
      <c r="BN925" s="99"/>
      <c r="BT925" s="99"/>
      <c r="BU925" s="99"/>
      <c r="BV925" s="99"/>
      <c r="BW925" s="99"/>
      <c r="BX925" s="99"/>
      <c r="CB925" s="13" t="s">
        <v>1511</v>
      </c>
    </row>
    <row r="926" ht="15.75" customHeight="1" spans="1:479">
      <c r="A926" s="88" t="s">
        <v>12580</v>
      </c>
      <c r="B926" s="88" t="s">
        <v>4074</v>
      </c>
      <c r="C926" s="106" t="s">
        <v>4073</v>
      </c>
      <c r="D926" s="89" t="s">
        <v>12266</v>
      </c>
      <c r="E926" s="135">
        <v>3</v>
      </c>
      <c r="F926" s="135">
        <v>98</v>
      </c>
      <c r="G926" s="90">
        <f t="shared" si="14"/>
        <v>294</v>
      </c>
      <c r="H926" s="126"/>
      <c r="I926" s="127"/>
      <c r="J926" s="127"/>
      <c r="K926" s="127"/>
      <c r="L926" s="127"/>
      <c r="M926" s="128"/>
      <c r="N926" s="94"/>
      <c r="O926" s="95"/>
      <c r="P926" s="95"/>
      <c r="Q926" s="95"/>
      <c r="R926" s="97"/>
      <c r="S926" s="94"/>
      <c r="T926" s="95"/>
      <c r="U926" s="96"/>
      <c r="V926" s="95"/>
      <c r="W926" s="95"/>
      <c r="X926" s="97"/>
      <c r="Y926" s="163"/>
      <c r="Z926" s="180"/>
      <c r="AA926" s="180">
        <v>30</v>
      </c>
      <c r="AB926" s="164">
        <v>30</v>
      </c>
      <c r="AC926" s="164">
        <v>35</v>
      </c>
      <c r="AD926" s="165"/>
      <c r="AE926" s="94"/>
      <c r="AF926" s="96"/>
      <c r="AG926" s="96"/>
      <c r="AH926" s="95"/>
      <c r="AI926" s="95"/>
      <c r="AJ926" s="95"/>
      <c r="AK926" s="95"/>
      <c r="AL926" s="97"/>
      <c r="AM926" s="97"/>
      <c r="AN926" s="97"/>
      <c r="AO926" s="97"/>
      <c r="AP926" s="97"/>
      <c r="AQ926" s="97"/>
      <c r="AR926" s="94"/>
      <c r="AS926" s="96"/>
      <c r="AT926" s="96"/>
      <c r="AU926" s="96"/>
      <c r="AV926" s="95"/>
      <c r="AW926" s="95"/>
      <c r="AX926" s="97"/>
      <c r="AY926" s="97"/>
      <c r="AZ926" s="97"/>
      <c r="BA926" s="97"/>
      <c r="BB926" s="97"/>
      <c r="BC926" s="99" t="s">
        <v>1366</v>
      </c>
      <c r="BD926" s="99" t="s">
        <v>1366</v>
      </c>
      <c r="BE926" s="99"/>
      <c r="BF926" s="100"/>
      <c r="BG926" s="103"/>
      <c r="BH926" s="103"/>
      <c r="BI926" s="103"/>
      <c r="BJ926" s="99"/>
      <c r="BK926" s="112" t="s">
        <v>1511</v>
      </c>
      <c r="BL926" s="102"/>
      <c r="BM926" s="99"/>
      <c r="BN926" s="99"/>
      <c r="BT926" s="99"/>
      <c r="BU926" s="99"/>
      <c r="BV926" s="99"/>
      <c r="BW926" s="99"/>
      <c r="BX926" s="99"/>
      <c r="CB926" s="13" t="s">
        <v>1511</v>
      </c>
    </row>
    <row r="927" ht="13.75" spans="1:479">
      <c r="A927" s="88" t="s">
        <v>12580</v>
      </c>
      <c r="B927" s="88" t="s">
        <v>4074</v>
      </c>
      <c r="C927" s="106" t="s">
        <v>4073</v>
      </c>
      <c r="D927" s="89" t="s">
        <v>494</v>
      </c>
      <c r="E927" s="135">
        <v>3</v>
      </c>
      <c r="F927" s="135">
        <v>57</v>
      </c>
      <c r="G927" s="90">
        <f t="shared" si="14"/>
        <v>171</v>
      </c>
      <c r="H927" s="126"/>
      <c r="I927" s="127"/>
      <c r="J927" s="127"/>
      <c r="K927" s="127"/>
      <c r="L927" s="127"/>
      <c r="M927" s="128"/>
      <c r="N927" s="94"/>
      <c r="O927" s="95"/>
      <c r="P927" s="95"/>
      <c r="Q927" s="95"/>
      <c r="R927" s="97"/>
      <c r="S927" s="94"/>
      <c r="T927" s="95"/>
      <c r="U927" s="96"/>
      <c r="V927" s="95"/>
      <c r="W927" s="95"/>
      <c r="X927" s="97"/>
      <c r="Y927" s="163"/>
      <c r="Z927" s="180"/>
      <c r="AA927" s="180">
        <v>30</v>
      </c>
      <c r="AB927" s="164">
        <v>30</v>
      </c>
      <c r="AC927" s="164">
        <v>35</v>
      </c>
      <c r="AD927" s="165"/>
      <c r="AE927" s="94"/>
      <c r="AF927" s="96"/>
      <c r="AG927" s="96"/>
      <c r="AH927" s="95"/>
      <c r="AI927" s="95"/>
      <c r="AJ927" s="95"/>
      <c r="AK927" s="95"/>
      <c r="AL927" s="97"/>
      <c r="AM927" s="97"/>
      <c r="AN927" s="97"/>
      <c r="AO927" s="97"/>
      <c r="AP927" s="97"/>
      <c r="AQ927" s="97"/>
      <c r="AR927" s="94"/>
      <c r="AS927" s="96"/>
      <c r="AT927" s="96"/>
      <c r="AU927" s="96"/>
      <c r="AV927" s="95"/>
      <c r="AW927" s="95"/>
      <c r="AX927" s="97"/>
      <c r="AY927" s="97"/>
      <c r="AZ927" s="97"/>
      <c r="BA927" s="97"/>
      <c r="BB927" s="97"/>
      <c r="BC927" s="99" t="s">
        <v>12362</v>
      </c>
      <c r="BD927" s="99" t="s">
        <v>12362</v>
      </c>
      <c r="BE927" s="99"/>
      <c r="BF927" s="100"/>
      <c r="BG927" s="103"/>
      <c r="BH927" s="103"/>
      <c r="BI927" s="103"/>
      <c r="BJ927" s="99"/>
      <c r="BK927" s="112" t="s">
        <v>1511</v>
      </c>
      <c r="BL927" s="102"/>
      <c r="BM927" s="99"/>
      <c r="BN927" s="99"/>
      <c r="BT927" s="99"/>
      <c r="BU927" s="99"/>
      <c r="BV927" s="99"/>
      <c r="BW927" s="99"/>
      <c r="BX927" s="99"/>
      <c r="CB927" s="13" t="s">
        <v>1511</v>
      </c>
    </row>
    <row r="928" ht="15.75" customHeight="1" spans="1:479">
      <c r="A928" s="88" t="s">
        <v>12580</v>
      </c>
      <c r="B928" s="88" t="s">
        <v>4074</v>
      </c>
      <c r="C928" s="106" t="s">
        <v>6243</v>
      </c>
      <c r="D928" s="89" t="s">
        <v>12266</v>
      </c>
      <c r="E928" s="135">
        <v>3</v>
      </c>
      <c r="F928" s="135">
        <v>98</v>
      </c>
      <c r="G928" s="90">
        <f t="shared" si="14"/>
        <v>294</v>
      </c>
      <c r="H928" s="126"/>
      <c r="I928" s="127"/>
      <c r="J928" s="127"/>
      <c r="K928" s="127"/>
      <c r="L928" s="127"/>
      <c r="M928" s="128"/>
      <c r="N928" s="94"/>
      <c r="O928" s="95">
        <v>35</v>
      </c>
      <c r="P928" s="95">
        <v>25</v>
      </c>
      <c r="Q928" s="95">
        <v>37</v>
      </c>
      <c r="R928" s="97"/>
      <c r="S928" s="94"/>
      <c r="T928" s="95"/>
      <c r="U928" s="96"/>
      <c r="V928" s="95"/>
      <c r="W928" s="95"/>
      <c r="X928" s="97"/>
      <c r="Y928" s="163"/>
      <c r="Z928" s="180"/>
      <c r="AA928" s="180">
        <v>30</v>
      </c>
      <c r="AB928" s="164">
        <v>30</v>
      </c>
      <c r="AC928" s="164">
        <v>35</v>
      </c>
      <c r="AD928" s="165"/>
      <c r="AE928" s="94"/>
      <c r="AF928" s="96"/>
      <c r="AG928" s="96"/>
      <c r="AH928" s="95"/>
      <c r="AI928" s="95"/>
      <c r="AJ928" s="95"/>
      <c r="AK928" s="95"/>
      <c r="AL928" s="97"/>
      <c r="AM928" s="97"/>
      <c r="AN928" s="97"/>
      <c r="AO928" s="97"/>
      <c r="AP928" s="97"/>
      <c r="AQ928" s="97"/>
      <c r="AR928" s="94"/>
      <c r="AS928" s="96"/>
      <c r="AT928" s="96"/>
      <c r="AU928" s="96"/>
      <c r="AV928" s="95"/>
      <c r="AW928" s="95"/>
      <c r="AX928" s="97"/>
      <c r="AY928" s="97"/>
      <c r="AZ928" s="97"/>
      <c r="BA928" s="97"/>
      <c r="BB928" s="97"/>
      <c r="BC928" s="99" t="s">
        <v>1366</v>
      </c>
      <c r="BD928" s="99" t="s">
        <v>1366</v>
      </c>
      <c r="BE928" s="99"/>
      <c r="BF928" s="100"/>
      <c r="BG928" s="103"/>
      <c r="BH928" s="103"/>
      <c r="BI928" s="103"/>
      <c r="BJ928" s="99"/>
      <c r="BK928" s="112" t="s">
        <v>1511</v>
      </c>
      <c r="BL928" s="102"/>
      <c r="BM928" s="99"/>
      <c r="BN928" s="99"/>
      <c r="BT928" s="99"/>
      <c r="BU928" s="99"/>
      <c r="BV928" s="99"/>
      <c r="BW928" s="99"/>
      <c r="BX928" s="99"/>
      <c r="CB928" s="13" t="s">
        <v>1511</v>
      </c>
    </row>
    <row r="929" ht="13.75" spans="1:80">
      <c r="A929" s="88" t="s">
        <v>12580</v>
      </c>
      <c r="B929" s="88" t="s">
        <v>4074</v>
      </c>
      <c r="C929" s="106" t="s">
        <v>6243</v>
      </c>
      <c r="D929" s="89" t="s">
        <v>494</v>
      </c>
      <c r="E929" s="135">
        <v>3</v>
      </c>
      <c r="F929" s="135">
        <v>57</v>
      </c>
      <c r="G929" s="90">
        <f t="shared" si="14"/>
        <v>171</v>
      </c>
      <c r="H929" s="126"/>
      <c r="I929" s="127"/>
      <c r="J929" s="127"/>
      <c r="K929" s="127"/>
      <c r="L929" s="127"/>
      <c r="M929" s="128"/>
      <c r="N929" s="94"/>
      <c r="O929" s="95">
        <v>20</v>
      </c>
      <c r="P929" s="95">
        <v>20</v>
      </c>
      <c r="Q929" s="95">
        <v>27</v>
      </c>
      <c r="R929" s="97">
        <v>35</v>
      </c>
      <c r="S929" s="94"/>
      <c r="T929" s="95"/>
      <c r="U929" s="114"/>
      <c r="V929" s="114"/>
      <c r="W929" s="114"/>
      <c r="X929" s="97"/>
      <c r="Y929" s="163"/>
      <c r="Z929" s="180"/>
      <c r="AA929" s="364">
        <v>30</v>
      </c>
      <c r="AB929" s="364">
        <v>30</v>
      </c>
      <c r="AC929" s="364">
        <v>35</v>
      </c>
      <c r="AD929" s="165"/>
      <c r="AE929" s="94"/>
      <c r="AF929" s="96"/>
      <c r="AG929" s="96"/>
      <c r="AH929" s="95"/>
      <c r="AI929" s="95"/>
      <c r="AJ929" s="95"/>
      <c r="AK929" s="95"/>
      <c r="AL929" s="97"/>
      <c r="AM929" s="97"/>
      <c r="AN929" s="97"/>
      <c r="AO929" s="97"/>
      <c r="AP929" s="97"/>
      <c r="AQ929" s="97"/>
      <c r="AR929" s="94"/>
      <c r="AS929" s="96"/>
      <c r="AT929" s="96"/>
      <c r="AU929" s="96"/>
      <c r="AV929" s="95"/>
      <c r="AW929" s="95"/>
      <c r="AX929" s="97"/>
      <c r="AY929" s="97"/>
      <c r="AZ929" s="97"/>
      <c r="BA929" s="97"/>
      <c r="BB929" s="97"/>
      <c r="BC929" s="99" t="s">
        <v>12362</v>
      </c>
      <c r="BD929" s="99" t="s">
        <v>12362</v>
      </c>
      <c r="BE929" s="99"/>
      <c r="BF929" s="100"/>
      <c r="BG929" s="103"/>
      <c r="BH929" s="103"/>
      <c r="BI929" s="103"/>
      <c r="BJ929" s="99"/>
      <c r="BK929" s="112" t="s">
        <v>1511</v>
      </c>
      <c r="BL929" s="102"/>
      <c r="BM929" s="99"/>
      <c r="BN929" s="99"/>
      <c r="BT929" s="99"/>
      <c r="BU929" s="99"/>
      <c r="BV929" s="99"/>
      <c r="BW929" s="99"/>
      <c r="BX929" s="99"/>
      <c r="CB929" s="13" t="s">
        <v>1511</v>
      </c>
    </row>
    <row r="930" ht="13.75" spans="1:80">
      <c r="A930" s="88" t="s">
        <v>12580</v>
      </c>
      <c r="B930" s="88" t="s">
        <v>4080</v>
      </c>
      <c r="C930" s="106" t="s">
        <v>4079</v>
      </c>
      <c r="D930" s="89" t="s">
        <v>12266</v>
      </c>
      <c r="E930" s="135">
        <v>3</v>
      </c>
      <c r="F930" s="135">
        <v>106</v>
      </c>
      <c r="G930" s="90">
        <f t="shared" si="14"/>
        <v>318</v>
      </c>
      <c r="H930" s="126"/>
      <c r="I930" s="127"/>
      <c r="J930" s="127"/>
      <c r="K930" s="127"/>
      <c r="L930" s="127"/>
      <c r="M930" s="128"/>
      <c r="N930" s="94"/>
      <c r="O930" s="95"/>
      <c r="P930" s="95"/>
      <c r="Q930" s="95"/>
      <c r="R930" s="97"/>
      <c r="S930" s="94"/>
      <c r="T930" s="95"/>
      <c r="U930" s="114"/>
      <c r="V930" s="114"/>
      <c r="W930" s="114"/>
      <c r="X930" s="97"/>
      <c r="Y930" s="163"/>
      <c r="Z930" s="180"/>
      <c r="AA930" s="364">
        <v>30</v>
      </c>
      <c r="AB930" s="364">
        <v>30</v>
      </c>
      <c r="AC930" s="364">
        <v>35</v>
      </c>
      <c r="AD930" s="165"/>
      <c r="AE930" s="94"/>
      <c r="AF930" s="96"/>
      <c r="AG930" s="96"/>
      <c r="AH930" s="95"/>
      <c r="AI930" s="95"/>
      <c r="AJ930" s="95"/>
      <c r="AK930" s="95"/>
      <c r="AL930" s="97"/>
      <c r="AM930" s="97"/>
      <c r="AN930" s="97"/>
      <c r="AO930" s="97"/>
      <c r="AP930" s="97"/>
      <c r="AQ930" s="97"/>
      <c r="AR930" s="94"/>
      <c r="AS930" s="96"/>
      <c r="AT930" s="96"/>
      <c r="AU930" s="96"/>
      <c r="AV930" s="95"/>
      <c r="AW930" s="95"/>
      <c r="AX930" s="97"/>
      <c r="AY930" s="97"/>
      <c r="AZ930" s="97"/>
      <c r="BA930" s="97"/>
      <c r="BB930" s="97"/>
      <c r="BC930" s="99" t="s">
        <v>1366</v>
      </c>
      <c r="BD930" s="99" t="s">
        <v>1366</v>
      </c>
      <c r="BE930" s="99"/>
      <c r="BF930" s="100"/>
      <c r="BG930" s="103"/>
      <c r="BH930" s="103"/>
      <c r="BI930" s="103"/>
      <c r="BJ930" s="99"/>
      <c r="BK930" s="112" t="s">
        <v>1511</v>
      </c>
      <c r="BL930" s="102"/>
      <c r="BM930" s="99"/>
      <c r="BN930" s="99"/>
      <c r="BT930" s="99"/>
      <c r="BU930" s="99"/>
      <c r="BV930" s="99"/>
      <c r="BW930" s="99"/>
      <c r="BX930" s="99"/>
      <c r="CB930" s="13" t="s">
        <v>1511</v>
      </c>
    </row>
    <row r="931" ht="13.75" spans="1:80">
      <c r="A931" s="88" t="s">
        <v>12580</v>
      </c>
      <c r="B931" s="106" t="s">
        <v>4080</v>
      </c>
      <c r="C931" s="106" t="s">
        <v>4079</v>
      </c>
      <c r="D931" s="89" t="s">
        <v>494</v>
      </c>
      <c r="E931" s="135">
        <v>3</v>
      </c>
      <c r="F931" s="135">
        <v>60</v>
      </c>
      <c r="G931" s="90">
        <f t="shared" si="14"/>
        <v>180</v>
      </c>
      <c r="H931" s="126"/>
      <c r="I931" s="127"/>
      <c r="J931" s="127"/>
      <c r="K931" s="127"/>
      <c r="L931" s="127"/>
      <c r="M931" s="128"/>
      <c r="N931" s="94"/>
      <c r="O931" s="95"/>
      <c r="P931" s="95"/>
      <c r="Q931" s="95"/>
      <c r="R931" s="97"/>
      <c r="S931" s="94"/>
      <c r="T931" s="95"/>
      <c r="U931" s="96"/>
      <c r="V931" s="95"/>
      <c r="W931" s="95"/>
      <c r="X931" s="97"/>
      <c r="Y931" s="163"/>
      <c r="Z931" s="180"/>
      <c r="AA931" s="180">
        <v>30</v>
      </c>
      <c r="AB931" s="164">
        <v>30</v>
      </c>
      <c r="AC931" s="164">
        <v>35</v>
      </c>
      <c r="AD931" s="165"/>
      <c r="AE931" s="94"/>
      <c r="AF931" s="96"/>
      <c r="AG931" s="96"/>
      <c r="AH931" s="95"/>
      <c r="AI931" s="95"/>
      <c r="AJ931" s="95"/>
      <c r="AK931" s="95"/>
      <c r="AL931" s="97"/>
      <c r="AM931" s="97"/>
      <c r="AN931" s="97"/>
      <c r="AO931" s="97"/>
      <c r="AP931" s="97"/>
      <c r="AQ931" s="97"/>
      <c r="AR931" s="94"/>
      <c r="AS931" s="96"/>
      <c r="AT931" s="96"/>
      <c r="AU931" s="96"/>
      <c r="AV931" s="95"/>
      <c r="AW931" s="95"/>
      <c r="AX931" s="97"/>
      <c r="AY931" s="97"/>
      <c r="AZ931" s="97"/>
      <c r="BA931" s="97"/>
      <c r="BB931" s="97"/>
      <c r="BC931" s="99" t="s">
        <v>12362</v>
      </c>
      <c r="BD931" s="99" t="s">
        <v>12362</v>
      </c>
      <c r="BE931" s="99"/>
      <c r="BF931" s="100"/>
      <c r="BG931" s="103"/>
      <c r="BH931" s="103"/>
      <c r="BI931" s="103"/>
      <c r="BJ931" s="99"/>
      <c r="BK931" s="112" t="s">
        <v>1511</v>
      </c>
      <c r="BL931" s="102"/>
      <c r="BM931" s="99"/>
      <c r="BN931" s="99"/>
      <c r="BT931" s="99"/>
      <c r="BU931" s="99"/>
      <c r="BV931" s="99"/>
      <c r="BW931" s="99"/>
      <c r="BX931" s="99"/>
      <c r="CB931" s="13" t="s">
        <v>1511</v>
      </c>
    </row>
    <row r="932" ht="13.75" spans="1:80">
      <c r="A932" s="88" t="s">
        <v>12580</v>
      </c>
      <c r="B932" s="88" t="s">
        <v>4080</v>
      </c>
      <c r="C932" s="106" t="s">
        <v>6246</v>
      </c>
      <c r="D932" s="89" t="s">
        <v>12266</v>
      </c>
      <c r="E932" s="135">
        <v>3</v>
      </c>
      <c r="F932" s="135">
        <v>106</v>
      </c>
      <c r="G932" s="90">
        <f t="shared" si="14"/>
        <v>318</v>
      </c>
      <c r="H932" s="126"/>
      <c r="I932" s="127"/>
      <c r="J932" s="127"/>
      <c r="K932" s="127"/>
      <c r="L932" s="127"/>
      <c r="M932" s="128"/>
      <c r="N932" s="94"/>
      <c r="O932" s="95">
        <v>35</v>
      </c>
      <c r="P932" s="95">
        <v>25</v>
      </c>
      <c r="Q932" s="95">
        <v>45</v>
      </c>
      <c r="R932" s="97"/>
      <c r="S932" s="94"/>
      <c r="T932" s="95"/>
      <c r="U932" s="96"/>
      <c r="V932" s="95"/>
      <c r="W932" s="95"/>
      <c r="X932" s="97"/>
      <c r="Y932" s="163"/>
      <c r="Z932" s="180"/>
      <c r="AA932" s="180">
        <v>25</v>
      </c>
      <c r="AB932" s="164">
        <v>22</v>
      </c>
      <c r="AC932" s="164">
        <v>15</v>
      </c>
      <c r="AD932" s="165"/>
      <c r="AE932" s="94"/>
      <c r="AF932" s="96"/>
      <c r="AG932" s="96"/>
      <c r="AH932" s="95"/>
      <c r="AI932" s="95"/>
      <c r="AJ932" s="95"/>
      <c r="AK932" s="95"/>
      <c r="AL932" s="97"/>
      <c r="AM932" s="97"/>
      <c r="AN932" s="97"/>
      <c r="AO932" s="97"/>
      <c r="AP932" s="97"/>
      <c r="AQ932" s="97"/>
      <c r="AR932" s="94"/>
      <c r="AS932" s="96"/>
      <c r="AT932" s="96"/>
      <c r="AU932" s="96"/>
      <c r="AV932" s="95"/>
      <c r="AW932" s="95"/>
      <c r="AX932" s="97"/>
      <c r="AY932" s="97"/>
      <c r="AZ932" s="97"/>
      <c r="BA932" s="97"/>
      <c r="BB932" s="97"/>
      <c r="BC932" s="99" t="s">
        <v>1366</v>
      </c>
      <c r="BD932" s="99" t="s">
        <v>1366</v>
      </c>
      <c r="BE932" s="99"/>
      <c r="BF932" s="100"/>
      <c r="BG932" s="103"/>
      <c r="BH932" s="103"/>
      <c r="BI932" s="103"/>
      <c r="BJ932" s="99"/>
      <c r="BK932" s="112" t="s">
        <v>1511</v>
      </c>
      <c r="BL932" s="102"/>
      <c r="BM932" s="99"/>
      <c r="BN932" s="99"/>
      <c r="BT932" s="99"/>
      <c r="BU932" s="99"/>
      <c r="BV932" s="99"/>
      <c r="BW932" s="99"/>
      <c r="BX932" s="99"/>
      <c r="CB932" s="13" t="s">
        <v>1511</v>
      </c>
    </row>
    <row r="933" ht="13.75" spans="1:80">
      <c r="A933" s="88" t="s">
        <v>12580</v>
      </c>
      <c r="B933" s="106" t="s">
        <v>4080</v>
      </c>
      <c r="C933" s="106" t="s">
        <v>6246</v>
      </c>
      <c r="D933" s="89" t="s">
        <v>494</v>
      </c>
      <c r="E933" s="135">
        <v>3</v>
      </c>
      <c r="F933" s="135">
        <v>60</v>
      </c>
      <c r="G933" s="90">
        <f t="shared" si="14"/>
        <v>180</v>
      </c>
      <c r="H933" s="126"/>
      <c r="I933" s="127"/>
      <c r="J933" s="127"/>
      <c r="K933" s="127"/>
      <c r="L933" s="127"/>
      <c r="M933" s="128"/>
      <c r="N933" s="94"/>
      <c r="O933" s="95">
        <v>20</v>
      </c>
      <c r="P933" s="95">
        <v>20</v>
      </c>
      <c r="Q933" s="95">
        <v>37</v>
      </c>
      <c r="R933" s="97"/>
      <c r="S933" s="94"/>
      <c r="T933" s="95"/>
      <c r="U933" s="96"/>
      <c r="V933" s="95"/>
      <c r="W933" s="95"/>
      <c r="X933" s="97"/>
      <c r="Y933" s="163"/>
      <c r="Z933" s="180"/>
      <c r="AA933" s="180">
        <v>15</v>
      </c>
      <c r="AB933" s="164">
        <v>19</v>
      </c>
      <c r="AC933" s="164">
        <v>31</v>
      </c>
      <c r="AD933" s="165"/>
      <c r="AE933" s="94"/>
      <c r="AF933" s="96"/>
      <c r="AG933" s="96"/>
      <c r="AH933" s="95"/>
      <c r="AI933" s="95"/>
      <c r="AJ933" s="95"/>
      <c r="AK933" s="95"/>
      <c r="AL933" s="97"/>
      <c r="AM933" s="97"/>
      <c r="AN933" s="97"/>
      <c r="AO933" s="97"/>
      <c r="AP933" s="97"/>
      <c r="AQ933" s="97"/>
      <c r="AR933" s="94"/>
      <c r="AS933" s="96"/>
      <c r="AT933" s="96"/>
      <c r="AU933" s="96"/>
      <c r="AV933" s="95"/>
      <c r="AW933" s="95"/>
      <c r="AX933" s="97"/>
      <c r="AY933" s="97"/>
      <c r="AZ933" s="97"/>
      <c r="BA933" s="97"/>
      <c r="BB933" s="97"/>
      <c r="BC933" s="99" t="s">
        <v>12362</v>
      </c>
      <c r="BD933" s="99" t="s">
        <v>12362</v>
      </c>
      <c r="BE933" s="99"/>
      <c r="BF933" s="100"/>
      <c r="BG933" s="103"/>
      <c r="BH933" s="103"/>
      <c r="BI933" s="103"/>
      <c r="BJ933" s="99"/>
      <c r="BK933" s="112" t="s">
        <v>1511</v>
      </c>
      <c r="BL933" s="102"/>
      <c r="BM933" s="99"/>
      <c r="BN933" s="99"/>
      <c r="BT933" s="99"/>
      <c r="BU933" s="99"/>
      <c r="BV933" s="99"/>
      <c r="BW933" s="99"/>
      <c r="BX933" s="99"/>
      <c r="CB933" s="13" t="s">
        <v>1511</v>
      </c>
    </row>
    <row r="934" ht="13.75" spans="1:80">
      <c r="A934" s="88" t="s">
        <v>12580</v>
      </c>
      <c r="B934" s="88" t="s">
        <v>4062</v>
      </c>
      <c r="C934" s="106" t="s">
        <v>4061</v>
      </c>
      <c r="D934" s="89" t="s">
        <v>12266</v>
      </c>
      <c r="E934" s="135">
        <v>6</v>
      </c>
      <c r="F934" s="135">
        <v>82</v>
      </c>
      <c r="G934" s="90">
        <f t="shared" si="14"/>
        <v>492</v>
      </c>
      <c r="H934" s="126"/>
      <c r="I934" s="127"/>
      <c r="J934" s="127"/>
      <c r="K934" s="127"/>
      <c r="L934" s="127"/>
      <c r="M934" s="128"/>
      <c r="N934" s="94"/>
      <c r="O934" s="95"/>
      <c r="P934" s="95"/>
      <c r="Q934" s="95"/>
      <c r="R934" s="97"/>
      <c r="S934" s="94"/>
      <c r="T934" s="95"/>
      <c r="U934" s="96"/>
      <c r="V934" s="95"/>
      <c r="W934" s="95"/>
      <c r="X934" s="97"/>
      <c r="Y934" s="163"/>
      <c r="Z934" s="180"/>
      <c r="AA934" s="180">
        <v>30</v>
      </c>
      <c r="AB934" s="164">
        <v>30</v>
      </c>
      <c r="AC934" s="164">
        <v>35</v>
      </c>
      <c r="AD934" s="165"/>
      <c r="AE934" s="94"/>
      <c r="AF934" s="96"/>
      <c r="AG934" s="96"/>
      <c r="AH934" s="95"/>
      <c r="AI934" s="95"/>
      <c r="AJ934" s="95"/>
      <c r="AK934" s="95"/>
      <c r="AL934" s="97"/>
      <c r="AM934" s="97"/>
      <c r="AN934" s="97"/>
      <c r="AO934" s="97"/>
      <c r="AP934" s="97"/>
      <c r="AQ934" s="97"/>
      <c r="AR934" s="94"/>
      <c r="AS934" s="96"/>
      <c r="AT934" s="96"/>
      <c r="AU934" s="96"/>
      <c r="AV934" s="95"/>
      <c r="AW934" s="95"/>
      <c r="AX934" s="97"/>
      <c r="AY934" s="97"/>
      <c r="AZ934" s="97"/>
      <c r="BA934" s="97"/>
      <c r="BB934" s="97"/>
      <c r="BC934" s="99" t="s">
        <v>1366</v>
      </c>
      <c r="BD934" s="99" t="s">
        <v>1366</v>
      </c>
      <c r="BE934" s="99"/>
      <c r="BF934" s="100"/>
      <c r="BG934" s="103"/>
      <c r="BH934" s="103"/>
      <c r="BI934" s="103"/>
      <c r="BJ934" s="99"/>
      <c r="BK934" s="112" t="s">
        <v>1511</v>
      </c>
      <c r="BL934" s="102"/>
      <c r="BM934" s="99"/>
      <c r="BN934" s="99"/>
      <c r="BT934" s="99"/>
      <c r="BU934" s="99"/>
      <c r="BV934" s="99"/>
      <c r="BW934" s="99"/>
      <c r="BX934" s="99"/>
      <c r="CB934" s="13" t="s">
        <v>1511</v>
      </c>
    </row>
    <row r="935" ht="13.75" spans="1:80">
      <c r="A935" s="88" t="s">
        <v>12580</v>
      </c>
      <c r="B935" s="88" t="s">
        <v>4062</v>
      </c>
      <c r="C935" s="106" t="s">
        <v>4061</v>
      </c>
      <c r="D935" s="89" t="s">
        <v>494</v>
      </c>
      <c r="E935" s="135">
        <v>6</v>
      </c>
      <c r="F935" s="135">
        <v>56</v>
      </c>
      <c r="G935" s="90">
        <f t="shared" si="14"/>
        <v>336</v>
      </c>
      <c r="H935" s="172"/>
      <c r="I935" s="173"/>
      <c r="J935" s="173"/>
      <c r="K935" s="173"/>
      <c r="L935" s="173"/>
      <c r="M935" s="307"/>
      <c r="N935" s="94"/>
      <c r="O935" s="95"/>
      <c r="P935" s="95"/>
      <c r="Q935" s="95"/>
      <c r="R935" s="97"/>
      <c r="S935" s="94"/>
      <c r="T935" s="95"/>
      <c r="U935" s="96"/>
      <c r="V935" s="95"/>
      <c r="W935" s="95"/>
      <c r="X935" s="97"/>
      <c r="Y935" s="163"/>
      <c r="Z935" s="180"/>
      <c r="AA935" s="180">
        <v>30</v>
      </c>
      <c r="AB935" s="164">
        <v>30</v>
      </c>
      <c r="AC935" s="164">
        <v>35</v>
      </c>
      <c r="AD935" s="165"/>
      <c r="AE935" s="94"/>
      <c r="AF935" s="96"/>
      <c r="AG935" s="96"/>
      <c r="AH935" s="95"/>
      <c r="AI935" s="95"/>
      <c r="AJ935" s="95"/>
      <c r="AK935" s="95"/>
      <c r="AL935" s="97"/>
      <c r="AM935" s="97"/>
      <c r="AN935" s="97"/>
      <c r="AO935" s="97"/>
      <c r="AP935" s="97"/>
      <c r="AQ935" s="97"/>
      <c r="AR935" s="94"/>
      <c r="AS935" s="96"/>
      <c r="AT935" s="96"/>
      <c r="AU935" s="96"/>
      <c r="AV935" s="95"/>
      <c r="AW935" s="95"/>
      <c r="AX935" s="97"/>
      <c r="AY935" s="97"/>
      <c r="AZ935" s="97"/>
      <c r="BA935" s="97"/>
      <c r="BB935" s="97"/>
      <c r="BC935" s="99" t="s">
        <v>12362</v>
      </c>
      <c r="BD935" s="99" t="s">
        <v>12362</v>
      </c>
      <c r="BE935" s="99"/>
      <c r="BF935" s="100"/>
      <c r="BG935" s="103"/>
      <c r="BH935" s="103"/>
      <c r="BI935" s="103"/>
      <c r="BJ935" s="99"/>
      <c r="BK935" s="112" t="s">
        <v>1511</v>
      </c>
      <c r="BL935" s="102"/>
      <c r="BM935" s="99"/>
      <c r="BN935" s="99"/>
      <c r="BT935" s="99"/>
      <c r="BU935" s="99"/>
      <c r="BV935" s="99"/>
      <c r="BW935" s="99"/>
      <c r="BX935" s="99"/>
      <c r="CB935" s="13" t="s">
        <v>1511</v>
      </c>
    </row>
    <row r="936" ht="13.75" spans="1:80">
      <c r="A936" s="88" t="s">
        <v>12580</v>
      </c>
      <c r="B936" s="88" t="s">
        <v>4062</v>
      </c>
      <c r="C936" s="106" t="s">
        <v>6249</v>
      </c>
      <c r="D936" s="89" t="s">
        <v>12266</v>
      </c>
      <c r="E936" s="135">
        <v>6</v>
      </c>
      <c r="F936" s="135">
        <v>82</v>
      </c>
      <c r="G936" s="90">
        <f t="shared" si="14"/>
        <v>492</v>
      </c>
      <c r="H936" s="126"/>
      <c r="I936" s="127"/>
      <c r="J936" s="127"/>
      <c r="K936" s="127"/>
      <c r="L936" s="127"/>
      <c r="M936" s="128"/>
      <c r="N936" s="94"/>
      <c r="O936" s="95"/>
      <c r="P936" s="95"/>
      <c r="Q936" s="95"/>
      <c r="R936" s="97"/>
      <c r="S936" s="94"/>
      <c r="T936" s="95"/>
      <c r="U936" s="96"/>
      <c r="V936" s="95"/>
      <c r="W936" s="95"/>
      <c r="X936" s="97"/>
      <c r="Y936" s="163"/>
      <c r="Z936" s="180"/>
      <c r="AA936" s="180">
        <v>30</v>
      </c>
      <c r="AB936" s="164">
        <v>30</v>
      </c>
      <c r="AC936" s="164">
        <v>25</v>
      </c>
      <c r="AD936" s="165"/>
      <c r="AE936" s="94"/>
      <c r="AF936" s="96"/>
      <c r="AG936" s="96"/>
      <c r="AH936" s="95"/>
      <c r="AI936" s="95"/>
      <c r="AJ936" s="95"/>
      <c r="AK936" s="95"/>
      <c r="AL936" s="97"/>
      <c r="AM936" s="97"/>
      <c r="AN936" s="97"/>
      <c r="AO936" s="97"/>
      <c r="AP936" s="97"/>
      <c r="AQ936" s="97"/>
      <c r="AR936" s="94"/>
      <c r="AS936" s="96"/>
      <c r="AT936" s="96"/>
      <c r="AU936" s="96"/>
      <c r="AV936" s="95"/>
      <c r="AW936" s="95"/>
      <c r="AX936" s="97"/>
      <c r="AY936" s="97"/>
      <c r="AZ936" s="97"/>
      <c r="BA936" s="97"/>
      <c r="BB936" s="97"/>
      <c r="BC936" s="99" t="s">
        <v>1366</v>
      </c>
      <c r="BD936" s="99" t="s">
        <v>1366</v>
      </c>
      <c r="BE936" s="99"/>
      <c r="BF936" s="100"/>
      <c r="BG936" s="103"/>
      <c r="BH936" s="103"/>
      <c r="BI936" s="103"/>
      <c r="BJ936" s="99"/>
      <c r="BK936" s="112" t="s">
        <v>1511</v>
      </c>
      <c r="BL936" s="102"/>
      <c r="BM936" s="99"/>
      <c r="BN936" s="99"/>
      <c r="BT936" s="99"/>
      <c r="BU936" s="99"/>
      <c r="BV936" s="99"/>
      <c r="BW936" s="99"/>
      <c r="BX936" s="99"/>
      <c r="CB936" s="13" t="s">
        <v>1511</v>
      </c>
    </row>
    <row r="937" ht="13.75" spans="1:80">
      <c r="A937" s="88" t="s">
        <v>12580</v>
      </c>
      <c r="B937" s="88" t="s">
        <v>4062</v>
      </c>
      <c r="C937" s="106" t="s">
        <v>6249</v>
      </c>
      <c r="D937" s="89" t="s">
        <v>494</v>
      </c>
      <c r="E937" s="135">
        <v>6</v>
      </c>
      <c r="F937" s="135">
        <v>56</v>
      </c>
      <c r="G937" s="90">
        <f t="shared" si="14"/>
        <v>336</v>
      </c>
      <c r="H937" s="172"/>
      <c r="I937" s="173"/>
      <c r="J937" s="173"/>
      <c r="K937" s="173"/>
      <c r="L937" s="173"/>
      <c r="M937" s="307"/>
      <c r="N937" s="94"/>
      <c r="O937" s="95">
        <v>38</v>
      </c>
      <c r="P937" s="95">
        <v>23</v>
      </c>
      <c r="Q937" s="95">
        <v>83</v>
      </c>
      <c r="R937" s="97"/>
      <c r="S937" s="94"/>
      <c r="T937" s="95"/>
      <c r="U937" s="96"/>
      <c r="V937" s="95"/>
      <c r="W937" s="95"/>
      <c r="X937" s="97"/>
      <c r="Y937" s="163"/>
      <c r="Z937" s="180"/>
      <c r="AA937" s="180">
        <v>30</v>
      </c>
      <c r="AB937" s="164">
        <v>30</v>
      </c>
      <c r="AC937" s="164">
        <v>35</v>
      </c>
      <c r="AD937" s="165"/>
      <c r="AE937" s="94"/>
      <c r="AF937" s="96"/>
      <c r="AG937" s="96"/>
      <c r="AH937" s="95"/>
      <c r="AI937" s="95"/>
      <c r="AJ937" s="95"/>
      <c r="AK937" s="95"/>
      <c r="AL937" s="97"/>
      <c r="AM937" s="97"/>
      <c r="AN937" s="97"/>
      <c r="AO937" s="97"/>
      <c r="AP937" s="97"/>
      <c r="AQ937" s="97"/>
      <c r="AR937" s="94"/>
      <c r="AS937" s="96"/>
      <c r="AT937" s="96"/>
      <c r="AU937" s="96"/>
      <c r="AV937" s="95"/>
      <c r="AW937" s="95"/>
      <c r="AX937" s="97"/>
      <c r="AY937" s="97"/>
      <c r="AZ937" s="97"/>
      <c r="BA937" s="97"/>
      <c r="BB937" s="97"/>
      <c r="BC937" s="99" t="s">
        <v>12362</v>
      </c>
      <c r="BD937" s="99" t="s">
        <v>12362</v>
      </c>
      <c r="BE937" s="99"/>
      <c r="BF937" s="100"/>
      <c r="BG937" s="103"/>
      <c r="BH937" s="103"/>
      <c r="BI937" s="103"/>
      <c r="BJ937" s="99"/>
      <c r="BK937" s="112" t="s">
        <v>1511</v>
      </c>
      <c r="BL937" s="102"/>
      <c r="BM937" s="99"/>
      <c r="BN937" s="99"/>
      <c r="BT937" s="99"/>
      <c r="BU937" s="99"/>
      <c r="BV937" s="99"/>
      <c r="BW937" s="99"/>
      <c r="BX937" s="99"/>
      <c r="CB937" s="13" t="s">
        <v>1511</v>
      </c>
    </row>
    <row r="938" ht="13.75" spans="1:80">
      <c r="A938" s="88" t="s">
        <v>12580</v>
      </c>
      <c r="B938" s="88" t="s">
        <v>4068</v>
      </c>
      <c r="C938" s="106" t="s">
        <v>4067</v>
      </c>
      <c r="D938" s="89" t="s">
        <v>12266</v>
      </c>
      <c r="E938" s="135">
        <v>6</v>
      </c>
      <c r="F938" s="135">
        <v>90</v>
      </c>
      <c r="G938" s="90">
        <f t="shared" si="14"/>
        <v>540</v>
      </c>
      <c r="H938" s="126"/>
      <c r="I938" s="127"/>
      <c r="J938" s="127"/>
      <c r="K938" s="127"/>
      <c r="L938" s="127"/>
      <c r="M938" s="128"/>
      <c r="N938" s="94"/>
      <c r="O938" s="95"/>
      <c r="P938" s="95"/>
      <c r="Q938" s="95"/>
      <c r="R938" s="97"/>
      <c r="S938" s="94"/>
      <c r="T938" s="95"/>
      <c r="U938" s="96"/>
      <c r="V938" s="95"/>
      <c r="W938" s="95"/>
      <c r="X938" s="97"/>
      <c r="Y938" s="163"/>
      <c r="Z938" s="180"/>
      <c r="AA938" s="180">
        <v>38</v>
      </c>
      <c r="AB938" s="164">
        <v>38</v>
      </c>
      <c r="AC938" s="164">
        <v>40</v>
      </c>
      <c r="AD938" s="165"/>
      <c r="AE938" s="94"/>
      <c r="AF938" s="96"/>
      <c r="AG938" s="96"/>
      <c r="AH938" s="95"/>
      <c r="AI938" s="95"/>
      <c r="AJ938" s="95"/>
      <c r="AK938" s="95"/>
      <c r="AL938" s="97"/>
      <c r="AM938" s="97"/>
      <c r="AN938" s="97"/>
      <c r="AO938" s="97"/>
      <c r="AP938" s="97"/>
      <c r="AQ938" s="97"/>
      <c r="AR938" s="94"/>
      <c r="AS938" s="96"/>
      <c r="AT938" s="96"/>
      <c r="AU938" s="96"/>
      <c r="AV938" s="95"/>
      <c r="AW938" s="95"/>
      <c r="AX938" s="97"/>
      <c r="AY938" s="97"/>
      <c r="AZ938" s="97"/>
      <c r="BA938" s="97"/>
      <c r="BB938" s="97"/>
      <c r="BC938" s="99" t="s">
        <v>1366</v>
      </c>
      <c r="BD938" s="99" t="s">
        <v>1366</v>
      </c>
      <c r="BE938" s="99"/>
      <c r="BF938" s="100"/>
      <c r="BG938" s="103"/>
      <c r="BH938" s="103"/>
      <c r="BI938" s="103"/>
      <c r="BJ938" s="99"/>
      <c r="BK938" s="112" t="s">
        <v>1511</v>
      </c>
      <c r="BL938" s="102"/>
      <c r="BM938" s="99"/>
      <c r="BN938" s="99"/>
      <c r="BT938" s="99"/>
      <c r="BU938" s="99"/>
      <c r="BV938" s="99"/>
      <c r="BW938" s="99"/>
      <c r="BX938" s="99"/>
      <c r="CB938" s="13" t="s">
        <v>1511</v>
      </c>
    </row>
    <row r="939" ht="13.75" spans="1:80">
      <c r="A939" s="88" t="s">
        <v>12580</v>
      </c>
      <c r="B939" s="88" t="s">
        <v>4068</v>
      </c>
      <c r="C939" s="106" t="s">
        <v>4067</v>
      </c>
      <c r="D939" s="89" t="s">
        <v>494</v>
      </c>
      <c r="E939" s="135">
        <v>6</v>
      </c>
      <c r="F939" s="135">
        <v>59</v>
      </c>
      <c r="G939" s="90">
        <f t="shared" si="14"/>
        <v>354</v>
      </c>
      <c r="H939" s="172"/>
      <c r="I939" s="173"/>
      <c r="J939" s="173"/>
      <c r="K939" s="173"/>
      <c r="L939" s="173"/>
      <c r="M939" s="307"/>
      <c r="N939" s="94"/>
      <c r="O939" s="95"/>
      <c r="P939" s="95"/>
      <c r="Q939" s="95"/>
      <c r="R939" s="97"/>
      <c r="S939" s="94"/>
      <c r="T939" s="95"/>
      <c r="U939" s="96"/>
      <c r="V939" s="95"/>
      <c r="W939" s="95"/>
      <c r="X939" s="97"/>
      <c r="Y939" s="163"/>
      <c r="Z939" s="180"/>
      <c r="AA939" s="180">
        <v>30</v>
      </c>
      <c r="AB939" s="164">
        <v>30</v>
      </c>
      <c r="AC939" s="164">
        <v>35</v>
      </c>
      <c r="AD939" s="165"/>
      <c r="AE939" s="94"/>
      <c r="AF939" s="96"/>
      <c r="AG939" s="96"/>
      <c r="AH939" s="95"/>
      <c r="AI939" s="95"/>
      <c r="AJ939" s="95"/>
      <c r="AK939" s="95"/>
      <c r="AL939" s="97"/>
      <c r="AM939" s="97"/>
      <c r="AN939" s="97"/>
      <c r="AO939" s="97"/>
      <c r="AP939" s="97"/>
      <c r="AQ939" s="97"/>
      <c r="AR939" s="94"/>
      <c r="AS939" s="96"/>
      <c r="AT939" s="96"/>
      <c r="AU939" s="96"/>
      <c r="AV939" s="95"/>
      <c r="AW939" s="95"/>
      <c r="AX939" s="97"/>
      <c r="AY939" s="97"/>
      <c r="AZ939" s="97"/>
      <c r="BA939" s="97"/>
      <c r="BB939" s="97"/>
      <c r="BC939" s="99" t="s">
        <v>12362</v>
      </c>
      <c r="BD939" s="99" t="s">
        <v>12362</v>
      </c>
      <c r="BE939" s="99"/>
      <c r="BF939" s="100"/>
      <c r="BG939" s="103"/>
      <c r="BH939" s="103"/>
      <c r="BI939" s="103"/>
      <c r="BJ939" s="99"/>
      <c r="BK939" s="112" t="s">
        <v>1511</v>
      </c>
      <c r="BL939" s="102"/>
      <c r="BM939" s="99"/>
      <c r="BN939" s="99"/>
      <c r="BT939" s="99"/>
      <c r="BU939" s="99"/>
      <c r="BV939" s="99"/>
      <c r="BW939" s="99"/>
      <c r="BX939" s="99"/>
      <c r="CB939" s="13" t="s">
        <v>1511</v>
      </c>
    </row>
    <row r="940" ht="13.75" spans="1:80">
      <c r="A940" s="88" t="s">
        <v>12580</v>
      </c>
      <c r="B940" s="88" t="s">
        <v>4068</v>
      </c>
      <c r="C940" s="106" t="s">
        <v>6252</v>
      </c>
      <c r="D940" s="89" t="s">
        <v>12266</v>
      </c>
      <c r="E940" s="135">
        <v>6</v>
      </c>
      <c r="F940" s="135">
        <v>90</v>
      </c>
      <c r="G940" s="90">
        <f t="shared" si="14"/>
        <v>540</v>
      </c>
      <c r="H940" s="126"/>
      <c r="I940" s="127"/>
      <c r="J940" s="127"/>
      <c r="K940" s="127"/>
      <c r="L940" s="127"/>
      <c r="M940" s="128"/>
      <c r="N940" s="94"/>
      <c r="O940" s="95"/>
      <c r="P940" s="95"/>
      <c r="Q940" s="95"/>
      <c r="R940" s="97"/>
      <c r="S940" s="94"/>
      <c r="T940" s="95"/>
      <c r="U940" s="96"/>
      <c r="V940" s="95"/>
      <c r="W940" s="95"/>
      <c r="X940" s="97"/>
      <c r="Y940" s="163"/>
      <c r="Z940" s="180"/>
      <c r="AA940" s="180">
        <v>30</v>
      </c>
      <c r="AB940" s="164">
        <v>32</v>
      </c>
      <c r="AC940" s="164">
        <v>20</v>
      </c>
      <c r="AD940" s="165"/>
      <c r="AE940" s="94"/>
      <c r="AF940" s="96"/>
      <c r="AG940" s="96"/>
      <c r="AH940" s="95"/>
      <c r="AI940" s="95"/>
      <c r="AJ940" s="95"/>
      <c r="AK940" s="95"/>
      <c r="AL940" s="97"/>
      <c r="AM940" s="97"/>
      <c r="AN940" s="97"/>
      <c r="AO940" s="97"/>
      <c r="AP940" s="97"/>
      <c r="AQ940" s="97"/>
      <c r="AR940" s="94"/>
      <c r="AS940" s="96"/>
      <c r="AT940" s="96"/>
      <c r="AU940" s="96"/>
      <c r="AV940" s="95"/>
      <c r="AW940" s="95"/>
      <c r="AX940" s="97"/>
      <c r="AY940" s="97"/>
      <c r="AZ940" s="97"/>
      <c r="BA940" s="97"/>
      <c r="BB940" s="97"/>
      <c r="BC940" s="99" t="s">
        <v>1366</v>
      </c>
      <c r="BD940" s="99" t="s">
        <v>1366</v>
      </c>
      <c r="BE940" s="99"/>
      <c r="BF940" s="100"/>
      <c r="BG940" s="103"/>
      <c r="BH940" s="103"/>
      <c r="BI940" s="103"/>
      <c r="BJ940" s="99"/>
      <c r="BK940" s="112" t="s">
        <v>1511</v>
      </c>
      <c r="BL940" s="102"/>
      <c r="BM940" s="99"/>
      <c r="BN940" s="99"/>
      <c r="BT940" s="99"/>
      <c r="BU940" s="99"/>
      <c r="BV940" s="99"/>
      <c r="BW940" s="99"/>
      <c r="BX940" s="99"/>
      <c r="CB940" s="13" t="s">
        <v>1511</v>
      </c>
    </row>
    <row r="941" ht="13.75" spans="1:80">
      <c r="A941" s="88" t="s">
        <v>12580</v>
      </c>
      <c r="B941" s="88" t="s">
        <v>4068</v>
      </c>
      <c r="C941" s="106" t="s">
        <v>6252</v>
      </c>
      <c r="D941" s="89" t="s">
        <v>494</v>
      </c>
      <c r="E941" s="135">
        <v>6</v>
      </c>
      <c r="F941" s="135">
        <v>59</v>
      </c>
      <c r="G941" s="90">
        <f t="shared" si="14"/>
        <v>354</v>
      </c>
      <c r="H941" s="172"/>
      <c r="I941" s="173"/>
      <c r="J941" s="173"/>
      <c r="K941" s="173"/>
      <c r="L941" s="173"/>
      <c r="M941" s="307"/>
      <c r="N941" s="94"/>
      <c r="O941" s="95"/>
      <c r="P941" s="95"/>
      <c r="Q941" s="95"/>
      <c r="R941" s="97"/>
      <c r="S941" s="94"/>
      <c r="T941" s="95"/>
      <c r="U941" s="96"/>
      <c r="V941" s="95"/>
      <c r="W941" s="95"/>
      <c r="X941" s="97"/>
      <c r="Y941" s="163"/>
      <c r="Z941" s="180"/>
      <c r="AA941" s="180">
        <v>30</v>
      </c>
      <c r="AB941" s="164">
        <v>30</v>
      </c>
      <c r="AC941" s="164">
        <v>35</v>
      </c>
      <c r="AD941" s="165"/>
      <c r="AE941" s="94"/>
      <c r="AF941" s="96"/>
      <c r="AG941" s="96"/>
      <c r="AH941" s="95"/>
      <c r="AI941" s="95"/>
      <c r="AJ941" s="95"/>
      <c r="AK941" s="95"/>
      <c r="AL941" s="94"/>
      <c r="AM941" s="96"/>
      <c r="AN941" s="96"/>
      <c r="AO941" s="95"/>
      <c r="AP941" s="95"/>
      <c r="AQ941" s="97"/>
      <c r="AR941" s="94"/>
      <c r="AS941" s="96"/>
      <c r="AT941" s="96"/>
      <c r="AU941" s="96"/>
      <c r="AV941" s="95"/>
      <c r="AW941" s="95"/>
      <c r="AX941" s="97"/>
      <c r="AY941" s="97"/>
      <c r="AZ941" s="97"/>
      <c r="BA941" s="97"/>
      <c r="BB941" s="97"/>
      <c r="BC941" s="99" t="s">
        <v>12362</v>
      </c>
      <c r="BD941" s="99" t="s">
        <v>12362</v>
      </c>
      <c r="BE941" s="99"/>
      <c r="BF941" s="100"/>
      <c r="BG941" s="103"/>
      <c r="BH941" s="103"/>
      <c r="BI941" s="103"/>
      <c r="BJ941" s="99"/>
      <c r="BK941" s="112" t="s">
        <v>1511</v>
      </c>
      <c r="BL941" s="102"/>
      <c r="BM941" s="99"/>
      <c r="BN941" s="99"/>
      <c r="BT941" s="99"/>
      <c r="BU941" s="99"/>
      <c r="BV941" s="99"/>
      <c r="BW941" s="99"/>
      <c r="BX941" s="99"/>
      <c r="CB941" s="13" t="s">
        <v>1511</v>
      </c>
    </row>
    <row r="942" ht="16.15" customHeight="1" spans="1:80">
      <c r="A942" s="88" t="s">
        <v>12581</v>
      </c>
      <c r="B942" s="88">
        <v>93434491</v>
      </c>
      <c r="C942" s="106">
        <v>93434401</v>
      </c>
      <c r="D942" s="89" t="s">
        <v>494</v>
      </c>
      <c r="E942" s="135">
        <v>30</v>
      </c>
      <c r="F942" s="135">
        <v>4</v>
      </c>
      <c r="G942" s="90">
        <f t="shared" si="14"/>
        <v>120</v>
      </c>
      <c r="H942" s="91"/>
      <c r="I942" s="92"/>
      <c r="J942" s="92"/>
      <c r="K942" s="92"/>
      <c r="L942" s="92"/>
      <c r="M942" s="93"/>
      <c r="N942" s="91"/>
      <c r="O942" s="92"/>
      <c r="P942" s="92">
        <v>26</v>
      </c>
      <c r="Q942" s="92"/>
      <c r="R942" s="93">
        <v>38</v>
      </c>
      <c r="S942" s="91"/>
      <c r="T942" s="92"/>
      <c r="U942" s="113"/>
      <c r="V942" s="92"/>
      <c r="W942" s="92"/>
      <c r="X942" s="93"/>
      <c r="Y942" s="91"/>
      <c r="Z942" s="113"/>
      <c r="AA942" s="118"/>
      <c r="AB942" s="118"/>
      <c r="AC942" s="118"/>
      <c r="AD942" s="118"/>
      <c r="AE942" s="91"/>
      <c r="AF942" s="113"/>
      <c r="AG942" s="113"/>
      <c r="AH942" s="92"/>
      <c r="AI942" s="92"/>
      <c r="AJ942" s="92"/>
      <c r="AK942" s="92"/>
      <c r="AL942" s="91"/>
      <c r="AM942" s="113"/>
      <c r="AN942" s="113"/>
      <c r="AO942" s="92"/>
      <c r="AP942" s="92"/>
      <c r="AQ942" s="93"/>
      <c r="AR942" s="91"/>
      <c r="AS942" s="113"/>
      <c r="AT942" s="113">
        <v>14</v>
      </c>
      <c r="AU942" s="113">
        <v>6</v>
      </c>
      <c r="AV942" s="92">
        <v>22</v>
      </c>
      <c r="AW942" s="92">
        <v>21</v>
      </c>
      <c r="AX942" s="93">
        <v>38</v>
      </c>
      <c r="AY942" s="93"/>
      <c r="AZ942" s="93"/>
      <c r="BA942" s="93"/>
      <c r="BB942" s="93"/>
      <c r="BC942" s="99" t="s">
        <v>12582</v>
      </c>
      <c r="BD942" s="99" t="s">
        <v>12337</v>
      </c>
      <c r="BE942" s="99"/>
      <c r="BF942" s="100"/>
      <c r="BG942" s="103"/>
      <c r="BH942" s="103"/>
      <c r="BI942" s="103"/>
      <c r="BJ942" s="99"/>
      <c r="BK942" s="112" t="s">
        <v>1511</v>
      </c>
      <c r="BL942" s="102"/>
      <c r="BM942" s="99"/>
      <c r="BN942" s="99"/>
      <c r="BT942" s="99"/>
      <c r="BU942" s="99"/>
      <c r="BV942" s="99"/>
      <c r="BW942" s="99"/>
      <c r="BX942" s="99"/>
      <c r="CB942" s="13" t="s">
        <v>1511</v>
      </c>
    </row>
    <row r="943" ht="13.75" spans="1:80">
      <c r="A943" s="88" t="s">
        <v>12581</v>
      </c>
      <c r="B943" s="88" t="s">
        <v>12265</v>
      </c>
      <c r="C943" s="106" t="s">
        <v>12265</v>
      </c>
      <c r="D943" s="89" t="s">
        <v>12266</v>
      </c>
      <c r="E943" s="135"/>
      <c r="F943" s="135"/>
      <c r="G943" s="90">
        <f t="shared" si="14"/>
        <v>0</v>
      </c>
      <c r="H943" s="91"/>
      <c r="I943" s="92"/>
      <c r="J943" s="92"/>
      <c r="K943" s="92"/>
      <c r="L943" s="92"/>
      <c r="M943" s="93"/>
      <c r="N943" s="91"/>
      <c r="O943" s="92"/>
      <c r="P943" s="92"/>
      <c r="Q943" s="92"/>
      <c r="R943" s="93"/>
      <c r="S943" s="91"/>
      <c r="T943" s="92"/>
      <c r="U943" s="113"/>
      <c r="V943" s="92"/>
      <c r="W943" s="92"/>
      <c r="X943" s="93"/>
      <c r="Y943" s="91"/>
      <c r="Z943" s="113"/>
      <c r="AA943" s="113"/>
      <c r="AB943" s="92"/>
      <c r="AC943" s="92"/>
      <c r="AD943" s="93"/>
      <c r="AE943" s="91"/>
      <c r="AF943" s="113"/>
      <c r="AG943" s="113"/>
      <c r="AH943" s="92"/>
      <c r="AI943" s="92"/>
      <c r="AJ943" s="92"/>
      <c r="AK943" s="92"/>
      <c r="AL943" s="93"/>
      <c r="AM943" s="93"/>
      <c r="AN943" s="93"/>
      <c r="AO943" s="93"/>
      <c r="AP943" s="93"/>
      <c r="AQ943" s="93"/>
      <c r="AR943" s="91"/>
      <c r="AS943" s="113"/>
      <c r="AT943" s="113"/>
      <c r="AU943" s="113"/>
      <c r="AV943" s="92"/>
      <c r="AW943" s="92"/>
      <c r="AX943" s="93"/>
      <c r="AY943" s="93"/>
      <c r="AZ943" s="93"/>
      <c r="BA943" s="93"/>
      <c r="BB943" s="93"/>
      <c r="BC943" s="99" t="s">
        <v>12265</v>
      </c>
      <c r="BD943" s="99" t="s">
        <v>12265</v>
      </c>
      <c r="BE943" s="99"/>
      <c r="BF943" s="100"/>
      <c r="BG943" s="100"/>
      <c r="BH943" s="100"/>
      <c r="BI943" s="100"/>
      <c r="BJ943" s="99"/>
      <c r="BK943" s="112" t="s">
        <v>12265</v>
      </c>
      <c r="BL943" s="102"/>
      <c r="BM943" s="99"/>
      <c r="BN943" s="99"/>
      <c r="BT943" s="99"/>
      <c r="BU943" s="99"/>
      <c r="BV943" s="99"/>
      <c r="BW943" s="99"/>
      <c r="BX943" s="99"/>
      <c r="CB943" s="13" t="s">
        <v>1511</v>
      </c>
    </row>
    <row r="944" ht="13.75" spans="1:80">
      <c r="A944" s="88" t="s">
        <v>12583</v>
      </c>
      <c r="B944" s="88" t="s">
        <v>1810</v>
      </c>
      <c r="C944" s="365" t="s">
        <v>1809</v>
      </c>
      <c r="D944" s="89" t="s">
        <v>12266</v>
      </c>
      <c r="E944" s="135">
        <v>9</v>
      </c>
      <c r="F944" s="135">
        <v>32</v>
      </c>
      <c r="G944" s="90">
        <f t="shared" si="14"/>
        <v>288</v>
      </c>
      <c r="H944" s="107"/>
      <c r="I944" s="109"/>
      <c r="J944" s="109"/>
      <c r="K944" s="109"/>
      <c r="L944" s="109"/>
      <c r="M944" s="110"/>
      <c r="N944" s="94"/>
      <c r="O944" s="95"/>
      <c r="P944" s="95"/>
      <c r="Q944" s="95"/>
      <c r="R944" s="97"/>
      <c r="S944" s="94"/>
      <c r="T944" s="95"/>
      <c r="U944" s="96"/>
      <c r="V944" s="95"/>
      <c r="W944" s="95"/>
      <c r="X944" s="97"/>
      <c r="Y944" s="107"/>
      <c r="Z944" s="108"/>
      <c r="AA944" s="108"/>
      <c r="AB944" s="109"/>
      <c r="AC944" s="109"/>
      <c r="AD944" s="110"/>
      <c r="AE944" s="94"/>
      <c r="AF944" s="96"/>
      <c r="AG944" s="96"/>
      <c r="AH944" s="95"/>
      <c r="AI944" s="95"/>
      <c r="AJ944" s="95"/>
      <c r="AK944" s="95"/>
      <c r="AL944" s="93"/>
      <c r="AM944" s="93"/>
      <c r="AN944" s="93"/>
      <c r="AO944" s="93"/>
      <c r="AP944" s="93"/>
      <c r="AQ944" s="93"/>
      <c r="AR944" s="94"/>
      <c r="AS944" s="96"/>
      <c r="AT944" s="96"/>
      <c r="AU944" s="96"/>
      <c r="AV944" s="95"/>
      <c r="AW944" s="95"/>
      <c r="AX944" s="97"/>
      <c r="AY944" s="97"/>
      <c r="AZ944" s="97"/>
      <c r="BA944" s="97"/>
      <c r="BB944" s="97"/>
      <c r="BC944" s="99" t="s">
        <v>1366</v>
      </c>
      <c r="BD944" s="99" t="s">
        <v>1366</v>
      </c>
      <c r="BE944" s="99"/>
      <c r="BF944" s="100"/>
      <c r="BG944" s="103"/>
      <c r="BH944" s="103"/>
      <c r="BI944" s="103"/>
      <c r="BJ944" s="99"/>
      <c r="BK944" s="112" t="s">
        <v>1511</v>
      </c>
      <c r="BL944" s="102"/>
      <c r="BM944" s="99"/>
      <c r="BN944" s="99"/>
      <c r="BT944" s="99"/>
      <c r="BU944" s="99"/>
      <c r="BV944" s="99"/>
      <c r="BW944" s="99"/>
      <c r="BX944" s="99"/>
      <c r="CB944" s="13" t="s">
        <v>1511</v>
      </c>
    </row>
    <row r="945" ht="13.75" spans="1:81">
      <c r="A945" s="88" t="s">
        <v>12583</v>
      </c>
      <c r="B945" s="88" t="s">
        <v>1810</v>
      </c>
      <c r="C945" s="365" t="s">
        <v>1809</v>
      </c>
      <c r="D945" s="89" t="s">
        <v>494</v>
      </c>
      <c r="E945" s="135">
        <v>9</v>
      </c>
      <c r="F945" s="135">
        <v>18</v>
      </c>
      <c r="G945" s="90">
        <f t="shared" si="14"/>
        <v>162</v>
      </c>
      <c r="H945" s="107"/>
      <c r="I945" s="109"/>
      <c r="J945" s="109"/>
      <c r="K945" s="109"/>
      <c r="L945" s="109"/>
      <c r="M945" s="110"/>
      <c r="N945" s="94"/>
      <c r="O945" s="95"/>
      <c r="P945" s="95"/>
      <c r="Q945" s="95"/>
      <c r="R945" s="97"/>
      <c r="S945" s="94"/>
      <c r="T945" s="95"/>
      <c r="U945" s="96"/>
      <c r="V945" s="95"/>
      <c r="W945" s="95"/>
      <c r="X945" s="97"/>
      <c r="Y945" s="107"/>
      <c r="Z945" s="108"/>
      <c r="AA945" s="108"/>
      <c r="AB945" s="109"/>
      <c r="AC945" s="109"/>
      <c r="AD945" s="110"/>
      <c r="AE945" s="94"/>
      <c r="AF945" s="96"/>
      <c r="AG945" s="96"/>
      <c r="AH945" s="95"/>
      <c r="AI945" s="95"/>
      <c r="AJ945" s="95"/>
      <c r="AK945" s="95"/>
      <c r="AL945" s="93"/>
      <c r="AM945" s="93"/>
      <c r="AN945" s="93"/>
      <c r="AO945" s="93"/>
      <c r="AP945" s="93"/>
      <c r="AQ945" s="93"/>
      <c r="AR945" s="94"/>
      <c r="AS945" s="96"/>
      <c r="AT945" s="96"/>
      <c r="AU945" s="96"/>
      <c r="AV945" s="95"/>
      <c r="AW945" s="95"/>
      <c r="AX945" s="97"/>
      <c r="AY945" s="97"/>
      <c r="AZ945" s="97"/>
      <c r="BA945" s="97"/>
      <c r="BB945" s="97"/>
      <c r="BC945" s="99" t="s">
        <v>12362</v>
      </c>
      <c r="BD945" s="99" t="s">
        <v>12362</v>
      </c>
      <c r="BE945" s="99"/>
      <c r="BF945" s="100"/>
      <c r="BG945" s="103"/>
      <c r="BH945" s="103"/>
      <c r="BI945" s="103"/>
      <c r="BJ945" s="99"/>
      <c r="BK945" s="112" t="s">
        <v>1511</v>
      </c>
      <c r="BL945" s="102"/>
      <c r="BM945" s="99"/>
      <c r="BN945" s="99"/>
      <c r="BT945" s="99"/>
      <c r="BU945" s="99"/>
      <c r="BV945" s="99"/>
      <c r="BW945" s="99"/>
      <c r="BX945" s="99"/>
      <c r="CB945" s="13" t="s">
        <v>1511</v>
      </c>
    </row>
    <row r="946" ht="13.75" spans="1:81">
      <c r="A946" s="88" t="s">
        <v>12583</v>
      </c>
      <c r="B946" s="88" t="s">
        <v>1810</v>
      </c>
      <c r="C946" s="106" t="s">
        <v>1813</v>
      </c>
      <c r="D946" s="89" t="s">
        <v>12266</v>
      </c>
      <c r="E946" s="135">
        <v>9</v>
      </c>
      <c r="F946" s="135">
        <v>36</v>
      </c>
      <c r="G946" s="90">
        <f t="shared" si="14"/>
        <v>324</v>
      </c>
      <c r="H946" s="107"/>
      <c r="I946" s="109"/>
      <c r="J946" s="109"/>
      <c r="K946" s="109"/>
      <c r="L946" s="109"/>
      <c r="M946" s="110"/>
      <c r="N946" s="94"/>
      <c r="O946" s="95"/>
      <c r="P946" s="95"/>
      <c r="Q946" s="95"/>
      <c r="R946" s="97"/>
      <c r="S946" s="94"/>
      <c r="T946" s="95"/>
      <c r="U946" s="96"/>
      <c r="V946" s="95"/>
      <c r="W946" s="95"/>
      <c r="X946" s="97"/>
      <c r="Y946" s="107"/>
      <c r="Z946" s="108"/>
      <c r="AA946" s="108"/>
      <c r="AB946" s="109"/>
      <c r="AC946" s="109"/>
      <c r="AD946" s="110"/>
      <c r="AE946" s="94"/>
      <c r="AF946" s="96"/>
      <c r="AG946" s="96"/>
      <c r="AH946" s="95"/>
      <c r="AI946" s="95"/>
      <c r="AJ946" s="95"/>
      <c r="AK946" s="95"/>
      <c r="AL946" s="93"/>
      <c r="AM946" s="93"/>
      <c r="AN946" s="93"/>
      <c r="AO946" s="93"/>
      <c r="AP946" s="93"/>
      <c r="AQ946" s="93"/>
      <c r="AR946" s="94"/>
      <c r="AS946" s="96"/>
      <c r="AT946" s="96"/>
      <c r="AU946" s="96"/>
      <c r="AV946" s="95"/>
      <c r="AW946" s="95"/>
      <c r="AX946" s="97"/>
      <c r="AY946" s="97"/>
      <c r="AZ946" s="97"/>
      <c r="BA946" s="97"/>
      <c r="BB946" s="97"/>
      <c r="BC946" s="99" t="s">
        <v>1366</v>
      </c>
      <c r="BD946" s="99" t="s">
        <v>1366</v>
      </c>
      <c r="BE946" s="99"/>
      <c r="BF946" s="100"/>
      <c r="BG946" s="103"/>
      <c r="BH946" s="103"/>
      <c r="BI946" s="103"/>
      <c r="BJ946" s="99"/>
      <c r="BK946" s="112" t="s">
        <v>1511</v>
      </c>
      <c r="BL946" s="102"/>
      <c r="BM946" s="99"/>
      <c r="BN946" s="99"/>
      <c r="BT946" s="99"/>
      <c r="BU946" s="99"/>
      <c r="BV946" s="99"/>
      <c r="BW946" s="99"/>
      <c r="BX946" s="99"/>
      <c r="CB946" s="13" t="s">
        <v>1511</v>
      </c>
    </row>
    <row r="947" ht="13.75" spans="1:81">
      <c r="A947" s="88" t="s">
        <v>12583</v>
      </c>
      <c r="B947" s="88" t="s">
        <v>1810</v>
      </c>
      <c r="C947" s="106" t="s">
        <v>1813</v>
      </c>
      <c r="D947" s="89" t="s">
        <v>494</v>
      </c>
      <c r="E947" s="135">
        <v>9</v>
      </c>
      <c r="F947" s="135">
        <v>18</v>
      </c>
      <c r="G947" s="90">
        <f t="shared" si="14"/>
        <v>162</v>
      </c>
      <c r="H947" s="107"/>
      <c r="I947" s="109"/>
      <c r="J947" s="109"/>
      <c r="K947" s="109"/>
      <c r="L947" s="109"/>
      <c r="M947" s="110"/>
      <c r="N947" s="94"/>
      <c r="O947" s="95"/>
      <c r="P947" s="95"/>
      <c r="Q947" s="95"/>
      <c r="R947" s="97"/>
      <c r="S947" s="94"/>
      <c r="T947" s="95"/>
      <c r="U947" s="96"/>
      <c r="V947" s="95"/>
      <c r="W947" s="95"/>
      <c r="X947" s="97"/>
      <c r="Y947" s="107"/>
      <c r="Z947" s="108"/>
      <c r="AA947" s="108"/>
      <c r="AB947" s="109"/>
      <c r="AC947" s="109"/>
      <c r="AD947" s="110"/>
      <c r="AE947" s="94"/>
      <c r="AF947" s="96"/>
      <c r="AG947" s="96"/>
      <c r="AH947" s="95"/>
      <c r="AI947" s="95"/>
      <c r="AJ947" s="95"/>
      <c r="AK947" s="95"/>
      <c r="AL947" s="93"/>
      <c r="AM947" s="93"/>
      <c r="AN947" s="93"/>
      <c r="AO947" s="93"/>
      <c r="AP947" s="93"/>
      <c r="AQ947" s="93"/>
      <c r="AR947" s="94"/>
      <c r="AS947" s="96"/>
      <c r="AT947" s="96"/>
      <c r="AU947" s="96"/>
      <c r="AV947" s="95"/>
      <c r="AW947" s="95"/>
      <c r="AX947" s="97"/>
      <c r="AY947" s="97"/>
      <c r="AZ947" s="97"/>
      <c r="BA947" s="97"/>
      <c r="BB947" s="97"/>
      <c r="BC947" s="99" t="s">
        <v>12362</v>
      </c>
      <c r="BD947" s="99" t="s">
        <v>12362</v>
      </c>
      <c r="BE947" s="99"/>
      <c r="BF947" s="100"/>
      <c r="BG947" s="103"/>
      <c r="BH947" s="103"/>
      <c r="BI947" s="103"/>
      <c r="BJ947" s="99"/>
      <c r="BK947" s="112" t="s">
        <v>1511</v>
      </c>
      <c r="BL947" s="102"/>
      <c r="BM947" s="99"/>
      <c r="BN947" s="99"/>
      <c r="BT947" s="99"/>
      <c r="BU947" s="99"/>
      <c r="BV947" s="99"/>
      <c r="BW947" s="99"/>
      <c r="BX947" s="99"/>
      <c r="CB947" s="13" t="s">
        <v>1511</v>
      </c>
    </row>
    <row r="948" ht="13.75" spans="1:81">
      <c r="A948" s="285" t="s">
        <v>12584</v>
      </c>
      <c r="B948" s="285" t="s">
        <v>4219</v>
      </c>
      <c r="C948" s="285" t="s">
        <v>4218</v>
      </c>
      <c r="D948" s="89" t="s">
        <v>12266</v>
      </c>
      <c r="E948" s="254">
        <v>4</v>
      </c>
      <c r="F948" s="135">
        <v>37</v>
      </c>
      <c r="G948" s="90">
        <f t="shared" si="14"/>
        <v>148</v>
      </c>
      <c r="H948" s="107"/>
      <c r="I948" s="109"/>
      <c r="J948" s="109"/>
      <c r="K948" s="109"/>
      <c r="L948" s="109"/>
      <c r="M948" s="110"/>
      <c r="N948" s="94"/>
      <c r="O948" s="95"/>
      <c r="P948" s="95"/>
      <c r="Q948" s="95"/>
      <c r="R948" s="97"/>
      <c r="S948" s="94"/>
      <c r="T948" s="95"/>
      <c r="U948" s="96"/>
      <c r="V948" s="95"/>
      <c r="W948" s="95"/>
      <c r="X948" s="97"/>
      <c r="Y948" s="94"/>
      <c r="Z948" s="96"/>
      <c r="AA948" s="96"/>
      <c r="AB948" s="95"/>
      <c r="AC948" s="95"/>
      <c r="AD948" s="97"/>
      <c r="AE948" s="94"/>
      <c r="AF948" s="96"/>
      <c r="AG948" s="96"/>
      <c r="AH948" s="95"/>
      <c r="AI948" s="95"/>
      <c r="AJ948" s="95"/>
      <c r="AK948" s="95"/>
      <c r="AL948" s="93"/>
      <c r="AM948" s="93"/>
      <c r="AN948" s="93"/>
      <c r="AO948" s="93"/>
      <c r="AP948" s="93"/>
      <c r="AQ948" s="93"/>
      <c r="AR948" s="94"/>
      <c r="AS948" s="96"/>
      <c r="AT948" s="96"/>
      <c r="AU948" s="96"/>
      <c r="AV948" s="95"/>
      <c r="AW948" s="95"/>
      <c r="AX948" s="97"/>
      <c r="AY948" s="97"/>
      <c r="AZ948" s="97"/>
      <c r="BA948" s="97"/>
      <c r="BB948" s="97"/>
      <c r="BC948" s="98" t="s">
        <v>1366</v>
      </c>
      <c r="BD948" s="99" t="s">
        <v>1366</v>
      </c>
      <c r="BE948" s="99"/>
      <c r="BF948" s="100"/>
      <c r="BG948" s="103"/>
      <c r="BH948" s="103"/>
      <c r="BI948" s="103"/>
      <c r="BJ948" s="99"/>
      <c r="BK948" s="112" t="s">
        <v>20</v>
      </c>
      <c r="BL948" s="102"/>
      <c r="BM948" s="99"/>
      <c r="BN948" s="99"/>
      <c r="BT948" s="99"/>
      <c r="BU948" s="99"/>
      <c r="BV948" s="99"/>
      <c r="BW948" s="99"/>
      <c r="BX948" s="99"/>
      <c r="CB948" s="13" t="s">
        <v>1511</v>
      </c>
    </row>
    <row r="949" ht="13.75" spans="1:81">
      <c r="A949" s="285" t="s">
        <v>12584</v>
      </c>
      <c r="B949" s="285" t="s">
        <v>4219</v>
      </c>
      <c r="C949" s="285" t="s">
        <v>4218</v>
      </c>
      <c r="D949" s="89" t="s">
        <v>494</v>
      </c>
      <c r="E949" s="168">
        <v>4</v>
      </c>
      <c r="F949" s="135">
        <v>41</v>
      </c>
      <c r="G949" s="90">
        <f t="shared" si="14"/>
        <v>164</v>
      </c>
      <c r="H949" s="107"/>
      <c r="I949" s="109"/>
      <c r="J949" s="109"/>
      <c r="K949" s="109"/>
      <c r="L949" s="109"/>
      <c r="M949" s="110"/>
      <c r="N949" s="94"/>
      <c r="O949" s="95"/>
      <c r="P949" s="95"/>
      <c r="Q949" s="95"/>
      <c r="R949" s="97"/>
      <c r="S949" s="94"/>
      <c r="T949" s="95"/>
      <c r="U949" s="96"/>
      <c r="V949" s="95"/>
      <c r="W949" s="95"/>
      <c r="X949" s="97"/>
      <c r="Y949" s="163"/>
      <c r="Z949" s="180"/>
      <c r="AA949" s="180">
        <v>30</v>
      </c>
      <c r="AB949" s="164">
        <v>30</v>
      </c>
      <c r="AC949" s="164">
        <v>35</v>
      </c>
      <c r="AD949" s="165"/>
      <c r="AE949" s="94"/>
      <c r="AF949" s="96"/>
      <c r="AG949" s="96"/>
      <c r="AH949" s="95"/>
      <c r="AI949" s="95"/>
      <c r="AJ949" s="95"/>
      <c r="AK949" s="95"/>
      <c r="AL949" s="93"/>
      <c r="AM949" s="93"/>
      <c r="AN949" s="93"/>
      <c r="AO949" s="93"/>
      <c r="AP949" s="93"/>
      <c r="AQ949" s="93"/>
      <c r="AR949" s="94"/>
      <c r="AS949" s="96"/>
      <c r="AT949" s="96"/>
      <c r="AU949" s="96"/>
      <c r="AV949" s="95"/>
      <c r="AW949" s="95"/>
      <c r="AX949" s="97"/>
      <c r="AY949" s="97"/>
      <c r="AZ949" s="97"/>
      <c r="BA949" s="97"/>
      <c r="BB949" s="97"/>
      <c r="BC949" s="99" t="s">
        <v>12362</v>
      </c>
      <c r="BD949" s="99" t="s">
        <v>12362</v>
      </c>
      <c r="BE949" s="99"/>
      <c r="BF949" s="100"/>
      <c r="BG949" s="103"/>
      <c r="BH949" s="103"/>
      <c r="BI949" s="103"/>
      <c r="BJ949" s="99"/>
      <c r="BK949" s="112" t="s">
        <v>1511</v>
      </c>
      <c r="BL949" s="102"/>
      <c r="BM949" s="99"/>
      <c r="BN949" s="99"/>
      <c r="BT949" s="99"/>
      <c r="BU949" s="99"/>
      <c r="BV949" s="99"/>
      <c r="BW949" s="99"/>
      <c r="BX949" s="99"/>
      <c r="CB949" s="13" t="s">
        <v>1511</v>
      </c>
    </row>
    <row r="950" ht="13.75" spans="1:81">
      <c r="A950" s="88" t="s">
        <v>12584</v>
      </c>
      <c r="B950" s="88" t="s">
        <v>4219</v>
      </c>
      <c r="C950" s="88" t="s">
        <v>5238</v>
      </c>
      <c r="D950" s="89" t="s">
        <v>12266</v>
      </c>
      <c r="E950" s="254">
        <v>4</v>
      </c>
      <c r="F950" s="135">
        <v>37</v>
      </c>
      <c r="G950" s="90">
        <f t="shared" si="14"/>
        <v>148</v>
      </c>
      <c r="H950" s="107"/>
      <c r="I950" s="109"/>
      <c r="J950" s="109"/>
      <c r="K950" s="109"/>
      <c r="L950" s="109"/>
      <c r="M950" s="110"/>
      <c r="N950" s="94"/>
      <c r="O950" s="95"/>
      <c r="P950" s="95"/>
      <c r="Q950" s="95"/>
      <c r="R950" s="97"/>
      <c r="S950" s="94"/>
      <c r="T950" s="95"/>
      <c r="U950" s="96"/>
      <c r="V950" s="95"/>
      <c r="W950" s="95"/>
      <c r="X950" s="97"/>
      <c r="Y950" s="94"/>
      <c r="Z950" s="96"/>
      <c r="AA950" s="96"/>
      <c r="AB950" s="95"/>
      <c r="AC950" s="95"/>
      <c r="AD950" s="97"/>
      <c r="AE950" s="94"/>
      <c r="AF950" s="96"/>
      <c r="AG950" s="96"/>
      <c r="AH950" s="95"/>
      <c r="AI950" s="95"/>
      <c r="AJ950" s="95"/>
      <c r="AK950" s="95"/>
      <c r="AL950" s="93"/>
      <c r="AM950" s="93"/>
      <c r="AN950" s="93"/>
      <c r="AO950" s="93"/>
      <c r="AP950" s="93"/>
      <c r="AQ950" s="93"/>
      <c r="AR950" s="94"/>
      <c r="AS950" s="96"/>
      <c r="AT950" s="96"/>
      <c r="AU950" s="96"/>
      <c r="AV950" s="95"/>
      <c r="AW950" s="95"/>
      <c r="AX950" s="97"/>
      <c r="AY950" s="97"/>
      <c r="AZ950" s="97"/>
      <c r="BA950" s="97"/>
      <c r="BB950" s="97"/>
      <c r="BC950" s="98" t="s">
        <v>1366</v>
      </c>
      <c r="BD950" s="99" t="s">
        <v>1366</v>
      </c>
      <c r="BE950" s="99"/>
      <c r="BF950" s="100"/>
      <c r="BG950" s="103"/>
      <c r="BH950" s="103"/>
      <c r="BI950" s="103"/>
      <c r="BJ950" s="99"/>
      <c r="BK950" s="112" t="s">
        <v>20</v>
      </c>
      <c r="BL950" s="102"/>
      <c r="BM950" s="99"/>
      <c r="BN950" s="99"/>
      <c r="BT950" s="99"/>
      <c r="BU950" s="99"/>
      <c r="BV950" s="99"/>
      <c r="BW950" s="99"/>
      <c r="BX950" s="99"/>
      <c r="CB950" s="13" t="s">
        <v>1511</v>
      </c>
    </row>
    <row r="951" ht="13.75" spans="1:81">
      <c r="A951" s="88" t="s">
        <v>12584</v>
      </c>
      <c r="B951" s="88" t="s">
        <v>4219</v>
      </c>
      <c r="C951" s="88" t="s">
        <v>5238</v>
      </c>
      <c r="D951" s="89" t="s">
        <v>494</v>
      </c>
      <c r="E951" s="168">
        <v>4</v>
      </c>
      <c r="F951" s="135">
        <v>41</v>
      </c>
      <c r="G951" s="90">
        <f t="shared" si="14"/>
        <v>164</v>
      </c>
      <c r="H951" s="107"/>
      <c r="I951" s="109"/>
      <c r="J951" s="109"/>
      <c r="K951" s="109"/>
      <c r="L951" s="109"/>
      <c r="M951" s="110"/>
      <c r="N951" s="94"/>
      <c r="O951" s="95"/>
      <c r="P951" s="95"/>
      <c r="Q951" s="95"/>
      <c r="R951" s="97"/>
      <c r="S951" s="94"/>
      <c r="T951" s="95"/>
      <c r="U951" s="96"/>
      <c r="V951" s="95"/>
      <c r="W951" s="95"/>
      <c r="X951" s="97"/>
      <c r="Y951" s="163"/>
      <c r="Z951" s="180"/>
      <c r="AA951" s="180">
        <v>30</v>
      </c>
      <c r="AB951" s="164">
        <v>30</v>
      </c>
      <c r="AC951" s="164">
        <v>35</v>
      </c>
      <c r="AD951" s="165"/>
      <c r="AE951" s="94"/>
      <c r="AF951" s="96"/>
      <c r="AG951" s="96"/>
      <c r="AH951" s="95"/>
      <c r="AI951" s="95"/>
      <c r="AJ951" s="95"/>
      <c r="AK951" s="95"/>
      <c r="AL951" s="93"/>
      <c r="AM951" s="93"/>
      <c r="AN951" s="93"/>
      <c r="AO951" s="93"/>
      <c r="AP951" s="93"/>
      <c r="AQ951" s="93"/>
      <c r="AR951" s="94"/>
      <c r="AS951" s="96"/>
      <c r="AT951" s="96"/>
      <c r="AU951" s="96"/>
      <c r="AV951" s="95"/>
      <c r="AW951" s="95"/>
      <c r="AX951" s="97"/>
      <c r="AY951" s="97"/>
      <c r="AZ951" s="97"/>
      <c r="BA951" s="97"/>
      <c r="BB951" s="97"/>
      <c r="BC951" s="99" t="s">
        <v>12362</v>
      </c>
      <c r="BD951" s="99" t="s">
        <v>12362</v>
      </c>
      <c r="BE951" s="99"/>
      <c r="BF951" s="100"/>
      <c r="BG951" s="103"/>
      <c r="BH951" s="103"/>
      <c r="BI951" s="103"/>
      <c r="BJ951" s="99"/>
      <c r="BK951" s="112" t="s">
        <v>1511</v>
      </c>
      <c r="BL951" s="102"/>
      <c r="BM951" s="99"/>
      <c r="BN951" s="99"/>
      <c r="BT951" s="99"/>
      <c r="BU951" s="99"/>
      <c r="BV951" s="99"/>
      <c r="BW951" s="99"/>
      <c r="BX951" s="99"/>
      <c r="CB951" s="13" t="s">
        <v>1511</v>
      </c>
      <c r="CC951" s="13" t="s">
        <v>12585</v>
      </c>
    </row>
    <row r="952" ht="13.75" spans="1:81">
      <c r="A952" s="88" t="s">
        <v>12584</v>
      </c>
      <c r="B952" s="88" t="s">
        <v>4231</v>
      </c>
      <c r="C952" s="88" t="s">
        <v>4230</v>
      </c>
      <c r="D952" s="89" t="s">
        <v>12266</v>
      </c>
      <c r="E952" s="254">
        <v>4</v>
      </c>
      <c r="F952" s="135">
        <v>13</v>
      </c>
      <c r="G952" s="90">
        <f t="shared" si="14"/>
        <v>52</v>
      </c>
      <c r="H952" s="107"/>
      <c r="I952" s="109"/>
      <c r="J952" s="109"/>
      <c r="K952" s="109"/>
      <c r="L952" s="109"/>
      <c r="M952" s="110"/>
      <c r="N952" s="94"/>
      <c r="O952" s="95"/>
      <c r="P952" s="95"/>
      <c r="Q952" s="95"/>
      <c r="R952" s="97"/>
      <c r="S952" s="94"/>
      <c r="T952" s="95"/>
      <c r="U952" s="96"/>
      <c r="V952" s="95"/>
      <c r="W952" s="95"/>
      <c r="X952" s="97"/>
      <c r="Y952" s="94"/>
      <c r="Z952" s="96"/>
      <c r="AA952" s="96"/>
      <c r="AB952" s="95"/>
      <c r="AC952" s="95"/>
      <c r="AD952" s="97"/>
      <c r="AE952" s="94"/>
      <c r="AF952" s="96"/>
      <c r="AG952" s="96"/>
      <c r="AH952" s="95"/>
      <c r="AI952" s="95"/>
      <c r="AJ952" s="95"/>
      <c r="AK952" s="95"/>
      <c r="AL952" s="93"/>
      <c r="AM952" s="93"/>
      <c r="AN952" s="93"/>
      <c r="AO952" s="93"/>
      <c r="AP952" s="93"/>
      <c r="AQ952" s="93"/>
      <c r="AR952" s="94"/>
      <c r="AS952" s="96"/>
      <c r="AT952" s="96"/>
      <c r="AU952" s="96"/>
      <c r="AV952" s="95"/>
      <c r="AW952" s="95"/>
      <c r="AX952" s="97"/>
      <c r="AY952" s="97"/>
      <c r="AZ952" s="97"/>
      <c r="BA952" s="97"/>
      <c r="BB952" s="97"/>
      <c r="BC952" s="98" t="s">
        <v>1366</v>
      </c>
      <c r="BD952" s="99" t="s">
        <v>1366</v>
      </c>
      <c r="BE952" s="99"/>
      <c r="BF952" s="100"/>
      <c r="BG952" s="103"/>
      <c r="BH952" s="103"/>
      <c r="BI952" s="103"/>
      <c r="BJ952" s="99"/>
      <c r="BK952" s="112" t="s">
        <v>20</v>
      </c>
      <c r="BL952" s="102"/>
      <c r="BM952" s="99"/>
      <c r="BN952" s="99"/>
      <c r="BT952" s="99"/>
      <c r="BU952" s="99"/>
      <c r="BV952" s="99"/>
      <c r="BW952" s="99"/>
      <c r="BX952" s="99"/>
      <c r="CB952" s="13" t="s">
        <v>1511</v>
      </c>
    </row>
    <row r="953" ht="13.75" spans="1:81">
      <c r="A953" s="88" t="s">
        <v>12584</v>
      </c>
      <c r="B953" s="88" t="s">
        <v>4231</v>
      </c>
      <c r="C953" s="88" t="s">
        <v>4230</v>
      </c>
      <c r="D953" s="89" t="s">
        <v>494</v>
      </c>
      <c r="E953" s="168">
        <v>4</v>
      </c>
      <c r="F953" s="135">
        <v>40</v>
      </c>
      <c r="G953" s="90">
        <f t="shared" si="14"/>
        <v>160</v>
      </c>
      <c r="H953" s="107"/>
      <c r="I953" s="109"/>
      <c r="J953" s="109"/>
      <c r="K953" s="109"/>
      <c r="L953" s="109"/>
      <c r="M953" s="110"/>
      <c r="N953" s="94"/>
      <c r="O953" s="95"/>
      <c r="P953" s="95"/>
      <c r="Q953" s="95"/>
      <c r="R953" s="97"/>
      <c r="S953" s="94"/>
      <c r="T953" s="95"/>
      <c r="U953" s="96"/>
      <c r="V953" s="95"/>
      <c r="W953" s="95"/>
      <c r="X953" s="97"/>
      <c r="Y953" s="163"/>
      <c r="Z953" s="180"/>
      <c r="AA953" s="180">
        <v>30</v>
      </c>
      <c r="AB953" s="164">
        <v>30</v>
      </c>
      <c r="AC953" s="165">
        <v>35</v>
      </c>
      <c r="AD953" s="165"/>
      <c r="AE953" s="94"/>
      <c r="AF953" s="96"/>
      <c r="AG953" s="96"/>
      <c r="AH953" s="95"/>
      <c r="AI953" s="95"/>
      <c r="AJ953" s="95"/>
      <c r="AK953" s="95"/>
      <c r="AL953" s="93"/>
      <c r="AM953" s="93"/>
      <c r="AN953" s="93"/>
      <c r="AO953" s="93"/>
      <c r="AP953" s="93"/>
      <c r="AQ953" s="93"/>
      <c r="AR953" s="94"/>
      <c r="AS953" s="96"/>
      <c r="AT953" s="96"/>
      <c r="AU953" s="96"/>
      <c r="AV953" s="95"/>
      <c r="AW953" s="95"/>
      <c r="AX953" s="97"/>
      <c r="AY953" s="97"/>
      <c r="AZ953" s="97"/>
      <c r="BA953" s="97"/>
      <c r="BB953" s="97"/>
      <c r="BC953" s="99" t="s">
        <v>12362</v>
      </c>
      <c r="BD953" s="99" t="s">
        <v>12362</v>
      </c>
      <c r="BE953" s="99"/>
      <c r="BF953" s="100"/>
      <c r="BG953" s="103"/>
      <c r="BH953" s="103"/>
      <c r="BI953" s="103"/>
      <c r="BJ953" s="99"/>
      <c r="BK953" s="112" t="s">
        <v>1511</v>
      </c>
      <c r="BL953" s="102"/>
      <c r="BM953" s="99"/>
      <c r="BN953" s="99"/>
      <c r="BT953" s="99"/>
      <c r="BU953" s="99"/>
      <c r="BV953" s="99"/>
      <c r="BW953" s="99"/>
      <c r="BX953" s="99"/>
      <c r="CB953" s="13" t="s">
        <v>1511</v>
      </c>
    </row>
    <row r="954" ht="13.75" spans="1:81">
      <c r="A954" s="285" t="s">
        <v>12584</v>
      </c>
      <c r="B954" s="285" t="s">
        <v>4225</v>
      </c>
      <c r="C954" s="285" t="s">
        <v>4224</v>
      </c>
      <c r="D954" s="89" t="s">
        <v>12266</v>
      </c>
      <c r="E954" s="254">
        <v>4</v>
      </c>
      <c r="F954" s="135">
        <v>25</v>
      </c>
      <c r="G954" s="90">
        <f t="shared" si="14"/>
        <v>100</v>
      </c>
      <c r="H954" s="107"/>
      <c r="I954" s="109"/>
      <c r="J954" s="109"/>
      <c r="K954" s="109"/>
      <c r="L954" s="109"/>
      <c r="M954" s="110"/>
      <c r="N954" s="94"/>
      <c r="O954" s="95"/>
      <c r="P954" s="95"/>
      <c r="Q954" s="95"/>
      <c r="R954" s="97"/>
      <c r="S954" s="94"/>
      <c r="T954" s="95"/>
      <c r="U954" s="96"/>
      <c r="V954" s="95"/>
      <c r="W954" s="95"/>
      <c r="X954" s="97"/>
      <c r="Y954" s="94"/>
      <c r="Z954" s="96"/>
      <c r="AA954" s="96"/>
      <c r="AB954" s="95"/>
      <c r="AC954" s="95"/>
      <c r="AD954" s="97"/>
      <c r="AE954" s="94"/>
      <c r="AF954" s="96"/>
      <c r="AG954" s="96"/>
      <c r="AH954" s="95"/>
      <c r="AI954" s="95"/>
      <c r="AJ954" s="95"/>
      <c r="AK954" s="95"/>
      <c r="AL954" s="93"/>
      <c r="AM954" s="93"/>
      <c r="AN954" s="93"/>
      <c r="AO954" s="93"/>
      <c r="AP954" s="93"/>
      <c r="AQ954" s="93"/>
      <c r="AR954" s="94"/>
      <c r="AS954" s="96"/>
      <c r="AT954" s="96"/>
      <c r="AU954" s="96"/>
      <c r="AV954" s="95"/>
      <c r="AW954" s="95"/>
      <c r="AX954" s="97"/>
      <c r="AY954" s="97"/>
      <c r="AZ954" s="97"/>
      <c r="BA954" s="97"/>
      <c r="BB954" s="97"/>
      <c r="BC954" s="98" t="s">
        <v>1366</v>
      </c>
      <c r="BD954" s="99" t="s">
        <v>1366</v>
      </c>
      <c r="BE954" s="99"/>
      <c r="BF954" s="100"/>
      <c r="BG954" s="103"/>
      <c r="BH954" s="103"/>
      <c r="BI954" s="103"/>
      <c r="BJ954" s="99"/>
      <c r="BK954" s="112" t="s">
        <v>20</v>
      </c>
      <c r="BL954" s="102"/>
      <c r="BM954" s="99"/>
      <c r="BN954" s="99"/>
      <c r="BT954" s="99"/>
      <c r="BU954" s="99"/>
      <c r="BV954" s="99"/>
      <c r="BW954" s="99"/>
      <c r="BX954" s="99"/>
      <c r="CB954" s="13" t="s">
        <v>1511</v>
      </c>
    </row>
    <row r="955" ht="13.75" spans="1:81">
      <c r="A955" s="285" t="s">
        <v>12584</v>
      </c>
      <c r="B955" s="285" t="s">
        <v>4225</v>
      </c>
      <c r="C955" s="285" t="s">
        <v>4224</v>
      </c>
      <c r="D955" s="89" t="s">
        <v>494</v>
      </c>
      <c r="E955" s="168">
        <v>4</v>
      </c>
      <c r="F955" s="135">
        <v>45</v>
      </c>
      <c r="G955" s="90">
        <f t="shared" si="14"/>
        <v>180</v>
      </c>
      <c r="H955" s="107"/>
      <c r="I955" s="109"/>
      <c r="J955" s="109"/>
      <c r="K955" s="109"/>
      <c r="L955" s="109"/>
      <c r="M955" s="110"/>
      <c r="N955" s="94"/>
      <c r="O955" s="95"/>
      <c r="P955" s="95"/>
      <c r="Q955" s="95"/>
      <c r="R955" s="97"/>
      <c r="S955" s="94"/>
      <c r="T955" s="95"/>
      <c r="U955" s="96"/>
      <c r="V955" s="95"/>
      <c r="W955" s="95"/>
      <c r="X955" s="97"/>
      <c r="Y955" s="163"/>
      <c r="Z955" s="180"/>
      <c r="AA955" s="180">
        <v>30</v>
      </c>
      <c r="AB955" s="164">
        <v>30</v>
      </c>
      <c r="AC955" s="164">
        <v>35</v>
      </c>
      <c r="AD955" s="165"/>
      <c r="AE955" s="94"/>
      <c r="AF955" s="96"/>
      <c r="AG955" s="96"/>
      <c r="AH955" s="95"/>
      <c r="AI955" s="95"/>
      <c r="AJ955" s="95"/>
      <c r="AK955" s="95"/>
      <c r="AL955" s="93"/>
      <c r="AM955" s="93"/>
      <c r="AN955" s="93"/>
      <c r="AO955" s="93"/>
      <c r="AP955" s="93"/>
      <c r="AQ955" s="93"/>
      <c r="AR955" s="94"/>
      <c r="AS955" s="96"/>
      <c r="AT955" s="96"/>
      <c r="AU955" s="96"/>
      <c r="AV955" s="95"/>
      <c r="AW955" s="95"/>
      <c r="AX955" s="97"/>
      <c r="AY955" s="97"/>
      <c r="AZ955" s="97"/>
      <c r="BA955" s="97"/>
      <c r="BB955" s="97"/>
      <c r="BC955" s="99" t="s">
        <v>12362</v>
      </c>
      <c r="BD955" s="99" t="s">
        <v>12362</v>
      </c>
      <c r="BE955" s="99"/>
      <c r="BF955" s="100"/>
      <c r="BG955" s="103"/>
      <c r="BH955" s="103"/>
      <c r="BI955" s="103"/>
      <c r="BJ955" s="99"/>
      <c r="BK955" s="112" t="s">
        <v>1511</v>
      </c>
      <c r="BL955" s="102"/>
      <c r="BM955" s="99"/>
      <c r="BN955" s="99"/>
      <c r="BT955" s="99"/>
      <c r="BU955" s="99"/>
      <c r="BV955" s="99"/>
      <c r="BW955" s="99"/>
      <c r="BX955" s="99"/>
      <c r="CB955" s="13" t="s">
        <v>1511</v>
      </c>
    </row>
    <row r="956" ht="13.75" spans="1:81">
      <c r="A956" s="88" t="s">
        <v>12584</v>
      </c>
      <c r="B956" s="88" t="s">
        <v>4225</v>
      </c>
      <c r="C956" s="88" t="s">
        <v>5243</v>
      </c>
      <c r="D956" s="89" t="s">
        <v>12266</v>
      </c>
      <c r="E956" s="254">
        <v>4</v>
      </c>
      <c r="F956" s="135">
        <v>25</v>
      </c>
      <c r="G956" s="90">
        <f t="shared" si="14"/>
        <v>100</v>
      </c>
      <c r="H956" s="107"/>
      <c r="I956" s="109"/>
      <c r="J956" s="109"/>
      <c r="K956" s="109"/>
      <c r="L956" s="109"/>
      <c r="M956" s="110"/>
      <c r="N956" s="94"/>
      <c r="O956" s="95"/>
      <c r="P956" s="95"/>
      <c r="Q956" s="95"/>
      <c r="R956" s="97"/>
      <c r="S956" s="94"/>
      <c r="T956" s="95"/>
      <c r="U956" s="96"/>
      <c r="V956" s="95"/>
      <c r="W956" s="95"/>
      <c r="X956" s="97"/>
      <c r="Y956" s="94"/>
      <c r="Z956" s="96"/>
      <c r="AA956" s="96"/>
      <c r="AB956" s="95"/>
      <c r="AC956" s="95"/>
      <c r="AD956" s="97"/>
      <c r="AE956" s="94"/>
      <c r="AF956" s="96"/>
      <c r="AG956" s="96"/>
      <c r="AH956" s="95"/>
      <c r="AI956" s="95"/>
      <c r="AJ956" s="95"/>
      <c r="AK956" s="95"/>
      <c r="AL956" s="93"/>
      <c r="AM956" s="93"/>
      <c r="AN956" s="93"/>
      <c r="AO956" s="93"/>
      <c r="AP956" s="93"/>
      <c r="AQ956" s="93"/>
      <c r="AR956" s="94"/>
      <c r="AS956" s="96"/>
      <c r="AT956" s="96"/>
      <c r="AU956" s="96"/>
      <c r="AV956" s="95"/>
      <c r="AW956" s="95"/>
      <c r="AX956" s="97"/>
      <c r="AY956" s="97"/>
      <c r="AZ956" s="97"/>
      <c r="BA956" s="97"/>
      <c r="BB956" s="97"/>
      <c r="BC956" s="98" t="s">
        <v>1366</v>
      </c>
      <c r="BD956" s="99" t="s">
        <v>1366</v>
      </c>
      <c r="BE956" s="99"/>
      <c r="BF956" s="100"/>
      <c r="BG956" s="103"/>
      <c r="BH956" s="103"/>
      <c r="BI956" s="103"/>
      <c r="BJ956" s="99"/>
      <c r="BK956" s="112" t="s">
        <v>20</v>
      </c>
      <c r="BL956" s="102"/>
      <c r="BM956" s="99"/>
      <c r="BN956" s="99"/>
      <c r="BT956" s="99"/>
      <c r="BU956" s="99"/>
      <c r="BV956" s="99"/>
      <c r="BW956" s="99"/>
      <c r="BX956" s="99"/>
      <c r="CB956" s="13" t="s">
        <v>1511</v>
      </c>
    </row>
    <row r="957" ht="13.75" spans="1:81">
      <c r="A957" s="88" t="s">
        <v>12584</v>
      </c>
      <c r="B957" s="88" t="s">
        <v>4225</v>
      </c>
      <c r="C957" s="88" t="s">
        <v>5243</v>
      </c>
      <c r="D957" s="89" t="s">
        <v>494</v>
      </c>
      <c r="E957" s="168">
        <v>4</v>
      </c>
      <c r="F957" s="135">
        <v>45</v>
      </c>
      <c r="G957" s="90">
        <f t="shared" ref="G957:G1020" si="15">F957*E957</f>
        <v>180</v>
      </c>
      <c r="H957" s="107"/>
      <c r="I957" s="109"/>
      <c r="J957" s="109"/>
      <c r="K957" s="109"/>
      <c r="L957" s="109"/>
      <c r="M957" s="110"/>
      <c r="N957" s="94"/>
      <c r="O957" s="95"/>
      <c r="P957" s="95"/>
      <c r="Q957" s="95"/>
      <c r="R957" s="97"/>
      <c r="S957" s="94"/>
      <c r="T957" s="95"/>
      <c r="U957" s="96"/>
      <c r="V957" s="95"/>
      <c r="W957" s="95"/>
      <c r="X957" s="97"/>
      <c r="Y957" s="163"/>
      <c r="Z957" s="180"/>
      <c r="AA957" s="180">
        <v>30</v>
      </c>
      <c r="AB957" s="164">
        <v>30</v>
      </c>
      <c r="AC957" s="164">
        <v>35</v>
      </c>
      <c r="AD957" s="165"/>
      <c r="AE957" s="94"/>
      <c r="AF957" s="96"/>
      <c r="AG957" s="96"/>
      <c r="AH957" s="95"/>
      <c r="AI957" s="95"/>
      <c r="AJ957" s="95"/>
      <c r="AK957" s="95"/>
      <c r="AL957" s="93"/>
      <c r="AM957" s="93"/>
      <c r="AN957" s="93"/>
      <c r="AO957" s="93"/>
      <c r="AP957" s="93"/>
      <c r="AQ957" s="93"/>
      <c r="AR957" s="94"/>
      <c r="AS957" s="96"/>
      <c r="AT957" s="96"/>
      <c r="AU957" s="96"/>
      <c r="AV957" s="95"/>
      <c r="AW957" s="95"/>
      <c r="AX957" s="97"/>
      <c r="AY957" s="97"/>
      <c r="AZ957" s="97"/>
      <c r="BA957" s="97"/>
      <c r="BB957" s="97"/>
      <c r="BC957" s="99" t="s">
        <v>12362</v>
      </c>
      <c r="BD957" s="99" t="s">
        <v>12362</v>
      </c>
      <c r="BE957" s="99"/>
      <c r="BF957" s="100"/>
      <c r="BG957" s="103"/>
      <c r="BH957" s="103"/>
      <c r="BI957" s="103"/>
      <c r="BJ957" s="99"/>
      <c r="BK957" s="112" t="s">
        <v>1511</v>
      </c>
      <c r="BL957" s="102"/>
      <c r="BM957" s="99"/>
      <c r="BN957" s="99"/>
      <c r="BT957" s="99"/>
      <c r="BU957" s="99"/>
      <c r="BV957" s="99"/>
      <c r="BW957" s="99"/>
      <c r="BX957" s="99"/>
      <c r="CB957" s="13" t="s">
        <v>1511</v>
      </c>
    </row>
    <row r="958" ht="12" customHeight="1" spans="1:81">
      <c r="A958" s="88" t="s">
        <v>12584</v>
      </c>
      <c r="B958" s="285" t="s">
        <v>4203</v>
      </c>
      <c r="C958" s="365" t="s">
        <v>4202</v>
      </c>
      <c r="D958" s="89" t="s">
        <v>12266</v>
      </c>
      <c r="E958" s="168">
        <v>2</v>
      </c>
      <c r="F958" s="135">
        <v>60</v>
      </c>
      <c r="G958" s="90">
        <f t="shared" si="15"/>
        <v>120</v>
      </c>
      <c r="H958" s="107"/>
      <c r="I958" s="109"/>
      <c r="J958" s="109"/>
      <c r="K958" s="109"/>
      <c r="L958" s="109"/>
      <c r="M958" s="110"/>
      <c r="N958" s="94"/>
      <c r="O958" s="95"/>
      <c r="P958" s="95"/>
      <c r="Q958" s="95"/>
      <c r="R958" s="97"/>
      <c r="S958" s="94"/>
      <c r="T958" s="95"/>
      <c r="U958" s="96"/>
      <c r="V958" s="95"/>
      <c r="W958" s="95"/>
      <c r="X958" s="97"/>
      <c r="Y958" s="94"/>
      <c r="Z958" s="96"/>
      <c r="AA958" s="96"/>
      <c r="AB958" s="95"/>
      <c r="AC958" s="95"/>
      <c r="AD958" s="97"/>
      <c r="AE958" s="94"/>
      <c r="AF958" s="96"/>
      <c r="AG958" s="96"/>
      <c r="AH958" s="95"/>
      <c r="AI958" s="95"/>
      <c r="AJ958" s="95"/>
      <c r="AK958" s="95"/>
      <c r="AL958" s="93"/>
      <c r="AM958" s="93"/>
      <c r="AN958" s="93"/>
      <c r="AO958" s="93"/>
      <c r="AP958" s="93"/>
      <c r="AQ958" s="93"/>
      <c r="AR958" s="94"/>
      <c r="AS958" s="96"/>
      <c r="AT958" s="96"/>
      <c r="AU958" s="96"/>
      <c r="AV958" s="95"/>
      <c r="AW958" s="95"/>
      <c r="AX958" s="97"/>
      <c r="AY958" s="97"/>
      <c r="AZ958" s="97"/>
      <c r="BA958" s="97"/>
      <c r="BB958" s="97"/>
      <c r="BC958" s="98" t="s">
        <v>1366</v>
      </c>
      <c r="BD958" s="99" t="s">
        <v>1366</v>
      </c>
      <c r="BE958" s="99"/>
      <c r="BF958" s="100"/>
      <c r="BG958" s="103"/>
      <c r="BH958" s="103"/>
      <c r="BI958" s="103"/>
      <c r="BJ958" s="99"/>
      <c r="BK958" s="112" t="s">
        <v>20</v>
      </c>
      <c r="BL958" s="102"/>
      <c r="BM958" s="99"/>
      <c r="BN958" s="99"/>
      <c r="BT958" s="99"/>
      <c r="BU958" s="99"/>
      <c r="BV958" s="99"/>
      <c r="BW958" s="99"/>
      <c r="BX958" s="99"/>
      <c r="CB958" s="13" t="s">
        <v>1511</v>
      </c>
    </row>
    <row r="959" ht="13.75" spans="1:81">
      <c r="A959" s="88" t="s">
        <v>12584</v>
      </c>
      <c r="B959" s="285" t="s">
        <v>4203</v>
      </c>
      <c r="C959" s="285" t="s">
        <v>4202</v>
      </c>
      <c r="D959" s="89" t="s">
        <v>494</v>
      </c>
      <c r="E959" s="168">
        <v>2</v>
      </c>
      <c r="F959" s="135">
        <v>64</v>
      </c>
      <c r="G959" s="90">
        <f t="shared" si="15"/>
        <v>128</v>
      </c>
      <c r="H959" s="107"/>
      <c r="I959" s="109"/>
      <c r="J959" s="109"/>
      <c r="K959" s="109"/>
      <c r="L959" s="109"/>
      <c r="M959" s="110"/>
      <c r="N959" s="94"/>
      <c r="O959" s="95"/>
      <c r="P959" s="95"/>
      <c r="Q959" s="95"/>
      <c r="R959" s="97"/>
      <c r="S959" s="94"/>
      <c r="T959" s="95"/>
      <c r="U959" s="96"/>
      <c r="V959" s="95"/>
      <c r="W959" s="95"/>
      <c r="X959" s="97"/>
      <c r="Y959" s="163"/>
      <c r="Z959" s="180"/>
      <c r="AA959" s="180">
        <v>30</v>
      </c>
      <c r="AB959" s="164">
        <v>30</v>
      </c>
      <c r="AC959" s="164">
        <v>35</v>
      </c>
      <c r="AD959" s="165"/>
      <c r="AE959" s="94"/>
      <c r="AF959" s="96"/>
      <c r="AG959" s="114"/>
      <c r="AH959" s="114"/>
      <c r="AI959" s="114"/>
      <c r="AJ959" s="114"/>
      <c r="AK959" s="114"/>
      <c r="AL959" s="93"/>
      <c r="AM959" s="93"/>
      <c r="AN959" s="93"/>
      <c r="AO959" s="93"/>
      <c r="AP959" s="93"/>
      <c r="AQ959" s="93"/>
      <c r="AR959" s="94"/>
      <c r="AS959" s="96"/>
      <c r="AT959" s="96"/>
      <c r="AU959" s="96"/>
      <c r="AV959" s="95"/>
      <c r="AW959" s="95"/>
      <c r="AX959" s="97"/>
      <c r="AY959" s="97"/>
      <c r="AZ959" s="97"/>
      <c r="BA959" s="97"/>
      <c r="BB959" s="97"/>
      <c r="BC959" s="99" t="s">
        <v>12362</v>
      </c>
      <c r="BD959" s="99" t="s">
        <v>12362</v>
      </c>
      <c r="BE959" s="99"/>
      <c r="BF959" s="100"/>
      <c r="BG959" s="103"/>
      <c r="BH959" s="103"/>
      <c r="BI959" s="103"/>
      <c r="BJ959" s="99"/>
      <c r="BK959" s="112" t="s">
        <v>1511</v>
      </c>
      <c r="BL959" s="102"/>
      <c r="BM959" s="99"/>
      <c r="BN959" s="99"/>
      <c r="BT959" s="99"/>
      <c r="BU959" s="99"/>
      <c r="BV959" s="99"/>
      <c r="BW959" s="99"/>
      <c r="BX959" s="99"/>
      <c r="CB959" s="13" t="s">
        <v>1511</v>
      </c>
    </row>
    <row r="960" ht="13.75" spans="1:81">
      <c r="A960" s="88" t="s">
        <v>12584</v>
      </c>
      <c r="B960" s="88" t="s">
        <v>4203</v>
      </c>
      <c r="C960" s="88" t="s">
        <v>5248</v>
      </c>
      <c r="D960" s="89" t="s">
        <v>12266</v>
      </c>
      <c r="E960" s="168">
        <v>2</v>
      </c>
      <c r="F960" s="135">
        <v>60</v>
      </c>
      <c r="G960" s="90">
        <f t="shared" si="15"/>
        <v>120</v>
      </c>
      <c r="H960" s="366"/>
      <c r="I960" s="367"/>
      <c r="J960" s="367"/>
      <c r="K960" s="367"/>
      <c r="L960" s="367"/>
      <c r="M960" s="368"/>
      <c r="N960" s="94"/>
      <c r="O960" s="95"/>
      <c r="P960" s="95"/>
      <c r="Q960" s="95"/>
      <c r="R960" s="97"/>
      <c r="S960" s="94"/>
      <c r="T960" s="160"/>
      <c r="U960" s="96"/>
      <c r="V960" s="95"/>
      <c r="W960" s="95"/>
      <c r="X960" s="97"/>
      <c r="Y960" s="94"/>
      <c r="Z960" s="96"/>
      <c r="AA960" s="96"/>
      <c r="AB960" s="95"/>
      <c r="AC960" s="95"/>
      <c r="AD960" s="97"/>
      <c r="AE960" s="94"/>
      <c r="AF960" s="96"/>
      <c r="AG960" s="114"/>
      <c r="AH960" s="114"/>
      <c r="AI960" s="114"/>
      <c r="AJ960" s="114"/>
      <c r="AK960" s="114"/>
      <c r="AL960" s="93"/>
      <c r="AM960" s="93"/>
      <c r="AN960" s="93"/>
      <c r="AO960" s="93"/>
      <c r="AP960" s="93"/>
      <c r="AQ960" s="93"/>
      <c r="AR960" s="94"/>
      <c r="AS960" s="96"/>
      <c r="AT960" s="96"/>
      <c r="AU960" s="96"/>
      <c r="AV960" s="95"/>
      <c r="AW960" s="95"/>
      <c r="AX960" s="97"/>
      <c r="AY960" s="97"/>
      <c r="AZ960" s="97"/>
      <c r="BA960" s="97"/>
      <c r="BB960" s="97"/>
      <c r="BC960" s="98" t="s">
        <v>1366</v>
      </c>
      <c r="BD960" s="99" t="s">
        <v>1366</v>
      </c>
      <c r="BE960" s="99"/>
      <c r="BF960" s="100"/>
      <c r="BG960" s="103"/>
      <c r="BH960" s="103"/>
      <c r="BI960" s="103"/>
      <c r="BJ960" s="99"/>
      <c r="BK960" s="112" t="s">
        <v>20</v>
      </c>
      <c r="BL960" s="102"/>
      <c r="BM960" s="99"/>
      <c r="BN960" s="99"/>
      <c r="BT960" s="99"/>
      <c r="BU960" s="99"/>
      <c r="BV960" s="99"/>
      <c r="BW960" s="99"/>
      <c r="BX960" s="99"/>
      <c r="CB960" s="13" t="s">
        <v>1511</v>
      </c>
    </row>
    <row r="961" ht="13.75" spans="1:80">
      <c r="A961" s="88" t="s">
        <v>12584</v>
      </c>
      <c r="B961" s="88" t="s">
        <v>4203</v>
      </c>
      <c r="C961" s="88" t="s">
        <v>5248</v>
      </c>
      <c r="D961" s="89" t="s">
        <v>494</v>
      </c>
      <c r="E961" s="168">
        <v>2</v>
      </c>
      <c r="F961" s="135">
        <v>64</v>
      </c>
      <c r="G961" s="90">
        <f t="shared" si="15"/>
        <v>128</v>
      </c>
      <c r="H961" s="107"/>
      <c r="I961" s="109"/>
      <c r="J961" s="109"/>
      <c r="K961" s="109"/>
      <c r="L961" s="109"/>
      <c r="M961" s="110"/>
      <c r="N961" s="94"/>
      <c r="O961" s="95"/>
      <c r="P961" s="95"/>
      <c r="Q961" s="95"/>
      <c r="R961" s="97"/>
      <c r="S961" s="94"/>
      <c r="T961" s="95"/>
      <c r="U961" s="96"/>
      <c r="V961" s="95"/>
      <c r="W961" s="95"/>
      <c r="X961" s="97"/>
      <c r="Y961" s="163"/>
      <c r="Z961" s="180"/>
      <c r="AA961" s="180">
        <v>30</v>
      </c>
      <c r="AB961" s="164">
        <v>30</v>
      </c>
      <c r="AC961" s="164">
        <v>35</v>
      </c>
      <c r="AD961" s="165"/>
      <c r="AE961" s="94"/>
      <c r="AF961" s="96"/>
      <c r="AG961" s="96"/>
      <c r="AH961" s="95"/>
      <c r="AI961" s="95"/>
      <c r="AJ961" s="95"/>
      <c r="AK961" s="95"/>
      <c r="AL961" s="93"/>
      <c r="AM961" s="93"/>
      <c r="AN961" s="93"/>
      <c r="AO961" s="93"/>
      <c r="AP961" s="93"/>
      <c r="AQ961" s="93"/>
      <c r="AR961" s="94"/>
      <c r="AS961" s="96"/>
      <c r="AT961" s="96"/>
      <c r="AU961" s="96"/>
      <c r="AV961" s="95"/>
      <c r="AW961" s="95"/>
      <c r="AX961" s="97"/>
      <c r="AY961" s="97"/>
      <c r="AZ961" s="97"/>
      <c r="BA961" s="97"/>
      <c r="BB961" s="97"/>
      <c r="BC961" s="99" t="s">
        <v>12362</v>
      </c>
      <c r="BD961" s="99" t="s">
        <v>12362</v>
      </c>
      <c r="BE961" s="99"/>
      <c r="BF961" s="100"/>
      <c r="BG961" s="103"/>
      <c r="BH961" s="103"/>
      <c r="BI961" s="103"/>
      <c r="BJ961" s="99"/>
      <c r="BK961" s="112" t="s">
        <v>1511</v>
      </c>
      <c r="BL961" s="102"/>
      <c r="BM961" s="99"/>
      <c r="BN961" s="99"/>
      <c r="BT961" s="99"/>
      <c r="BU961" s="99"/>
      <c r="BV961" s="99"/>
      <c r="BW961" s="99"/>
      <c r="BX961" s="99"/>
      <c r="CB961" s="13" t="s">
        <v>1511</v>
      </c>
    </row>
    <row r="962" ht="13.75" spans="1:80">
      <c r="A962" s="88" t="s">
        <v>12584</v>
      </c>
      <c r="B962" s="88" t="s">
        <v>4209</v>
      </c>
      <c r="C962" s="88" t="s">
        <v>4208</v>
      </c>
      <c r="D962" s="89" t="s">
        <v>12266</v>
      </c>
      <c r="E962" s="168">
        <v>2</v>
      </c>
      <c r="F962" s="135">
        <v>32</v>
      </c>
      <c r="G962" s="90">
        <f t="shared" si="15"/>
        <v>64</v>
      </c>
      <c r="H962" s="107"/>
      <c r="I962" s="109"/>
      <c r="J962" s="109"/>
      <c r="K962" s="109"/>
      <c r="L962" s="109"/>
      <c r="M962" s="110"/>
      <c r="N962" s="94"/>
      <c r="O962" s="95"/>
      <c r="P962" s="95"/>
      <c r="Q962" s="95"/>
      <c r="R962" s="97"/>
      <c r="S962" s="94"/>
      <c r="T962" s="95"/>
      <c r="U962" s="96"/>
      <c r="V962" s="95"/>
      <c r="W962" s="95"/>
      <c r="X962" s="97"/>
      <c r="Y962" s="94"/>
      <c r="Z962" s="96"/>
      <c r="AA962" s="96"/>
      <c r="AB962" s="95"/>
      <c r="AC962" s="95"/>
      <c r="AD962" s="97"/>
      <c r="AE962" s="94"/>
      <c r="AF962" s="96"/>
      <c r="AG962" s="96"/>
      <c r="AH962" s="95"/>
      <c r="AI962" s="95"/>
      <c r="AJ962" s="95"/>
      <c r="AK962" s="95"/>
      <c r="AL962" s="93"/>
      <c r="AM962" s="93"/>
      <c r="AN962" s="93"/>
      <c r="AO962" s="93"/>
      <c r="AP962" s="93"/>
      <c r="AQ962" s="93"/>
      <c r="AR962" s="94"/>
      <c r="AS962" s="96"/>
      <c r="AT962" s="96"/>
      <c r="AU962" s="96"/>
      <c r="AV962" s="95"/>
      <c r="AW962" s="95"/>
      <c r="AX962" s="97"/>
      <c r="AY962" s="97"/>
      <c r="AZ962" s="97"/>
      <c r="BA962" s="97"/>
      <c r="BB962" s="97"/>
      <c r="BC962" s="98" t="s">
        <v>1366</v>
      </c>
      <c r="BD962" s="99" t="s">
        <v>1366</v>
      </c>
      <c r="BE962" s="99"/>
      <c r="BF962" s="100"/>
      <c r="BG962" s="103"/>
      <c r="BH962" s="103"/>
      <c r="BI962" s="103"/>
      <c r="BJ962" s="99"/>
      <c r="BK962" s="112" t="s">
        <v>20</v>
      </c>
      <c r="BL962" s="102"/>
      <c r="BM962" s="99"/>
      <c r="BN962" s="99"/>
      <c r="BT962" s="99"/>
      <c r="BU962" s="99"/>
      <c r="BV962" s="99"/>
      <c r="BW962" s="99"/>
      <c r="BX962" s="99"/>
      <c r="CB962" s="13" t="s">
        <v>1511</v>
      </c>
    </row>
    <row r="963" ht="13.75" spans="1:80">
      <c r="A963" s="88" t="s">
        <v>12584</v>
      </c>
      <c r="B963" s="88" t="s">
        <v>4209</v>
      </c>
      <c r="C963" s="88" t="s">
        <v>4208</v>
      </c>
      <c r="D963" s="89" t="s">
        <v>494</v>
      </c>
      <c r="E963" s="168">
        <v>2</v>
      </c>
      <c r="F963" s="135">
        <v>67</v>
      </c>
      <c r="G963" s="90">
        <f t="shared" si="15"/>
        <v>134</v>
      </c>
      <c r="H963" s="107"/>
      <c r="I963" s="109"/>
      <c r="J963" s="109"/>
      <c r="K963" s="109"/>
      <c r="L963" s="109"/>
      <c r="M963" s="110"/>
      <c r="N963" s="94"/>
      <c r="O963" s="95"/>
      <c r="P963" s="95"/>
      <c r="Q963" s="95"/>
      <c r="R963" s="97"/>
      <c r="S963" s="94"/>
      <c r="T963" s="95"/>
      <c r="U963" s="96"/>
      <c r="V963" s="95"/>
      <c r="W963" s="95"/>
      <c r="X963" s="97"/>
      <c r="Y963" s="163"/>
      <c r="Z963" s="180"/>
      <c r="AA963" s="180">
        <v>30</v>
      </c>
      <c r="AB963" s="164">
        <v>30</v>
      </c>
      <c r="AC963" s="164">
        <v>35</v>
      </c>
      <c r="AD963" s="165"/>
      <c r="AE963" s="94"/>
      <c r="AF963" s="96"/>
      <c r="AG963" s="96"/>
      <c r="AH963" s="95"/>
      <c r="AI963" s="95"/>
      <c r="AJ963" s="95"/>
      <c r="AK963" s="95"/>
      <c r="AL963" s="93"/>
      <c r="AM963" s="93"/>
      <c r="AN963" s="93"/>
      <c r="AO963" s="93"/>
      <c r="AP963" s="93"/>
      <c r="AQ963" s="93"/>
      <c r="AR963" s="97"/>
      <c r="AS963" s="97"/>
      <c r="AT963" s="97"/>
      <c r="AU963" s="97"/>
      <c r="AV963" s="97"/>
      <c r="AW963" s="97"/>
      <c r="AX963" s="97"/>
      <c r="AY963" s="97"/>
      <c r="AZ963" s="97"/>
      <c r="BA963" s="97"/>
      <c r="BB963" s="97"/>
      <c r="BC963" s="99" t="s">
        <v>12362</v>
      </c>
      <c r="BD963" s="99" t="s">
        <v>12362</v>
      </c>
      <c r="BE963" s="99"/>
      <c r="BF963" s="100"/>
      <c r="BG963" s="103"/>
      <c r="BH963" s="103"/>
      <c r="BI963" s="103"/>
      <c r="BJ963" s="99"/>
      <c r="BK963" s="112" t="s">
        <v>1511</v>
      </c>
      <c r="BL963" s="102"/>
      <c r="BM963" s="99"/>
      <c r="BN963" s="99"/>
      <c r="BT963" s="99"/>
      <c r="BU963" s="99"/>
      <c r="BV963" s="99"/>
      <c r="BW963" s="99"/>
      <c r="BX963" s="99"/>
      <c r="CB963" s="13" t="s">
        <v>1511</v>
      </c>
    </row>
    <row r="964" ht="13.75" spans="1:80">
      <c r="A964" s="88" t="s">
        <v>12584</v>
      </c>
      <c r="B964" s="88" t="s">
        <v>4214</v>
      </c>
      <c r="C964" s="106" t="s">
        <v>4213</v>
      </c>
      <c r="D964" s="89" t="s">
        <v>12266</v>
      </c>
      <c r="E964" s="168">
        <v>2</v>
      </c>
      <c r="F964" s="135">
        <v>16</v>
      </c>
      <c r="G964" s="90">
        <f t="shared" si="15"/>
        <v>32</v>
      </c>
      <c r="H964" s="107"/>
      <c r="I964" s="109"/>
      <c r="J964" s="109"/>
      <c r="K964" s="109"/>
      <c r="L964" s="109"/>
      <c r="M964" s="110"/>
      <c r="N964" s="94"/>
      <c r="O964" s="95"/>
      <c r="P964" s="95"/>
      <c r="Q964" s="95"/>
      <c r="R964" s="97"/>
      <c r="S964" s="94"/>
      <c r="T964" s="95"/>
      <c r="U964" s="96"/>
      <c r="V964" s="95"/>
      <c r="W964" s="95"/>
      <c r="X964" s="97"/>
      <c r="Y964" s="94"/>
      <c r="Z964" s="96"/>
      <c r="AA964" s="96"/>
      <c r="AB964" s="95"/>
      <c r="AC964" s="95"/>
      <c r="AD964" s="97"/>
      <c r="AE964" s="94"/>
      <c r="AF964" s="96"/>
      <c r="AG964" s="96"/>
      <c r="AH964" s="95"/>
      <c r="AI964" s="95"/>
      <c r="AJ964" s="95"/>
      <c r="AK964" s="95"/>
      <c r="AL964" s="93"/>
      <c r="AM964" s="93"/>
      <c r="AN964" s="93"/>
      <c r="AO964" s="93"/>
      <c r="AP964" s="93"/>
      <c r="AQ964" s="93"/>
      <c r="AR964" s="97"/>
      <c r="AS964" s="97"/>
      <c r="AT964" s="97"/>
      <c r="AU964" s="97"/>
      <c r="AV964" s="97"/>
      <c r="AW964" s="97"/>
      <c r="AX964" s="97"/>
      <c r="AY964" s="97"/>
      <c r="AZ964" s="97"/>
      <c r="BA964" s="97"/>
      <c r="BB964" s="97"/>
      <c r="BC964" s="98" t="s">
        <v>1366</v>
      </c>
      <c r="BD964" s="99" t="s">
        <v>1366</v>
      </c>
      <c r="BE964" s="99"/>
      <c r="BF964" s="100"/>
      <c r="BG964" s="103"/>
      <c r="BH964" s="103"/>
      <c r="BI964" s="103"/>
      <c r="BJ964" s="99"/>
      <c r="BK964" s="112" t="s">
        <v>20</v>
      </c>
      <c r="BL964" s="102"/>
      <c r="BM964" s="99"/>
      <c r="BN964" s="99"/>
      <c r="BT964" s="99"/>
      <c r="BU964" s="99"/>
      <c r="BV964" s="99"/>
      <c r="BW964" s="99"/>
      <c r="BX964" s="99"/>
      <c r="CB964" s="13" t="s">
        <v>1511</v>
      </c>
    </row>
    <row r="965" ht="13.75" spans="1:80">
      <c r="A965" s="88" t="s">
        <v>12584</v>
      </c>
      <c r="B965" s="88" t="s">
        <v>4214</v>
      </c>
      <c r="C965" s="106" t="s">
        <v>4213</v>
      </c>
      <c r="D965" s="89" t="s">
        <v>494</v>
      </c>
      <c r="E965" s="168">
        <v>2</v>
      </c>
      <c r="F965" s="135">
        <v>60</v>
      </c>
      <c r="G965" s="90">
        <f t="shared" si="15"/>
        <v>120</v>
      </c>
      <c r="H965" s="107"/>
      <c r="I965" s="109"/>
      <c r="J965" s="109"/>
      <c r="K965" s="109"/>
      <c r="L965" s="109"/>
      <c r="M965" s="110"/>
      <c r="N965" s="94"/>
      <c r="O965" s="95"/>
      <c r="P965" s="95"/>
      <c r="Q965" s="95"/>
      <c r="R965" s="97"/>
      <c r="S965" s="94"/>
      <c r="T965" s="95"/>
      <c r="U965" s="96"/>
      <c r="V965" s="95"/>
      <c r="W965" s="95"/>
      <c r="X965" s="97"/>
      <c r="Y965" s="163"/>
      <c r="Z965" s="180"/>
      <c r="AA965" s="180">
        <v>30</v>
      </c>
      <c r="AB965" s="164">
        <v>30</v>
      </c>
      <c r="AC965" s="164">
        <v>35</v>
      </c>
      <c r="AD965" s="165"/>
      <c r="AE965" s="94"/>
      <c r="AF965" s="96"/>
      <c r="AG965" s="96"/>
      <c r="AH965" s="95"/>
      <c r="AI965" s="95"/>
      <c r="AJ965" s="95"/>
      <c r="AK965" s="95"/>
      <c r="AL965" s="93"/>
      <c r="AM965" s="93"/>
      <c r="AN965" s="93"/>
      <c r="AO965" s="93"/>
      <c r="AP965" s="93"/>
      <c r="AQ965" s="93"/>
      <c r="AR965" s="97"/>
      <c r="AS965" s="97"/>
      <c r="AT965" s="97"/>
      <c r="AU965" s="97"/>
      <c r="AV965" s="97"/>
      <c r="AW965" s="97"/>
      <c r="AX965" s="97"/>
      <c r="AY965" s="97"/>
      <c r="AZ965" s="97"/>
      <c r="BA965" s="97"/>
      <c r="BB965" s="97"/>
      <c r="BC965" s="99" t="s">
        <v>12362</v>
      </c>
      <c r="BD965" s="99" t="s">
        <v>12362</v>
      </c>
      <c r="BE965" s="99"/>
      <c r="BF965" s="100"/>
      <c r="BG965" s="103"/>
      <c r="BH965" s="103"/>
      <c r="BI965" s="103"/>
      <c r="BJ965" s="99"/>
      <c r="BK965" s="112" t="s">
        <v>1511</v>
      </c>
      <c r="BL965" s="102"/>
      <c r="BM965" s="99"/>
      <c r="BN965" s="99"/>
      <c r="BT965" s="99"/>
      <c r="BU965" s="99"/>
      <c r="BV965" s="99"/>
      <c r="BW965" s="99"/>
      <c r="BX965" s="99"/>
      <c r="CB965" s="13" t="s">
        <v>1511</v>
      </c>
    </row>
    <row r="966" ht="13.75" spans="1:80">
      <c r="A966" s="88" t="s">
        <v>12584</v>
      </c>
      <c r="B966" s="88" t="s">
        <v>4697</v>
      </c>
      <c r="C966" s="106" t="s">
        <v>4696</v>
      </c>
      <c r="D966" s="89" t="s">
        <v>12266</v>
      </c>
      <c r="E966" s="135">
        <v>2</v>
      </c>
      <c r="F966" s="135">
        <v>32</v>
      </c>
      <c r="G966" s="90">
        <f t="shared" si="15"/>
        <v>64</v>
      </c>
      <c r="H966" s="107"/>
      <c r="I966" s="109"/>
      <c r="J966" s="109"/>
      <c r="K966" s="109"/>
      <c r="L966" s="109"/>
      <c r="M966" s="110"/>
      <c r="N966" s="94"/>
      <c r="O966" s="95"/>
      <c r="P966" s="95"/>
      <c r="Q966" s="95"/>
      <c r="R966" s="97"/>
      <c r="S966" s="94"/>
      <c r="T966" s="95"/>
      <c r="U966" s="96"/>
      <c r="V966" s="95"/>
      <c r="W966" s="95"/>
      <c r="X966" s="97"/>
      <c r="Y966" s="94"/>
      <c r="Z966" s="96"/>
      <c r="AA966" s="96"/>
      <c r="AB966" s="95"/>
      <c r="AC966" s="95"/>
      <c r="AD966" s="97"/>
      <c r="AE966" s="94"/>
      <c r="AF966" s="96"/>
      <c r="AG966" s="96"/>
      <c r="AH966" s="95"/>
      <c r="AI966" s="95"/>
      <c r="AJ966" s="95"/>
      <c r="AK966" s="95"/>
      <c r="AL966" s="93"/>
      <c r="AM966" s="93"/>
      <c r="AN966" s="93"/>
      <c r="AO966" s="93"/>
      <c r="AP966" s="93"/>
      <c r="AQ966" s="93"/>
      <c r="AR966" s="97"/>
      <c r="AS966" s="97"/>
      <c r="AT966" s="97"/>
      <c r="AU966" s="97"/>
      <c r="AV966" s="97"/>
      <c r="AW966" s="97"/>
      <c r="AX966" s="97"/>
      <c r="AY966" s="97"/>
      <c r="AZ966" s="97"/>
      <c r="BA966" s="97"/>
      <c r="BB966" s="97"/>
      <c r="BC966" s="98" t="s">
        <v>1366</v>
      </c>
      <c r="BD966" s="99" t="s">
        <v>1366</v>
      </c>
      <c r="BE966" s="99"/>
      <c r="BF966" s="100"/>
      <c r="BG966" s="103"/>
      <c r="BH966" s="103"/>
      <c r="BI966" s="103"/>
      <c r="BJ966" s="99"/>
      <c r="BK966" s="112" t="s">
        <v>20</v>
      </c>
      <c r="BL966" s="102"/>
      <c r="BM966" s="99"/>
      <c r="BN966" s="99"/>
      <c r="BT966" s="99"/>
      <c r="BU966" s="99"/>
      <c r="BV966" s="99"/>
      <c r="BW966" s="99"/>
      <c r="BX966" s="99"/>
      <c r="CB966" s="13" t="s">
        <v>1511</v>
      </c>
    </row>
    <row r="967" ht="13.75" spans="1:80">
      <c r="A967" s="88" t="s">
        <v>12584</v>
      </c>
      <c r="B967" s="88" t="s">
        <v>4697</v>
      </c>
      <c r="C967" s="106" t="s">
        <v>4696</v>
      </c>
      <c r="D967" s="89" t="s">
        <v>494</v>
      </c>
      <c r="E967" s="135">
        <v>2</v>
      </c>
      <c r="F967" s="135">
        <v>67</v>
      </c>
      <c r="G967" s="90">
        <f t="shared" si="15"/>
        <v>134</v>
      </c>
      <c r="H967" s="107"/>
      <c r="I967" s="109"/>
      <c r="J967" s="109"/>
      <c r="K967" s="109"/>
      <c r="L967" s="109"/>
      <c r="M967" s="110"/>
      <c r="N967" s="94"/>
      <c r="O967" s="95"/>
      <c r="P967" s="95"/>
      <c r="Q967" s="95"/>
      <c r="R967" s="97"/>
      <c r="S967" s="94"/>
      <c r="T967" s="95"/>
      <c r="U967" s="96"/>
      <c r="V967" s="95"/>
      <c r="W967" s="95"/>
      <c r="X967" s="97"/>
      <c r="Y967" s="163"/>
      <c r="Z967" s="180"/>
      <c r="AA967" s="180">
        <v>30</v>
      </c>
      <c r="AB967" s="164">
        <v>30</v>
      </c>
      <c r="AC967" s="164">
        <v>35</v>
      </c>
      <c r="AD967" s="165"/>
      <c r="AE967" s="94"/>
      <c r="AF967" s="96"/>
      <c r="AG967" s="96"/>
      <c r="AH967" s="95"/>
      <c r="AI967" s="95"/>
      <c r="AJ967" s="95"/>
      <c r="AK967" s="95"/>
      <c r="AL967" s="93"/>
      <c r="AM967" s="93"/>
      <c r="AN967" s="93"/>
      <c r="AO967" s="93"/>
      <c r="AP967" s="93"/>
      <c r="AQ967" s="93"/>
      <c r="AR967" s="97"/>
      <c r="AS967" s="97"/>
      <c r="AT967" s="97"/>
      <c r="AU967" s="97"/>
      <c r="AV967" s="97"/>
      <c r="AW967" s="97"/>
      <c r="AX967" s="97"/>
      <c r="AY967" s="97"/>
      <c r="AZ967" s="97"/>
      <c r="BA967" s="97"/>
      <c r="BB967" s="97"/>
      <c r="BC967" s="99" t="s">
        <v>12362</v>
      </c>
      <c r="BD967" s="99" t="s">
        <v>12362</v>
      </c>
      <c r="BE967" s="99"/>
      <c r="BF967" s="100"/>
      <c r="BG967" s="103"/>
      <c r="BH967" s="103"/>
      <c r="BI967" s="103"/>
      <c r="BJ967" s="99"/>
      <c r="BK967" s="112" t="s">
        <v>1511</v>
      </c>
      <c r="BL967" s="102"/>
      <c r="BM967" s="99"/>
      <c r="BN967" s="99"/>
      <c r="BT967" s="99"/>
      <c r="BU967" s="99"/>
      <c r="BV967" s="99"/>
      <c r="BW967" s="99"/>
      <c r="BX967" s="99"/>
      <c r="CB967" s="13" t="s">
        <v>1511</v>
      </c>
    </row>
    <row r="968" ht="13.75" spans="1:80">
      <c r="A968" s="88" t="s">
        <v>12584</v>
      </c>
      <c r="B968" s="88" t="s">
        <v>4697</v>
      </c>
      <c r="C968" s="106" t="s">
        <v>5253</v>
      </c>
      <c r="D968" s="89" t="s">
        <v>12266</v>
      </c>
      <c r="E968" s="135">
        <v>2</v>
      </c>
      <c r="F968" s="135">
        <v>32</v>
      </c>
      <c r="G968" s="90">
        <f t="shared" si="15"/>
        <v>64</v>
      </c>
      <c r="H968" s="107"/>
      <c r="I968" s="109"/>
      <c r="J968" s="109"/>
      <c r="K968" s="109"/>
      <c r="L968" s="109"/>
      <c r="M968" s="110"/>
      <c r="N968" s="94"/>
      <c r="O968" s="95"/>
      <c r="P968" s="95"/>
      <c r="Q968" s="95"/>
      <c r="R968" s="97"/>
      <c r="S968" s="94"/>
      <c r="T968" s="95"/>
      <c r="U968" s="96"/>
      <c r="V968" s="95"/>
      <c r="W968" s="95"/>
      <c r="X968" s="97"/>
      <c r="Y968" s="94"/>
      <c r="Z968" s="96"/>
      <c r="AA968" s="96"/>
      <c r="AB968" s="95"/>
      <c r="AC968" s="95"/>
      <c r="AD968" s="97"/>
      <c r="AE968" s="94"/>
      <c r="AF968" s="96"/>
      <c r="AG968" s="96"/>
      <c r="AH968" s="95"/>
      <c r="AI968" s="95"/>
      <c r="AJ968" s="95"/>
      <c r="AK968" s="95"/>
      <c r="AL968" s="93"/>
      <c r="AM968" s="93"/>
      <c r="AN968" s="93"/>
      <c r="AO968" s="93"/>
      <c r="AP968" s="93"/>
      <c r="AQ968" s="93"/>
      <c r="AR968" s="97"/>
      <c r="AS968" s="97"/>
      <c r="AT968" s="97"/>
      <c r="AU968" s="97"/>
      <c r="AV968" s="97"/>
      <c r="AW968" s="97"/>
      <c r="AX968" s="97"/>
      <c r="AY968" s="97"/>
      <c r="AZ968" s="97"/>
      <c r="BA968" s="97"/>
      <c r="BB968" s="97"/>
      <c r="BC968" s="98" t="s">
        <v>1366</v>
      </c>
      <c r="BD968" s="99" t="s">
        <v>1366</v>
      </c>
      <c r="BE968" s="99"/>
      <c r="BF968" s="100"/>
      <c r="BG968" s="103"/>
      <c r="BH968" s="103"/>
      <c r="BI968" s="103"/>
      <c r="BJ968" s="99"/>
      <c r="BK968" s="112" t="s">
        <v>20</v>
      </c>
      <c r="BL968" s="102"/>
      <c r="BM968" s="99"/>
      <c r="BN968" s="99"/>
      <c r="BT968" s="99"/>
      <c r="BU968" s="99"/>
      <c r="BV968" s="99"/>
      <c r="BW968" s="99"/>
      <c r="BX968" s="99"/>
      <c r="CB968" s="13" t="s">
        <v>1511</v>
      </c>
    </row>
    <row r="969" ht="13.75" spans="1:80">
      <c r="A969" s="88" t="s">
        <v>12584</v>
      </c>
      <c r="B969" s="88" t="s">
        <v>4697</v>
      </c>
      <c r="C969" s="106" t="s">
        <v>5253</v>
      </c>
      <c r="D969" s="89" t="s">
        <v>494</v>
      </c>
      <c r="E969" s="135">
        <v>2</v>
      </c>
      <c r="F969" s="135">
        <v>67</v>
      </c>
      <c r="G969" s="90">
        <f t="shared" si="15"/>
        <v>134</v>
      </c>
      <c r="H969" s="107"/>
      <c r="I969" s="109"/>
      <c r="J969" s="109"/>
      <c r="K969" s="109"/>
      <c r="L969" s="109"/>
      <c r="M969" s="110"/>
      <c r="N969" s="94"/>
      <c r="O969" s="95"/>
      <c r="P969" s="95"/>
      <c r="Q969" s="95"/>
      <c r="R969" s="97"/>
      <c r="S969" s="94"/>
      <c r="T969" s="95"/>
      <c r="U969" s="96"/>
      <c r="V969" s="95"/>
      <c r="W969" s="95"/>
      <c r="X969" s="97"/>
      <c r="Y969" s="163"/>
      <c r="Z969" s="180"/>
      <c r="AA969" s="180">
        <v>30</v>
      </c>
      <c r="AB969" s="164">
        <v>30</v>
      </c>
      <c r="AC969" s="164">
        <v>35</v>
      </c>
      <c r="AD969" s="165"/>
      <c r="AE969" s="94"/>
      <c r="AF969" s="96"/>
      <c r="AG969" s="96"/>
      <c r="AH969" s="95"/>
      <c r="AI969" s="95"/>
      <c r="AJ969" s="95"/>
      <c r="AK969" s="95"/>
      <c r="AL969" s="93"/>
      <c r="AM969" s="93"/>
      <c r="AN969" s="93"/>
      <c r="AO969" s="93"/>
      <c r="AP969" s="93"/>
      <c r="AQ969" s="93"/>
      <c r="AR969" s="94"/>
      <c r="AS969" s="96"/>
      <c r="AT969" s="96"/>
      <c r="AU969" s="96"/>
      <c r="AV969" s="95"/>
      <c r="AW969" s="95"/>
      <c r="AX969" s="97"/>
      <c r="AY969" s="97"/>
      <c r="AZ969" s="97"/>
      <c r="BA969" s="97"/>
      <c r="BB969" s="97"/>
      <c r="BC969" s="99" t="s">
        <v>12362</v>
      </c>
      <c r="BD969" s="99" t="s">
        <v>12362</v>
      </c>
      <c r="BE969" s="99"/>
      <c r="BF969" s="100"/>
      <c r="BG969" s="103"/>
      <c r="BH969" s="103"/>
      <c r="BI969" s="103"/>
      <c r="BJ969" s="99"/>
      <c r="BK969" s="112" t="s">
        <v>1511</v>
      </c>
      <c r="BL969" s="102"/>
      <c r="BM969" s="99"/>
      <c r="BN969" s="99"/>
      <c r="BT969" s="99"/>
      <c r="BU969" s="99"/>
      <c r="BV969" s="99"/>
      <c r="BW969" s="99"/>
      <c r="BX969" s="99"/>
      <c r="CB969" s="13" t="s">
        <v>1511</v>
      </c>
    </row>
    <row r="970" ht="14.75" spans="1:80">
      <c r="A970" s="369" t="s">
        <v>12586</v>
      </c>
      <c r="B970" s="88" t="s">
        <v>1971</v>
      </c>
      <c r="C970" s="106" t="s">
        <v>4593</v>
      </c>
      <c r="D970" s="89" t="s">
        <v>12266</v>
      </c>
      <c r="E970" s="135">
        <v>8</v>
      </c>
      <c r="F970" s="135">
        <v>30</v>
      </c>
      <c r="G970" s="90">
        <f t="shared" si="15"/>
        <v>240</v>
      </c>
      <c r="H970" s="91"/>
      <c r="I970" s="92"/>
      <c r="J970" s="105">
        <v>32</v>
      </c>
      <c r="K970" s="105">
        <v>42</v>
      </c>
      <c r="L970" s="105">
        <v>18</v>
      </c>
      <c r="M970" s="93"/>
      <c r="N970" s="91"/>
      <c r="O970" s="370">
        <v>16</v>
      </c>
      <c r="P970" s="371">
        <v>42</v>
      </c>
      <c r="Q970" s="370">
        <v>17</v>
      </c>
      <c r="R970" s="93"/>
      <c r="S970" s="94"/>
      <c r="T970" s="95"/>
      <c r="U970" s="96"/>
      <c r="V970" s="95"/>
      <c r="W970" s="95"/>
      <c r="X970" s="97"/>
      <c r="Y970" s="94"/>
      <c r="Z970" s="96"/>
      <c r="AA970" s="96"/>
      <c r="AB970" s="95"/>
      <c r="AC970" s="95"/>
      <c r="AD970" s="97"/>
      <c r="AE970" s="91"/>
      <c r="AF970" s="113"/>
      <c r="AG970" s="113"/>
      <c r="AH970" s="92"/>
      <c r="AI970" s="92"/>
      <c r="AJ970" s="92"/>
      <c r="AK970" s="92"/>
      <c r="AL970" s="93"/>
      <c r="AM970" s="93"/>
      <c r="AN970" s="93"/>
      <c r="AO970" s="93"/>
      <c r="AP970" s="93"/>
      <c r="AQ970" s="93"/>
      <c r="AR970" s="91"/>
      <c r="AS970" s="113"/>
      <c r="AT970" s="113">
        <v>23</v>
      </c>
      <c r="AU970" s="113">
        <v>13</v>
      </c>
      <c r="AV970" s="92">
        <v>13</v>
      </c>
      <c r="AW970" s="92">
        <v>13</v>
      </c>
      <c r="AX970" s="93">
        <v>38</v>
      </c>
      <c r="AY970" s="97"/>
      <c r="AZ970" s="97"/>
      <c r="BA970" s="97"/>
      <c r="BB970" s="97"/>
      <c r="BC970" s="99" t="s">
        <v>12336</v>
      </c>
      <c r="BD970" s="99" t="s">
        <v>12587</v>
      </c>
      <c r="BE970" s="99"/>
      <c r="BF970" s="100"/>
      <c r="BG970" s="103"/>
      <c r="BH970" s="103"/>
      <c r="BI970" s="103"/>
      <c r="BJ970" s="99"/>
      <c r="BK970" s="112" t="s">
        <v>1511</v>
      </c>
      <c r="BL970" s="102"/>
      <c r="BM970" s="99"/>
      <c r="BN970" s="99"/>
      <c r="BT970" s="99"/>
      <c r="BU970" s="99"/>
      <c r="BV970" s="99"/>
      <c r="BW970" s="99"/>
      <c r="BX970" s="99"/>
      <c r="CB970" s="13" t="s">
        <v>1511</v>
      </c>
    </row>
    <row r="971" ht="13.75" spans="1:80">
      <c r="A971" s="369" t="s">
        <v>12586</v>
      </c>
      <c r="B971" s="106" t="s">
        <v>12265</v>
      </c>
      <c r="C971" s="106" t="s">
        <v>12265</v>
      </c>
      <c r="D971" s="89" t="s">
        <v>494</v>
      </c>
      <c r="E971" s="135">
        <v>0</v>
      </c>
      <c r="F971" s="135">
        <v>0</v>
      </c>
      <c r="G971" s="90">
        <f t="shared" si="15"/>
        <v>0</v>
      </c>
      <c r="H971" s="91"/>
      <c r="I971" s="92"/>
      <c r="J971" s="92"/>
      <c r="K971" s="92"/>
      <c r="L971" s="92"/>
      <c r="M971" s="93"/>
      <c r="N971" s="91"/>
      <c r="O971" s="92"/>
      <c r="P971" s="92"/>
      <c r="Q971" s="92"/>
      <c r="R971" s="93"/>
      <c r="S971" s="94"/>
      <c r="T971" s="95"/>
      <c r="U971" s="96"/>
      <c r="V971" s="95"/>
      <c r="W971" s="95"/>
      <c r="X971" s="97"/>
      <c r="Y971" s="94"/>
      <c r="Z971" s="96"/>
      <c r="AA971" s="96"/>
      <c r="AB971" s="95"/>
      <c r="AC971" s="95"/>
      <c r="AD971" s="97"/>
      <c r="AE971" s="91"/>
      <c r="AF971" s="113"/>
      <c r="AG971" s="113"/>
      <c r="AH971" s="92"/>
      <c r="AI971" s="92"/>
      <c r="AJ971" s="92"/>
      <c r="AK971" s="92"/>
      <c r="AL971" s="93"/>
      <c r="AM971" s="93"/>
      <c r="AN971" s="93"/>
      <c r="AO971" s="93"/>
      <c r="AP971" s="93"/>
      <c r="AQ971" s="93"/>
      <c r="AR971" s="91"/>
      <c r="AS971" s="113"/>
      <c r="AT971" s="113"/>
      <c r="AU971" s="113"/>
      <c r="AV971" s="92"/>
      <c r="AW971" s="92"/>
      <c r="AX971" s="93"/>
      <c r="AY971" s="97"/>
      <c r="AZ971" s="97"/>
      <c r="BA971" s="97"/>
      <c r="BB971" s="97"/>
      <c r="BC971" s="99" t="s">
        <v>12265</v>
      </c>
      <c r="BD971" s="99" t="s">
        <v>12265</v>
      </c>
      <c r="BE971" s="99"/>
      <c r="BF971" s="100"/>
      <c r="BG971" s="100"/>
      <c r="BH971" s="100"/>
      <c r="BI971" s="100"/>
      <c r="BJ971" s="99"/>
      <c r="BK971" s="112" t="s">
        <v>12265</v>
      </c>
      <c r="BL971" s="102"/>
      <c r="BM971" s="99"/>
      <c r="BN971" s="99"/>
      <c r="BT971" s="99"/>
      <c r="BU971" s="99"/>
      <c r="BV971" s="99"/>
      <c r="BW971" s="99"/>
      <c r="BX971" s="99"/>
      <c r="CB971" s="13" t="s">
        <v>1511</v>
      </c>
    </row>
    <row r="972" ht="13.75" spans="1:80">
      <c r="A972" s="88" t="s">
        <v>12588</v>
      </c>
      <c r="B972" s="88" t="s">
        <v>3480</v>
      </c>
      <c r="C972" s="106" t="s">
        <v>3479</v>
      </c>
      <c r="D972" s="89" t="s">
        <v>12266</v>
      </c>
      <c r="E972" s="135">
        <v>42</v>
      </c>
      <c r="F972" s="135">
        <v>4</v>
      </c>
      <c r="G972" s="90">
        <f t="shared" si="15"/>
        <v>168</v>
      </c>
      <c r="H972" s="107"/>
      <c r="I972" s="109"/>
      <c r="J972" s="109"/>
      <c r="K972" s="109"/>
      <c r="L972" s="109"/>
      <c r="M972" s="110"/>
      <c r="N972" s="94"/>
      <c r="O972" s="95"/>
      <c r="P972" s="95"/>
      <c r="Q972" s="95"/>
      <c r="R972" s="97"/>
      <c r="S972" s="94"/>
      <c r="T972" s="95"/>
      <c r="U972" s="96"/>
      <c r="V972" s="95"/>
      <c r="W972" s="95"/>
      <c r="X972" s="97"/>
      <c r="Y972" s="107"/>
      <c r="Z972" s="108"/>
      <c r="AA972" s="108"/>
      <c r="AB972" s="109"/>
      <c r="AC972" s="109"/>
      <c r="AD972" s="110"/>
      <c r="AE972" s="94"/>
      <c r="AF972" s="96"/>
      <c r="AG972" s="96"/>
      <c r="AH972" s="95"/>
      <c r="AI972" s="95"/>
      <c r="AJ972" s="95"/>
      <c r="AK972" s="95"/>
      <c r="AL972" s="93"/>
      <c r="AM972" s="93"/>
      <c r="AN972" s="93"/>
      <c r="AO972" s="93"/>
      <c r="AP972" s="93"/>
      <c r="AQ972" s="93"/>
      <c r="AR972" s="94"/>
      <c r="AS972" s="96"/>
      <c r="AT972" s="96"/>
      <c r="AU972" s="96"/>
      <c r="AV972" s="95"/>
      <c r="AW972" s="95"/>
      <c r="AX972" s="97"/>
      <c r="AY972" s="97"/>
      <c r="AZ972" s="97"/>
      <c r="BA972" s="97"/>
      <c r="BB972" s="97"/>
      <c r="BC972" s="99" t="s">
        <v>1366</v>
      </c>
      <c r="BD972" s="99" t="s">
        <v>1366</v>
      </c>
      <c r="BE972" s="99"/>
      <c r="BF972" s="100"/>
      <c r="BG972" s="103"/>
      <c r="BH972" s="103"/>
      <c r="BI972" s="103"/>
      <c r="BJ972" s="99"/>
      <c r="BK972" s="112" t="s">
        <v>1511</v>
      </c>
      <c r="BL972" s="102"/>
      <c r="BM972" s="99"/>
      <c r="BN972" s="99"/>
      <c r="BT972" s="99"/>
      <c r="BU972" s="99"/>
      <c r="BV972" s="99"/>
      <c r="BW972" s="99"/>
      <c r="BX972" s="99"/>
      <c r="CB972" s="13" t="s">
        <v>1511</v>
      </c>
    </row>
    <row r="973" ht="13.75" spans="1:80">
      <c r="A973" s="88" t="s">
        <v>12588</v>
      </c>
      <c r="B973" s="88" t="s">
        <v>3480</v>
      </c>
      <c r="C973" s="106" t="s">
        <v>3479</v>
      </c>
      <c r="D973" s="89" t="s">
        <v>494</v>
      </c>
      <c r="E973" s="135">
        <v>42</v>
      </c>
      <c r="F973" s="135">
        <v>6</v>
      </c>
      <c r="G973" s="90">
        <f t="shared" si="15"/>
        <v>252</v>
      </c>
      <c r="H973" s="107"/>
      <c r="I973" s="109"/>
      <c r="J973" s="109"/>
      <c r="K973" s="109"/>
      <c r="L973" s="109"/>
      <c r="M973" s="110"/>
      <c r="N973" s="94"/>
      <c r="O973" s="95"/>
      <c r="P973" s="95"/>
      <c r="Q973" s="95"/>
      <c r="R973" s="97"/>
      <c r="S973" s="94"/>
      <c r="T973" s="95"/>
      <c r="U973" s="96"/>
      <c r="V973" s="95"/>
      <c r="W973" s="95"/>
      <c r="X973" s="97"/>
      <c r="Y973" s="107"/>
      <c r="Z973" s="108"/>
      <c r="AA973" s="372"/>
      <c r="AB973" s="372"/>
      <c r="AC973" s="372"/>
      <c r="AD973" s="110"/>
      <c r="AE973" s="94"/>
      <c r="AF973" s="96"/>
      <c r="AG973" s="96"/>
      <c r="AH973" s="95"/>
      <c r="AI973" s="95"/>
      <c r="AJ973" s="95"/>
      <c r="AK973" s="95"/>
      <c r="AL973" s="93"/>
      <c r="AM973" s="93"/>
      <c r="AN973" s="93"/>
      <c r="AO973" s="93"/>
      <c r="AP973" s="93"/>
      <c r="AQ973" s="93"/>
      <c r="AR973" s="97"/>
      <c r="AS973" s="97"/>
      <c r="AT973" s="97"/>
      <c r="AU973" s="97"/>
      <c r="AV973" s="97"/>
      <c r="AW973" s="97"/>
      <c r="AX973" s="97"/>
      <c r="AY973" s="97"/>
      <c r="AZ973" s="97"/>
      <c r="BA973" s="97"/>
      <c r="BB973" s="97"/>
      <c r="BC973" s="99" t="s">
        <v>12362</v>
      </c>
      <c r="BD973" s="99" t="s">
        <v>12362</v>
      </c>
      <c r="BE973" s="99"/>
      <c r="BF973" s="100"/>
      <c r="BG973" s="103"/>
      <c r="BH973" s="103"/>
      <c r="BI973" s="103"/>
      <c r="BJ973" s="99" t="s">
        <v>20</v>
      </c>
      <c r="BK973" s="112" t="s">
        <v>1511</v>
      </c>
      <c r="BL973" s="102"/>
      <c r="BM973" s="99"/>
      <c r="BN973" s="99"/>
      <c r="BT973" s="99"/>
      <c r="BU973" s="99"/>
      <c r="BV973" s="99"/>
      <c r="BW973" s="99"/>
      <c r="BX973" s="99"/>
      <c r="CB973" s="13" t="s">
        <v>1511</v>
      </c>
    </row>
    <row r="974" ht="13.75" spans="1:80">
      <c r="A974" s="88" t="s">
        <v>12589</v>
      </c>
      <c r="B974" s="88" t="s">
        <v>1964</v>
      </c>
      <c r="C974" s="106" t="s">
        <v>4597</v>
      </c>
      <c r="D974" s="89" t="s">
        <v>12266</v>
      </c>
      <c r="E974" s="135">
        <v>3</v>
      </c>
      <c r="F974" s="135">
        <v>174</v>
      </c>
      <c r="G974" s="90">
        <f t="shared" si="15"/>
        <v>522</v>
      </c>
      <c r="H974" s="172"/>
      <c r="I974" s="173"/>
      <c r="J974" s="173"/>
      <c r="K974" s="173"/>
      <c r="L974" s="173"/>
      <c r="M974" s="307"/>
      <c r="N974" s="176"/>
      <c r="O974" s="160"/>
      <c r="P974" s="160"/>
      <c r="Q974" s="160"/>
      <c r="R974" s="161"/>
      <c r="S974" s="94"/>
      <c r="T974" s="95"/>
      <c r="U974" s="96"/>
      <c r="V974" s="95"/>
      <c r="W974" s="95"/>
      <c r="X974" s="97"/>
      <c r="Y974" s="94"/>
      <c r="Z974" s="96"/>
      <c r="AA974" s="114"/>
      <c r="AB974" s="114"/>
      <c r="AC974" s="114"/>
      <c r="AD974" s="97"/>
      <c r="AE974" s="94"/>
      <c r="AF974" s="96"/>
      <c r="AG974" s="96"/>
      <c r="AH974" s="95"/>
      <c r="AI974" s="95"/>
      <c r="AJ974" s="95"/>
      <c r="AK974" s="95"/>
      <c r="AL974" s="97"/>
      <c r="AM974" s="97"/>
      <c r="AN974" s="97"/>
      <c r="AO974" s="97"/>
      <c r="AP974" s="97"/>
      <c r="AQ974" s="97"/>
      <c r="AR974" s="97"/>
      <c r="AS974" s="97"/>
      <c r="AT974" s="97"/>
      <c r="AU974" s="97"/>
      <c r="AV974" s="97"/>
      <c r="AW974" s="97"/>
      <c r="AX974" s="97"/>
      <c r="AY974" s="97"/>
      <c r="AZ974" s="97"/>
      <c r="BA974" s="97"/>
      <c r="BB974" s="97"/>
      <c r="BC974" s="99" t="s">
        <v>12298</v>
      </c>
      <c r="BD974" s="99" t="s">
        <v>12297</v>
      </c>
      <c r="BE974" s="99"/>
      <c r="BF974" s="100"/>
      <c r="BG974" s="100"/>
      <c r="BH974" s="111" t="s">
        <v>12272</v>
      </c>
      <c r="BI974" s="111" t="s">
        <v>12272</v>
      </c>
      <c r="BJ974" s="99"/>
      <c r="BK974" s="112" t="s">
        <v>1511</v>
      </c>
      <c r="BL974" s="102"/>
      <c r="BM974" s="99"/>
      <c r="BN974" s="99"/>
      <c r="BT974" s="99"/>
      <c r="BU974" s="99"/>
      <c r="BV974" s="99"/>
      <c r="BW974" s="99"/>
      <c r="BX974" s="99"/>
      <c r="CB974" s="13" t="s">
        <v>1511</v>
      </c>
    </row>
    <row r="975" ht="13.75" spans="1:80">
      <c r="A975" s="88" t="s">
        <v>12589</v>
      </c>
      <c r="B975" s="106" t="s">
        <v>1964</v>
      </c>
      <c r="C975" s="106" t="s">
        <v>4597</v>
      </c>
      <c r="D975" s="89" t="s">
        <v>494</v>
      </c>
      <c r="E975" s="135">
        <v>3</v>
      </c>
      <c r="F975" s="135">
        <v>174</v>
      </c>
      <c r="G975" s="90">
        <f t="shared" si="15"/>
        <v>522</v>
      </c>
      <c r="H975" s="172"/>
      <c r="I975" s="173"/>
      <c r="J975" s="173"/>
      <c r="K975" s="173"/>
      <c r="L975" s="173"/>
      <c r="M975" s="307"/>
      <c r="N975" s="176"/>
      <c r="O975" s="160"/>
      <c r="P975" s="160"/>
      <c r="Q975" s="160"/>
      <c r="R975" s="161"/>
      <c r="S975" s="94"/>
      <c r="T975" s="95"/>
      <c r="U975" s="96"/>
      <c r="V975" s="95"/>
      <c r="W975" s="95"/>
      <c r="X975" s="97"/>
      <c r="Y975" s="94"/>
      <c r="Z975" s="96"/>
      <c r="AA975" s="96"/>
      <c r="AB975" s="95"/>
      <c r="AC975" s="95"/>
      <c r="AD975" s="97"/>
      <c r="AE975" s="176"/>
      <c r="AF975" s="159"/>
      <c r="AG975" s="159"/>
      <c r="AH975" s="160"/>
      <c r="AI975" s="160"/>
      <c r="AJ975" s="160"/>
      <c r="AK975" s="160"/>
      <c r="AL975" s="97"/>
      <c r="AM975" s="97"/>
      <c r="AN975" s="97"/>
      <c r="AO975" s="97"/>
      <c r="AP975" s="97"/>
      <c r="AQ975" s="97"/>
      <c r="AR975" s="97"/>
      <c r="AS975" s="97"/>
      <c r="AT975" s="97"/>
      <c r="AU975" s="97"/>
      <c r="AV975" s="97"/>
      <c r="AW975" s="97"/>
      <c r="AX975" s="97"/>
      <c r="AY975" s="97"/>
      <c r="AZ975" s="97"/>
      <c r="BA975" s="97"/>
      <c r="BB975" s="97"/>
      <c r="BC975" s="99" t="s">
        <v>12301</v>
      </c>
      <c r="BD975" s="99" t="s">
        <v>12300</v>
      </c>
      <c r="BE975" s="99"/>
      <c r="BF975" s="100"/>
      <c r="BG975" s="100"/>
      <c r="BH975" s="111" t="s">
        <v>12272</v>
      </c>
      <c r="BI975" s="100"/>
      <c r="BJ975" s="99"/>
      <c r="BK975" s="112" t="s">
        <v>1511</v>
      </c>
      <c r="BL975" s="102"/>
      <c r="BM975" s="99"/>
      <c r="BN975" s="99"/>
      <c r="BT975" s="99"/>
      <c r="BU975" s="99"/>
      <c r="BV975" s="99"/>
      <c r="BW975" s="99"/>
      <c r="BX975" s="99"/>
      <c r="CB975" s="13" t="s">
        <v>1511</v>
      </c>
    </row>
    <row r="976" ht="13.75" spans="1:80">
      <c r="A976" s="88" t="s">
        <v>12589</v>
      </c>
      <c r="B976" s="88" t="s">
        <v>1964</v>
      </c>
      <c r="C976" s="106" t="s">
        <v>5049</v>
      </c>
      <c r="D976" s="89" t="s">
        <v>12266</v>
      </c>
      <c r="E976" s="168">
        <v>3</v>
      </c>
      <c r="F976" s="135">
        <v>174</v>
      </c>
      <c r="G976" s="90">
        <f t="shared" si="15"/>
        <v>522</v>
      </c>
      <c r="H976" s="172"/>
      <c r="I976" s="173"/>
      <c r="J976" s="173">
        <v>41</v>
      </c>
      <c r="K976" s="173">
        <v>21</v>
      </c>
      <c r="L976" s="173">
        <v>23</v>
      </c>
      <c r="M976" s="307"/>
      <c r="N976" s="176"/>
      <c r="O976" s="160"/>
      <c r="P976" s="160"/>
      <c r="Q976" s="160"/>
      <c r="R976" s="161"/>
      <c r="S976" s="94"/>
      <c r="T976" s="95"/>
      <c r="U976" s="96"/>
      <c r="V976" s="95"/>
      <c r="W976" s="95"/>
      <c r="X976" s="97"/>
      <c r="Y976" s="94"/>
      <c r="Z976" s="96"/>
      <c r="AA976" s="96"/>
      <c r="AB976" s="95"/>
      <c r="AC976" s="95"/>
      <c r="AD976" s="97"/>
      <c r="AE976" s="94"/>
      <c r="AF976" s="96"/>
      <c r="AG976" s="96"/>
      <c r="AH976" s="95"/>
      <c r="AI976" s="95"/>
      <c r="AJ976" s="95"/>
      <c r="AK976" s="95"/>
      <c r="AL976" s="97"/>
      <c r="AM976" s="97"/>
      <c r="AN976" s="97"/>
      <c r="AO976" s="97"/>
      <c r="AP976" s="97"/>
      <c r="AQ976" s="97"/>
      <c r="AR976" s="97"/>
      <c r="AS976" s="97"/>
      <c r="AT976" s="97"/>
      <c r="AU976" s="97"/>
      <c r="AV976" s="97"/>
      <c r="AW976" s="97"/>
      <c r="AX976" s="97"/>
      <c r="AY976" s="97"/>
      <c r="AZ976" s="97"/>
      <c r="BA976" s="97"/>
      <c r="BB976" s="97"/>
      <c r="BC976" s="99" t="s">
        <v>12298</v>
      </c>
      <c r="BD976" s="99" t="s">
        <v>12297</v>
      </c>
      <c r="BE976" s="99"/>
      <c r="BF976" s="100"/>
      <c r="BG976" s="100"/>
      <c r="BH976" s="111" t="s">
        <v>12272</v>
      </c>
      <c r="BI976" s="111" t="s">
        <v>12272</v>
      </c>
      <c r="BJ976" s="99"/>
      <c r="BK976" s="112" t="s">
        <v>1511</v>
      </c>
      <c r="BL976" s="102"/>
      <c r="BM976" s="99"/>
      <c r="BN976" s="99"/>
      <c r="BT976" s="99"/>
      <c r="BU976" s="99"/>
      <c r="BV976" s="99"/>
      <c r="BW976" s="99"/>
      <c r="BX976" s="99"/>
      <c r="CB976" s="13" t="s">
        <v>1511</v>
      </c>
    </row>
    <row r="977" ht="13.75" spans="1:479">
      <c r="A977" s="88" t="s">
        <v>12589</v>
      </c>
      <c r="B977" s="373" t="s">
        <v>1964</v>
      </c>
      <c r="C977" s="239" t="s">
        <v>5049</v>
      </c>
      <c r="D977" s="89" t="s">
        <v>494</v>
      </c>
      <c r="E977" s="168">
        <v>3</v>
      </c>
      <c r="F977" s="135">
        <v>174</v>
      </c>
      <c r="G977" s="90">
        <f t="shared" si="15"/>
        <v>522</v>
      </c>
      <c r="H977" s="172"/>
      <c r="I977" s="173"/>
      <c r="J977" s="173">
        <v>32</v>
      </c>
      <c r="K977" s="173">
        <v>43</v>
      </c>
      <c r="L977" s="173">
        <v>52</v>
      </c>
      <c r="M977" s="307"/>
      <c r="N977" s="176"/>
      <c r="O977" s="160"/>
      <c r="P977" s="160"/>
      <c r="Q977" s="160"/>
      <c r="R977" s="161"/>
      <c r="S977" s="94"/>
      <c r="T977" s="95"/>
      <c r="U977" s="96"/>
      <c r="V977" s="95"/>
      <c r="W977" s="95"/>
      <c r="X977" s="97"/>
      <c r="Y977" s="94"/>
      <c r="Z977" s="96"/>
      <c r="AA977" s="96"/>
      <c r="AB977" s="95"/>
      <c r="AC977" s="95"/>
      <c r="AD977" s="97"/>
      <c r="AE977" s="94"/>
      <c r="AF977" s="96"/>
      <c r="AG977" s="96"/>
      <c r="AH977" s="95"/>
      <c r="AI977" s="95"/>
      <c r="AJ977" s="95"/>
      <c r="AK977" s="95"/>
      <c r="AL977" s="97"/>
      <c r="AM977" s="97"/>
      <c r="AN977" s="97"/>
      <c r="AO977" s="97"/>
      <c r="AP977" s="97"/>
      <c r="AQ977" s="97"/>
      <c r="AR977" s="94"/>
      <c r="AS977" s="96"/>
      <c r="AT977" s="96"/>
      <c r="AU977" s="96"/>
      <c r="AV977" s="95"/>
      <c r="AW977" s="95"/>
      <c r="AX977" s="97"/>
      <c r="AY977" s="97"/>
      <c r="AZ977" s="97"/>
      <c r="BA977" s="97"/>
      <c r="BB977" s="97"/>
      <c r="BC977" s="99" t="s">
        <v>12301</v>
      </c>
      <c r="BD977" s="99" t="s">
        <v>12300</v>
      </c>
      <c r="BE977" s="99"/>
      <c r="BF977" s="100"/>
      <c r="BG977" s="100"/>
      <c r="BH977" s="111" t="s">
        <v>12272</v>
      </c>
      <c r="BI977" s="100"/>
      <c r="BJ977" s="99"/>
      <c r="BK977" s="112" t="s">
        <v>1511</v>
      </c>
      <c r="BL977" s="102"/>
      <c r="BM977" s="99"/>
      <c r="BN977" s="99"/>
      <c r="BT977" s="99"/>
      <c r="BU977" s="99"/>
      <c r="BV977" s="99"/>
      <c r="BW977" s="99"/>
      <c r="BX977" s="99"/>
      <c r="CB977" s="13" t="s">
        <v>1511</v>
      </c>
    </row>
    <row r="978" ht="13.75" spans="1:479">
      <c r="A978" s="88" t="s">
        <v>12589</v>
      </c>
      <c r="B978" s="88" t="s">
        <v>1964</v>
      </c>
      <c r="C978" s="106" t="s">
        <v>6520</v>
      </c>
      <c r="D978" s="89" t="s">
        <v>12266</v>
      </c>
      <c r="E978" s="168">
        <v>3</v>
      </c>
      <c r="F978" s="135">
        <v>174</v>
      </c>
      <c r="G978" s="90">
        <f t="shared" si="15"/>
        <v>522</v>
      </c>
      <c r="H978" s="172"/>
      <c r="I978" s="173"/>
      <c r="J978" s="173">
        <v>41</v>
      </c>
      <c r="K978" s="173">
        <v>21</v>
      </c>
      <c r="L978" s="173">
        <v>23</v>
      </c>
      <c r="M978" s="307"/>
      <c r="N978" s="176"/>
      <c r="O978" s="160"/>
      <c r="P978" s="160"/>
      <c r="Q978" s="160"/>
      <c r="R978" s="161"/>
      <c r="S978" s="94"/>
      <c r="T978" s="95"/>
      <c r="U978" s="96"/>
      <c r="V978" s="95"/>
      <c r="W978" s="95"/>
      <c r="X978" s="97"/>
      <c r="Y978" s="94"/>
      <c r="Z978" s="96"/>
      <c r="AA978" s="96"/>
      <c r="AB978" s="95"/>
      <c r="AC978" s="95"/>
      <c r="AD978" s="97"/>
      <c r="AE978" s="94"/>
      <c r="AF978" s="96"/>
      <c r="AG978" s="96"/>
      <c r="AH978" s="95"/>
      <c r="AI978" s="95"/>
      <c r="AJ978" s="95"/>
      <c r="AK978" s="95"/>
      <c r="AL978" s="97"/>
      <c r="AM978" s="97"/>
      <c r="AN978" s="97"/>
      <c r="AO978" s="97"/>
      <c r="AP978" s="97"/>
      <c r="AQ978" s="97"/>
      <c r="AR978" s="94"/>
      <c r="AS978" s="96"/>
      <c r="AT978" s="96"/>
      <c r="AU978" s="96"/>
      <c r="AV978" s="95"/>
      <c r="AW978" s="95"/>
      <c r="AX978" s="97"/>
      <c r="AY978" s="97"/>
      <c r="AZ978" s="97"/>
      <c r="BA978" s="97"/>
      <c r="BB978" s="97"/>
      <c r="BC978" s="99" t="s">
        <v>12298</v>
      </c>
      <c r="BD978" s="99" t="s">
        <v>12297</v>
      </c>
      <c r="BE978" s="99"/>
      <c r="BF978" s="100"/>
      <c r="BG978" s="100"/>
      <c r="BH978" s="111" t="s">
        <v>12272</v>
      </c>
      <c r="BI978" s="111" t="s">
        <v>12272</v>
      </c>
      <c r="BJ978" s="99"/>
      <c r="BK978" s="112" t="s">
        <v>1511</v>
      </c>
      <c r="BL978" s="102"/>
      <c r="BM978" s="99"/>
      <c r="BN978" s="99"/>
      <c r="BT978" s="99"/>
      <c r="BU978" s="99"/>
      <c r="BV978" s="99"/>
      <c r="BW978" s="99"/>
      <c r="BX978" s="99"/>
      <c r="CB978" s="13" t="s">
        <v>1511</v>
      </c>
    </row>
    <row r="979" s="4" customFormat="1" ht="13.75" spans="1:479">
      <c r="A979" s="88" t="s">
        <v>12589</v>
      </c>
      <c r="B979" s="373" t="s">
        <v>1964</v>
      </c>
      <c r="C979" s="239" t="s">
        <v>6520</v>
      </c>
      <c r="D979" s="89" t="s">
        <v>494</v>
      </c>
      <c r="E979" s="168">
        <v>3</v>
      </c>
      <c r="F979" s="135">
        <v>174</v>
      </c>
      <c r="G979" s="90">
        <f t="shared" si="15"/>
        <v>522</v>
      </c>
      <c r="H979" s="172"/>
      <c r="I979" s="173"/>
      <c r="J979" s="173">
        <v>32</v>
      </c>
      <c r="K979" s="173">
        <v>43</v>
      </c>
      <c r="L979" s="173">
        <v>52</v>
      </c>
      <c r="M979" s="307"/>
      <c r="N979" s="176"/>
      <c r="O979" s="160"/>
      <c r="P979" s="160"/>
      <c r="Q979" s="160"/>
      <c r="R979" s="161"/>
      <c r="S979" s="94"/>
      <c r="T979" s="95"/>
      <c r="U979" s="96"/>
      <c r="V979" s="95"/>
      <c r="W979" s="95"/>
      <c r="X979" s="97"/>
      <c r="Y979" s="94"/>
      <c r="Z979" s="96"/>
      <c r="AA979" s="96"/>
      <c r="AB979" s="95"/>
      <c r="AC979" s="95"/>
      <c r="AD979" s="97"/>
      <c r="AE979" s="94"/>
      <c r="AF979" s="96"/>
      <c r="AG979" s="96"/>
      <c r="AH979" s="95"/>
      <c r="AI979" s="95"/>
      <c r="AJ979" s="95"/>
      <c r="AK979" s="95"/>
      <c r="AL979" s="97"/>
      <c r="AM979" s="97"/>
      <c r="AN979" s="97"/>
      <c r="AO979" s="97"/>
      <c r="AP979" s="97"/>
      <c r="AQ979" s="97"/>
      <c r="AR979" s="94"/>
      <c r="AS979" s="96"/>
      <c r="AT979" s="96"/>
      <c r="AU979" s="96"/>
      <c r="AV979" s="95"/>
      <c r="AW979" s="95"/>
      <c r="AX979" s="97"/>
      <c r="AY979" s="97"/>
      <c r="AZ979" s="97"/>
      <c r="BA979" s="97"/>
      <c r="BB979" s="97"/>
      <c r="BC979" s="99" t="s">
        <v>12301</v>
      </c>
      <c r="BD979" s="99" t="s">
        <v>12300</v>
      </c>
      <c r="BE979" s="99"/>
      <c r="BF979" s="100"/>
      <c r="BG979" s="100"/>
      <c r="BH979" s="111" t="s">
        <v>12272</v>
      </c>
      <c r="BI979" s="100"/>
      <c r="BJ979" s="99"/>
      <c r="BK979" s="112" t="s">
        <v>1511</v>
      </c>
      <c r="BL979" s="102"/>
      <c r="BM979" s="99"/>
      <c r="BN979" s="99"/>
      <c r="BO979" s="13"/>
      <c r="BP979" s="13"/>
      <c r="BQ979" s="13"/>
      <c r="BR979" s="13"/>
      <c r="BS979" s="13"/>
      <c r="BT979" s="99"/>
      <c r="BU979" s="99"/>
      <c r="BV979" s="99"/>
      <c r="BW979" s="99"/>
      <c r="BX979" s="99"/>
      <c r="BY979" s="13"/>
      <c r="BZ979" s="13"/>
      <c r="CA979" s="13"/>
      <c r="CB979" s="13" t="s">
        <v>1511</v>
      </c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3"/>
      <c r="EJ979" s="13"/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13"/>
      <c r="EX979" s="13"/>
      <c r="EY979" s="13"/>
      <c r="EZ979" s="13"/>
      <c r="FA979" s="13"/>
      <c r="FB979" s="13"/>
      <c r="FC979" s="13"/>
      <c r="FD979" s="13"/>
      <c r="FE979" s="13"/>
      <c r="FF979" s="13"/>
      <c r="FG979" s="13"/>
      <c r="FH979" s="13"/>
      <c r="FI979" s="13"/>
      <c r="FJ979" s="13"/>
      <c r="FK979" s="13"/>
      <c r="FL979" s="13"/>
      <c r="FM979" s="13"/>
      <c r="FN979" s="13"/>
      <c r="FO979" s="13"/>
      <c r="FP979" s="13"/>
      <c r="FQ979" s="13"/>
      <c r="FR979" s="13"/>
      <c r="FS979" s="13"/>
      <c r="FT979" s="13"/>
      <c r="FU979" s="13"/>
      <c r="FV979" s="13"/>
      <c r="FW979" s="13"/>
      <c r="FX979" s="13"/>
      <c r="FY979" s="13"/>
      <c r="FZ979" s="13"/>
      <c r="GA979" s="13"/>
      <c r="GB979" s="13"/>
      <c r="GC979" s="13"/>
      <c r="GD979" s="13"/>
      <c r="GE979" s="13"/>
      <c r="GF979" s="13"/>
      <c r="GG979" s="13"/>
      <c r="GH979" s="13"/>
      <c r="GI979" s="13"/>
      <c r="GJ979" s="13"/>
      <c r="GK979" s="13"/>
      <c r="GL979" s="13"/>
      <c r="GM979" s="13"/>
      <c r="GN979" s="13"/>
      <c r="GO979" s="13"/>
      <c r="GP979" s="13"/>
      <c r="GQ979" s="13"/>
      <c r="GR979" s="13"/>
      <c r="GS979" s="13"/>
      <c r="GT979" s="13"/>
      <c r="GU979" s="13"/>
      <c r="GV979" s="13"/>
      <c r="GW979" s="13"/>
      <c r="GX979" s="13"/>
      <c r="GY979" s="13"/>
      <c r="GZ979" s="13"/>
      <c r="HA979" s="13"/>
      <c r="HB979" s="13"/>
      <c r="HC979" s="13"/>
      <c r="HD979" s="13"/>
      <c r="HE979" s="13"/>
      <c r="HF979" s="13"/>
      <c r="HG979" s="13"/>
      <c r="HH979" s="13"/>
      <c r="HI979" s="13"/>
      <c r="HJ979" s="13"/>
      <c r="HK979" s="13"/>
      <c r="HL979" s="13"/>
      <c r="HM979" s="13"/>
      <c r="HN979" s="13"/>
      <c r="HO979" s="13"/>
      <c r="HP979" s="13"/>
      <c r="HQ979" s="13"/>
      <c r="HR979" s="13"/>
      <c r="HS979" s="13"/>
      <c r="HT979" s="13"/>
      <c r="HU979" s="13"/>
      <c r="HV979" s="13"/>
      <c r="HW979" s="13"/>
      <c r="HX979" s="13"/>
      <c r="HY979" s="13"/>
      <c r="HZ979" s="13"/>
      <c r="IA979" s="13"/>
      <c r="IB979" s="13"/>
      <c r="IC979" s="13"/>
      <c r="ID979" s="13"/>
      <c r="IE979" s="13"/>
      <c r="IF979" s="13"/>
      <c r="IG979" s="13"/>
      <c r="IH979" s="13"/>
      <c r="II979" s="13"/>
      <c r="IJ979" s="13"/>
      <c r="IK979" s="13"/>
      <c r="IL979" s="13"/>
      <c r="IM979" s="13"/>
      <c r="IN979" s="13"/>
      <c r="IO979" s="13"/>
      <c r="IP979" s="13"/>
      <c r="IQ979" s="13"/>
      <c r="IR979" s="13"/>
      <c r="IS979" s="13"/>
      <c r="IT979" s="13"/>
      <c r="IU979" s="13"/>
      <c r="IV979" s="13"/>
      <c r="IW979" s="13"/>
      <c r="IX979" s="13"/>
      <c r="IY979" s="13"/>
      <c r="IZ979" s="13"/>
      <c r="JA979" s="13"/>
      <c r="JB979" s="13"/>
      <c r="JC979" s="13"/>
      <c r="JD979" s="13"/>
      <c r="JE979" s="13"/>
      <c r="JF979" s="13"/>
      <c r="JG979" s="13"/>
      <c r="JH979" s="13"/>
      <c r="JI979" s="13"/>
      <c r="JJ979" s="13"/>
      <c r="JK979" s="13"/>
      <c r="JL979" s="13"/>
      <c r="JM979" s="13"/>
      <c r="JN979" s="13"/>
      <c r="JO979" s="13"/>
      <c r="JP979" s="13"/>
      <c r="JQ979" s="13"/>
      <c r="JR979" s="13"/>
      <c r="JS979" s="13"/>
      <c r="JT979" s="13"/>
      <c r="JU979" s="13"/>
      <c r="JV979" s="13"/>
      <c r="JW979" s="13"/>
      <c r="JX979" s="13"/>
      <c r="JY979" s="13"/>
      <c r="JZ979" s="13"/>
      <c r="KA979" s="13"/>
      <c r="KB979" s="13"/>
      <c r="KC979" s="13"/>
      <c r="KD979" s="13"/>
      <c r="KE979" s="13"/>
      <c r="KF979" s="13"/>
      <c r="KG979" s="13"/>
      <c r="KH979" s="13"/>
      <c r="KI979" s="13"/>
      <c r="KJ979" s="13"/>
      <c r="KK979" s="13"/>
      <c r="KL979" s="13"/>
      <c r="KM979" s="13"/>
      <c r="KN979" s="13"/>
      <c r="KO979" s="13"/>
      <c r="KP979" s="13"/>
      <c r="KQ979" s="13"/>
      <c r="KR979" s="13"/>
      <c r="KS979" s="13"/>
      <c r="KT979" s="13"/>
      <c r="KU979" s="13"/>
      <c r="KV979" s="13"/>
      <c r="KW979" s="13"/>
      <c r="KX979" s="13"/>
      <c r="KY979" s="13"/>
      <c r="KZ979" s="13"/>
      <c r="LA979" s="13"/>
      <c r="LB979" s="13"/>
      <c r="LC979" s="13"/>
      <c r="LD979" s="13"/>
      <c r="LE979" s="13"/>
      <c r="LF979" s="13"/>
      <c r="LG979" s="13"/>
      <c r="LH979" s="13"/>
      <c r="LI979" s="13"/>
      <c r="LJ979" s="13"/>
      <c r="LK979" s="13"/>
      <c r="LL979" s="13"/>
      <c r="LM979" s="13"/>
      <c r="LN979" s="13"/>
      <c r="LO979" s="13"/>
      <c r="LP979" s="13"/>
      <c r="LQ979" s="13"/>
      <c r="LR979" s="13"/>
      <c r="LS979" s="13"/>
      <c r="LT979" s="13"/>
      <c r="LU979" s="13"/>
      <c r="LV979" s="13"/>
      <c r="LW979" s="13"/>
      <c r="LX979" s="13"/>
      <c r="LY979" s="13"/>
      <c r="LZ979" s="13"/>
      <c r="MA979" s="13"/>
      <c r="MB979" s="13"/>
      <c r="MC979" s="13"/>
      <c r="MD979" s="13"/>
      <c r="ME979" s="13"/>
      <c r="MF979" s="13"/>
      <c r="MG979" s="13"/>
      <c r="MH979" s="13"/>
      <c r="MI979" s="13"/>
      <c r="MJ979" s="13"/>
      <c r="MK979" s="13"/>
      <c r="ML979" s="13"/>
      <c r="MM979" s="13"/>
      <c r="MN979" s="13"/>
      <c r="MO979" s="13"/>
      <c r="MP979" s="13"/>
      <c r="MQ979" s="13"/>
      <c r="MR979" s="13"/>
      <c r="MS979" s="13"/>
      <c r="MT979" s="13"/>
      <c r="MU979" s="13"/>
      <c r="MV979" s="13"/>
      <c r="MW979" s="13"/>
      <c r="MX979" s="13"/>
      <c r="MY979" s="13"/>
      <c r="MZ979" s="13"/>
      <c r="NA979" s="13"/>
      <c r="NB979" s="13"/>
      <c r="NC979" s="13"/>
      <c r="ND979" s="13"/>
      <c r="NE979" s="13"/>
      <c r="NF979" s="13"/>
      <c r="NG979" s="13"/>
      <c r="NH979" s="13"/>
      <c r="NI979" s="13"/>
      <c r="NJ979" s="13"/>
      <c r="NK979" s="13"/>
      <c r="NL979" s="13"/>
      <c r="NM979" s="13"/>
      <c r="NN979" s="13"/>
      <c r="NO979" s="13"/>
      <c r="NP979" s="13"/>
      <c r="NQ979" s="13"/>
      <c r="NR979" s="13"/>
      <c r="NS979" s="13"/>
      <c r="NT979" s="13"/>
      <c r="NU979" s="13"/>
      <c r="NV979" s="13"/>
      <c r="NW979" s="13"/>
      <c r="NX979" s="13"/>
      <c r="NY979" s="13"/>
      <c r="NZ979" s="13"/>
      <c r="OA979" s="13"/>
      <c r="OB979" s="13"/>
      <c r="OC979" s="13"/>
      <c r="OD979" s="13"/>
      <c r="OE979" s="13"/>
      <c r="OF979" s="13"/>
      <c r="OG979" s="13"/>
      <c r="OH979" s="13"/>
      <c r="OI979" s="13"/>
      <c r="OJ979" s="13"/>
      <c r="OK979" s="13"/>
      <c r="OL979" s="13"/>
      <c r="OM979" s="13"/>
      <c r="ON979" s="13"/>
      <c r="OO979" s="13"/>
      <c r="OP979" s="13"/>
      <c r="OQ979" s="13"/>
      <c r="OR979" s="13"/>
      <c r="OS979" s="13"/>
      <c r="OT979" s="13"/>
      <c r="OU979" s="13"/>
      <c r="OV979" s="13"/>
      <c r="OW979" s="13"/>
      <c r="OX979" s="13"/>
      <c r="OY979" s="13"/>
      <c r="OZ979" s="13"/>
      <c r="PA979" s="13"/>
      <c r="PB979" s="13"/>
      <c r="PC979" s="13"/>
      <c r="PD979" s="13"/>
      <c r="PE979" s="13"/>
      <c r="PF979" s="13"/>
      <c r="PG979" s="13"/>
      <c r="PH979" s="13"/>
      <c r="PI979" s="13"/>
      <c r="PJ979" s="13"/>
      <c r="PK979" s="13"/>
      <c r="PL979" s="13"/>
      <c r="PM979" s="13"/>
      <c r="PN979" s="13"/>
      <c r="PO979" s="13"/>
      <c r="PP979" s="13"/>
      <c r="PQ979" s="13"/>
      <c r="PR979" s="13"/>
      <c r="PS979" s="13"/>
      <c r="PT979" s="13"/>
      <c r="PU979" s="13"/>
      <c r="PV979" s="13"/>
      <c r="PW979" s="13"/>
      <c r="PX979" s="13"/>
      <c r="PY979" s="13"/>
      <c r="PZ979" s="13"/>
      <c r="QA979" s="13"/>
      <c r="QB979" s="13"/>
      <c r="QC979" s="13"/>
      <c r="QD979" s="13"/>
      <c r="QE979" s="13"/>
      <c r="QF979" s="13"/>
      <c r="QG979" s="13"/>
      <c r="QH979" s="13"/>
      <c r="QI979" s="13"/>
      <c r="QJ979" s="13"/>
      <c r="QK979" s="13"/>
      <c r="QL979" s="13"/>
      <c r="QM979" s="13"/>
      <c r="QN979" s="13"/>
      <c r="QO979" s="13"/>
      <c r="QP979" s="13"/>
      <c r="QQ979" s="13"/>
      <c r="QR979" s="13"/>
      <c r="QS979" s="13"/>
      <c r="QT979" s="13"/>
      <c r="QU979" s="13"/>
      <c r="QV979" s="13"/>
      <c r="QW979" s="13"/>
      <c r="QX979" s="13"/>
      <c r="QY979" s="13"/>
      <c r="QZ979" s="13"/>
      <c r="RA979" s="13"/>
      <c r="RB979" s="13"/>
      <c r="RC979" s="13"/>
      <c r="RD979" s="13"/>
      <c r="RE979" s="13"/>
      <c r="RF979" s="13"/>
      <c r="RG979" s="13"/>
      <c r="RH979" s="13"/>
      <c r="RI979" s="13"/>
      <c r="RJ979" s="13"/>
      <c r="RK979" s="13"/>
    </row>
    <row r="980" s="4" customFormat="1" ht="13.75" spans="1:479">
      <c r="A980" s="187" t="s">
        <v>12590</v>
      </c>
      <c r="B980" s="88" t="s">
        <v>617</v>
      </c>
      <c r="C980" s="106" t="s">
        <v>7145</v>
      </c>
      <c r="D980" s="89" t="s">
        <v>12266</v>
      </c>
      <c r="E980" s="168">
        <v>3</v>
      </c>
      <c r="F980" s="135">
        <v>235</v>
      </c>
      <c r="G980" s="90">
        <f t="shared" si="15"/>
        <v>705</v>
      </c>
      <c r="H980" s="91"/>
      <c r="I980" s="92"/>
      <c r="J980" s="374">
        <v>48</v>
      </c>
      <c r="K980" s="374">
        <v>51</v>
      </c>
      <c r="L980" s="374">
        <v>23</v>
      </c>
      <c r="M980" s="93"/>
      <c r="N980" s="167"/>
      <c r="O980" s="116">
        <v>54</v>
      </c>
      <c r="P980" s="116">
        <v>41</v>
      </c>
      <c r="Q980" s="116">
        <v>20</v>
      </c>
      <c r="R980" s="117"/>
      <c r="S980" s="91"/>
      <c r="T980" s="92"/>
      <c r="U980" s="113"/>
      <c r="V980" s="92"/>
      <c r="W980" s="92"/>
      <c r="X980" s="93"/>
      <c r="Y980" s="91"/>
      <c r="Z980" s="113"/>
      <c r="AA980" s="113">
        <v>43</v>
      </c>
      <c r="AB980" s="92">
        <v>39</v>
      </c>
      <c r="AC980" s="92">
        <v>17</v>
      </c>
      <c r="AD980" s="93"/>
      <c r="AE980" s="94"/>
      <c r="AF980" s="96"/>
      <c r="AG980" s="96"/>
      <c r="AH980" s="95"/>
      <c r="AI980" s="95"/>
      <c r="AJ980" s="95"/>
      <c r="AK980" s="95"/>
      <c r="AL980" s="93"/>
      <c r="AM980" s="93"/>
      <c r="AN980" s="93">
        <v>47</v>
      </c>
      <c r="AO980" s="93">
        <v>53</v>
      </c>
      <c r="AP980" s="93">
        <v>33</v>
      </c>
      <c r="AQ980" s="93"/>
      <c r="AR980" s="94"/>
      <c r="AS980" s="96"/>
      <c r="AT980" s="96"/>
      <c r="AU980" s="96"/>
      <c r="AV980" s="95"/>
      <c r="AW980" s="95"/>
      <c r="AX980" s="97"/>
      <c r="AY980" s="97"/>
      <c r="AZ980" s="97"/>
      <c r="BA980" s="97"/>
      <c r="BB980" s="97"/>
      <c r="BC980" s="99" t="s">
        <v>12298</v>
      </c>
      <c r="BD980" s="99" t="s">
        <v>12280</v>
      </c>
      <c r="BE980" s="99" t="s">
        <v>12271</v>
      </c>
      <c r="BF980" s="100"/>
      <c r="BG980" s="100"/>
      <c r="BH980" s="111" t="s">
        <v>12272</v>
      </c>
      <c r="BI980" s="100"/>
      <c r="BJ980" s="99"/>
      <c r="BK980" s="112" t="s">
        <v>1511</v>
      </c>
      <c r="BL980" s="102"/>
      <c r="BM980" s="99"/>
      <c r="BN980" s="99"/>
      <c r="BO980" s="13"/>
      <c r="BP980" s="13"/>
      <c r="BQ980" s="13"/>
      <c r="BR980" s="13"/>
      <c r="BS980" s="13"/>
      <c r="BT980" s="99"/>
      <c r="BU980" s="99"/>
      <c r="BV980" s="99"/>
      <c r="BW980" s="99"/>
      <c r="BX980" s="99"/>
      <c r="BY980" s="13"/>
      <c r="BZ980" s="13"/>
      <c r="CA980" s="13"/>
      <c r="CB980" s="13" t="s">
        <v>1511</v>
      </c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  <c r="EJ980" s="13"/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/>
      <c r="EX980" s="13"/>
      <c r="EY980" s="13"/>
      <c r="EZ980" s="13"/>
      <c r="FA980" s="13"/>
      <c r="FB980" s="13"/>
      <c r="FC980" s="13"/>
      <c r="FD980" s="13"/>
      <c r="FE980" s="13"/>
      <c r="FF980" s="13"/>
      <c r="FG980" s="13"/>
      <c r="FH980" s="13"/>
      <c r="FI980" s="13"/>
      <c r="FJ980" s="13"/>
      <c r="FK980" s="13"/>
      <c r="FL980" s="13"/>
      <c r="FM980" s="13"/>
      <c r="FN980" s="13"/>
      <c r="FO980" s="13"/>
      <c r="FP980" s="13"/>
      <c r="FQ980" s="13"/>
      <c r="FR980" s="13"/>
      <c r="FS980" s="13"/>
      <c r="FT980" s="13"/>
      <c r="FU980" s="13"/>
      <c r="FV980" s="13"/>
      <c r="FW980" s="13"/>
      <c r="FX980" s="13"/>
      <c r="FY980" s="13"/>
      <c r="FZ980" s="13"/>
      <c r="GA980" s="13"/>
      <c r="GB980" s="13"/>
      <c r="GC980" s="13"/>
      <c r="GD980" s="13"/>
      <c r="GE980" s="13"/>
      <c r="GF980" s="13"/>
      <c r="GG980" s="13"/>
      <c r="GH980" s="13"/>
      <c r="GI980" s="13"/>
      <c r="GJ980" s="13"/>
      <c r="GK980" s="13"/>
      <c r="GL980" s="13"/>
      <c r="GM980" s="13"/>
      <c r="GN980" s="13"/>
      <c r="GO980" s="13"/>
      <c r="GP980" s="13"/>
      <c r="GQ980" s="13"/>
      <c r="GR980" s="13"/>
      <c r="GS980" s="13"/>
      <c r="GT980" s="13"/>
      <c r="GU980" s="13"/>
      <c r="GV980" s="13"/>
      <c r="GW980" s="13"/>
      <c r="GX980" s="13"/>
      <c r="GY980" s="13"/>
      <c r="GZ980" s="13"/>
      <c r="HA980" s="13"/>
      <c r="HB980" s="13"/>
      <c r="HC980" s="13"/>
      <c r="HD980" s="13"/>
      <c r="HE980" s="13"/>
      <c r="HF980" s="13"/>
      <c r="HG980" s="13"/>
      <c r="HH980" s="13"/>
      <c r="HI980" s="13"/>
      <c r="HJ980" s="13"/>
      <c r="HK980" s="13"/>
      <c r="HL980" s="13"/>
      <c r="HM980" s="13"/>
      <c r="HN980" s="13"/>
      <c r="HO980" s="13"/>
      <c r="HP980" s="13"/>
      <c r="HQ980" s="13"/>
      <c r="HR980" s="13"/>
      <c r="HS980" s="13"/>
      <c r="HT980" s="13"/>
      <c r="HU980" s="13"/>
      <c r="HV980" s="13"/>
      <c r="HW980" s="13"/>
      <c r="HX980" s="13"/>
      <c r="HY980" s="13"/>
      <c r="HZ980" s="13"/>
      <c r="IA980" s="13"/>
      <c r="IB980" s="13"/>
      <c r="IC980" s="13"/>
      <c r="ID980" s="13"/>
      <c r="IE980" s="13"/>
      <c r="IF980" s="13"/>
      <c r="IG980" s="13"/>
      <c r="IH980" s="13"/>
      <c r="II980" s="13"/>
      <c r="IJ980" s="13"/>
      <c r="IK980" s="13"/>
      <c r="IL980" s="13"/>
      <c r="IM980" s="13"/>
      <c r="IN980" s="13"/>
      <c r="IO980" s="13"/>
      <c r="IP980" s="13"/>
      <c r="IQ980" s="13"/>
      <c r="IR980" s="13"/>
      <c r="IS980" s="13"/>
      <c r="IT980" s="13"/>
      <c r="IU980" s="13"/>
      <c r="IV980" s="13"/>
      <c r="IW980" s="13"/>
      <c r="IX980" s="13"/>
      <c r="IY980" s="13"/>
      <c r="IZ980" s="13"/>
      <c r="JA980" s="13"/>
      <c r="JB980" s="13"/>
      <c r="JC980" s="13"/>
      <c r="JD980" s="13"/>
      <c r="JE980" s="13"/>
      <c r="JF980" s="13"/>
      <c r="JG980" s="13"/>
      <c r="JH980" s="13"/>
      <c r="JI980" s="13"/>
      <c r="JJ980" s="13"/>
      <c r="JK980" s="13"/>
      <c r="JL980" s="13"/>
      <c r="JM980" s="13"/>
      <c r="JN980" s="13"/>
      <c r="JO980" s="13"/>
      <c r="JP980" s="13"/>
      <c r="JQ980" s="13"/>
      <c r="JR980" s="13"/>
      <c r="JS980" s="13"/>
      <c r="JT980" s="13"/>
      <c r="JU980" s="13"/>
      <c r="JV980" s="13"/>
      <c r="JW980" s="13"/>
      <c r="JX980" s="13"/>
      <c r="JY980" s="13"/>
      <c r="JZ980" s="13"/>
      <c r="KA980" s="13"/>
      <c r="KB980" s="13"/>
      <c r="KC980" s="13"/>
      <c r="KD980" s="13"/>
      <c r="KE980" s="13"/>
      <c r="KF980" s="13"/>
      <c r="KG980" s="13"/>
      <c r="KH980" s="13"/>
      <c r="KI980" s="13"/>
      <c r="KJ980" s="13"/>
      <c r="KK980" s="13"/>
      <c r="KL980" s="13"/>
      <c r="KM980" s="13"/>
      <c r="KN980" s="13"/>
      <c r="KO980" s="13"/>
      <c r="KP980" s="13"/>
      <c r="KQ980" s="13"/>
      <c r="KR980" s="13"/>
      <c r="KS980" s="13"/>
      <c r="KT980" s="13"/>
      <c r="KU980" s="13"/>
      <c r="KV980" s="13"/>
      <c r="KW980" s="13"/>
      <c r="KX980" s="13"/>
      <c r="KY980" s="13"/>
      <c r="KZ980" s="13"/>
      <c r="LA980" s="13"/>
      <c r="LB980" s="13"/>
      <c r="LC980" s="13"/>
      <c r="LD980" s="13"/>
      <c r="LE980" s="13"/>
      <c r="LF980" s="13"/>
      <c r="LG980" s="13"/>
      <c r="LH980" s="13"/>
      <c r="LI980" s="13"/>
      <c r="LJ980" s="13"/>
      <c r="LK980" s="13"/>
      <c r="LL980" s="13"/>
      <c r="LM980" s="13"/>
      <c r="LN980" s="13"/>
      <c r="LO980" s="13"/>
      <c r="LP980" s="13"/>
      <c r="LQ980" s="13"/>
      <c r="LR980" s="13"/>
      <c r="LS980" s="13"/>
      <c r="LT980" s="13"/>
      <c r="LU980" s="13"/>
      <c r="LV980" s="13"/>
      <c r="LW980" s="13"/>
      <c r="LX980" s="13"/>
      <c r="LY980" s="13"/>
      <c r="LZ980" s="13"/>
      <c r="MA980" s="13"/>
      <c r="MB980" s="13"/>
      <c r="MC980" s="13"/>
      <c r="MD980" s="13"/>
      <c r="ME980" s="13"/>
      <c r="MF980" s="13"/>
      <c r="MG980" s="13"/>
      <c r="MH980" s="13"/>
      <c r="MI980" s="13"/>
      <c r="MJ980" s="13"/>
      <c r="MK980" s="13"/>
      <c r="ML980" s="13"/>
      <c r="MM980" s="13"/>
      <c r="MN980" s="13"/>
      <c r="MO980" s="13"/>
      <c r="MP980" s="13"/>
      <c r="MQ980" s="13"/>
      <c r="MR980" s="13"/>
      <c r="MS980" s="13"/>
      <c r="MT980" s="13"/>
      <c r="MU980" s="13"/>
      <c r="MV980" s="13"/>
      <c r="MW980" s="13"/>
      <c r="MX980" s="13"/>
      <c r="MY980" s="13"/>
      <c r="MZ980" s="13"/>
      <c r="NA980" s="13"/>
      <c r="NB980" s="13"/>
      <c r="NC980" s="13"/>
      <c r="ND980" s="13"/>
      <c r="NE980" s="13"/>
      <c r="NF980" s="13"/>
      <c r="NG980" s="13"/>
      <c r="NH980" s="13"/>
      <c r="NI980" s="13"/>
      <c r="NJ980" s="13"/>
      <c r="NK980" s="13"/>
      <c r="NL980" s="13"/>
      <c r="NM980" s="13"/>
      <c r="NN980" s="13"/>
      <c r="NO980" s="13"/>
      <c r="NP980" s="13"/>
      <c r="NQ980" s="13"/>
      <c r="NR980" s="13"/>
      <c r="NS980" s="13"/>
      <c r="NT980" s="13"/>
      <c r="NU980" s="13"/>
      <c r="NV980" s="13"/>
      <c r="NW980" s="13"/>
      <c r="NX980" s="13"/>
      <c r="NY980" s="13"/>
      <c r="NZ980" s="13"/>
      <c r="OA980" s="13"/>
      <c r="OB980" s="13"/>
      <c r="OC980" s="13"/>
      <c r="OD980" s="13"/>
      <c r="OE980" s="13"/>
      <c r="OF980" s="13"/>
      <c r="OG980" s="13"/>
      <c r="OH980" s="13"/>
      <c r="OI980" s="13"/>
      <c r="OJ980" s="13"/>
      <c r="OK980" s="13"/>
      <c r="OL980" s="13"/>
      <c r="OM980" s="13"/>
      <c r="ON980" s="13"/>
      <c r="OO980" s="13"/>
      <c r="OP980" s="13"/>
      <c r="OQ980" s="13"/>
      <c r="OR980" s="13"/>
      <c r="OS980" s="13"/>
      <c r="OT980" s="13"/>
      <c r="OU980" s="13"/>
      <c r="OV980" s="13"/>
      <c r="OW980" s="13"/>
      <c r="OX980" s="13"/>
      <c r="OY980" s="13"/>
      <c r="OZ980" s="13"/>
      <c r="PA980" s="13"/>
      <c r="PB980" s="13"/>
      <c r="PC980" s="13"/>
      <c r="PD980" s="13"/>
      <c r="PE980" s="13"/>
      <c r="PF980" s="13"/>
      <c r="PG980" s="13"/>
      <c r="PH980" s="13"/>
      <c r="PI980" s="13"/>
      <c r="PJ980" s="13"/>
      <c r="PK980" s="13"/>
      <c r="PL980" s="13"/>
      <c r="PM980" s="13"/>
      <c r="PN980" s="13"/>
      <c r="PO980" s="13"/>
      <c r="PP980" s="13"/>
      <c r="PQ980" s="13"/>
      <c r="PR980" s="13"/>
      <c r="PS980" s="13"/>
      <c r="PT980" s="13"/>
      <c r="PU980" s="13"/>
      <c r="PV980" s="13"/>
      <c r="PW980" s="13"/>
      <c r="PX980" s="13"/>
      <c r="PY980" s="13"/>
      <c r="PZ980" s="13"/>
      <c r="QA980" s="13"/>
      <c r="QB980" s="13"/>
      <c r="QC980" s="13"/>
      <c r="QD980" s="13"/>
      <c r="QE980" s="13"/>
      <c r="QF980" s="13"/>
      <c r="QG980" s="13"/>
      <c r="QH980" s="13"/>
      <c r="QI980" s="13"/>
      <c r="QJ980" s="13"/>
      <c r="QK980" s="13"/>
      <c r="QL980" s="13"/>
      <c r="QM980" s="13"/>
      <c r="QN980" s="13"/>
      <c r="QO980" s="13"/>
      <c r="QP980" s="13"/>
      <c r="QQ980" s="13"/>
      <c r="QR980" s="13"/>
      <c r="QS980" s="13"/>
      <c r="QT980" s="13"/>
      <c r="QU980" s="13"/>
      <c r="QV980" s="13"/>
      <c r="QW980" s="13"/>
      <c r="QX980" s="13"/>
      <c r="QY980" s="13"/>
      <c r="QZ980" s="13"/>
      <c r="RA980" s="13"/>
      <c r="RB980" s="13"/>
      <c r="RC980" s="13"/>
      <c r="RD980" s="13"/>
      <c r="RE980" s="13"/>
      <c r="RF980" s="13"/>
      <c r="RG980" s="13"/>
      <c r="RH980" s="13"/>
      <c r="RI980" s="13"/>
      <c r="RJ980" s="13"/>
      <c r="RK980" s="13"/>
    </row>
    <row r="981" s="4" customFormat="1" ht="13.75" spans="1:479">
      <c r="A981" s="88" t="s">
        <v>12590</v>
      </c>
      <c r="B981" s="373" t="s">
        <v>617</v>
      </c>
      <c r="C981" s="239" t="s">
        <v>7145</v>
      </c>
      <c r="D981" s="89" t="s">
        <v>494</v>
      </c>
      <c r="E981" s="168">
        <v>3</v>
      </c>
      <c r="F981" s="135">
        <v>263</v>
      </c>
      <c r="G981" s="90">
        <f t="shared" si="15"/>
        <v>789</v>
      </c>
      <c r="H981" s="91"/>
      <c r="I981" s="92"/>
      <c r="J981" s="137">
        <v>48</v>
      </c>
      <c r="K981" s="137">
        <v>67</v>
      </c>
      <c r="L981" s="137">
        <v>41</v>
      </c>
      <c r="M981" s="93"/>
      <c r="N981" s="167"/>
      <c r="O981" s="137">
        <v>67</v>
      </c>
      <c r="P981" s="137">
        <v>51</v>
      </c>
      <c r="Q981" s="137">
        <v>46</v>
      </c>
      <c r="R981" s="117"/>
      <c r="S981" s="167"/>
      <c r="T981" s="92"/>
      <c r="U981" s="132"/>
      <c r="V981" s="133"/>
      <c r="W981" s="133"/>
      <c r="X981" s="93"/>
      <c r="Y981" s="167"/>
      <c r="Z981" s="132"/>
      <c r="AA981" s="115">
        <v>53</v>
      </c>
      <c r="AB981" s="116">
        <v>58</v>
      </c>
      <c r="AC981" s="116">
        <v>42</v>
      </c>
      <c r="AD981" s="93"/>
      <c r="AE981" s="94"/>
      <c r="AF981" s="96"/>
      <c r="AG981" s="96"/>
      <c r="AH981" s="95"/>
      <c r="AI981" s="95"/>
      <c r="AJ981" s="95"/>
      <c r="AK981" s="95"/>
      <c r="AL981" s="93"/>
      <c r="AM981" s="93"/>
      <c r="AN981" s="93">
        <v>49</v>
      </c>
      <c r="AO981" s="93">
        <v>63</v>
      </c>
      <c r="AP981" s="93">
        <v>72</v>
      </c>
      <c r="AQ981" s="93"/>
      <c r="AR981" s="94"/>
      <c r="AS981" s="96"/>
      <c r="AT981" s="96"/>
      <c r="AU981" s="96"/>
      <c r="AV981" s="95"/>
      <c r="AW981" s="95"/>
      <c r="AX981" s="97"/>
      <c r="AY981" s="97"/>
      <c r="AZ981" s="97"/>
      <c r="BA981" s="97"/>
      <c r="BB981" s="97"/>
      <c r="BC981" s="99" t="s">
        <v>12301</v>
      </c>
      <c r="BD981" s="99" t="s">
        <v>12282</v>
      </c>
      <c r="BE981" s="99" t="s">
        <v>12275</v>
      </c>
      <c r="BF981" s="100"/>
      <c r="BG981" s="100"/>
      <c r="BH981" s="111" t="s">
        <v>12272</v>
      </c>
      <c r="BI981" s="111" t="s">
        <v>12272</v>
      </c>
      <c r="BJ981" s="99"/>
      <c r="BK981" s="112" t="s">
        <v>1511</v>
      </c>
      <c r="BL981" s="102"/>
      <c r="BM981" s="99"/>
      <c r="BN981" s="99"/>
      <c r="BO981" s="13"/>
      <c r="BP981" s="13"/>
      <c r="BQ981" s="13"/>
      <c r="BR981" s="13"/>
      <c r="BS981" s="13"/>
      <c r="BT981" s="99"/>
      <c r="BU981" s="99"/>
      <c r="BV981" s="99"/>
      <c r="BW981" s="99"/>
      <c r="BX981" s="99"/>
      <c r="BY981" s="13"/>
      <c r="BZ981" s="13"/>
      <c r="CA981" s="13"/>
      <c r="CB981" s="13" t="s">
        <v>1511</v>
      </c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  <c r="EJ981" s="13"/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/>
      <c r="EV981" s="13"/>
      <c r="EW981" s="13"/>
      <c r="EX981" s="13"/>
      <c r="EY981" s="13"/>
      <c r="EZ981" s="13"/>
      <c r="FA981" s="13"/>
      <c r="FB981" s="13"/>
      <c r="FC981" s="13"/>
      <c r="FD981" s="13"/>
      <c r="FE981" s="13"/>
      <c r="FF981" s="13"/>
      <c r="FG981" s="13"/>
      <c r="FH981" s="13"/>
      <c r="FI981" s="13"/>
      <c r="FJ981" s="13"/>
      <c r="FK981" s="13"/>
      <c r="FL981" s="13"/>
      <c r="FM981" s="13"/>
      <c r="FN981" s="13"/>
      <c r="FO981" s="13"/>
      <c r="FP981" s="13"/>
      <c r="FQ981" s="13"/>
      <c r="FR981" s="13"/>
      <c r="FS981" s="13"/>
      <c r="FT981" s="13"/>
      <c r="FU981" s="13"/>
      <c r="FV981" s="13"/>
      <c r="FW981" s="13"/>
      <c r="FX981" s="13"/>
      <c r="FY981" s="13"/>
      <c r="FZ981" s="13"/>
      <c r="GA981" s="13"/>
      <c r="GB981" s="13"/>
      <c r="GC981" s="13"/>
      <c r="GD981" s="13"/>
      <c r="GE981" s="13"/>
      <c r="GF981" s="13"/>
      <c r="GG981" s="13"/>
      <c r="GH981" s="13"/>
      <c r="GI981" s="13"/>
      <c r="GJ981" s="13"/>
      <c r="GK981" s="13"/>
      <c r="GL981" s="13"/>
      <c r="GM981" s="13"/>
      <c r="GN981" s="13"/>
      <c r="GO981" s="13"/>
      <c r="GP981" s="13"/>
      <c r="GQ981" s="13"/>
      <c r="GR981" s="13"/>
      <c r="GS981" s="13"/>
      <c r="GT981" s="13"/>
      <c r="GU981" s="13"/>
      <c r="GV981" s="13"/>
      <c r="GW981" s="13"/>
      <c r="GX981" s="13"/>
      <c r="GY981" s="13"/>
      <c r="GZ981" s="13"/>
      <c r="HA981" s="13"/>
      <c r="HB981" s="13"/>
      <c r="HC981" s="13"/>
      <c r="HD981" s="13"/>
      <c r="HE981" s="13"/>
      <c r="HF981" s="13"/>
      <c r="HG981" s="13"/>
      <c r="HH981" s="13"/>
      <c r="HI981" s="13"/>
      <c r="HJ981" s="13"/>
      <c r="HK981" s="13"/>
      <c r="HL981" s="13"/>
      <c r="HM981" s="13"/>
      <c r="HN981" s="13"/>
      <c r="HO981" s="13"/>
      <c r="HP981" s="13"/>
      <c r="HQ981" s="13"/>
      <c r="HR981" s="13"/>
      <c r="HS981" s="13"/>
      <c r="HT981" s="13"/>
      <c r="HU981" s="13"/>
      <c r="HV981" s="13"/>
      <c r="HW981" s="13"/>
      <c r="HX981" s="13"/>
      <c r="HY981" s="13"/>
      <c r="HZ981" s="13"/>
      <c r="IA981" s="13"/>
      <c r="IB981" s="13"/>
      <c r="IC981" s="13"/>
      <c r="ID981" s="13"/>
      <c r="IE981" s="13"/>
      <c r="IF981" s="13"/>
      <c r="IG981" s="13"/>
      <c r="IH981" s="13"/>
      <c r="II981" s="13"/>
      <c r="IJ981" s="13"/>
      <c r="IK981" s="13"/>
      <c r="IL981" s="13"/>
      <c r="IM981" s="13"/>
      <c r="IN981" s="13"/>
      <c r="IO981" s="13"/>
      <c r="IP981" s="13"/>
      <c r="IQ981" s="13"/>
      <c r="IR981" s="13"/>
      <c r="IS981" s="13"/>
      <c r="IT981" s="13"/>
      <c r="IU981" s="13"/>
      <c r="IV981" s="13"/>
      <c r="IW981" s="13"/>
      <c r="IX981" s="13"/>
      <c r="IY981" s="13"/>
      <c r="IZ981" s="13"/>
      <c r="JA981" s="13"/>
      <c r="JB981" s="13"/>
      <c r="JC981" s="13"/>
      <c r="JD981" s="13"/>
      <c r="JE981" s="13"/>
      <c r="JF981" s="13"/>
      <c r="JG981" s="13"/>
      <c r="JH981" s="13"/>
      <c r="JI981" s="13"/>
      <c r="JJ981" s="13"/>
      <c r="JK981" s="13"/>
      <c r="JL981" s="13"/>
      <c r="JM981" s="13"/>
      <c r="JN981" s="13"/>
      <c r="JO981" s="13"/>
      <c r="JP981" s="13"/>
      <c r="JQ981" s="13"/>
      <c r="JR981" s="13"/>
      <c r="JS981" s="13"/>
      <c r="JT981" s="13"/>
      <c r="JU981" s="13"/>
      <c r="JV981" s="13"/>
      <c r="JW981" s="13"/>
      <c r="JX981" s="13"/>
      <c r="JY981" s="13"/>
      <c r="JZ981" s="13"/>
      <c r="KA981" s="13"/>
      <c r="KB981" s="13"/>
      <c r="KC981" s="13"/>
      <c r="KD981" s="13"/>
      <c r="KE981" s="13"/>
      <c r="KF981" s="13"/>
      <c r="KG981" s="13"/>
      <c r="KH981" s="13"/>
      <c r="KI981" s="13"/>
      <c r="KJ981" s="13"/>
      <c r="KK981" s="13"/>
      <c r="KL981" s="13"/>
      <c r="KM981" s="13"/>
      <c r="KN981" s="13"/>
      <c r="KO981" s="13"/>
      <c r="KP981" s="13"/>
      <c r="KQ981" s="13"/>
      <c r="KR981" s="13"/>
      <c r="KS981" s="13"/>
      <c r="KT981" s="13"/>
      <c r="KU981" s="13"/>
      <c r="KV981" s="13"/>
      <c r="KW981" s="13"/>
      <c r="KX981" s="13"/>
      <c r="KY981" s="13"/>
      <c r="KZ981" s="13"/>
      <c r="LA981" s="13"/>
      <c r="LB981" s="13"/>
      <c r="LC981" s="13"/>
      <c r="LD981" s="13"/>
      <c r="LE981" s="13"/>
      <c r="LF981" s="13"/>
      <c r="LG981" s="13"/>
      <c r="LH981" s="13"/>
      <c r="LI981" s="13"/>
      <c r="LJ981" s="13"/>
      <c r="LK981" s="13"/>
      <c r="LL981" s="13"/>
      <c r="LM981" s="13"/>
      <c r="LN981" s="13"/>
      <c r="LO981" s="13"/>
      <c r="LP981" s="13"/>
      <c r="LQ981" s="13"/>
      <c r="LR981" s="13"/>
      <c r="LS981" s="13"/>
      <c r="LT981" s="13"/>
      <c r="LU981" s="13"/>
      <c r="LV981" s="13"/>
      <c r="LW981" s="13"/>
      <c r="LX981" s="13"/>
      <c r="LY981" s="13"/>
      <c r="LZ981" s="13"/>
      <c r="MA981" s="13"/>
      <c r="MB981" s="13"/>
      <c r="MC981" s="13"/>
      <c r="MD981" s="13"/>
      <c r="ME981" s="13"/>
      <c r="MF981" s="13"/>
      <c r="MG981" s="13"/>
      <c r="MH981" s="13"/>
      <c r="MI981" s="13"/>
      <c r="MJ981" s="13"/>
      <c r="MK981" s="13"/>
      <c r="ML981" s="13"/>
      <c r="MM981" s="13"/>
      <c r="MN981" s="13"/>
      <c r="MO981" s="13"/>
      <c r="MP981" s="13"/>
      <c r="MQ981" s="13"/>
      <c r="MR981" s="13"/>
      <c r="MS981" s="13"/>
      <c r="MT981" s="13"/>
      <c r="MU981" s="13"/>
      <c r="MV981" s="13"/>
      <c r="MW981" s="13"/>
      <c r="MX981" s="13"/>
      <c r="MY981" s="13"/>
      <c r="MZ981" s="13"/>
      <c r="NA981" s="13"/>
      <c r="NB981" s="13"/>
      <c r="NC981" s="13"/>
      <c r="ND981" s="13"/>
      <c r="NE981" s="13"/>
      <c r="NF981" s="13"/>
      <c r="NG981" s="13"/>
      <c r="NH981" s="13"/>
      <c r="NI981" s="13"/>
      <c r="NJ981" s="13"/>
      <c r="NK981" s="13"/>
      <c r="NL981" s="13"/>
      <c r="NM981" s="13"/>
      <c r="NN981" s="13"/>
      <c r="NO981" s="13"/>
      <c r="NP981" s="13"/>
      <c r="NQ981" s="13"/>
      <c r="NR981" s="13"/>
      <c r="NS981" s="13"/>
      <c r="NT981" s="13"/>
      <c r="NU981" s="13"/>
      <c r="NV981" s="13"/>
      <c r="NW981" s="13"/>
      <c r="NX981" s="13"/>
      <c r="NY981" s="13"/>
      <c r="NZ981" s="13"/>
      <c r="OA981" s="13"/>
      <c r="OB981" s="13"/>
      <c r="OC981" s="13"/>
      <c r="OD981" s="13"/>
      <c r="OE981" s="13"/>
      <c r="OF981" s="13"/>
      <c r="OG981" s="13"/>
      <c r="OH981" s="13"/>
      <c r="OI981" s="13"/>
      <c r="OJ981" s="13"/>
      <c r="OK981" s="13"/>
      <c r="OL981" s="13"/>
      <c r="OM981" s="13"/>
      <c r="ON981" s="13"/>
      <c r="OO981" s="13"/>
      <c r="OP981" s="13"/>
      <c r="OQ981" s="13"/>
      <c r="OR981" s="13"/>
      <c r="OS981" s="13"/>
      <c r="OT981" s="13"/>
      <c r="OU981" s="13"/>
      <c r="OV981" s="13"/>
      <c r="OW981" s="13"/>
      <c r="OX981" s="13"/>
      <c r="OY981" s="13"/>
      <c r="OZ981" s="13"/>
      <c r="PA981" s="13"/>
      <c r="PB981" s="13"/>
      <c r="PC981" s="13"/>
      <c r="PD981" s="13"/>
      <c r="PE981" s="13"/>
      <c r="PF981" s="13"/>
      <c r="PG981" s="13"/>
      <c r="PH981" s="13"/>
      <c r="PI981" s="13"/>
      <c r="PJ981" s="13"/>
      <c r="PK981" s="13"/>
      <c r="PL981" s="13"/>
      <c r="PM981" s="13"/>
      <c r="PN981" s="13"/>
      <c r="PO981" s="13"/>
      <c r="PP981" s="13"/>
      <c r="PQ981" s="13"/>
      <c r="PR981" s="13"/>
      <c r="PS981" s="13"/>
      <c r="PT981" s="13"/>
      <c r="PU981" s="13"/>
      <c r="PV981" s="13"/>
      <c r="PW981" s="13"/>
      <c r="PX981" s="13"/>
      <c r="PY981" s="13"/>
      <c r="PZ981" s="13"/>
      <c r="QA981" s="13"/>
      <c r="QB981" s="13"/>
      <c r="QC981" s="13"/>
      <c r="QD981" s="13"/>
      <c r="QE981" s="13"/>
      <c r="QF981" s="13"/>
      <c r="QG981" s="13"/>
      <c r="QH981" s="13"/>
      <c r="QI981" s="13"/>
      <c r="QJ981" s="13"/>
      <c r="QK981" s="13"/>
      <c r="QL981" s="13"/>
      <c r="QM981" s="13"/>
      <c r="QN981" s="13"/>
      <c r="QO981" s="13"/>
      <c r="QP981" s="13"/>
      <c r="QQ981" s="13"/>
      <c r="QR981" s="13"/>
      <c r="QS981" s="13"/>
      <c r="QT981" s="13"/>
      <c r="QU981" s="13"/>
      <c r="QV981" s="13"/>
      <c r="QW981" s="13"/>
      <c r="QX981" s="13"/>
      <c r="QY981" s="13"/>
      <c r="QZ981" s="13"/>
      <c r="RA981" s="13"/>
      <c r="RB981" s="13"/>
      <c r="RC981" s="13"/>
      <c r="RD981" s="13"/>
      <c r="RE981" s="13"/>
      <c r="RF981" s="13"/>
      <c r="RG981" s="13"/>
      <c r="RH981" s="13"/>
      <c r="RI981" s="13"/>
      <c r="RJ981" s="13"/>
      <c r="RK981" s="13"/>
    </row>
    <row r="982" s="4" customFormat="1" ht="13.75" spans="1:479">
      <c r="A982" s="187" t="s">
        <v>12590</v>
      </c>
      <c r="B982" s="88" t="s">
        <v>617</v>
      </c>
      <c r="C982" s="106" t="s">
        <v>615</v>
      </c>
      <c r="D982" s="89" t="s">
        <v>12266</v>
      </c>
      <c r="E982" s="168">
        <v>3</v>
      </c>
      <c r="F982" s="135">
        <v>235</v>
      </c>
      <c r="G982" s="90">
        <f t="shared" si="15"/>
        <v>705</v>
      </c>
      <c r="H982" s="91"/>
      <c r="I982" s="92"/>
      <c r="J982" s="374">
        <v>48</v>
      </c>
      <c r="K982" s="374">
        <v>51</v>
      </c>
      <c r="L982" s="374">
        <v>23</v>
      </c>
      <c r="M982" s="93"/>
      <c r="N982" s="167"/>
      <c r="O982" s="133">
        <v>45</v>
      </c>
      <c r="P982" s="133">
        <v>60</v>
      </c>
      <c r="Q982" s="133">
        <v>28</v>
      </c>
      <c r="R982" s="117"/>
      <c r="S982" s="91"/>
      <c r="T982" s="92"/>
      <c r="U982" s="132">
        <v>46</v>
      </c>
      <c r="V982" s="133">
        <v>58</v>
      </c>
      <c r="W982" s="133">
        <v>30</v>
      </c>
      <c r="X982" s="93"/>
      <c r="Y982" s="91"/>
      <c r="Z982" s="113"/>
      <c r="AA982" s="132">
        <v>58</v>
      </c>
      <c r="AB982" s="133">
        <v>48</v>
      </c>
      <c r="AC982" s="133">
        <v>24</v>
      </c>
      <c r="AD982" s="93"/>
      <c r="AE982" s="94"/>
      <c r="AF982" s="96"/>
      <c r="AG982" s="96"/>
      <c r="AH982" s="95"/>
      <c r="AI982" s="95"/>
      <c r="AJ982" s="95"/>
      <c r="AK982" s="95"/>
      <c r="AL982" s="93"/>
      <c r="AM982" s="93"/>
      <c r="AN982" s="117">
        <v>44</v>
      </c>
      <c r="AO982" s="117">
        <v>46</v>
      </c>
      <c r="AP982" s="117">
        <v>31</v>
      </c>
      <c r="AQ982" s="93"/>
      <c r="AR982" s="94"/>
      <c r="AS982" s="96"/>
      <c r="AT982" s="96"/>
      <c r="AU982" s="96"/>
      <c r="AV982" s="95"/>
      <c r="AW982" s="95"/>
      <c r="AX982" s="97"/>
      <c r="AY982" s="97"/>
      <c r="AZ982" s="97"/>
      <c r="BA982" s="97"/>
      <c r="BB982" s="97"/>
      <c r="BC982" s="99" t="s">
        <v>12298</v>
      </c>
      <c r="BD982" s="99" t="s">
        <v>12280</v>
      </c>
      <c r="BE982" s="99" t="s">
        <v>12271</v>
      </c>
      <c r="BF982" s="100"/>
      <c r="BG982" s="100"/>
      <c r="BH982" s="111" t="s">
        <v>12272</v>
      </c>
      <c r="BI982" s="100"/>
      <c r="BJ982" s="99"/>
      <c r="BK982" s="112" t="s">
        <v>1511</v>
      </c>
      <c r="BL982" s="102"/>
      <c r="BM982" s="99"/>
      <c r="BN982" s="99"/>
      <c r="BO982" s="13"/>
      <c r="BP982" s="13"/>
      <c r="BQ982" s="13"/>
      <c r="BR982" s="13"/>
      <c r="BS982" s="13"/>
      <c r="BT982" s="99"/>
      <c r="BU982" s="99"/>
      <c r="BV982" s="99"/>
      <c r="BW982" s="99"/>
      <c r="BX982" s="99"/>
      <c r="BY982" s="13"/>
      <c r="BZ982" s="13"/>
      <c r="CA982" s="13"/>
      <c r="CB982" s="13" t="s">
        <v>1511</v>
      </c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/>
      <c r="EH982" s="13"/>
      <c r="EI982" s="13"/>
      <c r="EJ982" s="13"/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13"/>
      <c r="EX982" s="13"/>
      <c r="EY982" s="13"/>
      <c r="EZ982" s="13"/>
      <c r="FA982" s="13"/>
      <c r="FB982" s="13"/>
      <c r="FC982" s="13"/>
      <c r="FD982" s="13"/>
      <c r="FE982" s="13"/>
      <c r="FF982" s="13"/>
      <c r="FG982" s="13"/>
      <c r="FH982" s="13"/>
      <c r="FI982" s="13"/>
      <c r="FJ982" s="13"/>
      <c r="FK982" s="13"/>
      <c r="FL982" s="13"/>
      <c r="FM982" s="13"/>
      <c r="FN982" s="13"/>
      <c r="FO982" s="13"/>
      <c r="FP982" s="13"/>
      <c r="FQ982" s="13"/>
      <c r="FR982" s="13"/>
      <c r="FS982" s="13"/>
      <c r="FT982" s="13"/>
      <c r="FU982" s="13"/>
      <c r="FV982" s="13"/>
      <c r="FW982" s="13"/>
      <c r="FX982" s="13"/>
      <c r="FY982" s="13"/>
      <c r="FZ982" s="13"/>
      <c r="GA982" s="13"/>
      <c r="GB982" s="13"/>
      <c r="GC982" s="13"/>
      <c r="GD982" s="13"/>
      <c r="GE982" s="13"/>
      <c r="GF982" s="13"/>
      <c r="GG982" s="13"/>
      <c r="GH982" s="13"/>
      <c r="GI982" s="13"/>
      <c r="GJ982" s="13"/>
      <c r="GK982" s="13"/>
      <c r="GL982" s="13"/>
      <c r="GM982" s="13"/>
      <c r="GN982" s="13"/>
      <c r="GO982" s="13"/>
      <c r="GP982" s="13"/>
      <c r="GQ982" s="13"/>
      <c r="GR982" s="13"/>
      <c r="GS982" s="13"/>
      <c r="GT982" s="13"/>
      <c r="GU982" s="13"/>
      <c r="GV982" s="13"/>
      <c r="GW982" s="13"/>
      <c r="GX982" s="13"/>
      <c r="GY982" s="13"/>
      <c r="GZ982" s="13"/>
      <c r="HA982" s="13"/>
      <c r="HB982" s="13"/>
      <c r="HC982" s="13"/>
      <c r="HD982" s="13"/>
      <c r="HE982" s="13"/>
      <c r="HF982" s="13"/>
      <c r="HG982" s="13"/>
      <c r="HH982" s="13"/>
      <c r="HI982" s="13"/>
      <c r="HJ982" s="13"/>
      <c r="HK982" s="13"/>
      <c r="HL982" s="13"/>
      <c r="HM982" s="13"/>
      <c r="HN982" s="13"/>
      <c r="HO982" s="13"/>
      <c r="HP982" s="13"/>
      <c r="HQ982" s="13"/>
      <c r="HR982" s="13"/>
      <c r="HS982" s="13"/>
      <c r="HT982" s="13"/>
      <c r="HU982" s="13"/>
      <c r="HV982" s="13"/>
      <c r="HW982" s="13"/>
      <c r="HX982" s="13"/>
      <c r="HY982" s="13"/>
      <c r="HZ982" s="13"/>
      <c r="IA982" s="13"/>
      <c r="IB982" s="13"/>
      <c r="IC982" s="13"/>
      <c r="ID982" s="13"/>
      <c r="IE982" s="13"/>
      <c r="IF982" s="13"/>
      <c r="IG982" s="13"/>
      <c r="IH982" s="13"/>
      <c r="II982" s="13"/>
      <c r="IJ982" s="13"/>
      <c r="IK982" s="13"/>
      <c r="IL982" s="13"/>
      <c r="IM982" s="13"/>
      <c r="IN982" s="13"/>
      <c r="IO982" s="13"/>
      <c r="IP982" s="13"/>
      <c r="IQ982" s="13"/>
      <c r="IR982" s="13"/>
      <c r="IS982" s="13"/>
      <c r="IT982" s="13"/>
      <c r="IU982" s="13"/>
      <c r="IV982" s="13"/>
      <c r="IW982" s="13"/>
      <c r="IX982" s="13"/>
      <c r="IY982" s="13"/>
      <c r="IZ982" s="13"/>
      <c r="JA982" s="13"/>
      <c r="JB982" s="13"/>
      <c r="JC982" s="13"/>
      <c r="JD982" s="13"/>
      <c r="JE982" s="13"/>
      <c r="JF982" s="13"/>
      <c r="JG982" s="13"/>
      <c r="JH982" s="13"/>
      <c r="JI982" s="13"/>
      <c r="JJ982" s="13"/>
      <c r="JK982" s="13"/>
      <c r="JL982" s="13"/>
      <c r="JM982" s="13"/>
      <c r="JN982" s="13"/>
      <c r="JO982" s="13"/>
      <c r="JP982" s="13"/>
      <c r="JQ982" s="13"/>
      <c r="JR982" s="13"/>
      <c r="JS982" s="13"/>
      <c r="JT982" s="13"/>
      <c r="JU982" s="13"/>
      <c r="JV982" s="13"/>
      <c r="JW982" s="13"/>
      <c r="JX982" s="13"/>
      <c r="JY982" s="13"/>
      <c r="JZ982" s="13"/>
      <c r="KA982" s="13"/>
      <c r="KB982" s="13"/>
      <c r="KC982" s="13"/>
      <c r="KD982" s="13"/>
      <c r="KE982" s="13"/>
      <c r="KF982" s="13"/>
      <c r="KG982" s="13"/>
      <c r="KH982" s="13"/>
      <c r="KI982" s="13"/>
      <c r="KJ982" s="13"/>
      <c r="KK982" s="13"/>
      <c r="KL982" s="13"/>
      <c r="KM982" s="13"/>
      <c r="KN982" s="13"/>
      <c r="KO982" s="13"/>
      <c r="KP982" s="13"/>
      <c r="KQ982" s="13"/>
      <c r="KR982" s="13"/>
      <c r="KS982" s="13"/>
      <c r="KT982" s="13"/>
      <c r="KU982" s="13"/>
      <c r="KV982" s="13"/>
      <c r="KW982" s="13"/>
      <c r="KX982" s="13"/>
      <c r="KY982" s="13"/>
      <c r="KZ982" s="13"/>
      <c r="LA982" s="13"/>
      <c r="LB982" s="13"/>
      <c r="LC982" s="13"/>
      <c r="LD982" s="13"/>
      <c r="LE982" s="13"/>
      <c r="LF982" s="13"/>
      <c r="LG982" s="13"/>
      <c r="LH982" s="13"/>
      <c r="LI982" s="13"/>
      <c r="LJ982" s="13"/>
      <c r="LK982" s="13"/>
      <c r="LL982" s="13"/>
      <c r="LM982" s="13"/>
      <c r="LN982" s="13"/>
      <c r="LO982" s="13"/>
      <c r="LP982" s="13"/>
      <c r="LQ982" s="13"/>
      <c r="LR982" s="13"/>
      <c r="LS982" s="13"/>
      <c r="LT982" s="13"/>
      <c r="LU982" s="13"/>
      <c r="LV982" s="13"/>
      <c r="LW982" s="13"/>
      <c r="LX982" s="13"/>
      <c r="LY982" s="13"/>
      <c r="LZ982" s="13"/>
      <c r="MA982" s="13"/>
      <c r="MB982" s="13"/>
      <c r="MC982" s="13"/>
      <c r="MD982" s="13"/>
      <c r="ME982" s="13"/>
      <c r="MF982" s="13"/>
      <c r="MG982" s="13"/>
      <c r="MH982" s="13"/>
      <c r="MI982" s="13"/>
      <c r="MJ982" s="13"/>
      <c r="MK982" s="13"/>
      <c r="ML982" s="13"/>
      <c r="MM982" s="13"/>
      <c r="MN982" s="13"/>
      <c r="MO982" s="13"/>
      <c r="MP982" s="13"/>
      <c r="MQ982" s="13"/>
      <c r="MR982" s="13"/>
      <c r="MS982" s="13"/>
      <c r="MT982" s="13"/>
      <c r="MU982" s="13"/>
      <c r="MV982" s="13"/>
      <c r="MW982" s="13"/>
      <c r="MX982" s="13"/>
      <c r="MY982" s="13"/>
      <c r="MZ982" s="13"/>
      <c r="NA982" s="13"/>
      <c r="NB982" s="13"/>
      <c r="NC982" s="13"/>
      <c r="ND982" s="13"/>
      <c r="NE982" s="13"/>
      <c r="NF982" s="13"/>
      <c r="NG982" s="13"/>
      <c r="NH982" s="13"/>
      <c r="NI982" s="13"/>
      <c r="NJ982" s="13"/>
      <c r="NK982" s="13"/>
      <c r="NL982" s="13"/>
      <c r="NM982" s="13"/>
      <c r="NN982" s="13"/>
      <c r="NO982" s="13"/>
      <c r="NP982" s="13"/>
      <c r="NQ982" s="13"/>
      <c r="NR982" s="13"/>
      <c r="NS982" s="13"/>
      <c r="NT982" s="13"/>
      <c r="NU982" s="13"/>
      <c r="NV982" s="13"/>
      <c r="NW982" s="13"/>
      <c r="NX982" s="13"/>
      <c r="NY982" s="13"/>
      <c r="NZ982" s="13"/>
      <c r="OA982" s="13"/>
      <c r="OB982" s="13"/>
      <c r="OC982" s="13"/>
      <c r="OD982" s="13"/>
      <c r="OE982" s="13"/>
      <c r="OF982" s="13"/>
      <c r="OG982" s="13"/>
      <c r="OH982" s="13"/>
      <c r="OI982" s="13"/>
      <c r="OJ982" s="13"/>
      <c r="OK982" s="13"/>
      <c r="OL982" s="13"/>
      <c r="OM982" s="13"/>
      <c r="ON982" s="13"/>
      <c r="OO982" s="13"/>
      <c r="OP982" s="13"/>
      <c r="OQ982" s="13"/>
      <c r="OR982" s="13"/>
      <c r="OS982" s="13"/>
      <c r="OT982" s="13"/>
      <c r="OU982" s="13"/>
      <c r="OV982" s="13"/>
      <c r="OW982" s="13"/>
      <c r="OX982" s="13"/>
      <c r="OY982" s="13"/>
      <c r="OZ982" s="13"/>
      <c r="PA982" s="13"/>
      <c r="PB982" s="13"/>
      <c r="PC982" s="13"/>
      <c r="PD982" s="13"/>
      <c r="PE982" s="13"/>
      <c r="PF982" s="13"/>
      <c r="PG982" s="13"/>
      <c r="PH982" s="13"/>
      <c r="PI982" s="13"/>
      <c r="PJ982" s="13"/>
      <c r="PK982" s="13"/>
      <c r="PL982" s="13"/>
      <c r="PM982" s="13"/>
      <c r="PN982" s="13"/>
      <c r="PO982" s="13"/>
      <c r="PP982" s="13"/>
      <c r="PQ982" s="13"/>
      <c r="PR982" s="13"/>
      <c r="PS982" s="13"/>
      <c r="PT982" s="13"/>
      <c r="PU982" s="13"/>
      <c r="PV982" s="13"/>
      <c r="PW982" s="13"/>
      <c r="PX982" s="13"/>
      <c r="PY982" s="13"/>
      <c r="PZ982" s="13"/>
      <c r="QA982" s="13"/>
      <c r="QB982" s="13"/>
      <c r="QC982" s="13"/>
      <c r="QD982" s="13"/>
      <c r="QE982" s="13"/>
      <c r="QF982" s="13"/>
      <c r="QG982" s="13"/>
      <c r="QH982" s="13"/>
      <c r="QI982" s="13"/>
      <c r="QJ982" s="13"/>
      <c r="QK982" s="13"/>
      <c r="QL982" s="13"/>
      <c r="QM982" s="13"/>
      <c r="QN982" s="13"/>
      <c r="QO982" s="13"/>
      <c r="QP982" s="13"/>
      <c r="QQ982" s="13"/>
      <c r="QR982" s="13"/>
      <c r="QS982" s="13"/>
      <c r="QT982" s="13"/>
      <c r="QU982" s="13"/>
      <c r="QV982" s="13"/>
      <c r="QW982" s="13"/>
      <c r="QX982" s="13"/>
      <c r="QY982" s="13"/>
      <c r="QZ982" s="13"/>
      <c r="RA982" s="13"/>
      <c r="RB982" s="13"/>
      <c r="RC982" s="13"/>
      <c r="RD982" s="13"/>
      <c r="RE982" s="13"/>
      <c r="RF982" s="13"/>
      <c r="RG982" s="13"/>
      <c r="RH982" s="13"/>
      <c r="RI982" s="13"/>
      <c r="RJ982" s="13"/>
      <c r="RK982" s="13"/>
    </row>
    <row r="983" ht="13.75" spans="1:479">
      <c r="A983" s="88" t="s">
        <v>12590</v>
      </c>
      <c r="B983" s="373" t="s">
        <v>617</v>
      </c>
      <c r="C983" s="239" t="s">
        <v>615</v>
      </c>
      <c r="D983" s="89" t="s">
        <v>494</v>
      </c>
      <c r="E983" s="168">
        <v>3</v>
      </c>
      <c r="F983" s="135">
        <v>263</v>
      </c>
      <c r="G983" s="90">
        <f t="shared" si="15"/>
        <v>789</v>
      </c>
      <c r="H983" s="91"/>
      <c r="I983" s="92"/>
      <c r="J983" s="137">
        <v>50</v>
      </c>
      <c r="K983" s="137">
        <v>67</v>
      </c>
      <c r="L983" s="137">
        <v>41</v>
      </c>
      <c r="M983" s="93"/>
      <c r="N983" s="167"/>
      <c r="O983" s="133">
        <v>46</v>
      </c>
      <c r="P983" s="133">
        <v>61</v>
      </c>
      <c r="Q983" s="133">
        <v>57</v>
      </c>
      <c r="R983" s="117"/>
      <c r="S983" s="167"/>
      <c r="T983" s="92"/>
      <c r="U983" s="132">
        <v>62</v>
      </c>
      <c r="V983" s="133">
        <v>64</v>
      </c>
      <c r="W983" s="133">
        <v>44</v>
      </c>
      <c r="X983" s="93"/>
      <c r="Y983" s="167"/>
      <c r="Z983" s="132"/>
      <c r="AA983" s="132">
        <v>55</v>
      </c>
      <c r="AB983" s="133">
        <v>54</v>
      </c>
      <c r="AC983" s="133">
        <v>42</v>
      </c>
      <c r="AD983" s="93"/>
      <c r="AE983" s="94"/>
      <c r="AF983" s="96"/>
      <c r="AG983" s="96"/>
      <c r="AH983" s="95"/>
      <c r="AI983" s="95"/>
      <c r="AJ983" s="95"/>
      <c r="AK983" s="95"/>
      <c r="AL983" s="93"/>
      <c r="AM983" s="93"/>
      <c r="AN983" s="117">
        <v>52</v>
      </c>
      <c r="AO983" s="117">
        <v>58</v>
      </c>
      <c r="AP983" s="117">
        <v>55</v>
      </c>
      <c r="AQ983" s="93"/>
      <c r="AR983" s="94"/>
      <c r="AS983" s="96"/>
      <c r="AT983" s="96"/>
      <c r="AU983" s="96"/>
      <c r="AV983" s="95"/>
      <c r="AW983" s="95"/>
      <c r="AX983" s="97"/>
      <c r="AY983" s="97"/>
      <c r="AZ983" s="97"/>
      <c r="BA983" s="97"/>
      <c r="BB983" s="97"/>
      <c r="BC983" s="99" t="s">
        <v>12301</v>
      </c>
      <c r="BD983" s="99" t="s">
        <v>12282</v>
      </c>
      <c r="BE983" s="99" t="s">
        <v>12275</v>
      </c>
      <c r="BF983" s="100"/>
      <c r="BG983" s="100"/>
      <c r="BH983" s="111" t="s">
        <v>12272</v>
      </c>
      <c r="BI983" s="111" t="s">
        <v>12272</v>
      </c>
      <c r="BJ983" s="99"/>
      <c r="BK983" s="112" t="s">
        <v>1511</v>
      </c>
      <c r="BL983" s="102"/>
      <c r="BM983" s="99"/>
      <c r="BN983" s="99"/>
      <c r="BT983" s="99"/>
      <c r="BU983" s="99"/>
      <c r="BV983" s="99"/>
      <c r="BW983" s="99"/>
      <c r="BX983" s="99"/>
      <c r="CB983" s="13" t="s">
        <v>1511</v>
      </c>
    </row>
    <row r="984" ht="13.75" spans="1:479">
      <c r="A984" s="88" t="s">
        <v>12591</v>
      </c>
      <c r="B984" s="88" t="s">
        <v>5633</v>
      </c>
      <c r="C984" s="106" t="s">
        <v>5632</v>
      </c>
      <c r="D984" s="89" t="s">
        <v>12266</v>
      </c>
      <c r="E984" s="254">
        <v>3</v>
      </c>
      <c r="F984" s="135">
        <v>174</v>
      </c>
      <c r="G984" s="90">
        <f t="shared" si="15"/>
        <v>522</v>
      </c>
      <c r="H984" s="172"/>
      <c r="I984" s="173"/>
      <c r="J984" s="173"/>
      <c r="K984" s="173"/>
      <c r="L984" s="173"/>
      <c r="M984" s="307"/>
      <c r="N984" s="176"/>
      <c r="O984" s="160"/>
      <c r="P984" s="160"/>
      <c r="Q984" s="160"/>
      <c r="R984" s="161"/>
      <c r="S984" s="94"/>
      <c r="T984" s="95"/>
      <c r="U984" s="96"/>
      <c r="V984" s="95"/>
      <c r="W984" s="95"/>
      <c r="X984" s="97"/>
      <c r="Y984" s="163"/>
      <c r="Z984" s="180"/>
      <c r="AA984" s="180"/>
      <c r="AB984" s="164"/>
      <c r="AC984" s="164"/>
      <c r="AD984" s="165"/>
      <c r="AE984" s="94"/>
      <c r="AF984" s="96"/>
      <c r="AG984" s="96"/>
      <c r="AH984" s="95"/>
      <c r="AI984" s="95"/>
      <c r="AJ984" s="95"/>
      <c r="AK984" s="95"/>
      <c r="AL984" s="128"/>
      <c r="AM984" s="128"/>
      <c r="AN984" s="128"/>
      <c r="AO984" s="128"/>
      <c r="AP984" s="128"/>
      <c r="AQ984" s="128"/>
      <c r="AR984" s="94"/>
      <c r="AS984" s="96"/>
      <c r="AT984" s="96"/>
      <c r="AU984" s="96"/>
      <c r="AV984" s="95"/>
      <c r="AW984" s="95"/>
      <c r="AX984" s="97"/>
      <c r="AY984" s="97"/>
      <c r="AZ984" s="97"/>
      <c r="BA984" s="97"/>
      <c r="BB984" s="97"/>
      <c r="BC984" s="99" t="s">
        <v>12298</v>
      </c>
      <c r="BD984" s="99" t="s">
        <v>1366</v>
      </c>
      <c r="BE984" s="99" t="s">
        <v>12297</v>
      </c>
      <c r="BF984" s="100"/>
      <c r="BG984" s="100"/>
      <c r="BH984" s="111" t="s">
        <v>12272</v>
      </c>
      <c r="BI984" s="111" t="s">
        <v>12272</v>
      </c>
      <c r="BJ984" s="99"/>
      <c r="BK984" s="112" t="s">
        <v>1511</v>
      </c>
      <c r="BL984" s="102"/>
      <c r="BM984" s="99"/>
      <c r="BN984" s="99"/>
      <c r="BT984" s="99"/>
      <c r="BU984" s="99"/>
      <c r="BV984" s="99"/>
      <c r="BW984" s="99"/>
      <c r="BX984" s="99"/>
      <c r="CB984" s="13" t="s">
        <v>1511</v>
      </c>
    </row>
    <row r="985" ht="13.75" spans="1:479">
      <c r="A985" s="88" t="s">
        <v>12591</v>
      </c>
      <c r="B985" s="88" t="s">
        <v>5633</v>
      </c>
      <c r="C985" s="106" t="s">
        <v>5632</v>
      </c>
      <c r="D985" s="89" t="s">
        <v>494</v>
      </c>
      <c r="E985" s="254">
        <v>3</v>
      </c>
      <c r="F985" s="135">
        <v>174</v>
      </c>
      <c r="G985" s="90">
        <f t="shared" si="15"/>
        <v>522</v>
      </c>
      <c r="H985" s="172"/>
      <c r="I985" s="173"/>
      <c r="J985" s="173"/>
      <c r="K985" s="173"/>
      <c r="L985" s="173"/>
      <c r="M985" s="307"/>
      <c r="N985" s="176"/>
      <c r="O985" s="160"/>
      <c r="P985" s="160"/>
      <c r="Q985" s="160"/>
      <c r="R985" s="161"/>
      <c r="S985" s="94"/>
      <c r="T985" s="95"/>
      <c r="U985" s="96"/>
      <c r="V985" s="95"/>
      <c r="W985" s="95"/>
      <c r="X985" s="97"/>
      <c r="Y985" s="163"/>
      <c r="Z985" s="180"/>
      <c r="AA985" s="180"/>
      <c r="AB985" s="164"/>
      <c r="AC985" s="164"/>
      <c r="AD985" s="165"/>
      <c r="AE985" s="94"/>
      <c r="AF985" s="96"/>
      <c r="AG985" s="96"/>
      <c r="AH985" s="95"/>
      <c r="AI985" s="95"/>
      <c r="AJ985" s="95"/>
      <c r="AK985" s="95"/>
      <c r="AL985" s="128"/>
      <c r="AM985" s="128"/>
      <c r="AN985" s="128"/>
      <c r="AO985" s="128"/>
      <c r="AP985" s="128"/>
      <c r="AQ985" s="128"/>
      <c r="AR985" s="94"/>
      <c r="AS985" s="96"/>
      <c r="AT985" s="96"/>
      <c r="AU985" s="96"/>
      <c r="AV985" s="95"/>
      <c r="AW985" s="95"/>
      <c r="AX985" s="97"/>
      <c r="AY985" s="97"/>
      <c r="AZ985" s="97"/>
      <c r="BA985" s="97"/>
      <c r="BB985" s="97"/>
      <c r="BC985" s="99" t="s">
        <v>12301</v>
      </c>
      <c r="BD985" s="99" t="s">
        <v>12362</v>
      </c>
      <c r="BE985" s="99" t="s">
        <v>12300</v>
      </c>
      <c r="BF985" s="100"/>
      <c r="BG985" s="100"/>
      <c r="BH985" s="111" t="s">
        <v>12272</v>
      </c>
      <c r="BI985" s="111" t="s">
        <v>12272</v>
      </c>
      <c r="BJ985" s="99"/>
      <c r="BK985" s="112" t="s">
        <v>1511</v>
      </c>
      <c r="BL985" s="102"/>
      <c r="BM985" s="99"/>
      <c r="BN985" s="99"/>
      <c r="BT985" s="99"/>
      <c r="BU985" s="99"/>
      <c r="BV985" s="99"/>
      <c r="BW985" s="99"/>
      <c r="BX985" s="99"/>
      <c r="CB985" s="13" t="s">
        <v>1511</v>
      </c>
    </row>
    <row r="986" ht="13.75" spans="1:479">
      <c r="A986" s="88" t="s">
        <v>12592</v>
      </c>
      <c r="B986" s="88" t="s">
        <v>1960</v>
      </c>
      <c r="C986" s="106" t="s">
        <v>5751</v>
      </c>
      <c r="D986" s="89" t="s">
        <v>12266</v>
      </c>
      <c r="E986" s="254">
        <v>3</v>
      </c>
      <c r="F986" s="135">
        <v>219</v>
      </c>
      <c r="G986" s="90">
        <f t="shared" si="15"/>
        <v>657</v>
      </c>
      <c r="H986" s="126"/>
      <c r="I986" s="127"/>
      <c r="J986" s="127">
        <v>40</v>
      </c>
      <c r="K986" s="127">
        <v>44</v>
      </c>
      <c r="L986" s="127">
        <v>36</v>
      </c>
      <c r="M986" s="128"/>
      <c r="N986" s="176"/>
      <c r="O986" s="160"/>
      <c r="P986" s="160"/>
      <c r="Q986" s="160"/>
      <c r="R986" s="161"/>
      <c r="S986" s="94"/>
      <c r="T986" s="95"/>
      <c r="U986" s="96"/>
      <c r="V986" s="95"/>
      <c r="W986" s="95"/>
      <c r="X986" s="97"/>
      <c r="Y986" s="126"/>
      <c r="Z986" s="129"/>
      <c r="AA986" s="129"/>
      <c r="AB986" s="127"/>
      <c r="AC986" s="127"/>
      <c r="AD986" s="128"/>
      <c r="AE986" s="94"/>
      <c r="AF986" s="96"/>
      <c r="AG986" s="96"/>
      <c r="AH986" s="95"/>
      <c r="AI986" s="95"/>
      <c r="AJ986" s="95"/>
      <c r="AK986" s="95"/>
      <c r="AL986" s="97"/>
      <c r="AM986" s="97"/>
      <c r="AN986" s="97"/>
      <c r="AO986" s="97"/>
      <c r="AP986" s="97"/>
      <c r="AQ986" s="97"/>
      <c r="AR986" s="94"/>
      <c r="AS986" s="96"/>
      <c r="AT986" s="96"/>
      <c r="AU986" s="96"/>
      <c r="AV986" s="95"/>
      <c r="AW986" s="95"/>
      <c r="AX986" s="97"/>
      <c r="AY986" s="97"/>
      <c r="AZ986" s="97"/>
      <c r="BA986" s="97"/>
      <c r="BB986" s="97"/>
      <c r="BC986" s="99" t="s">
        <v>1366</v>
      </c>
      <c r="BD986" s="99" t="s">
        <v>12280</v>
      </c>
      <c r="BE986" s="99" t="s">
        <v>1366</v>
      </c>
      <c r="BF986" s="100"/>
      <c r="BG986" s="103"/>
      <c r="BH986" s="103"/>
      <c r="BI986" s="103"/>
      <c r="BJ986" s="99" t="s">
        <v>20</v>
      </c>
      <c r="BK986" s="112" t="s">
        <v>1511</v>
      </c>
      <c r="BL986" s="102"/>
      <c r="BM986" s="99"/>
      <c r="BN986" s="99"/>
      <c r="BT986" s="99"/>
      <c r="BU986" s="99"/>
      <c r="BV986" s="99"/>
      <c r="BW986" s="99"/>
      <c r="BX986" s="99"/>
      <c r="CB986" s="13" t="s">
        <v>1511</v>
      </c>
    </row>
    <row r="987" ht="13.75" spans="1:479">
      <c r="A987" s="88" t="s">
        <v>12592</v>
      </c>
      <c r="B987" s="88" t="s">
        <v>1960</v>
      </c>
      <c r="C987" s="106" t="s">
        <v>5751</v>
      </c>
      <c r="D987" s="306" t="s">
        <v>494</v>
      </c>
      <c r="E987" s="254">
        <v>3</v>
      </c>
      <c r="F987" s="135">
        <v>134</v>
      </c>
      <c r="G987" s="90">
        <f t="shared" si="15"/>
        <v>402</v>
      </c>
      <c r="H987" s="126"/>
      <c r="I987" s="127"/>
      <c r="J987" s="127">
        <v>24</v>
      </c>
      <c r="K987" s="127">
        <v>23</v>
      </c>
      <c r="L987" s="127">
        <v>51</v>
      </c>
      <c r="M987" s="128"/>
      <c r="N987" s="94"/>
      <c r="O987" s="95"/>
      <c r="P987" s="95"/>
      <c r="Q987" s="95"/>
      <c r="R987" s="97"/>
      <c r="S987" s="94"/>
      <c r="T987" s="95"/>
      <c r="U987" s="96"/>
      <c r="V987" s="95"/>
      <c r="W987" s="95"/>
      <c r="X987" s="97"/>
      <c r="Y987" s="126"/>
      <c r="Z987" s="129"/>
      <c r="AA987" s="129"/>
      <c r="AB987" s="127"/>
      <c r="AC987" s="127"/>
      <c r="AD987" s="128"/>
      <c r="AE987" s="94"/>
      <c r="AF987" s="96"/>
      <c r="AG987" s="96"/>
      <c r="AH987" s="95"/>
      <c r="AI987" s="95"/>
      <c r="AJ987" s="95"/>
      <c r="AK987" s="95"/>
      <c r="AL987" s="97"/>
      <c r="AM987" s="97"/>
      <c r="AN987" s="97"/>
      <c r="AO987" s="97"/>
      <c r="AP987" s="97"/>
      <c r="AQ987" s="97"/>
      <c r="AR987" s="94"/>
      <c r="AS987" s="96"/>
      <c r="AT987" s="96"/>
      <c r="AU987" s="96"/>
      <c r="AV987" s="95"/>
      <c r="AW987" s="95"/>
      <c r="AX987" s="97"/>
      <c r="AY987" s="97"/>
      <c r="AZ987" s="97"/>
      <c r="BA987" s="97"/>
      <c r="BB987" s="97"/>
      <c r="BC987" s="99" t="s">
        <v>12362</v>
      </c>
      <c r="BD987" s="99" t="s">
        <v>12282</v>
      </c>
      <c r="BE987" s="99" t="s">
        <v>12362</v>
      </c>
      <c r="BF987" s="100"/>
      <c r="BG987" s="103"/>
      <c r="BH987" s="103"/>
      <c r="BI987" s="103"/>
      <c r="BJ987" s="99">
        <v>24</v>
      </c>
      <c r="BK987" s="112" t="s">
        <v>1511</v>
      </c>
      <c r="BL987" s="102"/>
      <c r="BM987" s="99"/>
      <c r="BN987" s="99"/>
      <c r="BT987" s="99"/>
      <c r="BU987" s="99"/>
      <c r="BV987" s="99"/>
      <c r="BW987" s="99"/>
      <c r="BX987" s="99"/>
      <c r="CB987" s="13" t="s">
        <v>1511</v>
      </c>
    </row>
    <row r="988" ht="13.75" spans="1:479">
      <c r="A988" s="88" t="s">
        <v>12592</v>
      </c>
      <c r="B988" s="88" t="s">
        <v>1960</v>
      </c>
      <c r="C988" s="106" t="s">
        <v>5753</v>
      </c>
      <c r="D988" s="89" t="s">
        <v>12266</v>
      </c>
      <c r="E988" s="254">
        <v>3</v>
      </c>
      <c r="F988" s="135">
        <v>249</v>
      </c>
      <c r="G988" s="90">
        <f t="shared" si="15"/>
        <v>747</v>
      </c>
      <c r="H988" s="126"/>
      <c r="I988" s="127"/>
      <c r="J988" s="127">
        <v>40</v>
      </c>
      <c r="K988" s="127">
        <v>50</v>
      </c>
      <c r="L988" s="127">
        <v>40</v>
      </c>
      <c r="M988" s="128"/>
      <c r="N988" s="176"/>
      <c r="O988" s="160"/>
      <c r="P988" s="160"/>
      <c r="Q988" s="160"/>
      <c r="R988" s="161"/>
      <c r="S988" s="94"/>
      <c r="T988" s="95"/>
      <c r="U988" s="96"/>
      <c r="V988" s="95"/>
      <c r="W988" s="95"/>
      <c r="X988" s="97"/>
      <c r="Y988" s="126"/>
      <c r="Z988" s="129"/>
      <c r="AA988" s="129"/>
      <c r="AB988" s="127"/>
      <c r="AC988" s="127"/>
      <c r="AD988" s="128"/>
      <c r="AE988" s="94"/>
      <c r="AF988" s="96"/>
      <c r="AG988" s="96"/>
      <c r="AH988" s="95"/>
      <c r="AI988" s="95"/>
      <c r="AJ988" s="95"/>
      <c r="AK988" s="95"/>
      <c r="AL988" s="97"/>
      <c r="AM988" s="97"/>
      <c r="AN988" s="97"/>
      <c r="AO988" s="97"/>
      <c r="AP988" s="97"/>
      <c r="AQ988" s="97"/>
      <c r="AR988" s="94"/>
      <c r="AS988" s="96"/>
      <c r="AT988" s="96"/>
      <c r="AU988" s="96"/>
      <c r="AV988" s="95"/>
      <c r="AW988" s="95"/>
      <c r="AX988" s="97"/>
      <c r="AY988" s="97"/>
      <c r="AZ988" s="97"/>
      <c r="BA988" s="97"/>
      <c r="BB988" s="97"/>
      <c r="BC988" s="99" t="s">
        <v>1366</v>
      </c>
      <c r="BD988" s="99" t="s">
        <v>12280</v>
      </c>
      <c r="BE988" s="99" t="s">
        <v>1366</v>
      </c>
      <c r="BF988" s="100"/>
      <c r="BG988" s="103"/>
      <c r="BH988" s="103"/>
      <c r="BI988" s="103"/>
      <c r="BJ988" s="99" t="s">
        <v>20</v>
      </c>
      <c r="BK988" s="112" t="s">
        <v>1511</v>
      </c>
      <c r="BL988" s="102"/>
      <c r="BM988" s="99"/>
      <c r="BN988" s="99"/>
      <c r="BT988" s="99"/>
      <c r="BU988" s="99"/>
      <c r="BV988" s="99"/>
      <c r="BW988" s="99"/>
      <c r="BX988" s="99"/>
      <c r="CB988" s="13" t="s">
        <v>1511</v>
      </c>
    </row>
    <row r="989" ht="13.75" spans="1:479">
      <c r="A989" s="88" t="s">
        <v>12592</v>
      </c>
      <c r="B989" s="88" t="s">
        <v>1960</v>
      </c>
      <c r="C989" s="106" t="s">
        <v>5753</v>
      </c>
      <c r="D989" s="306" t="s">
        <v>494</v>
      </c>
      <c r="E989" s="254">
        <v>3</v>
      </c>
      <c r="F989" s="135">
        <v>167</v>
      </c>
      <c r="G989" s="90">
        <f t="shared" si="15"/>
        <v>501</v>
      </c>
      <c r="H989" s="126"/>
      <c r="I989" s="127"/>
      <c r="J989" s="127">
        <v>35</v>
      </c>
      <c r="K989" s="127">
        <v>34</v>
      </c>
      <c r="L989" s="127">
        <v>54</v>
      </c>
      <c r="M989" s="128"/>
      <c r="N989" s="94"/>
      <c r="O989" s="95"/>
      <c r="P989" s="95"/>
      <c r="Q989" s="95"/>
      <c r="R989" s="97"/>
      <c r="S989" s="94"/>
      <c r="T989" s="95"/>
      <c r="U989" s="96"/>
      <c r="V989" s="95"/>
      <c r="W989" s="95"/>
      <c r="X989" s="97"/>
      <c r="Y989" s="126"/>
      <c r="Z989" s="129"/>
      <c r="AA989" s="129"/>
      <c r="AB989" s="127"/>
      <c r="AC989" s="127"/>
      <c r="AD989" s="128"/>
      <c r="AE989" s="94"/>
      <c r="AF989" s="96"/>
      <c r="AG989" s="96"/>
      <c r="AH989" s="95"/>
      <c r="AI989" s="95"/>
      <c r="AJ989" s="95"/>
      <c r="AK989" s="95"/>
      <c r="AL989" s="97"/>
      <c r="AM989" s="97"/>
      <c r="AN989" s="97"/>
      <c r="AO989" s="97"/>
      <c r="AP989" s="97"/>
      <c r="AQ989" s="97"/>
      <c r="AR989" s="94"/>
      <c r="AS989" s="96"/>
      <c r="AT989" s="96"/>
      <c r="AU989" s="96"/>
      <c r="AV989" s="95"/>
      <c r="AW989" s="95"/>
      <c r="AX989" s="97"/>
      <c r="AY989" s="97"/>
      <c r="AZ989" s="97"/>
      <c r="BA989" s="97"/>
      <c r="BB989" s="97"/>
      <c r="BC989" s="99" t="s">
        <v>12362</v>
      </c>
      <c r="BD989" s="99" t="s">
        <v>12282</v>
      </c>
      <c r="BE989" s="99" t="s">
        <v>12362</v>
      </c>
      <c r="BF989" s="100"/>
      <c r="BG989" s="103"/>
      <c r="BH989" s="103"/>
      <c r="BI989" s="103"/>
      <c r="BJ989" s="99">
        <v>24</v>
      </c>
      <c r="BK989" s="112" t="s">
        <v>1511</v>
      </c>
      <c r="BL989" s="102"/>
      <c r="BM989" s="99"/>
      <c r="BN989" s="99"/>
      <c r="BT989" s="99"/>
      <c r="BU989" s="99"/>
      <c r="BV989" s="99"/>
      <c r="BW989" s="99"/>
      <c r="BX989" s="99"/>
      <c r="CB989" s="13" t="s">
        <v>1511</v>
      </c>
    </row>
    <row r="990" ht="13.75" spans="1:479">
      <c r="A990" s="88" t="s">
        <v>12593</v>
      </c>
      <c r="B990" s="88" t="s">
        <v>634</v>
      </c>
      <c r="C990" s="106" t="s">
        <v>632</v>
      </c>
      <c r="D990" s="89" t="s">
        <v>12266</v>
      </c>
      <c r="E990" s="254">
        <v>3</v>
      </c>
      <c r="F990" s="135">
        <v>266</v>
      </c>
      <c r="G990" s="90">
        <f t="shared" si="15"/>
        <v>798</v>
      </c>
      <c r="H990" s="126"/>
      <c r="I990" s="127"/>
      <c r="J990" s="127"/>
      <c r="K990" s="127"/>
      <c r="L990" s="127"/>
      <c r="M990" s="128"/>
      <c r="N990" s="176"/>
      <c r="O990" s="160">
        <v>46</v>
      </c>
      <c r="P990" s="160">
        <v>64</v>
      </c>
      <c r="Q990" s="160">
        <v>49</v>
      </c>
      <c r="R990" s="161"/>
      <c r="S990" s="126"/>
      <c r="T990" s="95"/>
      <c r="U990" s="129">
        <v>48</v>
      </c>
      <c r="V990" s="127">
        <v>64</v>
      </c>
      <c r="W990" s="127">
        <v>25</v>
      </c>
      <c r="X990" s="128"/>
      <c r="Y990" s="126"/>
      <c r="Z990" s="129"/>
      <c r="AA990" s="129">
        <v>50</v>
      </c>
      <c r="AB990" s="127">
        <v>50</v>
      </c>
      <c r="AC990" s="127">
        <v>28</v>
      </c>
      <c r="AD990" s="128"/>
      <c r="AE990" s="94"/>
      <c r="AF990" s="96"/>
      <c r="AG990" s="96"/>
      <c r="AH990" s="95"/>
      <c r="AI990" s="95"/>
      <c r="AJ990" s="95"/>
      <c r="AK990" s="95"/>
      <c r="AL990" s="97"/>
      <c r="AM990" s="97"/>
      <c r="AN990" s="97"/>
      <c r="AO990" s="97"/>
      <c r="AP990" s="97"/>
      <c r="AQ990" s="97"/>
      <c r="AR990" s="94"/>
      <c r="AS990" s="96"/>
      <c r="AT990" s="96"/>
      <c r="AU990" s="96"/>
      <c r="AV990" s="95"/>
      <c r="AW990" s="95"/>
      <c r="AX990" s="97"/>
      <c r="AY990" s="97"/>
      <c r="AZ990" s="97"/>
      <c r="BA990" s="97"/>
      <c r="BB990" s="97"/>
      <c r="BC990" s="99" t="s">
        <v>12298</v>
      </c>
      <c r="BD990" s="99" t="s">
        <v>12279</v>
      </c>
      <c r="BE990" s="99" t="s">
        <v>12280</v>
      </c>
      <c r="BF990" s="100"/>
      <c r="BG990" s="103"/>
      <c r="BH990" s="103"/>
      <c r="BI990" s="103"/>
      <c r="BJ990" s="99" t="s">
        <v>20</v>
      </c>
      <c r="BK990" s="112" t="s">
        <v>1511</v>
      </c>
      <c r="BL990" s="102"/>
      <c r="BM990" s="99"/>
      <c r="BN990" s="99"/>
      <c r="BT990" s="99"/>
      <c r="BU990" s="99"/>
      <c r="BV990" s="99"/>
      <c r="BW990" s="99"/>
      <c r="BX990" s="99"/>
      <c r="CB990" s="13" t="s">
        <v>1511</v>
      </c>
    </row>
    <row r="991" ht="13.75" spans="1:479">
      <c r="A991" s="88" t="s">
        <v>12593</v>
      </c>
      <c r="B991" s="88" t="s">
        <v>634</v>
      </c>
      <c r="C991" s="106" t="s">
        <v>632</v>
      </c>
      <c r="D991" s="169" t="s">
        <v>494</v>
      </c>
      <c r="E991" s="254">
        <v>3</v>
      </c>
      <c r="F991" s="135">
        <v>156</v>
      </c>
      <c r="G991" s="90">
        <f t="shared" si="15"/>
        <v>468</v>
      </c>
      <c r="H991" s="126"/>
      <c r="I991" s="127"/>
      <c r="J991" s="127"/>
      <c r="K991" s="127"/>
      <c r="L991" s="127"/>
      <c r="M991" s="128"/>
      <c r="N991" s="94"/>
      <c r="O991" s="95">
        <v>26</v>
      </c>
      <c r="P991" s="95">
        <v>41</v>
      </c>
      <c r="Q991" s="95">
        <v>49</v>
      </c>
      <c r="R991" s="97"/>
      <c r="S991" s="126"/>
      <c r="T991" s="95"/>
      <c r="U991" s="129">
        <v>31</v>
      </c>
      <c r="V991" s="127">
        <v>40</v>
      </c>
      <c r="W991" s="127">
        <v>21</v>
      </c>
      <c r="X991" s="128"/>
      <c r="Y991" s="126"/>
      <c r="Z991" s="129"/>
      <c r="AA991" s="129">
        <v>43</v>
      </c>
      <c r="AB991" s="127">
        <v>35</v>
      </c>
      <c r="AC991" s="127">
        <v>30</v>
      </c>
      <c r="AD991" s="128"/>
      <c r="AE991" s="94"/>
      <c r="AF991" s="96"/>
      <c r="AG991" s="96"/>
      <c r="AH991" s="95"/>
      <c r="AI991" s="95"/>
      <c r="AJ991" s="95"/>
      <c r="AK991" s="95"/>
      <c r="AL991" s="97"/>
      <c r="AM991" s="97"/>
      <c r="AN991" s="97"/>
      <c r="AO991" s="97"/>
      <c r="AP991" s="97"/>
      <c r="AQ991" s="97"/>
      <c r="AR991" s="94"/>
      <c r="AS991" s="96"/>
      <c r="AT991" s="96"/>
      <c r="AU991" s="96"/>
      <c r="AV991" s="95"/>
      <c r="AW991" s="95"/>
      <c r="AX991" s="97"/>
      <c r="AY991" s="97"/>
      <c r="AZ991" s="97"/>
      <c r="BA991" s="97"/>
      <c r="BB991" s="97"/>
      <c r="BC991" s="99" t="s">
        <v>12301</v>
      </c>
      <c r="BD991" s="99" t="s">
        <v>12281</v>
      </c>
      <c r="BE991" s="99" t="s">
        <v>12282</v>
      </c>
      <c r="BF991" s="100"/>
      <c r="BG991" s="103"/>
      <c r="BH991" s="103"/>
      <c r="BI991" s="103"/>
      <c r="BJ991" s="99">
        <v>24</v>
      </c>
      <c r="BK991" s="112" t="s">
        <v>1511</v>
      </c>
      <c r="BL991" s="102"/>
      <c r="BM991" s="99"/>
      <c r="BN991" s="99"/>
      <c r="BT991" s="99"/>
      <c r="BU991" s="99"/>
      <c r="BV991" s="99"/>
      <c r="BW991" s="99"/>
      <c r="BX991" s="99"/>
      <c r="CB991" s="13" t="s">
        <v>1511</v>
      </c>
    </row>
    <row r="992" ht="13.75" spans="1:479">
      <c r="A992" s="88" t="s">
        <v>12593</v>
      </c>
      <c r="B992" s="88" t="s">
        <v>634</v>
      </c>
      <c r="C992" s="106" t="s">
        <v>635</v>
      </c>
      <c r="D992" s="89" t="s">
        <v>12266</v>
      </c>
      <c r="E992" s="254">
        <v>3</v>
      </c>
      <c r="F992" s="135">
        <v>241</v>
      </c>
      <c r="G992" s="90">
        <f t="shared" si="15"/>
        <v>723</v>
      </c>
      <c r="H992" s="126"/>
      <c r="I992" s="127"/>
      <c r="J992" s="127"/>
      <c r="K992" s="127"/>
      <c r="L992" s="127"/>
      <c r="M992" s="128"/>
      <c r="N992" s="176"/>
      <c r="O992" s="160">
        <v>38</v>
      </c>
      <c r="P992" s="160">
        <v>46</v>
      </c>
      <c r="Q992" s="160">
        <v>42</v>
      </c>
      <c r="R992" s="161"/>
      <c r="S992" s="126"/>
      <c r="T992" s="95"/>
      <c r="U992" s="129">
        <v>39</v>
      </c>
      <c r="V992" s="127">
        <v>47</v>
      </c>
      <c r="W992" s="127">
        <v>24</v>
      </c>
      <c r="X992" s="128"/>
      <c r="Y992" s="126"/>
      <c r="Z992" s="129"/>
      <c r="AA992" s="129">
        <v>50</v>
      </c>
      <c r="AB992" s="127">
        <v>49</v>
      </c>
      <c r="AC992" s="127">
        <v>28</v>
      </c>
      <c r="AD992" s="128"/>
      <c r="AE992" s="94"/>
      <c r="AF992" s="96"/>
      <c r="AG992" s="96"/>
      <c r="AH992" s="95"/>
      <c r="AI992" s="95"/>
      <c r="AJ992" s="95"/>
      <c r="AK992" s="95"/>
      <c r="AL992" s="97"/>
      <c r="AM992" s="97"/>
      <c r="AN992" s="97"/>
      <c r="AO992" s="97"/>
      <c r="AP992" s="97"/>
      <c r="AQ992" s="97"/>
      <c r="AR992" s="94"/>
      <c r="AS992" s="96"/>
      <c r="AT992" s="96"/>
      <c r="AU992" s="96"/>
      <c r="AV992" s="95"/>
      <c r="AW992" s="95"/>
      <c r="AX992" s="97"/>
      <c r="AY992" s="97"/>
      <c r="AZ992" s="97"/>
      <c r="BA992" s="97"/>
      <c r="BB992" s="97"/>
      <c r="BC992" s="99" t="s">
        <v>12298</v>
      </c>
      <c r="BD992" s="99" t="s">
        <v>12279</v>
      </c>
      <c r="BE992" s="99" t="s">
        <v>12280</v>
      </c>
      <c r="BF992" s="100"/>
      <c r="BG992" s="103"/>
      <c r="BH992" s="103"/>
      <c r="BI992" s="103"/>
      <c r="BJ992" s="99" t="s">
        <v>20</v>
      </c>
      <c r="BK992" s="112" t="s">
        <v>1511</v>
      </c>
      <c r="BL992" s="102"/>
      <c r="BM992" s="99"/>
      <c r="BN992" s="99"/>
      <c r="BT992" s="99"/>
      <c r="BU992" s="99"/>
      <c r="BV992" s="99"/>
      <c r="BW992" s="99"/>
      <c r="BX992" s="99"/>
      <c r="CB992" s="13" t="s">
        <v>1511</v>
      </c>
    </row>
    <row r="993" ht="13.75" spans="1:479">
      <c r="A993" s="88" t="s">
        <v>12593</v>
      </c>
      <c r="B993" s="88" t="s">
        <v>634</v>
      </c>
      <c r="C993" s="106" t="s">
        <v>635</v>
      </c>
      <c r="D993" s="169" t="s">
        <v>494</v>
      </c>
      <c r="E993" s="254">
        <v>3</v>
      </c>
      <c r="F993" s="135">
        <v>122</v>
      </c>
      <c r="G993" s="90">
        <f t="shared" si="15"/>
        <v>366</v>
      </c>
      <c r="H993" s="126"/>
      <c r="I993" s="127"/>
      <c r="J993" s="127"/>
      <c r="K993" s="127"/>
      <c r="L993" s="127"/>
      <c r="M993" s="128"/>
      <c r="N993" s="94"/>
      <c r="O993" s="95">
        <v>25</v>
      </c>
      <c r="P993" s="95">
        <v>27</v>
      </c>
      <c r="Q993" s="95">
        <v>39</v>
      </c>
      <c r="R993" s="97">
        <v>38</v>
      </c>
      <c r="S993" s="126"/>
      <c r="T993" s="95"/>
      <c r="U993" s="129">
        <v>29</v>
      </c>
      <c r="V993" s="127">
        <v>32</v>
      </c>
      <c r="W993" s="127">
        <v>22</v>
      </c>
      <c r="X993" s="128">
        <v>38</v>
      </c>
      <c r="Y993" s="126"/>
      <c r="Z993" s="129"/>
      <c r="AA993" s="129">
        <v>38</v>
      </c>
      <c r="AB993" s="127">
        <v>26</v>
      </c>
      <c r="AC993" s="127">
        <v>26</v>
      </c>
      <c r="AD993" s="128"/>
      <c r="AE993" s="94"/>
      <c r="AF993" s="96"/>
      <c r="AG993" s="96"/>
      <c r="AH993" s="95"/>
      <c r="AI993" s="95"/>
      <c r="AJ993" s="95"/>
      <c r="AK993" s="95"/>
      <c r="AL993" s="97"/>
      <c r="AM993" s="97"/>
      <c r="AN993" s="97"/>
      <c r="AO993" s="97"/>
      <c r="AP993" s="97"/>
      <c r="AQ993" s="97"/>
      <c r="AR993" s="94"/>
      <c r="AS993" s="96"/>
      <c r="AT993" s="96"/>
      <c r="AU993" s="96"/>
      <c r="AV993" s="95"/>
      <c r="AW993" s="95"/>
      <c r="AX993" s="97"/>
      <c r="AY993" s="97"/>
      <c r="AZ993" s="97"/>
      <c r="BA993" s="97"/>
      <c r="BB993" s="97"/>
      <c r="BC993" s="99" t="s">
        <v>12301</v>
      </c>
      <c r="BD993" s="99" t="s">
        <v>12281</v>
      </c>
      <c r="BE993" s="99" t="s">
        <v>12282</v>
      </c>
      <c r="BF993" s="100"/>
      <c r="BG993" s="103"/>
      <c r="BH993" s="103"/>
      <c r="BI993" s="103"/>
      <c r="BJ993" s="99">
        <v>24</v>
      </c>
      <c r="BK993" s="112" t="s">
        <v>1511</v>
      </c>
      <c r="BL993" s="102"/>
      <c r="BM993" s="99"/>
      <c r="BN993" s="99"/>
      <c r="BT993" s="99"/>
      <c r="BU993" s="99"/>
      <c r="BV993" s="99"/>
      <c r="BW993" s="99"/>
      <c r="BX993" s="99"/>
      <c r="CB993" s="13" t="s">
        <v>1511</v>
      </c>
    </row>
    <row r="994" ht="13.75" spans="1:479">
      <c r="A994" s="88" t="s">
        <v>12594</v>
      </c>
      <c r="B994" s="88" t="s">
        <v>620</v>
      </c>
      <c r="C994" s="106" t="s">
        <v>618</v>
      </c>
      <c r="D994" s="89" t="s">
        <v>12266</v>
      </c>
      <c r="E994" s="135">
        <v>3</v>
      </c>
      <c r="F994" s="135">
        <v>227</v>
      </c>
      <c r="G994" s="90">
        <f t="shared" si="15"/>
        <v>681</v>
      </c>
      <c r="H994" s="107"/>
      <c r="I994" s="109"/>
      <c r="J994" s="109"/>
      <c r="K994" s="109"/>
      <c r="L994" s="109"/>
      <c r="M994" s="110"/>
      <c r="N994" s="91"/>
      <c r="O994" s="133">
        <v>33</v>
      </c>
      <c r="P994" s="133">
        <v>47</v>
      </c>
      <c r="Q994" s="92">
        <v>41</v>
      </c>
      <c r="R994" s="93"/>
      <c r="S994" s="91"/>
      <c r="T994" s="92"/>
      <c r="U994" s="113">
        <v>38</v>
      </c>
      <c r="V994" s="92">
        <v>48</v>
      </c>
      <c r="W994" s="92">
        <v>27</v>
      </c>
      <c r="X994" s="93"/>
      <c r="Y994" s="91"/>
      <c r="Z994" s="113"/>
      <c r="AA994" s="113">
        <v>38</v>
      </c>
      <c r="AB994" s="92">
        <v>48</v>
      </c>
      <c r="AC994" s="92">
        <v>35</v>
      </c>
      <c r="AD994" s="93"/>
      <c r="AE994" s="94"/>
      <c r="AF994" s="96"/>
      <c r="AG994" s="96"/>
      <c r="AH994" s="95"/>
      <c r="AI994" s="95"/>
      <c r="AJ994" s="95"/>
      <c r="AK994" s="95"/>
      <c r="AL994" s="93"/>
      <c r="AM994" s="93"/>
      <c r="AN994" s="93">
        <v>41</v>
      </c>
      <c r="AO994" s="93">
        <v>38</v>
      </c>
      <c r="AP994" s="93">
        <v>62</v>
      </c>
      <c r="AQ994" s="93"/>
      <c r="AR994" s="94"/>
      <c r="AS994" s="96"/>
      <c r="AT994" s="96"/>
      <c r="AU994" s="96"/>
      <c r="AV994" s="95"/>
      <c r="AW994" s="95"/>
      <c r="AX994" s="97"/>
      <c r="AY994" s="97"/>
      <c r="AZ994" s="97"/>
      <c r="BA994" s="97"/>
      <c r="BB994" s="97"/>
      <c r="BC994" s="99" t="s">
        <v>12298</v>
      </c>
      <c r="BD994" s="99" t="s">
        <v>12280</v>
      </c>
      <c r="BE994" s="99" t="s">
        <v>12271</v>
      </c>
      <c r="BF994" s="100"/>
      <c r="BG994" s="103"/>
      <c r="BH994" s="103"/>
      <c r="BI994" s="103"/>
      <c r="BJ994" s="99"/>
      <c r="BK994" s="112" t="s">
        <v>1511</v>
      </c>
      <c r="BL994" s="102"/>
      <c r="BM994" s="99"/>
      <c r="BN994" s="99"/>
      <c r="BT994" s="99"/>
      <c r="BU994" s="99"/>
      <c r="BV994" s="99"/>
      <c r="BW994" s="99"/>
      <c r="BX994" s="99"/>
      <c r="CB994" s="13" t="s">
        <v>1511</v>
      </c>
    </row>
    <row r="995" ht="13.75" spans="1:479">
      <c r="A995" s="88" t="s">
        <v>12594</v>
      </c>
      <c r="B995" s="88" t="s">
        <v>620</v>
      </c>
      <c r="C995" s="106" t="s">
        <v>618</v>
      </c>
      <c r="D995" s="89" t="s">
        <v>494</v>
      </c>
      <c r="E995" s="135">
        <v>3</v>
      </c>
      <c r="F995" s="135">
        <v>147</v>
      </c>
      <c r="G995" s="90">
        <f t="shared" si="15"/>
        <v>441</v>
      </c>
      <c r="H995" s="107"/>
      <c r="I995" s="109"/>
      <c r="J995" s="109"/>
      <c r="K995" s="109"/>
      <c r="L995" s="109"/>
      <c r="M995" s="110"/>
      <c r="N995" s="91"/>
      <c r="O995" s="133">
        <v>22</v>
      </c>
      <c r="P995" s="133">
        <v>36</v>
      </c>
      <c r="Q995" s="92">
        <v>19</v>
      </c>
      <c r="R995" s="93">
        <v>55</v>
      </c>
      <c r="S995" s="91"/>
      <c r="T995" s="92"/>
      <c r="U995" s="113">
        <v>26</v>
      </c>
      <c r="V995" s="92">
        <v>25</v>
      </c>
      <c r="W995" s="92">
        <v>28</v>
      </c>
      <c r="X995" s="93">
        <v>70</v>
      </c>
      <c r="Y995" s="91"/>
      <c r="Z995" s="113"/>
      <c r="AA995" s="113">
        <v>28</v>
      </c>
      <c r="AB995" s="92">
        <v>41</v>
      </c>
      <c r="AC995" s="92">
        <v>35</v>
      </c>
      <c r="AD995" s="93" t="s">
        <v>12595</v>
      </c>
      <c r="AE995" s="94"/>
      <c r="AF995" s="96"/>
      <c r="AG995" s="96"/>
      <c r="AH995" s="95"/>
      <c r="AI995" s="95"/>
      <c r="AJ995" s="95"/>
      <c r="AK995" s="95"/>
      <c r="AL995" s="93"/>
      <c r="AM995" s="93"/>
      <c r="AN995" s="93">
        <v>34</v>
      </c>
      <c r="AO995" s="93">
        <v>29</v>
      </c>
      <c r="AP995" s="93">
        <v>48</v>
      </c>
      <c r="AQ995" s="93"/>
      <c r="AR995" s="94"/>
      <c r="AS995" s="96"/>
      <c r="AT995" s="96"/>
      <c r="AU995" s="96"/>
      <c r="AV995" s="95"/>
      <c r="AW995" s="95"/>
      <c r="AX995" s="97"/>
      <c r="AY995" s="97"/>
      <c r="AZ995" s="97"/>
      <c r="BA995" s="97"/>
      <c r="BB995" s="97"/>
      <c r="BC995" s="99" t="s">
        <v>12301</v>
      </c>
      <c r="BD995" s="99" t="s">
        <v>12282</v>
      </c>
      <c r="BE995" s="99" t="s">
        <v>12362</v>
      </c>
      <c r="BF995" s="100"/>
      <c r="BG995" s="103"/>
      <c r="BH995" s="103"/>
      <c r="BI995" s="103"/>
      <c r="BJ995" s="99">
        <v>18</v>
      </c>
      <c r="BK995" s="112" t="s">
        <v>1511</v>
      </c>
      <c r="BL995" s="102"/>
      <c r="BM995" s="99"/>
      <c r="BN995" s="99"/>
      <c r="BT995" s="99"/>
      <c r="BU995" s="99"/>
      <c r="BV995" s="99"/>
      <c r="BW995" s="99"/>
      <c r="BX995" s="99"/>
      <c r="CB995" s="13" t="s">
        <v>1511</v>
      </c>
    </row>
    <row r="996" ht="13.75" spans="1:479">
      <c r="A996" s="88" t="s">
        <v>12594</v>
      </c>
      <c r="B996" s="88" t="s">
        <v>620</v>
      </c>
      <c r="C996" s="106" t="s">
        <v>648</v>
      </c>
      <c r="D996" s="89" t="s">
        <v>12266</v>
      </c>
      <c r="E996" s="135">
        <v>3</v>
      </c>
      <c r="F996" s="135">
        <v>257</v>
      </c>
      <c r="G996" s="90">
        <f t="shared" si="15"/>
        <v>771</v>
      </c>
      <c r="H996" s="107"/>
      <c r="I996" s="109"/>
      <c r="J996" s="109"/>
      <c r="K996" s="109"/>
      <c r="L996" s="109"/>
      <c r="M996" s="110"/>
      <c r="N996" s="91"/>
      <c r="O996" s="92">
        <v>44</v>
      </c>
      <c r="P996" s="92">
        <v>63</v>
      </c>
      <c r="Q996" s="92">
        <v>43</v>
      </c>
      <c r="R996" s="93"/>
      <c r="S996" s="91"/>
      <c r="T996" s="92"/>
      <c r="U996" s="113">
        <v>46</v>
      </c>
      <c r="V996" s="92">
        <v>55</v>
      </c>
      <c r="W996" s="92">
        <v>36</v>
      </c>
      <c r="X996" s="93"/>
      <c r="Y996" s="91"/>
      <c r="Z996" s="113"/>
      <c r="AA996" s="113">
        <v>51</v>
      </c>
      <c r="AB996" s="92">
        <v>49</v>
      </c>
      <c r="AC996" s="92">
        <v>24</v>
      </c>
      <c r="AD996" s="93"/>
      <c r="AE996" s="94"/>
      <c r="AF996" s="96"/>
      <c r="AG996" s="96"/>
      <c r="AH996" s="95"/>
      <c r="AI996" s="95"/>
      <c r="AJ996" s="95"/>
      <c r="AK996" s="95"/>
      <c r="AL996" s="93"/>
      <c r="AM996" s="93"/>
      <c r="AN996" s="93">
        <v>41</v>
      </c>
      <c r="AO996" s="93">
        <v>43</v>
      </c>
      <c r="AP996" s="93">
        <v>72</v>
      </c>
      <c r="AQ996" s="93"/>
      <c r="AR996" s="94"/>
      <c r="AS996" s="96"/>
      <c r="AT996" s="96"/>
      <c r="AU996" s="96"/>
      <c r="AV996" s="95"/>
      <c r="AW996" s="95"/>
      <c r="AX996" s="97"/>
      <c r="AY996" s="97"/>
      <c r="AZ996" s="97"/>
      <c r="BA996" s="97"/>
      <c r="BB996" s="97"/>
      <c r="BC996" s="99" t="s">
        <v>12298</v>
      </c>
      <c r="BD996" s="99" t="s">
        <v>12280</v>
      </c>
      <c r="BE996" s="99" t="s">
        <v>12271</v>
      </c>
      <c r="BF996" s="100"/>
      <c r="BG996" s="103"/>
      <c r="BH996" s="103"/>
      <c r="BI996" s="103"/>
      <c r="BJ996" s="99"/>
      <c r="BK996" s="112" t="s">
        <v>1511</v>
      </c>
      <c r="BL996" s="102"/>
      <c r="BM996" s="99"/>
      <c r="BN996" s="99"/>
      <c r="BT996" s="99"/>
      <c r="BU996" s="99"/>
      <c r="BV996" s="99"/>
      <c r="BW996" s="99"/>
      <c r="BX996" s="99"/>
      <c r="CB996" s="13" t="s">
        <v>1511</v>
      </c>
    </row>
    <row r="997" ht="13.75" spans="1:479">
      <c r="A997" s="88" t="s">
        <v>12594</v>
      </c>
      <c r="B997" s="88" t="s">
        <v>620</v>
      </c>
      <c r="C997" s="106" t="s">
        <v>648</v>
      </c>
      <c r="D997" s="89" t="s">
        <v>494</v>
      </c>
      <c r="E997" s="135">
        <v>3</v>
      </c>
      <c r="F997" s="135">
        <v>180</v>
      </c>
      <c r="G997" s="90">
        <f t="shared" si="15"/>
        <v>540</v>
      </c>
      <c r="H997" s="107"/>
      <c r="I997" s="109"/>
      <c r="J997" s="109"/>
      <c r="K997" s="109"/>
      <c r="L997" s="109"/>
      <c r="M997" s="110"/>
      <c r="N997" s="91"/>
      <c r="O997" s="92">
        <v>32</v>
      </c>
      <c r="P997" s="92">
        <v>54</v>
      </c>
      <c r="Q997" s="92">
        <v>48</v>
      </c>
      <c r="R997" s="93">
        <v>55</v>
      </c>
      <c r="S997" s="91"/>
      <c r="T997" s="92"/>
      <c r="U997" s="113">
        <v>35</v>
      </c>
      <c r="V997" s="92">
        <v>41</v>
      </c>
      <c r="W997" s="92">
        <v>38</v>
      </c>
      <c r="X997" s="93"/>
      <c r="Y997" s="91"/>
      <c r="Z997" s="113"/>
      <c r="AA997" s="113">
        <v>32</v>
      </c>
      <c r="AB997" s="92">
        <v>44</v>
      </c>
      <c r="AC997" s="92">
        <v>39</v>
      </c>
      <c r="AD997" s="93">
        <v>70</v>
      </c>
      <c r="AE997" s="94"/>
      <c r="AF997" s="96"/>
      <c r="AG997" s="96"/>
      <c r="AH997" s="95"/>
      <c r="AI997" s="95"/>
      <c r="AJ997" s="95"/>
      <c r="AK997" s="95"/>
      <c r="AL997" s="93"/>
      <c r="AM997" s="93"/>
      <c r="AN997" s="93">
        <v>40</v>
      </c>
      <c r="AO997" s="93">
        <v>40</v>
      </c>
      <c r="AP997" s="93">
        <v>60</v>
      </c>
      <c r="AQ997" s="93"/>
      <c r="AR997" s="94"/>
      <c r="AS997" s="96"/>
      <c r="AT997" s="96"/>
      <c r="AU997" s="96"/>
      <c r="AV997" s="95"/>
      <c r="AW997" s="95"/>
      <c r="AX997" s="97"/>
      <c r="AY997" s="97"/>
      <c r="AZ997" s="97"/>
      <c r="BA997" s="97"/>
      <c r="BB997" s="97"/>
      <c r="BC997" s="99" t="s">
        <v>12301</v>
      </c>
      <c r="BD997" s="99" t="s">
        <v>12282</v>
      </c>
      <c r="BE997" s="99" t="s">
        <v>12362</v>
      </c>
      <c r="BF997" s="100"/>
      <c r="BG997" s="103"/>
      <c r="BH997" s="103"/>
      <c r="BI997" s="103"/>
      <c r="BJ997" s="99">
        <v>18</v>
      </c>
      <c r="BK997" s="112" t="s">
        <v>1511</v>
      </c>
      <c r="BL997" s="102"/>
      <c r="BM997" s="99"/>
      <c r="BN997" s="99"/>
      <c r="BT997" s="99"/>
      <c r="BU997" s="99"/>
      <c r="BV997" s="99"/>
      <c r="BW997" s="99"/>
      <c r="BX997" s="99"/>
      <c r="CB997" s="13" t="s">
        <v>1511</v>
      </c>
    </row>
    <row r="998" ht="13.75" spans="1:479">
      <c r="A998" s="88" t="s">
        <v>12596</v>
      </c>
      <c r="B998" s="88" t="s">
        <v>3226</v>
      </c>
      <c r="C998" s="106" t="s">
        <v>3734</v>
      </c>
      <c r="D998" s="89" t="s">
        <v>12266</v>
      </c>
      <c r="E998" s="135">
        <v>6</v>
      </c>
      <c r="F998" s="135">
        <v>157</v>
      </c>
      <c r="G998" s="90">
        <f t="shared" si="15"/>
        <v>942</v>
      </c>
      <c r="H998" s="126"/>
      <c r="I998" s="127"/>
      <c r="J998" s="127">
        <v>57</v>
      </c>
      <c r="K998" s="127">
        <v>67</v>
      </c>
      <c r="L998" s="127">
        <v>65</v>
      </c>
      <c r="M998" s="128"/>
      <c r="N998" s="145"/>
      <c r="O998" s="153"/>
      <c r="P998" s="153"/>
      <c r="Q998" s="153"/>
      <c r="R998" s="146"/>
      <c r="S998" s="94"/>
      <c r="T998" s="95"/>
      <c r="U998" s="96"/>
      <c r="V998" s="95"/>
      <c r="W998" s="95"/>
      <c r="X998" s="97"/>
      <c r="Y998" s="126"/>
      <c r="Z998" s="129"/>
      <c r="AA998" s="129"/>
      <c r="AB998" s="127"/>
      <c r="AC998" s="127"/>
      <c r="AD998" s="128"/>
      <c r="AE998" s="145"/>
      <c r="AF998" s="152"/>
      <c r="AG998" s="152"/>
      <c r="AH998" s="153"/>
      <c r="AI998" s="153"/>
      <c r="AJ998" s="153"/>
      <c r="AK998" s="153"/>
      <c r="AL998" s="97"/>
      <c r="AM998" s="97"/>
      <c r="AN998" s="97"/>
      <c r="AO998" s="97"/>
      <c r="AP998" s="97"/>
      <c r="AQ998" s="97"/>
      <c r="AR998" s="94"/>
      <c r="AS998" s="96"/>
      <c r="AT998" s="96"/>
      <c r="AU998" s="96"/>
      <c r="AV998" s="95"/>
      <c r="AW998" s="95"/>
      <c r="AX998" s="97"/>
      <c r="AY998" s="97"/>
      <c r="AZ998" s="97"/>
      <c r="BA998" s="97"/>
      <c r="BB998" s="97"/>
      <c r="BC998" s="99" t="s">
        <v>12298</v>
      </c>
      <c r="BD998" s="99" t="s">
        <v>12297</v>
      </c>
      <c r="BE998" s="99" t="s">
        <v>12280</v>
      </c>
      <c r="BF998" s="100"/>
      <c r="BG998" s="103"/>
      <c r="BH998" s="103"/>
      <c r="BI998" s="103"/>
      <c r="BJ998" s="99"/>
      <c r="BK998" s="112" t="s">
        <v>1511</v>
      </c>
      <c r="BL998" s="102"/>
      <c r="BM998" s="99"/>
      <c r="BN998" s="99"/>
      <c r="BT998" s="99"/>
      <c r="BU998" s="99"/>
      <c r="BV998" s="99"/>
      <c r="BW998" s="99"/>
      <c r="BX998" s="99"/>
      <c r="CB998" s="13" t="s">
        <v>1511</v>
      </c>
    </row>
    <row r="999" ht="13.75" spans="1:479">
      <c r="A999" s="88" t="s">
        <v>12596</v>
      </c>
      <c r="B999" s="88" t="s">
        <v>3226</v>
      </c>
      <c r="C999" s="106" t="s">
        <v>3734</v>
      </c>
      <c r="D999" s="89" t="s">
        <v>494</v>
      </c>
      <c r="E999" s="135">
        <v>6</v>
      </c>
      <c r="F999" s="135">
        <v>97</v>
      </c>
      <c r="G999" s="90">
        <f t="shared" si="15"/>
        <v>582</v>
      </c>
      <c r="H999" s="126"/>
      <c r="I999" s="127"/>
      <c r="J999" s="127"/>
      <c r="K999" s="127"/>
      <c r="L999" s="127"/>
      <c r="M999" s="128"/>
      <c r="N999" s="145"/>
      <c r="O999" s="153"/>
      <c r="P999" s="153"/>
      <c r="Q999" s="153"/>
      <c r="R999" s="146"/>
      <c r="S999" s="94"/>
      <c r="T999" s="95"/>
      <c r="U999" s="96"/>
      <c r="V999" s="95"/>
      <c r="W999" s="95"/>
      <c r="X999" s="97"/>
      <c r="Y999" s="126"/>
      <c r="Z999" s="129"/>
      <c r="AA999" s="129"/>
      <c r="AB999" s="127"/>
      <c r="AC999" s="127"/>
      <c r="AD999" s="128"/>
      <c r="AE999" s="145"/>
      <c r="AF999" s="152"/>
      <c r="AG999" s="152"/>
      <c r="AH999" s="153"/>
      <c r="AI999" s="153"/>
      <c r="AJ999" s="153"/>
      <c r="AK999" s="153"/>
      <c r="AL999" s="97"/>
      <c r="AM999" s="97"/>
      <c r="AN999" s="97"/>
      <c r="AO999" s="97"/>
      <c r="AP999" s="97"/>
      <c r="AQ999" s="97"/>
      <c r="AR999" s="94"/>
      <c r="AS999" s="96"/>
      <c r="AT999" s="96"/>
      <c r="AU999" s="96"/>
      <c r="AV999" s="95"/>
      <c r="AW999" s="95"/>
      <c r="AX999" s="97"/>
      <c r="AY999" s="97"/>
      <c r="AZ999" s="97"/>
      <c r="BA999" s="97"/>
      <c r="BB999" s="97"/>
      <c r="BC999" s="99" t="s">
        <v>12301</v>
      </c>
      <c r="BD999" s="99" t="s">
        <v>12300</v>
      </c>
      <c r="BE999" s="99" t="s">
        <v>12282</v>
      </c>
      <c r="BF999" s="100"/>
      <c r="BG999" s="103"/>
      <c r="BH999" s="103"/>
      <c r="BI999" s="103"/>
      <c r="BJ999" s="99"/>
      <c r="BK999" s="112" t="s">
        <v>1511</v>
      </c>
      <c r="BL999" s="102"/>
      <c r="BM999" s="99"/>
      <c r="BN999" s="99"/>
      <c r="BT999" s="99"/>
      <c r="BU999" s="99"/>
      <c r="BV999" s="99"/>
      <c r="BW999" s="99"/>
      <c r="BX999" s="99"/>
      <c r="CB999" s="13" t="s">
        <v>1511</v>
      </c>
    </row>
    <row r="1000" ht="13.75" spans="1:479">
      <c r="A1000" s="88" t="s">
        <v>12596</v>
      </c>
      <c r="B1000" s="88" t="s">
        <v>3230</v>
      </c>
      <c r="C1000" s="106" t="s">
        <v>3738</v>
      </c>
      <c r="D1000" s="89" t="s">
        <v>12266</v>
      </c>
      <c r="E1000" s="135">
        <v>4</v>
      </c>
      <c r="F1000" s="135">
        <v>187</v>
      </c>
      <c r="G1000" s="90">
        <f t="shared" si="15"/>
        <v>748</v>
      </c>
      <c r="H1000" s="126"/>
      <c r="I1000" s="127"/>
      <c r="J1000" s="127">
        <v>44</v>
      </c>
      <c r="K1000" s="127">
        <v>44</v>
      </c>
      <c r="L1000" s="127">
        <v>56</v>
      </c>
      <c r="M1000" s="128"/>
      <c r="N1000" s="94"/>
      <c r="O1000" s="95">
        <v>49</v>
      </c>
      <c r="P1000" s="95">
        <v>54</v>
      </c>
      <c r="Q1000" s="95">
        <v>36</v>
      </c>
      <c r="R1000" s="97"/>
      <c r="S1000" s="94"/>
      <c r="T1000" s="95"/>
      <c r="U1000" s="96"/>
      <c r="V1000" s="95"/>
      <c r="W1000" s="95"/>
      <c r="X1000" s="97"/>
      <c r="Y1000" s="126"/>
      <c r="Z1000" s="129"/>
      <c r="AA1000" s="129"/>
      <c r="AB1000" s="127"/>
      <c r="AC1000" s="127"/>
      <c r="AD1000" s="128"/>
      <c r="AE1000" s="145"/>
      <c r="AF1000" s="152"/>
      <c r="AG1000" s="152"/>
      <c r="AH1000" s="153"/>
      <c r="AI1000" s="153"/>
      <c r="AJ1000" s="153"/>
      <c r="AK1000" s="153"/>
      <c r="AL1000" s="97"/>
      <c r="AM1000" s="97"/>
      <c r="AN1000" s="97"/>
      <c r="AO1000" s="97"/>
      <c r="AP1000" s="97"/>
      <c r="AQ1000" s="97"/>
      <c r="AR1000" s="94"/>
      <c r="AS1000" s="96"/>
      <c r="AT1000" s="96"/>
      <c r="AU1000" s="96"/>
      <c r="AV1000" s="95"/>
      <c r="AW1000" s="95"/>
      <c r="AX1000" s="97"/>
      <c r="AY1000" s="97"/>
      <c r="AZ1000" s="97"/>
      <c r="BA1000" s="97"/>
      <c r="BB1000" s="97"/>
      <c r="BC1000" s="99" t="s">
        <v>12298</v>
      </c>
      <c r="BD1000" s="99" t="s">
        <v>12297</v>
      </c>
      <c r="BE1000" s="99" t="s">
        <v>12280</v>
      </c>
      <c r="BF1000" s="100"/>
      <c r="BG1000" s="103"/>
      <c r="BH1000" s="103"/>
      <c r="BI1000" s="103"/>
      <c r="BJ1000" s="99"/>
      <c r="BK1000" s="112" t="s">
        <v>1511</v>
      </c>
      <c r="BL1000" s="102"/>
      <c r="BM1000" s="99"/>
      <c r="BN1000" s="99"/>
      <c r="BT1000" s="99"/>
      <c r="BU1000" s="99"/>
      <c r="BV1000" s="99"/>
      <c r="BW1000" s="99"/>
      <c r="BX1000" s="99"/>
      <c r="CB1000" s="13" t="s">
        <v>1511</v>
      </c>
    </row>
    <row r="1001" ht="13.75" spans="1:479">
      <c r="A1001" s="88" t="s">
        <v>12596</v>
      </c>
      <c r="B1001" s="88" t="s">
        <v>3230</v>
      </c>
      <c r="C1001" s="106" t="s">
        <v>3738</v>
      </c>
      <c r="D1001" s="89" t="s">
        <v>494</v>
      </c>
      <c r="E1001" s="135">
        <v>4</v>
      </c>
      <c r="F1001" s="135">
        <v>168</v>
      </c>
      <c r="G1001" s="90">
        <f t="shared" si="15"/>
        <v>672</v>
      </c>
      <c r="H1001" s="126"/>
      <c r="I1001" s="127"/>
      <c r="J1001" s="127"/>
      <c r="K1001" s="127"/>
      <c r="L1001" s="127"/>
      <c r="M1001" s="128"/>
      <c r="N1001" s="94"/>
      <c r="O1001" s="95">
        <v>34</v>
      </c>
      <c r="P1001" s="95">
        <v>43</v>
      </c>
      <c r="Q1001" s="95">
        <v>45</v>
      </c>
      <c r="R1001" s="97"/>
      <c r="S1001" s="94"/>
      <c r="T1001" s="95"/>
      <c r="U1001" s="96"/>
      <c r="V1001" s="95"/>
      <c r="W1001" s="95"/>
      <c r="X1001" s="97"/>
      <c r="Y1001" s="126"/>
      <c r="Z1001" s="129"/>
      <c r="AA1001" s="129"/>
      <c r="AB1001" s="127"/>
      <c r="AC1001" s="127"/>
      <c r="AD1001" s="128"/>
      <c r="AE1001" s="145"/>
      <c r="AF1001" s="152"/>
      <c r="AG1001" s="152"/>
      <c r="AH1001" s="153"/>
      <c r="AI1001" s="153"/>
      <c r="AJ1001" s="153"/>
      <c r="AK1001" s="153"/>
      <c r="AL1001" s="97"/>
      <c r="AM1001" s="97"/>
      <c r="AN1001" s="97"/>
      <c r="AO1001" s="97"/>
      <c r="AP1001" s="97"/>
      <c r="AQ1001" s="97"/>
      <c r="AR1001" s="94"/>
      <c r="AS1001" s="96"/>
      <c r="AT1001" s="96"/>
      <c r="AU1001" s="96"/>
      <c r="AV1001" s="95"/>
      <c r="AW1001" s="95"/>
      <c r="AX1001" s="97"/>
      <c r="AY1001" s="97"/>
      <c r="AZ1001" s="97"/>
      <c r="BA1001" s="97"/>
      <c r="BB1001" s="97"/>
      <c r="BC1001" s="99" t="s">
        <v>12301</v>
      </c>
      <c r="BD1001" s="99" t="s">
        <v>12300</v>
      </c>
      <c r="BE1001" s="99" t="s">
        <v>12282</v>
      </c>
      <c r="BF1001" s="100"/>
      <c r="BG1001" s="103"/>
      <c r="BH1001" s="103"/>
      <c r="BI1001" s="103"/>
      <c r="BJ1001" s="99"/>
      <c r="BK1001" s="112" t="s">
        <v>1511</v>
      </c>
      <c r="BL1001" s="102"/>
      <c r="BM1001" s="99"/>
      <c r="BN1001" s="99"/>
      <c r="BT1001" s="99"/>
      <c r="BU1001" s="99"/>
      <c r="BV1001" s="99"/>
      <c r="BW1001" s="99"/>
      <c r="BX1001" s="99"/>
      <c r="CB1001" s="13" t="s">
        <v>1511</v>
      </c>
    </row>
    <row r="1002" ht="13.75" spans="1:479">
      <c r="A1002" s="88" t="s">
        <v>12596</v>
      </c>
      <c r="B1002" s="88" t="s">
        <v>3230</v>
      </c>
      <c r="C1002" s="106" t="s">
        <v>8753</v>
      </c>
      <c r="D1002" s="89" t="s">
        <v>12266</v>
      </c>
      <c r="E1002" s="135">
        <v>4</v>
      </c>
      <c r="F1002" s="135">
        <v>187</v>
      </c>
      <c r="G1002" s="90">
        <f t="shared" si="15"/>
        <v>748</v>
      </c>
      <c r="H1002" s="126"/>
      <c r="I1002" s="127"/>
      <c r="J1002" s="127">
        <v>44</v>
      </c>
      <c r="K1002" s="127">
        <v>44</v>
      </c>
      <c r="L1002" s="127">
        <v>56</v>
      </c>
      <c r="M1002" s="128"/>
      <c r="N1002" s="145"/>
      <c r="O1002" s="153"/>
      <c r="P1002" s="153"/>
      <c r="Q1002" s="153"/>
      <c r="R1002" s="146"/>
      <c r="S1002" s="94"/>
      <c r="T1002" s="95"/>
      <c r="U1002" s="96"/>
      <c r="V1002" s="95"/>
      <c r="W1002" s="95"/>
      <c r="X1002" s="97"/>
      <c r="Y1002" s="126"/>
      <c r="Z1002" s="129"/>
      <c r="AA1002" s="129"/>
      <c r="AB1002" s="127"/>
      <c r="AC1002" s="127"/>
      <c r="AD1002" s="128"/>
      <c r="AE1002" s="145"/>
      <c r="AF1002" s="152"/>
      <c r="AG1002" s="152"/>
      <c r="AH1002" s="153"/>
      <c r="AI1002" s="153"/>
      <c r="AJ1002" s="153"/>
      <c r="AK1002" s="153"/>
      <c r="AL1002" s="97"/>
      <c r="AM1002" s="97"/>
      <c r="AN1002" s="97"/>
      <c r="AO1002" s="97"/>
      <c r="AP1002" s="97"/>
      <c r="AQ1002" s="97"/>
      <c r="AR1002" s="94"/>
      <c r="AS1002" s="96"/>
      <c r="AT1002" s="96"/>
      <c r="AU1002" s="96"/>
      <c r="AV1002" s="95"/>
      <c r="AW1002" s="95"/>
      <c r="AX1002" s="97"/>
      <c r="AY1002" s="97"/>
      <c r="AZ1002" s="97"/>
      <c r="BA1002" s="97"/>
      <c r="BB1002" s="97"/>
      <c r="BC1002" s="99" t="s">
        <v>12298</v>
      </c>
      <c r="BD1002" s="99" t="s">
        <v>12297</v>
      </c>
      <c r="BE1002" s="99" t="s">
        <v>12280</v>
      </c>
      <c r="BF1002" s="100"/>
      <c r="BG1002" s="103"/>
      <c r="BH1002" s="103"/>
      <c r="BI1002" s="103"/>
      <c r="BJ1002" s="99"/>
      <c r="BK1002" s="112" t="s">
        <v>1511</v>
      </c>
      <c r="BL1002" s="102"/>
      <c r="BM1002" s="99"/>
      <c r="BN1002" s="99"/>
      <c r="BT1002" s="99"/>
      <c r="BU1002" s="99"/>
      <c r="BV1002" s="99"/>
      <c r="BW1002" s="99"/>
      <c r="BX1002" s="99"/>
      <c r="CB1002" s="13" t="s">
        <v>1511</v>
      </c>
    </row>
    <row r="1003" ht="13.75" spans="1:479">
      <c r="A1003" s="88" t="s">
        <v>12596</v>
      </c>
      <c r="B1003" s="88" t="s">
        <v>3230</v>
      </c>
      <c r="C1003" s="106" t="s">
        <v>8753</v>
      </c>
      <c r="D1003" s="89" t="s">
        <v>494</v>
      </c>
      <c r="E1003" s="135">
        <v>4</v>
      </c>
      <c r="F1003" s="135">
        <v>168</v>
      </c>
      <c r="G1003" s="90">
        <f t="shared" si="15"/>
        <v>672</v>
      </c>
      <c r="H1003" s="126"/>
      <c r="I1003" s="127"/>
      <c r="J1003" s="127"/>
      <c r="K1003" s="127"/>
      <c r="L1003" s="127"/>
      <c r="M1003" s="128"/>
      <c r="N1003" s="145"/>
      <c r="O1003" s="153"/>
      <c r="P1003" s="153"/>
      <c r="Q1003" s="153"/>
      <c r="R1003" s="146"/>
      <c r="S1003" s="94"/>
      <c r="T1003" s="95"/>
      <c r="U1003" s="114"/>
      <c r="V1003" s="114"/>
      <c r="W1003" s="114"/>
      <c r="X1003" s="97"/>
      <c r="Y1003" s="126"/>
      <c r="Z1003" s="129"/>
      <c r="AA1003" s="375"/>
      <c r="AB1003" s="375"/>
      <c r="AC1003" s="375"/>
      <c r="AD1003" s="128"/>
      <c r="AE1003" s="145"/>
      <c r="AF1003" s="152"/>
      <c r="AG1003" s="152"/>
      <c r="AH1003" s="153"/>
      <c r="AI1003" s="153"/>
      <c r="AJ1003" s="153"/>
      <c r="AK1003" s="153"/>
      <c r="AL1003" s="97"/>
      <c r="AM1003" s="97"/>
      <c r="AN1003" s="97"/>
      <c r="AO1003" s="97"/>
      <c r="AP1003" s="97"/>
      <c r="AQ1003" s="97"/>
      <c r="AR1003" s="94"/>
      <c r="AS1003" s="96"/>
      <c r="AT1003" s="96"/>
      <c r="AU1003" s="96"/>
      <c r="AV1003" s="95"/>
      <c r="AW1003" s="95"/>
      <c r="AX1003" s="97"/>
      <c r="AY1003" s="97"/>
      <c r="AZ1003" s="97"/>
      <c r="BA1003" s="97"/>
      <c r="BB1003" s="97"/>
      <c r="BC1003" s="99" t="s">
        <v>12301</v>
      </c>
      <c r="BD1003" s="99" t="s">
        <v>12300</v>
      </c>
      <c r="BE1003" s="99" t="s">
        <v>12282</v>
      </c>
      <c r="BF1003" s="100"/>
      <c r="BG1003" s="103"/>
      <c r="BH1003" s="103"/>
      <c r="BI1003" s="103"/>
      <c r="BJ1003" s="99"/>
      <c r="BK1003" s="112" t="s">
        <v>1511</v>
      </c>
      <c r="BL1003" s="102"/>
      <c r="BM1003" s="99"/>
      <c r="BN1003" s="99"/>
      <c r="BT1003" s="99"/>
      <c r="BU1003" s="99"/>
      <c r="BV1003" s="99"/>
      <c r="BW1003" s="99"/>
      <c r="BX1003" s="99"/>
      <c r="CB1003" s="13" t="s">
        <v>1511</v>
      </c>
    </row>
    <row r="1004" ht="13.75" spans="1:479">
      <c r="A1004" s="88" t="s">
        <v>12597</v>
      </c>
      <c r="B1004" s="88" t="s">
        <v>7608</v>
      </c>
      <c r="C1004" s="106" t="s">
        <v>7846</v>
      </c>
      <c r="D1004" s="89" t="s">
        <v>12266</v>
      </c>
      <c r="E1004" s="135">
        <v>6</v>
      </c>
      <c r="F1004" s="135">
        <v>51</v>
      </c>
      <c r="G1004" s="90">
        <f t="shared" si="15"/>
        <v>306</v>
      </c>
      <c r="H1004" s="107"/>
      <c r="I1004" s="109"/>
      <c r="J1004" s="109"/>
      <c r="K1004" s="109"/>
      <c r="L1004" s="109"/>
      <c r="M1004" s="110"/>
      <c r="N1004" s="94"/>
      <c r="O1004" s="95"/>
      <c r="P1004" s="95"/>
      <c r="Q1004" s="95"/>
      <c r="R1004" s="97"/>
      <c r="S1004" s="94"/>
      <c r="T1004" s="95"/>
      <c r="U1004" s="114"/>
      <c r="V1004" s="114"/>
      <c r="W1004" s="114"/>
      <c r="X1004" s="97"/>
      <c r="Y1004" s="107"/>
      <c r="Z1004" s="108"/>
      <c r="AA1004" s="372"/>
      <c r="AB1004" s="372"/>
      <c r="AC1004" s="372"/>
      <c r="AD1004" s="110"/>
      <c r="AE1004" s="91"/>
      <c r="AF1004" s="113"/>
      <c r="AG1004" s="113">
        <v>23</v>
      </c>
      <c r="AH1004" s="92">
        <v>23</v>
      </c>
      <c r="AI1004" s="92">
        <v>13</v>
      </c>
      <c r="AJ1004" s="92">
        <v>6</v>
      </c>
      <c r="AK1004" s="92"/>
      <c r="AL1004" s="93"/>
      <c r="AM1004" s="93"/>
      <c r="AN1004" s="93"/>
      <c r="AO1004" s="93"/>
      <c r="AP1004" s="93"/>
      <c r="AQ1004" s="93"/>
      <c r="AR1004" s="94"/>
      <c r="AS1004" s="96"/>
      <c r="AT1004" s="96"/>
      <c r="AU1004" s="96"/>
      <c r="AV1004" s="95"/>
      <c r="AW1004" s="95"/>
      <c r="AX1004" s="97"/>
      <c r="AY1004" s="97"/>
      <c r="AZ1004" s="97"/>
      <c r="BA1004" s="97"/>
      <c r="BB1004" s="97"/>
      <c r="BC1004" s="99" t="s">
        <v>12349</v>
      </c>
      <c r="BD1004" s="99" t="s">
        <v>12271</v>
      </c>
      <c r="BE1004" s="99"/>
      <c r="BF1004" s="100"/>
      <c r="BG1004" s="103"/>
      <c r="BH1004" s="103"/>
      <c r="BI1004" s="103"/>
      <c r="BJ1004" s="99"/>
      <c r="BK1004" s="112" t="s">
        <v>1511</v>
      </c>
      <c r="BL1004" s="102"/>
      <c r="BM1004" s="99"/>
      <c r="BN1004" s="99"/>
      <c r="BT1004" s="99"/>
      <c r="BU1004" s="99"/>
      <c r="BV1004" s="99"/>
      <c r="BW1004" s="99"/>
      <c r="BX1004" s="99"/>
      <c r="CB1004" s="4" t="s">
        <v>1511</v>
      </c>
    </row>
    <row r="1005" ht="13.75" spans="1:479">
      <c r="A1005" s="88" t="s">
        <v>12597</v>
      </c>
      <c r="B1005" s="88" t="s">
        <v>7608</v>
      </c>
      <c r="C1005" s="106" t="s">
        <v>7846</v>
      </c>
      <c r="D1005" s="89" t="s">
        <v>494</v>
      </c>
      <c r="E1005" s="135">
        <v>6</v>
      </c>
      <c r="F1005" s="135">
        <v>76</v>
      </c>
      <c r="G1005" s="90">
        <f t="shared" si="15"/>
        <v>456</v>
      </c>
      <c r="H1005" s="107"/>
      <c r="I1005" s="109"/>
      <c r="J1005" s="109"/>
      <c r="K1005" s="109"/>
      <c r="L1005" s="109"/>
      <c r="M1005" s="110"/>
      <c r="N1005" s="94"/>
      <c r="O1005" s="95"/>
      <c r="P1005" s="95"/>
      <c r="Q1005" s="95"/>
      <c r="R1005" s="97"/>
      <c r="S1005" s="94"/>
      <c r="T1005" s="95"/>
      <c r="U1005" s="114"/>
      <c r="V1005" s="114"/>
      <c r="W1005" s="114"/>
      <c r="X1005" s="97"/>
      <c r="Y1005" s="107"/>
      <c r="Z1005" s="108"/>
      <c r="AA1005" s="372"/>
      <c r="AB1005" s="372"/>
      <c r="AC1005" s="372"/>
      <c r="AD1005" s="110"/>
      <c r="AE1005" s="91"/>
      <c r="AF1005" s="113"/>
      <c r="AG1005" s="113">
        <v>25</v>
      </c>
      <c r="AH1005" s="92">
        <v>30</v>
      </c>
      <c r="AI1005" s="92">
        <v>80</v>
      </c>
      <c r="AJ1005" s="92">
        <v>80</v>
      </c>
      <c r="AK1005" s="92"/>
      <c r="AL1005" s="93"/>
      <c r="AM1005" s="93"/>
      <c r="AN1005" s="93"/>
      <c r="AO1005" s="93"/>
      <c r="AP1005" s="93"/>
      <c r="AQ1005" s="93"/>
      <c r="AR1005" s="94"/>
      <c r="AS1005" s="96"/>
      <c r="AT1005" s="96"/>
      <c r="AU1005" s="96"/>
      <c r="AV1005" s="95"/>
      <c r="AW1005" s="95"/>
      <c r="AX1005" s="97"/>
      <c r="AY1005" s="97"/>
      <c r="AZ1005" s="97"/>
      <c r="BA1005" s="97"/>
      <c r="BB1005" s="97"/>
      <c r="BC1005" s="99" t="s">
        <v>12350</v>
      </c>
      <c r="BD1005" s="99" t="s">
        <v>12275</v>
      </c>
      <c r="BE1005" s="99"/>
      <c r="BF1005" s="100"/>
      <c r="BG1005" s="103"/>
      <c r="BH1005" s="103"/>
      <c r="BI1005" s="103"/>
      <c r="BJ1005" s="99"/>
      <c r="BK1005" s="112" t="s">
        <v>20</v>
      </c>
      <c r="BL1005" s="102"/>
      <c r="BM1005" s="99"/>
      <c r="BN1005" s="99"/>
      <c r="BT1005" s="99"/>
      <c r="BU1005" s="99"/>
      <c r="BV1005" s="99"/>
      <c r="BW1005" s="99"/>
      <c r="BX1005" s="99"/>
      <c r="CB1005" s="4" t="s">
        <v>1511</v>
      </c>
    </row>
    <row r="1006" ht="13.75" spans="1:479">
      <c r="A1006" s="88" t="s">
        <v>12598</v>
      </c>
      <c r="B1006" s="88" t="s">
        <v>8626</v>
      </c>
      <c r="C1006" s="106" t="s">
        <v>8625</v>
      </c>
      <c r="D1006" s="89" t="s">
        <v>12266</v>
      </c>
      <c r="E1006" s="135">
        <v>4</v>
      </c>
      <c r="F1006" s="135">
        <v>174</v>
      </c>
      <c r="G1006" s="90">
        <f t="shared" si="15"/>
        <v>696</v>
      </c>
      <c r="H1006" s="94"/>
      <c r="I1006" s="95"/>
      <c r="J1006" s="95"/>
      <c r="K1006" s="95"/>
      <c r="L1006" s="95"/>
      <c r="M1006" s="97"/>
      <c r="N1006" s="91"/>
      <c r="O1006" s="92"/>
      <c r="P1006" s="92"/>
      <c r="Q1006" s="92"/>
      <c r="R1006" s="93"/>
      <c r="S1006" s="94"/>
      <c r="T1006" s="95"/>
      <c r="U1006" s="114"/>
      <c r="V1006" s="114"/>
      <c r="W1006" s="114"/>
      <c r="X1006" s="97"/>
      <c r="Y1006" s="94"/>
      <c r="Z1006" s="96"/>
      <c r="AA1006" s="114"/>
      <c r="AB1006" s="114"/>
      <c r="AC1006" s="114"/>
      <c r="AD1006" s="97"/>
      <c r="AE1006" s="91"/>
      <c r="AF1006" s="113"/>
      <c r="AG1006" s="113">
        <v>52</v>
      </c>
      <c r="AH1006" s="92">
        <v>44</v>
      </c>
      <c r="AI1006" s="92">
        <v>27</v>
      </c>
      <c r="AJ1006" s="92">
        <v>22</v>
      </c>
      <c r="AK1006" s="92"/>
      <c r="AL1006" s="97"/>
      <c r="AM1006" s="97"/>
      <c r="AN1006" s="97"/>
      <c r="AO1006" s="97"/>
      <c r="AP1006" s="97"/>
      <c r="AQ1006" s="97"/>
      <c r="AR1006" s="94"/>
      <c r="AS1006" s="96"/>
      <c r="AT1006" s="96"/>
      <c r="AU1006" s="96"/>
      <c r="AV1006" s="95"/>
      <c r="AW1006" s="95"/>
      <c r="AX1006" s="97"/>
      <c r="AY1006" s="97"/>
      <c r="AZ1006" s="97"/>
      <c r="BA1006" s="97"/>
      <c r="BB1006" s="97"/>
      <c r="BC1006" s="99" t="s">
        <v>12349</v>
      </c>
      <c r="BD1006" s="99" t="s">
        <v>12298</v>
      </c>
      <c r="BE1006" s="99"/>
      <c r="BF1006" s="100"/>
      <c r="BG1006" s="103"/>
      <c r="BH1006" s="103"/>
      <c r="BI1006" s="103"/>
      <c r="BJ1006" s="99"/>
      <c r="BK1006" s="112" t="s">
        <v>1511</v>
      </c>
      <c r="BL1006" s="102"/>
      <c r="BM1006" s="99"/>
      <c r="BN1006" s="99"/>
      <c r="BT1006" s="99"/>
      <c r="BU1006" s="99"/>
      <c r="BV1006" s="99"/>
      <c r="BW1006" s="99"/>
      <c r="BX1006" s="99"/>
      <c r="CB1006" s="4" t="s">
        <v>1511</v>
      </c>
    </row>
    <row r="1007" ht="13.75" spans="1:479">
      <c r="A1007" s="88" t="s">
        <v>12598</v>
      </c>
      <c r="B1007" s="88" t="s">
        <v>8626</v>
      </c>
      <c r="C1007" s="106" t="s">
        <v>8625</v>
      </c>
      <c r="D1007" s="89" t="s">
        <v>494</v>
      </c>
      <c r="E1007" s="135">
        <v>4</v>
      </c>
      <c r="F1007" s="135">
        <v>40</v>
      </c>
      <c r="G1007" s="90">
        <f t="shared" si="15"/>
        <v>160</v>
      </c>
      <c r="H1007" s="94"/>
      <c r="I1007" s="95"/>
      <c r="J1007" s="95"/>
      <c r="K1007" s="95"/>
      <c r="L1007" s="95"/>
      <c r="M1007" s="97"/>
      <c r="N1007" s="91"/>
      <c r="O1007" s="92"/>
      <c r="P1007" s="92"/>
      <c r="Q1007" s="92"/>
      <c r="R1007" s="93"/>
      <c r="S1007" s="94"/>
      <c r="T1007" s="95"/>
      <c r="U1007" s="96"/>
      <c r="V1007" s="95"/>
      <c r="W1007" s="95"/>
      <c r="X1007" s="97"/>
      <c r="Y1007" s="94"/>
      <c r="Z1007" s="96"/>
      <c r="AA1007" s="96"/>
      <c r="AB1007" s="95"/>
      <c r="AC1007" s="95"/>
      <c r="AD1007" s="97"/>
      <c r="AE1007" s="91"/>
      <c r="AF1007" s="113"/>
      <c r="AG1007" s="113">
        <v>12</v>
      </c>
      <c r="AH1007" s="92">
        <v>11</v>
      </c>
      <c r="AI1007" s="92">
        <v>23</v>
      </c>
      <c r="AJ1007" s="92">
        <v>20</v>
      </c>
      <c r="AK1007" s="92">
        <v>38</v>
      </c>
      <c r="AL1007" s="97"/>
      <c r="AM1007" s="97"/>
      <c r="AN1007" s="97"/>
      <c r="AO1007" s="97"/>
      <c r="AP1007" s="97"/>
      <c r="AQ1007" s="97"/>
      <c r="AR1007" s="94"/>
      <c r="AS1007" s="96"/>
      <c r="AT1007" s="96"/>
      <c r="AU1007" s="96"/>
      <c r="AV1007" s="95"/>
      <c r="AW1007" s="95"/>
      <c r="AX1007" s="97"/>
      <c r="AY1007" s="97"/>
      <c r="AZ1007" s="97"/>
      <c r="BA1007" s="97"/>
      <c r="BB1007" s="97"/>
      <c r="BC1007" s="99" t="s">
        <v>12350</v>
      </c>
      <c r="BD1007" s="99" t="s">
        <v>12298</v>
      </c>
      <c r="BE1007" s="99"/>
      <c r="BF1007" s="100"/>
      <c r="BG1007" s="103"/>
      <c r="BH1007" s="103"/>
      <c r="BI1007" s="103"/>
      <c r="BJ1007" s="99"/>
      <c r="BK1007" s="112" t="s">
        <v>1511</v>
      </c>
      <c r="BL1007" s="102"/>
      <c r="BM1007" s="99"/>
      <c r="BN1007" s="99"/>
      <c r="BT1007" s="99"/>
      <c r="BU1007" s="99"/>
      <c r="BV1007" s="99"/>
      <c r="BW1007" s="99"/>
      <c r="BX1007" s="99"/>
      <c r="CB1007" s="4" t="s">
        <v>1511</v>
      </c>
    </row>
    <row r="1008" ht="13.75" spans="1:479">
      <c r="A1008" s="88" t="s">
        <v>12598</v>
      </c>
      <c r="B1008" s="88" t="s">
        <v>8626</v>
      </c>
      <c r="C1008" s="106" t="s">
        <v>9802</v>
      </c>
      <c r="D1008" s="169" t="s">
        <v>12266</v>
      </c>
      <c r="E1008" s="88">
        <v>4</v>
      </c>
      <c r="F1008" s="88">
        <v>174</v>
      </c>
      <c r="G1008" s="170">
        <f t="shared" si="15"/>
        <v>696</v>
      </c>
      <c r="H1008" s="94"/>
      <c r="I1008" s="95"/>
      <c r="J1008" s="95"/>
      <c r="K1008" s="95"/>
      <c r="L1008" s="95"/>
      <c r="M1008" s="97"/>
      <c r="N1008" s="91"/>
      <c r="O1008" s="92"/>
      <c r="P1008" s="92"/>
      <c r="Q1008" s="92"/>
      <c r="R1008" s="93"/>
      <c r="S1008" s="94"/>
      <c r="T1008" s="95"/>
      <c r="U1008" s="96"/>
      <c r="V1008" s="95"/>
      <c r="W1008" s="95"/>
      <c r="X1008" s="97"/>
      <c r="Y1008" s="94"/>
      <c r="Z1008" s="96"/>
      <c r="AA1008" s="96"/>
      <c r="AB1008" s="95"/>
      <c r="AC1008" s="95"/>
      <c r="AD1008" s="97"/>
      <c r="AE1008" s="91"/>
      <c r="AF1008" s="113"/>
      <c r="AG1008" s="113"/>
      <c r="AH1008" s="92"/>
      <c r="AI1008" s="92"/>
      <c r="AJ1008" s="92"/>
      <c r="AK1008" s="92"/>
      <c r="AL1008" s="97"/>
      <c r="AM1008" s="97"/>
      <c r="AN1008" s="97"/>
      <c r="AO1008" s="97"/>
      <c r="AP1008" s="97"/>
      <c r="AQ1008" s="97"/>
      <c r="AR1008" s="94"/>
      <c r="AS1008" s="96"/>
      <c r="AT1008" s="96"/>
      <c r="AU1008" s="96"/>
      <c r="AV1008" s="95"/>
      <c r="AW1008" s="95"/>
      <c r="AX1008" s="97"/>
      <c r="AY1008" s="97"/>
      <c r="AZ1008" s="97"/>
      <c r="BA1008" s="97"/>
      <c r="BB1008" s="97"/>
      <c r="BC1008" s="99" t="s">
        <v>12349</v>
      </c>
      <c r="BD1008" s="99" t="s">
        <v>12298</v>
      </c>
      <c r="BE1008" s="99"/>
      <c r="BF1008" s="100"/>
      <c r="BG1008" s="98"/>
      <c r="BH1008" s="98"/>
      <c r="BI1008" s="98"/>
      <c r="BJ1008" s="98"/>
      <c r="BK1008" s="101" t="s">
        <v>1511</v>
      </c>
      <c r="BL1008" s="98"/>
      <c r="BM1008" s="98"/>
      <c r="BN1008" s="98"/>
      <c r="BO1008" s="4"/>
      <c r="BP1008" s="4"/>
      <c r="BQ1008" s="4"/>
      <c r="BR1008" s="4"/>
      <c r="BS1008" s="4"/>
      <c r="BT1008" s="98"/>
      <c r="BU1008" s="98"/>
      <c r="BV1008" s="98"/>
      <c r="BW1008" s="98"/>
      <c r="BX1008" s="98"/>
      <c r="BY1008" s="4"/>
      <c r="BZ1008" s="4"/>
      <c r="CA1008" s="4"/>
      <c r="CB1008" s="4" t="s">
        <v>1511</v>
      </c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  <c r="HN1008" s="4"/>
      <c r="HO1008" s="4"/>
      <c r="HP1008" s="4"/>
      <c r="HQ1008" s="4"/>
      <c r="HR1008" s="4"/>
      <c r="HS1008" s="4"/>
      <c r="HT1008" s="4"/>
      <c r="HU1008" s="4"/>
      <c r="HV1008" s="4"/>
      <c r="HW1008" s="4"/>
      <c r="HX1008" s="4"/>
      <c r="HY1008" s="4"/>
      <c r="HZ1008" s="4"/>
      <c r="IA1008" s="4"/>
      <c r="IB1008" s="4"/>
      <c r="IC1008" s="4"/>
      <c r="ID1008" s="4"/>
      <c r="IE1008" s="4"/>
      <c r="IF1008" s="4"/>
      <c r="IG1008" s="4"/>
      <c r="IH1008" s="4"/>
      <c r="II1008" s="4"/>
      <c r="IJ1008" s="4"/>
      <c r="IK1008" s="4"/>
      <c r="IL1008" s="4"/>
      <c r="IM1008" s="4"/>
      <c r="IN1008" s="4"/>
      <c r="IO1008" s="4"/>
      <c r="IP1008" s="4"/>
      <c r="IQ1008" s="4"/>
      <c r="IR1008" s="4"/>
      <c r="IS1008" s="4"/>
      <c r="IT1008" s="4"/>
      <c r="IU1008" s="4"/>
      <c r="IV1008" s="4"/>
      <c r="IW1008" s="4"/>
      <c r="IX1008" s="4"/>
      <c r="IY1008" s="4"/>
      <c r="IZ1008" s="4"/>
      <c r="JA1008" s="4"/>
      <c r="JB1008" s="4"/>
      <c r="JC1008" s="4"/>
      <c r="JD1008" s="4"/>
      <c r="JE1008" s="4"/>
      <c r="JF1008" s="4"/>
      <c r="JG1008" s="4"/>
      <c r="JH1008" s="4"/>
      <c r="JI1008" s="4"/>
      <c r="JJ1008" s="4"/>
      <c r="JK1008" s="4"/>
      <c r="JL1008" s="4"/>
      <c r="JM1008" s="4"/>
      <c r="JN1008" s="4"/>
      <c r="JO1008" s="4"/>
      <c r="JP1008" s="4"/>
      <c r="JQ1008" s="4"/>
      <c r="JR1008" s="4"/>
      <c r="JS1008" s="4"/>
      <c r="JT1008" s="4"/>
      <c r="JU1008" s="4"/>
      <c r="JV1008" s="4"/>
      <c r="JW1008" s="4"/>
      <c r="JX1008" s="4"/>
      <c r="JY1008" s="4"/>
      <c r="JZ1008" s="4"/>
      <c r="KA1008" s="4"/>
      <c r="KB1008" s="4"/>
      <c r="KC1008" s="4"/>
      <c r="KD1008" s="4"/>
      <c r="KE1008" s="4"/>
      <c r="KF1008" s="4"/>
      <c r="KG1008" s="4"/>
      <c r="KH1008" s="4"/>
      <c r="KI1008" s="4"/>
      <c r="KJ1008" s="4"/>
      <c r="KK1008" s="4"/>
      <c r="KL1008" s="4"/>
      <c r="KM1008" s="4"/>
      <c r="KN1008" s="4"/>
      <c r="KO1008" s="4"/>
      <c r="KP1008" s="4"/>
      <c r="KQ1008" s="4"/>
      <c r="KR1008" s="4"/>
      <c r="KS1008" s="4"/>
      <c r="KT1008" s="4"/>
      <c r="KU1008" s="4"/>
      <c r="KV1008" s="4"/>
      <c r="KW1008" s="4"/>
      <c r="KX1008" s="4"/>
      <c r="KY1008" s="4"/>
      <c r="KZ1008" s="4"/>
      <c r="LA1008" s="4"/>
      <c r="LB1008" s="4"/>
      <c r="LC1008" s="4"/>
      <c r="LD1008" s="4"/>
      <c r="LE1008" s="4"/>
      <c r="LF1008" s="4"/>
      <c r="LG1008" s="4"/>
      <c r="LH1008" s="4"/>
      <c r="LI1008" s="4"/>
      <c r="LJ1008" s="4"/>
      <c r="LK1008" s="4"/>
      <c r="LL1008" s="4"/>
      <c r="LM1008" s="4"/>
      <c r="LN1008" s="4"/>
      <c r="LO1008" s="4"/>
      <c r="LP1008" s="4"/>
      <c r="LQ1008" s="4"/>
      <c r="LR1008" s="4"/>
      <c r="LS1008" s="4"/>
      <c r="LT1008" s="4"/>
      <c r="LU1008" s="4"/>
      <c r="LV1008" s="4"/>
      <c r="LW1008" s="4"/>
      <c r="LX1008" s="4"/>
      <c r="LY1008" s="4"/>
      <c r="LZ1008" s="4"/>
      <c r="MA1008" s="4"/>
      <c r="MB1008" s="4"/>
      <c r="MC1008" s="4"/>
      <c r="MD1008" s="4"/>
      <c r="ME1008" s="4"/>
      <c r="MF1008" s="4"/>
      <c r="MG1008" s="4"/>
      <c r="MH1008" s="4"/>
      <c r="MI1008" s="4"/>
      <c r="MJ1008" s="4"/>
      <c r="MK1008" s="4"/>
      <c r="ML1008" s="4"/>
      <c r="MM1008" s="4"/>
      <c r="MN1008" s="4"/>
      <c r="MO1008" s="4"/>
      <c r="MP1008" s="4"/>
      <c r="MQ1008" s="4"/>
      <c r="MR1008" s="4"/>
      <c r="MS1008" s="4"/>
      <c r="MT1008" s="4"/>
      <c r="MU1008" s="4"/>
      <c r="MV1008" s="4"/>
      <c r="MW1008" s="4"/>
      <c r="MX1008" s="4"/>
      <c r="MY1008" s="4"/>
      <c r="MZ1008" s="4"/>
      <c r="NA1008" s="4"/>
      <c r="NB1008" s="4"/>
      <c r="NC1008" s="4"/>
      <c r="ND1008" s="4"/>
      <c r="NE1008" s="4"/>
      <c r="NF1008" s="4"/>
      <c r="NG1008" s="4"/>
      <c r="NH1008" s="4"/>
      <c r="NI1008" s="4"/>
      <c r="NJ1008" s="4"/>
      <c r="NK1008" s="4"/>
      <c r="NL1008" s="4"/>
      <c r="NM1008" s="4"/>
      <c r="NN1008" s="4"/>
      <c r="NO1008" s="4"/>
      <c r="NP1008" s="4"/>
      <c r="NQ1008" s="4"/>
      <c r="NR1008" s="4"/>
      <c r="NS1008" s="4"/>
      <c r="NT1008" s="4"/>
      <c r="NU1008" s="4"/>
      <c r="NV1008" s="4"/>
      <c r="NW1008" s="4"/>
      <c r="NX1008" s="4"/>
      <c r="NY1008" s="4"/>
      <c r="NZ1008" s="4"/>
      <c r="OA1008" s="4"/>
      <c r="OB1008" s="4"/>
      <c r="OC1008" s="4"/>
      <c r="OD1008" s="4"/>
      <c r="OE1008" s="4"/>
      <c r="OF1008" s="4"/>
      <c r="OG1008" s="4"/>
      <c r="OH1008" s="4"/>
      <c r="OI1008" s="4"/>
      <c r="OJ1008" s="4"/>
      <c r="OK1008" s="4"/>
      <c r="OL1008" s="4"/>
      <c r="OM1008" s="4"/>
      <c r="ON1008" s="4"/>
      <c r="OO1008" s="4"/>
      <c r="OP1008" s="4"/>
      <c r="OQ1008" s="4"/>
      <c r="OR1008" s="4"/>
      <c r="OS1008" s="4"/>
      <c r="OT1008" s="4"/>
      <c r="OU1008" s="4"/>
      <c r="OV1008" s="4"/>
      <c r="OW1008" s="4"/>
      <c r="OX1008" s="4"/>
      <c r="OY1008" s="4"/>
      <c r="OZ1008" s="4"/>
      <c r="PA1008" s="4"/>
      <c r="PB1008" s="4"/>
      <c r="PC1008" s="4"/>
      <c r="PD1008" s="4"/>
      <c r="PE1008" s="4"/>
      <c r="PF1008" s="4"/>
      <c r="PG1008" s="4"/>
      <c r="PH1008" s="4"/>
      <c r="PI1008" s="4"/>
      <c r="PJ1008" s="4"/>
      <c r="PK1008" s="4"/>
      <c r="PL1008" s="4"/>
      <c r="PM1008" s="4"/>
      <c r="PN1008" s="4"/>
      <c r="PO1008" s="4"/>
      <c r="PP1008" s="4"/>
      <c r="PQ1008" s="4"/>
      <c r="PR1008" s="4"/>
      <c r="PS1008" s="4"/>
      <c r="PT1008" s="4"/>
      <c r="PU1008" s="4"/>
      <c r="PV1008" s="4"/>
      <c r="PW1008" s="4"/>
      <c r="PX1008" s="4"/>
      <c r="PY1008" s="4"/>
      <c r="PZ1008" s="4"/>
      <c r="QA1008" s="4"/>
      <c r="QB1008" s="4"/>
      <c r="QC1008" s="4"/>
      <c r="QD1008" s="4"/>
      <c r="QE1008" s="4"/>
      <c r="QF1008" s="4"/>
      <c r="QG1008" s="4"/>
      <c r="QH1008" s="4"/>
      <c r="QI1008" s="4"/>
      <c r="QJ1008" s="4"/>
      <c r="QK1008" s="4"/>
      <c r="QL1008" s="4"/>
      <c r="QM1008" s="4"/>
      <c r="QN1008" s="4"/>
      <c r="QO1008" s="4"/>
      <c r="QP1008" s="4"/>
      <c r="QQ1008" s="4"/>
      <c r="QR1008" s="4"/>
      <c r="QS1008" s="4"/>
      <c r="QT1008" s="4"/>
      <c r="QU1008" s="4"/>
      <c r="QV1008" s="4"/>
      <c r="QW1008" s="4"/>
      <c r="QX1008" s="4"/>
      <c r="QY1008" s="4"/>
      <c r="QZ1008" s="4"/>
      <c r="RA1008" s="4"/>
      <c r="RB1008" s="4"/>
      <c r="RC1008" s="4"/>
      <c r="RD1008" s="4"/>
      <c r="RE1008" s="4"/>
      <c r="RF1008" s="4"/>
      <c r="RG1008" s="4"/>
      <c r="RH1008" s="4"/>
      <c r="RI1008" s="4"/>
      <c r="RJ1008" s="4"/>
      <c r="RK1008" s="4"/>
    </row>
    <row r="1009" ht="13.75" spans="1:479">
      <c r="A1009" s="88" t="s">
        <v>12598</v>
      </c>
      <c r="B1009" s="88" t="s">
        <v>8626</v>
      </c>
      <c r="C1009" s="106" t="s">
        <v>9802</v>
      </c>
      <c r="D1009" s="169" t="s">
        <v>494</v>
      </c>
      <c r="E1009" s="88">
        <v>4</v>
      </c>
      <c r="F1009" s="88">
        <v>40</v>
      </c>
      <c r="G1009" s="170">
        <f t="shared" si="15"/>
        <v>160</v>
      </c>
      <c r="H1009" s="94"/>
      <c r="I1009" s="95"/>
      <c r="J1009" s="95"/>
      <c r="K1009" s="95"/>
      <c r="L1009" s="95"/>
      <c r="M1009" s="97"/>
      <c r="N1009" s="91"/>
      <c r="O1009" s="92"/>
      <c r="P1009" s="92"/>
      <c r="Q1009" s="92"/>
      <c r="R1009" s="93"/>
      <c r="S1009" s="94"/>
      <c r="T1009" s="95"/>
      <c r="U1009" s="96"/>
      <c r="V1009" s="95"/>
      <c r="W1009" s="95"/>
      <c r="X1009" s="97"/>
      <c r="Y1009" s="94"/>
      <c r="Z1009" s="96"/>
      <c r="AA1009" s="96"/>
      <c r="AB1009" s="95"/>
      <c r="AC1009" s="95"/>
      <c r="AD1009" s="97"/>
      <c r="AE1009" s="91"/>
      <c r="AF1009" s="113"/>
      <c r="AG1009" s="113"/>
      <c r="AH1009" s="92"/>
      <c r="AI1009" s="92"/>
      <c r="AJ1009" s="92"/>
      <c r="AK1009" s="92"/>
      <c r="AL1009" s="97"/>
      <c r="AM1009" s="97"/>
      <c r="AN1009" s="97"/>
      <c r="AO1009" s="97"/>
      <c r="AP1009" s="97"/>
      <c r="AQ1009" s="97"/>
      <c r="AR1009" s="94"/>
      <c r="AS1009" s="96"/>
      <c r="AT1009" s="96"/>
      <c r="AU1009" s="96"/>
      <c r="AV1009" s="95"/>
      <c r="AW1009" s="95"/>
      <c r="AX1009" s="97"/>
      <c r="AY1009" s="97"/>
      <c r="AZ1009" s="97"/>
      <c r="BA1009" s="97"/>
      <c r="BB1009" s="97"/>
      <c r="BC1009" s="99" t="s">
        <v>12350</v>
      </c>
      <c r="BD1009" s="99" t="s">
        <v>12298</v>
      </c>
      <c r="BE1009" s="99"/>
      <c r="BF1009" s="100"/>
      <c r="BG1009" s="98"/>
      <c r="BH1009" s="98"/>
      <c r="BI1009" s="98"/>
      <c r="BJ1009" s="98"/>
      <c r="BK1009" s="101" t="s">
        <v>1511</v>
      </c>
      <c r="BL1009" s="98"/>
      <c r="BM1009" s="98"/>
      <c r="BN1009" s="98"/>
      <c r="BO1009" s="4"/>
      <c r="BP1009" s="4"/>
      <c r="BQ1009" s="4"/>
      <c r="BR1009" s="4"/>
      <c r="BS1009" s="4"/>
      <c r="BT1009" s="98"/>
      <c r="BU1009" s="98"/>
      <c r="BV1009" s="98"/>
      <c r="BW1009" s="98"/>
      <c r="BX1009" s="98"/>
      <c r="BY1009" s="4"/>
      <c r="BZ1009" s="4"/>
      <c r="CA1009" s="4"/>
      <c r="CB1009" s="4" t="s">
        <v>1511</v>
      </c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  <c r="HI1009" s="4"/>
      <c r="HJ1009" s="4"/>
      <c r="HK1009" s="4"/>
      <c r="HL1009" s="4"/>
      <c r="HM1009" s="4"/>
      <c r="HN1009" s="4"/>
      <c r="HO1009" s="4"/>
      <c r="HP1009" s="4"/>
      <c r="HQ1009" s="4"/>
      <c r="HR1009" s="4"/>
      <c r="HS1009" s="4"/>
      <c r="HT1009" s="4"/>
      <c r="HU1009" s="4"/>
      <c r="HV1009" s="4"/>
      <c r="HW1009" s="4"/>
      <c r="HX1009" s="4"/>
      <c r="HY1009" s="4"/>
      <c r="HZ1009" s="4"/>
      <c r="IA1009" s="4"/>
      <c r="IB1009" s="4"/>
      <c r="IC1009" s="4"/>
      <c r="ID1009" s="4"/>
      <c r="IE1009" s="4"/>
      <c r="IF1009" s="4"/>
      <c r="IG1009" s="4"/>
      <c r="IH1009" s="4"/>
      <c r="II1009" s="4"/>
      <c r="IJ1009" s="4"/>
      <c r="IK1009" s="4"/>
      <c r="IL1009" s="4"/>
      <c r="IM1009" s="4"/>
      <c r="IN1009" s="4"/>
      <c r="IO1009" s="4"/>
      <c r="IP1009" s="4"/>
      <c r="IQ1009" s="4"/>
      <c r="IR1009" s="4"/>
      <c r="IS1009" s="4"/>
      <c r="IT1009" s="4"/>
      <c r="IU1009" s="4"/>
      <c r="IV1009" s="4"/>
      <c r="IW1009" s="4"/>
      <c r="IX1009" s="4"/>
      <c r="IY1009" s="4"/>
      <c r="IZ1009" s="4"/>
      <c r="JA1009" s="4"/>
      <c r="JB1009" s="4"/>
      <c r="JC1009" s="4"/>
      <c r="JD1009" s="4"/>
      <c r="JE1009" s="4"/>
      <c r="JF1009" s="4"/>
      <c r="JG1009" s="4"/>
      <c r="JH1009" s="4"/>
      <c r="JI1009" s="4"/>
      <c r="JJ1009" s="4"/>
      <c r="JK1009" s="4"/>
      <c r="JL1009" s="4"/>
      <c r="JM1009" s="4"/>
      <c r="JN1009" s="4"/>
      <c r="JO1009" s="4"/>
      <c r="JP1009" s="4"/>
      <c r="JQ1009" s="4"/>
      <c r="JR1009" s="4"/>
      <c r="JS1009" s="4"/>
      <c r="JT1009" s="4"/>
      <c r="JU1009" s="4"/>
      <c r="JV1009" s="4"/>
      <c r="JW1009" s="4"/>
      <c r="JX1009" s="4"/>
      <c r="JY1009" s="4"/>
      <c r="JZ1009" s="4"/>
      <c r="KA1009" s="4"/>
      <c r="KB1009" s="4"/>
      <c r="KC1009" s="4"/>
      <c r="KD1009" s="4"/>
      <c r="KE1009" s="4"/>
      <c r="KF1009" s="4"/>
      <c r="KG1009" s="4"/>
      <c r="KH1009" s="4"/>
      <c r="KI1009" s="4"/>
      <c r="KJ1009" s="4"/>
      <c r="KK1009" s="4"/>
      <c r="KL1009" s="4"/>
      <c r="KM1009" s="4"/>
      <c r="KN1009" s="4"/>
      <c r="KO1009" s="4"/>
      <c r="KP1009" s="4"/>
      <c r="KQ1009" s="4"/>
      <c r="KR1009" s="4"/>
      <c r="KS1009" s="4"/>
      <c r="KT1009" s="4"/>
      <c r="KU1009" s="4"/>
      <c r="KV1009" s="4"/>
      <c r="KW1009" s="4"/>
      <c r="KX1009" s="4"/>
      <c r="KY1009" s="4"/>
      <c r="KZ1009" s="4"/>
      <c r="LA1009" s="4"/>
      <c r="LB1009" s="4"/>
      <c r="LC1009" s="4"/>
      <c r="LD1009" s="4"/>
      <c r="LE1009" s="4"/>
      <c r="LF1009" s="4"/>
      <c r="LG1009" s="4"/>
      <c r="LH1009" s="4"/>
      <c r="LI1009" s="4"/>
      <c r="LJ1009" s="4"/>
      <c r="LK1009" s="4"/>
      <c r="LL1009" s="4"/>
      <c r="LM1009" s="4"/>
      <c r="LN1009" s="4"/>
      <c r="LO1009" s="4"/>
      <c r="LP1009" s="4"/>
      <c r="LQ1009" s="4"/>
      <c r="LR1009" s="4"/>
      <c r="LS1009" s="4"/>
      <c r="LT1009" s="4"/>
      <c r="LU1009" s="4"/>
      <c r="LV1009" s="4"/>
      <c r="LW1009" s="4"/>
      <c r="LX1009" s="4"/>
      <c r="LY1009" s="4"/>
      <c r="LZ1009" s="4"/>
      <c r="MA1009" s="4"/>
      <c r="MB1009" s="4"/>
      <c r="MC1009" s="4"/>
      <c r="MD1009" s="4"/>
      <c r="ME1009" s="4"/>
      <c r="MF1009" s="4"/>
      <c r="MG1009" s="4"/>
      <c r="MH1009" s="4"/>
      <c r="MI1009" s="4"/>
      <c r="MJ1009" s="4"/>
      <c r="MK1009" s="4"/>
      <c r="ML1009" s="4"/>
      <c r="MM1009" s="4"/>
      <c r="MN1009" s="4"/>
      <c r="MO1009" s="4"/>
      <c r="MP1009" s="4"/>
      <c r="MQ1009" s="4"/>
      <c r="MR1009" s="4"/>
      <c r="MS1009" s="4"/>
      <c r="MT1009" s="4"/>
      <c r="MU1009" s="4"/>
      <c r="MV1009" s="4"/>
      <c r="MW1009" s="4"/>
      <c r="MX1009" s="4"/>
      <c r="MY1009" s="4"/>
      <c r="MZ1009" s="4"/>
      <c r="NA1009" s="4"/>
      <c r="NB1009" s="4"/>
      <c r="NC1009" s="4"/>
      <c r="ND1009" s="4"/>
      <c r="NE1009" s="4"/>
      <c r="NF1009" s="4"/>
      <c r="NG1009" s="4"/>
      <c r="NH1009" s="4"/>
      <c r="NI1009" s="4"/>
      <c r="NJ1009" s="4"/>
      <c r="NK1009" s="4"/>
      <c r="NL1009" s="4"/>
      <c r="NM1009" s="4"/>
      <c r="NN1009" s="4"/>
      <c r="NO1009" s="4"/>
      <c r="NP1009" s="4"/>
      <c r="NQ1009" s="4"/>
      <c r="NR1009" s="4"/>
      <c r="NS1009" s="4"/>
      <c r="NT1009" s="4"/>
      <c r="NU1009" s="4"/>
      <c r="NV1009" s="4"/>
      <c r="NW1009" s="4"/>
      <c r="NX1009" s="4"/>
      <c r="NY1009" s="4"/>
      <c r="NZ1009" s="4"/>
      <c r="OA1009" s="4"/>
      <c r="OB1009" s="4"/>
      <c r="OC1009" s="4"/>
      <c r="OD1009" s="4"/>
      <c r="OE1009" s="4"/>
      <c r="OF1009" s="4"/>
      <c r="OG1009" s="4"/>
      <c r="OH1009" s="4"/>
      <c r="OI1009" s="4"/>
      <c r="OJ1009" s="4"/>
      <c r="OK1009" s="4"/>
      <c r="OL1009" s="4"/>
      <c r="OM1009" s="4"/>
      <c r="ON1009" s="4"/>
      <c r="OO1009" s="4"/>
      <c r="OP1009" s="4"/>
      <c r="OQ1009" s="4"/>
      <c r="OR1009" s="4"/>
      <c r="OS1009" s="4"/>
      <c r="OT1009" s="4"/>
      <c r="OU1009" s="4"/>
      <c r="OV1009" s="4"/>
      <c r="OW1009" s="4"/>
      <c r="OX1009" s="4"/>
      <c r="OY1009" s="4"/>
      <c r="OZ1009" s="4"/>
      <c r="PA1009" s="4"/>
      <c r="PB1009" s="4"/>
      <c r="PC1009" s="4"/>
      <c r="PD1009" s="4"/>
      <c r="PE1009" s="4"/>
      <c r="PF1009" s="4"/>
      <c r="PG1009" s="4"/>
      <c r="PH1009" s="4"/>
      <c r="PI1009" s="4"/>
      <c r="PJ1009" s="4"/>
      <c r="PK1009" s="4"/>
      <c r="PL1009" s="4"/>
      <c r="PM1009" s="4"/>
      <c r="PN1009" s="4"/>
      <c r="PO1009" s="4"/>
      <c r="PP1009" s="4"/>
      <c r="PQ1009" s="4"/>
      <c r="PR1009" s="4"/>
      <c r="PS1009" s="4"/>
      <c r="PT1009" s="4"/>
      <c r="PU1009" s="4"/>
      <c r="PV1009" s="4"/>
      <c r="PW1009" s="4"/>
      <c r="PX1009" s="4"/>
      <c r="PY1009" s="4"/>
      <c r="PZ1009" s="4"/>
      <c r="QA1009" s="4"/>
      <c r="QB1009" s="4"/>
      <c r="QC1009" s="4"/>
      <c r="QD1009" s="4"/>
      <c r="QE1009" s="4"/>
      <c r="QF1009" s="4"/>
      <c r="QG1009" s="4"/>
      <c r="QH1009" s="4"/>
      <c r="QI1009" s="4"/>
      <c r="QJ1009" s="4"/>
      <c r="QK1009" s="4"/>
      <c r="QL1009" s="4"/>
      <c r="QM1009" s="4"/>
      <c r="QN1009" s="4"/>
      <c r="QO1009" s="4"/>
      <c r="QP1009" s="4"/>
      <c r="QQ1009" s="4"/>
      <c r="QR1009" s="4"/>
      <c r="QS1009" s="4"/>
      <c r="QT1009" s="4"/>
      <c r="QU1009" s="4"/>
      <c r="QV1009" s="4"/>
      <c r="QW1009" s="4"/>
      <c r="QX1009" s="4"/>
      <c r="QY1009" s="4"/>
      <c r="QZ1009" s="4"/>
      <c r="RA1009" s="4"/>
      <c r="RB1009" s="4"/>
      <c r="RC1009" s="4"/>
      <c r="RD1009" s="4"/>
      <c r="RE1009" s="4"/>
      <c r="RF1009" s="4"/>
      <c r="RG1009" s="4"/>
      <c r="RH1009" s="4"/>
      <c r="RI1009" s="4"/>
      <c r="RJ1009" s="4"/>
      <c r="RK1009" s="4"/>
    </row>
    <row r="1010" ht="13.75" spans="1:479">
      <c r="A1010" s="88" t="s">
        <v>12598</v>
      </c>
      <c r="B1010" s="88" t="s">
        <v>1017</v>
      </c>
      <c r="C1010" s="106" t="s">
        <v>1016</v>
      </c>
      <c r="D1010" s="89" t="s">
        <v>12266</v>
      </c>
      <c r="E1010" s="135">
        <v>4</v>
      </c>
      <c r="F1010" s="135">
        <v>114</v>
      </c>
      <c r="G1010" s="90">
        <f t="shared" si="15"/>
        <v>456</v>
      </c>
      <c r="H1010" s="94"/>
      <c r="I1010" s="95"/>
      <c r="J1010" s="95"/>
      <c r="K1010" s="95"/>
      <c r="L1010" s="95"/>
      <c r="M1010" s="97"/>
      <c r="N1010" s="91"/>
      <c r="O1010" s="92"/>
      <c r="P1010" s="92"/>
      <c r="Q1010" s="92"/>
      <c r="R1010" s="93"/>
      <c r="S1010" s="94"/>
      <c r="T1010" s="95"/>
      <c r="U1010" s="96"/>
      <c r="V1010" s="95"/>
      <c r="W1010" s="95"/>
      <c r="X1010" s="97"/>
      <c r="Y1010" s="94"/>
      <c r="Z1010" s="96"/>
      <c r="AA1010" s="96"/>
      <c r="AB1010" s="95"/>
      <c r="AC1010" s="95"/>
      <c r="AD1010" s="97"/>
      <c r="AE1010" s="91"/>
      <c r="AF1010" s="113"/>
      <c r="AG1010" s="104">
        <v>36</v>
      </c>
      <c r="AH1010" s="105">
        <v>23</v>
      </c>
      <c r="AI1010" s="105">
        <v>8</v>
      </c>
      <c r="AJ1010" s="105">
        <v>23</v>
      </c>
      <c r="AK1010" s="105">
        <v>38</v>
      </c>
      <c r="AL1010" s="97"/>
      <c r="AM1010" s="97"/>
      <c r="AN1010" s="97"/>
      <c r="AO1010" s="97"/>
      <c r="AP1010" s="97"/>
      <c r="AQ1010" s="97"/>
      <c r="AR1010" s="94"/>
      <c r="AS1010" s="96"/>
      <c r="AT1010" s="96"/>
      <c r="AU1010" s="96"/>
      <c r="AV1010" s="95"/>
      <c r="AW1010" s="95"/>
      <c r="AX1010" s="97"/>
      <c r="AY1010" s="97"/>
      <c r="AZ1010" s="97"/>
      <c r="BA1010" s="97"/>
      <c r="BB1010" s="97"/>
      <c r="BC1010" s="99" t="s">
        <v>12349</v>
      </c>
      <c r="BD1010" s="99" t="s">
        <v>12298</v>
      </c>
      <c r="BE1010" s="99"/>
      <c r="BF1010" s="100"/>
      <c r="BG1010" s="103"/>
      <c r="BH1010" s="103"/>
      <c r="BI1010" s="103"/>
      <c r="BJ1010" s="99"/>
      <c r="BK1010" s="112" t="s">
        <v>1511</v>
      </c>
      <c r="BL1010" s="102"/>
      <c r="BM1010" s="99"/>
      <c r="BN1010" s="99"/>
      <c r="BT1010" s="99"/>
      <c r="BU1010" s="99"/>
      <c r="BV1010" s="99"/>
      <c r="BW1010" s="99"/>
      <c r="BX1010" s="99"/>
      <c r="CB1010" s="4" t="s">
        <v>1511</v>
      </c>
    </row>
    <row r="1011" ht="13.75" spans="1:479">
      <c r="A1011" s="88" t="s">
        <v>12598</v>
      </c>
      <c r="B1011" s="88" t="s">
        <v>1017</v>
      </c>
      <c r="C1011" s="106" t="s">
        <v>1016</v>
      </c>
      <c r="D1011" s="89" t="s">
        <v>494</v>
      </c>
      <c r="E1011" s="135">
        <v>4</v>
      </c>
      <c r="F1011" s="135">
        <v>81</v>
      </c>
      <c r="G1011" s="90">
        <f t="shared" si="15"/>
        <v>324</v>
      </c>
      <c r="H1011" s="94"/>
      <c r="I1011" s="95"/>
      <c r="J1011" s="95"/>
      <c r="K1011" s="95"/>
      <c r="L1011" s="95"/>
      <c r="M1011" s="97"/>
      <c r="N1011" s="91"/>
      <c r="O1011" s="92"/>
      <c r="P1011" s="92"/>
      <c r="Q1011" s="92"/>
      <c r="R1011" s="93"/>
      <c r="S1011" s="94"/>
      <c r="T1011" s="95"/>
      <c r="U1011" s="96"/>
      <c r="V1011" s="95"/>
      <c r="W1011" s="95"/>
      <c r="X1011" s="97"/>
      <c r="Y1011" s="94"/>
      <c r="Z1011" s="96"/>
      <c r="AA1011" s="96"/>
      <c r="AB1011" s="95"/>
      <c r="AC1011" s="95"/>
      <c r="AD1011" s="97"/>
      <c r="AE1011" s="91"/>
      <c r="AF1011" s="113"/>
      <c r="AG1011" s="104">
        <v>26</v>
      </c>
      <c r="AH1011" s="105">
        <v>27</v>
      </c>
      <c r="AI1011" s="105">
        <v>29</v>
      </c>
      <c r="AJ1011" s="105">
        <v>28</v>
      </c>
      <c r="AK1011" s="105">
        <v>38</v>
      </c>
      <c r="AL1011" s="94"/>
      <c r="AM1011" s="96"/>
      <c r="AN1011" s="96"/>
      <c r="AO1011" s="95"/>
      <c r="AP1011" s="95"/>
      <c r="AQ1011" s="97"/>
      <c r="AR1011" s="94"/>
      <c r="AS1011" s="96"/>
      <c r="AT1011" s="96"/>
      <c r="AU1011" s="96"/>
      <c r="AV1011" s="95"/>
      <c r="AW1011" s="95"/>
      <c r="AX1011" s="97"/>
      <c r="AY1011" s="97"/>
      <c r="AZ1011" s="97"/>
      <c r="BA1011" s="97"/>
      <c r="BB1011" s="97"/>
      <c r="BC1011" s="99" t="s">
        <v>12350</v>
      </c>
      <c r="BD1011" s="99" t="s">
        <v>12298</v>
      </c>
      <c r="BE1011" s="99"/>
      <c r="BF1011" s="100"/>
      <c r="BG1011" s="103"/>
      <c r="BH1011" s="103"/>
      <c r="BI1011" s="103"/>
      <c r="BJ1011" s="99"/>
      <c r="BK1011" s="112" t="s">
        <v>1511</v>
      </c>
      <c r="BL1011" s="102"/>
      <c r="BM1011" s="99"/>
      <c r="BN1011" s="99"/>
      <c r="BT1011" s="99"/>
      <c r="BU1011" s="99"/>
      <c r="BV1011" s="99"/>
      <c r="BW1011" s="99"/>
      <c r="BX1011" s="99"/>
      <c r="CB1011" s="4" t="s">
        <v>1511</v>
      </c>
    </row>
    <row r="1012" ht="13.75" spans="1:479">
      <c r="A1012" s="88" t="s">
        <v>12598</v>
      </c>
      <c r="B1012" s="88" t="s">
        <v>1017</v>
      </c>
      <c r="C1012" s="106" t="s">
        <v>9804</v>
      </c>
      <c r="D1012" s="169" t="s">
        <v>12266</v>
      </c>
      <c r="E1012" s="88">
        <v>4</v>
      </c>
      <c r="F1012" s="88">
        <v>114</v>
      </c>
      <c r="G1012" s="170">
        <f t="shared" si="15"/>
        <v>456</v>
      </c>
      <c r="H1012" s="94"/>
      <c r="I1012" s="95"/>
      <c r="J1012" s="95"/>
      <c r="K1012" s="95"/>
      <c r="L1012" s="95"/>
      <c r="M1012" s="97"/>
      <c r="N1012" s="91"/>
      <c r="O1012" s="92"/>
      <c r="P1012" s="92"/>
      <c r="Q1012" s="92"/>
      <c r="R1012" s="93"/>
      <c r="S1012" s="94"/>
      <c r="T1012" s="95"/>
      <c r="U1012" s="96"/>
      <c r="V1012" s="95"/>
      <c r="W1012" s="95"/>
      <c r="X1012" s="97"/>
      <c r="Y1012" s="94"/>
      <c r="Z1012" s="96"/>
      <c r="AA1012" s="96"/>
      <c r="AB1012" s="95"/>
      <c r="AC1012" s="95"/>
      <c r="AD1012" s="97"/>
      <c r="AE1012" s="91"/>
      <c r="AF1012" s="113"/>
      <c r="AG1012" s="113"/>
      <c r="AH1012" s="92"/>
      <c r="AI1012" s="92"/>
      <c r="AJ1012" s="92"/>
      <c r="AK1012" s="92"/>
      <c r="AL1012" s="94"/>
      <c r="AM1012" s="96"/>
      <c r="AN1012" s="96"/>
      <c r="AO1012" s="95"/>
      <c r="AP1012" s="95"/>
      <c r="AQ1012" s="97"/>
      <c r="AR1012" s="94"/>
      <c r="AS1012" s="96"/>
      <c r="AT1012" s="96"/>
      <c r="AU1012" s="96"/>
      <c r="AV1012" s="95"/>
      <c r="AW1012" s="95"/>
      <c r="AX1012" s="97"/>
      <c r="AY1012" s="97"/>
      <c r="AZ1012" s="97"/>
      <c r="BA1012" s="97"/>
      <c r="BB1012" s="97"/>
      <c r="BC1012" s="99" t="s">
        <v>12349</v>
      </c>
      <c r="BD1012" s="99" t="s">
        <v>12298</v>
      </c>
      <c r="BE1012" s="99"/>
      <c r="BF1012" s="100"/>
      <c r="BG1012" s="98"/>
      <c r="BH1012" s="98"/>
      <c r="BI1012" s="98"/>
      <c r="BJ1012" s="98"/>
      <c r="BK1012" s="101" t="s">
        <v>1511</v>
      </c>
      <c r="BL1012" s="98"/>
      <c r="BM1012" s="98"/>
      <c r="BN1012" s="98"/>
      <c r="BO1012" s="4"/>
      <c r="BP1012" s="4"/>
      <c r="BQ1012" s="4"/>
      <c r="BR1012" s="4"/>
      <c r="BS1012" s="4"/>
      <c r="BT1012" s="98"/>
      <c r="BU1012" s="98"/>
      <c r="BV1012" s="98"/>
      <c r="BW1012" s="98"/>
      <c r="BX1012" s="98"/>
      <c r="BY1012" s="4"/>
      <c r="BZ1012" s="4"/>
      <c r="CA1012" s="4"/>
      <c r="CB1012" s="4" t="s">
        <v>1511</v>
      </c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  <c r="HI1012" s="4"/>
      <c r="HJ1012" s="4"/>
      <c r="HK1012" s="4"/>
      <c r="HL1012" s="4"/>
      <c r="HM1012" s="4"/>
      <c r="HN1012" s="4"/>
      <c r="HO1012" s="4"/>
      <c r="HP1012" s="4"/>
      <c r="HQ1012" s="4"/>
      <c r="HR1012" s="4"/>
      <c r="HS1012" s="4"/>
      <c r="HT1012" s="4"/>
      <c r="HU1012" s="4"/>
      <c r="HV1012" s="4"/>
      <c r="HW1012" s="4"/>
      <c r="HX1012" s="4"/>
      <c r="HY1012" s="4"/>
      <c r="HZ1012" s="4"/>
      <c r="IA1012" s="4"/>
      <c r="IB1012" s="4"/>
      <c r="IC1012" s="4"/>
      <c r="ID1012" s="4"/>
      <c r="IE1012" s="4"/>
      <c r="IF1012" s="4"/>
      <c r="IG1012" s="4"/>
      <c r="IH1012" s="4"/>
      <c r="II1012" s="4"/>
      <c r="IJ1012" s="4"/>
      <c r="IK1012" s="4"/>
      <c r="IL1012" s="4"/>
      <c r="IM1012" s="4"/>
      <c r="IN1012" s="4"/>
      <c r="IO1012" s="4"/>
      <c r="IP1012" s="4"/>
      <c r="IQ1012" s="4"/>
      <c r="IR1012" s="4"/>
      <c r="IS1012" s="4"/>
      <c r="IT1012" s="4"/>
      <c r="IU1012" s="4"/>
      <c r="IV1012" s="4"/>
      <c r="IW1012" s="4"/>
      <c r="IX1012" s="4"/>
      <c r="IY1012" s="4"/>
      <c r="IZ1012" s="4"/>
      <c r="JA1012" s="4"/>
      <c r="JB1012" s="4"/>
      <c r="JC1012" s="4"/>
      <c r="JD1012" s="4"/>
      <c r="JE1012" s="4"/>
      <c r="JF1012" s="4"/>
      <c r="JG1012" s="4"/>
      <c r="JH1012" s="4"/>
      <c r="JI1012" s="4"/>
      <c r="JJ1012" s="4"/>
      <c r="JK1012" s="4"/>
      <c r="JL1012" s="4"/>
      <c r="JM1012" s="4"/>
      <c r="JN1012" s="4"/>
      <c r="JO1012" s="4"/>
      <c r="JP1012" s="4"/>
      <c r="JQ1012" s="4"/>
      <c r="JR1012" s="4"/>
      <c r="JS1012" s="4"/>
      <c r="JT1012" s="4"/>
      <c r="JU1012" s="4"/>
      <c r="JV1012" s="4"/>
      <c r="JW1012" s="4"/>
      <c r="JX1012" s="4"/>
      <c r="JY1012" s="4"/>
      <c r="JZ1012" s="4"/>
      <c r="KA1012" s="4"/>
      <c r="KB1012" s="4"/>
      <c r="KC1012" s="4"/>
      <c r="KD1012" s="4"/>
      <c r="KE1012" s="4"/>
      <c r="KF1012" s="4"/>
      <c r="KG1012" s="4"/>
      <c r="KH1012" s="4"/>
      <c r="KI1012" s="4"/>
      <c r="KJ1012" s="4"/>
      <c r="KK1012" s="4"/>
      <c r="KL1012" s="4"/>
      <c r="KM1012" s="4"/>
      <c r="KN1012" s="4"/>
      <c r="KO1012" s="4"/>
      <c r="KP1012" s="4"/>
      <c r="KQ1012" s="4"/>
      <c r="KR1012" s="4"/>
      <c r="KS1012" s="4"/>
      <c r="KT1012" s="4"/>
      <c r="KU1012" s="4"/>
      <c r="KV1012" s="4"/>
      <c r="KW1012" s="4"/>
      <c r="KX1012" s="4"/>
      <c r="KY1012" s="4"/>
      <c r="KZ1012" s="4"/>
      <c r="LA1012" s="4"/>
      <c r="LB1012" s="4"/>
      <c r="LC1012" s="4"/>
      <c r="LD1012" s="4"/>
      <c r="LE1012" s="4"/>
      <c r="LF1012" s="4"/>
      <c r="LG1012" s="4"/>
      <c r="LH1012" s="4"/>
      <c r="LI1012" s="4"/>
      <c r="LJ1012" s="4"/>
      <c r="LK1012" s="4"/>
      <c r="LL1012" s="4"/>
      <c r="LM1012" s="4"/>
      <c r="LN1012" s="4"/>
      <c r="LO1012" s="4"/>
      <c r="LP1012" s="4"/>
      <c r="LQ1012" s="4"/>
      <c r="LR1012" s="4"/>
      <c r="LS1012" s="4"/>
      <c r="LT1012" s="4"/>
      <c r="LU1012" s="4"/>
      <c r="LV1012" s="4"/>
      <c r="LW1012" s="4"/>
      <c r="LX1012" s="4"/>
      <c r="LY1012" s="4"/>
      <c r="LZ1012" s="4"/>
      <c r="MA1012" s="4"/>
      <c r="MB1012" s="4"/>
      <c r="MC1012" s="4"/>
      <c r="MD1012" s="4"/>
      <c r="ME1012" s="4"/>
      <c r="MF1012" s="4"/>
      <c r="MG1012" s="4"/>
      <c r="MH1012" s="4"/>
      <c r="MI1012" s="4"/>
      <c r="MJ1012" s="4"/>
      <c r="MK1012" s="4"/>
      <c r="ML1012" s="4"/>
      <c r="MM1012" s="4"/>
      <c r="MN1012" s="4"/>
      <c r="MO1012" s="4"/>
      <c r="MP1012" s="4"/>
      <c r="MQ1012" s="4"/>
      <c r="MR1012" s="4"/>
      <c r="MS1012" s="4"/>
      <c r="MT1012" s="4"/>
      <c r="MU1012" s="4"/>
      <c r="MV1012" s="4"/>
      <c r="MW1012" s="4"/>
      <c r="MX1012" s="4"/>
      <c r="MY1012" s="4"/>
      <c r="MZ1012" s="4"/>
      <c r="NA1012" s="4"/>
      <c r="NB1012" s="4"/>
      <c r="NC1012" s="4"/>
      <c r="ND1012" s="4"/>
      <c r="NE1012" s="4"/>
      <c r="NF1012" s="4"/>
      <c r="NG1012" s="4"/>
      <c r="NH1012" s="4"/>
      <c r="NI1012" s="4"/>
      <c r="NJ1012" s="4"/>
      <c r="NK1012" s="4"/>
      <c r="NL1012" s="4"/>
      <c r="NM1012" s="4"/>
      <c r="NN1012" s="4"/>
      <c r="NO1012" s="4"/>
      <c r="NP1012" s="4"/>
      <c r="NQ1012" s="4"/>
      <c r="NR1012" s="4"/>
      <c r="NS1012" s="4"/>
      <c r="NT1012" s="4"/>
      <c r="NU1012" s="4"/>
      <c r="NV1012" s="4"/>
      <c r="NW1012" s="4"/>
      <c r="NX1012" s="4"/>
      <c r="NY1012" s="4"/>
      <c r="NZ1012" s="4"/>
      <c r="OA1012" s="4"/>
      <c r="OB1012" s="4"/>
      <c r="OC1012" s="4"/>
      <c r="OD1012" s="4"/>
      <c r="OE1012" s="4"/>
      <c r="OF1012" s="4"/>
      <c r="OG1012" s="4"/>
      <c r="OH1012" s="4"/>
      <c r="OI1012" s="4"/>
      <c r="OJ1012" s="4"/>
      <c r="OK1012" s="4"/>
      <c r="OL1012" s="4"/>
      <c r="OM1012" s="4"/>
      <c r="ON1012" s="4"/>
      <c r="OO1012" s="4"/>
      <c r="OP1012" s="4"/>
      <c r="OQ1012" s="4"/>
      <c r="OR1012" s="4"/>
      <c r="OS1012" s="4"/>
      <c r="OT1012" s="4"/>
      <c r="OU1012" s="4"/>
      <c r="OV1012" s="4"/>
      <c r="OW1012" s="4"/>
      <c r="OX1012" s="4"/>
      <c r="OY1012" s="4"/>
      <c r="OZ1012" s="4"/>
      <c r="PA1012" s="4"/>
      <c r="PB1012" s="4"/>
      <c r="PC1012" s="4"/>
      <c r="PD1012" s="4"/>
      <c r="PE1012" s="4"/>
      <c r="PF1012" s="4"/>
      <c r="PG1012" s="4"/>
      <c r="PH1012" s="4"/>
      <c r="PI1012" s="4"/>
      <c r="PJ1012" s="4"/>
      <c r="PK1012" s="4"/>
      <c r="PL1012" s="4"/>
      <c r="PM1012" s="4"/>
      <c r="PN1012" s="4"/>
      <c r="PO1012" s="4"/>
      <c r="PP1012" s="4"/>
      <c r="PQ1012" s="4"/>
      <c r="PR1012" s="4"/>
      <c r="PS1012" s="4"/>
      <c r="PT1012" s="4"/>
      <c r="PU1012" s="4"/>
      <c r="PV1012" s="4"/>
      <c r="PW1012" s="4"/>
      <c r="PX1012" s="4"/>
      <c r="PY1012" s="4"/>
      <c r="PZ1012" s="4"/>
      <c r="QA1012" s="4"/>
      <c r="QB1012" s="4"/>
      <c r="QC1012" s="4"/>
      <c r="QD1012" s="4"/>
      <c r="QE1012" s="4"/>
      <c r="QF1012" s="4"/>
      <c r="QG1012" s="4"/>
      <c r="QH1012" s="4"/>
      <c r="QI1012" s="4"/>
      <c r="QJ1012" s="4"/>
      <c r="QK1012" s="4"/>
      <c r="QL1012" s="4"/>
      <c r="QM1012" s="4"/>
      <c r="QN1012" s="4"/>
      <c r="QO1012" s="4"/>
      <c r="QP1012" s="4"/>
      <c r="QQ1012" s="4"/>
      <c r="QR1012" s="4"/>
      <c r="QS1012" s="4"/>
      <c r="QT1012" s="4"/>
      <c r="QU1012" s="4"/>
      <c r="QV1012" s="4"/>
      <c r="QW1012" s="4"/>
      <c r="QX1012" s="4"/>
      <c r="QY1012" s="4"/>
      <c r="QZ1012" s="4"/>
      <c r="RA1012" s="4"/>
      <c r="RB1012" s="4"/>
      <c r="RC1012" s="4"/>
      <c r="RD1012" s="4"/>
      <c r="RE1012" s="4"/>
      <c r="RF1012" s="4"/>
      <c r="RG1012" s="4"/>
      <c r="RH1012" s="4"/>
      <c r="RI1012" s="4"/>
      <c r="RJ1012" s="4"/>
      <c r="RK1012" s="4"/>
    </row>
    <row r="1013" ht="13.75" spans="1:479">
      <c r="A1013" s="88" t="s">
        <v>12598</v>
      </c>
      <c r="B1013" s="88" t="s">
        <v>1017</v>
      </c>
      <c r="C1013" s="106" t="s">
        <v>9804</v>
      </c>
      <c r="D1013" s="169" t="s">
        <v>494</v>
      </c>
      <c r="E1013" s="88">
        <v>4</v>
      </c>
      <c r="F1013" s="88">
        <v>81</v>
      </c>
      <c r="G1013" s="170">
        <f t="shared" si="15"/>
        <v>324</v>
      </c>
      <c r="H1013" s="94"/>
      <c r="I1013" s="95"/>
      <c r="J1013" s="95"/>
      <c r="K1013" s="95"/>
      <c r="L1013" s="95"/>
      <c r="M1013" s="97"/>
      <c r="N1013" s="91"/>
      <c r="O1013" s="92"/>
      <c r="P1013" s="92"/>
      <c r="Q1013" s="92"/>
      <c r="R1013" s="93"/>
      <c r="S1013" s="94"/>
      <c r="T1013" s="95"/>
      <c r="U1013" s="96"/>
      <c r="V1013" s="95"/>
      <c r="W1013" s="95"/>
      <c r="X1013" s="97"/>
      <c r="Y1013" s="94"/>
      <c r="Z1013" s="96"/>
      <c r="AA1013" s="96"/>
      <c r="AB1013" s="95"/>
      <c r="AC1013" s="95"/>
      <c r="AD1013" s="97"/>
      <c r="AE1013" s="91"/>
      <c r="AF1013" s="113"/>
      <c r="AG1013" s="113"/>
      <c r="AH1013" s="92"/>
      <c r="AI1013" s="92"/>
      <c r="AJ1013" s="92"/>
      <c r="AK1013" s="92"/>
      <c r="AL1013" s="94"/>
      <c r="AM1013" s="96"/>
      <c r="AN1013" s="96"/>
      <c r="AO1013" s="95"/>
      <c r="AP1013" s="95"/>
      <c r="AQ1013" s="97"/>
      <c r="AR1013" s="94"/>
      <c r="AS1013" s="96"/>
      <c r="AT1013" s="96"/>
      <c r="AU1013" s="96"/>
      <c r="AV1013" s="95"/>
      <c r="AW1013" s="95"/>
      <c r="AX1013" s="97"/>
      <c r="AY1013" s="97"/>
      <c r="AZ1013" s="97"/>
      <c r="BA1013" s="97"/>
      <c r="BB1013" s="97"/>
      <c r="BC1013" s="99" t="s">
        <v>12350</v>
      </c>
      <c r="BD1013" s="99" t="s">
        <v>12298</v>
      </c>
      <c r="BE1013" s="99"/>
      <c r="BF1013" s="100"/>
      <c r="BG1013" s="98"/>
      <c r="BH1013" s="98"/>
      <c r="BI1013" s="98"/>
      <c r="BJ1013" s="98"/>
      <c r="BK1013" s="101" t="s">
        <v>1511</v>
      </c>
      <c r="BL1013" s="98"/>
      <c r="BM1013" s="98"/>
      <c r="BN1013" s="98"/>
      <c r="BO1013" s="4"/>
      <c r="BP1013" s="4"/>
      <c r="BQ1013" s="4"/>
      <c r="BR1013" s="4"/>
      <c r="BS1013" s="4"/>
      <c r="BT1013" s="98"/>
      <c r="BU1013" s="98"/>
      <c r="BV1013" s="98"/>
      <c r="BW1013" s="98"/>
      <c r="BX1013" s="98"/>
      <c r="BY1013" s="4"/>
      <c r="BZ1013" s="4"/>
      <c r="CA1013" s="4"/>
      <c r="CB1013" s="4" t="s">
        <v>1511</v>
      </c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  <c r="HI1013" s="4"/>
      <c r="HJ1013" s="4"/>
      <c r="HK1013" s="4"/>
      <c r="HL1013" s="4"/>
      <c r="HM1013" s="4"/>
      <c r="HN1013" s="4"/>
      <c r="HO1013" s="4"/>
      <c r="HP1013" s="4"/>
      <c r="HQ1013" s="4"/>
      <c r="HR1013" s="4"/>
      <c r="HS1013" s="4"/>
      <c r="HT1013" s="4"/>
      <c r="HU1013" s="4"/>
      <c r="HV1013" s="4"/>
      <c r="HW1013" s="4"/>
      <c r="HX1013" s="4"/>
      <c r="HY1013" s="4"/>
      <c r="HZ1013" s="4"/>
      <c r="IA1013" s="4"/>
      <c r="IB1013" s="4"/>
      <c r="IC1013" s="4"/>
      <c r="ID1013" s="4"/>
      <c r="IE1013" s="4"/>
      <c r="IF1013" s="4"/>
      <c r="IG1013" s="4"/>
      <c r="IH1013" s="4"/>
      <c r="II1013" s="4"/>
      <c r="IJ1013" s="4"/>
      <c r="IK1013" s="4"/>
      <c r="IL1013" s="4"/>
      <c r="IM1013" s="4"/>
      <c r="IN1013" s="4"/>
      <c r="IO1013" s="4"/>
      <c r="IP1013" s="4"/>
      <c r="IQ1013" s="4"/>
      <c r="IR1013" s="4"/>
      <c r="IS1013" s="4"/>
      <c r="IT1013" s="4"/>
      <c r="IU1013" s="4"/>
      <c r="IV1013" s="4"/>
      <c r="IW1013" s="4"/>
      <c r="IX1013" s="4"/>
      <c r="IY1013" s="4"/>
      <c r="IZ1013" s="4"/>
      <c r="JA1013" s="4"/>
      <c r="JB1013" s="4"/>
      <c r="JC1013" s="4"/>
      <c r="JD1013" s="4"/>
      <c r="JE1013" s="4"/>
      <c r="JF1013" s="4"/>
      <c r="JG1013" s="4"/>
      <c r="JH1013" s="4"/>
      <c r="JI1013" s="4"/>
      <c r="JJ1013" s="4"/>
      <c r="JK1013" s="4"/>
      <c r="JL1013" s="4"/>
      <c r="JM1013" s="4"/>
      <c r="JN1013" s="4"/>
      <c r="JO1013" s="4"/>
      <c r="JP1013" s="4"/>
      <c r="JQ1013" s="4"/>
      <c r="JR1013" s="4"/>
      <c r="JS1013" s="4"/>
      <c r="JT1013" s="4"/>
      <c r="JU1013" s="4"/>
      <c r="JV1013" s="4"/>
      <c r="JW1013" s="4"/>
      <c r="JX1013" s="4"/>
      <c r="JY1013" s="4"/>
      <c r="JZ1013" s="4"/>
      <c r="KA1013" s="4"/>
      <c r="KB1013" s="4"/>
      <c r="KC1013" s="4"/>
      <c r="KD1013" s="4"/>
      <c r="KE1013" s="4"/>
      <c r="KF1013" s="4"/>
      <c r="KG1013" s="4"/>
      <c r="KH1013" s="4"/>
      <c r="KI1013" s="4"/>
      <c r="KJ1013" s="4"/>
      <c r="KK1013" s="4"/>
      <c r="KL1013" s="4"/>
      <c r="KM1013" s="4"/>
      <c r="KN1013" s="4"/>
      <c r="KO1013" s="4"/>
      <c r="KP1013" s="4"/>
      <c r="KQ1013" s="4"/>
      <c r="KR1013" s="4"/>
      <c r="KS1013" s="4"/>
      <c r="KT1013" s="4"/>
      <c r="KU1013" s="4"/>
      <c r="KV1013" s="4"/>
      <c r="KW1013" s="4"/>
      <c r="KX1013" s="4"/>
      <c r="KY1013" s="4"/>
      <c r="KZ1013" s="4"/>
      <c r="LA1013" s="4"/>
      <c r="LB1013" s="4"/>
      <c r="LC1013" s="4"/>
      <c r="LD1013" s="4"/>
      <c r="LE1013" s="4"/>
      <c r="LF1013" s="4"/>
      <c r="LG1013" s="4"/>
      <c r="LH1013" s="4"/>
      <c r="LI1013" s="4"/>
      <c r="LJ1013" s="4"/>
      <c r="LK1013" s="4"/>
      <c r="LL1013" s="4"/>
      <c r="LM1013" s="4"/>
      <c r="LN1013" s="4"/>
      <c r="LO1013" s="4"/>
      <c r="LP1013" s="4"/>
      <c r="LQ1013" s="4"/>
      <c r="LR1013" s="4"/>
      <c r="LS1013" s="4"/>
      <c r="LT1013" s="4"/>
      <c r="LU1013" s="4"/>
      <c r="LV1013" s="4"/>
      <c r="LW1013" s="4"/>
      <c r="LX1013" s="4"/>
      <c r="LY1013" s="4"/>
      <c r="LZ1013" s="4"/>
      <c r="MA1013" s="4"/>
      <c r="MB1013" s="4"/>
      <c r="MC1013" s="4"/>
      <c r="MD1013" s="4"/>
      <c r="ME1013" s="4"/>
      <c r="MF1013" s="4"/>
      <c r="MG1013" s="4"/>
      <c r="MH1013" s="4"/>
      <c r="MI1013" s="4"/>
      <c r="MJ1013" s="4"/>
      <c r="MK1013" s="4"/>
      <c r="ML1013" s="4"/>
      <c r="MM1013" s="4"/>
      <c r="MN1013" s="4"/>
      <c r="MO1013" s="4"/>
      <c r="MP1013" s="4"/>
      <c r="MQ1013" s="4"/>
      <c r="MR1013" s="4"/>
      <c r="MS1013" s="4"/>
      <c r="MT1013" s="4"/>
      <c r="MU1013" s="4"/>
      <c r="MV1013" s="4"/>
      <c r="MW1013" s="4"/>
      <c r="MX1013" s="4"/>
      <c r="MY1013" s="4"/>
      <c r="MZ1013" s="4"/>
      <c r="NA1013" s="4"/>
      <c r="NB1013" s="4"/>
      <c r="NC1013" s="4"/>
      <c r="ND1013" s="4"/>
      <c r="NE1013" s="4"/>
      <c r="NF1013" s="4"/>
      <c r="NG1013" s="4"/>
      <c r="NH1013" s="4"/>
      <c r="NI1013" s="4"/>
      <c r="NJ1013" s="4"/>
      <c r="NK1013" s="4"/>
      <c r="NL1013" s="4"/>
      <c r="NM1013" s="4"/>
      <c r="NN1013" s="4"/>
      <c r="NO1013" s="4"/>
      <c r="NP1013" s="4"/>
      <c r="NQ1013" s="4"/>
      <c r="NR1013" s="4"/>
      <c r="NS1013" s="4"/>
      <c r="NT1013" s="4"/>
      <c r="NU1013" s="4"/>
      <c r="NV1013" s="4"/>
      <c r="NW1013" s="4"/>
      <c r="NX1013" s="4"/>
      <c r="NY1013" s="4"/>
      <c r="NZ1013" s="4"/>
      <c r="OA1013" s="4"/>
      <c r="OB1013" s="4"/>
      <c r="OC1013" s="4"/>
      <c r="OD1013" s="4"/>
      <c r="OE1013" s="4"/>
      <c r="OF1013" s="4"/>
      <c r="OG1013" s="4"/>
      <c r="OH1013" s="4"/>
      <c r="OI1013" s="4"/>
      <c r="OJ1013" s="4"/>
      <c r="OK1013" s="4"/>
      <c r="OL1013" s="4"/>
      <c r="OM1013" s="4"/>
      <c r="ON1013" s="4"/>
      <c r="OO1013" s="4"/>
      <c r="OP1013" s="4"/>
      <c r="OQ1013" s="4"/>
      <c r="OR1013" s="4"/>
      <c r="OS1013" s="4"/>
      <c r="OT1013" s="4"/>
      <c r="OU1013" s="4"/>
      <c r="OV1013" s="4"/>
      <c r="OW1013" s="4"/>
      <c r="OX1013" s="4"/>
      <c r="OY1013" s="4"/>
      <c r="OZ1013" s="4"/>
      <c r="PA1013" s="4"/>
      <c r="PB1013" s="4"/>
      <c r="PC1013" s="4"/>
      <c r="PD1013" s="4"/>
      <c r="PE1013" s="4"/>
      <c r="PF1013" s="4"/>
      <c r="PG1013" s="4"/>
      <c r="PH1013" s="4"/>
      <c r="PI1013" s="4"/>
      <c r="PJ1013" s="4"/>
      <c r="PK1013" s="4"/>
      <c r="PL1013" s="4"/>
      <c r="PM1013" s="4"/>
      <c r="PN1013" s="4"/>
      <c r="PO1013" s="4"/>
      <c r="PP1013" s="4"/>
      <c r="PQ1013" s="4"/>
      <c r="PR1013" s="4"/>
      <c r="PS1013" s="4"/>
      <c r="PT1013" s="4"/>
      <c r="PU1013" s="4"/>
      <c r="PV1013" s="4"/>
      <c r="PW1013" s="4"/>
      <c r="PX1013" s="4"/>
      <c r="PY1013" s="4"/>
      <c r="PZ1013" s="4"/>
      <c r="QA1013" s="4"/>
      <c r="QB1013" s="4"/>
      <c r="QC1013" s="4"/>
      <c r="QD1013" s="4"/>
      <c r="QE1013" s="4"/>
      <c r="QF1013" s="4"/>
      <c r="QG1013" s="4"/>
      <c r="QH1013" s="4"/>
      <c r="QI1013" s="4"/>
      <c r="QJ1013" s="4"/>
      <c r="QK1013" s="4"/>
      <c r="QL1013" s="4"/>
      <c r="QM1013" s="4"/>
      <c r="QN1013" s="4"/>
      <c r="QO1013" s="4"/>
      <c r="QP1013" s="4"/>
      <c r="QQ1013" s="4"/>
      <c r="QR1013" s="4"/>
      <c r="QS1013" s="4"/>
      <c r="QT1013" s="4"/>
      <c r="QU1013" s="4"/>
      <c r="QV1013" s="4"/>
      <c r="QW1013" s="4"/>
      <c r="QX1013" s="4"/>
      <c r="QY1013" s="4"/>
      <c r="QZ1013" s="4"/>
      <c r="RA1013" s="4"/>
      <c r="RB1013" s="4"/>
      <c r="RC1013" s="4"/>
      <c r="RD1013" s="4"/>
      <c r="RE1013" s="4"/>
      <c r="RF1013" s="4"/>
      <c r="RG1013" s="4"/>
      <c r="RH1013" s="4"/>
      <c r="RI1013" s="4"/>
      <c r="RJ1013" s="4"/>
      <c r="RK1013" s="4"/>
    </row>
    <row r="1014" ht="13.75" spans="1:479">
      <c r="A1014" s="88" t="s">
        <v>12598</v>
      </c>
      <c r="B1014" s="88" t="s">
        <v>8748</v>
      </c>
      <c r="C1014" s="106" t="s">
        <v>8747</v>
      </c>
      <c r="D1014" s="89" t="s">
        <v>12266</v>
      </c>
      <c r="E1014" s="135">
        <v>6</v>
      </c>
      <c r="F1014" s="135">
        <v>74</v>
      </c>
      <c r="G1014" s="90">
        <f t="shared" si="15"/>
        <v>444</v>
      </c>
      <c r="H1014" s="94"/>
      <c r="I1014" s="95"/>
      <c r="J1014" s="95"/>
      <c r="K1014" s="95"/>
      <c r="L1014" s="95"/>
      <c r="M1014" s="97"/>
      <c r="N1014" s="91"/>
      <c r="O1014" s="92"/>
      <c r="P1014" s="92"/>
      <c r="Q1014" s="92"/>
      <c r="R1014" s="93"/>
      <c r="S1014" s="94"/>
      <c r="T1014" s="95"/>
      <c r="U1014" s="96"/>
      <c r="V1014" s="95"/>
      <c r="W1014" s="95"/>
      <c r="X1014" s="97"/>
      <c r="Y1014" s="94"/>
      <c r="Z1014" s="96"/>
      <c r="AA1014" s="96"/>
      <c r="AB1014" s="95"/>
      <c r="AC1014" s="95"/>
      <c r="AD1014" s="97"/>
      <c r="AE1014" s="91"/>
      <c r="AF1014" s="113"/>
      <c r="AG1014" s="113"/>
      <c r="AH1014" s="92"/>
      <c r="AI1014" s="92"/>
      <c r="AJ1014" s="92"/>
      <c r="AK1014" s="92"/>
      <c r="AL1014" s="94"/>
      <c r="AM1014" s="96"/>
      <c r="AN1014" s="96"/>
      <c r="AO1014" s="95"/>
      <c r="AP1014" s="95"/>
      <c r="AQ1014" s="97"/>
      <c r="AR1014" s="94"/>
      <c r="AS1014" s="96"/>
      <c r="AT1014" s="96"/>
      <c r="AU1014" s="96"/>
      <c r="AV1014" s="95"/>
      <c r="AW1014" s="95"/>
      <c r="AX1014" s="97"/>
      <c r="AY1014" s="97"/>
      <c r="AZ1014" s="97"/>
      <c r="BA1014" s="97"/>
      <c r="BB1014" s="97"/>
      <c r="BC1014" s="99" t="s">
        <v>12349</v>
      </c>
      <c r="BD1014" s="99" t="s">
        <v>12298</v>
      </c>
      <c r="BE1014" s="99"/>
      <c r="BF1014" s="100"/>
      <c r="BG1014" s="103"/>
      <c r="BH1014" s="103"/>
      <c r="BI1014" s="103"/>
      <c r="BJ1014" s="99"/>
      <c r="BK1014" s="112" t="s">
        <v>1511</v>
      </c>
      <c r="BL1014" s="102"/>
      <c r="BM1014" s="99"/>
      <c r="BN1014" s="99"/>
      <c r="BT1014" s="99"/>
      <c r="BU1014" s="99"/>
      <c r="BV1014" s="99"/>
      <c r="BW1014" s="99"/>
      <c r="BX1014" s="99"/>
      <c r="CB1014" s="4" t="s">
        <v>1511</v>
      </c>
    </row>
    <row r="1015" ht="13.75" spans="1:479">
      <c r="A1015" s="88" t="s">
        <v>12598</v>
      </c>
      <c r="B1015" s="88" t="s">
        <v>8748</v>
      </c>
      <c r="C1015" s="106" t="s">
        <v>8747</v>
      </c>
      <c r="D1015" s="89" t="s">
        <v>494</v>
      </c>
      <c r="E1015" s="135">
        <v>6</v>
      </c>
      <c r="F1015" s="135">
        <v>43</v>
      </c>
      <c r="G1015" s="90">
        <f t="shared" si="15"/>
        <v>258</v>
      </c>
      <c r="H1015" s="94"/>
      <c r="I1015" s="95"/>
      <c r="J1015" s="95"/>
      <c r="K1015" s="95"/>
      <c r="L1015" s="95"/>
      <c r="M1015" s="97"/>
      <c r="N1015" s="91"/>
      <c r="O1015" s="92"/>
      <c r="P1015" s="92"/>
      <c r="Q1015" s="92"/>
      <c r="R1015" s="93"/>
      <c r="S1015" s="94"/>
      <c r="T1015" s="95"/>
      <c r="U1015" s="96"/>
      <c r="V1015" s="95"/>
      <c r="W1015" s="95"/>
      <c r="X1015" s="97"/>
      <c r="Y1015" s="94"/>
      <c r="Z1015" s="96"/>
      <c r="AA1015" s="96"/>
      <c r="AB1015" s="95"/>
      <c r="AC1015" s="95"/>
      <c r="AD1015" s="97"/>
      <c r="AE1015" s="91"/>
      <c r="AF1015" s="113"/>
      <c r="AG1015" s="113"/>
      <c r="AH1015" s="92"/>
      <c r="AI1015" s="92"/>
      <c r="AJ1015" s="92"/>
      <c r="AK1015" s="92"/>
      <c r="AL1015" s="94"/>
      <c r="AM1015" s="96"/>
      <c r="AN1015" s="96"/>
      <c r="AO1015" s="95"/>
      <c r="AP1015" s="95"/>
      <c r="AQ1015" s="97"/>
      <c r="AR1015" s="94"/>
      <c r="AS1015" s="96"/>
      <c r="AT1015" s="96"/>
      <c r="AU1015" s="96"/>
      <c r="AV1015" s="95"/>
      <c r="AW1015" s="95"/>
      <c r="AX1015" s="97"/>
      <c r="AY1015" s="97"/>
      <c r="AZ1015" s="97"/>
      <c r="BA1015" s="97"/>
      <c r="BB1015" s="97"/>
      <c r="BC1015" s="99" t="s">
        <v>12350</v>
      </c>
      <c r="BD1015" s="99" t="s">
        <v>12298</v>
      </c>
      <c r="BE1015" s="99"/>
      <c r="BF1015" s="100"/>
      <c r="BG1015" s="103"/>
      <c r="BH1015" s="103"/>
      <c r="BI1015" s="103"/>
      <c r="BJ1015" s="99"/>
      <c r="BK1015" s="112" t="s">
        <v>1511</v>
      </c>
      <c r="BL1015" s="102"/>
      <c r="BM1015" s="99"/>
      <c r="BN1015" s="99"/>
      <c r="BT1015" s="99"/>
      <c r="BU1015" s="99"/>
      <c r="BV1015" s="99"/>
      <c r="BW1015" s="99"/>
      <c r="BX1015" s="99"/>
      <c r="CB1015" s="4" t="s">
        <v>1511</v>
      </c>
    </row>
    <row r="1016" ht="13.75" spans="1:479">
      <c r="A1016" s="88" t="s">
        <v>12598</v>
      </c>
      <c r="B1016" s="88" t="s">
        <v>8748</v>
      </c>
      <c r="C1016" s="106" t="s">
        <v>9807</v>
      </c>
      <c r="D1016" s="169" t="s">
        <v>12266</v>
      </c>
      <c r="E1016" s="88">
        <v>6</v>
      </c>
      <c r="F1016" s="88">
        <v>74</v>
      </c>
      <c r="G1016" s="170">
        <f t="shared" si="15"/>
        <v>444</v>
      </c>
      <c r="H1016" s="94"/>
      <c r="I1016" s="95"/>
      <c r="J1016" s="95"/>
      <c r="K1016" s="95"/>
      <c r="L1016" s="95"/>
      <c r="M1016" s="97"/>
      <c r="N1016" s="91"/>
      <c r="O1016" s="92"/>
      <c r="P1016" s="92"/>
      <c r="Q1016" s="92"/>
      <c r="R1016" s="93"/>
      <c r="S1016" s="94"/>
      <c r="T1016" s="95"/>
      <c r="U1016" s="96"/>
      <c r="V1016" s="95"/>
      <c r="W1016" s="95"/>
      <c r="X1016" s="97"/>
      <c r="Y1016" s="94"/>
      <c r="Z1016" s="96"/>
      <c r="AA1016" s="96"/>
      <c r="AB1016" s="95"/>
      <c r="AC1016" s="95"/>
      <c r="AD1016" s="97"/>
      <c r="AE1016" s="91"/>
      <c r="AF1016" s="113"/>
      <c r="AG1016" s="113"/>
      <c r="AH1016" s="92"/>
      <c r="AI1016" s="92"/>
      <c r="AJ1016" s="92"/>
      <c r="AK1016" s="92"/>
      <c r="AL1016" s="94"/>
      <c r="AM1016" s="96"/>
      <c r="AN1016" s="96"/>
      <c r="AO1016" s="95"/>
      <c r="AP1016" s="95"/>
      <c r="AQ1016" s="97"/>
      <c r="AR1016" s="94"/>
      <c r="AS1016" s="96"/>
      <c r="AT1016" s="96"/>
      <c r="AU1016" s="96"/>
      <c r="AV1016" s="95"/>
      <c r="AW1016" s="95"/>
      <c r="AX1016" s="97"/>
      <c r="AY1016" s="97"/>
      <c r="AZ1016" s="97"/>
      <c r="BA1016" s="97"/>
      <c r="BB1016" s="97"/>
      <c r="BC1016" s="99" t="s">
        <v>12349</v>
      </c>
      <c r="BD1016" s="99" t="s">
        <v>12298</v>
      </c>
      <c r="BE1016" s="99"/>
      <c r="BF1016" s="100"/>
      <c r="BG1016" s="98"/>
      <c r="BH1016" s="98"/>
      <c r="BI1016" s="98"/>
      <c r="BJ1016" s="98"/>
      <c r="BK1016" s="101" t="s">
        <v>1511</v>
      </c>
      <c r="BL1016" s="98"/>
      <c r="BM1016" s="98"/>
      <c r="BN1016" s="98"/>
      <c r="BO1016" s="4"/>
      <c r="BP1016" s="4"/>
      <c r="BQ1016" s="4"/>
      <c r="BR1016" s="4"/>
      <c r="BS1016" s="4"/>
      <c r="BT1016" s="98"/>
      <c r="BU1016" s="98"/>
      <c r="BV1016" s="98"/>
      <c r="BW1016" s="98"/>
      <c r="BX1016" s="98"/>
      <c r="BY1016" s="4"/>
      <c r="BZ1016" s="4"/>
      <c r="CA1016" s="4"/>
      <c r="CB1016" s="4" t="s">
        <v>1511</v>
      </c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  <c r="HO1016" s="4"/>
      <c r="HP1016" s="4"/>
      <c r="HQ1016" s="4"/>
      <c r="HR1016" s="4"/>
      <c r="HS1016" s="4"/>
      <c r="HT1016" s="4"/>
      <c r="HU1016" s="4"/>
      <c r="HV1016" s="4"/>
      <c r="HW1016" s="4"/>
      <c r="HX1016" s="4"/>
      <c r="HY1016" s="4"/>
      <c r="HZ1016" s="4"/>
      <c r="IA1016" s="4"/>
      <c r="IB1016" s="4"/>
      <c r="IC1016" s="4"/>
      <c r="ID1016" s="4"/>
      <c r="IE1016" s="4"/>
      <c r="IF1016" s="4"/>
      <c r="IG1016" s="4"/>
      <c r="IH1016" s="4"/>
      <c r="II1016" s="4"/>
      <c r="IJ1016" s="4"/>
      <c r="IK1016" s="4"/>
      <c r="IL1016" s="4"/>
      <c r="IM1016" s="4"/>
      <c r="IN1016" s="4"/>
      <c r="IO1016" s="4"/>
      <c r="IP1016" s="4"/>
      <c r="IQ1016" s="4"/>
      <c r="IR1016" s="4"/>
      <c r="IS1016" s="4"/>
      <c r="IT1016" s="4"/>
      <c r="IU1016" s="4"/>
      <c r="IV1016" s="4"/>
      <c r="IW1016" s="4"/>
      <c r="IX1016" s="4"/>
      <c r="IY1016" s="4"/>
      <c r="IZ1016" s="4"/>
      <c r="JA1016" s="4"/>
      <c r="JB1016" s="4"/>
      <c r="JC1016" s="4"/>
      <c r="JD1016" s="4"/>
      <c r="JE1016" s="4"/>
      <c r="JF1016" s="4"/>
      <c r="JG1016" s="4"/>
      <c r="JH1016" s="4"/>
      <c r="JI1016" s="4"/>
      <c r="JJ1016" s="4"/>
      <c r="JK1016" s="4"/>
      <c r="JL1016" s="4"/>
      <c r="JM1016" s="4"/>
      <c r="JN1016" s="4"/>
      <c r="JO1016" s="4"/>
      <c r="JP1016" s="4"/>
      <c r="JQ1016" s="4"/>
      <c r="JR1016" s="4"/>
      <c r="JS1016" s="4"/>
      <c r="JT1016" s="4"/>
      <c r="JU1016" s="4"/>
      <c r="JV1016" s="4"/>
      <c r="JW1016" s="4"/>
      <c r="JX1016" s="4"/>
      <c r="JY1016" s="4"/>
      <c r="JZ1016" s="4"/>
      <c r="KA1016" s="4"/>
      <c r="KB1016" s="4"/>
      <c r="KC1016" s="4"/>
      <c r="KD1016" s="4"/>
      <c r="KE1016" s="4"/>
      <c r="KF1016" s="4"/>
      <c r="KG1016" s="4"/>
      <c r="KH1016" s="4"/>
      <c r="KI1016" s="4"/>
      <c r="KJ1016" s="4"/>
      <c r="KK1016" s="4"/>
      <c r="KL1016" s="4"/>
      <c r="KM1016" s="4"/>
      <c r="KN1016" s="4"/>
      <c r="KO1016" s="4"/>
      <c r="KP1016" s="4"/>
      <c r="KQ1016" s="4"/>
      <c r="KR1016" s="4"/>
      <c r="KS1016" s="4"/>
      <c r="KT1016" s="4"/>
      <c r="KU1016" s="4"/>
      <c r="KV1016" s="4"/>
      <c r="KW1016" s="4"/>
      <c r="KX1016" s="4"/>
      <c r="KY1016" s="4"/>
      <c r="KZ1016" s="4"/>
      <c r="LA1016" s="4"/>
      <c r="LB1016" s="4"/>
      <c r="LC1016" s="4"/>
      <c r="LD1016" s="4"/>
      <c r="LE1016" s="4"/>
      <c r="LF1016" s="4"/>
      <c r="LG1016" s="4"/>
      <c r="LH1016" s="4"/>
      <c r="LI1016" s="4"/>
      <c r="LJ1016" s="4"/>
      <c r="LK1016" s="4"/>
      <c r="LL1016" s="4"/>
      <c r="LM1016" s="4"/>
      <c r="LN1016" s="4"/>
      <c r="LO1016" s="4"/>
      <c r="LP1016" s="4"/>
      <c r="LQ1016" s="4"/>
      <c r="LR1016" s="4"/>
      <c r="LS1016" s="4"/>
      <c r="LT1016" s="4"/>
      <c r="LU1016" s="4"/>
      <c r="LV1016" s="4"/>
      <c r="LW1016" s="4"/>
      <c r="LX1016" s="4"/>
      <c r="LY1016" s="4"/>
      <c r="LZ1016" s="4"/>
      <c r="MA1016" s="4"/>
      <c r="MB1016" s="4"/>
      <c r="MC1016" s="4"/>
      <c r="MD1016" s="4"/>
      <c r="ME1016" s="4"/>
      <c r="MF1016" s="4"/>
      <c r="MG1016" s="4"/>
      <c r="MH1016" s="4"/>
      <c r="MI1016" s="4"/>
      <c r="MJ1016" s="4"/>
      <c r="MK1016" s="4"/>
      <c r="ML1016" s="4"/>
      <c r="MM1016" s="4"/>
      <c r="MN1016" s="4"/>
      <c r="MO1016" s="4"/>
      <c r="MP1016" s="4"/>
      <c r="MQ1016" s="4"/>
      <c r="MR1016" s="4"/>
      <c r="MS1016" s="4"/>
      <c r="MT1016" s="4"/>
      <c r="MU1016" s="4"/>
      <c r="MV1016" s="4"/>
      <c r="MW1016" s="4"/>
      <c r="MX1016" s="4"/>
      <c r="MY1016" s="4"/>
      <c r="MZ1016" s="4"/>
      <c r="NA1016" s="4"/>
      <c r="NB1016" s="4"/>
      <c r="NC1016" s="4"/>
      <c r="ND1016" s="4"/>
      <c r="NE1016" s="4"/>
      <c r="NF1016" s="4"/>
      <c r="NG1016" s="4"/>
      <c r="NH1016" s="4"/>
      <c r="NI1016" s="4"/>
      <c r="NJ1016" s="4"/>
      <c r="NK1016" s="4"/>
      <c r="NL1016" s="4"/>
      <c r="NM1016" s="4"/>
      <c r="NN1016" s="4"/>
      <c r="NO1016" s="4"/>
      <c r="NP1016" s="4"/>
      <c r="NQ1016" s="4"/>
      <c r="NR1016" s="4"/>
      <c r="NS1016" s="4"/>
      <c r="NT1016" s="4"/>
      <c r="NU1016" s="4"/>
      <c r="NV1016" s="4"/>
      <c r="NW1016" s="4"/>
      <c r="NX1016" s="4"/>
      <c r="NY1016" s="4"/>
      <c r="NZ1016" s="4"/>
      <c r="OA1016" s="4"/>
      <c r="OB1016" s="4"/>
      <c r="OC1016" s="4"/>
      <c r="OD1016" s="4"/>
      <c r="OE1016" s="4"/>
      <c r="OF1016" s="4"/>
      <c r="OG1016" s="4"/>
      <c r="OH1016" s="4"/>
      <c r="OI1016" s="4"/>
      <c r="OJ1016" s="4"/>
      <c r="OK1016" s="4"/>
      <c r="OL1016" s="4"/>
      <c r="OM1016" s="4"/>
      <c r="ON1016" s="4"/>
      <c r="OO1016" s="4"/>
      <c r="OP1016" s="4"/>
      <c r="OQ1016" s="4"/>
      <c r="OR1016" s="4"/>
      <c r="OS1016" s="4"/>
      <c r="OT1016" s="4"/>
      <c r="OU1016" s="4"/>
      <c r="OV1016" s="4"/>
      <c r="OW1016" s="4"/>
      <c r="OX1016" s="4"/>
      <c r="OY1016" s="4"/>
      <c r="OZ1016" s="4"/>
      <c r="PA1016" s="4"/>
      <c r="PB1016" s="4"/>
      <c r="PC1016" s="4"/>
      <c r="PD1016" s="4"/>
      <c r="PE1016" s="4"/>
      <c r="PF1016" s="4"/>
      <c r="PG1016" s="4"/>
      <c r="PH1016" s="4"/>
      <c r="PI1016" s="4"/>
      <c r="PJ1016" s="4"/>
      <c r="PK1016" s="4"/>
      <c r="PL1016" s="4"/>
      <c r="PM1016" s="4"/>
      <c r="PN1016" s="4"/>
      <c r="PO1016" s="4"/>
      <c r="PP1016" s="4"/>
      <c r="PQ1016" s="4"/>
      <c r="PR1016" s="4"/>
      <c r="PS1016" s="4"/>
      <c r="PT1016" s="4"/>
      <c r="PU1016" s="4"/>
      <c r="PV1016" s="4"/>
      <c r="PW1016" s="4"/>
      <c r="PX1016" s="4"/>
      <c r="PY1016" s="4"/>
      <c r="PZ1016" s="4"/>
      <c r="QA1016" s="4"/>
      <c r="QB1016" s="4"/>
      <c r="QC1016" s="4"/>
      <c r="QD1016" s="4"/>
      <c r="QE1016" s="4"/>
      <c r="QF1016" s="4"/>
      <c r="QG1016" s="4"/>
      <c r="QH1016" s="4"/>
      <c r="QI1016" s="4"/>
      <c r="QJ1016" s="4"/>
      <c r="QK1016" s="4"/>
      <c r="QL1016" s="4"/>
      <c r="QM1016" s="4"/>
      <c r="QN1016" s="4"/>
      <c r="QO1016" s="4"/>
      <c r="QP1016" s="4"/>
      <c r="QQ1016" s="4"/>
      <c r="QR1016" s="4"/>
      <c r="QS1016" s="4"/>
      <c r="QT1016" s="4"/>
      <c r="QU1016" s="4"/>
      <c r="QV1016" s="4"/>
      <c r="QW1016" s="4"/>
      <c r="QX1016" s="4"/>
      <c r="QY1016" s="4"/>
      <c r="QZ1016" s="4"/>
      <c r="RA1016" s="4"/>
      <c r="RB1016" s="4"/>
      <c r="RC1016" s="4"/>
      <c r="RD1016" s="4"/>
      <c r="RE1016" s="4"/>
      <c r="RF1016" s="4"/>
      <c r="RG1016" s="4"/>
      <c r="RH1016" s="4"/>
      <c r="RI1016" s="4"/>
      <c r="RJ1016" s="4"/>
      <c r="RK1016" s="4"/>
    </row>
    <row r="1017" ht="13.75" spans="1:479">
      <c r="A1017" s="88" t="s">
        <v>12598</v>
      </c>
      <c r="B1017" s="88" t="s">
        <v>8748</v>
      </c>
      <c r="C1017" s="106" t="s">
        <v>9807</v>
      </c>
      <c r="D1017" s="169" t="s">
        <v>494</v>
      </c>
      <c r="E1017" s="88">
        <v>6</v>
      </c>
      <c r="F1017" s="88">
        <v>43</v>
      </c>
      <c r="G1017" s="170">
        <f t="shared" si="15"/>
        <v>258</v>
      </c>
      <c r="H1017" s="94"/>
      <c r="I1017" s="95"/>
      <c r="J1017" s="95"/>
      <c r="K1017" s="95"/>
      <c r="L1017" s="95"/>
      <c r="M1017" s="97"/>
      <c r="N1017" s="91"/>
      <c r="O1017" s="92"/>
      <c r="P1017" s="92"/>
      <c r="Q1017" s="92"/>
      <c r="R1017" s="93"/>
      <c r="S1017" s="94"/>
      <c r="T1017" s="95"/>
      <c r="U1017" s="96"/>
      <c r="V1017" s="95"/>
      <c r="W1017" s="95"/>
      <c r="X1017" s="97"/>
      <c r="Y1017" s="94"/>
      <c r="Z1017" s="96"/>
      <c r="AA1017" s="96"/>
      <c r="AB1017" s="95"/>
      <c r="AC1017" s="95"/>
      <c r="AD1017" s="97"/>
      <c r="AE1017" s="91"/>
      <c r="AF1017" s="113"/>
      <c r="AG1017" s="113"/>
      <c r="AH1017" s="92"/>
      <c r="AI1017" s="92"/>
      <c r="AJ1017" s="92"/>
      <c r="AK1017" s="92"/>
      <c r="AL1017" s="94"/>
      <c r="AM1017" s="96"/>
      <c r="AN1017" s="96"/>
      <c r="AO1017" s="95"/>
      <c r="AP1017" s="95"/>
      <c r="AQ1017" s="97"/>
      <c r="AR1017" s="94"/>
      <c r="AS1017" s="96"/>
      <c r="AT1017" s="96"/>
      <c r="AU1017" s="96"/>
      <c r="AV1017" s="95"/>
      <c r="AW1017" s="95"/>
      <c r="AX1017" s="97"/>
      <c r="AY1017" s="97"/>
      <c r="AZ1017" s="97"/>
      <c r="BA1017" s="97"/>
      <c r="BB1017" s="97"/>
      <c r="BC1017" s="99" t="s">
        <v>12350</v>
      </c>
      <c r="BD1017" s="99" t="s">
        <v>12298</v>
      </c>
      <c r="BE1017" s="99"/>
      <c r="BF1017" s="100"/>
      <c r="BG1017" s="98"/>
      <c r="BH1017" s="98"/>
      <c r="BI1017" s="98"/>
      <c r="BJ1017" s="98"/>
      <c r="BK1017" s="101" t="s">
        <v>1511</v>
      </c>
      <c r="BL1017" s="98"/>
      <c r="BM1017" s="98"/>
      <c r="BN1017" s="98"/>
      <c r="BO1017" s="4"/>
      <c r="BP1017" s="4"/>
      <c r="BQ1017" s="4"/>
      <c r="BR1017" s="4"/>
      <c r="BS1017" s="4"/>
      <c r="BT1017" s="98"/>
      <c r="BU1017" s="98"/>
      <c r="BV1017" s="98"/>
      <c r="BW1017" s="98"/>
      <c r="BX1017" s="98"/>
      <c r="BY1017" s="4"/>
      <c r="BZ1017" s="4"/>
      <c r="CA1017" s="4"/>
      <c r="CB1017" s="4" t="s">
        <v>1511</v>
      </c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  <c r="HI1017" s="4"/>
      <c r="HJ1017" s="4"/>
      <c r="HK1017" s="4"/>
      <c r="HL1017" s="4"/>
      <c r="HM1017" s="4"/>
      <c r="HN1017" s="4"/>
      <c r="HO1017" s="4"/>
      <c r="HP1017" s="4"/>
      <c r="HQ1017" s="4"/>
      <c r="HR1017" s="4"/>
      <c r="HS1017" s="4"/>
      <c r="HT1017" s="4"/>
      <c r="HU1017" s="4"/>
      <c r="HV1017" s="4"/>
      <c r="HW1017" s="4"/>
      <c r="HX1017" s="4"/>
      <c r="HY1017" s="4"/>
      <c r="HZ1017" s="4"/>
      <c r="IA1017" s="4"/>
      <c r="IB1017" s="4"/>
      <c r="IC1017" s="4"/>
      <c r="ID1017" s="4"/>
      <c r="IE1017" s="4"/>
      <c r="IF1017" s="4"/>
      <c r="IG1017" s="4"/>
      <c r="IH1017" s="4"/>
      <c r="II1017" s="4"/>
      <c r="IJ1017" s="4"/>
      <c r="IK1017" s="4"/>
      <c r="IL1017" s="4"/>
      <c r="IM1017" s="4"/>
      <c r="IN1017" s="4"/>
      <c r="IO1017" s="4"/>
      <c r="IP1017" s="4"/>
      <c r="IQ1017" s="4"/>
      <c r="IR1017" s="4"/>
      <c r="IS1017" s="4"/>
      <c r="IT1017" s="4"/>
      <c r="IU1017" s="4"/>
      <c r="IV1017" s="4"/>
      <c r="IW1017" s="4"/>
      <c r="IX1017" s="4"/>
      <c r="IY1017" s="4"/>
      <c r="IZ1017" s="4"/>
      <c r="JA1017" s="4"/>
      <c r="JB1017" s="4"/>
      <c r="JC1017" s="4"/>
      <c r="JD1017" s="4"/>
      <c r="JE1017" s="4"/>
      <c r="JF1017" s="4"/>
      <c r="JG1017" s="4"/>
      <c r="JH1017" s="4"/>
      <c r="JI1017" s="4"/>
      <c r="JJ1017" s="4"/>
      <c r="JK1017" s="4"/>
      <c r="JL1017" s="4"/>
      <c r="JM1017" s="4"/>
      <c r="JN1017" s="4"/>
      <c r="JO1017" s="4"/>
      <c r="JP1017" s="4"/>
      <c r="JQ1017" s="4"/>
      <c r="JR1017" s="4"/>
      <c r="JS1017" s="4"/>
      <c r="JT1017" s="4"/>
      <c r="JU1017" s="4"/>
      <c r="JV1017" s="4"/>
      <c r="JW1017" s="4"/>
      <c r="JX1017" s="4"/>
      <c r="JY1017" s="4"/>
      <c r="JZ1017" s="4"/>
      <c r="KA1017" s="4"/>
      <c r="KB1017" s="4"/>
      <c r="KC1017" s="4"/>
      <c r="KD1017" s="4"/>
      <c r="KE1017" s="4"/>
      <c r="KF1017" s="4"/>
      <c r="KG1017" s="4"/>
      <c r="KH1017" s="4"/>
      <c r="KI1017" s="4"/>
      <c r="KJ1017" s="4"/>
      <c r="KK1017" s="4"/>
      <c r="KL1017" s="4"/>
      <c r="KM1017" s="4"/>
      <c r="KN1017" s="4"/>
      <c r="KO1017" s="4"/>
      <c r="KP1017" s="4"/>
      <c r="KQ1017" s="4"/>
      <c r="KR1017" s="4"/>
      <c r="KS1017" s="4"/>
      <c r="KT1017" s="4"/>
      <c r="KU1017" s="4"/>
      <c r="KV1017" s="4"/>
      <c r="KW1017" s="4"/>
      <c r="KX1017" s="4"/>
      <c r="KY1017" s="4"/>
      <c r="KZ1017" s="4"/>
      <c r="LA1017" s="4"/>
      <c r="LB1017" s="4"/>
      <c r="LC1017" s="4"/>
      <c r="LD1017" s="4"/>
      <c r="LE1017" s="4"/>
      <c r="LF1017" s="4"/>
      <c r="LG1017" s="4"/>
      <c r="LH1017" s="4"/>
      <c r="LI1017" s="4"/>
      <c r="LJ1017" s="4"/>
      <c r="LK1017" s="4"/>
      <c r="LL1017" s="4"/>
      <c r="LM1017" s="4"/>
      <c r="LN1017" s="4"/>
      <c r="LO1017" s="4"/>
      <c r="LP1017" s="4"/>
      <c r="LQ1017" s="4"/>
      <c r="LR1017" s="4"/>
      <c r="LS1017" s="4"/>
      <c r="LT1017" s="4"/>
      <c r="LU1017" s="4"/>
      <c r="LV1017" s="4"/>
      <c r="LW1017" s="4"/>
      <c r="LX1017" s="4"/>
      <c r="LY1017" s="4"/>
      <c r="LZ1017" s="4"/>
      <c r="MA1017" s="4"/>
      <c r="MB1017" s="4"/>
      <c r="MC1017" s="4"/>
      <c r="MD1017" s="4"/>
      <c r="ME1017" s="4"/>
      <c r="MF1017" s="4"/>
      <c r="MG1017" s="4"/>
      <c r="MH1017" s="4"/>
      <c r="MI1017" s="4"/>
      <c r="MJ1017" s="4"/>
      <c r="MK1017" s="4"/>
      <c r="ML1017" s="4"/>
      <c r="MM1017" s="4"/>
      <c r="MN1017" s="4"/>
      <c r="MO1017" s="4"/>
      <c r="MP1017" s="4"/>
      <c r="MQ1017" s="4"/>
      <c r="MR1017" s="4"/>
      <c r="MS1017" s="4"/>
      <c r="MT1017" s="4"/>
      <c r="MU1017" s="4"/>
      <c r="MV1017" s="4"/>
      <c r="MW1017" s="4"/>
      <c r="MX1017" s="4"/>
      <c r="MY1017" s="4"/>
      <c r="MZ1017" s="4"/>
      <c r="NA1017" s="4"/>
      <c r="NB1017" s="4"/>
      <c r="NC1017" s="4"/>
      <c r="ND1017" s="4"/>
      <c r="NE1017" s="4"/>
      <c r="NF1017" s="4"/>
      <c r="NG1017" s="4"/>
      <c r="NH1017" s="4"/>
      <c r="NI1017" s="4"/>
      <c r="NJ1017" s="4"/>
      <c r="NK1017" s="4"/>
      <c r="NL1017" s="4"/>
      <c r="NM1017" s="4"/>
      <c r="NN1017" s="4"/>
      <c r="NO1017" s="4"/>
      <c r="NP1017" s="4"/>
      <c r="NQ1017" s="4"/>
      <c r="NR1017" s="4"/>
      <c r="NS1017" s="4"/>
      <c r="NT1017" s="4"/>
      <c r="NU1017" s="4"/>
      <c r="NV1017" s="4"/>
      <c r="NW1017" s="4"/>
      <c r="NX1017" s="4"/>
      <c r="NY1017" s="4"/>
      <c r="NZ1017" s="4"/>
      <c r="OA1017" s="4"/>
      <c r="OB1017" s="4"/>
      <c r="OC1017" s="4"/>
      <c r="OD1017" s="4"/>
      <c r="OE1017" s="4"/>
      <c r="OF1017" s="4"/>
      <c r="OG1017" s="4"/>
      <c r="OH1017" s="4"/>
      <c r="OI1017" s="4"/>
      <c r="OJ1017" s="4"/>
      <c r="OK1017" s="4"/>
      <c r="OL1017" s="4"/>
      <c r="OM1017" s="4"/>
      <c r="ON1017" s="4"/>
      <c r="OO1017" s="4"/>
      <c r="OP1017" s="4"/>
      <c r="OQ1017" s="4"/>
      <c r="OR1017" s="4"/>
      <c r="OS1017" s="4"/>
      <c r="OT1017" s="4"/>
      <c r="OU1017" s="4"/>
      <c r="OV1017" s="4"/>
      <c r="OW1017" s="4"/>
      <c r="OX1017" s="4"/>
      <c r="OY1017" s="4"/>
      <c r="OZ1017" s="4"/>
      <c r="PA1017" s="4"/>
      <c r="PB1017" s="4"/>
      <c r="PC1017" s="4"/>
      <c r="PD1017" s="4"/>
      <c r="PE1017" s="4"/>
      <c r="PF1017" s="4"/>
      <c r="PG1017" s="4"/>
      <c r="PH1017" s="4"/>
      <c r="PI1017" s="4"/>
      <c r="PJ1017" s="4"/>
      <c r="PK1017" s="4"/>
      <c r="PL1017" s="4"/>
      <c r="PM1017" s="4"/>
      <c r="PN1017" s="4"/>
      <c r="PO1017" s="4"/>
      <c r="PP1017" s="4"/>
      <c r="PQ1017" s="4"/>
      <c r="PR1017" s="4"/>
      <c r="PS1017" s="4"/>
      <c r="PT1017" s="4"/>
      <c r="PU1017" s="4"/>
      <c r="PV1017" s="4"/>
      <c r="PW1017" s="4"/>
      <c r="PX1017" s="4"/>
      <c r="PY1017" s="4"/>
      <c r="PZ1017" s="4"/>
      <c r="QA1017" s="4"/>
      <c r="QB1017" s="4"/>
      <c r="QC1017" s="4"/>
      <c r="QD1017" s="4"/>
      <c r="QE1017" s="4"/>
      <c r="QF1017" s="4"/>
      <c r="QG1017" s="4"/>
      <c r="QH1017" s="4"/>
      <c r="QI1017" s="4"/>
      <c r="QJ1017" s="4"/>
      <c r="QK1017" s="4"/>
      <c r="QL1017" s="4"/>
      <c r="QM1017" s="4"/>
      <c r="QN1017" s="4"/>
      <c r="QO1017" s="4"/>
      <c r="QP1017" s="4"/>
      <c r="QQ1017" s="4"/>
      <c r="QR1017" s="4"/>
      <c r="QS1017" s="4"/>
      <c r="QT1017" s="4"/>
      <c r="QU1017" s="4"/>
      <c r="QV1017" s="4"/>
      <c r="QW1017" s="4"/>
      <c r="QX1017" s="4"/>
      <c r="QY1017" s="4"/>
      <c r="QZ1017" s="4"/>
      <c r="RA1017" s="4"/>
      <c r="RB1017" s="4"/>
      <c r="RC1017" s="4"/>
      <c r="RD1017" s="4"/>
      <c r="RE1017" s="4"/>
      <c r="RF1017" s="4"/>
      <c r="RG1017" s="4"/>
      <c r="RH1017" s="4"/>
      <c r="RI1017" s="4"/>
      <c r="RJ1017" s="4"/>
      <c r="RK1017" s="4"/>
    </row>
    <row r="1018" ht="13.75" spans="1:479">
      <c r="A1018" s="88" t="s">
        <v>12598</v>
      </c>
      <c r="B1018" s="88" t="s">
        <v>1019</v>
      </c>
      <c r="C1018" s="106" t="s">
        <v>1018</v>
      </c>
      <c r="D1018" s="89" t="s">
        <v>12266</v>
      </c>
      <c r="E1018" s="135">
        <v>4</v>
      </c>
      <c r="F1018" s="135">
        <v>101</v>
      </c>
      <c r="G1018" s="90">
        <f t="shared" si="15"/>
        <v>404</v>
      </c>
      <c r="H1018" s="94"/>
      <c r="I1018" s="95"/>
      <c r="J1018" s="95"/>
      <c r="K1018" s="95"/>
      <c r="L1018" s="95"/>
      <c r="M1018" s="97"/>
      <c r="N1018" s="91"/>
      <c r="O1018" s="92"/>
      <c r="P1018" s="92"/>
      <c r="Q1018" s="92"/>
      <c r="R1018" s="93"/>
      <c r="S1018" s="94"/>
      <c r="T1018" s="95"/>
      <c r="U1018" s="96"/>
      <c r="V1018" s="95"/>
      <c r="W1018" s="95"/>
      <c r="X1018" s="97"/>
      <c r="Y1018" s="94"/>
      <c r="Z1018" s="96"/>
      <c r="AA1018" s="96"/>
      <c r="AB1018" s="95"/>
      <c r="AC1018" s="95"/>
      <c r="AD1018" s="97"/>
      <c r="AE1018" s="91"/>
      <c r="AF1018" s="113"/>
      <c r="AG1018" s="113"/>
      <c r="AH1018" s="92"/>
      <c r="AI1018" s="92"/>
      <c r="AJ1018" s="92"/>
      <c r="AK1018" s="92"/>
      <c r="AL1018" s="94"/>
      <c r="AM1018" s="96"/>
      <c r="AN1018" s="96"/>
      <c r="AO1018" s="95"/>
      <c r="AP1018" s="95"/>
      <c r="AQ1018" s="97"/>
      <c r="AR1018" s="94"/>
      <c r="AS1018" s="96"/>
      <c r="AT1018" s="96"/>
      <c r="AU1018" s="96"/>
      <c r="AV1018" s="95"/>
      <c r="AW1018" s="95"/>
      <c r="AX1018" s="97"/>
      <c r="AY1018" s="97"/>
      <c r="AZ1018" s="97"/>
      <c r="BA1018" s="97"/>
      <c r="BB1018" s="97"/>
      <c r="BC1018" s="99" t="s">
        <v>12349</v>
      </c>
      <c r="BD1018" s="99" t="s">
        <v>12298</v>
      </c>
      <c r="BE1018" s="99"/>
      <c r="BF1018" s="100"/>
      <c r="BG1018" s="103"/>
      <c r="BH1018" s="103"/>
      <c r="BI1018" s="103"/>
      <c r="BJ1018" s="99"/>
      <c r="BK1018" s="112" t="s">
        <v>1511</v>
      </c>
      <c r="BL1018" s="102"/>
      <c r="BM1018" s="99"/>
      <c r="BN1018" s="99"/>
      <c r="BT1018" s="99"/>
      <c r="BU1018" s="99"/>
      <c r="BV1018" s="99"/>
      <c r="BW1018" s="99"/>
      <c r="BX1018" s="99"/>
      <c r="CB1018" s="4" t="s">
        <v>1511</v>
      </c>
    </row>
    <row r="1019" ht="13.75" spans="1:479">
      <c r="A1019" s="88" t="s">
        <v>12598</v>
      </c>
      <c r="B1019" s="88" t="s">
        <v>1019</v>
      </c>
      <c r="C1019" s="106" t="s">
        <v>1018</v>
      </c>
      <c r="D1019" s="89" t="s">
        <v>494</v>
      </c>
      <c r="E1019" s="135">
        <v>4</v>
      </c>
      <c r="F1019" s="135">
        <v>62</v>
      </c>
      <c r="G1019" s="90">
        <f t="shared" si="15"/>
        <v>248</v>
      </c>
      <c r="H1019" s="94"/>
      <c r="I1019" s="95"/>
      <c r="J1019" s="95"/>
      <c r="K1019" s="95"/>
      <c r="L1019" s="95"/>
      <c r="M1019" s="97"/>
      <c r="N1019" s="91"/>
      <c r="O1019" s="92"/>
      <c r="P1019" s="92"/>
      <c r="Q1019" s="92"/>
      <c r="R1019" s="93"/>
      <c r="S1019" s="94"/>
      <c r="T1019" s="95"/>
      <c r="U1019" s="96"/>
      <c r="V1019" s="95"/>
      <c r="W1019" s="95"/>
      <c r="X1019" s="97"/>
      <c r="Y1019" s="94"/>
      <c r="Z1019" s="96"/>
      <c r="AA1019" s="96"/>
      <c r="AB1019" s="95"/>
      <c r="AC1019" s="95"/>
      <c r="AD1019" s="97"/>
      <c r="AE1019" s="91"/>
      <c r="AF1019" s="113"/>
      <c r="AG1019" s="113"/>
      <c r="AH1019" s="92"/>
      <c r="AI1019" s="92"/>
      <c r="AJ1019" s="92"/>
      <c r="AK1019" s="92"/>
      <c r="AL1019" s="94"/>
      <c r="AM1019" s="96"/>
      <c r="AN1019" s="96"/>
      <c r="AO1019" s="95"/>
      <c r="AP1019" s="95"/>
      <c r="AQ1019" s="97"/>
      <c r="AR1019" s="94"/>
      <c r="AS1019" s="96"/>
      <c r="AT1019" s="96"/>
      <c r="AU1019" s="96"/>
      <c r="AV1019" s="95"/>
      <c r="AW1019" s="95"/>
      <c r="AX1019" s="97"/>
      <c r="AY1019" s="97"/>
      <c r="AZ1019" s="97"/>
      <c r="BA1019" s="97"/>
      <c r="BB1019" s="97"/>
      <c r="BC1019" s="99" t="s">
        <v>12350</v>
      </c>
      <c r="BD1019" s="99" t="s">
        <v>12298</v>
      </c>
      <c r="BE1019" s="99"/>
      <c r="BF1019" s="100"/>
      <c r="BG1019" s="103"/>
      <c r="BH1019" s="103"/>
      <c r="BI1019" s="103"/>
      <c r="BJ1019" s="99"/>
      <c r="BK1019" s="112" t="s">
        <v>1511</v>
      </c>
      <c r="BL1019" s="102"/>
      <c r="BM1019" s="99"/>
      <c r="BN1019" s="99"/>
      <c r="BT1019" s="99"/>
      <c r="BU1019" s="99"/>
      <c r="BV1019" s="99"/>
      <c r="BW1019" s="99"/>
      <c r="BX1019" s="99"/>
      <c r="CB1019" s="4" t="s">
        <v>1511</v>
      </c>
    </row>
    <row r="1020" ht="13.75" spans="1:479">
      <c r="A1020" s="88" t="s">
        <v>12598</v>
      </c>
      <c r="B1020" s="88" t="s">
        <v>1019</v>
      </c>
      <c r="C1020" s="106" t="s">
        <v>1020</v>
      </c>
      <c r="D1020" s="169" t="s">
        <v>12266</v>
      </c>
      <c r="E1020" s="88">
        <v>4</v>
      </c>
      <c r="F1020" s="88">
        <v>101</v>
      </c>
      <c r="G1020" s="170">
        <f t="shared" si="15"/>
        <v>404</v>
      </c>
      <c r="H1020" s="94"/>
      <c r="I1020" s="95"/>
      <c r="J1020" s="95"/>
      <c r="K1020" s="95"/>
      <c r="L1020" s="95"/>
      <c r="M1020" s="97"/>
      <c r="N1020" s="91"/>
      <c r="O1020" s="92"/>
      <c r="P1020" s="92"/>
      <c r="Q1020" s="92"/>
      <c r="R1020" s="93"/>
      <c r="S1020" s="94"/>
      <c r="T1020" s="95"/>
      <c r="U1020" s="96"/>
      <c r="V1020" s="95"/>
      <c r="W1020" s="95"/>
      <c r="X1020" s="97"/>
      <c r="Y1020" s="94"/>
      <c r="Z1020" s="96"/>
      <c r="AA1020" s="96"/>
      <c r="AB1020" s="95"/>
      <c r="AC1020" s="95"/>
      <c r="AD1020" s="97"/>
      <c r="AE1020" s="91"/>
      <c r="AF1020" s="113"/>
      <c r="AG1020" s="113"/>
      <c r="AH1020" s="92"/>
      <c r="AI1020" s="92"/>
      <c r="AJ1020" s="92"/>
      <c r="AK1020" s="92"/>
      <c r="AL1020" s="94"/>
      <c r="AM1020" s="96"/>
      <c r="AN1020" s="96"/>
      <c r="AO1020" s="95"/>
      <c r="AP1020" s="95"/>
      <c r="AQ1020" s="97"/>
      <c r="AR1020" s="94"/>
      <c r="AS1020" s="96"/>
      <c r="AT1020" s="96"/>
      <c r="AU1020" s="96"/>
      <c r="AV1020" s="95"/>
      <c r="AW1020" s="95"/>
      <c r="AX1020" s="97"/>
      <c r="AY1020" s="97"/>
      <c r="AZ1020" s="97"/>
      <c r="BA1020" s="97"/>
      <c r="BB1020" s="97"/>
      <c r="BC1020" s="99" t="s">
        <v>12349</v>
      </c>
      <c r="BD1020" s="99" t="s">
        <v>12298</v>
      </c>
      <c r="BE1020" s="99"/>
      <c r="BF1020" s="100"/>
      <c r="BG1020" s="98"/>
      <c r="BH1020" s="98"/>
      <c r="BI1020" s="98"/>
      <c r="BJ1020" s="98"/>
      <c r="BK1020" s="101" t="s">
        <v>1511</v>
      </c>
      <c r="BL1020" s="98"/>
      <c r="BM1020" s="98"/>
      <c r="BN1020" s="98"/>
      <c r="BO1020" s="4"/>
      <c r="BP1020" s="4"/>
      <c r="BQ1020" s="4"/>
      <c r="BR1020" s="4"/>
      <c r="BS1020" s="4"/>
      <c r="BT1020" s="98"/>
      <c r="BU1020" s="98"/>
      <c r="BV1020" s="98"/>
      <c r="BW1020" s="98"/>
      <c r="BX1020" s="98"/>
      <c r="BY1020" s="4"/>
      <c r="BZ1020" s="4"/>
      <c r="CA1020" s="4"/>
      <c r="CB1020" s="4" t="s">
        <v>1511</v>
      </c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  <c r="HI1020" s="4"/>
      <c r="HJ1020" s="4"/>
      <c r="HK1020" s="4"/>
      <c r="HL1020" s="4"/>
      <c r="HM1020" s="4"/>
      <c r="HN1020" s="4"/>
      <c r="HO1020" s="4"/>
      <c r="HP1020" s="4"/>
      <c r="HQ1020" s="4"/>
      <c r="HR1020" s="4"/>
      <c r="HS1020" s="4"/>
      <c r="HT1020" s="4"/>
      <c r="HU1020" s="4"/>
      <c r="HV1020" s="4"/>
      <c r="HW1020" s="4"/>
      <c r="HX1020" s="4"/>
      <c r="HY1020" s="4"/>
      <c r="HZ1020" s="4"/>
      <c r="IA1020" s="4"/>
      <c r="IB1020" s="4"/>
      <c r="IC1020" s="4"/>
      <c r="ID1020" s="4"/>
      <c r="IE1020" s="4"/>
      <c r="IF1020" s="4"/>
      <c r="IG1020" s="4"/>
      <c r="IH1020" s="4"/>
      <c r="II1020" s="4"/>
      <c r="IJ1020" s="4"/>
      <c r="IK1020" s="4"/>
      <c r="IL1020" s="4"/>
      <c r="IM1020" s="4"/>
      <c r="IN1020" s="4"/>
      <c r="IO1020" s="4"/>
      <c r="IP1020" s="4"/>
      <c r="IQ1020" s="4"/>
      <c r="IR1020" s="4"/>
      <c r="IS1020" s="4"/>
      <c r="IT1020" s="4"/>
      <c r="IU1020" s="4"/>
      <c r="IV1020" s="4"/>
      <c r="IW1020" s="4"/>
      <c r="IX1020" s="4"/>
      <c r="IY1020" s="4"/>
      <c r="IZ1020" s="4"/>
      <c r="JA1020" s="4"/>
      <c r="JB1020" s="4"/>
      <c r="JC1020" s="4"/>
      <c r="JD1020" s="4"/>
      <c r="JE1020" s="4"/>
      <c r="JF1020" s="4"/>
      <c r="JG1020" s="4"/>
      <c r="JH1020" s="4"/>
      <c r="JI1020" s="4"/>
      <c r="JJ1020" s="4"/>
      <c r="JK1020" s="4"/>
      <c r="JL1020" s="4"/>
      <c r="JM1020" s="4"/>
      <c r="JN1020" s="4"/>
      <c r="JO1020" s="4"/>
      <c r="JP1020" s="4"/>
      <c r="JQ1020" s="4"/>
      <c r="JR1020" s="4"/>
      <c r="JS1020" s="4"/>
      <c r="JT1020" s="4"/>
      <c r="JU1020" s="4"/>
      <c r="JV1020" s="4"/>
      <c r="JW1020" s="4"/>
      <c r="JX1020" s="4"/>
      <c r="JY1020" s="4"/>
      <c r="JZ1020" s="4"/>
      <c r="KA1020" s="4"/>
      <c r="KB1020" s="4"/>
      <c r="KC1020" s="4"/>
      <c r="KD1020" s="4"/>
      <c r="KE1020" s="4"/>
      <c r="KF1020" s="4"/>
      <c r="KG1020" s="4"/>
      <c r="KH1020" s="4"/>
      <c r="KI1020" s="4"/>
      <c r="KJ1020" s="4"/>
      <c r="KK1020" s="4"/>
      <c r="KL1020" s="4"/>
      <c r="KM1020" s="4"/>
      <c r="KN1020" s="4"/>
      <c r="KO1020" s="4"/>
      <c r="KP1020" s="4"/>
      <c r="KQ1020" s="4"/>
      <c r="KR1020" s="4"/>
      <c r="KS1020" s="4"/>
      <c r="KT1020" s="4"/>
      <c r="KU1020" s="4"/>
      <c r="KV1020" s="4"/>
      <c r="KW1020" s="4"/>
      <c r="KX1020" s="4"/>
      <c r="KY1020" s="4"/>
      <c r="KZ1020" s="4"/>
      <c r="LA1020" s="4"/>
      <c r="LB1020" s="4"/>
      <c r="LC1020" s="4"/>
      <c r="LD1020" s="4"/>
      <c r="LE1020" s="4"/>
      <c r="LF1020" s="4"/>
      <c r="LG1020" s="4"/>
      <c r="LH1020" s="4"/>
      <c r="LI1020" s="4"/>
      <c r="LJ1020" s="4"/>
      <c r="LK1020" s="4"/>
      <c r="LL1020" s="4"/>
      <c r="LM1020" s="4"/>
      <c r="LN1020" s="4"/>
      <c r="LO1020" s="4"/>
      <c r="LP1020" s="4"/>
      <c r="LQ1020" s="4"/>
      <c r="LR1020" s="4"/>
      <c r="LS1020" s="4"/>
      <c r="LT1020" s="4"/>
      <c r="LU1020" s="4"/>
      <c r="LV1020" s="4"/>
      <c r="LW1020" s="4"/>
      <c r="LX1020" s="4"/>
      <c r="LY1020" s="4"/>
      <c r="LZ1020" s="4"/>
      <c r="MA1020" s="4"/>
      <c r="MB1020" s="4"/>
      <c r="MC1020" s="4"/>
      <c r="MD1020" s="4"/>
      <c r="ME1020" s="4"/>
      <c r="MF1020" s="4"/>
      <c r="MG1020" s="4"/>
      <c r="MH1020" s="4"/>
      <c r="MI1020" s="4"/>
      <c r="MJ1020" s="4"/>
      <c r="MK1020" s="4"/>
      <c r="ML1020" s="4"/>
      <c r="MM1020" s="4"/>
      <c r="MN1020" s="4"/>
      <c r="MO1020" s="4"/>
      <c r="MP1020" s="4"/>
      <c r="MQ1020" s="4"/>
      <c r="MR1020" s="4"/>
      <c r="MS1020" s="4"/>
      <c r="MT1020" s="4"/>
      <c r="MU1020" s="4"/>
      <c r="MV1020" s="4"/>
      <c r="MW1020" s="4"/>
      <c r="MX1020" s="4"/>
      <c r="MY1020" s="4"/>
      <c r="MZ1020" s="4"/>
      <c r="NA1020" s="4"/>
      <c r="NB1020" s="4"/>
      <c r="NC1020" s="4"/>
      <c r="ND1020" s="4"/>
      <c r="NE1020" s="4"/>
      <c r="NF1020" s="4"/>
      <c r="NG1020" s="4"/>
      <c r="NH1020" s="4"/>
      <c r="NI1020" s="4"/>
      <c r="NJ1020" s="4"/>
      <c r="NK1020" s="4"/>
      <c r="NL1020" s="4"/>
      <c r="NM1020" s="4"/>
      <c r="NN1020" s="4"/>
      <c r="NO1020" s="4"/>
      <c r="NP1020" s="4"/>
      <c r="NQ1020" s="4"/>
      <c r="NR1020" s="4"/>
      <c r="NS1020" s="4"/>
      <c r="NT1020" s="4"/>
      <c r="NU1020" s="4"/>
      <c r="NV1020" s="4"/>
      <c r="NW1020" s="4"/>
      <c r="NX1020" s="4"/>
      <c r="NY1020" s="4"/>
      <c r="NZ1020" s="4"/>
      <c r="OA1020" s="4"/>
      <c r="OB1020" s="4"/>
      <c r="OC1020" s="4"/>
      <c r="OD1020" s="4"/>
      <c r="OE1020" s="4"/>
      <c r="OF1020" s="4"/>
      <c r="OG1020" s="4"/>
      <c r="OH1020" s="4"/>
      <c r="OI1020" s="4"/>
      <c r="OJ1020" s="4"/>
      <c r="OK1020" s="4"/>
      <c r="OL1020" s="4"/>
      <c r="OM1020" s="4"/>
      <c r="ON1020" s="4"/>
      <c r="OO1020" s="4"/>
      <c r="OP1020" s="4"/>
      <c r="OQ1020" s="4"/>
      <c r="OR1020" s="4"/>
      <c r="OS1020" s="4"/>
      <c r="OT1020" s="4"/>
      <c r="OU1020" s="4"/>
      <c r="OV1020" s="4"/>
      <c r="OW1020" s="4"/>
      <c r="OX1020" s="4"/>
      <c r="OY1020" s="4"/>
      <c r="OZ1020" s="4"/>
      <c r="PA1020" s="4"/>
      <c r="PB1020" s="4"/>
      <c r="PC1020" s="4"/>
      <c r="PD1020" s="4"/>
      <c r="PE1020" s="4"/>
      <c r="PF1020" s="4"/>
      <c r="PG1020" s="4"/>
      <c r="PH1020" s="4"/>
      <c r="PI1020" s="4"/>
      <c r="PJ1020" s="4"/>
      <c r="PK1020" s="4"/>
      <c r="PL1020" s="4"/>
      <c r="PM1020" s="4"/>
      <c r="PN1020" s="4"/>
      <c r="PO1020" s="4"/>
      <c r="PP1020" s="4"/>
      <c r="PQ1020" s="4"/>
      <c r="PR1020" s="4"/>
      <c r="PS1020" s="4"/>
      <c r="PT1020" s="4"/>
      <c r="PU1020" s="4"/>
      <c r="PV1020" s="4"/>
      <c r="PW1020" s="4"/>
      <c r="PX1020" s="4"/>
      <c r="PY1020" s="4"/>
      <c r="PZ1020" s="4"/>
      <c r="QA1020" s="4"/>
      <c r="QB1020" s="4"/>
      <c r="QC1020" s="4"/>
      <c r="QD1020" s="4"/>
      <c r="QE1020" s="4"/>
      <c r="QF1020" s="4"/>
      <c r="QG1020" s="4"/>
      <c r="QH1020" s="4"/>
      <c r="QI1020" s="4"/>
      <c r="QJ1020" s="4"/>
      <c r="QK1020" s="4"/>
      <c r="QL1020" s="4"/>
      <c r="QM1020" s="4"/>
      <c r="QN1020" s="4"/>
      <c r="QO1020" s="4"/>
      <c r="QP1020" s="4"/>
      <c r="QQ1020" s="4"/>
      <c r="QR1020" s="4"/>
      <c r="QS1020" s="4"/>
      <c r="QT1020" s="4"/>
      <c r="QU1020" s="4"/>
      <c r="QV1020" s="4"/>
      <c r="QW1020" s="4"/>
      <c r="QX1020" s="4"/>
      <c r="QY1020" s="4"/>
      <c r="QZ1020" s="4"/>
      <c r="RA1020" s="4"/>
      <c r="RB1020" s="4"/>
      <c r="RC1020" s="4"/>
      <c r="RD1020" s="4"/>
      <c r="RE1020" s="4"/>
      <c r="RF1020" s="4"/>
      <c r="RG1020" s="4"/>
      <c r="RH1020" s="4"/>
      <c r="RI1020" s="4"/>
      <c r="RJ1020" s="4"/>
      <c r="RK1020" s="4"/>
    </row>
    <row r="1021" ht="13.75" spans="1:479">
      <c r="A1021" s="88" t="s">
        <v>12598</v>
      </c>
      <c r="B1021" s="88" t="s">
        <v>1019</v>
      </c>
      <c r="C1021" s="106" t="s">
        <v>1020</v>
      </c>
      <c r="D1021" s="169" t="s">
        <v>494</v>
      </c>
      <c r="E1021" s="88">
        <v>4</v>
      </c>
      <c r="F1021" s="88">
        <v>62</v>
      </c>
      <c r="G1021" s="170">
        <f t="shared" ref="G1021:G1084" si="16">F1021*E1021</f>
        <v>248</v>
      </c>
      <c r="H1021" s="94"/>
      <c r="I1021" s="95"/>
      <c r="J1021" s="95"/>
      <c r="K1021" s="95"/>
      <c r="L1021" s="95"/>
      <c r="M1021" s="97"/>
      <c r="N1021" s="91"/>
      <c r="O1021" s="92"/>
      <c r="P1021" s="92"/>
      <c r="Q1021" s="92"/>
      <c r="R1021" s="93"/>
      <c r="S1021" s="94"/>
      <c r="T1021" s="95"/>
      <c r="U1021" s="96"/>
      <c r="V1021" s="95"/>
      <c r="W1021" s="95"/>
      <c r="X1021" s="97"/>
      <c r="Y1021" s="94"/>
      <c r="Z1021" s="96"/>
      <c r="AA1021" s="96"/>
      <c r="AB1021" s="95"/>
      <c r="AC1021" s="95"/>
      <c r="AD1021" s="97"/>
      <c r="AE1021" s="91"/>
      <c r="AF1021" s="113"/>
      <c r="AG1021" s="113"/>
      <c r="AH1021" s="92"/>
      <c r="AI1021" s="92"/>
      <c r="AJ1021" s="92"/>
      <c r="AK1021" s="92"/>
      <c r="AL1021" s="94"/>
      <c r="AM1021" s="96"/>
      <c r="AN1021" s="96"/>
      <c r="AO1021" s="95"/>
      <c r="AP1021" s="95"/>
      <c r="AQ1021" s="97"/>
      <c r="AR1021" s="94"/>
      <c r="AS1021" s="96"/>
      <c r="AT1021" s="96"/>
      <c r="AU1021" s="96"/>
      <c r="AV1021" s="95"/>
      <c r="AW1021" s="95"/>
      <c r="AX1021" s="97"/>
      <c r="AY1021" s="97"/>
      <c r="AZ1021" s="97"/>
      <c r="BA1021" s="97"/>
      <c r="BB1021" s="97"/>
      <c r="BC1021" s="99" t="s">
        <v>12350</v>
      </c>
      <c r="BD1021" s="99" t="s">
        <v>12298</v>
      </c>
      <c r="BE1021" s="99"/>
      <c r="BF1021" s="100"/>
      <c r="BG1021" s="98"/>
      <c r="BH1021" s="98"/>
      <c r="BI1021" s="98"/>
      <c r="BJ1021" s="98"/>
      <c r="BK1021" s="101" t="s">
        <v>1511</v>
      </c>
      <c r="BL1021" s="98"/>
      <c r="BM1021" s="98"/>
      <c r="BN1021" s="98"/>
      <c r="BO1021" s="4"/>
      <c r="BP1021" s="4"/>
      <c r="BQ1021" s="4"/>
      <c r="BR1021" s="4"/>
      <c r="BS1021" s="4"/>
      <c r="BT1021" s="98"/>
      <c r="BU1021" s="98"/>
      <c r="BV1021" s="98"/>
      <c r="BW1021" s="98"/>
      <c r="BX1021" s="98"/>
      <c r="BY1021" s="4"/>
      <c r="BZ1021" s="4"/>
      <c r="CA1021" s="4"/>
      <c r="CB1021" s="4" t="s">
        <v>1511</v>
      </c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  <c r="HI1021" s="4"/>
      <c r="HJ1021" s="4"/>
      <c r="HK1021" s="4"/>
      <c r="HL1021" s="4"/>
      <c r="HM1021" s="4"/>
      <c r="HN1021" s="4"/>
      <c r="HO1021" s="4"/>
      <c r="HP1021" s="4"/>
      <c r="HQ1021" s="4"/>
      <c r="HR1021" s="4"/>
      <c r="HS1021" s="4"/>
      <c r="HT1021" s="4"/>
      <c r="HU1021" s="4"/>
      <c r="HV1021" s="4"/>
      <c r="HW1021" s="4"/>
      <c r="HX1021" s="4"/>
      <c r="HY1021" s="4"/>
      <c r="HZ1021" s="4"/>
      <c r="IA1021" s="4"/>
      <c r="IB1021" s="4"/>
      <c r="IC1021" s="4"/>
      <c r="ID1021" s="4"/>
      <c r="IE1021" s="4"/>
      <c r="IF1021" s="4"/>
      <c r="IG1021" s="4"/>
      <c r="IH1021" s="4"/>
      <c r="II1021" s="4"/>
      <c r="IJ1021" s="4"/>
      <c r="IK1021" s="4"/>
      <c r="IL1021" s="4"/>
      <c r="IM1021" s="4"/>
      <c r="IN1021" s="4"/>
      <c r="IO1021" s="4"/>
      <c r="IP1021" s="4"/>
      <c r="IQ1021" s="4"/>
      <c r="IR1021" s="4"/>
      <c r="IS1021" s="4"/>
      <c r="IT1021" s="4"/>
      <c r="IU1021" s="4"/>
      <c r="IV1021" s="4"/>
      <c r="IW1021" s="4"/>
      <c r="IX1021" s="4"/>
      <c r="IY1021" s="4"/>
      <c r="IZ1021" s="4"/>
      <c r="JA1021" s="4"/>
      <c r="JB1021" s="4"/>
      <c r="JC1021" s="4"/>
      <c r="JD1021" s="4"/>
      <c r="JE1021" s="4"/>
      <c r="JF1021" s="4"/>
      <c r="JG1021" s="4"/>
      <c r="JH1021" s="4"/>
      <c r="JI1021" s="4"/>
      <c r="JJ1021" s="4"/>
      <c r="JK1021" s="4"/>
      <c r="JL1021" s="4"/>
      <c r="JM1021" s="4"/>
      <c r="JN1021" s="4"/>
      <c r="JO1021" s="4"/>
      <c r="JP1021" s="4"/>
      <c r="JQ1021" s="4"/>
      <c r="JR1021" s="4"/>
      <c r="JS1021" s="4"/>
      <c r="JT1021" s="4"/>
      <c r="JU1021" s="4"/>
      <c r="JV1021" s="4"/>
      <c r="JW1021" s="4"/>
      <c r="JX1021" s="4"/>
      <c r="JY1021" s="4"/>
      <c r="JZ1021" s="4"/>
      <c r="KA1021" s="4"/>
      <c r="KB1021" s="4"/>
      <c r="KC1021" s="4"/>
      <c r="KD1021" s="4"/>
      <c r="KE1021" s="4"/>
      <c r="KF1021" s="4"/>
      <c r="KG1021" s="4"/>
      <c r="KH1021" s="4"/>
      <c r="KI1021" s="4"/>
      <c r="KJ1021" s="4"/>
      <c r="KK1021" s="4"/>
      <c r="KL1021" s="4"/>
      <c r="KM1021" s="4"/>
      <c r="KN1021" s="4"/>
      <c r="KO1021" s="4"/>
      <c r="KP1021" s="4"/>
      <c r="KQ1021" s="4"/>
      <c r="KR1021" s="4"/>
      <c r="KS1021" s="4"/>
      <c r="KT1021" s="4"/>
      <c r="KU1021" s="4"/>
      <c r="KV1021" s="4"/>
      <c r="KW1021" s="4"/>
      <c r="KX1021" s="4"/>
      <c r="KY1021" s="4"/>
      <c r="KZ1021" s="4"/>
      <c r="LA1021" s="4"/>
      <c r="LB1021" s="4"/>
      <c r="LC1021" s="4"/>
      <c r="LD1021" s="4"/>
      <c r="LE1021" s="4"/>
      <c r="LF1021" s="4"/>
      <c r="LG1021" s="4"/>
      <c r="LH1021" s="4"/>
      <c r="LI1021" s="4"/>
      <c r="LJ1021" s="4"/>
      <c r="LK1021" s="4"/>
      <c r="LL1021" s="4"/>
      <c r="LM1021" s="4"/>
      <c r="LN1021" s="4"/>
      <c r="LO1021" s="4"/>
      <c r="LP1021" s="4"/>
      <c r="LQ1021" s="4"/>
      <c r="LR1021" s="4"/>
      <c r="LS1021" s="4"/>
      <c r="LT1021" s="4"/>
      <c r="LU1021" s="4"/>
      <c r="LV1021" s="4"/>
      <c r="LW1021" s="4"/>
      <c r="LX1021" s="4"/>
      <c r="LY1021" s="4"/>
      <c r="LZ1021" s="4"/>
      <c r="MA1021" s="4"/>
      <c r="MB1021" s="4"/>
      <c r="MC1021" s="4"/>
      <c r="MD1021" s="4"/>
      <c r="ME1021" s="4"/>
      <c r="MF1021" s="4"/>
      <c r="MG1021" s="4"/>
      <c r="MH1021" s="4"/>
      <c r="MI1021" s="4"/>
      <c r="MJ1021" s="4"/>
      <c r="MK1021" s="4"/>
      <c r="ML1021" s="4"/>
      <c r="MM1021" s="4"/>
      <c r="MN1021" s="4"/>
      <c r="MO1021" s="4"/>
      <c r="MP1021" s="4"/>
      <c r="MQ1021" s="4"/>
      <c r="MR1021" s="4"/>
      <c r="MS1021" s="4"/>
      <c r="MT1021" s="4"/>
      <c r="MU1021" s="4"/>
      <c r="MV1021" s="4"/>
      <c r="MW1021" s="4"/>
      <c r="MX1021" s="4"/>
      <c r="MY1021" s="4"/>
      <c r="MZ1021" s="4"/>
      <c r="NA1021" s="4"/>
      <c r="NB1021" s="4"/>
      <c r="NC1021" s="4"/>
      <c r="ND1021" s="4"/>
      <c r="NE1021" s="4"/>
      <c r="NF1021" s="4"/>
      <c r="NG1021" s="4"/>
      <c r="NH1021" s="4"/>
      <c r="NI1021" s="4"/>
      <c r="NJ1021" s="4"/>
      <c r="NK1021" s="4"/>
      <c r="NL1021" s="4"/>
      <c r="NM1021" s="4"/>
      <c r="NN1021" s="4"/>
      <c r="NO1021" s="4"/>
      <c r="NP1021" s="4"/>
      <c r="NQ1021" s="4"/>
      <c r="NR1021" s="4"/>
      <c r="NS1021" s="4"/>
      <c r="NT1021" s="4"/>
      <c r="NU1021" s="4"/>
      <c r="NV1021" s="4"/>
      <c r="NW1021" s="4"/>
      <c r="NX1021" s="4"/>
      <c r="NY1021" s="4"/>
      <c r="NZ1021" s="4"/>
      <c r="OA1021" s="4"/>
      <c r="OB1021" s="4"/>
      <c r="OC1021" s="4"/>
      <c r="OD1021" s="4"/>
      <c r="OE1021" s="4"/>
      <c r="OF1021" s="4"/>
      <c r="OG1021" s="4"/>
      <c r="OH1021" s="4"/>
      <c r="OI1021" s="4"/>
      <c r="OJ1021" s="4"/>
      <c r="OK1021" s="4"/>
      <c r="OL1021" s="4"/>
      <c r="OM1021" s="4"/>
      <c r="ON1021" s="4"/>
      <c r="OO1021" s="4"/>
      <c r="OP1021" s="4"/>
      <c r="OQ1021" s="4"/>
      <c r="OR1021" s="4"/>
      <c r="OS1021" s="4"/>
      <c r="OT1021" s="4"/>
      <c r="OU1021" s="4"/>
      <c r="OV1021" s="4"/>
      <c r="OW1021" s="4"/>
      <c r="OX1021" s="4"/>
      <c r="OY1021" s="4"/>
      <c r="OZ1021" s="4"/>
      <c r="PA1021" s="4"/>
      <c r="PB1021" s="4"/>
      <c r="PC1021" s="4"/>
      <c r="PD1021" s="4"/>
      <c r="PE1021" s="4"/>
      <c r="PF1021" s="4"/>
      <c r="PG1021" s="4"/>
      <c r="PH1021" s="4"/>
      <c r="PI1021" s="4"/>
      <c r="PJ1021" s="4"/>
      <c r="PK1021" s="4"/>
      <c r="PL1021" s="4"/>
      <c r="PM1021" s="4"/>
      <c r="PN1021" s="4"/>
      <c r="PO1021" s="4"/>
      <c r="PP1021" s="4"/>
      <c r="PQ1021" s="4"/>
      <c r="PR1021" s="4"/>
      <c r="PS1021" s="4"/>
      <c r="PT1021" s="4"/>
      <c r="PU1021" s="4"/>
      <c r="PV1021" s="4"/>
      <c r="PW1021" s="4"/>
      <c r="PX1021" s="4"/>
      <c r="PY1021" s="4"/>
      <c r="PZ1021" s="4"/>
      <c r="QA1021" s="4"/>
      <c r="QB1021" s="4"/>
      <c r="QC1021" s="4"/>
      <c r="QD1021" s="4"/>
      <c r="QE1021" s="4"/>
      <c r="QF1021" s="4"/>
      <c r="QG1021" s="4"/>
      <c r="QH1021" s="4"/>
      <c r="QI1021" s="4"/>
      <c r="QJ1021" s="4"/>
      <c r="QK1021" s="4"/>
      <c r="QL1021" s="4"/>
      <c r="QM1021" s="4"/>
      <c r="QN1021" s="4"/>
      <c r="QO1021" s="4"/>
      <c r="QP1021" s="4"/>
      <c r="QQ1021" s="4"/>
      <c r="QR1021" s="4"/>
      <c r="QS1021" s="4"/>
      <c r="QT1021" s="4"/>
      <c r="QU1021" s="4"/>
      <c r="QV1021" s="4"/>
      <c r="QW1021" s="4"/>
      <c r="QX1021" s="4"/>
      <c r="QY1021" s="4"/>
      <c r="QZ1021" s="4"/>
      <c r="RA1021" s="4"/>
      <c r="RB1021" s="4"/>
      <c r="RC1021" s="4"/>
      <c r="RD1021" s="4"/>
      <c r="RE1021" s="4"/>
      <c r="RF1021" s="4"/>
      <c r="RG1021" s="4"/>
      <c r="RH1021" s="4"/>
      <c r="RI1021" s="4"/>
      <c r="RJ1021" s="4"/>
      <c r="RK1021" s="4"/>
    </row>
    <row r="1022" ht="13.75" spans="1:479">
      <c r="A1022" s="88" t="s">
        <v>12599</v>
      </c>
      <c r="B1022" s="88" t="s">
        <v>8646</v>
      </c>
      <c r="C1022" s="106" t="s">
        <v>10066</v>
      </c>
      <c r="D1022" s="169" t="s">
        <v>12266</v>
      </c>
      <c r="E1022" s="88">
        <v>4</v>
      </c>
      <c r="F1022" s="88">
        <v>189</v>
      </c>
      <c r="G1022" s="170">
        <f t="shared" si="16"/>
        <v>756</v>
      </c>
      <c r="H1022" s="91"/>
      <c r="I1022" s="92"/>
      <c r="J1022" s="92">
        <v>65</v>
      </c>
      <c r="K1022" s="92">
        <v>66</v>
      </c>
      <c r="L1022" s="92">
        <v>21</v>
      </c>
      <c r="M1022" s="93"/>
      <c r="N1022" s="91"/>
      <c r="O1022" s="92">
        <v>65</v>
      </c>
      <c r="P1022" s="92">
        <v>66</v>
      </c>
      <c r="Q1022" s="92">
        <v>21</v>
      </c>
      <c r="R1022" s="93"/>
      <c r="S1022" s="94"/>
      <c r="T1022" s="95"/>
      <c r="U1022" s="96"/>
      <c r="V1022" s="95"/>
      <c r="W1022" s="95"/>
      <c r="X1022" s="97"/>
      <c r="Y1022" s="94"/>
      <c r="Z1022" s="96"/>
      <c r="AA1022" s="96"/>
      <c r="AB1022" s="95"/>
      <c r="AC1022" s="95"/>
      <c r="AD1022" s="97"/>
      <c r="AE1022" s="91"/>
      <c r="AF1022" s="113"/>
      <c r="AG1022" s="113"/>
      <c r="AH1022" s="92"/>
      <c r="AI1022" s="92"/>
      <c r="AJ1022" s="92"/>
      <c r="AK1022" s="92"/>
      <c r="AL1022" s="91"/>
      <c r="AM1022" s="113"/>
      <c r="AN1022" s="113"/>
      <c r="AO1022" s="92"/>
      <c r="AP1022" s="92"/>
      <c r="AQ1022" s="93"/>
      <c r="AR1022" s="91"/>
      <c r="AS1022" s="113"/>
      <c r="AT1022" s="113"/>
      <c r="AU1022" s="113"/>
      <c r="AV1022" s="92"/>
      <c r="AW1022" s="92"/>
      <c r="AX1022" s="93"/>
      <c r="AY1022" s="97"/>
      <c r="AZ1022" s="97"/>
      <c r="BA1022" s="97"/>
      <c r="BB1022" s="97"/>
      <c r="BC1022" s="99" t="s">
        <v>12297</v>
      </c>
      <c r="BD1022" s="99" t="s">
        <v>12298</v>
      </c>
      <c r="BE1022" s="99" t="s">
        <v>12349</v>
      </c>
      <c r="BF1022" s="100"/>
      <c r="BG1022" s="98"/>
      <c r="BH1022" s="98"/>
      <c r="BI1022" s="98"/>
      <c r="BJ1022" s="98"/>
      <c r="BK1022" s="101" t="s">
        <v>1511</v>
      </c>
      <c r="BL1022" s="98"/>
      <c r="BM1022" s="98"/>
      <c r="BN1022" s="98"/>
      <c r="BO1022" s="4"/>
      <c r="BP1022" s="4"/>
      <c r="BQ1022" s="4"/>
      <c r="BR1022" s="4"/>
      <c r="BS1022" s="4"/>
      <c r="BT1022" s="98"/>
      <c r="BU1022" s="98"/>
      <c r="BV1022" s="98"/>
      <c r="BW1022" s="98"/>
      <c r="BX1022" s="98"/>
      <c r="BY1022" s="4"/>
      <c r="BZ1022" s="4"/>
      <c r="CA1022" s="4"/>
      <c r="CB1022" s="4" t="s">
        <v>1511</v>
      </c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  <c r="HN1022" s="4"/>
      <c r="HO1022" s="4"/>
      <c r="HP1022" s="4"/>
      <c r="HQ1022" s="4"/>
      <c r="HR1022" s="4"/>
      <c r="HS1022" s="4"/>
      <c r="HT1022" s="4"/>
      <c r="HU1022" s="4"/>
      <c r="HV1022" s="4"/>
      <c r="HW1022" s="4"/>
      <c r="HX1022" s="4"/>
      <c r="HY1022" s="4"/>
      <c r="HZ1022" s="4"/>
      <c r="IA1022" s="4"/>
      <c r="IB1022" s="4"/>
      <c r="IC1022" s="4"/>
      <c r="ID1022" s="4"/>
      <c r="IE1022" s="4"/>
      <c r="IF1022" s="4"/>
      <c r="IG1022" s="4"/>
      <c r="IH1022" s="4"/>
      <c r="II1022" s="4"/>
      <c r="IJ1022" s="4"/>
      <c r="IK1022" s="4"/>
      <c r="IL1022" s="4"/>
      <c r="IM1022" s="4"/>
      <c r="IN1022" s="4"/>
      <c r="IO1022" s="4"/>
      <c r="IP1022" s="4"/>
      <c r="IQ1022" s="4"/>
      <c r="IR1022" s="4"/>
      <c r="IS1022" s="4"/>
      <c r="IT1022" s="4"/>
      <c r="IU1022" s="4"/>
      <c r="IV1022" s="4"/>
      <c r="IW1022" s="4"/>
      <c r="IX1022" s="4"/>
      <c r="IY1022" s="4"/>
      <c r="IZ1022" s="4"/>
      <c r="JA1022" s="4"/>
      <c r="JB1022" s="4"/>
      <c r="JC1022" s="4"/>
      <c r="JD1022" s="4"/>
      <c r="JE1022" s="4"/>
      <c r="JF1022" s="4"/>
      <c r="JG1022" s="4"/>
      <c r="JH1022" s="4"/>
      <c r="JI1022" s="4"/>
      <c r="JJ1022" s="4"/>
      <c r="JK1022" s="4"/>
      <c r="JL1022" s="4"/>
      <c r="JM1022" s="4"/>
      <c r="JN1022" s="4"/>
      <c r="JO1022" s="4"/>
      <c r="JP1022" s="4"/>
      <c r="JQ1022" s="4"/>
      <c r="JR1022" s="4"/>
      <c r="JS1022" s="4"/>
      <c r="JT1022" s="4"/>
      <c r="JU1022" s="4"/>
      <c r="JV1022" s="4"/>
      <c r="JW1022" s="4"/>
      <c r="JX1022" s="4"/>
      <c r="JY1022" s="4"/>
      <c r="JZ1022" s="4"/>
      <c r="KA1022" s="4"/>
      <c r="KB1022" s="4"/>
      <c r="KC1022" s="4"/>
      <c r="KD1022" s="4"/>
      <c r="KE1022" s="4"/>
      <c r="KF1022" s="4"/>
      <c r="KG1022" s="4"/>
      <c r="KH1022" s="4"/>
      <c r="KI1022" s="4"/>
      <c r="KJ1022" s="4"/>
      <c r="KK1022" s="4"/>
      <c r="KL1022" s="4"/>
      <c r="KM1022" s="4"/>
      <c r="KN1022" s="4"/>
      <c r="KO1022" s="4"/>
      <c r="KP1022" s="4"/>
      <c r="KQ1022" s="4"/>
      <c r="KR1022" s="4"/>
      <c r="KS1022" s="4"/>
      <c r="KT1022" s="4"/>
      <c r="KU1022" s="4"/>
      <c r="KV1022" s="4"/>
      <c r="KW1022" s="4"/>
      <c r="KX1022" s="4"/>
      <c r="KY1022" s="4"/>
      <c r="KZ1022" s="4"/>
      <c r="LA1022" s="4"/>
      <c r="LB1022" s="4"/>
      <c r="LC1022" s="4"/>
      <c r="LD1022" s="4"/>
      <c r="LE1022" s="4"/>
      <c r="LF1022" s="4"/>
      <c r="LG1022" s="4"/>
      <c r="LH1022" s="4"/>
      <c r="LI1022" s="4"/>
      <c r="LJ1022" s="4"/>
      <c r="LK1022" s="4"/>
      <c r="LL1022" s="4"/>
      <c r="LM1022" s="4"/>
      <c r="LN1022" s="4"/>
      <c r="LO1022" s="4"/>
      <c r="LP1022" s="4"/>
      <c r="LQ1022" s="4"/>
      <c r="LR1022" s="4"/>
      <c r="LS1022" s="4"/>
      <c r="LT1022" s="4"/>
      <c r="LU1022" s="4"/>
      <c r="LV1022" s="4"/>
      <c r="LW1022" s="4"/>
      <c r="LX1022" s="4"/>
      <c r="LY1022" s="4"/>
      <c r="LZ1022" s="4"/>
      <c r="MA1022" s="4"/>
      <c r="MB1022" s="4"/>
      <c r="MC1022" s="4"/>
      <c r="MD1022" s="4"/>
      <c r="ME1022" s="4"/>
      <c r="MF1022" s="4"/>
      <c r="MG1022" s="4"/>
      <c r="MH1022" s="4"/>
      <c r="MI1022" s="4"/>
      <c r="MJ1022" s="4"/>
      <c r="MK1022" s="4"/>
      <c r="ML1022" s="4"/>
      <c r="MM1022" s="4"/>
      <c r="MN1022" s="4"/>
      <c r="MO1022" s="4"/>
      <c r="MP1022" s="4"/>
      <c r="MQ1022" s="4"/>
      <c r="MR1022" s="4"/>
      <c r="MS1022" s="4"/>
      <c r="MT1022" s="4"/>
      <c r="MU1022" s="4"/>
      <c r="MV1022" s="4"/>
      <c r="MW1022" s="4"/>
      <c r="MX1022" s="4"/>
      <c r="MY1022" s="4"/>
      <c r="MZ1022" s="4"/>
      <c r="NA1022" s="4"/>
      <c r="NB1022" s="4"/>
      <c r="NC1022" s="4"/>
      <c r="ND1022" s="4"/>
      <c r="NE1022" s="4"/>
      <c r="NF1022" s="4"/>
      <c r="NG1022" s="4"/>
      <c r="NH1022" s="4"/>
      <c r="NI1022" s="4"/>
      <c r="NJ1022" s="4"/>
      <c r="NK1022" s="4"/>
      <c r="NL1022" s="4"/>
      <c r="NM1022" s="4"/>
      <c r="NN1022" s="4"/>
      <c r="NO1022" s="4"/>
      <c r="NP1022" s="4"/>
      <c r="NQ1022" s="4"/>
      <c r="NR1022" s="4"/>
      <c r="NS1022" s="4"/>
      <c r="NT1022" s="4"/>
      <c r="NU1022" s="4"/>
      <c r="NV1022" s="4"/>
      <c r="NW1022" s="4"/>
      <c r="NX1022" s="4"/>
      <c r="NY1022" s="4"/>
      <c r="NZ1022" s="4"/>
      <c r="OA1022" s="4"/>
      <c r="OB1022" s="4"/>
      <c r="OC1022" s="4"/>
      <c r="OD1022" s="4"/>
      <c r="OE1022" s="4"/>
      <c r="OF1022" s="4"/>
      <c r="OG1022" s="4"/>
      <c r="OH1022" s="4"/>
      <c r="OI1022" s="4"/>
      <c r="OJ1022" s="4"/>
      <c r="OK1022" s="4"/>
      <c r="OL1022" s="4"/>
      <c r="OM1022" s="4"/>
      <c r="ON1022" s="4"/>
      <c r="OO1022" s="4"/>
      <c r="OP1022" s="4"/>
      <c r="OQ1022" s="4"/>
      <c r="OR1022" s="4"/>
      <c r="OS1022" s="4"/>
      <c r="OT1022" s="4"/>
      <c r="OU1022" s="4"/>
      <c r="OV1022" s="4"/>
      <c r="OW1022" s="4"/>
      <c r="OX1022" s="4"/>
      <c r="OY1022" s="4"/>
      <c r="OZ1022" s="4"/>
      <c r="PA1022" s="4"/>
      <c r="PB1022" s="4"/>
      <c r="PC1022" s="4"/>
      <c r="PD1022" s="4"/>
      <c r="PE1022" s="4"/>
      <c r="PF1022" s="4"/>
      <c r="PG1022" s="4"/>
      <c r="PH1022" s="4"/>
      <c r="PI1022" s="4"/>
      <c r="PJ1022" s="4"/>
      <c r="PK1022" s="4"/>
      <c r="PL1022" s="4"/>
      <c r="PM1022" s="4"/>
      <c r="PN1022" s="4"/>
      <c r="PO1022" s="4"/>
      <c r="PP1022" s="4"/>
      <c r="PQ1022" s="4"/>
      <c r="PR1022" s="4"/>
      <c r="PS1022" s="4"/>
      <c r="PT1022" s="4"/>
      <c r="PU1022" s="4"/>
      <c r="PV1022" s="4"/>
      <c r="PW1022" s="4"/>
      <c r="PX1022" s="4"/>
      <c r="PY1022" s="4"/>
      <c r="PZ1022" s="4"/>
      <c r="QA1022" s="4"/>
      <c r="QB1022" s="4"/>
      <c r="QC1022" s="4"/>
      <c r="QD1022" s="4"/>
      <c r="QE1022" s="4"/>
      <c r="QF1022" s="4"/>
      <c r="QG1022" s="4"/>
      <c r="QH1022" s="4"/>
      <c r="QI1022" s="4"/>
      <c r="QJ1022" s="4"/>
      <c r="QK1022" s="4"/>
      <c r="QL1022" s="4"/>
      <c r="QM1022" s="4"/>
      <c r="QN1022" s="4"/>
      <c r="QO1022" s="4"/>
      <c r="QP1022" s="4"/>
      <c r="QQ1022" s="4"/>
      <c r="QR1022" s="4"/>
      <c r="QS1022" s="4"/>
      <c r="QT1022" s="4"/>
      <c r="QU1022" s="4"/>
      <c r="QV1022" s="4"/>
      <c r="QW1022" s="4"/>
      <c r="QX1022" s="4"/>
      <c r="QY1022" s="4"/>
      <c r="QZ1022" s="4"/>
      <c r="RA1022" s="4"/>
      <c r="RB1022" s="4"/>
      <c r="RC1022" s="4"/>
      <c r="RD1022" s="4"/>
      <c r="RE1022" s="4"/>
      <c r="RF1022" s="4"/>
      <c r="RG1022" s="4"/>
      <c r="RH1022" s="4"/>
      <c r="RI1022" s="4"/>
      <c r="RJ1022" s="4"/>
      <c r="RK1022" s="4"/>
    </row>
    <row r="1023" ht="13.75" spans="1:479">
      <c r="A1023" s="88" t="s">
        <v>12599</v>
      </c>
      <c r="B1023" s="88" t="s">
        <v>8646</v>
      </c>
      <c r="C1023" s="106" t="s">
        <v>10066</v>
      </c>
      <c r="D1023" s="169" t="s">
        <v>494</v>
      </c>
      <c r="E1023" s="88">
        <v>4</v>
      </c>
      <c r="F1023" s="88">
        <v>167</v>
      </c>
      <c r="G1023" s="170">
        <f t="shared" si="16"/>
        <v>668</v>
      </c>
      <c r="H1023" s="91"/>
      <c r="I1023" s="92"/>
      <c r="J1023" s="92">
        <v>55</v>
      </c>
      <c r="K1023" s="92">
        <v>54</v>
      </c>
      <c r="L1023" s="92">
        <v>34</v>
      </c>
      <c r="M1023" s="93"/>
      <c r="N1023" s="91"/>
      <c r="O1023" s="92">
        <v>55</v>
      </c>
      <c r="P1023" s="92">
        <v>54</v>
      </c>
      <c r="Q1023" s="92">
        <v>34</v>
      </c>
      <c r="R1023" s="93"/>
      <c r="S1023" s="94"/>
      <c r="T1023" s="95"/>
      <c r="U1023" s="96"/>
      <c r="V1023" s="95"/>
      <c r="W1023" s="95"/>
      <c r="X1023" s="97"/>
      <c r="Y1023" s="94"/>
      <c r="Z1023" s="96"/>
      <c r="AA1023" s="96"/>
      <c r="AB1023" s="95"/>
      <c r="AC1023" s="95"/>
      <c r="AD1023" s="97"/>
      <c r="AE1023" s="91"/>
      <c r="AF1023" s="113"/>
      <c r="AG1023" s="113"/>
      <c r="AH1023" s="92"/>
      <c r="AI1023" s="92"/>
      <c r="AJ1023" s="92"/>
      <c r="AK1023" s="92"/>
      <c r="AL1023" s="91"/>
      <c r="AM1023" s="113"/>
      <c r="AN1023" s="113"/>
      <c r="AO1023" s="92"/>
      <c r="AP1023" s="92"/>
      <c r="AQ1023" s="93"/>
      <c r="AR1023" s="91"/>
      <c r="AS1023" s="113"/>
      <c r="AT1023" s="113"/>
      <c r="AU1023" s="113"/>
      <c r="AV1023" s="92"/>
      <c r="AW1023" s="92"/>
      <c r="AX1023" s="93"/>
      <c r="AY1023" s="97"/>
      <c r="AZ1023" s="97"/>
      <c r="BA1023" s="97"/>
      <c r="BB1023" s="97"/>
      <c r="BC1023" s="99" t="s">
        <v>12300</v>
      </c>
      <c r="BD1023" s="99" t="s">
        <v>12301</v>
      </c>
      <c r="BE1023" s="99" t="s">
        <v>12350</v>
      </c>
      <c r="BF1023" s="100"/>
      <c r="BG1023" s="98"/>
      <c r="BH1023" s="98"/>
      <c r="BI1023" s="98"/>
      <c r="BJ1023" s="98"/>
      <c r="BK1023" s="101" t="s">
        <v>1511</v>
      </c>
      <c r="BL1023" s="98"/>
      <c r="BM1023" s="98"/>
      <c r="BN1023" s="98"/>
      <c r="BO1023" s="4"/>
      <c r="BP1023" s="4"/>
      <c r="BQ1023" s="4"/>
      <c r="BR1023" s="4"/>
      <c r="BS1023" s="4"/>
      <c r="BT1023" s="98"/>
      <c r="BU1023" s="98"/>
      <c r="BV1023" s="98"/>
      <c r="BW1023" s="98"/>
      <c r="BX1023" s="98"/>
      <c r="BY1023" s="4"/>
      <c r="BZ1023" s="4"/>
      <c r="CA1023" s="4"/>
      <c r="CB1023" s="4" t="s">
        <v>1511</v>
      </c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  <c r="HI1023" s="4"/>
      <c r="HJ1023" s="4"/>
      <c r="HK1023" s="4"/>
      <c r="HL1023" s="4"/>
      <c r="HM1023" s="4"/>
      <c r="HN1023" s="4"/>
      <c r="HO1023" s="4"/>
      <c r="HP1023" s="4"/>
      <c r="HQ1023" s="4"/>
      <c r="HR1023" s="4"/>
      <c r="HS1023" s="4"/>
      <c r="HT1023" s="4"/>
      <c r="HU1023" s="4"/>
      <c r="HV1023" s="4"/>
      <c r="HW1023" s="4"/>
      <c r="HX1023" s="4"/>
      <c r="HY1023" s="4"/>
      <c r="HZ1023" s="4"/>
      <c r="IA1023" s="4"/>
      <c r="IB1023" s="4"/>
      <c r="IC1023" s="4"/>
      <c r="ID1023" s="4"/>
      <c r="IE1023" s="4"/>
      <c r="IF1023" s="4"/>
      <c r="IG1023" s="4"/>
      <c r="IH1023" s="4"/>
      <c r="II1023" s="4"/>
      <c r="IJ1023" s="4"/>
      <c r="IK1023" s="4"/>
      <c r="IL1023" s="4"/>
      <c r="IM1023" s="4"/>
      <c r="IN1023" s="4"/>
      <c r="IO1023" s="4"/>
      <c r="IP1023" s="4"/>
      <c r="IQ1023" s="4"/>
      <c r="IR1023" s="4"/>
      <c r="IS1023" s="4"/>
      <c r="IT1023" s="4"/>
      <c r="IU1023" s="4"/>
      <c r="IV1023" s="4"/>
      <c r="IW1023" s="4"/>
      <c r="IX1023" s="4"/>
      <c r="IY1023" s="4"/>
      <c r="IZ1023" s="4"/>
      <c r="JA1023" s="4"/>
      <c r="JB1023" s="4"/>
      <c r="JC1023" s="4"/>
      <c r="JD1023" s="4"/>
      <c r="JE1023" s="4"/>
      <c r="JF1023" s="4"/>
      <c r="JG1023" s="4"/>
      <c r="JH1023" s="4"/>
      <c r="JI1023" s="4"/>
      <c r="JJ1023" s="4"/>
      <c r="JK1023" s="4"/>
      <c r="JL1023" s="4"/>
      <c r="JM1023" s="4"/>
      <c r="JN1023" s="4"/>
      <c r="JO1023" s="4"/>
      <c r="JP1023" s="4"/>
      <c r="JQ1023" s="4"/>
      <c r="JR1023" s="4"/>
      <c r="JS1023" s="4"/>
      <c r="JT1023" s="4"/>
      <c r="JU1023" s="4"/>
      <c r="JV1023" s="4"/>
      <c r="JW1023" s="4"/>
      <c r="JX1023" s="4"/>
      <c r="JY1023" s="4"/>
      <c r="JZ1023" s="4"/>
      <c r="KA1023" s="4"/>
      <c r="KB1023" s="4"/>
      <c r="KC1023" s="4"/>
      <c r="KD1023" s="4"/>
      <c r="KE1023" s="4"/>
      <c r="KF1023" s="4"/>
      <c r="KG1023" s="4"/>
      <c r="KH1023" s="4"/>
      <c r="KI1023" s="4"/>
      <c r="KJ1023" s="4"/>
      <c r="KK1023" s="4"/>
      <c r="KL1023" s="4"/>
      <c r="KM1023" s="4"/>
      <c r="KN1023" s="4"/>
      <c r="KO1023" s="4"/>
      <c r="KP1023" s="4"/>
      <c r="KQ1023" s="4"/>
      <c r="KR1023" s="4"/>
      <c r="KS1023" s="4"/>
      <c r="KT1023" s="4"/>
      <c r="KU1023" s="4"/>
      <c r="KV1023" s="4"/>
      <c r="KW1023" s="4"/>
      <c r="KX1023" s="4"/>
      <c r="KY1023" s="4"/>
      <c r="KZ1023" s="4"/>
      <c r="LA1023" s="4"/>
      <c r="LB1023" s="4"/>
      <c r="LC1023" s="4"/>
      <c r="LD1023" s="4"/>
      <c r="LE1023" s="4"/>
      <c r="LF1023" s="4"/>
      <c r="LG1023" s="4"/>
      <c r="LH1023" s="4"/>
      <c r="LI1023" s="4"/>
      <c r="LJ1023" s="4"/>
      <c r="LK1023" s="4"/>
      <c r="LL1023" s="4"/>
      <c r="LM1023" s="4"/>
      <c r="LN1023" s="4"/>
      <c r="LO1023" s="4"/>
      <c r="LP1023" s="4"/>
      <c r="LQ1023" s="4"/>
      <c r="LR1023" s="4"/>
      <c r="LS1023" s="4"/>
      <c r="LT1023" s="4"/>
      <c r="LU1023" s="4"/>
      <c r="LV1023" s="4"/>
      <c r="LW1023" s="4"/>
      <c r="LX1023" s="4"/>
      <c r="LY1023" s="4"/>
      <c r="LZ1023" s="4"/>
      <c r="MA1023" s="4"/>
      <c r="MB1023" s="4"/>
      <c r="MC1023" s="4"/>
      <c r="MD1023" s="4"/>
      <c r="ME1023" s="4"/>
      <c r="MF1023" s="4"/>
      <c r="MG1023" s="4"/>
      <c r="MH1023" s="4"/>
      <c r="MI1023" s="4"/>
      <c r="MJ1023" s="4"/>
      <c r="MK1023" s="4"/>
      <c r="ML1023" s="4"/>
      <c r="MM1023" s="4"/>
      <c r="MN1023" s="4"/>
      <c r="MO1023" s="4"/>
      <c r="MP1023" s="4"/>
      <c r="MQ1023" s="4"/>
      <c r="MR1023" s="4"/>
      <c r="MS1023" s="4"/>
      <c r="MT1023" s="4"/>
      <c r="MU1023" s="4"/>
      <c r="MV1023" s="4"/>
      <c r="MW1023" s="4"/>
      <c r="MX1023" s="4"/>
      <c r="MY1023" s="4"/>
      <c r="MZ1023" s="4"/>
      <c r="NA1023" s="4"/>
      <c r="NB1023" s="4"/>
      <c r="NC1023" s="4"/>
      <c r="ND1023" s="4"/>
      <c r="NE1023" s="4"/>
      <c r="NF1023" s="4"/>
      <c r="NG1023" s="4"/>
      <c r="NH1023" s="4"/>
      <c r="NI1023" s="4"/>
      <c r="NJ1023" s="4"/>
      <c r="NK1023" s="4"/>
      <c r="NL1023" s="4"/>
      <c r="NM1023" s="4"/>
      <c r="NN1023" s="4"/>
      <c r="NO1023" s="4"/>
      <c r="NP1023" s="4"/>
      <c r="NQ1023" s="4"/>
      <c r="NR1023" s="4"/>
      <c r="NS1023" s="4"/>
      <c r="NT1023" s="4"/>
      <c r="NU1023" s="4"/>
      <c r="NV1023" s="4"/>
      <c r="NW1023" s="4"/>
      <c r="NX1023" s="4"/>
      <c r="NY1023" s="4"/>
      <c r="NZ1023" s="4"/>
      <c r="OA1023" s="4"/>
      <c r="OB1023" s="4"/>
      <c r="OC1023" s="4"/>
      <c r="OD1023" s="4"/>
      <c r="OE1023" s="4"/>
      <c r="OF1023" s="4"/>
      <c r="OG1023" s="4"/>
      <c r="OH1023" s="4"/>
      <c r="OI1023" s="4"/>
      <c r="OJ1023" s="4"/>
      <c r="OK1023" s="4"/>
      <c r="OL1023" s="4"/>
      <c r="OM1023" s="4"/>
      <c r="ON1023" s="4"/>
      <c r="OO1023" s="4"/>
      <c r="OP1023" s="4"/>
      <c r="OQ1023" s="4"/>
      <c r="OR1023" s="4"/>
      <c r="OS1023" s="4"/>
      <c r="OT1023" s="4"/>
      <c r="OU1023" s="4"/>
      <c r="OV1023" s="4"/>
      <c r="OW1023" s="4"/>
      <c r="OX1023" s="4"/>
      <c r="OY1023" s="4"/>
      <c r="OZ1023" s="4"/>
      <c r="PA1023" s="4"/>
      <c r="PB1023" s="4"/>
      <c r="PC1023" s="4"/>
      <c r="PD1023" s="4"/>
      <c r="PE1023" s="4"/>
      <c r="PF1023" s="4"/>
      <c r="PG1023" s="4"/>
      <c r="PH1023" s="4"/>
      <c r="PI1023" s="4"/>
      <c r="PJ1023" s="4"/>
      <c r="PK1023" s="4"/>
      <c r="PL1023" s="4"/>
      <c r="PM1023" s="4"/>
      <c r="PN1023" s="4"/>
      <c r="PO1023" s="4"/>
      <c r="PP1023" s="4"/>
      <c r="PQ1023" s="4"/>
      <c r="PR1023" s="4"/>
      <c r="PS1023" s="4"/>
      <c r="PT1023" s="4"/>
      <c r="PU1023" s="4"/>
      <c r="PV1023" s="4"/>
      <c r="PW1023" s="4"/>
      <c r="PX1023" s="4"/>
      <c r="PY1023" s="4"/>
      <c r="PZ1023" s="4"/>
      <c r="QA1023" s="4"/>
      <c r="QB1023" s="4"/>
      <c r="QC1023" s="4"/>
      <c r="QD1023" s="4"/>
      <c r="QE1023" s="4"/>
      <c r="QF1023" s="4"/>
      <c r="QG1023" s="4"/>
      <c r="QH1023" s="4"/>
      <c r="QI1023" s="4"/>
      <c r="QJ1023" s="4"/>
      <c r="QK1023" s="4"/>
      <c r="QL1023" s="4"/>
      <c r="QM1023" s="4"/>
      <c r="QN1023" s="4"/>
      <c r="QO1023" s="4"/>
      <c r="QP1023" s="4"/>
      <c r="QQ1023" s="4"/>
      <c r="QR1023" s="4"/>
      <c r="QS1023" s="4"/>
      <c r="QT1023" s="4"/>
      <c r="QU1023" s="4"/>
      <c r="QV1023" s="4"/>
      <c r="QW1023" s="4"/>
      <c r="QX1023" s="4"/>
      <c r="QY1023" s="4"/>
      <c r="QZ1023" s="4"/>
      <c r="RA1023" s="4"/>
      <c r="RB1023" s="4"/>
      <c r="RC1023" s="4"/>
      <c r="RD1023" s="4"/>
      <c r="RE1023" s="4"/>
      <c r="RF1023" s="4"/>
      <c r="RG1023" s="4"/>
      <c r="RH1023" s="4"/>
      <c r="RI1023" s="4"/>
      <c r="RJ1023" s="4"/>
      <c r="RK1023" s="4"/>
    </row>
    <row r="1024" ht="13.75" spans="1:479">
      <c r="A1024" s="88" t="s">
        <v>12599</v>
      </c>
      <c r="B1024" s="88" t="s">
        <v>8646</v>
      </c>
      <c r="C1024" s="106" t="s">
        <v>10746</v>
      </c>
      <c r="D1024" s="169" t="s">
        <v>12266</v>
      </c>
      <c r="E1024" s="88">
        <v>4</v>
      </c>
      <c r="F1024" s="88">
        <v>189</v>
      </c>
      <c r="G1024" s="170">
        <f t="shared" si="16"/>
        <v>756</v>
      </c>
      <c r="H1024" s="91"/>
      <c r="I1024" s="92"/>
      <c r="J1024" s="92">
        <v>65</v>
      </c>
      <c r="K1024" s="92">
        <v>66</v>
      </c>
      <c r="L1024" s="92">
        <v>21</v>
      </c>
      <c r="M1024" s="93"/>
      <c r="N1024" s="91"/>
      <c r="O1024" s="92">
        <v>65</v>
      </c>
      <c r="P1024" s="92">
        <v>66</v>
      </c>
      <c r="Q1024" s="92">
        <v>21</v>
      </c>
      <c r="R1024" s="93"/>
      <c r="S1024" s="94"/>
      <c r="T1024" s="95"/>
      <c r="U1024" s="96"/>
      <c r="V1024" s="95"/>
      <c r="W1024" s="95"/>
      <c r="X1024" s="97"/>
      <c r="Y1024" s="94"/>
      <c r="Z1024" s="96"/>
      <c r="AA1024" s="96"/>
      <c r="AB1024" s="95"/>
      <c r="AC1024" s="95"/>
      <c r="AD1024" s="97"/>
      <c r="AE1024" s="91"/>
      <c r="AF1024" s="113"/>
      <c r="AG1024" s="113"/>
      <c r="AH1024" s="92"/>
      <c r="AI1024" s="92"/>
      <c r="AJ1024" s="92"/>
      <c r="AK1024" s="92"/>
      <c r="AL1024" s="91"/>
      <c r="AM1024" s="113"/>
      <c r="AN1024" s="113"/>
      <c r="AO1024" s="92"/>
      <c r="AP1024" s="92"/>
      <c r="AQ1024" s="93"/>
      <c r="AR1024" s="91"/>
      <c r="AS1024" s="113"/>
      <c r="AT1024" s="113"/>
      <c r="AU1024" s="113"/>
      <c r="AV1024" s="92"/>
      <c r="AW1024" s="92"/>
      <c r="AX1024" s="93"/>
      <c r="AY1024" s="97"/>
      <c r="AZ1024" s="97"/>
      <c r="BA1024" s="97"/>
      <c r="BB1024" s="97"/>
      <c r="BC1024" s="99" t="s">
        <v>12297</v>
      </c>
      <c r="BD1024" s="99" t="s">
        <v>12298</v>
      </c>
      <c r="BE1024" s="99" t="s">
        <v>12349</v>
      </c>
      <c r="BF1024" s="100"/>
      <c r="BG1024" s="98"/>
      <c r="BH1024" s="98"/>
      <c r="BI1024" s="98"/>
      <c r="BJ1024" s="98"/>
      <c r="BK1024" s="101" t="s">
        <v>1511</v>
      </c>
      <c r="BL1024" s="98"/>
      <c r="BM1024" s="98"/>
      <c r="BN1024" s="98"/>
      <c r="BO1024" s="4"/>
      <c r="BP1024" s="4"/>
      <c r="BQ1024" s="4"/>
      <c r="BR1024" s="4"/>
      <c r="BS1024" s="4"/>
      <c r="BT1024" s="98"/>
      <c r="BU1024" s="98"/>
      <c r="BV1024" s="98"/>
      <c r="BW1024" s="98"/>
      <c r="BX1024" s="98"/>
      <c r="BY1024" s="4"/>
      <c r="BZ1024" s="4"/>
      <c r="CA1024" s="4"/>
      <c r="CB1024" s="4" t="s">
        <v>1511</v>
      </c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  <c r="HI1024" s="4"/>
      <c r="HJ1024" s="4"/>
      <c r="HK1024" s="4"/>
      <c r="HL1024" s="4"/>
      <c r="HM1024" s="4"/>
      <c r="HN1024" s="4"/>
      <c r="HO1024" s="4"/>
      <c r="HP1024" s="4"/>
      <c r="HQ1024" s="4"/>
      <c r="HR1024" s="4"/>
      <c r="HS1024" s="4"/>
      <c r="HT1024" s="4"/>
      <c r="HU1024" s="4"/>
      <c r="HV1024" s="4"/>
      <c r="HW1024" s="4"/>
      <c r="HX1024" s="4"/>
      <c r="HY1024" s="4"/>
      <c r="HZ1024" s="4"/>
      <c r="IA1024" s="4"/>
      <c r="IB1024" s="4"/>
      <c r="IC1024" s="4"/>
      <c r="ID1024" s="4"/>
      <c r="IE1024" s="4"/>
      <c r="IF1024" s="4"/>
      <c r="IG1024" s="4"/>
      <c r="IH1024" s="4"/>
      <c r="II1024" s="4"/>
      <c r="IJ1024" s="4"/>
      <c r="IK1024" s="4"/>
      <c r="IL1024" s="4"/>
      <c r="IM1024" s="4"/>
      <c r="IN1024" s="4"/>
      <c r="IO1024" s="4"/>
      <c r="IP1024" s="4"/>
      <c r="IQ1024" s="4"/>
      <c r="IR1024" s="4"/>
      <c r="IS1024" s="4"/>
      <c r="IT1024" s="4"/>
      <c r="IU1024" s="4"/>
      <c r="IV1024" s="4"/>
      <c r="IW1024" s="4"/>
      <c r="IX1024" s="4"/>
      <c r="IY1024" s="4"/>
      <c r="IZ1024" s="4"/>
      <c r="JA1024" s="4"/>
      <c r="JB1024" s="4"/>
      <c r="JC1024" s="4"/>
      <c r="JD1024" s="4"/>
      <c r="JE1024" s="4"/>
      <c r="JF1024" s="4"/>
      <c r="JG1024" s="4"/>
      <c r="JH1024" s="4"/>
      <c r="JI1024" s="4"/>
      <c r="JJ1024" s="4"/>
      <c r="JK1024" s="4"/>
      <c r="JL1024" s="4"/>
      <c r="JM1024" s="4"/>
      <c r="JN1024" s="4"/>
      <c r="JO1024" s="4"/>
      <c r="JP1024" s="4"/>
      <c r="JQ1024" s="4"/>
      <c r="JR1024" s="4"/>
      <c r="JS1024" s="4"/>
      <c r="JT1024" s="4"/>
      <c r="JU1024" s="4"/>
      <c r="JV1024" s="4"/>
      <c r="JW1024" s="4"/>
      <c r="JX1024" s="4"/>
      <c r="JY1024" s="4"/>
      <c r="JZ1024" s="4"/>
      <c r="KA1024" s="4"/>
      <c r="KB1024" s="4"/>
      <c r="KC1024" s="4"/>
      <c r="KD1024" s="4"/>
      <c r="KE1024" s="4"/>
      <c r="KF1024" s="4"/>
      <c r="KG1024" s="4"/>
      <c r="KH1024" s="4"/>
      <c r="KI1024" s="4"/>
      <c r="KJ1024" s="4"/>
      <c r="KK1024" s="4"/>
      <c r="KL1024" s="4"/>
      <c r="KM1024" s="4"/>
      <c r="KN1024" s="4"/>
      <c r="KO1024" s="4"/>
      <c r="KP1024" s="4"/>
      <c r="KQ1024" s="4"/>
      <c r="KR1024" s="4"/>
      <c r="KS1024" s="4"/>
      <c r="KT1024" s="4"/>
      <c r="KU1024" s="4"/>
      <c r="KV1024" s="4"/>
      <c r="KW1024" s="4"/>
      <c r="KX1024" s="4"/>
      <c r="KY1024" s="4"/>
      <c r="KZ1024" s="4"/>
      <c r="LA1024" s="4"/>
      <c r="LB1024" s="4"/>
      <c r="LC1024" s="4"/>
      <c r="LD1024" s="4"/>
      <c r="LE1024" s="4"/>
      <c r="LF1024" s="4"/>
      <c r="LG1024" s="4"/>
      <c r="LH1024" s="4"/>
      <c r="LI1024" s="4"/>
      <c r="LJ1024" s="4"/>
      <c r="LK1024" s="4"/>
      <c r="LL1024" s="4"/>
      <c r="LM1024" s="4"/>
      <c r="LN1024" s="4"/>
      <c r="LO1024" s="4"/>
      <c r="LP1024" s="4"/>
      <c r="LQ1024" s="4"/>
      <c r="LR1024" s="4"/>
      <c r="LS1024" s="4"/>
      <c r="LT1024" s="4"/>
      <c r="LU1024" s="4"/>
      <c r="LV1024" s="4"/>
      <c r="LW1024" s="4"/>
      <c r="LX1024" s="4"/>
      <c r="LY1024" s="4"/>
      <c r="LZ1024" s="4"/>
      <c r="MA1024" s="4"/>
      <c r="MB1024" s="4"/>
      <c r="MC1024" s="4"/>
      <c r="MD1024" s="4"/>
      <c r="ME1024" s="4"/>
      <c r="MF1024" s="4"/>
      <c r="MG1024" s="4"/>
      <c r="MH1024" s="4"/>
      <c r="MI1024" s="4"/>
      <c r="MJ1024" s="4"/>
      <c r="MK1024" s="4"/>
      <c r="ML1024" s="4"/>
      <c r="MM1024" s="4"/>
      <c r="MN1024" s="4"/>
      <c r="MO1024" s="4"/>
      <c r="MP1024" s="4"/>
      <c r="MQ1024" s="4"/>
      <c r="MR1024" s="4"/>
      <c r="MS1024" s="4"/>
      <c r="MT1024" s="4"/>
      <c r="MU1024" s="4"/>
      <c r="MV1024" s="4"/>
      <c r="MW1024" s="4"/>
      <c r="MX1024" s="4"/>
      <c r="MY1024" s="4"/>
      <c r="MZ1024" s="4"/>
      <c r="NA1024" s="4"/>
      <c r="NB1024" s="4"/>
      <c r="NC1024" s="4"/>
      <c r="ND1024" s="4"/>
      <c r="NE1024" s="4"/>
      <c r="NF1024" s="4"/>
      <c r="NG1024" s="4"/>
      <c r="NH1024" s="4"/>
      <c r="NI1024" s="4"/>
      <c r="NJ1024" s="4"/>
      <c r="NK1024" s="4"/>
      <c r="NL1024" s="4"/>
      <c r="NM1024" s="4"/>
      <c r="NN1024" s="4"/>
      <c r="NO1024" s="4"/>
      <c r="NP1024" s="4"/>
      <c r="NQ1024" s="4"/>
      <c r="NR1024" s="4"/>
      <c r="NS1024" s="4"/>
      <c r="NT1024" s="4"/>
      <c r="NU1024" s="4"/>
      <c r="NV1024" s="4"/>
      <c r="NW1024" s="4"/>
      <c r="NX1024" s="4"/>
      <c r="NY1024" s="4"/>
      <c r="NZ1024" s="4"/>
      <c r="OA1024" s="4"/>
      <c r="OB1024" s="4"/>
      <c r="OC1024" s="4"/>
      <c r="OD1024" s="4"/>
      <c r="OE1024" s="4"/>
      <c r="OF1024" s="4"/>
      <c r="OG1024" s="4"/>
      <c r="OH1024" s="4"/>
      <c r="OI1024" s="4"/>
      <c r="OJ1024" s="4"/>
      <c r="OK1024" s="4"/>
      <c r="OL1024" s="4"/>
      <c r="OM1024" s="4"/>
      <c r="ON1024" s="4"/>
      <c r="OO1024" s="4"/>
      <c r="OP1024" s="4"/>
      <c r="OQ1024" s="4"/>
      <c r="OR1024" s="4"/>
      <c r="OS1024" s="4"/>
      <c r="OT1024" s="4"/>
      <c r="OU1024" s="4"/>
      <c r="OV1024" s="4"/>
      <c r="OW1024" s="4"/>
      <c r="OX1024" s="4"/>
      <c r="OY1024" s="4"/>
      <c r="OZ1024" s="4"/>
      <c r="PA1024" s="4"/>
      <c r="PB1024" s="4"/>
      <c r="PC1024" s="4"/>
      <c r="PD1024" s="4"/>
      <c r="PE1024" s="4"/>
      <c r="PF1024" s="4"/>
      <c r="PG1024" s="4"/>
      <c r="PH1024" s="4"/>
      <c r="PI1024" s="4"/>
      <c r="PJ1024" s="4"/>
      <c r="PK1024" s="4"/>
      <c r="PL1024" s="4"/>
      <c r="PM1024" s="4"/>
      <c r="PN1024" s="4"/>
      <c r="PO1024" s="4"/>
      <c r="PP1024" s="4"/>
      <c r="PQ1024" s="4"/>
      <c r="PR1024" s="4"/>
      <c r="PS1024" s="4"/>
      <c r="PT1024" s="4"/>
      <c r="PU1024" s="4"/>
      <c r="PV1024" s="4"/>
      <c r="PW1024" s="4"/>
      <c r="PX1024" s="4"/>
      <c r="PY1024" s="4"/>
      <c r="PZ1024" s="4"/>
      <c r="QA1024" s="4"/>
      <c r="QB1024" s="4"/>
      <c r="QC1024" s="4"/>
      <c r="QD1024" s="4"/>
      <c r="QE1024" s="4"/>
      <c r="QF1024" s="4"/>
      <c r="QG1024" s="4"/>
      <c r="QH1024" s="4"/>
      <c r="QI1024" s="4"/>
      <c r="QJ1024" s="4"/>
      <c r="QK1024" s="4"/>
      <c r="QL1024" s="4"/>
      <c r="QM1024" s="4"/>
      <c r="QN1024" s="4"/>
      <c r="QO1024" s="4"/>
      <c r="QP1024" s="4"/>
      <c r="QQ1024" s="4"/>
      <c r="QR1024" s="4"/>
      <c r="QS1024" s="4"/>
      <c r="QT1024" s="4"/>
      <c r="QU1024" s="4"/>
      <c r="QV1024" s="4"/>
      <c r="QW1024" s="4"/>
      <c r="QX1024" s="4"/>
      <c r="QY1024" s="4"/>
      <c r="QZ1024" s="4"/>
      <c r="RA1024" s="4"/>
      <c r="RB1024" s="4"/>
      <c r="RC1024" s="4"/>
      <c r="RD1024" s="4"/>
      <c r="RE1024" s="4"/>
      <c r="RF1024" s="4"/>
      <c r="RG1024" s="4"/>
      <c r="RH1024" s="4"/>
      <c r="RI1024" s="4"/>
      <c r="RJ1024" s="4"/>
      <c r="RK1024" s="4"/>
    </row>
    <row r="1025" ht="13.75" spans="1:479">
      <c r="A1025" s="88" t="s">
        <v>12599</v>
      </c>
      <c r="B1025" s="88" t="s">
        <v>8646</v>
      </c>
      <c r="C1025" s="106" t="s">
        <v>10746</v>
      </c>
      <c r="D1025" s="169" t="s">
        <v>494</v>
      </c>
      <c r="E1025" s="88">
        <v>4</v>
      </c>
      <c r="F1025" s="88">
        <v>167</v>
      </c>
      <c r="G1025" s="170">
        <f t="shared" si="16"/>
        <v>668</v>
      </c>
      <c r="H1025" s="91"/>
      <c r="I1025" s="92"/>
      <c r="J1025" s="92">
        <v>55</v>
      </c>
      <c r="K1025" s="92">
        <v>54</v>
      </c>
      <c r="L1025" s="92">
        <v>34</v>
      </c>
      <c r="M1025" s="93"/>
      <c r="N1025" s="91"/>
      <c r="O1025" s="92">
        <v>55</v>
      </c>
      <c r="P1025" s="92">
        <v>54</v>
      </c>
      <c r="Q1025" s="92">
        <v>34</v>
      </c>
      <c r="R1025" s="93"/>
      <c r="S1025" s="94"/>
      <c r="T1025" s="95"/>
      <c r="U1025" s="96"/>
      <c r="V1025" s="95"/>
      <c r="W1025" s="95"/>
      <c r="X1025" s="97"/>
      <c r="Y1025" s="94"/>
      <c r="Z1025" s="96"/>
      <c r="AA1025" s="96"/>
      <c r="AB1025" s="95"/>
      <c r="AC1025" s="95"/>
      <c r="AD1025" s="97"/>
      <c r="AE1025" s="91"/>
      <c r="AF1025" s="113"/>
      <c r="AG1025" s="113"/>
      <c r="AH1025" s="92"/>
      <c r="AI1025" s="92"/>
      <c r="AJ1025" s="92"/>
      <c r="AK1025" s="92"/>
      <c r="AL1025" s="91"/>
      <c r="AM1025" s="113"/>
      <c r="AN1025" s="113"/>
      <c r="AO1025" s="92"/>
      <c r="AP1025" s="92"/>
      <c r="AQ1025" s="93"/>
      <c r="AR1025" s="91"/>
      <c r="AS1025" s="113"/>
      <c r="AT1025" s="113"/>
      <c r="AU1025" s="113"/>
      <c r="AV1025" s="92"/>
      <c r="AW1025" s="92"/>
      <c r="AX1025" s="93"/>
      <c r="AY1025" s="97"/>
      <c r="AZ1025" s="97"/>
      <c r="BA1025" s="97"/>
      <c r="BB1025" s="97"/>
      <c r="BC1025" s="99" t="s">
        <v>12300</v>
      </c>
      <c r="BD1025" s="99" t="s">
        <v>12301</v>
      </c>
      <c r="BE1025" s="99" t="s">
        <v>12350</v>
      </c>
      <c r="BF1025" s="100"/>
      <c r="BG1025" s="98"/>
      <c r="BH1025" s="98"/>
      <c r="BI1025" s="98"/>
      <c r="BJ1025" s="98"/>
      <c r="BK1025" s="101" t="s">
        <v>1511</v>
      </c>
      <c r="BL1025" s="98"/>
      <c r="BM1025" s="98"/>
      <c r="BN1025" s="98"/>
      <c r="BO1025" s="4"/>
      <c r="BP1025" s="4"/>
      <c r="BQ1025" s="4"/>
      <c r="BR1025" s="4"/>
      <c r="BS1025" s="4"/>
      <c r="BT1025" s="98"/>
      <c r="BU1025" s="98"/>
      <c r="BV1025" s="98"/>
      <c r="BW1025" s="98"/>
      <c r="BX1025" s="98"/>
      <c r="BY1025" s="4"/>
      <c r="BZ1025" s="4"/>
      <c r="CA1025" s="4"/>
      <c r="CB1025" s="4" t="s">
        <v>1511</v>
      </c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  <c r="HI1025" s="4"/>
      <c r="HJ1025" s="4"/>
      <c r="HK1025" s="4"/>
      <c r="HL1025" s="4"/>
      <c r="HM1025" s="4"/>
      <c r="HN1025" s="4"/>
      <c r="HO1025" s="4"/>
      <c r="HP1025" s="4"/>
      <c r="HQ1025" s="4"/>
      <c r="HR1025" s="4"/>
      <c r="HS1025" s="4"/>
      <c r="HT1025" s="4"/>
      <c r="HU1025" s="4"/>
      <c r="HV1025" s="4"/>
      <c r="HW1025" s="4"/>
      <c r="HX1025" s="4"/>
      <c r="HY1025" s="4"/>
      <c r="HZ1025" s="4"/>
      <c r="IA1025" s="4"/>
      <c r="IB1025" s="4"/>
      <c r="IC1025" s="4"/>
      <c r="ID1025" s="4"/>
      <c r="IE1025" s="4"/>
      <c r="IF1025" s="4"/>
      <c r="IG1025" s="4"/>
      <c r="IH1025" s="4"/>
      <c r="II1025" s="4"/>
      <c r="IJ1025" s="4"/>
      <c r="IK1025" s="4"/>
      <c r="IL1025" s="4"/>
      <c r="IM1025" s="4"/>
      <c r="IN1025" s="4"/>
      <c r="IO1025" s="4"/>
      <c r="IP1025" s="4"/>
      <c r="IQ1025" s="4"/>
      <c r="IR1025" s="4"/>
      <c r="IS1025" s="4"/>
      <c r="IT1025" s="4"/>
      <c r="IU1025" s="4"/>
      <c r="IV1025" s="4"/>
      <c r="IW1025" s="4"/>
      <c r="IX1025" s="4"/>
      <c r="IY1025" s="4"/>
      <c r="IZ1025" s="4"/>
      <c r="JA1025" s="4"/>
      <c r="JB1025" s="4"/>
      <c r="JC1025" s="4"/>
      <c r="JD1025" s="4"/>
      <c r="JE1025" s="4"/>
      <c r="JF1025" s="4"/>
      <c r="JG1025" s="4"/>
      <c r="JH1025" s="4"/>
      <c r="JI1025" s="4"/>
      <c r="JJ1025" s="4"/>
      <c r="JK1025" s="4"/>
      <c r="JL1025" s="4"/>
      <c r="JM1025" s="4"/>
      <c r="JN1025" s="4"/>
      <c r="JO1025" s="4"/>
      <c r="JP1025" s="4"/>
      <c r="JQ1025" s="4"/>
      <c r="JR1025" s="4"/>
      <c r="JS1025" s="4"/>
      <c r="JT1025" s="4"/>
      <c r="JU1025" s="4"/>
      <c r="JV1025" s="4"/>
      <c r="JW1025" s="4"/>
      <c r="JX1025" s="4"/>
      <c r="JY1025" s="4"/>
      <c r="JZ1025" s="4"/>
      <c r="KA1025" s="4"/>
      <c r="KB1025" s="4"/>
      <c r="KC1025" s="4"/>
      <c r="KD1025" s="4"/>
      <c r="KE1025" s="4"/>
      <c r="KF1025" s="4"/>
      <c r="KG1025" s="4"/>
      <c r="KH1025" s="4"/>
      <c r="KI1025" s="4"/>
      <c r="KJ1025" s="4"/>
      <c r="KK1025" s="4"/>
      <c r="KL1025" s="4"/>
      <c r="KM1025" s="4"/>
      <c r="KN1025" s="4"/>
      <c r="KO1025" s="4"/>
      <c r="KP1025" s="4"/>
      <c r="KQ1025" s="4"/>
      <c r="KR1025" s="4"/>
      <c r="KS1025" s="4"/>
      <c r="KT1025" s="4"/>
      <c r="KU1025" s="4"/>
      <c r="KV1025" s="4"/>
      <c r="KW1025" s="4"/>
      <c r="KX1025" s="4"/>
      <c r="KY1025" s="4"/>
      <c r="KZ1025" s="4"/>
      <c r="LA1025" s="4"/>
      <c r="LB1025" s="4"/>
      <c r="LC1025" s="4"/>
      <c r="LD1025" s="4"/>
      <c r="LE1025" s="4"/>
      <c r="LF1025" s="4"/>
      <c r="LG1025" s="4"/>
      <c r="LH1025" s="4"/>
      <c r="LI1025" s="4"/>
      <c r="LJ1025" s="4"/>
      <c r="LK1025" s="4"/>
      <c r="LL1025" s="4"/>
      <c r="LM1025" s="4"/>
      <c r="LN1025" s="4"/>
      <c r="LO1025" s="4"/>
      <c r="LP1025" s="4"/>
      <c r="LQ1025" s="4"/>
      <c r="LR1025" s="4"/>
      <c r="LS1025" s="4"/>
      <c r="LT1025" s="4"/>
      <c r="LU1025" s="4"/>
      <c r="LV1025" s="4"/>
      <c r="LW1025" s="4"/>
      <c r="LX1025" s="4"/>
      <c r="LY1025" s="4"/>
      <c r="LZ1025" s="4"/>
      <c r="MA1025" s="4"/>
      <c r="MB1025" s="4"/>
      <c r="MC1025" s="4"/>
      <c r="MD1025" s="4"/>
      <c r="ME1025" s="4"/>
      <c r="MF1025" s="4"/>
      <c r="MG1025" s="4"/>
      <c r="MH1025" s="4"/>
      <c r="MI1025" s="4"/>
      <c r="MJ1025" s="4"/>
      <c r="MK1025" s="4"/>
      <c r="ML1025" s="4"/>
      <c r="MM1025" s="4"/>
      <c r="MN1025" s="4"/>
      <c r="MO1025" s="4"/>
      <c r="MP1025" s="4"/>
      <c r="MQ1025" s="4"/>
      <c r="MR1025" s="4"/>
      <c r="MS1025" s="4"/>
      <c r="MT1025" s="4"/>
      <c r="MU1025" s="4"/>
      <c r="MV1025" s="4"/>
      <c r="MW1025" s="4"/>
      <c r="MX1025" s="4"/>
      <c r="MY1025" s="4"/>
      <c r="MZ1025" s="4"/>
      <c r="NA1025" s="4"/>
      <c r="NB1025" s="4"/>
      <c r="NC1025" s="4"/>
      <c r="ND1025" s="4"/>
      <c r="NE1025" s="4"/>
      <c r="NF1025" s="4"/>
      <c r="NG1025" s="4"/>
      <c r="NH1025" s="4"/>
      <c r="NI1025" s="4"/>
      <c r="NJ1025" s="4"/>
      <c r="NK1025" s="4"/>
      <c r="NL1025" s="4"/>
      <c r="NM1025" s="4"/>
      <c r="NN1025" s="4"/>
      <c r="NO1025" s="4"/>
      <c r="NP1025" s="4"/>
      <c r="NQ1025" s="4"/>
      <c r="NR1025" s="4"/>
      <c r="NS1025" s="4"/>
      <c r="NT1025" s="4"/>
      <c r="NU1025" s="4"/>
      <c r="NV1025" s="4"/>
      <c r="NW1025" s="4"/>
      <c r="NX1025" s="4"/>
      <c r="NY1025" s="4"/>
      <c r="NZ1025" s="4"/>
      <c r="OA1025" s="4"/>
      <c r="OB1025" s="4"/>
      <c r="OC1025" s="4"/>
      <c r="OD1025" s="4"/>
      <c r="OE1025" s="4"/>
      <c r="OF1025" s="4"/>
      <c r="OG1025" s="4"/>
      <c r="OH1025" s="4"/>
      <c r="OI1025" s="4"/>
      <c r="OJ1025" s="4"/>
      <c r="OK1025" s="4"/>
      <c r="OL1025" s="4"/>
      <c r="OM1025" s="4"/>
      <c r="ON1025" s="4"/>
      <c r="OO1025" s="4"/>
      <c r="OP1025" s="4"/>
      <c r="OQ1025" s="4"/>
      <c r="OR1025" s="4"/>
      <c r="OS1025" s="4"/>
      <c r="OT1025" s="4"/>
      <c r="OU1025" s="4"/>
      <c r="OV1025" s="4"/>
      <c r="OW1025" s="4"/>
      <c r="OX1025" s="4"/>
      <c r="OY1025" s="4"/>
      <c r="OZ1025" s="4"/>
      <c r="PA1025" s="4"/>
      <c r="PB1025" s="4"/>
      <c r="PC1025" s="4"/>
      <c r="PD1025" s="4"/>
      <c r="PE1025" s="4"/>
      <c r="PF1025" s="4"/>
      <c r="PG1025" s="4"/>
      <c r="PH1025" s="4"/>
      <c r="PI1025" s="4"/>
      <c r="PJ1025" s="4"/>
      <c r="PK1025" s="4"/>
      <c r="PL1025" s="4"/>
      <c r="PM1025" s="4"/>
      <c r="PN1025" s="4"/>
      <c r="PO1025" s="4"/>
      <c r="PP1025" s="4"/>
      <c r="PQ1025" s="4"/>
      <c r="PR1025" s="4"/>
      <c r="PS1025" s="4"/>
      <c r="PT1025" s="4"/>
      <c r="PU1025" s="4"/>
      <c r="PV1025" s="4"/>
      <c r="PW1025" s="4"/>
      <c r="PX1025" s="4"/>
      <c r="PY1025" s="4"/>
      <c r="PZ1025" s="4"/>
      <c r="QA1025" s="4"/>
      <c r="QB1025" s="4"/>
      <c r="QC1025" s="4"/>
      <c r="QD1025" s="4"/>
      <c r="QE1025" s="4"/>
      <c r="QF1025" s="4"/>
      <c r="QG1025" s="4"/>
      <c r="QH1025" s="4"/>
      <c r="QI1025" s="4"/>
      <c r="QJ1025" s="4"/>
      <c r="QK1025" s="4"/>
      <c r="QL1025" s="4"/>
      <c r="QM1025" s="4"/>
      <c r="QN1025" s="4"/>
      <c r="QO1025" s="4"/>
      <c r="QP1025" s="4"/>
      <c r="QQ1025" s="4"/>
      <c r="QR1025" s="4"/>
      <c r="QS1025" s="4"/>
      <c r="QT1025" s="4"/>
      <c r="QU1025" s="4"/>
      <c r="QV1025" s="4"/>
      <c r="QW1025" s="4"/>
      <c r="QX1025" s="4"/>
      <c r="QY1025" s="4"/>
      <c r="QZ1025" s="4"/>
      <c r="RA1025" s="4"/>
      <c r="RB1025" s="4"/>
      <c r="RC1025" s="4"/>
      <c r="RD1025" s="4"/>
      <c r="RE1025" s="4"/>
      <c r="RF1025" s="4"/>
      <c r="RG1025" s="4"/>
      <c r="RH1025" s="4"/>
      <c r="RI1025" s="4"/>
      <c r="RJ1025" s="4"/>
      <c r="RK1025" s="4"/>
    </row>
    <row r="1026" ht="13.75" spans="1:479">
      <c r="A1026" s="88" t="s">
        <v>12599</v>
      </c>
      <c r="B1026" s="88" t="s">
        <v>503</v>
      </c>
      <c r="C1026" s="106" t="s">
        <v>501</v>
      </c>
      <c r="D1026" s="169" t="s">
        <v>12266</v>
      </c>
      <c r="E1026" s="88">
        <v>4</v>
      </c>
      <c r="F1026" s="88">
        <v>193</v>
      </c>
      <c r="G1026" s="170">
        <f t="shared" si="16"/>
        <v>772</v>
      </c>
      <c r="H1026" s="91"/>
      <c r="I1026" s="92"/>
      <c r="J1026" s="92">
        <v>65</v>
      </c>
      <c r="K1026" s="92">
        <v>66</v>
      </c>
      <c r="L1026" s="92">
        <v>21</v>
      </c>
      <c r="M1026" s="93"/>
      <c r="N1026" s="91"/>
      <c r="O1026" s="92">
        <v>65</v>
      </c>
      <c r="P1026" s="92">
        <v>66</v>
      </c>
      <c r="Q1026" s="92">
        <v>21</v>
      </c>
      <c r="R1026" s="93"/>
      <c r="S1026" s="94"/>
      <c r="T1026" s="95"/>
      <c r="U1026" s="96"/>
      <c r="V1026" s="95"/>
      <c r="W1026" s="95"/>
      <c r="X1026" s="97"/>
      <c r="Y1026" s="94"/>
      <c r="Z1026" s="96"/>
      <c r="AA1026" s="96"/>
      <c r="AB1026" s="95"/>
      <c r="AC1026" s="95"/>
      <c r="AD1026" s="97"/>
      <c r="AE1026" s="91"/>
      <c r="AF1026" s="113"/>
      <c r="AG1026" s="113"/>
      <c r="AH1026" s="92"/>
      <c r="AI1026" s="92"/>
      <c r="AJ1026" s="92"/>
      <c r="AK1026" s="92"/>
      <c r="AL1026" s="91"/>
      <c r="AM1026" s="113"/>
      <c r="AN1026" s="113"/>
      <c r="AO1026" s="92"/>
      <c r="AP1026" s="92"/>
      <c r="AQ1026" s="93"/>
      <c r="AR1026" s="91"/>
      <c r="AS1026" s="113"/>
      <c r="AT1026" s="113"/>
      <c r="AU1026" s="113"/>
      <c r="AV1026" s="92"/>
      <c r="AW1026" s="92"/>
      <c r="AX1026" s="93"/>
      <c r="AY1026" s="97"/>
      <c r="AZ1026" s="97"/>
      <c r="BA1026" s="97"/>
      <c r="BB1026" s="97"/>
      <c r="BC1026" s="99" t="s">
        <v>12297</v>
      </c>
      <c r="BD1026" s="99" t="s">
        <v>12298</v>
      </c>
      <c r="BE1026" s="99" t="s">
        <v>12349</v>
      </c>
      <c r="BF1026" s="100"/>
      <c r="BG1026" s="98"/>
      <c r="BH1026" s="98"/>
      <c r="BI1026" s="98"/>
      <c r="BJ1026" s="98"/>
      <c r="BK1026" s="101" t="s">
        <v>1511</v>
      </c>
      <c r="BL1026" s="98"/>
      <c r="BM1026" s="98"/>
      <c r="BN1026" s="98"/>
      <c r="BO1026" s="4"/>
      <c r="BP1026" s="4"/>
      <c r="BQ1026" s="4"/>
      <c r="BR1026" s="4"/>
      <c r="BS1026" s="4"/>
      <c r="BT1026" s="98"/>
      <c r="BU1026" s="98"/>
      <c r="BV1026" s="98"/>
      <c r="BW1026" s="98"/>
      <c r="BX1026" s="98"/>
      <c r="BY1026" s="4"/>
      <c r="BZ1026" s="4"/>
      <c r="CA1026" s="4"/>
      <c r="CB1026" s="4" t="s">
        <v>1511</v>
      </c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  <c r="HI1026" s="4"/>
      <c r="HJ1026" s="4"/>
      <c r="HK1026" s="4"/>
      <c r="HL1026" s="4"/>
      <c r="HM1026" s="4"/>
      <c r="HN1026" s="4"/>
      <c r="HO1026" s="4"/>
      <c r="HP1026" s="4"/>
      <c r="HQ1026" s="4"/>
      <c r="HR1026" s="4"/>
      <c r="HS1026" s="4"/>
      <c r="HT1026" s="4"/>
      <c r="HU1026" s="4"/>
      <c r="HV1026" s="4"/>
      <c r="HW1026" s="4"/>
      <c r="HX1026" s="4"/>
      <c r="HY1026" s="4"/>
      <c r="HZ1026" s="4"/>
      <c r="IA1026" s="4"/>
      <c r="IB1026" s="4"/>
      <c r="IC1026" s="4"/>
      <c r="ID1026" s="4"/>
      <c r="IE1026" s="4"/>
      <c r="IF1026" s="4"/>
      <c r="IG1026" s="4"/>
      <c r="IH1026" s="4"/>
      <c r="II1026" s="4"/>
      <c r="IJ1026" s="4"/>
      <c r="IK1026" s="4"/>
      <c r="IL1026" s="4"/>
      <c r="IM1026" s="4"/>
      <c r="IN1026" s="4"/>
      <c r="IO1026" s="4"/>
      <c r="IP1026" s="4"/>
      <c r="IQ1026" s="4"/>
      <c r="IR1026" s="4"/>
      <c r="IS1026" s="4"/>
      <c r="IT1026" s="4"/>
      <c r="IU1026" s="4"/>
      <c r="IV1026" s="4"/>
      <c r="IW1026" s="4"/>
      <c r="IX1026" s="4"/>
      <c r="IY1026" s="4"/>
      <c r="IZ1026" s="4"/>
      <c r="JA1026" s="4"/>
      <c r="JB1026" s="4"/>
      <c r="JC1026" s="4"/>
      <c r="JD1026" s="4"/>
      <c r="JE1026" s="4"/>
      <c r="JF1026" s="4"/>
      <c r="JG1026" s="4"/>
      <c r="JH1026" s="4"/>
      <c r="JI1026" s="4"/>
      <c r="JJ1026" s="4"/>
      <c r="JK1026" s="4"/>
      <c r="JL1026" s="4"/>
      <c r="JM1026" s="4"/>
      <c r="JN1026" s="4"/>
      <c r="JO1026" s="4"/>
      <c r="JP1026" s="4"/>
      <c r="JQ1026" s="4"/>
      <c r="JR1026" s="4"/>
      <c r="JS1026" s="4"/>
      <c r="JT1026" s="4"/>
      <c r="JU1026" s="4"/>
      <c r="JV1026" s="4"/>
      <c r="JW1026" s="4"/>
      <c r="JX1026" s="4"/>
      <c r="JY1026" s="4"/>
      <c r="JZ1026" s="4"/>
      <c r="KA1026" s="4"/>
      <c r="KB1026" s="4"/>
      <c r="KC1026" s="4"/>
      <c r="KD1026" s="4"/>
      <c r="KE1026" s="4"/>
      <c r="KF1026" s="4"/>
      <c r="KG1026" s="4"/>
      <c r="KH1026" s="4"/>
      <c r="KI1026" s="4"/>
      <c r="KJ1026" s="4"/>
      <c r="KK1026" s="4"/>
      <c r="KL1026" s="4"/>
      <c r="KM1026" s="4"/>
      <c r="KN1026" s="4"/>
      <c r="KO1026" s="4"/>
      <c r="KP1026" s="4"/>
      <c r="KQ1026" s="4"/>
      <c r="KR1026" s="4"/>
      <c r="KS1026" s="4"/>
      <c r="KT1026" s="4"/>
      <c r="KU1026" s="4"/>
      <c r="KV1026" s="4"/>
      <c r="KW1026" s="4"/>
      <c r="KX1026" s="4"/>
      <c r="KY1026" s="4"/>
      <c r="KZ1026" s="4"/>
      <c r="LA1026" s="4"/>
      <c r="LB1026" s="4"/>
      <c r="LC1026" s="4"/>
      <c r="LD1026" s="4"/>
      <c r="LE1026" s="4"/>
      <c r="LF1026" s="4"/>
      <c r="LG1026" s="4"/>
      <c r="LH1026" s="4"/>
      <c r="LI1026" s="4"/>
      <c r="LJ1026" s="4"/>
      <c r="LK1026" s="4"/>
      <c r="LL1026" s="4"/>
      <c r="LM1026" s="4"/>
      <c r="LN1026" s="4"/>
      <c r="LO1026" s="4"/>
      <c r="LP1026" s="4"/>
      <c r="LQ1026" s="4"/>
      <c r="LR1026" s="4"/>
      <c r="LS1026" s="4"/>
      <c r="LT1026" s="4"/>
      <c r="LU1026" s="4"/>
      <c r="LV1026" s="4"/>
      <c r="LW1026" s="4"/>
      <c r="LX1026" s="4"/>
      <c r="LY1026" s="4"/>
      <c r="LZ1026" s="4"/>
      <c r="MA1026" s="4"/>
      <c r="MB1026" s="4"/>
      <c r="MC1026" s="4"/>
      <c r="MD1026" s="4"/>
      <c r="ME1026" s="4"/>
      <c r="MF1026" s="4"/>
      <c r="MG1026" s="4"/>
      <c r="MH1026" s="4"/>
      <c r="MI1026" s="4"/>
      <c r="MJ1026" s="4"/>
      <c r="MK1026" s="4"/>
      <c r="ML1026" s="4"/>
      <c r="MM1026" s="4"/>
      <c r="MN1026" s="4"/>
      <c r="MO1026" s="4"/>
      <c r="MP1026" s="4"/>
      <c r="MQ1026" s="4"/>
      <c r="MR1026" s="4"/>
      <c r="MS1026" s="4"/>
      <c r="MT1026" s="4"/>
      <c r="MU1026" s="4"/>
      <c r="MV1026" s="4"/>
      <c r="MW1026" s="4"/>
      <c r="MX1026" s="4"/>
      <c r="MY1026" s="4"/>
      <c r="MZ1026" s="4"/>
      <c r="NA1026" s="4"/>
      <c r="NB1026" s="4"/>
      <c r="NC1026" s="4"/>
      <c r="ND1026" s="4"/>
      <c r="NE1026" s="4"/>
      <c r="NF1026" s="4"/>
      <c r="NG1026" s="4"/>
      <c r="NH1026" s="4"/>
      <c r="NI1026" s="4"/>
      <c r="NJ1026" s="4"/>
      <c r="NK1026" s="4"/>
      <c r="NL1026" s="4"/>
      <c r="NM1026" s="4"/>
      <c r="NN1026" s="4"/>
      <c r="NO1026" s="4"/>
      <c r="NP1026" s="4"/>
      <c r="NQ1026" s="4"/>
      <c r="NR1026" s="4"/>
      <c r="NS1026" s="4"/>
      <c r="NT1026" s="4"/>
      <c r="NU1026" s="4"/>
      <c r="NV1026" s="4"/>
      <c r="NW1026" s="4"/>
      <c r="NX1026" s="4"/>
      <c r="NY1026" s="4"/>
      <c r="NZ1026" s="4"/>
      <c r="OA1026" s="4"/>
      <c r="OB1026" s="4"/>
      <c r="OC1026" s="4"/>
      <c r="OD1026" s="4"/>
      <c r="OE1026" s="4"/>
      <c r="OF1026" s="4"/>
      <c r="OG1026" s="4"/>
      <c r="OH1026" s="4"/>
      <c r="OI1026" s="4"/>
      <c r="OJ1026" s="4"/>
      <c r="OK1026" s="4"/>
      <c r="OL1026" s="4"/>
      <c r="OM1026" s="4"/>
      <c r="ON1026" s="4"/>
      <c r="OO1026" s="4"/>
      <c r="OP1026" s="4"/>
      <c r="OQ1026" s="4"/>
      <c r="OR1026" s="4"/>
      <c r="OS1026" s="4"/>
      <c r="OT1026" s="4"/>
      <c r="OU1026" s="4"/>
      <c r="OV1026" s="4"/>
      <c r="OW1026" s="4"/>
      <c r="OX1026" s="4"/>
      <c r="OY1026" s="4"/>
      <c r="OZ1026" s="4"/>
      <c r="PA1026" s="4"/>
      <c r="PB1026" s="4"/>
      <c r="PC1026" s="4"/>
      <c r="PD1026" s="4"/>
      <c r="PE1026" s="4"/>
      <c r="PF1026" s="4"/>
      <c r="PG1026" s="4"/>
      <c r="PH1026" s="4"/>
      <c r="PI1026" s="4"/>
      <c r="PJ1026" s="4"/>
      <c r="PK1026" s="4"/>
      <c r="PL1026" s="4"/>
      <c r="PM1026" s="4"/>
      <c r="PN1026" s="4"/>
      <c r="PO1026" s="4"/>
      <c r="PP1026" s="4"/>
      <c r="PQ1026" s="4"/>
      <c r="PR1026" s="4"/>
      <c r="PS1026" s="4"/>
      <c r="PT1026" s="4"/>
      <c r="PU1026" s="4"/>
      <c r="PV1026" s="4"/>
      <c r="PW1026" s="4"/>
      <c r="PX1026" s="4"/>
      <c r="PY1026" s="4"/>
      <c r="PZ1026" s="4"/>
      <c r="QA1026" s="4"/>
      <c r="QB1026" s="4"/>
      <c r="QC1026" s="4"/>
      <c r="QD1026" s="4"/>
      <c r="QE1026" s="4"/>
      <c r="QF1026" s="4"/>
      <c r="QG1026" s="4"/>
      <c r="QH1026" s="4"/>
      <c r="QI1026" s="4"/>
      <c r="QJ1026" s="4"/>
      <c r="QK1026" s="4"/>
      <c r="QL1026" s="4"/>
      <c r="QM1026" s="4"/>
      <c r="QN1026" s="4"/>
      <c r="QO1026" s="4"/>
      <c r="QP1026" s="4"/>
      <c r="QQ1026" s="4"/>
      <c r="QR1026" s="4"/>
      <c r="QS1026" s="4"/>
      <c r="QT1026" s="4"/>
      <c r="QU1026" s="4"/>
      <c r="QV1026" s="4"/>
      <c r="QW1026" s="4"/>
      <c r="QX1026" s="4"/>
      <c r="QY1026" s="4"/>
      <c r="QZ1026" s="4"/>
      <c r="RA1026" s="4"/>
      <c r="RB1026" s="4"/>
      <c r="RC1026" s="4"/>
      <c r="RD1026" s="4"/>
      <c r="RE1026" s="4"/>
      <c r="RF1026" s="4"/>
      <c r="RG1026" s="4"/>
      <c r="RH1026" s="4"/>
      <c r="RI1026" s="4"/>
      <c r="RJ1026" s="4"/>
      <c r="RK1026" s="4"/>
    </row>
    <row r="1027" ht="13.75" spans="1:479">
      <c r="A1027" s="88" t="s">
        <v>12599</v>
      </c>
      <c r="B1027" s="88" t="s">
        <v>503</v>
      </c>
      <c r="C1027" s="106" t="s">
        <v>501</v>
      </c>
      <c r="D1027" s="169" t="s">
        <v>494</v>
      </c>
      <c r="E1027" s="88">
        <v>4</v>
      </c>
      <c r="F1027" s="88">
        <v>167</v>
      </c>
      <c r="G1027" s="170">
        <f t="shared" si="16"/>
        <v>668</v>
      </c>
      <c r="H1027" s="91"/>
      <c r="I1027" s="92"/>
      <c r="J1027" s="92">
        <v>55</v>
      </c>
      <c r="K1027" s="92">
        <v>54</v>
      </c>
      <c r="L1027" s="92">
        <v>34</v>
      </c>
      <c r="M1027" s="93"/>
      <c r="N1027" s="91"/>
      <c r="O1027" s="92">
        <v>55</v>
      </c>
      <c r="P1027" s="92">
        <v>54</v>
      </c>
      <c r="Q1027" s="92">
        <v>34</v>
      </c>
      <c r="R1027" s="93"/>
      <c r="S1027" s="94"/>
      <c r="T1027" s="95"/>
      <c r="U1027" s="96"/>
      <c r="V1027" s="95"/>
      <c r="W1027" s="95"/>
      <c r="X1027" s="97"/>
      <c r="Y1027" s="94"/>
      <c r="Z1027" s="96"/>
      <c r="AA1027" s="96"/>
      <c r="AB1027" s="95"/>
      <c r="AC1027" s="95"/>
      <c r="AD1027" s="97"/>
      <c r="AE1027" s="91"/>
      <c r="AF1027" s="113"/>
      <c r="AG1027" s="113"/>
      <c r="AH1027" s="92"/>
      <c r="AI1027" s="92"/>
      <c r="AJ1027" s="92"/>
      <c r="AK1027" s="92"/>
      <c r="AL1027" s="91"/>
      <c r="AM1027" s="113"/>
      <c r="AN1027" s="113"/>
      <c r="AO1027" s="92"/>
      <c r="AP1027" s="92"/>
      <c r="AQ1027" s="93"/>
      <c r="AR1027" s="91"/>
      <c r="AS1027" s="113"/>
      <c r="AT1027" s="113"/>
      <c r="AU1027" s="113"/>
      <c r="AV1027" s="92"/>
      <c r="AW1027" s="92"/>
      <c r="AX1027" s="93"/>
      <c r="AY1027" s="97"/>
      <c r="AZ1027" s="97"/>
      <c r="BA1027" s="97"/>
      <c r="BB1027" s="97"/>
      <c r="BC1027" s="99" t="s">
        <v>12300</v>
      </c>
      <c r="BD1027" s="99" t="s">
        <v>12301</v>
      </c>
      <c r="BE1027" s="99" t="s">
        <v>12350</v>
      </c>
      <c r="BF1027" s="100"/>
      <c r="BG1027" s="98"/>
      <c r="BH1027" s="98"/>
      <c r="BI1027" s="98"/>
      <c r="BJ1027" s="98"/>
      <c r="BK1027" s="101" t="s">
        <v>1511</v>
      </c>
      <c r="BL1027" s="98"/>
      <c r="BM1027" s="98"/>
      <c r="BN1027" s="98"/>
      <c r="BO1027" s="4"/>
      <c r="BP1027" s="4"/>
      <c r="BQ1027" s="4"/>
      <c r="BR1027" s="4"/>
      <c r="BS1027" s="4"/>
      <c r="BT1027" s="98"/>
      <c r="BU1027" s="98"/>
      <c r="BV1027" s="98"/>
      <c r="BW1027" s="98"/>
      <c r="BX1027" s="98"/>
      <c r="BY1027" s="4"/>
      <c r="BZ1027" s="4"/>
      <c r="CA1027" s="4"/>
      <c r="CB1027" s="4" t="s">
        <v>1511</v>
      </c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  <c r="HI1027" s="4"/>
      <c r="HJ1027" s="4"/>
      <c r="HK1027" s="4"/>
      <c r="HL1027" s="4"/>
      <c r="HM1027" s="4"/>
      <c r="HN1027" s="4"/>
      <c r="HO1027" s="4"/>
      <c r="HP1027" s="4"/>
      <c r="HQ1027" s="4"/>
      <c r="HR1027" s="4"/>
      <c r="HS1027" s="4"/>
      <c r="HT1027" s="4"/>
      <c r="HU1027" s="4"/>
      <c r="HV1027" s="4"/>
      <c r="HW1027" s="4"/>
      <c r="HX1027" s="4"/>
      <c r="HY1027" s="4"/>
      <c r="HZ1027" s="4"/>
      <c r="IA1027" s="4"/>
      <c r="IB1027" s="4"/>
      <c r="IC1027" s="4"/>
      <c r="ID1027" s="4"/>
      <c r="IE1027" s="4"/>
      <c r="IF1027" s="4"/>
      <c r="IG1027" s="4"/>
      <c r="IH1027" s="4"/>
      <c r="II1027" s="4"/>
      <c r="IJ1027" s="4"/>
      <c r="IK1027" s="4"/>
      <c r="IL1027" s="4"/>
      <c r="IM1027" s="4"/>
      <c r="IN1027" s="4"/>
      <c r="IO1027" s="4"/>
      <c r="IP1027" s="4"/>
      <c r="IQ1027" s="4"/>
      <c r="IR1027" s="4"/>
      <c r="IS1027" s="4"/>
      <c r="IT1027" s="4"/>
      <c r="IU1027" s="4"/>
      <c r="IV1027" s="4"/>
      <c r="IW1027" s="4"/>
      <c r="IX1027" s="4"/>
      <c r="IY1027" s="4"/>
      <c r="IZ1027" s="4"/>
      <c r="JA1027" s="4"/>
      <c r="JB1027" s="4"/>
      <c r="JC1027" s="4"/>
      <c r="JD1027" s="4"/>
      <c r="JE1027" s="4"/>
      <c r="JF1027" s="4"/>
      <c r="JG1027" s="4"/>
      <c r="JH1027" s="4"/>
      <c r="JI1027" s="4"/>
      <c r="JJ1027" s="4"/>
      <c r="JK1027" s="4"/>
      <c r="JL1027" s="4"/>
      <c r="JM1027" s="4"/>
      <c r="JN1027" s="4"/>
      <c r="JO1027" s="4"/>
      <c r="JP1027" s="4"/>
      <c r="JQ1027" s="4"/>
      <c r="JR1027" s="4"/>
      <c r="JS1027" s="4"/>
      <c r="JT1027" s="4"/>
      <c r="JU1027" s="4"/>
      <c r="JV1027" s="4"/>
      <c r="JW1027" s="4"/>
      <c r="JX1027" s="4"/>
      <c r="JY1027" s="4"/>
      <c r="JZ1027" s="4"/>
      <c r="KA1027" s="4"/>
      <c r="KB1027" s="4"/>
      <c r="KC1027" s="4"/>
      <c r="KD1027" s="4"/>
      <c r="KE1027" s="4"/>
      <c r="KF1027" s="4"/>
      <c r="KG1027" s="4"/>
      <c r="KH1027" s="4"/>
      <c r="KI1027" s="4"/>
      <c r="KJ1027" s="4"/>
      <c r="KK1027" s="4"/>
      <c r="KL1027" s="4"/>
      <c r="KM1027" s="4"/>
      <c r="KN1027" s="4"/>
      <c r="KO1027" s="4"/>
      <c r="KP1027" s="4"/>
      <c r="KQ1027" s="4"/>
      <c r="KR1027" s="4"/>
      <c r="KS1027" s="4"/>
      <c r="KT1027" s="4"/>
      <c r="KU1027" s="4"/>
      <c r="KV1027" s="4"/>
      <c r="KW1027" s="4"/>
      <c r="KX1027" s="4"/>
      <c r="KY1027" s="4"/>
      <c r="KZ1027" s="4"/>
      <c r="LA1027" s="4"/>
      <c r="LB1027" s="4"/>
      <c r="LC1027" s="4"/>
      <c r="LD1027" s="4"/>
      <c r="LE1027" s="4"/>
      <c r="LF1027" s="4"/>
      <c r="LG1027" s="4"/>
      <c r="LH1027" s="4"/>
      <c r="LI1027" s="4"/>
      <c r="LJ1027" s="4"/>
      <c r="LK1027" s="4"/>
      <c r="LL1027" s="4"/>
      <c r="LM1027" s="4"/>
      <c r="LN1027" s="4"/>
      <c r="LO1027" s="4"/>
      <c r="LP1027" s="4"/>
      <c r="LQ1027" s="4"/>
      <c r="LR1027" s="4"/>
      <c r="LS1027" s="4"/>
      <c r="LT1027" s="4"/>
      <c r="LU1027" s="4"/>
      <c r="LV1027" s="4"/>
      <c r="LW1027" s="4"/>
      <c r="LX1027" s="4"/>
      <c r="LY1027" s="4"/>
      <c r="LZ1027" s="4"/>
      <c r="MA1027" s="4"/>
      <c r="MB1027" s="4"/>
      <c r="MC1027" s="4"/>
      <c r="MD1027" s="4"/>
      <c r="ME1027" s="4"/>
      <c r="MF1027" s="4"/>
      <c r="MG1027" s="4"/>
      <c r="MH1027" s="4"/>
      <c r="MI1027" s="4"/>
      <c r="MJ1027" s="4"/>
      <c r="MK1027" s="4"/>
      <c r="ML1027" s="4"/>
      <c r="MM1027" s="4"/>
      <c r="MN1027" s="4"/>
      <c r="MO1027" s="4"/>
      <c r="MP1027" s="4"/>
      <c r="MQ1027" s="4"/>
      <c r="MR1027" s="4"/>
      <c r="MS1027" s="4"/>
      <c r="MT1027" s="4"/>
      <c r="MU1027" s="4"/>
      <c r="MV1027" s="4"/>
      <c r="MW1027" s="4"/>
      <c r="MX1027" s="4"/>
      <c r="MY1027" s="4"/>
      <c r="MZ1027" s="4"/>
      <c r="NA1027" s="4"/>
      <c r="NB1027" s="4"/>
      <c r="NC1027" s="4"/>
      <c r="ND1027" s="4"/>
      <c r="NE1027" s="4"/>
      <c r="NF1027" s="4"/>
      <c r="NG1027" s="4"/>
      <c r="NH1027" s="4"/>
      <c r="NI1027" s="4"/>
      <c r="NJ1027" s="4"/>
      <c r="NK1027" s="4"/>
      <c r="NL1027" s="4"/>
      <c r="NM1027" s="4"/>
      <c r="NN1027" s="4"/>
      <c r="NO1027" s="4"/>
      <c r="NP1027" s="4"/>
      <c r="NQ1027" s="4"/>
      <c r="NR1027" s="4"/>
      <c r="NS1027" s="4"/>
      <c r="NT1027" s="4"/>
      <c r="NU1027" s="4"/>
      <c r="NV1027" s="4"/>
      <c r="NW1027" s="4"/>
      <c r="NX1027" s="4"/>
      <c r="NY1027" s="4"/>
      <c r="NZ1027" s="4"/>
      <c r="OA1027" s="4"/>
      <c r="OB1027" s="4"/>
      <c r="OC1027" s="4"/>
      <c r="OD1027" s="4"/>
      <c r="OE1027" s="4"/>
      <c r="OF1027" s="4"/>
      <c r="OG1027" s="4"/>
      <c r="OH1027" s="4"/>
      <c r="OI1027" s="4"/>
      <c r="OJ1027" s="4"/>
      <c r="OK1027" s="4"/>
      <c r="OL1027" s="4"/>
      <c r="OM1027" s="4"/>
      <c r="ON1027" s="4"/>
      <c r="OO1027" s="4"/>
      <c r="OP1027" s="4"/>
      <c r="OQ1027" s="4"/>
      <c r="OR1027" s="4"/>
      <c r="OS1027" s="4"/>
      <c r="OT1027" s="4"/>
      <c r="OU1027" s="4"/>
      <c r="OV1027" s="4"/>
      <c r="OW1027" s="4"/>
      <c r="OX1027" s="4"/>
      <c r="OY1027" s="4"/>
      <c r="OZ1027" s="4"/>
      <c r="PA1027" s="4"/>
      <c r="PB1027" s="4"/>
      <c r="PC1027" s="4"/>
      <c r="PD1027" s="4"/>
      <c r="PE1027" s="4"/>
      <c r="PF1027" s="4"/>
      <c r="PG1027" s="4"/>
      <c r="PH1027" s="4"/>
      <c r="PI1027" s="4"/>
      <c r="PJ1027" s="4"/>
      <c r="PK1027" s="4"/>
      <c r="PL1027" s="4"/>
      <c r="PM1027" s="4"/>
      <c r="PN1027" s="4"/>
      <c r="PO1027" s="4"/>
      <c r="PP1027" s="4"/>
      <c r="PQ1027" s="4"/>
      <c r="PR1027" s="4"/>
      <c r="PS1027" s="4"/>
      <c r="PT1027" s="4"/>
      <c r="PU1027" s="4"/>
      <c r="PV1027" s="4"/>
      <c r="PW1027" s="4"/>
      <c r="PX1027" s="4"/>
      <c r="PY1027" s="4"/>
      <c r="PZ1027" s="4"/>
      <c r="QA1027" s="4"/>
      <c r="QB1027" s="4"/>
      <c r="QC1027" s="4"/>
      <c r="QD1027" s="4"/>
      <c r="QE1027" s="4"/>
      <c r="QF1027" s="4"/>
      <c r="QG1027" s="4"/>
      <c r="QH1027" s="4"/>
      <c r="QI1027" s="4"/>
      <c r="QJ1027" s="4"/>
      <c r="QK1027" s="4"/>
      <c r="QL1027" s="4"/>
      <c r="QM1027" s="4"/>
      <c r="QN1027" s="4"/>
      <c r="QO1027" s="4"/>
      <c r="QP1027" s="4"/>
      <c r="QQ1027" s="4"/>
      <c r="QR1027" s="4"/>
      <c r="QS1027" s="4"/>
      <c r="QT1027" s="4"/>
      <c r="QU1027" s="4"/>
      <c r="QV1027" s="4"/>
      <c r="QW1027" s="4"/>
      <c r="QX1027" s="4"/>
      <c r="QY1027" s="4"/>
      <c r="QZ1027" s="4"/>
      <c r="RA1027" s="4"/>
      <c r="RB1027" s="4"/>
      <c r="RC1027" s="4"/>
      <c r="RD1027" s="4"/>
      <c r="RE1027" s="4"/>
      <c r="RF1027" s="4"/>
      <c r="RG1027" s="4"/>
      <c r="RH1027" s="4"/>
      <c r="RI1027" s="4"/>
      <c r="RJ1027" s="4"/>
      <c r="RK1027" s="4"/>
    </row>
    <row r="1028" ht="13.75" spans="1:479">
      <c r="A1028" s="88" t="s">
        <v>12600</v>
      </c>
      <c r="B1028" s="88" t="s">
        <v>8661</v>
      </c>
      <c r="C1028" s="106" t="s">
        <v>8660</v>
      </c>
      <c r="D1028" s="169" t="s">
        <v>12266</v>
      </c>
      <c r="E1028" s="88">
        <v>6</v>
      </c>
      <c r="F1028" s="88">
        <v>78</v>
      </c>
      <c r="G1028" s="170">
        <f t="shared" si="16"/>
        <v>468</v>
      </c>
      <c r="H1028" s="167"/>
      <c r="I1028" s="133"/>
      <c r="J1028" s="133">
        <v>33</v>
      </c>
      <c r="K1028" s="133">
        <v>36</v>
      </c>
      <c r="L1028" s="133">
        <v>20</v>
      </c>
      <c r="M1028" s="117">
        <v>38</v>
      </c>
      <c r="N1028" s="91"/>
      <c r="O1028" s="92">
        <v>33</v>
      </c>
      <c r="P1028" s="92">
        <v>36</v>
      </c>
      <c r="Q1028" s="92">
        <v>20</v>
      </c>
      <c r="R1028" s="93">
        <v>38</v>
      </c>
      <c r="S1028" s="94"/>
      <c r="T1028" s="95"/>
      <c r="U1028" s="96"/>
      <c r="V1028" s="95"/>
      <c r="W1028" s="95"/>
      <c r="X1028" s="97"/>
      <c r="Y1028" s="94"/>
      <c r="Z1028" s="96"/>
      <c r="AA1028" s="96"/>
      <c r="AB1028" s="95"/>
      <c r="AC1028" s="95"/>
      <c r="AD1028" s="97"/>
      <c r="AE1028" s="94"/>
      <c r="AF1028" s="96"/>
      <c r="AG1028" s="96"/>
      <c r="AH1028" s="95"/>
      <c r="AI1028" s="95"/>
      <c r="AJ1028" s="95"/>
      <c r="AK1028" s="95"/>
      <c r="AL1028" s="94"/>
      <c r="AM1028" s="96"/>
      <c r="AN1028" s="96"/>
      <c r="AO1028" s="95"/>
      <c r="AP1028" s="95"/>
      <c r="AQ1028" s="97"/>
      <c r="AR1028" s="94"/>
      <c r="AS1028" s="96"/>
      <c r="AT1028" s="96"/>
      <c r="AU1028" s="96"/>
      <c r="AV1028" s="95"/>
      <c r="AW1028" s="95"/>
      <c r="AX1028" s="97"/>
      <c r="AY1028" s="97"/>
      <c r="AZ1028" s="97"/>
      <c r="BA1028" s="97"/>
      <c r="BB1028" s="97"/>
      <c r="BC1028" s="99" t="s">
        <v>12297</v>
      </c>
      <c r="BD1028" s="99" t="s">
        <v>12298</v>
      </c>
      <c r="BE1028" s="99"/>
      <c r="BF1028" s="100"/>
      <c r="BG1028" s="98"/>
      <c r="BH1028" s="98"/>
      <c r="BI1028" s="98"/>
      <c r="BJ1028" s="98"/>
      <c r="BK1028" s="101" t="s">
        <v>1511</v>
      </c>
      <c r="BL1028" s="98"/>
      <c r="BM1028" s="98"/>
      <c r="BN1028" s="98"/>
      <c r="BO1028" s="4"/>
      <c r="BP1028" s="4"/>
      <c r="BQ1028" s="4"/>
      <c r="BR1028" s="4"/>
      <c r="BS1028" s="4"/>
      <c r="BT1028" s="98"/>
      <c r="BU1028" s="98"/>
      <c r="BV1028" s="98"/>
      <c r="BW1028" s="98"/>
      <c r="BX1028" s="98"/>
      <c r="BY1028" s="4"/>
      <c r="BZ1028" s="4"/>
      <c r="CA1028" s="4"/>
      <c r="CB1028" s="4" t="s">
        <v>1511</v>
      </c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  <c r="HN1028" s="4"/>
      <c r="HO1028" s="4"/>
      <c r="HP1028" s="4"/>
      <c r="HQ1028" s="4"/>
      <c r="HR1028" s="4"/>
      <c r="HS1028" s="4"/>
      <c r="HT1028" s="4"/>
      <c r="HU1028" s="4"/>
      <c r="HV1028" s="4"/>
      <c r="HW1028" s="4"/>
      <c r="HX1028" s="4"/>
      <c r="HY1028" s="4"/>
      <c r="HZ1028" s="4"/>
      <c r="IA1028" s="4"/>
      <c r="IB1028" s="4"/>
      <c r="IC1028" s="4"/>
      <c r="ID1028" s="4"/>
      <c r="IE1028" s="4"/>
      <c r="IF1028" s="4"/>
      <c r="IG1028" s="4"/>
      <c r="IH1028" s="4"/>
      <c r="II1028" s="4"/>
      <c r="IJ1028" s="4"/>
      <c r="IK1028" s="4"/>
      <c r="IL1028" s="4"/>
      <c r="IM1028" s="4"/>
      <c r="IN1028" s="4"/>
      <c r="IO1028" s="4"/>
      <c r="IP1028" s="4"/>
      <c r="IQ1028" s="4"/>
      <c r="IR1028" s="4"/>
      <c r="IS1028" s="4"/>
      <c r="IT1028" s="4"/>
      <c r="IU1028" s="4"/>
      <c r="IV1028" s="4"/>
      <c r="IW1028" s="4"/>
      <c r="IX1028" s="4"/>
      <c r="IY1028" s="4"/>
      <c r="IZ1028" s="4"/>
      <c r="JA1028" s="4"/>
      <c r="JB1028" s="4"/>
      <c r="JC1028" s="4"/>
      <c r="JD1028" s="4"/>
      <c r="JE1028" s="4"/>
      <c r="JF1028" s="4"/>
      <c r="JG1028" s="4"/>
      <c r="JH1028" s="4"/>
      <c r="JI1028" s="4"/>
      <c r="JJ1028" s="4"/>
      <c r="JK1028" s="4"/>
      <c r="JL1028" s="4"/>
      <c r="JM1028" s="4"/>
      <c r="JN1028" s="4"/>
      <c r="JO1028" s="4"/>
      <c r="JP1028" s="4"/>
      <c r="JQ1028" s="4"/>
      <c r="JR1028" s="4"/>
      <c r="JS1028" s="4"/>
      <c r="JT1028" s="4"/>
      <c r="JU1028" s="4"/>
      <c r="JV1028" s="4"/>
      <c r="JW1028" s="4"/>
      <c r="JX1028" s="4"/>
      <c r="JY1028" s="4"/>
      <c r="JZ1028" s="4"/>
      <c r="KA1028" s="4"/>
      <c r="KB1028" s="4"/>
      <c r="KC1028" s="4"/>
      <c r="KD1028" s="4"/>
      <c r="KE1028" s="4"/>
      <c r="KF1028" s="4"/>
      <c r="KG1028" s="4"/>
      <c r="KH1028" s="4"/>
      <c r="KI1028" s="4"/>
      <c r="KJ1028" s="4"/>
      <c r="KK1028" s="4"/>
      <c r="KL1028" s="4"/>
      <c r="KM1028" s="4"/>
      <c r="KN1028" s="4"/>
      <c r="KO1028" s="4"/>
      <c r="KP1028" s="4"/>
      <c r="KQ1028" s="4"/>
      <c r="KR1028" s="4"/>
      <c r="KS1028" s="4"/>
      <c r="KT1028" s="4"/>
      <c r="KU1028" s="4"/>
      <c r="KV1028" s="4"/>
      <c r="KW1028" s="4"/>
      <c r="KX1028" s="4"/>
      <c r="KY1028" s="4"/>
      <c r="KZ1028" s="4"/>
      <c r="LA1028" s="4"/>
      <c r="LB1028" s="4"/>
      <c r="LC1028" s="4"/>
      <c r="LD1028" s="4"/>
      <c r="LE1028" s="4"/>
      <c r="LF1028" s="4"/>
      <c r="LG1028" s="4"/>
      <c r="LH1028" s="4"/>
      <c r="LI1028" s="4"/>
      <c r="LJ1028" s="4"/>
      <c r="LK1028" s="4"/>
      <c r="LL1028" s="4"/>
      <c r="LM1028" s="4"/>
      <c r="LN1028" s="4"/>
      <c r="LO1028" s="4"/>
      <c r="LP1028" s="4"/>
      <c r="LQ1028" s="4"/>
      <c r="LR1028" s="4"/>
      <c r="LS1028" s="4"/>
      <c r="LT1028" s="4"/>
      <c r="LU1028" s="4"/>
      <c r="LV1028" s="4"/>
      <c r="LW1028" s="4"/>
      <c r="LX1028" s="4"/>
      <c r="LY1028" s="4"/>
      <c r="LZ1028" s="4"/>
      <c r="MA1028" s="4"/>
      <c r="MB1028" s="4"/>
      <c r="MC1028" s="4"/>
      <c r="MD1028" s="4"/>
      <c r="ME1028" s="4"/>
      <c r="MF1028" s="4"/>
      <c r="MG1028" s="4"/>
      <c r="MH1028" s="4"/>
      <c r="MI1028" s="4"/>
      <c r="MJ1028" s="4"/>
      <c r="MK1028" s="4"/>
      <c r="ML1028" s="4"/>
      <c r="MM1028" s="4"/>
      <c r="MN1028" s="4"/>
      <c r="MO1028" s="4"/>
      <c r="MP1028" s="4"/>
      <c r="MQ1028" s="4"/>
      <c r="MR1028" s="4"/>
      <c r="MS1028" s="4"/>
      <c r="MT1028" s="4"/>
      <c r="MU1028" s="4"/>
      <c r="MV1028" s="4"/>
      <c r="MW1028" s="4"/>
      <c r="MX1028" s="4"/>
      <c r="MY1028" s="4"/>
      <c r="MZ1028" s="4"/>
      <c r="NA1028" s="4"/>
      <c r="NB1028" s="4"/>
      <c r="NC1028" s="4"/>
      <c r="ND1028" s="4"/>
      <c r="NE1028" s="4"/>
      <c r="NF1028" s="4"/>
      <c r="NG1028" s="4"/>
      <c r="NH1028" s="4"/>
      <c r="NI1028" s="4"/>
      <c r="NJ1028" s="4"/>
      <c r="NK1028" s="4"/>
      <c r="NL1028" s="4"/>
      <c r="NM1028" s="4"/>
      <c r="NN1028" s="4"/>
      <c r="NO1028" s="4"/>
      <c r="NP1028" s="4"/>
      <c r="NQ1028" s="4"/>
      <c r="NR1028" s="4"/>
      <c r="NS1028" s="4"/>
      <c r="NT1028" s="4"/>
      <c r="NU1028" s="4"/>
      <c r="NV1028" s="4"/>
      <c r="NW1028" s="4"/>
      <c r="NX1028" s="4"/>
      <c r="NY1028" s="4"/>
      <c r="NZ1028" s="4"/>
      <c r="OA1028" s="4"/>
      <c r="OB1028" s="4"/>
      <c r="OC1028" s="4"/>
      <c r="OD1028" s="4"/>
      <c r="OE1028" s="4"/>
      <c r="OF1028" s="4"/>
      <c r="OG1028" s="4"/>
      <c r="OH1028" s="4"/>
      <c r="OI1028" s="4"/>
      <c r="OJ1028" s="4"/>
      <c r="OK1028" s="4"/>
      <c r="OL1028" s="4"/>
      <c r="OM1028" s="4"/>
      <c r="ON1028" s="4"/>
      <c r="OO1028" s="4"/>
      <c r="OP1028" s="4"/>
      <c r="OQ1028" s="4"/>
      <c r="OR1028" s="4"/>
      <c r="OS1028" s="4"/>
      <c r="OT1028" s="4"/>
      <c r="OU1028" s="4"/>
      <c r="OV1028" s="4"/>
      <c r="OW1028" s="4"/>
      <c r="OX1028" s="4"/>
      <c r="OY1028" s="4"/>
      <c r="OZ1028" s="4"/>
      <c r="PA1028" s="4"/>
      <c r="PB1028" s="4"/>
      <c r="PC1028" s="4"/>
      <c r="PD1028" s="4"/>
      <c r="PE1028" s="4"/>
      <c r="PF1028" s="4"/>
      <c r="PG1028" s="4"/>
      <c r="PH1028" s="4"/>
      <c r="PI1028" s="4"/>
      <c r="PJ1028" s="4"/>
      <c r="PK1028" s="4"/>
      <c r="PL1028" s="4"/>
      <c r="PM1028" s="4"/>
      <c r="PN1028" s="4"/>
      <c r="PO1028" s="4"/>
      <c r="PP1028" s="4"/>
      <c r="PQ1028" s="4"/>
      <c r="PR1028" s="4"/>
      <c r="PS1028" s="4"/>
      <c r="PT1028" s="4"/>
      <c r="PU1028" s="4"/>
      <c r="PV1028" s="4"/>
      <c r="PW1028" s="4"/>
      <c r="PX1028" s="4"/>
      <c r="PY1028" s="4"/>
      <c r="PZ1028" s="4"/>
      <c r="QA1028" s="4"/>
      <c r="QB1028" s="4"/>
      <c r="QC1028" s="4"/>
      <c r="QD1028" s="4"/>
      <c r="QE1028" s="4"/>
      <c r="QF1028" s="4"/>
      <c r="QG1028" s="4"/>
      <c r="QH1028" s="4"/>
      <c r="QI1028" s="4"/>
      <c r="QJ1028" s="4"/>
      <c r="QK1028" s="4"/>
      <c r="QL1028" s="4"/>
      <c r="QM1028" s="4"/>
      <c r="QN1028" s="4"/>
      <c r="QO1028" s="4"/>
      <c r="QP1028" s="4"/>
      <c r="QQ1028" s="4"/>
      <c r="QR1028" s="4"/>
      <c r="QS1028" s="4"/>
      <c r="QT1028" s="4"/>
      <c r="QU1028" s="4"/>
      <c r="QV1028" s="4"/>
      <c r="QW1028" s="4"/>
      <c r="QX1028" s="4"/>
      <c r="QY1028" s="4"/>
      <c r="QZ1028" s="4"/>
      <c r="RA1028" s="4"/>
      <c r="RB1028" s="4"/>
      <c r="RC1028" s="4"/>
      <c r="RD1028" s="4"/>
      <c r="RE1028" s="4"/>
      <c r="RF1028" s="4"/>
      <c r="RG1028" s="4"/>
      <c r="RH1028" s="4"/>
      <c r="RI1028" s="4"/>
      <c r="RJ1028" s="4"/>
      <c r="RK1028" s="4"/>
    </row>
    <row r="1029" ht="13.75" spans="1:479">
      <c r="A1029" s="88" t="s">
        <v>12600</v>
      </c>
      <c r="B1029" s="88" t="s">
        <v>8661</v>
      </c>
      <c r="C1029" s="106" t="s">
        <v>8660</v>
      </c>
      <c r="D1029" s="169" t="s">
        <v>494</v>
      </c>
      <c r="E1029" s="88">
        <v>6</v>
      </c>
      <c r="F1029" s="88">
        <v>47</v>
      </c>
      <c r="G1029" s="170">
        <f t="shared" si="16"/>
        <v>282</v>
      </c>
      <c r="H1029" s="167"/>
      <c r="I1029" s="133"/>
      <c r="J1029" s="133">
        <v>34</v>
      </c>
      <c r="K1029" s="133">
        <v>24</v>
      </c>
      <c r="L1029" s="133">
        <v>20</v>
      </c>
      <c r="M1029" s="117">
        <v>38</v>
      </c>
      <c r="N1029" s="91"/>
      <c r="O1029" s="92">
        <v>34</v>
      </c>
      <c r="P1029" s="92">
        <v>24</v>
      </c>
      <c r="Q1029" s="92">
        <v>20</v>
      </c>
      <c r="R1029" s="93">
        <v>38</v>
      </c>
      <c r="S1029" s="94"/>
      <c r="T1029" s="95"/>
      <c r="U1029" s="96"/>
      <c r="V1029" s="95"/>
      <c r="W1029" s="95"/>
      <c r="X1029" s="97"/>
      <c r="Y1029" s="94"/>
      <c r="Z1029" s="96"/>
      <c r="AA1029" s="96"/>
      <c r="AB1029" s="95"/>
      <c r="AC1029" s="95"/>
      <c r="AD1029" s="97"/>
      <c r="AE1029" s="94"/>
      <c r="AF1029" s="96"/>
      <c r="AG1029" s="96"/>
      <c r="AH1029" s="95"/>
      <c r="AI1029" s="95"/>
      <c r="AJ1029" s="95"/>
      <c r="AK1029" s="95"/>
      <c r="AL1029" s="94"/>
      <c r="AM1029" s="96"/>
      <c r="AN1029" s="96"/>
      <c r="AO1029" s="95"/>
      <c r="AP1029" s="95"/>
      <c r="AQ1029" s="97"/>
      <c r="AR1029" s="94"/>
      <c r="AS1029" s="96"/>
      <c r="AT1029" s="96"/>
      <c r="AU1029" s="96"/>
      <c r="AV1029" s="95"/>
      <c r="AW1029" s="95"/>
      <c r="AX1029" s="97"/>
      <c r="AY1029" s="97"/>
      <c r="AZ1029" s="97"/>
      <c r="BA1029" s="97"/>
      <c r="BB1029" s="97"/>
      <c r="BC1029" s="99" t="s">
        <v>12300</v>
      </c>
      <c r="BD1029" s="99" t="s">
        <v>12301</v>
      </c>
      <c r="BE1029" s="99"/>
      <c r="BF1029" s="100"/>
      <c r="BG1029" s="98"/>
      <c r="BH1029" s="98"/>
      <c r="BI1029" s="98"/>
      <c r="BJ1029" s="98"/>
      <c r="BK1029" s="101" t="s">
        <v>1511</v>
      </c>
      <c r="BL1029" s="98"/>
      <c r="BM1029" s="98"/>
      <c r="BN1029" s="98"/>
      <c r="BO1029" s="4"/>
      <c r="BP1029" s="4"/>
      <c r="BQ1029" s="4"/>
      <c r="BR1029" s="4"/>
      <c r="BS1029" s="4"/>
      <c r="BT1029" s="98"/>
      <c r="BU1029" s="98"/>
      <c r="BV1029" s="98"/>
      <c r="BW1029" s="98"/>
      <c r="BX1029" s="98"/>
      <c r="BY1029" s="4"/>
      <c r="BZ1029" s="4"/>
      <c r="CA1029" s="4"/>
      <c r="CB1029" s="4" t="s">
        <v>1511</v>
      </c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  <c r="HI1029" s="4"/>
      <c r="HJ1029" s="4"/>
      <c r="HK1029" s="4"/>
      <c r="HL1029" s="4"/>
      <c r="HM1029" s="4"/>
      <c r="HN1029" s="4"/>
      <c r="HO1029" s="4"/>
      <c r="HP1029" s="4"/>
      <c r="HQ1029" s="4"/>
      <c r="HR1029" s="4"/>
      <c r="HS1029" s="4"/>
      <c r="HT1029" s="4"/>
      <c r="HU1029" s="4"/>
      <c r="HV1029" s="4"/>
      <c r="HW1029" s="4"/>
      <c r="HX1029" s="4"/>
      <c r="HY1029" s="4"/>
      <c r="HZ1029" s="4"/>
      <c r="IA1029" s="4"/>
      <c r="IB1029" s="4"/>
      <c r="IC1029" s="4"/>
      <c r="ID1029" s="4"/>
      <c r="IE1029" s="4"/>
      <c r="IF1029" s="4"/>
      <c r="IG1029" s="4"/>
      <c r="IH1029" s="4"/>
      <c r="II1029" s="4"/>
      <c r="IJ1029" s="4"/>
      <c r="IK1029" s="4"/>
      <c r="IL1029" s="4"/>
      <c r="IM1029" s="4"/>
      <c r="IN1029" s="4"/>
      <c r="IO1029" s="4"/>
      <c r="IP1029" s="4"/>
      <c r="IQ1029" s="4"/>
      <c r="IR1029" s="4"/>
      <c r="IS1029" s="4"/>
      <c r="IT1029" s="4"/>
      <c r="IU1029" s="4"/>
      <c r="IV1029" s="4"/>
      <c r="IW1029" s="4"/>
      <c r="IX1029" s="4"/>
      <c r="IY1029" s="4"/>
      <c r="IZ1029" s="4"/>
      <c r="JA1029" s="4"/>
      <c r="JB1029" s="4"/>
      <c r="JC1029" s="4"/>
      <c r="JD1029" s="4"/>
      <c r="JE1029" s="4"/>
      <c r="JF1029" s="4"/>
      <c r="JG1029" s="4"/>
      <c r="JH1029" s="4"/>
      <c r="JI1029" s="4"/>
      <c r="JJ1029" s="4"/>
      <c r="JK1029" s="4"/>
      <c r="JL1029" s="4"/>
      <c r="JM1029" s="4"/>
      <c r="JN1029" s="4"/>
      <c r="JO1029" s="4"/>
      <c r="JP1029" s="4"/>
      <c r="JQ1029" s="4"/>
      <c r="JR1029" s="4"/>
      <c r="JS1029" s="4"/>
      <c r="JT1029" s="4"/>
      <c r="JU1029" s="4"/>
      <c r="JV1029" s="4"/>
      <c r="JW1029" s="4"/>
      <c r="JX1029" s="4"/>
      <c r="JY1029" s="4"/>
      <c r="JZ1029" s="4"/>
      <c r="KA1029" s="4"/>
      <c r="KB1029" s="4"/>
      <c r="KC1029" s="4"/>
      <c r="KD1029" s="4"/>
      <c r="KE1029" s="4"/>
      <c r="KF1029" s="4"/>
      <c r="KG1029" s="4"/>
      <c r="KH1029" s="4"/>
      <c r="KI1029" s="4"/>
      <c r="KJ1029" s="4"/>
      <c r="KK1029" s="4"/>
      <c r="KL1029" s="4"/>
      <c r="KM1029" s="4"/>
      <c r="KN1029" s="4"/>
      <c r="KO1029" s="4"/>
      <c r="KP1029" s="4"/>
      <c r="KQ1029" s="4"/>
      <c r="KR1029" s="4"/>
      <c r="KS1029" s="4"/>
      <c r="KT1029" s="4"/>
      <c r="KU1029" s="4"/>
      <c r="KV1029" s="4"/>
      <c r="KW1029" s="4"/>
      <c r="KX1029" s="4"/>
      <c r="KY1029" s="4"/>
      <c r="KZ1029" s="4"/>
      <c r="LA1029" s="4"/>
      <c r="LB1029" s="4"/>
      <c r="LC1029" s="4"/>
      <c r="LD1029" s="4"/>
      <c r="LE1029" s="4"/>
      <c r="LF1029" s="4"/>
      <c r="LG1029" s="4"/>
      <c r="LH1029" s="4"/>
      <c r="LI1029" s="4"/>
      <c r="LJ1029" s="4"/>
      <c r="LK1029" s="4"/>
      <c r="LL1029" s="4"/>
      <c r="LM1029" s="4"/>
      <c r="LN1029" s="4"/>
      <c r="LO1029" s="4"/>
      <c r="LP1029" s="4"/>
      <c r="LQ1029" s="4"/>
      <c r="LR1029" s="4"/>
      <c r="LS1029" s="4"/>
      <c r="LT1029" s="4"/>
      <c r="LU1029" s="4"/>
      <c r="LV1029" s="4"/>
      <c r="LW1029" s="4"/>
      <c r="LX1029" s="4"/>
      <c r="LY1029" s="4"/>
      <c r="LZ1029" s="4"/>
      <c r="MA1029" s="4"/>
      <c r="MB1029" s="4"/>
      <c r="MC1029" s="4"/>
      <c r="MD1029" s="4"/>
      <c r="ME1029" s="4"/>
      <c r="MF1029" s="4"/>
      <c r="MG1029" s="4"/>
      <c r="MH1029" s="4"/>
      <c r="MI1029" s="4"/>
      <c r="MJ1029" s="4"/>
      <c r="MK1029" s="4"/>
      <c r="ML1029" s="4"/>
      <c r="MM1029" s="4"/>
      <c r="MN1029" s="4"/>
      <c r="MO1029" s="4"/>
      <c r="MP1029" s="4"/>
      <c r="MQ1029" s="4"/>
      <c r="MR1029" s="4"/>
      <c r="MS1029" s="4"/>
      <c r="MT1029" s="4"/>
      <c r="MU1029" s="4"/>
      <c r="MV1029" s="4"/>
      <c r="MW1029" s="4"/>
      <c r="MX1029" s="4"/>
      <c r="MY1029" s="4"/>
      <c r="MZ1029" s="4"/>
      <c r="NA1029" s="4"/>
      <c r="NB1029" s="4"/>
      <c r="NC1029" s="4"/>
      <c r="ND1029" s="4"/>
      <c r="NE1029" s="4"/>
      <c r="NF1029" s="4"/>
      <c r="NG1029" s="4"/>
      <c r="NH1029" s="4"/>
      <c r="NI1029" s="4"/>
      <c r="NJ1029" s="4"/>
      <c r="NK1029" s="4"/>
      <c r="NL1029" s="4"/>
      <c r="NM1029" s="4"/>
      <c r="NN1029" s="4"/>
      <c r="NO1029" s="4"/>
      <c r="NP1029" s="4"/>
      <c r="NQ1029" s="4"/>
      <c r="NR1029" s="4"/>
      <c r="NS1029" s="4"/>
      <c r="NT1029" s="4"/>
      <c r="NU1029" s="4"/>
      <c r="NV1029" s="4"/>
      <c r="NW1029" s="4"/>
      <c r="NX1029" s="4"/>
      <c r="NY1029" s="4"/>
      <c r="NZ1029" s="4"/>
      <c r="OA1029" s="4"/>
      <c r="OB1029" s="4"/>
      <c r="OC1029" s="4"/>
      <c r="OD1029" s="4"/>
      <c r="OE1029" s="4"/>
      <c r="OF1029" s="4"/>
      <c r="OG1029" s="4"/>
      <c r="OH1029" s="4"/>
      <c r="OI1029" s="4"/>
      <c r="OJ1029" s="4"/>
      <c r="OK1029" s="4"/>
      <c r="OL1029" s="4"/>
      <c r="OM1029" s="4"/>
      <c r="ON1029" s="4"/>
      <c r="OO1029" s="4"/>
      <c r="OP1029" s="4"/>
      <c r="OQ1029" s="4"/>
      <c r="OR1029" s="4"/>
      <c r="OS1029" s="4"/>
      <c r="OT1029" s="4"/>
      <c r="OU1029" s="4"/>
      <c r="OV1029" s="4"/>
      <c r="OW1029" s="4"/>
      <c r="OX1029" s="4"/>
      <c r="OY1029" s="4"/>
      <c r="OZ1029" s="4"/>
      <c r="PA1029" s="4"/>
      <c r="PB1029" s="4"/>
      <c r="PC1029" s="4"/>
      <c r="PD1029" s="4"/>
      <c r="PE1029" s="4"/>
      <c r="PF1029" s="4"/>
      <c r="PG1029" s="4"/>
      <c r="PH1029" s="4"/>
      <c r="PI1029" s="4"/>
      <c r="PJ1029" s="4"/>
      <c r="PK1029" s="4"/>
      <c r="PL1029" s="4"/>
      <c r="PM1029" s="4"/>
      <c r="PN1029" s="4"/>
      <c r="PO1029" s="4"/>
      <c r="PP1029" s="4"/>
      <c r="PQ1029" s="4"/>
      <c r="PR1029" s="4"/>
      <c r="PS1029" s="4"/>
      <c r="PT1029" s="4"/>
      <c r="PU1029" s="4"/>
      <c r="PV1029" s="4"/>
      <c r="PW1029" s="4"/>
      <c r="PX1029" s="4"/>
      <c r="PY1029" s="4"/>
      <c r="PZ1029" s="4"/>
      <c r="QA1029" s="4"/>
      <c r="QB1029" s="4"/>
      <c r="QC1029" s="4"/>
      <c r="QD1029" s="4"/>
      <c r="QE1029" s="4"/>
      <c r="QF1029" s="4"/>
      <c r="QG1029" s="4"/>
      <c r="QH1029" s="4"/>
      <c r="QI1029" s="4"/>
      <c r="QJ1029" s="4"/>
      <c r="QK1029" s="4"/>
      <c r="QL1029" s="4"/>
      <c r="QM1029" s="4"/>
      <c r="QN1029" s="4"/>
      <c r="QO1029" s="4"/>
      <c r="QP1029" s="4"/>
      <c r="QQ1029" s="4"/>
      <c r="QR1029" s="4"/>
      <c r="QS1029" s="4"/>
      <c r="QT1029" s="4"/>
      <c r="QU1029" s="4"/>
      <c r="QV1029" s="4"/>
      <c r="QW1029" s="4"/>
      <c r="QX1029" s="4"/>
      <c r="QY1029" s="4"/>
      <c r="QZ1029" s="4"/>
      <c r="RA1029" s="4"/>
      <c r="RB1029" s="4"/>
      <c r="RC1029" s="4"/>
      <c r="RD1029" s="4"/>
      <c r="RE1029" s="4"/>
      <c r="RF1029" s="4"/>
      <c r="RG1029" s="4"/>
      <c r="RH1029" s="4"/>
      <c r="RI1029" s="4"/>
      <c r="RJ1029" s="4"/>
      <c r="RK1029" s="4"/>
    </row>
    <row r="1030" ht="13.75" spans="1:479">
      <c r="A1030" s="88" t="s">
        <v>12600</v>
      </c>
      <c r="B1030" s="88" t="s">
        <v>8661</v>
      </c>
      <c r="C1030" s="106" t="s">
        <v>9891</v>
      </c>
      <c r="D1030" s="169" t="s">
        <v>12266</v>
      </c>
      <c r="E1030" s="88">
        <v>6</v>
      </c>
      <c r="F1030" s="88">
        <v>78</v>
      </c>
      <c r="G1030" s="170">
        <f t="shared" si="16"/>
        <v>468</v>
      </c>
      <c r="H1030" s="91"/>
      <c r="I1030" s="92"/>
      <c r="J1030" s="92">
        <v>33</v>
      </c>
      <c r="K1030" s="92">
        <v>36</v>
      </c>
      <c r="L1030" s="92">
        <v>20</v>
      </c>
      <c r="M1030" s="93">
        <v>38</v>
      </c>
      <c r="N1030" s="91"/>
      <c r="O1030" s="92"/>
      <c r="P1030" s="92"/>
      <c r="Q1030" s="92"/>
      <c r="R1030" s="93"/>
      <c r="S1030" s="94"/>
      <c r="T1030" s="95"/>
      <c r="U1030" s="96"/>
      <c r="V1030" s="95"/>
      <c r="W1030" s="95"/>
      <c r="X1030" s="97"/>
      <c r="Y1030" s="94"/>
      <c r="Z1030" s="96"/>
      <c r="AA1030" s="96"/>
      <c r="AB1030" s="95"/>
      <c r="AC1030" s="95"/>
      <c r="AD1030" s="97"/>
      <c r="AE1030" s="94"/>
      <c r="AF1030" s="96"/>
      <c r="AG1030" s="96"/>
      <c r="AH1030" s="95"/>
      <c r="AI1030" s="95"/>
      <c r="AJ1030" s="95"/>
      <c r="AK1030" s="95"/>
      <c r="AL1030" s="94"/>
      <c r="AM1030" s="96"/>
      <c r="AN1030" s="96"/>
      <c r="AO1030" s="95"/>
      <c r="AP1030" s="95"/>
      <c r="AQ1030" s="97"/>
      <c r="AR1030" s="94"/>
      <c r="AS1030" s="96"/>
      <c r="AT1030" s="96"/>
      <c r="AU1030" s="96"/>
      <c r="AV1030" s="95"/>
      <c r="AW1030" s="95"/>
      <c r="AX1030" s="97"/>
      <c r="AY1030" s="97"/>
      <c r="AZ1030" s="97"/>
      <c r="BA1030" s="97"/>
      <c r="BB1030" s="97"/>
      <c r="BC1030" s="99" t="s">
        <v>12297</v>
      </c>
      <c r="BD1030" s="99" t="s">
        <v>12298</v>
      </c>
      <c r="BE1030" s="99"/>
      <c r="BF1030" s="100"/>
      <c r="BG1030" s="98"/>
      <c r="BH1030" s="98"/>
      <c r="BI1030" s="98"/>
      <c r="BJ1030" s="98"/>
      <c r="BK1030" s="101" t="s">
        <v>1511</v>
      </c>
      <c r="BL1030" s="98"/>
      <c r="BM1030" s="98"/>
      <c r="BN1030" s="98"/>
      <c r="BO1030" s="4"/>
      <c r="BP1030" s="4"/>
      <c r="BQ1030" s="4"/>
      <c r="BR1030" s="4"/>
      <c r="BS1030" s="4"/>
      <c r="BT1030" s="98"/>
      <c r="BU1030" s="98"/>
      <c r="BV1030" s="98"/>
      <c r="BW1030" s="98"/>
      <c r="BX1030" s="98"/>
      <c r="BY1030" s="4"/>
      <c r="BZ1030" s="4"/>
      <c r="CA1030" s="4"/>
      <c r="CB1030" s="4" t="s">
        <v>1511</v>
      </c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  <c r="HI1030" s="4"/>
      <c r="HJ1030" s="4"/>
      <c r="HK1030" s="4"/>
      <c r="HL1030" s="4"/>
      <c r="HM1030" s="4"/>
      <c r="HN1030" s="4"/>
      <c r="HO1030" s="4"/>
      <c r="HP1030" s="4"/>
      <c r="HQ1030" s="4"/>
      <c r="HR1030" s="4"/>
      <c r="HS1030" s="4"/>
      <c r="HT1030" s="4"/>
      <c r="HU1030" s="4"/>
      <c r="HV1030" s="4"/>
      <c r="HW1030" s="4"/>
      <c r="HX1030" s="4"/>
      <c r="HY1030" s="4"/>
      <c r="HZ1030" s="4"/>
      <c r="IA1030" s="4"/>
      <c r="IB1030" s="4"/>
      <c r="IC1030" s="4"/>
      <c r="ID1030" s="4"/>
      <c r="IE1030" s="4"/>
      <c r="IF1030" s="4"/>
      <c r="IG1030" s="4"/>
      <c r="IH1030" s="4"/>
      <c r="II1030" s="4"/>
      <c r="IJ1030" s="4"/>
      <c r="IK1030" s="4"/>
      <c r="IL1030" s="4"/>
      <c r="IM1030" s="4"/>
      <c r="IN1030" s="4"/>
      <c r="IO1030" s="4"/>
      <c r="IP1030" s="4"/>
      <c r="IQ1030" s="4"/>
      <c r="IR1030" s="4"/>
      <c r="IS1030" s="4"/>
      <c r="IT1030" s="4"/>
      <c r="IU1030" s="4"/>
      <c r="IV1030" s="4"/>
      <c r="IW1030" s="4"/>
      <c r="IX1030" s="4"/>
      <c r="IY1030" s="4"/>
      <c r="IZ1030" s="4"/>
      <c r="JA1030" s="4"/>
      <c r="JB1030" s="4"/>
      <c r="JC1030" s="4"/>
      <c r="JD1030" s="4"/>
      <c r="JE1030" s="4"/>
      <c r="JF1030" s="4"/>
      <c r="JG1030" s="4"/>
      <c r="JH1030" s="4"/>
      <c r="JI1030" s="4"/>
      <c r="JJ1030" s="4"/>
      <c r="JK1030" s="4"/>
      <c r="JL1030" s="4"/>
      <c r="JM1030" s="4"/>
      <c r="JN1030" s="4"/>
      <c r="JO1030" s="4"/>
      <c r="JP1030" s="4"/>
      <c r="JQ1030" s="4"/>
      <c r="JR1030" s="4"/>
      <c r="JS1030" s="4"/>
      <c r="JT1030" s="4"/>
      <c r="JU1030" s="4"/>
      <c r="JV1030" s="4"/>
      <c r="JW1030" s="4"/>
      <c r="JX1030" s="4"/>
      <c r="JY1030" s="4"/>
      <c r="JZ1030" s="4"/>
      <c r="KA1030" s="4"/>
      <c r="KB1030" s="4"/>
      <c r="KC1030" s="4"/>
      <c r="KD1030" s="4"/>
      <c r="KE1030" s="4"/>
      <c r="KF1030" s="4"/>
      <c r="KG1030" s="4"/>
      <c r="KH1030" s="4"/>
      <c r="KI1030" s="4"/>
      <c r="KJ1030" s="4"/>
      <c r="KK1030" s="4"/>
      <c r="KL1030" s="4"/>
      <c r="KM1030" s="4"/>
      <c r="KN1030" s="4"/>
      <c r="KO1030" s="4"/>
      <c r="KP1030" s="4"/>
      <c r="KQ1030" s="4"/>
      <c r="KR1030" s="4"/>
      <c r="KS1030" s="4"/>
      <c r="KT1030" s="4"/>
      <c r="KU1030" s="4"/>
      <c r="KV1030" s="4"/>
      <c r="KW1030" s="4"/>
      <c r="KX1030" s="4"/>
      <c r="KY1030" s="4"/>
      <c r="KZ1030" s="4"/>
      <c r="LA1030" s="4"/>
      <c r="LB1030" s="4"/>
      <c r="LC1030" s="4"/>
      <c r="LD1030" s="4"/>
      <c r="LE1030" s="4"/>
      <c r="LF1030" s="4"/>
      <c r="LG1030" s="4"/>
      <c r="LH1030" s="4"/>
      <c r="LI1030" s="4"/>
      <c r="LJ1030" s="4"/>
      <c r="LK1030" s="4"/>
      <c r="LL1030" s="4"/>
      <c r="LM1030" s="4"/>
      <c r="LN1030" s="4"/>
      <c r="LO1030" s="4"/>
      <c r="LP1030" s="4"/>
      <c r="LQ1030" s="4"/>
      <c r="LR1030" s="4"/>
      <c r="LS1030" s="4"/>
      <c r="LT1030" s="4"/>
      <c r="LU1030" s="4"/>
      <c r="LV1030" s="4"/>
      <c r="LW1030" s="4"/>
      <c r="LX1030" s="4"/>
      <c r="LY1030" s="4"/>
      <c r="LZ1030" s="4"/>
      <c r="MA1030" s="4"/>
      <c r="MB1030" s="4"/>
      <c r="MC1030" s="4"/>
      <c r="MD1030" s="4"/>
      <c r="ME1030" s="4"/>
      <c r="MF1030" s="4"/>
      <c r="MG1030" s="4"/>
      <c r="MH1030" s="4"/>
      <c r="MI1030" s="4"/>
      <c r="MJ1030" s="4"/>
      <c r="MK1030" s="4"/>
      <c r="ML1030" s="4"/>
      <c r="MM1030" s="4"/>
      <c r="MN1030" s="4"/>
      <c r="MO1030" s="4"/>
      <c r="MP1030" s="4"/>
      <c r="MQ1030" s="4"/>
      <c r="MR1030" s="4"/>
      <c r="MS1030" s="4"/>
      <c r="MT1030" s="4"/>
      <c r="MU1030" s="4"/>
      <c r="MV1030" s="4"/>
      <c r="MW1030" s="4"/>
      <c r="MX1030" s="4"/>
      <c r="MY1030" s="4"/>
      <c r="MZ1030" s="4"/>
      <c r="NA1030" s="4"/>
      <c r="NB1030" s="4"/>
      <c r="NC1030" s="4"/>
      <c r="ND1030" s="4"/>
      <c r="NE1030" s="4"/>
      <c r="NF1030" s="4"/>
      <c r="NG1030" s="4"/>
      <c r="NH1030" s="4"/>
      <c r="NI1030" s="4"/>
      <c r="NJ1030" s="4"/>
      <c r="NK1030" s="4"/>
      <c r="NL1030" s="4"/>
      <c r="NM1030" s="4"/>
      <c r="NN1030" s="4"/>
      <c r="NO1030" s="4"/>
      <c r="NP1030" s="4"/>
      <c r="NQ1030" s="4"/>
      <c r="NR1030" s="4"/>
      <c r="NS1030" s="4"/>
      <c r="NT1030" s="4"/>
      <c r="NU1030" s="4"/>
      <c r="NV1030" s="4"/>
      <c r="NW1030" s="4"/>
      <c r="NX1030" s="4"/>
      <c r="NY1030" s="4"/>
      <c r="NZ1030" s="4"/>
      <c r="OA1030" s="4"/>
      <c r="OB1030" s="4"/>
      <c r="OC1030" s="4"/>
      <c r="OD1030" s="4"/>
      <c r="OE1030" s="4"/>
      <c r="OF1030" s="4"/>
      <c r="OG1030" s="4"/>
      <c r="OH1030" s="4"/>
      <c r="OI1030" s="4"/>
      <c r="OJ1030" s="4"/>
      <c r="OK1030" s="4"/>
      <c r="OL1030" s="4"/>
      <c r="OM1030" s="4"/>
      <c r="ON1030" s="4"/>
      <c r="OO1030" s="4"/>
      <c r="OP1030" s="4"/>
      <c r="OQ1030" s="4"/>
      <c r="OR1030" s="4"/>
      <c r="OS1030" s="4"/>
      <c r="OT1030" s="4"/>
      <c r="OU1030" s="4"/>
      <c r="OV1030" s="4"/>
      <c r="OW1030" s="4"/>
      <c r="OX1030" s="4"/>
      <c r="OY1030" s="4"/>
      <c r="OZ1030" s="4"/>
      <c r="PA1030" s="4"/>
      <c r="PB1030" s="4"/>
      <c r="PC1030" s="4"/>
      <c r="PD1030" s="4"/>
      <c r="PE1030" s="4"/>
      <c r="PF1030" s="4"/>
      <c r="PG1030" s="4"/>
      <c r="PH1030" s="4"/>
      <c r="PI1030" s="4"/>
      <c r="PJ1030" s="4"/>
      <c r="PK1030" s="4"/>
      <c r="PL1030" s="4"/>
      <c r="PM1030" s="4"/>
      <c r="PN1030" s="4"/>
      <c r="PO1030" s="4"/>
      <c r="PP1030" s="4"/>
      <c r="PQ1030" s="4"/>
      <c r="PR1030" s="4"/>
      <c r="PS1030" s="4"/>
      <c r="PT1030" s="4"/>
      <c r="PU1030" s="4"/>
      <c r="PV1030" s="4"/>
      <c r="PW1030" s="4"/>
      <c r="PX1030" s="4"/>
      <c r="PY1030" s="4"/>
      <c r="PZ1030" s="4"/>
      <c r="QA1030" s="4"/>
      <c r="QB1030" s="4"/>
      <c r="QC1030" s="4"/>
      <c r="QD1030" s="4"/>
      <c r="QE1030" s="4"/>
      <c r="QF1030" s="4"/>
      <c r="QG1030" s="4"/>
      <c r="QH1030" s="4"/>
      <c r="QI1030" s="4"/>
      <c r="QJ1030" s="4"/>
      <c r="QK1030" s="4"/>
      <c r="QL1030" s="4"/>
      <c r="QM1030" s="4"/>
      <c r="QN1030" s="4"/>
      <c r="QO1030" s="4"/>
      <c r="QP1030" s="4"/>
      <c r="QQ1030" s="4"/>
      <c r="QR1030" s="4"/>
      <c r="QS1030" s="4"/>
      <c r="QT1030" s="4"/>
      <c r="QU1030" s="4"/>
      <c r="QV1030" s="4"/>
      <c r="QW1030" s="4"/>
      <c r="QX1030" s="4"/>
      <c r="QY1030" s="4"/>
      <c r="QZ1030" s="4"/>
      <c r="RA1030" s="4"/>
      <c r="RB1030" s="4"/>
      <c r="RC1030" s="4"/>
      <c r="RD1030" s="4"/>
      <c r="RE1030" s="4"/>
      <c r="RF1030" s="4"/>
      <c r="RG1030" s="4"/>
      <c r="RH1030" s="4"/>
      <c r="RI1030" s="4"/>
      <c r="RJ1030" s="4"/>
      <c r="RK1030" s="4"/>
    </row>
    <row r="1031" ht="13.75" spans="1:479">
      <c r="A1031" s="88" t="s">
        <v>12600</v>
      </c>
      <c r="B1031" s="88" t="s">
        <v>8661</v>
      </c>
      <c r="C1031" s="106" t="s">
        <v>9891</v>
      </c>
      <c r="D1031" s="169" t="s">
        <v>494</v>
      </c>
      <c r="E1031" s="88">
        <v>6</v>
      </c>
      <c r="F1031" s="88">
        <v>47</v>
      </c>
      <c r="G1031" s="170">
        <f t="shared" si="16"/>
        <v>282</v>
      </c>
      <c r="H1031" s="91"/>
      <c r="I1031" s="92"/>
      <c r="J1031" s="92">
        <v>31</v>
      </c>
      <c r="K1031" s="92">
        <v>24</v>
      </c>
      <c r="L1031" s="92">
        <v>22</v>
      </c>
      <c r="M1031" s="93">
        <v>38</v>
      </c>
      <c r="N1031" s="91"/>
      <c r="O1031" s="92"/>
      <c r="P1031" s="92"/>
      <c r="Q1031" s="92"/>
      <c r="R1031" s="93"/>
      <c r="S1031" s="94"/>
      <c r="T1031" s="95"/>
      <c r="U1031" s="96"/>
      <c r="V1031" s="95"/>
      <c r="W1031" s="95"/>
      <c r="X1031" s="97"/>
      <c r="Y1031" s="94"/>
      <c r="Z1031" s="96"/>
      <c r="AA1031" s="96"/>
      <c r="AB1031" s="95"/>
      <c r="AC1031" s="95"/>
      <c r="AD1031" s="97"/>
      <c r="AE1031" s="94"/>
      <c r="AF1031" s="96"/>
      <c r="AG1031" s="96"/>
      <c r="AH1031" s="95"/>
      <c r="AI1031" s="95"/>
      <c r="AJ1031" s="95"/>
      <c r="AK1031" s="95"/>
      <c r="AL1031" s="94"/>
      <c r="AM1031" s="96"/>
      <c r="AN1031" s="96"/>
      <c r="AO1031" s="95"/>
      <c r="AP1031" s="95"/>
      <c r="AQ1031" s="97"/>
      <c r="AR1031" s="94"/>
      <c r="AS1031" s="96"/>
      <c r="AT1031" s="96"/>
      <c r="AU1031" s="96"/>
      <c r="AV1031" s="95"/>
      <c r="AW1031" s="95"/>
      <c r="AX1031" s="97"/>
      <c r="AY1031" s="97"/>
      <c r="AZ1031" s="97"/>
      <c r="BA1031" s="97"/>
      <c r="BB1031" s="97"/>
      <c r="BC1031" s="99" t="s">
        <v>12300</v>
      </c>
      <c r="BD1031" s="99" t="s">
        <v>12301</v>
      </c>
      <c r="BE1031" s="99"/>
      <c r="BF1031" s="100"/>
      <c r="BG1031" s="98"/>
      <c r="BH1031" s="98"/>
      <c r="BI1031" s="98"/>
      <c r="BJ1031" s="98"/>
      <c r="BK1031" s="101" t="s">
        <v>1511</v>
      </c>
      <c r="BL1031" s="98"/>
      <c r="BM1031" s="98"/>
      <c r="BN1031" s="98"/>
      <c r="BO1031" s="4"/>
      <c r="BP1031" s="4"/>
      <c r="BQ1031" s="4"/>
      <c r="BR1031" s="4"/>
      <c r="BS1031" s="4"/>
      <c r="BT1031" s="98"/>
      <c r="BU1031" s="98"/>
      <c r="BV1031" s="98"/>
      <c r="BW1031" s="98"/>
      <c r="BX1031" s="98"/>
      <c r="BY1031" s="4"/>
      <c r="BZ1031" s="4"/>
      <c r="CA1031" s="4"/>
      <c r="CB1031" s="4" t="s">
        <v>1511</v>
      </c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  <c r="HI1031" s="4"/>
      <c r="HJ1031" s="4"/>
      <c r="HK1031" s="4"/>
      <c r="HL1031" s="4"/>
      <c r="HM1031" s="4"/>
      <c r="HN1031" s="4"/>
      <c r="HO1031" s="4"/>
      <c r="HP1031" s="4"/>
      <c r="HQ1031" s="4"/>
      <c r="HR1031" s="4"/>
      <c r="HS1031" s="4"/>
      <c r="HT1031" s="4"/>
      <c r="HU1031" s="4"/>
      <c r="HV1031" s="4"/>
      <c r="HW1031" s="4"/>
      <c r="HX1031" s="4"/>
      <c r="HY1031" s="4"/>
      <c r="HZ1031" s="4"/>
      <c r="IA1031" s="4"/>
      <c r="IB1031" s="4"/>
      <c r="IC1031" s="4"/>
      <c r="ID1031" s="4"/>
      <c r="IE1031" s="4"/>
      <c r="IF1031" s="4"/>
      <c r="IG1031" s="4"/>
      <c r="IH1031" s="4"/>
      <c r="II1031" s="4"/>
      <c r="IJ1031" s="4"/>
      <c r="IK1031" s="4"/>
      <c r="IL1031" s="4"/>
      <c r="IM1031" s="4"/>
      <c r="IN1031" s="4"/>
      <c r="IO1031" s="4"/>
      <c r="IP1031" s="4"/>
      <c r="IQ1031" s="4"/>
      <c r="IR1031" s="4"/>
      <c r="IS1031" s="4"/>
      <c r="IT1031" s="4"/>
      <c r="IU1031" s="4"/>
      <c r="IV1031" s="4"/>
      <c r="IW1031" s="4"/>
      <c r="IX1031" s="4"/>
      <c r="IY1031" s="4"/>
      <c r="IZ1031" s="4"/>
      <c r="JA1031" s="4"/>
      <c r="JB1031" s="4"/>
      <c r="JC1031" s="4"/>
      <c r="JD1031" s="4"/>
      <c r="JE1031" s="4"/>
      <c r="JF1031" s="4"/>
      <c r="JG1031" s="4"/>
      <c r="JH1031" s="4"/>
      <c r="JI1031" s="4"/>
      <c r="JJ1031" s="4"/>
      <c r="JK1031" s="4"/>
      <c r="JL1031" s="4"/>
      <c r="JM1031" s="4"/>
      <c r="JN1031" s="4"/>
      <c r="JO1031" s="4"/>
      <c r="JP1031" s="4"/>
      <c r="JQ1031" s="4"/>
      <c r="JR1031" s="4"/>
      <c r="JS1031" s="4"/>
      <c r="JT1031" s="4"/>
      <c r="JU1031" s="4"/>
      <c r="JV1031" s="4"/>
      <c r="JW1031" s="4"/>
      <c r="JX1031" s="4"/>
      <c r="JY1031" s="4"/>
      <c r="JZ1031" s="4"/>
      <c r="KA1031" s="4"/>
      <c r="KB1031" s="4"/>
      <c r="KC1031" s="4"/>
      <c r="KD1031" s="4"/>
      <c r="KE1031" s="4"/>
      <c r="KF1031" s="4"/>
      <c r="KG1031" s="4"/>
      <c r="KH1031" s="4"/>
      <c r="KI1031" s="4"/>
      <c r="KJ1031" s="4"/>
      <c r="KK1031" s="4"/>
      <c r="KL1031" s="4"/>
      <c r="KM1031" s="4"/>
      <c r="KN1031" s="4"/>
      <c r="KO1031" s="4"/>
      <c r="KP1031" s="4"/>
      <c r="KQ1031" s="4"/>
      <c r="KR1031" s="4"/>
      <c r="KS1031" s="4"/>
      <c r="KT1031" s="4"/>
      <c r="KU1031" s="4"/>
      <c r="KV1031" s="4"/>
      <c r="KW1031" s="4"/>
      <c r="KX1031" s="4"/>
      <c r="KY1031" s="4"/>
      <c r="KZ1031" s="4"/>
      <c r="LA1031" s="4"/>
      <c r="LB1031" s="4"/>
      <c r="LC1031" s="4"/>
      <c r="LD1031" s="4"/>
      <c r="LE1031" s="4"/>
      <c r="LF1031" s="4"/>
      <c r="LG1031" s="4"/>
      <c r="LH1031" s="4"/>
      <c r="LI1031" s="4"/>
      <c r="LJ1031" s="4"/>
      <c r="LK1031" s="4"/>
      <c r="LL1031" s="4"/>
      <c r="LM1031" s="4"/>
      <c r="LN1031" s="4"/>
      <c r="LO1031" s="4"/>
      <c r="LP1031" s="4"/>
      <c r="LQ1031" s="4"/>
      <c r="LR1031" s="4"/>
      <c r="LS1031" s="4"/>
      <c r="LT1031" s="4"/>
      <c r="LU1031" s="4"/>
      <c r="LV1031" s="4"/>
      <c r="LW1031" s="4"/>
      <c r="LX1031" s="4"/>
      <c r="LY1031" s="4"/>
      <c r="LZ1031" s="4"/>
      <c r="MA1031" s="4"/>
      <c r="MB1031" s="4"/>
      <c r="MC1031" s="4"/>
      <c r="MD1031" s="4"/>
      <c r="ME1031" s="4"/>
      <c r="MF1031" s="4"/>
      <c r="MG1031" s="4"/>
      <c r="MH1031" s="4"/>
      <c r="MI1031" s="4"/>
      <c r="MJ1031" s="4"/>
      <c r="MK1031" s="4"/>
      <c r="ML1031" s="4"/>
      <c r="MM1031" s="4"/>
      <c r="MN1031" s="4"/>
      <c r="MO1031" s="4"/>
      <c r="MP1031" s="4"/>
      <c r="MQ1031" s="4"/>
      <c r="MR1031" s="4"/>
      <c r="MS1031" s="4"/>
      <c r="MT1031" s="4"/>
      <c r="MU1031" s="4"/>
      <c r="MV1031" s="4"/>
      <c r="MW1031" s="4"/>
      <c r="MX1031" s="4"/>
      <c r="MY1031" s="4"/>
      <c r="MZ1031" s="4"/>
      <c r="NA1031" s="4"/>
      <c r="NB1031" s="4"/>
      <c r="NC1031" s="4"/>
      <c r="ND1031" s="4"/>
      <c r="NE1031" s="4"/>
      <c r="NF1031" s="4"/>
      <c r="NG1031" s="4"/>
      <c r="NH1031" s="4"/>
      <c r="NI1031" s="4"/>
      <c r="NJ1031" s="4"/>
      <c r="NK1031" s="4"/>
      <c r="NL1031" s="4"/>
      <c r="NM1031" s="4"/>
      <c r="NN1031" s="4"/>
      <c r="NO1031" s="4"/>
      <c r="NP1031" s="4"/>
      <c r="NQ1031" s="4"/>
      <c r="NR1031" s="4"/>
      <c r="NS1031" s="4"/>
      <c r="NT1031" s="4"/>
      <c r="NU1031" s="4"/>
      <c r="NV1031" s="4"/>
      <c r="NW1031" s="4"/>
      <c r="NX1031" s="4"/>
      <c r="NY1031" s="4"/>
      <c r="NZ1031" s="4"/>
      <c r="OA1031" s="4"/>
      <c r="OB1031" s="4"/>
      <c r="OC1031" s="4"/>
      <c r="OD1031" s="4"/>
      <c r="OE1031" s="4"/>
      <c r="OF1031" s="4"/>
      <c r="OG1031" s="4"/>
      <c r="OH1031" s="4"/>
      <c r="OI1031" s="4"/>
      <c r="OJ1031" s="4"/>
      <c r="OK1031" s="4"/>
      <c r="OL1031" s="4"/>
      <c r="OM1031" s="4"/>
      <c r="ON1031" s="4"/>
      <c r="OO1031" s="4"/>
      <c r="OP1031" s="4"/>
      <c r="OQ1031" s="4"/>
      <c r="OR1031" s="4"/>
      <c r="OS1031" s="4"/>
      <c r="OT1031" s="4"/>
      <c r="OU1031" s="4"/>
      <c r="OV1031" s="4"/>
      <c r="OW1031" s="4"/>
      <c r="OX1031" s="4"/>
      <c r="OY1031" s="4"/>
      <c r="OZ1031" s="4"/>
      <c r="PA1031" s="4"/>
      <c r="PB1031" s="4"/>
      <c r="PC1031" s="4"/>
      <c r="PD1031" s="4"/>
      <c r="PE1031" s="4"/>
      <c r="PF1031" s="4"/>
      <c r="PG1031" s="4"/>
      <c r="PH1031" s="4"/>
      <c r="PI1031" s="4"/>
      <c r="PJ1031" s="4"/>
      <c r="PK1031" s="4"/>
      <c r="PL1031" s="4"/>
      <c r="PM1031" s="4"/>
      <c r="PN1031" s="4"/>
      <c r="PO1031" s="4"/>
      <c r="PP1031" s="4"/>
      <c r="PQ1031" s="4"/>
      <c r="PR1031" s="4"/>
      <c r="PS1031" s="4"/>
      <c r="PT1031" s="4"/>
      <c r="PU1031" s="4"/>
      <c r="PV1031" s="4"/>
      <c r="PW1031" s="4"/>
      <c r="PX1031" s="4"/>
      <c r="PY1031" s="4"/>
      <c r="PZ1031" s="4"/>
      <c r="QA1031" s="4"/>
      <c r="QB1031" s="4"/>
      <c r="QC1031" s="4"/>
      <c r="QD1031" s="4"/>
      <c r="QE1031" s="4"/>
      <c r="QF1031" s="4"/>
      <c r="QG1031" s="4"/>
      <c r="QH1031" s="4"/>
      <c r="QI1031" s="4"/>
      <c r="QJ1031" s="4"/>
      <c r="QK1031" s="4"/>
      <c r="QL1031" s="4"/>
      <c r="QM1031" s="4"/>
      <c r="QN1031" s="4"/>
      <c r="QO1031" s="4"/>
      <c r="QP1031" s="4"/>
      <c r="QQ1031" s="4"/>
      <c r="QR1031" s="4"/>
      <c r="QS1031" s="4"/>
      <c r="QT1031" s="4"/>
      <c r="QU1031" s="4"/>
      <c r="QV1031" s="4"/>
      <c r="QW1031" s="4"/>
      <c r="QX1031" s="4"/>
      <c r="QY1031" s="4"/>
      <c r="QZ1031" s="4"/>
      <c r="RA1031" s="4"/>
      <c r="RB1031" s="4"/>
      <c r="RC1031" s="4"/>
      <c r="RD1031" s="4"/>
      <c r="RE1031" s="4"/>
      <c r="RF1031" s="4"/>
      <c r="RG1031" s="4"/>
      <c r="RH1031" s="4"/>
      <c r="RI1031" s="4"/>
      <c r="RJ1031" s="4"/>
      <c r="RK1031" s="4"/>
    </row>
    <row r="1032" ht="13.75" spans="1:479">
      <c r="A1032" s="88" t="s">
        <v>12600</v>
      </c>
      <c r="B1032" s="88" t="s">
        <v>8769</v>
      </c>
      <c r="C1032" s="106" t="s">
        <v>8768</v>
      </c>
      <c r="D1032" s="169" t="s">
        <v>12266</v>
      </c>
      <c r="E1032" s="88">
        <v>6</v>
      </c>
      <c r="F1032" s="88">
        <v>68</v>
      </c>
      <c r="G1032" s="170">
        <f t="shared" si="16"/>
        <v>408</v>
      </c>
      <c r="H1032" s="91"/>
      <c r="I1032" s="92"/>
      <c r="J1032" s="92">
        <v>36</v>
      </c>
      <c r="K1032" s="92">
        <v>42</v>
      </c>
      <c r="L1032" s="92">
        <v>38</v>
      </c>
      <c r="M1032" s="93"/>
      <c r="N1032" s="91"/>
      <c r="O1032" s="92"/>
      <c r="P1032" s="92"/>
      <c r="Q1032" s="92"/>
      <c r="R1032" s="93"/>
      <c r="S1032" s="94"/>
      <c r="T1032" s="95"/>
      <c r="U1032" s="96"/>
      <c r="V1032" s="95"/>
      <c r="W1032" s="95"/>
      <c r="X1032" s="97"/>
      <c r="Y1032" s="94"/>
      <c r="Z1032" s="96"/>
      <c r="AA1032" s="96"/>
      <c r="AB1032" s="95"/>
      <c r="AC1032" s="95"/>
      <c r="AD1032" s="97"/>
      <c r="AE1032" s="94"/>
      <c r="AF1032" s="96"/>
      <c r="AG1032" s="96"/>
      <c r="AH1032" s="95"/>
      <c r="AI1032" s="95"/>
      <c r="AJ1032" s="95"/>
      <c r="AK1032" s="95"/>
      <c r="AL1032" s="94"/>
      <c r="AM1032" s="96"/>
      <c r="AN1032" s="96"/>
      <c r="AO1032" s="95"/>
      <c r="AP1032" s="95"/>
      <c r="AQ1032" s="97"/>
      <c r="AR1032" s="94"/>
      <c r="AS1032" s="96"/>
      <c r="AT1032" s="96"/>
      <c r="AU1032" s="96"/>
      <c r="AV1032" s="95"/>
      <c r="AW1032" s="95"/>
      <c r="AX1032" s="97"/>
      <c r="AY1032" s="97"/>
      <c r="AZ1032" s="97"/>
      <c r="BA1032" s="97"/>
      <c r="BB1032" s="97"/>
      <c r="BC1032" s="99" t="s">
        <v>12297</v>
      </c>
      <c r="BD1032" s="99" t="s">
        <v>12298</v>
      </c>
      <c r="BE1032" s="99"/>
      <c r="BF1032" s="100"/>
      <c r="BG1032" s="98"/>
      <c r="BH1032" s="98"/>
      <c r="BI1032" s="98"/>
      <c r="BJ1032" s="98"/>
      <c r="BK1032" s="101" t="s">
        <v>1511</v>
      </c>
      <c r="BL1032" s="98"/>
      <c r="BM1032" s="98"/>
      <c r="BN1032" s="98"/>
      <c r="BO1032" s="4"/>
      <c r="BP1032" s="4"/>
      <c r="BQ1032" s="4"/>
      <c r="BR1032" s="4"/>
      <c r="BS1032" s="4"/>
      <c r="BT1032" s="98"/>
      <c r="BU1032" s="98"/>
      <c r="BV1032" s="98"/>
      <c r="BW1032" s="98"/>
      <c r="BX1032" s="98"/>
      <c r="BY1032" s="4"/>
      <c r="BZ1032" s="4"/>
      <c r="CA1032" s="4"/>
      <c r="CB1032" s="4" t="s">
        <v>1511</v>
      </c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  <c r="HI1032" s="4"/>
      <c r="HJ1032" s="4"/>
      <c r="HK1032" s="4"/>
      <c r="HL1032" s="4"/>
      <c r="HM1032" s="4"/>
      <c r="HN1032" s="4"/>
      <c r="HO1032" s="4"/>
      <c r="HP1032" s="4"/>
      <c r="HQ1032" s="4"/>
      <c r="HR1032" s="4"/>
      <c r="HS1032" s="4"/>
      <c r="HT1032" s="4"/>
      <c r="HU1032" s="4"/>
      <c r="HV1032" s="4"/>
      <c r="HW1032" s="4"/>
      <c r="HX1032" s="4"/>
      <c r="HY1032" s="4"/>
      <c r="HZ1032" s="4"/>
      <c r="IA1032" s="4"/>
      <c r="IB1032" s="4"/>
      <c r="IC1032" s="4"/>
      <c r="ID1032" s="4"/>
      <c r="IE1032" s="4"/>
      <c r="IF1032" s="4"/>
      <c r="IG1032" s="4"/>
      <c r="IH1032" s="4"/>
      <c r="II1032" s="4"/>
      <c r="IJ1032" s="4"/>
      <c r="IK1032" s="4"/>
      <c r="IL1032" s="4"/>
      <c r="IM1032" s="4"/>
      <c r="IN1032" s="4"/>
      <c r="IO1032" s="4"/>
      <c r="IP1032" s="4"/>
      <c r="IQ1032" s="4"/>
      <c r="IR1032" s="4"/>
      <c r="IS1032" s="4"/>
      <c r="IT1032" s="4"/>
      <c r="IU1032" s="4"/>
      <c r="IV1032" s="4"/>
      <c r="IW1032" s="4"/>
      <c r="IX1032" s="4"/>
      <c r="IY1032" s="4"/>
      <c r="IZ1032" s="4"/>
      <c r="JA1032" s="4"/>
      <c r="JB1032" s="4"/>
      <c r="JC1032" s="4"/>
      <c r="JD1032" s="4"/>
      <c r="JE1032" s="4"/>
      <c r="JF1032" s="4"/>
      <c r="JG1032" s="4"/>
      <c r="JH1032" s="4"/>
      <c r="JI1032" s="4"/>
      <c r="JJ1032" s="4"/>
      <c r="JK1032" s="4"/>
      <c r="JL1032" s="4"/>
      <c r="JM1032" s="4"/>
      <c r="JN1032" s="4"/>
      <c r="JO1032" s="4"/>
      <c r="JP1032" s="4"/>
      <c r="JQ1032" s="4"/>
      <c r="JR1032" s="4"/>
      <c r="JS1032" s="4"/>
      <c r="JT1032" s="4"/>
      <c r="JU1032" s="4"/>
      <c r="JV1032" s="4"/>
      <c r="JW1032" s="4"/>
      <c r="JX1032" s="4"/>
      <c r="JY1032" s="4"/>
      <c r="JZ1032" s="4"/>
      <c r="KA1032" s="4"/>
      <c r="KB1032" s="4"/>
      <c r="KC1032" s="4"/>
      <c r="KD1032" s="4"/>
      <c r="KE1032" s="4"/>
      <c r="KF1032" s="4"/>
      <c r="KG1032" s="4"/>
      <c r="KH1032" s="4"/>
      <c r="KI1032" s="4"/>
      <c r="KJ1032" s="4"/>
      <c r="KK1032" s="4"/>
      <c r="KL1032" s="4"/>
      <c r="KM1032" s="4"/>
      <c r="KN1032" s="4"/>
      <c r="KO1032" s="4"/>
      <c r="KP1032" s="4"/>
      <c r="KQ1032" s="4"/>
      <c r="KR1032" s="4"/>
      <c r="KS1032" s="4"/>
      <c r="KT1032" s="4"/>
      <c r="KU1032" s="4"/>
      <c r="KV1032" s="4"/>
      <c r="KW1032" s="4"/>
      <c r="KX1032" s="4"/>
      <c r="KY1032" s="4"/>
      <c r="KZ1032" s="4"/>
      <c r="LA1032" s="4"/>
      <c r="LB1032" s="4"/>
      <c r="LC1032" s="4"/>
      <c r="LD1032" s="4"/>
      <c r="LE1032" s="4"/>
      <c r="LF1032" s="4"/>
      <c r="LG1032" s="4"/>
      <c r="LH1032" s="4"/>
      <c r="LI1032" s="4"/>
      <c r="LJ1032" s="4"/>
      <c r="LK1032" s="4"/>
      <c r="LL1032" s="4"/>
      <c r="LM1032" s="4"/>
      <c r="LN1032" s="4"/>
      <c r="LO1032" s="4"/>
      <c r="LP1032" s="4"/>
      <c r="LQ1032" s="4"/>
      <c r="LR1032" s="4"/>
      <c r="LS1032" s="4"/>
      <c r="LT1032" s="4"/>
      <c r="LU1032" s="4"/>
      <c r="LV1032" s="4"/>
      <c r="LW1032" s="4"/>
      <c r="LX1032" s="4"/>
      <c r="LY1032" s="4"/>
      <c r="LZ1032" s="4"/>
      <c r="MA1032" s="4"/>
      <c r="MB1032" s="4"/>
      <c r="MC1032" s="4"/>
      <c r="MD1032" s="4"/>
      <c r="ME1032" s="4"/>
      <c r="MF1032" s="4"/>
      <c r="MG1032" s="4"/>
      <c r="MH1032" s="4"/>
      <c r="MI1032" s="4"/>
      <c r="MJ1032" s="4"/>
      <c r="MK1032" s="4"/>
      <c r="ML1032" s="4"/>
      <c r="MM1032" s="4"/>
      <c r="MN1032" s="4"/>
      <c r="MO1032" s="4"/>
      <c r="MP1032" s="4"/>
      <c r="MQ1032" s="4"/>
      <c r="MR1032" s="4"/>
      <c r="MS1032" s="4"/>
      <c r="MT1032" s="4"/>
      <c r="MU1032" s="4"/>
      <c r="MV1032" s="4"/>
      <c r="MW1032" s="4"/>
      <c r="MX1032" s="4"/>
      <c r="MY1032" s="4"/>
      <c r="MZ1032" s="4"/>
      <c r="NA1032" s="4"/>
      <c r="NB1032" s="4"/>
      <c r="NC1032" s="4"/>
      <c r="ND1032" s="4"/>
      <c r="NE1032" s="4"/>
      <c r="NF1032" s="4"/>
      <c r="NG1032" s="4"/>
      <c r="NH1032" s="4"/>
      <c r="NI1032" s="4"/>
      <c r="NJ1032" s="4"/>
      <c r="NK1032" s="4"/>
      <c r="NL1032" s="4"/>
      <c r="NM1032" s="4"/>
      <c r="NN1032" s="4"/>
      <c r="NO1032" s="4"/>
      <c r="NP1032" s="4"/>
      <c r="NQ1032" s="4"/>
      <c r="NR1032" s="4"/>
      <c r="NS1032" s="4"/>
      <c r="NT1032" s="4"/>
      <c r="NU1032" s="4"/>
      <c r="NV1032" s="4"/>
      <c r="NW1032" s="4"/>
      <c r="NX1032" s="4"/>
      <c r="NY1032" s="4"/>
      <c r="NZ1032" s="4"/>
      <c r="OA1032" s="4"/>
      <c r="OB1032" s="4"/>
      <c r="OC1032" s="4"/>
      <c r="OD1032" s="4"/>
      <c r="OE1032" s="4"/>
      <c r="OF1032" s="4"/>
      <c r="OG1032" s="4"/>
      <c r="OH1032" s="4"/>
      <c r="OI1032" s="4"/>
      <c r="OJ1032" s="4"/>
      <c r="OK1032" s="4"/>
      <c r="OL1032" s="4"/>
      <c r="OM1032" s="4"/>
      <c r="ON1032" s="4"/>
      <c r="OO1032" s="4"/>
      <c r="OP1032" s="4"/>
      <c r="OQ1032" s="4"/>
      <c r="OR1032" s="4"/>
      <c r="OS1032" s="4"/>
      <c r="OT1032" s="4"/>
      <c r="OU1032" s="4"/>
      <c r="OV1032" s="4"/>
      <c r="OW1032" s="4"/>
      <c r="OX1032" s="4"/>
      <c r="OY1032" s="4"/>
      <c r="OZ1032" s="4"/>
      <c r="PA1032" s="4"/>
      <c r="PB1032" s="4"/>
      <c r="PC1032" s="4"/>
      <c r="PD1032" s="4"/>
      <c r="PE1032" s="4"/>
      <c r="PF1032" s="4"/>
      <c r="PG1032" s="4"/>
      <c r="PH1032" s="4"/>
      <c r="PI1032" s="4"/>
      <c r="PJ1032" s="4"/>
      <c r="PK1032" s="4"/>
      <c r="PL1032" s="4"/>
      <c r="PM1032" s="4"/>
      <c r="PN1032" s="4"/>
      <c r="PO1032" s="4"/>
      <c r="PP1032" s="4"/>
      <c r="PQ1032" s="4"/>
      <c r="PR1032" s="4"/>
      <c r="PS1032" s="4"/>
      <c r="PT1032" s="4"/>
      <c r="PU1032" s="4"/>
      <c r="PV1032" s="4"/>
      <c r="PW1032" s="4"/>
      <c r="PX1032" s="4"/>
      <c r="PY1032" s="4"/>
      <c r="PZ1032" s="4"/>
      <c r="QA1032" s="4"/>
      <c r="QB1032" s="4"/>
      <c r="QC1032" s="4"/>
      <c r="QD1032" s="4"/>
      <c r="QE1032" s="4"/>
      <c r="QF1032" s="4"/>
      <c r="QG1032" s="4"/>
      <c r="QH1032" s="4"/>
      <c r="QI1032" s="4"/>
      <c r="QJ1032" s="4"/>
      <c r="QK1032" s="4"/>
      <c r="QL1032" s="4"/>
      <c r="QM1032" s="4"/>
      <c r="QN1032" s="4"/>
      <c r="QO1032" s="4"/>
      <c r="QP1032" s="4"/>
      <c r="QQ1032" s="4"/>
      <c r="QR1032" s="4"/>
      <c r="QS1032" s="4"/>
      <c r="QT1032" s="4"/>
      <c r="QU1032" s="4"/>
      <c r="QV1032" s="4"/>
      <c r="QW1032" s="4"/>
      <c r="QX1032" s="4"/>
      <c r="QY1032" s="4"/>
      <c r="QZ1032" s="4"/>
      <c r="RA1032" s="4"/>
      <c r="RB1032" s="4"/>
      <c r="RC1032" s="4"/>
      <c r="RD1032" s="4"/>
      <c r="RE1032" s="4"/>
      <c r="RF1032" s="4"/>
      <c r="RG1032" s="4"/>
      <c r="RH1032" s="4"/>
      <c r="RI1032" s="4"/>
      <c r="RJ1032" s="4"/>
      <c r="RK1032" s="4"/>
    </row>
    <row r="1033" ht="13.75" spans="1:479">
      <c r="A1033" s="88" t="s">
        <v>12600</v>
      </c>
      <c r="B1033" s="88" t="s">
        <v>8769</v>
      </c>
      <c r="C1033" s="106" t="s">
        <v>8768</v>
      </c>
      <c r="D1033" s="169" t="s">
        <v>494</v>
      </c>
      <c r="E1033" s="88">
        <v>6</v>
      </c>
      <c r="F1033" s="88">
        <v>100</v>
      </c>
      <c r="G1033" s="170">
        <f t="shared" si="16"/>
        <v>600</v>
      </c>
      <c r="H1033" s="91"/>
      <c r="I1033" s="92"/>
      <c r="J1033" s="92">
        <v>44</v>
      </c>
      <c r="K1033" s="92">
        <v>78</v>
      </c>
      <c r="L1033" s="92">
        <v>55</v>
      </c>
      <c r="M1033" s="93"/>
      <c r="N1033" s="91"/>
      <c r="O1033" s="92"/>
      <c r="P1033" s="92"/>
      <c r="Q1033" s="92"/>
      <c r="R1033" s="93"/>
      <c r="S1033" s="94"/>
      <c r="T1033" s="95"/>
      <c r="U1033" s="96"/>
      <c r="V1033" s="95"/>
      <c r="W1033" s="95"/>
      <c r="X1033" s="97"/>
      <c r="Y1033" s="94"/>
      <c r="Z1033" s="96"/>
      <c r="AA1033" s="96"/>
      <c r="AB1033" s="95"/>
      <c r="AC1033" s="95"/>
      <c r="AD1033" s="97"/>
      <c r="AE1033" s="94"/>
      <c r="AF1033" s="96"/>
      <c r="AG1033" s="96"/>
      <c r="AH1033" s="95"/>
      <c r="AI1033" s="95"/>
      <c r="AJ1033" s="95"/>
      <c r="AK1033" s="95"/>
      <c r="AL1033" s="94"/>
      <c r="AM1033" s="96"/>
      <c r="AN1033" s="96"/>
      <c r="AO1033" s="95"/>
      <c r="AP1033" s="95"/>
      <c r="AQ1033" s="97"/>
      <c r="AR1033" s="94"/>
      <c r="AS1033" s="96"/>
      <c r="AT1033" s="96"/>
      <c r="AU1033" s="96"/>
      <c r="AV1033" s="95"/>
      <c r="AW1033" s="95"/>
      <c r="AX1033" s="97"/>
      <c r="AY1033" s="97"/>
      <c r="AZ1033" s="97"/>
      <c r="BA1033" s="97"/>
      <c r="BB1033" s="97"/>
      <c r="BC1033" s="99" t="s">
        <v>12300</v>
      </c>
      <c r="BD1033" s="99" t="s">
        <v>12301</v>
      </c>
      <c r="BE1033" s="99"/>
      <c r="BF1033" s="100"/>
      <c r="BG1033" s="98"/>
      <c r="BH1033" s="98"/>
      <c r="BI1033" s="98"/>
      <c r="BJ1033" s="98"/>
      <c r="BK1033" s="101" t="s">
        <v>20</v>
      </c>
      <c r="BL1033" s="98"/>
      <c r="BM1033" s="98"/>
      <c r="BN1033" s="98"/>
      <c r="BO1033" s="4"/>
      <c r="BP1033" s="4"/>
      <c r="BQ1033" s="4"/>
      <c r="BR1033" s="4"/>
      <c r="BS1033" s="4"/>
      <c r="BT1033" s="98"/>
      <c r="BU1033" s="98"/>
      <c r="BV1033" s="98"/>
      <c r="BW1033" s="98"/>
      <c r="BX1033" s="98"/>
      <c r="BY1033" s="4"/>
      <c r="BZ1033" s="4"/>
      <c r="CA1033" s="4"/>
      <c r="CB1033" s="4" t="s">
        <v>1511</v>
      </c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  <c r="HI1033" s="4"/>
      <c r="HJ1033" s="4"/>
      <c r="HK1033" s="4"/>
      <c r="HL1033" s="4"/>
      <c r="HM1033" s="4"/>
      <c r="HN1033" s="4"/>
      <c r="HO1033" s="4"/>
      <c r="HP1033" s="4"/>
      <c r="HQ1033" s="4"/>
      <c r="HR1033" s="4"/>
      <c r="HS1033" s="4"/>
      <c r="HT1033" s="4"/>
      <c r="HU1033" s="4"/>
      <c r="HV1033" s="4"/>
      <c r="HW1033" s="4"/>
      <c r="HX1033" s="4"/>
      <c r="HY1033" s="4"/>
      <c r="HZ1033" s="4"/>
      <c r="IA1033" s="4"/>
      <c r="IB1033" s="4"/>
      <c r="IC1033" s="4"/>
      <c r="ID1033" s="4"/>
      <c r="IE1033" s="4"/>
      <c r="IF1033" s="4"/>
      <c r="IG1033" s="4"/>
      <c r="IH1033" s="4"/>
      <c r="II1033" s="4"/>
      <c r="IJ1033" s="4"/>
      <c r="IK1033" s="4"/>
      <c r="IL1033" s="4"/>
      <c r="IM1033" s="4"/>
      <c r="IN1033" s="4"/>
      <c r="IO1033" s="4"/>
      <c r="IP1033" s="4"/>
      <c r="IQ1033" s="4"/>
      <c r="IR1033" s="4"/>
      <c r="IS1033" s="4"/>
      <c r="IT1033" s="4"/>
      <c r="IU1033" s="4"/>
      <c r="IV1033" s="4"/>
      <c r="IW1033" s="4"/>
      <c r="IX1033" s="4"/>
      <c r="IY1033" s="4"/>
      <c r="IZ1033" s="4"/>
      <c r="JA1033" s="4"/>
      <c r="JB1033" s="4"/>
      <c r="JC1033" s="4"/>
      <c r="JD1033" s="4"/>
      <c r="JE1033" s="4"/>
      <c r="JF1033" s="4"/>
      <c r="JG1033" s="4"/>
      <c r="JH1033" s="4"/>
      <c r="JI1033" s="4"/>
      <c r="JJ1033" s="4"/>
      <c r="JK1033" s="4"/>
      <c r="JL1033" s="4"/>
      <c r="JM1033" s="4"/>
      <c r="JN1033" s="4"/>
      <c r="JO1033" s="4"/>
      <c r="JP1033" s="4"/>
      <c r="JQ1033" s="4"/>
      <c r="JR1033" s="4"/>
      <c r="JS1033" s="4"/>
      <c r="JT1033" s="4"/>
      <c r="JU1033" s="4"/>
      <c r="JV1033" s="4"/>
      <c r="JW1033" s="4"/>
      <c r="JX1033" s="4"/>
      <c r="JY1033" s="4"/>
      <c r="JZ1033" s="4"/>
      <c r="KA1033" s="4"/>
      <c r="KB1033" s="4"/>
      <c r="KC1033" s="4"/>
      <c r="KD1033" s="4"/>
      <c r="KE1033" s="4"/>
      <c r="KF1033" s="4"/>
      <c r="KG1033" s="4"/>
      <c r="KH1033" s="4"/>
      <c r="KI1033" s="4"/>
      <c r="KJ1033" s="4"/>
      <c r="KK1033" s="4"/>
      <c r="KL1033" s="4"/>
      <c r="KM1033" s="4"/>
      <c r="KN1033" s="4"/>
      <c r="KO1033" s="4"/>
      <c r="KP1033" s="4"/>
      <c r="KQ1033" s="4"/>
      <c r="KR1033" s="4"/>
      <c r="KS1033" s="4"/>
      <c r="KT1033" s="4"/>
      <c r="KU1033" s="4"/>
      <c r="KV1033" s="4"/>
      <c r="KW1033" s="4"/>
      <c r="KX1033" s="4"/>
      <c r="KY1033" s="4"/>
      <c r="KZ1033" s="4"/>
      <c r="LA1033" s="4"/>
      <c r="LB1033" s="4"/>
      <c r="LC1033" s="4"/>
      <c r="LD1033" s="4"/>
      <c r="LE1033" s="4"/>
      <c r="LF1033" s="4"/>
      <c r="LG1033" s="4"/>
      <c r="LH1033" s="4"/>
      <c r="LI1033" s="4"/>
      <c r="LJ1033" s="4"/>
      <c r="LK1033" s="4"/>
      <c r="LL1033" s="4"/>
      <c r="LM1033" s="4"/>
      <c r="LN1033" s="4"/>
      <c r="LO1033" s="4"/>
      <c r="LP1033" s="4"/>
      <c r="LQ1033" s="4"/>
      <c r="LR1033" s="4"/>
      <c r="LS1033" s="4"/>
      <c r="LT1033" s="4"/>
      <c r="LU1033" s="4"/>
      <c r="LV1033" s="4"/>
      <c r="LW1033" s="4"/>
      <c r="LX1033" s="4"/>
      <c r="LY1033" s="4"/>
      <c r="LZ1033" s="4"/>
      <c r="MA1033" s="4"/>
      <c r="MB1033" s="4"/>
      <c r="MC1033" s="4"/>
      <c r="MD1033" s="4"/>
      <c r="ME1033" s="4"/>
      <c r="MF1033" s="4"/>
      <c r="MG1033" s="4"/>
      <c r="MH1033" s="4"/>
      <c r="MI1033" s="4"/>
      <c r="MJ1033" s="4"/>
      <c r="MK1033" s="4"/>
      <c r="ML1033" s="4"/>
      <c r="MM1033" s="4"/>
      <c r="MN1033" s="4"/>
      <c r="MO1033" s="4"/>
      <c r="MP1033" s="4"/>
      <c r="MQ1033" s="4"/>
      <c r="MR1033" s="4"/>
      <c r="MS1033" s="4"/>
      <c r="MT1033" s="4"/>
      <c r="MU1033" s="4"/>
      <c r="MV1033" s="4"/>
      <c r="MW1033" s="4"/>
      <c r="MX1033" s="4"/>
      <c r="MY1033" s="4"/>
      <c r="MZ1033" s="4"/>
      <c r="NA1033" s="4"/>
      <c r="NB1033" s="4"/>
      <c r="NC1033" s="4"/>
      <c r="ND1033" s="4"/>
      <c r="NE1033" s="4"/>
      <c r="NF1033" s="4"/>
      <c r="NG1033" s="4"/>
      <c r="NH1033" s="4"/>
      <c r="NI1033" s="4"/>
      <c r="NJ1033" s="4"/>
      <c r="NK1033" s="4"/>
      <c r="NL1033" s="4"/>
      <c r="NM1033" s="4"/>
      <c r="NN1033" s="4"/>
      <c r="NO1033" s="4"/>
      <c r="NP1033" s="4"/>
      <c r="NQ1033" s="4"/>
      <c r="NR1033" s="4"/>
      <c r="NS1033" s="4"/>
      <c r="NT1033" s="4"/>
      <c r="NU1033" s="4"/>
      <c r="NV1033" s="4"/>
      <c r="NW1033" s="4"/>
      <c r="NX1033" s="4"/>
      <c r="NY1033" s="4"/>
      <c r="NZ1033" s="4"/>
      <c r="OA1033" s="4"/>
      <c r="OB1033" s="4"/>
      <c r="OC1033" s="4"/>
      <c r="OD1033" s="4"/>
      <c r="OE1033" s="4"/>
      <c r="OF1033" s="4"/>
      <c r="OG1033" s="4"/>
      <c r="OH1033" s="4"/>
      <c r="OI1033" s="4"/>
      <c r="OJ1033" s="4"/>
      <c r="OK1033" s="4"/>
      <c r="OL1033" s="4"/>
      <c r="OM1033" s="4"/>
      <c r="ON1033" s="4"/>
      <c r="OO1033" s="4"/>
      <c r="OP1033" s="4"/>
      <c r="OQ1033" s="4"/>
      <c r="OR1033" s="4"/>
      <c r="OS1033" s="4"/>
      <c r="OT1033" s="4"/>
      <c r="OU1033" s="4"/>
      <c r="OV1033" s="4"/>
      <c r="OW1033" s="4"/>
      <c r="OX1033" s="4"/>
      <c r="OY1033" s="4"/>
      <c r="OZ1033" s="4"/>
      <c r="PA1033" s="4"/>
      <c r="PB1033" s="4"/>
      <c r="PC1033" s="4"/>
      <c r="PD1033" s="4"/>
      <c r="PE1033" s="4"/>
      <c r="PF1033" s="4"/>
      <c r="PG1033" s="4"/>
      <c r="PH1033" s="4"/>
      <c r="PI1033" s="4"/>
      <c r="PJ1033" s="4"/>
      <c r="PK1033" s="4"/>
      <c r="PL1033" s="4"/>
      <c r="PM1033" s="4"/>
      <c r="PN1033" s="4"/>
      <c r="PO1033" s="4"/>
      <c r="PP1033" s="4"/>
      <c r="PQ1033" s="4"/>
      <c r="PR1033" s="4"/>
      <c r="PS1033" s="4"/>
      <c r="PT1033" s="4"/>
      <c r="PU1033" s="4"/>
      <c r="PV1033" s="4"/>
      <c r="PW1033" s="4"/>
      <c r="PX1033" s="4"/>
      <c r="PY1033" s="4"/>
      <c r="PZ1033" s="4"/>
      <c r="QA1033" s="4"/>
      <c r="QB1033" s="4"/>
      <c r="QC1033" s="4"/>
      <c r="QD1033" s="4"/>
      <c r="QE1033" s="4"/>
      <c r="QF1033" s="4"/>
      <c r="QG1033" s="4"/>
      <c r="QH1033" s="4"/>
      <c r="QI1033" s="4"/>
      <c r="QJ1033" s="4"/>
      <c r="QK1033" s="4"/>
      <c r="QL1033" s="4"/>
      <c r="QM1033" s="4"/>
      <c r="QN1033" s="4"/>
      <c r="QO1033" s="4"/>
      <c r="QP1033" s="4"/>
      <c r="QQ1033" s="4"/>
      <c r="QR1033" s="4"/>
      <c r="QS1033" s="4"/>
      <c r="QT1033" s="4"/>
      <c r="QU1033" s="4"/>
      <c r="QV1033" s="4"/>
      <c r="QW1033" s="4"/>
      <c r="QX1033" s="4"/>
      <c r="QY1033" s="4"/>
      <c r="QZ1033" s="4"/>
      <c r="RA1033" s="4"/>
      <c r="RB1033" s="4"/>
      <c r="RC1033" s="4"/>
      <c r="RD1033" s="4"/>
      <c r="RE1033" s="4"/>
      <c r="RF1033" s="4"/>
      <c r="RG1033" s="4"/>
      <c r="RH1033" s="4"/>
      <c r="RI1033" s="4"/>
      <c r="RJ1033" s="4"/>
      <c r="RK1033" s="4"/>
    </row>
    <row r="1034" ht="13.75" spans="1:479">
      <c r="A1034" s="88" t="s">
        <v>12601</v>
      </c>
      <c r="B1034" s="88" t="s">
        <v>8623</v>
      </c>
      <c r="C1034" s="106" t="s">
        <v>10064</v>
      </c>
      <c r="D1034" s="169" t="s">
        <v>12266</v>
      </c>
      <c r="E1034" s="88">
        <v>6</v>
      </c>
      <c r="F1034" s="88">
        <v>147</v>
      </c>
      <c r="G1034" s="170">
        <f t="shared" si="16"/>
        <v>882</v>
      </c>
      <c r="H1034" s="376"/>
      <c r="I1034" s="377"/>
      <c r="J1034" s="377">
        <v>57</v>
      </c>
      <c r="K1034" s="377">
        <v>73</v>
      </c>
      <c r="L1034" s="377">
        <v>63</v>
      </c>
      <c r="M1034" s="378"/>
      <c r="N1034" s="376"/>
      <c r="O1034" s="379">
        <v>71</v>
      </c>
      <c r="P1034" s="379">
        <v>79</v>
      </c>
      <c r="Q1034" s="379">
        <v>13</v>
      </c>
      <c r="R1034" s="380">
        <v>38</v>
      </c>
      <c r="S1034" s="376"/>
      <c r="T1034" s="377"/>
      <c r="U1034" s="381"/>
      <c r="V1034" s="377"/>
      <c r="W1034" s="377"/>
      <c r="X1034" s="378"/>
      <c r="Y1034" s="94"/>
      <c r="Z1034" s="96"/>
      <c r="AA1034" s="96"/>
      <c r="AB1034" s="95"/>
      <c r="AC1034" s="95"/>
      <c r="AD1034" s="97"/>
      <c r="AE1034" s="376"/>
      <c r="AF1034" s="381"/>
      <c r="AG1034" s="381"/>
      <c r="AH1034" s="377"/>
      <c r="AI1034" s="377"/>
      <c r="AJ1034" s="377"/>
      <c r="AK1034" s="377"/>
      <c r="AL1034" s="94"/>
      <c r="AM1034" s="96"/>
      <c r="AN1034" s="96"/>
      <c r="AO1034" s="95"/>
      <c r="AP1034" s="95"/>
      <c r="AQ1034" s="97"/>
      <c r="AR1034" s="94"/>
      <c r="AS1034" s="96"/>
      <c r="AT1034" s="96"/>
      <c r="AU1034" s="96"/>
      <c r="AV1034" s="95"/>
      <c r="AW1034" s="95"/>
      <c r="AX1034" s="97"/>
      <c r="AY1034" s="97"/>
      <c r="AZ1034" s="97"/>
      <c r="BA1034" s="97"/>
      <c r="BB1034" s="97"/>
      <c r="BC1034" s="99" t="s">
        <v>12298</v>
      </c>
      <c r="BD1034" s="99" t="s">
        <v>12297</v>
      </c>
      <c r="BE1034" s="99" t="s">
        <v>12279</v>
      </c>
      <c r="BF1034" s="100"/>
      <c r="BG1034" s="98"/>
      <c r="BH1034" s="98"/>
      <c r="BI1034" s="98"/>
      <c r="BJ1034" s="98"/>
      <c r="BK1034" s="101" t="s">
        <v>1511</v>
      </c>
      <c r="BL1034" s="98"/>
      <c r="BM1034" s="98"/>
      <c r="BN1034" s="98"/>
      <c r="BO1034" s="4"/>
      <c r="BP1034" s="4"/>
      <c r="BQ1034" s="4"/>
      <c r="BR1034" s="4"/>
      <c r="BS1034" s="4"/>
      <c r="BT1034" s="98"/>
      <c r="BU1034" s="98"/>
      <c r="BV1034" s="98"/>
      <c r="BW1034" s="98"/>
      <c r="BX1034" s="98"/>
      <c r="BY1034" s="4"/>
      <c r="BZ1034" s="4"/>
      <c r="CA1034" s="4"/>
      <c r="CB1034" s="4" t="s">
        <v>1511</v>
      </c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  <c r="HI1034" s="4"/>
      <c r="HJ1034" s="4"/>
      <c r="HK1034" s="4"/>
      <c r="HL1034" s="4"/>
      <c r="HM1034" s="4"/>
      <c r="HN1034" s="4"/>
      <c r="HO1034" s="4"/>
      <c r="HP1034" s="4"/>
      <c r="HQ1034" s="4"/>
      <c r="HR1034" s="4"/>
      <c r="HS1034" s="4"/>
      <c r="HT1034" s="4"/>
      <c r="HU1034" s="4"/>
      <c r="HV1034" s="4"/>
      <c r="HW1034" s="4"/>
      <c r="HX1034" s="4"/>
      <c r="HY1034" s="4"/>
      <c r="HZ1034" s="4"/>
      <c r="IA1034" s="4"/>
      <c r="IB1034" s="4"/>
      <c r="IC1034" s="4"/>
      <c r="ID1034" s="4"/>
      <c r="IE1034" s="4"/>
      <c r="IF1034" s="4"/>
      <c r="IG1034" s="4"/>
      <c r="IH1034" s="4"/>
      <c r="II1034" s="4"/>
      <c r="IJ1034" s="4"/>
      <c r="IK1034" s="4"/>
      <c r="IL1034" s="4"/>
      <c r="IM1034" s="4"/>
      <c r="IN1034" s="4"/>
      <c r="IO1034" s="4"/>
      <c r="IP1034" s="4"/>
      <c r="IQ1034" s="4"/>
      <c r="IR1034" s="4"/>
      <c r="IS1034" s="4"/>
      <c r="IT1034" s="4"/>
      <c r="IU1034" s="4"/>
      <c r="IV1034" s="4"/>
      <c r="IW1034" s="4"/>
      <c r="IX1034" s="4"/>
      <c r="IY1034" s="4"/>
      <c r="IZ1034" s="4"/>
      <c r="JA1034" s="4"/>
      <c r="JB1034" s="4"/>
      <c r="JC1034" s="4"/>
      <c r="JD1034" s="4"/>
      <c r="JE1034" s="4"/>
      <c r="JF1034" s="4"/>
      <c r="JG1034" s="4"/>
      <c r="JH1034" s="4"/>
      <c r="JI1034" s="4"/>
      <c r="JJ1034" s="4"/>
      <c r="JK1034" s="4"/>
      <c r="JL1034" s="4"/>
      <c r="JM1034" s="4"/>
      <c r="JN1034" s="4"/>
      <c r="JO1034" s="4"/>
      <c r="JP1034" s="4"/>
      <c r="JQ1034" s="4"/>
      <c r="JR1034" s="4"/>
      <c r="JS1034" s="4"/>
      <c r="JT1034" s="4"/>
      <c r="JU1034" s="4"/>
      <c r="JV1034" s="4"/>
      <c r="JW1034" s="4"/>
      <c r="JX1034" s="4"/>
      <c r="JY1034" s="4"/>
      <c r="JZ1034" s="4"/>
      <c r="KA1034" s="4"/>
      <c r="KB1034" s="4"/>
      <c r="KC1034" s="4"/>
      <c r="KD1034" s="4"/>
      <c r="KE1034" s="4"/>
      <c r="KF1034" s="4"/>
      <c r="KG1034" s="4"/>
      <c r="KH1034" s="4"/>
      <c r="KI1034" s="4"/>
      <c r="KJ1034" s="4"/>
      <c r="KK1034" s="4"/>
      <c r="KL1034" s="4"/>
      <c r="KM1034" s="4"/>
      <c r="KN1034" s="4"/>
      <c r="KO1034" s="4"/>
      <c r="KP1034" s="4"/>
      <c r="KQ1034" s="4"/>
      <c r="KR1034" s="4"/>
      <c r="KS1034" s="4"/>
      <c r="KT1034" s="4"/>
      <c r="KU1034" s="4"/>
      <c r="KV1034" s="4"/>
      <c r="KW1034" s="4"/>
      <c r="KX1034" s="4"/>
      <c r="KY1034" s="4"/>
      <c r="KZ1034" s="4"/>
      <c r="LA1034" s="4"/>
      <c r="LB1034" s="4"/>
      <c r="LC1034" s="4"/>
      <c r="LD1034" s="4"/>
      <c r="LE1034" s="4"/>
      <c r="LF1034" s="4"/>
      <c r="LG1034" s="4"/>
      <c r="LH1034" s="4"/>
      <c r="LI1034" s="4"/>
      <c r="LJ1034" s="4"/>
      <c r="LK1034" s="4"/>
      <c r="LL1034" s="4"/>
      <c r="LM1034" s="4"/>
      <c r="LN1034" s="4"/>
      <c r="LO1034" s="4"/>
      <c r="LP1034" s="4"/>
      <c r="LQ1034" s="4"/>
      <c r="LR1034" s="4"/>
      <c r="LS1034" s="4"/>
      <c r="LT1034" s="4"/>
      <c r="LU1034" s="4"/>
      <c r="LV1034" s="4"/>
      <c r="LW1034" s="4"/>
      <c r="LX1034" s="4"/>
      <c r="LY1034" s="4"/>
      <c r="LZ1034" s="4"/>
      <c r="MA1034" s="4"/>
      <c r="MB1034" s="4"/>
      <c r="MC1034" s="4"/>
      <c r="MD1034" s="4"/>
      <c r="ME1034" s="4"/>
      <c r="MF1034" s="4"/>
      <c r="MG1034" s="4"/>
      <c r="MH1034" s="4"/>
      <c r="MI1034" s="4"/>
      <c r="MJ1034" s="4"/>
      <c r="MK1034" s="4"/>
      <c r="ML1034" s="4"/>
      <c r="MM1034" s="4"/>
      <c r="MN1034" s="4"/>
      <c r="MO1034" s="4"/>
      <c r="MP1034" s="4"/>
      <c r="MQ1034" s="4"/>
      <c r="MR1034" s="4"/>
      <c r="MS1034" s="4"/>
      <c r="MT1034" s="4"/>
      <c r="MU1034" s="4"/>
      <c r="MV1034" s="4"/>
      <c r="MW1034" s="4"/>
      <c r="MX1034" s="4"/>
      <c r="MY1034" s="4"/>
      <c r="MZ1034" s="4"/>
      <c r="NA1034" s="4"/>
      <c r="NB1034" s="4"/>
      <c r="NC1034" s="4"/>
      <c r="ND1034" s="4"/>
      <c r="NE1034" s="4"/>
      <c r="NF1034" s="4"/>
      <c r="NG1034" s="4"/>
      <c r="NH1034" s="4"/>
      <c r="NI1034" s="4"/>
      <c r="NJ1034" s="4"/>
      <c r="NK1034" s="4"/>
      <c r="NL1034" s="4"/>
      <c r="NM1034" s="4"/>
      <c r="NN1034" s="4"/>
      <c r="NO1034" s="4"/>
      <c r="NP1034" s="4"/>
      <c r="NQ1034" s="4"/>
      <c r="NR1034" s="4"/>
      <c r="NS1034" s="4"/>
      <c r="NT1034" s="4"/>
      <c r="NU1034" s="4"/>
      <c r="NV1034" s="4"/>
      <c r="NW1034" s="4"/>
      <c r="NX1034" s="4"/>
      <c r="NY1034" s="4"/>
      <c r="NZ1034" s="4"/>
      <c r="OA1034" s="4"/>
      <c r="OB1034" s="4"/>
      <c r="OC1034" s="4"/>
      <c r="OD1034" s="4"/>
      <c r="OE1034" s="4"/>
      <c r="OF1034" s="4"/>
      <c r="OG1034" s="4"/>
      <c r="OH1034" s="4"/>
      <c r="OI1034" s="4"/>
      <c r="OJ1034" s="4"/>
      <c r="OK1034" s="4"/>
      <c r="OL1034" s="4"/>
      <c r="OM1034" s="4"/>
      <c r="ON1034" s="4"/>
      <c r="OO1034" s="4"/>
      <c r="OP1034" s="4"/>
      <c r="OQ1034" s="4"/>
      <c r="OR1034" s="4"/>
      <c r="OS1034" s="4"/>
      <c r="OT1034" s="4"/>
      <c r="OU1034" s="4"/>
      <c r="OV1034" s="4"/>
      <c r="OW1034" s="4"/>
      <c r="OX1034" s="4"/>
      <c r="OY1034" s="4"/>
      <c r="OZ1034" s="4"/>
      <c r="PA1034" s="4"/>
      <c r="PB1034" s="4"/>
      <c r="PC1034" s="4"/>
      <c r="PD1034" s="4"/>
      <c r="PE1034" s="4"/>
      <c r="PF1034" s="4"/>
      <c r="PG1034" s="4"/>
      <c r="PH1034" s="4"/>
      <c r="PI1034" s="4"/>
      <c r="PJ1034" s="4"/>
      <c r="PK1034" s="4"/>
      <c r="PL1034" s="4"/>
      <c r="PM1034" s="4"/>
      <c r="PN1034" s="4"/>
      <c r="PO1034" s="4"/>
      <c r="PP1034" s="4"/>
      <c r="PQ1034" s="4"/>
      <c r="PR1034" s="4"/>
      <c r="PS1034" s="4"/>
      <c r="PT1034" s="4"/>
      <c r="PU1034" s="4"/>
      <c r="PV1034" s="4"/>
      <c r="PW1034" s="4"/>
      <c r="PX1034" s="4"/>
      <c r="PY1034" s="4"/>
      <c r="PZ1034" s="4"/>
      <c r="QA1034" s="4"/>
      <c r="QB1034" s="4"/>
      <c r="QC1034" s="4"/>
      <c r="QD1034" s="4"/>
      <c r="QE1034" s="4"/>
      <c r="QF1034" s="4"/>
      <c r="QG1034" s="4"/>
      <c r="QH1034" s="4"/>
      <c r="QI1034" s="4"/>
      <c r="QJ1034" s="4"/>
      <c r="QK1034" s="4"/>
      <c r="QL1034" s="4"/>
      <c r="QM1034" s="4"/>
      <c r="QN1034" s="4"/>
      <c r="QO1034" s="4"/>
      <c r="QP1034" s="4"/>
      <c r="QQ1034" s="4"/>
      <c r="QR1034" s="4"/>
      <c r="QS1034" s="4"/>
      <c r="QT1034" s="4"/>
      <c r="QU1034" s="4"/>
      <c r="QV1034" s="4"/>
      <c r="QW1034" s="4"/>
      <c r="QX1034" s="4"/>
      <c r="QY1034" s="4"/>
      <c r="QZ1034" s="4"/>
      <c r="RA1034" s="4"/>
      <c r="RB1034" s="4"/>
      <c r="RC1034" s="4"/>
      <c r="RD1034" s="4"/>
      <c r="RE1034" s="4"/>
      <c r="RF1034" s="4"/>
      <c r="RG1034" s="4"/>
      <c r="RH1034" s="4"/>
      <c r="RI1034" s="4"/>
      <c r="RJ1034" s="4"/>
      <c r="RK1034" s="4"/>
    </row>
    <row r="1035" ht="13.75" spans="1:479">
      <c r="A1035" s="88" t="s">
        <v>12601</v>
      </c>
      <c r="B1035" s="88" t="s">
        <v>8623</v>
      </c>
      <c r="C1035" s="106" t="s">
        <v>10064</v>
      </c>
      <c r="D1035" s="169" t="s">
        <v>494</v>
      </c>
      <c r="E1035" s="88">
        <v>6</v>
      </c>
      <c r="F1035" s="88">
        <v>134</v>
      </c>
      <c r="G1035" s="170">
        <f t="shared" si="16"/>
        <v>804</v>
      </c>
      <c r="H1035" s="376"/>
      <c r="I1035" s="377"/>
      <c r="J1035" s="377">
        <v>58</v>
      </c>
      <c r="K1035" s="377">
        <v>63</v>
      </c>
      <c r="L1035" s="377">
        <v>41</v>
      </c>
      <c r="M1035" s="378"/>
      <c r="N1035" s="376"/>
      <c r="O1035" s="379">
        <v>57</v>
      </c>
      <c r="P1035" s="379">
        <v>69</v>
      </c>
      <c r="Q1035" s="379">
        <v>44</v>
      </c>
      <c r="R1035" s="380">
        <v>38</v>
      </c>
      <c r="S1035" s="376"/>
      <c r="T1035" s="377"/>
      <c r="U1035" s="381"/>
      <c r="V1035" s="377"/>
      <c r="W1035" s="377"/>
      <c r="X1035" s="378"/>
      <c r="Y1035" s="94"/>
      <c r="Z1035" s="96"/>
      <c r="AA1035" s="96"/>
      <c r="AB1035" s="95"/>
      <c r="AC1035" s="95"/>
      <c r="AD1035" s="97"/>
      <c r="AE1035" s="376"/>
      <c r="AF1035" s="381"/>
      <c r="AG1035" s="381"/>
      <c r="AH1035" s="377"/>
      <c r="AI1035" s="377"/>
      <c r="AJ1035" s="377"/>
      <c r="AK1035" s="377"/>
      <c r="AL1035" s="94"/>
      <c r="AM1035" s="96"/>
      <c r="AN1035" s="96"/>
      <c r="AO1035" s="95"/>
      <c r="AP1035" s="95"/>
      <c r="AQ1035" s="97"/>
      <c r="AR1035" s="94"/>
      <c r="AS1035" s="96"/>
      <c r="AT1035" s="96"/>
      <c r="AU1035" s="96"/>
      <c r="AV1035" s="95"/>
      <c r="AW1035" s="95"/>
      <c r="AX1035" s="97"/>
      <c r="AY1035" s="97"/>
      <c r="AZ1035" s="97"/>
      <c r="BA1035" s="97"/>
      <c r="BB1035" s="97"/>
      <c r="BC1035" s="99" t="s">
        <v>12301</v>
      </c>
      <c r="BD1035" s="99" t="s">
        <v>12300</v>
      </c>
      <c r="BE1035" s="99" t="s">
        <v>12281</v>
      </c>
      <c r="BF1035" s="100"/>
      <c r="BG1035" s="98"/>
      <c r="BH1035" s="98"/>
      <c r="BI1035" s="98"/>
      <c r="BJ1035" s="98"/>
      <c r="BK1035" s="101" t="s">
        <v>1511</v>
      </c>
      <c r="BL1035" s="98"/>
      <c r="BM1035" s="98"/>
      <c r="BN1035" s="98"/>
      <c r="BO1035" s="4"/>
      <c r="BP1035" s="4"/>
      <c r="BQ1035" s="4"/>
      <c r="BR1035" s="4"/>
      <c r="BS1035" s="4"/>
      <c r="BT1035" s="98"/>
      <c r="BU1035" s="98"/>
      <c r="BV1035" s="98"/>
      <c r="BW1035" s="98"/>
      <c r="BX1035" s="98"/>
      <c r="BY1035" s="4"/>
      <c r="BZ1035" s="4"/>
      <c r="CA1035" s="4"/>
      <c r="CB1035" s="4" t="s">
        <v>1511</v>
      </c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  <c r="HI1035" s="4"/>
      <c r="HJ1035" s="4"/>
      <c r="HK1035" s="4"/>
      <c r="HL1035" s="4"/>
      <c r="HM1035" s="4"/>
      <c r="HN1035" s="4"/>
      <c r="HO1035" s="4"/>
      <c r="HP1035" s="4"/>
      <c r="HQ1035" s="4"/>
      <c r="HR1035" s="4"/>
      <c r="HS1035" s="4"/>
      <c r="HT1035" s="4"/>
      <c r="HU1035" s="4"/>
      <c r="HV1035" s="4"/>
      <c r="HW1035" s="4"/>
      <c r="HX1035" s="4"/>
      <c r="HY1035" s="4"/>
      <c r="HZ1035" s="4"/>
      <c r="IA1035" s="4"/>
      <c r="IB1035" s="4"/>
      <c r="IC1035" s="4"/>
      <c r="ID1035" s="4"/>
      <c r="IE1035" s="4"/>
      <c r="IF1035" s="4"/>
      <c r="IG1035" s="4"/>
      <c r="IH1035" s="4"/>
      <c r="II1035" s="4"/>
      <c r="IJ1035" s="4"/>
      <c r="IK1035" s="4"/>
      <c r="IL1035" s="4"/>
      <c r="IM1035" s="4"/>
      <c r="IN1035" s="4"/>
      <c r="IO1035" s="4"/>
      <c r="IP1035" s="4"/>
      <c r="IQ1035" s="4"/>
      <c r="IR1035" s="4"/>
      <c r="IS1035" s="4"/>
      <c r="IT1035" s="4"/>
      <c r="IU1035" s="4"/>
      <c r="IV1035" s="4"/>
      <c r="IW1035" s="4"/>
      <c r="IX1035" s="4"/>
      <c r="IY1035" s="4"/>
      <c r="IZ1035" s="4"/>
      <c r="JA1035" s="4"/>
      <c r="JB1035" s="4"/>
      <c r="JC1035" s="4"/>
      <c r="JD1035" s="4"/>
      <c r="JE1035" s="4"/>
      <c r="JF1035" s="4"/>
      <c r="JG1035" s="4"/>
      <c r="JH1035" s="4"/>
      <c r="JI1035" s="4"/>
      <c r="JJ1035" s="4"/>
      <c r="JK1035" s="4"/>
      <c r="JL1035" s="4"/>
      <c r="JM1035" s="4"/>
      <c r="JN1035" s="4"/>
      <c r="JO1035" s="4"/>
      <c r="JP1035" s="4"/>
      <c r="JQ1035" s="4"/>
      <c r="JR1035" s="4"/>
      <c r="JS1035" s="4"/>
      <c r="JT1035" s="4"/>
      <c r="JU1035" s="4"/>
      <c r="JV1035" s="4"/>
      <c r="JW1035" s="4"/>
      <c r="JX1035" s="4"/>
      <c r="JY1035" s="4"/>
      <c r="JZ1035" s="4"/>
      <c r="KA1035" s="4"/>
      <c r="KB1035" s="4"/>
      <c r="KC1035" s="4"/>
      <c r="KD1035" s="4"/>
      <c r="KE1035" s="4"/>
      <c r="KF1035" s="4"/>
      <c r="KG1035" s="4"/>
      <c r="KH1035" s="4"/>
      <c r="KI1035" s="4"/>
      <c r="KJ1035" s="4"/>
      <c r="KK1035" s="4"/>
      <c r="KL1035" s="4"/>
      <c r="KM1035" s="4"/>
      <c r="KN1035" s="4"/>
      <c r="KO1035" s="4"/>
      <c r="KP1035" s="4"/>
      <c r="KQ1035" s="4"/>
      <c r="KR1035" s="4"/>
      <c r="KS1035" s="4"/>
      <c r="KT1035" s="4"/>
      <c r="KU1035" s="4"/>
      <c r="KV1035" s="4"/>
      <c r="KW1035" s="4"/>
      <c r="KX1035" s="4"/>
      <c r="KY1035" s="4"/>
      <c r="KZ1035" s="4"/>
      <c r="LA1035" s="4"/>
      <c r="LB1035" s="4"/>
      <c r="LC1035" s="4"/>
      <c r="LD1035" s="4"/>
      <c r="LE1035" s="4"/>
      <c r="LF1035" s="4"/>
      <c r="LG1035" s="4"/>
      <c r="LH1035" s="4"/>
      <c r="LI1035" s="4"/>
      <c r="LJ1035" s="4"/>
      <c r="LK1035" s="4"/>
      <c r="LL1035" s="4"/>
      <c r="LM1035" s="4"/>
      <c r="LN1035" s="4"/>
      <c r="LO1035" s="4"/>
      <c r="LP1035" s="4"/>
      <c r="LQ1035" s="4"/>
      <c r="LR1035" s="4"/>
      <c r="LS1035" s="4"/>
      <c r="LT1035" s="4"/>
      <c r="LU1035" s="4"/>
      <c r="LV1035" s="4"/>
      <c r="LW1035" s="4"/>
      <c r="LX1035" s="4"/>
      <c r="LY1035" s="4"/>
      <c r="LZ1035" s="4"/>
      <c r="MA1035" s="4"/>
      <c r="MB1035" s="4"/>
      <c r="MC1035" s="4"/>
      <c r="MD1035" s="4"/>
      <c r="ME1035" s="4"/>
      <c r="MF1035" s="4"/>
      <c r="MG1035" s="4"/>
      <c r="MH1035" s="4"/>
      <c r="MI1035" s="4"/>
      <c r="MJ1035" s="4"/>
      <c r="MK1035" s="4"/>
      <c r="ML1035" s="4"/>
      <c r="MM1035" s="4"/>
      <c r="MN1035" s="4"/>
      <c r="MO1035" s="4"/>
      <c r="MP1035" s="4"/>
      <c r="MQ1035" s="4"/>
      <c r="MR1035" s="4"/>
      <c r="MS1035" s="4"/>
      <c r="MT1035" s="4"/>
      <c r="MU1035" s="4"/>
      <c r="MV1035" s="4"/>
      <c r="MW1035" s="4"/>
      <c r="MX1035" s="4"/>
      <c r="MY1035" s="4"/>
      <c r="MZ1035" s="4"/>
      <c r="NA1035" s="4"/>
      <c r="NB1035" s="4"/>
      <c r="NC1035" s="4"/>
      <c r="ND1035" s="4"/>
      <c r="NE1035" s="4"/>
      <c r="NF1035" s="4"/>
      <c r="NG1035" s="4"/>
      <c r="NH1035" s="4"/>
      <c r="NI1035" s="4"/>
      <c r="NJ1035" s="4"/>
      <c r="NK1035" s="4"/>
      <c r="NL1035" s="4"/>
      <c r="NM1035" s="4"/>
      <c r="NN1035" s="4"/>
      <c r="NO1035" s="4"/>
      <c r="NP1035" s="4"/>
      <c r="NQ1035" s="4"/>
      <c r="NR1035" s="4"/>
      <c r="NS1035" s="4"/>
      <c r="NT1035" s="4"/>
      <c r="NU1035" s="4"/>
      <c r="NV1035" s="4"/>
      <c r="NW1035" s="4"/>
      <c r="NX1035" s="4"/>
      <c r="NY1035" s="4"/>
      <c r="NZ1035" s="4"/>
      <c r="OA1035" s="4"/>
      <c r="OB1035" s="4"/>
      <c r="OC1035" s="4"/>
      <c r="OD1035" s="4"/>
      <c r="OE1035" s="4"/>
      <c r="OF1035" s="4"/>
      <c r="OG1035" s="4"/>
      <c r="OH1035" s="4"/>
      <c r="OI1035" s="4"/>
      <c r="OJ1035" s="4"/>
      <c r="OK1035" s="4"/>
      <c r="OL1035" s="4"/>
      <c r="OM1035" s="4"/>
      <c r="ON1035" s="4"/>
      <c r="OO1035" s="4"/>
      <c r="OP1035" s="4"/>
      <c r="OQ1035" s="4"/>
      <c r="OR1035" s="4"/>
      <c r="OS1035" s="4"/>
      <c r="OT1035" s="4"/>
      <c r="OU1035" s="4"/>
      <c r="OV1035" s="4"/>
      <c r="OW1035" s="4"/>
      <c r="OX1035" s="4"/>
      <c r="OY1035" s="4"/>
      <c r="OZ1035" s="4"/>
      <c r="PA1035" s="4"/>
      <c r="PB1035" s="4"/>
      <c r="PC1035" s="4"/>
      <c r="PD1035" s="4"/>
      <c r="PE1035" s="4"/>
      <c r="PF1035" s="4"/>
      <c r="PG1035" s="4"/>
      <c r="PH1035" s="4"/>
      <c r="PI1035" s="4"/>
      <c r="PJ1035" s="4"/>
      <c r="PK1035" s="4"/>
      <c r="PL1035" s="4"/>
      <c r="PM1035" s="4"/>
      <c r="PN1035" s="4"/>
      <c r="PO1035" s="4"/>
      <c r="PP1035" s="4"/>
      <c r="PQ1035" s="4"/>
      <c r="PR1035" s="4"/>
      <c r="PS1035" s="4"/>
      <c r="PT1035" s="4"/>
      <c r="PU1035" s="4"/>
      <c r="PV1035" s="4"/>
      <c r="PW1035" s="4"/>
      <c r="PX1035" s="4"/>
      <c r="PY1035" s="4"/>
      <c r="PZ1035" s="4"/>
      <c r="QA1035" s="4"/>
      <c r="QB1035" s="4"/>
      <c r="QC1035" s="4"/>
      <c r="QD1035" s="4"/>
      <c r="QE1035" s="4"/>
      <c r="QF1035" s="4"/>
      <c r="QG1035" s="4"/>
      <c r="QH1035" s="4"/>
      <c r="QI1035" s="4"/>
      <c r="QJ1035" s="4"/>
      <c r="QK1035" s="4"/>
      <c r="QL1035" s="4"/>
      <c r="QM1035" s="4"/>
      <c r="QN1035" s="4"/>
      <c r="QO1035" s="4"/>
      <c r="QP1035" s="4"/>
      <c r="QQ1035" s="4"/>
      <c r="QR1035" s="4"/>
      <c r="QS1035" s="4"/>
      <c r="QT1035" s="4"/>
      <c r="QU1035" s="4"/>
      <c r="QV1035" s="4"/>
      <c r="QW1035" s="4"/>
      <c r="QX1035" s="4"/>
      <c r="QY1035" s="4"/>
      <c r="QZ1035" s="4"/>
      <c r="RA1035" s="4"/>
      <c r="RB1035" s="4"/>
      <c r="RC1035" s="4"/>
      <c r="RD1035" s="4"/>
      <c r="RE1035" s="4"/>
      <c r="RF1035" s="4"/>
      <c r="RG1035" s="4"/>
      <c r="RH1035" s="4"/>
      <c r="RI1035" s="4"/>
      <c r="RJ1035" s="4"/>
      <c r="RK1035" s="4"/>
    </row>
    <row r="1036" ht="13.75" spans="1:479">
      <c r="A1036" s="88" t="s">
        <v>12601</v>
      </c>
      <c r="B1036" s="88" t="s">
        <v>8623</v>
      </c>
      <c r="C1036" s="106" t="s">
        <v>10748</v>
      </c>
      <c r="D1036" s="169" t="s">
        <v>12266</v>
      </c>
      <c r="E1036" s="88">
        <v>6</v>
      </c>
      <c r="F1036" s="88">
        <v>147</v>
      </c>
      <c r="G1036" s="170">
        <f t="shared" si="16"/>
        <v>882</v>
      </c>
      <c r="H1036" s="376"/>
      <c r="I1036" s="377"/>
      <c r="J1036" s="377">
        <v>67</v>
      </c>
      <c r="K1036" s="377">
        <v>78</v>
      </c>
      <c r="L1036" s="377">
        <v>68</v>
      </c>
      <c r="M1036" s="378"/>
      <c r="N1036" s="376"/>
      <c r="O1036" s="377"/>
      <c r="P1036" s="377"/>
      <c r="Q1036" s="377"/>
      <c r="R1036" s="378"/>
      <c r="S1036" s="376"/>
      <c r="T1036" s="377"/>
      <c r="U1036" s="381"/>
      <c r="V1036" s="377"/>
      <c r="W1036" s="377"/>
      <c r="X1036" s="378"/>
      <c r="Y1036" s="94"/>
      <c r="Z1036" s="96"/>
      <c r="AA1036" s="96"/>
      <c r="AB1036" s="95"/>
      <c r="AC1036" s="95"/>
      <c r="AD1036" s="97"/>
      <c r="AE1036" s="376"/>
      <c r="AF1036" s="381"/>
      <c r="AG1036" s="381"/>
      <c r="AH1036" s="377"/>
      <c r="AI1036" s="377"/>
      <c r="AJ1036" s="377"/>
      <c r="AK1036" s="377"/>
      <c r="AL1036" s="94"/>
      <c r="AM1036" s="96"/>
      <c r="AN1036" s="96"/>
      <c r="AO1036" s="95"/>
      <c r="AP1036" s="95"/>
      <c r="AQ1036" s="97"/>
      <c r="AR1036" s="94"/>
      <c r="AS1036" s="96"/>
      <c r="AT1036" s="96"/>
      <c r="AU1036" s="96"/>
      <c r="AV1036" s="95"/>
      <c r="AW1036" s="95"/>
      <c r="AX1036" s="97"/>
      <c r="AY1036" s="97"/>
      <c r="AZ1036" s="97"/>
      <c r="BA1036" s="97"/>
      <c r="BB1036" s="97"/>
      <c r="BC1036" s="99" t="s">
        <v>12298</v>
      </c>
      <c r="BD1036" s="99" t="s">
        <v>12297</v>
      </c>
      <c r="BE1036" s="99" t="s">
        <v>12279</v>
      </c>
      <c r="BF1036" s="100"/>
      <c r="BG1036" s="98"/>
      <c r="BH1036" s="98"/>
      <c r="BI1036" s="98"/>
      <c r="BJ1036" s="98"/>
      <c r="BK1036" s="101" t="s">
        <v>1511</v>
      </c>
      <c r="BL1036" s="98"/>
      <c r="BM1036" s="98"/>
      <c r="BN1036" s="98"/>
      <c r="BO1036" s="4"/>
      <c r="BP1036" s="4"/>
      <c r="BQ1036" s="4"/>
      <c r="BR1036" s="4"/>
      <c r="BS1036" s="4"/>
      <c r="BT1036" s="98"/>
      <c r="BU1036" s="98"/>
      <c r="BV1036" s="98"/>
      <c r="BW1036" s="98"/>
      <c r="BX1036" s="98"/>
      <c r="BY1036" s="4"/>
      <c r="BZ1036" s="4"/>
      <c r="CA1036" s="4"/>
      <c r="CB1036" s="4" t="s">
        <v>1511</v>
      </c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  <c r="HI1036" s="4"/>
      <c r="HJ1036" s="4"/>
      <c r="HK1036" s="4"/>
      <c r="HL1036" s="4"/>
      <c r="HM1036" s="4"/>
      <c r="HN1036" s="4"/>
      <c r="HO1036" s="4"/>
      <c r="HP1036" s="4"/>
      <c r="HQ1036" s="4"/>
      <c r="HR1036" s="4"/>
      <c r="HS1036" s="4"/>
      <c r="HT1036" s="4"/>
      <c r="HU1036" s="4"/>
      <c r="HV1036" s="4"/>
      <c r="HW1036" s="4"/>
      <c r="HX1036" s="4"/>
      <c r="HY1036" s="4"/>
      <c r="HZ1036" s="4"/>
      <c r="IA1036" s="4"/>
      <c r="IB1036" s="4"/>
      <c r="IC1036" s="4"/>
      <c r="ID1036" s="4"/>
      <c r="IE1036" s="4"/>
      <c r="IF1036" s="4"/>
      <c r="IG1036" s="4"/>
      <c r="IH1036" s="4"/>
      <c r="II1036" s="4"/>
      <c r="IJ1036" s="4"/>
      <c r="IK1036" s="4"/>
      <c r="IL1036" s="4"/>
      <c r="IM1036" s="4"/>
      <c r="IN1036" s="4"/>
      <c r="IO1036" s="4"/>
      <c r="IP1036" s="4"/>
      <c r="IQ1036" s="4"/>
      <c r="IR1036" s="4"/>
      <c r="IS1036" s="4"/>
      <c r="IT1036" s="4"/>
      <c r="IU1036" s="4"/>
      <c r="IV1036" s="4"/>
      <c r="IW1036" s="4"/>
      <c r="IX1036" s="4"/>
      <c r="IY1036" s="4"/>
      <c r="IZ1036" s="4"/>
      <c r="JA1036" s="4"/>
      <c r="JB1036" s="4"/>
      <c r="JC1036" s="4"/>
      <c r="JD1036" s="4"/>
      <c r="JE1036" s="4"/>
      <c r="JF1036" s="4"/>
      <c r="JG1036" s="4"/>
      <c r="JH1036" s="4"/>
      <c r="JI1036" s="4"/>
      <c r="JJ1036" s="4"/>
      <c r="JK1036" s="4"/>
      <c r="JL1036" s="4"/>
      <c r="JM1036" s="4"/>
      <c r="JN1036" s="4"/>
      <c r="JO1036" s="4"/>
      <c r="JP1036" s="4"/>
      <c r="JQ1036" s="4"/>
      <c r="JR1036" s="4"/>
      <c r="JS1036" s="4"/>
      <c r="JT1036" s="4"/>
      <c r="JU1036" s="4"/>
      <c r="JV1036" s="4"/>
      <c r="JW1036" s="4"/>
      <c r="JX1036" s="4"/>
      <c r="JY1036" s="4"/>
      <c r="JZ1036" s="4"/>
      <c r="KA1036" s="4"/>
      <c r="KB1036" s="4"/>
      <c r="KC1036" s="4"/>
      <c r="KD1036" s="4"/>
      <c r="KE1036" s="4"/>
      <c r="KF1036" s="4"/>
      <c r="KG1036" s="4"/>
      <c r="KH1036" s="4"/>
      <c r="KI1036" s="4"/>
      <c r="KJ1036" s="4"/>
      <c r="KK1036" s="4"/>
      <c r="KL1036" s="4"/>
      <c r="KM1036" s="4"/>
      <c r="KN1036" s="4"/>
      <c r="KO1036" s="4"/>
      <c r="KP1036" s="4"/>
      <c r="KQ1036" s="4"/>
      <c r="KR1036" s="4"/>
      <c r="KS1036" s="4"/>
      <c r="KT1036" s="4"/>
      <c r="KU1036" s="4"/>
      <c r="KV1036" s="4"/>
      <c r="KW1036" s="4"/>
      <c r="KX1036" s="4"/>
      <c r="KY1036" s="4"/>
      <c r="KZ1036" s="4"/>
      <c r="LA1036" s="4"/>
      <c r="LB1036" s="4"/>
      <c r="LC1036" s="4"/>
      <c r="LD1036" s="4"/>
      <c r="LE1036" s="4"/>
      <c r="LF1036" s="4"/>
      <c r="LG1036" s="4"/>
      <c r="LH1036" s="4"/>
      <c r="LI1036" s="4"/>
      <c r="LJ1036" s="4"/>
      <c r="LK1036" s="4"/>
      <c r="LL1036" s="4"/>
      <c r="LM1036" s="4"/>
      <c r="LN1036" s="4"/>
      <c r="LO1036" s="4"/>
      <c r="LP1036" s="4"/>
      <c r="LQ1036" s="4"/>
      <c r="LR1036" s="4"/>
      <c r="LS1036" s="4"/>
      <c r="LT1036" s="4"/>
      <c r="LU1036" s="4"/>
      <c r="LV1036" s="4"/>
      <c r="LW1036" s="4"/>
      <c r="LX1036" s="4"/>
      <c r="LY1036" s="4"/>
      <c r="LZ1036" s="4"/>
      <c r="MA1036" s="4"/>
      <c r="MB1036" s="4"/>
      <c r="MC1036" s="4"/>
      <c r="MD1036" s="4"/>
      <c r="ME1036" s="4"/>
      <c r="MF1036" s="4"/>
      <c r="MG1036" s="4"/>
      <c r="MH1036" s="4"/>
      <c r="MI1036" s="4"/>
      <c r="MJ1036" s="4"/>
      <c r="MK1036" s="4"/>
      <c r="ML1036" s="4"/>
      <c r="MM1036" s="4"/>
      <c r="MN1036" s="4"/>
      <c r="MO1036" s="4"/>
      <c r="MP1036" s="4"/>
      <c r="MQ1036" s="4"/>
      <c r="MR1036" s="4"/>
      <c r="MS1036" s="4"/>
      <c r="MT1036" s="4"/>
      <c r="MU1036" s="4"/>
      <c r="MV1036" s="4"/>
      <c r="MW1036" s="4"/>
      <c r="MX1036" s="4"/>
      <c r="MY1036" s="4"/>
      <c r="MZ1036" s="4"/>
      <c r="NA1036" s="4"/>
      <c r="NB1036" s="4"/>
      <c r="NC1036" s="4"/>
      <c r="ND1036" s="4"/>
      <c r="NE1036" s="4"/>
      <c r="NF1036" s="4"/>
      <c r="NG1036" s="4"/>
      <c r="NH1036" s="4"/>
      <c r="NI1036" s="4"/>
      <c r="NJ1036" s="4"/>
      <c r="NK1036" s="4"/>
      <c r="NL1036" s="4"/>
      <c r="NM1036" s="4"/>
      <c r="NN1036" s="4"/>
      <c r="NO1036" s="4"/>
      <c r="NP1036" s="4"/>
      <c r="NQ1036" s="4"/>
      <c r="NR1036" s="4"/>
      <c r="NS1036" s="4"/>
      <c r="NT1036" s="4"/>
      <c r="NU1036" s="4"/>
      <c r="NV1036" s="4"/>
      <c r="NW1036" s="4"/>
      <c r="NX1036" s="4"/>
      <c r="NY1036" s="4"/>
      <c r="NZ1036" s="4"/>
      <c r="OA1036" s="4"/>
      <c r="OB1036" s="4"/>
      <c r="OC1036" s="4"/>
      <c r="OD1036" s="4"/>
      <c r="OE1036" s="4"/>
      <c r="OF1036" s="4"/>
      <c r="OG1036" s="4"/>
      <c r="OH1036" s="4"/>
      <c r="OI1036" s="4"/>
      <c r="OJ1036" s="4"/>
      <c r="OK1036" s="4"/>
      <c r="OL1036" s="4"/>
      <c r="OM1036" s="4"/>
      <c r="ON1036" s="4"/>
      <c r="OO1036" s="4"/>
      <c r="OP1036" s="4"/>
      <c r="OQ1036" s="4"/>
      <c r="OR1036" s="4"/>
      <c r="OS1036" s="4"/>
      <c r="OT1036" s="4"/>
      <c r="OU1036" s="4"/>
      <c r="OV1036" s="4"/>
      <c r="OW1036" s="4"/>
      <c r="OX1036" s="4"/>
      <c r="OY1036" s="4"/>
      <c r="OZ1036" s="4"/>
      <c r="PA1036" s="4"/>
      <c r="PB1036" s="4"/>
      <c r="PC1036" s="4"/>
      <c r="PD1036" s="4"/>
      <c r="PE1036" s="4"/>
      <c r="PF1036" s="4"/>
      <c r="PG1036" s="4"/>
      <c r="PH1036" s="4"/>
      <c r="PI1036" s="4"/>
      <c r="PJ1036" s="4"/>
      <c r="PK1036" s="4"/>
      <c r="PL1036" s="4"/>
      <c r="PM1036" s="4"/>
      <c r="PN1036" s="4"/>
      <c r="PO1036" s="4"/>
      <c r="PP1036" s="4"/>
      <c r="PQ1036" s="4"/>
      <c r="PR1036" s="4"/>
      <c r="PS1036" s="4"/>
      <c r="PT1036" s="4"/>
      <c r="PU1036" s="4"/>
      <c r="PV1036" s="4"/>
      <c r="PW1036" s="4"/>
      <c r="PX1036" s="4"/>
      <c r="PY1036" s="4"/>
      <c r="PZ1036" s="4"/>
      <c r="QA1036" s="4"/>
      <c r="QB1036" s="4"/>
      <c r="QC1036" s="4"/>
      <c r="QD1036" s="4"/>
      <c r="QE1036" s="4"/>
      <c r="QF1036" s="4"/>
      <c r="QG1036" s="4"/>
      <c r="QH1036" s="4"/>
      <c r="QI1036" s="4"/>
      <c r="QJ1036" s="4"/>
      <c r="QK1036" s="4"/>
      <c r="QL1036" s="4"/>
      <c r="QM1036" s="4"/>
      <c r="QN1036" s="4"/>
      <c r="QO1036" s="4"/>
      <c r="QP1036" s="4"/>
      <c r="QQ1036" s="4"/>
      <c r="QR1036" s="4"/>
      <c r="QS1036" s="4"/>
      <c r="QT1036" s="4"/>
      <c r="QU1036" s="4"/>
      <c r="QV1036" s="4"/>
      <c r="QW1036" s="4"/>
      <c r="QX1036" s="4"/>
      <c r="QY1036" s="4"/>
      <c r="QZ1036" s="4"/>
      <c r="RA1036" s="4"/>
      <c r="RB1036" s="4"/>
      <c r="RC1036" s="4"/>
      <c r="RD1036" s="4"/>
      <c r="RE1036" s="4"/>
      <c r="RF1036" s="4"/>
      <c r="RG1036" s="4"/>
      <c r="RH1036" s="4"/>
      <c r="RI1036" s="4"/>
      <c r="RJ1036" s="4"/>
      <c r="RK1036" s="4"/>
    </row>
    <row r="1037" ht="13.75" spans="1:479">
      <c r="A1037" s="88" t="s">
        <v>12601</v>
      </c>
      <c r="B1037" s="88" t="s">
        <v>8623</v>
      </c>
      <c r="C1037" s="106" t="s">
        <v>10748</v>
      </c>
      <c r="D1037" s="169" t="s">
        <v>494</v>
      </c>
      <c r="E1037" s="88">
        <v>6</v>
      </c>
      <c r="F1037" s="88">
        <v>134</v>
      </c>
      <c r="G1037" s="170">
        <f t="shared" si="16"/>
        <v>804</v>
      </c>
      <c r="H1037" s="376"/>
      <c r="I1037" s="377"/>
      <c r="J1037" s="377">
        <v>57</v>
      </c>
      <c r="K1037" s="377">
        <v>66</v>
      </c>
      <c r="L1037" s="377">
        <v>51</v>
      </c>
      <c r="M1037" s="378"/>
      <c r="N1037" s="376"/>
      <c r="O1037" s="377"/>
      <c r="P1037" s="377"/>
      <c r="Q1037" s="377"/>
      <c r="R1037" s="378"/>
      <c r="S1037" s="376"/>
      <c r="T1037" s="377"/>
      <c r="U1037" s="381"/>
      <c r="V1037" s="377"/>
      <c r="W1037" s="377"/>
      <c r="X1037" s="378"/>
      <c r="Y1037" s="94"/>
      <c r="Z1037" s="96"/>
      <c r="AA1037" s="96"/>
      <c r="AB1037" s="95"/>
      <c r="AC1037" s="95"/>
      <c r="AD1037" s="97"/>
      <c r="AE1037" s="376"/>
      <c r="AF1037" s="381"/>
      <c r="AG1037" s="381"/>
      <c r="AH1037" s="377"/>
      <c r="AI1037" s="377"/>
      <c r="AJ1037" s="377"/>
      <c r="AK1037" s="377"/>
      <c r="AL1037" s="94"/>
      <c r="AM1037" s="96"/>
      <c r="AN1037" s="96"/>
      <c r="AO1037" s="95"/>
      <c r="AP1037" s="95"/>
      <c r="AQ1037" s="97"/>
      <c r="AR1037" s="94"/>
      <c r="AS1037" s="96"/>
      <c r="AT1037" s="96"/>
      <c r="AU1037" s="96"/>
      <c r="AV1037" s="95"/>
      <c r="AW1037" s="95"/>
      <c r="AX1037" s="97"/>
      <c r="AY1037" s="97"/>
      <c r="AZ1037" s="97"/>
      <c r="BA1037" s="97"/>
      <c r="BB1037" s="97"/>
      <c r="BC1037" s="99" t="s">
        <v>12301</v>
      </c>
      <c r="BD1037" s="99" t="s">
        <v>12300</v>
      </c>
      <c r="BE1037" s="99" t="s">
        <v>12281</v>
      </c>
      <c r="BF1037" s="100"/>
      <c r="BG1037" s="98"/>
      <c r="BH1037" s="98"/>
      <c r="BI1037" s="98"/>
      <c r="BJ1037" s="98"/>
      <c r="BK1037" s="101" t="s">
        <v>1511</v>
      </c>
      <c r="BL1037" s="98"/>
      <c r="BM1037" s="98"/>
      <c r="BN1037" s="98"/>
      <c r="BO1037" s="4"/>
      <c r="BP1037" s="4"/>
      <c r="BQ1037" s="4"/>
      <c r="BR1037" s="4"/>
      <c r="BS1037" s="4"/>
      <c r="BT1037" s="98"/>
      <c r="BU1037" s="98"/>
      <c r="BV1037" s="98"/>
      <c r="BW1037" s="98"/>
      <c r="BX1037" s="98"/>
      <c r="BY1037" s="4"/>
      <c r="BZ1037" s="4"/>
      <c r="CA1037" s="4"/>
      <c r="CB1037" s="4" t="s">
        <v>1511</v>
      </c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  <c r="HI1037" s="4"/>
      <c r="HJ1037" s="4"/>
      <c r="HK1037" s="4"/>
      <c r="HL1037" s="4"/>
      <c r="HM1037" s="4"/>
      <c r="HN1037" s="4"/>
      <c r="HO1037" s="4"/>
      <c r="HP1037" s="4"/>
      <c r="HQ1037" s="4"/>
      <c r="HR1037" s="4"/>
      <c r="HS1037" s="4"/>
      <c r="HT1037" s="4"/>
      <c r="HU1037" s="4"/>
      <c r="HV1037" s="4"/>
      <c r="HW1037" s="4"/>
      <c r="HX1037" s="4"/>
      <c r="HY1037" s="4"/>
      <c r="HZ1037" s="4"/>
      <c r="IA1037" s="4"/>
      <c r="IB1037" s="4"/>
      <c r="IC1037" s="4"/>
      <c r="ID1037" s="4"/>
      <c r="IE1037" s="4"/>
      <c r="IF1037" s="4"/>
      <c r="IG1037" s="4"/>
      <c r="IH1037" s="4"/>
      <c r="II1037" s="4"/>
      <c r="IJ1037" s="4"/>
      <c r="IK1037" s="4"/>
      <c r="IL1037" s="4"/>
      <c r="IM1037" s="4"/>
      <c r="IN1037" s="4"/>
      <c r="IO1037" s="4"/>
      <c r="IP1037" s="4"/>
      <c r="IQ1037" s="4"/>
      <c r="IR1037" s="4"/>
      <c r="IS1037" s="4"/>
      <c r="IT1037" s="4"/>
      <c r="IU1037" s="4"/>
      <c r="IV1037" s="4"/>
      <c r="IW1037" s="4"/>
      <c r="IX1037" s="4"/>
      <c r="IY1037" s="4"/>
      <c r="IZ1037" s="4"/>
      <c r="JA1037" s="4"/>
      <c r="JB1037" s="4"/>
      <c r="JC1037" s="4"/>
      <c r="JD1037" s="4"/>
      <c r="JE1037" s="4"/>
      <c r="JF1037" s="4"/>
      <c r="JG1037" s="4"/>
      <c r="JH1037" s="4"/>
      <c r="JI1037" s="4"/>
      <c r="JJ1037" s="4"/>
      <c r="JK1037" s="4"/>
      <c r="JL1037" s="4"/>
      <c r="JM1037" s="4"/>
      <c r="JN1037" s="4"/>
      <c r="JO1037" s="4"/>
      <c r="JP1037" s="4"/>
      <c r="JQ1037" s="4"/>
      <c r="JR1037" s="4"/>
      <c r="JS1037" s="4"/>
      <c r="JT1037" s="4"/>
      <c r="JU1037" s="4"/>
      <c r="JV1037" s="4"/>
      <c r="JW1037" s="4"/>
      <c r="JX1037" s="4"/>
      <c r="JY1037" s="4"/>
      <c r="JZ1037" s="4"/>
      <c r="KA1037" s="4"/>
      <c r="KB1037" s="4"/>
      <c r="KC1037" s="4"/>
      <c r="KD1037" s="4"/>
      <c r="KE1037" s="4"/>
      <c r="KF1037" s="4"/>
      <c r="KG1037" s="4"/>
      <c r="KH1037" s="4"/>
      <c r="KI1037" s="4"/>
      <c r="KJ1037" s="4"/>
      <c r="KK1037" s="4"/>
      <c r="KL1037" s="4"/>
      <c r="KM1037" s="4"/>
      <c r="KN1037" s="4"/>
      <c r="KO1037" s="4"/>
      <c r="KP1037" s="4"/>
      <c r="KQ1037" s="4"/>
      <c r="KR1037" s="4"/>
      <c r="KS1037" s="4"/>
      <c r="KT1037" s="4"/>
      <c r="KU1037" s="4"/>
      <c r="KV1037" s="4"/>
      <c r="KW1037" s="4"/>
      <c r="KX1037" s="4"/>
      <c r="KY1037" s="4"/>
      <c r="KZ1037" s="4"/>
      <c r="LA1037" s="4"/>
      <c r="LB1037" s="4"/>
      <c r="LC1037" s="4"/>
      <c r="LD1037" s="4"/>
      <c r="LE1037" s="4"/>
      <c r="LF1037" s="4"/>
      <c r="LG1037" s="4"/>
      <c r="LH1037" s="4"/>
      <c r="LI1037" s="4"/>
      <c r="LJ1037" s="4"/>
      <c r="LK1037" s="4"/>
      <c r="LL1037" s="4"/>
      <c r="LM1037" s="4"/>
      <c r="LN1037" s="4"/>
      <c r="LO1037" s="4"/>
      <c r="LP1037" s="4"/>
      <c r="LQ1037" s="4"/>
      <c r="LR1037" s="4"/>
      <c r="LS1037" s="4"/>
      <c r="LT1037" s="4"/>
      <c r="LU1037" s="4"/>
      <c r="LV1037" s="4"/>
      <c r="LW1037" s="4"/>
      <c r="LX1037" s="4"/>
      <c r="LY1037" s="4"/>
      <c r="LZ1037" s="4"/>
      <c r="MA1037" s="4"/>
      <c r="MB1037" s="4"/>
      <c r="MC1037" s="4"/>
      <c r="MD1037" s="4"/>
      <c r="ME1037" s="4"/>
      <c r="MF1037" s="4"/>
      <c r="MG1037" s="4"/>
      <c r="MH1037" s="4"/>
      <c r="MI1037" s="4"/>
      <c r="MJ1037" s="4"/>
      <c r="MK1037" s="4"/>
      <c r="ML1037" s="4"/>
      <c r="MM1037" s="4"/>
      <c r="MN1037" s="4"/>
      <c r="MO1037" s="4"/>
      <c r="MP1037" s="4"/>
      <c r="MQ1037" s="4"/>
      <c r="MR1037" s="4"/>
      <c r="MS1037" s="4"/>
      <c r="MT1037" s="4"/>
      <c r="MU1037" s="4"/>
      <c r="MV1037" s="4"/>
      <c r="MW1037" s="4"/>
      <c r="MX1037" s="4"/>
      <c r="MY1037" s="4"/>
      <c r="MZ1037" s="4"/>
      <c r="NA1037" s="4"/>
      <c r="NB1037" s="4"/>
      <c r="NC1037" s="4"/>
      <c r="ND1037" s="4"/>
      <c r="NE1037" s="4"/>
      <c r="NF1037" s="4"/>
      <c r="NG1037" s="4"/>
      <c r="NH1037" s="4"/>
      <c r="NI1037" s="4"/>
      <c r="NJ1037" s="4"/>
      <c r="NK1037" s="4"/>
      <c r="NL1037" s="4"/>
      <c r="NM1037" s="4"/>
      <c r="NN1037" s="4"/>
      <c r="NO1037" s="4"/>
      <c r="NP1037" s="4"/>
      <c r="NQ1037" s="4"/>
      <c r="NR1037" s="4"/>
      <c r="NS1037" s="4"/>
      <c r="NT1037" s="4"/>
      <c r="NU1037" s="4"/>
      <c r="NV1037" s="4"/>
      <c r="NW1037" s="4"/>
      <c r="NX1037" s="4"/>
      <c r="NY1037" s="4"/>
      <c r="NZ1037" s="4"/>
      <c r="OA1037" s="4"/>
      <c r="OB1037" s="4"/>
      <c r="OC1037" s="4"/>
      <c r="OD1037" s="4"/>
      <c r="OE1037" s="4"/>
      <c r="OF1037" s="4"/>
      <c r="OG1037" s="4"/>
      <c r="OH1037" s="4"/>
      <c r="OI1037" s="4"/>
      <c r="OJ1037" s="4"/>
      <c r="OK1037" s="4"/>
      <c r="OL1037" s="4"/>
      <c r="OM1037" s="4"/>
      <c r="ON1037" s="4"/>
      <c r="OO1037" s="4"/>
      <c r="OP1037" s="4"/>
      <c r="OQ1037" s="4"/>
      <c r="OR1037" s="4"/>
      <c r="OS1037" s="4"/>
      <c r="OT1037" s="4"/>
      <c r="OU1037" s="4"/>
      <c r="OV1037" s="4"/>
      <c r="OW1037" s="4"/>
      <c r="OX1037" s="4"/>
      <c r="OY1037" s="4"/>
      <c r="OZ1037" s="4"/>
      <c r="PA1037" s="4"/>
      <c r="PB1037" s="4"/>
      <c r="PC1037" s="4"/>
      <c r="PD1037" s="4"/>
      <c r="PE1037" s="4"/>
      <c r="PF1037" s="4"/>
      <c r="PG1037" s="4"/>
      <c r="PH1037" s="4"/>
      <c r="PI1037" s="4"/>
      <c r="PJ1037" s="4"/>
      <c r="PK1037" s="4"/>
      <c r="PL1037" s="4"/>
      <c r="PM1037" s="4"/>
      <c r="PN1037" s="4"/>
      <c r="PO1037" s="4"/>
      <c r="PP1037" s="4"/>
      <c r="PQ1037" s="4"/>
      <c r="PR1037" s="4"/>
      <c r="PS1037" s="4"/>
      <c r="PT1037" s="4"/>
      <c r="PU1037" s="4"/>
      <c r="PV1037" s="4"/>
      <c r="PW1037" s="4"/>
      <c r="PX1037" s="4"/>
      <c r="PY1037" s="4"/>
      <c r="PZ1037" s="4"/>
      <c r="QA1037" s="4"/>
      <c r="QB1037" s="4"/>
      <c r="QC1037" s="4"/>
      <c r="QD1037" s="4"/>
      <c r="QE1037" s="4"/>
      <c r="QF1037" s="4"/>
      <c r="QG1037" s="4"/>
      <c r="QH1037" s="4"/>
      <c r="QI1037" s="4"/>
      <c r="QJ1037" s="4"/>
      <c r="QK1037" s="4"/>
      <c r="QL1037" s="4"/>
      <c r="QM1037" s="4"/>
      <c r="QN1037" s="4"/>
      <c r="QO1037" s="4"/>
      <c r="QP1037" s="4"/>
      <c r="QQ1037" s="4"/>
      <c r="QR1037" s="4"/>
      <c r="QS1037" s="4"/>
      <c r="QT1037" s="4"/>
      <c r="QU1037" s="4"/>
      <c r="QV1037" s="4"/>
      <c r="QW1037" s="4"/>
      <c r="QX1037" s="4"/>
      <c r="QY1037" s="4"/>
      <c r="QZ1037" s="4"/>
      <c r="RA1037" s="4"/>
      <c r="RB1037" s="4"/>
      <c r="RC1037" s="4"/>
      <c r="RD1037" s="4"/>
      <c r="RE1037" s="4"/>
      <c r="RF1037" s="4"/>
      <c r="RG1037" s="4"/>
      <c r="RH1037" s="4"/>
      <c r="RI1037" s="4"/>
      <c r="RJ1037" s="4"/>
      <c r="RK1037" s="4"/>
    </row>
    <row r="1038" ht="13.75" spans="1:479">
      <c r="A1038" s="88" t="s">
        <v>12602</v>
      </c>
      <c r="B1038" s="88" t="s">
        <v>8663</v>
      </c>
      <c r="C1038" s="106" t="s">
        <v>8662</v>
      </c>
      <c r="D1038" s="169" t="s">
        <v>12266</v>
      </c>
      <c r="E1038" s="88">
        <v>4</v>
      </c>
      <c r="F1038" s="88">
        <v>182</v>
      </c>
      <c r="G1038" s="170">
        <f t="shared" si="16"/>
        <v>728</v>
      </c>
      <c r="H1038" s="91"/>
      <c r="I1038" s="92"/>
      <c r="J1038" s="92">
        <v>57</v>
      </c>
      <c r="K1038" s="92">
        <v>71</v>
      </c>
      <c r="L1038" s="92">
        <v>38</v>
      </c>
      <c r="M1038" s="93"/>
      <c r="N1038" s="91"/>
      <c r="O1038" s="92"/>
      <c r="P1038" s="92"/>
      <c r="Q1038" s="92"/>
      <c r="R1038" s="93"/>
      <c r="S1038" s="94"/>
      <c r="T1038" s="95"/>
      <c r="U1038" s="96"/>
      <c r="V1038" s="95"/>
      <c r="W1038" s="95"/>
      <c r="X1038" s="97"/>
      <c r="Y1038" s="94"/>
      <c r="Z1038" s="96"/>
      <c r="AA1038" s="96"/>
      <c r="AB1038" s="95"/>
      <c r="AC1038" s="95"/>
      <c r="AD1038" s="97"/>
      <c r="AE1038" s="94"/>
      <c r="AF1038" s="96"/>
      <c r="AG1038" s="96"/>
      <c r="AH1038" s="95"/>
      <c r="AI1038" s="95"/>
      <c r="AJ1038" s="95"/>
      <c r="AK1038" s="95"/>
      <c r="AL1038" s="94"/>
      <c r="AM1038" s="96"/>
      <c r="AN1038" s="96"/>
      <c r="AO1038" s="95"/>
      <c r="AP1038" s="95"/>
      <c r="AQ1038" s="97"/>
      <c r="AR1038" s="94"/>
      <c r="AS1038" s="96"/>
      <c r="AT1038" s="96"/>
      <c r="AU1038" s="96"/>
      <c r="AV1038" s="95"/>
      <c r="AW1038" s="95"/>
      <c r="AX1038" s="97"/>
      <c r="AY1038" s="97"/>
      <c r="AZ1038" s="97"/>
      <c r="BA1038" s="97"/>
      <c r="BB1038" s="97"/>
      <c r="BC1038" s="99" t="s">
        <v>1366</v>
      </c>
      <c r="BD1038" s="99" t="s">
        <v>12297</v>
      </c>
      <c r="BE1038" s="99"/>
      <c r="BF1038" s="100"/>
      <c r="BG1038" s="98"/>
      <c r="BH1038" s="98"/>
      <c r="BI1038" s="98"/>
      <c r="BJ1038" s="98"/>
      <c r="BK1038" s="101" t="s">
        <v>1511</v>
      </c>
      <c r="BL1038" s="98"/>
      <c r="BM1038" s="98"/>
      <c r="BN1038" s="98"/>
      <c r="BO1038" s="4"/>
      <c r="BP1038" s="4"/>
      <c r="BQ1038" s="4"/>
      <c r="BR1038" s="4"/>
      <c r="BS1038" s="4"/>
      <c r="BT1038" s="98"/>
      <c r="BU1038" s="98"/>
      <c r="BV1038" s="98"/>
      <c r="BW1038" s="98"/>
      <c r="BX1038" s="98"/>
      <c r="BY1038" s="4"/>
      <c r="BZ1038" s="4"/>
      <c r="CA1038" s="4"/>
      <c r="CB1038" s="4" t="s">
        <v>1511</v>
      </c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  <c r="HI1038" s="4"/>
      <c r="HJ1038" s="4"/>
      <c r="HK1038" s="4"/>
      <c r="HL1038" s="4"/>
      <c r="HM1038" s="4"/>
      <c r="HN1038" s="4"/>
      <c r="HO1038" s="4"/>
      <c r="HP1038" s="4"/>
      <c r="HQ1038" s="4"/>
      <c r="HR1038" s="4"/>
      <c r="HS1038" s="4"/>
      <c r="HT1038" s="4"/>
      <c r="HU1038" s="4"/>
      <c r="HV1038" s="4"/>
      <c r="HW1038" s="4"/>
      <c r="HX1038" s="4"/>
      <c r="HY1038" s="4"/>
      <c r="HZ1038" s="4"/>
      <c r="IA1038" s="4"/>
      <c r="IB1038" s="4"/>
      <c r="IC1038" s="4"/>
      <c r="ID1038" s="4"/>
      <c r="IE1038" s="4"/>
      <c r="IF1038" s="4"/>
      <c r="IG1038" s="4"/>
      <c r="IH1038" s="4"/>
      <c r="II1038" s="4"/>
      <c r="IJ1038" s="4"/>
      <c r="IK1038" s="4"/>
      <c r="IL1038" s="4"/>
      <c r="IM1038" s="4"/>
      <c r="IN1038" s="4"/>
      <c r="IO1038" s="4"/>
      <c r="IP1038" s="4"/>
      <c r="IQ1038" s="4"/>
      <c r="IR1038" s="4"/>
      <c r="IS1038" s="4"/>
      <c r="IT1038" s="4"/>
      <c r="IU1038" s="4"/>
      <c r="IV1038" s="4"/>
      <c r="IW1038" s="4"/>
      <c r="IX1038" s="4"/>
      <c r="IY1038" s="4"/>
      <c r="IZ1038" s="4"/>
      <c r="JA1038" s="4"/>
      <c r="JB1038" s="4"/>
      <c r="JC1038" s="4"/>
      <c r="JD1038" s="4"/>
      <c r="JE1038" s="4"/>
      <c r="JF1038" s="4"/>
      <c r="JG1038" s="4"/>
      <c r="JH1038" s="4"/>
      <c r="JI1038" s="4"/>
      <c r="JJ1038" s="4"/>
      <c r="JK1038" s="4"/>
      <c r="JL1038" s="4"/>
      <c r="JM1038" s="4"/>
      <c r="JN1038" s="4"/>
      <c r="JO1038" s="4"/>
      <c r="JP1038" s="4"/>
      <c r="JQ1038" s="4"/>
      <c r="JR1038" s="4"/>
      <c r="JS1038" s="4"/>
      <c r="JT1038" s="4"/>
      <c r="JU1038" s="4"/>
      <c r="JV1038" s="4"/>
      <c r="JW1038" s="4"/>
      <c r="JX1038" s="4"/>
      <c r="JY1038" s="4"/>
      <c r="JZ1038" s="4"/>
      <c r="KA1038" s="4"/>
      <c r="KB1038" s="4"/>
      <c r="KC1038" s="4"/>
      <c r="KD1038" s="4"/>
      <c r="KE1038" s="4"/>
      <c r="KF1038" s="4"/>
      <c r="KG1038" s="4"/>
      <c r="KH1038" s="4"/>
      <c r="KI1038" s="4"/>
      <c r="KJ1038" s="4"/>
      <c r="KK1038" s="4"/>
      <c r="KL1038" s="4"/>
      <c r="KM1038" s="4"/>
      <c r="KN1038" s="4"/>
      <c r="KO1038" s="4"/>
      <c r="KP1038" s="4"/>
      <c r="KQ1038" s="4"/>
      <c r="KR1038" s="4"/>
      <c r="KS1038" s="4"/>
      <c r="KT1038" s="4"/>
      <c r="KU1038" s="4"/>
      <c r="KV1038" s="4"/>
      <c r="KW1038" s="4"/>
      <c r="KX1038" s="4"/>
      <c r="KY1038" s="4"/>
      <c r="KZ1038" s="4"/>
      <c r="LA1038" s="4"/>
      <c r="LB1038" s="4"/>
      <c r="LC1038" s="4"/>
      <c r="LD1038" s="4"/>
      <c r="LE1038" s="4"/>
      <c r="LF1038" s="4"/>
      <c r="LG1038" s="4"/>
      <c r="LH1038" s="4"/>
      <c r="LI1038" s="4"/>
      <c r="LJ1038" s="4"/>
      <c r="LK1038" s="4"/>
      <c r="LL1038" s="4"/>
      <c r="LM1038" s="4"/>
      <c r="LN1038" s="4"/>
      <c r="LO1038" s="4"/>
      <c r="LP1038" s="4"/>
      <c r="LQ1038" s="4"/>
      <c r="LR1038" s="4"/>
      <c r="LS1038" s="4"/>
      <c r="LT1038" s="4"/>
      <c r="LU1038" s="4"/>
      <c r="LV1038" s="4"/>
      <c r="LW1038" s="4"/>
      <c r="LX1038" s="4"/>
      <c r="LY1038" s="4"/>
      <c r="LZ1038" s="4"/>
      <c r="MA1038" s="4"/>
      <c r="MB1038" s="4"/>
      <c r="MC1038" s="4"/>
      <c r="MD1038" s="4"/>
      <c r="ME1038" s="4"/>
      <c r="MF1038" s="4"/>
      <c r="MG1038" s="4"/>
      <c r="MH1038" s="4"/>
      <c r="MI1038" s="4"/>
      <c r="MJ1038" s="4"/>
      <c r="MK1038" s="4"/>
      <c r="ML1038" s="4"/>
      <c r="MM1038" s="4"/>
      <c r="MN1038" s="4"/>
      <c r="MO1038" s="4"/>
      <c r="MP1038" s="4"/>
      <c r="MQ1038" s="4"/>
      <c r="MR1038" s="4"/>
      <c r="MS1038" s="4"/>
      <c r="MT1038" s="4"/>
      <c r="MU1038" s="4"/>
      <c r="MV1038" s="4"/>
      <c r="MW1038" s="4"/>
      <c r="MX1038" s="4"/>
      <c r="MY1038" s="4"/>
      <c r="MZ1038" s="4"/>
      <c r="NA1038" s="4"/>
      <c r="NB1038" s="4"/>
      <c r="NC1038" s="4"/>
      <c r="ND1038" s="4"/>
      <c r="NE1038" s="4"/>
      <c r="NF1038" s="4"/>
      <c r="NG1038" s="4"/>
      <c r="NH1038" s="4"/>
      <c r="NI1038" s="4"/>
      <c r="NJ1038" s="4"/>
      <c r="NK1038" s="4"/>
      <c r="NL1038" s="4"/>
      <c r="NM1038" s="4"/>
      <c r="NN1038" s="4"/>
      <c r="NO1038" s="4"/>
      <c r="NP1038" s="4"/>
      <c r="NQ1038" s="4"/>
      <c r="NR1038" s="4"/>
      <c r="NS1038" s="4"/>
      <c r="NT1038" s="4"/>
      <c r="NU1038" s="4"/>
      <c r="NV1038" s="4"/>
      <c r="NW1038" s="4"/>
      <c r="NX1038" s="4"/>
      <c r="NY1038" s="4"/>
      <c r="NZ1038" s="4"/>
      <c r="OA1038" s="4"/>
      <c r="OB1038" s="4"/>
      <c r="OC1038" s="4"/>
      <c r="OD1038" s="4"/>
      <c r="OE1038" s="4"/>
      <c r="OF1038" s="4"/>
      <c r="OG1038" s="4"/>
      <c r="OH1038" s="4"/>
      <c r="OI1038" s="4"/>
      <c r="OJ1038" s="4"/>
      <c r="OK1038" s="4"/>
      <c r="OL1038" s="4"/>
      <c r="OM1038" s="4"/>
      <c r="ON1038" s="4"/>
      <c r="OO1038" s="4"/>
      <c r="OP1038" s="4"/>
      <c r="OQ1038" s="4"/>
      <c r="OR1038" s="4"/>
      <c r="OS1038" s="4"/>
      <c r="OT1038" s="4"/>
      <c r="OU1038" s="4"/>
      <c r="OV1038" s="4"/>
      <c r="OW1038" s="4"/>
      <c r="OX1038" s="4"/>
      <c r="OY1038" s="4"/>
      <c r="OZ1038" s="4"/>
      <c r="PA1038" s="4"/>
      <c r="PB1038" s="4"/>
      <c r="PC1038" s="4"/>
      <c r="PD1038" s="4"/>
      <c r="PE1038" s="4"/>
      <c r="PF1038" s="4"/>
      <c r="PG1038" s="4"/>
      <c r="PH1038" s="4"/>
      <c r="PI1038" s="4"/>
      <c r="PJ1038" s="4"/>
      <c r="PK1038" s="4"/>
      <c r="PL1038" s="4"/>
      <c r="PM1038" s="4"/>
      <c r="PN1038" s="4"/>
      <c r="PO1038" s="4"/>
      <c r="PP1038" s="4"/>
      <c r="PQ1038" s="4"/>
      <c r="PR1038" s="4"/>
      <c r="PS1038" s="4"/>
      <c r="PT1038" s="4"/>
      <c r="PU1038" s="4"/>
      <c r="PV1038" s="4"/>
      <c r="PW1038" s="4"/>
      <c r="PX1038" s="4"/>
      <c r="PY1038" s="4"/>
      <c r="PZ1038" s="4"/>
      <c r="QA1038" s="4"/>
      <c r="QB1038" s="4"/>
      <c r="QC1038" s="4"/>
      <c r="QD1038" s="4"/>
      <c r="QE1038" s="4"/>
      <c r="QF1038" s="4"/>
      <c r="QG1038" s="4"/>
      <c r="QH1038" s="4"/>
      <c r="QI1038" s="4"/>
      <c r="QJ1038" s="4"/>
      <c r="QK1038" s="4"/>
      <c r="QL1038" s="4"/>
      <c r="QM1038" s="4"/>
      <c r="QN1038" s="4"/>
      <c r="QO1038" s="4"/>
      <c r="QP1038" s="4"/>
      <c r="QQ1038" s="4"/>
      <c r="QR1038" s="4"/>
      <c r="QS1038" s="4"/>
      <c r="QT1038" s="4"/>
      <c r="QU1038" s="4"/>
      <c r="QV1038" s="4"/>
      <c r="QW1038" s="4"/>
      <c r="QX1038" s="4"/>
      <c r="QY1038" s="4"/>
      <c r="QZ1038" s="4"/>
      <c r="RA1038" s="4"/>
      <c r="RB1038" s="4"/>
      <c r="RC1038" s="4"/>
      <c r="RD1038" s="4"/>
      <c r="RE1038" s="4"/>
      <c r="RF1038" s="4"/>
      <c r="RG1038" s="4"/>
      <c r="RH1038" s="4"/>
      <c r="RI1038" s="4"/>
      <c r="RJ1038" s="4"/>
      <c r="RK1038" s="4"/>
    </row>
    <row r="1039" ht="13.75" spans="1:479">
      <c r="A1039" s="88" t="s">
        <v>12602</v>
      </c>
      <c r="B1039" s="88" t="s">
        <v>8663</v>
      </c>
      <c r="C1039" s="106" t="s">
        <v>8662</v>
      </c>
      <c r="D1039" s="169" t="s">
        <v>494</v>
      </c>
      <c r="E1039" s="88">
        <v>4</v>
      </c>
      <c r="F1039" s="88">
        <v>32</v>
      </c>
      <c r="G1039" s="170">
        <f t="shared" si="16"/>
        <v>128</v>
      </c>
      <c r="H1039" s="91"/>
      <c r="I1039" s="92"/>
      <c r="J1039" s="92"/>
      <c r="K1039" s="92"/>
      <c r="L1039" s="92"/>
      <c r="M1039" s="93"/>
      <c r="N1039" s="94"/>
      <c r="O1039" s="95"/>
      <c r="P1039" s="95"/>
      <c r="Q1039" s="95"/>
      <c r="R1039" s="97"/>
      <c r="S1039" s="94"/>
      <c r="T1039" s="95"/>
      <c r="U1039" s="96"/>
      <c r="V1039" s="95"/>
      <c r="W1039" s="95"/>
      <c r="X1039" s="97"/>
      <c r="Y1039" s="94"/>
      <c r="Z1039" s="96"/>
      <c r="AA1039" s="96"/>
      <c r="AB1039" s="95"/>
      <c r="AC1039" s="95"/>
      <c r="AD1039" s="97"/>
      <c r="AE1039" s="94"/>
      <c r="AF1039" s="96"/>
      <c r="AG1039" s="96"/>
      <c r="AH1039" s="95"/>
      <c r="AI1039" s="95"/>
      <c r="AJ1039" s="95"/>
      <c r="AK1039" s="95"/>
      <c r="AL1039" s="94"/>
      <c r="AM1039" s="96"/>
      <c r="AN1039" s="96"/>
      <c r="AO1039" s="95"/>
      <c r="AP1039" s="95"/>
      <c r="AQ1039" s="97"/>
      <c r="AR1039" s="94"/>
      <c r="AS1039" s="96"/>
      <c r="AT1039" s="96"/>
      <c r="AU1039" s="96"/>
      <c r="AV1039" s="95"/>
      <c r="AW1039" s="95"/>
      <c r="AX1039" s="97"/>
      <c r="AY1039" s="97"/>
      <c r="AZ1039" s="97"/>
      <c r="BA1039" s="97"/>
      <c r="BB1039" s="97"/>
      <c r="BC1039" s="99" t="s">
        <v>12362</v>
      </c>
      <c r="BD1039" s="99" t="s">
        <v>12300</v>
      </c>
      <c r="BE1039" s="99"/>
      <c r="BF1039" s="100"/>
      <c r="BG1039" s="98"/>
      <c r="BH1039" s="98"/>
      <c r="BI1039" s="98"/>
      <c r="BJ1039" s="98"/>
      <c r="BK1039" s="101" t="s">
        <v>1511</v>
      </c>
      <c r="BL1039" s="98"/>
      <c r="BM1039" s="98"/>
      <c r="BN1039" s="98"/>
      <c r="BO1039" s="4"/>
      <c r="BP1039" s="4"/>
      <c r="BQ1039" s="4"/>
      <c r="BR1039" s="4"/>
      <c r="BS1039" s="4"/>
      <c r="BT1039" s="98"/>
      <c r="BU1039" s="98"/>
      <c r="BV1039" s="98"/>
      <c r="BW1039" s="98"/>
      <c r="BX1039" s="98"/>
      <c r="BY1039" s="4"/>
      <c r="BZ1039" s="4"/>
      <c r="CA1039" s="4"/>
      <c r="CB1039" s="4" t="s">
        <v>1511</v>
      </c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  <c r="HI1039" s="4"/>
      <c r="HJ1039" s="4"/>
      <c r="HK1039" s="4"/>
      <c r="HL1039" s="4"/>
      <c r="HM1039" s="4"/>
      <c r="HN1039" s="4"/>
      <c r="HO1039" s="4"/>
      <c r="HP1039" s="4"/>
      <c r="HQ1039" s="4"/>
      <c r="HR1039" s="4"/>
      <c r="HS1039" s="4"/>
      <c r="HT1039" s="4"/>
      <c r="HU1039" s="4"/>
      <c r="HV1039" s="4"/>
      <c r="HW1039" s="4"/>
      <c r="HX1039" s="4"/>
      <c r="HY1039" s="4"/>
      <c r="HZ1039" s="4"/>
      <c r="IA1039" s="4"/>
      <c r="IB1039" s="4"/>
      <c r="IC1039" s="4"/>
      <c r="ID1039" s="4"/>
      <c r="IE1039" s="4"/>
      <c r="IF1039" s="4"/>
      <c r="IG1039" s="4"/>
      <c r="IH1039" s="4"/>
      <c r="II1039" s="4"/>
      <c r="IJ1039" s="4"/>
      <c r="IK1039" s="4"/>
      <c r="IL1039" s="4"/>
      <c r="IM1039" s="4"/>
      <c r="IN1039" s="4"/>
      <c r="IO1039" s="4"/>
      <c r="IP1039" s="4"/>
      <c r="IQ1039" s="4"/>
      <c r="IR1039" s="4"/>
      <c r="IS1039" s="4"/>
      <c r="IT1039" s="4"/>
      <c r="IU1039" s="4"/>
      <c r="IV1039" s="4"/>
      <c r="IW1039" s="4"/>
      <c r="IX1039" s="4"/>
      <c r="IY1039" s="4"/>
      <c r="IZ1039" s="4"/>
      <c r="JA1039" s="4"/>
      <c r="JB1039" s="4"/>
      <c r="JC1039" s="4"/>
      <c r="JD1039" s="4"/>
      <c r="JE1039" s="4"/>
      <c r="JF1039" s="4"/>
      <c r="JG1039" s="4"/>
      <c r="JH1039" s="4"/>
      <c r="JI1039" s="4"/>
      <c r="JJ1039" s="4"/>
      <c r="JK1039" s="4"/>
      <c r="JL1039" s="4"/>
      <c r="JM1039" s="4"/>
      <c r="JN1039" s="4"/>
      <c r="JO1039" s="4"/>
      <c r="JP1039" s="4"/>
      <c r="JQ1039" s="4"/>
      <c r="JR1039" s="4"/>
      <c r="JS1039" s="4"/>
      <c r="JT1039" s="4"/>
      <c r="JU1039" s="4"/>
      <c r="JV1039" s="4"/>
      <c r="JW1039" s="4"/>
      <c r="JX1039" s="4"/>
      <c r="JY1039" s="4"/>
      <c r="JZ1039" s="4"/>
      <c r="KA1039" s="4"/>
      <c r="KB1039" s="4"/>
      <c r="KC1039" s="4"/>
      <c r="KD1039" s="4"/>
      <c r="KE1039" s="4"/>
      <c r="KF1039" s="4"/>
      <c r="KG1039" s="4"/>
      <c r="KH1039" s="4"/>
      <c r="KI1039" s="4"/>
      <c r="KJ1039" s="4"/>
      <c r="KK1039" s="4"/>
      <c r="KL1039" s="4"/>
      <c r="KM1039" s="4"/>
      <c r="KN1039" s="4"/>
      <c r="KO1039" s="4"/>
      <c r="KP1039" s="4"/>
      <c r="KQ1039" s="4"/>
      <c r="KR1039" s="4"/>
      <c r="KS1039" s="4"/>
      <c r="KT1039" s="4"/>
      <c r="KU1039" s="4"/>
      <c r="KV1039" s="4"/>
      <c r="KW1039" s="4"/>
      <c r="KX1039" s="4"/>
      <c r="KY1039" s="4"/>
      <c r="KZ1039" s="4"/>
      <c r="LA1039" s="4"/>
      <c r="LB1039" s="4"/>
      <c r="LC1039" s="4"/>
      <c r="LD1039" s="4"/>
      <c r="LE1039" s="4"/>
      <c r="LF1039" s="4"/>
      <c r="LG1039" s="4"/>
      <c r="LH1039" s="4"/>
      <c r="LI1039" s="4"/>
      <c r="LJ1039" s="4"/>
      <c r="LK1039" s="4"/>
      <c r="LL1039" s="4"/>
      <c r="LM1039" s="4"/>
      <c r="LN1039" s="4"/>
      <c r="LO1039" s="4"/>
      <c r="LP1039" s="4"/>
      <c r="LQ1039" s="4"/>
      <c r="LR1039" s="4"/>
      <c r="LS1039" s="4"/>
      <c r="LT1039" s="4"/>
      <c r="LU1039" s="4"/>
      <c r="LV1039" s="4"/>
      <c r="LW1039" s="4"/>
      <c r="LX1039" s="4"/>
      <c r="LY1039" s="4"/>
      <c r="LZ1039" s="4"/>
      <c r="MA1039" s="4"/>
      <c r="MB1039" s="4"/>
      <c r="MC1039" s="4"/>
      <c r="MD1039" s="4"/>
      <c r="ME1039" s="4"/>
      <c r="MF1039" s="4"/>
      <c r="MG1039" s="4"/>
      <c r="MH1039" s="4"/>
      <c r="MI1039" s="4"/>
      <c r="MJ1039" s="4"/>
      <c r="MK1039" s="4"/>
      <c r="ML1039" s="4"/>
      <c r="MM1039" s="4"/>
      <c r="MN1039" s="4"/>
      <c r="MO1039" s="4"/>
      <c r="MP1039" s="4"/>
      <c r="MQ1039" s="4"/>
      <c r="MR1039" s="4"/>
      <c r="MS1039" s="4"/>
      <c r="MT1039" s="4"/>
      <c r="MU1039" s="4"/>
      <c r="MV1039" s="4"/>
      <c r="MW1039" s="4"/>
      <c r="MX1039" s="4"/>
      <c r="MY1039" s="4"/>
      <c r="MZ1039" s="4"/>
      <c r="NA1039" s="4"/>
      <c r="NB1039" s="4"/>
      <c r="NC1039" s="4"/>
      <c r="ND1039" s="4"/>
      <c r="NE1039" s="4"/>
      <c r="NF1039" s="4"/>
      <c r="NG1039" s="4"/>
      <c r="NH1039" s="4"/>
      <c r="NI1039" s="4"/>
      <c r="NJ1039" s="4"/>
      <c r="NK1039" s="4"/>
      <c r="NL1039" s="4"/>
      <c r="NM1039" s="4"/>
      <c r="NN1039" s="4"/>
      <c r="NO1039" s="4"/>
      <c r="NP1039" s="4"/>
      <c r="NQ1039" s="4"/>
      <c r="NR1039" s="4"/>
      <c r="NS1039" s="4"/>
      <c r="NT1039" s="4"/>
      <c r="NU1039" s="4"/>
      <c r="NV1039" s="4"/>
      <c r="NW1039" s="4"/>
      <c r="NX1039" s="4"/>
      <c r="NY1039" s="4"/>
      <c r="NZ1039" s="4"/>
      <c r="OA1039" s="4"/>
      <c r="OB1039" s="4"/>
      <c r="OC1039" s="4"/>
      <c r="OD1039" s="4"/>
      <c r="OE1039" s="4"/>
      <c r="OF1039" s="4"/>
      <c r="OG1039" s="4"/>
      <c r="OH1039" s="4"/>
      <c r="OI1039" s="4"/>
      <c r="OJ1039" s="4"/>
      <c r="OK1039" s="4"/>
      <c r="OL1039" s="4"/>
      <c r="OM1039" s="4"/>
      <c r="ON1039" s="4"/>
      <c r="OO1039" s="4"/>
      <c r="OP1039" s="4"/>
      <c r="OQ1039" s="4"/>
      <c r="OR1039" s="4"/>
      <c r="OS1039" s="4"/>
      <c r="OT1039" s="4"/>
      <c r="OU1039" s="4"/>
      <c r="OV1039" s="4"/>
      <c r="OW1039" s="4"/>
      <c r="OX1039" s="4"/>
      <c r="OY1039" s="4"/>
      <c r="OZ1039" s="4"/>
      <c r="PA1039" s="4"/>
      <c r="PB1039" s="4"/>
      <c r="PC1039" s="4"/>
      <c r="PD1039" s="4"/>
      <c r="PE1039" s="4"/>
      <c r="PF1039" s="4"/>
      <c r="PG1039" s="4"/>
      <c r="PH1039" s="4"/>
      <c r="PI1039" s="4"/>
      <c r="PJ1039" s="4"/>
      <c r="PK1039" s="4"/>
      <c r="PL1039" s="4"/>
      <c r="PM1039" s="4"/>
      <c r="PN1039" s="4"/>
      <c r="PO1039" s="4"/>
      <c r="PP1039" s="4"/>
      <c r="PQ1039" s="4"/>
      <c r="PR1039" s="4"/>
      <c r="PS1039" s="4"/>
      <c r="PT1039" s="4"/>
      <c r="PU1039" s="4"/>
      <c r="PV1039" s="4"/>
      <c r="PW1039" s="4"/>
      <c r="PX1039" s="4"/>
      <c r="PY1039" s="4"/>
      <c r="PZ1039" s="4"/>
      <c r="QA1039" s="4"/>
      <c r="QB1039" s="4"/>
      <c r="QC1039" s="4"/>
      <c r="QD1039" s="4"/>
      <c r="QE1039" s="4"/>
      <c r="QF1039" s="4"/>
      <c r="QG1039" s="4"/>
      <c r="QH1039" s="4"/>
      <c r="QI1039" s="4"/>
      <c r="QJ1039" s="4"/>
      <c r="QK1039" s="4"/>
      <c r="QL1039" s="4"/>
      <c r="QM1039" s="4"/>
      <c r="QN1039" s="4"/>
      <c r="QO1039" s="4"/>
      <c r="QP1039" s="4"/>
      <c r="QQ1039" s="4"/>
      <c r="QR1039" s="4"/>
      <c r="QS1039" s="4"/>
      <c r="QT1039" s="4"/>
      <c r="QU1039" s="4"/>
      <c r="QV1039" s="4"/>
      <c r="QW1039" s="4"/>
      <c r="QX1039" s="4"/>
      <c r="QY1039" s="4"/>
      <c r="QZ1039" s="4"/>
      <c r="RA1039" s="4"/>
      <c r="RB1039" s="4"/>
      <c r="RC1039" s="4"/>
      <c r="RD1039" s="4"/>
      <c r="RE1039" s="4"/>
      <c r="RF1039" s="4"/>
      <c r="RG1039" s="4"/>
      <c r="RH1039" s="4"/>
      <c r="RI1039" s="4"/>
      <c r="RJ1039" s="4"/>
      <c r="RK1039" s="4"/>
    </row>
    <row r="1040" ht="13.75" spans="1:479">
      <c r="A1040" s="285" t="s">
        <v>12603</v>
      </c>
      <c r="B1040" s="285" t="s">
        <v>3208</v>
      </c>
      <c r="C1040" s="365" t="s">
        <v>3713</v>
      </c>
      <c r="D1040" s="286" t="s">
        <v>12266</v>
      </c>
      <c r="E1040" s="287">
        <v>2</v>
      </c>
      <c r="F1040" s="287">
        <v>221</v>
      </c>
      <c r="G1040" s="288">
        <f t="shared" si="16"/>
        <v>442</v>
      </c>
      <c r="H1040" s="382"/>
      <c r="I1040" s="383"/>
      <c r="J1040" s="383"/>
      <c r="K1040" s="383"/>
      <c r="L1040" s="383"/>
      <c r="M1040" s="384"/>
      <c r="N1040" s="145"/>
      <c r="O1040" s="153"/>
      <c r="P1040" s="153"/>
      <c r="Q1040" s="153"/>
      <c r="R1040" s="146"/>
      <c r="S1040" s="382"/>
      <c r="T1040" s="153"/>
      <c r="U1040" s="385"/>
      <c r="V1040" s="383"/>
      <c r="W1040" s="383"/>
      <c r="X1040" s="384"/>
      <c r="Y1040" s="382"/>
      <c r="Z1040" s="385"/>
      <c r="AA1040" s="385"/>
      <c r="AB1040" s="383"/>
      <c r="AC1040" s="383"/>
      <c r="AD1040" s="384"/>
      <c r="AE1040" s="145"/>
      <c r="AF1040" s="152"/>
      <c r="AG1040" s="152"/>
      <c r="AH1040" s="153"/>
      <c r="AI1040" s="153"/>
      <c r="AJ1040" s="153"/>
      <c r="AK1040" s="153"/>
      <c r="AL1040" s="94"/>
      <c r="AM1040" s="96"/>
      <c r="AN1040" s="96"/>
      <c r="AO1040" s="95"/>
      <c r="AP1040" s="95"/>
      <c r="AQ1040" s="97"/>
      <c r="AR1040" s="94"/>
      <c r="AS1040" s="96"/>
      <c r="AT1040" s="96"/>
      <c r="AU1040" s="96"/>
      <c r="AV1040" s="95"/>
      <c r="AW1040" s="95"/>
      <c r="AX1040" s="97"/>
      <c r="AY1040" s="97"/>
      <c r="AZ1040" s="97"/>
      <c r="BA1040" s="97"/>
      <c r="BB1040" s="97"/>
      <c r="BC1040" s="147" t="s">
        <v>12298</v>
      </c>
      <c r="BD1040" s="147" t="s">
        <v>1366</v>
      </c>
      <c r="BE1040" s="147" t="s">
        <v>12280</v>
      </c>
      <c r="BF1040" s="100"/>
      <c r="BG1040" s="149"/>
      <c r="BH1040" s="149"/>
      <c r="BI1040" s="149"/>
      <c r="BJ1040" s="147"/>
      <c r="BK1040" s="150" t="s">
        <v>1511</v>
      </c>
      <c r="BL1040" s="151"/>
      <c r="BM1040" s="147"/>
      <c r="BN1040" s="147"/>
      <c r="BO1040" s="5"/>
      <c r="BP1040" s="5"/>
      <c r="BQ1040" s="5"/>
      <c r="BR1040" s="5"/>
      <c r="BS1040" s="5"/>
      <c r="BT1040" s="147"/>
      <c r="BU1040" s="147"/>
      <c r="BV1040" s="147"/>
      <c r="BW1040" s="147"/>
      <c r="BX1040" s="147"/>
      <c r="BY1040" s="5"/>
      <c r="BZ1040" s="5"/>
      <c r="CA1040" s="5"/>
      <c r="CB1040" s="5" t="s">
        <v>1511</v>
      </c>
      <c r="CC1040" s="5"/>
      <c r="CD1040" s="5"/>
      <c r="CE1040" s="5"/>
      <c r="CF1040" s="5"/>
      <c r="CG1040" s="5"/>
      <c r="CH1040" s="5"/>
      <c r="CI1040" s="5"/>
      <c r="CJ1040" s="5"/>
      <c r="CK1040" s="5"/>
      <c r="CL1040" s="5"/>
      <c r="CM1040" s="5"/>
      <c r="CN1040" s="5"/>
      <c r="CO1040" s="5"/>
      <c r="CP1040" s="5"/>
      <c r="CQ1040" s="5"/>
      <c r="CR1040" s="5"/>
      <c r="CS1040" s="5"/>
      <c r="CT1040" s="5"/>
      <c r="CU1040" s="5"/>
      <c r="CV1040" s="5"/>
      <c r="CW1040" s="5"/>
      <c r="CX1040" s="5"/>
      <c r="CY1040" s="5"/>
      <c r="CZ1040" s="5"/>
      <c r="DA1040" s="5"/>
      <c r="DB1040" s="5"/>
      <c r="DC1040" s="5"/>
      <c r="DD1040" s="5"/>
      <c r="DE1040" s="5"/>
      <c r="DF1040" s="5"/>
      <c r="DG1040" s="5"/>
      <c r="DH1040" s="5"/>
      <c r="DI1040" s="5"/>
      <c r="DJ1040" s="5"/>
      <c r="DK1040" s="5"/>
      <c r="DL1040" s="5"/>
      <c r="DM1040" s="5"/>
      <c r="DN1040" s="5"/>
      <c r="DO1040" s="5"/>
      <c r="DP1040" s="5"/>
      <c r="DQ1040" s="5"/>
      <c r="DR1040" s="5"/>
      <c r="DS1040" s="5"/>
      <c r="DT1040" s="5"/>
      <c r="DU1040" s="5"/>
      <c r="DV1040" s="5"/>
      <c r="DW1040" s="5"/>
      <c r="DX1040" s="5"/>
      <c r="DY1040" s="5"/>
      <c r="DZ1040" s="5"/>
      <c r="EA1040" s="5"/>
      <c r="EB1040" s="5"/>
      <c r="EC1040" s="5"/>
      <c r="ED1040" s="5"/>
      <c r="EE1040" s="5"/>
      <c r="EF1040" s="5"/>
      <c r="EG1040" s="5"/>
      <c r="EH1040" s="5"/>
      <c r="EI1040" s="5"/>
      <c r="EJ1040" s="5"/>
      <c r="EK1040" s="5"/>
      <c r="EL1040" s="5"/>
      <c r="EM1040" s="5"/>
      <c r="EN1040" s="5"/>
      <c r="EO1040" s="5"/>
      <c r="EP1040" s="5"/>
      <c r="EQ1040" s="5"/>
      <c r="ER1040" s="5"/>
      <c r="ES1040" s="5"/>
      <c r="ET1040" s="5"/>
      <c r="EU1040" s="5"/>
      <c r="EV1040" s="5"/>
      <c r="EW1040" s="5"/>
      <c r="EX1040" s="5"/>
      <c r="EY1040" s="5"/>
      <c r="EZ1040" s="5"/>
      <c r="FA1040" s="5"/>
      <c r="FB1040" s="5"/>
      <c r="FC1040" s="5"/>
      <c r="FD1040" s="5"/>
      <c r="FE1040" s="5"/>
      <c r="FF1040" s="5"/>
      <c r="FG1040" s="5"/>
      <c r="FH1040" s="5"/>
      <c r="FI1040" s="5"/>
      <c r="FJ1040" s="5"/>
      <c r="FK1040" s="5"/>
      <c r="FL1040" s="5"/>
      <c r="FM1040" s="5"/>
      <c r="FN1040" s="5"/>
      <c r="FO1040" s="5"/>
      <c r="FP1040" s="5"/>
      <c r="FQ1040" s="5"/>
      <c r="FR1040" s="5"/>
      <c r="FS1040" s="5"/>
      <c r="FT1040" s="5"/>
      <c r="FU1040" s="5"/>
      <c r="FV1040" s="5"/>
      <c r="FW1040" s="5"/>
      <c r="FX1040" s="5"/>
      <c r="FY1040" s="5"/>
      <c r="FZ1040" s="5"/>
      <c r="GA1040" s="5"/>
      <c r="GB1040" s="5"/>
      <c r="GC1040" s="5"/>
      <c r="GD1040" s="5"/>
      <c r="GE1040" s="5"/>
      <c r="GF1040" s="5"/>
      <c r="GG1040" s="5"/>
      <c r="GH1040" s="5"/>
      <c r="GI1040" s="5"/>
      <c r="GJ1040" s="5"/>
      <c r="GK1040" s="5"/>
      <c r="GL1040" s="5"/>
      <c r="GM1040" s="5"/>
      <c r="GN1040" s="5"/>
      <c r="GO1040" s="5"/>
      <c r="GP1040" s="5"/>
      <c r="GQ1040" s="5"/>
      <c r="GR1040" s="5"/>
      <c r="GS1040" s="5"/>
      <c r="GT1040" s="5"/>
      <c r="GU1040" s="5"/>
      <c r="GV1040" s="5"/>
      <c r="GW1040" s="5"/>
      <c r="GX1040" s="5"/>
      <c r="GY1040" s="5"/>
      <c r="GZ1040" s="5"/>
      <c r="HA1040" s="5"/>
      <c r="HB1040" s="5"/>
      <c r="HC1040" s="5"/>
      <c r="HD1040" s="5"/>
      <c r="HE1040" s="5"/>
      <c r="HF1040" s="5"/>
      <c r="HG1040" s="5"/>
      <c r="HH1040" s="5"/>
      <c r="HI1040" s="5"/>
      <c r="HJ1040" s="5"/>
      <c r="HK1040" s="5"/>
      <c r="HL1040" s="5"/>
      <c r="HM1040" s="5"/>
      <c r="HN1040" s="5"/>
      <c r="HO1040" s="5"/>
      <c r="HP1040" s="5"/>
      <c r="HQ1040" s="5"/>
      <c r="HR1040" s="5"/>
      <c r="HS1040" s="5"/>
      <c r="HT1040" s="5"/>
      <c r="HU1040" s="5"/>
      <c r="HV1040" s="5"/>
      <c r="HW1040" s="5"/>
      <c r="HX1040" s="5"/>
      <c r="HY1040" s="5"/>
      <c r="HZ1040" s="5"/>
      <c r="IA1040" s="5"/>
      <c r="IB1040" s="5"/>
      <c r="IC1040" s="5"/>
      <c r="ID1040" s="5"/>
      <c r="IE1040" s="5"/>
      <c r="IF1040" s="5"/>
      <c r="IG1040" s="5"/>
      <c r="IH1040" s="5"/>
      <c r="II1040" s="5"/>
      <c r="IJ1040" s="5"/>
      <c r="IK1040" s="5"/>
      <c r="IL1040" s="5"/>
      <c r="IM1040" s="5"/>
      <c r="IN1040" s="5"/>
      <c r="IO1040" s="5"/>
      <c r="IP1040" s="5"/>
      <c r="IQ1040" s="5"/>
      <c r="IR1040" s="5"/>
      <c r="IS1040" s="5"/>
      <c r="IT1040" s="5"/>
      <c r="IU1040" s="5"/>
      <c r="IV1040" s="5"/>
      <c r="IW1040" s="5"/>
      <c r="IX1040" s="5"/>
      <c r="IY1040" s="5"/>
      <c r="IZ1040" s="5"/>
      <c r="JA1040" s="5"/>
      <c r="JB1040" s="5"/>
      <c r="JC1040" s="5"/>
      <c r="JD1040" s="5"/>
      <c r="JE1040" s="5"/>
      <c r="JF1040" s="5"/>
      <c r="JG1040" s="5"/>
      <c r="JH1040" s="5"/>
      <c r="JI1040" s="5"/>
      <c r="JJ1040" s="5"/>
      <c r="JK1040" s="5"/>
      <c r="JL1040" s="5"/>
      <c r="JM1040" s="5"/>
      <c r="JN1040" s="5"/>
      <c r="JO1040" s="5"/>
      <c r="JP1040" s="5"/>
      <c r="JQ1040" s="5"/>
      <c r="JR1040" s="5"/>
      <c r="JS1040" s="5"/>
      <c r="JT1040" s="5"/>
      <c r="JU1040" s="5"/>
      <c r="JV1040" s="5"/>
      <c r="JW1040" s="5"/>
      <c r="JX1040" s="5"/>
      <c r="JY1040" s="5"/>
      <c r="JZ1040" s="5"/>
      <c r="KA1040" s="5"/>
      <c r="KB1040" s="5"/>
      <c r="KC1040" s="5"/>
      <c r="KD1040" s="5"/>
      <c r="KE1040" s="5"/>
      <c r="KF1040" s="5"/>
      <c r="KG1040" s="5"/>
      <c r="KH1040" s="5"/>
      <c r="KI1040" s="5"/>
      <c r="KJ1040" s="5"/>
      <c r="KK1040" s="5"/>
      <c r="KL1040" s="5"/>
      <c r="KM1040" s="5"/>
      <c r="KN1040" s="5"/>
      <c r="KO1040" s="5"/>
      <c r="KP1040" s="5"/>
      <c r="KQ1040" s="5"/>
      <c r="KR1040" s="5"/>
      <c r="KS1040" s="5"/>
      <c r="KT1040" s="5"/>
      <c r="KU1040" s="5"/>
      <c r="KV1040" s="5"/>
      <c r="KW1040" s="5"/>
      <c r="KX1040" s="5"/>
      <c r="KY1040" s="5"/>
      <c r="KZ1040" s="5"/>
      <c r="LA1040" s="5"/>
      <c r="LB1040" s="5"/>
      <c r="LC1040" s="5"/>
      <c r="LD1040" s="5"/>
      <c r="LE1040" s="5"/>
      <c r="LF1040" s="5"/>
      <c r="LG1040" s="5"/>
      <c r="LH1040" s="5"/>
      <c r="LI1040" s="5"/>
      <c r="LJ1040" s="5"/>
      <c r="LK1040" s="5"/>
      <c r="LL1040" s="5"/>
      <c r="LM1040" s="5"/>
      <c r="LN1040" s="5"/>
      <c r="LO1040" s="5"/>
      <c r="LP1040" s="5"/>
      <c r="LQ1040" s="5"/>
      <c r="LR1040" s="5"/>
      <c r="LS1040" s="5"/>
      <c r="LT1040" s="5"/>
      <c r="LU1040" s="5"/>
      <c r="LV1040" s="5"/>
      <c r="LW1040" s="5"/>
      <c r="LX1040" s="5"/>
      <c r="LY1040" s="5"/>
      <c r="LZ1040" s="5"/>
      <c r="MA1040" s="5"/>
      <c r="MB1040" s="5"/>
      <c r="MC1040" s="5"/>
      <c r="MD1040" s="5"/>
      <c r="ME1040" s="5"/>
      <c r="MF1040" s="5"/>
      <c r="MG1040" s="5"/>
      <c r="MH1040" s="5"/>
      <c r="MI1040" s="5"/>
      <c r="MJ1040" s="5"/>
      <c r="MK1040" s="5"/>
      <c r="ML1040" s="5"/>
      <c r="MM1040" s="5"/>
      <c r="MN1040" s="5"/>
      <c r="MO1040" s="5"/>
      <c r="MP1040" s="5"/>
      <c r="MQ1040" s="5"/>
      <c r="MR1040" s="5"/>
      <c r="MS1040" s="5"/>
      <c r="MT1040" s="5"/>
      <c r="MU1040" s="5"/>
      <c r="MV1040" s="5"/>
      <c r="MW1040" s="5"/>
      <c r="MX1040" s="5"/>
      <c r="MY1040" s="5"/>
      <c r="MZ1040" s="5"/>
      <c r="NA1040" s="5"/>
      <c r="NB1040" s="5"/>
      <c r="NC1040" s="5"/>
      <c r="ND1040" s="5"/>
      <c r="NE1040" s="5"/>
      <c r="NF1040" s="5"/>
      <c r="NG1040" s="5"/>
      <c r="NH1040" s="5"/>
      <c r="NI1040" s="5"/>
      <c r="NJ1040" s="5"/>
      <c r="NK1040" s="5"/>
      <c r="NL1040" s="5"/>
      <c r="NM1040" s="5"/>
      <c r="NN1040" s="5"/>
      <c r="NO1040" s="5"/>
      <c r="NP1040" s="5"/>
      <c r="NQ1040" s="5"/>
      <c r="NR1040" s="5"/>
      <c r="NS1040" s="5"/>
      <c r="NT1040" s="5"/>
      <c r="NU1040" s="5"/>
      <c r="NV1040" s="5"/>
      <c r="NW1040" s="5"/>
      <c r="NX1040" s="5"/>
      <c r="NY1040" s="5"/>
      <c r="NZ1040" s="5"/>
      <c r="OA1040" s="5"/>
      <c r="OB1040" s="5"/>
      <c r="OC1040" s="5"/>
      <c r="OD1040" s="5"/>
      <c r="OE1040" s="5"/>
      <c r="OF1040" s="5"/>
      <c r="OG1040" s="5"/>
      <c r="OH1040" s="5"/>
      <c r="OI1040" s="5"/>
      <c r="OJ1040" s="5"/>
      <c r="OK1040" s="5"/>
      <c r="OL1040" s="5"/>
      <c r="OM1040" s="5"/>
      <c r="ON1040" s="5"/>
      <c r="OO1040" s="5"/>
      <c r="OP1040" s="5"/>
      <c r="OQ1040" s="5"/>
      <c r="OR1040" s="5"/>
      <c r="OS1040" s="5"/>
      <c r="OT1040" s="5"/>
      <c r="OU1040" s="5"/>
      <c r="OV1040" s="5"/>
      <c r="OW1040" s="5"/>
      <c r="OX1040" s="5"/>
      <c r="OY1040" s="5"/>
      <c r="OZ1040" s="5"/>
      <c r="PA1040" s="5"/>
      <c r="PB1040" s="5"/>
      <c r="PC1040" s="5"/>
      <c r="PD1040" s="5"/>
      <c r="PE1040" s="5"/>
      <c r="PF1040" s="5"/>
      <c r="PG1040" s="5"/>
      <c r="PH1040" s="5"/>
      <c r="PI1040" s="5"/>
      <c r="PJ1040" s="5"/>
      <c r="PK1040" s="5"/>
      <c r="PL1040" s="5"/>
      <c r="PM1040" s="5"/>
      <c r="PN1040" s="5"/>
      <c r="PO1040" s="5"/>
      <c r="PP1040" s="5"/>
      <c r="PQ1040" s="5"/>
      <c r="PR1040" s="5"/>
      <c r="PS1040" s="5"/>
      <c r="PT1040" s="5"/>
      <c r="PU1040" s="5"/>
      <c r="PV1040" s="5"/>
      <c r="PW1040" s="5"/>
      <c r="PX1040" s="5"/>
      <c r="PY1040" s="5"/>
      <c r="PZ1040" s="5"/>
      <c r="QA1040" s="5"/>
      <c r="QB1040" s="5"/>
      <c r="QC1040" s="5"/>
      <c r="QD1040" s="5"/>
      <c r="QE1040" s="5"/>
      <c r="QF1040" s="5"/>
      <c r="QG1040" s="5"/>
      <c r="QH1040" s="5"/>
      <c r="QI1040" s="5"/>
      <c r="QJ1040" s="5"/>
      <c r="QK1040" s="5"/>
      <c r="QL1040" s="5"/>
      <c r="QM1040" s="5"/>
      <c r="QN1040" s="5"/>
      <c r="QO1040" s="5"/>
      <c r="QP1040" s="5"/>
      <c r="QQ1040" s="5"/>
      <c r="QR1040" s="5"/>
      <c r="QS1040" s="5"/>
      <c r="QT1040" s="5"/>
      <c r="QU1040" s="5"/>
      <c r="QV1040" s="5"/>
      <c r="QW1040" s="5"/>
      <c r="QX1040" s="5"/>
      <c r="QY1040" s="5"/>
      <c r="QZ1040" s="5"/>
      <c r="RA1040" s="5"/>
      <c r="RB1040" s="5"/>
      <c r="RC1040" s="5"/>
      <c r="RD1040" s="5"/>
      <c r="RE1040" s="5"/>
      <c r="RF1040" s="5"/>
      <c r="RG1040" s="5"/>
      <c r="RH1040" s="5"/>
      <c r="RI1040" s="5"/>
      <c r="RJ1040" s="5"/>
      <c r="RK1040" s="5"/>
    </row>
    <row r="1041" ht="13.75" spans="1:479">
      <c r="A1041" s="285" t="s">
        <v>12603</v>
      </c>
      <c r="B1041" s="285" t="s">
        <v>3208</v>
      </c>
      <c r="C1041" s="365" t="s">
        <v>3713</v>
      </c>
      <c r="D1041" s="286" t="s">
        <v>494</v>
      </c>
      <c r="E1041" s="287">
        <v>2</v>
      </c>
      <c r="F1041" s="287">
        <v>97</v>
      </c>
      <c r="G1041" s="288">
        <f t="shared" si="16"/>
        <v>194</v>
      </c>
      <c r="H1041" s="382"/>
      <c r="I1041" s="383"/>
      <c r="J1041" s="383"/>
      <c r="K1041" s="383"/>
      <c r="L1041" s="383"/>
      <c r="M1041" s="384"/>
      <c r="N1041" s="145"/>
      <c r="O1041" s="153"/>
      <c r="P1041" s="153"/>
      <c r="Q1041" s="153"/>
      <c r="R1041" s="146"/>
      <c r="S1041" s="382"/>
      <c r="T1041" s="153"/>
      <c r="U1041" s="385"/>
      <c r="V1041" s="383"/>
      <c r="W1041" s="383"/>
      <c r="X1041" s="384"/>
      <c r="Y1041" s="382"/>
      <c r="Z1041" s="385"/>
      <c r="AA1041" s="385"/>
      <c r="AB1041" s="383"/>
      <c r="AC1041" s="383"/>
      <c r="AD1041" s="384"/>
      <c r="AE1041" s="145"/>
      <c r="AF1041" s="152"/>
      <c r="AG1041" s="152"/>
      <c r="AH1041" s="153"/>
      <c r="AI1041" s="153"/>
      <c r="AJ1041" s="153"/>
      <c r="AK1041" s="153"/>
      <c r="AL1041" s="94"/>
      <c r="AM1041" s="96"/>
      <c r="AN1041" s="96"/>
      <c r="AO1041" s="95"/>
      <c r="AP1041" s="95"/>
      <c r="AQ1041" s="97"/>
      <c r="AR1041" s="94"/>
      <c r="AS1041" s="96"/>
      <c r="AT1041" s="96"/>
      <c r="AU1041" s="96"/>
      <c r="AV1041" s="95"/>
      <c r="AW1041" s="95"/>
      <c r="AX1041" s="97"/>
      <c r="AY1041" s="97"/>
      <c r="AZ1041" s="97"/>
      <c r="BA1041" s="97"/>
      <c r="BB1041" s="97"/>
      <c r="BC1041" s="147" t="s">
        <v>12301</v>
      </c>
      <c r="BD1041" s="147" t="s">
        <v>12362</v>
      </c>
      <c r="BE1041" s="147" t="s">
        <v>12282</v>
      </c>
      <c r="BF1041" s="100"/>
      <c r="BG1041" s="149"/>
      <c r="BH1041" s="149"/>
      <c r="BI1041" s="149"/>
      <c r="BJ1041" s="147"/>
      <c r="BK1041" s="150" t="s">
        <v>1511</v>
      </c>
      <c r="BL1041" s="151"/>
      <c r="BM1041" s="147"/>
      <c r="BN1041" s="147"/>
      <c r="BO1041" s="5"/>
      <c r="BP1041" s="5"/>
      <c r="BQ1041" s="5"/>
      <c r="BR1041" s="5"/>
      <c r="BS1041" s="5"/>
      <c r="BT1041" s="147"/>
      <c r="BU1041" s="147"/>
      <c r="BV1041" s="147"/>
      <c r="BW1041" s="147"/>
      <c r="BX1041" s="147"/>
      <c r="BY1041" s="5"/>
      <c r="BZ1041" s="5"/>
      <c r="CA1041" s="5"/>
      <c r="CB1041" s="5" t="s">
        <v>1511</v>
      </c>
      <c r="CC1041" s="5"/>
      <c r="CD1041" s="5"/>
      <c r="CE1041" s="5"/>
      <c r="CF1041" s="5"/>
      <c r="CG1041" s="5"/>
      <c r="CH1041" s="5"/>
      <c r="CI1041" s="5"/>
      <c r="CJ1041" s="5"/>
      <c r="CK1041" s="5"/>
      <c r="CL1041" s="5"/>
      <c r="CM1041" s="5"/>
      <c r="CN1041" s="5"/>
      <c r="CO1041" s="5"/>
      <c r="CP1041" s="5"/>
      <c r="CQ1041" s="5"/>
      <c r="CR1041" s="5"/>
      <c r="CS1041" s="5"/>
      <c r="CT1041" s="5"/>
      <c r="CU1041" s="5"/>
      <c r="CV1041" s="5"/>
      <c r="CW1041" s="5"/>
      <c r="CX1041" s="5"/>
      <c r="CY1041" s="5"/>
      <c r="CZ1041" s="5"/>
      <c r="DA1041" s="5"/>
      <c r="DB1041" s="5"/>
      <c r="DC1041" s="5"/>
      <c r="DD1041" s="5"/>
      <c r="DE1041" s="5"/>
      <c r="DF1041" s="5"/>
      <c r="DG1041" s="5"/>
      <c r="DH1041" s="5"/>
      <c r="DI1041" s="5"/>
      <c r="DJ1041" s="5"/>
      <c r="DK1041" s="5"/>
      <c r="DL1041" s="5"/>
      <c r="DM1041" s="5"/>
      <c r="DN1041" s="5"/>
      <c r="DO1041" s="5"/>
      <c r="DP1041" s="5"/>
      <c r="DQ1041" s="5"/>
      <c r="DR1041" s="5"/>
      <c r="DS1041" s="5"/>
      <c r="DT1041" s="5"/>
      <c r="DU1041" s="5"/>
      <c r="DV1041" s="5"/>
      <c r="DW1041" s="5"/>
      <c r="DX1041" s="5"/>
      <c r="DY1041" s="5"/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/>
      <c r="EM1041" s="5"/>
      <c r="EN1041" s="5"/>
      <c r="EO1041" s="5"/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/>
      <c r="FD1041" s="5"/>
      <c r="FE1041" s="5"/>
      <c r="FF1041" s="5"/>
      <c r="FG1041" s="5"/>
      <c r="FH1041" s="5"/>
      <c r="FI1041" s="5"/>
      <c r="FJ1041" s="5"/>
      <c r="FK1041" s="5"/>
      <c r="FL1041" s="5"/>
      <c r="FM1041" s="5"/>
      <c r="FN1041" s="5"/>
      <c r="FO1041" s="5"/>
      <c r="FP1041" s="5"/>
      <c r="FQ1041" s="5"/>
      <c r="FR1041" s="5"/>
      <c r="FS1041" s="5"/>
      <c r="FT1041" s="5"/>
      <c r="FU1041" s="5"/>
      <c r="FV1041" s="5"/>
      <c r="FW1041" s="5"/>
      <c r="FX1041" s="5"/>
      <c r="FY1041" s="5"/>
      <c r="FZ1041" s="5"/>
      <c r="GA1041" s="5"/>
      <c r="GB1041" s="5"/>
      <c r="GC1041" s="5"/>
      <c r="GD1041" s="5"/>
      <c r="GE1041" s="5"/>
      <c r="GF1041" s="5"/>
      <c r="GG1041" s="5"/>
      <c r="GH1041" s="5"/>
      <c r="GI1041" s="5"/>
      <c r="GJ1041" s="5"/>
      <c r="GK1041" s="5"/>
      <c r="GL1041" s="5"/>
      <c r="GM1041" s="5"/>
      <c r="GN1041" s="5"/>
      <c r="GO1041" s="5"/>
      <c r="GP1041" s="5"/>
      <c r="GQ1041" s="5"/>
      <c r="GR1041" s="5"/>
      <c r="GS1041" s="5"/>
      <c r="GT1041" s="5"/>
      <c r="GU1041" s="5"/>
      <c r="GV1041" s="5"/>
      <c r="GW1041" s="5"/>
      <c r="GX1041" s="5"/>
      <c r="GY1041" s="5"/>
      <c r="GZ1041" s="5"/>
      <c r="HA1041" s="5"/>
      <c r="HB1041" s="5"/>
      <c r="HC1041" s="5"/>
      <c r="HD1041" s="5"/>
      <c r="HE1041" s="5"/>
      <c r="HF1041" s="5"/>
      <c r="HG1041" s="5"/>
      <c r="HH1041" s="5"/>
      <c r="HI1041" s="5"/>
      <c r="HJ1041" s="5"/>
      <c r="HK1041" s="5"/>
      <c r="HL1041" s="5"/>
      <c r="HM1041" s="5"/>
      <c r="HN1041" s="5"/>
      <c r="HO1041" s="5"/>
      <c r="HP1041" s="5"/>
      <c r="HQ1041" s="5"/>
      <c r="HR1041" s="5"/>
      <c r="HS1041" s="5"/>
      <c r="HT1041" s="5"/>
      <c r="HU1041" s="5"/>
      <c r="HV1041" s="5"/>
      <c r="HW1041" s="5"/>
      <c r="HX1041" s="5"/>
      <c r="HY1041" s="5"/>
      <c r="HZ1041" s="5"/>
      <c r="IA1041" s="5"/>
      <c r="IB1041" s="5"/>
      <c r="IC1041" s="5"/>
      <c r="ID1041" s="5"/>
      <c r="IE1041" s="5"/>
      <c r="IF1041" s="5"/>
      <c r="IG1041" s="5"/>
      <c r="IH1041" s="5"/>
      <c r="II1041" s="5"/>
      <c r="IJ1041" s="5"/>
      <c r="IK1041" s="5"/>
      <c r="IL1041" s="5"/>
      <c r="IM1041" s="5"/>
      <c r="IN1041" s="5"/>
      <c r="IO1041" s="5"/>
      <c r="IP1041" s="5"/>
      <c r="IQ1041" s="5"/>
      <c r="IR1041" s="5"/>
      <c r="IS1041" s="5"/>
      <c r="IT1041" s="5"/>
      <c r="IU1041" s="5"/>
      <c r="IV1041" s="5"/>
      <c r="IW1041" s="5"/>
      <c r="IX1041" s="5"/>
      <c r="IY1041" s="5"/>
      <c r="IZ1041" s="5"/>
      <c r="JA1041" s="5"/>
      <c r="JB1041" s="5"/>
      <c r="JC1041" s="5"/>
      <c r="JD1041" s="5"/>
      <c r="JE1041" s="5"/>
      <c r="JF1041" s="5"/>
      <c r="JG1041" s="5"/>
      <c r="JH1041" s="5"/>
      <c r="JI1041" s="5"/>
      <c r="JJ1041" s="5"/>
      <c r="JK1041" s="5"/>
      <c r="JL1041" s="5"/>
      <c r="JM1041" s="5"/>
      <c r="JN1041" s="5"/>
      <c r="JO1041" s="5"/>
      <c r="JP1041" s="5"/>
      <c r="JQ1041" s="5"/>
      <c r="JR1041" s="5"/>
      <c r="JS1041" s="5"/>
      <c r="JT1041" s="5"/>
      <c r="JU1041" s="5"/>
      <c r="JV1041" s="5"/>
      <c r="JW1041" s="5"/>
      <c r="JX1041" s="5"/>
      <c r="JY1041" s="5"/>
      <c r="JZ1041" s="5"/>
      <c r="KA1041" s="5"/>
      <c r="KB1041" s="5"/>
      <c r="KC1041" s="5"/>
      <c r="KD1041" s="5"/>
      <c r="KE1041" s="5"/>
      <c r="KF1041" s="5"/>
      <c r="KG1041" s="5"/>
      <c r="KH1041" s="5"/>
      <c r="KI1041" s="5"/>
      <c r="KJ1041" s="5"/>
      <c r="KK1041" s="5"/>
      <c r="KL1041" s="5"/>
      <c r="KM1041" s="5"/>
      <c r="KN1041" s="5"/>
      <c r="KO1041" s="5"/>
      <c r="KP1041" s="5"/>
      <c r="KQ1041" s="5"/>
      <c r="KR1041" s="5"/>
      <c r="KS1041" s="5"/>
      <c r="KT1041" s="5"/>
      <c r="KU1041" s="5"/>
      <c r="KV1041" s="5"/>
      <c r="KW1041" s="5"/>
      <c r="KX1041" s="5"/>
      <c r="KY1041" s="5"/>
      <c r="KZ1041" s="5"/>
      <c r="LA1041" s="5"/>
      <c r="LB1041" s="5"/>
      <c r="LC1041" s="5"/>
      <c r="LD1041" s="5"/>
      <c r="LE1041" s="5"/>
      <c r="LF1041" s="5"/>
      <c r="LG1041" s="5"/>
      <c r="LH1041" s="5"/>
      <c r="LI1041" s="5"/>
      <c r="LJ1041" s="5"/>
      <c r="LK1041" s="5"/>
      <c r="LL1041" s="5"/>
      <c r="LM1041" s="5"/>
      <c r="LN1041" s="5"/>
      <c r="LO1041" s="5"/>
      <c r="LP1041" s="5"/>
      <c r="LQ1041" s="5"/>
      <c r="LR1041" s="5"/>
      <c r="LS1041" s="5"/>
      <c r="LT1041" s="5"/>
      <c r="LU1041" s="5"/>
      <c r="LV1041" s="5"/>
      <c r="LW1041" s="5"/>
      <c r="LX1041" s="5"/>
      <c r="LY1041" s="5"/>
      <c r="LZ1041" s="5"/>
      <c r="MA1041" s="5"/>
      <c r="MB1041" s="5"/>
      <c r="MC1041" s="5"/>
      <c r="MD1041" s="5"/>
      <c r="ME1041" s="5"/>
      <c r="MF1041" s="5"/>
      <c r="MG1041" s="5"/>
      <c r="MH1041" s="5"/>
      <c r="MI1041" s="5"/>
      <c r="MJ1041" s="5"/>
      <c r="MK1041" s="5"/>
      <c r="ML1041" s="5"/>
      <c r="MM1041" s="5"/>
      <c r="MN1041" s="5"/>
      <c r="MO1041" s="5"/>
      <c r="MP1041" s="5"/>
      <c r="MQ1041" s="5"/>
      <c r="MR1041" s="5"/>
      <c r="MS1041" s="5"/>
      <c r="MT1041" s="5"/>
      <c r="MU1041" s="5"/>
      <c r="MV1041" s="5"/>
      <c r="MW1041" s="5"/>
      <c r="MX1041" s="5"/>
      <c r="MY1041" s="5"/>
      <c r="MZ1041" s="5"/>
      <c r="NA1041" s="5"/>
      <c r="NB1041" s="5"/>
      <c r="NC1041" s="5"/>
      <c r="ND1041" s="5"/>
      <c r="NE1041" s="5"/>
      <c r="NF1041" s="5"/>
      <c r="NG1041" s="5"/>
      <c r="NH1041" s="5"/>
      <c r="NI1041" s="5"/>
      <c r="NJ1041" s="5"/>
      <c r="NK1041" s="5"/>
      <c r="NL1041" s="5"/>
      <c r="NM1041" s="5"/>
      <c r="NN1041" s="5"/>
      <c r="NO1041" s="5"/>
      <c r="NP1041" s="5"/>
      <c r="NQ1041" s="5"/>
      <c r="NR1041" s="5"/>
      <c r="NS1041" s="5"/>
      <c r="NT1041" s="5"/>
      <c r="NU1041" s="5"/>
      <c r="NV1041" s="5"/>
      <c r="NW1041" s="5"/>
      <c r="NX1041" s="5"/>
      <c r="NY1041" s="5"/>
      <c r="NZ1041" s="5"/>
      <c r="OA1041" s="5"/>
      <c r="OB1041" s="5"/>
      <c r="OC1041" s="5"/>
      <c r="OD1041" s="5"/>
      <c r="OE1041" s="5"/>
      <c r="OF1041" s="5"/>
      <c r="OG1041" s="5"/>
      <c r="OH1041" s="5"/>
      <c r="OI1041" s="5"/>
      <c r="OJ1041" s="5"/>
      <c r="OK1041" s="5"/>
      <c r="OL1041" s="5"/>
      <c r="OM1041" s="5"/>
      <c r="ON1041" s="5"/>
      <c r="OO1041" s="5"/>
      <c r="OP1041" s="5"/>
      <c r="OQ1041" s="5"/>
      <c r="OR1041" s="5"/>
      <c r="OS1041" s="5"/>
      <c r="OT1041" s="5"/>
      <c r="OU1041" s="5"/>
      <c r="OV1041" s="5"/>
      <c r="OW1041" s="5"/>
      <c r="OX1041" s="5"/>
      <c r="OY1041" s="5"/>
      <c r="OZ1041" s="5"/>
      <c r="PA1041" s="5"/>
      <c r="PB1041" s="5"/>
      <c r="PC1041" s="5"/>
      <c r="PD1041" s="5"/>
      <c r="PE1041" s="5"/>
      <c r="PF1041" s="5"/>
      <c r="PG1041" s="5"/>
      <c r="PH1041" s="5"/>
      <c r="PI1041" s="5"/>
      <c r="PJ1041" s="5"/>
      <c r="PK1041" s="5"/>
      <c r="PL1041" s="5"/>
      <c r="PM1041" s="5"/>
      <c r="PN1041" s="5"/>
      <c r="PO1041" s="5"/>
      <c r="PP1041" s="5"/>
      <c r="PQ1041" s="5"/>
      <c r="PR1041" s="5"/>
      <c r="PS1041" s="5"/>
      <c r="PT1041" s="5"/>
      <c r="PU1041" s="5"/>
      <c r="PV1041" s="5"/>
      <c r="PW1041" s="5"/>
      <c r="PX1041" s="5"/>
      <c r="PY1041" s="5"/>
      <c r="PZ1041" s="5"/>
      <c r="QA1041" s="5"/>
      <c r="QB1041" s="5"/>
      <c r="QC1041" s="5"/>
      <c r="QD1041" s="5"/>
      <c r="QE1041" s="5"/>
      <c r="QF1041" s="5"/>
      <c r="QG1041" s="5"/>
      <c r="QH1041" s="5"/>
      <c r="QI1041" s="5"/>
      <c r="QJ1041" s="5"/>
      <c r="QK1041" s="5"/>
      <c r="QL1041" s="5"/>
      <c r="QM1041" s="5"/>
      <c r="QN1041" s="5"/>
      <c r="QO1041" s="5"/>
      <c r="QP1041" s="5"/>
      <c r="QQ1041" s="5"/>
      <c r="QR1041" s="5"/>
      <c r="QS1041" s="5"/>
      <c r="QT1041" s="5"/>
      <c r="QU1041" s="5"/>
      <c r="QV1041" s="5"/>
      <c r="QW1041" s="5"/>
      <c r="QX1041" s="5"/>
      <c r="QY1041" s="5"/>
      <c r="QZ1041" s="5"/>
      <c r="RA1041" s="5"/>
      <c r="RB1041" s="5"/>
      <c r="RC1041" s="5"/>
      <c r="RD1041" s="5"/>
      <c r="RE1041" s="5"/>
      <c r="RF1041" s="5"/>
      <c r="RG1041" s="5"/>
      <c r="RH1041" s="5"/>
      <c r="RI1041" s="5"/>
      <c r="RJ1041" s="5"/>
      <c r="RK1041" s="5"/>
    </row>
    <row r="1042" ht="13.75" spans="1:479">
      <c r="A1042" s="285" t="s">
        <v>12603</v>
      </c>
      <c r="B1042" s="285" t="s">
        <v>3208</v>
      </c>
      <c r="C1042" s="365" t="s">
        <v>5675</v>
      </c>
      <c r="D1042" s="286" t="s">
        <v>12266</v>
      </c>
      <c r="E1042" s="287">
        <v>2</v>
      </c>
      <c r="F1042" s="287">
        <v>221</v>
      </c>
      <c r="G1042" s="288">
        <f t="shared" si="16"/>
        <v>442</v>
      </c>
      <c r="H1042" s="382"/>
      <c r="I1042" s="383"/>
      <c r="J1042" s="383"/>
      <c r="K1042" s="383"/>
      <c r="L1042" s="383"/>
      <c r="M1042" s="384"/>
      <c r="N1042" s="145"/>
      <c r="O1042" s="153"/>
      <c r="P1042" s="153"/>
      <c r="Q1042" s="153"/>
      <c r="R1042" s="146"/>
      <c r="S1042" s="382"/>
      <c r="T1042" s="153"/>
      <c r="U1042" s="385"/>
      <c r="V1042" s="383"/>
      <c r="W1042" s="383"/>
      <c r="X1042" s="384"/>
      <c r="Y1042" s="382"/>
      <c r="Z1042" s="385"/>
      <c r="AA1042" s="385"/>
      <c r="AB1042" s="383"/>
      <c r="AC1042" s="383"/>
      <c r="AD1042" s="384"/>
      <c r="AE1042" s="145"/>
      <c r="AF1042" s="152"/>
      <c r="AG1042" s="152"/>
      <c r="AH1042" s="153"/>
      <c r="AI1042" s="153"/>
      <c r="AJ1042" s="153"/>
      <c r="AK1042" s="153"/>
      <c r="AL1042" s="94"/>
      <c r="AM1042" s="96"/>
      <c r="AN1042" s="96"/>
      <c r="AO1042" s="95"/>
      <c r="AP1042" s="95"/>
      <c r="AQ1042" s="97"/>
      <c r="AR1042" s="94"/>
      <c r="AS1042" s="96"/>
      <c r="AT1042" s="96"/>
      <c r="AU1042" s="96"/>
      <c r="AV1042" s="95"/>
      <c r="AW1042" s="95"/>
      <c r="AX1042" s="97"/>
      <c r="AY1042" s="97"/>
      <c r="AZ1042" s="97"/>
      <c r="BA1042" s="97"/>
      <c r="BB1042" s="97"/>
      <c r="BC1042" s="147" t="s">
        <v>12298</v>
      </c>
      <c r="BD1042" s="147" t="s">
        <v>1366</v>
      </c>
      <c r="BE1042" s="147" t="s">
        <v>12280</v>
      </c>
      <c r="BF1042" s="100"/>
      <c r="BG1042" s="149"/>
      <c r="BH1042" s="149"/>
      <c r="BI1042" s="149"/>
      <c r="BJ1042" s="147"/>
      <c r="BK1042" s="150" t="s">
        <v>1511</v>
      </c>
      <c r="BL1042" s="151"/>
      <c r="BM1042" s="147"/>
      <c r="BN1042" s="147"/>
      <c r="BO1042" s="5"/>
      <c r="BP1042" s="5"/>
      <c r="BQ1042" s="5"/>
      <c r="BR1042" s="5"/>
      <c r="BS1042" s="5"/>
      <c r="BT1042" s="147"/>
      <c r="BU1042" s="147"/>
      <c r="BV1042" s="147"/>
      <c r="BW1042" s="147"/>
      <c r="BX1042" s="147"/>
      <c r="BY1042" s="5"/>
      <c r="BZ1042" s="5"/>
      <c r="CA1042" s="5"/>
      <c r="CB1042" s="5" t="s">
        <v>1511</v>
      </c>
      <c r="CC1042" s="5"/>
      <c r="CD1042" s="5"/>
      <c r="CE1042" s="5"/>
      <c r="CF1042" s="5"/>
      <c r="CG1042" s="5"/>
      <c r="CH1042" s="5"/>
      <c r="CI1042" s="5"/>
      <c r="CJ1042" s="5"/>
      <c r="CK1042" s="5"/>
      <c r="CL1042" s="5"/>
      <c r="CM1042" s="5"/>
      <c r="CN1042" s="5"/>
      <c r="CO1042" s="5"/>
      <c r="CP1042" s="5"/>
      <c r="CQ1042" s="5"/>
      <c r="CR1042" s="5"/>
      <c r="CS1042" s="5"/>
      <c r="CT1042" s="5"/>
      <c r="CU1042" s="5"/>
      <c r="CV1042" s="5"/>
      <c r="CW1042" s="5"/>
      <c r="CX1042" s="5"/>
      <c r="CY1042" s="5"/>
      <c r="CZ1042" s="5"/>
      <c r="DA1042" s="5"/>
      <c r="DB1042" s="5"/>
      <c r="DC1042" s="5"/>
      <c r="DD1042" s="5"/>
      <c r="DE1042" s="5"/>
      <c r="DF1042" s="5"/>
      <c r="DG1042" s="5"/>
      <c r="DH1042" s="5"/>
      <c r="DI1042" s="5"/>
      <c r="DJ1042" s="5"/>
      <c r="DK1042" s="5"/>
      <c r="DL1042" s="5"/>
      <c r="DM1042" s="5"/>
      <c r="DN1042" s="5"/>
      <c r="DO1042" s="5"/>
      <c r="DP1042" s="5"/>
      <c r="DQ1042" s="5"/>
      <c r="DR1042" s="5"/>
      <c r="DS1042" s="5"/>
      <c r="DT1042" s="5"/>
      <c r="DU1042" s="5"/>
      <c r="DV1042" s="5"/>
      <c r="DW1042" s="5"/>
      <c r="DX1042" s="5"/>
      <c r="DY1042" s="5"/>
      <c r="DZ1042" s="5"/>
      <c r="EA1042" s="5"/>
      <c r="EB1042" s="5"/>
      <c r="EC1042" s="5"/>
      <c r="ED1042" s="5"/>
      <c r="EE1042" s="5"/>
      <c r="EF1042" s="5"/>
      <c r="EG1042" s="5"/>
      <c r="EH1042" s="5"/>
      <c r="EI1042" s="5"/>
      <c r="EJ1042" s="5"/>
      <c r="EK1042" s="5"/>
      <c r="EL1042" s="5"/>
      <c r="EM1042" s="5"/>
      <c r="EN1042" s="5"/>
      <c r="EO1042" s="5"/>
      <c r="EP1042" s="5"/>
      <c r="EQ1042" s="5"/>
      <c r="ER1042" s="5"/>
      <c r="ES1042" s="5"/>
      <c r="ET1042" s="5"/>
      <c r="EU1042" s="5"/>
      <c r="EV1042" s="5"/>
      <c r="EW1042" s="5"/>
      <c r="EX1042" s="5"/>
      <c r="EY1042" s="5"/>
      <c r="EZ1042" s="5"/>
      <c r="FA1042" s="5"/>
      <c r="FB1042" s="5"/>
      <c r="FC1042" s="5"/>
      <c r="FD1042" s="5"/>
      <c r="FE1042" s="5"/>
      <c r="FF1042" s="5"/>
      <c r="FG1042" s="5"/>
      <c r="FH1042" s="5"/>
      <c r="FI1042" s="5"/>
      <c r="FJ1042" s="5"/>
      <c r="FK1042" s="5"/>
      <c r="FL1042" s="5"/>
      <c r="FM1042" s="5"/>
      <c r="FN1042" s="5"/>
      <c r="FO1042" s="5"/>
      <c r="FP1042" s="5"/>
      <c r="FQ1042" s="5"/>
      <c r="FR1042" s="5"/>
      <c r="FS1042" s="5"/>
      <c r="FT1042" s="5"/>
      <c r="FU1042" s="5"/>
      <c r="FV1042" s="5"/>
      <c r="FW1042" s="5"/>
      <c r="FX1042" s="5"/>
      <c r="FY1042" s="5"/>
      <c r="FZ1042" s="5"/>
      <c r="GA1042" s="5"/>
      <c r="GB1042" s="5"/>
      <c r="GC1042" s="5"/>
      <c r="GD1042" s="5"/>
      <c r="GE1042" s="5"/>
      <c r="GF1042" s="5"/>
      <c r="GG1042" s="5"/>
      <c r="GH1042" s="5"/>
      <c r="GI1042" s="5"/>
      <c r="GJ1042" s="5"/>
      <c r="GK1042" s="5"/>
      <c r="GL1042" s="5"/>
      <c r="GM1042" s="5"/>
      <c r="GN1042" s="5"/>
      <c r="GO1042" s="5"/>
      <c r="GP1042" s="5"/>
      <c r="GQ1042" s="5"/>
      <c r="GR1042" s="5"/>
      <c r="GS1042" s="5"/>
      <c r="GT1042" s="5"/>
      <c r="GU1042" s="5"/>
      <c r="GV1042" s="5"/>
      <c r="GW1042" s="5"/>
      <c r="GX1042" s="5"/>
      <c r="GY1042" s="5"/>
      <c r="GZ1042" s="5"/>
      <c r="HA1042" s="5"/>
      <c r="HB1042" s="5"/>
      <c r="HC1042" s="5"/>
      <c r="HD1042" s="5"/>
      <c r="HE1042" s="5"/>
      <c r="HF1042" s="5"/>
      <c r="HG1042" s="5"/>
      <c r="HH1042" s="5"/>
      <c r="HI1042" s="5"/>
      <c r="HJ1042" s="5"/>
      <c r="HK1042" s="5"/>
      <c r="HL1042" s="5"/>
      <c r="HM1042" s="5"/>
      <c r="HN1042" s="5"/>
      <c r="HO1042" s="5"/>
      <c r="HP1042" s="5"/>
      <c r="HQ1042" s="5"/>
      <c r="HR1042" s="5"/>
      <c r="HS1042" s="5"/>
      <c r="HT1042" s="5"/>
      <c r="HU1042" s="5"/>
      <c r="HV1042" s="5"/>
      <c r="HW1042" s="5"/>
      <c r="HX1042" s="5"/>
      <c r="HY1042" s="5"/>
      <c r="HZ1042" s="5"/>
      <c r="IA1042" s="5"/>
      <c r="IB1042" s="5"/>
      <c r="IC1042" s="5"/>
      <c r="ID1042" s="5"/>
      <c r="IE1042" s="5"/>
      <c r="IF1042" s="5"/>
      <c r="IG1042" s="5"/>
      <c r="IH1042" s="5"/>
      <c r="II1042" s="5"/>
      <c r="IJ1042" s="5"/>
      <c r="IK1042" s="5"/>
      <c r="IL1042" s="5"/>
      <c r="IM1042" s="5"/>
      <c r="IN1042" s="5"/>
      <c r="IO1042" s="5"/>
      <c r="IP1042" s="5"/>
      <c r="IQ1042" s="5"/>
      <c r="IR1042" s="5"/>
      <c r="IS1042" s="5"/>
      <c r="IT1042" s="5"/>
      <c r="IU1042" s="5"/>
      <c r="IV1042" s="5"/>
      <c r="IW1042" s="5"/>
      <c r="IX1042" s="5"/>
      <c r="IY1042" s="5"/>
      <c r="IZ1042" s="5"/>
      <c r="JA1042" s="5"/>
      <c r="JB1042" s="5"/>
      <c r="JC1042" s="5"/>
      <c r="JD1042" s="5"/>
      <c r="JE1042" s="5"/>
      <c r="JF1042" s="5"/>
      <c r="JG1042" s="5"/>
      <c r="JH1042" s="5"/>
      <c r="JI1042" s="5"/>
      <c r="JJ1042" s="5"/>
      <c r="JK1042" s="5"/>
      <c r="JL1042" s="5"/>
      <c r="JM1042" s="5"/>
      <c r="JN1042" s="5"/>
      <c r="JO1042" s="5"/>
      <c r="JP1042" s="5"/>
      <c r="JQ1042" s="5"/>
      <c r="JR1042" s="5"/>
      <c r="JS1042" s="5"/>
      <c r="JT1042" s="5"/>
      <c r="JU1042" s="5"/>
      <c r="JV1042" s="5"/>
      <c r="JW1042" s="5"/>
      <c r="JX1042" s="5"/>
      <c r="JY1042" s="5"/>
      <c r="JZ1042" s="5"/>
      <c r="KA1042" s="5"/>
      <c r="KB1042" s="5"/>
      <c r="KC1042" s="5"/>
      <c r="KD1042" s="5"/>
      <c r="KE1042" s="5"/>
      <c r="KF1042" s="5"/>
      <c r="KG1042" s="5"/>
      <c r="KH1042" s="5"/>
      <c r="KI1042" s="5"/>
      <c r="KJ1042" s="5"/>
      <c r="KK1042" s="5"/>
      <c r="KL1042" s="5"/>
      <c r="KM1042" s="5"/>
      <c r="KN1042" s="5"/>
      <c r="KO1042" s="5"/>
      <c r="KP1042" s="5"/>
      <c r="KQ1042" s="5"/>
      <c r="KR1042" s="5"/>
      <c r="KS1042" s="5"/>
      <c r="KT1042" s="5"/>
      <c r="KU1042" s="5"/>
      <c r="KV1042" s="5"/>
      <c r="KW1042" s="5"/>
      <c r="KX1042" s="5"/>
      <c r="KY1042" s="5"/>
      <c r="KZ1042" s="5"/>
      <c r="LA1042" s="5"/>
      <c r="LB1042" s="5"/>
      <c r="LC1042" s="5"/>
      <c r="LD1042" s="5"/>
      <c r="LE1042" s="5"/>
      <c r="LF1042" s="5"/>
      <c r="LG1042" s="5"/>
      <c r="LH1042" s="5"/>
      <c r="LI1042" s="5"/>
      <c r="LJ1042" s="5"/>
      <c r="LK1042" s="5"/>
      <c r="LL1042" s="5"/>
      <c r="LM1042" s="5"/>
      <c r="LN1042" s="5"/>
      <c r="LO1042" s="5"/>
      <c r="LP1042" s="5"/>
      <c r="LQ1042" s="5"/>
      <c r="LR1042" s="5"/>
      <c r="LS1042" s="5"/>
      <c r="LT1042" s="5"/>
      <c r="LU1042" s="5"/>
      <c r="LV1042" s="5"/>
      <c r="LW1042" s="5"/>
      <c r="LX1042" s="5"/>
      <c r="LY1042" s="5"/>
      <c r="LZ1042" s="5"/>
      <c r="MA1042" s="5"/>
      <c r="MB1042" s="5"/>
      <c r="MC1042" s="5"/>
      <c r="MD1042" s="5"/>
      <c r="ME1042" s="5"/>
      <c r="MF1042" s="5"/>
      <c r="MG1042" s="5"/>
      <c r="MH1042" s="5"/>
      <c r="MI1042" s="5"/>
      <c r="MJ1042" s="5"/>
      <c r="MK1042" s="5"/>
      <c r="ML1042" s="5"/>
      <c r="MM1042" s="5"/>
      <c r="MN1042" s="5"/>
      <c r="MO1042" s="5"/>
      <c r="MP1042" s="5"/>
      <c r="MQ1042" s="5"/>
      <c r="MR1042" s="5"/>
      <c r="MS1042" s="5"/>
      <c r="MT1042" s="5"/>
      <c r="MU1042" s="5"/>
      <c r="MV1042" s="5"/>
      <c r="MW1042" s="5"/>
      <c r="MX1042" s="5"/>
      <c r="MY1042" s="5"/>
      <c r="MZ1042" s="5"/>
      <c r="NA1042" s="5"/>
      <c r="NB1042" s="5"/>
      <c r="NC1042" s="5"/>
      <c r="ND1042" s="5"/>
      <c r="NE1042" s="5"/>
      <c r="NF1042" s="5"/>
      <c r="NG1042" s="5"/>
      <c r="NH1042" s="5"/>
      <c r="NI1042" s="5"/>
      <c r="NJ1042" s="5"/>
      <c r="NK1042" s="5"/>
      <c r="NL1042" s="5"/>
      <c r="NM1042" s="5"/>
      <c r="NN1042" s="5"/>
      <c r="NO1042" s="5"/>
      <c r="NP1042" s="5"/>
      <c r="NQ1042" s="5"/>
      <c r="NR1042" s="5"/>
      <c r="NS1042" s="5"/>
      <c r="NT1042" s="5"/>
      <c r="NU1042" s="5"/>
      <c r="NV1042" s="5"/>
      <c r="NW1042" s="5"/>
      <c r="NX1042" s="5"/>
      <c r="NY1042" s="5"/>
      <c r="NZ1042" s="5"/>
      <c r="OA1042" s="5"/>
      <c r="OB1042" s="5"/>
      <c r="OC1042" s="5"/>
      <c r="OD1042" s="5"/>
      <c r="OE1042" s="5"/>
      <c r="OF1042" s="5"/>
      <c r="OG1042" s="5"/>
      <c r="OH1042" s="5"/>
      <c r="OI1042" s="5"/>
      <c r="OJ1042" s="5"/>
      <c r="OK1042" s="5"/>
      <c r="OL1042" s="5"/>
      <c r="OM1042" s="5"/>
      <c r="ON1042" s="5"/>
      <c r="OO1042" s="5"/>
      <c r="OP1042" s="5"/>
      <c r="OQ1042" s="5"/>
      <c r="OR1042" s="5"/>
      <c r="OS1042" s="5"/>
      <c r="OT1042" s="5"/>
      <c r="OU1042" s="5"/>
      <c r="OV1042" s="5"/>
      <c r="OW1042" s="5"/>
      <c r="OX1042" s="5"/>
      <c r="OY1042" s="5"/>
      <c r="OZ1042" s="5"/>
      <c r="PA1042" s="5"/>
      <c r="PB1042" s="5"/>
      <c r="PC1042" s="5"/>
      <c r="PD1042" s="5"/>
      <c r="PE1042" s="5"/>
      <c r="PF1042" s="5"/>
      <c r="PG1042" s="5"/>
      <c r="PH1042" s="5"/>
      <c r="PI1042" s="5"/>
      <c r="PJ1042" s="5"/>
      <c r="PK1042" s="5"/>
      <c r="PL1042" s="5"/>
      <c r="PM1042" s="5"/>
      <c r="PN1042" s="5"/>
      <c r="PO1042" s="5"/>
      <c r="PP1042" s="5"/>
      <c r="PQ1042" s="5"/>
      <c r="PR1042" s="5"/>
      <c r="PS1042" s="5"/>
      <c r="PT1042" s="5"/>
      <c r="PU1042" s="5"/>
      <c r="PV1042" s="5"/>
      <c r="PW1042" s="5"/>
      <c r="PX1042" s="5"/>
      <c r="PY1042" s="5"/>
      <c r="PZ1042" s="5"/>
      <c r="QA1042" s="5"/>
      <c r="QB1042" s="5"/>
      <c r="QC1042" s="5"/>
      <c r="QD1042" s="5"/>
      <c r="QE1042" s="5"/>
      <c r="QF1042" s="5"/>
      <c r="QG1042" s="5"/>
      <c r="QH1042" s="5"/>
      <c r="QI1042" s="5"/>
      <c r="QJ1042" s="5"/>
      <c r="QK1042" s="5"/>
      <c r="QL1042" s="5"/>
      <c r="QM1042" s="5"/>
      <c r="QN1042" s="5"/>
      <c r="QO1042" s="5"/>
      <c r="QP1042" s="5"/>
      <c r="QQ1042" s="5"/>
      <c r="QR1042" s="5"/>
      <c r="QS1042" s="5"/>
      <c r="QT1042" s="5"/>
      <c r="QU1042" s="5"/>
      <c r="QV1042" s="5"/>
      <c r="QW1042" s="5"/>
      <c r="QX1042" s="5"/>
      <c r="QY1042" s="5"/>
      <c r="QZ1042" s="5"/>
      <c r="RA1042" s="5"/>
      <c r="RB1042" s="5"/>
      <c r="RC1042" s="5"/>
      <c r="RD1042" s="5"/>
      <c r="RE1042" s="5"/>
      <c r="RF1042" s="5"/>
      <c r="RG1042" s="5"/>
      <c r="RH1042" s="5"/>
      <c r="RI1042" s="5"/>
      <c r="RJ1042" s="5"/>
      <c r="RK1042" s="5"/>
    </row>
    <row r="1043" ht="13.75" spans="1:479">
      <c r="A1043" s="285" t="s">
        <v>12603</v>
      </c>
      <c r="B1043" s="285" t="s">
        <v>3208</v>
      </c>
      <c r="C1043" s="365" t="s">
        <v>5675</v>
      </c>
      <c r="D1043" s="286" t="s">
        <v>494</v>
      </c>
      <c r="E1043" s="287">
        <v>2</v>
      </c>
      <c r="F1043" s="287">
        <v>97</v>
      </c>
      <c r="G1043" s="288">
        <f t="shared" si="16"/>
        <v>194</v>
      </c>
      <c r="H1043" s="382"/>
      <c r="I1043" s="383"/>
      <c r="J1043" s="383"/>
      <c r="K1043" s="383"/>
      <c r="L1043" s="383"/>
      <c r="M1043" s="384"/>
      <c r="N1043" s="145"/>
      <c r="O1043" s="153"/>
      <c r="P1043" s="153"/>
      <c r="Q1043" s="153"/>
      <c r="R1043" s="146"/>
      <c r="S1043" s="382"/>
      <c r="T1043" s="153"/>
      <c r="U1043" s="385"/>
      <c r="V1043" s="383"/>
      <c r="W1043" s="383"/>
      <c r="X1043" s="384"/>
      <c r="Y1043" s="382"/>
      <c r="Z1043" s="385"/>
      <c r="AA1043" s="385"/>
      <c r="AB1043" s="383"/>
      <c r="AC1043" s="383"/>
      <c r="AD1043" s="384"/>
      <c r="AE1043" s="145"/>
      <c r="AF1043" s="152"/>
      <c r="AG1043" s="152"/>
      <c r="AH1043" s="153"/>
      <c r="AI1043" s="153"/>
      <c r="AJ1043" s="153"/>
      <c r="AK1043" s="153"/>
      <c r="AL1043" s="94"/>
      <c r="AM1043" s="96"/>
      <c r="AN1043" s="96"/>
      <c r="AO1043" s="95"/>
      <c r="AP1043" s="95"/>
      <c r="AQ1043" s="97"/>
      <c r="AR1043" s="94"/>
      <c r="AS1043" s="96"/>
      <c r="AT1043" s="96"/>
      <c r="AU1043" s="96"/>
      <c r="AV1043" s="95"/>
      <c r="AW1043" s="95"/>
      <c r="AX1043" s="97"/>
      <c r="AY1043" s="97"/>
      <c r="AZ1043" s="97"/>
      <c r="BA1043" s="97"/>
      <c r="BB1043" s="97"/>
      <c r="BC1043" s="147" t="s">
        <v>12301</v>
      </c>
      <c r="BD1043" s="147" t="s">
        <v>12362</v>
      </c>
      <c r="BE1043" s="147" t="s">
        <v>12282</v>
      </c>
      <c r="BF1043" s="100"/>
      <c r="BG1043" s="149"/>
      <c r="BH1043" s="149"/>
      <c r="BI1043" s="149"/>
      <c r="BJ1043" s="147"/>
      <c r="BK1043" s="150" t="s">
        <v>1511</v>
      </c>
      <c r="BL1043" s="151"/>
      <c r="BM1043" s="147"/>
      <c r="BN1043" s="147"/>
      <c r="BO1043" s="5"/>
      <c r="BP1043" s="5"/>
      <c r="BQ1043" s="5"/>
      <c r="BR1043" s="5"/>
      <c r="BS1043" s="5"/>
      <c r="BT1043" s="147"/>
      <c r="BU1043" s="147"/>
      <c r="BV1043" s="147"/>
      <c r="BW1043" s="147"/>
      <c r="BX1043" s="147"/>
      <c r="BY1043" s="5"/>
      <c r="BZ1043" s="5"/>
      <c r="CA1043" s="5"/>
      <c r="CB1043" s="5" t="s">
        <v>1511</v>
      </c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/>
      <c r="CP1043" s="5"/>
      <c r="CQ1043" s="5"/>
      <c r="CR1043" s="5"/>
      <c r="CS1043" s="5"/>
      <c r="CT1043" s="5"/>
      <c r="CU1043" s="5"/>
      <c r="CV1043" s="5"/>
      <c r="CW1043" s="5"/>
      <c r="CX1043" s="5"/>
      <c r="CY1043" s="5"/>
      <c r="CZ1043" s="5"/>
      <c r="DA1043" s="5"/>
      <c r="DB1043" s="5"/>
      <c r="DC1043" s="5"/>
      <c r="DD1043" s="5"/>
      <c r="DE1043" s="5"/>
      <c r="DF1043" s="5"/>
      <c r="DG1043" s="5"/>
      <c r="DH1043" s="5"/>
      <c r="DI1043" s="5"/>
      <c r="DJ1043" s="5"/>
      <c r="DK1043" s="5"/>
      <c r="DL1043" s="5"/>
      <c r="DM1043" s="5"/>
      <c r="DN1043" s="5"/>
      <c r="DO1043" s="5"/>
      <c r="DP1043" s="5"/>
      <c r="DQ1043" s="5"/>
      <c r="DR1043" s="5"/>
      <c r="DS1043" s="5"/>
      <c r="DT1043" s="5"/>
      <c r="DU1043" s="5"/>
      <c r="DV1043" s="5"/>
      <c r="DW1043" s="5"/>
      <c r="DX1043" s="5"/>
      <c r="DY1043" s="5"/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/>
      <c r="EM1043" s="5"/>
      <c r="EN1043" s="5"/>
      <c r="EO1043" s="5"/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/>
      <c r="FD1043" s="5"/>
      <c r="FE1043" s="5"/>
      <c r="FF1043" s="5"/>
      <c r="FG1043" s="5"/>
      <c r="FH1043" s="5"/>
      <c r="FI1043" s="5"/>
      <c r="FJ1043" s="5"/>
      <c r="FK1043" s="5"/>
      <c r="FL1043" s="5"/>
      <c r="FM1043" s="5"/>
      <c r="FN1043" s="5"/>
      <c r="FO1043" s="5"/>
      <c r="FP1043" s="5"/>
      <c r="FQ1043" s="5"/>
      <c r="FR1043" s="5"/>
      <c r="FS1043" s="5"/>
      <c r="FT1043" s="5"/>
      <c r="FU1043" s="5"/>
      <c r="FV1043" s="5"/>
      <c r="FW1043" s="5"/>
      <c r="FX1043" s="5"/>
      <c r="FY1043" s="5"/>
      <c r="FZ1043" s="5"/>
      <c r="GA1043" s="5"/>
      <c r="GB1043" s="5"/>
      <c r="GC1043" s="5"/>
      <c r="GD1043" s="5"/>
      <c r="GE1043" s="5"/>
      <c r="GF1043" s="5"/>
      <c r="GG1043" s="5"/>
      <c r="GH1043" s="5"/>
      <c r="GI1043" s="5"/>
      <c r="GJ1043" s="5"/>
      <c r="GK1043" s="5"/>
      <c r="GL1043" s="5"/>
      <c r="GM1043" s="5"/>
      <c r="GN1043" s="5"/>
      <c r="GO1043" s="5"/>
      <c r="GP1043" s="5"/>
      <c r="GQ1043" s="5"/>
      <c r="GR1043" s="5"/>
      <c r="GS1043" s="5"/>
      <c r="GT1043" s="5"/>
      <c r="GU1043" s="5"/>
      <c r="GV1043" s="5"/>
      <c r="GW1043" s="5"/>
      <c r="GX1043" s="5"/>
      <c r="GY1043" s="5"/>
      <c r="GZ1043" s="5"/>
      <c r="HA1043" s="5"/>
      <c r="HB1043" s="5"/>
      <c r="HC1043" s="5"/>
      <c r="HD1043" s="5"/>
      <c r="HE1043" s="5"/>
      <c r="HF1043" s="5"/>
      <c r="HG1043" s="5"/>
      <c r="HH1043" s="5"/>
      <c r="HI1043" s="5"/>
      <c r="HJ1043" s="5"/>
      <c r="HK1043" s="5"/>
      <c r="HL1043" s="5"/>
      <c r="HM1043" s="5"/>
      <c r="HN1043" s="5"/>
      <c r="HO1043" s="5"/>
      <c r="HP1043" s="5"/>
      <c r="HQ1043" s="5"/>
      <c r="HR1043" s="5"/>
      <c r="HS1043" s="5"/>
      <c r="HT1043" s="5"/>
      <c r="HU1043" s="5"/>
      <c r="HV1043" s="5"/>
      <c r="HW1043" s="5"/>
      <c r="HX1043" s="5"/>
      <c r="HY1043" s="5"/>
      <c r="HZ1043" s="5"/>
      <c r="IA1043" s="5"/>
      <c r="IB1043" s="5"/>
      <c r="IC1043" s="5"/>
      <c r="ID1043" s="5"/>
      <c r="IE1043" s="5"/>
      <c r="IF1043" s="5"/>
      <c r="IG1043" s="5"/>
      <c r="IH1043" s="5"/>
      <c r="II1043" s="5"/>
      <c r="IJ1043" s="5"/>
      <c r="IK1043" s="5"/>
      <c r="IL1043" s="5"/>
      <c r="IM1043" s="5"/>
      <c r="IN1043" s="5"/>
      <c r="IO1043" s="5"/>
      <c r="IP1043" s="5"/>
      <c r="IQ1043" s="5"/>
      <c r="IR1043" s="5"/>
      <c r="IS1043" s="5"/>
      <c r="IT1043" s="5"/>
      <c r="IU1043" s="5"/>
      <c r="IV1043" s="5"/>
      <c r="IW1043" s="5"/>
      <c r="IX1043" s="5"/>
      <c r="IY1043" s="5"/>
      <c r="IZ1043" s="5"/>
      <c r="JA1043" s="5"/>
      <c r="JB1043" s="5"/>
      <c r="JC1043" s="5"/>
      <c r="JD1043" s="5"/>
      <c r="JE1043" s="5"/>
      <c r="JF1043" s="5"/>
      <c r="JG1043" s="5"/>
      <c r="JH1043" s="5"/>
      <c r="JI1043" s="5"/>
      <c r="JJ1043" s="5"/>
      <c r="JK1043" s="5"/>
      <c r="JL1043" s="5"/>
      <c r="JM1043" s="5"/>
      <c r="JN1043" s="5"/>
      <c r="JO1043" s="5"/>
      <c r="JP1043" s="5"/>
      <c r="JQ1043" s="5"/>
      <c r="JR1043" s="5"/>
      <c r="JS1043" s="5"/>
      <c r="JT1043" s="5"/>
      <c r="JU1043" s="5"/>
      <c r="JV1043" s="5"/>
      <c r="JW1043" s="5"/>
      <c r="JX1043" s="5"/>
      <c r="JY1043" s="5"/>
      <c r="JZ1043" s="5"/>
      <c r="KA1043" s="5"/>
      <c r="KB1043" s="5"/>
      <c r="KC1043" s="5"/>
      <c r="KD1043" s="5"/>
      <c r="KE1043" s="5"/>
      <c r="KF1043" s="5"/>
      <c r="KG1043" s="5"/>
      <c r="KH1043" s="5"/>
      <c r="KI1043" s="5"/>
      <c r="KJ1043" s="5"/>
      <c r="KK1043" s="5"/>
      <c r="KL1043" s="5"/>
      <c r="KM1043" s="5"/>
      <c r="KN1043" s="5"/>
      <c r="KO1043" s="5"/>
      <c r="KP1043" s="5"/>
      <c r="KQ1043" s="5"/>
      <c r="KR1043" s="5"/>
      <c r="KS1043" s="5"/>
      <c r="KT1043" s="5"/>
      <c r="KU1043" s="5"/>
      <c r="KV1043" s="5"/>
      <c r="KW1043" s="5"/>
      <c r="KX1043" s="5"/>
      <c r="KY1043" s="5"/>
      <c r="KZ1043" s="5"/>
      <c r="LA1043" s="5"/>
      <c r="LB1043" s="5"/>
      <c r="LC1043" s="5"/>
      <c r="LD1043" s="5"/>
      <c r="LE1043" s="5"/>
      <c r="LF1043" s="5"/>
      <c r="LG1043" s="5"/>
      <c r="LH1043" s="5"/>
      <c r="LI1043" s="5"/>
      <c r="LJ1043" s="5"/>
      <c r="LK1043" s="5"/>
      <c r="LL1043" s="5"/>
      <c r="LM1043" s="5"/>
      <c r="LN1043" s="5"/>
      <c r="LO1043" s="5"/>
      <c r="LP1043" s="5"/>
      <c r="LQ1043" s="5"/>
      <c r="LR1043" s="5"/>
      <c r="LS1043" s="5"/>
      <c r="LT1043" s="5"/>
      <c r="LU1043" s="5"/>
      <c r="LV1043" s="5"/>
      <c r="LW1043" s="5"/>
      <c r="LX1043" s="5"/>
      <c r="LY1043" s="5"/>
      <c r="LZ1043" s="5"/>
      <c r="MA1043" s="5"/>
      <c r="MB1043" s="5"/>
      <c r="MC1043" s="5"/>
      <c r="MD1043" s="5"/>
      <c r="ME1043" s="5"/>
      <c r="MF1043" s="5"/>
      <c r="MG1043" s="5"/>
      <c r="MH1043" s="5"/>
      <c r="MI1043" s="5"/>
      <c r="MJ1043" s="5"/>
      <c r="MK1043" s="5"/>
      <c r="ML1043" s="5"/>
      <c r="MM1043" s="5"/>
      <c r="MN1043" s="5"/>
      <c r="MO1043" s="5"/>
      <c r="MP1043" s="5"/>
      <c r="MQ1043" s="5"/>
      <c r="MR1043" s="5"/>
      <c r="MS1043" s="5"/>
      <c r="MT1043" s="5"/>
      <c r="MU1043" s="5"/>
      <c r="MV1043" s="5"/>
      <c r="MW1043" s="5"/>
      <c r="MX1043" s="5"/>
      <c r="MY1043" s="5"/>
      <c r="MZ1043" s="5"/>
      <c r="NA1043" s="5"/>
      <c r="NB1043" s="5"/>
      <c r="NC1043" s="5"/>
      <c r="ND1043" s="5"/>
      <c r="NE1043" s="5"/>
      <c r="NF1043" s="5"/>
      <c r="NG1043" s="5"/>
      <c r="NH1043" s="5"/>
      <c r="NI1043" s="5"/>
      <c r="NJ1043" s="5"/>
      <c r="NK1043" s="5"/>
      <c r="NL1043" s="5"/>
      <c r="NM1043" s="5"/>
      <c r="NN1043" s="5"/>
      <c r="NO1043" s="5"/>
      <c r="NP1043" s="5"/>
      <c r="NQ1043" s="5"/>
      <c r="NR1043" s="5"/>
      <c r="NS1043" s="5"/>
      <c r="NT1043" s="5"/>
      <c r="NU1043" s="5"/>
      <c r="NV1043" s="5"/>
      <c r="NW1043" s="5"/>
      <c r="NX1043" s="5"/>
      <c r="NY1043" s="5"/>
      <c r="NZ1043" s="5"/>
      <c r="OA1043" s="5"/>
      <c r="OB1043" s="5"/>
      <c r="OC1043" s="5"/>
      <c r="OD1043" s="5"/>
      <c r="OE1043" s="5"/>
      <c r="OF1043" s="5"/>
      <c r="OG1043" s="5"/>
      <c r="OH1043" s="5"/>
      <c r="OI1043" s="5"/>
      <c r="OJ1043" s="5"/>
      <c r="OK1043" s="5"/>
      <c r="OL1043" s="5"/>
      <c r="OM1043" s="5"/>
      <c r="ON1043" s="5"/>
      <c r="OO1043" s="5"/>
      <c r="OP1043" s="5"/>
      <c r="OQ1043" s="5"/>
      <c r="OR1043" s="5"/>
      <c r="OS1043" s="5"/>
      <c r="OT1043" s="5"/>
      <c r="OU1043" s="5"/>
      <c r="OV1043" s="5"/>
      <c r="OW1043" s="5"/>
      <c r="OX1043" s="5"/>
      <c r="OY1043" s="5"/>
      <c r="OZ1043" s="5"/>
      <c r="PA1043" s="5"/>
      <c r="PB1043" s="5"/>
      <c r="PC1043" s="5"/>
      <c r="PD1043" s="5"/>
      <c r="PE1043" s="5"/>
      <c r="PF1043" s="5"/>
      <c r="PG1043" s="5"/>
      <c r="PH1043" s="5"/>
      <c r="PI1043" s="5"/>
      <c r="PJ1043" s="5"/>
      <c r="PK1043" s="5"/>
      <c r="PL1043" s="5"/>
      <c r="PM1043" s="5"/>
      <c r="PN1043" s="5"/>
      <c r="PO1043" s="5"/>
      <c r="PP1043" s="5"/>
      <c r="PQ1043" s="5"/>
      <c r="PR1043" s="5"/>
      <c r="PS1043" s="5"/>
      <c r="PT1043" s="5"/>
      <c r="PU1043" s="5"/>
      <c r="PV1043" s="5"/>
      <c r="PW1043" s="5"/>
      <c r="PX1043" s="5"/>
      <c r="PY1043" s="5"/>
      <c r="PZ1043" s="5"/>
      <c r="QA1043" s="5"/>
      <c r="QB1043" s="5"/>
      <c r="QC1043" s="5"/>
      <c r="QD1043" s="5"/>
      <c r="QE1043" s="5"/>
      <c r="QF1043" s="5"/>
      <c r="QG1043" s="5"/>
      <c r="QH1043" s="5"/>
      <c r="QI1043" s="5"/>
      <c r="QJ1043" s="5"/>
      <c r="QK1043" s="5"/>
      <c r="QL1043" s="5"/>
      <c r="QM1043" s="5"/>
      <c r="QN1043" s="5"/>
      <c r="QO1043" s="5"/>
      <c r="QP1043" s="5"/>
      <c r="QQ1043" s="5"/>
      <c r="QR1043" s="5"/>
      <c r="QS1043" s="5"/>
      <c r="QT1043" s="5"/>
      <c r="QU1043" s="5"/>
      <c r="QV1043" s="5"/>
      <c r="QW1043" s="5"/>
      <c r="QX1043" s="5"/>
      <c r="QY1043" s="5"/>
      <c r="QZ1043" s="5"/>
      <c r="RA1043" s="5"/>
      <c r="RB1043" s="5"/>
      <c r="RC1043" s="5"/>
      <c r="RD1043" s="5"/>
      <c r="RE1043" s="5"/>
      <c r="RF1043" s="5"/>
      <c r="RG1043" s="5"/>
      <c r="RH1043" s="5"/>
      <c r="RI1043" s="5"/>
      <c r="RJ1043" s="5"/>
      <c r="RK1043" s="5"/>
    </row>
    <row r="1044" ht="13.75" spans="1:479">
      <c r="A1044" s="88" t="s">
        <v>12603</v>
      </c>
      <c r="B1044" s="88" t="s">
        <v>8644</v>
      </c>
      <c r="C1044" s="106" t="s">
        <v>8643</v>
      </c>
      <c r="D1044" s="89" t="s">
        <v>12266</v>
      </c>
      <c r="E1044" s="135">
        <v>2</v>
      </c>
      <c r="F1044" s="135">
        <v>218</v>
      </c>
      <c r="G1044" s="90">
        <f t="shared" si="16"/>
        <v>436</v>
      </c>
      <c r="H1044" s="126"/>
      <c r="I1044" s="127"/>
      <c r="J1044" s="127">
        <v>20</v>
      </c>
      <c r="K1044" s="127">
        <v>21</v>
      </c>
      <c r="L1044" s="127">
        <v>17</v>
      </c>
      <c r="M1044" s="128">
        <v>38</v>
      </c>
      <c r="N1044" s="94"/>
      <c r="O1044" s="95"/>
      <c r="P1044" s="95"/>
      <c r="Q1044" s="95"/>
      <c r="R1044" s="97"/>
      <c r="S1044" s="126"/>
      <c r="T1044" s="95"/>
      <c r="U1044" s="104">
        <v>29</v>
      </c>
      <c r="V1044" s="105">
        <v>28</v>
      </c>
      <c r="W1044" s="105">
        <v>10</v>
      </c>
      <c r="X1044" s="166">
        <v>38</v>
      </c>
      <c r="Y1044" s="126"/>
      <c r="Z1044" s="129"/>
      <c r="AA1044" s="104">
        <v>29</v>
      </c>
      <c r="AB1044" s="105">
        <v>28</v>
      </c>
      <c r="AC1044" s="105">
        <v>10</v>
      </c>
      <c r="AD1044" s="166">
        <v>38</v>
      </c>
      <c r="AE1044" s="94"/>
      <c r="AF1044" s="96"/>
      <c r="AG1044" s="96"/>
      <c r="AH1044" s="95"/>
      <c r="AI1044" s="95"/>
      <c r="AJ1044" s="95"/>
      <c r="AK1044" s="95"/>
      <c r="AL1044" s="94"/>
      <c r="AM1044" s="96"/>
      <c r="AN1044" s="96"/>
      <c r="AO1044" s="95"/>
      <c r="AP1044" s="95"/>
      <c r="AQ1044" s="97"/>
      <c r="AR1044" s="94"/>
      <c r="AS1044" s="96"/>
      <c r="AT1044" s="96"/>
      <c r="AU1044" s="96"/>
      <c r="AV1044" s="95"/>
      <c r="AW1044" s="95"/>
      <c r="AX1044" s="97"/>
      <c r="AY1044" s="97"/>
      <c r="AZ1044" s="97"/>
      <c r="BA1044" s="97"/>
      <c r="BB1044" s="97"/>
      <c r="BC1044" s="99" t="s">
        <v>12297</v>
      </c>
      <c r="BD1044" s="99" t="s">
        <v>12279</v>
      </c>
      <c r="BE1044" s="99" t="s">
        <v>12280</v>
      </c>
      <c r="BF1044" s="100"/>
      <c r="BG1044" s="103"/>
      <c r="BH1044" s="103"/>
      <c r="BI1044" s="103"/>
      <c r="BJ1044" s="99"/>
      <c r="BK1044" s="112" t="s">
        <v>1511</v>
      </c>
      <c r="BL1044" s="102"/>
      <c r="BM1044" s="99"/>
      <c r="BN1044" s="99"/>
      <c r="BT1044" s="99"/>
      <c r="BU1044" s="99"/>
      <c r="BV1044" s="99"/>
      <c r="BW1044" s="99"/>
      <c r="BX1044" s="99"/>
      <c r="CB1044" s="5" t="s">
        <v>1511</v>
      </c>
    </row>
    <row r="1045" ht="13.75" spans="1:479">
      <c r="A1045" s="88" t="s">
        <v>12603</v>
      </c>
      <c r="B1045" s="88" t="s">
        <v>8644</v>
      </c>
      <c r="C1045" s="106" t="s">
        <v>8643</v>
      </c>
      <c r="D1045" s="89" t="s">
        <v>494</v>
      </c>
      <c r="E1045" s="135">
        <v>2</v>
      </c>
      <c r="F1045" s="135">
        <v>101</v>
      </c>
      <c r="G1045" s="90">
        <f t="shared" si="16"/>
        <v>202</v>
      </c>
      <c r="H1045" s="126"/>
      <c r="I1045" s="127"/>
      <c r="J1045" s="127">
        <v>30</v>
      </c>
      <c r="K1045" s="127">
        <v>30</v>
      </c>
      <c r="L1045" s="127">
        <v>15</v>
      </c>
      <c r="M1045" s="128">
        <v>38</v>
      </c>
      <c r="N1045" s="94"/>
      <c r="O1045" s="95"/>
      <c r="P1045" s="95"/>
      <c r="Q1045" s="95"/>
      <c r="R1045" s="97"/>
      <c r="S1045" s="126"/>
      <c r="T1045" s="95"/>
      <c r="U1045" s="104">
        <v>14</v>
      </c>
      <c r="V1045" s="105">
        <v>14</v>
      </c>
      <c r="W1045" s="105">
        <v>8</v>
      </c>
      <c r="X1045" s="166">
        <v>38</v>
      </c>
      <c r="Y1045" s="126"/>
      <c r="Z1045" s="129"/>
      <c r="AA1045" s="104">
        <v>14</v>
      </c>
      <c r="AB1045" s="105">
        <v>14</v>
      </c>
      <c r="AC1045" s="105">
        <v>8</v>
      </c>
      <c r="AD1045" s="166">
        <v>38</v>
      </c>
      <c r="AE1045" s="94"/>
      <c r="AF1045" s="96"/>
      <c r="AG1045" s="96"/>
      <c r="AH1045" s="95"/>
      <c r="AI1045" s="95"/>
      <c r="AJ1045" s="95"/>
      <c r="AK1045" s="95"/>
      <c r="AL1045" s="94"/>
      <c r="AM1045" s="96"/>
      <c r="AN1045" s="96"/>
      <c r="AO1045" s="95"/>
      <c r="AP1045" s="95"/>
      <c r="AQ1045" s="97"/>
      <c r="AR1045" s="94"/>
      <c r="AS1045" s="96"/>
      <c r="AT1045" s="96"/>
      <c r="AU1045" s="96"/>
      <c r="AV1045" s="95"/>
      <c r="AW1045" s="95"/>
      <c r="AX1045" s="97"/>
      <c r="AY1045" s="97"/>
      <c r="AZ1045" s="97"/>
      <c r="BA1045" s="97"/>
      <c r="BB1045" s="97"/>
      <c r="BC1045" s="99" t="s">
        <v>12300</v>
      </c>
      <c r="BD1045" s="99" t="s">
        <v>12281</v>
      </c>
      <c r="BE1045" s="99" t="s">
        <v>12282</v>
      </c>
      <c r="BF1045" s="100"/>
      <c r="BG1045" s="103"/>
      <c r="BH1045" s="103"/>
      <c r="BI1045" s="103"/>
      <c r="BJ1045" s="99"/>
      <c r="BK1045" s="112" t="s">
        <v>1511</v>
      </c>
      <c r="BL1045" s="102"/>
      <c r="BM1045" s="99"/>
      <c r="BN1045" s="99"/>
      <c r="BT1045" s="99"/>
      <c r="BU1045" s="99"/>
      <c r="BV1045" s="99"/>
      <c r="BW1045" s="99"/>
      <c r="BX1045" s="99"/>
      <c r="CB1045" s="5" t="s">
        <v>1511</v>
      </c>
    </row>
    <row r="1046" ht="13.75" spans="1:479">
      <c r="A1046" s="88" t="s">
        <v>12603</v>
      </c>
      <c r="B1046" s="88" t="s">
        <v>8644</v>
      </c>
      <c r="C1046" s="106" t="s">
        <v>9805</v>
      </c>
      <c r="D1046" s="169" t="s">
        <v>12266</v>
      </c>
      <c r="E1046" s="88">
        <v>2</v>
      </c>
      <c r="F1046" s="88">
        <v>218</v>
      </c>
      <c r="G1046" s="170">
        <f t="shared" si="16"/>
        <v>436</v>
      </c>
      <c r="H1046" s="126"/>
      <c r="I1046" s="127"/>
      <c r="J1046" s="127"/>
      <c r="K1046" s="127"/>
      <c r="L1046" s="127"/>
      <c r="M1046" s="128"/>
      <c r="N1046" s="94"/>
      <c r="O1046" s="95"/>
      <c r="P1046" s="95"/>
      <c r="Q1046" s="95"/>
      <c r="R1046" s="97"/>
      <c r="S1046" s="126"/>
      <c r="T1046" s="95"/>
      <c r="U1046" s="129"/>
      <c r="V1046" s="127"/>
      <c r="W1046" s="127"/>
      <c r="X1046" s="128"/>
      <c r="Y1046" s="126"/>
      <c r="Z1046" s="129"/>
      <c r="AA1046" s="129"/>
      <c r="AB1046" s="127"/>
      <c r="AC1046" s="127"/>
      <c r="AD1046" s="128"/>
      <c r="AE1046" s="94"/>
      <c r="AF1046" s="96"/>
      <c r="AG1046" s="96"/>
      <c r="AH1046" s="95"/>
      <c r="AI1046" s="95"/>
      <c r="AJ1046" s="95"/>
      <c r="AK1046" s="95"/>
      <c r="AL1046" s="94"/>
      <c r="AM1046" s="96"/>
      <c r="AN1046" s="96"/>
      <c r="AO1046" s="95"/>
      <c r="AP1046" s="95"/>
      <c r="AQ1046" s="97"/>
      <c r="AR1046" s="94"/>
      <c r="AS1046" s="96"/>
      <c r="AT1046" s="96"/>
      <c r="AU1046" s="96"/>
      <c r="AV1046" s="95"/>
      <c r="AW1046" s="95"/>
      <c r="AX1046" s="97"/>
      <c r="AY1046" s="97"/>
      <c r="AZ1046" s="97"/>
      <c r="BA1046" s="97"/>
      <c r="BB1046" s="97"/>
      <c r="BC1046" s="99" t="s">
        <v>12297</v>
      </c>
      <c r="BD1046" s="99" t="s">
        <v>12279</v>
      </c>
      <c r="BE1046" s="99" t="s">
        <v>12280</v>
      </c>
      <c r="BF1046" s="100"/>
      <c r="BG1046" s="98"/>
      <c r="BH1046" s="98"/>
      <c r="BI1046" s="98"/>
      <c r="BJ1046" s="98"/>
      <c r="BK1046" s="101" t="s">
        <v>1511</v>
      </c>
      <c r="BL1046" s="98"/>
      <c r="BM1046" s="98"/>
      <c r="BN1046" s="98"/>
      <c r="BO1046" s="4"/>
      <c r="BP1046" s="4"/>
      <c r="BQ1046" s="4"/>
      <c r="BR1046" s="4"/>
      <c r="BS1046" s="4"/>
      <c r="BT1046" s="98"/>
      <c r="BU1046" s="98"/>
      <c r="BV1046" s="98"/>
      <c r="BW1046" s="98"/>
      <c r="BX1046" s="98"/>
      <c r="BY1046" s="4"/>
      <c r="BZ1046" s="4"/>
      <c r="CA1046" s="4"/>
      <c r="CB1046" s="4" t="s">
        <v>1511</v>
      </c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  <c r="HI1046" s="4"/>
      <c r="HJ1046" s="4"/>
      <c r="HK1046" s="4"/>
      <c r="HL1046" s="4"/>
      <c r="HM1046" s="4"/>
      <c r="HN1046" s="4"/>
      <c r="HO1046" s="4"/>
      <c r="HP1046" s="4"/>
      <c r="HQ1046" s="4"/>
      <c r="HR1046" s="4"/>
      <c r="HS1046" s="4"/>
      <c r="HT1046" s="4"/>
      <c r="HU1046" s="4"/>
      <c r="HV1046" s="4"/>
      <c r="HW1046" s="4"/>
      <c r="HX1046" s="4"/>
      <c r="HY1046" s="4"/>
      <c r="HZ1046" s="4"/>
      <c r="IA1046" s="4"/>
      <c r="IB1046" s="4"/>
      <c r="IC1046" s="4"/>
      <c r="ID1046" s="4"/>
      <c r="IE1046" s="4"/>
      <c r="IF1046" s="4"/>
      <c r="IG1046" s="4"/>
      <c r="IH1046" s="4"/>
      <c r="II1046" s="4"/>
      <c r="IJ1046" s="4"/>
      <c r="IK1046" s="4"/>
      <c r="IL1046" s="4"/>
      <c r="IM1046" s="4"/>
      <c r="IN1046" s="4"/>
      <c r="IO1046" s="4"/>
      <c r="IP1046" s="4"/>
      <c r="IQ1046" s="4"/>
      <c r="IR1046" s="4"/>
      <c r="IS1046" s="4"/>
      <c r="IT1046" s="4"/>
      <c r="IU1046" s="4"/>
      <c r="IV1046" s="4"/>
      <c r="IW1046" s="4"/>
      <c r="IX1046" s="4"/>
      <c r="IY1046" s="4"/>
      <c r="IZ1046" s="4"/>
      <c r="JA1046" s="4"/>
      <c r="JB1046" s="4"/>
      <c r="JC1046" s="4"/>
      <c r="JD1046" s="4"/>
      <c r="JE1046" s="4"/>
      <c r="JF1046" s="4"/>
      <c r="JG1046" s="4"/>
      <c r="JH1046" s="4"/>
      <c r="JI1046" s="4"/>
      <c r="JJ1046" s="4"/>
      <c r="JK1046" s="4"/>
      <c r="JL1046" s="4"/>
      <c r="JM1046" s="4"/>
      <c r="JN1046" s="4"/>
      <c r="JO1046" s="4"/>
      <c r="JP1046" s="4"/>
      <c r="JQ1046" s="4"/>
      <c r="JR1046" s="4"/>
      <c r="JS1046" s="4"/>
      <c r="JT1046" s="4"/>
      <c r="JU1046" s="4"/>
      <c r="JV1046" s="4"/>
      <c r="JW1046" s="4"/>
      <c r="JX1046" s="4"/>
      <c r="JY1046" s="4"/>
      <c r="JZ1046" s="4"/>
      <c r="KA1046" s="4"/>
      <c r="KB1046" s="4"/>
      <c r="KC1046" s="4"/>
      <c r="KD1046" s="4"/>
      <c r="KE1046" s="4"/>
      <c r="KF1046" s="4"/>
      <c r="KG1046" s="4"/>
      <c r="KH1046" s="4"/>
      <c r="KI1046" s="4"/>
      <c r="KJ1046" s="4"/>
      <c r="KK1046" s="4"/>
      <c r="KL1046" s="4"/>
      <c r="KM1046" s="4"/>
      <c r="KN1046" s="4"/>
      <c r="KO1046" s="4"/>
      <c r="KP1046" s="4"/>
      <c r="KQ1046" s="4"/>
      <c r="KR1046" s="4"/>
      <c r="KS1046" s="4"/>
      <c r="KT1046" s="4"/>
      <c r="KU1046" s="4"/>
      <c r="KV1046" s="4"/>
      <c r="KW1046" s="4"/>
      <c r="KX1046" s="4"/>
      <c r="KY1046" s="4"/>
      <c r="KZ1046" s="4"/>
      <c r="LA1046" s="4"/>
      <c r="LB1046" s="4"/>
      <c r="LC1046" s="4"/>
      <c r="LD1046" s="4"/>
      <c r="LE1046" s="4"/>
      <c r="LF1046" s="4"/>
      <c r="LG1046" s="4"/>
      <c r="LH1046" s="4"/>
      <c r="LI1046" s="4"/>
      <c r="LJ1046" s="4"/>
      <c r="LK1046" s="4"/>
      <c r="LL1046" s="4"/>
      <c r="LM1046" s="4"/>
      <c r="LN1046" s="4"/>
      <c r="LO1046" s="4"/>
      <c r="LP1046" s="4"/>
      <c r="LQ1046" s="4"/>
      <c r="LR1046" s="4"/>
      <c r="LS1046" s="4"/>
      <c r="LT1046" s="4"/>
      <c r="LU1046" s="4"/>
      <c r="LV1046" s="4"/>
      <c r="LW1046" s="4"/>
      <c r="LX1046" s="4"/>
      <c r="LY1046" s="4"/>
      <c r="LZ1046" s="4"/>
      <c r="MA1046" s="4"/>
      <c r="MB1046" s="4"/>
      <c r="MC1046" s="4"/>
      <c r="MD1046" s="4"/>
      <c r="ME1046" s="4"/>
      <c r="MF1046" s="4"/>
      <c r="MG1046" s="4"/>
      <c r="MH1046" s="4"/>
      <c r="MI1046" s="4"/>
      <c r="MJ1046" s="4"/>
      <c r="MK1046" s="4"/>
      <c r="ML1046" s="4"/>
      <c r="MM1046" s="4"/>
      <c r="MN1046" s="4"/>
      <c r="MO1046" s="4"/>
      <c r="MP1046" s="4"/>
      <c r="MQ1046" s="4"/>
      <c r="MR1046" s="4"/>
      <c r="MS1046" s="4"/>
      <c r="MT1046" s="4"/>
      <c r="MU1046" s="4"/>
      <c r="MV1046" s="4"/>
      <c r="MW1046" s="4"/>
      <c r="MX1046" s="4"/>
      <c r="MY1046" s="4"/>
      <c r="MZ1046" s="4"/>
      <c r="NA1046" s="4"/>
      <c r="NB1046" s="4"/>
      <c r="NC1046" s="4"/>
      <c r="ND1046" s="4"/>
      <c r="NE1046" s="4"/>
      <c r="NF1046" s="4"/>
      <c r="NG1046" s="4"/>
      <c r="NH1046" s="4"/>
      <c r="NI1046" s="4"/>
      <c r="NJ1046" s="4"/>
      <c r="NK1046" s="4"/>
      <c r="NL1046" s="4"/>
      <c r="NM1046" s="4"/>
      <c r="NN1046" s="4"/>
      <c r="NO1046" s="4"/>
      <c r="NP1046" s="4"/>
      <c r="NQ1046" s="4"/>
      <c r="NR1046" s="4"/>
      <c r="NS1046" s="4"/>
      <c r="NT1046" s="4"/>
      <c r="NU1046" s="4"/>
      <c r="NV1046" s="4"/>
      <c r="NW1046" s="4"/>
      <c r="NX1046" s="4"/>
      <c r="NY1046" s="4"/>
      <c r="NZ1046" s="4"/>
      <c r="OA1046" s="4"/>
      <c r="OB1046" s="4"/>
      <c r="OC1046" s="4"/>
      <c r="OD1046" s="4"/>
      <c r="OE1046" s="4"/>
      <c r="OF1046" s="4"/>
      <c r="OG1046" s="4"/>
      <c r="OH1046" s="4"/>
      <c r="OI1046" s="4"/>
      <c r="OJ1046" s="4"/>
      <c r="OK1046" s="4"/>
      <c r="OL1046" s="4"/>
      <c r="OM1046" s="4"/>
      <c r="ON1046" s="4"/>
      <c r="OO1046" s="4"/>
      <c r="OP1046" s="4"/>
      <c r="OQ1046" s="4"/>
      <c r="OR1046" s="4"/>
      <c r="OS1046" s="4"/>
      <c r="OT1046" s="4"/>
      <c r="OU1046" s="4"/>
      <c r="OV1046" s="4"/>
      <c r="OW1046" s="4"/>
      <c r="OX1046" s="4"/>
      <c r="OY1046" s="4"/>
      <c r="OZ1046" s="4"/>
      <c r="PA1046" s="4"/>
      <c r="PB1046" s="4"/>
      <c r="PC1046" s="4"/>
      <c r="PD1046" s="4"/>
      <c r="PE1046" s="4"/>
      <c r="PF1046" s="4"/>
      <c r="PG1046" s="4"/>
      <c r="PH1046" s="4"/>
      <c r="PI1046" s="4"/>
      <c r="PJ1046" s="4"/>
      <c r="PK1046" s="4"/>
      <c r="PL1046" s="4"/>
      <c r="PM1046" s="4"/>
      <c r="PN1046" s="4"/>
      <c r="PO1046" s="4"/>
      <c r="PP1046" s="4"/>
      <c r="PQ1046" s="4"/>
      <c r="PR1046" s="4"/>
      <c r="PS1046" s="4"/>
      <c r="PT1046" s="4"/>
      <c r="PU1046" s="4"/>
      <c r="PV1046" s="4"/>
      <c r="PW1046" s="4"/>
      <c r="PX1046" s="4"/>
      <c r="PY1046" s="4"/>
      <c r="PZ1046" s="4"/>
      <c r="QA1046" s="4"/>
      <c r="QB1046" s="4"/>
      <c r="QC1046" s="4"/>
      <c r="QD1046" s="4"/>
      <c r="QE1046" s="4"/>
      <c r="QF1046" s="4"/>
      <c r="QG1046" s="4"/>
      <c r="QH1046" s="4"/>
      <c r="QI1046" s="4"/>
      <c r="QJ1046" s="4"/>
      <c r="QK1046" s="4"/>
      <c r="QL1046" s="4"/>
      <c r="QM1046" s="4"/>
      <c r="QN1046" s="4"/>
      <c r="QO1046" s="4"/>
      <c r="QP1046" s="4"/>
      <c r="QQ1046" s="4"/>
      <c r="QR1046" s="4"/>
      <c r="QS1046" s="4"/>
      <c r="QT1046" s="4"/>
      <c r="QU1046" s="4"/>
      <c r="QV1046" s="4"/>
      <c r="QW1046" s="4"/>
      <c r="QX1046" s="4"/>
      <c r="QY1046" s="4"/>
      <c r="QZ1046" s="4"/>
      <c r="RA1046" s="4"/>
      <c r="RB1046" s="4"/>
      <c r="RC1046" s="4"/>
      <c r="RD1046" s="4"/>
      <c r="RE1046" s="4"/>
      <c r="RF1046" s="4"/>
      <c r="RG1046" s="4"/>
      <c r="RH1046" s="4"/>
      <c r="RI1046" s="4"/>
      <c r="RJ1046" s="4"/>
      <c r="RK1046" s="4"/>
    </row>
    <row r="1047" ht="13.75" spans="1:479">
      <c r="A1047" s="88" t="s">
        <v>12603</v>
      </c>
      <c r="B1047" s="88" t="s">
        <v>8644</v>
      </c>
      <c r="C1047" s="106" t="s">
        <v>9805</v>
      </c>
      <c r="D1047" s="169" t="s">
        <v>494</v>
      </c>
      <c r="E1047" s="88">
        <v>2</v>
      </c>
      <c r="F1047" s="88">
        <v>101</v>
      </c>
      <c r="G1047" s="170">
        <f t="shared" si="16"/>
        <v>202</v>
      </c>
      <c r="H1047" s="126"/>
      <c r="I1047" s="127"/>
      <c r="J1047" s="127"/>
      <c r="K1047" s="127"/>
      <c r="L1047" s="127"/>
      <c r="M1047" s="128"/>
      <c r="N1047" s="94"/>
      <c r="O1047" s="95"/>
      <c r="P1047" s="95"/>
      <c r="Q1047" s="95"/>
      <c r="R1047" s="97"/>
      <c r="S1047" s="126"/>
      <c r="T1047" s="95"/>
      <c r="U1047" s="129"/>
      <c r="V1047" s="127"/>
      <c r="W1047" s="127"/>
      <c r="X1047" s="128"/>
      <c r="Y1047" s="126"/>
      <c r="Z1047" s="129"/>
      <c r="AA1047" s="129"/>
      <c r="AB1047" s="127"/>
      <c r="AC1047" s="127"/>
      <c r="AD1047" s="128"/>
      <c r="AE1047" s="94"/>
      <c r="AF1047" s="96"/>
      <c r="AG1047" s="96"/>
      <c r="AH1047" s="95"/>
      <c r="AI1047" s="95"/>
      <c r="AJ1047" s="95"/>
      <c r="AK1047" s="95"/>
      <c r="AL1047" s="94"/>
      <c r="AM1047" s="96"/>
      <c r="AN1047" s="96"/>
      <c r="AO1047" s="95"/>
      <c r="AP1047" s="95"/>
      <c r="AQ1047" s="97"/>
      <c r="AR1047" s="94"/>
      <c r="AS1047" s="96"/>
      <c r="AT1047" s="96"/>
      <c r="AU1047" s="96"/>
      <c r="AV1047" s="95"/>
      <c r="AW1047" s="95"/>
      <c r="AX1047" s="97"/>
      <c r="AY1047" s="97"/>
      <c r="AZ1047" s="97"/>
      <c r="BA1047" s="97"/>
      <c r="BB1047" s="97"/>
      <c r="BC1047" s="99" t="s">
        <v>12300</v>
      </c>
      <c r="BD1047" s="99" t="s">
        <v>12281</v>
      </c>
      <c r="BE1047" s="99" t="s">
        <v>12282</v>
      </c>
      <c r="BF1047" s="100"/>
      <c r="BG1047" s="98"/>
      <c r="BH1047" s="98"/>
      <c r="BI1047" s="98"/>
      <c r="BJ1047" s="98"/>
      <c r="BK1047" s="101" t="s">
        <v>1511</v>
      </c>
      <c r="BL1047" s="98"/>
      <c r="BM1047" s="98"/>
      <c r="BN1047" s="98"/>
      <c r="BO1047" s="4"/>
      <c r="BP1047" s="4"/>
      <c r="BQ1047" s="4"/>
      <c r="BR1047" s="4"/>
      <c r="BS1047" s="4"/>
      <c r="BT1047" s="98"/>
      <c r="BU1047" s="98"/>
      <c r="BV1047" s="98"/>
      <c r="BW1047" s="98"/>
      <c r="BX1047" s="98"/>
      <c r="BY1047" s="4"/>
      <c r="BZ1047" s="4"/>
      <c r="CA1047" s="4"/>
      <c r="CB1047" s="4" t="s">
        <v>1511</v>
      </c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  <c r="HI1047" s="4"/>
      <c r="HJ1047" s="4"/>
      <c r="HK1047" s="4"/>
      <c r="HL1047" s="4"/>
      <c r="HM1047" s="4"/>
      <c r="HN1047" s="4"/>
      <c r="HO1047" s="4"/>
      <c r="HP1047" s="4"/>
      <c r="HQ1047" s="4"/>
      <c r="HR1047" s="4"/>
      <c r="HS1047" s="4"/>
      <c r="HT1047" s="4"/>
      <c r="HU1047" s="4"/>
      <c r="HV1047" s="4"/>
      <c r="HW1047" s="4"/>
      <c r="HX1047" s="4"/>
      <c r="HY1047" s="4"/>
      <c r="HZ1047" s="4"/>
      <c r="IA1047" s="4"/>
      <c r="IB1047" s="4"/>
      <c r="IC1047" s="4"/>
      <c r="ID1047" s="4"/>
      <c r="IE1047" s="4"/>
      <c r="IF1047" s="4"/>
      <c r="IG1047" s="4"/>
      <c r="IH1047" s="4"/>
      <c r="II1047" s="4"/>
      <c r="IJ1047" s="4"/>
      <c r="IK1047" s="4"/>
      <c r="IL1047" s="4"/>
      <c r="IM1047" s="4"/>
      <c r="IN1047" s="4"/>
      <c r="IO1047" s="4"/>
      <c r="IP1047" s="4"/>
      <c r="IQ1047" s="4"/>
      <c r="IR1047" s="4"/>
      <c r="IS1047" s="4"/>
      <c r="IT1047" s="4"/>
      <c r="IU1047" s="4"/>
      <c r="IV1047" s="4"/>
      <c r="IW1047" s="4"/>
      <c r="IX1047" s="4"/>
      <c r="IY1047" s="4"/>
      <c r="IZ1047" s="4"/>
      <c r="JA1047" s="4"/>
      <c r="JB1047" s="4"/>
      <c r="JC1047" s="4"/>
      <c r="JD1047" s="4"/>
      <c r="JE1047" s="4"/>
      <c r="JF1047" s="4"/>
      <c r="JG1047" s="4"/>
      <c r="JH1047" s="4"/>
      <c r="JI1047" s="4"/>
      <c r="JJ1047" s="4"/>
      <c r="JK1047" s="4"/>
      <c r="JL1047" s="4"/>
      <c r="JM1047" s="4"/>
      <c r="JN1047" s="4"/>
      <c r="JO1047" s="4"/>
      <c r="JP1047" s="4"/>
      <c r="JQ1047" s="4"/>
      <c r="JR1047" s="4"/>
      <c r="JS1047" s="4"/>
      <c r="JT1047" s="4"/>
      <c r="JU1047" s="4"/>
      <c r="JV1047" s="4"/>
      <c r="JW1047" s="4"/>
      <c r="JX1047" s="4"/>
      <c r="JY1047" s="4"/>
      <c r="JZ1047" s="4"/>
      <c r="KA1047" s="4"/>
      <c r="KB1047" s="4"/>
      <c r="KC1047" s="4"/>
      <c r="KD1047" s="4"/>
      <c r="KE1047" s="4"/>
      <c r="KF1047" s="4"/>
      <c r="KG1047" s="4"/>
      <c r="KH1047" s="4"/>
      <c r="KI1047" s="4"/>
      <c r="KJ1047" s="4"/>
      <c r="KK1047" s="4"/>
      <c r="KL1047" s="4"/>
      <c r="KM1047" s="4"/>
      <c r="KN1047" s="4"/>
      <c r="KO1047" s="4"/>
      <c r="KP1047" s="4"/>
      <c r="KQ1047" s="4"/>
      <c r="KR1047" s="4"/>
      <c r="KS1047" s="4"/>
      <c r="KT1047" s="4"/>
      <c r="KU1047" s="4"/>
      <c r="KV1047" s="4"/>
      <c r="KW1047" s="4"/>
      <c r="KX1047" s="4"/>
      <c r="KY1047" s="4"/>
      <c r="KZ1047" s="4"/>
      <c r="LA1047" s="4"/>
      <c r="LB1047" s="4"/>
      <c r="LC1047" s="4"/>
      <c r="LD1047" s="4"/>
      <c r="LE1047" s="4"/>
      <c r="LF1047" s="4"/>
      <c r="LG1047" s="4"/>
      <c r="LH1047" s="4"/>
      <c r="LI1047" s="4"/>
      <c r="LJ1047" s="4"/>
      <c r="LK1047" s="4"/>
      <c r="LL1047" s="4"/>
      <c r="LM1047" s="4"/>
      <c r="LN1047" s="4"/>
      <c r="LO1047" s="4"/>
      <c r="LP1047" s="4"/>
      <c r="LQ1047" s="4"/>
      <c r="LR1047" s="4"/>
      <c r="LS1047" s="4"/>
      <c r="LT1047" s="4"/>
      <c r="LU1047" s="4"/>
      <c r="LV1047" s="4"/>
      <c r="LW1047" s="4"/>
      <c r="LX1047" s="4"/>
      <c r="LY1047" s="4"/>
      <c r="LZ1047" s="4"/>
      <c r="MA1047" s="4"/>
      <c r="MB1047" s="4"/>
      <c r="MC1047" s="4"/>
      <c r="MD1047" s="4"/>
      <c r="ME1047" s="4"/>
      <c r="MF1047" s="4"/>
      <c r="MG1047" s="4"/>
      <c r="MH1047" s="4"/>
      <c r="MI1047" s="4"/>
      <c r="MJ1047" s="4"/>
      <c r="MK1047" s="4"/>
      <c r="ML1047" s="4"/>
      <c r="MM1047" s="4"/>
      <c r="MN1047" s="4"/>
      <c r="MO1047" s="4"/>
      <c r="MP1047" s="4"/>
      <c r="MQ1047" s="4"/>
      <c r="MR1047" s="4"/>
      <c r="MS1047" s="4"/>
      <c r="MT1047" s="4"/>
      <c r="MU1047" s="4"/>
      <c r="MV1047" s="4"/>
      <c r="MW1047" s="4"/>
      <c r="MX1047" s="4"/>
      <c r="MY1047" s="4"/>
      <c r="MZ1047" s="4"/>
      <c r="NA1047" s="4"/>
      <c r="NB1047" s="4"/>
      <c r="NC1047" s="4"/>
      <c r="ND1047" s="4"/>
      <c r="NE1047" s="4"/>
      <c r="NF1047" s="4"/>
      <c r="NG1047" s="4"/>
      <c r="NH1047" s="4"/>
      <c r="NI1047" s="4"/>
      <c r="NJ1047" s="4"/>
      <c r="NK1047" s="4"/>
      <c r="NL1047" s="4"/>
      <c r="NM1047" s="4"/>
      <c r="NN1047" s="4"/>
      <c r="NO1047" s="4"/>
      <c r="NP1047" s="4"/>
      <c r="NQ1047" s="4"/>
      <c r="NR1047" s="4"/>
      <c r="NS1047" s="4"/>
      <c r="NT1047" s="4"/>
      <c r="NU1047" s="4"/>
      <c r="NV1047" s="4"/>
      <c r="NW1047" s="4"/>
      <c r="NX1047" s="4"/>
      <c r="NY1047" s="4"/>
      <c r="NZ1047" s="4"/>
      <c r="OA1047" s="4"/>
      <c r="OB1047" s="4"/>
      <c r="OC1047" s="4"/>
      <c r="OD1047" s="4"/>
      <c r="OE1047" s="4"/>
      <c r="OF1047" s="4"/>
      <c r="OG1047" s="4"/>
      <c r="OH1047" s="4"/>
      <c r="OI1047" s="4"/>
      <c r="OJ1047" s="4"/>
      <c r="OK1047" s="4"/>
      <c r="OL1047" s="4"/>
      <c r="OM1047" s="4"/>
      <c r="ON1047" s="4"/>
      <c r="OO1047" s="4"/>
      <c r="OP1047" s="4"/>
      <c r="OQ1047" s="4"/>
      <c r="OR1047" s="4"/>
      <c r="OS1047" s="4"/>
      <c r="OT1047" s="4"/>
      <c r="OU1047" s="4"/>
      <c r="OV1047" s="4"/>
      <c r="OW1047" s="4"/>
      <c r="OX1047" s="4"/>
      <c r="OY1047" s="4"/>
      <c r="OZ1047" s="4"/>
      <c r="PA1047" s="4"/>
      <c r="PB1047" s="4"/>
      <c r="PC1047" s="4"/>
      <c r="PD1047" s="4"/>
      <c r="PE1047" s="4"/>
      <c r="PF1047" s="4"/>
      <c r="PG1047" s="4"/>
      <c r="PH1047" s="4"/>
      <c r="PI1047" s="4"/>
      <c r="PJ1047" s="4"/>
      <c r="PK1047" s="4"/>
      <c r="PL1047" s="4"/>
      <c r="PM1047" s="4"/>
      <c r="PN1047" s="4"/>
      <c r="PO1047" s="4"/>
      <c r="PP1047" s="4"/>
      <c r="PQ1047" s="4"/>
      <c r="PR1047" s="4"/>
      <c r="PS1047" s="4"/>
      <c r="PT1047" s="4"/>
      <c r="PU1047" s="4"/>
      <c r="PV1047" s="4"/>
      <c r="PW1047" s="4"/>
      <c r="PX1047" s="4"/>
      <c r="PY1047" s="4"/>
      <c r="PZ1047" s="4"/>
      <c r="QA1047" s="4"/>
      <c r="QB1047" s="4"/>
      <c r="QC1047" s="4"/>
      <c r="QD1047" s="4"/>
      <c r="QE1047" s="4"/>
      <c r="QF1047" s="4"/>
      <c r="QG1047" s="4"/>
      <c r="QH1047" s="4"/>
      <c r="QI1047" s="4"/>
      <c r="QJ1047" s="4"/>
      <c r="QK1047" s="4"/>
      <c r="QL1047" s="4"/>
      <c r="QM1047" s="4"/>
      <c r="QN1047" s="4"/>
      <c r="QO1047" s="4"/>
      <c r="QP1047" s="4"/>
      <c r="QQ1047" s="4"/>
      <c r="QR1047" s="4"/>
      <c r="QS1047" s="4"/>
      <c r="QT1047" s="4"/>
      <c r="QU1047" s="4"/>
      <c r="QV1047" s="4"/>
      <c r="QW1047" s="4"/>
      <c r="QX1047" s="4"/>
      <c r="QY1047" s="4"/>
      <c r="QZ1047" s="4"/>
      <c r="RA1047" s="4"/>
      <c r="RB1047" s="4"/>
      <c r="RC1047" s="4"/>
      <c r="RD1047" s="4"/>
      <c r="RE1047" s="4"/>
      <c r="RF1047" s="4"/>
      <c r="RG1047" s="4"/>
      <c r="RH1047" s="4"/>
      <c r="RI1047" s="4"/>
      <c r="RJ1047" s="4"/>
      <c r="RK1047" s="4"/>
    </row>
    <row r="1048" ht="13.75" spans="1:479">
      <c r="A1048" s="88" t="s">
        <v>12604</v>
      </c>
      <c r="B1048" s="88" t="s">
        <v>3206</v>
      </c>
      <c r="C1048" s="106" t="s">
        <v>5678</v>
      </c>
      <c r="D1048" s="386" t="s">
        <v>12266</v>
      </c>
      <c r="E1048" s="387">
        <v>4</v>
      </c>
      <c r="F1048" s="387">
        <v>81</v>
      </c>
      <c r="G1048" s="388">
        <f t="shared" si="16"/>
        <v>324</v>
      </c>
      <c r="H1048" s="126"/>
      <c r="I1048" s="127"/>
      <c r="J1048" s="127"/>
      <c r="K1048" s="127"/>
      <c r="L1048" s="127"/>
      <c r="M1048" s="128"/>
      <c r="N1048" s="94"/>
      <c r="O1048" s="95"/>
      <c r="P1048" s="95"/>
      <c r="Q1048" s="95"/>
      <c r="R1048" s="97"/>
      <c r="S1048" s="94"/>
      <c r="T1048" s="95"/>
      <c r="U1048" s="96"/>
      <c r="V1048" s="95"/>
      <c r="W1048" s="95"/>
      <c r="X1048" s="97"/>
      <c r="Y1048" s="126"/>
      <c r="Z1048" s="129"/>
      <c r="AA1048" s="129"/>
      <c r="AB1048" s="127"/>
      <c r="AC1048" s="127"/>
      <c r="AD1048" s="128"/>
      <c r="AE1048" s="94"/>
      <c r="AF1048" s="96"/>
      <c r="AG1048" s="96"/>
      <c r="AH1048" s="95"/>
      <c r="AI1048" s="95"/>
      <c r="AJ1048" s="95"/>
      <c r="AK1048" s="95"/>
      <c r="AL1048" s="94"/>
      <c r="AM1048" s="96"/>
      <c r="AN1048" s="96"/>
      <c r="AO1048" s="95"/>
      <c r="AP1048" s="95"/>
      <c r="AQ1048" s="97"/>
      <c r="AR1048" s="94"/>
      <c r="AS1048" s="96"/>
      <c r="AT1048" s="96"/>
      <c r="AU1048" s="96"/>
      <c r="AV1048" s="95"/>
      <c r="AW1048" s="95"/>
      <c r="AX1048" s="97"/>
      <c r="AY1048" s="97"/>
      <c r="AZ1048" s="97"/>
      <c r="BA1048" s="97"/>
      <c r="BB1048" s="97"/>
      <c r="BC1048" s="98" t="s">
        <v>1366</v>
      </c>
      <c r="BD1048" s="98" t="s">
        <v>1366</v>
      </c>
      <c r="BE1048" s="98"/>
      <c r="BF1048" s="100"/>
      <c r="BG1048" s="98"/>
      <c r="BH1048" s="98"/>
      <c r="BI1048" s="98"/>
      <c r="BJ1048" s="98"/>
      <c r="BK1048" s="101" t="s">
        <v>1511</v>
      </c>
      <c r="BL1048" s="98"/>
      <c r="BM1048" s="98"/>
      <c r="BN1048" s="98"/>
      <c r="BO1048" s="4"/>
      <c r="BP1048" s="4"/>
      <c r="BQ1048" s="4"/>
      <c r="BR1048" s="4"/>
      <c r="BS1048" s="4"/>
      <c r="BT1048" s="98"/>
      <c r="BU1048" s="98"/>
      <c r="BV1048" s="98"/>
      <c r="BW1048" s="98"/>
      <c r="BX1048" s="98"/>
      <c r="BY1048" s="4"/>
      <c r="BZ1048" s="4"/>
      <c r="CA1048" s="4"/>
      <c r="CB1048" s="4" t="s">
        <v>1511</v>
      </c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  <c r="HI1048" s="4"/>
      <c r="HJ1048" s="4"/>
      <c r="HK1048" s="4"/>
      <c r="HL1048" s="4"/>
      <c r="HM1048" s="4"/>
      <c r="HN1048" s="4"/>
      <c r="HO1048" s="4"/>
      <c r="HP1048" s="4"/>
      <c r="HQ1048" s="4"/>
      <c r="HR1048" s="4"/>
      <c r="HS1048" s="4"/>
      <c r="HT1048" s="4"/>
      <c r="HU1048" s="4"/>
      <c r="HV1048" s="4"/>
      <c r="HW1048" s="4"/>
      <c r="HX1048" s="4"/>
      <c r="HY1048" s="4"/>
      <c r="HZ1048" s="4"/>
      <c r="IA1048" s="4"/>
      <c r="IB1048" s="4"/>
      <c r="IC1048" s="4"/>
      <c r="ID1048" s="4"/>
      <c r="IE1048" s="4"/>
      <c r="IF1048" s="4"/>
      <c r="IG1048" s="4"/>
      <c r="IH1048" s="4"/>
      <c r="II1048" s="4"/>
      <c r="IJ1048" s="4"/>
      <c r="IK1048" s="4"/>
      <c r="IL1048" s="4"/>
      <c r="IM1048" s="4"/>
      <c r="IN1048" s="4"/>
      <c r="IO1048" s="4"/>
      <c r="IP1048" s="4"/>
      <c r="IQ1048" s="4"/>
      <c r="IR1048" s="4"/>
      <c r="IS1048" s="4"/>
      <c r="IT1048" s="4"/>
      <c r="IU1048" s="4"/>
      <c r="IV1048" s="4"/>
      <c r="IW1048" s="4"/>
      <c r="IX1048" s="4"/>
      <c r="IY1048" s="4"/>
      <c r="IZ1048" s="4"/>
      <c r="JA1048" s="4"/>
      <c r="JB1048" s="4"/>
      <c r="JC1048" s="4"/>
      <c r="JD1048" s="4"/>
      <c r="JE1048" s="4"/>
      <c r="JF1048" s="4"/>
      <c r="JG1048" s="4"/>
      <c r="JH1048" s="4"/>
      <c r="JI1048" s="4"/>
      <c r="JJ1048" s="4"/>
      <c r="JK1048" s="4"/>
      <c r="JL1048" s="4"/>
      <c r="JM1048" s="4"/>
      <c r="JN1048" s="4"/>
      <c r="JO1048" s="4"/>
      <c r="JP1048" s="4"/>
      <c r="JQ1048" s="4"/>
      <c r="JR1048" s="4"/>
      <c r="JS1048" s="4"/>
      <c r="JT1048" s="4"/>
      <c r="JU1048" s="4"/>
      <c r="JV1048" s="4"/>
      <c r="JW1048" s="4"/>
      <c r="JX1048" s="4"/>
      <c r="JY1048" s="4"/>
      <c r="JZ1048" s="4"/>
      <c r="KA1048" s="4"/>
      <c r="KB1048" s="4"/>
      <c r="KC1048" s="4"/>
      <c r="KD1048" s="4"/>
      <c r="KE1048" s="4"/>
      <c r="KF1048" s="4"/>
      <c r="KG1048" s="4"/>
      <c r="KH1048" s="4"/>
      <c r="KI1048" s="4"/>
      <c r="KJ1048" s="4"/>
      <c r="KK1048" s="4"/>
      <c r="KL1048" s="4"/>
      <c r="KM1048" s="4"/>
      <c r="KN1048" s="4"/>
      <c r="KO1048" s="4"/>
      <c r="KP1048" s="4"/>
      <c r="KQ1048" s="4"/>
      <c r="KR1048" s="4"/>
      <c r="KS1048" s="4"/>
      <c r="KT1048" s="4"/>
      <c r="KU1048" s="4"/>
      <c r="KV1048" s="4"/>
      <c r="KW1048" s="4"/>
      <c r="KX1048" s="4"/>
      <c r="KY1048" s="4"/>
      <c r="KZ1048" s="4"/>
      <c r="LA1048" s="4"/>
      <c r="LB1048" s="4"/>
      <c r="LC1048" s="4"/>
      <c r="LD1048" s="4"/>
      <c r="LE1048" s="4"/>
      <c r="LF1048" s="4"/>
      <c r="LG1048" s="4"/>
      <c r="LH1048" s="4"/>
      <c r="LI1048" s="4"/>
      <c r="LJ1048" s="4"/>
      <c r="LK1048" s="4"/>
      <c r="LL1048" s="4"/>
      <c r="LM1048" s="4"/>
      <c r="LN1048" s="4"/>
      <c r="LO1048" s="4"/>
      <c r="LP1048" s="4"/>
      <c r="LQ1048" s="4"/>
      <c r="LR1048" s="4"/>
      <c r="LS1048" s="4"/>
      <c r="LT1048" s="4"/>
      <c r="LU1048" s="4"/>
      <c r="LV1048" s="4"/>
      <c r="LW1048" s="4"/>
      <c r="LX1048" s="4"/>
      <c r="LY1048" s="4"/>
      <c r="LZ1048" s="4"/>
      <c r="MA1048" s="4"/>
      <c r="MB1048" s="4"/>
      <c r="MC1048" s="4"/>
      <c r="MD1048" s="4"/>
      <c r="ME1048" s="4"/>
      <c r="MF1048" s="4"/>
      <c r="MG1048" s="4"/>
      <c r="MH1048" s="4"/>
      <c r="MI1048" s="4"/>
      <c r="MJ1048" s="4"/>
      <c r="MK1048" s="4"/>
      <c r="ML1048" s="4"/>
      <c r="MM1048" s="4"/>
      <c r="MN1048" s="4"/>
      <c r="MO1048" s="4"/>
      <c r="MP1048" s="4"/>
      <c r="MQ1048" s="4"/>
      <c r="MR1048" s="4"/>
      <c r="MS1048" s="4"/>
      <c r="MT1048" s="4"/>
      <c r="MU1048" s="4"/>
      <c r="MV1048" s="4"/>
      <c r="MW1048" s="4"/>
      <c r="MX1048" s="4"/>
      <c r="MY1048" s="4"/>
      <c r="MZ1048" s="4"/>
      <c r="NA1048" s="4"/>
      <c r="NB1048" s="4"/>
      <c r="NC1048" s="4"/>
      <c r="ND1048" s="4"/>
      <c r="NE1048" s="4"/>
      <c r="NF1048" s="4"/>
      <c r="NG1048" s="4"/>
      <c r="NH1048" s="4"/>
      <c r="NI1048" s="4"/>
      <c r="NJ1048" s="4"/>
      <c r="NK1048" s="4"/>
      <c r="NL1048" s="4"/>
      <c r="NM1048" s="4"/>
      <c r="NN1048" s="4"/>
      <c r="NO1048" s="4"/>
      <c r="NP1048" s="4"/>
      <c r="NQ1048" s="4"/>
      <c r="NR1048" s="4"/>
      <c r="NS1048" s="4"/>
      <c r="NT1048" s="4"/>
      <c r="NU1048" s="4"/>
      <c r="NV1048" s="4"/>
      <c r="NW1048" s="4"/>
      <c r="NX1048" s="4"/>
      <c r="NY1048" s="4"/>
      <c r="NZ1048" s="4"/>
      <c r="OA1048" s="4"/>
      <c r="OB1048" s="4"/>
      <c r="OC1048" s="4"/>
      <c r="OD1048" s="4"/>
      <c r="OE1048" s="4"/>
      <c r="OF1048" s="4"/>
      <c r="OG1048" s="4"/>
      <c r="OH1048" s="4"/>
      <c r="OI1048" s="4"/>
      <c r="OJ1048" s="4"/>
      <c r="OK1048" s="4"/>
      <c r="OL1048" s="4"/>
      <c r="OM1048" s="4"/>
      <c r="ON1048" s="4"/>
      <c r="OO1048" s="4"/>
      <c r="OP1048" s="4"/>
      <c r="OQ1048" s="4"/>
      <c r="OR1048" s="4"/>
      <c r="OS1048" s="4"/>
      <c r="OT1048" s="4"/>
      <c r="OU1048" s="4"/>
      <c r="OV1048" s="4"/>
      <c r="OW1048" s="4"/>
      <c r="OX1048" s="4"/>
      <c r="OY1048" s="4"/>
      <c r="OZ1048" s="4"/>
      <c r="PA1048" s="4"/>
      <c r="PB1048" s="4"/>
      <c r="PC1048" s="4"/>
      <c r="PD1048" s="4"/>
      <c r="PE1048" s="4"/>
      <c r="PF1048" s="4"/>
      <c r="PG1048" s="4"/>
      <c r="PH1048" s="4"/>
      <c r="PI1048" s="4"/>
      <c r="PJ1048" s="4"/>
      <c r="PK1048" s="4"/>
      <c r="PL1048" s="4"/>
      <c r="PM1048" s="4"/>
      <c r="PN1048" s="4"/>
      <c r="PO1048" s="4"/>
      <c r="PP1048" s="4"/>
      <c r="PQ1048" s="4"/>
      <c r="PR1048" s="4"/>
      <c r="PS1048" s="4"/>
      <c r="PT1048" s="4"/>
      <c r="PU1048" s="4"/>
      <c r="PV1048" s="4"/>
      <c r="PW1048" s="4"/>
      <c r="PX1048" s="4"/>
      <c r="PY1048" s="4"/>
      <c r="PZ1048" s="4"/>
      <c r="QA1048" s="4"/>
      <c r="QB1048" s="4"/>
      <c r="QC1048" s="4"/>
      <c r="QD1048" s="4"/>
      <c r="QE1048" s="4"/>
      <c r="QF1048" s="4"/>
      <c r="QG1048" s="4"/>
      <c r="QH1048" s="4"/>
      <c r="QI1048" s="4"/>
      <c r="QJ1048" s="4"/>
      <c r="QK1048" s="4"/>
      <c r="QL1048" s="4"/>
      <c r="QM1048" s="4"/>
      <c r="QN1048" s="4"/>
      <c r="QO1048" s="4"/>
      <c r="QP1048" s="4"/>
      <c r="QQ1048" s="4"/>
      <c r="QR1048" s="4"/>
      <c r="QS1048" s="4"/>
      <c r="QT1048" s="4"/>
      <c r="QU1048" s="4"/>
      <c r="QV1048" s="4"/>
      <c r="QW1048" s="4"/>
      <c r="QX1048" s="4"/>
      <c r="QY1048" s="4"/>
      <c r="QZ1048" s="4"/>
      <c r="RA1048" s="4"/>
      <c r="RB1048" s="4"/>
      <c r="RC1048" s="4"/>
      <c r="RD1048" s="4"/>
      <c r="RE1048" s="4"/>
      <c r="RF1048" s="4"/>
      <c r="RG1048" s="4"/>
      <c r="RH1048" s="4"/>
      <c r="RI1048" s="4"/>
      <c r="RJ1048" s="4"/>
      <c r="RK1048" s="4"/>
    </row>
    <row r="1049" ht="13.75" spans="1:479">
      <c r="A1049" s="88" t="s">
        <v>12604</v>
      </c>
      <c r="B1049" s="88" t="s">
        <v>3206</v>
      </c>
      <c r="C1049" s="106" t="s">
        <v>5678</v>
      </c>
      <c r="D1049" s="386" t="s">
        <v>494</v>
      </c>
      <c r="E1049" s="387">
        <v>4</v>
      </c>
      <c r="F1049" s="387">
        <v>113</v>
      </c>
      <c r="G1049" s="388">
        <f t="shared" si="16"/>
        <v>452</v>
      </c>
      <c r="H1049" s="126"/>
      <c r="I1049" s="127"/>
      <c r="J1049" s="127"/>
      <c r="K1049" s="127"/>
      <c r="L1049" s="127"/>
      <c r="M1049" s="128"/>
      <c r="N1049" s="94"/>
      <c r="O1049" s="95"/>
      <c r="P1049" s="95"/>
      <c r="Q1049" s="95"/>
      <c r="R1049" s="97"/>
      <c r="S1049" s="94"/>
      <c r="T1049" s="95"/>
      <c r="U1049" s="96"/>
      <c r="V1049" s="95"/>
      <c r="W1049" s="95"/>
      <c r="X1049" s="97"/>
      <c r="Y1049" s="126"/>
      <c r="Z1049" s="129"/>
      <c r="AA1049" s="129"/>
      <c r="AB1049" s="127"/>
      <c r="AC1049" s="127"/>
      <c r="AD1049" s="128"/>
      <c r="AE1049" s="94"/>
      <c r="AF1049" s="96"/>
      <c r="AG1049" s="96"/>
      <c r="AH1049" s="95"/>
      <c r="AI1049" s="95"/>
      <c r="AJ1049" s="95"/>
      <c r="AK1049" s="95"/>
      <c r="AL1049" s="94"/>
      <c r="AM1049" s="96"/>
      <c r="AN1049" s="96"/>
      <c r="AO1049" s="95"/>
      <c r="AP1049" s="95"/>
      <c r="AQ1049" s="97"/>
      <c r="AR1049" s="94"/>
      <c r="AS1049" s="96"/>
      <c r="AT1049" s="96"/>
      <c r="AU1049" s="96"/>
      <c r="AV1049" s="95"/>
      <c r="AW1049" s="95"/>
      <c r="AX1049" s="97"/>
      <c r="AY1049" s="97"/>
      <c r="AZ1049" s="97"/>
      <c r="BA1049" s="97"/>
      <c r="BB1049" s="97"/>
      <c r="BC1049" s="98" t="s">
        <v>12362</v>
      </c>
      <c r="BD1049" s="98" t="s">
        <v>12362</v>
      </c>
      <c r="BE1049" s="98"/>
      <c r="BF1049" s="100"/>
      <c r="BG1049" s="98"/>
      <c r="BH1049" s="98"/>
      <c r="BI1049" s="98"/>
      <c r="BJ1049" s="98"/>
      <c r="BK1049" s="101" t="s">
        <v>1511</v>
      </c>
      <c r="BL1049" s="98"/>
      <c r="BM1049" s="98"/>
      <c r="BN1049" s="98"/>
      <c r="BO1049" s="4"/>
      <c r="BP1049" s="4"/>
      <c r="BQ1049" s="4"/>
      <c r="BR1049" s="4"/>
      <c r="BS1049" s="4"/>
      <c r="BT1049" s="98"/>
      <c r="BU1049" s="98"/>
      <c r="BV1049" s="98"/>
      <c r="BW1049" s="98"/>
      <c r="BX1049" s="98"/>
      <c r="BY1049" s="4"/>
      <c r="BZ1049" s="4"/>
      <c r="CA1049" s="4"/>
      <c r="CB1049" s="4" t="s">
        <v>1511</v>
      </c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  <c r="HI1049" s="4"/>
      <c r="HJ1049" s="4"/>
      <c r="HK1049" s="4"/>
      <c r="HL1049" s="4"/>
      <c r="HM1049" s="4"/>
      <c r="HN1049" s="4"/>
      <c r="HO1049" s="4"/>
      <c r="HP1049" s="4"/>
      <c r="HQ1049" s="4"/>
      <c r="HR1049" s="4"/>
      <c r="HS1049" s="4"/>
      <c r="HT1049" s="4"/>
      <c r="HU1049" s="4"/>
      <c r="HV1049" s="4"/>
      <c r="HW1049" s="4"/>
      <c r="HX1049" s="4"/>
      <c r="HY1049" s="4"/>
      <c r="HZ1049" s="4"/>
      <c r="IA1049" s="4"/>
      <c r="IB1049" s="4"/>
      <c r="IC1049" s="4"/>
      <c r="ID1049" s="4"/>
      <c r="IE1049" s="4"/>
      <c r="IF1049" s="4"/>
      <c r="IG1049" s="4"/>
      <c r="IH1049" s="4"/>
      <c r="II1049" s="4"/>
      <c r="IJ1049" s="4"/>
      <c r="IK1049" s="4"/>
      <c r="IL1049" s="4"/>
      <c r="IM1049" s="4"/>
      <c r="IN1049" s="4"/>
      <c r="IO1049" s="4"/>
      <c r="IP1049" s="4"/>
      <c r="IQ1049" s="4"/>
      <c r="IR1049" s="4"/>
      <c r="IS1049" s="4"/>
      <c r="IT1049" s="4"/>
      <c r="IU1049" s="4"/>
      <c r="IV1049" s="4"/>
      <c r="IW1049" s="4"/>
      <c r="IX1049" s="4"/>
      <c r="IY1049" s="4"/>
      <c r="IZ1049" s="4"/>
      <c r="JA1049" s="4"/>
      <c r="JB1049" s="4"/>
      <c r="JC1049" s="4"/>
      <c r="JD1049" s="4"/>
      <c r="JE1049" s="4"/>
      <c r="JF1049" s="4"/>
      <c r="JG1049" s="4"/>
      <c r="JH1049" s="4"/>
      <c r="JI1049" s="4"/>
      <c r="JJ1049" s="4"/>
      <c r="JK1049" s="4"/>
      <c r="JL1049" s="4"/>
      <c r="JM1049" s="4"/>
      <c r="JN1049" s="4"/>
      <c r="JO1049" s="4"/>
      <c r="JP1049" s="4"/>
      <c r="JQ1049" s="4"/>
      <c r="JR1049" s="4"/>
      <c r="JS1049" s="4"/>
      <c r="JT1049" s="4"/>
      <c r="JU1049" s="4"/>
      <c r="JV1049" s="4"/>
      <c r="JW1049" s="4"/>
      <c r="JX1049" s="4"/>
      <c r="JY1049" s="4"/>
      <c r="JZ1049" s="4"/>
      <c r="KA1049" s="4"/>
      <c r="KB1049" s="4"/>
      <c r="KC1049" s="4"/>
      <c r="KD1049" s="4"/>
      <c r="KE1049" s="4"/>
      <c r="KF1049" s="4"/>
      <c r="KG1049" s="4"/>
      <c r="KH1049" s="4"/>
      <c r="KI1049" s="4"/>
      <c r="KJ1049" s="4"/>
      <c r="KK1049" s="4"/>
      <c r="KL1049" s="4"/>
      <c r="KM1049" s="4"/>
      <c r="KN1049" s="4"/>
      <c r="KO1049" s="4"/>
      <c r="KP1049" s="4"/>
      <c r="KQ1049" s="4"/>
      <c r="KR1049" s="4"/>
      <c r="KS1049" s="4"/>
      <c r="KT1049" s="4"/>
      <c r="KU1049" s="4"/>
      <c r="KV1049" s="4"/>
      <c r="KW1049" s="4"/>
      <c r="KX1049" s="4"/>
      <c r="KY1049" s="4"/>
      <c r="KZ1049" s="4"/>
      <c r="LA1049" s="4"/>
      <c r="LB1049" s="4"/>
      <c r="LC1049" s="4"/>
      <c r="LD1049" s="4"/>
      <c r="LE1049" s="4"/>
      <c r="LF1049" s="4"/>
      <c r="LG1049" s="4"/>
      <c r="LH1049" s="4"/>
      <c r="LI1049" s="4"/>
      <c r="LJ1049" s="4"/>
      <c r="LK1049" s="4"/>
      <c r="LL1049" s="4"/>
      <c r="LM1049" s="4"/>
      <c r="LN1049" s="4"/>
      <c r="LO1049" s="4"/>
      <c r="LP1049" s="4"/>
      <c r="LQ1049" s="4"/>
      <c r="LR1049" s="4"/>
      <c r="LS1049" s="4"/>
      <c r="LT1049" s="4"/>
      <c r="LU1049" s="4"/>
      <c r="LV1049" s="4"/>
      <c r="LW1049" s="4"/>
      <c r="LX1049" s="4"/>
      <c r="LY1049" s="4"/>
      <c r="LZ1049" s="4"/>
      <c r="MA1049" s="4"/>
      <c r="MB1049" s="4"/>
      <c r="MC1049" s="4"/>
      <c r="MD1049" s="4"/>
      <c r="ME1049" s="4"/>
      <c r="MF1049" s="4"/>
      <c r="MG1049" s="4"/>
      <c r="MH1049" s="4"/>
      <c r="MI1049" s="4"/>
      <c r="MJ1049" s="4"/>
      <c r="MK1049" s="4"/>
      <c r="ML1049" s="4"/>
      <c r="MM1049" s="4"/>
      <c r="MN1049" s="4"/>
      <c r="MO1049" s="4"/>
      <c r="MP1049" s="4"/>
      <c r="MQ1049" s="4"/>
      <c r="MR1049" s="4"/>
      <c r="MS1049" s="4"/>
      <c r="MT1049" s="4"/>
      <c r="MU1049" s="4"/>
      <c r="MV1049" s="4"/>
      <c r="MW1049" s="4"/>
      <c r="MX1049" s="4"/>
      <c r="MY1049" s="4"/>
      <c r="MZ1049" s="4"/>
      <c r="NA1049" s="4"/>
      <c r="NB1049" s="4"/>
      <c r="NC1049" s="4"/>
      <c r="ND1049" s="4"/>
      <c r="NE1049" s="4"/>
      <c r="NF1049" s="4"/>
      <c r="NG1049" s="4"/>
      <c r="NH1049" s="4"/>
      <c r="NI1049" s="4"/>
      <c r="NJ1049" s="4"/>
      <c r="NK1049" s="4"/>
      <c r="NL1049" s="4"/>
      <c r="NM1049" s="4"/>
      <c r="NN1049" s="4"/>
      <c r="NO1049" s="4"/>
      <c r="NP1049" s="4"/>
      <c r="NQ1049" s="4"/>
      <c r="NR1049" s="4"/>
      <c r="NS1049" s="4"/>
      <c r="NT1049" s="4"/>
      <c r="NU1049" s="4"/>
      <c r="NV1049" s="4"/>
      <c r="NW1049" s="4"/>
      <c r="NX1049" s="4"/>
      <c r="NY1049" s="4"/>
      <c r="NZ1049" s="4"/>
      <c r="OA1049" s="4"/>
      <c r="OB1049" s="4"/>
      <c r="OC1049" s="4"/>
      <c r="OD1049" s="4"/>
      <c r="OE1049" s="4"/>
      <c r="OF1049" s="4"/>
      <c r="OG1049" s="4"/>
      <c r="OH1049" s="4"/>
      <c r="OI1049" s="4"/>
      <c r="OJ1049" s="4"/>
      <c r="OK1049" s="4"/>
      <c r="OL1049" s="4"/>
      <c r="OM1049" s="4"/>
      <c r="ON1049" s="4"/>
      <c r="OO1049" s="4"/>
      <c r="OP1049" s="4"/>
      <c r="OQ1049" s="4"/>
      <c r="OR1049" s="4"/>
      <c r="OS1049" s="4"/>
      <c r="OT1049" s="4"/>
      <c r="OU1049" s="4"/>
      <c r="OV1049" s="4"/>
      <c r="OW1049" s="4"/>
      <c r="OX1049" s="4"/>
      <c r="OY1049" s="4"/>
      <c r="OZ1049" s="4"/>
      <c r="PA1049" s="4"/>
      <c r="PB1049" s="4"/>
      <c r="PC1049" s="4"/>
      <c r="PD1049" s="4"/>
      <c r="PE1049" s="4"/>
      <c r="PF1049" s="4"/>
      <c r="PG1049" s="4"/>
      <c r="PH1049" s="4"/>
      <c r="PI1049" s="4"/>
      <c r="PJ1049" s="4"/>
      <c r="PK1049" s="4"/>
      <c r="PL1049" s="4"/>
      <c r="PM1049" s="4"/>
      <c r="PN1049" s="4"/>
      <c r="PO1049" s="4"/>
      <c r="PP1049" s="4"/>
      <c r="PQ1049" s="4"/>
      <c r="PR1049" s="4"/>
      <c r="PS1049" s="4"/>
      <c r="PT1049" s="4"/>
      <c r="PU1049" s="4"/>
      <c r="PV1049" s="4"/>
      <c r="PW1049" s="4"/>
      <c r="PX1049" s="4"/>
      <c r="PY1049" s="4"/>
      <c r="PZ1049" s="4"/>
      <c r="QA1049" s="4"/>
      <c r="QB1049" s="4"/>
      <c r="QC1049" s="4"/>
      <c r="QD1049" s="4"/>
      <c r="QE1049" s="4"/>
      <c r="QF1049" s="4"/>
      <c r="QG1049" s="4"/>
      <c r="QH1049" s="4"/>
      <c r="QI1049" s="4"/>
      <c r="QJ1049" s="4"/>
      <c r="QK1049" s="4"/>
      <c r="QL1049" s="4"/>
      <c r="QM1049" s="4"/>
      <c r="QN1049" s="4"/>
      <c r="QO1049" s="4"/>
      <c r="QP1049" s="4"/>
      <c r="QQ1049" s="4"/>
      <c r="QR1049" s="4"/>
      <c r="QS1049" s="4"/>
      <c r="QT1049" s="4"/>
      <c r="QU1049" s="4"/>
      <c r="QV1049" s="4"/>
      <c r="QW1049" s="4"/>
      <c r="QX1049" s="4"/>
      <c r="QY1049" s="4"/>
      <c r="QZ1049" s="4"/>
      <c r="RA1049" s="4"/>
      <c r="RB1049" s="4"/>
      <c r="RC1049" s="4"/>
      <c r="RD1049" s="4"/>
      <c r="RE1049" s="4"/>
      <c r="RF1049" s="4"/>
      <c r="RG1049" s="4"/>
      <c r="RH1049" s="4"/>
      <c r="RI1049" s="4"/>
      <c r="RJ1049" s="4"/>
      <c r="RK1049" s="4"/>
    </row>
    <row r="1050" ht="13.75" spans="1:479">
      <c r="A1050" s="88" t="s">
        <v>12604</v>
      </c>
      <c r="B1050" s="88" t="s">
        <v>3206</v>
      </c>
      <c r="C1050" s="106" t="s">
        <v>8653</v>
      </c>
      <c r="D1050" s="386" t="s">
        <v>12266</v>
      </c>
      <c r="E1050" s="387">
        <v>4</v>
      </c>
      <c r="F1050" s="387">
        <v>81</v>
      </c>
      <c r="G1050" s="388">
        <f t="shared" si="16"/>
        <v>324</v>
      </c>
      <c r="H1050" s="126"/>
      <c r="I1050" s="127"/>
      <c r="J1050" s="127"/>
      <c r="K1050" s="127"/>
      <c r="L1050" s="127"/>
      <c r="M1050" s="128"/>
      <c r="N1050" s="94"/>
      <c r="O1050" s="95"/>
      <c r="P1050" s="95"/>
      <c r="Q1050" s="95"/>
      <c r="R1050" s="97"/>
      <c r="S1050" s="94"/>
      <c r="T1050" s="95"/>
      <c r="U1050" s="96"/>
      <c r="V1050" s="95"/>
      <c r="W1050" s="95"/>
      <c r="X1050" s="97"/>
      <c r="Y1050" s="126"/>
      <c r="Z1050" s="129"/>
      <c r="AA1050" s="129"/>
      <c r="AB1050" s="127"/>
      <c r="AC1050" s="127"/>
      <c r="AD1050" s="128"/>
      <c r="AE1050" s="94"/>
      <c r="AF1050" s="96"/>
      <c r="AG1050" s="96"/>
      <c r="AH1050" s="95"/>
      <c r="AI1050" s="95"/>
      <c r="AJ1050" s="95"/>
      <c r="AK1050" s="95"/>
      <c r="AL1050" s="94"/>
      <c r="AM1050" s="96"/>
      <c r="AN1050" s="96"/>
      <c r="AO1050" s="95"/>
      <c r="AP1050" s="95"/>
      <c r="AQ1050" s="97"/>
      <c r="AR1050" s="94"/>
      <c r="AS1050" s="96"/>
      <c r="AT1050" s="96"/>
      <c r="AU1050" s="96"/>
      <c r="AV1050" s="95"/>
      <c r="AW1050" s="95"/>
      <c r="AX1050" s="97"/>
      <c r="AY1050" s="97"/>
      <c r="AZ1050" s="97"/>
      <c r="BA1050" s="97"/>
      <c r="BB1050" s="97"/>
      <c r="BC1050" s="98" t="s">
        <v>1366</v>
      </c>
      <c r="BD1050" s="98" t="s">
        <v>1366</v>
      </c>
      <c r="BE1050" s="98"/>
      <c r="BF1050" s="100"/>
      <c r="BG1050" s="98"/>
      <c r="BH1050" s="98"/>
      <c r="BI1050" s="98"/>
      <c r="BJ1050" s="98"/>
      <c r="BK1050" s="101" t="s">
        <v>1511</v>
      </c>
      <c r="BL1050" s="98"/>
      <c r="BM1050" s="98"/>
      <c r="BN1050" s="98"/>
      <c r="BO1050" s="4"/>
      <c r="BP1050" s="4"/>
      <c r="BQ1050" s="4"/>
      <c r="BR1050" s="4"/>
      <c r="BS1050" s="4"/>
      <c r="BT1050" s="98"/>
      <c r="BU1050" s="98"/>
      <c r="BV1050" s="98"/>
      <c r="BW1050" s="98"/>
      <c r="BX1050" s="98"/>
      <c r="BY1050" s="4"/>
      <c r="BZ1050" s="4"/>
      <c r="CA1050" s="4"/>
      <c r="CB1050" s="4" t="s">
        <v>1511</v>
      </c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  <c r="HI1050" s="4"/>
      <c r="HJ1050" s="4"/>
      <c r="HK1050" s="4"/>
      <c r="HL1050" s="4"/>
      <c r="HM1050" s="4"/>
      <c r="HN1050" s="4"/>
      <c r="HO1050" s="4"/>
      <c r="HP1050" s="4"/>
      <c r="HQ1050" s="4"/>
      <c r="HR1050" s="4"/>
      <c r="HS1050" s="4"/>
      <c r="HT1050" s="4"/>
      <c r="HU1050" s="4"/>
      <c r="HV1050" s="4"/>
      <c r="HW1050" s="4"/>
      <c r="HX1050" s="4"/>
      <c r="HY1050" s="4"/>
      <c r="HZ1050" s="4"/>
      <c r="IA1050" s="4"/>
      <c r="IB1050" s="4"/>
      <c r="IC1050" s="4"/>
      <c r="ID1050" s="4"/>
      <c r="IE1050" s="4"/>
      <c r="IF1050" s="4"/>
      <c r="IG1050" s="4"/>
      <c r="IH1050" s="4"/>
      <c r="II1050" s="4"/>
      <c r="IJ1050" s="4"/>
      <c r="IK1050" s="4"/>
      <c r="IL1050" s="4"/>
      <c r="IM1050" s="4"/>
      <c r="IN1050" s="4"/>
      <c r="IO1050" s="4"/>
      <c r="IP1050" s="4"/>
      <c r="IQ1050" s="4"/>
      <c r="IR1050" s="4"/>
      <c r="IS1050" s="4"/>
      <c r="IT1050" s="4"/>
      <c r="IU1050" s="4"/>
      <c r="IV1050" s="4"/>
      <c r="IW1050" s="4"/>
      <c r="IX1050" s="4"/>
      <c r="IY1050" s="4"/>
      <c r="IZ1050" s="4"/>
      <c r="JA1050" s="4"/>
      <c r="JB1050" s="4"/>
      <c r="JC1050" s="4"/>
      <c r="JD1050" s="4"/>
      <c r="JE1050" s="4"/>
      <c r="JF1050" s="4"/>
      <c r="JG1050" s="4"/>
      <c r="JH1050" s="4"/>
      <c r="JI1050" s="4"/>
      <c r="JJ1050" s="4"/>
      <c r="JK1050" s="4"/>
      <c r="JL1050" s="4"/>
      <c r="JM1050" s="4"/>
      <c r="JN1050" s="4"/>
      <c r="JO1050" s="4"/>
      <c r="JP1050" s="4"/>
      <c r="JQ1050" s="4"/>
      <c r="JR1050" s="4"/>
      <c r="JS1050" s="4"/>
      <c r="JT1050" s="4"/>
      <c r="JU1050" s="4"/>
      <c r="JV1050" s="4"/>
      <c r="JW1050" s="4"/>
      <c r="JX1050" s="4"/>
      <c r="JY1050" s="4"/>
      <c r="JZ1050" s="4"/>
      <c r="KA1050" s="4"/>
      <c r="KB1050" s="4"/>
      <c r="KC1050" s="4"/>
      <c r="KD1050" s="4"/>
      <c r="KE1050" s="4"/>
      <c r="KF1050" s="4"/>
      <c r="KG1050" s="4"/>
      <c r="KH1050" s="4"/>
      <c r="KI1050" s="4"/>
      <c r="KJ1050" s="4"/>
      <c r="KK1050" s="4"/>
      <c r="KL1050" s="4"/>
      <c r="KM1050" s="4"/>
      <c r="KN1050" s="4"/>
      <c r="KO1050" s="4"/>
      <c r="KP1050" s="4"/>
      <c r="KQ1050" s="4"/>
      <c r="KR1050" s="4"/>
      <c r="KS1050" s="4"/>
      <c r="KT1050" s="4"/>
      <c r="KU1050" s="4"/>
      <c r="KV1050" s="4"/>
      <c r="KW1050" s="4"/>
      <c r="KX1050" s="4"/>
      <c r="KY1050" s="4"/>
      <c r="KZ1050" s="4"/>
      <c r="LA1050" s="4"/>
      <c r="LB1050" s="4"/>
      <c r="LC1050" s="4"/>
      <c r="LD1050" s="4"/>
      <c r="LE1050" s="4"/>
      <c r="LF1050" s="4"/>
      <c r="LG1050" s="4"/>
      <c r="LH1050" s="4"/>
      <c r="LI1050" s="4"/>
      <c r="LJ1050" s="4"/>
      <c r="LK1050" s="4"/>
      <c r="LL1050" s="4"/>
      <c r="LM1050" s="4"/>
      <c r="LN1050" s="4"/>
      <c r="LO1050" s="4"/>
      <c r="LP1050" s="4"/>
      <c r="LQ1050" s="4"/>
      <c r="LR1050" s="4"/>
      <c r="LS1050" s="4"/>
      <c r="LT1050" s="4"/>
      <c r="LU1050" s="4"/>
      <c r="LV1050" s="4"/>
      <c r="LW1050" s="4"/>
      <c r="LX1050" s="4"/>
      <c r="LY1050" s="4"/>
      <c r="LZ1050" s="4"/>
      <c r="MA1050" s="4"/>
      <c r="MB1050" s="4"/>
      <c r="MC1050" s="4"/>
      <c r="MD1050" s="4"/>
      <c r="ME1050" s="4"/>
      <c r="MF1050" s="4"/>
      <c r="MG1050" s="4"/>
      <c r="MH1050" s="4"/>
      <c r="MI1050" s="4"/>
      <c r="MJ1050" s="4"/>
      <c r="MK1050" s="4"/>
      <c r="ML1050" s="4"/>
      <c r="MM1050" s="4"/>
      <c r="MN1050" s="4"/>
      <c r="MO1050" s="4"/>
      <c r="MP1050" s="4"/>
      <c r="MQ1050" s="4"/>
      <c r="MR1050" s="4"/>
      <c r="MS1050" s="4"/>
      <c r="MT1050" s="4"/>
      <c r="MU1050" s="4"/>
      <c r="MV1050" s="4"/>
      <c r="MW1050" s="4"/>
      <c r="MX1050" s="4"/>
      <c r="MY1050" s="4"/>
      <c r="MZ1050" s="4"/>
      <c r="NA1050" s="4"/>
      <c r="NB1050" s="4"/>
      <c r="NC1050" s="4"/>
      <c r="ND1050" s="4"/>
      <c r="NE1050" s="4"/>
      <c r="NF1050" s="4"/>
      <c r="NG1050" s="4"/>
      <c r="NH1050" s="4"/>
      <c r="NI1050" s="4"/>
      <c r="NJ1050" s="4"/>
      <c r="NK1050" s="4"/>
      <c r="NL1050" s="4"/>
      <c r="NM1050" s="4"/>
      <c r="NN1050" s="4"/>
      <c r="NO1050" s="4"/>
      <c r="NP1050" s="4"/>
      <c r="NQ1050" s="4"/>
      <c r="NR1050" s="4"/>
      <c r="NS1050" s="4"/>
      <c r="NT1050" s="4"/>
      <c r="NU1050" s="4"/>
      <c r="NV1050" s="4"/>
      <c r="NW1050" s="4"/>
      <c r="NX1050" s="4"/>
      <c r="NY1050" s="4"/>
      <c r="NZ1050" s="4"/>
      <c r="OA1050" s="4"/>
      <c r="OB1050" s="4"/>
      <c r="OC1050" s="4"/>
      <c r="OD1050" s="4"/>
      <c r="OE1050" s="4"/>
      <c r="OF1050" s="4"/>
      <c r="OG1050" s="4"/>
      <c r="OH1050" s="4"/>
      <c r="OI1050" s="4"/>
      <c r="OJ1050" s="4"/>
      <c r="OK1050" s="4"/>
      <c r="OL1050" s="4"/>
      <c r="OM1050" s="4"/>
      <c r="ON1050" s="4"/>
      <c r="OO1050" s="4"/>
      <c r="OP1050" s="4"/>
      <c r="OQ1050" s="4"/>
      <c r="OR1050" s="4"/>
      <c r="OS1050" s="4"/>
      <c r="OT1050" s="4"/>
      <c r="OU1050" s="4"/>
      <c r="OV1050" s="4"/>
      <c r="OW1050" s="4"/>
      <c r="OX1050" s="4"/>
      <c r="OY1050" s="4"/>
      <c r="OZ1050" s="4"/>
      <c r="PA1050" s="4"/>
      <c r="PB1050" s="4"/>
      <c r="PC1050" s="4"/>
      <c r="PD1050" s="4"/>
      <c r="PE1050" s="4"/>
      <c r="PF1050" s="4"/>
      <c r="PG1050" s="4"/>
      <c r="PH1050" s="4"/>
      <c r="PI1050" s="4"/>
      <c r="PJ1050" s="4"/>
      <c r="PK1050" s="4"/>
      <c r="PL1050" s="4"/>
      <c r="PM1050" s="4"/>
      <c r="PN1050" s="4"/>
      <c r="PO1050" s="4"/>
      <c r="PP1050" s="4"/>
      <c r="PQ1050" s="4"/>
      <c r="PR1050" s="4"/>
      <c r="PS1050" s="4"/>
      <c r="PT1050" s="4"/>
      <c r="PU1050" s="4"/>
      <c r="PV1050" s="4"/>
      <c r="PW1050" s="4"/>
      <c r="PX1050" s="4"/>
      <c r="PY1050" s="4"/>
      <c r="PZ1050" s="4"/>
      <c r="QA1050" s="4"/>
      <c r="QB1050" s="4"/>
      <c r="QC1050" s="4"/>
      <c r="QD1050" s="4"/>
      <c r="QE1050" s="4"/>
      <c r="QF1050" s="4"/>
      <c r="QG1050" s="4"/>
      <c r="QH1050" s="4"/>
      <c r="QI1050" s="4"/>
      <c r="QJ1050" s="4"/>
      <c r="QK1050" s="4"/>
      <c r="QL1050" s="4"/>
      <c r="QM1050" s="4"/>
      <c r="QN1050" s="4"/>
      <c r="QO1050" s="4"/>
      <c r="QP1050" s="4"/>
      <c r="QQ1050" s="4"/>
      <c r="QR1050" s="4"/>
      <c r="QS1050" s="4"/>
      <c r="QT1050" s="4"/>
      <c r="QU1050" s="4"/>
      <c r="QV1050" s="4"/>
      <c r="QW1050" s="4"/>
      <c r="QX1050" s="4"/>
      <c r="QY1050" s="4"/>
      <c r="QZ1050" s="4"/>
      <c r="RA1050" s="4"/>
      <c r="RB1050" s="4"/>
      <c r="RC1050" s="4"/>
      <c r="RD1050" s="4"/>
      <c r="RE1050" s="4"/>
      <c r="RF1050" s="4"/>
      <c r="RG1050" s="4"/>
      <c r="RH1050" s="4"/>
      <c r="RI1050" s="4"/>
      <c r="RJ1050" s="4"/>
      <c r="RK1050" s="4"/>
    </row>
    <row r="1051" ht="13.75" spans="1:479">
      <c r="A1051" s="88" t="s">
        <v>12604</v>
      </c>
      <c r="B1051" s="88" t="s">
        <v>3206</v>
      </c>
      <c r="C1051" s="106" t="s">
        <v>8653</v>
      </c>
      <c r="D1051" s="386" t="s">
        <v>494</v>
      </c>
      <c r="E1051" s="387">
        <v>4</v>
      </c>
      <c r="F1051" s="387">
        <v>113</v>
      </c>
      <c r="G1051" s="388">
        <f t="shared" si="16"/>
        <v>452</v>
      </c>
      <c r="H1051" s="126"/>
      <c r="I1051" s="127"/>
      <c r="J1051" s="127"/>
      <c r="K1051" s="127"/>
      <c r="L1051" s="127"/>
      <c r="M1051" s="128"/>
      <c r="N1051" s="94"/>
      <c r="O1051" s="95"/>
      <c r="P1051" s="95"/>
      <c r="Q1051" s="95"/>
      <c r="R1051" s="97"/>
      <c r="S1051" s="94"/>
      <c r="T1051" s="95"/>
      <c r="U1051" s="96"/>
      <c r="V1051" s="95"/>
      <c r="W1051" s="95"/>
      <c r="X1051" s="97"/>
      <c r="Y1051" s="126"/>
      <c r="Z1051" s="129"/>
      <c r="AA1051" s="129"/>
      <c r="AB1051" s="127"/>
      <c r="AC1051" s="127"/>
      <c r="AD1051" s="128"/>
      <c r="AE1051" s="94"/>
      <c r="AF1051" s="96"/>
      <c r="AG1051" s="96"/>
      <c r="AH1051" s="95"/>
      <c r="AI1051" s="95"/>
      <c r="AJ1051" s="95"/>
      <c r="AK1051" s="95"/>
      <c r="AL1051" s="94"/>
      <c r="AM1051" s="96"/>
      <c r="AN1051" s="96"/>
      <c r="AO1051" s="95"/>
      <c r="AP1051" s="95"/>
      <c r="AQ1051" s="97"/>
      <c r="AR1051" s="94"/>
      <c r="AS1051" s="96"/>
      <c r="AT1051" s="96"/>
      <c r="AU1051" s="96"/>
      <c r="AV1051" s="95"/>
      <c r="AW1051" s="95"/>
      <c r="AX1051" s="97"/>
      <c r="AY1051" s="97"/>
      <c r="AZ1051" s="97"/>
      <c r="BA1051" s="97"/>
      <c r="BB1051" s="97"/>
      <c r="BC1051" s="98" t="s">
        <v>12362</v>
      </c>
      <c r="BD1051" s="98" t="s">
        <v>12362</v>
      </c>
      <c r="BE1051" s="98"/>
      <c r="BF1051" s="100"/>
      <c r="BG1051" s="98"/>
      <c r="BH1051" s="98"/>
      <c r="BI1051" s="98"/>
      <c r="BJ1051" s="98"/>
      <c r="BK1051" s="101" t="s">
        <v>1511</v>
      </c>
      <c r="BL1051" s="98"/>
      <c r="BM1051" s="98"/>
      <c r="BN1051" s="98"/>
      <c r="BO1051" s="4"/>
      <c r="BP1051" s="4"/>
      <c r="BQ1051" s="4"/>
      <c r="BR1051" s="4"/>
      <c r="BS1051" s="4"/>
      <c r="BT1051" s="98"/>
      <c r="BU1051" s="98"/>
      <c r="BV1051" s="98"/>
      <c r="BW1051" s="98"/>
      <c r="BX1051" s="98"/>
      <c r="BY1051" s="4"/>
      <c r="BZ1051" s="4"/>
      <c r="CA1051" s="4"/>
      <c r="CB1051" s="4" t="s">
        <v>1511</v>
      </c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  <c r="HI1051" s="4"/>
      <c r="HJ1051" s="4"/>
      <c r="HK1051" s="4"/>
      <c r="HL1051" s="4"/>
      <c r="HM1051" s="4"/>
      <c r="HN1051" s="4"/>
      <c r="HO1051" s="4"/>
      <c r="HP1051" s="4"/>
      <c r="HQ1051" s="4"/>
      <c r="HR1051" s="4"/>
      <c r="HS1051" s="4"/>
      <c r="HT1051" s="4"/>
      <c r="HU1051" s="4"/>
      <c r="HV1051" s="4"/>
      <c r="HW1051" s="4"/>
      <c r="HX1051" s="4"/>
      <c r="HY1051" s="4"/>
      <c r="HZ1051" s="4"/>
      <c r="IA1051" s="4"/>
      <c r="IB1051" s="4"/>
      <c r="IC1051" s="4"/>
      <c r="ID1051" s="4"/>
      <c r="IE1051" s="4"/>
      <c r="IF1051" s="4"/>
      <c r="IG1051" s="4"/>
      <c r="IH1051" s="4"/>
      <c r="II1051" s="4"/>
      <c r="IJ1051" s="4"/>
      <c r="IK1051" s="4"/>
      <c r="IL1051" s="4"/>
      <c r="IM1051" s="4"/>
      <c r="IN1051" s="4"/>
      <c r="IO1051" s="4"/>
      <c r="IP1051" s="4"/>
      <c r="IQ1051" s="4"/>
      <c r="IR1051" s="4"/>
      <c r="IS1051" s="4"/>
      <c r="IT1051" s="4"/>
      <c r="IU1051" s="4"/>
      <c r="IV1051" s="4"/>
      <c r="IW1051" s="4"/>
      <c r="IX1051" s="4"/>
      <c r="IY1051" s="4"/>
      <c r="IZ1051" s="4"/>
      <c r="JA1051" s="4"/>
      <c r="JB1051" s="4"/>
      <c r="JC1051" s="4"/>
      <c r="JD1051" s="4"/>
      <c r="JE1051" s="4"/>
      <c r="JF1051" s="4"/>
      <c r="JG1051" s="4"/>
      <c r="JH1051" s="4"/>
      <c r="JI1051" s="4"/>
      <c r="JJ1051" s="4"/>
      <c r="JK1051" s="4"/>
      <c r="JL1051" s="4"/>
      <c r="JM1051" s="4"/>
      <c r="JN1051" s="4"/>
      <c r="JO1051" s="4"/>
      <c r="JP1051" s="4"/>
      <c r="JQ1051" s="4"/>
      <c r="JR1051" s="4"/>
      <c r="JS1051" s="4"/>
      <c r="JT1051" s="4"/>
      <c r="JU1051" s="4"/>
      <c r="JV1051" s="4"/>
      <c r="JW1051" s="4"/>
      <c r="JX1051" s="4"/>
      <c r="JY1051" s="4"/>
      <c r="JZ1051" s="4"/>
      <c r="KA1051" s="4"/>
      <c r="KB1051" s="4"/>
      <c r="KC1051" s="4"/>
      <c r="KD1051" s="4"/>
      <c r="KE1051" s="4"/>
      <c r="KF1051" s="4"/>
      <c r="KG1051" s="4"/>
      <c r="KH1051" s="4"/>
      <c r="KI1051" s="4"/>
      <c r="KJ1051" s="4"/>
      <c r="KK1051" s="4"/>
      <c r="KL1051" s="4"/>
      <c r="KM1051" s="4"/>
      <c r="KN1051" s="4"/>
      <c r="KO1051" s="4"/>
      <c r="KP1051" s="4"/>
      <c r="KQ1051" s="4"/>
      <c r="KR1051" s="4"/>
      <c r="KS1051" s="4"/>
      <c r="KT1051" s="4"/>
      <c r="KU1051" s="4"/>
      <c r="KV1051" s="4"/>
      <c r="KW1051" s="4"/>
      <c r="KX1051" s="4"/>
      <c r="KY1051" s="4"/>
      <c r="KZ1051" s="4"/>
      <c r="LA1051" s="4"/>
      <c r="LB1051" s="4"/>
      <c r="LC1051" s="4"/>
      <c r="LD1051" s="4"/>
      <c r="LE1051" s="4"/>
      <c r="LF1051" s="4"/>
      <c r="LG1051" s="4"/>
      <c r="LH1051" s="4"/>
      <c r="LI1051" s="4"/>
      <c r="LJ1051" s="4"/>
      <c r="LK1051" s="4"/>
      <c r="LL1051" s="4"/>
      <c r="LM1051" s="4"/>
      <c r="LN1051" s="4"/>
      <c r="LO1051" s="4"/>
      <c r="LP1051" s="4"/>
      <c r="LQ1051" s="4"/>
      <c r="LR1051" s="4"/>
      <c r="LS1051" s="4"/>
      <c r="LT1051" s="4"/>
      <c r="LU1051" s="4"/>
      <c r="LV1051" s="4"/>
      <c r="LW1051" s="4"/>
      <c r="LX1051" s="4"/>
      <c r="LY1051" s="4"/>
      <c r="LZ1051" s="4"/>
      <c r="MA1051" s="4"/>
      <c r="MB1051" s="4"/>
      <c r="MC1051" s="4"/>
      <c r="MD1051" s="4"/>
      <c r="ME1051" s="4"/>
      <c r="MF1051" s="4"/>
      <c r="MG1051" s="4"/>
      <c r="MH1051" s="4"/>
      <c r="MI1051" s="4"/>
      <c r="MJ1051" s="4"/>
      <c r="MK1051" s="4"/>
      <c r="ML1051" s="4"/>
      <c r="MM1051" s="4"/>
      <c r="MN1051" s="4"/>
      <c r="MO1051" s="4"/>
      <c r="MP1051" s="4"/>
      <c r="MQ1051" s="4"/>
      <c r="MR1051" s="4"/>
      <c r="MS1051" s="4"/>
      <c r="MT1051" s="4"/>
      <c r="MU1051" s="4"/>
      <c r="MV1051" s="4"/>
      <c r="MW1051" s="4"/>
      <c r="MX1051" s="4"/>
      <c r="MY1051" s="4"/>
      <c r="MZ1051" s="4"/>
      <c r="NA1051" s="4"/>
      <c r="NB1051" s="4"/>
      <c r="NC1051" s="4"/>
      <c r="ND1051" s="4"/>
      <c r="NE1051" s="4"/>
      <c r="NF1051" s="4"/>
      <c r="NG1051" s="4"/>
      <c r="NH1051" s="4"/>
      <c r="NI1051" s="4"/>
      <c r="NJ1051" s="4"/>
      <c r="NK1051" s="4"/>
      <c r="NL1051" s="4"/>
      <c r="NM1051" s="4"/>
      <c r="NN1051" s="4"/>
      <c r="NO1051" s="4"/>
      <c r="NP1051" s="4"/>
      <c r="NQ1051" s="4"/>
      <c r="NR1051" s="4"/>
      <c r="NS1051" s="4"/>
      <c r="NT1051" s="4"/>
      <c r="NU1051" s="4"/>
      <c r="NV1051" s="4"/>
      <c r="NW1051" s="4"/>
      <c r="NX1051" s="4"/>
      <c r="NY1051" s="4"/>
      <c r="NZ1051" s="4"/>
      <c r="OA1051" s="4"/>
      <c r="OB1051" s="4"/>
      <c r="OC1051" s="4"/>
      <c r="OD1051" s="4"/>
      <c r="OE1051" s="4"/>
      <c r="OF1051" s="4"/>
      <c r="OG1051" s="4"/>
      <c r="OH1051" s="4"/>
      <c r="OI1051" s="4"/>
      <c r="OJ1051" s="4"/>
      <c r="OK1051" s="4"/>
      <c r="OL1051" s="4"/>
      <c r="OM1051" s="4"/>
      <c r="ON1051" s="4"/>
      <c r="OO1051" s="4"/>
      <c r="OP1051" s="4"/>
      <c r="OQ1051" s="4"/>
      <c r="OR1051" s="4"/>
      <c r="OS1051" s="4"/>
      <c r="OT1051" s="4"/>
      <c r="OU1051" s="4"/>
      <c r="OV1051" s="4"/>
      <c r="OW1051" s="4"/>
      <c r="OX1051" s="4"/>
      <c r="OY1051" s="4"/>
      <c r="OZ1051" s="4"/>
      <c r="PA1051" s="4"/>
      <c r="PB1051" s="4"/>
      <c r="PC1051" s="4"/>
      <c r="PD1051" s="4"/>
      <c r="PE1051" s="4"/>
      <c r="PF1051" s="4"/>
      <c r="PG1051" s="4"/>
      <c r="PH1051" s="4"/>
      <c r="PI1051" s="4"/>
      <c r="PJ1051" s="4"/>
      <c r="PK1051" s="4"/>
      <c r="PL1051" s="4"/>
      <c r="PM1051" s="4"/>
      <c r="PN1051" s="4"/>
      <c r="PO1051" s="4"/>
      <c r="PP1051" s="4"/>
      <c r="PQ1051" s="4"/>
      <c r="PR1051" s="4"/>
      <c r="PS1051" s="4"/>
      <c r="PT1051" s="4"/>
      <c r="PU1051" s="4"/>
      <c r="PV1051" s="4"/>
      <c r="PW1051" s="4"/>
      <c r="PX1051" s="4"/>
      <c r="PY1051" s="4"/>
      <c r="PZ1051" s="4"/>
      <c r="QA1051" s="4"/>
      <c r="QB1051" s="4"/>
      <c r="QC1051" s="4"/>
      <c r="QD1051" s="4"/>
      <c r="QE1051" s="4"/>
      <c r="QF1051" s="4"/>
      <c r="QG1051" s="4"/>
      <c r="QH1051" s="4"/>
      <c r="QI1051" s="4"/>
      <c r="QJ1051" s="4"/>
      <c r="QK1051" s="4"/>
      <c r="QL1051" s="4"/>
      <c r="QM1051" s="4"/>
      <c r="QN1051" s="4"/>
      <c r="QO1051" s="4"/>
      <c r="QP1051" s="4"/>
      <c r="QQ1051" s="4"/>
      <c r="QR1051" s="4"/>
      <c r="QS1051" s="4"/>
      <c r="QT1051" s="4"/>
      <c r="QU1051" s="4"/>
      <c r="QV1051" s="4"/>
      <c r="QW1051" s="4"/>
      <c r="QX1051" s="4"/>
      <c r="QY1051" s="4"/>
      <c r="QZ1051" s="4"/>
      <c r="RA1051" s="4"/>
      <c r="RB1051" s="4"/>
      <c r="RC1051" s="4"/>
      <c r="RD1051" s="4"/>
      <c r="RE1051" s="4"/>
      <c r="RF1051" s="4"/>
      <c r="RG1051" s="4"/>
      <c r="RH1051" s="4"/>
      <c r="RI1051" s="4"/>
      <c r="RJ1051" s="4"/>
      <c r="RK1051" s="4"/>
    </row>
    <row r="1052" ht="13.75" spans="1:479">
      <c r="A1052" s="88" t="s">
        <v>12604</v>
      </c>
      <c r="B1052" s="88" t="s">
        <v>3233</v>
      </c>
      <c r="C1052" s="106" t="s">
        <v>5681</v>
      </c>
      <c r="D1052" s="386" t="s">
        <v>12266</v>
      </c>
      <c r="E1052" s="387">
        <v>6</v>
      </c>
      <c r="F1052" s="387">
        <v>76</v>
      </c>
      <c r="G1052" s="388">
        <f t="shared" si="16"/>
        <v>456</v>
      </c>
      <c r="H1052" s="126"/>
      <c r="I1052" s="127"/>
      <c r="J1052" s="127"/>
      <c r="K1052" s="127"/>
      <c r="L1052" s="127"/>
      <c r="M1052" s="128"/>
      <c r="N1052" s="94"/>
      <c r="O1052" s="95"/>
      <c r="P1052" s="95"/>
      <c r="Q1052" s="95"/>
      <c r="R1052" s="97"/>
      <c r="S1052" s="94"/>
      <c r="T1052" s="95"/>
      <c r="U1052" s="96"/>
      <c r="V1052" s="95"/>
      <c r="W1052" s="95"/>
      <c r="X1052" s="97"/>
      <c r="Y1052" s="126"/>
      <c r="Z1052" s="129"/>
      <c r="AA1052" s="129"/>
      <c r="AB1052" s="127"/>
      <c r="AC1052" s="127"/>
      <c r="AD1052" s="128"/>
      <c r="AE1052" s="94"/>
      <c r="AF1052" s="96"/>
      <c r="AG1052" s="96"/>
      <c r="AH1052" s="95"/>
      <c r="AI1052" s="95"/>
      <c r="AJ1052" s="95"/>
      <c r="AK1052" s="95"/>
      <c r="AL1052" s="94"/>
      <c r="AM1052" s="96"/>
      <c r="AN1052" s="96"/>
      <c r="AO1052" s="95"/>
      <c r="AP1052" s="95"/>
      <c r="AQ1052" s="97"/>
      <c r="AR1052" s="94"/>
      <c r="AS1052" s="96"/>
      <c r="AT1052" s="96"/>
      <c r="AU1052" s="96"/>
      <c r="AV1052" s="95"/>
      <c r="AW1052" s="95"/>
      <c r="AX1052" s="97"/>
      <c r="AY1052" s="97"/>
      <c r="AZ1052" s="97"/>
      <c r="BA1052" s="97"/>
      <c r="BB1052" s="97"/>
      <c r="BC1052" s="98" t="s">
        <v>1366</v>
      </c>
      <c r="BD1052" s="98" t="s">
        <v>1366</v>
      </c>
      <c r="BE1052" s="98"/>
      <c r="BF1052" s="100"/>
      <c r="BG1052" s="98"/>
      <c r="BH1052" s="98"/>
      <c r="BI1052" s="98"/>
      <c r="BJ1052" s="98"/>
      <c r="BK1052" s="101" t="s">
        <v>1511</v>
      </c>
      <c r="BL1052" s="98"/>
      <c r="BM1052" s="98"/>
      <c r="BN1052" s="98"/>
      <c r="BO1052" s="4"/>
      <c r="BP1052" s="4"/>
      <c r="BQ1052" s="4"/>
      <c r="BR1052" s="4"/>
      <c r="BS1052" s="4"/>
      <c r="BT1052" s="98"/>
      <c r="BU1052" s="98"/>
      <c r="BV1052" s="98"/>
      <c r="BW1052" s="98"/>
      <c r="BX1052" s="98"/>
      <c r="BY1052" s="4"/>
      <c r="BZ1052" s="4"/>
      <c r="CA1052" s="4"/>
      <c r="CB1052" s="4" t="s">
        <v>1511</v>
      </c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  <c r="HI1052" s="4"/>
      <c r="HJ1052" s="4"/>
      <c r="HK1052" s="4"/>
      <c r="HL1052" s="4"/>
      <c r="HM1052" s="4"/>
      <c r="HN1052" s="4"/>
      <c r="HO1052" s="4"/>
      <c r="HP1052" s="4"/>
      <c r="HQ1052" s="4"/>
      <c r="HR1052" s="4"/>
      <c r="HS1052" s="4"/>
      <c r="HT1052" s="4"/>
      <c r="HU1052" s="4"/>
      <c r="HV1052" s="4"/>
      <c r="HW1052" s="4"/>
      <c r="HX1052" s="4"/>
      <c r="HY1052" s="4"/>
      <c r="HZ1052" s="4"/>
      <c r="IA1052" s="4"/>
      <c r="IB1052" s="4"/>
      <c r="IC1052" s="4"/>
      <c r="ID1052" s="4"/>
      <c r="IE1052" s="4"/>
      <c r="IF1052" s="4"/>
      <c r="IG1052" s="4"/>
      <c r="IH1052" s="4"/>
      <c r="II1052" s="4"/>
      <c r="IJ1052" s="4"/>
      <c r="IK1052" s="4"/>
      <c r="IL1052" s="4"/>
      <c r="IM1052" s="4"/>
      <c r="IN1052" s="4"/>
      <c r="IO1052" s="4"/>
      <c r="IP1052" s="4"/>
      <c r="IQ1052" s="4"/>
      <c r="IR1052" s="4"/>
      <c r="IS1052" s="4"/>
      <c r="IT1052" s="4"/>
      <c r="IU1052" s="4"/>
      <c r="IV1052" s="4"/>
      <c r="IW1052" s="4"/>
      <c r="IX1052" s="4"/>
      <c r="IY1052" s="4"/>
      <c r="IZ1052" s="4"/>
      <c r="JA1052" s="4"/>
      <c r="JB1052" s="4"/>
      <c r="JC1052" s="4"/>
      <c r="JD1052" s="4"/>
      <c r="JE1052" s="4"/>
      <c r="JF1052" s="4"/>
      <c r="JG1052" s="4"/>
      <c r="JH1052" s="4"/>
      <c r="JI1052" s="4"/>
      <c r="JJ1052" s="4"/>
      <c r="JK1052" s="4"/>
      <c r="JL1052" s="4"/>
      <c r="JM1052" s="4"/>
      <c r="JN1052" s="4"/>
      <c r="JO1052" s="4"/>
      <c r="JP1052" s="4"/>
      <c r="JQ1052" s="4"/>
      <c r="JR1052" s="4"/>
      <c r="JS1052" s="4"/>
      <c r="JT1052" s="4"/>
      <c r="JU1052" s="4"/>
      <c r="JV1052" s="4"/>
      <c r="JW1052" s="4"/>
      <c r="JX1052" s="4"/>
      <c r="JY1052" s="4"/>
      <c r="JZ1052" s="4"/>
      <c r="KA1052" s="4"/>
      <c r="KB1052" s="4"/>
      <c r="KC1052" s="4"/>
      <c r="KD1052" s="4"/>
      <c r="KE1052" s="4"/>
      <c r="KF1052" s="4"/>
      <c r="KG1052" s="4"/>
      <c r="KH1052" s="4"/>
      <c r="KI1052" s="4"/>
      <c r="KJ1052" s="4"/>
      <c r="KK1052" s="4"/>
      <c r="KL1052" s="4"/>
      <c r="KM1052" s="4"/>
      <c r="KN1052" s="4"/>
      <c r="KO1052" s="4"/>
      <c r="KP1052" s="4"/>
      <c r="KQ1052" s="4"/>
      <c r="KR1052" s="4"/>
      <c r="KS1052" s="4"/>
      <c r="KT1052" s="4"/>
      <c r="KU1052" s="4"/>
      <c r="KV1052" s="4"/>
      <c r="KW1052" s="4"/>
      <c r="KX1052" s="4"/>
      <c r="KY1052" s="4"/>
      <c r="KZ1052" s="4"/>
      <c r="LA1052" s="4"/>
      <c r="LB1052" s="4"/>
      <c r="LC1052" s="4"/>
      <c r="LD1052" s="4"/>
      <c r="LE1052" s="4"/>
      <c r="LF1052" s="4"/>
      <c r="LG1052" s="4"/>
      <c r="LH1052" s="4"/>
      <c r="LI1052" s="4"/>
      <c r="LJ1052" s="4"/>
      <c r="LK1052" s="4"/>
      <c r="LL1052" s="4"/>
      <c r="LM1052" s="4"/>
      <c r="LN1052" s="4"/>
      <c r="LO1052" s="4"/>
      <c r="LP1052" s="4"/>
      <c r="LQ1052" s="4"/>
      <c r="LR1052" s="4"/>
      <c r="LS1052" s="4"/>
      <c r="LT1052" s="4"/>
      <c r="LU1052" s="4"/>
      <c r="LV1052" s="4"/>
      <c r="LW1052" s="4"/>
      <c r="LX1052" s="4"/>
      <c r="LY1052" s="4"/>
      <c r="LZ1052" s="4"/>
      <c r="MA1052" s="4"/>
      <c r="MB1052" s="4"/>
      <c r="MC1052" s="4"/>
      <c r="MD1052" s="4"/>
      <c r="ME1052" s="4"/>
      <c r="MF1052" s="4"/>
      <c r="MG1052" s="4"/>
      <c r="MH1052" s="4"/>
      <c r="MI1052" s="4"/>
      <c r="MJ1052" s="4"/>
      <c r="MK1052" s="4"/>
      <c r="ML1052" s="4"/>
      <c r="MM1052" s="4"/>
      <c r="MN1052" s="4"/>
      <c r="MO1052" s="4"/>
      <c r="MP1052" s="4"/>
      <c r="MQ1052" s="4"/>
      <c r="MR1052" s="4"/>
      <c r="MS1052" s="4"/>
      <c r="MT1052" s="4"/>
      <c r="MU1052" s="4"/>
      <c r="MV1052" s="4"/>
      <c r="MW1052" s="4"/>
      <c r="MX1052" s="4"/>
      <c r="MY1052" s="4"/>
      <c r="MZ1052" s="4"/>
      <c r="NA1052" s="4"/>
      <c r="NB1052" s="4"/>
      <c r="NC1052" s="4"/>
      <c r="ND1052" s="4"/>
      <c r="NE1052" s="4"/>
      <c r="NF1052" s="4"/>
      <c r="NG1052" s="4"/>
      <c r="NH1052" s="4"/>
      <c r="NI1052" s="4"/>
      <c r="NJ1052" s="4"/>
      <c r="NK1052" s="4"/>
      <c r="NL1052" s="4"/>
      <c r="NM1052" s="4"/>
      <c r="NN1052" s="4"/>
      <c r="NO1052" s="4"/>
      <c r="NP1052" s="4"/>
      <c r="NQ1052" s="4"/>
      <c r="NR1052" s="4"/>
      <c r="NS1052" s="4"/>
      <c r="NT1052" s="4"/>
      <c r="NU1052" s="4"/>
      <c r="NV1052" s="4"/>
      <c r="NW1052" s="4"/>
      <c r="NX1052" s="4"/>
      <c r="NY1052" s="4"/>
      <c r="NZ1052" s="4"/>
      <c r="OA1052" s="4"/>
      <c r="OB1052" s="4"/>
      <c r="OC1052" s="4"/>
      <c r="OD1052" s="4"/>
      <c r="OE1052" s="4"/>
      <c r="OF1052" s="4"/>
      <c r="OG1052" s="4"/>
      <c r="OH1052" s="4"/>
      <c r="OI1052" s="4"/>
      <c r="OJ1052" s="4"/>
      <c r="OK1052" s="4"/>
      <c r="OL1052" s="4"/>
      <c r="OM1052" s="4"/>
      <c r="ON1052" s="4"/>
      <c r="OO1052" s="4"/>
      <c r="OP1052" s="4"/>
      <c r="OQ1052" s="4"/>
      <c r="OR1052" s="4"/>
      <c r="OS1052" s="4"/>
      <c r="OT1052" s="4"/>
      <c r="OU1052" s="4"/>
      <c r="OV1052" s="4"/>
      <c r="OW1052" s="4"/>
      <c r="OX1052" s="4"/>
      <c r="OY1052" s="4"/>
      <c r="OZ1052" s="4"/>
      <c r="PA1052" s="4"/>
      <c r="PB1052" s="4"/>
      <c r="PC1052" s="4"/>
      <c r="PD1052" s="4"/>
      <c r="PE1052" s="4"/>
      <c r="PF1052" s="4"/>
      <c r="PG1052" s="4"/>
      <c r="PH1052" s="4"/>
      <c r="PI1052" s="4"/>
      <c r="PJ1052" s="4"/>
      <c r="PK1052" s="4"/>
      <c r="PL1052" s="4"/>
      <c r="PM1052" s="4"/>
      <c r="PN1052" s="4"/>
      <c r="PO1052" s="4"/>
      <c r="PP1052" s="4"/>
      <c r="PQ1052" s="4"/>
      <c r="PR1052" s="4"/>
      <c r="PS1052" s="4"/>
      <c r="PT1052" s="4"/>
      <c r="PU1052" s="4"/>
      <c r="PV1052" s="4"/>
      <c r="PW1052" s="4"/>
      <c r="PX1052" s="4"/>
      <c r="PY1052" s="4"/>
      <c r="PZ1052" s="4"/>
      <c r="QA1052" s="4"/>
      <c r="QB1052" s="4"/>
      <c r="QC1052" s="4"/>
      <c r="QD1052" s="4"/>
      <c r="QE1052" s="4"/>
      <c r="QF1052" s="4"/>
      <c r="QG1052" s="4"/>
      <c r="QH1052" s="4"/>
      <c r="QI1052" s="4"/>
      <c r="QJ1052" s="4"/>
      <c r="QK1052" s="4"/>
      <c r="QL1052" s="4"/>
      <c r="QM1052" s="4"/>
      <c r="QN1052" s="4"/>
      <c r="QO1052" s="4"/>
      <c r="QP1052" s="4"/>
      <c r="QQ1052" s="4"/>
      <c r="QR1052" s="4"/>
      <c r="QS1052" s="4"/>
      <c r="QT1052" s="4"/>
      <c r="QU1052" s="4"/>
      <c r="QV1052" s="4"/>
      <c r="QW1052" s="4"/>
      <c r="QX1052" s="4"/>
      <c r="QY1052" s="4"/>
      <c r="QZ1052" s="4"/>
      <c r="RA1052" s="4"/>
      <c r="RB1052" s="4"/>
      <c r="RC1052" s="4"/>
      <c r="RD1052" s="4"/>
      <c r="RE1052" s="4"/>
      <c r="RF1052" s="4"/>
      <c r="RG1052" s="4"/>
      <c r="RH1052" s="4"/>
      <c r="RI1052" s="4"/>
      <c r="RJ1052" s="4"/>
      <c r="RK1052" s="4"/>
    </row>
    <row r="1053" ht="13.75" spans="1:479">
      <c r="A1053" s="88" t="s">
        <v>12604</v>
      </c>
      <c r="B1053" s="88" t="s">
        <v>3233</v>
      </c>
      <c r="C1053" s="106" t="s">
        <v>5681</v>
      </c>
      <c r="D1053" s="386" t="s">
        <v>494</v>
      </c>
      <c r="E1053" s="387">
        <v>6</v>
      </c>
      <c r="F1053" s="387">
        <v>48</v>
      </c>
      <c r="G1053" s="388">
        <f t="shared" si="16"/>
        <v>288</v>
      </c>
      <c r="H1053" s="126"/>
      <c r="I1053" s="127"/>
      <c r="J1053" s="127"/>
      <c r="K1053" s="127"/>
      <c r="L1053" s="127"/>
      <c r="M1053" s="128"/>
      <c r="N1053" s="94"/>
      <c r="O1053" s="95"/>
      <c r="P1053" s="95"/>
      <c r="Q1053" s="95"/>
      <c r="R1053" s="97"/>
      <c r="S1053" s="94"/>
      <c r="T1053" s="95"/>
      <c r="U1053" s="96"/>
      <c r="V1053" s="95"/>
      <c r="W1053" s="95"/>
      <c r="X1053" s="97"/>
      <c r="Y1053" s="126"/>
      <c r="Z1053" s="129"/>
      <c r="AA1053" s="129"/>
      <c r="AB1053" s="127"/>
      <c r="AC1053" s="127"/>
      <c r="AD1053" s="128"/>
      <c r="AE1053" s="94"/>
      <c r="AF1053" s="96"/>
      <c r="AG1053" s="96"/>
      <c r="AH1053" s="95"/>
      <c r="AI1053" s="95"/>
      <c r="AJ1053" s="95"/>
      <c r="AK1053" s="95"/>
      <c r="AL1053" s="94"/>
      <c r="AM1053" s="96"/>
      <c r="AN1053" s="96"/>
      <c r="AO1053" s="95"/>
      <c r="AP1053" s="95"/>
      <c r="AQ1053" s="97"/>
      <c r="AR1053" s="94"/>
      <c r="AS1053" s="96"/>
      <c r="AT1053" s="96"/>
      <c r="AU1053" s="96"/>
      <c r="AV1053" s="95"/>
      <c r="AW1053" s="95"/>
      <c r="AX1053" s="97"/>
      <c r="AY1053" s="97"/>
      <c r="AZ1053" s="97"/>
      <c r="BA1053" s="97"/>
      <c r="BB1053" s="97"/>
      <c r="BC1053" s="98" t="s">
        <v>12362</v>
      </c>
      <c r="BD1053" s="98" t="s">
        <v>12362</v>
      </c>
      <c r="BE1053" s="98"/>
      <c r="BF1053" s="100"/>
      <c r="BG1053" s="98"/>
      <c r="BH1053" s="98"/>
      <c r="BI1053" s="98"/>
      <c r="BJ1053" s="98"/>
      <c r="BK1053" s="101" t="s">
        <v>1511</v>
      </c>
      <c r="BL1053" s="98"/>
      <c r="BM1053" s="98"/>
      <c r="BN1053" s="98"/>
      <c r="BO1053" s="4"/>
      <c r="BP1053" s="4"/>
      <c r="BQ1053" s="4"/>
      <c r="BR1053" s="4"/>
      <c r="BS1053" s="4"/>
      <c r="BT1053" s="98"/>
      <c r="BU1053" s="98"/>
      <c r="BV1053" s="98"/>
      <c r="BW1053" s="98"/>
      <c r="BX1053" s="98"/>
      <c r="BY1053" s="4"/>
      <c r="BZ1053" s="4"/>
      <c r="CA1053" s="4"/>
      <c r="CB1053" s="4" t="s">
        <v>1511</v>
      </c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  <c r="HI1053" s="4"/>
      <c r="HJ1053" s="4"/>
      <c r="HK1053" s="4"/>
      <c r="HL1053" s="4"/>
      <c r="HM1053" s="4"/>
      <c r="HN1053" s="4"/>
      <c r="HO1053" s="4"/>
      <c r="HP1053" s="4"/>
      <c r="HQ1053" s="4"/>
      <c r="HR1053" s="4"/>
      <c r="HS1053" s="4"/>
      <c r="HT1053" s="4"/>
      <c r="HU1053" s="4"/>
      <c r="HV1053" s="4"/>
      <c r="HW1053" s="4"/>
      <c r="HX1053" s="4"/>
      <c r="HY1053" s="4"/>
      <c r="HZ1053" s="4"/>
      <c r="IA1053" s="4"/>
      <c r="IB1053" s="4"/>
      <c r="IC1053" s="4"/>
      <c r="ID1053" s="4"/>
      <c r="IE1053" s="4"/>
      <c r="IF1053" s="4"/>
      <c r="IG1053" s="4"/>
      <c r="IH1053" s="4"/>
      <c r="II1053" s="4"/>
      <c r="IJ1053" s="4"/>
      <c r="IK1053" s="4"/>
      <c r="IL1053" s="4"/>
      <c r="IM1053" s="4"/>
      <c r="IN1053" s="4"/>
      <c r="IO1053" s="4"/>
      <c r="IP1053" s="4"/>
      <c r="IQ1053" s="4"/>
      <c r="IR1053" s="4"/>
      <c r="IS1053" s="4"/>
      <c r="IT1053" s="4"/>
      <c r="IU1053" s="4"/>
      <c r="IV1053" s="4"/>
      <c r="IW1053" s="4"/>
      <c r="IX1053" s="4"/>
      <c r="IY1053" s="4"/>
      <c r="IZ1053" s="4"/>
      <c r="JA1053" s="4"/>
      <c r="JB1053" s="4"/>
      <c r="JC1053" s="4"/>
      <c r="JD1053" s="4"/>
      <c r="JE1053" s="4"/>
      <c r="JF1053" s="4"/>
      <c r="JG1053" s="4"/>
      <c r="JH1053" s="4"/>
      <c r="JI1053" s="4"/>
      <c r="JJ1053" s="4"/>
      <c r="JK1053" s="4"/>
      <c r="JL1053" s="4"/>
      <c r="JM1053" s="4"/>
      <c r="JN1053" s="4"/>
      <c r="JO1053" s="4"/>
      <c r="JP1053" s="4"/>
      <c r="JQ1053" s="4"/>
      <c r="JR1053" s="4"/>
      <c r="JS1053" s="4"/>
      <c r="JT1053" s="4"/>
      <c r="JU1053" s="4"/>
      <c r="JV1053" s="4"/>
      <c r="JW1053" s="4"/>
      <c r="JX1053" s="4"/>
      <c r="JY1053" s="4"/>
      <c r="JZ1053" s="4"/>
      <c r="KA1053" s="4"/>
      <c r="KB1053" s="4"/>
      <c r="KC1053" s="4"/>
      <c r="KD1053" s="4"/>
      <c r="KE1053" s="4"/>
      <c r="KF1053" s="4"/>
      <c r="KG1053" s="4"/>
      <c r="KH1053" s="4"/>
      <c r="KI1053" s="4"/>
      <c r="KJ1053" s="4"/>
      <c r="KK1053" s="4"/>
      <c r="KL1053" s="4"/>
      <c r="KM1053" s="4"/>
      <c r="KN1053" s="4"/>
      <c r="KO1053" s="4"/>
      <c r="KP1053" s="4"/>
      <c r="KQ1053" s="4"/>
      <c r="KR1053" s="4"/>
      <c r="KS1053" s="4"/>
      <c r="KT1053" s="4"/>
      <c r="KU1053" s="4"/>
      <c r="KV1053" s="4"/>
      <c r="KW1053" s="4"/>
      <c r="KX1053" s="4"/>
      <c r="KY1053" s="4"/>
      <c r="KZ1053" s="4"/>
      <c r="LA1053" s="4"/>
      <c r="LB1053" s="4"/>
      <c r="LC1053" s="4"/>
      <c r="LD1053" s="4"/>
      <c r="LE1053" s="4"/>
      <c r="LF1053" s="4"/>
      <c r="LG1053" s="4"/>
      <c r="LH1053" s="4"/>
      <c r="LI1053" s="4"/>
      <c r="LJ1053" s="4"/>
      <c r="LK1053" s="4"/>
      <c r="LL1053" s="4"/>
      <c r="LM1053" s="4"/>
      <c r="LN1053" s="4"/>
      <c r="LO1053" s="4"/>
      <c r="LP1053" s="4"/>
      <c r="LQ1053" s="4"/>
      <c r="LR1053" s="4"/>
      <c r="LS1053" s="4"/>
      <c r="LT1053" s="4"/>
      <c r="LU1053" s="4"/>
      <c r="LV1053" s="4"/>
      <c r="LW1053" s="4"/>
      <c r="LX1053" s="4"/>
      <c r="LY1053" s="4"/>
      <c r="LZ1053" s="4"/>
      <c r="MA1053" s="4"/>
      <c r="MB1053" s="4"/>
      <c r="MC1053" s="4"/>
      <c r="MD1053" s="4"/>
      <c r="ME1053" s="4"/>
      <c r="MF1053" s="4"/>
      <c r="MG1053" s="4"/>
      <c r="MH1053" s="4"/>
      <c r="MI1053" s="4"/>
      <c r="MJ1053" s="4"/>
      <c r="MK1053" s="4"/>
      <c r="ML1053" s="4"/>
      <c r="MM1053" s="4"/>
      <c r="MN1053" s="4"/>
      <c r="MO1053" s="4"/>
      <c r="MP1053" s="4"/>
      <c r="MQ1053" s="4"/>
      <c r="MR1053" s="4"/>
      <c r="MS1053" s="4"/>
      <c r="MT1053" s="4"/>
      <c r="MU1053" s="4"/>
      <c r="MV1053" s="4"/>
      <c r="MW1053" s="4"/>
      <c r="MX1053" s="4"/>
      <c r="MY1053" s="4"/>
      <c r="MZ1053" s="4"/>
      <c r="NA1053" s="4"/>
      <c r="NB1053" s="4"/>
      <c r="NC1053" s="4"/>
      <c r="ND1053" s="4"/>
      <c r="NE1053" s="4"/>
      <c r="NF1053" s="4"/>
      <c r="NG1053" s="4"/>
      <c r="NH1053" s="4"/>
      <c r="NI1053" s="4"/>
      <c r="NJ1053" s="4"/>
      <c r="NK1053" s="4"/>
      <c r="NL1053" s="4"/>
      <c r="NM1053" s="4"/>
      <c r="NN1053" s="4"/>
      <c r="NO1053" s="4"/>
      <c r="NP1053" s="4"/>
      <c r="NQ1053" s="4"/>
      <c r="NR1053" s="4"/>
      <c r="NS1053" s="4"/>
      <c r="NT1053" s="4"/>
      <c r="NU1053" s="4"/>
      <c r="NV1053" s="4"/>
      <c r="NW1053" s="4"/>
      <c r="NX1053" s="4"/>
      <c r="NY1053" s="4"/>
      <c r="NZ1053" s="4"/>
      <c r="OA1053" s="4"/>
      <c r="OB1053" s="4"/>
      <c r="OC1053" s="4"/>
      <c r="OD1053" s="4"/>
      <c r="OE1053" s="4"/>
      <c r="OF1053" s="4"/>
      <c r="OG1053" s="4"/>
      <c r="OH1053" s="4"/>
      <c r="OI1053" s="4"/>
      <c r="OJ1053" s="4"/>
      <c r="OK1053" s="4"/>
      <c r="OL1053" s="4"/>
      <c r="OM1053" s="4"/>
      <c r="ON1053" s="4"/>
      <c r="OO1053" s="4"/>
      <c r="OP1053" s="4"/>
      <c r="OQ1053" s="4"/>
      <c r="OR1053" s="4"/>
      <c r="OS1053" s="4"/>
      <c r="OT1053" s="4"/>
      <c r="OU1053" s="4"/>
      <c r="OV1053" s="4"/>
      <c r="OW1053" s="4"/>
      <c r="OX1053" s="4"/>
      <c r="OY1053" s="4"/>
      <c r="OZ1053" s="4"/>
      <c r="PA1053" s="4"/>
      <c r="PB1053" s="4"/>
      <c r="PC1053" s="4"/>
      <c r="PD1053" s="4"/>
      <c r="PE1053" s="4"/>
      <c r="PF1053" s="4"/>
      <c r="PG1053" s="4"/>
      <c r="PH1053" s="4"/>
      <c r="PI1053" s="4"/>
      <c r="PJ1053" s="4"/>
      <c r="PK1053" s="4"/>
      <c r="PL1053" s="4"/>
      <c r="PM1053" s="4"/>
      <c r="PN1053" s="4"/>
      <c r="PO1053" s="4"/>
      <c r="PP1053" s="4"/>
      <c r="PQ1053" s="4"/>
      <c r="PR1053" s="4"/>
      <c r="PS1053" s="4"/>
      <c r="PT1053" s="4"/>
      <c r="PU1053" s="4"/>
      <c r="PV1053" s="4"/>
      <c r="PW1053" s="4"/>
      <c r="PX1053" s="4"/>
      <c r="PY1053" s="4"/>
      <c r="PZ1053" s="4"/>
      <c r="QA1053" s="4"/>
      <c r="QB1053" s="4"/>
      <c r="QC1053" s="4"/>
      <c r="QD1053" s="4"/>
      <c r="QE1053" s="4"/>
      <c r="QF1053" s="4"/>
      <c r="QG1053" s="4"/>
      <c r="QH1053" s="4"/>
      <c r="QI1053" s="4"/>
      <c r="QJ1053" s="4"/>
      <c r="QK1053" s="4"/>
      <c r="QL1053" s="4"/>
      <c r="QM1053" s="4"/>
      <c r="QN1053" s="4"/>
      <c r="QO1053" s="4"/>
      <c r="QP1053" s="4"/>
      <c r="QQ1053" s="4"/>
      <c r="QR1053" s="4"/>
      <c r="QS1053" s="4"/>
      <c r="QT1053" s="4"/>
      <c r="QU1053" s="4"/>
      <c r="QV1053" s="4"/>
      <c r="QW1053" s="4"/>
      <c r="QX1053" s="4"/>
      <c r="QY1053" s="4"/>
      <c r="QZ1053" s="4"/>
      <c r="RA1053" s="4"/>
      <c r="RB1053" s="4"/>
      <c r="RC1053" s="4"/>
      <c r="RD1053" s="4"/>
      <c r="RE1053" s="4"/>
      <c r="RF1053" s="4"/>
      <c r="RG1053" s="4"/>
      <c r="RH1053" s="4"/>
      <c r="RI1053" s="4"/>
      <c r="RJ1053" s="4"/>
      <c r="RK1053" s="4"/>
    </row>
    <row r="1054" ht="13.75" spans="1:479">
      <c r="A1054" s="88" t="s">
        <v>12604</v>
      </c>
      <c r="B1054" s="88" t="s">
        <v>3233</v>
      </c>
      <c r="C1054" s="106" t="s">
        <v>5684</v>
      </c>
      <c r="D1054" s="386" t="s">
        <v>12266</v>
      </c>
      <c r="E1054" s="387">
        <v>6</v>
      </c>
      <c r="F1054" s="387">
        <v>76</v>
      </c>
      <c r="G1054" s="388">
        <f t="shared" si="16"/>
        <v>456</v>
      </c>
      <c r="H1054" s="126"/>
      <c r="I1054" s="127"/>
      <c r="J1054" s="127"/>
      <c r="K1054" s="127"/>
      <c r="L1054" s="127"/>
      <c r="M1054" s="128"/>
      <c r="N1054" s="94"/>
      <c r="O1054" s="95"/>
      <c r="P1054" s="95"/>
      <c r="Q1054" s="95"/>
      <c r="R1054" s="97"/>
      <c r="S1054" s="94"/>
      <c r="T1054" s="95"/>
      <c r="U1054" s="96"/>
      <c r="V1054" s="95"/>
      <c r="W1054" s="95"/>
      <c r="X1054" s="97"/>
      <c r="Y1054" s="126"/>
      <c r="Z1054" s="129"/>
      <c r="AA1054" s="129"/>
      <c r="AB1054" s="127"/>
      <c r="AC1054" s="127"/>
      <c r="AD1054" s="128"/>
      <c r="AE1054" s="94"/>
      <c r="AF1054" s="96"/>
      <c r="AG1054" s="96"/>
      <c r="AH1054" s="95"/>
      <c r="AI1054" s="95"/>
      <c r="AJ1054" s="95"/>
      <c r="AK1054" s="95"/>
      <c r="AL1054" s="94"/>
      <c r="AM1054" s="96"/>
      <c r="AN1054" s="96"/>
      <c r="AO1054" s="95"/>
      <c r="AP1054" s="95"/>
      <c r="AQ1054" s="97"/>
      <c r="AR1054" s="94"/>
      <c r="AS1054" s="96"/>
      <c r="AT1054" s="96"/>
      <c r="AU1054" s="96"/>
      <c r="AV1054" s="95"/>
      <c r="AW1054" s="95"/>
      <c r="AX1054" s="97"/>
      <c r="AY1054" s="97"/>
      <c r="AZ1054" s="97"/>
      <c r="BA1054" s="97"/>
      <c r="BB1054" s="97"/>
      <c r="BC1054" s="98" t="s">
        <v>1366</v>
      </c>
      <c r="BD1054" s="98" t="s">
        <v>1366</v>
      </c>
      <c r="BE1054" s="98"/>
      <c r="BF1054" s="100"/>
      <c r="BG1054" s="98"/>
      <c r="BH1054" s="98"/>
      <c r="BI1054" s="98"/>
      <c r="BJ1054" s="98"/>
      <c r="BK1054" s="101" t="s">
        <v>1511</v>
      </c>
      <c r="BL1054" s="98"/>
      <c r="BM1054" s="98"/>
      <c r="BN1054" s="98"/>
      <c r="BO1054" s="4"/>
      <c r="BP1054" s="4"/>
      <c r="BQ1054" s="4"/>
      <c r="BR1054" s="4"/>
      <c r="BS1054" s="4"/>
      <c r="BT1054" s="98"/>
      <c r="BU1054" s="98"/>
      <c r="BV1054" s="98"/>
      <c r="BW1054" s="98"/>
      <c r="BX1054" s="98"/>
      <c r="BY1054" s="4"/>
      <c r="BZ1054" s="4"/>
      <c r="CA1054" s="4"/>
      <c r="CB1054" s="4" t="s">
        <v>1511</v>
      </c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  <c r="HI1054" s="4"/>
      <c r="HJ1054" s="4"/>
      <c r="HK1054" s="4"/>
      <c r="HL1054" s="4"/>
      <c r="HM1054" s="4"/>
      <c r="HN1054" s="4"/>
      <c r="HO1054" s="4"/>
      <c r="HP1054" s="4"/>
      <c r="HQ1054" s="4"/>
      <c r="HR1054" s="4"/>
      <c r="HS1054" s="4"/>
      <c r="HT1054" s="4"/>
      <c r="HU1054" s="4"/>
      <c r="HV1054" s="4"/>
      <c r="HW1054" s="4"/>
      <c r="HX1054" s="4"/>
      <c r="HY1054" s="4"/>
      <c r="HZ1054" s="4"/>
      <c r="IA1054" s="4"/>
      <c r="IB1054" s="4"/>
      <c r="IC1054" s="4"/>
      <c r="ID1054" s="4"/>
      <c r="IE1054" s="4"/>
      <c r="IF1054" s="4"/>
      <c r="IG1054" s="4"/>
      <c r="IH1054" s="4"/>
      <c r="II1054" s="4"/>
      <c r="IJ1054" s="4"/>
      <c r="IK1054" s="4"/>
      <c r="IL1054" s="4"/>
      <c r="IM1054" s="4"/>
      <c r="IN1054" s="4"/>
      <c r="IO1054" s="4"/>
      <c r="IP1054" s="4"/>
      <c r="IQ1054" s="4"/>
      <c r="IR1054" s="4"/>
      <c r="IS1054" s="4"/>
      <c r="IT1054" s="4"/>
      <c r="IU1054" s="4"/>
      <c r="IV1054" s="4"/>
      <c r="IW1054" s="4"/>
      <c r="IX1054" s="4"/>
      <c r="IY1054" s="4"/>
      <c r="IZ1054" s="4"/>
      <c r="JA1054" s="4"/>
      <c r="JB1054" s="4"/>
      <c r="JC1054" s="4"/>
      <c r="JD1054" s="4"/>
      <c r="JE1054" s="4"/>
      <c r="JF1054" s="4"/>
      <c r="JG1054" s="4"/>
      <c r="JH1054" s="4"/>
      <c r="JI1054" s="4"/>
      <c r="JJ1054" s="4"/>
      <c r="JK1054" s="4"/>
      <c r="JL1054" s="4"/>
      <c r="JM1054" s="4"/>
      <c r="JN1054" s="4"/>
      <c r="JO1054" s="4"/>
      <c r="JP1054" s="4"/>
      <c r="JQ1054" s="4"/>
      <c r="JR1054" s="4"/>
      <c r="JS1054" s="4"/>
      <c r="JT1054" s="4"/>
      <c r="JU1054" s="4"/>
      <c r="JV1054" s="4"/>
      <c r="JW1054" s="4"/>
      <c r="JX1054" s="4"/>
      <c r="JY1054" s="4"/>
      <c r="JZ1054" s="4"/>
      <c r="KA1054" s="4"/>
      <c r="KB1054" s="4"/>
      <c r="KC1054" s="4"/>
      <c r="KD1054" s="4"/>
      <c r="KE1054" s="4"/>
      <c r="KF1054" s="4"/>
      <c r="KG1054" s="4"/>
      <c r="KH1054" s="4"/>
      <c r="KI1054" s="4"/>
      <c r="KJ1054" s="4"/>
      <c r="KK1054" s="4"/>
      <c r="KL1054" s="4"/>
      <c r="KM1054" s="4"/>
      <c r="KN1054" s="4"/>
      <c r="KO1054" s="4"/>
      <c r="KP1054" s="4"/>
      <c r="KQ1054" s="4"/>
      <c r="KR1054" s="4"/>
      <c r="KS1054" s="4"/>
      <c r="KT1054" s="4"/>
      <c r="KU1054" s="4"/>
      <c r="KV1054" s="4"/>
      <c r="KW1054" s="4"/>
      <c r="KX1054" s="4"/>
      <c r="KY1054" s="4"/>
      <c r="KZ1054" s="4"/>
      <c r="LA1054" s="4"/>
      <c r="LB1054" s="4"/>
      <c r="LC1054" s="4"/>
      <c r="LD1054" s="4"/>
      <c r="LE1054" s="4"/>
      <c r="LF1054" s="4"/>
      <c r="LG1054" s="4"/>
      <c r="LH1054" s="4"/>
      <c r="LI1054" s="4"/>
      <c r="LJ1054" s="4"/>
      <c r="LK1054" s="4"/>
      <c r="LL1054" s="4"/>
      <c r="LM1054" s="4"/>
      <c r="LN1054" s="4"/>
      <c r="LO1054" s="4"/>
      <c r="LP1054" s="4"/>
      <c r="LQ1054" s="4"/>
      <c r="LR1054" s="4"/>
      <c r="LS1054" s="4"/>
      <c r="LT1054" s="4"/>
      <c r="LU1054" s="4"/>
      <c r="LV1054" s="4"/>
      <c r="LW1054" s="4"/>
      <c r="LX1054" s="4"/>
      <c r="LY1054" s="4"/>
      <c r="LZ1054" s="4"/>
      <c r="MA1054" s="4"/>
      <c r="MB1054" s="4"/>
      <c r="MC1054" s="4"/>
      <c r="MD1054" s="4"/>
      <c r="ME1054" s="4"/>
      <c r="MF1054" s="4"/>
      <c r="MG1054" s="4"/>
      <c r="MH1054" s="4"/>
      <c r="MI1054" s="4"/>
      <c r="MJ1054" s="4"/>
      <c r="MK1054" s="4"/>
      <c r="ML1054" s="4"/>
      <c r="MM1054" s="4"/>
      <c r="MN1054" s="4"/>
      <c r="MO1054" s="4"/>
      <c r="MP1054" s="4"/>
      <c r="MQ1054" s="4"/>
      <c r="MR1054" s="4"/>
      <c r="MS1054" s="4"/>
      <c r="MT1054" s="4"/>
      <c r="MU1054" s="4"/>
      <c r="MV1054" s="4"/>
      <c r="MW1054" s="4"/>
      <c r="MX1054" s="4"/>
      <c r="MY1054" s="4"/>
      <c r="MZ1054" s="4"/>
      <c r="NA1054" s="4"/>
      <c r="NB1054" s="4"/>
      <c r="NC1054" s="4"/>
      <c r="ND1054" s="4"/>
      <c r="NE1054" s="4"/>
      <c r="NF1054" s="4"/>
      <c r="NG1054" s="4"/>
      <c r="NH1054" s="4"/>
      <c r="NI1054" s="4"/>
      <c r="NJ1054" s="4"/>
      <c r="NK1054" s="4"/>
      <c r="NL1054" s="4"/>
      <c r="NM1054" s="4"/>
      <c r="NN1054" s="4"/>
      <c r="NO1054" s="4"/>
      <c r="NP1054" s="4"/>
      <c r="NQ1054" s="4"/>
      <c r="NR1054" s="4"/>
      <c r="NS1054" s="4"/>
      <c r="NT1054" s="4"/>
      <c r="NU1054" s="4"/>
      <c r="NV1054" s="4"/>
      <c r="NW1054" s="4"/>
      <c r="NX1054" s="4"/>
      <c r="NY1054" s="4"/>
      <c r="NZ1054" s="4"/>
      <c r="OA1054" s="4"/>
      <c r="OB1054" s="4"/>
      <c r="OC1054" s="4"/>
      <c r="OD1054" s="4"/>
      <c r="OE1054" s="4"/>
      <c r="OF1054" s="4"/>
      <c r="OG1054" s="4"/>
      <c r="OH1054" s="4"/>
      <c r="OI1054" s="4"/>
      <c r="OJ1054" s="4"/>
      <c r="OK1054" s="4"/>
      <c r="OL1054" s="4"/>
      <c r="OM1054" s="4"/>
      <c r="ON1054" s="4"/>
      <c r="OO1054" s="4"/>
      <c r="OP1054" s="4"/>
      <c r="OQ1054" s="4"/>
      <c r="OR1054" s="4"/>
      <c r="OS1054" s="4"/>
      <c r="OT1054" s="4"/>
      <c r="OU1054" s="4"/>
      <c r="OV1054" s="4"/>
      <c r="OW1054" s="4"/>
      <c r="OX1054" s="4"/>
      <c r="OY1054" s="4"/>
      <c r="OZ1054" s="4"/>
      <c r="PA1054" s="4"/>
      <c r="PB1054" s="4"/>
      <c r="PC1054" s="4"/>
      <c r="PD1054" s="4"/>
      <c r="PE1054" s="4"/>
      <c r="PF1054" s="4"/>
      <c r="PG1054" s="4"/>
      <c r="PH1054" s="4"/>
      <c r="PI1054" s="4"/>
      <c r="PJ1054" s="4"/>
      <c r="PK1054" s="4"/>
      <c r="PL1054" s="4"/>
      <c r="PM1054" s="4"/>
      <c r="PN1054" s="4"/>
      <c r="PO1054" s="4"/>
      <c r="PP1054" s="4"/>
      <c r="PQ1054" s="4"/>
      <c r="PR1054" s="4"/>
      <c r="PS1054" s="4"/>
      <c r="PT1054" s="4"/>
      <c r="PU1054" s="4"/>
      <c r="PV1054" s="4"/>
      <c r="PW1054" s="4"/>
      <c r="PX1054" s="4"/>
      <c r="PY1054" s="4"/>
      <c r="PZ1054" s="4"/>
      <c r="QA1054" s="4"/>
      <c r="QB1054" s="4"/>
      <c r="QC1054" s="4"/>
      <c r="QD1054" s="4"/>
      <c r="QE1054" s="4"/>
      <c r="QF1054" s="4"/>
      <c r="QG1054" s="4"/>
      <c r="QH1054" s="4"/>
      <c r="QI1054" s="4"/>
      <c r="QJ1054" s="4"/>
      <c r="QK1054" s="4"/>
      <c r="QL1054" s="4"/>
      <c r="QM1054" s="4"/>
      <c r="QN1054" s="4"/>
      <c r="QO1054" s="4"/>
      <c r="QP1054" s="4"/>
      <c r="QQ1054" s="4"/>
      <c r="QR1054" s="4"/>
      <c r="QS1054" s="4"/>
      <c r="QT1054" s="4"/>
      <c r="QU1054" s="4"/>
      <c r="QV1054" s="4"/>
      <c r="QW1054" s="4"/>
      <c r="QX1054" s="4"/>
      <c r="QY1054" s="4"/>
      <c r="QZ1054" s="4"/>
      <c r="RA1054" s="4"/>
      <c r="RB1054" s="4"/>
      <c r="RC1054" s="4"/>
      <c r="RD1054" s="4"/>
      <c r="RE1054" s="4"/>
      <c r="RF1054" s="4"/>
      <c r="RG1054" s="4"/>
      <c r="RH1054" s="4"/>
      <c r="RI1054" s="4"/>
      <c r="RJ1054" s="4"/>
      <c r="RK1054" s="4"/>
    </row>
    <row r="1055" ht="13.75" spans="1:479">
      <c r="A1055" s="88" t="s">
        <v>12604</v>
      </c>
      <c r="B1055" s="88" t="s">
        <v>3233</v>
      </c>
      <c r="C1055" s="106" t="s">
        <v>5684</v>
      </c>
      <c r="D1055" s="386" t="s">
        <v>494</v>
      </c>
      <c r="E1055" s="387">
        <v>6</v>
      </c>
      <c r="F1055" s="387">
        <v>48</v>
      </c>
      <c r="G1055" s="388">
        <f t="shared" si="16"/>
        <v>288</v>
      </c>
      <c r="H1055" s="126"/>
      <c r="I1055" s="127"/>
      <c r="J1055" s="127"/>
      <c r="K1055" s="127"/>
      <c r="L1055" s="127"/>
      <c r="M1055" s="128"/>
      <c r="N1055" s="94"/>
      <c r="O1055" s="95"/>
      <c r="P1055" s="95"/>
      <c r="Q1055" s="95"/>
      <c r="R1055" s="97"/>
      <c r="S1055" s="94"/>
      <c r="T1055" s="95"/>
      <c r="U1055" s="96"/>
      <c r="V1055" s="95"/>
      <c r="W1055" s="95"/>
      <c r="X1055" s="97"/>
      <c r="Y1055" s="126"/>
      <c r="Z1055" s="129"/>
      <c r="AA1055" s="129"/>
      <c r="AB1055" s="127"/>
      <c r="AC1055" s="127"/>
      <c r="AD1055" s="128"/>
      <c r="AE1055" s="94"/>
      <c r="AF1055" s="96"/>
      <c r="AG1055" s="96"/>
      <c r="AH1055" s="95"/>
      <c r="AI1055" s="95"/>
      <c r="AJ1055" s="95"/>
      <c r="AK1055" s="95"/>
      <c r="AL1055" s="94"/>
      <c r="AM1055" s="96"/>
      <c r="AN1055" s="96"/>
      <c r="AO1055" s="95"/>
      <c r="AP1055" s="95"/>
      <c r="AQ1055" s="97"/>
      <c r="AR1055" s="94"/>
      <c r="AS1055" s="96"/>
      <c r="AT1055" s="96"/>
      <c r="AU1055" s="96"/>
      <c r="AV1055" s="95"/>
      <c r="AW1055" s="95"/>
      <c r="AX1055" s="97"/>
      <c r="AY1055" s="97"/>
      <c r="AZ1055" s="97"/>
      <c r="BA1055" s="97"/>
      <c r="BB1055" s="97"/>
      <c r="BC1055" s="98" t="s">
        <v>12362</v>
      </c>
      <c r="BD1055" s="98" t="s">
        <v>12362</v>
      </c>
      <c r="BE1055" s="98"/>
      <c r="BF1055" s="100"/>
      <c r="BG1055" s="98"/>
      <c r="BH1055" s="98"/>
      <c r="BI1055" s="98"/>
      <c r="BJ1055" s="98"/>
      <c r="BK1055" s="101" t="s">
        <v>1511</v>
      </c>
      <c r="BL1055" s="98"/>
      <c r="BM1055" s="98"/>
      <c r="BN1055" s="98"/>
      <c r="BO1055" s="4"/>
      <c r="BP1055" s="4"/>
      <c r="BQ1055" s="4"/>
      <c r="BR1055" s="4"/>
      <c r="BS1055" s="4"/>
      <c r="BT1055" s="98"/>
      <c r="BU1055" s="98"/>
      <c r="BV1055" s="98"/>
      <c r="BW1055" s="98"/>
      <c r="BX1055" s="98"/>
      <c r="BY1055" s="4"/>
      <c r="BZ1055" s="4"/>
      <c r="CA1055" s="4"/>
      <c r="CB1055" s="4" t="s">
        <v>12605</v>
      </c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  <c r="HI1055" s="4"/>
      <c r="HJ1055" s="4"/>
      <c r="HK1055" s="4"/>
      <c r="HL1055" s="4"/>
      <c r="HM1055" s="4"/>
      <c r="HN1055" s="4"/>
      <c r="HO1055" s="4"/>
      <c r="HP1055" s="4"/>
      <c r="HQ1055" s="4"/>
      <c r="HR1055" s="4"/>
      <c r="HS1055" s="4"/>
      <c r="HT1055" s="4"/>
      <c r="HU1055" s="4"/>
      <c r="HV1055" s="4"/>
      <c r="HW1055" s="4"/>
      <c r="HX1055" s="4"/>
      <c r="HY1055" s="4"/>
      <c r="HZ1055" s="4"/>
      <c r="IA1055" s="4"/>
      <c r="IB1055" s="4"/>
      <c r="IC1055" s="4"/>
      <c r="ID1055" s="4"/>
      <c r="IE1055" s="4"/>
      <c r="IF1055" s="4"/>
      <c r="IG1055" s="4"/>
      <c r="IH1055" s="4"/>
      <c r="II1055" s="4"/>
      <c r="IJ1055" s="4"/>
      <c r="IK1055" s="4"/>
      <c r="IL1055" s="4"/>
      <c r="IM1055" s="4"/>
      <c r="IN1055" s="4"/>
      <c r="IO1055" s="4"/>
      <c r="IP1055" s="4"/>
      <c r="IQ1055" s="4"/>
      <c r="IR1055" s="4"/>
      <c r="IS1055" s="4"/>
      <c r="IT1055" s="4"/>
      <c r="IU1055" s="4"/>
      <c r="IV1055" s="4"/>
      <c r="IW1055" s="4"/>
      <c r="IX1055" s="4"/>
      <c r="IY1055" s="4"/>
      <c r="IZ1055" s="4"/>
      <c r="JA1055" s="4"/>
      <c r="JB1055" s="4"/>
      <c r="JC1055" s="4"/>
      <c r="JD1055" s="4"/>
      <c r="JE1055" s="4"/>
      <c r="JF1055" s="4"/>
      <c r="JG1055" s="4"/>
      <c r="JH1055" s="4"/>
      <c r="JI1055" s="4"/>
      <c r="JJ1055" s="4"/>
      <c r="JK1055" s="4"/>
      <c r="JL1055" s="4"/>
      <c r="JM1055" s="4"/>
      <c r="JN1055" s="4"/>
      <c r="JO1055" s="4"/>
      <c r="JP1055" s="4"/>
      <c r="JQ1055" s="4"/>
      <c r="JR1055" s="4"/>
      <c r="JS1055" s="4"/>
      <c r="JT1055" s="4"/>
      <c r="JU1055" s="4"/>
      <c r="JV1055" s="4"/>
      <c r="JW1055" s="4"/>
      <c r="JX1055" s="4"/>
      <c r="JY1055" s="4"/>
      <c r="JZ1055" s="4"/>
      <c r="KA1055" s="4"/>
      <c r="KB1055" s="4"/>
      <c r="KC1055" s="4"/>
      <c r="KD1055" s="4"/>
      <c r="KE1055" s="4"/>
      <c r="KF1055" s="4"/>
      <c r="KG1055" s="4"/>
      <c r="KH1055" s="4"/>
      <c r="KI1055" s="4"/>
      <c r="KJ1055" s="4"/>
      <c r="KK1055" s="4"/>
      <c r="KL1055" s="4"/>
      <c r="KM1055" s="4"/>
      <c r="KN1055" s="4"/>
      <c r="KO1055" s="4"/>
      <c r="KP1055" s="4"/>
      <c r="KQ1055" s="4"/>
      <c r="KR1055" s="4"/>
      <c r="KS1055" s="4"/>
      <c r="KT1055" s="4"/>
      <c r="KU1055" s="4"/>
      <c r="KV1055" s="4"/>
      <c r="KW1055" s="4"/>
      <c r="KX1055" s="4"/>
      <c r="KY1055" s="4"/>
      <c r="KZ1055" s="4"/>
      <c r="LA1055" s="4"/>
      <c r="LB1055" s="4"/>
      <c r="LC1055" s="4"/>
      <c r="LD1055" s="4"/>
      <c r="LE1055" s="4"/>
      <c r="LF1055" s="4"/>
      <c r="LG1055" s="4"/>
      <c r="LH1055" s="4"/>
      <c r="LI1055" s="4"/>
      <c r="LJ1055" s="4"/>
      <c r="LK1055" s="4"/>
      <c r="LL1055" s="4"/>
      <c r="LM1055" s="4"/>
      <c r="LN1055" s="4"/>
      <c r="LO1055" s="4"/>
      <c r="LP1055" s="4"/>
      <c r="LQ1055" s="4"/>
      <c r="LR1055" s="4"/>
      <c r="LS1055" s="4"/>
      <c r="LT1055" s="4"/>
      <c r="LU1055" s="4"/>
      <c r="LV1055" s="4"/>
      <c r="LW1055" s="4"/>
      <c r="LX1055" s="4"/>
      <c r="LY1055" s="4"/>
      <c r="LZ1055" s="4"/>
      <c r="MA1055" s="4"/>
      <c r="MB1055" s="4"/>
      <c r="MC1055" s="4"/>
      <c r="MD1055" s="4"/>
      <c r="ME1055" s="4"/>
      <c r="MF1055" s="4"/>
      <c r="MG1055" s="4"/>
      <c r="MH1055" s="4"/>
      <c r="MI1055" s="4"/>
      <c r="MJ1055" s="4"/>
      <c r="MK1055" s="4"/>
      <c r="ML1055" s="4"/>
      <c r="MM1055" s="4"/>
      <c r="MN1055" s="4"/>
      <c r="MO1055" s="4"/>
      <c r="MP1055" s="4"/>
      <c r="MQ1055" s="4"/>
      <c r="MR1055" s="4"/>
      <c r="MS1055" s="4"/>
      <c r="MT1055" s="4"/>
      <c r="MU1055" s="4"/>
      <c r="MV1055" s="4"/>
      <c r="MW1055" s="4"/>
      <c r="MX1055" s="4"/>
      <c r="MY1055" s="4"/>
      <c r="MZ1055" s="4"/>
      <c r="NA1055" s="4"/>
      <c r="NB1055" s="4"/>
      <c r="NC1055" s="4"/>
      <c r="ND1055" s="4"/>
      <c r="NE1055" s="4"/>
      <c r="NF1055" s="4"/>
      <c r="NG1055" s="4"/>
      <c r="NH1055" s="4"/>
      <c r="NI1055" s="4"/>
      <c r="NJ1055" s="4"/>
      <c r="NK1055" s="4"/>
      <c r="NL1055" s="4"/>
      <c r="NM1055" s="4"/>
      <c r="NN1055" s="4"/>
      <c r="NO1055" s="4"/>
      <c r="NP1055" s="4"/>
      <c r="NQ1055" s="4"/>
      <c r="NR1055" s="4"/>
      <c r="NS1055" s="4"/>
      <c r="NT1055" s="4"/>
      <c r="NU1055" s="4"/>
      <c r="NV1055" s="4"/>
      <c r="NW1055" s="4"/>
      <c r="NX1055" s="4"/>
      <c r="NY1055" s="4"/>
      <c r="NZ1055" s="4"/>
      <c r="OA1055" s="4"/>
      <c r="OB1055" s="4"/>
      <c r="OC1055" s="4"/>
      <c r="OD1055" s="4"/>
      <c r="OE1055" s="4"/>
      <c r="OF1055" s="4"/>
      <c r="OG1055" s="4"/>
      <c r="OH1055" s="4"/>
      <c r="OI1055" s="4"/>
      <c r="OJ1055" s="4"/>
      <c r="OK1055" s="4"/>
      <c r="OL1055" s="4"/>
      <c r="OM1055" s="4"/>
      <c r="ON1055" s="4"/>
      <c r="OO1055" s="4"/>
      <c r="OP1055" s="4"/>
      <c r="OQ1055" s="4"/>
      <c r="OR1055" s="4"/>
      <c r="OS1055" s="4"/>
      <c r="OT1055" s="4"/>
      <c r="OU1055" s="4"/>
      <c r="OV1055" s="4"/>
      <c r="OW1055" s="4"/>
      <c r="OX1055" s="4"/>
      <c r="OY1055" s="4"/>
      <c r="OZ1055" s="4"/>
      <c r="PA1055" s="4"/>
      <c r="PB1055" s="4"/>
      <c r="PC1055" s="4"/>
      <c r="PD1055" s="4"/>
      <c r="PE1055" s="4"/>
      <c r="PF1055" s="4"/>
      <c r="PG1055" s="4"/>
      <c r="PH1055" s="4"/>
      <c r="PI1055" s="4"/>
      <c r="PJ1055" s="4"/>
      <c r="PK1055" s="4"/>
      <c r="PL1055" s="4"/>
      <c r="PM1055" s="4"/>
      <c r="PN1055" s="4"/>
      <c r="PO1055" s="4"/>
      <c r="PP1055" s="4"/>
      <c r="PQ1055" s="4"/>
      <c r="PR1055" s="4"/>
      <c r="PS1055" s="4"/>
      <c r="PT1055" s="4"/>
      <c r="PU1055" s="4"/>
      <c r="PV1055" s="4"/>
      <c r="PW1055" s="4"/>
      <c r="PX1055" s="4"/>
      <c r="PY1055" s="4"/>
      <c r="PZ1055" s="4"/>
      <c r="QA1055" s="4"/>
      <c r="QB1055" s="4"/>
      <c r="QC1055" s="4"/>
      <c r="QD1055" s="4"/>
      <c r="QE1055" s="4"/>
      <c r="QF1055" s="4"/>
      <c r="QG1055" s="4"/>
      <c r="QH1055" s="4"/>
      <c r="QI1055" s="4"/>
      <c r="QJ1055" s="4"/>
      <c r="QK1055" s="4"/>
      <c r="QL1055" s="4"/>
      <c r="QM1055" s="4"/>
      <c r="QN1055" s="4"/>
      <c r="QO1055" s="4"/>
      <c r="QP1055" s="4"/>
      <c r="QQ1055" s="4"/>
      <c r="QR1055" s="4"/>
      <c r="QS1055" s="4"/>
      <c r="QT1055" s="4"/>
      <c r="QU1055" s="4"/>
      <c r="QV1055" s="4"/>
      <c r="QW1055" s="4"/>
      <c r="QX1055" s="4"/>
      <c r="QY1055" s="4"/>
      <c r="QZ1055" s="4"/>
      <c r="RA1055" s="4"/>
      <c r="RB1055" s="4"/>
      <c r="RC1055" s="4"/>
      <c r="RD1055" s="4"/>
      <c r="RE1055" s="4"/>
      <c r="RF1055" s="4"/>
      <c r="RG1055" s="4"/>
      <c r="RH1055" s="4"/>
      <c r="RI1055" s="4"/>
      <c r="RJ1055" s="4"/>
      <c r="RK1055" s="4"/>
    </row>
    <row r="1056" ht="13.75" spans="1:479">
      <c r="A1056" s="88" t="s">
        <v>12604</v>
      </c>
      <c r="B1056" s="88" t="s">
        <v>3210</v>
      </c>
      <c r="C1056" s="106" t="s">
        <v>5672</v>
      </c>
      <c r="D1056" s="386" t="s">
        <v>12266</v>
      </c>
      <c r="E1056" s="387">
        <v>4</v>
      </c>
      <c r="F1056" s="387">
        <v>176</v>
      </c>
      <c r="G1056" s="388">
        <f t="shared" si="16"/>
        <v>704</v>
      </c>
      <c r="H1056" s="126"/>
      <c r="I1056" s="127"/>
      <c r="J1056" s="127"/>
      <c r="K1056" s="127"/>
      <c r="L1056" s="127"/>
      <c r="M1056" s="128"/>
      <c r="N1056" s="94"/>
      <c r="O1056" s="95"/>
      <c r="P1056" s="95"/>
      <c r="Q1056" s="95"/>
      <c r="R1056" s="97"/>
      <c r="S1056" s="94"/>
      <c r="T1056" s="95"/>
      <c r="U1056" s="96"/>
      <c r="V1056" s="95"/>
      <c r="W1056" s="95"/>
      <c r="X1056" s="97"/>
      <c r="Y1056" s="126"/>
      <c r="Z1056" s="129"/>
      <c r="AA1056" s="129"/>
      <c r="AB1056" s="127"/>
      <c r="AC1056" s="127"/>
      <c r="AD1056" s="128"/>
      <c r="AE1056" s="94"/>
      <c r="AF1056" s="96"/>
      <c r="AG1056" s="96"/>
      <c r="AH1056" s="95"/>
      <c r="AI1056" s="95"/>
      <c r="AJ1056" s="95"/>
      <c r="AK1056" s="95"/>
      <c r="AL1056" s="94"/>
      <c r="AM1056" s="96"/>
      <c r="AN1056" s="96"/>
      <c r="AO1056" s="95"/>
      <c r="AP1056" s="95"/>
      <c r="AQ1056" s="97"/>
      <c r="AR1056" s="94"/>
      <c r="AS1056" s="96"/>
      <c r="AT1056" s="96"/>
      <c r="AU1056" s="96"/>
      <c r="AV1056" s="95"/>
      <c r="AW1056" s="95"/>
      <c r="AX1056" s="97"/>
      <c r="AY1056" s="97"/>
      <c r="AZ1056" s="97"/>
      <c r="BA1056" s="97"/>
      <c r="BB1056" s="97"/>
      <c r="BC1056" s="98" t="s">
        <v>1366</v>
      </c>
      <c r="BD1056" s="98" t="s">
        <v>1366</v>
      </c>
      <c r="BE1056" s="98"/>
      <c r="BF1056" s="100"/>
      <c r="BG1056" s="98"/>
      <c r="BH1056" s="98"/>
      <c r="BI1056" s="98"/>
      <c r="BJ1056" s="98"/>
      <c r="BK1056" s="101" t="s">
        <v>1511</v>
      </c>
      <c r="BL1056" s="98"/>
      <c r="BM1056" s="98"/>
      <c r="BN1056" s="98"/>
      <c r="BO1056" s="4"/>
      <c r="BP1056" s="4"/>
      <c r="BQ1056" s="4"/>
      <c r="BR1056" s="4"/>
      <c r="BS1056" s="4"/>
      <c r="BT1056" s="98"/>
      <c r="BU1056" s="98"/>
      <c r="BV1056" s="98"/>
      <c r="BW1056" s="98"/>
      <c r="BX1056" s="98"/>
      <c r="BY1056" s="4"/>
      <c r="BZ1056" s="4"/>
      <c r="CA1056" s="4"/>
      <c r="CB1056" s="4" t="s">
        <v>1511</v>
      </c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  <c r="HN1056" s="4"/>
      <c r="HO1056" s="4"/>
      <c r="HP1056" s="4"/>
      <c r="HQ1056" s="4"/>
      <c r="HR1056" s="4"/>
      <c r="HS1056" s="4"/>
      <c r="HT1056" s="4"/>
      <c r="HU1056" s="4"/>
      <c r="HV1056" s="4"/>
      <c r="HW1056" s="4"/>
      <c r="HX1056" s="4"/>
      <c r="HY1056" s="4"/>
      <c r="HZ1056" s="4"/>
      <c r="IA1056" s="4"/>
      <c r="IB1056" s="4"/>
      <c r="IC1056" s="4"/>
      <c r="ID1056" s="4"/>
      <c r="IE1056" s="4"/>
      <c r="IF1056" s="4"/>
      <c r="IG1056" s="4"/>
      <c r="IH1056" s="4"/>
      <c r="II1056" s="4"/>
      <c r="IJ1056" s="4"/>
      <c r="IK1056" s="4"/>
      <c r="IL1056" s="4"/>
      <c r="IM1056" s="4"/>
      <c r="IN1056" s="4"/>
      <c r="IO1056" s="4"/>
      <c r="IP1056" s="4"/>
      <c r="IQ1056" s="4"/>
      <c r="IR1056" s="4"/>
      <c r="IS1056" s="4"/>
      <c r="IT1056" s="4"/>
      <c r="IU1056" s="4"/>
      <c r="IV1056" s="4"/>
      <c r="IW1056" s="4"/>
      <c r="IX1056" s="4"/>
      <c r="IY1056" s="4"/>
      <c r="IZ1056" s="4"/>
      <c r="JA1056" s="4"/>
      <c r="JB1056" s="4"/>
      <c r="JC1056" s="4"/>
      <c r="JD1056" s="4"/>
      <c r="JE1056" s="4"/>
      <c r="JF1056" s="4"/>
      <c r="JG1056" s="4"/>
      <c r="JH1056" s="4"/>
      <c r="JI1056" s="4"/>
      <c r="JJ1056" s="4"/>
      <c r="JK1056" s="4"/>
      <c r="JL1056" s="4"/>
      <c r="JM1056" s="4"/>
      <c r="JN1056" s="4"/>
      <c r="JO1056" s="4"/>
      <c r="JP1056" s="4"/>
      <c r="JQ1056" s="4"/>
      <c r="JR1056" s="4"/>
      <c r="JS1056" s="4"/>
      <c r="JT1056" s="4"/>
      <c r="JU1056" s="4"/>
      <c r="JV1056" s="4"/>
      <c r="JW1056" s="4"/>
      <c r="JX1056" s="4"/>
      <c r="JY1056" s="4"/>
      <c r="JZ1056" s="4"/>
      <c r="KA1056" s="4"/>
      <c r="KB1056" s="4"/>
      <c r="KC1056" s="4"/>
      <c r="KD1056" s="4"/>
      <c r="KE1056" s="4"/>
      <c r="KF1056" s="4"/>
      <c r="KG1056" s="4"/>
      <c r="KH1056" s="4"/>
      <c r="KI1056" s="4"/>
      <c r="KJ1056" s="4"/>
      <c r="KK1056" s="4"/>
      <c r="KL1056" s="4"/>
      <c r="KM1056" s="4"/>
      <c r="KN1056" s="4"/>
      <c r="KO1056" s="4"/>
      <c r="KP1056" s="4"/>
      <c r="KQ1056" s="4"/>
      <c r="KR1056" s="4"/>
      <c r="KS1056" s="4"/>
      <c r="KT1056" s="4"/>
      <c r="KU1056" s="4"/>
      <c r="KV1056" s="4"/>
      <c r="KW1056" s="4"/>
      <c r="KX1056" s="4"/>
      <c r="KY1056" s="4"/>
      <c r="KZ1056" s="4"/>
      <c r="LA1056" s="4"/>
      <c r="LB1056" s="4"/>
      <c r="LC1056" s="4"/>
      <c r="LD1056" s="4"/>
      <c r="LE1056" s="4"/>
      <c r="LF1056" s="4"/>
      <c r="LG1056" s="4"/>
      <c r="LH1056" s="4"/>
      <c r="LI1056" s="4"/>
      <c r="LJ1056" s="4"/>
      <c r="LK1056" s="4"/>
      <c r="LL1056" s="4"/>
      <c r="LM1056" s="4"/>
      <c r="LN1056" s="4"/>
      <c r="LO1056" s="4"/>
      <c r="LP1056" s="4"/>
      <c r="LQ1056" s="4"/>
      <c r="LR1056" s="4"/>
      <c r="LS1056" s="4"/>
      <c r="LT1056" s="4"/>
      <c r="LU1056" s="4"/>
      <c r="LV1056" s="4"/>
      <c r="LW1056" s="4"/>
      <c r="LX1056" s="4"/>
      <c r="LY1056" s="4"/>
      <c r="LZ1056" s="4"/>
      <c r="MA1056" s="4"/>
      <c r="MB1056" s="4"/>
      <c r="MC1056" s="4"/>
      <c r="MD1056" s="4"/>
      <c r="ME1056" s="4"/>
      <c r="MF1056" s="4"/>
      <c r="MG1056" s="4"/>
      <c r="MH1056" s="4"/>
      <c r="MI1056" s="4"/>
      <c r="MJ1056" s="4"/>
      <c r="MK1056" s="4"/>
      <c r="ML1056" s="4"/>
      <c r="MM1056" s="4"/>
      <c r="MN1056" s="4"/>
      <c r="MO1056" s="4"/>
      <c r="MP1056" s="4"/>
      <c r="MQ1056" s="4"/>
      <c r="MR1056" s="4"/>
      <c r="MS1056" s="4"/>
      <c r="MT1056" s="4"/>
      <c r="MU1056" s="4"/>
      <c r="MV1056" s="4"/>
      <c r="MW1056" s="4"/>
      <c r="MX1056" s="4"/>
      <c r="MY1056" s="4"/>
      <c r="MZ1056" s="4"/>
      <c r="NA1056" s="4"/>
      <c r="NB1056" s="4"/>
      <c r="NC1056" s="4"/>
      <c r="ND1056" s="4"/>
      <c r="NE1056" s="4"/>
      <c r="NF1056" s="4"/>
      <c r="NG1056" s="4"/>
      <c r="NH1056" s="4"/>
      <c r="NI1056" s="4"/>
      <c r="NJ1056" s="4"/>
      <c r="NK1056" s="4"/>
      <c r="NL1056" s="4"/>
      <c r="NM1056" s="4"/>
      <c r="NN1056" s="4"/>
      <c r="NO1056" s="4"/>
      <c r="NP1056" s="4"/>
      <c r="NQ1056" s="4"/>
      <c r="NR1056" s="4"/>
      <c r="NS1056" s="4"/>
      <c r="NT1056" s="4"/>
      <c r="NU1056" s="4"/>
      <c r="NV1056" s="4"/>
      <c r="NW1056" s="4"/>
      <c r="NX1056" s="4"/>
      <c r="NY1056" s="4"/>
      <c r="NZ1056" s="4"/>
      <c r="OA1056" s="4"/>
      <c r="OB1056" s="4"/>
      <c r="OC1056" s="4"/>
      <c r="OD1056" s="4"/>
      <c r="OE1056" s="4"/>
      <c r="OF1056" s="4"/>
      <c r="OG1056" s="4"/>
      <c r="OH1056" s="4"/>
      <c r="OI1056" s="4"/>
      <c r="OJ1056" s="4"/>
      <c r="OK1056" s="4"/>
      <c r="OL1056" s="4"/>
      <c r="OM1056" s="4"/>
      <c r="ON1056" s="4"/>
      <c r="OO1056" s="4"/>
      <c r="OP1056" s="4"/>
      <c r="OQ1056" s="4"/>
      <c r="OR1056" s="4"/>
      <c r="OS1056" s="4"/>
      <c r="OT1056" s="4"/>
      <c r="OU1056" s="4"/>
      <c r="OV1056" s="4"/>
      <c r="OW1056" s="4"/>
      <c r="OX1056" s="4"/>
      <c r="OY1056" s="4"/>
      <c r="OZ1056" s="4"/>
      <c r="PA1056" s="4"/>
      <c r="PB1056" s="4"/>
      <c r="PC1056" s="4"/>
      <c r="PD1056" s="4"/>
      <c r="PE1056" s="4"/>
      <c r="PF1056" s="4"/>
      <c r="PG1056" s="4"/>
      <c r="PH1056" s="4"/>
      <c r="PI1056" s="4"/>
      <c r="PJ1056" s="4"/>
      <c r="PK1056" s="4"/>
      <c r="PL1056" s="4"/>
      <c r="PM1056" s="4"/>
      <c r="PN1056" s="4"/>
      <c r="PO1056" s="4"/>
      <c r="PP1056" s="4"/>
      <c r="PQ1056" s="4"/>
      <c r="PR1056" s="4"/>
      <c r="PS1056" s="4"/>
      <c r="PT1056" s="4"/>
      <c r="PU1056" s="4"/>
      <c r="PV1056" s="4"/>
      <c r="PW1056" s="4"/>
      <c r="PX1056" s="4"/>
      <c r="PY1056" s="4"/>
      <c r="PZ1056" s="4"/>
      <c r="QA1056" s="4"/>
      <c r="QB1056" s="4"/>
      <c r="QC1056" s="4"/>
      <c r="QD1056" s="4"/>
      <c r="QE1056" s="4"/>
      <c r="QF1056" s="4"/>
      <c r="QG1056" s="4"/>
      <c r="QH1056" s="4"/>
      <c r="QI1056" s="4"/>
      <c r="QJ1056" s="4"/>
      <c r="QK1056" s="4"/>
      <c r="QL1056" s="4"/>
      <c r="QM1056" s="4"/>
      <c r="QN1056" s="4"/>
      <c r="QO1056" s="4"/>
      <c r="QP1056" s="4"/>
      <c r="QQ1056" s="4"/>
      <c r="QR1056" s="4"/>
      <c r="QS1056" s="4"/>
      <c r="QT1056" s="4"/>
      <c r="QU1056" s="4"/>
      <c r="QV1056" s="4"/>
      <c r="QW1056" s="4"/>
      <c r="QX1056" s="4"/>
      <c r="QY1056" s="4"/>
      <c r="QZ1056" s="4"/>
      <c r="RA1056" s="4"/>
      <c r="RB1056" s="4"/>
      <c r="RC1056" s="4"/>
      <c r="RD1056" s="4"/>
      <c r="RE1056" s="4"/>
      <c r="RF1056" s="4"/>
      <c r="RG1056" s="4"/>
      <c r="RH1056" s="4"/>
      <c r="RI1056" s="4"/>
      <c r="RJ1056" s="4"/>
      <c r="RK1056" s="4"/>
    </row>
    <row r="1057" ht="13.75" spans="1:479">
      <c r="A1057" s="88" t="s">
        <v>12604</v>
      </c>
      <c r="B1057" s="88" t="s">
        <v>3210</v>
      </c>
      <c r="C1057" s="106" t="s">
        <v>5672</v>
      </c>
      <c r="D1057" s="386" t="s">
        <v>494</v>
      </c>
      <c r="E1057" s="387">
        <v>4</v>
      </c>
      <c r="F1057" s="387">
        <v>35</v>
      </c>
      <c r="G1057" s="388">
        <f t="shared" si="16"/>
        <v>140</v>
      </c>
      <c r="H1057" s="126"/>
      <c r="I1057" s="127"/>
      <c r="J1057" s="127"/>
      <c r="K1057" s="127"/>
      <c r="L1057" s="127"/>
      <c r="M1057" s="128"/>
      <c r="N1057" s="94"/>
      <c r="O1057" s="95"/>
      <c r="P1057" s="95"/>
      <c r="Q1057" s="95"/>
      <c r="R1057" s="97"/>
      <c r="S1057" s="94"/>
      <c r="T1057" s="95"/>
      <c r="U1057" s="96"/>
      <c r="V1057" s="95"/>
      <c r="W1057" s="95"/>
      <c r="X1057" s="97"/>
      <c r="Y1057" s="126"/>
      <c r="Z1057" s="129"/>
      <c r="AA1057" s="129"/>
      <c r="AB1057" s="127"/>
      <c r="AC1057" s="127"/>
      <c r="AD1057" s="128"/>
      <c r="AE1057" s="94"/>
      <c r="AF1057" s="96"/>
      <c r="AG1057" s="96"/>
      <c r="AH1057" s="95"/>
      <c r="AI1057" s="95"/>
      <c r="AJ1057" s="95"/>
      <c r="AK1057" s="95"/>
      <c r="AL1057" s="94"/>
      <c r="AM1057" s="96"/>
      <c r="AN1057" s="96"/>
      <c r="AO1057" s="95"/>
      <c r="AP1057" s="95"/>
      <c r="AQ1057" s="97"/>
      <c r="AR1057" s="94"/>
      <c r="AS1057" s="96"/>
      <c r="AT1057" s="96"/>
      <c r="AU1057" s="96"/>
      <c r="AV1057" s="95"/>
      <c r="AW1057" s="95"/>
      <c r="AX1057" s="97"/>
      <c r="AY1057" s="97"/>
      <c r="AZ1057" s="97"/>
      <c r="BA1057" s="97"/>
      <c r="BB1057" s="97"/>
      <c r="BC1057" s="98" t="s">
        <v>12362</v>
      </c>
      <c r="BD1057" s="98" t="s">
        <v>12362</v>
      </c>
      <c r="BE1057" s="98"/>
      <c r="BF1057" s="100"/>
      <c r="BG1057" s="98"/>
      <c r="BH1057" s="98"/>
      <c r="BI1057" s="98"/>
      <c r="BJ1057" s="98"/>
      <c r="BK1057" s="101" t="s">
        <v>1511</v>
      </c>
      <c r="BL1057" s="98"/>
      <c r="BM1057" s="98"/>
      <c r="BN1057" s="98"/>
      <c r="BO1057" s="4"/>
      <c r="BP1057" s="4"/>
      <c r="BQ1057" s="4"/>
      <c r="BR1057" s="4"/>
      <c r="BS1057" s="4"/>
      <c r="BT1057" s="98"/>
      <c r="BU1057" s="98"/>
      <c r="BV1057" s="98"/>
      <c r="BW1057" s="98"/>
      <c r="BX1057" s="98"/>
      <c r="BY1057" s="4"/>
      <c r="BZ1057" s="4"/>
      <c r="CA1057" s="4"/>
      <c r="CB1057" s="4" t="s">
        <v>1511</v>
      </c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  <c r="HI1057" s="4"/>
      <c r="HJ1057" s="4"/>
      <c r="HK1057" s="4"/>
      <c r="HL1057" s="4"/>
      <c r="HM1057" s="4"/>
      <c r="HN1057" s="4"/>
      <c r="HO1057" s="4"/>
      <c r="HP1057" s="4"/>
      <c r="HQ1057" s="4"/>
      <c r="HR1057" s="4"/>
      <c r="HS1057" s="4"/>
      <c r="HT1057" s="4"/>
      <c r="HU1057" s="4"/>
      <c r="HV1057" s="4"/>
      <c r="HW1057" s="4"/>
      <c r="HX1057" s="4"/>
      <c r="HY1057" s="4"/>
      <c r="HZ1057" s="4"/>
      <c r="IA1057" s="4"/>
      <c r="IB1057" s="4"/>
      <c r="IC1057" s="4"/>
      <c r="ID1057" s="4"/>
      <c r="IE1057" s="4"/>
      <c r="IF1057" s="4"/>
      <c r="IG1057" s="4"/>
      <c r="IH1057" s="4"/>
      <c r="II1057" s="4"/>
      <c r="IJ1057" s="4"/>
      <c r="IK1057" s="4"/>
      <c r="IL1057" s="4"/>
      <c r="IM1057" s="4"/>
      <c r="IN1057" s="4"/>
      <c r="IO1057" s="4"/>
      <c r="IP1057" s="4"/>
      <c r="IQ1057" s="4"/>
      <c r="IR1057" s="4"/>
      <c r="IS1057" s="4"/>
      <c r="IT1057" s="4"/>
      <c r="IU1057" s="4"/>
      <c r="IV1057" s="4"/>
      <c r="IW1057" s="4"/>
      <c r="IX1057" s="4"/>
      <c r="IY1057" s="4"/>
      <c r="IZ1057" s="4"/>
      <c r="JA1057" s="4"/>
      <c r="JB1057" s="4"/>
      <c r="JC1057" s="4"/>
      <c r="JD1057" s="4"/>
      <c r="JE1057" s="4"/>
      <c r="JF1057" s="4"/>
      <c r="JG1057" s="4"/>
      <c r="JH1057" s="4"/>
      <c r="JI1057" s="4"/>
      <c r="JJ1057" s="4"/>
      <c r="JK1057" s="4"/>
      <c r="JL1057" s="4"/>
      <c r="JM1057" s="4"/>
      <c r="JN1057" s="4"/>
      <c r="JO1057" s="4"/>
      <c r="JP1057" s="4"/>
      <c r="JQ1057" s="4"/>
      <c r="JR1057" s="4"/>
      <c r="JS1057" s="4"/>
      <c r="JT1057" s="4"/>
      <c r="JU1057" s="4"/>
      <c r="JV1057" s="4"/>
      <c r="JW1057" s="4"/>
      <c r="JX1057" s="4"/>
      <c r="JY1057" s="4"/>
      <c r="JZ1057" s="4"/>
      <c r="KA1057" s="4"/>
      <c r="KB1057" s="4"/>
      <c r="KC1057" s="4"/>
      <c r="KD1057" s="4"/>
      <c r="KE1057" s="4"/>
      <c r="KF1057" s="4"/>
      <c r="KG1057" s="4"/>
      <c r="KH1057" s="4"/>
      <c r="KI1057" s="4"/>
      <c r="KJ1057" s="4"/>
      <c r="KK1057" s="4"/>
      <c r="KL1057" s="4"/>
      <c r="KM1057" s="4"/>
      <c r="KN1057" s="4"/>
      <c r="KO1057" s="4"/>
      <c r="KP1057" s="4"/>
      <c r="KQ1057" s="4"/>
      <c r="KR1057" s="4"/>
      <c r="KS1057" s="4"/>
      <c r="KT1057" s="4"/>
      <c r="KU1057" s="4"/>
      <c r="KV1057" s="4"/>
      <c r="KW1057" s="4"/>
      <c r="KX1057" s="4"/>
      <c r="KY1057" s="4"/>
      <c r="KZ1057" s="4"/>
      <c r="LA1057" s="4"/>
      <c r="LB1057" s="4"/>
      <c r="LC1057" s="4"/>
      <c r="LD1057" s="4"/>
      <c r="LE1057" s="4"/>
      <c r="LF1057" s="4"/>
      <c r="LG1057" s="4"/>
      <c r="LH1057" s="4"/>
      <c r="LI1057" s="4"/>
      <c r="LJ1057" s="4"/>
      <c r="LK1057" s="4"/>
      <c r="LL1057" s="4"/>
      <c r="LM1057" s="4"/>
      <c r="LN1057" s="4"/>
      <c r="LO1057" s="4"/>
      <c r="LP1057" s="4"/>
      <c r="LQ1057" s="4"/>
      <c r="LR1057" s="4"/>
      <c r="LS1057" s="4"/>
      <c r="LT1057" s="4"/>
      <c r="LU1057" s="4"/>
      <c r="LV1057" s="4"/>
      <c r="LW1057" s="4"/>
      <c r="LX1057" s="4"/>
      <c r="LY1057" s="4"/>
      <c r="LZ1057" s="4"/>
      <c r="MA1057" s="4"/>
      <c r="MB1057" s="4"/>
      <c r="MC1057" s="4"/>
      <c r="MD1057" s="4"/>
      <c r="ME1057" s="4"/>
      <c r="MF1057" s="4"/>
      <c r="MG1057" s="4"/>
      <c r="MH1057" s="4"/>
      <c r="MI1057" s="4"/>
      <c r="MJ1057" s="4"/>
      <c r="MK1057" s="4"/>
      <c r="ML1057" s="4"/>
      <c r="MM1057" s="4"/>
      <c r="MN1057" s="4"/>
      <c r="MO1057" s="4"/>
      <c r="MP1057" s="4"/>
      <c r="MQ1057" s="4"/>
      <c r="MR1057" s="4"/>
      <c r="MS1057" s="4"/>
      <c r="MT1057" s="4"/>
      <c r="MU1057" s="4"/>
      <c r="MV1057" s="4"/>
      <c r="MW1057" s="4"/>
      <c r="MX1057" s="4"/>
      <c r="MY1057" s="4"/>
      <c r="MZ1057" s="4"/>
      <c r="NA1057" s="4"/>
      <c r="NB1057" s="4"/>
      <c r="NC1057" s="4"/>
      <c r="ND1057" s="4"/>
      <c r="NE1057" s="4"/>
      <c r="NF1057" s="4"/>
      <c r="NG1057" s="4"/>
      <c r="NH1057" s="4"/>
      <c r="NI1057" s="4"/>
      <c r="NJ1057" s="4"/>
      <c r="NK1057" s="4"/>
      <c r="NL1057" s="4"/>
      <c r="NM1057" s="4"/>
      <c r="NN1057" s="4"/>
      <c r="NO1057" s="4"/>
      <c r="NP1057" s="4"/>
      <c r="NQ1057" s="4"/>
      <c r="NR1057" s="4"/>
      <c r="NS1057" s="4"/>
      <c r="NT1057" s="4"/>
      <c r="NU1057" s="4"/>
      <c r="NV1057" s="4"/>
      <c r="NW1057" s="4"/>
      <c r="NX1057" s="4"/>
      <c r="NY1057" s="4"/>
      <c r="NZ1057" s="4"/>
      <c r="OA1057" s="4"/>
      <c r="OB1057" s="4"/>
      <c r="OC1057" s="4"/>
      <c r="OD1057" s="4"/>
      <c r="OE1057" s="4"/>
      <c r="OF1057" s="4"/>
      <c r="OG1057" s="4"/>
      <c r="OH1057" s="4"/>
      <c r="OI1057" s="4"/>
      <c r="OJ1057" s="4"/>
      <c r="OK1057" s="4"/>
      <c r="OL1057" s="4"/>
      <c r="OM1057" s="4"/>
      <c r="ON1057" s="4"/>
      <c r="OO1057" s="4"/>
      <c r="OP1057" s="4"/>
      <c r="OQ1057" s="4"/>
      <c r="OR1057" s="4"/>
      <c r="OS1057" s="4"/>
      <c r="OT1057" s="4"/>
      <c r="OU1057" s="4"/>
      <c r="OV1057" s="4"/>
      <c r="OW1057" s="4"/>
      <c r="OX1057" s="4"/>
      <c r="OY1057" s="4"/>
      <c r="OZ1057" s="4"/>
      <c r="PA1057" s="4"/>
      <c r="PB1057" s="4"/>
      <c r="PC1057" s="4"/>
      <c r="PD1057" s="4"/>
      <c r="PE1057" s="4"/>
      <c r="PF1057" s="4"/>
      <c r="PG1057" s="4"/>
      <c r="PH1057" s="4"/>
      <c r="PI1057" s="4"/>
      <c r="PJ1057" s="4"/>
      <c r="PK1057" s="4"/>
      <c r="PL1057" s="4"/>
      <c r="PM1057" s="4"/>
      <c r="PN1057" s="4"/>
      <c r="PO1057" s="4"/>
      <c r="PP1057" s="4"/>
      <c r="PQ1057" s="4"/>
      <c r="PR1057" s="4"/>
      <c r="PS1057" s="4"/>
      <c r="PT1057" s="4"/>
      <c r="PU1057" s="4"/>
      <c r="PV1057" s="4"/>
      <c r="PW1057" s="4"/>
      <c r="PX1057" s="4"/>
      <c r="PY1057" s="4"/>
      <c r="PZ1057" s="4"/>
      <c r="QA1057" s="4"/>
      <c r="QB1057" s="4"/>
      <c r="QC1057" s="4"/>
      <c r="QD1057" s="4"/>
      <c r="QE1057" s="4"/>
      <c r="QF1057" s="4"/>
      <c r="QG1057" s="4"/>
      <c r="QH1057" s="4"/>
      <c r="QI1057" s="4"/>
      <c r="QJ1057" s="4"/>
      <c r="QK1057" s="4"/>
      <c r="QL1057" s="4"/>
      <c r="QM1057" s="4"/>
      <c r="QN1057" s="4"/>
      <c r="QO1057" s="4"/>
      <c r="QP1057" s="4"/>
      <c r="QQ1057" s="4"/>
      <c r="QR1057" s="4"/>
      <c r="QS1057" s="4"/>
      <c r="QT1057" s="4"/>
      <c r="QU1057" s="4"/>
      <c r="QV1057" s="4"/>
      <c r="QW1057" s="4"/>
      <c r="QX1057" s="4"/>
      <c r="QY1057" s="4"/>
      <c r="QZ1057" s="4"/>
      <c r="RA1057" s="4"/>
      <c r="RB1057" s="4"/>
      <c r="RC1057" s="4"/>
      <c r="RD1057" s="4"/>
      <c r="RE1057" s="4"/>
      <c r="RF1057" s="4"/>
      <c r="RG1057" s="4"/>
      <c r="RH1057" s="4"/>
      <c r="RI1057" s="4"/>
      <c r="RJ1057" s="4"/>
      <c r="RK1057" s="4"/>
    </row>
    <row r="1058" ht="13.75" spans="1:479">
      <c r="A1058" s="88" t="s">
        <v>12604</v>
      </c>
      <c r="B1058" s="88" t="s">
        <v>3241</v>
      </c>
      <c r="C1058" s="106" t="s">
        <v>3727</v>
      </c>
      <c r="D1058" s="386" t="s">
        <v>12266</v>
      </c>
      <c r="E1058" s="387">
        <v>4</v>
      </c>
      <c r="F1058" s="387">
        <v>100</v>
      </c>
      <c r="G1058" s="388">
        <f t="shared" si="16"/>
        <v>400</v>
      </c>
      <c r="H1058" s="126"/>
      <c r="I1058" s="127"/>
      <c r="J1058" s="127"/>
      <c r="K1058" s="127"/>
      <c r="L1058" s="127"/>
      <c r="M1058" s="128"/>
      <c r="N1058" s="94"/>
      <c r="O1058" s="94"/>
      <c r="P1058" s="94"/>
      <c r="Q1058" s="94"/>
      <c r="R1058" s="94"/>
      <c r="S1058" s="94"/>
      <c r="T1058" s="95"/>
      <c r="U1058" s="96"/>
      <c r="V1058" s="95"/>
      <c r="W1058" s="95"/>
      <c r="X1058" s="97"/>
      <c r="Y1058" s="126"/>
      <c r="Z1058" s="129"/>
      <c r="AA1058" s="129"/>
      <c r="AB1058" s="127"/>
      <c r="AC1058" s="127"/>
      <c r="AD1058" s="128"/>
      <c r="AE1058" s="94"/>
      <c r="AF1058" s="96"/>
      <c r="AG1058" s="96"/>
      <c r="AH1058" s="95"/>
      <c r="AI1058" s="95"/>
      <c r="AJ1058" s="95"/>
      <c r="AK1058" s="95"/>
      <c r="AL1058" s="94"/>
      <c r="AM1058" s="96"/>
      <c r="AN1058" s="96"/>
      <c r="AO1058" s="95"/>
      <c r="AP1058" s="95"/>
      <c r="AQ1058" s="97"/>
      <c r="AR1058" s="94"/>
      <c r="AS1058" s="96"/>
      <c r="AT1058" s="96"/>
      <c r="AU1058" s="96"/>
      <c r="AV1058" s="95"/>
      <c r="AW1058" s="95"/>
      <c r="AX1058" s="97"/>
      <c r="AY1058" s="97"/>
      <c r="AZ1058" s="97"/>
      <c r="BA1058" s="97"/>
      <c r="BB1058" s="97"/>
      <c r="BC1058" s="98" t="s">
        <v>1366</v>
      </c>
      <c r="BD1058" s="98" t="s">
        <v>1366</v>
      </c>
      <c r="BE1058" s="98"/>
      <c r="BF1058" s="100"/>
      <c r="BG1058" s="98"/>
      <c r="BH1058" s="98"/>
      <c r="BI1058" s="98"/>
      <c r="BJ1058" s="98"/>
      <c r="BK1058" s="101" t="s">
        <v>1511</v>
      </c>
      <c r="BL1058" s="98"/>
      <c r="BM1058" s="98"/>
      <c r="BN1058" s="98"/>
      <c r="BO1058" s="4"/>
      <c r="BP1058" s="4"/>
      <c r="BQ1058" s="4"/>
      <c r="BR1058" s="4"/>
      <c r="BS1058" s="4"/>
      <c r="BT1058" s="98"/>
      <c r="BU1058" s="98"/>
      <c r="BV1058" s="98"/>
      <c r="BW1058" s="98"/>
      <c r="BX1058" s="98"/>
      <c r="BY1058" s="4"/>
      <c r="BZ1058" s="4"/>
      <c r="CA1058" s="4"/>
      <c r="CB1058" s="4" t="s">
        <v>1511</v>
      </c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  <c r="HI1058" s="4"/>
      <c r="HJ1058" s="4"/>
      <c r="HK1058" s="4"/>
      <c r="HL1058" s="4"/>
      <c r="HM1058" s="4"/>
      <c r="HN1058" s="4"/>
      <c r="HO1058" s="4"/>
      <c r="HP1058" s="4"/>
      <c r="HQ1058" s="4"/>
      <c r="HR1058" s="4"/>
      <c r="HS1058" s="4"/>
      <c r="HT1058" s="4"/>
      <c r="HU1058" s="4"/>
      <c r="HV1058" s="4"/>
      <c r="HW1058" s="4"/>
      <c r="HX1058" s="4"/>
      <c r="HY1058" s="4"/>
      <c r="HZ1058" s="4"/>
      <c r="IA1058" s="4"/>
      <c r="IB1058" s="4"/>
      <c r="IC1058" s="4"/>
      <c r="ID1058" s="4"/>
      <c r="IE1058" s="4"/>
      <c r="IF1058" s="4"/>
      <c r="IG1058" s="4"/>
      <c r="IH1058" s="4"/>
      <c r="II1058" s="4"/>
      <c r="IJ1058" s="4"/>
      <c r="IK1058" s="4"/>
      <c r="IL1058" s="4"/>
      <c r="IM1058" s="4"/>
      <c r="IN1058" s="4"/>
      <c r="IO1058" s="4"/>
      <c r="IP1058" s="4"/>
      <c r="IQ1058" s="4"/>
      <c r="IR1058" s="4"/>
      <c r="IS1058" s="4"/>
      <c r="IT1058" s="4"/>
      <c r="IU1058" s="4"/>
      <c r="IV1058" s="4"/>
      <c r="IW1058" s="4"/>
      <c r="IX1058" s="4"/>
      <c r="IY1058" s="4"/>
      <c r="IZ1058" s="4"/>
      <c r="JA1058" s="4"/>
      <c r="JB1058" s="4"/>
      <c r="JC1058" s="4"/>
      <c r="JD1058" s="4"/>
      <c r="JE1058" s="4"/>
      <c r="JF1058" s="4"/>
      <c r="JG1058" s="4"/>
      <c r="JH1058" s="4"/>
      <c r="JI1058" s="4"/>
      <c r="JJ1058" s="4"/>
      <c r="JK1058" s="4"/>
      <c r="JL1058" s="4"/>
      <c r="JM1058" s="4"/>
      <c r="JN1058" s="4"/>
      <c r="JO1058" s="4"/>
      <c r="JP1058" s="4"/>
      <c r="JQ1058" s="4"/>
      <c r="JR1058" s="4"/>
      <c r="JS1058" s="4"/>
      <c r="JT1058" s="4"/>
      <c r="JU1058" s="4"/>
      <c r="JV1058" s="4"/>
      <c r="JW1058" s="4"/>
      <c r="JX1058" s="4"/>
      <c r="JY1058" s="4"/>
      <c r="JZ1058" s="4"/>
      <c r="KA1058" s="4"/>
      <c r="KB1058" s="4"/>
      <c r="KC1058" s="4"/>
      <c r="KD1058" s="4"/>
      <c r="KE1058" s="4"/>
      <c r="KF1058" s="4"/>
      <c r="KG1058" s="4"/>
      <c r="KH1058" s="4"/>
      <c r="KI1058" s="4"/>
      <c r="KJ1058" s="4"/>
      <c r="KK1058" s="4"/>
      <c r="KL1058" s="4"/>
      <c r="KM1058" s="4"/>
      <c r="KN1058" s="4"/>
      <c r="KO1058" s="4"/>
      <c r="KP1058" s="4"/>
      <c r="KQ1058" s="4"/>
      <c r="KR1058" s="4"/>
      <c r="KS1058" s="4"/>
      <c r="KT1058" s="4"/>
      <c r="KU1058" s="4"/>
      <c r="KV1058" s="4"/>
      <c r="KW1058" s="4"/>
      <c r="KX1058" s="4"/>
      <c r="KY1058" s="4"/>
      <c r="KZ1058" s="4"/>
      <c r="LA1058" s="4"/>
      <c r="LB1058" s="4"/>
      <c r="LC1058" s="4"/>
      <c r="LD1058" s="4"/>
      <c r="LE1058" s="4"/>
      <c r="LF1058" s="4"/>
      <c r="LG1058" s="4"/>
      <c r="LH1058" s="4"/>
      <c r="LI1058" s="4"/>
      <c r="LJ1058" s="4"/>
      <c r="LK1058" s="4"/>
      <c r="LL1058" s="4"/>
      <c r="LM1058" s="4"/>
      <c r="LN1058" s="4"/>
      <c r="LO1058" s="4"/>
      <c r="LP1058" s="4"/>
      <c r="LQ1058" s="4"/>
      <c r="LR1058" s="4"/>
      <c r="LS1058" s="4"/>
      <c r="LT1058" s="4"/>
      <c r="LU1058" s="4"/>
      <c r="LV1058" s="4"/>
      <c r="LW1058" s="4"/>
      <c r="LX1058" s="4"/>
      <c r="LY1058" s="4"/>
      <c r="LZ1058" s="4"/>
      <c r="MA1058" s="4"/>
      <c r="MB1058" s="4"/>
      <c r="MC1058" s="4"/>
      <c r="MD1058" s="4"/>
      <c r="ME1058" s="4"/>
      <c r="MF1058" s="4"/>
      <c r="MG1058" s="4"/>
      <c r="MH1058" s="4"/>
      <c r="MI1058" s="4"/>
      <c r="MJ1058" s="4"/>
      <c r="MK1058" s="4"/>
      <c r="ML1058" s="4"/>
      <c r="MM1058" s="4"/>
      <c r="MN1058" s="4"/>
      <c r="MO1058" s="4"/>
      <c r="MP1058" s="4"/>
      <c r="MQ1058" s="4"/>
      <c r="MR1058" s="4"/>
      <c r="MS1058" s="4"/>
      <c r="MT1058" s="4"/>
      <c r="MU1058" s="4"/>
      <c r="MV1058" s="4"/>
      <c r="MW1058" s="4"/>
      <c r="MX1058" s="4"/>
      <c r="MY1058" s="4"/>
      <c r="MZ1058" s="4"/>
      <c r="NA1058" s="4"/>
      <c r="NB1058" s="4"/>
      <c r="NC1058" s="4"/>
      <c r="ND1058" s="4"/>
      <c r="NE1058" s="4"/>
      <c r="NF1058" s="4"/>
      <c r="NG1058" s="4"/>
      <c r="NH1058" s="4"/>
      <c r="NI1058" s="4"/>
      <c r="NJ1058" s="4"/>
      <c r="NK1058" s="4"/>
      <c r="NL1058" s="4"/>
      <c r="NM1058" s="4"/>
      <c r="NN1058" s="4"/>
      <c r="NO1058" s="4"/>
      <c r="NP1058" s="4"/>
      <c r="NQ1058" s="4"/>
      <c r="NR1058" s="4"/>
      <c r="NS1058" s="4"/>
      <c r="NT1058" s="4"/>
      <c r="NU1058" s="4"/>
      <c r="NV1058" s="4"/>
      <c r="NW1058" s="4"/>
      <c r="NX1058" s="4"/>
      <c r="NY1058" s="4"/>
      <c r="NZ1058" s="4"/>
      <c r="OA1058" s="4"/>
      <c r="OB1058" s="4"/>
      <c r="OC1058" s="4"/>
      <c r="OD1058" s="4"/>
      <c r="OE1058" s="4"/>
      <c r="OF1058" s="4"/>
      <c r="OG1058" s="4"/>
      <c r="OH1058" s="4"/>
      <c r="OI1058" s="4"/>
      <c r="OJ1058" s="4"/>
      <c r="OK1058" s="4"/>
      <c r="OL1058" s="4"/>
      <c r="OM1058" s="4"/>
      <c r="ON1058" s="4"/>
      <c r="OO1058" s="4"/>
      <c r="OP1058" s="4"/>
      <c r="OQ1058" s="4"/>
      <c r="OR1058" s="4"/>
      <c r="OS1058" s="4"/>
      <c r="OT1058" s="4"/>
      <c r="OU1058" s="4"/>
      <c r="OV1058" s="4"/>
      <c r="OW1058" s="4"/>
      <c r="OX1058" s="4"/>
      <c r="OY1058" s="4"/>
      <c r="OZ1058" s="4"/>
      <c r="PA1058" s="4"/>
      <c r="PB1058" s="4"/>
      <c r="PC1058" s="4"/>
      <c r="PD1058" s="4"/>
      <c r="PE1058" s="4"/>
      <c r="PF1058" s="4"/>
      <c r="PG1058" s="4"/>
      <c r="PH1058" s="4"/>
      <c r="PI1058" s="4"/>
      <c r="PJ1058" s="4"/>
      <c r="PK1058" s="4"/>
      <c r="PL1058" s="4"/>
      <c r="PM1058" s="4"/>
      <c r="PN1058" s="4"/>
      <c r="PO1058" s="4"/>
      <c r="PP1058" s="4"/>
      <c r="PQ1058" s="4"/>
      <c r="PR1058" s="4"/>
      <c r="PS1058" s="4"/>
      <c r="PT1058" s="4"/>
      <c r="PU1058" s="4"/>
      <c r="PV1058" s="4"/>
      <c r="PW1058" s="4"/>
      <c r="PX1058" s="4"/>
      <c r="PY1058" s="4"/>
      <c r="PZ1058" s="4"/>
      <c r="QA1058" s="4"/>
      <c r="QB1058" s="4"/>
      <c r="QC1058" s="4"/>
      <c r="QD1058" s="4"/>
      <c r="QE1058" s="4"/>
      <c r="QF1058" s="4"/>
      <c r="QG1058" s="4"/>
      <c r="QH1058" s="4"/>
      <c r="QI1058" s="4"/>
      <c r="QJ1058" s="4"/>
      <c r="QK1058" s="4"/>
      <c r="QL1058" s="4"/>
      <c r="QM1058" s="4"/>
      <c r="QN1058" s="4"/>
      <c r="QO1058" s="4"/>
      <c r="QP1058" s="4"/>
      <c r="QQ1058" s="4"/>
      <c r="QR1058" s="4"/>
      <c r="QS1058" s="4"/>
      <c r="QT1058" s="4"/>
      <c r="QU1058" s="4"/>
      <c r="QV1058" s="4"/>
      <c r="QW1058" s="4"/>
      <c r="QX1058" s="4"/>
      <c r="QY1058" s="4"/>
      <c r="QZ1058" s="4"/>
      <c r="RA1058" s="4"/>
      <c r="RB1058" s="4"/>
      <c r="RC1058" s="4"/>
      <c r="RD1058" s="4"/>
      <c r="RE1058" s="4"/>
      <c r="RF1058" s="4"/>
      <c r="RG1058" s="4"/>
      <c r="RH1058" s="4"/>
      <c r="RI1058" s="4"/>
      <c r="RJ1058" s="4"/>
      <c r="RK1058" s="4"/>
    </row>
    <row r="1059" ht="13.75" spans="1:479">
      <c r="A1059" s="88" t="s">
        <v>12604</v>
      </c>
      <c r="B1059" s="88" t="s">
        <v>3241</v>
      </c>
      <c r="C1059" s="106" t="s">
        <v>3727</v>
      </c>
      <c r="D1059" s="386" t="s">
        <v>494</v>
      </c>
      <c r="E1059" s="387">
        <v>4</v>
      </c>
      <c r="F1059" s="387">
        <v>60</v>
      </c>
      <c r="G1059" s="388">
        <f t="shared" si="16"/>
        <v>240</v>
      </c>
      <c r="H1059" s="126"/>
      <c r="I1059" s="127"/>
      <c r="J1059" s="127"/>
      <c r="K1059" s="127"/>
      <c r="L1059" s="127"/>
      <c r="M1059" s="128"/>
      <c r="N1059" s="94"/>
      <c r="O1059" s="95"/>
      <c r="P1059" s="95"/>
      <c r="Q1059" s="95"/>
      <c r="R1059" s="97"/>
      <c r="S1059" s="94"/>
      <c r="T1059" s="95"/>
      <c r="U1059" s="96"/>
      <c r="V1059" s="95"/>
      <c r="W1059" s="95"/>
      <c r="X1059" s="97"/>
      <c r="Y1059" s="126"/>
      <c r="Z1059" s="129"/>
      <c r="AA1059" s="129"/>
      <c r="AB1059" s="127"/>
      <c r="AC1059" s="127"/>
      <c r="AD1059" s="128"/>
      <c r="AE1059" s="94"/>
      <c r="AF1059" s="96"/>
      <c r="AG1059" s="96"/>
      <c r="AH1059" s="95"/>
      <c r="AI1059" s="95"/>
      <c r="AJ1059" s="95"/>
      <c r="AK1059" s="95"/>
      <c r="AL1059" s="94"/>
      <c r="AM1059" s="96"/>
      <c r="AN1059" s="96"/>
      <c r="AO1059" s="95"/>
      <c r="AP1059" s="95"/>
      <c r="AQ1059" s="97"/>
      <c r="AR1059" s="94"/>
      <c r="AS1059" s="96"/>
      <c r="AT1059" s="96"/>
      <c r="AU1059" s="96"/>
      <c r="AV1059" s="95"/>
      <c r="AW1059" s="95"/>
      <c r="AX1059" s="97"/>
      <c r="AY1059" s="97"/>
      <c r="AZ1059" s="97"/>
      <c r="BA1059" s="97"/>
      <c r="BB1059" s="97"/>
      <c r="BC1059" s="98" t="s">
        <v>12362</v>
      </c>
      <c r="BD1059" s="98" t="s">
        <v>12362</v>
      </c>
      <c r="BE1059" s="98"/>
      <c r="BF1059" s="100"/>
      <c r="BG1059" s="98"/>
      <c r="BH1059" s="98"/>
      <c r="BI1059" s="98"/>
      <c r="BJ1059" s="98"/>
      <c r="BK1059" s="101" t="s">
        <v>1511</v>
      </c>
      <c r="BL1059" s="98"/>
      <c r="BM1059" s="98"/>
      <c r="BN1059" s="98"/>
      <c r="BO1059" s="4"/>
      <c r="BP1059" s="4"/>
      <c r="BQ1059" s="4"/>
      <c r="BR1059" s="4"/>
      <c r="BS1059" s="4"/>
      <c r="BT1059" s="98"/>
      <c r="BU1059" s="98"/>
      <c r="BV1059" s="98"/>
      <c r="BW1059" s="98"/>
      <c r="BX1059" s="98"/>
      <c r="BY1059" s="4"/>
      <c r="BZ1059" s="4"/>
      <c r="CA1059" s="4"/>
      <c r="CB1059" s="4" t="s">
        <v>1511</v>
      </c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  <c r="HI1059" s="4"/>
      <c r="HJ1059" s="4"/>
      <c r="HK1059" s="4"/>
      <c r="HL1059" s="4"/>
      <c r="HM1059" s="4"/>
      <c r="HN1059" s="4"/>
      <c r="HO1059" s="4"/>
      <c r="HP1059" s="4"/>
      <c r="HQ1059" s="4"/>
      <c r="HR1059" s="4"/>
      <c r="HS1059" s="4"/>
      <c r="HT1059" s="4"/>
      <c r="HU1059" s="4"/>
      <c r="HV1059" s="4"/>
      <c r="HW1059" s="4"/>
      <c r="HX1059" s="4"/>
      <c r="HY1059" s="4"/>
      <c r="HZ1059" s="4"/>
      <c r="IA1059" s="4"/>
      <c r="IB1059" s="4"/>
      <c r="IC1059" s="4"/>
      <c r="ID1059" s="4"/>
      <c r="IE1059" s="4"/>
      <c r="IF1059" s="4"/>
      <c r="IG1059" s="4"/>
      <c r="IH1059" s="4"/>
      <c r="II1059" s="4"/>
      <c r="IJ1059" s="4"/>
      <c r="IK1059" s="4"/>
      <c r="IL1059" s="4"/>
      <c r="IM1059" s="4"/>
      <c r="IN1059" s="4"/>
      <c r="IO1059" s="4"/>
      <c r="IP1059" s="4"/>
      <c r="IQ1059" s="4"/>
      <c r="IR1059" s="4"/>
      <c r="IS1059" s="4"/>
      <c r="IT1059" s="4"/>
      <c r="IU1059" s="4"/>
      <c r="IV1059" s="4"/>
      <c r="IW1059" s="4"/>
      <c r="IX1059" s="4"/>
      <c r="IY1059" s="4"/>
      <c r="IZ1059" s="4"/>
      <c r="JA1059" s="4"/>
      <c r="JB1059" s="4"/>
      <c r="JC1059" s="4"/>
      <c r="JD1059" s="4"/>
      <c r="JE1059" s="4"/>
      <c r="JF1059" s="4"/>
      <c r="JG1059" s="4"/>
      <c r="JH1059" s="4"/>
      <c r="JI1059" s="4"/>
      <c r="JJ1059" s="4"/>
      <c r="JK1059" s="4"/>
      <c r="JL1059" s="4"/>
      <c r="JM1059" s="4"/>
      <c r="JN1059" s="4"/>
      <c r="JO1059" s="4"/>
      <c r="JP1059" s="4"/>
      <c r="JQ1059" s="4"/>
      <c r="JR1059" s="4"/>
      <c r="JS1059" s="4"/>
      <c r="JT1059" s="4"/>
      <c r="JU1059" s="4"/>
      <c r="JV1059" s="4"/>
      <c r="JW1059" s="4"/>
      <c r="JX1059" s="4"/>
      <c r="JY1059" s="4"/>
      <c r="JZ1059" s="4"/>
      <c r="KA1059" s="4"/>
      <c r="KB1059" s="4"/>
      <c r="KC1059" s="4"/>
      <c r="KD1059" s="4"/>
      <c r="KE1059" s="4"/>
      <c r="KF1059" s="4"/>
      <c r="KG1059" s="4"/>
      <c r="KH1059" s="4"/>
      <c r="KI1059" s="4"/>
      <c r="KJ1059" s="4"/>
      <c r="KK1059" s="4"/>
      <c r="KL1059" s="4"/>
      <c r="KM1059" s="4"/>
      <c r="KN1059" s="4"/>
      <c r="KO1059" s="4"/>
      <c r="KP1059" s="4"/>
      <c r="KQ1059" s="4"/>
      <c r="KR1059" s="4"/>
      <c r="KS1059" s="4"/>
      <c r="KT1059" s="4"/>
      <c r="KU1059" s="4"/>
      <c r="KV1059" s="4"/>
      <c r="KW1059" s="4"/>
      <c r="KX1059" s="4"/>
      <c r="KY1059" s="4"/>
      <c r="KZ1059" s="4"/>
      <c r="LA1059" s="4"/>
      <c r="LB1059" s="4"/>
      <c r="LC1059" s="4"/>
      <c r="LD1059" s="4"/>
      <c r="LE1059" s="4"/>
      <c r="LF1059" s="4"/>
      <c r="LG1059" s="4"/>
      <c r="LH1059" s="4"/>
      <c r="LI1059" s="4"/>
      <c r="LJ1059" s="4"/>
      <c r="LK1059" s="4"/>
      <c r="LL1059" s="4"/>
      <c r="LM1059" s="4"/>
      <c r="LN1059" s="4"/>
      <c r="LO1059" s="4"/>
      <c r="LP1059" s="4"/>
      <c r="LQ1059" s="4"/>
      <c r="LR1059" s="4"/>
      <c r="LS1059" s="4"/>
      <c r="LT1059" s="4"/>
      <c r="LU1059" s="4"/>
      <c r="LV1059" s="4"/>
      <c r="LW1059" s="4"/>
      <c r="LX1059" s="4"/>
      <c r="LY1059" s="4"/>
      <c r="LZ1059" s="4"/>
      <c r="MA1059" s="4"/>
      <c r="MB1059" s="4"/>
      <c r="MC1059" s="4"/>
      <c r="MD1059" s="4"/>
      <c r="ME1059" s="4"/>
      <c r="MF1059" s="4"/>
      <c r="MG1059" s="4"/>
      <c r="MH1059" s="4"/>
      <c r="MI1059" s="4"/>
      <c r="MJ1059" s="4"/>
      <c r="MK1059" s="4"/>
      <c r="ML1059" s="4"/>
      <c r="MM1059" s="4"/>
      <c r="MN1059" s="4"/>
      <c r="MO1059" s="4"/>
      <c r="MP1059" s="4"/>
      <c r="MQ1059" s="4"/>
      <c r="MR1059" s="4"/>
      <c r="MS1059" s="4"/>
      <c r="MT1059" s="4"/>
      <c r="MU1059" s="4"/>
      <c r="MV1059" s="4"/>
      <c r="MW1059" s="4"/>
      <c r="MX1059" s="4"/>
      <c r="MY1059" s="4"/>
      <c r="MZ1059" s="4"/>
      <c r="NA1059" s="4"/>
      <c r="NB1059" s="4"/>
      <c r="NC1059" s="4"/>
      <c r="ND1059" s="4"/>
      <c r="NE1059" s="4"/>
      <c r="NF1059" s="4"/>
      <c r="NG1059" s="4"/>
      <c r="NH1059" s="4"/>
      <c r="NI1059" s="4"/>
      <c r="NJ1059" s="4"/>
      <c r="NK1059" s="4"/>
      <c r="NL1059" s="4"/>
      <c r="NM1059" s="4"/>
      <c r="NN1059" s="4"/>
      <c r="NO1059" s="4"/>
      <c r="NP1059" s="4"/>
      <c r="NQ1059" s="4"/>
      <c r="NR1059" s="4"/>
      <c r="NS1059" s="4"/>
      <c r="NT1059" s="4"/>
      <c r="NU1059" s="4"/>
      <c r="NV1059" s="4"/>
      <c r="NW1059" s="4"/>
      <c r="NX1059" s="4"/>
      <c r="NY1059" s="4"/>
      <c r="NZ1059" s="4"/>
      <c r="OA1059" s="4"/>
      <c r="OB1059" s="4"/>
      <c r="OC1059" s="4"/>
      <c r="OD1059" s="4"/>
      <c r="OE1059" s="4"/>
      <c r="OF1059" s="4"/>
      <c r="OG1059" s="4"/>
      <c r="OH1059" s="4"/>
      <c r="OI1059" s="4"/>
      <c r="OJ1059" s="4"/>
      <c r="OK1059" s="4"/>
      <c r="OL1059" s="4"/>
      <c r="OM1059" s="4"/>
      <c r="ON1059" s="4"/>
      <c r="OO1059" s="4"/>
      <c r="OP1059" s="4"/>
      <c r="OQ1059" s="4"/>
      <c r="OR1059" s="4"/>
      <c r="OS1059" s="4"/>
      <c r="OT1059" s="4"/>
      <c r="OU1059" s="4"/>
      <c r="OV1059" s="4"/>
      <c r="OW1059" s="4"/>
      <c r="OX1059" s="4"/>
      <c r="OY1059" s="4"/>
      <c r="OZ1059" s="4"/>
      <c r="PA1059" s="4"/>
      <c r="PB1059" s="4"/>
      <c r="PC1059" s="4"/>
      <c r="PD1059" s="4"/>
      <c r="PE1059" s="4"/>
      <c r="PF1059" s="4"/>
      <c r="PG1059" s="4"/>
      <c r="PH1059" s="4"/>
      <c r="PI1059" s="4"/>
      <c r="PJ1059" s="4"/>
      <c r="PK1059" s="4"/>
      <c r="PL1059" s="4"/>
      <c r="PM1059" s="4"/>
      <c r="PN1059" s="4"/>
      <c r="PO1059" s="4"/>
      <c r="PP1059" s="4"/>
      <c r="PQ1059" s="4"/>
      <c r="PR1059" s="4"/>
      <c r="PS1059" s="4"/>
      <c r="PT1059" s="4"/>
      <c r="PU1059" s="4"/>
      <c r="PV1059" s="4"/>
      <c r="PW1059" s="4"/>
      <c r="PX1059" s="4"/>
      <c r="PY1059" s="4"/>
      <c r="PZ1059" s="4"/>
      <c r="QA1059" s="4"/>
      <c r="QB1059" s="4"/>
      <c r="QC1059" s="4"/>
      <c r="QD1059" s="4"/>
      <c r="QE1059" s="4"/>
      <c r="QF1059" s="4"/>
      <c r="QG1059" s="4"/>
      <c r="QH1059" s="4"/>
      <c r="QI1059" s="4"/>
      <c r="QJ1059" s="4"/>
      <c r="QK1059" s="4"/>
      <c r="QL1059" s="4"/>
      <c r="QM1059" s="4"/>
      <c r="QN1059" s="4"/>
      <c r="QO1059" s="4"/>
      <c r="QP1059" s="4"/>
      <c r="QQ1059" s="4"/>
      <c r="QR1059" s="4"/>
      <c r="QS1059" s="4"/>
      <c r="QT1059" s="4"/>
      <c r="QU1059" s="4"/>
      <c r="QV1059" s="4"/>
      <c r="QW1059" s="4"/>
      <c r="QX1059" s="4"/>
      <c r="QY1059" s="4"/>
      <c r="QZ1059" s="4"/>
      <c r="RA1059" s="4"/>
      <c r="RB1059" s="4"/>
      <c r="RC1059" s="4"/>
      <c r="RD1059" s="4"/>
      <c r="RE1059" s="4"/>
      <c r="RF1059" s="4"/>
      <c r="RG1059" s="4"/>
      <c r="RH1059" s="4"/>
      <c r="RI1059" s="4"/>
      <c r="RJ1059" s="4"/>
      <c r="RK1059" s="4"/>
    </row>
    <row r="1060" ht="13.75" spans="1:479">
      <c r="A1060" s="88" t="s">
        <v>12604</v>
      </c>
      <c r="B1060" s="88" t="s">
        <v>3241</v>
      </c>
      <c r="C1060" s="106" t="s">
        <v>8656</v>
      </c>
      <c r="D1060" s="386" t="s">
        <v>12266</v>
      </c>
      <c r="E1060" s="387">
        <v>4</v>
      </c>
      <c r="F1060" s="387">
        <v>100</v>
      </c>
      <c r="G1060" s="388">
        <f t="shared" si="16"/>
        <v>400</v>
      </c>
      <c r="H1060" s="126"/>
      <c r="I1060" s="127"/>
      <c r="J1060" s="127"/>
      <c r="K1060" s="127"/>
      <c r="L1060" s="127"/>
      <c r="M1060" s="128"/>
      <c r="N1060" s="94"/>
      <c r="O1060" s="94"/>
      <c r="P1060" s="94"/>
      <c r="Q1060" s="94"/>
      <c r="R1060" s="94"/>
      <c r="S1060" s="94"/>
      <c r="T1060" s="95"/>
      <c r="U1060" s="96"/>
      <c r="V1060" s="95"/>
      <c r="W1060" s="95"/>
      <c r="X1060" s="97"/>
      <c r="Y1060" s="126"/>
      <c r="Z1060" s="129"/>
      <c r="AA1060" s="129"/>
      <c r="AB1060" s="127"/>
      <c r="AC1060" s="127"/>
      <c r="AD1060" s="128"/>
      <c r="AE1060" s="94"/>
      <c r="AF1060" s="96"/>
      <c r="AG1060" s="96"/>
      <c r="AH1060" s="95"/>
      <c r="AI1060" s="95"/>
      <c r="AJ1060" s="95"/>
      <c r="AK1060" s="95"/>
      <c r="AL1060" s="94"/>
      <c r="AM1060" s="96"/>
      <c r="AN1060" s="96"/>
      <c r="AO1060" s="95"/>
      <c r="AP1060" s="95"/>
      <c r="AQ1060" s="97"/>
      <c r="AR1060" s="94"/>
      <c r="AS1060" s="96"/>
      <c r="AT1060" s="96"/>
      <c r="AU1060" s="96"/>
      <c r="AV1060" s="95"/>
      <c r="AW1060" s="95"/>
      <c r="AX1060" s="97"/>
      <c r="AY1060" s="97"/>
      <c r="AZ1060" s="97"/>
      <c r="BA1060" s="97"/>
      <c r="BB1060" s="97"/>
      <c r="BC1060" s="98" t="s">
        <v>1366</v>
      </c>
      <c r="BD1060" s="98" t="s">
        <v>1366</v>
      </c>
      <c r="BE1060" s="98"/>
      <c r="BF1060" s="100"/>
      <c r="BG1060" s="98"/>
      <c r="BH1060" s="98"/>
      <c r="BI1060" s="98"/>
      <c r="BJ1060" s="98"/>
      <c r="BK1060" s="101" t="s">
        <v>1511</v>
      </c>
      <c r="BL1060" s="98"/>
      <c r="BM1060" s="98"/>
      <c r="BN1060" s="98"/>
      <c r="BO1060" s="4"/>
      <c r="BP1060" s="4"/>
      <c r="BQ1060" s="4"/>
      <c r="BR1060" s="4"/>
      <c r="BS1060" s="4"/>
      <c r="BT1060" s="98"/>
      <c r="BU1060" s="98"/>
      <c r="BV1060" s="98"/>
      <c r="BW1060" s="98"/>
      <c r="BX1060" s="98"/>
      <c r="BY1060" s="4"/>
      <c r="BZ1060" s="4"/>
      <c r="CA1060" s="4"/>
      <c r="CB1060" s="4" t="s">
        <v>1511</v>
      </c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  <c r="HI1060" s="4"/>
      <c r="HJ1060" s="4"/>
      <c r="HK1060" s="4"/>
      <c r="HL1060" s="4"/>
      <c r="HM1060" s="4"/>
      <c r="HN1060" s="4"/>
      <c r="HO1060" s="4"/>
      <c r="HP1060" s="4"/>
      <c r="HQ1060" s="4"/>
      <c r="HR1060" s="4"/>
      <c r="HS1060" s="4"/>
      <c r="HT1060" s="4"/>
      <c r="HU1060" s="4"/>
      <c r="HV1060" s="4"/>
      <c r="HW1060" s="4"/>
      <c r="HX1060" s="4"/>
      <c r="HY1060" s="4"/>
      <c r="HZ1060" s="4"/>
      <c r="IA1060" s="4"/>
      <c r="IB1060" s="4"/>
      <c r="IC1060" s="4"/>
      <c r="ID1060" s="4"/>
      <c r="IE1060" s="4"/>
      <c r="IF1060" s="4"/>
      <c r="IG1060" s="4"/>
      <c r="IH1060" s="4"/>
      <c r="II1060" s="4"/>
      <c r="IJ1060" s="4"/>
      <c r="IK1060" s="4"/>
      <c r="IL1060" s="4"/>
      <c r="IM1060" s="4"/>
      <c r="IN1060" s="4"/>
      <c r="IO1060" s="4"/>
      <c r="IP1060" s="4"/>
      <c r="IQ1060" s="4"/>
      <c r="IR1060" s="4"/>
      <c r="IS1060" s="4"/>
      <c r="IT1060" s="4"/>
      <c r="IU1060" s="4"/>
      <c r="IV1060" s="4"/>
      <c r="IW1060" s="4"/>
      <c r="IX1060" s="4"/>
      <c r="IY1060" s="4"/>
      <c r="IZ1060" s="4"/>
      <c r="JA1060" s="4"/>
      <c r="JB1060" s="4"/>
      <c r="JC1060" s="4"/>
      <c r="JD1060" s="4"/>
      <c r="JE1060" s="4"/>
      <c r="JF1060" s="4"/>
      <c r="JG1060" s="4"/>
      <c r="JH1060" s="4"/>
      <c r="JI1060" s="4"/>
      <c r="JJ1060" s="4"/>
      <c r="JK1060" s="4"/>
      <c r="JL1060" s="4"/>
      <c r="JM1060" s="4"/>
      <c r="JN1060" s="4"/>
      <c r="JO1060" s="4"/>
      <c r="JP1060" s="4"/>
      <c r="JQ1060" s="4"/>
      <c r="JR1060" s="4"/>
      <c r="JS1060" s="4"/>
      <c r="JT1060" s="4"/>
      <c r="JU1060" s="4"/>
      <c r="JV1060" s="4"/>
      <c r="JW1060" s="4"/>
      <c r="JX1060" s="4"/>
      <c r="JY1060" s="4"/>
      <c r="JZ1060" s="4"/>
      <c r="KA1060" s="4"/>
      <c r="KB1060" s="4"/>
      <c r="KC1060" s="4"/>
      <c r="KD1060" s="4"/>
      <c r="KE1060" s="4"/>
      <c r="KF1060" s="4"/>
      <c r="KG1060" s="4"/>
      <c r="KH1060" s="4"/>
      <c r="KI1060" s="4"/>
      <c r="KJ1060" s="4"/>
      <c r="KK1060" s="4"/>
      <c r="KL1060" s="4"/>
      <c r="KM1060" s="4"/>
      <c r="KN1060" s="4"/>
      <c r="KO1060" s="4"/>
      <c r="KP1060" s="4"/>
      <c r="KQ1060" s="4"/>
      <c r="KR1060" s="4"/>
      <c r="KS1060" s="4"/>
      <c r="KT1060" s="4"/>
      <c r="KU1060" s="4"/>
      <c r="KV1060" s="4"/>
      <c r="KW1060" s="4"/>
      <c r="KX1060" s="4"/>
      <c r="KY1060" s="4"/>
      <c r="KZ1060" s="4"/>
      <c r="LA1060" s="4"/>
      <c r="LB1060" s="4"/>
      <c r="LC1060" s="4"/>
      <c r="LD1060" s="4"/>
      <c r="LE1060" s="4"/>
      <c r="LF1060" s="4"/>
      <c r="LG1060" s="4"/>
      <c r="LH1060" s="4"/>
      <c r="LI1060" s="4"/>
      <c r="LJ1060" s="4"/>
      <c r="LK1060" s="4"/>
      <c r="LL1060" s="4"/>
      <c r="LM1060" s="4"/>
      <c r="LN1060" s="4"/>
      <c r="LO1060" s="4"/>
      <c r="LP1060" s="4"/>
      <c r="LQ1060" s="4"/>
      <c r="LR1060" s="4"/>
      <c r="LS1060" s="4"/>
      <c r="LT1060" s="4"/>
      <c r="LU1060" s="4"/>
      <c r="LV1060" s="4"/>
      <c r="LW1060" s="4"/>
      <c r="LX1060" s="4"/>
      <c r="LY1060" s="4"/>
      <c r="LZ1060" s="4"/>
      <c r="MA1060" s="4"/>
      <c r="MB1060" s="4"/>
      <c r="MC1060" s="4"/>
      <c r="MD1060" s="4"/>
      <c r="ME1060" s="4"/>
      <c r="MF1060" s="4"/>
      <c r="MG1060" s="4"/>
      <c r="MH1060" s="4"/>
      <c r="MI1060" s="4"/>
      <c r="MJ1060" s="4"/>
      <c r="MK1060" s="4"/>
      <c r="ML1060" s="4"/>
      <c r="MM1060" s="4"/>
      <c r="MN1060" s="4"/>
      <c r="MO1060" s="4"/>
      <c r="MP1060" s="4"/>
      <c r="MQ1060" s="4"/>
      <c r="MR1060" s="4"/>
      <c r="MS1060" s="4"/>
      <c r="MT1060" s="4"/>
      <c r="MU1060" s="4"/>
      <c r="MV1060" s="4"/>
      <c r="MW1060" s="4"/>
      <c r="MX1060" s="4"/>
      <c r="MY1060" s="4"/>
      <c r="MZ1060" s="4"/>
      <c r="NA1060" s="4"/>
      <c r="NB1060" s="4"/>
      <c r="NC1060" s="4"/>
      <c r="ND1060" s="4"/>
      <c r="NE1060" s="4"/>
      <c r="NF1060" s="4"/>
      <c r="NG1060" s="4"/>
      <c r="NH1060" s="4"/>
      <c r="NI1060" s="4"/>
      <c r="NJ1060" s="4"/>
      <c r="NK1060" s="4"/>
      <c r="NL1060" s="4"/>
      <c r="NM1060" s="4"/>
      <c r="NN1060" s="4"/>
      <c r="NO1060" s="4"/>
      <c r="NP1060" s="4"/>
      <c r="NQ1060" s="4"/>
      <c r="NR1060" s="4"/>
      <c r="NS1060" s="4"/>
      <c r="NT1060" s="4"/>
      <c r="NU1060" s="4"/>
      <c r="NV1060" s="4"/>
      <c r="NW1060" s="4"/>
      <c r="NX1060" s="4"/>
      <c r="NY1060" s="4"/>
      <c r="NZ1060" s="4"/>
      <c r="OA1060" s="4"/>
      <c r="OB1060" s="4"/>
      <c r="OC1060" s="4"/>
      <c r="OD1060" s="4"/>
      <c r="OE1060" s="4"/>
      <c r="OF1060" s="4"/>
      <c r="OG1060" s="4"/>
      <c r="OH1060" s="4"/>
      <c r="OI1060" s="4"/>
      <c r="OJ1060" s="4"/>
      <c r="OK1060" s="4"/>
      <c r="OL1060" s="4"/>
      <c r="OM1060" s="4"/>
      <c r="ON1060" s="4"/>
      <c r="OO1060" s="4"/>
      <c r="OP1060" s="4"/>
      <c r="OQ1060" s="4"/>
      <c r="OR1060" s="4"/>
      <c r="OS1060" s="4"/>
      <c r="OT1060" s="4"/>
      <c r="OU1060" s="4"/>
      <c r="OV1060" s="4"/>
      <c r="OW1060" s="4"/>
      <c r="OX1060" s="4"/>
      <c r="OY1060" s="4"/>
      <c r="OZ1060" s="4"/>
      <c r="PA1060" s="4"/>
      <c r="PB1060" s="4"/>
      <c r="PC1060" s="4"/>
      <c r="PD1060" s="4"/>
      <c r="PE1060" s="4"/>
      <c r="PF1060" s="4"/>
      <c r="PG1060" s="4"/>
      <c r="PH1060" s="4"/>
      <c r="PI1060" s="4"/>
      <c r="PJ1060" s="4"/>
      <c r="PK1060" s="4"/>
      <c r="PL1060" s="4"/>
      <c r="PM1060" s="4"/>
      <c r="PN1060" s="4"/>
      <c r="PO1060" s="4"/>
      <c r="PP1060" s="4"/>
      <c r="PQ1060" s="4"/>
      <c r="PR1060" s="4"/>
      <c r="PS1060" s="4"/>
      <c r="PT1060" s="4"/>
      <c r="PU1060" s="4"/>
      <c r="PV1060" s="4"/>
      <c r="PW1060" s="4"/>
      <c r="PX1060" s="4"/>
      <c r="PY1060" s="4"/>
      <c r="PZ1060" s="4"/>
      <c r="QA1060" s="4"/>
      <c r="QB1060" s="4"/>
      <c r="QC1060" s="4"/>
      <c r="QD1060" s="4"/>
      <c r="QE1060" s="4"/>
      <c r="QF1060" s="4"/>
      <c r="QG1060" s="4"/>
      <c r="QH1060" s="4"/>
      <c r="QI1060" s="4"/>
      <c r="QJ1060" s="4"/>
      <c r="QK1060" s="4"/>
      <c r="QL1060" s="4"/>
      <c r="QM1060" s="4"/>
      <c r="QN1060" s="4"/>
      <c r="QO1060" s="4"/>
      <c r="QP1060" s="4"/>
      <c r="QQ1060" s="4"/>
      <c r="QR1060" s="4"/>
      <c r="QS1060" s="4"/>
      <c r="QT1060" s="4"/>
      <c r="QU1060" s="4"/>
      <c r="QV1060" s="4"/>
      <c r="QW1060" s="4"/>
      <c r="QX1060" s="4"/>
      <c r="QY1060" s="4"/>
      <c r="QZ1060" s="4"/>
      <c r="RA1060" s="4"/>
      <c r="RB1060" s="4"/>
      <c r="RC1060" s="4"/>
      <c r="RD1060" s="4"/>
      <c r="RE1060" s="4"/>
      <c r="RF1060" s="4"/>
      <c r="RG1060" s="4"/>
      <c r="RH1060" s="4"/>
      <c r="RI1060" s="4"/>
      <c r="RJ1060" s="4"/>
      <c r="RK1060" s="4"/>
    </row>
    <row r="1061" ht="13.75" spans="1:479">
      <c r="A1061" s="88" t="s">
        <v>12604</v>
      </c>
      <c r="B1061" s="88" t="s">
        <v>3241</v>
      </c>
      <c r="C1061" s="106" t="s">
        <v>8656</v>
      </c>
      <c r="D1061" s="386" t="s">
        <v>494</v>
      </c>
      <c r="E1061" s="387">
        <v>4</v>
      </c>
      <c r="F1061" s="387">
        <v>61</v>
      </c>
      <c r="G1061" s="388">
        <f t="shared" si="16"/>
        <v>244</v>
      </c>
      <c r="H1061" s="126"/>
      <c r="I1061" s="127"/>
      <c r="J1061" s="127"/>
      <c r="K1061" s="127"/>
      <c r="L1061" s="127"/>
      <c r="M1061" s="128"/>
      <c r="N1061" s="94"/>
      <c r="O1061" s="95"/>
      <c r="P1061" s="95"/>
      <c r="Q1061" s="95"/>
      <c r="R1061" s="97"/>
      <c r="S1061" s="94"/>
      <c r="T1061" s="95"/>
      <c r="U1061" s="96"/>
      <c r="V1061" s="95"/>
      <c r="W1061" s="95"/>
      <c r="X1061" s="97"/>
      <c r="Y1061" s="126"/>
      <c r="Z1061" s="129"/>
      <c r="AA1061" s="129"/>
      <c r="AB1061" s="127"/>
      <c r="AC1061" s="127"/>
      <c r="AD1061" s="128"/>
      <c r="AE1061" s="94"/>
      <c r="AF1061" s="96"/>
      <c r="AG1061" s="96"/>
      <c r="AH1061" s="95"/>
      <c r="AI1061" s="95"/>
      <c r="AJ1061" s="95"/>
      <c r="AK1061" s="95"/>
      <c r="AL1061" s="94"/>
      <c r="AM1061" s="96"/>
      <c r="AN1061" s="96"/>
      <c r="AO1061" s="95"/>
      <c r="AP1061" s="95"/>
      <c r="AQ1061" s="97"/>
      <c r="AR1061" s="94"/>
      <c r="AS1061" s="96"/>
      <c r="AT1061" s="96"/>
      <c r="AU1061" s="96"/>
      <c r="AV1061" s="95"/>
      <c r="AW1061" s="95"/>
      <c r="AX1061" s="97"/>
      <c r="AY1061" s="97"/>
      <c r="AZ1061" s="97"/>
      <c r="BA1061" s="97"/>
      <c r="BB1061" s="97"/>
      <c r="BC1061" s="98" t="s">
        <v>12362</v>
      </c>
      <c r="BD1061" s="98" t="s">
        <v>12362</v>
      </c>
      <c r="BE1061" s="98"/>
      <c r="BF1061" s="100"/>
      <c r="BG1061" s="98"/>
      <c r="BH1061" s="98"/>
      <c r="BI1061" s="98"/>
      <c r="BJ1061" s="98"/>
      <c r="BK1061" s="101" t="s">
        <v>1511</v>
      </c>
      <c r="BL1061" s="98"/>
      <c r="BM1061" s="98"/>
      <c r="BN1061" s="98"/>
      <c r="BO1061" s="4"/>
      <c r="BP1061" s="4"/>
      <c r="BQ1061" s="4"/>
      <c r="BR1061" s="4"/>
      <c r="BS1061" s="4"/>
      <c r="BT1061" s="98"/>
      <c r="BU1061" s="98"/>
      <c r="BV1061" s="98"/>
      <c r="BW1061" s="98"/>
      <c r="BX1061" s="98"/>
      <c r="BY1061" s="4"/>
      <c r="BZ1061" s="4"/>
      <c r="CA1061" s="4"/>
      <c r="CB1061" s="4" t="s">
        <v>1511</v>
      </c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  <c r="HI1061" s="4"/>
      <c r="HJ1061" s="4"/>
      <c r="HK1061" s="4"/>
      <c r="HL1061" s="4"/>
      <c r="HM1061" s="4"/>
      <c r="HN1061" s="4"/>
      <c r="HO1061" s="4"/>
      <c r="HP1061" s="4"/>
      <c r="HQ1061" s="4"/>
      <c r="HR1061" s="4"/>
      <c r="HS1061" s="4"/>
      <c r="HT1061" s="4"/>
      <c r="HU1061" s="4"/>
      <c r="HV1061" s="4"/>
      <c r="HW1061" s="4"/>
      <c r="HX1061" s="4"/>
      <c r="HY1061" s="4"/>
      <c r="HZ1061" s="4"/>
      <c r="IA1061" s="4"/>
      <c r="IB1061" s="4"/>
      <c r="IC1061" s="4"/>
      <c r="ID1061" s="4"/>
      <c r="IE1061" s="4"/>
      <c r="IF1061" s="4"/>
      <c r="IG1061" s="4"/>
      <c r="IH1061" s="4"/>
      <c r="II1061" s="4"/>
      <c r="IJ1061" s="4"/>
      <c r="IK1061" s="4"/>
      <c r="IL1061" s="4"/>
      <c r="IM1061" s="4"/>
      <c r="IN1061" s="4"/>
      <c r="IO1061" s="4"/>
      <c r="IP1061" s="4"/>
      <c r="IQ1061" s="4"/>
      <c r="IR1061" s="4"/>
      <c r="IS1061" s="4"/>
      <c r="IT1061" s="4"/>
      <c r="IU1061" s="4"/>
      <c r="IV1061" s="4"/>
      <c r="IW1061" s="4"/>
      <c r="IX1061" s="4"/>
      <c r="IY1061" s="4"/>
      <c r="IZ1061" s="4"/>
      <c r="JA1061" s="4"/>
      <c r="JB1061" s="4"/>
      <c r="JC1061" s="4"/>
      <c r="JD1061" s="4"/>
      <c r="JE1061" s="4"/>
      <c r="JF1061" s="4"/>
      <c r="JG1061" s="4"/>
      <c r="JH1061" s="4"/>
      <c r="JI1061" s="4"/>
      <c r="JJ1061" s="4"/>
      <c r="JK1061" s="4"/>
      <c r="JL1061" s="4"/>
      <c r="JM1061" s="4"/>
      <c r="JN1061" s="4"/>
      <c r="JO1061" s="4"/>
      <c r="JP1061" s="4"/>
      <c r="JQ1061" s="4"/>
      <c r="JR1061" s="4"/>
      <c r="JS1061" s="4"/>
      <c r="JT1061" s="4"/>
      <c r="JU1061" s="4"/>
      <c r="JV1061" s="4"/>
      <c r="JW1061" s="4"/>
      <c r="JX1061" s="4"/>
      <c r="JY1061" s="4"/>
      <c r="JZ1061" s="4"/>
      <c r="KA1061" s="4"/>
      <c r="KB1061" s="4"/>
      <c r="KC1061" s="4"/>
      <c r="KD1061" s="4"/>
      <c r="KE1061" s="4"/>
      <c r="KF1061" s="4"/>
      <c r="KG1061" s="4"/>
      <c r="KH1061" s="4"/>
      <c r="KI1061" s="4"/>
      <c r="KJ1061" s="4"/>
      <c r="KK1061" s="4"/>
      <c r="KL1061" s="4"/>
      <c r="KM1061" s="4"/>
      <c r="KN1061" s="4"/>
      <c r="KO1061" s="4"/>
      <c r="KP1061" s="4"/>
      <c r="KQ1061" s="4"/>
      <c r="KR1061" s="4"/>
      <c r="KS1061" s="4"/>
      <c r="KT1061" s="4"/>
      <c r="KU1061" s="4"/>
      <c r="KV1061" s="4"/>
      <c r="KW1061" s="4"/>
      <c r="KX1061" s="4"/>
      <c r="KY1061" s="4"/>
      <c r="KZ1061" s="4"/>
      <c r="LA1061" s="4"/>
      <c r="LB1061" s="4"/>
      <c r="LC1061" s="4"/>
      <c r="LD1061" s="4"/>
      <c r="LE1061" s="4"/>
      <c r="LF1061" s="4"/>
      <c r="LG1061" s="4"/>
      <c r="LH1061" s="4"/>
      <c r="LI1061" s="4"/>
      <c r="LJ1061" s="4"/>
      <c r="LK1061" s="4"/>
      <c r="LL1061" s="4"/>
      <c r="LM1061" s="4"/>
      <c r="LN1061" s="4"/>
      <c r="LO1061" s="4"/>
      <c r="LP1061" s="4"/>
      <c r="LQ1061" s="4"/>
      <c r="LR1061" s="4"/>
      <c r="LS1061" s="4"/>
      <c r="LT1061" s="4"/>
      <c r="LU1061" s="4"/>
      <c r="LV1061" s="4"/>
      <c r="LW1061" s="4"/>
      <c r="LX1061" s="4"/>
      <c r="LY1061" s="4"/>
      <c r="LZ1061" s="4"/>
      <c r="MA1061" s="4"/>
      <c r="MB1061" s="4"/>
      <c r="MC1061" s="4"/>
      <c r="MD1061" s="4"/>
      <c r="ME1061" s="4"/>
      <c r="MF1061" s="4"/>
      <c r="MG1061" s="4"/>
      <c r="MH1061" s="4"/>
      <c r="MI1061" s="4"/>
      <c r="MJ1061" s="4"/>
      <c r="MK1061" s="4"/>
      <c r="ML1061" s="4"/>
      <c r="MM1061" s="4"/>
      <c r="MN1061" s="4"/>
      <c r="MO1061" s="4"/>
      <c r="MP1061" s="4"/>
      <c r="MQ1061" s="4"/>
      <c r="MR1061" s="4"/>
      <c r="MS1061" s="4"/>
      <c r="MT1061" s="4"/>
      <c r="MU1061" s="4"/>
      <c r="MV1061" s="4"/>
      <c r="MW1061" s="4"/>
      <c r="MX1061" s="4"/>
      <c r="MY1061" s="4"/>
      <c r="MZ1061" s="4"/>
      <c r="NA1061" s="4"/>
      <c r="NB1061" s="4"/>
      <c r="NC1061" s="4"/>
      <c r="ND1061" s="4"/>
      <c r="NE1061" s="4"/>
      <c r="NF1061" s="4"/>
      <c r="NG1061" s="4"/>
      <c r="NH1061" s="4"/>
      <c r="NI1061" s="4"/>
      <c r="NJ1061" s="4"/>
      <c r="NK1061" s="4"/>
      <c r="NL1061" s="4"/>
      <c r="NM1061" s="4"/>
      <c r="NN1061" s="4"/>
      <c r="NO1061" s="4"/>
      <c r="NP1061" s="4"/>
      <c r="NQ1061" s="4"/>
      <c r="NR1061" s="4"/>
      <c r="NS1061" s="4"/>
      <c r="NT1061" s="4"/>
      <c r="NU1061" s="4"/>
      <c r="NV1061" s="4"/>
      <c r="NW1061" s="4"/>
      <c r="NX1061" s="4"/>
      <c r="NY1061" s="4"/>
      <c r="NZ1061" s="4"/>
      <c r="OA1061" s="4"/>
      <c r="OB1061" s="4"/>
      <c r="OC1061" s="4"/>
      <c r="OD1061" s="4"/>
      <c r="OE1061" s="4"/>
      <c r="OF1061" s="4"/>
      <c r="OG1061" s="4"/>
      <c r="OH1061" s="4"/>
      <c r="OI1061" s="4"/>
      <c r="OJ1061" s="4"/>
      <c r="OK1061" s="4"/>
      <c r="OL1061" s="4"/>
      <c r="OM1061" s="4"/>
      <c r="ON1061" s="4"/>
      <c r="OO1061" s="4"/>
      <c r="OP1061" s="4"/>
      <c r="OQ1061" s="4"/>
      <c r="OR1061" s="4"/>
      <c r="OS1061" s="4"/>
      <c r="OT1061" s="4"/>
      <c r="OU1061" s="4"/>
      <c r="OV1061" s="4"/>
      <c r="OW1061" s="4"/>
      <c r="OX1061" s="4"/>
      <c r="OY1061" s="4"/>
      <c r="OZ1061" s="4"/>
      <c r="PA1061" s="4"/>
      <c r="PB1061" s="4"/>
      <c r="PC1061" s="4"/>
      <c r="PD1061" s="4"/>
      <c r="PE1061" s="4"/>
      <c r="PF1061" s="4"/>
      <c r="PG1061" s="4"/>
      <c r="PH1061" s="4"/>
      <c r="PI1061" s="4"/>
      <c r="PJ1061" s="4"/>
      <c r="PK1061" s="4"/>
      <c r="PL1061" s="4"/>
      <c r="PM1061" s="4"/>
      <c r="PN1061" s="4"/>
      <c r="PO1061" s="4"/>
      <c r="PP1061" s="4"/>
      <c r="PQ1061" s="4"/>
      <c r="PR1061" s="4"/>
      <c r="PS1061" s="4"/>
      <c r="PT1061" s="4"/>
      <c r="PU1061" s="4"/>
      <c r="PV1061" s="4"/>
      <c r="PW1061" s="4"/>
      <c r="PX1061" s="4"/>
      <c r="PY1061" s="4"/>
      <c r="PZ1061" s="4"/>
      <c r="QA1061" s="4"/>
      <c r="QB1061" s="4"/>
      <c r="QC1061" s="4"/>
      <c r="QD1061" s="4"/>
      <c r="QE1061" s="4"/>
      <c r="QF1061" s="4"/>
      <c r="QG1061" s="4"/>
      <c r="QH1061" s="4"/>
      <c r="QI1061" s="4"/>
      <c r="QJ1061" s="4"/>
      <c r="QK1061" s="4"/>
      <c r="QL1061" s="4"/>
      <c r="QM1061" s="4"/>
      <c r="QN1061" s="4"/>
      <c r="QO1061" s="4"/>
      <c r="QP1061" s="4"/>
      <c r="QQ1061" s="4"/>
      <c r="QR1061" s="4"/>
      <c r="QS1061" s="4"/>
      <c r="QT1061" s="4"/>
      <c r="QU1061" s="4"/>
      <c r="QV1061" s="4"/>
      <c r="QW1061" s="4"/>
      <c r="QX1061" s="4"/>
      <c r="QY1061" s="4"/>
      <c r="QZ1061" s="4"/>
      <c r="RA1061" s="4"/>
      <c r="RB1061" s="4"/>
      <c r="RC1061" s="4"/>
      <c r="RD1061" s="4"/>
      <c r="RE1061" s="4"/>
      <c r="RF1061" s="4"/>
      <c r="RG1061" s="4"/>
      <c r="RH1061" s="4"/>
      <c r="RI1061" s="4"/>
      <c r="RJ1061" s="4"/>
      <c r="RK1061" s="4"/>
    </row>
    <row r="1062" ht="13.75" spans="1:479">
      <c r="A1062" s="88" t="s">
        <v>12606</v>
      </c>
      <c r="B1062" s="88" t="s">
        <v>3218</v>
      </c>
      <c r="C1062" s="106" t="s">
        <v>3741</v>
      </c>
      <c r="D1062" s="89" t="s">
        <v>12266</v>
      </c>
      <c r="E1062" s="135">
        <v>6</v>
      </c>
      <c r="F1062" s="135">
        <v>145</v>
      </c>
      <c r="G1062" s="90">
        <f t="shared" si="16"/>
        <v>870</v>
      </c>
      <c r="H1062" s="163"/>
      <c r="I1062" s="164"/>
      <c r="J1062" s="164">
        <v>65</v>
      </c>
      <c r="K1062" s="164">
        <v>56</v>
      </c>
      <c r="L1062" s="164">
        <v>34</v>
      </c>
      <c r="M1062" s="165"/>
      <c r="N1062" s="94"/>
      <c r="O1062" s="94"/>
      <c r="P1062" s="94"/>
      <c r="Q1062" s="94"/>
      <c r="R1062" s="94"/>
      <c r="S1062" s="94"/>
      <c r="T1062" s="95"/>
      <c r="U1062" s="96"/>
      <c r="V1062" s="95"/>
      <c r="W1062" s="95"/>
      <c r="X1062" s="97"/>
      <c r="Y1062" s="126"/>
      <c r="Z1062" s="129"/>
      <c r="AA1062" s="129"/>
      <c r="AB1062" s="127"/>
      <c r="AC1062" s="127"/>
      <c r="AD1062" s="128"/>
      <c r="AE1062" s="94"/>
      <c r="AF1062" s="96"/>
      <c r="AG1062" s="96"/>
      <c r="AH1062" s="95"/>
      <c r="AI1062" s="95"/>
      <c r="AJ1062" s="95"/>
      <c r="AK1062" s="95"/>
      <c r="AL1062" s="94"/>
      <c r="AM1062" s="96"/>
      <c r="AN1062" s="96"/>
      <c r="AO1062" s="95"/>
      <c r="AP1062" s="95"/>
      <c r="AQ1062" s="97"/>
      <c r="AR1062" s="94"/>
      <c r="AS1062" s="96"/>
      <c r="AT1062" s="96"/>
      <c r="AU1062" s="96"/>
      <c r="AV1062" s="95"/>
      <c r="AW1062" s="95"/>
      <c r="AX1062" s="97"/>
      <c r="AY1062" s="97"/>
      <c r="AZ1062" s="97"/>
      <c r="BA1062" s="97"/>
      <c r="BB1062" s="97"/>
      <c r="BC1062" s="99" t="s">
        <v>12298</v>
      </c>
      <c r="BD1062" s="99" t="s">
        <v>12297</v>
      </c>
      <c r="BE1062" s="99" t="s">
        <v>12280</v>
      </c>
      <c r="BF1062" s="100"/>
      <c r="BG1062" s="103"/>
      <c r="BH1062" s="103"/>
      <c r="BI1062" s="103"/>
      <c r="BJ1062" s="99"/>
      <c r="BK1062" s="112" t="s">
        <v>1511</v>
      </c>
      <c r="BL1062" s="102"/>
      <c r="BM1062" s="99"/>
      <c r="BN1062" s="99"/>
      <c r="BO1062" s="4"/>
      <c r="BP1062" s="4"/>
      <c r="BQ1062" s="4"/>
      <c r="BR1062" s="4"/>
      <c r="BS1062" s="4"/>
      <c r="BT1062" s="98"/>
      <c r="BU1062" s="98"/>
      <c r="BV1062" s="98"/>
      <c r="BW1062" s="98"/>
      <c r="BX1062" s="98"/>
      <c r="BY1062" s="4"/>
      <c r="BZ1062" s="4"/>
      <c r="CA1062" s="4"/>
      <c r="CB1062" s="4" t="s">
        <v>1511</v>
      </c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  <c r="HI1062" s="4"/>
      <c r="HJ1062" s="4"/>
      <c r="HK1062" s="4"/>
      <c r="HL1062" s="4"/>
      <c r="HM1062" s="4"/>
      <c r="HN1062" s="4"/>
      <c r="HO1062" s="4"/>
      <c r="HP1062" s="4"/>
      <c r="HQ1062" s="4"/>
      <c r="HR1062" s="4"/>
      <c r="HS1062" s="4"/>
      <c r="HT1062" s="4"/>
      <c r="HU1062" s="4"/>
      <c r="HV1062" s="4"/>
      <c r="HW1062" s="4"/>
      <c r="HX1062" s="4"/>
      <c r="HY1062" s="4"/>
      <c r="HZ1062" s="4"/>
      <c r="IA1062" s="4"/>
      <c r="IB1062" s="4"/>
      <c r="IC1062" s="4"/>
      <c r="ID1062" s="4"/>
      <c r="IE1062" s="4"/>
      <c r="IF1062" s="4"/>
      <c r="IG1062" s="4"/>
      <c r="IH1062" s="4"/>
      <c r="II1062" s="4"/>
      <c r="IJ1062" s="4"/>
      <c r="IK1062" s="4"/>
      <c r="IL1062" s="4"/>
      <c r="IM1062" s="4"/>
      <c r="IN1062" s="4"/>
      <c r="IO1062" s="4"/>
      <c r="IP1062" s="4"/>
      <c r="IQ1062" s="4"/>
      <c r="IR1062" s="4"/>
      <c r="IS1062" s="4"/>
      <c r="IT1062" s="4"/>
      <c r="IU1062" s="4"/>
      <c r="IV1062" s="4"/>
      <c r="IW1062" s="4"/>
      <c r="IX1062" s="4"/>
      <c r="IY1062" s="4"/>
      <c r="IZ1062" s="4"/>
      <c r="JA1062" s="4"/>
      <c r="JB1062" s="4"/>
      <c r="JC1062" s="4"/>
      <c r="JD1062" s="4"/>
      <c r="JE1062" s="4"/>
      <c r="JF1062" s="4"/>
      <c r="JG1062" s="4"/>
      <c r="JH1062" s="4"/>
      <c r="JI1062" s="4"/>
      <c r="JJ1062" s="4"/>
      <c r="JK1062" s="4"/>
      <c r="JL1062" s="4"/>
      <c r="JM1062" s="4"/>
      <c r="JN1062" s="4"/>
      <c r="JO1062" s="4"/>
      <c r="JP1062" s="4"/>
      <c r="JQ1062" s="4"/>
      <c r="JR1062" s="4"/>
      <c r="JS1062" s="4"/>
      <c r="JT1062" s="4"/>
      <c r="JU1062" s="4"/>
      <c r="JV1062" s="4"/>
      <c r="JW1062" s="4"/>
      <c r="JX1062" s="4"/>
      <c r="JY1062" s="4"/>
      <c r="JZ1062" s="4"/>
      <c r="KA1062" s="4"/>
      <c r="KB1062" s="4"/>
      <c r="KC1062" s="4"/>
      <c r="KD1062" s="4"/>
      <c r="KE1062" s="4"/>
      <c r="KF1062" s="4"/>
      <c r="KG1062" s="4"/>
      <c r="KH1062" s="4"/>
      <c r="KI1062" s="4"/>
      <c r="KJ1062" s="4"/>
      <c r="KK1062" s="4"/>
      <c r="KL1062" s="4"/>
      <c r="KM1062" s="4"/>
      <c r="KN1062" s="4"/>
      <c r="KO1062" s="4"/>
      <c r="KP1062" s="4"/>
      <c r="KQ1062" s="4"/>
      <c r="KR1062" s="4"/>
      <c r="KS1062" s="4"/>
      <c r="KT1062" s="4"/>
      <c r="KU1062" s="4"/>
      <c r="KV1062" s="4"/>
      <c r="KW1062" s="4"/>
      <c r="KX1062" s="4"/>
      <c r="KY1062" s="4"/>
      <c r="KZ1062" s="4"/>
      <c r="LA1062" s="4"/>
      <c r="LB1062" s="4"/>
      <c r="LC1062" s="4"/>
      <c r="LD1062" s="4"/>
      <c r="LE1062" s="4"/>
      <c r="LF1062" s="4"/>
      <c r="LG1062" s="4"/>
      <c r="LH1062" s="4"/>
      <c r="LI1062" s="4"/>
      <c r="LJ1062" s="4"/>
      <c r="LK1062" s="4"/>
      <c r="LL1062" s="4"/>
      <c r="LM1062" s="4"/>
      <c r="LN1062" s="4"/>
      <c r="LO1062" s="4"/>
      <c r="LP1062" s="4"/>
      <c r="LQ1062" s="4"/>
      <c r="LR1062" s="4"/>
      <c r="LS1062" s="4"/>
      <c r="LT1062" s="4"/>
      <c r="LU1062" s="4"/>
      <c r="LV1062" s="4"/>
      <c r="LW1062" s="4"/>
      <c r="LX1062" s="4"/>
      <c r="LY1062" s="4"/>
      <c r="LZ1062" s="4"/>
      <c r="MA1062" s="4"/>
      <c r="MB1062" s="4"/>
      <c r="MC1062" s="4"/>
      <c r="MD1062" s="4"/>
      <c r="ME1062" s="4"/>
      <c r="MF1062" s="4"/>
      <c r="MG1062" s="4"/>
      <c r="MH1062" s="4"/>
      <c r="MI1062" s="4"/>
      <c r="MJ1062" s="4"/>
      <c r="MK1062" s="4"/>
      <c r="ML1062" s="4"/>
      <c r="MM1062" s="4"/>
      <c r="MN1062" s="4"/>
      <c r="MO1062" s="4"/>
      <c r="MP1062" s="4"/>
      <c r="MQ1062" s="4"/>
      <c r="MR1062" s="4"/>
      <c r="MS1062" s="4"/>
      <c r="MT1062" s="4"/>
      <c r="MU1062" s="4"/>
      <c r="MV1062" s="4"/>
      <c r="MW1062" s="4"/>
      <c r="MX1062" s="4"/>
      <c r="MY1062" s="4"/>
      <c r="MZ1062" s="4"/>
      <c r="NA1062" s="4"/>
      <c r="NB1062" s="4"/>
      <c r="NC1062" s="4"/>
      <c r="ND1062" s="4"/>
      <c r="NE1062" s="4"/>
      <c r="NF1062" s="4"/>
      <c r="NG1062" s="4"/>
      <c r="NH1062" s="4"/>
      <c r="NI1062" s="4"/>
      <c r="NJ1062" s="4"/>
      <c r="NK1062" s="4"/>
      <c r="NL1062" s="4"/>
      <c r="NM1062" s="4"/>
      <c r="NN1062" s="4"/>
      <c r="NO1062" s="4"/>
      <c r="NP1062" s="4"/>
      <c r="NQ1062" s="4"/>
      <c r="NR1062" s="4"/>
      <c r="NS1062" s="4"/>
      <c r="NT1062" s="4"/>
      <c r="NU1062" s="4"/>
      <c r="NV1062" s="4"/>
      <c r="NW1062" s="4"/>
      <c r="NX1062" s="4"/>
      <c r="NY1062" s="4"/>
      <c r="NZ1062" s="4"/>
      <c r="OA1062" s="4"/>
      <c r="OB1062" s="4"/>
      <c r="OC1062" s="4"/>
      <c r="OD1062" s="4"/>
      <c r="OE1062" s="4"/>
      <c r="OF1062" s="4"/>
      <c r="OG1062" s="4"/>
      <c r="OH1062" s="4"/>
      <c r="OI1062" s="4"/>
      <c r="OJ1062" s="4"/>
      <c r="OK1062" s="4"/>
      <c r="OL1062" s="4"/>
      <c r="OM1062" s="4"/>
      <c r="ON1062" s="4"/>
      <c r="OO1062" s="4"/>
      <c r="OP1062" s="4"/>
      <c r="OQ1062" s="4"/>
      <c r="OR1062" s="4"/>
      <c r="OS1062" s="4"/>
      <c r="OT1062" s="4"/>
      <c r="OU1062" s="4"/>
      <c r="OV1062" s="4"/>
      <c r="OW1062" s="4"/>
      <c r="OX1062" s="4"/>
      <c r="OY1062" s="4"/>
      <c r="OZ1062" s="4"/>
      <c r="PA1062" s="4"/>
      <c r="PB1062" s="4"/>
      <c r="PC1062" s="4"/>
      <c r="PD1062" s="4"/>
      <c r="PE1062" s="4"/>
      <c r="PF1062" s="4"/>
      <c r="PG1062" s="4"/>
      <c r="PH1062" s="4"/>
      <c r="PI1062" s="4"/>
      <c r="PJ1062" s="4"/>
      <c r="PK1062" s="4"/>
      <c r="PL1062" s="4"/>
      <c r="PM1062" s="4"/>
      <c r="PN1062" s="4"/>
      <c r="PO1062" s="4"/>
      <c r="PP1062" s="4"/>
      <c r="PQ1062" s="4"/>
      <c r="PR1062" s="4"/>
      <c r="PS1062" s="4"/>
      <c r="PT1062" s="4"/>
      <c r="PU1062" s="4"/>
      <c r="PV1062" s="4"/>
      <c r="PW1062" s="4"/>
      <c r="PX1062" s="4"/>
      <c r="PY1062" s="4"/>
      <c r="PZ1062" s="4"/>
      <c r="QA1062" s="4"/>
      <c r="QB1062" s="4"/>
      <c r="QC1062" s="4"/>
      <c r="QD1062" s="4"/>
      <c r="QE1062" s="4"/>
      <c r="QF1062" s="4"/>
      <c r="QG1062" s="4"/>
      <c r="QH1062" s="4"/>
      <c r="QI1062" s="4"/>
      <c r="QJ1062" s="4"/>
      <c r="QK1062" s="4"/>
      <c r="QL1062" s="4"/>
      <c r="QM1062" s="4"/>
      <c r="QN1062" s="4"/>
      <c r="QO1062" s="4"/>
      <c r="QP1062" s="4"/>
      <c r="QQ1062" s="4"/>
      <c r="QR1062" s="4"/>
      <c r="QS1062" s="4"/>
      <c r="QT1062" s="4"/>
      <c r="QU1062" s="4"/>
      <c r="QV1062" s="4"/>
      <c r="QW1062" s="4"/>
      <c r="QX1062" s="4"/>
      <c r="QY1062" s="4"/>
      <c r="QZ1062" s="4"/>
      <c r="RA1062" s="4"/>
      <c r="RB1062" s="4"/>
      <c r="RC1062" s="4"/>
      <c r="RD1062" s="4"/>
      <c r="RE1062" s="4"/>
      <c r="RF1062" s="4"/>
      <c r="RG1062" s="4"/>
      <c r="RH1062" s="4"/>
      <c r="RI1062" s="4"/>
      <c r="RJ1062" s="4"/>
      <c r="RK1062" s="4"/>
    </row>
    <row r="1063" ht="13.75" spans="1:479">
      <c r="A1063" s="88" t="s">
        <v>12606</v>
      </c>
      <c r="B1063" s="88" t="s">
        <v>3218</v>
      </c>
      <c r="C1063" s="106" t="s">
        <v>3741</v>
      </c>
      <c r="D1063" s="89" t="s">
        <v>494</v>
      </c>
      <c r="E1063" s="135">
        <v>6</v>
      </c>
      <c r="F1063" s="135">
        <v>132</v>
      </c>
      <c r="G1063" s="90">
        <f t="shared" si="16"/>
        <v>792</v>
      </c>
      <c r="H1063" s="163"/>
      <c r="I1063" s="164"/>
      <c r="J1063" s="164">
        <v>48</v>
      </c>
      <c r="K1063" s="164">
        <v>55</v>
      </c>
      <c r="L1063" s="164">
        <v>49</v>
      </c>
      <c r="M1063" s="165"/>
      <c r="N1063" s="94"/>
      <c r="O1063" s="94">
        <v>39</v>
      </c>
      <c r="P1063" s="94">
        <v>49</v>
      </c>
      <c r="Q1063" s="94">
        <v>47</v>
      </c>
      <c r="R1063" s="94"/>
      <c r="S1063" s="94"/>
      <c r="T1063" s="95"/>
      <c r="U1063" s="96"/>
      <c r="V1063" s="95"/>
      <c r="W1063" s="95"/>
      <c r="X1063" s="97"/>
      <c r="Y1063" s="126"/>
      <c r="Z1063" s="129"/>
      <c r="AA1063" s="129"/>
      <c r="AB1063" s="127"/>
      <c r="AC1063" s="127"/>
      <c r="AD1063" s="128"/>
      <c r="AE1063" s="94"/>
      <c r="AF1063" s="94"/>
      <c r="AG1063" s="94"/>
      <c r="AH1063" s="94"/>
      <c r="AI1063" s="94"/>
      <c r="AJ1063" s="94"/>
      <c r="AK1063" s="94"/>
      <c r="AL1063" s="94"/>
      <c r="AM1063" s="96"/>
      <c r="AN1063" s="96"/>
      <c r="AO1063" s="95"/>
      <c r="AP1063" s="95"/>
      <c r="AQ1063" s="97"/>
      <c r="AR1063" s="94"/>
      <c r="AS1063" s="96"/>
      <c r="AT1063" s="96"/>
      <c r="AU1063" s="96"/>
      <c r="AV1063" s="95"/>
      <c r="AW1063" s="95"/>
      <c r="AX1063" s="97"/>
      <c r="AY1063" s="97"/>
      <c r="AZ1063" s="97"/>
      <c r="BA1063" s="97"/>
      <c r="BB1063" s="97"/>
      <c r="BC1063" s="99" t="s">
        <v>12301</v>
      </c>
      <c r="BD1063" s="99" t="s">
        <v>12300</v>
      </c>
      <c r="BE1063" s="99" t="s">
        <v>12282</v>
      </c>
      <c r="BF1063" s="100"/>
      <c r="BG1063" s="103"/>
      <c r="BH1063" s="103"/>
      <c r="BI1063" s="103"/>
      <c r="BJ1063" s="99"/>
      <c r="BK1063" s="112" t="s">
        <v>1511</v>
      </c>
      <c r="BL1063" s="102"/>
      <c r="BM1063" s="99"/>
      <c r="BN1063" s="99"/>
      <c r="BO1063" s="4"/>
      <c r="BP1063" s="4"/>
      <c r="BQ1063" s="4"/>
      <c r="BR1063" s="4"/>
      <c r="BS1063" s="4"/>
      <c r="BT1063" s="98"/>
      <c r="BU1063" s="98"/>
      <c r="BV1063" s="98"/>
      <c r="BW1063" s="98"/>
      <c r="BX1063" s="98"/>
      <c r="BY1063" s="4"/>
      <c r="BZ1063" s="4"/>
      <c r="CA1063" s="4"/>
      <c r="CB1063" s="4" t="s">
        <v>1511</v>
      </c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  <c r="HI1063" s="4"/>
      <c r="HJ1063" s="4"/>
      <c r="HK1063" s="4"/>
      <c r="HL1063" s="4"/>
      <c r="HM1063" s="4"/>
      <c r="HN1063" s="4"/>
      <c r="HO1063" s="4"/>
      <c r="HP1063" s="4"/>
      <c r="HQ1063" s="4"/>
      <c r="HR1063" s="4"/>
      <c r="HS1063" s="4"/>
      <c r="HT1063" s="4"/>
      <c r="HU1063" s="4"/>
      <c r="HV1063" s="4"/>
      <c r="HW1063" s="4"/>
      <c r="HX1063" s="4"/>
      <c r="HY1063" s="4"/>
      <c r="HZ1063" s="4"/>
      <c r="IA1063" s="4"/>
      <c r="IB1063" s="4"/>
      <c r="IC1063" s="4"/>
      <c r="ID1063" s="4"/>
      <c r="IE1063" s="4"/>
      <c r="IF1063" s="4"/>
      <c r="IG1063" s="4"/>
      <c r="IH1063" s="4"/>
      <c r="II1063" s="4"/>
      <c r="IJ1063" s="4"/>
      <c r="IK1063" s="4"/>
      <c r="IL1063" s="4"/>
      <c r="IM1063" s="4"/>
      <c r="IN1063" s="4"/>
      <c r="IO1063" s="4"/>
      <c r="IP1063" s="4"/>
      <c r="IQ1063" s="4"/>
      <c r="IR1063" s="4"/>
      <c r="IS1063" s="4"/>
      <c r="IT1063" s="4"/>
      <c r="IU1063" s="4"/>
      <c r="IV1063" s="4"/>
      <c r="IW1063" s="4"/>
      <c r="IX1063" s="4"/>
      <c r="IY1063" s="4"/>
      <c r="IZ1063" s="4"/>
      <c r="JA1063" s="4"/>
      <c r="JB1063" s="4"/>
      <c r="JC1063" s="4"/>
      <c r="JD1063" s="4"/>
      <c r="JE1063" s="4"/>
      <c r="JF1063" s="4"/>
      <c r="JG1063" s="4"/>
      <c r="JH1063" s="4"/>
      <c r="JI1063" s="4"/>
      <c r="JJ1063" s="4"/>
      <c r="JK1063" s="4"/>
      <c r="JL1063" s="4"/>
      <c r="JM1063" s="4"/>
      <c r="JN1063" s="4"/>
      <c r="JO1063" s="4"/>
      <c r="JP1063" s="4"/>
      <c r="JQ1063" s="4"/>
      <c r="JR1063" s="4"/>
      <c r="JS1063" s="4"/>
      <c r="JT1063" s="4"/>
      <c r="JU1063" s="4"/>
      <c r="JV1063" s="4"/>
      <c r="JW1063" s="4"/>
      <c r="JX1063" s="4"/>
      <c r="JY1063" s="4"/>
      <c r="JZ1063" s="4"/>
      <c r="KA1063" s="4"/>
      <c r="KB1063" s="4"/>
      <c r="KC1063" s="4"/>
      <c r="KD1063" s="4"/>
      <c r="KE1063" s="4"/>
      <c r="KF1063" s="4"/>
      <c r="KG1063" s="4"/>
      <c r="KH1063" s="4"/>
      <c r="KI1063" s="4"/>
      <c r="KJ1063" s="4"/>
      <c r="KK1063" s="4"/>
      <c r="KL1063" s="4"/>
      <c r="KM1063" s="4"/>
      <c r="KN1063" s="4"/>
      <c r="KO1063" s="4"/>
      <c r="KP1063" s="4"/>
      <c r="KQ1063" s="4"/>
      <c r="KR1063" s="4"/>
      <c r="KS1063" s="4"/>
      <c r="KT1063" s="4"/>
      <c r="KU1063" s="4"/>
      <c r="KV1063" s="4"/>
      <c r="KW1063" s="4"/>
      <c r="KX1063" s="4"/>
      <c r="KY1063" s="4"/>
      <c r="KZ1063" s="4"/>
      <c r="LA1063" s="4"/>
      <c r="LB1063" s="4"/>
      <c r="LC1063" s="4"/>
      <c r="LD1063" s="4"/>
      <c r="LE1063" s="4"/>
      <c r="LF1063" s="4"/>
      <c r="LG1063" s="4"/>
      <c r="LH1063" s="4"/>
      <c r="LI1063" s="4"/>
      <c r="LJ1063" s="4"/>
      <c r="LK1063" s="4"/>
      <c r="LL1063" s="4"/>
      <c r="LM1063" s="4"/>
      <c r="LN1063" s="4"/>
      <c r="LO1063" s="4"/>
      <c r="LP1063" s="4"/>
      <c r="LQ1063" s="4"/>
      <c r="LR1063" s="4"/>
      <c r="LS1063" s="4"/>
      <c r="LT1063" s="4"/>
      <c r="LU1063" s="4"/>
      <c r="LV1063" s="4"/>
      <c r="LW1063" s="4"/>
      <c r="LX1063" s="4"/>
      <c r="LY1063" s="4"/>
      <c r="LZ1063" s="4"/>
      <c r="MA1063" s="4"/>
      <c r="MB1063" s="4"/>
      <c r="MC1063" s="4"/>
      <c r="MD1063" s="4"/>
      <c r="ME1063" s="4"/>
      <c r="MF1063" s="4"/>
      <c r="MG1063" s="4"/>
      <c r="MH1063" s="4"/>
      <c r="MI1063" s="4"/>
      <c r="MJ1063" s="4"/>
      <c r="MK1063" s="4"/>
      <c r="ML1063" s="4"/>
      <c r="MM1063" s="4"/>
      <c r="MN1063" s="4"/>
      <c r="MO1063" s="4"/>
      <c r="MP1063" s="4"/>
      <c r="MQ1063" s="4"/>
      <c r="MR1063" s="4"/>
      <c r="MS1063" s="4"/>
      <c r="MT1063" s="4"/>
      <c r="MU1063" s="4"/>
      <c r="MV1063" s="4"/>
      <c r="MW1063" s="4"/>
      <c r="MX1063" s="4"/>
      <c r="MY1063" s="4"/>
      <c r="MZ1063" s="4"/>
      <c r="NA1063" s="4"/>
      <c r="NB1063" s="4"/>
      <c r="NC1063" s="4"/>
      <c r="ND1063" s="4"/>
      <c r="NE1063" s="4"/>
      <c r="NF1063" s="4"/>
      <c r="NG1063" s="4"/>
      <c r="NH1063" s="4"/>
      <c r="NI1063" s="4"/>
      <c r="NJ1063" s="4"/>
      <c r="NK1063" s="4"/>
      <c r="NL1063" s="4"/>
      <c r="NM1063" s="4"/>
      <c r="NN1063" s="4"/>
      <c r="NO1063" s="4"/>
      <c r="NP1063" s="4"/>
      <c r="NQ1063" s="4"/>
      <c r="NR1063" s="4"/>
      <c r="NS1063" s="4"/>
      <c r="NT1063" s="4"/>
      <c r="NU1063" s="4"/>
      <c r="NV1063" s="4"/>
      <c r="NW1063" s="4"/>
      <c r="NX1063" s="4"/>
      <c r="NY1063" s="4"/>
      <c r="NZ1063" s="4"/>
      <c r="OA1063" s="4"/>
      <c r="OB1063" s="4"/>
      <c r="OC1063" s="4"/>
      <c r="OD1063" s="4"/>
      <c r="OE1063" s="4"/>
      <c r="OF1063" s="4"/>
      <c r="OG1063" s="4"/>
      <c r="OH1063" s="4"/>
      <c r="OI1063" s="4"/>
      <c r="OJ1063" s="4"/>
      <c r="OK1063" s="4"/>
      <c r="OL1063" s="4"/>
      <c r="OM1063" s="4"/>
      <c r="ON1063" s="4"/>
      <c r="OO1063" s="4"/>
      <c r="OP1063" s="4"/>
      <c r="OQ1063" s="4"/>
      <c r="OR1063" s="4"/>
      <c r="OS1063" s="4"/>
      <c r="OT1063" s="4"/>
      <c r="OU1063" s="4"/>
      <c r="OV1063" s="4"/>
      <c r="OW1063" s="4"/>
      <c r="OX1063" s="4"/>
      <c r="OY1063" s="4"/>
      <c r="OZ1063" s="4"/>
      <c r="PA1063" s="4"/>
      <c r="PB1063" s="4"/>
      <c r="PC1063" s="4"/>
      <c r="PD1063" s="4"/>
      <c r="PE1063" s="4"/>
      <c r="PF1063" s="4"/>
      <c r="PG1063" s="4"/>
      <c r="PH1063" s="4"/>
      <c r="PI1063" s="4"/>
      <c r="PJ1063" s="4"/>
      <c r="PK1063" s="4"/>
      <c r="PL1063" s="4"/>
      <c r="PM1063" s="4"/>
      <c r="PN1063" s="4"/>
      <c r="PO1063" s="4"/>
      <c r="PP1063" s="4"/>
      <c r="PQ1063" s="4"/>
      <c r="PR1063" s="4"/>
      <c r="PS1063" s="4"/>
      <c r="PT1063" s="4"/>
      <c r="PU1063" s="4"/>
      <c r="PV1063" s="4"/>
      <c r="PW1063" s="4"/>
      <c r="PX1063" s="4"/>
      <c r="PY1063" s="4"/>
      <c r="PZ1063" s="4"/>
      <c r="QA1063" s="4"/>
      <c r="QB1063" s="4"/>
      <c r="QC1063" s="4"/>
      <c r="QD1063" s="4"/>
      <c r="QE1063" s="4"/>
      <c r="QF1063" s="4"/>
      <c r="QG1063" s="4"/>
      <c r="QH1063" s="4"/>
      <c r="QI1063" s="4"/>
      <c r="QJ1063" s="4"/>
      <c r="QK1063" s="4"/>
      <c r="QL1063" s="4"/>
      <c r="QM1063" s="4"/>
      <c r="QN1063" s="4"/>
      <c r="QO1063" s="4"/>
      <c r="QP1063" s="4"/>
      <c r="QQ1063" s="4"/>
      <c r="QR1063" s="4"/>
      <c r="QS1063" s="4"/>
      <c r="QT1063" s="4"/>
      <c r="QU1063" s="4"/>
      <c r="QV1063" s="4"/>
      <c r="QW1063" s="4"/>
      <c r="QX1063" s="4"/>
      <c r="QY1063" s="4"/>
      <c r="QZ1063" s="4"/>
      <c r="RA1063" s="4"/>
      <c r="RB1063" s="4"/>
      <c r="RC1063" s="4"/>
      <c r="RD1063" s="4"/>
      <c r="RE1063" s="4"/>
      <c r="RF1063" s="4"/>
      <c r="RG1063" s="4"/>
      <c r="RH1063" s="4"/>
      <c r="RI1063" s="4"/>
      <c r="RJ1063" s="4"/>
      <c r="RK1063" s="4"/>
    </row>
    <row r="1064" ht="13.75" spans="1:479">
      <c r="A1064" s="88" t="s">
        <v>12606</v>
      </c>
      <c r="B1064" s="88" t="s">
        <v>3218</v>
      </c>
      <c r="C1064" s="106" t="s">
        <v>8758</v>
      </c>
      <c r="D1064" s="89" t="s">
        <v>12266</v>
      </c>
      <c r="E1064" s="135">
        <v>6</v>
      </c>
      <c r="F1064" s="135">
        <v>145</v>
      </c>
      <c r="G1064" s="90">
        <f t="shared" si="16"/>
        <v>870</v>
      </c>
      <c r="H1064" s="163"/>
      <c r="I1064" s="164"/>
      <c r="J1064" s="164">
        <v>65</v>
      </c>
      <c r="K1064" s="164">
        <v>56</v>
      </c>
      <c r="L1064" s="164">
        <v>34</v>
      </c>
      <c r="M1064" s="165"/>
      <c r="N1064" s="94"/>
      <c r="O1064" s="94"/>
      <c r="P1064" s="94"/>
      <c r="Q1064" s="94"/>
      <c r="R1064" s="94"/>
      <c r="S1064" s="94"/>
      <c r="T1064" s="95"/>
      <c r="U1064" s="96"/>
      <c r="V1064" s="95"/>
      <c r="W1064" s="95"/>
      <c r="X1064" s="97"/>
      <c r="Y1064" s="126"/>
      <c r="Z1064" s="129"/>
      <c r="AA1064" s="129"/>
      <c r="AB1064" s="127"/>
      <c r="AC1064" s="127"/>
      <c r="AD1064" s="128"/>
      <c r="AE1064" s="94"/>
      <c r="AF1064" s="94"/>
      <c r="AG1064" s="94"/>
      <c r="AH1064" s="94"/>
      <c r="AI1064" s="94"/>
      <c r="AJ1064" s="94"/>
      <c r="AK1064" s="94"/>
      <c r="AL1064" s="94"/>
      <c r="AM1064" s="96"/>
      <c r="AN1064" s="96"/>
      <c r="AO1064" s="95"/>
      <c r="AP1064" s="95"/>
      <c r="AQ1064" s="97"/>
      <c r="AR1064" s="94"/>
      <c r="AS1064" s="96"/>
      <c r="AT1064" s="96"/>
      <c r="AU1064" s="96"/>
      <c r="AV1064" s="95"/>
      <c r="AW1064" s="95"/>
      <c r="AX1064" s="97"/>
      <c r="AY1064" s="97"/>
      <c r="AZ1064" s="97"/>
      <c r="BA1064" s="97"/>
      <c r="BB1064" s="97"/>
      <c r="BC1064" s="99" t="s">
        <v>12298</v>
      </c>
      <c r="BD1064" s="99" t="s">
        <v>12297</v>
      </c>
      <c r="BE1064" s="99" t="s">
        <v>12280</v>
      </c>
      <c r="BF1064" s="100"/>
      <c r="BG1064" s="103"/>
      <c r="BH1064" s="103"/>
      <c r="BI1064" s="103"/>
      <c r="BJ1064" s="99"/>
      <c r="BK1064" s="112" t="s">
        <v>1511</v>
      </c>
      <c r="BL1064" s="102"/>
      <c r="BM1064" s="99"/>
      <c r="BN1064" s="99"/>
      <c r="BT1064" s="99"/>
      <c r="BU1064" s="99"/>
      <c r="BV1064" s="99"/>
      <c r="BW1064" s="99"/>
      <c r="BX1064" s="99"/>
      <c r="CB1064" s="4" t="s">
        <v>1511</v>
      </c>
    </row>
    <row r="1065" ht="13.75" spans="1:479">
      <c r="A1065" s="88" t="s">
        <v>12606</v>
      </c>
      <c r="B1065" s="88" t="s">
        <v>3218</v>
      </c>
      <c r="C1065" s="106" t="s">
        <v>8758</v>
      </c>
      <c r="D1065" s="89" t="s">
        <v>494</v>
      </c>
      <c r="E1065" s="135">
        <v>6</v>
      </c>
      <c r="F1065" s="135">
        <v>132</v>
      </c>
      <c r="G1065" s="90">
        <f t="shared" si="16"/>
        <v>792</v>
      </c>
      <c r="H1065" s="163"/>
      <c r="I1065" s="164"/>
      <c r="J1065" s="164">
        <v>48</v>
      </c>
      <c r="K1065" s="164">
        <v>55</v>
      </c>
      <c r="L1065" s="164">
        <v>49</v>
      </c>
      <c r="M1065" s="165"/>
      <c r="N1065" s="94"/>
      <c r="O1065" s="94"/>
      <c r="P1065" s="94"/>
      <c r="Q1065" s="94"/>
      <c r="R1065" s="94"/>
      <c r="S1065" s="94"/>
      <c r="T1065" s="95"/>
      <c r="U1065" s="96"/>
      <c r="V1065" s="95"/>
      <c r="W1065" s="95"/>
      <c r="X1065" s="97"/>
      <c r="Y1065" s="126"/>
      <c r="Z1065" s="129"/>
      <c r="AA1065" s="129"/>
      <c r="AB1065" s="127"/>
      <c r="AC1065" s="127"/>
      <c r="AD1065" s="128"/>
      <c r="AE1065" s="94"/>
      <c r="AF1065" s="94"/>
      <c r="AG1065" s="94"/>
      <c r="AH1065" s="94"/>
      <c r="AI1065" s="94"/>
      <c r="AJ1065" s="94"/>
      <c r="AK1065" s="94"/>
      <c r="AL1065" s="94"/>
      <c r="AM1065" s="96"/>
      <c r="AN1065" s="96"/>
      <c r="AO1065" s="95"/>
      <c r="AP1065" s="95"/>
      <c r="AQ1065" s="97"/>
      <c r="AR1065" s="94"/>
      <c r="AS1065" s="96"/>
      <c r="AT1065" s="96"/>
      <c r="AU1065" s="96"/>
      <c r="AV1065" s="95"/>
      <c r="AW1065" s="95"/>
      <c r="AX1065" s="97"/>
      <c r="AY1065" s="97"/>
      <c r="AZ1065" s="97"/>
      <c r="BA1065" s="97"/>
      <c r="BB1065" s="97"/>
      <c r="BC1065" s="99" t="s">
        <v>12301</v>
      </c>
      <c r="BD1065" s="99" t="s">
        <v>12300</v>
      </c>
      <c r="BE1065" s="99" t="s">
        <v>12282</v>
      </c>
      <c r="BF1065" s="100"/>
      <c r="BG1065" s="103"/>
      <c r="BH1065" s="103"/>
      <c r="BI1065" s="103"/>
      <c r="BJ1065" s="99"/>
      <c r="BK1065" s="112" t="s">
        <v>1511</v>
      </c>
      <c r="BL1065" s="102"/>
      <c r="BM1065" s="99"/>
      <c r="BN1065" s="99"/>
      <c r="BT1065" s="99"/>
      <c r="BU1065" s="99"/>
      <c r="BV1065" s="99"/>
      <c r="BW1065" s="99"/>
      <c r="BX1065" s="99"/>
      <c r="CB1065" s="4" t="s">
        <v>1511</v>
      </c>
    </row>
    <row r="1066" ht="13.75" spans="1:479">
      <c r="A1066" s="88" t="s">
        <v>12607</v>
      </c>
      <c r="B1066" s="88" t="s">
        <v>3236</v>
      </c>
      <c r="C1066" s="106" t="s">
        <v>4145</v>
      </c>
      <c r="D1066" s="89" t="s">
        <v>12266</v>
      </c>
      <c r="E1066" s="135">
        <v>6</v>
      </c>
      <c r="F1066" s="135">
        <v>70</v>
      </c>
      <c r="G1066" s="90">
        <f t="shared" si="16"/>
        <v>420</v>
      </c>
      <c r="H1066" s="126"/>
      <c r="I1066" s="127"/>
      <c r="J1066" s="127"/>
      <c r="K1066" s="127"/>
      <c r="L1066" s="127"/>
      <c r="M1066" s="128"/>
      <c r="N1066" s="94"/>
      <c r="O1066" s="94"/>
      <c r="P1066" s="94"/>
      <c r="Q1066" s="94"/>
      <c r="R1066" s="94"/>
      <c r="S1066" s="94"/>
      <c r="T1066" s="95"/>
      <c r="U1066" s="96"/>
      <c r="V1066" s="95"/>
      <c r="W1066" s="95"/>
      <c r="X1066" s="97"/>
      <c r="Y1066" s="94"/>
      <c r="Z1066" s="96"/>
      <c r="AA1066" s="96"/>
      <c r="AB1066" s="95"/>
      <c r="AC1066" s="95"/>
      <c r="AD1066" s="97"/>
      <c r="AE1066" s="94"/>
      <c r="AF1066" s="94"/>
      <c r="AG1066" s="94"/>
      <c r="AH1066" s="94"/>
      <c r="AI1066" s="94"/>
      <c r="AJ1066" s="94"/>
      <c r="AK1066" s="94"/>
      <c r="AL1066" s="91"/>
      <c r="AM1066" s="113"/>
      <c r="AN1066" s="113"/>
      <c r="AO1066" s="92"/>
      <c r="AP1066" s="92"/>
      <c r="AQ1066" s="93"/>
      <c r="AR1066" s="94"/>
      <c r="AS1066" s="96"/>
      <c r="AT1066" s="96"/>
      <c r="AU1066" s="96"/>
      <c r="AV1066" s="95"/>
      <c r="AW1066" s="95"/>
      <c r="AX1066" s="97"/>
      <c r="AY1066" s="97"/>
      <c r="AZ1066" s="97"/>
      <c r="BA1066" s="97"/>
      <c r="BB1066" s="97"/>
      <c r="BC1066" s="99" t="s">
        <v>1366</v>
      </c>
      <c r="BD1066" s="99" t="s">
        <v>1366</v>
      </c>
      <c r="BE1066" s="99" t="s">
        <v>12271</v>
      </c>
      <c r="BF1066" s="100"/>
      <c r="BG1066" s="103"/>
      <c r="BH1066" s="103"/>
      <c r="BI1066" s="103"/>
      <c r="BJ1066" s="99"/>
      <c r="BK1066" s="112" t="s">
        <v>1511</v>
      </c>
      <c r="BL1066" s="102"/>
      <c r="BM1066" s="99"/>
      <c r="BN1066" s="99"/>
      <c r="BT1066" s="99"/>
      <c r="BU1066" s="99"/>
      <c r="BV1066" s="99"/>
      <c r="BW1066" s="99"/>
      <c r="BX1066" s="99"/>
      <c r="CB1066" s="4" t="s">
        <v>1511</v>
      </c>
    </row>
    <row r="1067" ht="13.75" spans="1:479">
      <c r="A1067" s="88" t="s">
        <v>12607</v>
      </c>
      <c r="B1067" s="88" t="s">
        <v>3236</v>
      </c>
      <c r="C1067" s="106" t="s">
        <v>4145</v>
      </c>
      <c r="D1067" s="89" t="s">
        <v>494</v>
      </c>
      <c r="E1067" s="135">
        <v>6</v>
      </c>
      <c r="F1067" s="135">
        <v>95</v>
      </c>
      <c r="G1067" s="90">
        <f t="shared" si="16"/>
        <v>570</v>
      </c>
      <c r="H1067" s="126"/>
      <c r="I1067" s="127"/>
      <c r="J1067" s="127"/>
      <c r="K1067" s="127"/>
      <c r="L1067" s="127"/>
      <c r="M1067" s="128"/>
      <c r="N1067" s="94"/>
      <c r="O1067" s="94"/>
      <c r="P1067" s="94"/>
      <c r="Q1067" s="94"/>
      <c r="R1067" s="94"/>
      <c r="S1067" s="94"/>
      <c r="T1067" s="95"/>
      <c r="U1067" s="96"/>
      <c r="V1067" s="95"/>
      <c r="W1067" s="95"/>
      <c r="X1067" s="97"/>
      <c r="Y1067" s="94"/>
      <c r="Z1067" s="96"/>
      <c r="AA1067" s="96"/>
      <c r="AB1067" s="95"/>
      <c r="AC1067" s="95"/>
      <c r="AD1067" s="97"/>
      <c r="AE1067" s="94"/>
      <c r="AF1067" s="94"/>
      <c r="AG1067" s="94"/>
      <c r="AH1067" s="94"/>
      <c r="AI1067" s="94"/>
      <c r="AJ1067" s="94"/>
      <c r="AK1067" s="94"/>
      <c r="AL1067" s="91"/>
      <c r="AM1067" s="113"/>
      <c r="AN1067" s="113"/>
      <c r="AO1067" s="92"/>
      <c r="AP1067" s="92"/>
      <c r="AQ1067" s="93"/>
      <c r="AR1067" s="94"/>
      <c r="AS1067" s="96"/>
      <c r="AT1067" s="96"/>
      <c r="AU1067" s="96"/>
      <c r="AV1067" s="95"/>
      <c r="AW1067" s="95"/>
      <c r="AX1067" s="97"/>
      <c r="AY1067" s="97"/>
      <c r="AZ1067" s="97"/>
      <c r="BA1067" s="97"/>
      <c r="BB1067" s="97"/>
      <c r="BC1067" s="99" t="s">
        <v>12362</v>
      </c>
      <c r="BD1067" s="99" t="s">
        <v>12362</v>
      </c>
      <c r="BE1067" s="99" t="s">
        <v>12275</v>
      </c>
      <c r="BF1067" s="100"/>
      <c r="BG1067" s="103"/>
      <c r="BH1067" s="103"/>
      <c r="BI1067" s="103"/>
      <c r="BJ1067" s="99"/>
      <c r="BK1067" s="112" t="s">
        <v>1511</v>
      </c>
      <c r="BL1067" s="102"/>
      <c r="BM1067" s="99"/>
      <c r="BN1067" s="99"/>
      <c r="BT1067" s="99"/>
      <c r="BU1067" s="99"/>
      <c r="BV1067" s="99"/>
      <c r="BW1067" s="99"/>
      <c r="BX1067" s="99"/>
      <c r="CB1067" s="4" t="s">
        <v>1511</v>
      </c>
    </row>
    <row r="1068" ht="13.75" spans="1:479">
      <c r="A1068" s="88" t="s">
        <v>12607</v>
      </c>
      <c r="B1068" s="88" t="s">
        <v>3213</v>
      </c>
      <c r="C1068" s="106" t="s">
        <v>3720</v>
      </c>
      <c r="D1068" s="89" t="s">
        <v>12266</v>
      </c>
      <c r="E1068" s="135">
        <v>4</v>
      </c>
      <c r="F1068" s="135">
        <v>184</v>
      </c>
      <c r="G1068" s="90">
        <f t="shared" si="16"/>
        <v>736</v>
      </c>
      <c r="H1068" s="126"/>
      <c r="I1068" s="127"/>
      <c r="J1068" s="127"/>
      <c r="K1068" s="127"/>
      <c r="L1068" s="127"/>
      <c r="M1068" s="128"/>
      <c r="N1068" s="94"/>
      <c r="O1068" s="94"/>
      <c r="P1068" s="94"/>
      <c r="Q1068" s="94"/>
      <c r="R1068" s="94"/>
      <c r="S1068" s="94"/>
      <c r="T1068" s="95"/>
      <c r="U1068" s="96"/>
      <c r="V1068" s="95"/>
      <c r="W1068" s="95"/>
      <c r="X1068" s="97"/>
      <c r="Y1068" s="94"/>
      <c r="Z1068" s="96"/>
      <c r="AA1068" s="96"/>
      <c r="AB1068" s="95"/>
      <c r="AC1068" s="95"/>
      <c r="AD1068" s="97"/>
      <c r="AE1068" s="94"/>
      <c r="AF1068" s="94"/>
      <c r="AG1068" s="94"/>
      <c r="AH1068" s="94"/>
      <c r="AI1068" s="94"/>
      <c r="AJ1068" s="94"/>
      <c r="AK1068" s="94"/>
      <c r="AL1068" s="91"/>
      <c r="AM1068" s="113"/>
      <c r="AN1068" s="113"/>
      <c r="AO1068" s="92"/>
      <c r="AP1068" s="92"/>
      <c r="AQ1068" s="93"/>
      <c r="AR1068" s="94"/>
      <c r="AS1068" s="96"/>
      <c r="AT1068" s="96"/>
      <c r="AU1068" s="96"/>
      <c r="AV1068" s="95"/>
      <c r="AW1068" s="95"/>
      <c r="AX1068" s="97"/>
      <c r="AY1068" s="97"/>
      <c r="AZ1068" s="97"/>
      <c r="BA1068" s="97"/>
      <c r="BB1068" s="97"/>
      <c r="BC1068" s="99" t="s">
        <v>1366</v>
      </c>
      <c r="BD1068" s="99" t="s">
        <v>1366</v>
      </c>
      <c r="BE1068" s="99" t="s">
        <v>12271</v>
      </c>
      <c r="BF1068" s="100"/>
      <c r="BG1068" s="103"/>
      <c r="BH1068" s="103"/>
      <c r="BI1068" s="103"/>
      <c r="BJ1068" s="99"/>
      <c r="BK1068" s="112" t="s">
        <v>1511</v>
      </c>
      <c r="BL1068" s="102"/>
      <c r="BM1068" s="99"/>
      <c r="BN1068" s="99"/>
      <c r="BT1068" s="99"/>
      <c r="BU1068" s="99"/>
      <c r="BV1068" s="99"/>
      <c r="BW1068" s="99"/>
      <c r="BX1068" s="99"/>
      <c r="CB1068" s="4" t="s">
        <v>1511</v>
      </c>
    </row>
    <row r="1069" ht="13.75" spans="1:479">
      <c r="A1069" s="88" t="s">
        <v>12607</v>
      </c>
      <c r="B1069" s="88" t="s">
        <v>3213</v>
      </c>
      <c r="C1069" s="106" t="s">
        <v>3720</v>
      </c>
      <c r="D1069" s="89" t="s">
        <v>494</v>
      </c>
      <c r="E1069" s="135">
        <v>4</v>
      </c>
      <c r="F1069" s="135">
        <v>27</v>
      </c>
      <c r="G1069" s="90">
        <f t="shared" si="16"/>
        <v>108</v>
      </c>
      <c r="H1069" s="126"/>
      <c r="I1069" s="127"/>
      <c r="J1069" s="127"/>
      <c r="K1069" s="127"/>
      <c r="L1069" s="127"/>
      <c r="M1069" s="128"/>
      <c r="N1069" s="94"/>
      <c r="O1069" s="94"/>
      <c r="P1069" s="94"/>
      <c r="Q1069" s="94"/>
      <c r="R1069" s="94"/>
      <c r="S1069" s="94"/>
      <c r="T1069" s="95"/>
      <c r="U1069" s="96"/>
      <c r="V1069" s="95"/>
      <c r="W1069" s="95"/>
      <c r="X1069" s="97"/>
      <c r="Y1069" s="94"/>
      <c r="Z1069" s="96"/>
      <c r="AA1069" s="96"/>
      <c r="AB1069" s="95"/>
      <c r="AC1069" s="95"/>
      <c r="AD1069" s="97"/>
      <c r="AE1069" s="94"/>
      <c r="AF1069" s="94"/>
      <c r="AG1069" s="94"/>
      <c r="AH1069" s="94"/>
      <c r="AI1069" s="94"/>
      <c r="AJ1069" s="94"/>
      <c r="AK1069" s="94"/>
      <c r="AL1069" s="91"/>
      <c r="AM1069" s="113"/>
      <c r="AN1069" s="113"/>
      <c r="AO1069" s="92"/>
      <c r="AP1069" s="92"/>
      <c r="AQ1069" s="93"/>
      <c r="AR1069" s="94"/>
      <c r="AS1069" s="96"/>
      <c r="AT1069" s="96"/>
      <c r="AU1069" s="96"/>
      <c r="AV1069" s="95"/>
      <c r="AW1069" s="95"/>
      <c r="AX1069" s="97"/>
      <c r="AY1069" s="97"/>
      <c r="AZ1069" s="97"/>
      <c r="BA1069" s="97"/>
      <c r="BB1069" s="97"/>
      <c r="BC1069" s="99" t="s">
        <v>12362</v>
      </c>
      <c r="BD1069" s="99" t="s">
        <v>12362</v>
      </c>
      <c r="BE1069" s="99" t="s">
        <v>12275</v>
      </c>
      <c r="BF1069" s="100"/>
      <c r="BG1069" s="103"/>
      <c r="BH1069" s="103"/>
      <c r="BI1069" s="103"/>
      <c r="BJ1069" s="99"/>
      <c r="BK1069" s="112" t="s">
        <v>1511</v>
      </c>
      <c r="BL1069" s="102"/>
      <c r="BM1069" s="99"/>
      <c r="BN1069" s="99"/>
      <c r="BT1069" s="99"/>
      <c r="BU1069" s="99"/>
      <c r="BV1069" s="99"/>
      <c r="BW1069" s="99"/>
      <c r="BX1069" s="99"/>
      <c r="CB1069" s="4" t="s">
        <v>1511</v>
      </c>
    </row>
    <row r="1070" ht="13.75" spans="1:479">
      <c r="A1070" s="88" t="s">
        <v>12607</v>
      </c>
      <c r="B1070" s="88" t="s">
        <v>3213</v>
      </c>
      <c r="C1070" s="106" t="s">
        <v>5687</v>
      </c>
      <c r="D1070" s="89" t="s">
        <v>12266</v>
      </c>
      <c r="E1070" s="135">
        <v>4</v>
      </c>
      <c r="F1070" s="135">
        <v>184</v>
      </c>
      <c r="G1070" s="90">
        <f t="shared" si="16"/>
        <v>736</v>
      </c>
      <c r="H1070" s="126"/>
      <c r="I1070" s="127"/>
      <c r="J1070" s="127"/>
      <c r="K1070" s="127"/>
      <c r="L1070" s="127"/>
      <c r="M1070" s="128"/>
      <c r="N1070" s="94"/>
      <c r="O1070" s="94"/>
      <c r="P1070" s="94"/>
      <c r="Q1070" s="94"/>
      <c r="R1070" s="94"/>
      <c r="S1070" s="94"/>
      <c r="T1070" s="95"/>
      <c r="U1070" s="96"/>
      <c r="V1070" s="95"/>
      <c r="W1070" s="95"/>
      <c r="X1070" s="97"/>
      <c r="Y1070" s="94"/>
      <c r="Z1070" s="96"/>
      <c r="AA1070" s="96"/>
      <c r="AB1070" s="95"/>
      <c r="AC1070" s="95"/>
      <c r="AD1070" s="97"/>
      <c r="AE1070" s="94"/>
      <c r="AF1070" s="94"/>
      <c r="AG1070" s="94"/>
      <c r="AH1070" s="94"/>
      <c r="AI1070" s="94"/>
      <c r="AJ1070" s="94"/>
      <c r="AK1070" s="94"/>
      <c r="AL1070" s="91"/>
      <c r="AM1070" s="113"/>
      <c r="AN1070" s="113"/>
      <c r="AO1070" s="92"/>
      <c r="AP1070" s="92"/>
      <c r="AQ1070" s="93"/>
      <c r="AR1070" s="94"/>
      <c r="AS1070" s="96"/>
      <c r="AT1070" s="96"/>
      <c r="AU1070" s="96"/>
      <c r="AV1070" s="95"/>
      <c r="AW1070" s="95"/>
      <c r="AX1070" s="97"/>
      <c r="AY1070" s="97"/>
      <c r="AZ1070" s="97"/>
      <c r="BA1070" s="97"/>
      <c r="BB1070" s="97"/>
      <c r="BC1070" s="99" t="s">
        <v>1366</v>
      </c>
      <c r="BD1070" s="99" t="s">
        <v>1366</v>
      </c>
      <c r="BE1070" s="99" t="s">
        <v>12271</v>
      </c>
      <c r="BF1070" s="100"/>
      <c r="BG1070" s="103"/>
      <c r="BH1070" s="103"/>
      <c r="BI1070" s="103"/>
      <c r="BJ1070" s="99"/>
      <c r="BK1070" s="112" t="s">
        <v>1511</v>
      </c>
      <c r="BL1070" s="102"/>
      <c r="BM1070" s="99"/>
      <c r="BN1070" s="99"/>
      <c r="BT1070" s="99"/>
      <c r="BU1070" s="99"/>
      <c r="BV1070" s="99"/>
      <c r="BW1070" s="99"/>
      <c r="BX1070" s="99"/>
      <c r="CB1070" s="4" t="s">
        <v>1511</v>
      </c>
    </row>
    <row r="1071" ht="13.75" spans="1:479">
      <c r="A1071" s="88" t="s">
        <v>12607</v>
      </c>
      <c r="B1071" s="88" t="s">
        <v>3213</v>
      </c>
      <c r="C1071" s="106" t="s">
        <v>5687</v>
      </c>
      <c r="D1071" s="89" t="s">
        <v>494</v>
      </c>
      <c r="E1071" s="135">
        <v>4</v>
      </c>
      <c r="F1071" s="135">
        <v>28</v>
      </c>
      <c r="G1071" s="90">
        <f t="shared" si="16"/>
        <v>112</v>
      </c>
      <c r="H1071" s="126"/>
      <c r="I1071" s="127"/>
      <c r="J1071" s="127"/>
      <c r="K1071" s="127"/>
      <c r="L1071" s="127"/>
      <c r="M1071" s="128"/>
      <c r="N1071" s="94"/>
      <c r="O1071" s="94"/>
      <c r="P1071" s="94"/>
      <c r="Q1071" s="94"/>
      <c r="R1071" s="94"/>
      <c r="S1071" s="94"/>
      <c r="T1071" s="95"/>
      <c r="U1071" s="96"/>
      <c r="V1071" s="95"/>
      <c r="W1071" s="95"/>
      <c r="X1071" s="97"/>
      <c r="Y1071" s="94"/>
      <c r="Z1071" s="96"/>
      <c r="AA1071" s="96"/>
      <c r="AB1071" s="95"/>
      <c r="AC1071" s="95"/>
      <c r="AD1071" s="97"/>
      <c r="AE1071" s="94"/>
      <c r="AF1071" s="94"/>
      <c r="AG1071" s="94"/>
      <c r="AH1071" s="94"/>
      <c r="AI1071" s="94"/>
      <c r="AJ1071" s="94"/>
      <c r="AK1071" s="94"/>
      <c r="AL1071" s="91"/>
      <c r="AM1071" s="113"/>
      <c r="AN1071" s="113"/>
      <c r="AO1071" s="92"/>
      <c r="AP1071" s="92"/>
      <c r="AQ1071" s="93"/>
      <c r="AR1071" s="94"/>
      <c r="AS1071" s="96"/>
      <c r="AT1071" s="96"/>
      <c r="AU1071" s="96"/>
      <c r="AV1071" s="95"/>
      <c r="AW1071" s="95"/>
      <c r="AX1071" s="97"/>
      <c r="AY1071" s="97"/>
      <c r="AZ1071" s="97"/>
      <c r="BA1071" s="97"/>
      <c r="BB1071" s="97"/>
      <c r="BC1071" s="99" t="s">
        <v>12362</v>
      </c>
      <c r="BD1071" s="99" t="s">
        <v>12362</v>
      </c>
      <c r="BE1071" s="99" t="s">
        <v>12275</v>
      </c>
      <c r="BF1071" s="100"/>
      <c r="BG1071" s="103"/>
      <c r="BH1071" s="103"/>
      <c r="BI1071" s="103"/>
      <c r="BJ1071" s="99"/>
      <c r="BK1071" s="112" t="s">
        <v>1511</v>
      </c>
      <c r="BL1071" s="102"/>
      <c r="BM1071" s="99"/>
      <c r="BN1071" s="99"/>
      <c r="BT1071" s="99"/>
      <c r="BU1071" s="99"/>
      <c r="BV1071" s="99"/>
      <c r="BW1071" s="99"/>
      <c r="BX1071" s="99"/>
      <c r="CB1071" s="4" t="s">
        <v>1511</v>
      </c>
    </row>
    <row r="1072" ht="13.75" spans="1:479">
      <c r="A1072" s="88" t="s">
        <v>12607</v>
      </c>
      <c r="B1072" s="88" t="s">
        <v>3239</v>
      </c>
      <c r="C1072" s="106" t="s">
        <v>3724</v>
      </c>
      <c r="D1072" s="89" t="s">
        <v>12266</v>
      </c>
      <c r="E1072" s="135">
        <v>6</v>
      </c>
      <c r="F1072" s="135">
        <v>69</v>
      </c>
      <c r="G1072" s="90">
        <f t="shared" si="16"/>
        <v>414</v>
      </c>
      <c r="H1072" s="126"/>
      <c r="I1072" s="127"/>
      <c r="J1072" s="127"/>
      <c r="K1072" s="127"/>
      <c r="L1072" s="127"/>
      <c r="M1072" s="128"/>
      <c r="N1072" s="94"/>
      <c r="O1072" s="94"/>
      <c r="P1072" s="94"/>
      <c r="Q1072" s="94"/>
      <c r="R1072" s="94"/>
      <c r="S1072" s="94"/>
      <c r="T1072" s="95"/>
      <c r="U1072" s="96"/>
      <c r="V1072" s="95"/>
      <c r="W1072" s="95"/>
      <c r="X1072" s="97"/>
      <c r="Y1072" s="94"/>
      <c r="Z1072" s="96"/>
      <c r="AA1072" s="96"/>
      <c r="AB1072" s="95"/>
      <c r="AC1072" s="95"/>
      <c r="AD1072" s="97"/>
      <c r="AE1072" s="94"/>
      <c r="AF1072" s="94"/>
      <c r="AG1072" s="94"/>
      <c r="AH1072" s="94"/>
      <c r="AI1072" s="94"/>
      <c r="AJ1072" s="94"/>
      <c r="AK1072" s="94"/>
      <c r="AL1072" s="91"/>
      <c r="AM1072" s="113"/>
      <c r="AN1072" s="113"/>
      <c r="AO1072" s="92"/>
      <c r="AP1072" s="92"/>
      <c r="AQ1072" s="93"/>
      <c r="AR1072" s="94"/>
      <c r="AS1072" s="94"/>
      <c r="AT1072" s="94"/>
      <c r="AU1072" s="94"/>
      <c r="AV1072" s="94"/>
      <c r="AW1072" s="94"/>
      <c r="AX1072" s="94"/>
      <c r="AY1072" s="97"/>
      <c r="AZ1072" s="97"/>
      <c r="BA1072" s="97"/>
      <c r="BB1072" s="97"/>
      <c r="BC1072" s="99" t="s">
        <v>1366</v>
      </c>
      <c r="BD1072" s="99" t="s">
        <v>1366</v>
      </c>
      <c r="BE1072" s="99" t="s">
        <v>12271</v>
      </c>
      <c r="BF1072" s="100"/>
      <c r="BG1072" s="103"/>
      <c r="BH1072" s="103"/>
      <c r="BI1072" s="103"/>
      <c r="BJ1072" s="99"/>
      <c r="BK1072" s="112" t="s">
        <v>1511</v>
      </c>
      <c r="BL1072" s="102"/>
      <c r="BM1072" s="99"/>
      <c r="BN1072" s="99"/>
      <c r="BT1072" s="99"/>
      <c r="BU1072" s="99"/>
      <c r="BV1072" s="99"/>
      <c r="BW1072" s="99"/>
      <c r="BX1072" s="99"/>
      <c r="CB1072" s="4" t="s">
        <v>1511</v>
      </c>
    </row>
    <row r="1073" ht="13.75" spans="1:80">
      <c r="A1073" s="88" t="s">
        <v>12607</v>
      </c>
      <c r="B1073" s="88" t="s">
        <v>3239</v>
      </c>
      <c r="C1073" s="106" t="s">
        <v>3724</v>
      </c>
      <c r="D1073" s="89" t="s">
        <v>494</v>
      </c>
      <c r="E1073" s="135">
        <v>6</v>
      </c>
      <c r="F1073" s="135">
        <v>45</v>
      </c>
      <c r="G1073" s="90">
        <f t="shared" si="16"/>
        <v>270</v>
      </c>
      <c r="H1073" s="126"/>
      <c r="I1073" s="127"/>
      <c r="J1073" s="127"/>
      <c r="K1073" s="127"/>
      <c r="L1073" s="127"/>
      <c r="M1073" s="128"/>
      <c r="N1073" s="94"/>
      <c r="O1073" s="94"/>
      <c r="P1073" s="94"/>
      <c r="Q1073" s="94"/>
      <c r="R1073" s="94"/>
      <c r="S1073" s="94"/>
      <c r="T1073" s="95"/>
      <c r="U1073" s="96"/>
      <c r="V1073" s="95"/>
      <c r="W1073" s="95"/>
      <c r="X1073" s="97"/>
      <c r="Y1073" s="94"/>
      <c r="Z1073" s="96"/>
      <c r="AA1073" s="96"/>
      <c r="AB1073" s="95"/>
      <c r="AC1073" s="95"/>
      <c r="AD1073" s="97"/>
      <c r="AE1073" s="94"/>
      <c r="AF1073" s="94"/>
      <c r="AG1073" s="94"/>
      <c r="AH1073" s="94"/>
      <c r="AI1073" s="94"/>
      <c r="AJ1073" s="94"/>
      <c r="AK1073" s="94"/>
      <c r="AL1073" s="91"/>
      <c r="AM1073" s="113"/>
      <c r="AN1073" s="113"/>
      <c r="AO1073" s="92"/>
      <c r="AP1073" s="92"/>
      <c r="AQ1073" s="93"/>
      <c r="AR1073" s="94"/>
      <c r="AS1073" s="96"/>
      <c r="AT1073" s="96"/>
      <c r="AU1073" s="96"/>
      <c r="AV1073" s="95"/>
      <c r="AW1073" s="95"/>
      <c r="AX1073" s="97"/>
      <c r="AY1073" s="97"/>
      <c r="AZ1073" s="97"/>
      <c r="BA1073" s="97"/>
      <c r="BB1073" s="97"/>
      <c r="BC1073" s="99" t="s">
        <v>12362</v>
      </c>
      <c r="BD1073" s="99" t="s">
        <v>12362</v>
      </c>
      <c r="BE1073" s="99" t="s">
        <v>12275</v>
      </c>
      <c r="BF1073" s="100"/>
      <c r="BG1073" s="103"/>
      <c r="BH1073" s="103"/>
      <c r="BI1073" s="103"/>
      <c r="BJ1073" s="99"/>
      <c r="BK1073" s="112" t="s">
        <v>1511</v>
      </c>
      <c r="BL1073" s="102"/>
      <c r="BM1073" s="99"/>
      <c r="BN1073" s="99"/>
      <c r="BT1073" s="99"/>
      <c r="BU1073" s="99"/>
      <c r="BV1073" s="99"/>
      <c r="BW1073" s="99"/>
      <c r="BX1073" s="99"/>
      <c r="CB1073" s="4" t="s">
        <v>1511</v>
      </c>
    </row>
    <row r="1074" ht="13.75" spans="1:80">
      <c r="A1074" s="88" t="s">
        <v>12608</v>
      </c>
      <c r="B1074" s="88" t="s">
        <v>12265</v>
      </c>
      <c r="C1074" s="106" t="s">
        <v>12265</v>
      </c>
      <c r="D1074" s="89" t="s">
        <v>12266</v>
      </c>
      <c r="E1074" s="135">
        <v>0</v>
      </c>
      <c r="F1074" s="135">
        <v>0</v>
      </c>
      <c r="G1074" s="90">
        <f t="shared" si="16"/>
        <v>0</v>
      </c>
      <c r="H1074" s="91"/>
      <c r="I1074" s="92"/>
      <c r="J1074" s="92"/>
      <c r="K1074" s="92"/>
      <c r="L1074" s="92"/>
      <c r="M1074" s="93"/>
      <c r="N1074" s="91"/>
      <c r="O1074" s="91"/>
      <c r="P1074" s="91"/>
      <c r="Q1074" s="91"/>
      <c r="R1074" s="91"/>
      <c r="S1074" s="94"/>
      <c r="T1074" s="95"/>
      <c r="U1074" s="96"/>
      <c r="V1074" s="95"/>
      <c r="W1074" s="95"/>
      <c r="X1074" s="97"/>
      <c r="Y1074" s="389"/>
      <c r="Z1074" s="390"/>
      <c r="AA1074" s="390"/>
      <c r="AB1074" s="391"/>
      <c r="AC1074" s="391"/>
      <c r="AD1074" s="392"/>
      <c r="AE1074" s="94"/>
      <c r="AF1074" s="94"/>
      <c r="AG1074" s="94"/>
      <c r="AH1074" s="94"/>
      <c r="AI1074" s="94"/>
      <c r="AJ1074" s="94"/>
      <c r="AK1074" s="94"/>
      <c r="AL1074" s="94"/>
      <c r="AM1074" s="96"/>
      <c r="AN1074" s="96"/>
      <c r="AO1074" s="95"/>
      <c r="AP1074" s="95"/>
      <c r="AQ1074" s="97"/>
      <c r="AR1074" s="91"/>
      <c r="AS1074" s="91"/>
      <c r="AT1074" s="91"/>
      <c r="AU1074" s="91"/>
      <c r="AV1074" s="91"/>
      <c r="AW1074" s="91"/>
      <c r="AX1074" s="91"/>
      <c r="AY1074" s="93"/>
      <c r="AZ1074" s="93"/>
      <c r="BA1074" s="93"/>
      <c r="BB1074" s="93"/>
      <c r="BC1074" s="99" t="s">
        <v>12265</v>
      </c>
      <c r="BD1074" s="99" t="s">
        <v>12265</v>
      </c>
      <c r="BE1074" s="99" t="s">
        <v>12265</v>
      </c>
      <c r="BF1074" s="100"/>
      <c r="BG1074" s="100"/>
      <c r="BH1074" s="100"/>
      <c r="BI1074" s="100"/>
      <c r="BJ1074" s="99"/>
      <c r="BK1074" s="112" t="s">
        <v>12265</v>
      </c>
      <c r="BL1074" s="102"/>
      <c r="BM1074" s="99"/>
      <c r="BN1074" s="99"/>
      <c r="BT1074" s="99"/>
      <c r="BU1074" s="99"/>
      <c r="BV1074" s="99"/>
      <c r="BW1074" s="99"/>
      <c r="BX1074" s="99"/>
      <c r="CB1074" s="4" t="s">
        <v>1511</v>
      </c>
    </row>
    <row r="1075" ht="13.75" spans="1:80">
      <c r="A1075" s="88" t="s">
        <v>12608</v>
      </c>
      <c r="B1075" s="88" t="s">
        <v>12265</v>
      </c>
      <c r="C1075" s="106" t="s">
        <v>12265</v>
      </c>
      <c r="D1075" s="89" t="s">
        <v>12266</v>
      </c>
      <c r="E1075" s="135">
        <v>0</v>
      </c>
      <c r="F1075" s="135">
        <v>0</v>
      </c>
      <c r="G1075" s="90">
        <f t="shared" si="16"/>
        <v>0</v>
      </c>
      <c r="H1075" s="91"/>
      <c r="I1075" s="92"/>
      <c r="J1075" s="92"/>
      <c r="K1075" s="92"/>
      <c r="L1075" s="92"/>
      <c r="M1075" s="93"/>
      <c r="N1075" s="91"/>
      <c r="O1075" s="92"/>
      <c r="P1075" s="92"/>
      <c r="Q1075" s="92"/>
      <c r="R1075" s="93"/>
      <c r="S1075" s="94"/>
      <c r="T1075" s="95"/>
      <c r="U1075" s="96"/>
      <c r="V1075" s="95"/>
      <c r="W1075" s="95"/>
      <c r="X1075" s="97"/>
      <c r="Y1075" s="94"/>
      <c r="Z1075" s="96"/>
      <c r="AA1075" s="96"/>
      <c r="AB1075" s="95"/>
      <c r="AC1075" s="95"/>
      <c r="AD1075" s="97"/>
      <c r="AE1075" s="94"/>
      <c r="AF1075" s="96"/>
      <c r="AG1075" s="96"/>
      <c r="AH1075" s="95"/>
      <c r="AI1075" s="95"/>
      <c r="AJ1075" s="95"/>
      <c r="AK1075" s="95"/>
      <c r="AL1075" s="97"/>
      <c r="AM1075" s="97"/>
      <c r="AN1075" s="97"/>
      <c r="AO1075" s="97"/>
      <c r="AP1075" s="97"/>
      <c r="AQ1075" s="97"/>
      <c r="AR1075" s="91"/>
      <c r="AS1075" s="91"/>
      <c r="AT1075" s="91"/>
      <c r="AU1075" s="91"/>
      <c r="AV1075" s="91"/>
      <c r="AW1075" s="91"/>
      <c r="AX1075" s="91"/>
      <c r="AY1075" s="93"/>
      <c r="AZ1075" s="93"/>
      <c r="BA1075" s="93"/>
      <c r="BB1075" s="93"/>
      <c r="BC1075" s="99" t="s">
        <v>12265</v>
      </c>
      <c r="BD1075" s="99" t="s">
        <v>12265</v>
      </c>
      <c r="BE1075" s="99" t="s">
        <v>12265</v>
      </c>
      <c r="BF1075" s="100"/>
      <c r="BG1075" s="100"/>
      <c r="BH1075" s="100"/>
      <c r="BI1075" s="100"/>
      <c r="BJ1075" s="99"/>
      <c r="BK1075" s="112" t="s">
        <v>12265</v>
      </c>
      <c r="BL1075" s="102"/>
      <c r="BM1075" s="99"/>
      <c r="BN1075" s="99"/>
      <c r="BT1075" s="99"/>
      <c r="BU1075" s="99"/>
      <c r="BV1075" s="99"/>
      <c r="BW1075" s="99"/>
      <c r="BX1075" s="99"/>
      <c r="CB1075" s="4" t="s">
        <v>1511</v>
      </c>
    </row>
    <row r="1076" ht="13.75" spans="1:80">
      <c r="A1076" s="88" t="s">
        <v>12608</v>
      </c>
      <c r="B1076" s="88" t="s">
        <v>500</v>
      </c>
      <c r="C1076" s="106" t="s">
        <v>499</v>
      </c>
      <c r="D1076" s="89" t="s">
        <v>494</v>
      </c>
      <c r="E1076" s="135">
        <v>20</v>
      </c>
      <c r="F1076" s="135">
        <v>6</v>
      </c>
      <c r="G1076" s="90">
        <f t="shared" si="16"/>
        <v>120</v>
      </c>
      <c r="H1076" s="91"/>
      <c r="I1076" s="92"/>
      <c r="J1076" s="92">
        <v>18</v>
      </c>
      <c r="K1076" s="92">
        <v>18</v>
      </c>
      <c r="L1076" s="92">
        <v>6</v>
      </c>
      <c r="M1076" s="93">
        <v>35</v>
      </c>
      <c r="N1076" s="91"/>
      <c r="O1076" s="91">
        <v>18</v>
      </c>
      <c r="P1076" s="91">
        <v>18</v>
      </c>
      <c r="Q1076" s="91">
        <v>6</v>
      </c>
      <c r="R1076" s="91">
        <v>35</v>
      </c>
      <c r="S1076" s="94"/>
      <c r="T1076" s="95"/>
      <c r="U1076" s="96"/>
      <c r="V1076" s="95"/>
      <c r="W1076" s="95"/>
      <c r="X1076" s="97"/>
      <c r="Y1076" s="94"/>
      <c r="Z1076" s="96"/>
      <c r="AA1076" s="96"/>
      <c r="AB1076" s="95"/>
      <c r="AC1076" s="95"/>
      <c r="AD1076" s="97"/>
      <c r="AE1076" s="94"/>
      <c r="AF1076" s="96"/>
      <c r="AG1076" s="96"/>
      <c r="AH1076" s="95"/>
      <c r="AI1076" s="95"/>
      <c r="AJ1076" s="95"/>
      <c r="AK1076" s="95"/>
      <c r="AL1076" s="94"/>
      <c r="AM1076" s="96"/>
      <c r="AN1076" s="96"/>
      <c r="AO1076" s="95"/>
      <c r="AP1076" s="95"/>
      <c r="AQ1076" s="97"/>
      <c r="AR1076" s="91"/>
      <c r="AS1076" s="91"/>
      <c r="AT1076" s="91">
        <v>20</v>
      </c>
      <c r="AU1076" s="91">
        <v>18</v>
      </c>
      <c r="AV1076" s="91">
        <v>6</v>
      </c>
      <c r="AW1076" s="91">
        <v>6</v>
      </c>
      <c r="AX1076" s="91">
        <v>35</v>
      </c>
      <c r="AY1076" s="93"/>
      <c r="AZ1076" s="93"/>
      <c r="BA1076" s="93"/>
      <c r="BB1076" s="93"/>
      <c r="BC1076" s="99" t="s">
        <v>12609</v>
      </c>
      <c r="BD1076" s="99" t="s">
        <v>12267</v>
      </c>
      <c r="BE1076" s="99"/>
      <c r="BF1076" s="100"/>
      <c r="BG1076" s="103"/>
      <c r="BH1076" s="103"/>
      <c r="BI1076" s="103"/>
      <c r="BJ1076" s="99"/>
      <c r="BK1076" s="112" t="s">
        <v>1511</v>
      </c>
      <c r="BL1076" s="102"/>
      <c r="BM1076" s="99"/>
      <c r="BN1076" s="99"/>
      <c r="BT1076" s="99"/>
      <c r="BU1076" s="99"/>
      <c r="BV1076" s="99"/>
      <c r="BW1076" s="99"/>
      <c r="BX1076" s="99"/>
      <c r="CB1076" s="4" t="s">
        <v>1511</v>
      </c>
    </row>
    <row r="1077" ht="13.75" spans="1:80">
      <c r="A1077" s="88" t="s">
        <v>12608</v>
      </c>
      <c r="B1077" s="88" t="s">
        <v>500</v>
      </c>
      <c r="C1077" s="106" t="s">
        <v>8867</v>
      </c>
      <c r="D1077" s="89" t="s">
        <v>494</v>
      </c>
      <c r="E1077" s="135">
        <v>20</v>
      </c>
      <c r="F1077" s="135">
        <v>6</v>
      </c>
      <c r="G1077" s="90">
        <f t="shared" si="16"/>
        <v>120</v>
      </c>
      <c r="H1077" s="91"/>
      <c r="I1077" s="92"/>
      <c r="J1077" s="92"/>
      <c r="K1077" s="92"/>
      <c r="L1077" s="92"/>
      <c r="M1077" s="93"/>
      <c r="N1077" s="91"/>
      <c r="O1077" s="91"/>
      <c r="P1077" s="91"/>
      <c r="Q1077" s="91"/>
      <c r="R1077" s="91"/>
      <c r="S1077" s="94"/>
      <c r="T1077" s="95"/>
      <c r="U1077" s="96"/>
      <c r="V1077" s="95"/>
      <c r="W1077" s="95"/>
      <c r="X1077" s="97"/>
      <c r="Y1077" s="94"/>
      <c r="Z1077" s="96"/>
      <c r="AA1077" s="96"/>
      <c r="AB1077" s="95"/>
      <c r="AC1077" s="95"/>
      <c r="AD1077" s="97"/>
      <c r="AE1077" s="94"/>
      <c r="AF1077" s="96"/>
      <c r="AG1077" s="96"/>
      <c r="AH1077" s="95"/>
      <c r="AI1077" s="95"/>
      <c r="AJ1077" s="95"/>
      <c r="AK1077" s="95"/>
      <c r="AL1077" s="94"/>
      <c r="AM1077" s="96"/>
      <c r="AN1077" s="96"/>
      <c r="AO1077" s="95"/>
      <c r="AP1077" s="95"/>
      <c r="AQ1077" s="97"/>
      <c r="AR1077" s="91"/>
      <c r="AS1077" s="113"/>
      <c r="AT1077" s="113"/>
      <c r="AU1077" s="113"/>
      <c r="AV1077" s="92"/>
      <c r="AW1077" s="92"/>
      <c r="AX1077" s="93"/>
      <c r="AY1077" s="93"/>
      <c r="AZ1077" s="93"/>
      <c r="BA1077" s="93"/>
      <c r="BB1077" s="93"/>
      <c r="BC1077" s="99" t="s">
        <v>12609</v>
      </c>
      <c r="BD1077" s="99" t="s">
        <v>12267</v>
      </c>
      <c r="BE1077" s="99"/>
      <c r="BF1077" s="100"/>
      <c r="BG1077" s="103"/>
      <c r="BH1077" s="103"/>
      <c r="BI1077" s="103"/>
      <c r="BJ1077" s="99"/>
      <c r="BK1077" s="112" t="s">
        <v>1511</v>
      </c>
      <c r="BL1077" s="102"/>
      <c r="BM1077" s="99"/>
      <c r="BN1077" s="99"/>
      <c r="BT1077" s="99"/>
      <c r="BU1077" s="99"/>
      <c r="BV1077" s="99"/>
      <c r="BW1077" s="99"/>
      <c r="BX1077" s="99"/>
      <c r="CB1077" s="4" t="s">
        <v>1511</v>
      </c>
    </row>
    <row r="1078" ht="13.75" spans="1:80">
      <c r="A1078" s="88" t="s">
        <v>12610</v>
      </c>
      <c r="B1078" s="88" t="s">
        <v>8621</v>
      </c>
      <c r="C1078" s="106" t="s">
        <v>10062</v>
      </c>
      <c r="D1078" s="89" t="s">
        <v>12266</v>
      </c>
      <c r="E1078" s="135">
        <v>6</v>
      </c>
      <c r="F1078" s="135">
        <v>160</v>
      </c>
      <c r="G1078" s="90">
        <f t="shared" si="16"/>
        <v>960</v>
      </c>
      <c r="H1078" s="91"/>
      <c r="I1078" s="92"/>
      <c r="J1078" s="133">
        <v>36</v>
      </c>
      <c r="K1078" s="133">
        <v>76</v>
      </c>
      <c r="L1078" s="133">
        <v>20</v>
      </c>
      <c r="M1078" s="117">
        <v>38</v>
      </c>
      <c r="N1078" s="91"/>
      <c r="O1078" s="91"/>
      <c r="P1078" s="91"/>
      <c r="Q1078" s="91"/>
      <c r="R1078" s="91"/>
      <c r="S1078" s="94"/>
      <c r="T1078" s="95"/>
      <c r="U1078" s="96"/>
      <c r="V1078" s="95"/>
      <c r="W1078" s="95"/>
      <c r="X1078" s="97"/>
      <c r="Y1078" s="94"/>
      <c r="Z1078" s="96"/>
      <c r="AA1078" s="96"/>
      <c r="AB1078" s="95"/>
      <c r="AC1078" s="95"/>
      <c r="AD1078" s="97"/>
      <c r="AE1078" s="94"/>
      <c r="AF1078" s="96"/>
      <c r="AG1078" s="96"/>
      <c r="AH1078" s="95"/>
      <c r="AI1078" s="95"/>
      <c r="AJ1078" s="95"/>
      <c r="AK1078" s="95"/>
      <c r="AL1078" s="91"/>
      <c r="AM1078" s="113"/>
      <c r="AN1078" s="113">
        <v>82</v>
      </c>
      <c r="AO1078" s="92">
        <v>112</v>
      </c>
      <c r="AP1078" s="92">
        <v>88</v>
      </c>
      <c r="AQ1078" s="93"/>
      <c r="AR1078" s="94"/>
      <c r="AS1078" s="96"/>
      <c r="AT1078" s="96"/>
      <c r="AU1078" s="96"/>
      <c r="AV1078" s="95"/>
      <c r="AW1078" s="95"/>
      <c r="AX1078" s="97"/>
      <c r="AY1078" s="97"/>
      <c r="AZ1078" s="97"/>
      <c r="BA1078" s="97"/>
      <c r="BB1078" s="97"/>
      <c r="BC1078" s="99" t="s">
        <v>12297</v>
      </c>
      <c r="BD1078" s="99" t="s">
        <v>12298</v>
      </c>
      <c r="BE1078" s="99" t="s">
        <v>1366</v>
      </c>
      <c r="BF1078" s="100"/>
      <c r="BG1078" s="103"/>
      <c r="BH1078" s="103"/>
      <c r="BI1078" s="103"/>
      <c r="BJ1078" s="99"/>
      <c r="BK1078" s="112" t="s">
        <v>12265</v>
      </c>
      <c r="BL1078" s="102"/>
      <c r="BM1078" s="99"/>
      <c r="BN1078" s="99"/>
      <c r="BT1078" s="99"/>
      <c r="BU1078" s="99"/>
      <c r="BV1078" s="99"/>
      <c r="BW1078" s="99"/>
      <c r="BX1078" s="99"/>
      <c r="CB1078" s="4" t="s">
        <v>1511</v>
      </c>
    </row>
    <row r="1079" ht="13.75" spans="1:80">
      <c r="A1079" s="88" t="s">
        <v>12610</v>
      </c>
      <c r="B1079" s="88" t="s">
        <v>8621</v>
      </c>
      <c r="C1079" s="106" t="s">
        <v>10062</v>
      </c>
      <c r="D1079" s="89" t="s">
        <v>494</v>
      </c>
      <c r="E1079" s="90">
        <v>6</v>
      </c>
      <c r="F1079" s="90">
        <v>95</v>
      </c>
      <c r="G1079" s="90">
        <f t="shared" si="16"/>
        <v>570</v>
      </c>
      <c r="H1079" s="91"/>
      <c r="I1079" s="92"/>
      <c r="J1079" s="133">
        <v>50</v>
      </c>
      <c r="K1079" s="133">
        <v>38</v>
      </c>
      <c r="L1079" s="133">
        <v>52</v>
      </c>
      <c r="M1079" s="117">
        <v>38</v>
      </c>
      <c r="N1079" s="91"/>
      <c r="O1079" s="92"/>
      <c r="P1079" s="92"/>
      <c r="Q1079" s="92"/>
      <c r="R1079" s="93"/>
      <c r="S1079" s="94"/>
      <c r="T1079" s="95"/>
      <c r="U1079" s="94"/>
      <c r="V1079" s="94"/>
      <c r="W1079" s="94"/>
      <c r="X1079" s="94"/>
      <c r="Y1079" s="94"/>
      <c r="Z1079" s="96"/>
      <c r="AA1079" s="96"/>
      <c r="AB1079" s="95"/>
      <c r="AC1079" s="95"/>
      <c r="AD1079" s="97"/>
      <c r="AE1079" s="94"/>
      <c r="AF1079" s="96"/>
      <c r="AG1079" s="96"/>
      <c r="AH1079" s="95"/>
      <c r="AI1079" s="95"/>
      <c r="AJ1079" s="95"/>
      <c r="AK1079" s="95"/>
      <c r="AL1079" s="91"/>
      <c r="AM1079" s="91"/>
      <c r="AN1079" s="91">
        <v>55</v>
      </c>
      <c r="AO1079" s="91">
        <v>40</v>
      </c>
      <c r="AP1079" s="91">
        <v>67</v>
      </c>
      <c r="AQ1079" s="91"/>
      <c r="AR1079" s="94"/>
      <c r="AS1079" s="94"/>
      <c r="AT1079" s="94"/>
      <c r="AU1079" s="94"/>
      <c r="AV1079" s="94"/>
      <c r="AW1079" s="94"/>
      <c r="AX1079" s="94"/>
      <c r="AY1079" s="97"/>
      <c r="AZ1079" s="97"/>
      <c r="BA1079" s="97"/>
      <c r="BB1079" s="97"/>
      <c r="BC1079" s="99" t="s">
        <v>12300</v>
      </c>
      <c r="BD1079" s="99" t="s">
        <v>12301</v>
      </c>
      <c r="BE1079" s="99" t="s">
        <v>12362</v>
      </c>
      <c r="BF1079" s="100"/>
      <c r="BG1079" s="103"/>
      <c r="BH1079" s="103"/>
      <c r="BI1079" s="103"/>
      <c r="BJ1079" s="99"/>
      <c r="BK1079" s="112" t="s">
        <v>1511</v>
      </c>
      <c r="BL1079" s="102"/>
      <c r="BM1079" s="99"/>
      <c r="BN1079" s="99"/>
      <c r="BT1079" s="99"/>
      <c r="BU1079" s="99"/>
      <c r="BV1079" s="99"/>
      <c r="BW1079" s="99"/>
      <c r="BX1079" s="99"/>
      <c r="CB1079" s="4" t="s">
        <v>1511</v>
      </c>
    </row>
    <row r="1080" ht="13.75" spans="1:80">
      <c r="A1080" s="88" t="s">
        <v>12610</v>
      </c>
      <c r="B1080" s="88" t="s">
        <v>8621</v>
      </c>
      <c r="C1080" s="106" t="s">
        <v>10744</v>
      </c>
      <c r="D1080" s="89" t="s">
        <v>12266</v>
      </c>
      <c r="E1080" s="90">
        <v>6</v>
      </c>
      <c r="F1080" s="90">
        <v>160</v>
      </c>
      <c r="G1080" s="90">
        <f t="shared" si="16"/>
        <v>960</v>
      </c>
      <c r="H1080" s="91"/>
      <c r="I1080" s="92"/>
      <c r="J1080" s="92"/>
      <c r="K1080" s="92"/>
      <c r="L1080" s="92"/>
      <c r="M1080" s="93"/>
      <c r="N1080" s="91"/>
      <c r="O1080" s="92"/>
      <c r="P1080" s="92"/>
      <c r="Q1080" s="92"/>
      <c r="R1080" s="93"/>
      <c r="S1080" s="94"/>
      <c r="T1080" s="95"/>
      <c r="U1080" s="94"/>
      <c r="V1080" s="94"/>
      <c r="W1080" s="94"/>
      <c r="X1080" s="94"/>
      <c r="Y1080" s="94"/>
      <c r="Z1080" s="96"/>
      <c r="AA1080" s="96"/>
      <c r="AB1080" s="95"/>
      <c r="AC1080" s="95"/>
      <c r="AD1080" s="97"/>
      <c r="AE1080" s="94"/>
      <c r="AF1080" s="96"/>
      <c r="AG1080" s="96"/>
      <c r="AH1080" s="95"/>
      <c r="AI1080" s="95"/>
      <c r="AJ1080" s="95"/>
      <c r="AK1080" s="95"/>
      <c r="AL1080" s="91"/>
      <c r="AM1080" s="91"/>
      <c r="AN1080" s="91"/>
      <c r="AO1080" s="91"/>
      <c r="AP1080" s="91"/>
      <c r="AQ1080" s="91"/>
      <c r="AR1080" s="94"/>
      <c r="AS1080" s="94"/>
      <c r="AT1080" s="94"/>
      <c r="AU1080" s="94"/>
      <c r="AV1080" s="94"/>
      <c r="AW1080" s="94"/>
      <c r="AX1080" s="94"/>
      <c r="AY1080" s="97"/>
      <c r="AZ1080" s="97"/>
      <c r="BA1080" s="97"/>
      <c r="BB1080" s="97"/>
      <c r="BC1080" s="99" t="s">
        <v>12297</v>
      </c>
      <c r="BD1080" s="99" t="s">
        <v>12298</v>
      </c>
      <c r="BE1080" s="99" t="s">
        <v>1366</v>
      </c>
      <c r="BF1080" s="100"/>
      <c r="BG1080" s="103"/>
      <c r="BH1080" s="103"/>
      <c r="BI1080" s="103"/>
      <c r="BJ1080" s="99"/>
      <c r="BK1080" s="112" t="s">
        <v>12265</v>
      </c>
      <c r="BL1080" s="102"/>
      <c r="BM1080" s="99"/>
      <c r="BN1080" s="99"/>
      <c r="BT1080" s="99"/>
      <c r="BU1080" s="99"/>
      <c r="BV1080" s="99"/>
      <c r="BW1080" s="99"/>
      <c r="BX1080" s="99"/>
      <c r="CB1080" s="4" t="s">
        <v>1511</v>
      </c>
    </row>
    <row r="1081" ht="13.75" spans="1:80">
      <c r="A1081" s="88" t="s">
        <v>12610</v>
      </c>
      <c r="B1081" s="88" t="s">
        <v>8621</v>
      </c>
      <c r="C1081" s="106" t="s">
        <v>10744</v>
      </c>
      <c r="D1081" s="89" t="s">
        <v>494</v>
      </c>
      <c r="E1081" s="90">
        <v>6</v>
      </c>
      <c r="F1081" s="90">
        <v>95</v>
      </c>
      <c r="G1081" s="90">
        <f t="shared" si="16"/>
        <v>570</v>
      </c>
      <c r="H1081" s="91"/>
      <c r="I1081" s="92"/>
      <c r="J1081" s="92"/>
      <c r="K1081" s="92"/>
      <c r="L1081" s="92"/>
      <c r="M1081" s="93"/>
      <c r="N1081" s="91"/>
      <c r="O1081" s="92"/>
      <c r="P1081" s="92"/>
      <c r="Q1081" s="92"/>
      <c r="R1081" s="93"/>
      <c r="S1081" s="94"/>
      <c r="T1081" s="95"/>
      <c r="U1081" s="94"/>
      <c r="V1081" s="94"/>
      <c r="W1081" s="94"/>
      <c r="X1081" s="94"/>
      <c r="Y1081" s="94"/>
      <c r="Z1081" s="96"/>
      <c r="AA1081" s="96"/>
      <c r="AB1081" s="95"/>
      <c r="AC1081" s="95"/>
      <c r="AD1081" s="97"/>
      <c r="AE1081" s="94"/>
      <c r="AF1081" s="96"/>
      <c r="AG1081" s="96"/>
      <c r="AH1081" s="95"/>
      <c r="AI1081" s="95"/>
      <c r="AJ1081" s="95"/>
      <c r="AK1081" s="95"/>
      <c r="AL1081" s="91"/>
      <c r="AM1081" s="91"/>
      <c r="AN1081" s="91"/>
      <c r="AO1081" s="91"/>
      <c r="AP1081" s="91"/>
      <c r="AQ1081" s="91"/>
      <c r="AR1081" s="94"/>
      <c r="AS1081" s="94"/>
      <c r="AT1081" s="94"/>
      <c r="AU1081" s="94"/>
      <c r="AV1081" s="94"/>
      <c r="AW1081" s="94"/>
      <c r="AX1081" s="94"/>
      <c r="AY1081" s="97"/>
      <c r="AZ1081" s="97"/>
      <c r="BA1081" s="97"/>
      <c r="BB1081" s="97"/>
      <c r="BC1081" s="99" t="s">
        <v>12300</v>
      </c>
      <c r="BD1081" s="99" t="s">
        <v>12301</v>
      </c>
      <c r="BE1081" s="99" t="s">
        <v>12362</v>
      </c>
      <c r="BF1081" s="100"/>
      <c r="BG1081" s="103"/>
      <c r="BH1081" s="103"/>
      <c r="BI1081" s="103"/>
      <c r="BJ1081" s="99"/>
      <c r="BK1081" s="112" t="s">
        <v>1511</v>
      </c>
      <c r="BL1081" s="102"/>
      <c r="BM1081" s="99"/>
      <c r="BN1081" s="99"/>
      <c r="BT1081" s="99"/>
      <c r="BU1081" s="99"/>
      <c r="BV1081" s="99"/>
      <c r="BW1081" s="99"/>
      <c r="BX1081" s="99"/>
      <c r="CB1081" s="4" t="s">
        <v>1511</v>
      </c>
    </row>
    <row r="1082" ht="13.75" spans="1:80">
      <c r="A1082" s="88" t="s">
        <v>12610</v>
      </c>
      <c r="B1082" s="88" t="s">
        <v>550</v>
      </c>
      <c r="C1082" s="106" t="s">
        <v>548</v>
      </c>
      <c r="D1082" s="89" t="s">
        <v>12266</v>
      </c>
      <c r="E1082" s="90">
        <v>6</v>
      </c>
      <c r="F1082" s="90">
        <v>164</v>
      </c>
      <c r="G1082" s="90">
        <f t="shared" si="16"/>
        <v>984</v>
      </c>
      <c r="H1082" s="91"/>
      <c r="I1082" s="92"/>
      <c r="J1082" s="92">
        <v>55</v>
      </c>
      <c r="K1082" s="92">
        <v>71</v>
      </c>
      <c r="L1082" s="92">
        <v>22</v>
      </c>
      <c r="M1082" s="93"/>
      <c r="N1082" s="91"/>
      <c r="O1082" s="92"/>
      <c r="P1082" s="92"/>
      <c r="Q1082" s="92"/>
      <c r="R1082" s="93"/>
      <c r="S1082" s="94"/>
      <c r="T1082" s="95"/>
      <c r="U1082" s="94"/>
      <c r="V1082" s="94"/>
      <c r="W1082" s="94"/>
      <c r="X1082" s="94"/>
      <c r="Y1082" s="94"/>
      <c r="Z1082" s="96"/>
      <c r="AA1082" s="96"/>
      <c r="AB1082" s="95"/>
      <c r="AC1082" s="95"/>
      <c r="AD1082" s="97"/>
      <c r="AE1082" s="94"/>
      <c r="AF1082" s="96"/>
      <c r="AG1082" s="96"/>
      <c r="AH1082" s="95"/>
      <c r="AI1082" s="95"/>
      <c r="AJ1082" s="95"/>
      <c r="AK1082" s="95"/>
      <c r="AL1082" s="91"/>
      <c r="AM1082" s="91"/>
      <c r="AN1082" s="91"/>
      <c r="AO1082" s="91"/>
      <c r="AP1082" s="91"/>
      <c r="AQ1082" s="91"/>
      <c r="AR1082" s="94"/>
      <c r="AS1082" s="94"/>
      <c r="AT1082" s="94"/>
      <c r="AU1082" s="94"/>
      <c r="AV1082" s="94"/>
      <c r="AW1082" s="94"/>
      <c r="AX1082" s="94"/>
      <c r="AY1082" s="97"/>
      <c r="AZ1082" s="97"/>
      <c r="BA1082" s="97"/>
      <c r="BB1082" s="97"/>
      <c r="BC1082" s="99" t="s">
        <v>12297</v>
      </c>
      <c r="BD1082" s="99" t="s">
        <v>12298</v>
      </c>
      <c r="BE1082" s="99" t="s">
        <v>1366</v>
      </c>
      <c r="BF1082" s="100"/>
      <c r="BG1082" s="103"/>
      <c r="BH1082" s="103"/>
      <c r="BI1082" s="103"/>
      <c r="BJ1082" s="99"/>
      <c r="BK1082" s="112" t="s">
        <v>12265</v>
      </c>
      <c r="BL1082" s="102"/>
      <c r="BM1082" s="99"/>
      <c r="BN1082" s="99"/>
      <c r="BT1082" s="99"/>
      <c r="BU1082" s="99"/>
      <c r="BV1082" s="99"/>
      <c r="BW1082" s="99"/>
      <c r="BX1082" s="99"/>
      <c r="CB1082" s="4" t="s">
        <v>1511</v>
      </c>
    </row>
    <row r="1083" ht="13.75" spans="1:80">
      <c r="A1083" s="88" t="s">
        <v>12610</v>
      </c>
      <c r="B1083" s="88" t="s">
        <v>550</v>
      </c>
      <c r="C1083" s="106" t="s">
        <v>548</v>
      </c>
      <c r="D1083" s="89" t="s">
        <v>494</v>
      </c>
      <c r="E1083" s="135">
        <v>6</v>
      </c>
      <c r="F1083" s="135">
        <v>95</v>
      </c>
      <c r="G1083" s="90">
        <f t="shared" si="16"/>
        <v>570</v>
      </c>
      <c r="H1083" s="91"/>
      <c r="I1083" s="92"/>
      <c r="J1083" s="92">
        <v>40</v>
      </c>
      <c r="K1083" s="92">
        <v>36</v>
      </c>
      <c r="L1083" s="92">
        <v>49</v>
      </c>
      <c r="M1083" s="93"/>
      <c r="N1083" s="91"/>
      <c r="O1083" s="92"/>
      <c r="P1083" s="92"/>
      <c r="Q1083" s="92"/>
      <c r="R1083" s="93"/>
      <c r="S1083" s="94"/>
      <c r="T1083" s="95"/>
      <c r="U1083" s="96"/>
      <c r="V1083" s="95"/>
      <c r="W1083" s="95"/>
      <c r="X1083" s="97"/>
      <c r="Y1083" s="94"/>
      <c r="Z1083" s="96"/>
      <c r="AA1083" s="96"/>
      <c r="AB1083" s="95"/>
      <c r="AC1083" s="95"/>
      <c r="AD1083" s="97"/>
      <c r="AE1083" s="94"/>
      <c r="AF1083" s="96"/>
      <c r="AG1083" s="96"/>
      <c r="AH1083" s="95"/>
      <c r="AI1083" s="95"/>
      <c r="AJ1083" s="95"/>
      <c r="AK1083" s="95"/>
      <c r="AL1083" s="91"/>
      <c r="AM1083" s="113"/>
      <c r="AN1083" s="113"/>
      <c r="AO1083" s="92"/>
      <c r="AP1083" s="92"/>
      <c r="AQ1083" s="93"/>
      <c r="AR1083" s="94"/>
      <c r="AS1083" s="96"/>
      <c r="AT1083" s="96"/>
      <c r="AU1083" s="96"/>
      <c r="AV1083" s="95"/>
      <c r="AW1083" s="95"/>
      <c r="AX1083" s="97"/>
      <c r="AY1083" s="97"/>
      <c r="AZ1083" s="97"/>
      <c r="BA1083" s="97"/>
      <c r="BB1083" s="97"/>
      <c r="BC1083" s="99" t="s">
        <v>12300</v>
      </c>
      <c r="BD1083" s="99" t="s">
        <v>12301</v>
      </c>
      <c r="BE1083" s="99" t="s">
        <v>12362</v>
      </c>
      <c r="BF1083" s="100"/>
      <c r="BG1083" s="103"/>
      <c r="BH1083" s="103"/>
      <c r="BI1083" s="103"/>
      <c r="BJ1083" s="99"/>
      <c r="BK1083" s="112" t="s">
        <v>1511</v>
      </c>
      <c r="BL1083" s="102"/>
      <c r="BM1083" s="99"/>
      <c r="BN1083" s="99"/>
      <c r="BT1083" s="99"/>
      <c r="BU1083" s="99"/>
      <c r="BV1083" s="99"/>
      <c r="BW1083" s="99"/>
      <c r="BX1083" s="99"/>
      <c r="CB1083" s="4" t="s">
        <v>1511</v>
      </c>
    </row>
    <row r="1084" ht="13.75" spans="1:80">
      <c r="A1084" s="88" t="s">
        <v>12611</v>
      </c>
      <c r="B1084" s="88" t="s">
        <v>626</v>
      </c>
      <c r="C1084" s="106" t="s">
        <v>10750</v>
      </c>
      <c r="D1084" s="89" t="s">
        <v>12266</v>
      </c>
      <c r="E1084" s="135">
        <v>4</v>
      </c>
      <c r="F1084" s="135">
        <v>131</v>
      </c>
      <c r="G1084" s="90">
        <f t="shared" si="16"/>
        <v>524</v>
      </c>
      <c r="H1084" s="91"/>
      <c r="I1084" s="92"/>
      <c r="J1084" s="92"/>
      <c r="K1084" s="92"/>
      <c r="L1084" s="92"/>
      <c r="M1084" s="93"/>
      <c r="N1084" s="91"/>
      <c r="O1084" s="92">
        <v>41</v>
      </c>
      <c r="P1084" s="92">
        <v>41</v>
      </c>
      <c r="Q1084" s="92">
        <v>35</v>
      </c>
      <c r="R1084" s="93"/>
      <c r="S1084" s="94"/>
      <c r="T1084" s="95"/>
      <c r="U1084" s="96"/>
      <c r="V1084" s="95"/>
      <c r="W1084" s="95"/>
      <c r="X1084" s="97"/>
      <c r="Y1084" s="91"/>
      <c r="Z1084" s="113"/>
      <c r="AA1084" s="113">
        <v>41</v>
      </c>
      <c r="AB1084" s="92">
        <v>41</v>
      </c>
      <c r="AC1084" s="92">
        <v>35</v>
      </c>
      <c r="AD1084" s="93"/>
      <c r="AE1084" s="94"/>
      <c r="AF1084" s="96"/>
      <c r="AG1084" s="96"/>
      <c r="AH1084" s="95"/>
      <c r="AI1084" s="95"/>
      <c r="AJ1084" s="95"/>
      <c r="AK1084" s="95"/>
      <c r="AL1084" s="94"/>
      <c r="AM1084" s="96"/>
      <c r="AN1084" s="96"/>
      <c r="AO1084" s="95"/>
      <c r="AP1084" s="95"/>
      <c r="AQ1084" s="97"/>
      <c r="AR1084" s="94"/>
      <c r="AS1084" s="96"/>
      <c r="AT1084" s="96"/>
      <c r="AU1084" s="96"/>
      <c r="AV1084" s="95"/>
      <c r="AW1084" s="95"/>
      <c r="AX1084" s="97"/>
      <c r="AY1084" s="97"/>
      <c r="AZ1084" s="97"/>
      <c r="BA1084" s="97"/>
      <c r="BB1084" s="97"/>
      <c r="BC1084" s="99" t="s">
        <v>12298</v>
      </c>
      <c r="BD1084" s="99" t="s">
        <v>12297</v>
      </c>
      <c r="BE1084" s="99"/>
      <c r="BF1084" s="100"/>
      <c r="BG1084" s="103"/>
      <c r="BH1084" s="103"/>
      <c r="BI1084" s="103"/>
      <c r="BJ1084" s="99"/>
      <c r="BK1084" s="112" t="s">
        <v>1511</v>
      </c>
      <c r="BL1084" s="102"/>
      <c r="BM1084" s="99"/>
      <c r="BN1084" s="99"/>
      <c r="BT1084" s="99"/>
      <c r="BU1084" s="99"/>
      <c r="BV1084" s="99"/>
      <c r="BW1084" s="99"/>
      <c r="BX1084" s="99"/>
      <c r="CB1084" s="4" t="s">
        <v>1511</v>
      </c>
    </row>
    <row r="1085" ht="13.75" spans="1:80">
      <c r="A1085" s="88" t="s">
        <v>12611</v>
      </c>
      <c r="B1085" s="88" t="s">
        <v>626</v>
      </c>
      <c r="C1085" s="106" t="s">
        <v>10750</v>
      </c>
      <c r="D1085" s="89" t="s">
        <v>494</v>
      </c>
      <c r="E1085" s="135">
        <v>4</v>
      </c>
      <c r="F1085" s="135">
        <v>209</v>
      </c>
      <c r="G1085" s="90">
        <f t="shared" ref="G1085:G1127" si="17">F1085*E1085</f>
        <v>836</v>
      </c>
      <c r="H1085" s="91"/>
      <c r="I1085" s="92"/>
      <c r="J1085" s="92"/>
      <c r="K1085" s="92"/>
      <c r="L1085" s="92"/>
      <c r="M1085" s="93"/>
      <c r="N1085" s="91"/>
      <c r="O1085" s="92">
        <v>55</v>
      </c>
      <c r="P1085" s="92">
        <v>55</v>
      </c>
      <c r="Q1085" s="92">
        <v>51</v>
      </c>
      <c r="R1085" s="93"/>
      <c r="S1085" s="94"/>
      <c r="T1085" s="95"/>
      <c r="U1085" s="96"/>
      <c r="V1085" s="95"/>
      <c r="W1085" s="95"/>
      <c r="X1085" s="97"/>
      <c r="Y1085" s="91"/>
      <c r="Z1085" s="113"/>
      <c r="AA1085" s="113">
        <v>55</v>
      </c>
      <c r="AB1085" s="92">
        <v>55</v>
      </c>
      <c r="AC1085" s="92">
        <v>51</v>
      </c>
      <c r="AD1085" s="93"/>
      <c r="AE1085" s="94"/>
      <c r="AF1085" s="96"/>
      <c r="AG1085" s="96"/>
      <c r="AH1085" s="95"/>
      <c r="AI1085" s="95"/>
      <c r="AJ1085" s="95"/>
      <c r="AK1085" s="95"/>
      <c r="AL1085" s="94"/>
      <c r="AM1085" s="96"/>
      <c r="AN1085" s="96"/>
      <c r="AO1085" s="95"/>
      <c r="AP1085" s="95"/>
      <c r="AQ1085" s="97"/>
      <c r="AR1085" s="94"/>
      <c r="AS1085" s="96"/>
      <c r="AT1085" s="96"/>
      <c r="AU1085" s="96"/>
      <c r="AV1085" s="95"/>
      <c r="AW1085" s="95"/>
      <c r="AX1085" s="97"/>
      <c r="AY1085" s="97"/>
      <c r="AZ1085" s="97"/>
      <c r="BA1085" s="97"/>
      <c r="BB1085" s="97"/>
      <c r="BC1085" s="99" t="s">
        <v>12301</v>
      </c>
      <c r="BD1085" s="99" t="s">
        <v>12300</v>
      </c>
      <c r="BE1085" s="99"/>
      <c r="BF1085" s="100"/>
      <c r="BG1085" s="103"/>
      <c r="BH1085" s="103"/>
      <c r="BI1085" s="103"/>
      <c r="BJ1085" s="99"/>
      <c r="BK1085" s="112" t="s">
        <v>1511</v>
      </c>
      <c r="BL1085" s="102"/>
      <c r="BM1085" s="99"/>
      <c r="BN1085" s="99"/>
      <c r="BT1085" s="99"/>
      <c r="BU1085" s="99"/>
      <c r="BV1085" s="99"/>
      <c r="BW1085" s="99"/>
      <c r="BX1085" s="99"/>
      <c r="CB1085" s="4" t="s">
        <v>1511</v>
      </c>
    </row>
    <row r="1086" ht="13.75" spans="1:80">
      <c r="A1086" s="88" t="s">
        <v>12611</v>
      </c>
      <c r="B1086" s="88" t="s">
        <v>626</v>
      </c>
      <c r="C1086" s="106" t="s">
        <v>624</v>
      </c>
      <c r="D1086" s="89" t="s">
        <v>12266</v>
      </c>
      <c r="E1086" s="135">
        <v>4</v>
      </c>
      <c r="F1086" s="135">
        <v>132</v>
      </c>
      <c r="G1086" s="90">
        <f t="shared" si="17"/>
        <v>528</v>
      </c>
      <c r="H1086" s="91"/>
      <c r="I1086" s="92"/>
      <c r="J1086" s="92">
        <v>40</v>
      </c>
      <c r="K1086" s="92">
        <v>43</v>
      </c>
      <c r="L1086" s="92">
        <v>28</v>
      </c>
      <c r="M1086" s="93"/>
      <c r="N1086" s="91"/>
      <c r="O1086" s="133">
        <v>42</v>
      </c>
      <c r="P1086" s="133">
        <v>47</v>
      </c>
      <c r="Q1086" s="133">
        <v>13</v>
      </c>
      <c r="R1086" s="167">
        <v>38</v>
      </c>
      <c r="S1086" s="94"/>
      <c r="T1086" s="95"/>
      <c r="U1086" s="96"/>
      <c r="V1086" s="95"/>
      <c r="W1086" s="95"/>
      <c r="X1086" s="97"/>
      <c r="Y1086" s="91"/>
      <c r="Z1086" s="113"/>
      <c r="AA1086" s="113">
        <v>32</v>
      </c>
      <c r="AB1086" s="92">
        <v>44</v>
      </c>
      <c r="AC1086" s="92">
        <v>35</v>
      </c>
      <c r="AD1086" s="93"/>
      <c r="AE1086" s="94"/>
      <c r="AF1086" s="96"/>
      <c r="AG1086" s="96"/>
      <c r="AH1086" s="95"/>
      <c r="AI1086" s="95"/>
      <c r="AJ1086" s="95"/>
      <c r="AK1086" s="95"/>
      <c r="AL1086" s="94"/>
      <c r="AM1086" s="96"/>
      <c r="AN1086" s="96"/>
      <c r="AO1086" s="95"/>
      <c r="AP1086" s="95"/>
      <c r="AQ1086" s="97"/>
      <c r="AR1086" s="94"/>
      <c r="AS1086" s="96"/>
      <c r="AT1086" s="96"/>
      <c r="AU1086" s="96"/>
      <c r="AV1086" s="95"/>
      <c r="AW1086" s="95"/>
      <c r="AX1086" s="97"/>
      <c r="AY1086" s="97"/>
      <c r="AZ1086" s="97"/>
      <c r="BA1086" s="97"/>
      <c r="BB1086" s="97"/>
      <c r="BC1086" s="99" t="s">
        <v>12298</v>
      </c>
      <c r="BD1086" s="99" t="s">
        <v>12297</v>
      </c>
      <c r="BE1086" s="99"/>
      <c r="BF1086" s="100"/>
      <c r="BG1086" s="103"/>
      <c r="BH1086" s="103"/>
      <c r="BI1086" s="103"/>
      <c r="BJ1086" s="99"/>
      <c r="BK1086" s="112" t="s">
        <v>1511</v>
      </c>
      <c r="BL1086" s="102"/>
      <c r="BM1086" s="99"/>
      <c r="BN1086" s="99"/>
      <c r="BT1086" s="99"/>
      <c r="BU1086" s="99"/>
      <c r="BV1086" s="99"/>
      <c r="BW1086" s="99"/>
      <c r="BX1086" s="99"/>
      <c r="CB1086" s="4" t="s">
        <v>1511</v>
      </c>
    </row>
    <row r="1087" ht="13.75" spans="1:80">
      <c r="A1087" s="88" t="s">
        <v>12611</v>
      </c>
      <c r="B1087" s="88" t="s">
        <v>626</v>
      </c>
      <c r="C1087" s="106" t="s">
        <v>624</v>
      </c>
      <c r="D1087" s="89" t="s">
        <v>494</v>
      </c>
      <c r="E1087" s="135">
        <v>4</v>
      </c>
      <c r="F1087" s="135">
        <v>212</v>
      </c>
      <c r="G1087" s="90">
        <f t="shared" si="17"/>
        <v>848</v>
      </c>
      <c r="H1087" s="91"/>
      <c r="I1087" s="92"/>
      <c r="J1087" s="92">
        <v>63</v>
      </c>
      <c r="K1087" s="92">
        <v>68</v>
      </c>
      <c r="L1087" s="92">
        <v>48</v>
      </c>
      <c r="M1087" s="93"/>
      <c r="N1087" s="91"/>
      <c r="O1087" s="133">
        <v>54</v>
      </c>
      <c r="P1087" s="133">
        <v>70</v>
      </c>
      <c r="Q1087" s="133">
        <v>45</v>
      </c>
      <c r="R1087" s="117">
        <v>38</v>
      </c>
      <c r="S1087" s="94"/>
      <c r="T1087" s="95"/>
      <c r="U1087" s="96"/>
      <c r="V1087" s="95"/>
      <c r="W1087" s="95"/>
      <c r="X1087" s="97"/>
      <c r="Y1087" s="91"/>
      <c r="Z1087" s="113"/>
      <c r="AA1087" s="113">
        <v>49</v>
      </c>
      <c r="AB1087" s="92">
        <v>65</v>
      </c>
      <c r="AC1087" s="92">
        <v>38</v>
      </c>
      <c r="AD1087" s="93"/>
      <c r="AE1087" s="94"/>
      <c r="AF1087" s="96"/>
      <c r="AG1087" s="96"/>
      <c r="AH1087" s="95"/>
      <c r="AI1087" s="95"/>
      <c r="AJ1087" s="95"/>
      <c r="AK1087" s="95"/>
      <c r="AL1087" s="94"/>
      <c r="AM1087" s="96"/>
      <c r="AN1087" s="96"/>
      <c r="AO1087" s="95"/>
      <c r="AP1087" s="95"/>
      <c r="AQ1087" s="97"/>
      <c r="AR1087" s="94"/>
      <c r="AS1087" s="96"/>
      <c r="AT1087" s="96"/>
      <c r="AU1087" s="96"/>
      <c r="AV1087" s="95"/>
      <c r="AW1087" s="95"/>
      <c r="AX1087" s="97"/>
      <c r="AY1087" s="97"/>
      <c r="AZ1087" s="97"/>
      <c r="BA1087" s="97"/>
      <c r="BB1087" s="97"/>
      <c r="BC1087" s="99" t="s">
        <v>12301</v>
      </c>
      <c r="BD1087" s="99" t="s">
        <v>12300</v>
      </c>
      <c r="BE1087" s="99"/>
      <c r="BF1087" s="100"/>
      <c r="BG1087" s="103"/>
      <c r="BH1087" s="103"/>
      <c r="BI1087" s="103"/>
      <c r="BJ1087" s="99"/>
      <c r="BK1087" s="112" t="s">
        <v>1511</v>
      </c>
      <c r="BL1087" s="102"/>
      <c r="BM1087" s="99"/>
      <c r="BN1087" s="99"/>
      <c r="BT1087" s="99"/>
      <c r="BU1087" s="99"/>
      <c r="BV1087" s="99"/>
      <c r="BW1087" s="99"/>
      <c r="BX1087" s="99"/>
      <c r="CB1087" s="4" t="s">
        <v>1511</v>
      </c>
    </row>
    <row r="1088" ht="13.75" spans="1:80">
      <c r="A1088" s="88" t="s">
        <v>12612</v>
      </c>
      <c r="B1088" s="88" t="s">
        <v>7589</v>
      </c>
      <c r="C1088" s="106" t="s">
        <v>7588</v>
      </c>
      <c r="D1088" s="89" t="s">
        <v>12266</v>
      </c>
      <c r="E1088" s="135">
        <v>2</v>
      </c>
      <c r="F1088" s="135">
        <v>665</v>
      </c>
      <c r="G1088" s="90">
        <f t="shared" si="17"/>
        <v>1330</v>
      </c>
      <c r="H1088" s="163"/>
      <c r="I1088" s="164"/>
      <c r="J1088" s="164">
        <v>105</v>
      </c>
      <c r="K1088" s="164">
        <v>100</v>
      </c>
      <c r="L1088" s="164">
        <v>35</v>
      </c>
      <c r="M1088" s="165"/>
      <c r="N1088" s="94"/>
      <c r="O1088" s="95"/>
      <c r="P1088" s="95"/>
      <c r="Q1088" s="95"/>
      <c r="R1088" s="97"/>
      <c r="S1088" s="195"/>
      <c r="T1088" s="95"/>
      <c r="U1088" s="197"/>
      <c r="V1088" s="196"/>
      <c r="W1088" s="196"/>
      <c r="X1088" s="198"/>
      <c r="Y1088" s="195"/>
      <c r="Z1088" s="197"/>
      <c r="AA1088" s="197"/>
      <c r="AB1088" s="196"/>
      <c r="AC1088" s="196"/>
      <c r="AD1088" s="198"/>
      <c r="AE1088" s="94"/>
      <c r="AF1088" s="96"/>
      <c r="AG1088" s="96"/>
      <c r="AH1088" s="95"/>
      <c r="AI1088" s="95"/>
      <c r="AJ1088" s="95"/>
      <c r="AK1088" s="95"/>
      <c r="AL1088" s="91"/>
      <c r="AM1088" s="113"/>
      <c r="AN1088" s="113"/>
      <c r="AO1088" s="92"/>
      <c r="AP1088" s="92"/>
      <c r="AQ1088" s="93"/>
      <c r="AR1088" s="94"/>
      <c r="AS1088" s="96"/>
      <c r="AT1088" s="96"/>
      <c r="AU1088" s="96"/>
      <c r="AV1088" s="95"/>
      <c r="AW1088" s="95"/>
      <c r="AX1088" s="97"/>
      <c r="AY1088" s="97"/>
      <c r="AZ1088" s="97"/>
      <c r="BA1088" s="97"/>
      <c r="BB1088" s="97"/>
      <c r="BC1088" s="99" t="s">
        <v>12280</v>
      </c>
      <c r="BD1088" s="99" t="s">
        <v>12279</v>
      </c>
      <c r="BE1088" s="99"/>
      <c r="BF1088" s="111" t="s">
        <v>12272</v>
      </c>
      <c r="BG1088" s="103"/>
      <c r="BH1088" s="103"/>
      <c r="BI1088" s="103"/>
      <c r="BJ1088" s="99"/>
      <c r="BK1088" s="112" t="s">
        <v>1511</v>
      </c>
      <c r="BL1088" s="102"/>
      <c r="BM1088" s="99"/>
      <c r="BN1088" s="99"/>
      <c r="BO1088" s="13" t="s">
        <v>12343</v>
      </c>
      <c r="BT1088" s="99"/>
      <c r="BU1088" s="99"/>
      <c r="BV1088" s="99"/>
      <c r="BW1088" s="99"/>
      <c r="BX1088" s="99"/>
      <c r="CB1088" s="13" t="s">
        <v>12273</v>
      </c>
    </row>
    <row r="1089" ht="13.75" spans="1:80">
      <c r="A1089" s="88" t="s">
        <v>12612</v>
      </c>
      <c r="B1089" s="88" t="s">
        <v>7589</v>
      </c>
      <c r="C1089" s="106" t="s">
        <v>7588</v>
      </c>
      <c r="D1089" s="89" t="s">
        <v>494</v>
      </c>
      <c r="E1089" s="135">
        <v>2</v>
      </c>
      <c r="F1089" s="135">
        <v>217</v>
      </c>
      <c r="G1089" s="90">
        <f t="shared" si="17"/>
        <v>434</v>
      </c>
      <c r="H1089" s="163"/>
      <c r="I1089" s="164"/>
      <c r="J1089" s="164">
        <v>33</v>
      </c>
      <c r="K1089" s="164">
        <v>35</v>
      </c>
      <c r="L1089" s="164">
        <v>52</v>
      </c>
      <c r="M1089" s="165"/>
      <c r="N1089" s="94"/>
      <c r="O1089" s="94"/>
      <c r="P1089" s="94"/>
      <c r="Q1089" s="94"/>
      <c r="R1089" s="94"/>
      <c r="S1089" s="195"/>
      <c r="T1089" s="95"/>
      <c r="U1089" s="197"/>
      <c r="V1089" s="196"/>
      <c r="W1089" s="196"/>
      <c r="X1089" s="198"/>
      <c r="Y1089" s="195"/>
      <c r="Z1089" s="197"/>
      <c r="AA1089" s="197"/>
      <c r="AB1089" s="196"/>
      <c r="AC1089" s="196"/>
      <c r="AD1089" s="198"/>
      <c r="AE1089" s="94"/>
      <c r="AF1089" s="94"/>
      <c r="AG1089" s="94"/>
      <c r="AH1089" s="94"/>
      <c r="AI1089" s="94"/>
      <c r="AJ1089" s="94"/>
      <c r="AK1089" s="94"/>
      <c r="AL1089" s="91"/>
      <c r="AM1089" s="113"/>
      <c r="AN1089" s="113"/>
      <c r="AO1089" s="92"/>
      <c r="AP1089" s="92"/>
      <c r="AQ1089" s="93"/>
      <c r="AR1089" s="94"/>
      <c r="AS1089" s="96"/>
      <c r="AT1089" s="96"/>
      <c r="AU1089" s="96"/>
      <c r="AV1089" s="95"/>
      <c r="AW1089" s="95"/>
      <c r="AX1089" s="97"/>
      <c r="AY1089" s="97"/>
      <c r="AZ1089" s="97"/>
      <c r="BA1089" s="97"/>
      <c r="BB1089" s="97"/>
      <c r="BC1089" s="99" t="s">
        <v>12282</v>
      </c>
      <c r="BD1089" s="99" t="s">
        <v>12281</v>
      </c>
      <c r="BE1089" s="99"/>
      <c r="BF1089" s="111" t="s">
        <v>12272</v>
      </c>
      <c r="BG1089" s="103"/>
      <c r="BH1089" s="103"/>
      <c r="BI1089" s="103"/>
      <c r="BJ1089" s="99"/>
      <c r="BK1089" s="112" t="s">
        <v>1511</v>
      </c>
      <c r="BL1089" s="102"/>
      <c r="BM1089" s="99"/>
      <c r="BN1089" s="99"/>
      <c r="BO1089" s="13">
        <v>201</v>
      </c>
      <c r="BT1089" s="99"/>
      <c r="BU1089" s="99"/>
      <c r="BV1089" s="99"/>
      <c r="BW1089" s="99"/>
      <c r="BX1089" s="99"/>
      <c r="CB1089" s="13" t="s">
        <v>12273</v>
      </c>
    </row>
    <row r="1090" ht="13.75" spans="1:80">
      <c r="A1090" s="88" t="s">
        <v>12613</v>
      </c>
      <c r="B1090" s="88" t="s">
        <v>940</v>
      </c>
      <c r="C1090" s="106" t="s">
        <v>939</v>
      </c>
      <c r="D1090" s="89" t="s">
        <v>12266</v>
      </c>
      <c r="E1090" s="135">
        <v>10</v>
      </c>
      <c r="F1090" s="135">
        <v>27</v>
      </c>
      <c r="G1090" s="90">
        <f t="shared" si="17"/>
        <v>270</v>
      </c>
      <c r="H1090" s="94"/>
      <c r="I1090" s="95"/>
      <c r="J1090" s="95"/>
      <c r="K1090" s="95"/>
      <c r="L1090" s="95"/>
      <c r="M1090" s="97"/>
      <c r="N1090" s="94"/>
      <c r="O1090" s="94"/>
      <c r="P1090" s="94"/>
      <c r="Q1090" s="94"/>
      <c r="R1090" s="94"/>
      <c r="S1090" s="94"/>
      <c r="T1090" s="95"/>
      <c r="U1090" s="96"/>
      <c r="V1090" s="95"/>
      <c r="W1090" s="95"/>
      <c r="X1090" s="97"/>
      <c r="Y1090" s="94"/>
      <c r="Z1090" s="96"/>
      <c r="AA1090" s="96"/>
      <c r="AB1090" s="95"/>
      <c r="AC1090" s="95"/>
      <c r="AD1090" s="97"/>
      <c r="AE1090" s="91"/>
      <c r="AF1090" s="91"/>
      <c r="AG1090" s="167">
        <v>18</v>
      </c>
      <c r="AH1090" s="167">
        <v>18</v>
      </c>
      <c r="AI1090" s="167">
        <v>18</v>
      </c>
      <c r="AJ1090" s="91">
        <v>6</v>
      </c>
      <c r="AK1090" s="91"/>
      <c r="AL1090" s="91"/>
      <c r="AM1090" s="113"/>
      <c r="AN1090" s="132">
        <v>21</v>
      </c>
      <c r="AO1090" s="133">
        <v>29</v>
      </c>
      <c r="AP1090" s="92">
        <v>6</v>
      </c>
      <c r="AQ1090" s="93">
        <v>35</v>
      </c>
      <c r="AR1090" s="91"/>
      <c r="AS1090" s="113"/>
      <c r="AT1090" s="113"/>
      <c r="AU1090" s="113"/>
      <c r="AV1090" s="92"/>
      <c r="AW1090" s="92"/>
      <c r="AX1090" s="93"/>
      <c r="AY1090" s="97"/>
      <c r="AZ1090" s="97"/>
      <c r="BA1090" s="97"/>
      <c r="BB1090" s="97"/>
      <c r="BC1090" s="99" t="s">
        <v>12614</v>
      </c>
      <c r="BD1090" s="99"/>
      <c r="BE1090" s="99"/>
      <c r="BF1090" s="186"/>
      <c r="BG1090" s="103"/>
      <c r="BH1090" s="103"/>
      <c r="BI1090" s="103"/>
      <c r="BJ1090" s="99"/>
      <c r="BK1090" s="112" t="s">
        <v>1511</v>
      </c>
      <c r="BL1090" s="102"/>
      <c r="BM1090" s="99" t="s">
        <v>20</v>
      </c>
      <c r="BN1090" s="99"/>
      <c r="BT1090" s="99"/>
      <c r="BU1090" s="99"/>
      <c r="BV1090" s="99"/>
      <c r="BW1090" s="99"/>
      <c r="BX1090" s="99"/>
      <c r="CB1090" s="4" t="s">
        <v>1511</v>
      </c>
    </row>
    <row r="1091" ht="13.75" spans="1:80">
      <c r="A1091" s="88" t="s">
        <v>12613</v>
      </c>
      <c r="B1091" s="88" t="s">
        <v>940</v>
      </c>
      <c r="C1091" s="106" t="s">
        <v>939</v>
      </c>
      <c r="D1091" s="89" t="s">
        <v>494</v>
      </c>
      <c r="E1091" s="135">
        <v>10</v>
      </c>
      <c r="F1091" s="135">
        <v>25</v>
      </c>
      <c r="G1091" s="90">
        <f t="shared" si="17"/>
        <v>250</v>
      </c>
      <c r="H1091" s="94"/>
      <c r="I1091" s="95"/>
      <c r="J1091" s="95"/>
      <c r="K1091" s="95"/>
      <c r="L1091" s="95"/>
      <c r="M1091" s="97"/>
      <c r="N1091" s="94"/>
      <c r="O1091" s="94"/>
      <c r="P1091" s="94"/>
      <c r="Q1091" s="94"/>
      <c r="R1091" s="94"/>
      <c r="S1091" s="94"/>
      <c r="T1091" s="95"/>
      <c r="U1091" s="96"/>
      <c r="V1091" s="95"/>
      <c r="W1091" s="95"/>
      <c r="X1091" s="97"/>
      <c r="Y1091" s="94"/>
      <c r="Z1091" s="96"/>
      <c r="AA1091" s="96"/>
      <c r="AB1091" s="95"/>
      <c r="AC1091" s="95"/>
      <c r="AD1091" s="97"/>
      <c r="AE1091" s="91"/>
      <c r="AF1091" s="91"/>
      <c r="AG1091" s="91">
        <v>19</v>
      </c>
      <c r="AH1091" s="91">
        <v>14</v>
      </c>
      <c r="AI1091" s="167">
        <v>44</v>
      </c>
      <c r="AJ1091" s="167">
        <v>30</v>
      </c>
      <c r="AK1091" s="91"/>
      <c r="AL1091" s="91"/>
      <c r="AM1091" s="113"/>
      <c r="AN1091" s="132">
        <v>17</v>
      </c>
      <c r="AO1091" s="133">
        <v>15</v>
      </c>
      <c r="AP1091" s="133">
        <v>74</v>
      </c>
      <c r="AQ1091" s="93"/>
      <c r="AR1091" s="91"/>
      <c r="AS1091" s="113"/>
      <c r="AT1091" s="113"/>
      <c r="AU1091" s="113"/>
      <c r="AV1091" s="92"/>
      <c r="AW1091" s="92"/>
      <c r="AX1091" s="93"/>
      <c r="AY1091" s="97"/>
      <c r="AZ1091" s="97"/>
      <c r="BA1091" s="97"/>
      <c r="BB1091" s="97"/>
      <c r="BC1091" s="99" t="s">
        <v>12615</v>
      </c>
      <c r="BD1091" s="99" t="s">
        <v>12275</v>
      </c>
      <c r="BE1091" s="99"/>
      <c r="BF1091" s="111" t="s">
        <v>12272</v>
      </c>
      <c r="BG1091" s="103"/>
      <c r="BH1091" s="103"/>
      <c r="BI1091" s="103"/>
      <c r="BJ1091" s="99"/>
      <c r="BK1091" s="112" t="s">
        <v>1511</v>
      </c>
      <c r="BL1091" s="102"/>
      <c r="BM1091" s="99" t="s">
        <v>20</v>
      </c>
      <c r="BN1091" s="99"/>
      <c r="BT1091" s="99"/>
      <c r="BU1091" s="99"/>
      <c r="BV1091" s="99"/>
      <c r="BW1091" s="99"/>
      <c r="BX1091" s="99"/>
      <c r="CB1091" s="4" t="s">
        <v>12273</v>
      </c>
    </row>
    <row r="1092" ht="13.75" spans="1:80">
      <c r="A1092" s="88" t="s">
        <v>12616</v>
      </c>
      <c r="B1092" s="88" t="s">
        <v>1000</v>
      </c>
      <c r="C1092" s="106" t="s">
        <v>998</v>
      </c>
      <c r="D1092" s="89" t="s">
        <v>12266</v>
      </c>
      <c r="E1092" s="135">
        <v>4</v>
      </c>
      <c r="F1092" s="135">
        <v>0</v>
      </c>
      <c r="G1092" s="90">
        <f t="shared" si="17"/>
        <v>0</v>
      </c>
      <c r="H1092" s="94"/>
      <c r="I1092" s="95"/>
      <c r="J1092" s="95"/>
      <c r="K1092" s="95"/>
      <c r="L1092" s="95"/>
      <c r="M1092" s="97"/>
      <c r="N1092" s="94"/>
      <c r="O1092" s="94"/>
      <c r="P1092" s="94"/>
      <c r="Q1092" s="94"/>
      <c r="R1092" s="94"/>
      <c r="S1092" s="94"/>
      <c r="T1092" s="95"/>
      <c r="U1092" s="96"/>
      <c r="V1092" s="95"/>
      <c r="W1092" s="95"/>
      <c r="X1092" s="97"/>
      <c r="Y1092" s="94"/>
      <c r="Z1092" s="96"/>
      <c r="AA1092" s="96"/>
      <c r="AB1092" s="95"/>
      <c r="AC1092" s="95"/>
      <c r="AD1092" s="97"/>
      <c r="AE1092" s="376"/>
      <c r="AF1092" s="376"/>
      <c r="AG1092" s="376"/>
      <c r="AH1092" s="376"/>
      <c r="AI1092" s="376"/>
      <c r="AJ1092" s="376"/>
      <c r="AK1092" s="376"/>
      <c r="AL1092" s="94"/>
      <c r="AM1092" s="96"/>
      <c r="AN1092" s="96"/>
      <c r="AO1092" s="95"/>
      <c r="AP1092" s="95"/>
      <c r="AQ1092" s="97"/>
      <c r="AR1092" s="376"/>
      <c r="AS1092" s="381"/>
      <c r="AT1092" s="381"/>
      <c r="AU1092" s="381"/>
      <c r="AV1092" s="377"/>
      <c r="AW1092" s="377"/>
      <c r="AX1092" s="378"/>
      <c r="AY1092" s="378"/>
      <c r="AZ1092" s="378"/>
      <c r="BA1092" s="378"/>
      <c r="BB1092" s="378"/>
      <c r="BC1092" s="99" t="s">
        <v>12265</v>
      </c>
      <c r="BD1092" s="99"/>
      <c r="BE1092" s="99"/>
      <c r="BF1092" s="100"/>
      <c r="BG1092" s="103"/>
      <c r="BH1092" s="103"/>
      <c r="BI1092" s="103"/>
      <c r="BJ1092" s="99"/>
      <c r="BK1092" s="112" t="s">
        <v>12265</v>
      </c>
      <c r="BL1092" s="102"/>
      <c r="BM1092" s="99"/>
      <c r="BN1092" s="99"/>
      <c r="BT1092" s="99"/>
      <c r="BU1092" s="99"/>
      <c r="BV1092" s="99"/>
      <c r="BW1092" s="99"/>
      <c r="BX1092" s="99"/>
      <c r="CB1092" s="4" t="s">
        <v>1511</v>
      </c>
    </row>
    <row r="1093" ht="13.75" spans="1:80">
      <c r="A1093" s="88" t="s">
        <v>12616</v>
      </c>
      <c r="B1093" s="88" t="s">
        <v>1000</v>
      </c>
      <c r="C1093" s="106" t="s">
        <v>998</v>
      </c>
      <c r="D1093" s="89" t="s">
        <v>494</v>
      </c>
      <c r="E1093" s="135">
        <v>4</v>
      </c>
      <c r="F1093" s="135">
        <v>7</v>
      </c>
      <c r="G1093" s="90">
        <f t="shared" si="17"/>
        <v>28</v>
      </c>
      <c r="H1093" s="94"/>
      <c r="I1093" s="95"/>
      <c r="J1093" s="95"/>
      <c r="K1093" s="95"/>
      <c r="L1093" s="95"/>
      <c r="M1093" s="97"/>
      <c r="N1093" s="94"/>
      <c r="O1093" s="94"/>
      <c r="P1093" s="94"/>
      <c r="Q1093" s="94"/>
      <c r="R1093" s="94"/>
      <c r="S1093" s="94"/>
      <c r="T1093" s="95"/>
      <c r="U1093" s="96"/>
      <c r="V1093" s="95"/>
      <c r="W1093" s="95"/>
      <c r="X1093" s="97"/>
      <c r="Y1093" s="94"/>
      <c r="Z1093" s="96"/>
      <c r="AA1093" s="96"/>
      <c r="AB1093" s="95"/>
      <c r="AC1093" s="95"/>
      <c r="AD1093" s="97"/>
      <c r="AE1093" s="376"/>
      <c r="AF1093" s="376"/>
      <c r="AG1093" s="376">
        <v>6</v>
      </c>
      <c r="AH1093" s="376">
        <v>25</v>
      </c>
      <c r="AI1093" s="376">
        <v>6</v>
      </c>
      <c r="AJ1093" s="376">
        <v>6</v>
      </c>
      <c r="AK1093" s="376">
        <v>38</v>
      </c>
      <c r="AL1093" s="94"/>
      <c r="AM1093" s="96"/>
      <c r="AN1093" s="96"/>
      <c r="AO1093" s="95"/>
      <c r="AP1093" s="95"/>
      <c r="AQ1093" s="97"/>
      <c r="AR1093" s="376"/>
      <c r="AS1093" s="381"/>
      <c r="AT1093" s="381"/>
      <c r="AU1093" s="381"/>
      <c r="AV1093" s="377"/>
      <c r="AW1093" s="377"/>
      <c r="AX1093" s="378"/>
      <c r="AY1093" s="378"/>
      <c r="AZ1093" s="378"/>
      <c r="BA1093" s="378"/>
      <c r="BB1093" s="378"/>
      <c r="BC1093" s="99" t="s">
        <v>12615</v>
      </c>
      <c r="BD1093" s="99"/>
      <c r="BE1093" s="99"/>
      <c r="BF1093" s="100"/>
      <c r="BG1093" s="103"/>
      <c r="BH1093" s="103"/>
      <c r="BI1093" s="111" t="s">
        <v>12272</v>
      </c>
      <c r="BJ1093" s="99"/>
      <c r="BK1093" s="112" t="s">
        <v>1511</v>
      </c>
      <c r="BL1093" s="102"/>
      <c r="BM1093" s="99"/>
      <c r="BN1093" s="99"/>
      <c r="BT1093" s="99"/>
      <c r="BU1093" s="99"/>
      <c r="BV1093" s="99"/>
      <c r="BW1093" s="99"/>
      <c r="BX1093" s="99"/>
      <c r="CB1093" s="4" t="s">
        <v>1511</v>
      </c>
    </row>
    <row r="1094" ht="13.75" spans="1:80">
      <c r="A1094" s="88" t="s">
        <v>12616</v>
      </c>
      <c r="B1094" s="88" t="s">
        <v>993</v>
      </c>
      <c r="C1094" s="106" t="s">
        <v>991</v>
      </c>
      <c r="D1094" s="89" t="s">
        <v>12266</v>
      </c>
      <c r="E1094" s="135">
        <v>4</v>
      </c>
      <c r="F1094" s="135">
        <v>0</v>
      </c>
      <c r="G1094" s="90">
        <f t="shared" si="17"/>
        <v>0</v>
      </c>
      <c r="H1094" s="94"/>
      <c r="I1094" s="95"/>
      <c r="J1094" s="95"/>
      <c r="K1094" s="95"/>
      <c r="L1094" s="95"/>
      <c r="M1094" s="97"/>
      <c r="N1094" s="94"/>
      <c r="O1094" s="94"/>
      <c r="P1094" s="94"/>
      <c r="Q1094" s="94"/>
      <c r="R1094" s="94"/>
      <c r="S1094" s="94"/>
      <c r="T1094" s="95"/>
      <c r="U1094" s="96"/>
      <c r="V1094" s="95"/>
      <c r="W1094" s="95"/>
      <c r="X1094" s="97"/>
      <c r="Y1094" s="94"/>
      <c r="Z1094" s="96"/>
      <c r="AA1094" s="96"/>
      <c r="AB1094" s="95"/>
      <c r="AC1094" s="95"/>
      <c r="AD1094" s="97"/>
      <c r="AE1094" s="376"/>
      <c r="AF1094" s="376"/>
      <c r="AG1094" s="376"/>
      <c r="AH1094" s="376"/>
      <c r="AI1094" s="376"/>
      <c r="AJ1094" s="376"/>
      <c r="AK1094" s="376"/>
      <c r="AL1094" s="94"/>
      <c r="AM1094" s="96"/>
      <c r="AN1094" s="96"/>
      <c r="AO1094" s="95"/>
      <c r="AP1094" s="95"/>
      <c r="AQ1094" s="97"/>
      <c r="AR1094" s="376"/>
      <c r="AS1094" s="381"/>
      <c r="AT1094" s="381"/>
      <c r="AU1094" s="381"/>
      <c r="AV1094" s="377"/>
      <c r="AW1094" s="377"/>
      <c r="AX1094" s="378"/>
      <c r="AY1094" s="378"/>
      <c r="AZ1094" s="378"/>
      <c r="BA1094" s="378"/>
      <c r="BB1094" s="378"/>
      <c r="BC1094" s="99" t="s">
        <v>12265</v>
      </c>
      <c r="BD1094" s="99"/>
      <c r="BE1094" s="99"/>
      <c r="BF1094" s="100"/>
      <c r="BG1094" s="103"/>
      <c r="BH1094" s="103"/>
      <c r="BI1094" s="103"/>
      <c r="BJ1094" s="99"/>
      <c r="BK1094" s="112" t="s">
        <v>12265</v>
      </c>
      <c r="BL1094" s="102"/>
      <c r="BM1094" s="99"/>
      <c r="BN1094" s="99"/>
      <c r="BT1094" s="99"/>
      <c r="BU1094" s="99"/>
      <c r="BV1094" s="99"/>
      <c r="BW1094" s="99"/>
      <c r="BX1094" s="99"/>
      <c r="CB1094" s="4" t="s">
        <v>1511</v>
      </c>
    </row>
    <row r="1095" ht="13.75" spans="1:80">
      <c r="A1095" s="88" t="s">
        <v>12616</v>
      </c>
      <c r="B1095" s="88" t="s">
        <v>993</v>
      </c>
      <c r="C1095" s="106" t="s">
        <v>991</v>
      </c>
      <c r="D1095" s="89" t="s">
        <v>494</v>
      </c>
      <c r="E1095" s="135">
        <v>4</v>
      </c>
      <c r="F1095" s="135">
        <v>7</v>
      </c>
      <c r="G1095" s="90">
        <f t="shared" si="17"/>
        <v>28</v>
      </c>
      <c r="H1095" s="94"/>
      <c r="I1095" s="95"/>
      <c r="J1095" s="95"/>
      <c r="K1095" s="95"/>
      <c r="L1095" s="95"/>
      <c r="M1095" s="97"/>
      <c r="N1095" s="94"/>
      <c r="O1095" s="94"/>
      <c r="P1095" s="94"/>
      <c r="Q1095" s="94"/>
      <c r="R1095" s="94"/>
      <c r="S1095" s="94"/>
      <c r="T1095" s="95"/>
      <c r="U1095" s="96"/>
      <c r="V1095" s="95"/>
      <c r="W1095" s="95"/>
      <c r="X1095" s="97"/>
      <c r="Y1095" s="94"/>
      <c r="Z1095" s="96"/>
      <c r="AA1095" s="96"/>
      <c r="AB1095" s="95"/>
      <c r="AC1095" s="95"/>
      <c r="AD1095" s="97"/>
      <c r="AE1095" s="376"/>
      <c r="AF1095" s="376"/>
      <c r="AG1095" s="393">
        <v>12</v>
      </c>
      <c r="AH1095" s="376">
        <v>25</v>
      </c>
      <c r="AI1095" s="393">
        <v>12</v>
      </c>
      <c r="AJ1095" s="376">
        <v>6</v>
      </c>
      <c r="AK1095" s="376">
        <v>38</v>
      </c>
      <c r="AL1095" s="94"/>
      <c r="AM1095" s="96"/>
      <c r="AN1095" s="159">
        <v>11</v>
      </c>
      <c r="AO1095" s="95">
        <v>6</v>
      </c>
      <c r="AP1095" s="160">
        <v>11</v>
      </c>
      <c r="AQ1095" s="97">
        <v>38</v>
      </c>
      <c r="AR1095" s="376"/>
      <c r="AS1095" s="381"/>
      <c r="AT1095" s="381">
        <v>95</v>
      </c>
      <c r="AU1095" s="381">
        <v>6</v>
      </c>
      <c r="AV1095" s="377">
        <v>54</v>
      </c>
      <c r="AW1095" s="377">
        <v>37</v>
      </c>
      <c r="AX1095" s="378">
        <v>38</v>
      </c>
      <c r="AY1095" s="378"/>
      <c r="AZ1095" s="378"/>
      <c r="BA1095" s="378"/>
      <c r="BB1095" s="378"/>
      <c r="BC1095" s="99" t="s">
        <v>12615</v>
      </c>
      <c r="BD1095" s="99"/>
      <c r="BE1095" s="99"/>
      <c r="BF1095" s="100"/>
      <c r="BG1095" s="103"/>
      <c r="BH1095" s="103"/>
      <c r="BI1095" s="111" t="s">
        <v>12272</v>
      </c>
      <c r="BJ1095" s="99"/>
      <c r="BK1095" s="112" t="s">
        <v>1511</v>
      </c>
      <c r="BL1095" s="102"/>
      <c r="BM1095" s="99"/>
      <c r="BN1095" s="99"/>
      <c r="BT1095" s="99"/>
      <c r="BU1095" s="99"/>
      <c r="BV1095" s="99"/>
      <c r="BW1095" s="99"/>
      <c r="BX1095" s="99"/>
      <c r="CB1095" s="4" t="s">
        <v>1511</v>
      </c>
    </row>
    <row r="1096" ht="13.75" spans="1:80">
      <c r="A1096" s="88" t="s">
        <v>12616</v>
      </c>
      <c r="B1096" s="88" t="s">
        <v>6971</v>
      </c>
      <c r="C1096" s="106" t="s">
        <v>6970</v>
      </c>
      <c r="D1096" s="89" t="s">
        <v>12266</v>
      </c>
      <c r="E1096" s="135">
        <v>4</v>
      </c>
      <c r="F1096" s="135">
        <v>0</v>
      </c>
      <c r="G1096" s="90">
        <f t="shared" si="17"/>
        <v>0</v>
      </c>
      <c r="H1096" s="94"/>
      <c r="I1096" s="95"/>
      <c r="J1096" s="95"/>
      <c r="K1096" s="95"/>
      <c r="L1096" s="95"/>
      <c r="M1096" s="97"/>
      <c r="N1096" s="94"/>
      <c r="O1096" s="94"/>
      <c r="P1096" s="94"/>
      <c r="Q1096" s="94"/>
      <c r="R1096" s="94"/>
      <c r="S1096" s="94"/>
      <c r="T1096" s="95"/>
      <c r="U1096" s="96"/>
      <c r="V1096" s="95"/>
      <c r="W1096" s="95"/>
      <c r="X1096" s="97"/>
      <c r="Y1096" s="94"/>
      <c r="Z1096" s="96"/>
      <c r="AA1096" s="96"/>
      <c r="AB1096" s="95"/>
      <c r="AC1096" s="95"/>
      <c r="AD1096" s="97"/>
      <c r="AE1096" s="376"/>
      <c r="AF1096" s="376"/>
      <c r="AG1096" s="376"/>
      <c r="AH1096" s="376"/>
      <c r="AI1096" s="376"/>
      <c r="AJ1096" s="376"/>
      <c r="AK1096" s="376"/>
      <c r="AL1096" s="94"/>
      <c r="AM1096" s="96"/>
      <c r="AN1096" s="96"/>
      <c r="AO1096" s="95"/>
      <c r="AP1096" s="95"/>
      <c r="AQ1096" s="97"/>
      <c r="AR1096" s="376"/>
      <c r="AS1096" s="381"/>
      <c r="AT1096" s="381"/>
      <c r="AU1096" s="381"/>
      <c r="AV1096" s="377"/>
      <c r="AW1096" s="377"/>
      <c r="AX1096" s="378"/>
      <c r="AY1096" s="378"/>
      <c r="AZ1096" s="378"/>
      <c r="BA1096" s="378"/>
      <c r="BB1096" s="378"/>
      <c r="BC1096" s="99" t="s">
        <v>12265</v>
      </c>
      <c r="BD1096" s="99"/>
      <c r="BE1096" s="99"/>
      <c r="BF1096" s="100"/>
      <c r="BG1096" s="103"/>
      <c r="BH1096" s="103"/>
      <c r="BI1096" s="103"/>
      <c r="BJ1096" s="99"/>
      <c r="BK1096" s="112" t="s">
        <v>12265</v>
      </c>
      <c r="BL1096" s="102"/>
      <c r="BM1096" s="99"/>
      <c r="BN1096" s="99"/>
      <c r="BT1096" s="99"/>
      <c r="BU1096" s="99"/>
      <c r="BV1096" s="99"/>
      <c r="BW1096" s="99"/>
      <c r="BX1096" s="99"/>
      <c r="CB1096" s="4" t="s">
        <v>1511</v>
      </c>
    </row>
    <row r="1097" ht="13.75" spans="1:80">
      <c r="A1097" s="88" t="s">
        <v>12616</v>
      </c>
      <c r="B1097" s="88" t="s">
        <v>6971</v>
      </c>
      <c r="C1097" s="106" t="s">
        <v>6970</v>
      </c>
      <c r="D1097" s="89" t="s">
        <v>494</v>
      </c>
      <c r="E1097" s="135">
        <v>4</v>
      </c>
      <c r="F1097" s="135">
        <v>8</v>
      </c>
      <c r="G1097" s="90">
        <f t="shared" si="17"/>
        <v>32</v>
      </c>
      <c r="H1097" s="94"/>
      <c r="I1097" s="95"/>
      <c r="J1097" s="95"/>
      <c r="K1097" s="95"/>
      <c r="L1097" s="95"/>
      <c r="M1097" s="97"/>
      <c r="N1097" s="94"/>
      <c r="O1097" s="94"/>
      <c r="P1097" s="94"/>
      <c r="Q1097" s="94"/>
      <c r="R1097" s="94"/>
      <c r="S1097" s="94"/>
      <c r="T1097" s="95"/>
      <c r="U1097" s="96"/>
      <c r="V1097" s="95"/>
      <c r="W1097" s="95"/>
      <c r="X1097" s="97"/>
      <c r="Y1097" s="94"/>
      <c r="Z1097" s="96"/>
      <c r="AA1097" s="96"/>
      <c r="AB1097" s="95"/>
      <c r="AC1097" s="95"/>
      <c r="AD1097" s="97"/>
      <c r="AE1097" s="376"/>
      <c r="AF1097" s="376"/>
      <c r="AG1097" s="376">
        <v>15</v>
      </c>
      <c r="AH1097" s="376">
        <v>6</v>
      </c>
      <c r="AI1097" s="376">
        <v>25</v>
      </c>
      <c r="AJ1097" s="376">
        <v>6</v>
      </c>
      <c r="AK1097" s="376">
        <v>38</v>
      </c>
      <c r="AL1097" s="94"/>
      <c r="AM1097" s="96"/>
      <c r="AN1097" s="96">
        <v>12</v>
      </c>
      <c r="AO1097" s="95">
        <v>6</v>
      </c>
      <c r="AP1097" s="95">
        <v>12</v>
      </c>
      <c r="AQ1097" s="97">
        <v>38</v>
      </c>
      <c r="AR1097" s="376"/>
      <c r="AS1097" s="381"/>
      <c r="AT1097" s="381"/>
      <c r="AU1097" s="381"/>
      <c r="AV1097" s="377"/>
      <c r="AW1097" s="377"/>
      <c r="AX1097" s="378"/>
      <c r="AY1097" s="378"/>
      <c r="AZ1097" s="378"/>
      <c r="BA1097" s="378"/>
      <c r="BB1097" s="378"/>
      <c r="BC1097" s="99" t="s">
        <v>12615</v>
      </c>
      <c r="BD1097" s="99"/>
      <c r="BE1097" s="99"/>
      <c r="BF1097" s="100"/>
      <c r="BG1097" s="103"/>
      <c r="BH1097" s="103"/>
      <c r="BI1097" s="111" t="s">
        <v>12272</v>
      </c>
      <c r="BJ1097" s="99"/>
      <c r="BK1097" s="112" t="s">
        <v>1511</v>
      </c>
      <c r="BL1097" s="102"/>
      <c r="BM1097" s="99"/>
      <c r="BN1097" s="99"/>
      <c r="BT1097" s="99"/>
      <c r="BU1097" s="99"/>
      <c r="BV1097" s="99"/>
      <c r="BW1097" s="99"/>
      <c r="BX1097" s="99"/>
      <c r="CB1097" s="4" t="s">
        <v>1511</v>
      </c>
    </row>
    <row r="1098" ht="13.75" spans="1:80">
      <c r="A1098" s="88" t="s">
        <v>12616</v>
      </c>
      <c r="B1098" s="88" t="s">
        <v>1000</v>
      </c>
      <c r="C1098" s="106" t="s">
        <v>7081</v>
      </c>
      <c r="D1098" s="89" t="s">
        <v>12266</v>
      </c>
      <c r="E1098" s="135">
        <v>4</v>
      </c>
      <c r="F1098" s="135">
        <v>0</v>
      </c>
      <c r="G1098" s="90">
        <f t="shared" si="17"/>
        <v>0</v>
      </c>
      <c r="H1098" s="94"/>
      <c r="I1098" s="95"/>
      <c r="J1098" s="95"/>
      <c r="K1098" s="95"/>
      <c r="L1098" s="95"/>
      <c r="M1098" s="97"/>
      <c r="N1098" s="94"/>
      <c r="O1098" s="94"/>
      <c r="P1098" s="94"/>
      <c r="Q1098" s="94"/>
      <c r="R1098" s="94"/>
      <c r="S1098" s="94"/>
      <c r="T1098" s="95"/>
      <c r="U1098" s="96"/>
      <c r="V1098" s="95"/>
      <c r="W1098" s="95"/>
      <c r="X1098" s="97"/>
      <c r="Y1098" s="94"/>
      <c r="Z1098" s="96"/>
      <c r="AA1098" s="96"/>
      <c r="AB1098" s="95"/>
      <c r="AC1098" s="95"/>
      <c r="AD1098" s="97"/>
      <c r="AE1098" s="376"/>
      <c r="AF1098" s="376"/>
      <c r="AG1098" s="376"/>
      <c r="AH1098" s="376"/>
      <c r="AI1098" s="376"/>
      <c r="AJ1098" s="376"/>
      <c r="AK1098" s="376"/>
      <c r="AL1098" s="94"/>
      <c r="AM1098" s="96"/>
      <c r="AN1098" s="96"/>
      <c r="AO1098" s="95"/>
      <c r="AP1098" s="95"/>
      <c r="AQ1098" s="97"/>
      <c r="AR1098" s="376"/>
      <c r="AS1098" s="381"/>
      <c r="AT1098" s="381"/>
      <c r="AU1098" s="381"/>
      <c r="AV1098" s="377"/>
      <c r="AW1098" s="377"/>
      <c r="AX1098" s="378"/>
      <c r="AY1098" s="378"/>
      <c r="AZ1098" s="378"/>
      <c r="BA1098" s="378"/>
      <c r="BB1098" s="378"/>
      <c r="BC1098" s="99" t="s">
        <v>12265</v>
      </c>
      <c r="BD1098" s="99"/>
      <c r="BE1098" s="99"/>
      <c r="BF1098" s="100"/>
      <c r="BG1098" s="103"/>
      <c r="BH1098" s="103"/>
      <c r="BI1098" s="103"/>
      <c r="BJ1098" s="99"/>
      <c r="BK1098" s="112" t="s">
        <v>12265</v>
      </c>
      <c r="BL1098" s="102"/>
      <c r="BM1098" s="99"/>
      <c r="BN1098" s="99"/>
      <c r="BT1098" s="99"/>
      <c r="BU1098" s="99"/>
      <c r="BV1098" s="99"/>
      <c r="BW1098" s="99"/>
      <c r="BX1098" s="99"/>
      <c r="CB1098" s="4" t="s">
        <v>1511</v>
      </c>
    </row>
    <row r="1099" ht="13.75" spans="1:80">
      <c r="A1099" s="88" t="s">
        <v>12616</v>
      </c>
      <c r="B1099" s="88" t="s">
        <v>1000</v>
      </c>
      <c r="C1099" s="106" t="s">
        <v>7081</v>
      </c>
      <c r="D1099" s="89" t="s">
        <v>494</v>
      </c>
      <c r="E1099" s="135">
        <v>4</v>
      </c>
      <c r="F1099" s="135">
        <v>7</v>
      </c>
      <c r="G1099" s="90">
        <f t="shared" si="17"/>
        <v>28</v>
      </c>
      <c r="H1099" s="94"/>
      <c r="I1099" s="95"/>
      <c r="J1099" s="95"/>
      <c r="K1099" s="95"/>
      <c r="L1099" s="95"/>
      <c r="M1099" s="97"/>
      <c r="N1099" s="94"/>
      <c r="O1099" s="95"/>
      <c r="P1099" s="95"/>
      <c r="Q1099" s="95"/>
      <c r="R1099" s="97"/>
      <c r="S1099" s="94"/>
      <c r="T1099" s="95"/>
      <c r="U1099" s="96"/>
      <c r="V1099" s="95"/>
      <c r="W1099" s="95"/>
      <c r="X1099" s="97"/>
      <c r="Y1099" s="94"/>
      <c r="Z1099" s="96"/>
      <c r="AA1099" s="96"/>
      <c r="AB1099" s="95"/>
      <c r="AC1099" s="95"/>
      <c r="AD1099" s="97"/>
      <c r="AE1099" s="376"/>
      <c r="AF1099" s="376"/>
      <c r="AG1099" s="376">
        <v>6</v>
      </c>
      <c r="AH1099" s="376">
        <v>25</v>
      </c>
      <c r="AI1099" s="376">
        <v>6</v>
      </c>
      <c r="AJ1099" s="376">
        <v>6</v>
      </c>
      <c r="AK1099" s="376">
        <v>38</v>
      </c>
      <c r="AL1099" s="94"/>
      <c r="AM1099" s="96"/>
      <c r="AN1099" s="96">
        <v>12</v>
      </c>
      <c r="AO1099" s="95">
        <v>6</v>
      </c>
      <c r="AP1099" s="95">
        <v>12</v>
      </c>
      <c r="AQ1099" s="97">
        <v>38</v>
      </c>
      <c r="AR1099" s="376"/>
      <c r="AS1099" s="381"/>
      <c r="AT1099" s="381"/>
      <c r="AU1099" s="381"/>
      <c r="AV1099" s="377"/>
      <c r="AW1099" s="377"/>
      <c r="AX1099" s="378"/>
      <c r="AY1099" s="378"/>
      <c r="AZ1099" s="378"/>
      <c r="BA1099" s="378"/>
      <c r="BB1099" s="378"/>
      <c r="BC1099" s="99" t="s">
        <v>12615</v>
      </c>
      <c r="BD1099" s="99"/>
      <c r="BE1099" s="99"/>
      <c r="BF1099" s="100"/>
      <c r="BG1099" s="103"/>
      <c r="BH1099" s="103"/>
      <c r="BI1099" s="111" t="s">
        <v>12272</v>
      </c>
      <c r="BJ1099" s="99"/>
      <c r="BK1099" s="112" t="s">
        <v>1511</v>
      </c>
      <c r="BL1099" s="102"/>
      <c r="BM1099" s="99"/>
      <c r="BN1099" s="99"/>
      <c r="BT1099" s="99"/>
      <c r="BU1099" s="99"/>
      <c r="BV1099" s="99"/>
      <c r="BW1099" s="99"/>
      <c r="BX1099" s="99"/>
      <c r="CB1099" s="4" t="s">
        <v>1511</v>
      </c>
    </row>
    <row r="1100" ht="13.75" spans="1:80">
      <c r="A1100" s="88" t="s">
        <v>12616</v>
      </c>
      <c r="B1100" s="88" t="s">
        <v>1006</v>
      </c>
      <c r="C1100" s="106" t="s">
        <v>1007</v>
      </c>
      <c r="D1100" s="89" t="s">
        <v>12266</v>
      </c>
      <c r="E1100" s="135">
        <v>4</v>
      </c>
      <c r="F1100" s="135">
        <v>0</v>
      </c>
      <c r="G1100" s="90">
        <f t="shared" si="17"/>
        <v>0</v>
      </c>
      <c r="H1100" s="94"/>
      <c r="I1100" s="95"/>
      <c r="J1100" s="95"/>
      <c r="K1100" s="95"/>
      <c r="L1100" s="95"/>
      <c r="M1100" s="97"/>
      <c r="N1100" s="94"/>
      <c r="O1100" s="95"/>
      <c r="P1100" s="95"/>
      <c r="Q1100" s="95"/>
      <c r="R1100" s="97"/>
      <c r="S1100" s="94"/>
      <c r="T1100" s="95"/>
      <c r="U1100" s="96"/>
      <c r="V1100" s="95"/>
      <c r="W1100" s="95"/>
      <c r="X1100" s="97"/>
      <c r="Y1100" s="94"/>
      <c r="Z1100" s="96"/>
      <c r="AA1100" s="96"/>
      <c r="AB1100" s="95"/>
      <c r="AC1100" s="95"/>
      <c r="AD1100" s="97"/>
      <c r="AE1100" s="376"/>
      <c r="AF1100" s="376"/>
      <c r="AG1100" s="376"/>
      <c r="AH1100" s="376"/>
      <c r="AI1100" s="376"/>
      <c r="AJ1100" s="376"/>
      <c r="AK1100" s="376"/>
      <c r="AL1100" s="94"/>
      <c r="AM1100" s="96"/>
      <c r="AN1100" s="96"/>
      <c r="AO1100" s="95"/>
      <c r="AP1100" s="95"/>
      <c r="AQ1100" s="97"/>
      <c r="AR1100" s="376"/>
      <c r="AS1100" s="381"/>
      <c r="AT1100" s="381"/>
      <c r="AU1100" s="381"/>
      <c r="AV1100" s="377"/>
      <c r="AW1100" s="377"/>
      <c r="AX1100" s="378"/>
      <c r="AY1100" s="378"/>
      <c r="AZ1100" s="378"/>
      <c r="BA1100" s="378"/>
      <c r="BB1100" s="378"/>
      <c r="BC1100" s="99" t="s">
        <v>12265</v>
      </c>
      <c r="BD1100" s="99"/>
      <c r="BE1100" s="99"/>
      <c r="BF1100" s="100"/>
      <c r="BG1100" s="103"/>
      <c r="BH1100" s="103"/>
      <c r="BI1100" s="103"/>
      <c r="BJ1100" s="99"/>
      <c r="BK1100" s="112" t="s">
        <v>12265</v>
      </c>
      <c r="BL1100" s="102"/>
      <c r="BM1100" s="99"/>
      <c r="BN1100" s="99"/>
      <c r="BT1100" s="99"/>
      <c r="BU1100" s="99"/>
      <c r="BV1100" s="99"/>
      <c r="BW1100" s="99"/>
      <c r="BX1100" s="99"/>
      <c r="CB1100" s="4" t="s">
        <v>1511</v>
      </c>
    </row>
    <row r="1101" ht="13.75" spans="1:80">
      <c r="A1101" s="88" t="s">
        <v>12616</v>
      </c>
      <c r="B1101" s="88" t="s">
        <v>1006</v>
      </c>
      <c r="C1101" s="106" t="s">
        <v>1007</v>
      </c>
      <c r="D1101" s="89" t="s">
        <v>494</v>
      </c>
      <c r="E1101" s="135">
        <v>4</v>
      </c>
      <c r="F1101" s="135">
        <v>7</v>
      </c>
      <c r="G1101" s="90">
        <f t="shared" si="17"/>
        <v>28</v>
      </c>
      <c r="H1101" s="94"/>
      <c r="I1101" s="95"/>
      <c r="J1101" s="95"/>
      <c r="K1101" s="95"/>
      <c r="L1101" s="95"/>
      <c r="M1101" s="97"/>
      <c r="N1101" s="94"/>
      <c r="O1101" s="94"/>
      <c r="P1101" s="94"/>
      <c r="Q1101" s="94"/>
      <c r="R1101" s="94"/>
      <c r="S1101" s="94"/>
      <c r="T1101" s="95"/>
      <c r="U1101" s="96"/>
      <c r="V1101" s="95"/>
      <c r="W1101" s="95"/>
      <c r="X1101" s="97"/>
      <c r="Y1101" s="94"/>
      <c r="Z1101" s="96"/>
      <c r="AA1101" s="96"/>
      <c r="AB1101" s="95"/>
      <c r="AC1101" s="95"/>
      <c r="AD1101" s="97"/>
      <c r="AE1101" s="376"/>
      <c r="AF1101" s="376"/>
      <c r="AG1101" s="376">
        <v>6</v>
      </c>
      <c r="AH1101" s="376">
        <v>25</v>
      </c>
      <c r="AI1101" s="376">
        <v>6</v>
      </c>
      <c r="AJ1101" s="376">
        <v>6</v>
      </c>
      <c r="AK1101" s="376">
        <v>38</v>
      </c>
      <c r="AL1101" s="94"/>
      <c r="AM1101" s="96"/>
      <c r="AN1101" s="96">
        <v>12</v>
      </c>
      <c r="AO1101" s="95">
        <v>6</v>
      </c>
      <c r="AP1101" s="95">
        <v>12</v>
      </c>
      <c r="AQ1101" s="97">
        <v>38</v>
      </c>
      <c r="AR1101" s="376"/>
      <c r="AS1101" s="381"/>
      <c r="AT1101" s="381"/>
      <c r="AU1101" s="381"/>
      <c r="AV1101" s="377"/>
      <c r="AW1101" s="377"/>
      <c r="AX1101" s="378"/>
      <c r="AY1101" s="378"/>
      <c r="AZ1101" s="378"/>
      <c r="BA1101" s="378"/>
      <c r="BB1101" s="378"/>
      <c r="BC1101" s="99" t="s">
        <v>12615</v>
      </c>
      <c r="BD1101" s="99"/>
      <c r="BE1101" s="99"/>
      <c r="BF1101" s="100"/>
      <c r="BG1101" s="103"/>
      <c r="BH1101" s="103"/>
      <c r="BI1101" s="111" t="s">
        <v>12272</v>
      </c>
      <c r="BJ1101" s="99"/>
      <c r="BK1101" s="112" t="s">
        <v>1511</v>
      </c>
      <c r="BL1101" s="102"/>
      <c r="BM1101" s="99"/>
      <c r="BN1101" s="99"/>
      <c r="BT1101" s="99"/>
      <c r="BU1101" s="99"/>
      <c r="BV1101" s="99"/>
      <c r="BW1101" s="99"/>
      <c r="BX1101" s="99"/>
      <c r="CB1101" s="4" t="s">
        <v>1511</v>
      </c>
    </row>
    <row r="1102" ht="13.75" spans="1:80">
      <c r="A1102" s="88" t="s">
        <v>12616</v>
      </c>
      <c r="B1102" s="88" t="s">
        <v>993</v>
      </c>
      <c r="C1102" s="106" t="s">
        <v>996</v>
      </c>
      <c r="D1102" s="89" t="s">
        <v>12266</v>
      </c>
      <c r="E1102" s="135">
        <v>4</v>
      </c>
      <c r="F1102" s="135">
        <v>0</v>
      </c>
      <c r="G1102" s="90">
        <f t="shared" si="17"/>
        <v>0</v>
      </c>
      <c r="H1102" s="94"/>
      <c r="I1102" s="95"/>
      <c r="J1102" s="95"/>
      <c r="K1102" s="95"/>
      <c r="L1102" s="95"/>
      <c r="M1102" s="97"/>
      <c r="N1102" s="94"/>
      <c r="O1102" s="94"/>
      <c r="P1102" s="94"/>
      <c r="Q1102" s="94"/>
      <c r="R1102" s="94"/>
      <c r="S1102" s="94"/>
      <c r="T1102" s="95"/>
      <c r="U1102" s="94"/>
      <c r="V1102" s="94"/>
      <c r="W1102" s="94"/>
      <c r="X1102" s="97"/>
      <c r="Y1102" s="94"/>
      <c r="Z1102" s="96"/>
      <c r="AA1102" s="94"/>
      <c r="AB1102" s="94"/>
      <c r="AC1102" s="94"/>
      <c r="AD1102" s="97"/>
      <c r="AE1102" s="376"/>
      <c r="AF1102" s="376"/>
      <c r="AG1102" s="376"/>
      <c r="AH1102" s="376"/>
      <c r="AI1102" s="376"/>
      <c r="AJ1102" s="376"/>
      <c r="AK1102" s="376"/>
      <c r="AL1102" s="94"/>
      <c r="AM1102" s="96"/>
      <c r="AN1102" s="96"/>
      <c r="AO1102" s="95"/>
      <c r="AP1102" s="95"/>
      <c r="AQ1102" s="97"/>
      <c r="AR1102" s="376"/>
      <c r="AS1102" s="381"/>
      <c r="AT1102" s="381"/>
      <c r="AU1102" s="381"/>
      <c r="AV1102" s="377"/>
      <c r="AW1102" s="377"/>
      <c r="AX1102" s="378"/>
      <c r="AY1102" s="378"/>
      <c r="AZ1102" s="378"/>
      <c r="BA1102" s="378"/>
      <c r="BB1102" s="378"/>
      <c r="BC1102" s="99" t="s">
        <v>12265</v>
      </c>
      <c r="BD1102" s="99"/>
      <c r="BE1102" s="99"/>
      <c r="BF1102" s="100"/>
      <c r="BG1102" s="103"/>
      <c r="BH1102" s="103"/>
      <c r="BI1102" s="103"/>
      <c r="BJ1102" s="99"/>
      <c r="BK1102" s="112" t="s">
        <v>12265</v>
      </c>
      <c r="BL1102" s="102"/>
      <c r="BM1102" s="99"/>
      <c r="BN1102" s="99"/>
      <c r="BT1102" s="99"/>
      <c r="BU1102" s="99"/>
      <c r="BV1102" s="99"/>
      <c r="BW1102" s="99"/>
      <c r="BX1102" s="99"/>
      <c r="CB1102" s="4" t="s">
        <v>1511</v>
      </c>
    </row>
    <row r="1103" ht="13.75" spans="1:80">
      <c r="A1103" s="88" t="s">
        <v>12616</v>
      </c>
      <c r="B1103" s="88" t="s">
        <v>993</v>
      </c>
      <c r="C1103" s="106" t="s">
        <v>996</v>
      </c>
      <c r="D1103" s="89" t="s">
        <v>494</v>
      </c>
      <c r="E1103" s="135">
        <v>4</v>
      </c>
      <c r="F1103" s="135">
        <v>7</v>
      </c>
      <c r="G1103" s="90">
        <f t="shared" si="17"/>
        <v>28</v>
      </c>
      <c r="H1103" s="94"/>
      <c r="I1103" s="95"/>
      <c r="J1103" s="95"/>
      <c r="K1103" s="95"/>
      <c r="L1103" s="95"/>
      <c r="M1103" s="97"/>
      <c r="N1103" s="94"/>
      <c r="O1103" s="94"/>
      <c r="P1103" s="94"/>
      <c r="Q1103" s="94"/>
      <c r="R1103" s="94"/>
      <c r="S1103" s="94"/>
      <c r="T1103" s="95"/>
      <c r="U1103" s="96"/>
      <c r="V1103" s="95"/>
      <c r="W1103" s="95"/>
      <c r="X1103" s="97"/>
      <c r="Y1103" s="94"/>
      <c r="Z1103" s="96"/>
      <c r="AA1103" s="96"/>
      <c r="AB1103" s="95"/>
      <c r="AC1103" s="95"/>
      <c r="AD1103" s="97"/>
      <c r="AE1103" s="376"/>
      <c r="AF1103" s="376"/>
      <c r="AG1103" s="376">
        <v>6</v>
      </c>
      <c r="AH1103" s="376">
        <v>25</v>
      </c>
      <c r="AI1103" s="376">
        <v>6</v>
      </c>
      <c r="AJ1103" s="376">
        <v>6</v>
      </c>
      <c r="AK1103" s="376">
        <v>38</v>
      </c>
      <c r="AL1103" s="94"/>
      <c r="AM1103" s="96"/>
      <c r="AN1103" s="96">
        <v>12</v>
      </c>
      <c r="AO1103" s="95">
        <v>6</v>
      </c>
      <c r="AP1103" s="95">
        <v>12</v>
      </c>
      <c r="AQ1103" s="97">
        <v>38</v>
      </c>
      <c r="AR1103" s="376"/>
      <c r="AS1103" s="381"/>
      <c r="AT1103" s="381"/>
      <c r="AU1103" s="381"/>
      <c r="AV1103" s="377"/>
      <c r="AW1103" s="377"/>
      <c r="AX1103" s="378"/>
      <c r="AY1103" s="378"/>
      <c r="AZ1103" s="378"/>
      <c r="BA1103" s="378"/>
      <c r="BB1103" s="378"/>
      <c r="BC1103" s="99" t="s">
        <v>12615</v>
      </c>
      <c r="BD1103" s="99"/>
      <c r="BE1103" s="99"/>
      <c r="BF1103" s="100"/>
      <c r="BG1103" s="103"/>
      <c r="BH1103" s="103"/>
      <c r="BI1103" s="111" t="s">
        <v>12272</v>
      </c>
      <c r="BJ1103" s="99"/>
      <c r="BK1103" s="112" t="s">
        <v>1511</v>
      </c>
      <c r="BL1103" s="102"/>
      <c r="BM1103" s="99"/>
      <c r="BN1103" s="99"/>
      <c r="BT1103" s="99"/>
      <c r="BU1103" s="99"/>
      <c r="BV1103" s="99"/>
      <c r="BW1103" s="99"/>
      <c r="BX1103" s="99"/>
      <c r="CB1103" s="4" t="s">
        <v>1511</v>
      </c>
    </row>
    <row r="1104" ht="13.75" spans="1:80">
      <c r="A1104" s="88" t="s">
        <v>12616</v>
      </c>
      <c r="B1104" s="88" t="s">
        <v>7280</v>
      </c>
      <c r="C1104" s="106" t="s">
        <v>7279</v>
      </c>
      <c r="D1104" s="89" t="s">
        <v>12266</v>
      </c>
      <c r="E1104" s="135">
        <v>4</v>
      </c>
      <c r="F1104" s="135">
        <v>0</v>
      </c>
      <c r="G1104" s="90">
        <f t="shared" si="17"/>
        <v>0</v>
      </c>
      <c r="H1104" s="94"/>
      <c r="I1104" s="95"/>
      <c r="J1104" s="95"/>
      <c r="K1104" s="95"/>
      <c r="L1104" s="95"/>
      <c r="M1104" s="97"/>
      <c r="N1104" s="94"/>
      <c r="O1104" s="94"/>
      <c r="P1104" s="94"/>
      <c r="Q1104" s="94"/>
      <c r="R1104" s="94"/>
      <c r="S1104" s="94"/>
      <c r="T1104" s="95"/>
      <c r="U1104" s="94"/>
      <c r="V1104" s="94"/>
      <c r="W1104" s="94"/>
      <c r="X1104" s="97"/>
      <c r="Y1104" s="94"/>
      <c r="Z1104" s="96"/>
      <c r="AA1104" s="94"/>
      <c r="AB1104" s="94"/>
      <c r="AC1104" s="94"/>
      <c r="AD1104" s="97"/>
      <c r="AE1104" s="376"/>
      <c r="AF1104" s="376"/>
      <c r="AG1104" s="376"/>
      <c r="AH1104" s="376"/>
      <c r="AI1104" s="376"/>
      <c r="AJ1104" s="376"/>
      <c r="AK1104" s="376"/>
      <c r="AL1104" s="94"/>
      <c r="AM1104" s="96"/>
      <c r="AN1104" s="96"/>
      <c r="AO1104" s="95"/>
      <c r="AP1104" s="95"/>
      <c r="AQ1104" s="97"/>
      <c r="AR1104" s="376"/>
      <c r="AS1104" s="381"/>
      <c r="AT1104" s="381"/>
      <c r="AU1104" s="381"/>
      <c r="AV1104" s="377"/>
      <c r="AW1104" s="377"/>
      <c r="AX1104" s="378"/>
      <c r="AY1104" s="378"/>
      <c r="AZ1104" s="378"/>
      <c r="BA1104" s="378"/>
      <c r="BB1104" s="378"/>
      <c r="BC1104" s="99" t="s">
        <v>12265</v>
      </c>
      <c r="BD1104" s="99"/>
      <c r="BE1104" s="99"/>
      <c r="BF1104" s="100"/>
      <c r="BG1104" s="103"/>
      <c r="BH1104" s="103"/>
      <c r="BI1104" s="103"/>
      <c r="BJ1104" s="99"/>
      <c r="BK1104" s="112" t="s">
        <v>12265</v>
      </c>
      <c r="BL1104" s="102"/>
      <c r="BM1104" s="99"/>
      <c r="BN1104" s="99"/>
      <c r="BT1104" s="99"/>
      <c r="BU1104" s="99"/>
      <c r="BV1104" s="99"/>
      <c r="BW1104" s="99"/>
      <c r="BX1104" s="99"/>
      <c r="CB1104" s="4" t="s">
        <v>1511</v>
      </c>
    </row>
    <row r="1105" ht="13.75" spans="1:80">
      <c r="A1105" s="88" t="s">
        <v>12616</v>
      </c>
      <c r="B1105" s="88" t="s">
        <v>7280</v>
      </c>
      <c r="C1105" s="106" t="s">
        <v>7279</v>
      </c>
      <c r="D1105" s="89" t="s">
        <v>494</v>
      </c>
      <c r="E1105" s="135">
        <v>4</v>
      </c>
      <c r="F1105" s="135">
        <v>8</v>
      </c>
      <c r="G1105" s="90">
        <f t="shared" si="17"/>
        <v>32</v>
      </c>
      <c r="H1105" s="94"/>
      <c r="I1105" s="95"/>
      <c r="J1105" s="95"/>
      <c r="K1105" s="95"/>
      <c r="L1105" s="95"/>
      <c r="M1105" s="97"/>
      <c r="N1105" s="94"/>
      <c r="O1105" s="94"/>
      <c r="P1105" s="94"/>
      <c r="Q1105" s="94"/>
      <c r="R1105" s="94"/>
      <c r="S1105" s="94"/>
      <c r="T1105" s="95"/>
      <c r="U1105" s="96"/>
      <c r="V1105" s="95"/>
      <c r="W1105" s="95"/>
      <c r="X1105" s="97"/>
      <c r="Y1105" s="94"/>
      <c r="Z1105" s="96"/>
      <c r="AA1105" s="96"/>
      <c r="AB1105" s="95"/>
      <c r="AC1105" s="95"/>
      <c r="AD1105" s="97"/>
      <c r="AE1105" s="376"/>
      <c r="AF1105" s="376"/>
      <c r="AG1105" s="376">
        <v>15</v>
      </c>
      <c r="AH1105" s="376">
        <v>6</v>
      </c>
      <c r="AI1105" s="376">
        <v>25</v>
      </c>
      <c r="AJ1105" s="376">
        <v>6</v>
      </c>
      <c r="AK1105" s="376">
        <v>38</v>
      </c>
      <c r="AL1105" s="94"/>
      <c r="AM1105" s="96"/>
      <c r="AN1105" s="96">
        <v>12</v>
      </c>
      <c r="AO1105" s="95">
        <v>6</v>
      </c>
      <c r="AP1105" s="95">
        <v>12</v>
      </c>
      <c r="AQ1105" s="97">
        <v>38</v>
      </c>
      <c r="AR1105" s="376"/>
      <c r="AS1105" s="381"/>
      <c r="AT1105" s="381"/>
      <c r="AU1105" s="381"/>
      <c r="AV1105" s="377"/>
      <c r="AW1105" s="377"/>
      <c r="AX1105" s="378"/>
      <c r="AY1105" s="378"/>
      <c r="AZ1105" s="378"/>
      <c r="BA1105" s="378"/>
      <c r="BB1105" s="378"/>
      <c r="BC1105" s="99" t="s">
        <v>12615</v>
      </c>
      <c r="BD1105" s="99"/>
      <c r="BE1105" s="99"/>
      <c r="BF1105" s="100"/>
      <c r="BG1105" s="103"/>
      <c r="BH1105" s="103"/>
      <c r="BI1105" s="111" t="s">
        <v>12272</v>
      </c>
      <c r="BJ1105" s="99"/>
      <c r="BK1105" s="112" t="s">
        <v>1511</v>
      </c>
      <c r="BL1105" s="102"/>
      <c r="BM1105" s="99"/>
      <c r="BN1105" s="99"/>
      <c r="BT1105" s="99"/>
      <c r="BU1105" s="99"/>
      <c r="BV1105" s="99"/>
      <c r="BW1105" s="99"/>
      <c r="BX1105" s="99"/>
      <c r="CB1105" s="4" t="s">
        <v>1511</v>
      </c>
    </row>
    <row r="1106" ht="13.75" spans="1:80">
      <c r="A1106" s="88" t="s">
        <v>12616</v>
      </c>
      <c r="B1106" s="88" t="s">
        <v>1006</v>
      </c>
      <c r="C1106" s="106" t="s">
        <v>1004</v>
      </c>
      <c r="D1106" s="89" t="s">
        <v>12266</v>
      </c>
      <c r="E1106" s="135">
        <v>4</v>
      </c>
      <c r="F1106" s="135">
        <v>0</v>
      </c>
      <c r="G1106" s="90">
        <f t="shared" si="17"/>
        <v>0</v>
      </c>
      <c r="H1106" s="94"/>
      <c r="I1106" s="95"/>
      <c r="J1106" s="95"/>
      <c r="K1106" s="95"/>
      <c r="L1106" s="95"/>
      <c r="M1106" s="97"/>
      <c r="N1106" s="94"/>
      <c r="O1106" s="94"/>
      <c r="P1106" s="94"/>
      <c r="Q1106" s="94"/>
      <c r="R1106" s="94"/>
      <c r="S1106" s="94"/>
      <c r="T1106" s="95"/>
      <c r="U1106" s="94"/>
      <c r="V1106" s="94"/>
      <c r="W1106" s="94"/>
      <c r="X1106" s="97"/>
      <c r="Y1106" s="94"/>
      <c r="Z1106" s="96"/>
      <c r="AA1106" s="94"/>
      <c r="AB1106" s="94"/>
      <c r="AC1106" s="94"/>
      <c r="AD1106" s="97"/>
      <c r="AE1106" s="376"/>
      <c r="AF1106" s="376"/>
      <c r="AG1106" s="376"/>
      <c r="AH1106" s="376"/>
      <c r="AI1106" s="376"/>
      <c r="AJ1106" s="376"/>
      <c r="AK1106" s="376"/>
      <c r="AL1106" s="94"/>
      <c r="AM1106" s="96"/>
      <c r="AN1106" s="96"/>
      <c r="AO1106" s="95"/>
      <c r="AP1106" s="95"/>
      <c r="AQ1106" s="97"/>
      <c r="AR1106" s="376"/>
      <c r="AS1106" s="381"/>
      <c r="AT1106" s="381"/>
      <c r="AU1106" s="381"/>
      <c r="AV1106" s="377"/>
      <c r="AW1106" s="377"/>
      <c r="AX1106" s="378"/>
      <c r="AY1106" s="378"/>
      <c r="AZ1106" s="378"/>
      <c r="BA1106" s="378"/>
      <c r="BB1106" s="378"/>
      <c r="BC1106" s="99" t="s">
        <v>12265</v>
      </c>
      <c r="BD1106" s="99"/>
      <c r="BE1106" s="99"/>
      <c r="BF1106" s="100"/>
      <c r="BG1106" s="103"/>
      <c r="BH1106" s="103"/>
      <c r="BI1106" s="103"/>
      <c r="BJ1106" s="99"/>
      <c r="BK1106" s="112" t="s">
        <v>12265</v>
      </c>
      <c r="BL1106" s="102"/>
      <c r="BM1106" s="99"/>
      <c r="BN1106" s="99"/>
      <c r="BT1106" s="99"/>
      <c r="BU1106" s="99"/>
      <c r="BV1106" s="99"/>
      <c r="BW1106" s="99"/>
      <c r="BX1106" s="99"/>
      <c r="CB1106" s="4" t="s">
        <v>1511</v>
      </c>
    </row>
    <row r="1107" ht="13.75" spans="1:80">
      <c r="A1107" s="88" t="s">
        <v>12616</v>
      </c>
      <c r="B1107" s="88" t="s">
        <v>1006</v>
      </c>
      <c r="C1107" s="106" t="s">
        <v>1004</v>
      </c>
      <c r="D1107" s="89" t="s">
        <v>494</v>
      </c>
      <c r="E1107" s="135">
        <v>4</v>
      </c>
      <c r="F1107" s="135">
        <v>8</v>
      </c>
      <c r="G1107" s="90">
        <f t="shared" si="17"/>
        <v>32</v>
      </c>
      <c r="H1107" s="94"/>
      <c r="I1107" s="95"/>
      <c r="J1107" s="95"/>
      <c r="K1107" s="95"/>
      <c r="L1107" s="95"/>
      <c r="M1107" s="97"/>
      <c r="N1107" s="94"/>
      <c r="O1107" s="94"/>
      <c r="P1107" s="94"/>
      <c r="Q1107" s="94"/>
      <c r="R1107" s="94"/>
      <c r="S1107" s="94"/>
      <c r="T1107" s="95"/>
      <c r="U1107" s="96"/>
      <c r="V1107" s="95"/>
      <c r="W1107" s="95"/>
      <c r="X1107" s="97"/>
      <c r="Y1107" s="94"/>
      <c r="Z1107" s="96"/>
      <c r="AA1107" s="96"/>
      <c r="AB1107" s="95"/>
      <c r="AC1107" s="95"/>
      <c r="AD1107" s="97"/>
      <c r="AE1107" s="376"/>
      <c r="AF1107" s="376"/>
      <c r="AG1107" s="376">
        <v>6</v>
      </c>
      <c r="AH1107" s="376">
        <v>25</v>
      </c>
      <c r="AI1107" s="376">
        <v>6</v>
      </c>
      <c r="AJ1107" s="393">
        <v>14</v>
      </c>
      <c r="AK1107" s="376">
        <v>38</v>
      </c>
      <c r="AL1107" s="94"/>
      <c r="AM1107" s="96"/>
      <c r="AN1107" s="96">
        <v>12</v>
      </c>
      <c r="AO1107" s="95">
        <v>6</v>
      </c>
      <c r="AP1107" s="95">
        <v>12</v>
      </c>
      <c r="AQ1107" s="97">
        <v>38</v>
      </c>
      <c r="AR1107" s="376"/>
      <c r="AS1107" s="381"/>
      <c r="AT1107" s="381"/>
      <c r="AU1107" s="381"/>
      <c r="AV1107" s="377"/>
      <c r="AW1107" s="377"/>
      <c r="AX1107" s="378"/>
      <c r="AY1107" s="378"/>
      <c r="AZ1107" s="378"/>
      <c r="BA1107" s="378"/>
      <c r="BB1107" s="378"/>
      <c r="BC1107" s="99" t="s">
        <v>12615</v>
      </c>
      <c r="BD1107" s="99"/>
      <c r="BE1107" s="99"/>
      <c r="BF1107" s="100"/>
      <c r="BG1107" s="103"/>
      <c r="BH1107" s="103"/>
      <c r="BI1107" s="111" t="s">
        <v>12272</v>
      </c>
      <c r="BJ1107" s="99"/>
      <c r="BK1107" s="112" t="s">
        <v>1511</v>
      </c>
      <c r="BL1107" s="102"/>
      <c r="BM1107" s="99"/>
      <c r="BN1107" s="99"/>
      <c r="BT1107" s="99"/>
      <c r="BU1107" s="99"/>
      <c r="BV1107" s="99"/>
      <c r="BW1107" s="99"/>
      <c r="BX1107" s="99"/>
      <c r="CB1107" s="4" t="s">
        <v>1511</v>
      </c>
    </row>
    <row r="1108" ht="13.75" spans="1:80">
      <c r="A1108" s="88" t="s">
        <v>12616</v>
      </c>
      <c r="B1108" s="88" t="s">
        <v>6971</v>
      </c>
      <c r="C1108" s="106" t="s">
        <v>7514</v>
      </c>
      <c r="D1108" s="89" t="s">
        <v>12266</v>
      </c>
      <c r="E1108" s="135">
        <v>4</v>
      </c>
      <c r="F1108" s="135">
        <v>0</v>
      </c>
      <c r="G1108" s="90">
        <f t="shared" si="17"/>
        <v>0</v>
      </c>
      <c r="H1108" s="94"/>
      <c r="I1108" s="95"/>
      <c r="J1108" s="95"/>
      <c r="K1108" s="95"/>
      <c r="L1108" s="95"/>
      <c r="M1108" s="97"/>
      <c r="N1108" s="94"/>
      <c r="O1108" s="94"/>
      <c r="P1108" s="94"/>
      <c r="Q1108" s="94"/>
      <c r="R1108" s="94"/>
      <c r="S1108" s="94"/>
      <c r="T1108" s="95"/>
      <c r="U1108" s="94"/>
      <c r="V1108" s="94"/>
      <c r="W1108" s="94"/>
      <c r="X1108" s="97"/>
      <c r="Y1108" s="94"/>
      <c r="Z1108" s="96"/>
      <c r="AA1108" s="94"/>
      <c r="AB1108" s="94"/>
      <c r="AC1108" s="94"/>
      <c r="AD1108" s="97"/>
      <c r="AE1108" s="376"/>
      <c r="AF1108" s="376"/>
      <c r="AG1108" s="376"/>
      <c r="AH1108" s="376"/>
      <c r="AI1108" s="376"/>
      <c r="AJ1108" s="376"/>
      <c r="AK1108" s="376"/>
      <c r="AL1108" s="94"/>
      <c r="AM1108" s="96"/>
      <c r="AN1108" s="96"/>
      <c r="AO1108" s="95"/>
      <c r="AP1108" s="95"/>
      <c r="AQ1108" s="97"/>
      <c r="AR1108" s="376"/>
      <c r="AS1108" s="381"/>
      <c r="AT1108" s="381"/>
      <c r="AU1108" s="381"/>
      <c r="AV1108" s="377"/>
      <c r="AW1108" s="377"/>
      <c r="AX1108" s="378"/>
      <c r="AY1108" s="378"/>
      <c r="AZ1108" s="378"/>
      <c r="BA1108" s="378"/>
      <c r="BB1108" s="378"/>
      <c r="BC1108" s="99" t="s">
        <v>12265</v>
      </c>
      <c r="BD1108" s="99"/>
      <c r="BE1108" s="99"/>
      <c r="BF1108" s="100"/>
      <c r="BG1108" s="103"/>
      <c r="BH1108" s="103"/>
      <c r="BI1108" s="103"/>
      <c r="BJ1108" s="99"/>
      <c r="BK1108" s="112" t="s">
        <v>12265</v>
      </c>
      <c r="BL1108" s="102"/>
      <c r="BM1108" s="99"/>
      <c r="BN1108" s="99"/>
      <c r="BT1108" s="99"/>
      <c r="BU1108" s="99"/>
      <c r="BV1108" s="99"/>
      <c r="BW1108" s="99"/>
      <c r="BX1108" s="99"/>
      <c r="CB1108" s="4" t="s">
        <v>1511</v>
      </c>
    </row>
    <row r="1109" ht="13.75" spans="1:80">
      <c r="A1109" s="88" t="s">
        <v>12616</v>
      </c>
      <c r="B1109" s="88" t="s">
        <v>6971</v>
      </c>
      <c r="C1109" s="106" t="s">
        <v>7514</v>
      </c>
      <c r="D1109" s="89" t="s">
        <v>494</v>
      </c>
      <c r="E1109" s="135">
        <v>4</v>
      </c>
      <c r="F1109" s="135">
        <v>8</v>
      </c>
      <c r="G1109" s="90">
        <f t="shared" si="17"/>
        <v>32</v>
      </c>
      <c r="H1109" s="94"/>
      <c r="I1109" s="95"/>
      <c r="J1109" s="95"/>
      <c r="K1109" s="95"/>
      <c r="L1109" s="95"/>
      <c r="M1109" s="97"/>
      <c r="N1109" s="94"/>
      <c r="O1109" s="94"/>
      <c r="P1109" s="94"/>
      <c r="Q1109" s="94"/>
      <c r="R1109" s="94"/>
      <c r="S1109" s="94"/>
      <c r="T1109" s="95"/>
      <c r="U1109" s="96"/>
      <c r="V1109" s="95"/>
      <c r="W1109" s="95"/>
      <c r="X1109" s="97"/>
      <c r="Y1109" s="94"/>
      <c r="Z1109" s="96"/>
      <c r="AA1109" s="96"/>
      <c r="AB1109" s="95"/>
      <c r="AC1109" s="95"/>
      <c r="AD1109" s="97"/>
      <c r="AE1109" s="376"/>
      <c r="AF1109" s="376"/>
      <c r="AG1109" s="376">
        <v>15</v>
      </c>
      <c r="AH1109" s="376">
        <v>6</v>
      </c>
      <c r="AI1109" s="376">
        <v>25</v>
      </c>
      <c r="AJ1109" s="376">
        <v>6</v>
      </c>
      <c r="AK1109" s="376">
        <v>38</v>
      </c>
      <c r="AL1109" s="94"/>
      <c r="AM1109" s="96"/>
      <c r="AN1109" s="96">
        <v>12</v>
      </c>
      <c r="AO1109" s="95">
        <v>6</v>
      </c>
      <c r="AP1109" s="95">
        <v>12</v>
      </c>
      <c r="AQ1109" s="97">
        <v>38</v>
      </c>
      <c r="AR1109" s="376"/>
      <c r="AS1109" s="381"/>
      <c r="AT1109" s="381"/>
      <c r="AU1109" s="381"/>
      <c r="AV1109" s="377"/>
      <c r="AW1109" s="377"/>
      <c r="AX1109" s="378"/>
      <c r="AY1109" s="378"/>
      <c r="AZ1109" s="378"/>
      <c r="BA1109" s="378"/>
      <c r="BB1109" s="378"/>
      <c r="BC1109" s="99" t="s">
        <v>12615</v>
      </c>
      <c r="BD1109" s="99"/>
      <c r="BE1109" s="99"/>
      <c r="BF1109" s="100"/>
      <c r="BG1109" s="103"/>
      <c r="BH1109" s="103"/>
      <c r="BI1109" s="111" t="s">
        <v>12272</v>
      </c>
      <c r="BJ1109" s="99"/>
      <c r="BK1109" s="112" t="s">
        <v>1511</v>
      </c>
      <c r="BL1109" s="102"/>
      <c r="BM1109" s="99"/>
      <c r="BN1109" s="99"/>
      <c r="BT1109" s="99"/>
      <c r="BU1109" s="99"/>
      <c r="BV1109" s="99"/>
      <c r="BW1109" s="99"/>
      <c r="BX1109" s="99"/>
      <c r="CB1109" s="4" t="s">
        <v>1511</v>
      </c>
    </row>
    <row r="1110" ht="13.75" spans="1:80">
      <c r="A1110" s="88" t="s">
        <v>12616</v>
      </c>
      <c r="B1110" s="88" t="s">
        <v>6971</v>
      </c>
      <c r="C1110" s="106" t="s">
        <v>7517</v>
      </c>
      <c r="D1110" s="89" t="s">
        <v>12266</v>
      </c>
      <c r="E1110" s="135">
        <v>4</v>
      </c>
      <c r="F1110" s="135">
        <v>0</v>
      </c>
      <c r="G1110" s="90">
        <f t="shared" si="17"/>
        <v>0</v>
      </c>
      <c r="H1110" s="94"/>
      <c r="I1110" s="95"/>
      <c r="J1110" s="95"/>
      <c r="K1110" s="95"/>
      <c r="L1110" s="95"/>
      <c r="M1110" s="97"/>
      <c r="N1110" s="94"/>
      <c r="O1110" s="94"/>
      <c r="P1110" s="94"/>
      <c r="Q1110" s="94"/>
      <c r="R1110" s="94"/>
      <c r="S1110" s="94"/>
      <c r="T1110" s="95"/>
      <c r="U1110" s="94"/>
      <c r="V1110" s="94"/>
      <c r="W1110" s="94"/>
      <c r="X1110" s="97"/>
      <c r="Y1110" s="94"/>
      <c r="Z1110" s="96"/>
      <c r="AA1110" s="94"/>
      <c r="AB1110" s="94"/>
      <c r="AC1110" s="94"/>
      <c r="AD1110" s="97"/>
      <c r="AE1110" s="376"/>
      <c r="AF1110" s="376"/>
      <c r="AG1110" s="376"/>
      <c r="AH1110" s="376"/>
      <c r="AI1110" s="376"/>
      <c r="AJ1110" s="376"/>
      <c r="AK1110" s="376"/>
      <c r="AL1110" s="94"/>
      <c r="AM1110" s="96"/>
      <c r="AN1110" s="96"/>
      <c r="AO1110" s="95"/>
      <c r="AP1110" s="95"/>
      <c r="AQ1110" s="97"/>
      <c r="AR1110" s="376"/>
      <c r="AS1110" s="381"/>
      <c r="AT1110" s="381"/>
      <c r="AU1110" s="381"/>
      <c r="AV1110" s="377"/>
      <c r="AW1110" s="377"/>
      <c r="AX1110" s="378"/>
      <c r="AY1110" s="378"/>
      <c r="AZ1110" s="378"/>
      <c r="BA1110" s="378"/>
      <c r="BB1110" s="378"/>
      <c r="BC1110" s="99" t="s">
        <v>12265</v>
      </c>
      <c r="BD1110" s="99"/>
      <c r="BE1110" s="99"/>
      <c r="BF1110" s="100"/>
      <c r="BG1110" s="103"/>
      <c r="BH1110" s="103"/>
      <c r="BI1110" s="103"/>
      <c r="BJ1110" s="99"/>
      <c r="BK1110" s="112" t="s">
        <v>12265</v>
      </c>
      <c r="BL1110" s="102"/>
      <c r="BM1110" s="99"/>
      <c r="BN1110" s="99"/>
      <c r="BT1110" s="99"/>
      <c r="BU1110" s="99"/>
      <c r="BV1110" s="99"/>
      <c r="BW1110" s="99"/>
      <c r="BX1110" s="99"/>
      <c r="CB1110" s="4" t="s">
        <v>1511</v>
      </c>
    </row>
    <row r="1111" ht="13.75" spans="1:80">
      <c r="A1111" s="88" t="s">
        <v>12616</v>
      </c>
      <c r="B1111" s="88" t="s">
        <v>6971</v>
      </c>
      <c r="C1111" s="106" t="s">
        <v>7517</v>
      </c>
      <c r="D1111" s="89" t="s">
        <v>494</v>
      </c>
      <c r="E1111" s="135">
        <v>4</v>
      </c>
      <c r="F1111" s="135">
        <v>8</v>
      </c>
      <c r="G1111" s="90">
        <f t="shared" si="17"/>
        <v>32</v>
      </c>
      <c r="H1111" s="94"/>
      <c r="I1111" s="95"/>
      <c r="J1111" s="95"/>
      <c r="K1111" s="95"/>
      <c r="L1111" s="95"/>
      <c r="M1111" s="97"/>
      <c r="N1111" s="94"/>
      <c r="O1111" s="94"/>
      <c r="P1111" s="94"/>
      <c r="Q1111" s="94"/>
      <c r="R1111" s="94"/>
      <c r="S1111" s="94"/>
      <c r="T1111" s="95"/>
      <c r="U1111" s="96"/>
      <c r="V1111" s="95"/>
      <c r="W1111" s="95"/>
      <c r="X1111" s="97"/>
      <c r="Y1111" s="94"/>
      <c r="Z1111" s="96"/>
      <c r="AA1111" s="96"/>
      <c r="AB1111" s="95"/>
      <c r="AC1111" s="95"/>
      <c r="AD1111" s="97"/>
      <c r="AE1111" s="376"/>
      <c r="AF1111" s="376"/>
      <c r="AG1111" s="376">
        <v>15</v>
      </c>
      <c r="AH1111" s="376">
        <v>6</v>
      </c>
      <c r="AI1111" s="376">
        <v>25</v>
      </c>
      <c r="AJ1111" s="376">
        <v>6</v>
      </c>
      <c r="AK1111" s="376">
        <v>38</v>
      </c>
      <c r="AL1111" s="94"/>
      <c r="AM1111" s="96"/>
      <c r="AN1111" s="96">
        <v>12</v>
      </c>
      <c r="AO1111" s="95">
        <v>6</v>
      </c>
      <c r="AP1111" s="95">
        <v>12</v>
      </c>
      <c r="AQ1111" s="97">
        <v>38</v>
      </c>
      <c r="AR1111" s="376"/>
      <c r="AS1111" s="381"/>
      <c r="AT1111" s="381"/>
      <c r="AU1111" s="381"/>
      <c r="AV1111" s="377"/>
      <c r="AW1111" s="377"/>
      <c r="AX1111" s="378"/>
      <c r="AY1111" s="378"/>
      <c r="AZ1111" s="378"/>
      <c r="BA1111" s="378"/>
      <c r="BB1111" s="378"/>
      <c r="BC1111" s="99" t="s">
        <v>12615</v>
      </c>
      <c r="BD1111" s="99"/>
      <c r="BE1111" s="99"/>
      <c r="BF1111" s="100"/>
      <c r="BG1111" s="103"/>
      <c r="BH1111" s="103"/>
      <c r="BI1111" s="111" t="s">
        <v>12272</v>
      </c>
      <c r="BJ1111" s="99"/>
      <c r="BK1111" s="112" t="s">
        <v>1511</v>
      </c>
      <c r="BL1111" s="102"/>
      <c r="BM1111" s="99"/>
      <c r="BN1111" s="99"/>
      <c r="BT1111" s="99"/>
      <c r="BU1111" s="99"/>
      <c r="BV1111" s="99"/>
      <c r="BW1111" s="99"/>
      <c r="BX1111" s="99"/>
      <c r="CB1111" s="4" t="s">
        <v>1511</v>
      </c>
    </row>
    <row r="1112" ht="13.75" spans="1:80">
      <c r="A1112" s="88" t="s">
        <v>12616</v>
      </c>
      <c r="B1112" s="88" t="s">
        <v>1003</v>
      </c>
      <c r="C1112" s="106" t="s">
        <v>7210</v>
      </c>
      <c r="D1112" s="89" t="s">
        <v>12266</v>
      </c>
      <c r="E1112" s="135">
        <v>4</v>
      </c>
      <c r="F1112" s="135">
        <v>0</v>
      </c>
      <c r="G1112" s="90">
        <f t="shared" si="17"/>
        <v>0</v>
      </c>
      <c r="H1112" s="94"/>
      <c r="I1112" s="95"/>
      <c r="J1112" s="95"/>
      <c r="K1112" s="95"/>
      <c r="L1112" s="95"/>
      <c r="M1112" s="97"/>
      <c r="N1112" s="94"/>
      <c r="O1112" s="94"/>
      <c r="P1112" s="94"/>
      <c r="Q1112" s="94"/>
      <c r="R1112" s="94"/>
      <c r="S1112" s="94"/>
      <c r="T1112" s="95"/>
      <c r="U1112" s="94"/>
      <c r="V1112" s="94"/>
      <c r="W1112" s="94"/>
      <c r="X1112" s="97"/>
      <c r="Y1112" s="94"/>
      <c r="Z1112" s="96"/>
      <c r="AA1112" s="94"/>
      <c r="AB1112" s="94"/>
      <c r="AC1112" s="94"/>
      <c r="AD1112" s="97"/>
      <c r="AE1112" s="376"/>
      <c r="AF1112" s="376"/>
      <c r="AG1112" s="376"/>
      <c r="AH1112" s="376"/>
      <c r="AI1112" s="376"/>
      <c r="AJ1112" s="376"/>
      <c r="AK1112" s="376"/>
      <c r="AL1112" s="94"/>
      <c r="AM1112" s="96"/>
      <c r="AN1112" s="96"/>
      <c r="AO1112" s="95"/>
      <c r="AP1112" s="95"/>
      <c r="AQ1112" s="97"/>
      <c r="AR1112" s="376"/>
      <c r="AS1112" s="381"/>
      <c r="AT1112" s="381"/>
      <c r="AU1112" s="381"/>
      <c r="AV1112" s="377"/>
      <c r="AW1112" s="377"/>
      <c r="AX1112" s="378"/>
      <c r="AY1112" s="378"/>
      <c r="AZ1112" s="378"/>
      <c r="BA1112" s="378"/>
      <c r="BB1112" s="378"/>
      <c r="BC1112" s="99" t="s">
        <v>12265</v>
      </c>
      <c r="BD1112" s="99"/>
      <c r="BE1112" s="99"/>
      <c r="BF1112" s="100"/>
      <c r="BG1112" s="103"/>
      <c r="BH1112" s="103"/>
      <c r="BI1112" s="103"/>
      <c r="BJ1112" s="99"/>
      <c r="BK1112" s="112" t="s">
        <v>12265</v>
      </c>
      <c r="BL1112" s="102"/>
      <c r="BM1112" s="99"/>
      <c r="BN1112" s="99"/>
      <c r="BT1112" s="99"/>
      <c r="BU1112" s="99"/>
      <c r="BV1112" s="99"/>
      <c r="BW1112" s="99"/>
      <c r="BX1112" s="99"/>
      <c r="CB1112" s="4" t="s">
        <v>1511</v>
      </c>
    </row>
    <row r="1113" ht="13.75" spans="1:80">
      <c r="A1113" s="88" t="s">
        <v>12616</v>
      </c>
      <c r="B1113" s="88" t="s">
        <v>1003</v>
      </c>
      <c r="C1113" s="106" t="s">
        <v>7210</v>
      </c>
      <c r="D1113" s="89" t="s">
        <v>494</v>
      </c>
      <c r="E1113" s="135">
        <v>4</v>
      </c>
      <c r="F1113" s="135">
        <v>7</v>
      </c>
      <c r="G1113" s="90">
        <f t="shared" si="17"/>
        <v>28</v>
      </c>
      <c r="H1113" s="94"/>
      <c r="I1113" s="95"/>
      <c r="J1113" s="95"/>
      <c r="K1113" s="95"/>
      <c r="L1113" s="95"/>
      <c r="M1113" s="97"/>
      <c r="N1113" s="95"/>
      <c r="O1113" s="95"/>
      <c r="P1113" s="95"/>
      <c r="Q1113" s="95"/>
      <c r="R1113" s="97"/>
      <c r="S1113" s="94"/>
      <c r="T1113" s="95"/>
      <c r="U1113" s="96"/>
      <c r="V1113" s="95"/>
      <c r="W1113" s="95"/>
      <c r="X1113" s="97"/>
      <c r="Y1113" s="94"/>
      <c r="Z1113" s="96"/>
      <c r="AA1113" s="96"/>
      <c r="AB1113" s="95"/>
      <c r="AC1113" s="95"/>
      <c r="AD1113" s="97"/>
      <c r="AE1113" s="376"/>
      <c r="AF1113" s="376"/>
      <c r="AG1113" s="376">
        <v>6</v>
      </c>
      <c r="AH1113" s="376">
        <v>25</v>
      </c>
      <c r="AI1113" s="376">
        <v>6</v>
      </c>
      <c r="AJ1113" s="376">
        <v>6</v>
      </c>
      <c r="AK1113" s="376">
        <v>38</v>
      </c>
      <c r="AL1113" s="97"/>
      <c r="AM1113" s="97"/>
      <c r="AN1113" s="97">
        <v>12</v>
      </c>
      <c r="AO1113" s="97">
        <v>6</v>
      </c>
      <c r="AP1113" s="97">
        <v>12</v>
      </c>
      <c r="AQ1113" s="97">
        <v>38</v>
      </c>
      <c r="AR1113" s="376"/>
      <c r="AS1113" s="381"/>
      <c r="AT1113" s="381"/>
      <c r="AU1113" s="381"/>
      <c r="AV1113" s="377"/>
      <c r="AW1113" s="377"/>
      <c r="AX1113" s="378"/>
      <c r="AY1113" s="378"/>
      <c r="AZ1113" s="378"/>
      <c r="BA1113" s="378"/>
      <c r="BB1113" s="378"/>
      <c r="BC1113" s="99" t="s">
        <v>12615</v>
      </c>
      <c r="BD1113" s="99"/>
      <c r="BE1113" s="99"/>
      <c r="BF1113" s="100"/>
      <c r="BG1113" s="103"/>
      <c r="BH1113" s="103"/>
      <c r="BI1113" s="111" t="s">
        <v>12272</v>
      </c>
      <c r="BJ1113" s="99"/>
      <c r="BK1113" s="112" t="s">
        <v>1511</v>
      </c>
      <c r="BL1113" s="102"/>
      <c r="BM1113" s="99"/>
      <c r="BN1113" s="99"/>
      <c r="BT1113" s="99"/>
      <c r="BU1113" s="99"/>
      <c r="BV1113" s="99"/>
      <c r="BW1113" s="99"/>
      <c r="BX1113" s="99"/>
      <c r="CB1113" s="4" t="s">
        <v>1511</v>
      </c>
    </row>
    <row r="1114" ht="13.75" spans="1:80">
      <c r="A1114" s="88" t="s">
        <v>12616</v>
      </c>
      <c r="B1114" s="88" t="s">
        <v>1003</v>
      </c>
      <c r="C1114" s="106" t="s">
        <v>1001</v>
      </c>
      <c r="D1114" s="89" t="s">
        <v>12266</v>
      </c>
      <c r="E1114" s="135">
        <v>4</v>
      </c>
      <c r="F1114" s="135">
        <v>0</v>
      </c>
      <c r="G1114" s="90">
        <f t="shared" si="17"/>
        <v>0</v>
      </c>
      <c r="H1114" s="94"/>
      <c r="I1114" s="95"/>
      <c r="J1114" s="95"/>
      <c r="K1114" s="95"/>
      <c r="L1114" s="95"/>
      <c r="M1114" s="97"/>
      <c r="N1114" s="94"/>
      <c r="O1114" s="94"/>
      <c r="P1114" s="94"/>
      <c r="Q1114" s="94"/>
      <c r="R1114" s="94"/>
      <c r="S1114" s="94"/>
      <c r="T1114" s="95"/>
      <c r="U1114" s="96"/>
      <c r="V1114" s="95"/>
      <c r="W1114" s="95"/>
      <c r="X1114" s="97"/>
      <c r="Y1114" s="94"/>
      <c r="Z1114" s="96"/>
      <c r="AA1114" s="96"/>
      <c r="AB1114" s="95"/>
      <c r="AC1114" s="95"/>
      <c r="AD1114" s="97"/>
      <c r="AE1114" s="376"/>
      <c r="AF1114" s="376"/>
      <c r="AG1114" s="376"/>
      <c r="AH1114" s="376"/>
      <c r="AI1114" s="376"/>
      <c r="AJ1114" s="376"/>
      <c r="AK1114" s="376"/>
      <c r="AL1114" s="97"/>
      <c r="AM1114" s="97"/>
      <c r="AN1114" s="97"/>
      <c r="AO1114" s="97"/>
      <c r="AP1114" s="97"/>
      <c r="AQ1114" s="97"/>
      <c r="AR1114" s="376"/>
      <c r="AS1114" s="381"/>
      <c r="AT1114" s="381"/>
      <c r="AU1114" s="381"/>
      <c r="AV1114" s="377"/>
      <c r="AW1114" s="377"/>
      <c r="AX1114" s="378"/>
      <c r="AY1114" s="378"/>
      <c r="AZ1114" s="378"/>
      <c r="BA1114" s="378"/>
      <c r="BB1114" s="378"/>
      <c r="BC1114" s="99" t="s">
        <v>12265</v>
      </c>
      <c r="BD1114" s="99"/>
      <c r="BE1114" s="99"/>
      <c r="BF1114" s="100"/>
      <c r="BG1114" s="103"/>
      <c r="BH1114" s="103"/>
      <c r="BI1114" s="103"/>
      <c r="BJ1114" s="99"/>
      <c r="BK1114" s="112" t="s">
        <v>12265</v>
      </c>
      <c r="BL1114" s="102"/>
      <c r="BM1114" s="99"/>
      <c r="BN1114" s="99"/>
      <c r="BT1114" s="99"/>
      <c r="BU1114" s="99"/>
      <c r="BV1114" s="99"/>
      <c r="BW1114" s="99"/>
      <c r="BX1114" s="99"/>
      <c r="CB1114" s="4" t="s">
        <v>1511</v>
      </c>
    </row>
    <row r="1115" ht="13.75" spans="1:80">
      <c r="A1115" s="88" t="s">
        <v>12616</v>
      </c>
      <c r="B1115" s="88" t="s">
        <v>1003</v>
      </c>
      <c r="C1115" s="106" t="s">
        <v>1001</v>
      </c>
      <c r="D1115" s="89" t="s">
        <v>494</v>
      </c>
      <c r="E1115" s="135">
        <v>4</v>
      </c>
      <c r="F1115" s="135">
        <v>7</v>
      </c>
      <c r="G1115" s="90">
        <f t="shared" si="17"/>
        <v>28</v>
      </c>
      <c r="H1115" s="94"/>
      <c r="I1115" s="95"/>
      <c r="J1115" s="95"/>
      <c r="K1115" s="95"/>
      <c r="L1115" s="95"/>
      <c r="M1115" s="97"/>
      <c r="N1115" s="94"/>
      <c r="O1115" s="95"/>
      <c r="P1115" s="95"/>
      <c r="Q1115" s="95"/>
      <c r="R1115" s="97"/>
      <c r="S1115" s="94"/>
      <c r="T1115" s="95"/>
      <c r="U1115" s="96"/>
      <c r="V1115" s="95"/>
      <c r="W1115" s="95"/>
      <c r="X1115" s="97"/>
      <c r="Y1115" s="94"/>
      <c r="Z1115" s="96"/>
      <c r="AA1115" s="96"/>
      <c r="AB1115" s="95"/>
      <c r="AC1115" s="95"/>
      <c r="AD1115" s="97"/>
      <c r="AE1115" s="376"/>
      <c r="AF1115" s="376"/>
      <c r="AG1115" s="376">
        <v>6</v>
      </c>
      <c r="AH1115" s="376">
        <v>25</v>
      </c>
      <c r="AI1115" s="376">
        <v>6</v>
      </c>
      <c r="AJ1115" s="376">
        <v>6</v>
      </c>
      <c r="AK1115" s="376">
        <v>38</v>
      </c>
      <c r="AL1115" s="97"/>
      <c r="AM1115" s="97"/>
      <c r="AN1115" s="97">
        <v>12</v>
      </c>
      <c r="AO1115" s="97">
        <v>6</v>
      </c>
      <c r="AP1115" s="97">
        <v>12</v>
      </c>
      <c r="AQ1115" s="97">
        <v>38</v>
      </c>
      <c r="AR1115" s="376"/>
      <c r="AS1115" s="381"/>
      <c r="AT1115" s="381"/>
      <c r="AU1115" s="381"/>
      <c r="AV1115" s="377"/>
      <c r="AW1115" s="377"/>
      <c r="AX1115" s="378"/>
      <c r="AY1115" s="378"/>
      <c r="AZ1115" s="378"/>
      <c r="BA1115" s="378"/>
      <c r="BB1115" s="378"/>
      <c r="BC1115" s="99" t="s">
        <v>12615</v>
      </c>
      <c r="BD1115" s="99"/>
      <c r="BE1115" s="99"/>
      <c r="BF1115" s="100"/>
      <c r="BG1115" s="103"/>
      <c r="BH1115" s="103"/>
      <c r="BI1115" s="111" t="s">
        <v>12272</v>
      </c>
      <c r="BJ1115" s="99"/>
      <c r="BK1115" s="112" t="s">
        <v>1511</v>
      </c>
      <c r="BL1115" s="102"/>
      <c r="BM1115" s="99"/>
      <c r="BN1115" s="99"/>
      <c r="BT1115" s="99"/>
      <c r="BU1115" s="99"/>
      <c r="BV1115" s="99"/>
      <c r="BW1115" s="99"/>
      <c r="BX1115" s="99"/>
      <c r="CB1115" s="4" t="s">
        <v>1511</v>
      </c>
    </row>
    <row r="1116" ht="13.75" spans="1:80">
      <c r="A1116" s="88" t="s">
        <v>12616</v>
      </c>
      <c r="B1116" s="88" t="s">
        <v>995</v>
      </c>
      <c r="C1116" s="106" t="s">
        <v>7842</v>
      </c>
      <c r="D1116" s="89" t="s">
        <v>12266</v>
      </c>
      <c r="E1116" s="135">
        <v>4</v>
      </c>
      <c r="F1116" s="135">
        <v>0</v>
      </c>
      <c r="G1116" s="90">
        <f t="shared" si="17"/>
        <v>0</v>
      </c>
      <c r="H1116" s="94"/>
      <c r="I1116" s="95"/>
      <c r="J1116" s="95"/>
      <c r="K1116" s="95"/>
      <c r="L1116" s="95"/>
      <c r="M1116" s="97"/>
      <c r="N1116" s="94"/>
      <c r="O1116" s="94"/>
      <c r="P1116" s="94"/>
      <c r="Q1116" s="94"/>
      <c r="R1116" s="94"/>
      <c r="S1116" s="94"/>
      <c r="T1116" s="95"/>
      <c r="U1116" s="96"/>
      <c r="V1116" s="95"/>
      <c r="W1116" s="95"/>
      <c r="X1116" s="97"/>
      <c r="Y1116" s="94"/>
      <c r="Z1116" s="96"/>
      <c r="AA1116" s="96"/>
      <c r="AB1116" s="95"/>
      <c r="AC1116" s="95"/>
      <c r="AD1116" s="97"/>
      <c r="AE1116" s="376"/>
      <c r="AF1116" s="376"/>
      <c r="AG1116" s="376"/>
      <c r="AH1116" s="376"/>
      <c r="AI1116" s="376"/>
      <c r="AJ1116" s="376"/>
      <c r="AK1116" s="376"/>
      <c r="AL1116" s="97"/>
      <c r="AM1116" s="97"/>
      <c r="AN1116" s="97"/>
      <c r="AO1116" s="97"/>
      <c r="AP1116" s="97"/>
      <c r="AQ1116" s="97"/>
      <c r="AR1116" s="376"/>
      <c r="AS1116" s="381"/>
      <c r="AT1116" s="381"/>
      <c r="AU1116" s="381"/>
      <c r="AV1116" s="377"/>
      <c r="AW1116" s="377"/>
      <c r="AX1116" s="378"/>
      <c r="AY1116" s="378"/>
      <c r="AZ1116" s="378"/>
      <c r="BA1116" s="378"/>
      <c r="BB1116" s="378"/>
      <c r="BC1116" s="99" t="s">
        <v>12265</v>
      </c>
      <c r="BD1116" s="99"/>
      <c r="BE1116" s="99"/>
      <c r="BF1116" s="100"/>
      <c r="BG1116" s="103"/>
      <c r="BH1116" s="103"/>
      <c r="BI1116" s="103"/>
      <c r="BJ1116" s="99"/>
      <c r="BK1116" s="112" t="s">
        <v>12265</v>
      </c>
      <c r="BL1116" s="102"/>
      <c r="BM1116" s="99"/>
      <c r="BN1116" s="99"/>
      <c r="BT1116" s="99"/>
      <c r="BU1116" s="99"/>
      <c r="BV1116" s="99"/>
      <c r="BW1116" s="99"/>
      <c r="BX1116" s="99"/>
      <c r="CB1116" s="4" t="s">
        <v>1511</v>
      </c>
    </row>
    <row r="1117" ht="13.75" spans="1:80">
      <c r="A1117" s="88" t="s">
        <v>12616</v>
      </c>
      <c r="B1117" s="88" t="s">
        <v>995</v>
      </c>
      <c r="C1117" s="106" t="s">
        <v>7842</v>
      </c>
      <c r="D1117" s="89" t="s">
        <v>494</v>
      </c>
      <c r="E1117" s="135">
        <v>4</v>
      </c>
      <c r="F1117" s="135">
        <v>8</v>
      </c>
      <c r="G1117" s="90">
        <f t="shared" si="17"/>
        <v>32</v>
      </c>
      <c r="H1117" s="94"/>
      <c r="I1117" s="95"/>
      <c r="J1117" s="95"/>
      <c r="K1117" s="95"/>
      <c r="L1117" s="95"/>
      <c r="M1117" s="97"/>
      <c r="N1117" s="94"/>
      <c r="O1117" s="95"/>
      <c r="P1117" s="95"/>
      <c r="Q1117" s="95"/>
      <c r="R1117" s="97"/>
      <c r="S1117" s="94"/>
      <c r="T1117" s="95"/>
      <c r="U1117" s="96"/>
      <c r="V1117" s="95"/>
      <c r="W1117" s="95"/>
      <c r="X1117" s="97"/>
      <c r="Y1117" s="94"/>
      <c r="Z1117" s="96"/>
      <c r="AA1117" s="96"/>
      <c r="AB1117" s="95"/>
      <c r="AC1117" s="95"/>
      <c r="AD1117" s="97"/>
      <c r="AE1117" s="376"/>
      <c r="AF1117" s="381"/>
      <c r="AG1117" s="381">
        <v>15</v>
      </c>
      <c r="AH1117" s="377">
        <v>6</v>
      </c>
      <c r="AI1117" s="377">
        <v>25</v>
      </c>
      <c r="AJ1117" s="377">
        <v>6</v>
      </c>
      <c r="AK1117" s="377">
        <v>38</v>
      </c>
      <c r="AL1117" s="94"/>
      <c r="AM1117" s="96"/>
      <c r="AN1117" s="96">
        <v>12</v>
      </c>
      <c r="AO1117" s="95">
        <v>6</v>
      </c>
      <c r="AP1117" s="95">
        <v>12</v>
      </c>
      <c r="AQ1117" s="97">
        <v>38</v>
      </c>
      <c r="AR1117" s="376"/>
      <c r="AS1117" s="381"/>
      <c r="AT1117" s="381"/>
      <c r="AU1117" s="381"/>
      <c r="AV1117" s="377"/>
      <c r="AW1117" s="377"/>
      <c r="AX1117" s="378"/>
      <c r="AY1117" s="378"/>
      <c r="AZ1117" s="378"/>
      <c r="BA1117" s="378"/>
      <c r="BB1117" s="378"/>
      <c r="BC1117" s="99" t="s">
        <v>12615</v>
      </c>
      <c r="BD1117" s="99"/>
      <c r="BE1117" s="99"/>
      <c r="BF1117" s="100"/>
      <c r="BG1117" s="103"/>
      <c r="BH1117" s="103"/>
      <c r="BI1117" s="111" t="s">
        <v>12272</v>
      </c>
      <c r="BJ1117" s="99"/>
      <c r="BK1117" s="112" t="s">
        <v>1511</v>
      </c>
      <c r="BL1117" s="102"/>
      <c r="BM1117" s="99"/>
      <c r="BN1117" s="99"/>
      <c r="BT1117" s="99"/>
      <c r="BU1117" s="99"/>
      <c r="BV1117" s="99"/>
      <c r="BW1117" s="99"/>
      <c r="BX1117" s="99"/>
      <c r="CB1117" s="4" t="s">
        <v>1511</v>
      </c>
    </row>
    <row r="1118" ht="13.75" spans="1:80">
      <c r="A1118" s="88" t="s">
        <v>12616</v>
      </c>
      <c r="B1118" s="88" t="s">
        <v>995</v>
      </c>
      <c r="C1118" s="106" t="s">
        <v>994</v>
      </c>
      <c r="D1118" s="89" t="s">
        <v>12266</v>
      </c>
      <c r="E1118" s="135">
        <v>4</v>
      </c>
      <c r="F1118" s="135">
        <v>0</v>
      </c>
      <c r="G1118" s="90">
        <f t="shared" si="17"/>
        <v>0</v>
      </c>
      <c r="H1118" s="94"/>
      <c r="I1118" s="95"/>
      <c r="J1118" s="95"/>
      <c r="K1118" s="95"/>
      <c r="L1118" s="95"/>
      <c r="M1118" s="97"/>
      <c r="N1118" s="94"/>
      <c r="O1118" s="95"/>
      <c r="P1118" s="95"/>
      <c r="Q1118" s="95"/>
      <c r="R1118" s="97"/>
      <c r="S1118" s="94"/>
      <c r="T1118" s="95"/>
      <c r="U1118" s="96"/>
      <c r="V1118" s="95"/>
      <c r="W1118" s="95"/>
      <c r="X1118" s="97"/>
      <c r="Y1118" s="94"/>
      <c r="Z1118" s="96"/>
      <c r="AA1118" s="96"/>
      <c r="AB1118" s="95"/>
      <c r="AC1118" s="95"/>
      <c r="AD1118" s="97"/>
      <c r="AE1118" s="376"/>
      <c r="AF1118" s="381"/>
      <c r="AG1118" s="381"/>
      <c r="AH1118" s="377"/>
      <c r="AI1118" s="377"/>
      <c r="AJ1118" s="377"/>
      <c r="AK1118" s="377"/>
      <c r="AL1118" s="94"/>
      <c r="AM1118" s="96"/>
      <c r="AN1118" s="96"/>
      <c r="AO1118" s="95"/>
      <c r="AP1118" s="95"/>
      <c r="AQ1118" s="97"/>
      <c r="AR1118" s="376"/>
      <c r="AS1118" s="381"/>
      <c r="AT1118" s="381"/>
      <c r="AU1118" s="381"/>
      <c r="AV1118" s="377"/>
      <c r="AW1118" s="377"/>
      <c r="AX1118" s="378"/>
      <c r="AY1118" s="378"/>
      <c r="AZ1118" s="378"/>
      <c r="BA1118" s="378"/>
      <c r="BB1118" s="378"/>
      <c r="BC1118" s="99" t="s">
        <v>12265</v>
      </c>
      <c r="BD1118" s="99"/>
      <c r="BE1118" s="99"/>
      <c r="BF1118" s="100"/>
      <c r="BG1118" s="103"/>
      <c r="BH1118" s="103"/>
      <c r="BI1118" s="103"/>
      <c r="BJ1118" s="99"/>
      <c r="BK1118" s="112" t="s">
        <v>12265</v>
      </c>
      <c r="BL1118" s="102"/>
      <c r="BM1118" s="99"/>
      <c r="BN1118" s="99"/>
      <c r="BT1118" s="99"/>
      <c r="BU1118" s="99"/>
      <c r="BV1118" s="99"/>
      <c r="BW1118" s="99"/>
      <c r="BX1118" s="99"/>
      <c r="CB1118" s="4" t="s">
        <v>1511</v>
      </c>
    </row>
    <row r="1119" ht="13.75" spans="1:80">
      <c r="A1119" s="88" t="s">
        <v>12616</v>
      </c>
      <c r="B1119" s="88" t="s">
        <v>995</v>
      </c>
      <c r="C1119" s="106" t="s">
        <v>994</v>
      </c>
      <c r="D1119" s="89" t="s">
        <v>494</v>
      </c>
      <c r="E1119" s="135">
        <v>4</v>
      </c>
      <c r="F1119" s="135">
        <v>8</v>
      </c>
      <c r="G1119" s="90">
        <f t="shared" si="17"/>
        <v>32</v>
      </c>
      <c r="H1119" s="94"/>
      <c r="I1119" s="95"/>
      <c r="J1119" s="95"/>
      <c r="K1119" s="95"/>
      <c r="L1119" s="95"/>
      <c r="M1119" s="97"/>
      <c r="N1119" s="94"/>
      <c r="O1119" s="95"/>
      <c r="P1119" s="95"/>
      <c r="Q1119" s="95"/>
      <c r="R1119" s="97"/>
      <c r="S1119" s="94"/>
      <c r="T1119" s="95"/>
      <c r="U1119" s="96"/>
      <c r="V1119" s="95"/>
      <c r="W1119" s="95"/>
      <c r="X1119" s="97"/>
      <c r="Y1119" s="94"/>
      <c r="Z1119" s="96"/>
      <c r="AA1119" s="96"/>
      <c r="AB1119" s="95"/>
      <c r="AC1119" s="95"/>
      <c r="AD1119" s="97"/>
      <c r="AE1119" s="376"/>
      <c r="AF1119" s="381"/>
      <c r="AG1119" s="381">
        <v>15</v>
      </c>
      <c r="AH1119" s="377">
        <v>6</v>
      </c>
      <c r="AI1119" s="377">
        <v>25</v>
      </c>
      <c r="AJ1119" s="377">
        <v>6</v>
      </c>
      <c r="AK1119" s="377">
        <v>38</v>
      </c>
      <c r="AL1119" s="94"/>
      <c r="AM1119" s="96"/>
      <c r="AN1119" s="96">
        <v>12</v>
      </c>
      <c r="AO1119" s="95">
        <v>6</v>
      </c>
      <c r="AP1119" s="95">
        <v>12</v>
      </c>
      <c r="AQ1119" s="97">
        <v>38</v>
      </c>
      <c r="AR1119" s="376"/>
      <c r="AS1119" s="381"/>
      <c r="AT1119" s="381"/>
      <c r="AU1119" s="381"/>
      <c r="AV1119" s="377"/>
      <c r="AW1119" s="377"/>
      <c r="AX1119" s="378"/>
      <c r="AY1119" s="378"/>
      <c r="AZ1119" s="378"/>
      <c r="BA1119" s="378"/>
      <c r="BB1119" s="378"/>
      <c r="BC1119" s="99" t="s">
        <v>12615</v>
      </c>
      <c r="BD1119" s="99"/>
      <c r="BE1119" s="99"/>
      <c r="BF1119" s="100"/>
      <c r="BG1119" s="103"/>
      <c r="BH1119" s="103"/>
      <c r="BI1119" s="111" t="s">
        <v>12272</v>
      </c>
      <c r="BJ1119" s="99"/>
      <c r="BK1119" s="112" t="s">
        <v>1511</v>
      </c>
      <c r="BL1119" s="102"/>
      <c r="BM1119" s="99"/>
      <c r="BN1119" s="99"/>
      <c r="BT1119" s="99"/>
      <c r="BU1119" s="99"/>
      <c r="BV1119" s="99"/>
      <c r="BW1119" s="99"/>
      <c r="BX1119" s="99"/>
      <c r="CB1119" s="4" t="s">
        <v>1511</v>
      </c>
    </row>
    <row r="1120" ht="13.75" spans="1:80">
      <c r="A1120" s="88" t="s">
        <v>12616</v>
      </c>
      <c r="B1120" s="88" t="s">
        <v>1003</v>
      </c>
      <c r="C1120" s="106" t="s">
        <v>9114</v>
      </c>
      <c r="D1120" s="89" t="s">
        <v>12266</v>
      </c>
      <c r="E1120" s="135">
        <v>4</v>
      </c>
      <c r="F1120" s="135">
        <v>0</v>
      </c>
      <c r="G1120" s="90">
        <f t="shared" si="17"/>
        <v>0</v>
      </c>
      <c r="H1120" s="94"/>
      <c r="I1120" s="95"/>
      <c r="J1120" s="95"/>
      <c r="K1120" s="95"/>
      <c r="L1120" s="95"/>
      <c r="M1120" s="97"/>
      <c r="N1120" s="94"/>
      <c r="O1120" s="95"/>
      <c r="P1120" s="95"/>
      <c r="Q1120" s="95"/>
      <c r="R1120" s="97"/>
      <c r="S1120" s="94"/>
      <c r="T1120" s="95"/>
      <c r="U1120" s="96"/>
      <c r="V1120" s="95"/>
      <c r="W1120" s="95"/>
      <c r="X1120" s="97"/>
      <c r="Y1120" s="94"/>
      <c r="Z1120" s="96"/>
      <c r="AA1120" s="96"/>
      <c r="AB1120" s="95"/>
      <c r="AC1120" s="95"/>
      <c r="AD1120" s="97"/>
      <c r="AE1120" s="376"/>
      <c r="AF1120" s="381"/>
      <c r="AG1120" s="381"/>
      <c r="AH1120" s="377"/>
      <c r="AI1120" s="377"/>
      <c r="AJ1120" s="377"/>
      <c r="AK1120" s="377"/>
      <c r="AL1120" s="94"/>
      <c r="AM1120" s="96"/>
      <c r="AN1120" s="96"/>
      <c r="AO1120" s="95"/>
      <c r="AP1120" s="95"/>
      <c r="AQ1120" s="97"/>
      <c r="AR1120" s="376"/>
      <c r="AS1120" s="381"/>
      <c r="AT1120" s="381"/>
      <c r="AU1120" s="381"/>
      <c r="AV1120" s="377"/>
      <c r="AW1120" s="377"/>
      <c r="AX1120" s="378"/>
      <c r="AY1120" s="378"/>
      <c r="AZ1120" s="378"/>
      <c r="BA1120" s="378"/>
      <c r="BB1120" s="378"/>
      <c r="BC1120" s="99" t="s">
        <v>12265</v>
      </c>
      <c r="BD1120" s="99"/>
      <c r="BE1120" s="99"/>
      <c r="BF1120" s="100"/>
      <c r="BG1120" s="103"/>
      <c r="BH1120" s="103"/>
      <c r="BI1120" s="103"/>
      <c r="BJ1120" s="99"/>
      <c r="BK1120" s="112" t="s">
        <v>12265</v>
      </c>
      <c r="BL1120" s="102"/>
      <c r="BM1120" s="99"/>
      <c r="BN1120" s="99"/>
      <c r="BT1120" s="99"/>
      <c r="BU1120" s="99"/>
      <c r="BV1120" s="99"/>
      <c r="BW1120" s="99"/>
      <c r="BX1120" s="99"/>
      <c r="CB1120" s="4" t="s">
        <v>1511</v>
      </c>
    </row>
    <row r="1121" ht="13.75" spans="1:80">
      <c r="A1121" s="88" t="s">
        <v>12616</v>
      </c>
      <c r="B1121" s="88" t="s">
        <v>1003</v>
      </c>
      <c r="C1121" s="106" t="s">
        <v>9114</v>
      </c>
      <c r="D1121" s="89" t="s">
        <v>494</v>
      </c>
      <c r="E1121" s="135">
        <v>4</v>
      </c>
      <c r="F1121" s="135">
        <v>8</v>
      </c>
      <c r="G1121" s="90">
        <f t="shared" si="17"/>
        <v>32</v>
      </c>
      <c r="H1121" s="94"/>
      <c r="I1121" s="95"/>
      <c r="J1121" s="95"/>
      <c r="K1121" s="95"/>
      <c r="L1121" s="95"/>
      <c r="M1121" s="97"/>
      <c r="N1121" s="94"/>
      <c r="O1121" s="95"/>
      <c r="P1121" s="95"/>
      <c r="Q1121" s="95"/>
      <c r="R1121" s="97"/>
      <c r="S1121" s="94"/>
      <c r="T1121" s="95"/>
      <c r="U1121" s="96"/>
      <c r="V1121" s="95"/>
      <c r="W1121" s="95"/>
      <c r="X1121" s="97"/>
      <c r="Y1121" s="94"/>
      <c r="Z1121" s="96"/>
      <c r="AA1121" s="96"/>
      <c r="AB1121" s="95"/>
      <c r="AC1121" s="95"/>
      <c r="AD1121" s="97"/>
      <c r="AE1121" s="376"/>
      <c r="AF1121" s="381"/>
      <c r="AG1121" s="381">
        <v>15</v>
      </c>
      <c r="AH1121" s="377">
        <v>6</v>
      </c>
      <c r="AI1121" s="377">
        <v>25</v>
      </c>
      <c r="AJ1121" s="377">
        <v>6</v>
      </c>
      <c r="AK1121" s="377">
        <v>38</v>
      </c>
      <c r="AL1121" s="94"/>
      <c r="AM1121" s="96"/>
      <c r="AN1121" s="96">
        <v>12</v>
      </c>
      <c r="AO1121" s="95">
        <v>6</v>
      </c>
      <c r="AP1121" s="95">
        <v>12</v>
      </c>
      <c r="AQ1121" s="97">
        <v>38</v>
      </c>
      <c r="AR1121" s="376"/>
      <c r="AS1121" s="381"/>
      <c r="AT1121" s="381"/>
      <c r="AU1121" s="381"/>
      <c r="AV1121" s="377"/>
      <c r="AW1121" s="377"/>
      <c r="AX1121" s="378"/>
      <c r="AY1121" s="378"/>
      <c r="AZ1121" s="378"/>
      <c r="BA1121" s="378"/>
      <c r="BB1121" s="378"/>
      <c r="BC1121" s="99" t="s">
        <v>12615</v>
      </c>
      <c r="BD1121" s="99"/>
      <c r="BE1121" s="99"/>
      <c r="BF1121" s="100"/>
      <c r="BG1121" s="103"/>
      <c r="BH1121" s="103"/>
      <c r="BI1121" s="111" t="s">
        <v>12272</v>
      </c>
      <c r="BJ1121" s="99"/>
      <c r="BK1121" s="112" t="s">
        <v>1511</v>
      </c>
      <c r="BL1121" s="102"/>
      <c r="BM1121" s="99"/>
      <c r="BN1121" s="99"/>
      <c r="BT1121" s="99"/>
      <c r="BU1121" s="99"/>
      <c r="BV1121" s="99"/>
      <c r="BW1121" s="99"/>
      <c r="BX1121" s="99"/>
      <c r="CB1121" s="4" t="s">
        <v>1511</v>
      </c>
    </row>
    <row r="1122" ht="13.75" spans="1:80">
      <c r="A1122" s="88" t="s">
        <v>12616</v>
      </c>
      <c r="B1122" s="88" t="s">
        <v>1003</v>
      </c>
      <c r="C1122" s="106" t="s">
        <v>9128</v>
      </c>
      <c r="D1122" s="89" t="s">
        <v>12266</v>
      </c>
      <c r="E1122" s="135">
        <v>4</v>
      </c>
      <c r="F1122" s="135">
        <v>0</v>
      </c>
      <c r="G1122" s="90">
        <f t="shared" si="17"/>
        <v>0</v>
      </c>
      <c r="H1122" s="94"/>
      <c r="I1122" s="95"/>
      <c r="J1122" s="95"/>
      <c r="K1122" s="95"/>
      <c r="L1122" s="95"/>
      <c r="M1122" s="97"/>
      <c r="N1122" s="94"/>
      <c r="O1122" s="95"/>
      <c r="P1122" s="95"/>
      <c r="Q1122" s="95"/>
      <c r="R1122" s="97"/>
      <c r="S1122" s="94"/>
      <c r="T1122" s="95"/>
      <c r="U1122" s="96"/>
      <c r="V1122" s="95"/>
      <c r="W1122" s="95"/>
      <c r="X1122" s="97"/>
      <c r="Y1122" s="94"/>
      <c r="Z1122" s="96"/>
      <c r="AA1122" s="96"/>
      <c r="AB1122" s="95"/>
      <c r="AC1122" s="95"/>
      <c r="AD1122" s="97"/>
      <c r="AE1122" s="376"/>
      <c r="AF1122" s="381"/>
      <c r="AG1122" s="381"/>
      <c r="AH1122" s="377"/>
      <c r="AI1122" s="377"/>
      <c r="AJ1122" s="377"/>
      <c r="AK1122" s="377"/>
      <c r="AL1122" s="94"/>
      <c r="AM1122" s="96"/>
      <c r="AN1122" s="96"/>
      <c r="AO1122" s="95"/>
      <c r="AP1122" s="95"/>
      <c r="AQ1122" s="97"/>
      <c r="AR1122" s="376"/>
      <c r="AS1122" s="381"/>
      <c r="AT1122" s="381"/>
      <c r="AU1122" s="381"/>
      <c r="AV1122" s="377"/>
      <c r="AW1122" s="377"/>
      <c r="AX1122" s="378"/>
      <c r="AY1122" s="378"/>
      <c r="AZ1122" s="378"/>
      <c r="BA1122" s="378"/>
      <c r="BB1122" s="378"/>
      <c r="BC1122" s="99" t="s">
        <v>12265</v>
      </c>
      <c r="BD1122" s="99"/>
      <c r="BE1122" s="99"/>
      <c r="BF1122" s="100"/>
      <c r="BG1122" s="103"/>
      <c r="BH1122" s="103"/>
      <c r="BI1122" s="103"/>
      <c r="BJ1122" s="99"/>
      <c r="BK1122" s="112" t="s">
        <v>12265</v>
      </c>
      <c r="BL1122" s="102"/>
      <c r="BM1122" s="99"/>
      <c r="BN1122" s="99"/>
      <c r="BT1122" s="99"/>
      <c r="BU1122" s="99"/>
      <c r="BV1122" s="99"/>
      <c r="BW1122" s="99"/>
      <c r="BX1122" s="99"/>
      <c r="CB1122" s="4" t="s">
        <v>1511</v>
      </c>
    </row>
    <row r="1123" ht="13.75" spans="1:80">
      <c r="A1123" s="88" t="s">
        <v>12616</v>
      </c>
      <c r="B1123" s="88" t="s">
        <v>1003</v>
      </c>
      <c r="C1123" s="106" t="s">
        <v>9128</v>
      </c>
      <c r="D1123" s="89" t="s">
        <v>494</v>
      </c>
      <c r="E1123" s="135">
        <v>4</v>
      </c>
      <c r="F1123" s="135">
        <v>8</v>
      </c>
      <c r="G1123" s="90">
        <f t="shared" si="17"/>
        <v>32</v>
      </c>
      <c r="H1123" s="94"/>
      <c r="I1123" s="95"/>
      <c r="J1123" s="95"/>
      <c r="K1123" s="95"/>
      <c r="L1123" s="95"/>
      <c r="M1123" s="97"/>
      <c r="N1123" s="94"/>
      <c r="O1123" s="95"/>
      <c r="P1123" s="95"/>
      <c r="Q1123" s="95"/>
      <c r="R1123" s="97"/>
      <c r="S1123" s="94"/>
      <c r="T1123" s="95"/>
      <c r="U1123" s="96"/>
      <c r="V1123" s="95"/>
      <c r="W1123" s="95"/>
      <c r="X1123" s="97"/>
      <c r="Y1123" s="94"/>
      <c r="Z1123" s="96"/>
      <c r="AA1123" s="96"/>
      <c r="AB1123" s="95"/>
      <c r="AC1123" s="95"/>
      <c r="AD1123" s="97"/>
      <c r="AE1123" s="376"/>
      <c r="AF1123" s="381"/>
      <c r="AG1123" s="381">
        <v>15</v>
      </c>
      <c r="AH1123" s="377">
        <v>6</v>
      </c>
      <c r="AI1123" s="377">
        <v>25</v>
      </c>
      <c r="AJ1123" s="377">
        <v>6</v>
      </c>
      <c r="AK1123" s="377">
        <v>38</v>
      </c>
      <c r="AL1123" s="94"/>
      <c r="AM1123" s="96"/>
      <c r="AN1123" s="96">
        <v>12</v>
      </c>
      <c r="AO1123" s="95">
        <v>6</v>
      </c>
      <c r="AP1123" s="95">
        <v>12</v>
      </c>
      <c r="AQ1123" s="97">
        <v>38</v>
      </c>
      <c r="AR1123" s="376"/>
      <c r="AS1123" s="381"/>
      <c r="AT1123" s="381"/>
      <c r="AU1123" s="381"/>
      <c r="AV1123" s="377"/>
      <c r="AW1123" s="377"/>
      <c r="AX1123" s="378"/>
      <c r="AY1123" s="378"/>
      <c r="AZ1123" s="378"/>
      <c r="BA1123" s="378"/>
      <c r="BB1123" s="378"/>
      <c r="BC1123" s="99" t="s">
        <v>12615</v>
      </c>
      <c r="BD1123" s="99"/>
      <c r="BE1123" s="99"/>
      <c r="BF1123" s="100"/>
      <c r="BG1123" s="103"/>
      <c r="BH1123" s="103"/>
      <c r="BI1123" s="111" t="s">
        <v>12272</v>
      </c>
      <c r="BJ1123" s="99"/>
      <c r="BK1123" s="112" t="s">
        <v>1511</v>
      </c>
      <c r="BL1123" s="102"/>
      <c r="BM1123" s="99"/>
      <c r="BN1123" s="99"/>
      <c r="BT1123" s="99"/>
      <c r="BU1123" s="99"/>
      <c r="BV1123" s="99"/>
      <c r="BW1123" s="99"/>
      <c r="BX1123" s="99"/>
      <c r="CB1123" s="4" t="s">
        <v>1511</v>
      </c>
    </row>
    <row r="1124" ht="13.75" spans="1:80">
      <c r="A1124" s="88" t="s">
        <v>12616</v>
      </c>
      <c r="B1124" s="88" t="s">
        <v>1010</v>
      </c>
      <c r="C1124" s="106" t="s">
        <v>1009</v>
      </c>
      <c r="D1124" s="89" t="s">
        <v>12266</v>
      </c>
      <c r="E1124" s="135">
        <v>4</v>
      </c>
      <c r="F1124" s="135">
        <v>0</v>
      </c>
      <c r="G1124" s="90">
        <f t="shared" si="17"/>
        <v>0</v>
      </c>
      <c r="H1124" s="94"/>
      <c r="I1124" s="95"/>
      <c r="J1124" s="95"/>
      <c r="K1124" s="95"/>
      <c r="L1124" s="95"/>
      <c r="M1124" s="97"/>
      <c r="N1124" s="94"/>
      <c r="O1124" s="95"/>
      <c r="P1124" s="95"/>
      <c r="Q1124" s="95"/>
      <c r="R1124" s="97"/>
      <c r="S1124" s="94"/>
      <c r="T1124" s="95"/>
      <c r="U1124" s="96"/>
      <c r="V1124" s="95"/>
      <c r="W1124" s="95"/>
      <c r="X1124" s="97"/>
      <c r="Y1124" s="94"/>
      <c r="Z1124" s="96"/>
      <c r="AA1124" s="96"/>
      <c r="AB1124" s="95"/>
      <c r="AC1124" s="95"/>
      <c r="AD1124" s="97"/>
      <c r="AE1124" s="376"/>
      <c r="AF1124" s="381"/>
      <c r="AG1124" s="381"/>
      <c r="AH1124" s="377"/>
      <c r="AI1124" s="377"/>
      <c r="AJ1124" s="377"/>
      <c r="AK1124" s="377"/>
      <c r="AL1124" s="94"/>
      <c r="AM1124" s="96"/>
      <c r="AN1124" s="96"/>
      <c r="AO1124" s="95"/>
      <c r="AP1124" s="95"/>
      <c r="AQ1124" s="97"/>
      <c r="AR1124" s="376"/>
      <c r="AS1124" s="381"/>
      <c r="AT1124" s="381"/>
      <c r="AU1124" s="381"/>
      <c r="AV1124" s="377"/>
      <c r="AW1124" s="377"/>
      <c r="AX1124" s="378"/>
      <c r="AY1124" s="378"/>
      <c r="AZ1124" s="378"/>
      <c r="BA1124" s="378"/>
      <c r="BB1124" s="378"/>
      <c r="BC1124" s="99" t="s">
        <v>12265</v>
      </c>
      <c r="BD1124" s="99"/>
      <c r="BE1124" s="99"/>
      <c r="BF1124" s="100"/>
      <c r="BG1124" s="103"/>
      <c r="BH1124" s="103"/>
      <c r="BI1124" s="103"/>
      <c r="BJ1124" s="99"/>
      <c r="BK1124" s="112" t="s">
        <v>12265</v>
      </c>
      <c r="BL1124" s="102"/>
      <c r="BM1124" s="99"/>
      <c r="BN1124" s="99"/>
      <c r="BT1124" s="99"/>
      <c r="BU1124" s="99"/>
      <c r="BV1124" s="99"/>
      <c r="BW1124" s="99"/>
      <c r="BX1124" s="99"/>
      <c r="CB1124" s="4" t="s">
        <v>1511</v>
      </c>
    </row>
    <row r="1125" ht="13.75" spans="1:80">
      <c r="A1125" s="88" t="s">
        <v>12616</v>
      </c>
      <c r="B1125" s="88" t="s">
        <v>1010</v>
      </c>
      <c r="C1125" s="106" t="s">
        <v>1009</v>
      </c>
      <c r="D1125" s="89" t="s">
        <v>494</v>
      </c>
      <c r="E1125" s="135">
        <v>4</v>
      </c>
      <c r="F1125" s="135">
        <v>8</v>
      </c>
      <c r="G1125" s="90">
        <f t="shared" si="17"/>
        <v>32</v>
      </c>
      <c r="H1125" s="94"/>
      <c r="I1125" s="95"/>
      <c r="J1125" s="95"/>
      <c r="K1125" s="95"/>
      <c r="L1125" s="95"/>
      <c r="M1125" s="97"/>
      <c r="N1125" s="94"/>
      <c r="O1125" s="95"/>
      <c r="P1125" s="95"/>
      <c r="Q1125" s="95"/>
      <c r="R1125" s="97"/>
      <c r="S1125" s="94"/>
      <c r="T1125" s="95"/>
      <c r="U1125" s="96"/>
      <c r="V1125" s="95"/>
      <c r="W1125" s="95"/>
      <c r="X1125" s="97"/>
      <c r="Y1125" s="94"/>
      <c r="Z1125" s="96"/>
      <c r="AA1125" s="96"/>
      <c r="AB1125" s="95"/>
      <c r="AC1125" s="95"/>
      <c r="AD1125" s="97"/>
      <c r="AE1125" s="376"/>
      <c r="AF1125" s="381"/>
      <c r="AG1125" s="381">
        <v>15</v>
      </c>
      <c r="AH1125" s="377">
        <v>6</v>
      </c>
      <c r="AI1125" s="377">
        <v>25</v>
      </c>
      <c r="AJ1125" s="377">
        <v>6</v>
      </c>
      <c r="AK1125" s="377">
        <v>38</v>
      </c>
      <c r="AL1125" s="94"/>
      <c r="AM1125" s="96"/>
      <c r="AN1125" s="96">
        <v>12</v>
      </c>
      <c r="AO1125" s="95">
        <v>6</v>
      </c>
      <c r="AP1125" s="95">
        <v>12</v>
      </c>
      <c r="AQ1125" s="97">
        <v>38</v>
      </c>
      <c r="AR1125" s="376"/>
      <c r="AS1125" s="381"/>
      <c r="AT1125" s="381"/>
      <c r="AU1125" s="381"/>
      <c r="AV1125" s="377"/>
      <c r="AW1125" s="377"/>
      <c r="AX1125" s="378"/>
      <c r="AY1125" s="378"/>
      <c r="AZ1125" s="378"/>
      <c r="BA1125" s="378"/>
      <c r="BB1125" s="378"/>
      <c r="BC1125" s="99" t="s">
        <v>12615</v>
      </c>
      <c r="BD1125" s="99"/>
      <c r="BE1125" s="99"/>
      <c r="BF1125" s="100"/>
      <c r="BG1125" s="103"/>
      <c r="BH1125" s="103"/>
      <c r="BI1125" s="111" t="s">
        <v>12272</v>
      </c>
      <c r="BJ1125" s="99"/>
      <c r="BK1125" s="112" t="s">
        <v>1511</v>
      </c>
      <c r="BL1125" s="102"/>
      <c r="BM1125" s="99"/>
      <c r="BN1125" s="99"/>
      <c r="BT1125" s="99"/>
      <c r="BU1125" s="99"/>
      <c r="BV1125" s="99"/>
      <c r="BW1125" s="99"/>
      <c r="BX1125" s="99"/>
      <c r="CB1125" s="4" t="s">
        <v>1511</v>
      </c>
    </row>
    <row r="1126" ht="13.75" spans="1:80">
      <c r="A1126" s="88" t="s">
        <v>12616</v>
      </c>
      <c r="B1126" s="88" t="s">
        <v>1010</v>
      </c>
      <c r="C1126" s="106" t="s">
        <v>1011</v>
      </c>
      <c r="D1126" s="89" t="s">
        <v>12266</v>
      </c>
      <c r="E1126" s="135">
        <v>4</v>
      </c>
      <c r="F1126" s="135">
        <v>0</v>
      </c>
      <c r="G1126" s="90">
        <f t="shared" si="17"/>
        <v>0</v>
      </c>
      <c r="H1126" s="94"/>
      <c r="I1126" s="95"/>
      <c r="J1126" s="95"/>
      <c r="K1126" s="95"/>
      <c r="L1126" s="95"/>
      <c r="M1126" s="97"/>
      <c r="N1126" s="94"/>
      <c r="O1126" s="95"/>
      <c r="P1126" s="95"/>
      <c r="Q1126" s="95"/>
      <c r="R1126" s="97"/>
      <c r="S1126" s="94"/>
      <c r="T1126" s="95"/>
      <c r="U1126" s="96"/>
      <c r="V1126" s="95"/>
      <c r="W1126" s="95"/>
      <c r="X1126" s="97"/>
      <c r="Y1126" s="94"/>
      <c r="Z1126" s="96"/>
      <c r="AA1126" s="96"/>
      <c r="AB1126" s="95"/>
      <c r="AC1126" s="95"/>
      <c r="AD1126" s="97"/>
      <c r="AE1126" s="376"/>
      <c r="AF1126" s="381"/>
      <c r="AG1126" s="381"/>
      <c r="AH1126" s="377"/>
      <c r="AI1126" s="377"/>
      <c r="AJ1126" s="377"/>
      <c r="AK1126" s="377"/>
      <c r="AL1126" s="94"/>
      <c r="AM1126" s="96"/>
      <c r="AN1126" s="96"/>
      <c r="AO1126" s="95"/>
      <c r="AP1126" s="95"/>
      <c r="AQ1126" s="97"/>
      <c r="AR1126" s="376"/>
      <c r="AS1126" s="381"/>
      <c r="AT1126" s="381"/>
      <c r="AU1126" s="381"/>
      <c r="AV1126" s="377"/>
      <c r="AW1126" s="377"/>
      <c r="AX1126" s="378"/>
      <c r="AY1126" s="378"/>
      <c r="AZ1126" s="378"/>
      <c r="BA1126" s="378"/>
      <c r="BB1126" s="378"/>
      <c r="BC1126" s="99" t="s">
        <v>12265</v>
      </c>
      <c r="BD1126" s="99"/>
      <c r="BE1126" s="99"/>
      <c r="BF1126" s="100"/>
      <c r="BG1126" s="103"/>
      <c r="BH1126" s="103"/>
      <c r="BI1126" s="103"/>
      <c r="BJ1126" s="99"/>
      <c r="BK1126" s="112" t="s">
        <v>12265</v>
      </c>
      <c r="BL1126" s="102"/>
      <c r="BM1126" s="99"/>
      <c r="BN1126" s="99"/>
      <c r="BT1126" s="99"/>
      <c r="BU1126" s="99"/>
      <c r="BV1126" s="99"/>
      <c r="BW1126" s="99"/>
      <c r="BX1126" s="99"/>
      <c r="CB1126" s="4" t="s">
        <v>1511</v>
      </c>
    </row>
    <row r="1127" ht="13.75" spans="1:80">
      <c r="A1127" s="88" t="s">
        <v>12616</v>
      </c>
      <c r="B1127" s="88" t="s">
        <v>1010</v>
      </c>
      <c r="C1127" s="106" t="s">
        <v>1011</v>
      </c>
      <c r="D1127" s="89" t="s">
        <v>494</v>
      </c>
      <c r="E1127" s="135">
        <v>4</v>
      </c>
      <c r="F1127" s="135">
        <v>8</v>
      </c>
      <c r="G1127" s="90">
        <f t="shared" si="17"/>
        <v>32</v>
      </c>
      <c r="H1127" s="94"/>
      <c r="I1127" s="95"/>
      <c r="J1127" s="95"/>
      <c r="K1127" s="95"/>
      <c r="L1127" s="95"/>
      <c r="M1127" s="97"/>
      <c r="N1127" s="94"/>
      <c r="O1127" s="95"/>
      <c r="P1127" s="95"/>
      <c r="Q1127" s="95"/>
      <c r="R1127" s="97"/>
      <c r="S1127" s="94"/>
      <c r="T1127" s="95"/>
      <c r="U1127" s="96"/>
      <c r="V1127" s="95"/>
      <c r="W1127" s="95"/>
      <c r="X1127" s="97"/>
      <c r="Y1127" s="94"/>
      <c r="Z1127" s="96"/>
      <c r="AA1127" s="96"/>
      <c r="AB1127" s="95"/>
      <c r="AC1127" s="95"/>
      <c r="AD1127" s="97"/>
      <c r="AE1127" s="376"/>
      <c r="AF1127" s="381"/>
      <c r="AG1127" s="381">
        <v>15</v>
      </c>
      <c r="AH1127" s="377">
        <v>6</v>
      </c>
      <c r="AI1127" s="377">
        <v>25</v>
      </c>
      <c r="AJ1127" s="377">
        <v>6</v>
      </c>
      <c r="AK1127" s="377">
        <v>38</v>
      </c>
      <c r="AL1127" s="94"/>
      <c r="AM1127" s="96"/>
      <c r="AN1127" s="96">
        <v>12</v>
      </c>
      <c r="AO1127" s="95">
        <v>6</v>
      </c>
      <c r="AP1127" s="95">
        <v>12</v>
      </c>
      <c r="AQ1127" s="97">
        <v>38</v>
      </c>
      <c r="AR1127" s="376"/>
      <c r="AS1127" s="381"/>
      <c r="AT1127" s="381"/>
      <c r="AU1127" s="381"/>
      <c r="AV1127" s="377"/>
      <c r="AW1127" s="377"/>
      <c r="AX1127" s="378"/>
      <c r="AY1127" s="378"/>
      <c r="AZ1127" s="378"/>
      <c r="BA1127" s="378"/>
      <c r="BB1127" s="378"/>
      <c r="BC1127" s="99" t="s">
        <v>12615</v>
      </c>
      <c r="BD1127" s="99"/>
      <c r="BE1127" s="99"/>
      <c r="BF1127" s="100"/>
      <c r="BG1127" s="103"/>
      <c r="BH1127" s="103"/>
      <c r="BI1127" s="111" t="s">
        <v>12272</v>
      </c>
      <c r="BJ1127" s="99"/>
      <c r="BK1127" s="112" t="s">
        <v>1511</v>
      </c>
      <c r="BL1127" s="102"/>
      <c r="BM1127" s="99"/>
      <c r="BN1127" s="99"/>
      <c r="BT1127" s="99"/>
      <c r="BU1127" s="99"/>
      <c r="BV1127" s="99"/>
      <c r="BW1127" s="99"/>
      <c r="BX1127" s="99"/>
      <c r="CB1127" s="4" t="s">
        <v>1511</v>
      </c>
    </row>
    <row r="1128" ht="13.75" spans="1:80">
      <c r="A1128" s="88" t="s">
        <v>12616</v>
      </c>
      <c r="B1128" s="394" t="s">
        <v>1000</v>
      </c>
      <c r="C1128" s="394" t="s">
        <v>999</v>
      </c>
      <c r="D1128" s="89" t="s">
        <v>494</v>
      </c>
      <c r="E1128" s="135">
        <v>4</v>
      </c>
      <c r="F1128" s="394" t="s">
        <v>12617</v>
      </c>
      <c r="G1128" s="395" t="s">
        <v>12618</v>
      </c>
      <c r="H1128" s="235"/>
      <c r="I1128" s="236"/>
      <c r="J1128" s="236"/>
      <c r="K1128" s="236"/>
      <c r="L1128" s="236"/>
      <c r="M1128" s="237"/>
      <c r="N1128" s="94"/>
      <c r="O1128" s="95"/>
      <c r="P1128" s="95"/>
      <c r="Q1128" s="95"/>
      <c r="R1128" s="97"/>
      <c r="S1128" s="94"/>
      <c r="T1128" s="95"/>
      <c r="U1128" s="96"/>
      <c r="V1128" s="95"/>
      <c r="W1128" s="95"/>
      <c r="X1128" s="97"/>
      <c r="Y1128" s="94"/>
      <c r="Z1128" s="96"/>
      <c r="AA1128" s="96"/>
      <c r="AB1128" s="95"/>
      <c r="AC1128" s="95"/>
      <c r="AD1128" s="97"/>
      <c r="AE1128" s="94"/>
      <c r="AF1128" s="96"/>
      <c r="AG1128" s="96"/>
      <c r="AH1128" s="95"/>
      <c r="AI1128" s="95"/>
      <c r="AJ1128" s="95"/>
      <c r="AK1128" s="95"/>
      <c r="AL1128" s="94"/>
      <c r="AM1128" s="96"/>
      <c r="AN1128" s="96"/>
      <c r="AO1128" s="95"/>
      <c r="AP1128" s="95"/>
      <c r="AQ1128" s="97"/>
      <c r="AR1128" s="94"/>
      <c r="AS1128" s="96"/>
      <c r="AT1128" s="96"/>
      <c r="AU1128" s="96"/>
      <c r="AV1128" s="95"/>
      <c r="AW1128" s="95"/>
      <c r="AX1128" s="97"/>
      <c r="AY1128" s="97"/>
      <c r="AZ1128" s="97"/>
      <c r="BA1128" s="97"/>
      <c r="BB1128" s="97"/>
      <c r="BC1128" s="98"/>
      <c r="BD1128" s="99"/>
      <c r="BE1128" s="99"/>
      <c r="BF1128" s="103"/>
      <c r="BG1128" s="103"/>
      <c r="BH1128" s="103"/>
      <c r="BI1128" s="103"/>
      <c r="BJ1128" s="98"/>
      <c r="BK1128" s="98"/>
      <c r="BL1128" s="102"/>
      <c r="BM1128" s="98"/>
      <c r="BN1128" s="99"/>
      <c r="BT1128" s="99"/>
      <c r="BU1128" s="99"/>
      <c r="BV1128" s="99"/>
      <c r="BW1128" s="99"/>
      <c r="BX1128" s="99"/>
    </row>
    <row r="1129" ht="13.75" spans="1:80">
      <c r="A1129" s="88" t="s">
        <v>12616</v>
      </c>
      <c r="B1129" s="394" t="s">
        <v>1006</v>
      </c>
      <c r="C1129" s="394" t="s">
        <v>1005</v>
      </c>
      <c r="D1129" s="89" t="s">
        <v>494</v>
      </c>
      <c r="E1129" s="135">
        <v>4</v>
      </c>
      <c r="F1129" s="394" t="s">
        <v>12617</v>
      </c>
      <c r="G1129" s="395" t="s">
        <v>12618</v>
      </c>
      <c r="H1129" s="235"/>
      <c r="I1129" s="236"/>
      <c r="J1129" s="236"/>
      <c r="K1129" s="236"/>
      <c r="L1129" s="236"/>
      <c r="M1129" s="237"/>
      <c r="N1129" s="94"/>
      <c r="O1129" s="95"/>
      <c r="P1129" s="95"/>
      <c r="Q1129" s="95"/>
      <c r="R1129" s="97"/>
      <c r="S1129" s="94"/>
      <c r="T1129" s="95"/>
      <c r="U1129" s="96"/>
      <c r="V1129" s="95"/>
      <c r="W1129" s="95"/>
      <c r="X1129" s="97"/>
      <c r="Y1129" s="94"/>
      <c r="Z1129" s="96"/>
      <c r="AA1129" s="96"/>
      <c r="AB1129" s="95"/>
      <c r="AC1129" s="95"/>
      <c r="AD1129" s="97"/>
      <c r="AE1129" s="94"/>
      <c r="AF1129" s="96"/>
      <c r="AG1129" s="96"/>
      <c r="AH1129" s="95"/>
      <c r="AI1129" s="95"/>
      <c r="AJ1129" s="95"/>
      <c r="AK1129" s="95"/>
      <c r="AL1129" s="94"/>
      <c r="AM1129" s="96"/>
      <c r="AN1129" s="96"/>
      <c r="AO1129" s="95"/>
      <c r="AP1129" s="95"/>
      <c r="AQ1129" s="97"/>
      <c r="AR1129" s="94"/>
      <c r="AS1129" s="96"/>
      <c r="AT1129" s="96"/>
      <c r="AU1129" s="96"/>
      <c r="AV1129" s="95"/>
      <c r="AW1129" s="95"/>
      <c r="AX1129" s="97"/>
      <c r="AY1129" s="97"/>
      <c r="AZ1129" s="97"/>
      <c r="BA1129" s="97"/>
      <c r="BB1129" s="97"/>
      <c r="BC1129" s="98"/>
      <c r="BD1129" s="99"/>
      <c r="BE1129" s="99"/>
      <c r="BF1129" s="103"/>
      <c r="BG1129" s="103"/>
      <c r="BH1129" s="103"/>
      <c r="BI1129" s="103"/>
      <c r="BJ1129" s="98"/>
      <c r="BK1129" s="98"/>
      <c r="BL1129" s="102"/>
      <c r="BM1129" s="98"/>
      <c r="BN1129" s="99"/>
      <c r="BT1129" s="99"/>
      <c r="BU1129" s="99"/>
      <c r="BV1129" s="99"/>
      <c r="BW1129" s="99"/>
      <c r="BX1129" s="99"/>
    </row>
    <row r="1130" ht="13.75" spans="1:80">
      <c r="A1130" s="88" t="s">
        <v>12616</v>
      </c>
      <c r="B1130" s="394" t="s">
        <v>993</v>
      </c>
      <c r="C1130" s="394" t="s">
        <v>992</v>
      </c>
      <c r="D1130" s="89" t="s">
        <v>494</v>
      </c>
      <c r="E1130" s="135">
        <v>4</v>
      </c>
      <c r="F1130" s="394" t="s">
        <v>12617</v>
      </c>
      <c r="G1130" s="395" t="s">
        <v>12618</v>
      </c>
      <c r="H1130" s="235"/>
      <c r="I1130" s="236"/>
      <c r="J1130" s="236"/>
      <c r="K1130" s="236"/>
      <c r="L1130" s="236"/>
      <c r="M1130" s="237"/>
      <c r="N1130" s="94"/>
      <c r="O1130" s="95"/>
      <c r="P1130" s="95"/>
      <c r="Q1130" s="95"/>
      <c r="R1130" s="97"/>
      <c r="S1130" s="94"/>
      <c r="T1130" s="95"/>
      <c r="U1130" s="96"/>
      <c r="V1130" s="95"/>
      <c r="W1130" s="95"/>
      <c r="X1130" s="97"/>
      <c r="Y1130" s="94"/>
      <c r="Z1130" s="96"/>
      <c r="AA1130" s="96"/>
      <c r="AB1130" s="95"/>
      <c r="AC1130" s="95"/>
      <c r="AD1130" s="97"/>
      <c r="AE1130" s="94"/>
      <c r="AF1130" s="96"/>
      <c r="AG1130" s="96"/>
      <c r="AH1130" s="95"/>
      <c r="AI1130" s="95"/>
      <c r="AJ1130" s="95"/>
      <c r="AK1130" s="95"/>
      <c r="AL1130" s="94"/>
      <c r="AM1130" s="96"/>
      <c r="AN1130" s="96"/>
      <c r="AO1130" s="95"/>
      <c r="AP1130" s="95"/>
      <c r="AQ1130" s="97"/>
      <c r="AR1130" s="94"/>
      <c r="AS1130" s="96"/>
      <c r="AT1130" s="96"/>
      <c r="AU1130" s="96"/>
      <c r="AV1130" s="95"/>
      <c r="AW1130" s="95"/>
      <c r="AX1130" s="97"/>
      <c r="AY1130" s="97"/>
      <c r="AZ1130" s="97"/>
      <c r="BA1130" s="97"/>
      <c r="BB1130" s="97"/>
      <c r="BC1130" s="98"/>
      <c r="BD1130" s="99"/>
      <c r="BE1130" s="99"/>
      <c r="BF1130" s="103"/>
      <c r="BG1130" s="103"/>
      <c r="BH1130" s="103"/>
      <c r="BI1130" s="103"/>
      <c r="BJ1130" s="98"/>
      <c r="BK1130" s="98"/>
      <c r="BL1130" s="102"/>
      <c r="BM1130" s="98"/>
      <c r="BN1130" s="99"/>
      <c r="BT1130" s="99"/>
      <c r="BU1130" s="99"/>
      <c r="BV1130" s="99"/>
      <c r="BW1130" s="99"/>
      <c r="BX1130" s="99"/>
    </row>
    <row r="1131" ht="13.75" spans="1:80">
      <c r="A1131" s="88" t="s">
        <v>12616</v>
      </c>
      <c r="B1131" s="394" t="s">
        <v>993</v>
      </c>
      <c r="C1131" s="394" t="s">
        <v>997</v>
      </c>
      <c r="D1131" s="89" t="s">
        <v>494</v>
      </c>
      <c r="E1131" s="135">
        <v>4</v>
      </c>
      <c r="F1131" s="394" t="s">
        <v>12617</v>
      </c>
      <c r="G1131" s="395" t="s">
        <v>12618</v>
      </c>
      <c r="H1131" s="235"/>
      <c r="I1131" s="236"/>
      <c r="J1131" s="236"/>
      <c r="K1131" s="236"/>
      <c r="L1131" s="236"/>
      <c r="M1131" s="237"/>
      <c r="N1131" s="94"/>
      <c r="O1131" s="95"/>
      <c r="P1131" s="95"/>
      <c r="Q1131" s="95"/>
      <c r="R1131" s="97"/>
      <c r="S1131" s="94"/>
      <c r="T1131" s="95"/>
      <c r="U1131" s="96"/>
      <c r="V1131" s="95"/>
      <c r="W1131" s="95"/>
      <c r="X1131" s="97"/>
      <c r="Y1131" s="94"/>
      <c r="Z1131" s="96"/>
      <c r="AA1131" s="96"/>
      <c r="AB1131" s="95"/>
      <c r="AC1131" s="95"/>
      <c r="AD1131" s="97"/>
      <c r="AE1131" s="94"/>
      <c r="AF1131" s="96"/>
      <c r="AG1131" s="96"/>
      <c r="AH1131" s="95"/>
      <c r="AI1131" s="95"/>
      <c r="AJ1131" s="95"/>
      <c r="AK1131" s="95"/>
      <c r="AL1131" s="94"/>
      <c r="AM1131" s="96"/>
      <c r="AN1131" s="96"/>
      <c r="AO1131" s="95"/>
      <c r="AP1131" s="95"/>
      <c r="AQ1131" s="97"/>
      <c r="AR1131" s="94"/>
      <c r="AS1131" s="96"/>
      <c r="AT1131" s="96"/>
      <c r="AU1131" s="96"/>
      <c r="AV1131" s="95"/>
      <c r="AW1131" s="95"/>
      <c r="AX1131" s="97"/>
      <c r="AY1131" s="97"/>
      <c r="AZ1131" s="97"/>
      <c r="BA1131" s="97"/>
      <c r="BB1131" s="97"/>
      <c r="BC1131" s="98"/>
      <c r="BD1131" s="99"/>
      <c r="BE1131" s="99"/>
      <c r="BF1131" s="103"/>
      <c r="BG1131" s="103"/>
      <c r="BH1131" s="103"/>
      <c r="BI1131" s="103"/>
      <c r="BJ1131" s="98"/>
      <c r="BK1131" s="98"/>
      <c r="BL1131" s="102"/>
      <c r="BM1131" s="98"/>
      <c r="BN1131" s="99"/>
      <c r="BT1131" s="99"/>
      <c r="BU1131" s="99"/>
      <c r="BV1131" s="99"/>
      <c r="BW1131" s="99"/>
      <c r="BX1131" s="99"/>
    </row>
    <row r="1132" ht="13.75" spans="1:80">
      <c r="A1132" s="88" t="s">
        <v>12616</v>
      </c>
      <c r="B1132" s="394" t="s">
        <v>1000</v>
      </c>
      <c r="C1132" s="394" t="s">
        <v>7801</v>
      </c>
      <c r="D1132" s="89" t="s">
        <v>494</v>
      </c>
      <c r="E1132" s="135">
        <v>4</v>
      </c>
      <c r="F1132" s="394" t="s">
        <v>12617</v>
      </c>
      <c r="G1132" s="395" t="s">
        <v>12618</v>
      </c>
      <c r="H1132" s="235"/>
      <c r="I1132" s="236"/>
      <c r="J1132" s="236"/>
      <c r="K1132" s="236"/>
      <c r="L1132" s="236"/>
      <c r="M1132" s="237"/>
      <c r="N1132" s="94"/>
      <c r="O1132" s="95"/>
      <c r="P1132" s="95"/>
      <c r="Q1132" s="95"/>
      <c r="R1132" s="97"/>
      <c r="S1132" s="94"/>
      <c r="T1132" s="95"/>
      <c r="U1132" s="96"/>
      <c r="V1132" s="95"/>
      <c r="W1132" s="95"/>
      <c r="X1132" s="97"/>
      <c r="Y1132" s="94"/>
      <c r="Z1132" s="96"/>
      <c r="AA1132" s="96"/>
      <c r="AB1132" s="95"/>
      <c r="AC1132" s="95"/>
      <c r="AD1132" s="97"/>
      <c r="AE1132" s="94"/>
      <c r="AF1132" s="96"/>
      <c r="AG1132" s="96"/>
      <c r="AH1132" s="95"/>
      <c r="AI1132" s="95"/>
      <c r="AJ1132" s="95"/>
      <c r="AK1132" s="95"/>
      <c r="AL1132" s="94"/>
      <c r="AM1132" s="96"/>
      <c r="AN1132" s="96"/>
      <c r="AO1132" s="95"/>
      <c r="AP1132" s="95"/>
      <c r="AQ1132" s="97"/>
      <c r="AR1132" s="94"/>
      <c r="AS1132" s="96"/>
      <c r="AT1132" s="96"/>
      <c r="AU1132" s="96"/>
      <c r="AV1132" s="95"/>
      <c r="AW1132" s="95"/>
      <c r="AX1132" s="97"/>
      <c r="AY1132" s="97"/>
      <c r="AZ1132" s="97"/>
      <c r="BA1132" s="97"/>
      <c r="BB1132" s="97"/>
      <c r="BC1132" s="98"/>
      <c r="BD1132" s="99"/>
      <c r="BE1132" s="99"/>
      <c r="BF1132" s="103"/>
      <c r="BG1132" s="103"/>
      <c r="BH1132" s="103"/>
      <c r="BI1132" s="103"/>
      <c r="BJ1132" s="98"/>
      <c r="BK1132" s="98"/>
      <c r="BL1132" s="102"/>
      <c r="BM1132" s="98"/>
      <c r="BN1132" s="99"/>
      <c r="BT1132" s="99"/>
      <c r="BU1132" s="99"/>
      <c r="BV1132" s="99"/>
      <c r="BW1132" s="99"/>
      <c r="BX1132" s="99"/>
    </row>
    <row r="1133" ht="13.75" spans="1:80">
      <c r="A1133" s="88" t="s">
        <v>12616</v>
      </c>
      <c r="B1133" s="394" t="s">
        <v>1006</v>
      </c>
      <c r="C1133" s="394" t="s">
        <v>1008</v>
      </c>
      <c r="D1133" s="89" t="s">
        <v>494</v>
      </c>
      <c r="E1133" s="135">
        <v>4</v>
      </c>
      <c r="F1133" s="394" t="s">
        <v>12617</v>
      </c>
      <c r="G1133" s="395" t="s">
        <v>12618</v>
      </c>
      <c r="H1133" s="235"/>
      <c r="I1133" s="236"/>
      <c r="J1133" s="236"/>
      <c r="K1133" s="236"/>
      <c r="L1133" s="236"/>
      <c r="M1133" s="237"/>
      <c r="N1133" s="94"/>
      <c r="O1133" s="95"/>
      <c r="P1133" s="95"/>
      <c r="Q1133" s="95"/>
      <c r="R1133" s="97"/>
      <c r="S1133" s="94"/>
      <c r="T1133" s="95"/>
      <c r="U1133" s="96"/>
      <c r="V1133" s="95"/>
      <c r="W1133" s="95"/>
      <c r="X1133" s="97"/>
      <c r="Y1133" s="94"/>
      <c r="Z1133" s="96"/>
      <c r="AA1133" s="96"/>
      <c r="AB1133" s="95"/>
      <c r="AC1133" s="95"/>
      <c r="AD1133" s="97"/>
      <c r="AE1133" s="94"/>
      <c r="AF1133" s="96"/>
      <c r="AG1133" s="96"/>
      <c r="AH1133" s="95"/>
      <c r="AI1133" s="95"/>
      <c r="AJ1133" s="95"/>
      <c r="AK1133" s="95"/>
      <c r="AL1133" s="94"/>
      <c r="AM1133" s="96"/>
      <c r="AN1133" s="96"/>
      <c r="AO1133" s="95"/>
      <c r="AP1133" s="95"/>
      <c r="AQ1133" s="97"/>
      <c r="AR1133" s="94"/>
      <c r="AS1133" s="96"/>
      <c r="AT1133" s="96"/>
      <c r="AU1133" s="96"/>
      <c r="AV1133" s="95"/>
      <c r="AW1133" s="95"/>
      <c r="AX1133" s="97"/>
      <c r="AY1133" s="97"/>
      <c r="AZ1133" s="97"/>
      <c r="BA1133" s="97"/>
      <c r="BB1133" s="97"/>
      <c r="BC1133" s="98"/>
      <c r="BD1133" s="99"/>
      <c r="BE1133" s="99"/>
      <c r="BF1133" s="103"/>
      <c r="BG1133" s="103"/>
      <c r="BH1133" s="103"/>
      <c r="BI1133" s="103"/>
      <c r="BJ1133" s="98"/>
      <c r="BK1133" s="98"/>
      <c r="BL1133" s="102"/>
      <c r="BM1133" s="98"/>
      <c r="BN1133" s="99"/>
      <c r="BT1133" s="99"/>
      <c r="BU1133" s="99"/>
      <c r="BV1133" s="99"/>
      <c r="BW1133" s="99"/>
      <c r="BX1133" s="99"/>
    </row>
    <row r="1134" ht="13.75" spans="1:80">
      <c r="A1134" s="88" t="s">
        <v>12616</v>
      </c>
      <c r="B1134" s="88" t="s">
        <v>942</v>
      </c>
      <c r="C1134" s="88" t="s">
        <v>941</v>
      </c>
      <c r="D1134" s="169" t="s">
        <v>494</v>
      </c>
      <c r="E1134" s="88">
        <v>4</v>
      </c>
      <c r="F1134" s="88">
        <v>8</v>
      </c>
      <c r="G1134" s="170">
        <v>32</v>
      </c>
      <c r="H1134" s="235"/>
      <c r="I1134" s="236"/>
      <c r="J1134" s="236"/>
      <c r="K1134" s="236"/>
      <c r="L1134" s="236"/>
      <c r="M1134" s="237"/>
      <c r="N1134" s="94"/>
      <c r="O1134" s="95"/>
      <c r="P1134" s="95"/>
      <c r="Q1134" s="95"/>
      <c r="R1134" s="97"/>
      <c r="S1134" s="94"/>
      <c r="T1134" s="95"/>
      <c r="U1134" s="96"/>
      <c r="V1134" s="95"/>
      <c r="W1134" s="95"/>
      <c r="X1134" s="97"/>
      <c r="Y1134" s="94"/>
      <c r="Z1134" s="96"/>
      <c r="AA1134" s="96"/>
      <c r="AB1134" s="95"/>
      <c r="AC1134" s="95"/>
      <c r="AD1134" s="97"/>
      <c r="AE1134" s="376"/>
      <c r="AF1134" s="381"/>
      <c r="AG1134" s="381">
        <v>6</v>
      </c>
      <c r="AH1134" s="377">
        <v>17</v>
      </c>
      <c r="AI1134" s="377">
        <v>25</v>
      </c>
      <c r="AJ1134" s="377">
        <v>6</v>
      </c>
      <c r="AK1134" s="377">
        <v>38</v>
      </c>
      <c r="AL1134" s="94"/>
      <c r="AM1134" s="96"/>
      <c r="AN1134" s="96">
        <v>17</v>
      </c>
      <c r="AO1134" s="95">
        <v>25</v>
      </c>
      <c r="AP1134" s="95">
        <v>38</v>
      </c>
      <c r="AQ1134" s="97">
        <v>38</v>
      </c>
      <c r="AR1134" s="376"/>
      <c r="AS1134" s="381"/>
      <c r="AT1134" s="381"/>
      <c r="AU1134" s="381"/>
      <c r="AV1134" s="377"/>
      <c r="AW1134" s="377"/>
      <c r="AX1134" s="378"/>
      <c r="AY1134" s="378"/>
      <c r="AZ1134" s="378"/>
      <c r="BA1134" s="378"/>
      <c r="BB1134" s="378"/>
      <c r="BC1134" s="98"/>
      <c r="BD1134" s="99"/>
      <c r="BE1134" s="99"/>
      <c r="BF1134" s="103"/>
      <c r="BG1134" s="103"/>
      <c r="BH1134" s="103"/>
      <c r="BI1134" s="103"/>
      <c r="BJ1134" s="98"/>
      <c r="BK1134" s="98"/>
      <c r="BL1134" s="102"/>
      <c r="BM1134" s="98"/>
      <c r="BN1134" s="99"/>
      <c r="BT1134" s="99"/>
      <c r="BU1134" s="99"/>
      <c r="BV1134" s="99"/>
      <c r="BW1134" s="99"/>
      <c r="BX1134" s="99"/>
    </row>
    <row r="1135" ht="13.75" spans="1:80">
      <c r="A1135" s="88" t="s">
        <v>12616</v>
      </c>
      <c r="B1135" s="88" t="s">
        <v>942</v>
      </c>
      <c r="C1135" s="88" t="s">
        <v>11653</v>
      </c>
      <c r="D1135" s="169" t="s">
        <v>494</v>
      </c>
      <c r="E1135" s="88">
        <v>4</v>
      </c>
      <c r="F1135" s="88">
        <v>8</v>
      </c>
      <c r="G1135" s="170">
        <v>32</v>
      </c>
      <c r="H1135" s="235"/>
      <c r="I1135" s="236"/>
      <c r="J1135" s="236"/>
      <c r="K1135" s="236"/>
      <c r="L1135" s="236"/>
      <c r="M1135" s="237"/>
      <c r="N1135" s="94"/>
      <c r="O1135" s="95"/>
      <c r="P1135" s="95"/>
      <c r="Q1135" s="95"/>
      <c r="R1135" s="97"/>
      <c r="S1135" s="94"/>
      <c r="T1135" s="95"/>
      <c r="U1135" s="96"/>
      <c r="V1135" s="95"/>
      <c r="W1135" s="95"/>
      <c r="X1135" s="97"/>
      <c r="Y1135" s="94"/>
      <c r="Z1135" s="96"/>
      <c r="AA1135" s="96"/>
      <c r="AB1135" s="95"/>
      <c r="AC1135" s="95"/>
      <c r="AD1135" s="97"/>
      <c r="AE1135" s="376"/>
      <c r="AF1135" s="381"/>
      <c r="AG1135" s="381">
        <v>6</v>
      </c>
      <c r="AH1135" s="377">
        <v>17</v>
      </c>
      <c r="AI1135" s="377">
        <v>25</v>
      </c>
      <c r="AJ1135" s="377">
        <v>6</v>
      </c>
      <c r="AK1135" s="377">
        <v>38</v>
      </c>
      <c r="AL1135" s="94"/>
      <c r="AM1135" s="96"/>
      <c r="AN1135" s="96">
        <v>17</v>
      </c>
      <c r="AO1135" s="95">
        <v>25</v>
      </c>
      <c r="AP1135" s="95">
        <v>38</v>
      </c>
      <c r="AQ1135" s="97">
        <v>38</v>
      </c>
      <c r="AR1135" s="376"/>
      <c r="AS1135" s="381"/>
      <c r="AT1135" s="381"/>
      <c r="AU1135" s="381"/>
      <c r="AV1135" s="377"/>
      <c r="AW1135" s="377"/>
      <c r="AX1135" s="378"/>
      <c r="AY1135" s="378"/>
      <c r="AZ1135" s="378"/>
      <c r="BA1135" s="378"/>
      <c r="BB1135" s="378"/>
      <c r="BC1135" s="98"/>
      <c r="BD1135" s="99"/>
      <c r="BE1135" s="99"/>
      <c r="BF1135" s="103"/>
      <c r="BG1135" s="103"/>
      <c r="BH1135" s="103"/>
      <c r="BI1135" s="103"/>
      <c r="BJ1135" s="98"/>
      <c r="BK1135" s="98"/>
      <c r="BL1135" s="102"/>
      <c r="BM1135" s="98"/>
      <c r="BN1135" s="99"/>
      <c r="BT1135" s="99"/>
      <c r="BU1135" s="99"/>
      <c r="BV1135" s="99"/>
      <c r="BW1135" s="99"/>
      <c r="BX1135" s="99"/>
    </row>
    <row r="1136" ht="13.75" spans="1:80">
      <c r="A1136" s="88" t="s">
        <v>12616</v>
      </c>
      <c r="B1136" s="394" t="s">
        <v>1000</v>
      </c>
      <c r="C1136" s="394" t="s">
        <v>999</v>
      </c>
      <c r="D1136" s="89" t="s">
        <v>12266</v>
      </c>
      <c r="E1136" s="135">
        <v>4</v>
      </c>
      <c r="F1136" s="394" t="s">
        <v>12617</v>
      </c>
      <c r="G1136" s="395" t="s">
        <v>12617</v>
      </c>
      <c r="H1136" s="94"/>
      <c r="I1136" s="236"/>
      <c r="J1136" s="95"/>
      <c r="K1136" s="95"/>
      <c r="L1136" s="95"/>
      <c r="M1136" s="97"/>
      <c r="N1136" s="94"/>
      <c r="O1136" s="95"/>
      <c r="P1136" s="95"/>
      <c r="Q1136" s="95"/>
      <c r="R1136" s="97"/>
      <c r="S1136" s="94"/>
      <c r="T1136" s="95"/>
      <c r="U1136" s="96"/>
      <c r="V1136" s="95"/>
      <c r="W1136" s="95"/>
      <c r="X1136" s="97"/>
      <c r="Y1136" s="94"/>
      <c r="Z1136" s="96"/>
      <c r="AA1136" s="96"/>
      <c r="AB1136" s="95"/>
      <c r="AC1136" s="95"/>
      <c r="AD1136" s="97"/>
      <c r="AE1136" s="94"/>
      <c r="AF1136" s="96"/>
      <c r="AG1136" s="114"/>
      <c r="AH1136" s="114"/>
      <c r="AI1136" s="114"/>
      <c r="AJ1136" s="114"/>
      <c r="AK1136" s="95"/>
      <c r="AL1136" s="94"/>
      <c r="AM1136" s="96"/>
      <c r="AN1136" s="96"/>
      <c r="AO1136" s="95"/>
      <c r="AP1136" s="95"/>
      <c r="AQ1136" s="97"/>
      <c r="AR1136" s="94"/>
      <c r="AS1136" s="96"/>
      <c r="AT1136" s="96"/>
      <c r="AU1136" s="96"/>
      <c r="AV1136" s="95"/>
      <c r="AW1136" s="95"/>
      <c r="AX1136" s="97"/>
      <c r="AY1136" s="97"/>
      <c r="AZ1136" s="97"/>
      <c r="BA1136" s="97"/>
      <c r="BB1136" s="97"/>
      <c r="BC1136" s="98"/>
      <c r="BD1136" s="99"/>
      <c r="BE1136" s="99"/>
      <c r="BF1136" s="103"/>
      <c r="BG1136" s="103"/>
      <c r="BH1136" s="103"/>
      <c r="BI1136" s="103"/>
      <c r="BJ1136" s="98"/>
      <c r="BK1136" s="98"/>
      <c r="BL1136" s="102"/>
      <c r="BM1136" s="98"/>
      <c r="BN1136" s="99"/>
      <c r="BT1136" s="99"/>
      <c r="BU1136" s="99"/>
      <c r="BV1136" s="99"/>
      <c r="BW1136" s="99"/>
      <c r="BX1136" s="99"/>
    </row>
    <row r="1137" ht="13.75" spans="1:479">
      <c r="A1137" s="88" t="s">
        <v>12616</v>
      </c>
      <c r="B1137" s="394" t="s">
        <v>1006</v>
      </c>
      <c r="C1137" s="394" t="s">
        <v>1005</v>
      </c>
      <c r="D1137" s="89" t="s">
        <v>12266</v>
      </c>
      <c r="E1137" s="135">
        <v>4</v>
      </c>
      <c r="F1137" s="394" t="s">
        <v>12617</v>
      </c>
      <c r="G1137" s="395" t="s">
        <v>12617</v>
      </c>
      <c r="H1137" s="94"/>
      <c r="I1137" s="236"/>
      <c r="J1137" s="95"/>
      <c r="K1137" s="95"/>
      <c r="L1137" s="95"/>
      <c r="M1137" s="97"/>
      <c r="N1137" s="94"/>
      <c r="O1137" s="95"/>
      <c r="P1137" s="95"/>
      <c r="Q1137" s="95"/>
      <c r="R1137" s="97"/>
      <c r="S1137" s="94"/>
      <c r="T1137" s="95"/>
      <c r="U1137" s="96"/>
      <c r="V1137" s="95"/>
      <c r="W1137" s="95"/>
      <c r="X1137" s="97"/>
      <c r="Y1137" s="94"/>
      <c r="Z1137" s="96"/>
      <c r="AA1137" s="96"/>
      <c r="AB1137" s="95"/>
      <c r="AC1137" s="95"/>
      <c r="AD1137" s="97"/>
      <c r="AE1137" s="94"/>
      <c r="AF1137" s="96"/>
      <c r="AG1137" s="114"/>
      <c r="AH1137" s="114"/>
      <c r="AI1137" s="114"/>
      <c r="AJ1137" s="114"/>
      <c r="AK1137" s="95"/>
      <c r="AL1137" s="94"/>
      <c r="AM1137" s="96"/>
      <c r="AN1137" s="96"/>
      <c r="AO1137" s="95"/>
      <c r="AP1137" s="95"/>
      <c r="AQ1137" s="97"/>
      <c r="AR1137" s="94"/>
      <c r="AS1137" s="96"/>
      <c r="AT1137" s="96"/>
      <c r="AU1137" s="96"/>
      <c r="AV1137" s="95"/>
      <c r="AW1137" s="95"/>
      <c r="AX1137" s="97"/>
      <c r="AY1137" s="97"/>
      <c r="AZ1137" s="97"/>
      <c r="BA1137" s="97"/>
      <c r="BB1137" s="97"/>
      <c r="BC1137" s="98"/>
      <c r="BD1137" s="99"/>
      <c r="BE1137" s="99"/>
      <c r="BF1137" s="103"/>
      <c r="BG1137" s="103"/>
      <c r="BH1137" s="103"/>
      <c r="BI1137" s="103"/>
      <c r="BJ1137" s="98"/>
      <c r="BK1137" s="98"/>
      <c r="BL1137" s="102"/>
      <c r="BM1137" s="98"/>
      <c r="BN1137" s="99"/>
      <c r="BT1137" s="99"/>
      <c r="BU1137" s="99"/>
      <c r="BV1137" s="99"/>
      <c r="BW1137" s="99"/>
      <c r="BX1137" s="99"/>
    </row>
    <row r="1138" ht="13.75" spans="1:479">
      <c r="A1138" s="88" t="s">
        <v>12616</v>
      </c>
      <c r="B1138" s="394" t="s">
        <v>993</v>
      </c>
      <c r="C1138" s="394" t="s">
        <v>992</v>
      </c>
      <c r="D1138" s="89" t="s">
        <v>12266</v>
      </c>
      <c r="E1138" s="135">
        <v>4</v>
      </c>
      <c r="F1138" s="394" t="s">
        <v>12617</v>
      </c>
      <c r="G1138" s="395" t="s">
        <v>12617</v>
      </c>
      <c r="H1138" s="94"/>
      <c r="I1138" s="236"/>
      <c r="J1138" s="95"/>
      <c r="K1138" s="95"/>
      <c r="L1138" s="95"/>
      <c r="M1138" s="97"/>
      <c r="N1138" s="94"/>
      <c r="O1138" s="95"/>
      <c r="P1138" s="95"/>
      <c r="Q1138" s="95"/>
      <c r="R1138" s="97"/>
      <c r="S1138" s="94"/>
      <c r="T1138" s="95"/>
      <c r="U1138" s="96"/>
      <c r="V1138" s="95"/>
      <c r="W1138" s="95"/>
      <c r="X1138" s="97"/>
      <c r="Y1138" s="94"/>
      <c r="Z1138" s="96"/>
      <c r="AA1138" s="96"/>
      <c r="AB1138" s="95"/>
      <c r="AC1138" s="95"/>
      <c r="AD1138" s="97"/>
      <c r="AE1138" s="94"/>
      <c r="AF1138" s="96"/>
      <c r="AG1138" s="96"/>
      <c r="AH1138" s="95"/>
      <c r="AI1138" s="95"/>
      <c r="AJ1138" s="95"/>
      <c r="AK1138" s="95"/>
      <c r="AL1138" s="94"/>
      <c r="AM1138" s="96"/>
      <c r="AN1138" s="96"/>
      <c r="AO1138" s="95"/>
      <c r="AP1138" s="95"/>
      <c r="AQ1138" s="97"/>
      <c r="AR1138" s="94"/>
      <c r="AS1138" s="96"/>
      <c r="AT1138" s="96"/>
      <c r="AU1138" s="96"/>
      <c r="AV1138" s="95"/>
      <c r="AW1138" s="95"/>
      <c r="AX1138" s="97"/>
      <c r="AY1138" s="97"/>
      <c r="AZ1138" s="97"/>
      <c r="BA1138" s="97"/>
      <c r="BB1138" s="97"/>
      <c r="BC1138" s="98"/>
      <c r="BD1138" s="99"/>
      <c r="BE1138" s="99"/>
      <c r="BF1138" s="103"/>
      <c r="BG1138" s="103"/>
      <c r="BH1138" s="103"/>
      <c r="BI1138" s="103"/>
      <c r="BJ1138" s="98"/>
      <c r="BK1138" s="98"/>
      <c r="BL1138" s="102"/>
      <c r="BM1138" s="98"/>
      <c r="BN1138" s="99"/>
      <c r="BT1138" s="99"/>
      <c r="BU1138" s="99"/>
      <c r="BV1138" s="99"/>
      <c r="BW1138" s="99"/>
      <c r="BX1138" s="99"/>
    </row>
    <row r="1139" ht="13.75" spans="1:479">
      <c r="A1139" s="88" t="s">
        <v>12616</v>
      </c>
      <c r="B1139" s="394" t="s">
        <v>993</v>
      </c>
      <c r="C1139" s="394" t="s">
        <v>997</v>
      </c>
      <c r="D1139" s="89" t="s">
        <v>12266</v>
      </c>
      <c r="E1139" s="135">
        <v>4</v>
      </c>
      <c r="F1139" s="394" t="s">
        <v>12617</v>
      </c>
      <c r="G1139" s="395" t="s">
        <v>12617</v>
      </c>
      <c r="H1139" s="94"/>
      <c r="I1139" s="236"/>
      <c r="J1139" s="95"/>
      <c r="K1139" s="95"/>
      <c r="L1139" s="95"/>
      <c r="M1139" s="97"/>
      <c r="N1139" s="94"/>
      <c r="O1139" s="95"/>
      <c r="P1139" s="95"/>
      <c r="Q1139" s="95"/>
      <c r="R1139" s="97"/>
      <c r="S1139" s="94"/>
      <c r="T1139" s="95"/>
      <c r="U1139" s="96"/>
      <c r="V1139" s="95"/>
      <c r="W1139" s="95"/>
      <c r="X1139" s="97"/>
      <c r="Y1139" s="94"/>
      <c r="Z1139" s="96"/>
      <c r="AA1139" s="96"/>
      <c r="AB1139" s="95"/>
      <c r="AC1139" s="95"/>
      <c r="AD1139" s="97"/>
      <c r="AE1139" s="94"/>
      <c r="AF1139" s="96"/>
      <c r="AG1139" s="96"/>
      <c r="AH1139" s="95"/>
      <c r="AI1139" s="95"/>
      <c r="AJ1139" s="95"/>
      <c r="AK1139" s="95"/>
      <c r="AL1139" s="94"/>
      <c r="AM1139" s="96"/>
      <c r="AN1139" s="96"/>
      <c r="AO1139" s="95"/>
      <c r="AP1139" s="95"/>
      <c r="AQ1139" s="97"/>
      <c r="AR1139" s="94"/>
      <c r="AS1139" s="96"/>
      <c r="AT1139" s="96"/>
      <c r="AU1139" s="96"/>
      <c r="AV1139" s="95"/>
      <c r="AW1139" s="95"/>
      <c r="AX1139" s="97"/>
      <c r="AY1139" s="97"/>
      <c r="AZ1139" s="97"/>
      <c r="BA1139" s="97"/>
      <c r="BB1139" s="97"/>
      <c r="BC1139" s="98"/>
      <c r="BD1139" s="99"/>
      <c r="BE1139" s="99"/>
      <c r="BF1139" s="103"/>
      <c r="BG1139" s="103"/>
      <c r="BH1139" s="103"/>
      <c r="BI1139" s="103"/>
      <c r="BJ1139" s="98"/>
      <c r="BK1139" s="98"/>
      <c r="BL1139" s="102"/>
      <c r="BM1139" s="98"/>
      <c r="BN1139" s="99"/>
      <c r="BT1139" s="99"/>
      <c r="BU1139" s="99"/>
      <c r="BV1139" s="99"/>
      <c r="BW1139" s="99"/>
      <c r="BX1139" s="99"/>
    </row>
    <row r="1140" ht="13.75" spans="1:479">
      <c r="A1140" s="88" t="s">
        <v>12616</v>
      </c>
      <c r="B1140" s="394" t="s">
        <v>1000</v>
      </c>
      <c r="C1140" s="394" t="s">
        <v>7801</v>
      </c>
      <c r="D1140" s="89" t="s">
        <v>12266</v>
      </c>
      <c r="E1140" s="135">
        <v>4</v>
      </c>
      <c r="F1140" s="394" t="s">
        <v>12617</v>
      </c>
      <c r="G1140" s="395" t="s">
        <v>12617</v>
      </c>
      <c r="H1140" s="94"/>
      <c r="I1140" s="236"/>
      <c r="J1140" s="95"/>
      <c r="K1140" s="95"/>
      <c r="L1140" s="95"/>
      <c r="M1140" s="97"/>
      <c r="N1140" s="94"/>
      <c r="O1140" s="95"/>
      <c r="P1140" s="95"/>
      <c r="Q1140" s="95"/>
      <c r="R1140" s="97"/>
      <c r="S1140" s="94"/>
      <c r="T1140" s="95"/>
      <c r="U1140" s="94"/>
      <c r="V1140" s="94"/>
      <c r="W1140" s="94"/>
      <c r="X1140" s="94"/>
      <c r="Y1140" s="94"/>
      <c r="Z1140" s="96"/>
      <c r="AA1140" s="96"/>
      <c r="AB1140" s="95"/>
      <c r="AC1140" s="95"/>
      <c r="AD1140" s="97"/>
      <c r="AE1140" s="94"/>
      <c r="AF1140" s="96"/>
      <c r="AG1140" s="96"/>
      <c r="AH1140" s="95"/>
      <c r="AI1140" s="95"/>
      <c r="AJ1140" s="95"/>
      <c r="AK1140" s="95"/>
      <c r="AL1140" s="97"/>
      <c r="AM1140" s="97"/>
      <c r="AN1140" s="97"/>
      <c r="AO1140" s="97"/>
      <c r="AP1140" s="97"/>
      <c r="AQ1140" s="97"/>
      <c r="AR1140" s="94"/>
      <c r="AS1140" s="96"/>
      <c r="AT1140" s="96"/>
      <c r="AU1140" s="96"/>
      <c r="AV1140" s="95"/>
      <c r="AW1140" s="95"/>
      <c r="AX1140" s="97"/>
      <c r="AY1140" s="97"/>
      <c r="AZ1140" s="97"/>
      <c r="BA1140" s="97"/>
      <c r="BB1140" s="97"/>
      <c r="BC1140" s="98"/>
      <c r="BD1140" s="99"/>
      <c r="BE1140" s="396"/>
      <c r="BF1140" s="103"/>
      <c r="BG1140" s="103"/>
      <c r="BH1140" s="103"/>
      <c r="BI1140" s="103"/>
      <c r="BJ1140" s="98"/>
      <c r="BK1140" s="98"/>
      <c r="BL1140" s="102"/>
      <c r="BM1140" s="98"/>
      <c r="BN1140" s="99"/>
      <c r="BT1140" s="99"/>
      <c r="BU1140" s="99"/>
      <c r="BV1140" s="99"/>
      <c r="BW1140" s="99"/>
      <c r="BX1140" s="99"/>
    </row>
    <row r="1141" ht="13.75" spans="1:479">
      <c r="A1141" s="88" t="s">
        <v>12616</v>
      </c>
      <c r="B1141" s="394" t="s">
        <v>1006</v>
      </c>
      <c r="C1141" s="394" t="s">
        <v>1008</v>
      </c>
      <c r="D1141" s="89" t="s">
        <v>12266</v>
      </c>
      <c r="E1141" s="135">
        <v>4</v>
      </c>
      <c r="F1141" s="394" t="s">
        <v>12617</v>
      </c>
      <c r="G1141" s="395" t="s">
        <v>12617</v>
      </c>
      <c r="H1141" s="94"/>
      <c r="I1141" s="236"/>
      <c r="J1141" s="95"/>
      <c r="K1141" s="95"/>
      <c r="L1141" s="95"/>
      <c r="M1141" s="97"/>
      <c r="N1141" s="94"/>
      <c r="O1141" s="95"/>
      <c r="P1141" s="95"/>
      <c r="Q1141" s="95"/>
      <c r="R1141" s="97"/>
      <c r="S1141" s="94"/>
      <c r="T1141" s="95"/>
      <c r="U1141" s="96"/>
      <c r="V1141" s="95"/>
      <c r="W1141" s="95"/>
      <c r="X1141" s="97"/>
      <c r="Y1141" s="94"/>
      <c r="Z1141" s="96"/>
      <c r="AA1141" s="96"/>
      <c r="AB1141" s="95"/>
      <c r="AC1141" s="95"/>
      <c r="AD1141" s="97"/>
      <c r="AE1141" s="94"/>
      <c r="AF1141" s="96"/>
      <c r="AG1141" s="96"/>
      <c r="AH1141" s="95"/>
      <c r="AI1141" s="95"/>
      <c r="AJ1141" s="95"/>
      <c r="AK1141" s="95"/>
      <c r="AL1141" s="97"/>
      <c r="AM1141" s="97"/>
      <c r="AN1141" s="97"/>
      <c r="AO1141" s="97"/>
      <c r="AP1141" s="97"/>
      <c r="AQ1141" s="97"/>
      <c r="AR1141" s="94"/>
      <c r="AS1141" s="96"/>
      <c r="AT1141" s="96"/>
      <c r="AU1141" s="96"/>
      <c r="AV1141" s="95"/>
      <c r="AW1141" s="95"/>
      <c r="AX1141" s="97"/>
      <c r="AY1141" s="97"/>
      <c r="AZ1141" s="97"/>
      <c r="BA1141" s="97"/>
      <c r="BB1141" s="97"/>
      <c r="BC1141" s="98"/>
      <c r="BD1141" s="99"/>
      <c r="BE1141" s="99"/>
      <c r="BF1141" s="103"/>
      <c r="BG1141" s="103"/>
      <c r="BH1141" s="103"/>
      <c r="BI1141" s="103"/>
      <c r="BJ1141" s="98"/>
      <c r="BK1141" s="98"/>
      <c r="BL1141" s="102"/>
      <c r="BM1141" s="98"/>
      <c r="BN1141" s="99"/>
      <c r="BT1141" s="99"/>
      <c r="BU1141" s="99"/>
      <c r="BV1141" s="99"/>
      <c r="BW1141" s="99"/>
      <c r="BX1141" s="99"/>
    </row>
    <row r="1142" ht="13.75" spans="1:479">
      <c r="A1142" s="88" t="s">
        <v>12616</v>
      </c>
      <c r="B1142" s="88" t="s">
        <v>942</v>
      </c>
      <c r="C1142" s="88" t="s">
        <v>941</v>
      </c>
      <c r="D1142" s="89" t="s">
        <v>12266</v>
      </c>
      <c r="E1142" s="135">
        <v>4</v>
      </c>
      <c r="F1142" s="135">
        <v>0</v>
      </c>
      <c r="G1142" s="90">
        <v>0</v>
      </c>
      <c r="H1142" s="235"/>
      <c r="I1142" s="236"/>
      <c r="J1142" s="236"/>
      <c r="K1142" s="236"/>
      <c r="L1142" s="236"/>
      <c r="M1142" s="237"/>
      <c r="N1142" s="94"/>
      <c r="O1142" s="95"/>
      <c r="P1142" s="95"/>
      <c r="Q1142" s="95"/>
      <c r="R1142" s="97"/>
      <c r="S1142" s="94"/>
      <c r="T1142" s="95"/>
      <c r="U1142" s="94"/>
      <c r="V1142" s="94"/>
      <c r="W1142" s="94"/>
      <c r="X1142" s="94"/>
      <c r="Y1142" s="94"/>
      <c r="Z1142" s="96"/>
      <c r="AA1142" s="96"/>
      <c r="AB1142" s="95"/>
      <c r="AC1142" s="95"/>
      <c r="AD1142" s="97"/>
      <c r="AE1142" s="376"/>
      <c r="AF1142" s="381"/>
      <c r="AG1142" s="381"/>
      <c r="AH1142" s="377"/>
      <c r="AI1142" s="377"/>
      <c r="AJ1142" s="377"/>
      <c r="AK1142" s="377"/>
      <c r="AL1142" s="97"/>
      <c r="AM1142" s="97"/>
      <c r="AN1142" s="97"/>
      <c r="AO1142" s="97"/>
      <c r="AP1142" s="97"/>
      <c r="AQ1142" s="97"/>
      <c r="AR1142" s="376"/>
      <c r="AS1142" s="381"/>
      <c r="AT1142" s="381"/>
      <c r="AU1142" s="381"/>
      <c r="AV1142" s="377"/>
      <c r="AW1142" s="377"/>
      <c r="AX1142" s="378"/>
      <c r="AY1142" s="378"/>
      <c r="AZ1142" s="378"/>
      <c r="BA1142" s="378"/>
      <c r="BB1142" s="378"/>
      <c r="BC1142" s="98"/>
      <c r="BD1142" s="99"/>
      <c r="BE1142" s="396"/>
      <c r="BF1142" s="103"/>
      <c r="BG1142" s="103"/>
      <c r="BH1142" s="103"/>
      <c r="BI1142" s="103"/>
      <c r="BJ1142" s="98"/>
      <c r="BK1142" s="98"/>
      <c r="BL1142" s="102"/>
      <c r="BM1142" s="98"/>
      <c r="BN1142" s="99"/>
      <c r="BT1142" s="99"/>
      <c r="BU1142" s="99"/>
      <c r="BV1142" s="99"/>
      <c r="BW1142" s="99"/>
      <c r="BX1142" s="99"/>
    </row>
    <row r="1143" ht="13.75" spans="1:479">
      <c r="A1143" s="88" t="s">
        <v>12616</v>
      </c>
      <c r="B1143" s="88" t="s">
        <v>942</v>
      </c>
      <c r="C1143" s="88" t="s">
        <v>11653</v>
      </c>
      <c r="D1143" s="89" t="s">
        <v>12266</v>
      </c>
      <c r="E1143" s="135">
        <v>4</v>
      </c>
      <c r="F1143" s="135">
        <v>0</v>
      </c>
      <c r="G1143" s="90">
        <v>0</v>
      </c>
      <c r="H1143" s="235"/>
      <c r="I1143" s="236"/>
      <c r="J1143" s="236"/>
      <c r="K1143" s="236"/>
      <c r="L1143" s="236"/>
      <c r="M1143" s="237"/>
      <c r="N1143" s="94"/>
      <c r="O1143" s="95"/>
      <c r="P1143" s="95"/>
      <c r="Q1143" s="95"/>
      <c r="R1143" s="97"/>
      <c r="S1143" s="94"/>
      <c r="T1143" s="95"/>
      <c r="U1143" s="96"/>
      <c r="V1143" s="95"/>
      <c r="W1143" s="95"/>
      <c r="X1143" s="97"/>
      <c r="Y1143" s="94"/>
      <c r="Z1143" s="96"/>
      <c r="AA1143" s="96"/>
      <c r="AB1143" s="95"/>
      <c r="AC1143" s="95"/>
      <c r="AD1143" s="97"/>
      <c r="AE1143" s="376"/>
      <c r="AF1143" s="381"/>
      <c r="AG1143" s="381"/>
      <c r="AH1143" s="377"/>
      <c r="AI1143" s="377"/>
      <c r="AJ1143" s="377"/>
      <c r="AK1143" s="377"/>
      <c r="AL1143" s="97"/>
      <c r="AM1143" s="97"/>
      <c r="AN1143" s="97"/>
      <c r="AO1143" s="97"/>
      <c r="AP1143" s="97"/>
      <c r="AQ1143" s="97"/>
      <c r="AR1143" s="376"/>
      <c r="AS1143" s="381"/>
      <c r="AT1143" s="381"/>
      <c r="AU1143" s="381"/>
      <c r="AV1143" s="377"/>
      <c r="AW1143" s="377"/>
      <c r="AX1143" s="378"/>
      <c r="AY1143" s="378"/>
      <c r="AZ1143" s="378"/>
      <c r="BA1143" s="378"/>
      <c r="BB1143" s="378"/>
      <c r="BC1143" s="98"/>
      <c r="BD1143" s="99"/>
      <c r="BE1143" s="99"/>
      <c r="BF1143" s="103"/>
      <c r="BG1143" s="103"/>
      <c r="BH1143" s="103"/>
      <c r="BI1143" s="103"/>
      <c r="BJ1143" s="98"/>
      <c r="BK1143" s="98"/>
      <c r="BL1143" s="102"/>
      <c r="BM1143" s="98"/>
      <c r="BN1143" s="99"/>
      <c r="BT1143" s="99"/>
      <c r="BU1143" s="99"/>
      <c r="BV1143" s="99"/>
      <c r="BW1143" s="99"/>
      <c r="BX1143" s="99"/>
    </row>
    <row r="1144" ht="13.75" spans="1:479">
      <c r="A1144" s="88" t="s">
        <v>12619</v>
      </c>
      <c r="B1144" s="88" t="s">
        <v>3961</v>
      </c>
      <c r="C1144" s="106" t="s">
        <v>3960</v>
      </c>
      <c r="D1144" s="89" t="s">
        <v>12266</v>
      </c>
      <c r="E1144" s="135">
        <v>24</v>
      </c>
      <c r="F1144" s="135">
        <v>46</v>
      </c>
      <c r="G1144" s="90">
        <f t="shared" ref="G1144:G1207" si="18">F1144*E1144</f>
        <v>1104</v>
      </c>
      <c r="H1144" s="91"/>
      <c r="I1144" s="92"/>
      <c r="J1144" s="92">
        <v>78</v>
      </c>
      <c r="K1144" s="92">
        <v>70</v>
      </c>
      <c r="L1144" s="92">
        <v>50</v>
      </c>
      <c r="M1144" s="93"/>
      <c r="N1144" s="91"/>
      <c r="O1144" s="92"/>
      <c r="P1144" s="92"/>
      <c r="Q1144" s="92"/>
      <c r="R1144" s="93"/>
      <c r="S1144" s="94"/>
      <c r="T1144" s="95"/>
      <c r="U1144" s="96"/>
      <c r="V1144" s="95"/>
      <c r="W1144" s="95"/>
      <c r="X1144" s="97"/>
      <c r="Y1144" s="94"/>
      <c r="Z1144" s="96"/>
      <c r="AA1144" s="96"/>
      <c r="AB1144" s="95"/>
      <c r="AC1144" s="95"/>
      <c r="AD1144" s="97"/>
      <c r="AE1144" s="91"/>
      <c r="AF1144" s="113"/>
      <c r="AG1144" s="113"/>
      <c r="AH1144" s="92"/>
      <c r="AI1144" s="92"/>
      <c r="AJ1144" s="92"/>
      <c r="AK1144" s="92"/>
      <c r="AL1144" s="91"/>
      <c r="AM1144" s="113"/>
      <c r="AN1144" s="113"/>
      <c r="AO1144" s="92"/>
      <c r="AP1144" s="92"/>
      <c r="AQ1144" s="93"/>
      <c r="AR1144" s="94"/>
      <c r="AS1144" s="96"/>
      <c r="AT1144" s="96"/>
      <c r="AU1144" s="96"/>
      <c r="AV1144" s="95"/>
      <c r="AW1144" s="95"/>
      <c r="AX1144" s="97"/>
      <c r="AY1144" s="97"/>
      <c r="AZ1144" s="97"/>
      <c r="BA1144" s="97"/>
      <c r="BB1144" s="97"/>
      <c r="BC1144" s="99" t="s">
        <v>12297</v>
      </c>
      <c r="BD1144" s="99" t="s">
        <v>12298</v>
      </c>
      <c r="BE1144" s="99" t="s">
        <v>12271</v>
      </c>
      <c r="BF1144" s="100"/>
      <c r="BG1144" s="103"/>
      <c r="BH1144" s="103"/>
      <c r="BI1144" s="103"/>
      <c r="BJ1144" s="99"/>
      <c r="BK1144" s="112" t="s">
        <v>1511</v>
      </c>
      <c r="BL1144" s="102"/>
      <c r="BM1144" s="99"/>
      <c r="BN1144" s="99"/>
      <c r="BT1144" s="99"/>
      <c r="BU1144" s="99"/>
      <c r="BV1144" s="99"/>
      <c r="BW1144" s="99"/>
      <c r="BX1144" s="99"/>
      <c r="CB1144" s="4" t="s">
        <v>1511</v>
      </c>
    </row>
    <row r="1145" ht="13.75" spans="1:479">
      <c r="A1145" s="88" t="s">
        <v>12619</v>
      </c>
      <c r="B1145" s="88" t="s">
        <v>3961</v>
      </c>
      <c r="C1145" s="106" t="s">
        <v>3960</v>
      </c>
      <c r="D1145" s="89" t="s">
        <v>494</v>
      </c>
      <c r="E1145" s="135">
        <v>24</v>
      </c>
      <c r="F1145" s="135">
        <v>23</v>
      </c>
      <c r="G1145" s="90">
        <f t="shared" si="18"/>
        <v>552</v>
      </c>
      <c r="H1145" s="91"/>
      <c r="I1145" s="92"/>
      <c r="J1145" s="92">
        <v>30</v>
      </c>
      <c r="K1145" s="92">
        <v>50</v>
      </c>
      <c r="L1145" s="92">
        <v>60</v>
      </c>
      <c r="M1145" s="93"/>
      <c r="N1145" s="91"/>
      <c r="O1145" s="92"/>
      <c r="P1145" s="92"/>
      <c r="Q1145" s="92"/>
      <c r="R1145" s="93"/>
      <c r="S1145" s="94"/>
      <c r="T1145" s="95"/>
      <c r="U1145" s="96"/>
      <c r="V1145" s="95"/>
      <c r="W1145" s="95"/>
      <c r="X1145" s="97"/>
      <c r="Y1145" s="94"/>
      <c r="Z1145" s="96"/>
      <c r="AA1145" s="96"/>
      <c r="AB1145" s="95"/>
      <c r="AC1145" s="95"/>
      <c r="AD1145" s="97"/>
      <c r="AE1145" s="91"/>
      <c r="AF1145" s="113"/>
      <c r="AG1145" s="113"/>
      <c r="AH1145" s="92"/>
      <c r="AI1145" s="92"/>
      <c r="AJ1145" s="92"/>
      <c r="AK1145" s="92"/>
      <c r="AL1145" s="91"/>
      <c r="AM1145" s="113"/>
      <c r="AN1145" s="113"/>
      <c r="AO1145" s="92"/>
      <c r="AP1145" s="92"/>
      <c r="AQ1145" s="93"/>
      <c r="AR1145" s="94"/>
      <c r="AS1145" s="96"/>
      <c r="AT1145" s="96"/>
      <c r="AU1145" s="96"/>
      <c r="AV1145" s="95"/>
      <c r="AW1145" s="95"/>
      <c r="AX1145" s="97"/>
      <c r="AY1145" s="97"/>
      <c r="AZ1145" s="97"/>
      <c r="BA1145" s="97"/>
      <c r="BB1145" s="97"/>
      <c r="BC1145" s="99" t="s">
        <v>12300</v>
      </c>
      <c r="BD1145" s="99" t="s">
        <v>12301</v>
      </c>
      <c r="BE1145" s="99" t="s">
        <v>12275</v>
      </c>
      <c r="BF1145" s="100"/>
      <c r="BG1145" s="103"/>
      <c r="BH1145" s="103"/>
      <c r="BI1145" s="103"/>
      <c r="BJ1145" s="99"/>
      <c r="BK1145" s="112" t="s">
        <v>1511</v>
      </c>
      <c r="BL1145" s="102"/>
      <c r="BM1145" s="99"/>
      <c r="BN1145" s="99"/>
      <c r="BT1145" s="99"/>
      <c r="BU1145" s="99"/>
      <c r="BV1145" s="99"/>
      <c r="BW1145" s="99"/>
      <c r="BX1145" s="99"/>
      <c r="CB1145" s="4" t="s">
        <v>1511</v>
      </c>
    </row>
    <row r="1146" ht="13.75" spans="1:479">
      <c r="A1146" s="88" t="s">
        <v>12619</v>
      </c>
      <c r="B1146" s="88" t="s">
        <v>3961</v>
      </c>
      <c r="C1146" s="106" t="s">
        <v>6959</v>
      </c>
      <c r="D1146" s="89" t="s">
        <v>12266</v>
      </c>
      <c r="E1146" s="135">
        <v>24</v>
      </c>
      <c r="F1146" s="135">
        <v>44</v>
      </c>
      <c r="G1146" s="90">
        <f t="shared" si="18"/>
        <v>1056</v>
      </c>
      <c r="H1146" s="91"/>
      <c r="I1146" s="92"/>
      <c r="J1146" s="92">
        <v>52</v>
      </c>
      <c r="K1146" s="92">
        <v>100</v>
      </c>
      <c r="L1146" s="92">
        <v>86</v>
      </c>
      <c r="M1146" s="93"/>
      <c r="N1146" s="91"/>
      <c r="O1146" s="92">
        <v>71</v>
      </c>
      <c r="P1146" s="92">
        <v>90</v>
      </c>
      <c r="Q1146" s="92">
        <v>85</v>
      </c>
      <c r="R1146" s="93"/>
      <c r="S1146" s="94"/>
      <c r="T1146" s="95"/>
      <c r="U1146" s="96"/>
      <c r="V1146" s="95"/>
      <c r="W1146" s="95"/>
      <c r="X1146" s="97"/>
      <c r="Y1146" s="94"/>
      <c r="Z1146" s="96"/>
      <c r="AA1146" s="96"/>
      <c r="AB1146" s="95"/>
      <c r="AC1146" s="95"/>
      <c r="AD1146" s="97"/>
      <c r="AE1146" s="91"/>
      <c r="AF1146" s="113"/>
      <c r="AG1146" s="113"/>
      <c r="AH1146" s="92"/>
      <c r="AI1146" s="92"/>
      <c r="AJ1146" s="92"/>
      <c r="AK1146" s="92"/>
      <c r="AL1146" s="91"/>
      <c r="AM1146" s="113"/>
      <c r="AN1146" s="113"/>
      <c r="AO1146" s="92"/>
      <c r="AP1146" s="92"/>
      <c r="AQ1146" s="93"/>
      <c r="AR1146" s="94"/>
      <c r="AS1146" s="96"/>
      <c r="AT1146" s="96"/>
      <c r="AU1146" s="96"/>
      <c r="AV1146" s="95"/>
      <c r="AW1146" s="95"/>
      <c r="AX1146" s="97"/>
      <c r="AY1146" s="97"/>
      <c r="AZ1146" s="97"/>
      <c r="BA1146" s="97"/>
      <c r="BB1146" s="97"/>
      <c r="BC1146" s="99" t="s">
        <v>12297</v>
      </c>
      <c r="BD1146" s="99" t="s">
        <v>12298</v>
      </c>
      <c r="BE1146" s="99" t="s">
        <v>12271</v>
      </c>
      <c r="BF1146" s="100"/>
      <c r="BG1146" s="103"/>
      <c r="BH1146" s="103"/>
      <c r="BI1146" s="103"/>
      <c r="BJ1146" s="99"/>
      <c r="BK1146" s="112" t="s">
        <v>1511</v>
      </c>
      <c r="BL1146" s="102"/>
      <c r="BM1146" s="99"/>
      <c r="BN1146" s="99"/>
      <c r="BT1146" s="99"/>
      <c r="BU1146" s="99"/>
      <c r="BV1146" s="99"/>
      <c r="BW1146" s="99"/>
      <c r="BX1146" s="99"/>
      <c r="CB1146" s="4" t="s">
        <v>1511</v>
      </c>
    </row>
    <row r="1147" s="4" customFormat="1" ht="13.75" spans="1:479">
      <c r="A1147" s="88" t="s">
        <v>12619</v>
      </c>
      <c r="B1147" s="88" t="s">
        <v>3961</v>
      </c>
      <c r="C1147" s="106" t="s">
        <v>6959</v>
      </c>
      <c r="D1147" s="89" t="s">
        <v>494</v>
      </c>
      <c r="E1147" s="135">
        <v>24</v>
      </c>
      <c r="F1147" s="135">
        <v>25</v>
      </c>
      <c r="G1147" s="90">
        <f t="shared" si="18"/>
        <v>600</v>
      </c>
      <c r="H1147" s="91"/>
      <c r="I1147" s="92"/>
      <c r="J1147" s="92">
        <v>26</v>
      </c>
      <c r="K1147" s="92">
        <v>39</v>
      </c>
      <c r="L1147" s="92">
        <v>55</v>
      </c>
      <c r="M1147" s="93"/>
      <c r="N1147" s="91"/>
      <c r="O1147" s="92">
        <v>36</v>
      </c>
      <c r="P1147" s="92">
        <v>56</v>
      </c>
      <c r="Q1147" s="92">
        <v>56</v>
      </c>
      <c r="R1147" s="93"/>
      <c r="S1147" s="94"/>
      <c r="T1147" s="95"/>
      <c r="U1147" s="96"/>
      <c r="V1147" s="95"/>
      <c r="W1147" s="95"/>
      <c r="X1147" s="97"/>
      <c r="Y1147" s="94"/>
      <c r="Z1147" s="96"/>
      <c r="AA1147" s="96"/>
      <c r="AB1147" s="95"/>
      <c r="AC1147" s="95"/>
      <c r="AD1147" s="97"/>
      <c r="AE1147" s="91"/>
      <c r="AF1147" s="113"/>
      <c r="AG1147" s="113"/>
      <c r="AH1147" s="92"/>
      <c r="AI1147" s="92"/>
      <c r="AJ1147" s="92"/>
      <c r="AK1147" s="92"/>
      <c r="AL1147" s="91"/>
      <c r="AM1147" s="113"/>
      <c r="AN1147" s="113"/>
      <c r="AO1147" s="92"/>
      <c r="AP1147" s="92"/>
      <c r="AQ1147" s="93"/>
      <c r="AR1147" s="94"/>
      <c r="AS1147" s="96"/>
      <c r="AT1147" s="96"/>
      <c r="AU1147" s="96"/>
      <c r="AV1147" s="95"/>
      <c r="AW1147" s="95"/>
      <c r="AX1147" s="97"/>
      <c r="AY1147" s="97"/>
      <c r="AZ1147" s="97"/>
      <c r="BA1147" s="97"/>
      <c r="BB1147" s="97"/>
      <c r="BC1147" s="99" t="s">
        <v>12300</v>
      </c>
      <c r="BD1147" s="99" t="s">
        <v>12301</v>
      </c>
      <c r="BE1147" s="99" t="s">
        <v>12275</v>
      </c>
      <c r="BF1147" s="100"/>
      <c r="BG1147" s="103"/>
      <c r="BH1147" s="103"/>
      <c r="BI1147" s="103"/>
      <c r="BJ1147" s="99"/>
      <c r="BK1147" s="112" t="s">
        <v>1511</v>
      </c>
      <c r="BL1147" s="102"/>
      <c r="BM1147" s="99"/>
      <c r="BN1147" s="99"/>
      <c r="BO1147" s="13"/>
      <c r="BP1147" s="13"/>
      <c r="BQ1147" s="13"/>
      <c r="BR1147" s="13"/>
      <c r="BS1147" s="13"/>
      <c r="BT1147" s="99"/>
      <c r="BU1147" s="99"/>
      <c r="BV1147" s="99"/>
      <c r="BW1147" s="99"/>
      <c r="BX1147" s="99"/>
      <c r="BY1147" s="13"/>
      <c r="BZ1147" s="13"/>
      <c r="CA1147" s="13"/>
      <c r="CB1147" s="4" t="s">
        <v>1511</v>
      </c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  <c r="EM1147" s="13"/>
      <c r="EN1147" s="13"/>
      <c r="EO1147" s="13"/>
      <c r="EP1147" s="13"/>
      <c r="EQ1147" s="13"/>
      <c r="ER1147" s="13"/>
      <c r="ES1147" s="13"/>
      <c r="ET1147" s="13"/>
      <c r="EU1147" s="13"/>
      <c r="EV1147" s="13"/>
      <c r="EW1147" s="13"/>
      <c r="EX1147" s="13"/>
      <c r="EY1147" s="13"/>
      <c r="EZ1147" s="13"/>
      <c r="FA1147" s="13"/>
      <c r="FB1147" s="13"/>
      <c r="FC1147" s="13"/>
      <c r="FD1147" s="13"/>
      <c r="FE1147" s="13"/>
      <c r="FF1147" s="13"/>
      <c r="FG1147" s="13"/>
      <c r="FH1147" s="13"/>
      <c r="FI1147" s="13"/>
      <c r="FJ1147" s="13"/>
      <c r="FK1147" s="13"/>
      <c r="FL1147" s="13"/>
      <c r="FM1147" s="13"/>
      <c r="FN1147" s="13"/>
      <c r="FO1147" s="13"/>
      <c r="FP1147" s="13"/>
      <c r="FQ1147" s="13"/>
      <c r="FR1147" s="13"/>
      <c r="FS1147" s="13"/>
      <c r="FT1147" s="13"/>
      <c r="FU1147" s="13"/>
      <c r="FV1147" s="13"/>
      <c r="FW1147" s="13"/>
      <c r="FX1147" s="13"/>
      <c r="FY1147" s="13"/>
      <c r="FZ1147" s="13"/>
      <c r="GA1147" s="13"/>
      <c r="GB1147" s="13"/>
      <c r="GC1147" s="13"/>
      <c r="GD1147" s="13"/>
      <c r="GE1147" s="13"/>
      <c r="GF1147" s="13"/>
      <c r="GG1147" s="13"/>
      <c r="GH1147" s="13"/>
      <c r="GI1147" s="13"/>
      <c r="GJ1147" s="13"/>
      <c r="GK1147" s="13"/>
      <c r="GL1147" s="13"/>
      <c r="GM1147" s="13"/>
      <c r="GN1147" s="13"/>
      <c r="GO1147" s="13"/>
      <c r="GP1147" s="13"/>
      <c r="GQ1147" s="13"/>
      <c r="GR1147" s="13"/>
      <c r="GS1147" s="13"/>
      <c r="GT1147" s="13"/>
      <c r="GU1147" s="13"/>
      <c r="GV1147" s="13"/>
      <c r="GW1147" s="13"/>
      <c r="GX1147" s="13"/>
      <c r="GY1147" s="13"/>
      <c r="GZ1147" s="13"/>
      <c r="HA1147" s="13"/>
      <c r="HB1147" s="13"/>
      <c r="HC1147" s="13"/>
      <c r="HD1147" s="13"/>
      <c r="HE1147" s="13"/>
      <c r="HF1147" s="13"/>
      <c r="HG1147" s="13"/>
      <c r="HH1147" s="13"/>
      <c r="HI1147" s="13"/>
      <c r="HJ1147" s="13"/>
      <c r="HK1147" s="13"/>
      <c r="HL1147" s="13"/>
      <c r="HM1147" s="13"/>
      <c r="HN1147" s="13"/>
      <c r="HO1147" s="13"/>
      <c r="HP1147" s="13"/>
      <c r="HQ1147" s="13"/>
      <c r="HR1147" s="13"/>
      <c r="HS1147" s="13"/>
      <c r="HT1147" s="13"/>
      <c r="HU1147" s="13"/>
      <c r="HV1147" s="13"/>
      <c r="HW1147" s="13"/>
      <c r="HX1147" s="13"/>
      <c r="HY1147" s="13"/>
      <c r="HZ1147" s="13"/>
      <c r="IA1147" s="13"/>
      <c r="IB1147" s="13"/>
      <c r="IC1147" s="13"/>
      <c r="ID1147" s="13"/>
      <c r="IE1147" s="13"/>
      <c r="IF1147" s="13"/>
      <c r="IG1147" s="13"/>
      <c r="IH1147" s="13"/>
      <c r="II1147" s="13"/>
      <c r="IJ1147" s="13"/>
      <c r="IK1147" s="13"/>
      <c r="IL1147" s="13"/>
      <c r="IM1147" s="13"/>
      <c r="IN1147" s="13"/>
      <c r="IO1147" s="13"/>
      <c r="IP1147" s="13"/>
      <c r="IQ1147" s="13"/>
      <c r="IR1147" s="13"/>
      <c r="IS1147" s="13"/>
      <c r="IT1147" s="13"/>
      <c r="IU1147" s="13"/>
      <c r="IV1147" s="13"/>
      <c r="IW1147" s="13"/>
      <c r="IX1147" s="13"/>
      <c r="IY1147" s="13"/>
      <c r="IZ1147" s="13"/>
      <c r="JA1147" s="13"/>
      <c r="JB1147" s="13"/>
      <c r="JC1147" s="13"/>
      <c r="JD1147" s="13"/>
      <c r="JE1147" s="13"/>
      <c r="JF1147" s="13"/>
      <c r="JG1147" s="13"/>
      <c r="JH1147" s="13"/>
      <c r="JI1147" s="13"/>
      <c r="JJ1147" s="13"/>
      <c r="JK1147" s="13"/>
      <c r="JL1147" s="13"/>
      <c r="JM1147" s="13"/>
      <c r="JN1147" s="13"/>
      <c r="JO1147" s="13"/>
      <c r="JP1147" s="13"/>
      <c r="JQ1147" s="13"/>
      <c r="JR1147" s="13"/>
      <c r="JS1147" s="13"/>
      <c r="JT1147" s="13"/>
      <c r="JU1147" s="13"/>
      <c r="JV1147" s="13"/>
      <c r="JW1147" s="13"/>
      <c r="JX1147" s="13"/>
      <c r="JY1147" s="13"/>
      <c r="JZ1147" s="13"/>
      <c r="KA1147" s="13"/>
      <c r="KB1147" s="13"/>
      <c r="KC1147" s="13"/>
      <c r="KD1147" s="13"/>
      <c r="KE1147" s="13"/>
      <c r="KF1147" s="13"/>
      <c r="KG1147" s="13"/>
      <c r="KH1147" s="13"/>
      <c r="KI1147" s="13"/>
      <c r="KJ1147" s="13"/>
      <c r="KK1147" s="13"/>
      <c r="KL1147" s="13"/>
      <c r="KM1147" s="13"/>
      <c r="KN1147" s="13"/>
      <c r="KO1147" s="13"/>
      <c r="KP1147" s="13"/>
      <c r="KQ1147" s="13"/>
      <c r="KR1147" s="13"/>
      <c r="KS1147" s="13"/>
      <c r="KT1147" s="13"/>
      <c r="KU1147" s="13"/>
      <c r="KV1147" s="13"/>
      <c r="KW1147" s="13"/>
      <c r="KX1147" s="13"/>
      <c r="KY1147" s="13"/>
      <c r="KZ1147" s="13"/>
      <c r="LA1147" s="13"/>
      <c r="LB1147" s="13"/>
      <c r="LC1147" s="13"/>
      <c r="LD1147" s="13"/>
      <c r="LE1147" s="13"/>
      <c r="LF1147" s="13"/>
      <c r="LG1147" s="13"/>
      <c r="LH1147" s="13"/>
      <c r="LI1147" s="13"/>
      <c r="LJ1147" s="13"/>
      <c r="LK1147" s="13"/>
      <c r="LL1147" s="13"/>
      <c r="LM1147" s="13"/>
      <c r="LN1147" s="13"/>
      <c r="LO1147" s="13"/>
      <c r="LP1147" s="13"/>
      <c r="LQ1147" s="13"/>
      <c r="LR1147" s="13"/>
      <c r="LS1147" s="13"/>
      <c r="LT1147" s="13"/>
      <c r="LU1147" s="13"/>
      <c r="LV1147" s="13"/>
      <c r="LW1147" s="13"/>
      <c r="LX1147" s="13"/>
      <c r="LY1147" s="13"/>
      <c r="LZ1147" s="13"/>
      <c r="MA1147" s="13"/>
      <c r="MB1147" s="13"/>
      <c r="MC1147" s="13"/>
      <c r="MD1147" s="13"/>
      <c r="ME1147" s="13"/>
      <c r="MF1147" s="13"/>
      <c r="MG1147" s="13"/>
      <c r="MH1147" s="13"/>
      <c r="MI1147" s="13"/>
      <c r="MJ1147" s="13"/>
      <c r="MK1147" s="13"/>
      <c r="ML1147" s="13"/>
      <c r="MM1147" s="13"/>
      <c r="MN1147" s="13"/>
      <c r="MO1147" s="13"/>
      <c r="MP1147" s="13"/>
      <c r="MQ1147" s="13"/>
      <c r="MR1147" s="13"/>
      <c r="MS1147" s="13"/>
      <c r="MT1147" s="13"/>
      <c r="MU1147" s="13"/>
      <c r="MV1147" s="13"/>
      <c r="MW1147" s="13"/>
      <c r="MX1147" s="13"/>
      <c r="MY1147" s="13"/>
      <c r="MZ1147" s="13"/>
      <c r="NA1147" s="13"/>
      <c r="NB1147" s="13"/>
      <c r="NC1147" s="13"/>
      <c r="ND1147" s="13"/>
      <c r="NE1147" s="13"/>
      <c r="NF1147" s="13"/>
      <c r="NG1147" s="13"/>
      <c r="NH1147" s="13"/>
      <c r="NI1147" s="13"/>
      <c r="NJ1147" s="13"/>
      <c r="NK1147" s="13"/>
      <c r="NL1147" s="13"/>
      <c r="NM1147" s="13"/>
      <c r="NN1147" s="13"/>
      <c r="NO1147" s="13"/>
      <c r="NP1147" s="13"/>
      <c r="NQ1147" s="13"/>
      <c r="NR1147" s="13"/>
      <c r="NS1147" s="13"/>
      <c r="NT1147" s="13"/>
      <c r="NU1147" s="13"/>
      <c r="NV1147" s="13"/>
      <c r="NW1147" s="13"/>
      <c r="NX1147" s="13"/>
      <c r="NY1147" s="13"/>
      <c r="NZ1147" s="13"/>
      <c r="OA1147" s="13"/>
      <c r="OB1147" s="13"/>
      <c r="OC1147" s="13"/>
      <c r="OD1147" s="13"/>
      <c r="OE1147" s="13"/>
      <c r="OF1147" s="13"/>
      <c r="OG1147" s="13"/>
      <c r="OH1147" s="13"/>
      <c r="OI1147" s="13"/>
      <c r="OJ1147" s="13"/>
      <c r="OK1147" s="13"/>
      <c r="OL1147" s="13"/>
      <c r="OM1147" s="13"/>
      <c r="ON1147" s="13"/>
      <c r="OO1147" s="13"/>
      <c r="OP1147" s="13"/>
      <c r="OQ1147" s="13"/>
      <c r="OR1147" s="13"/>
      <c r="OS1147" s="13"/>
      <c r="OT1147" s="13"/>
      <c r="OU1147" s="13"/>
      <c r="OV1147" s="13"/>
      <c r="OW1147" s="13"/>
      <c r="OX1147" s="13"/>
      <c r="OY1147" s="13"/>
      <c r="OZ1147" s="13"/>
      <c r="PA1147" s="13"/>
      <c r="PB1147" s="13"/>
      <c r="PC1147" s="13"/>
      <c r="PD1147" s="13"/>
      <c r="PE1147" s="13"/>
      <c r="PF1147" s="13"/>
      <c r="PG1147" s="13"/>
      <c r="PH1147" s="13"/>
      <c r="PI1147" s="13"/>
      <c r="PJ1147" s="13"/>
      <c r="PK1147" s="13"/>
      <c r="PL1147" s="13"/>
      <c r="PM1147" s="13"/>
      <c r="PN1147" s="13"/>
      <c r="PO1147" s="13"/>
      <c r="PP1147" s="13"/>
      <c r="PQ1147" s="13"/>
      <c r="PR1147" s="13"/>
      <c r="PS1147" s="13"/>
      <c r="PT1147" s="13"/>
      <c r="PU1147" s="13"/>
      <c r="PV1147" s="13"/>
      <c r="PW1147" s="13"/>
      <c r="PX1147" s="13"/>
      <c r="PY1147" s="13"/>
      <c r="PZ1147" s="13"/>
      <c r="QA1147" s="13"/>
      <c r="QB1147" s="13"/>
      <c r="QC1147" s="13"/>
      <c r="QD1147" s="13"/>
      <c r="QE1147" s="13"/>
      <c r="QF1147" s="13"/>
      <c r="QG1147" s="13"/>
      <c r="QH1147" s="13"/>
      <c r="QI1147" s="13"/>
      <c r="QJ1147" s="13"/>
      <c r="QK1147" s="13"/>
      <c r="QL1147" s="13"/>
      <c r="QM1147" s="13"/>
      <c r="QN1147" s="13"/>
      <c r="QO1147" s="13"/>
      <c r="QP1147" s="13"/>
      <c r="QQ1147" s="13"/>
      <c r="QR1147" s="13"/>
      <c r="QS1147" s="13"/>
      <c r="QT1147" s="13"/>
      <c r="QU1147" s="13"/>
      <c r="QV1147" s="13"/>
      <c r="QW1147" s="13"/>
      <c r="QX1147" s="13"/>
      <c r="QY1147" s="13"/>
      <c r="QZ1147" s="13"/>
      <c r="RA1147" s="13"/>
      <c r="RB1147" s="13"/>
      <c r="RC1147" s="13"/>
      <c r="RD1147" s="13"/>
      <c r="RE1147" s="13"/>
      <c r="RF1147" s="13"/>
      <c r="RG1147" s="13"/>
      <c r="RH1147" s="13"/>
      <c r="RI1147" s="13"/>
      <c r="RJ1147" s="13"/>
      <c r="RK1147" s="13"/>
    </row>
    <row r="1148" s="4" customFormat="1" ht="13.75" spans="1:479">
      <c r="A1148" s="88" t="s">
        <v>12620</v>
      </c>
      <c r="B1148" s="88">
        <v>93429091</v>
      </c>
      <c r="C1148" s="106">
        <v>93429001</v>
      </c>
      <c r="D1148" s="89" t="s">
        <v>494</v>
      </c>
      <c r="E1148" s="135">
        <v>3</v>
      </c>
      <c r="F1148" s="135">
        <v>221</v>
      </c>
      <c r="G1148" s="90">
        <f t="shared" si="18"/>
        <v>663</v>
      </c>
      <c r="H1148" s="94"/>
      <c r="I1148" s="95"/>
      <c r="J1148" s="95"/>
      <c r="K1148" s="95"/>
      <c r="L1148" s="95"/>
      <c r="M1148" s="97"/>
      <c r="N1148" s="91"/>
      <c r="O1148" s="92">
        <v>46</v>
      </c>
      <c r="P1148" s="92">
        <v>46</v>
      </c>
      <c r="Q1148" s="92">
        <v>40</v>
      </c>
      <c r="R1148" s="93"/>
      <c r="S1148" s="91"/>
      <c r="T1148" s="92"/>
      <c r="U1148" s="113">
        <v>46</v>
      </c>
      <c r="V1148" s="92">
        <v>46</v>
      </c>
      <c r="W1148" s="92">
        <v>40</v>
      </c>
      <c r="X1148" s="93"/>
      <c r="Y1148" s="94"/>
      <c r="Z1148" s="96"/>
      <c r="AA1148" s="96"/>
      <c r="AB1148" s="95"/>
      <c r="AC1148" s="95"/>
      <c r="AD1148" s="97"/>
      <c r="AE1148" s="91"/>
      <c r="AF1148" s="113"/>
      <c r="AG1148" s="113"/>
      <c r="AH1148" s="92"/>
      <c r="AI1148" s="92"/>
      <c r="AJ1148" s="92"/>
      <c r="AK1148" s="92"/>
      <c r="AL1148" s="94"/>
      <c r="AM1148" s="96"/>
      <c r="AN1148" s="96"/>
      <c r="AO1148" s="95"/>
      <c r="AP1148" s="95"/>
      <c r="AQ1148" s="97"/>
      <c r="AR1148" s="91"/>
      <c r="AS1148" s="113"/>
      <c r="AT1148" s="113"/>
      <c r="AU1148" s="113"/>
      <c r="AV1148" s="92"/>
      <c r="AW1148" s="92"/>
      <c r="AX1148" s="93"/>
      <c r="AY1148" s="97"/>
      <c r="AZ1148" s="97"/>
      <c r="BA1148" s="97"/>
      <c r="BB1148" s="97"/>
      <c r="BC1148" s="99" t="s">
        <v>12350</v>
      </c>
      <c r="BD1148" s="99" t="s">
        <v>12337</v>
      </c>
      <c r="BE1148" s="99" t="s">
        <v>12301</v>
      </c>
      <c r="BF1148" s="100"/>
      <c r="BG1148" s="103"/>
      <c r="BH1148" s="103"/>
      <c r="BI1148" s="103"/>
      <c r="BJ1148" s="99"/>
      <c r="BK1148" s="112" t="s">
        <v>1511</v>
      </c>
      <c r="BL1148" s="102"/>
      <c r="BM1148" s="99"/>
      <c r="BN1148" s="99"/>
      <c r="BO1148" s="13"/>
      <c r="BP1148" s="13"/>
      <c r="BQ1148" s="13"/>
      <c r="BR1148" s="13"/>
      <c r="BS1148" s="13"/>
      <c r="BT1148" s="99"/>
      <c r="BU1148" s="99"/>
      <c r="BV1148" s="99"/>
      <c r="BW1148" s="99"/>
      <c r="BX1148" s="99"/>
      <c r="BY1148" s="13"/>
      <c r="BZ1148" s="13"/>
      <c r="CA1148" s="13"/>
      <c r="CB1148" s="4" t="s">
        <v>1511</v>
      </c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  <c r="EM1148" s="13"/>
      <c r="EN1148" s="13"/>
      <c r="EO1148" s="13"/>
      <c r="EP1148" s="13"/>
      <c r="EQ1148" s="13"/>
      <c r="ER1148" s="13"/>
      <c r="ES1148" s="13"/>
      <c r="ET1148" s="13"/>
      <c r="EU1148" s="13"/>
      <c r="EV1148" s="13"/>
      <c r="EW1148" s="13"/>
      <c r="EX1148" s="13"/>
      <c r="EY1148" s="13"/>
      <c r="EZ1148" s="13"/>
      <c r="FA1148" s="13"/>
      <c r="FB1148" s="13"/>
      <c r="FC1148" s="13"/>
      <c r="FD1148" s="13"/>
      <c r="FE1148" s="13"/>
      <c r="FF1148" s="13"/>
      <c r="FG1148" s="13"/>
      <c r="FH1148" s="13"/>
      <c r="FI1148" s="13"/>
      <c r="FJ1148" s="13"/>
      <c r="FK1148" s="13"/>
      <c r="FL1148" s="13"/>
      <c r="FM1148" s="13"/>
      <c r="FN1148" s="13"/>
      <c r="FO1148" s="13"/>
      <c r="FP1148" s="13"/>
      <c r="FQ1148" s="13"/>
      <c r="FR1148" s="13"/>
      <c r="FS1148" s="13"/>
      <c r="FT1148" s="13"/>
      <c r="FU1148" s="13"/>
      <c r="FV1148" s="13"/>
      <c r="FW1148" s="13"/>
      <c r="FX1148" s="13"/>
      <c r="FY1148" s="13"/>
      <c r="FZ1148" s="13"/>
      <c r="GA1148" s="13"/>
      <c r="GB1148" s="13"/>
      <c r="GC1148" s="13"/>
      <c r="GD1148" s="13"/>
      <c r="GE1148" s="13"/>
      <c r="GF1148" s="13"/>
      <c r="GG1148" s="13"/>
      <c r="GH1148" s="13"/>
      <c r="GI1148" s="13"/>
      <c r="GJ1148" s="13"/>
      <c r="GK1148" s="13"/>
      <c r="GL1148" s="13"/>
      <c r="GM1148" s="13"/>
      <c r="GN1148" s="13"/>
      <c r="GO1148" s="13"/>
      <c r="GP1148" s="13"/>
      <c r="GQ1148" s="13"/>
      <c r="GR1148" s="13"/>
      <c r="GS1148" s="13"/>
      <c r="GT1148" s="13"/>
      <c r="GU1148" s="13"/>
      <c r="GV1148" s="13"/>
      <c r="GW1148" s="13"/>
      <c r="GX1148" s="13"/>
      <c r="GY1148" s="13"/>
      <c r="GZ1148" s="13"/>
      <c r="HA1148" s="13"/>
      <c r="HB1148" s="13"/>
      <c r="HC1148" s="13"/>
      <c r="HD1148" s="13"/>
      <c r="HE1148" s="13"/>
      <c r="HF1148" s="13"/>
      <c r="HG1148" s="13"/>
      <c r="HH1148" s="13"/>
      <c r="HI1148" s="13"/>
      <c r="HJ1148" s="13"/>
      <c r="HK1148" s="13"/>
      <c r="HL1148" s="13"/>
      <c r="HM1148" s="13"/>
      <c r="HN1148" s="13"/>
      <c r="HO1148" s="13"/>
      <c r="HP1148" s="13"/>
      <c r="HQ1148" s="13"/>
      <c r="HR1148" s="13"/>
      <c r="HS1148" s="13"/>
      <c r="HT1148" s="13"/>
      <c r="HU1148" s="13"/>
      <c r="HV1148" s="13"/>
      <c r="HW1148" s="13"/>
      <c r="HX1148" s="13"/>
      <c r="HY1148" s="13"/>
      <c r="HZ1148" s="13"/>
      <c r="IA1148" s="13"/>
      <c r="IB1148" s="13"/>
      <c r="IC1148" s="13"/>
      <c r="ID1148" s="13"/>
      <c r="IE1148" s="13"/>
      <c r="IF1148" s="13"/>
      <c r="IG1148" s="13"/>
      <c r="IH1148" s="13"/>
      <c r="II1148" s="13"/>
      <c r="IJ1148" s="13"/>
      <c r="IK1148" s="13"/>
      <c r="IL1148" s="13"/>
      <c r="IM1148" s="13"/>
      <c r="IN1148" s="13"/>
      <c r="IO1148" s="13"/>
      <c r="IP1148" s="13"/>
      <c r="IQ1148" s="13"/>
      <c r="IR1148" s="13"/>
      <c r="IS1148" s="13"/>
      <c r="IT1148" s="13"/>
      <c r="IU1148" s="13"/>
      <c r="IV1148" s="13"/>
      <c r="IW1148" s="13"/>
      <c r="IX1148" s="13"/>
      <c r="IY1148" s="13"/>
      <c r="IZ1148" s="13"/>
      <c r="JA1148" s="13"/>
      <c r="JB1148" s="13"/>
      <c r="JC1148" s="13"/>
      <c r="JD1148" s="13"/>
      <c r="JE1148" s="13"/>
      <c r="JF1148" s="13"/>
      <c r="JG1148" s="13"/>
      <c r="JH1148" s="13"/>
      <c r="JI1148" s="13"/>
      <c r="JJ1148" s="13"/>
      <c r="JK1148" s="13"/>
      <c r="JL1148" s="13"/>
      <c r="JM1148" s="13"/>
      <c r="JN1148" s="13"/>
      <c r="JO1148" s="13"/>
      <c r="JP1148" s="13"/>
      <c r="JQ1148" s="13"/>
      <c r="JR1148" s="13"/>
      <c r="JS1148" s="13"/>
      <c r="JT1148" s="13"/>
      <c r="JU1148" s="13"/>
      <c r="JV1148" s="13"/>
      <c r="JW1148" s="13"/>
      <c r="JX1148" s="13"/>
      <c r="JY1148" s="13"/>
      <c r="JZ1148" s="13"/>
      <c r="KA1148" s="13"/>
      <c r="KB1148" s="13"/>
      <c r="KC1148" s="13"/>
      <c r="KD1148" s="13"/>
      <c r="KE1148" s="13"/>
      <c r="KF1148" s="13"/>
      <c r="KG1148" s="13"/>
      <c r="KH1148" s="13"/>
      <c r="KI1148" s="13"/>
      <c r="KJ1148" s="13"/>
      <c r="KK1148" s="13"/>
      <c r="KL1148" s="13"/>
      <c r="KM1148" s="13"/>
      <c r="KN1148" s="13"/>
      <c r="KO1148" s="13"/>
      <c r="KP1148" s="13"/>
      <c r="KQ1148" s="13"/>
      <c r="KR1148" s="13"/>
      <c r="KS1148" s="13"/>
      <c r="KT1148" s="13"/>
      <c r="KU1148" s="13"/>
      <c r="KV1148" s="13"/>
      <c r="KW1148" s="13"/>
      <c r="KX1148" s="13"/>
      <c r="KY1148" s="13"/>
      <c r="KZ1148" s="13"/>
      <c r="LA1148" s="13"/>
      <c r="LB1148" s="13"/>
      <c r="LC1148" s="13"/>
      <c r="LD1148" s="13"/>
      <c r="LE1148" s="13"/>
      <c r="LF1148" s="13"/>
      <c r="LG1148" s="13"/>
      <c r="LH1148" s="13"/>
      <c r="LI1148" s="13"/>
      <c r="LJ1148" s="13"/>
      <c r="LK1148" s="13"/>
      <c r="LL1148" s="13"/>
      <c r="LM1148" s="13"/>
      <c r="LN1148" s="13"/>
      <c r="LO1148" s="13"/>
      <c r="LP1148" s="13"/>
      <c r="LQ1148" s="13"/>
      <c r="LR1148" s="13"/>
      <c r="LS1148" s="13"/>
      <c r="LT1148" s="13"/>
      <c r="LU1148" s="13"/>
      <c r="LV1148" s="13"/>
      <c r="LW1148" s="13"/>
      <c r="LX1148" s="13"/>
      <c r="LY1148" s="13"/>
      <c r="LZ1148" s="13"/>
      <c r="MA1148" s="13"/>
      <c r="MB1148" s="13"/>
      <c r="MC1148" s="13"/>
      <c r="MD1148" s="13"/>
      <c r="ME1148" s="13"/>
      <c r="MF1148" s="13"/>
      <c r="MG1148" s="13"/>
      <c r="MH1148" s="13"/>
      <c r="MI1148" s="13"/>
      <c r="MJ1148" s="13"/>
      <c r="MK1148" s="13"/>
      <c r="ML1148" s="13"/>
      <c r="MM1148" s="13"/>
      <c r="MN1148" s="13"/>
      <c r="MO1148" s="13"/>
      <c r="MP1148" s="13"/>
      <c r="MQ1148" s="13"/>
      <c r="MR1148" s="13"/>
      <c r="MS1148" s="13"/>
      <c r="MT1148" s="13"/>
      <c r="MU1148" s="13"/>
      <c r="MV1148" s="13"/>
      <c r="MW1148" s="13"/>
      <c r="MX1148" s="13"/>
      <c r="MY1148" s="13"/>
      <c r="MZ1148" s="13"/>
      <c r="NA1148" s="13"/>
      <c r="NB1148" s="13"/>
      <c r="NC1148" s="13"/>
      <c r="ND1148" s="13"/>
      <c r="NE1148" s="13"/>
      <c r="NF1148" s="13"/>
      <c r="NG1148" s="13"/>
      <c r="NH1148" s="13"/>
      <c r="NI1148" s="13"/>
      <c r="NJ1148" s="13"/>
      <c r="NK1148" s="13"/>
      <c r="NL1148" s="13"/>
      <c r="NM1148" s="13"/>
      <c r="NN1148" s="13"/>
      <c r="NO1148" s="13"/>
      <c r="NP1148" s="13"/>
      <c r="NQ1148" s="13"/>
      <c r="NR1148" s="13"/>
      <c r="NS1148" s="13"/>
      <c r="NT1148" s="13"/>
      <c r="NU1148" s="13"/>
      <c r="NV1148" s="13"/>
      <c r="NW1148" s="13"/>
      <c r="NX1148" s="13"/>
      <c r="NY1148" s="13"/>
      <c r="NZ1148" s="13"/>
      <c r="OA1148" s="13"/>
      <c r="OB1148" s="13"/>
      <c r="OC1148" s="13"/>
      <c r="OD1148" s="13"/>
      <c r="OE1148" s="13"/>
      <c r="OF1148" s="13"/>
      <c r="OG1148" s="13"/>
      <c r="OH1148" s="13"/>
      <c r="OI1148" s="13"/>
      <c r="OJ1148" s="13"/>
      <c r="OK1148" s="13"/>
      <c r="OL1148" s="13"/>
      <c r="OM1148" s="13"/>
      <c r="ON1148" s="13"/>
      <c r="OO1148" s="13"/>
      <c r="OP1148" s="13"/>
      <c r="OQ1148" s="13"/>
      <c r="OR1148" s="13"/>
      <c r="OS1148" s="13"/>
      <c r="OT1148" s="13"/>
      <c r="OU1148" s="13"/>
      <c r="OV1148" s="13"/>
      <c r="OW1148" s="13"/>
      <c r="OX1148" s="13"/>
      <c r="OY1148" s="13"/>
      <c r="OZ1148" s="13"/>
      <c r="PA1148" s="13"/>
      <c r="PB1148" s="13"/>
      <c r="PC1148" s="13"/>
      <c r="PD1148" s="13"/>
      <c r="PE1148" s="13"/>
      <c r="PF1148" s="13"/>
      <c r="PG1148" s="13"/>
      <c r="PH1148" s="13"/>
      <c r="PI1148" s="13"/>
      <c r="PJ1148" s="13"/>
      <c r="PK1148" s="13"/>
      <c r="PL1148" s="13"/>
      <c r="PM1148" s="13"/>
      <c r="PN1148" s="13"/>
      <c r="PO1148" s="13"/>
      <c r="PP1148" s="13"/>
      <c r="PQ1148" s="13"/>
      <c r="PR1148" s="13"/>
      <c r="PS1148" s="13"/>
      <c r="PT1148" s="13"/>
      <c r="PU1148" s="13"/>
      <c r="PV1148" s="13"/>
      <c r="PW1148" s="13"/>
      <c r="PX1148" s="13"/>
      <c r="PY1148" s="13"/>
      <c r="PZ1148" s="13"/>
      <c r="QA1148" s="13"/>
      <c r="QB1148" s="13"/>
      <c r="QC1148" s="13"/>
      <c r="QD1148" s="13"/>
      <c r="QE1148" s="13"/>
      <c r="QF1148" s="13"/>
      <c r="QG1148" s="13"/>
      <c r="QH1148" s="13"/>
      <c r="QI1148" s="13"/>
      <c r="QJ1148" s="13"/>
      <c r="QK1148" s="13"/>
      <c r="QL1148" s="13"/>
      <c r="QM1148" s="13"/>
      <c r="QN1148" s="13"/>
      <c r="QO1148" s="13"/>
      <c r="QP1148" s="13"/>
      <c r="QQ1148" s="13"/>
      <c r="QR1148" s="13"/>
      <c r="QS1148" s="13"/>
      <c r="QT1148" s="13"/>
      <c r="QU1148" s="13"/>
      <c r="QV1148" s="13"/>
      <c r="QW1148" s="13"/>
      <c r="QX1148" s="13"/>
      <c r="QY1148" s="13"/>
      <c r="QZ1148" s="13"/>
      <c r="RA1148" s="13"/>
      <c r="RB1148" s="13"/>
      <c r="RC1148" s="13"/>
      <c r="RD1148" s="13"/>
      <c r="RE1148" s="13"/>
      <c r="RF1148" s="13"/>
      <c r="RG1148" s="13"/>
      <c r="RH1148" s="13"/>
      <c r="RI1148" s="13"/>
      <c r="RJ1148" s="13"/>
      <c r="RK1148" s="13"/>
    </row>
    <row r="1149" ht="13.75" spans="1:479">
      <c r="A1149" s="88" t="s">
        <v>12620</v>
      </c>
      <c r="B1149" s="88">
        <v>93429091</v>
      </c>
      <c r="C1149" s="106" t="s">
        <v>5605</v>
      </c>
      <c r="D1149" s="89" t="s">
        <v>494</v>
      </c>
      <c r="E1149" s="135">
        <v>3</v>
      </c>
      <c r="F1149" s="135">
        <v>221</v>
      </c>
      <c r="G1149" s="90">
        <f t="shared" si="18"/>
        <v>663</v>
      </c>
      <c r="H1149" s="94"/>
      <c r="I1149" s="95"/>
      <c r="J1149" s="95"/>
      <c r="K1149" s="95"/>
      <c r="L1149" s="95"/>
      <c r="M1149" s="97"/>
      <c r="N1149" s="91"/>
      <c r="O1149" s="92">
        <v>46</v>
      </c>
      <c r="P1149" s="92">
        <v>46</v>
      </c>
      <c r="Q1149" s="92">
        <v>40</v>
      </c>
      <c r="R1149" s="93"/>
      <c r="S1149" s="91"/>
      <c r="T1149" s="92"/>
      <c r="U1149" s="113">
        <v>46</v>
      </c>
      <c r="V1149" s="92">
        <v>46</v>
      </c>
      <c r="W1149" s="92">
        <v>40</v>
      </c>
      <c r="X1149" s="93"/>
      <c r="Y1149" s="94"/>
      <c r="Z1149" s="96"/>
      <c r="AA1149" s="96"/>
      <c r="AB1149" s="95"/>
      <c r="AC1149" s="95"/>
      <c r="AD1149" s="97"/>
      <c r="AE1149" s="91"/>
      <c r="AF1149" s="113"/>
      <c r="AG1149" s="113"/>
      <c r="AH1149" s="92"/>
      <c r="AI1149" s="92"/>
      <c r="AJ1149" s="92"/>
      <c r="AK1149" s="92"/>
      <c r="AL1149" s="94"/>
      <c r="AM1149" s="96"/>
      <c r="AN1149" s="96"/>
      <c r="AO1149" s="95"/>
      <c r="AP1149" s="95"/>
      <c r="AQ1149" s="97"/>
      <c r="AR1149" s="91"/>
      <c r="AS1149" s="113"/>
      <c r="AT1149" s="113"/>
      <c r="AU1149" s="113"/>
      <c r="AV1149" s="92"/>
      <c r="AW1149" s="92"/>
      <c r="AX1149" s="93"/>
      <c r="AY1149" s="97"/>
      <c r="AZ1149" s="97"/>
      <c r="BA1149" s="97"/>
      <c r="BB1149" s="97"/>
      <c r="BC1149" s="99" t="s">
        <v>12350</v>
      </c>
      <c r="BD1149" s="99" t="s">
        <v>12337</v>
      </c>
      <c r="BE1149" s="99" t="s">
        <v>12301</v>
      </c>
      <c r="BF1149" s="100"/>
      <c r="BG1149" s="103"/>
      <c r="BH1149" s="103"/>
      <c r="BI1149" s="103"/>
      <c r="BJ1149" s="99"/>
      <c r="BK1149" s="112" t="s">
        <v>1511</v>
      </c>
      <c r="BL1149" s="102"/>
      <c r="BM1149" s="99"/>
      <c r="BN1149" s="99"/>
      <c r="BT1149" s="99"/>
      <c r="BU1149" s="99"/>
      <c r="BV1149" s="99"/>
      <c r="BW1149" s="99"/>
      <c r="BX1149" s="99"/>
      <c r="CB1149" s="4" t="s">
        <v>1511</v>
      </c>
    </row>
    <row r="1150" s="4" customFormat="1" ht="13.75" spans="1:479">
      <c r="A1150" s="88" t="s">
        <v>12620</v>
      </c>
      <c r="B1150" s="88">
        <v>93429291</v>
      </c>
      <c r="C1150" s="106">
        <v>93429201</v>
      </c>
      <c r="D1150" s="89" t="s">
        <v>494</v>
      </c>
      <c r="E1150" s="135">
        <v>3</v>
      </c>
      <c r="F1150" s="135">
        <v>164</v>
      </c>
      <c r="G1150" s="90">
        <f t="shared" si="18"/>
        <v>492</v>
      </c>
      <c r="H1150" s="94"/>
      <c r="I1150" s="95"/>
      <c r="J1150" s="95"/>
      <c r="K1150" s="95"/>
      <c r="L1150" s="95"/>
      <c r="M1150" s="97"/>
      <c r="N1150" s="91"/>
      <c r="O1150" s="92">
        <v>46</v>
      </c>
      <c r="P1150" s="92">
        <v>46</v>
      </c>
      <c r="Q1150" s="92">
        <v>40</v>
      </c>
      <c r="R1150" s="93"/>
      <c r="S1150" s="91"/>
      <c r="T1150" s="92"/>
      <c r="U1150" s="113">
        <v>46</v>
      </c>
      <c r="V1150" s="92">
        <v>46</v>
      </c>
      <c r="W1150" s="92">
        <v>40</v>
      </c>
      <c r="X1150" s="93"/>
      <c r="Y1150" s="94"/>
      <c r="Z1150" s="96"/>
      <c r="AA1150" s="96"/>
      <c r="AB1150" s="95"/>
      <c r="AC1150" s="95"/>
      <c r="AD1150" s="97"/>
      <c r="AE1150" s="91"/>
      <c r="AF1150" s="113"/>
      <c r="AG1150" s="113"/>
      <c r="AH1150" s="92"/>
      <c r="AI1150" s="92"/>
      <c r="AJ1150" s="92"/>
      <c r="AK1150" s="92"/>
      <c r="AL1150" s="94"/>
      <c r="AM1150" s="96"/>
      <c r="AN1150" s="96"/>
      <c r="AO1150" s="95"/>
      <c r="AP1150" s="95"/>
      <c r="AQ1150" s="97"/>
      <c r="AR1150" s="91"/>
      <c r="AS1150" s="113"/>
      <c r="AT1150" s="113"/>
      <c r="AU1150" s="113"/>
      <c r="AV1150" s="92"/>
      <c r="AW1150" s="92"/>
      <c r="AX1150" s="93"/>
      <c r="AY1150" s="97"/>
      <c r="AZ1150" s="97"/>
      <c r="BA1150" s="97"/>
      <c r="BB1150" s="97"/>
      <c r="BC1150" s="99" t="s">
        <v>12350</v>
      </c>
      <c r="BD1150" s="99" t="s">
        <v>12337</v>
      </c>
      <c r="BE1150" s="99" t="s">
        <v>12301</v>
      </c>
      <c r="BF1150" s="100"/>
      <c r="BG1150" s="103"/>
      <c r="BH1150" s="103"/>
      <c r="BI1150" s="103"/>
      <c r="BJ1150" s="99"/>
      <c r="BK1150" s="112" t="s">
        <v>1511</v>
      </c>
      <c r="BL1150" s="102"/>
      <c r="BM1150" s="99"/>
      <c r="BN1150" s="99"/>
      <c r="BO1150" s="13"/>
      <c r="BP1150" s="13"/>
      <c r="BQ1150" s="13"/>
      <c r="BR1150" s="13"/>
      <c r="BS1150" s="13"/>
      <c r="BT1150" s="99"/>
      <c r="BU1150" s="99"/>
      <c r="BV1150" s="99"/>
      <c r="BW1150" s="99"/>
      <c r="BX1150" s="99"/>
      <c r="BY1150" s="13"/>
      <c r="BZ1150" s="13"/>
      <c r="CA1150" s="13"/>
      <c r="CB1150" s="4" t="s">
        <v>1511</v>
      </c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  <c r="EI1150" s="13"/>
      <c r="EJ1150" s="13"/>
      <c r="EK1150" s="13"/>
      <c r="EL1150" s="13"/>
      <c r="EM1150" s="13"/>
      <c r="EN1150" s="13"/>
      <c r="EO1150" s="13"/>
      <c r="EP1150" s="13"/>
      <c r="EQ1150" s="13"/>
      <c r="ER1150" s="13"/>
      <c r="ES1150" s="13"/>
      <c r="ET1150" s="13"/>
      <c r="EU1150" s="13"/>
      <c r="EV1150" s="13"/>
      <c r="EW1150" s="13"/>
      <c r="EX1150" s="13"/>
      <c r="EY1150" s="13"/>
      <c r="EZ1150" s="13"/>
      <c r="FA1150" s="13"/>
      <c r="FB1150" s="13"/>
      <c r="FC1150" s="13"/>
      <c r="FD1150" s="13"/>
      <c r="FE1150" s="13"/>
      <c r="FF1150" s="13"/>
      <c r="FG1150" s="13"/>
      <c r="FH1150" s="13"/>
      <c r="FI1150" s="13"/>
      <c r="FJ1150" s="13"/>
      <c r="FK1150" s="13"/>
      <c r="FL1150" s="13"/>
      <c r="FM1150" s="13"/>
      <c r="FN1150" s="13"/>
      <c r="FO1150" s="13"/>
      <c r="FP1150" s="13"/>
      <c r="FQ1150" s="13"/>
      <c r="FR1150" s="13"/>
      <c r="FS1150" s="13"/>
      <c r="FT1150" s="13"/>
      <c r="FU1150" s="13"/>
      <c r="FV1150" s="13"/>
      <c r="FW1150" s="13"/>
      <c r="FX1150" s="13"/>
      <c r="FY1150" s="13"/>
      <c r="FZ1150" s="13"/>
      <c r="GA1150" s="13"/>
      <c r="GB1150" s="13"/>
      <c r="GC1150" s="13"/>
      <c r="GD1150" s="13"/>
      <c r="GE1150" s="13"/>
      <c r="GF1150" s="13"/>
      <c r="GG1150" s="13"/>
      <c r="GH1150" s="13"/>
      <c r="GI1150" s="13"/>
      <c r="GJ1150" s="13"/>
      <c r="GK1150" s="13"/>
      <c r="GL1150" s="13"/>
      <c r="GM1150" s="13"/>
      <c r="GN1150" s="13"/>
      <c r="GO1150" s="13"/>
      <c r="GP1150" s="13"/>
      <c r="GQ1150" s="13"/>
      <c r="GR1150" s="13"/>
      <c r="GS1150" s="13"/>
      <c r="GT1150" s="13"/>
      <c r="GU1150" s="13"/>
      <c r="GV1150" s="13"/>
      <c r="GW1150" s="13"/>
      <c r="GX1150" s="13"/>
      <c r="GY1150" s="13"/>
      <c r="GZ1150" s="13"/>
      <c r="HA1150" s="13"/>
      <c r="HB1150" s="13"/>
      <c r="HC1150" s="13"/>
      <c r="HD1150" s="13"/>
      <c r="HE1150" s="13"/>
      <c r="HF1150" s="13"/>
      <c r="HG1150" s="13"/>
      <c r="HH1150" s="13"/>
      <c r="HI1150" s="13"/>
      <c r="HJ1150" s="13"/>
      <c r="HK1150" s="13"/>
      <c r="HL1150" s="13"/>
      <c r="HM1150" s="13"/>
      <c r="HN1150" s="13"/>
      <c r="HO1150" s="13"/>
      <c r="HP1150" s="13"/>
      <c r="HQ1150" s="13"/>
      <c r="HR1150" s="13"/>
      <c r="HS1150" s="13"/>
      <c r="HT1150" s="13"/>
      <c r="HU1150" s="13"/>
      <c r="HV1150" s="13"/>
      <c r="HW1150" s="13"/>
      <c r="HX1150" s="13"/>
      <c r="HY1150" s="13"/>
      <c r="HZ1150" s="13"/>
      <c r="IA1150" s="13"/>
      <c r="IB1150" s="13"/>
      <c r="IC1150" s="13"/>
      <c r="ID1150" s="13"/>
      <c r="IE1150" s="13"/>
      <c r="IF1150" s="13"/>
      <c r="IG1150" s="13"/>
      <c r="IH1150" s="13"/>
      <c r="II1150" s="13"/>
      <c r="IJ1150" s="13"/>
      <c r="IK1150" s="13"/>
      <c r="IL1150" s="13"/>
      <c r="IM1150" s="13"/>
      <c r="IN1150" s="13"/>
      <c r="IO1150" s="13"/>
      <c r="IP1150" s="13"/>
      <c r="IQ1150" s="13"/>
      <c r="IR1150" s="13"/>
      <c r="IS1150" s="13"/>
      <c r="IT1150" s="13"/>
      <c r="IU1150" s="13"/>
      <c r="IV1150" s="13"/>
      <c r="IW1150" s="13"/>
      <c r="IX1150" s="13"/>
      <c r="IY1150" s="13"/>
      <c r="IZ1150" s="13"/>
      <c r="JA1150" s="13"/>
      <c r="JB1150" s="13"/>
      <c r="JC1150" s="13"/>
      <c r="JD1150" s="13"/>
      <c r="JE1150" s="13"/>
      <c r="JF1150" s="13"/>
      <c r="JG1150" s="13"/>
      <c r="JH1150" s="13"/>
      <c r="JI1150" s="13"/>
      <c r="JJ1150" s="13"/>
      <c r="JK1150" s="13"/>
      <c r="JL1150" s="13"/>
      <c r="JM1150" s="13"/>
      <c r="JN1150" s="13"/>
      <c r="JO1150" s="13"/>
      <c r="JP1150" s="13"/>
      <c r="JQ1150" s="13"/>
      <c r="JR1150" s="13"/>
      <c r="JS1150" s="13"/>
      <c r="JT1150" s="13"/>
      <c r="JU1150" s="13"/>
      <c r="JV1150" s="13"/>
      <c r="JW1150" s="13"/>
      <c r="JX1150" s="13"/>
      <c r="JY1150" s="13"/>
      <c r="JZ1150" s="13"/>
      <c r="KA1150" s="13"/>
      <c r="KB1150" s="13"/>
      <c r="KC1150" s="13"/>
      <c r="KD1150" s="13"/>
      <c r="KE1150" s="13"/>
      <c r="KF1150" s="13"/>
      <c r="KG1150" s="13"/>
      <c r="KH1150" s="13"/>
      <c r="KI1150" s="13"/>
      <c r="KJ1150" s="13"/>
      <c r="KK1150" s="13"/>
      <c r="KL1150" s="13"/>
      <c r="KM1150" s="13"/>
      <c r="KN1150" s="13"/>
      <c r="KO1150" s="13"/>
      <c r="KP1150" s="13"/>
      <c r="KQ1150" s="13"/>
      <c r="KR1150" s="13"/>
      <c r="KS1150" s="13"/>
      <c r="KT1150" s="13"/>
      <c r="KU1150" s="13"/>
      <c r="KV1150" s="13"/>
      <c r="KW1150" s="13"/>
      <c r="KX1150" s="13"/>
      <c r="KY1150" s="13"/>
      <c r="KZ1150" s="13"/>
      <c r="LA1150" s="13"/>
      <c r="LB1150" s="13"/>
      <c r="LC1150" s="13"/>
      <c r="LD1150" s="13"/>
      <c r="LE1150" s="13"/>
      <c r="LF1150" s="13"/>
      <c r="LG1150" s="13"/>
      <c r="LH1150" s="13"/>
      <c r="LI1150" s="13"/>
      <c r="LJ1150" s="13"/>
      <c r="LK1150" s="13"/>
      <c r="LL1150" s="13"/>
      <c r="LM1150" s="13"/>
      <c r="LN1150" s="13"/>
      <c r="LO1150" s="13"/>
      <c r="LP1150" s="13"/>
      <c r="LQ1150" s="13"/>
      <c r="LR1150" s="13"/>
      <c r="LS1150" s="13"/>
      <c r="LT1150" s="13"/>
      <c r="LU1150" s="13"/>
      <c r="LV1150" s="13"/>
      <c r="LW1150" s="13"/>
      <c r="LX1150" s="13"/>
      <c r="LY1150" s="13"/>
      <c r="LZ1150" s="13"/>
      <c r="MA1150" s="13"/>
      <c r="MB1150" s="13"/>
      <c r="MC1150" s="13"/>
      <c r="MD1150" s="13"/>
      <c r="ME1150" s="13"/>
      <c r="MF1150" s="13"/>
      <c r="MG1150" s="13"/>
      <c r="MH1150" s="13"/>
      <c r="MI1150" s="13"/>
      <c r="MJ1150" s="13"/>
      <c r="MK1150" s="13"/>
      <c r="ML1150" s="13"/>
      <c r="MM1150" s="13"/>
      <c r="MN1150" s="13"/>
      <c r="MO1150" s="13"/>
      <c r="MP1150" s="13"/>
      <c r="MQ1150" s="13"/>
      <c r="MR1150" s="13"/>
      <c r="MS1150" s="13"/>
      <c r="MT1150" s="13"/>
      <c r="MU1150" s="13"/>
      <c r="MV1150" s="13"/>
      <c r="MW1150" s="13"/>
      <c r="MX1150" s="13"/>
      <c r="MY1150" s="13"/>
      <c r="MZ1150" s="13"/>
      <c r="NA1150" s="13"/>
      <c r="NB1150" s="13"/>
      <c r="NC1150" s="13"/>
      <c r="ND1150" s="13"/>
      <c r="NE1150" s="13"/>
      <c r="NF1150" s="13"/>
      <c r="NG1150" s="13"/>
      <c r="NH1150" s="13"/>
      <c r="NI1150" s="13"/>
      <c r="NJ1150" s="13"/>
      <c r="NK1150" s="13"/>
      <c r="NL1150" s="13"/>
      <c r="NM1150" s="13"/>
      <c r="NN1150" s="13"/>
      <c r="NO1150" s="13"/>
      <c r="NP1150" s="13"/>
      <c r="NQ1150" s="13"/>
      <c r="NR1150" s="13"/>
      <c r="NS1150" s="13"/>
      <c r="NT1150" s="13"/>
      <c r="NU1150" s="13"/>
      <c r="NV1150" s="13"/>
      <c r="NW1150" s="13"/>
      <c r="NX1150" s="13"/>
      <c r="NY1150" s="13"/>
      <c r="NZ1150" s="13"/>
      <c r="OA1150" s="13"/>
      <c r="OB1150" s="13"/>
      <c r="OC1150" s="13"/>
      <c r="OD1150" s="13"/>
      <c r="OE1150" s="13"/>
      <c r="OF1150" s="13"/>
      <c r="OG1150" s="13"/>
      <c r="OH1150" s="13"/>
      <c r="OI1150" s="13"/>
      <c r="OJ1150" s="13"/>
      <c r="OK1150" s="13"/>
      <c r="OL1150" s="13"/>
      <c r="OM1150" s="13"/>
      <c r="ON1150" s="13"/>
      <c r="OO1150" s="13"/>
      <c r="OP1150" s="13"/>
      <c r="OQ1150" s="13"/>
      <c r="OR1150" s="13"/>
      <c r="OS1150" s="13"/>
      <c r="OT1150" s="13"/>
      <c r="OU1150" s="13"/>
      <c r="OV1150" s="13"/>
      <c r="OW1150" s="13"/>
      <c r="OX1150" s="13"/>
      <c r="OY1150" s="13"/>
      <c r="OZ1150" s="13"/>
      <c r="PA1150" s="13"/>
      <c r="PB1150" s="13"/>
      <c r="PC1150" s="13"/>
      <c r="PD1150" s="13"/>
      <c r="PE1150" s="13"/>
      <c r="PF1150" s="13"/>
      <c r="PG1150" s="13"/>
      <c r="PH1150" s="13"/>
      <c r="PI1150" s="13"/>
      <c r="PJ1150" s="13"/>
      <c r="PK1150" s="13"/>
      <c r="PL1150" s="13"/>
      <c r="PM1150" s="13"/>
      <c r="PN1150" s="13"/>
      <c r="PO1150" s="13"/>
      <c r="PP1150" s="13"/>
      <c r="PQ1150" s="13"/>
      <c r="PR1150" s="13"/>
      <c r="PS1150" s="13"/>
      <c r="PT1150" s="13"/>
      <c r="PU1150" s="13"/>
      <c r="PV1150" s="13"/>
      <c r="PW1150" s="13"/>
      <c r="PX1150" s="13"/>
      <c r="PY1150" s="13"/>
      <c r="PZ1150" s="13"/>
      <c r="QA1150" s="13"/>
      <c r="QB1150" s="13"/>
      <c r="QC1150" s="13"/>
      <c r="QD1150" s="13"/>
      <c r="QE1150" s="13"/>
      <c r="QF1150" s="13"/>
      <c r="QG1150" s="13"/>
      <c r="QH1150" s="13"/>
      <c r="QI1150" s="13"/>
      <c r="QJ1150" s="13"/>
      <c r="QK1150" s="13"/>
      <c r="QL1150" s="13"/>
      <c r="QM1150" s="13"/>
      <c r="QN1150" s="13"/>
      <c r="QO1150" s="13"/>
      <c r="QP1150" s="13"/>
      <c r="QQ1150" s="13"/>
      <c r="QR1150" s="13"/>
      <c r="QS1150" s="13"/>
      <c r="QT1150" s="13"/>
      <c r="QU1150" s="13"/>
      <c r="QV1150" s="13"/>
      <c r="QW1150" s="13"/>
      <c r="QX1150" s="13"/>
      <c r="QY1150" s="13"/>
      <c r="QZ1150" s="13"/>
      <c r="RA1150" s="13"/>
      <c r="RB1150" s="13"/>
      <c r="RC1150" s="13"/>
      <c r="RD1150" s="13"/>
      <c r="RE1150" s="13"/>
      <c r="RF1150" s="13"/>
      <c r="RG1150" s="13"/>
      <c r="RH1150" s="13"/>
      <c r="RI1150" s="13"/>
      <c r="RJ1150" s="13"/>
      <c r="RK1150" s="13"/>
    </row>
    <row r="1151" ht="13.75" spans="1:479">
      <c r="A1151" s="88" t="s">
        <v>12620</v>
      </c>
      <c r="B1151" s="88">
        <v>93429291</v>
      </c>
      <c r="C1151" s="106" t="s">
        <v>5602</v>
      </c>
      <c r="D1151" s="89" t="s">
        <v>494</v>
      </c>
      <c r="E1151" s="135">
        <v>3</v>
      </c>
      <c r="F1151" s="135">
        <v>164</v>
      </c>
      <c r="G1151" s="90">
        <f t="shared" si="18"/>
        <v>492</v>
      </c>
      <c r="H1151" s="94"/>
      <c r="I1151" s="95"/>
      <c r="J1151" s="95"/>
      <c r="K1151" s="95"/>
      <c r="L1151" s="95"/>
      <c r="M1151" s="97"/>
      <c r="N1151" s="91"/>
      <c r="O1151" s="92">
        <v>46</v>
      </c>
      <c r="P1151" s="92">
        <v>46</v>
      </c>
      <c r="Q1151" s="92">
        <v>40</v>
      </c>
      <c r="R1151" s="93"/>
      <c r="S1151" s="91"/>
      <c r="T1151" s="92"/>
      <c r="U1151" s="113">
        <v>46</v>
      </c>
      <c r="V1151" s="92">
        <v>46</v>
      </c>
      <c r="W1151" s="92">
        <v>40</v>
      </c>
      <c r="X1151" s="93"/>
      <c r="Y1151" s="94"/>
      <c r="Z1151" s="96"/>
      <c r="AA1151" s="96"/>
      <c r="AB1151" s="95"/>
      <c r="AC1151" s="95"/>
      <c r="AD1151" s="97"/>
      <c r="AE1151" s="91"/>
      <c r="AF1151" s="113"/>
      <c r="AG1151" s="132">
        <v>34</v>
      </c>
      <c r="AH1151" s="133">
        <v>38</v>
      </c>
      <c r="AI1151" s="133">
        <v>32</v>
      </c>
      <c r="AJ1151" s="133">
        <v>35</v>
      </c>
      <c r="AK1151" s="133"/>
      <c r="AL1151" s="94"/>
      <c r="AM1151" s="96"/>
      <c r="AN1151" s="96"/>
      <c r="AO1151" s="95"/>
      <c r="AP1151" s="95"/>
      <c r="AQ1151" s="97"/>
      <c r="AR1151" s="91"/>
      <c r="AS1151" s="113"/>
      <c r="AT1151" s="113"/>
      <c r="AU1151" s="113"/>
      <c r="AV1151" s="92"/>
      <c r="AW1151" s="92"/>
      <c r="AX1151" s="93"/>
      <c r="AY1151" s="97"/>
      <c r="AZ1151" s="97"/>
      <c r="BA1151" s="97"/>
      <c r="BB1151" s="97"/>
      <c r="BC1151" s="99" t="s">
        <v>12350</v>
      </c>
      <c r="BD1151" s="99" t="s">
        <v>12337</v>
      </c>
      <c r="BE1151" s="99" t="s">
        <v>12301</v>
      </c>
      <c r="BF1151" s="100"/>
      <c r="BG1151" s="103"/>
      <c r="BH1151" s="103"/>
      <c r="BI1151" s="103"/>
      <c r="BJ1151" s="99"/>
      <c r="BK1151" s="112" t="s">
        <v>1511</v>
      </c>
      <c r="BL1151" s="102"/>
      <c r="BM1151" s="99"/>
      <c r="BN1151" s="99"/>
      <c r="BT1151" s="99"/>
      <c r="BU1151" s="99"/>
      <c r="BV1151" s="99"/>
      <c r="BW1151" s="99"/>
      <c r="BX1151" s="99"/>
      <c r="CB1151" s="4" t="s">
        <v>1511</v>
      </c>
    </row>
    <row r="1152" ht="13.75" spans="1:479">
      <c r="A1152" s="88" t="s">
        <v>12620</v>
      </c>
      <c r="B1152" s="88">
        <v>93429491</v>
      </c>
      <c r="C1152" s="106">
        <v>93429401</v>
      </c>
      <c r="D1152" s="89" t="s">
        <v>494</v>
      </c>
      <c r="E1152" s="135">
        <v>3</v>
      </c>
      <c r="F1152" s="135">
        <v>203</v>
      </c>
      <c r="G1152" s="90">
        <f t="shared" si="18"/>
        <v>609</v>
      </c>
      <c r="H1152" s="94"/>
      <c r="I1152" s="95"/>
      <c r="J1152" s="95"/>
      <c r="K1152" s="95"/>
      <c r="L1152" s="95"/>
      <c r="M1152" s="97"/>
      <c r="N1152" s="91"/>
      <c r="O1152" s="92">
        <v>46</v>
      </c>
      <c r="P1152" s="92">
        <v>46</v>
      </c>
      <c r="Q1152" s="92">
        <v>40</v>
      </c>
      <c r="R1152" s="93"/>
      <c r="S1152" s="91"/>
      <c r="T1152" s="92"/>
      <c r="U1152" s="113">
        <v>46</v>
      </c>
      <c r="V1152" s="92">
        <v>46</v>
      </c>
      <c r="W1152" s="92">
        <v>40</v>
      </c>
      <c r="X1152" s="93"/>
      <c r="Y1152" s="94"/>
      <c r="Z1152" s="96"/>
      <c r="AA1152" s="96"/>
      <c r="AB1152" s="95"/>
      <c r="AC1152" s="95"/>
      <c r="AD1152" s="97"/>
      <c r="AE1152" s="91"/>
      <c r="AF1152" s="113"/>
      <c r="AG1152" s="113"/>
      <c r="AH1152" s="92"/>
      <c r="AI1152" s="92"/>
      <c r="AJ1152" s="92"/>
      <c r="AK1152" s="92"/>
      <c r="AL1152" s="94"/>
      <c r="AM1152" s="96"/>
      <c r="AN1152" s="96"/>
      <c r="AO1152" s="95"/>
      <c r="AP1152" s="95"/>
      <c r="AQ1152" s="97"/>
      <c r="AR1152" s="91"/>
      <c r="AS1152" s="113"/>
      <c r="AT1152" s="113"/>
      <c r="AU1152" s="113"/>
      <c r="AV1152" s="92"/>
      <c r="AW1152" s="92"/>
      <c r="AX1152" s="93"/>
      <c r="AY1152" s="97"/>
      <c r="AZ1152" s="97"/>
      <c r="BA1152" s="97"/>
      <c r="BB1152" s="97"/>
      <c r="BC1152" s="99" t="s">
        <v>12350</v>
      </c>
      <c r="BD1152" s="99" t="s">
        <v>12337</v>
      </c>
      <c r="BE1152" s="99" t="s">
        <v>12301</v>
      </c>
      <c r="BF1152" s="100"/>
      <c r="BG1152" s="103"/>
      <c r="BH1152" s="103"/>
      <c r="BI1152" s="103"/>
      <c r="BJ1152" s="99"/>
      <c r="BK1152" s="112" t="s">
        <v>1511</v>
      </c>
      <c r="BL1152" s="102"/>
      <c r="BM1152" s="99"/>
      <c r="BN1152" s="99"/>
      <c r="BT1152" s="99"/>
      <c r="BU1152" s="99"/>
      <c r="BV1152" s="99"/>
      <c r="BW1152" s="99"/>
      <c r="BX1152" s="99"/>
      <c r="CB1152" s="4" t="s">
        <v>1511</v>
      </c>
    </row>
    <row r="1153" ht="13.75" spans="1:479">
      <c r="A1153" s="88" t="s">
        <v>12620</v>
      </c>
      <c r="B1153" s="88">
        <v>93429491</v>
      </c>
      <c r="C1153" s="106" t="s">
        <v>5599</v>
      </c>
      <c r="D1153" s="89" t="s">
        <v>494</v>
      </c>
      <c r="E1153" s="135">
        <v>3</v>
      </c>
      <c r="F1153" s="135">
        <v>203</v>
      </c>
      <c r="G1153" s="90">
        <f t="shared" si="18"/>
        <v>609</v>
      </c>
      <c r="H1153" s="94"/>
      <c r="I1153" s="95"/>
      <c r="J1153" s="95"/>
      <c r="K1153" s="95"/>
      <c r="L1153" s="95"/>
      <c r="M1153" s="97"/>
      <c r="N1153" s="91"/>
      <c r="O1153" s="92">
        <v>46</v>
      </c>
      <c r="P1153" s="92">
        <v>46</v>
      </c>
      <c r="Q1153" s="92">
        <v>40</v>
      </c>
      <c r="R1153" s="93"/>
      <c r="S1153" s="91"/>
      <c r="T1153" s="92"/>
      <c r="U1153" s="113">
        <v>46</v>
      </c>
      <c r="V1153" s="92">
        <v>46</v>
      </c>
      <c r="W1153" s="92">
        <v>40</v>
      </c>
      <c r="X1153" s="93"/>
      <c r="Y1153" s="94"/>
      <c r="Z1153" s="96"/>
      <c r="AA1153" s="96"/>
      <c r="AB1153" s="95"/>
      <c r="AC1153" s="95"/>
      <c r="AD1153" s="97"/>
      <c r="AE1153" s="91"/>
      <c r="AF1153" s="113"/>
      <c r="AG1153" s="113"/>
      <c r="AH1153" s="92"/>
      <c r="AI1153" s="92"/>
      <c r="AJ1153" s="92"/>
      <c r="AK1153" s="92"/>
      <c r="AL1153" s="94"/>
      <c r="AM1153" s="96"/>
      <c r="AN1153" s="96"/>
      <c r="AO1153" s="95"/>
      <c r="AP1153" s="95"/>
      <c r="AQ1153" s="97"/>
      <c r="AR1153" s="91"/>
      <c r="AS1153" s="113"/>
      <c r="AT1153" s="113"/>
      <c r="AU1153" s="113"/>
      <c r="AV1153" s="92"/>
      <c r="AW1153" s="92"/>
      <c r="AX1153" s="93"/>
      <c r="AY1153" s="97"/>
      <c r="AZ1153" s="97"/>
      <c r="BA1153" s="97"/>
      <c r="BB1153" s="97"/>
      <c r="BC1153" s="99" t="s">
        <v>12350</v>
      </c>
      <c r="BD1153" s="99" t="s">
        <v>12337</v>
      </c>
      <c r="BE1153" s="99" t="s">
        <v>12301</v>
      </c>
      <c r="BF1153" s="100"/>
      <c r="BG1153" s="103"/>
      <c r="BH1153" s="103"/>
      <c r="BI1153" s="103"/>
      <c r="BJ1153" s="99"/>
      <c r="BK1153" s="112" t="s">
        <v>1511</v>
      </c>
      <c r="BL1153" s="102"/>
      <c r="BM1153" s="99"/>
      <c r="BN1153" s="99"/>
      <c r="BT1153" s="99"/>
      <c r="BU1153" s="99"/>
      <c r="BV1153" s="99"/>
      <c r="BW1153" s="99"/>
      <c r="BX1153" s="99"/>
      <c r="CB1153" s="4" t="s">
        <v>1511</v>
      </c>
    </row>
    <row r="1154" ht="13.75" spans="1:479">
      <c r="A1154" s="88" t="s">
        <v>12620</v>
      </c>
      <c r="B1154" s="88" t="s">
        <v>12265</v>
      </c>
      <c r="C1154" s="106" t="s">
        <v>12265</v>
      </c>
      <c r="D1154" s="89" t="s">
        <v>12266</v>
      </c>
      <c r="E1154" s="88"/>
      <c r="F1154" s="88"/>
      <c r="G1154" s="170">
        <f t="shared" si="18"/>
        <v>0</v>
      </c>
      <c r="H1154" s="94"/>
      <c r="I1154" s="95"/>
      <c r="J1154" s="95"/>
      <c r="K1154" s="95"/>
      <c r="L1154" s="95"/>
      <c r="M1154" s="97"/>
      <c r="N1154" s="94"/>
      <c r="O1154" s="95"/>
      <c r="P1154" s="95"/>
      <c r="Q1154" s="95"/>
      <c r="R1154" s="97"/>
      <c r="S1154" s="94"/>
      <c r="T1154" s="95"/>
      <c r="U1154" s="96"/>
      <c r="V1154" s="95"/>
      <c r="W1154" s="95"/>
      <c r="X1154" s="97"/>
      <c r="Y1154" s="94"/>
      <c r="Z1154" s="96"/>
      <c r="AA1154" s="96"/>
      <c r="AB1154" s="95"/>
      <c r="AC1154" s="95"/>
      <c r="AD1154" s="97"/>
      <c r="AE1154" s="94"/>
      <c r="AF1154" s="96"/>
      <c r="AG1154" s="96"/>
      <c r="AH1154" s="95"/>
      <c r="AI1154" s="95"/>
      <c r="AJ1154" s="95"/>
      <c r="AK1154" s="95"/>
      <c r="AL1154" s="97"/>
      <c r="AM1154" s="97"/>
      <c r="AN1154" s="97"/>
      <c r="AO1154" s="97"/>
      <c r="AP1154" s="97"/>
      <c r="AQ1154" s="97"/>
      <c r="AR1154" s="94"/>
      <c r="AS1154" s="96"/>
      <c r="AT1154" s="96"/>
      <c r="AU1154" s="96"/>
      <c r="AV1154" s="95"/>
      <c r="AW1154" s="95"/>
      <c r="AX1154" s="97"/>
      <c r="AY1154" s="97"/>
      <c r="AZ1154" s="97"/>
      <c r="BA1154" s="97"/>
      <c r="BB1154" s="97"/>
      <c r="BC1154" s="99" t="s">
        <v>12265</v>
      </c>
      <c r="BD1154" s="99" t="s">
        <v>12265</v>
      </c>
      <c r="BE1154" s="99" t="s">
        <v>12265</v>
      </c>
      <c r="BF1154" s="100"/>
      <c r="BG1154" s="100"/>
      <c r="BH1154" s="100"/>
      <c r="BI1154" s="100"/>
      <c r="BJ1154" s="99"/>
      <c r="BK1154" s="112" t="s">
        <v>12265</v>
      </c>
      <c r="BL1154" s="102"/>
      <c r="BM1154" s="99"/>
      <c r="BN1154" s="99"/>
      <c r="BT1154" s="99"/>
      <c r="BU1154" s="99"/>
      <c r="BV1154" s="99"/>
      <c r="BW1154" s="99"/>
      <c r="BX1154" s="99"/>
      <c r="CB1154" s="4" t="s">
        <v>1511</v>
      </c>
    </row>
    <row r="1155" ht="13.75" spans="1:479">
      <c r="A1155" s="88" t="s">
        <v>12620</v>
      </c>
      <c r="B1155" s="88" t="s">
        <v>12265</v>
      </c>
      <c r="C1155" s="106" t="s">
        <v>12265</v>
      </c>
      <c r="D1155" s="89" t="s">
        <v>12266</v>
      </c>
      <c r="E1155" s="135"/>
      <c r="F1155" s="135"/>
      <c r="G1155" s="90">
        <f t="shared" si="18"/>
        <v>0</v>
      </c>
      <c r="H1155" s="94"/>
      <c r="I1155" s="95"/>
      <c r="J1155" s="95"/>
      <c r="K1155" s="95"/>
      <c r="L1155" s="95"/>
      <c r="M1155" s="97"/>
      <c r="N1155" s="94"/>
      <c r="O1155" s="95"/>
      <c r="P1155" s="95"/>
      <c r="Q1155" s="95"/>
      <c r="R1155" s="97"/>
      <c r="S1155" s="94"/>
      <c r="T1155" s="95"/>
      <c r="U1155" s="96"/>
      <c r="V1155" s="95"/>
      <c r="W1155" s="95"/>
      <c r="X1155" s="97"/>
      <c r="Y1155" s="94"/>
      <c r="Z1155" s="96"/>
      <c r="AA1155" s="96"/>
      <c r="AB1155" s="95"/>
      <c r="AC1155" s="95"/>
      <c r="AD1155" s="97"/>
      <c r="AE1155" s="94"/>
      <c r="AF1155" s="96"/>
      <c r="AG1155" s="96"/>
      <c r="AH1155" s="95"/>
      <c r="AI1155" s="95"/>
      <c r="AJ1155" s="95"/>
      <c r="AK1155" s="95"/>
      <c r="AL1155" s="97"/>
      <c r="AM1155" s="97"/>
      <c r="AN1155" s="97"/>
      <c r="AO1155" s="97"/>
      <c r="AP1155" s="97"/>
      <c r="AQ1155" s="97"/>
      <c r="AR1155" s="94"/>
      <c r="AS1155" s="96"/>
      <c r="AT1155" s="96"/>
      <c r="AU1155" s="96"/>
      <c r="AV1155" s="95"/>
      <c r="AW1155" s="95"/>
      <c r="AX1155" s="97"/>
      <c r="AY1155" s="97"/>
      <c r="AZ1155" s="97"/>
      <c r="BA1155" s="97"/>
      <c r="BB1155" s="97"/>
      <c r="BC1155" s="99" t="s">
        <v>12265</v>
      </c>
      <c r="BD1155" s="99" t="s">
        <v>12265</v>
      </c>
      <c r="BE1155" s="99" t="s">
        <v>12265</v>
      </c>
      <c r="BF1155" s="100"/>
      <c r="BG1155" s="100"/>
      <c r="BH1155" s="100"/>
      <c r="BI1155" s="100"/>
      <c r="BJ1155" s="99"/>
      <c r="BK1155" s="112" t="s">
        <v>12265</v>
      </c>
      <c r="BL1155" s="102"/>
      <c r="BM1155" s="99"/>
      <c r="BN1155" s="99"/>
      <c r="BT1155" s="99"/>
      <c r="BU1155" s="99"/>
      <c r="BV1155" s="99"/>
      <c r="BW1155" s="99"/>
      <c r="BX1155" s="99"/>
      <c r="CB1155" s="4" t="s">
        <v>1511</v>
      </c>
    </row>
    <row r="1156" ht="13.75" spans="1:479">
      <c r="A1156" s="88" t="s">
        <v>12620</v>
      </c>
      <c r="B1156" s="88" t="s">
        <v>12265</v>
      </c>
      <c r="C1156" s="106" t="s">
        <v>12265</v>
      </c>
      <c r="D1156" s="89" t="s">
        <v>12266</v>
      </c>
      <c r="E1156" s="135"/>
      <c r="F1156" s="135"/>
      <c r="G1156" s="90">
        <f t="shared" si="18"/>
        <v>0</v>
      </c>
      <c r="H1156" s="94"/>
      <c r="I1156" s="95"/>
      <c r="J1156" s="95"/>
      <c r="K1156" s="95"/>
      <c r="L1156" s="95"/>
      <c r="M1156" s="97"/>
      <c r="N1156" s="94"/>
      <c r="O1156" s="95"/>
      <c r="P1156" s="95"/>
      <c r="Q1156" s="95"/>
      <c r="R1156" s="97"/>
      <c r="S1156" s="94"/>
      <c r="T1156" s="95"/>
      <c r="U1156" s="96"/>
      <c r="V1156" s="95"/>
      <c r="W1156" s="95"/>
      <c r="X1156" s="97"/>
      <c r="Y1156" s="94"/>
      <c r="Z1156" s="96"/>
      <c r="AA1156" s="96"/>
      <c r="AB1156" s="95"/>
      <c r="AC1156" s="95"/>
      <c r="AD1156" s="97"/>
      <c r="AE1156" s="94"/>
      <c r="AF1156" s="96"/>
      <c r="AG1156" s="96"/>
      <c r="AH1156" s="95"/>
      <c r="AI1156" s="95"/>
      <c r="AJ1156" s="95"/>
      <c r="AK1156" s="95"/>
      <c r="AL1156" s="97"/>
      <c r="AM1156" s="97"/>
      <c r="AN1156" s="97"/>
      <c r="AO1156" s="97"/>
      <c r="AP1156" s="97"/>
      <c r="AQ1156" s="97"/>
      <c r="AR1156" s="94"/>
      <c r="AS1156" s="96"/>
      <c r="AT1156" s="96"/>
      <c r="AU1156" s="96"/>
      <c r="AV1156" s="95"/>
      <c r="AW1156" s="95"/>
      <c r="AX1156" s="97"/>
      <c r="AY1156" s="97"/>
      <c r="AZ1156" s="97"/>
      <c r="BA1156" s="97"/>
      <c r="BB1156" s="97"/>
      <c r="BC1156" s="99" t="s">
        <v>12265</v>
      </c>
      <c r="BD1156" s="99" t="s">
        <v>12265</v>
      </c>
      <c r="BE1156" s="99" t="s">
        <v>12265</v>
      </c>
      <c r="BF1156" s="100"/>
      <c r="BG1156" s="100"/>
      <c r="BH1156" s="100"/>
      <c r="BI1156" s="100"/>
      <c r="BJ1156" s="99"/>
      <c r="BK1156" s="112" t="s">
        <v>12265</v>
      </c>
      <c r="BL1156" s="102"/>
      <c r="BM1156" s="99"/>
      <c r="BN1156" s="99"/>
      <c r="BT1156" s="99"/>
      <c r="BU1156" s="99"/>
      <c r="BV1156" s="99"/>
      <c r="BW1156" s="99"/>
      <c r="BX1156" s="99"/>
      <c r="CB1156" s="4" t="s">
        <v>1511</v>
      </c>
    </row>
    <row r="1157" ht="13.75" spans="1:479">
      <c r="A1157" s="88" t="s">
        <v>12620</v>
      </c>
      <c r="B1157" s="88" t="s">
        <v>12265</v>
      </c>
      <c r="C1157" s="106" t="s">
        <v>12265</v>
      </c>
      <c r="D1157" s="89" t="s">
        <v>12266</v>
      </c>
      <c r="E1157" s="135"/>
      <c r="F1157" s="135"/>
      <c r="G1157" s="90">
        <f t="shared" si="18"/>
        <v>0</v>
      </c>
      <c r="H1157" s="94"/>
      <c r="I1157" s="95"/>
      <c r="J1157" s="95"/>
      <c r="K1157" s="95"/>
      <c r="L1157" s="95"/>
      <c r="M1157" s="97"/>
      <c r="N1157" s="94"/>
      <c r="O1157" s="95"/>
      <c r="P1157" s="95"/>
      <c r="Q1157" s="95"/>
      <c r="R1157" s="97"/>
      <c r="S1157" s="94"/>
      <c r="T1157" s="95"/>
      <c r="U1157" s="96"/>
      <c r="V1157" s="95"/>
      <c r="W1157" s="95"/>
      <c r="X1157" s="97"/>
      <c r="Y1157" s="94"/>
      <c r="Z1157" s="96"/>
      <c r="AA1157" s="96"/>
      <c r="AB1157" s="95"/>
      <c r="AC1157" s="95"/>
      <c r="AD1157" s="97"/>
      <c r="AE1157" s="94"/>
      <c r="AF1157" s="96"/>
      <c r="AG1157" s="96"/>
      <c r="AH1157" s="95"/>
      <c r="AI1157" s="95"/>
      <c r="AJ1157" s="95"/>
      <c r="AK1157" s="95"/>
      <c r="AL1157" s="97"/>
      <c r="AM1157" s="97"/>
      <c r="AN1157" s="97"/>
      <c r="AO1157" s="97"/>
      <c r="AP1157" s="97"/>
      <c r="AQ1157" s="97"/>
      <c r="AR1157" s="94"/>
      <c r="AS1157" s="96"/>
      <c r="AT1157" s="96"/>
      <c r="AU1157" s="96"/>
      <c r="AV1157" s="95"/>
      <c r="AW1157" s="95"/>
      <c r="AX1157" s="97"/>
      <c r="AY1157" s="97"/>
      <c r="AZ1157" s="97"/>
      <c r="BA1157" s="97"/>
      <c r="BB1157" s="97"/>
      <c r="BC1157" s="99" t="s">
        <v>12265</v>
      </c>
      <c r="BD1157" s="99" t="s">
        <v>12265</v>
      </c>
      <c r="BE1157" s="99" t="s">
        <v>12265</v>
      </c>
      <c r="BF1157" s="100"/>
      <c r="BG1157" s="100"/>
      <c r="BH1157" s="100"/>
      <c r="BI1157" s="100"/>
      <c r="BJ1157" s="99"/>
      <c r="BK1157" s="112" t="s">
        <v>12265</v>
      </c>
      <c r="BL1157" s="102"/>
      <c r="BM1157" s="99"/>
      <c r="BN1157" s="99"/>
      <c r="BT1157" s="99"/>
      <c r="BU1157" s="99"/>
      <c r="BV1157" s="99"/>
      <c r="BW1157" s="99"/>
      <c r="BX1157" s="99"/>
      <c r="CB1157" s="4" t="s">
        <v>1511</v>
      </c>
    </row>
    <row r="1158" ht="13.75" spans="1:479">
      <c r="A1158" s="88" t="s">
        <v>12620</v>
      </c>
      <c r="B1158" s="88" t="s">
        <v>12265</v>
      </c>
      <c r="C1158" s="397" t="s">
        <v>12265</v>
      </c>
      <c r="D1158" s="89" t="s">
        <v>12266</v>
      </c>
      <c r="E1158" s="90"/>
      <c r="F1158" s="90"/>
      <c r="G1158" s="90">
        <f t="shared" si="18"/>
        <v>0</v>
      </c>
      <c r="H1158" s="94"/>
      <c r="I1158" s="95"/>
      <c r="J1158" s="95"/>
      <c r="K1158" s="95"/>
      <c r="L1158" s="95"/>
      <c r="M1158" s="97"/>
      <c r="N1158" s="94"/>
      <c r="O1158" s="95"/>
      <c r="P1158" s="95"/>
      <c r="Q1158" s="95"/>
      <c r="R1158" s="97"/>
      <c r="S1158" s="94"/>
      <c r="T1158" s="95"/>
      <c r="U1158" s="96"/>
      <c r="V1158" s="95"/>
      <c r="W1158" s="95"/>
      <c r="X1158" s="97"/>
      <c r="Y1158" s="94"/>
      <c r="Z1158" s="96"/>
      <c r="AA1158" s="96"/>
      <c r="AB1158" s="95"/>
      <c r="AC1158" s="95"/>
      <c r="AD1158" s="97"/>
      <c r="AE1158" s="94"/>
      <c r="AF1158" s="96"/>
      <c r="AG1158" s="96"/>
      <c r="AH1158" s="95"/>
      <c r="AI1158" s="95"/>
      <c r="AJ1158" s="95"/>
      <c r="AK1158" s="95"/>
      <c r="AL1158" s="97"/>
      <c r="AM1158" s="97"/>
      <c r="AN1158" s="97"/>
      <c r="AO1158" s="97"/>
      <c r="AP1158" s="97"/>
      <c r="AQ1158" s="97"/>
      <c r="AR1158" s="94"/>
      <c r="AS1158" s="96"/>
      <c r="AT1158" s="96"/>
      <c r="AU1158" s="96"/>
      <c r="AV1158" s="95"/>
      <c r="AW1158" s="95"/>
      <c r="AX1158" s="97"/>
      <c r="AY1158" s="97"/>
      <c r="AZ1158" s="97"/>
      <c r="BA1158" s="97"/>
      <c r="BB1158" s="97"/>
      <c r="BC1158" s="99" t="s">
        <v>12265</v>
      </c>
      <c r="BD1158" s="99" t="s">
        <v>12265</v>
      </c>
      <c r="BE1158" s="99" t="s">
        <v>12265</v>
      </c>
      <c r="BF1158" s="100"/>
      <c r="BG1158" s="100"/>
      <c r="BH1158" s="100"/>
      <c r="BI1158" s="100"/>
      <c r="BJ1158" s="99"/>
      <c r="BK1158" s="112" t="s">
        <v>12265</v>
      </c>
      <c r="BL1158" s="102"/>
      <c r="BM1158" s="99"/>
      <c r="BN1158" s="99"/>
      <c r="BT1158" s="99"/>
      <c r="BU1158" s="99"/>
      <c r="BV1158" s="99"/>
      <c r="BW1158" s="99"/>
      <c r="BX1158" s="99"/>
      <c r="CB1158" s="4" t="s">
        <v>1511</v>
      </c>
    </row>
    <row r="1159" ht="13.75" spans="1:479">
      <c r="A1159" s="88" t="s">
        <v>12620</v>
      </c>
      <c r="B1159" s="88" t="s">
        <v>12265</v>
      </c>
      <c r="C1159" s="397" t="s">
        <v>12265</v>
      </c>
      <c r="D1159" s="89" t="s">
        <v>12266</v>
      </c>
      <c r="E1159" s="90"/>
      <c r="F1159" s="90"/>
      <c r="G1159" s="90">
        <f t="shared" si="18"/>
        <v>0</v>
      </c>
      <c r="H1159" s="94"/>
      <c r="I1159" s="95"/>
      <c r="J1159" s="95"/>
      <c r="K1159" s="95"/>
      <c r="L1159" s="95"/>
      <c r="M1159" s="97"/>
      <c r="N1159" s="94"/>
      <c r="O1159" s="95"/>
      <c r="P1159" s="95"/>
      <c r="Q1159" s="95"/>
      <c r="R1159" s="97"/>
      <c r="S1159" s="94"/>
      <c r="T1159" s="95"/>
      <c r="U1159" s="96"/>
      <c r="V1159" s="95"/>
      <c r="W1159" s="95"/>
      <c r="X1159" s="97"/>
      <c r="Y1159" s="94"/>
      <c r="Z1159" s="96"/>
      <c r="AA1159" s="96"/>
      <c r="AB1159" s="95"/>
      <c r="AC1159" s="95"/>
      <c r="AD1159" s="97"/>
      <c r="AE1159" s="94"/>
      <c r="AF1159" s="96"/>
      <c r="AG1159" s="96"/>
      <c r="AH1159" s="95"/>
      <c r="AI1159" s="95"/>
      <c r="AJ1159" s="95"/>
      <c r="AK1159" s="95"/>
      <c r="AL1159" s="97"/>
      <c r="AM1159" s="97"/>
      <c r="AN1159" s="97"/>
      <c r="AO1159" s="97"/>
      <c r="AP1159" s="97"/>
      <c r="AQ1159" s="97"/>
      <c r="AR1159" s="94"/>
      <c r="AS1159" s="96"/>
      <c r="AT1159" s="96"/>
      <c r="AU1159" s="96"/>
      <c r="AV1159" s="95"/>
      <c r="AW1159" s="95"/>
      <c r="AX1159" s="97"/>
      <c r="AY1159" s="97"/>
      <c r="AZ1159" s="97"/>
      <c r="BA1159" s="97"/>
      <c r="BB1159" s="97"/>
      <c r="BC1159" s="99" t="s">
        <v>12265</v>
      </c>
      <c r="BD1159" s="99" t="s">
        <v>12265</v>
      </c>
      <c r="BE1159" s="99" t="s">
        <v>12265</v>
      </c>
      <c r="BF1159" s="100"/>
      <c r="BG1159" s="100"/>
      <c r="BH1159" s="100"/>
      <c r="BI1159" s="100"/>
      <c r="BJ1159" s="99"/>
      <c r="BK1159" s="112" t="s">
        <v>12265</v>
      </c>
      <c r="BL1159" s="102"/>
      <c r="BM1159" s="99"/>
      <c r="BN1159" s="99"/>
      <c r="BT1159" s="99"/>
      <c r="BU1159" s="99"/>
      <c r="BV1159" s="99"/>
      <c r="BW1159" s="99"/>
      <c r="BX1159" s="99"/>
      <c r="CB1159" s="4" t="s">
        <v>1511</v>
      </c>
    </row>
    <row r="1160" ht="13.75" spans="1:479">
      <c r="A1160" s="88" t="s">
        <v>12621</v>
      </c>
      <c r="B1160" s="88">
        <v>93435891</v>
      </c>
      <c r="C1160" s="397" t="s">
        <v>4031</v>
      </c>
      <c r="D1160" s="89" t="s">
        <v>12266</v>
      </c>
      <c r="E1160" s="90">
        <v>3</v>
      </c>
      <c r="F1160" s="90">
        <v>64</v>
      </c>
      <c r="G1160" s="90">
        <f t="shared" si="18"/>
        <v>192</v>
      </c>
      <c r="H1160" s="163"/>
      <c r="I1160" s="164"/>
      <c r="J1160" s="164"/>
      <c r="K1160" s="164"/>
      <c r="L1160" s="164"/>
      <c r="M1160" s="165"/>
      <c r="N1160" s="94"/>
      <c r="O1160" s="95"/>
      <c r="P1160" s="95"/>
      <c r="Q1160" s="95"/>
      <c r="R1160" s="97"/>
      <c r="S1160" s="216"/>
      <c r="T1160" s="95"/>
      <c r="U1160" s="217"/>
      <c r="V1160" s="218"/>
      <c r="W1160" s="218"/>
      <c r="X1160" s="219"/>
      <c r="Y1160" s="126"/>
      <c r="Z1160" s="129"/>
      <c r="AA1160" s="129"/>
      <c r="AB1160" s="127"/>
      <c r="AC1160" s="127"/>
      <c r="AD1160" s="128"/>
      <c r="AE1160" s="94"/>
      <c r="AF1160" s="96"/>
      <c r="AG1160" s="96"/>
      <c r="AH1160" s="95"/>
      <c r="AI1160" s="95"/>
      <c r="AJ1160" s="95"/>
      <c r="AK1160" s="95"/>
      <c r="AL1160" s="93"/>
      <c r="AM1160" s="93"/>
      <c r="AN1160" s="93"/>
      <c r="AO1160" s="93"/>
      <c r="AP1160" s="93"/>
      <c r="AQ1160" s="93"/>
      <c r="AR1160" s="94"/>
      <c r="AS1160" s="96"/>
      <c r="AT1160" s="96"/>
      <c r="AU1160" s="96"/>
      <c r="AV1160" s="95"/>
      <c r="AW1160" s="95"/>
      <c r="AX1160" s="97"/>
      <c r="AY1160" s="97"/>
      <c r="AZ1160" s="97"/>
      <c r="BA1160" s="97"/>
      <c r="BB1160" s="97"/>
      <c r="BC1160" s="99" t="s">
        <v>1366</v>
      </c>
      <c r="BD1160" s="99" t="s">
        <v>1366</v>
      </c>
      <c r="BE1160" s="99" t="s">
        <v>12271</v>
      </c>
      <c r="BF1160" s="100"/>
      <c r="BG1160" s="103"/>
      <c r="BH1160" s="103"/>
      <c r="BI1160" s="103"/>
      <c r="BJ1160" s="99"/>
      <c r="BK1160" s="112" t="s">
        <v>20</v>
      </c>
      <c r="BL1160" s="102"/>
      <c r="BM1160" s="99"/>
      <c r="BN1160" s="99"/>
      <c r="BT1160" s="99"/>
      <c r="BU1160" s="99"/>
      <c r="BV1160" s="99"/>
      <c r="BW1160" s="99"/>
      <c r="BX1160" s="99"/>
      <c r="CB1160" s="4" t="s">
        <v>1511</v>
      </c>
    </row>
    <row r="1161" ht="13.75" spans="1:479">
      <c r="A1161" s="88" t="s">
        <v>12621</v>
      </c>
      <c r="B1161" s="88">
        <v>93435891</v>
      </c>
      <c r="C1161" s="397" t="s">
        <v>4031</v>
      </c>
      <c r="D1161" s="89" t="s">
        <v>494</v>
      </c>
      <c r="E1161" s="90">
        <v>3</v>
      </c>
      <c r="F1161" s="90">
        <v>165</v>
      </c>
      <c r="G1161" s="90">
        <f t="shared" si="18"/>
        <v>495</v>
      </c>
      <c r="H1161" s="163"/>
      <c r="I1161" s="164"/>
      <c r="J1161" s="164"/>
      <c r="K1161" s="164"/>
      <c r="L1161" s="164"/>
      <c r="M1161" s="165"/>
      <c r="N1161" s="94"/>
      <c r="O1161" s="95"/>
      <c r="P1161" s="95"/>
      <c r="Q1161" s="95"/>
      <c r="R1161" s="97"/>
      <c r="S1161" s="216"/>
      <c r="T1161" s="95"/>
      <c r="U1161" s="217"/>
      <c r="V1161" s="218"/>
      <c r="W1161" s="218"/>
      <c r="X1161" s="219"/>
      <c r="Y1161" s="126"/>
      <c r="Z1161" s="129"/>
      <c r="AA1161" s="129"/>
      <c r="AB1161" s="127"/>
      <c r="AC1161" s="127"/>
      <c r="AD1161" s="128"/>
      <c r="AE1161" s="94"/>
      <c r="AF1161" s="96"/>
      <c r="AG1161" s="96"/>
      <c r="AH1161" s="95"/>
      <c r="AI1161" s="95"/>
      <c r="AJ1161" s="95"/>
      <c r="AK1161" s="95"/>
      <c r="AL1161" s="93"/>
      <c r="AM1161" s="93"/>
      <c r="AN1161" s="93"/>
      <c r="AO1161" s="93"/>
      <c r="AP1161" s="93"/>
      <c r="AQ1161" s="93"/>
      <c r="AR1161" s="94"/>
      <c r="AS1161" s="96"/>
      <c r="AT1161" s="96"/>
      <c r="AU1161" s="96"/>
      <c r="AV1161" s="95"/>
      <c r="AW1161" s="95"/>
      <c r="AX1161" s="97"/>
      <c r="AY1161" s="97"/>
      <c r="AZ1161" s="97"/>
      <c r="BA1161" s="97"/>
      <c r="BB1161" s="97"/>
      <c r="BC1161" s="99" t="s">
        <v>12301</v>
      </c>
      <c r="BD1161" s="99" t="s">
        <v>12282</v>
      </c>
      <c r="BE1161" s="99" t="s">
        <v>12275</v>
      </c>
      <c r="BF1161" s="100"/>
      <c r="BG1161" s="103"/>
      <c r="BH1161" s="103"/>
      <c r="BI1161" s="103"/>
      <c r="BJ1161" s="99"/>
      <c r="BK1161" s="112" t="s">
        <v>1511</v>
      </c>
      <c r="BL1161" s="102"/>
      <c r="BM1161" s="99"/>
      <c r="BN1161" s="99"/>
      <c r="BT1161" s="99"/>
      <c r="BU1161" s="99"/>
      <c r="BV1161" s="99"/>
      <c r="BW1161" s="99"/>
      <c r="BX1161" s="99"/>
      <c r="CB1161" s="4" t="s">
        <v>1511</v>
      </c>
    </row>
    <row r="1162" s="9" customFormat="1" ht="13.5" customHeight="1" spans="1:479">
      <c r="A1162" s="88" t="s">
        <v>12621</v>
      </c>
      <c r="B1162" s="88">
        <v>93435891</v>
      </c>
      <c r="C1162" s="106" t="s">
        <v>5596</v>
      </c>
      <c r="D1162" s="169" t="s">
        <v>12266</v>
      </c>
      <c r="E1162" s="88">
        <v>3</v>
      </c>
      <c r="F1162" s="88">
        <v>64</v>
      </c>
      <c r="G1162" s="170">
        <f t="shared" si="18"/>
        <v>192</v>
      </c>
      <c r="H1162" s="163"/>
      <c r="I1162" s="164"/>
      <c r="J1162" s="164"/>
      <c r="K1162" s="164"/>
      <c r="L1162" s="164"/>
      <c r="M1162" s="165"/>
      <c r="N1162" s="94"/>
      <c r="O1162" s="95"/>
      <c r="P1162" s="95"/>
      <c r="Q1162" s="95"/>
      <c r="R1162" s="97"/>
      <c r="S1162" s="216"/>
      <c r="T1162" s="95"/>
      <c r="U1162" s="217"/>
      <c r="V1162" s="218"/>
      <c r="W1162" s="218"/>
      <c r="X1162" s="219"/>
      <c r="Y1162" s="126"/>
      <c r="Z1162" s="129"/>
      <c r="AA1162" s="129"/>
      <c r="AB1162" s="127"/>
      <c r="AC1162" s="127"/>
      <c r="AD1162" s="128"/>
      <c r="AE1162" s="94"/>
      <c r="AF1162" s="96"/>
      <c r="AG1162" s="96"/>
      <c r="AH1162" s="95"/>
      <c r="AI1162" s="95"/>
      <c r="AJ1162" s="95"/>
      <c r="AK1162" s="95"/>
      <c r="AL1162" s="93"/>
      <c r="AM1162" s="93"/>
      <c r="AN1162" s="93">
        <v>20</v>
      </c>
      <c r="AO1162" s="93">
        <v>21</v>
      </c>
      <c r="AP1162" s="93">
        <v>6</v>
      </c>
      <c r="AQ1162" s="93">
        <v>38</v>
      </c>
      <c r="AR1162" s="94"/>
      <c r="AS1162" s="96"/>
      <c r="AT1162" s="114"/>
      <c r="AU1162" s="114"/>
      <c r="AV1162" s="114"/>
      <c r="AW1162" s="114"/>
      <c r="AX1162" s="114"/>
      <c r="AY1162" s="97"/>
      <c r="AZ1162" s="97"/>
      <c r="BA1162" s="97"/>
      <c r="BB1162" s="97"/>
      <c r="BC1162" s="99" t="s">
        <v>1366</v>
      </c>
      <c r="BD1162" s="99" t="s">
        <v>1366</v>
      </c>
      <c r="BE1162" s="99" t="s">
        <v>12271</v>
      </c>
      <c r="BF1162" s="100"/>
      <c r="BG1162" s="103"/>
      <c r="BH1162" s="103"/>
      <c r="BI1162" s="103"/>
      <c r="BJ1162" s="98"/>
      <c r="BK1162" s="101" t="s">
        <v>20</v>
      </c>
      <c r="BL1162" s="102"/>
      <c r="BM1162" s="98"/>
      <c r="BN1162" s="98"/>
      <c r="BO1162" s="4"/>
      <c r="BP1162" s="4"/>
      <c r="BQ1162" s="4"/>
      <c r="BR1162" s="4"/>
      <c r="BS1162" s="4"/>
      <c r="BT1162" s="98"/>
      <c r="BU1162" s="99"/>
      <c r="BV1162" s="99"/>
      <c r="BW1162" s="99"/>
      <c r="BX1162" s="99"/>
      <c r="BY1162" s="13"/>
      <c r="BZ1162" s="13"/>
      <c r="CA1162" s="13"/>
      <c r="CB1162" s="4" t="s">
        <v>1511</v>
      </c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3"/>
      <c r="DB1162" s="13"/>
      <c r="DC1162" s="13"/>
      <c r="DD1162" s="13"/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  <c r="EG1162" s="13"/>
      <c r="EH1162" s="13"/>
      <c r="EI1162" s="13"/>
      <c r="EJ1162" s="13"/>
      <c r="EK1162" s="13"/>
      <c r="EL1162" s="13"/>
      <c r="EM1162" s="13"/>
      <c r="EN1162" s="13"/>
      <c r="EO1162" s="13"/>
      <c r="EP1162" s="13"/>
      <c r="EQ1162" s="13"/>
      <c r="ER1162" s="13"/>
      <c r="ES1162" s="13"/>
      <c r="ET1162" s="13"/>
      <c r="EU1162" s="13"/>
      <c r="EV1162" s="13"/>
      <c r="EW1162" s="13"/>
      <c r="EX1162" s="13"/>
      <c r="EY1162" s="13"/>
      <c r="EZ1162" s="13"/>
      <c r="FA1162" s="13"/>
      <c r="FB1162" s="13"/>
      <c r="FC1162" s="13"/>
      <c r="FD1162" s="13"/>
      <c r="FE1162" s="13"/>
      <c r="FF1162" s="13"/>
      <c r="FG1162" s="13"/>
      <c r="FH1162" s="13"/>
      <c r="FI1162" s="13"/>
      <c r="FJ1162" s="13"/>
      <c r="FK1162" s="13"/>
      <c r="FL1162" s="13"/>
      <c r="FM1162" s="13"/>
      <c r="FN1162" s="13"/>
      <c r="FO1162" s="13"/>
      <c r="FP1162" s="13"/>
      <c r="FQ1162" s="13"/>
      <c r="FR1162" s="13"/>
      <c r="FS1162" s="13"/>
      <c r="FT1162" s="13"/>
      <c r="FU1162" s="13"/>
      <c r="FV1162" s="13"/>
      <c r="FW1162" s="13"/>
      <c r="FX1162" s="13"/>
      <c r="FY1162" s="13"/>
      <c r="FZ1162" s="13"/>
      <c r="GA1162" s="13"/>
      <c r="GB1162" s="13"/>
      <c r="GC1162" s="13"/>
      <c r="GD1162" s="13"/>
      <c r="GE1162" s="13"/>
      <c r="GF1162" s="13"/>
      <c r="GG1162" s="13"/>
      <c r="GH1162" s="13"/>
      <c r="GI1162" s="13"/>
      <c r="GJ1162" s="13"/>
      <c r="GK1162" s="13"/>
      <c r="GL1162" s="13"/>
      <c r="GM1162" s="13"/>
      <c r="GN1162" s="13"/>
      <c r="GO1162" s="13"/>
      <c r="GP1162" s="13"/>
      <c r="GQ1162" s="13"/>
      <c r="GR1162" s="13"/>
      <c r="GS1162" s="13"/>
      <c r="GT1162" s="13"/>
      <c r="GU1162" s="13"/>
      <c r="GV1162" s="13"/>
      <c r="GW1162" s="13"/>
      <c r="GX1162" s="13"/>
      <c r="GY1162" s="13"/>
      <c r="GZ1162" s="13"/>
      <c r="HA1162" s="13"/>
      <c r="HB1162" s="13"/>
      <c r="HC1162" s="13"/>
      <c r="HD1162" s="13"/>
      <c r="HE1162" s="13"/>
      <c r="HF1162" s="13"/>
      <c r="HG1162" s="13"/>
      <c r="HH1162" s="13"/>
      <c r="HI1162" s="13"/>
      <c r="HJ1162" s="13"/>
      <c r="HK1162" s="13"/>
      <c r="HL1162" s="13"/>
      <c r="HM1162" s="13"/>
      <c r="HN1162" s="13"/>
      <c r="HO1162" s="13"/>
      <c r="HP1162" s="13"/>
      <c r="HQ1162" s="13"/>
      <c r="HR1162" s="13"/>
      <c r="HS1162" s="13"/>
      <c r="HT1162" s="13"/>
      <c r="HU1162" s="13"/>
      <c r="HV1162" s="13"/>
      <c r="HW1162" s="13"/>
      <c r="HX1162" s="13"/>
      <c r="HY1162" s="13"/>
      <c r="HZ1162" s="13"/>
      <c r="IA1162" s="13"/>
      <c r="IB1162" s="13"/>
      <c r="IC1162" s="13"/>
      <c r="ID1162" s="13"/>
      <c r="IE1162" s="13"/>
      <c r="IF1162" s="13"/>
      <c r="IG1162" s="13"/>
      <c r="IH1162" s="13"/>
      <c r="II1162" s="13"/>
      <c r="IJ1162" s="13"/>
      <c r="IK1162" s="13"/>
      <c r="IL1162" s="13"/>
      <c r="IM1162" s="13"/>
      <c r="IN1162" s="13"/>
      <c r="IO1162" s="13"/>
      <c r="IP1162" s="13"/>
      <c r="IQ1162" s="13"/>
      <c r="IR1162" s="13"/>
      <c r="IS1162" s="13"/>
      <c r="IT1162" s="13"/>
      <c r="IU1162" s="13"/>
      <c r="IV1162" s="13"/>
      <c r="IW1162" s="13"/>
      <c r="IX1162" s="13"/>
      <c r="IY1162" s="13"/>
      <c r="IZ1162" s="13"/>
      <c r="JA1162" s="13"/>
      <c r="JB1162" s="13"/>
      <c r="JC1162" s="13"/>
      <c r="JD1162" s="13"/>
      <c r="JE1162" s="13"/>
      <c r="JF1162" s="13"/>
      <c r="JG1162" s="13"/>
      <c r="JH1162" s="13"/>
      <c r="JI1162" s="13"/>
      <c r="JJ1162" s="13"/>
      <c r="JK1162" s="13"/>
      <c r="JL1162" s="13"/>
      <c r="JM1162" s="13"/>
      <c r="JN1162" s="13"/>
      <c r="JO1162" s="13"/>
      <c r="JP1162" s="13"/>
      <c r="JQ1162" s="13"/>
      <c r="JR1162" s="13"/>
      <c r="JS1162" s="13"/>
      <c r="JT1162" s="13"/>
      <c r="JU1162" s="13"/>
      <c r="JV1162" s="13"/>
      <c r="JW1162" s="13"/>
      <c r="JX1162" s="13"/>
      <c r="JY1162" s="13"/>
      <c r="JZ1162" s="13"/>
      <c r="KA1162" s="13"/>
      <c r="KB1162" s="13"/>
      <c r="KC1162" s="13"/>
      <c r="KD1162" s="13"/>
      <c r="KE1162" s="13"/>
      <c r="KF1162" s="13"/>
      <c r="KG1162" s="13"/>
      <c r="KH1162" s="13"/>
      <c r="KI1162" s="13"/>
      <c r="KJ1162" s="13"/>
      <c r="KK1162" s="13"/>
      <c r="KL1162" s="13"/>
      <c r="KM1162" s="13"/>
      <c r="KN1162" s="13"/>
      <c r="KO1162" s="13"/>
      <c r="KP1162" s="13"/>
      <c r="KQ1162" s="13"/>
      <c r="KR1162" s="13"/>
      <c r="KS1162" s="13"/>
      <c r="KT1162" s="13"/>
      <c r="KU1162" s="13"/>
      <c r="KV1162" s="13"/>
      <c r="KW1162" s="13"/>
      <c r="KX1162" s="13"/>
      <c r="KY1162" s="13"/>
      <c r="KZ1162" s="13"/>
      <c r="LA1162" s="13"/>
      <c r="LB1162" s="13"/>
      <c r="LC1162" s="13"/>
      <c r="LD1162" s="13"/>
      <c r="LE1162" s="13"/>
      <c r="LF1162" s="13"/>
      <c r="LG1162" s="13"/>
      <c r="LH1162" s="13"/>
      <c r="LI1162" s="13"/>
      <c r="LJ1162" s="13"/>
      <c r="LK1162" s="13"/>
      <c r="LL1162" s="13"/>
      <c r="LM1162" s="13"/>
      <c r="LN1162" s="13"/>
      <c r="LO1162" s="13"/>
      <c r="LP1162" s="13"/>
      <c r="LQ1162" s="13"/>
      <c r="LR1162" s="13"/>
      <c r="LS1162" s="13"/>
      <c r="LT1162" s="13"/>
      <c r="LU1162" s="13"/>
      <c r="LV1162" s="13"/>
      <c r="LW1162" s="13"/>
      <c r="LX1162" s="13"/>
      <c r="LY1162" s="13"/>
      <c r="LZ1162" s="13"/>
      <c r="MA1162" s="13"/>
      <c r="MB1162" s="13"/>
      <c r="MC1162" s="13"/>
      <c r="MD1162" s="13"/>
      <c r="ME1162" s="13"/>
      <c r="MF1162" s="13"/>
      <c r="MG1162" s="13"/>
      <c r="MH1162" s="13"/>
      <c r="MI1162" s="13"/>
      <c r="MJ1162" s="13"/>
      <c r="MK1162" s="13"/>
      <c r="ML1162" s="13"/>
      <c r="MM1162" s="13"/>
      <c r="MN1162" s="13"/>
      <c r="MO1162" s="13"/>
      <c r="MP1162" s="13"/>
      <c r="MQ1162" s="13"/>
      <c r="MR1162" s="13"/>
      <c r="MS1162" s="13"/>
      <c r="MT1162" s="13"/>
      <c r="MU1162" s="13"/>
      <c r="MV1162" s="13"/>
      <c r="MW1162" s="13"/>
      <c r="MX1162" s="13"/>
      <c r="MY1162" s="13"/>
      <c r="MZ1162" s="13"/>
      <c r="NA1162" s="13"/>
      <c r="NB1162" s="13"/>
      <c r="NC1162" s="13"/>
      <c r="ND1162" s="13"/>
      <c r="NE1162" s="13"/>
      <c r="NF1162" s="13"/>
      <c r="NG1162" s="13"/>
      <c r="NH1162" s="13"/>
      <c r="NI1162" s="13"/>
      <c r="NJ1162" s="13"/>
      <c r="NK1162" s="13"/>
      <c r="NL1162" s="13"/>
      <c r="NM1162" s="13"/>
      <c r="NN1162" s="13"/>
      <c r="NO1162" s="13"/>
      <c r="NP1162" s="13"/>
      <c r="NQ1162" s="13"/>
      <c r="NR1162" s="13"/>
      <c r="NS1162" s="13"/>
      <c r="NT1162" s="13"/>
      <c r="NU1162" s="13"/>
      <c r="NV1162" s="13"/>
      <c r="NW1162" s="13"/>
      <c r="NX1162" s="13"/>
      <c r="NY1162" s="13"/>
      <c r="NZ1162" s="13"/>
      <c r="OA1162" s="13"/>
      <c r="OB1162" s="13"/>
      <c r="OC1162" s="13"/>
      <c r="OD1162" s="13"/>
      <c r="OE1162" s="13"/>
      <c r="OF1162" s="13"/>
      <c r="OG1162" s="13"/>
      <c r="OH1162" s="13"/>
      <c r="OI1162" s="13"/>
      <c r="OJ1162" s="13"/>
      <c r="OK1162" s="13"/>
      <c r="OL1162" s="13"/>
      <c r="OM1162" s="13"/>
      <c r="ON1162" s="13"/>
      <c r="OO1162" s="13"/>
      <c r="OP1162" s="13"/>
      <c r="OQ1162" s="13"/>
      <c r="OR1162" s="13"/>
      <c r="OS1162" s="13"/>
      <c r="OT1162" s="13"/>
      <c r="OU1162" s="13"/>
      <c r="OV1162" s="13"/>
      <c r="OW1162" s="13"/>
      <c r="OX1162" s="13"/>
      <c r="OY1162" s="13"/>
      <c r="OZ1162" s="13"/>
      <c r="PA1162" s="13"/>
      <c r="PB1162" s="13"/>
      <c r="PC1162" s="13"/>
      <c r="PD1162" s="13"/>
      <c r="PE1162" s="13"/>
      <c r="PF1162" s="13"/>
      <c r="PG1162" s="13"/>
      <c r="PH1162" s="13"/>
      <c r="PI1162" s="13"/>
      <c r="PJ1162" s="13"/>
      <c r="PK1162" s="13"/>
      <c r="PL1162" s="13"/>
      <c r="PM1162" s="13"/>
      <c r="PN1162" s="13"/>
      <c r="PO1162" s="13"/>
      <c r="PP1162" s="13"/>
      <c r="PQ1162" s="13"/>
      <c r="PR1162" s="13"/>
      <c r="PS1162" s="13"/>
      <c r="PT1162" s="13"/>
      <c r="PU1162" s="13"/>
      <c r="PV1162" s="13"/>
      <c r="PW1162" s="13"/>
      <c r="PX1162" s="13"/>
      <c r="PY1162" s="13"/>
      <c r="PZ1162" s="13"/>
      <c r="QA1162" s="13"/>
      <c r="QB1162" s="13"/>
      <c r="QC1162" s="13"/>
      <c r="QD1162" s="13"/>
      <c r="QE1162" s="13"/>
      <c r="QF1162" s="13"/>
      <c r="QG1162" s="13"/>
      <c r="QH1162" s="13"/>
      <c r="QI1162" s="13"/>
      <c r="QJ1162" s="13"/>
      <c r="QK1162" s="13"/>
      <c r="QL1162" s="13"/>
      <c r="QM1162" s="13"/>
      <c r="QN1162" s="13"/>
      <c r="QO1162" s="13"/>
      <c r="QP1162" s="13"/>
      <c r="QQ1162" s="13"/>
      <c r="QR1162" s="13"/>
      <c r="QS1162" s="13"/>
      <c r="QT1162" s="13"/>
      <c r="QU1162" s="13"/>
      <c r="QV1162" s="13"/>
      <c r="QW1162" s="13"/>
      <c r="QX1162" s="13"/>
      <c r="QY1162" s="13"/>
      <c r="QZ1162" s="13"/>
      <c r="RA1162" s="13"/>
      <c r="RB1162" s="13"/>
      <c r="RC1162" s="13"/>
      <c r="RD1162" s="13"/>
      <c r="RE1162" s="13"/>
      <c r="RF1162" s="13"/>
      <c r="RG1162" s="13"/>
      <c r="RH1162" s="13"/>
      <c r="RI1162" s="13"/>
      <c r="RJ1162" s="13"/>
      <c r="RK1162" s="13"/>
    </row>
    <row r="1163" ht="13.5" customHeight="1" spans="1:479">
      <c r="A1163" s="88" t="s">
        <v>12621</v>
      </c>
      <c r="B1163" s="88">
        <v>93435891</v>
      </c>
      <c r="C1163" s="106" t="s">
        <v>5596</v>
      </c>
      <c r="D1163" s="169" t="s">
        <v>494</v>
      </c>
      <c r="E1163" s="88">
        <v>3</v>
      </c>
      <c r="F1163" s="88">
        <v>166</v>
      </c>
      <c r="G1163" s="170">
        <f t="shared" si="18"/>
        <v>498</v>
      </c>
      <c r="H1163" s="163"/>
      <c r="I1163" s="164"/>
      <c r="J1163" s="164"/>
      <c r="K1163" s="164"/>
      <c r="L1163" s="164"/>
      <c r="M1163" s="165"/>
      <c r="N1163" s="94"/>
      <c r="O1163" s="95"/>
      <c r="P1163" s="95"/>
      <c r="Q1163" s="95"/>
      <c r="R1163" s="97"/>
      <c r="S1163" s="216"/>
      <c r="T1163" s="95"/>
      <c r="U1163" s="217"/>
      <c r="V1163" s="218"/>
      <c r="W1163" s="218"/>
      <c r="X1163" s="219"/>
      <c r="Y1163" s="126"/>
      <c r="Z1163" s="129"/>
      <c r="AA1163" s="129"/>
      <c r="AB1163" s="127"/>
      <c r="AC1163" s="127"/>
      <c r="AD1163" s="128"/>
      <c r="AE1163" s="94"/>
      <c r="AF1163" s="96"/>
      <c r="AG1163" s="96"/>
      <c r="AH1163" s="95"/>
      <c r="AI1163" s="95"/>
      <c r="AJ1163" s="95"/>
      <c r="AK1163" s="95"/>
      <c r="AL1163" s="93"/>
      <c r="AM1163" s="93"/>
      <c r="AN1163" s="93">
        <v>37</v>
      </c>
      <c r="AO1163" s="93">
        <v>40</v>
      </c>
      <c r="AP1163" s="93">
        <v>80</v>
      </c>
      <c r="AQ1163" s="93"/>
      <c r="AR1163" s="94"/>
      <c r="AS1163" s="96"/>
      <c r="AT1163" s="114"/>
      <c r="AU1163" s="114"/>
      <c r="AV1163" s="114"/>
      <c r="AW1163" s="114"/>
      <c r="AX1163" s="97"/>
      <c r="AY1163" s="97"/>
      <c r="AZ1163" s="97"/>
      <c r="BA1163" s="97"/>
      <c r="BB1163" s="97"/>
      <c r="BC1163" s="99" t="s">
        <v>12301</v>
      </c>
      <c r="BD1163" s="99" t="s">
        <v>12282</v>
      </c>
      <c r="BE1163" s="99" t="s">
        <v>12275</v>
      </c>
      <c r="BF1163" s="100"/>
      <c r="BG1163" s="103"/>
      <c r="BH1163" s="103"/>
      <c r="BI1163" s="103"/>
      <c r="BJ1163" s="98"/>
      <c r="BK1163" s="101" t="s">
        <v>1511</v>
      </c>
      <c r="BL1163" s="102"/>
      <c r="BM1163" s="98"/>
      <c r="BN1163" s="98"/>
      <c r="BO1163" s="4"/>
      <c r="BP1163" s="4"/>
      <c r="BQ1163" s="4"/>
      <c r="BR1163" s="4"/>
      <c r="BS1163" s="4"/>
      <c r="BT1163" s="98"/>
      <c r="BU1163" s="99"/>
      <c r="BV1163" s="99"/>
      <c r="BW1163" s="99"/>
      <c r="BX1163" s="99"/>
      <c r="CB1163" s="4" t="s">
        <v>1511</v>
      </c>
    </row>
    <row r="1164" s="9" customFormat="1" ht="13.5" customHeight="1" spans="1:479">
      <c r="A1164" s="88" t="s">
        <v>12622</v>
      </c>
      <c r="B1164" s="88">
        <v>93430291</v>
      </c>
      <c r="C1164" s="106" t="s">
        <v>4874</v>
      </c>
      <c r="D1164" s="89" t="s">
        <v>494</v>
      </c>
      <c r="E1164" s="135">
        <v>3</v>
      </c>
      <c r="F1164" s="135">
        <v>285</v>
      </c>
      <c r="G1164" s="90">
        <f t="shared" si="18"/>
        <v>855</v>
      </c>
      <c r="H1164" s="172"/>
      <c r="I1164" s="398"/>
      <c r="J1164" s="398">
        <v>48</v>
      </c>
      <c r="K1164" s="398">
        <v>53</v>
      </c>
      <c r="L1164" s="398">
        <v>31</v>
      </c>
      <c r="M1164" s="399">
        <v>30</v>
      </c>
      <c r="N1164" s="94"/>
      <c r="O1164" s="95"/>
      <c r="P1164" s="95"/>
      <c r="Q1164" s="95"/>
      <c r="R1164" s="97"/>
      <c r="S1164" s="91"/>
      <c r="T1164" s="95">
        <v>0</v>
      </c>
      <c r="U1164" s="113"/>
      <c r="V1164" s="92"/>
      <c r="W1164" s="92"/>
      <c r="X1164" s="93"/>
      <c r="Y1164" s="126"/>
      <c r="Z1164" s="129"/>
      <c r="AA1164" s="129">
        <v>53</v>
      </c>
      <c r="AB1164" s="127">
        <v>50</v>
      </c>
      <c r="AC1164" s="127">
        <v>31</v>
      </c>
      <c r="AD1164" s="128"/>
      <c r="AE1164" s="94"/>
      <c r="AF1164" s="96"/>
      <c r="AG1164" s="96"/>
      <c r="AH1164" s="95"/>
      <c r="AI1164" s="95"/>
      <c r="AJ1164" s="95"/>
      <c r="AK1164" s="95"/>
      <c r="AL1164" s="97"/>
      <c r="AM1164" s="97"/>
      <c r="AN1164" s="97"/>
      <c r="AO1164" s="97"/>
      <c r="AP1164" s="97"/>
      <c r="AQ1164" s="97"/>
      <c r="AR1164" s="94"/>
      <c r="AS1164" s="96"/>
      <c r="AT1164" s="96"/>
      <c r="AU1164" s="96"/>
      <c r="AV1164" s="95"/>
      <c r="AW1164" s="95"/>
      <c r="AX1164" s="97"/>
      <c r="AY1164" s="97"/>
      <c r="AZ1164" s="97"/>
      <c r="BA1164" s="97"/>
      <c r="BB1164" s="97"/>
      <c r="BC1164" s="99" t="s">
        <v>12282</v>
      </c>
      <c r="BD1164" s="99" t="s">
        <v>12362</v>
      </c>
      <c r="BE1164" s="99" t="s">
        <v>12301</v>
      </c>
      <c r="BF1164" s="100"/>
      <c r="BG1164" s="111" t="s">
        <v>12272</v>
      </c>
      <c r="BH1164" s="111" t="s">
        <v>12272</v>
      </c>
      <c r="BI1164" s="100"/>
      <c r="BJ1164" s="99"/>
      <c r="BK1164" s="112" t="s">
        <v>1511</v>
      </c>
      <c r="BL1164" s="102"/>
      <c r="BM1164" s="99"/>
      <c r="BN1164" s="99"/>
      <c r="BO1164" s="13"/>
      <c r="BP1164" s="13"/>
      <c r="BQ1164" s="13"/>
      <c r="BR1164" s="13"/>
      <c r="BS1164" s="13"/>
      <c r="BT1164" s="99"/>
      <c r="BU1164" s="99"/>
      <c r="BV1164" s="99"/>
      <c r="BW1164" s="99"/>
      <c r="BX1164" s="99"/>
      <c r="BY1164" s="13"/>
      <c r="BZ1164" s="13"/>
      <c r="CA1164" s="13"/>
      <c r="CB1164" s="4" t="s">
        <v>1511</v>
      </c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  <c r="EG1164" s="13"/>
      <c r="EH1164" s="13"/>
      <c r="EI1164" s="13"/>
      <c r="EJ1164" s="13"/>
      <c r="EK1164" s="13"/>
      <c r="EL1164" s="13"/>
      <c r="EM1164" s="13"/>
      <c r="EN1164" s="13"/>
      <c r="EO1164" s="13"/>
      <c r="EP1164" s="13"/>
      <c r="EQ1164" s="13"/>
      <c r="ER1164" s="13"/>
      <c r="ES1164" s="13"/>
      <c r="ET1164" s="13"/>
      <c r="EU1164" s="13"/>
      <c r="EV1164" s="13"/>
      <c r="EW1164" s="13"/>
      <c r="EX1164" s="13"/>
      <c r="EY1164" s="13"/>
      <c r="EZ1164" s="13"/>
      <c r="FA1164" s="13"/>
      <c r="FB1164" s="13"/>
      <c r="FC1164" s="13"/>
      <c r="FD1164" s="13"/>
      <c r="FE1164" s="13"/>
      <c r="FF1164" s="13"/>
      <c r="FG1164" s="13"/>
      <c r="FH1164" s="13"/>
      <c r="FI1164" s="13"/>
      <c r="FJ1164" s="13"/>
      <c r="FK1164" s="13"/>
      <c r="FL1164" s="13"/>
      <c r="FM1164" s="13"/>
      <c r="FN1164" s="13"/>
      <c r="FO1164" s="13"/>
      <c r="FP1164" s="13"/>
      <c r="FQ1164" s="13"/>
      <c r="FR1164" s="13"/>
      <c r="FS1164" s="13"/>
      <c r="FT1164" s="13"/>
      <c r="FU1164" s="13"/>
      <c r="FV1164" s="13"/>
      <c r="FW1164" s="13"/>
      <c r="FX1164" s="13"/>
      <c r="FY1164" s="13"/>
      <c r="FZ1164" s="13"/>
      <c r="GA1164" s="13"/>
      <c r="GB1164" s="13"/>
      <c r="GC1164" s="13"/>
      <c r="GD1164" s="13"/>
      <c r="GE1164" s="13"/>
      <c r="GF1164" s="13"/>
      <c r="GG1164" s="13"/>
      <c r="GH1164" s="13"/>
      <c r="GI1164" s="13"/>
      <c r="GJ1164" s="13"/>
      <c r="GK1164" s="13"/>
      <c r="GL1164" s="13"/>
      <c r="GM1164" s="13"/>
      <c r="GN1164" s="13"/>
      <c r="GO1164" s="13"/>
      <c r="GP1164" s="13"/>
      <c r="GQ1164" s="13"/>
      <c r="GR1164" s="13"/>
      <c r="GS1164" s="13"/>
      <c r="GT1164" s="13"/>
      <c r="GU1164" s="13"/>
      <c r="GV1164" s="13"/>
      <c r="GW1164" s="13"/>
      <c r="GX1164" s="13"/>
      <c r="GY1164" s="13"/>
      <c r="GZ1164" s="13"/>
      <c r="HA1164" s="13"/>
      <c r="HB1164" s="13"/>
      <c r="HC1164" s="13"/>
      <c r="HD1164" s="13"/>
      <c r="HE1164" s="13"/>
      <c r="HF1164" s="13"/>
      <c r="HG1164" s="13"/>
      <c r="HH1164" s="13"/>
      <c r="HI1164" s="13"/>
      <c r="HJ1164" s="13"/>
      <c r="HK1164" s="13"/>
      <c r="HL1164" s="13"/>
      <c r="HM1164" s="13"/>
      <c r="HN1164" s="13"/>
      <c r="HO1164" s="13"/>
      <c r="HP1164" s="13"/>
      <c r="HQ1164" s="13"/>
      <c r="HR1164" s="13"/>
      <c r="HS1164" s="13"/>
      <c r="HT1164" s="13"/>
      <c r="HU1164" s="13"/>
      <c r="HV1164" s="13"/>
      <c r="HW1164" s="13"/>
      <c r="HX1164" s="13"/>
      <c r="HY1164" s="13"/>
      <c r="HZ1164" s="13"/>
      <c r="IA1164" s="13"/>
      <c r="IB1164" s="13"/>
      <c r="IC1164" s="13"/>
      <c r="ID1164" s="13"/>
      <c r="IE1164" s="13"/>
      <c r="IF1164" s="13"/>
      <c r="IG1164" s="13"/>
      <c r="IH1164" s="13"/>
      <c r="II1164" s="13"/>
      <c r="IJ1164" s="13"/>
      <c r="IK1164" s="13"/>
      <c r="IL1164" s="13"/>
      <c r="IM1164" s="13"/>
      <c r="IN1164" s="13"/>
      <c r="IO1164" s="13"/>
      <c r="IP1164" s="13"/>
      <c r="IQ1164" s="13"/>
      <c r="IR1164" s="13"/>
      <c r="IS1164" s="13"/>
      <c r="IT1164" s="13"/>
      <c r="IU1164" s="13"/>
      <c r="IV1164" s="13"/>
      <c r="IW1164" s="13"/>
      <c r="IX1164" s="13"/>
      <c r="IY1164" s="13"/>
      <c r="IZ1164" s="13"/>
      <c r="JA1164" s="13"/>
      <c r="JB1164" s="13"/>
      <c r="JC1164" s="13"/>
      <c r="JD1164" s="13"/>
      <c r="JE1164" s="13"/>
      <c r="JF1164" s="13"/>
      <c r="JG1164" s="13"/>
      <c r="JH1164" s="13"/>
      <c r="JI1164" s="13"/>
      <c r="JJ1164" s="13"/>
      <c r="JK1164" s="13"/>
      <c r="JL1164" s="13"/>
      <c r="JM1164" s="13"/>
      <c r="JN1164" s="13"/>
      <c r="JO1164" s="13"/>
      <c r="JP1164" s="13"/>
      <c r="JQ1164" s="13"/>
      <c r="JR1164" s="13"/>
      <c r="JS1164" s="13"/>
      <c r="JT1164" s="13"/>
      <c r="JU1164" s="13"/>
      <c r="JV1164" s="13"/>
      <c r="JW1164" s="13"/>
      <c r="JX1164" s="13"/>
      <c r="JY1164" s="13"/>
      <c r="JZ1164" s="13"/>
      <c r="KA1164" s="13"/>
      <c r="KB1164" s="13"/>
      <c r="KC1164" s="13"/>
      <c r="KD1164" s="13"/>
      <c r="KE1164" s="13"/>
      <c r="KF1164" s="13"/>
      <c r="KG1164" s="13"/>
      <c r="KH1164" s="13"/>
      <c r="KI1164" s="13"/>
      <c r="KJ1164" s="13"/>
      <c r="KK1164" s="13"/>
      <c r="KL1164" s="13"/>
      <c r="KM1164" s="13"/>
      <c r="KN1164" s="13"/>
      <c r="KO1164" s="13"/>
      <c r="KP1164" s="13"/>
      <c r="KQ1164" s="13"/>
      <c r="KR1164" s="13"/>
      <c r="KS1164" s="13"/>
      <c r="KT1164" s="13"/>
      <c r="KU1164" s="13"/>
      <c r="KV1164" s="13"/>
      <c r="KW1164" s="13"/>
      <c r="KX1164" s="13"/>
      <c r="KY1164" s="13"/>
      <c r="KZ1164" s="13"/>
      <c r="LA1164" s="13"/>
      <c r="LB1164" s="13"/>
      <c r="LC1164" s="13"/>
      <c r="LD1164" s="13"/>
      <c r="LE1164" s="13"/>
      <c r="LF1164" s="13"/>
      <c r="LG1164" s="13"/>
      <c r="LH1164" s="13"/>
      <c r="LI1164" s="13"/>
      <c r="LJ1164" s="13"/>
      <c r="LK1164" s="13"/>
      <c r="LL1164" s="13"/>
      <c r="LM1164" s="13"/>
      <c r="LN1164" s="13"/>
      <c r="LO1164" s="13"/>
      <c r="LP1164" s="13"/>
      <c r="LQ1164" s="13"/>
      <c r="LR1164" s="13"/>
      <c r="LS1164" s="13"/>
      <c r="LT1164" s="13"/>
      <c r="LU1164" s="13"/>
      <c r="LV1164" s="13"/>
      <c r="LW1164" s="13"/>
      <c r="LX1164" s="13"/>
      <c r="LY1164" s="13"/>
      <c r="LZ1164" s="13"/>
      <c r="MA1164" s="13"/>
      <c r="MB1164" s="13"/>
      <c r="MC1164" s="13"/>
      <c r="MD1164" s="13"/>
      <c r="ME1164" s="13"/>
      <c r="MF1164" s="13"/>
      <c r="MG1164" s="13"/>
      <c r="MH1164" s="13"/>
      <c r="MI1164" s="13"/>
      <c r="MJ1164" s="13"/>
      <c r="MK1164" s="13"/>
      <c r="ML1164" s="13"/>
      <c r="MM1164" s="13"/>
      <c r="MN1164" s="13"/>
      <c r="MO1164" s="13"/>
      <c r="MP1164" s="13"/>
      <c r="MQ1164" s="13"/>
      <c r="MR1164" s="13"/>
      <c r="MS1164" s="13"/>
      <c r="MT1164" s="13"/>
      <c r="MU1164" s="13"/>
      <c r="MV1164" s="13"/>
      <c r="MW1164" s="13"/>
      <c r="MX1164" s="13"/>
      <c r="MY1164" s="13"/>
      <c r="MZ1164" s="13"/>
      <c r="NA1164" s="13"/>
      <c r="NB1164" s="13"/>
      <c r="NC1164" s="13"/>
      <c r="ND1164" s="13"/>
      <c r="NE1164" s="13"/>
      <c r="NF1164" s="13"/>
      <c r="NG1164" s="13"/>
      <c r="NH1164" s="13"/>
      <c r="NI1164" s="13"/>
      <c r="NJ1164" s="13"/>
      <c r="NK1164" s="13"/>
      <c r="NL1164" s="13"/>
      <c r="NM1164" s="13"/>
      <c r="NN1164" s="13"/>
      <c r="NO1164" s="13"/>
      <c r="NP1164" s="13"/>
      <c r="NQ1164" s="13"/>
      <c r="NR1164" s="13"/>
      <c r="NS1164" s="13"/>
      <c r="NT1164" s="13"/>
      <c r="NU1164" s="13"/>
      <c r="NV1164" s="13"/>
      <c r="NW1164" s="13"/>
      <c r="NX1164" s="13"/>
      <c r="NY1164" s="13"/>
      <c r="NZ1164" s="13"/>
      <c r="OA1164" s="13"/>
      <c r="OB1164" s="13"/>
      <c r="OC1164" s="13"/>
      <c r="OD1164" s="13"/>
      <c r="OE1164" s="13"/>
      <c r="OF1164" s="13"/>
      <c r="OG1164" s="13"/>
      <c r="OH1164" s="13"/>
      <c r="OI1164" s="13"/>
      <c r="OJ1164" s="13"/>
      <c r="OK1164" s="13"/>
      <c r="OL1164" s="13"/>
      <c r="OM1164" s="13"/>
      <c r="ON1164" s="13"/>
      <c r="OO1164" s="13"/>
      <c r="OP1164" s="13"/>
      <c r="OQ1164" s="13"/>
      <c r="OR1164" s="13"/>
      <c r="OS1164" s="13"/>
      <c r="OT1164" s="13"/>
      <c r="OU1164" s="13"/>
      <c r="OV1164" s="13"/>
      <c r="OW1164" s="13"/>
      <c r="OX1164" s="13"/>
      <c r="OY1164" s="13"/>
      <c r="OZ1164" s="13"/>
      <c r="PA1164" s="13"/>
      <c r="PB1164" s="13"/>
      <c r="PC1164" s="13"/>
      <c r="PD1164" s="13"/>
      <c r="PE1164" s="13"/>
      <c r="PF1164" s="13"/>
      <c r="PG1164" s="13"/>
      <c r="PH1164" s="13"/>
      <c r="PI1164" s="13"/>
      <c r="PJ1164" s="13"/>
      <c r="PK1164" s="13"/>
      <c r="PL1164" s="13"/>
      <c r="PM1164" s="13"/>
      <c r="PN1164" s="13"/>
      <c r="PO1164" s="13"/>
      <c r="PP1164" s="13"/>
      <c r="PQ1164" s="13"/>
      <c r="PR1164" s="13"/>
      <c r="PS1164" s="13"/>
      <c r="PT1164" s="13"/>
      <c r="PU1164" s="13"/>
      <c r="PV1164" s="13"/>
      <c r="PW1164" s="13"/>
      <c r="PX1164" s="13"/>
      <c r="PY1164" s="13"/>
      <c r="PZ1164" s="13"/>
      <c r="QA1164" s="13"/>
      <c r="QB1164" s="13"/>
      <c r="QC1164" s="13"/>
      <c r="QD1164" s="13"/>
      <c r="QE1164" s="13"/>
      <c r="QF1164" s="13"/>
      <c r="QG1164" s="13"/>
      <c r="QH1164" s="13"/>
      <c r="QI1164" s="13"/>
      <c r="QJ1164" s="13"/>
      <c r="QK1164" s="13"/>
      <c r="QL1164" s="13"/>
      <c r="QM1164" s="13"/>
      <c r="QN1164" s="13"/>
      <c r="QO1164" s="13"/>
      <c r="QP1164" s="13"/>
      <c r="QQ1164" s="13"/>
      <c r="QR1164" s="13"/>
      <c r="QS1164" s="13"/>
      <c r="QT1164" s="13"/>
      <c r="QU1164" s="13"/>
      <c r="QV1164" s="13"/>
      <c r="QW1164" s="13"/>
      <c r="QX1164" s="13"/>
      <c r="QY1164" s="13"/>
      <c r="QZ1164" s="13"/>
      <c r="RA1164" s="13"/>
      <c r="RB1164" s="13"/>
      <c r="RC1164" s="13"/>
      <c r="RD1164" s="13"/>
      <c r="RE1164" s="13"/>
      <c r="RF1164" s="13"/>
      <c r="RG1164" s="13"/>
      <c r="RH1164" s="13"/>
      <c r="RI1164" s="13"/>
      <c r="RJ1164" s="13"/>
      <c r="RK1164" s="13"/>
    </row>
    <row r="1165" ht="13.5" customHeight="1" spans="1:479">
      <c r="A1165" s="88" t="s">
        <v>12622</v>
      </c>
      <c r="B1165" s="88">
        <v>93430291</v>
      </c>
      <c r="C1165" s="106" t="s">
        <v>5581</v>
      </c>
      <c r="D1165" s="89" t="s">
        <v>494</v>
      </c>
      <c r="E1165" s="135">
        <v>3</v>
      </c>
      <c r="F1165" s="135">
        <v>285</v>
      </c>
      <c r="G1165" s="90">
        <f t="shared" si="18"/>
        <v>855</v>
      </c>
      <c r="H1165" s="172"/>
      <c r="I1165" s="173"/>
      <c r="J1165" s="173">
        <v>48</v>
      </c>
      <c r="K1165" s="173">
        <v>53</v>
      </c>
      <c r="L1165" s="173">
        <v>31</v>
      </c>
      <c r="M1165" s="307">
        <v>30</v>
      </c>
      <c r="N1165" s="94"/>
      <c r="O1165" s="95"/>
      <c r="P1165" s="95"/>
      <c r="Q1165" s="95"/>
      <c r="R1165" s="97"/>
      <c r="S1165" s="91"/>
      <c r="T1165" s="95">
        <v>0</v>
      </c>
      <c r="U1165" s="113"/>
      <c r="V1165" s="92"/>
      <c r="W1165" s="92"/>
      <c r="X1165" s="93"/>
      <c r="Y1165" s="126"/>
      <c r="Z1165" s="129"/>
      <c r="AA1165" s="129">
        <v>61</v>
      </c>
      <c r="AB1165" s="127">
        <v>64</v>
      </c>
      <c r="AC1165" s="127">
        <v>38</v>
      </c>
      <c r="AD1165" s="128"/>
      <c r="AE1165" s="94"/>
      <c r="AF1165" s="96"/>
      <c r="AG1165" s="96"/>
      <c r="AH1165" s="95"/>
      <c r="AI1165" s="95"/>
      <c r="AJ1165" s="95"/>
      <c r="AK1165" s="95"/>
      <c r="AL1165" s="97"/>
      <c r="AM1165" s="97"/>
      <c r="AN1165" s="97"/>
      <c r="AO1165" s="97"/>
      <c r="AP1165" s="97"/>
      <c r="AQ1165" s="97"/>
      <c r="AR1165" s="94"/>
      <c r="AS1165" s="96"/>
      <c r="AT1165" s="96"/>
      <c r="AU1165" s="96"/>
      <c r="AV1165" s="95"/>
      <c r="AW1165" s="95"/>
      <c r="AX1165" s="97"/>
      <c r="AY1165" s="97"/>
      <c r="AZ1165" s="97"/>
      <c r="BA1165" s="97"/>
      <c r="BB1165" s="97"/>
      <c r="BC1165" s="99" t="s">
        <v>12282</v>
      </c>
      <c r="BD1165" s="99" t="s">
        <v>12362</v>
      </c>
      <c r="BE1165" s="99" t="s">
        <v>12301</v>
      </c>
      <c r="BF1165" s="100"/>
      <c r="BG1165" s="111" t="s">
        <v>12272</v>
      </c>
      <c r="BH1165" s="111" t="s">
        <v>12272</v>
      </c>
      <c r="BI1165" s="100"/>
      <c r="BJ1165" s="99"/>
      <c r="BK1165" s="112" t="s">
        <v>1511</v>
      </c>
      <c r="BL1165" s="102"/>
      <c r="BM1165" s="99"/>
      <c r="BN1165" s="99"/>
      <c r="BT1165" s="99"/>
      <c r="BU1165" s="99"/>
      <c r="BV1165" s="99"/>
      <c r="BW1165" s="99"/>
      <c r="BX1165" s="99"/>
      <c r="CB1165" s="4" t="s">
        <v>1511</v>
      </c>
    </row>
    <row r="1166" ht="13.75" spans="1:479">
      <c r="A1166" s="88" t="s">
        <v>12622</v>
      </c>
      <c r="B1166" s="88">
        <v>93430491</v>
      </c>
      <c r="C1166" s="106" t="s">
        <v>4041</v>
      </c>
      <c r="D1166" s="89" t="s">
        <v>494</v>
      </c>
      <c r="E1166" s="135">
        <v>3</v>
      </c>
      <c r="F1166" s="135">
        <v>360</v>
      </c>
      <c r="G1166" s="90">
        <f t="shared" si="18"/>
        <v>1080</v>
      </c>
      <c r="H1166" s="172"/>
      <c r="I1166" s="173"/>
      <c r="J1166" s="398">
        <v>79</v>
      </c>
      <c r="K1166" s="398">
        <v>68</v>
      </c>
      <c r="L1166" s="398">
        <v>90</v>
      </c>
      <c r="M1166" s="307"/>
      <c r="N1166" s="94"/>
      <c r="O1166" s="95"/>
      <c r="P1166" s="95"/>
      <c r="Q1166" s="95"/>
      <c r="R1166" s="97"/>
      <c r="S1166" s="91"/>
      <c r="T1166" s="95"/>
      <c r="U1166" s="113"/>
      <c r="V1166" s="92"/>
      <c r="W1166" s="92"/>
      <c r="X1166" s="93"/>
      <c r="Y1166" s="126"/>
      <c r="Z1166" s="129"/>
      <c r="AA1166" s="129">
        <v>53</v>
      </c>
      <c r="AB1166" s="127">
        <v>50</v>
      </c>
      <c r="AC1166" s="127">
        <v>31</v>
      </c>
      <c r="AD1166" s="128"/>
      <c r="AE1166" s="94"/>
      <c r="AF1166" s="96"/>
      <c r="AG1166" s="96"/>
      <c r="AH1166" s="95"/>
      <c r="AI1166" s="95"/>
      <c r="AJ1166" s="95"/>
      <c r="AK1166" s="95"/>
      <c r="AL1166" s="97"/>
      <c r="AM1166" s="97"/>
      <c r="AN1166" s="97"/>
      <c r="AO1166" s="97"/>
      <c r="AP1166" s="97"/>
      <c r="AQ1166" s="97"/>
      <c r="AR1166" s="94"/>
      <c r="AS1166" s="96"/>
      <c r="AT1166" s="114"/>
      <c r="AU1166" s="114"/>
      <c r="AV1166" s="114"/>
      <c r="AW1166" s="114"/>
      <c r="AX1166" s="114"/>
      <c r="AY1166" s="97"/>
      <c r="AZ1166" s="97"/>
      <c r="BA1166" s="97"/>
      <c r="BB1166" s="97"/>
      <c r="BC1166" s="99" t="s">
        <v>12282</v>
      </c>
      <c r="BD1166" s="99" t="s">
        <v>12362</v>
      </c>
      <c r="BE1166" s="99" t="s">
        <v>12301</v>
      </c>
      <c r="BF1166" s="100"/>
      <c r="BG1166" s="111" t="s">
        <v>12272</v>
      </c>
      <c r="BH1166" s="111" t="s">
        <v>12272</v>
      </c>
      <c r="BI1166" s="100"/>
      <c r="BJ1166" s="99"/>
      <c r="BK1166" s="112" t="s">
        <v>1511</v>
      </c>
      <c r="BL1166" s="102"/>
      <c r="BM1166" s="99"/>
      <c r="BN1166" s="99"/>
      <c r="BT1166" s="99"/>
      <c r="BU1166" s="99"/>
      <c r="BV1166" s="99"/>
      <c r="BW1166" s="99"/>
      <c r="BX1166" s="99"/>
      <c r="CB1166" s="4" t="s">
        <v>1511</v>
      </c>
    </row>
    <row r="1167" ht="13.75" spans="1:479">
      <c r="A1167" s="88" t="s">
        <v>12622</v>
      </c>
      <c r="B1167" s="88">
        <v>93436091</v>
      </c>
      <c r="C1167" s="106" t="s">
        <v>5586</v>
      </c>
      <c r="D1167" s="89" t="s">
        <v>494</v>
      </c>
      <c r="E1167" s="135">
        <v>3</v>
      </c>
      <c r="F1167" s="135">
        <v>405</v>
      </c>
      <c r="G1167" s="90">
        <f t="shared" si="18"/>
        <v>1215</v>
      </c>
      <c r="H1167" s="172"/>
      <c r="I1167" s="173"/>
      <c r="J1167" s="173">
        <v>79</v>
      </c>
      <c r="K1167" s="173">
        <v>68</v>
      </c>
      <c r="L1167" s="173">
        <v>90</v>
      </c>
      <c r="M1167" s="307"/>
      <c r="N1167" s="94"/>
      <c r="O1167" s="95"/>
      <c r="P1167" s="95"/>
      <c r="Q1167" s="95"/>
      <c r="R1167" s="97"/>
      <c r="S1167" s="91"/>
      <c r="T1167" s="95"/>
      <c r="U1167" s="113"/>
      <c r="V1167" s="92"/>
      <c r="W1167" s="92"/>
      <c r="X1167" s="93"/>
      <c r="Y1167" s="126"/>
      <c r="Z1167" s="129"/>
      <c r="AA1167" s="129">
        <v>88</v>
      </c>
      <c r="AB1167" s="127">
        <v>81</v>
      </c>
      <c r="AC1167" s="127">
        <v>86</v>
      </c>
      <c r="AD1167" s="128"/>
      <c r="AE1167" s="94"/>
      <c r="AF1167" s="96"/>
      <c r="AG1167" s="96"/>
      <c r="AH1167" s="95"/>
      <c r="AI1167" s="95"/>
      <c r="AJ1167" s="95"/>
      <c r="AK1167" s="95"/>
      <c r="AL1167" s="97"/>
      <c r="AM1167" s="97"/>
      <c r="AN1167" s="97"/>
      <c r="AO1167" s="97"/>
      <c r="AP1167" s="97"/>
      <c r="AQ1167" s="97"/>
      <c r="AR1167" s="94"/>
      <c r="AS1167" s="96"/>
      <c r="AT1167" s="114"/>
      <c r="AU1167" s="114"/>
      <c r="AV1167" s="114"/>
      <c r="AW1167" s="114"/>
      <c r="AX1167" s="97"/>
      <c r="AY1167" s="97"/>
      <c r="AZ1167" s="97"/>
      <c r="BA1167" s="97"/>
      <c r="BB1167" s="97"/>
      <c r="BC1167" s="99" t="s">
        <v>12282</v>
      </c>
      <c r="BD1167" s="99" t="s">
        <v>12362</v>
      </c>
      <c r="BE1167" s="99" t="s">
        <v>12301</v>
      </c>
      <c r="BF1167" s="100"/>
      <c r="BG1167" s="111" t="s">
        <v>12272</v>
      </c>
      <c r="BH1167" s="111" t="s">
        <v>12272</v>
      </c>
      <c r="BI1167" s="100"/>
      <c r="BJ1167" s="99"/>
      <c r="BK1167" s="112" t="s">
        <v>1511</v>
      </c>
      <c r="BL1167" s="102"/>
      <c r="BM1167" s="99"/>
      <c r="BN1167" s="99"/>
      <c r="BT1167" s="99"/>
      <c r="BU1167" s="99"/>
      <c r="BV1167" s="99"/>
      <c r="BW1167" s="99"/>
      <c r="BX1167" s="99"/>
      <c r="CB1167" s="4" t="s">
        <v>1511</v>
      </c>
    </row>
    <row r="1168" ht="13.75" spans="1:479">
      <c r="A1168" s="88" t="s">
        <v>12622</v>
      </c>
      <c r="B1168" s="88">
        <v>93436091</v>
      </c>
      <c r="C1168" s="106" t="s">
        <v>5591</v>
      </c>
      <c r="D1168" s="89" t="s">
        <v>494</v>
      </c>
      <c r="E1168" s="135">
        <v>3</v>
      </c>
      <c r="F1168" s="135">
        <v>405</v>
      </c>
      <c r="G1168" s="90">
        <f t="shared" si="18"/>
        <v>1215</v>
      </c>
      <c r="H1168" s="172"/>
      <c r="I1168" s="173"/>
      <c r="J1168" s="173"/>
      <c r="K1168" s="173"/>
      <c r="L1168" s="173"/>
      <c r="M1168" s="307"/>
      <c r="N1168" s="94"/>
      <c r="O1168" s="95"/>
      <c r="P1168" s="95"/>
      <c r="Q1168" s="95"/>
      <c r="R1168" s="97"/>
      <c r="S1168" s="91"/>
      <c r="T1168" s="95"/>
      <c r="U1168" s="113"/>
      <c r="V1168" s="92"/>
      <c r="W1168" s="92"/>
      <c r="X1168" s="93"/>
      <c r="Y1168" s="126"/>
      <c r="Z1168" s="129"/>
      <c r="AA1168" s="129">
        <v>70</v>
      </c>
      <c r="AB1168" s="127">
        <v>70</v>
      </c>
      <c r="AC1168" s="127">
        <v>70</v>
      </c>
      <c r="AD1168" s="128"/>
      <c r="AE1168" s="94"/>
      <c r="AF1168" s="96"/>
      <c r="AG1168" s="96"/>
      <c r="AH1168" s="95"/>
      <c r="AI1168" s="95"/>
      <c r="AJ1168" s="95"/>
      <c r="AK1168" s="95"/>
      <c r="AL1168" s="97"/>
      <c r="AM1168" s="97"/>
      <c r="AN1168" s="97"/>
      <c r="AO1168" s="97"/>
      <c r="AP1168" s="97"/>
      <c r="AQ1168" s="97"/>
      <c r="AR1168" s="94"/>
      <c r="AS1168" s="96"/>
      <c r="AT1168" s="114"/>
      <c r="AU1168" s="114"/>
      <c r="AV1168" s="114"/>
      <c r="AW1168" s="114"/>
      <c r="AX1168" s="114"/>
      <c r="AY1168" s="97"/>
      <c r="AZ1168" s="97"/>
      <c r="BA1168" s="97"/>
      <c r="BB1168" s="97"/>
      <c r="BC1168" s="99" t="s">
        <v>12282</v>
      </c>
      <c r="BD1168" s="99" t="s">
        <v>12362</v>
      </c>
      <c r="BE1168" s="99" t="s">
        <v>12301</v>
      </c>
      <c r="BF1168" s="100"/>
      <c r="BG1168" s="111" t="s">
        <v>12272</v>
      </c>
      <c r="BH1168" s="111" t="s">
        <v>12272</v>
      </c>
      <c r="BI1168" s="100"/>
      <c r="BJ1168" s="99"/>
      <c r="BK1168" s="112" t="s">
        <v>1511</v>
      </c>
      <c r="BL1168" s="102"/>
      <c r="BM1168" s="99"/>
      <c r="BN1168" s="99"/>
      <c r="BT1168" s="99"/>
      <c r="BU1168" s="99"/>
      <c r="BV1168" s="99"/>
      <c r="BW1168" s="99"/>
      <c r="BX1168" s="99"/>
      <c r="CB1168" s="4" t="s">
        <v>1511</v>
      </c>
    </row>
    <row r="1169" ht="13.75" spans="1:479">
      <c r="A1169" s="88" t="s">
        <v>12622</v>
      </c>
      <c r="B1169" s="88" t="s">
        <v>12265</v>
      </c>
      <c r="C1169" s="106" t="s">
        <v>12265</v>
      </c>
      <c r="D1169" s="89" t="s">
        <v>12266</v>
      </c>
      <c r="E1169" s="135"/>
      <c r="F1169" s="135"/>
      <c r="G1169" s="90">
        <f t="shared" si="18"/>
        <v>0</v>
      </c>
      <c r="H1169" s="216"/>
      <c r="I1169" s="218"/>
      <c r="J1169" s="218"/>
      <c r="K1169" s="218"/>
      <c r="L1169" s="218"/>
      <c r="M1169" s="219"/>
      <c r="N1169" s="94"/>
      <c r="O1169" s="95"/>
      <c r="P1169" s="95"/>
      <c r="Q1169" s="95"/>
      <c r="R1169" s="97"/>
      <c r="S1169" s="216"/>
      <c r="T1169" s="95"/>
      <c r="U1169" s="217"/>
      <c r="V1169" s="218"/>
      <c r="W1169" s="218"/>
      <c r="X1169" s="219"/>
      <c r="Y1169" s="94"/>
      <c r="Z1169" s="96"/>
      <c r="AA1169" s="96"/>
      <c r="AB1169" s="95"/>
      <c r="AC1169" s="95"/>
      <c r="AD1169" s="97"/>
      <c r="AE1169" s="94"/>
      <c r="AF1169" s="96"/>
      <c r="AG1169" s="96"/>
      <c r="AH1169" s="95"/>
      <c r="AI1169" s="95"/>
      <c r="AJ1169" s="95"/>
      <c r="AK1169" s="95"/>
      <c r="AL1169" s="97"/>
      <c r="AM1169" s="97"/>
      <c r="AN1169" s="97"/>
      <c r="AO1169" s="97"/>
      <c r="AP1169" s="97"/>
      <c r="AQ1169" s="97"/>
      <c r="AR1169" s="94"/>
      <c r="AS1169" s="96"/>
      <c r="AT1169" s="114"/>
      <c r="AU1169" s="114"/>
      <c r="AV1169" s="114"/>
      <c r="AW1169" s="114"/>
      <c r="AX1169" s="97"/>
      <c r="AY1169" s="97"/>
      <c r="AZ1169" s="97"/>
      <c r="BA1169" s="97"/>
      <c r="BB1169" s="97"/>
      <c r="BC1169" s="100" t="s">
        <v>12265</v>
      </c>
      <c r="BD1169" s="99"/>
      <c r="BE1169" s="99"/>
      <c r="BF1169" s="100"/>
      <c r="BG1169" s="100"/>
      <c r="BH1169" s="100"/>
      <c r="BI1169" s="100"/>
      <c r="BJ1169" s="99"/>
      <c r="BK1169" s="112" t="s">
        <v>12265</v>
      </c>
      <c r="BL1169" s="102"/>
      <c r="BM1169" s="99"/>
      <c r="BN1169" s="99"/>
      <c r="BT1169" s="99"/>
      <c r="BU1169" s="99"/>
      <c r="BV1169" s="99"/>
      <c r="BW1169" s="99"/>
      <c r="BX1169" s="99"/>
      <c r="CB1169" s="4" t="s">
        <v>1511</v>
      </c>
    </row>
    <row r="1170" s="9" customFormat="1" ht="13.5" customHeight="1" spans="1:479">
      <c r="A1170" s="88" t="s">
        <v>12622</v>
      </c>
      <c r="B1170" s="88" t="s">
        <v>12265</v>
      </c>
      <c r="C1170" s="106" t="s">
        <v>12265</v>
      </c>
      <c r="D1170" s="89" t="s">
        <v>12266</v>
      </c>
      <c r="E1170" s="135"/>
      <c r="F1170" s="135"/>
      <c r="G1170" s="90">
        <f t="shared" si="18"/>
        <v>0</v>
      </c>
      <c r="H1170" s="216"/>
      <c r="I1170" s="218"/>
      <c r="J1170" s="218"/>
      <c r="K1170" s="218"/>
      <c r="L1170" s="218"/>
      <c r="M1170" s="219"/>
      <c r="N1170" s="94"/>
      <c r="O1170" s="95"/>
      <c r="P1170" s="95"/>
      <c r="Q1170" s="95"/>
      <c r="R1170" s="97"/>
      <c r="S1170" s="216"/>
      <c r="T1170" s="95"/>
      <c r="U1170" s="217"/>
      <c r="V1170" s="218"/>
      <c r="W1170" s="218"/>
      <c r="X1170" s="219"/>
      <c r="Y1170" s="94"/>
      <c r="Z1170" s="96"/>
      <c r="AA1170" s="96"/>
      <c r="AB1170" s="95"/>
      <c r="AC1170" s="95"/>
      <c r="AD1170" s="97"/>
      <c r="AE1170" s="94"/>
      <c r="AF1170" s="96"/>
      <c r="AG1170" s="96"/>
      <c r="AH1170" s="95"/>
      <c r="AI1170" s="95"/>
      <c r="AJ1170" s="95"/>
      <c r="AK1170" s="95"/>
      <c r="AL1170" s="97"/>
      <c r="AM1170" s="97"/>
      <c r="AN1170" s="97"/>
      <c r="AO1170" s="97"/>
      <c r="AP1170" s="97"/>
      <c r="AQ1170" s="97"/>
      <c r="AR1170" s="94"/>
      <c r="AS1170" s="96"/>
      <c r="AT1170" s="96"/>
      <c r="AU1170" s="96"/>
      <c r="AV1170" s="95"/>
      <c r="AW1170" s="95"/>
      <c r="AX1170" s="97"/>
      <c r="AY1170" s="97"/>
      <c r="AZ1170" s="97"/>
      <c r="BA1170" s="97"/>
      <c r="BB1170" s="97"/>
      <c r="BC1170" s="100" t="s">
        <v>12265</v>
      </c>
      <c r="BD1170" s="99"/>
      <c r="BE1170" s="99"/>
      <c r="BF1170" s="100"/>
      <c r="BG1170" s="100"/>
      <c r="BH1170" s="100"/>
      <c r="BI1170" s="100"/>
      <c r="BJ1170" s="99"/>
      <c r="BK1170" s="112" t="s">
        <v>12265</v>
      </c>
      <c r="BL1170" s="102"/>
      <c r="BM1170" s="99"/>
      <c r="BN1170" s="99"/>
      <c r="BO1170" s="13"/>
      <c r="BP1170" s="13"/>
      <c r="BQ1170" s="13"/>
      <c r="BR1170" s="13"/>
      <c r="BS1170" s="13"/>
      <c r="BT1170" s="99"/>
      <c r="BU1170" s="99"/>
      <c r="BV1170" s="99"/>
      <c r="BW1170" s="99"/>
      <c r="BX1170" s="99"/>
      <c r="BY1170" s="13"/>
      <c r="BZ1170" s="13"/>
      <c r="CA1170" s="13"/>
      <c r="CB1170" s="4" t="s">
        <v>1511</v>
      </c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  <c r="EG1170" s="13"/>
      <c r="EH1170" s="13"/>
      <c r="EI1170" s="13"/>
      <c r="EJ1170" s="13"/>
      <c r="EK1170" s="13"/>
      <c r="EL1170" s="13"/>
      <c r="EM1170" s="13"/>
      <c r="EN1170" s="13"/>
      <c r="EO1170" s="13"/>
      <c r="EP1170" s="13"/>
      <c r="EQ1170" s="13"/>
      <c r="ER1170" s="13"/>
      <c r="ES1170" s="13"/>
      <c r="ET1170" s="13"/>
      <c r="EU1170" s="13"/>
      <c r="EV1170" s="13"/>
      <c r="EW1170" s="13"/>
      <c r="EX1170" s="13"/>
      <c r="EY1170" s="13"/>
      <c r="EZ1170" s="13"/>
      <c r="FA1170" s="13"/>
      <c r="FB1170" s="13"/>
      <c r="FC1170" s="13"/>
      <c r="FD1170" s="13"/>
      <c r="FE1170" s="13"/>
      <c r="FF1170" s="13"/>
      <c r="FG1170" s="13"/>
      <c r="FH1170" s="13"/>
      <c r="FI1170" s="13"/>
      <c r="FJ1170" s="13"/>
      <c r="FK1170" s="13"/>
      <c r="FL1170" s="13"/>
      <c r="FM1170" s="13"/>
      <c r="FN1170" s="13"/>
      <c r="FO1170" s="13"/>
      <c r="FP1170" s="13"/>
      <c r="FQ1170" s="13"/>
      <c r="FR1170" s="13"/>
      <c r="FS1170" s="13"/>
      <c r="FT1170" s="13"/>
      <c r="FU1170" s="13"/>
      <c r="FV1170" s="13"/>
      <c r="FW1170" s="13"/>
      <c r="FX1170" s="13"/>
      <c r="FY1170" s="13"/>
      <c r="FZ1170" s="13"/>
      <c r="GA1170" s="13"/>
      <c r="GB1170" s="13"/>
      <c r="GC1170" s="13"/>
      <c r="GD1170" s="13"/>
      <c r="GE1170" s="13"/>
      <c r="GF1170" s="13"/>
      <c r="GG1170" s="13"/>
      <c r="GH1170" s="13"/>
      <c r="GI1170" s="13"/>
      <c r="GJ1170" s="13"/>
      <c r="GK1170" s="13"/>
      <c r="GL1170" s="13"/>
      <c r="GM1170" s="13"/>
      <c r="GN1170" s="13"/>
      <c r="GO1170" s="13"/>
      <c r="GP1170" s="13"/>
      <c r="GQ1170" s="13"/>
      <c r="GR1170" s="13"/>
      <c r="GS1170" s="13"/>
      <c r="GT1170" s="13"/>
      <c r="GU1170" s="13"/>
      <c r="GV1170" s="13"/>
      <c r="GW1170" s="13"/>
      <c r="GX1170" s="13"/>
      <c r="GY1170" s="13"/>
      <c r="GZ1170" s="13"/>
      <c r="HA1170" s="13"/>
      <c r="HB1170" s="13"/>
      <c r="HC1170" s="13"/>
      <c r="HD1170" s="13"/>
      <c r="HE1170" s="13"/>
      <c r="HF1170" s="13"/>
      <c r="HG1170" s="13"/>
      <c r="HH1170" s="13"/>
      <c r="HI1170" s="13"/>
      <c r="HJ1170" s="13"/>
      <c r="HK1170" s="13"/>
      <c r="HL1170" s="13"/>
      <c r="HM1170" s="13"/>
      <c r="HN1170" s="13"/>
      <c r="HO1170" s="13"/>
      <c r="HP1170" s="13"/>
      <c r="HQ1170" s="13"/>
      <c r="HR1170" s="13"/>
      <c r="HS1170" s="13"/>
      <c r="HT1170" s="13"/>
      <c r="HU1170" s="13"/>
      <c r="HV1170" s="13"/>
      <c r="HW1170" s="13"/>
      <c r="HX1170" s="13"/>
      <c r="HY1170" s="13"/>
      <c r="HZ1170" s="13"/>
      <c r="IA1170" s="13"/>
      <c r="IB1170" s="13"/>
      <c r="IC1170" s="13"/>
      <c r="ID1170" s="13"/>
      <c r="IE1170" s="13"/>
      <c r="IF1170" s="13"/>
      <c r="IG1170" s="13"/>
      <c r="IH1170" s="13"/>
      <c r="II1170" s="13"/>
      <c r="IJ1170" s="13"/>
      <c r="IK1170" s="13"/>
      <c r="IL1170" s="13"/>
      <c r="IM1170" s="13"/>
      <c r="IN1170" s="13"/>
      <c r="IO1170" s="13"/>
      <c r="IP1170" s="13"/>
      <c r="IQ1170" s="13"/>
      <c r="IR1170" s="13"/>
      <c r="IS1170" s="13"/>
      <c r="IT1170" s="13"/>
      <c r="IU1170" s="13"/>
      <c r="IV1170" s="13"/>
      <c r="IW1170" s="13"/>
      <c r="IX1170" s="13"/>
      <c r="IY1170" s="13"/>
      <c r="IZ1170" s="13"/>
      <c r="JA1170" s="13"/>
      <c r="JB1170" s="13"/>
      <c r="JC1170" s="13"/>
      <c r="JD1170" s="13"/>
      <c r="JE1170" s="13"/>
      <c r="JF1170" s="13"/>
      <c r="JG1170" s="13"/>
      <c r="JH1170" s="13"/>
      <c r="JI1170" s="13"/>
      <c r="JJ1170" s="13"/>
      <c r="JK1170" s="13"/>
      <c r="JL1170" s="13"/>
      <c r="JM1170" s="13"/>
      <c r="JN1170" s="13"/>
      <c r="JO1170" s="13"/>
      <c r="JP1170" s="13"/>
      <c r="JQ1170" s="13"/>
      <c r="JR1170" s="13"/>
      <c r="JS1170" s="13"/>
      <c r="JT1170" s="13"/>
      <c r="JU1170" s="13"/>
      <c r="JV1170" s="13"/>
      <c r="JW1170" s="13"/>
      <c r="JX1170" s="13"/>
      <c r="JY1170" s="13"/>
      <c r="JZ1170" s="13"/>
      <c r="KA1170" s="13"/>
      <c r="KB1170" s="13"/>
      <c r="KC1170" s="13"/>
      <c r="KD1170" s="13"/>
      <c r="KE1170" s="13"/>
      <c r="KF1170" s="13"/>
      <c r="KG1170" s="13"/>
      <c r="KH1170" s="13"/>
      <c r="KI1170" s="13"/>
      <c r="KJ1170" s="13"/>
      <c r="KK1170" s="13"/>
      <c r="KL1170" s="13"/>
      <c r="KM1170" s="13"/>
      <c r="KN1170" s="13"/>
      <c r="KO1170" s="13"/>
      <c r="KP1170" s="13"/>
      <c r="KQ1170" s="13"/>
      <c r="KR1170" s="13"/>
      <c r="KS1170" s="13"/>
      <c r="KT1170" s="13"/>
      <c r="KU1170" s="13"/>
      <c r="KV1170" s="13"/>
      <c r="KW1170" s="13"/>
      <c r="KX1170" s="13"/>
      <c r="KY1170" s="13"/>
      <c r="KZ1170" s="13"/>
      <c r="LA1170" s="13"/>
      <c r="LB1170" s="13"/>
      <c r="LC1170" s="13"/>
      <c r="LD1170" s="13"/>
      <c r="LE1170" s="13"/>
      <c r="LF1170" s="13"/>
      <c r="LG1170" s="13"/>
      <c r="LH1170" s="13"/>
      <c r="LI1170" s="13"/>
      <c r="LJ1170" s="13"/>
      <c r="LK1170" s="13"/>
      <c r="LL1170" s="13"/>
      <c r="LM1170" s="13"/>
      <c r="LN1170" s="13"/>
      <c r="LO1170" s="13"/>
      <c r="LP1170" s="13"/>
      <c r="LQ1170" s="13"/>
      <c r="LR1170" s="13"/>
      <c r="LS1170" s="13"/>
      <c r="LT1170" s="13"/>
      <c r="LU1170" s="13"/>
      <c r="LV1170" s="13"/>
      <c r="LW1170" s="13"/>
      <c r="LX1170" s="13"/>
      <c r="LY1170" s="13"/>
      <c r="LZ1170" s="13"/>
      <c r="MA1170" s="13"/>
      <c r="MB1170" s="13"/>
      <c r="MC1170" s="13"/>
      <c r="MD1170" s="13"/>
      <c r="ME1170" s="13"/>
      <c r="MF1170" s="13"/>
      <c r="MG1170" s="13"/>
      <c r="MH1170" s="13"/>
      <c r="MI1170" s="13"/>
      <c r="MJ1170" s="13"/>
      <c r="MK1170" s="13"/>
      <c r="ML1170" s="13"/>
      <c r="MM1170" s="13"/>
      <c r="MN1170" s="13"/>
      <c r="MO1170" s="13"/>
      <c r="MP1170" s="13"/>
      <c r="MQ1170" s="13"/>
      <c r="MR1170" s="13"/>
      <c r="MS1170" s="13"/>
      <c r="MT1170" s="13"/>
      <c r="MU1170" s="13"/>
      <c r="MV1170" s="13"/>
      <c r="MW1170" s="13"/>
      <c r="MX1170" s="13"/>
      <c r="MY1170" s="13"/>
      <c r="MZ1170" s="13"/>
      <c r="NA1170" s="13"/>
      <c r="NB1170" s="13"/>
      <c r="NC1170" s="13"/>
      <c r="ND1170" s="13"/>
      <c r="NE1170" s="13"/>
      <c r="NF1170" s="13"/>
      <c r="NG1170" s="13"/>
      <c r="NH1170" s="13"/>
      <c r="NI1170" s="13"/>
      <c r="NJ1170" s="13"/>
      <c r="NK1170" s="13"/>
      <c r="NL1170" s="13"/>
      <c r="NM1170" s="13"/>
      <c r="NN1170" s="13"/>
      <c r="NO1170" s="13"/>
      <c r="NP1170" s="13"/>
      <c r="NQ1170" s="13"/>
      <c r="NR1170" s="13"/>
      <c r="NS1170" s="13"/>
      <c r="NT1170" s="13"/>
      <c r="NU1170" s="13"/>
      <c r="NV1170" s="13"/>
      <c r="NW1170" s="13"/>
      <c r="NX1170" s="13"/>
      <c r="NY1170" s="13"/>
      <c r="NZ1170" s="13"/>
      <c r="OA1170" s="13"/>
      <c r="OB1170" s="13"/>
      <c r="OC1170" s="13"/>
      <c r="OD1170" s="13"/>
      <c r="OE1170" s="13"/>
      <c r="OF1170" s="13"/>
      <c r="OG1170" s="13"/>
      <c r="OH1170" s="13"/>
      <c r="OI1170" s="13"/>
      <c r="OJ1170" s="13"/>
      <c r="OK1170" s="13"/>
      <c r="OL1170" s="13"/>
      <c r="OM1170" s="13"/>
      <c r="ON1170" s="13"/>
      <c r="OO1170" s="13"/>
      <c r="OP1170" s="13"/>
      <c r="OQ1170" s="13"/>
      <c r="OR1170" s="13"/>
      <c r="OS1170" s="13"/>
      <c r="OT1170" s="13"/>
      <c r="OU1170" s="13"/>
      <c r="OV1170" s="13"/>
      <c r="OW1170" s="13"/>
      <c r="OX1170" s="13"/>
      <c r="OY1170" s="13"/>
      <c r="OZ1170" s="13"/>
      <c r="PA1170" s="13"/>
      <c r="PB1170" s="13"/>
      <c r="PC1170" s="13"/>
      <c r="PD1170" s="13"/>
      <c r="PE1170" s="13"/>
      <c r="PF1170" s="13"/>
      <c r="PG1170" s="13"/>
      <c r="PH1170" s="13"/>
      <c r="PI1170" s="13"/>
      <c r="PJ1170" s="13"/>
      <c r="PK1170" s="13"/>
      <c r="PL1170" s="13"/>
      <c r="PM1170" s="13"/>
      <c r="PN1170" s="13"/>
      <c r="PO1170" s="13"/>
      <c r="PP1170" s="13"/>
      <c r="PQ1170" s="13"/>
      <c r="PR1170" s="13"/>
      <c r="PS1170" s="13"/>
      <c r="PT1170" s="13"/>
      <c r="PU1170" s="13"/>
      <c r="PV1170" s="13"/>
      <c r="PW1170" s="13"/>
      <c r="PX1170" s="13"/>
      <c r="PY1170" s="13"/>
      <c r="PZ1170" s="13"/>
      <c r="QA1170" s="13"/>
      <c r="QB1170" s="13"/>
      <c r="QC1170" s="13"/>
      <c r="QD1170" s="13"/>
      <c r="QE1170" s="13"/>
      <c r="QF1170" s="13"/>
      <c r="QG1170" s="13"/>
      <c r="QH1170" s="13"/>
      <c r="QI1170" s="13"/>
      <c r="QJ1170" s="13"/>
      <c r="QK1170" s="13"/>
      <c r="QL1170" s="13"/>
      <c r="QM1170" s="13"/>
      <c r="QN1170" s="13"/>
      <c r="QO1170" s="13"/>
      <c r="QP1170" s="13"/>
      <c r="QQ1170" s="13"/>
      <c r="QR1170" s="13"/>
      <c r="QS1170" s="13"/>
      <c r="QT1170" s="13"/>
      <c r="QU1170" s="13"/>
      <c r="QV1170" s="13"/>
      <c r="QW1170" s="13"/>
      <c r="QX1170" s="13"/>
      <c r="QY1170" s="13"/>
      <c r="QZ1170" s="13"/>
      <c r="RA1170" s="13"/>
      <c r="RB1170" s="13"/>
      <c r="RC1170" s="13"/>
      <c r="RD1170" s="13"/>
      <c r="RE1170" s="13"/>
      <c r="RF1170" s="13"/>
      <c r="RG1170" s="13"/>
      <c r="RH1170" s="13"/>
      <c r="RI1170" s="13"/>
      <c r="RJ1170" s="13"/>
      <c r="RK1170" s="13"/>
    </row>
    <row r="1171" ht="13.75" spans="1:479">
      <c r="A1171" s="88" t="s">
        <v>12622</v>
      </c>
      <c r="B1171" s="88" t="s">
        <v>12265</v>
      </c>
      <c r="C1171" s="106" t="s">
        <v>12265</v>
      </c>
      <c r="D1171" s="89" t="s">
        <v>12266</v>
      </c>
      <c r="E1171" s="135"/>
      <c r="F1171" s="135"/>
      <c r="G1171" s="90">
        <f t="shared" si="18"/>
        <v>0</v>
      </c>
      <c r="H1171" s="216"/>
      <c r="I1171" s="218"/>
      <c r="J1171" s="218"/>
      <c r="K1171" s="218"/>
      <c r="L1171" s="218"/>
      <c r="M1171" s="219"/>
      <c r="N1171" s="94"/>
      <c r="O1171" s="95"/>
      <c r="P1171" s="95"/>
      <c r="Q1171" s="95"/>
      <c r="R1171" s="97"/>
      <c r="S1171" s="216"/>
      <c r="T1171" s="95"/>
      <c r="U1171" s="217"/>
      <c r="V1171" s="218"/>
      <c r="W1171" s="218"/>
      <c r="X1171" s="219"/>
      <c r="Y1171" s="94"/>
      <c r="Z1171" s="96"/>
      <c r="AA1171" s="96"/>
      <c r="AB1171" s="95"/>
      <c r="AC1171" s="95"/>
      <c r="AD1171" s="97"/>
      <c r="AE1171" s="94"/>
      <c r="AF1171" s="96"/>
      <c r="AG1171" s="96"/>
      <c r="AH1171" s="95"/>
      <c r="AI1171" s="95"/>
      <c r="AJ1171" s="95"/>
      <c r="AK1171" s="95"/>
      <c r="AL1171" s="97"/>
      <c r="AM1171" s="97"/>
      <c r="AN1171" s="97"/>
      <c r="AO1171" s="97"/>
      <c r="AP1171" s="97"/>
      <c r="AQ1171" s="97"/>
      <c r="AR1171" s="94"/>
      <c r="AS1171" s="96"/>
      <c r="AT1171" s="96"/>
      <c r="AU1171" s="96"/>
      <c r="AV1171" s="95"/>
      <c r="AW1171" s="95"/>
      <c r="AX1171" s="97"/>
      <c r="AY1171" s="97"/>
      <c r="AZ1171" s="97"/>
      <c r="BA1171" s="97"/>
      <c r="BB1171" s="97"/>
      <c r="BC1171" s="100" t="s">
        <v>12265</v>
      </c>
      <c r="BD1171" s="99"/>
      <c r="BE1171" s="99"/>
      <c r="BF1171" s="100"/>
      <c r="BG1171" s="100"/>
      <c r="BH1171" s="100"/>
      <c r="BI1171" s="100"/>
      <c r="BJ1171" s="99"/>
      <c r="BK1171" s="112" t="s">
        <v>12265</v>
      </c>
      <c r="BL1171" s="102"/>
      <c r="BM1171" s="99"/>
      <c r="BN1171" s="99"/>
      <c r="BT1171" s="99"/>
      <c r="BU1171" s="99"/>
      <c r="BV1171" s="99"/>
      <c r="BW1171" s="99"/>
      <c r="BX1171" s="99"/>
      <c r="CB1171" s="4" t="s">
        <v>1511</v>
      </c>
    </row>
    <row r="1172" ht="13.75" spans="1:479">
      <c r="A1172" s="88" t="s">
        <v>12622</v>
      </c>
      <c r="B1172" s="88" t="s">
        <v>12265</v>
      </c>
      <c r="C1172" s="106" t="s">
        <v>12265</v>
      </c>
      <c r="D1172" s="89" t="s">
        <v>12266</v>
      </c>
      <c r="E1172" s="135"/>
      <c r="F1172" s="135"/>
      <c r="G1172" s="90">
        <f t="shared" si="18"/>
        <v>0</v>
      </c>
      <c r="H1172" s="216"/>
      <c r="I1172" s="218"/>
      <c r="J1172" s="218"/>
      <c r="K1172" s="218"/>
      <c r="L1172" s="218"/>
      <c r="M1172" s="219"/>
      <c r="N1172" s="94"/>
      <c r="O1172" s="95"/>
      <c r="P1172" s="95"/>
      <c r="Q1172" s="95"/>
      <c r="R1172" s="97"/>
      <c r="S1172" s="216"/>
      <c r="T1172" s="95"/>
      <c r="U1172" s="217"/>
      <c r="V1172" s="218"/>
      <c r="W1172" s="218"/>
      <c r="X1172" s="219"/>
      <c r="Y1172" s="94"/>
      <c r="Z1172" s="96"/>
      <c r="AA1172" s="96"/>
      <c r="AB1172" s="95"/>
      <c r="AC1172" s="95"/>
      <c r="AD1172" s="97"/>
      <c r="AE1172" s="94"/>
      <c r="AF1172" s="96"/>
      <c r="AG1172" s="96"/>
      <c r="AH1172" s="95"/>
      <c r="AI1172" s="95"/>
      <c r="AJ1172" s="95"/>
      <c r="AK1172" s="95"/>
      <c r="AL1172" s="97"/>
      <c r="AM1172" s="97"/>
      <c r="AN1172" s="97"/>
      <c r="AO1172" s="97"/>
      <c r="AP1172" s="97"/>
      <c r="AQ1172" s="97"/>
      <c r="AR1172" s="94"/>
      <c r="AS1172" s="96"/>
      <c r="AT1172" s="96"/>
      <c r="AU1172" s="96"/>
      <c r="AV1172" s="95"/>
      <c r="AW1172" s="95"/>
      <c r="AX1172" s="97"/>
      <c r="AY1172" s="97"/>
      <c r="AZ1172" s="97"/>
      <c r="BA1172" s="97"/>
      <c r="BB1172" s="97"/>
      <c r="BC1172" s="100" t="s">
        <v>12265</v>
      </c>
      <c r="BD1172" s="99"/>
      <c r="BE1172" s="99"/>
      <c r="BF1172" s="100"/>
      <c r="BG1172" s="100"/>
      <c r="BH1172" s="100"/>
      <c r="BI1172" s="100"/>
      <c r="BJ1172" s="99"/>
      <c r="BK1172" s="112" t="s">
        <v>12265</v>
      </c>
      <c r="BL1172" s="102"/>
      <c r="BM1172" s="99"/>
      <c r="BN1172" s="99"/>
      <c r="BT1172" s="99"/>
      <c r="BU1172" s="99"/>
      <c r="BV1172" s="99"/>
      <c r="BW1172" s="99"/>
      <c r="BX1172" s="99"/>
      <c r="CB1172" s="4" t="s">
        <v>1511</v>
      </c>
    </row>
    <row r="1173" ht="13.75" spans="1:479">
      <c r="A1173" s="88" t="s">
        <v>12622</v>
      </c>
      <c r="B1173" s="88" t="s">
        <v>12265</v>
      </c>
      <c r="C1173" s="106" t="s">
        <v>12265</v>
      </c>
      <c r="D1173" s="89" t="s">
        <v>12266</v>
      </c>
      <c r="E1173" s="135"/>
      <c r="F1173" s="135"/>
      <c r="G1173" s="90">
        <f t="shared" si="18"/>
        <v>0</v>
      </c>
      <c r="H1173" s="216"/>
      <c r="I1173" s="218"/>
      <c r="J1173" s="218"/>
      <c r="K1173" s="218"/>
      <c r="L1173" s="218"/>
      <c r="M1173" s="219"/>
      <c r="N1173" s="94"/>
      <c r="O1173" s="95"/>
      <c r="P1173" s="95"/>
      <c r="Q1173" s="95"/>
      <c r="R1173" s="97"/>
      <c r="S1173" s="216"/>
      <c r="T1173" s="95"/>
      <c r="U1173" s="217"/>
      <c r="V1173" s="218"/>
      <c r="W1173" s="218"/>
      <c r="X1173" s="219"/>
      <c r="Y1173" s="94"/>
      <c r="Z1173" s="96"/>
      <c r="AA1173" s="96"/>
      <c r="AB1173" s="95"/>
      <c r="AC1173" s="95"/>
      <c r="AD1173" s="97"/>
      <c r="AE1173" s="94"/>
      <c r="AF1173" s="96"/>
      <c r="AG1173" s="96"/>
      <c r="AH1173" s="95"/>
      <c r="AI1173" s="95"/>
      <c r="AJ1173" s="95"/>
      <c r="AK1173" s="95"/>
      <c r="AL1173" s="97"/>
      <c r="AM1173" s="97"/>
      <c r="AN1173" s="97"/>
      <c r="AO1173" s="97"/>
      <c r="AP1173" s="97"/>
      <c r="AQ1173" s="97"/>
      <c r="AR1173" s="94"/>
      <c r="AS1173" s="96"/>
      <c r="AT1173" s="96"/>
      <c r="AU1173" s="96"/>
      <c r="AV1173" s="95"/>
      <c r="AW1173" s="95"/>
      <c r="AX1173" s="97"/>
      <c r="AY1173" s="97"/>
      <c r="AZ1173" s="97"/>
      <c r="BA1173" s="97"/>
      <c r="BB1173" s="97"/>
      <c r="BC1173" s="100" t="s">
        <v>12265</v>
      </c>
      <c r="BD1173" s="99"/>
      <c r="BE1173" s="99"/>
      <c r="BF1173" s="100"/>
      <c r="BG1173" s="100"/>
      <c r="BH1173" s="100"/>
      <c r="BI1173" s="100"/>
      <c r="BJ1173" s="99"/>
      <c r="BK1173" s="112" t="s">
        <v>12265</v>
      </c>
      <c r="BL1173" s="102"/>
      <c r="BM1173" s="99"/>
      <c r="BN1173" s="99"/>
      <c r="BT1173" s="99"/>
      <c r="BU1173" s="99"/>
      <c r="BV1173" s="99"/>
      <c r="BW1173" s="99"/>
      <c r="BX1173" s="99"/>
      <c r="CB1173" s="4" t="s">
        <v>1511</v>
      </c>
    </row>
    <row r="1174" ht="13.75" spans="1:479">
      <c r="A1174" s="88" t="s">
        <v>12622</v>
      </c>
      <c r="B1174" s="88" t="s">
        <v>12265</v>
      </c>
      <c r="C1174" s="106" t="s">
        <v>12265</v>
      </c>
      <c r="D1174" s="89" t="s">
        <v>12266</v>
      </c>
      <c r="E1174" s="135"/>
      <c r="F1174" s="135"/>
      <c r="G1174" s="90">
        <f t="shared" si="18"/>
        <v>0</v>
      </c>
      <c r="H1174" s="216"/>
      <c r="I1174" s="218"/>
      <c r="J1174" s="218"/>
      <c r="K1174" s="218"/>
      <c r="L1174" s="218"/>
      <c r="M1174" s="219"/>
      <c r="N1174" s="94"/>
      <c r="O1174" s="95"/>
      <c r="P1174" s="95"/>
      <c r="Q1174" s="95"/>
      <c r="R1174" s="97"/>
      <c r="S1174" s="216"/>
      <c r="T1174" s="95"/>
      <c r="U1174" s="217"/>
      <c r="V1174" s="218"/>
      <c r="W1174" s="218"/>
      <c r="X1174" s="219"/>
      <c r="Y1174" s="94"/>
      <c r="Z1174" s="96"/>
      <c r="AA1174" s="96"/>
      <c r="AB1174" s="95"/>
      <c r="AC1174" s="95"/>
      <c r="AD1174" s="97"/>
      <c r="AE1174" s="94"/>
      <c r="AF1174" s="96"/>
      <c r="AG1174" s="114"/>
      <c r="AH1174" s="114"/>
      <c r="AI1174" s="114"/>
      <c r="AJ1174" s="114"/>
      <c r="AK1174" s="114"/>
      <c r="AL1174" s="97"/>
      <c r="AM1174" s="97"/>
      <c r="AN1174" s="97"/>
      <c r="AO1174" s="97"/>
      <c r="AP1174" s="97"/>
      <c r="AQ1174" s="97"/>
      <c r="AR1174" s="94"/>
      <c r="AS1174" s="96"/>
      <c r="AT1174" s="96"/>
      <c r="AU1174" s="96"/>
      <c r="AV1174" s="95"/>
      <c r="AW1174" s="95"/>
      <c r="AX1174" s="97"/>
      <c r="AY1174" s="97"/>
      <c r="AZ1174" s="97"/>
      <c r="BA1174" s="97"/>
      <c r="BB1174" s="97"/>
      <c r="BC1174" s="100" t="s">
        <v>12265</v>
      </c>
      <c r="BD1174" s="99"/>
      <c r="BE1174" s="99"/>
      <c r="BF1174" s="100"/>
      <c r="BG1174" s="100"/>
      <c r="BH1174" s="100"/>
      <c r="BI1174" s="100"/>
      <c r="BJ1174" s="99"/>
      <c r="BK1174" s="112" t="s">
        <v>12265</v>
      </c>
      <c r="BL1174" s="102"/>
      <c r="BM1174" s="99"/>
      <c r="BN1174" s="99"/>
      <c r="BT1174" s="99"/>
      <c r="BU1174" s="99"/>
      <c r="BV1174" s="99"/>
      <c r="BW1174" s="99"/>
      <c r="BX1174" s="99"/>
      <c r="CB1174" s="4" t="s">
        <v>1511</v>
      </c>
    </row>
    <row r="1175" ht="13.75" spans="1:479">
      <c r="A1175" s="88" t="s">
        <v>12623</v>
      </c>
      <c r="B1175" s="88">
        <v>93430691</v>
      </c>
      <c r="C1175" s="106" t="s">
        <v>3666</v>
      </c>
      <c r="D1175" s="89" t="s">
        <v>12266</v>
      </c>
      <c r="E1175" s="135">
        <v>24</v>
      </c>
      <c r="F1175" s="135">
        <v>64</v>
      </c>
      <c r="G1175" s="90">
        <f t="shared" si="18"/>
        <v>1536</v>
      </c>
      <c r="H1175" s="126"/>
      <c r="I1175" s="127"/>
      <c r="J1175" s="127">
        <v>120</v>
      </c>
      <c r="K1175" s="127">
        <v>83</v>
      </c>
      <c r="L1175" s="127">
        <v>76</v>
      </c>
      <c r="M1175" s="128"/>
      <c r="N1175" s="94"/>
      <c r="O1175" s="95"/>
      <c r="P1175" s="95"/>
      <c r="Q1175" s="95"/>
      <c r="R1175" s="97"/>
      <c r="S1175" s="126"/>
      <c r="T1175" s="95"/>
      <c r="U1175" s="129"/>
      <c r="V1175" s="127"/>
      <c r="W1175" s="127"/>
      <c r="X1175" s="128"/>
      <c r="Y1175" s="126"/>
      <c r="Z1175" s="129"/>
      <c r="AA1175" s="129">
        <v>84</v>
      </c>
      <c r="AB1175" s="127">
        <v>95</v>
      </c>
      <c r="AC1175" s="127">
        <v>47</v>
      </c>
      <c r="AD1175" s="128"/>
      <c r="AE1175" s="94"/>
      <c r="AF1175" s="96"/>
      <c r="AG1175" s="114"/>
      <c r="AH1175" s="114"/>
      <c r="AI1175" s="114"/>
      <c r="AJ1175" s="114"/>
      <c r="AK1175" s="114"/>
      <c r="AL1175" s="97"/>
      <c r="AM1175" s="97"/>
      <c r="AN1175" s="97"/>
      <c r="AO1175" s="97"/>
      <c r="AP1175" s="97"/>
      <c r="AQ1175" s="97"/>
      <c r="AR1175" s="94"/>
      <c r="AS1175" s="96"/>
      <c r="AT1175" s="96"/>
      <c r="AU1175" s="96"/>
      <c r="AV1175" s="95"/>
      <c r="AW1175" s="95"/>
      <c r="AX1175" s="97"/>
      <c r="AY1175" s="97"/>
      <c r="AZ1175" s="97"/>
      <c r="BA1175" s="97"/>
      <c r="BB1175" s="97"/>
      <c r="BC1175" s="99" t="s">
        <v>12297</v>
      </c>
      <c r="BD1175" s="99" t="s">
        <v>12280</v>
      </c>
      <c r="BE1175" s="99" t="s">
        <v>12279</v>
      </c>
      <c r="BF1175" s="100"/>
      <c r="BG1175" s="111" t="s">
        <v>12272</v>
      </c>
      <c r="BH1175" s="111" t="s">
        <v>12272</v>
      </c>
      <c r="BI1175" s="100"/>
      <c r="BJ1175" s="99"/>
      <c r="BK1175" s="112" t="s">
        <v>1511</v>
      </c>
      <c r="BL1175" s="102"/>
      <c r="BM1175" s="99" t="s">
        <v>20</v>
      </c>
      <c r="BN1175" s="99"/>
      <c r="BT1175" s="99"/>
      <c r="BU1175" s="99"/>
      <c r="BV1175" s="99"/>
      <c r="BW1175" s="99"/>
      <c r="BX1175" s="99"/>
      <c r="CB1175" s="4" t="s">
        <v>1511</v>
      </c>
    </row>
    <row r="1176" ht="13.75" spans="1:479">
      <c r="A1176" s="88" t="s">
        <v>12623</v>
      </c>
      <c r="B1176" s="88">
        <v>93430691</v>
      </c>
      <c r="C1176" s="106" t="s">
        <v>3666</v>
      </c>
      <c r="D1176" s="89" t="s">
        <v>494</v>
      </c>
      <c r="E1176" s="135">
        <v>24</v>
      </c>
      <c r="F1176" s="135">
        <v>43</v>
      </c>
      <c r="G1176" s="90">
        <f t="shared" si="18"/>
        <v>1032</v>
      </c>
      <c r="H1176" s="126"/>
      <c r="I1176" s="127"/>
      <c r="J1176" s="127">
        <v>72</v>
      </c>
      <c r="K1176" s="127">
        <v>60</v>
      </c>
      <c r="L1176" s="127">
        <v>65</v>
      </c>
      <c r="M1176" s="128"/>
      <c r="N1176" s="94"/>
      <c r="O1176" s="95"/>
      <c r="P1176" s="95"/>
      <c r="Q1176" s="95"/>
      <c r="R1176" s="97"/>
      <c r="S1176" s="126"/>
      <c r="T1176" s="95"/>
      <c r="U1176" s="129"/>
      <c r="V1176" s="127"/>
      <c r="W1176" s="127"/>
      <c r="X1176" s="128"/>
      <c r="Y1176" s="126"/>
      <c r="Z1176" s="129"/>
      <c r="AA1176" s="129">
        <v>58</v>
      </c>
      <c r="AB1176" s="127">
        <v>67</v>
      </c>
      <c r="AC1176" s="127">
        <v>42</v>
      </c>
      <c r="AD1176" s="128"/>
      <c r="AE1176" s="94"/>
      <c r="AF1176" s="96"/>
      <c r="AG1176" s="114"/>
      <c r="AH1176" s="114"/>
      <c r="AI1176" s="114"/>
      <c r="AJ1176" s="114"/>
      <c r="AK1176" s="95"/>
      <c r="AL1176" s="97"/>
      <c r="AM1176" s="97"/>
      <c r="AN1176" s="97"/>
      <c r="AO1176" s="97"/>
      <c r="AP1176" s="97"/>
      <c r="AQ1176" s="97"/>
      <c r="AR1176" s="94"/>
      <c r="AS1176" s="96"/>
      <c r="AT1176" s="96"/>
      <c r="AU1176" s="96"/>
      <c r="AV1176" s="95"/>
      <c r="AW1176" s="95"/>
      <c r="AX1176" s="97"/>
      <c r="AY1176" s="97"/>
      <c r="AZ1176" s="97"/>
      <c r="BA1176" s="97"/>
      <c r="BB1176" s="97"/>
      <c r="BC1176" s="99" t="s">
        <v>12300</v>
      </c>
      <c r="BD1176" s="99" t="s">
        <v>12282</v>
      </c>
      <c r="BE1176" s="99" t="s">
        <v>12281</v>
      </c>
      <c r="BF1176" s="100"/>
      <c r="BG1176" s="111" t="s">
        <v>12272</v>
      </c>
      <c r="BH1176" s="111" t="s">
        <v>12272</v>
      </c>
      <c r="BI1176" s="100"/>
      <c r="BJ1176" s="99"/>
      <c r="BK1176" s="112" t="s">
        <v>1511</v>
      </c>
      <c r="BL1176" s="102"/>
      <c r="BM1176" s="99" t="s">
        <v>20</v>
      </c>
      <c r="BN1176" s="99"/>
      <c r="BT1176" s="99"/>
      <c r="BU1176" s="99"/>
      <c r="BV1176" s="99"/>
      <c r="BW1176" s="99"/>
      <c r="BX1176" s="99"/>
      <c r="CB1176" s="4" t="s">
        <v>1511</v>
      </c>
    </row>
    <row r="1177" ht="13.75" spans="1:479">
      <c r="A1177" s="88" t="s">
        <v>12623</v>
      </c>
      <c r="B1177" s="88" t="s">
        <v>3332</v>
      </c>
      <c r="C1177" s="106" t="s">
        <v>3661</v>
      </c>
      <c r="D1177" s="89" t="s">
        <v>12266</v>
      </c>
      <c r="E1177" s="135">
        <v>24</v>
      </c>
      <c r="F1177" s="135">
        <v>44</v>
      </c>
      <c r="G1177" s="90">
        <f t="shared" si="18"/>
        <v>1056</v>
      </c>
      <c r="H1177" s="126"/>
      <c r="I1177" s="127"/>
      <c r="J1177" s="127">
        <v>71</v>
      </c>
      <c r="K1177" s="127">
        <v>76</v>
      </c>
      <c r="L1177" s="127">
        <v>62</v>
      </c>
      <c r="M1177" s="128"/>
      <c r="N1177" s="94"/>
      <c r="O1177" s="95"/>
      <c r="P1177" s="95"/>
      <c r="Q1177" s="95"/>
      <c r="R1177" s="97"/>
      <c r="S1177" s="126"/>
      <c r="T1177" s="95"/>
      <c r="U1177" s="129"/>
      <c r="V1177" s="127"/>
      <c r="W1177" s="127"/>
      <c r="X1177" s="128"/>
      <c r="Y1177" s="126"/>
      <c r="Z1177" s="129"/>
      <c r="AA1177" s="129">
        <v>53</v>
      </c>
      <c r="AB1177" s="127">
        <v>66</v>
      </c>
      <c r="AC1177" s="127">
        <v>45</v>
      </c>
      <c r="AD1177" s="128"/>
      <c r="AE1177" s="94"/>
      <c r="AF1177" s="96"/>
      <c r="AG1177" s="114"/>
      <c r="AH1177" s="114"/>
      <c r="AI1177" s="114"/>
      <c r="AJ1177" s="114"/>
      <c r="AK1177" s="114"/>
      <c r="AL1177" s="97"/>
      <c r="AM1177" s="97"/>
      <c r="AN1177" s="97"/>
      <c r="AO1177" s="97"/>
      <c r="AP1177" s="97"/>
      <c r="AQ1177" s="97"/>
      <c r="AR1177" s="94"/>
      <c r="AS1177" s="96"/>
      <c r="AT1177" s="96"/>
      <c r="AU1177" s="96"/>
      <c r="AV1177" s="95"/>
      <c r="AW1177" s="95"/>
      <c r="AX1177" s="97"/>
      <c r="AY1177" s="97"/>
      <c r="AZ1177" s="97"/>
      <c r="BA1177" s="97"/>
      <c r="BB1177" s="97"/>
      <c r="BC1177" s="99" t="s">
        <v>12297</v>
      </c>
      <c r="BD1177" s="99" t="s">
        <v>12280</v>
      </c>
      <c r="BE1177" s="99" t="s">
        <v>12279</v>
      </c>
      <c r="BF1177" s="100"/>
      <c r="BG1177" s="111" t="s">
        <v>12272</v>
      </c>
      <c r="BH1177" s="111" t="s">
        <v>12272</v>
      </c>
      <c r="BI1177" s="100"/>
      <c r="BJ1177" s="99"/>
      <c r="BK1177" s="112" t="s">
        <v>1511</v>
      </c>
      <c r="BL1177" s="102"/>
      <c r="BM1177" s="99" t="s">
        <v>20</v>
      </c>
      <c r="BN1177" s="99"/>
      <c r="BT1177" s="99"/>
      <c r="BU1177" s="99"/>
      <c r="BV1177" s="99"/>
      <c r="BW1177" s="99"/>
      <c r="BX1177" s="99"/>
      <c r="CB1177" s="4" t="s">
        <v>1511</v>
      </c>
    </row>
    <row r="1178" ht="13.75" spans="1:479">
      <c r="A1178" s="88" t="s">
        <v>12623</v>
      </c>
      <c r="B1178" s="88" t="s">
        <v>3332</v>
      </c>
      <c r="C1178" s="106" t="s">
        <v>3661</v>
      </c>
      <c r="D1178" s="89" t="s">
        <v>494</v>
      </c>
      <c r="E1178" s="135">
        <v>24</v>
      </c>
      <c r="F1178" s="135">
        <v>41</v>
      </c>
      <c r="G1178" s="90">
        <f t="shared" si="18"/>
        <v>984</v>
      </c>
      <c r="H1178" s="126"/>
      <c r="I1178" s="127"/>
      <c r="J1178" s="127">
        <v>66</v>
      </c>
      <c r="K1178" s="127">
        <v>52</v>
      </c>
      <c r="L1178" s="127">
        <v>72</v>
      </c>
      <c r="M1178" s="128"/>
      <c r="N1178" s="94"/>
      <c r="O1178" s="95"/>
      <c r="P1178" s="95"/>
      <c r="Q1178" s="95"/>
      <c r="R1178" s="97"/>
      <c r="S1178" s="126"/>
      <c r="T1178" s="95"/>
      <c r="U1178" s="129"/>
      <c r="V1178" s="127"/>
      <c r="W1178" s="127"/>
      <c r="X1178" s="128"/>
      <c r="Y1178" s="126"/>
      <c r="Z1178" s="129"/>
      <c r="AA1178" s="129">
        <v>54</v>
      </c>
      <c r="AB1178" s="127">
        <v>69</v>
      </c>
      <c r="AC1178" s="127">
        <v>46</v>
      </c>
      <c r="AD1178" s="128"/>
      <c r="AE1178" s="94"/>
      <c r="AF1178" s="96"/>
      <c r="AG1178" s="96"/>
      <c r="AH1178" s="95"/>
      <c r="AI1178" s="95"/>
      <c r="AJ1178" s="95"/>
      <c r="AK1178" s="95"/>
      <c r="AL1178" s="97"/>
      <c r="AM1178" s="97"/>
      <c r="AN1178" s="97"/>
      <c r="AO1178" s="97"/>
      <c r="AP1178" s="97"/>
      <c r="AQ1178" s="97"/>
      <c r="AR1178" s="94"/>
      <c r="AS1178" s="96"/>
      <c r="AT1178" s="96"/>
      <c r="AU1178" s="96"/>
      <c r="AV1178" s="95"/>
      <c r="AW1178" s="95"/>
      <c r="AX1178" s="97"/>
      <c r="AY1178" s="97"/>
      <c r="AZ1178" s="97"/>
      <c r="BA1178" s="97"/>
      <c r="BB1178" s="97"/>
      <c r="BC1178" s="99" t="s">
        <v>12300</v>
      </c>
      <c r="BD1178" s="99" t="s">
        <v>12282</v>
      </c>
      <c r="BE1178" s="99" t="s">
        <v>12281</v>
      </c>
      <c r="BF1178" s="100"/>
      <c r="BG1178" s="111" t="s">
        <v>12272</v>
      </c>
      <c r="BH1178" s="111" t="s">
        <v>12272</v>
      </c>
      <c r="BI1178" s="100"/>
      <c r="BJ1178" s="99"/>
      <c r="BK1178" s="112" t="s">
        <v>1511</v>
      </c>
      <c r="BL1178" s="102"/>
      <c r="BM1178" s="99" t="s">
        <v>20</v>
      </c>
      <c r="BN1178" s="99"/>
      <c r="BO1178" s="13" t="s">
        <v>12624</v>
      </c>
      <c r="BT1178" s="99"/>
      <c r="BU1178" s="99"/>
      <c r="BV1178" s="99"/>
      <c r="BW1178" s="99"/>
      <c r="BX1178" s="99"/>
      <c r="CB1178" s="4" t="s">
        <v>1511</v>
      </c>
    </row>
    <row r="1179" ht="13.75" spans="1:479">
      <c r="A1179" s="88" t="s">
        <v>12625</v>
      </c>
      <c r="B1179" s="88" t="s">
        <v>3332</v>
      </c>
      <c r="C1179" s="106" t="s">
        <v>10289</v>
      </c>
      <c r="D1179" s="89" t="s">
        <v>12266</v>
      </c>
      <c r="E1179" s="135">
        <v>24</v>
      </c>
      <c r="F1179" s="135">
        <v>64</v>
      </c>
      <c r="G1179" s="90">
        <f t="shared" si="18"/>
        <v>1536</v>
      </c>
      <c r="H1179" s="91"/>
      <c r="I1179" s="92"/>
      <c r="J1179" s="92">
        <v>92</v>
      </c>
      <c r="K1179" s="92">
        <v>120</v>
      </c>
      <c r="L1179" s="92">
        <v>85</v>
      </c>
      <c r="M1179" s="93"/>
      <c r="N1179" s="94"/>
      <c r="O1179" s="95"/>
      <c r="P1179" s="95"/>
      <c r="Q1179" s="95"/>
      <c r="R1179" s="97"/>
      <c r="S1179" s="91"/>
      <c r="T1179" s="92"/>
      <c r="U1179" s="113">
        <v>91</v>
      </c>
      <c r="V1179" s="92">
        <v>132</v>
      </c>
      <c r="W1179" s="92">
        <v>73</v>
      </c>
      <c r="X1179" s="93"/>
      <c r="Y1179" s="91"/>
      <c r="Z1179" s="113"/>
      <c r="AA1179" s="113"/>
      <c r="AB1179" s="92"/>
      <c r="AC1179" s="92"/>
      <c r="AD1179" s="93"/>
      <c r="AE1179" s="91"/>
      <c r="AF1179" s="113"/>
      <c r="AG1179" s="113"/>
      <c r="AH1179" s="92"/>
      <c r="AI1179" s="92"/>
      <c r="AJ1179" s="92"/>
      <c r="AK1179" s="92"/>
      <c r="AL1179" s="93"/>
      <c r="AM1179" s="93"/>
      <c r="AN1179" s="93"/>
      <c r="AO1179" s="93"/>
      <c r="AP1179" s="93"/>
      <c r="AQ1179" s="93"/>
      <c r="AR1179" s="94"/>
      <c r="AS1179" s="96"/>
      <c r="AT1179" s="96"/>
      <c r="AU1179" s="96"/>
      <c r="AV1179" s="95"/>
      <c r="AW1179" s="95"/>
      <c r="AX1179" s="97"/>
      <c r="AY1179" s="97"/>
      <c r="AZ1179" s="97"/>
      <c r="BA1179" s="97"/>
      <c r="BB1179" s="97"/>
      <c r="BC1179" s="99" t="s">
        <v>12349</v>
      </c>
      <c r="BD1179" s="99" t="s">
        <v>12280</v>
      </c>
      <c r="BE1179" s="99" t="s">
        <v>12279</v>
      </c>
      <c r="BF1179" s="100"/>
      <c r="BG1179" s="111" t="s">
        <v>12272</v>
      </c>
      <c r="BH1179" s="111" t="s">
        <v>12272</v>
      </c>
      <c r="BI1179" s="100"/>
      <c r="BJ1179" s="99"/>
      <c r="BK1179" s="112" t="s">
        <v>1511</v>
      </c>
      <c r="BL1179" s="102"/>
      <c r="BM1179" s="99" t="s">
        <v>20</v>
      </c>
      <c r="BN1179" s="99"/>
      <c r="BT1179" s="99"/>
      <c r="BU1179" s="99"/>
      <c r="BV1179" s="99"/>
      <c r="BW1179" s="99"/>
      <c r="BX1179" s="99"/>
      <c r="CB1179" s="4" t="s">
        <v>1511</v>
      </c>
    </row>
    <row r="1180" ht="13.75" spans="1:479">
      <c r="A1180" s="88" t="s">
        <v>12625</v>
      </c>
      <c r="B1180" s="88" t="s">
        <v>3332</v>
      </c>
      <c r="C1180" s="106" t="s">
        <v>10289</v>
      </c>
      <c r="D1180" s="89" t="s">
        <v>494</v>
      </c>
      <c r="E1180" s="135">
        <v>24</v>
      </c>
      <c r="F1180" s="135">
        <v>43</v>
      </c>
      <c r="G1180" s="90">
        <f t="shared" si="18"/>
        <v>1032</v>
      </c>
      <c r="H1180" s="91"/>
      <c r="I1180" s="92"/>
      <c r="J1180" s="92">
        <v>88</v>
      </c>
      <c r="K1180" s="92">
        <v>66</v>
      </c>
      <c r="L1180" s="92">
        <v>56</v>
      </c>
      <c r="M1180" s="93"/>
      <c r="N1180" s="94"/>
      <c r="O1180" s="95"/>
      <c r="P1180" s="95"/>
      <c r="Q1180" s="95"/>
      <c r="R1180" s="97"/>
      <c r="S1180" s="91"/>
      <c r="T1180" s="92"/>
      <c r="U1180" s="113">
        <v>90</v>
      </c>
      <c r="V1180" s="92">
        <v>69</v>
      </c>
      <c r="W1180" s="92">
        <v>39</v>
      </c>
      <c r="X1180" s="93"/>
      <c r="Y1180" s="91"/>
      <c r="Z1180" s="113"/>
      <c r="AA1180" s="113"/>
      <c r="AB1180" s="92"/>
      <c r="AC1180" s="92"/>
      <c r="AD1180" s="93"/>
      <c r="AE1180" s="91"/>
      <c r="AF1180" s="113"/>
      <c r="AG1180" s="113"/>
      <c r="AH1180" s="92"/>
      <c r="AI1180" s="92"/>
      <c r="AJ1180" s="92"/>
      <c r="AK1180" s="92"/>
      <c r="AL1180" s="93"/>
      <c r="AM1180" s="93"/>
      <c r="AN1180" s="93"/>
      <c r="AO1180" s="93"/>
      <c r="AP1180" s="93"/>
      <c r="AQ1180" s="93"/>
      <c r="AR1180" s="94"/>
      <c r="AS1180" s="96"/>
      <c r="AT1180" s="96"/>
      <c r="AU1180" s="96"/>
      <c r="AV1180" s="95"/>
      <c r="AW1180" s="95"/>
      <c r="AX1180" s="97"/>
      <c r="AY1180" s="97"/>
      <c r="AZ1180" s="97"/>
      <c r="BA1180" s="97"/>
      <c r="BB1180" s="97"/>
      <c r="BC1180" s="99" t="s">
        <v>12350</v>
      </c>
      <c r="BD1180" s="99" t="s">
        <v>12282</v>
      </c>
      <c r="BE1180" s="99" t="s">
        <v>12281</v>
      </c>
      <c r="BF1180" s="100"/>
      <c r="BG1180" s="111" t="s">
        <v>12272</v>
      </c>
      <c r="BH1180" s="111" t="s">
        <v>12272</v>
      </c>
      <c r="BI1180" s="100"/>
      <c r="BJ1180" s="99"/>
      <c r="BK1180" s="112" t="s">
        <v>1511</v>
      </c>
      <c r="BL1180" s="102"/>
      <c r="BM1180" s="99" t="s">
        <v>20</v>
      </c>
      <c r="BN1180" s="99"/>
      <c r="BT1180" s="99"/>
      <c r="BU1180" s="99"/>
      <c r="BV1180" s="99"/>
      <c r="BW1180" s="99"/>
      <c r="BX1180" s="99"/>
      <c r="CB1180" s="4" t="s">
        <v>1511</v>
      </c>
    </row>
    <row r="1181" ht="13.75" spans="1:479">
      <c r="A1181" s="88" t="s">
        <v>12625</v>
      </c>
      <c r="B1181" s="88" t="s">
        <v>3332</v>
      </c>
      <c r="C1181" s="106" t="s">
        <v>10291</v>
      </c>
      <c r="D1181" s="89" t="s">
        <v>12266</v>
      </c>
      <c r="E1181" s="135">
        <v>24</v>
      </c>
      <c r="F1181" s="135">
        <v>44</v>
      </c>
      <c r="G1181" s="90">
        <f t="shared" si="18"/>
        <v>1056</v>
      </c>
      <c r="H1181" s="91"/>
      <c r="I1181" s="92"/>
      <c r="J1181" s="92">
        <v>100</v>
      </c>
      <c r="K1181" s="92">
        <v>74</v>
      </c>
      <c r="L1181" s="92">
        <v>66</v>
      </c>
      <c r="M1181" s="93"/>
      <c r="N1181" s="94"/>
      <c r="O1181" s="95"/>
      <c r="P1181" s="95"/>
      <c r="Q1181" s="95"/>
      <c r="R1181" s="97"/>
      <c r="S1181" s="91"/>
      <c r="T1181" s="92"/>
      <c r="U1181" s="113"/>
      <c r="V1181" s="92"/>
      <c r="W1181" s="92"/>
      <c r="X1181" s="93"/>
      <c r="Y1181" s="91"/>
      <c r="Z1181" s="113"/>
      <c r="AA1181" s="113"/>
      <c r="AB1181" s="92"/>
      <c r="AC1181" s="92"/>
      <c r="AD1181" s="93"/>
      <c r="AE1181" s="91"/>
      <c r="AF1181" s="113"/>
      <c r="AG1181" s="113"/>
      <c r="AH1181" s="92"/>
      <c r="AI1181" s="92"/>
      <c r="AJ1181" s="92"/>
      <c r="AK1181" s="92"/>
      <c r="AL1181" s="93"/>
      <c r="AM1181" s="93"/>
      <c r="AN1181" s="93"/>
      <c r="AO1181" s="93"/>
      <c r="AP1181" s="93"/>
      <c r="AQ1181" s="93"/>
      <c r="AR1181" s="94"/>
      <c r="AS1181" s="96"/>
      <c r="AT1181" s="96"/>
      <c r="AU1181" s="96"/>
      <c r="AV1181" s="95"/>
      <c r="AW1181" s="95"/>
      <c r="AX1181" s="97"/>
      <c r="AY1181" s="97"/>
      <c r="AZ1181" s="97"/>
      <c r="BA1181" s="97"/>
      <c r="BB1181" s="97"/>
      <c r="BC1181" s="99" t="s">
        <v>12349</v>
      </c>
      <c r="BD1181" s="99" t="s">
        <v>12280</v>
      </c>
      <c r="BE1181" s="99" t="s">
        <v>12279</v>
      </c>
      <c r="BF1181" s="100"/>
      <c r="BG1181" s="111" t="s">
        <v>12272</v>
      </c>
      <c r="BH1181" s="111" t="s">
        <v>12272</v>
      </c>
      <c r="BI1181" s="100"/>
      <c r="BJ1181" s="99"/>
      <c r="BK1181" s="112" t="s">
        <v>1511</v>
      </c>
      <c r="BL1181" s="102"/>
      <c r="BM1181" s="99" t="s">
        <v>20</v>
      </c>
      <c r="BN1181" s="99"/>
      <c r="BT1181" s="99"/>
      <c r="BU1181" s="99"/>
      <c r="BV1181" s="99"/>
      <c r="BW1181" s="99"/>
      <c r="BX1181" s="99"/>
      <c r="CB1181" s="4" t="s">
        <v>1511</v>
      </c>
    </row>
    <row r="1182" ht="13.75" spans="1:479">
      <c r="A1182" s="88" t="s">
        <v>12625</v>
      </c>
      <c r="B1182" s="88" t="s">
        <v>3332</v>
      </c>
      <c r="C1182" s="106" t="s">
        <v>10291</v>
      </c>
      <c r="D1182" s="89" t="s">
        <v>494</v>
      </c>
      <c r="E1182" s="135">
        <v>24</v>
      </c>
      <c r="F1182" s="135">
        <v>41</v>
      </c>
      <c r="G1182" s="90">
        <f t="shared" si="18"/>
        <v>984</v>
      </c>
      <c r="H1182" s="91"/>
      <c r="I1182" s="92"/>
      <c r="J1182" s="92">
        <v>79</v>
      </c>
      <c r="K1182" s="92">
        <v>80</v>
      </c>
      <c r="L1182" s="92">
        <v>80</v>
      </c>
      <c r="M1182" s="93">
        <v>60</v>
      </c>
      <c r="N1182" s="94"/>
      <c r="O1182" s="95"/>
      <c r="P1182" s="95"/>
      <c r="Q1182" s="95"/>
      <c r="R1182" s="97"/>
      <c r="S1182" s="91"/>
      <c r="T1182" s="92"/>
      <c r="U1182" s="113"/>
      <c r="V1182" s="92"/>
      <c r="W1182" s="92"/>
      <c r="X1182" s="93"/>
      <c r="Y1182" s="91"/>
      <c r="Z1182" s="113"/>
      <c r="AA1182" s="113"/>
      <c r="AB1182" s="92"/>
      <c r="AC1182" s="92"/>
      <c r="AD1182" s="93"/>
      <c r="AE1182" s="91"/>
      <c r="AF1182" s="113"/>
      <c r="AG1182" s="113"/>
      <c r="AH1182" s="92"/>
      <c r="AI1182" s="92"/>
      <c r="AJ1182" s="92"/>
      <c r="AK1182" s="92"/>
      <c r="AL1182" s="93"/>
      <c r="AM1182" s="93"/>
      <c r="AN1182" s="93"/>
      <c r="AO1182" s="93"/>
      <c r="AP1182" s="93"/>
      <c r="AQ1182" s="93"/>
      <c r="AR1182" s="94"/>
      <c r="AS1182" s="96"/>
      <c r="AT1182" s="96"/>
      <c r="AU1182" s="96"/>
      <c r="AV1182" s="95"/>
      <c r="AW1182" s="95"/>
      <c r="AX1182" s="97"/>
      <c r="AY1182" s="97"/>
      <c r="AZ1182" s="97"/>
      <c r="BA1182" s="97"/>
      <c r="BB1182" s="97"/>
      <c r="BC1182" s="99" t="s">
        <v>12350</v>
      </c>
      <c r="BD1182" s="99" t="s">
        <v>12282</v>
      </c>
      <c r="BE1182" s="99" t="s">
        <v>12281</v>
      </c>
      <c r="BF1182" s="100"/>
      <c r="BG1182" s="111" t="s">
        <v>12272</v>
      </c>
      <c r="BH1182" s="111" t="s">
        <v>12272</v>
      </c>
      <c r="BI1182" s="100"/>
      <c r="BJ1182" s="99"/>
      <c r="BK1182" s="112" t="s">
        <v>1511</v>
      </c>
      <c r="BL1182" s="102"/>
      <c r="BM1182" s="99" t="s">
        <v>20</v>
      </c>
      <c r="BN1182" s="99"/>
      <c r="BO1182" s="13" t="s">
        <v>12624</v>
      </c>
      <c r="BT1182" s="99"/>
      <c r="BU1182" s="99"/>
      <c r="BV1182" s="99"/>
      <c r="BW1182" s="99"/>
      <c r="BX1182" s="99"/>
      <c r="CB1182" s="4" t="s">
        <v>1511</v>
      </c>
    </row>
    <row r="1183" ht="13.75" spans="1:479">
      <c r="A1183" s="88" t="s">
        <v>12626</v>
      </c>
      <c r="B1183" s="88" t="s">
        <v>1025</v>
      </c>
      <c r="C1183" s="106" t="s">
        <v>1023</v>
      </c>
      <c r="D1183" s="89" t="s">
        <v>12266</v>
      </c>
      <c r="E1183" s="135">
        <v>24</v>
      </c>
      <c r="F1183" s="135">
        <v>65</v>
      </c>
      <c r="G1183" s="90">
        <f t="shared" si="18"/>
        <v>1560</v>
      </c>
      <c r="H1183" s="91"/>
      <c r="I1183" s="92"/>
      <c r="J1183" s="92"/>
      <c r="K1183" s="92"/>
      <c r="L1183" s="92"/>
      <c r="M1183" s="93"/>
      <c r="N1183" s="94"/>
      <c r="O1183" s="95"/>
      <c r="P1183" s="95"/>
      <c r="Q1183" s="95"/>
      <c r="R1183" s="97"/>
      <c r="S1183" s="94"/>
      <c r="T1183" s="95"/>
      <c r="U1183" s="96"/>
      <c r="V1183" s="95"/>
      <c r="W1183" s="95"/>
      <c r="X1183" s="97"/>
      <c r="Y1183" s="91"/>
      <c r="Z1183" s="113"/>
      <c r="AA1183" s="113"/>
      <c r="AB1183" s="92"/>
      <c r="AC1183" s="92"/>
      <c r="AD1183" s="93"/>
      <c r="AE1183" s="91"/>
      <c r="AF1183" s="113"/>
      <c r="AG1183" s="104">
        <v>81</v>
      </c>
      <c r="AH1183" s="105">
        <v>100</v>
      </c>
      <c r="AI1183" s="105">
        <v>81</v>
      </c>
      <c r="AJ1183" s="105">
        <v>60</v>
      </c>
      <c r="AK1183" s="92"/>
      <c r="AL1183" s="97"/>
      <c r="AM1183" s="97"/>
      <c r="AN1183" s="97"/>
      <c r="AO1183" s="97"/>
      <c r="AP1183" s="97"/>
      <c r="AQ1183" s="97"/>
      <c r="AR1183" s="94"/>
      <c r="AS1183" s="96"/>
      <c r="AT1183" s="96"/>
      <c r="AU1183" s="96"/>
      <c r="AV1183" s="95"/>
      <c r="AW1183" s="95"/>
      <c r="AX1183" s="97"/>
      <c r="AY1183" s="97"/>
      <c r="AZ1183" s="97"/>
      <c r="BA1183" s="97"/>
      <c r="BB1183" s="97"/>
      <c r="BC1183" s="99" t="s">
        <v>12349</v>
      </c>
      <c r="BD1183" s="99" t="s">
        <v>12280</v>
      </c>
      <c r="BE1183" s="99" t="s">
        <v>12279</v>
      </c>
      <c r="BF1183" s="100"/>
      <c r="BG1183" s="111" t="s">
        <v>12272</v>
      </c>
      <c r="BH1183" s="111" t="s">
        <v>12272</v>
      </c>
      <c r="BI1183" s="100"/>
      <c r="BJ1183" s="99"/>
      <c r="BK1183" s="112" t="s">
        <v>1511</v>
      </c>
      <c r="BL1183" s="102"/>
      <c r="BM1183" s="99" t="s">
        <v>20</v>
      </c>
      <c r="BN1183" s="99"/>
      <c r="BT1183" s="99"/>
      <c r="BU1183" s="99"/>
      <c r="BV1183" s="99"/>
      <c r="BW1183" s="99"/>
      <c r="BX1183" s="99"/>
      <c r="CB1183" s="4" t="s">
        <v>1511</v>
      </c>
    </row>
    <row r="1184" ht="13.75" spans="1:479">
      <c r="A1184" s="88" t="s">
        <v>12626</v>
      </c>
      <c r="B1184" s="88" t="s">
        <v>1025</v>
      </c>
      <c r="C1184" s="397" t="s">
        <v>1023</v>
      </c>
      <c r="D1184" s="89" t="s">
        <v>494</v>
      </c>
      <c r="E1184" s="90">
        <v>24</v>
      </c>
      <c r="F1184" s="90">
        <v>44</v>
      </c>
      <c r="G1184" s="90">
        <f t="shared" si="18"/>
        <v>1056</v>
      </c>
      <c r="H1184" s="91"/>
      <c r="I1184" s="92"/>
      <c r="J1184" s="92"/>
      <c r="K1184" s="92"/>
      <c r="L1184" s="92"/>
      <c r="M1184" s="93"/>
      <c r="N1184" s="94"/>
      <c r="O1184" s="95"/>
      <c r="P1184" s="95"/>
      <c r="Q1184" s="95"/>
      <c r="R1184" s="97"/>
      <c r="S1184" s="94"/>
      <c r="T1184" s="95"/>
      <c r="U1184" s="96"/>
      <c r="V1184" s="95"/>
      <c r="W1184" s="95"/>
      <c r="X1184" s="97"/>
      <c r="Y1184" s="91"/>
      <c r="Z1184" s="113"/>
      <c r="AA1184" s="113"/>
      <c r="AB1184" s="92"/>
      <c r="AC1184" s="92"/>
      <c r="AD1184" s="93"/>
      <c r="AE1184" s="91"/>
      <c r="AF1184" s="113"/>
      <c r="AG1184" s="104">
        <v>53</v>
      </c>
      <c r="AH1184" s="105">
        <v>58</v>
      </c>
      <c r="AI1184" s="105">
        <v>35</v>
      </c>
      <c r="AJ1184" s="105">
        <v>59</v>
      </c>
      <c r="AK1184" s="92"/>
      <c r="AL1184" s="97"/>
      <c r="AM1184" s="97"/>
      <c r="AN1184" s="97"/>
      <c r="AO1184" s="97"/>
      <c r="AP1184" s="97"/>
      <c r="AQ1184" s="97"/>
      <c r="AR1184" s="94"/>
      <c r="AS1184" s="96"/>
      <c r="AT1184" s="96"/>
      <c r="AU1184" s="96"/>
      <c r="AV1184" s="95"/>
      <c r="AW1184" s="95"/>
      <c r="AX1184" s="97"/>
      <c r="AY1184" s="97"/>
      <c r="AZ1184" s="97"/>
      <c r="BA1184" s="97"/>
      <c r="BB1184" s="97"/>
      <c r="BC1184" s="99" t="s">
        <v>12350</v>
      </c>
      <c r="BD1184" s="99" t="s">
        <v>12282</v>
      </c>
      <c r="BE1184" s="99" t="s">
        <v>12281</v>
      </c>
      <c r="BF1184" s="100"/>
      <c r="BG1184" s="111" t="s">
        <v>12272</v>
      </c>
      <c r="BH1184" s="111" t="s">
        <v>12272</v>
      </c>
      <c r="BI1184" s="100"/>
      <c r="BJ1184" s="99"/>
      <c r="BK1184" s="112" t="s">
        <v>1511</v>
      </c>
      <c r="BL1184" s="102"/>
      <c r="BM1184" s="99" t="s">
        <v>20</v>
      </c>
      <c r="BN1184" s="99"/>
      <c r="BO1184" s="13" t="s">
        <v>12624</v>
      </c>
      <c r="BT1184" s="99"/>
      <c r="BU1184" s="99"/>
      <c r="BV1184" s="99"/>
      <c r="BW1184" s="99"/>
      <c r="BX1184" s="99"/>
      <c r="CB1184" s="4" t="s">
        <v>1511</v>
      </c>
    </row>
    <row r="1185" ht="13.75" spans="1:479">
      <c r="A1185" s="88" t="s">
        <v>12626</v>
      </c>
      <c r="B1185" s="88" t="s">
        <v>1025</v>
      </c>
      <c r="C1185" s="397" t="s">
        <v>10573</v>
      </c>
      <c r="D1185" s="89" t="s">
        <v>12266</v>
      </c>
      <c r="E1185" s="90">
        <v>24</v>
      </c>
      <c r="F1185" s="90">
        <v>45</v>
      </c>
      <c r="G1185" s="90">
        <f t="shared" si="18"/>
        <v>1080</v>
      </c>
      <c r="H1185" s="91"/>
      <c r="I1185" s="92"/>
      <c r="J1185" s="92"/>
      <c r="K1185" s="92"/>
      <c r="L1185" s="92"/>
      <c r="M1185" s="93"/>
      <c r="N1185" s="94"/>
      <c r="O1185" s="95"/>
      <c r="P1185" s="95"/>
      <c r="Q1185" s="95"/>
      <c r="R1185" s="97"/>
      <c r="S1185" s="94"/>
      <c r="T1185" s="95"/>
      <c r="U1185" s="96"/>
      <c r="V1185" s="95"/>
      <c r="W1185" s="95"/>
      <c r="X1185" s="97"/>
      <c r="Y1185" s="91"/>
      <c r="Z1185" s="113"/>
      <c r="AA1185" s="113">
        <v>70</v>
      </c>
      <c r="AB1185" s="92">
        <v>76</v>
      </c>
      <c r="AC1185" s="92">
        <v>41</v>
      </c>
      <c r="AD1185" s="93"/>
      <c r="AE1185" s="91"/>
      <c r="AF1185" s="113"/>
      <c r="AG1185" s="113">
        <v>73</v>
      </c>
      <c r="AH1185" s="92">
        <v>79</v>
      </c>
      <c r="AI1185" s="92">
        <v>44</v>
      </c>
      <c r="AJ1185" s="92">
        <v>60</v>
      </c>
      <c r="AK1185" s="92"/>
      <c r="AL1185" s="97"/>
      <c r="AM1185" s="97"/>
      <c r="AN1185" s="97"/>
      <c r="AO1185" s="97"/>
      <c r="AP1185" s="97"/>
      <c r="AQ1185" s="97"/>
      <c r="AR1185" s="94"/>
      <c r="AS1185" s="96"/>
      <c r="AT1185" s="96"/>
      <c r="AU1185" s="96"/>
      <c r="AV1185" s="95"/>
      <c r="AW1185" s="95"/>
      <c r="AX1185" s="97"/>
      <c r="AY1185" s="97"/>
      <c r="AZ1185" s="97"/>
      <c r="BA1185" s="97"/>
      <c r="BB1185" s="97"/>
      <c r="BC1185" s="99" t="s">
        <v>12349</v>
      </c>
      <c r="BD1185" s="99" t="s">
        <v>12280</v>
      </c>
      <c r="BE1185" s="99" t="s">
        <v>12279</v>
      </c>
      <c r="BF1185" s="100"/>
      <c r="BG1185" s="111" t="s">
        <v>12272</v>
      </c>
      <c r="BH1185" s="111" t="s">
        <v>12272</v>
      </c>
      <c r="BI1185" s="100"/>
      <c r="BJ1185" s="99"/>
      <c r="BK1185" s="112" t="s">
        <v>1511</v>
      </c>
      <c r="BL1185" s="102"/>
      <c r="BM1185" s="99" t="s">
        <v>20</v>
      </c>
      <c r="BN1185" s="99"/>
      <c r="BT1185" s="99"/>
      <c r="BU1185" s="99"/>
      <c r="BV1185" s="99"/>
      <c r="BW1185" s="99"/>
      <c r="BX1185" s="99"/>
      <c r="CB1185" s="4" t="s">
        <v>1511</v>
      </c>
    </row>
    <row r="1186" ht="13.75" spans="1:479">
      <c r="A1186" s="88" t="s">
        <v>12626</v>
      </c>
      <c r="B1186" s="88" t="s">
        <v>1025</v>
      </c>
      <c r="C1186" s="397" t="s">
        <v>10573</v>
      </c>
      <c r="D1186" s="89" t="s">
        <v>494</v>
      </c>
      <c r="E1186" s="90">
        <v>24</v>
      </c>
      <c r="F1186" s="90">
        <v>42</v>
      </c>
      <c r="G1186" s="90">
        <f t="shared" si="18"/>
        <v>1008</v>
      </c>
      <c r="H1186" s="91"/>
      <c r="I1186" s="92"/>
      <c r="J1186" s="92"/>
      <c r="K1186" s="92"/>
      <c r="L1186" s="92"/>
      <c r="M1186" s="93"/>
      <c r="N1186" s="94"/>
      <c r="O1186" s="95"/>
      <c r="P1186" s="95"/>
      <c r="Q1186" s="95"/>
      <c r="R1186" s="97"/>
      <c r="S1186" s="94"/>
      <c r="T1186" s="95"/>
      <c r="U1186" s="96"/>
      <c r="V1186" s="95"/>
      <c r="W1186" s="95"/>
      <c r="X1186" s="97"/>
      <c r="Y1186" s="91"/>
      <c r="Z1186" s="113"/>
      <c r="AA1186" s="113"/>
      <c r="AB1186" s="92"/>
      <c r="AC1186" s="92"/>
      <c r="AD1186" s="93"/>
      <c r="AE1186" s="91"/>
      <c r="AF1186" s="113"/>
      <c r="AG1186" s="113">
        <v>60</v>
      </c>
      <c r="AH1186" s="92">
        <v>68</v>
      </c>
      <c r="AI1186" s="92">
        <v>59</v>
      </c>
      <c r="AJ1186" s="92">
        <v>35</v>
      </c>
      <c r="AK1186" s="92"/>
      <c r="AL1186" s="97"/>
      <c r="AM1186" s="97"/>
      <c r="AN1186" s="97"/>
      <c r="AO1186" s="97"/>
      <c r="AP1186" s="97"/>
      <c r="AQ1186" s="97"/>
      <c r="AR1186" s="94"/>
      <c r="AS1186" s="96"/>
      <c r="AT1186" s="96"/>
      <c r="AU1186" s="96"/>
      <c r="AV1186" s="95"/>
      <c r="AW1186" s="95"/>
      <c r="AX1186" s="97"/>
      <c r="AY1186" s="97"/>
      <c r="AZ1186" s="97"/>
      <c r="BA1186" s="97"/>
      <c r="BB1186" s="97"/>
      <c r="BC1186" s="99" t="s">
        <v>12350</v>
      </c>
      <c r="BD1186" s="99" t="s">
        <v>12282</v>
      </c>
      <c r="BE1186" s="99" t="s">
        <v>12281</v>
      </c>
      <c r="BF1186" s="100"/>
      <c r="BG1186" s="111" t="s">
        <v>12272</v>
      </c>
      <c r="BH1186" s="111" t="s">
        <v>12272</v>
      </c>
      <c r="BI1186" s="100"/>
      <c r="BJ1186" s="99"/>
      <c r="BK1186" s="112" t="s">
        <v>1511</v>
      </c>
      <c r="BL1186" s="102"/>
      <c r="BM1186" s="99" t="s">
        <v>20</v>
      </c>
      <c r="BN1186" s="99"/>
      <c r="BO1186" s="13" t="s">
        <v>12624</v>
      </c>
      <c r="BT1186" s="99"/>
      <c r="BU1186" s="99"/>
      <c r="BV1186" s="99"/>
      <c r="BW1186" s="99"/>
      <c r="BX1186" s="99"/>
      <c r="CB1186" s="4" t="s">
        <v>1511</v>
      </c>
    </row>
    <row r="1187" ht="13.75" spans="1:479">
      <c r="A1187" s="88" t="s">
        <v>12627</v>
      </c>
      <c r="B1187" s="88" t="s">
        <v>948</v>
      </c>
      <c r="C1187" s="397" t="s">
        <v>5763</v>
      </c>
      <c r="D1187" s="89" t="s">
        <v>12266</v>
      </c>
      <c r="E1187" s="90">
        <v>3</v>
      </c>
      <c r="F1187" s="90">
        <v>92</v>
      </c>
      <c r="G1187" s="90">
        <f t="shared" si="18"/>
        <v>276</v>
      </c>
      <c r="H1187" s="94"/>
      <c r="I1187" s="95"/>
      <c r="J1187" s="95"/>
      <c r="K1187" s="95"/>
      <c r="L1187" s="95"/>
      <c r="M1187" s="97"/>
      <c r="N1187" s="94"/>
      <c r="O1187" s="95"/>
      <c r="P1187" s="95"/>
      <c r="Q1187" s="95"/>
      <c r="R1187" s="97"/>
      <c r="S1187" s="94"/>
      <c r="T1187" s="95"/>
      <c r="U1187" s="96"/>
      <c r="V1187" s="95"/>
      <c r="W1187" s="95"/>
      <c r="X1187" s="97"/>
      <c r="Y1187" s="94"/>
      <c r="Z1187" s="96"/>
      <c r="AA1187" s="96"/>
      <c r="AB1187" s="95"/>
      <c r="AC1187" s="95"/>
      <c r="AD1187" s="97"/>
      <c r="AE1187" s="91"/>
      <c r="AF1187" s="113"/>
      <c r="AG1187" s="113"/>
      <c r="AH1187" s="92"/>
      <c r="AI1187" s="92"/>
      <c r="AJ1187" s="92"/>
      <c r="AK1187" s="92"/>
      <c r="AL1187" s="93"/>
      <c r="AM1187" s="93"/>
      <c r="AN1187" s="93">
        <v>20</v>
      </c>
      <c r="AO1187" s="93">
        <v>23</v>
      </c>
      <c r="AP1187" s="93">
        <v>9</v>
      </c>
      <c r="AQ1187" s="93">
        <v>35</v>
      </c>
      <c r="AR1187" s="94"/>
      <c r="AS1187" s="96"/>
      <c r="AT1187" s="96"/>
      <c r="AU1187" s="96"/>
      <c r="AV1187" s="95"/>
      <c r="AW1187" s="95"/>
      <c r="AX1187" s="97"/>
      <c r="AY1187" s="93"/>
      <c r="AZ1187" s="93"/>
      <c r="BA1187" s="93"/>
      <c r="BB1187" s="93"/>
      <c r="BC1187" s="99" t="s">
        <v>12349</v>
      </c>
      <c r="BD1187" s="99" t="s">
        <v>12271</v>
      </c>
      <c r="BE1187" s="99" t="s">
        <v>12356</v>
      </c>
      <c r="BF1187" s="100"/>
      <c r="BG1187" s="100"/>
      <c r="BH1187" s="111" t="s">
        <v>12272</v>
      </c>
      <c r="BI1187" s="111" t="s">
        <v>12272</v>
      </c>
      <c r="BJ1187" s="99"/>
      <c r="BK1187" s="112" t="s">
        <v>12376</v>
      </c>
      <c r="BL1187" s="102"/>
      <c r="BM1187" s="99"/>
      <c r="BN1187" s="99"/>
      <c r="BT1187" s="99"/>
      <c r="BU1187" s="99"/>
      <c r="BV1187" s="99"/>
      <c r="BW1187" s="99"/>
      <c r="BX1187" s="99"/>
      <c r="CB1187" s="4" t="s">
        <v>1511</v>
      </c>
    </row>
    <row r="1188" ht="13.75" spans="1:479">
      <c r="A1188" s="88" t="s">
        <v>12627</v>
      </c>
      <c r="B1188" s="88" t="s">
        <v>948</v>
      </c>
      <c r="C1188" s="397" t="s">
        <v>5763</v>
      </c>
      <c r="D1188" s="89" t="s">
        <v>494</v>
      </c>
      <c r="E1188" s="90">
        <v>3</v>
      </c>
      <c r="F1188" s="90">
        <v>185</v>
      </c>
      <c r="G1188" s="90">
        <f t="shared" si="18"/>
        <v>555</v>
      </c>
      <c r="H1188" s="94"/>
      <c r="I1188" s="95"/>
      <c r="J1188" s="95"/>
      <c r="K1188" s="95"/>
      <c r="L1188" s="95"/>
      <c r="M1188" s="97"/>
      <c r="N1188" s="94"/>
      <c r="O1188" s="95"/>
      <c r="P1188" s="95"/>
      <c r="Q1188" s="95"/>
      <c r="R1188" s="97"/>
      <c r="S1188" s="94"/>
      <c r="T1188" s="95"/>
      <c r="U1188" s="96"/>
      <c r="V1188" s="95"/>
      <c r="W1188" s="95"/>
      <c r="X1188" s="97"/>
      <c r="Y1188" s="94"/>
      <c r="Z1188" s="96"/>
      <c r="AA1188" s="96"/>
      <c r="AB1188" s="95"/>
      <c r="AC1188" s="95"/>
      <c r="AD1188" s="97"/>
      <c r="AE1188" s="91"/>
      <c r="AF1188" s="113"/>
      <c r="AG1188" s="113"/>
      <c r="AH1188" s="92"/>
      <c r="AI1188" s="92"/>
      <c r="AJ1188" s="92"/>
      <c r="AK1188" s="92"/>
      <c r="AL1188" s="93"/>
      <c r="AM1188" s="93"/>
      <c r="AN1188" s="93">
        <v>38</v>
      </c>
      <c r="AO1188" s="93">
        <v>43</v>
      </c>
      <c r="AP1188" s="93">
        <v>105</v>
      </c>
      <c r="AQ1188" s="93"/>
      <c r="AR1188" s="91"/>
      <c r="AS1188" s="113"/>
      <c r="AT1188" s="113"/>
      <c r="AU1188" s="113"/>
      <c r="AV1188" s="92"/>
      <c r="AW1188" s="92"/>
      <c r="AX1188" s="93"/>
      <c r="AY1188" s="97"/>
      <c r="AZ1188" s="97"/>
      <c r="BA1188" s="97"/>
      <c r="BB1188" s="97"/>
      <c r="BC1188" s="99" t="s">
        <v>12350</v>
      </c>
      <c r="BD1188" s="99" t="s">
        <v>12337</v>
      </c>
      <c r="BE1188" s="99"/>
      <c r="BF1188" s="100"/>
      <c r="BG1188" s="111" t="s">
        <v>12272</v>
      </c>
      <c r="BH1188" s="111" t="s">
        <v>12272</v>
      </c>
      <c r="BI1188" s="100"/>
      <c r="BJ1188" s="99"/>
      <c r="BK1188" s="112" t="s">
        <v>1511</v>
      </c>
      <c r="BL1188" s="102"/>
      <c r="BM1188" s="99"/>
      <c r="BN1188" s="99"/>
      <c r="BT1188" s="99"/>
      <c r="BU1188" s="99"/>
      <c r="BV1188" s="99"/>
      <c r="BW1188" s="99"/>
      <c r="BX1188" s="99"/>
      <c r="CB1188" s="4" t="s">
        <v>1511</v>
      </c>
    </row>
    <row r="1189" ht="13.75" spans="1:479">
      <c r="A1189" s="88" t="s">
        <v>12627</v>
      </c>
      <c r="B1189" s="88" t="s">
        <v>948</v>
      </c>
      <c r="C1189" s="397" t="s">
        <v>946</v>
      </c>
      <c r="D1189" s="89" t="s">
        <v>12266</v>
      </c>
      <c r="E1189" s="90">
        <v>3</v>
      </c>
      <c r="F1189" s="90">
        <v>92</v>
      </c>
      <c r="G1189" s="90">
        <f t="shared" si="18"/>
        <v>276</v>
      </c>
      <c r="H1189" s="94"/>
      <c r="I1189" s="95"/>
      <c r="J1189" s="95"/>
      <c r="K1189" s="95"/>
      <c r="L1189" s="95"/>
      <c r="M1189" s="97"/>
      <c r="N1189" s="94"/>
      <c r="O1189" s="95"/>
      <c r="P1189" s="95"/>
      <c r="Q1189" s="95"/>
      <c r="R1189" s="97"/>
      <c r="S1189" s="94"/>
      <c r="T1189" s="95"/>
      <c r="U1189" s="96"/>
      <c r="V1189" s="95"/>
      <c r="W1189" s="95"/>
      <c r="X1189" s="97"/>
      <c r="Y1189" s="94"/>
      <c r="Z1189" s="96"/>
      <c r="AA1189" s="96"/>
      <c r="AB1189" s="95"/>
      <c r="AC1189" s="95"/>
      <c r="AD1189" s="97"/>
      <c r="AE1189" s="91"/>
      <c r="AF1189" s="113"/>
      <c r="AG1189" s="113">
        <v>18</v>
      </c>
      <c r="AH1189" s="92">
        <v>19</v>
      </c>
      <c r="AI1189" s="92">
        <v>20</v>
      </c>
      <c r="AJ1189" s="92"/>
      <c r="AK1189" s="92"/>
      <c r="AL1189" s="93"/>
      <c r="AM1189" s="93"/>
      <c r="AN1189" s="93">
        <v>20</v>
      </c>
      <c r="AO1189" s="93">
        <v>23</v>
      </c>
      <c r="AP1189" s="93">
        <v>9</v>
      </c>
      <c r="AQ1189" s="93">
        <v>35</v>
      </c>
      <c r="AR1189" s="94"/>
      <c r="AS1189" s="96"/>
      <c r="AT1189" s="96"/>
      <c r="AU1189" s="96"/>
      <c r="AV1189" s="95"/>
      <c r="AW1189" s="95"/>
      <c r="AX1189" s="97"/>
      <c r="AY1189" s="93"/>
      <c r="AZ1189" s="93"/>
      <c r="BA1189" s="93"/>
      <c r="BB1189" s="93"/>
      <c r="BC1189" s="99" t="s">
        <v>12349</v>
      </c>
      <c r="BD1189" s="99" t="s">
        <v>12271</v>
      </c>
      <c r="BE1189" s="99" t="s">
        <v>12356</v>
      </c>
      <c r="BF1189" s="100"/>
      <c r="BG1189" s="100"/>
      <c r="BH1189" s="111" t="s">
        <v>12272</v>
      </c>
      <c r="BI1189" s="111" t="s">
        <v>12272</v>
      </c>
      <c r="BJ1189" s="99"/>
      <c r="BK1189" s="112" t="s">
        <v>12376</v>
      </c>
      <c r="BL1189" s="102"/>
      <c r="BM1189" s="99"/>
      <c r="BN1189" s="99"/>
      <c r="BT1189" s="99"/>
      <c r="BU1189" s="99"/>
      <c r="BV1189" s="99"/>
      <c r="BW1189" s="99"/>
      <c r="BX1189" s="99"/>
      <c r="CB1189" s="4" t="s">
        <v>1511</v>
      </c>
    </row>
    <row r="1190" ht="13.75" spans="1:479">
      <c r="A1190" s="88" t="s">
        <v>12627</v>
      </c>
      <c r="B1190" s="88" t="s">
        <v>948</v>
      </c>
      <c r="C1190" s="397" t="s">
        <v>946</v>
      </c>
      <c r="D1190" s="89" t="s">
        <v>494</v>
      </c>
      <c r="E1190" s="90">
        <v>3</v>
      </c>
      <c r="F1190" s="90">
        <v>185</v>
      </c>
      <c r="G1190" s="90">
        <f t="shared" si="18"/>
        <v>555</v>
      </c>
      <c r="H1190" s="94"/>
      <c r="I1190" s="95"/>
      <c r="J1190" s="95"/>
      <c r="K1190" s="95"/>
      <c r="L1190" s="95"/>
      <c r="M1190" s="97"/>
      <c r="N1190" s="94"/>
      <c r="O1190" s="95"/>
      <c r="P1190" s="95"/>
      <c r="Q1190" s="95"/>
      <c r="R1190" s="97"/>
      <c r="S1190" s="94"/>
      <c r="T1190" s="95"/>
      <c r="U1190" s="96"/>
      <c r="V1190" s="95"/>
      <c r="W1190" s="95"/>
      <c r="X1190" s="97"/>
      <c r="Y1190" s="94"/>
      <c r="Z1190" s="96"/>
      <c r="AA1190" s="96"/>
      <c r="AB1190" s="95"/>
      <c r="AC1190" s="95"/>
      <c r="AD1190" s="97"/>
      <c r="AE1190" s="91"/>
      <c r="AF1190" s="113"/>
      <c r="AG1190" s="113">
        <v>41</v>
      </c>
      <c r="AH1190" s="92">
        <v>42</v>
      </c>
      <c r="AI1190" s="92">
        <v>49</v>
      </c>
      <c r="AJ1190" s="92">
        <v>18</v>
      </c>
      <c r="AK1190" s="92"/>
      <c r="AL1190" s="93"/>
      <c r="AM1190" s="93"/>
      <c r="AN1190" s="93">
        <v>38</v>
      </c>
      <c r="AO1190" s="93">
        <v>43</v>
      </c>
      <c r="AP1190" s="93">
        <v>105</v>
      </c>
      <c r="AQ1190" s="93"/>
      <c r="AR1190" s="91"/>
      <c r="AS1190" s="113"/>
      <c r="AT1190" s="113"/>
      <c r="AU1190" s="113"/>
      <c r="AV1190" s="92"/>
      <c r="AW1190" s="92"/>
      <c r="AX1190" s="93"/>
      <c r="AY1190" s="97"/>
      <c r="AZ1190" s="97"/>
      <c r="BA1190" s="97"/>
      <c r="BB1190" s="97"/>
      <c r="BC1190" s="99" t="s">
        <v>12350</v>
      </c>
      <c r="BD1190" s="99" t="s">
        <v>12337</v>
      </c>
      <c r="BE1190" s="99"/>
      <c r="BF1190" s="100"/>
      <c r="BG1190" s="111" t="s">
        <v>12272</v>
      </c>
      <c r="BH1190" s="111" t="s">
        <v>12272</v>
      </c>
      <c r="BI1190" s="100"/>
      <c r="BJ1190" s="99"/>
      <c r="BK1190" s="112" t="s">
        <v>1511</v>
      </c>
      <c r="BL1190" s="102"/>
      <c r="BM1190" s="99"/>
      <c r="BN1190" s="99"/>
      <c r="BT1190" s="99"/>
      <c r="BU1190" s="99"/>
      <c r="BV1190" s="99"/>
      <c r="BW1190" s="99"/>
      <c r="BX1190" s="99"/>
      <c r="CB1190" s="4" t="s">
        <v>1511</v>
      </c>
    </row>
    <row r="1191" ht="13.75" spans="1:479">
      <c r="A1191" s="88" t="s">
        <v>12628</v>
      </c>
      <c r="B1191" s="88">
        <v>93435691</v>
      </c>
      <c r="C1191" s="397">
        <v>93435601</v>
      </c>
      <c r="D1191" s="89" t="s">
        <v>494</v>
      </c>
      <c r="E1191" s="90">
        <v>20</v>
      </c>
      <c r="F1191" s="90">
        <v>42</v>
      </c>
      <c r="G1191" s="90">
        <f t="shared" si="18"/>
        <v>840</v>
      </c>
      <c r="H1191" s="91"/>
      <c r="I1191" s="92"/>
      <c r="J1191" s="92"/>
      <c r="K1191" s="92"/>
      <c r="L1191" s="92"/>
      <c r="M1191" s="93"/>
      <c r="N1191" s="91"/>
      <c r="O1191" s="92"/>
      <c r="P1191" s="92"/>
      <c r="Q1191" s="92"/>
      <c r="R1191" s="93"/>
      <c r="S1191" s="94"/>
      <c r="T1191" s="95"/>
      <c r="U1191" s="96"/>
      <c r="V1191" s="95"/>
      <c r="W1191" s="95"/>
      <c r="X1191" s="97"/>
      <c r="Y1191" s="91"/>
      <c r="Z1191" s="113"/>
      <c r="AA1191" s="113">
        <v>48</v>
      </c>
      <c r="AB1191" s="92">
        <v>48</v>
      </c>
      <c r="AC1191" s="92">
        <v>55</v>
      </c>
      <c r="AD1191" s="93"/>
      <c r="AE1191" s="94"/>
      <c r="AF1191" s="96"/>
      <c r="AG1191" s="96"/>
      <c r="AH1191" s="95"/>
      <c r="AI1191" s="95"/>
      <c r="AJ1191" s="95"/>
      <c r="AK1191" s="95"/>
      <c r="AL1191" s="93"/>
      <c r="AM1191" s="93"/>
      <c r="AN1191" s="93"/>
      <c r="AO1191" s="93"/>
      <c r="AP1191" s="93"/>
      <c r="AQ1191" s="93"/>
      <c r="AR1191" s="94"/>
      <c r="AS1191" s="96"/>
      <c r="AT1191" s="96"/>
      <c r="AU1191" s="96"/>
      <c r="AV1191" s="95"/>
      <c r="AW1191" s="95"/>
      <c r="AX1191" s="97"/>
      <c r="AY1191" s="97"/>
      <c r="AZ1191" s="97"/>
      <c r="BA1191" s="97"/>
      <c r="BB1191" s="97"/>
      <c r="BC1191" s="98" t="s">
        <v>12282</v>
      </c>
      <c r="BD1191" s="99" t="s">
        <v>12300</v>
      </c>
      <c r="BE1191" s="99" t="s">
        <v>12362</v>
      </c>
      <c r="BF1191" s="100"/>
      <c r="BG1191" s="100"/>
      <c r="BH1191" s="111" t="s">
        <v>12272</v>
      </c>
      <c r="BI1191" s="100"/>
      <c r="BJ1191" s="99"/>
      <c r="BK1191" s="112" t="s">
        <v>1511</v>
      </c>
      <c r="BL1191" s="102"/>
      <c r="BM1191" s="99"/>
      <c r="BN1191" s="99"/>
      <c r="BT1191" s="99"/>
      <c r="BU1191" s="99"/>
      <c r="BV1191" s="99"/>
      <c r="BW1191" s="99"/>
      <c r="BX1191" s="99"/>
      <c r="CB1191" s="4" t="s">
        <v>1511</v>
      </c>
    </row>
    <row r="1192" ht="13.75" spans="1:479">
      <c r="A1192" s="88" t="s">
        <v>12628</v>
      </c>
      <c r="B1192" s="88">
        <v>93435691</v>
      </c>
      <c r="C1192" s="397" t="s">
        <v>6288</v>
      </c>
      <c r="D1192" s="89" t="s">
        <v>494</v>
      </c>
      <c r="E1192" s="90">
        <v>20</v>
      </c>
      <c r="F1192" s="90">
        <v>42</v>
      </c>
      <c r="G1192" s="90">
        <f t="shared" si="18"/>
        <v>840</v>
      </c>
      <c r="H1192" s="91"/>
      <c r="I1192" s="92"/>
      <c r="J1192" s="92">
        <v>62</v>
      </c>
      <c r="K1192" s="92">
        <v>60</v>
      </c>
      <c r="L1192" s="92">
        <v>27</v>
      </c>
      <c r="M1192" s="93"/>
      <c r="N1192" s="91"/>
      <c r="O1192" s="92"/>
      <c r="P1192" s="92"/>
      <c r="Q1192" s="92"/>
      <c r="R1192" s="93"/>
      <c r="S1192" s="94"/>
      <c r="T1192" s="95"/>
      <c r="U1192" s="96"/>
      <c r="V1192" s="95"/>
      <c r="W1192" s="95"/>
      <c r="X1192" s="97"/>
      <c r="Y1192" s="91"/>
      <c r="Z1192" s="113"/>
      <c r="AA1192" s="132">
        <v>50</v>
      </c>
      <c r="AB1192" s="133">
        <v>63</v>
      </c>
      <c r="AC1192" s="133">
        <v>38</v>
      </c>
      <c r="AD1192" s="93"/>
      <c r="AE1192" s="94"/>
      <c r="AF1192" s="96"/>
      <c r="AG1192" s="96"/>
      <c r="AH1192" s="95"/>
      <c r="AI1192" s="95"/>
      <c r="AJ1192" s="95"/>
      <c r="AK1192" s="95"/>
      <c r="AL1192" s="93"/>
      <c r="AM1192" s="93"/>
      <c r="AN1192" s="93"/>
      <c r="AO1192" s="93"/>
      <c r="AP1192" s="93"/>
      <c r="AQ1192" s="93"/>
      <c r="AR1192" s="94"/>
      <c r="AS1192" s="96"/>
      <c r="AT1192" s="96"/>
      <c r="AU1192" s="96"/>
      <c r="AV1192" s="95"/>
      <c r="AW1192" s="95"/>
      <c r="AX1192" s="97"/>
      <c r="AY1192" s="97"/>
      <c r="AZ1192" s="97"/>
      <c r="BA1192" s="97"/>
      <c r="BB1192" s="97"/>
      <c r="BC1192" s="99" t="s">
        <v>12282</v>
      </c>
      <c r="BD1192" s="99" t="s">
        <v>12300</v>
      </c>
      <c r="BE1192" s="99" t="s">
        <v>12362</v>
      </c>
      <c r="BF1192" s="100"/>
      <c r="BG1192" s="100"/>
      <c r="BH1192" s="111" t="s">
        <v>12272</v>
      </c>
      <c r="BI1192" s="100"/>
      <c r="BJ1192" s="99"/>
      <c r="BK1192" s="112" t="s">
        <v>1511</v>
      </c>
      <c r="BL1192" s="102"/>
      <c r="BM1192" s="99"/>
      <c r="BN1192" s="99"/>
      <c r="BT1192" s="99"/>
      <c r="BU1192" s="98"/>
      <c r="BV1192" s="98"/>
      <c r="BW1192" s="98"/>
      <c r="BX1192" s="98"/>
      <c r="BY1192" s="4"/>
      <c r="BZ1192" s="4"/>
      <c r="CA1192" s="4"/>
      <c r="CB1192" s="4" t="s">
        <v>1511</v>
      </c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  <c r="HI1192" s="4"/>
      <c r="HJ1192" s="4"/>
      <c r="HK1192" s="4"/>
      <c r="HL1192" s="4"/>
      <c r="HM1192" s="4"/>
      <c r="HN1192" s="4"/>
      <c r="HO1192" s="4"/>
      <c r="HP1192" s="4"/>
      <c r="HQ1192" s="4"/>
      <c r="HR1192" s="4"/>
      <c r="HS1192" s="4"/>
      <c r="HT1192" s="4"/>
      <c r="HU1192" s="4"/>
      <c r="HV1192" s="4"/>
      <c r="HW1192" s="4"/>
      <c r="HX1192" s="4"/>
      <c r="HY1192" s="4"/>
      <c r="HZ1192" s="4"/>
      <c r="IA1192" s="4"/>
      <c r="IB1192" s="4"/>
      <c r="IC1192" s="4"/>
      <c r="ID1192" s="4"/>
      <c r="IE1192" s="4"/>
      <c r="IF1192" s="4"/>
      <c r="IG1192" s="4"/>
      <c r="IH1192" s="4"/>
      <c r="II1192" s="4"/>
      <c r="IJ1192" s="4"/>
      <c r="IK1192" s="4"/>
      <c r="IL1192" s="4"/>
      <c r="IM1192" s="4"/>
      <c r="IN1192" s="4"/>
      <c r="IO1192" s="4"/>
      <c r="IP1192" s="4"/>
      <c r="IQ1192" s="4"/>
      <c r="IR1192" s="4"/>
      <c r="IS1192" s="4"/>
      <c r="IT1192" s="4"/>
      <c r="IU1192" s="4"/>
      <c r="IV1192" s="4"/>
      <c r="IW1192" s="4"/>
      <c r="IX1192" s="4"/>
      <c r="IY1192" s="4"/>
      <c r="IZ1192" s="4"/>
      <c r="JA1192" s="4"/>
      <c r="JB1192" s="4"/>
      <c r="JC1192" s="4"/>
      <c r="JD1192" s="4"/>
      <c r="JE1192" s="4"/>
      <c r="JF1192" s="4"/>
      <c r="JG1192" s="4"/>
      <c r="JH1192" s="4"/>
      <c r="JI1192" s="4"/>
      <c r="JJ1192" s="4"/>
      <c r="JK1192" s="4"/>
      <c r="JL1192" s="4"/>
      <c r="JM1192" s="4"/>
      <c r="JN1192" s="4"/>
      <c r="JO1192" s="4"/>
      <c r="JP1192" s="4"/>
      <c r="JQ1192" s="4"/>
      <c r="JR1192" s="4"/>
      <c r="JS1192" s="4"/>
      <c r="JT1192" s="4"/>
      <c r="JU1192" s="4"/>
      <c r="JV1192" s="4"/>
      <c r="JW1192" s="4"/>
      <c r="JX1192" s="4"/>
      <c r="JY1192" s="4"/>
      <c r="JZ1192" s="4"/>
      <c r="KA1192" s="4"/>
      <c r="KB1192" s="4"/>
      <c r="KC1192" s="4"/>
      <c r="KD1192" s="4"/>
      <c r="KE1192" s="4"/>
      <c r="KF1192" s="4"/>
      <c r="KG1192" s="4"/>
      <c r="KH1192" s="4"/>
      <c r="KI1192" s="4"/>
      <c r="KJ1192" s="4"/>
      <c r="KK1192" s="4"/>
      <c r="KL1192" s="4"/>
      <c r="KM1192" s="4"/>
      <c r="KN1192" s="4"/>
      <c r="KO1192" s="4"/>
      <c r="KP1192" s="4"/>
      <c r="KQ1192" s="4"/>
      <c r="KR1192" s="4"/>
      <c r="KS1192" s="4"/>
      <c r="KT1192" s="4"/>
      <c r="KU1192" s="4"/>
      <c r="KV1192" s="4"/>
      <c r="KW1192" s="4"/>
      <c r="KX1192" s="4"/>
      <c r="KY1192" s="4"/>
      <c r="KZ1192" s="4"/>
      <c r="LA1192" s="4"/>
      <c r="LB1192" s="4"/>
      <c r="LC1192" s="4"/>
      <c r="LD1192" s="4"/>
      <c r="LE1192" s="4"/>
      <c r="LF1192" s="4"/>
      <c r="LG1192" s="4"/>
      <c r="LH1192" s="4"/>
      <c r="LI1192" s="4"/>
      <c r="LJ1192" s="4"/>
      <c r="LK1192" s="4"/>
      <c r="LL1192" s="4"/>
      <c r="LM1192" s="4"/>
      <c r="LN1192" s="4"/>
      <c r="LO1192" s="4"/>
      <c r="LP1192" s="4"/>
      <c r="LQ1192" s="4"/>
      <c r="LR1192" s="4"/>
      <c r="LS1192" s="4"/>
      <c r="LT1192" s="4"/>
      <c r="LU1192" s="4"/>
      <c r="LV1192" s="4"/>
      <c r="LW1192" s="4"/>
      <c r="LX1192" s="4"/>
      <c r="LY1192" s="4"/>
      <c r="LZ1192" s="4"/>
      <c r="MA1192" s="4"/>
      <c r="MB1192" s="4"/>
      <c r="MC1192" s="4"/>
      <c r="MD1192" s="4"/>
      <c r="ME1192" s="4"/>
      <c r="MF1192" s="4"/>
      <c r="MG1192" s="4"/>
      <c r="MH1192" s="4"/>
      <c r="MI1192" s="4"/>
      <c r="MJ1192" s="4"/>
      <c r="MK1192" s="4"/>
      <c r="ML1192" s="4"/>
      <c r="MM1192" s="4"/>
      <c r="MN1192" s="4"/>
      <c r="MO1192" s="4"/>
      <c r="MP1192" s="4"/>
      <c r="MQ1192" s="4"/>
      <c r="MR1192" s="4"/>
      <c r="MS1192" s="4"/>
      <c r="MT1192" s="4"/>
      <c r="MU1192" s="4"/>
      <c r="MV1192" s="4"/>
      <c r="MW1192" s="4"/>
      <c r="MX1192" s="4"/>
      <c r="MY1192" s="4"/>
      <c r="MZ1192" s="4"/>
      <c r="NA1192" s="4"/>
      <c r="NB1192" s="4"/>
      <c r="NC1192" s="4"/>
      <c r="ND1192" s="4"/>
      <c r="NE1192" s="4"/>
      <c r="NF1192" s="4"/>
      <c r="NG1192" s="4"/>
      <c r="NH1192" s="4"/>
      <c r="NI1192" s="4"/>
      <c r="NJ1192" s="4"/>
      <c r="NK1192" s="4"/>
      <c r="NL1192" s="4"/>
      <c r="NM1192" s="4"/>
      <c r="NN1192" s="4"/>
      <c r="NO1192" s="4"/>
      <c r="NP1192" s="4"/>
      <c r="NQ1192" s="4"/>
      <c r="NR1192" s="4"/>
      <c r="NS1192" s="4"/>
      <c r="NT1192" s="4"/>
      <c r="NU1192" s="4"/>
      <c r="NV1192" s="4"/>
      <c r="NW1192" s="4"/>
      <c r="NX1192" s="4"/>
      <c r="NY1192" s="4"/>
      <c r="NZ1192" s="4"/>
      <c r="OA1192" s="4"/>
      <c r="OB1192" s="4"/>
      <c r="OC1192" s="4"/>
      <c r="OD1192" s="4"/>
      <c r="OE1192" s="4"/>
      <c r="OF1192" s="4"/>
      <c r="OG1192" s="4"/>
      <c r="OH1192" s="4"/>
      <c r="OI1192" s="4"/>
      <c r="OJ1192" s="4"/>
      <c r="OK1192" s="4"/>
      <c r="OL1192" s="4"/>
      <c r="OM1192" s="4"/>
      <c r="ON1192" s="4"/>
      <c r="OO1192" s="4"/>
      <c r="OP1192" s="4"/>
      <c r="OQ1192" s="4"/>
      <c r="OR1192" s="4"/>
      <c r="OS1192" s="4"/>
      <c r="OT1192" s="4"/>
      <c r="OU1192" s="4"/>
      <c r="OV1192" s="4"/>
      <c r="OW1192" s="4"/>
      <c r="OX1192" s="4"/>
      <c r="OY1192" s="4"/>
      <c r="OZ1192" s="4"/>
      <c r="PA1192" s="4"/>
      <c r="PB1192" s="4"/>
      <c r="PC1192" s="4"/>
      <c r="PD1192" s="4"/>
      <c r="PE1192" s="4"/>
      <c r="PF1192" s="4"/>
      <c r="PG1192" s="4"/>
      <c r="PH1192" s="4"/>
      <c r="PI1192" s="4"/>
      <c r="PJ1192" s="4"/>
      <c r="PK1192" s="4"/>
      <c r="PL1192" s="4"/>
      <c r="PM1192" s="4"/>
      <c r="PN1192" s="4"/>
      <c r="PO1192" s="4"/>
      <c r="PP1192" s="4"/>
      <c r="PQ1192" s="4"/>
      <c r="PR1192" s="4"/>
      <c r="PS1192" s="4"/>
      <c r="PT1192" s="4"/>
      <c r="PU1192" s="4"/>
      <c r="PV1192" s="4"/>
      <c r="PW1192" s="4"/>
      <c r="PX1192" s="4"/>
      <c r="PY1192" s="4"/>
      <c r="PZ1192" s="4"/>
      <c r="QA1192" s="4"/>
      <c r="QB1192" s="4"/>
      <c r="QC1192" s="4"/>
      <c r="QD1192" s="4"/>
      <c r="QE1192" s="4"/>
      <c r="QF1192" s="4"/>
      <c r="QG1192" s="4"/>
      <c r="QH1192" s="4"/>
      <c r="QI1192" s="4"/>
      <c r="QJ1192" s="4"/>
      <c r="QK1192" s="4"/>
      <c r="QL1192" s="4"/>
      <c r="QM1192" s="4"/>
      <c r="QN1192" s="4"/>
      <c r="QO1192" s="4"/>
      <c r="QP1192" s="4"/>
      <c r="QQ1192" s="4"/>
      <c r="QR1192" s="4"/>
      <c r="QS1192" s="4"/>
      <c r="QT1192" s="4"/>
      <c r="QU1192" s="4"/>
      <c r="QV1192" s="4"/>
      <c r="QW1192" s="4"/>
      <c r="QX1192" s="4"/>
      <c r="QY1192" s="4"/>
      <c r="QZ1192" s="4"/>
      <c r="RA1192" s="4"/>
      <c r="RB1192" s="4"/>
      <c r="RC1192" s="4"/>
      <c r="RD1192" s="4"/>
      <c r="RE1192" s="4"/>
      <c r="RF1192" s="4"/>
      <c r="RG1192" s="4"/>
      <c r="RH1192" s="4"/>
      <c r="RI1192" s="4"/>
      <c r="RJ1192" s="4"/>
      <c r="RK1192" s="4"/>
    </row>
    <row r="1193" ht="13.75" spans="1:479">
      <c r="A1193" s="88" t="s">
        <v>12628</v>
      </c>
      <c r="B1193" s="88" t="s">
        <v>12265</v>
      </c>
      <c r="C1193" s="397" t="s">
        <v>12265</v>
      </c>
      <c r="D1193" s="89" t="s">
        <v>12266</v>
      </c>
      <c r="E1193" s="90"/>
      <c r="F1193" s="90"/>
      <c r="G1193" s="90">
        <f t="shared" si="18"/>
        <v>0</v>
      </c>
      <c r="H1193" s="94"/>
      <c r="I1193" s="95"/>
      <c r="J1193" s="95"/>
      <c r="K1193" s="95"/>
      <c r="L1193" s="95"/>
      <c r="M1193" s="97"/>
      <c r="N1193" s="94"/>
      <c r="O1193" s="95"/>
      <c r="P1193" s="95"/>
      <c r="Q1193" s="95"/>
      <c r="R1193" s="97"/>
      <c r="S1193" s="94"/>
      <c r="T1193" s="95"/>
      <c r="U1193" s="96"/>
      <c r="V1193" s="95"/>
      <c r="W1193" s="95"/>
      <c r="X1193" s="97"/>
      <c r="Y1193" s="94"/>
      <c r="Z1193" s="96"/>
      <c r="AA1193" s="96"/>
      <c r="AB1193" s="95"/>
      <c r="AC1193" s="95"/>
      <c r="AD1193" s="97"/>
      <c r="AE1193" s="94"/>
      <c r="AF1193" s="96"/>
      <c r="AG1193" s="96"/>
      <c r="AH1193" s="95"/>
      <c r="AI1193" s="95"/>
      <c r="AJ1193" s="95"/>
      <c r="AK1193" s="95"/>
      <c r="AL1193" s="97"/>
      <c r="AM1193" s="97"/>
      <c r="AN1193" s="97"/>
      <c r="AO1193" s="97"/>
      <c r="AP1193" s="97"/>
      <c r="AQ1193" s="97"/>
      <c r="AR1193" s="94"/>
      <c r="AS1193" s="96"/>
      <c r="AT1193" s="96"/>
      <c r="AU1193" s="96"/>
      <c r="AV1193" s="95"/>
      <c r="AW1193" s="95"/>
      <c r="AX1193" s="97"/>
      <c r="AY1193" s="97"/>
      <c r="AZ1193" s="97"/>
      <c r="BA1193" s="97"/>
      <c r="BB1193" s="97"/>
      <c r="BC1193" s="98" t="s">
        <v>12265</v>
      </c>
      <c r="BD1193" s="99" t="s">
        <v>12265</v>
      </c>
      <c r="BE1193" s="99"/>
      <c r="BF1193" s="100"/>
      <c r="BG1193" s="100"/>
      <c r="BH1193" s="100"/>
      <c r="BI1193" s="100"/>
      <c r="BJ1193" s="99"/>
      <c r="BK1193" s="112" t="s">
        <v>12265</v>
      </c>
      <c r="BL1193" s="102"/>
      <c r="BM1193" s="99"/>
      <c r="BN1193" s="99"/>
      <c r="BT1193" s="99"/>
      <c r="BU1193" s="99"/>
      <c r="BV1193" s="99"/>
      <c r="BW1193" s="99"/>
      <c r="BX1193" s="99"/>
      <c r="CB1193" s="4" t="s">
        <v>1511</v>
      </c>
    </row>
    <row r="1194" ht="13.75" spans="1:479">
      <c r="A1194" s="88" t="s">
        <v>12628</v>
      </c>
      <c r="B1194" s="88" t="s">
        <v>12265</v>
      </c>
      <c r="C1194" s="397" t="s">
        <v>12265</v>
      </c>
      <c r="D1194" s="89" t="s">
        <v>12266</v>
      </c>
      <c r="E1194" s="90"/>
      <c r="F1194" s="90"/>
      <c r="G1194" s="90">
        <f t="shared" si="18"/>
        <v>0</v>
      </c>
      <c r="H1194" s="94"/>
      <c r="I1194" s="95"/>
      <c r="J1194" s="95"/>
      <c r="K1194" s="95"/>
      <c r="L1194" s="95"/>
      <c r="M1194" s="97"/>
      <c r="N1194" s="94"/>
      <c r="O1194" s="95"/>
      <c r="P1194" s="95"/>
      <c r="Q1194" s="95"/>
      <c r="R1194" s="97"/>
      <c r="S1194" s="94"/>
      <c r="T1194" s="95"/>
      <c r="U1194" s="96"/>
      <c r="V1194" s="95"/>
      <c r="W1194" s="95"/>
      <c r="X1194" s="97"/>
      <c r="Y1194" s="94"/>
      <c r="Z1194" s="96"/>
      <c r="AA1194" s="96"/>
      <c r="AB1194" s="95"/>
      <c r="AC1194" s="95"/>
      <c r="AD1194" s="97"/>
      <c r="AE1194" s="94"/>
      <c r="AF1194" s="96"/>
      <c r="AG1194" s="96"/>
      <c r="AH1194" s="95"/>
      <c r="AI1194" s="95"/>
      <c r="AJ1194" s="95"/>
      <c r="AK1194" s="95"/>
      <c r="AL1194" s="97"/>
      <c r="AM1194" s="97"/>
      <c r="AN1194" s="97"/>
      <c r="AO1194" s="97"/>
      <c r="AP1194" s="97"/>
      <c r="AQ1194" s="97"/>
      <c r="AR1194" s="94"/>
      <c r="AS1194" s="96"/>
      <c r="AT1194" s="96"/>
      <c r="AU1194" s="96"/>
      <c r="AV1194" s="95"/>
      <c r="AW1194" s="95"/>
      <c r="AX1194" s="97"/>
      <c r="AY1194" s="97"/>
      <c r="AZ1194" s="97"/>
      <c r="BA1194" s="97"/>
      <c r="BB1194" s="97"/>
      <c r="BC1194" s="98" t="s">
        <v>12265</v>
      </c>
      <c r="BD1194" s="99" t="s">
        <v>12265</v>
      </c>
      <c r="BE1194" s="99"/>
      <c r="BF1194" s="100"/>
      <c r="BG1194" s="100"/>
      <c r="BH1194" s="100"/>
      <c r="BI1194" s="100"/>
      <c r="BJ1194" s="99"/>
      <c r="BK1194" s="112" t="s">
        <v>12265</v>
      </c>
      <c r="BL1194" s="102"/>
      <c r="BM1194" s="99"/>
      <c r="BN1194" s="99"/>
      <c r="BT1194" s="99"/>
      <c r="BU1194" s="99"/>
      <c r="BV1194" s="99"/>
      <c r="BW1194" s="99"/>
      <c r="BX1194" s="99"/>
      <c r="CB1194" s="4" t="s">
        <v>1511</v>
      </c>
    </row>
    <row r="1195" ht="13.75" spans="1:479">
      <c r="A1195" s="88" t="s">
        <v>12629</v>
      </c>
      <c r="B1195" s="88" t="s">
        <v>1117</v>
      </c>
      <c r="C1195" s="397" t="s">
        <v>1115</v>
      </c>
      <c r="D1195" s="89" t="s">
        <v>12266</v>
      </c>
      <c r="E1195" s="90">
        <v>24</v>
      </c>
      <c r="F1195" s="90">
        <v>52</v>
      </c>
      <c r="G1195" s="90">
        <f t="shared" si="18"/>
        <v>1248</v>
      </c>
      <c r="H1195" s="163"/>
      <c r="I1195" s="164"/>
      <c r="J1195" s="164">
        <v>60</v>
      </c>
      <c r="K1195" s="164">
        <v>100</v>
      </c>
      <c r="L1195" s="164">
        <v>67</v>
      </c>
      <c r="M1195" s="165"/>
      <c r="N1195" s="94"/>
      <c r="O1195" s="95">
        <v>73</v>
      </c>
      <c r="P1195" s="95">
        <v>73</v>
      </c>
      <c r="Q1195" s="95">
        <v>50</v>
      </c>
      <c r="R1195" s="97"/>
      <c r="S1195" s="94"/>
      <c r="T1195" s="95"/>
      <c r="U1195" s="96"/>
      <c r="V1195" s="95"/>
      <c r="W1195" s="95"/>
      <c r="X1195" s="97"/>
      <c r="Y1195" s="172"/>
      <c r="Z1195" s="400"/>
      <c r="AA1195" s="400">
        <v>60</v>
      </c>
      <c r="AB1195" s="173">
        <v>60</v>
      </c>
      <c r="AC1195" s="173">
        <v>60</v>
      </c>
      <c r="AD1195" s="307"/>
      <c r="AE1195" s="94"/>
      <c r="AF1195" s="96"/>
      <c r="AG1195" s="96"/>
      <c r="AH1195" s="95"/>
      <c r="AI1195" s="95"/>
      <c r="AJ1195" s="95"/>
      <c r="AK1195" s="95"/>
      <c r="AL1195" s="93"/>
      <c r="AM1195" s="93"/>
      <c r="AN1195" s="117">
        <v>57</v>
      </c>
      <c r="AO1195" s="117">
        <v>88</v>
      </c>
      <c r="AP1195" s="117">
        <v>56</v>
      </c>
      <c r="AQ1195" s="93">
        <v>38</v>
      </c>
      <c r="AR1195" s="94"/>
      <c r="AS1195" s="96"/>
      <c r="AT1195" s="96"/>
      <c r="AU1195" s="96"/>
      <c r="AV1195" s="95"/>
      <c r="AW1195" s="95"/>
      <c r="AX1195" s="97"/>
      <c r="AY1195" s="97"/>
      <c r="AZ1195" s="97"/>
      <c r="BA1195" s="97"/>
      <c r="BB1195" s="97"/>
      <c r="BC1195" s="99" t="s">
        <v>12271</v>
      </c>
      <c r="BD1195" s="99" t="s">
        <v>12280</v>
      </c>
      <c r="BE1195" s="99" t="s">
        <v>12297</v>
      </c>
      <c r="BF1195" s="100"/>
      <c r="BG1195" s="111" t="s">
        <v>12272</v>
      </c>
      <c r="BH1195" s="100"/>
      <c r="BI1195" s="100"/>
      <c r="BJ1195" s="99"/>
      <c r="BK1195" s="112" t="s">
        <v>1511</v>
      </c>
      <c r="BL1195" s="102"/>
      <c r="BM1195" s="99"/>
      <c r="BN1195" s="99"/>
      <c r="BT1195" s="99"/>
      <c r="BU1195" s="98"/>
      <c r="BV1195" s="98"/>
      <c r="BW1195" s="98"/>
      <c r="BX1195" s="98"/>
      <c r="BY1195" s="4"/>
      <c r="BZ1195" s="4"/>
      <c r="CA1195" s="4"/>
      <c r="CB1195" s="4" t="s">
        <v>1511</v>
      </c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  <c r="HI1195" s="4"/>
      <c r="HJ1195" s="4"/>
      <c r="HK1195" s="4"/>
      <c r="HL1195" s="4"/>
      <c r="HM1195" s="4"/>
      <c r="HN1195" s="4"/>
      <c r="HO1195" s="4"/>
      <c r="HP1195" s="4"/>
      <c r="HQ1195" s="4"/>
      <c r="HR1195" s="4"/>
      <c r="HS1195" s="4"/>
      <c r="HT1195" s="4"/>
      <c r="HU1195" s="4"/>
      <c r="HV1195" s="4"/>
      <c r="HW1195" s="4"/>
      <c r="HX1195" s="4"/>
      <c r="HY1195" s="4"/>
      <c r="HZ1195" s="4"/>
      <c r="IA1195" s="4"/>
      <c r="IB1195" s="4"/>
      <c r="IC1195" s="4"/>
      <c r="ID1195" s="4"/>
      <c r="IE1195" s="4"/>
      <c r="IF1195" s="4"/>
      <c r="IG1195" s="4"/>
      <c r="IH1195" s="4"/>
      <c r="II1195" s="4"/>
      <c r="IJ1195" s="4"/>
      <c r="IK1195" s="4"/>
      <c r="IL1195" s="4"/>
      <c r="IM1195" s="4"/>
      <c r="IN1195" s="4"/>
      <c r="IO1195" s="4"/>
      <c r="IP1195" s="4"/>
      <c r="IQ1195" s="4"/>
      <c r="IR1195" s="4"/>
      <c r="IS1195" s="4"/>
      <c r="IT1195" s="4"/>
      <c r="IU1195" s="4"/>
      <c r="IV1195" s="4"/>
      <c r="IW1195" s="4"/>
      <c r="IX1195" s="4"/>
      <c r="IY1195" s="4"/>
      <c r="IZ1195" s="4"/>
      <c r="JA1195" s="4"/>
      <c r="JB1195" s="4"/>
      <c r="JC1195" s="4"/>
      <c r="JD1195" s="4"/>
      <c r="JE1195" s="4"/>
      <c r="JF1195" s="4"/>
      <c r="JG1195" s="4"/>
      <c r="JH1195" s="4"/>
      <c r="JI1195" s="4"/>
      <c r="JJ1195" s="4"/>
      <c r="JK1195" s="4"/>
      <c r="JL1195" s="4"/>
      <c r="JM1195" s="4"/>
      <c r="JN1195" s="4"/>
      <c r="JO1195" s="4"/>
      <c r="JP1195" s="4"/>
      <c r="JQ1195" s="4"/>
      <c r="JR1195" s="4"/>
      <c r="JS1195" s="4"/>
      <c r="JT1195" s="4"/>
      <c r="JU1195" s="4"/>
      <c r="JV1195" s="4"/>
      <c r="JW1195" s="4"/>
      <c r="JX1195" s="4"/>
      <c r="JY1195" s="4"/>
      <c r="JZ1195" s="4"/>
      <c r="KA1195" s="4"/>
      <c r="KB1195" s="4"/>
      <c r="KC1195" s="4"/>
      <c r="KD1195" s="4"/>
      <c r="KE1195" s="4"/>
      <c r="KF1195" s="4"/>
      <c r="KG1195" s="4"/>
      <c r="KH1195" s="4"/>
      <c r="KI1195" s="4"/>
      <c r="KJ1195" s="4"/>
      <c r="KK1195" s="4"/>
      <c r="KL1195" s="4"/>
      <c r="KM1195" s="4"/>
      <c r="KN1195" s="4"/>
      <c r="KO1195" s="4"/>
      <c r="KP1195" s="4"/>
      <c r="KQ1195" s="4"/>
      <c r="KR1195" s="4"/>
      <c r="KS1195" s="4"/>
      <c r="KT1195" s="4"/>
      <c r="KU1195" s="4"/>
      <c r="KV1195" s="4"/>
      <c r="KW1195" s="4"/>
      <c r="KX1195" s="4"/>
      <c r="KY1195" s="4"/>
      <c r="KZ1195" s="4"/>
      <c r="LA1195" s="4"/>
      <c r="LB1195" s="4"/>
      <c r="LC1195" s="4"/>
      <c r="LD1195" s="4"/>
      <c r="LE1195" s="4"/>
      <c r="LF1195" s="4"/>
      <c r="LG1195" s="4"/>
      <c r="LH1195" s="4"/>
      <c r="LI1195" s="4"/>
      <c r="LJ1195" s="4"/>
      <c r="LK1195" s="4"/>
      <c r="LL1195" s="4"/>
      <c r="LM1195" s="4"/>
      <c r="LN1195" s="4"/>
      <c r="LO1195" s="4"/>
      <c r="LP1195" s="4"/>
      <c r="LQ1195" s="4"/>
      <c r="LR1195" s="4"/>
      <c r="LS1195" s="4"/>
      <c r="LT1195" s="4"/>
      <c r="LU1195" s="4"/>
      <c r="LV1195" s="4"/>
      <c r="LW1195" s="4"/>
      <c r="LX1195" s="4"/>
      <c r="LY1195" s="4"/>
      <c r="LZ1195" s="4"/>
      <c r="MA1195" s="4"/>
      <c r="MB1195" s="4"/>
      <c r="MC1195" s="4"/>
      <c r="MD1195" s="4"/>
      <c r="ME1195" s="4"/>
      <c r="MF1195" s="4"/>
      <c r="MG1195" s="4"/>
      <c r="MH1195" s="4"/>
      <c r="MI1195" s="4"/>
      <c r="MJ1195" s="4"/>
      <c r="MK1195" s="4"/>
      <c r="ML1195" s="4"/>
      <c r="MM1195" s="4"/>
      <c r="MN1195" s="4"/>
      <c r="MO1195" s="4"/>
      <c r="MP1195" s="4"/>
      <c r="MQ1195" s="4"/>
      <c r="MR1195" s="4"/>
      <c r="MS1195" s="4"/>
      <c r="MT1195" s="4"/>
      <c r="MU1195" s="4"/>
      <c r="MV1195" s="4"/>
      <c r="MW1195" s="4"/>
      <c r="MX1195" s="4"/>
      <c r="MY1195" s="4"/>
      <c r="MZ1195" s="4"/>
      <c r="NA1195" s="4"/>
      <c r="NB1195" s="4"/>
      <c r="NC1195" s="4"/>
      <c r="ND1195" s="4"/>
      <c r="NE1195" s="4"/>
      <c r="NF1195" s="4"/>
      <c r="NG1195" s="4"/>
      <c r="NH1195" s="4"/>
      <c r="NI1195" s="4"/>
      <c r="NJ1195" s="4"/>
      <c r="NK1195" s="4"/>
      <c r="NL1195" s="4"/>
      <c r="NM1195" s="4"/>
      <c r="NN1195" s="4"/>
      <c r="NO1195" s="4"/>
      <c r="NP1195" s="4"/>
      <c r="NQ1195" s="4"/>
      <c r="NR1195" s="4"/>
      <c r="NS1195" s="4"/>
      <c r="NT1195" s="4"/>
      <c r="NU1195" s="4"/>
      <c r="NV1195" s="4"/>
      <c r="NW1195" s="4"/>
      <c r="NX1195" s="4"/>
      <c r="NY1195" s="4"/>
      <c r="NZ1195" s="4"/>
      <c r="OA1195" s="4"/>
      <c r="OB1195" s="4"/>
      <c r="OC1195" s="4"/>
      <c r="OD1195" s="4"/>
      <c r="OE1195" s="4"/>
      <c r="OF1195" s="4"/>
      <c r="OG1195" s="4"/>
      <c r="OH1195" s="4"/>
      <c r="OI1195" s="4"/>
      <c r="OJ1195" s="4"/>
      <c r="OK1195" s="4"/>
      <c r="OL1195" s="4"/>
      <c r="OM1195" s="4"/>
      <c r="ON1195" s="4"/>
      <c r="OO1195" s="4"/>
      <c r="OP1195" s="4"/>
      <c r="OQ1195" s="4"/>
      <c r="OR1195" s="4"/>
      <c r="OS1195" s="4"/>
      <c r="OT1195" s="4"/>
      <c r="OU1195" s="4"/>
      <c r="OV1195" s="4"/>
      <c r="OW1195" s="4"/>
      <c r="OX1195" s="4"/>
      <c r="OY1195" s="4"/>
      <c r="OZ1195" s="4"/>
      <c r="PA1195" s="4"/>
      <c r="PB1195" s="4"/>
      <c r="PC1195" s="4"/>
      <c r="PD1195" s="4"/>
      <c r="PE1195" s="4"/>
      <c r="PF1195" s="4"/>
      <c r="PG1195" s="4"/>
      <c r="PH1195" s="4"/>
      <c r="PI1195" s="4"/>
      <c r="PJ1195" s="4"/>
      <c r="PK1195" s="4"/>
      <c r="PL1195" s="4"/>
      <c r="PM1195" s="4"/>
      <c r="PN1195" s="4"/>
      <c r="PO1195" s="4"/>
      <c r="PP1195" s="4"/>
      <c r="PQ1195" s="4"/>
      <c r="PR1195" s="4"/>
      <c r="PS1195" s="4"/>
      <c r="PT1195" s="4"/>
      <c r="PU1195" s="4"/>
      <c r="PV1195" s="4"/>
      <c r="PW1195" s="4"/>
      <c r="PX1195" s="4"/>
      <c r="PY1195" s="4"/>
      <c r="PZ1195" s="4"/>
      <c r="QA1195" s="4"/>
      <c r="QB1195" s="4"/>
      <c r="QC1195" s="4"/>
      <c r="QD1195" s="4"/>
      <c r="QE1195" s="4"/>
      <c r="QF1195" s="4"/>
      <c r="QG1195" s="4"/>
      <c r="QH1195" s="4"/>
      <c r="QI1195" s="4"/>
      <c r="QJ1195" s="4"/>
      <c r="QK1195" s="4"/>
      <c r="QL1195" s="4"/>
      <c r="QM1195" s="4"/>
      <c r="QN1195" s="4"/>
      <c r="QO1195" s="4"/>
      <c r="QP1195" s="4"/>
      <c r="QQ1195" s="4"/>
      <c r="QR1195" s="4"/>
      <c r="QS1195" s="4"/>
      <c r="QT1195" s="4"/>
      <c r="QU1195" s="4"/>
      <c r="QV1195" s="4"/>
      <c r="QW1195" s="4"/>
      <c r="QX1195" s="4"/>
      <c r="QY1195" s="4"/>
      <c r="QZ1195" s="4"/>
      <c r="RA1195" s="4"/>
      <c r="RB1195" s="4"/>
      <c r="RC1195" s="4"/>
      <c r="RD1195" s="4"/>
      <c r="RE1195" s="4"/>
      <c r="RF1195" s="4"/>
      <c r="RG1195" s="4"/>
      <c r="RH1195" s="4"/>
      <c r="RI1195" s="4"/>
      <c r="RJ1195" s="4"/>
      <c r="RK1195" s="4"/>
    </row>
    <row r="1196" ht="13.75" spans="1:479">
      <c r="A1196" s="88" t="s">
        <v>12629</v>
      </c>
      <c r="B1196" s="88" t="s">
        <v>1117</v>
      </c>
      <c r="C1196" s="397" t="s">
        <v>1115</v>
      </c>
      <c r="D1196" s="89" t="s">
        <v>494</v>
      </c>
      <c r="E1196" s="90">
        <v>24</v>
      </c>
      <c r="F1196" s="90">
        <v>22</v>
      </c>
      <c r="G1196" s="90">
        <f t="shared" si="18"/>
        <v>528</v>
      </c>
      <c r="H1196" s="163"/>
      <c r="I1196" s="164"/>
      <c r="J1196" s="164">
        <v>46</v>
      </c>
      <c r="K1196" s="164">
        <v>41</v>
      </c>
      <c r="L1196" s="164">
        <v>55</v>
      </c>
      <c r="M1196" s="165"/>
      <c r="N1196" s="94"/>
      <c r="O1196" s="95">
        <v>44</v>
      </c>
      <c r="P1196" s="95">
        <v>34</v>
      </c>
      <c r="Q1196" s="95">
        <v>51</v>
      </c>
      <c r="R1196" s="97"/>
      <c r="S1196" s="94"/>
      <c r="T1196" s="95"/>
      <c r="U1196" s="96"/>
      <c r="V1196" s="95"/>
      <c r="W1196" s="95"/>
      <c r="X1196" s="97"/>
      <c r="Y1196" s="172"/>
      <c r="Z1196" s="400"/>
      <c r="AA1196" s="400">
        <v>35</v>
      </c>
      <c r="AB1196" s="173">
        <v>35</v>
      </c>
      <c r="AC1196" s="173">
        <v>35</v>
      </c>
      <c r="AD1196" s="307"/>
      <c r="AE1196" s="94"/>
      <c r="AF1196" s="96"/>
      <c r="AG1196" s="96"/>
      <c r="AH1196" s="95"/>
      <c r="AI1196" s="95"/>
      <c r="AJ1196" s="95"/>
      <c r="AK1196" s="95"/>
      <c r="AL1196" s="93"/>
      <c r="AM1196" s="93"/>
      <c r="AN1196" s="117">
        <v>43</v>
      </c>
      <c r="AO1196" s="93">
        <v>33</v>
      </c>
      <c r="AP1196" s="117">
        <v>55</v>
      </c>
      <c r="AQ1196" s="93">
        <v>38</v>
      </c>
      <c r="AR1196" s="94"/>
      <c r="AS1196" s="96"/>
      <c r="AT1196" s="96"/>
      <c r="AU1196" s="96"/>
      <c r="AV1196" s="95"/>
      <c r="AW1196" s="95"/>
      <c r="AX1196" s="97"/>
      <c r="AY1196" s="97"/>
      <c r="AZ1196" s="97"/>
      <c r="BA1196" s="97"/>
      <c r="BB1196" s="97"/>
      <c r="BC1196" s="99" t="s">
        <v>12275</v>
      </c>
      <c r="BD1196" s="99" t="s">
        <v>12282</v>
      </c>
      <c r="BE1196" s="99" t="s">
        <v>12300</v>
      </c>
      <c r="BF1196" s="100"/>
      <c r="BG1196" s="111" t="s">
        <v>12272</v>
      </c>
      <c r="BH1196" s="111" t="s">
        <v>12272</v>
      </c>
      <c r="BI1196" s="100"/>
      <c r="BJ1196" s="99"/>
      <c r="BK1196" s="112" t="s">
        <v>1511</v>
      </c>
      <c r="BL1196" s="102"/>
      <c r="BM1196" s="99"/>
      <c r="BN1196" s="99"/>
      <c r="BT1196" s="99"/>
      <c r="BU1196" s="99"/>
      <c r="BV1196" s="99"/>
      <c r="BW1196" s="99"/>
      <c r="BX1196" s="99"/>
      <c r="CB1196" s="4" t="s">
        <v>1511</v>
      </c>
    </row>
    <row r="1197" ht="13.75" spans="1:479">
      <c r="A1197" s="88" t="s">
        <v>12629</v>
      </c>
      <c r="B1197" s="88" t="s">
        <v>1117</v>
      </c>
      <c r="C1197" s="397" t="s">
        <v>8763</v>
      </c>
      <c r="D1197" s="89" t="s">
        <v>12266</v>
      </c>
      <c r="E1197" s="90">
        <v>24</v>
      </c>
      <c r="F1197" s="90">
        <v>52</v>
      </c>
      <c r="G1197" s="90">
        <f t="shared" si="18"/>
        <v>1248</v>
      </c>
      <c r="H1197" s="163"/>
      <c r="I1197" s="164"/>
      <c r="J1197" s="164">
        <v>73</v>
      </c>
      <c r="K1197" s="164">
        <v>71</v>
      </c>
      <c r="L1197" s="164">
        <v>59</v>
      </c>
      <c r="M1197" s="165"/>
      <c r="N1197" s="94"/>
      <c r="O1197" s="95">
        <v>73</v>
      </c>
      <c r="P1197" s="95">
        <v>73</v>
      </c>
      <c r="Q1197" s="95">
        <v>50</v>
      </c>
      <c r="R1197" s="97"/>
      <c r="S1197" s="94"/>
      <c r="T1197" s="95"/>
      <c r="U1197" s="94"/>
      <c r="V1197" s="94"/>
      <c r="W1197" s="94"/>
      <c r="X1197" s="94"/>
      <c r="Y1197" s="172"/>
      <c r="Z1197" s="400"/>
      <c r="AA1197" s="400">
        <v>60</v>
      </c>
      <c r="AB1197" s="173">
        <v>60</v>
      </c>
      <c r="AC1197" s="173">
        <v>60</v>
      </c>
      <c r="AD1197" s="307"/>
      <c r="AE1197" s="94"/>
      <c r="AF1197" s="96"/>
      <c r="AG1197" s="96"/>
      <c r="AH1197" s="95"/>
      <c r="AI1197" s="95"/>
      <c r="AJ1197" s="95"/>
      <c r="AK1197" s="95"/>
      <c r="AL1197" s="93"/>
      <c r="AM1197" s="93"/>
      <c r="AN1197" s="93">
        <v>63</v>
      </c>
      <c r="AO1197" s="93">
        <v>96</v>
      </c>
      <c r="AP1197" s="93">
        <v>75</v>
      </c>
      <c r="AQ1197" s="93"/>
      <c r="AR1197" s="94"/>
      <c r="AS1197" s="96"/>
      <c r="AT1197" s="96"/>
      <c r="AU1197" s="96"/>
      <c r="AV1197" s="95"/>
      <c r="AW1197" s="95"/>
      <c r="AX1197" s="97"/>
      <c r="AY1197" s="97"/>
      <c r="AZ1197" s="97"/>
      <c r="BA1197" s="97"/>
      <c r="BB1197" s="97"/>
      <c r="BC1197" s="99" t="s">
        <v>12271</v>
      </c>
      <c r="BD1197" s="99" t="s">
        <v>12280</v>
      </c>
      <c r="BE1197" s="99" t="s">
        <v>12297</v>
      </c>
      <c r="BF1197" s="100"/>
      <c r="BG1197" s="111" t="s">
        <v>12272</v>
      </c>
      <c r="BH1197" s="100"/>
      <c r="BI1197" s="100"/>
      <c r="BJ1197" s="99"/>
      <c r="BK1197" s="112" t="s">
        <v>1511</v>
      </c>
      <c r="BL1197" s="102"/>
      <c r="BM1197" s="99"/>
      <c r="BN1197" s="99"/>
      <c r="BT1197" s="99"/>
      <c r="BU1197" s="98"/>
      <c r="BV1197" s="98"/>
      <c r="BW1197" s="98"/>
      <c r="BX1197" s="98"/>
      <c r="BY1197" s="4"/>
      <c r="BZ1197" s="4"/>
      <c r="CA1197" s="4"/>
      <c r="CB1197" s="4" t="s">
        <v>1511</v>
      </c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  <c r="HI1197" s="4"/>
      <c r="HJ1197" s="4"/>
      <c r="HK1197" s="4"/>
      <c r="HL1197" s="4"/>
      <c r="HM1197" s="4"/>
      <c r="HN1197" s="4"/>
      <c r="HO1197" s="4"/>
      <c r="HP1197" s="4"/>
      <c r="HQ1197" s="4"/>
      <c r="HR1197" s="4"/>
      <c r="HS1197" s="4"/>
      <c r="HT1197" s="4"/>
      <c r="HU1197" s="4"/>
      <c r="HV1197" s="4"/>
      <c r="HW1197" s="4"/>
      <c r="HX1197" s="4"/>
      <c r="HY1197" s="4"/>
      <c r="HZ1197" s="4"/>
      <c r="IA1197" s="4"/>
      <c r="IB1197" s="4"/>
      <c r="IC1197" s="4"/>
      <c r="ID1197" s="4"/>
      <c r="IE1197" s="4"/>
      <c r="IF1197" s="4"/>
      <c r="IG1197" s="4"/>
      <c r="IH1197" s="4"/>
      <c r="II1197" s="4"/>
      <c r="IJ1197" s="4"/>
      <c r="IK1197" s="4"/>
      <c r="IL1197" s="4"/>
      <c r="IM1197" s="4"/>
      <c r="IN1197" s="4"/>
      <c r="IO1197" s="4"/>
      <c r="IP1197" s="4"/>
      <c r="IQ1197" s="4"/>
      <c r="IR1197" s="4"/>
      <c r="IS1197" s="4"/>
      <c r="IT1197" s="4"/>
      <c r="IU1197" s="4"/>
      <c r="IV1197" s="4"/>
      <c r="IW1197" s="4"/>
      <c r="IX1197" s="4"/>
      <c r="IY1197" s="4"/>
      <c r="IZ1197" s="4"/>
      <c r="JA1197" s="4"/>
      <c r="JB1197" s="4"/>
      <c r="JC1197" s="4"/>
      <c r="JD1197" s="4"/>
      <c r="JE1197" s="4"/>
      <c r="JF1197" s="4"/>
      <c r="JG1197" s="4"/>
      <c r="JH1197" s="4"/>
      <c r="JI1197" s="4"/>
      <c r="JJ1197" s="4"/>
      <c r="JK1197" s="4"/>
      <c r="JL1197" s="4"/>
      <c r="JM1197" s="4"/>
      <c r="JN1197" s="4"/>
      <c r="JO1197" s="4"/>
      <c r="JP1197" s="4"/>
      <c r="JQ1197" s="4"/>
      <c r="JR1197" s="4"/>
      <c r="JS1197" s="4"/>
      <c r="JT1197" s="4"/>
      <c r="JU1197" s="4"/>
      <c r="JV1197" s="4"/>
      <c r="JW1197" s="4"/>
      <c r="JX1197" s="4"/>
      <c r="JY1197" s="4"/>
      <c r="JZ1197" s="4"/>
      <c r="KA1197" s="4"/>
      <c r="KB1197" s="4"/>
      <c r="KC1197" s="4"/>
      <c r="KD1197" s="4"/>
      <c r="KE1197" s="4"/>
      <c r="KF1197" s="4"/>
      <c r="KG1197" s="4"/>
      <c r="KH1197" s="4"/>
      <c r="KI1197" s="4"/>
      <c r="KJ1197" s="4"/>
      <c r="KK1197" s="4"/>
      <c r="KL1197" s="4"/>
      <c r="KM1197" s="4"/>
      <c r="KN1197" s="4"/>
      <c r="KO1197" s="4"/>
      <c r="KP1197" s="4"/>
      <c r="KQ1197" s="4"/>
      <c r="KR1197" s="4"/>
      <c r="KS1197" s="4"/>
      <c r="KT1197" s="4"/>
      <c r="KU1197" s="4"/>
      <c r="KV1197" s="4"/>
      <c r="KW1197" s="4"/>
      <c r="KX1197" s="4"/>
      <c r="KY1197" s="4"/>
      <c r="KZ1197" s="4"/>
      <c r="LA1197" s="4"/>
      <c r="LB1197" s="4"/>
      <c r="LC1197" s="4"/>
      <c r="LD1197" s="4"/>
      <c r="LE1197" s="4"/>
      <c r="LF1197" s="4"/>
      <c r="LG1197" s="4"/>
      <c r="LH1197" s="4"/>
      <c r="LI1197" s="4"/>
      <c r="LJ1197" s="4"/>
      <c r="LK1197" s="4"/>
      <c r="LL1197" s="4"/>
      <c r="LM1197" s="4"/>
      <c r="LN1197" s="4"/>
      <c r="LO1197" s="4"/>
      <c r="LP1197" s="4"/>
      <c r="LQ1197" s="4"/>
      <c r="LR1197" s="4"/>
      <c r="LS1197" s="4"/>
      <c r="LT1197" s="4"/>
      <c r="LU1197" s="4"/>
      <c r="LV1197" s="4"/>
      <c r="LW1197" s="4"/>
      <c r="LX1197" s="4"/>
      <c r="LY1197" s="4"/>
      <c r="LZ1197" s="4"/>
      <c r="MA1197" s="4"/>
      <c r="MB1197" s="4"/>
      <c r="MC1197" s="4"/>
      <c r="MD1197" s="4"/>
      <c r="ME1197" s="4"/>
      <c r="MF1197" s="4"/>
      <c r="MG1197" s="4"/>
      <c r="MH1197" s="4"/>
      <c r="MI1197" s="4"/>
      <c r="MJ1197" s="4"/>
      <c r="MK1197" s="4"/>
      <c r="ML1197" s="4"/>
      <c r="MM1197" s="4"/>
      <c r="MN1197" s="4"/>
      <c r="MO1197" s="4"/>
      <c r="MP1197" s="4"/>
      <c r="MQ1197" s="4"/>
      <c r="MR1197" s="4"/>
      <c r="MS1197" s="4"/>
      <c r="MT1197" s="4"/>
      <c r="MU1197" s="4"/>
      <c r="MV1197" s="4"/>
      <c r="MW1197" s="4"/>
      <c r="MX1197" s="4"/>
      <c r="MY1197" s="4"/>
      <c r="MZ1197" s="4"/>
      <c r="NA1197" s="4"/>
      <c r="NB1197" s="4"/>
      <c r="NC1197" s="4"/>
      <c r="ND1197" s="4"/>
      <c r="NE1197" s="4"/>
      <c r="NF1197" s="4"/>
      <c r="NG1197" s="4"/>
      <c r="NH1197" s="4"/>
      <c r="NI1197" s="4"/>
      <c r="NJ1197" s="4"/>
      <c r="NK1197" s="4"/>
      <c r="NL1197" s="4"/>
      <c r="NM1197" s="4"/>
      <c r="NN1197" s="4"/>
      <c r="NO1197" s="4"/>
      <c r="NP1197" s="4"/>
      <c r="NQ1197" s="4"/>
      <c r="NR1197" s="4"/>
      <c r="NS1197" s="4"/>
      <c r="NT1197" s="4"/>
      <c r="NU1197" s="4"/>
      <c r="NV1197" s="4"/>
      <c r="NW1197" s="4"/>
      <c r="NX1197" s="4"/>
      <c r="NY1197" s="4"/>
      <c r="NZ1197" s="4"/>
      <c r="OA1197" s="4"/>
      <c r="OB1197" s="4"/>
      <c r="OC1197" s="4"/>
      <c r="OD1197" s="4"/>
      <c r="OE1197" s="4"/>
      <c r="OF1197" s="4"/>
      <c r="OG1197" s="4"/>
      <c r="OH1197" s="4"/>
      <c r="OI1197" s="4"/>
      <c r="OJ1197" s="4"/>
      <c r="OK1197" s="4"/>
      <c r="OL1197" s="4"/>
      <c r="OM1197" s="4"/>
      <c r="ON1197" s="4"/>
      <c r="OO1197" s="4"/>
      <c r="OP1197" s="4"/>
      <c r="OQ1197" s="4"/>
      <c r="OR1197" s="4"/>
      <c r="OS1197" s="4"/>
      <c r="OT1197" s="4"/>
      <c r="OU1197" s="4"/>
      <c r="OV1197" s="4"/>
      <c r="OW1197" s="4"/>
      <c r="OX1197" s="4"/>
      <c r="OY1197" s="4"/>
      <c r="OZ1197" s="4"/>
      <c r="PA1197" s="4"/>
      <c r="PB1197" s="4"/>
      <c r="PC1197" s="4"/>
      <c r="PD1197" s="4"/>
      <c r="PE1197" s="4"/>
      <c r="PF1197" s="4"/>
      <c r="PG1197" s="4"/>
      <c r="PH1197" s="4"/>
      <c r="PI1197" s="4"/>
      <c r="PJ1197" s="4"/>
      <c r="PK1197" s="4"/>
      <c r="PL1197" s="4"/>
      <c r="PM1197" s="4"/>
      <c r="PN1197" s="4"/>
      <c r="PO1197" s="4"/>
      <c r="PP1197" s="4"/>
      <c r="PQ1197" s="4"/>
      <c r="PR1197" s="4"/>
      <c r="PS1197" s="4"/>
      <c r="PT1197" s="4"/>
      <c r="PU1197" s="4"/>
      <c r="PV1197" s="4"/>
      <c r="PW1197" s="4"/>
      <c r="PX1197" s="4"/>
      <c r="PY1197" s="4"/>
      <c r="PZ1197" s="4"/>
      <c r="QA1197" s="4"/>
      <c r="QB1197" s="4"/>
      <c r="QC1197" s="4"/>
      <c r="QD1197" s="4"/>
      <c r="QE1197" s="4"/>
      <c r="QF1197" s="4"/>
      <c r="QG1197" s="4"/>
      <c r="QH1197" s="4"/>
      <c r="QI1197" s="4"/>
      <c r="QJ1197" s="4"/>
      <c r="QK1197" s="4"/>
      <c r="QL1197" s="4"/>
      <c r="QM1197" s="4"/>
      <c r="QN1197" s="4"/>
      <c r="QO1197" s="4"/>
      <c r="QP1197" s="4"/>
      <c r="QQ1197" s="4"/>
      <c r="QR1197" s="4"/>
      <c r="QS1197" s="4"/>
      <c r="QT1197" s="4"/>
      <c r="QU1197" s="4"/>
      <c r="QV1197" s="4"/>
      <c r="QW1197" s="4"/>
      <c r="QX1197" s="4"/>
      <c r="QY1197" s="4"/>
      <c r="QZ1197" s="4"/>
      <c r="RA1197" s="4"/>
      <c r="RB1197" s="4"/>
      <c r="RC1197" s="4"/>
      <c r="RD1197" s="4"/>
      <c r="RE1197" s="4"/>
      <c r="RF1197" s="4"/>
      <c r="RG1197" s="4"/>
      <c r="RH1197" s="4"/>
      <c r="RI1197" s="4"/>
      <c r="RJ1197" s="4"/>
      <c r="RK1197" s="4"/>
    </row>
    <row r="1198" ht="13.75" spans="1:479">
      <c r="A1198" s="88" t="s">
        <v>12629</v>
      </c>
      <c r="B1198" s="88" t="s">
        <v>1117</v>
      </c>
      <c r="C1198" s="397" t="s">
        <v>8763</v>
      </c>
      <c r="D1198" s="89" t="s">
        <v>494</v>
      </c>
      <c r="E1198" s="90">
        <v>24</v>
      </c>
      <c r="F1198" s="90">
        <v>22</v>
      </c>
      <c r="G1198" s="90">
        <f t="shared" si="18"/>
        <v>528</v>
      </c>
      <c r="H1198" s="163"/>
      <c r="I1198" s="164"/>
      <c r="J1198" s="164">
        <v>44</v>
      </c>
      <c r="K1198" s="164">
        <v>27</v>
      </c>
      <c r="L1198" s="164">
        <v>49</v>
      </c>
      <c r="M1198" s="165"/>
      <c r="N1198" s="94"/>
      <c r="O1198" s="95">
        <v>44</v>
      </c>
      <c r="P1198" s="95">
        <v>34</v>
      </c>
      <c r="Q1198" s="95">
        <v>51</v>
      </c>
      <c r="R1198" s="97"/>
      <c r="S1198" s="94"/>
      <c r="T1198" s="95"/>
      <c r="U1198" s="96"/>
      <c r="V1198" s="95"/>
      <c r="W1198" s="95"/>
      <c r="X1198" s="97"/>
      <c r="Y1198" s="172"/>
      <c r="Z1198" s="400"/>
      <c r="AA1198" s="400">
        <v>35</v>
      </c>
      <c r="AB1198" s="173">
        <v>35</v>
      </c>
      <c r="AC1198" s="173">
        <v>35</v>
      </c>
      <c r="AD1198" s="307"/>
      <c r="AE1198" s="94"/>
      <c r="AF1198" s="96"/>
      <c r="AG1198" s="96"/>
      <c r="AH1198" s="95"/>
      <c r="AI1198" s="95"/>
      <c r="AJ1198" s="95"/>
      <c r="AK1198" s="95"/>
      <c r="AL1198" s="93"/>
      <c r="AM1198" s="93"/>
      <c r="AN1198" s="93">
        <v>52</v>
      </c>
      <c r="AO1198" s="93">
        <v>37</v>
      </c>
      <c r="AP1198" s="93">
        <v>68</v>
      </c>
      <c r="AQ1198" s="93"/>
      <c r="AR1198" s="94"/>
      <c r="AS1198" s="96"/>
      <c r="AT1198" s="96"/>
      <c r="AU1198" s="96"/>
      <c r="AV1198" s="95"/>
      <c r="AW1198" s="95"/>
      <c r="AX1198" s="97"/>
      <c r="AY1198" s="97"/>
      <c r="AZ1198" s="97"/>
      <c r="BA1198" s="97"/>
      <c r="BB1198" s="97"/>
      <c r="BC1198" s="99" t="s">
        <v>12275</v>
      </c>
      <c r="BD1198" s="99" t="s">
        <v>12282</v>
      </c>
      <c r="BE1198" s="99" t="s">
        <v>12300</v>
      </c>
      <c r="BF1198" s="100"/>
      <c r="BG1198" s="111" t="s">
        <v>12272</v>
      </c>
      <c r="BH1198" s="111" t="s">
        <v>12272</v>
      </c>
      <c r="BI1198" s="100"/>
      <c r="BJ1198" s="99"/>
      <c r="BK1198" s="112" t="s">
        <v>1511</v>
      </c>
      <c r="BL1198" s="102"/>
      <c r="BM1198" s="99"/>
      <c r="BN1198" s="99"/>
      <c r="BT1198" s="99"/>
      <c r="BU1198" s="99"/>
      <c r="BV1198" s="99"/>
      <c r="BW1198" s="99"/>
      <c r="BX1198" s="99"/>
      <c r="CB1198" s="4" t="s">
        <v>1511</v>
      </c>
    </row>
    <row r="1199" ht="13.75" spans="1:479">
      <c r="A1199" s="88" t="s">
        <v>12630</v>
      </c>
      <c r="B1199" s="88">
        <v>93427891</v>
      </c>
      <c r="C1199" s="397">
        <v>93427801</v>
      </c>
      <c r="D1199" s="89" t="s">
        <v>12266</v>
      </c>
      <c r="E1199" s="90">
        <v>24</v>
      </c>
      <c r="F1199" s="90">
        <v>45</v>
      </c>
      <c r="G1199" s="90">
        <f t="shared" si="18"/>
        <v>1080</v>
      </c>
      <c r="H1199" s="91"/>
      <c r="I1199" s="92"/>
      <c r="J1199" s="92">
        <v>73</v>
      </c>
      <c r="K1199" s="92">
        <v>70</v>
      </c>
      <c r="L1199" s="92">
        <v>67</v>
      </c>
      <c r="M1199" s="93"/>
      <c r="N1199" s="94"/>
      <c r="O1199" s="95"/>
      <c r="P1199" s="95"/>
      <c r="Q1199" s="95"/>
      <c r="R1199" s="97"/>
      <c r="S1199" s="94"/>
      <c r="T1199" s="95"/>
      <c r="U1199" s="94"/>
      <c r="V1199" s="94"/>
      <c r="W1199" s="94"/>
      <c r="X1199" s="94"/>
      <c r="Y1199" s="91"/>
      <c r="Z1199" s="113"/>
      <c r="AA1199" s="113">
        <v>52</v>
      </c>
      <c r="AB1199" s="92">
        <v>76</v>
      </c>
      <c r="AC1199" s="92">
        <v>41</v>
      </c>
      <c r="AD1199" s="93"/>
      <c r="AE1199" s="94"/>
      <c r="AF1199" s="96"/>
      <c r="AG1199" s="96"/>
      <c r="AH1199" s="95"/>
      <c r="AI1199" s="95"/>
      <c r="AJ1199" s="95"/>
      <c r="AK1199" s="95"/>
      <c r="AL1199" s="93"/>
      <c r="AM1199" s="93"/>
      <c r="AN1199" s="117">
        <v>56</v>
      </c>
      <c r="AO1199" s="117">
        <v>70</v>
      </c>
      <c r="AP1199" s="117">
        <v>62</v>
      </c>
      <c r="AQ1199" s="117">
        <v>38</v>
      </c>
      <c r="AR1199" s="97"/>
      <c r="AS1199" s="97"/>
      <c r="AT1199" s="97"/>
      <c r="AU1199" s="97"/>
      <c r="AV1199" s="97"/>
      <c r="AW1199" s="97"/>
      <c r="AX1199" s="97"/>
      <c r="AY1199" s="97"/>
      <c r="AZ1199" s="97"/>
      <c r="BA1199" s="97"/>
      <c r="BB1199" s="97"/>
      <c r="BC1199" s="99" t="s">
        <v>12271</v>
      </c>
      <c r="BD1199" s="99" t="s">
        <v>12280</v>
      </c>
      <c r="BE1199" s="99" t="s">
        <v>12297</v>
      </c>
      <c r="BF1199" s="100"/>
      <c r="BG1199" s="111" t="s">
        <v>12272</v>
      </c>
      <c r="BH1199" s="111" t="s">
        <v>12272</v>
      </c>
      <c r="BI1199" s="100"/>
      <c r="BJ1199" s="99"/>
      <c r="BK1199" s="112" t="s">
        <v>1511</v>
      </c>
      <c r="BL1199" s="102"/>
      <c r="BM1199" s="99"/>
      <c r="BN1199" s="99"/>
      <c r="BO1199" s="13" t="s">
        <v>12631</v>
      </c>
      <c r="BT1199" s="99"/>
      <c r="BU1199" s="99"/>
      <c r="BV1199" s="99"/>
      <c r="BW1199" s="99"/>
      <c r="BX1199" s="99"/>
      <c r="CB1199" s="4" t="s">
        <v>1511</v>
      </c>
    </row>
    <row r="1200" ht="13.75" spans="1:479">
      <c r="A1200" s="88" t="s">
        <v>12630</v>
      </c>
      <c r="B1200" s="88">
        <v>93427891</v>
      </c>
      <c r="C1200" s="106">
        <v>93427801</v>
      </c>
      <c r="D1200" s="89" t="s">
        <v>494</v>
      </c>
      <c r="E1200" s="135">
        <v>24</v>
      </c>
      <c r="F1200" s="135">
        <v>34</v>
      </c>
      <c r="G1200" s="90">
        <f t="shared" si="18"/>
        <v>816</v>
      </c>
      <c r="H1200" s="91"/>
      <c r="I1200" s="92"/>
      <c r="J1200" s="92">
        <v>70</v>
      </c>
      <c r="K1200" s="92">
        <v>59</v>
      </c>
      <c r="L1200" s="92">
        <v>68</v>
      </c>
      <c r="M1200" s="93"/>
      <c r="N1200" s="94"/>
      <c r="O1200" s="95"/>
      <c r="P1200" s="95"/>
      <c r="Q1200" s="95"/>
      <c r="R1200" s="97"/>
      <c r="S1200" s="94"/>
      <c r="T1200" s="95"/>
      <c r="U1200" s="96"/>
      <c r="V1200" s="95"/>
      <c r="W1200" s="95"/>
      <c r="X1200" s="97"/>
      <c r="Y1200" s="91"/>
      <c r="Z1200" s="113"/>
      <c r="AA1200" s="113">
        <v>45</v>
      </c>
      <c r="AB1200" s="92">
        <v>69</v>
      </c>
      <c r="AC1200" s="92">
        <v>41</v>
      </c>
      <c r="AD1200" s="93"/>
      <c r="AE1200" s="94"/>
      <c r="AF1200" s="96"/>
      <c r="AG1200" s="96"/>
      <c r="AH1200" s="95"/>
      <c r="AI1200" s="95"/>
      <c r="AJ1200" s="95"/>
      <c r="AK1200" s="95"/>
      <c r="AL1200" s="93"/>
      <c r="AM1200" s="93"/>
      <c r="AN1200" s="117">
        <v>43</v>
      </c>
      <c r="AO1200" s="117">
        <v>58</v>
      </c>
      <c r="AP1200" s="117">
        <v>68</v>
      </c>
      <c r="AQ1200" s="117">
        <v>38</v>
      </c>
      <c r="AR1200" s="97"/>
      <c r="AS1200" s="97"/>
      <c r="AT1200" s="97"/>
      <c r="AU1200" s="97"/>
      <c r="AV1200" s="97"/>
      <c r="AW1200" s="97"/>
      <c r="AX1200" s="97"/>
      <c r="AY1200" s="97"/>
      <c r="AZ1200" s="97"/>
      <c r="BA1200" s="97"/>
      <c r="BB1200" s="97"/>
      <c r="BC1200" s="99" t="s">
        <v>12275</v>
      </c>
      <c r="BD1200" s="99" t="s">
        <v>12282</v>
      </c>
      <c r="BE1200" s="99" t="s">
        <v>12300</v>
      </c>
      <c r="BF1200" s="100"/>
      <c r="BG1200" s="111" t="s">
        <v>12272</v>
      </c>
      <c r="BH1200" s="100"/>
      <c r="BI1200" s="100"/>
      <c r="BJ1200" s="99">
        <v>24</v>
      </c>
      <c r="BK1200" s="112" t="s">
        <v>1511</v>
      </c>
      <c r="BL1200" s="102"/>
      <c r="BM1200" s="99"/>
      <c r="BN1200" s="99"/>
      <c r="BO1200" s="13" t="s">
        <v>12631</v>
      </c>
      <c r="BT1200" s="99"/>
      <c r="BU1200" s="99"/>
      <c r="BV1200" s="99"/>
      <c r="BW1200" s="99"/>
      <c r="BX1200" s="99"/>
      <c r="CB1200" s="4" t="s">
        <v>1511</v>
      </c>
    </row>
    <row r="1201" ht="13.75" spans="1:479">
      <c r="A1201" s="88" t="s">
        <v>12632</v>
      </c>
      <c r="B1201" s="239" t="s">
        <v>3178</v>
      </c>
      <c r="C1201" s="88" t="s">
        <v>6237</v>
      </c>
      <c r="D1201" s="89" t="s">
        <v>12266</v>
      </c>
      <c r="E1201" s="254">
        <v>2</v>
      </c>
      <c r="F1201" s="135">
        <v>294</v>
      </c>
      <c r="G1201" s="90">
        <f t="shared" si="18"/>
        <v>588</v>
      </c>
      <c r="H1201" s="94"/>
      <c r="I1201" s="95"/>
      <c r="J1201" s="95"/>
      <c r="K1201" s="95"/>
      <c r="L1201" s="95"/>
      <c r="M1201" s="97"/>
      <c r="N1201" s="94"/>
      <c r="O1201" s="95"/>
      <c r="P1201" s="95"/>
      <c r="Q1201" s="95"/>
      <c r="R1201" s="97"/>
      <c r="S1201" s="91"/>
      <c r="T1201" s="95"/>
      <c r="U1201" s="91"/>
      <c r="V1201" s="91"/>
      <c r="W1201" s="91"/>
      <c r="X1201" s="91"/>
      <c r="Y1201" s="126"/>
      <c r="Z1201" s="129"/>
      <c r="AA1201" s="129"/>
      <c r="AB1201" s="127"/>
      <c r="AC1201" s="127"/>
      <c r="AD1201" s="128"/>
      <c r="AE1201" s="94"/>
      <c r="AF1201" s="96"/>
      <c r="AG1201" s="96"/>
      <c r="AH1201" s="95"/>
      <c r="AI1201" s="95"/>
      <c r="AJ1201" s="95"/>
      <c r="AK1201" s="95"/>
      <c r="AL1201" s="93"/>
      <c r="AM1201" s="93"/>
      <c r="AN1201" s="93"/>
      <c r="AO1201" s="93"/>
      <c r="AP1201" s="93"/>
      <c r="AQ1201" s="93"/>
      <c r="AR1201" s="97"/>
      <c r="AS1201" s="97"/>
      <c r="AT1201" s="97"/>
      <c r="AU1201" s="97"/>
      <c r="AV1201" s="97"/>
      <c r="AW1201" s="97"/>
      <c r="AX1201" s="97"/>
      <c r="AY1201" s="97"/>
      <c r="AZ1201" s="97"/>
      <c r="BA1201" s="97"/>
      <c r="BB1201" s="97"/>
      <c r="BC1201" s="99" t="s">
        <v>1366</v>
      </c>
      <c r="BD1201" s="99" t="s">
        <v>12271</v>
      </c>
      <c r="BE1201" s="99"/>
      <c r="BF1201" s="100"/>
      <c r="BG1201" s="111" t="s">
        <v>12272</v>
      </c>
      <c r="BH1201" s="100"/>
      <c r="BI1201" s="100"/>
      <c r="BJ1201" s="99">
        <v>2</v>
      </c>
      <c r="BK1201" s="112" t="s">
        <v>1511</v>
      </c>
      <c r="BL1201" s="102"/>
      <c r="BM1201" s="99"/>
      <c r="BN1201" s="99"/>
      <c r="BT1201" s="99"/>
      <c r="BU1201" s="99"/>
      <c r="BV1201" s="99"/>
      <c r="BW1201" s="99"/>
      <c r="BX1201" s="99"/>
      <c r="CB1201" s="4" t="s">
        <v>1511</v>
      </c>
    </row>
    <row r="1202" ht="13.75" spans="1:479">
      <c r="A1202" s="88" t="s">
        <v>12632</v>
      </c>
      <c r="B1202" s="187" t="s">
        <v>3178</v>
      </c>
      <c r="C1202" s="187" t="s">
        <v>6237</v>
      </c>
      <c r="D1202" s="89" t="s">
        <v>494</v>
      </c>
      <c r="E1202" s="254">
        <v>2</v>
      </c>
      <c r="F1202" s="135">
        <v>377</v>
      </c>
      <c r="G1202" s="90">
        <f t="shared" si="18"/>
        <v>754</v>
      </c>
      <c r="H1202" s="94"/>
      <c r="I1202" s="95"/>
      <c r="J1202" s="95"/>
      <c r="K1202" s="95"/>
      <c r="L1202" s="95"/>
      <c r="M1202" s="97"/>
      <c r="N1202" s="176"/>
      <c r="O1202" s="160"/>
      <c r="P1202" s="160"/>
      <c r="Q1202" s="160"/>
      <c r="R1202" s="161"/>
      <c r="S1202" s="91"/>
      <c r="T1202" s="95"/>
      <c r="U1202" s="113"/>
      <c r="V1202" s="92"/>
      <c r="W1202" s="92"/>
      <c r="X1202" s="93"/>
      <c r="Y1202" s="94"/>
      <c r="Z1202" s="96"/>
      <c r="AA1202" s="96"/>
      <c r="AB1202" s="95"/>
      <c r="AC1202" s="95"/>
      <c r="AD1202" s="97"/>
      <c r="AE1202" s="94"/>
      <c r="AF1202" s="96"/>
      <c r="AG1202" s="96"/>
      <c r="AH1202" s="95"/>
      <c r="AI1202" s="95"/>
      <c r="AJ1202" s="95"/>
      <c r="AK1202" s="95"/>
      <c r="AL1202" s="93"/>
      <c r="AM1202" s="93"/>
      <c r="AN1202" s="93"/>
      <c r="AO1202" s="93"/>
      <c r="AP1202" s="93"/>
      <c r="AQ1202" s="93"/>
      <c r="AR1202" s="97"/>
      <c r="AS1202" s="97"/>
      <c r="AT1202" s="97"/>
      <c r="AU1202" s="97"/>
      <c r="AV1202" s="97"/>
      <c r="AW1202" s="97"/>
      <c r="AX1202" s="97"/>
      <c r="AY1202" s="97"/>
      <c r="AZ1202" s="97"/>
      <c r="BA1202" s="97"/>
      <c r="BB1202" s="97"/>
      <c r="BC1202" s="99" t="s">
        <v>12362</v>
      </c>
      <c r="BD1202" s="99" t="s">
        <v>12275</v>
      </c>
      <c r="BE1202" s="99"/>
      <c r="BF1202" s="100"/>
      <c r="BG1202" s="111" t="s">
        <v>12272</v>
      </c>
      <c r="BH1202" s="100"/>
      <c r="BI1202" s="100"/>
      <c r="BJ1202" s="99"/>
      <c r="BK1202" s="112" t="s">
        <v>12358</v>
      </c>
      <c r="BL1202" s="102"/>
      <c r="BM1202" s="99"/>
      <c r="BN1202" s="99"/>
      <c r="BO1202" s="13" t="s">
        <v>12633</v>
      </c>
      <c r="BT1202" s="99"/>
      <c r="BU1202" s="99"/>
      <c r="BV1202" s="99"/>
      <c r="BW1202" s="99"/>
      <c r="BX1202" s="99"/>
      <c r="CB1202" s="4" t="s">
        <v>1511</v>
      </c>
    </row>
    <row r="1203" ht="13.75" spans="1:479">
      <c r="A1203" s="88" t="s">
        <v>12632</v>
      </c>
      <c r="B1203" s="239" t="s">
        <v>6997</v>
      </c>
      <c r="C1203" s="88" t="s">
        <v>6996</v>
      </c>
      <c r="D1203" s="89" t="s">
        <v>12266</v>
      </c>
      <c r="E1203" s="254">
        <v>2</v>
      </c>
      <c r="F1203" s="135">
        <v>326</v>
      </c>
      <c r="G1203" s="90">
        <f t="shared" si="18"/>
        <v>652</v>
      </c>
      <c r="H1203" s="94"/>
      <c r="I1203" s="95"/>
      <c r="J1203" s="95"/>
      <c r="K1203" s="95"/>
      <c r="L1203" s="95"/>
      <c r="M1203" s="97"/>
      <c r="N1203" s="94"/>
      <c r="O1203" s="230"/>
      <c r="P1203" s="230"/>
      <c r="Q1203" s="230"/>
      <c r="R1203" s="97"/>
      <c r="S1203" s="91"/>
      <c r="T1203" s="95"/>
      <c r="U1203" s="91"/>
      <c r="V1203" s="91"/>
      <c r="W1203" s="91"/>
      <c r="X1203" s="91"/>
      <c r="Y1203" s="126"/>
      <c r="Z1203" s="129"/>
      <c r="AA1203" s="129"/>
      <c r="AB1203" s="127"/>
      <c r="AC1203" s="127"/>
      <c r="AD1203" s="128"/>
      <c r="AE1203" s="94"/>
      <c r="AF1203" s="96"/>
      <c r="AG1203" s="96"/>
      <c r="AH1203" s="95"/>
      <c r="AI1203" s="95"/>
      <c r="AJ1203" s="95"/>
      <c r="AK1203" s="95"/>
      <c r="AL1203" s="93"/>
      <c r="AM1203" s="93"/>
      <c r="AN1203" s="93"/>
      <c r="AO1203" s="93"/>
      <c r="AP1203" s="93"/>
      <c r="AQ1203" s="93"/>
      <c r="AR1203" s="97"/>
      <c r="AS1203" s="97"/>
      <c r="AT1203" s="97"/>
      <c r="AU1203" s="97"/>
      <c r="AV1203" s="97"/>
      <c r="AW1203" s="97"/>
      <c r="AX1203" s="97"/>
      <c r="AY1203" s="97"/>
      <c r="AZ1203" s="97"/>
      <c r="BA1203" s="97"/>
      <c r="BB1203" s="97"/>
      <c r="BC1203" s="99" t="s">
        <v>1366</v>
      </c>
      <c r="BD1203" s="99" t="s">
        <v>12271</v>
      </c>
      <c r="BE1203" s="99"/>
      <c r="BF1203" s="100"/>
      <c r="BG1203" s="111" t="s">
        <v>12272</v>
      </c>
      <c r="BH1203" s="100"/>
      <c r="BI1203" s="100"/>
      <c r="BJ1203" s="99">
        <v>2</v>
      </c>
      <c r="BK1203" s="112" t="s">
        <v>1511</v>
      </c>
      <c r="BL1203" s="102"/>
      <c r="BM1203" s="99"/>
      <c r="BN1203" s="99"/>
      <c r="BT1203" s="99"/>
      <c r="BU1203" s="99"/>
      <c r="BV1203" s="99"/>
      <c r="BW1203" s="99"/>
      <c r="BX1203" s="99"/>
      <c r="CB1203" s="4" t="s">
        <v>1511</v>
      </c>
    </row>
    <row r="1204" ht="13.35" customHeight="1" spans="1:479">
      <c r="A1204" s="88" t="s">
        <v>12632</v>
      </c>
      <c r="B1204" s="187" t="s">
        <v>6997</v>
      </c>
      <c r="C1204" s="187" t="s">
        <v>6996</v>
      </c>
      <c r="D1204" s="89" t="s">
        <v>494</v>
      </c>
      <c r="E1204" s="254">
        <v>2</v>
      </c>
      <c r="F1204" s="135">
        <v>406</v>
      </c>
      <c r="G1204" s="90">
        <f t="shared" si="18"/>
        <v>812</v>
      </c>
      <c r="H1204" s="94"/>
      <c r="I1204" s="95"/>
      <c r="J1204" s="95"/>
      <c r="K1204" s="95"/>
      <c r="L1204" s="95"/>
      <c r="M1204" s="97"/>
      <c r="N1204" s="161"/>
      <c r="O1204" s="227"/>
      <c r="P1204" s="227"/>
      <c r="Q1204" s="227"/>
      <c r="R1204" s="161"/>
      <c r="S1204" s="91"/>
      <c r="T1204" s="95"/>
      <c r="U1204" s="113"/>
      <c r="V1204" s="92"/>
      <c r="W1204" s="92"/>
      <c r="X1204" s="93"/>
      <c r="Y1204" s="94"/>
      <c r="Z1204" s="96"/>
      <c r="AA1204" s="96"/>
      <c r="AB1204" s="95"/>
      <c r="AC1204" s="95"/>
      <c r="AD1204" s="97"/>
      <c r="AE1204" s="94"/>
      <c r="AF1204" s="96"/>
      <c r="AG1204" s="96"/>
      <c r="AH1204" s="95"/>
      <c r="AI1204" s="95"/>
      <c r="AJ1204" s="95"/>
      <c r="AK1204" s="95"/>
      <c r="AL1204" s="91"/>
      <c r="AM1204" s="113"/>
      <c r="AN1204" s="113"/>
      <c r="AO1204" s="92"/>
      <c r="AP1204" s="92"/>
      <c r="AQ1204" s="93"/>
      <c r="AR1204" s="94"/>
      <c r="AS1204" s="96"/>
      <c r="AT1204" s="96"/>
      <c r="AU1204" s="96"/>
      <c r="AV1204" s="95"/>
      <c r="AW1204" s="95"/>
      <c r="AX1204" s="97"/>
      <c r="AY1204" s="97"/>
      <c r="AZ1204" s="97"/>
      <c r="BA1204" s="97"/>
      <c r="BB1204" s="97"/>
      <c r="BC1204" s="99" t="s">
        <v>12362</v>
      </c>
      <c r="BD1204" s="99" t="s">
        <v>12275</v>
      </c>
      <c r="BE1204" s="99"/>
      <c r="BF1204" s="100"/>
      <c r="BG1204" s="111" t="s">
        <v>12272</v>
      </c>
      <c r="BH1204" s="100"/>
      <c r="BI1204" s="100"/>
      <c r="BJ1204" s="99"/>
      <c r="BK1204" s="112" t="s">
        <v>12358</v>
      </c>
      <c r="BL1204" s="102"/>
      <c r="BM1204" s="99"/>
      <c r="BN1204" s="99"/>
      <c r="BT1204" s="99"/>
      <c r="BU1204" s="99"/>
      <c r="BV1204" s="99"/>
      <c r="BW1204" s="99"/>
      <c r="BX1204" s="99"/>
      <c r="CB1204" s="4" t="s">
        <v>1511</v>
      </c>
    </row>
    <row r="1205" ht="13.75" spans="1:479">
      <c r="A1205" s="88" t="s">
        <v>12632</v>
      </c>
      <c r="B1205" s="88" t="s">
        <v>7432</v>
      </c>
      <c r="C1205" s="106" t="s">
        <v>7935</v>
      </c>
      <c r="D1205" s="89" t="s">
        <v>12266</v>
      </c>
      <c r="E1205" s="135">
        <v>2</v>
      </c>
      <c r="F1205" s="135">
        <v>323</v>
      </c>
      <c r="G1205" s="90">
        <f t="shared" si="18"/>
        <v>646</v>
      </c>
      <c r="H1205" s="94"/>
      <c r="I1205" s="95"/>
      <c r="J1205" s="95"/>
      <c r="K1205" s="95"/>
      <c r="L1205" s="95"/>
      <c r="M1205" s="97"/>
      <c r="N1205" s="97"/>
      <c r="O1205" s="97"/>
      <c r="P1205" s="97"/>
      <c r="Q1205" s="97"/>
      <c r="R1205" s="97"/>
      <c r="S1205" s="91"/>
      <c r="T1205" s="95"/>
      <c r="U1205" s="113"/>
      <c r="V1205" s="92"/>
      <c r="W1205" s="92"/>
      <c r="X1205" s="93"/>
      <c r="Y1205" s="126"/>
      <c r="Z1205" s="129"/>
      <c r="AA1205" s="129"/>
      <c r="AB1205" s="127"/>
      <c r="AC1205" s="127"/>
      <c r="AD1205" s="128"/>
      <c r="AE1205" s="94"/>
      <c r="AF1205" s="96"/>
      <c r="AG1205" s="96"/>
      <c r="AH1205" s="95"/>
      <c r="AI1205" s="95"/>
      <c r="AJ1205" s="95"/>
      <c r="AK1205" s="95"/>
      <c r="AL1205" s="91"/>
      <c r="AM1205" s="113"/>
      <c r="AN1205" s="113"/>
      <c r="AO1205" s="92"/>
      <c r="AP1205" s="92"/>
      <c r="AQ1205" s="93"/>
      <c r="AR1205" s="94"/>
      <c r="AS1205" s="96"/>
      <c r="AT1205" s="96"/>
      <c r="AU1205" s="96"/>
      <c r="AV1205" s="95"/>
      <c r="AW1205" s="95"/>
      <c r="AX1205" s="97"/>
      <c r="AY1205" s="97"/>
      <c r="AZ1205" s="97"/>
      <c r="BA1205" s="97"/>
      <c r="BB1205" s="97"/>
      <c r="BC1205" s="99" t="s">
        <v>1366</v>
      </c>
      <c r="BD1205" s="99" t="s">
        <v>12271</v>
      </c>
      <c r="BE1205" s="99"/>
      <c r="BF1205" s="100"/>
      <c r="BG1205" s="111" t="s">
        <v>12272</v>
      </c>
      <c r="BH1205" s="111" t="s">
        <v>12272</v>
      </c>
      <c r="BI1205" s="100"/>
      <c r="BJ1205" s="99"/>
      <c r="BK1205" s="112" t="s">
        <v>1511</v>
      </c>
      <c r="BL1205" s="102"/>
      <c r="BM1205" s="99"/>
      <c r="BN1205" s="99"/>
      <c r="BO1205" s="13" t="s">
        <v>12631</v>
      </c>
      <c r="BT1205" s="99"/>
      <c r="BU1205" s="99"/>
      <c r="BV1205" s="99"/>
      <c r="BW1205" s="99"/>
      <c r="BX1205" s="99"/>
      <c r="CB1205" s="4" t="s">
        <v>1511</v>
      </c>
    </row>
    <row r="1206" ht="13.75" spans="1:479">
      <c r="A1206" s="88" t="s">
        <v>12632</v>
      </c>
      <c r="B1206" s="88" t="s">
        <v>7432</v>
      </c>
      <c r="C1206" s="106" t="s">
        <v>7935</v>
      </c>
      <c r="D1206" s="89" t="s">
        <v>494</v>
      </c>
      <c r="E1206" s="135">
        <v>2</v>
      </c>
      <c r="F1206" s="135">
        <v>405</v>
      </c>
      <c r="G1206" s="90">
        <f t="shared" si="18"/>
        <v>810</v>
      </c>
      <c r="H1206" s="94"/>
      <c r="I1206" s="95"/>
      <c r="J1206" s="95"/>
      <c r="K1206" s="95"/>
      <c r="L1206" s="95"/>
      <c r="M1206" s="97"/>
      <c r="N1206" s="97"/>
      <c r="O1206" s="97"/>
      <c r="P1206" s="97"/>
      <c r="Q1206" s="97"/>
      <c r="R1206" s="97"/>
      <c r="S1206" s="91"/>
      <c r="T1206" s="95"/>
      <c r="U1206" s="113"/>
      <c r="V1206" s="92"/>
      <c r="W1206" s="92"/>
      <c r="X1206" s="93"/>
      <c r="Y1206" s="94"/>
      <c r="Z1206" s="96"/>
      <c r="AA1206" s="96"/>
      <c r="AB1206" s="95"/>
      <c r="AC1206" s="95"/>
      <c r="AD1206" s="97"/>
      <c r="AE1206" s="94"/>
      <c r="AF1206" s="96"/>
      <c r="AG1206" s="96"/>
      <c r="AH1206" s="95"/>
      <c r="AI1206" s="95"/>
      <c r="AJ1206" s="95"/>
      <c r="AK1206" s="95"/>
      <c r="AL1206" s="91"/>
      <c r="AM1206" s="113"/>
      <c r="AN1206" s="113"/>
      <c r="AO1206" s="92"/>
      <c r="AP1206" s="92"/>
      <c r="AQ1206" s="93"/>
      <c r="AR1206" s="94"/>
      <c r="AS1206" s="96"/>
      <c r="AT1206" s="96"/>
      <c r="AU1206" s="96"/>
      <c r="AV1206" s="95"/>
      <c r="AW1206" s="95"/>
      <c r="AX1206" s="97"/>
      <c r="AY1206" s="97"/>
      <c r="AZ1206" s="97"/>
      <c r="BA1206" s="97"/>
      <c r="BB1206" s="97"/>
      <c r="BC1206" s="99" t="s">
        <v>12362</v>
      </c>
      <c r="BD1206" s="99" t="s">
        <v>12275</v>
      </c>
      <c r="BE1206" s="99"/>
      <c r="BF1206" s="100"/>
      <c r="BG1206" s="111" t="s">
        <v>12272</v>
      </c>
      <c r="BH1206" s="100"/>
      <c r="BI1206" s="100"/>
      <c r="BJ1206" s="99"/>
      <c r="BK1206" s="112" t="s">
        <v>12358</v>
      </c>
      <c r="BL1206" s="102"/>
      <c r="BM1206" s="99"/>
      <c r="BN1206" s="99"/>
      <c r="BO1206" s="13" t="s">
        <v>12634</v>
      </c>
      <c r="BT1206" s="99"/>
      <c r="BU1206" s="99"/>
      <c r="BV1206" s="99"/>
      <c r="BW1206" s="99"/>
      <c r="BX1206" s="99"/>
      <c r="CB1206" s="4" t="s">
        <v>1511</v>
      </c>
    </row>
    <row r="1207" ht="13.75" spans="1:479">
      <c r="A1207" s="88" t="s">
        <v>12632</v>
      </c>
      <c r="B1207" s="88" t="s">
        <v>7432</v>
      </c>
      <c r="C1207" s="106" t="s">
        <v>9290</v>
      </c>
      <c r="D1207" s="89" t="s">
        <v>12266</v>
      </c>
      <c r="E1207" s="135">
        <v>2</v>
      </c>
      <c r="F1207" s="135">
        <v>323</v>
      </c>
      <c r="G1207" s="90">
        <f t="shared" si="18"/>
        <v>646</v>
      </c>
      <c r="H1207" s="94"/>
      <c r="I1207" s="95"/>
      <c r="J1207" s="95"/>
      <c r="K1207" s="95"/>
      <c r="L1207" s="95"/>
      <c r="M1207" s="97"/>
      <c r="N1207" s="94"/>
      <c r="O1207" s="95"/>
      <c r="P1207" s="95"/>
      <c r="Q1207" s="95"/>
      <c r="R1207" s="97"/>
      <c r="S1207" s="91"/>
      <c r="T1207" s="95"/>
      <c r="U1207" s="113"/>
      <c r="V1207" s="92"/>
      <c r="W1207" s="92"/>
      <c r="X1207" s="93"/>
      <c r="Y1207" s="126"/>
      <c r="Z1207" s="129"/>
      <c r="AA1207" s="129"/>
      <c r="AB1207" s="127"/>
      <c r="AC1207" s="127"/>
      <c r="AD1207" s="128"/>
      <c r="AE1207" s="94"/>
      <c r="AF1207" s="96"/>
      <c r="AG1207" s="96"/>
      <c r="AH1207" s="95"/>
      <c r="AI1207" s="95"/>
      <c r="AJ1207" s="95"/>
      <c r="AK1207" s="95"/>
      <c r="AL1207" s="91"/>
      <c r="AM1207" s="113"/>
      <c r="AN1207" s="113"/>
      <c r="AO1207" s="92"/>
      <c r="AP1207" s="92"/>
      <c r="AQ1207" s="93"/>
      <c r="AR1207" s="94"/>
      <c r="AS1207" s="96"/>
      <c r="AT1207" s="96"/>
      <c r="AU1207" s="96"/>
      <c r="AV1207" s="95"/>
      <c r="AW1207" s="95"/>
      <c r="AX1207" s="97"/>
      <c r="AY1207" s="97"/>
      <c r="AZ1207" s="97"/>
      <c r="BA1207" s="97"/>
      <c r="BB1207" s="97"/>
      <c r="BC1207" s="99" t="s">
        <v>1366</v>
      </c>
      <c r="BD1207" s="99" t="s">
        <v>12271</v>
      </c>
      <c r="BE1207" s="99"/>
      <c r="BF1207" s="100"/>
      <c r="BG1207" s="111" t="s">
        <v>12272</v>
      </c>
      <c r="BH1207" s="111" t="s">
        <v>12272</v>
      </c>
      <c r="BI1207" s="100"/>
      <c r="BJ1207" s="99"/>
      <c r="BK1207" s="112" t="s">
        <v>1511</v>
      </c>
      <c r="BL1207" s="102"/>
      <c r="BM1207" s="99"/>
      <c r="BN1207" s="99"/>
      <c r="BO1207" s="13" t="s">
        <v>12631</v>
      </c>
      <c r="BT1207" s="99"/>
      <c r="BU1207" s="99"/>
      <c r="BV1207" s="99"/>
      <c r="BW1207" s="99"/>
      <c r="BX1207" s="99"/>
      <c r="CB1207" s="4" t="s">
        <v>1511</v>
      </c>
    </row>
    <row r="1208" ht="13.75" spans="1:479">
      <c r="A1208" s="88" t="s">
        <v>12632</v>
      </c>
      <c r="B1208" s="88" t="s">
        <v>7432</v>
      </c>
      <c r="C1208" s="106" t="s">
        <v>9290</v>
      </c>
      <c r="D1208" s="89" t="s">
        <v>494</v>
      </c>
      <c r="E1208" s="135">
        <v>2</v>
      </c>
      <c r="F1208" s="135">
        <v>405</v>
      </c>
      <c r="G1208" s="90">
        <f t="shared" ref="G1208:G1271" si="19">F1208*E1208</f>
        <v>810</v>
      </c>
      <c r="H1208" s="94"/>
      <c r="I1208" s="95"/>
      <c r="J1208" s="95"/>
      <c r="K1208" s="95"/>
      <c r="L1208" s="95"/>
      <c r="M1208" s="97"/>
      <c r="N1208" s="94"/>
      <c r="O1208" s="95"/>
      <c r="P1208" s="95"/>
      <c r="Q1208" s="95"/>
      <c r="R1208" s="97"/>
      <c r="S1208" s="91"/>
      <c r="T1208" s="95"/>
      <c r="U1208" s="113"/>
      <c r="V1208" s="92"/>
      <c r="W1208" s="92"/>
      <c r="X1208" s="93"/>
      <c r="Y1208" s="94"/>
      <c r="Z1208" s="96"/>
      <c r="AA1208" s="96"/>
      <c r="AB1208" s="95"/>
      <c r="AC1208" s="95"/>
      <c r="AD1208" s="97"/>
      <c r="AE1208" s="94"/>
      <c r="AF1208" s="96"/>
      <c r="AG1208" s="96"/>
      <c r="AH1208" s="95"/>
      <c r="AI1208" s="95"/>
      <c r="AJ1208" s="95"/>
      <c r="AK1208" s="95"/>
      <c r="AL1208" s="91"/>
      <c r="AM1208" s="113"/>
      <c r="AN1208" s="113"/>
      <c r="AO1208" s="92"/>
      <c r="AP1208" s="92"/>
      <c r="AQ1208" s="93"/>
      <c r="AR1208" s="94"/>
      <c r="AS1208" s="96"/>
      <c r="AT1208" s="96"/>
      <c r="AU1208" s="96"/>
      <c r="AV1208" s="95"/>
      <c r="AW1208" s="95"/>
      <c r="AX1208" s="97"/>
      <c r="AY1208" s="97"/>
      <c r="AZ1208" s="97"/>
      <c r="BA1208" s="97"/>
      <c r="BB1208" s="97"/>
      <c r="BC1208" s="99" t="s">
        <v>12362</v>
      </c>
      <c r="BD1208" s="99" t="s">
        <v>12275</v>
      </c>
      <c r="BE1208" s="99"/>
      <c r="BF1208" s="100"/>
      <c r="BG1208" s="111" t="s">
        <v>12272</v>
      </c>
      <c r="BH1208" s="100"/>
      <c r="BI1208" s="100"/>
      <c r="BJ1208" s="99"/>
      <c r="BK1208" s="112" t="s">
        <v>12358</v>
      </c>
      <c r="BL1208" s="102"/>
      <c r="BM1208" s="99"/>
      <c r="BN1208" s="99"/>
      <c r="BO1208" s="13" t="s">
        <v>12634</v>
      </c>
      <c r="BT1208" s="99"/>
      <c r="BU1208" s="99"/>
      <c r="BV1208" s="99"/>
      <c r="BW1208" s="99"/>
      <c r="BX1208" s="99"/>
      <c r="CB1208" s="4" t="s">
        <v>1511</v>
      </c>
    </row>
    <row r="1209" ht="13.75" spans="1:479">
      <c r="A1209" s="88" t="s">
        <v>12635</v>
      </c>
      <c r="B1209" s="88">
        <v>93426491</v>
      </c>
      <c r="C1209" s="106" t="s">
        <v>8852</v>
      </c>
      <c r="D1209" s="89" t="s">
        <v>12266</v>
      </c>
      <c r="E1209" s="135">
        <v>24</v>
      </c>
      <c r="F1209" s="135">
        <v>20</v>
      </c>
      <c r="G1209" s="90">
        <f t="shared" si="19"/>
        <v>480</v>
      </c>
      <c r="H1209" s="91"/>
      <c r="I1209" s="92"/>
      <c r="J1209" s="92">
        <v>40</v>
      </c>
      <c r="K1209" s="92">
        <v>36</v>
      </c>
      <c r="L1209" s="92">
        <v>59</v>
      </c>
      <c r="M1209" s="93"/>
      <c r="N1209" s="91"/>
      <c r="O1209" s="92">
        <v>37</v>
      </c>
      <c r="P1209" s="92">
        <v>47</v>
      </c>
      <c r="Q1209" s="92">
        <v>33</v>
      </c>
      <c r="R1209" s="93"/>
      <c r="S1209" s="94"/>
      <c r="T1209" s="95"/>
      <c r="U1209" s="96"/>
      <c r="V1209" s="95"/>
      <c r="W1209" s="95"/>
      <c r="X1209" s="97"/>
      <c r="Y1209" s="94"/>
      <c r="Z1209" s="96"/>
      <c r="AA1209" s="96"/>
      <c r="AB1209" s="95"/>
      <c r="AC1209" s="95"/>
      <c r="AD1209" s="97"/>
      <c r="AE1209" s="91"/>
      <c r="AF1209" s="113"/>
      <c r="AG1209" s="113"/>
      <c r="AH1209" s="92"/>
      <c r="AI1209" s="92"/>
      <c r="AJ1209" s="92"/>
      <c r="AK1209" s="92"/>
      <c r="AL1209" s="91"/>
      <c r="AM1209" s="113"/>
      <c r="AN1209" s="113"/>
      <c r="AO1209" s="92"/>
      <c r="AP1209" s="92"/>
      <c r="AQ1209" s="93"/>
      <c r="AR1209" s="94"/>
      <c r="AS1209" s="96"/>
      <c r="AT1209" s="96"/>
      <c r="AU1209" s="96"/>
      <c r="AV1209" s="95"/>
      <c r="AW1209" s="95"/>
      <c r="AX1209" s="97"/>
      <c r="AY1209" s="97"/>
      <c r="AZ1209" s="97"/>
      <c r="BA1209" s="97"/>
      <c r="BB1209" s="97"/>
      <c r="BC1209" s="99" t="s">
        <v>12297</v>
      </c>
      <c r="BD1209" s="99" t="s">
        <v>12298</v>
      </c>
      <c r="BE1209" s="99" t="s">
        <v>12349</v>
      </c>
      <c r="BF1209" s="100"/>
      <c r="BG1209" s="103"/>
      <c r="BH1209" s="103"/>
      <c r="BI1209" s="103"/>
      <c r="BJ1209" s="99"/>
      <c r="BK1209" s="112" t="s">
        <v>1511</v>
      </c>
      <c r="BL1209" s="102"/>
      <c r="BM1209" s="99"/>
      <c r="BN1209" s="99"/>
      <c r="BT1209" s="99"/>
      <c r="BU1209" s="99"/>
      <c r="BV1209" s="99"/>
      <c r="BW1209" s="99"/>
      <c r="BX1209" s="99"/>
      <c r="CB1209" s="4" t="s">
        <v>1511</v>
      </c>
    </row>
    <row r="1210" ht="13.75" spans="1:479">
      <c r="A1210" s="88" t="s">
        <v>12635</v>
      </c>
      <c r="B1210" s="88">
        <v>93426491</v>
      </c>
      <c r="C1210" s="106" t="s">
        <v>8852</v>
      </c>
      <c r="D1210" s="89" t="s">
        <v>494</v>
      </c>
      <c r="E1210" s="135">
        <v>24</v>
      </c>
      <c r="F1210" s="135">
        <v>26</v>
      </c>
      <c r="G1210" s="90">
        <f t="shared" si="19"/>
        <v>624</v>
      </c>
      <c r="H1210" s="91"/>
      <c r="I1210" s="92"/>
      <c r="J1210" s="92">
        <v>56</v>
      </c>
      <c r="K1210" s="92">
        <v>47</v>
      </c>
      <c r="L1210" s="92">
        <v>68</v>
      </c>
      <c r="M1210" s="93"/>
      <c r="N1210" s="91"/>
      <c r="O1210" s="92">
        <v>50</v>
      </c>
      <c r="P1210" s="92">
        <v>42</v>
      </c>
      <c r="Q1210" s="92">
        <v>51</v>
      </c>
      <c r="R1210" s="93"/>
      <c r="S1210" s="94"/>
      <c r="T1210" s="95"/>
      <c r="U1210" s="95"/>
      <c r="V1210" s="95"/>
      <c r="W1210" s="95"/>
      <c r="X1210" s="97"/>
      <c r="Y1210" s="94"/>
      <c r="Z1210" s="96"/>
      <c r="AA1210" s="95"/>
      <c r="AB1210" s="95"/>
      <c r="AC1210" s="95"/>
      <c r="AD1210" s="97"/>
      <c r="AE1210" s="91"/>
      <c r="AF1210" s="113"/>
      <c r="AG1210" s="113"/>
      <c r="AH1210" s="92"/>
      <c r="AI1210" s="92"/>
      <c r="AJ1210" s="92"/>
      <c r="AK1210" s="92"/>
      <c r="AL1210" s="91"/>
      <c r="AM1210" s="113"/>
      <c r="AN1210" s="113"/>
      <c r="AO1210" s="92"/>
      <c r="AP1210" s="92"/>
      <c r="AQ1210" s="93"/>
      <c r="AR1210" s="94"/>
      <c r="AS1210" s="96"/>
      <c r="AT1210" s="96"/>
      <c r="AU1210" s="96"/>
      <c r="AV1210" s="95"/>
      <c r="AW1210" s="95"/>
      <c r="AX1210" s="97"/>
      <c r="AY1210" s="97"/>
      <c r="AZ1210" s="97"/>
      <c r="BA1210" s="97"/>
      <c r="BB1210" s="97"/>
      <c r="BC1210" s="99" t="s">
        <v>12300</v>
      </c>
      <c r="BD1210" s="99" t="s">
        <v>12301</v>
      </c>
      <c r="BE1210" s="99" t="s">
        <v>12350</v>
      </c>
      <c r="BF1210" s="100"/>
      <c r="BG1210" s="103"/>
      <c r="BH1210" s="103"/>
      <c r="BI1210" s="103"/>
      <c r="BJ1210" s="99"/>
      <c r="BK1210" s="112" t="s">
        <v>1511</v>
      </c>
      <c r="BL1210" s="102"/>
      <c r="BM1210" s="99"/>
      <c r="BN1210" s="99"/>
      <c r="BT1210" s="99"/>
      <c r="BU1210" s="99"/>
      <c r="BV1210" s="99"/>
      <c r="BW1210" s="99"/>
      <c r="BX1210" s="99"/>
      <c r="CB1210" s="4" t="s">
        <v>1511</v>
      </c>
    </row>
    <row r="1211" ht="13.75" spans="1:479">
      <c r="A1211" s="88" t="s">
        <v>12635</v>
      </c>
      <c r="B1211" s="88">
        <v>93426491</v>
      </c>
      <c r="C1211" s="106" t="s">
        <v>11309</v>
      </c>
      <c r="D1211" s="89" t="s">
        <v>12266</v>
      </c>
      <c r="E1211" s="135">
        <v>24</v>
      </c>
      <c r="F1211" s="135">
        <v>20</v>
      </c>
      <c r="G1211" s="90">
        <f t="shared" si="19"/>
        <v>480</v>
      </c>
      <c r="H1211" s="91"/>
      <c r="I1211" s="92"/>
      <c r="J1211" s="92">
        <v>28</v>
      </c>
      <c r="K1211" s="92">
        <v>37</v>
      </c>
      <c r="L1211" s="92">
        <v>37</v>
      </c>
      <c r="M1211" s="93"/>
      <c r="N1211" s="91"/>
      <c r="O1211" s="92"/>
      <c r="P1211" s="92"/>
      <c r="Q1211" s="92"/>
      <c r="R1211" s="93"/>
      <c r="S1211" s="94"/>
      <c r="T1211" s="95"/>
      <c r="U1211" s="95"/>
      <c r="V1211" s="95"/>
      <c r="W1211" s="95"/>
      <c r="X1211" s="97"/>
      <c r="Y1211" s="94"/>
      <c r="Z1211" s="96"/>
      <c r="AA1211" s="95"/>
      <c r="AB1211" s="95"/>
      <c r="AC1211" s="95"/>
      <c r="AD1211" s="97"/>
      <c r="AE1211" s="91"/>
      <c r="AF1211" s="113"/>
      <c r="AG1211" s="113"/>
      <c r="AH1211" s="92"/>
      <c r="AI1211" s="92"/>
      <c r="AJ1211" s="92"/>
      <c r="AK1211" s="92"/>
      <c r="AL1211" s="91"/>
      <c r="AM1211" s="113"/>
      <c r="AN1211" s="113"/>
      <c r="AO1211" s="92"/>
      <c r="AP1211" s="92"/>
      <c r="AQ1211" s="93"/>
      <c r="AR1211" s="94"/>
      <c r="AS1211" s="94"/>
      <c r="AT1211" s="94"/>
      <c r="AU1211" s="94"/>
      <c r="AV1211" s="94"/>
      <c r="AW1211" s="94"/>
      <c r="AX1211" s="94"/>
      <c r="AY1211" s="97"/>
      <c r="AZ1211" s="97"/>
      <c r="BA1211" s="97"/>
      <c r="BB1211" s="97"/>
      <c r="BC1211" s="99" t="s">
        <v>12297</v>
      </c>
      <c r="BD1211" s="99" t="s">
        <v>12298</v>
      </c>
      <c r="BE1211" s="99" t="s">
        <v>12349</v>
      </c>
      <c r="BF1211" s="100"/>
      <c r="BG1211" s="103"/>
      <c r="BH1211" s="103"/>
      <c r="BI1211" s="103"/>
      <c r="BJ1211" s="99"/>
      <c r="BK1211" s="112" t="s">
        <v>1511</v>
      </c>
      <c r="BL1211" s="102"/>
      <c r="BM1211" s="99"/>
      <c r="BN1211" s="99"/>
      <c r="BT1211" s="99"/>
      <c r="BU1211" s="99"/>
      <c r="BV1211" s="99"/>
      <c r="BW1211" s="99"/>
      <c r="BX1211" s="99"/>
      <c r="CB1211" s="4" t="s">
        <v>1511</v>
      </c>
    </row>
    <row r="1212" ht="13.75" spans="1:479">
      <c r="A1212" s="88" t="s">
        <v>12635</v>
      </c>
      <c r="B1212" s="88">
        <v>93426491</v>
      </c>
      <c r="C1212" s="106" t="s">
        <v>11309</v>
      </c>
      <c r="D1212" s="89" t="s">
        <v>494</v>
      </c>
      <c r="E1212" s="135">
        <v>24</v>
      </c>
      <c r="F1212" s="135">
        <v>26</v>
      </c>
      <c r="G1212" s="90">
        <f t="shared" si="19"/>
        <v>624</v>
      </c>
      <c r="H1212" s="91"/>
      <c r="I1212" s="92"/>
      <c r="J1212" s="92"/>
      <c r="K1212" s="92"/>
      <c r="L1212" s="92"/>
      <c r="M1212" s="93"/>
      <c r="N1212" s="91"/>
      <c r="O1212" s="92"/>
      <c r="P1212" s="92"/>
      <c r="Q1212" s="92"/>
      <c r="R1212" s="93"/>
      <c r="S1212" s="94"/>
      <c r="T1212" s="95"/>
      <c r="U1212" s="94"/>
      <c r="V1212" s="94"/>
      <c r="W1212" s="94"/>
      <c r="X1212" s="94"/>
      <c r="Y1212" s="94"/>
      <c r="Z1212" s="96"/>
      <c r="AA1212" s="96"/>
      <c r="AB1212" s="95"/>
      <c r="AC1212" s="95"/>
      <c r="AD1212" s="97"/>
      <c r="AE1212" s="91"/>
      <c r="AF1212" s="113"/>
      <c r="AG1212" s="113"/>
      <c r="AH1212" s="92"/>
      <c r="AI1212" s="92"/>
      <c r="AJ1212" s="92"/>
      <c r="AK1212" s="92"/>
      <c r="AL1212" s="93"/>
      <c r="AM1212" s="93"/>
      <c r="AN1212" s="93"/>
      <c r="AO1212" s="93"/>
      <c r="AP1212" s="93"/>
      <c r="AQ1212" s="93"/>
      <c r="AR1212" s="94"/>
      <c r="AS1212" s="94"/>
      <c r="AT1212" s="94"/>
      <c r="AU1212" s="94"/>
      <c r="AV1212" s="94"/>
      <c r="AW1212" s="94"/>
      <c r="AX1212" s="94"/>
      <c r="AY1212" s="97"/>
      <c r="AZ1212" s="97"/>
      <c r="BA1212" s="97"/>
      <c r="BB1212" s="97"/>
      <c r="BC1212" s="99" t="s">
        <v>12300</v>
      </c>
      <c r="BD1212" s="99" t="s">
        <v>12301</v>
      </c>
      <c r="BE1212" s="99" t="s">
        <v>12350</v>
      </c>
      <c r="BF1212" s="100"/>
      <c r="BG1212" s="103"/>
      <c r="BH1212" s="103"/>
      <c r="BI1212" s="103"/>
      <c r="BJ1212" s="99"/>
      <c r="BK1212" s="112" t="s">
        <v>1511</v>
      </c>
      <c r="BL1212" s="102"/>
      <c r="BM1212" s="99"/>
      <c r="BN1212" s="99"/>
      <c r="BT1212" s="99"/>
      <c r="BU1212" s="99"/>
      <c r="BV1212" s="99"/>
      <c r="BW1212" s="99"/>
      <c r="BX1212" s="99"/>
      <c r="CB1212" s="4" t="s">
        <v>1511</v>
      </c>
    </row>
    <row r="1213" ht="13.75" spans="1:479">
      <c r="A1213" s="88" t="s">
        <v>12636</v>
      </c>
      <c r="B1213" s="88" t="s">
        <v>3317</v>
      </c>
      <c r="C1213" s="106" t="s">
        <v>5758</v>
      </c>
      <c r="D1213" s="89" t="s">
        <v>12266</v>
      </c>
      <c r="E1213" s="135">
        <v>3</v>
      </c>
      <c r="F1213" s="135">
        <v>17</v>
      </c>
      <c r="G1213" s="90">
        <f t="shared" si="19"/>
        <v>51</v>
      </c>
      <c r="H1213" s="94"/>
      <c r="I1213" s="95"/>
      <c r="J1213" s="95"/>
      <c r="K1213" s="95"/>
      <c r="L1213" s="95"/>
      <c r="M1213" s="97"/>
      <c r="N1213" s="94"/>
      <c r="O1213" s="95"/>
      <c r="P1213" s="95"/>
      <c r="Q1213" s="95"/>
      <c r="R1213" s="97"/>
      <c r="S1213" s="94"/>
      <c r="T1213" s="95"/>
      <c r="U1213" s="96"/>
      <c r="V1213" s="95"/>
      <c r="W1213" s="95"/>
      <c r="X1213" s="97"/>
      <c r="Y1213" s="94"/>
      <c r="Z1213" s="96"/>
      <c r="AA1213" s="96"/>
      <c r="AB1213" s="95"/>
      <c r="AC1213" s="95"/>
      <c r="AD1213" s="97"/>
      <c r="AE1213" s="91"/>
      <c r="AF1213" s="113"/>
      <c r="AG1213" s="113"/>
      <c r="AH1213" s="92"/>
      <c r="AI1213" s="92"/>
      <c r="AJ1213" s="92"/>
      <c r="AK1213" s="92"/>
      <c r="AL1213" s="93"/>
      <c r="AM1213" s="93"/>
      <c r="AN1213" s="93"/>
      <c r="AO1213" s="93"/>
      <c r="AP1213" s="93"/>
      <c r="AQ1213" s="93"/>
      <c r="AR1213" s="94"/>
      <c r="AS1213" s="94"/>
      <c r="AT1213" s="94"/>
      <c r="AU1213" s="94"/>
      <c r="AV1213" s="94"/>
      <c r="AW1213" s="94"/>
      <c r="AX1213" s="94"/>
      <c r="AY1213" s="97"/>
      <c r="AZ1213" s="97"/>
      <c r="BA1213" s="97"/>
      <c r="BB1213" s="97"/>
      <c r="BC1213" s="99" t="s">
        <v>12349</v>
      </c>
      <c r="BD1213" s="99" t="s">
        <v>12271</v>
      </c>
      <c r="BE1213" s="99"/>
      <c r="BF1213" s="100"/>
      <c r="BG1213" s="100"/>
      <c r="BH1213" s="111" t="s">
        <v>12272</v>
      </c>
      <c r="BI1213" s="100"/>
      <c r="BJ1213" s="99"/>
      <c r="BK1213" s="112" t="s">
        <v>12376</v>
      </c>
      <c r="BL1213" s="102"/>
      <c r="BM1213" s="99"/>
      <c r="BN1213" s="99"/>
      <c r="BT1213" s="99"/>
      <c r="BU1213" s="184"/>
      <c r="BV1213" s="184"/>
      <c r="BW1213" s="184"/>
      <c r="BX1213" s="184"/>
      <c r="BY1213" s="9"/>
      <c r="BZ1213" s="9"/>
      <c r="CA1213" s="9"/>
      <c r="CB1213" s="9" t="s">
        <v>1511</v>
      </c>
      <c r="CC1213" s="9"/>
      <c r="CD1213" s="9"/>
      <c r="CE1213" s="9"/>
      <c r="CF1213" s="9"/>
      <c r="CG1213" s="9"/>
      <c r="CH1213" s="9"/>
      <c r="CI1213" s="9"/>
      <c r="CJ1213" s="9"/>
      <c r="CK1213" s="9"/>
      <c r="CL1213" s="9"/>
      <c r="CM1213" s="9"/>
      <c r="CN1213" s="9"/>
      <c r="CO1213" s="9"/>
      <c r="CP1213" s="9"/>
      <c r="CQ1213" s="9"/>
      <c r="CR1213" s="9"/>
      <c r="CS1213" s="9"/>
      <c r="CT1213" s="9"/>
      <c r="CU1213" s="9"/>
      <c r="CV1213" s="9"/>
      <c r="CW1213" s="9"/>
      <c r="CX1213" s="9"/>
      <c r="CY1213" s="9"/>
      <c r="CZ1213" s="9"/>
      <c r="DA1213" s="9"/>
      <c r="DB1213" s="9"/>
      <c r="DC1213" s="9"/>
      <c r="DD1213" s="9"/>
      <c r="DE1213" s="9"/>
      <c r="DF1213" s="9"/>
      <c r="DG1213" s="9"/>
      <c r="DH1213" s="9"/>
      <c r="DI1213" s="9"/>
      <c r="DJ1213" s="9"/>
      <c r="DK1213" s="9"/>
      <c r="DL1213" s="9"/>
      <c r="DM1213" s="9"/>
      <c r="DN1213" s="9"/>
      <c r="DO1213" s="9"/>
      <c r="DP1213" s="9"/>
      <c r="DQ1213" s="9"/>
      <c r="DR1213" s="9"/>
      <c r="DS1213" s="9"/>
      <c r="DT1213" s="9"/>
      <c r="DU1213" s="9"/>
      <c r="DV1213" s="9"/>
      <c r="DW1213" s="9"/>
      <c r="DX1213" s="9"/>
      <c r="DY1213" s="9"/>
      <c r="DZ1213" s="9"/>
      <c r="EA1213" s="9"/>
      <c r="EB1213" s="9"/>
      <c r="EC1213" s="9"/>
      <c r="ED1213" s="9"/>
      <c r="EE1213" s="9"/>
      <c r="EF1213" s="9"/>
      <c r="EG1213" s="9"/>
      <c r="EH1213" s="9"/>
      <c r="EI1213" s="9"/>
      <c r="EJ1213" s="9"/>
      <c r="EK1213" s="9"/>
      <c r="EL1213" s="9"/>
      <c r="EM1213" s="9"/>
      <c r="EN1213" s="9"/>
      <c r="EO1213" s="9"/>
      <c r="EP1213" s="9"/>
      <c r="EQ1213" s="9"/>
      <c r="ER1213" s="9"/>
      <c r="ES1213" s="9"/>
      <c r="ET1213" s="9"/>
      <c r="EU1213" s="9"/>
      <c r="EV1213" s="9"/>
      <c r="EW1213" s="9"/>
      <c r="EX1213" s="9"/>
      <c r="EY1213" s="9"/>
      <c r="EZ1213" s="9"/>
      <c r="FA1213" s="9"/>
      <c r="FB1213" s="9"/>
      <c r="FC1213" s="9"/>
      <c r="FD1213" s="9"/>
      <c r="FE1213" s="9"/>
      <c r="FF1213" s="9"/>
      <c r="FG1213" s="9"/>
      <c r="FH1213" s="9"/>
      <c r="FI1213" s="9"/>
      <c r="FJ1213" s="9"/>
      <c r="FK1213" s="9"/>
      <c r="FL1213" s="9"/>
      <c r="FM1213" s="9"/>
      <c r="FN1213" s="9"/>
      <c r="FO1213" s="9"/>
      <c r="FP1213" s="9"/>
      <c r="FQ1213" s="9"/>
      <c r="FR1213" s="9"/>
      <c r="FS1213" s="9"/>
      <c r="FT1213" s="9"/>
      <c r="FU1213" s="9"/>
      <c r="FV1213" s="9"/>
      <c r="FW1213" s="9"/>
      <c r="FX1213" s="9"/>
      <c r="FY1213" s="9"/>
      <c r="FZ1213" s="9"/>
      <c r="GA1213" s="9"/>
      <c r="GB1213" s="9"/>
      <c r="GC1213" s="9"/>
      <c r="GD1213" s="9"/>
      <c r="GE1213" s="9"/>
      <c r="GF1213" s="9"/>
      <c r="GG1213" s="9"/>
      <c r="GH1213" s="9"/>
      <c r="GI1213" s="9"/>
      <c r="GJ1213" s="9"/>
      <c r="GK1213" s="9"/>
      <c r="GL1213" s="9"/>
      <c r="GM1213" s="9"/>
      <c r="GN1213" s="9"/>
      <c r="GO1213" s="9"/>
      <c r="GP1213" s="9"/>
      <c r="GQ1213" s="9"/>
      <c r="GR1213" s="9"/>
      <c r="GS1213" s="9"/>
      <c r="GT1213" s="9"/>
      <c r="GU1213" s="9"/>
      <c r="GV1213" s="9"/>
      <c r="GW1213" s="9"/>
      <c r="GX1213" s="9"/>
      <c r="GY1213" s="9"/>
      <c r="GZ1213" s="9"/>
      <c r="HA1213" s="9"/>
      <c r="HB1213" s="9"/>
      <c r="HC1213" s="9"/>
      <c r="HD1213" s="9"/>
      <c r="HE1213" s="9"/>
      <c r="HF1213" s="9"/>
      <c r="HG1213" s="9"/>
      <c r="HH1213" s="9"/>
      <c r="HI1213" s="9"/>
      <c r="HJ1213" s="9"/>
      <c r="HK1213" s="9"/>
      <c r="HL1213" s="9"/>
      <c r="HM1213" s="9"/>
      <c r="HN1213" s="9"/>
      <c r="HO1213" s="9"/>
      <c r="HP1213" s="9"/>
      <c r="HQ1213" s="9"/>
      <c r="HR1213" s="9"/>
      <c r="HS1213" s="9"/>
      <c r="HT1213" s="9"/>
      <c r="HU1213" s="9"/>
      <c r="HV1213" s="9"/>
      <c r="HW1213" s="9"/>
      <c r="HX1213" s="9"/>
      <c r="HY1213" s="9"/>
      <c r="HZ1213" s="9"/>
      <c r="IA1213" s="9"/>
      <c r="IB1213" s="9"/>
      <c r="IC1213" s="9"/>
      <c r="ID1213" s="9"/>
      <c r="IE1213" s="9"/>
      <c r="IF1213" s="9"/>
      <c r="IG1213" s="9"/>
      <c r="IH1213" s="9"/>
      <c r="II1213" s="9"/>
      <c r="IJ1213" s="9"/>
      <c r="IK1213" s="9"/>
      <c r="IL1213" s="9"/>
      <c r="IM1213" s="9"/>
      <c r="IN1213" s="9"/>
      <c r="IO1213" s="9"/>
      <c r="IP1213" s="9"/>
      <c r="IQ1213" s="9"/>
      <c r="IR1213" s="9"/>
      <c r="IS1213" s="9"/>
      <c r="IT1213" s="9"/>
      <c r="IU1213" s="9"/>
      <c r="IV1213" s="9"/>
      <c r="IW1213" s="9"/>
      <c r="IX1213" s="9"/>
      <c r="IY1213" s="9"/>
      <c r="IZ1213" s="9"/>
      <c r="JA1213" s="9"/>
      <c r="JB1213" s="9"/>
      <c r="JC1213" s="9"/>
      <c r="JD1213" s="9"/>
      <c r="JE1213" s="9"/>
      <c r="JF1213" s="9"/>
      <c r="JG1213" s="9"/>
      <c r="JH1213" s="9"/>
      <c r="JI1213" s="9"/>
      <c r="JJ1213" s="9"/>
      <c r="JK1213" s="9"/>
      <c r="JL1213" s="9"/>
      <c r="JM1213" s="9"/>
      <c r="JN1213" s="9"/>
      <c r="JO1213" s="9"/>
      <c r="JP1213" s="9"/>
      <c r="JQ1213" s="9"/>
      <c r="JR1213" s="9"/>
      <c r="JS1213" s="9"/>
      <c r="JT1213" s="9"/>
      <c r="JU1213" s="9"/>
      <c r="JV1213" s="9"/>
      <c r="JW1213" s="9"/>
      <c r="JX1213" s="9"/>
      <c r="JY1213" s="9"/>
      <c r="JZ1213" s="9"/>
      <c r="KA1213" s="9"/>
      <c r="KB1213" s="9"/>
      <c r="KC1213" s="9"/>
      <c r="KD1213" s="9"/>
      <c r="KE1213" s="9"/>
      <c r="KF1213" s="9"/>
      <c r="KG1213" s="9"/>
      <c r="KH1213" s="9"/>
      <c r="KI1213" s="9"/>
      <c r="KJ1213" s="9"/>
      <c r="KK1213" s="9"/>
      <c r="KL1213" s="9"/>
      <c r="KM1213" s="9"/>
      <c r="KN1213" s="9"/>
      <c r="KO1213" s="9"/>
      <c r="KP1213" s="9"/>
      <c r="KQ1213" s="9"/>
      <c r="KR1213" s="9"/>
      <c r="KS1213" s="9"/>
      <c r="KT1213" s="9"/>
      <c r="KU1213" s="9"/>
      <c r="KV1213" s="9"/>
      <c r="KW1213" s="9"/>
      <c r="KX1213" s="9"/>
      <c r="KY1213" s="9"/>
      <c r="KZ1213" s="9"/>
      <c r="LA1213" s="9"/>
      <c r="LB1213" s="9"/>
      <c r="LC1213" s="9"/>
      <c r="LD1213" s="9"/>
      <c r="LE1213" s="9"/>
      <c r="LF1213" s="9"/>
      <c r="LG1213" s="9"/>
      <c r="LH1213" s="9"/>
      <c r="LI1213" s="9"/>
      <c r="LJ1213" s="9"/>
      <c r="LK1213" s="9"/>
      <c r="LL1213" s="9"/>
      <c r="LM1213" s="9"/>
      <c r="LN1213" s="9"/>
      <c r="LO1213" s="9"/>
      <c r="LP1213" s="9"/>
      <c r="LQ1213" s="9"/>
      <c r="LR1213" s="9"/>
      <c r="LS1213" s="9"/>
      <c r="LT1213" s="9"/>
      <c r="LU1213" s="9"/>
      <c r="LV1213" s="9"/>
      <c r="LW1213" s="9"/>
      <c r="LX1213" s="9"/>
      <c r="LY1213" s="9"/>
      <c r="LZ1213" s="9"/>
      <c r="MA1213" s="9"/>
      <c r="MB1213" s="9"/>
      <c r="MC1213" s="9"/>
      <c r="MD1213" s="9"/>
      <c r="ME1213" s="9"/>
      <c r="MF1213" s="9"/>
      <c r="MG1213" s="9"/>
      <c r="MH1213" s="9"/>
      <c r="MI1213" s="9"/>
      <c r="MJ1213" s="9"/>
      <c r="MK1213" s="9"/>
      <c r="ML1213" s="9"/>
      <c r="MM1213" s="9"/>
      <c r="MN1213" s="9"/>
      <c r="MO1213" s="9"/>
      <c r="MP1213" s="9"/>
      <c r="MQ1213" s="9"/>
      <c r="MR1213" s="9"/>
      <c r="MS1213" s="9"/>
      <c r="MT1213" s="9"/>
      <c r="MU1213" s="9"/>
      <c r="MV1213" s="9"/>
      <c r="MW1213" s="9"/>
      <c r="MX1213" s="9"/>
      <c r="MY1213" s="9"/>
      <c r="MZ1213" s="9"/>
      <c r="NA1213" s="9"/>
      <c r="NB1213" s="9"/>
      <c r="NC1213" s="9"/>
      <c r="ND1213" s="9"/>
      <c r="NE1213" s="9"/>
      <c r="NF1213" s="9"/>
      <c r="NG1213" s="9"/>
      <c r="NH1213" s="9"/>
      <c r="NI1213" s="9"/>
      <c r="NJ1213" s="9"/>
      <c r="NK1213" s="9"/>
      <c r="NL1213" s="9"/>
      <c r="NM1213" s="9"/>
      <c r="NN1213" s="9"/>
      <c r="NO1213" s="9"/>
      <c r="NP1213" s="9"/>
      <c r="NQ1213" s="9"/>
      <c r="NR1213" s="9"/>
      <c r="NS1213" s="9"/>
      <c r="NT1213" s="9"/>
      <c r="NU1213" s="9"/>
      <c r="NV1213" s="9"/>
      <c r="NW1213" s="9"/>
      <c r="NX1213" s="9"/>
      <c r="NY1213" s="9"/>
      <c r="NZ1213" s="9"/>
      <c r="OA1213" s="9"/>
      <c r="OB1213" s="9"/>
      <c r="OC1213" s="9"/>
      <c r="OD1213" s="9"/>
      <c r="OE1213" s="9"/>
      <c r="OF1213" s="9"/>
      <c r="OG1213" s="9"/>
      <c r="OH1213" s="9"/>
      <c r="OI1213" s="9"/>
      <c r="OJ1213" s="9"/>
      <c r="OK1213" s="9"/>
      <c r="OL1213" s="9"/>
      <c r="OM1213" s="9"/>
      <c r="ON1213" s="9"/>
      <c r="OO1213" s="9"/>
      <c r="OP1213" s="9"/>
      <c r="OQ1213" s="9"/>
      <c r="OR1213" s="9"/>
      <c r="OS1213" s="9"/>
      <c r="OT1213" s="9"/>
      <c r="OU1213" s="9"/>
      <c r="OV1213" s="9"/>
      <c r="OW1213" s="9"/>
      <c r="OX1213" s="9"/>
      <c r="OY1213" s="9"/>
      <c r="OZ1213" s="9"/>
      <c r="PA1213" s="9"/>
      <c r="PB1213" s="9"/>
      <c r="PC1213" s="9"/>
      <c r="PD1213" s="9"/>
      <c r="PE1213" s="9"/>
      <c r="PF1213" s="9"/>
      <c r="PG1213" s="9"/>
      <c r="PH1213" s="9"/>
      <c r="PI1213" s="9"/>
      <c r="PJ1213" s="9"/>
      <c r="PK1213" s="9"/>
      <c r="PL1213" s="9"/>
      <c r="PM1213" s="9"/>
      <c r="PN1213" s="9"/>
      <c r="PO1213" s="9"/>
      <c r="PP1213" s="9"/>
      <c r="PQ1213" s="9"/>
      <c r="PR1213" s="9"/>
      <c r="PS1213" s="9"/>
      <c r="PT1213" s="9"/>
      <c r="PU1213" s="9"/>
      <c r="PV1213" s="9"/>
      <c r="PW1213" s="9"/>
      <c r="PX1213" s="9"/>
      <c r="PY1213" s="9"/>
      <c r="PZ1213" s="9"/>
      <c r="QA1213" s="9"/>
      <c r="QB1213" s="9"/>
      <c r="QC1213" s="9"/>
      <c r="QD1213" s="9"/>
      <c r="QE1213" s="9"/>
      <c r="QF1213" s="9"/>
      <c r="QG1213" s="9"/>
      <c r="QH1213" s="9"/>
      <c r="QI1213" s="9"/>
      <c r="QJ1213" s="9"/>
      <c r="QK1213" s="9"/>
      <c r="QL1213" s="9"/>
      <c r="QM1213" s="9"/>
      <c r="QN1213" s="9"/>
      <c r="QO1213" s="9"/>
      <c r="QP1213" s="9"/>
      <c r="QQ1213" s="9"/>
      <c r="QR1213" s="9"/>
      <c r="QS1213" s="9"/>
      <c r="QT1213" s="9"/>
      <c r="QU1213" s="9"/>
      <c r="QV1213" s="9"/>
      <c r="QW1213" s="9"/>
      <c r="QX1213" s="9"/>
      <c r="QY1213" s="9"/>
      <c r="QZ1213" s="9"/>
      <c r="RA1213" s="9"/>
      <c r="RB1213" s="9"/>
      <c r="RC1213" s="9"/>
      <c r="RD1213" s="9"/>
      <c r="RE1213" s="9"/>
      <c r="RF1213" s="9"/>
      <c r="RG1213" s="9"/>
      <c r="RH1213" s="9"/>
      <c r="RI1213" s="9"/>
      <c r="RJ1213" s="9"/>
      <c r="RK1213" s="9"/>
    </row>
    <row r="1214" ht="13.75" spans="1:479">
      <c r="A1214" s="88" t="s">
        <v>12636</v>
      </c>
      <c r="B1214" s="88" t="s">
        <v>3317</v>
      </c>
      <c r="C1214" s="106" t="s">
        <v>5758</v>
      </c>
      <c r="D1214" s="89" t="s">
        <v>494</v>
      </c>
      <c r="E1214" s="135">
        <v>3</v>
      </c>
      <c r="F1214" s="135">
        <v>235</v>
      </c>
      <c r="G1214" s="90">
        <f t="shared" si="19"/>
        <v>705</v>
      </c>
      <c r="H1214" s="94"/>
      <c r="I1214" s="95"/>
      <c r="J1214" s="95"/>
      <c r="K1214" s="95"/>
      <c r="L1214" s="95"/>
      <c r="M1214" s="97"/>
      <c r="N1214" s="94"/>
      <c r="O1214" s="95"/>
      <c r="P1214" s="95"/>
      <c r="Q1214" s="95"/>
      <c r="R1214" s="97"/>
      <c r="S1214" s="94"/>
      <c r="T1214" s="95"/>
      <c r="U1214" s="94"/>
      <c r="V1214" s="94"/>
      <c r="W1214" s="94"/>
      <c r="X1214" s="94"/>
      <c r="Y1214" s="94"/>
      <c r="Z1214" s="96"/>
      <c r="AA1214" s="96"/>
      <c r="AB1214" s="95"/>
      <c r="AC1214" s="95"/>
      <c r="AD1214" s="97"/>
      <c r="AE1214" s="91"/>
      <c r="AF1214" s="113"/>
      <c r="AG1214" s="113"/>
      <c r="AH1214" s="92"/>
      <c r="AI1214" s="92"/>
      <c r="AJ1214" s="92"/>
      <c r="AK1214" s="92"/>
      <c r="AL1214" s="93"/>
      <c r="AM1214" s="93"/>
      <c r="AN1214" s="93"/>
      <c r="AO1214" s="93"/>
      <c r="AP1214" s="93"/>
      <c r="AQ1214" s="93"/>
      <c r="AR1214" s="91"/>
      <c r="AS1214" s="91"/>
      <c r="AT1214" s="91"/>
      <c r="AU1214" s="91"/>
      <c r="AV1214" s="91"/>
      <c r="AW1214" s="91"/>
      <c r="AX1214" s="91"/>
      <c r="AY1214" s="97"/>
      <c r="AZ1214" s="97"/>
      <c r="BA1214" s="97"/>
      <c r="BB1214" s="97"/>
      <c r="BC1214" s="99" t="s">
        <v>12350</v>
      </c>
      <c r="BD1214" s="99" t="s">
        <v>12337</v>
      </c>
      <c r="BE1214" s="99"/>
      <c r="BF1214" s="100"/>
      <c r="BG1214" s="111" t="s">
        <v>12272</v>
      </c>
      <c r="BH1214" s="111" t="s">
        <v>12272</v>
      </c>
      <c r="BI1214" s="100"/>
      <c r="BJ1214" s="99"/>
      <c r="BK1214" s="112" t="s">
        <v>1511</v>
      </c>
      <c r="BL1214" s="102"/>
      <c r="BM1214" s="99"/>
      <c r="BN1214" s="99"/>
      <c r="BT1214" s="99"/>
      <c r="BU1214" s="99"/>
      <c r="BV1214" s="99"/>
      <c r="BW1214" s="99"/>
      <c r="BX1214" s="99"/>
      <c r="CB1214" s="13" t="s">
        <v>1511</v>
      </c>
    </row>
    <row r="1215" ht="13.75" spans="1:479">
      <c r="A1215" s="88" t="s">
        <v>12636</v>
      </c>
      <c r="B1215" s="88" t="s">
        <v>945</v>
      </c>
      <c r="C1215" s="106" t="s">
        <v>5754</v>
      </c>
      <c r="D1215" s="89" t="s">
        <v>12266</v>
      </c>
      <c r="E1215" s="135">
        <v>3</v>
      </c>
      <c r="F1215" s="135">
        <v>49</v>
      </c>
      <c r="G1215" s="90">
        <f t="shared" si="19"/>
        <v>147</v>
      </c>
      <c r="H1215" s="94"/>
      <c r="I1215" s="95"/>
      <c r="J1215" s="95"/>
      <c r="K1215" s="95"/>
      <c r="L1215" s="95"/>
      <c r="M1215" s="97"/>
      <c r="N1215" s="94"/>
      <c r="O1215" s="95"/>
      <c r="P1215" s="95"/>
      <c r="Q1215" s="95"/>
      <c r="R1215" s="97"/>
      <c r="S1215" s="94"/>
      <c r="T1215" s="95"/>
      <c r="U1215" s="96"/>
      <c r="V1215" s="95"/>
      <c r="W1215" s="95"/>
      <c r="X1215" s="97"/>
      <c r="Y1215" s="94"/>
      <c r="Z1215" s="96"/>
      <c r="AA1215" s="96"/>
      <c r="AB1215" s="95"/>
      <c r="AC1215" s="95"/>
      <c r="AD1215" s="97"/>
      <c r="AE1215" s="91"/>
      <c r="AF1215" s="113"/>
      <c r="AG1215" s="113"/>
      <c r="AH1215" s="92"/>
      <c r="AI1215" s="92"/>
      <c r="AJ1215" s="92"/>
      <c r="AK1215" s="92"/>
      <c r="AL1215" s="93"/>
      <c r="AM1215" s="93">
        <v>48</v>
      </c>
      <c r="AN1215" s="93">
        <v>15</v>
      </c>
      <c r="AO1215" s="93">
        <v>15</v>
      </c>
      <c r="AP1215" s="93">
        <v>6</v>
      </c>
      <c r="AQ1215" s="93">
        <v>38</v>
      </c>
      <c r="AR1215" s="94"/>
      <c r="AS1215" s="94"/>
      <c r="AT1215" s="94"/>
      <c r="AU1215" s="94"/>
      <c r="AV1215" s="94"/>
      <c r="AW1215" s="94"/>
      <c r="AX1215" s="94"/>
      <c r="AY1215" s="97"/>
      <c r="AZ1215" s="97"/>
      <c r="BA1215" s="97"/>
      <c r="BB1215" s="97"/>
      <c r="BC1215" s="99" t="s">
        <v>12349</v>
      </c>
      <c r="BD1215" s="99" t="s">
        <v>12271</v>
      </c>
      <c r="BE1215" s="99"/>
      <c r="BF1215" s="100"/>
      <c r="BG1215" s="100"/>
      <c r="BH1215" s="111" t="s">
        <v>12272</v>
      </c>
      <c r="BI1215" s="100"/>
      <c r="BJ1215" s="99"/>
      <c r="BK1215" s="112" t="s">
        <v>12376</v>
      </c>
      <c r="BL1215" s="102"/>
      <c r="BM1215" s="99"/>
      <c r="BN1215" s="99"/>
      <c r="BT1215" s="99"/>
      <c r="BU1215" s="99"/>
      <c r="BV1215" s="99"/>
      <c r="BW1215" s="99"/>
      <c r="BX1215" s="99"/>
      <c r="CB1215" s="13" t="s">
        <v>1511</v>
      </c>
    </row>
    <row r="1216" ht="13.75" spans="1:479">
      <c r="A1216" s="88" t="s">
        <v>12636</v>
      </c>
      <c r="B1216" s="88" t="s">
        <v>945</v>
      </c>
      <c r="C1216" s="106" t="s">
        <v>5754</v>
      </c>
      <c r="D1216" s="89" t="s">
        <v>494</v>
      </c>
      <c r="E1216" s="135">
        <v>3</v>
      </c>
      <c r="F1216" s="135">
        <v>130</v>
      </c>
      <c r="G1216" s="90">
        <f t="shared" si="19"/>
        <v>390</v>
      </c>
      <c r="H1216" s="94"/>
      <c r="I1216" s="95"/>
      <c r="J1216" s="95"/>
      <c r="K1216" s="95"/>
      <c r="L1216" s="95"/>
      <c r="M1216" s="97"/>
      <c r="N1216" s="94"/>
      <c r="O1216" s="95"/>
      <c r="P1216" s="95"/>
      <c r="Q1216" s="95"/>
      <c r="R1216" s="97"/>
      <c r="S1216" s="94"/>
      <c r="T1216" s="95"/>
      <c r="U1216" s="94"/>
      <c r="V1216" s="94"/>
      <c r="W1216" s="94"/>
      <c r="X1216" s="94"/>
      <c r="Y1216" s="94"/>
      <c r="Z1216" s="96"/>
      <c r="AA1216" s="96"/>
      <c r="AB1216" s="95"/>
      <c r="AC1216" s="95"/>
      <c r="AD1216" s="97"/>
      <c r="AE1216" s="91"/>
      <c r="AF1216" s="113"/>
      <c r="AG1216" s="113"/>
      <c r="AH1216" s="92"/>
      <c r="AI1216" s="92"/>
      <c r="AJ1216" s="92"/>
      <c r="AK1216" s="92"/>
      <c r="AL1216" s="93"/>
      <c r="AM1216" s="93"/>
      <c r="AN1216" s="93">
        <v>33</v>
      </c>
      <c r="AO1216" s="93">
        <v>38</v>
      </c>
      <c r="AP1216" s="93">
        <v>42</v>
      </c>
      <c r="AQ1216" s="93"/>
      <c r="AR1216" s="91"/>
      <c r="AS1216" s="91"/>
      <c r="AT1216" s="91"/>
      <c r="AU1216" s="91"/>
      <c r="AV1216" s="91"/>
      <c r="AW1216" s="91"/>
      <c r="AX1216" s="91"/>
      <c r="AY1216" s="97"/>
      <c r="AZ1216" s="97"/>
      <c r="BA1216" s="97"/>
      <c r="BB1216" s="97"/>
      <c r="BC1216" s="99" t="s">
        <v>12350</v>
      </c>
      <c r="BD1216" s="99" t="s">
        <v>12337</v>
      </c>
      <c r="BE1216" s="99"/>
      <c r="BF1216" s="100"/>
      <c r="BG1216" s="111" t="s">
        <v>12272</v>
      </c>
      <c r="BH1216" s="111" t="s">
        <v>12272</v>
      </c>
      <c r="BI1216" s="100"/>
      <c r="BJ1216" s="99"/>
      <c r="BK1216" s="112" t="s">
        <v>1511</v>
      </c>
      <c r="BL1216" s="102"/>
      <c r="BM1216" s="99"/>
      <c r="BN1216" s="99"/>
      <c r="BT1216" s="99"/>
      <c r="BU1216" s="99"/>
      <c r="BV1216" s="99"/>
      <c r="BW1216" s="99"/>
      <c r="BX1216" s="99"/>
      <c r="CB1216" s="13" t="s">
        <v>1511</v>
      </c>
    </row>
    <row r="1217" ht="13.75" spans="1:479">
      <c r="A1217" s="88" t="s">
        <v>12636</v>
      </c>
      <c r="B1217" s="88" t="s">
        <v>945</v>
      </c>
      <c r="C1217" s="106" t="s">
        <v>8228</v>
      </c>
      <c r="D1217" s="89" t="s">
        <v>12266</v>
      </c>
      <c r="E1217" s="135">
        <v>3</v>
      </c>
      <c r="F1217" s="135">
        <v>49</v>
      </c>
      <c r="G1217" s="90">
        <f t="shared" si="19"/>
        <v>147</v>
      </c>
      <c r="H1217" s="94"/>
      <c r="I1217" s="95"/>
      <c r="J1217" s="95"/>
      <c r="K1217" s="95"/>
      <c r="L1217" s="95"/>
      <c r="M1217" s="97"/>
      <c r="N1217" s="94"/>
      <c r="O1217" s="95"/>
      <c r="P1217" s="95"/>
      <c r="Q1217" s="95"/>
      <c r="R1217" s="97"/>
      <c r="S1217" s="94"/>
      <c r="T1217" s="95"/>
      <c r="U1217" s="96"/>
      <c r="V1217" s="95"/>
      <c r="W1217" s="95"/>
      <c r="X1217" s="97"/>
      <c r="Y1217" s="94"/>
      <c r="Z1217" s="96"/>
      <c r="AA1217" s="96"/>
      <c r="AB1217" s="95"/>
      <c r="AC1217" s="95"/>
      <c r="AD1217" s="97"/>
      <c r="AE1217" s="91"/>
      <c r="AF1217" s="113">
        <v>70</v>
      </c>
      <c r="AG1217" s="209">
        <v>12</v>
      </c>
      <c r="AH1217" s="210">
        <v>15</v>
      </c>
      <c r="AI1217" s="210">
        <v>18</v>
      </c>
      <c r="AJ1217" s="210">
        <v>6</v>
      </c>
      <c r="AK1217" s="210"/>
      <c r="AL1217" s="93"/>
      <c r="AM1217" s="93">
        <v>53</v>
      </c>
      <c r="AN1217" s="93">
        <v>15</v>
      </c>
      <c r="AO1217" s="93">
        <v>13</v>
      </c>
      <c r="AP1217" s="93">
        <v>6</v>
      </c>
      <c r="AQ1217" s="93"/>
      <c r="AR1217" s="94"/>
      <c r="AS1217" s="94"/>
      <c r="AT1217" s="94"/>
      <c r="AU1217" s="94"/>
      <c r="AV1217" s="94"/>
      <c r="AW1217" s="94"/>
      <c r="AX1217" s="94"/>
      <c r="AY1217" s="97"/>
      <c r="AZ1217" s="97"/>
      <c r="BA1217" s="97"/>
      <c r="BB1217" s="97"/>
      <c r="BC1217" s="99" t="s">
        <v>12349</v>
      </c>
      <c r="BD1217" s="99" t="s">
        <v>12271</v>
      </c>
      <c r="BE1217" s="99"/>
      <c r="BF1217" s="100"/>
      <c r="BG1217" s="100"/>
      <c r="BH1217" s="111" t="s">
        <v>12272</v>
      </c>
      <c r="BI1217" s="100"/>
      <c r="BJ1217" s="99"/>
      <c r="BK1217" s="112" t="s">
        <v>12376</v>
      </c>
      <c r="BL1217" s="102"/>
      <c r="BM1217" s="99"/>
      <c r="BN1217" s="99"/>
      <c r="BT1217" s="99"/>
      <c r="BU1217" s="99"/>
      <c r="BV1217" s="99"/>
      <c r="BW1217" s="99"/>
      <c r="BX1217" s="99"/>
      <c r="CB1217" s="13" t="s">
        <v>1511</v>
      </c>
    </row>
    <row r="1218" ht="13.75" spans="1:479">
      <c r="A1218" s="88" t="s">
        <v>12636</v>
      </c>
      <c r="B1218" s="88" t="s">
        <v>945</v>
      </c>
      <c r="C1218" s="106" t="s">
        <v>8228</v>
      </c>
      <c r="D1218" s="89" t="s">
        <v>494</v>
      </c>
      <c r="E1218" s="135">
        <v>3</v>
      </c>
      <c r="F1218" s="135">
        <v>130</v>
      </c>
      <c r="G1218" s="90">
        <f t="shared" si="19"/>
        <v>390</v>
      </c>
      <c r="H1218" s="94"/>
      <c r="I1218" s="95"/>
      <c r="J1218" s="95"/>
      <c r="K1218" s="95"/>
      <c r="L1218" s="95"/>
      <c r="M1218" s="97"/>
      <c r="N1218" s="94"/>
      <c r="O1218" s="95"/>
      <c r="P1218" s="95"/>
      <c r="Q1218" s="95"/>
      <c r="R1218" s="97"/>
      <c r="S1218" s="94"/>
      <c r="T1218" s="95"/>
      <c r="U1218" s="94"/>
      <c r="V1218" s="94"/>
      <c r="W1218" s="94"/>
      <c r="X1218" s="94"/>
      <c r="Y1218" s="94"/>
      <c r="Z1218" s="96"/>
      <c r="AA1218" s="96"/>
      <c r="AB1218" s="95"/>
      <c r="AC1218" s="95"/>
      <c r="AD1218" s="97"/>
      <c r="AE1218" s="91"/>
      <c r="AF1218" s="113"/>
      <c r="AG1218" s="209">
        <v>23</v>
      </c>
      <c r="AH1218" s="210">
        <v>33</v>
      </c>
      <c r="AI1218" s="210">
        <v>30</v>
      </c>
      <c r="AJ1218" s="210">
        <v>28</v>
      </c>
      <c r="AK1218" s="210">
        <v>38</v>
      </c>
      <c r="AL1218" s="93"/>
      <c r="AM1218" s="93"/>
      <c r="AN1218" s="93">
        <v>31</v>
      </c>
      <c r="AO1218" s="93">
        <v>41</v>
      </c>
      <c r="AP1218" s="93">
        <v>39</v>
      </c>
      <c r="AQ1218" s="93"/>
      <c r="AR1218" s="91"/>
      <c r="AS1218" s="91"/>
      <c r="AT1218" s="91"/>
      <c r="AU1218" s="91"/>
      <c r="AV1218" s="91"/>
      <c r="AW1218" s="91"/>
      <c r="AX1218" s="91"/>
      <c r="AY1218" s="97"/>
      <c r="AZ1218" s="97"/>
      <c r="BA1218" s="97"/>
      <c r="BB1218" s="97"/>
      <c r="BC1218" s="99" t="s">
        <v>12350</v>
      </c>
      <c r="BD1218" s="99" t="s">
        <v>12337</v>
      </c>
      <c r="BE1218" s="99"/>
      <c r="BF1218" s="100"/>
      <c r="BG1218" s="111" t="s">
        <v>12272</v>
      </c>
      <c r="BH1218" s="111" t="s">
        <v>12272</v>
      </c>
      <c r="BI1218" s="100"/>
      <c r="BJ1218" s="99"/>
      <c r="BK1218" s="112" t="s">
        <v>1511</v>
      </c>
      <c r="BL1218" s="102"/>
      <c r="BM1218" s="99"/>
      <c r="BN1218" s="99"/>
      <c r="BT1218" s="99"/>
      <c r="BU1218" s="99"/>
      <c r="BV1218" s="99"/>
      <c r="BW1218" s="99"/>
      <c r="BX1218" s="99"/>
      <c r="CB1218" s="13" t="s">
        <v>1511</v>
      </c>
    </row>
    <row r="1219" ht="13.75" spans="1:479">
      <c r="A1219" s="88" t="s">
        <v>12636</v>
      </c>
      <c r="B1219" s="88" t="s">
        <v>945</v>
      </c>
      <c r="C1219" s="106" t="s">
        <v>944</v>
      </c>
      <c r="D1219" s="89" t="s">
        <v>12266</v>
      </c>
      <c r="E1219" s="135">
        <v>3</v>
      </c>
      <c r="F1219" s="135">
        <v>49</v>
      </c>
      <c r="G1219" s="90">
        <f t="shared" si="19"/>
        <v>147</v>
      </c>
      <c r="H1219" s="94"/>
      <c r="I1219" s="95"/>
      <c r="J1219" s="95"/>
      <c r="K1219" s="95"/>
      <c r="L1219" s="95"/>
      <c r="M1219" s="97"/>
      <c r="N1219" s="94"/>
      <c r="O1219" s="95"/>
      <c r="P1219" s="95"/>
      <c r="Q1219" s="95"/>
      <c r="R1219" s="97"/>
      <c r="S1219" s="94"/>
      <c r="T1219" s="95"/>
      <c r="U1219" s="96"/>
      <c r="V1219" s="95"/>
      <c r="W1219" s="95"/>
      <c r="X1219" s="97"/>
      <c r="Y1219" s="94"/>
      <c r="Z1219" s="96"/>
      <c r="AA1219" s="96"/>
      <c r="AB1219" s="95"/>
      <c r="AC1219" s="95"/>
      <c r="AD1219" s="97"/>
      <c r="AE1219" s="91"/>
      <c r="AF1219" s="113"/>
      <c r="AG1219" s="104">
        <v>12</v>
      </c>
      <c r="AH1219" s="105">
        <v>13</v>
      </c>
      <c r="AI1219" s="105">
        <v>19</v>
      </c>
      <c r="AJ1219" s="105">
        <v>6</v>
      </c>
      <c r="AK1219" s="92">
        <v>35</v>
      </c>
      <c r="AL1219" s="93"/>
      <c r="AM1219" s="93"/>
      <c r="AN1219" s="93"/>
      <c r="AO1219" s="93"/>
      <c r="AP1219" s="93"/>
      <c r="AQ1219" s="93"/>
      <c r="AR1219" s="94"/>
      <c r="AS1219" s="94"/>
      <c r="AT1219" s="94"/>
      <c r="AU1219" s="94"/>
      <c r="AV1219" s="94"/>
      <c r="AW1219" s="94"/>
      <c r="AX1219" s="94"/>
      <c r="AY1219" s="97"/>
      <c r="AZ1219" s="97"/>
      <c r="BA1219" s="97"/>
      <c r="BB1219" s="97"/>
      <c r="BC1219" s="99" t="s">
        <v>12349</v>
      </c>
      <c r="BD1219" s="99" t="s">
        <v>12271</v>
      </c>
      <c r="BE1219" s="99"/>
      <c r="BF1219" s="100"/>
      <c r="BG1219" s="100"/>
      <c r="BH1219" s="111" t="s">
        <v>12272</v>
      </c>
      <c r="BI1219" s="100"/>
      <c r="BJ1219" s="99"/>
      <c r="BK1219" s="112" t="s">
        <v>12376</v>
      </c>
      <c r="BL1219" s="102"/>
      <c r="BM1219" s="99"/>
      <c r="BN1219" s="99"/>
      <c r="BT1219" s="99"/>
      <c r="BU1219" s="99"/>
      <c r="BV1219" s="99"/>
      <c r="BW1219" s="99"/>
      <c r="BX1219" s="99"/>
      <c r="CB1219" s="13" t="s">
        <v>1511</v>
      </c>
    </row>
    <row r="1220" ht="13.75" spans="1:479">
      <c r="A1220" s="88" t="s">
        <v>12636</v>
      </c>
      <c r="B1220" s="88" t="s">
        <v>945</v>
      </c>
      <c r="C1220" s="106" t="s">
        <v>944</v>
      </c>
      <c r="D1220" s="89" t="s">
        <v>494</v>
      </c>
      <c r="E1220" s="135">
        <v>3</v>
      </c>
      <c r="F1220" s="135">
        <v>130</v>
      </c>
      <c r="G1220" s="90">
        <f t="shared" si="19"/>
        <v>390</v>
      </c>
      <c r="H1220" s="94"/>
      <c r="I1220" s="95"/>
      <c r="J1220" s="95"/>
      <c r="K1220" s="95"/>
      <c r="L1220" s="95"/>
      <c r="M1220" s="97"/>
      <c r="N1220" s="94"/>
      <c r="O1220" s="95"/>
      <c r="P1220" s="95"/>
      <c r="Q1220" s="95"/>
      <c r="R1220" s="97"/>
      <c r="S1220" s="94"/>
      <c r="T1220" s="95"/>
      <c r="U1220" s="94"/>
      <c r="V1220" s="94"/>
      <c r="W1220" s="94"/>
      <c r="X1220" s="94"/>
      <c r="Y1220" s="94"/>
      <c r="Z1220" s="96"/>
      <c r="AA1220" s="96"/>
      <c r="AB1220" s="95"/>
      <c r="AC1220" s="95"/>
      <c r="AD1220" s="97"/>
      <c r="AE1220" s="91"/>
      <c r="AF1220" s="113"/>
      <c r="AG1220" s="104">
        <v>21</v>
      </c>
      <c r="AH1220" s="105">
        <v>33</v>
      </c>
      <c r="AI1220" s="105">
        <v>30</v>
      </c>
      <c r="AJ1220" s="105">
        <v>36</v>
      </c>
      <c r="AK1220" s="105">
        <v>38</v>
      </c>
      <c r="AL1220" s="93"/>
      <c r="AM1220" s="93"/>
      <c r="AN1220" s="93"/>
      <c r="AO1220" s="93"/>
      <c r="AP1220" s="93"/>
      <c r="AQ1220" s="93"/>
      <c r="AR1220" s="91"/>
      <c r="AS1220" s="91"/>
      <c r="AT1220" s="91"/>
      <c r="AU1220" s="91"/>
      <c r="AV1220" s="91"/>
      <c r="AW1220" s="91"/>
      <c r="AX1220" s="91"/>
      <c r="AY1220" s="97"/>
      <c r="AZ1220" s="97"/>
      <c r="BA1220" s="97"/>
      <c r="BB1220" s="97"/>
      <c r="BC1220" s="99" t="s">
        <v>12350</v>
      </c>
      <c r="BD1220" s="99" t="s">
        <v>12337</v>
      </c>
      <c r="BE1220" s="99"/>
      <c r="BF1220" s="100"/>
      <c r="BG1220" s="111" t="s">
        <v>12272</v>
      </c>
      <c r="BH1220" s="111" t="s">
        <v>12272</v>
      </c>
      <c r="BI1220" s="100"/>
      <c r="BJ1220" s="99"/>
      <c r="BK1220" s="112" t="s">
        <v>1511</v>
      </c>
      <c r="BL1220" s="102"/>
      <c r="BM1220" s="99"/>
      <c r="BN1220" s="99"/>
      <c r="BT1220" s="99"/>
      <c r="BU1220" s="99"/>
      <c r="BV1220" s="99"/>
      <c r="BW1220" s="99"/>
      <c r="BX1220" s="99"/>
      <c r="CB1220" s="13" t="s">
        <v>1511</v>
      </c>
    </row>
    <row r="1221" ht="13.75" spans="1:479">
      <c r="A1221" s="88" t="s">
        <v>12636</v>
      </c>
      <c r="B1221" s="88" t="s">
        <v>9749</v>
      </c>
      <c r="C1221" s="106" t="s">
        <v>10079</v>
      </c>
      <c r="D1221" s="89" t="s">
        <v>12266</v>
      </c>
      <c r="E1221" s="135">
        <v>3</v>
      </c>
      <c r="F1221" s="135">
        <v>7</v>
      </c>
      <c r="G1221" s="90">
        <f t="shared" si="19"/>
        <v>21</v>
      </c>
      <c r="H1221" s="94"/>
      <c r="I1221" s="95"/>
      <c r="J1221" s="95"/>
      <c r="K1221" s="95"/>
      <c r="L1221" s="95"/>
      <c r="M1221" s="97"/>
      <c r="N1221" s="94"/>
      <c r="O1221" s="95"/>
      <c r="P1221" s="95"/>
      <c r="Q1221" s="95"/>
      <c r="R1221" s="97"/>
      <c r="S1221" s="94"/>
      <c r="T1221" s="95"/>
      <c r="U1221" s="96"/>
      <c r="V1221" s="95"/>
      <c r="W1221" s="95"/>
      <c r="X1221" s="97"/>
      <c r="Y1221" s="94"/>
      <c r="Z1221" s="96"/>
      <c r="AA1221" s="96"/>
      <c r="AB1221" s="95"/>
      <c r="AC1221" s="95"/>
      <c r="AD1221" s="97"/>
      <c r="AE1221" s="91"/>
      <c r="AF1221" s="113"/>
      <c r="AG1221" s="113"/>
      <c r="AH1221" s="92"/>
      <c r="AI1221" s="92"/>
      <c r="AJ1221" s="92"/>
      <c r="AK1221" s="92"/>
      <c r="AL1221" s="93"/>
      <c r="AM1221" s="93"/>
      <c r="AN1221" s="93">
        <v>7</v>
      </c>
      <c r="AO1221" s="93">
        <v>7</v>
      </c>
      <c r="AP1221" s="93">
        <v>6</v>
      </c>
      <c r="AQ1221" s="93">
        <v>38</v>
      </c>
      <c r="AR1221" s="94"/>
      <c r="AS1221" s="94"/>
      <c r="AT1221" s="94"/>
      <c r="AU1221" s="94"/>
      <c r="AV1221" s="94"/>
      <c r="AW1221" s="94"/>
      <c r="AX1221" s="94"/>
      <c r="AY1221" s="97"/>
      <c r="AZ1221" s="97"/>
      <c r="BA1221" s="97"/>
      <c r="BB1221" s="97"/>
      <c r="BC1221" s="99" t="s">
        <v>12349</v>
      </c>
      <c r="BD1221" s="99" t="s">
        <v>12271</v>
      </c>
      <c r="BE1221" s="99"/>
      <c r="BF1221" s="100"/>
      <c r="BG1221" s="100"/>
      <c r="BH1221" s="111" t="s">
        <v>12272</v>
      </c>
      <c r="BI1221" s="100"/>
      <c r="BJ1221" s="99"/>
      <c r="BK1221" s="112" t="s">
        <v>12376</v>
      </c>
      <c r="BL1221" s="102"/>
      <c r="BM1221" s="99"/>
      <c r="BN1221" s="99"/>
      <c r="BT1221" s="99"/>
      <c r="BU1221" s="99"/>
      <c r="BV1221" s="99"/>
      <c r="BW1221" s="99"/>
      <c r="BX1221" s="99"/>
      <c r="CB1221" s="13" t="s">
        <v>1511</v>
      </c>
    </row>
    <row r="1222" ht="13.75" spans="1:479">
      <c r="A1222" s="88" t="s">
        <v>12636</v>
      </c>
      <c r="B1222" s="88" t="s">
        <v>9749</v>
      </c>
      <c r="C1222" s="106" t="s">
        <v>10079</v>
      </c>
      <c r="D1222" s="89" t="s">
        <v>494</v>
      </c>
      <c r="E1222" s="135">
        <v>3</v>
      </c>
      <c r="F1222" s="135">
        <v>227</v>
      </c>
      <c r="G1222" s="90">
        <f t="shared" si="19"/>
        <v>681</v>
      </c>
      <c r="H1222" s="94"/>
      <c r="I1222" s="95"/>
      <c r="J1222" s="95"/>
      <c r="K1222" s="95"/>
      <c r="L1222" s="95"/>
      <c r="M1222" s="97"/>
      <c r="N1222" s="94"/>
      <c r="O1222" s="95"/>
      <c r="P1222" s="95"/>
      <c r="Q1222" s="95"/>
      <c r="R1222" s="97"/>
      <c r="S1222" s="94"/>
      <c r="T1222" s="95"/>
      <c r="U1222" s="94"/>
      <c r="V1222" s="94"/>
      <c r="W1222" s="94"/>
      <c r="X1222" s="94"/>
      <c r="Y1222" s="94"/>
      <c r="Z1222" s="96"/>
      <c r="AA1222" s="96"/>
      <c r="AB1222" s="95"/>
      <c r="AC1222" s="95"/>
      <c r="AD1222" s="97"/>
      <c r="AE1222" s="91"/>
      <c r="AF1222" s="113"/>
      <c r="AG1222" s="113"/>
      <c r="AH1222" s="92"/>
      <c r="AI1222" s="92"/>
      <c r="AJ1222" s="92"/>
      <c r="AK1222" s="92"/>
      <c r="AL1222" s="93"/>
      <c r="AM1222" s="93"/>
      <c r="AN1222" s="93">
        <v>47</v>
      </c>
      <c r="AO1222" s="93">
        <v>54</v>
      </c>
      <c r="AP1222" s="93">
        <v>74</v>
      </c>
      <c r="AQ1222" s="93"/>
      <c r="AR1222" s="91"/>
      <c r="AS1222" s="91"/>
      <c r="AT1222" s="91"/>
      <c r="AU1222" s="91"/>
      <c r="AV1222" s="91"/>
      <c r="AW1222" s="91"/>
      <c r="AX1222" s="91"/>
      <c r="AY1222" s="97"/>
      <c r="AZ1222" s="97"/>
      <c r="BA1222" s="97"/>
      <c r="BB1222" s="97"/>
      <c r="BC1222" s="99" t="s">
        <v>12350</v>
      </c>
      <c r="BD1222" s="99" t="s">
        <v>12337</v>
      </c>
      <c r="BE1222" s="99"/>
      <c r="BF1222" s="100"/>
      <c r="BG1222" s="111" t="s">
        <v>12272</v>
      </c>
      <c r="BH1222" s="111" t="s">
        <v>12272</v>
      </c>
      <c r="BI1222" s="100"/>
      <c r="BJ1222" s="99"/>
      <c r="BK1222" s="112" t="s">
        <v>1511</v>
      </c>
      <c r="BL1222" s="102"/>
      <c r="BM1222" s="99"/>
      <c r="BN1222" s="99"/>
      <c r="BT1222" s="99"/>
      <c r="BU1222" s="99"/>
      <c r="BV1222" s="99"/>
      <c r="BW1222" s="99"/>
      <c r="BX1222" s="99"/>
      <c r="CB1222" s="13" t="s">
        <v>1511</v>
      </c>
    </row>
    <row r="1223" ht="13.75" spans="1:479">
      <c r="A1223" s="88" t="s">
        <v>12636</v>
      </c>
      <c r="B1223" s="88" t="s">
        <v>9749</v>
      </c>
      <c r="C1223" s="106" t="s">
        <v>10474</v>
      </c>
      <c r="D1223" s="89" t="s">
        <v>12266</v>
      </c>
      <c r="E1223" s="135">
        <v>3</v>
      </c>
      <c r="F1223" s="135">
        <v>7</v>
      </c>
      <c r="G1223" s="90">
        <f t="shared" si="19"/>
        <v>21</v>
      </c>
      <c r="H1223" s="94"/>
      <c r="I1223" s="95"/>
      <c r="J1223" s="95"/>
      <c r="K1223" s="95"/>
      <c r="L1223" s="95"/>
      <c r="M1223" s="97"/>
      <c r="N1223" s="94"/>
      <c r="O1223" s="95"/>
      <c r="P1223" s="95"/>
      <c r="Q1223" s="95"/>
      <c r="R1223" s="97"/>
      <c r="S1223" s="94"/>
      <c r="T1223" s="95"/>
      <c r="U1223" s="96"/>
      <c r="V1223" s="95"/>
      <c r="W1223" s="95"/>
      <c r="X1223" s="97"/>
      <c r="Y1223" s="94"/>
      <c r="Z1223" s="96"/>
      <c r="AA1223" s="96"/>
      <c r="AB1223" s="95"/>
      <c r="AC1223" s="95"/>
      <c r="AD1223" s="97"/>
      <c r="AE1223" s="113"/>
      <c r="AF1223" s="113"/>
      <c r="AG1223" s="113"/>
      <c r="AH1223" s="92"/>
      <c r="AI1223" s="92"/>
      <c r="AJ1223" s="92"/>
      <c r="AK1223" s="92"/>
      <c r="AL1223" s="93"/>
      <c r="AM1223" s="93"/>
      <c r="AN1223" s="93"/>
      <c r="AO1223" s="93"/>
      <c r="AP1223" s="93"/>
      <c r="AQ1223" s="93"/>
      <c r="AR1223" s="94"/>
      <c r="AS1223" s="94"/>
      <c r="AT1223" s="94"/>
      <c r="AU1223" s="94"/>
      <c r="AV1223" s="94"/>
      <c r="AW1223" s="94"/>
      <c r="AX1223" s="94"/>
      <c r="AY1223" s="97"/>
      <c r="AZ1223" s="97"/>
      <c r="BA1223" s="97"/>
      <c r="BB1223" s="97"/>
      <c r="BC1223" s="99" t="s">
        <v>12349</v>
      </c>
      <c r="BD1223" s="99" t="s">
        <v>12271</v>
      </c>
      <c r="BE1223" s="99"/>
      <c r="BF1223" s="100"/>
      <c r="BG1223" s="100"/>
      <c r="BH1223" s="111" t="s">
        <v>12272</v>
      </c>
      <c r="BI1223" s="100"/>
      <c r="BJ1223" s="99"/>
      <c r="BK1223" s="112" t="s">
        <v>12376</v>
      </c>
      <c r="BL1223" s="102"/>
      <c r="BM1223" s="99"/>
      <c r="BN1223" s="99"/>
      <c r="BT1223" s="99"/>
      <c r="BU1223" s="99"/>
      <c r="BV1223" s="99"/>
      <c r="BW1223" s="99"/>
      <c r="BX1223" s="99"/>
      <c r="CB1223" s="13" t="s">
        <v>1511</v>
      </c>
    </row>
    <row r="1224" ht="13.75" spans="1:479">
      <c r="A1224" s="88" t="s">
        <v>12636</v>
      </c>
      <c r="B1224" s="88" t="s">
        <v>9749</v>
      </c>
      <c r="C1224" s="106" t="s">
        <v>10474</v>
      </c>
      <c r="D1224" s="89" t="s">
        <v>494</v>
      </c>
      <c r="E1224" s="135">
        <v>3</v>
      </c>
      <c r="F1224" s="135">
        <v>227</v>
      </c>
      <c r="G1224" s="90">
        <f t="shared" si="19"/>
        <v>681</v>
      </c>
      <c r="H1224" s="94"/>
      <c r="I1224" s="95"/>
      <c r="J1224" s="95"/>
      <c r="K1224" s="95"/>
      <c r="L1224" s="95"/>
      <c r="M1224" s="97"/>
      <c r="N1224" s="94"/>
      <c r="O1224" s="95"/>
      <c r="P1224" s="95"/>
      <c r="Q1224" s="95"/>
      <c r="R1224" s="97"/>
      <c r="S1224" s="94"/>
      <c r="T1224" s="95"/>
      <c r="U1224" s="94"/>
      <c r="V1224" s="94"/>
      <c r="W1224" s="94"/>
      <c r="X1224" s="94"/>
      <c r="Y1224" s="94"/>
      <c r="Z1224" s="96"/>
      <c r="AA1224" s="96"/>
      <c r="AB1224" s="95"/>
      <c r="AC1224" s="95"/>
      <c r="AD1224" s="97"/>
      <c r="AE1224" s="91"/>
      <c r="AF1224" s="113"/>
      <c r="AG1224" s="113"/>
      <c r="AH1224" s="92"/>
      <c r="AI1224" s="92"/>
      <c r="AJ1224" s="92"/>
      <c r="AK1224" s="92"/>
      <c r="AL1224" s="93"/>
      <c r="AM1224" s="93"/>
      <c r="AN1224" s="93"/>
      <c r="AO1224" s="93"/>
      <c r="AP1224" s="93"/>
      <c r="AQ1224" s="93"/>
      <c r="AR1224" s="91"/>
      <c r="AS1224" s="91"/>
      <c r="AT1224" s="91"/>
      <c r="AU1224" s="91"/>
      <c r="AV1224" s="91"/>
      <c r="AW1224" s="91"/>
      <c r="AX1224" s="91"/>
      <c r="AY1224" s="97"/>
      <c r="AZ1224" s="97"/>
      <c r="BA1224" s="97"/>
      <c r="BB1224" s="97"/>
      <c r="BC1224" s="99" t="s">
        <v>12350</v>
      </c>
      <c r="BD1224" s="99" t="s">
        <v>12337</v>
      </c>
      <c r="BE1224" s="99"/>
      <c r="BF1224" s="100"/>
      <c r="BG1224" s="111" t="s">
        <v>12272</v>
      </c>
      <c r="BH1224" s="111" t="s">
        <v>12272</v>
      </c>
      <c r="BI1224" s="100"/>
      <c r="BJ1224" s="99"/>
      <c r="BK1224" s="112" t="s">
        <v>1511</v>
      </c>
      <c r="BL1224" s="102"/>
      <c r="BM1224" s="99"/>
      <c r="BN1224" s="99"/>
      <c r="BT1224" s="99"/>
      <c r="BU1224" s="99"/>
      <c r="BV1224" s="99"/>
      <c r="BW1224" s="99"/>
      <c r="BX1224" s="99"/>
      <c r="CB1224" s="13" t="s">
        <v>1511</v>
      </c>
    </row>
    <row r="1225" ht="13.75" spans="1:479">
      <c r="A1225" s="88" t="s">
        <v>12636</v>
      </c>
      <c r="B1225" s="88" t="s">
        <v>9749</v>
      </c>
      <c r="C1225" s="106" t="s">
        <v>958</v>
      </c>
      <c r="D1225" s="89" t="s">
        <v>12266</v>
      </c>
      <c r="E1225" s="135">
        <v>3</v>
      </c>
      <c r="F1225" s="135">
        <v>7</v>
      </c>
      <c r="G1225" s="90">
        <f t="shared" si="19"/>
        <v>21</v>
      </c>
      <c r="H1225" s="94"/>
      <c r="I1225" s="95"/>
      <c r="J1225" s="95"/>
      <c r="K1225" s="95"/>
      <c r="L1225" s="95"/>
      <c r="M1225" s="97"/>
      <c r="N1225" s="94"/>
      <c r="O1225" s="95"/>
      <c r="P1225" s="95"/>
      <c r="Q1225" s="95"/>
      <c r="R1225" s="97"/>
      <c r="S1225" s="94"/>
      <c r="T1225" s="95"/>
      <c r="U1225" s="96"/>
      <c r="V1225" s="95"/>
      <c r="W1225" s="95"/>
      <c r="X1225" s="97"/>
      <c r="Y1225" s="94"/>
      <c r="Z1225" s="96"/>
      <c r="AA1225" s="96"/>
      <c r="AB1225" s="95"/>
      <c r="AC1225" s="95"/>
      <c r="AD1225" s="97"/>
      <c r="AE1225" s="113"/>
      <c r="AF1225" s="113"/>
      <c r="AG1225" s="113"/>
      <c r="AH1225" s="92"/>
      <c r="AI1225" s="92"/>
      <c r="AJ1225" s="92"/>
      <c r="AK1225" s="92"/>
      <c r="AL1225" s="93"/>
      <c r="AM1225" s="93"/>
      <c r="AN1225" s="93"/>
      <c r="AO1225" s="93"/>
      <c r="AP1225" s="93"/>
      <c r="AQ1225" s="93"/>
      <c r="AR1225" s="94"/>
      <c r="AS1225" s="94"/>
      <c r="AT1225" s="94"/>
      <c r="AU1225" s="94"/>
      <c r="AV1225" s="94"/>
      <c r="AW1225" s="94"/>
      <c r="AX1225" s="94"/>
      <c r="AY1225" s="97"/>
      <c r="AZ1225" s="97"/>
      <c r="BA1225" s="97"/>
      <c r="BB1225" s="97"/>
      <c r="BC1225" s="99" t="s">
        <v>12349</v>
      </c>
      <c r="BD1225" s="99" t="s">
        <v>12271</v>
      </c>
      <c r="BE1225" s="99"/>
      <c r="BF1225" s="100"/>
      <c r="BG1225" s="100"/>
      <c r="BH1225" s="111" t="s">
        <v>12272</v>
      </c>
      <c r="BI1225" s="100"/>
      <c r="BJ1225" s="99"/>
      <c r="BK1225" s="112" t="s">
        <v>12376</v>
      </c>
      <c r="BL1225" s="102"/>
      <c r="BM1225" s="99"/>
      <c r="BN1225" s="99"/>
      <c r="BT1225" s="99"/>
      <c r="BU1225" s="99"/>
      <c r="BV1225" s="99"/>
      <c r="BW1225" s="99"/>
      <c r="BX1225" s="99"/>
      <c r="CB1225" s="13" t="s">
        <v>1511</v>
      </c>
    </row>
    <row r="1226" ht="13.75" spans="1:479">
      <c r="A1226" s="88" t="s">
        <v>12636</v>
      </c>
      <c r="B1226" s="88" t="s">
        <v>9749</v>
      </c>
      <c r="C1226" s="106" t="s">
        <v>958</v>
      </c>
      <c r="D1226" s="89" t="s">
        <v>494</v>
      </c>
      <c r="E1226" s="135">
        <v>3</v>
      </c>
      <c r="F1226" s="135">
        <v>227</v>
      </c>
      <c r="G1226" s="90">
        <f t="shared" si="19"/>
        <v>681</v>
      </c>
      <c r="H1226" s="94"/>
      <c r="I1226" s="95"/>
      <c r="J1226" s="95"/>
      <c r="K1226" s="95"/>
      <c r="L1226" s="95"/>
      <c r="M1226" s="97"/>
      <c r="N1226" s="94"/>
      <c r="O1226" s="95"/>
      <c r="P1226" s="95"/>
      <c r="Q1226" s="95"/>
      <c r="R1226" s="97"/>
      <c r="S1226" s="94"/>
      <c r="T1226" s="95"/>
      <c r="U1226" s="96"/>
      <c r="V1226" s="95"/>
      <c r="W1226" s="95"/>
      <c r="X1226" s="97"/>
      <c r="Y1226" s="94"/>
      <c r="Z1226" s="96"/>
      <c r="AA1226" s="96"/>
      <c r="AB1226" s="95"/>
      <c r="AC1226" s="95"/>
      <c r="AD1226" s="97"/>
      <c r="AE1226" s="113"/>
      <c r="AF1226" s="113"/>
      <c r="AG1226" s="113">
        <v>37</v>
      </c>
      <c r="AH1226" s="113">
        <v>41</v>
      </c>
      <c r="AI1226" s="113">
        <v>48</v>
      </c>
      <c r="AJ1226" s="113">
        <v>42</v>
      </c>
      <c r="AK1226" s="113"/>
      <c r="AL1226" s="93"/>
      <c r="AM1226" s="93"/>
      <c r="AN1226" s="93"/>
      <c r="AO1226" s="93"/>
      <c r="AP1226" s="93"/>
      <c r="AQ1226" s="93"/>
      <c r="AR1226" s="91"/>
      <c r="AS1226" s="113"/>
      <c r="AT1226" s="113"/>
      <c r="AU1226" s="113"/>
      <c r="AV1226" s="92"/>
      <c r="AW1226" s="92"/>
      <c r="AX1226" s="93"/>
      <c r="AY1226" s="97"/>
      <c r="AZ1226" s="97"/>
      <c r="BA1226" s="97"/>
      <c r="BB1226" s="97"/>
      <c r="BC1226" s="99" t="s">
        <v>12350</v>
      </c>
      <c r="BD1226" s="99" t="s">
        <v>12337</v>
      </c>
      <c r="BE1226" s="99"/>
      <c r="BF1226" s="100"/>
      <c r="BG1226" s="111" t="s">
        <v>12272</v>
      </c>
      <c r="BH1226" s="111" t="s">
        <v>12272</v>
      </c>
      <c r="BI1226" s="100"/>
      <c r="BJ1226" s="99"/>
      <c r="BK1226" s="112" t="s">
        <v>1511</v>
      </c>
      <c r="BL1226" s="102"/>
      <c r="BM1226" s="99"/>
      <c r="BN1226" s="99"/>
      <c r="BT1226" s="99"/>
      <c r="BU1226" s="99"/>
      <c r="BV1226" s="99"/>
      <c r="BW1226" s="99"/>
      <c r="BX1226" s="99"/>
      <c r="CB1226" s="13" t="s">
        <v>1511</v>
      </c>
    </row>
    <row r="1227" ht="13.75" spans="1:479">
      <c r="A1227" s="88" t="s">
        <v>12637</v>
      </c>
      <c r="B1227" s="88">
        <v>93433091</v>
      </c>
      <c r="C1227" s="106" t="s">
        <v>5760</v>
      </c>
      <c r="D1227" s="89" t="s">
        <v>12266</v>
      </c>
      <c r="E1227" s="135">
        <v>3</v>
      </c>
      <c r="F1227" s="135">
        <v>17</v>
      </c>
      <c r="G1227" s="90">
        <f t="shared" si="19"/>
        <v>51</v>
      </c>
      <c r="H1227" s="401"/>
      <c r="I1227" s="402"/>
      <c r="J1227" s="402">
        <v>10</v>
      </c>
      <c r="K1227" s="402">
        <v>12</v>
      </c>
      <c r="L1227" s="402">
        <v>14</v>
      </c>
      <c r="M1227" s="403">
        <v>38</v>
      </c>
      <c r="N1227" s="91"/>
      <c r="O1227" s="92"/>
      <c r="P1227" s="92"/>
      <c r="Q1227" s="92"/>
      <c r="R1227" s="93"/>
      <c r="S1227" s="94"/>
      <c r="T1227" s="95"/>
      <c r="U1227" s="96"/>
      <c r="V1227" s="95"/>
      <c r="W1227" s="95"/>
      <c r="X1227" s="97"/>
      <c r="Y1227" s="94"/>
      <c r="Z1227" s="96"/>
      <c r="AA1227" s="96"/>
      <c r="AB1227" s="95"/>
      <c r="AC1227" s="95"/>
      <c r="AD1227" s="97"/>
      <c r="AE1227" s="113"/>
      <c r="AF1227" s="113"/>
      <c r="AG1227" s="113"/>
      <c r="AH1227" s="113"/>
      <c r="AI1227" s="113"/>
      <c r="AJ1227" s="113"/>
      <c r="AK1227" s="113"/>
      <c r="AL1227" s="93"/>
      <c r="AM1227" s="93"/>
      <c r="AN1227" s="93">
        <v>8</v>
      </c>
      <c r="AO1227" s="93">
        <v>11</v>
      </c>
      <c r="AP1227" s="93">
        <v>10</v>
      </c>
      <c r="AQ1227" s="93">
        <v>38</v>
      </c>
      <c r="AR1227" s="91"/>
      <c r="AS1227" s="113"/>
      <c r="AT1227" s="104">
        <v>14</v>
      </c>
      <c r="AU1227" s="104">
        <v>9</v>
      </c>
      <c r="AV1227" s="105" t="s">
        <v>12347</v>
      </c>
      <c r="AW1227" s="105" t="s">
        <v>12347</v>
      </c>
      <c r="AX1227" s="166">
        <v>38</v>
      </c>
      <c r="AY1227" s="97"/>
      <c r="AZ1227" s="97"/>
      <c r="BA1227" s="97"/>
      <c r="BB1227" s="97"/>
      <c r="BC1227" s="99" t="s">
        <v>12336</v>
      </c>
      <c r="BD1227" s="99" t="s">
        <v>12349</v>
      </c>
      <c r="BE1227" s="99" t="s">
        <v>12328</v>
      </c>
      <c r="BF1227" s="100"/>
      <c r="BG1227" s="100"/>
      <c r="BH1227" s="111" t="s">
        <v>12272</v>
      </c>
      <c r="BI1227" s="100"/>
      <c r="BJ1227" s="99"/>
      <c r="BK1227" s="112" t="s">
        <v>12487</v>
      </c>
      <c r="BL1227" s="102"/>
      <c r="BM1227" s="99"/>
      <c r="BN1227" s="99"/>
      <c r="BO1227" s="13" t="s">
        <v>12638</v>
      </c>
      <c r="BT1227" s="99"/>
      <c r="BU1227" s="99"/>
      <c r="BV1227" s="99"/>
      <c r="BW1227" s="99"/>
      <c r="BX1227" s="99"/>
      <c r="CB1227" s="13" t="s">
        <v>1511</v>
      </c>
    </row>
    <row r="1228" ht="13.75" spans="1:479">
      <c r="A1228" s="88" t="s">
        <v>12637</v>
      </c>
      <c r="B1228" s="88">
        <v>93433091</v>
      </c>
      <c r="C1228" s="106" t="s">
        <v>5760</v>
      </c>
      <c r="D1228" s="89" t="s">
        <v>494</v>
      </c>
      <c r="E1228" s="135">
        <v>3</v>
      </c>
      <c r="F1228" s="135">
        <v>197</v>
      </c>
      <c r="G1228" s="90">
        <f t="shared" si="19"/>
        <v>591</v>
      </c>
      <c r="H1228" s="401"/>
      <c r="I1228" s="402"/>
      <c r="J1228" s="402">
        <v>41</v>
      </c>
      <c r="K1228" s="402">
        <v>52</v>
      </c>
      <c r="L1228" s="402">
        <v>32</v>
      </c>
      <c r="M1228" s="403"/>
      <c r="N1228" s="91"/>
      <c r="O1228" s="92"/>
      <c r="P1228" s="92"/>
      <c r="Q1228" s="92"/>
      <c r="R1228" s="93"/>
      <c r="S1228" s="94"/>
      <c r="T1228" s="95"/>
      <c r="U1228" s="94"/>
      <c r="V1228" s="94"/>
      <c r="W1228" s="94"/>
      <c r="X1228" s="94"/>
      <c r="Y1228" s="94"/>
      <c r="Z1228" s="96"/>
      <c r="AA1228" s="96"/>
      <c r="AB1228" s="95"/>
      <c r="AC1228" s="95"/>
      <c r="AD1228" s="97"/>
      <c r="AE1228" s="113"/>
      <c r="AF1228" s="113"/>
      <c r="AG1228" s="113"/>
      <c r="AH1228" s="113"/>
      <c r="AI1228" s="113"/>
      <c r="AJ1228" s="113"/>
      <c r="AK1228" s="113"/>
      <c r="AL1228" s="93"/>
      <c r="AM1228" s="93"/>
      <c r="AN1228" s="93">
        <v>41</v>
      </c>
      <c r="AO1228" s="93">
        <v>52</v>
      </c>
      <c r="AP1228" s="93">
        <v>32</v>
      </c>
      <c r="AQ1228" s="93"/>
      <c r="AR1228" s="91"/>
      <c r="AS1228" s="113"/>
      <c r="AT1228" s="104">
        <v>53</v>
      </c>
      <c r="AU1228" s="104">
        <v>68</v>
      </c>
      <c r="AV1228" s="105">
        <v>46</v>
      </c>
      <c r="AW1228" s="105">
        <v>38</v>
      </c>
      <c r="AX1228" s="93"/>
      <c r="AY1228" s="97"/>
      <c r="AZ1228" s="97"/>
      <c r="BA1228" s="97"/>
      <c r="BB1228" s="97"/>
      <c r="BC1228" s="99" t="s">
        <v>12337</v>
      </c>
      <c r="BD1228" s="99" t="s">
        <v>12350</v>
      </c>
      <c r="BE1228" s="99" t="s">
        <v>12329</v>
      </c>
      <c r="BF1228" s="100"/>
      <c r="BG1228" s="111" t="s">
        <v>12272</v>
      </c>
      <c r="BH1228" s="111" t="s">
        <v>12272</v>
      </c>
      <c r="BI1228" s="100"/>
      <c r="BJ1228" s="99"/>
      <c r="BK1228" s="112" t="s">
        <v>1511</v>
      </c>
      <c r="BL1228" s="102"/>
      <c r="BM1228" s="99"/>
      <c r="BN1228" s="99"/>
      <c r="BO1228" s="13" t="s">
        <v>12639</v>
      </c>
      <c r="BT1228" s="404">
        <v>139</v>
      </c>
      <c r="BU1228" s="404">
        <v>55</v>
      </c>
      <c r="BV1228" s="404">
        <v>3</v>
      </c>
      <c r="BW1228" s="404"/>
      <c r="BX1228" s="404" t="s">
        <v>12640</v>
      </c>
      <c r="CB1228" s="13" t="s">
        <v>1511</v>
      </c>
    </row>
    <row r="1229" ht="13.75" spans="1:479">
      <c r="A1229" s="88" t="s">
        <v>12637</v>
      </c>
      <c r="B1229" s="88">
        <v>93433091</v>
      </c>
      <c r="C1229" s="106" t="s">
        <v>1203</v>
      </c>
      <c r="D1229" s="89" t="s">
        <v>12266</v>
      </c>
      <c r="E1229" s="135">
        <v>3</v>
      </c>
      <c r="F1229" s="135">
        <v>17</v>
      </c>
      <c r="G1229" s="90">
        <f t="shared" si="19"/>
        <v>51</v>
      </c>
      <c r="H1229" s="401"/>
      <c r="I1229" s="402"/>
      <c r="J1229" s="402">
        <v>10</v>
      </c>
      <c r="K1229" s="402">
        <v>12</v>
      </c>
      <c r="L1229" s="402">
        <v>14</v>
      </c>
      <c r="M1229" s="403">
        <v>38</v>
      </c>
      <c r="N1229" s="91"/>
      <c r="O1229" s="92"/>
      <c r="P1229" s="92"/>
      <c r="Q1229" s="92"/>
      <c r="R1229" s="93"/>
      <c r="S1229" s="94"/>
      <c r="T1229" s="95"/>
      <c r="U1229" s="96"/>
      <c r="V1229" s="95"/>
      <c r="W1229" s="95"/>
      <c r="X1229" s="97"/>
      <c r="Y1229" s="94"/>
      <c r="Z1229" s="96"/>
      <c r="AA1229" s="96"/>
      <c r="AB1229" s="95"/>
      <c r="AC1229" s="95"/>
      <c r="AD1229" s="97"/>
      <c r="AE1229" s="113"/>
      <c r="AF1229" s="113"/>
      <c r="AG1229" s="113"/>
      <c r="AH1229" s="113"/>
      <c r="AI1229" s="113"/>
      <c r="AJ1229" s="113"/>
      <c r="AK1229" s="113"/>
      <c r="AL1229" s="93"/>
      <c r="AM1229" s="93"/>
      <c r="AN1229" s="93">
        <v>30</v>
      </c>
      <c r="AO1229" s="93">
        <v>30</v>
      </c>
      <c r="AP1229" s="93">
        <v>35</v>
      </c>
      <c r="AQ1229" s="93">
        <v>38</v>
      </c>
      <c r="AR1229" s="91"/>
      <c r="AS1229" s="113"/>
      <c r="AT1229" s="104">
        <v>16</v>
      </c>
      <c r="AU1229" s="104">
        <v>6</v>
      </c>
      <c r="AV1229" s="105">
        <v>6</v>
      </c>
      <c r="AW1229" s="105">
        <v>6</v>
      </c>
      <c r="AX1229" s="166">
        <v>38</v>
      </c>
      <c r="AY1229" s="97"/>
      <c r="AZ1229" s="97"/>
      <c r="BA1229" s="97"/>
      <c r="BB1229" s="97"/>
      <c r="BC1229" s="99" t="s">
        <v>12336</v>
      </c>
      <c r="BD1229" s="99" t="s">
        <v>12349</v>
      </c>
      <c r="BE1229" s="99" t="s">
        <v>12328</v>
      </c>
      <c r="BF1229" s="100"/>
      <c r="BG1229" s="100"/>
      <c r="BH1229" s="111" t="s">
        <v>12272</v>
      </c>
      <c r="BI1229" s="100"/>
      <c r="BJ1229" s="99"/>
      <c r="BK1229" s="112" t="s">
        <v>12487</v>
      </c>
      <c r="BL1229" s="102"/>
      <c r="BM1229" s="99"/>
      <c r="BN1229" s="99"/>
      <c r="BO1229" s="13" t="s">
        <v>12641</v>
      </c>
      <c r="BT1229" s="99"/>
      <c r="BU1229" s="99"/>
      <c r="BV1229" s="99"/>
      <c r="BW1229" s="99"/>
      <c r="BX1229" s="99"/>
      <c r="CB1229" s="13" t="s">
        <v>1511</v>
      </c>
    </row>
    <row r="1230" ht="13.75" spans="1:479">
      <c r="A1230" s="88" t="s">
        <v>12637</v>
      </c>
      <c r="B1230" s="88">
        <v>93433091</v>
      </c>
      <c r="C1230" s="106" t="s">
        <v>1203</v>
      </c>
      <c r="D1230" s="89" t="s">
        <v>494</v>
      </c>
      <c r="E1230" s="135">
        <v>3</v>
      </c>
      <c r="F1230" s="135">
        <v>197</v>
      </c>
      <c r="G1230" s="90">
        <f t="shared" si="19"/>
        <v>591</v>
      </c>
      <c r="H1230" s="401"/>
      <c r="I1230" s="402"/>
      <c r="J1230" s="402">
        <v>41</v>
      </c>
      <c r="K1230" s="402">
        <v>52</v>
      </c>
      <c r="L1230" s="402">
        <v>32</v>
      </c>
      <c r="M1230" s="403"/>
      <c r="N1230" s="91"/>
      <c r="O1230" s="92"/>
      <c r="P1230" s="92"/>
      <c r="Q1230" s="92"/>
      <c r="R1230" s="93"/>
      <c r="S1230" s="94"/>
      <c r="T1230" s="95"/>
      <c r="U1230" s="96"/>
      <c r="V1230" s="95"/>
      <c r="W1230" s="95"/>
      <c r="X1230" s="97"/>
      <c r="Y1230" s="94"/>
      <c r="Z1230" s="96"/>
      <c r="AA1230" s="96"/>
      <c r="AB1230" s="95"/>
      <c r="AC1230" s="95"/>
      <c r="AD1230" s="97"/>
      <c r="AE1230" s="91"/>
      <c r="AF1230" s="113"/>
      <c r="AG1230" s="113"/>
      <c r="AH1230" s="92"/>
      <c r="AI1230" s="92"/>
      <c r="AJ1230" s="92"/>
      <c r="AK1230" s="92"/>
      <c r="AL1230" s="91"/>
      <c r="AM1230" s="113"/>
      <c r="AN1230" s="132">
        <v>44</v>
      </c>
      <c r="AO1230" s="133">
        <v>52</v>
      </c>
      <c r="AP1230" s="133">
        <v>34</v>
      </c>
      <c r="AQ1230" s="93"/>
      <c r="AR1230" s="91"/>
      <c r="AS1230" s="113"/>
      <c r="AT1230" s="104">
        <v>75</v>
      </c>
      <c r="AU1230" s="104">
        <v>6</v>
      </c>
      <c r="AV1230" s="105">
        <v>28</v>
      </c>
      <c r="AW1230" s="105">
        <v>25</v>
      </c>
      <c r="AX1230" s="93"/>
      <c r="AY1230" s="97"/>
      <c r="AZ1230" s="97"/>
      <c r="BA1230" s="97"/>
      <c r="BB1230" s="97"/>
      <c r="BC1230" s="99" t="s">
        <v>12337</v>
      </c>
      <c r="BD1230" s="99" t="s">
        <v>12350</v>
      </c>
      <c r="BE1230" s="99" t="s">
        <v>12329</v>
      </c>
      <c r="BF1230" s="100"/>
      <c r="BG1230" s="111" t="s">
        <v>12272</v>
      </c>
      <c r="BH1230" s="111" t="s">
        <v>12272</v>
      </c>
      <c r="BI1230" s="100"/>
      <c r="BJ1230" s="99"/>
      <c r="BK1230" s="112" t="s">
        <v>1511</v>
      </c>
      <c r="BL1230" s="102"/>
      <c r="BM1230" s="99"/>
      <c r="BN1230" s="99"/>
      <c r="BO1230" s="13" t="s">
        <v>12641</v>
      </c>
      <c r="BT1230" s="404">
        <v>139</v>
      </c>
      <c r="BU1230" s="404">
        <v>55</v>
      </c>
      <c r="BV1230" s="404">
        <v>3</v>
      </c>
      <c r="BW1230" s="404"/>
      <c r="BX1230" s="404" t="s">
        <v>12640</v>
      </c>
      <c r="CB1230" s="13" t="s">
        <v>1511</v>
      </c>
    </row>
    <row r="1231" ht="13.75" spans="1:479">
      <c r="A1231" s="88" t="s">
        <v>12637</v>
      </c>
      <c r="B1231" s="88">
        <v>93433491</v>
      </c>
      <c r="C1231" s="106" t="s">
        <v>5756</v>
      </c>
      <c r="D1231" s="89" t="s">
        <v>12266</v>
      </c>
      <c r="E1231" s="135">
        <v>3</v>
      </c>
      <c r="F1231" s="135">
        <v>18</v>
      </c>
      <c r="G1231" s="90">
        <f t="shared" si="19"/>
        <v>54</v>
      </c>
      <c r="H1231" s="401"/>
      <c r="I1231" s="402"/>
      <c r="J1231" s="402">
        <v>10</v>
      </c>
      <c r="K1231" s="402">
        <v>12</v>
      </c>
      <c r="L1231" s="402">
        <v>14</v>
      </c>
      <c r="M1231" s="403">
        <v>38</v>
      </c>
      <c r="N1231" s="91"/>
      <c r="O1231" s="92"/>
      <c r="P1231" s="92"/>
      <c r="Q1231" s="92"/>
      <c r="R1231" s="93"/>
      <c r="S1231" s="94"/>
      <c r="T1231" s="95"/>
      <c r="U1231" s="96"/>
      <c r="V1231" s="95"/>
      <c r="W1231" s="95"/>
      <c r="X1231" s="97"/>
      <c r="Y1231" s="94"/>
      <c r="Z1231" s="96"/>
      <c r="AA1231" s="96"/>
      <c r="AB1231" s="95"/>
      <c r="AC1231" s="95"/>
      <c r="AD1231" s="97"/>
      <c r="AE1231" s="91"/>
      <c r="AF1231" s="113"/>
      <c r="AG1231" s="113"/>
      <c r="AH1231" s="92"/>
      <c r="AI1231" s="92"/>
      <c r="AJ1231" s="92"/>
      <c r="AK1231" s="92"/>
      <c r="AL1231" s="91"/>
      <c r="AM1231" s="91"/>
      <c r="AN1231" s="167">
        <v>8</v>
      </c>
      <c r="AO1231" s="167">
        <v>12</v>
      </c>
      <c r="AP1231" s="167">
        <v>14</v>
      </c>
      <c r="AQ1231" s="167">
        <v>38</v>
      </c>
      <c r="AR1231" s="91"/>
      <c r="AS1231" s="113"/>
      <c r="AT1231" s="104">
        <v>14</v>
      </c>
      <c r="AU1231" s="104">
        <v>13</v>
      </c>
      <c r="AV1231" s="105">
        <v>6</v>
      </c>
      <c r="AW1231" s="105">
        <v>6</v>
      </c>
      <c r="AX1231" s="166">
        <v>38</v>
      </c>
      <c r="AY1231" s="97"/>
      <c r="AZ1231" s="97"/>
      <c r="BA1231" s="97"/>
      <c r="BB1231" s="97"/>
      <c r="BC1231" s="99" t="s">
        <v>12336</v>
      </c>
      <c r="BD1231" s="99" t="s">
        <v>12349</v>
      </c>
      <c r="BE1231" s="99" t="s">
        <v>12328</v>
      </c>
      <c r="BF1231" s="100"/>
      <c r="BG1231" s="100"/>
      <c r="BH1231" s="111" t="s">
        <v>12272</v>
      </c>
      <c r="BI1231" s="100"/>
      <c r="BJ1231" s="99"/>
      <c r="BK1231" s="112" t="s">
        <v>12487</v>
      </c>
      <c r="BL1231" s="102"/>
      <c r="BM1231" s="99"/>
      <c r="BN1231" s="99"/>
      <c r="BO1231" s="13" t="s">
        <v>12642</v>
      </c>
      <c r="BT1231" s="99"/>
      <c r="BU1231" s="184"/>
      <c r="BV1231" s="184"/>
      <c r="BW1231" s="184"/>
      <c r="BX1231" s="184"/>
      <c r="BY1231" s="9"/>
      <c r="BZ1231" s="9"/>
      <c r="CA1231" s="9"/>
      <c r="CB1231" s="9" t="s">
        <v>1511</v>
      </c>
      <c r="CC1231" s="9"/>
      <c r="CD1231" s="9"/>
      <c r="CE1231" s="9"/>
      <c r="CF1231" s="9"/>
      <c r="CG1231" s="9"/>
      <c r="CH1231" s="9"/>
      <c r="CI1231" s="9"/>
      <c r="CJ1231" s="9"/>
      <c r="CK1231" s="9"/>
      <c r="CL1231" s="9"/>
      <c r="CM1231" s="9"/>
      <c r="CN1231" s="9"/>
      <c r="CO1231" s="9"/>
      <c r="CP1231" s="9"/>
      <c r="CQ1231" s="9"/>
      <c r="CR1231" s="9"/>
      <c r="CS1231" s="9"/>
      <c r="CT1231" s="9"/>
      <c r="CU1231" s="9"/>
      <c r="CV1231" s="9"/>
      <c r="CW1231" s="9"/>
      <c r="CX1231" s="9"/>
      <c r="CY1231" s="9"/>
      <c r="CZ1231" s="9"/>
      <c r="DA1231" s="9"/>
      <c r="DB1231" s="9"/>
      <c r="DC1231" s="9"/>
      <c r="DD1231" s="9"/>
      <c r="DE1231" s="9"/>
      <c r="DF1231" s="9"/>
      <c r="DG1231" s="9"/>
      <c r="DH1231" s="9"/>
      <c r="DI1231" s="9"/>
      <c r="DJ1231" s="9"/>
      <c r="DK1231" s="9"/>
      <c r="DL1231" s="9"/>
      <c r="DM1231" s="9"/>
      <c r="DN1231" s="9"/>
      <c r="DO1231" s="9"/>
      <c r="DP1231" s="9"/>
      <c r="DQ1231" s="9"/>
      <c r="DR1231" s="9"/>
      <c r="DS1231" s="9"/>
      <c r="DT1231" s="9"/>
      <c r="DU1231" s="9"/>
      <c r="DV1231" s="9"/>
      <c r="DW1231" s="9"/>
      <c r="DX1231" s="9"/>
      <c r="DY1231" s="9"/>
      <c r="DZ1231" s="9"/>
      <c r="EA1231" s="9"/>
      <c r="EB1231" s="9"/>
      <c r="EC1231" s="9"/>
      <c r="ED1231" s="9"/>
      <c r="EE1231" s="9"/>
      <c r="EF1231" s="9"/>
      <c r="EG1231" s="9"/>
      <c r="EH1231" s="9"/>
      <c r="EI1231" s="9"/>
      <c r="EJ1231" s="9"/>
      <c r="EK1231" s="9"/>
      <c r="EL1231" s="9"/>
      <c r="EM1231" s="9"/>
      <c r="EN1231" s="9"/>
      <c r="EO1231" s="9"/>
      <c r="EP1231" s="9"/>
      <c r="EQ1231" s="9"/>
      <c r="ER1231" s="9"/>
      <c r="ES1231" s="9"/>
      <c r="ET1231" s="9"/>
      <c r="EU1231" s="9"/>
      <c r="EV1231" s="9"/>
      <c r="EW1231" s="9"/>
      <c r="EX1231" s="9"/>
      <c r="EY1231" s="9"/>
      <c r="EZ1231" s="9"/>
      <c r="FA1231" s="9"/>
      <c r="FB1231" s="9"/>
      <c r="FC1231" s="9"/>
      <c r="FD1231" s="9"/>
      <c r="FE1231" s="9"/>
      <c r="FF1231" s="9"/>
      <c r="FG1231" s="9"/>
      <c r="FH1231" s="9"/>
      <c r="FI1231" s="9"/>
      <c r="FJ1231" s="9"/>
      <c r="FK1231" s="9"/>
      <c r="FL1231" s="9"/>
      <c r="FM1231" s="9"/>
      <c r="FN1231" s="9"/>
      <c r="FO1231" s="9"/>
      <c r="FP1231" s="9"/>
      <c r="FQ1231" s="9"/>
      <c r="FR1231" s="9"/>
      <c r="FS1231" s="9"/>
      <c r="FT1231" s="9"/>
      <c r="FU1231" s="9"/>
      <c r="FV1231" s="9"/>
      <c r="FW1231" s="9"/>
      <c r="FX1231" s="9"/>
      <c r="FY1231" s="9"/>
      <c r="FZ1231" s="9"/>
      <c r="GA1231" s="9"/>
      <c r="GB1231" s="9"/>
      <c r="GC1231" s="9"/>
      <c r="GD1231" s="9"/>
      <c r="GE1231" s="9"/>
      <c r="GF1231" s="9"/>
      <c r="GG1231" s="9"/>
      <c r="GH1231" s="9"/>
      <c r="GI1231" s="9"/>
      <c r="GJ1231" s="9"/>
      <c r="GK1231" s="9"/>
      <c r="GL1231" s="9"/>
      <c r="GM1231" s="9"/>
      <c r="GN1231" s="9"/>
      <c r="GO1231" s="9"/>
      <c r="GP1231" s="9"/>
      <c r="GQ1231" s="9"/>
      <c r="GR1231" s="9"/>
      <c r="GS1231" s="9"/>
      <c r="GT1231" s="9"/>
      <c r="GU1231" s="9"/>
      <c r="GV1231" s="9"/>
      <c r="GW1231" s="9"/>
      <c r="GX1231" s="9"/>
      <c r="GY1231" s="9"/>
      <c r="GZ1231" s="9"/>
      <c r="HA1231" s="9"/>
      <c r="HB1231" s="9"/>
      <c r="HC1231" s="9"/>
      <c r="HD1231" s="9"/>
      <c r="HE1231" s="9"/>
      <c r="HF1231" s="9"/>
      <c r="HG1231" s="9"/>
      <c r="HH1231" s="9"/>
      <c r="HI1231" s="9"/>
      <c r="HJ1231" s="9"/>
      <c r="HK1231" s="9"/>
      <c r="HL1231" s="9"/>
      <c r="HM1231" s="9"/>
      <c r="HN1231" s="9"/>
      <c r="HO1231" s="9"/>
      <c r="HP1231" s="9"/>
      <c r="HQ1231" s="9"/>
      <c r="HR1231" s="9"/>
      <c r="HS1231" s="9"/>
      <c r="HT1231" s="9"/>
      <c r="HU1231" s="9"/>
      <c r="HV1231" s="9"/>
      <c r="HW1231" s="9"/>
      <c r="HX1231" s="9"/>
      <c r="HY1231" s="9"/>
      <c r="HZ1231" s="9"/>
      <c r="IA1231" s="9"/>
      <c r="IB1231" s="9"/>
      <c r="IC1231" s="9"/>
      <c r="ID1231" s="9"/>
      <c r="IE1231" s="9"/>
      <c r="IF1231" s="9"/>
      <c r="IG1231" s="9"/>
      <c r="IH1231" s="9"/>
      <c r="II1231" s="9"/>
      <c r="IJ1231" s="9"/>
      <c r="IK1231" s="9"/>
      <c r="IL1231" s="9"/>
      <c r="IM1231" s="9"/>
      <c r="IN1231" s="9"/>
      <c r="IO1231" s="9"/>
      <c r="IP1231" s="9"/>
      <c r="IQ1231" s="9"/>
      <c r="IR1231" s="9"/>
      <c r="IS1231" s="9"/>
      <c r="IT1231" s="9"/>
      <c r="IU1231" s="9"/>
      <c r="IV1231" s="9"/>
      <c r="IW1231" s="9"/>
      <c r="IX1231" s="9"/>
      <c r="IY1231" s="9"/>
      <c r="IZ1231" s="9"/>
      <c r="JA1231" s="9"/>
      <c r="JB1231" s="9"/>
      <c r="JC1231" s="9"/>
      <c r="JD1231" s="9"/>
      <c r="JE1231" s="9"/>
      <c r="JF1231" s="9"/>
      <c r="JG1231" s="9"/>
      <c r="JH1231" s="9"/>
      <c r="JI1231" s="9"/>
      <c r="JJ1231" s="9"/>
      <c r="JK1231" s="9"/>
      <c r="JL1231" s="9"/>
      <c r="JM1231" s="9"/>
      <c r="JN1231" s="9"/>
      <c r="JO1231" s="9"/>
      <c r="JP1231" s="9"/>
      <c r="JQ1231" s="9"/>
      <c r="JR1231" s="9"/>
      <c r="JS1231" s="9"/>
      <c r="JT1231" s="9"/>
      <c r="JU1231" s="9"/>
      <c r="JV1231" s="9"/>
      <c r="JW1231" s="9"/>
      <c r="JX1231" s="9"/>
      <c r="JY1231" s="9"/>
      <c r="JZ1231" s="9"/>
      <c r="KA1231" s="9"/>
      <c r="KB1231" s="9"/>
      <c r="KC1231" s="9"/>
      <c r="KD1231" s="9"/>
      <c r="KE1231" s="9"/>
      <c r="KF1231" s="9"/>
      <c r="KG1231" s="9"/>
      <c r="KH1231" s="9"/>
      <c r="KI1231" s="9"/>
      <c r="KJ1231" s="9"/>
      <c r="KK1231" s="9"/>
      <c r="KL1231" s="9"/>
      <c r="KM1231" s="9"/>
      <c r="KN1231" s="9"/>
      <c r="KO1231" s="9"/>
      <c r="KP1231" s="9"/>
      <c r="KQ1231" s="9"/>
      <c r="KR1231" s="9"/>
      <c r="KS1231" s="9"/>
      <c r="KT1231" s="9"/>
      <c r="KU1231" s="9"/>
      <c r="KV1231" s="9"/>
      <c r="KW1231" s="9"/>
      <c r="KX1231" s="9"/>
      <c r="KY1231" s="9"/>
      <c r="KZ1231" s="9"/>
      <c r="LA1231" s="9"/>
      <c r="LB1231" s="9"/>
      <c r="LC1231" s="9"/>
      <c r="LD1231" s="9"/>
      <c r="LE1231" s="9"/>
      <c r="LF1231" s="9"/>
      <c r="LG1231" s="9"/>
      <c r="LH1231" s="9"/>
      <c r="LI1231" s="9"/>
      <c r="LJ1231" s="9"/>
      <c r="LK1231" s="9"/>
      <c r="LL1231" s="9"/>
      <c r="LM1231" s="9"/>
      <c r="LN1231" s="9"/>
      <c r="LO1231" s="9"/>
      <c r="LP1231" s="9"/>
      <c r="LQ1231" s="9"/>
      <c r="LR1231" s="9"/>
      <c r="LS1231" s="9"/>
      <c r="LT1231" s="9"/>
      <c r="LU1231" s="9"/>
      <c r="LV1231" s="9"/>
      <c r="LW1231" s="9"/>
      <c r="LX1231" s="9"/>
      <c r="LY1231" s="9"/>
      <c r="LZ1231" s="9"/>
      <c r="MA1231" s="9"/>
      <c r="MB1231" s="9"/>
      <c r="MC1231" s="9"/>
      <c r="MD1231" s="9"/>
      <c r="ME1231" s="9"/>
      <c r="MF1231" s="9"/>
      <c r="MG1231" s="9"/>
      <c r="MH1231" s="9"/>
      <c r="MI1231" s="9"/>
      <c r="MJ1231" s="9"/>
      <c r="MK1231" s="9"/>
      <c r="ML1231" s="9"/>
      <c r="MM1231" s="9"/>
      <c r="MN1231" s="9"/>
      <c r="MO1231" s="9"/>
      <c r="MP1231" s="9"/>
      <c r="MQ1231" s="9"/>
      <c r="MR1231" s="9"/>
      <c r="MS1231" s="9"/>
      <c r="MT1231" s="9"/>
      <c r="MU1231" s="9"/>
      <c r="MV1231" s="9"/>
      <c r="MW1231" s="9"/>
      <c r="MX1231" s="9"/>
      <c r="MY1231" s="9"/>
      <c r="MZ1231" s="9"/>
      <c r="NA1231" s="9"/>
      <c r="NB1231" s="9"/>
      <c r="NC1231" s="9"/>
      <c r="ND1231" s="9"/>
      <c r="NE1231" s="9"/>
      <c r="NF1231" s="9"/>
      <c r="NG1231" s="9"/>
      <c r="NH1231" s="9"/>
      <c r="NI1231" s="9"/>
      <c r="NJ1231" s="9"/>
      <c r="NK1231" s="9"/>
      <c r="NL1231" s="9"/>
      <c r="NM1231" s="9"/>
      <c r="NN1231" s="9"/>
      <c r="NO1231" s="9"/>
      <c r="NP1231" s="9"/>
      <c r="NQ1231" s="9"/>
      <c r="NR1231" s="9"/>
      <c r="NS1231" s="9"/>
      <c r="NT1231" s="9"/>
      <c r="NU1231" s="9"/>
      <c r="NV1231" s="9"/>
      <c r="NW1231" s="9"/>
      <c r="NX1231" s="9"/>
      <c r="NY1231" s="9"/>
      <c r="NZ1231" s="9"/>
      <c r="OA1231" s="9"/>
      <c r="OB1231" s="9"/>
      <c r="OC1231" s="9"/>
      <c r="OD1231" s="9"/>
      <c r="OE1231" s="9"/>
      <c r="OF1231" s="9"/>
      <c r="OG1231" s="9"/>
      <c r="OH1231" s="9"/>
      <c r="OI1231" s="9"/>
      <c r="OJ1231" s="9"/>
      <c r="OK1231" s="9"/>
      <c r="OL1231" s="9"/>
      <c r="OM1231" s="9"/>
      <c r="ON1231" s="9"/>
      <c r="OO1231" s="9"/>
      <c r="OP1231" s="9"/>
      <c r="OQ1231" s="9"/>
      <c r="OR1231" s="9"/>
      <c r="OS1231" s="9"/>
      <c r="OT1231" s="9"/>
      <c r="OU1231" s="9"/>
      <c r="OV1231" s="9"/>
      <c r="OW1231" s="9"/>
      <c r="OX1231" s="9"/>
      <c r="OY1231" s="9"/>
      <c r="OZ1231" s="9"/>
      <c r="PA1231" s="9"/>
      <c r="PB1231" s="9"/>
      <c r="PC1231" s="9"/>
      <c r="PD1231" s="9"/>
      <c r="PE1231" s="9"/>
      <c r="PF1231" s="9"/>
      <c r="PG1231" s="9"/>
      <c r="PH1231" s="9"/>
      <c r="PI1231" s="9"/>
      <c r="PJ1231" s="9"/>
      <c r="PK1231" s="9"/>
      <c r="PL1231" s="9"/>
      <c r="PM1231" s="9"/>
      <c r="PN1231" s="9"/>
      <c r="PO1231" s="9"/>
      <c r="PP1231" s="9"/>
      <c r="PQ1231" s="9"/>
      <c r="PR1231" s="9"/>
      <c r="PS1231" s="9"/>
      <c r="PT1231" s="9"/>
      <c r="PU1231" s="9"/>
      <c r="PV1231" s="9"/>
      <c r="PW1231" s="9"/>
      <c r="PX1231" s="9"/>
      <c r="PY1231" s="9"/>
      <c r="PZ1231" s="9"/>
      <c r="QA1231" s="9"/>
      <c r="QB1231" s="9"/>
      <c r="QC1231" s="9"/>
      <c r="QD1231" s="9"/>
      <c r="QE1231" s="9"/>
      <c r="QF1231" s="9"/>
      <c r="QG1231" s="9"/>
      <c r="QH1231" s="9"/>
      <c r="QI1231" s="9"/>
      <c r="QJ1231" s="9"/>
      <c r="QK1231" s="9"/>
      <c r="QL1231" s="9"/>
      <c r="QM1231" s="9"/>
      <c r="QN1231" s="9"/>
      <c r="QO1231" s="9"/>
      <c r="QP1231" s="9"/>
      <c r="QQ1231" s="9"/>
      <c r="QR1231" s="9"/>
      <c r="QS1231" s="9"/>
      <c r="QT1231" s="9"/>
      <c r="QU1231" s="9"/>
      <c r="QV1231" s="9"/>
      <c r="QW1231" s="9"/>
      <c r="QX1231" s="9"/>
      <c r="QY1231" s="9"/>
      <c r="QZ1231" s="9"/>
      <c r="RA1231" s="9"/>
      <c r="RB1231" s="9"/>
      <c r="RC1231" s="9"/>
      <c r="RD1231" s="9"/>
      <c r="RE1231" s="9"/>
      <c r="RF1231" s="9"/>
      <c r="RG1231" s="9"/>
      <c r="RH1231" s="9"/>
      <c r="RI1231" s="9"/>
      <c r="RJ1231" s="9"/>
      <c r="RK1231" s="9"/>
    </row>
    <row r="1232" ht="13.75" spans="1:479">
      <c r="A1232" s="88" t="s">
        <v>12637</v>
      </c>
      <c r="B1232" s="88">
        <v>93433491</v>
      </c>
      <c r="C1232" s="106" t="s">
        <v>5756</v>
      </c>
      <c r="D1232" s="89" t="s">
        <v>494</v>
      </c>
      <c r="E1232" s="135">
        <v>3</v>
      </c>
      <c r="F1232" s="135">
        <v>253</v>
      </c>
      <c r="G1232" s="90">
        <f t="shared" si="19"/>
        <v>759</v>
      </c>
      <c r="H1232" s="401"/>
      <c r="I1232" s="402"/>
      <c r="J1232" s="402">
        <v>51</v>
      </c>
      <c r="K1232" s="402">
        <v>63</v>
      </c>
      <c r="L1232" s="402">
        <v>63</v>
      </c>
      <c r="M1232" s="403"/>
      <c r="N1232" s="91"/>
      <c r="O1232" s="92"/>
      <c r="P1232" s="92"/>
      <c r="Q1232" s="92"/>
      <c r="R1232" s="93"/>
      <c r="S1232" s="94"/>
      <c r="T1232" s="95"/>
      <c r="U1232" s="96"/>
      <c r="V1232" s="95"/>
      <c r="W1232" s="95"/>
      <c r="X1232" s="97"/>
      <c r="Y1232" s="94"/>
      <c r="Z1232" s="96"/>
      <c r="AA1232" s="96"/>
      <c r="AB1232" s="95"/>
      <c r="AC1232" s="95"/>
      <c r="AD1232" s="97"/>
      <c r="AE1232" s="91"/>
      <c r="AF1232" s="113"/>
      <c r="AG1232" s="113"/>
      <c r="AH1232" s="92"/>
      <c r="AI1232" s="92"/>
      <c r="AJ1232" s="92"/>
      <c r="AK1232" s="92"/>
      <c r="AL1232" s="91"/>
      <c r="AM1232" s="113"/>
      <c r="AN1232" s="132">
        <v>50</v>
      </c>
      <c r="AO1232" s="133">
        <v>58</v>
      </c>
      <c r="AP1232" s="133">
        <v>51</v>
      </c>
      <c r="AQ1232" s="117">
        <v>38</v>
      </c>
      <c r="AR1232" s="91"/>
      <c r="AS1232" s="113"/>
      <c r="AT1232" s="104">
        <v>53</v>
      </c>
      <c r="AU1232" s="104">
        <v>68</v>
      </c>
      <c r="AV1232" s="105">
        <v>46</v>
      </c>
      <c r="AW1232" s="105">
        <v>38</v>
      </c>
      <c r="AX1232" s="93"/>
      <c r="AY1232" s="97"/>
      <c r="AZ1232" s="97"/>
      <c r="BA1232" s="97"/>
      <c r="BB1232" s="97"/>
      <c r="BC1232" s="99" t="s">
        <v>12337</v>
      </c>
      <c r="BD1232" s="99" t="s">
        <v>12350</v>
      </c>
      <c r="BE1232" s="99" t="s">
        <v>12329</v>
      </c>
      <c r="BF1232" s="100"/>
      <c r="BG1232" s="111" t="s">
        <v>12272</v>
      </c>
      <c r="BH1232" s="111" t="s">
        <v>12272</v>
      </c>
      <c r="BI1232" s="100"/>
      <c r="BJ1232" s="99"/>
      <c r="BK1232" s="112" t="s">
        <v>1511</v>
      </c>
      <c r="BL1232" s="102"/>
      <c r="BM1232" s="99"/>
      <c r="BN1232" s="99"/>
      <c r="BO1232" s="13" t="s">
        <v>12643</v>
      </c>
      <c r="BT1232" s="99"/>
      <c r="BU1232" s="99"/>
      <c r="BV1232" s="99"/>
      <c r="BW1232" s="99"/>
      <c r="BX1232" s="99"/>
      <c r="CB1232" s="13" t="s">
        <v>1511</v>
      </c>
    </row>
    <row r="1233" ht="13.75" spans="1:479">
      <c r="A1233" s="88" t="s">
        <v>12637</v>
      </c>
      <c r="B1233" s="88">
        <v>93433491</v>
      </c>
      <c r="C1233" s="106" t="s">
        <v>10471</v>
      </c>
      <c r="D1233" s="89" t="s">
        <v>12266</v>
      </c>
      <c r="E1233" s="135">
        <v>3</v>
      </c>
      <c r="F1233" s="135">
        <v>18</v>
      </c>
      <c r="G1233" s="90">
        <f t="shared" si="19"/>
        <v>54</v>
      </c>
      <c r="H1233" s="401"/>
      <c r="I1233" s="402"/>
      <c r="J1233" s="402">
        <v>10</v>
      </c>
      <c r="K1233" s="402">
        <v>12</v>
      </c>
      <c r="L1233" s="402">
        <v>14</v>
      </c>
      <c r="M1233" s="403">
        <v>38</v>
      </c>
      <c r="N1233" s="91"/>
      <c r="O1233" s="92"/>
      <c r="P1233" s="92"/>
      <c r="Q1233" s="92"/>
      <c r="R1233" s="93"/>
      <c r="S1233" s="94"/>
      <c r="T1233" s="95"/>
      <c r="U1233" s="96"/>
      <c r="V1233" s="95"/>
      <c r="W1233" s="95"/>
      <c r="X1233" s="97"/>
      <c r="Y1233" s="94"/>
      <c r="Z1233" s="96"/>
      <c r="AA1233" s="96"/>
      <c r="AB1233" s="95"/>
      <c r="AC1233" s="95"/>
      <c r="AD1233" s="97"/>
      <c r="AE1233" s="91"/>
      <c r="AF1233" s="113"/>
      <c r="AG1233" s="113"/>
      <c r="AH1233" s="92"/>
      <c r="AI1233" s="92"/>
      <c r="AJ1233" s="92"/>
      <c r="AK1233" s="92"/>
      <c r="AL1233" s="91"/>
      <c r="AM1233" s="91"/>
      <c r="AN1233" s="91"/>
      <c r="AO1233" s="91"/>
      <c r="AP1233" s="91"/>
      <c r="AQ1233" s="91">
        <v>38</v>
      </c>
      <c r="AR1233" s="91"/>
      <c r="AS1233" s="113"/>
      <c r="AT1233" s="113">
        <v>38</v>
      </c>
      <c r="AU1233" s="113">
        <v>6</v>
      </c>
      <c r="AV1233" s="92">
        <v>6</v>
      </c>
      <c r="AW1233" s="92">
        <v>6</v>
      </c>
      <c r="AX1233" s="93"/>
      <c r="AY1233" s="97"/>
      <c r="AZ1233" s="97"/>
      <c r="BA1233" s="97"/>
      <c r="BB1233" s="97"/>
      <c r="BC1233" s="99" t="s">
        <v>12336</v>
      </c>
      <c r="BD1233" s="99" t="s">
        <v>12349</v>
      </c>
      <c r="BE1233" s="99" t="s">
        <v>12328</v>
      </c>
      <c r="BF1233" s="100"/>
      <c r="BG1233" s="100"/>
      <c r="BH1233" s="111" t="s">
        <v>12272</v>
      </c>
      <c r="BI1233" s="100"/>
      <c r="BJ1233" s="99"/>
      <c r="BK1233" s="112" t="s">
        <v>12487</v>
      </c>
      <c r="BL1233" s="102"/>
      <c r="BM1233" s="99"/>
      <c r="BN1233" s="99"/>
      <c r="BO1233" s="13" t="s">
        <v>12644</v>
      </c>
      <c r="BT1233" s="99"/>
      <c r="BU1233" s="184"/>
      <c r="BV1233" s="184"/>
      <c r="BW1233" s="184"/>
      <c r="BX1233" s="184"/>
      <c r="BY1233" s="9"/>
      <c r="BZ1233" s="9"/>
      <c r="CA1233" s="9"/>
      <c r="CB1233" s="9" t="s">
        <v>1511</v>
      </c>
      <c r="CC1233" s="9"/>
      <c r="CD1233" s="9"/>
      <c r="CE1233" s="9"/>
      <c r="CF1233" s="9"/>
      <c r="CG1233" s="9"/>
      <c r="CH1233" s="9"/>
      <c r="CI1233" s="9"/>
      <c r="CJ1233" s="9"/>
      <c r="CK1233" s="9"/>
      <c r="CL1233" s="9"/>
      <c r="CM1233" s="9"/>
      <c r="CN1233" s="9"/>
      <c r="CO1233" s="9"/>
      <c r="CP1233" s="9"/>
      <c r="CQ1233" s="9"/>
      <c r="CR1233" s="9"/>
      <c r="CS1233" s="9"/>
      <c r="CT1233" s="9"/>
      <c r="CU1233" s="9"/>
      <c r="CV1233" s="9"/>
      <c r="CW1233" s="9"/>
      <c r="CX1233" s="9"/>
      <c r="CY1233" s="9"/>
      <c r="CZ1233" s="9"/>
      <c r="DA1233" s="9"/>
      <c r="DB1233" s="9"/>
      <c r="DC1233" s="9"/>
      <c r="DD1233" s="9"/>
      <c r="DE1233" s="9"/>
      <c r="DF1233" s="9"/>
      <c r="DG1233" s="9"/>
      <c r="DH1233" s="9"/>
      <c r="DI1233" s="9"/>
      <c r="DJ1233" s="9"/>
      <c r="DK1233" s="9"/>
      <c r="DL1233" s="9"/>
      <c r="DM1233" s="9"/>
      <c r="DN1233" s="9"/>
      <c r="DO1233" s="9"/>
      <c r="DP1233" s="9"/>
      <c r="DQ1233" s="9"/>
      <c r="DR1233" s="9"/>
      <c r="DS1233" s="9"/>
      <c r="DT1233" s="9"/>
      <c r="DU1233" s="9"/>
      <c r="DV1233" s="9"/>
      <c r="DW1233" s="9"/>
      <c r="DX1233" s="9"/>
      <c r="DY1233" s="9"/>
      <c r="DZ1233" s="9"/>
      <c r="EA1233" s="9"/>
      <c r="EB1233" s="9"/>
      <c r="EC1233" s="9"/>
      <c r="ED1233" s="9"/>
      <c r="EE1233" s="9"/>
      <c r="EF1233" s="9"/>
      <c r="EG1233" s="9"/>
      <c r="EH1233" s="9"/>
      <c r="EI1233" s="9"/>
      <c r="EJ1233" s="9"/>
      <c r="EK1233" s="9"/>
      <c r="EL1233" s="9"/>
      <c r="EM1233" s="9"/>
      <c r="EN1233" s="9"/>
      <c r="EO1233" s="9"/>
      <c r="EP1233" s="9"/>
      <c r="EQ1233" s="9"/>
      <c r="ER1233" s="9"/>
      <c r="ES1233" s="9"/>
      <c r="ET1233" s="9"/>
      <c r="EU1233" s="9"/>
      <c r="EV1233" s="9"/>
      <c r="EW1233" s="9"/>
      <c r="EX1233" s="9"/>
      <c r="EY1233" s="9"/>
      <c r="EZ1233" s="9"/>
      <c r="FA1233" s="9"/>
      <c r="FB1233" s="9"/>
      <c r="FC1233" s="9"/>
      <c r="FD1233" s="9"/>
      <c r="FE1233" s="9"/>
      <c r="FF1233" s="9"/>
      <c r="FG1233" s="9"/>
      <c r="FH1233" s="9"/>
      <c r="FI1233" s="9"/>
      <c r="FJ1233" s="9"/>
      <c r="FK1233" s="9"/>
      <c r="FL1233" s="9"/>
      <c r="FM1233" s="9"/>
      <c r="FN1233" s="9"/>
      <c r="FO1233" s="9"/>
      <c r="FP1233" s="9"/>
      <c r="FQ1233" s="9"/>
      <c r="FR1233" s="9"/>
      <c r="FS1233" s="9"/>
      <c r="FT1233" s="9"/>
      <c r="FU1233" s="9"/>
      <c r="FV1233" s="9"/>
      <c r="FW1233" s="9"/>
      <c r="FX1233" s="9"/>
      <c r="FY1233" s="9"/>
      <c r="FZ1233" s="9"/>
      <c r="GA1233" s="9"/>
      <c r="GB1233" s="9"/>
      <c r="GC1233" s="9"/>
      <c r="GD1233" s="9"/>
      <c r="GE1233" s="9"/>
      <c r="GF1233" s="9"/>
      <c r="GG1233" s="9"/>
      <c r="GH1233" s="9"/>
      <c r="GI1233" s="9"/>
      <c r="GJ1233" s="9"/>
      <c r="GK1233" s="9"/>
      <c r="GL1233" s="9"/>
      <c r="GM1233" s="9"/>
      <c r="GN1233" s="9"/>
      <c r="GO1233" s="9"/>
      <c r="GP1233" s="9"/>
      <c r="GQ1233" s="9"/>
      <c r="GR1233" s="9"/>
      <c r="GS1233" s="9"/>
      <c r="GT1233" s="9"/>
      <c r="GU1233" s="9"/>
      <c r="GV1233" s="9"/>
      <c r="GW1233" s="9"/>
      <c r="GX1233" s="9"/>
      <c r="GY1233" s="9"/>
      <c r="GZ1233" s="9"/>
      <c r="HA1233" s="9"/>
      <c r="HB1233" s="9"/>
      <c r="HC1233" s="9"/>
      <c r="HD1233" s="9"/>
      <c r="HE1233" s="9"/>
      <c r="HF1233" s="9"/>
      <c r="HG1233" s="9"/>
      <c r="HH1233" s="9"/>
      <c r="HI1233" s="9"/>
      <c r="HJ1233" s="9"/>
      <c r="HK1233" s="9"/>
      <c r="HL1233" s="9"/>
      <c r="HM1233" s="9"/>
      <c r="HN1233" s="9"/>
      <c r="HO1233" s="9"/>
      <c r="HP1233" s="9"/>
      <c r="HQ1233" s="9"/>
      <c r="HR1233" s="9"/>
      <c r="HS1233" s="9"/>
      <c r="HT1233" s="9"/>
      <c r="HU1233" s="9"/>
      <c r="HV1233" s="9"/>
      <c r="HW1233" s="9"/>
      <c r="HX1233" s="9"/>
      <c r="HY1233" s="9"/>
      <c r="HZ1233" s="9"/>
      <c r="IA1233" s="9"/>
      <c r="IB1233" s="9"/>
      <c r="IC1233" s="9"/>
      <c r="ID1233" s="9"/>
      <c r="IE1233" s="9"/>
      <c r="IF1233" s="9"/>
      <c r="IG1233" s="9"/>
      <c r="IH1233" s="9"/>
      <c r="II1233" s="9"/>
      <c r="IJ1233" s="9"/>
      <c r="IK1233" s="9"/>
      <c r="IL1233" s="9"/>
      <c r="IM1233" s="9"/>
      <c r="IN1233" s="9"/>
      <c r="IO1233" s="9"/>
      <c r="IP1233" s="9"/>
      <c r="IQ1233" s="9"/>
      <c r="IR1233" s="9"/>
      <c r="IS1233" s="9"/>
      <c r="IT1233" s="9"/>
      <c r="IU1233" s="9"/>
      <c r="IV1233" s="9"/>
      <c r="IW1233" s="9"/>
      <c r="IX1233" s="9"/>
      <c r="IY1233" s="9"/>
      <c r="IZ1233" s="9"/>
      <c r="JA1233" s="9"/>
      <c r="JB1233" s="9"/>
      <c r="JC1233" s="9"/>
      <c r="JD1233" s="9"/>
      <c r="JE1233" s="9"/>
      <c r="JF1233" s="9"/>
      <c r="JG1233" s="9"/>
      <c r="JH1233" s="9"/>
      <c r="JI1233" s="9"/>
      <c r="JJ1233" s="9"/>
      <c r="JK1233" s="9"/>
      <c r="JL1233" s="9"/>
      <c r="JM1233" s="9"/>
      <c r="JN1233" s="9"/>
      <c r="JO1233" s="9"/>
      <c r="JP1233" s="9"/>
      <c r="JQ1233" s="9"/>
      <c r="JR1233" s="9"/>
      <c r="JS1233" s="9"/>
      <c r="JT1233" s="9"/>
      <c r="JU1233" s="9"/>
      <c r="JV1233" s="9"/>
      <c r="JW1233" s="9"/>
      <c r="JX1233" s="9"/>
      <c r="JY1233" s="9"/>
      <c r="JZ1233" s="9"/>
      <c r="KA1233" s="9"/>
      <c r="KB1233" s="9"/>
      <c r="KC1233" s="9"/>
      <c r="KD1233" s="9"/>
      <c r="KE1233" s="9"/>
      <c r="KF1233" s="9"/>
      <c r="KG1233" s="9"/>
      <c r="KH1233" s="9"/>
      <c r="KI1233" s="9"/>
      <c r="KJ1233" s="9"/>
      <c r="KK1233" s="9"/>
      <c r="KL1233" s="9"/>
      <c r="KM1233" s="9"/>
      <c r="KN1233" s="9"/>
      <c r="KO1233" s="9"/>
      <c r="KP1233" s="9"/>
      <c r="KQ1233" s="9"/>
      <c r="KR1233" s="9"/>
      <c r="KS1233" s="9"/>
      <c r="KT1233" s="9"/>
      <c r="KU1233" s="9"/>
      <c r="KV1233" s="9"/>
      <c r="KW1233" s="9"/>
      <c r="KX1233" s="9"/>
      <c r="KY1233" s="9"/>
      <c r="KZ1233" s="9"/>
      <c r="LA1233" s="9"/>
      <c r="LB1233" s="9"/>
      <c r="LC1233" s="9"/>
      <c r="LD1233" s="9"/>
      <c r="LE1233" s="9"/>
      <c r="LF1233" s="9"/>
      <c r="LG1233" s="9"/>
      <c r="LH1233" s="9"/>
      <c r="LI1233" s="9"/>
      <c r="LJ1233" s="9"/>
      <c r="LK1233" s="9"/>
      <c r="LL1233" s="9"/>
      <c r="LM1233" s="9"/>
      <c r="LN1233" s="9"/>
      <c r="LO1233" s="9"/>
      <c r="LP1233" s="9"/>
      <c r="LQ1233" s="9"/>
      <c r="LR1233" s="9"/>
      <c r="LS1233" s="9"/>
      <c r="LT1233" s="9"/>
      <c r="LU1233" s="9"/>
      <c r="LV1233" s="9"/>
      <c r="LW1233" s="9"/>
      <c r="LX1233" s="9"/>
      <c r="LY1233" s="9"/>
      <c r="LZ1233" s="9"/>
      <c r="MA1233" s="9"/>
      <c r="MB1233" s="9"/>
      <c r="MC1233" s="9"/>
      <c r="MD1233" s="9"/>
      <c r="ME1233" s="9"/>
      <c r="MF1233" s="9"/>
      <c r="MG1233" s="9"/>
      <c r="MH1233" s="9"/>
      <c r="MI1233" s="9"/>
      <c r="MJ1233" s="9"/>
      <c r="MK1233" s="9"/>
      <c r="ML1233" s="9"/>
      <c r="MM1233" s="9"/>
      <c r="MN1233" s="9"/>
      <c r="MO1233" s="9"/>
      <c r="MP1233" s="9"/>
      <c r="MQ1233" s="9"/>
      <c r="MR1233" s="9"/>
      <c r="MS1233" s="9"/>
      <c r="MT1233" s="9"/>
      <c r="MU1233" s="9"/>
      <c r="MV1233" s="9"/>
      <c r="MW1233" s="9"/>
      <c r="MX1233" s="9"/>
      <c r="MY1233" s="9"/>
      <c r="MZ1233" s="9"/>
      <c r="NA1233" s="9"/>
      <c r="NB1233" s="9"/>
      <c r="NC1233" s="9"/>
      <c r="ND1233" s="9"/>
      <c r="NE1233" s="9"/>
      <c r="NF1233" s="9"/>
      <c r="NG1233" s="9"/>
      <c r="NH1233" s="9"/>
      <c r="NI1233" s="9"/>
      <c r="NJ1233" s="9"/>
      <c r="NK1233" s="9"/>
      <c r="NL1233" s="9"/>
      <c r="NM1233" s="9"/>
      <c r="NN1233" s="9"/>
      <c r="NO1233" s="9"/>
      <c r="NP1233" s="9"/>
      <c r="NQ1233" s="9"/>
      <c r="NR1233" s="9"/>
      <c r="NS1233" s="9"/>
      <c r="NT1233" s="9"/>
      <c r="NU1233" s="9"/>
      <c r="NV1233" s="9"/>
      <c r="NW1233" s="9"/>
      <c r="NX1233" s="9"/>
      <c r="NY1233" s="9"/>
      <c r="NZ1233" s="9"/>
      <c r="OA1233" s="9"/>
      <c r="OB1233" s="9"/>
      <c r="OC1233" s="9"/>
      <c r="OD1233" s="9"/>
      <c r="OE1233" s="9"/>
      <c r="OF1233" s="9"/>
      <c r="OG1233" s="9"/>
      <c r="OH1233" s="9"/>
      <c r="OI1233" s="9"/>
      <c r="OJ1233" s="9"/>
      <c r="OK1233" s="9"/>
      <c r="OL1233" s="9"/>
      <c r="OM1233" s="9"/>
      <c r="ON1233" s="9"/>
      <c r="OO1233" s="9"/>
      <c r="OP1233" s="9"/>
      <c r="OQ1233" s="9"/>
      <c r="OR1233" s="9"/>
      <c r="OS1233" s="9"/>
      <c r="OT1233" s="9"/>
      <c r="OU1233" s="9"/>
      <c r="OV1233" s="9"/>
      <c r="OW1233" s="9"/>
      <c r="OX1233" s="9"/>
      <c r="OY1233" s="9"/>
      <c r="OZ1233" s="9"/>
      <c r="PA1233" s="9"/>
      <c r="PB1233" s="9"/>
      <c r="PC1233" s="9"/>
      <c r="PD1233" s="9"/>
      <c r="PE1233" s="9"/>
      <c r="PF1233" s="9"/>
      <c r="PG1233" s="9"/>
      <c r="PH1233" s="9"/>
      <c r="PI1233" s="9"/>
      <c r="PJ1233" s="9"/>
      <c r="PK1233" s="9"/>
      <c r="PL1233" s="9"/>
      <c r="PM1233" s="9"/>
      <c r="PN1233" s="9"/>
      <c r="PO1233" s="9"/>
      <c r="PP1233" s="9"/>
      <c r="PQ1233" s="9"/>
      <c r="PR1233" s="9"/>
      <c r="PS1233" s="9"/>
      <c r="PT1233" s="9"/>
      <c r="PU1233" s="9"/>
      <c r="PV1233" s="9"/>
      <c r="PW1233" s="9"/>
      <c r="PX1233" s="9"/>
      <c r="PY1233" s="9"/>
      <c r="PZ1233" s="9"/>
      <c r="QA1233" s="9"/>
      <c r="QB1233" s="9"/>
      <c r="QC1233" s="9"/>
      <c r="QD1233" s="9"/>
      <c r="QE1233" s="9"/>
      <c r="QF1233" s="9"/>
      <c r="QG1233" s="9"/>
      <c r="QH1233" s="9"/>
      <c r="QI1233" s="9"/>
      <c r="QJ1233" s="9"/>
      <c r="QK1233" s="9"/>
      <c r="QL1233" s="9"/>
      <c r="QM1233" s="9"/>
      <c r="QN1233" s="9"/>
      <c r="QO1233" s="9"/>
      <c r="QP1233" s="9"/>
      <c r="QQ1233" s="9"/>
      <c r="QR1233" s="9"/>
      <c r="QS1233" s="9"/>
      <c r="QT1233" s="9"/>
      <c r="QU1233" s="9"/>
      <c r="QV1233" s="9"/>
      <c r="QW1233" s="9"/>
      <c r="QX1233" s="9"/>
      <c r="QY1233" s="9"/>
      <c r="QZ1233" s="9"/>
      <c r="RA1233" s="9"/>
      <c r="RB1233" s="9"/>
      <c r="RC1233" s="9"/>
      <c r="RD1233" s="9"/>
      <c r="RE1233" s="9"/>
      <c r="RF1233" s="9"/>
      <c r="RG1233" s="9"/>
      <c r="RH1233" s="9"/>
      <c r="RI1233" s="9"/>
      <c r="RJ1233" s="9"/>
      <c r="RK1233" s="9"/>
    </row>
    <row r="1234" ht="13.75" spans="1:479">
      <c r="A1234" s="88" t="s">
        <v>12637</v>
      </c>
      <c r="B1234" s="88">
        <v>93433491</v>
      </c>
      <c r="C1234" s="106" t="s">
        <v>10471</v>
      </c>
      <c r="D1234" s="89" t="s">
        <v>494</v>
      </c>
      <c r="E1234" s="135">
        <v>3</v>
      </c>
      <c r="F1234" s="135">
        <v>253</v>
      </c>
      <c r="G1234" s="90">
        <f t="shared" si="19"/>
        <v>759</v>
      </c>
      <c r="H1234" s="401"/>
      <c r="I1234" s="402"/>
      <c r="J1234" s="402">
        <v>51</v>
      </c>
      <c r="K1234" s="402">
        <v>63</v>
      </c>
      <c r="L1234" s="402">
        <v>63</v>
      </c>
      <c r="M1234" s="403"/>
      <c r="N1234" s="91"/>
      <c r="O1234" s="92"/>
      <c r="P1234" s="92"/>
      <c r="Q1234" s="92"/>
      <c r="R1234" s="93"/>
      <c r="S1234" s="94"/>
      <c r="T1234" s="95"/>
      <c r="U1234" s="114"/>
      <c r="V1234" s="114"/>
      <c r="W1234" s="114"/>
      <c r="X1234" s="97"/>
      <c r="Y1234" s="94"/>
      <c r="Z1234" s="96"/>
      <c r="AA1234" s="96"/>
      <c r="AB1234" s="95"/>
      <c r="AC1234" s="95"/>
      <c r="AD1234" s="97"/>
      <c r="AE1234" s="91"/>
      <c r="AF1234" s="113"/>
      <c r="AG1234" s="113"/>
      <c r="AH1234" s="92"/>
      <c r="AI1234" s="92"/>
      <c r="AJ1234" s="92"/>
      <c r="AK1234" s="92"/>
      <c r="AL1234" s="91"/>
      <c r="AM1234" s="113"/>
      <c r="AN1234" s="113"/>
      <c r="AO1234" s="92"/>
      <c r="AP1234" s="92"/>
      <c r="AQ1234" s="93"/>
      <c r="AR1234" s="91"/>
      <c r="AS1234" s="113"/>
      <c r="AT1234" s="113">
        <v>95</v>
      </c>
      <c r="AU1234" s="113">
        <v>6</v>
      </c>
      <c r="AV1234" s="92">
        <v>54</v>
      </c>
      <c r="AW1234" s="92">
        <v>37</v>
      </c>
      <c r="AX1234" s="93"/>
      <c r="AY1234" s="97"/>
      <c r="AZ1234" s="97"/>
      <c r="BA1234" s="97"/>
      <c r="BB1234" s="97"/>
      <c r="BC1234" s="99" t="s">
        <v>12337</v>
      </c>
      <c r="BD1234" s="99" t="s">
        <v>12350</v>
      </c>
      <c r="BE1234" s="99" t="s">
        <v>12329</v>
      </c>
      <c r="BF1234" s="100"/>
      <c r="BG1234" s="111" t="s">
        <v>12272</v>
      </c>
      <c r="BH1234" s="111" t="s">
        <v>12272</v>
      </c>
      <c r="BI1234" s="100"/>
      <c r="BJ1234" s="99"/>
      <c r="BK1234" s="112" t="s">
        <v>1511</v>
      </c>
      <c r="BL1234" s="102"/>
      <c r="BM1234" s="99"/>
      <c r="BN1234" s="99"/>
      <c r="BO1234" s="13" t="s">
        <v>12645</v>
      </c>
      <c r="BT1234" s="99"/>
      <c r="BU1234" s="99"/>
      <c r="BV1234" s="99"/>
      <c r="BW1234" s="99"/>
      <c r="BX1234" s="99"/>
      <c r="CB1234" s="13" t="s">
        <v>1511</v>
      </c>
    </row>
    <row r="1235" ht="13.75" spans="1:479">
      <c r="A1235" s="88" t="s">
        <v>12646</v>
      </c>
      <c r="B1235" s="88">
        <v>93432691</v>
      </c>
      <c r="C1235" s="106" t="s">
        <v>6232</v>
      </c>
      <c r="D1235" s="89" t="s">
        <v>12266</v>
      </c>
      <c r="E1235" s="135">
        <v>3</v>
      </c>
      <c r="F1235" s="135">
        <v>176</v>
      </c>
      <c r="G1235" s="90">
        <f t="shared" si="19"/>
        <v>528</v>
      </c>
      <c r="H1235" s="94"/>
      <c r="I1235" s="95"/>
      <c r="J1235" s="95"/>
      <c r="K1235" s="95"/>
      <c r="L1235" s="95"/>
      <c r="M1235" s="97"/>
      <c r="N1235" s="94"/>
      <c r="O1235" s="94"/>
      <c r="P1235" s="94"/>
      <c r="Q1235" s="94"/>
      <c r="R1235" s="94"/>
      <c r="S1235" s="94"/>
      <c r="T1235" s="95"/>
      <c r="U1235" s="96">
        <v>35</v>
      </c>
      <c r="V1235" s="95">
        <v>48</v>
      </c>
      <c r="W1235" s="95">
        <v>43</v>
      </c>
      <c r="X1235" s="97"/>
      <c r="Y1235" s="94"/>
      <c r="Z1235" s="96"/>
      <c r="AA1235" s="96"/>
      <c r="AB1235" s="95"/>
      <c r="AC1235" s="95"/>
      <c r="AD1235" s="97"/>
      <c r="AE1235" s="91"/>
      <c r="AF1235" s="91"/>
      <c r="AG1235" s="91"/>
      <c r="AH1235" s="91"/>
      <c r="AI1235" s="91"/>
      <c r="AJ1235" s="91"/>
      <c r="AK1235" s="91"/>
      <c r="AL1235" s="91"/>
      <c r="AM1235" s="91"/>
      <c r="AN1235" s="91">
        <v>35</v>
      </c>
      <c r="AO1235" s="91">
        <v>48</v>
      </c>
      <c r="AP1235" s="91">
        <v>43</v>
      </c>
      <c r="AQ1235" s="91"/>
      <c r="AR1235" s="94"/>
      <c r="AS1235" s="96"/>
      <c r="AT1235" s="96"/>
      <c r="AU1235" s="96"/>
      <c r="AV1235" s="95"/>
      <c r="AW1235" s="95"/>
      <c r="AX1235" s="97"/>
      <c r="AY1235" s="97"/>
      <c r="AZ1235" s="97"/>
      <c r="BA1235" s="97"/>
      <c r="BB1235" s="97"/>
      <c r="BC1235" s="99" t="s">
        <v>12271</v>
      </c>
      <c r="BD1235" s="99" t="s">
        <v>12349</v>
      </c>
      <c r="BE1235" s="99"/>
      <c r="BF1235" s="100"/>
      <c r="BG1235" s="111" t="s">
        <v>12272</v>
      </c>
      <c r="BH1235" s="100"/>
      <c r="BI1235" s="100"/>
      <c r="BJ1235" s="99"/>
      <c r="BK1235" s="112" t="s">
        <v>1511</v>
      </c>
      <c r="BL1235" s="102"/>
      <c r="BM1235" s="99"/>
      <c r="BN1235" s="99"/>
      <c r="BT1235" s="99"/>
      <c r="BU1235" s="99"/>
      <c r="BV1235" s="99"/>
      <c r="BW1235" s="99"/>
      <c r="BX1235" s="99"/>
      <c r="CB1235" s="13" t="s">
        <v>1511</v>
      </c>
    </row>
    <row r="1236" ht="13.75" spans="1:479">
      <c r="A1236" s="88" t="s">
        <v>12646</v>
      </c>
      <c r="B1236" s="187">
        <v>93432691</v>
      </c>
      <c r="C1236" s="106" t="s">
        <v>6232</v>
      </c>
      <c r="D1236" s="89" t="s">
        <v>494</v>
      </c>
      <c r="E1236" s="135">
        <v>3</v>
      </c>
      <c r="F1236" s="135">
        <v>231</v>
      </c>
      <c r="G1236" s="90">
        <f t="shared" si="19"/>
        <v>693</v>
      </c>
      <c r="H1236" s="94"/>
      <c r="I1236" s="95"/>
      <c r="J1236" s="95"/>
      <c r="K1236" s="95"/>
      <c r="L1236" s="95"/>
      <c r="M1236" s="97"/>
      <c r="N1236" s="94"/>
      <c r="O1236" s="95"/>
      <c r="P1236" s="95"/>
      <c r="Q1236" s="95"/>
      <c r="R1236" s="97"/>
      <c r="S1236" s="94"/>
      <c r="T1236" s="95"/>
      <c r="U1236" s="96">
        <v>50</v>
      </c>
      <c r="V1236" s="95">
        <v>49</v>
      </c>
      <c r="W1236" s="95">
        <v>38</v>
      </c>
      <c r="X1236" s="97"/>
      <c r="Y1236" s="94"/>
      <c r="Z1236" s="96"/>
      <c r="AA1236" s="96"/>
      <c r="AB1236" s="95"/>
      <c r="AC1236" s="95"/>
      <c r="AD1236" s="97"/>
      <c r="AE1236" s="91"/>
      <c r="AF1236" s="113"/>
      <c r="AG1236" s="113"/>
      <c r="AH1236" s="92"/>
      <c r="AI1236" s="92"/>
      <c r="AJ1236" s="92"/>
      <c r="AK1236" s="92"/>
      <c r="AL1236" s="91"/>
      <c r="AM1236" s="113"/>
      <c r="AN1236" s="113">
        <v>50</v>
      </c>
      <c r="AO1236" s="92">
        <v>49</v>
      </c>
      <c r="AP1236" s="92">
        <v>38</v>
      </c>
      <c r="AQ1236" s="93"/>
      <c r="AR1236" s="94"/>
      <c r="AS1236" s="96"/>
      <c r="AT1236" s="96"/>
      <c r="AU1236" s="96"/>
      <c r="AV1236" s="95"/>
      <c r="AW1236" s="95"/>
      <c r="AX1236" s="97"/>
      <c r="AY1236" s="97"/>
      <c r="AZ1236" s="97"/>
      <c r="BA1236" s="97"/>
      <c r="BB1236" s="97"/>
      <c r="BC1236" s="99" t="s">
        <v>12275</v>
      </c>
      <c r="BD1236" s="99" t="s">
        <v>12350</v>
      </c>
      <c r="BE1236" s="99"/>
      <c r="BF1236" s="100"/>
      <c r="BG1236" s="111" t="s">
        <v>12272</v>
      </c>
      <c r="BH1236" s="100"/>
      <c r="BI1236" s="100"/>
      <c r="BJ1236" s="99"/>
      <c r="BK1236" s="112" t="s">
        <v>1510</v>
      </c>
      <c r="BL1236" s="102"/>
      <c r="BM1236" s="99"/>
      <c r="BN1236" s="99"/>
      <c r="BT1236" s="99"/>
      <c r="BU1236" s="99"/>
      <c r="BV1236" s="99"/>
      <c r="BW1236" s="99"/>
      <c r="BX1236" s="99"/>
      <c r="CB1236" s="13" t="s">
        <v>1511</v>
      </c>
    </row>
    <row r="1237" ht="13.75" spans="1:479">
      <c r="A1237" s="88" t="s">
        <v>12646</v>
      </c>
      <c r="B1237" s="88">
        <v>93435091</v>
      </c>
      <c r="C1237" s="106" t="s">
        <v>6235</v>
      </c>
      <c r="D1237" s="89" t="s">
        <v>12266</v>
      </c>
      <c r="E1237" s="135">
        <v>3</v>
      </c>
      <c r="F1237" s="135">
        <v>177</v>
      </c>
      <c r="G1237" s="90">
        <f t="shared" si="19"/>
        <v>531</v>
      </c>
      <c r="H1237" s="94"/>
      <c r="I1237" s="95"/>
      <c r="J1237" s="95"/>
      <c r="K1237" s="95"/>
      <c r="L1237" s="95"/>
      <c r="M1237" s="97"/>
      <c r="N1237" s="94"/>
      <c r="O1237" s="95"/>
      <c r="P1237" s="95"/>
      <c r="Q1237" s="95"/>
      <c r="R1237" s="97"/>
      <c r="S1237" s="94"/>
      <c r="T1237" s="95"/>
      <c r="U1237" s="94"/>
      <c r="V1237" s="94"/>
      <c r="W1237" s="94"/>
      <c r="X1237" s="94"/>
      <c r="Y1237" s="94"/>
      <c r="Z1237" s="96"/>
      <c r="AA1237" s="96"/>
      <c r="AB1237" s="95"/>
      <c r="AC1237" s="95"/>
      <c r="AD1237" s="97"/>
      <c r="AE1237" s="91"/>
      <c r="AF1237" s="113"/>
      <c r="AG1237" s="113"/>
      <c r="AH1237" s="92"/>
      <c r="AI1237" s="92"/>
      <c r="AJ1237" s="92"/>
      <c r="AK1237" s="92"/>
      <c r="AL1237" s="91"/>
      <c r="AM1237" s="113"/>
      <c r="AN1237" s="113"/>
      <c r="AO1237" s="92"/>
      <c r="AP1237" s="92"/>
      <c r="AQ1237" s="93"/>
      <c r="AR1237" s="94"/>
      <c r="AS1237" s="96"/>
      <c r="AT1237" s="96"/>
      <c r="AU1237" s="96"/>
      <c r="AV1237" s="95"/>
      <c r="AW1237" s="95"/>
      <c r="AX1237" s="97"/>
      <c r="AY1237" s="97"/>
      <c r="AZ1237" s="97"/>
      <c r="BA1237" s="97"/>
      <c r="BB1237" s="97"/>
      <c r="BC1237" s="99" t="s">
        <v>12271</v>
      </c>
      <c r="BD1237" s="99" t="s">
        <v>12349</v>
      </c>
      <c r="BE1237" s="99"/>
      <c r="BF1237" s="100"/>
      <c r="BG1237" s="111" t="s">
        <v>12272</v>
      </c>
      <c r="BH1237" s="100"/>
      <c r="BI1237" s="100"/>
      <c r="BJ1237" s="99"/>
      <c r="BK1237" s="112" t="s">
        <v>1511</v>
      </c>
      <c r="BL1237" s="102"/>
      <c r="BM1237" s="99"/>
      <c r="BN1237" s="99"/>
      <c r="BT1237" s="99"/>
      <c r="BU1237" s="99"/>
      <c r="BV1237" s="99"/>
      <c r="BW1237" s="99"/>
      <c r="BX1237" s="99"/>
      <c r="CB1237" s="13" t="s">
        <v>1511</v>
      </c>
    </row>
    <row r="1238" ht="13.75" spans="1:479">
      <c r="A1238" s="88" t="s">
        <v>12646</v>
      </c>
      <c r="B1238" s="88">
        <v>93435091</v>
      </c>
      <c r="C1238" s="106" t="s">
        <v>6235</v>
      </c>
      <c r="D1238" s="89" t="s">
        <v>494</v>
      </c>
      <c r="E1238" s="135">
        <v>3</v>
      </c>
      <c r="F1238" s="135">
        <v>230</v>
      </c>
      <c r="G1238" s="90">
        <f t="shared" si="19"/>
        <v>690</v>
      </c>
      <c r="H1238" s="94"/>
      <c r="I1238" s="95"/>
      <c r="J1238" s="95"/>
      <c r="K1238" s="95"/>
      <c r="L1238" s="95"/>
      <c r="M1238" s="97"/>
      <c r="N1238" s="94"/>
      <c r="O1238" s="95"/>
      <c r="P1238" s="95"/>
      <c r="Q1238" s="95"/>
      <c r="R1238" s="97"/>
      <c r="S1238" s="94"/>
      <c r="T1238" s="95"/>
      <c r="U1238" s="96"/>
      <c r="V1238" s="95"/>
      <c r="W1238" s="95"/>
      <c r="X1238" s="97"/>
      <c r="Y1238" s="94"/>
      <c r="Z1238" s="96"/>
      <c r="AA1238" s="96"/>
      <c r="AB1238" s="95"/>
      <c r="AC1238" s="95"/>
      <c r="AD1238" s="97"/>
      <c r="AE1238" s="91"/>
      <c r="AF1238" s="113"/>
      <c r="AG1238" s="113"/>
      <c r="AH1238" s="92"/>
      <c r="AI1238" s="92"/>
      <c r="AJ1238" s="92"/>
      <c r="AK1238" s="92"/>
      <c r="AL1238" s="91"/>
      <c r="AM1238" s="113"/>
      <c r="AN1238" s="113"/>
      <c r="AO1238" s="92"/>
      <c r="AP1238" s="92"/>
      <c r="AQ1238" s="93"/>
      <c r="AR1238" s="94"/>
      <c r="AS1238" s="96"/>
      <c r="AT1238" s="96"/>
      <c r="AU1238" s="96"/>
      <c r="AV1238" s="95"/>
      <c r="AW1238" s="95"/>
      <c r="AX1238" s="97"/>
      <c r="AY1238" s="97"/>
      <c r="AZ1238" s="97"/>
      <c r="BA1238" s="97"/>
      <c r="BB1238" s="97"/>
      <c r="BC1238" s="99" t="s">
        <v>12275</v>
      </c>
      <c r="BD1238" s="99" t="s">
        <v>12350</v>
      </c>
      <c r="BE1238" s="99"/>
      <c r="BF1238" s="100"/>
      <c r="BG1238" s="111" t="s">
        <v>12272</v>
      </c>
      <c r="BH1238" s="100"/>
      <c r="BI1238" s="100"/>
      <c r="BJ1238" s="99"/>
      <c r="BK1238" s="112" t="s">
        <v>1510</v>
      </c>
      <c r="BL1238" s="102"/>
      <c r="BM1238" s="99"/>
      <c r="BN1238" s="99"/>
      <c r="BT1238" s="99"/>
      <c r="BU1238" s="99"/>
      <c r="BV1238" s="99"/>
      <c r="BW1238" s="99"/>
      <c r="BX1238" s="99"/>
      <c r="CB1238" s="13" t="s">
        <v>1511</v>
      </c>
    </row>
    <row r="1239" ht="13.75" spans="1:479">
      <c r="A1239" s="88" t="s">
        <v>12647</v>
      </c>
      <c r="B1239" s="88">
        <v>93426891</v>
      </c>
      <c r="C1239" s="106">
        <v>93426801</v>
      </c>
      <c r="D1239" s="89" t="s">
        <v>12266</v>
      </c>
      <c r="E1239" s="135">
        <v>24</v>
      </c>
      <c r="F1239" s="135">
        <v>41</v>
      </c>
      <c r="G1239" s="90">
        <f t="shared" si="19"/>
        <v>984</v>
      </c>
      <c r="H1239" s="91"/>
      <c r="I1239" s="92"/>
      <c r="J1239" s="92"/>
      <c r="K1239" s="92"/>
      <c r="L1239" s="92"/>
      <c r="M1239" s="93"/>
      <c r="N1239" s="91"/>
      <c r="O1239" s="92"/>
      <c r="P1239" s="92"/>
      <c r="Q1239" s="92"/>
      <c r="R1239" s="93"/>
      <c r="S1239" s="94"/>
      <c r="T1239" s="95"/>
      <c r="U1239" s="94"/>
      <c r="V1239" s="94"/>
      <c r="W1239" s="94"/>
      <c r="X1239" s="94"/>
      <c r="Y1239" s="91"/>
      <c r="Z1239" s="113"/>
      <c r="AA1239" s="113">
        <v>70</v>
      </c>
      <c r="AB1239" s="92">
        <v>83</v>
      </c>
      <c r="AC1239" s="92">
        <v>40</v>
      </c>
      <c r="AD1239" s="93"/>
      <c r="AE1239" s="94"/>
      <c r="AF1239" s="94"/>
      <c r="AG1239" s="94"/>
      <c r="AH1239" s="94"/>
      <c r="AI1239" s="94"/>
      <c r="AJ1239" s="94"/>
      <c r="AK1239" s="94"/>
      <c r="AL1239" s="91"/>
      <c r="AM1239" s="113"/>
      <c r="AN1239" s="113"/>
      <c r="AO1239" s="92"/>
      <c r="AP1239" s="92"/>
      <c r="AQ1239" s="93"/>
      <c r="AR1239" s="94"/>
      <c r="AS1239" s="96"/>
      <c r="AT1239" s="96"/>
      <c r="AU1239" s="96"/>
      <c r="AV1239" s="95"/>
      <c r="AW1239" s="95"/>
      <c r="AX1239" s="97"/>
      <c r="AY1239" s="97"/>
      <c r="AZ1239" s="97"/>
      <c r="BA1239" s="97"/>
      <c r="BB1239" s="97"/>
      <c r="BC1239" s="99" t="s">
        <v>12280</v>
      </c>
      <c r="BD1239" s="99" t="s">
        <v>12297</v>
      </c>
      <c r="BE1239" s="99" t="s">
        <v>12271</v>
      </c>
      <c r="BF1239" s="100"/>
      <c r="BG1239" s="103"/>
      <c r="BH1239" s="103"/>
      <c r="BI1239" s="103"/>
      <c r="BJ1239" s="99"/>
      <c r="BK1239" s="112" t="s">
        <v>1511</v>
      </c>
      <c r="BL1239" s="102"/>
      <c r="BM1239" s="99"/>
      <c r="BN1239" s="99"/>
      <c r="BT1239" s="99"/>
      <c r="BU1239" s="99"/>
      <c r="BV1239" s="99"/>
      <c r="BW1239" s="99"/>
      <c r="BX1239" s="99"/>
      <c r="CB1239" s="13" t="s">
        <v>1511</v>
      </c>
    </row>
    <row r="1240" ht="13.75" spans="1:479">
      <c r="A1240" s="88" t="s">
        <v>12647</v>
      </c>
      <c r="B1240" s="88">
        <v>93426891</v>
      </c>
      <c r="C1240" s="106">
        <v>93426801</v>
      </c>
      <c r="D1240" s="89" t="s">
        <v>494</v>
      </c>
      <c r="E1240" s="135">
        <v>24</v>
      </c>
      <c r="F1240" s="135">
        <v>16</v>
      </c>
      <c r="G1240" s="90">
        <f t="shared" si="19"/>
        <v>384</v>
      </c>
      <c r="H1240" s="91"/>
      <c r="I1240" s="92"/>
      <c r="J1240" s="92"/>
      <c r="K1240" s="92"/>
      <c r="L1240" s="92"/>
      <c r="M1240" s="93"/>
      <c r="N1240" s="91"/>
      <c r="O1240" s="92"/>
      <c r="P1240" s="92"/>
      <c r="Q1240" s="92"/>
      <c r="R1240" s="93"/>
      <c r="S1240" s="94"/>
      <c r="T1240" s="95"/>
      <c r="U1240" s="96"/>
      <c r="V1240" s="95"/>
      <c r="W1240" s="95"/>
      <c r="X1240" s="97"/>
      <c r="Y1240" s="91"/>
      <c r="Z1240" s="113"/>
      <c r="AA1240" s="113">
        <v>23</v>
      </c>
      <c r="AB1240" s="92">
        <v>23</v>
      </c>
      <c r="AC1240" s="92">
        <v>61</v>
      </c>
      <c r="AD1240" s="93"/>
      <c r="AE1240" s="94"/>
      <c r="AF1240" s="96"/>
      <c r="AG1240" s="96"/>
      <c r="AH1240" s="95"/>
      <c r="AI1240" s="95"/>
      <c r="AJ1240" s="95"/>
      <c r="AK1240" s="95"/>
      <c r="AL1240" s="91"/>
      <c r="AM1240" s="113"/>
      <c r="AN1240" s="113"/>
      <c r="AO1240" s="92"/>
      <c r="AP1240" s="92"/>
      <c r="AQ1240" s="93"/>
      <c r="AR1240" s="94"/>
      <c r="AS1240" s="96"/>
      <c r="AT1240" s="96"/>
      <c r="AU1240" s="96"/>
      <c r="AV1240" s="95"/>
      <c r="AW1240" s="95"/>
      <c r="AX1240" s="97"/>
      <c r="AY1240" s="97"/>
      <c r="AZ1240" s="97"/>
      <c r="BA1240" s="97"/>
      <c r="BB1240" s="97"/>
      <c r="BC1240" s="99" t="s">
        <v>12282</v>
      </c>
      <c r="BD1240" s="99" t="s">
        <v>12300</v>
      </c>
      <c r="BE1240" s="99" t="s">
        <v>12275</v>
      </c>
      <c r="BF1240" s="100"/>
      <c r="BG1240" s="103"/>
      <c r="BH1240" s="103"/>
      <c r="BI1240" s="103"/>
      <c r="BJ1240" s="99"/>
      <c r="BK1240" s="112" t="s">
        <v>1511</v>
      </c>
      <c r="BL1240" s="102"/>
      <c r="BM1240" s="99"/>
      <c r="BN1240" s="99"/>
      <c r="BT1240" s="99"/>
      <c r="BU1240" s="99"/>
      <c r="BV1240" s="99"/>
      <c r="BW1240" s="99"/>
      <c r="BX1240" s="99"/>
      <c r="CB1240" s="13" t="s">
        <v>1511</v>
      </c>
    </row>
    <row r="1241" ht="13.75" spans="1:479">
      <c r="A1241" s="88" t="s">
        <v>12648</v>
      </c>
      <c r="B1241" s="88" t="s">
        <v>862</v>
      </c>
      <c r="C1241" s="106" t="s">
        <v>860</v>
      </c>
      <c r="D1241" s="89" t="s">
        <v>12266</v>
      </c>
      <c r="E1241" s="135">
        <v>24</v>
      </c>
      <c r="F1241" s="135">
        <v>60</v>
      </c>
      <c r="G1241" s="90">
        <f t="shared" si="19"/>
        <v>1440</v>
      </c>
      <c r="H1241" s="91"/>
      <c r="I1241" s="92"/>
      <c r="J1241" s="92">
        <v>87</v>
      </c>
      <c r="K1241" s="92">
        <v>94</v>
      </c>
      <c r="L1241" s="92">
        <v>54</v>
      </c>
      <c r="M1241" s="93"/>
      <c r="N1241" s="91"/>
      <c r="O1241" s="92">
        <v>98</v>
      </c>
      <c r="P1241" s="92">
        <v>85</v>
      </c>
      <c r="Q1241" s="92">
        <v>60</v>
      </c>
      <c r="R1241" s="93"/>
      <c r="S1241" s="91"/>
      <c r="T1241" s="92"/>
      <c r="U1241" s="91">
        <v>98</v>
      </c>
      <c r="V1241" s="91">
        <v>85</v>
      </c>
      <c r="W1241" s="91">
        <v>60</v>
      </c>
      <c r="X1241" s="91"/>
      <c r="Y1241" s="91"/>
      <c r="Z1241" s="113"/>
      <c r="AA1241" s="113">
        <v>98</v>
      </c>
      <c r="AB1241" s="92">
        <v>85</v>
      </c>
      <c r="AC1241" s="92">
        <v>60</v>
      </c>
      <c r="AD1241" s="93"/>
      <c r="AE1241" s="94"/>
      <c r="AF1241" s="94"/>
      <c r="AG1241" s="94"/>
      <c r="AH1241" s="94"/>
      <c r="AI1241" s="94"/>
      <c r="AJ1241" s="94"/>
      <c r="AK1241" s="94"/>
      <c r="AL1241" s="94"/>
      <c r="AM1241" s="96"/>
      <c r="AN1241" s="96"/>
      <c r="AO1241" s="95"/>
      <c r="AP1241" s="95"/>
      <c r="AQ1241" s="97"/>
      <c r="AR1241" s="94"/>
      <c r="AS1241" s="96"/>
      <c r="AT1241" s="96"/>
      <c r="AU1241" s="96"/>
      <c r="AV1241" s="95"/>
      <c r="AW1241" s="95"/>
      <c r="AX1241" s="97"/>
      <c r="AY1241" s="97"/>
      <c r="AZ1241" s="97"/>
      <c r="BA1241" s="97"/>
      <c r="BB1241" s="97"/>
      <c r="BC1241" s="99" t="s">
        <v>12280</v>
      </c>
      <c r="BD1241" s="99" t="s">
        <v>12297</v>
      </c>
      <c r="BE1241" s="99" t="s">
        <v>12298</v>
      </c>
      <c r="BF1241" s="100"/>
      <c r="BG1241" s="103"/>
      <c r="BH1241" s="103"/>
      <c r="BI1241" s="103"/>
      <c r="BJ1241" s="99"/>
      <c r="BK1241" s="112" t="s">
        <v>1511</v>
      </c>
      <c r="BL1241" s="102"/>
      <c r="BM1241" s="99"/>
      <c r="BN1241" s="99"/>
      <c r="BO1241" s="13" t="s">
        <v>12649</v>
      </c>
      <c r="BT1241" s="99"/>
      <c r="BU1241" s="99"/>
      <c r="BV1241" s="99"/>
      <c r="BW1241" s="99"/>
      <c r="BX1241" s="99"/>
      <c r="CB1241" s="13" t="s">
        <v>1511</v>
      </c>
    </row>
    <row r="1242" ht="13.75" spans="1:479">
      <c r="A1242" s="88" t="s">
        <v>12648</v>
      </c>
      <c r="B1242" s="88" t="s">
        <v>862</v>
      </c>
      <c r="C1242" s="106" t="s">
        <v>860</v>
      </c>
      <c r="D1242" s="89" t="s">
        <v>494</v>
      </c>
      <c r="E1242" s="135">
        <v>24</v>
      </c>
      <c r="F1242" s="135">
        <v>19</v>
      </c>
      <c r="G1242" s="90">
        <f t="shared" si="19"/>
        <v>456</v>
      </c>
      <c r="H1242" s="91"/>
      <c r="I1242" s="92"/>
      <c r="J1242" s="92">
        <v>32</v>
      </c>
      <c r="K1242" s="92">
        <v>43</v>
      </c>
      <c r="L1242" s="92">
        <v>54</v>
      </c>
      <c r="M1242" s="93"/>
      <c r="N1242" s="91"/>
      <c r="O1242" s="92">
        <v>28</v>
      </c>
      <c r="P1242" s="92">
        <v>35</v>
      </c>
      <c r="Q1242" s="92">
        <v>48</v>
      </c>
      <c r="R1242" s="93"/>
      <c r="S1242" s="91"/>
      <c r="T1242" s="92"/>
      <c r="U1242" s="113">
        <v>28</v>
      </c>
      <c r="V1242" s="92">
        <v>35</v>
      </c>
      <c r="W1242" s="92">
        <v>48</v>
      </c>
      <c r="X1242" s="93"/>
      <c r="Y1242" s="91"/>
      <c r="Z1242" s="113"/>
      <c r="AA1242" s="113">
        <v>33</v>
      </c>
      <c r="AB1242" s="92">
        <v>33</v>
      </c>
      <c r="AC1242" s="92">
        <v>45</v>
      </c>
      <c r="AD1242" s="93"/>
      <c r="AE1242" s="94"/>
      <c r="AF1242" s="94"/>
      <c r="AG1242" s="94"/>
      <c r="AH1242" s="94"/>
      <c r="AI1242" s="94"/>
      <c r="AJ1242" s="94"/>
      <c r="AK1242" s="97"/>
      <c r="AL1242" s="94"/>
      <c r="AM1242" s="94"/>
      <c r="AN1242" s="94"/>
      <c r="AO1242" s="94"/>
      <c r="AP1242" s="94"/>
      <c r="AQ1242" s="94"/>
      <c r="AR1242" s="94"/>
      <c r="AS1242" s="96"/>
      <c r="AT1242" s="96"/>
      <c r="AU1242" s="96"/>
      <c r="AV1242" s="95"/>
      <c r="AW1242" s="95"/>
      <c r="AX1242" s="97"/>
      <c r="AY1242" s="97"/>
      <c r="AZ1242" s="97"/>
      <c r="BA1242" s="97"/>
      <c r="BB1242" s="97"/>
      <c r="BC1242" s="99" t="s">
        <v>12282</v>
      </c>
      <c r="BD1242" s="99" t="s">
        <v>12300</v>
      </c>
      <c r="BE1242" s="99" t="s">
        <v>12301</v>
      </c>
      <c r="BF1242" s="100"/>
      <c r="BG1242" s="103"/>
      <c r="BH1242" s="103"/>
      <c r="BI1242" s="103"/>
      <c r="BJ1242" s="99"/>
      <c r="BK1242" s="112" t="s">
        <v>1511</v>
      </c>
      <c r="BL1242" s="102"/>
      <c r="BM1242" s="99"/>
      <c r="BN1242" s="99"/>
      <c r="BO1242" s="13" t="s">
        <v>12649</v>
      </c>
      <c r="BT1242" s="99"/>
      <c r="BU1242" s="99"/>
      <c r="BV1242" s="99"/>
      <c r="BW1242" s="99"/>
      <c r="BX1242" s="99"/>
      <c r="CB1242" s="13" t="s">
        <v>1511</v>
      </c>
    </row>
    <row r="1243" ht="13.75" spans="1:479">
      <c r="A1243" s="88" t="s">
        <v>12650</v>
      </c>
      <c r="B1243" s="88" t="s">
        <v>529</v>
      </c>
      <c r="C1243" s="106" t="s">
        <v>7379</v>
      </c>
      <c r="D1243" s="89" t="s">
        <v>12266</v>
      </c>
      <c r="E1243" s="135">
        <v>24</v>
      </c>
      <c r="F1243" s="135">
        <v>25</v>
      </c>
      <c r="G1243" s="90">
        <f t="shared" si="19"/>
        <v>600</v>
      </c>
      <c r="H1243" s="91"/>
      <c r="I1243" s="92"/>
      <c r="J1243" s="92">
        <v>33</v>
      </c>
      <c r="K1243" s="92">
        <v>45</v>
      </c>
      <c r="L1243" s="92">
        <v>58</v>
      </c>
      <c r="M1243" s="93"/>
      <c r="N1243" s="91"/>
      <c r="O1243" s="92"/>
      <c r="P1243" s="92"/>
      <c r="Q1243" s="92"/>
      <c r="R1243" s="93"/>
      <c r="S1243" s="94"/>
      <c r="T1243" s="95"/>
      <c r="U1243" s="96"/>
      <c r="V1243" s="95"/>
      <c r="W1243" s="95"/>
      <c r="X1243" s="97"/>
      <c r="Y1243" s="94"/>
      <c r="Z1243" s="96"/>
      <c r="AA1243" s="159"/>
      <c r="AB1243" s="160"/>
      <c r="AC1243" s="160"/>
      <c r="AD1243" s="161"/>
      <c r="AE1243" s="91"/>
      <c r="AF1243" s="91"/>
      <c r="AG1243" s="91"/>
      <c r="AH1243" s="91"/>
      <c r="AI1243" s="91"/>
      <c r="AJ1243" s="91"/>
      <c r="AK1243" s="93"/>
      <c r="AL1243" s="91"/>
      <c r="AM1243" s="91"/>
      <c r="AN1243" s="91"/>
      <c r="AO1243" s="91"/>
      <c r="AP1243" s="91"/>
      <c r="AQ1243" s="91"/>
      <c r="AR1243" s="94"/>
      <c r="AS1243" s="96"/>
      <c r="AT1243" s="96"/>
      <c r="AU1243" s="96"/>
      <c r="AV1243" s="95"/>
      <c r="AW1243" s="95"/>
      <c r="AX1243" s="97"/>
      <c r="AY1243" s="97"/>
      <c r="AZ1243" s="97"/>
      <c r="BA1243" s="97"/>
      <c r="BB1243" s="97"/>
      <c r="BC1243" s="99" t="s">
        <v>12297</v>
      </c>
      <c r="BD1243" s="99" t="s">
        <v>12298</v>
      </c>
      <c r="BE1243" s="99" t="s">
        <v>12349</v>
      </c>
      <c r="BF1243" s="100"/>
      <c r="BG1243" s="103"/>
      <c r="BH1243" s="103"/>
      <c r="BI1243" s="103"/>
      <c r="BJ1243" s="99"/>
      <c r="BK1243" s="112" t="s">
        <v>1511</v>
      </c>
      <c r="BL1243" s="102"/>
      <c r="BM1243" s="99"/>
      <c r="BN1243" s="99"/>
      <c r="BT1243" s="99"/>
      <c r="BU1243" s="99"/>
      <c r="BV1243" s="99"/>
      <c r="BW1243" s="99"/>
      <c r="BX1243" s="99"/>
      <c r="CB1243" s="4" t="s">
        <v>1511</v>
      </c>
    </row>
    <row r="1244" ht="13.75" spans="1:479">
      <c r="A1244" s="88" t="s">
        <v>12650</v>
      </c>
      <c r="B1244" s="88" t="s">
        <v>529</v>
      </c>
      <c r="C1244" s="106" t="s">
        <v>7379</v>
      </c>
      <c r="D1244" s="89" t="s">
        <v>494</v>
      </c>
      <c r="E1244" s="135">
        <v>24</v>
      </c>
      <c r="F1244" s="135">
        <v>27</v>
      </c>
      <c r="G1244" s="90">
        <f t="shared" si="19"/>
        <v>648</v>
      </c>
      <c r="H1244" s="91"/>
      <c r="I1244" s="92"/>
      <c r="J1244" s="92">
        <v>75</v>
      </c>
      <c r="K1244" s="92">
        <v>49</v>
      </c>
      <c r="L1244" s="92">
        <v>41</v>
      </c>
      <c r="M1244" s="93"/>
      <c r="N1244" s="91"/>
      <c r="O1244" s="92"/>
      <c r="P1244" s="92"/>
      <c r="Q1244" s="92"/>
      <c r="R1244" s="93"/>
      <c r="S1244" s="94"/>
      <c r="T1244" s="95"/>
      <c r="U1244" s="96"/>
      <c r="V1244" s="95"/>
      <c r="W1244" s="95"/>
      <c r="X1244" s="97"/>
      <c r="Y1244" s="94"/>
      <c r="Z1244" s="96"/>
      <c r="AA1244" s="159"/>
      <c r="AB1244" s="160"/>
      <c r="AC1244" s="160"/>
      <c r="AD1244" s="161"/>
      <c r="AE1244" s="91"/>
      <c r="AF1244" s="91"/>
      <c r="AG1244" s="91"/>
      <c r="AH1244" s="91"/>
      <c r="AI1244" s="91"/>
      <c r="AJ1244" s="91"/>
      <c r="AK1244" s="93"/>
      <c r="AL1244" s="91"/>
      <c r="AM1244" s="91"/>
      <c r="AN1244" s="91"/>
      <c r="AO1244" s="91"/>
      <c r="AP1244" s="91"/>
      <c r="AQ1244" s="91"/>
      <c r="AR1244" s="94"/>
      <c r="AS1244" s="96"/>
      <c r="AT1244" s="96"/>
      <c r="AU1244" s="96"/>
      <c r="AV1244" s="95"/>
      <c r="AW1244" s="95"/>
      <c r="AX1244" s="97"/>
      <c r="AY1244" s="97"/>
      <c r="AZ1244" s="97"/>
      <c r="BA1244" s="97"/>
      <c r="BB1244" s="97"/>
      <c r="BC1244" s="99" t="s">
        <v>12300</v>
      </c>
      <c r="BD1244" s="99" t="s">
        <v>12301</v>
      </c>
      <c r="BE1244" s="99" t="s">
        <v>12350</v>
      </c>
      <c r="BF1244" s="100"/>
      <c r="BG1244" s="103"/>
      <c r="BH1244" s="103"/>
      <c r="BI1244" s="103"/>
      <c r="BJ1244" s="99"/>
      <c r="BK1244" s="112" t="s">
        <v>1511</v>
      </c>
      <c r="BL1244" s="102"/>
      <c r="BM1244" s="99"/>
      <c r="BN1244" s="99"/>
      <c r="BT1244" s="99"/>
      <c r="BU1244" s="99"/>
      <c r="BV1244" s="99"/>
      <c r="BW1244" s="99"/>
      <c r="BX1244" s="99"/>
      <c r="CB1244" s="4" t="s">
        <v>1511</v>
      </c>
    </row>
    <row r="1245" ht="13.75" spans="1:479">
      <c r="A1245" s="88" t="s">
        <v>12650</v>
      </c>
      <c r="B1245" s="88" t="s">
        <v>529</v>
      </c>
      <c r="C1245" s="106" t="s">
        <v>527</v>
      </c>
      <c r="D1245" s="89" t="s">
        <v>12266</v>
      </c>
      <c r="E1245" s="135">
        <v>24</v>
      </c>
      <c r="F1245" s="135">
        <v>25</v>
      </c>
      <c r="G1245" s="90">
        <f t="shared" si="19"/>
        <v>600</v>
      </c>
      <c r="H1245" s="91"/>
      <c r="I1245" s="92"/>
      <c r="J1245" s="92">
        <v>33</v>
      </c>
      <c r="K1245" s="92">
        <v>45</v>
      </c>
      <c r="L1245" s="92">
        <v>58</v>
      </c>
      <c r="M1245" s="93"/>
      <c r="N1245" s="91"/>
      <c r="O1245" s="92"/>
      <c r="P1245" s="92"/>
      <c r="Q1245" s="92"/>
      <c r="R1245" s="93"/>
      <c r="S1245" s="94"/>
      <c r="T1245" s="95"/>
      <c r="U1245" s="96"/>
      <c r="V1245" s="95"/>
      <c r="W1245" s="95"/>
      <c r="X1245" s="97"/>
      <c r="Y1245" s="94"/>
      <c r="Z1245" s="96"/>
      <c r="AA1245" s="159"/>
      <c r="AB1245" s="160"/>
      <c r="AC1245" s="160"/>
      <c r="AD1245" s="161"/>
      <c r="AE1245" s="91"/>
      <c r="AF1245" s="91"/>
      <c r="AG1245" s="91"/>
      <c r="AH1245" s="91"/>
      <c r="AI1245" s="91"/>
      <c r="AJ1245" s="91"/>
      <c r="AK1245" s="93"/>
      <c r="AL1245" s="91"/>
      <c r="AM1245" s="91"/>
      <c r="AN1245" s="91"/>
      <c r="AO1245" s="91"/>
      <c r="AP1245" s="91"/>
      <c r="AQ1245" s="91"/>
      <c r="AR1245" s="94"/>
      <c r="AS1245" s="96"/>
      <c r="AT1245" s="96"/>
      <c r="AU1245" s="96"/>
      <c r="AV1245" s="95"/>
      <c r="AW1245" s="95"/>
      <c r="AX1245" s="97"/>
      <c r="AY1245" s="97"/>
      <c r="AZ1245" s="97"/>
      <c r="BA1245" s="97"/>
      <c r="BB1245" s="97"/>
      <c r="BC1245" s="99" t="s">
        <v>12297</v>
      </c>
      <c r="BD1245" s="99" t="s">
        <v>12298</v>
      </c>
      <c r="BE1245" s="99" t="s">
        <v>12349</v>
      </c>
      <c r="BF1245" s="100"/>
      <c r="BG1245" s="103"/>
      <c r="BH1245" s="103"/>
      <c r="BI1245" s="103"/>
      <c r="BJ1245" s="99"/>
      <c r="BK1245" s="112" t="s">
        <v>1511</v>
      </c>
      <c r="BL1245" s="102"/>
      <c r="BM1245" s="99"/>
      <c r="BN1245" s="99"/>
      <c r="BT1245" s="99"/>
      <c r="BU1245" s="99"/>
      <c r="BV1245" s="99"/>
      <c r="BW1245" s="99"/>
      <c r="BX1245" s="99"/>
      <c r="CB1245" s="4" t="s">
        <v>1511</v>
      </c>
    </row>
    <row r="1246" ht="13.75" spans="1:479">
      <c r="A1246" s="88" t="s">
        <v>12650</v>
      </c>
      <c r="B1246" s="88" t="s">
        <v>529</v>
      </c>
      <c r="C1246" s="106" t="s">
        <v>527</v>
      </c>
      <c r="D1246" s="89" t="s">
        <v>494</v>
      </c>
      <c r="E1246" s="135">
        <v>24</v>
      </c>
      <c r="F1246" s="135">
        <v>27</v>
      </c>
      <c r="G1246" s="90">
        <f t="shared" si="19"/>
        <v>648</v>
      </c>
      <c r="H1246" s="91"/>
      <c r="I1246" s="92"/>
      <c r="J1246" s="92">
        <v>75</v>
      </c>
      <c r="K1246" s="92">
        <v>49</v>
      </c>
      <c r="L1246" s="92">
        <v>41</v>
      </c>
      <c r="M1246" s="92"/>
      <c r="N1246" s="91"/>
      <c r="O1246" s="92"/>
      <c r="P1246" s="92"/>
      <c r="Q1246" s="92"/>
      <c r="R1246" s="93"/>
      <c r="S1246" s="94"/>
      <c r="T1246" s="95"/>
      <c r="U1246" s="96"/>
      <c r="V1246" s="95"/>
      <c r="W1246" s="95"/>
      <c r="X1246" s="97"/>
      <c r="Y1246" s="94"/>
      <c r="Z1246" s="96"/>
      <c r="AA1246" s="159"/>
      <c r="AB1246" s="160"/>
      <c r="AC1246" s="160"/>
      <c r="AD1246" s="161"/>
      <c r="AE1246" s="91"/>
      <c r="AF1246" s="91"/>
      <c r="AG1246" s="91"/>
      <c r="AH1246" s="91"/>
      <c r="AI1246" s="91"/>
      <c r="AJ1246" s="91"/>
      <c r="AK1246" s="93"/>
      <c r="AL1246" s="91"/>
      <c r="AM1246" s="91"/>
      <c r="AN1246" s="91"/>
      <c r="AO1246" s="91"/>
      <c r="AP1246" s="91"/>
      <c r="AQ1246" s="91"/>
      <c r="AR1246" s="94"/>
      <c r="AS1246" s="96"/>
      <c r="AT1246" s="96"/>
      <c r="AU1246" s="96"/>
      <c r="AV1246" s="95"/>
      <c r="AW1246" s="95"/>
      <c r="AX1246" s="97"/>
      <c r="AY1246" s="97"/>
      <c r="AZ1246" s="97"/>
      <c r="BA1246" s="97"/>
      <c r="BB1246" s="97"/>
      <c r="BC1246" s="99" t="s">
        <v>12300</v>
      </c>
      <c r="BD1246" s="99" t="s">
        <v>12301</v>
      </c>
      <c r="BE1246" s="99" t="s">
        <v>12350</v>
      </c>
      <c r="BF1246" s="100"/>
      <c r="BG1246" s="103"/>
      <c r="BH1246" s="103"/>
      <c r="BI1246" s="103"/>
      <c r="BJ1246" s="99"/>
      <c r="BK1246" s="112" t="s">
        <v>1511</v>
      </c>
      <c r="BL1246" s="102"/>
      <c r="BM1246" s="99"/>
      <c r="BN1246" s="99"/>
      <c r="BT1246" s="99"/>
      <c r="BU1246" s="99"/>
      <c r="BV1246" s="99"/>
      <c r="BW1246" s="99"/>
      <c r="BX1246" s="99"/>
      <c r="CB1246" s="4" t="s">
        <v>1511</v>
      </c>
    </row>
    <row r="1247" ht="13.75" spans="1:479">
      <c r="A1247" s="88" t="s">
        <v>12651</v>
      </c>
      <c r="B1247" s="88" t="s">
        <v>4559</v>
      </c>
      <c r="C1247" s="106" t="s">
        <v>4713</v>
      </c>
      <c r="D1247" s="89" t="s">
        <v>12266</v>
      </c>
      <c r="E1247" s="135">
        <v>16</v>
      </c>
      <c r="F1247" s="135">
        <v>20</v>
      </c>
      <c r="G1247" s="90">
        <f t="shared" si="19"/>
        <v>320</v>
      </c>
      <c r="H1247" s="91"/>
      <c r="I1247" s="92"/>
      <c r="J1247" s="92"/>
      <c r="K1247" s="92"/>
      <c r="L1247" s="92"/>
      <c r="M1247" s="92"/>
      <c r="N1247" s="91"/>
      <c r="O1247" s="92"/>
      <c r="P1247" s="92"/>
      <c r="Q1247" s="92"/>
      <c r="R1247" s="93"/>
      <c r="S1247" s="94"/>
      <c r="T1247" s="95"/>
      <c r="U1247" s="96"/>
      <c r="V1247" s="95"/>
      <c r="W1247" s="95"/>
      <c r="X1247" s="97"/>
      <c r="Y1247" s="94"/>
      <c r="Z1247" s="96"/>
      <c r="AA1247" s="96"/>
      <c r="AB1247" s="95"/>
      <c r="AC1247" s="95"/>
      <c r="AD1247" s="97"/>
      <c r="AE1247" s="94"/>
      <c r="AF1247" s="94"/>
      <c r="AG1247" s="94"/>
      <c r="AH1247" s="94"/>
      <c r="AI1247" s="94"/>
      <c r="AJ1247" s="94"/>
      <c r="AK1247" s="97"/>
      <c r="AL1247" s="91"/>
      <c r="AM1247" s="91"/>
      <c r="AN1247" s="91"/>
      <c r="AO1247" s="91"/>
      <c r="AP1247" s="91"/>
      <c r="AQ1247" s="91"/>
      <c r="AR1247" s="91"/>
      <c r="AS1247" s="113"/>
      <c r="AT1247" s="113"/>
      <c r="AU1247" s="113"/>
      <c r="AV1247" s="92"/>
      <c r="AW1247" s="92"/>
      <c r="AX1247" s="93"/>
      <c r="AY1247" s="97"/>
      <c r="AZ1247" s="97"/>
      <c r="BA1247" s="97"/>
      <c r="BB1247" s="97"/>
      <c r="BC1247" s="99" t="s">
        <v>12315</v>
      </c>
      <c r="BD1247" s="99" t="s">
        <v>12284</v>
      </c>
      <c r="BE1247" s="99"/>
      <c r="BF1247" s="100"/>
      <c r="BG1247" s="103"/>
      <c r="BH1247" s="103"/>
      <c r="BI1247" s="103"/>
      <c r="BJ1247" s="99"/>
      <c r="BK1247" s="112" t="s">
        <v>1511</v>
      </c>
      <c r="BL1247" s="102"/>
      <c r="BM1247" s="99"/>
      <c r="BN1247" s="99"/>
      <c r="BT1247" s="99"/>
      <c r="BU1247" s="99"/>
      <c r="BV1247" s="99"/>
      <c r="BW1247" s="99"/>
      <c r="BX1247" s="99"/>
      <c r="CB1247" s="13" t="s">
        <v>1511</v>
      </c>
    </row>
    <row r="1248" ht="13.75" spans="1:479">
      <c r="A1248" s="88" t="s">
        <v>12651</v>
      </c>
      <c r="B1248" s="88" t="s">
        <v>4559</v>
      </c>
      <c r="C1248" s="106" t="s">
        <v>4713</v>
      </c>
      <c r="D1248" s="89" t="s">
        <v>494</v>
      </c>
      <c r="E1248" s="135">
        <v>16</v>
      </c>
      <c r="F1248" s="135">
        <v>21</v>
      </c>
      <c r="G1248" s="90">
        <f t="shared" si="19"/>
        <v>336</v>
      </c>
      <c r="H1248" s="91"/>
      <c r="I1248" s="92"/>
      <c r="J1248" s="92"/>
      <c r="K1248" s="92"/>
      <c r="L1248" s="92"/>
      <c r="M1248" s="93"/>
      <c r="N1248" s="91"/>
      <c r="O1248" s="92"/>
      <c r="P1248" s="92"/>
      <c r="Q1248" s="92"/>
      <c r="R1248" s="93"/>
      <c r="S1248" s="94"/>
      <c r="T1248" s="95"/>
      <c r="U1248" s="96"/>
      <c r="V1248" s="95"/>
      <c r="W1248" s="95"/>
      <c r="X1248" s="97"/>
      <c r="Y1248" s="94"/>
      <c r="Z1248" s="96"/>
      <c r="AA1248" s="96"/>
      <c r="AB1248" s="95"/>
      <c r="AC1248" s="95"/>
      <c r="AD1248" s="97"/>
      <c r="AE1248" s="94"/>
      <c r="AF1248" s="94"/>
      <c r="AG1248" s="94"/>
      <c r="AH1248" s="94"/>
      <c r="AI1248" s="94"/>
      <c r="AJ1248" s="94"/>
      <c r="AK1248" s="97"/>
      <c r="AL1248" s="91"/>
      <c r="AM1248" s="91"/>
      <c r="AN1248" s="91"/>
      <c r="AO1248" s="91"/>
      <c r="AP1248" s="91"/>
      <c r="AQ1248" s="91"/>
      <c r="AR1248" s="91"/>
      <c r="AS1248" s="113"/>
      <c r="AT1248" s="113"/>
      <c r="AU1248" s="113"/>
      <c r="AV1248" s="92"/>
      <c r="AW1248" s="92"/>
      <c r="AX1248" s="93"/>
      <c r="AY1248" s="97"/>
      <c r="AZ1248" s="97"/>
      <c r="BA1248" s="97"/>
      <c r="BB1248" s="97"/>
      <c r="BC1248" s="99" t="s">
        <v>12316</v>
      </c>
      <c r="BD1248" s="99" t="s">
        <v>12285</v>
      </c>
      <c r="BE1248" s="99"/>
      <c r="BF1248" s="100"/>
      <c r="BG1248" s="103"/>
      <c r="BH1248" s="103"/>
      <c r="BI1248" s="103"/>
      <c r="BJ1248" s="99"/>
      <c r="BK1248" s="112" t="s">
        <v>1511</v>
      </c>
      <c r="BL1248" s="102"/>
      <c r="BM1248" s="99"/>
      <c r="BN1248" s="99"/>
      <c r="BT1248" s="99"/>
      <c r="BU1248" s="99"/>
      <c r="BV1248" s="99"/>
      <c r="BW1248" s="99"/>
      <c r="BX1248" s="99"/>
      <c r="CB1248" s="13" t="s">
        <v>1511</v>
      </c>
    </row>
    <row r="1249" ht="13.75" spans="1:80">
      <c r="A1249" s="88" t="s">
        <v>12652</v>
      </c>
      <c r="B1249" s="88" t="s">
        <v>4606</v>
      </c>
      <c r="C1249" s="106" t="s">
        <v>4605</v>
      </c>
      <c r="D1249" s="89" t="s">
        <v>12266</v>
      </c>
      <c r="E1249" s="135">
        <v>16</v>
      </c>
      <c r="F1249" s="135">
        <v>45</v>
      </c>
      <c r="G1249" s="90">
        <f t="shared" si="19"/>
        <v>720</v>
      </c>
      <c r="H1249" s="91"/>
      <c r="I1249" s="92"/>
      <c r="J1249" s="92">
        <v>52</v>
      </c>
      <c r="K1249" s="92">
        <v>50</v>
      </c>
      <c r="L1249" s="92">
        <v>60</v>
      </c>
      <c r="M1249" s="93"/>
      <c r="N1249" s="91"/>
      <c r="O1249" s="92">
        <v>52</v>
      </c>
      <c r="P1249" s="92">
        <v>50</v>
      </c>
      <c r="Q1249" s="92">
        <v>60</v>
      </c>
      <c r="R1249" s="93"/>
      <c r="S1249" s="91"/>
      <c r="T1249" s="92"/>
      <c r="U1249" s="113">
        <v>53</v>
      </c>
      <c r="V1249" s="92">
        <v>47</v>
      </c>
      <c r="W1249" s="92">
        <v>26</v>
      </c>
      <c r="X1249" s="93"/>
      <c r="Y1249" s="91"/>
      <c r="Z1249" s="113"/>
      <c r="AA1249" s="113">
        <v>52</v>
      </c>
      <c r="AB1249" s="92">
        <v>50</v>
      </c>
      <c r="AC1249" s="92">
        <v>60</v>
      </c>
      <c r="AD1249" s="93"/>
      <c r="AE1249" s="94"/>
      <c r="AF1249" s="94"/>
      <c r="AG1249" s="94"/>
      <c r="AH1249" s="94"/>
      <c r="AI1249" s="94"/>
      <c r="AJ1249" s="94"/>
      <c r="AK1249" s="97"/>
      <c r="AL1249" s="94"/>
      <c r="AM1249" s="94"/>
      <c r="AN1249" s="94"/>
      <c r="AO1249" s="94"/>
      <c r="AP1249" s="94"/>
      <c r="AQ1249" s="94"/>
      <c r="AR1249" s="94"/>
      <c r="AS1249" s="96"/>
      <c r="AT1249" s="96"/>
      <c r="AU1249" s="96"/>
      <c r="AV1249" s="95"/>
      <c r="AW1249" s="95"/>
      <c r="AX1249" s="97"/>
      <c r="AY1249" s="97"/>
      <c r="AZ1249" s="97"/>
      <c r="BA1249" s="97"/>
      <c r="BB1249" s="97"/>
      <c r="BC1249" s="99" t="s">
        <v>12298</v>
      </c>
      <c r="BD1249" s="99" t="s">
        <v>12279</v>
      </c>
      <c r="BE1249" s="99" t="s">
        <v>12280</v>
      </c>
      <c r="BF1249" s="100"/>
      <c r="BG1249" s="103"/>
      <c r="BH1249" s="103"/>
      <c r="BI1249" s="103"/>
      <c r="BJ1249" s="99"/>
      <c r="BK1249" s="112" t="s">
        <v>1511</v>
      </c>
      <c r="BL1249" s="102"/>
      <c r="BM1249" s="99"/>
      <c r="BN1249" s="99"/>
      <c r="BT1249" s="99"/>
      <c r="BU1249" s="99"/>
      <c r="BV1249" s="99"/>
      <c r="BW1249" s="99"/>
      <c r="BX1249" s="99"/>
      <c r="CB1249" s="13" t="s">
        <v>1511</v>
      </c>
    </row>
    <row r="1250" ht="13.75" spans="1:80">
      <c r="A1250" s="88" t="s">
        <v>12652</v>
      </c>
      <c r="B1250" s="88" t="s">
        <v>4606</v>
      </c>
      <c r="C1250" s="106" t="s">
        <v>4605</v>
      </c>
      <c r="D1250" s="89" t="s">
        <v>494</v>
      </c>
      <c r="E1250" s="135">
        <v>16</v>
      </c>
      <c r="F1250" s="135">
        <v>25</v>
      </c>
      <c r="G1250" s="90">
        <f t="shared" si="19"/>
        <v>400</v>
      </c>
      <c r="H1250" s="91"/>
      <c r="I1250" s="92"/>
      <c r="J1250" s="92">
        <v>35</v>
      </c>
      <c r="K1250" s="92">
        <v>35</v>
      </c>
      <c r="L1250" s="92">
        <v>35</v>
      </c>
      <c r="M1250" s="93"/>
      <c r="N1250" s="91"/>
      <c r="O1250" s="92">
        <v>35</v>
      </c>
      <c r="P1250" s="92">
        <v>35</v>
      </c>
      <c r="Q1250" s="92">
        <v>35</v>
      </c>
      <c r="R1250" s="93"/>
      <c r="S1250" s="91"/>
      <c r="T1250" s="92"/>
      <c r="U1250" s="113">
        <v>40</v>
      </c>
      <c r="V1250" s="92">
        <v>48</v>
      </c>
      <c r="W1250" s="92">
        <v>59</v>
      </c>
      <c r="X1250" s="93"/>
      <c r="Y1250" s="91"/>
      <c r="Z1250" s="113"/>
      <c r="AA1250" s="113">
        <v>35</v>
      </c>
      <c r="AB1250" s="92">
        <v>35</v>
      </c>
      <c r="AC1250" s="92">
        <v>35</v>
      </c>
      <c r="AD1250" s="93"/>
      <c r="AE1250" s="94"/>
      <c r="AF1250" s="94"/>
      <c r="AG1250" s="94"/>
      <c r="AH1250" s="94"/>
      <c r="AI1250" s="94"/>
      <c r="AJ1250" s="94"/>
      <c r="AK1250" s="97"/>
      <c r="AL1250" s="94"/>
      <c r="AM1250" s="94"/>
      <c r="AN1250" s="94"/>
      <c r="AO1250" s="94"/>
      <c r="AP1250" s="94"/>
      <c r="AQ1250" s="94"/>
      <c r="AR1250" s="94"/>
      <c r="AS1250" s="96"/>
      <c r="AT1250" s="96"/>
      <c r="AU1250" s="96"/>
      <c r="AV1250" s="95"/>
      <c r="AW1250" s="95"/>
      <c r="AX1250" s="97"/>
      <c r="AY1250" s="97"/>
      <c r="AZ1250" s="97"/>
      <c r="BA1250" s="97"/>
      <c r="BB1250" s="97"/>
      <c r="BC1250" s="99" t="s">
        <v>12301</v>
      </c>
      <c r="BD1250" s="99" t="s">
        <v>12281</v>
      </c>
      <c r="BE1250" s="99" t="s">
        <v>12282</v>
      </c>
      <c r="BF1250" s="100"/>
      <c r="BG1250" s="103"/>
      <c r="BH1250" s="103"/>
      <c r="BI1250" s="103"/>
      <c r="BJ1250" s="99"/>
      <c r="BK1250" s="112" t="s">
        <v>1511</v>
      </c>
      <c r="BL1250" s="102"/>
      <c r="BM1250" s="99"/>
      <c r="BN1250" s="99"/>
      <c r="BT1250" s="99"/>
      <c r="BU1250" s="99"/>
      <c r="BV1250" s="99"/>
      <c r="BW1250" s="99"/>
      <c r="BX1250" s="99"/>
      <c r="CB1250" s="13" t="s">
        <v>1511</v>
      </c>
    </row>
    <row r="1251" ht="13.75" spans="1:80">
      <c r="A1251" s="187" t="s">
        <v>12653</v>
      </c>
      <c r="B1251" s="187" t="s">
        <v>4831</v>
      </c>
      <c r="C1251" s="187" t="s">
        <v>5767</v>
      </c>
      <c r="D1251" s="89" t="s">
        <v>12266</v>
      </c>
      <c r="E1251" s="135">
        <v>3</v>
      </c>
      <c r="F1251" s="135">
        <v>30</v>
      </c>
      <c r="G1251" s="90">
        <f t="shared" si="19"/>
        <v>90</v>
      </c>
      <c r="H1251" s="94"/>
      <c r="I1251" s="95"/>
      <c r="J1251" s="95"/>
      <c r="K1251" s="95"/>
      <c r="L1251" s="95"/>
      <c r="M1251" s="97"/>
      <c r="N1251" s="94"/>
      <c r="O1251" s="95"/>
      <c r="P1251" s="95"/>
      <c r="Q1251" s="95"/>
      <c r="R1251" s="97"/>
      <c r="S1251" s="94"/>
      <c r="T1251" s="95"/>
      <c r="U1251" s="96"/>
      <c r="V1251" s="95"/>
      <c r="W1251" s="95"/>
      <c r="X1251" s="97"/>
      <c r="Y1251" s="94"/>
      <c r="Z1251" s="96"/>
      <c r="AA1251" s="96"/>
      <c r="AB1251" s="95"/>
      <c r="AC1251" s="95"/>
      <c r="AD1251" s="97"/>
      <c r="AE1251" s="91"/>
      <c r="AF1251" s="91"/>
      <c r="AG1251" s="91"/>
      <c r="AH1251" s="91"/>
      <c r="AI1251" s="91"/>
      <c r="AJ1251" s="91"/>
      <c r="AK1251" s="93"/>
      <c r="AL1251" s="91"/>
      <c r="AM1251" s="91"/>
      <c r="AN1251" s="91">
        <v>35</v>
      </c>
      <c r="AO1251" s="91">
        <v>35</v>
      </c>
      <c r="AP1251" s="91">
        <v>6</v>
      </c>
      <c r="AQ1251" s="91"/>
      <c r="AR1251" s="94"/>
      <c r="AS1251" s="96"/>
      <c r="AT1251" s="96"/>
      <c r="AU1251" s="96"/>
      <c r="AV1251" s="95"/>
      <c r="AW1251" s="95"/>
      <c r="AX1251" s="97"/>
      <c r="AY1251" s="93"/>
      <c r="AZ1251" s="93"/>
      <c r="BA1251" s="93"/>
      <c r="BB1251" s="93"/>
      <c r="BC1251" s="99" t="s">
        <v>12356</v>
      </c>
      <c r="BD1251" s="99" t="s">
        <v>12349</v>
      </c>
      <c r="BE1251" s="99" t="s">
        <v>12271</v>
      </c>
      <c r="BF1251" s="100"/>
      <c r="BG1251" s="100"/>
      <c r="BH1251" s="111" t="s">
        <v>12272</v>
      </c>
      <c r="BI1251" s="100"/>
      <c r="BJ1251" s="99"/>
      <c r="BK1251" s="112" t="s">
        <v>12376</v>
      </c>
      <c r="BL1251" s="102"/>
      <c r="BM1251" s="99"/>
      <c r="BN1251" s="99"/>
      <c r="BT1251" s="99"/>
      <c r="BU1251" s="99"/>
      <c r="BV1251" s="99"/>
      <c r="BW1251" s="99"/>
      <c r="BX1251" s="99"/>
      <c r="CB1251" s="13" t="s">
        <v>1511</v>
      </c>
    </row>
    <row r="1252" ht="13.75" spans="1:80">
      <c r="A1252" s="88" t="s">
        <v>12653</v>
      </c>
      <c r="B1252" s="88" t="s">
        <v>4831</v>
      </c>
      <c r="C1252" s="106" t="s">
        <v>5767</v>
      </c>
      <c r="D1252" s="89" t="s">
        <v>494</v>
      </c>
      <c r="E1252" s="135">
        <v>3</v>
      </c>
      <c r="F1252" s="135">
        <v>378</v>
      </c>
      <c r="G1252" s="90">
        <f t="shared" si="19"/>
        <v>1134</v>
      </c>
      <c r="H1252" s="94"/>
      <c r="I1252" s="95"/>
      <c r="J1252" s="95"/>
      <c r="K1252" s="95"/>
      <c r="L1252" s="95"/>
      <c r="M1252" s="97"/>
      <c r="N1252" s="94"/>
      <c r="O1252" s="95"/>
      <c r="P1252" s="95"/>
      <c r="Q1252" s="95"/>
      <c r="R1252" s="97"/>
      <c r="S1252" s="94"/>
      <c r="T1252" s="95"/>
      <c r="U1252" s="96"/>
      <c r="V1252" s="95"/>
      <c r="W1252" s="95"/>
      <c r="X1252" s="97"/>
      <c r="Y1252" s="94"/>
      <c r="Z1252" s="96"/>
      <c r="AA1252" s="96"/>
      <c r="AB1252" s="95"/>
      <c r="AC1252" s="95"/>
      <c r="AD1252" s="97"/>
      <c r="AE1252" s="91"/>
      <c r="AF1252" s="91"/>
      <c r="AG1252" s="91"/>
      <c r="AH1252" s="91"/>
      <c r="AI1252" s="91"/>
      <c r="AJ1252" s="91"/>
      <c r="AK1252" s="93"/>
      <c r="AL1252" s="91"/>
      <c r="AM1252" s="91"/>
      <c r="AN1252" s="91"/>
      <c r="AO1252" s="91"/>
      <c r="AP1252" s="91"/>
      <c r="AQ1252" s="91"/>
      <c r="AR1252" s="94"/>
      <c r="AS1252" s="96"/>
      <c r="AT1252" s="96"/>
      <c r="AU1252" s="96"/>
      <c r="AV1252" s="95"/>
      <c r="AW1252" s="95"/>
      <c r="AX1252" s="97"/>
      <c r="AY1252" s="97"/>
      <c r="AZ1252" s="97"/>
      <c r="BA1252" s="97"/>
      <c r="BB1252" s="97"/>
      <c r="BC1252" s="99"/>
      <c r="BD1252" s="99" t="s">
        <v>12350</v>
      </c>
      <c r="BE1252" s="99" t="s">
        <v>12275</v>
      </c>
      <c r="BF1252" s="100"/>
      <c r="BG1252" s="111" t="s">
        <v>12272</v>
      </c>
      <c r="BH1252" s="111" t="s">
        <v>12272</v>
      </c>
      <c r="BI1252" s="100"/>
      <c r="BJ1252" s="99"/>
      <c r="BK1252" s="112" t="s">
        <v>1511</v>
      </c>
      <c r="BL1252" s="102"/>
      <c r="BM1252" s="99"/>
      <c r="BN1252" s="99"/>
      <c r="BT1252" s="99"/>
      <c r="BU1252" s="99"/>
      <c r="BV1252" s="99"/>
      <c r="BW1252" s="99"/>
      <c r="BX1252" s="99"/>
      <c r="CB1252" s="13" t="s">
        <v>1511</v>
      </c>
    </row>
    <row r="1253" ht="13.75" spans="1:80">
      <c r="A1253" s="187" t="s">
        <v>12653</v>
      </c>
      <c r="B1253" s="187" t="s">
        <v>4831</v>
      </c>
      <c r="C1253" s="187" t="s">
        <v>10465</v>
      </c>
      <c r="D1253" s="89" t="s">
        <v>12266</v>
      </c>
      <c r="E1253" s="135">
        <v>3</v>
      </c>
      <c r="F1253" s="135">
        <v>30</v>
      </c>
      <c r="G1253" s="90">
        <f t="shared" si="19"/>
        <v>90</v>
      </c>
      <c r="H1253" s="94"/>
      <c r="I1253" s="95"/>
      <c r="J1253" s="95"/>
      <c r="K1253" s="95"/>
      <c r="L1253" s="95"/>
      <c r="M1253" s="97"/>
      <c r="N1253" s="94"/>
      <c r="O1253" s="95"/>
      <c r="P1253" s="95"/>
      <c r="Q1253" s="95"/>
      <c r="R1253" s="97"/>
      <c r="S1253" s="94"/>
      <c r="T1253" s="95"/>
      <c r="U1253" s="96"/>
      <c r="V1253" s="95"/>
      <c r="W1253" s="95"/>
      <c r="X1253" s="97"/>
      <c r="Y1253" s="94"/>
      <c r="Z1253" s="96"/>
      <c r="AA1253" s="96"/>
      <c r="AB1253" s="95"/>
      <c r="AC1253" s="95"/>
      <c r="AD1253" s="97"/>
      <c r="AE1253" s="91"/>
      <c r="AF1253" s="91">
        <v>38</v>
      </c>
      <c r="AG1253" s="91">
        <v>16</v>
      </c>
      <c r="AH1253" s="91">
        <v>16</v>
      </c>
      <c r="AI1253" s="91">
        <v>10</v>
      </c>
      <c r="AJ1253" s="91">
        <v>6</v>
      </c>
      <c r="AK1253" s="93">
        <v>38</v>
      </c>
      <c r="AL1253" s="91"/>
      <c r="AM1253" s="91"/>
      <c r="AN1253" s="91">
        <v>35</v>
      </c>
      <c r="AO1253" s="91">
        <v>35</v>
      </c>
      <c r="AP1253" s="91">
        <v>6</v>
      </c>
      <c r="AQ1253" s="91"/>
      <c r="AR1253" s="94"/>
      <c r="AS1253" s="96"/>
      <c r="AT1253" s="96"/>
      <c r="AU1253" s="96"/>
      <c r="AV1253" s="95"/>
      <c r="AW1253" s="95"/>
      <c r="AX1253" s="97"/>
      <c r="AY1253" s="93"/>
      <c r="AZ1253" s="93"/>
      <c r="BA1253" s="93"/>
      <c r="BB1253" s="93"/>
      <c r="BC1253" s="99" t="s">
        <v>12356</v>
      </c>
      <c r="BD1253" s="99" t="s">
        <v>12349</v>
      </c>
      <c r="BE1253" s="99" t="s">
        <v>12271</v>
      </c>
      <c r="BF1253" s="100"/>
      <c r="BG1253" s="100"/>
      <c r="BH1253" s="111" t="s">
        <v>12272</v>
      </c>
      <c r="BI1253" s="100"/>
      <c r="BJ1253" s="99"/>
      <c r="BK1253" s="112" t="s">
        <v>12376</v>
      </c>
      <c r="BL1253" s="102"/>
      <c r="BM1253" s="99"/>
      <c r="BN1253" s="99"/>
      <c r="BT1253" s="99"/>
      <c r="BU1253" s="99"/>
      <c r="BV1253" s="99"/>
      <c r="BW1253" s="99"/>
      <c r="BX1253" s="99"/>
      <c r="CB1253" s="13" t="s">
        <v>1511</v>
      </c>
    </row>
    <row r="1254" ht="13.75" spans="1:80">
      <c r="A1254" s="88" t="s">
        <v>12653</v>
      </c>
      <c r="B1254" s="88" t="s">
        <v>4831</v>
      </c>
      <c r="C1254" s="106" t="s">
        <v>10465</v>
      </c>
      <c r="D1254" s="89" t="s">
        <v>494</v>
      </c>
      <c r="E1254" s="135">
        <v>3</v>
      </c>
      <c r="F1254" s="135">
        <v>378</v>
      </c>
      <c r="G1254" s="90">
        <f t="shared" si="19"/>
        <v>1134</v>
      </c>
      <c r="H1254" s="94"/>
      <c r="I1254" s="95"/>
      <c r="J1254" s="95"/>
      <c r="K1254" s="95"/>
      <c r="L1254" s="95"/>
      <c r="M1254" s="97"/>
      <c r="N1254" s="94"/>
      <c r="O1254" s="95"/>
      <c r="P1254" s="95"/>
      <c r="Q1254" s="95"/>
      <c r="R1254" s="97"/>
      <c r="S1254" s="94"/>
      <c r="T1254" s="95"/>
      <c r="U1254" s="96"/>
      <c r="V1254" s="95"/>
      <c r="W1254" s="95"/>
      <c r="X1254" s="97"/>
      <c r="Y1254" s="94"/>
      <c r="Z1254" s="96"/>
      <c r="AA1254" s="96"/>
      <c r="AB1254" s="95"/>
      <c r="AC1254" s="95"/>
      <c r="AD1254" s="97"/>
      <c r="AE1254" s="91"/>
      <c r="AF1254" s="91"/>
      <c r="AG1254" s="91">
        <v>57</v>
      </c>
      <c r="AH1254" s="91">
        <v>80</v>
      </c>
      <c r="AI1254" s="91">
        <v>58</v>
      </c>
      <c r="AJ1254" s="91">
        <v>58</v>
      </c>
      <c r="AK1254" s="93"/>
      <c r="AL1254" s="91"/>
      <c r="AM1254" s="91"/>
      <c r="AN1254" s="91"/>
      <c r="AO1254" s="91"/>
      <c r="AP1254" s="91"/>
      <c r="AQ1254" s="91"/>
      <c r="AR1254" s="94"/>
      <c r="AS1254" s="96"/>
      <c r="AT1254" s="96"/>
      <c r="AU1254" s="96"/>
      <c r="AV1254" s="95"/>
      <c r="AW1254" s="95"/>
      <c r="AX1254" s="97"/>
      <c r="AY1254" s="97"/>
      <c r="AZ1254" s="97"/>
      <c r="BA1254" s="97"/>
      <c r="BB1254" s="97"/>
      <c r="BC1254" s="99"/>
      <c r="BD1254" s="99" t="s">
        <v>12350</v>
      </c>
      <c r="BE1254" s="99" t="s">
        <v>12275</v>
      </c>
      <c r="BF1254" s="100"/>
      <c r="BG1254" s="111" t="s">
        <v>12272</v>
      </c>
      <c r="BH1254" s="111" t="s">
        <v>12272</v>
      </c>
      <c r="BI1254" s="100"/>
      <c r="BJ1254" s="99"/>
      <c r="BK1254" s="112" t="s">
        <v>1511</v>
      </c>
      <c r="BL1254" s="102"/>
      <c r="BM1254" s="99"/>
      <c r="BN1254" s="99"/>
      <c r="BT1254" s="99"/>
      <c r="BU1254" s="99"/>
      <c r="BV1254" s="99"/>
      <c r="BW1254" s="99"/>
      <c r="BX1254" s="99"/>
      <c r="CB1254" s="13" t="s">
        <v>1511</v>
      </c>
    </row>
    <row r="1255" ht="13.75" spans="1:80">
      <c r="A1255" s="187" t="s">
        <v>12653</v>
      </c>
      <c r="B1255" s="187" t="s">
        <v>4831</v>
      </c>
      <c r="C1255" s="187" t="s">
        <v>11605</v>
      </c>
      <c r="D1255" s="89" t="s">
        <v>12266</v>
      </c>
      <c r="E1255" s="135">
        <v>3</v>
      </c>
      <c r="F1255" s="135">
        <v>30</v>
      </c>
      <c r="G1255" s="90">
        <f t="shared" si="19"/>
        <v>90</v>
      </c>
      <c r="H1255" s="94"/>
      <c r="I1255" s="95"/>
      <c r="J1255" s="95"/>
      <c r="K1255" s="95"/>
      <c r="L1255" s="95"/>
      <c r="M1255" s="97"/>
      <c r="N1255" s="94"/>
      <c r="O1255" s="95"/>
      <c r="P1255" s="95"/>
      <c r="Q1255" s="95"/>
      <c r="R1255" s="97"/>
      <c r="S1255" s="94"/>
      <c r="T1255" s="95"/>
      <c r="U1255" s="96"/>
      <c r="V1255" s="95"/>
      <c r="W1255" s="95"/>
      <c r="X1255" s="97"/>
      <c r="Y1255" s="94"/>
      <c r="Z1255" s="96"/>
      <c r="AA1255" s="96"/>
      <c r="AB1255" s="95"/>
      <c r="AC1255" s="95"/>
      <c r="AD1255" s="97"/>
      <c r="AE1255" s="91"/>
      <c r="AF1255" s="91">
        <v>38</v>
      </c>
      <c r="AG1255" s="91">
        <v>16</v>
      </c>
      <c r="AH1255" s="91">
        <v>16</v>
      </c>
      <c r="AI1255" s="91">
        <v>10</v>
      </c>
      <c r="AJ1255" s="91">
        <v>6</v>
      </c>
      <c r="AK1255" s="93">
        <v>38</v>
      </c>
      <c r="AL1255" s="91"/>
      <c r="AM1255" s="91"/>
      <c r="AN1255" s="91">
        <v>35</v>
      </c>
      <c r="AO1255" s="91">
        <v>35</v>
      </c>
      <c r="AP1255" s="91">
        <v>6</v>
      </c>
      <c r="AQ1255" s="91"/>
      <c r="AR1255" s="94"/>
      <c r="AS1255" s="96"/>
      <c r="AT1255" s="96"/>
      <c r="AU1255" s="96"/>
      <c r="AV1255" s="95"/>
      <c r="AW1255" s="95"/>
      <c r="AX1255" s="97"/>
      <c r="AY1255" s="93"/>
      <c r="AZ1255" s="93"/>
      <c r="BA1255" s="93"/>
      <c r="BB1255" s="93"/>
      <c r="BC1255" s="99" t="s">
        <v>12356</v>
      </c>
      <c r="BD1255" s="99" t="s">
        <v>12349</v>
      </c>
      <c r="BE1255" s="99" t="s">
        <v>12271</v>
      </c>
      <c r="BF1255" s="100"/>
      <c r="BG1255" s="100"/>
      <c r="BH1255" s="111" t="s">
        <v>12272</v>
      </c>
      <c r="BI1255" s="100"/>
      <c r="BJ1255" s="99"/>
      <c r="BK1255" s="112" t="s">
        <v>12376</v>
      </c>
      <c r="BL1255" s="102"/>
      <c r="BM1255" s="99"/>
      <c r="BN1255" s="99"/>
      <c r="BT1255" s="99"/>
      <c r="BU1255" s="99"/>
      <c r="BV1255" s="99"/>
      <c r="BW1255" s="99"/>
      <c r="BX1255" s="99"/>
      <c r="CB1255" s="13" t="s">
        <v>1511</v>
      </c>
    </row>
    <row r="1256" ht="13.75" spans="1:80">
      <c r="A1256" s="88" t="s">
        <v>12653</v>
      </c>
      <c r="B1256" s="88" t="s">
        <v>4831</v>
      </c>
      <c r="C1256" s="106" t="s">
        <v>11605</v>
      </c>
      <c r="D1256" s="89" t="s">
        <v>494</v>
      </c>
      <c r="E1256" s="135">
        <v>3</v>
      </c>
      <c r="F1256" s="135">
        <v>378</v>
      </c>
      <c r="G1256" s="90">
        <f t="shared" si="19"/>
        <v>1134</v>
      </c>
      <c r="H1256" s="94"/>
      <c r="I1256" s="95"/>
      <c r="J1256" s="95"/>
      <c r="K1256" s="95"/>
      <c r="L1256" s="95"/>
      <c r="M1256" s="97"/>
      <c r="N1256" s="94"/>
      <c r="O1256" s="95"/>
      <c r="P1256" s="95"/>
      <c r="Q1256" s="95"/>
      <c r="R1256" s="97"/>
      <c r="S1256" s="94"/>
      <c r="T1256" s="95"/>
      <c r="U1256" s="96"/>
      <c r="V1256" s="95"/>
      <c r="W1256" s="95"/>
      <c r="X1256" s="97"/>
      <c r="Y1256" s="94"/>
      <c r="Z1256" s="96"/>
      <c r="AA1256" s="96"/>
      <c r="AB1256" s="95"/>
      <c r="AC1256" s="95"/>
      <c r="AD1256" s="97"/>
      <c r="AE1256" s="91"/>
      <c r="AF1256" s="91"/>
      <c r="AG1256" s="91">
        <v>57</v>
      </c>
      <c r="AH1256" s="91">
        <v>80</v>
      </c>
      <c r="AI1256" s="91">
        <v>58</v>
      </c>
      <c r="AJ1256" s="91">
        <v>58</v>
      </c>
      <c r="AK1256" s="93"/>
      <c r="AL1256" s="91"/>
      <c r="AM1256" s="91"/>
      <c r="AN1256" s="91"/>
      <c r="AO1256" s="91"/>
      <c r="AP1256" s="91"/>
      <c r="AQ1256" s="91"/>
      <c r="AR1256" s="94"/>
      <c r="AS1256" s="96"/>
      <c r="AT1256" s="96"/>
      <c r="AU1256" s="96"/>
      <c r="AV1256" s="95"/>
      <c r="AW1256" s="95"/>
      <c r="AX1256" s="97"/>
      <c r="AY1256" s="97"/>
      <c r="AZ1256" s="97"/>
      <c r="BA1256" s="97"/>
      <c r="BB1256" s="97"/>
      <c r="BC1256" s="99"/>
      <c r="BD1256" s="99" t="s">
        <v>12350</v>
      </c>
      <c r="BE1256" s="99" t="s">
        <v>12275</v>
      </c>
      <c r="BF1256" s="100"/>
      <c r="BG1256" s="111" t="s">
        <v>12272</v>
      </c>
      <c r="BH1256" s="111" t="s">
        <v>12272</v>
      </c>
      <c r="BI1256" s="100"/>
      <c r="BJ1256" s="99"/>
      <c r="BK1256" s="112" t="s">
        <v>1511</v>
      </c>
      <c r="BL1256" s="102"/>
      <c r="BM1256" s="99"/>
      <c r="BN1256" s="99"/>
      <c r="BT1256" s="99"/>
      <c r="BU1256" s="99"/>
      <c r="BV1256" s="99"/>
      <c r="BW1256" s="99"/>
      <c r="BX1256" s="99"/>
      <c r="CB1256" s="13" t="s">
        <v>1511</v>
      </c>
    </row>
    <row r="1257" ht="13.75" spans="1:80">
      <c r="A1257" s="88" t="s">
        <v>12654</v>
      </c>
      <c r="B1257" s="88" t="s">
        <v>660</v>
      </c>
      <c r="C1257" s="106" t="s">
        <v>5769</v>
      </c>
      <c r="D1257" s="89" t="s">
        <v>12266</v>
      </c>
      <c r="E1257" s="135">
        <v>3</v>
      </c>
      <c r="F1257" s="135">
        <v>30</v>
      </c>
      <c r="G1257" s="90">
        <f t="shared" si="19"/>
        <v>90</v>
      </c>
      <c r="H1257" s="91"/>
      <c r="I1257" s="92"/>
      <c r="J1257" s="92">
        <v>12</v>
      </c>
      <c r="K1257" s="92">
        <v>17</v>
      </c>
      <c r="L1257" s="92">
        <v>11</v>
      </c>
      <c r="M1257" s="93">
        <v>35</v>
      </c>
      <c r="N1257" s="91"/>
      <c r="O1257" s="92">
        <v>19</v>
      </c>
      <c r="P1257" s="92">
        <v>19</v>
      </c>
      <c r="Q1257" s="92">
        <v>9</v>
      </c>
      <c r="R1257" s="93">
        <v>38</v>
      </c>
      <c r="S1257" s="94"/>
      <c r="T1257" s="95"/>
      <c r="U1257" s="96"/>
      <c r="V1257" s="95"/>
      <c r="W1257" s="95"/>
      <c r="X1257" s="97"/>
      <c r="Y1257" s="94"/>
      <c r="Z1257" s="96"/>
      <c r="AA1257" s="96"/>
      <c r="AB1257" s="95"/>
      <c r="AC1257" s="95"/>
      <c r="AD1257" s="97"/>
      <c r="AE1257" s="94"/>
      <c r="AF1257" s="94"/>
      <c r="AG1257" s="94"/>
      <c r="AH1257" s="94"/>
      <c r="AI1257" s="94"/>
      <c r="AJ1257" s="94"/>
      <c r="AK1257" s="97"/>
      <c r="AL1257" s="94"/>
      <c r="AM1257" s="94"/>
      <c r="AN1257" s="94"/>
      <c r="AO1257" s="94"/>
      <c r="AP1257" s="94"/>
      <c r="AQ1257" s="94"/>
      <c r="AR1257" s="94"/>
      <c r="AS1257" s="96"/>
      <c r="AT1257" s="96"/>
      <c r="AU1257" s="96"/>
      <c r="AV1257" s="95"/>
      <c r="AW1257" s="95"/>
      <c r="AX1257" s="97"/>
      <c r="AY1257" s="97"/>
      <c r="AZ1257" s="97"/>
      <c r="BA1257" s="97"/>
      <c r="BB1257" s="97"/>
      <c r="BC1257" s="99" t="s">
        <v>12298</v>
      </c>
      <c r="BD1257" s="99" t="s">
        <v>12297</v>
      </c>
      <c r="BE1257" s="99" t="s">
        <v>1366</v>
      </c>
      <c r="BF1257" s="100"/>
      <c r="BG1257" s="100"/>
      <c r="BH1257" s="111" t="s">
        <v>12272</v>
      </c>
      <c r="BI1257" s="100"/>
      <c r="BJ1257" s="99"/>
      <c r="BK1257" s="112" t="s">
        <v>1511</v>
      </c>
      <c r="BL1257" s="102"/>
      <c r="BM1257" s="99"/>
      <c r="BN1257" s="99"/>
      <c r="BT1257" s="99"/>
      <c r="BU1257" s="99"/>
      <c r="BV1257" s="99"/>
      <c r="BW1257" s="99"/>
      <c r="BX1257" s="99"/>
      <c r="CB1257" s="13" t="s">
        <v>1511</v>
      </c>
    </row>
    <row r="1258" ht="13.75" spans="1:80">
      <c r="A1258" s="88" t="s">
        <v>12654</v>
      </c>
      <c r="B1258" s="88" t="s">
        <v>660</v>
      </c>
      <c r="C1258" s="106" t="s">
        <v>5769</v>
      </c>
      <c r="D1258" s="89" t="s">
        <v>494</v>
      </c>
      <c r="E1258" s="135">
        <v>3</v>
      </c>
      <c r="F1258" s="135">
        <v>308</v>
      </c>
      <c r="G1258" s="90">
        <f t="shared" si="19"/>
        <v>924</v>
      </c>
      <c r="H1258" s="91"/>
      <c r="I1258" s="92"/>
      <c r="J1258" s="92">
        <v>58</v>
      </c>
      <c r="K1258" s="92">
        <v>61</v>
      </c>
      <c r="L1258" s="92">
        <v>46</v>
      </c>
      <c r="M1258" s="93"/>
      <c r="N1258" s="91"/>
      <c r="O1258" s="92">
        <v>73</v>
      </c>
      <c r="P1258" s="92">
        <v>70</v>
      </c>
      <c r="Q1258" s="92">
        <v>49</v>
      </c>
      <c r="R1258" s="93"/>
      <c r="S1258" s="94"/>
      <c r="T1258" s="95"/>
      <c r="U1258" s="96"/>
      <c r="V1258" s="95"/>
      <c r="W1258" s="95"/>
      <c r="X1258" s="97"/>
      <c r="Y1258" s="94"/>
      <c r="Z1258" s="96"/>
      <c r="AA1258" s="96"/>
      <c r="AB1258" s="95"/>
      <c r="AC1258" s="95"/>
      <c r="AD1258" s="97"/>
      <c r="AE1258" s="94"/>
      <c r="AF1258" s="94"/>
      <c r="AG1258" s="94"/>
      <c r="AH1258" s="94"/>
      <c r="AI1258" s="94"/>
      <c r="AJ1258" s="94"/>
      <c r="AK1258" s="97"/>
      <c r="AL1258" s="94"/>
      <c r="AM1258" s="94"/>
      <c r="AN1258" s="94"/>
      <c r="AO1258" s="94"/>
      <c r="AP1258" s="94"/>
      <c r="AQ1258" s="94"/>
      <c r="AR1258" s="94"/>
      <c r="AS1258" s="96"/>
      <c r="AT1258" s="96"/>
      <c r="AU1258" s="96"/>
      <c r="AV1258" s="95"/>
      <c r="AW1258" s="95"/>
      <c r="AX1258" s="97"/>
      <c r="AY1258" s="97"/>
      <c r="AZ1258" s="97"/>
      <c r="BA1258" s="97"/>
      <c r="BB1258" s="97"/>
      <c r="BC1258" s="99" t="s">
        <v>12301</v>
      </c>
      <c r="BD1258" s="99" t="s">
        <v>12300</v>
      </c>
      <c r="BE1258" s="99" t="s">
        <v>12362</v>
      </c>
      <c r="BF1258" s="100"/>
      <c r="BG1258" s="111" t="s">
        <v>12272</v>
      </c>
      <c r="BH1258" s="111" t="s">
        <v>12272</v>
      </c>
      <c r="BI1258" s="100"/>
      <c r="BJ1258" s="99"/>
      <c r="BK1258" s="112" t="s">
        <v>1511</v>
      </c>
      <c r="BL1258" s="102"/>
      <c r="BM1258" s="99"/>
      <c r="BN1258" s="99"/>
      <c r="BT1258" s="99"/>
      <c r="BU1258" s="99"/>
      <c r="BV1258" s="99"/>
      <c r="BW1258" s="99"/>
      <c r="BX1258" s="99"/>
      <c r="CB1258" s="13" t="s">
        <v>1511</v>
      </c>
    </row>
    <row r="1259" ht="13.75" spans="1:80">
      <c r="A1259" s="88" t="s">
        <v>12654</v>
      </c>
      <c r="B1259" s="88" t="s">
        <v>660</v>
      </c>
      <c r="C1259" s="106" t="s">
        <v>658</v>
      </c>
      <c r="D1259" s="89" t="s">
        <v>12266</v>
      </c>
      <c r="E1259" s="135">
        <v>3</v>
      </c>
      <c r="F1259" s="135">
        <v>30</v>
      </c>
      <c r="G1259" s="90">
        <f t="shared" si="19"/>
        <v>90</v>
      </c>
      <c r="H1259" s="91"/>
      <c r="I1259" s="92"/>
      <c r="J1259" s="92">
        <v>12</v>
      </c>
      <c r="K1259" s="92">
        <v>17</v>
      </c>
      <c r="L1259" s="92">
        <v>11</v>
      </c>
      <c r="M1259" s="93">
        <v>35</v>
      </c>
      <c r="N1259" s="91"/>
      <c r="O1259" s="92">
        <v>19</v>
      </c>
      <c r="P1259" s="92">
        <v>19</v>
      </c>
      <c r="Q1259" s="92">
        <v>9</v>
      </c>
      <c r="R1259" s="93">
        <v>38</v>
      </c>
      <c r="S1259" s="94"/>
      <c r="T1259" s="95"/>
      <c r="U1259" s="96"/>
      <c r="V1259" s="95"/>
      <c r="W1259" s="95"/>
      <c r="X1259" s="97"/>
      <c r="Y1259" s="94"/>
      <c r="Z1259" s="96"/>
      <c r="AA1259" s="96"/>
      <c r="AB1259" s="95"/>
      <c r="AC1259" s="95"/>
      <c r="AD1259" s="97"/>
      <c r="AE1259" s="94"/>
      <c r="AF1259" s="94"/>
      <c r="AG1259" s="94"/>
      <c r="AH1259" s="94"/>
      <c r="AI1259" s="94"/>
      <c r="AJ1259" s="94"/>
      <c r="AK1259" s="97"/>
      <c r="AL1259" s="94"/>
      <c r="AM1259" s="94"/>
      <c r="AN1259" s="94"/>
      <c r="AO1259" s="94"/>
      <c r="AP1259" s="94"/>
      <c r="AQ1259" s="94"/>
      <c r="AR1259" s="94"/>
      <c r="AS1259" s="96"/>
      <c r="AT1259" s="96"/>
      <c r="AU1259" s="96"/>
      <c r="AV1259" s="95"/>
      <c r="AW1259" s="95"/>
      <c r="AX1259" s="97"/>
      <c r="AY1259" s="97"/>
      <c r="AZ1259" s="97"/>
      <c r="BA1259" s="97"/>
      <c r="BB1259" s="97"/>
      <c r="BC1259" s="99" t="s">
        <v>12298</v>
      </c>
      <c r="BD1259" s="99" t="s">
        <v>12297</v>
      </c>
      <c r="BE1259" s="99" t="s">
        <v>1366</v>
      </c>
      <c r="BF1259" s="100"/>
      <c r="BG1259" s="100"/>
      <c r="BH1259" s="111" t="s">
        <v>12272</v>
      </c>
      <c r="BI1259" s="100"/>
      <c r="BJ1259" s="99"/>
      <c r="BK1259" s="112" t="s">
        <v>1511</v>
      </c>
      <c r="BL1259" s="102"/>
      <c r="BM1259" s="99"/>
      <c r="BN1259" s="99"/>
      <c r="BT1259" s="99"/>
      <c r="BU1259" s="99"/>
      <c r="BV1259" s="99"/>
      <c r="BW1259" s="99"/>
      <c r="BX1259" s="99"/>
      <c r="CB1259" s="13" t="s">
        <v>1511</v>
      </c>
    </row>
    <row r="1260" ht="13.75" spans="1:80">
      <c r="A1260" s="88" t="s">
        <v>12654</v>
      </c>
      <c r="B1260" s="88" t="s">
        <v>660</v>
      </c>
      <c r="C1260" s="106" t="s">
        <v>658</v>
      </c>
      <c r="D1260" s="89" t="s">
        <v>494</v>
      </c>
      <c r="E1260" s="135">
        <v>3</v>
      </c>
      <c r="F1260" s="135">
        <v>308</v>
      </c>
      <c r="G1260" s="90">
        <f t="shared" si="19"/>
        <v>924</v>
      </c>
      <c r="H1260" s="91"/>
      <c r="I1260" s="92"/>
      <c r="J1260" s="92">
        <v>58</v>
      </c>
      <c r="K1260" s="92">
        <v>61</v>
      </c>
      <c r="L1260" s="92">
        <v>46</v>
      </c>
      <c r="M1260" s="93"/>
      <c r="N1260" s="91"/>
      <c r="O1260" s="92">
        <v>73</v>
      </c>
      <c r="P1260" s="92">
        <v>70</v>
      </c>
      <c r="Q1260" s="92">
        <v>49</v>
      </c>
      <c r="R1260" s="93"/>
      <c r="S1260" s="94"/>
      <c r="T1260" s="95"/>
      <c r="U1260" s="96"/>
      <c r="V1260" s="95"/>
      <c r="W1260" s="95"/>
      <c r="X1260" s="97"/>
      <c r="Y1260" s="94"/>
      <c r="Z1260" s="96"/>
      <c r="AA1260" s="96"/>
      <c r="AB1260" s="95"/>
      <c r="AC1260" s="95"/>
      <c r="AD1260" s="97"/>
      <c r="AE1260" s="94"/>
      <c r="AF1260" s="94"/>
      <c r="AG1260" s="94"/>
      <c r="AH1260" s="94"/>
      <c r="AI1260" s="94"/>
      <c r="AJ1260" s="94"/>
      <c r="AK1260" s="94"/>
      <c r="AL1260" s="94"/>
      <c r="AM1260" s="96"/>
      <c r="AN1260" s="96"/>
      <c r="AO1260" s="95"/>
      <c r="AP1260" s="95"/>
      <c r="AQ1260" s="97"/>
      <c r="AR1260" s="94"/>
      <c r="AS1260" s="96"/>
      <c r="AT1260" s="96"/>
      <c r="AU1260" s="96"/>
      <c r="AV1260" s="95"/>
      <c r="AW1260" s="95"/>
      <c r="AX1260" s="97"/>
      <c r="AY1260" s="97"/>
      <c r="AZ1260" s="97"/>
      <c r="BA1260" s="97"/>
      <c r="BB1260" s="97"/>
      <c r="BC1260" s="99" t="s">
        <v>12301</v>
      </c>
      <c r="BD1260" s="99" t="s">
        <v>12300</v>
      </c>
      <c r="BE1260" s="99" t="s">
        <v>12362</v>
      </c>
      <c r="BF1260" s="100"/>
      <c r="BG1260" s="111" t="s">
        <v>12272</v>
      </c>
      <c r="BH1260" s="111" t="s">
        <v>12272</v>
      </c>
      <c r="BI1260" s="100"/>
      <c r="BJ1260" s="99"/>
      <c r="BK1260" s="112" t="s">
        <v>1511</v>
      </c>
      <c r="BL1260" s="102"/>
      <c r="BM1260" s="99"/>
      <c r="BN1260" s="99"/>
      <c r="BT1260" s="99"/>
      <c r="BU1260" s="99"/>
      <c r="BV1260" s="99"/>
      <c r="BW1260" s="99"/>
      <c r="BX1260" s="99"/>
      <c r="CB1260" s="13" t="s">
        <v>1511</v>
      </c>
    </row>
    <row r="1261" ht="13.75" spans="1:80">
      <c r="A1261" s="88" t="s">
        <v>12655</v>
      </c>
      <c r="B1261" s="88" t="s">
        <v>1028</v>
      </c>
      <c r="C1261" s="106" t="s">
        <v>5765</v>
      </c>
      <c r="D1261" s="89" t="s">
        <v>12266</v>
      </c>
      <c r="E1261" s="135">
        <v>3</v>
      </c>
      <c r="F1261" s="135">
        <v>30</v>
      </c>
      <c r="G1261" s="90">
        <f t="shared" si="19"/>
        <v>90</v>
      </c>
      <c r="H1261" s="91"/>
      <c r="I1261" s="92"/>
      <c r="J1261" s="92">
        <v>13</v>
      </c>
      <c r="K1261" s="92">
        <v>11</v>
      </c>
      <c r="L1261" s="92">
        <v>12</v>
      </c>
      <c r="M1261" s="93">
        <v>35</v>
      </c>
      <c r="N1261" s="91"/>
      <c r="O1261" s="92">
        <v>10</v>
      </c>
      <c r="P1261" s="92">
        <v>13</v>
      </c>
      <c r="Q1261" s="92">
        <v>14</v>
      </c>
      <c r="R1261" s="93">
        <v>35</v>
      </c>
      <c r="S1261" s="91"/>
      <c r="T1261" s="92"/>
      <c r="U1261" s="113"/>
      <c r="V1261" s="92"/>
      <c r="W1261" s="92"/>
      <c r="X1261" s="93"/>
      <c r="Y1261" s="91"/>
      <c r="Z1261" s="113"/>
      <c r="AA1261" s="113"/>
      <c r="AB1261" s="92"/>
      <c r="AC1261" s="92"/>
      <c r="AD1261" s="93"/>
      <c r="AE1261" s="91"/>
      <c r="AF1261" s="91"/>
      <c r="AG1261" s="91"/>
      <c r="AH1261" s="91"/>
      <c r="AI1261" s="91"/>
      <c r="AJ1261" s="91"/>
      <c r="AK1261" s="91"/>
      <c r="AL1261" s="91"/>
      <c r="AM1261" s="113"/>
      <c r="AN1261" s="113"/>
      <c r="AO1261" s="92"/>
      <c r="AP1261" s="92"/>
      <c r="AQ1261" s="93"/>
      <c r="AR1261" s="91"/>
      <c r="AS1261" s="113"/>
      <c r="AT1261" s="113"/>
      <c r="AU1261" s="113"/>
      <c r="AV1261" s="92"/>
      <c r="AW1261" s="92"/>
      <c r="AX1261" s="93"/>
      <c r="AY1261" s="97"/>
      <c r="AZ1261" s="97"/>
      <c r="BA1261" s="97"/>
      <c r="BB1261" s="97"/>
      <c r="BC1261" s="99" t="s">
        <v>12349</v>
      </c>
      <c r="BD1261" s="99" t="s">
        <v>12444</v>
      </c>
      <c r="BE1261" s="99" t="s">
        <v>12336</v>
      </c>
      <c r="BF1261" s="100"/>
      <c r="BG1261" s="100"/>
      <c r="BH1261" s="111" t="s">
        <v>12272</v>
      </c>
      <c r="BI1261" s="100"/>
      <c r="BJ1261" s="99"/>
      <c r="BK1261" s="112" t="s">
        <v>1511</v>
      </c>
      <c r="BL1261" s="102"/>
      <c r="BM1261" s="99"/>
      <c r="BN1261" s="99"/>
      <c r="BT1261" s="99"/>
      <c r="BU1261" s="99"/>
      <c r="BV1261" s="99"/>
      <c r="BW1261" s="99"/>
      <c r="BX1261" s="99"/>
      <c r="CB1261" s="13" t="s">
        <v>1511</v>
      </c>
    </row>
    <row r="1262" ht="13.75" spans="1:80">
      <c r="A1262" s="88" t="s">
        <v>12655</v>
      </c>
      <c r="B1262" s="88" t="s">
        <v>1028</v>
      </c>
      <c r="C1262" s="106" t="s">
        <v>5765</v>
      </c>
      <c r="D1262" s="89" t="s">
        <v>494</v>
      </c>
      <c r="E1262" s="135">
        <v>3</v>
      </c>
      <c r="F1262" s="135">
        <v>423</v>
      </c>
      <c r="G1262" s="90">
        <f t="shared" si="19"/>
        <v>1269</v>
      </c>
      <c r="H1262" s="91"/>
      <c r="I1262" s="92"/>
      <c r="J1262" s="92">
        <v>83</v>
      </c>
      <c r="K1262" s="92">
        <v>109</v>
      </c>
      <c r="L1262" s="92">
        <v>39</v>
      </c>
      <c r="M1262" s="93"/>
      <c r="N1262" s="91"/>
      <c r="O1262" s="92">
        <v>98</v>
      </c>
      <c r="P1262" s="92">
        <v>120</v>
      </c>
      <c r="Q1262" s="92">
        <v>71</v>
      </c>
      <c r="R1262" s="93"/>
      <c r="S1262" s="91"/>
      <c r="T1262" s="92"/>
      <c r="U1262" s="113"/>
      <c r="V1262" s="92"/>
      <c r="W1262" s="92"/>
      <c r="X1262" s="93"/>
      <c r="Y1262" s="91"/>
      <c r="Z1262" s="113"/>
      <c r="AA1262" s="113"/>
      <c r="AB1262" s="92"/>
      <c r="AC1262" s="92"/>
      <c r="AD1262" s="93"/>
      <c r="AE1262" s="91"/>
      <c r="AF1262" s="91"/>
      <c r="AG1262" s="91"/>
      <c r="AH1262" s="91"/>
      <c r="AI1262" s="91"/>
      <c r="AJ1262" s="91"/>
      <c r="AK1262" s="91"/>
      <c r="AL1262" s="91"/>
      <c r="AM1262" s="113"/>
      <c r="AN1262" s="113"/>
      <c r="AO1262" s="92"/>
      <c r="AP1262" s="92"/>
      <c r="AQ1262" s="93"/>
      <c r="AR1262" s="91"/>
      <c r="AS1262" s="113"/>
      <c r="AT1262" s="113"/>
      <c r="AU1262" s="113"/>
      <c r="AV1262" s="92"/>
      <c r="AW1262" s="92"/>
      <c r="AX1262" s="93"/>
      <c r="AY1262" s="97"/>
      <c r="AZ1262" s="97"/>
      <c r="BA1262" s="97"/>
      <c r="BB1262" s="97"/>
      <c r="BC1262" s="99" t="s">
        <v>12350</v>
      </c>
      <c r="BD1262" s="99" t="s">
        <v>12445</v>
      </c>
      <c r="BE1262" s="99" t="s">
        <v>12337</v>
      </c>
      <c r="BF1262" s="100"/>
      <c r="BG1262" s="111" t="s">
        <v>12272</v>
      </c>
      <c r="BH1262" s="111" t="s">
        <v>12272</v>
      </c>
      <c r="BI1262" s="100"/>
      <c r="BJ1262" s="99"/>
      <c r="BK1262" s="112" t="s">
        <v>1511</v>
      </c>
      <c r="BL1262" s="102"/>
      <c r="BM1262" s="99"/>
      <c r="BN1262" s="99"/>
      <c r="BT1262" s="99"/>
      <c r="BU1262" s="99"/>
      <c r="BV1262" s="99"/>
      <c r="BW1262" s="99"/>
      <c r="BX1262" s="99"/>
      <c r="CB1262" s="13" t="s">
        <v>1511</v>
      </c>
    </row>
    <row r="1263" ht="13.75" spans="1:80">
      <c r="A1263" s="88" t="s">
        <v>12655</v>
      </c>
      <c r="B1263" s="88" t="s">
        <v>1028</v>
      </c>
      <c r="C1263" s="106" t="s">
        <v>1026</v>
      </c>
      <c r="D1263" s="89" t="s">
        <v>12266</v>
      </c>
      <c r="E1263" s="135">
        <v>3</v>
      </c>
      <c r="F1263" s="135">
        <v>30</v>
      </c>
      <c r="G1263" s="90">
        <f t="shared" si="19"/>
        <v>90</v>
      </c>
      <c r="H1263" s="91"/>
      <c r="I1263" s="92"/>
      <c r="J1263" s="92">
        <v>35</v>
      </c>
      <c r="K1263" s="92">
        <v>35</v>
      </c>
      <c r="L1263" s="92">
        <v>35</v>
      </c>
      <c r="M1263" s="93"/>
      <c r="N1263" s="91"/>
      <c r="O1263" s="92">
        <v>35</v>
      </c>
      <c r="P1263" s="92">
        <v>35</v>
      </c>
      <c r="Q1263" s="92">
        <v>35</v>
      </c>
      <c r="R1263" s="93"/>
      <c r="S1263" s="91"/>
      <c r="T1263" s="92"/>
      <c r="U1263" s="113"/>
      <c r="V1263" s="92"/>
      <c r="W1263" s="92"/>
      <c r="X1263" s="93"/>
      <c r="Y1263" s="91"/>
      <c r="Z1263" s="113"/>
      <c r="AA1263" s="113"/>
      <c r="AB1263" s="92"/>
      <c r="AC1263" s="92"/>
      <c r="AD1263" s="93"/>
      <c r="AE1263" s="91"/>
      <c r="AF1263" s="91"/>
      <c r="AG1263" s="91">
        <v>11</v>
      </c>
      <c r="AH1263" s="91">
        <v>10</v>
      </c>
      <c r="AI1263" s="91">
        <v>11</v>
      </c>
      <c r="AJ1263" s="91">
        <v>6</v>
      </c>
      <c r="AK1263" s="91">
        <v>35</v>
      </c>
      <c r="AL1263" s="91"/>
      <c r="AM1263" s="113"/>
      <c r="AN1263" s="113"/>
      <c r="AO1263" s="92"/>
      <c r="AP1263" s="92"/>
      <c r="AQ1263" s="93"/>
      <c r="AR1263" s="91"/>
      <c r="AS1263" s="113"/>
      <c r="AT1263" s="113"/>
      <c r="AU1263" s="113"/>
      <c r="AV1263" s="92"/>
      <c r="AW1263" s="92"/>
      <c r="AX1263" s="93"/>
      <c r="AY1263" s="97"/>
      <c r="AZ1263" s="97"/>
      <c r="BA1263" s="97"/>
      <c r="BB1263" s="97"/>
      <c r="BC1263" s="99" t="s">
        <v>12349</v>
      </c>
      <c r="BD1263" s="99" t="s">
        <v>12444</v>
      </c>
      <c r="BE1263" s="99" t="s">
        <v>12336</v>
      </c>
      <c r="BF1263" s="100"/>
      <c r="BG1263" s="100"/>
      <c r="BH1263" s="111" t="s">
        <v>12272</v>
      </c>
      <c r="BI1263" s="100"/>
      <c r="BJ1263" s="99"/>
      <c r="BK1263" s="112" t="s">
        <v>1511</v>
      </c>
      <c r="BL1263" s="102"/>
      <c r="BM1263" s="99"/>
      <c r="BN1263" s="99"/>
      <c r="BT1263" s="99"/>
      <c r="BU1263" s="99"/>
      <c r="BV1263" s="99"/>
      <c r="BW1263" s="99"/>
      <c r="BX1263" s="99"/>
      <c r="CB1263" s="13" t="s">
        <v>1511</v>
      </c>
    </row>
    <row r="1264" ht="13.75" spans="1:80">
      <c r="A1264" s="88" t="s">
        <v>12655</v>
      </c>
      <c r="B1264" s="88" t="s">
        <v>1028</v>
      </c>
      <c r="C1264" s="106" t="s">
        <v>1026</v>
      </c>
      <c r="D1264" s="89" t="s">
        <v>494</v>
      </c>
      <c r="E1264" s="135">
        <v>3</v>
      </c>
      <c r="F1264" s="135">
        <v>423</v>
      </c>
      <c r="G1264" s="90">
        <f t="shared" si="19"/>
        <v>1269</v>
      </c>
      <c r="H1264" s="91"/>
      <c r="I1264" s="92"/>
      <c r="J1264" s="92">
        <v>75</v>
      </c>
      <c r="K1264" s="92">
        <v>93</v>
      </c>
      <c r="L1264" s="92">
        <v>89</v>
      </c>
      <c r="M1264" s="93"/>
      <c r="N1264" s="91"/>
      <c r="O1264" s="92">
        <v>75</v>
      </c>
      <c r="P1264" s="92">
        <v>93</v>
      </c>
      <c r="Q1264" s="92">
        <v>89</v>
      </c>
      <c r="R1264" s="93"/>
      <c r="S1264" s="91"/>
      <c r="T1264" s="92"/>
      <c r="U1264" s="113"/>
      <c r="V1264" s="92"/>
      <c r="W1264" s="92"/>
      <c r="X1264" s="93"/>
      <c r="Y1264" s="91"/>
      <c r="Z1264" s="113"/>
      <c r="AA1264" s="113"/>
      <c r="AB1264" s="92"/>
      <c r="AC1264" s="92"/>
      <c r="AD1264" s="93"/>
      <c r="AE1264" s="91"/>
      <c r="AF1264" s="91"/>
      <c r="AG1264" s="167">
        <v>73</v>
      </c>
      <c r="AH1264" s="167">
        <v>75</v>
      </c>
      <c r="AI1264" s="167">
        <v>63</v>
      </c>
      <c r="AJ1264" s="167">
        <v>35</v>
      </c>
      <c r="AK1264" s="167">
        <v>38</v>
      </c>
      <c r="AL1264" s="91"/>
      <c r="AM1264" s="91"/>
      <c r="AN1264" s="91"/>
      <c r="AO1264" s="91"/>
      <c r="AP1264" s="91"/>
      <c r="AQ1264" s="91"/>
      <c r="AR1264" s="91"/>
      <c r="AS1264" s="113"/>
      <c r="AT1264" s="113"/>
      <c r="AU1264" s="113"/>
      <c r="AV1264" s="92"/>
      <c r="AW1264" s="92"/>
      <c r="AX1264" s="93"/>
      <c r="AY1264" s="97"/>
      <c r="AZ1264" s="97"/>
      <c r="BA1264" s="97"/>
      <c r="BB1264" s="97"/>
      <c r="BC1264" s="99" t="s">
        <v>12350</v>
      </c>
      <c r="BD1264" s="99" t="s">
        <v>12445</v>
      </c>
      <c r="BE1264" s="99" t="s">
        <v>12337</v>
      </c>
      <c r="BF1264" s="100"/>
      <c r="BG1264" s="111" t="s">
        <v>12272</v>
      </c>
      <c r="BH1264" s="111" t="s">
        <v>12272</v>
      </c>
      <c r="BI1264" s="100"/>
      <c r="BJ1264" s="99"/>
      <c r="BK1264" s="112" t="s">
        <v>1511</v>
      </c>
      <c r="BL1264" s="102"/>
      <c r="BM1264" s="99"/>
      <c r="BN1264" s="99"/>
      <c r="BT1264" s="99"/>
      <c r="BU1264" s="99"/>
      <c r="BV1264" s="99"/>
      <c r="BW1264" s="99"/>
      <c r="BX1264" s="99"/>
      <c r="CB1264" s="13" t="s">
        <v>1511</v>
      </c>
    </row>
    <row r="1265" ht="13.75" spans="1:80">
      <c r="A1265" s="88" t="s">
        <v>12656</v>
      </c>
      <c r="B1265" s="88" t="s">
        <v>3338</v>
      </c>
      <c r="C1265" s="106" t="s">
        <v>4153</v>
      </c>
      <c r="D1265" s="89" t="s">
        <v>12266</v>
      </c>
      <c r="E1265" s="135">
        <v>3</v>
      </c>
      <c r="F1265" s="135">
        <v>92</v>
      </c>
      <c r="G1265" s="90">
        <f t="shared" si="19"/>
        <v>276</v>
      </c>
      <c r="H1265" s="126"/>
      <c r="I1265" s="127"/>
      <c r="J1265" s="127"/>
      <c r="K1265" s="127"/>
      <c r="L1265" s="127"/>
      <c r="M1265" s="128"/>
      <c r="N1265" s="94"/>
      <c r="O1265" s="95"/>
      <c r="P1265" s="95"/>
      <c r="Q1265" s="95"/>
      <c r="R1265" s="97"/>
      <c r="S1265" s="216"/>
      <c r="T1265" s="95"/>
      <c r="U1265" s="217"/>
      <c r="V1265" s="218"/>
      <c r="W1265" s="218"/>
      <c r="X1265" s="219"/>
      <c r="Y1265" s="405"/>
      <c r="Z1265" s="406"/>
      <c r="AA1265" s="406"/>
      <c r="AB1265" s="407"/>
      <c r="AC1265" s="407"/>
      <c r="AD1265" s="408"/>
      <c r="AE1265" s="94"/>
      <c r="AF1265" s="94"/>
      <c r="AG1265" s="94"/>
      <c r="AH1265" s="94"/>
      <c r="AI1265" s="94"/>
      <c r="AJ1265" s="94"/>
      <c r="AK1265" s="94"/>
      <c r="AL1265" s="91"/>
      <c r="AM1265" s="91"/>
      <c r="AN1265" s="91"/>
      <c r="AO1265" s="91"/>
      <c r="AP1265" s="91"/>
      <c r="AQ1265" s="91"/>
      <c r="AR1265" s="94"/>
      <c r="AS1265" s="96"/>
      <c r="AT1265" s="96"/>
      <c r="AU1265" s="96"/>
      <c r="AV1265" s="95"/>
      <c r="AW1265" s="95"/>
      <c r="AX1265" s="97"/>
      <c r="AY1265" s="97"/>
      <c r="AZ1265" s="97"/>
      <c r="BA1265" s="97"/>
      <c r="BB1265" s="97"/>
      <c r="BC1265" s="99" t="s">
        <v>1366</v>
      </c>
      <c r="BD1265" s="99" t="s">
        <v>1366</v>
      </c>
      <c r="BE1265" s="99" t="s">
        <v>1366</v>
      </c>
      <c r="BF1265" s="100"/>
      <c r="BG1265" s="100"/>
      <c r="BH1265" s="111" t="s">
        <v>12272</v>
      </c>
      <c r="BI1265" s="100"/>
      <c r="BJ1265" s="99"/>
      <c r="BK1265" s="112" t="s">
        <v>20</v>
      </c>
      <c r="BL1265" s="102"/>
      <c r="BM1265" s="99"/>
      <c r="BN1265" s="99"/>
      <c r="BT1265" s="99"/>
      <c r="BU1265" s="99"/>
      <c r="BV1265" s="99"/>
      <c r="BW1265" s="99"/>
      <c r="BX1265" s="99"/>
      <c r="CB1265" s="13" t="s">
        <v>1511</v>
      </c>
    </row>
    <row r="1266" ht="13.75" spans="1:80">
      <c r="A1266" s="88" t="s">
        <v>12656</v>
      </c>
      <c r="B1266" s="88" t="s">
        <v>3338</v>
      </c>
      <c r="C1266" s="106" t="s">
        <v>4153</v>
      </c>
      <c r="D1266" s="89" t="s">
        <v>494</v>
      </c>
      <c r="E1266" s="135">
        <v>3</v>
      </c>
      <c r="F1266" s="135">
        <v>185</v>
      </c>
      <c r="G1266" s="90">
        <f t="shared" si="19"/>
        <v>555</v>
      </c>
      <c r="H1266" s="126"/>
      <c r="I1266" s="127"/>
      <c r="J1266" s="127"/>
      <c r="K1266" s="127"/>
      <c r="L1266" s="127"/>
      <c r="M1266" s="128"/>
      <c r="N1266" s="94"/>
      <c r="O1266" s="95"/>
      <c r="P1266" s="95"/>
      <c r="Q1266" s="95"/>
      <c r="R1266" s="97"/>
      <c r="S1266" s="216"/>
      <c r="T1266" s="95"/>
      <c r="U1266" s="217"/>
      <c r="V1266" s="218"/>
      <c r="W1266" s="218"/>
      <c r="X1266" s="219"/>
      <c r="Y1266" s="126"/>
      <c r="Z1266" s="129"/>
      <c r="AA1266" s="129"/>
      <c r="AB1266" s="127"/>
      <c r="AC1266" s="127"/>
      <c r="AD1266" s="128"/>
      <c r="AE1266" s="94"/>
      <c r="AF1266" s="94"/>
      <c r="AG1266" s="94"/>
      <c r="AH1266" s="94"/>
      <c r="AI1266" s="94"/>
      <c r="AJ1266" s="94"/>
      <c r="AK1266" s="94"/>
      <c r="AL1266" s="91"/>
      <c r="AM1266" s="91"/>
      <c r="AN1266" s="91"/>
      <c r="AO1266" s="91"/>
      <c r="AP1266" s="91"/>
      <c r="AQ1266" s="91"/>
      <c r="AR1266" s="94"/>
      <c r="AS1266" s="96"/>
      <c r="AT1266" s="96"/>
      <c r="AU1266" s="96"/>
      <c r="AV1266" s="95"/>
      <c r="AW1266" s="95"/>
      <c r="AX1266" s="97"/>
      <c r="AY1266" s="97"/>
      <c r="AZ1266" s="97"/>
      <c r="BA1266" s="97"/>
      <c r="BB1266" s="97"/>
      <c r="BC1266" s="99" t="s">
        <v>12362</v>
      </c>
      <c r="BD1266" s="99" t="s">
        <v>12282</v>
      </c>
      <c r="BE1266" s="99" t="s">
        <v>12362</v>
      </c>
      <c r="BF1266" s="100"/>
      <c r="BG1266" s="111" t="s">
        <v>12272</v>
      </c>
      <c r="BH1266" s="111" t="s">
        <v>12272</v>
      </c>
      <c r="BI1266" s="100"/>
      <c r="BJ1266" s="99"/>
      <c r="BK1266" s="112" t="s">
        <v>1511</v>
      </c>
      <c r="BL1266" s="102"/>
      <c r="BM1266" s="99"/>
      <c r="BN1266" s="99"/>
      <c r="BT1266" s="99"/>
      <c r="BU1266" s="99"/>
      <c r="BV1266" s="99"/>
      <c r="BW1266" s="99"/>
      <c r="BX1266" s="99"/>
      <c r="CB1266" s="13" t="s">
        <v>1511</v>
      </c>
    </row>
    <row r="1267" ht="13.75" spans="1:80">
      <c r="A1267" s="88" t="s">
        <v>12656</v>
      </c>
      <c r="B1267" s="88" t="s">
        <v>3385</v>
      </c>
      <c r="C1267" s="106" t="s">
        <v>6171</v>
      </c>
      <c r="D1267" s="89" t="s">
        <v>12266</v>
      </c>
      <c r="E1267" s="135">
        <v>3</v>
      </c>
      <c r="F1267" s="135">
        <v>30</v>
      </c>
      <c r="G1267" s="90">
        <f t="shared" si="19"/>
        <v>90</v>
      </c>
      <c r="H1267" s="126"/>
      <c r="I1267" s="127"/>
      <c r="J1267" s="127"/>
      <c r="K1267" s="127"/>
      <c r="L1267" s="127"/>
      <c r="M1267" s="128"/>
      <c r="N1267" s="94"/>
      <c r="O1267" s="95"/>
      <c r="P1267" s="95"/>
      <c r="Q1267" s="95"/>
      <c r="R1267" s="97"/>
      <c r="S1267" s="313"/>
      <c r="T1267" s="95"/>
      <c r="U1267" s="314"/>
      <c r="V1267" s="315"/>
      <c r="W1267" s="315"/>
      <c r="X1267" s="316"/>
      <c r="Y1267" s="405"/>
      <c r="Z1267" s="406"/>
      <c r="AA1267" s="406"/>
      <c r="AB1267" s="407"/>
      <c r="AC1267" s="407"/>
      <c r="AD1267" s="408"/>
      <c r="AE1267" s="94"/>
      <c r="AF1267" s="94"/>
      <c r="AG1267" s="94"/>
      <c r="AH1267" s="94"/>
      <c r="AI1267" s="94"/>
      <c r="AJ1267" s="94"/>
      <c r="AK1267" s="94"/>
      <c r="AL1267" s="91"/>
      <c r="AM1267" s="91"/>
      <c r="AN1267" s="91"/>
      <c r="AO1267" s="91"/>
      <c r="AP1267" s="91"/>
      <c r="AQ1267" s="91"/>
      <c r="AR1267" s="94"/>
      <c r="AS1267" s="96"/>
      <c r="AT1267" s="96"/>
      <c r="AU1267" s="96"/>
      <c r="AV1267" s="95"/>
      <c r="AW1267" s="95"/>
      <c r="AX1267" s="97"/>
      <c r="AY1267" s="97"/>
      <c r="AZ1267" s="97"/>
      <c r="BA1267" s="97"/>
      <c r="BB1267" s="97"/>
      <c r="BC1267" s="99" t="s">
        <v>1366</v>
      </c>
      <c r="BD1267" s="99" t="s">
        <v>12279</v>
      </c>
      <c r="BE1267" s="99" t="s">
        <v>1366</v>
      </c>
      <c r="BF1267" s="100"/>
      <c r="BG1267" s="100"/>
      <c r="BH1267" s="111" t="s">
        <v>12272</v>
      </c>
      <c r="BI1267" s="100"/>
      <c r="BJ1267" s="99"/>
      <c r="BK1267" s="112" t="s">
        <v>12487</v>
      </c>
      <c r="BL1267" s="102"/>
      <c r="BM1267" s="99"/>
      <c r="BN1267" s="99"/>
      <c r="BT1267" s="99"/>
      <c r="BU1267" s="99"/>
      <c r="BV1267" s="99"/>
      <c r="BW1267" s="99"/>
      <c r="BX1267" s="99"/>
      <c r="CB1267" s="13" t="s">
        <v>1511</v>
      </c>
    </row>
    <row r="1268" ht="13.75" spans="1:80">
      <c r="A1268" s="88" t="s">
        <v>12656</v>
      </c>
      <c r="B1268" s="88" t="s">
        <v>3385</v>
      </c>
      <c r="C1268" s="106" t="s">
        <v>6171</v>
      </c>
      <c r="D1268" s="89" t="s">
        <v>494</v>
      </c>
      <c r="E1268" s="135">
        <v>3</v>
      </c>
      <c r="F1268" s="135">
        <v>423</v>
      </c>
      <c r="G1268" s="90">
        <f t="shared" si="19"/>
        <v>1269</v>
      </c>
      <c r="H1268" s="126"/>
      <c r="I1268" s="127"/>
      <c r="J1268" s="127"/>
      <c r="K1268" s="127"/>
      <c r="L1268" s="127"/>
      <c r="M1268" s="128"/>
      <c r="N1268" s="94"/>
      <c r="O1268" s="95"/>
      <c r="P1268" s="95"/>
      <c r="Q1268" s="95"/>
      <c r="R1268" s="97"/>
      <c r="S1268" s="216"/>
      <c r="T1268" s="95"/>
      <c r="U1268" s="217"/>
      <c r="V1268" s="218"/>
      <c r="W1268" s="218"/>
      <c r="X1268" s="219"/>
      <c r="Y1268" s="126"/>
      <c r="Z1268" s="129"/>
      <c r="AA1268" s="129"/>
      <c r="AB1268" s="127"/>
      <c r="AC1268" s="127"/>
      <c r="AD1268" s="128"/>
      <c r="AE1268" s="94"/>
      <c r="AF1268" s="94"/>
      <c r="AG1268" s="94"/>
      <c r="AH1268" s="94"/>
      <c r="AI1268" s="94"/>
      <c r="AJ1268" s="94"/>
      <c r="AK1268" s="94"/>
      <c r="AL1268" s="91"/>
      <c r="AM1268" s="91"/>
      <c r="AN1268" s="91"/>
      <c r="AO1268" s="91"/>
      <c r="AP1268" s="91"/>
      <c r="AQ1268" s="91"/>
      <c r="AR1268" s="94"/>
      <c r="AS1268" s="96"/>
      <c r="AT1268" s="96"/>
      <c r="AU1268" s="96"/>
      <c r="AV1268" s="95"/>
      <c r="AW1268" s="95"/>
      <c r="AX1268" s="97"/>
      <c r="AY1268" s="97"/>
      <c r="AZ1268" s="97"/>
      <c r="BA1268" s="97"/>
      <c r="BB1268" s="97"/>
      <c r="BC1268" s="99" t="s">
        <v>12362</v>
      </c>
      <c r="BD1268" s="99" t="s">
        <v>12300</v>
      </c>
      <c r="BE1268" s="99" t="s">
        <v>12362</v>
      </c>
      <c r="BF1268" s="100"/>
      <c r="BG1268" s="111" t="s">
        <v>12272</v>
      </c>
      <c r="BH1268" s="111" t="s">
        <v>12272</v>
      </c>
      <c r="BI1268" s="100"/>
      <c r="BJ1268" s="99"/>
      <c r="BK1268" s="112" t="s">
        <v>1511</v>
      </c>
      <c r="BL1268" s="102"/>
      <c r="BM1268" s="99"/>
      <c r="BN1268" s="99"/>
      <c r="BT1268" s="99"/>
      <c r="BU1268" s="99"/>
      <c r="BV1268" s="99"/>
      <c r="BW1268" s="99"/>
      <c r="BX1268" s="99"/>
      <c r="CB1268" s="13" t="s">
        <v>1511</v>
      </c>
    </row>
    <row r="1269" ht="13.75" spans="1:80">
      <c r="A1269" s="88" t="s">
        <v>12657</v>
      </c>
      <c r="B1269" s="88" t="s">
        <v>6532</v>
      </c>
      <c r="C1269" s="106" t="s">
        <v>7832</v>
      </c>
      <c r="D1269" s="89" t="s">
        <v>12266</v>
      </c>
      <c r="E1269" s="135">
        <v>6</v>
      </c>
      <c r="F1269" s="135">
        <v>157</v>
      </c>
      <c r="G1269" s="90">
        <f t="shared" si="19"/>
        <v>942</v>
      </c>
      <c r="H1269" s="126"/>
      <c r="I1269" s="127"/>
      <c r="J1269" s="127">
        <v>78</v>
      </c>
      <c r="K1269" s="127">
        <v>66</v>
      </c>
      <c r="L1269" s="127">
        <v>47</v>
      </c>
      <c r="M1269" s="128"/>
      <c r="N1269" s="94"/>
      <c r="O1269" s="95">
        <v>60</v>
      </c>
      <c r="P1269" s="95">
        <v>67</v>
      </c>
      <c r="Q1269" s="95">
        <v>46</v>
      </c>
      <c r="R1269" s="97"/>
      <c r="S1269" s="91"/>
      <c r="T1269" s="95"/>
      <c r="U1269" s="113"/>
      <c r="V1269" s="92"/>
      <c r="W1269" s="92"/>
      <c r="X1269" s="93"/>
      <c r="Y1269" s="163"/>
      <c r="Z1269" s="180"/>
      <c r="AA1269" s="180">
        <v>59</v>
      </c>
      <c r="AB1269" s="164">
        <v>49</v>
      </c>
      <c r="AC1269" s="164">
        <v>45</v>
      </c>
      <c r="AD1269" s="165"/>
      <c r="AE1269" s="94"/>
      <c r="AF1269" s="94"/>
      <c r="AG1269" s="94"/>
      <c r="AH1269" s="94"/>
      <c r="AI1269" s="94"/>
      <c r="AJ1269" s="94"/>
      <c r="AK1269" s="94"/>
      <c r="AL1269" s="91"/>
      <c r="AM1269" s="91"/>
      <c r="AN1269" s="91">
        <v>52</v>
      </c>
      <c r="AO1269" s="91">
        <v>69</v>
      </c>
      <c r="AP1269" s="91">
        <v>48</v>
      </c>
      <c r="AQ1269" s="91"/>
      <c r="AR1269" s="94"/>
      <c r="AS1269" s="96"/>
      <c r="AT1269" s="96"/>
      <c r="AU1269" s="96"/>
      <c r="AV1269" s="95"/>
      <c r="AW1269" s="95"/>
      <c r="AX1269" s="97"/>
      <c r="AY1269" s="97"/>
      <c r="AZ1269" s="97"/>
      <c r="BA1269" s="97"/>
      <c r="BB1269" s="97"/>
      <c r="BC1269" s="99" t="s">
        <v>12280</v>
      </c>
      <c r="BD1269" s="99" t="s">
        <v>12297</v>
      </c>
      <c r="BE1269" s="99" t="s">
        <v>12271</v>
      </c>
      <c r="BF1269" s="100"/>
      <c r="BG1269" s="100"/>
      <c r="BH1269" s="111" t="s">
        <v>12272</v>
      </c>
      <c r="BI1269" s="100"/>
      <c r="BJ1269" s="99"/>
      <c r="BK1269" s="112" t="s">
        <v>1511</v>
      </c>
      <c r="BL1269" s="102"/>
      <c r="BM1269" s="99"/>
      <c r="BN1269" s="99"/>
      <c r="BT1269" s="99"/>
      <c r="BU1269" s="99"/>
      <c r="BV1269" s="99"/>
      <c r="BW1269" s="99"/>
      <c r="BX1269" s="99"/>
      <c r="CB1269" s="13" t="s">
        <v>1511</v>
      </c>
    </row>
    <row r="1270" ht="13.75" spans="1:80">
      <c r="A1270" s="88" t="s">
        <v>12657</v>
      </c>
      <c r="B1270" s="88" t="s">
        <v>6532</v>
      </c>
      <c r="C1270" s="106" t="s">
        <v>7832</v>
      </c>
      <c r="D1270" s="89" t="s">
        <v>494</v>
      </c>
      <c r="E1270" s="135">
        <v>6</v>
      </c>
      <c r="F1270" s="135">
        <v>213</v>
      </c>
      <c r="G1270" s="90">
        <f t="shared" si="19"/>
        <v>1278</v>
      </c>
      <c r="H1270" s="126"/>
      <c r="I1270" s="127"/>
      <c r="J1270" s="127">
        <v>101</v>
      </c>
      <c r="K1270" s="127">
        <v>80</v>
      </c>
      <c r="L1270" s="127">
        <v>61</v>
      </c>
      <c r="M1270" s="128"/>
      <c r="N1270" s="94"/>
      <c r="O1270" s="95">
        <v>84</v>
      </c>
      <c r="P1270" s="95">
        <v>80</v>
      </c>
      <c r="Q1270" s="95">
        <v>63</v>
      </c>
      <c r="R1270" s="97"/>
      <c r="S1270" s="91"/>
      <c r="T1270" s="95"/>
      <c r="U1270" s="113"/>
      <c r="V1270" s="92"/>
      <c r="W1270" s="92"/>
      <c r="X1270" s="93"/>
      <c r="Y1270" s="163"/>
      <c r="Z1270" s="180"/>
      <c r="AA1270" s="180">
        <v>80</v>
      </c>
      <c r="AB1270" s="164">
        <v>70</v>
      </c>
      <c r="AC1270" s="164">
        <v>64</v>
      </c>
      <c r="AD1270" s="165"/>
      <c r="AE1270" s="94"/>
      <c r="AF1270" s="94"/>
      <c r="AG1270" s="94"/>
      <c r="AH1270" s="94"/>
      <c r="AI1270" s="94"/>
      <c r="AJ1270" s="94"/>
      <c r="AK1270" s="94"/>
      <c r="AL1270" s="91"/>
      <c r="AM1270" s="91"/>
      <c r="AN1270" s="91">
        <v>75</v>
      </c>
      <c r="AO1270" s="91">
        <v>78</v>
      </c>
      <c r="AP1270" s="91">
        <v>51</v>
      </c>
      <c r="AQ1270" s="91"/>
      <c r="AR1270" s="94"/>
      <c r="AS1270" s="96"/>
      <c r="AT1270" s="96"/>
      <c r="AU1270" s="96"/>
      <c r="AV1270" s="95"/>
      <c r="AW1270" s="95"/>
      <c r="AX1270" s="97"/>
      <c r="AY1270" s="97"/>
      <c r="AZ1270" s="97"/>
      <c r="BA1270" s="97"/>
      <c r="BB1270" s="97"/>
      <c r="BC1270" s="99" t="s">
        <v>12282</v>
      </c>
      <c r="BD1270" s="99" t="s">
        <v>12300</v>
      </c>
      <c r="BE1270" s="99" t="s">
        <v>12275</v>
      </c>
      <c r="BF1270" s="100"/>
      <c r="BG1270" s="100"/>
      <c r="BH1270" s="111" t="s">
        <v>12272</v>
      </c>
      <c r="BI1270" s="100"/>
      <c r="BJ1270" s="99"/>
      <c r="BK1270" s="112" t="s">
        <v>1511</v>
      </c>
      <c r="BL1270" s="102"/>
      <c r="BM1270" s="99"/>
      <c r="BN1270" s="99"/>
      <c r="BT1270" s="99"/>
      <c r="BU1270" s="99"/>
      <c r="BV1270" s="99"/>
      <c r="BW1270" s="99"/>
      <c r="BX1270" s="99"/>
      <c r="CB1270" s="13" t="s">
        <v>1511</v>
      </c>
    </row>
    <row r="1271" ht="13.75" spans="1:80">
      <c r="A1271" s="88" t="s">
        <v>12657</v>
      </c>
      <c r="B1271" s="88" t="s">
        <v>6532</v>
      </c>
      <c r="C1271" s="106" t="s">
        <v>9536</v>
      </c>
      <c r="D1271" s="89" t="s">
        <v>12266</v>
      </c>
      <c r="E1271" s="135">
        <v>6</v>
      </c>
      <c r="F1271" s="135">
        <v>157</v>
      </c>
      <c r="G1271" s="90">
        <f t="shared" si="19"/>
        <v>942</v>
      </c>
      <c r="H1271" s="126"/>
      <c r="I1271" s="127"/>
      <c r="J1271" s="127">
        <v>78</v>
      </c>
      <c r="K1271" s="127">
        <v>65</v>
      </c>
      <c r="L1271" s="127">
        <v>48</v>
      </c>
      <c r="M1271" s="128"/>
      <c r="N1271" s="94"/>
      <c r="O1271" s="95"/>
      <c r="P1271" s="95"/>
      <c r="Q1271" s="95"/>
      <c r="R1271" s="97"/>
      <c r="S1271" s="91"/>
      <c r="T1271" s="95"/>
      <c r="U1271" s="113"/>
      <c r="V1271" s="92"/>
      <c r="W1271" s="92"/>
      <c r="X1271" s="93"/>
      <c r="Y1271" s="163"/>
      <c r="Z1271" s="180"/>
      <c r="AA1271" s="180">
        <v>79</v>
      </c>
      <c r="AB1271" s="164">
        <v>68</v>
      </c>
      <c r="AC1271" s="164">
        <v>42</v>
      </c>
      <c r="AD1271" s="165"/>
      <c r="AE1271" s="94"/>
      <c r="AF1271" s="94"/>
      <c r="AG1271" s="94"/>
      <c r="AH1271" s="94"/>
      <c r="AI1271" s="94"/>
      <c r="AJ1271" s="94"/>
      <c r="AK1271" s="94"/>
      <c r="AL1271" s="91"/>
      <c r="AM1271" s="91"/>
      <c r="AN1271" s="91">
        <v>52</v>
      </c>
      <c r="AO1271" s="91">
        <v>70</v>
      </c>
      <c r="AP1271" s="91">
        <v>48</v>
      </c>
      <c r="AQ1271" s="91"/>
      <c r="AR1271" s="94"/>
      <c r="AS1271" s="96"/>
      <c r="AT1271" s="96"/>
      <c r="AU1271" s="96"/>
      <c r="AV1271" s="95"/>
      <c r="AW1271" s="95"/>
      <c r="AX1271" s="97"/>
      <c r="AY1271" s="97"/>
      <c r="AZ1271" s="97"/>
      <c r="BA1271" s="97"/>
      <c r="BB1271" s="97"/>
      <c r="BC1271" s="99" t="s">
        <v>12280</v>
      </c>
      <c r="BD1271" s="99" t="s">
        <v>12297</v>
      </c>
      <c r="BE1271" s="99" t="s">
        <v>12271</v>
      </c>
      <c r="BF1271" s="100"/>
      <c r="BG1271" s="100"/>
      <c r="BH1271" s="111" t="s">
        <v>12272</v>
      </c>
      <c r="BI1271" s="100"/>
      <c r="BJ1271" s="99"/>
      <c r="BK1271" s="112" t="s">
        <v>1511</v>
      </c>
      <c r="BL1271" s="102"/>
      <c r="BM1271" s="99"/>
      <c r="BN1271" s="99"/>
      <c r="BT1271" s="99"/>
      <c r="BU1271" s="99"/>
      <c r="BV1271" s="99"/>
      <c r="BW1271" s="99"/>
      <c r="BX1271" s="99"/>
      <c r="CB1271" s="13" t="s">
        <v>1511</v>
      </c>
    </row>
    <row r="1272" ht="13.75" spans="1:80">
      <c r="A1272" s="88" t="s">
        <v>12657</v>
      </c>
      <c r="B1272" s="88" t="s">
        <v>6532</v>
      </c>
      <c r="C1272" s="106" t="s">
        <v>9536</v>
      </c>
      <c r="D1272" s="89" t="s">
        <v>494</v>
      </c>
      <c r="E1272" s="135">
        <v>6</v>
      </c>
      <c r="F1272" s="135">
        <v>213</v>
      </c>
      <c r="G1272" s="90">
        <f t="shared" ref="G1272:G1309" si="20">F1272*E1272</f>
        <v>1278</v>
      </c>
      <c r="H1272" s="126"/>
      <c r="I1272" s="127"/>
      <c r="J1272" s="127">
        <v>106</v>
      </c>
      <c r="K1272" s="127">
        <v>96</v>
      </c>
      <c r="L1272" s="127">
        <v>38</v>
      </c>
      <c r="M1272" s="128"/>
      <c r="N1272" s="94"/>
      <c r="O1272" s="95"/>
      <c r="P1272" s="95"/>
      <c r="Q1272" s="95"/>
      <c r="R1272" s="97"/>
      <c r="S1272" s="91"/>
      <c r="T1272" s="95"/>
      <c r="U1272" s="113"/>
      <c r="V1272" s="92"/>
      <c r="W1272" s="92"/>
      <c r="X1272" s="93"/>
      <c r="Y1272" s="163"/>
      <c r="Z1272" s="180"/>
      <c r="AA1272" s="180">
        <v>111</v>
      </c>
      <c r="AB1272" s="164">
        <v>94</v>
      </c>
      <c r="AC1272" s="164">
        <v>71</v>
      </c>
      <c r="AD1272" s="165"/>
      <c r="AE1272" s="94"/>
      <c r="AF1272" s="94"/>
      <c r="AG1272" s="114"/>
      <c r="AH1272" s="114"/>
      <c r="AI1272" s="114"/>
      <c r="AJ1272" s="114"/>
      <c r="AK1272" s="94"/>
      <c r="AL1272" s="91"/>
      <c r="AM1272" s="91"/>
      <c r="AN1272" s="91">
        <v>86</v>
      </c>
      <c r="AO1272" s="91">
        <v>112</v>
      </c>
      <c r="AP1272" s="91">
        <v>60</v>
      </c>
      <c r="AQ1272" s="91"/>
      <c r="AR1272" s="94"/>
      <c r="AS1272" s="96"/>
      <c r="AT1272" s="96"/>
      <c r="AU1272" s="96"/>
      <c r="AV1272" s="95"/>
      <c r="AW1272" s="95"/>
      <c r="AX1272" s="97"/>
      <c r="AY1272" s="97"/>
      <c r="AZ1272" s="97"/>
      <c r="BA1272" s="97"/>
      <c r="BB1272" s="97"/>
      <c r="BC1272" s="99" t="s">
        <v>12282</v>
      </c>
      <c r="BD1272" s="99" t="s">
        <v>12300</v>
      </c>
      <c r="BE1272" s="99" t="s">
        <v>12275</v>
      </c>
      <c r="BF1272" s="100"/>
      <c r="BG1272" s="100"/>
      <c r="BH1272" s="111" t="s">
        <v>12272</v>
      </c>
      <c r="BI1272" s="100"/>
      <c r="BJ1272" s="99"/>
      <c r="BK1272" s="112" t="s">
        <v>1511</v>
      </c>
      <c r="BL1272" s="102"/>
      <c r="BM1272" s="99"/>
      <c r="BN1272" s="99"/>
      <c r="BT1272" s="99"/>
      <c r="BU1272" s="99"/>
      <c r="BV1272" s="99"/>
      <c r="BW1272" s="99"/>
      <c r="BX1272" s="99"/>
      <c r="CB1272" s="13" t="s">
        <v>1511</v>
      </c>
    </row>
    <row r="1273" ht="13.75" spans="1:80">
      <c r="A1273" s="88" t="s">
        <v>12658</v>
      </c>
      <c r="B1273" s="88" t="s">
        <v>886</v>
      </c>
      <c r="C1273" s="106" t="s">
        <v>884</v>
      </c>
      <c r="D1273" s="89" t="s">
        <v>12266</v>
      </c>
      <c r="E1273" s="135">
        <v>6</v>
      </c>
      <c r="F1273" s="135">
        <v>220</v>
      </c>
      <c r="G1273" s="90">
        <f t="shared" si="20"/>
        <v>1320</v>
      </c>
      <c r="H1273" s="126"/>
      <c r="I1273" s="127"/>
      <c r="J1273" s="127">
        <v>78</v>
      </c>
      <c r="K1273" s="127">
        <v>65</v>
      </c>
      <c r="L1273" s="127">
        <v>48</v>
      </c>
      <c r="M1273" s="128"/>
      <c r="N1273" s="94"/>
      <c r="O1273" s="95"/>
      <c r="P1273" s="95"/>
      <c r="Q1273" s="95"/>
      <c r="R1273" s="97"/>
      <c r="S1273" s="91"/>
      <c r="T1273" s="95"/>
      <c r="U1273" s="104">
        <v>75</v>
      </c>
      <c r="V1273" s="105">
        <v>91</v>
      </c>
      <c r="W1273" s="105">
        <v>54</v>
      </c>
      <c r="X1273" s="93"/>
      <c r="Y1273" s="163"/>
      <c r="Z1273" s="180"/>
      <c r="AA1273" s="181">
        <v>67</v>
      </c>
      <c r="AB1273" s="182">
        <v>86</v>
      </c>
      <c r="AC1273" s="182">
        <v>51</v>
      </c>
      <c r="AD1273" s="165"/>
      <c r="AE1273" s="94"/>
      <c r="AF1273" s="94"/>
      <c r="AG1273" s="114"/>
      <c r="AH1273" s="114"/>
      <c r="AI1273" s="114"/>
      <c r="AJ1273" s="114"/>
      <c r="AK1273" s="94"/>
      <c r="AL1273" s="91"/>
      <c r="AM1273" s="91"/>
      <c r="AN1273" s="91">
        <v>52</v>
      </c>
      <c r="AO1273" s="91">
        <v>70</v>
      </c>
      <c r="AP1273" s="91">
        <v>48</v>
      </c>
      <c r="AQ1273" s="91"/>
      <c r="AR1273" s="94"/>
      <c r="AS1273" s="96"/>
      <c r="AT1273" s="96"/>
      <c r="AU1273" s="96"/>
      <c r="AV1273" s="95"/>
      <c r="AW1273" s="95"/>
      <c r="AX1273" s="97"/>
      <c r="AY1273" s="97"/>
      <c r="AZ1273" s="97"/>
      <c r="BA1273" s="97"/>
      <c r="BB1273" s="97"/>
      <c r="BC1273" s="99" t="s">
        <v>12280</v>
      </c>
      <c r="BD1273" s="99" t="s">
        <v>12297</v>
      </c>
      <c r="BE1273" s="99" t="s">
        <v>12271</v>
      </c>
      <c r="BF1273" s="100"/>
      <c r="BG1273" s="100"/>
      <c r="BH1273" s="111" t="s">
        <v>12272</v>
      </c>
      <c r="BI1273" s="100"/>
      <c r="BJ1273" s="99"/>
      <c r="BK1273" s="112" t="s">
        <v>1511</v>
      </c>
      <c r="BL1273" s="102"/>
      <c r="BM1273" s="99"/>
      <c r="BN1273" s="99"/>
      <c r="BT1273" s="99"/>
      <c r="BU1273" s="99"/>
      <c r="BV1273" s="99"/>
      <c r="BW1273" s="99"/>
      <c r="BX1273" s="99"/>
      <c r="CB1273" s="13" t="s">
        <v>1511</v>
      </c>
    </row>
    <row r="1274" ht="13.9" customHeight="1" spans="1:80">
      <c r="A1274" s="88" t="s">
        <v>12658</v>
      </c>
      <c r="B1274" s="88" t="s">
        <v>886</v>
      </c>
      <c r="C1274" s="106" t="s">
        <v>884</v>
      </c>
      <c r="D1274" s="89" t="s">
        <v>494</v>
      </c>
      <c r="E1274" s="135">
        <v>6</v>
      </c>
      <c r="F1274" s="135">
        <v>243</v>
      </c>
      <c r="G1274" s="90">
        <f t="shared" si="20"/>
        <v>1458</v>
      </c>
      <c r="H1274" s="126"/>
      <c r="I1274" s="127"/>
      <c r="J1274" s="127">
        <v>106</v>
      </c>
      <c r="K1274" s="127">
        <v>96</v>
      </c>
      <c r="L1274" s="127">
        <v>38</v>
      </c>
      <c r="M1274" s="128"/>
      <c r="N1274" s="94"/>
      <c r="O1274" s="95"/>
      <c r="P1274" s="95"/>
      <c r="Q1274" s="95"/>
      <c r="R1274" s="97"/>
      <c r="S1274" s="91"/>
      <c r="T1274" s="95"/>
      <c r="U1274" s="261">
        <v>90</v>
      </c>
      <c r="V1274" s="262">
        <v>100</v>
      </c>
      <c r="W1274" s="262">
        <v>54</v>
      </c>
      <c r="X1274" s="93"/>
      <c r="Y1274" s="163"/>
      <c r="Z1274" s="180"/>
      <c r="AA1274" s="201">
        <v>87</v>
      </c>
      <c r="AB1274" s="262">
        <v>100</v>
      </c>
      <c r="AC1274" s="262">
        <v>54</v>
      </c>
      <c r="AD1274" s="165"/>
      <c r="AE1274" s="94"/>
      <c r="AF1274" s="94"/>
      <c r="AG1274" s="94"/>
      <c r="AH1274" s="94"/>
      <c r="AI1274" s="94"/>
      <c r="AJ1274" s="94"/>
      <c r="AK1274" s="94"/>
      <c r="AL1274" s="91"/>
      <c r="AM1274" s="91"/>
      <c r="AN1274" s="91">
        <v>86</v>
      </c>
      <c r="AO1274" s="91">
        <v>112</v>
      </c>
      <c r="AP1274" s="91">
        <v>60</v>
      </c>
      <c r="AQ1274" s="91"/>
      <c r="AR1274" s="94"/>
      <c r="AS1274" s="96"/>
      <c r="AT1274" s="96"/>
      <c r="AU1274" s="96"/>
      <c r="AV1274" s="95"/>
      <c r="AW1274" s="95"/>
      <c r="AX1274" s="97"/>
      <c r="AY1274" s="97"/>
      <c r="AZ1274" s="97"/>
      <c r="BA1274" s="97"/>
      <c r="BB1274" s="97"/>
      <c r="BC1274" s="99" t="s">
        <v>12282</v>
      </c>
      <c r="BD1274" s="99" t="s">
        <v>12300</v>
      </c>
      <c r="BE1274" s="99" t="s">
        <v>12275</v>
      </c>
      <c r="BF1274" s="100"/>
      <c r="BG1274" s="100"/>
      <c r="BH1274" s="111" t="s">
        <v>12272</v>
      </c>
      <c r="BI1274" s="100"/>
      <c r="BJ1274" s="99"/>
      <c r="BK1274" s="112" t="s">
        <v>1511</v>
      </c>
      <c r="BL1274" s="102"/>
      <c r="BM1274" s="99"/>
      <c r="BN1274" s="99"/>
      <c r="BT1274" s="99"/>
      <c r="BU1274" s="99"/>
      <c r="BV1274" s="99"/>
      <c r="BW1274" s="99"/>
      <c r="BX1274" s="99"/>
      <c r="CB1274" s="13" t="s">
        <v>1511</v>
      </c>
    </row>
    <row r="1275" ht="13.75" spans="1:80">
      <c r="A1275" s="88" t="s">
        <v>12659</v>
      </c>
      <c r="B1275" s="88">
        <v>93431091</v>
      </c>
      <c r="C1275" s="106" t="s">
        <v>971</v>
      </c>
      <c r="D1275" s="89" t="s">
        <v>12266</v>
      </c>
      <c r="E1275" s="135">
        <v>9</v>
      </c>
      <c r="F1275" s="135">
        <v>55</v>
      </c>
      <c r="G1275" s="90">
        <f t="shared" si="20"/>
        <v>495</v>
      </c>
      <c r="H1275" s="94"/>
      <c r="I1275" s="95"/>
      <c r="J1275" s="95"/>
      <c r="K1275" s="95"/>
      <c r="L1275" s="95"/>
      <c r="M1275" s="97"/>
      <c r="N1275" s="94"/>
      <c r="O1275" s="95"/>
      <c r="P1275" s="95"/>
      <c r="Q1275" s="95"/>
      <c r="R1275" s="97"/>
      <c r="S1275" s="94"/>
      <c r="T1275" s="95"/>
      <c r="U1275" s="96"/>
      <c r="V1275" s="95"/>
      <c r="W1275" s="95"/>
      <c r="X1275" s="97"/>
      <c r="Y1275" s="94"/>
      <c r="Z1275" s="96"/>
      <c r="AA1275" s="96"/>
      <c r="AB1275" s="95"/>
      <c r="AC1275" s="95"/>
      <c r="AD1275" s="97"/>
      <c r="AE1275" s="91"/>
      <c r="AF1275" s="91"/>
      <c r="AG1275" s="91">
        <v>35</v>
      </c>
      <c r="AH1275" s="91">
        <v>35</v>
      </c>
      <c r="AI1275" s="91">
        <v>35</v>
      </c>
      <c r="AJ1275" s="91">
        <v>20</v>
      </c>
      <c r="AK1275" s="91"/>
      <c r="AL1275" s="91"/>
      <c r="AM1275" s="91"/>
      <c r="AN1275" s="91">
        <v>42</v>
      </c>
      <c r="AO1275" s="91">
        <v>41</v>
      </c>
      <c r="AP1275" s="91">
        <v>18</v>
      </c>
      <c r="AQ1275" s="91"/>
      <c r="AR1275" s="94"/>
      <c r="AS1275" s="96"/>
      <c r="AT1275" s="96"/>
      <c r="AU1275" s="96"/>
      <c r="AV1275" s="95"/>
      <c r="AW1275" s="95"/>
      <c r="AX1275" s="97"/>
      <c r="AY1275" s="97"/>
      <c r="AZ1275" s="97"/>
      <c r="BA1275" s="97"/>
      <c r="BB1275" s="97"/>
      <c r="BC1275" s="304" t="s">
        <v>12349</v>
      </c>
      <c r="BD1275" s="304" t="s">
        <v>12271</v>
      </c>
      <c r="BE1275" s="409"/>
      <c r="BF1275" s="100"/>
      <c r="BG1275" s="103"/>
      <c r="BH1275" s="103"/>
      <c r="BI1275" s="103"/>
      <c r="BJ1275" s="99"/>
      <c r="BK1275" s="112" t="s">
        <v>20</v>
      </c>
      <c r="BL1275" s="102"/>
      <c r="BM1275" s="99"/>
      <c r="BN1275" s="99"/>
      <c r="BT1275" s="99"/>
      <c r="BU1275" s="99"/>
      <c r="BV1275" s="99"/>
      <c r="BW1275" s="99"/>
      <c r="BX1275" s="99"/>
      <c r="CB1275" s="4" t="s">
        <v>1511</v>
      </c>
    </row>
    <row r="1276" ht="13.75" spans="1:80">
      <c r="A1276" s="88" t="s">
        <v>12659</v>
      </c>
      <c r="B1276" s="88">
        <v>93431091</v>
      </c>
      <c r="C1276" s="106" t="s">
        <v>971</v>
      </c>
      <c r="D1276" s="89" t="s">
        <v>494</v>
      </c>
      <c r="E1276" s="135">
        <v>9</v>
      </c>
      <c r="F1276" s="135">
        <v>52</v>
      </c>
      <c r="G1276" s="90">
        <f t="shared" si="20"/>
        <v>468</v>
      </c>
      <c r="H1276" s="94"/>
      <c r="I1276" s="95"/>
      <c r="J1276" s="95"/>
      <c r="K1276" s="95"/>
      <c r="L1276" s="95"/>
      <c r="M1276" s="97"/>
      <c r="N1276" s="94"/>
      <c r="O1276" s="94"/>
      <c r="P1276" s="94"/>
      <c r="Q1276" s="94"/>
      <c r="R1276" s="94"/>
      <c r="S1276" s="94"/>
      <c r="T1276" s="95"/>
      <c r="U1276" s="96"/>
      <c r="V1276" s="95"/>
      <c r="W1276" s="95"/>
      <c r="X1276" s="97"/>
      <c r="Y1276" s="94"/>
      <c r="Z1276" s="96"/>
      <c r="AA1276" s="96"/>
      <c r="AB1276" s="95"/>
      <c r="AC1276" s="95"/>
      <c r="AD1276" s="97"/>
      <c r="AE1276" s="91"/>
      <c r="AF1276" s="91"/>
      <c r="AG1276" s="91">
        <v>29</v>
      </c>
      <c r="AH1276" s="91">
        <v>33</v>
      </c>
      <c r="AI1276" s="91">
        <v>33</v>
      </c>
      <c r="AJ1276" s="91">
        <v>33</v>
      </c>
      <c r="AK1276" s="91">
        <v>35</v>
      </c>
      <c r="AL1276" s="91"/>
      <c r="AM1276" s="113"/>
      <c r="AN1276" s="113">
        <v>35</v>
      </c>
      <c r="AO1276" s="92">
        <v>37</v>
      </c>
      <c r="AP1276" s="133">
        <v>66</v>
      </c>
      <c r="AQ1276" s="93"/>
      <c r="AR1276" s="94"/>
      <c r="AS1276" s="96"/>
      <c r="AT1276" s="96"/>
      <c r="AU1276" s="96"/>
      <c r="AV1276" s="95"/>
      <c r="AW1276" s="95"/>
      <c r="AX1276" s="97"/>
      <c r="AY1276" s="97"/>
      <c r="AZ1276" s="97"/>
      <c r="BA1276" s="97"/>
      <c r="BB1276" s="97"/>
      <c r="BC1276" s="304" t="s">
        <v>12350</v>
      </c>
      <c r="BD1276" s="304" t="s">
        <v>12275</v>
      </c>
      <c r="BE1276" s="304"/>
      <c r="BF1276" s="100"/>
      <c r="BG1276" s="103"/>
      <c r="BH1276" s="103"/>
      <c r="BI1276" s="103"/>
      <c r="BJ1276" s="99"/>
      <c r="BK1276" s="112" t="s">
        <v>1511</v>
      </c>
      <c r="BL1276" s="102"/>
      <c r="BM1276" s="99"/>
      <c r="BN1276" s="99"/>
      <c r="BT1276" s="99"/>
      <c r="BU1276" s="99"/>
      <c r="BV1276" s="99"/>
      <c r="BW1276" s="99"/>
      <c r="BX1276" s="99"/>
      <c r="CB1276" s="4" t="s">
        <v>1511</v>
      </c>
    </row>
    <row r="1277" ht="13.75" spans="1:80">
      <c r="A1277" s="88" t="s">
        <v>12660</v>
      </c>
      <c r="B1277" s="88" t="s">
        <v>9098</v>
      </c>
      <c r="C1277" s="106" t="s">
        <v>9097</v>
      </c>
      <c r="D1277" s="89" t="s">
        <v>12266</v>
      </c>
      <c r="E1277" s="135">
        <v>3</v>
      </c>
      <c r="F1277" s="135">
        <v>517</v>
      </c>
      <c r="G1277" s="90">
        <f t="shared" si="20"/>
        <v>1551</v>
      </c>
      <c r="H1277" s="91"/>
      <c r="I1277" s="92"/>
      <c r="J1277" s="92"/>
      <c r="K1277" s="92"/>
      <c r="L1277" s="92"/>
      <c r="M1277" s="93"/>
      <c r="N1277" s="94"/>
      <c r="O1277" s="94"/>
      <c r="P1277" s="94"/>
      <c r="Q1277" s="94"/>
      <c r="R1277" s="94"/>
      <c r="S1277" s="91"/>
      <c r="T1277" s="92"/>
      <c r="U1277" s="113"/>
      <c r="V1277" s="92"/>
      <c r="W1277" s="92"/>
      <c r="X1277" s="93"/>
      <c r="Y1277" s="94"/>
      <c r="Z1277" s="96"/>
      <c r="AA1277" s="96"/>
      <c r="AB1277" s="95"/>
      <c r="AC1277" s="95"/>
      <c r="AD1277" s="97"/>
      <c r="AE1277" s="91"/>
      <c r="AF1277" s="91"/>
      <c r="AG1277" s="91"/>
      <c r="AH1277" s="91"/>
      <c r="AI1277" s="91"/>
      <c r="AJ1277" s="91"/>
      <c r="AK1277" s="91"/>
      <c r="AL1277" s="91"/>
      <c r="AM1277" s="113"/>
      <c r="AN1277" s="113"/>
      <c r="AO1277" s="92"/>
      <c r="AP1277" s="92"/>
      <c r="AQ1277" s="93"/>
      <c r="AR1277" s="94"/>
      <c r="AS1277" s="96"/>
      <c r="AT1277" s="114"/>
      <c r="AU1277" s="114"/>
      <c r="AV1277" s="114"/>
      <c r="AW1277" s="114"/>
      <c r="AX1277" s="97"/>
      <c r="AY1277" s="97"/>
      <c r="AZ1277" s="97"/>
      <c r="BA1277" s="97"/>
      <c r="BB1277" s="97"/>
      <c r="BC1277" s="99" t="s">
        <v>12349</v>
      </c>
      <c r="BD1277" s="99" t="s">
        <v>12271</v>
      </c>
      <c r="BE1277" s="99" t="s">
        <v>12297</v>
      </c>
      <c r="BF1277" s="100"/>
      <c r="BG1277" s="100"/>
      <c r="BH1277" s="111" t="s">
        <v>12272</v>
      </c>
      <c r="BI1277" s="100"/>
      <c r="BJ1277" s="99"/>
      <c r="BK1277" s="112" t="s">
        <v>1511</v>
      </c>
      <c r="BL1277" s="102"/>
      <c r="BM1277" s="99"/>
      <c r="BN1277" s="99"/>
      <c r="BT1277" s="99"/>
      <c r="BU1277" s="99"/>
      <c r="BV1277" s="99"/>
      <c r="BW1277" s="99"/>
      <c r="BX1277" s="99"/>
      <c r="CB1277" s="13" t="s">
        <v>1511</v>
      </c>
    </row>
    <row r="1278" ht="13.75" spans="1:80">
      <c r="A1278" s="88" t="s">
        <v>12660</v>
      </c>
      <c r="B1278" s="88" t="s">
        <v>9098</v>
      </c>
      <c r="C1278" s="106" t="s">
        <v>9097</v>
      </c>
      <c r="D1278" s="89" t="s">
        <v>494</v>
      </c>
      <c r="E1278" s="135">
        <v>3</v>
      </c>
      <c r="F1278" s="135">
        <v>424</v>
      </c>
      <c r="G1278" s="90">
        <f t="shared" si="20"/>
        <v>1272</v>
      </c>
      <c r="H1278" s="94"/>
      <c r="I1278" s="95"/>
      <c r="J1278" s="95"/>
      <c r="K1278" s="95"/>
      <c r="L1278" s="95"/>
      <c r="M1278" s="97"/>
      <c r="N1278" s="94"/>
      <c r="O1278" s="94"/>
      <c r="P1278" s="94"/>
      <c r="Q1278" s="94"/>
      <c r="R1278" s="94"/>
      <c r="S1278" s="94"/>
      <c r="T1278" s="95"/>
      <c r="U1278" s="96"/>
      <c r="V1278" s="95"/>
      <c r="W1278" s="95"/>
      <c r="X1278" s="97"/>
      <c r="Y1278" s="94"/>
      <c r="Z1278" s="96"/>
      <c r="AA1278" s="96"/>
      <c r="AB1278" s="95"/>
      <c r="AC1278" s="95"/>
      <c r="AD1278" s="97"/>
      <c r="AE1278" s="91"/>
      <c r="AF1278" s="91"/>
      <c r="AG1278" s="91"/>
      <c r="AH1278" s="91"/>
      <c r="AI1278" s="91"/>
      <c r="AJ1278" s="91"/>
      <c r="AK1278" s="91"/>
      <c r="AL1278" s="91"/>
      <c r="AM1278" s="113"/>
      <c r="AN1278" s="113"/>
      <c r="AO1278" s="92"/>
      <c r="AP1278" s="92"/>
      <c r="AQ1278" s="93"/>
      <c r="AR1278" s="94"/>
      <c r="AS1278" s="96"/>
      <c r="AT1278" s="96"/>
      <c r="AU1278" s="96"/>
      <c r="AV1278" s="95"/>
      <c r="AW1278" s="95"/>
      <c r="AX1278" s="97"/>
      <c r="AY1278" s="97"/>
      <c r="AZ1278" s="97"/>
      <c r="BA1278" s="97"/>
      <c r="BB1278" s="97"/>
      <c r="BC1278" s="99" t="s">
        <v>12350</v>
      </c>
      <c r="BD1278" s="99" t="s">
        <v>12275</v>
      </c>
      <c r="BE1278" s="99"/>
      <c r="BF1278" s="100"/>
      <c r="BG1278" s="100"/>
      <c r="BH1278" s="111" t="s">
        <v>12272</v>
      </c>
      <c r="BI1278" s="100"/>
      <c r="BJ1278" s="99"/>
      <c r="BK1278" s="112" t="s">
        <v>20</v>
      </c>
      <c r="BL1278" s="102"/>
      <c r="BM1278" s="99"/>
      <c r="BN1278" s="99"/>
      <c r="BT1278" s="99"/>
      <c r="BU1278" s="99"/>
      <c r="BV1278" s="99"/>
      <c r="BW1278" s="99"/>
      <c r="BX1278" s="99"/>
      <c r="CB1278" s="13" t="s">
        <v>1511</v>
      </c>
    </row>
    <row r="1279" ht="13.75" spans="1:80">
      <c r="A1279" s="88" t="s">
        <v>12660</v>
      </c>
      <c r="B1279" s="88" t="s">
        <v>9952</v>
      </c>
      <c r="C1279" s="106" t="s">
        <v>10307</v>
      </c>
      <c r="D1279" s="89" t="s">
        <v>12266</v>
      </c>
      <c r="E1279" s="135">
        <v>3</v>
      </c>
      <c r="F1279" s="135">
        <v>513</v>
      </c>
      <c r="G1279" s="90">
        <f t="shared" si="20"/>
        <v>1539</v>
      </c>
      <c r="H1279" s="91"/>
      <c r="I1279" s="92"/>
      <c r="J1279" s="92">
        <v>97</v>
      </c>
      <c r="K1279" s="92">
        <v>107</v>
      </c>
      <c r="L1279" s="92">
        <v>42</v>
      </c>
      <c r="M1279" s="93"/>
      <c r="N1279" s="94"/>
      <c r="O1279" s="94"/>
      <c r="P1279" s="94"/>
      <c r="Q1279" s="94"/>
      <c r="R1279" s="94"/>
      <c r="S1279" s="91"/>
      <c r="T1279" s="92"/>
      <c r="U1279" s="113"/>
      <c r="V1279" s="92"/>
      <c r="W1279" s="92"/>
      <c r="X1279" s="93"/>
      <c r="Y1279" s="94"/>
      <c r="Z1279" s="96"/>
      <c r="AA1279" s="96"/>
      <c r="AB1279" s="95"/>
      <c r="AC1279" s="95"/>
      <c r="AD1279" s="97"/>
      <c r="AE1279" s="91"/>
      <c r="AF1279" s="91"/>
      <c r="AG1279" s="91">
        <v>80</v>
      </c>
      <c r="AH1279" s="91">
        <v>80</v>
      </c>
      <c r="AI1279" s="91">
        <v>35</v>
      </c>
      <c r="AJ1279" s="91">
        <v>23</v>
      </c>
      <c r="AK1279" s="91"/>
      <c r="AL1279" s="91"/>
      <c r="AM1279" s="113"/>
      <c r="AN1279" s="113">
        <v>110</v>
      </c>
      <c r="AO1279" s="92">
        <v>106</v>
      </c>
      <c r="AP1279" s="92">
        <v>36</v>
      </c>
      <c r="AQ1279" s="93"/>
      <c r="AR1279" s="94"/>
      <c r="AS1279" s="96"/>
      <c r="AT1279" s="96"/>
      <c r="AU1279" s="96"/>
      <c r="AV1279" s="95"/>
      <c r="AW1279" s="95"/>
      <c r="AX1279" s="97"/>
      <c r="AY1279" s="97"/>
      <c r="AZ1279" s="97"/>
      <c r="BA1279" s="97"/>
      <c r="BB1279" s="97"/>
      <c r="BC1279" s="99" t="s">
        <v>12349</v>
      </c>
      <c r="BD1279" s="99" t="s">
        <v>12271</v>
      </c>
      <c r="BE1279" s="99" t="s">
        <v>12297</v>
      </c>
      <c r="BF1279" s="100"/>
      <c r="BG1279" s="100"/>
      <c r="BH1279" s="111" t="s">
        <v>12272</v>
      </c>
      <c r="BI1279" s="100"/>
      <c r="BJ1279" s="99"/>
      <c r="BK1279" s="112" t="s">
        <v>1511</v>
      </c>
      <c r="BL1279" s="102"/>
      <c r="BM1279" s="99"/>
      <c r="BN1279" s="99"/>
      <c r="BT1279" s="99"/>
      <c r="BU1279" s="99"/>
      <c r="BV1279" s="99"/>
      <c r="BW1279" s="99"/>
      <c r="BX1279" s="99"/>
      <c r="CB1279" s="13" t="s">
        <v>1511</v>
      </c>
    </row>
    <row r="1280" ht="13.75" spans="1:80">
      <c r="A1280" s="88" t="s">
        <v>12660</v>
      </c>
      <c r="B1280" s="88" t="s">
        <v>9952</v>
      </c>
      <c r="C1280" s="106" t="s">
        <v>10307</v>
      </c>
      <c r="D1280" s="89" t="s">
        <v>494</v>
      </c>
      <c r="E1280" s="135">
        <v>3</v>
      </c>
      <c r="F1280" s="135">
        <v>421</v>
      </c>
      <c r="G1280" s="90">
        <f t="shared" si="20"/>
        <v>1263</v>
      </c>
      <c r="H1280" s="94"/>
      <c r="I1280" s="95"/>
      <c r="J1280" s="95"/>
      <c r="K1280" s="95"/>
      <c r="L1280" s="95"/>
      <c r="M1280" s="97"/>
      <c r="N1280" s="94"/>
      <c r="O1280" s="94"/>
      <c r="P1280" s="94"/>
      <c r="Q1280" s="94"/>
      <c r="R1280" s="94"/>
      <c r="S1280" s="94"/>
      <c r="T1280" s="95"/>
      <c r="U1280" s="96"/>
      <c r="V1280" s="95"/>
      <c r="W1280" s="95"/>
      <c r="X1280" s="97"/>
      <c r="Y1280" s="94"/>
      <c r="Z1280" s="96"/>
      <c r="AA1280" s="96"/>
      <c r="AB1280" s="95"/>
      <c r="AC1280" s="95"/>
      <c r="AD1280" s="97"/>
      <c r="AE1280" s="91"/>
      <c r="AF1280" s="113">
        <v>38</v>
      </c>
      <c r="AG1280" s="113">
        <v>80</v>
      </c>
      <c r="AH1280" s="92">
        <v>80</v>
      </c>
      <c r="AI1280" s="92">
        <v>35</v>
      </c>
      <c r="AJ1280" s="92">
        <v>23</v>
      </c>
      <c r="AK1280" s="92"/>
      <c r="AL1280" s="91"/>
      <c r="AM1280" s="113"/>
      <c r="AN1280" s="113">
        <v>89</v>
      </c>
      <c r="AO1280" s="92">
        <v>88</v>
      </c>
      <c r="AP1280" s="92">
        <v>46</v>
      </c>
      <c r="AQ1280" s="93"/>
      <c r="AR1280" s="94"/>
      <c r="AS1280" s="96"/>
      <c r="AT1280" s="96"/>
      <c r="AU1280" s="96"/>
      <c r="AV1280" s="95"/>
      <c r="AW1280" s="95"/>
      <c r="AX1280" s="97"/>
      <c r="AY1280" s="97"/>
      <c r="AZ1280" s="97"/>
      <c r="BA1280" s="97"/>
      <c r="BB1280" s="97"/>
      <c r="BC1280" s="99" t="s">
        <v>12350</v>
      </c>
      <c r="BD1280" s="99" t="s">
        <v>12275</v>
      </c>
      <c r="BE1280" s="99"/>
      <c r="BF1280" s="100"/>
      <c r="BG1280" s="100"/>
      <c r="BH1280" s="111" t="s">
        <v>12272</v>
      </c>
      <c r="BI1280" s="100"/>
      <c r="BJ1280" s="99"/>
      <c r="BK1280" s="112" t="s">
        <v>20</v>
      </c>
      <c r="BL1280" s="102"/>
      <c r="BM1280" s="99"/>
      <c r="BN1280" s="99"/>
      <c r="BT1280" s="99"/>
      <c r="BU1280" s="99"/>
      <c r="BV1280" s="99"/>
      <c r="BW1280" s="99"/>
      <c r="BX1280" s="99"/>
      <c r="CB1280" s="13" t="s">
        <v>1511</v>
      </c>
    </row>
    <row r="1281" ht="13.75" spans="1:479">
      <c r="A1281" s="88" t="s">
        <v>12660</v>
      </c>
      <c r="B1281" s="88" t="s">
        <v>9952</v>
      </c>
      <c r="C1281" s="106" t="s">
        <v>9951</v>
      </c>
      <c r="D1281" s="89" t="s">
        <v>12266</v>
      </c>
      <c r="E1281" s="135">
        <v>3</v>
      </c>
      <c r="F1281" s="135">
        <v>513</v>
      </c>
      <c r="G1281" s="90">
        <f t="shared" si="20"/>
        <v>1539</v>
      </c>
      <c r="H1281" s="91"/>
      <c r="I1281" s="92"/>
      <c r="J1281" s="92"/>
      <c r="K1281" s="92"/>
      <c r="L1281" s="92"/>
      <c r="M1281" s="93"/>
      <c r="N1281" s="94"/>
      <c r="O1281" s="95"/>
      <c r="P1281" s="95"/>
      <c r="Q1281" s="95"/>
      <c r="R1281" s="97"/>
      <c r="S1281" s="91"/>
      <c r="T1281" s="92"/>
      <c r="U1281" s="113"/>
      <c r="V1281" s="92"/>
      <c r="W1281" s="92"/>
      <c r="X1281" s="93"/>
      <c r="Y1281" s="94"/>
      <c r="Z1281" s="96"/>
      <c r="AA1281" s="96"/>
      <c r="AB1281" s="95"/>
      <c r="AC1281" s="95"/>
      <c r="AD1281" s="97"/>
      <c r="AE1281" s="91"/>
      <c r="AF1281" s="113"/>
      <c r="AG1281" s="113"/>
      <c r="AH1281" s="92"/>
      <c r="AI1281" s="92"/>
      <c r="AJ1281" s="92"/>
      <c r="AK1281" s="92"/>
      <c r="AL1281" s="91"/>
      <c r="AM1281" s="113"/>
      <c r="AN1281" s="113"/>
      <c r="AO1281" s="92"/>
      <c r="AP1281" s="92"/>
      <c r="AQ1281" s="93"/>
      <c r="AR1281" s="94"/>
      <c r="AS1281" s="96"/>
      <c r="AT1281" s="114"/>
      <c r="AU1281" s="114"/>
      <c r="AV1281" s="114"/>
      <c r="AW1281" s="114"/>
      <c r="AX1281" s="97"/>
      <c r="AY1281" s="97"/>
      <c r="AZ1281" s="97"/>
      <c r="BA1281" s="97"/>
      <c r="BB1281" s="97"/>
      <c r="BC1281" s="99" t="s">
        <v>12349</v>
      </c>
      <c r="BD1281" s="99" t="s">
        <v>12271</v>
      </c>
      <c r="BE1281" s="99" t="s">
        <v>12297</v>
      </c>
      <c r="BF1281" s="100"/>
      <c r="BG1281" s="100"/>
      <c r="BH1281" s="111" t="s">
        <v>12272</v>
      </c>
      <c r="BI1281" s="100"/>
      <c r="BJ1281" s="99"/>
      <c r="BK1281" s="112" t="s">
        <v>1511</v>
      </c>
      <c r="BL1281" s="102"/>
      <c r="BM1281" s="99"/>
      <c r="BN1281" s="99"/>
      <c r="BT1281" s="99"/>
      <c r="BU1281" s="99"/>
      <c r="BV1281" s="99"/>
      <c r="BW1281" s="99"/>
      <c r="BX1281" s="99"/>
      <c r="CB1281" s="13" t="s">
        <v>1511</v>
      </c>
    </row>
    <row r="1282" ht="13.75" spans="1:479">
      <c r="A1282" s="88" t="s">
        <v>12660</v>
      </c>
      <c r="B1282" s="88" t="s">
        <v>9952</v>
      </c>
      <c r="C1282" s="106" t="s">
        <v>9951</v>
      </c>
      <c r="D1282" s="89" t="s">
        <v>494</v>
      </c>
      <c r="E1282" s="135">
        <v>3</v>
      </c>
      <c r="F1282" s="135">
        <v>421</v>
      </c>
      <c r="G1282" s="90">
        <f t="shared" si="20"/>
        <v>1263</v>
      </c>
      <c r="H1282" s="94"/>
      <c r="I1282" s="95"/>
      <c r="J1282" s="95"/>
      <c r="K1282" s="95"/>
      <c r="L1282" s="95"/>
      <c r="M1282" s="97"/>
      <c r="N1282" s="94"/>
      <c r="O1282" s="95"/>
      <c r="P1282" s="95"/>
      <c r="Q1282" s="95"/>
      <c r="R1282" s="97"/>
      <c r="S1282" s="94"/>
      <c r="T1282" s="95"/>
      <c r="U1282" s="96"/>
      <c r="V1282" s="95"/>
      <c r="W1282" s="95"/>
      <c r="X1282" s="97"/>
      <c r="Y1282" s="94"/>
      <c r="Z1282" s="96"/>
      <c r="AA1282" s="96"/>
      <c r="AB1282" s="95"/>
      <c r="AC1282" s="95"/>
      <c r="AD1282" s="97"/>
      <c r="AE1282" s="91"/>
      <c r="AF1282" s="113"/>
      <c r="AG1282" s="113"/>
      <c r="AH1282" s="92"/>
      <c r="AI1282" s="92"/>
      <c r="AJ1282" s="92"/>
      <c r="AK1282" s="92"/>
      <c r="AL1282" s="91"/>
      <c r="AM1282" s="113"/>
      <c r="AN1282" s="113"/>
      <c r="AO1282" s="92"/>
      <c r="AP1282" s="92"/>
      <c r="AQ1282" s="93"/>
      <c r="AR1282" s="94"/>
      <c r="AS1282" s="96"/>
      <c r="AT1282" s="96"/>
      <c r="AU1282" s="96"/>
      <c r="AV1282" s="95"/>
      <c r="AW1282" s="95"/>
      <c r="AX1282" s="97"/>
      <c r="AY1282" s="97"/>
      <c r="AZ1282" s="97"/>
      <c r="BA1282" s="97"/>
      <c r="BB1282" s="97"/>
      <c r="BC1282" s="99" t="s">
        <v>12350</v>
      </c>
      <c r="BD1282" s="99" t="s">
        <v>12275</v>
      </c>
      <c r="BE1282" s="99"/>
      <c r="BF1282" s="100"/>
      <c r="BG1282" s="100"/>
      <c r="BH1282" s="111" t="s">
        <v>12272</v>
      </c>
      <c r="BI1282" s="100"/>
      <c r="BJ1282" s="99"/>
      <c r="BK1282" s="112" t="s">
        <v>20</v>
      </c>
      <c r="BL1282" s="102"/>
      <c r="BM1282" s="99"/>
      <c r="BN1282" s="99"/>
      <c r="BT1282" s="99"/>
      <c r="BU1282" s="99"/>
      <c r="BV1282" s="99"/>
      <c r="BW1282" s="99"/>
      <c r="BX1282" s="99"/>
      <c r="CB1282" s="13" t="s">
        <v>1511</v>
      </c>
    </row>
    <row r="1283" ht="13.75" spans="1:479">
      <c r="A1283" s="88" t="s">
        <v>12661</v>
      </c>
      <c r="B1283" s="88" t="s">
        <v>9710</v>
      </c>
      <c r="C1283" s="106" t="s">
        <v>9719</v>
      </c>
      <c r="D1283" s="89" t="s">
        <v>12266</v>
      </c>
      <c r="E1283" s="135">
        <v>2</v>
      </c>
      <c r="F1283" s="135">
        <v>16</v>
      </c>
      <c r="G1283" s="90">
        <f t="shared" si="20"/>
        <v>32</v>
      </c>
      <c r="H1283" s="91"/>
      <c r="I1283" s="92"/>
      <c r="J1283" s="92"/>
      <c r="K1283" s="92"/>
      <c r="L1283" s="92"/>
      <c r="M1283" s="117">
        <v>35</v>
      </c>
      <c r="N1283" s="91"/>
      <c r="O1283" s="92">
        <v>20</v>
      </c>
      <c r="P1283" s="92">
        <v>20</v>
      </c>
      <c r="Q1283" s="92">
        <v>6</v>
      </c>
      <c r="R1283" s="117">
        <v>35</v>
      </c>
      <c r="S1283" s="94"/>
      <c r="T1283" s="95"/>
      <c r="U1283" s="96"/>
      <c r="V1283" s="95"/>
      <c r="W1283" s="95"/>
      <c r="X1283" s="97"/>
      <c r="Y1283" s="94"/>
      <c r="Z1283" s="96"/>
      <c r="AA1283" s="96"/>
      <c r="AB1283" s="95"/>
      <c r="AC1283" s="95"/>
      <c r="AD1283" s="97"/>
      <c r="AE1283" s="91"/>
      <c r="AF1283" s="113"/>
      <c r="AG1283" s="113"/>
      <c r="AH1283" s="92"/>
      <c r="AI1283" s="92"/>
      <c r="AJ1283" s="92"/>
      <c r="AK1283" s="133">
        <v>35</v>
      </c>
      <c r="AL1283" s="94"/>
      <c r="AM1283" s="96"/>
      <c r="AN1283" s="96"/>
      <c r="AO1283" s="95"/>
      <c r="AP1283" s="95"/>
      <c r="AQ1283" s="97"/>
      <c r="AR1283" s="91"/>
      <c r="AS1283" s="113"/>
      <c r="AT1283" s="118"/>
      <c r="AU1283" s="118"/>
      <c r="AV1283" s="118"/>
      <c r="AW1283" s="118"/>
      <c r="AX1283" s="117">
        <v>35</v>
      </c>
      <c r="AY1283" s="97"/>
      <c r="AZ1283" s="97"/>
      <c r="BA1283" s="97"/>
      <c r="BB1283" s="97"/>
      <c r="BC1283" s="99" t="s">
        <v>12297</v>
      </c>
      <c r="BD1283" s="99" t="s">
        <v>12298</v>
      </c>
      <c r="BE1283" s="99" t="s">
        <v>12336</v>
      </c>
      <c r="BF1283" s="100"/>
      <c r="BG1283" s="100"/>
      <c r="BH1283" s="111" t="s">
        <v>12272</v>
      </c>
      <c r="BI1283" s="100"/>
      <c r="BJ1283" s="99"/>
      <c r="BK1283" s="112" t="s">
        <v>1511</v>
      </c>
      <c r="BL1283" s="102"/>
      <c r="BM1283" s="99"/>
      <c r="BN1283" s="99"/>
      <c r="BT1283" s="99"/>
      <c r="BU1283" s="99"/>
      <c r="BV1283" s="99"/>
      <c r="BW1283" s="99"/>
      <c r="BX1283" s="99"/>
      <c r="CB1283" s="13" t="s">
        <v>1511</v>
      </c>
    </row>
    <row r="1284" ht="13.75" spans="1:479">
      <c r="A1284" s="88" t="s">
        <v>12661</v>
      </c>
      <c r="B1284" s="88" t="s">
        <v>9710</v>
      </c>
      <c r="C1284" s="106" t="s">
        <v>9719</v>
      </c>
      <c r="D1284" s="89" t="s">
        <v>494</v>
      </c>
      <c r="E1284" s="135">
        <v>2</v>
      </c>
      <c r="F1284" s="135">
        <v>183</v>
      </c>
      <c r="G1284" s="90">
        <f t="shared" si="20"/>
        <v>366</v>
      </c>
      <c r="H1284" s="91"/>
      <c r="I1284" s="92"/>
      <c r="J1284" s="92"/>
      <c r="K1284" s="92"/>
      <c r="L1284" s="92"/>
      <c r="M1284" s="117">
        <v>35</v>
      </c>
      <c r="N1284" s="91"/>
      <c r="O1284" s="92">
        <v>20</v>
      </c>
      <c r="P1284" s="92">
        <v>34</v>
      </c>
      <c r="Q1284" s="92">
        <v>20</v>
      </c>
      <c r="R1284" s="117">
        <v>35</v>
      </c>
      <c r="S1284" s="94"/>
      <c r="T1284" s="95"/>
      <c r="U1284" s="96"/>
      <c r="V1284" s="95"/>
      <c r="W1284" s="95"/>
      <c r="X1284" s="97"/>
      <c r="Y1284" s="94"/>
      <c r="Z1284" s="96"/>
      <c r="AA1284" s="96"/>
      <c r="AB1284" s="95"/>
      <c r="AC1284" s="95"/>
      <c r="AD1284" s="97"/>
      <c r="AE1284" s="91"/>
      <c r="AF1284" s="113"/>
      <c r="AG1284" s="113"/>
      <c r="AH1284" s="92"/>
      <c r="AI1284" s="92"/>
      <c r="AJ1284" s="92"/>
      <c r="AK1284" s="133">
        <v>35</v>
      </c>
      <c r="AL1284" s="94"/>
      <c r="AM1284" s="96"/>
      <c r="AN1284" s="96"/>
      <c r="AO1284" s="95"/>
      <c r="AP1284" s="95"/>
      <c r="AQ1284" s="97"/>
      <c r="AR1284" s="91"/>
      <c r="AS1284" s="113"/>
      <c r="AT1284" s="113"/>
      <c r="AU1284" s="113"/>
      <c r="AV1284" s="92"/>
      <c r="AW1284" s="92"/>
      <c r="AX1284" s="117">
        <v>35</v>
      </c>
      <c r="AY1284" s="97"/>
      <c r="AZ1284" s="97"/>
      <c r="BA1284" s="97"/>
      <c r="BB1284" s="97"/>
      <c r="BC1284" s="99" t="s">
        <v>12300</v>
      </c>
      <c r="BD1284" s="99" t="s">
        <v>12301</v>
      </c>
      <c r="BE1284" s="99" t="s">
        <v>12337</v>
      </c>
      <c r="BF1284" s="100"/>
      <c r="BG1284" s="100"/>
      <c r="BH1284" s="111" t="s">
        <v>12272</v>
      </c>
      <c r="BI1284" s="100"/>
      <c r="BJ1284" s="99"/>
      <c r="BK1284" s="112" t="s">
        <v>1511</v>
      </c>
      <c r="BL1284" s="102"/>
      <c r="BM1284" s="99"/>
      <c r="BN1284" s="99"/>
      <c r="BT1284" s="99"/>
      <c r="BU1284" s="99"/>
      <c r="BV1284" s="99"/>
      <c r="BW1284" s="99"/>
      <c r="BX1284" s="99"/>
      <c r="CB1284" s="13" t="s">
        <v>1511</v>
      </c>
    </row>
    <row r="1285" ht="13.75" spans="1:479">
      <c r="A1285" s="88" t="s">
        <v>12661</v>
      </c>
      <c r="B1285" s="88" t="s">
        <v>523</v>
      </c>
      <c r="C1285" s="106" t="s">
        <v>9712</v>
      </c>
      <c r="D1285" s="89" t="s">
        <v>12266</v>
      </c>
      <c r="E1285" s="135">
        <v>2</v>
      </c>
      <c r="F1285" s="135">
        <v>16</v>
      </c>
      <c r="G1285" s="90">
        <f t="shared" si="20"/>
        <v>32</v>
      </c>
      <c r="H1285" s="91"/>
      <c r="I1285" s="92"/>
      <c r="J1285" s="92"/>
      <c r="K1285" s="92"/>
      <c r="L1285" s="92"/>
      <c r="M1285" s="117">
        <v>35</v>
      </c>
      <c r="N1285" s="91"/>
      <c r="O1285" s="92">
        <v>20</v>
      </c>
      <c r="P1285" s="92">
        <v>20</v>
      </c>
      <c r="Q1285" s="92">
        <v>6</v>
      </c>
      <c r="R1285" s="117">
        <v>35</v>
      </c>
      <c r="S1285" s="94"/>
      <c r="T1285" s="95"/>
      <c r="U1285" s="96"/>
      <c r="V1285" s="95"/>
      <c r="W1285" s="95"/>
      <c r="X1285" s="97"/>
      <c r="Y1285" s="94"/>
      <c r="Z1285" s="96"/>
      <c r="AA1285" s="96"/>
      <c r="AB1285" s="95"/>
      <c r="AC1285" s="95"/>
      <c r="AD1285" s="97"/>
      <c r="AE1285" s="91"/>
      <c r="AF1285" s="113"/>
      <c r="AG1285" s="113"/>
      <c r="AH1285" s="92"/>
      <c r="AI1285" s="92"/>
      <c r="AJ1285" s="92"/>
      <c r="AK1285" s="133">
        <v>35</v>
      </c>
      <c r="AL1285" s="94"/>
      <c r="AM1285" s="96"/>
      <c r="AN1285" s="96"/>
      <c r="AO1285" s="95"/>
      <c r="AP1285" s="95"/>
      <c r="AQ1285" s="97"/>
      <c r="AR1285" s="91"/>
      <c r="AS1285" s="113"/>
      <c r="AT1285" s="118"/>
      <c r="AU1285" s="118"/>
      <c r="AV1285" s="118"/>
      <c r="AW1285" s="118"/>
      <c r="AX1285" s="117">
        <v>35</v>
      </c>
      <c r="AY1285" s="97"/>
      <c r="AZ1285" s="97"/>
      <c r="BA1285" s="97"/>
      <c r="BB1285" s="97"/>
      <c r="BC1285" s="99" t="s">
        <v>12297</v>
      </c>
      <c r="BD1285" s="99" t="s">
        <v>12298</v>
      </c>
      <c r="BE1285" s="99" t="s">
        <v>12336</v>
      </c>
      <c r="BF1285" s="100"/>
      <c r="BG1285" s="100"/>
      <c r="BH1285" s="111" t="s">
        <v>12272</v>
      </c>
      <c r="BI1285" s="100"/>
      <c r="BJ1285" s="99"/>
      <c r="BK1285" s="112" t="s">
        <v>1511</v>
      </c>
      <c r="BL1285" s="102"/>
      <c r="BM1285" s="99"/>
      <c r="BN1285" s="99"/>
      <c r="BT1285" s="99"/>
      <c r="BU1285" s="99"/>
      <c r="BV1285" s="99"/>
      <c r="BW1285" s="99"/>
      <c r="BX1285" s="99"/>
      <c r="CB1285" s="13" t="s">
        <v>1511</v>
      </c>
    </row>
    <row r="1286" ht="13.75" spans="1:479">
      <c r="A1286" s="88" t="s">
        <v>12661</v>
      </c>
      <c r="B1286" s="88" t="s">
        <v>523</v>
      </c>
      <c r="C1286" s="106" t="s">
        <v>9712</v>
      </c>
      <c r="D1286" s="89" t="s">
        <v>494</v>
      </c>
      <c r="E1286" s="135">
        <v>2</v>
      </c>
      <c r="F1286" s="135">
        <v>140</v>
      </c>
      <c r="G1286" s="90">
        <f t="shared" si="20"/>
        <v>280</v>
      </c>
      <c r="H1286" s="91"/>
      <c r="I1286" s="92"/>
      <c r="J1286" s="92"/>
      <c r="K1286" s="92"/>
      <c r="L1286" s="92"/>
      <c r="M1286" s="117">
        <v>35</v>
      </c>
      <c r="N1286" s="91"/>
      <c r="O1286" s="91">
        <v>20</v>
      </c>
      <c r="P1286" s="91">
        <v>34</v>
      </c>
      <c r="Q1286" s="91">
        <v>20</v>
      </c>
      <c r="R1286" s="167">
        <v>35</v>
      </c>
      <c r="S1286" s="94"/>
      <c r="T1286" s="95"/>
      <c r="U1286" s="96"/>
      <c r="V1286" s="95"/>
      <c r="W1286" s="95"/>
      <c r="X1286" s="97"/>
      <c r="Y1286" s="94"/>
      <c r="Z1286" s="96"/>
      <c r="AA1286" s="96"/>
      <c r="AB1286" s="95"/>
      <c r="AC1286" s="95"/>
      <c r="AD1286" s="97"/>
      <c r="AE1286" s="91"/>
      <c r="AF1286" s="91"/>
      <c r="AG1286" s="91"/>
      <c r="AH1286" s="91"/>
      <c r="AI1286" s="91"/>
      <c r="AJ1286" s="91"/>
      <c r="AK1286" s="167">
        <v>35</v>
      </c>
      <c r="AL1286" s="94"/>
      <c r="AM1286" s="96"/>
      <c r="AN1286" s="96"/>
      <c r="AO1286" s="95"/>
      <c r="AP1286" s="95"/>
      <c r="AQ1286" s="97"/>
      <c r="AR1286" s="91"/>
      <c r="AS1286" s="113"/>
      <c r="AT1286" s="113"/>
      <c r="AU1286" s="113"/>
      <c r="AV1286" s="92"/>
      <c r="AW1286" s="92"/>
      <c r="AX1286" s="117">
        <v>35</v>
      </c>
      <c r="AY1286" s="97"/>
      <c r="AZ1286" s="97"/>
      <c r="BA1286" s="97"/>
      <c r="BB1286" s="97"/>
      <c r="BC1286" s="99" t="s">
        <v>12300</v>
      </c>
      <c r="BD1286" s="99" t="s">
        <v>12301</v>
      </c>
      <c r="BE1286" s="99" t="s">
        <v>12337</v>
      </c>
      <c r="BF1286" s="100"/>
      <c r="BG1286" s="100"/>
      <c r="BH1286" s="111" t="s">
        <v>12272</v>
      </c>
      <c r="BI1286" s="100"/>
      <c r="BJ1286" s="99"/>
      <c r="BK1286" s="112" t="s">
        <v>1511</v>
      </c>
      <c r="BL1286" s="102"/>
      <c r="BM1286" s="99"/>
      <c r="BN1286" s="99"/>
      <c r="BT1286" s="99"/>
      <c r="BU1286" s="99"/>
      <c r="BV1286" s="99"/>
      <c r="BW1286" s="99"/>
      <c r="BX1286" s="99"/>
      <c r="CB1286" s="13" t="s">
        <v>1511</v>
      </c>
    </row>
    <row r="1287" s="4" customFormat="1" ht="13.75" spans="1:479">
      <c r="A1287" s="88" t="s">
        <v>12661</v>
      </c>
      <c r="B1287" s="88" t="s">
        <v>523</v>
      </c>
      <c r="C1287" s="106" t="s">
        <v>9705</v>
      </c>
      <c r="D1287" s="89" t="s">
        <v>12266</v>
      </c>
      <c r="E1287" s="135">
        <v>2</v>
      </c>
      <c r="F1287" s="135">
        <v>16</v>
      </c>
      <c r="G1287" s="90">
        <f t="shared" si="20"/>
        <v>32</v>
      </c>
      <c r="H1287" s="91"/>
      <c r="I1287" s="92"/>
      <c r="J1287" s="92"/>
      <c r="K1287" s="92"/>
      <c r="L1287" s="92"/>
      <c r="M1287" s="117">
        <v>35</v>
      </c>
      <c r="N1287" s="91"/>
      <c r="O1287" s="91">
        <v>20</v>
      </c>
      <c r="P1287" s="91">
        <v>20</v>
      </c>
      <c r="Q1287" s="91">
        <v>6</v>
      </c>
      <c r="R1287" s="167">
        <v>35</v>
      </c>
      <c r="S1287" s="94"/>
      <c r="T1287" s="95"/>
      <c r="U1287" s="96"/>
      <c r="V1287" s="95"/>
      <c r="W1287" s="95"/>
      <c r="X1287" s="97"/>
      <c r="Y1287" s="94"/>
      <c r="Z1287" s="96"/>
      <c r="AA1287" s="96"/>
      <c r="AB1287" s="95"/>
      <c r="AC1287" s="95"/>
      <c r="AD1287" s="97"/>
      <c r="AE1287" s="91"/>
      <c r="AF1287" s="91"/>
      <c r="AG1287" s="167"/>
      <c r="AH1287" s="167"/>
      <c r="AI1287" s="167"/>
      <c r="AJ1287" s="167"/>
      <c r="AK1287" s="167">
        <v>35</v>
      </c>
      <c r="AL1287" s="94"/>
      <c r="AM1287" s="96"/>
      <c r="AN1287" s="96"/>
      <c r="AO1287" s="95"/>
      <c r="AP1287" s="95"/>
      <c r="AQ1287" s="97"/>
      <c r="AR1287" s="91"/>
      <c r="AS1287" s="113"/>
      <c r="AT1287" s="92"/>
      <c r="AU1287" s="92"/>
      <c r="AV1287" s="92"/>
      <c r="AW1287" s="93"/>
      <c r="AX1287" s="117">
        <v>35</v>
      </c>
      <c r="AY1287" s="97"/>
      <c r="AZ1287" s="97"/>
      <c r="BA1287" s="97"/>
      <c r="BB1287" s="97"/>
      <c r="BC1287" s="99" t="s">
        <v>12297</v>
      </c>
      <c r="BD1287" s="99" t="s">
        <v>12298</v>
      </c>
      <c r="BE1287" s="99" t="s">
        <v>12336</v>
      </c>
      <c r="BF1287" s="100"/>
      <c r="BG1287" s="100"/>
      <c r="BH1287" s="111" t="s">
        <v>12272</v>
      </c>
      <c r="BI1287" s="100"/>
      <c r="BJ1287" s="99"/>
      <c r="BK1287" s="112" t="s">
        <v>1511</v>
      </c>
      <c r="BL1287" s="102"/>
      <c r="BM1287" s="99"/>
      <c r="BN1287" s="99"/>
      <c r="BO1287" s="13"/>
      <c r="BP1287" s="13"/>
      <c r="BQ1287" s="13"/>
      <c r="BR1287" s="13"/>
      <c r="BS1287" s="13"/>
      <c r="BT1287" s="99"/>
      <c r="BU1287" s="99"/>
      <c r="BV1287" s="99"/>
      <c r="BW1287" s="99"/>
      <c r="BX1287" s="99"/>
      <c r="BY1287" s="13"/>
      <c r="BZ1287" s="13"/>
      <c r="CA1287" s="13"/>
      <c r="CB1287" s="13" t="s">
        <v>1511</v>
      </c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  <c r="EG1287" s="13"/>
      <c r="EH1287" s="13"/>
      <c r="EI1287" s="13"/>
      <c r="EJ1287" s="13"/>
      <c r="EK1287" s="13"/>
      <c r="EL1287" s="13"/>
      <c r="EM1287" s="13"/>
      <c r="EN1287" s="13"/>
      <c r="EO1287" s="13"/>
      <c r="EP1287" s="13"/>
      <c r="EQ1287" s="13"/>
      <c r="ER1287" s="13"/>
      <c r="ES1287" s="13"/>
      <c r="ET1287" s="13"/>
      <c r="EU1287" s="13"/>
      <c r="EV1287" s="13"/>
      <c r="EW1287" s="13"/>
      <c r="EX1287" s="13"/>
      <c r="EY1287" s="13"/>
      <c r="EZ1287" s="13"/>
      <c r="FA1287" s="13"/>
      <c r="FB1287" s="13"/>
      <c r="FC1287" s="13"/>
      <c r="FD1287" s="13"/>
      <c r="FE1287" s="13"/>
      <c r="FF1287" s="13"/>
      <c r="FG1287" s="13"/>
      <c r="FH1287" s="13"/>
      <c r="FI1287" s="13"/>
      <c r="FJ1287" s="13"/>
      <c r="FK1287" s="13"/>
      <c r="FL1287" s="13"/>
      <c r="FM1287" s="13"/>
      <c r="FN1287" s="13"/>
      <c r="FO1287" s="13"/>
      <c r="FP1287" s="13"/>
      <c r="FQ1287" s="13"/>
      <c r="FR1287" s="13"/>
      <c r="FS1287" s="13"/>
      <c r="FT1287" s="13"/>
      <c r="FU1287" s="13"/>
      <c r="FV1287" s="13"/>
      <c r="FW1287" s="13"/>
      <c r="FX1287" s="13"/>
      <c r="FY1287" s="13"/>
      <c r="FZ1287" s="13"/>
      <c r="GA1287" s="13"/>
      <c r="GB1287" s="13"/>
      <c r="GC1287" s="13"/>
      <c r="GD1287" s="13"/>
      <c r="GE1287" s="13"/>
      <c r="GF1287" s="13"/>
      <c r="GG1287" s="13"/>
      <c r="GH1287" s="13"/>
      <c r="GI1287" s="13"/>
      <c r="GJ1287" s="13"/>
      <c r="GK1287" s="13"/>
      <c r="GL1287" s="13"/>
      <c r="GM1287" s="13"/>
      <c r="GN1287" s="13"/>
      <c r="GO1287" s="13"/>
      <c r="GP1287" s="13"/>
      <c r="GQ1287" s="13"/>
      <c r="GR1287" s="13"/>
      <c r="GS1287" s="13"/>
      <c r="GT1287" s="13"/>
      <c r="GU1287" s="13"/>
      <c r="GV1287" s="13"/>
      <c r="GW1287" s="13"/>
      <c r="GX1287" s="13"/>
      <c r="GY1287" s="13"/>
      <c r="GZ1287" s="13"/>
      <c r="HA1287" s="13"/>
      <c r="HB1287" s="13"/>
      <c r="HC1287" s="13"/>
      <c r="HD1287" s="13"/>
      <c r="HE1287" s="13"/>
      <c r="HF1287" s="13"/>
      <c r="HG1287" s="13"/>
      <c r="HH1287" s="13"/>
      <c r="HI1287" s="13"/>
      <c r="HJ1287" s="13"/>
      <c r="HK1287" s="13"/>
      <c r="HL1287" s="13"/>
      <c r="HM1287" s="13"/>
      <c r="HN1287" s="13"/>
      <c r="HO1287" s="13"/>
      <c r="HP1287" s="13"/>
      <c r="HQ1287" s="13"/>
      <c r="HR1287" s="13"/>
      <c r="HS1287" s="13"/>
      <c r="HT1287" s="13"/>
      <c r="HU1287" s="13"/>
      <c r="HV1287" s="13"/>
      <c r="HW1287" s="13"/>
      <c r="HX1287" s="13"/>
      <c r="HY1287" s="13"/>
      <c r="HZ1287" s="13"/>
      <c r="IA1287" s="13"/>
      <c r="IB1287" s="13"/>
      <c r="IC1287" s="13"/>
      <c r="ID1287" s="13"/>
      <c r="IE1287" s="13"/>
      <c r="IF1287" s="13"/>
      <c r="IG1287" s="13"/>
      <c r="IH1287" s="13"/>
      <c r="II1287" s="13"/>
      <c r="IJ1287" s="13"/>
      <c r="IK1287" s="13"/>
      <c r="IL1287" s="13"/>
      <c r="IM1287" s="13"/>
      <c r="IN1287" s="13"/>
      <c r="IO1287" s="13"/>
      <c r="IP1287" s="13"/>
      <c r="IQ1287" s="13"/>
      <c r="IR1287" s="13"/>
      <c r="IS1287" s="13"/>
      <c r="IT1287" s="13"/>
      <c r="IU1287" s="13"/>
      <c r="IV1287" s="13"/>
      <c r="IW1287" s="13"/>
      <c r="IX1287" s="13"/>
      <c r="IY1287" s="13"/>
      <c r="IZ1287" s="13"/>
      <c r="JA1287" s="13"/>
      <c r="JB1287" s="13"/>
      <c r="JC1287" s="13"/>
      <c r="JD1287" s="13"/>
      <c r="JE1287" s="13"/>
      <c r="JF1287" s="13"/>
      <c r="JG1287" s="13"/>
      <c r="JH1287" s="13"/>
      <c r="JI1287" s="13"/>
      <c r="JJ1287" s="13"/>
      <c r="JK1287" s="13"/>
      <c r="JL1287" s="13"/>
      <c r="JM1287" s="13"/>
      <c r="JN1287" s="13"/>
      <c r="JO1287" s="13"/>
      <c r="JP1287" s="13"/>
      <c r="JQ1287" s="13"/>
      <c r="JR1287" s="13"/>
      <c r="JS1287" s="13"/>
      <c r="JT1287" s="13"/>
      <c r="JU1287" s="13"/>
      <c r="JV1287" s="13"/>
      <c r="JW1287" s="13"/>
      <c r="JX1287" s="13"/>
      <c r="JY1287" s="13"/>
      <c r="JZ1287" s="13"/>
      <c r="KA1287" s="13"/>
      <c r="KB1287" s="13"/>
      <c r="KC1287" s="13"/>
      <c r="KD1287" s="13"/>
      <c r="KE1287" s="13"/>
      <c r="KF1287" s="13"/>
      <c r="KG1287" s="13"/>
      <c r="KH1287" s="13"/>
      <c r="KI1287" s="13"/>
      <c r="KJ1287" s="13"/>
      <c r="KK1287" s="13"/>
      <c r="KL1287" s="13"/>
      <c r="KM1287" s="13"/>
      <c r="KN1287" s="13"/>
      <c r="KO1287" s="13"/>
      <c r="KP1287" s="13"/>
      <c r="KQ1287" s="13"/>
      <c r="KR1287" s="13"/>
      <c r="KS1287" s="13"/>
      <c r="KT1287" s="13"/>
      <c r="KU1287" s="13"/>
      <c r="KV1287" s="13"/>
      <c r="KW1287" s="13"/>
      <c r="KX1287" s="13"/>
      <c r="KY1287" s="13"/>
      <c r="KZ1287" s="13"/>
      <c r="LA1287" s="13"/>
      <c r="LB1287" s="13"/>
      <c r="LC1287" s="13"/>
      <c r="LD1287" s="13"/>
      <c r="LE1287" s="13"/>
      <c r="LF1287" s="13"/>
      <c r="LG1287" s="13"/>
      <c r="LH1287" s="13"/>
      <c r="LI1287" s="13"/>
      <c r="LJ1287" s="13"/>
      <c r="LK1287" s="13"/>
      <c r="LL1287" s="13"/>
      <c r="LM1287" s="13"/>
      <c r="LN1287" s="13"/>
      <c r="LO1287" s="13"/>
      <c r="LP1287" s="13"/>
      <c r="LQ1287" s="13"/>
      <c r="LR1287" s="13"/>
      <c r="LS1287" s="13"/>
      <c r="LT1287" s="13"/>
      <c r="LU1287" s="13"/>
      <c r="LV1287" s="13"/>
      <c r="LW1287" s="13"/>
      <c r="LX1287" s="13"/>
      <c r="LY1287" s="13"/>
      <c r="LZ1287" s="13"/>
      <c r="MA1287" s="13"/>
      <c r="MB1287" s="13"/>
      <c r="MC1287" s="13"/>
      <c r="MD1287" s="13"/>
      <c r="ME1287" s="13"/>
      <c r="MF1287" s="13"/>
      <c r="MG1287" s="13"/>
      <c r="MH1287" s="13"/>
      <c r="MI1287" s="13"/>
      <c r="MJ1287" s="13"/>
      <c r="MK1287" s="13"/>
      <c r="ML1287" s="13"/>
      <c r="MM1287" s="13"/>
      <c r="MN1287" s="13"/>
      <c r="MO1287" s="13"/>
      <c r="MP1287" s="13"/>
      <c r="MQ1287" s="13"/>
      <c r="MR1287" s="13"/>
      <c r="MS1287" s="13"/>
      <c r="MT1287" s="13"/>
      <c r="MU1287" s="13"/>
      <c r="MV1287" s="13"/>
      <c r="MW1287" s="13"/>
      <c r="MX1287" s="13"/>
      <c r="MY1287" s="13"/>
      <c r="MZ1287" s="13"/>
      <c r="NA1287" s="13"/>
      <c r="NB1287" s="13"/>
      <c r="NC1287" s="13"/>
      <c r="ND1287" s="13"/>
      <c r="NE1287" s="13"/>
      <c r="NF1287" s="13"/>
      <c r="NG1287" s="13"/>
      <c r="NH1287" s="13"/>
      <c r="NI1287" s="13"/>
      <c r="NJ1287" s="13"/>
      <c r="NK1287" s="13"/>
      <c r="NL1287" s="13"/>
      <c r="NM1287" s="13"/>
      <c r="NN1287" s="13"/>
      <c r="NO1287" s="13"/>
      <c r="NP1287" s="13"/>
      <c r="NQ1287" s="13"/>
      <c r="NR1287" s="13"/>
      <c r="NS1287" s="13"/>
      <c r="NT1287" s="13"/>
      <c r="NU1287" s="13"/>
      <c r="NV1287" s="13"/>
      <c r="NW1287" s="13"/>
      <c r="NX1287" s="13"/>
      <c r="NY1287" s="13"/>
      <c r="NZ1287" s="13"/>
      <c r="OA1287" s="13"/>
      <c r="OB1287" s="13"/>
      <c r="OC1287" s="13"/>
      <c r="OD1287" s="13"/>
      <c r="OE1287" s="13"/>
      <c r="OF1287" s="13"/>
      <c r="OG1287" s="13"/>
      <c r="OH1287" s="13"/>
      <c r="OI1287" s="13"/>
      <c r="OJ1287" s="13"/>
      <c r="OK1287" s="13"/>
      <c r="OL1287" s="13"/>
      <c r="OM1287" s="13"/>
      <c r="ON1287" s="13"/>
      <c r="OO1287" s="13"/>
      <c r="OP1287" s="13"/>
      <c r="OQ1287" s="13"/>
      <c r="OR1287" s="13"/>
      <c r="OS1287" s="13"/>
      <c r="OT1287" s="13"/>
      <c r="OU1287" s="13"/>
      <c r="OV1287" s="13"/>
      <c r="OW1287" s="13"/>
      <c r="OX1287" s="13"/>
      <c r="OY1287" s="13"/>
      <c r="OZ1287" s="13"/>
      <c r="PA1287" s="13"/>
      <c r="PB1287" s="13"/>
      <c r="PC1287" s="13"/>
      <c r="PD1287" s="13"/>
      <c r="PE1287" s="13"/>
      <c r="PF1287" s="13"/>
      <c r="PG1287" s="13"/>
      <c r="PH1287" s="13"/>
      <c r="PI1287" s="13"/>
      <c r="PJ1287" s="13"/>
      <c r="PK1287" s="13"/>
      <c r="PL1287" s="13"/>
      <c r="PM1287" s="13"/>
      <c r="PN1287" s="13"/>
      <c r="PO1287" s="13"/>
      <c r="PP1287" s="13"/>
      <c r="PQ1287" s="13"/>
      <c r="PR1287" s="13"/>
      <c r="PS1287" s="13"/>
      <c r="PT1287" s="13"/>
      <c r="PU1287" s="13"/>
      <c r="PV1287" s="13"/>
      <c r="PW1287" s="13"/>
      <c r="PX1287" s="13"/>
      <c r="PY1287" s="13"/>
      <c r="PZ1287" s="13"/>
      <c r="QA1287" s="13"/>
      <c r="QB1287" s="13"/>
      <c r="QC1287" s="13"/>
      <c r="QD1287" s="13"/>
      <c r="QE1287" s="13"/>
      <c r="QF1287" s="13"/>
      <c r="QG1287" s="13"/>
      <c r="QH1287" s="13"/>
      <c r="QI1287" s="13"/>
      <c r="QJ1287" s="13"/>
      <c r="QK1287" s="13"/>
      <c r="QL1287" s="13"/>
      <c r="QM1287" s="13"/>
      <c r="QN1287" s="13"/>
      <c r="QO1287" s="13"/>
      <c r="QP1287" s="13"/>
      <c r="QQ1287" s="13"/>
      <c r="QR1287" s="13"/>
      <c r="QS1287" s="13"/>
      <c r="QT1287" s="13"/>
      <c r="QU1287" s="13"/>
      <c r="QV1287" s="13"/>
      <c r="QW1287" s="13"/>
      <c r="QX1287" s="13"/>
      <c r="QY1287" s="13"/>
      <c r="QZ1287" s="13"/>
      <c r="RA1287" s="13"/>
      <c r="RB1287" s="13"/>
      <c r="RC1287" s="13"/>
      <c r="RD1287" s="13"/>
      <c r="RE1287" s="13"/>
      <c r="RF1287" s="13"/>
      <c r="RG1287" s="13"/>
      <c r="RH1287" s="13"/>
      <c r="RI1287" s="13"/>
      <c r="RJ1287" s="13"/>
      <c r="RK1287" s="13"/>
    </row>
    <row r="1288" s="4" customFormat="1" ht="13.75" spans="1:479">
      <c r="A1288" s="88" t="s">
        <v>12661</v>
      </c>
      <c r="B1288" s="88" t="s">
        <v>523</v>
      </c>
      <c r="C1288" s="106" t="s">
        <v>9705</v>
      </c>
      <c r="D1288" s="89" t="s">
        <v>494</v>
      </c>
      <c r="E1288" s="135">
        <v>2</v>
      </c>
      <c r="F1288" s="135">
        <v>140</v>
      </c>
      <c r="G1288" s="90">
        <f t="shared" si="20"/>
        <v>280</v>
      </c>
      <c r="H1288" s="91"/>
      <c r="I1288" s="92"/>
      <c r="J1288" s="92"/>
      <c r="K1288" s="92"/>
      <c r="L1288" s="92"/>
      <c r="M1288" s="117">
        <v>35</v>
      </c>
      <c r="N1288" s="91"/>
      <c r="O1288" s="91">
        <v>20</v>
      </c>
      <c r="P1288" s="91">
        <v>34</v>
      </c>
      <c r="Q1288" s="91">
        <v>20</v>
      </c>
      <c r="R1288" s="167">
        <v>35</v>
      </c>
      <c r="S1288" s="94"/>
      <c r="T1288" s="95"/>
      <c r="U1288" s="96"/>
      <c r="V1288" s="95"/>
      <c r="W1288" s="95"/>
      <c r="X1288" s="97"/>
      <c r="Y1288" s="94"/>
      <c r="Z1288" s="96"/>
      <c r="AA1288" s="96"/>
      <c r="AB1288" s="95"/>
      <c r="AC1288" s="95"/>
      <c r="AD1288" s="97"/>
      <c r="AE1288" s="91"/>
      <c r="AF1288" s="91"/>
      <c r="AG1288" s="167"/>
      <c r="AH1288" s="167"/>
      <c r="AI1288" s="167"/>
      <c r="AJ1288" s="167"/>
      <c r="AK1288" s="167">
        <v>35</v>
      </c>
      <c r="AL1288" s="94"/>
      <c r="AM1288" s="96"/>
      <c r="AN1288" s="96"/>
      <c r="AO1288" s="95"/>
      <c r="AP1288" s="95"/>
      <c r="AQ1288" s="97"/>
      <c r="AR1288" s="91"/>
      <c r="AS1288" s="113"/>
      <c r="AT1288" s="113"/>
      <c r="AU1288" s="113"/>
      <c r="AV1288" s="92"/>
      <c r="AW1288" s="92"/>
      <c r="AX1288" s="117">
        <v>35</v>
      </c>
      <c r="AY1288" s="97"/>
      <c r="AZ1288" s="97"/>
      <c r="BA1288" s="97"/>
      <c r="BB1288" s="97"/>
      <c r="BC1288" s="99" t="s">
        <v>12300</v>
      </c>
      <c r="BD1288" s="99" t="s">
        <v>12301</v>
      </c>
      <c r="BE1288" s="99" t="s">
        <v>12337</v>
      </c>
      <c r="BF1288" s="100"/>
      <c r="BG1288" s="100"/>
      <c r="BH1288" s="111" t="s">
        <v>12272</v>
      </c>
      <c r="BI1288" s="100"/>
      <c r="BJ1288" s="99"/>
      <c r="BK1288" s="112" t="s">
        <v>1511</v>
      </c>
      <c r="BL1288" s="102"/>
      <c r="BM1288" s="99"/>
      <c r="BN1288" s="99"/>
      <c r="BO1288" s="13" t="s">
        <v>12662</v>
      </c>
      <c r="BP1288" s="13"/>
      <c r="BQ1288" s="13"/>
      <c r="BR1288" s="13"/>
      <c r="BS1288" s="13"/>
      <c r="BT1288" s="99"/>
      <c r="BU1288" s="99"/>
      <c r="BV1288" s="99"/>
      <c r="BW1288" s="99"/>
      <c r="BX1288" s="99"/>
      <c r="BY1288" s="13"/>
      <c r="BZ1288" s="13"/>
      <c r="CA1288" s="13"/>
      <c r="CB1288" s="13" t="s">
        <v>1511</v>
      </c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3"/>
      <c r="DB1288" s="13"/>
      <c r="DC1288" s="13"/>
      <c r="DD1288" s="13"/>
      <c r="DE1288" s="13"/>
      <c r="DF1288" s="13"/>
      <c r="DG1288" s="13"/>
      <c r="DH1288" s="13"/>
      <c r="DI1288" s="13"/>
      <c r="DJ1288" s="13"/>
      <c r="DK1288" s="13"/>
      <c r="DL1288" s="13"/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  <c r="EG1288" s="13"/>
      <c r="EH1288" s="13"/>
      <c r="EI1288" s="13"/>
      <c r="EJ1288" s="13"/>
      <c r="EK1288" s="13"/>
      <c r="EL1288" s="13"/>
      <c r="EM1288" s="13"/>
      <c r="EN1288" s="13"/>
      <c r="EO1288" s="13"/>
      <c r="EP1288" s="13"/>
      <c r="EQ1288" s="13"/>
      <c r="ER1288" s="13"/>
      <c r="ES1288" s="13"/>
      <c r="ET1288" s="13"/>
      <c r="EU1288" s="13"/>
      <c r="EV1288" s="13"/>
      <c r="EW1288" s="13"/>
      <c r="EX1288" s="13"/>
      <c r="EY1288" s="13"/>
      <c r="EZ1288" s="13"/>
      <c r="FA1288" s="13"/>
      <c r="FB1288" s="13"/>
      <c r="FC1288" s="13"/>
      <c r="FD1288" s="13"/>
      <c r="FE1288" s="13"/>
      <c r="FF1288" s="13"/>
      <c r="FG1288" s="13"/>
      <c r="FH1288" s="13"/>
      <c r="FI1288" s="13"/>
      <c r="FJ1288" s="13"/>
      <c r="FK1288" s="13"/>
      <c r="FL1288" s="13"/>
      <c r="FM1288" s="13"/>
      <c r="FN1288" s="13"/>
      <c r="FO1288" s="13"/>
      <c r="FP1288" s="13"/>
      <c r="FQ1288" s="13"/>
      <c r="FR1288" s="13"/>
      <c r="FS1288" s="13"/>
      <c r="FT1288" s="13"/>
      <c r="FU1288" s="13"/>
      <c r="FV1288" s="13"/>
      <c r="FW1288" s="13"/>
      <c r="FX1288" s="13"/>
      <c r="FY1288" s="13"/>
      <c r="FZ1288" s="13"/>
      <c r="GA1288" s="13"/>
      <c r="GB1288" s="13"/>
      <c r="GC1288" s="13"/>
      <c r="GD1288" s="13"/>
      <c r="GE1288" s="13"/>
      <c r="GF1288" s="13"/>
      <c r="GG1288" s="13"/>
      <c r="GH1288" s="13"/>
      <c r="GI1288" s="13"/>
      <c r="GJ1288" s="13"/>
      <c r="GK1288" s="13"/>
      <c r="GL1288" s="13"/>
      <c r="GM1288" s="13"/>
      <c r="GN1288" s="13"/>
      <c r="GO1288" s="13"/>
      <c r="GP1288" s="13"/>
      <c r="GQ1288" s="13"/>
      <c r="GR1288" s="13"/>
      <c r="GS1288" s="13"/>
      <c r="GT1288" s="13"/>
      <c r="GU1288" s="13"/>
      <c r="GV1288" s="13"/>
      <c r="GW1288" s="13"/>
      <c r="GX1288" s="13"/>
      <c r="GY1288" s="13"/>
      <c r="GZ1288" s="13"/>
      <c r="HA1288" s="13"/>
      <c r="HB1288" s="13"/>
      <c r="HC1288" s="13"/>
      <c r="HD1288" s="13"/>
      <c r="HE1288" s="13"/>
      <c r="HF1288" s="13"/>
      <c r="HG1288" s="13"/>
      <c r="HH1288" s="13"/>
      <c r="HI1288" s="13"/>
      <c r="HJ1288" s="13"/>
      <c r="HK1288" s="13"/>
      <c r="HL1288" s="13"/>
      <c r="HM1288" s="13"/>
      <c r="HN1288" s="13"/>
      <c r="HO1288" s="13"/>
      <c r="HP1288" s="13"/>
      <c r="HQ1288" s="13"/>
      <c r="HR1288" s="13"/>
      <c r="HS1288" s="13"/>
      <c r="HT1288" s="13"/>
      <c r="HU1288" s="13"/>
      <c r="HV1288" s="13"/>
      <c r="HW1288" s="13"/>
      <c r="HX1288" s="13"/>
      <c r="HY1288" s="13"/>
      <c r="HZ1288" s="13"/>
      <c r="IA1288" s="13"/>
      <c r="IB1288" s="13"/>
      <c r="IC1288" s="13"/>
      <c r="ID1288" s="13"/>
      <c r="IE1288" s="13"/>
      <c r="IF1288" s="13"/>
      <c r="IG1288" s="13"/>
      <c r="IH1288" s="13"/>
      <c r="II1288" s="13"/>
      <c r="IJ1288" s="13"/>
      <c r="IK1288" s="13"/>
      <c r="IL1288" s="13"/>
      <c r="IM1288" s="13"/>
      <c r="IN1288" s="13"/>
      <c r="IO1288" s="13"/>
      <c r="IP1288" s="13"/>
      <c r="IQ1288" s="13"/>
      <c r="IR1288" s="13"/>
      <c r="IS1288" s="13"/>
      <c r="IT1288" s="13"/>
      <c r="IU1288" s="13"/>
      <c r="IV1288" s="13"/>
      <c r="IW1288" s="13"/>
      <c r="IX1288" s="13"/>
      <c r="IY1288" s="13"/>
      <c r="IZ1288" s="13"/>
      <c r="JA1288" s="13"/>
      <c r="JB1288" s="13"/>
      <c r="JC1288" s="13"/>
      <c r="JD1288" s="13"/>
      <c r="JE1288" s="13"/>
      <c r="JF1288" s="13"/>
      <c r="JG1288" s="13"/>
      <c r="JH1288" s="13"/>
      <c r="JI1288" s="13"/>
      <c r="JJ1288" s="13"/>
      <c r="JK1288" s="13"/>
      <c r="JL1288" s="13"/>
      <c r="JM1288" s="13"/>
      <c r="JN1288" s="13"/>
      <c r="JO1288" s="13"/>
      <c r="JP1288" s="13"/>
      <c r="JQ1288" s="13"/>
      <c r="JR1288" s="13"/>
      <c r="JS1288" s="13"/>
      <c r="JT1288" s="13"/>
      <c r="JU1288" s="13"/>
      <c r="JV1288" s="13"/>
      <c r="JW1288" s="13"/>
      <c r="JX1288" s="13"/>
      <c r="JY1288" s="13"/>
      <c r="JZ1288" s="13"/>
      <c r="KA1288" s="13"/>
      <c r="KB1288" s="13"/>
      <c r="KC1288" s="13"/>
      <c r="KD1288" s="13"/>
      <c r="KE1288" s="13"/>
      <c r="KF1288" s="13"/>
      <c r="KG1288" s="13"/>
      <c r="KH1288" s="13"/>
      <c r="KI1288" s="13"/>
      <c r="KJ1288" s="13"/>
      <c r="KK1288" s="13"/>
      <c r="KL1288" s="13"/>
      <c r="KM1288" s="13"/>
      <c r="KN1288" s="13"/>
      <c r="KO1288" s="13"/>
      <c r="KP1288" s="13"/>
      <c r="KQ1288" s="13"/>
      <c r="KR1288" s="13"/>
      <c r="KS1288" s="13"/>
      <c r="KT1288" s="13"/>
      <c r="KU1288" s="13"/>
      <c r="KV1288" s="13"/>
      <c r="KW1288" s="13"/>
      <c r="KX1288" s="13"/>
      <c r="KY1288" s="13"/>
      <c r="KZ1288" s="13"/>
      <c r="LA1288" s="13"/>
      <c r="LB1288" s="13"/>
      <c r="LC1288" s="13"/>
      <c r="LD1288" s="13"/>
      <c r="LE1288" s="13"/>
      <c r="LF1288" s="13"/>
      <c r="LG1288" s="13"/>
      <c r="LH1288" s="13"/>
      <c r="LI1288" s="13"/>
      <c r="LJ1288" s="13"/>
      <c r="LK1288" s="13"/>
      <c r="LL1288" s="13"/>
      <c r="LM1288" s="13"/>
      <c r="LN1288" s="13"/>
      <c r="LO1288" s="13"/>
      <c r="LP1288" s="13"/>
      <c r="LQ1288" s="13"/>
      <c r="LR1288" s="13"/>
      <c r="LS1288" s="13"/>
      <c r="LT1288" s="13"/>
      <c r="LU1288" s="13"/>
      <c r="LV1288" s="13"/>
      <c r="LW1288" s="13"/>
      <c r="LX1288" s="13"/>
      <c r="LY1288" s="13"/>
      <c r="LZ1288" s="13"/>
      <c r="MA1288" s="13"/>
      <c r="MB1288" s="13"/>
      <c r="MC1288" s="13"/>
      <c r="MD1288" s="13"/>
      <c r="ME1288" s="13"/>
      <c r="MF1288" s="13"/>
      <c r="MG1288" s="13"/>
      <c r="MH1288" s="13"/>
      <c r="MI1288" s="13"/>
      <c r="MJ1288" s="13"/>
      <c r="MK1288" s="13"/>
      <c r="ML1288" s="13"/>
      <c r="MM1288" s="13"/>
      <c r="MN1288" s="13"/>
      <c r="MO1288" s="13"/>
      <c r="MP1288" s="13"/>
      <c r="MQ1288" s="13"/>
      <c r="MR1288" s="13"/>
      <c r="MS1288" s="13"/>
      <c r="MT1288" s="13"/>
      <c r="MU1288" s="13"/>
      <c r="MV1288" s="13"/>
      <c r="MW1288" s="13"/>
      <c r="MX1288" s="13"/>
      <c r="MY1288" s="13"/>
      <c r="MZ1288" s="13"/>
      <c r="NA1288" s="13"/>
      <c r="NB1288" s="13"/>
      <c r="NC1288" s="13"/>
      <c r="ND1288" s="13"/>
      <c r="NE1288" s="13"/>
      <c r="NF1288" s="13"/>
      <c r="NG1288" s="13"/>
      <c r="NH1288" s="13"/>
      <c r="NI1288" s="13"/>
      <c r="NJ1288" s="13"/>
      <c r="NK1288" s="13"/>
      <c r="NL1288" s="13"/>
      <c r="NM1288" s="13"/>
      <c r="NN1288" s="13"/>
      <c r="NO1288" s="13"/>
      <c r="NP1288" s="13"/>
      <c r="NQ1288" s="13"/>
      <c r="NR1288" s="13"/>
      <c r="NS1288" s="13"/>
      <c r="NT1288" s="13"/>
      <c r="NU1288" s="13"/>
      <c r="NV1288" s="13"/>
      <c r="NW1288" s="13"/>
      <c r="NX1288" s="13"/>
      <c r="NY1288" s="13"/>
      <c r="NZ1288" s="13"/>
      <c r="OA1288" s="13"/>
      <c r="OB1288" s="13"/>
      <c r="OC1288" s="13"/>
      <c r="OD1288" s="13"/>
      <c r="OE1288" s="13"/>
      <c r="OF1288" s="13"/>
      <c r="OG1288" s="13"/>
      <c r="OH1288" s="13"/>
      <c r="OI1288" s="13"/>
      <c r="OJ1288" s="13"/>
      <c r="OK1288" s="13"/>
      <c r="OL1288" s="13"/>
      <c r="OM1288" s="13"/>
      <c r="ON1288" s="13"/>
      <c r="OO1288" s="13"/>
      <c r="OP1288" s="13"/>
      <c r="OQ1288" s="13"/>
      <c r="OR1288" s="13"/>
      <c r="OS1288" s="13"/>
      <c r="OT1288" s="13"/>
      <c r="OU1288" s="13"/>
      <c r="OV1288" s="13"/>
      <c r="OW1288" s="13"/>
      <c r="OX1288" s="13"/>
      <c r="OY1288" s="13"/>
      <c r="OZ1288" s="13"/>
      <c r="PA1288" s="13"/>
      <c r="PB1288" s="13"/>
      <c r="PC1288" s="13"/>
      <c r="PD1288" s="13"/>
      <c r="PE1288" s="13"/>
      <c r="PF1288" s="13"/>
      <c r="PG1288" s="13"/>
      <c r="PH1288" s="13"/>
      <c r="PI1288" s="13"/>
      <c r="PJ1288" s="13"/>
      <c r="PK1288" s="13"/>
      <c r="PL1288" s="13"/>
      <c r="PM1288" s="13"/>
      <c r="PN1288" s="13"/>
      <c r="PO1288" s="13"/>
      <c r="PP1288" s="13"/>
      <c r="PQ1288" s="13"/>
      <c r="PR1288" s="13"/>
      <c r="PS1288" s="13"/>
      <c r="PT1288" s="13"/>
      <c r="PU1288" s="13"/>
      <c r="PV1288" s="13"/>
      <c r="PW1288" s="13"/>
      <c r="PX1288" s="13"/>
      <c r="PY1288" s="13"/>
      <c r="PZ1288" s="13"/>
      <c r="QA1288" s="13"/>
      <c r="QB1288" s="13"/>
      <c r="QC1288" s="13"/>
      <c r="QD1288" s="13"/>
      <c r="QE1288" s="13"/>
      <c r="QF1288" s="13"/>
      <c r="QG1288" s="13"/>
      <c r="QH1288" s="13"/>
      <c r="QI1288" s="13"/>
      <c r="QJ1288" s="13"/>
      <c r="QK1288" s="13"/>
      <c r="QL1288" s="13"/>
      <c r="QM1288" s="13"/>
      <c r="QN1288" s="13"/>
      <c r="QO1288" s="13"/>
      <c r="QP1288" s="13"/>
      <c r="QQ1288" s="13"/>
      <c r="QR1288" s="13"/>
      <c r="QS1288" s="13"/>
      <c r="QT1288" s="13"/>
      <c r="QU1288" s="13"/>
      <c r="QV1288" s="13"/>
      <c r="QW1288" s="13"/>
      <c r="QX1288" s="13"/>
      <c r="QY1288" s="13"/>
      <c r="QZ1288" s="13"/>
      <c r="RA1288" s="13"/>
      <c r="RB1288" s="13"/>
      <c r="RC1288" s="13"/>
      <c r="RD1288" s="13"/>
      <c r="RE1288" s="13"/>
      <c r="RF1288" s="13"/>
      <c r="RG1288" s="13"/>
      <c r="RH1288" s="13"/>
      <c r="RI1288" s="13"/>
      <c r="RJ1288" s="13"/>
      <c r="RK1288" s="13"/>
    </row>
    <row r="1289" ht="13.75" spans="1:479">
      <c r="A1289" s="88" t="s">
        <v>12661</v>
      </c>
      <c r="B1289" s="88" t="s">
        <v>523</v>
      </c>
      <c r="C1289" s="106" t="s">
        <v>521</v>
      </c>
      <c r="D1289" s="89" t="s">
        <v>12266</v>
      </c>
      <c r="E1289" s="135">
        <v>2</v>
      </c>
      <c r="F1289" s="135">
        <v>16</v>
      </c>
      <c r="G1289" s="90">
        <f t="shared" si="20"/>
        <v>32</v>
      </c>
      <c r="H1289" s="91"/>
      <c r="I1289" s="92"/>
      <c r="J1289" s="92">
        <v>9</v>
      </c>
      <c r="K1289" s="92">
        <v>12</v>
      </c>
      <c r="L1289" s="92">
        <v>6</v>
      </c>
      <c r="M1289" s="93">
        <v>36</v>
      </c>
      <c r="N1289" s="91"/>
      <c r="O1289" s="91">
        <v>20</v>
      </c>
      <c r="P1289" s="91">
        <v>20</v>
      </c>
      <c r="Q1289" s="91">
        <v>6</v>
      </c>
      <c r="R1289" s="167">
        <v>35</v>
      </c>
      <c r="S1289" s="94"/>
      <c r="T1289" s="95"/>
      <c r="U1289" s="96"/>
      <c r="V1289" s="95"/>
      <c r="W1289" s="95"/>
      <c r="X1289" s="97"/>
      <c r="Y1289" s="94"/>
      <c r="Z1289" s="96"/>
      <c r="AA1289" s="96"/>
      <c r="AB1289" s="95"/>
      <c r="AC1289" s="95"/>
      <c r="AD1289" s="97"/>
      <c r="AE1289" s="91"/>
      <c r="AF1289" s="91"/>
      <c r="AG1289" s="91"/>
      <c r="AH1289" s="91"/>
      <c r="AI1289" s="91"/>
      <c r="AJ1289" s="91"/>
      <c r="AK1289" s="167">
        <v>35</v>
      </c>
      <c r="AL1289" s="94"/>
      <c r="AM1289" s="96"/>
      <c r="AN1289" s="96"/>
      <c r="AO1289" s="95"/>
      <c r="AP1289" s="95"/>
      <c r="AQ1289" s="97"/>
      <c r="AR1289" s="91"/>
      <c r="AS1289" s="113"/>
      <c r="AT1289" s="92"/>
      <c r="AU1289" s="92"/>
      <c r="AV1289" s="92"/>
      <c r="AW1289" s="93"/>
      <c r="AX1289" s="117">
        <v>35</v>
      </c>
      <c r="AY1289" s="97"/>
      <c r="AZ1289" s="97"/>
      <c r="BA1289" s="97"/>
      <c r="BB1289" s="97"/>
      <c r="BC1289" s="99" t="s">
        <v>12297</v>
      </c>
      <c r="BD1289" s="99" t="s">
        <v>12298</v>
      </c>
      <c r="BE1289" s="99" t="s">
        <v>12336</v>
      </c>
      <c r="BF1289" s="100"/>
      <c r="BG1289" s="100"/>
      <c r="BH1289" s="111" t="s">
        <v>12272</v>
      </c>
      <c r="BI1289" s="100"/>
      <c r="BJ1289" s="99"/>
      <c r="BK1289" s="112" t="s">
        <v>1511</v>
      </c>
      <c r="BL1289" s="102"/>
      <c r="BM1289" s="99"/>
      <c r="BN1289" s="99"/>
      <c r="BT1289" s="99"/>
      <c r="BU1289" s="99"/>
      <c r="BV1289" s="99"/>
      <c r="BW1289" s="99"/>
      <c r="BX1289" s="99"/>
      <c r="CB1289" s="13" t="s">
        <v>1511</v>
      </c>
    </row>
    <row r="1290" ht="13.75" spans="1:479">
      <c r="A1290" s="88" t="s">
        <v>12661</v>
      </c>
      <c r="B1290" s="88" t="s">
        <v>523</v>
      </c>
      <c r="C1290" s="106" t="s">
        <v>521</v>
      </c>
      <c r="D1290" s="89" t="s">
        <v>494</v>
      </c>
      <c r="E1290" s="135">
        <v>2</v>
      </c>
      <c r="F1290" s="135">
        <v>140</v>
      </c>
      <c r="G1290" s="90">
        <f t="shared" si="20"/>
        <v>280</v>
      </c>
      <c r="H1290" s="91"/>
      <c r="I1290" s="92"/>
      <c r="J1290" s="133">
        <v>25</v>
      </c>
      <c r="K1290" s="133">
        <v>27</v>
      </c>
      <c r="L1290" s="133">
        <v>17</v>
      </c>
      <c r="M1290" s="93">
        <v>36</v>
      </c>
      <c r="N1290" s="91"/>
      <c r="O1290" s="91">
        <v>20</v>
      </c>
      <c r="P1290" s="91">
        <v>34</v>
      </c>
      <c r="Q1290" s="91">
        <v>20</v>
      </c>
      <c r="R1290" s="167">
        <v>35</v>
      </c>
      <c r="S1290" s="94"/>
      <c r="T1290" s="95"/>
      <c r="U1290" s="96"/>
      <c r="V1290" s="95"/>
      <c r="W1290" s="95"/>
      <c r="X1290" s="97"/>
      <c r="Y1290" s="94"/>
      <c r="Z1290" s="96"/>
      <c r="AA1290" s="96"/>
      <c r="AB1290" s="95"/>
      <c r="AC1290" s="95"/>
      <c r="AD1290" s="97"/>
      <c r="AE1290" s="91"/>
      <c r="AF1290" s="91"/>
      <c r="AG1290" s="91"/>
      <c r="AH1290" s="91"/>
      <c r="AI1290" s="91"/>
      <c r="AJ1290" s="91"/>
      <c r="AK1290" s="167">
        <v>35</v>
      </c>
      <c r="AL1290" s="94"/>
      <c r="AM1290" s="96"/>
      <c r="AN1290" s="96"/>
      <c r="AO1290" s="95"/>
      <c r="AP1290" s="95"/>
      <c r="AQ1290" s="97"/>
      <c r="AR1290" s="91"/>
      <c r="AS1290" s="113"/>
      <c r="AT1290" s="113"/>
      <c r="AU1290" s="113"/>
      <c r="AV1290" s="92"/>
      <c r="AW1290" s="92"/>
      <c r="AX1290" s="117">
        <v>35</v>
      </c>
      <c r="AY1290" s="97"/>
      <c r="AZ1290" s="97"/>
      <c r="BA1290" s="97"/>
      <c r="BB1290" s="97"/>
      <c r="BC1290" s="99" t="s">
        <v>12300</v>
      </c>
      <c r="BD1290" s="99" t="s">
        <v>12301</v>
      </c>
      <c r="BE1290" s="99" t="s">
        <v>12337</v>
      </c>
      <c r="BF1290" s="100"/>
      <c r="BG1290" s="100"/>
      <c r="BH1290" s="111" t="s">
        <v>12272</v>
      </c>
      <c r="BI1290" s="100"/>
      <c r="BJ1290" s="99"/>
      <c r="BK1290" s="112" t="s">
        <v>1511</v>
      </c>
      <c r="BL1290" s="102"/>
      <c r="BM1290" s="99"/>
      <c r="BN1290" s="99"/>
      <c r="BT1290" s="99"/>
      <c r="BU1290" s="99"/>
      <c r="BV1290" s="99"/>
      <c r="BW1290" s="99"/>
      <c r="BX1290" s="99"/>
      <c r="CB1290" s="13" t="s">
        <v>1511</v>
      </c>
    </row>
    <row r="1291" ht="13.75" spans="1:479">
      <c r="A1291" s="88" t="s">
        <v>12661</v>
      </c>
      <c r="B1291" s="88" t="s">
        <v>523</v>
      </c>
      <c r="C1291" s="106" t="s">
        <v>10499</v>
      </c>
      <c r="D1291" s="89" t="s">
        <v>12266</v>
      </c>
      <c r="E1291" s="135">
        <v>2</v>
      </c>
      <c r="F1291" s="135">
        <v>16</v>
      </c>
      <c r="G1291" s="90">
        <f t="shared" si="20"/>
        <v>32</v>
      </c>
      <c r="H1291" s="91"/>
      <c r="I1291" s="92"/>
      <c r="J1291" s="92">
        <v>20</v>
      </c>
      <c r="K1291" s="92">
        <v>20</v>
      </c>
      <c r="L1291" s="92">
        <v>6</v>
      </c>
      <c r="M1291" s="117">
        <v>35</v>
      </c>
      <c r="N1291" s="91"/>
      <c r="O1291" s="91">
        <v>20</v>
      </c>
      <c r="P1291" s="91">
        <v>20</v>
      </c>
      <c r="Q1291" s="91">
        <v>6</v>
      </c>
      <c r="R1291" s="167">
        <v>35</v>
      </c>
      <c r="S1291" s="94"/>
      <c r="T1291" s="95"/>
      <c r="U1291" s="96"/>
      <c r="V1291" s="95"/>
      <c r="W1291" s="95"/>
      <c r="X1291" s="97"/>
      <c r="Y1291" s="94"/>
      <c r="Z1291" s="96"/>
      <c r="AA1291" s="96"/>
      <c r="AB1291" s="95"/>
      <c r="AC1291" s="95"/>
      <c r="AD1291" s="97"/>
      <c r="AE1291" s="91"/>
      <c r="AF1291" s="91"/>
      <c r="AG1291" s="91"/>
      <c r="AH1291" s="91"/>
      <c r="AI1291" s="91"/>
      <c r="AJ1291" s="91"/>
      <c r="AK1291" s="167">
        <v>35</v>
      </c>
      <c r="AL1291" s="94"/>
      <c r="AM1291" s="96"/>
      <c r="AN1291" s="96"/>
      <c r="AO1291" s="95"/>
      <c r="AP1291" s="95"/>
      <c r="AQ1291" s="97"/>
      <c r="AR1291" s="91"/>
      <c r="AS1291" s="113"/>
      <c r="AT1291" s="92"/>
      <c r="AU1291" s="92"/>
      <c r="AV1291" s="92"/>
      <c r="AW1291" s="93"/>
      <c r="AX1291" s="117">
        <v>35</v>
      </c>
      <c r="AY1291" s="97"/>
      <c r="AZ1291" s="97"/>
      <c r="BA1291" s="97"/>
      <c r="BB1291" s="97"/>
      <c r="BC1291" s="99" t="s">
        <v>12297</v>
      </c>
      <c r="BD1291" s="99" t="s">
        <v>12298</v>
      </c>
      <c r="BE1291" s="99" t="s">
        <v>12336</v>
      </c>
      <c r="BF1291" s="100"/>
      <c r="BG1291" s="100"/>
      <c r="BH1291" s="111" t="s">
        <v>12272</v>
      </c>
      <c r="BI1291" s="100"/>
      <c r="BJ1291" s="99"/>
      <c r="BK1291" s="112" t="s">
        <v>1511</v>
      </c>
      <c r="BL1291" s="102"/>
      <c r="BM1291" s="99"/>
      <c r="BN1291" s="99"/>
      <c r="BT1291" s="99"/>
      <c r="BU1291" s="99"/>
      <c r="BV1291" s="99"/>
      <c r="BW1291" s="99"/>
      <c r="BX1291" s="99"/>
      <c r="CB1291" s="13" t="s">
        <v>1511</v>
      </c>
    </row>
    <row r="1292" ht="13.75" spans="1:479">
      <c r="A1292" s="88" t="s">
        <v>12661</v>
      </c>
      <c r="B1292" s="88" t="s">
        <v>523</v>
      </c>
      <c r="C1292" s="106" t="s">
        <v>10499</v>
      </c>
      <c r="D1292" s="89" t="s">
        <v>494</v>
      </c>
      <c r="E1292" s="135">
        <v>2</v>
      </c>
      <c r="F1292" s="135">
        <v>140</v>
      </c>
      <c r="G1292" s="90">
        <f t="shared" si="20"/>
        <v>280</v>
      </c>
      <c r="H1292" s="91"/>
      <c r="I1292" s="92"/>
      <c r="J1292" s="92">
        <v>23</v>
      </c>
      <c r="K1292" s="92">
        <v>28</v>
      </c>
      <c r="L1292" s="92">
        <v>29</v>
      </c>
      <c r="M1292" s="117">
        <v>35</v>
      </c>
      <c r="N1292" s="91"/>
      <c r="O1292" s="92">
        <v>20</v>
      </c>
      <c r="P1292" s="92">
        <v>34</v>
      </c>
      <c r="Q1292" s="92">
        <v>20</v>
      </c>
      <c r="R1292" s="117">
        <v>35</v>
      </c>
      <c r="S1292" s="94"/>
      <c r="T1292" s="95"/>
      <c r="U1292" s="96"/>
      <c r="V1292" s="95"/>
      <c r="W1292" s="95"/>
      <c r="X1292" s="97"/>
      <c r="Y1292" s="94"/>
      <c r="Z1292" s="96"/>
      <c r="AA1292" s="96"/>
      <c r="AB1292" s="95"/>
      <c r="AC1292" s="95"/>
      <c r="AD1292" s="97"/>
      <c r="AE1292" s="91"/>
      <c r="AF1292" s="113"/>
      <c r="AG1292" s="113"/>
      <c r="AH1292" s="92"/>
      <c r="AI1292" s="92"/>
      <c r="AJ1292" s="92"/>
      <c r="AK1292" s="133">
        <v>35</v>
      </c>
      <c r="AL1292" s="94"/>
      <c r="AM1292" s="96"/>
      <c r="AN1292" s="96"/>
      <c r="AO1292" s="95"/>
      <c r="AP1292" s="95"/>
      <c r="AQ1292" s="97"/>
      <c r="AR1292" s="91"/>
      <c r="AS1292" s="113"/>
      <c r="AT1292" s="113"/>
      <c r="AU1292" s="113"/>
      <c r="AV1292" s="92"/>
      <c r="AW1292" s="92"/>
      <c r="AX1292" s="117">
        <v>35</v>
      </c>
      <c r="AY1292" s="97"/>
      <c r="AZ1292" s="97"/>
      <c r="BA1292" s="97"/>
      <c r="BB1292" s="97"/>
      <c r="BC1292" s="99" t="s">
        <v>12300</v>
      </c>
      <c r="BD1292" s="99" t="s">
        <v>12301</v>
      </c>
      <c r="BE1292" s="99" t="s">
        <v>12337</v>
      </c>
      <c r="BF1292" s="100"/>
      <c r="BG1292" s="100"/>
      <c r="BH1292" s="111" t="s">
        <v>12272</v>
      </c>
      <c r="BI1292" s="100"/>
      <c r="BJ1292" s="99"/>
      <c r="BK1292" s="112" t="s">
        <v>1511</v>
      </c>
      <c r="BL1292" s="102"/>
      <c r="BM1292" s="99"/>
      <c r="BN1292" s="99"/>
      <c r="BT1292" s="99"/>
      <c r="BU1292" s="99"/>
      <c r="BV1292" s="99"/>
      <c r="BW1292" s="99"/>
      <c r="BX1292" s="99"/>
      <c r="CB1292" s="13" t="s">
        <v>1511</v>
      </c>
    </row>
    <row r="1293" ht="13.75" spans="1:479">
      <c r="A1293" s="88" t="s">
        <v>12661</v>
      </c>
      <c r="B1293" s="88" t="s">
        <v>523</v>
      </c>
      <c r="C1293" s="106" t="s">
        <v>669</v>
      </c>
      <c r="D1293" s="89" t="s">
        <v>12266</v>
      </c>
      <c r="E1293" s="135">
        <v>2</v>
      </c>
      <c r="F1293" s="135">
        <v>16</v>
      </c>
      <c r="G1293" s="90">
        <f t="shared" si="20"/>
        <v>32</v>
      </c>
      <c r="H1293" s="91"/>
      <c r="I1293" s="92"/>
      <c r="J1293" s="92">
        <v>20</v>
      </c>
      <c r="K1293" s="92">
        <v>20</v>
      </c>
      <c r="L1293" s="92">
        <v>6</v>
      </c>
      <c r="M1293" s="117">
        <v>35</v>
      </c>
      <c r="N1293" s="91"/>
      <c r="O1293" s="91">
        <v>20</v>
      </c>
      <c r="P1293" s="91">
        <v>20</v>
      </c>
      <c r="Q1293" s="91">
        <v>6</v>
      </c>
      <c r="R1293" s="167">
        <v>38</v>
      </c>
      <c r="S1293" s="94"/>
      <c r="T1293" s="95"/>
      <c r="U1293" s="96"/>
      <c r="V1293" s="95"/>
      <c r="W1293" s="95"/>
      <c r="X1293" s="97"/>
      <c r="Y1293" s="94"/>
      <c r="Z1293" s="96"/>
      <c r="AA1293" s="96"/>
      <c r="AB1293" s="95"/>
      <c r="AC1293" s="95"/>
      <c r="AD1293" s="97"/>
      <c r="AE1293" s="91"/>
      <c r="AF1293" s="91"/>
      <c r="AG1293" s="91"/>
      <c r="AH1293" s="91"/>
      <c r="AI1293" s="91"/>
      <c r="AJ1293" s="91"/>
      <c r="AK1293" s="167">
        <v>35</v>
      </c>
      <c r="AL1293" s="94"/>
      <c r="AM1293" s="96"/>
      <c r="AN1293" s="96"/>
      <c r="AO1293" s="95"/>
      <c r="AP1293" s="95"/>
      <c r="AQ1293" s="97"/>
      <c r="AR1293" s="91"/>
      <c r="AS1293" s="113"/>
      <c r="AT1293" s="92"/>
      <c r="AU1293" s="92"/>
      <c r="AV1293" s="92"/>
      <c r="AW1293" s="93"/>
      <c r="AX1293" s="117">
        <v>35</v>
      </c>
      <c r="AY1293" s="97"/>
      <c r="AZ1293" s="97"/>
      <c r="BA1293" s="97"/>
      <c r="BB1293" s="97"/>
      <c r="BC1293" s="99" t="s">
        <v>12297</v>
      </c>
      <c r="BD1293" s="99" t="s">
        <v>12298</v>
      </c>
      <c r="BE1293" s="99" t="s">
        <v>12336</v>
      </c>
      <c r="BF1293" s="100"/>
      <c r="BG1293" s="100"/>
      <c r="BH1293" s="111" t="s">
        <v>12272</v>
      </c>
      <c r="BI1293" s="100"/>
      <c r="BJ1293" s="99"/>
      <c r="BK1293" s="112" t="s">
        <v>1511</v>
      </c>
      <c r="BL1293" s="102"/>
      <c r="BM1293" s="99"/>
      <c r="BN1293" s="99"/>
      <c r="BT1293" s="99"/>
      <c r="BU1293" s="99"/>
      <c r="BV1293" s="99"/>
      <c r="BW1293" s="99"/>
      <c r="BX1293" s="99"/>
      <c r="CB1293" s="13" t="s">
        <v>1511</v>
      </c>
    </row>
    <row r="1294" ht="13.75" spans="1:479">
      <c r="A1294" s="88" t="s">
        <v>12661</v>
      </c>
      <c r="B1294" s="88" t="s">
        <v>523</v>
      </c>
      <c r="C1294" s="106" t="s">
        <v>669</v>
      </c>
      <c r="D1294" s="89" t="s">
        <v>494</v>
      </c>
      <c r="E1294" s="135">
        <v>2</v>
      </c>
      <c r="F1294" s="135">
        <v>140</v>
      </c>
      <c r="G1294" s="90">
        <f t="shared" si="20"/>
        <v>280</v>
      </c>
      <c r="H1294" s="91"/>
      <c r="I1294" s="92"/>
      <c r="J1294" s="92">
        <v>23</v>
      </c>
      <c r="K1294" s="92">
        <v>28</v>
      </c>
      <c r="L1294" s="92">
        <v>29</v>
      </c>
      <c r="M1294" s="117">
        <v>35</v>
      </c>
      <c r="N1294" s="91"/>
      <c r="O1294" s="92">
        <v>20</v>
      </c>
      <c r="P1294" s="92">
        <v>34</v>
      </c>
      <c r="Q1294" s="92">
        <v>20</v>
      </c>
      <c r="R1294" s="117">
        <v>38</v>
      </c>
      <c r="S1294" s="94"/>
      <c r="T1294" s="95"/>
      <c r="U1294" s="96"/>
      <c r="V1294" s="95"/>
      <c r="W1294" s="95"/>
      <c r="X1294" s="97"/>
      <c r="Y1294" s="94"/>
      <c r="Z1294" s="96"/>
      <c r="AA1294" s="96"/>
      <c r="AB1294" s="95"/>
      <c r="AC1294" s="95"/>
      <c r="AD1294" s="97"/>
      <c r="AE1294" s="91"/>
      <c r="AF1294" s="113"/>
      <c r="AG1294" s="113"/>
      <c r="AH1294" s="92"/>
      <c r="AI1294" s="92"/>
      <c r="AJ1294" s="92"/>
      <c r="AK1294" s="133">
        <v>35</v>
      </c>
      <c r="AL1294" s="94"/>
      <c r="AM1294" s="96"/>
      <c r="AN1294" s="96"/>
      <c r="AO1294" s="95"/>
      <c r="AP1294" s="95"/>
      <c r="AQ1294" s="97"/>
      <c r="AR1294" s="91"/>
      <c r="AS1294" s="113"/>
      <c r="AT1294" s="113"/>
      <c r="AU1294" s="113"/>
      <c r="AV1294" s="92"/>
      <c r="AW1294" s="92"/>
      <c r="AX1294" s="117">
        <v>35</v>
      </c>
      <c r="AY1294" s="97"/>
      <c r="AZ1294" s="97"/>
      <c r="BA1294" s="97"/>
      <c r="BB1294" s="97"/>
      <c r="BC1294" s="99" t="s">
        <v>12300</v>
      </c>
      <c r="BD1294" s="99" t="s">
        <v>12301</v>
      </c>
      <c r="BE1294" s="99" t="s">
        <v>12337</v>
      </c>
      <c r="BF1294" s="100"/>
      <c r="BG1294" s="100"/>
      <c r="BH1294" s="111" t="s">
        <v>12272</v>
      </c>
      <c r="BI1294" s="100"/>
      <c r="BJ1294" s="99"/>
      <c r="BK1294" s="112" t="s">
        <v>1511</v>
      </c>
      <c r="BL1294" s="102"/>
      <c r="BM1294" s="99"/>
      <c r="BN1294" s="99"/>
      <c r="BT1294" s="99"/>
      <c r="BU1294" s="99"/>
      <c r="BV1294" s="99"/>
      <c r="BW1294" s="99"/>
      <c r="BX1294" s="99"/>
      <c r="CB1294" s="13" t="s">
        <v>1511</v>
      </c>
    </row>
    <row r="1295" ht="13.75" spans="1:479">
      <c r="A1295" s="88" t="s">
        <v>12661</v>
      </c>
      <c r="B1295" s="88" t="s">
        <v>523</v>
      </c>
      <c r="C1295" s="106" t="s">
        <v>666</v>
      </c>
      <c r="D1295" s="89" t="s">
        <v>12266</v>
      </c>
      <c r="E1295" s="135">
        <v>2</v>
      </c>
      <c r="F1295" s="135">
        <v>16</v>
      </c>
      <c r="G1295" s="90">
        <f t="shared" si="20"/>
        <v>32</v>
      </c>
      <c r="H1295" s="91"/>
      <c r="I1295" s="92"/>
      <c r="J1295" s="92">
        <v>20</v>
      </c>
      <c r="K1295" s="92">
        <v>20</v>
      </c>
      <c r="L1295" s="92">
        <v>6</v>
      </c>
      <c r="M1295" s="117">
        <v>35</v>
      </c>
      <c r="N1295" s="91"/>
      <c r="O1295" s="91">
        <v>20</v>
      </c>
      <c r="P1295" s="91">
        <v>20</v>
      </c>
      <c r="Q1295" s="91">
        <v>6</v>
      </c>
      <c r="R1295" s="167">
        <v>38</v>
      </c>
      <c r="S1295" s="94"/>
      <c r="T1295" s="95"/>
      <c r="U1295" s="96"/>
      <c r="V1295" s="95"/>
      <c r="W1295" s="95"/>
      <c r="X1295" s="97"/>
      <c r="Y1295" s="94"/>
      <c r="Z1295" s="96"/>
      <c r="AA1295" s="96"/>
      <c r="AB1295" s="95"/>
      <c r="AC1295" s="95"/>
      <c r="AD1295" s="97"/>
      <c r="AE1295" s="91"/>
      <c r="AF1295" s="91"/>
      <c r="AG1295" s="91"/>
      <c r="AH1295" s="91"/>
      <c r="AI1295" s="91"/>
      <c r="AJ1295" s="91"/>
      <c r="AK1295" s="167">
        <v>35</v>
      </c>
      <c r="AL1295" s="94"/>
      <c r="AM1295" s="96"/>
      <c r="AN1295" s="96"/>
      <c r="AO1295" s="95"/>
      <c r="AP1295" s="95"/>
      <c r="AQ1295" s="97"/>
      <c r="AR1295" s="91"/>
      <c r="AS1295" s="113"/>
      <c r="AT1295" s="92"/>
      <c r="AU1295" s="92"/>
      <c r="AV1295" s="92"/>
      <c r="AW1295" s="93"/>
      <c r="AX1295" s="117">
        <v>35</v>
      </c>
      <c r="AY1295" s="97"/>
      <c r="AZ1295" s="97"/>
      <c r="BA1295" s="97"/>
      <c r="BB1295" s="97"/>
      <c r="BC1295" s="99" t="s">
        <v>12297</v>
      </c>
      <c r="BD1295" s="99" t="s">
        <v>12298</v>
      </c>
      <c r="BE1295" s="99" t="s">
        <v>12336</v>
      </c>
      <c r="BF1295" s="100"/>
      <c r="BG1295" s="100"/>
      <c r="BH1295" s="111" t="s">
        <v>12272</v>
      </c>
      <c r="BI1295" s="100"/>
      <c r="BJ1295" s="99"/>
      <c r="BK1295" s="112" t="s">
        <v>1511</v>
      </c>
      <c r="BL1295" s="102"/>
      <c r="BM1295" s="99"/>
      <c r="BN1295" s="99"/>
      <c r="BT1295" s="99"/>
      <c r="BU1295" s="99"/>
      <c r="BV1295" s="99"/>
      <c r="BW1295" s="99"/>
      <c r="BX1295" s="99"/>
      <c r="CB1295" s="13" t="s">
        <v>1511</v>
      </c>
    </row>
    <row r="1296" ht="13.75" spans="1:479">
      <c r="A1296" s="88" t="s">
        <v>12661</v>
      </c>
      <c r="B1296" s="88" t="s">
        <v>523</v>
      </c>
      <c r="C1296" s="106" t="s">
        <v>666</v>
      </c>
      <c r="D1296" s="89" t="s">
        <v>494</v>
      </c>
      <c r="E1296" s="135">
        <v>2</v>
      </c>
      <c r="F1296" s="135">
        <v>140</v>
      </c>
      <c r="G1296" s="90">
        <f t="shared" si="20"/>
        <v>280</v>
      </c>
      <c r="H1296" s="91"/>
      <c r="I1296" s="92"/>
      <c r="J1296" s="92">
        <v>23</v>
      </c>
      <c r="K1296" s="92">
        <v>28</v>
      </c>
      <c r="L1296" s="92">
        <v>29</v>
      </c>
      <c r="M1296" s="117">
        <v>35</v>
      </c>
      <c r="N1296" s="91"/>
      <c r="O1296" s="92">
        <v>20</v>
      </c>
      <c r="P1296" s="92">
        <v>34</v>
      </c>
      <c r="Q1296" s="92">
        <v>20</v>
      </c>
      <c r="R1296" s="117">
        <v>38</v>
      </c>
      <c r="S1296" s="94"/>
      <c r="T1296" s="95"/>
      <c r="U1296" s="96"/>
      <c r="V1296" s="95"/>
      <c r="W1296" s="95"/>
      <c r="X1296" s="97"/>
      <c r="Y1296" s="94"/>
      <c r="Z1296" s="96"/>
      <c r="AA1296" s="96"/>
      <c r="AB1296" s="95"/>
      <c r="AC1296" s="95"/>
      <c r="AD1296" s="97"/>
      <c r="AE1296" s="91"/>
      <c r="AF1296" s="113"/>
      <c r="AG1296" s="113"/>
      <c r="AH1296" s="92"/>
      <c r="AI1296" s="92"/>
      <c r="AJ1296" s="92"/>
      <c r="AK1296" s="133">
        <v>35</v>
      </c>
      <c r="AL1296" s="94"/>
      <c r="AM1296" s="96"/>
      <c r="AN1296" s="96"/>
      <c r="AO1296" s="95"/>
      <c r="AP1296" s="95"/>
      <c r="AQ1296" s="97"/>
      <c r="AR1296" s="91"/>
      <c r="AS1296" s="113"/>
      <c r="AT1296" s="113"/>
      <c r="AU1296" s="113"/>
      <c r="AV1296" s="92"/>
      <c r="AW1296" s="92"/>
      <c r="AX1296" s="117">
        <v>35</v>
      </c>
      <c r="AY1296" s="97"/>
      <c r="AZ1296" s="97"/>
      <c r="BA1296" s="97"/>
      <c r="BB1296" s="97"/>
      <c r="BC1296" s="99" t="s">
        <v>12300</v>
      </c>
      <c r="BD1296" s="99" t="s">
        <v>12301</v>
      </c>
      <c r="BE1296" s="99" t="s">
        <v>12337</v>
      </c>
      <c r="BF1296" s="100"/>
      <c r="BG1296" s="100"/>
      <c r="BH1296" s="111" t="s">
        <v>12272</v>
      </c>
      <c r="BI1296" s="100"/>
      <c r="BJ1296" s="99"/>
      <c r="BK1296" s="112" t="s">
        <v>1511</v>
      </c>
      <c r="BL1296" s="102"/>
      <c r="BM1296" s="99"/>
      <c r="BN1296" s="99"/>
      <c r="BT1296" s="99"/>
      <c r="BU1296" s="99"/>
      <c r="BV1296" s="99"/>
      <c r="BW1296" s="99"/>
      <c r="BX1296" s="99"/>
      <c r="CB1296" s="13" t="s">
        <v>1511</v>
      </c>
    </row>
    <row r="1297" ht="13.75" spans="1:80">
      <c r="A1297" s="88" t="s">
        <v>12661</v>
      </c>
      <c r="B1297" s="88" t="s">
        <v>547</v>
      </c>
      <c r="C1297" s="106" t="s">
        <v>10164</v>
      </c>
      <c r="D1297" s="89" t="s">
        <v>12266</v>
      </c>
      <c r="E1297" s="135">
        <v>2</v>
      </c>
      <c r="F1297" s="135">
        <v>16</v>
      </c>
      <c r="G1297" s="90">
        <f t="shared" si="20"/>
        <v>32</v>
      </c>
      <c r="H1297" s="91"/>
      <c r="I1297" s="92"/>
      <c r="J1297" s="92"/>
      <c r="K1297" s="92"/>
      <c r="L1297" s="92"/>
      <c r="M1297" s="117">
        <v>35</v>
      </c>
      <c r="N1297" s="91"/>
      <c r="O1297" s="92">
        <v>20</v>
      </c>
      <c r="P1297" s="92">
        <v>20</v>
      </c>
      <c r="Q1297" s="92">
        <v>6</v>
      </c>
      <c r="R1297" s="117">
        <v>35</v>
      </c>
      <c r="S1297" s="94"/>
      <c r="T1297" s="95"/>
      <c r="U1297" s="96"/>
      <c r="V1297" s="95"/>
      <c r="W1297" s="95"/>
      <c r="X1297" s="97"/>
      <c r="Y1297" s="94"/>
      <c r="Z1297" s="96"/>
      <c r="AA1297" s="96"/>
      <c r="AB1297" s="95"/>
      <c r="AC1297" s="95"/>
      <c r="AD1297" s="97"/>
      <c r="AE1297" s="91"/>
      <c r="AF1297" s="113"/>
      <c r="AG1297" s="113"/>
      <c r="AH1297" s="92"/>
      <c r="AI1297" s="92"/>
      <c r="AJ1297" s="92"/>
      <c r="AK1297" s="133">
        <v>35</v>
      </c>
      <c r="AL1297" s="94"/>
      <c r="AM1297" s="96"/>
      <c r="AN1297" s="96"/>
      <c r="AO1297" s="95"/>
      <c r="AP1297" s="95"/>
      <c r="AQ1297" s="97"/>
      <c r="AR1297" s="91"/>
      <c r="AS1297" s="113"/>
      <c r="AT1297" s="113"/>
      <c r="AU1297" s="113"/>
      <c r="AV1297" s="92"/>
      <c r="AW1297" s="92"/>
      <c r="AX1297" s="117">
        <v>35</v>
      </c>
      <c r="AY1297" s="97"/>
      <c r="AZ1297" s="97"/>
      <c r="BA1297" s="97"/>
      <c r="BB1297" s="97"/>
      <c r="BC1297" s="99" t="s">
        <v>12297</v>
      </c>
      <c r="BD1297" s="99" t="s">
        <v>12298</v>
      </c>
      <c r="BE1297" s="99" t="s">
        <v>12336</v>
      </c>
      <c r="BF1297" s="100"/>
      <c r="BG1297" s="100"/>
      <c r="BH1297" s="111" t="s">
        <v>12272</v>
      </c>
      <c r="BI1297" s="100"/>
      <c r="BJ1297" s="99"/>
      <c r="BK1297" s="112" t="s">
        <v>1511</v>
      </c>
      <c r="BL1297" s="102"/>
      <c r="BM1297" s="99"/>
      <c r="BN1297" s="99"/>
      <c r="BT1297" s="99"/>
      <c r="BU1297" s="99"/>
      <c r="BV1297" s="99"/>
      <c r="BW1297" s="99"/>
      <c r="BX1297" s="99"/>
      <c r="CB1297" s="13" t="s">
        <v>1511</v>
      </c>
    </row>
    <row r="1298" ht="13.75" spans="1:80">
      <c r="A1298" s="88" t="s">
        <v>12661</v>
      </c>
      <c r="B1298" s="88" t="s">
        <v>547</v>
      </c>
      <c r="C1298" s="106" t="s">
        <v>10164</v>
      </c>
      <c r="D1298" s="89" t="s">
        <v>494</v>
      </c>
      <c r="E1298" s="135">
        <v>2</v>
      </c>
      <c r="F1298" s="135">
        <v>187</v>
      </c>
      <c r="G1298" s="90">
        <f t="shared" si="20"/>
        <v>374</v>
      </c>
      <c r="H1298" s="91"/>
      <c r="I1298" s="92"/>
      <c r="J1298" s="92"/>
      <c r="K1298" s="92"/>
      <c r="L1298" s="92"/>
      <c r="M1298" s="117">
        <v>35</v>
      </c>
      <c r="N1298" s="91"/>
      <c r="O1298" s="92">
        <v>20</v>
      </c>
      <c r="P1298" s="92">
        <v>34</v>
      </c>
      <c r="Q1298" s="92">
        <v>20</v>
      </c>
      <c r="R1298" s="117">
        <v>35</v>
      </c>
      <c r="S1298" s="94"/>
      <c r="T1298" s="95"/>
      <c r="U1298" s="96"/>
      <c r="V1298" s="95"/>
      <c r="W1298" s="95"/>
      <c r="X1298" s="97"/>
      <c r="Y1298" s="94"/>
      <c r="Z1298" s="96"/>
      <c r="AA1298" s="96"/>
      <c r="AB1298" s="95"/>
      <c r="AC1298" s="95"/>
      <c r="AD1298" s="97"/>
      <c r="AE1298" s="91"/>
      <c r="AF1298" s="113"/>
      <c r="AG1298" s="113"/>
      <c r="AH1298" s="92"/>
      <c r="AI1298" s="92"/>
      <c r="AJ1298" s="92"/>
      <c r="AK1298" s="133">
        <v>35</v>
      </c>
      <c r="AL1298" s="94"/>
      <c r="AM1298" s="96"/>
      <c r="AN1298" s="96"/>
      <c r="AO1298" s="95"/>
      <c r="AP1298" s="95"/>
      <c r="AQ1298" s="97"/>
      <c r="AR1298" s="91"/>
      <c r="AS1298" s="113"/>
      <c r="AT1298" s="113"/>
      <c r="AU1298" s="113"/>
      <c r="AV1298" s="92"/>
      <c r="AW1298" s="92"/>
      <c r="AX1298" s="117">
        <v>35</v>
      </c>
      <c r="AY1298" s="97"/>
      <c r="AZ1298" s="97"/>
      <c r="BA1298" s="97"/>
      <c r="BB1298" s="97"/>
      <c r="BC1298" s="99" t="s">
        <v>12300</v>
      </c>
      <c r="BD1298" s="99" t="s">
        <v>12301</v>
      </c>
      <c r="BE1298" s="99" t="s">
        <v>12337</v>
      </c>
      <c r="BF1298" s="100"/>
      <c r="BG1298" s="100"/>
      <c r="BH1298" s="111" t="s">
        <v>12272</v>
      </c>
      <c r="BI1298" s="100"/>
      <c r="BJ1298" s="99"/>
      <c r="BK1298" s="112" t="s">
        <v>1511</v>
      </c>
      <c r="BL1298" s="102"/>
      <c r="BM1298" s="99"/>
      <c r="BN1298" s="99"/>
      <c r="BT1298" s="99"/>
      <c r="BU1298" s="99"/>
      <c r="BV1298" s="99"/>
      <c r="BW1298" s="99"/>
      <c r="BX1298" s="99"/>
      <c r="CB1298" s="13" t="s">
        <v>1511</v>
      </c>
    </row>
    <row r="1299" ht="13.75" spans="1:80">
      <c r="A1299" s="88" t="s">
        <v>12661</v>
      </c>
      <c r="B1299" s="88" t="s">
        <v>547</v>
      </c>
      <c r="C1299" s="106" t="s">
        <v>10166</v>
      </c>
      <c r="D1299" s="89" t="s">
        <v>12266</v>
      </c>
      <c r="E1299" s="135">
        <v>2</v>
      </c>
      <c r="F1299" s="135">
        <v>16</v>
      </c>
      <c r="G1299" s="90">
        <f t="shared" si="20"/>
        <v>32</v>
      </c>
      <c r="H1299" s="91"/>
      <c r="I1299" s="92"/>
      <c r="J1299" s="92"/>
      <c r="K1299" s="92"/>
      <c r="L1299" s="92"/>
      <c r="M1299" s="117">
        <v>35</v>
      </c>
      <c r="N1299" s="91"/>
      <c r="O1299" s="92">
        <v>20</v>
      </c>
      <c r="P1299" s="92">
        <v>20</v>
      </c>
      <c r="Q1299" s="92">
        <v>6</v>
      </c>
      <c r="R1299" s="117">
        <v>35</v>
      </c>
      <c r="S1299" s="94"/>
      <c r="T1299" s="95"/>
      <c r="U1299" s="96"/>
      <c r="V1299" s="95"/>
      <c r="W1299" s="95"/>
      <c r="X1299" s="97"/>
      <c r="Y1299" s="94"/>
      <c r="Z1299" s="96"/>
      <c r="AA1299" s="96"/>
      <c r="AB1299" s="95"/>
      <c r="AC1299" s="95"/>
      <c r="AD1299" s="97"/>
      <c r="AE1299" s="91"/>
      <c r="AF1299" s="113"/>
      <c r="AG1299" s="113"/>
      <c r="AH1299" s="92"/>
      <c r="AI1299" s="92"/>
      <c r="AJ1299" s="92"/>
      <c r="AK1299" s="133">
        <v>35</v>
      </c>
      <c r="AL1299" s="94"/>
      <c r="AM1299" s="96"/>
      <c r="AN1299" s="96"/>
      <c r="AO1299" s="95"/>
      <c r="AP1299" s="95"/>
      <c r="AQ1299" s="97"/>
      <c r="AR1299" s="91"/>
      <c r="AS1299" s="113"/>
      <c r="AT1299" s="113"/>
      <c r="AU1299" s="113"/>
      <c r="AV1299" s="92"/>
      <c r="AW1299" s="92"/>
      <c r="AX1299" s="117">
        <v>35</v>
      </c>
      <c r="AY1299" s="97"/>
      <c r="AZ1299" s="97"/>
      <c r="BA1299" s="97"/>
      <c r="BB1299" s="97"/>
      <c r="BC1299" s="99" t="s">
        <v>12297</v>
      </c>
      <c r="BD1299" s="99" t="s">
        <v>12298</v>
      </c>
      <c r="BE1299" s="99" t="s">
        <v>12336</v>
      </c>
      <c r="BF1299" s="100"/>
      <c r="BG1299" s="100"/>
      <c r="BH1299" s="111" t="s">
        <v>12272</v>
      </c>
      <c r="BI1299" s="100"/>
      <c r="BJ1299" s="99"/>
      <c r="BK1299" s="112" t="s">
        <v>1511</v>
      </c>
      <c r="BL1299" s="102"/>
      <c r="BM1299" s="99"/>
      <c r="BN1299" s="99"/>
      <c r="BT1299" s="99"/>
      <c r="BU1299" s="99"/>
      <c r="BV1299" s="99"/>
      <c r="BW1299" s="99"/>
      <c r="BX1299" s="99"/>
      <c r="CB1299" s="13" t="s">
        <v>1511</v>
      </c>
    </row>
    <row r="1300" ht="13.75" spans="1:80">
      <c r="A1300" s="88" t="s">
        <v>12661</v>
      </c>
      <c r="B1300" s="88" t="s">
        <v>547</v>
      </c>
      <c r="C1300" s="106" t="s">
        <v>10166</v>
      </c>
      <c r="D1300" s="89" t="s">
        <v>494</v>
      </c>
      <c r="E1300" s="135">
        <v>2</v>
      </c>
      <c r="F1300" s="135">
        <v>187</v>
      </c>
      <c r="G1300" s="90">
        <f t="shared" si="20"/>
        <v>374</v>
      </c>
      <c r="H1300" s="91"/>
      <c r="I1300" s="92"/>
      <c r="J1300" s="92"/>
      <c r="K1300" s="92"/>
      <c r="L1300" s="92"/>
      <c r="M1300" s="117">
        <v>35</v>
      </c>
      <c r="N1300" s="91"/>
      <c r="O1300" s="92">
        <v>20</v>
      </c>
      <c r="P1300" s="92">
        <v>34</v>
      </c>
      <c r="Q1300" s="92">
        <v>20</v>
      </c>
      <c r="R1300" s="117">
        <v>35</v>
      </c>
      <c r="S1300" s="94"/>
      <c r="T1300" s="95"/>
      <c r="U1300" s="96"/>
      <c r="V1300" s="95"/>
      <c r="W1300" s="95"/>
      <c r="X1300" s="97"/>
      <c r="Y1300" s="94"/>
      <c r="Z1300" s="96"/>
      <c r="AA1300" s="96"/>
      <c r="AB1300" s="95"/>
      <c r="AC1300" s="95"/>
      <c r="AD1300" s="97"/>
      <c r="AE1300" s="91"/>
      <c r="AF1300" s="113"/>
      <c r="AG1300" s="113"/>
      <c r="AH1300" s="92"/>
      <c r="AI1300" s="92"/>
      <c r="AJ1300" s="92"/>
      <c r="AK1300" s="133">
        <v>35</v>
      </c>
      <c r="AL1300" s="94"/>
      <c r="AM1300" s="96"/>
      <c r="AN1300" s="96"/>
      <c r="AO1300" s="95"/>
      <c r="AP1300" s="95"/>
      <c r="AQ1300" s="97"/>
      <c r="AR1300" s="91"/>
      <c r="AS1300" s="113"/>
      <c r="AT1300" s="113"/>
      <c r="AU1300" s="113"/>
      <c r="AV1300" s="92"/>
      <c r="AW1300" s="92"/>
      <c r="AX1300" s="117">
        <v>35</v>
      </c>
      <c r="AY1300" s="97"/>
      <c r="AZ1300" s="97"/>
      <c r="BA1300" s="97"/>
      <c r="BB1300" s="97"/>
      <c r="BC1300" s="99" t="s">
        <v>12300</v>
      </c>
      <c r="BD1300" s="99" t="s">
        <v>12301</v>
      </c>
      <c r="BE1300" s="99" t="s">
        <v>12337</v>
      </c>
      <c r="BF1300" s="100"/>
      <c r="BG1300" s="100"/>
      <c r="BH1300" s="111" t="s">
        <v>12272</v>
      </c>
      <c r="BI1300" s="100"/>
      <c r="BJ1300" s="99"/>
      <c r="BK1300" s="112" t="s">
        <v>1511</v>
      </c>
      <c r="BL1300" s="102"/>
      <c r="BM1300" s="99"/>
      <c r="BN1300" s="99"/>
      <c r="BT1300" s="99"/>
      <c r="BU1300" s="99"/>
      <c r="BV1300" s="99"/>
      <c r="BW1300" s="99"/>
      <c r="BX1300" s="99"/>
      <c r="CB1300" s="13" t="s">
        <v>1511</v>
      </c>
    </row>
    <row r="1301" ht="13.75" spans="1:80">
      <c r="A1301" s="88" t="s">
        <v>12661</v>
      </c>
      <c r="B1301" s="88" t="s">
        <v>547</v>
      </c>
      <c r="C1301" s="106" t="s">
        <v>545</v>
      </c>
      <c r="D1301" s="89" t="s">
        <v>12266</v>
      </c>
      <c r="E1301" s="135">
        <v>2</v>
      </c>
      <c r="F1301" s="135">
        <v>16</v>
      </c>
      <c r="G1301" s="90">
        <f t="shared" si="20"/>
        <v>32</v>
      </c>
      <c r="H1301" s="91"/>
      <c r="I1301" s="92"/>
      <c r="J1301" s="92"/>
      <c r="K1301" s="92"/>
      <c r="L1301" s="92"/>
      <c r="M1301" s="117">
        <v>35</v>
      </c>
      <c r="N1301" s="91"/>
      <c r="O1301" s="92">
        <v>20</v>
      </c>
      <c r="P1301" s="92">
        <v>20</v>
      </c>
      <c r="Q1301" s="92">
        <v>6</v>
      </c>
      <c r="R1301" s="117">
        <v>35</v>
      </c>
      <c r="S1301" s="94"/>
      <c r="T1301" s="95"/>
      <c r="U1301" s="96"/>
      <c r="V1301" s="95"/>
      <c r="W1301" s="95"/>
      <c r="X1301" s="97"/>
      <c r="Y1301" s="94"/>
      <c r="Z1301" s="96"/>
      <c r="AA1301" s="96"/>
      <c r="AB1301" s="95"/>
      <c r="AC1301" s="95"/>
      <c r="AD1301" s="97"/>
      <c r="AE1301" s="91"/>
      <c r="AF1301" s="113"/>
      <c r="AG1301" s="113"/>
      <c r="AH1301" s="92"/>
      <c r="AI1301" s="92"/>
      <c r="AJ1301" s="92"/>
      <c r="AK1301" s="133">
        <v>35</v>
      </c>
      <c r="AL1301" s="94"/>
      <c r="AM1301" s="96"/>
      <c r="AN1301" s="96"/>
      <c r="AO1301" s="95"/>
      <c r="AP1301" s="95"/>
      <c r="AQ1301" s="97"/>
      <c r="AR1301" s="91"/>
      <c r="AS1301" s="113"/>
      <c r="AT1301" s="113"/>
      <c r="AU1301" s="113"/>
      <c r="AV1301" s="92"/>
      <c r="AW1301" s="92"/>
      <c r="AX1301" s="117">
        <v>35</v>
      </c>
      <c r="AY1301" s="97"/>
      <c r="AZ1301" s="97"/>
      <c r="BA1301" s="97"/>
      <c r="BB1301" s="97"/>
      <c r="BC1301" s="99" t="s">
        <v>12297</v>
      </c>
      <c r="BD1301" s="99" t="s">
        <v>12298</v>
      </c>
      <c r="BE1301" s="99" t="s">
        <v>12336</v>
      </c>
      <c r="BF1301" s="100"/>
      <c r="BG1301" s="100"/>
      <c r="BH1301" s="111" t="s">
        <v>12272</v>
      </c>
      <c r="BI1301" s="100"/>
      <c r="BJ1301" s="99"/>
      <c r="BK1301" s="112" t="s">
        <v>1511</v>
      </c>
      <c r="BL1301" s="102"/>
      <c r="BM1301" s="99"/>
      <c r="BN1301" s="99"/>
      <c r="BT1301" s="99"/>
      <c r="BU1301" s="99"/>
      <c r="BV1301" s="99"/>
      <c r="BW1301" s="99"/>
      <c r="BX1301" s="99"/>
      <c r="CB1301" s="13" t="s">
        <v>1511</v>
      </c>
    </row>
    <row r="1302" ht="13.75" spans="1:80">
      <c r="A1302" s="88" t="s">
        <v>12661</v>
      </c>
      <c r="B1302" s="88" t="s">
        <v>547</v>
      </c>
      <c r="C1302" s="106" t="s">
        <v>545</v>
      </c>
      <c r="D1302" s="89" t="s">
        <v>494</v>
      </c>
      <c r="E1302" s="135">
        <v>2</v>
      </c>
      <c r="F1302" s="135">
        <v>187</v>
      </c>
      <c r="G1302" s="90">
        <f t="shared" si="20"/>
        <v>374</v>
      </c>
      <c r="H1302" s="91"/>
      <c r="I1302" s="92"/>
      <c r="J1302" s="92"/>
      <c r="K1302" s="92"/>
      <c r="L1302" s="92"/>
      <c r="M1302" s="117">
        <v>35</v>
      </c>
      <c r="N1302" s="91"/>
      <c r="O1302" s="92">
        <v>20</v>
      </c>
      <c r="P1302" s="92">
        <v>34</v>
      </c>
      <c r="Q1302" s="92">
        <v>20</v>
      </c>
      <c r="R1302" s="117">
        <v>35</v>
      </c>
      <c r="S1302" s="94"/>
      <c r="T1302" s="95"/>
      <c r="U1302" s="96"/>
      <c r="V1302" s="95"/>
      <c r="W1302" s="95"/>
      <c r="X1302" s="97"/>
      <c r="Y1302" s="94"/>
      <c r="Z1302" s="96"/>
      <c r="AA1302" s="96"/>
      <c r="AB1302" s="95"/>
      <c r="AC1302" s="95"/>
      <c r="AD1302" s="97"/>
      <c r="AE1302" s="91"/>
      <c r="AF1302" s="113"/>
      <c r="AG1302" s="113"/>
      <c r="AH1302" s="92"/>
      <c r="AI1302" s="92"/>
      <c r="AJ1302" s="92"/>
      <c r="AK1302" s="133">
        <v>35</v>
      </c>
      <c r="AL1302" s="94"/>
      <c r="AM1302" s="96"/>
      <c r="AN1302" s="96"/>
      <c r="AO1302" s="95"/>
      <c r="AP1302" s="95"/>
      <c r="AQ1302" s="97"/>
      <c r="AR1302" s="91"/>
      <c r="AS1302" s="113"/>
      <c r="AT1302" s="113"/>
      <c r="AU1302" s="113"/>
      <c r="AV1302" s="92"/>
      <c r="AW1302" s="92"/>
      <c r="AX1302" s="117">
        <v>35</v>
      </c>
      <c r="AY1302" s="97"/>
      <c r="AZ1302" s="97"/>
      <c r="BA1302" s="97"/>
      <c r="BB1302" s="97"/>
      <c r="BC1302" s="99" t="s">
        <v>12300</v>
      </c>
      <c r="BD1302" s="99" t="s">
        <v>12301</v>
      </c>
      <c r="BE1302" s="99" t="s">
        <v>12337</v>
      </c>
      <c r="BF1302" s="100"/>
      <c r="BG1302" s="100"/>
      <c r="BH1302" s="111" t="s">
        <v>12272</v>
      </c>
      <c r="BI1302" s="100"/>
      <c r="BJ1302" s="99"/>
      <c r="BK1302" s="112" t="s">
        <v>1511</v>
      </c>
      <c r="BL1302" s="102"/>
      <c r="BM1302" s="99"/>
      <c r="BN1302" s="99"/>
      <c r="BT1302" s="99"/>
      <c r="BU1302" s="99"/>
      <c r="BV1302" s="99"/>
      <c r="BW1302" s="99"/>
      <c r="BX1302" s="99"/>
      <c r="CB1302" s="13" t="s">
        <v>1511</v>
      </c>
    </row>
    <row r="1303" ht="13.75" spans="1:80">
      <c r="A1303" s="88" t="s">
        <v>12661</v>
      </c>
      <c r="B1303" s="88" t="s">
        <v>547</v>
      </c>
      <c r="C1303" s="106" t="s">
        <v>676</v>
      </c>
      <c r="D1303" s="89" t="s">
        <v>12266</v>
      </c>
      <c r="E1303" s="135">
        <v>2</v>
      </c>
      <c r="F1303" s="135">
        <v>16</v>
      </c>
      <c r="G1303" s="90">
        <f t="shared" si="20"/>
        <v>32</v>
      </c>
      <c r="H1303" s="91"/>
      <c r="I1303" s="92"/>
      <c r="J1303" s="92"/>
      <c r="K1303" s="92"/>
      <c r="L1303" s="92"/>
      <c r="M1303" s="117">
        <v>35</v>
      </c>
      <c r="N1303" s="91"/>
      <c r="O1303" s="92">
        <v>20</v>
      </c>
      <c r="P1303" s="92">
        <v>20</v>
      </c>
      <c r="Q1303" s="92">
        <v>6</v>
      </c>
      <c r="R1303" s="117">
        <v>35</v>
      </c>
      <c r="S1303" s="94"/>
      <c r="T1303" s="95"/>
      <c r="U1303" s="96"/>
      <c r="V1303" s="95"/>
      <c r="W1303" s="95"/>
      <c r="X1303" s="97"/>
      <c r="Y1303" s="94"/>
      <c r="Z1303" s="96"/>
      <c r="AA1303" s="96"/>
      <c r="AB1303" s="95"/>
      <c r="AC1303" s="95"/>
      <c r="AD1303" s="97"/>
      <c r="AE1303" s="91"/>
      <c r="AF1303" s="113"/>
      <c r="AG1303" s="113"/>
      <c r="AH1303" s="92"/>
      <c r="AI1303" s="92"/>
      <c r="AJ1303" s="92"/>
      <c r="AK1303" s="133">
        <v>35</v>
      </c>
      <c r="AL1303" s="94"/>
      <c r="AM1303" s="96"/>
      <c r="AN1303" s="96"/>
      <c r="AO1303" s="95"/>
      <c r="AP1303" s="95"/>
      <c r="AQ1303" s="97"/>
      <c r="AR1303" s="91"/>
      <c r="AS1303" s="113"/>
      <c r="AT1303" s="113"/>
      <c r="AU1303" s="113"/>
      <c r="AV1303" s="92"/>
      <c r="AW1303" s="92"/>
      <c r="AX1303" s="117">
        <v>35</v>
      </c>
      <c r="AY1303" s="97"/>
      <c r="AZ1303" s="97"/>
      <c r="BA1303" s="97"/>
      <c r="BB1303" s="97"/>
      <c r="BC1303" s="99" t="s">
        <v>12297</v>
      </c>
      <c r="BD1303" s="99" t="s">
        <v>12298</v>
      </c>
      <c r="BE1303" s="99" t="s">
        <v>12336</v>
      </c>
      <c r="BF1303" s="100"/>
      <c r="BG1303" s="100"/>
      <c r="BH1303" s="111" t="s">
        <v>12272</v>
      </c>
      <c r="BI1303" s="100"/>
      <c r="BJ1303" s="99"/>
      <c r="BK1303" s="112" t="s">
        <v>1511</v>
      </c>
      <c r="BL1303" s="102"/>
      <c r="BM1303" s="99"/>
      <c r="BN1303" s="99"/>
      <c r="BT1303" s="99"/>
      <c r="BU1303" s="99"/>
      <c r="BV1303" s="99"/>
      <c r="BW1303" s="99"/>
      <c r="BX1303" s="99"/>
      <c r="CB1303" s="13" t="s">
        <v>1511</v>
      </c>
    </row>
    <row r="1304" ht="13.75" spans="1:80">
      <c r="A1304" s="88" t="s">
        <v>12661</v>
      </c>
      <c r="B1304" s="88" t="s">
        <v>547</v>
      </c>
      <c r="C1304" s="106" t="s">
        <v>676</v>
      </c>
      <c r="D1304" s="89" t="s">
        <v>494</v>
      </c>
      <c r="E1304" s="135">
        <v>2</v>
      </c>
      <c r="F1304" s="135">
        <v>187</v>
      </c>
      <c r="G1304" s="90">
        <f t="shared" si="20"/>
        <v>374</v>
      </c>
      <c r="H1304" s="91"/>
      <c r="I1304" s="92"/>
      <c r="J1304" s="92"/>
      <c r="K1304" s="92"/>
      <c r="L1304" s="92"/>
      <c r="M1304" s="117">
        <v>35</v>
      </c>
      <c r="N1304" s="91"/>
      <c r="O1304" s="92">
        <v>20</v>
      </c>
      <c r="P1304" s="92">
        <v>34</v>
      </c>
      <c r="Q1304" s="92">
        <v>20</v>
      </c>
      <c r="R1304" s="117">
        <v>35</v>
      </c>
      <c r="S1304" s="94"/>
      <c r="T1304" s="95"/>
      <c r="U1304" s="96"/>
      <c r="V1304" s="95"/>
      <c r="W1304" s="95"/>
      <c r="X1304" s="97"/>
      <c r="Y1304" s="94"/>
      <c r="Z1304" s="96"/>
      <c r="AA1304" s="96"/>
      <c r="AB1304" s="95"/>
      <c r="AC1304" s="95"/>
      <c r="AD1304" s="97"/>
      <c r="AE1304" s="91"/>
      <c r="AF1304" s="113"/>
      <c r="AG1304" s="113"/>
      <c r="AH1304" s="92"/>
      <c r="AI1304" s="92"/>
      <c r="AJ1304" s="92"/>
      <c r="AK1304" s="133">
        <v>35</v>
      </c>
      <c r="AL1304" s="94"/>
      <c r="AM1304" s="96"/>
      <c r="AN1304" s="96"/>
      <c r="AO1304" s="95"/>
      <c r="AP1304" s="95"/>
      <c r="AQ1304" s="97"/>
      <c r="AR1304" s="91"/>
      <c r="AS1304" s="113"/>
      <c r="AT1304" s="113"/>
      <c r="AU1304" s="113"/>
      <c r="AV1304" s="92"/>
      <c r="AW1304" s="92"/>
      <c r="AX1304" s="117">
        <v>35</v>
      </c>
      <c r="AY1304" s="97"/>
      <c r="AZ1304" s="97"/>
      <c r="BA1304" s="97"/>
      <c r="BB1304" s="97"/>
      <c r="BC1304" s="99" t="s">
        <v>12300</v>
      </c>
      <c r="BD1304" s="99" t="s">
        <v>12301</v>
      </c>
      <c r="BE1304" s="99" t="s">
        <v>12337</v>
      </c>
      <c r="BF1304" s="100"/>
      <c r="BG1304" s="100"/>
      <c r="BH1304" s="111" t="s">
        <v>12272</v>
      </c>
      <c r="BI1304" s="100"/>
      <c r="BJ1304" s="99"/>
      <c r="BK1304" s="112" t="s">
        <v>1511</v>
      </c>
      <c r="BL1304" s="102"/>
      <c r="BM1304" s="99"/>
      <c r="BN1304" s="99"/>
      <c r="BT1304" s="99"/>
      <c r="BU1304" s="99"/>
      <c r="BV1304" s="99"/>
      <c r="BW1304" s="99"/>
      <c r="BX1304" s="99"/>
      <c r="CB1304" s="13" t="s">
        <v>1511</v>
      </c>
    </row>
    <row r="1305" ht="13.75" spans="1:80">
      <c r="A1305" s="88" t="s">
        <v>12663</v>
      </c>
      <c r="B1305" s="88" t="s">
        <v>9877</v>
      </c>
      <c r="C1305" s="106" t="s">
        <v>10309</v>
      </c>
      <c r="D1305" s="89" t="s">
        <v>12266</v>
      </c>
      <c r="E1305" s="135">
        <v>2</v>
      </c>
      <c r="F1305" s="135">
        <v>612</v>
      </c>
      <c r="G1305" s="90">
        <f t="shared" si="20"/>
        <v>1224</v>
      </c>
      <c r="H1305" s="91"/>
      <c r="I1305" s="92"/>
      <c r="J1305" s="92">
        <v>105</v>
      </c>
      <c r="K1305" s="92">
        <v>51</v>
      </c>
      <c r="L1305" s="92">
        <v>36</v>
      </c>
      <c r="M1305" s="93"/>
      <c r="N1305" s="91"/>
      <c r="O1305" s="92"/>
      <c r="P1305" s="92"/>
      <c r="Q1305" s="92"/>
      <c r="R1305" s="93"/>
      <c r="S1305" s="91"/>
      <c r="T1305" s="92"/>
      <c r="U1305" s="113"/>
      <c r="V1305" s="92"/>
      <c r="W1305" s="92"/>
      <c r="X1305" s="93"/>
      <c r="Y1305" s="94"/>
      <c r="Z1305" s="96"/>
      <c r="AA1305" s="96"/>
      <c r="AB1305" s="95"/>
      <c r="AC1305" s="95"/>
      <c r="AD1305" s="97"/>
      <c r="AE1305" s="91"/>
      <c r="AF1305" s="113"/>
      <c r="AG1305" s="132">
        <v>59</v>
      </c>
      <c r="AH1305" s="133">
        <v>62</v>
      </c>
      <c r="AI1305" s="133">
        <v>27</v>
      </c>
      <c r="AJ1305" s="133">
        <v>29</v>
      </c>
      <c r="AK1305" s="133">
        <v>35</v>
      </c>
      <c r="AL1305" s="91"/>
      <c r="AM1305" s="113"/>
      <c r="AN1305" s="132">
        <v>75</v>
      </c>
      <c r="AO1305" s="133">
        <v>102</v>
      </c>
      <c r="AP1305" s="133">
        <v>39</v>
      </c>
      <c r="AQ1305" s="93"/>
      <c r="AR1305" s="94"/>
      <c r="AS1305" s="96"/>
      <c r="AT1305" s="96"/>
      <c r="AU1305" s="96"/>
      <c r="AV1305" s="95"/>
      <c r="AW1305" s="95"/>
      <c r="AX1305" s="97"/>
      <c r="AY1305" s="97"/>
      <c r="AZ1305" s="97"/>
      <c r="BA1305" s="97"/>
      <c r="BB1305" s="97"/>
      <c r="BC1305" s="99" t="s">
        <v>12349</v>
      </c>
      <c r="BD1305" s="99" t="s">
        <v>12271</v>
      </c>
      <c r="BE1305" s="99"/>
      <c r="BF1305" s="100"/>
      <c r="BG1305" s="100"/>
      <c r="BH1305" s="111" t="s">
        <v>12272</v>
      </c>
      <c r="BI1305" s="100"/>
      <c r="BJ1305" s="99"/>
      <c r="BK1305" s="112" t="s">
        <v>1511</v>
      </c>
      <c r="BL1305" s="102"/>
      <c r="BM1305" s="99"/>
      <c r="BN1305" s="99"/>
      <c r="BT1305" s="99"/>
      <c r="BU1305" s="99"/>
      <c r="BV1305" s="99"/>
      <c r="BW1305" s="99"/>
      <c r="BX1305" s="99"/>
      <c r="CB1305" s="13" t="s">
        <v>1511</v>
      </c>
    </row>
    <row r="1306" ht="13.75" spans="1:80">
      <c r="A1306" s="88" t="s">
        <v>12663</v>
      </c>
      <c r="B1306" s="88" t="s">
        <v>9877</v>
      </c>
      <c r="C1306" s="106" t="s">
        <v>10309</v>
      </c>
      <c r="D1306" s="89" t="s">
        <v>494</v>
      </c>
      <c r="E1306" s="135">
        <v>2</v>
      </c>
      <c r="F1306" s="135">
        <v>541</v>
      </c>
      <c r="G1306" s="90">
        <f t="shared" si="20"/>
        <v>1082</v>
      </c>
      <c r="H1306" s="94"/>
      <c r="I1306" s="95"/>
      <c r="J1306" s="95"/>
      <c r="K1306" s="95"/>
      <c r="L1306" s="95"/>
      <c r="M1306" s="97"/>
      <c r="N1306" s="94"/>
      <c r="O1306" s="95"/>
      <c r="P1306" s="95"/>
      <c r="Q1306" s="95"/>
      <c r="R1306" s="97"/>
      <c r="S1306" s="94"/>
      <c r="T1306" s="95"/>
      <c r="U1306" s="96"/>
      <c r="V1306" s="95"/>
      <c r="W1306" s="95"/>
      <c r="X1306" s="97"/>
      <c r="Y1306" s="94"/>
      <c r="Z1306" s="96"/>
      <c r="AA1306" s="96"/>
      <c r="AB1306" s="95"/>
      <c r="AC1306" s="95"/>
      <c r="AD1306" s="97"/>
      <c r="AE1306" s="91"/>
      <c r="AF1306" s="113"/>
      <c r="AG1306" s="132">
        <v>55</v>
      </c>
      <c r="AH1306" s="133">
        <v>62</v>
      </c>
      <c r="AI1306" s="133">
        <v>31</v>
      </c>
      <c r="AJ1306" s="133">
        <v>26</v>
      </c>
      <c r="AK1306" s="133">
        <v>35</v>
      </c>
      <c r="AL1306" s="91"/>
      <c r="AM1306" s="113"/>
      <c r="AN1306" s="113">
        <v>85</v>
      </c>
      <c r="AO1306" s="92">
        <v>89</v>
      </c>
      <c r="AP1306" s="92">
        <v>58</v>
      </c>
      <c r="AQ1306" s="93"/>
      <c r="AR1306" s="94"/>
      <c r="AS1306" s="96"/>
      <c r="AT1306" s="96"/>
      <c r="AU1306" s="96"/>
      <c r="AV1306" s="95"/>
      <c r="AW1306" s="95"/>
      <c r="AX1306" s="97"/>
      <c r="AY1306" s="97"/>
      <c r="AZ1306" s="97"/>
      <c r="BA1306" s="97"/>
      <c r="BB1306" s="97"/>
      <c r="BC1306" s="99" t="s">
        <v>12350</v>
      </c>
      <c r="BD1306" s="99" t="s">
        <v>12275</v>
      </c>
      <c r="BE1306" s="99"/>
      <c r="BF1306" s="100"/>
      <c r="BG1306" s="100"/>
      <c r="BH1306" s="111" t="s">
        <v>12272</v>
      </c>
      <c r="BI1306" s="100"/>
      <c r="BJ1306" s="99"/>
      <c r="BK1306" s="410" t="s">
        <v>20</v>
      </c>
      <c r="BL1306" s="102"/>
      <c r="BM1306" s="99"/>
      <c r="BN1306" s="99"/>
      <c r="BT1306" s="99"/>
      <c r="BU1306" s="99"/>
      <c r="BV1306" s="99"/>
      <c r="BW1306" s="99"/>
      <c r="BX1306" s="99"/>
      <c r="CB1306" s="13" t="s">
        <v>1511</v>
      </c>
    </row>
    <row r="1307" ht="13.75" spans="1:80">
      <c r="A1307" s="88" t="s">
        <v>12663</v>
      </c>
      <c r="B1307" s="88" t="s">
        <v>10456</v>
      </c>
      <c r="C1307" s="106" t="s">
        <v>10455</v>
      </c>
      <c r="D1307" s="89" t="s">
        <v>12266</v>
      </c>
      <c r="E1307" s="135">
        <v>2</v>
      </c>
      <c r="F1307" s="135">
        <v>616</v>
      </c>
      <c r="G1307" s="90">
        <f t="shared" si="20"/>
        <v>1232</v>
      </c>
      <c r="H1307" s="91"/>
      <c r="I1307" s="92"/>
      <c r="J1307" s="92"/>
      <c r="K1307" s="92"/>
      <c r="L1307" s="92"/>
      <c r="M1307" s="93"/>
      <c r="N1307" s="91"/>
      <c r="O1307" s="92"/>
      <c r="P1307" s="92"/>
      <c r="Q1307" s="92"/>
      <c r="R1307" s="93"/>
      <c r="S1307" s="91"/>
      <c r="T1307" s="92"/>
      <c r="U1307" s="113"/>
      <c r="V1307" s="92"/>
      <c r="W1307" s="92"/>
      <c r="X1307" s="93"/>
      <c r="Y1307" s="94"/>
      <c r="Z1307" s="96"/>
      <c r="AA1307" s="96"/>
      <c r="AB1307" s="95"/>
      <c r="AC1307" s="95"/>
      <c r="AD1307" s="97"/>
      <c r="AE1307" s="91"/>
      <c r="AF1307" s="113"/>
      <c r="AG1307" s="132"/>
      <c r="AH1307" s="133"/>
      <c r="AI1307" s="133"/>
      <c r="AJ1307" s="133"/>
      <c r="AK1307" s="92"/>
      <c r="AL1307" s="91"/>
      <c r="AM1307" s="113"/>
      <c r="AN1307" s="113"/>
      <c r="AO1307" s="92"/>
      <c r="AP1307" s="92"/>
      <c r="AQ1307" s="93"/>
      <c r="AR1307" s="94"/>
      <c r="AS1307" s="96"/>
      <c r="AT1307" s="96"/>
      <c r="AU1307" s="96"/>
      <c r="AV1307" s="95"/>
      <c r="AW1307" s="95"/>
      <c r="AX1307" s="97"/>
      <c r="AY1307" s="97"/>
      <c r="AZ1307" s="97"/>
      <c r="BA1307" s="97"/>
      <c r="BB1307" s="97"/>
      <c r="BC1307" s="99" t="s">
        <v>12349</v>
      </c>
      <c r="BD1307" s="99" t="s">
        <v>12271</v>
      </c>
      <c r="BE1307" s="99"/>
      <c r="BF1307" s="100"/>
      <c r="BG1307" s="100"/>
      <c r="BH1307" s="111" t="s">
        <v>12272</v>
      </c>
      <c r="BI1307" s="100"/>
      <c r="BJ1307" s="99"/>
      <c r="BK1307" s="112" t="s">
        <v>1511</v>
      </c>
      <c r="BL1307" s="102"/>
      <c r="BM1307" s="99"/>
      <c r="BN1307" s="99"/>
      <c r="BT1307" s="99"/>
      <c r="BU1307" s="99"/>
      <c r="BV1307" s="99"/>
      <c r="BW1307" s="99"/>
      <c r="BX1307" s="99"/>
      <c r="CB1307" s="13" t="s">
        <v>1511</v>
      </c>
    </row>
    <row r="1308" ht="13.75" spans="1:80">
      <c r="A1308" s="88" t="s">
        <v>12663</v>
      </c>
      <c r="B1308" s="88" t="s">
        <v>10456</v>
      </c>
      <c r="C1308" s="106" t="s">
        <v>10455</v>
      </c>
      <c r="D1308" s="89" t="s">
        <v>494</v>
      </c>
      <c r="E1308" s="135">
        <v>2</v>
      </c>
      <c r="F1308" s="135">
        <v>548</v>
      </c>
      <c r="G1308" s="90">
        <f t="shared" si="20"/>
        <v>1096</v>
      </c>
      <c r="H1308" s="94"/>
      <c r="I1308" s="95"/>
      <c r="J1308" s="95"/>
      <c r="K1308" s="95"/>
      <c r="L1308" s="95"/>
      <c r="M1308" s="97"/>
      <c r="N1308" s="94"/>
      <c r="O1308" s="95"/>
      <c r="P1308" s="95"/>
      <c r="Q1308" s="95"/>
      <c r="R1308" s="97"/>
      <c r="S1308" s="94"/>
      <c r="T1308" s="95"/>
      <c r="U1308" s="96"/>
      <c r="V1308" s="95"/>
      <c r="W1308" s="95"/>
      <c r="X1308" s="97"/>
      <c r="Y1308" s="94"/>
      <c r="Z1308" s="96"/>
      <c r="AA1308" s="96"/>
      <c r="AB1308" s="95"/>
      <c r="AC1308" s="95"/>
      <c r="AD1308" s="97"/>
      <c r="AE1308" s="91"/>
      <c r="AF1308" s="113"/>
      <c r="AG1308" s="132"/>
      <c r="AH1308" s="133"/>
      <c r="AI1308" s="133"/>
      <c r="AJ1308" s="133"/>
      <c r="AK1308" s="92"/>
      <c r="AL1308" s="91"/>
      <c r="AM1308" s="113"/>
      <c r="AN1308" s="113"/>
      <c r="AO1308" s="92"/>
      <c r="AP1308" s="92"/>
      <c r="AQ1308" s="93"/>
      <c r="AR1308" s="94"/>
      <c r="AS1308" s="96"/>
      <c r="AT1308" s="114"/>
      <c r="AU1308" s="114"/>
      <c r="AV1308" s="114"/>
      <c r="AW1308" s="114"/>
      <c r="AX1308" s="97"/>
      <c r="AY1308" s="97"/>
      <c r="AZ1308" s="97"/>
      <c r="BA1308" s="97"/>
      <c r="BB1308" s="97"/>
      <c r="BC1308" s="99" t="s">
        <v>12350</v>
      </c>
      <c r="BD1308" s="99" t="s">
        <v>12275</v>
      </c>
      <c r="BE1308" s="99"/>
      <c r="BF1308" s="100"/>
      <c r="BG1308" s="100"/>
      <c r="BH1308" s="111" t="s">
        <v>12272</v>
      </c>
      <c r="BI1308" s="100"/>
      <c r="BJ1308" s="99"/>
      <c r="BK1308" s="410" t="s">
        <v>20</v>
      </c>
      <c r="BL1308" s="102"/>
      <c r="BM1308" s="99"/>
      <c r="BN1308" s="99"/>
      <c r="BT1308" s="99"/>
      <c r="BU1308" s="99"/>
      <c r="BV1308" s="99"/>
      <c r="BW1308" s="99"/>
      <c r="BX1308" s="99"/>
      <c r="CB1308" s="13" t="s">
        <v>1511</v>
      </c>
    </row>
    <row r="1309" ht="13.75" spans="1:80">
      <c r="A1309" s="88" t="s">
        <v>12664</v>
      </c>
      <c r="B1309" s="88" t="s">
        <v>702</v>
      </c>
      <c r="C1309" s="106" t="s">
        <v>9716</v>
      </c>
      <c r="D1309" s="89" t="s">
        <v>12266</v>
      </c>
      <c r="E1309" s="135">
        <v>2</v>
      </c>
      <c r="F1309" s="135">
        <v>59</v>
      </c>
      <c r="G1309" s="90">
        <f t="shared" si="20"/>
        <v>118</v>
      </c>
      <c r="H1309" s="91"/>
      <c r="I1309" s="92"/>
      <c r="J1309" s="92"/>
      <c r="K1309" s="92"/>
      <c r="L1309" s="92"/>
      <c r="M1309" s="93"/>
      <c r="N1309" s="91"/>
      <c r="O1309" s="92"/>
      <c r="P1309" s="92"/>
      <c r="Q1309" s="92"/>
      <c r="R1309" s="93"/>
      <c r="S1309" s="94"/>
      <c r="T1309" s="95"/>
      <c r="U1309" s="96"/>
      <c r="V1309" s="95"/>
      <c r="W1309" s="95"/>
      <c r="X1309" s="97"/>
      <c r="Y1309" s="94"/>
      <c r="Z1309" s="96"/>
      <c r="AA1309" s="96"/>
      <c r="AB1309" s="95"/>
      <c r="AC1309" s="95"/>
      <c r="AD1309" s="97"/>
      <c r="AE1309" s="91"/>
      <c r="AF1309" s="113"/>
      <c r="AG1309" s="113"/>
      <c r="AH1309" s="92"/>
      <c r="AI1309" s="92"/>
      <c r="AJ1309" s="92"/>
      <c r="AK1309" s="92"/>
      <c r="AL1309" s="91"/>
      <c r="AM1309" s="113">
        <v>43</v>
      </c>
      <c r="AN1309" s="113">
        <v>12</v>
      </c>
      <c r="AO1309" s="92">
        <v>17</v>
      </c>
      <c r="AP1309" s="92">
        <v>6</v>
      </c>
      <c r="AQ1309" s="93">
        <v>38</v>
      </c>
      <c r="AR1309" s="91"/>
      <c r="AS1309" s="113"/>
      <c r="AT1309" s="118"/>
      <c r="AU1309" s="118"/>
      <c r="AV1309" s="118"/>
      <c r="AW1309" s="118"/>
      <c r="AX1309" s="93"/>
      <c r="AY1309" s="97"/>
      <c r="AZ1309" s="97"/>
      <c r="BA1309" s="97"/>
      <c r="BB1309" s="97"/>
      <c r="BC1309" s="99" t="s">
        <v>12300</v>
      </c>
      <c r="BD1309" s="99" t="s">
        <v>12301</v>
      </c>
      <c r="BE1309" s="99" t="s">
        <v>12337</v>
      </c>
      <c r="BF1309" s="100"/>
      <c r="BG1309" s="100"/>
      <c r="BH1309" s="111" t="s">
        <v>12272</v>
      </c>
      <c r="BI1309" s="100"/>
      <c r="BJ1309" s="99"/>
      <c r="BK1309" s="112" t="s">
        <v>1511</v>
      </c>
      <c r="BL1309" s="102"/>
      <c r="BM1309" s="99"/>
      <c r="BN1309" s="99"/>
      <c r="BT1309" s="99"/>
      <c r="BU1309" s="99"/>
      <c r="BV1309" s="99"/>
      <c r="BW1309" s="99"/>
      <c r="BX1309" s="99"/>
      <c r="CB1309" s="13" t="s">
        <v>1511</v>
      </c>
    </row>
    <row r="1310" ht="13.75" spans="1:80">
      <c r="A1310" s="88" t="s">
        <v>12664</v>
      </c>
      <c r="B1310" s="88" t="s">
        <v>702</v>
      </c>
      <c r="C1310" s="106" t="s">
        <v>9716</v>
      </c>
      <c r="D1310" s="89" t="s">
        <v>494</v>
      </c>
      <c r="E1310" s="135">
        <v>2</v>
      </c>
      <c r="F1310" s="135">
        <v>95</v>
      </c>
      <c r="G1310" s="90">
        <v>38</v>
      </c>
      <c r="H1310" s="91"/>
      <c r="I1310" s="92"/>
      <c r="J1310" s="92"/>
      <c r="K1310" s="92"/>
      <c r="L1310" s="92"/>
      <c r="M1310" s="93"/>
      <c r="N1310" s="91"/>
      <c r="O1310" s="91"/>
      <c r="P1310" s="91"/>
      <c r="Q1310" s="91"/>
      <c r="R1310" s="91"/>
      <c r="S1310" s="94"/>
      <c r="T1310" s="95"/>
      <c r="U1310" s="96"/>
      <c r="V1310" s="95"/>
      <c r="W1310" s="95"/>
      <c r="X1310" s="97"/>
      <c r="Y1310" s="94"/>
      <c r="Z1310" s="96"/>
      <c r="AA1310" s="96"/>
      <c r="AB1310" s="95"/>
      <c r="AC1310" s="95"/>
      <c r="AD1310" s="97"/>
      <c r="AE1310" s="91"/>
      <c r="AF1310" s="91"/>
      <c r="AG1310" s="91"/>
      <c r="AH1310" s="91"/>
      <c r="AI1310" s="91"/>
      <c r="AJ1310" s="91"/>
      <c r="AK1310" s="91"/>
      <c r="AL1310" s="93"/>
      <c r="AM1310" s="93"/>
      <c r="AN1310" s="93"/>
      <c r="AO1310" s="93"/>
      <c r="AP1310" s="93"/>
      <c r="AQ1310" s="93"/>
      <c r="AR1310" s="91"/>
      <c r="AS1310" s="113"/>
      <c r="AT1310" s="113"/>
      <c r="AU1310" s="113"/>
      <c r="AV1310" s="92"/>
      <c r="AW1310" s="92"/>
      <c r="AX1310" s="93"/>
      <c r="AY1310" s="97"/>
      <c r="AZ1310" s="97"/>
      <c r="BA1310" s="97"/>
      <c r="BB1310" s="97"/>
      <c r="BC1310" s="99" t="s">
        <v>12297</v>
      </c>
      <c r="BD1310" s="99" t="s">
        <v>12298</v>
      </c>
      <c r="BE1310" s="99" t="s">
        <v>12336</v>
      </c>
      <c r="BF1310" s="100"/>
      <c r="BG1310" s="100"/>
      <c r="BH1310" s="111" t="s">
        <v>12272</v>
      </c>
      <c r="BI1310" s="100"/>
      <c r="BJ1310" s="99"/>
      <c r="BK1310" s="112" t="s">
        <v>1511</v>
      </c>
      <c r="BL1310" s="102"/>
      <c r="BM1310" s="99"/>
      <c r="BN1310" s="99"/>
      <c r="BT1310" s="99"/>
      <c r="BU1310" s="99"/>
      <c r="BV1310" s="99"/>
      <c r="BW1310" s="99"/>
      <c r="BX1310" s="99"/>
      <c r="CB1310" s="13" t="s">
        <v>1511</v>
      </c>
    </row>
    <row r="1311" ht="13.75" spans="1:80">
      <c r="A1311" s="88" t="s">
        <v>12664</v>
      </c>
      <c r="B1311" s="88" t="s">
        <v>702</v>
      </c>
      <c r="C1311" s="106" t="s">
        <v>9707</v>
      </c>
      <c r="D1311" s="89" t="s">
        <v>12266</v>
      </c>
      <c r="E1311" s="135">
        <v>2</v>
      </c>
      <c r="F1311" s="135">
        <v>59</v>
      </c>
      <c r="G1311" s="90">
        <f t="shared" ref="G1311:G1347" si="21">F1311*E1311</f>
        <v>118</v>
      </c>
      <c r="H1311" s="91"/>
      <c r="I1311" s="92"/>
      <c r="J1311" s="92"/>
      <c r="K1311" s="92"/>
      <c r="L1311" s="92"/>
      <c r="M1311" s="93"/>
      <c r="N1311" s="91"/>
      <c r="O1311" s="91"/>
      <c r="P1311" s="91"/>
      <c r="Q1311" s="91"/>
      <c r="R1311" s="91"/>
      <c r="S1311" s="94"/>
      <c r="T1311" s="95"/>
      <c r="U1311" s="96"/>
      <c r="V1311" s="95"/>
      <c r="W1311" s="95"/>
      <c r="X1311" s="97"/>
      <c r="Y1311" s="94"/>
      <c r="Z1311" s="96"/>
      <c r="AA1311" s="96"/>
      <c r="AB1311" s="95"/>
      <c r="AC1311" s="95"/>
      <c r="AD1311" s="97"/>
      <c r="AE1311" s="91"/>
      <c r="AF1311" s="91"/>
      <c r="AG1311" s="91"/>
      <c r="AH1311" s="91"/>
      <c r="AI1311" s="91"/>
      <c r="AJ1311" s="91"/>
      <c r="AK1311" s="91"/>
      <c r="AL1311" s="93"/>
      <c r="AM1311" s="93"/>
      <c r="AN1311" s="93">
        <v>12</v>
      </c>
      <c r="AO1311" s="93">
        <v>17</v>
      </c>
      <c r="AP1311" s="93">
        <v>6</v>
      </c>
      <c r="AQ1311" s="93">
        <v>38</v>
      </c>
      <c r="AR1311" s="91"/>
      <c r="AS1311" s="113"/>
      <c r="AT1311" s="113"/>
      <c r="AU1311" s="113"/>
      <c r="AV1311" s="92"/>
      <c r="AW1311" s="92"/>
      <c r="AX1311" s="93"/>
      <c r="AY1311" s="97"/>
      <c r="AZ1311" s="97"/>
      <c r="BA1311" s="97"/>
      <c r="BB1311" s="97"/>
      <c r="BC1311" s="99" t="s">
        <v>12300</v>
      </c>
      <c r="BD1311" s="99" t="s">
        <v>12301</v>
      </c>
      <c r="BE1311" s="99" t="s">
        <v>12337</v>
      </c>
      <c r="BF1311" s="100"/>
      <c r="BG1311" s="100"/>
      <c r="BH1311" s="111" t="s">
        <v>12272</v>
      </c>
      <c r="BI1311" s="100"/>
      <c r="BJ1311" s="99"/>
      <c r="BK1311" s="112" t="s">
        <v>1511</v>
      </c>
      <c r="BL1311" s="102"/>
      <c r="BM1311" s="99"/>
      <c r="BN1311" s="99"/>
      <c r="BT1311" s="99"/>
      <c r="BU1311" s="99"/>
      <c r="BV1311" s="99"/>
      <c r="BW1311" s="99"/>
      <c r="BX1311" s="99"/>
      <c r="CB1311" s="13" t="s">
        <v>1511</v>
      </c>
    </row>
    <row r="1312" ht="13.75" spans="1:80">
      <c r="A1312" s="88" t="s">
        <v>12664</v>
      </c>
      <c r="B1312" s="88" t="s">
        <v>702</v>
      </c>
      <c r="C1312" s="106" t="s">
        <v>9707</v>
      </c>
      <c r="D1312" s="89" t="s">
        <v>494</v>
      </c>
      <c r="E1312" s="135">
        <v>2</v>
      </c>
      <c r="F1312" s="135">
        <v>95</v>
      </c>
      <c r="G1312" s="90">
        <f t="shared" si="21"/>
        <v>190</v>
      </c>
      <c r="H1312" s="91"/>
      <c r="I1312" s="92"/>
      <c r="J1312" s="92"/>
      <c r="K1312" s="92"/>
      <c r="L1312" s="92"/>
      <c r="M1312" s="93"/>
      <c r="N1312" s="91"/>
      <c r="O1312" s="91"/>
      <c r="P1312" s="91"/>
      <c r="Q1312" s="91"/>
      <c r="R1312" s="91"/>
      <c r="S1312" s="94"/>
      <c r="T1312" s="95"/>
      <c r="U1312" s="96"/>
      <c r="V1312" s="95"/>
      <c r="W1312" s="95"/>
      <c r="X1312" s="97"/>
      <c r="Y1312" s="94"/>
      <c r="Z1312" s="96"/>
      <c r="AA1312" s="96"/>
      <c r="AB1312" s="95"/>
      <c r="AC1312" s="95"/>
      <c r="AD1312" s="97"/>
      <c r="AE1312" s="91"/>
      <c r="AF1312" s="91"/>
      <c r="AG1312" s="91"/>
      <c r="AH1312" s="91"/>
      <c r="AI1312" s="91"/>
      <c r="AJ1312" s="91"/>
      <c r="AK1312" s="91"/>
      <c r="AL1312" s="91"/>
      <c r="AM1312" s="113">
        <v>43</v>
      </c>
      <c r="AN1312" s="113">
        <v>13</v>
      </c>
      <c r="AO1312" s="92">
        <v>18</v>
      </c>
      <c r="AP1312" s="92">
        <v>6</v>
      </c>
      <c r="AQ1312" s="93">
        <v>38</v>
      </c>
      <c r="AR1312" s="91"/>
      <c r="AS1312" s="113"/>
      <c r="AT1312" s="113"/>
      <c r="AU1312" s="113"/>
      <c r="AV1312" s="92"/>
      <c r="AW1312" s="92"/>
      <c r="AX1312" s="93"/>
      <c r="AY1312" s="97"/>
      <c r="AZ1312" s="97"/>
      <c r="BA1312" s="97"/>
      <c r="BB1312" s="97"/>
      <c r="BC1312" s="99" t="s">
        <v>12297</v>
      </c>
      <c r="BD1312" s="99" t="s">
        <v>12298</v>
      </c>
      <c r="BE1312" s="99" t="s">
        <v>12336</v>
      </c>
      <c r="BF1312" s="100"/>
      <c r="BG1312" s="100"/>
      <c r="BH1312" s="111" t="s">
        <v>12272</v>
      </c>
      <c r="BI1312" s="100"/>
      <c r="BJ1312" s="99"/>
      <c r="BK1312" s="112" t="s">
        <v>1511</v>
      </c>
      <c r="BL1312" s="102"/>
      <c r="BM1312" s="99"/>
      <c r="BN1312" s="99"/>
      <c r="BT1312" s="99"/>
      <c r="BU1312" s="99"/>
      <c r="BV1312" s="99"/>
      <c r="BW1312" s="99"/>
      <c r="BX1312" s="99"/>
      <c r="CB1312" s="13" t="s">
        <v>1511</v>
      </c>
    </row>
    <row r="1313" ht="13.75" spans="1:80">
      <c r="A1313" s="88" t="s">
        <v>12664</v>
      </c>
      <c r="B1313" s="88" t="s">
        <v>702</v>
      </c>
      <c r="C1313" s="106" t="s">
        <v>703</v>
      </c>
      <c r="D1313" s="89" t="s">
        <v>12266</v>
      </c>
      <c r="E1313" s="135">
        <v>2</v>
      </c>
      <c r="F1313" s="135">
        <v>59</v>
      </c>
      <c r="G1313" s="90">
        <f t="shared" si="21"/>
        <v>118</v>
      </c>
      <c r="H1313" s="91"/>
      <c r="I1313" s="92"/>
      <c r="J1313" s="92">
        <v>20</v>
      </c>
      <c r="K1313" s="92">
        <v>20</v>
      </c>
      <c r="L1313" s="92">
        <v>6</v>
      </c>
      <c r="M1313" s="93">
        <v>38</v>
      </c>
      <c r="N1313" s="91"/>
      <c r="O1313" s="91">
        <v>20</v>
      </c>
      <c r="P1313" s="91">
        <v>20</v>
      </c>
      <c r="Q1313" s="91">
        <v>6</v>
      </c>
      <c r="R1313" s="91">
        <v>38</v>
      </c>
      <c r="S1313" s="94"/>
      <c r="T1313" s="95"/>
      <c r="U1313" s="96"/>
      <c r="V1313" s="95"/>
      <c r="W1313" s="95"/>
      <c r="X1313" s="97"/>
      <c r="Y1313" s="94"/>
      <c r="Z1313" s="96"/>
      <c r="AA1313" s="96"/>
      <c r="AB1313" s="95"/>
      <c r="AC1313" s="95"/>
      <c r="AD1313" s="97"/>
      <c r="AE1313" s="91"/>
      <c r="AF1313" s="91"/>
      <c r="AG1313" s="91"/>
      <c r="AH1313" s="91"/>
      <c r="AI1313" s="91"/>
      <c r="AJ1313" s="91"/>
      <c r="AK1313" s="91"/>
      <c r="AL1313" s="91"/>
      <c r="AM1313" s="113"/>
      <c r="AN1313" s="113"/>
      <c r="AO1313" s="92"/>
      <c r="AP1313" s="92"/>
      <c r="AQ1313" s="93"/>
      <c r="AR1313" s="91"/>
      <c r="AS1313" s="113"/>
      <c r="AT1313" s="113"/>
      <c r="AU1313" s="113"/>
      <c r="AV1313" s="92"/>
      <c r="AW1313" s="92"/>
      <c r="AX1313" s="93"/>
      <c r="AY1313" s="97"/>
      <c r="AZ1313" s="97"/>
      <c r="BA1313" s="97"/>
      <c r="BB1313" s="97"/>
      <c r="BC1313" s="99" t="s">
        <v>12300</v>
      </c>
      <c r="BD1313" s="99" t="s">
        <v>12301</v>
      </c>
      <c r="BE1313" s="99" t="s">
        <v>12337</v>
      </c>
      <c r="BF1313" s="100"/>
      <c r="BG1313" s="100"/>
      <c r="BH1313" s="111" t="s">
        <v>12272</v>
      </c>
      <c r="BI1313" s="100"/>
      <c r="BJ1313" s="99"/>
      <c r="BK1313" s="112" t="s">
        <v>1511</v>
      </c>
      <c r="BL1313" s="102"/>
      <c r="BM1313" s="99"/>
      <c r="BN1313" s="99"/>
      <c r="BT1313" s="99"/>
      <c r="BU1313" s="99"/>
      <c r="BV1313" s="99"/>
      <c r="BW1313" s="99"/>
      <c r="BX1313" s="99"/>
      <c r="CB1313" s="13" t="s">
        <v>1511</v>
      </c>
    </row>
    <row r="1314" ht="13.75" spans="1:80">
      <c r="A1314" s="88" t="s">
        <v>12664</v>
      </c>
      <c r="B1314" s="88" t="s">
        <v>702</v>
      </c>
      <c r="C1314" s="106" t="s">
        <v>703</v>
      </c>
      <c r="D1314" s="89" t="s">
        <v>494</v>
      </c>
      <c r="E1314" s="135">
        <v>2</v>
      </c>
      <c r="F1314" s="135">
        <v>95</v>
      </c>
      <c r="G1314" s="90">
        <f t="shared" si="21"/>
        <v>190</v>
      </c>
      <c r="H1314" s="91"/>
      <c r="I1314" s="92"/>
      <c r="J1314" s="92">
        <v>20</v>
      </c>
      <c r="K1314" s="92">
        <v>20</v>
      </c>
      <c r="L1314" s="92">
        <v>6</v>
      </c>
      <c r="M1314" s="93">
        <v>38</v>
      </c>
      <c r="N1314" s="91"/>
      <c r="O1314" s="91">
        <v>20</v>
      </c>
      <c r="P1314" s="91">
        <v>20</v>
      </c>
      <c r="Q1314" s="91">
        <v>6</v>
      </c>
      <c r="R1314" s="91">
        <v>38</v>
      </c>
      <c r="S1314" s="94"/>
      <c r="T1314" s="95"/>
      <c r="U1314" s="96"/>
      <c r="V1314" s="95"/>
      <c r="W1314" s="95"/>
      <c r="X1314" s="97"/>
      <c r="Y1314" s="94"/>
      <c r="Z1314" s="96"/>
      <c r="AA1314" s="96"/>
      <c r="AB1314" s="95"/>
      <c r="AC1314" s="95"/>
      <c r="AD1314" s="97"/>
      <c r="AE1314" s="91"/>
      <c r="AF1314" s="91"/>
      <c r="AG1314" s="91"/>
      <c r="AH1314" s="91"/>
      <c r="AI1314" s="91"/>
      <c r="AJ1314" s="91"/>
      <c r="AK1314" s="91"/>
      <c r="AL1314" s="91"/>
      <c r="AM1314" s="113"/>
      <c r="AN1314" s="113">
        <v>35</v>
      </c>
      <c r="AO1314" s="92">
        <v>26</v>
      </c>
      <c r="AP1314" s="92">
        <v>28</v>
      </c>
      <c r="AQ1314" s="93">
        <v>38</v>
      </c>
      <c r="AR1314" s="91"/>
      <c r="AS1314" s="113"/>
      <c r="AT1314" s="113"/>
      <c r="AU1314" s="113"/>
      <c r="AV1314" s="92"/>
      <c r="AW1314" s="92"/>
      <c r="AX1314" s="93"/>
      <c r="AY1314" s="97"/>
      <c r="AZ1314" s="97"/>
      <c r="BA1314" s="97"/>
      <c r="BB1314" s="97"/>
      <c r="BC1314" s="99" t="s">
        <v>12297</v>
      </c>
      <c r="BD1314" s="99" t="s">
        <v>12298</v>
      </c>
      <c r="BE1314" s="99" t="s">
        <v>12336</v>
      </c>
      <c r="BF1314" s="100"/>
      <c r="BG1314" s="100"/>
      <c r="BH1314" s="111" t="s">
        <v>12272</v>
      </c>
      <c r="BI1314" s="100"/>
      <c r="BJ1314" s="99"/>
      <c r="BK1314" s="112" t="s">
        <v>1511</v>
      </c>
      <c r="BL1314" s="102"/>
      <c r="BM1314" s="99"/>
      <c r="BN1314" s="99"/>
      <c r="BT1314" s="99"/>
      <c r="BU1314" s="99"/>
      <c r="BV1314" s="99"/>
      <c r="BW1314" s="99"/>
      <c r="BX1314" s="99"/>
      <c r="CB1314" s="13" t="s">
        <v>1511</v>
      </c>
    </row>
    <row r="1315" ht="13.75" spans="1:80">
      <c r="A1315" s="88" t="s">
        <v>12664</v>
      </c>
      <c r="B1315" s="88" t="s">
        <v>702</v>
      </c>
      <c r="C1315" s="106" t="s">
        <v>10505</v>
      </c>
      <c r="D1315" s="89" t="s">
        <v>12266</v>
      </c>
      <c r="E1315" s="135">
        <v>2</v>
      </c>
      <c r="F1315" s="135">
        <v>59</v>
      </c>
      <c r="G1315" s="90">
        <f t="shared" si="21"/>
        <v>118</v>
      </c>
      <c r="H1315" s="91"/>
      <c r="I1315" s="92"/>
      <c r="J1315" s="92"/>
      <c r="K1315" s="92"/>
      <c r="L1315" s="92"/>
      <c r="M1315" s="93"/>
      <c r="N1315" s="91"/>
      <c r="O1315" s="91"/>
      <c r="P1315" s="91"/>
      <c r="Q1315" s="91"/>
      <c r="R1315" s="91"/>
      <c r="S1315" s="94"/>
      <c r="T1315" s="95"/>
      <c r="U1315" s="96"/>
      <c r="V1315" s="95"/>
      <c r="W1315" s="95"/>
      <c r="X1315" s="97"/>
      <c r="Y1315" s="94"/>
      <c r="Z1315" s="96"/>
      <c r="AA1315" s="96"/>
      <c r="AB1315" s="95"/>
      <c r="AC1315" s="95"/>
      <c r="AD1315" s="97"/>
      <c r="AE1315" s="91"/>
      <c r="AF1315" s="91"/>
      <c r="AG1315" s="91"/>
      <c r="AH1315" s="91"/>
      <c r="AI1315" s="91"/>
      <c r="AJ1315" s="91"/>
      <c r="AK1315" s="91"/>
      <c r="AL1315" s="91"/>
      <c r="AM1315" s="113"/>
      <c r="AN1315" s="113"/>
      <c r="AO1315" s="92"/>
      <c r="AP1315" s="92"/>
      <c r="AQ1315" s="93"/>
      <c r="AR1315" s="91"/>
      <c r="AS1315" s="113"/>
      <c r="AT1315" s="113"/>
      <c r="AU1315" s="113"/>
      <c r="AV1315" s="92"/>
      <c r="AW1315" s="92"/>
      <c r="AX1315" s="93"/>
      <c r="AY1315" s="97"/>
      <c r="AZ1315" s="97"/>
      <c r="BA1315" s="97"/>
      <c r="BB1315" s="97"/>
      <c r="BC1315" s="99" t="s">
        <v>12300</v>
      </c>
      <c r="BD1315" s="99" t="s">
        <v>12301</v>
      </c>
      <c r="BE1315" s="99" t="s">
        <v>12337</v>
      </c>
      <c r="BF1315" s="100"/>
      <c r="BG1315" s="100"/>
      <c r="BH1315" s="111" t="s">
        <v>12272</v>
      </c>
      <c r="BI1315" s="100"/>
      <c r="BJ1315" s="99"/>
      <c r="BK1315" s="112" t="s">
        <v>1511</v>
      </c>
      <c r="BL1315" s="102"/>
      <c r="BM1315" s="99"/>
      <c r="BN1315" s="99"/>
      <c r="BT1315" s="99"/>
      <c r="BU1315" s="99"/>
      <c r="BV1315" s="99"/>
      <c r="BW1315" s="99"/>
      <c r="BX1315" s="99"/>
      <c r="CB1315" s="13" t="s">
        <v>1511</v>
      </c>
    </row>
    <row r="1316" ht="13.75" spans="1:80">
      <c r="A1316" s="88" t="s">
        <v>12664</v>
      </c>
      <c r="B1316" s="88" t="s">
        <v>702</v>
      </c>
      <c r="C1316" s="106" t="s">
        <v>10505</v>
      </c>
      <c r="D1316" s="89" t="s">
        <v>494</v>
      </c>
      <c r="E1316" s="135">
        <v>2</v>
      </c>
      <c r="F1316" s="135">
        <v>95</v>
      </c>
      <c r="G1316" s="90">
        <f t="shared" si="21"/>
        <v>190</v>
      </c>
      <c r="H1316" s="91"/>
      <c r="I1316" s="92"/>
      <c r="J1316" s="92"/>
      <c r="K1316" s="92"/>
      <c r="L1316" s="92"/>
      <c r="M1316" s="93"/>
      <c r="N1316" s="91"/>
      <c r="O1316" s="91"/>
      <c r="P1316" s="91"/>
      <c r="Q1316" s="91"/>
      <c r="R1316" s="91"/>
      <c r="S1316" s="94"/>
      <c r="T1316" s="95"/>
      <c r="U1316" s="96"/>
      <c r="V1316" s="95"/>
      <c r="W1316" s="95"/>
      <c r="X1316" s="97"/>
      <c r="Y1316" s="94"/>
      <c r="Z1316" s="96"/>
      <c r="AA1316" s="96"/>
      <c r="AB1316" s="95"/>
      <c r="AC1316" s="95"/>
      <c r="AD1316" s="97"/>
      <c r="AE1316" s="91"/>
      <c r="AF1316" s="91"/>
      <c r="AG1316" s="91"/>
      <c r="AH1316" s="91"/>
      <c r="AI1316" s="91"/>
      <c r="AJ1316" s="91"/>
      <c r="AK1316" s="91"/>
      <c r="AL1316" s="91"/>
      <c r="AM1316" s="113"/>
      <c r="AN1316" s="113">
        <v>23</v>
      </c>
      <c r="AO1316" s="92">
        <v>24</v>
      </c>
      <c r="AP1316" s="92">
        <v>27</v>
      </c>
      <c r="AQ1316" s="93">
        <v>38</v>
      </c>
      <c r="AR1316" s="91"/>
      <c r="AS1316" s="113"/>
      <c r="AT1316" s="118"/>
      <c r="AU1316" s="118"/>
      <c r="AV1316" s="118"/>
      <c r="AW1316" s="118"/>
      <c r="AX1316" s="93"/>
      <c r="AY1316" s="97"/>
      <c r="AZ1316" s="97"/>
      <c r="BA1316" s="97"/>
      <c r="BB1316" s="97"/>
      <c r="BC1316" s="99" t="s">
        <v>12297</v>
      </c>
      <c r="BD1316" s="99" t="s">
        <v>12298</v>
      </c>
      <c r="BE1316" s="99" t="s">
        <v>12336</v>
      </c>
      <c r="BF1316" s="100"/>
      <c r="BG1316" s="100"/>
      <c r="BH1316" s="111" t="s">
        <v>12272</v>
      </c>
      <c r="BI1316" s="100"/>
      <c r="BJ1316" s="99"/>
      <c r="BK1316" s="112" t="s">
        <v>1511</v>
      </c>
      <c r="BL1316" s="102"/>
      <c r="BM1316" s="99"/>
      <c r="BN1316" s="99"/>
      <c r="BT1316" s="99"/>
      <c r="BU1316" s="99"/>
      <c r="BV1316" s="99"/>
      <c r="BW1316" s="99"/>
      <c r="BX1316" s="99"/>
      <c r="CB1316" s="13" t="s">
        <v>1511</v>
      </c>
    </row>
    <row r="1317" ht="13.75" spans="1:80">
      <c r="A1317" s="88" t="s">
        <v>12664</v>
      </c>
      <c r="B1317" s="88" t="s">
        <v>702</v>
      </c>
      <c r="C1317" s="106" t="s">
        <v>705</v>
      </c>
      <c r="D1317" s="89" t="s">
        <v>12266</v>
      </c>
      <c r="E1317" s="135">
        <v>2</v>
      </c>
      <c r="F1317" s="135">
        <v>59</v>
      </c>
      <c r="G1317" s="90">
        <f t="shared" si="21"/>
        <v>118</v>
      </c>
      <c r="H1317" s="91"/>
      <c r="I1317" s="92"/>
      <c r="J1317" s="92">
        <v>20</v>
      </c>
      <c r="K1317" s="92">
        <v>20</v>
      </c>
      <c r="L1317" s="92">
        <v>6</v>
      </c>
      <c r="M1317" s="93">
        <v>38</v>
      </c>
      <c r="N1317" s="91"/>
      <c r="O1317" s="91">
        <v>20</v>
      </c>
      <c r="P1317" s="91">
        <v>20</v>
      </c>
      <c r="Q1317" s="91">
        <v>6</v>
      </c>
      <c r="R1317" s="91">
        <v>38</v>
      </c>
      <c r="S1317" s="94"/>
      <c r="T1317" s="95"/>
      <c r="U1317" s="96"/>
      <c r="V1317" s="95"/>
      <c r="W1317" s="95"/>
      <c r="X1317" s="97"/>
      <c r="Y1317" s="94"/>
      <c r="Z1317" s="96"/>
      <c r="AA1317" s="96"/>
      <c r="AB1317" s="95"/>
      <c r="AC1317" s="95"/>
      <c r="AD1317" s="97"/>
      <c r="AE1317" s="91"/>
      <c r="AF1317" s="91"/>
      <c r="AG1317" s="91"/>
      <c r="AH1317" s="91"/>
      <c r="AI1317" s="91"/>
      <c r="AJ1317" s="91"/>
      <c r="AK1317" s="91"/>
      <c r="AL1317" s="91"/>
      <c r="AM1317" s="113"/>
      <c r="AN1317" s="113"/>
      <c r="AO1317" s="92"/>
      <c r="AP1317" s="92"/>
      <c r="AQ1317" s="93"/>
      <c r="AR1317" s="91"/>
      <c r="AS1317" s="113"/>
      <c r="AT1317" s="113"/>
      <c r="AU1317" s="113"/>
      <c r="AV1317" s="92"/>
      <c r="AW1317" s="92"/>
      <c r="AX1317" s="93"/>
      <c r="AY1317" s="97"/>
      <c r="AZ1317" s="97"/>
      <c r="BA1317" s="97"/>
      <c r="BB1317" s="97"/>
      <c r="BC1317" s="99" t="s">
        <v>12300</v>
      </c>
      <c r="BD1317" s="99" t="s">
        <v>12301</v>
      </c>
      <c r="BE1317" s="99" t="s">
        <v>12337</v>
      </c>
      <c r="BF1317" s="100"/>
      <c r="BG1317" s="100"/>
      <c r="BH1317" s="111" t="s">
        <v>12272</v>
      </c>
      <c r="BI1317" s="100"/>
      <c r="BJ1317" s="99"/>
      <c r="BK1317" s="112" t="s">
        <v>1511</v>
      </c>
      <c r="BL1317" s="102"/>
      <c r="BM1317" s="99"/>
      <c r="BN1317" s="99"/>
      <c r="BT1317" s="99"/>
      <c r="BU1317" s="99"/>
      <c r="BV1317" s="99"/>
      <c r="BW1317" s="99"/>
      <c r="BX1317" s="99"/>
      <c r="CB1317" s="13" t="s">
        <v>1511</v>
      </c>
    </row>
    <row r="1318" ht="13.75" spans="1:80">
      <c r="A1318" s="88" t="s">
        <v>12664</v>
      </c>
      <c r="B1318" s="88" t="s">
        <v>702</v>
      </c>
      <c r="C1318" s="106" t="s">
        <v>705</v>
      </c>
      <c r="D1318" s="89" t="s">
        <v>494</v>
      </c>
      <c r="E1318" s="135">
        <v>2</v>
      </c>
      <c r="F1318" s="135">
        <v>95</v>
      </c>
      <c r="G1318" s="90">
        <f t="shared" si="21"/>
        <v>190</v>
      </c>
      <c r="H1318" s="91"/>
      <c r="I1318" s="92"/>
      <c r="J1318" s="92">
        <v>20</v>
      </c>
      <c r="K1318" s="92">
        <v>20</v>
      </c>
      <c r="L1318" s="92">
        <v>6</v>
      </c>
      <c r="M1318" s="93">
        <v>38</v>
      </c>
      <c r="N1318" s="91"/>
      <c r="O1318" s="91">
        <v>20</v>
      </c>
      <c r="P1318" s="91">
        <v>20</v>
      </c>
      <c r="Q1318" s="91">
        <v>6</v>
      </c>
      <c r="R1318" s="91">
        <v>38</v>
      </c>
      <c r="S1318" s="94"/>
      <c r="T1318" s="95"/>
      <c r="U1318" s="96"/>
      <c r="V1318" s="95"/>
      <c r="W1318" s="95"/>
      <c r="X1318" s="97"/>
      <c r="Y1318" s="94"/>
      <c r="Z1318" s="96"/>
      <c r="AA1318" s="96"/>
      <c r="AB1318" s="95"/>
      <c r="AC1318" s="95"/>
      <c r="AD1318" s="97"/>
      <c r="AE1318" s="91"/>
      <c r="AF1318" s="91"/>
      <c r="AG1318" s="91"/>
      <c r="AH1318" s="91"/>
      <c r="AI1318" s="91"/>
      <c r="AJ1318" s="91"/>
      <c r="AK1318" s="91"/>
      <c r="AL1318" s="91"/>
      <c r="AM1318" s="113"/>
      <c r="AN1318" s="113">
        <v>23</v>
      </c>
      <c r="AO1318" s="92">
        <v>24</v>
      </c>
      <c r="AP1318" s="92">
        <v>27</v>
      </c>
      <c r="AQ1318" s="93">
        <v>38</v>
      </c>
      <c r="AR1318" s="91"/>
      <c r="AS1318" s="113"/>
      <c r="AT1318" s="118"/>
      <c r="AU1318" s="118"/>
      <c r="AV1318" s="118"/>
      <c r="AW1318" s="118"/>
      <c r="AX1318" s="93"/>
      <c r="AY1318" s="97"/>
      <c r="AZ1318" s="97"/>
      <c r="BA1318" s="97"/>
      <c r="BB1318" s="97"/>
      <c r="BC1318" s="99" t="s">
        <v>12297</v>
      </c>
      <c r="BD1318" s="99" t="s">
        <v>12298</v>
      </c>
      <c r="BE1318" s="99" t="s">
        <v>12336</v>
      </c>
      <c r="BF1318" s="100"/>
      <c r="BG1318" s="100"/>
      <c r="BH1318" s="111" t="s">
        <v>12272</v>
      </c>
      <c r="BI1318" s="100"/>
      <c r="BJ1318" s="99"/>
      <c r="BK1318" s="112" t="s">
        <v>1511</v>
      </c>
      <c r="BL1318" s="102"/>
      <c r="BM1318" s="99"/>
      <c r="BN1318" s="99"/>
      <c r="BT1318" s="99"/>
      <c r="BU1318" s="99"/>
      <c r="BV1318" s="99"/>
      <c r="BW1318" s="99"/>
      <c r="BX1318" s="99"/>
      <c r="CB1318" s="13" t="s">
        <v>1511</v>
      </c>
    </row>
    <row r="1319" ht="13.75" spans="1:80">
      <c r="A1319" s="88" t="s">
        <v>12664</v>
      </c>
      <c r="B1319" s="88" t="s">
        <v>702</v>
      </c>
      <c r="C1319" s="106" t="s">
        <v>700</v>
      </c>
      <c r="D1319" s="89" t="s">
        <v>12266</v>
      </c>
      <c r="E1319" s="135">
        <v>2</v>
      </c>
      <c r="F1319" s="135">
        <v>59</v>
      </c>
      <c r="G1319" s="90">
        <f t="shared" si="21"/>
        <v>118</v>
      </c>
      <c r="H1319" s="91"/>
      <c r="I1319" s="92"/>
      <c r="J1319" s="92">
        <v>20</v>
      </c>
      <c r="K1319" s="92">
        <v>20</v>
      </c>
      <c r="L1319" s="92">
        <v>6</v>
      </c>
      <c r="M1319" s="93">
        <v>38</v>
      </c>
      <c r="N1319" s="91"/>
      <c r="O1319" s="91">
        <v>20</v>
      </c>
      <c r="P1319" s="91">
        <v>20</v>
      </c>
      <c r="Q1319" s="91">
        <v>6</v>
      </c>
      <c r="R1319" s="91">
        <v>38</v>
      </c>
      <c r="S1319" s="94"/>
      <c r="T1319" s="95"/>
      <c r="U1319" s="96"/>
      <c r="V1319" s="95"/>
      <c r="W1319" s="95"/>
      <c r="X1319" s="97"/>
      <c r="Y1319" s="94"/>
      <c r="Z1319" s="96"/>
      <c r="AA1319" s="96"/>
      <c r="AB1319" s="95"/>
      <c r="AC1319" s="95"/>
      <c r="AD1319" s="97"/>
      <c r="AE1319" s="91"/>
      <c r="AF1319" s="91"/>
      <c r="AG1319" s="91"/>
      <c r="AH1319" s="91"/>
      <c r="AI1319" s="91"/>
      <c r="AJ1319" s="91"/>
      <c r="AK1319" s="91"/>
      <c r="AL1319" s="91"/>
      <c r="AM1319" s="113"/>
      <c r="AN1319" s="113"/>
      <c r="AO1319" s="92"/>
      <c r="AP1319" s="92"/>
      <c r="AQ1319" s="93"/>
      <c r="AR1319" s="91"/>
      <c r="AS1319" s="113"/>
      <c r="AT1319" s="113"/>
      <c r="AU1319" s="113"/>
      <c r="AV1319" s="92"/>
      <c r="AW1319" s="92"/>
      <c r="AX1319" s="93"/>
      <c r="AY1319" s="97"/>
      <c r="AZ1319" s="97"/>
      <c r="BA1319" s="97"/>
      <c r="BB1319" s="97"/>
      <c r="BC1319" s="99" t="s">
        <v>12300</v>
      </c>
      <c r="BD1319" s="99" t="s">
        <v>12301</v>
      </c>
      <c r="BE1319" s="99" t="s">
        <v>12337</v>
      </c>
      <c r="BF1319" s="100"/>
      <c r="BG1319" s="100"/>
      <c r="BH1319" s="111" t="s">
        <v>12272</v>
      </c>
      <c r="BI1319" s="100"/>
      <c r="BJ1319" s="99"/>
      <c r="BK1319" s="112" t="s">
        <v>1511</v>
      </c>
      <c r="BL1319" s="102"/>
      <c r="BM1319" s="99"/>
      <c r="BN1319" s="99"/>
      <c r="BT1319" s="99"/>
      <c r="BU1319" s="99"/>
      <c r="BV1319" s="99"/>
      <c r="BW1319" s="99"/>
      <c r="BX1319" s="99"/>
      <c r="CB1319" s="13" t="s">
        <v>1511</v>
      </c>
    </row>
    <row r="1320" ht="13.75" spans="1:80">
      <c r="A1320" s="88" t="s">
        <v>12664</v>
      </c>
      <c r="B1320" s="88" t="s">
        <v>702</v>
      </c>
      <c r="C1320" s="106" t="s">
        <v>700</v>
      </c>
      <c r="D1320" s="89" t="s">
        <v>494</v>
      </c>
      <c r="E1320" s="135">
        <v>2</v>
      </c>
      <c r="F1320" s="135">
        <v>95</v>
      </c>
      <c r="G1320" s="90">
        <f t="shared" si="21"/>
        <v>190</v>
      </c>
      <c r="H1320" s="91"/>
      <c r="I1320" s="92"/>
      <c r="J1320" s="92">
        <v>20</v>
      </c>
      <c r="K1320" s="92">
        <v>20</v>
      </c>
      <c r="L1320" s="92">
        <v>6</v>
      </c>
      <c r="M1320" s="93">
        <v>38</v>
      </c>
      <c r="N1320" s="91"/>
      <c r="O1320" s="91">
        <v>20</v>
      </c>
      <c r="P1320" s="91">
        <v>20</v>
      </c>
      <c r="Q1320" s="91">
        <v>6</v>
      </c>
      <c r="R1320" s="91">
        <v>38</v>
      </c>
      <c r="S1320" s="94"/>
      <c r="T1320" s="95"/>
      <c r="U1320" s="96"/>
      <c r="V1320" s="95"/>
      <c r="W1320" s="95"/>
      <c r="X1320" s="97"/>
      <c r="Y1320" s="94"/>
      <c r="Z1320" s="96"/>
      <c r="AA1320" s="96"/>
      <c r="AB1320" s="95"/>
      <c r="AC1320" s="95"/>
      <c r="AD1320" s="97"/>
      <c r="AE1320" s="91"/>
      <c r="AF1320" s="91"/>
      <c r="AG1320" s="91"/>
      <c r="AH1320" s="91"/>
      <c r="AI1320" s="91"/>
      <c r="AJ1320" s="91"/>
      <c r="AK1320" s="91"/>
      <c r="AL1320" s="91"/>
      <c r="AM1320" s="113"/>
      <c r="AN1320" s="113">
        <v>23</v>
      </c>
      <c r="AO1320" s="92">
        <v>24</v>
      </c>
      <c r="AP1320" s="92">
        <v>27</v>
      </c>
      <c r="AQ1320" s="93">
        <v>38</v>
      </c>
      <c r="AR1320" s="91"/>
      <c r="AS1320" s="113"/>
      <c r="AT1320" s="118"/>
      <c r="AU1320" s="118"/>
      <c r="AV1320" s="118"/>
      <c r="AW1320" s="118"/>
      <c r="AX1320" s="93"/>
      <c r="AY1320" s="97"/>
      <c r="AZ1320" s="97"/>
      <c r="BA1320" s="97"/>
      <c r="BB1320" s="97"/>
      <c r="BC1320" s="99" t="s">
        <v>12297</v>
      </c>
      <c r="BD1320" s="99" t="s">
        <v>12298</v>
      </c>
      <c r="BE1320" s="99" t="s">
        <v>12336</v>
      </c>
      <c r="BF1320" s="100"/>
      <c r="BG1320" s="100"/>
      <c r="BH1320" s="111" t="s">
        <v>12272</v>
      </c>
      <c r="BI1320" s="100"/>
      <c r="BJ1320" s="99"/>
      <c r="BK1320" s="112" t="s">
        <v>1511</v>
      </c>
      <c r="BL1320" s="102"/>
      <c r="BM1320" s="99"/>
      <c r="BN1320" s="99"/>
      <c r="BT1320" s="99"/>
      <c r="BU1320" s="99"/>
      <c r="BV1320" s="99"/>
      <c r="BW1320" s="99"/>
      <c r="BX1320" s="99"/>
      <c r="CB1320" s="13" t="s">
        <v>1511</v>
      </c>
    </row>
    <row r="1321" ht="13.75" spans="1:80">
      <c r="A1321" s="88" t="s">
        <v>12665</v>
      </c>
      <c r="B1321" s="88" t="s">
        <v>918</v>
      </c>
      <c r="C1321" s="106" t="s">
        <v>916</v>
      </c>
      <c r="D1321" s="89" t="s">
        <v>12266</v>
      </c>
      <c r="E1321" s="135">
        <v>3</v>
      </c>
      <c r="F1321" s="135">
        <v>517</v>
      </c>
      <c r="G1321" s="90">
        <f t="shared" si="21"/>
        <v>1551</v>
      </c>
      <c r="H1321" s="94"/>
      <c r="I1321" s="95"/>
      <c r="J1321" s="95"/>
      <c r="K1321" s="95"/>
      <c r="L1321" s="95"/>
      <c r="M1321" s="97"/>
      <c r="N1321" s="94"/>
      <c r="O1321" s="94"/>
      <c r="P1321" s="94"/>
      <c r="Q1321" s="94"/>
      <c r="R1321" s="94"/>
      <c r="S1321" s="94"/>
      <c r="T1321" s="95"/>
      <c r="U1321" s="96"/>
      <c r="V1321" s="95"/>
      <c r="W1321" s="95"/>
      <c r="X1321" s="97"/>
      <c r="Y1321" s="94"/>
      <c r="Z1321" s="96"/>
      <c r="AA1321" s="96"/>
      <c r="AB1321" s="95"/>
      <c r="AC1321" s="95"/>
      <c r="AD1321" s="97"/>
      <c r="AE1321" s="91"/>
      <c r="AF1321" s="91"/>
      <c r="AG1321" s="280">
        <v>94</v>
      </c>
      <c r="AH1321" s="280">
        <v>96</v>
      </c>
      <c r="AI1321" s="280">
        <v>32</v>
      </c>
      <c r="AJ1321" s="280">
        <v>28</v>
      </c>
      <c r="AK1321" s="91"/>
      <c r="AL1321" s="91"/>
      <c r="AM1321" s="113"/>
      <c r="AN1321" s="113"/>
      <c r="AO1321" s="92"/>
      <c r="AP1321" s="92"/>
      <c r="AQ1321" s="93"/>
      <c r="AR1321" s="94"/>
      <c r="AS1321" s="96"/>
      <c r="AT1321" s="114"/>
      <c r="AU1321" s="114"/>
      <c r="AV1321" s="114"/>
      <c r="AW1321" s="114"/>
      <c r="AX1321" s="97"/>
      <c r="AY1321" s="97"/>
      <c r="AZ1321" s="97"/>
      <c r="BA1321" s="97"/>
      <c r="BB1321" s="97"/>
      <c r="BC1321" s="99" t="s">
        <v>12349</v>
      </c>
      <c r="BD1321" s="99" t="s">
        <v>12271</v>
      </c>
      <c r="BE1321" s="99"/>
      <c r="BF1321" s="100"/>
      <c r="BG1321" s="100"/>
      <c r="BH1321" s="111" t="s">
        <v>12272</v>
      </c>
      <c r="BI1321" s="100"/>
      <c r="BJ1321" s="99"/>
      <c r="BK1321" s="112" t="s">
        <v>1511</v>
      </c>
      <c r="BL1321" s="102"/>
      <c r="BM1321" s="99"/>
      <c r="BN1321" s="99"/>
      <c r="BT1321" s="99"/>
      <c r="BU1321" s="99"/>
      <c r="BV1321" s="99"/>
      <c r="BW1321" s="99"/>
      <c r="BX1321" s="99"/>
      <c r="CB1321" s="13" t="s">
        <v>1511</v>
      </c>
    </row>
    <row r="1322" ht="13.75" spans="1:80">
      <c r="A1322" s="88" t="s">
        <v>12665</v>
      </c>
      <c r="B1322" s="88" t="s">
        <v>918</v>
      </c>
      <c r="C1322" s="106" t="s">
        <v>916</v>
      </c>
      <c r="D1322" s="89" t="s">
        <v>494</v>
      </c>
      <c r="E1322" s="135">
        <v>3</v>
      </c>
      <c r="F1322" s="135">
        <v>428</v>
      </c>
      <c r="G1322" s="90">
        <f t="shared" si="21"/>
        <v>1284</v>
      </c>
      <c r="H1322" s="94"/>
      <c r="I1322" s="95"/>
      <c r="J1322" s="95"/>
      <c r="K1322" s="95"/>
      <c r="L1322" s="95"/>
      <c r="M1322" s="97"/>
      <c r="N1322" s="94"/>
      <c r="O1322" s="94"/>
      <c r="P1322" s="94"/>
      <c r="Q1322" s="94"/>
      <c r="R1322" s="94"/>
      <c r="S1322" s="94"/>
      <c r="T1322" s="95"/>
      <c r="U1322" s="96"/>
      <c r="V1322" s="95"/>
      <c r="W1322" s="95"/>
      <c r="X1322" s="97"/>
      <c r="Y1322" s="94"/>
      <c r="Z1322" s="96"/>
      <c r="AA1322" s="96"/>
      <c r="AB1322" s="95"/>
      <c r="AC1322" s="95"/>
      <c r="AD1322" s="97"/>
      <c r="AE1322" s="91"/>
      <c r="AF1322" s="91"/>
      <c r="AG1322" s="280">
        <v>87</v>
      </c>
      <c r="AH1322" s="280">
        <v>87</v>
      </c>
      <c r="AI1322" s="280">
        <v>32</v>
      </c>
      <c r="AJ1322" s="280">
        <v>21</v>
      </c>
      <c r="AK1322" s="91"/>
      <c r="AL1322" s="91"/>
      <c r="AM1322" s="113"/>
      <c r="AN1322" s="113">
        <v>23</v>
      </c>
      <c r="AO1322" s="92">
        <v>24</v>
      </c>
      <c r="AP1322" s="92">
        <v>27</v>
      </c>
      <c r="AQ1322" s="93">
        <v>38</v>
      </c>
      <c r="AR1322" s="94"/>
      <c r="AS1322" s="96"/>
      <c r="AT1322" s="114"/>
      <c r="AU1322" s="114"/>
      <c r="AV1322" s="114"/>
      <c r="AW1322" s="114"/>
      <c r="AX1322" s="97"/>
      <c r="AY1322" s="97"/>
      <c r="AZ1322" s="97"/>
      <c r="BA1322" s="97"/>
      <c r="BB1322" s="97"/>
      <c r="BC1322" s="99" t="s">
        <v>12350</v>
      </c>
      <c r="BD1322" s="99" t="s">
        <v>12275</v>
      </c>
      <c r="BE1322" s="150"/>
      <c r="BF1322" s="100"/>
      <c r="BG1322" s="100"/>
      <c r="BH1322" s="111" t="s">
        <v>12272</v>
      </c>
      <c r="BI1322" s="100"/>
      <c r="BJ1322" s="99"/>
      <c r="BK1322" s="112" t="s">
        <v>1510</v>
      </c>
      <c r="BL1322" s="102"/>
      <c r="BM1322" s="99"/>
      <c r="BN1322" s="99"/>
      <c r="BT1322" s="99"/>
      <c r="BU1322" s="99"/>
      <c r="BV1322" s="99"/>
      <c r="BW1322" s="99"/>
      <c r="BX1322" s="99"/>
      <c r="CB1322" s="13" t="s">
        <v>1511</v>
      </c>
    </row>
    <row r="1323" ht="13.75" spans="1:80">
      <c r="A1323" s="88" t="s">
        <v>12666</v>
      </c>
      <c r="B1323" s="88" t="s">
        <v>933</v>
      </c>
      <c r="C1323" s="106" t="s">
        <v>931</v>
      </c>
      <c r="D1323" s="89" t="s">
        <v>12266</v>
      </c>
      <c r="E1323" s="135">
        <v>2</v>
      </c>
      <c r="F1323" s="135">
        <v>616</v>
      </c>
      <c r="G1323" s="90">
        <f t="shared" si="21"/>
        <v>1232</v>
      </c>
      <c r="H1323" s="94"/>
      <c r="I1323" s="95"/>
      <c r="J1323" s="95"/>
      <c r="K1323" s="95"/>
      <c r="L1323" s="95"/>
      <c r="M1323" s="97"/>
      <c r="N1323" s="94"/>
      <c r="O1323" s="94"/>
      <c r="P1323" s="94"/>
      <c r="Q1323" s="94"/>
      <c r="R1323" s="94"/>
      <c r="S1323" s="94"/>
      <c r="T1323" s="95"/>
      <c r="U1323" s="96"/>
      <c r="V1323" s="95"/>
      <c r="W1323" s="95"/>
      <c r="X1323" s="97"/>
      <c r="Y1323" s="94"/>
      <c r="Z1323" s="96"/>
      <c r="AA1323" s="96"/>
      <c r="AB1323" s="95"/>
      <c r="AC1323" s="95"/>
      <c r="AD1323" s="97"/>
      <c r="AE1323" s="91"/>
      <c r="AF1323" s="91"/>
      <c r="AG1323" s="91">
        <v>76</v>
      </c>
      <c r="AH1323" s="167">
        <v>60</v>
      </c>
      <c r="AI1323" s="167">
        <v>36</v>
      </c>
      <c r="AJ1323" s="167">
        <v>24</v>
      </c>
      <c r="AK1323" s="91"/>
      <c r="AL1323" s="91"/>
      <c r="AM1323" s="113"/>
      <c r="AN1323" s="113">
        <v>80</v>
      </c>
      <c r="AO1323" s="92">
        <v>80</v>
      </c>
      <c r="AP1323" s="92">
        <v>80</v>
      </c>
      <c r="AQ1323" s="93"/>
      <c r="AR1323" s="94"/>
      <c r="AS1323" s="96"/>
      <c r="AT1323" s="114"/>
      <c r="AU1323" s="114"/>
      <c r="AV1323" s="114"/>
      <c r="AW1323" s="114"/>
      <c r="AX1323" s="97"/>
      <c r="AY1323" s="97"/>
      <c r="AZ1323" s="97"/>
      <c r="BA1323" s="97"/>
      <c r="BB1323" s="97"/>
      <c r="BC1323" s="99" t="s">
        <v>12349</v>
      </c>
      <c r="BD1323" s="99" t="s">
        <v>12271</v>
      </c>
      <c r="BE1323" s="99"/>
      <c r="BF1323" s="100"/>
      <c r="BG1323" s="100"/>
      <c r="BH1323" s="111" t="s">
        <v>12272</v>
      </c>
      <c r="BI1323" s="100"/>
      <c r="BJ1323" s="99"/>
      <c r="BK1323" s="112" t="s">
        <v>1511</v>
      </c>
      <c r="BL1323" s="102"/>
      <c r="BM1323" s="99"/>
      <c r="BN1323" s="99"/>
      <c r="BT1323" s="99"/>
      <c r="BU1323" s="99"/>
      <c r="BV1323" s="99"/>
      <c r="BW1323" s="99"/>
      <c r="BX1323" s="99"/>
      <c r="CB1323" s="13" t="s">
        <v>1511</v>
      </c>
    </row>
    <row r="1324" ht="13.75" spans="1:80">
      <c r="A1324" s="88" t="s">
        <v>12666</v>
      </c>
      <c r="B1324" s="88" t="s">
        <v>933</v>
      </c>
      <c r="C1324" s="106" t="s">
        <v>931</v>
      </c>
      <c r="D1324" s="89" t="s">
        <v>494</v>
      </c>
      <c r="E1324" s="135">
        <v>2</v>
      </c>
      <c r="F1324" s="135">
        <v>548</v>
      </c>
      <c r="G1324" s="90">
        <f t="shared" si="21"/>
        <v>1096</v>
      </c>
      <c r="H1324" s="94"/>
      <c r="I1324" s="95"/>
      <c r="J1324" s="95"/>
      <c r="K1324" s="95"/>
      <c r="L1324" s="95"/>
      <c r="M1324" s="97"/>
      <c r="N1324" s="94"/>
      <c r="O1324" s="94"/>
      <c r="P1324" s="94"/>
      <c r="Q1324" s="94"/>
      <c r="R1324" s="94"/>
      <c r="S1324" s="94"/>
      <c r="T1324" s="95"/>
      <c r="U1324" s="96"/>
      <c r="V1324" s="95"/>
      <c r="W1324" s="95"/>
      <c r="X1324" s="97"/>
      <c r="Y1324" s="94"/>
      <c r="Z1324" s="96"/>
      <c r="AA1324" s="96"/>
      <c r="AB1324" s="95"/>
      <c r="AC1324" s="95"/>
      <c r="AD1324" s="97"/>
      <c r="AE1324" s="91"/>
      <c r="AF1324" s="91"/>
      <c r="AG1324" s="167">
        <v>61</v>
      </c>
      <c r="AH1324" s="167">
        <v>64</v>
      </c>
      <c r="AI1324" s="167">
        <v>39</v>
      </c>
      <c r="AJ1324" s="91">
        <v>29</v>
      </c>
      <c r="AK1324" s="91"/>
      <c r="AL1324" s="91"/>
      <c r="AM1324" s="113"/>
      <c r="AN1324" s="113">
        <v>64</v>
      </c>
      <c r="AO1324" s="92">
        <v>64</v>
      </c>
      <c r="AP1324" s="92">
        <v>90</v>
      </c>
      <c r="AQ1324" s="93"/>
      <c r="AR1324" s="94"/>
      <c r="AS1324" s="96"/>
      <c r="AT1324" s="114"/>
      <c r="AU1324" s="114"/>
      <c r="AV1324" s="114"/>
      <c r="AW1324" s="114"/>
      <c r="AX1324" s="97"/>
      <c r="AY1324" s="97"/>
      <c r="AZ1324" s="97"/>
      <c r="BA1324" s="97"/>
      <c r="BB1324" s="97"/>
      <c r="BC1324" s="99" t="s">
        <v>12350</v>
      </c>
      <c r="BD1324" s="99" t="s">
        <v>12275</v>
      </c>
      <c r="BE1324" s="150"/>
      <c r="BF1324" s="100"/>
      <c r="BG1324" s="100"/>
      <c r="BH1324" s="111" t="s">
        <v>12272</v>
      </c>
      <c r="BI1324" s="100"/>
      <c r="BJ1324" s="99"/>
      <c r="BK1324" s="112" t="s">
        <v>1510</v>
      </c>
      <c r="BL1324" s="102"/>
      <c r="BM1324" s="99"/>
      <c r="BN1324" s="99"/>
      <c r="BT1324" s="99"/>
      <c r="BU1324" s="99"/>
      <c r="BV1324" s="99"/>
      <c r="BW1324" s="99"/>
      <c r="BX1324" s="99"/>
      <c r="CB1324" s="13" t="s">
        <v>1511</v>
      </c>
    </row>
    <row r="1325" ht="13.75" spans="1:80">
      <c r="A1325" s="88" t="s">
        <v>12667</v>
      </c>
      <c r="B1325" s="88" t="s">
        <v>933</v>
      </c>
      <c r="C1325" s="106" t="s">
        <v>1033</v>
      </c>
      <c r="D1325" s="89" t="s">
        <v>12266</v>
      </c>
      <c r="E1325" s="135">
        <v>6</v>
      </c>
      <c r="F1325" s="135">
        <v>321</v>
      </c>
      <c r="G1325" s="90">
        <f t="shared" si="21"/>
        <v>1926</v>
      </c>
      <c r="H1325" s="91"/>
      <c r="I1325" s="92"/>
      <c r="J1325" s="92"/>
      <c r="K1325" s="92"/>
      <c r="L1325" s="92"/>
      <c r="M1325" s="93"/>
      <c r="N1325" s="94"/>
      <c r="O1325" s="94"/>
      <c r="P1325" s="94"/>
      <c r="Q1325" s="94"/>
      <c r="R1325" s="94"/>
      <c r="S1325" s="91"/>
      <c r="T1325" s="92"/>
      <c r="U1325" s="113"/>
      <c r="V1325" s="92"/>
      <c r="W1325" s="92"/>
      <c r="X1325" s="93"/>
      <c r="Y1325" s="94"/>
      <c r="Z1325" s="96"/>
      <c r="AA1325" s="96"/>
      <c r="AB1325" s="95"/>
      <c r="AC1325" s="95"/>
      <c r="AD1325" s="97"/>
      <c r="AE1325" s="91"/>
      <c r="AF1325" s="91"/>
      <c r="AG1325" s="91">
        <v>119</v>
      </c>
      <c r="AH1325" s="167">
        <v>98</v>
      </c>
      <c r="AI1325" s="167">
        <v>54</v>
      </c>
      <c r="AJ1325" s="167">
        <v>32</v>
      </c>
      <c r="AK1325" s="91"/>
      <c r="AL1325" s="94"/>
      <c r="AM1325" s="96"/>
      <c r="AN1325" s="96"/>
      <c r="AO1325" s="95"/>
      <c r="AP1325" s="95"/>
      <c r="AQ1325" s="97"/>
      <c r="AR1325" s="94"/>
      <c r="AS1325" s="96"/>
      <c r="AT1325" s="114"/>
      <c r="AU1325" s="114"/>
      <c r="AV1325" s="114"/>
      <c r="AW1325" s="114"/>
      <c r="AX1325" s="97"/>
      <c r="AY1325" s="97"/>
      <c r="AZ1325" s="97"/>
      <c r="BA1325" s="97"/>
      <c r="BB1325" s="97"/>
      <c r="BC1325" s="99" t="s">
        <v>12349</v>
      </c>
      <c r="BD1325" s="99" t="s">
        <v>12279</v>
      </c>
      <c r="BE1325" s="99" t="s">
        <v>12297</v>
      </c>
      <c r="BF1325" s="100"/>
      <c r="BG1325" s="100"/>
      <c r="BH1325" s="111" t="s">
        <v>12272</v>
      </c>
      <c r="BI1325" s="100"/>
      <c r="BJ1325" s="99"/>
      <c r="BK1325" s="112" t="s">
        <v>1511</v>
      </c>
      <c r="BL1325" s="102"/>
      <c r="BM1325" s="99"/>
      <c r="BN1325" s="99"/>
      <c r="BT1325" s="99"/>
      <c r="BU1325" s="99"/>
      <c r="BV1325" s="99"/>
      <c r="BW1325" s="99"/>
      <c r="BX1325" s="99"/>
      <c r="CB1325" s="13" t="s">
        <v>1511</v>
      </c>
    </row>
    <row r="1326" ht="13.75" spans="1:80">
      <c r="A1326" s="88" t="s">
        <v>12667</v>
      </c>
      <c r="B1326" s="88" t="s">
        <v>933</v>
      </c>
      <c r="C1326" s="106" t="s">
        <v>1033</v>
      </c>
      <c r="D1326" s="89" t="s">
        <v>494</v>
      </c>
      <c r="E1326" s="135">
        <v>6</v>
      </c>
      <c r="F1326" s="135">
        <v>213</v>
      </c>
      <c r="G1326" s="90">
        <f t="shared" si="21"/>
        <v>1278</v>
      </c>
      <c r="H1326" s="91"/>
      <c r="I1326" s="92"/>
      <c r="J1326" s="92"/>
      <c r="K1326" s="92"/>
      <c r="L1326" s="92"/>
      <c r="M1326" s="93"/>
      <c r="N1326" s="94"/>
      <c r="O1326" s="94"/>
      <c r="P1326" s="94"/>
      <c r="Q1326" s="94"/>
      <c r="R1326" s="94"/>
      <c r="S1326" s="91"/>
      <c r="T1326" s="92"/>
      <c r="U1326" s="113"/>
      <c r="V1326" s="92"/>
      <c r="W1326" s="92"/>
      <c r="X1326" s="93"/>
      <c r="Y1326" s="94"/>
      <c r="Z1326" s="96"/>
      <c r="AA1326" s="96"/>
      <c r="AB1326" s="95"/>
      <c r="AC1326" s="95"/>
      <c r="AD1326" s="97"/>
      <c r="AE1326" s="91"/>
      <c r="AF1326" s="91"/>
      <c r="AG1326" s="167">
        <v>90</v>
      </c>
      <c r="AH1326" s="167">
        <v>77</v>
      </c>
      <c r="AI1326" s="167">
        <v>14</v>
      </c>
      <c r="AJ1326" s="91">
        <v>23</v>
      </c>
      <c r="AK1326" s="91"/>
      <c r="AL1326" s="94"/>
      <c r="AM1326" s="96"/>
      <c r="AN1326" s="96"/>
      <c r="AO1326" s="95"/>
      <c r="AP1326" s="95"/>
      <c r="AQ1326" s="97"/>
      <c r="AR1326" s="94"/>
      <c r="AS1326" s="96"/>
      <c r="AT1326" s="114"/>
      <c r="AU1326" s="114"/>
      <c r="AV1326" s="114"/>
      <c r="AW1326" s="114"/>
      <c r="AX1326" s="97"/>
      <c r="AY1326" s="97"/>
      <c r="AZ1326" s="97"/>
      <c r="BA1326" s="97"/>
      <c r="BB1326" s="97"/>
      <c r="BC1326" s="99" t="s">
        <v>12350</v>
      </c>
      <c r="BD1326" s="99" t="s">
        <v>12281</v>
      </c>
      <c r="BE1326" s="411" t="s">
        <v>12300</v>
      </c>
      <c r="BF1326" s="100"/>
      <c r="BG1326" s="100"/>
      <c r="BH1326" s="111" t="s">
        <v>12272</v>
      </c>
      <c r="BI1326" s="100"/>
      <c r="BJ1326" s="99"/>
      <c r="BK1326" s="112" t="s">
        <v>1511</v>
      </c>
      <c r="BL1326" s="102"/>
      <c r="BM1326" s="99"/>
      <c r="BN1326" s="99"/>
      <c r="BT1326" s="99"/>
      <c r="BU1326" s="99"/>
      <c r="BV1326" s="99"/>
      <c r="BW1326" s="99"/>
      <c r="BX1326" s="99"/>
      <c r="CB1326" s="13" t="s">
        <v>1511</v>
      </c>
    </row>
    <row r="1327" ht="13.75" spans="1:80">
      <c r="A1327" s="88" t="s">
        <v>12668</v>
      </c>
      <c r="B1327" s="88">
        <v>93431291</v>
      </c>
      <c r="C1327" s="106">
        <v>93431201</v>
      </c>
      <c r="D1327" s="89" t="s">
        <v>12266</v>
      </c>
      <c r="E1327" s="135">
        <v>9</v>
      </c>
      <c r="F1327" s="135">
        <v>13</v>
      </c>
      <c r="G1327" s="90">
        <f t="shared" si="21"/>
        <v>117</v>
      </c>
      <c r="H1327" s="91"/>
      <c r="I1327" s="92"/>
      <c r="J1327" s="92">
        <v>11</v>
      </c>
      <c r="K1327" s="92">
        <v>18</v>
      </c>
      <c r="L1327" s="92">
        <v>15</v>
      </c>
      <c r="M1327" s="93">
        <v>38</v>
      </c>
      <c r="N1327" s="91"/>
      <c r="O1327" s="91">
        <v>15</v>
      </c>
      <c r="P1327" s="91">
        <v>15</v>
      </c>
      <c r="Q1327" s="91">
        <v>15</v>
      </c>
      <c r="R1327" s="91">
        <v>38</v>
      </c>
      <c r="S1327" s="94"/>
      <c r="T1327" s="95"/>
      <c r="U1327" s="96"/>
      <c r="V1327" s="95"/>
      <c r="W1327" s="95"/>
      <c r="X1327" s="97"/>
      <c r="Y1327" s="94"/>
      <c r="Z1327" s="96"/>
      <c r="AA1327" s="96"/>
      <c r="AB1327" s="95"/>
      <c r="AC1327" s="95"/>
      <c r="AD1327" s="97"/>
      <c r="AE1327" s="91"/>
      <c r="AF1327" s="91"/>
      <c r="AG1327" s="91">
        <v>15</v>
      </c>
      <c r="AH1327" s="91">
        <v>15</v>
      </c>
      <c r="AI1327" s="91">
        <v>15</v>
      </c>
      <c r="AJ1327" s="91"/>
      <c r="AK1327" s="91">
        <v>38</v>
      </c>
      <c r="AL1327" s="91"/>
      <c r="AM1327" s="113"/>
      <c r="AN1327" s="113">
        <v>15</v>
      </c>
      <c r="AO1327" s="92">
        <v>15</v>
      </c>
      <c r="AP1327" s="92">
        <v>15</v>
      </c>
      <c r="AQ1327" s="93">
        <v>38</v>
      </c>
      <c r="AR1327" s="91"/>
      <c r="AS1327" s="113"/>
      <c r="AT1327" s="118">
        <v>15</v>
      </c>
      <c r="AU1327" s="118">
        <v>15</v>
      </c>
      <c r="AV1327" s="118">
        <v>15</v>
      </c>
      <c r="AW1327" s="118"/>
      <c r="AX1327" s="93">
        <v>38</v>
      </c>
      <c r="AY1327" s="97"/>
      <c r="AZ1327" s="97"/>
      <c r="BA1327" s="97"/>
      <c r="BB1327" s="97"/>
      <c r="BC1327" s="99" t="s">
        <v>12298</v>
      </c>
      <c r="BD1327" s="99" t="s">
        <v>12297</v>
      </c>
      <c r="BE1327" s="99" t="s">
        <v>12271</v>
      </c>
      <c r="BF1327" s="100"/>
      <c r="BG1327" s="103"/>
      <c r="BH1327" s="103"/>
      <c r="BI1327" s="103"/>
      <c r="BJ1327" s="99"/>
      <c r="BK1327" s="112" t="s">
        <v>12487</v>
      </c>
      <c r="BL1327" s="102"/>
      <c r="BM1327" s="99"/>
      <c r="BN1327" s="99"/>
      <c r="BT1327" s="99"/>
      <c r="BU1327" s="99"/>
      <c r="BV1327" s="99"/>
      <c r="BW1327" s="99"/>
      <c r="BX1327" s="99"/>
      <c r="CB1327" s="4" t="s">
        <v>1511</v>
      </c>
    </row>
    <row r="1328" ht="13.75" spans="1:80">
      <c r="A1328" s="88" t="s">
        <v>12668</v>
      </c>
      <c r="B1328" s="88">
        <v>93431291</v>
      </c>
      <c r="C1328" s="106">
        <v>93431201</v>
      </c>
      <c r="D1328" s="89" t="s">
        <v>494</v>
      </c>
      <c r="E1328" s="135">
        <v>9</v>
      </c>
      <c r="F1328" s="135">
        <v>68</v>
      </c>
      <c r="G1328" s="90">
        <f t="shared" si="21"/>
        <v>612</v>
      </c>
      <c r="H1328" s="91"/>
      <c r="I1328" s="92"/>
      <c r="J1328" s="92">
        <v>40</v>
      </c>
      <c r="K1328" s="92">
        <v>44</v>
      </c>
      <c r="L1328" s="92">
        <v>58</v>
      </c>
      <c r="M1328" s="93"/>
      <c r="N1328" s="91"/>
      <c r="O1328" s="91">
        <v>32</v>
      </c>
      <c r="P1328" s="91">
        <v>50</v>
      </c>
      <c r="Q1328" s="91">
        <v>35</v>
      </c>
      <c r="R1328" s="91"/>
      <c r="S1328" s="94"/>
      <c r="T1328" s="95"/>
      <c r="U1328" s="96"/>
      <c r="V1328" s="95"/>
      <c r="W1328" s="95"/>
      <c r="X1328" s="97"/>
      <c r="Y1328" s="94"/>
      <c r="Z1328" s="96"/>
      <c r="AA1328" s="96"/>
      <c r="AB1328" s="95"/>
      <c r="AC1328" s="95"/>
      <c r="AD1328" s="97"/>
      <c r="AE1328" s="91"/>
      <c r="AF1328" s="91"/>
      <c r="AG1328" s="91">
        <v>35</v>
      </c>
      <c r="AH1328" s="91">
        <v>35</v>
      </c>
      <c r="AI1328" s="91">
        <v>42</v>
      </c>
      <c r="AJ1328" s="91">
        <v>42</v>
      </c>
      <c r="AK1328" s="91"/>
      <c r="AL1328" s="91"/>
      <c r="AM1328" s="113"/>
      <c r="AN1328" s="113">
        <v>35</v>
      </c>
      <c r="AO1328" s="92">
        <v>50</v>
      </c>
      <c r="AP1328" s="92">
        <v>50</v>
      </c>
      <c r="AQ1328" s="93"/>
      <c r="AR1328" s="91"/>
      <c r="AS1328" s="113"/>
      <c r="AT1328" s="113"/>
      <c r="AU1328" s="113"/>
      <c r="AV1328" s="92"/>
      <c r="AW1328" s="92"/>
      <c r="AX1328" s="93"/>
      <c r="AY1328" s="97"/>
      <c r="AZ1328" s="97"/>
      <c r="BA1328" s="97"/>
      <c r="BB1328" s="97"/>
      <c r="BC1328" s="99" t="s">
        <v>12301</v>
      </c>
      <c r="BD1328" s="99" t="s">
        <v>12300</v>
      </c>
      <c r="BE1328" s="99" t="s">
        <v>12275</v>
      </c>
      <c r="BF1328" s="100"/>
      <c r="BG1328" s="103"/>
      <c r="BH1328" s="103"/>
      <c r="BI1328" s="103"/>
      <c r="BJ1328" s="99"/>
      <c r="BK1328" s="112" t="s">
        <v>1511</v>
      </c>
      <c r="BL1328" s="102"/>
      <c r="BM1328" s="99"/>
      <c r="BN1328" s="99"/>
      <c r="BT1328" s="99"/>
      <c r="BU1328" s="99"/>
      <c r="BV1328" s="99"/>
      <c r="BW1328" s="99"/>
      <c r="BX1328" s="99"/>
      <c r="CB1328" s="4" t="s">
        <v>1511</v>
      </c>
    </row>
    <row r="1329" ht="13.75" spans="1:479">
      <c r="A1329" s="88" t="s">
        <v>12669</v>
      </c>
      <c r="B1329" s="88">
        <v>93427291</v>
      </c>
      <c r="C1329" s="106" t="s">
        <v>6228</v>
      </c>
      <c r="D1329" s="89" t="s">
        <v>12266</v>
      </c>
      <c r="E1329" s="254">
        <v>6</v>
      </c>
      <c r="F1329" s="135">
        <v>122</v>
      </c>
      <c r="G1329" s="90">
        <f t="shared" si="21"/>
        <v>732</v>
      </c>
      <c r="H1329" s="94"/>
      <c r="I1329" s="95"/>
      <c r="J1329" s="95"/>
      <c r="K1329" s="95"/>
      <c r="L1329" s="95"/>
      <c r="M1329" s="97"/>
      <c r="N1329" s="94"/>
      <c r="O1329" s="94"/>
      <c r="P1329" s="94"/>
      <c r="Q1329" s="94"/>
      <c r="R1329" s="94"/>
      <c r="S1329" s="91"/>
      <c r="T1329" s="92"/>
      <c r="U1329" s="113"/>
      <c r="V1329" s="92"/>
      <c r="W1329" s="92"/>
      <c r="X1329" s="93"/>
      <c r="Y1329" s="91"/>
      <c r="Z1329" s="113"/>
      <c r="AA1329" s="113"/>
      <c r="AB1329" s="92"/>
      <c r="AC1329" s="92"/>
      <c r="AD1329" s="93"/>
      <c r="AE1329" s="91"/>
      <c r="AF1329" s="91"/>
      <c r="AG1329" s="91"/>
      <c r="AH1329" s="91"/>
      <c r="AI1329" s="91"/>
      <c r="AJ1329" s="91"/>
      <c r="AK1329" s="91"/>
      <c r="AL1329" s="91"/>
      <c r="AM1329" s="113"/>
      <c r="AN1329" s="113"/>
      <c r="AO1329" s="92"/>
      <c r="AP1329" s="92"/>
      <c r="AQ1329" s="93"/>
      <c r="AR1329" s="94"/>
      <c r="AS1329" s="96"/>
      <c r="AT1329" s="96"/>
      <c r="AU1329" s="96"/>
      <c r="AV1329" s="95"/>
      <c r="AW1329" s="95"/>
      <c r="AX1329" s="97"/>
      <c r="AY1329" s="97"/>
      <c r="AZ1329" s="97"/>
      <c r="BA1329" s="97"/>
      <c r="BB1329" s="97"/>
      <c r="BC1329" s="99" t="s">
        <v>12349</v>
      </c>
      <c r="BD1329" s="99" t="s">
        <v>12271</v>
      </c>
      <c r="BE1329" s="99"/>
      <c r="BF1329" s="100"/>
      <c r="BG1329" s="103"/>
      <c r="BH1329" s="103"/>
      <c r="BI1329" s="103"/>
      <c r="BJ1329" s="99"/>
      <c r="BK1329" s="112" t="s">
        <v>1511</v>
      </c>
      <c r="BL1329" s="102"/>
      <c r="BM1329" s="99"/>
      <c r="BN1329" s="99"/>
      <c r="BT1329" s="99"/>
      <c r="BU1329" s="99"/>
      <c r="BV1329" s="99"/>
      <c r="BW1329" s="99"/>
      <c r="BX1329" s="99"/>
      <c r="CB1329" s="4" t="s">
        <v>1511</v>
      </c>
    </row>
    <row r="1330" ht="13.75" spans="1:479">
      <c r="A1330" s="88" t="s">
        <v>12669</v>
      </c>
      <c r="B1330" s="88">
        <v>93427291</v>
      </c>
      <c r="C1330" s="106" t="s">
        <v>6228</v>
      </c>
      <c r="D1330" s="89" t="s">
        <v>494</v>
      </c>
      <c r="E1330" s="254">
        <v>6</v>
      </c>
      <c r="F1330" s="135">
        <v>227</v>
      </c>
      <c r="G1330" s="90">
        <f t="shared" si="21"/>
        <v>1362</v>
      </c>
      <c r="H1330" s="94"/>
      <c r="I1330" s="95"/>
      <c r="J1330" s="95"/>
      <c r="K1330" s="95"/>
      <c r="L1330" s="95"/>
      <c r="M1330" s="97"/>
      <c r="N1330" s="94"/>
      <c r="O1330" s="94"/>
      <c r="P1330" s="94"/>
      <c r="Q1330" s="94"/>
      <c r="R1330" s="94"/>
      <c r="S1330" s="107"/>
      <c r="T1330" s="109"/>
      <c r="U1330" s="108">
        <v>74</v>
      </c>
      <c r="V1330" s="109">
        <v>109</v>
      </c>
      <c r="W1330" s="109">
        <v>51</v>
      </c>
      <c r="X1330" s="110"/>
      <c r="Y1330" s="107"/>
      <c r="Z1330" s="108"/>
      <c r="AA1330" s="108"/>
      <c r="AB1330" s="109"/>
      <c r="AC1330" s="109"/>
      <c r="AD1330" s="110"/>
      <c r="AE1330" s="91"/>
      <c r="AF1330" s="91"/>
      <c r="AG1330" s="91"/>
      <c r="AH1330" s="91"/>
      <c r="AI1330" s="91"/>
      <c r="AJ1330" s="91"/>
      <c r="AK1330" s="91"/>
      <c r="AL1330" s="91"/>
      <c r="AM1330" s="113"/>
      <c r="AN1330" s="113"/>
      <c r="AO1330" s="92"/>
      <c r="AP1330" s="92"/>
      <c r="AQ1330" s="93"/>
      <c r="AR1330" s="94"/>
      <c r="AS1330" s="96"/>
      <c r="AT1330" s="96"/>
      <c r="AU1330" s="96"/>
      <c r="AV1330" s="95"/>
      <c r="AW1330" s="95"/>
      <c r="AX1330" s="97"/>
      <c r="AY1330" s="97"/>
      <c r="AZ1330" s="97"/>
      <c r="BA1330" s="97"/>
      <c r="BB1330" s="97"/>
      <c r="BC1330" s="99" t="s">
        <v>12350</v>
      </c>
      <c r="BD1330" s="99" t="s">
        <v>12275</v>
      </c>
      <c r="BE1330" s="99"/>
      <c r="BF1330" s="100"/>
      <c r="BG1330" s="103"/>
      <c r="BH1330" s="103"/>
      <c r="BI1330" s="103"/>
      <c r="BJ1330" s="99"/>
      <c r="BK1330" s="112" t="s">
        <v>1510</v>
      </c>
      <c r="BL1330" s="102"/>
      <c r="BM1330" s="99"/>
      <c r="BN1330" s="99"/>
      <c r="BT1330" s="99"/>
      <c r="BU1330" s="99"/>
      <c r="BV1330" s="99"/>
      <c r="BW1330" s="99"/>
      <c r="BX1330" s="99"/>
      <c r="CB1330" s="4" t="s">
        <v>1511</v>
      </c>
    </row>
    <row r="1331" ht="13.75" spans="1:479">
      <c r="A1331" s="88" t="s">
        <v>12669</v>
      </c>
      <c r="B1331" s="88">
        <v>93427291</v>
      </c>
      <c r="C1331" s="106" t="s">
        <v>6230</v>
      </c>
      <c r="D1331" s="89" t="s">
        <v>12266</v>
      </c>
      <c r="E1331" s="254">
        <v>6</v>
      </c>
      <c r="F1331" s="135">
        <v>122</v>
      </c>
      <c r="G1331" s="90">
        <f t="shared" si="21"/>
        <v>732</v>
      </c>
      <c r="H1331" s="94"/>
      <c r="I1331" s="95"/>
      <c r="J1331" s="95"/>
      <c r="K1331" s="95"/>
      <c r="L1331" s="95"/>
      <c r="M1331" s="97"/>
      <c r="N1331" s="94"/>
      <c r="O1331" s="94"/>
      <c r="P1331" s="94"/>
      <c r="Q1331" s="94"/>
      <c r="R1331" s="94"/>
      <c r="S1331" s="91"/>
      <c r="T1331" s="92"/>
      <c r="U1331" s="113">
        <v>49</v>
      </c>
      <c r="V1331" s="92">
        <v>53</v>
      </c>
      <c r="W1331" s="92">
        <v>39</v>
      </c>
      <c r="X1331" s="93"/>
      <c r="Y1331" s="91"/>
      <c r="Z1331" s="113"/>
      <c r="AA1331" s="113"/>
      <c r="AB1331" s="92"/>
      <c r="AC1331" s="92"/>
      <c r="AD1331" s="93"/>
      <c r="AE1331" s="91"/>
      <c r="AF1331" s="91"/>
      <c r="AG1331" s="91"/>
      <c r="AH1331" s="91"/>
      <c r="AI1331" s="91"/>
      <c r="AJ1331" s="91"/>
      <c r="AK1331" s="91"/>
      <c r="AL1331" s="91"/>
      <c r="AM1331" s="113"/>
      <c r="AN1331" s="113"/>
      <c r="AO1331" s="92"/>
      <c r="AP1331" s="92"/>
      <c r="AQ1331" s="93"/>
      <c r="AR1331" s="94"/>
      <c r="AS1331" s="96"/>
      <c r="AT1331" s="96"/>
      <c r="AU1331" s="96"/>
      <c r="AV1331" s="95"/>
      <c r="AW1331" s="95"/>
      <c r="AX1331" s="97"/>
      <c r="AY1331" s="97"/>
      <c r="AZ1331" s="97"/>
      <c r="BA1331" s="97"/>
      <c r="BB1331" s="97"/>
      <c r="BC1331" s="99" t="s">
        <v>12349</v>
      </c>
      <c r="BD1331" s="99" t="s">
        <v>12271</v>
      </c>
      <c r="BE1331" s="99"/>
      <c r="BF1331" s="100"/>
      <c r="BG1331" s="103"/>
      <c r="BH1331" s="103"/>
      <c r="BI1331" s="103"/>
      <c r="BJ1331" s="99"/>
      <c r="BK1331" s="112" t="s">
        <v>1511</v>
      </c>
      <c r="BL1331" s="102"/>
      <c r="BM1331" s="99"/>
      <c r="BN1331" s="99"/>
      <c r="BT1331" s="99"/>
      <c r="BU1331" s="99"/>
      <c r="BV1331" s="99"/>
      <c r="BW1331" s="99"/>
      <c r="BX1331" s="99"/>
      <c r="CB1331" s="4" t="s">
        <v>1511</v>
      </c>
    </row>
    <row r="1332" ht="13.75" spans="1:479">
      <c r="A1332" s="88" t="s">
        <v>12669</v>
      </c>
      <c r="B1332" s="88">
        <v>93427291</v>
      </c>
      <c r="C1332" s="106" t="s">
        <v>6230</v>
      </c>
      <c r="D1332" s="89" t="s">
        <v>494</v>
      </c>
      <c r="E1332" s="254">
        <v>6</v>
      </c>
      <c r="F1332" s="135">
        <v>234</v>
      </c>
      <c r="G1332" s="90">
        <f t="shared" si="21"/>
        <v>1404</v>
      </c>
      <c r="H1332" s="94"/>
      <c r="I1332" s="95"/>
      <c r="J1332" s="95"/>
      <c r="K1332" s="95"/>
      <c r="L1332" s="95"/>
      <c r="M1332" s="97"/>
      <c r="N1332" s="94"/>
      <c r="O1332" s="94"/>
      <c r="P1332" s="94"/>
      <c r="Q1332" s="94"/>
      <c r="R1332" s="94"/>
      <c r="S1332" s="107"/>
      <c r="T1332" s="109"/>
      <c r="U1332" s="108">
        <v>74</v>
      </c>
      <c r="V1332" s="109">
        <v>109</v>
      </c>
      <c r="W1332" s="109">
        <v>51</v>
      </c>
      <c r="X1332" s="110"/>
      <c r="Y1332" s="107"/>
      <c r="Z1332" s="108"/>
      <c r="AA1332" s="108"/>
      <c r="AB1332" s="109"/>
      <c r="AC1332" s="109"/>
      <c r="AD1332" s="110"/>
      <c r="AE1332" s="91"/>
      <c r="AF1332" s="91"/>
      <c r="AG1332" s="91"/>
      <c r="AH1332" s="91"/>
      <c r="AI1332" s="91"/>
      <c r="AJ1332" s="91"/>
      <c r="AK1332" s="91"/>
      <c r="AL1332" s="91"/>
      <c r="AM1332" s="113"/>
      <c r="AN1332" s="113"/>
      <c r="AO1332" s="92"/>
      <c r="AP1332" s="92"/>
      <c r="AQ1332" s="93"/>
      <c r="AR1332" s="94"/>
      <c r="AS1332" s="96"/>
      <c r="AT1332" s="96"/>
      <c r="AU1332" s="96"/>
      <c r="AV1332" s="95"/>
      <c r="AW1332" s="95"/>
      <c r="AX1332" s="97"/>
      <c r="AY1332" s="97"/>
      <c r="AZ1332" s="97"/>
      <c r="BA1332" s="97"/>
      <c r="BB1332" s="97"/>
      <c r="BC1332" s="99" t="s">
        <v>12350</v>
      </c>
      <c r="BD1332" s="99" t="s">
        <v>12275</v>
      </c>
      <c r="BE1332" s="99"/>
      <c r="BF1332" s="100"/>
      <c r="BG1332" s="103"/>
      <c r="BH1332" s="103"/>
      <c r="BI1332" s="103"/>
      <c r="BJ1332" s="99"/>
      <c r="BK1332" s="112" t="s">
        <v>1510</v>
      </c>
      <c r="BL1332" s="102"/>
      <c r="BM1332" s="99"/>
      <c r="BN1332" s="99"/>
      <c r="BT1332" s="99"/>
      <c r="BU1332" s="99"/>
      <c r="BV1332" s="99"/>
      <c r="BW1332" s="99"/>
      <c r="BX1332" s="99"/>
      <c r="CB1332" s="4" t="s">
        <v>1511</v>
      </c>
    </row>
    <row r="1333" ht="13.75" spans="1:479">
      <c r="A1333" s="88" t="s">
        <v>12670</v>
      </c>
      <c r="B1333" s="88">
        <v>93431491</v>
      </c>
      <c r="C1333" s="106" t="s">
        <v>5619</v>
      </c>
      <c r="D1333" s="89" t="s">
        <v>494</v>
      </c>
      <c r="E1333" s="135">
        <v>9</v>
      </c>
      <c r="F1333" s="135">
        <v>70</v>
      </c>
      <c r="G1333" s="90">
        <f t="shared" si="21"/>
        <v>630</v>
      </c>
      <c r="H1333" s="167"/>
      <c r="I1333" s="133"/>
      <c r="J1333" s="133">
        <v>52</v>
      </c>
      <c r="K1333" s="133">
        <v>47</v>
      </c>
      <c r="L1333" s="133">
        <v>32</v>
      </c>
      <c r="M1333" s="117">
        <v>38</v>
      </c>
      <c r="N1333" s="91"/>
      <c r="O1333" s="91"/>
      <c r="P1333" s="91"/>
      <c r="Q1333" s="91"/>
      <c r="R1333" s="91"/>
      <c r="S1333" s="91"/>
      <c r="T1333" s="92"/>
      <c r="U1333" s="132">
        <v>40</v>
      </c>
      <c r="V1333" s="133">
        <v>45</v>
      </c>
      <c r="W1333" s="133">
        <v>54</v>
      </c>
      <c r="X1333" s="93"/>
      <c r="Y1333" s="167"/>
      <c r="Z1333" s="132"/>
      <c r="AA1333" s="132">
        <v>39</v>
      </c>
      <c r="AB1333" s="133">
        <v>46</v>
      </c>
      <c r="AC1333" s="133">
        <v>29</v>
      </c>
      <c r="AD1333" s="117"/>
      <c r="AE1333" s="91"/>
      <c r="AF1333" s="91"/>
      <c r="AG1333" s="91"/>
      <c r="AH1333" s="91"/>
      <c r="AI1333" s="91"/>
      <c r="AJ1333" s="91"/>
      <c r="AK1333" s="91"/>
      <c r="AL1333" s="94"/>
      <c r="AM1333" s="96"/>
      <c r="AN1333" s="96"/>
      <c r="AO1333" s="95"/>
      <c r="AP1333" s="95"/>
      <c r="AQ1333" s="97"/>
      <c r="AR1333" s="176"/>
      <c r="AS1333" s="159"/>
      <c r="AT1333" s="159"/>
      <c r="AU1333" s="159"/>
      <c r="AV1333" s="160"/>
      <c r="AW1333" s="160"/>
      <c r="AX1333" s="161"/>
      <c r="AY1333" s="97"/>
      <c r="AZ1333" s="97"/>
      <c r="BA1333" s="97"/>
      <c r="BB1333" s="97"/>
      <c r="BC1333" s="99" t="s">
        <v>12300</v>
      </c>
      <c r="BD1333" s="99" t="s">
        <v>12282</v>
      </c>
      <c r="BE1333" s="99" t="s">
        <v>12301</v>
      </c>
      <c r="BF1333" s="100"/>
      <c r="BG1333" s="103"/>
      <c r="BH1333" s="103"/>
      <c r="BI1333" s="103"/>
      <c r="BJ1333" s="99"/>
      <c r="BK1333" s="112" t="s">
        <v>1511</v>
      </c>
      <c r="BL1333" s="102"/>
      <c r="BM1333" s="99"/>
      <c r="BN1333" s="99"/>
      <c r="BT1333" s="99"/>
      <c r="BU1333" s="99"/>
      <c r="BV1333" s="99"/>
      <c r="BW1333" s="99"/>
      <c r="BX1333" s="99"/>
      <c r="CB1333" s="4" t="s">
        <v>1511</v>
      </c>
    </row>
    <row r="1334" ht="13.75" spans="1:479">
      <c r="A1334" s="88" t="s">
        <v>12670</v>
      </c>
      <c r="B1334" s="88">
        <v>93431491</v>
      </c>
      <c r="C1334" s="106" t="s">
        <v>5621</v>
      </c>
      <c r="D1334" s="89" t="s">
        <v>494</v>
      </c>
      <c r="E1334" s="135">
        <v>9</v>
      </c>
      <c r="F1334" s="135">
        <v>70</v>
      </c>
      <c r="G1334" s="90">
        <f t="shared" si="21"/>
        <v>630</v>
      </c>
      <c r="H1334" s="91"/>
      <c r="I1334" s="92"/>
      <c r="J1334" s="92">
        <v>30</v>
      </c>
      <c r="K1334" s="92">
        <v>37</v>
      </c>
      <c r="L1334" s="92">
        <v>24</v>
      </c>
      <c r="M1334" s="93">
        <v>38</v>
      </c>
      <c r="N1334" s="91"/>
      <c r="O1334" s="91"/>
      <c r="P1334" s="91"/>
      <c r="Q1334" s="91"/>
      <c r="R1334" s="91"/>
      <c r="S1334" s="91"/>
      <c r="T1334" s="92"/>
      <c r="U1334" s="113">
        <v>39</v>
      </c>
      <c r="V1334" s="92">
        <v>46</v>
      </c>
      <c r="W1334" s="92">
        <v>62</v>
      </c>
      <c r="X1334" s="93"/>
      <c r="Y1334" s="91"/>
      <c r="Z1334" s="113"/>
      <c r="AA1334" s="113">
        <v>40</v>
      </c>
      <c r="AB1334" s="92">
        <v>49</v>
      </c>
      <c r="AC1334" s="92">
        <v>35</v>
      </c>
      <c r="AD1334" s="93"/>
      <c r="AE1334" s="91"/>
      <c r="AF1334" s="91"/>
      <c r="AG1334" s="91"/>
      <c r="AH1334" s="91"/>
      <c r="AI1334" s="91"/>
      <c r="AJ1334" s="91"/>
      <c r="AK1334" s="91"/>
      <c r="AL1334" s="94"/>
      <c r="AM1334" s="96"/>
      <c r="AN1334" s="96"/>
      <c r="AO1334" s="95"/>
      <c r="AP1334" s="95"/>
      <c r="AQ1334" s="97"/>
      <c r="AR1334" s="94"/>
      <c r="AS1334" s="96"/>
      <c r="AT1334" s="96"/>
      <c r="AU1334" s="96"/>
      <c r="AV1334" s="95"/>
      <c r="AW1334" s="95"/>
      <c r="AX1334" s="97"/>
      <c r="AY1334" s="97"/>
      <c r="AZ1334" s="97"/>
      <c r="BA1334" s="97"/>
      <c r="BB1334" s="97"/>
      <c r="BC1334" s="99" t="s">
        <v>12300</v>
      </c>
      <c r="BD1334" s="99" t="s">
        <v>12282</v>
      </c>
      <c r="BE1334" s="99" t="s">
        <v>12301</v>
      </c>
      <c r="BF1334" s="100"/>
      <c r="BG1334" s="103"/>
      <c r="BH1334" s="103"/>
      <c r="BI1334" s="103"/>
      <c r="BJ1334" s="99"/>
      <c r="BK1334" s="112" t="s">
        <v>1511</v>
      </c>
      <c r="BL1334" s="102"/>
      <c r="BM1334" s="99"/>
      <c r="BN1334" s="99"/>
      <c r="BT1334" s="99"/>
      <c r="BU1334" s="99"/>
      <c r="BV1334" s="99"/>
      <c r="BW1334" s="99"/>
      <c r="BX1334" s="99"/>
      <c r="CB1334" s="4" t="s">
        <v>1511</v>
      </c>
    </row>
    <row r="1335" ht="13.75" spans="1:479">
      <c r="A1335" s="88" t="s">
        <v>12670</v>
      </c>
      <c r="B1335" s="88">
        <v>93431691</v>
      </c>
      <c r="C1335" s="106" t="s">
        <v>5623</v>
      </c>
      <c r="D1335" s="89" t="s">
        <v>494</v>
      </c>
      <c r="E1335" s="135">
        <v>9</v>
      </c>
      <c r="F1335" s="135">
        <v>96</v>
      </c>
      <c r="G1335" s="90">
        <f t="shared" si="21"/>
        <v>864</v>
      </c>
      <c r="H1335" s="91"/>
      <c r="I1335" s="92"/>
      <c r="J1335" s="92">
        <v>58</v>
      </c>
      <c r="K1335" s="92">
        <v>60</v>
      </c>
      <c r="L1335" s="92">
        <v>99</v>
      </c>
      <c r="M1335" s="93"/>
      <c r="N1335" s="91"/>
      <c r="O1335" s="91"/>
      <c r="P1335" s="91"/>
      <c r="Q1335" s="91"/>
      <c r="R1335" s="91"/>
      <c r="S1335" s="91"/>
      <c r="T1335" s="92"/>
      <c r="U1335" s="113"/>
      <c r="V1335" s="92"/>
      <c r="W1335" s="92"/>
      <c r="X1335" s="93"/>
      <c r="Y1335" s="91"/>
      <c r="Z1335" s="113"/>
      <c r="AA1335" s="113">
        <v>49</v>
      </c>
      <c r="AB1335" s="92">
        <v>65</v>
      </c>
      <c r="AC1335" s="92">
        <v>55</v>
      </c>
      <c r="AD1335" s="93"/>
      <c r="AE1335" s="91"/>
      <c r="AF1335" s="91"/>
      <c r="AG1335" s="91"/>
      <c r="AH1335" s="91"/>
      <c r="AI1335" s="91"/>
      <c r="AJ1335" s="91"/>
      <c r="AK1335" s="91"/>
      <c r="AL1335" s="94"/>
      <c r="AM1335" s="96"/>
      <c r="AN1335" s="96"/>
      <c r="AO1335" s="95"/>
      <c r="AP1335" s="95"/>
      <c r="AQ1335" s="97"/>
      <c r="AR1335" s="94"/>
      <c r="AS1335" s="96"/>
      <c r="AT1335" s="96"/>
      <c r="AU1335" s="96"/>
      <c r="AV1335" s="95"/>
      <c r="AW1335" s="95"/>
      <c r="AX1335" s="97"/>
      <c r="AY1335" s="97"/>
      <c r="AZ1335" s="97"/>
      <c r="BA1335" s="97"/>
      <c r="BB1335" s="97"/>
      <c r="BC1335" s="99" t="s">
        <v>12300</v>
      </c>
      <c r="BD1335" s="99" t="s">
        <v>12282</v>
      </c>
      <c r="BE1335" s="99" t="s">
        <v>12301</v>
      </c>
      <c r="BF1335" s="100"/>
      <c r="BG1335" s="103"/>
      <c r="BH1335" s="103"/>
      <c r="BI1335" s="103"/>
      <c r="BJ1335" s="99"/>
      <c r="BK1335" s="112" t="s">
        <v>1511</v>
      </c>
      <c r="BL1335" s="102"/>
      <c r="BM1335" s="99"/>
      <c r="BN1335" s="99"/>
      <c r="BT1335" s="99"/>
      <c r="BU1335" s="99"/>
      <c r="BV1335" s="99"/>
      <c r="BW1335" s="99"/>
      <c r="BX1335" s="99"/>
      <c r="CB1335" s="4" t="s">
        <v>1511</v>
      </c>
    </row>
    <row r="1336" ht="13.75" spans="1:479">
      <c r="A1336" s="88" t="s">
        <v>12671</v>
      </c>
      <c r="B1336" s="88">
        <v>93437491</v>
      </c>
      <c r="C1336" s="106">
        <v>93437401</v>
      </c>
      <c r="D1336" s="89" t="s">
        <v>12266</v>
      </c>
      <c r="E1336" s="135">
        <v>50</v>
      </c>
      <c r="F1336" s="135">
        <v>6</v>
      </c>
      <c r="G1336" s="90">
        <f t="shared" si="21"/>
        <v>300</v>
      </c>
      <c r="H1336" s="91"/>
      <c r="I1336" s="92"/>
      <c r="J1336" s="92">
        <v>32</v>
      </c>
      <c r="K1336" s="92">
        <v>36</v>
      </c>
      <c r="L1336" s="92">
        <v>6</v>
      </c>
      <c r="M1336" s="93">
        <v>38</v>
      </c>
      <c r="N1336" s="94"/>
      <c r="O1336" s="94"/>
      <c r="P1336" s="94"/>
      <c r="Q1336" s="94"/>
      <c r="R1336" s="94"/>
      <c r="S1336" s="94"/>
      <c r="T1336" s="95"/>
      <c r="U1336" s="96"/>
      <c r="V1336" s="95"/>
      <c r="W1336" s="95"/>
      <c r="X1336" s="97"/>
      <c r="Y1336" s="91"/>
      <c r="Z1336" s="113"/>
      <c r="AA1336" s="113">
        <v>30</v>
      </c>
      <c r="AB1336" s="92">
        <v>30</v>
      </c>
      <c r="AC1336" s="92">
        <v>30</v>
      </c>
      <c r="AD1336" s="93"/>
      <c r="AE1336" s="94"/>
      <c r="AF1336" s="94"/>
      <c r="AG1336" s="94"/>
      <c r="AH1336" s="94"/>
      <c r="AI1336" s="94"/>
      <c r="AJ1336" s="94"/>
      <c r="AK1336" s="94"/>
      <c r="AL1336" s="91"/>
      <c r="AM1336" s="113"/>
      <c r="AN1336" s="113"/>
      <c r="AO1336" s="92"/>
      <c r="AP1336" s="92"/>
      <c r="AQ1336" s="93"/>
      <c r="AR1336" s="94"/>
      <c r="AS1336" s="96"/>
      <c r="AT1336" s="96"/>
      <c r="AU1336" s="96"/>
      <c r="AV1336" s="95"/>
      <c r="AW1336" s="95"/>
      <c r="AX1336" s="97"/>
      <c r="AY1336" s="97"/>
      <c r="AZ1336" s="97"/>
      <c r="BA1336" s="97"/>
      <c r="BB1336" s="97"/>
      <c r="BC1336" s="99" t="s">
        <v>12297</v>
      </c>
      <c r="BD1336" s="99" t="s">
        <v>12298</v>
      </c>
      <c r="BE1336" s="99"/>
      <c r="BF1336" s="100"/>
      <c r="BG1336" s="103"/>
      <c r="BH1336" s="103"/>
      <c r="BI1336" s="103"/>
      <c r="BJ1336" s="99"/>
      <c r="BK1336" s="112" t="s">
        <v>1511</v>
      </c>
      <c r="BL1336" s="102"/>
      <c r="BM1336" s="99"/>
      <c r="BN1336" s="99"/>
      <c r="BT1336" s="99"/>
      <c r="BU1336" s="99"/>
      <c r="BV1336" s="99"/>
      <c r="BW1336" s="99"/>
      <c r="BX1336" s="99"/>
      <c r="CB1336" s="4" t="s">
        <v>1511</v>
      </c>
    </row>
    <row r="1337" ht="13.75" spans="1:479">
      <c r="A1337" s="88" t="s">
        <v>12671</v>
      </c>
      <c r="B1337" s="88">
        <v>93437491</v>
      </c>
      <c r="C1337" s="106">
        <v>93437401</v>
      </c>
      <c r="D1337" s="89" t="s">
        <v>494</v>
      </c>
      <c r="E1337" s="135">
        <v>50</v>
      </c>
      <c r="F1337" s="135">
        <v>23</v>
      </c>
      <c r="G1337" s="90">
        <f t="shared" si="21"/>
        <v>1150</v>
      </c>
      <c r="H1337" s="91"/>
      <c r="I1337" s="92"/>
      <c r="J1337" s="92">
        <v>83</v>
      </c>
      <c r="K1337" s="92">
        <v>105</v>
      </c>
      <c r="L1337" s="92">
        <v>100</v>
      </c>
      <c r="M1337" s="93"/>
      <c r="N1337" s="94"/>
      <c r="O1337" s="94"/>
      <c r="P1337" s="94"/>
      <c r="Q1337" s="94"/>
      <c r="R1337" s="94"/>
      <c r="S1337" s="94"/>
      <c r="T1337" s="95"/>
      <c r="U1337" s="96"/>
      <c r="V1337" s="95"/>
      <c r="W1337" s="95"/>
      <c r="X1337" s="97"/>
      <c r="Y1337" s="91"/>
      <c r="Z1337" s="113"/>
      <c r="AA1337" s="113">
        <v>48</v>
      </c>
      <c r="AB1337" s="92">
        <v>50</v>
      </c>
      <c r="AC1337" s="92">
        <v>70</v>
      </c>
      <c r="AD1337" s="93"/>
      <c r="AE1337" s="94"/>
      <c r="AF1337" s="94"/>
      <c r="AG1337" s="94"/>
      <c r="AH1337" s="94"/>
      <c r="AI1337" s="94"/>
      <c r="AJ1337" s="94"/>
      <c r="AK1337" s="94"/>
      <c r="AL1337" s="91"/>
      <c r="AM1337" s="113"/>
      <c r="AN1337" s="113"/>
      <c r="AO1337" s="92"/>
      <c r="AP1337" s="92"/>
      <c r="AQ1337" s="93"/>
      <c r="AR1337" s="94"/>
      <c r="AS1337" s="96"/>
      <c r="AT1337" s="96"/>
      <c r="AU1337" s="96"/>
      <c r="AV1337" s="95"/>
      <c r="AW1337" s="95"/>
      <c r="AX1337" s="97"/>
      <c r="AY1337" s="97"/>
      <c r="AZ1337" s="97"/>
      <c r="BA1337" s="97"/>
      <c r="BB1337" s="97"/>
      <c r="BC1337" s="99" t="s">
        <v>12300</v>
      </c>
      <c r="BD1337" s="99" t="s">
        <v>12301</v>
      </c>
      <c r="BE1337" s="99"/>
      <c r="BF1337" s="100"/>
      <c r="BG1337" s="103"/>
      <c r="BH1337" s="103"/>
      <c r="BI1337" s="103"/>
      <c r="BJ1337" s="99"/>
      <c r="BK1337" s="112" t="s">
        <v>1511</v>
      </c>
      <c r="BL1337" s="102"/>
      <c r="BM1337" s="99"/>
      <c r="BN1337" s="99"/>
      <c r="BT1337" s="99"/>
      <c r="BU1337" s="99"/>
      <c r="BV1337" s="99"/>
      <c r="BW1337" s="99"/>
      <c r="BX1337" s="99"/>
      <c r="CB1337" s="4" t="s">
        <v>1511</v>
      </c>
    </row>
    <row r="1338" ht="13.75" spans="1:479">
      <c r="A1338" s="88" t="s">
        <v>12672</v>
      </c>
      <c r="B1338" s="88" t="s">
        <v>714</v>
      </c>
      <c r="C1338" s="88" t="s">
        <v>6041</v>
      </c>
      <c r="D1338" s="89" t="s">
        <v>12266</v>
      </c>
      <c r="E1338" s="135">
        <v>8</v>
      </c>
      <c r="F1338" s="135">
        <v>147</v>
      </c>
      <c r="G1338" s="90">
        <f t="shared" si="21"/>
        <v>1176</v>
      </c>
      <c r="H1338" s="91"/>
      <c r="I1338" s="92"/>
      <c r="J1338" s="92"/>
      <c r="K1338" s="92"/>
      <c r="L1338" s="92"/>
      <c r="M1338" s="93"/>
      <c r="N1338" s="94"/>
      <c r="O1338" s="94"/>
      <c r="P1338" s="94"/>
      <c r="Q1338" s="94"/>
      <c r="R1338" s="94"/>
      <c r="S1338" s="216"/>
      <c r="T1338" s="95"/>
      <c r="U1338" s="217"/>
      <c r="V1338" s="218"/>
      <c r="W1338" s="218"/>
      <c r="X1338" s="219"/>
      <c r="Y1338" s="91"/>
      <c r="Z1338" s="113"/>
      <c r="AA1338" s="113">
        <v>55</v>
      </c>
      <c r="AB1338" s="92">
        <v>55</v>
      </c>
      <c r="AC1338" s="92">
        <v>65</v>
      </c>
      <c r="AD1338" s="93"/>
      <c r="AE1338" s="94"/>
      <c r="AF1338" s="94"/>
      <c r="AG1338" s="94"/>
      <c r="AH1338" s="94"/>
      <c r="AI1338" s="94"/>
      <c r="AJ1338" s="94"/>
      <c r="AK1338" s="94"/>
      <c r="AL1338" s="94"/>
      <c r="AM1338" s="96"/>
      <c r="AN1338" s="96"/>
      <c r="AO1338" s="95"/>
      <c r="AP1338" s="95"/>
      <c r="AQ1338" s="97"/>
      <c r="AR1338" s="94"/>
      <c r="AS1338" s="96"/>
      <c r="AT1338" s="96"/>
      <c r="AU1338" s="96"/>
      <c r="AV1338" s="95"/>
      <c r="AW1338" s="95"/>
      <c r="AX1338" s="97"/>
      <c r="AY1338" s="97"/>
      <c r="AZ1338" s="97"/>
      <c r="BA1338" s="97"/>
      <c r="BB1338" s="97"/>
      <c r="BC1338" s="98" t="s">
        <v>12280</v>
      </c>
      <c r="BD1338" s="99" t="s">
        <v>1366</v>
      </c>
      <c r="BE1338" s="99" t="s">
        <v>1366</v>
      </c>
      <c r="BF1338" s="100"/>
      <c r="BG1338" s="103"/>
      <c r="BH1338" s="103"/>
      <c r="BI1338" s="103"/>
      <c r="BJ1338" s="98"/>
      <c r="BK1338" s="101" t="s">
        <v>1511</v>
      </c>
      <c r="BL1338" s="102"/>
      <c r="BM1338" s="98"/>
      <c r="BN1338" s="98"/>
      <c r="BT1338" s="99"/>
      <c r="BU1338" s="99"/>
      <c r="BV1338" s="99"/>
      <c r="BW1338" s="99"/>
      <c r="BX1338" s="99"/>
      <c r="CB1338" s="4" t="s">
        <v>1511</v>
      </c>
    </row>
    <row r="1339" ht="13.75" spans="1:479">
      <c r="A1339" s="88" t="s">
        <v>12672</v>
      </c>
      <c r="B1339" s="88" t="s">
        <v>714</v>
      </c>
      <c r="C1339" s="88" t="s">
        <v>6041</v>
      </c>
      <c r="D1339" s="89" t="s">
        <v>494</v>
      </c>
      <c r="E1339" s="135">
        <v>8</v>
      </c>
      <c r="F1339" s="135">
        <v>91</v>
      </c>
      <c r="G1339" s="90">
        <f t="shared" si="21"/>
        <v>728</v>
      </c>
      <c r="H1339" s="91"/>
      <c r="I1339" s="92"/>
      <c r="J1339" s="92"/>
      <c r="K1339" s="92"/>
      <c r="L1339" s="92"/>
      <c r="M1339" s="93"/>
      <c r="N1339" s="94"/>
      <c r="O1339" s="94"/>
      <c r="P1339" s="94"/>
      <c r="Q1339" s="94"/>
      <c r="R1339" s="94"/>
      <c r="S1339" s="216"/>
      <c r="T1339" s="95"/>
      <c r="U1339" s="217"/>
      <c r="V1339" s="218"/>
      <c r="W1339" s="218"/>
      <c r="X1339" s="219"/>
      <c r="Y1339" s="91"/>
      <c r="Z1339" s="113"/>
      <c r="AA1339" s="113">
        <v>35</v>
      </c>
      <c r="AB1339" s="92">
        <v>35</v>
      </c>
      <c r="AC1339" s="92">
        <v>65</v>
      </c>
      <c r="AD1339" s="93"/>
      <c r="AE1339" s="94"/>
      <c r="AF1339" s="94"/>
      <c r="AG1339" s="94"/>
      <c r="AH1339" s="94"/>
      <c r="AI1339" s="94"/>
      <c r="AJ1339" s="94"/>
      <c r="AK1339" s="94"/>
      <c r="AL1339" s="94"/>
      <c r="AM1339" s="96"/>
      <c r="AN1339" s="96"/>
      <c r="AO1339" s="95"/>
      <c r="AP1339" s="95"/>
      <c r="AQ1339" s="97"/>
      <c r="AR1339" s="94"/>
      <c r="AS1339" s="96"/>
      <c r="AT1339" s="96"/>
      <c r="AU1339" s="96"/>
      <c r="AV1339" s="95"/>
      <c r="AW1339" s="95"/>
      <c r="AX1339" s="97"/>
      <c r="AY1339" s="97"/>
      <c r="AZ1339" s="97"/>
      <c r="BA1339" s="97"/>
      <c r="BB1339" s="97"/>
      <c r="BC1339" s="98" t="s">
        <v>12282</v>
      </c>
      <c r="BD1339" s="99" t="s">
        <v>12362</v>
      </c>
      <c r="BE1339" s="99" t="s">
        <v>12362</v>
      </c>
      <c r="BF1339" s="100"/>
      <c r="BG1339" s="103"/>
      <c r="BH1339" s="103"/>
      <c r="BI1339" s="103"/>
      <c r="BJ1339" s="98"/>
      <c r="BK1339" s="101" t="s">
        <v>1511</v>
      </c>
      <c r="BL1339" s="102"/>
      <c r="BM1339" s="98"/>
      <c r="BN1339" s="98"/>
      <c r="BT1339" s="99"/>
      <c r="BU1339" s="99"/>
      <c r="BV1339" s="99"/>
      <c r="BW1339" s="99"/>
      <c r="BX1339" s="99"/>
      <c r="CB1339" s="4" t="s">
        <v>1511</v>
      </c>
    </row>
    <row r="1340" ht="13.75" spans="1:479">
      <c r="A1340" s="88" t="s">
        <v>12672</v>
      </c>
      <c r="B1340" s="88" t="s">
        <v>717</v>
      </c>
      <c r="C1340" s="88" t="s">
        <v>5887</v>
      </c>
      <c r="D1340" s="89" t="s">
        <v>12266</v>
      </c>
      <c r="E1340" s="135">
        <v>8</v>
      </c>
      <c r="F1340" s="135">
        <v>147</v>
      </c>
      <c r="G1340" s="90">
        <f t="shared" si="21"/>
        <v>1176</v>
      </c>
      <c r="H1340" s="91"/>
      <c r="I1340" s="92"/>
      <c r="J1340" s="92"/>
      <c r="K1340" s="92"/>
      <c r="L1340" s="92"/>
      <c r="M1340" s="93"/>
      <c r="N1340" s="94"/>
      <c r="O1340" s="94"/>
      <c r="P1340" s="94"/>
      <c r="Q1340" s="94"/>
      <c r="R1340" s="94"/>
      <c r="S1340" s="216"/>
      <c r="T1340" s="95"/>
      <c r="U1340" s="217"/>
      <c r="V1340" s="218"/>
      <c r="W1340" s="218"/>
      <c r="X1340" s="219"/>
      <c r="Y1340" s="91"/>
      <c r="Z1340" s="113"/>
      <c r="AA1340" s="113">
        <v>55</v>
      </c>
      <c r="AB1340" s="92">
        <v>55</v>
      </c>
      <c r="AC1340" s="92">
        <v>65</v>
      </c>
      <c r="AD1340" s="93"/>
      <c r="AE1340" s="94"/>
      <c r="AF1340" s="94"/>
      <c r="AG1340" s="94"/>
      <c r="AH1340" s="94"/>
      <c r="AI1340" s="94"/>
      <c r="AJ1340" s="94"/>
      <c r="AK1340" s="94"/>
      <c r="AL1340" s="94"/>
      <c r="AM1340" s="96"/>
      <c r="AN1340" s="96"/>
      <c r="AO1340" s="95"/>
      <c r="AP1340" s="95"/>
      <c r="AQ1340" s="97"/>
      <c r="AR1340" s="94"/>
      <c r="AS1340" s="96"/>
      <c r="AT1340" s="96"/>
      <c r="AU1340" s="96"/>
      <c r="AV1340" s="95"/>
      <c r="AW1340" s="95"/>
      <c r="AX1340" s="97"/>
      <c r="AY1340" s="97"/>
      <c r="AZ1340" s="97"/>
      <c r="BA1340" s="97"/>
      <c r="BB1340" s="97"/>
      <c r="BC1340" s="98" t="s">
        <v>12280</v>
      </c>
      <c r="BD1340" s="99" t="s">
        <v>1366</v>
      </c>
      <c r="BE1340" s="99" t="s">
        <v>1366</v>
      </c>
      <c r="BF1340" s="100"/>
      <c r="BG1340" s="103"/>
      <c r="BH1340" s="103"/>
      <c r="BI1340" s="103"/>
      <c r="BJ1340" s="98"/>
      <c r="BK1340" s="101" t="s">
        <v>1511</v>
      </c>
      <c r="BL1340" s="102"/>
      <c r="BM1340" s="98"/>
      <c r="BN1340" s="98"/>
      <c r="BT1340" s="99"/>
      <c r="BU1340" s="99"/>
      <c r="BV1340" s="99"/>
      <c r="BW1340" s="99"/>
      <c r="BX1340" s="99"/>
      <c r="CB1340" s="4" t="s">
        <v>1511</v>
      </c>
    </row>
    <row r="1341" ht="13.75" spans="1:479">
      <c r="A1341" s="88" t="s">
        <v>12672</v>
      </c>
      <c r="B1341" s="88" t="s">
        <v>717</v>
      </c>
      <c r="C1341" s="88" t="s">
        <v>5887</v>
      </c>
      <c r="D1341" s="89" t="s">
        <v>494</v>
      </c>
      <c r="E1341" s="135">
        <v>8</v>
      </c>
      <c r="F1341" s="135">
        <v>91</v>
      </c>
      <c r="G1341" s="90">
        <f t="shared" si="21"/>
        <v>728</v>
      </c>
      <c r="H1341" s="91"/>
      <c r="I1341" s="92"/>
      <c r="J1341" s="92"/>
      <c r="K1341" s="92"/>
      <c r="L1341" s="92"/>
      <c r="M1341" s="93"/>
      <c r="N1341" s="94"/>
      <c r="O1341" s="94"/>
      <c r="P1341" s="94"/>
      <c r="Q1341" s="94"/>
      <c r="R1341" s="94"/>
      <c r="S1341" s="216"/>
      <c r="T1341" s="95"/>
      <c r="U1341" s="217"/>
      <c r="V1341" s="218"/>
      <c r="W1341" s="218"/>
      <c r="X1341" s="219"/>
      <c r="Y1341" s="91"/>
      <c r="Z1341" s="113"/>
      <c r="AA1341" s="113">
        <v>35</v>
      </c>
      <c r="AB1341" s="92">
        <v>35</v>
      </c>
      <c r="AC1341" s="92">
        <v>65</v>
      </c>
      <c r="AD1341" s="93"/>
      <c r="AE1341" s="94"/>
      <c r="AF1341" s="94"/>
      <c r="AG1341" s="94"/>
      <c r="AH1341" s="94"/>
      <c r="AI1341" s="94"/>
      <c r="AJ1341" s="94"/>
      <c r="AK1341" s="94"/>
      <c r="AL1341" s="94"/>
      <c r="AM1341" s="96"/>
      <c r="AN1341" s="96"/>
      <c r="AO1341" s="95"/>
      <c r="AP1341" s="95"/>
      <c r="AQ1341" s="97"/>
      <c r="AR1341" s="94"/>
      <c r="AS1341" s="96"/>
      <c r="AT1341" s="96"/>
      <c r="AU1341" s="96"/>
      <c r="AV1341" s="95"/>
      <c r="AW1341" s="95"/>
      <c r="AX1341" s="97"/>
      <c r="AY1341" s="97"/>
      <c r="AZ1341" s="97"/>
      <c r="BA1341" s="97"/>
      <c r="BB1341" s="97"/>
      <c r="BC1341" s="98" t="s">
        <v>12282</v>
      </c>
      <c r="BD1341" s="99" t="s">
        <v>12362</v>
      </c>
      <c r="BE1341" s="99" t="s">
        <v>12362</v>
      </c>
      <c r="BF1341" s="100"/>
      <c r="BG1341" s="103"/>
      <c r="BH1341" s="103"/>
      <c r="BI1341" s="103"/>
      <c r="BJ1341" s="98"/>
      <c r="BK1341" s="101" t="s">
        <v>1511</v>
      </c>
      <c r="BL1341" s="102"/>
      <c r="BM1341" s="98"/>
      <c r="BN1341" s="98"/>
      <c r="BT1341" s="99"/>
      <c r="BU1341" s="99"/>
      <c r="BV1341" s="99"/>
      <c r="BW1341" s="99"/>
      <c r="BX1341" s="99"/>
      <c r="CB1341" s="4" t="s">
        <v>1511</v>
      </c>
    </row>
    <row r="1342" ht="13.75" spans="1:479">
      <c r="A1342" s="88" t="s">
        <v>12672</v>
      </c>
      <c r="B1342" s="88" t="s">
        <v>717</v>
      </c>
      <c r="C1342" s="88" t="s">
        <v>6049</v>
      </c>
      <c r="D1342" s="89" t="s">
        <v>12266</v>
      </c>
      <c r="E1342" s="135">
        <v>8</v>
      </c>
      <c r="F1342" s="135">
        <v>147</v>
      </c>
      <c r="G1342" s="90">
        <f t="shared" si="21"/>
        <v>1176</v>
      </c>
      <c r="H1342" s="91"/>
      <c r="I1342" s="92"/>
      <c r="J1342" s="92"/>
      <c r="K1342" s="92"/>
      <c r="L1342" s="92"/>
      <c r="M1342" s="93"/>
      <c r="N1342" s="94"/>
      <c r="O1342" s="94"/>
      <c r="P1342" s="94"/>
      <c r="Q1342" s="94"/>
      <c r="R1342" s="94"/>
      <c r="S1342" s="216"/>
      <c r="T1342" s="95"/>
      <c r="U1342" s="217"/>
      <c r="V1342" s="218"/>
      <c r="W1342" s="218"/>
      <c r="X1342" s="219"/>
      <c r="Y1342" s="91"/>
      <c r="Z1342" s="113"/>
      <c r="AA1342" s="113">
        <v>55</v>
      </c>
      <c r="AB1342" s="92">
        <v>55</v>
      </c>
      <c r="AC1342" s="92">
        <v>65</v>
      </c>
      <c r="AD1342" s="93"/>
      <c r="AE1342" s="94"/>
      <c r="AF1342" s="94"/>
      <c r="AG1342" s="94"/>
      <c r="AH1342" s="94"/>
      <c r="AI1342" s="94"/>
      <c r="AJ1342" s="94"/>
      <c r="AK1342" s="94"/>
      <c r="AL1342" s="94"/>
      <c r="AM1342" s="96"/>
      <c r="AN1342" s="96"/>
      <c r="AO1342" s="95"/>
      <c r="AP1342" s="95"/>
      <c r="AQ1342" s="97"/>
      <c r="AR1342" s="94"/>
      <c r="AS1342" s="96"/>
      <c r="AT1342" s="96"/>
      <c r="AU1342" s="96"/>
      <c r="AV1342" s="95"/>
      <c r="AW1342" s="95"/>
      <c r="AX1342" s="97"/>
      <c r="AY1342" s="97"/>
      <c r="AZ1342" s="97"/>
      <c r="BA1342" s="97"/>
      <c r="BB1342" s="97"/>
      <c r="BC1342" s="98" t="s">
        <v>12280</v>
      </c>
      <c r="BD1342" s="99" t="s">
        <v>1366</v>
      </c>
      <c r="BE1342" s="99" t="s">
        <v>1366</v>
      </c>
      <c r="BF1342" s="100"/>
      <c r="BG1342" s="103"/>
      <c r="BH1342" s="103"/>
      <c r="BI1342" s="103"/>
      <c r="BJ1342" s="98"/>
      <c r="BK1342" s="101" t="s">
        <v>1511</v>
      </c>
      <c r="BL1342" s="102"/>
      <c r="BM1342" s="98"/>
      <c r="BN1342" s="98"/>
      <c r="BT1342" s="99"/>
      <c r="BU1342" s="99"/>
      <c r="BV1342" s="99"/>
      <c r="BW1342" s="99"/>
      <c r="BX1342" s="99"/>
      <c r="CB1342" s="4" t="s">
        <v>1511</v>
      </c>
    </row>
    <row r="1343" s="6" customFormat="1" ht="13.75" spans="1:479">
      <c r="A1343" s="88" t="s">
        <v>12672</v>
      </c>
      <c r="B1343" s="88" t="s">
        <v>717</v>
      </c>
      <c r="C1343" s="88" t="s">
        <v>6049</v>
      </c>
      <c r="D1343" s="89" t="s">
        <v>494</v>
      </c>
      <c r="E1343" s="135">
        <v>8</v>
      </c>
      <c r="F1343" s="135">
        <v>91</v>
      </c>
      <c r="G1343" s="90">
        <f t="shared" si="21"/>
        <v>728</v>
      </c>
      <c r="H1343" s="91"/>
      <c r="I1343" s="92"/>
      <c r="J1343" s="92"/>
      <c r="K1343" s="92"/>
      <c r="L1343" s="92"/>
      <c r="M1343" s="93"/>
      <c r="N1343" s="94"/>
      <c r="O1343" s="94"/>
      <c r="P1343" s="94"/>
      <c r="Q1343" s="94"/>
      <c r="R1343" s="94"/>
      <c r="S1343" s="216"/>
      <c r="T1343" s="95"/>
      <c r="U1343" s="217"/>
      <c r="V1343" s="218"/>
      <c r="W1343" s="218"/>
      <c r="X1343" s="219"/>
      <c r="Y1343" s="91"/>
      <c r="Z1343" s="113"/>
      <c r="AA1343" s="113">
        <v>35</v>
      </c>
      <c r="AB1343" s="92">
        <v>35</v>
      </c>
      <c r="AC1343" s="92">
        <v>65</v>
      </c>
      <c r="AD1343" s="93"/>
      <c r="AE1343" s="94"/>
      <c r="AF1343" s="96"/>
      <c r="AG1343" s="96"/>
      <c r="AH1343" s="95"/>
      <c r="AI1343" s="95"/>
      <c r="AJ1343" s="95"/>
      <c r="AK1343" s="95"/>
      <c r="AL1343" s="94"/>
      <c r="AM1343" s="96"/>
      <c r="AN1343" s="96"/>
      <c r="AO1343" s="95"/>
      <c r="AP1343" s="95"/>
      <c r="AQ1343" s="97"/>
      <c r="AR1343" s="94"/>
      <c r="AS1343" s="96"/>
      <c r="AT1343" s="96"/>
      <c r="AU1343" s="96"/>
      <c r="AV1343" s="95"/>
      <c r="AW1343" s="95"/>
      <c r="AX1343" s="97"/>
      <c r="AY1343" s="97"/>
      <c r="AZ1343" s="97"/>
      <c r="BA1343" s="97"/>
      <c r="BB1343" s="97"/>
      <c r="BC1343" s="98" t="s">
        <v>12282</v>
      </c>
      <c r="BD1343" s="99" t="s">
        <v>12362</v>
      </c>
      <c r="BE1343" s="99" t="s">
        <v>12362</v>
      </c>
      <c r="BF1343" s="100"/>
      <c r="BG1343" s="103"/>
      <c r="BH1343" s="103"/>
      <c r="BI1343" s="103"/>
      <c r="BJ1343" s="98"/>
      <c r="BK1343" s="101" t="s">
        <v>1511</v>
      </c>
      <c r="BL1343" s="102"/>
      <c r="BM1343" s="98"/>
      <c r="BN1343" s="98"/>
      <c r="BO1343" s="13"/>
      <c r="BP1343" s="13"/>
      <c r="BQ1343" s="13"/>
      <c r="BR1343" s="13"/>
      <c r="BS1343" s="13"/>
      <c r="BT1343" s="99"/>
      <c r="BU1343" s="99"/>
      <c r="BV1343" s="99"/>
      <c r="BW1343" s="99"/>
      <c r="BX1343" s="99"/>
      <c r="BY1343" s="13"/>
      <c r="BZ1343" s="13"/>
      <c r="CA1343" s="13"/>
      <c r="CB1343" s="4" t="s">
        <v>1511</v>
      </c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/>
      <c r="ED1343" s="13"/>
      <c r="EE1343" s="13"/>
      <c r="EF1343" s="13"/>
      <c r="EG1343" s="13"/>
      <c r="EH1343" s="13"/>
      <c r="EI1343" s="13"/>
      <c r="EJ1343" s="13"/>
      <c r="EK1343" s="13"/>
      <c r="EL1343" s="13"/>
      <c r="EM1343" s="13"/>
      <c r="EN1343" s="13"/>
      <c r="EO1343" s="13"/>
      <c r="EP1343" s="13"/>
      <c r="EQ1343" s="13"/>
      <c r="ER1343" s="13"/>
      <c r="ES1343" s="13"/>
      <c r="ET1343" s="13"/>
      <c r="EU1343" s="13"/>
      <c r="EV1343" s="13"/>
      <c r="EW1343" s="13"/>
      <c r="EX1343" s="13"/>
      <c r="EY1343" s="13"/>
      <c r="EZ1343" s="13"/>
      <c r="FA1343" s="13"/>
      <c r="FB1343" s="13"/>
      <c r="FC1343" s="13"/>
      <c r="FD1343" s="13"/>
      <c r="FE1343" s="13"/>
      <c r="FF1343" s="13"/>
      <c r="FG1343" s="13"/>
      <c r="FH1343" s="13"/>
      <c r="FI1343" s="13"/>
      <c r="FJ1343" s="13"/>
      <c r="FK1343" s="13"/>
      <c r="FL1343" s="13"/>
      <c r="FM1343" s="13"/>
      <c r="FN1343" s="13"/>
      <c r="FO1343" s="13"/>
      <c r="FP1343" s="13"/>
      <c r="FQ1343" s="13"/>
      <c r="FR1343" s="13"/>
      <c r="FS1343" s="13"/>
      <c r="FT1343" s="13"/>
      <c r="FU1343" s="13"/>
      <c r="FV1343" s="13"/>
      <c r="FW1343" s="13"/>
      <c r="FX1343" s="13"/>
      <c r="FY1343" s="13"/>
      <c r="FZ1343" s="13"/>
      <c r="GA1343" s="13"/>
      <c r="GB1343" s="13"/>
      <c r="GC1343" s="13"/>
      <c r="GD1343" s="13"/>
      <c r="GE1343" s="13"/>
      <c r="GF1343" s="13"/>
      <c r="GG1343" s="13"/>
      <c r="GH1343" s="13"/>
      <c r="GI1343" s="13"/>
      <c r="GJ1343" s="13"/>
      <c r="GK1343" s="13"/>
      <c r="GL1343" s="13"/>
      <c r="GM1343" s="13"/>
      <c r="GN1343" s="13"/>
      <c r="GO1343" s="13"/>
      <c r="GP1343" s="13"/>
      <c r="GQ1343" s="13"/>
      <c r="GR1343" s="13"/>
      <c r="GS1343" s="13"/>
      <c r="GT1343" s="13"/>
      <c r="GU1343" s="13"/>
      <c r="GV1343" s="13"/>
      <c r="GW1343" s="13"/>
      <c r="GX1343" s="13"/>
      <c r="GY1343" s="13"/>
      <c r="GZ1343" s="13"/>
      <c r="HA1343" s="13"/>
      <c r="HB1343" s="13"/>
      <c r="HC1343" s="13"/>
      <c r="HD1343" s="13"/>
      <c r="HE1343" s="13"/>
      <c r="HF1343" s="13"/>
      <c r="HG1343" s="13"/>
      <c r="HH1343" s="13"/>
      <c r="HI1343" s="13"/>
      <c r="HJ1343" s="13"/>
      <c r="HK1343" s="13"/>
      <c r="HL1343" s="13"/>
      <c r="HM1343" s="13"/>
      <c r="HN1343" s="13"/>
      <c r="HO1343" s="13"/>
      <c r="HP1343" s="13"/>
      <c r="HQ1343" s="13"/>
      <c r="HR1343" s="13"/>
      <c r="HS1343" s="13"/>
      <c r="HT1343" s="13"/>
      <c r="HU1343" s="13"/>
      <c r="HV1343" s="13"/>
      <c r="HW1343" s="13"/>
      <c r="HX1343" s="13"/>
      <c r="HY1343" s="13"/>
      <c r="HZ1343" s="13"/>
      <c r="IA1343" s="13"/>
      <c r="IB1343" s="13"/>
      <c r="IC1343" s="13"/>
      <c r="ID1343" s="13"/>
      <c r="IE1343" s="13"/>
      <c r="IF1343" s="13"/>
      <c r="IG1343" s="13"/>
      <c r="IH1343" s="13"/>
      <c r="II1343" s="13"/>
      <c r="IJ1343" s="13"/>
      <c r="IK1343" s="13"/>
      <c r="IL1343" s="13"/>
      <c r="IM1343" s="13"/>
      <c r="IN1343" s="13"/>
      <c r="IO1343" s="13"/>
      <c r="IP1343" s="13"/>
      <c r="IQ1343" s="13"/>
      <c r="IR1343" s="13"/>
      <c r="IS1343" s="13"/>
      <c r="IT1343" s="13"/>
      <c r="IU1343" s="13"/>
      <c r="IV1343" s="13"/>
      <c r="IW1343" s="13"/>
      <c r="IX1343" s="13"/>
      <c r="IY1343" s="13"/>
      <c r="IZ1343" s="13"/>
      <c r="JA1343" s="13"/>
      <c r="JB1343" s="13"/>
      <c r="JC1343" s="13"/>
      <c r="JD1343" s="13"/>
      <c r="JE1343" s="13"/>
      <c r="JF1343" s="13"/>
      <c r="JG1343" s="13"/>
      <c r="JH1343" s="13"/>
      <c r="JI1343" s="13"/>
      <c r="JJ1343" s="13"/>
      <c r="JK1343" s="13"/>
      <c r="JL1343" s="13"/>
      <c r="JM1343" s="13"/>
      <c r="JN1343" s="13"/>
      <c r="JO1343" s="13"/>
      <c r="JP1343" s="13"/>
      <c r="JQ1343" s="13"/>
      <c r="JR1343" s="13"/>
      <c r="JS1343" s="13"/>
      <c r="JT1343" s="13"/>
      <c r="JU1343" s="13"/>
      <c r="JV1343" s="13"/>
      <c r="JW1343" s="13"/>
      <c r="JX1343" s="13"/>
      <c r="JY1343" s="13"/>
      <c r="JZ1343" s="13"/>
      <c r="KA1343" s="13"/>
      <c r="KB1343" s="13"/>
      <c r="KC1343" s="13"/>
      <c r="KD1343" s="13"/>
      <c r="KE1343" s="13"/>
      <c r="KF1343" s="13"/>
      <c r="KG1343" s="13"/>
      <c r="KH1343" s="13"/>
      <c r="KI1343" s="13"/>
      <c r="KJ1343" s="13"/>
      <c r="KK1343" s="13"/>
      <c r="KL1343" s="13"/>
      <c r="KM1343" s="13"/>
      <c r="KN1343" s="13"/>
      <c r="KO1343" s="13"/>
      <c r="KP1343" s="13"/>
      <c r="KQ1343" s="13"/>
      <c r="KR1343" s="13"/>
      <c r="KS1343" s="13"/>
      <c r="KT1343" s="13"/>
      <c r="KU1343" s="13"/>
      <c r="KV1343" s="13"/>
      <c r="KW1343" s="13"/>
      <c r="KX1343" s="13"/>
      <c r="KY1343" s="13"/>
      <c r="KZ1343" s="13"/>
      <c r="LA1343" s="13"/>
      <c r="LB1343" s="13"/>
      <c r="LC1343" s="13"/>
      <c r="LD1343" s="13"/>
      <c r="LE1343" s="13"/>
      <c r="LF1343" s="13"/>
      <c r="LG1343" s="13"/>
      <c r="LH1343" s="13"/>
      <c r="LI1343" s="13"/>
      <c r="LJ1343" s="13"/>
      <c r="LK1343" s="13"/>
      <c r="LL1343" s="13"/>
      <c r="LM1343" s="13"/>
      <c r="LN1343" s="13"/>
      <c r="LO1343" s="13"/>
      <c r="LP1343" s="13"/>
      <c r="LQ1343" s="13"/>
      <c r="LR1343" s="13"/>
      <c r="LS1343" s="13"/>
      <c r="LT1343" s="13"/>
      <c r="LU1343" s="13"/>
      <c r="LV1343" s="13"/>
      <c r="LW1343" s="13"/>
      <c r="LX1343" s="13"/>
      <c r="LY1343" s="13"/>
      <c r="LZ1343" s="13"/>
      <c r="MA1343" s="13"/>
      <c r="MB1343" s="13"/>
      <c r="MC1343" s="13"/>
      <c r="MD1343" s="13"/>
      <c r="ME1343" s="13"/>
      <c r="MF1343" s="13"/>
      <c r="MG1343" s="13"/>
      <c r="MH1343" s="13"/>
      <c r="MI1343" s="13"/>
      <c r="MJ1343" s="13"/>
      <c r="MK1343" s="13"/>
      <c r="ML1343" s="13"/>
      <c r="MM1343" s="13"/>
      <c r="MN1343" s="13"/>
      <c r="MO1343" s="13"/>
      <c r="MP1343" s="13"/>
      <c r="MQ1343" s="13"/>
      <c r="MR1343" s="13"/>
      <c r="MS1343" s="13"/>
      <c r="MT1343" s="13"/>
      <c r="MU1343" s="13"/>
      <c r="MV1343" s="13"/>
      <c r="MW1343" s="13"/>
      <c r="MX1343" s="13"/>
      <c r="MY1343" s="13"/>
      <c r="MZ1343" s="13"/>
      <c r="NA1343" s="13"/>
      <c r="NB1343" s="13"/>
      <c r="NC1343" s="13"/>
      <c r="ND1343" s="13"/>
      <c r="NE1343" s="13"/>
      <c r="NF1343" s="13"/>
      <c r="NG1343" s="13"/>
      <c r="NH1343" s="13"/>
      <c r="NI1343" s="13"/>
      <c r="NJ1343" s="13"/>
      <c r="NK1343" s="13"/>
      <c r="NL1343" s="13"/>
      <c r="NM1343" s="13"/>
      <c r="NN1343" s="13"/>
      <c r="NO1343" s="13"/>
      <c r="NP1343" s="13"/>
      <c r="NQ1343" s="13"/>
      <c r="NR1343" s="13"/>
      <c r="NS1343" s="13"/>
      <c r="NT1343" s="13"/>
      <c r="NU1343" s="13"/>
      <c r="NV1343" s="13"/>
      <c r="NW1343" s="13"/>
      <c r="NX1343" s="13"/>
      <c r="NY1343" s="13"/>
      <c r="NZ1343" s="13"/>
      <c r="OA1343" s="13"/>
      <c r="OB1343" s="13"/>
      <c r="OC1343" s="13"/>
      <c r="OD1343" s="13"/>
      <c r="OE1343" s="13"/>
      <c r="OF1343" s="13"/>
      <c r="OG1343" s="13"/>
      <c r="OH1343" s="13"/>
      <c r="OI1343" s="13"/>
      <c r="OJ1343" s="13"/>
      <c r="OK1343" s="13"/>
      <c r="OL1343" s="13"/>
      <c r="OM1343" s="13"/>
      <c r="ON1343" s="13"/>
      <c r="OO1343" s="13"/>
      <c r="OP1343" s="13"/>
      <c r="OQ1343" s="13"/>
      <c r="OR1343" s="13"/>
      <c r="OS1343" s="13"/>
      <c r="OT1343" s="13"/>
      <c r="OU1343" s="13"/>
      <c r="OV1343" s="13"/>
      <c r="OW1343" s="13"/>
      <c r="OX1343" s="13"/>
      <c r="OY1343" s="13"/>
      <c r="OZ1343" s="13"/>
      <c r="PA1343" s="13"/>
      <c r="PB1343" s="13"/>
      <c r="PC1343" s="13"/>
      <c r="PD1343" s="13"/>
      <c r="PE1343" s="13"/>
      <c r="PF1343" s="13"/>
      <c r="PG1343" s="13"/>
      <c r="PH1343" s="13"/>
      <c r="PI1343" s="13"/>
      <c r="PJ1343" s="13"/>
      <c r="PK1343" s="13"/>
      <c r="PL1343" s="13"/>
      <c r="PM1343" s="13"/>
      <c r="PN1343" s="13"/>
      <c r="PO1343" s="13"/>
      <c r="PP1343" s="13"/>
      <c r="PQ1343" s="13"/>
      <c r="PR1343" s="13"/>
      <c r="PS1343" s="13"/>
      <c r="PT1343" s="13"/>
      <c r="PU1343" s="13"/>
      <c r="PV1343" s="13"/>
      <c r="PW1343" s="13"/>
      <c r="PX1343" s="13"/>
      <c r="PY1343" s="13"/>
      <c r="PZ1343" s="13"/>
      <c r="QA1343" s="13"/>
      <c r="QB1343" s="13"/>
      <c r="QC1343" s="13"/>
      <c r="QD1343" s="13"/>
      <c r="QE1343" s="13"/>
      <c r="QF1343" s="13"/>
      <c r="QG1343" s="13"/>
      <c r="QH1343" s="13"/>
      <c r="QI1343" s="13"/>
      <c r="QJ1343" s="13"/>
      <c r="QK1343" s="13"/>
      <c r="QL1343" s="13"/>
      <c r="QM1343" s="13"/>
      <c r="QN1343" s="13"/>
      <c r="QO1343" s="13"/>
      <c r="QP1343" s="13"/>
      <c r="QQ1343" s="13"/>
      <c r="QR1343" s="13"/>
      <c r="QS1343" s="13"/>
      <c r="QT1343" s="13"/>
      <c r="QU1343" s="13"/>
      <c r="QV1343" s="13"/>
      <c r="QW1343" s="13"/>
      <c r="QX1343" s="13"/>
      <c r="QY1343" s="13"/>
      <c r="QZ1343" s="13"/>
      <c r="RA1343" s="13"/>
      <c r="RB1343" s="13"/>
      <c r="RC1343" s="13"/>
      <c r="RD1343" s="13"/>
      <c r="RE1343" s="13"/>
      <c r="RF1343" s="13"/>
      <c r="RG1343" s="13"/>
      <c r="RH1343" s="13"/>
      <c r="RI1343" s="13"/>
      <c r="RJ1343" s="13"/>
      <c r="RK1343" s="13"/>
    </row>
    <row r="1344" s="6" customFormat="1" ht="13.75" spans="1:479">
      <c r="A1344" s="88" t="s">
        <v>12672</v>
      </c>
      <c r="B1344" s="88" t="s">
        <v>6362</v>
      </c>
      <c r="C1344" s="88" t="s">
        <v>7169</v>
      </c>
      <c r="D1344" s="89" t="s">
        <v>12266</v>
      </c>
      <c r="E1344" s="135">
        <v>8</v>
      </c>
      <c r="F1344" s="135">
        <v>158</v>
      </c>
      <c r="G1344" s="90">
        <f t="shared" si="21"/>
        <v>1264</v>
      </c>
      <c r="H1344" s="91"/>
      <c r="I1344" s="92"/>
      <c r="J1344" s="92"/>
      <c r="K1344" s="92"/>
      <c r="L1344" s="92"/>
      <c r="M1344" s="93"/>
      <c r="N1344" s="94"/>
      <c r="O1344" s="95"/>
      <c r="P1344" s="95"/>
      <c r="Q1344" s="95"/>
      <c r="R1344" s="97"/>
      <c r="S1344" s="216"/>
      <c r="T1344" s="95"/>
      <c r="U1344" s="217"/>
      <c r="V1344" s="218"/>
      <c r="W1344" s="218"/>
      <c r="X1344" s="219"/>
      <c r="Y1344" s="91"/>
      <c r="Z1344" s="113"/>
      <c r="AA1344" s="113">
        <v>55</v>
      </c>
      <c r="AB1344" s="92">
        <v>55</v>
      </c>
      <c r="AC1344" s="92">
        <v>65</v>
      </c>
      <c r="AD1344" s="93"/>
      <c r="AE1344" s="94"/>
      <c r="AF1344" s="96"/>
      <c r="AG1344" s="96"/>
      <c r="AH1344" s="95"/>
      <c r="AI1344" s="95"/>
      <c r="AJ1344" s="95"/>
      <c r="AK1344" s="95"/>
      <c r="AL1344" s="94"/>
      <c r="AM1344" s="96"/>
      <c r="AN1344" s="96"/>
      <c r="AO1344" s="95"/>
      <c r="AP1344" s="95"/>
      <c r="AQ1344" s="97"/>
      <c r="AR1344" s="94"/>
      <c r="AS1344" s="96"/>
      <c r="AT1344" s="96"/>
      <c r="AU1344" s="96"/>
      <c r="AV1344" s="95"/>
      <c r="AW1344" s="95"/>
      <c r="AX1344" s="97"/>
      <c r="AY1344" s="97"/>
      <c r="AZ1344" s="97"/>
      <c r="BA1344" s="97"/>
      <c r="BB1344" s="97"/>
      <c r="BC1344" s="98" t="s">
        <v>12280</v>
      </c>
      <c r="BD1344" s="99" t="s">
        <v>1366</v>
      </c>
      <c r="BE1344" s="99" t="s">
        <v>1366</v>
      </c>
      <c r="BF1344" s="100"/>
      <c r="BG1344" s="103"/>
      <c r="BH1344" s="103"/>
      <c r="BI1344" s="103"/>
      <c r="BJ1344" s="98"/>
      <c r="BK1344" s="101" t="s">
        <v>1511</v>
      </c>
      <c r="BL1344" s="102"/>
      <c r="BM1344" s="98"/>
      <c r="BN1344" s="98"/>
      <c r="BO1344" s="13"/>
      <c r="BP1344" s="13"/>
      <c r="BQ1344" s="13"/>
      <c r="BR1344" s="13"/>
      <c r="BS1344" s="13"/>
      <c r="BT1344" s="99"/>
      <c r="BU1344" s="99"/>
      <c r="BV1344" s="99"/>
      <c r="BW1344" s="99"/>
      <c r="BX1344" s="99"/>
      <c r="BY1344" s="13"/>
      <c r="BZ1344" s="13"/>
      <c r="CA1344" s="13"/>
      <c r="CB1344" s="4" t="s">
        <v>1511</v>
      </c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  <c r="EG1344" s="13"/>
      <c r="EH1344" s="13"/>
      <c r="EI1344" s="13"/>
      <c r="EJ1344" s="13"/>
      <c r="EK1344" s="13"/>
      <c r="EL1344" s="13"/>
      <c r="EM1344" s="13"/>
      <c r="EN1344" s="13"/>
      <c r="EO1344" s="13"/>
      <c r="EP1344" s="13"/>
      <c r="EQ1344" s="13"/>
      <c r="ER1344" s="13"/>
      <c r="ES1344" s="13"/>
      <c r="ET1344" s="13"/>
      <c r="EU1344" s="13"/>
      <c r="EV1344" s="13"/>
      <c r="EW1344" s="13"/>
      <c r="EX1344" s="13"/>
      <c r="EY1344" s="13"/>
      <c r="EZ1344" s="13"/>
      <c r="FA1344" s="13"/>
      <c r="FB1344" s="13"/>
      <c r="FC1344" s="13"/>
      <c r="FD1344" s="13"/>
      <c r="FE1344" s="13"/>
      <c r="FF1344" s="13"/>
      <c r="FG1344" s="13"/>
      <c r="FH1344" s="13"/>
      <c r="FI1344" s="13"/>
      <c r="FJ1344" s="13"/>
      <c r="FK1344" s="13"/>
      <c r="FL1344" s="13"/>
      <c r="FM1344" s="13"/>
      <c r="FN1344" s="13"/>
      <c r="FO1344" s="13"/>
      <c r="FP1344" s="13"/>
      <c r="FQ1344" s="13"/>
      <c r="FR1344" s="13"/>
      <c r="FS1344" s="13"/>
      <c r="FT1344" s="13"/>
      <c r="FU1344" s="13"/>
      <c r="FV1344" s="13"/>
      <c r="FW1344" s="13"/>
      <c r="FX1344" s="13"/>
      <c r="FY1344" s="13"/>
      <c r="FZ1344" s="13"/>
      <c r="GA1344" s="13"/>
      <c r="GB1344" s="13"/>
      <c r="GC1344" s="13"/>
      <c r="GD1344" s="13"/>
      <c r="GE1344" s="13"/>
      <c r="GF1344" s="13"/>
      <c r="GG1344" s="13"/>
      <c r="GH1344" s="13"/>
      <c r="GI1344" s="13"/>
      <c r="GJ1344" s="13"/>
      <c r="GK1344" s="13"/>
      <c r="GL1344" s="13"/>
      <c r="GM1344" s="13"/>
      <c r="GN1344" s="13"/>
      <c r="GO1344" s="13"/>
      <c r="GP1344" s="13"/>
      <c r="GQ1344" s="13"/>
      <c r="GR1344" s="13"/>
      <c r="GS1344" s="13"/>
      <c r="GT1344" s="13"/>
      <c r="GU1344" s="13"/>
      <c r="GV1344" s="13"/>
      <c r="GW1344" s="13"/>
      <c r="GX1344" s="13"/>
      <c r="GY1344" s="13"/>
      <c r="GZ1344" s="13"/>
      <c r="HA1344" s="13"/>
      <c r="HB1344" s="13"/>
      <c r="HC1344" s="13"/>
      <c r="HD1344" s="13"/>
      <c r="HE1344" s="13"/>
      <c r="HF1344" s="13"/>
      <c r="HG1344" s="13"/>
      <c r="HH1344" s="13"/>
      <c r="HI1344" s="13"/>
      <c r="HJ1344" s="13"/>
      <c r="HK1344" s="13"/>
      <c r="HL1344" s="13"/>
      <c r="HM1344" s="13"/>
      <c r="HN1344" s="13"/>
      <c r="HO1344" s="13"/>
      <c r="HP1344" s="13"/>
      <c r="HQ1344" s="13"/>
      <c r="HR1344" s="13"/>
      <c r="HS1344" s="13"/>
      <c r="HT1344" s="13"/>
      <c r="HU1344" s="13"/>
      <c r="HV1344" s="13"/>
      <c r="HW1344" s="13"/>
      <c r="HX1344" s="13"/>
      <c r="HY1344" s="13"/>
      <c r="HZ1344" s="13"/>
      <c r="IA1344" s="13"/>
      <c r="IB1344" s="13"/>
      <c r="IC1344" s="13"/>
      <c r="ID1344" s="13"/>
      <c r="IE1344" s="13"/>
      <c r="IF1344" s="13"/>
      <c r="IG1344" s="13"/>
      <c r="IH1344" s="13"/>
      <c r="II1344" s="13"/>
      <c r="IJ1344" s="13"/>
      <c r="IK1344" s="13"/>
      <c r="IL1344" s="13"/>
      <c r="IM1344" s="13"/>
      <c r="IN1344" s="13"/>
      <c r="IO1344" s="13"/>
      <c r="IP1344" s="13"/>
      <c r="IQ1344" s="13"/>
      <c r="IR1344" s="13"/>
      <c r="IS1344" s="13"/>
      <c r="IT1344" s="13"/>
      <c r="IU1344" s="13"/>
      <c r="IV1344" s="13"/>
      <c r="IW1344" s="13"/>
      <c r="IX1344" s="13"/>
      <c r="IY1344" s="13"/>
      <c r="IZ1344" s="13"/>
      <c r="JA1344" s="13"/>
      <c r="JB1344" s="13"/>
      <c r="JC1344" s="13"/>
      <c r="JD1344" s="13"/>
      <c r="JE1344" s="13"/>
      <c r="JF1344" s="13"/>
      <c r="JG1344" s="13"/>
      <c r="JH1344" s="13"/>
      <c r="JI1344" s="13"/>
      <c r="JJ1344" s="13"/>
      <c r="JK1344" s="13"/>
      <c r="JL1344" s="13"/>
      <c r="JM1344" s="13"/>
      <c r="JN1344" s="13"/>
      <c r="JO1344" s="13"/>
      <c r="JP1344" s="13"/>
      <c r="JQ1344" s="13"/>
      <c r="JR1344" s="13"/>
      <c r="JS1344" s="13"/>
      <c r="JT1344" s="13"/>
      <c r="JU1344" s="13"/>
      <c r="JV1344" s="13"/>
      <c r="JW1344" s="13"/>
      <c r="JX1344" s="13"/>
      <c r="JY1344" s="13"/>
      <c r="JZ1344" s="13"/>
      <c r="KA1344" s="13"/>
      <c r="KB1344" s="13"/>
      <c r="KC1344" s="13"/>
      <c r="KD1344" s="13"/>
      <c r="KE1344" s="13"/>
      <c r="KF1344" s="13"/>
      <c r="KG1344" s="13"/>
      <c r="KH1344" s="13"/>
      <c r="KI1344" s="13"/>
      <c r="KJ1344" s="13"/>
      <c r="KK1344" s="13"/>
      <c r="KL1344" s="13"/>
      <c r="KM1344" s="13"/>
      <c r="KN1344" s="13"/>
      <c r="KO1344" s="13"/>
      <c r="KP1344" s="13"/>
      <c r="KQ1344" s="13"/>
      <c r="KR1344" s="13"/>
      <c r="KS1344" s="13"/>
      <c r="KT1344" s="13"/>
      <c r="KU1344" s="13"/>
      <c r="KV1344" s="13"/>
      <c r="KW1344" s="13"/>
      <c r="KX1344" s="13"/>
      <c r="KY1344" s="13"/>
      <c r="KZ1344" s="13"/>
      <c r="LA1344" s="13"/>
      <c r="LB1344" s="13"/>
      <c r="LC1344" s="13"/>
      <c r="LD1344" s="13"/>
      <c r="LE1344" s="13"/>
      <c r="LF1344" s="13"/>
      <c r="LG1344" s="13"/>
      <c r="LH1344" s="13"/>
      <c r="LI1344" s="13"/>
      <c r="LJ1344" s="13"/>
      <c r="LK1344" s="13"/>
      <c r="LL1344" s="13"/>
      <c r="LM1344" s="13"/>
      <c r="LN1344" s="13"/>
      <c r="LO1344" s="13"/>
      <c r="LP1344" s="13"/>
      <c r="LQ1344" s="13"/>
      <c r="LR1344" s="13"/>
      <c r="LS1344" s="13"/>
      <c r="LT1344" s="13"/>
      <c r="LU1344" s="13"/>
      <c r="LV1344" s="13"/>
      <c r="LW1344" s="13"/>
      <c r="LX1344" s="13"/>
      <c r="LY1344" s="13"/>
      <c r="LZ1344" s="13"/>
      <c r="MA1344" s="13"/>
      <c r="MB1344" s="13"/>
      <c r="MC1344" s="13"/>
      <c r="MD1344" s="13"/>
      <c r="ME1344" s="13"/>
      <c r="MF1344" s="13"/>
      <c r="MG1344" s="13"/>
      <c r="MH1344" s="13"/>
      <c r="MI1344" s="13"/>
      <c r="MJ1344" s="13"/>
      <c r="MK1344" s="13"/>
      <c r="ML1344" s="13"/>
      <c r="MM1344" s="13"/>
      <c r="MN1344" s="13"/>
      <c r="MO1344" s="13"/>
      <c r="MP1344" s="13"/>
      <c r="MQ1344" s="13"/>
      <c r="MR1344" s="13"/>
      <c r="MS1344" s="13"/>
      <c r="MT1344" s="13"/>
      <c r="MU1344" s="13"/>
      <c r="MV1344" s="13"/>
      <c r="MW1344" s="13"/>
      <c r="MX1344" s="13"/>
      <c r="MY1344" s="13"/>
      <c r="MZ1344" s="13"/>
      <c r="NA1344" s="13"/>
      <c r="NB1344" s="13"/>
      <c r="NC1344" s="13"/>
      <c r="ND1344" s="13"/>
      <c r="NE1344" s="13"/>
      <c r="NF1344" s="13"/>
      <c r="NG1344" s="13"/>
      <c r="NH1344" s="13"/>
      <c r="NI1344" s="13"/>
      <c r="NJ1344" s="13"/>
      <c r="NK1344" s="13"/>
      <c r="NL1344" s="13"/>
      <c r="NM1344" s="13"/>
      <c r="NN1344" s="13"/>
      <c r="NO1344" s="13"/>
      <c r="NP1344" s="13"/>
      <c r="NQ1344" s="13"/>
      <c r="NR1344" s="13"/>
      <c r="NS1344" s="13"/>
      <c r="NT1344" s="13"/>
      <c r="NU1344" s="13"/>
      <c r="NV1344" s="13"/>
      <c r="NW1344" s="13"/>
      <c r="NX1344" s="13"/>
      <c r="NY1344" s="13"/>
      <c r="NZ1344" s="13"/>
      <c r="OA1344" s="13"/>
      <c r="OB1344" s="13"/>
      <c r="OC1344" s="13"/>
      <c r="OD1344" s="13"/>
      <c r="OE1344" s="13"/>
      <c r="OF1344" s="13"/>
      <c r="OG1344" s="13"/>
      <c r="OH1344" s="13"/>
      <c r="OI1344" s="13"/>
      <c r="OJ1344" s="13"/>
      <c r="OK1344" s="13"/>
      <c r="OL1344" s="13"/>
      <c r="OM1344" s="13"/>
      <c r="ON1344" s="13"/>
      <c r="OO1344" s="13"/>
      <c r="OP1344" s="13"/>
      <c r="OQ1344" s="13"/>
      <c r="OR1344" s="13"/>
      <c r="OS1344" s="13"/>
      <c r="OT1344" s="13"/>
      <c r="OU1344" s="13"/>
      <c r="OV1344" s="13"/>
      <c r="OW1344" s="13"/>
      <c r="OX1344" s="13"/>
      <c r="OY1344" s="13"/>
      <c r="OZ1344" s="13"/>
      <c r="PA1344" s="13"/>
      <c r="PB1344" s="13"/>
      <c r="PC1344" s="13"/>
      <c r="PD1344" s="13"/>
      <c r="PE1344" s="13"/>
      <c r="PF1344" s="13"/>
      <c r="PG1344" s="13"/>
      <c r="PH1344" s="13"/>
      <c r="PI1344" s="13"/>
      <c r="PJ1344" s="13"/>
      <c r="PK1344" s="13"/>
      <c r="PL1344" s="13"/>
      <c r="PM1344" s="13"/>
      <c r="PN1344" s="13"/>
      <c r="PO1344" s="13"/>
      <c r="PP1344" s="13"/>
      <c r="PQ1344" s="13"/>
      <c r="PR1344" s="13"/>
      <c r="PS1344" s="13"/>
      <c r="PT1344" s="13"/>
      <c r="PU1344" s="13"/>
      <c r="PV1344" s="13"/>
      <c r="PW1344" s="13"/>
      <c r="PX1344" s="13"/>
      <c r="PY1344" s="13"/>
      <c r="PZ1344" s="13"/>
      <c r="QA1344" s="13"/>
      <c r="QB1344" s="13"/>
      <c r="QC1344" s="13"/>
      <c r="QD1344" s="13"/>
      <c r="QE1344" s="13"/>
      <c r="QF1344" s="13"/>
      <c r="QG1344" s="13"/>
      <c r="QH1344" s="13"/>
      <c r="QI1344" s="13"/>
      <c r="QJ1344" s="13"/>
      <c r="QK1344" s="13"/>
      <c r="QL1344" s="13"/>
      <c r="QM1344" s="13"/>
      <c r="QN1344" s="13"/>
      <c r="QO1344" s="13"/>
      <c r="QP1344" s="13"/>
      <c r="QQ1344" s="13"/>
      <c r="QR1344" s="13"/>
      <c r="QS1344" s="13"/>
      <c r="QT1344" s="13"/>
      <c r="QU1344" s="13"/>
      <c r="QV1344" s="13"/>
      <c r="QW1344" s="13"/>
      <c r="QX1344" s="13"/>
      <c r="QY1344" s="13"/>
      <c r="QZ1344" s="13"/>
      <c r="RA1344" s="13"/>
      <c r="RB1344" s="13"/>
      <c r="RC1344" s="13"/>
      <c r="RD1344" s="13"/>
      <c r="RE1344" s="13"/>
      <c r="RF1344" s="13"/>
      <c r="RG1344" s="13"/>
      <c r="RH1344" s="13"/>
      <c r="RI1344" s="13"/>
      <c r="RJ1344" s="13"/>
      <c r="RK1344" s="13"/>
    </row>
    <row r="1345" ht="13.75" spans="1:80">
      <c r="A1345" s="88" t="s">
        <v>12672</v>
      </c>
      <c r="B1345" s="88" t="s">
        <v>6362</v>
      </c>
      <c r="C1345" s="88" t="s">
        <v>7169</v>
      </c>
      <c r="D1345" s="89" t="s">
        <v>494</v>
      </c>
      <c r="E1345" s="135">
        <v>8</v>
      </c>
      <c r="F1345" s="135">
        <v>97</v>
      </c>
      <c r="G1345" s="90">
        <f t="shared" si="21"/>
        <v>776</v>
      </c>
      <c r="H1345" s="91"/>
      <c r="I1345" s="92"/>
      <c r="J1345" s="92"/>
      <c r="K1345" s="92"/>
      <c r="L1345" s="92"/>
      <c r="M1345" s="93"/>
      <c r="N1345" s="94"/>
      <c r="O1345" s="95"/>
      <c r="P1345" s="95"/>
      <c r="Q1345" s="95"/>
      <c r="R1345" s="97"/>
      <c r="S1345" s="216"/>
      <c r="T1345" s="95"/>
      <c r="U1345" s="217"/>
      <c r="V1345" s="218"/>
      <c r="W1345" s="218"/>
      <c r="X1345" s="219"/>
      <c r="Y1345" s="91"/>
      <c r="Z1345" s="113"/>
      <c r="AA1345" s="113">
        <v>35</v>
      </c>
      <c r="AB1345" s="92">
        <v>35</v>
      </c>
      <c r="AC1345" s="92">
        <v>65</v>
      </c>
      <c r="AD1345" s="93"/>
      <c r="AE1345" s="94"/>
      <c r="AF1345" s="96"/>
      <c r="AG1345" s="96"/>
      <c r="AH1345" s="95"/>
      <c r="AI1345" s="95"/>
      <c r="AJ1345" s="95"/>
      <c r="AK1345" s="95"/>
      <c r="AL1345" s="94"/>
      <c r="AM1345" s="96"/>
      <c r="AN1345" s="96"/>
      <c r="AO1345" s="95"/>
      <c r="AP1345" s="95"/>
      <c r="AQ1345" s="97"/>
      <c r="AR1345" s="94"/>
      <c r="AS1345" s="96"/>
      <c r="AT1345" s="96"/>
      <c r="AU1345" s="96"/>
      <c r="AV1345" s="95"/>
      <c r="AW1345" s="95"/>
      <c r="AX1345" s="97"/>
      <c r="AY1345" s="97"/>
      <c r="AZ1345" s="97"/>
      <c r="BA1345" s="97"/>
      <c r="BB1345" s="97"/>
      <c r="BC1345" s="98" t="s">
        <v>12282</v>
      </c>
      <c r="BD1345" s="99" t="s">
        <v>12362</v>
      </c>
      <c r="BE1345" s="99" t="s">
        <v>12362</v>
      </c>
      <c r="BF1345" s="100"/>
      <c r="BG1345" s="103"/>
      <c r="BH1345" s="103"/>
      <c r="BI1345" s="103"/>
      <c r="BJ1345" s="98"/>
      <c r="BK1345" s="101" t="s">
        <v>1511</v>
      </c>
      <c r="BL1345" s="102"/>
      <c r="BM1345" s="98"/>
      <c r="BN1345" s="98"/>
      <c r="BT1345" s="99"/>
      <c r="BU1345" s="99"/>
      <c r="BV1345" s="99"/>
      <c r="BW1345" s="99"/>
      <c r="BX1345" s="99"/>
      <c r="CB1345" s="4" t="s">
        <v>1511</v>
      </c>
    </row>
    <row r="1346" ht="13.75" spans="1:80">
      <c r="A1346" s="88" t="s">
        <v>12673</v>
      </c>
      <c r="B1346" s="88" t="s">
        <v>6362</v>
      </c>
      <c r="C1346" s="88" t="s">
        <v>8673</v>
      </c>
      <c r="D1346" s="89" t="s">
        <v>12266</v>
      </c>
      <c r="E1346" s="135">
        <v>8</v>
      </c>
      <c r="F1346" s="135">
        <v>158</v>
      </c>
      <c r="G1346" s="90">
        <f t="shared" si="21"/>
        <v>1264</v>
      </c>
      <c r="H1346" s="91"/>
      <c r="I1346" s="92"/>
      <c r="J1346" s="118">
        <v>141</v>
      </c>
      <c r="K1346" s="118">
        <v>89</v>
      </c>
      <c r="L1346" s="118">
        <v>120</v>
      </c>
      <c r="M1346" s="118"/>
      <c r="N1346" s="94"/>
      <c r="O1346" s="114">
        <v>148</v>
      </c>
      <c r="P1346" s="114">
        <v>92</v>
      </c>
      <c r="Q1346" s="114">
        <v>106</v>
      </c>
      <c r="R1346" s="114"/>
      <c r="S1346" s="91"/>
      <c r="T1346" s="92"/>
      <c r="U1346" s="113">
        <v>127</v>
      </c>
      <c r="V1346" s="92">
        <v>89</v>
      </c>
      <c r="W1346" s="92">
        <v>52</v>
      </c>
      <c r="X1346" s="93"/>
      <c r="Y1346" s="91"/>
      <c r="Z1346" s="113"/>
      <c r="AA1346" s="113">
        <v>90</v>
      </c>
      <c r="AB1346" s="92">
        <v>68</v>
      </c>
      <c r="AC1346" s="92">
        <v>99</v>
      </c>
      <c r="AD1346" s="93"/>
      <c r="AE1346" s="94"/>
      <c r="AF1346" s="96"/>
      <c r="AG1346" s="96"/>
      <c r="AH1346" s="95"/>
      <c r="AI1346" s="95"/>
      <c r="AJ1346" s="95"/>
      <c r="AK1346" s="95"/>
      <c r="AL1346" s="94"/>
      <c r="AM1346" s="96"/>
      <c r="AN1346" s="96"/>
      <c r="AO1346" s="95"/>
      <c r="AP1346" s="95"/>
      <c r="AQ1346" s="97"/>
      <c r="AR1346" s="94"/>
      <c r="AS1346" s="96"/>
      <c r="AT1346" s="96"/>
      <c r="AU1346" s="96"/>
      <c r="AV1346" s="95"/>
      <c r="AW1346" s="95"/>
      <c r="AX1346" s="97"/>
      <c r="AY1346" s="97"/>
      <c r="AZ1346" s="97"/>
      <c r="BA1346" s="97"/>
      <c r="BB1346" s="97"/>
      <c r="BC1346" s="98" t="s">
        <v>12280</v>
      </c>
      <c r="BD1346" s="99" t="s">
        <v>12279</v>
      </c>
      <c r="BE1346" s="99" t="s">
        <v>12297</v>
      </c>
      <c r="BF1346" s="100"/>
      <c r="BG1346" s="103"/>
      <c r="BH1346" s="103"/>
      <c r="BI1346" s="103"/>
      <c r="BJ1346" s="98"/>
      <c r="BK1346" s="101" t="s">
        <v>1511</v>
      </c>
      <c r="BL1346" s="102"/>
      <c r="BM1346" s="98"/>
      <c r="BN1346" s="98"/>
      <c r="BT1346" s="99"/>
      <c r="BU1346" s="99"/>
      <c r="BV1346" s="99"/>
      <c r="BW1346" s="99"/>
      <c r="BX1346" s="99"/>
      <c r="CB1346" s="4" t="s">
        <v>1511</v>
      </c>
    </row>
    <row r="1347" ht="13.75" spans="1:80">
      <c r="A1347" s="88" t="s">
        <v>12673</v>
      </c>
      <c r="B1347" s="88" t="s">
        <v>6362</v>
      </c>
      <c r="C1347" s="88" t="s">
        <v>8673</v>
      </c>
      <c r="D1347" s="89" t="s">
        <v>494</v>
      </c>
      <c r="E1347" s="135">
        <v>8</v>
      </c>
      <c r="F1347" s="135">
        <v>97</v>
      </c>
      <c r="G1347" s="90">
        <f t="shared" si="21"/>
        <v>776</v>
      </c>
      <c r="H1347" s="91"/>
      <c r="I1347" s="92"/>
      <c r="J1347" s="92">
        <v>59</v>
      </c>
      <c r="K1347" s="92">
        <v>72</v>
      </c>
      <c r="L1347" s="92">
        <v>120</v>
      </c>
      <c r="M1347" s="93"/>
      <c r="N1347" s="94"/>
      <c r="O1347" s="94">
        <v>52</v>
      </c>
      <c r="P1347" s="94">
        <v>60</v>
      </c>
      <c r="Q1347" s="94">
        <v>78</v>
      </c>
      <c r="R1347" s="94"/>
      <c r="S1347" s="91"/>
      <c r="T1347" s="92"/>
      <c r="U1347" s="113">
        <v>54</v>
      </c>
      <c r="V1347" s="92">
        <v>71</v>
      </c>
      <c r="W1347" s="92">
        <v>66</v>
      </c>
      <c r="X1347" s="93"/>
      <c r="Y1347" s="91"/>
      <c r="Z1347" s="113"/>
      <c r="AA1347" s="113">
        <v>36</v>
      </c>
      <c r="AB1347" s="92">
        <v>54</v>
      </c>
      <c r="AC1347" s="92">
        <v>89</v>
      </c>
      <c r="AD1347" s="93"/>
      <c r="AE1347" s="94"/>
      <c r="AF1347" s="94"/>
      <c r="AG1347" s="94"/>
      <c r="AH1347" s="94"/>
      <c r="AI1347" s="94"/>
      <c r="AJ1347" s="94"/>
      <c r="AK1347" s="94"/>
      <c r="AL1347" s="94"/>
      <c r="AM1347" s="96"/>
      <c r="AN1347" s="96"/>
      <c r="AO1347" s="95"/>
      <c r="AP1347" s="95"/>
      <c r="AQ1347" s="97"/>
      <c r="AR1347" s="94"/>
      <c r="AS1347" s="96"/>
      <c r="AT1347" s="96"/>
      <c r="AU1347" s="96"/>
      <c r="AV1347" s="95"/>
      <c r="AW1347" s="95"/>
      <c r="AX1347" s="97"/>
      <c r="AY1347" s="97"/>
      <c r="AZ1347" s="97"/>
      <c r="BA1347" s="97"/>
      <c r="BB1347" s="97"/>
      <c r="BC1347" s="98" t="s">
        <v>12282</v>
      </c>
      <c r="BD1347" s="99" t="s">
        <v>12281</v>
      </c>
      <c r="BE1347" s="99" t="s">
        <v>12300</v>
      </c>
      <c r="BF1347" s="100"/>
      <c r="BG1347" s="103"/>
      <c r="BH1347" s="103"/>
      <c r="BI1347" s="103"/>
      <c r="BJ1347" s="98"/>
      <c r="BK1347" s="101" t="s">
        <v>1511</v>
      </c>
      <c r="BL1347" s="102"/>
      <c r="BM1347" s="98"/>
      <c r="BN1347" s="98"/>
      <c r="BT1347" s="99"/>
      <c r="BU1347" s="99"/>
      <c r="BV1347" s="99"/>
      <c r="BW1347" s="99"/>
      <c r="BX1347" s="99"/>
      <c r="CB1347" s="4" t="s">
        <v>1511</v>
      </c>
    </row>
    <row r="1348" ht="13.75" spans="1:80">
      <c r="A1348" s="88" t="s">
        <v>12674</v>
      </c>
      <c r="B1348" s="88" t="s">
        <v>12265</v>
      </c>
      <c r="C1348" s="106" t="s">
        <v>12265</v>
      </c>
      <c r="D1348" s="89" t="s">
        <v>12266</v>
      </c>
      <c r="E1348" s="135"/>
      <c r="F1348" s="135"/>
      <c r="G1348" s="90"/>
      <c r="H1348" s="91"/>
      <c r="I1348" s="92"/>
      <c r="J1348" s="92"/>
      <c r="K1348" s="92"/>
      <c r="L1348" s="92"/>
      <c r="M1348" s="93"/>
      <c r="N1348" s="91"/>
      <c r="O1348" s="91"/>
      <c r="P1348" s="91"/>
      <c r="Q1348" s="91"/>
      <c r="R1348" s="91"/>
      <c r="S1348" s="91"/>
      <c r="T1348" s="92"/>
      <c r="U1348" s="113"/>
      <c r="V1348" s="92"/>
      <c r="W1348" s="92"/>
      <c r="X1348" s="93"/>
      <c r="Y1348" s="91"/>
      <c r="Z1348" s="113"/>
      <c r="AA1348" s="113"/>
      <c r="AB1348" s="92"/>
      <c r="AC1348" s="92"/>
      <c r="AD1348" s="93"/>
      <c r="AE1348" s="91"/>
      <c r="AF1348" s="91"/>
      <c r="AG1348" s="91"/>
      <c r="AH1348" s="91"/>
      <c r="AI1348" s="91"/>
      <c r="AJ1348" s="91"/>
      <c r="AK1348" s="91"/>
      <c r="AL1348" s="91"/>
      <c r="AM1348" s="113"/>
      <c r="AN1348" s="113"/>
      <c r="AO1348" s="92"/>
      <c r="AP1348" s="92"/>
      <c r="AQ1348" s="93"/>
      <c r="AR1348" s="91"/>
      <c r="AS1348" s="113"/>
      <c r="AT1348" s="113"/>
      <c r="AU1348" s="113"/>
      <c r="AV1348" s="92"/>
      <c r="AW1348" s="92"/>
      <c r="AX1348" s="93"/>
      <c r="AY1348" s="97"/>
      <c r="AZ1348" s="97"/>
      <c r="BA1348" s="97"/>
      <c r="BB1348" s="97"/>
      <c r="BC1348" s="99" t="s">
        <v>12265</v>
      </c>
      <c r="BD1348" s="99" t="s">
        <v>12265</v>
      </c>
      <c r="BE1348" s="99" t="s">
        <v>12265</v>
      </c>
      <c r="BF1348" s="100"/>
      <c r="BG1348" s="100"/>
      <c r="BH1348" s="100"/>
      <c r="BI1348" s="100"/>
      <c r="BJ1348" s="98"/>
      <c r="BK1348" s="101" t="s">
        <v>12265</v>
      </c>
      <c r="BL1348" s="102"/>
      <c r="BM1348" s="98"/>
      <c r="BN1348" s="98"/>
      <c r="BT1348" s="99"/>
      <c r="BU1348" s="99"/>
      <c r="BV1348" s="99"/>
      <c r="BW1348" s="99"/>
      <c r="BX1348" s="99"/>
      <c r="CB1348" s="4" t="s">
        <v>1511</v>
      </c>
    </row>
    <row r="1349" ht="13.75" spans="1:80">
      <c r="A1349" s="88" t="s">
        <v>12674</v>
      </c>
      <c r="B1349" s="88" t="s">
        <v>12265</v>
      </c>
      <c r="C1349" s="106" t="s">
        <v>12265</v>
      </c>
      <c r="D1349" s="89" t="s">
        <v>12266</v>
      </c>
      <c r="E1349" s="135"/>
      <c r="F1349" s="135"/>
      <c r="G1349" s="90"/>
      <c r="H1349" s="91"/>
      <c r="I1349" s="92"/>
      <c r="J1349" s="92"/>
      <c r="K1349" s="92"/>
      <c r="L1349" s="92"/>
      <c r="M1349" s="93"/>
      <c r="N1349" s="91"/>
      <c r="O1349" s="92"/>
      <c r="P1349" s="92"/>
      <c r="Q1349" s="92"/>
      <c r="R1349" s="93"/>
      <c r="S1349" s="91"/>
      <c r="T1349" s="92"/>
      <c r="U1349" s="113"/>
      <c r="V1349" s="92"/>
      <c r="W1349" s="92"/>
      <c r="X1349" s="93"/>
      <c r="Y1349" s="91"/>
      <c r="Z1349" s="113"/>
      <c r="AA1349" s="113"/>
      <c r="AB1349" s="92"/>
      <c r="AC1349" s="92"/>
      <c r="AD1349" s="93"/>
      <c r="AE1349" s="91"/>
      <c r="AF1349" s="113"/>
      <c r="AG1349" s="113"/>
      <c r="AH1349" s="92"/>
      <c r="AI1349" s="92"/>
      <c r="AJ1349" s="92"/>
      <c r="AK1349" s="92"/>
      <c r="AL1349" s="91"/>
      <c r="AM1349" s="113"/>
      <c r="AN1349" s="113"/>
      <c r="AO1349" s="92"/>
      <c r="AP1349" s="92"/>
      <c r="AQ1349" s="93"/>
      <c r="AR1349" s="91"/>
      <c r="AS1349" s="113"/>
      <c r="AT1349" s="118"/>
      <c r="AU1349" s="118"/>
      <c r="AV1349" s="118"/>
      <c r="AW1349" s="118"/>
      <c r="AX1349" s="118"/>
      <c r="AY1349" s="97"/>
      <c r="AZ1349" s="97"/>
      <c r="BA1349" s="97"/>
      <c r="BB1349" s="97"/>
      <c r="BC1349" s="99" t="s">
        <v>12265</v>
      </c>
      <c r="BD1349" s="99" t="s">
        <v>12265</v>
      </c>
      <c r="BE1349" s="99" t="s">
        <v>12265</v>
      </c>
      <c r="BF1349" s="100"/>
      <c r="BG1349" s="100"/>
      <c r="BH1349" s="100"/>
      <c r="BI1349" s="100"/>
      <c r="BJ1349" s="98"/>
      <c r="BK1349" s="101" t="s">
        <v>12265</v>
      </c>
      <c r="BL1349" s="102"/>
      <c r="BM1349" s="98"/>
      <c r="BN1349" s="98"/>
      <c r="BT1349" s="99"/>
      <c r="BU1349" s="99"/>
      <c r="BV1349" s="99"/>
      <c r="BW1349" s="99"/>
      <c r="BX1349" s="99"/>
      <c r="CB1349" s="4" t="s">
        <v>1511</v>
      </c>
    </row>
    <row r="1350" ht="13.75" spans="1:80">
      <c r="A1350" s="88" t="s">
        <v>12674</v>
      </c>
      <c r="B1350" s="88" t="s">
        <v>12265</v>
      </c>
      <c r="C1350" s="106" t="s">
        <v>12265</v>
      </c>
      <c r="D1350" s="89" t="s">
        <v>12266</v>
      </c>
      <c r="E1350" s="135"/>
      <c r="F1350" s="135"/>
      <c r="G1350" s="90"/>
      <c r="H1350" s="91"/>
      <c r="I1350" s="92"/>
      <c r="J1350" s="92"/>
      <c r="K1350" s="92"/>
      <c r="L1350" s="92"/>
      <c r="M1350" s="93"/>
      <c r="N1350" s="91"/>
      <c r="O1350" s="92"/>
      <c r="P1350" s="92"/>
      <c r="Q1350" s="92"/>
      <c r="R1350" s="93"/>
      <c r="S1350" s="91"/>
      <c r="T1350" s="92"/>
      <c r="U1350" s="113"/>
      <c r="V1350" s="92"/>
      <c r="W1350" s="92"/>
      <c r="X1350" s="93"/>
      <c r="Y1350" s="91"/>
      <c r="Z1350" s="113"/>
      <c r="AA1350" s="113"/>
      <c r="AB1350" s="92"/>
      <c r="AC1350" s="92"/>
      <c r="AD1350" s="93"/>
      <c r="AE1350" s="91"/>
      <c r="AF1350" s="113"/>
      <c r="AG1350" s="113"/>
      <c r="AH1350" s="92"/>
      <c r="AI1350" s="92"/>
      <c r="AJ1350" s="92"/>
      <c r="AK1350" s="92"/>
      <c r="AL1350" s="91"/>
      <c r="AM1350" s="113"/>
      <c r="AN1350" s="113"/>
      <c r="AO1350" s="92"/>
      <c r="AP1350" s="92"/>
      <c r="AQ1350" s="93"/>
      <c r="AR1350" s="91"/>
      <c r="AS1350" s="113"/>
      <c r="AT1350" s="118"/>
      <c r="AU1350" s="118"/>
      <c r="AV1350" s="118"/>
      <c r="AW1350" s="118"/>
      <c r="AX1350" s="118"/>
      <c r="AY1350" s="97"/>
      <c r="AZ1350" s="97"/>
      <c r="BA1350" s="97"/>
      <c r="BB1350" s="97"/>
      <c r="BC1350" s="99" t="s">
        <v>12265</v>
      </c>
      <c r="BD1350" s="99" t="s">
        <v>12265</v>
      </c>
      <c r="BE1350" s="99" t="s">
        <v>12265</v>
      </c>
      <c r="BF1350" s="100"/>
      <c r="BG1350" s="100"/>
      <c r="BH1350" s="100"/>
      <c r="BI1350" s="100"/>
      <c r="BJ1350" s="98"/>
      <c r="BK1350" s="101" t="s">
        <v>12265</v>
      </c>
      <c r="BL1350" s="102"/>
      <c r="BM1350" s="98"/>
      <c r="BN1350" s="98"/>
      <c r="BT1350" s="99"/>
      <c r="BU1350" s="99"/>
      <c r="BV1350" s="99"/>
      <c r="BW1350" s="99"/>
      <c r="BX1350" s="99"/>
      <c r="CB1350" s="4" t="s">
        <v>1511</v>
      </c>
    </row>
    <row r="1351" ht="13.75" spans="1:80">
      <c r="A1351" s="88" t="s">
        <v>12674</v>
      </c>
      <c r="B1351" s="88" t="s">
        <v>12265</v>
      </c>
      <c r="C1351" s="106" t="s">
        <v>12265</v>
      </c>
      <c r="D1351" s="89" t="s">
        <v>12266</v>
      </c>
      <c r="E1351" s="135"/>
      <c r="F1351" s="135"/>
      <c r="G1351" s="90"/>
      <c r="H1351" s="91"/>
      <c r="I1351" s="92"/>
      <c r="J1351" s="92"/>
      <c r="K1351" s="92"/>
      <c r="L1351" s="92"/>
      <c r="M1351" s="93"/>
      <c r="N1351" s="91"/>
      <c r="O1351" s="92"/>
      <c r="P1351" s="92"/>
      <c r="Q1351" s="92"/>
      <c r="R1351" s="93"/>
      <c r="S1351" s="91"/>
      <c r="T1351" s="92"/>
      <c r="U1351" s="113"/>
      <c r="V1351" s="92"/>
      <c r="W1351" s="92"/>
      <c r="X1351" s="93"/>
      <c r="Y1351" s="91"/>
      <c r="Z1351" s="113"/>
      <c r="AA1351" s="113"/>
      <c r="AB1351" s="92"/>
      <c r="AC1351" s="92"/>
      <c r="AD1351" s="93"/>
      <c r="AE1351" s="91"/>
      <c r="AF1351" s="113"/>
      <c r="AG1351" s="113"/>
      <c r="AH1351" s="92"/>
      <c r="AI1351" s="92"/>
      <c r="AJ1351" s="92"/>
      <c r="AK1351" s="92"/>
      <c r="AL1351" s="91"/>
      <c r="AM1351" s="113"/>
      <c r="AN1351" s="113"/>
      <c r="AO1351" s="92"/>
      <c r="AP1351" s="92"/>
      <c r="AQ1351" s="93"/>
      <c r="AR1351" s="91"/>
      <c r="AS1351" s="113"/>
      <c r="AT1351" s="118"/>
      <c r="AU1351" s="118"/>
      <c r="AV1351" s="118"/>
      <c r="AW1351" s="118"/>
      <c r="AX1351" s="118"/>
      <c r="AY1351" s="97"/>
      <c r="AZ1351" s="97"/>
      <c r="BA1351" s="97"/>
      <c r="BB1351" s="97"/>
      <c r="BC1351" s="99" t="s">
        <v>12265</v>
      </c>
      <c r="BD1351" s="99" t="s">
        <v>12265</v>
      </c>
      <c r="BE1351" s="99" t="s">
        <v>12265</v>
      </c>
      <c r="BF1351" s="100"/>
      <c r="BG1351" s="100"/>
      <c r="BH1351" s="100"/>
      <c r="BI1351" s="100"/>
      <c r="BJ1351" s="98"/>
      <c r="BK1351" s="101" t="s">
        <v>12265</v>
      </c>
      <c r="BL1351" s="102"/>
      <c r="BM1351" s="98"/>
      <c r="BN1351" s="98"/>
      <c r="BT1351" s="99"/>
      <c r="BU1351" s="99"/>
      <c r="BV1351" s="99"/>
      <c r="BW1351" s="99"/>
      <c r="BX1351" s="99"/>
      <c r="CB1351" s="4" t="s">
        <v>1511</v>
      </c>
    </row>
    <row r="1352" ht="13.75" spans="1:80">
      <c r="A1352" s="88" t="s">
        <v>12674</v>
      </c>
      <c r="B1352" s="88" t="s">
        <v>12265</v>
      </c>
      <c r="C1352" s="106" t="s">
        <v>12265</v>
      </c>
      <c r="D1352" s="89" t="s">
        <v>12266</v>
      </c>
      <c r="E1352" s="135"/>
      <c r="F1352" s="135"/>
      <c r="G1352" s="90"/>
      <c r="H1352" s="91"/>
      <c r="I1352" s="92"/>
      <c r="J1352" s="92"/>
      <c r="K1352" s="92"/>
      <c r="L1352" s="92"/>
      <c r="M1352" s="93"/>
      <c r="N1352" s="91"/>
      <c r="O1352" s="92"/>
      <c r="P1352" s="92"/>
      <c r="Q1352" s="92"/>
      <c r="R1352" s="93"/>
      <c r="S1352" s="91"/>
      <c r="T1352" s="92"/>
      <c r="U1352" s="113"/>
      <c r="V1352" s="92"/>
      <c r="W1352" s="92"/>
      <c r="X1352" s="93"/>
      <c r="Y1352" s="91"/>
      <c r="Z1352" s="113"/>
      <c r="AA1352" s="113"/>
      <c r="AB1352" s="92"/>
      <c r="AC1352" s="92"/>
      <c r="AD1352" s="93"/>
      <c r="AE1352" s="91"/>
      <c r="AF1352" s="113"/>
      <c r="AG1352" s="113"/>
      <c r="AH1352" s="92"/>
      <c r="AI1352" s="92"/>
      <c r="AJ1352" s="92"/>
      <c r="AK1352" s="92"/>
      <c r="AL1352" s="91"/>
      <c r="AM1352" s="113"/>
      <c r="AN1352" s="113"/>
      <c r="AO1352" s="92"/>
      <c r="AP1352" s="92"/>
      <c r="AQ1352" s="93"/>
      <c r="AR1352" s="91"/>
      <c r="AS1352" s="113"/>
      <c r="AT1352" s="118"/>
      <c r="AU1352" s="118"/>
      <c r="AV1352" s="118"/>
      <c r="AW1352" s="118"/>
      <c r="AX1352" s="93"/>
      <c r="AY1352" s="97"/>
      <c r="AZ1352" s="97"/>
      <c r="BA1352" s="97"/>
      <c r="BB1352" s="97"/>
      <c r="BC1352" s="99" t="s">
        <v>12265</v>
      </c>
      <c r="BD1352" s="99" t="s">
        <v>12265</v>
      </c>
      <c r="BE1352" s="99" t="s">
        <v>12265</v>
      </c>
      <c r="BF1352" s="100"/>
      <c r="BG1352" s="100"/>
      <c r="BH1352" s="100"/>
      <c r="BI1352" s="100"/>
      <c r="BJ1352" s="98"/>
      <c r="BK1352" s="101" t="s">
        <v>12265</v>
      </c>
      <c r="BL1352" s="102"/>
      <c r="BM1352" s="98"/>
      <c r="BN1352" s="98"/>
      <c r="BT1352" s="99"/>
      <c r="BU1352" s="99"/>
      <c r="BV1352" s="99"/>
      <c r="BW1352" s="99"/>
      <c r="BX1352" s="99"/>
      <c r="CB1352" s="4" t="s">
        <v>1511</v>
      </c>
    </row>
    <row r="1353" ht="13.75" spans="1:80">
      <c r="A1353" s="88" t="s">
        <v>12674</v>
      </c>
      <c r="B1353" s="88" t="s">
        <v>12265</v>
      </c>
      <c r="C1353" s="106" t="s">
        <v>12265</v>
      </c>
      <c r="D1353" s="89" t="s">
        <v>12266</v>
      </c>
      <c r="E1353" s="135"/>
      <c r="F1353" s="135"/>
      <c r="G1353" s="90"/>
      <c r="H1353" s="91"/>
      <c r="I1353" s="92"/>
      <c r="J1353" s="92"/>
      <c r="K1353" s="92"/>
      <c r="L1353" s="92"/>
      <c r="M1353" s="93"/>
      <c r="N1353" s="91"/>
      <c r="O1353" s="92"/>
      <c r="P1353" s="92"/>
      <c r="Q1353" s="92"/>
      <c r="R1353" s="93"/>
      <c r="S1353" s="91"/>
      <c r="T1353" s="92"/>
      <c r="U1353" s="113"/>
      <c r="V1353" s="92"/>
      <c r="W1353" s="92"/>
      <c r="X1353" s="93"/>
      <c r="Y1353" s="91"/>
      <c r="Z1353" s="113"/>
      <c r="AA1353" s="113"/>
      <c r="AB1353" s="92"/>
      <c r="AC1353" s="92"/>
      <c r="AD1353" s="93"/>
      <c r="AE1353" s="91"/>
      <c r="AF1353" s="113"/>
      <c r="AG1353" s="113"/>
      <c r="AH1353" s="92"/>
      <c r="AI1353" s="92"/>
      <c r="AJ1353" s="92"/>
      <c r="AK1353" s="92"/>
      <c r="AL1353" s="91"/>
      <c r="AM1353" s="113"/>
      <c r="AN1353" s="113"/>
      <c r="AO1353" s="92"/>
      <c r="AP1353" s="92"/>
      <c r="AQ1353" s="93"/>
      <c r="AR1353" s="91"/>
      <c r="AS1353" s="113"/>
      <c r="AT1353" s="113"/>
      <c r="AU1353" s="113"/>
      <c r="AV1353" s="92"/>
      <c r="AW1353" s="92"/>
      <c r="AX1353" s="93"/>
      <c r="AY1353" s="97"/>
      <c r="AZ1353" s="97"/>
      <c r="BA1353" s="97"/>
      <c r="BB1353" s="97"/>
      <c r="BC1353" s="99" t="s">
        <v>12265</v>
      </c>
      <c r="BD1353" s="99" t="s">
        <v>12265</v>
      </c>
      <c r="BE1353" s="99" t="s">
        <v>12265</v>
      </c>
      <c r="BF1353" s="100"/>
      <c r="BG1353" s="100"/>
      <c r="BH1353" s="100"/>
      <c r="BI1353" s="100"/>
      <c r="BJ1353" s="98"/>
      <c r="BK1353" s="101" t="s">
        <v>12265</v>
      </c>
      <c r="BL1353" s="102"/>
      <c r="BM1353" s="98"/>
      <c r="BN1353" s="98"/>
      <c r="BT1353" s="99"/>
      <c r="BU1353" s="99"/>
      <c r="BV1353" s="99"/>
      <c r="BW1353" s="99"/>
      <c r="BX1353" s="99"/>
      <c r="CB1353" s="4" t="s">
        <v>1511</v>
      </c>
    </row>
    <row r="1354" ht="13.75" spans="1:80">
      <c r="A1354" s="88" t="s">
        <v>12674</v>
      </c>
      <c r="B1354" s="88" t="s">
        <v>12265</v>
      </c>
      <c r="C1354" s="106" t="s">
        <v>12265</v>
      </c>
      <c r="D1354" s="89" t="s">
        <v>12266</v>
      </c>
      <c r="E1354" s="135"/>
      <c r="F1354" s="135"/>
      <c r="G1354" s="90"/>
      <c r="H1354" s="91"/>
      <c r="I1354" s="92"/>
      <c r="J1354" s="92"/>
      <c r="K1354" s="92"/>
      <c r="L1354" s="92"/>
      <c r="M1354" s="93"/>
      <c r="N1354" s="91"/>
      <c r="O1354" s="92"/>
      <c r="P1354" s="92"/>
      <c r="Q1354" s="92"/>
      <c r="R1354" s="93"/>
      <c r="S1354" s="91"/>
      <c r="T1354" s="92"/>
      <c r="U1354" s="113"/>
      <c r="V1354" s="92"/>
      <c r="W1354" s="92"/>
      <c r="X1354" s="93"/>
      <c r="Y1354" s="91"/>
      <c r="Z1354" s="113"/>
      <c r="AA1354" s="113"/>
      <c r="AB1354" s="92"/>
      <c r="AC1354" s="92"/>
      <c r="AD1354" s="93"/>
      <c r="AE1354" s="91"/>
      <c r="AF1354" s="113"/>
      <c r="AG1354" s="113"/>
      <c r="AH1354" s="92"/>
      <c r="AI1354" s="92"/>
      <c r="AJ1354" s="92"/>
      <c r="AK1354" s="92"/>
      <c r="AL1354" s="91"/>
      <c r="AM1354" s="113"/>
      <c r="AN1354" s="113"/>
      <c r="AO1354" s="92"/>
      <c r="AP1354" s="92"/>
      <c r="AQ1354" s="93"/>
      <c r="AR1354" s="91"/>
      <c r="AS1354" s="113"/>
      <c r="AT1354" s="113"/>
      <c r="AU1354" s="113"/>
      <c r="AV1354" s="92"/>
      <c r="AW1354" s="92"/>
      <c r="AX1354" s="93"/>
      <c r="AY1354" s="97"/>
      <c r="AZ1354" s="97"/>
      <c r="BA1354" s="97"/>
      <c r="BB1354" s="97"/>
      <c r="BC1354" s="99" t="s">
        <v>12265</v>
      </c>
      <c r="BD1354" s="99" t="s">
        <v>12265</v>
      </c>
      <c r="BE1354" s="99" t="s">
        <v>12265</v>
      </c>
      <c r="BF1354" s="100"/>
      <c r="BG1354" s="100"/>
      <c r="BH1354" s="100"/>
      <c r="BI1354" s="100"/>
      <c r="BJ1354" s="98"/>
      <c r="BK1354" s="101" t="s">
        <v>12265</v>
      </c>
      <c r="BL1354" s="102"/>
      <c r="BM1354" s="98"/>
      <c r="BN1354" s="98"/>
      <c r="BT1354" s="99"/>
      <c r="BU1354" s="99"/>
      <c r="BV1354" s="99"/>
      <c r="BW1354" s="99"/>
      <c r="BX1354" s="99"/>
      <c r="CB1354" s="4" t="s">
        <v>1511</v>
      </c>
    </row>
    <row r="1355" ht="13.75" spans="1:80">
      <c r="A1355" s="88" t="s">
        <v>12674</v>
      </c>
      <c r="B1355" s="88" t="s">
        <v>12265</v>
      </c>
      <c r="C1355" s="106" t="s">
        <v>12265</v>
      </c>
      <c r="D1355" s="89" t="s">
        <v>12266</v>
      </c>
      <c r="E1355" s="135"/>
      <c r="F1355" s="135"/>
      <c r="G1355" s="90"/>
      <c r="H1355" s="91"/>
      <c r="I1355" s="92"/>
      <c r="J1355" s="92"/>
      <c r="K1355" s="92"/>
      <c r="L1355" s="92"/>
      <c r="M1355" s="93"/>
      <c r="N1355" s="91"/>
      <c r="O1355" s="92"/>
      <c r="P1355" s="92"/>
      <c r="Q1355" s="92"/>
      <c r="R1355" s="93"/>
      <c r="S1355" s="91"/>
      <c r="T1355" s="92"/>
      <c r="U1355" s="113"/>
      <c r="V1355" s="92"/>
      <c r="W1355" s="92"/>
      <c r="X1355" s="93"/>
      <c r="Y1355" s="91"/>
      <c r="Z1355" s="113"/>
      <c r="AA1355" s="113"/>
      <c r="AB1355" s="92"/>
      <c r="AC1355" s="92"/>
      <c r="AD1355" s="93"/>
      <c r="AE1355" s="91"/>
      <c r="AF1355" s="113"/>
      <c r="AG1355" s="113"/>
      <c r="AH1355" s="92"/>
      <c r="AI1355" s="92"/>
      <c r="AJ1355" s="92"/>
      <c r="AK1355" s="92"/>
      <c r="AL1355" s="91"/>
      <c r="AM1355" s="113"/>
      <c r="AN1355" s="113"/>
      <c r="AO1355" s="92"/>
      <c r="AP1355" s="92"/>
      <c r="AQ1355" s="93"/>
      <c r="AR1355" s="91"/>
      <c r="AS1355" s="113"/>
      <c r="AT1355" s="113"/>
      <c r="AU1355" s="113"/>
      <c r="AV1355" s="92"/>
      <c r="AW1355" s="92"/>
      <c r="AX1355" s="93"/>
      <c r="AY1355" s="97"/>
      <c r="AZ1355" s="97"/>
      <c r="BA1355" s="97"/>
      <c r="BB1355" s="97"/>
      <c r="BC1355" s="99" t="s">
        <v>12265</v>
      </c>
      <c r="BD1355" s="99" t="s">
        <v>12265</v>
      </c>
      <c r="BE1355" s="99" t="s">
        <v>12265</v>
      </c>
      <c r="BF1355" s="100"/>
      <c r="BG1355" s="100"/>
      <c r="BH1355" s="100"/>
      <c r="BI1355" s="100"/>
      <c r="BJ1355" s="98"/>
      <c r="BK1355" s="101" t="s">
        <v>12265</v>
      </c>
      <c r="BL1355" s="102"/>
      <c r="BM1355" s="98"/>
      <c r="BN1355" s="98"/>
      <c r="BT1355" s="99"/>
      <c r="BU1355" s="99"/>
      <c r="BV1355" s="99"/>
      <c r="BW1355" s="99"/>
      <c r="BX1355" s="99"/>
      <c r="CB1355" s="4" t="s">
        <v>1511</v>
      </c>
    </row>
    <row r="1356" ht="13.75" spans="1:80">
      <c r="A1356" s="88" t="s">
        <v>12674</v>
      </c>
      <c r="B1356" s="88" t="s">
        <v>12265</v>
      </c>
      <c r="C1356" s="106" t="s">
        <v>12265</v>
      </c>
      <c r="D1356" s="89" t="s">
        <v>12266</v>
      </c>
      <c r="E1356" s="135"/>
      <c r="F1356" s="135"/>
      <c r="G1356" s="90"/>
      <c r="H1356" s="91"/>
      <c r="I1356" s="92"/>
      <c r="J1356" s="92"/>
      <c r="K1356" s="92"/>
      <c r="L1356" s="92"/>
      <c r="M1356" s="93"/>
      <c r="N1356" s="91"/>
      <c r="O1356" s="92"/>
      <c r="P1356" s="92"/>
      <c r="Q1356" s="92"/>
      <c r="R1356" s="93"/>
      <c r="S1356" s="91"/>
      <c r="T1356" s="92"/>
      <c r="U1356" s="113"/>
      <c r="V1356" s="92"/>
      <c r="W1356" s="92"/>
      <c r="X1356" s="93"/>
      <c r="Y1356" s="91"/>
      <c r="Z1356" s="113"/>
      <c r="AA1356" s="113"/>
      <c r="AB1356" s="92"/>
      <c r="AC1356" s="92"/>
      <c r="AD1356" s="93"/>
      <c r="AE1356" s="91"/>
      <c r="AF1356" s="113"/>
      <c r="AG1356" s="113"/>
      <c r="AH1356" s="92"/>
      <c r="AI1356" s="92"/>
      <c r="AJ1356" s="92"/>
      <c r="AK1356" s="92"/>
      <c r="AL1356" s="91"/>
      <c r="AM1356" s="113"/>
      <c r="AN1356" s="113"/>
      <c r="AO1356" s="92"/>
      <c r="AP1356" s="92"/>
      <c r="AQ1356" s="93"/>
      <c r="AR1356" s="91"/>
      <c r="AS1356" s="113"/>
      <c r="AT1356" s="113"/>
      <c r="AU1356" s="113"/>
      <c r="AV1356" s="92"/>
      <c r="AW1356" s="92"/>
      <c r="AX1356" s="93"/>
      <c r="AY1356" s="97"/>
      <c r="AZ1356" s="97"/>
      <c r="BA1356" s="97"/>
      <c r="BB1356" s="97"/>
      <c r="BC1356" s="99" t="s">
        <v>12265</v>
      </c>
      <c r="BD1356" s="99" t="s">
        <v>12265</v>
      </c>
      <c r="BE1356" s="99" t="s">
        <v>12265</v>
      </c>
      <c r="BF1356" s="100"/>
      <c r="BG1356" s="100"/>
      <c r="BH1356" s="100"/>
      <c r="BI1356" s="100"/>
      <c r="BJ1356" s="98"/>
      <c r="BK1356" s="101" t="s">
        <v>12265</v>
      </c>
      <c r="BL1356" s="102"/>
      <c r="BM1356" s="98"/>
      <c r="BN1356" s="98"/>
      <c r="BT1356" s="99"/>
      <c r="BU1356" s="99"/>
      <c r="BV1356" s="99"/>
      <c r="BW1356" s="99"/>
      <c r="BX1356" s="99"/>
      <c r="CB1356" s="4" t="s">
        <v>1511</v>
      </c>
    </row>
    <row r="1357" ht="13.75" spans="1:80">
      <c r="A1357" s="88" t="s">
        <v>12674</v>
      </c>
      <c r="B1357" s="88" t="s">
        <v>12265</v>
      </c>
      <c r="C1357" s="106" t="s">
        <v>12265</v>
      </c>
      <c r="D1357" s="89" t="s">
        <v>12266</v>
      </c>
      <c r="E1357" s="135"/>
      <c r="F1357" s="135"/>
      <c r="G1357" s="90"/>
      <c r="H1357" s="91"/>
      <c r="I1357" s="92"/>
      <c r="J1357" s="92"/>
      <c r="K1357" s="92"/>
      <c r="L1357" s="92"/>
      <c r="M1357" s="93"/>
      <c r="N1357" s="91"/>
      <c r="O1357" s="92"/>
      <c r="P1357" s="92"/>
      <c r="Q1357" s="92"/>
      <c r="R1357" s="93"/>
      <c r="S1357" s="91"/>
      <c r="T1357" s="92"/>
      <c r="U1357" s="113"/>
      <c r="V1357" s="92"/>
      <c r="W1357" s="92"/>
      <c r="X1357" s="93"/>
      <c r="Y1357" s="91"/>
      <c r="Z1357" s="113"/>
      <c r="AA1357" s="113"/>
      <c r="AB1357" s="92"/>
      <c r="AC1357" s="92"/>
      <c r="AD1357" s="93"/>
      <c r="AE1357" s="91"/>
      <c r="AF1357" s="113"/>
      <c r="AG1357" s="113"/>
      <c r="AH1357" s="92"/>
      <c r="AI1357" s="92"/>
      <c r="AJ1357" s="92"/>
      <c r="AK1357" s="92"/>
      <c r="AL1357" s="91"/>
      <c r="AM1357" s="113"/>
      <c r="AN1357" s="113"/>
      <c r="AO1357" s="92"/>
      <c r="AP1357" s="92"/>
      <c r="AQ1357" s="93"/>
      <c r="AR1357" s="91"/>
      <c r="AS1357" s="113"/>
      <c r="AT1357" s="113"/>
      <c r="AU1357" s="113"/>
      <c r="AV1357" s="92"/>
      <c r="AW1357" s="92"/>
      <c r="AX1357" s="93"/>
      <c r="AY1357" s="97"/>
      <c r="AZ1357" s="97"/>
      <c r="BA1357" s="97"/>
      <c r="BB1357" s="97"/>
      <c r="BC1357" s="99" t="s">
        <v>12265</v>
      </c>
      <c r="BD1357" s="99" t="s">
        <v>12265</v>
      </c>
      <c r="BE1357" s="99" t="s">
        <v>12265</v>
      </c>
      <c r="BF1357" s="100"/>
      <c r="BG1357" s="100"/>
      <c r="BH1357" s="100"/>
      <c r="BI1357" s="100"/>
      <c r="BJ1357" s="98"/>
      <c r="BK1357" s="101" t="s">
        <v>12265</v>
      </c>
      <c r="BL1357" s="102"/>
      <c r="BM1357" s="98"/>
      <c r="BN1357" s="98"/>
      <c r="BT1357" s="99"/>
      <c r="BU1357" s="99"/>
      <c r="BV1357" s="99"/>
      <c r="BW1357" s="99"/>
      <c r="BX1357" s="99"/>
      <c r="CB1357" s="4" t="s">
        <v>1511</v>
      </c>
    </row>
    <row r="1358" ht="13.75" spans="1:80">
      <c r="A1358" s="88" t="s">
        <v>12674</v>
      </c>
      <c r="B1358" s="88" t="s">
        <v>12265</v>
      </c>
      <c r="C1358" s="106" t="s">
        <v>12265</v>
      </c>
      <c r="D1358" s="89" t="s">
        <v>12266</v>
      </c>
      <c r="E1358" s="135"/>
      <c r="F1358" s="135"/>
      <c r="G1358" s="90"/>
      <c r="H1358" s="91"/>
      <c r="I1358" s="92"/>
      <c r="J1358" s="92"/>
      <c r="K1358" s="92"/>
      <c r="L1358" s="92"/>
      <c r="M1358" s="93"/>
      <c r="N1358" s="91"/>
      <c r="O1358" s="91"/>
      <c r="P1358" s="91"/>
      <c r="Q1358" s="91"/>
      <c r="R1358" s="91"/>
      <c r="S1358" s="91"/>
      <c r="T1358" s="92"/>
      <c r="U1358" s="113"/>
      <c r="V1358" s="92"/>
      <c r="W1358" s="92"/>
      <c r="X1358" s="93"/>
      <c r="Y1358" s="91"/>
      <c r="Z1358" s="113"/>
      <c r="AA1358" s="113"/>
      <c r="AB1358" s="92"/>
      <c r="AC1358" s="92"/>
      <c r="AD1358" s="93"/>
      <c r="AE1358" s="91"/>
      <c r="AF1358" s="113"/>
      <c r="AG1358" s="113"/>
      <c r="AH1358" s="92"/>
      <c r="AI1358" s="92"/>
      <c r="AJ1358" s="92"/>
      <c r="AK1358" s="92"/>
      <c r="AL1358" s="91"/>
      <c r="AM1358" s="113"/>
      <c r="AN1358" s="113"/>
      <c r="AO1358" s="92"/>
      <c r="AP1358" s="92"/>
      <c r="AQ1358" s="93"/>
      <c r="AR1358" s="91"/>
      <c r="AS1358" s="113"/>
      <c r="AT1358" s="113"/>
      <c r="AU1358" s="113"/>
      <c r="AV1358" s="92"/>
      <c r="AW1358" s="92"/>
      <c r="AX1358" s="93"/>
      <c r="AY1358" s="97"/>
      <c r="AZ1358" s="97"/>
      <c r="BA1358" s="97"/>
      <c r="BB1358" s="97"/>
      <c r="BC1358" s="99" t="s">
        <v>12265</v>
      </c>
      <c r="BD1358" s="99" t="s">
        <v>12265</v>
      </c>
      <c r="BE1358" s="99" t="s">
        <v>12265</v>
      </c>
      <c r="BF1358" s="100"/>
      <c r="BG1358" s="100"/>
      <c r="BH1358" s="100"/>
      <c r="BI1358" s="100"/>
      <c r="BJ1358" s="98"/>
      <c r="BK1358" s="101" t="s">
        <v>12265</v>
      </c>
      <c r="BL1358" s="102"/>
      <c r="BM1358" s="98"/>
      <c r="BN1358" s="98"/>
      <c r="BT1358" s="99"/>
      <c r="BU1358" s="99"/>
      <c r="BV1358" s="99"/>
      <c r="BW1358" s="99"/>
      <c r="BX1358" s="99"/>
      <c r="CB1358" s="4" t="s">
        <v>1511</v>
      </c>
    </row>
    <row r="1359" ht="13.75" spans="1:80">
      <c r="A1359" s="88" t="s">
        <v>12674</v>
      </c>
      <c r="B1359" s="88" t="s">
        <v>12265</v>
      </c>
      <c r="C1359" s="106" t="s">
        <v>12265</v>
      </c>
      <c r="D1359" s="89" t="s">
        <v>12266</v>
      </c>
      <c r="E1359" s="135"/>
      <c r="F1359" s="135"/>
      <c r="G1359" s="90"/>
      <c r="H1359" s="91"/>
      <c r="I1359" s="92"/>
      <c r="J1359" s="92"/>
      <c r="K1359" s="92"/>
      <c r="L1359" s="92"/>
      <c r="M1359" s="93"/>
      <c r="N1359" s="91"/>
      <c r="O1359" s="92"/>
      <c r="P1359" s="92"/>
      <c r="Q1359" s="92"/>
      <c r="R1359" s="93"/>
      <c r="S1359" s="91"/>
      <c r="T1359" s="92"/>
      <c r="U1359" s="113"/>
      <c r="V1359" s="92"/>
      <c r="W1359" s="92"/>
      <c r="X1359" s="93"/>
      <c r="Y1359" s="91"/>
      <c r="Z1359" s="113"/>
      <c r="AA1359" s="113"/>
      <c r="AB1359" s="92"/>
      <c r="AC1359" s="92"/>
      <c r="AD1359" s="93"/>
      <c r="AE1359" s="91"/>
      <c r="AF1359" s="113"/>
      <c r="AG1359" s="113"/>
      <c r="AH1359" s="92"/>
      <c r="AI1359" s="92"/>
      <c r="AJ1359" s="92"/>
      <c r="AK1359" s="92"/>
      <c r="AL1359" s="91"/>
      <c r="AM1359" s="113"/>
      <c r="AN1359" s="113"/>
      <c r="AO1359" s="92"/>
      <c r="AP1359" s="92"/>
      <c r="AQ1359" s="93"/>
      <c r="AR1359" s="91"/>
      <c r="AS1359" s="113"/>
      <c r="AT1359" s="113"/>
      <c r="AU1359" s="113"/>
      <c r="AV1359" s="92"/>
      <c r="AW1359" s="92"/>
      <c r="AX1359" s="93"/>
      <c r="AY1359" s="97"/>
      <c r="AZ1359" s="97"/>
      <c r="BA1359" s="97"/>
      <c r="BB1359" s="97"/>
      <c r="BC1359" s="99" t="s">
        <v>12265</v>
      </c>
      <c r="BD1359" s="99" t="s">
        <v>12265</v>
      </c>
      <c r="BE1359" s="99" t="s">
        <v>12265</v>
      </c>
      <c r="BF1359" s="100"/>
      <c r="BG1359" s="100"/>
      <c r="BH1359" s="100"/>
      <c r="BI1359" s="100"/>
      <c r="BJ1359" s="98"/>
      <c r="BK1359" s="101" t="s">
        <v>12265</v>
      </c>
      <c r="BL1359" s="102"/>
      <c r="BM1359" s="98"/>
      <c r="BN1359" s="98"/>
      <c r="BT1359" s="99"/>
      <c r="BU1359" s="99"/>
      <c r="BV1359" s="99"/>
      <c r="BW1359" s="99"/>
      <c r="BX1359" s="99"/>
      <c r="CB1359" s="4" t="s">
        <v>1511</v>
      </c>
    </row>
    <row r="1360" ht="13.75" spans="1:80">
      <c r="A1360" s="88" t="s">
        <v>12674</v>
      </c>
      <c r="B1360" s="88" t="s">
        <v>6753</v>
      </c>
      <c r="C1360" s="106" t="s">
        <v>6752</v>
      </c>
      <c r="D1360" s="89" t="s">
        <v>494</v>
      </c>
      <c r="E1360" s="135">
        <v>3</v>
      </c>
      <c r="F1360" s="135">
        <v>110</v>
      </c>
      <c r="G1360" s="90">
        <f t="shared" ref="G1360:G1373" si="22">F1360*E1360</f>
        <v>330</v>
      </c>
      <c r="H1360" s="91"/>
      <c r="I1360" s="92"/>
      <c r="J1360" s="92"/>
      <c r="K1360" s="92"/>
      <c r="L1360" s="92"/>
      <c r="M1360" s="93"/>
      <c r="N1360" s="91"/>
      <c r="O1360" s="91"/>
      <c r="P1360" s="91"/>
      <c r="Q1360" s="91"/>
      <c r="R1360" s="91"/>
      <c r="S1360" s="91"/>
      <c r="T1360" s="92"/>
      <c r="U1360" s="104">
        <v>36</v>
      </c>
      <c r="V1360" s="105">
        <v>31</v>
      </c>
      <c r="W1360" s="105">
        <v>67</v>
      </c>
      <c r="X1360" s="93"/>
      <c r="Y1360" s="91"/>
      <c r="Z1360" s="113"/>
      <c r="AA1360" s="104">
        <v>36</v>
      </c>
      <c r="AB1360" s="105">
        <v>31</v>
      </c>
      <c r="AC1360" s="105">
        <v>67</v>
      </c>
      <c r="AD1360" s="93"/>
      <c r="AE1360" s="91"/>
      <c r="AF1360" s="113"/>
      <c r="AG1360" s="113"/>
      <c r="AH1360" s="92"/>
      <c r="AI1360" s="92"/>
      <c r="AJ1360" s="92"/>
      <c r="AK1360" s="92"/>
      <c r="AL1360" s="91"/>
      <c r="AM1360" s="113"/>
      <c r="AN1360" s="113">
        <v>41</v>
      </c>
      <c r="AO1360" s="92">
        <v>29</v>
      </c>
      <c r="AP1360" s="92">
        <v>47</v>
      </c>
      <c r="AQ1360" s="93"/>
      <c r="AR1360" s="91"/>
      <c r="AS1360" s="113"/>
      <c r="AT1360" s="113"/>
      <c r="AU1360" s="113"/>
      <c r="AV1360" s="92"/>
      <c r="AW1360" s="92"/>
      <c r="AX1360" s="93"/>
      <c r="AY1360" s="97"/>
      <c r="AZ1360" s="97"/>
      <c r="BA1360" s="97"/>
      <c r="BB1360" s="97"/>
      <c r="BC1360" s="99" t="s">
        <v>12675</v>
      </c>
      <c r="BD1360" s="99" t="s">
        <v>12301</v>
      </c>
      <c r="BE1360" s="99" t="s">
        <v>12285</v>
      </c>
      <c r="BF1360" s="100"/>
      <c r="BG1360" s="103"/>
      <c r="BH1360" s="103"/>
      <c r="BI1360" s="103"/>
      <c r="BJ1360" s="98"/>
      <c r="BK1360" s="101" t="s">
        <v>1511</v>
      </c>
      <c r="BL1360" s="102"/>
      <c r="BM1360" s="98"/>
      <c r="BN1360" s="98"/>
      <c r="BT1360" s="99"/>
      <c r="BU1360" s="99"/>
      <c r="BV1360" s="99"/>
      <c r="BW1360" s="99"/>
      <c r="BX1360" s="99"/>
      <c r="CB1360" s="4" t="s">
        <v>1511</v>
      </c>
    </row>
    <row r="1361" ht="13.75" spans="1:80">
      <c r="A1361" s="88" t="s">
        <v>12674</v>
      </c>
      <c r="B1361" s="88" t="s">
        <v>6753</v>
      </c>
      <c r="C1361" s="106" t="s">
        <v>10329</v>
      </c>
      <c r="D1361" s="89" t="s">
        <v>494</v>
      </c>
      <c r="E1361" s="135">
        <v>3</v>
      </c>
      <c r="F1361" s="135">
        <v>110</v>
      </c>
      <c r="G1361" s="90">
        <f t="shared" si="22"/>
        <v>330</v>
      </c>
      <c r="H1361" s="91"/>
      <c r="I1361" s="92"/>
      <c r="J1361" s="92"/>
      <c r="K1361" s="92"/>
      <c r="L1361" s="92"/>
      <c r="M1361" s="93"/>
      <c r="N1361" s="91"/>
      <c r="O1361" s="92"/>
      <c r="P1361" s="92"/>
      <c r="Q1361" s="92"/>
      <c r="R1361" s="93"/>
      <c r="S1361" s="91"/>
      <c r="T1361" s="92"/>
      <c r="U1361" s="104">
        <v>36</v>
      </c>
      <c r="V1361" s="105">
        <v>31</v>
      </c>
      <c r="W1361" s="105">
        <v>67</v>
      </c>
      <c r="X1361" s="93"/>
      <c r="Y1361" s="91"/>
      <c r="Z1361" s="113"/>
      <c r="AA1361" s="104">
        <v>36</v>
      </c>
      <c r="AB1361" s="105">
        <v>31</v>
      </c>
      <c r="AC1361" s="105">
        <v>67</v>
      </c>
      <c r="AD1361" s="93"/>
      <c r="AE1361" s="91"/>
      <c r="AF1361" s="113"/>
      <c r="AG1361" s="113"/>
      <c r="AH1361" s="92"/>
      <c r="AI1361" s="92"/>
      <c r="AJ1361" s="92"/>
      <c r="AK1361" s="92"/>
      <c r="AL1361" s="91"/>
      <c r="AM1361" s="113"/>
      <c r="AN1361" s="113">
        <v>41</v>
      </c>
      <c r="AO1361" s="92">
        <v>29</v>
      </c>
      <c r="AP1361" s="92">
        <v>47</v>
      </c>
      <c r="AQ1361" s="93"/>
      <c r="AR1361" s="91"/>
      <c r="AS1361" s="113"/>
      <c r="AT1361" s="113"/>
      <c r="AU1361" s="113"/>
      <c r="AV1361" s="92"/>
      <c r="AW1361" s="92"/>
      <c r="AX1361" s="93"/>
      <c r="AY1361" s="97"/>
      <c r="AZ1361" s="97"/>
      <c r="BA1361" s="97"/>
      <c r="BB1361" s="97"/>
      <c r="BC1361" s="99" t="s">
        <v>12675</v>
      </c>
      <c r="BD1361" s="99" t="s">
        <v>12301</v>
      </c>
      <c r="BE1361" s="99" t="s">
        <v>12285</v>
      </c>
      <c r="BF1361" s="100"/>
      <c r="BG1361" s="103"/>
      <c r="BH1361" s="103"/>
      <c r="BI1361" s="103"/>
      <c r="BJ1361" s="98"/>
      <c r="BK1361" s="101" t="s">
        <v>1511</v>
      </c>
      <c r="BL1361" s="102"/>
      <c r="BM1361" s="98"/>
      <c r="BN1361" s="98"/>
      <c r="BT1361" s="99"/>
      <c r="BU1361" s="99"/>
      <c r="BV1361" s="99"/>
      <c r="BW1361" s="99"/>
      <c r="BX1361" s="99"/>
      <c r="CB1361" s="4" t="s">
        <v>1511</v>
      </c>
    </row>
    <row r="1362" ht="13.75" spans="1:80">
      <c r="A1362" s="88" t="s">
        <v>12674</v>
      </c>
      <c r="B1362" s="88" t="s">
        <v>6707</v>
      </c>
      <c r="C1362" s="106" t="s">
        <v>6716</v>
      </c>
      <c r="D1362" s="89" t="s">
        <v>494</v>
      </c>
      <c r="E1362" s="135">
        <v>7</v>
      </c>
      <c r="F1362" s="135">
        <v>55</v>
      </c>
      <c r="G1362" s="90">
        <f t="shared" si="22"/>
        <v>385</v>
      </c>
      <c r="H1362" s="91"/>
      <c r="I1362" s="92"/>
      <c r="J1362" s="92"/>
      <c r="K1362" s="92"/>
      <c r="L1362" s="92"/>
      <c r="M1362" s="93"/>
      <c r="N1362" s="91"/>
      <c r="O1362" s="91"/>
      <c r="P1362" s="91"/>
      <c r="Q1362" s="91"/>
      <c r="R1362" s="91"/>
      <c r="S1362" s="91"/>
      <c r="T1362" s="92"/>
      <c r="U1362" s="104">
        <v>36</v>
      </c>
      <c r="V1362" s="105">
        <v>31</v>
      </c>
      <c r="W1362" s="105">
        <v>67</v>
      </c>
      <c r="X1362" s="93"/>
      <c r="Y1362" s="91"/>
      <c r="Z1362" s="113"/>
      <c r="AA1362" s="104">
        <v>36</v>
      </c>
      <c r="AB1362" s="105">
        <v>31</v>
      </c>
      <c r="AC1362" s="105">
        <v>67</v>
      </c>
      <c r="AD1362" s="93"/>
      <c r="AE1362" s="91"/>
      <c r="AF1362" s="113"/>
      <c r="AG1362" s="113"/>
      <c r="AH1362" s="92"/>
      <c r="AI1362" s="92"/>
      <c r="AJ1362" s="92"/>
      <c r="AK1362" s="92"/>
      <c r="AL1362" s="91"/>
      <c r="AM1362" s="113"/>
      <c r="AN1362" s="113">
        <v>41</v>
      </c>
      <c r="AO1362" s="92">
        <v>29</v>
      </c>
      <c r="AP1362" s="92">
        <v>47</v>
      </c>
      <c r="AQ1362" s="93"/>
      <c r="AR1362" s="91"/>
      <c r="AS1362" s="113"/>
      <c r="AT1362" s="113"/>
      <c r="AU1362" s="113"/>
      <c r="AV1362" s="92"/>
      <c r="AW1362" s="92"/>
      <c r="AX1362" s="93"/>
      <c r="AY1362" s="97"/>
      <c r="AZ1362" s="97"/>
      <c r="BA1362" s="97"/>
      <c r="BB1362" s="97"/>
      <c r="BC1362" s="99" t="s">
        <v>12675</v>
      </c>
      <c r="BD1362" s="99" t="s">
        <v>12301</v>
      </c>
      <c r="BE1362" s="99" t="s">
        <v>12285</v>
      </c>
      <c r="BF1362" s="100"/>
      <c r="BG1362" s="103"/>
      <c r="BH1362" s="103"/>
      <c r="BI1362" s="103"/>
      <c r="BJ1362" s="98"/>
      <c r="BK1362" s="101" t="s">
        <v>1511</v>
      </c>
      <c r="BL1362" s="102"/>
      <c r="BM1362" s="98"/>
      <c r="BN1362" s="98"/>
      <c r="BT1362" s="99"/>
      <c r="BU1362" s="99"/>
      <c r="BV1362" s="99"/>
      <c r="BW1362" s="99"/>
      <c r="BX1362" s="99"/>
      <c r="CB1362" s="4" t="s">
        <v>1511</v>
      </c>
    </row>
    <row r="1363" ht="13.75" spans="1:80">
      <c r="A1363" s="88" t="s">
        <v>12674</v>
      </c>
      <c r="B1363" s="88" t="s">
        <v>6707</v>
      </c>
      <c r="C1363" s="106" t="s">
        <v>9722</v>
      </c>
      <c r="D1363" s="89" t="s">
        <v>494</v>
      </c>
      <c r="E1363" s="135">
        <v>7</v>
      </c>
      <c r="F1363" s="135">
        <v>55</v>
      </c>
      <c r="G1363" s="90">
        <f t="shared" si="22"/>
        <v>385</v>
      </c>
      <c r="H1363" s="91"/>
      <c r="I1363" s="92"/>
      <c r="J1363" s="92"/>
      <c r="K1363" s="92"/>
      <c r="L1363" s="92"/>
      <c r="M1363" s="93"/>
      <c r="N1363" s="91"/>
      <c r="O1363" s="91"/>
      <c r="P1363" s="91"/>
      <c r="Q1363" s="91"/>
      <c r="R1363" s="91"/>
      <c r="S1363" s="91"/>
      <c r="T1363" s="92"/>
      <c r="U1363" s="104">
        <v>36</v>
      </c>
      <c r="V1363" s="105">
        <v>31</v>
      </c>
      <c r="W1363" s="105">
        <v>67</v>
      </c>
      <c r="X1363" s="93"/>
      <c r="Y1363" s="91"/>
      <c r="Z1363" s="113"/>
      <c r="AA1363" s="104">
        <v>36</v>
      </c>
      <c r="AB1363" s="105">
        <v>31</v>
      </c>
      <c r="AC1363" s="105">
        <v>67</v>
      </c>
      <c r="AD1363" s="93"/>
      <c r="AE1363" s="91"/>
      <c r="AF1363" s="91"/>
      <c r="AG1363" s="91"/>
      <c r="AH1363" s="91"/>
      <c r="AI1363" s="91"/>
      <c r="AJ1363" s="91"/>
      <c r="AK1363" s="91"/>
      <c r="AL1363" s="91"/>
      <c r="AM1363" s="113"/>
      <c r="AN1363" s="113">
        <v>41</v>
      </c>
      <c r="AO1363" s="92">
        <v>29</v>
      </c>
      <c r="AP1363" s="92">
        <v>47</v>
      </c>
      <c r="AQ1363" s="93"/>
      <c r="AR1363" s="91"/>
      <c r="AS1363" s="113"/>
      <c r="AT1363" s="113"/>
      <c r="AU1363" s="113"/>
      <c r="AV1363" s="92"/>
      <c r="AW1363" s="92"/>
      <c r="AX1363" s="93"/>
      <c r="AY1363" s="97"/>
      <c r="AZ1363" s="97"/>
      <c r="BA1363" s="97"/>
      <c r="BB1363" s="97"/>
      <c r="BC1363" s="99" t="s">
        <v>12675</v>
      </c>
      <c r="BD1363" s="99" t="s">
        <v>12301</v>
      </c>
      <c r="BE1363" s="99" t="s">
        <v>12285</v>
      </c>
      <c r="BF1363" s="100"/>
      <c r="BG1363" s="103"/>
      <c r="BH1363" s="103"/>
      <c r="BI1363" s="103"/>
      <c r="BJ1363" s="98"/>
      <c r="BK1363" s="101" t="s">
        <v>1511</v>
      </c>
      <c r="BL1363" s="102"/>
      <c r="BM1363" s="98"/>
      <c r="BN1363" s="98"/>
      <c r="BT1363" s="99"/>
      <c r="BU1363" s="99"/>
      <c r="BV1363" s="99"/>
      <c r="BW1363" s="99"/>
      <c r="BX1363" s="99"/>
      <c r="CB1363" s="4" t="s">
        <v>1511</v>
      </c>
    </row>
    <row r="1364" ht="13.75" spans="1:80">
      <c r="A1364" s="88" t="s">
        <v>12674</v>
      </c>
      <c r="B1364" s="88" t="s">
        <v>6741</v>
      </c>
      <c r="C1364" s="106" t="s">
        <v>6929</v>
      </c>
      <c r="D1364" s="89" t="s">
        <v>494</v>
      </c>
      <c r="E1364" s="135">
        <v>3</v>
      </c>
      <c r="F1364" s="135">
        <v>107</v>
      </c>
      <c r="G1364" s="90">
        <f t="shared" si="22"/>
        <v>321</v>
      </c>
      <c r="H1364" s="91"/>
      <c r="I1364" s="92"/>
      <c r="J1364" s="92"/>
      <c r="K1364" s="92"/>
      <c r="L1364" s="92"/>
      <c r="M1364" s="93"/>
      <c r="N1364" s="91"/>
      <c r="O1364" s="91"/>
      <c r="P1364" s="91"/>
      <c r="Q1364" s="91"/>
      <c r="R1364" s="91"/>
      <c r="S1364" s="91"/>
      <c r="T1364" s="92"/>
      <c r="U1364" s="104">
        <v>36</v>
      </c>
      <c r="V1364" s="105">
        <v>31</v>
      </c>
      <c r="W1364" s="105">
        <v>67</v>
      </c>
      <c r="X1364" s="93"/>
      <c r="Y1364" s="91"/>
      <c r="Z1364" s="113"/>
      <c r="AA1364" s="104">
        <v>36</v>
      </c>
      <c r="AB1364" s="105">
        <v>31</v>
      </c>
      <c r="AC1364" s="105">
        <v>67</v>
      </c>
      <c r="AD1364" s="93"/>
      <c r="AE1364" s="91"/>
      <c r="AF1364" s="91"/>
      <c r="AG1364" s="91"/>
      <c r="AH1364" s="91"/>
      <c r="AI1364" s="91"/>
      <c r="AJ1364" s="91"/>
      <c r="AK1364" s="91"/>
      <c r="AL1364" s="91"/>
      <c r="AM1364" s="113"/>
      <c r="AN1364" s="113">
        <v>41</v>
      </c>
      <c r="AO1364" s="92">
        <v>29</v>
      </c>
      <c r="AP1364" s="92">
        <v>47</v>
      </c>
      <c r="AQ1364" s="93"/>
      <c r="AR1364" s="91"/>
      <c r="AS1364" s="113"/>
      <c r="AT1364" s="113"/>
      <c r="AU1364" s="113"/>
      <c r="AV1364" s="92"/>
      <c r="AW1364" s="92"/>
      <c r="AX1364" s="93"/>
      <c r="AY1364" s="97"/>
      <c r="AZ1364" s="97"/>
      <c r="BA1364" s="97"/>
      <c r="BB1364" s="97"/>
      <c r="BC1364" s="99" t="s">
        <v>12675</v>
      </c>
      <c r="BD1364" s="99" t="s">
        <v>12301</v>
      </c>
      <c r="BE1364" s="99" t="s">
        <v>12285</v>
      </c>
      <c r="BF1364" s="100"/>
      <c r="BG1364" s="103"/>
      <c r="BH1364" s="103"/>
      <c r="BI1364" s="103"/>
      <c r="BJ1364" s="98"/>
      <c r="BK1364" s="101" t="s">
        <v>1511</v>
      </c>
      <c r="BL1364" s="102"/>
      <c r="BM1364" s="98"/>
      <c r="BN1364" s="98"/>
      <c r="BT1364" s="99"/>
      <c r="BU1364" s="99"/>
      <c r="BV1364" s="99"/>
      <c r="BW1364" s="99"/>
      <c r="BX1364" s="99"/>
      <c r="CB1364" s="4" t="s">
        <v>1511</v>
      </c>
    </row>
    <row r="1365" ht="13.75" spans="1:80">
      <c r="A1365" s="88" t="s">
        <v>12674</v>
      </c>
      <c r="B1365" s="88" t="s">
        <v>6741</v>
      </c>
      <c r="C1365" s="106" t="s">
        <v>10334</v>
      </c>
      <c r="D1365" s="89" t="s">
        <v>494</v>
      </c>
      <c r="E1365" s="135">
        <v>3</v>
      </c>
      <c r="F1365" s="135">
        <v>107</v>
      </c>
      <c r="G1365" s="90">
        <f t="shared" si="22"/>
        <v>321</v>
      </c>
      <c r="H1365" s="91"/>
      <c r="I1365" s="92"/>
      <c r="J1365" s="92"/>
      <c r="K1365" s="92"/>
      <c r="L1365" s="92"/>
      <c r="M1365" s="93"/>
      <c r="N1365" s="91"/>
      <c r="O1365" s="91"/>
      <c r="P1365" s="91"/>
      <c r="Q1365" s="91"/>
      <c r="R1365" s="91"/>
      <c r="S1365" s="91"/>
      <c r="T1365" s="92"/>
      <c r="U1365" s="104">
        <v>36</v>
      </c>
      <c r="V1365" s="105">
        <v>31</v>
      </c>
      <c r="W1365" s="105">
        <v>67</v>
      </c>
      <c r="X1365" s="93"/>
      <c r="Y1365" s="91"/>
      <c r="Z1365" s="113"/>
      <c r="AA1365" s="104">
        <v>36</v>
      </c>
      <c r="AB1365" s="105">
        <v>31</v>
      </c>
      <c r="AC1365" s="105">
        <v>67</v>
      </c>
      <c r="AD1365" s="93"/>
      <c r="AE1365" s="91"/>
      <c r="AF1365" s="91"/>
      <c r="AG1365" s="91"/>
      <c r="AH1365" s="91"/>
      <c r="AI1365" s="91"/>
      <c r="AJ1365" s="91"/>
      <c r="AK1365" s="91"/>
      <c r="AL1365" s="91"/>
      <c r="AM1365" s="113"/>
      <c r="AN1365" s="113">
        <v>41</v>
      </c>
      <c r="AO1365" s="92">
        <v>29</v>
      </c>
      <c r="AP1365" s="92">
        <v>47</v>
      </c>
      <c r="AQ1365" s="93"/>
      <c r="AR1365" s="91"/>
      <c r="AS1365" s="113"/>
      <c r="AT1365" s="113"/>
      <c r="AU1365" s="113"/>
      <c r="AV1365" s="92"/>
      <c r="AW1365" s="92"/>
      <c r="AX1365" s="93"/>
      <c r="AY1365" s="97"/>
      <c r="AZ1365" s="97"/>
      <c r="BA1365" s="97"/>
      <c r="BB1365" s="97"/>
      <c r="BC1365" s="99" t="s">
        <v>12675</v>
      </c>
      <c r="BD1365" s="99" t="s">
        <v>12301</v>
      </c>
      <c r="BE1365" s="99" t="s">
        <v>12285</v>
      </c>
      <c r="BF1365" s="100"/>
      <c r="BG1365" s="103"/>
      <c r="BH1365" s="103"/>
      <c r="BI1365" s="103"/>
      <c r="BJ1365" s="98"/>
      <c r="BK1365" s="101" t="s">
        <v>1511</v>
      </c>
      <c r="BL1365" s="102"/>
      <c r="BM1365" s="98"/>
      <c r="BN1365" s="98"/>
      <c r="BT1365" s="99"/>
      <c r="BU1365" s="99"/>
      <c r="BV1365" s="99"/>
      <c r="BW1365" s="99"/>
      <c r="BX1365" s="99"/>
      <c r="CB1365" s="4" t="s">
        <v>1511</v>
      </c>
    </row>
    <row r="1366" ht="13.75" spans="1:80">
      <c r="A1366" s="88" t="s">
        <v>12674</v>
      </c>
      <c r="B1366" s="88" t="s">
        <v>6729</v>
      </c>
      <c r="C1366" s="106" t="s">
        <v>6932</v>
      </c>
      <c r="D1366" s="89" t="s">
        <v>494</v>
      </c>
      <c r="E1366" s="135">
        <v>3</v>
      </c>
      <c r="F1366" s="135">
        <v>108</v>
      </c>
      <c r="G1366" s="90">
        <f t="shared" si="22"/>
        <v>324</v>
      </c>
      <c r="H1366" s="91"/>
      <c r="I1366" s="92"/>
      <c r="J1366" s="92"/>
      <c r="K1366" s="92"/>
      <c r="L1366" s="92"/>
      <c r="M1366" s="93"/>
      <c r="N1366" s="91"/>
      <c r="O1366" s="91"/>
      <c r="P1366" s="91"/>
      <c r="Q1366" s="91"/>
      <c r="R1366" s="91"/>
      <c r="S1366" s="91"/>
      <c r="T1366" s="92"/>
      <c r="U1366" s="104">
        <v>36</v>
      </c>
      <c r="V1366" s="105">
        <v>31</v>
      </c>
      <c r="W1366" s="105">
        <v>67</v>
      </c>
      <c r="X1366" s="93"/>
      <c r="Y1366" s="91"/>
      <c r="Z1366" s="113"/>
      <c r="AA1366" s="104">
        <v>36</v>
      </c>
      <c r="AB1366" s="105">
        <v>31</v>
      </c>
      <c r="AC1366" s="105">
        <v>67</v>
      </c>
      <c r="AD1366" s="93"/>
      <c r="AE1366" s="91"/>
      <c r="AF1366" s="91"/>
      <c r="AG1366" s="91"/>
      <c r="AH1366" s="91"/>
      <c r="AI1366" s="91"/>
      <c r="AJ1366" s="91"/>
      <c r="AK1366" s="91"/>
      <c r="AL1366" s="91"/>
      <c r="AM1366" s="113"/>
      <c r="AN1366" s="113">
        <v>41</v>
      </c>
      <c r="AO1366" s="92">
        <v>29</v>
      </c>
      <c r="AP1366" s="92">
        <v>47</v>
      </c>
      <c r="AQ1366" s="93"/>
      <c r="AR1366" s="91"/>
      <c r="AS1366" s="113"/>
      <c r="AT1366" s="113"/>
      <c r="AU1366" s="113"/>
      <c r="AV1366" s="92"/>
      <c r="AW1366" s="92"/>
      <c r="AX1366" s="93"/>
      <c r="AY1366" s="97"/>
      <c r="AZ1366" s="97"/>
      <c r="BA1366" s="97"/>
      <c r="BB1366" s="97"/>
      <c r="BC1366" s="99" t="s">
        <v>12675</v>
      </c>
      <c r="BD1366" s="99" t="s">
        <v>12301</v>
      </c>
      <c r="BE1366" s="99" t="s">
        <v>12285</v>
      </c>
      <c r="BF1366" s="100"/>
      <c r="BG1366" s="103"/>
      <c r="BH1366" s="103"/>
      <c r="BI1366" s="103"/>
      <c r="BJ1366" s="98"/>
      <c r="BK1366" s="101" t="s">
        <v>1511</v>
      </c>
      <c r="BL1366" s="102"/>
      <c r="BM1366" s="98"/>
      <c r="BN1366" s="98"/>
      <c r="BT1366" s="99"/>
      <c r="BU1366" s="99"/>
      <c r="BV1366" s="99"/>
      <c r="BW1366" s="99"/>
      <c r="BX1366" s="99"/>
      <c r="CB1366" s="4" t="s">
        <v>1511</v>
      </c>
    </row>
    <row r="1367" ht="13.75" spans="1:80">
      <c r="A1367" s="88" t="s">
        <v>12674</v>
      </c>
      <c r="B1367" s="88" t="s">
        <v>6729</v>
      </c>
      <c r="C1367" s="106" t="s">
        <v>10336</v>
      </c>
      <c r="D1367" s="89" t="s">
        <v>494</v>
      </c>
      <c r="E1367" s="135">
        <v>3</v>
      </c>
      <c r="F1367" s="135">
        <v>108</v>
      </c>
      <c r="G1367" s="90">
        <f t="shared" si="22"/>
        <v>324</v>
      </c>
      <c r="H1367" s="91"/>
      <c r="I1367" s="92"/>
      <c r="J1367" s="92"/>
      <c r="K1367" s="92"/>
      <c r="L1367" s="92"/>
      <c r="M1367" s="93"/>
      <c r="N1367" s="91"/>
      <c r="O1367" s="91"/>
      <c r="P1367" s="91"/>
      <c r="Q1367" s="91"/>
      <c r="R1367" s="91"/>
      <c r="S1367" s="91"/>
      <c r="T1367" s="92"/>
      <c r="U1367" s="104">
        <v>36</v>
      </c>
      <c r="V1367" s="105">
        <v>31</v>
      </c>
      <c r="W1367" s="105">
        <v>67</v>
      </c>
      <c r="X1367" s="93"/>
      <c r="Y1367" s="91"/>
      <c r="Z1367" s="113"/>
      <c r="AA1367" s="104">
        <v>36</v>
      </c>
      <c r="AB1367" s="105">
        <v>31</v>
      </c>
      <c r="AC1367" s="105">
        <v>67</v>
      </c>
      <c r="AD1367" s="93"/>
      <c r="AE1367" s="91"/>
      <c r="AF1367" s="91"/>
      <c r="AG1367" s="91"/>
      <c r="AH1367" s="91"/>
      <c r="AI1367" s="91"/>
      <c r="AJ1367" s="91"/>
      <c r="AK1367" s="91"/>
      <c r="AL1367" s="91"/>
      <c r="AM1367" s="113"/>
      <c r="AN1367" s="113">
        <v>41</v>
      </c>
      <c r="AO1367" s="92">
        <v>29</v>
      </c>
      <c r="AP1367" s="92">
        <v>47</v>
      </c>
      <c r="AQ1367" s="93"/>
      <c r="AR1367" s="91"/>
      <c r="AS1367" s="113"/>
      <c r="AT1367" s="113"/>
      <c r="AU1367" s="113"/>
      <c r="AV1367" s="92"/>
      <c r="AW1367" s="92"/>
      <c r="AX1367" s="93"/>
      <c r="AY1367" s="97"/>
      <c r="AZ1367" s="97"/>
      <c r="BA1367" s="97"/>
      <c r="BB1367" s="97"/>
      <c r="BC1367" s="99" t="s">
        <v>12675</v>
      </c>
      <c r="BD1367" s="99" t="s">
        <v>12301</v>
      </c>
      <c r="BE1367" s="99" t="s">
        <v>12285</v>
      </c>
      <c r="BF1367" s="100"/>
      <c r="BG1367" s="103"/>
      <c r="BH1367" s="103"/>
      <c r="BI1367" s="103"/>
      <c r="BJ1367" s="98"/>
      <c r="BK1367" s="101" t="s">
        <v>1511</v>
      </c>
      <c r="BL1367" s="102"/>
      <c r="BM1367" s="98"/>
      <c r="BN1367" s="98"/>
      <c r="BT1367" s="99"/>
      <c r="BU1367" s="99"/>
      <c r="BV1367" s="99"/>
      <c r="BW1367" s="99"/>
      <c r="BX1367" s="99"/>
      <c r="CB1367" s="4" t="s">
        <v>1511</v>
      </c>
    </row>
    <row r="1368" ht="13.75" spans="1:80">
      <c r="A1368" s="88" t="s">
        <v>12674</v>
      </c>
      <c r="B1368" s="88" t="s">
        <v>6747</v>
      </c>
      <c r="C1368" s="106" t="s">
        <v>6746</v>
      </c>
      <c r="D1368" s="89" t="s">
        <v>494</v>
      </c>
      <c r="E1368" s="135">
        <v>3</v>
      </c>
      <c r="F1368" s="135">
        <v>108</v>
      </c>
      <c r="G1368" s="90">
        <f t="shared" si="22"/>
        <v>324</v>
      </c>
      <c r="H1368" s="91"/>
      <c r="I1368" s="92"/>
      <c r="J1368" s="92">
        <v>30</v>
      </c>
      <c r="K1368" s="92">
        <v>31</v>
      </c>
      <c r="L1368" s="92">
        <v>22</v>
      </c>
      <c r="M1368" s="93"/>
      <c r="N1368" s="91"/>
      <c r="O1368" s="91"/>
      <c r="P1368" s="91"/>
      <c r="Q1368" s="91"/>
      <c r="R1368" s="91"/>
      <c r="S1368" s="91"/>
      <c r="T1368" s="92"/>
      <c r="U1368" s="104">
        <v>36</v>
      </c>
      <c r="V1368" s="105">
        <v>31</v>
      </c>
      <c r="W1368" s="105">
        <v>67</v>
      </c>
      <c r="X1368" s="93"/>
      <c r="Y1368" s="91"/>
      <c r="Z1368" s="113"/>
      <c r="AA1368" s="104">
        <v>36</v>
      </c>
      <c r="AB1368" s="105">
        <v>31</v>
      </c>
      <c r="AC1368" s="105">
        <v>67</v>
      </c>
      <c r="AD1368" s="93"/>
      <c r="AE1368" s="91"/>
      <c r="AF1368" s="91"/>
      <c r="AG1368" s="91"/>
      <c r="AH1368" s="91"/>
      <c r="AI1368" s="91"/>
      <c r="AJ1368" s="91"/>
      <c r="AK1368" s="91"/>
      <c r="AL1368" s="91"/>
      <c r="AM1368" s="113"/>
      <c r="AN1368" s="113">
        <v>41</v>
      </c>
      <c r="AO1368" s="92">
        <v>29</v>
      </c>
      <c r="AP1368" s="92">
        <v>47</v>
      </c>
      <c r="AQ1368" s="93"/>
      <c r="AR1368" s="91"/>
      <c r="AS1368" s="113"/>
      <c r="AT1368" s="113"/>
      <c r="AU1368" s="113"/>
      <c r="AV1368" s="92"/>
      <c r="AW1368" s="92"/>
      <c r="AX1368" s="93"/>
      <c r="AY1368" s="97"/>
      <c r="AZ1368" s="97"/>
      <c r="BA1368" s="97"/>
      <c r="BB1368" s="97"/>
      <c r="BC1368" s="99" t="s">
        <v>12675</v>
      </c>
      <c r="BD1368" s="99" t="s">
        <v>12301</v>
      </c>
      <c r="BE1368" s="99" t="s">
        <v>12285</v>
      </c>
      <c r="BF1368" s="100"/>
      <c r="BG1368" s="103"/>
      <c r="BH1368" s="103"/>
      <c r="BI1368" s="103"/>
      <c r="BJ1368" s="98"/>
      <c r="BK1368" s="101" t="s">
        <v>1511</v>
      </c>
      <c r="BL1368" s="102"/>
      <c r="BM1368" s="98"/>
      <c r="BN1368" s="98"/>
      <c r="BT1368" s="99"/>
      <c r="BU1368" s="99"/>
      <c r="BV1368" s="99"/>
      <c r="BW1368" s="99"/>
      <c r="BX1368" s="99"/>
      <c r="CB1368" s="4" t="s">
        <v>1511</v>
      </c>
    </row>
    <row r="1369" ht="13.75" spans="1:80">
      <c r="A1369" s="88" t="s">
        <v>12674</v>
      </c>
      <c r="B1369" s="88" t="s">
        <v>6747</v>
      </c>
      <c r="C1369" s="106" t="s">
        <v>10351</v>
      </c>
      <c r="D1369" s="89" t="s">
        <v>494</v>
      </c>
      <c r="E1369" s="135">
        <v>3</v>
      </c>
      <c r="F1369" s="135">
        <v>108</v>
      </c>
      <c r="G1369" s="90">
        <f t="shared" si="22"/>
        <v>324</v>
      </c>
      <c r="H1369" s="91"/>
      <c r="I1369" s="92"/>
      <c r="J1369" s="92">
        <v>30</v>
      </c>
      <c r="K1369" s="92">
        <v>31</v>
      </c>
      <c r="L1369" s="92">
        <v>22</v>
      </c>
      <c r="M1369" s="93"/>
      <c r="N1369" s="91"/>
      <c r="O1369" s="91"/>
      <c r="P1369" s="91"/>
      <c r="Q1369" s="91"/>
      <c r="R1369" s="91"/>
      <c r="S1369" s="91"/>
      <c r="T1369" s="92"/>
      <c r="U1369" s="104">
        <v>36</v>
      </c>
      <c r="V1369" s="105">
        <v>31</v>
      </c>
      <c r="W1369" s="105">
        <v>67</v>
      </c>
      <c r="X1369" s="93"/>
      <c r="Y1369" s="91"/>
      <c r="Z1369" s="113"/>
      <c r="AA1369" s="104">
        <v>36</v>
      </c>
      <c r="AB1369" s="105">
        <v>31</v>
      </c>
      <c r="AC1369" s="105">
        <v>67</v>
      </c>
      <c r="AD1369" s="93"/>
      <c r="AE1369" s="91"/>
      <c r="AF1369" s="91"/>
      <c r="AG1369" s="91"/>
      <c r="AH1369" s="91"/>
      <c r="AI1369" s="91"/>
      <c r="AJ1369" s="91"/>
      <c r="AK1369" s="91"/>
      <c r="AL1369" s="91"/>
      <c r="AM1369" s="113"/>
      <c r="AN1369" s="113">
        <v>41</v>
      </c>
      <c r="AO1369" s="92">
        <v>29</v>
      </c>
      <c r="AP1369" s="92">
        <v>47</v>
      </c>
      <c r="AQ1369" s="93"/>
      <c r="AR1369" s="91"/>
      <c r="AS1369" s="113"/>
      <c r="AT1369" s="113"/>
      <c r="AU1369" s="113"/>
      <c r="AV1369" s="92"/>
      <c r="AW1369" s="92"/>
      <c r="AX1369" s="93"/>
      <c r="AY1369" s="97"/>
      <c r="AZ1369" s="97"/>
      <c r="BA1369" s="97"/>
      <c r="BB1369" s="97"/>
      <c r="BC1369" s="99" t="s">
        <v>12675</v>
      </c>
      <c r="BD1369" s="99" t="s">
        <v>12301</v>
      </c>
      <c r="BE1369" s="99" t="s">
        <v>12285</v>
      </c>
      <c r="BF1369" s="100"/>
      <c r="BG1369" s="103"/>
      <c r="BH1369" s="103"/>
      <c r="BI1369" s="103"/>
      <c r="BJ1369" s="98"/>
      <c r="BK1369" s="101" t="s">
        <v>1511</v>
      </c>
      <c r="BL1369" s="102"/>
      <c r="BM1369" s="98"/>
      <c r="BN1369" s="98"/>
      <c r="BT1369" s="99"/>
      <c r="BU1369" s="99"/>
      <c r="BV1369" s="99"/>
      <c r="BW1369" s="99"/>
      <c r="BX1369" s="99"/>
      <c r="CB1369" s="4" t="s">
        <v>1511</v>
      </c>
    </row>
    <row r="1370" ht="13.75" spans="1:80">
      <c r="A1370" s="88" t="s">
        <v>12674</v>
      </c>
      <c r="B1370" s="88" t="s">
        <v>6701</v>
      </c>
      <c r="C1370" s="106" t="s">
        <v>6721</v>
      </c>
      <c r="D1370" s="89" t="s">
        <v>494</v>
      </c>
      <c r="E1370" s="135">
        <v>3</v>
      </c>
      <c r="F1370" s="135">
        <v>110</v>
      </c>
      <c r="G1370" s="90">
        <f t="shared" si="22"/>
        <v>330</v>
      </c>
      <c r="H1370" s="91"/>
      <c r="I1370" s="92"/>
      <c r="J1370" s="92"/>
      <c r="K1370" s="92"/>
      <c r="L1370" s="92"/>
      <c r="M1370" s="93"/>
      <c r="N1370" s="91"/>
      <c r="O1370" s="91"/>
      <c r="P1370" s="91"/>
      <c r="Q1370" s="91"/>
      <c r="R1370" s="91"/>
      <c r="S1370" s="91"/>
      <c r="T1370" s="92"/>
      <c r="U1370" s="104">
        <v>36</v>
      </c>
      <c r="V1370" s="105">
        <v>31</v>
      </c>
      <c r="W1370" s="105">
        <v>67</v>
      </c>
      <c r="X1370" s="93"/>
      <c r="Y1370" s="91"/>
      <c r="Z1370" s="113"/>
      <c r="AA1370" s="104">
        <v>36</v>
      </c>
      <c r="AB1370" s="105">
        <v>31</v>
      </c>
      <c r="AC1370" s="105">
        <v>67</v>
      </c>
      <c r="AD1370" s="93"/>
      <c r="AE1370" s="91"/>
      <c r="AF1370" s="91"/>
      <c r="AG1370" s="91"/>
      <c r="AH1370" s="91"/>
      <c r="AI1370" s="91"/>
      <c r="AJ1370" s="91"/>
      <c r="AK1370" s="91"/>
      <c r="AL1370" s="91"/>
      <c r="AM1370" s="113"/>
      <c r="AN1370" s="113">
        <v>41</v>
      </c>
      <c r="AO1370" s="92">
        <v>29</v>
      </c>
      <c r="AP1370" s="92">
        <v>47</v>
      </c>
      <c r="AQ1370" s="93"/>
      <c r="AR1370" s="91"/>
      <c r="AS1370" s="113"/>
      <c r="AT1370" s="113"/>
      <c r="AU1370" s="113"/>
      <c r="AV1370" s="92"/>
      <c r="AW1370" s="92"/>
      <c r="AX1370" s="93"/>
      <c r="AY1370" s="97"/>
      <c r="AZ1370" s="97"/>
      <c r="BA1370" s="97"/>
      <c r="BB1370" s="97"/>
      <c r="BC1370" s="99" t="s">
        <v>12675</v>
      </c>
      <c r="BD1370" s="99" t="s">
        <v>12301</v>
      </c>
      <c r="BE1370" s="99" t="s">
        <v>12285</v>
      </c>
      <c r="BF1370" s="100"/>
      <c r="BG1370" s="103"/>
      <c r="BH1370" s="103"/>
      <c r="BI1370" s="103"/>
      <c r="BJ1370" s="98"/>
      <c r="BK1370" s="101" t="s">
        <v>1511</v>
      </c>
      <c r="BL1370" s="102"/>
      <c r="BM1370" s="98"/>
      <c r="BN1370" s="98"/>
      <c r="BT1370" s="99"/>
      <c r="BU1370" s="99"/>
      <c r="BV1370" s="99"/>
      <c r="BW1370" s="99"/>
      <c r="BX1370" s="99"/>
      <c r="CB1370" s="4" t="s">
        <v>1511</v>
      </c>
    </row>
    <row r="1371" ht="13.75" spans="1:80">
      <c r="A1371" s="88" t="s">
        <v>12674</v>
      </c>
      <c r="B1371" s="88" t="s">
        <v>6701</v>
      </c>
      <c r="C1371" s="106" t="s">
        <v>10353</v>
      </c>
      <c r="D1371" s="89" t="s">
        <v>494</v>
      </c>
      <c r="E1371" s="135">
        <v>3</v>
      </c>
      <c r="F1371" s="135">
        <v>110</v>
      </c>
      <c r="G1371" s="90">
        <f t="shared" si="22"/>
        <v>330</v>
      </c>
      <c r="H1371" s="91"/>
      <c r="I1371" s="92"/>
      <c r="J1371" s="92"/>
      <c r="K1371" s="92"/>
      <c r="L1371" s="92"/>
      <c r="M1371" s="93"/>
      <c r="N1371" s="91"/>
      <c r="O1371" s="91"/>
      <c r="P1371" s="91"/>
      <c r="Q1371" s="91"/>
      <c r="R1371" s="91"/>
      <c r="S1371" s="91"/>
      <c r="T1371" s="92"/>
      <c r="U1371" s="104">
        <v>36</v>
      </c>
      <c r="V1371" s="105">
        <v>31</v>
      </c>
      <c r="W1371" s="105">
        <v>67</v>
      </c>
      <c r="X1371" s="93"/>
      <c r="Y1371" s="91"/>
      <c r="Z1371" s="113"/>
      <c r="AA1371" s="104">
        <v>36</v>
      </c>
      <c r="AB1371" s="105">
        <v>31</v>
      </c>
      <c r="AC1371" s="105">
        <v>67</v>
      </c>
      <c r="AD1371" s="93"/>
      <c r="AE1371" s="91"/>
      <c r="AF1371" s="91"/>
      <c r="AG1371" s="91"/>
      <c r="AH1371" s="91"/>
      <c r="AI1371" s="91"/>
      <c r="AJ1371" s="91"/>
      <c r="AK1371" s="91"/>
      <c r="AL1371" s="91"/>
      <c r="AM1371" s="113"/>
      <c r="AN1371" s="113">
        <v>41</v>
      </c>
      <c r="AO1371" s="92">
        <v>29</v>
      </c>
      <c r="AP1371" s="92">
        <v>47</v>
      </c>
      <c r="AQ1371" s="93"/>
      <c r="AR1371" s="91"/>
      <c r="AS1371" s="113"/>
      <c r="AT1371" s="113"/>
      <c r="AU1371" s="113"/>
      <c r="AV1371" s="92"/>
      <c r="AW1371" s="92"/>
      <c r="AX1371" s="93"/>
      <c r="AY1371" s="97"/>
      <c r="AZ1371" s="97"/>
      <c r="BA1371" s="97"/>
      <c r="BB1371" s="97"/>
      <c r="BC1371" s="99" t="s">
        <v>12675</v>
      </c>
      <c r="BD1371" s="99" t="s">
        <v>12301</v>
      </c>
      <c r="BE1371" s="99" t="s">
        <v>12285</v>
      </c>
      <c r="BF1371" s="100"/>
      <c r="BG1371" s="103"/>
      <c r="BH1371" s="103"/>
      <c r="BI1371" s="103"/>
      <c r="BJ1371" s="98"/>
      <c r="BK1371" s="101" t="s">
        <v>1511</v>
      </c>
      <c r="BL1371" s="102"/>
      <c r="BM1371" s="98"/>
      <c r="BN1371" s="98"/>
      <c r="BT1371" s="99"/>
      <c r="BU1371" s="99"/>
      <c r="BV1371" s="99"/>
      <c r="BW1371" s="99"/>
      <c r="BX1371" s="99"/>
      <c r="CB1371" s="4" t="s">
        <v>1511</v>
      </c>
    </row>
    <row r="1372" ht="13.75" spans="1:80">
      <c r="A1372" s="88" t="s">
        <v>12676</v>
      </c>
      <c r="B1372" s="88" t="s">
        <v>5936</v>
      </c>
      <c r="C1372" s="106" t="s">
        <v>6887</v>
      </c>
      <c r="D1372" s="89" t="s">
        <v>12266</v>
      </c>
      <c r="E1372" s="135">
        <v>3</v>
      </c>
      <c r="F1372" s="135">
        <v>203</v>
      </c>
      <c r="G1372" s="90">
        <f t="shared" si="22"/>
        <v>609</v>
      </c>
      <c r="H1372" s="94"/>
      <c r="I1372" s="127"/>
      <c r="J1372" s="127">
        <v>30</v>
      </c>
      <c r="K1372" s="127">
        <v>30</v>
      </c>
      <c r="L1372" s="127">
        <v>30</v>
      </c>
      <c r="M1372" s="128"/>
      <c r="N1372" s="94"/>
      <c r="O1372" s="94"/>
      <c r="P1372" s="94"/>
      <c r="Q1372" s="94"/>
      <c r="R1372" s="94"/>
      <c r="S1372" s="216"/>
      <c r="T1372" s="95"/>
      <c r="U1372" s="217"/>
      <c r="V1372" s="218"/>
      <c r="W1372" s="218"/>
      <c r="X1372" s="219"/>
      <c r="Y1372" s="126"/>
      <c r="Z1372" s="129"/>
      <c r="AA1372" s="129"/>
      <c r="AB1372" s="127">
        <v>50</v>
      </c>
      <c r="AC1372" s="127">
        <v>55</v>
      </c>
      <c r="AD1372" s="128"/>
      <c r="AE1372" s="94"/>
      <c r="AF1372" s="94"/>
      <c r="AG1372" s="94"/>
      <c r="AH1372" s="94"/>
      <c r="AI1372" s="94"/>
      <c r="AJ1372" s="94"/>
      <c r="AK1372" s="94"/>
      <c r="AL1372" s="94"/>
      <c r="AM1372" s="96"/>
      <c r="AN1372" s="96"/>
      <c r="AO1372" s="95"/>
      <c r="AP1372" s="95"/>
      <c r="AQ1372" s="97"/>
      <c r="AR1372" s="94"/>
      <c r="AS1372" s="96"/>
      <c r="AT1372" s="96"/>
      <c r="AU1372" s="96"/>
      <c r="AV1372" s="95"/>
      <c r="AW1372" s="95"/>
      <c r="AX1372" s="97"/>
      <c r="AY1372" s="97"/>
      <c r="AZ1372" s="97"/>
      <c r="BA1372" s="97"/>
      <c r="BB1372" s="97"/>
      <c r="BC1372" s="98" t="s">
        <v>12297</v>
      </c>
      <c r="BD1372" s="99" t="s">
        <v>12280</v>
      </c>
      <c r="BE1372" s="99"/>
      <c r="BF1372" s="100"/>
      <c r="BG1372" s="103"/>
      <c r="BH1372" s="103"/>
      <c r="BI1372" s="103"/>
      <c r="BJ1372" s="98"/>
      <c r="BK1372" s="101" t="s">
        <v>1511</v>
      </c>
      <c r="BL1372" s="102"/>
      <c r="BM1372" s="98"/>
      <c r="BN1372" s="98"/>
      <c r="BT1372" s="99"/>
      <c r="BU1372" s="99"/>
      <c r="BV1372" s="99"/>
      <c r="BW1372" s="99"/>
      <c r="BX1372" s="99"/>
      <c r="CB1372" s="4" t="s">
        <v>1511</v>
      </c>
    </row>
    <row r="1373" ht="13.75" spans="1:80">
      <c r="A1373" s="88" t="s">
        <v>12676</v>
      </c>
      <c r="B1373" s="88" t="s">
        <v>5936</v>
      </c>
      <c r="C1373" s="106" t="s">
        <v>6887</v>
      </c>
      <c r="D1373" s="89" t="s">
        <v>494</v>
      </c>
      <c r="E1373" s="135">
        <v>3</v>
      </c>
      <c r="F1373" s="135">
        <v>131</v>
      </c>
      <c r="G1373" s="90">
        <f t="shared" si="22"/>
        <v>393</v>
      </c>
      <c r="H1373" s="94"/>
      <c r="I1373" s="127"/>
      <c r="J1373" s="375">
        <v>30</v>
      </c>
      <c r="K1373" s="375">
        <v>30</v>
      </c>
      <c r="L1373" s="375">
        <v>50</v>
      </c>
      <c r="M1373" s="375"/>
      <c r="N1373" s="94"/>
      <c r="O1373" s="94"/>
      <c r="P1373" s="94"/>
      <c r="Q1373" s="94"/>
      <c r="R1373" s="94"/>
      <c r="S1373" s="216"/>
      <c r="T1373" s="95"/>
      <c r="U1373" s="217"/>
      <c r="V1373" s="218"/>
      <c r="W1373" s="218"/>
      <c r="X1373" s="219"/>
      <c r="Y1373" s="126"/>
      <c r="Z1373" s="129"/>
      <c r="AA1373" s="129"/>
      <c r="AB1373" s="127">
        <v>40</v>
      </c>
      <c r="AC1373" s="127">
        <v>60</v>
      </c>
      <c r="AD1373" s="128"/>
      <c r="AE1373" s="94"/>
      <c r="AF1373" s="94"/>
      <c r="AG1373" s="94"/>
      <c r="AH1373" s="94"/>
      <c r="AI1373" s="94"/>
      <c r="AJ1373" s="94"/>
      <c r="AK1373" s="94"/>
      <c r="AL1373" s="94"/>
      <c r="AM1373" s="96"/>
      <c r="AN1373" s="96"/>
      <c r="AO1373" s="95"/>
      <c r="AP1373" s="95"/>
      <c r="AQ1373" s="97"/>
      <c r="AR1373" s="94"/>
      <c r="AS1373" s="96"/>
      <c r="AT1373" s="96"/>
      <c r="AU1373" s="96"/>
      <c r="AV1373" s="95"/>
      <c r="AW1373" s="95"/>
      <c r="AX1373" s="97"/>
      <c r="AY1373" s="97"/>
      <c r="AZ1373" s="97"/>
      <c r="BA1373" s="97"/>
      <c r="BB1373" s="97"/>
      <c r="BC1373" s="98" t="s">
        <v>12300</v>
      </c>
      <c r="BD1373" s="99" t="s">
        <v>12282</v>
      </c>
      <c r="BE1373" s="99"/>
      <c r="BF1373" s="100"/>
      <c r="BG1373" s="103"/>
      <c r="BH1373" s="103"/>
      <c r="BI1373" s="103"/>
      <c r="BJ1373" s="98"/>
      <c r="BK1373" s="101" t="s">
        <v>1511</v>
      </c>
      <c r="BL1373" s="102"/>
      <c r="BM1373" s="98"/>
      <c r="BN1373" s="98"/>
      <c r="BT1373" s="99"/>
      <c r="BU1373" s="99"/>
      <c r="BV1373" s="99"/>
      <c r="BW1373" s="99"/>
      <c r="BX1373" s="99"/>
      <c r="CB1373" s="4" t="s">
        <v>1511</v>
      </c>
    </row>
    <row r="1374" ht="13.75" spans="1:80">
      <c r="A1374" s="88" t="s">
        <v>12677</v>
      </c>
      <c r="B1374" s="88" t="s">
        <v>12265</v>
      </c>
      <c r="C1374" s="106" t="s">
        <v>12265</v>
      </c>
      <c r="D1374" s="89" t="s">
        <v>12266</v>
      </c>
      <c r="E1374" s="135"/>
      <c r="F1374" s="135"/>
      <c r="G1374" s="90"/>
      <c r="H1374" s="107"/>
      <c r="I1374" s="109"/>
      <c r="J1374" s="109"/>
      <c r="K1374" s="109"/>
      <c r="L1374" s="109"/>
      <c r="M1374" s="110"/>
      <c r="N1374" s="107"/>
      <c r="O1374" s="107"/>
      <c r="P1374" s="107"/>
      <c r="Q1374" s="107"/>
      <c r="R1374" s="107"/>
      <c r="S1374" s="107"/>
      <c r="T1374" s="109"/>
      <c r="U1374" s="108"/>
      <c r="V1374" s="109"/>
      <c r="W1374" s="109"/>
      <c r="X1374" s="110"/>
      <c r="Y1374" s="107"/>
      <c r="Z1374" s="108"/>
      <c r="AA1374" s="108"/>
      <c r="AB1374" s="109"/>
      <c r="AC1374" s="109"/>
      <c r="AD1374" s="110"/>
      <c r="AE1374" s="107"/>
      <c r="AF1374" s="107"/>
      <c r="AG1374" s="107"/>
      <c r="AH1374" s="107"/>
      <c r="AI1374" s="107"/>
      <c r="AJ1374" s="107"/>
      <c r="AK1374" s="107"/>
      <c r="AL1374" s="107"/>
      <c r="AM1374" s="108"/>
      <c r="AN1374" s="108"/>
      <c r="AO1374" s="109"/>
      <c r="AP1374" s="109"/>
      <c r="AQ1374" s="110"/>
      <c r="AR1374" s="107"/>
      <c r="AS1374" s="108"/>
      <c r="AT1374" s="108"/>
      <c r="AU1374" s="108"/>
      <c r="AV1374" s="109"/>
      <c r="AW1374" s="109"/>
      <c r="AX1374" s="110"/>
      <c r="AY1374" s="97"/>
      <c r="AZ1374" s="97"/>
      <c r="BA1374" s="97"/>
      <c r="BB1374" s="97"/>
      <c r="BC1374" s="203"/>
      <c r="BD1374" s="203"/>
      <c r="BE1374" s="99"/>
      <c r="BF1374" s="100"/>
      <c r="BG1374" s="100"/>
      <c r="BH1374" s="100"/>
      <c r="BI1374" s="100"/>
      <c r="BJ1374" s="98"/>
      <c r="BK1374" s="101" t="s">
        <v>12265</v>
      </c>
      <c r="BL1374" s="102"/>
      <c r="BM1374" s="98"/>
      <c r="BN1374" s="98"/>
      <c r="BT1374" s="99"/>
      <c r="BU1374" s="99"/>
      <c r="BV1374" s="99"/>
      <c r="BW1374" s="99"/>
      <c r="BX1374" s="99"/>
      <c r="CB1374" s="4" t="s">
        <v>1511</v>
      </c>
    </row>
    <row r="1375" ht="13.75" spans="1:80">
      <c r="A1375" s="88" t="s">
        <v>12677</v>
      </c>
      <c r="B1375" s="88" t="s">
        <v>12265</v>
      </c>
      <c r="C1375" s="106" t="s">
        <v>12265</v>
      </c>
      <c r="D1375" s="89" t="s">
        <v>12266</v>
      </c>
      <c r="E1375" s="135"/>
      <c r="F1375" s="135"/>
      <c r="G1375" s="90"/>
      <c r="H1375" s="107"/>
      <c r="I1375" s="109"/>
      <c r="J1375" s="109"/>
      <c r="K1375" s="109"/>
      <c r="L1375" s="109"/>
      <c r="M1375" s="110"/>
      <c r="N1375" s="107"/>
      <c r="O1375" s="107"/>
      <c r="P1375" s="107"/>
      <c r="Q1375" s="107"/>
      <c r="R1375" s="107"/>
      <c r="S1375" s="107"/>
      <c r="T1375" s="109"/>
      <c r="U1375" s="108"/>
      <c r="V1375" s="109"/>
      <c r="W1375" s="109"/>
      <c r="X1375" s="110"/>
      <c r="Y1375" s="107"/>
      <c r="Z1375" s="108"/>
      <c r="AA1375" s="108"/>
      <c r="AB1375" s="109"/>
      <c r="AC1375" s="109"/>
      <c r="AD1375" s="110"/>
      <c r="AE1375" s="107"/>
      <c r="AF1375" s="107"/>
      <c r="AG1375" s="107"/>
      <c r="AH1375" s="107"/>
      <c r="AI1375" s="107"/>
      <c r="AJ1375" s="107"/>
      <c r="AK1375" s="107"/>
      <c r="AL1375" s="107"/>
      <c r="AM1375" s="108"/>
      <c r="AN1375" s="108"/>
      <c r="AO1375" s="109"/>
      <c r="AP1375" s="109"/>
      <c r="AQ1375" s="110"/>
      <c r="AR1375" s="107"/>
      <c r="AS1375" s="108"/>
      <c r="AT1375" s="108"/>
      <c r="AU1375" s="108"/>
      <c r="AV1375" s="109"/>
      <c r="AW1375" s="109"/>
      <c r="AX1375" s="110"/>
      <c r="AY1375" s="97"/>
      <c r="AZ1375" s="97"/>
      <c r="BA1375" s="97"/>
      <c r="BB1375" s="97"/>
      <c r="BC1375" s="203"/>
      <c r="BD1375" s="203"/>
      <c r="BE1375" s="99"/>
      <c r="BF1375" s="100"/>
      <c r="BG1375" s="100"/>
      <c r="BH1375" s="100"/>
      <c r="BI1375" s="100"/>
      <c r="BJ1375" s="98"/>
      <c r="BK1375" s="101" t="s">
        <v>12265</v>
      </c>
      <c r="BL1375" s="102"/>
      <c r="BM1375" s="98"/>
      <c r="BN1375" s="98"/>
      <c r="BT1375" s="99"/>
      <c r="BU1375" s="99"/>
      <c r="BV1375" s="99"/>
      <c r="BW1375" s="99"/>
      <c r="BX1375" s="99"/>
      <c r="CB1375" s="4" t="s">
        <v>1511</v>
      </c>
    </row>
    <row r="1376" ht="13.75" spans="1:80">
      <c r="A1376" s="88" t="s">
        <v>12677</v>
      </c>
      <c r="B1376" s="88" t="s">
        <v>12265</v>
      </c>
      <c r="C1376" s="106" t="s">
        <v>12265</v>
      </c>
      <c r="D1376" s="89" t="s">
        <v>12266</v>
      </c>
      <c r="E1376" s="135"/>
      <c r="F1376" s="135"/>
      <c r="G1376" s="90"/>
      <c r="H1376" s="107"/>
      <c r="I1376" s="109"/>
      <c r="J1376" s="109"/>
      <c r="K1376" s="109"/>
      <c r="L1376" s="109"/>
      <c r="M1376" s="110"/>
      <c r="N1376" s="107"/>
      <c r="O1376" s="107"/>
      <c r="P1376" s="107"/>
      <c r="Q1376" s="107"/>
      <c r="R1376" s="107"/>
      <c r="S1376" s="107"/>
      <c r="T1376" s="109"/>
      <c r="U1376" s="108"/>
      <c r="V1376" s="109"/>
      <c r="W1376" s="109"/>
      <c r="X1376" s="110"/>
      <c r="Y1376" s="107"/>
      <c r="Z1376" s="108"/>
      <c r="AA1376" s="108"/>
      <c r="AB1376" s="109"/>
      <c r="AC1376" s="109"/>
      <c r="AD1376" s="110"/>
      <c r="AE1376" s="107"/>
      <c r="AF1376" s="107"/>
      <c r="AG1376" s="107"/>
      <c r="AH1376" s="107"/>
      <c r="AI1376" s="107"/>
      <c r="AJ1376" s="107"/>
      <c r="AK1376" s="107"/>
      <c r="AL1376" s="107"/>
      <c r="AM1376" s="108"/>
      <c r="AN1376" s="108"/>
      <c r="AO1376" s="109"/>
      <c r="AP1376" s="109"/>
      <c r="AQ1376" s="110"/>
      <c r="AR1376" s="107"/>
      <c r="AS1376" s="108"/>
      <c r="AT1376" s="108"/>
      <c r="AU1376" s="108"/>
      <c r="AV1376" s="109"/>
      <c r="AW1376" s="109"/>
      <c r="AX1376" s="110"/>
      <c r="AY1376" s="97"/>
      <c r="AZ1376" s="97"/>
      <c r="BA1376" s="97"/>
      <c r="BB1376" s="97"/>
      <c r="BC1376" s="203"/>
      <c r="BD1376" s="203"/>
      <c r="BE1376" s="99"/>
      <c r="BF1376" s="100"/>
      <c r="BG1376" s="100"/>
      <c r="BH1376" s="100"/>
      <c r="BI1376" s="100"/>
      <c r="BJ1376" s="98"/>
      <c r="BK1376" s="101" t="s">
        <v>12265</v>
      </c>
      <c r="BL1376" s="102"/>
      <c r="BM1376" s="98"/>
      <c r="BN1376" s="98"/>
      <c r="BT1376" s="99"/>
      <c r="BU1376" s="99"/>
      <c r="BV1376" s="99"/>
      <c r="BW1376" s="99"/>
      <c r="BX1376" s="99"/>
      <c r="CB1376" s="4" t="s">
        <v>1511</v>
      </c>
    </row>
    <row r="1377" ht="13.75" spans="1:479">
      <c r="A1377" s="88" t="s">
        <v>12677</v>
      </c>
      <c r="B1377" s="88" t="s">
        <v>12265</v>
      </c>
      <c r="C1377" s="106" t="s">
        <v>12265</v>
      </c>
      <c r="D1377" s="89" t="s">
        <v>12266</v>
      </c>
      <c r="E1377" s="135"/>
      <c r="F1377" s="135"/>
      <c r="G1377" s="90"/>
      <c r="H1377" s="107"/>
      <c r="I1377" s="109"/>
      <c r="J1377" s="109"/>
      <c r="K1377" s="109"/>
      <c r="L1377" s="109"/>
      <c r="M1377" s="110"/>
      <c r="N1377" s="107"/>
      <c r="O1377" s="107"/>
      <c r="P1377" s="107"/>
      <c r="Q1377" s="107"/>
      <c r="R1377" s="107"/>
      <c r="S1377" s="107"/>
      <c r="T1377" s="109"/>
      <c r="U1377" s="108"/>
      <c r="V1377" s="109"/>
      <c r="W1377" s="109"/>
      <c r="X1377" s="110"/>
      <c r="Y1377" s="107"/>
      <c r="Z1377" s="108"/>
      <c r="AA1377" s="108"/>
      <c r="AB1377" s="109"/>
      <c r="AC1377" s="109"/>
      <c r="AD1377" s="110"/>
      <c r="AE1377" s="107"/>
      <c r="AF1377" s="107"/>
      <c r="AG1377" s="372"/>
      <c r="AH1377" s="372"/>
      <c r="AI1377" s="372"/>
      <c r="AJ1377" s="372"/>
      <c r="AK1377" s="372"/>
      <c r="AL1377" s="107"/>
      <c r="AM1377" s="108"/>
      <c r="AN1377" s="108"/>
      <c r="AO1377" s="109"/>
      <c r="AP1377" s="109"/>
      <c r="AQ1377" s="110"/>
      <c r="AR1377" s="107"/>
      <c r="AS1377" s="108"/>
      <c r="AT1377" s="108"/>
      <c r="AU1377" s="108"/>
      <c r="AV1377" s="109"/>
      <c r="AW1377" s="109"/>
      <c r="AX1377" s="110"/>
      <c r="AY1377" s="97"/>
      <c r="AZ1377" s="97"/>
      <c r="BA1377" s="97"/>
      <c r="BB1377" s="97"/>
      <c r="BC1377" s="203"/>
      <c r="BD1377" s="203"/>
      <c r="BE1377" s="99"/>
      <c r="BF1377" s="100"/>
      <c r="BG1377" s="100"/>
      <c r="BH1377" s="100"/>
      <c r="BI1377" s="100"/>
      <c r="BJ1377" s="98"/>
      <c r="BK1377" s="101" t="s">
        <v>12265</v>
      </c>
      <c r="BL1377" s="102"/>
      <c r="BM1377" s="98"/>
      <c r="BN1377" s="98"/>
      <c r="BT1377" s="99"/>
      <c r="BU1377" s="99"/>
      <c r="BV1377" s="99"/>
      <c r="BW1377" s="99"/>
      <c r="BX1377" s="99"/>
      <c r="CB1377" s="4" t="s">
        <v>1511</v>
      </c>
    </row>
    <row r="1378" ht="13.75" spans="1:479">
      <c r="A1378" s="88" t="s">
        <v>12677</v>
      </c>
      <c r="B1378" s="88" t="s">
        <v>6712</v>
      </c>
      <c r="C1378" s="106" t="s">
        <v>6711</v>
      </c>
      <c r="D1378" s="89" t="s">
        <v>494</v>
      </c>
      <c r="E1378" s="135">
        <v>8</v>
      </c>
      <c r="F1378" s="135">
        <v>28</v>
      </c>
      <c r="G1378" s="90">
        <f t="shared" ref="G1378:G1385" si="23">F1378*E1378</f>
        <v>224</v>
      </c>
      <c r="H1378" s="249"/>
      <c r="I1378" s="251"/>
      <c r="J1378" s="251"/>
      <c r="K1378" s="251"/>
      <c r="L1378" s="251"/>
      <c r="M1378" s="252"/>
      <c r="N1378" s="249"/>
      <c r="O1378" s="249"/>
      <c r="P1378" s="249"/>
      <c r="Q1378" s="249"/>
      <c r="R1378" s="249"/>
      <c r="S1378" s="249"/>
      <c r="T1378" s="251"/>
      <c r="U1378" s="104">
        <v>33</v>
      </c>
      <c r="V1378" s="105">
        <v>29</v>
      </c>
      <c r="W1378" s="105">
        <v>12</v>
      </c>
      <c r="X1378" s="252"/>
      <c r="Y1378" s="249"/>
      <c r="Z1378" s="250"/>
      <c r="AA1378" s="250"/>
      <c r="AB1378" s="251"/>
      <c r="AC1378" s="251"/>
      <c r="AD1378" s="252"/>
      <c r="AE1378" s="249"/>
      <c r="AF1378" s="249"/>
      <c r="AG1378" s="412"/>
      <c r="AH1378" s="412"/>
      <c r="AI1378" s="412"/>
      <c r="AJ1378" s="412"/>
      <c r="AK1378" s="412"/>
      <c r="AL1378" s="249"/>
      <c r="AM1378" s="250"/>
      <c r="AN1378" s="250"/>
      <c r="AO1378" s="251"/>
      <c r="AP1378" s="251"/>
      <c r="AQ1378" s="252"/>
      <c r="AR1378" s="249"/>
      <c r="AS1378" s="250"/>
      <c r="AT1378" s="250"/>
      <c r="AU1378" s="250"/>
      <c r="AV1378" s="251"/>
      <c r="AW1378" s="251"/>
      <c r="AX1378" s="252"/>
      <c r="AY1378" s="97"/>
      <c r="AZ1378" s="97"/>
      <c r="BA1378" s="97"/>
      <c r="BB1378" s="97"/>
      <c r="BC1378" s="98" t="s">
        <v>12678</v>
      </c>
      <c r="BD1378" s="99"/>
      <c r="BE1378" s="99"/>
      <c r="BF1378" s="100"/>
      <c r="BG1378" s="103"/>
      <c r="BH1378" s="103"/>
      <c r="BI1378" s="103"/>
      <c r="BJ1378" s="98"/>
      <c r="BK1378" s="101" t="s">
        <v>1511</v>
      </c>
      <c r="BL1378" s="102"/>
      <c r="BM1378" s="98"/>
      <c r="BN1378" s="98"/>
      <c r="BT1378" s="99"/>
      <c r="BU1378" s="99"/>
      <c r="BV1378" s="99"/>
      <c r="BW1378" s="99"/>
      <c r="BX1378" s="99"/>
      <c r="CB1378" s="4" t="s">
        <v>1511</v>
      </c>
    </row>
    <row r="1379" ht="13.75" spans="1:479">
      <c r="A1379" s="88" t="s">
        <v>12677</v>
      </c>
      <c r="B1379" s="88" t="s">
        <v>6921</v>
      </c>
      <c r="C1379" s="106" t="s">
        <v>6920</v>
      </c>
      <c r="D1379" s="89" t="s">
        <v>494</v>
      </c>
      <c r="E1379" s="135">
        <v>8</v>
      </c>
      <c r="F1379" s="135">
        <v>28</v>
      </c>
      <c r="G1379" s="90">
        <f t="shared" si="23"/>
        <v>224</v>
      </c>
      <c r="H1379" s="249"/>
      <c r="I1379" s="251"/>
      <c r="J1379" s="251"/>
      <c r="K1379" s="251"/>
      <c r="L1379" s="251"/>
      <c r="M1379" s="252"/>
      <c r="N1379" s="249"/>
      <c r="O1379" s="249"/>
      <c r="P1379" s="249"/>
      <c r="Q1379" s="249"/>
      <c r="R1379" s="249"/>
      <c r="S1379" s="249"/>
      <c r="T1379" s="251"/>
      <c r="U1379" s="104">
        <v>33</v>
      </c>
      <c r="V1379" s="105">
        <v>29</v>
      </c>
      <c r="W1379" s="105">
        <v>12</v>
      </c>
      <c r="X1379" s="252"/>
      <c r="Y1379" s="249"/>
      <c r="Z1379" s="250"/>
      <c r="AA1379" s="250"/>
      <c r="AB1379" s="251"/>
      <c r="AC1379" s="251"/>
      <c r="AD1379" s="252"/>
      <c r="AE1379" s="249"/>
      <c r="AF1379" s="249"/>
      <c r="AG1379" s="412"/>
      <c r="AH1379" s="412"/>
      <c r="AI1379" s="412"/>
      <c r="AJ1379" s="412"/>
      <c r="AK1379" s="412"/>
      <c r="AL1379" s="249"/>
      <c r="AM1379" s="250"/>
      <c r="AN1379" s="250"/>
      <c r="AO1379" s="251"/>
      <c r="AP1379" s="251"/>
      <c r="AQ1379" s="252"/>
      <c r="AR1379" s="249"/>
      <c r="AS1379" s="250"/>
      <c r="AT1379" s="250"/>
      <c r="AU1379" s="250"/>
      <c r="AV1379" s="251"/>
      <c r="AW1379" s="251"/>
      <c r="AX1379" s="252"/>
      <c r="AY1379" s="97"/>
      <c r="AZ1379" s="97"/>
      <c r="BA1379" s="97"/>
      <c r="BB1379" s="97"/>
      <c r="BC1379" s="98" t="s">
        <v>12678</v>
      </c>
      <c r="BD1379" s="99"/>
      <c r="BE1379" s="99"/>
      <c r="BF1379" s="100"/>
      <c r="BG1379" s="103"/>
      <c r="BH1379" s="103"/>
      <c r="BI1379" s="103"/>
      <c r="BJ1379" s="98"/>
      <c r="BK1379" s="101" t="s">
        <v>1511</v>
      </c>
      <c r="BL1379" s="102"/>
      <c r="BM1379" s="98"/>
      <c r="BN1379" s="98"/>
      <c r="BT1379" s="99"/>
      <c r="BU1379" s="99"/>
      <c r="BV1379" s="99"/>
      <c r="BW1379" s="99"/>
      <c r="BX1379" s="99"/>
      <c r="CB1379" s="4" t="s">
        <v>1511</v>
      </c>
    </row>
    <row r="1380" ht="13.75" spans="1:479">
      <c r="A1380" s="88" t="s">
        <v>12677</v>
      </c>
      <c r="B1380" s="88" t="s">
        <v>7150</v>
      </c>
      <c r="C1380" s="106" t="s">
        <v>7149</v>
      </c>
      <c r="D1380" s="89" t="s">
        <v>494</v>
      </c>
      <c r="E1380" s="135">
        <v>8</v>
      </c>
      <c r="F1380" s="135">
        <v>28</v>
      </c>
      <c r="G1380" s="90">
        <f t="shared" si="23"/>
        <v>224</v>
      </c>
      <c r="H1380" s="249"/>
      <c r="I1380" s="251"/>
      <c r="J1380" s="251"/>
      <c r="K1380" s="251"/>
      <c r="L1380" s="251"/>
      <c r="M1380" s="252"/>
      <c r="N1380" s="249"/>
      <c r="O1380" s="249"/>
      <c r="P1380" s="249"/>
      <c r="Q1380" s="249"/>
      <c r="R1380" s="249"/>
      <c r="S1380" s="249"/>
      <c r="T1380" s="251"/>
      <c r="U1380" s="104">
        <v>33</v>
      </c>
      <c r="V1380" s="105">
        <v>29</v>
      </c>
      <c r="W1380" s="105">
        <v>12</v>
      </c>
      <c r="X1380" s="252"/>
      <c r="Y1380" s="249"/>
      <c r="Z1380" s="250"/>
      <c r="AA1380" s="250"/>
      <c r="AB1380" s="251"/>
      <c r="AC1380" s="251"/>
      <c r="AD1380" s="252"/>
      <c r="AE1380" s="249"/>
      <c r="AF1380" s="249"/>
      <c r="AG1380" s="412"/>
      <c r="AH1380" s="412"/>
      <c r="AI1380" s="412"/>
      <c r="AJ1380" s="412"/>
      <c r="AK1380" s="412"/>
      <c r="AL1380" s="249"/>
      <c r="AM1380" s="250"/>
      <c r="AN1380" s="250"/>
      <c r="AO1380" s="251"/>
      <c r="AP1380" s="251"/>
      <c r="AQ1380" s="252"/>
      <c r="AR1380" s="249"/>
      <c r="AS1380" s="250"/>
      <c r="AT1380" s="250"/>
      <c r="AU1380" s="250"/>
      <c r="AV1380" s="251"/>
      <c r="AW1380" s="251"/>
      <c r="AX1380" s="252"/>
      <c r="AY1380" s="97"/>
      <c r="AZ1380" s="97"/>
      <c r="BA1380" s="97"/>
      <c r="BB1380" s="97"/>
      <c r="BC1380" s="98" t="s">
        <v>12678</v>
      </c>
      <c r="BD1380" s="99"/>
      <c r="BE1380" s="99"/>
      <c r="BF1380" s="100"/>
      <c r="BG1380" s="103"/>
      <c r="BH1380" s="103"/>
      <c r="BI1380" s="103"/>
      <c r="BJ1380" s="98"/>
      <c r="BK1380" s="101" t="s">
        <v>1511</v>
      </c>
      <c r="BL1380" s="102"/>
      <c r="BM1380" s="98"/>
      <c r="BN1380" s="98"/>
      <c r="BT1380" s="99"/>
      <c r="BU1380" s="99"/>
      <c r="BV1380" s="99"/>
      <c r="BW1380" s="99"/>
      <c r="BX1380" s="99"/>
      <c r="CB1380" s="4" t="s">
        <v>1511</v>
      </c>
    </row>
    <row r="1381" ht="14.75" spans="1:479">
      <c r="A1381" s="88" t="s">
        <v>12677</v>
      </c>
      <c r="B1381" s="88" t="s">
        <v>7150</v>
      </c>
      <c r="C1381" s="106" t="s">
        <v>8675</v>
      </c>
      <c r="D1381" s="89" t="s">
        <v>494</v>
      </c>
      <c r="E1381" s="135">
        <v>8</v>
      </c>
      <c r="F1381" s="135">
        <v>28</v>
      </c>
      <c r="G1381" s="90">
        <f t="shared" si="23"/>
        <v>224</v>
      </c>
      <c r="H1381" s="249"/>
      <c r="I1381" s="251"/>
      <c r="J1381" s="251"/>
      <c r="K1381" s="251"/>
      <c r="L1381" s="251"/>
      <c r="M1381" s="252"/>
      <c r="N1381" s="249"/>
      <c r="O1381" s="413">
        <v>24</v>
      </c>
      <c r="P1381" s="413">
        <v>30</v>
      </c>
      <c r="Q1381" s="413">
        <v>20</v>
      </c>
      <c r="R1381" s="413">
        <v>38</v>
      </c>
      <c r="S1381" s="249"/>
      <c r="T1381" s="251"/>
      <c r="U1381" s="104">
        <v>33</v>
      </c>
      <c r="V1381" s="105">
        <v>29</v>
      </c>
      <c r="W1381" s="105">
        <v>12</v>
      </c>
      <c r="X1381" s="252"/>
      <c r="Y1381" s="249"/>
      <c r="Z1381" s="250"/>
      <c r="AA1381" s="250"/>
      <c r="AB1381" s="251"/>
      <c r="AC1381" s="251"/>
      <c r="AD1381" s="252"/>
      <c r="AE1381" s="249"/>
      <c r="AF1381" s="249"/>
      <c r="AG1381" s="412"/>
      <c r="AH1381" s="412"/>
      <c r="AI1381" s="412"/>
      <c r="AJ1381" s="412"/>
      <c r="AK1381" s="412"/>
      <c r="AL1381" s="249"/>
      <c r="AM1381" s="250"/>
      <c r="AN1381" s="250"/>
      <c r="AO1381" s="251"/>
      <c r="AP1381" s="251"/>
      <c r="AQ1381" s="252"/>
      <c r="AR1381" s="249"/>
      <c r="AS1381" s="250"/>
      <c r="AT1381" s="250"/>
      <c r="AU1381" s="250"/>
      <c r="AV1381" s="251"/>
      <c r="AW1381" s="251"/>
      <c r="AX1381" s="252"/>
      <c r="AY1381" s="97"/>
      <c r="AZ1381" s="97"/>
      <c r="BA1381" s="97"/>
      <c r="BB1381" s="97"/>
      <c r="BC1381" s="98" t="s">
        <v>12678</v>
      </c>
      <c r="BD1381" s="99"/>
      <c r="BE1381" s="99"/>
      <c r="BF1381" s="100"/>
      <c r="BG1381" s="103"/>
      <c r="BH1381" s="103"/>
      <c r="BI1381" s="103"/>
      <c r="BJ1381" s="98"/>
      <c r="BK1381" s="101" t="s">
        <v>1511</v>
      </c>
      <c r="BL1381" s="102"/>
      <c r="BM1381" s="98"/>
      <c r="BN1381" s="98"/>
      <c r="BT1381" s="99"/>
      <c r="BU1381" s="99"/>
      <c r="BV1381" s="99"/>
      <c r="BW1381" s="99"/>
      <c r="BX1381" s="99"/>
      <c r="CB1381" s="4" t="s">
        <v>1511</v>
      </c>
    </row>
    <row r="1382" ht="13.75" spans="1:479">
      <c r="A1382" s="88" t="s">
        <v>12679</v>
      </c>
      <c r="B1382" s="88" t="s">
        <v>930</v>
      </c>
      <c r="C1382" s="106" t="s">
        <v>5994</v>
      </c>
      <c r="D1382" s="89" t="s">
        <v>12266</v>
      </c>
      <c r="E1382" s="135">
        <v>4</v>
      </c>
      <c r="F1382" s="135">
        <v>83</v>
      </c>
      <c r="G1382" s="90">
        <f t="shared" si="23"/>
        <v>332</v>
      </c>
      <c r="H1382" s="94"/>
      <c r="I1382" s="95"/>
      <c r="J1382" s="95"/>
      <c r="K1382" s="95"/>
      <c r="L1382" s="95"/>
      <c r="M1382" s="97"/>
      <c r="N1382" s="94"/>
      <c r="O1382" s="94"/>
      <c r="P1382" s="94"/>
      <c r="Q1382" s="94"/>
      <c r="R1382" s="94"/>
      <c r="S1382" s="91"/>
      <c r="T1382" s="92"/>
      <c r="U1382" s="113"/>
      <c r="V1382" s="92"/>
      <c r="W1382" s="92"/>
      <c r="X1382" s="93"/>
      <c r="Y1382" s="94"/>
      <c r="Z1382" s="96"/>
      <c r="AA1382" s="96"/>
      <c r="AB1382" s="95"/>
      <c r="AC1382" s="95"/>
      <c r="AD1382" s="97"/>
      <c r="AE1382" s="94"/>
      <c r="AF1382" s="94"/>
      <c r="AG1382" s="114"/>
      <c r="AH1382" s="114"/>
      <c r="AI1382" s="114"/>
      <c r="AJ1382" s="114"/>
      <c r="AK1382" s="114"/>
      <c r="AL1382" s="91"/>
      <c r="AM1382" s="113"/>
      <c r="AN1382" s="113"/>
      <c r="AO1382" s="92"/>
      <c r="AP1382" s="92"/>
      <c r="AQ1382" s="93"/>
      <c r="AR1382" s="94"/>
      <c r="AS1382" s="96"/>
      <c r="AT1382" s="96"/>
      <c r="AU1382" s="96"/>
      <c r="AV1382" s="95"/>
      <c r="AW1382" s="95"/>
      <c r="AX1382" s="97"/>
      <c r="AY1382" s="97"/>
      <c r="AZ1382" s="97"/>
      <c r="BA1382" s="97"/>
      <c r="BB1382" s="97"/>
      <c r="BC1382" s="98" t="s">
        <v>12279</v>
      </c>
      <c r="BD1382" s="99" t="s">
        <v>12271</v>
      </c>
      <c r="BE1382" s="99"/>
      <c r="BF1382" s="100"/>
      <c r="BG1382" s="103"/>
      <c r="BH1382" s="103"/>
      <c r="BI1382" s="103"/>
      <c r="BJ1382" s="98"/>
      <c r="BK1382" s="101" t="s">
        <v>12680</v>
      </c>
      <c r="BL1382" s="102"/>
      <c r="BM1382" s="98"/>
      <c r="BN1382" s="98"/>
      <c r="BO1382" s="13" t="s">
        <v>12681</v>
      </c>
      <c r="BT1382" s="99"/>
      <c r="BU1382" s="99"/>
      <c r="BV1382" s="99"/>
      <c r="BW1382" s="99"/>
      <c r="BX1382" s="99"/>
      <c r="CB1382" s="4" t="s">
        <v>1511</v>
      </c>
    </row>
    <row r="1383" s="5" customFormat="1" ht="13.75" spans="1:479">
      <c r="A1383" s="88" t="s">
        <v>12679</v>
      </c>
      <c r="B1383" s="88" t="s">
        <v>930</v>
      </c>
      <c r="C1383" s="106" t="s">
        <v>5994</v>
      </c>
      <c r="D1383" s="89" t="s">
        <v>494</v>
      </c>
      <c r="E1383" s="135">
        <v>4</v>
      </c>
      <c r="F1383" s="135">
        <v>46</v>
      </c>
      <c r="G1383" s="90">
        <f t="shared" si="23"/>
        <v>184</v>
      </c>
      <c r="H1383" s="94"/>
      <c r="I1383" s="95"/>
      <c r="J1383" s="95"/>
      <c r="K1383" s="95"/>
      <c r="L1383" s="95"/>
      <c r="M1383" s="97"/>
      <c r="N1383" s="94"/>
      <c r="O1383" s="94"/>
      <c r="P1383" s="94"/>
      <c r="Q1383" s="94"/>
      <c r="R1383" s="94"/>
      <c r="S1383" s="91"/>
      <c r="T1383" s="92"/>
      <c r="U1383" s="113"/>
      <c r="V1383" s="92"/>
      <c r="W1383" s="92"/>
      <c r="X1383" s="93"/>
      <c r="Y1383" s="94"/>
      <c r="Z1383" s="96"/>
      <c r="AA1383" s="96"/>
      <c r="AB1383" s="95"/>
      <c r="AC1383" s="95"/>
      <c r="AD1383" s="97"/>
      <c r="AE1383" s="94"/>
      <c r="AF1383" s="94"/>
      <c r="AG1383" s="94"/>
      <c r="AH1383" s="94"/>
      <c r="AI1383" s="94"/>
      <c r="AJ1383" s="94"/>
      <c r="AK1383" s="94"/>
      <c r="AL1383" s="91"/>
      <c r="AM1383" s="113"/>
      <c r="AN1383" s="113"/>
      <c r="AO1383" s="92"/>
      <c r="AP1383" s="92"/>
      <c r="AQ1383" s="93"/>
      <c r="AR1383" s="94"/>
      <c r="AS1383" s="96"/>
      <c r="AT1383" s="96"/>
      <c r="AU1383" s="96"/>
      <c r="AV1383" s="95"/>
      <c r="AW1383" s="95"/>
      <c r="AX1383" s="97"/>
      <c r="AY1383" s="97"/>
      <c r="AZ1383" s="97"/>
      <c r="BA1383" s="97"/>
      <c r="BB1383" s="97"/>
      <c r="BC1383" s="98" t="s">
        <v>12281</v>
      </c>
      <c r="BD1383" s="99" t="s">
        <v>12275</v>
      </c>
      <c r="BE1383" s="99"/>
      <c r="BF1383" s="100"/>
      <c r="BG1383" s="103"/>
      <c r="BH1383" s="103"/>
      <c r="BI1383" s="103"/>
      <c r="BJ1383" s="98"/>
      <c r="BK1383" s="101" t="s">
        <v>1511</v>
      </c>
      <c r="BL1383" s="102"/>
      <c r="BM1383" s="98"/>
      <c r="BN1383" s="98"/>
      <c r="BO1383" s="414"/>
      <c r="BP1383" s="13" t="s">
        <v>12255</v>
      </c>
      <c r="BQ1383" s="13"/>
      <c r="BR1383" s="13"/>
      <c r="BS1383" s="13"/>
      <c r="BT1383" s="99"/>
      <c r="BU1383" s="99"/>
      <c r="BV1383" s="99"/>
      <c r="BW1383" s="99"/>
      <c r="BX1383" s="99"/>
      <c r="BY1383" s="13"/>
      <c r="BZ1383" s="13"/>
      <c r="CA1383" s="13"/>
      <c r="CB1383" s="4" t="s">
        <v>1511</v>
      </c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/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  <c r="EG1383" s="13"/>
      <c r="EH1383" s="13"/>
      <c r="EI1383" s="13"/>
      <c r="EJ1383" s="13"/>
      <c r="EK1383" s="13"/>
      <c r="EL1383" s="13"/>
      <c r="EM1383" s="13"/>
      <c r="EN1383" s="13"/>
      <c r="EO1383" s="13"/>
      <c r="EP1383" s="13"/>
      <c r="EQ1383" s="13"/>
      <c r="ER1383" s="13"/>
      <c r="ES1383" s="13"/>
      <c r="ET1383" s="13"/>
      <c r="EU1383" s="13"/>
      <c r="EV1383" s="13"/>
      <c r="EW1383" s="13"/>
      <c r="EX1383" s="13"/>
      <c r="EY1383" s="13"/>
      <c r="EZ1383" s="13"/>
      <c r="FA1383" s="13"/>
      <c r="FB1383" s="13"/>
      <c r="FC1383" s="13"/>
      <c r="FD1383" s="13"/>
      <c r="FE1383" s="13"/>
      <c r="FF1383" s="13"/>
      <c r="FG1383" s="13"/>
      <c r="FH1383" s="13"/>
      <c r="FI1383" s="13"/>
      <c r="FJ1383" s="13"/>
      <c r="FK1383" s="13"/>
      <c r="FL1383" s="13"/>
      <c r="FM1383" s="13"/>
      <c r="FN1383" s="13"/>
      <c r="FO1383" s="13"/>
      <c r="FP1383" s="13"/>
      <c r="FQ1383" s="13"/>
      <c r="FR1383" s="13"/>
      <c r="FS1383" s="13"/>
      <c r="FT1383" s="13"/>
      <c r="FU1383" s="13"/>
      <c r="FV1383" s="13"/>
      <c r="FW1383" s="13"/>
      <c r="FX1383" s="13"/>
      <c r="FY1383" s="13"/>
      <c r="FZ1383" s="13"/>
      <c r="GA1383" s="13"/>
      <c r="GB1383" s="13"/>
      <c r="GC1383" s="13"/>
      <c r="GD1383" s="13"/>
      <c r="GE1383" s="13"/>
      <c r="GF1383" s="13"/>
      <c r="GG1383" s="13"/>
      <c r="GH1383" s="13"/>
      <c r="GI1383" s="13"/>
      <c r="GJ1383" s="13"/>
      <c r="GK1383" s="13"/>
      <c r="GL1383" s="13"/>
      <c r="GM1383" s="13"/>
      <c r="GN1383" s="13"/>
      <c r="GO1383" s="13"/>
      <c r="GP1383" s="13"/>
      <c r="GQ1383" s="13"/>
      <c r="GR1383" s="13"/>
      <c r="GS1383" s="13"/>
      <c r="GT1383" s="13"/>
      <c r="GU1383" s="13"/>
      <c r="GV1383" s="13"/>
      <c r="GW1383" s="13"/>
      <c r="GX1383" s="13"/>
      <c r="GY1383" s="13"/>
      <c r="GZ1383" s="13"/>
      <c r="HA1383" s="13"/>
      <c r="HB1383" s="13"/>
      <c r="HC1383" s="13"/>
      <c r="HD1383" s="13"/>
      <c r="HE1383" s="13"/>
      <c r="HF1383" s="13"/>
      <c r="HG1383" s="13"/>
      <c r="HH1383" s="13"/>
      <c r="HI1383" s="13"/>
      <c r="HJ1383" s="13"/>
      <c r="HK1383" s="13"/>
      <c r="HL1383" s="13"/>
      <c r="HM1383" s="13"/>
      <c r="HN1383" s="13"/>
      <c r="HO1383" s="13"/>
      <c r="HP1383" s="13"/>
      <c r="HQ1383" s="13"/>
      <c r="HR1383" s="13"/>
      <c r="HS1383" s="13"/>
      <c r="HT1383" s="13"/>
      <c r="HU1383" s="13"/>
      <c r="HV1383" s="13"/>
      <c r="HW1383" s="13"/>
      <c r="HX1383" s="13"/>
      <c r="HY1383" s="13"/>
      <c r="HZ1383" s="13"/>
      <c r="IA1383" s="13"/>
      <c r="IB1383" s="13"/>
      <c r="IC1383" s="13"/>
      <c r="ID1383" s="13"/>
      <c r="IE1383" s="13"/>
      <c r="IF1383" s="13"/>
      <c r="IG1383" s="13"/>
      <c r="IH1383" s="13"/>
      <c r="II1383" s="13"/>
      <c r="IJ1383" s="13"/>
      <c r="IK1383" s="13"/>
      <c r="IL1383" s="13"/>
      <c r="IM1383" s="13"/>
      <c r="IN1383" s="13"/>
      <c r="IO1383" s="13"/>
      <c r="IP1383" s="13"/>
      <c r="IQ1383" s="13"/>
      <c r="IR1383" s="13"/>
      <c r="IS1383" s="13"/>
      <c r="IT1383" s="13"/>
      <c r="IU1383" s="13"/>
      <c r="IV1383" s="13"/>
      <c r="IW1383" s="13"/>
      <c r="IX1383" s="13"/>
      <c r="IY1383" s="13"/>
      <c r="IZ1383" s="13"/>
      <c r="JA1383" s="13"/>
      <c r="JB1383" s="13"/>
      <c r="JC1383" s="13"/>
      <c r="JD1383" s="13"/>
      <c r="JE1383" s="13"/>
      <c r="JF1383" s="13"/>
      <c r="JG1383" s="13"/>
      <c r="JH1383" s="13"/>
      <c r="JI1383" s="13"/>
      <c r="JJ1383" s="13"/>
      <c r="JK1383" s="13"/>
      <c r="JL1383" s="13"/>
      <c r="JM1383" s="13"/>
      <c r="JN1383" s="13"/>
      <c r="JO1383" s="13"/>
      <c r="JP1383" s="13"/>
      <c r="JQ1383" s="13"/>
      <c r="JR1383" s="13"/>
      <c r="JS1383" s="13"/>
      <c r="JT1383" s="13"/>
      <c r="JU1383" s="13"/>
      <c r="JV1383" s="13"/>
      <c r="JW1383" s="13"/>
      <c r="JX1383" s="13"/>
      <c r="JY1383" s="13"/>
      <c r="JZ1383" s="13"/>
      <c r="KA1383" s="13"/>
      <c r="KB1383" s="13"/>
      <c r="KC1383" s="13"/>
      <c r="KD1383" s="13"/>
      <c r="KE1383" s="13"/>
      <c r="KF1383" s="13"/>
      <c r="KG1383" s="13"/>
      <c r="KH1383" s="13"/>
      <c r="KI1383" s="13"/>
      <c r="KJ1383" s="13"/>
      <c r="KK1383" s="13"/>
      <c r="KL1383" s="13"/>
      <c r="KM1383" s="13"/>
      <c r="KN1383" s="13"/>
      <c r="KO1383" s="13"/>
      <c r="KP1383" s="13"/>
      <c r="KQ1383" s="13"/>
      <c r="KR1383" s="13"/>
      <c r="KS1383" s="13"/>
      <c r="KT1383" s="13"/>
      <c r="KU1383" s="13"/>
      <c r="KV1383" s="13"/>
      <c r="KW1383" s="13"/>
      <c r="KX1383" s="13"/>
      <c r="KY1383" s="13"/>
      <c r="KZ1383" s="13"/>
      <c r="LA1383" s="13"/>
      <c r="LB1383" s="13"/>
      <c r="LC1383" s="13"/>
      <c r="LD1383" s="13"/>
      <c r="LE1383" s="13"/>
      <c r="LF1383" s="13"/>
      <c r="LG1383" s="13"/>
      <c r="LH1383" s="13"/>
      <c r="LI1383" s="13"/>
      <c r="LJ1383" s="13"/>
      <c r="LK1383" s="13"/>
      <c r="LL1383" s="13"/>
      <c r="LM1383" s="13"/>
      <c r="LN1383" s="13"/>
      <c r="LO1383" s="13"/>
      <c r="LP1383" s="13"/>
      <c r="LQ1383" s="13"/>
      <c r="LR1383" s="13"/>
      <c r="LS1383" s="13"/>
      <c r="LT1383" s="13"/>
      <c r="LU1383" s="13"/>
      <c r="LV1383" s="13"/>
      <c r="LW1383" s="13"/>
      <c r="LX1383" s="13"/>
      <c r="LY1383" s="13"/>
      <c r="LZ1383" s="13"/>
      <c r="MA1383" s="13"/>
      <c r="MB1383" s="13"/>
      <c r="MC1383" s="13"/>
      <c r="MD1383" s="13"/>
      <c r="ME1383" s="13"/>
      <c r="MF1383" s="13"/>
      <c r="MG1383" s="13"/>
      <c r="MH1383" s="13"/>
      <c r="MI1383" s="13"/>
      <c r="MJ1383" s="13"/>
      <c r="MK1383" s="13"/>
      <c r="ML1383" s="13"/>
      <c r="MM1383" s="13"/>
      <c r="MN1383" s="13"/>
      <c r="MO1383" s="13"/>
      <c r="MP1383" s="13"/>
      <c r="MQ1383" s="13"/>
      <c r="MR1383" s="13"/>
      <c r="MS1383" s="13"/>
      <c r="MT1383" s="13"/>
      <c r="MU1383" s="13"/>
      <c r="MV1383" s="13"/>
      <c r="MW1383" s="13"/>
      <c r="MX1383" s="13"/>
      <c r="MY1383" s="13"/>
      <c r="MZ1383" s="13"/>
      <c r="NA1383" s="13"/>
      <c r="NB1383" s="13"/>
      <c r="NC1383" s="13"/>
      <c r="ND1383" s="13"/>
      <c r="NE1383" s="13"/>
      <c r="NF1383" s="13"/>
      <c r="NG1383" s="13"/>
      <c r="NH1383" s="13"/>
      <c r="NI1383" s="13"/>
      <c r="NJ1383" s="13"/>
      <c r="NK1383" s="13"/>
      <c r="NL1383" s="13"/>
      <c r="NM1383" s="13"/>
      <c r="NN1383" s="13"/>
      <c r="NO1383" s="13"/>
      <c r="NP1383" s="13"/>
      <c r="NQ1383" s="13"/>
      <c r="NR1383" s="13"/>
      <c r="NS1383" s="13"/>
      <c r="NT1383" s="13"/>
      <c r="NU1383" s="13"/>
      <c r="NV1383" s="13"/>
      <c r="NW1383" s="13"/>
      <c r="NX1383" s="13"/>
      <c r="NY1383" s="13"/>
      <c r="NZ1383" s="13"/>
      <c r="OA1383" s="13"/>
      <c r="OB1383" s="13"/>
      <c r="OC1383" s="13"/>
      <c r="OD1383" s="13"/>
      <c r="OE1383" s="13"/>
      <c r="OF1383" s="13"/>
      <c r="OG1383" s="13"/>
      <c r="OH1383" s="13"/>
      <c r="OI1383" s="13"/>
      <c r="OJ1383" s="13"/>
      <c r="OK1383" s="13"/>
      <c r="OL1383" s="13"/>
      <c r="OM1383" s="13"/>
      <c r="ON1383" s="13"/>
      <c r="OO1383" s="13"/>
      <c r="OP1383" s="13"/>
      <c r="OQ1383" s="13"/>
      <c r="OR1383" s="13"/>
      <c r="OS1383" s="13"/>
      <c r="OT1383" s="13"/>
      <c r="OU1383" s="13"/>
      <c r="OV1383" s="13"/>
      <c r="OW1383" s="13"/>
      <c r="OX1383" s="13"/>
      <c r="OY1383" s="13"/>
      <c r="OZ1383" s="13"/>
      <c r="PA1383" s="13"/>
      <c r="PB1383" s="13"/>
      <c r="PC1383" s="13"/>
      <c r="PD1383" s="13"/>
      <c r="PE1383" s="13"/>
      <c r="PF1383" s="13"/>
      <c r="PG1383" s="13"/>
      <c r="PH1383" s="13"/>
      <c r="PI1383" s="13"/>
      <c r="PJ1383" s="13"/>
      <c r="PK1383" s="13"/>
      <c r="PL1383" s="13"/>
      <c r="PM1383" s="13"/>
      <c r="PN1383" s="13"/>
      <c r="PO1383" s="13"/>
      <c r="PP1383" s="13"/>
      <c r="PQ1383" s="13"/>
      <c r="PR1383" s="13"/>
      <c r="PS1383" s="13"/>
      <c r="PT1383" s="13"/>
      <c r="PU1383" s="13"/>
      <c r="PV1383" s="13"/>
      <c r="PW1383" s="13"/>
      <c r="PX1383" s="13"/>
      <c r="PY1383" s="13"/>
      <c r="PZ1383" s="13"/>
      <c r="QA1383" s="13"/>
      <c r="QB1383" s="13"/>
      <c r="QC1383" s="13"/>
      <c r="QD1383" s="13"/>
      <c r="QE1383" s="13"/>
      <c r="QF1383" s="13"/>
      <c r="QG1383" s="13"/>
      <c r="QH1383" s="13"/>
      <c r="QI1383" s="13"/>
      <c r="QJ1383" s="13"/>
      <c r="QK1383" s="13"/>
      <c r="QL1383" s="13"/>
      <c r="QM1383" s="13"/>
      <c r="QN1383" s="13"/>
      <c r="QO1383" s="13"/>
      <c r="QP1383" s="13"/>
      <c r="QQ1383" s="13"/>
      <c r="QR1383" s="13"/>
      <c r="QS1383" s="13"/>
      <c r="QT1383" s="13"/>
      <c r="QU1383" s="13"/>
      <c r="QV1383" s="13"/>
      <c r="QW1383" s="13"/>
      <c r="QX1383" s="13"/>
      <c r="QY1383" s="13"/>
      <c r="QZ1383" s="13"/>
      <c r="RA1383" s="13"/>
      <c r="RB1383" s="13"/>
      <c r="RC1383" s="13"/>
      <c r="RD1383" s="13"/>
      <c r="RE1383" s="13"/>
      <c r="RF1383" s="13"/>
      <c r="RG1383" s="13"/>
      <c r="RH1383" s="13"/>
      <c r="RI1383" s="13"/>
      <c r="RJ1383" s="13"/>
      <c r="RK1383" s="13"/>
    </row>
    <row r="1384" s="5" customFormat="1" ht="13.75" spans="1:479">
      <c r="A1384" s="88" t="s">
        <v>12679</v>
      </c>
      <c r="B1384" s="88" t="s">
        <v>930</v>
      </c>
      <c r="C1384" s="106" t="s">
        <v>6059</v>
      </c>
      <c r="D1384" s="89" t="s">
        <v>12266</v>
      </c>
      <c r="E1384" s="135">
        <v>4</v>
      </c>
      <c r="F1384" s="135">
        <v>83</v>
      </c>
      <c r="G1384" s="90">
        <f t="shared" si="23"/>
        <v>332</v>
      </c>
      <c r="H1384" s="94"/>
      <c r="I1384" s="95"/>
      <c r="J1384" s="95"/>
      <c r="K1384" s="95"/>
      <c r="L1384" s="95"/>
      <c r="M1384" s="97"/>
      <c r="N1384" s="94"/>
      <c r="O1384" s="94"/>
      <c r="P1384" s="94"/>
      <c r="Q1384" s="94"/>
      <c r="R1384" s="94"/>
      <c r="S1384" s="91"/>
      <c r="T1384" s="92"/>
      <c r="U1384" s="113"/>
      <c r="V1384" s="92"/>
      <c r="W1384" s="92"/>
      <c r="X1384" s="93"/>
      <c r="Y1384" s="94"/>
      <c r="Z1384" s="96"/>
      <c r="AA1384" s="96"/>
      <c r="AB1384" s="95"/>
      <c r="AC1384" s="95"/>
      <c r="AD1384" s="97"/>
      <c r="AE1384" s="94"/>
      <c r="AF1384" s="94"/>
      <c r="AG1384" s="94"/>
      <c r="AH1384" s="94"/>
      <c r="AI1384" s="94"/>
      <c r="AJ1384" s="94"/>
      <c r="AK1384" s="94"/>
      <c r="AL1384" s="91"/>
      <c r="AM1384" s="113"/>
      <c r="AN1384" s="113"/>
      <c r="AO1384" s="92"/>
      <c r="AP1384" s="92"/>
      <c r="AQ1384" s="93"/>
      <c r="AR1384" s="94"/>
      <c r="AS1384" s="96"/>
      <c r="AT1384" s="96"/>
      <c r="AU1384" s="96"/>
      <c r="AV1384" s="95"/>
      <c r="AW1384" s="95"/>
      <c r="AX1384" s="97"/>
      <c r="AY1384" s="97"/>
      <c r="AZ1384" s="97"/>
      <c r="BA1384" s="97"/>
      <c r="BB1384" s="97"/>
      <c r="BC1384" s="98" t="s">
        <v>12279</v>
      </c>
      <c r="BD1384" s="99" t="s">
        <v>12271</v>
      </c>
      <c r="BE1384" s="99"/>
      <c r="BF1384" s="100"/>
      <c r="BG1384" s="103"/>
      <c r="BH1384" s="103"/>
      <c r="BI1384" s="103"/>
      <c r="BJ1384" s="98"/>
      <c r="BK1384" s="101" t="s">
        <v>12680</v>
      </c>
      <c r="BL1384" s="102"/>
      <c r="BM1384" s="98"/>
      <c r="BN1384" s="98"/>
      <c r="BO1384" s="13"/>
      <c r="BP1384" s="13"/>
      <c r="BQ1384" s="13"/>
      <c r="BR1384" s="13"/>
      <c r="BS1384" s="13"/>
      <c r="BT1384" s="99"/>
      <c r="BU1384" s="99"/>
      <c r="BV1384" s="99"/>
      <c r="BW1384" s="99"/>
      <c r="BX1384" s="99"/>
      <c r="BY1384" s="13"/>
      <c r="BZ1384" s="13"/>
      <c r="CA1384" s="13"/>
      <c r="CB1384" s="4" t="s">
        <v>1511</v>
      </c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  <c r="EG1384" s="13"/>
      <c r="EH1384" s="13"/>
      <c r="EI1384" s="13"/>
      <c r="EJ1384" s="13"/>
      <c r="EK1384" s="13"/>
      <c r="EL1384" s="13"/>
      <c r="EM1384" s="13"/>
      <c r="EN1384" s="13"/>
      <c r="EO1384" s="13"/>
      <c r="EP1384" s="13"/>
      <c r="EQ1384" s="13"/>
      <c r="ER1384" s="13"/>
      <c r="ES1384" s="13"/>
      <c r="ET1384" s="13"/>
      <c r="EU1384" s="13"/>
      <c r="EV1384" s="13"/>
      <c r="EW1384" s="13"/>
      <c r="EX1384" s="13"/>
      <c r="EY1384" s="13"/>
      <c r="EZ1384" s="13"/>
      <c r="FA1384" s="13"/>
      <c r="FB1384" s="13"/>
      <c r="FC1384" s="13"/>
      <c r="FD1384" s="13"/>
      <c r="FE1384" s="13"/>
      <c r="FF1384" s="13"/>
      <c r="FG1384" s="13"/>
      <c r="FH1384" s="13"/>
      <c r="FI1384" s="13"/>
      <c r="FJ1384" s="13"/>
      <c r="FK1384" s="13"/>
      <c r="FL1384" s="13"/>
      <c r="FM1384" s="13"/>
      <c r="FN1384" s="13"/>
      <c r="FO1384" s="13"/>
      <c r="FP1384" s="13"/>
      <c r="FQ1384" s="13"/>
      <c r="FR1384" s="13"/>
      <c r="FS1384" s="13"/>
      <c r="FT1384" s="13"/>
      <c r="FU1384" s="13"/>
      <c r="FV1384" s="13"/>
      <c r="FW1384" s="13"/>
      <c r="FX1384" s="13"/>
      <c r="FY1384" s="13"/>
      <c r="FZ1384" s="13"/>
      <c r="GA1384" s="13"/>
      <c r="GB1384" s="13"/>
      <c r="GC1384" s="13"/>
      <c r="GD1384" s="13"/>
      <c r="GE1384" s="13"/>
      <c r="GF1384" s="13"/>
      <c r="GG1384" s="13"/>
      <c r="GH1384" s="13"/>
      <c r="GI1384" s="13"/>
      <c r="GJ1384" s="13"/>
      <c r="GK1384" s="13"/>
      <c r="GL1384" s="13"/>
      <c r="GM1384" s="13"/>
      <c r="GN1384" s="13"/>
      <c r="GO1384" s="13"/>
      <c r="GP1384" s="13"/>
      <c r="GQ1384" s="13"/>
      <c r="GR1384" s="13"/>
      <c r="GS1384" s="13"/>
      <c r="GT1384" s="13"/>
      <c r="GU1384" s="13"/>
      <c r="GV1384" s="13"/>
      <c r="GW1384" s="13"/>
      <c r="GX1384" s="13"/>
      <c r="GY1384" s="13"/>
      <c r="GZ1384" s="13"/>
      <c r="HA1384" s="13"/>
      <c r="HB1384" s="13"/>
      <c r="HC1384" s="13"/>
      <c r="HD1384" s="13"/>
      <c r="HE1384" s="13"/>
      <c r="HF1384" s="13"/>
      <c r="HG1384" s="13"/>
      <c r="HH1384" s="13"/>
      <c r="HI1384" s="13"/>
      <c r="HJ1384" s="13"/>
      <c r="HK1384" s="13"/>
      <c r="HL1384" s="13"/>
      <c r="HM1384" s="13"/>
      <c r="HN1384" s="13"/>
      <c r="HO1384" s="13"/>
      <c r="HP1384" s="13"/>
      <c r="HQ1384" s="13"/>
      <c r="HR1384" s="13"/>
      <c r="HS1384" s="13"/>
      <c r="HT1384" s="13"/>
      <c r="HU1384" s="13"/>
      <c r="HV1384" s="13"/>
      <c r="HW1384" s="13"/>
      <c r="HX1384" s="13"/>
      <c r="HY1384" s="13"/>
      <c r="HZ1384" s="13"/>
      <c r="IA1384" s="13"/>
      <c r="IB1384" s="13"/>
      <c r="IC1384" s="13"/>
      <c r="ID1384" s="13"/>
      <c r="IE1384" s="13"/>
      <c r="IF1384" s="13"/>
      <c r="IG1384" s="13"/>
      <c r="IH1384" s="13"/>
      <c r="II1384" s="13"/>
      <c r="IJ1384" s="13"/>
      <c r="IK1384" s="13"/>
      <c r="IL1384" s="13"/>
      <c r="IM1384" s="13"/>
      <c r="IN1384" s="13"/>
      <c r="IO1384" s="13"/>
      <c r="IP1384" s="13"/>
      <c r="IQ1384" s="13"/>
      <c r="IR1384" s="13"/>
      <c r="IS1384" s="13"/>
      <c r="IT1384" s="13"/>
      <c r="IU1384" s="13"/>
      <c r="IV1384" s="13"/>
      <c r="IW1384" s="13"/>
      <c r="IX1384" s="13"/>
      <c r="IY1384" s="13"/>
      <c r="IZ1384" s="13"/>
      <c r="JA1384" s="13"/>
      <c r="JB1384" s="13"/>
      <c r="JC1384" s="13"/>
      <c r="JD1384" s="13"/>
      <c r="JE1384" s="13"/>
      <c r="JF1384" s="13"/>
      <c r="JG1384" s="13"/>
      <c r="JH1384" s="13"/>
      <c r="JI1384" s="13"/>
      <c r="JJ1384" s="13"/>
      <c r="JK1384" s="13"/>
      <c r="JL1384" s="13"/>
      <c r="JM1384" s="13"/>
      <c r="JN1384" s="13"/>
      <c r="JO1384" s="13"/>
      <c r="JP1384" s="13"/>
      <c r="JQ1384" s="13"/>
      <c r="JR1384" s="13"/>
      <c r="JS1384" s="13"/>
      <c r="JT1384" s="13"/>
      <c r="JU1384" s="13"/>
      <c r="JV1384" s="13"/>
      <c r="JW1384" s="13"/>
      <c r="JX1384" s="13"/>
      <c r="JY1384" s="13"/>
      <c r="JZ1384" s="13"/>
      <c r="KA1384" s="13"/>
      <c r="KB1384" s="13"/>
      <c r="KC1384" s="13"/>
      <c r="KD1384" s="13"/>
      <c r="KE1384" s="13"/>
      <c r="KF1384" s="13"/>
      <c r="KG1384" s="13"/>
      <c r="KH1384" s="13"/>
      <c r="KI1384" s="13"/>
      <c r="KJ1384" s="13"/>
      <c r="KK1384" s="13"/>
      <c r="KL1384" s="13"/>
      <c r="KM1384" s="13"/>
      <c r="KN1384" s="13"/>
      <c r="KO1384" s="13"/>
      <c r="KP1384" s="13"/>
      <c r="KQ1384" s="13"/>
      <c r="KR1384" s="13"/>
      <c r="KS1384" s="13"/>
      <c r="KT1384" s="13"/>
      <c r="KU1384" s="13"/>
      <c r="KV1384" s="13"/>
      <c r="KW1384" s="13"/>
      <c r="KX1384" s="13"/>
      <c r="KY1384" s="13"/>
      <c r="KZ1384" s="13"/>
      <c r="LA1384" s="13"/>
      <c r="LB1384" s="13"/>
      <c r="LC1384" s="13"/>
      <c r="LD1384" s="13"/>
      <c r="LE1384" s="13"/>
      <c r="LF1384" s="13"/>
      <c r="LG1384" s="13"/>
      <c r="LH1384" s="13"/>
      <c r="LI1384" s="13"/>
      <c r="LJ1384" s="13"/>
      <c r="LK1384" s="13"/>
      <c r="LL1384" s="13"/>
      <c r="LM1384" s="13"/>
      <c r="LN1384" s="13"/>
      <c r="LO1384" s="13"/>
      <c r="LP1384" s="13"/>
      <c r="LQ1384" s="13"/>
      <c r="LR1384" s="13"/>
      <c r="LS1384" s="13"/>
      <c r="LT1384" s="13"/>
      <c r="LU1384" s="13"/>
      <c r="LV1384" s="13"/>
      <c r="LW1384" s="13"/>
      <c r="LX1384" s="13"/>
      <c r="LY1384" s="13"/>
      <c r="LZ1384" s="13"/>
      <c r="MA1384" s="13"/>
      <c r="MB1384" s="13"/>
      <c r="MC1384" s="13"/>
      <c r="MD1384" s="13"/>
      <c r="ME1384" s="13"/>
      <c r="MF1384" s="13"/>
      <c r="MG1384" s="13"/>
      <c r="MH1384" s="13"/>
      <c r="MI1384" s="13"/>
      <c r="MJ1384" s="13"/>
      <c r="MK1384" s="13"/>
      <c r="ML1384" s="13"/>
      <c r="MM1384" s="13"/>
      <c r="MN1384" s="13"/>
      <c r="MO1384" s="13"/>
      <c r="MP1384" s="13"/>
      <c r="MQ1384" s="13"/>
      <c r="MR1384" s="13"/>
      <c r="MS1384" s="13"/>
      <c r="MT1384" s="13"/>
      <c r="MU1384" s="13"/>
      <c r="MV1384" s="13"/>
      <c r="MW1384" s="13"/>
      <c r="MX1384" s="13"/>
      <c r="MY1384" s="13"/>
      <c r="MZ1384" s="13"/>
      <c r="NA1384" s="13"/>
      <c r="NB1384" s="13"/>
      <c r="NC1384" s="13"/>
      <c r="ND1384" s="13"/>
      <c r="NE1384" s="13"/>
      <c r="NF1384" s="13"/>
      <c r="NG1384" s="13"/>
      <c r="NH1384" s="13"/>
      <c r="NI1384" s="13"/>
      <c r="NJ1384" s="13"/>
      <c r="NK1384" s="13"/>
      <c r="NL1384" s="13"/>
      <c r="NM1384" s="13"/>
      <c r="NN1384" s="13"/>
      <c r="NO1384" s="13"/>
      <c r="NP1384" s="13"/>
      <c r="NQ1384" s="13"/>
      <c r="NR1384" s="13"/>
      <c r="NS1384" s="13"/>
      <c r="NT1384" s="13"/>
      <c r="NU1384" s="13"/>
      <c r="NV1384" s="13"/>
      <c r="NW1384" s="13"/>
      <c r="NX1384" s="13"/>
      <c r="NY1384" s="13"/>
      <c r="NZ1384" s="13"/>
      <c r="OA1384" s="13"/>
      <c r="OB1384" s="13"/>
      <c r="OC1384" s="13"/>
      <c r="OD1384" s="13"/>
      <c r="OE1384" s="13"/>
      <c r="OF1384" s="13"/>
      <c r="OG1384" s="13"/>
      <c r="OH1384" s="13"/>
      <c r="OI1384" s="13"/>
      <c r="OJ1384" s="13"/>
      <c r="OK1384" s="13"/>
      <c r="OL1384" s="13"/>
      <c r="OM1384" s="13"/>
      <c r="ON1384" s="13"/>
      <c r="OO1384" s="13"/>
      <c r="OP1384" s="13"/>
      <c r="OQ1384" s="13"/>
      <c r="OR1384" s="13"/>
      <c r="OS1384" s="13"/>
      <c r="OT1384" s="13"/>
      <c r="OU1384" s="13"/>
      <c r="OV1384" s="13"/>
      <c r="OW1384" s="13"/>
      <c r="OX1384" s="13"/>
      <c r="OY1384" s="13"/>
      <c r="OZ1384" s="13"/>
      <c r="PA1384" s="13"/>
      <c r="PB1384" s="13"/>
      <c r="PC1384" s="13"/>
      <c r="PD1384" s="13"/>
      <c r="PE1384" s="13"/>
      <c r="PF1384" s="13"/>
      <c r="PG1384" s="13"/>
      <c r="PH1384" s="13"/>
      <c r="PI1384" s="13"/>
      <c r="PJ1384" s="13"/>
      <c r="PK1384" s="13"/>
      <c r="PL1384" s="13"/>
      <c r="PM1384" s="13"/>
      <c r="PN1384" s="13"/>
      <c r="PO1384" s="13"/>
      <c r="PP1384" s="13"/>
      <c r="PQ1384" s="13"/>
      <c r="PR1384" s="13"/>
      <c r="PS1384" s="13"/>
      <c r="PT1384" s="13"/>
      <c r="PU1384" s="13"/>
      <c r="PV1384" s="13"/>
      <c r="PW1384" s="13"/>
      <c r="PX1384" s="13"/>
      <c r="PY1384" s="13"/>
      <c r="PZ1384" s="13"/>
      <c r="QA1384" s="13"/>
      <c r="QB1384" s="13"/>
      <c r="QC1384" s="13"/>
      <c r="QD1384" s="13"/>
      <c r="QE1384" s="13"/>
      <c r="QF1384" s="13"/>
      <c r="QG1384" s="13"/>
      <c r="QH1384" s="13"/>
      <c r="QI1384" s="13"/>
      <c r="QJ1384" s="13"/>
      <c r="QK1384" s="13"/>
      <c r="QL1384" s="13"/>
      <c r="QM1384" s="13"/>
      <c r="QN1384" s="13"/>
      <c r="QO1384" s="13"/>
      <c r="QP1384" s="13"/>
      <c r="QQ1384" s="13"/>
      <c r="QR1384" s="13"/>
      <c r="QS1384" s="13"/>
      <c r="QT1384" s="13"/>
      <c r="QU1384" s="13"/>
      <c r="QV1384" s="13"/>
      <c r="QW1384" s="13"/>
      <c r="QX1384" s="13"/>
      <c r="QY1384" s="13"/>
      <c r="QZ1384" s="13"/>
      <c r="RA1384" s="13"/>
      <c r="RB1384" s="13"/>
      <c r="RC1384" s="13"/>
      <c r="RD1384" s="13"/>
      <c r="RE1384" s="13"/>
      <c r="RF1384" s="13"/>
      <c r="RG1384" s="13"/>
      <c r="RH1384" s="13"/>
      <c r="RI1384" s="13"/>
      <c r="RJ1384" s="13"/>
      <c r="RK1384" s="13"/>
    </row>
    <row r="1385" s="5" customFormat="1" ht="13.75" spans="1:479">
      <c r="A1385" s="88" t="s">
        <v>12679</v>
      </c>
      <c r="B1385" s="88" t="s">
        <v>930</v>
      </c>
      <c r="C1385" s="106" t="s">
        <v>6059</v>
      </c>
      <c r="D1385" s="89" t="s">
        <v>494</v>
      </c>
      <c r="E1385" s="135">
        <v>4</v>
      </c>
      <c r="F1385" s="135">
        <v>46</v>
      </c>
      <c r="G1385" s="90">
        <f t="shared" si="23"/>
        <v>184</v>
      </c>
      <c r="H1385" s="94"/>
      <c r="I1385" s="95"/>
      <c r="J1385" s="95"/>
      <c r="K1385" s="95"/>
      <c r="L1385" s="95"/>
      <c r="M1385" s="97"/>
      <c r="N1385" s="94"/>
      <c r="O1385" s="94"/>
      <c r="P1385" s="94"/>
      <c r="Q1385" s="94"/>
      <c r="R1385" s="94"/>
      <c r="S1385" s="91"/>
      <c r="T1385" s="92"/>
      <c r="U1385" s="113"/>
      <c r="V1385" s="92"/>
      <c r="W1385" s="92"/>
      <c r="X1385" s="93"/>
      <c r="Y1385" s="94"/>
      <c r="Z1385" s="96"/>
      <c r="AA1385" s="96"/>
      <c r="AB1385" s="95"/>
      <c r="AC1385" s="95"/>
      <c r="AD1385" s="97"/>
      <c r="AE1385" s="94"/>
      <c r="AF1385" s="94"/>
      <c r="AG1385" s="94"/>
      <c r="AH1385" s="94"/>
      <c r="AI1385" s="94"/>
      <c r="AJ1385" s="94"/>
      <c r="AK1385" s="94"/>
      <c r="AL1385" s="91"/>
      <c r="AM1385" s="113"/>
      <c r="AN1385" s="113"/>
      <c r="AO1385" s="92"/>
      <c r="AP1385" s="92"/>
      <c r="AQ1385" s="93"/>
      <c r="AR1385" s="94"/>
      <c r="AS1385" s="96"/>
      <c r="AT1385" s="96"/>
      <c r="AU1385" s="96"/>
      <c r="AV1385" s="95"/>
      <c r="AW1385" s="95"/>
      <c r="AX1385" s="97"/>
      <c r="AY1385" s="97"/>
      <c r="AZ1385" s="97"/>
      <c r="BA1385" s="97"/>
      <c r="BB1385" s="97"/>
      <c r="BC1385" s="98" t="s">
        <v>12281</v>
      </c>
      <c r="BD1385" s="99" t="s">
        <v>12275</v>
      </c>
      <c r="BE1385" s="99"/>
      <c r="BF1385" s="100"/>
      <c r="BG1385" s="103"/>
      <c r="BH1385" s="103"/>
      <c r="BI1385" s="103"/>
      <c r="BJ1385" s="98"/>
      <c r="BK1385" s="101" t="s">
        <v>1511</v>
      </c>
      <c r="BL1385" s="102"/>
      <c r="BM1385" s="98"/>
      <c r="BN1385" s="98"/>
      <c r="BO1385" s="13"/>
      <c r="BP1385" s="13"/>
      <c r="BQ1385" s="13"/>
      <c r="BR1385" s="13"/>
      <c r="BS1385" s="13"/>
      <c r="BT1385" s="99"/>
      <c r="BU1385" s="99"/>
      <c r="BV1385" s="99"/>
      <c r="BW1385" s="99"/>
      <c r="BX1385" s="99"/>
      <c r="BY1385" s="13"/>
      <c r="BZ1385" s="13"/>
      <c r="CA1385" s="13"/>
      <c r="CB1385" s="4" t="s">
        <v>1511</v>
      </c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  <c r="EG1385" s="13"/>
      <c r="EH1385" s="13"/>
      <c r="EI1385" s="13"/>
      <c r="EJ1385" s="13"/>
      <c r="EK1385" s="13"/>
      <c r="EL1385" s="13"/>
      <c r="EM1385" s="13"/>
      <c r="EN1385" s="13"/>
      <c r="EO1385" s="13"/>
      <c r="EP1385" s="13"/>
      <c r="EQ1385" s="13"/>
      <c r="ER1385" s="13"/>
      <c r="ES1385" s="13"/>
      <c r="ET1385" s="13"/>
      <c r="EU1385" s="13"/>
      <c r="EV1385" s="13"/>
      <c r="EW1385" s="13"/>
      <c r="EX1385" s="13"/>
      <c r="EY1385" s="13"/>
      <c r="EZ1385" s="13"/>
      <c r="FA1385" s="13"/>
      <c r="FB1385" s="13"/>
      <c r="FC1385" s="13"/>
      <c r="FD1385" s="13"/>
      <c r="FE1385" s="13"/>
      <c r="FF1385" s="13"/>
      <c r="FG1385" s="13"/>
      <c r="FH1385" s="13"/>
      <c r="FI1385" s="13"/>
      <c r="FJ1385" s="13"/>
      <c r="FK1385" s="13"/>
      <c r="FL1385" s="13"/>
      <c r="FM1385" s="13"/>
      <c r="FN1385" s="13"/>
      <c r="FO1385" s="13"/>
      <c r="FP1385" s="13"/>
      <c r="FQ1385" s="13"/>
      <c r="FR1385" s="13"/>
      <c r="FS1385" s="13"/>
      <c r="FT1385" s="13"/>
      <c r="FU1385" s="13"/>
      <c r="FV1385" s="13"/>
      <c r="FW1385" s="13"/>
      <c r="FX1385" s="13"/>
      <c r="FY1385" s="13"/>
      <c r="FZ1385" s="13"/>
      <c r="GA1385" s="13"/>
      <c r="GB1385" s="13"/>
      <c r="GC1385" s="13"/>
      <c r="GD1385" s="13"/>
      <c r="GE1385" s="13"/>
      <c r="GF1385" s="13"/>
      <c r="GG1385" s="13"/>
      <c r="GH1385" s="13"/>
      <c r="GI1385" s="13"/>
      <c r="GJ1385" s="13"/>
      <c r="GK1385" s="13"/>
      <c r="GL1385" s="13"/>
      <c r="GM1385" s="13"/>
      <c r="GN1385" s="13"/>
      <c r="GO1385" s="13"/>
      <c r="GP1385" s="13"/>
      <c r="GQ1385" s="13"/>
      <c r="GR1385" s="13"/>
      <c r="GS1385" s="13"/>
      <c r="GT1385" s="13"/>
      <c r="GU1385" s="13"/>
      <c r="GV1385" s="13"/>
      <c r="GW1385" s="13"/>
      <c r="GX1385" s="13"/>
      <c r="GY1385" s="13"/>
      <c r="GZ1385" s="13"/>
      <c r="HA1385" s="13"/>
      <c r="HB1385" s="13"/>
      <c r="HC1385" s="13"/>
      <c r="HD1385" s="13"/>
      <c r="HE1385" s="13"/>
      <c r="HF1385" s="13"/>
      <c r="HG1385" s="13"/>
      <c r="HH1385" s="13"/>
      <c r="HI1385" s="13"/>
      <c r="HJ1385" s="13"/>
      <c r="HK1385" s="13"/>
      <c r="HL1385" s="13"/>
      <c r="HM1385" s="13"/>
      <c r="HN1385" s="13"/>
      <c r="HO1385" s="13"/>
      <c r="HP1385" s="13"/>
      <c r="HQ1385" s="13"/>
      <c r="HR1385" s="13"/>
      <c r="HS1385" s="13"/>
      <c r="HT1385" s="13"/>
      <c r="HU1385" s="13"/>
      <c r="HV1385" s="13"/>
      <c r="HW1385" s="13"/>
      <c r="HX1385" s="13"/>
      <c r="HY1385" s="13"/>
      <c r="HZ1385" s="13"/>
      <c r="IA1385" s="13"/>
      <c r="IB1385" s="13"/>
      <c r="IC1385" s="13"/>
      <c r="ID1385" s="13"/>
      <c r="IE1385" s="13"/>
      <c r="IF1385" s="13"/>
      <c r="IG1385" s="13"/>
      <c r="IH1385" s="13"/>
      <c r="II1385" s="13"/>
      <c r="IJ1385" s="13"/>
      <c r="IK1385" s="13"/>
      <c r="IL1385" s="13"/>
      <c r="IM1385" s="13"/>
      <c r="IN1385" s="13"/>
      <c r="IO1385" s="13"/>
      <c r="IP1385" s="13"/>
      <c r="IQ1385" s="13"/>
      <c r="IR1385" s="13"/>
      <c r="IS1385" s="13"/>
      <c r="IT1385" s="13"/>
      <c r="IU1385" s="13"/>
      <c r="IV1385" s="13"/>
      <c r="IW1385" s="13"/>
      <c r="IX1385" s="13"/>
      <c r="IY1385" s="13"/>
      <c r="IZ1385" s="13"/>
      <c r="JA1385" s="13"/>
      <c r="JB1385" s="13"/>
      <c r="JC1385" s="13"/>
      <c r="JD1385" s="13"/>
      <c r="JE1385" s="13"/>
      <c r="JF1385" s="13"/>
      <c r="JG1385" s="13"/>
      <c r="JH1385" s="13"/>
      <c r="JI1385" s="13"/>
      <c r="JJ1385" s="13"/>
      <c r="JK1385" s="13"/>
      <c r="JL1385" s="13"/>
      <c r="JM1385" s="13"/>
      <c r="JN1385" s="13"/>
      <c r="JO1385" s="13"/>
      <c r="JP1385" s="13"/>
      <c r="JQ1385" s="13"/>
      <c r="JR1385" s="13"/>
      <c r="JS1385" s="13"/>
      <c r="JT1385" s="13"/>
      <c r="JU1385" s="13"/>
      <c r="JV1385" s="13"/>
      <c r="JW1385" s="13"/>
      <c r="JX1385" s="13"/>
      <c r="JY1385" s="13"/>
      <c r="JZ1385" s="13"/>
      <c r="KA1385" s="13"/>
      <c r="KB1385" s="13"/>
      <c r="KC1385" s="13"/>
      <c r="KD1385" s="13"/>
      <c r="KE1385" s="13"/>
      <c r="KF1385" s="13"/>
      <c r="KG1385" s="13"/>
      <c r="KH1385" s="13"/>
      <c r="KI1385" s="13"/>
      <c r="KJ1385" s="13"/>
      <c r="KK1385" s="13"/>
      <c r="KL1385" s="13"/>
      <c r="KM1385" s="13"/>
      <c r="KN1385" s="13"/>
      <c r="KO1385" s="13"/>
      <c r="KP1385" s="13"/>
      <c r="KQ1385" s="13"/>
      <c r="KR1385" s="13"/>
      <c r="KS1385" s="13"/>
      <c r="KT1385" s="13"/>
      <c r="KU1385" s="13"/>
      <c r="KV1385" s="13"/>
      <c r="KW1385" s="13"/>
      <c r="KX1385" s="13"/>
      <c r="KY1385" s="13"/>
      <c r="KZ1385" s="13"/>
      <c r="LA1385" s="13"/>
      <c r="LB1385" s="13"/>
      <c r="LC1385" s="13"/>
      <c r="LD1385" s="13"/>
      <c r="LE1385" s="13"/>
      <c r="LF1385" s="13"/>
      <c r="LG1385" s="13"/>
      <c r="LH1385" s="13"/>
      <c r="LI1385" s="13"/>
      <c r="LJ1385" s="13"/>
      <c r="LK1385" s="13"/>
      <c r="LL1385" s="13"/>
      <c r="LM1385" s="13"/>
      <c r="LN1385" s="13"/>
      <c r="LO1385" s="13"/>
      <c r="LP1385" s="13"/>
      <c r="LQ1385" s="13"/>
      <c r="LR1385" s="13"/>
      <c r="LS1385" s="13"/>
      <c r="LT1385" s="13"/>
      <c r="LU1385" s="13"/>
      <c r="LV1385" s="13"/>
      <c r="LW1385" s="13"/>
      <c r="LX1385" s="13"/>
      <c r="LY1385" s="13"/>
      <c r="LZ1385" s="13"/>
      <c r="MA1385" s="13"/>
      <c r="MB1385" s="13"/>
      <c r="MC1385" s="13"/>
      <c r="MD1385" s="13"/>
      <c r="ME1385" s="13"/>
      <c r="MF1385" s="13"/>
      <c r="MG1385" s="13"/>
      <c r="MH1385" s="13"/>
      <c r="MI1385" s="13"/>
      <c r="MJ1385" s="13"/>
      <c r="MK1385" s="13"/>
      <c r="ML1385" s="13"/>
      <c r="MM1385" s="13"/>
      <c r="MN1385" s="13"/>
      <c r="MO1385" s="13"/>
      <c r="MP1385" s="13"/>
      <c r="MQ1385" s="13"/>
      <c r="MR1385" s="13"/>
      <c r="MS1385" s="13"/>
      <c r="MT1385" s="13"/>
      <c r="MU1385" s="13"/>
      <c r="MV1385" s="13"/>
      <c r="MW1385" s="13"/>
      <c r="MX1385" s="13"/>
      <c r="MY1385" s="13"/>
      <c r="MZ1385" s="13"/>
      <c r="NA1385" s="13"/>
      <c r="NB1385" s="13"/>
      <c r="NC1385" s="13"/>
      <c r="ND1385" s="13"/>
      <c r="NE1385" s="13"/>
      <c r="NF1385" s="13"/>
      <c r="NG1385" s="13"/>
      <c r="NH1385" s="13"/>
      <c r="NI1385" s="13"/>
      <c r="NJ1385" s="13"/>
      <c r="NK1385" s="13"/>
      <c r="NL1385" s="13"/>
      <c r="NM1385" s="13"/>
      <c r="NN1385" s="13"/>
      <c r="NO1385" s="13"/>
      <c r="NP1385" s="13"/>
      <c r="NQ1385" s="13"/>
      <c r="NR1385" s="13"/>
      <c r="NS1385" s="13"/>
      <c r="NT1385" s="13"/>
      <c r="NU1385" s="13"/>
      <c r="NV1385" s="13"/>
      <c r="NW1385" s="13"/>
      <c r="NX1385" s="13"/>
      <c r="NY1385" s="13"/>
      <c r="NZ1385" s="13"/>
      <c r="OA1385" s="13"/>
      <c r="OB1385" s="13"/>
      <c r="OC1385" s="13"/>
      <c r="OD1385" s="13"/>
      <c r="OE1385" s="13"/>
      <c r="OF1385" s="13"/>
      <c r="OG1385" s="13"/>
      <c r="OH1385" s="13"/>
      <c r="OI1385" s="13"/>
      <c r="OJ1385" s="13"/>
      <c r="OK1385" s="13"/>
      <c r="OL1385" s="13"/>
      <c r="OM1385" s="13"/>
      <c r="ON1385" s="13"/>
      <c r="OO1385" s="13"/>
      <c r="OP1385" s="13"/>
      <c r="OQ1385" s="13"/>
      <c r="OR1385" s="13"/>
      <c r="OS1385" s="13"/>
      <c r="OT1385" s="13"/>
      <c r="OU1385" s="13"/>
      <c r="OV1385" s="13"/>
      <c r="OW1385" s="13"/>
      <c r="OX1385" s="13"/>
      <c r="OY1385" s="13"/>
      <c r="OZ1385" s="13"/>
      <c r="PA1385" s="13"/>
      <c r="PB1385" s="13"/>
      <c r="PC1385" s="13"/>
      <c r="PD1385" s="13"/>
      <c r="PE1385" s="13"/>
      <c r="PF1385" s="13"/>
      <c r="PG1385" s="13"/>
      <c r="PH1385" s="13"/>
      <c r="PI1385" s="13"/>
      <c r="PJ1385" s="13"/>
      <c r="PK1385" s="13"/>
      <c r="PL1385" s="13"/>
      <c r="PM1385" s="13"/>
      <c r="PN1385" s="13"/>
      <c r="PO1385" s="13"/>
      <c r="PP1385" s="13"/>
      <c r="PQ1385" s="13"/>
      <c r="PR1385" s="13"/>
      <c r="PS1385" s="13"/>
      <c r="PT1385" s="13"/>
      <c r="PU1385" s="13"/>
      <c r="PV1385" s="13"/>
      <c r="PW1385" s="13"/>
      <c r="PX1385" s="13"/>
      <c r="PY1385" s="13"/>
      <c r="PZ1385" s="13"/>
      <c r="QA1385" s="13"/>
      <c r="QB1385" s="13"/>
      <c r="QC1385" s="13"/>
      <c r="QD1385" s="13"/>
      <c r="QE1385" s="13"/>
      <c r="QF1385" s="13"/>
      <c r="QG1385" s="13"/>
      <c r="QH1385" s="13"/>
      <c r="QI1385" s="13"/>
      <c r="QJ1385" s="13"/>
      <c r="QK1385" s="13"/>
      <c r="QL1385" s="13"/>
      <c r="QM1385" s="13"/>
      <c r="QN1385" s="13"/>
      <c r="QO1385" s="13"/>
      <c r="QP1385" s="13"/>
      <c r="QQ1385" s="13"/>
      <c r="QR1385" s="13"/>
      <c r="QS1385" s="13"/>
      <c r="QT1385" s="13"/>
      <c r="QU1385" s="13"/>
      <c r="QV1385" s="13"/>
      <c r="QW1385" s="13"/>
      <c r="QX1385" s="13"/>
      <c r="QY1385" s="13"/>
      <c r="QZ1385" s="13"/>
      <c r="RA1385" s="13"/>
      <c r="RB1385" s="13"/>
      <c r="RC1385" s="13"/>
      <c r="RD1385" s="13"/>
      <c r="RE1385" s="13"/>
      <c r="RF1385" s="13"/>
      <c r="RG1385" s="13"/>
      <c r="RH1385" s="13"/>
      <c r="RI1385" s="13"/>
      <c r="RJ1385" s="13"/>
      <c r="RK1385" s="13"/>
    </row>
    <row r="1386" s="5" customFormat="1" ht="13.75" spans="1:479">
      <c r="A1386" s="88" t="s">
        <v>12682</v>
      </c>
      <c r="B1386" s="88" t="s">
        <v>12265</v>
      </c>
      <c r="C1386" s="106" t="s">
        <v>12265</v>
      </c>
      <c r="D1386" s="89" t="s">
        <v>12266</v>
      </c>
      <c r="E1386" s="135"/>
      <c r="F1386" s="135"/>
      <c r="G1386" s="90"/>
      <c r="H1386" s="94"/>
      <c r="I1386" s="95"/>
      <c r="J1386" s="95"/>
      <c r="K1386" s="95"/>
      <c r="L1386" s="95"/>
      <c r="M1386" s="97"/>
      <c r="N1386" s="94"/>
      <c r="O1386" s="94"/>
      <c r="P1386" s="94"/>
      <c r="Q1386" s="94"/>
      <c r="R1386" s="94"/>
      <c r="S1386" s="94"/>
      <c r="T1386" s="95"/>
      <c r="U1386" s="96"/>
      <c r="V1386" s="95"/>
      <c r="W1386" s="95"/>
      <c r="X1386" s="97"/>
      <c r="Y1386" s="94"/>
      <c r="Z1386" s="96"/>
      <c r="AA1386" s="96"/>
      <c r="AB1386" s="95"/>
      <c r="AC1386" s="95"/>
      <c r="AD1386" s="97"/>
      <c r="AE1386" s="94"/>
      <c r="AF1386" s="94"/>
      <c r="AG1386" s="94"/>
      <c r="AH1386" s="94"/>
      <c r="AI1386" s="94"/>
      <c r="AJ1386" s="94"/>
      <c r="AK1386" s="94"/>
      <c r="AL1386" s="94"/>
      <c r="AM1386" s="96"/>
      <c r="AN1386" s="96"/>
      <c r="AO1386" s="95"/>
      <c r="AP1386" s="95"/>
      <c r="AQ1386" s="97"/>
      <c r="AR1386" s="94"/>
      <c r="AS1386" s="96"/>
      <c r="AT1386" s="96"/>
      <c r="AU1386" s="96"/>
      <c r="AV1386" s="95"/>
      <c r="AW1386" s="95"/>
      <c r="AX1386" s="97"/>
      <c r="AY1386" s="97"/>
      <c r="AZ1386" s="97"/>
      <c r="BA1386" s="97"/>
      <c r="BB1386" s="97"/>
      <c r="BC1386" s="98"/>
      <c r="BD1386" s="98"/>
      <c r="BE1386" s="99"/>
      <c r="BF1386" s="100"/>
      <c r="BG1386" s="100"/>
      <c r="BH1386" s="100"/>
      <c r="BI1386" s="100"/>
      <c r="BJ1386" s="98"/>
      <c r="BK1386" s="101" t="s">
        <v>12265</v>
      </c>
      <c r="BL1386" s="102"/>
      <c r="BM1386" s="98"/>
      <c r="BN1386" s="98"/>
      <c r="BO1386" s="13"/>
      <c r="BP1386" s="13"/>
      <c r="BQ1386" s="13"/>
      <c r="BR1386" s="13"/>
      <c r="BS1386" s="13"/>
      <c r="BT1386" s="99"/>
      <c r="BU1386" s="99"/>
      <c r="BV1386" s="99"/>
      <c r="BW1386" s="99"/>
      <c r="BX1386" s="99"/>
      <c r="BY1386" s="13"/>
      <c r="BZ1386" s="13"/>
      <c r="CA1386" s="13"/>
      <c r="CB1386" s="4" t="s">
        <v>1511</v>
      </c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  <c r="EG1386" s="13"/>
      <c r="EH1386" s="13"/>
      <c r="EI1386" s="13"/>
      <c r="EJ1386" s="13"/>
      <c r="EK1386" s="13"/>
      <c r="EL1386" s="13"/>
      <c r="EM1386" s="13"/>
      <c r="EN1386" s="13"/>
      <c r="EO1386" s="13"/>
      <c r="EP1386" s="13"/>
      <c r="EQ1386" s="13"/>
      <c r="ER1386" s="13"/>
      <c r="ES1386" s="13"/>
      <c r="ET1386" s="13"/>
      <c r="EU1386" s="13"/>
      <c r="EV1386" s="13"/>
      <c r="EW1386" s="13"/>
      <c r="EX1386" s="13"/>
      <c r="EY1386" s="13"/>
      <c r="EZ1386" s="13"/>
      <c r="FA1386" s="13"/>
      <c r="FB1386" s="13"/>
      <c r="FC1386" s="13"/>
      <c r="FD1386" s="13"/>
      <c r="FE1386" s="13"/>
      <c r="FF1386" s="13"/>
      <c r="FG1386" s="13"/>
      <c r="FH1386" s="13"/>
      <c r="FI1386" s="13"/>
      <c r="FJ1386" s="13"/>
      <c r="FK1386" s="13"/>
      <c r="FL1386" s="13"/>
      <c r="FM1386" s="13"/>
      <c r="FN1386" s="13"/>
      <c r="FO1386" s="13"/>
      <c r="FP1386" s="13"/>
      <c r="FQ1386" s="13"/>
      <c r="FR1386" s="13"/>
      <c r="FS1386" s="13"/>
      <c r="FT1386" s="13"/>
      <c r="FU1386" s="13"/>
      <c r="FV1386" s="13"/>
      <c r="FW1386" s="13"/>
      <c r="FX1386" s="13"/>
      <c r="FY1386" s="13"/>
      <c r="FZ1386" s="13"/>
      <c r="GA1386" s="13"/>
      <c r="GB1386" s="13"/>
      <c r="GC1386" s="13"/>
      <c r="GD1386" s="13"/>
      <c r="GE1386" s="13"/>
      <c r="GF1386" s="13"/>
      <c r="GG1386" s="13"/>
      <c r="GH1386" s="13"/>
      <c r="GI1386" s="13"/>
      <c r="GJ1386" s="13"/>
      <c r="GK1386" s="13"/>
      <c r="GL1386" s="13"/>
      <c r="GM1386" s="13"/>
      <c r="GN1386" s="13"/>
      <c r="GO1386" s="13"/>
      <c r="GP1386" s="13"/>
      <c r="GQ1386" s="13"/>
      <c r="GR1386" s="13"/>
      <c r="GS1386" s="13"/>
      <c r="GT1386" s="13"/>
      <c r="GU1386" s="13"/>
      <c r="GV1386" s="13"/>
      <c r="GW1386" s="13"/>
      <c r="GX1386" s="13"/>
      <c r="GY1386" s="13"/>
      <c r="GZ1386" s="13"/>
      <c r="HA1386" s="13"/>
      <c r="HB1386" s="13"/>
      <c r="HC1386" s="13"/>
      <c r="HD1386" s="13"/>
      <c r="HE1386" s="13"/>
      <c r="HF1386" s="13"/>
      <c r="HG1386" s="13"/>
      <c r="HH1386" s="13"/>
      <c r="HI1386" s="13"/>
      <c r="HJ1386" s="13"/>
      <c r="HK1386" s="13"/>
      <c r="HL1386" s="13"/>
      <c r="HM1386" s="13"/>
      <c r="HN1386" s="13"/>
      <c r="HO1386" s="13"/>
      <c r="HP1386" s="13"/>
      <c r="HQ1386" s="13"/>
      <c r="HR1386" s="13"/>
      <c r="HS1386" s="13"/>
      <c r="HT1386" s="13"/>
      <c r="HU1386" s="13"/>
      <c r="HV1386" s="13"/>
      <c r="HW1386" s="13"/>
      <c r="HX1386" s="13"/>
      <c r="HY1386" s="13"/>
      <c r="HZ1386" s="13"/>
      <c r="IA1386" s="13"/>
      <c r="IB1386" s="13"/>
      <c r="IC1386" s="13"/>
      <c r="ID1386" s="13"/>
      <c r="IE1386" s="13"/>
      <c r="IF1386" s="13"/>
      <c r="IG1386" s="13"/>
      <c r="IH1386" s="13"/>
      <c r="II1386" s="13"/>
      <c r="IJ1386" s="13"/>
      <c r="IK1386" s="13"/>
      <c r="IL1386" s="13"/>
      <c r="IM1386" s="13"/>
      <c r="IN1386" s="13"/>
      <c r="IO1386" s="13"/>
      <c r="IP1386" s="13"/>
      <c r="IQ1386" s="13"/>
      <c r="IR1386" s="13"/>
      <c r="IS1386" s="13"/>
      <c r="IT1386" s="13"/>
      <c r="IU1386" s="13"/>
      <c r="IV1386" s="13"/>
      <c r="IW1386" s="13"/>
      <c r="IX1386" s="13"/>
      <c r="IY1386" s="13"/>
      <c r="IZ1386" s="13"/>
      <c r="JA1386" s="13"/>
      <c r="JB1386" s="13"/>
      <c r="JC1386" s="13"/>
      <c r="JD1386" s="13"/>
      <c r="JE1386" s="13"/>
      <c r="JF1386" s="13"/>
      <c r="JG1386" s="13"/>
      <c r="JH1386" s="13"/>
      <c r="JI1386" s="13"/>
      <c r="JJ1386" s="13"/>
      <c r="JK1386" s="13"/>
      <c r="JL1386" s="13"/>
      <c r="JM1386" s="13"/>
      <c r="JN1386" s="13"/>
      <c r="JO1386" s="13"/>
      <c r="JP1386" s="13"/>
      <c r="JQ1386" s="13"/>
      <c r="JR1386" s="13"/>
      <c r="JS1386" s="13"/>
      <c r="JT1386" s="13"/>
      <c r="JU1386" s="13"/>
      <c r="JV1386" s="13"/>
      <c r="JW1386" s="13"/>
      <c r="JX1386" s="13"/>
      <c r="JY1386" s="13"/>
      <c r="JZ1386" s="13"/>
      <c r="KA1386" s="13"/>
      <c r="KB1386" s="13"/>
      <c r="KC1386" s="13"/>
      <c r="KD1386" s="13"/>
      <c r="KE1386" s="13"/>
      <c r="KF1386" s="13"/>
      <c r="KG1386" s="13"/>
      <c r="KH1386" s="13"/>
      <c r="KI1386" s="13"/>
      <c r="KJ1386" s="13"/>
      <c r="KK1386" s="13"/>
      <c r="KL1386" s="13"/>
      <c r="KM1386" s="13"/>
      <c r="KN1386" s="13"/>
      <c r="KO1386" s="13"/>
      <c r="KP1386" s="13"/>
      <c r="KQ1386" s="13"/>
      <c r="KR1386" s="13"/>
      <c r="KS1386" s="13"/>
      <c r="KT1386" s="13"/>
      <c r="KU1386" s="13"/>
      <c r="KV1386" s="13"/>
      <c r="KW1386" s="13"/>
      <c r="KX1386" s="13"/>
      <c r="KY1386" s="13"/>
      <c r="KZ1386" s="13"/>
      <c r="LA1386" s="13"/>
      <c r="LB1386" s="13"/>
      <c r="LC1386" s="13"/>
      <c r="LD1386" s="13"/>
      <c r="LE1386" s="13"/>
      <c r="LF1386" s="13"/>
      <c r="LG1386" s="13"/>
      <c r="LH1386" s="13"/>
      <c r="LI1386" s="13"/>
      <c r="LJ1386" s="13"/>
      <c r="LK1386" s="13"/>
      <c r="LL1386" s="13"/>
      <c r="LM1386" s="13"/>
      <c r="LN1386" s="13"/>
      <c r="LO1386" s="13"/>
      <c r="LP1386" s="13"/>
      <c r="LQ1386" s="13"/>
      <c r="LR1386" s="13"/>
      <c r="LS1386" s="13"/>
      <c r="LT1386" s="13"/>
      <c r="LU1386" s="13"/>
      <c r="LV1386" s="13"/>
      <c r="LW1386" s="13"/>
      <c r="LX1386" s="13"/>
      <c r="LY1386" s="13"/>
      <c r="LZ1386" s="13"/>
      <c r="MA1386" s="13"/>
      <c r="MB1386" s="13"/>
      <c r="MC1386" s="13"/>
      <c r="MD1386" s="13"/>
      <c r="ME1386" s="13"/>
      <c r="MF1386" s="13"/>
      <c r="MG1386" s="13"/>
      <c r="MH1386" s="13"/>
      <c r="MI1386" s="13"/>
      <c r="MJ1386" s="13"/>
      <c r="MK1386" s="13"/>
      <c r="ML1386" s="13"/>
      <c r="MM1386" s="13"/>
      <c r="MN1386" s="13"/>
      <c r="MO1386" s="13"/>
      <c r="MP1386" s="13"/>
      <c r="MQ1386" s="13"/>
      <c r="MR1386" s="13"/>
      <c r="MS1386" s="13"/>
      <c r="MT1386" s="13"/>
      <c r="MU1386" s="13"/>
      <c r="MV1386" s="13"/>
      <c r="MW1386" s="13"/>
      <c r="MX1386" s="13"/>
      <c r="MY1386" s="13"/>
      <c r="MZ1386" s="13"/>
      <c r="NA1386" s="13"/>
      <c r="NB1386" s="13"/>
      <c r="NC1386" s="13"/>
      <c r="ND1386" s="13"/>
      <c r="NE1386" s="13"/>
      <c r="NF1386" s="13"/>
      <c r="NG1386" s="13"/>
      <c r="NH1386" s="13"/>
      <c r="NI1386" s="13"/>
      <c r="NJ1386" s="13"/>
      <c r="NK1386" s="13"/>
      <c r="NL1386" s="13"/>
      <c r="NM1386" s="13"/>
      <c r="NN1386" s="13"/>
      <c r="NO1386" s="13"/>
      <c r="NP1386" s="13"/>
      <c r="NQ1386" s="13"/>
      <c r="NR1386" s="13"/>
      <c r="NS1386" s="13"/>
      <c r="NT1386" s="13"/>
      <c r="NU1386" s="13"/>
      <c r="NV1386" s="13"/>
      <c r="NW1386" s="13"/>
      <c r="NX1386" s="13"/>
      <c r="NY1386" s="13"/>
      <c r="NZ1386" s="13"/>
      <c r="OA1386" s="13"/>
      <c r="OB1386" s="13"/>
      <c r="OC1386" s="13"/>
      <c r="OD1386" s="13"/>
      <c r="OE1386" s="13"/>
      <c r="OF1386" s="13"/>
      <c r="OG1386" s="13"/>
      <c r="OH1386" s="13"/>
      <c r="OI1386" s="13"/>
      <c r="OJ1386" s="13"/>
      <c r="OK1386" s="13"/>
      <c r="OL1386" s="13"/>
      <c r="OM1386" s="13"/>
      <c r="ON1386" s="13"/>
      <c r="OO1386" s="13"/>
      <c r="OP1386" s="13"/>
      <c r="OQ1386" s="13"/>
      <c r="OR1386" s="13"/>
      <c r="OS1386" s="13"/>
      <c r="OT1386" s="13"/>
      <c r="OU1386" s="13"/>
      <c r="OV1386" s="13"/>
      <c r="OW1386" s="13"/>
      <c r="OX1386" s="13"/>
      <c r="OY1386" s="13"/>
      <c r="OZ1386" s="13"/>
      <c r="PA1386" s="13"/>
      <c r="PB1386" s="13"/>
      <c r="PC1386" s="13"/>
      <c r="PD1386" s="13"/>
      <c r="PE1386" s="13"/>
      <c r="PF1386" s="13"/>
      <c r="PG1386" s="13"/>
      <c r="PH1386" s="13"/>
      <c r="PI1386" s="13"/>
      <c r="PJ1386" s="13"/>
      <c r="PK1386" s="13"/>
      <c r="PL1386" s="13"/>
      <c r="PM1386" s="13"/>
      <c r="PN1386" s="13"/>
      <c r="PO1386" s="13"/>
      <c r="PP1386" s="13"/>
      <c r="PQ1386" s="13"/>
      <c r="PR1386" s="13"/>
      <c r="PS1386" s="13"/>
      <c r="PT1386" s="13"/>
      <c r="PU1386" s="13"/>
      <c r="PV1386" s="13"/>
      <c r="PW1386" s="13"/>
      <c r="PX1386" s="13"/>
      <c r="PY1386" s="13"/>
      <c r="PZ1386" s="13"/>
      <c r="QA1386" s="13"/>
      <c r="QB1386" s="13"/>
      <c r="QC1386" s="13"/>
      <c r="QD1386" s="13"/>
      <c r="QE1386" s="13"/>
      <c r="QF1386" s="13"/>
      <c r="QG1386" s="13"/>
      <c r="QH1386" s="13"/>
      <c r="QI1386" s="13"/>
      <c r="QJ1386" s="13"/>
      <c r="QK1386" s="13"/>
      <c r="QL1386" s="13"/>
      <c r="QM1386" s="13"/>
      <c r="QN1386" s="13"/>
      <c r="QO1386" s="13"/>
      <c r="QP1386" s="13"/>
      <c r="QQ1386" s="13"/>
      <c r="QR1386" s="13"/>
      <c r="QS1386" s="13"/>
      <c r="QT1386" s="13"/>
      <c r="QU1386" s="13"/>
      <c r="QV1386" s="13"/>
      <c r="QW1386" s="13"/>
      <c r="QX1386" s="13"/>
      <c r="QY1386" s="13"/>
      <c r="QZ1386" s="13"/>
      <c r="RA1386" s="13"/>
      <c r="RB1386" s="13"/>
      <c r="RC1386" s="13"/>
      <c r="RD1386" s="13"/>
      <c r="RE1386" s="13"/>
      <c r="RF1386" s="13"/>
      <c r="RG1386" s="13"/>
      <c r="RH1386" s="13"/>
      <c r="RI1386" s="13"/>
      <c r="RJ1386" s="13"/>
      <c r="RK1386" s="13"/>
    </row>
    <row r="1387" s="5" customFormat="1" ht="13.75" spans="1:479">
      <c r="A1387" s="88" t="s">
        <v>12682</v>
      </c>
      <c r="B1387" s="88" t="s">
        <v>7147</v>
      </c>
      <c r="C1387" s="106" t="s">
        <v>7146</v>
      </c>
      <c r="D1387" s="89" t="s">
        <v>494</v>
      </c>
      <c r="E1387" s="135">
        <v>8</v>
      </c>
      <c r="F1387" s="135">
        <v>41</v>
      </c>
      <c r="G1387" s="90">
        <f t="shared" ref="G1387:G1450" si="24">F1387*E1387</f>
        <v>328</v>
      </c>
      <c r="H1387" s="94"/>
      <c r="I1387" s="95"/>
      <c r="J1387" s="95"/>
      <c r="K1387" s="95"/>
      <c r="L1387" s="95"/>
      <c r="M1387" s="97"/>
      <c r="N1387" s="94"/>
      <c r="O1387" s="94"/>
      <c r="P1387" s="94"/>
      <c r="Q1387" s="94"/>
      <c r="R1387" s="94"/>
      <c r="S1387" s="94"/>
      <c r="T1387" s="95"/>
      <c r="U1387" s="96"/>
      <c r="V1387" s="95"/>
      <c r="W1387" s="95"/>
      <c r="X1387" s="97"/>
      <c r="Y1387" s="94"/>
      <c r="Z1387" s="96"/>
      <c r="AA1387" s="96"/>
      <c r="AB1387" s="95"/>
      <c r="AC1387" s="95"/>
      <c r="AD1387" s="97"/>
      <c r="AE1387" s="94"/>
      <c r="AF1387" s="94"/>
      <c r="AG1387" s="94"/>
      <c r="AH1387" s="94"/>
      <c r="AI1387" s="94"/>
      <c r="AJ1387" s="94"/>
      <c r="AK1387" s="94"/>
      <c r="AL1387" s="94"/>
      <c r="AM1387" s="96"/>
      <c r="AN1387" s="96"/>
      <c r="AO1387" s="95"/>
      <c r="AP1387" s="95"/>
      <c r="AQ1387" s="97"/>
      <c r="AR1387" s="94"/>
      <c r="AS1387" s="96"/>
      <c r="AT1387" s="96"/>
      <c r="AU1387" s="96"/>
      <c r="AV1387" s="95"/>
      <c r="AW1387" s="95"/>
      <c r="AX1387" s="97"/>
      <c r="AY1387" s="97"/>
      <c r="AZ1387" s="97"/>
      <c r="BA1387" s="97"/>
      <c r="BB1387" s="97"/>
      <c r="BC1387" s="98" t="s">
        <v>12362</v>
      </c>
      <c r="BD1387" s="99" t="s">
        <v>12362</v>
      </c>
      <c r="BE1387" s="99"/>
      <c r="BF1387" s="100"/>
      <c r="BG1387" s="103"/>
      <c r="BH1387" s="103"/>
      <c r="BI1387" s="103"/>
      <c r="BJ1387" s="98"/>
      <c r="BK1387" s="101" t="s">
        <v>1511</v>
      </c>
      <c r="BL1387" s="102"/>
      <c r="BM1387" s="98"/>
      <c r="BN1387" s="98"/>
      <c r="BO1387" s="13"/>
      <c r="BP1387" s="13"/>
      <c r="BQ1387" s="13"/>
      <c r="BR1387" s="13"/>
      <c r="BS1387" s="13"/>
      <c r="BT1387" s="99"/>
      <c r="BU1387" s="99"/>
      <c r="BV1387" s="99"/>
      <c r="BW1387" s="99"/>
      <c r="BX1387" s="99"/>
      <c r="BY1387" s="13"/>
      <c r="BZ1387" s="13"/>
      <c r="CA1387" s="13"/>
      <c r="CB1387" s="4" t="s">
        <v>1511</v>
      </c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  <c r="EM1387" s="13"/>
      <c r="EN1387" s="13"/>
      <c r="EO1387" s="13"/>
      <c r="EP1387" s="13"/>
      <c r="EQ1387" s="13"/>
      <c r="ER1387" s="13"/>
      <c r="ES1387" s="13"/>
      <c r="ET1387" s="13"/>
      <c r="EU1387" s="13"/>
      <c r="EV1387" s="13"/>
      <c r="EW1387" s="13"/>
      <c r="EX1387" s="13"/>
      <c r="EY1387" s="13"/>
      <c r="EZ1387" s="13"/>
      <c r="FA1387" s="13"/>
      <c r="FB1387" s="13"/>
      <c r="FC1387" s="13"/>
      <c r="FD1387" s="13"/>
      <c r="FE1387" s="13"/>
      <c r="FF1387" s="13"/>
      <c r="FG1387" s="13"/>
      <c r="FH1387" s="13"/>
      <c r="FI1387" s="13"/>
      <c r="FJ1387" s="13"/>
      <c r="FK1387" s="13"/>
      <c r="FL1387" s="13"/>
      <c r="FM1387" s="13"/>
      <c r="FN1387" s="13"/>
      <c r="FO1387" s="13"/>
      <c r="FP1387" s="13"/>
      <c r="FQ1387" s="13"/>
      <c r="FR1387" s="13"/>
      <c r="FS1387" s="13"/>
      <c r="FT1387" s="13"/>
      <c r="FU1387" s="13"/>
      <c r="FV1387" s="13"/>
      <c r="FW1387" s="13"/>
      <c r="FX1387" s="13"/>
      <c r="FY1387" s="13"/>
      <c r="FZ1387" s="13"/>
      <c r="GA1387" s="13"/>
      <c r="GB1387" s="13"/>
      <c r="GC1387" s="13"/>
      <c r="GD1387" s="13"/>
      <c r="GE1387" s="13"/>
      <c r="GF1387" s="13"/>
      <c r="GG1387" s="13"/>
      <c r="GH1387" s="13"/>
      <c r="GI1387" s="13"/>
      <c r="GJ1387" s="13"/>
      <c r="GK1387" s="13"/>
      <c r="GL1387" s="13"/>
      <c r="GM1387" s="13"/>
      <c r="GN1387" s="13"/>
      <c r="GO1387" s="13"/>
      <c r="GP1387" s="13"/>
      <c r="GQ1387" s="13"/>
      <c r="GR1387" s="13"/>
      <c r="GS1387" s="13"/>
      <c r="GT1387" s="13"/>
      <c r="GU1387" s="13"/>
      <c r="GV1387" s="13"/>
      <c r="GW1387" s="13"/>
      <c r="GX1387" s="13"/>
      <c r="GY1387" s="13"/>
      <c r="GZ1387" s="13"/>
      <c r="HA1387" s="13"/>
      <c r="HB1387" s="13"/>
      <c r="HC1387" s="13"/>
      <c r="HD1387" s="13"/>
      <c r="HE1387" s="13"/>
      <c r="HF1387" s="13"/>
      <c r="HG1387" s="13"/>
      <c r="HH1387" s="13"/>
      <c r="HI1387" s="13"/>
      <c r="HJ1387" s="13"/>
      <c r="HK1387" s="13"/>
      <c r="HL1387" s="13"/>
      <c r="HM1387" s="13"/>
      <c r="HN1387" s="13"/>
      <c r="HO1387" s="13"/>
      <c r="HP1387" s="13"/>
      <c r="HQ1387" s="13"/>
      <c r="HR1387" s="13"/>
      <c r="HS1387" s="13"/>
      <c r="HT1387" s="13"/>
      <c r="HU1387" s="13"/>
      <c r="HV1387" s="13"/>
      <c r="HW1387" s="13"/>
      <c r="HX1387" s="13"/>
      <c r="HY1387" s="13"/>
      <c r="HZ1387" s="13"/>
      <c r="IA1387" s="13"/>
      <c r="IB1387" s="13"/>
      <c r="IC1387" s="13"/>
      <c r="ID1387" s="13"/>
      <c r="IE1387" s="13"/>
      <c r="IF1387" s="13"/>
      <c r="IG1387" s="13"/>
      <c r="IH1387" s="13"/>
      <c r="II1387" s="13"/>
      <c r="IJ1387" s="13"/>
      <c r="IK1387" s="13"/>
      <c r="IL1387" s="13"/>
      <c r="IM1387" s="13"/>
      <c r="IN1387" s="13"/>
      <c r="IO1387" s="13"/>
      <c r="IP1387" s="13"/>
      <c r="IQ1387" s="13"/>
      <c r="IR1387" s="13"/>
      <c r="IS1387" s="13"/>
      <c r="IT1387" s="13"/>
      <c r="IU1387" s="13"/>
      <c r="IV1387" s="13"/>
      <c r="IW1387" s="13"/>
      <c r="IX1387" s="13"/>
      <c r="IY1387" s="13"/>
      <c r="IZ1387" s="13"/>
      <c r="JA1387" s="13"/>
      <c r="JB1387" s="13"/>
      <c r="JC1387" s="13"/>
      <c r="JD1387" s="13"/>
      <c r="JE1387" s="13"/>
      <c r="JF1387" s="13"/>
      <c r="JG1387" s="13"/>
      <c r="JH1387" s="13"/>
      <c r="JI1387" s="13"/>
      <c r="JJ1387" s="13"/>
      <c r="JK1387" s="13"/>
      <c r="JL1387" s="13"/>
      <c r="JM1387" s="13"/>
      <c r="JN1387" s="13"/>
      <c r="JO1387" s="13"/>
      <c r="JP1387" s="13"/>
      <c r="JQ1387" s="13"/>
      <c r="JR1387" s="13"/>
      <c r="JS1387" s="13"/>
      <c r="JT1387" s="13"/>
      <c r="JU1387" s="13"/>
      <c r="JV1387" s="13"/>
      <c r="JW1387" s="13"/>
      <c r="JX1387" s="13"/>
      <c r="JY1387" s="13"/>
      <c r="JZ1387" s="13"/>
      <c r="KA1387" s="13"/>
      <c r="KB1387" s="13"/>
      <c r="KC1387" s="13"/>
      <c r="KD1387" s="13"/>
      <c r="KE1387" s="13"/>
      <c r="KF1387" s="13"/>
      <c r="KG1387" s="13"/>
      <c r="KH1387" s="13"/>
      <c r="KI1387" s="13"/>
      <c r="KJ1387" s="13"/>
      <c r="KK1387" s="13"/>
      <c r="KL1387" s="13"/>
      <c r="KM1387" s="13"/>
      <c r="KN1387" s="13"/>
      <c r="KO1387" s="13"/>
      <c r="KP1387" s="13"/>
      <c r="KQ1387" s="13"/>
      <c r="KR1387" s="13"/>
      <c r="KS1387" s="13"/>
      <c r="KT1387" s="13"/>
      <c r="KU1387" s="13"/>
      <c r="KV1387" s="13"/>
      <c r="KW1387" s="13"/>
      <c r="KX1387" s="13"/>
      <c r="KY1387" s="13"/>
      <c r="KZ1387" s="13"/>
      <c r="LA1387" s="13"/>
      <c r="LB1387" s="13"/>
      <c r="LC1387" s="13"/>
      <c r="LD1387" s="13"/>
      <c r="LE1387" s="13"/>
      <c r="LF1387" s="13"/>
      <c r="LG1387" s="13"/>
      <c r="LH1387" s="13"/>
      <c r="LI1387" s="13"/>
      <c r="LJ1387" s="13"/>
      <c r="LK1387" s="13"/>
      <c r="LL1387" s="13"/>
      <c r="LM1387" s="13"/>
      <c r="LN1387" s="13"/>
      <c r="LO1387" s="13"/>
      <c r="LP1387" s="13"/>
      <c r="LQ1387" s="13"/>
      <c r="LR1387" s="13"/>
      <c r="LS1387" s="13"/>
      <c r="LT1387" s="13"/>
      <c r="LU1387" s="13"/>
      <c r="LV1387" s="13"/>
      <c r="LW1387" s="13"/>
      <c r="LX1387" s="13"/>
      <c r="LY1387" s="13"/>
      <c r="LZ1387" s="13"/>
      <c r="MA1387" s="13"/>
      <c r="MB1387" s="13"/>
      <c r="MC1387" s="13"/>
      <c r="MD1387" s="13"/>
      <c r="ME1387" s="13"/>
      <c r="MF1387" s="13"/>
      <c r="MG1387" s="13"/>
      <c r="MH1387" s="13"/>
      <c r="MI1387" s="13"/>
      <c r="MJ1387" s="13"/>
      <c r="MK1387" s="13"/>
      <c r="ML1387" s="13"/>
      <c r="MM1387" s="13"/>
      <c r="MN1387" s="13"/>
      <c r="MO1387" s="13"/>
      <c r="MP1387" s="13"/>
      <c r="MQ1387" s="13"/>
      <c r="MR1387" s="13"/>
      <c r="MS1387" s="13"/>
      <c r="MT1387" s="13"/>
      <c r="MU1387" s="13"/>
      <c r="MV1387" s="13"/>
      <c r="MW1387" s="13"/>
      <c r="MX1387" s="13"/>
      <c r="MY1387" s="13"/>
      <c r="MZ1387" s="13"/>
      <c r="NA1387" s="13"/>
      <c r="NB1387" s="13"/>
      <c r="NC1387" s="13"/>
      <c r="ND1387" s="13"/>
      <c r="NE1387" s="13"/>
      <c r="NF1387" s="13"/>
      <c r="NG1387" s="13"/>
      <c r="NH1387" s="13"/>
      <c r="NI1387" s="13"/>
      <c r="NJ1387" s="13"/>
      <c r="NK1387" s="13"/>
      <c r="NL1387" s="13"/>
      <c r="NM1387" s="13"/>
      <c r="NN1387" s="13"/>
      <c r="NO1387" s="13"/>
      <c r="NP1387" s="13"/>
      <c r="NQ1387" s="13"/>
      <c r="NR1387" s="13"/>
      <c r="NS1387" s="13"/>
      <c r="NT1387" s="13"/>
      <c r="NU1387" s="13"/>
      <c r="NV1387" s="13"/>
      <c r="NW1387" s="13"/>
      <c r="NX1387" s="13"/>
      <c r="NY1387" s="13"/>
      <c r="NZ1387" s="13"/>
      <c r="OA1387" s="13"/>
      <c r="OB1387" s="13"/>
      <c r="OC1387" s="13"/>
      <c r="OD1387" s="13"/>
      <c r="OE1387" s="13"/>
      <c r="OF1387" s="13"/>
      <c r="OG1387" s="13"/>
      <c r="OH1387" s="13"/>
      <c r="OI1387" s="13"/>
      <c r="OJ1387" s="13"/>
      <c r="OK1387" s="13"/>
      <c r="OL1387" s="13"/>
      <c r="OM1387" s="13"/>
      <c r="ON1387" s="13"/>
      <c r="OO1387" s="13"/>
      <c r="OP1387" s="13"/>
      <c r="OQ1387" s="13"/>
      <c r="OR1387" s="13"/>
      <c r="OS1387" s="13"/>
      <c r="OT1387" s="13"/>
      <c r="OU1387" s="13"/>
      <c r="OV1387" s="13"/>
      <c r="OW1387" s="13"/>
      <c r="OX1387" s="13"/>
      <c r="OY1387" s="13"/>
      <c r="OZ1387" s="13"/>
      <c r="PA1387" s="13"/>
      <c r="PB1387" s="13"/>
      <c r="PC1387" s="13"/>
      <c r="PD1387" s="13"/>
      <c r="PE1387" s="13"/>
      <c r="PF1387" s="13"/>
      <c r="PG1387" s="13"/>
      <c r="PH1387" s="13"/>
      <c r="PI1387" s="13"/>
      <c r="PJ1387" s="13"/>
      <c r="PK1387" s="13"/>
      <c r="PL1387" s="13"/>
      <c r="PM1387" s="13"/>
      <c r="PN1387" s="13"/>
      <c r="PO1387" s="13"/>
      <c r="PP1387" s="13"/>
      <c r="PQ1387" s="13"/>
      <c r="PR1387" s="13"/>
      <c r="PS1387" s="13"/>
      <c r="PT1387" s="13"/>
      <c r="PU1387" s="13"/>
      <c r="PV1387" s="13"/>
      <c r="PW1387" s="13"/>
      <c r="PX1387" s="13"/>
      <c r="PY1387" s="13"/>
      <c r="PZ1387" s="13"/>
      <c r="QA1387" s="13"/>
      <c r="QB1387" s="13"/>
      <c r="QC1387" s="13"/>
      <c r="QD1387" s="13"/>
      <c r="QE1387" s="13"/>
      <c r="QF1387" s="13"/>
      <c r="QG1387" s="13"/>
      <c r="QH1387" s="13"/>
      <c r="QI1387" s="13"/>
      <c r="QJ1387" s="13"/>
      <c r="QK1387" s="13"/>
      <c r="QL1387" s="13"/>
      <c r="QM1387" s="13"/>
      <c r="QN1387" s="13"/>
      <c r="QO1387" s="13"/>
      <c r="QP1387" s="13"/>
      <c r="QQ1387" s="13"/>
      <c r="QR1387" s="13"/>
      <c r="QS1387" s="13"/>
      <c r="QT1387" s="13"/>
      <c r="QU1387" s="13"/>
      <c r="QV1387" s="13"/>
      <c r="QW1387" s="13"/>
      <c r="QX1387" s="13"/>
      <c r="QY1387" s="13"/>
      <c r="QZ1387" s="13"/>
      <c r="RA1387" s="13"/>
      <c r="RB1387" s="13"/>
      <c r="RC1387" s="13"/>
      <c r="RD1387" s="13"/>
      <c r="RE1387" s="13"/>
      <c r="RF1387" s="13"/>
      <c r="RG1387" s="13"/>
      <c r="RH1387" s="13"/>
      <c r="RI1387" s="13"/>
      <c r="RJ1387" s="13"/>
      <c r="RK1387" s="13"/>
    </row>
    <row r="1388" s="5" customFormat="1" ht="13.75" spans="1:479">
      <c r="A1388" s="88" t="s">
        <v>12683</v>
      </c>
      <c r="B1388" s="88" t="s">
        <v>930</v>
      </c>
      <c r="C1388" s="106" t="s">
        <v>7959</v>
      </c>
      <c r="D1388" s="89" t="s">
        <v>12266</v>
      </c>
      <c r="E1388" s="135">
        <v>4</v>
      </c>
      <c r="F1388" s="135">
        <v>83</v>
      </c>
      <c r="G1388" s="90">
        <f t="shared" si="24"/>
        <v>332</v>
      </c>
      <c r="H1388" s="94"/>
      <c r="I1388" s="95"/>
      <c r="J1388" s="95"/>
      <c r="K1388" s="95"/>
      <c r="L1388" s="95"/>
      <c r="M1388" s="97"/>
      <c r="N1388" s="94"/>
      <c r="O1388" s="94"/>
      <c r="P1388" s="94"/>
      <c r="Q1388" s="94"/>
      <c r="R1388" s="94"/>
      <c r="S1388" s="94"/>
      <c r="T1388" s="95"/>
      <c r="U1388" s="96"/>
      <c r="V1388" s="95"/>
      <c r="W1388" s="95"/>
      <c r="X1388" s="97"/>
      <c r="Y1388" s="94"/>
      <c r="Z1388" s="96"/>
      <c r="AA1388" s="96"/>
      <c r="AB1388" s="95"/>
      <c r="AC1388" s="95"/>
      <c r="AD1388" s="97"/>
      <c r="AE1388" s="91"/>
      <c r="AF1388" s="91"/>
      <c r="AG1388" s="91"/>
      <c r="AH1388" s="91"/>
      <c r="AI1388" s="91"/>
      <c r="AJ1388" s="91"/>
      <c r="AK1388" s="91"/>
      <c r="AL1388" s="91"/>
      <c r="AM1388" s="113"/>
      <c r="AN1388" s="113"/>
      <c r="AO1388" s="92"/>
      <c r="AP1388" s="92"/>
      <c r="AQ1388" s="93"/>
      <c r="AR1388" s="94"/>
      <c r="AS1388" s="96"/>
      <c r="AT1388" s="96"/>
      <c r="AU1388" s="96"/>
      <c r="AV1388" s="95"/>
      <c r="AW1388" s="95"/>
      <c r="AX1388" s="97"/>
      <c r="AY1388" s="97"/>
      <c r="AZ1388" s="97"/>
      <c r="BA1388" s="97"/>
      <c r="BB1388" s="97"/>
      <c r="BC1388" s="98" t="s">
        <v>12349</v>
      </c>
      <c r="BD1388" s="99" t="s">
        <v>12271</v>
      </c>
      <c r="BE1388" s="99"/>
      <c r="BF1388" s="100"/>
      <c r="BG1388" s="103"/>
      <c r="BH1388" s="103"/>
      <c r="BI1388" s="103"/>
      <c r="BJ1388" s="98"/>
      <c r="BK1388" s="101" t="s">
        <v>1510</v>
      </c>
      <c r="BL1388" s="102"/>
      <c r="BM1388" s="98"/>
      <c r="BN1388" s="98" t="s">
        <v>12492</v>
      </c>
      <c r="BO1388" s="13" t="s">
        <v>12684</v>
      </c>
      <c r="BP1388" s="13"/>
      <c r="BQ1388" s="13"/>
      <c r="BR1388" s="13"/>
      <c r="BS1388" s="13"/>
      <c r="BT1388" s="99"/>
      <c r="BU1388" s="99"/>
      <c r="BV1388" s="99"/>
      <c r="BW1388" s="99"/>
      <c r="BX1388" s="99"/>
      <c r="BY1388" s="13"/>
      <c r="BZ1388" s="13"/>
      <c r="CA1388" s="13"/>
      <c r="CB1388" s="4" t="s">
        <v>1511</v>
      </c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  <c r="EM1388" s="13"/>
      <c r="EN1388" s="13"/>
      <c r="EO1388" s="13"/>
      <c r="EP1388" s="13"/>
      <c r="EQ1388" s="13"/>
      <c r="ER1388" s="13"/>
      <c r="ES1388" s="13"/>
      <c r="ET1388" s="13"/>
      <c r="EU1388" s="13"/>
      <c r="EV1388" s="13"/>
      <c r="EW1388" s="13"/>
      <c r="EX1388" s="13"/>
      <c r="EY1388" s="13"/>
      <c r="EZ1388" s="13"/>
      <c r="FA1388" s="13"/>
      <c r="FB1388" s="13"/>
      <c r="FC1388" s="13"/>
      <c r="FD1388" s="13"/>
      <c r="FE1388" s="13"/>
      <c r="FF1388" s="13"/>
      <c r="FG1388" s="13"/>
      <c r="FH1388" s="13"/>
      <c r="FI1388" s="13"/>
      <c r="FJ1388" s="13"/>
      <c r="FK1388" s="13"/>
      <c r="FL1388" s="13"/>
      <c r="FM1388" s="13"/>
      <c r="FN1388" s="13"/>
      <c r="FO1388" s="13"/>
      <c r="FP1388" s="13"/>
      <c r="FQ1388" s="13"/>
      <c r="FR1388" s="13"/>
      <c r="FS1388" s="13"/>
      <c r="FT1388" s="13"/>
      <c r="FU1388" s="13"/>
      <c r="FV1388" s="13"/>
      <c r="FW1388" s="13"/>
      <c r="FX1388" s="13"/>
      <c r="FY1388" s="13"/>
      <c r="FZ1388" s="13"/>
      <c r="GA1388" s="13"/>
      <c r="GB1388" s="13"/>
      <c r="GC1388" s="13"/>
      <c r="GD1388" s="13"/>
      <c r="GE1388" s="13"/>
      <c r="GF1388" s="13"/>
      <c r="GG1388" s="13"/>
      <c r="GH1388" s="13"/>
      <c r="GI1388" s="13"/>
      <c r="GJ1388" s="13"/>
      <c r="GK1388" s="13"/>
      <c r="GL1388" s="13"/>
      <c r="GM1388" s="13"/>
      <c r="GN1388" s="13"/>
      <c r="GO1388" s="13"/>
      <c r="GP1388" s="13"/>
      <c r="GQ1388" s="13"/>
      <c r="GR1388" s="13"/>
      <c r="GS1388" s="13"/>
      <c r="GT1388" s="13"/>
      <c r="GU1388" s="13"/>
      <c r="GV1388" s="13"/>
      <c r="GW1388" s="13"/>
      <c r="GX1388" s="13"/>
      <c r="GY1388" s="13"/>
      <c r="GZ1388" s="13"/>
      <c r="HA1388" s="13"/>
      <c r="HB1388" s="13"/>
      <c r="HC1388" s="13"/>
      <c r="HD1388" s="13"/>
      <c r="HE1388" s="13"/>
      <c r="HF1388" s="13"/>
      <c r="HG1388" s="13"/>
      <c r="HH1388" s="13"/>
      <c r="HI1388" s="13"/>
      <c r="HJ1388" s="13"/>
      <c r="HK1388" s="13"/>
      <c r="HL1388" s="13"/>
      <c r="HM1388" s="13"/>
      <c r="HN1388" s="13"/>
      <c r="HO1388" s="13"/>
      <c r="HP1388" s="13"/>
      <c r="HQ1388" s="13"/>
      <c r="HR1388" s="13"/>
      <c r="HS1388" s="13"/>
      <c r="HT1388" s="13"/>
      <c r="HU1388" s="13"/>
      <c r="HV1388" s="13"/>
      <c r="HW1388" s="13"/>
      <c r="HX1388" s="13"/>
      <c r="HY1388" s="13"/>
      <c r="HZ1388" s="13"/>
      <c r="IA1388" s="13"/>
      <c r="IB1388" s="13"/>
      <c r="IC1388" s="13"/>
      <c r="ID1388" s="13"/>
      <c r="IE1388" s="13"/>
      <c r="IF1388" s="13"/>
      <c r="IG1388" s="13"/>
      <c r="IH1388" s="13"/>
      <c r="II1388" s="13"/>
      <c r="IJ1388" s="13"/>
      <c r="IK1388" s="13"/>
      <c r="IL1388" s="13"/>
      <c r="IM1388" s="13"/>
      <c r="IN1388" s="13"/>
      <c r="IO1388" s="13"/>
      <c r="IP1388" s="13"/>
      <c r="IQ1388" s="13"/>
      <c r="IR1388" s="13"/>
      <c r="IS1388" s="13"/>
      <c r="IT1388" s="13"/>
      <c r="IU1388" s="13"/>
      <c r="IV1388" s="13"/>
      <c r="IW1388" s="13"/>
      <c r="IX1388" s="13"/>
      <c r="IY1388" s="13"/>
      <c r="IZ1388" s="13"/>
      <c r="JA1388" s="13"/>
      <c r="JB1388" s="13"/>
      <c r="JC1388" s="13"/>
      <c r="JD1388" s="13"/>
      <c r="JE1388" s="13"/>
      <c r="JF1388" s="13"/>
      <c r="JG1388" s="13"/>
      <c r="JH1388" s="13"/>
      <c r="JI1388" s="13"/>
      <c r="JJ1388" s="13"/>
      <c r="JK1388" s="13"/>
      <c r="JL1388" s="13"/>
      <c r="JM1388" s="13"/>
      <c r="JN1388" s="13"/>
      <c r="JO1388" s="13"/>
      <c r="JP1388" s="13"/>
      <c r="JQ1388" s="13"/>
      <c r="JR1388" s="13"/>
      <c r="JS1388" s="13"/>
      <c r="JT1388" s="13"/>
      <c r="JU1388" s="13"/>
      <c r="JV1388" s="13"/>
      <c r="JW1388" s="13"/>
      <c r="JX1388" s="13"/>
      <c r="JY1388" s="13"/>
      <c r="JZ1388" s="13"/>
      <c r="KA1388" s="13"/>
      <c r="KB1388" s="13"/>
      <c r="KC1388" s="13"/>
      <c r="KD1388" s="13"/>
      <c r="KE1388" s="13"/>
      <c r="KF1388" s="13"/>
      <c r="KG1388" s="13"/>
      <c r="KH1388" s="13"/>
      <c r="KI1388" s="13"/>
      <c r="KJ1388" s="13"/>
      <c r="KK1388" s="13"/>
      <c r="KL1388" s="13"/>
      <c r="KM1388" s="13"/>
      <c r="KN1388" s="13"/>
      <c r="KO1388" s="13"/>
      <c r="KP1388" s="13"/>
      <c r="KQ1388" s="13"/>
      <c r="KR1388" s="13"/>
      <c r="KS1388" s="13"/>
      <c r="KT1388" s="13"/>
      <c r="KU1388" s="13"/>
      <c r="KV1388" s="13"/>
      <c r="KW1388" s="13"/>
      <c r="KX1388" s="13"/>
      <c r="KY1388" s="13"/>
      <c r="KZ1388" s="13"/>
      <c r="LA1388" s="13"/>
      <c r="LB1388" s="13"/>
      <c r="LC1388" s="13"/>
      <c r="LD1388" s="13"/>
      <c r="LE1388" s="13"/>
      <c r="LF1388" s="13"/>
      <c r="LG1388" s="13"/>
      <c r="LH1388" s="13"/>
      <c r="LI1388" s="13"/>
      <c r="LJ1388" s="13"/>
      <c r="LK1388" s="13"/>
      <c r="LL1388" s="13"/>
      <c r="LM1388" s="13"/>
      <c r="LN1388" s="13"/>
      <c r="LO1388" s="13"/>
      <c r="LP1388" s="13"/>
      <c r="LQ1388" s="13"/>
      <c r="LR1388" s="13"/>
      <c r="LS1388" s="13"/>
      <c r="LT1388" s="13"/>
      <c r="LU1388" s="13"/>
      <c r="LV1388" s="13"/>
      <c r="LW1388" s="13"/>
      <c r="LX1388" s="13"/>
      <c r="LY1388" s="13"/>
      <c r="LZ1388" s="13"/>
      <c r="MA1388" s="13"/>
      <c r="MB1388" s="13"/>
      <c r="MC1388" s="13"/>
      <c r="MD1388" s="13"/>
      <c r="ME1388" s="13"/>
      <c r="MF1388" s="13"/>
      <c r="MG1388" s="13"/>
      <c r="MH1388" s="13"/>
      <c r="MI1388" s="13"/>
      <c r="MJ1388" s="13"/>
      <c r="MK1388" s="13"/>
      <c r="ML1388" s="13"/>
      <c r="MM1388" s="13"/>
      <c r="MN1388" s="13"/>
      <c r="MO1388" s="13"/>
      <c r="MP1388" s="13"/>
      <c r="MQ1388" s="13"/>
      <c r="MR1388" s="13"/>
      <c r="MS1388" s="13"/>
      <c r="MT1388" s="13"/>
      <c r="MU1388" s="13"/>
      <c r="MV1388" s="13"/>
      <c r="MW1388" s="13"/>
      <c r="MX1388" s="13"/>
      <c r="MY1388" s="13"/>
      <c r="MZ1388" s="13"/>
      <c r="NA1388" s="13"/>
      <c r="NB1388" s="13"/>
      <c r="NC1388" s="13"/>
      <c r="ND1388" s="13"/>
      <c r="NE1388" s="13"/>
      <c r="NF1388" s="13"/>
      <c r="NG1388" s="13"/>
      <c r="NH1388" s="13"/>
      <c r="NI1388" s="13"/>
      <c r="NJ1388" s="13"/>
      <c r="NK1388" s="13"/>
      <c r="NL1388" s="13"/>
      <c r="NM1388" s="13"/>
      <c r="NN1388" s="13"/>
      <c r="NO1388" s="13"/>
      <c r="NP1388" s="13"/>
      <c r="NQ1388" s="13"/>
      <c r="NR1388" s="13"/>
      <c r="NS1388" s="13"/>
      <c r="NT1388" s="13"/>
      <c r="NU1388" s="13"/>
      <c r="NV1388" s="13"/>
      <c r="NW1388" s="13"/>
      <c r="NX1388" s="13"/>
      <c r="NY1388" s="13"/>
      <c r="NZ1388" s="13"/>
      <c r="OA1388" s="13"/>
      <c r="OB1388" s="13"/>
      <c r="OC1388" s="13"/>
      <c r="OD1388" s="13"/>
      <c r="OE1388" s="13"/>
      <c r="OF1388" s="13"/>
      <c r="OG1388" s="13"/>
      <c r="OH1388" s="13"/>
      <c r="OI1388" s="13"/>
      <c r="OJ1388" s="13"/>
      <c r="OK1388" s="13"/>
      <c r="OL1388" s="13"/>
      <c r="OM1388" s="13"/>
      <c r="ON1388" s="13"/>
      <c r="OO1388" s="13"/>
      <c r="OP1388" s="13"/>
      <c r="OQ1388" s="13"/>
      <c r="OR1388" s="13"/>
      <c r="OS1388" s="13"/>
      <c r="OT1388" s="13"/>
      <c r="OU1388" s="13"/>
      <c r="OV1388" s="13"/>
      <c r="OW1388" s="13"/>
      <c r="OX1388" s="13"/>
      <c r="OY1388" s="13"/>
      <c r="OZ1388" s="13"/>
      <c r="PA1388" s="13"/>
      <c r="PB1388" s="13"/>
      <c r="PC1388" s="13"/>
      <c r="PD1388" s="13"/>
      <c r="PE1388" s="13"/>
      <c r="PF1388" s="13"/>
      <c r="PG1388" s="13"/>
      <c r="PH1388" s="13"/>
      <c r="PI1388" s="13"/>
      <c r="PJ1388" s="13"/>
      <c r="PK1388" s="13"/>
      <c r="PL1388" s="13"/>
      <c r="PM1388" s="13"/>
      <c r="PN1388" s="13"/>
      <c r="PO1388" s="13"/>
      <c r="PP1388" s="13"/>
      <c r="PQ1388" s="13"/>
      <c r="PR1388" s="13"/>
      <c r="PS1388" s="13"/>
      <c r="PT1388" s="13"/>
      <c r="PU1388" s="13"/>
      <c r="PV1388" s="13"/>
      <c r="PW1388" s="13"/>
      <c r="PX1388" s="13"/>
      <c r="PY1388" s="13"/>
      <c r="PZ1388" s="13"/>
      <c r="QA1388" s="13"/>
      <c r="QB1388" s="13"/>
      <c r="QC1388" s="13"/>
      <c r="QD1388" s="13"/>
      <c r="QE1388" s="13"/>
      <c r="QF1388" s="13"/>
      <c r="QG1388" s="13"/>
      <c r="QH1388" s="13"/>
      <c r="QI1388" s="13"/>
      <c r="QJ1388" s="13"/>
      <c r="QK1388" s="13"/>
      <c r="QL1388" s="13"/>
      <c r="QM1388" s="13"/>
      <c r="QN1388" s="13"/>
      <c r="QO1388" s="13"/>
      <c r="QP1388" s="13"/>
      <c r="QQ1388" s="13"/>
      <c r="QR1388" s="13"/>
      <c r="QS1388" s="13"/>
      <c r="QT1388" s="13"/>
      <c r="QU1388" s="13"/>
      <c r="QV1388" s="13"/>
      <c r="QW1388" s="13"/>
      <c r="QX1388" s="13"/>
      <c r="QY1388" s="13"/>
      <c r="QZ1388" s="13"/>
      <c r="RA1388" s="13"/>
      <c r="RB1388" s="13"/>
      <c r="RC1388" s="13"/>
      <c r="RD1388" s="13"/>
      <c r="RE1388" s="13"/>
      <c r="RF1388" s="13"/>
      <c r="RG1388" s="13"/>
      <c r="RH1388" s="13"/>
      <c r="RI1388" s="13"/>
      <c r="RJ1388" s="13"/>
      <c r="RK1388" s="13"/>
    </row>
    <row r="1389" ht="13.75" spans="1:479">
      <c r="A1389" s="88" t="s">
        <v>12683</v>
      </c>
      <c r="B1389" s="88" t="s">
        <v>930</v>
      </c>
      <c r="C1389" s="106" t="s">
        <v>7959</v>
      </c>
      <c r="D1389" s="89" t="s">
        <v>494</v>
      </c>
      <c r="E1389" s="135">
        <v>4</v>
      </c>
      <c r="F1389" s="135">
        <v>46</v>
      </c>
      <c r="G1389" s="90">
        <f t="shared" si="24"/>
        <v>184</v>
      </c>
      <c r="H1389" s="94"/>
      <c r="I1389" s="95"/>
      <c r="J1389" s="95"/>
      <c r="K1389" s="95"/>
      <c r="L1389" s="95"/>
      <c r="M1389" s="97"/>
      <c r="N1389" s="94"/>
      <c r="O1389" s="94"/>
      <c r="P1389" s="94"/>
      <c r="Q1389" s="94"/>
      <c r="R1389" s="94"/>
      <c r="S1389" s="94"/>
      <c r="T1389" s="95"/>
      <c r="U1389" s="96"/>
      <c r="V1389" s="95"/>
      <c r="W1389" s="95"/>
      <c r="X1389" s="97"/>
      <c r="Y1389" s="94"/>
      <c r="Z1389" s="96"/>
      <c r="AA1389" s="96"/>
      <c r="AB1389" s="95"/>
      <c r="AC1389" s="95"/>
      <c r="AD1389" s="97"/>
      <c r="AE1389" s="91"/>
      <c r="AF1389" s="91"/>
      <c r="AG1389" s="91"/>
      <c r="AH1389" s="91"/>
      <c r="AI1389" s="91"/>
      <c r="AJ1389" s="91"/>
      <c r="AK1389" s="91"/>
      <c r="AL1389" s="91"/>
      <c r="AM1389" s="113"/>
      <c r="AN1389" s="113"/>
      <c r="AO1389" s="92"/>
      <c r="AP1389" s="92"/>
      <c r="AQ1389" s="93"/>
      <c r="AR1389" s="94"/>
      <c r="AS1389" s="96"/>
      <c r="AT1389" s="96"/>
      <c r="AU1389" s="96"/>
      <c r="AV1389" s="95"/>
      <c r="AW1389" s="95"/>
      <c r="AX1389" s="97"/>
      <c r="AY1389" s="97"/>
      <c r="AZ1389" s="97"/>
      <c r="BA1389" s="97"/>
      <c r="BB1389" s="97"/>
      <c r="BC1389" s="98" t="s">
        <v>12350</v>
      </c>
      <c r="BD1389" s="99" t="s">
        <v>12275</v>
      </c>
      <c r="BE1389" s="99"/>
      <c r="BF1389" s="100"/>
      <c r="BG1389" s="103"/>
      <c r="BH1389" s="103"/>
      <c r="BI1389" s="103"/>
      <c r="BJ1389" s="98"/>
      <c r="BK1389" s="101" t="s">
        <v>1511</v>
      </c>
      <c r="BL1389" s="102"/>
      <c r="BM1389" s="98"/>
      <c r="BN1389" s="98" t="s">
        <v>12492</v>
      </c>
      <c r="BO1389" s="13" t="s">
        <v>12685</v>
      </c>
      <c r="BT1389" s="99"/>
      <c r="BU1389" s="99"/>
      <c r="BV1389" s="99"/>
      <c r="BW1389" s="99"/>
      <c r="BX1389" s="99"/>
      <c r="CB1389" s="4" t="s">
        <v>1511</v>
      </c>
    </row>
    <row r="1390" ht="13.75" spans="1:479">
      <c r="A1390" s="88" t="s">
        <v>12683</v>
      </c>
      <c r="B1390" s="88" t="s">
        <v>930</v>
      </c>
      <c r="C1390" s="106" t="s">
        <v>928</v>
      </c>
      <c r="D1390" s="89" t="s">
        <v>12266</v>
      </c>
      <c r="E1390" s="135">
        <v>4</v>
      </c>
      <c r="F1390" s="135">
        <v>83</v>
      </c>
      <c r="G1390" s="90">
        <f t="shared" si="24"/>
        <v>332</v>
      </c>
      <c r="H1390" s="94"/>
      <c r="I1390" s="95"/>
      <c r="J1390" s="95"/>
      <c r="K1390" s="95"/>
      <c r="L1390" s="95"/>
      <c r="M1390" s="97"/>
      <c r="N1390" s="94"/>
      <c r="O1390" s="94"/>
      <c r="P1390" s="94"/>
      <c r="Q1390" s="94"/>
      <c r="R1390" s="94"/>
      <c r="S1390" s="94"/>
      <c r="T1390" s="95"/>
      <c r="U1390" s="96"/>
      <c r="V1390" s="95"/>
      <c r="W1390" s="95"/>
      <c r="X1390" s="97"/>
      <c r="Y1390" s="94"/>
      <c r="Z1390" s="96"/>
      <c r="AA1390" s="96"/>
      <c r="AB1390" s="95"/>
      <c r="AC1390" s="95"/>
      <c r="AD1390" s="97"/>
      <c r="AE1390" s="91"/>
      <c r="AF1390" s="91"/>
      <c r="AG1390" s="91">
        <v>24</v>
      </c>
      <c r="AH1390" s="91">
        <v>27</v>
      </c>
      <c r="AI1390" s="91">
        <v>24</v>
      </c>
      <c r="AJ1390" s="91">
        <v>15</v>
      </c>
      <c r="AK1390" s="91">
        <v>38</v>
      </c>
      <c r="AL1390" s="91"/>
      <c r="AM1390" s="113"/>
      <c r="AN1390" s="113">
        <v>19</v>
      </c>
      <c r="AO1390" s="92">
        <v>30</v>
      </c>
      <c r="AP1390" s="92">
        <v>21</v>
      </c>
      <c r="AQ1390" s="93">
        <v>38</v>
      </c>
      <c r="AR1390" s="94"/>
      <c r="AS1390" s="96"/>
      <c r="AT1390" s="96"/>
      <c r="AU1390" s="96"/>
      <c r="AV1390" s="95"/>
      <c r="AW1390" s="95"/>
      <c r="AX1390" s="97"/>
      <c r="AY1390" s="97"/>
      <c r="AZ1390" s="97"/>
      <c r="BA1390" s="97"/>
      <c r="BB1390" s="97"/>
      <c r="BC1390" s="98" t="s">
        <v>12349</v>
      </c>
      <c r="BD1390" s="99" t="s">
        <v>12271</v>
      </c>
      <c r="BE1390" s="99"/>
      <c r="BF1390" s="100"/>
      <c r="BG1390" s="103"/>
      <c r="BH1390" s="103"/>
      <c r="BI1390" s="103"/>
      <c r="BJ1390" s="98"/>
      <c r="BK1390" s="101" t="s">
        <v>1510</v>
      </c>
      <c r="BL1390" s="102"/>
      <c r="BM1390" s="98"/>
      <c r="BN1390" s="98" t="s">
        <v>12492</v>
      </c>
      <c r="BO1390" s="13" t="s">
        <v>12684</v>
      </c>
      <c r="BT1390" s="99"/>
      <c r="BU1390" s="99"/>
      <c r="BV1390" s="99"/>
      <c r="BW1390" s="99"/>
      <c r="BX1390" s="99"/>
      <c r="CB1390" s="4" t="s">
        <v>1511</v>
      </c>
    </row>
    <row r="1391" ht="13.75" spans="1:479">
      <c r="A1391" s="88" t="s">
        <v>12683</v>
      </c>
      <c r="B1391" s="88" t="s">
        <v>930</v>
      </c>
      <c r="C1391" s="106" t="s">
        <v>928</v>
      </c>
      <c r="D1391" s="89" t="s">
        <v>494</v>
      </c>
      <c r="E1391" s="135">
        <v>4</v>
      </c>
      <c r="F1391" s="135">
        <v>46</v>
      </c>
      <c r="G1391" s="90">
        <f t="shared" si="24"/>
        <v>184</v>
      </c>
      <c r="H1391" s="94"/>
      <c r="I1391" s="95"/>
      <c r="J1391" s="95"/>
      <c r="K1391" s="95"/>
      <c r="L1391" s="95"/>
      <c r="M1391" s="97"/>
      <c r="N1391" s="94"/>
      <c r="O1391" s="94"/>
      <c r="P1391" s="94"/>
      <c r="Q1391" s="94"/>
      <c r="R1391" s="94"/>
      <c r="S1391" s="94"/>
      <c r="T1391" s="95"/>
      <c r="U1391" s="96"/>
      <c r="V1391" s="95"/>
      <c r="W1391" s="95"/>
      <c r="X1391" s="97"/>
      <c r="Y1391" s="94"/>
      <c r="Z1391" s="96"/>
      <c r="AA1391" s="96"/>
      <c r="AB1391" s="95"/>
      <c r="AC1391" s="95"/>
      <c r="AD1391" s="97"/>
      <c r="AE1391" s="91"/>
      <c r="AF1391" s="91"/>
      <c r="AG1391" s="91">
        <v>18</v>
      </c>
      <c r="AH1391" s="91">
        <v>14</v>
      </c>
      <c r="AI1391" s="91">
        <v>48</v>
      </c>
      <c r="AJ1391" s="91">
        <v>20</v>
      </c>
      <c r="AK1391" s="91"/>
      <c r="AL1391" s="91"/>
      <c r="AM1391" s="113"/>
      <c r="AN1391" s="113">
        <v>18</v>
      </c>
      <c r="AO1391" s="92">
        <v>17</v>
      </c>
      <c r="AP1391" s="92">
        <v>68</v>
      </c>
      <c r="AQ1391" s="93"/>
      <c r="AR1391" s="94"/>
      <c r="AS1391" s="96"/>
      <c r="AT1391" s="96"/>
      <c r="AU1391" s="96"/>
      <c r="AV1391" s="95"/>
      <c r="AW1391" s="95"/>
      <c r="AX1391" s="97"/>
      <c r="AY1391" s="97"/>
      <c r="AZ1391" s="97"/>
      <c r="BA1391" s="97"/>
      <c r="BB1391" s="97"/>
      <c r="BC1391" s="98" t="s">
        <v>12350</v>
      </c>
      <c r="BD1391" s="99" t="s">
        <v>12275</v>
      </c>
      <c r="BE1391" s="99"/>
      <c r="BF1391" s="100"/>
      <c r="BG1391" s="103"/>
      <c r="BH1391" s="103"/>
      <c r="BI1391" s="103"/>
      <c r="BJ1391" s="98"/>
      <c r="BK1391" s="101" t="s">
        <v>1511</v>
      </c>
      <c r="BL1391" s="102"/>
      <c r="BM1391" s="98"/>
      <c r="BN1391" s="98" t="s">
        <v>12492</v>
      </c>
      <c r="BO1391" s="13" t="s">
        <v>12685</v>
      </c>
      <c r="BT1391" s="99"/>
      <c r="BU1391" s="99"/>
      <c r="BV1391" s="99"/>
      <c r="BW1391" s="99"/>
      <c r="BX1391" s="99"/>
      <c r="CB1391" s="4" t="s">
        <v>1511</v>
      </c>
    </row>
    <row r="1392" ht="13.75" spans="1:479">
      <c r="A1392" s="88" t="s">
        <v>12686</v>
      </c>
      <c r="B1392" s="88" t="s">
        <v>6368</v>
      </c>
      <c r="C1392" s="106" t="s">
        <v>6367</v>
      </c>
      <c r="D1392" s="89" t="s">
        <v>12266</v>
      </c>
      <c r="E1392" s="135">
        <v>8</v>
      </c>
      <c r="F1392" s="135">
        <v>152</v>
      </c>
      <c r="G1392" s="90">
        <f t="shared" si="24"/>
        <v>1216</v>
      </c>
      <c r="H1392" s="126"/>
      <c r="I1392" s="127"/>
      <c r="J1392" s="127">
        <v>65</v>
      </c>
      <c r="K1392" s="127">
        <v>65</v>
      </c>
      <c r="L1392" s="127">
        <v>65</v>
      </c>
      <c r="M1392" s="128"/>
      <c r="N1392" s="94"/>
      <c r="O1392" s="94"/>
      <c r="P1392" s="94"/>
      <c r="Q1392" s="94"/>
      <c r="R1392" s="94"/>
      <c r="S1392" s="94"/>
      <c r="T1392" s="95"/>
      <c r="U1392" s="96"/>
      <c r="V1392" s="95"/>
      <c r="W1392" s="95"/>
      <c r="X1392" s="97"/>
      <c r="Y1392" s="163"/>
      <c r="Z1392" s="180"/>
      <c r="AA1392" s="180">
        <v>65</v>
      </c>
      <c r="AB1392" s="164">
        <v>65</v>
      </c>
      <c r="AC1392" s="164">
        <v>65</v>
      </c>
      <c r="AD1392" s="165"/>
      <c r="AE1392" s="94"/>
      <c r="AF1392" s="94"/>
      <c r="AG1392" s="94"/>
      <c r="AH1392" s="94"/>
      <c r="AI1392" s="94"/>
      <c r="AJ1392" s="94"/>
      <c r="AK1392" s="94"/>
      <c r="AL1392" s="94"/>
      <c r="AM1392" s="96"/>
      <c r="AN1392" s="96"/>
      <c r="AO1392" s="95"/>
      <c r="AP1392" s="95"/>
      <c r="AQ1392" s="97"/>
      <c r="AR1392" s="94"/>
      <c r="AS1392" s="96"/>
      <c r="AT1392" s="96"/>
      <c r="AU1392" s="96"/>
      <c r="AV1392" s="95"/>
      <c r="AW1392" s="95"/>
      <c r="AX1392" s="97"/>
      <c r="AY1392" s="97"/>
      <c r="AZ1392" s="97"/>
      <c r="BA1392" s="97"/>
      <c r="BB1392" s="97"/>
      <c r="BC1392" s="98" t="s">
        <v>12280</v>
      </c>
      <c r="BD1392" s="99" t="s">
        <v>12297</v>
      </c>
      <c r="BE1392" s="99"/>
      <c r="BF1392" s="100"/>
      <c r="BG1392" s="103"/>
      <c r="BH1392" s="103"/>
      <c r="BI1392" s="103"/>
      <c r="BJ1392" s="98"/>
      <c r="BK1392" s="101" t="s">
        <v>1511</v>
      </c>
      <c r="BL1392" s="102"/>
      <c r="BM1392" s="98"/>
      <c r="BN1392" s="98"/>
      <c r="BT1392" s="99"/>
      <c r="BU1392" s="99"/>
      <c r="BV1392" s="99"/>
      <c r="BW1392" s="99"/>
      <c r="BX1392" s="99"/>
      <c r="CB1392" s="4" t="s">
        <v>1511</v>
      </c>
    </row>
    <row r="1393" ht="13.75" spans="1:80">
      <c r="A1393" s="88" t="s">
        <v>12686</v>
      </c>
      <c r="B1393" s="88" t="s">
        <v>6368</v>
      </c>
      <c r="C1393" s="106" t="s">
        <v>6367</v>
      </c>
      <c r="D1393" s="89" t="s">
        <v>494</v>
      </c>
      <c r="E1393" s="135">
        <v>8</v>
      </c>
      <c r="F1393" s="135">
        <v>104</v>
      </c>
      <c r="G1393" s="90">
        <f t="shared" si="24"/>
        <v>832</v>
      </c>
      <c r="H1393" s="126"/>
      <c r="I1393" s="127"/>
      <c r="J1393" s="127">
        <v>44</v>
      </c>
      <c r="K1393" s="127">
        <v>44</v>
      </c>
      <c r="L1393" s="127">
        <v>44</v>
      </c>
      <c r="M1393" s="128"/>
      <c r="N1393" s="94"/>
      <c r="O1393" s="94"/>
      <c r="P1393" s="94"/>
      <c r="Q1393" s="94"/>
      <c r="R1393" s="94"/>
      <c r="S1393" s="94"/>
      <c r="T1393" s="95"/>
      <c r="U1393" s="96"/>
      <c r="V1393" s="95"/>
      <c r="W1393" s="95"/>
      <c r="X1393" s="97"/>
      <c r="Y1393" s="163"/>
      <c r="Z1393" s="180"/>
      <c r="AA1393" s="180">
        <v>44</v>
      </c>
      <c r="AB1393" s="164">
        <v>44</v>
      </c>
      <c r="AC1393" s="164">
        <v>44</v>
      </c>
      <c r="AD1393" s="165"/>
      <c r="AE1393" s="94"/>
      <c r="AF1393" s="94"/>
      <c r="AG1393" s="94"/>
      <c r="AH1393" s="94"/>
      <c r="AI1393" s="94"/>
      <c r="AJ1393" s="94"/>
      <c r="AK1393" s="94"/>
      <c r="AL1393" s="94"/>
      <c r="AM1393" s="96"/>
      <c r="AN1393" s="96"/>
      <c r="AO1393" s="95"/>
      <c r="AP1393" s="95"/>
      <c r="AQ1393" s="97"/>
      <c r="AR1393" s="94"/>
      <c r="AS1393" s="96"/>
      <c r="AT1393" s="96"/>
      <c r="AU1393" s="96"/>
      <c r="AV1393" s="95"/>
      <c r="AW1393" s="95"/>
      <c r="AX1393" s="97"/>
      <c r="AY1393" s="97"/>
      <c r="AZ1393" s="97"/>
      <c r="BA1393" s="97"/>
      <c r="BB1393" s="97"/>
      <c r="BC1393" s="98" t="s">
        <v>12282</v>
      </c>
      <c r="BD1393" s="99" t="s">
        <v>12300</v>
      </c>
      <c r="BE1393" s="99"/>
      <c r="BF1393" s="100"/>
      <c r="BG1393" s="103"/>
      <c r="BH1393" s="103"/>
      <c r="BI1393" s="103"/>
      <c r="BJ1393" s="98"/>
      <c r="BK1393" s="101" t="s">
        <v>1511</v>
      </c>
      <c r="BL1393" s="102"/>
      <c r="BM1393" s="98"/>
      <c r="BN1393" s="98"/>
      <c r="BT1393" s="99"/>
      <c r="BU1393" s="99"/>
      <c r="BV1393" s="99"/>
      <c r="BW1393" s="99"/>
      <c r="BX1393" s="99"/>
      <c r="CB1393" s="4" t="s">
        <v>1511</v>
      </c>
    </row>
    <row r="1394" ht="13.75" spans="1:80">
      <c r="A1394" s="88" t="s">
        <v>12687</v>
      </c>
      <c r="B1394" s="88" t="s">
        <v>6735</v>
      </c>
      <c r="C1394" s="106" t="s">
        <v>7972</v>
      </c>
      <c r="D1394" s="89" t="s">
        <v>12266</v>
      </c>
      <c r="E1394" s="135">
        <v>4</v>
      </c>
      <c r="F1394" s="135">
        <v>127</v>
      </c>
      <c r="G1394" s="90">
        <f t="shared" si="24"/>
        <v>508</v>
      </c>
      <c r="H1394" s="94"/>
      <c r="I1394" s="95"/>
      <c r="J1394" s="95"/>
      <c r="K1394" s="95"/>
      <c r="L1394" s="95"/>
      <c r="M1394" s="97"/>
      <c r="N1394" s="229"/>
      <c r="O1394" s="229">
        <v>35</v>
      </c>
      <c r="P1394" s="229">
        <v>35</v>
      </c>
      <c r="Q1394" s="229">
        <v>6</v>
      </c>
      <c r="R1394" s="229">
        <v>35</v>
      </c>
      <c r="S1394" s="107"/>
      <c r="T1394" s="95"/>
      <c r="U1394" s="108"/>
      <c r="V1394" s="109"/>
      <c r="W1394" s="109"/>
      <c r="X1394" s="110"/>
      <c r="Y1394" s="126"/>
      <c r="Z1394" s="129"/>
      <c r="AA1394" s="129">
        <v>35</v>
      </c>
      <c r="AB1394" s="127">
        <v>35</v>
      </c>
      <c r="AC1394" s="127">
        <v>0</v>
      </c>
      <c r="AD1394" s="128"/>
      <c r="AE1394" s="229"/>
      <c r="AF1394" s="229"/>
      <c r="AG1394" s="229"/>
      <c r="AH1394" s="229"/>
      <c r="AI1394" s="229"/>
      <c r="AJ1394" s="229"/>
      <c r="AK1394" s="229"/>
      <c r="AL1394" s="94"/>
      <c r="AM1394" s="96"/>
      <c r="AN1394" s="96"/>
      <c r="AO1394" s="95"/>
      <c r="AP1394" s="95"/>
      <c r="AQ1394" s="97"/>
      <c r="AR1394" s="94"/>
      <c r="AS1394" s="96"/>
      <c r="AT1394" s="96"/>
      <c r="AU1394" s="96"/>
      <c r="AV1394" s="95"/>
      <c r="AW1394" s="95"/>
      <c r="AX1394" s="97"/>
      <c r="AY1394" s="97"/>
      <c r="AZ1394" s="97"/>
      <c r="BA1394" s="97"/>
      <c r="BB1394" s="97"/>
      <c r="BC1394" s="98" t="s">
        <v>12298</v>
      </c>
      <c r="BD1394" s="99" t="s">
        <v>12280</v>
      </c>
      <c r="BE1394" s="99" t="s">
        <v>1366</v>
      </c>
      <c r="BF1394" s="100"/>
      <c r="BG1394" s="103"/>
      <c r="BH1394" s="103"/>
      <c r="BI1394" s="103"/>
      <c r="BJ1394" s="98"/>
      <c r="BK1394" s="101" t="s">
        <v>1511</v>
      </c>
      <c r="BL1394" s="102"/>
      <c r="BM1394" s="98"/>
      <c r="BN1394" s="98"/>
      <c r="BT1394" s="99"/>
      <c r="BU1394" s="99"/>
      <c r="BV1394" s="99"/>
      <c r="BW1394" s="99"/>
      <c r="BX1394" s="99"/>
      <c r="CB1394" s="4" t="s">
        <v>1511</v>
      </c>
    </row>
    <row r="1395" ht="13.75" spans="1:80">
      <c r="A1395" s="88" t="s">
        <v>12687</v>
      </c>
      <c r="B1395" s="88" t="s">
        <v>6735</v>
      </c>
      <c r="C1395" s="106" t="s">
        <v>7972</v>
      </c>
      <c r="D1395" s="89" t="s">
        <v>494</v>
      </c>
      <c r="E1395" s="135">
        <v>4</v>
      </c>
      <c r="F1395" s="135">
        <v>41</v>
      </c>
      <c r="G1395" s="90">
        <f t="shared" si="24"/>
        <v>164</v>
      </c>
      <c r="H1395" s="94"/>
      <c r="I1395" s="95"/>
      <c r="J1395" s="95"/>
      <c r="K1395" s="95"/>
      <c r="L1395" s="95"/>
      <c r="M1395" s="97"/>
      <c r="N1395" s="229"/>
      <c r="O1395" s="230">
        <v>12</v>
      </c>
      <c r="P1395" s="230">
        <v>21</v>
      </c>
      <c r="Q1395" s="230">
        <v>32</v>
      </c>
      <c r="R1395" s="227">
        <v>35</v>
      </c>
      <c r="S1395" s="107"/>
      <c r="T1395" s="95"/>
      <c r="U1395" s="108"/>
      <c r="V1395" s="109"/>
      <c r="W1395" s="109"/>
      <c r="X1395" s="110"/>
      <c r="Y1395" s="126"/>
      <c r="Z1395" s="129"/>
      <c r="AA1395" s="129">
        <v>0</v>
      </c>
      <c r="AB1395" s="127">
        <v>30</v>
      </c>
      <c r="AC1395" s="127">
        <v>31</v>
      </c>
      <c r="AD1395" s="128"/>
      <c r="AE1395" s="229"/>
      <c r="AF1395" s="301"/>
      <c r="AG1395" s="301"/>
      <c r="AH1395" s="230"/>
      <c r="AI1395" s="230"/>
      <c r="AJ1395" s="230"/>
      <c r="AK1395" s="230"/>
      <c r="AL1395" s="94"/>
      <c r="AM1395" s="96"/>
      <c r="AN1395" s="96"/>
      <c r="AO1395" s="95"/>
      <c r="AP1395" s="95"/>
      <c r="AQ1395" s="97"/>
      <c r="AR1395" s="94"/>
      <c r="AS1395" s="96"/>
      <c r="AT1395" s="96"/>
      <c r="AU1395" s="96"/>
      <c r="AV1395" s="95"/>
      <c r="AW1395" s="95"/>
      <c r="AX1395" s="97"/>
      <c r="AY1395" s="97"/>
      <c r="AZ1395" s="97"/>
      <c r="BA1395" s="97"/>
      <c r="BB1395" s="97"/>
      <c r="BC1395" s="98" t="s">
        <v>12301</v>
      </c>
      <c r="BD1395" s="99" t="s">
        <v>12282</v>
      </c>
      <c r="BE1395" s="99"/>
      <c r="BF1395" s="100"/>
      <c r="BG1395" s="103"/>
      <c r="BH1395" s="103"/>
      <c r="BI1395" s="103"/>
      <c r="BJ1395" s="98"/>
      <c r="BK1395" s="101" t="s">
        <v>1511</v>
      </c>
      <c r="BL1395" s="102"/>
      <c r="BM1395" s="98"/>
      <c r="BN1395" s="98"/>
      <c r="BT1395" s="99"/>
      <c r="BU1395" s="99"/>
      <c r="BV1395" s="99"/>
      <c r="BW1395" s="99"/>
      <c r="BX1395" s="99"/>
      <c r="CB1395" s="4" t="s">
        <v>1511</v>
      </c>
    </row>
    <row r="1396" ht="13.75" spans="1:80">
      <c r="A1396" s="88" t="s">
        <v>12688</v>
      </c>
      <c r="B1396" s="88" t="s">
        <v>6696</v>
      </c>
      <c r="C1396" s="106" t="s">
        <v>7845</v>
      </c>
      <c r="D1396" s="89" t="s">
        <v>12266</v>
      </c>
      <c r="E1396" s="135">
        <v>7</v>
      </c>
      <c r="F1396" s="135">
        <v>54</v>
      </c>
      <c r="G1396" s="90">
        <f t="shared" si="24"/>
        <v>378</v>
      </c>
      <c r="H1396" s="91"/>
      <c r="I1396" s="92"/>
      <c r="J1396" s="92">
        <v>35</v>
      </c>
      <c r="K1396" s="92">
        <v>35</v>
      </c>
      <c r="L1396" s="92">
        <v>35</v>
      </c>
      <c r="M1396" s="93"/>
      <c r="N1396" s="204"/>
      <c r="O1396" s="116"/>
      <c r="P1396" s="116"/>
      <c r="Q1396" s="116"/>
      <c r="R1396" s="157"/>
      <c r="S1396" s="94"/>
      <c r="T1396" s="95"/>
      <c r="U1396" s="96"/>
      <c r="V1396" s="95"/>
      <c r="W1396" s="95"/>
      <c r="X1396" s="97"/>
      <c r="Y1396" s="94"/>
      <c r="Z1396" s="96"/>
      <c r="AA1396" s="96"/>
      <c r="AB1396" s="95"/>
      <c r="AC1396" s="95"/>
      <c r="AD1396" s="97"/>
      <c r="AE1396" s="91"/>
      <c r="AF1396" s="113"/>
      <c r="AG1396" s="113"/>
      <c r="AH1396" s="92"/>
      <c r="AI1396" s="92"/>
      <c r="AJ1396" s="92"/>
      <c r="AK1396" s="92"/>
      <c r="AL1396" s="91"/>
      <c r="AM1396" s="113"/>
      <c r="AN1396" s="113"/>
      <c r="AO1396" s="92"/>
      <c r="AP1396" s="92"/>
      <c r="AQ1396" s="93"/>
      <c r="AR1396" s="91"/>
      <c r="AS1396" s="113"/>
      <c r="AT1396" s="113">
        <v>34</v>
      </c>
      <c r="AU1396" s="113">
        <v>34</v>
      </c>
      <c r="AV1396" s="92">
        <v>6</v>
      </c>
      <c r="AW1396" s="92">
        <v>6</v>
      </c>
      <c r="AX1396" s="93"/>
      <c r="AY1396" s="97"/>
      <c r="AZ1396" s="97"/>
      <c r="BA1396" s="97"/>
      <c r="BB1396" s="97"/>
      <c r="BC1396" s="99" t="s">
        <v>12689</v>
      </c>
      <c r="BD1396" s="99" t="s">
        <v>12297</v>
      </c>
      <c r="BE1396" s="99"/>
      <c r="BF1396" s="100"/>
      <c r="BG1396" s="103"/>
      <c r="BH1396" s="103"/>
      <c r="BI1396" s="103"/>
      <c r="BJ1396" s="98"/>
      <c r="BK1396" s="101" t="s">
        <v>1511</v>
      </c>
      <c r="BL1396" s="102"/>
      <c r="BM1396" s="98"/>
      <c r="BN1396" s="98"/>
      <c r="BT1396" s="99"/>
      <c r="BU1396" s="99"/>
      <c r="BV1396" s="99"/>
      <c r="BW1396" s="99"/>
      <c r="BX1396" s="99"/>
      <c r="CB1396" s="4" t="s">
        <v>1511</v>
      </c>
    </row>
    <row r="1397" ht="13.75" spans="1:80">
      <c r="A1397" s="88" t="s">
        <v>12688</v>
      </c>
      <c r="B1397" s="88" t="s">
        <v>6696</v>
      </c>
      <c r="C1397" s="106" t="s">
        <v>7845</v>
      </c>
      <c r="D1397" s="89" t="s">
        <v>494</v>
      </c>
      <c r="E1397" s="135">
        <v>7</v>
      </c>
      <c r="F1397" s="135">
        <v>65</v>
      </c>
      <c r="G1397" s="90">
        <f t="shared" si="24"/>
        <v>455</v>
      </c>
      <c r="H1397" s="91"/>
      <c r="I1397" s="92"/>
      <c r="J1397" s="92">
        <v>35</v>
      </c>
      <c r="K1397" s="92">
        <v>35</v>
      </c>
      <c r="L1397" s="92">
        <v>35</v>
      </c>
      <c r="M1397" s="93"/>
      <c r="N1397" s="204"/>
      <c r="O1397" s="116"/>
      <c r="P1397" s="116"/>
      <c r="Q1397" s="116"/>
      <c r="R1397" s="157"/>
      <c r="S1397" s="94"/>
      <c r="T1397" s="95"/>
      <c r="U1397" s="96"/>
      <c r="V1397" s="95"/>
      <c r="W1397" s="95"/>
      <c r="X1397" s="97"/>
      <c r="Y1397" s="94"/>
      <c r="Z1397" s="96"/>
      <c r="AA1397" s="96"/>
      <c r="AB1397" s="95"/>
      <c r="AC1397" s="95"/>
      <c r="AD1397" s="97"/>
      <c r="AE1397" s="91"/>
      <c r="AF1397" s="113"/>
      <c r="AG1397" s="113"/>
      <c r="AH1397" s="92"/>
      <c r="AI1397" s="92"/>
      <c r="AJ1397" s="92"/>
      <c r="AK1397" s="92"/>
      <c r="AL1397" s="91"/>
      <c r="AM1397" s="113"/>
      <c r="AN1397" s="113"/>
      <c r="AO1397" s="92"/>
      <c r="AP1397" s="92"/>
      <c r="AQ1397" s="93"/>
      <c r="AR1397" s="91"/>
      <c r="AS1397" s="113"/>
      <c r="AT1397" s="113">
        <v>35</v>
      </c>
      <c r="AU1397" s="113">
        <v>35</v>
      </c>
      <c r="AV1397" s="92">
        <v>38</v>
      </c>
      <c r="AW1397" s="92">
        <v>38</v>
      </c>
      <c r="AX1397" s="93"/>
      <c r="AY1397" s="97"/>
      <c r="AZ1397" s="97"/>
      <c r="BA1397" s="97"/>
      <c r="BB1397" s="97"/>
      <c r="BC1397" s="99" t="s">
        <v>12690</v>
      </c>
      <c r="BD1397" s="99" t="s">
        <v>12300</v>
      </c>
      <c r="BE1397" s="99"/>
      <c r="BF1397" s="100"/>
      <c r="BG1397" s="103"/>
      <c r="BH1397" s="103"/>
      <c r="BI1397" s="103"/>
      <c r="BJ1397" s="98"/>
      <c r="BK1397" s="101" t="s">
        <v>1511</v>
      </c>
      <c r="BL1397" s="102"/>
      <c r="BM1397" s="98"/>
      <c r="BN1397" s="98"/>
      <c r="BT1397" s="99"/>
      <c r="BU1397" s="99"/>
      <c r="BV1397" s="99"/>
      <c r="BW1397" s="99"/>
      <c r="BX1397" s="99"/>
      <c r="CB1397" s="4" t="s">
        <v>1511</v>
      </c>
    </row>
    <row r="1398" ht="13.75" spans="1:80">
      <c r="A1398" s="88" t="s">
        <v>12688</v>
      </c>
      <c r="B1398" s="88" t="s">
        <v>6696</v>
      </c>
      <c r="C1398" s="106" t="s">
        <v>10326</v>
      </c>
      <c r="D1398" s="89" t="s">
        <v>12266</v>
      </c>
      <c r="E1398" s="135">
        <v>7</v>
      </c>
      <c r="F1398" s="135">
        <v>54</v>
      </c>
      <c r="G1398" s="90">
        <f t="shared" si="24"/>
        <v>378</v>
      </c>
      <c r="H1398" s="91"/>
      <c r="I1398" s="92"/>
      <c r="J1398" s="92">
        <v>35</v>
      </c>
      <c r="K1398" s="92">
        <v>35</v>
      </c>
      <c r="L1398" s="92">
        <v>35</v>
      </c>
      <c r="M1398" s="93"/>
      <c r="N1398" s="157"/>
      <c r="O1398" s="157"/>
      <c r="P1398" s="157"/>
      <c r="Q1398" s="157"/>
      <c r="R1398" s="157"/>
      <c r="S1398" s="94"/>
      <c r="T1398" s="95"/>
      <c r="U1398" s="96"/>
      <c r="V1398" s="95"/>
      <c r="W1398" s="95"/>
      <c r="X1398" s="97"/>
      <c r="Y1398" s="94"/>
      <c r="Z1398" s="96"/>
      <c r="AA1398" s="96"/>
      <c r="AB1398" s="95"/>
      <c r="AC1398" s="95"/>
      <c r="AD1398" s="97"/>
      <c r="AE1398" s="91"/>
      <c r="AF1398" s="113"/>
      <c r="AG1398" s="113"/>
      <c r="AH1398" s="92"/>
      <c r="AI1398" s="92"/>
      <c r="AJ1398" s="92"/>
      <c r="AK1398" s="92"/>
      <c r="AL1398" s="91"/>
      <c r="AM1398" s="113"/>
      <c r="AN1398" s="113"/>
      <c r="AO1398" s="92"/>
      <c r="AP1398" s="92"/>
      <c r="AQ1398" s="93"/>
      <c r="AR1398" s="91"/>
      <c r="AS1398" s="113"/>
      <c r="AT1398" s="113"/>
      <c r="AU1398" s="113"/>
      <c r="AV1398" s="92"/>
      <c r="AW1398" s="92"/>
      <c r="AX1398" s="93"/>
      <c r="AY1398" s="97"/>
      <c r="AZ1398" s="97"/>
      <c r="BA1398" s="97"/>
      <c r="BB1398" s="97"/>
      <c r="BC1398" s="99" t="s">
        <v>12689</v>
      </c>
      <c r="BD1398" s="99" t="s">
        <v>12297</v>
      </c>
      <c r="BE1398" s="99"/>
      <c r="BF1398" s="100"/>
      <c r="BG1398" s="103"/>
      <c r="BH1398" s="103"/>
      <c r="BI1398" s="103"/>
      <c r="BJ1398" s="98"/>
      <c r="BK1398" s="101" t="s">
        <v>1511</v>
      </c>
      <c r="BL1398" s="102"/>
      <c r="BM1398" s="98"/>
      <c r="BN1398" s="98"/>
      <c r="BT1398" s="99"/>
      <c r="BU1398" s="99"/>
      <c r="BV1398" s="99"/>
      <c r="BW1398" s="99"/>
      <c r="BX1398" s="99"/>
      <c r="CB1398" s="4" t="s">
        <v>1511</v>
      </c>
    </row>
    <row r="1399" ht="13.75" spans="1:80">
      <c r="A1399" s="88" t="s">
        <v>12688</v>
      </c>
      <c r="B1399" s="88" t="s">
        <v>6696</v>
      </c>
      <c r="C1399" s="106" t="s">
        <v>10326</v>
      </c>
      <c r="D1399" s="89" t="s">
        <v>494</v>
      </c>
      <c r="E1399" s="135">
        <v>7</v>
      </c>
      <c r="F1399" s="135">
        <v>65</v>
      </c>
      <c r="G1399" s="90">
        <f t="shared" si="24"/>
        <v>455</v>
      </c>
      <c r="H1399" s="91"/>
      <c r="I1399" s="92"/>
      <c r="J1399" s="92">
        <v>35</v>
      </c>
      <c r="K1399" s="92">
        <v>35</v>
      </c>
      <c r="L1399" s="92">
        <v>35</v>
      </c>
      <c r="M1399" s="93"/>
      <c r="N1399" s="116"/>
      <c r="O1399" s="116"/>
      <c r="P1399" s="116"/>
      <c r="Q1399" s="116"/>
      <c r="R1399" s="116"/>
      <c r="S1399" s="94"/>
      <c r="T1399" s="95"/>
      <c r="U1399" s="96"/>
      <c r="V1399" s="95"/>
      <c r="W1399" s="95"/>
      <c r="X1399" s="97"/>
      <c r="Y1399" s="94"/>
      <c r="Z1399" s="96"/>
      <c r="AA1399" s="96"/>
      <c r="AB1399" s="95"/>
      <c r="AC1399" s="95"/>
      <c r="AD1399" s="97"/>
      <c r="AE1399" s="92"/>
      <c r="AF1399" s="92"/>
      <c r="AG1399" s="92"/>
      <c r="AH1399" s="92"/>
      <c r="AI1399" s="92"/>
      <c r="AJ1399" s="92"/>
      <c r="AK1399" s="92"/>
      <c r="AL1399" s="91"/>
      <c r="AM1399" s="113"/>
      <c r="AN1399" s="113"/>
      <c r="AO1399" s="92"/>
      <c r="AP1399" s="92"/>
      <c r="AQ1399" s="93"/>
      <c r="AR1399" s="92"/>
      <c r="AS1399" s="92"/>
      <c r="AT1399" s="92"/>
      <c r="AU1399" s="92"/>
      <c r="AV1399" s="92"/>
      <c r="AW1399" s="92"/>
      <c r="AX1399" s="92"/>
      <c r="AY1399" s="97"/>
      <c r="AZ1399" s="97"/>
      <c r="BA1399" s="97"/>
      <c r="BB1399" s="97"/>
      <c r="BC1399" s="99" t="s">
        <v>12690</v>
      </c>
      <c r="BD1399" s="99" t="s">
        <v>12300</v>
      </c>
      <c r="BE1399" s="99"/>
      <c r="BF1399" s="100"/>
      <c r="BG1399" s="103"/>
      <c r="BH1399" s="103"/>
      <c r="BI1399" s="103"/>
      <c r="BJ1399" s="98"/>
      <c r="BK1399" s="101" t="s">
        <v>1511</v>
      </c>
      <c r="BL1399" s="102"/>
      <c r="BM1399" s="98"/>
      <c r="BN1399" s="98"/>
      <c r="BT1399" s="99"/>
      <c r="BU1399" s="99"/>
      <c r="BV1399" s="99"/>
      <c r="BW1399" s="99"/>
      <c r="BX1399" s="99"/>
      <c r="CB1399" s="4" t="s">
        <v>1511</v>
      </c>
    </row>
    <row r="1400" ht="13.75" spans="1:80">
      <c r="A1400" s="88" t="s">
        <v>12691</v>
      </c>
      <c r="B1400" s="88" t="s">
        <v>5969</v>
      </c>
      <c r="C1400" s="106" t="s">
        <v>5968</v>
      </c>
      <c r="D1400" s="89" t="s">
        <v>12266</v>
      </c>
      <c r="E1400" s="135">
        <v>3</v>
      </c>
      <c r="F1400" s="135">
        <v>120</v>
      </c>
      <c r="G1400" s="90">
        <f t="shared" si="24"/>
        <v>360</v>
      </c>
      <c r="H1400" s="94"/>
      <c r="I1400" s="95"/>
      <c r="J1400" s="95"/>
      <c r="K1400" s="95"/>
      <c r="L1400" s="95"/>
      <c r="M1400" s="97"/>
      <c r="N1400" s="160"/>
      <c r="O1400" s="160"/>
      <c r="P1400" s="160"/>
      <c r="Q1400" s="160"/>
      <c r="R1400" s="160"/>
      <c r="S1400" s="94"/>
      <c r="T1400" s="95"/>
      <c r="U1400" s="96"/>
      <c r="V1400" s="95"/>
      <c r="W1400" s="95"/>
      <c r="X1400" s="97"/>
      <c r="Y1400" s="94"/>
      <c r="Z1400" s="96"/>
      <c r="AA1400" s="96"/>
      <c r="AB1400" s="95"/>
      <c r="AC1400" s="95"/>
      <c r="AD1400" s="97"/>
      <c r="AE1400" s="160"/>
      <c r="AF1400" s="160"/>
      <c r="AG1400" s="160"/>
      <c r="AH1400" s="160"/>
      <c r="AI1400" s="160"/>
      <c r="AJ1400" s="160"/>
      <c r="AK1400" s="160"/>
      <c r="AL1400" s="91"/>
      <c r="AM1400" s="113"/>
      <c r="AN1400" s="113"/>
      <c r="AO1400" s="92"/>
      <c r="AP1400" s="92"/>
      <c r="AQ1400" s="93"/>
      <c r="AR1400" s="95"/>
      <c r="AS1400" s="95"/>
      <c r="AT1400" s="95"/>
      <c r="AU1400" s="95"/>
      <c r="AV1400" s="95"/>
      <c r="AW1400" s="95"/>
      <c r="AX1400" s="95"/>
      <c r="AY1400" s="97"/>
      <c r="AZ1400" s="97"/>
      <c r="BA1400" s="97"/>
      <c r="BB1400" s="97"/>
      <c r="BC1400" s="98" t="s">
        <v>12271</v>
      </c>
      <c r="BD1400" s="99" t="s">
        <v>1366</v>
      </c>
      <c r="BE1400" s="99"/>
      <c r="BF1400" s="100"/>
      <c r="BG1400" s="103"/>
      <c r="BH1400" s="103"/>
      <c r="BI1400" s="103"/>
      <c r="BJ1400" s="98"/>
      <c r="BK1400" s="101" t="s">
        <v>12680</v>
      </c>
      <c r="BL1400" s="102"/>
      <c r="BM1400" s="98"/>
      <c r="BN1400" s="98"/>
      <c r="BT1400" s="99"/>
      <c r="BU1400" s="99"/>
      <c r="BV1400" s="99"/>
      <c r="BW1400" s="99"/>
      <c r="BX1400" s="99"/>
      <c r="CB1400" s="4" t="s">
        <v>1511</v>
      </c>
    </row>
    <row r="1401" ht="13.75" spans="1:80">
      <c r="A1401" s="88" t="s">
        <v>12691</v>
      </c>
      <c r="B1401" s="88" t="s">
        <v>5969</v>
      </c>
      <c r="C1401" s="106" t="s">
        <v>5968</v>
      </c>
      <c r="D1401" s="89" t="s">
        <v>494</v>
      </c>
      <c r="E1401" s="135">
        <v>3</v>
      </c>
      <c r="F1401" s="135">
        <v>119</v>
      </c>
      <c r="G1401" s="90">
        <f t="shared" si="24"/>
        <v>357</v>
      </c>
      <c r="H1401" s="94"/>
      <c r="I1401" s="95"/>
      <c r="J1401" s="95"/>
      <c r="K1401" s="95"/>
      <c r="L1401" s="95"/>
      <c r="M1401" s="97"/>
      <c r="N1401" s="160"/>
      <c r="O1401" s="160"/>
      <c r="P1401" s="160"/>
      <c r="Q1401" s="160"/>
      <c r="R1401" s="160"/>
      <c r="S1401" s="94"/>
      <c r="T1401" s="95"/>
      <c r="U1401" s="96"/>
      <c r="V1401" s="95"/>
      <c r="W1401" s="95"/>
      <c r="X1401" s="97"/>
      <c r="Y1401" s="94"/>
      <c r="Z1401" s="96"/>
      <c r="AA1401" s="96"/>
      <c r="AB1401" s="95"/>
      <c r="AC1401" s="95"/>
      <c r="AD1401" s="97"/>
      <c r="AE1401" s="160"/>
      <c r="AF1401" s="160"/>
      <c r="AG1401" s="415"/>
      <c r="AH1401" s="415"/>
      <c r="AI1401" s="415"/>
      <c r="AJ1401" s="415"/>
      <c r="AK1401" s="160"/>
      <c r="AL1401" s="91"/>
      <c r="AM1401" s="113"/>
      <c r="AN1401" s="113"/>
      <c r="AO1401" s="92"/>
      <c r="AP1401" s="92"/>
      <c r="AQ1401" s="93"/>
      <c r="AR1401" s="95"/>
      <c r="AS1401" s="95"/>
      <c r="AT1401" s="95"/>
      <c r="AU1401" s="95"/>
      <c r="AV1401" s="95"/>
      <c r="AW1401" s="95"/>
      <c r="AX1401" s="95"/>
      <c r="AY1401" s="97"/>
      <c r="AZ1401" s="97"/>
      <c r="BA1401" s="97"/>
      <c r="BB1401" s="97"/>
      <c r="BC1401" s="98" t="s">
        <v>12275</v>
      </c>
      <c r="BD1401" s="99" t="s">
        <v>12362</v>
      </c>
      <c r="BE1401" s="99"/>
      <c r="BF1401" s="100"/>
      <c r="BG1401" s="103"/>
      <c r="BH1401" s="103"/>
      <c r="BI1401" s="103"/>
      <c r="BJ1401" s="98"/>
      <c r="BK1401" s="101" t="s">
        <v>1511</v>
      </c>
      <c r="BL1401" s="102"/>
      <c r="BM1401" s="98"/>
      <c r="BN1401" s="98"/>
      <c r="BT1401" s="99"/>
      <c r="BU1401" s="99"/>
      <c r="BV1401" s="99"/>
      <c r="BW1401" s="99"/>
      <c r="BX1401" s="99"/>
      <c r="CB1401" s="4" t="s">
        <v>1511</v>
      </c>
    </row>
    <row r="1402" ht="13.75" spans="1:80">
      <c r="A1402" s="88" t="s">
        <v>12691</v>
      </c>
      <c r="B1402" s="88" t="s">
        <v>5989</v>
      </c>
      <c r="C1402" s="106" t="s">
        <v>5988</v>
      </c>
      <c r="D1402" s="89" t="s">
        <v>12266</v>
      </c>
      <c r="E1402" s="135">
        <v>3</v>
      </c>
      <c r="F1402" s="135">
        <v>82</v>
      </c>
      <c r="G1402" s="90">
        <f t="shared" si="24"/>
        <v>246</v>
      </c>
      <c r="H1402" s="94"/>
      <c r="I1402" s="95"/>
      <c r="J1402" s="95"/>
      <c r="K1402" s="95"/>
      <c r="L1402" s="95"/>
      <c r="M1402" s="97"/>
      <c r="N1402" s="160"/>
      <c r="O1402" s="160"/>
      <c r="P1402" s="160"/>
      <c r="Q1402" s="160"/>
      <c r="R1402" s="160"/>
      <c r="S1402" s="94"/>
      <c r="T1402" s="95"/>
      <c r="U1402" s="96"/>
      <c r="V1402" s="95"/>
      <c r="W1402" s="95"/>
      <c r="X1402" s="97"/>
      <c r="Y1402" s="94"/>
      <c r="Z1402" s="96"/>
      <c r="AA1402" s="96"/>
      <c r="AB1402" s="95"/>
      <c r="AC1402" s="95"/>
      <c r="AD1402" s="97"/>
      <c r="AE1402" s="160"/>
      <c r="AF1402" s="160"/>
      <c r="AG1402" s="415"/>
      <c r="AH1402" s="415"/>
      <c r="AI1402" s="415"/>
      <c r="AJ1402" s="415"/>
      <c r="AK1402" s="160"/>
      <c r="AL1402" s="91"/>
      <c r="AM1402" s="113"/>
      <c r="AN1402" s="113"/>
      <c r="AO1402" s="92"/>
      <c r="AP1402" s="92"/>
      <c r="AQ1402" s="93"/>
      <c r="AR1402" s="95"/>
      <c r="AS1402" s="95"/>
      <c r="AT1402" s="95"/>
      <c r="AU1402" s="95"/>
      <c r="AV1402" s="95"/>
      <c r="AW1402" s="95"/>
      <c r="AX1402" s="95"/>
      <c r="AY1402" s="97"/>
      <c r="AZ1402" s="97"/>
      <c r="BA1402" s="97"/>
      <c r="BB1402" s="97"/>
      <c r="BC1402" s="98" t="s">
        <v>12271</v>
      </c>
      <c r="BD1402" s="99" t="s">
        <v>1366</v>
      </c>
      <c r="BE1402" s="99"/>
      <c r="BF1402" s="100"/>
      <c r="BG1402" s="103"/>
      <c r="BH1402" s="103"/>
      <c r="BI1402" s="103"/>
      <c r="BJ1402" s="98"/>
      <c r="BK1402" s="101" t="s">
        <v>12680</v>
      </c>
      <c r="BL1402" s="102"/>
      <c r="BM1402" s="98"/>
      <c r="BN1402" s="98"/>
      <c r="BT1402" s="99"/>
      <c r="BU1402" s="99"/>
      <c r="BV1402" s="99"/>
      <c r="BW1402" s="99"/>
      <c r="BX1402" s="99"/>
      <c r="CB1402" s="4" t="s">
        <v>1511</v>
      </c>
    </row>
    <row r="1403" ht="13.75" spans="1:80">
      <c r="A1403" s="88" t="s">
        <v>12691</v>
      </c>
      <c r="B1403" s="88" t="s">
        <v>5989</v>
      </c>
      <c r="C1403" s="106" t="s">
        <v>5988</v>
      </c>
      <c r="D1403" s="89" t="s">
        <v>494</v>
      </c>
      <c r="E1403" s="135">
        <v>3</v>
      </c>
      <c r="F1403" s="135">
        <v>84</v>
      </c>
      <c r="G1403" s="90">
        <f t="shared" si="24"/>
        <v>252</v>
      </c>
      <c r="H1403" s="94"/>
      <c r="I1403" s="95"/>
      <c r="J1403" s="95"/>
      <c r="K1403" s="95"/>
      <c r="L1403" s="95"/>
      <c r="M1403" s="97"/>
      <c r="N1403" s="160"/>
      <c r="O1403" s="160"/>
      <c r="P1403" s="160"/>
      <c r="Q1403" s="160"/>
      <c r="R1403" s="160"/>
      <c r="S1403" s="94"/>
      <c r="T1403" s="95"/>
      <c r="U1403" s="95"/>
      <c r="V1403" s="95"/>
      <c r="W1403" s="95"/>
      <c r="X1403" s="97"/>
      <c r="Y1403" s="94"/>
      <c r="Z1403" s="96"/>
      <c r="AA1403" s="95"/>
      <c r="AB1403" s="95"/>
      <c r="AC1403" s="95"/>
      <c r="AD1403" s="97"/>
      <c r="AE1403" s="160"/>
      <c r="AF1403" s="160"/>
      <c r="AG1403" s="160"/>
      <c r="AH1403" s="160"/>
      <c r="AI1403" s="160"/>
      <c r="AJ1403" s="160"/>
      <c r="AK1403" s="160"/>
      <c r="AL1403" s="91"/>
      <c r="AM1403" s="113"/>
      <c r="AN1403" s="113"/>
      <c r="AO1403" s="92"/>
      <c r="AP1403" s="92"/>
      <c r="AQ1403" s="93"/>
      <c r="AR1403" s="95"/>
      <c r="AS1403" s="95"/>
      <c r="AT1403" s="95"/>
      <c r="AU1403" s="95"/>
      <c r="AV1403" s="95"/>
      <c r="AW1403" s="95"/>
      <c r="AX1403" s="95"/>
      <c r="AY1403" s="97"/>
      <c r="AZ1403" s="97"/>
      <c r="BA1403" s="97"/>
      <c r="BB1403" s="97"/>
      <c r="BC1403" s="98" t="s">
        <v>12275</v>
      </c>
      <c r="BD1403" s="99" t="s">
        <v>12362</v>
      </c>
      <c r="BE1403" s="99"/>
      <c r="BF1403" s="100"/>
      <c r="BG1403" s="103"/>
      <c r="BH1403" s="103"/>
      <c r="BI1403" s="103"/>
      <c r="BJ1403" s="98"/>
      <c r="BK1403" s="101" t="s">
        <v>1511</v>
      </c>
      <c r="BL1403" s="102"/>
      <c r="BM1403" s="98"/>
      <c r="BN1403" s="98"/>
      <c r="BT1403" s="99"/>
      <c r="BU1403" s="99"/>
      <c r="BV1403" s="99"/>
      <c r="BW1403" s="99"/>
      <c r="BX1403" s="99"/>
      <c r="CB1403" s="4" t="s">
        <v>1511</v>
      </c>
    </row>
    <row r="1404" ht="13.75" spans="1:80">
      <c r="A1404" s="88" t="s">
        <v>12691</v>
      </c>
      <c r="B1404" s="106" t="s">
        <v>1031</v>
      </c>
      <c r="C1404" s="106" t="s">
        <v>6062</v>
      </c>
      <c r="D1404" s="89" t="s">
        <v>12266</v>
      </c>
      <c r="E1404" s="135">
        <v>3</v>
      </c>
      <c r="F1404" s="135">
        <v>124</v>
      </c>
      <c r="G1404" s="90">
        <f t="shared" si="24"/>
        <v>372</v>
      </c>
      <c r="H1404" s="94"/>
      <c r="I1404" s="95"/>
      <c r="J1404" s="95"/>
      <c r="K1404" s="95"/>
      <c r="L1404" s="95"/>
      <c r="M1404" s="97"/>
      <c r="N1404" s="160"/>
      <c r="O1404" s="160"/>
      <c r="P1404" s="160"/>
      <c r="Q1404" s="160"/>
      <c r="R1404" s="160"/>
      <c r="S1404" s="94"/>
      <c r="T1404" s="95"/>
      <c r="U1404" s="96"/>
      <c r="V1404" s="95"/>
      <c r="W1404" s="95"/>
      <c r="X1404" s="97"/>
      <c r="Y1404" s="94"/>
      <c r="Z1404" s="96"/>
      <c r="AA1404" s="96"/>
      <c r="AB1404" s="95"/>
      <c r="AC1404" s="95"/>
      <c r="AD1404" s="97"/>
      <c r="AE1404" s="160"/>
      <c r="AF1404" s="160"/>
      <c r="AG1404" s="160"/>
      <c r="AH1404" s="160"/>
      <c r="AI1404" s="160"/>
      <c r="AJ1404" s="160"/>
      <c r="AK1404" s="160"/>
      <c r="AL1404" s="91"/>
      <c r="AM1404" s="113"/>
      <c r="AN1404" s="113"/>
      <c r="AO1404" s="92"/>
      <c r="AP1404" s="92"/>
      <c r="AQ1404" s="93"/>
      <c r="AR1404" s="95"/>
      <c r="AS1404" s="95"/>
      <c r="AT1404" s="95"/>
      <c r="AU1404" s="95"/>
      <c r="AV1404" s="95"/>
      <c r="AW1404" s="95"/>
      <c r="AX1404" s="95"/>
      <c r="AY1404" s="97"/>
      <c r="AZ1404" s="97"/>
      <c r="BA1404" s="97"/>
      <c r="BB1404" s="97"/>
      <c r="BC1404" s="98" t="s">
        <v>12271</v>
      </c>
      <c r="BD1404" s="99" t="s">
        <v>1366</v>
      </c>
      <c r="BE1404" s="99"/>
      <c r="BF1404" s="100"/>
      <c r="BG1404" s="103"/>
      <c r="BH1404" s="103"/>
      <c r="BI1404" s="103"/>
      <c r="BJ1404" s="98"/>
      <c r="BK1404" s="101" t="s">
        <v>12680</v>
      </c>
      <c r="BL1404" s="102"/>
      <c r="BM1404" s="98"/>
      <c r="BN1404" s="98"/>
      <c r="BT1404" s="99"/>
      <c r="BU1404" s="99"/>
      <c r="BV1404" s="99"/>
      <c r="BW1404" s="99"/>
      <c r="BX1404" s="99"/>
      <c r="CB1404" s="4" t="s">
        <v>1511</v>
      </c>
    </row>
    <row r="1405" ht="13.75" spans="1:80">
      <c r="A1405" s="88" t="s">
        <v>12691</v>
      </c>
      <c r="B1405" s="106" t="s">
        <v>1031</v>
      </c>
      <c r="C1405" s="106" t="s">
        <v>6062</v>
      </c>
      <c r="D1405" s="89" t="s">
        <v>494</v>
      </c>
      <c r="E1405" s="135">
        <v>3</v>
      </c>
      <c r="F1405" s="135">
        <v>84</v>
      </c>
      <c r="G1405" s="90">
        <f t="shared" si="24"/>
        <v>252</v>
      </c>
      <c r="H1405" s="94"/>
      <c r="I1405" s="95"/>
      <c r="J1405" s="95"/>
      <c r="K1405" s="95"/>
      <c r="L1405" s="95"/>
      <c r="M1405" s="97"/>
      <c r="N1405" s="160"/>
      <c r="O1405" s="160"/>
      <c r="P1405" s="160"/>
      <c r="Q1405" s="160"/>
      <c r="R1405" s="160"/>
      <c r="S1405" s="94"/>
      <c r="T1405" s="95"/>
      <c r="U1405" s="95"/>
      <c r="V1405" s="95"/>
      <c r="W1405" s="95"/>
      <c r="X1405" s="97"/>
      <c r="Y1405" s="94"/>
      <c r="Z1405" s="96"/>
      <c r="AA1405" s="95"/>
      <c r="AB1405" s="95"/>
      <c r="AC1405" s="95"/>
      <c r="AD1405" s="97"/>
      <c r="AE1405" s="160"/>
      <c r="AF1405" s="160"/>
      <c r="AG1405" s="160"/>
      <c r="AH1405" s="160"/>
      <c r="AI1405" s="160"/>
      <c r="AJ1405" s="160"/>
      <c r="AK1405" s="160"/>
      <c r="AL1405" s="91"/>
      <c r="AM1405" s="113"/>
      <c r="AN1405" s="113"/>
      <c r="AO1405" s="92"/>
      <c r="AP1405" s="92"/>
      <c r="AQ1405" s="93"/>
      <c r="AR1405" s="95"/>
      <c r="AS1405" s="95"/>
      <c r="AT1405" s="95"/>
      <c r="AU1405" s="95"/>
      <c r="AV1405" s="95"/>
      <c r="AW1405" s="95"/>
      <c r="AX1405" s="95"/>
      <c r="AY1405" s="97"/>
      <c r="AZ1405" s="97"/>
      <c r="BA1405" s="97"/>
      <c r="BB1405" s="97"/>
      <c r="BC1405" s="98" t="s">
        <v>12275</v>
      </c>
      <c r="BD1405" s="99" t="s">
        <v>12362</v>
      </c>
      <c r="BE1405" s="99"/>
      <c r="BF1405" s="100"/>
      <c r="BG1405" s="103"/>
      <c r="BH1405" s="103"/>
      <c r="BI1405" s="103"/>
      <c r="BJ1405" s="98"/>
      <c r="BK1405" s="101" t="s">
        <v>1511</v>
      </c>
      <c r="BL1405" s="102"/>
      <c r="BM1405" s="98"/>
      <c r="BN1405" s="98"/>
      <c r="BT1405" s="99"/>
      <c r="BU1405" s="99"/>
      <c r="BV1405" s="99"/>
      <c r="BW1405" s="99"/>
      <c r="BX1405" s="99"/>
      <c r="CB1405" s="4" t="s">
        <v>1511</v>
      </c>
    </row>
    <row r="1406" ht="13.75" spans="1:80">
      <c r="A1406" s="88" t="s">
        <v>12691</v>
      </c>
      <c r="B1406" s="106" t="s">
        <v>606</v>
      </c>
      <c r="C1406" s="106" t="s">
        <v>6893</v>
      </c>
      <c r="D1406" s="89" t="s">
        <v>12266</v>
      </c>
      <c r="E1406" s="135">
        <v>3</v>
      </c>
      <c r="F1406" s="135">
        <v>120</v>
      </c>
      <c r="G1406" s="90">
        <f t="shared" si="24"/>
        <v>360</v>
      </c>
      <c r="H1406" s="94"/>
      <c r="I1406" s="95"/>
      <c r="J1406" s="95"/>
      <c r="K1406" s="95"/>
      <c r="L1406" s="95"/>
      <c r="M1406" s="97"/>
      <c r="N1406" s="160"/>
      <c r="O1406" s="160"/>
      <c r="P1406" s="160"/>
      <c r="Q1406" s="160"/>
      <c r="R1406" s="160"/>
      <c r="S1406" s="94"/>
      <c r="T1406" s="95"/>
      <c r="U1406" s="96"/>
      <c r="V1406" s="95"/>
      <c r="W1406" s="95"/>
      <c r="X1406" s="97"/>
      <c r="Y1406" s="94"/>
      <c r="Z1406" s="96"/>
      <c r="AA1406" s="96"/>
      <c r="AB1406" s="95"/>
      <c r="AC1406" s="95"/>
      <c r="AD1406" s="97"/>
      <c r="AE1406" s="160"/>
      <c r="AF1406" s="160"/>
      <c r="AG1406" s="160"/>
      <c r="AH1406" s="160"/>
      <c r="AI1406" s="160"/>
      <c r="AJ1406" s="160"/>
      <c r="AK1406" s="160"/>
      <c r="AL1406" s="91"/>
      <c r="AM1406" s="113"/>
      <c r="AN1406" s="113"/>
      <c r="AO1406" s="92"/>
      <c r="AP1406" s="92"/>
      <c r="AQ1406" s="93"/>
      <c r="AR1406" s="95"/>
      <c r="AS1406" s="95"/>
      <c r="AT1406" s="95"/>
      <c r="AU1406" s="95"/>
      <c r="AV1406" s="95"/>
      <c r="AW1406" s="95"/>
      <c r="AX1406" s="95"/>
      <c r="AY1406" s="97"/>
      <c r="AZ1406" s="97"/>
      <c r="BA1406" s="97"/>
      <c r="BB1406" s="97"/>
      <c r="BC1406" s="98" t="s">
        <v>12271</v>
      </c>
      <c r="BD1406" s="99" t="s">
        <v>1366</v>
      </c>
      <c r="BE1406" s="99"/>
      <c r="BF1406" s="100"/>
      <c r="BG1406" s="103"/>
      <c r="BH1406" s="103"/>
      <c r="BI1406" s="103"/>
      <c r="BJ1406" s="98"/>
      <c r="BK1406" s="101" t="s">
        <v>12680</v>
      </c>
      <c r="BL1406" s="102"/>
      <c r="BM1406" s="98"/>
      <c r="BN1406" s="98"/>
      <c r="BT1406" s="99"/>
      <c r="BU1406" s="99"/>
      <c r="BV1406" s="99"/>
      <c r="BW1406" s="99"/>
      <c r="BX1406" s="99"/>
      <c r="CB1406" s="4" t="s">
        <v>1511</v>
      </c>
    </row>
    <row r="1407" ht="13.75" spans="1:80">
      <c r="A1407" s="88" t="s">
        <v>12691</v>
      </c>
      <c r="B1407" s="106" t="s">
        <v>606</v>
      </c>
      <c r="C1407" s="106" t="s">
        <v>6893</v>
      </c>
      <c r="D1407" s="89" t="s">
        <v>494</v>
      </c>
      <c r="E1407" s="135">
        <v>3</v>
      </c>
      <c r="F1407" s="135">
        <v>119</v>
      </c>
      <c r="G1407" s="90">
        <f t="shared" si="24"/>
        <v>357</v>
      </c>
      <c r="H1407" s="94"/>
      <c r="I1407" s="95"/>
      <c r="J1407" s="95"/>
      <c r="K1407" s="95"/>
      <c r="L1407" s="95"/>
      <c r="M1407" s="97"/>
      <c r="N1407" s="160"/>
      <c r="O1407" s="160"/>
      <c r="P1407" s="160"/>
      <c r="Q1407" s="160"/>
      <c r="R1407" s="160"/>
      <c r="S1407" s="94"/>
      <c r="T1407" s="95"/>
      <c r="U1407" s="95"/>
      <c r="V1407" s="95"/>
      <c r="W1407" s="95"/>
      <c r="X1407" s="97"/>
      <c r="Y1407" s="94"/>
      <c r="Z1407" s="96"/>
      <c r="AA1407" s="95"/>
      <c r="AB1407" s="95"/>
      <c r="AC1407" s="95"/>
      <c r="AD1407" s="97"/>
      <c r="AE1407" s="160"/>
      <c r="AF1407" s="160"/>
      <c r="AG1407" s="160"/>
      <c r="AH1407" s="160"/>
      <c r="AI1407" s="160"/>
      <c r="AJ1407" s="160"/>
      <c r="AK1407" s="160"/>
      <c r="AL1407" s="91"/>
      <c r="AM1407" s="113"/>
      <c r="AN1407" s="113"/>
      <c r="AO1407" s="92"/>
      <c r="AP1407" s="92"/>
      <c r="AQ1407" s="93"/>
      <c r="AR1407" s="95"/>
      <c r="AS1407" s="95"/>
      <c r="AT1407" s="95"/>
      <c r="AU1407" s="95"/>
      <c r="AV1407" s="95"/>
      <c r="AW1407" s="95"/>
      <c r="AX1407" s="95"/>
      <c r="AY1407" s="97"/>
      <c r="AZ1407" s="97"/>
      <c r="BA1407" s="97"/>
      <c r="BB1407" s="97"/>
      <c r="BC1407" s="98" t="s">
        <v>12275</v>
      </c>
      <c r="BD1407" s="99" t="s">
        <v>12362</v>
      </c>
      <c r="BE1407" s="99"/>
      <c r="BF1407" s="100"/>
      <c r="BG1407" s="103"/>
      <c r="BH1407" s="103"/>
      <c r="BI1407" s="103"/>
      <c r="BJ1407" s="98"/>
      <c r="BK1407" s="101" t="s">
        <v>1511</v>
      </c>
      <c r="BL1407" s="102"/>
      <c r="BM1407" s="98"/>
      <c r="BN1407" s="98"/>
      <c r="BT1407" s="99"/>
      <c r="BU1407" s="99"/>
      <c r="BV1407" s="99"/>
      <c r="BW1407" s="99"/>
      <c r="BX1407" s="99"/>
      <c r="CB1407" s="4" t="s">
        <v>1511</v>
      </c>
    </row>
    <row r="1408" ht="13.75" spans="1:80">
      <c r="A1408" s="88" t="s">
        <v>12691</v>
      </c>
      <c r="B1408" s="106" t="s">
        <v>6552</v>
      </c>
      <c r="C1408" s="106" t="s">
        <v>6551</v>
      </c>
      <c r="D1408" s="89" t="s">
        <v>12266</v>
      </c>
      <c r="E1408" s="135">
        <v>3</v>
      </c>
      <c r="F1408" s="135">
        <v>82</v>
      </c>
      <c r="G1408" s="90">
        <f t="shared" si="24"/>
        <v>246</v>
      </c>
      <c r="H1408" s="94"/>
      <c r="I1408" s="95"/>
      <c r="J1408" s="95"/>
      <c r="K1408" s="95"/>
      <c r="L1408" s="95"/>
      <c r="M1408" s="97"/>
      <c r="N1408" s="160"/>
      <c r="O1408" s="160"/>
      <c r="P1408" s="160"/>
      <c r="Q1408" s="160"/>
      <c r="R1408" s="160"/>
      <c r="S1408" s="94"/>
      <c r="T1408" s="95"/>
      <c r="U1408" s="96"/>
      <c r="V1408" s="95"/>
      <c r="W1408" s="95"/>
      <c r="X1408" s="97"/>
      <c r="Y1408" s="94"/>
      <c r="Z1408" s="96"/>
      <c r="AA1408" s="96"/>
      <c r="AB1408" s="95"/>
      <c r="AC1408" s="95"/>
      <c r="AD1408" s="97"/>
      <c r="AE1408" s="160"/>
      <c r="AF1408" s="160"/>
      <c r="AG1408" s="160"/>
      <c r="AH1408" s="160"/>
      <c r="AI1408" s="160"/>
      <c r="AJ1408" s="160"/>
      <c r="AK1408" s="160"/>
      <c r="AL1408" s="91"/>
      <c r="AM1408" s="113"/>
      <c r="AN1408" s="113"/>
      <c r="AO1408" s="92"/>
      <c r="AP1408" s="92"/>
      <c r="AQ1408" s="93"/>
      <c r="AR1408" s="95"/>
      <c r="AS1408" s="95"/>
      <c r="AT1408" s="95"/>
      <c r="AU1408" s="95"/>
      <c r="AV1408" s="95"/>
      <c r="AW1408" s="95"/>
      <c r="AX1408" s="95"/>
      <c r="AY1408" s="97"/>
      <c r="AZ1408" s="97"/>
      <c r="BA1408" s="97"/>
      <c r="BB1408" s="97"/>
      <c r="BC1408" s="98" t="s">
        <v>12271</v>
      </c>
      <c r="BD1408" s="99" t="s">
        <v>1366</v>
      </c>
      <c r="BE1408" s="99"/>
      <c r="BF1408" s="100"/>
      <c r="BG1408" s="103"/>
      <c r="BH1408" s="103"/>
      <c r="BI1408" s="103"/>
      <c r="BJ1408" s="98"/>
      <c r="BK1408" s="101" t="s">
        <v>12680</v>
      </c>
      <c r="BL1408" s="102"/>
      <c r="BM1408" s="98"/>
      <c r="BN1408" s="98"/>
      <c r="BT1408" s="99"/>
      <c r="BU1408" s="99"/>
      <c r="BV1408" s="99"/>
      <c r="BW1408" s="99"/>
      <c r="BX1408" s="99"/>
      <c r="CB1408" s="4" t="s">
        <v>1511</v>
      </c>
    </row>
    <row r="1409" ht="13.75" spans="1:80">
      <c r="A1409" s="88" t="s">
        <v>12691</v>
      </c>
      <c r="B1409" s="106" t="s">
        <v>6552</v>
      </c>
      <c r="C1409" s="106" t="s">
        <v>6551</v>
      </c>
      <c r="D1409" s="89" t="s">
        <v>494</v>
      </c>
      <c r="E1409" s="135">
        <v>3</v>
      </c>
      <c r="F1409" s="135">
        <v>84</v>
      </c>
      <c r="G1409" s="90">
        <f t="shared" si="24"/>
        <v>252</v>
      </c>
      <c r="H1409" s="94"/>
      <c r="I1409" s="95"/>
      <c r="J1409" s="95"/>
      <c r="K1409" s="95"/>
      <c r="L1409" s="95"/>
      <c r="M1409" s="97"/>
      <c r="N1409" s="176"/>
      <c r="O1409" s="160"/>
      <c r="P1409" s="160"/>
      <c r="Q1409" s="160"/>
      <c r="R1409" s="160"/>
      <c r="S1409" s="94"/>
      <c r="T1409" s="95"/>
      <c r="U1409" s="96"/>
      <c r="V1409" s="95"/>
      <c r="W1409" s="95"/>
      <c r="X1409" s="97"/>
      <c r="Y1409" s="94"/>
      <c r="Z1409" s="96"/>
      <c r="AA1409" s="96"/>
      <c r="AB1409" s="95"/>
      <c r="AC1409" s="95"/>
      <c r="AD1409" s="97"/>
      <c r="AE1409" s="176"/>
      <c r="AF1409" s="159"/>
      <c r="AG1409" s="159"/>
      <c r="AH1409" s="160"/>
      <c r="AI1409" s="160"/>
      <c r="AJ1409" s="160"/>
      <c r="AK1409" s="160"/>
      <c r="AL1409" s="91"/>
      <c r="AM1409" s="113"/>
      <c r="AN1409" s="113"/>
      <c r="AO1409" s="92"/>
      <c r="AP1409" s="92"/>
      <c r="AQ1409" s="93"/>
      <c r="AR1409" s="94"/>
      <c r="AS1409" s="96"/>
      <c r="AT1409" s="96"/>
      <c r="AU1409" s="96"/>
      <c r="AV1409" s="95"/>
      <c r="AW1409" s="95"/>
      <c r="AX1409" s="97"/>
      <c r="AY1409" s="97"/>
      <c r="AZ1409" s="97"/>
      <c r="BA1409" s="97"/>
      <c r="BB1409" s="97"/>
      <c r="BC1409" s="98" t="s">
        <v>12275</v>
      </c>
      <c r="BD1409" s="99" t="s">
        <v>12362</v>
      </c>
      <c r="BE1409" s="99"/>
      <c r="BF1409" s="100"/>
      <c r="BG1409" s="103"/>
      <c r="BH1409" s="103"/>
      <c r="BI1409" s="103"/>
      <c r="BJ1409" s="98"/>
      <c r="BK1409" s="101" t="s">
        <v>1511</v>
      </c>
      <c r="BL1409" s="102"/>
      <c r="BM1409" s="98"/>
      <c r="BN1409" s="98"/>
      <c r="BT1409" s="99"/>
      <c r="BU1409" s="99"/>
      <c r="BV1409" s="99"/>
      <c r="BW1409" s="99"/>
      <c r="BX1409" s="99"/>
      <c r="CB1409" s="4" t="s">
        <v>1511</v>
      </c>
    </row>
    <row r="1410" ht="13.75" spans="1:80">
      <c r="A1410" s="88" t="s">
        <v>12692</v>
      </c>
      <c r="B1410" s="106" t="s">
        <v>1031</v>
      </c>
      <c r="C1410" s="106" t="s">
        <v>1029</v>
      </c>
      <c r="D1410" s="89" t="s">
        <v>12266</v>
      </c>
      <c r="E1410" s="135">
        <v>3</v>
      </c>
      <c r="F1410" s="135">
        <v>124</v>
      </c>
      <c r="G1410" s="90">
        <f t="shared" si="24"/>
        <v>372</v>
      </c>
      <c r="H1410" s="94"/>
      <c r="I1410" s="95"/>
      <c r="J1410" s="95"/>
      <c r="K1410" s="95"/>
      <c r="L1410" s="95"/>
      <c r="M1410" s="97"/>
      <c r="N1410" s="94"/>
      <c r="O1410" s="95"/>
      <c r="P1410" s="95"/>
      <c r="Q1410" s="95"/>
      <c r="R1410" s="97"/>
      <c r="S1410" s="94"/>
      <c r="T1410" s="95"/>
      <c r="U1410" s="96"/>
      <c r="V1410" s="95"/>
      <c r="W1410" s="95"/>
      <c r="X1410" s="97"/>
      <c r="Y1410" s="94"/>
      <c r="Z1410" s="96"/>
      <c r="AA1410" s="96"/>
      <c r="AB1410" s="95"/>
      <c r="AC1410" s="95"/>
      <c r="AD1410" s="97"/>
      <c r="AE1410" s="91"/>
      <c r="AF1410" s="113"/>
      <c r="AG1410" s="113">
        <v>28</v>
      </c>
      <c r="AH1410" s="92">
        <v>27</v>
      </c>
      <c r="AI1410" s="92">
        <v>21</v>
      </c>
      <c r="AJ1410" s="92">
        <v>19</v>
      </c>
      <c r="AK1410" s="92">
        <v>35</v>
      </c>
      <c r="AL1410" s="91"/>
      <c r="AM1410" s="113"/>
      <c r="AN1410" s="113">
        <v>30</v>
      </c>
      <c r="AO1410" s="92">
        <v>30</v>
      </c>
      <c r="AP1410" s="92">
        <v>17</v>
      </c>
      <c r="AQ1410" s="93">
        <v>38</v>
      </c>
      <c r="AR1410" s="176"/>
      <c r="AS1410" s="159"/>
      <c r="AT1410" s="159"/>
      <c r="AU1410" s="159"/>
      <c r="AV1410" s="160"/>
      <c r="AW1410" s="160"/>
      <c r="AX1410" s="161"/>
      <c r="AY1410" s="97"/>
      <c r="AZ1410" s="97"/>
      <c r="BA1410" s="97"/>
      <c r="BB1410" s="97"/>
      <c r="BC1410" s="99" t="s">
        <v>12349</v>
      </c>
      <c r="BD1410" s="99" t="s">
        <v>12271</v>
      </c>
      <c r="BE1410" s="99"/>
      <c r="BF1410" s="100"/>
      <c r="BG1410" s="103"/>
      <c r="BH1410" s="103"/>
      <c r="BI1410" s="103"/>
      <c r="BJ1410" s="98"/>
      <c r="BK1410" s="101" t="s">
        <v>12680</v>
      </c>
      <c r="BL1410" s="102"/>
      <c r="BM1410" s="98"/>
      <c r="BN1410" s="98"/>
      <c r="BT1410" s="99"/>
      <c r="BU1410" s="99"/>
      <c r="BV1410" s="99"/>
      <c r="BW1410" s="99"/>
      <c r="BX1410" s="99"/>
      <c r="CB1410" s="4" t="s">
        <v>1511</v>
      </c>
    </row>
    <row r="1411" ht="13.75" spans="1:80">
      <c r="A1411" s="88" t="s">
        <v>12692</v>
      </c>
      <c r="B1411" s="106" t="s">
        <v>1031</v>
      </c>
      <c r="C1411" s="106" t="s">
        <v>1029</v>
      </c>
      <c r="D1411" s="89" t="s">
        <v>494</v>
      </c>
      <c r="E1411" s="135">
        <v>3</v>
      </c>
      <c r="F1411" s="135">
        <v>84</v>
      </c>
      <c r="G1411" s="90">
        <f t="shared" si="24"/>
        <v>252</v>
      </c>
      <c r="H1411" s="94"/>
      <c r="I1411" s="95"/>
      <c r="J1411" s="95"/>
      <c r="K1411" s="95"/>
      <c r="L1411" s="95"/>
      <c r="M1411" s="97"/>
      <c r="N1411" s="94"/>
      <c r="O1411" s="114"/>
      <c r="P1411" s="114"/>
      <c r="Q1411" s="114"/>
      <c r="R1411" s="97"/>
      <c r="S1411" s="94"/>
      <c r="T1411" s="95"/>
      <c r="U1411" s="96"/>
      <c r="V1411" s="95"/>
      <c r="W1411" s="95"/>
      <c r="X1411" s="97"/>
      <c r="Y1411" s="94"/>
      <c r="Z1411" s="96"/>
      <c r="AA1411" s="96"/>
      <c r="AB1411" s="95"/>
      <c r="AC1411" s="95"/>
      <c r="AD1411" s="97"/>
      <c r="AE1411" s="91"/>
      <c r="AF1411" s="113"/>
      <c r="AG1411" s="209">
        <v>10</v>
      </c>
      <c r="AH1411" s="210">
        <v>28</v>
      </c>
      <c r="AI1411" s="210">
        <v>19</v>
      </c>
      <c r="AJ1411" s="210">
        <v>20</v>
      </c>
      <c r="AK1411" s="210">
        <v>38</v>
      </c>
      <c r="AL1411" s="91"/>
      <c r="AM1411" s="113"/>
      <c r="AN1411" s="113"/>
      <c r="AO1411" s="92"/>
      <c r="AP1411" s="92"/>
      <c r="AQ1411" s="93"/>
      <c r="AR1411" s="176"/>
      <c r="AS1411" s="159"/>
      <c r="AT1411" s="159"/>
      <c r="AU1411" s="159"/>
      <c r="AV1411" s="160"/>
      <c r="AW1411" s="160"/>
      <c r="AX1411" s="161"/>
      <c r="AY1411" s="97"/>
      <c r="AZ1411" s="97"/>
      <c r="BA1411" s="97"/>
      <c r="BB1411" s="97"/>
      <c r="BC1411" s="99" t="s">
        <v>12350</v>
      </c>
      <c r="BD1411" s="99" t="s">
        <v>12275</v>
      </c>
      <c r="BE1411" s="99"/>
      <c r="BF1411" s="100"/>
      <c r="BG1411" s="103"/>
      <c r="BH1411" s="103"/>
      <c r="BI1411" s="103"/>
      <c r="BJ1411" s="98"/>
      <c r="BK1411" s="101" t="s">
        <v>1511</v>
      </c>
      <c r="BL1411" s="102"/>
      <c r="BM1411" s="98"/>
      <c r="BN1411" s="98" t="s">
        <v>20</v>
      </c>
      <c r="BT1411" s="99"/>
      <c r="BU1411" s="99"/>
      <c r="BV1411" s="99"/>
      <c r="BW1411" s="99"/>
      <c r="BX1411" s="99"/>
      <c r="CB1411" s="4" t="s">
        <v>1511</v>
      </c>
    </row>
    <row r="1412" ht="13.75" spans="1:80">
      <c r="A1412" s="88" t="s">
        <v>12692</v>
      </c>
      <c r="B1412" s="106" t="s">
        <v>6552</v>
      </c>
      <c r="C1412" s="106" t="s">
        <v>7961</v>
      </c>
      <c r="D1412" s="89" t="s">
        <v>12266</v>
      </c>
      <c r="E1412" s="135">
        <v>3</v>
      </c>
      <c r="F1412" s="135">
        <v>82</v>
      </c>
      <c r="G1412" s="90">
        <f t="shared" si="24"/>
        <v>246</v>
      </c>
      <c r="H1412" s="94"/>
      <c r="I1412" s="95"/>
      <c r="J1412" s="95"/>
      <c r="K1412" s="95"/>
      <c r="L1412" s="95"/>
      <c r="M1412" s="97"/>
      <c r="N1412" s="94"/>
      <c r="O1412" s="114"/>
      <c r="P1412" s="114"/>
      <c r="Q1412" s="114"/>
      <c r="R1412" s="97"/>
      <c r="S1412" s="94"/>
      <c r="T1412" s="95"/>
      <c r="U1412" s="96"/>
      <c r="V1412" s="95"/>
      <c r="W1412" s="95"/>
      <c r="X1412" s="97"/>
      <c r="Y1412" s="94"/>
      <c r="Z1412" s="96"/>
      <c r="AA1412" s="96"/>
      <c r="AB1412" s="95"/>
      <c r="AC1412" s="95"/>
      <c r="AD1412" s="97"/>
      <c r="AE1412" s="91"/>
      <c r="AF1412" s="113"/>
      <c r="AG1412" s="113"/>
      <c r="AH1412" s="92"/>
      <c r="AI1412" s="92"/>
      <c r="AJ1412" s="92"/>
      <c r="AK1412" s="92"/>
      <c r="AL1412" s="91"/>
      <c r="AM1412" s="113"/>
      <c r="AN1412" s="113"/>
      <c r="AO1412" s="92"/>
      <c r="AP1412" s="92"/>
      <c r="AQ1412" s="93"/>
      <c r="AR1412" s="176"/>
      <c r="AS1412" s="159"/>
      <c r="AT1412" s="159"/>
      <c r="AU1412" s="159"/>
      <c r="AV1412" s="160"/>
      <c r="AW1412" s="160"/>
      <c r="AX1412" s="161"/>
      <c r="AY1412" s="97"/>
      <c r="AZ1412" s="97"/>
      <c r="BA1412" s="97"/>
      <c r="BB1412" s="97"/>
      <c r="BC1412" s="99" t="s">
        <v>12349</v>
      </c>
      <c r="BD1412" s="99" t="s">
        <v>12271</v>
      </c>
      <c r="BE1412" s="99"/>
      <c r="BF1412" s="100"/>
      <c r="BG1412" s="103"/>
      <c r="BH1412" s="103"/>
      <c r="BI1412" s="103"/>
      <c r="BJ1412" s="98"/>
      <c r="BK1412" s="101" t="s">
        <v>12680</v>
      </c>
      <c r="BL1412" s="102"/>
      <c r="BM1412" s="98"/>
      <c r="BN1412" s="98"/>
      <c r="BT1412" s="99"/>
      <c r="BU1412" s="99"/>
      <c r="BV1412" s="99"/>
      <c r="BW1412" s="99"/>
      <c r="BX1412" s="99"/>
      <c r="CB1412" s="4" t="s">
        <v>1511</v>
      </c>
    </row>
    <row r="1413" ht="13.75" spans="1:80">
      <c r="A1413" s="88" t="s">
        <v>12692</v>
      </c>
      <c r="B1413" s="106" t="s">
        <v>6552</v>
      </c>
      <c r="C1413" s="106" t="s">
        <v>7961</v>
      </c>
      <c r="D1413" s="89" t="s">
        <v>494</v>
      </c>
      <c r="E1413" s="135">
        <v>3</v>
      </c>
      <c r="F1413" s="135">
        <v>93</v>
      </c>
      <c r="G1413" s="90">
        <f t="shared" si="24"/>
        <v>279</v>
      </c>
      <c r="H1413" s="94"/>
      <c r="I1413" s="95"/>
      <c r="J1413" s="95"/>
      <c r="K1413" s="95"/>
      <c r="L1413" s="95"/>
      <c r="M1413" s="97"/>
      <c r="N1413" s="94"/>
      <c r="O1413" s="114"/>
      <c r="P1413" s="114"/>
      <c r="Q1413" s="114"/>
      <c r="R1413" s="97"/>
      <c r="S1413" s="94"/>
      <c r="T1413" s="95"/>
      <c r="U1413" s="96"/>
      <c r="V1413" s="95"/>
      <c r="W1413" s="95"/>
      <c r="X1413" s="97"/>
      <c r="Y1413" s="94"/>
      <c r="Z1413" s="96"/>
      <c r="AA1413" s="96"/>
      <c r="AB1413" s="95"/>
      <c r="AC1413" s="95"/>
      <c r="AD1413" s="97"/>
      <c r="AE1413" s="91"/>
      <c r="AF1413" s="113"/>
      <c r="AG1413" s="113"/>
      <c r="AH1413" s="92"/>
      <c r="AI1413" s="92"/>
      <c r="AJ1413" s="92"/>
      <c r="AK1413" s="92"/>
      <c r="AL1413" s="91"/>
      <c r="AM1413" s="113"/>
      <c r="AN1413" s="113"/>
      <c r="AO1413" s="92"/>
      <c r="AP1413" s="92"/>
      <c r="AQ1413" s="93"/>
      <c r="AR1413" s="176"/>
      <c r="AS1413" s="159"/>
      <c r="AT1413" s="159"/>
      <c r="AU1413" s="159"/>
      <c r="AV1413" s="160"/>
      <c r="AW1413" s="160"/>
      <c r="AX1413" s="161"/>
      <c r="AY1413" s="97"/>
      <c r="AZ1413" s="97"/>
      <c r="BA1413" s="97"/>
      <c r="BB1413" s="97"/>
      <c r="BC1413" s="99" t="s">
        <v>12350</v>
      </c>
      <c r="BD1413" s="99" t="s">
        <v>12275</v>
      </c>
      <c r="BE1413" s="99"/>
      <c r="BF1413" s="100"/>
      <c r="BG1413" s="103"/>
      <c r="BH1413" s="103"/>
      <c r="BI1413" s="103"/>
      <c r="BJ1413" s="98"/>
      <c r="BK1413" s="101" t="s">
        <v>1511</v>
      </c>
      <c r="BL1413" s="102"/>
      <c r="BM1413" s="98"/>
      <c r="BN1413" s="98" t="s">
        <v>20</v>
      </c>
      <c r="BT1413" s="99"/>
      <c r="BU1413" s="99"/>
      <c r="BV1413" s="99"/>
      <c r="BW1413" s="99"/>
      <c r="BX1413" s="99"/>
      <c r="CB1413" s="4" t="s">
        <v>1511</v>
      </c>
    </row>
    <row r="1414" ht="13.75" spans="1:80">
      <c r="A1414" s="88" t="s">
        <v>12692</v>
      </c>
      <c r="B1414" s="106" t="s">
        <v>6552</v>
      </c>
      <c r="C1414" s="106" t="s">
        <v>9442</v>
      </c>
      <c r="D1414" s="89" t="s">
        <v>12266</v>
      </c>
      <c r="E1414" s="135">
        <v>3</v>
      </c>
      <c r="F1414" s="135">
        <v>82</v>
      </c>
      <c r="G1414" s="90">
        <f t="shared" si="24"/>
        <v>246</v>
      </c>
      <c r="H1414" s="94"/>
      <c r="I1414" s="95"/>
      <c r="J1414" s="95"/>
      <c r="K1414" s="95"/>
      <c r="L1414" s="95"/>
      <c r="M1414" s="97"/>
      <c r="N1414" s="94"/>
      <c r="O1414" s="114"/>
      <c r="P1414" s="114"/>
      <c r="Q1414" s="114"/>
      <c r="R1414" s="97"/>
      <c r="S1414" s="94"/>
      <c r="T1414" s="95"/>
      <c r="U1414" s="96"/>
      <c r="V1414" s="95"/>
      <c r="W1414" s="95"/>
      <c r="X1414" s="97"/>
      <c r="Y1414" s="94"/>
      <c r="Z1414" s="96"/>
      <c r="AA1414" s="96"/>
      <c r="AB1414" s="95"/>
      <c r="AC1414" s="95"/>
      <c r="AD1414" s="97"/>
      <c r="AE1414" s="91"/>
      <c r="AF1414" s="113"/>
      <c r="AG1414" s="132">
        <v>13</v>
      </c>
      <c r="AH1414" s="133">
        <v>6</v>
      </c>
      <c r="AI1414" s="133">
        <v>13</v>
      </c>
      <c r="AJ1414" s="133">
        <v>14</v>
      </c>
      <c r="AK1414" s="133">
        <v>35</v>
      </c>
      <c r="AL1414" s="91"/>
      <c r="AM1414" s="113"/>
      <c r="AN1414" s="113">
        <v>17</v>
      </c>
      <c r="AO1414" s="92">
        <v>28</v>
      </c>
      <c r="AP1414" s="92">
        <v>24</v>
      </c>
      <c r="AQ1414" s="93">
        <v>35</v>
      </c>
      <c r="AR1414" s="176"/>
      <c r="AS1414" s="159"/>
      <c r="AT1414" s="159"/>
      <c r="AU1414" s="159"/>
      <c r="AV1414" s="160"/>
      <c r="AW1414" s="160"/>
      <c r="AX1414" s="161"/>
      <c r="AY1414" s="97"/>
      <c r="AZ1414" s="97"/>
      <c r="BA1414" s="97"/>
      <c r="BB1414" s="97"/>
      <c r="BC1414" s="99" t="s">
        <v>12349</v>
      </c>
      <c r="BD1414" s="99" t="s">
        <v>12271</v>
      </c>
      <c r="BE1414" s="99"/>
      <c r="BF1414" s="100"/>
      <c r="BG1414" s="103"/>
      <c r="BH1414" s="103"/>
      <c r="BI1414" s="103"/>
      <c r="BJ1414" s="98"/>
      <c r="BK1414" s="101" t="s">
        <v>12680</v>
      </c>
      <c r="BL1414" s="102"/>
      <c r="BM1414" s="98"/>
      <c r="BN1414" s="98"/>
      <c r="BT1414" s="99"/>
      <c r="BU1414" s="99"/>
      <c r="BV1414" s="99"/>
      <c r="BW1414" s="99"/>
      <c r="BX1414" s="99"/>
      <c r="CB1414" s="4" t="s">
        <v>1511</v>
      </c>
    </row>
    <row r="1415" ht="13.75" spans="1:80">
      <c r="A1415" s="88" t="s">
        <v>12692</v>
      </c>
      <c r="B1415" s="106" t="s">
        <v>6552</v>
      </c>
      <c r="C1415" s="106" t="s">
        <v>9442</v>
      </c>
      <c r="D1415" s="89" t="s">
        <v>494</v>
      </c>
      <c r="E1415" s="135">
        <v>3</v>
      </c>
      <c r="F1415" s="135">
        <v>93</v>
      </c>
      <c r="G1415" s="90">
        <f t="shared" si="24"/>
        <v>279</v>
      </c>
      <c r="H1415" s="94"/>
      <c r="I1415" s="95"/>
      <c r="J1415" s="95"/>
      <c r="K1415" s="95"/>
      <c r="L1415" s="95"/>
      <c r="M1415" s="97"/>
      <c r="N1415" s="94"/>
      <c r="O1415" s="95"/>
      <c r="P1415" s="95"/>
      <c r="Q1415" s="95"/>
      <c r="R1415" s="97"/>
      <c r="S1415" s="94"/>
      <c r="T1415" s="95"/>
      <c r="U1415" s="96"/>
      <c r="V1415" s="95"/>
      <c r="W1415" s="95"/>
      <c r="X1415" s="97"/>
      <c r="Y1415" s="94"/>
      <c r="Z1415" s="96"/>
      <c r="AA1415" s="96"/>
      <c r="AB1415" s="95"/>
      <c r="AC1415" s="95"/>
      <c r="AD1415" s="97"/>
      <c r="AE1415" s="91"/>
      <c r="AF1415" s="113"/>
      <c r="AG1415" s="132">
        <v>16</v>
      </c>
      <c r="AH1415" s="133">
        <v>23</v>
      </c>
      <c r="AI1415" s="133">
        <v>19</v>
      </c>
      <c r="AJ1415" s="133">
        <v>15</v>
      </c>
      <c r="AK1415" s="133">
        <v>35</v>
      </c>
      <c r="AL1415" s="91"/>
      <c r="AM1415" s="113"/>
      <c r="AN1415" s="113">
        <v>18</v>
      </c>
      <c r="AO1415" s="92">
        <v>15</v>
      </c>
      <c r="AP1415" s="92">
        <v>24</v>
      </c>
      <c r="AQ1415" s="93">
        <v>35</v>
      </c>
      <c r="AR1415" s="176"/>
      <c r="AS1415" s="159"/>
      <c r="AT1415" s="159"/>
      <c r="AU1415" s="159"/>
      <c r="AV1415" s="160"/>
      <c r="AW1415" s="160"/>
      <c r="AX1415" s="161"/>
      <c r="AY1415" s="97"/>
      <c r="AZ1415" s="97"/>
      <c r="BA1415" s="97"/>
      <c r="BB1415" s="97"/>
      <c r="BC1415" s="99" t="s">
        <v>12350</v>
      </c>
      <c r="BD1415" s="99" t="s">
        <v>12275</v>
      </c>
      <c r="BE1415" s="99"/>
      <c r="BF1415" s="100"/>
      <c r="BG1415" s="103"/>
      <c r="BH1415" s="103"/>
      <c r="BI1415" s="103"/>
      <c r="BJ1415" s="98"/>
      <c r="BK1415" s="101" t="s">
        <v>1511</v>
      </c>
      <c r="BL1415" s="102"/>
      <c r="BM1415" s="98"/>
      <c r="BN1415" s="98" t="s">
        <v>20</v>
      </c>
      <c r="BT1415" s="99"/>
      <c r="BU1415" s="99"/>
      <c r="BV1415" s="99"/>
      <c r="BW1415" s="99"/>
      <c r="BX1415" s="99"/>
      <c r="CB1415" s="4" t="s">
        <v>1511</v>
      </c>
    </row>
    <row r="1416" ht="13.75" spans="1:80">
      <c r="A1416" s="88" t="s">
        <v>12693</v>
      </c>
      <c r="B1416" s="106" t="s">
        <v>606</v>
      </c>
      <c r="C1416" s="106" t="s">
        <v>8315</v>
      </c>
      <c r="D1416" s="89" t="s">
        <v>12266</v>
      </c>
      <c r="E1416" s="135">
        <v>3</v>
      </c>
      <c r="F1416" s="135">
        <v>120</v>
      </c>
      <c r="G1416" s="90">
        <f t="shared" si="24"/>
        <v>360</v>
      </c>
      <c r="H1416" s="94"/>
      <c r="I1416" s="109"/>
      <c r="J1416" s="92"/>
      <c r="K1416" s="92"/>
      <c r="L1416" s="92"/>
      <c r="M1416" s="93"/>
      <c r="N1416" s="91"/>
      <c r="O1416" s="92"/>
      <c r="P1416" s="92"/>
      <c r="Q1416" s="92"/>
      <c r="R1416" s="93"/>
      <c r="S1416" s="94"/>
      <c r="T1416" s="95"/>
      <c r="U1416" s="96"/>
      <c r="V1416" s="95"/>
      <c r="W1416" s="95"/>
      <c r="X1416" s="97"/>
      <c r="Y1416" s="94"/>
      <c r="Z1416" s="96"/>
      <c r="AA1416" s="96"/>
      <c r="AB1416" s="95"/>
      <c r="AC1416" s="95"/>
      <c r="AD1416" s="97"/>
      <c r="AE1416" s="91"/>
      <c r="AF1416" s="113"/>
      <c r="AG1416" s="113"/>
      <c r="AH1416" s="92"/>
      <c r="AI1416" s="92"/>
      <c r="AJ1416" s="92"/>
      <c r="AK1416" s="92"/>
      <c r="AL1416" s="91"/>
      <c r="AM1416" s="113"/>
      <c r="AN1416" s="113"/>
      <c r="AO1416" s="92"/>
      <c r="AP1416" s="92"/>
      <c r="AQ1416" s="93"/>
      <c r="AR1416" s="167"/>
      <c r="AS1416" s="132"/>
      <c r="AT1416" s="132"/>
      <c r="AU1416" s="132"/>
      <c r="AV1416" s="133"/>
      <c r="AW1416" s="133"/>
      <c r="AX1416" s="117"/>
      <c r="AY1416" s="97"/>
      <c r="AZ1416" s="97"/>
      <c r="BA1416" s="97"/>
      <c r="BB1416" s="97"/>
      <c r="BC1416" s="99" t="s">
        <v>12298</v>
      </c>
      <c r="BD1416" s="99" t="s">
        <v>12271</v>
      </c>
      <c r="BE1416" s="99" t="s">
        <v>12336</v>
      </c>
      <c r="BF1416" s="100"/>
      <c r="BG1416" s="103"/>
      <c r="BH1416" s="103"/>
      <c r="BI1416" s="103"/>
      <c r="BJ1416" s="98"/>
      <c r="BK1416" s="101" t="s">
        <v>1511</v>
      </c>
      <c r="BL1416" s="102"/>
      <c r="BM1416" s="98"/>
      <c r="BN1416" s="98"/>
      <c r="BT1416" s="99"/>
      <c r="BU1416" s="99"/>
      <c r="BV1416" s="99"/>
      <c r="BW1416" s="99"/>
      <c r="BX1416" s="99"/>
      <c r="CB1416" s="4" t="s">
        <v>1511</v>
      </c>
    </row>
    <row r="1417" ht="13.75" spans="1:80">
      <c r="A1417" s="88" t="s">
        <v>12693</v>
      </c>
      <c r="B1417" s="106" t="s">
        <v>606</v>
      </c>
      <c r="C1417" s="106" t="s">
        <v>8315</v>
      </c>
      <c r="D1417" s="89" t="s">
        <v>494</v>
      </c>
      <c r="E1417" s="135">
        <v>3</v>
      </c>
      <c r="F1417" s="135">
        <v>119</v>
      </c>
      <c r="G1417" s="90">
        <f t="shared" si="24"/>
        <v>357</v>
      </c>
      <c r="H1417" s="94"/>
      <c r="I1417" s="109"/>
      <c r="J1417" s="92"/>
      <c r="K1417" s="92"/>
      <c r="L1417" s="92"/>
      <c r="M1417" s="93"/>
      <c r="N1417" s="91"/>
      <c r="O1417" s="92"/>
      <c r="P1417" s="92"/>
      <c r="Q1417" s="92"/>
      <c r="R1417" s="93"/>
      <c r="S1417" s="94"/>
      <c r="T1417" s="95"/>
      <c r="U1417" s="96"/>
      <c r="V1417" s="95"/>
      <c r="W1417" s="95"/>
      <c r="X1417" s="97"/>
      <c r="Y1417" s="94"/>
      <c r="Z1417" s="96"/>
      <c r="AA1417" s="96"/>
      <c r="AB1417" s="95"/>
      <c r="AC1417" s="95"/>
      <c r="AD1417" s="97"/>
      <c r="AE1417" s="91"/>
      <c r="AF1417" s="113"/>
      <c r="AG1417" s="113"/>
      <c r="AH1417" s="92"/>
      <c r="AI1417" s="92"/>
      <c r="AJ1417" s="92"/>
      <c r="AK1417" s="92"/>
      <c r="AL1417" s="91"/>
      <c r="AM1417" s="113"/>
      <c r="AN1417" s="113"/>
      <c r="AO1417" s="92"/>
      <c r="AP1417" s="92"/>
      <c r="AQ1417" s="93"/>
      <c r="AR1417" s="167"/>
      <c r="AS1417" s="132"/>
      <c r="AT1417" s="132"/>
      <c r="AU1417" s="132"/>
      <c r="AV1417" s="133"/>
      <c r="AW1417" s="133"/>
      <c r="AX1417" s="117"/>
      <c r="AY1417" s="97"/>
      <c r="AZ1417" s="97"/>
      <c r="BA1417" s="97"/>
      <c r="BB1417" s="97"/>
      <c r="BC1417" s="99" t="s">
        <v>12301</v>
      </c>
      <c r="BD1417" s="99" t="s">
        <v>12275</v>
      </c>
      <c r="BE1417" s="99" t="s">
        <v>12337</v>
      </c>
      <c r="BF1417" s="100"/>
      <c r="BG1417" s="103"/>
      <c r="BH1417" s="103"/>
      <c r="BI1417" s="103"/>
      <c r="BJ1417" s="98"/>
      <c r="BK1417" s="101" t="s">
        <v>1511</v>
      </c>
      <c r="BL1417" s="102"/>
      <c r="BM1417" s="98"/>
      <c r="BN1417" s="98" t="s">
        <v>20</v>
      </c>
      <c r="BT1417" s="99"/>
      <c r="BU1417" s="99"/>
      <c r="BV1417" s="99"/>
      <c r="BW1417" s="99"/>
      <c r="BX1417" s="99"/>
      <c r="CB1417" s="4" t="s">
        <v>1511</v>
      </c>
    </row>
    <row r="1418" ht="13.75" spans="1:80">
      <c r="A1418" s="88" t="s">
        <v>12693</v>
      </c>
      <c r="B1418" s="106" t="s">
        <v>606</v>
      </c>
      <c r="C1418" s="106" t="s">
        <v>604</v>
      </c>
      <c r="D1418" s="89" t="s">
        <v>12266</v>
      </c>
      <c r="E1418" s="135">
        <v>3</v>
      </c>
      <c r="F1418" s="135">
        <v>120</v>
      </c>
      <c r="G1418" s="90">
        <f t="shared" si="24"/>
        <v>360</v>
      </c>
      <c r="H1418" s="91"/>
      <c r="I1418" s="109"/>
      <c r="J1418" s="92">
        <v>22</v>
      </c>
      <c r="K1418" s="92">
        <v>39</v>
      </c>
      <c r="L1418" s="92">
        <v>12</v>
      </c>
      <c r="M1418" s="93">
        <v>38</v>
      </c>
      <c r="N1418" s="91"/>
      <c r="O1418" s="92">
        <v>30</v>
      </c>
      <c r="P1418" s="92">
        <v>33</v>
      </c>
      <c r="Q1418" s="92">
        <v>15</v>
      </c>
      <c r="R1418" s="93">
        <v>38</v>
      </c>
      <c r="S1418" s="94"/>
      <c r="T1418" s="95"/>
      <c r="U1418" s="96">
        <v>30</v>
      </c>
      <c r="V1418" s="95">
        <v>27</v>
      </c>
      <c r="W1418" s="95">
        <v>43</v>
      </c>
      <c r="X1418" s="97"/>
      <c r="Y1418" s="94"/>
      <c r="Z1418" s="96"/>
      <c r="AA1418" s="96"/>
      <c r="AB1418" s="95"/>
      <c r="AC1418" s="95"/>
      <c r="AD1418" s="97"/>
      <c r="AE1418" s="91"/>
      <c r="AF1418" s="113"/>
      <c r="AG1418" s="113"/>
      <c r="AH1418" s="92"/>
      <c r="AI1418" s="92"/>
      <c r="AJ1418" s="92"/>
      <c r="AK1418" s="92"/>
      <c r="AL1418" s="91"/>
      <c r="AM1418" s="113"/>
      <c r="AN1418" s="113"/>
      <c r="AO1418" s="92"/>
      <c r="AP1418" s="92"/>
      <c r="AQ1418" s="93"/>
      <c r="AR1418" s="167"/>
      <c r="AS1418" s="132"/>
      <c r="AT1418" s="132"/>
      <c r="AU1418" s="132"/>
      <c r="AV1418" s="133"/>
      <c r="AW1418" s="133"/>
      <c r="AX1418" s="117"/>
      <c r="AY1418" s="97"/>
      <c r="AZ1418" s="97"/>
      <c r="BA1418" s="97"/>
      <c r="BB1418" s="97"/>
      <c r="BC1418" s="99" t="s">
        <v>12298</v>
      </c>
      <c r="BD1418" s="99" t="s">
        <v>12271</v>
      </c>
      <c r="BE1418" s="99" t="s">
        <v>12336</v>
      </c>
      <c r="BF1418" s="100"/>
      <c r="BG1418" s="103"/>
      <c r="BH1418" s="103"/>
      <c r="BI1418" s="103"/>
      <c r="BJ1418" s="98"/>
      <c r="BK1418" s="101" t="s">
        <v>1511</v>
      </c>
      <c r="BL1418" s="102"/>
      <c r="BM1418" s="98"/>
      <c r="BN1418" s="98"/>
      <c r="BT1418" s="99"/>
      <c r="BU1418" s="99"/>
      <c r="BV1418" s="99"/>
      <c r="BW1418" s="99"/>
      <c r="BX1418" s="99"/>
      <c r="CB1418" s="4" t="s">
        <v>1511</v>
      </c>
    </row>
    <row r="1419" ht="13.75" spans="1:80">
      <c r="A1419" s="88" t="s">
        <v>12693</v>
      </c>
      <c r="B1419" s="106" t="s">
        <v>606</v>
      </c>
      <c r="C1419" s="106" t="s">
        <v>604</v>
      </c>
      <c r="D1419" s="89" t="s">
        <v>494</v>
      </c>
      <c r="E1419" s="135">
        <v>3</v>
      </c>
      <c r="F1419" s="135">
        <v>119</v>
      </c>
      <c r="G1419" s="90">
        <f t="shared" si="24"/>
        <v>357</v>
      </c>
      <c r="H1419" s="91"/>
      <c r="I1419" s="109"/>
      <c r="J1419" s="92">
        <v>20</v>
      </c>
      <c r="K1419" s="92">
        <v>45</v>
      </c>
      <c r="L1419" s="92">
        <v>12</v>
      </c>
      <c r="M1419" s="93">
        <v>38</v>
      </c>
      <c r="N1419" s="91"/>
      <c r="O1419" s="118">
        <v>21</v>
      </c>
      <c r="P1419" s="118">
        <v>42</v>
      </c>
      <c r="Q1419" s="118">
        <v>17</v>
      </c>
      <c r="R1419" s="93"/>
      <c r="S1419" s="94"/>
      <c r="T1419" s="95"/>
      <c r="U1419" s="96">
        <v>32</v>
      </c>
      <c r="V1419" s="95">
        <v>24</v>
      </c>
      <c r="W1419" s="95">
        <v>36</v>
      </c>
      <c r="X1419" s="97"/>
      <c r="Y1419" s="94"/>
      <c r="Z1419" s="96"/>
      <c r="AA1419" s="96"/>
      <c r="AB1419" s="95"/>
      <c r="AC1419" s="95"/>
      <c r="AD1419" s="97"/>
      <c r="AE1419" s="91"/>
      <c r="AF1419" s="113"/>
      <c r="AG1419" s="113"/>
      <c r="AH1419" s="92"/>
      <c r="AI1419" s="92"/>
      <c r="AJ1419" s="92"/>
      <c r="AK1419" s="92"/>
      <c r="AL1419" s="91"/>
      <c r="AM1419" s="113"/>
      <c r="AN1419" s="113"/>
      <c r="AO1419" s="92"/>
      <c r="AP1419" s="92"/>
      <c r="AQ1419" s="93"/>
      <c r="AR1419" s="167"/>
      <c r="AS1419" s="132"/>
      <c r="AT1419" s="132"/>
      <c r="AU1419" s="132"/>
      <c r="AV1419" s="133"/>
      <c r="AW1419" s="133"/>
      <c r="AX1419" s="117"/>
      <c r="AY1419" s="97"/>
      <c r="AZ1419" s="97"/>
      <c r="BA1419" s="97"/>
      <c r="BB1419" s="97"/>
      <c r="BC1419" s="99" t="s">
        <v>12301</v>
      </c>
      <c r="BD1419" s="99" t="s">
        <v>12275</v>
      </c>
      <c r="BE1419" s="99" t="s">
        <v>12337</v>
      </c>
      <c r="BF1419" s="100"/>
      <c r="BG1419" s="103"/>
      <c r="BH1419" s="103"/>
      <c r="BI1419" s="103"/>
      <c r="BJ1419" s="98"/>
      <c r="BK1419" s="101" t="s">
        <v>1511</v>
      </c>
      <c r="BL1419" s="102"/>
      <c r="BM1419" s="98"/>
      <c r="BN1419" s="98" t="s">
        <v>20</v>
      </c>
      <c r="BT1419" s="99"/>
      <c r="BU1419" s="99"/>
      <c r="BV1419" s="99"/>
      <c r="BW1419" s="99"/>
      <c r="BX1419" s="99"/>
      <c r="CB1419" s="4" t="s">
        <v>1511</v>
      </c>
    </row>
    <row r="1420" ht="13.75" spans="1:80">
      <c r="A1420" s="88" t="s">
        <v>12694</v>
      </c>
      <c r="B1420" s="88" t="s">
        <v>5947</v>
      </c>
      <c r="C1420" s="106" t="s">
        <v>5946</v>
      </c>
      <c r="D1420" s="89" t="s">
        <v>12266</v>
      </c>
      <c r="E1420" s="135">
        <v>3</v>
      </c>
      <c r="F1420" s="135">
        <v>342</v>
      </c>
      <c r="G1420" s="90">
        <f t="shared" si="24"/>
        <v>1026</v>
      </c>
      <c r="H1420" s="172"/>
      <c r="I1420" s="173"/>
      <c r="J1420" s="173">
        <v>88</v>
      </c>
      <c r="K1420" s="173">
        <v>58</v>
      </c>
      <c r="L1420" s="173">
        <v>32</v>
      </c>
      <c r="M1420" s="307">
        <v>33</v>
      </c>
      <c r="N1420" s="94"/>
      <c r="O1420" s="114"/>
      <c r="P1420" s="114"/>
      <c r="Q1420" s="114"/>
      <c r="R1420" s="97"/>
      <c r="S1420" s="216"/>
      <c r="T1420" s="95">
        <v>0</v>
      </c>
      <c r="U1420" s="217"/>
      <c r="V1420" s="218"/>
      <c r="W1420" s="218"/>
      <c r="X1420" s="219"/>
      <c r="Y1420" s="94"/>
      <c r="Z1420" s="96"/>
      <c r="AA1420" s="96"/>
      <c r="AB1420" s="95"/>
      <c r="AC1420" s="95"/>
      <c r="AD1420" s="97"/>
      <c r="AE1420" s="94"/>
      <c r="AF1420" s="96"/>
      <c r="AG1420" s="96"/>
      <c r="AH1420" s="95"/>
      <c r="AI1420" s="95"/>
      <c r="AJ1420" s="95"/>
      <c r="AK1420" s="95"/>
      <c r="AL1420" s="94"/>
      <c r="AM1420" s="96"/>
      <c r="AN1420" s="96"/>
      <c r="AO1420" s="95"/>
      <c r="AP1420" s="95"/>
      <c r="AQ1420" s="97"/>
      <c r="AR1420" s="94"/>
      <c r="AS1420" s="96"/>
      <c r="AT1420" s="96"/>
      <c r="AU1420" s="96"/>
      <c r="AV1420" s="95"/>
      <c r="AW1420" s="95"/>
      <c r="AX1420" s="97"/>
      <c r="AY1420" s="97"/>
      <c r="AZ1420" s="97"/>
      <c r="BA1420" s="97"/>
      <c r="BB1420" s="97"/>
      <c r="BC1420" s="98" t="s">
        <v>12297</v>
      </c>
      <c r="BD1420" s="99" t="s">
        <v>12298</v>
      </c>
      <c r="BE1420" s="99"/>
      <c r="BF1420" s="100"/>
      <c r="BG1420" s="103"/>
      <c r="BH1420" s="103"/>
      <c r="BI1420" s="103"/>
      <c r="BJ1420" s="98"/>
      <c r="BK1420" s="101" t="s">
        <v>1511</v>
      </c>
      <c r="BL1420" s="102"/>
      <c r="BM1420" s="98"/>
      <c r="BN1420" s="98"/>
      <c r="BT1420" s="99"/>
      <c r="BU1420" s="99"/>
      <c r="BV1420" s="99"/>
      <c r="BW1420" s="99"/>
      <c r="BX1420" s="99"/>
      <c r="CB1420" s="4" t="s">
        <v>1511</v>
      </c>
    </row>
    <row r="1421" ht="13.75" spans="1:80">
      <c r="A1421" s="88" t="s">
        <v>12694</v>
      </c>
      <c r="B1421" s="88" t="s">
        <v>5947</v>
      </c>
      <c r="C1421" s="106" t="s">
        <v>5946</v>
      </c>
      <c r="D1421" s="89" t="s">
        <v>494</v>
      </c>
      <c r="E1421" s="135">
        <v>3</v>
      </c>
      <c r="F1421" s="135">
        <v>207</v>
      </c>
      <c r="G1421" s="90">
        <f t="shared" si="24"/>
        <v>621</v>
      </c>
      <c r="H1421" s="172"/>
      <c r="I1421" s="173"/>
      <c r="J1421" s="173">
        <v>56</v>
      </c>
      <c r="K1421" s="173">
        <v>51</v>
      </c>
      <c r="L1421" s="173">
        <v>66</v>
      </c>
      <c r="M1421" s="307">
        <v>33</v>
      </c>
      <c r="N1421" s="94"/>
      <c r="O1421" s="114"/>
      <c r="P1421" s="114"/>
      <c r="Q1421" s="114"/>
      <c r="R1421" s="97"/>
      <c r="S1421" s="216"/>
      <c r="T1421" s="95">
        <v>0</v>
      </c>
      <c r="U1421" s="217"/>
      <c r="V1421" s="218"/>
      <c r="W1421" s="218"/>
      <c r="X1421" s="219"/>
      <c r="Y1421" s="94"/>
      <c r="Z1421" s="96"/>
      <c r="AA1421" s="96"/>
      <c r="AB1421" s="95"/>
      <c r="AC1421" s="95"/>
      <c r="AD1421" s="97"/>
      <c r="AE1421" s="94"/>
      <c r="AF1421" s="96"/>
      <c r="AG1421" s="96"/>
      <c r="AH1421" s="95"/>
      <c r="AI1421" s="95"/>
      <c r="AJ1421" s="95"/>
      <c r="AK1421" s="95"/>
      <c r="AL1421" s="94"/>
      <c r="AM1421" s="96"/>
      <c r="AN1421" s="96"/>
      <c r="AO1421" s="95"/>
      <c r="AP1421" s="95"/>
      <c r="AQ1421" s="97"/>
      <c r="AR1421" s="94"/>
      <c r="AS1421" s="96"/>
      <c r="AT1421" s="96"/>
      <c r="AU1421" s="96"/>
      <c r="AV1421" s="95"/>
      <c r="AW1421" s="95"/>
      <c r="AX1421" s="97"/>
      <c r="AY1421" s="97"/>
      <c r="AZ1421" s="97"/>
      <c r="BA1421" s="97"/>
      <c r="BB1421" s="97"/>
      <c r="BC1421" s="98" t="s">
        <v>12300</v>
      </c>
      <c r="BD1421" s="99" t="s">
        <v>12301</v>
      </c>
      <c r="BE1421" s="99"/>
      <c r="BF1421" s="100"/>
      <c r="BG1421" s="103"/>
      <c r="BH1421" s="103"/>
      <c r="BI1421" s="103"/>
      <c r="BJ1421" s="98"/>
      <c r="BK1421" s="101" t="s">
        <v>1511</v>
      </c>
      <c r="BL1421" s="102"/>
      <c r="BM1421" s="98"/>
      <c r="BN1421" s="98"/>
      <c r="BT1421" s="99"/>
      <c r="BU1421" s="99"/>
      <c r="BV1421" s="99"/>
      <c r="BW1421" s="99"/>
      <c r="BX1421" s="99"/>
      <c r="CB1421" s="4" t="s">
        <v>1511</v>
      </c>
    </row>
    <row r="1422" ht="13.75" spans="1:80">
      <c r="A1422" s="88" t="s">
        <v>12694</v>
      </c>
      <c r="B1422" s="88" t="s">
        <v>5947</v>
      </c>
      <c r="C1422" s="106" t="s">
        <v>5956</v>
      </c>
      <c r="D1422" s="89" t="s">
        <v>12266</v>
      </c>
      <c r="E1422" s="135">
        <v>3</v>
      </c>
      <c r="F1422" s="135">
        <v>342</v>
      </c>
      <c r="G1422" s="90">
        <f t="shared" si="24"/>
        <v>1026</v>
      </c>
      <c r="H1422" s="172"/>
      <c r="I1422" s="173"/>
      <c r="J1422" s="173">
        <v>52</v>
      </c>
      <c r="K1422" s="173">
        <v>68</v>
      </c>
      <c r="L1422" s="173">
        <v>51</v>
      </c>
      <c r="M1422" s="307">
        <v>33</v>
      </c>
      <c r="N1422" s="94"/>
      <c r="O1422" s="114"/>
      <c r="P1422" s="114"/>
      <c r="Q1422" s="114"/>
      <c r="R1422" s="97"/>
      <c r="S1422" s="216"/>
      <c r="T1422" s="95">
        <v>0</v>
      </c>
      <c r="U1422" s="217"/>
      <c r="V1422" s="218"/>
      <c r="W1422" s="218"/>
      <c r="X1422" s="219"/>
      <c r="Y1422" s="94"/>
      <c r="Z1422" s="96"/>
      <c r="AA1422" s="96"/>
      <c r="AB1422" s="95"/>
      <c r="AC1422" s="95"/>
      <c r="AD1422" s="97"/>
      <c r="AE1422" s="94"/>
      <c r="AF1422" s="96"/>
      <c r="AG1422" s="96"/>
      <c r="AH1422" s="95"/>
      <c r="AI1422" s="95"/>
      <c r="AJ1422" s="95"/>
      <c r="AK1422" s="95"/>
      <c r="AL1422" s="94"/>
      <c r="AM1422" s="96"/>
      <c r="AN1422" s="96"/>
      <c r="AO1422" s="95"/>
      <c r="AP1422" s="95"/>
      <c r="AQ1422" s="97"/>
      <c r="AR1422" s="94"/>
      <c r="AS1422" s="96"/>
      <c r="AT1422" s="96"/>
      <c r="AU1422" s="96"/>
      <c r="AV1422" s="95"/>
      <c r="AW1422" s="95"/>
      <c r="AX1422" s="97"/>
      <c r="AY1422" s="97"/>
      <c r="AZ1422" s="97"/>
      <c r="BA1422" s="97"/>
      <c r="BB1422" s="97"/>
      <c r="BC1422" s="98" t="s">
        <v>12297</v>
      </c>
      <c r="BD1422" s="99" t="s">
        <v>12298</v>
      </c>
      <c r="BE1422" s="99"/>
      <c r="BF1422" s="100"/>
      <c r="BG1422" s="103"/>
      <c r="BH1422" s="103"/>
      <c r="BI1422" s="103"/>
      <c r="BJ1422" s="98"/>
      <c r="BK1422" s="101" t="s">
        <v>1511</v>
      </c>
      <c r="BL1422" s="102"/>
      <c r="BM1422" s="98"/>
      <c r="BN1422" s="98"/>
      <c r="BT1422" s="99"/>
      <c r="BU1422" s="99"/>
      <c r="BV1422" s="99"/>
      <c r="BW1422" s="99"/>
      <c r="BX1422" s="99"/>
      <c r="CB1422" s="4" t="s">
        <v>1511</v>
      </c>
    </row>
    <row r="1423" ht="13.75" spans="1:80">
      <c r="A1423" s="88" t="s">
        <v>12694</v>
      </c>
      <c r="B1423" s="88" t="s">
        <v>5947</v>
      </c>
      <c r="C1423" s="106" t="s">
        <v>5956</v>
      </c>
      <c r="D1423" s="89" t="s">
        <v>494</v>
      </c>
      <c r="E1423" s="135">
        <v>3</v>
      </c>
      <c r="F1423" s="135">
        <v>207</v>
      </c>
      <c r="G1423" s="90">
        <f t="shared" si="24"/>
        <v>621</v>
      </c>
      <c r="H1423" s="172"/>
      <c r="I1423" s="173"/>
      <c r="J1423" s="173">
        <v>47</v>
      </c>
      <c r="K1423" s="173">
        <v>43</v>
      </c>
      <c r="L1423" s="173">
        <v>49</v>
      </c>
      <c r="M1423" s="307">
        <v>33</v>
      </c>
      <c r="N1423" s="97"/>
      <c r="O1423" s="97"/>
      <c r="P1423" s="97"/>
      <c r="Q1423" s="97"/>
      <c r="R1423" s="97"/>
      <c r="S1423" s="216"/>
      <c r="T1423" s="95">
        <v>0</v>
      </c>
      <c r="U1423" s="217"/>
      <c r="V1423" s="218"/>
      <c r="W1423" s="218"/>
      <c r="X1423" s="219"/>
      <c r="Y1423" s="94"/>
      <c r="Z1423" s="96"/>
      <c r="AA1423" s="96"/>
      <c r="AB1423" s="95"/>
      <c r="AC1423" s="95"/>
      <c r="AD1423" s="97"/>
      <c r="AE1423" s="94"/>
      <c r="AF1423" s="94"/>
      <c r="AG1423" s="94"/>
      <c r="AH1423" s="94"/>
      <c r="AI1423" s="94"/>
      <c r="AJ1423" s="94"/>
      <c r="AK1423" s="94"/>
      <c r="AL1423" s="94"/>
      <c r="AM1423" s="96"/>
      <c r="AN1423" s="96"/>
      <c r="AO1423" s="95"/>
      <c r="AP1423" s="95"/>
      <c r="AQ1423" s="97"/>
      <c r="AR1423" s="94"/>
      <c r="AS1423" s="96"/>
      <c r="AT1423" s="96"/>
      <c r="AU1423" s="96"/>
      <c r="AV1423" s="95"/>
      <c r="AW1423" s="95"/>
      <c r="AX1423" s="97"/>
      <c r="AY1423" s="97"/>
      <c r="AZ1423" s="97"/>
      <c r="BA1423" s="97"/>
      <c r="BB1423" s="97"/>
      <c r="BC1423" s="98" t="s">
        <v>12300</v>
      </c>
      <c r="BD1423" s="99" t="s">
        <v>12301</v>
      </c>
      <c r="BE1423" s="99"/>
      <c r="BF1423" s="100"/>
      <c r="BG1423" s="103"/>
      <c r="BH1423" s="103"/>
      <c r="BI1423" s="103"/>
      <c r="BJ1423" s="98"/>
      <c r="BK1423" s="101" t="s">
        <v>1511</v>
      </c>
      <c r="BL1423" s="102"/>
      <c r="BM1423" s="98"/>
      <c r="BN1423" s="98"/>
      <c r="BT1423" s="99"/>
      <c r="BU1423" s="99"/>
      <c r="BV1423" s="99"/>
      <c r="BW1423" s="99"/>
      <c r="BX1423" s="99"/>
      <c r="CB1423" s="4" t="s">
        <v>1511</v>
      </c>
    </row>
    <row r="1424" ht="13.75" spans="1:80">
      <c r="A1424" s="88" t="s">
        <v>12695</v>
      </c>
      <c r="B1424" s="88" t="s">
        <v>5947</v>
      </c>
      <c r="C1424" s="106" t="s">
        <v>6561</v>
      </c>
      <c r="D1424" s="89" t="s">
        <v>12266</v>
      </c>
      <c r="E1424" s="135">
        <v>3</v>
      </c>
      <c r="F1424" s="135">
        <v>342</v>
      </c>
      <c r="G1424" s="90">
        <f t="shared" si="24"/>
        <v>1026</v>
      </c>
      <c r="H1424" s="172"/>
      <c r="I1424" s="173"/>
      <c r="J1424" s="173">
        <v>51</v>
      </c>
      <c r="K1424" s="173">
        <v>72</v>
      </c>
      <c r="L1424" s="173">
        <v>51</v>
      </c>
      <c r="M1424" s="307">
        <v>33</v>
      </c>
      <c r="N1424" s="97"/>
      <c r="O1424" s="97"/>
      <c r="P1424" s="97"/>
      <c r="Q1424" s="97"/>
      <c r="R1424" s="97"/>
      <c r="S1424" s="216"/>
      <c r="T1424" s="95">
        <v>0</v>
      </c>
      <c r="U1424" s="217"/>
      <c r="V1424" s="218"/>
      <c r="W1424" s="218"/>
      <c r="X1424" s="219"/>
      <c r="Y1424" s="163"/>
      <c r="Z1424" s="180"/>
      <c r="AA1424" s="180">
        <v>54</v>
      </c>
      <c r="AB1424" s="164">
        <v>55</v>
      </c>
      <c r="AC1424" s="164">
        <v>60</v>
      </c>
      <c r="AD1424" s="165"/>
      <c r="AE1424" s="94"/>
      <c r="AF1424" s="94"/>
      <c r="AG1424" s="94"/>
      <c r="AH1424" s="94"/>
      <c r="AI1424" s="94"/>
      <c r="AJ1424" s="94"/>
      <c r="AK1424" s="94"/>
      <c r="AL1424" s="94"/>
      <c r="AM1424" s="96"/>
      <c r="AN1424" s="96"/>
      <c r="AO1424" s="95"/>
      <c r="AP1424" s="95"/>
      <c r="AQ1424" s="97"/>
      <c r="AR1424" s="94"/>
      <c r="AS1424" s="96"/>
      <c r="AT1424" s="96"/>
      <c r="AU1424" s="96"/>
      <c r="AV1424" s="95"/>
      <c r="AW1424" s="95"/>
      <c r="AX1424" s="97"/>
      <c r="AY1424" s="97"/>
      <c r="AZ1424" s="97"/>
      <c r="BA1424" s="97"/>
      <c r="BB1424" s="97"/>
      <c r="BC1424" s="98" t="s">
        <v>12280</v>
      </c>
      <c r="BD1424" s="99" t="s">
        <v>12297</v>
      </c>
      <c r="BE1424" s="99" t="s">
        <v>1366</v>
      </c>
      <c r="BF1424" s="100"/>
      <c r="BG1424" s="103"/>
      <c r="BH1424" s="103"/>
      <c r="BI1424" s="103"/>
      <c r="BJ1424" s="98"/>
      <c r="BK1424" s="101" t="s">
        <v>1511</v>
      </c>
      <c r="BL1424" s="102"/>
      <c r="BM1424" s="98"/>
      <c r="BN1424" s="98"/>
      <c r="BT1424" s="99"/>
      <c r="BU1424" s="99"/>
      <c r="BV1424" s="99"/>
      <c r="BW1424" s="99"/>
      <c r="BX1424" s="99"/>
      <c r="CB1424" s="4" t="s">
        <v>1511</v>
      </c>
    </row>
    <row r="1425" ht="13.75" spans="1:80">
      <c r="A1425" s="88" t="s">
        <v>12695</v>
      </c>
      <c r="B1425" s="88" t="s">
        <v>5947</v>
      </c>
      <c r="C1425" s="106" t="s">
        <v>6561</v>
      </c>
      <c r="D1425" s="89" t="s">
        <v>494</v>
      </c>
      <c r="E1425" s="135">
        <v>3</v>
      </c>
      <c r="F1425" s="135">
        <v>209</v>
      </c>
      <c r="G1425" s="90">
        <f t="shared" si="24"/>
        <v>627</v>
      </c>
      <c r="H1425" s="172"/>
      <c r="I1425" s="173"/>
      <c r="J1425" s="173">
        <v>47</v>
      </c>
      <c r="K1425" s="173">
        <v>35</v>
      </c>
      <c r="L1425" s="173">
        <v>49</v>
      </c>
      <c r="M1425" s="307">
        <v>33</v>
      </c>
      <c r="N1425" s="97"/>
      <c r="O1425" s="97"/>
      <c r="P1425" s="97"/>
      <c r="Q1425" s="97"/>
      <c r="R1425" s="97"/>
      <c r="S1425" s="216"/>
      <c r="T1425" s="95">
        <v>0</v>
      </c>
      <c r="U1425" s="217"/>
      <c r="V1425" s="218"/>
      <c r="W1425" s="218"/>
      <c r="X1425" s="219"/>
      <c r="Y1425" s="163"/>
      <c r="Z1425" s="180"/>
      <c r="AA1425" s="180">
        <v>40</v>
      </c>
      <c r="AB1425" s="164">
        <v>40</v>
      </c>
      <c r="AC1425" s="164">
        <v>80</v>
      </c>
      <c r="AD1425" s="165"/>
      <c r="AE1425" s="94"/>
      <c r="AF1425" s="94"/>
      <c r="AG1425" s="94"/>
      <c r="AH1425" s="94"/>
      <c r="AI1425" s="94"/>
      <c r="AJ1425" s="94"/>
      <c r="AK1425" s="94"/>
      <c r="AL1425" s="94"/>
      <c r="AM1425" s="96"/>
      <c r="AN1425" s="96"/>
      <c r="AO1425" s="95"/>
      <c r="AP1425" s="95"/>
      <c r="AQ1425" s="97"/>
      <c r="AR1425" s="94"/>
      <c r="AS1425" s="96"/>
      <c r="AT1425" s="96"/>
      <c r="AU1425" s="96"/>
      <c r="AV1425" s="95"/>
      <c r="AW1425" s="95"/>
      <c r="AX1425" s="97"/>
      <c r="AY1425" s="97"/>
      <c r="AZ1425" s="97"/>
      <c r="BA1425" s="97"/>
      <c r="BB1425" s="97"/>
      <c r="BC1425" s="98" t="s">
        <v>12282</v>
      </c>
      <c r="BD1425" s="99" t="s">
        <v>12300</v>
      </c>
      <c r="BE1425" s="99" t="s">
        <v>12362</v>
      </c>
      <c r="BF1425" s="100"/>
      <c r="BG1425" s="103"/>
      <c r="BH1425" s="103"/>
      <c r="BI1425" s="103"/>
      <c r="BJ1425" s="98"/>
      <c r="BK1425" s="101" t="s">
        <v>1511</v>
      </c>
      <c r="BL1425" s="102"/>
      <c r="BM1425" s="98"/>
      <c r="BN1425" s="98"/>
      <c r="BT1425" s="99"/>
      <c r="BU1425" s="99"/>
      <c r="BV1425" s="99"/>
      <c r="BW1425" s="99"/>
      <c r="BX1425" s="99"/>
      <c r="CB1425" s="4" t="s">
        <v>1511</v>
      </c>
    </row>
    <row r="1426" ht="13.75" spans="1:80">
      <c r="A1426" s="88" t="s">
        <v>12695</v>
      </c>
      <c r="B1426" s="88" t="s">
        <v>5947</v>
      </c>
      <c r="C1426" s="106" t="s">
        <v>6556</v>
      </c>
      <c r="D1426" s="89" t="s">
        <v>12266</v>
      </c>
      <c r="E1426" s="135">
        <v>3</v>
      </c>
      <c r="F1426" s="135">
        <v>342</v>
      </c>
      <c r="G1426" s="90">
        <f t="shared" si="24"/>
        <v>1026</v>
      </c>
      <c r="H1426" s="172"/>
      <c r="I1426" s="173"/>
      <c r="J1426" s="173">
        <v>70</v>
      </c>
      <c r="K1426" s="173">
        <v>46</v>
      </c>
      <c r="L1426" s="173">
        <v>48</v>
      </c>
      <c r="M1426" s="307">
        <v>33</v>
      </c>
      <c r="N1426" s="97"/>
      <c r="O1426" s="97"/>
      <c r="P1426" s="97"/>
      <c r="Q1426" s="97"/>
      <c r="R1426" s="97"/>
      <c r="S1426" s="216"/>
      <c r="T1426" s="95">
        <v>0</v>
      </c>
      <c r="U1426" s="217"/>
      <c r="V1426" s="218"/>
      <c r="W1426" s="218"/>
      <c r="X1426" s="219"/>
      <c r="Y1426" s="163"/>
      <c r="Z1426" s="180"/>
      <c r="AA1426" s="180">
        <v>54</v>
      </c>
      <c r="AB1426" s="164">
        <v>55</v>
      </c>
      <c r="AC1426" s="164">
        <v>80</v>
      </c>
      <c r="AD1426" s="165"/>
      <c r="AE1426" s="94"/>
      <c r="AF1426" s="94"/>
      <c r="AG1426" s="94"/>
      <c r="AH1426" s="94"/>
      <c r="AI1426" s="94"/>
      <c r="AJ1426" s="94"/>
      <c r="AK1426" s="94"/>
      <c r="AL1426" s="94"/>
      <c r="AM1426" s="96"/>
      <c r="AN1426" s="96"/>
      <c r="AO1426" s="95"/>
      <c r="AP1426" s="95"/>
      <c r="AQ1426" s="97"/>
      <c r="AR1426" s="94"/>
      <c r="AS1426" s="96"/>
      <c r="AT1426" s="96"/>
      <c r="AU1426" s="96"/>
      <c r="AV1426" s="95"/>
      <c r="AW1426" s="95"/>
      <c r="AX1426" s="97"/>
      <c r="AY1426" s="97"/>
      <c r="AZ1426" s="97"/>
      <c r="BA1426" s="97"/>
      <c r="BB1426" s="97"/>
      <c r="BC1426" s="98" t="s">
        <v>12280</v>
      </c>
      <c r="BD1426" s="99" t="s">
        <v>12297</v>
      </c>
      <c r="BE1426" s="99" t="s">
        <v>1366</v>
      </c>
      <c r="BF1426" s="100"/>
      <c r="BG1426" s="103"/>
      <c r="BH1426" s="103"/>
      <c r="BI1426" s="103"/>
      <c r="BJ1426" s="98"/>
      <c r="BK1426" s="101" t="s">
        <v>1511</v>
      </c>
      <c r="BL1426" s="102"/>
      <c r="BM1426" s="98"/>
      <c r="BN1426" s="98"/>
      <c r="BT1426" s="99"/>
      <c r="BU1426" s="99"/>
      <c r="BV1426" s="99"/>
      <c r="BW1426" s="99"/>
      <c r="BX1426" s="99"/>
      <c r="CB1426" s="4" t="s">
        <v>1511</v>
      </c>
    </row>
    <row r="1427" ht="13.75" spans="1:80">
      <c r="A1427" s="88" t="s">
        <v>12695</v>
      </c>
      <c r="B1427" s="88" t="s">
        <v>5947</v>
      </c>
      <c r="C1427" s="106" t="s">
        <v>6556</v>
      </c>
      <c r="D1427" s="89" t="s">
        <v>494</v>
      </c>
      <c r="E1427" s="135">
        <v>3</v>
      </c>
      <c r="F1427" s="135">
        <v>209</v>
      </c>
      <c r="G1427" s="90">
        <f t="shared" si="24"/>
        <v>627</v>
      </c>
      <c r="H1427" s="172"/>
      <c r="I1427" s="173"/>
      <c r="J1427" s="173">
        <v>40</v>
      </c>
      <c r="K1427" s="173">
        <v>48</v>
      </c>
      <c r="L1427" s="173">
        <v>61</v>
      </c>
      <c r="M1427" s="307">
        <v>33</v>
      </c>
      <c r="N1427" s="97"/>
      <c r="O1427" s="97"/>
      <c r="P1427" s="97"/>
      <c r="Q1427" s="97"/>
      <c r="R1427" s="97"/>
      <c r="S1427" s="216"/>
      <c r="T1427" s="95">
        <v>0</v>
      </c>
      <c r="U1427" s="217"/>
      <c r="V1427" s="218"/>
      <c r="W1427" s="218"/>
      <c r="X1427" s="219"/>
      <c r="Y1427" s="163"/>
      <c r="Z1427" s="180"/>
      <c r="AA1427" s="180">
        <v>40</v>
      </c>
      <c r="AB1427" s="164">
        <v>40</v>
      </c>
      <c r="AC1427" s="164">
        <v>90</v>
      </c>
      <c r="AD1427" s="165"/>
      <c r="AE1427" s="94"/>
      <c r="AF1427" s="94"/>
      <c r="AG1427" s="94"/>
      <c r="AH1427" s="94"/>
      <c r="AI1427" s="94"/>
      <c r="AJ1427" s="94"/>
      <c r="AK1427" s="94"/>
      <c r="AL1427" s="94"/>
      <c r="AM1427" s="96"/>
      <c r="AN1427" s="96"/>
      <c r="AO1427" s="95"/>
      <c r="AP1427" s="95"/>
      <c r="AQ1427" s="97"/>
      <c r="AR1427" s="94"/>
      <c r="AS1427" s="96"/>
      <c r="AT1427" s="96"/>
      <c r="AU1427" s="96"/>
      <c r="AV1427" s="95"/>
      <c r="AW1427" s="95"/>
      <c r="AX1427" s="97"/>
      <c r="AY1427" s="97"/>
      <c r="AZ1427" s="97"/>
      <c r="BA1427" s="97"/>
      <c r="BB1427" s="97"/>
      <c r="BC1427" s="98" t="s">
        <v>12282</v>
      </c>
      <c r="BD1427" s="99" t="s">
        <v>12300</v>
      </c>
      <c r="BE1427" s="99" t="s">
        <v>12362</v>
      </c>
      <c r="BF1427" s="100"/>
      <c r="BG1427" s="103"/>
      <c r="BH1427" s="103"/>
      <c r="BI1427" s="103"/>
      <c r="BJ1427" s="98"/>
      <c r="BK1427" s="101" t="s">
        <v>1511</v>
      </c>
      <c r="BL1427" s="102"/>
      <c r="BM1427" s="98"/>
      <c r="BN1427" s="98"/>
      <c r="BT1427" s="99"/>
      <c r="BU1427" s="99"/>
      <c r="BV1427" s="99"/>
      <c r="BW1427" s="99"/>
      <c r="BX1427" s="99"/>
      <c r="CB1427" s="4" t="s">
        <v>1511</v>
      </c>
    </row>
    <row r="1428" ht="13.75" spans="1:80">
      <c r="A1428" s="88" t="s">
        <v>12695</v>
      </c>
      <c r="B1428" s="88" t="s">
        <v>5936</v>
      </c>
      <c r="C1428" s="106" t="s">
        <v>6541</v>
      </c>
      <c r="D1428" s="89" t="s">
        <v>12266</v>
      </c>
      <c r="E1428" s="135">
        <v>3</v>
      </c>
      <c r="F1428" s="135">
        <v>203</v>
      </c>
      <c r="G1428" s="90">
        <f t="shared" si="24"/>
        <v>609</v>
      </c>
      <c r="H1428" s="172"/>
      <c r="I1428" s="173"/>
      <c r="J1428" s="173">
        <v>43</v>
      </c>
      <c r="K1428" s="173">
        <v>48</v>
      </c>
      <c r="L1428" s="173">
        <v>15</v>
      </c>
      <c r="M1428" s="307">
        <v>33</v>
      </c>
      <c r="N1428" s="97"/>
      <c r="O1428" s="97"/>
      <c r="P1428" s="97"/>
      <c r="Q1428" s="97"/>
      <c r="R1428" s="97"/>
      <c r="S1428" s="216"/>
      <c r="T1428" s="95">
        <v>0</v>
      </c>
      <c r="U1428" s="217"/>
      <c r="V1428" s="218"/>
      <c r="W1428" s="218"/>
      <c r="X1428" s="219"/>
      <c r="Y1428" s="163"/>
      <c r="Z1428" s="180"/>
      <c r="AA1428" s="180">
        <v>54</v>
      </c>
      <c r="AB1428" s="164">
        <v>55</v>
      </c>
      <c r="AC1428" s="164">
        <v>60</v>
      </c>
      <c r="AD1428" s="165"/>
      <c r="AE1428" s="94"/>
      <c r="AF1428" s="94"/>
      <c r="AG1428" s="94"/>
      <c r="AH1428" s="94"/>
      <c r="AI1428" s="94"/>
      <c r="AJ1428" s="94"/>
      <c r="AK1428" s="94"/>
      <c r="AL1428" s="94"/>
      <c r="AM1428" s="96"/>
      <c r="AN1428" s="96"/>
      <c r="AO1428" s="95"/>
      <c r="AP1428" s="95"/>
      <c r="AQ1428" s="97"/>
      <c r="AR1428" s="94"/>
      <c r="AS1428" s="96"/>
      <c r="AT1428" s="96"/>
      <c r="AU1428" s="96"/>
      <c r="AV1428" s="95"/>
      <c r="AW1428" s="95"/>
      <c r="AX1428" s="97"/>
      <c r="AY1428" s="97"/>
      <c r="AZ1428" s="97"/>
      <c r="BA1428" s="97"/>
      <c r="BB1428" s="97"/>
      <c r="BC1428" s="98" t="s">
        <v>12280</v>
      </c>
      <c r="BD1428" s="99" t="s">
        <v>12297</v>
      </c>
      <c r="BE1428" s="99" t="s">
        <v>1366</v>
      </c>
      <c r="BF1428" s="100"/>
      <c r="BG1428" s="103"/>
      <c r="BH1428" s="103"/>
      <c r="BI1428" s="103"/>
      <c r="BJ1428" s="98"/>
      <c r="BK1428" s="101" t="s">
        <v>1511</v>
      </c>
      <c r="BL1428" s="102"/>
      <c r="BM1428" s="98"/>
      <c r="BN1428" s="98"/>
      <c r="BT1428" s="99"/>
      <c r="BU1428" s="99"/>
      <c r="BV1428" s="99"/>
      <c r="BW1428" s="99"/>
      <c r="BX1428" s="99"/>
      <c r="CB1428" s="4" t="s">
        <v>1511</v>
      </c>
    </row>
    <row r="1429" ht="13.75" spans="1:80">
      <c r="A1429" s="88" t="s">
        <v>12695</v>
      </c>
      <c r="B1429" s="88" t="s">
        <v>5936</v>
      </c>
      <c r="C1429" s="106" t="s">
        <v>6541</v>
      </c>
      <c r="D1429" s="89" t="s">
        <v>494</v>
      </c>
      <c r="E1429" s="135">
        <v>3</v>
      </c>
      <c r="F1429" s="135">
        <v>133</v>
      </c>
      <c r="G1429" s="90">
        <f t="shared" si="24"/>
        <v>399</v>
      </c>
      <c r="H1429" s="172"/>
      <c r="I1429" s="173"/>
      <c r="J1429" s="173">
        <v>24</v>
      </c>
      <c r="K1429" s="173">
        <v>42</v>
      </c>
      <c r="L1429" s="173">
        <v>45</v>
      </c>
      <c r="M1429" s="307">
        <v>33</v>
      </c>
      <c r="N1429" s="97"/>
      <c r="O1429" s="97"/>
      <c r="P1429" s="97"/>
      <c r="Q1429" s="97"/>
      <c r="R1429" s="97"/>
      <c r="S1429" s="216"/>
      <c r="T1429" s="95">
        <v>0</v>
      </c>
      <c r="U1429" s="217"/>
      <c r="V1429" s="218"/>
      <c r="W1429" s="218"/>
      <c r="X1429" s="219"/>
      <c r="Y1429" s="163"/>
      <c r="Z1429" s="180"/>
      <c r="AA1429" s="180">
        <v>40</v>
      </c>
      <c r="AB1429" s="164">
        <v>40</v>
      </c>
      <c r="AC1429" s="164">
        <v>80</v>
      </c>
      <c r="AD1429" s="165"/>
      <c r="AE1429" s="94"/>
      <c r="AF1429" s="94"/>
      <c r="AG1429" s="94"/>
      <c r="AH1429" s="94"/>
      <c r="AI1429" s="94"/>
      <c r="AJ1429" s="94"/>
      <c r="AK1429" s="94"/>
      <c r="AL1429" s="94"/>
      <c r="AM1429" s="96"/>
      <c r="AN1429" s="96"/>
      <c r="AO1429" s="95"/>
      <c r="AP1429" s="95"/>
      <c r="AQ1429" s="97"/>
      <c r="AR1429" s="94"/>
      <c r="AS1429" s="96"/>
      <c r="AT1429" s="96"/>
      <c r="AU1429" s="96"/>
      <c r="AV1429" s="95"/>
      <c r="AW1429" s="95"/>
      <c r="AX1429" s="97"/>
      <c r="AY1429" s="97"/>
      <c r="AZ1429" s="97"/>
      <c r="BA1429" s="97"/>
      <c r="BB1429" s="97"/>
      <c r="BC1429" s="98" t="s">
        <v>12282</v>
      </c>
      <c r="BD1429" s="99" t="s">
        <v>12300</v>
      </c>
      <c r="BE1429" s="99" t="s">
        <v>12362</v>
      </c>
      <c r="BF1429" s="100"/>
      <c r="BG1429" s="103"/>
      <c r="BH1429" s="103"/>
      <c r="BI1429" s="103"/>
      <c r="BJ1429" s="98"/>
      <c r="BK1429" s="101" t="s">
        <v>1511</v>
      </c>
      <c r="BL1429" s="102"/>
      <c r="BM1429" s="98"/>
      <c r="BN1429" s="98"/>
      <c r="BT1429" s="99"/>
      <c r="BU1429" s="99"/>
      <c r="BV1429" s="99"/>
      <c r="BW1429" s="99"/>
      <c r="BX1429" s="99"/>
      <c r="CB1429" s="4" t="s">
        <v>1511</v>
      </c>
    </row>
    <row r="1430" ht="13.75" spans="1:80">
      <c r="A1430" s="88" t="s">
        <v>12695</v>
      </c>
      <c r="B1430" s="88" t="s">
        <v>883</v>
      </c>
      <c r="C1430" s="106" t="s">
        <v>6897</v>
      </c>
      <c r="D1430" s="89" t="s">
        <v>12266</v>
      </c>
      <c r="E1430" s="135">
        <v>3</v>
      </c>
      <c r="F1430" s="135">
        <v>342</v>
      </c>
      <c r="G1430" s="90">
        <f t="shared" si="24"/>
        <v>1026</v>
      </c>
      <c r="H1430" s="172"/>
      <c r="I1430" s="173"/>
      <c r="J1430" s="173">
        <v>64</v>
      </c>
      <c r="K1430" s="173">
        <v>43</v>
      </c>
      <c r="L1430" s="173">
        <v>58</v>
      </c>
      <c r="M1430" s="307"/>
      <c r="N1430" s="97"/>
      <c r="O1430" s="97"/>
      <c r="P1430" s="97"/>
      <c r="Q1430" s="97"/>
      <c r="R1430" s="97"/>
      <c r="S1430" s="216"/>
      <c r="T1430" s="95">
        <v>0</v>
      </c>
      <c r="U1430" s="217"/>
      <c r="V1430" s="218"/>
      <c r="W1430" s="218"/>
      <c r="X1430" s="219"/>
      <c r="Y1430" s="163"/>
      <c r="Z1430" s="180"/>
      <c r="AA1430" s="180">
        <v>54</v>
      </c>
      <c r="AB1430" s="164">
        <v>55</v>
      </c>
      <c r="AC1430" s="164">
        <v>60</v>
      </c>
      <c r="AD1430" s="165"/>
      <c r="AE1430" s="94"/>
      <c r="AF1430" s="94"/>
      <c r="AG1430" s="94"/>
      <c r="AH1430" s="94"/>
      <c r="AI1430" s="94"/>
      <c r="AJ1430" s="94"/>
      <c r="AK1430" s="94"/>
      <c r="AL1430" s="94"/>
      <c r="AM1430" s="96"/>
      <c r="AN1430" s="96"/>
      <c r="AO1430" s="95"/>
      <c r="AP1430" s="95"/>
      <c r="AQ1430" s="97"/>
      <c r="AR1430" s="94"/>
      <c r="AS1430" s="96"/>
      <c r="AT1430" s="96"/>
      <c r="AU1430" s="96"/>
      <c r="AV1430" s="95"/>
      <c r="AW1430" s="95"/>
      <c r="AX1430" s="97"/>
      <c r="AY1430" s="97"/>
      <c r="AZ1430" s="97"/>
      <c r="BA1430" s="97"/>
      <c r="BB1430" s="97"/>
      <c r="BC1430" s="98" t="s">
        <v>12280</v>
      </c>
      <c r="BD1430" s="99" t="s">
        <v>12297</v>
      </c>
      <c r="BE1430" s="99" t="s">
        <v>1366</v>
      </c>
      <c r="BF1430" s="100"/>
      <c r="BG1430" s="103"/>
      <c r="BH1430" s="103"/>
      <c r="BI1430" s="103"/>
      <c r="BJ1430" s="98"/>
      <c r="BK1430" s="101" t="s">
        <v>1511</v>
      </c>
      <c r="BL1430" s="102"/>
      <c r="BM1430" s="98"/>
      <c r="BN1430" s="98"/>
      <c r="BT1430" s="99"/>
      <c r="BU1430" s="99"/>
      <c r="BV1430" s="99"/>
      <c r="BW1430" s="99"/>
      <c r="BX1430" s="99"/>
      <c r="CB1430" s="4" t="s">
        <v>1511</v>
      </c>
    </row>
    <row r="1431" ht="13.75" spans="1:80">
      <c r="A1431" s="88" t="s">
        <v>12695</v>
      </c>
      <c r="B1431" s="88" t="s">
        <v>883</v>
      </c>
      <c r="C1431" s="106" t="s">
        <v>6897</v>
      </c>
      <c r="D1431" s="89" t="s">
        <v>494</v>
      </c>
      <c r="E1431" s="135">
        <v>3</v>
      </c>
      <c r="F1431" s="135">
        <v>209</v>
      </c>
      <c r="G1431" s="90">
        <f t="shared" si="24"/>
        <v>627</v>
      </c>
      <c r="H1431" s="172"/>
      <c r="I1431" s="173"/>
      <c r="J1431" s="173">
        <v>41</v>
      </c>
      <c r="K1431" s="173">
        <v>42</v>
      </c>
      <c r="L1431" s="173">
        <v>47</v>
      </c>
      <c r="M1431" s="307"/>
      <c r="N1431" s="97"/>
      <c r="O1431" s="97"/>
      <c r="P1431" s="97"/>
      <c r="Q1431" s="97"/>
      <c r="R1431" s="97"/>
      <c r="S1431" s="216"/>
      <c r="T1431" s="95">
        <v>0</v>
      </c>
      <c r="U1431" s="217"/>
      <c r="V1431" s="218"/>
      <c r="W1431" s="218"/>
      <c r="X1431" s="219"/>
      <c r="Y1431" s="163"/>
      <c r="Z1431" s="180"/>
      <c r="AA1431" s="180">
        <v>40</v>
      </c>
      <c r="AB1431" s="164">
        <v>40</v>
      </c>
      <c r="AC1431" s="164">
        <v>80</v>
      </c>
      <c r="AD1431" s="165"/>
      <c r="AE1431" s="94"/>
      <c r="AF1431" s="94"/>
      <c r="AG1431" s="94"/>
      <c r="AH1431" s="94"/>
      <c r="AI1431" s="94"/>
      <c r="AJ1431" s="94"/>
      <c r="AK1431" s="94"/>
      <c r="AL1431" s="94"/>
      <c r="AM1431" s="96"/>
      <c r="AN1431" s="96"/>
      <c r="AO1431" s="95"/>
      <c r="AP1431" s="95"/>
      <c r="AQ1431" s="97"/>
      <c r="AR1431" s="94"/>
      <c r="AS1431" s="96"/>
      <c r="AT1431" s="96"/>
      <c r="AU1431" s="96"/>
      <c r="AV1431" s="95"/>
      <c r="AW1431" s="95"/>
      <c r="AX1431" s="97"/>
      <c r="AY1431" s="97"/>
      <c r="AZ1431" s="97"/>
      <c r="BA1431" s="97"/>
      <c r="BB1431" s="97"/>
      <c r="BC1431" s="98" t="s">
        <v>12282</v>
      </c>
      <c r="BD1431" s="99" t="s">
        <v>12300</v>
      </c>
      <c r="BE1431" s="99" t="s">
        <v>12362</v>
      </c>
      <c r="BF1431" s="100"/>
      <c r="BG1431" s="103"/>
      <c r="BH1431" s="103"/>
      <c r="BI1431" s="103"/>
      <c r="BJ1431" s="98"/>
      <c r="BK1431" s="101" t="s">
        <v>1511</v>
      </c>
      <c r="BL1431" s="102"/>
      <c r="BM1431" s="98"/>
      <c r="BN1431" s="98"/>
      <c r="BT1431" s="99"/>
      <c r="BU1431" s="99"/>
      <c r="BV1431" s="99"/>
      <c r="BW1431" s="99"/>
      <c r="BX1431" s="99"/>
      <c r="CB1431" s="4" t="s">
        <v>1511</v>
      </c>
    </row>
    <row r="1432" ht="13.75" spans="1:80">
      <c r="A1432" s="88" t="s">
        <v>12695</v>
      </c>
      <c r="B1432" s="88" t="s">
        <v>883</v>
      </c>
      <c r="C1432" s="106" t="s">
        <v>6900</v>
      </c>
      <c r="D1432" s="89" t="s">
        <v>12266</v>
      </c>
      <c r="E1432" s="135">
        <v>3</v>
      </c>
      <c r="F1432" s="135">
        <v>342</v>
      </c>
      <c r="G1432" s="90">
        <f t="shared" si="24"/>
        <v>1026</v>
      </c>
      <c r="H1432" s="172"/>
      <c r="I1432" s="173"/>
      <c r="J1432" s="173">
        <v>60</v>
      </c>
      <c r="K1432" s="173">
        <v>58</v>
      </c>
      <c r="L1432" s="173">
        <v>48</v>
      </c>
      <c r="M1432" s="307"/>
      <c r="N1432" s="97"/>
      <c r="O1432" s="97"/>
      <c r="P1432" s="97"/>
      <c r="Q1432" s="97"/>
      <c r="R1432" s="97"/>
      <c r="S1432" s="216"/>
      <c r="T1432" s="95">
        <v>0</v>
      </c>
      <c r="U1432" s="217"/>
      <c r="V1432" s="218"/>
      <c r="W1432" s="218"/>
      <c r="X1432" s="219"/>
      <c r="Y1432" s="163"/>
      <c r="Z1432" s="180"/>
      <c r="AA1432" s="180">
        <v>54</v>
      </c>
      <c r="AB1432" s="164">
        <v>55</v>
      </c>
      <c r="AC1432" s="164">
        <v>60</v>
      </c>
      <c r="AD1432" s="165"/>
      <c r="AE1432" s="94"/>
      <c r="AF1432" s="94"/>
      <c r="AG1432" s="94"/>
      <c r="AH1432" s="94"/>
      <c r="AI1432" s="94"/>
      <c r="AJ1432" s="94"/>
      <c r="AK1432" s="94"/>
      <c r="AL1432" s="94"/>
      <c r="AM1432" s="96"/>
      <c r="AN1432" s="96"/>
      <c r="AO1432" s="95"/>
      <c r="AP1432" s="95"/>
      <c r="AQ1432" s="97"/>
      <c r="AR1432" s="94"/>
      <c r="AS1432" s="96"/>
      <c r="AT1432" s="96"/>
      <c r="AU1432" s="96"/>
      <c r="AV1432" s="95"/>
      <c r="AW1432" s="95"/>
      <c r="AX1432" s="97"/>
      <c r="AY1432" s="97"/>
      <c r="AZ1432" s="97"/>
      <c r="BA1432" s="97"/>
      <c r="BB1432" s="97"/>
      <c r="BC1432" s="98" t="s">
        <v>12280</v>
      </c>
      <c r="BD1432" s="99" t="s">
        <v>12297</v>
      </c>
      <c r="BE1432" s="99" t="s">
        <v>1366</v>
      </c>
      <c r="BF1432" s="100"/>
      <c r="BG1432" s="103"/>
      <c r="BH1432" s="103"/>
      <c r="BI1432" s="103"/>
      <c r="BJ1432" s="98"/>
      <c r="BK1432" s="101" t="s">
        <v>1511</v>
      </c>
      <c r="BL1432" s="102"/>
      <c r="BM1432" s="98"/>
      <c r="BN1432" s="98"/>
      <c r="BT1432" s="99"/>
      <c r="BU1432" s="99"/>
      <c r="BV1432" s="99"/>
      <c r="BW1432" s="99"/>
      <c r="BX1432" s="99"/>
      <c r="CB1432" s="4" t="s">
        <v>1511</v>
      </c>
    </row>
    <row r="1433" ht="13.75" spans="1:80">
      <c r="A1433" s="88" t="s">
        <v>12695</v>
      </c>
      <c r="B1433" s="88" t="s">
        <v>883</v>
      </c>
      <c r="C1433" s="106" t="s">
        <v>6900</v>
      </c>
      <c r="D1433" s="89" t="s">
        <v>494</v>
      </c>
      <c r="E1433" s="135">
        <v>3</v>
      </c>
      <c r="F1433" s="135">
        <v>209</v>
      </c>
      <c r="G1433" s="90">
        <f t="shared" si="24"/>
        <v>627</v>
      </c>
      <c r="H1433" s="172"/>
      <c r="I1433" s="173"/>
      <c r="J1433" s="173">
        <v>52</v>
      </c>
      <c r="K1433" s="173">
        <v>52</v>
      </c>
      <c r="L1433" s="173">
        <v>65</v>
      </c>
      <c r="M1433" s="307"/>
      <c r="N1433" s="97"/>
      <c r="O1433" s="97"/>
      <c r="P1433" s="97"/>
      <c r="Q1433" s="97"/>
      <c r="R1433" s="97"/>
      <c r="S1433" s="216"/>
      <c r="T1433" s="95">
        <v>0</v>
      </c>
      <c r="U1433" s="217"/>
      <c r="V1433" s="218"/>
      <c r="W1433" s="218"/>
      <c r="X1433" s="219"/>
      <c r="Y1433" s="163"/>
      <c r="Z1433" s="180"/>
      <c r="AA1433" s="180">
        <v>40</v>
      </c>
      <c r="AB1433" s="164">
        <v>40</v>
      </c>
      <c r="AC1433" s="164">
        <v>80</v>
      </c>
      <c r="AD1433" s="165"/>
      <c r="AE1433" s="94"/>
      <c r="AF1433" s="94"/>
      <c r="AG1433" s="94"/>
      <c r="AH1433" s="94"/>
      <c r="AI1433" s="94"/>
      <c r="AJ1433" s="94"/>
      <c r="AK1433" s="94"/>
      <c r="AL1433" s="94"/>
      <c r="AM1433" s="96"/>
      <c r="AN1433" s="96"/>
      <c r="AO1433" s="95"/>
      <c r="AP1433" s="95"/>
      <c r="AQ1433" s="97"/>
      <c r="AR1433" s="94"/>
      <c r="AS1433" s="96"/>
      <c r="AT1433" s="96"/>
      <c r="AU1433" s="96"/>
      <c r="AV1433" s="95"/>
      <c r="AW1433" s="95"/>
      <c r="AX1433" s="97"/>
      <c r="AY1433" s="97"/>
      <c r="AZ1433" s="97"/>
      <c r="BA1433" s="97"/>
      <c r="BB1433" s="97"/>
      <c r="BC1433" s="98" t="s">
        <v>12282</v>
      </c>
      <c r="BD1433" s="99" t="s">
        <v>12300</v>
      </c>
      <c r="BE1433" s="99" t="s">
        <v>12362</v>
      </c>
      <c r="BF1433" s="100"/>
      <c r="BG1433" s="103"/>
      <c r="BH1433" s="103"/>
      <c r="BI1433" s="103"/>
      <c r="BJ1433" s="98"/>
      <c r="BK1433" s="101" t="s">
        <v>1511</v>
      </c>
      <c r="BL1433" s="102"/>
      <c r="BM1433" s="98"/>
      <c r="BN1433" s="98"/>
      <c r="BT1433" s="99"/>
      <c r="BU1433" s="99"/>
      <c r="BV1433" s="99"/>
      <c r="BW1433" s="99"/>
      <c r="BX1433" s="99"/>
      <c r="CB1433" s="4" t="s">
        <v>1511</v>
      </c>
    </row>
    <row r="1434" ht="13.75" spans="1:80">
      <c r="A1434" s="88" t="s">
        <v>12696</v>
      </c>
      <c r="B1434" s="88" t="s">
        <v>883</v>
      </c>
      <c r="C1434" s="106" t="s">
        <v>891</v>
      </c>
      <c r="D1434" s="89" t="s">
        <v>12266</v>
      </c>
      <c r="E1434" s="135">
        <v>3</v>
      </c>
      <c r="F1434" s="135">
        <v>342</v>
      </c>
      <c r="G1434" s="90">
        <f t="shared" si="24"/>
        <v>1026</v>
      </c>
      <c r="H1434" s="172"/>
      <c r="I1434" s="173"/>
      <c r="J1434" s="173">
        <v>55</v>
      </c>
      <c r="K1434" s="173">
        <v>75</v>
      </c>
      <c r="L1434" s="173">
        <v>58</v>
      </c>
      <c r="M1434" s="307"/>
      <c r="N1434" s="97"/>
      <c r="O1434" s="97"/>
      <c r="P1434" s="97"/>
      <c r="Q1434" s="97"/>
      <c r="R1434" s="97"/>
      <c r="S1434" s="126"/>
      <c r="T1434" s="95">
        <v>0</v>
      </c>
      <c r="U1434" s="129">
        <v>55</v>
      </c>
      <c r="V1434" s="127">
        <v>67</v>
      </c>
      <c r="W1434" s="127">
        <v>57</v>
      </c>
      <c r="X1434" s="128"/>
      <c r="Y1434" s="163"/>
      <c r="Z1434" s="180"/>
      <c r="AA1434" s="180">
        <v>61</v>
      </c>
      <c r="AB1434" s="164">
        <v>54</v>
      </c>
      <c r="AC1434" s="164">
        <v>45</v>
      </c>
      <c r="AD1434" s="165"/>
      <c r="AE1434" s="94"/>
      <c r="AF1434" s="94"/>
      <c r="AG1434" s="94"/>
      <c r="AH1434" s="94"/>
      <c r="AI1434" s="94"/>
      <c r="AJ1434" s="94"/>
      <c r="AK1434" s="94"/>
      <c r="AL1434" s="94"/>
      <c r="AM1434" s="96"/>
      <c r="AN1434" s="96"/>
      <c r="AO1434" s="95"/>
      <c r="AP1434" s="95"/>
      <c r="AQ1434" s="97"/>
      <c r="AR1434" s="94"/>
      <c r="AS1434" s="96"/>
      <c r="AT1434" s="96"/>
      <c r="AU1434" s="96"/>
      <c r="AV1434" s="95"/>
      <c r="AW1434" s="95"/>
      <c r="AX1434" s="97"/>
      <c r="AY1434" s="97"/>
      <c r="AZ1434" s="97"/>
      <c r="BA1434" s="97"/>
      <c r="BB1434" s="97"/>
      <c r="BC1434" s="98" t="s">
        <v>12280</v>
      </c>
      <c r="BD1434" s="99" t="s">
        <v>12279</v>
      </c>
      <c r="BE1434" s="99" t="s">
        <v>12297</v>
      </c>
      <c r="BF1434" s="100"/>
      <c r="BG1434" s="103"/>
      <c r="BH1434" s="103"/>
      <c r="BI1434" s="103"/>
      <c r="BJ1434" s="98"/>
      <c r="BK1434" s="101" t="s">
        <v>1511</v>
      </c>
      <c r="BL1434" s="102"/>
      <c r="BM1434" s="98"/>
      <c r="BN1434" s="98"/>
      <c r="BT1434" s="99"/>
      <c r="BU1434" s="99"/>
      <c r="BV1434" s="99"/>
      <c r="BW1434" s="99"/>
      <c r="BX1434" s="99"/>
      <c r="CB1434" s="4" t="s">
        <v>1511</v>
      </c>
    </row>
    <row r="1435" ht="13.75" spans="1:80">
      <c r="A1435" s="88" t="s">
        <v>12696</v>
      </c>
      <c r="B1435" s="88" t="s">
        <v>883</v>
      </c>
      <c r="C1435" s="106" t="s">
        <v>891</v>
      </c>
      <c r="D1435" s="89" t="s">
        <v>494</v>
      </c>
      <c r="E1435" s="135">
        <v>3</v>
      </c>
      <c r="F1435" s="135">
        <v>209</v>
      </c>
      <c r="G1435" s="90">
        <f t="shared" si="24"/>
        <v>627</v>
      </c>
      <c r="H1435" s="172"/>
      <c r="I1435" s="173"/>
      <c r="J1435" s="173">
        <v>49</v>
      </c>
      <c r="K1435" s="173">
        <v>39</v>
      </c>
      <c r="L1435" s="173">
        <v>51</v>
      </c>
      <c r="M1435" s="307"/>
      <c r="N1435" s="97"/>
      <c r="O1435" s="97"/>
      <c r="P1435" s="97"/>
      <c r="Q1435" s="97"/>
      <c r="R1435" s="97"/>
      <c r="S1435" s="126"/>
      <c r="T1435" s="95">
        <v>0</v>
      </c>
      <c r="U1435" s="129">
        <v>44</v>
      </c>
      <c r="V1435" s="127">
        <v>47</v>
      </c>
      <c r="W1435" s="127">
        <v>50</v>
      </c>
      <c r="X1435" s="128"/>
      <c r="Y1435" s="163"/>
      <c r="Z1435" s="180"/>
      <c r="AA1435" s="180">
        <v>40</v>
      </c>
      <c r="AB1435" s="164">
        <v>45</v>
      </c>
      <c r="AC1435" s="164">
        <v>46</v>
      </c>
      <c r="AD1435" s="165"/>
      <c r="AE1435" s="94"/>
      <c r="AF1435" s="94"/>
      <c r="AG1435" s="94"/>
      <c r="AH1435" s="94"/>
      <c r="AI1435" s="94"/>
      <c r="AJ1435" s="94"/>
      <c r="AK1435" s="94"/>
      <c r="AL1435" s="94"/>
      <c r="AM1435" s="96"/>
      <c r="AN1435" s="96"/>
      <c r="AO1435" s="95"/>
      <c r="AP1435" s="95"/>
      <c r="AQ1435" s="97"/>
      <c r="AR1435" s="94"/>
      <c r="AS1435" s="96"/>
      <c r="AT1435" s="96"/>
      <c r="AU1435" s="96"/>
      <c r="AV1435" s="95"/>
      <c r="AW1435" s="95"/>
      <c r="AX1435" s="97"/>
      <c r="AY1435" s="97"/>
      <c r="AZ1435" s="97"/>
      <c r="BA1435" s="97"/>
      <c r="BB1435" s="97"/>
      <c r="BC1435" s="98" t="s">
        <v>12282</v>
      </c>
      <c r="BD1435" s="99" t="s">
        <v>12281</v>
      </c>
      <c r="BE1435" s="99" t="s">
        <v>12300</v>
      </c>
      <c r="BF1435" s="100"/>
      <c r="BG1435" s="103"/>
      <c r="BH1435" s="103"/>
      <c r="BI1435" s="103"/>
      <c r="BJ1435" s="98"/>
      <c r="BK1435" s="101" t="s">
        <v>1511</v>
      </c>
      <c r="BL1435" s="102"/>
      <c r="BM1435" s="98"/>
      <c r="BN1435" s="98"/>
      <c r="BT1435" s="99"/>
      <c r="BU1435" s="99"/>
      <c r="BV1435" s="99"/>
      <c r="BW1435" s="99"/>
      <c r="BX1435" s="99"/>
      <c r="CB1435" s="4" t="s">
        <v>1511</v>
      </c>
    </row>
    <row r="1436" ht="13.75" spans="1:80">
      <c r="A1436" s="88" t="s">
        <v>12696</v>
      </c>
      <c r="B1436" s="88" t="s">
        <v>883</v>
      </c>
      <c r="C1436" s="106" t="s">
        <v>881</v>
      </c>
      <c r="D1436" s="89" t="s">
        <v>12266</v>
      </c>
      <c r="E1436" s="135">
        <v>3</v>
      </c>
      <c r="F1436" s="135">
        <v>342</v>
      </c>
      <c r="G1436" s="90">
        <f t="shared" si="24"/>
        <v>1026</v>
      </c>
      <c r="H1436" s="188"/>
      <c r="I1436" s="190"/>
      <c r="J1436" s="190">
        <v>71</v>
      </c>
      <c r="K1436" s="190">
        <v>72</v>
      </c>
      <c r="L1436" s="190">
        <v>67</v>
      </c>
      <c r="M1436" s="191"/>
      <c r="N1436" s="97"/>
      <c r="O1436" s="97"/>
      <c r="P1436" s="97"/>
      <c r="Q1436" s="97"/>
      <c r="R1436" s="97"/>
      <c r="S1436" s="126"/>
      <c r="T1436" s="95">
        <v>0</v>
      </c>
      <c r="U1436" s="129">
        <v>64</v>
      </c>
      <c r="V1436" s="127">
        <v>58</v>
      </c>
      <c r="W1436" s="127">
        <v>62</v>
      </c>
      <c r="X1436" s="128"/>
      <c r="Y1436" s="163"/>
      <c r="Z1436" s="180"/>
      <c r="AA1436" s="180">
        <v>70</v>
      </c>
      <c r="AB1436" s="164">
        <v>67</v>
      </c>
      <c r="AC1436" s="164">
        <v>41</v>
      </c>
      <c r="AD1436" s="165"/>
      <c r="AE1436" s="94"/>
      <c r="AF1436" s="94"/>
      <c r="AG1436" s="94"/>
      <c r="AH1436" s="94"/>
      <c r="AI1436" s="94"/>
      <c r="AJ1436" s="94"/>
      <c r="AK1436" s="94"/>
      <c r="AL1436" s="94"/>
      <c r="AM1436" s="96"/>
      <c r="AN1436" s="96"/>
      <c r="AO1436" s="95"/>
      <c r="AP1436" s="95"/>
      <c r="AQ1436" s="97"/>
      <c r="AR1436" s="94"/>
      <c r="AS1436" s="96"/>
      <c r="AT1436" s="96"/>
      <c r="AU1436" s="96"/>
      <c r="AV1436" s="95"/>
      <c r="AW1436" s="95"/>
      <c r="AX1436" s="97"/>
      <c r="AY1436" s="97"/>
      <c r="AZ1436" s="97"/>
      <c r="BA1436" s="97"/>
      <c r="BB1436" s="97"/>
      <c r="BC1436" s="98" t="s">
        <v>12280</v>
      </c>
      <c r="BD1436" s="99" t="s">
        <v>12279</v>
      </c>
      <c r="BE1436" s="99" t="s">
        <v>12297</v>
      </c>
      <c r="BF1436" s="100"/>
      <c r="BG1436" s="103"/>
      <c r="BH1436" s="103"/>
      <c r="BI1436" s="103"/>
      <c r="BJ1436" s="98"/>
      <c r="BK1436" s="101" t="s">
        <v>1511</v>
      </c>
      <c r="BL1436" s="102"/>
      <c r="BM1436" s="98"/>
      <c r="BN1436" s="98"/>
      <c r="BT1436" s="99"/>
      <c r="BU1436" s="99"/>
      <c r="BV1436" s="99"/>
      <c r="BW1436" s="99"/>
      <c r="BX1436" s="99"/>
      <c r="CB1436" s="4" t="s">
        <v>1511</v>
      </c>
    </row>
    <row r="1437" ht="13.75" spans="1:80">
      <c r="A1437" s="88" t="s">
        <v>12696</v>
      </c>
      <c r="B1437" s="88" t="s">
        <v>883</v>
      </c>
      <c r="C1437" s="106" t="s">
        <v>881</v>
      </c>
      <c r="D1437" s="89" t="s">
        <v>494</v>
      </c>
      <c r="E1437" s="135">
        <v>3</v>
      </c>
      <c r="F1437" s="135">
        <v>211</v>
      </c>
      <c r="G1437" s="90">
        <f t="shared" si="24"/>
        <v>633</v>
      </c>
      <c r="H1437" s="188"/>
      <c r="I1437" s="190"/>
      <c r="J1437" s="190">
        <v>66</v>
      </c>
      <c r="K1437" s="190">
        <v>44</v>
      </c>
      <c r="L1437" s="190">
        <v>73</v>
      </c>
      <c r="M1437" s="191"/>
      <c r="N1437" s="97"/>
      <c r="O1437" s="97"/>
      <c r="P1437" s="97"/>
      <c r="Q1437" s="97"/>
      <c r="R1437" s="97"/>
      <c r="S1437" s="126"/>
      <c r="T1437" s="95">
        <v>0</v>
      </c>
      <c r="U1437" s="129">
        <v>52</v>
      </c>
      <c r="V1437" s="127">
        <v>36</v>
      </c>
      <c r="W1437" s="127">
        <v>57</v>
      </c>
      <c r="X1437" s="128"/>
      <c r="Y1437" s="163"/>
      <c r="Z1437" s="180"/>
      <c r="AA1437" s="180">
        <v>50</v>
      </c>
      <c r="AB1437" s="164">
        <v>45</v>
      </c>
      <c r="AC1437" s="164">
        <v>70</v>
      </c>
      <c r="AD1437" s="165"/>
      <c r="AE1437" s="94"/>
      <c r="AF1437" s="94"/>
      <c r="AG1437" s="94"/>
      <c r="AH1437" s="94"/>
      <c r="AI1437" s="94"/>
      <c r="AJ1437" s="94"/>
      <c r="AK1437" s="94"/>
      <c r="AL1437" s="94"/>
      <c r="AM1437" s="96"/>
      <c r="AN1437" s="96"/>
      <c r="AO1437" s="95"/>
      <c r="AP1437" s="95"/>
      <c r="AQ1437" s="97"/>
      <c r="AR1437" s="94"/>
      <c r="AS1437" s="96"/>
      <c r="AT1437" s="96"/>
      <c r="AU1437" s="96"/>
      <c r="AV1437" s="95"/>
      <c r="AW1437" s="95"/>
      <c r="AX1437" s="97"/>
      <c r="AY1437" s="97"/>
      <c r="AZ1437" s="97"/>
      <c r="BA1437" s="97"/>
      <c r="BB1437" s="97"/>
      <c r="BC1437" s="98" t="s">
        <v>12282</v>
      </c>
      <c r="BD1437" s="99" t="s">
        <v>12281</v>
      </c>
      <c r="BE1437" s="99" t="s">
        <v>12300</v>
      </c>
      <c r="BF1437" s="100"/>
      <c r="BG1437" s="103"/>
      <c r="BH1437" s="103"/>
      <c r="BI1437" s="103"/>
      <c r="BJ1437" s="98"/>
      <c r="BK1437" s="101" t="s">
        <v>1511</v>
      </c>
      <c r="BL1437" s="102"/>
      <c r="BM1437" s="98"/>
      <c r="BN1437" s="98"/>
      <c r="BT1437" s="99"/>
      <c r="BU1437" s="99"/>
      <c r="BV1437" s="99"/>
      <c r="BW1437" s="99"/>
      <c r="BX1437" s="99"/>
      <c r="CB1437" s="4" t="s">
        <v>1511</v>
      </c>
    </row>
    <row r="1438" ht="13.75" spans="1:80">
      <c r="A1438" s="88" t="s">
        <v>12697</v>
      </c>
      <c r="B1438" s="88" t="s">
        <v>532</v>
      </c>
      <c r="C1438" s="88" t="s">
        <v>7969</v>
      </c>
      <c r="D1438" s="89" t="s">
        <v>12266</v>
      </c>
      <c r="E1438" s="135">
        <v>4</v>
      </c>
      <c r="F1438" s="135">
        <v>69</v>
      </c>
      <c r="G1438" s="90">
        <f t="shared" si="24"/>
        <v>276</v>
      </c>
      <c r="H1438" s="91"/>
      <c r="I1438" s="92"/>
      <c r="J1438" s="92">
        <v>38</v>
      </c>
      <c r="K1438" s="92">
        <v>38</v>
      </c>
      <c r="L1438" s="92">
        <v>45</v>
      </c>
      <c r="M1438" s="93"/>
      <c r="N1438" s="93"/>
      <c r="O1438" s="117">
        <v>32</v>
      </c>
      <c r="P1438" s="117">
        <v>44</v>
      </c>
      <c r="Q1438" s="117">
        <v>70</v>
      </c>
      <c r="R1438" s="117">
        <v>38</v>
      </c>
      <c r="S1438" s="91"/>
      <c r="T1438" s="92"/>
      <c r="U1438" s="113"/>
      <c r="V1438" s="92"/>
      <c r="W1438" s="92"/>
      <c r="X1438" s="93"/>
      <c r="Y1438" s="91"/>
      <c r="Z1438" s="113"/>
      <c r="AA1438" s="113"/>
      <c r="AB1438" s="92">
        <v>53</v>
      </c>
      <c r="AC1438" s="92">
        <v>45</v>
      </c>
      <c r="AD1438" s="93"/>
      <c r="AE1438" s="91"/>
      <c r="AF1438" s="91"/>
      <c r="AG1438" s="91"/>
      <c r="AH1438" s="91"/>
      <c r="AI1438" s="91"/>
      <c r="AJ1438" s="91"/>
      <c r="AK1438" s="91"/>
      <c r="AL1438" s="91"/>
      <c r="AM1438" s="113"/>
      <c r="AN1438" s="113"/>
      <c r="AO1438" s="92"/>
      <c r="AP1438" s="92"/>
      <c r="AQ1438" s="93"/>
      <c r="AR1438" s="91"/>
      <c r="AS1438" s="113"/>
      <c r="AT1438" s="104">
        <v>40</v>
      </c>
      <c r="AU1438" s="104">
        <v>49</v>
      </c>
      <c r="AV1438" s="105">
        <v>16</v>
      </c>
      <c r="AW1438" s="105">
        <v>16</v>
      </c>
      <c r="AX1438" s="93"/>
      <c r="AY1438" s="97"/>
      <c r="AZ1438" s="97"/>
      <c r="BA1438" s="97"/>
      <c r="BB1438" s="97"/>
      <c r="BC1438" s="304" t="s">
        <v>12698</v>
      </c>
      <c r="BD1438" s="304"/>
      <c r="BE1438" s="304"/>
      <c r="BF1438" s="100"/>
      <c r="BG1438" s="103"/>
      <c r="BH1438" s="103"/>
      <c r="BI1438" s="103"/>
      <c r="BJ1438" s="98"/>
      <c r="BK1438" s="101" t="s">
        <v>1511</v>
      </c>
      <c r="BL1438" s="102"/>
      <c r="BM1438" s="98"/>
      <c r="BN1438" s="98" t="s">
        <v>20</v>
      </c>
      <c r="BT1438" s="99"/>
      <c r="BU1438" s="99"/>
      <c r="BV1438" s="99"/>
      <c r="BW1438" s="99"/>
      <c r="BX1438" s="99"/>
      <c r="CB1438" s="4" t="s">
        <v>1511</v>
      </c>
    </row>
    <row r="1439" ht="13.75" spans="1:80">
      <c r="A1439" s="88" t="s">
        <v>12697</v>
      </c>
      <c r="B1439" s="88" t="s">
        <v>532</v>
      </c>
      <c r="C1439" s="88" t="s">
        <v>7969</v>
      </c>
      <c r="D1439" s="89" t="s">
        <v>494</v>
      </c>
      <c r="E1439" s="135">
        <v>4</v>
      </c>
      <c r="F1439" s="135">
        <v>60</v>
      </c>
      <c r="G1439" s="90">
        <f t="shared" si="24"/>
        <v>240</v>
      </c>
      <c r="H1439" s="91"/>
      <c r="I1439" s="92"/>
      <c r="J1439" s="92">
        <v>42</v>
      </c>
      <c r="K1439" s="92">
        <v>38</v>
      </c>
      <c r="L1439" s="92">
        <v>36</v>
      </c>
      <c r="M1439" s="93"/>
      <c r="N1439" s="93"/>
      <c r="O1439" s="117">
        <v>32</v>
      </c>
      <c r="P1439" s="117">
        <v>44</v>
      </c>
      <c r="Q1439" s="117">
        <v>25</v>
      </c>
      <c r="R1439" s="117">
        <v>38</v>
      </c>
      <c r="S1439" s="91"/>
      <c r="T1439" s="92"/>
      <c r="U1439" s="113"/>
      <c r="V1439" s="92"/>
      <c r="W1439" s="92"/>
      <c r="X1439" s="93"/>
      <c r="Y1439" s="91"/>
      <c r="Z1439" s="113"/>
      <c r="AA1439" s="113">
        <v>35</v>
      </c>
      <c r="AB1439" s="92">
        <v>35</v>
      </c>
      <c r="AC1439" s="92">
        <v>50</v>
      </c>
      <c r="AD1439" s="93"/>
      <c r="AE1439" s="92"/>
      <c r="AF1439" s="92"/>
      <c r="AG1439" s="92"/>
      <c r="AH1439" s="92"/>
      <c r="AI1439" s="92"/>
      <c r="AJ1439" s="92"/>
      <c r="AK1439" s="92"/>
      <c r="AL1439" s="91"/>
      <c r="AM1439" s="113"/>
      <c r="AN1439" s="113"/>
      <c r="AO1439" s="92"/>
      <c r="AP1439" s="92"/>
      <c r="AQ1439" s="93"/>
      <c r="AR1439" s="91"/>
      <c r="AS1439" s="113"/>
      <c r="AT1439" s="104">
        <v>35</v>
      </c>
      <c r="AU1439" s="104">
        <v>37</v>
      </c>
      <c r="AV1439" s="105">
        <v>32</v>
      </c>
      <c r="AW1439" s="105">
        <v>18</v>
      </c>
      <c r="AX1439" s="93"/>
      <c r="AY1439" s="97"/>
      <c r="AZ1439" s="97"/>
      <c r="BA1439" s="97"/>
      <c r="BB1439" s="97"/>
      <c r="BC1439" s="304" t="s">
        <v>12699</v>
      </c>
      <c r="BD1439" s="304"/>
      <c r="BE1439" s="304"/>
      <c r="BF1439" s="100"/>
      <c r="BG1439" s="103"/>
      <c r="BH1439" s="103"/>
      <c r="BI1439" s="103"/>
      <c r="BJ1439" s="98"/>
      <c r="BK1439" s="101" t="s">
        <v>1511</v>
      </c>
      <c r="BL1439" s="296"/>
      <c r="BM1439" s="101"/>
      <c r="BN1439" s="101"/>
      <c r="BT1439" s="99"/>
      <c r="BU1439" s="99"/>
      <c r="BV1439" s="99"/>
      <c r="BW1439" s="99"/>
      <c r="BX1439" s="99"/>
      <c r="CB1439" s="4" t="s">
        <v>1511</v>
      </c>
    </row>
    <row r="1440" ht="13.75" spans="1:80">
      <c r="A1440" s="88" t="s">
        <v>12697</v>
      </c>
      <c r="B1440" s="88" t="s">
        <v>532</v>
      </c>
      <c r="C1440" s="88" t="s">
        <v>530</v>
      </c>
      <c r="D1440" s="89" t="s">
        <v>12266</v>
      </c>
      <c r="E1440" s="135">
        <v>4</v>
      </c>
      <c r="F1440" s="135">
        <v>143</v>
      </c>
      <c r="G1440" s="90">
        <f t="shared" si="24"/>
        <v>572</v>
      </c>
      <c r="H1440" s="91"/>
      <c r="I1440" s="92"/>
      <c r="J1440" s="92">
        <v>38</v>
      </c>
      <c r="K1440" s="92">
        <v>38</v>
      </c>
      <c r="L1440" s="92">
        <v>44</v>
      </c>
      <c r="M1440" s="93"/>
      <c r="N1440" s="92"/>
      <c r="O1440" s="133">
        <v>32</v>
      </c>
      <c r="P1440" s="133">
        <v>44</v>
      </c>
      <c r="Q1440" s="133">
        <v>70</v>
      </c>
      <c r="R1440" s="133">
        <v>38</v>
      </c>
      <c r="S1440" s="91"/>
      <c r="T1440" s="92"/>
      <c r="U1440" s="113"/>
      <c r="V1440" s="92"/>
      <c r="W1440" s="92"/>
      <c r="X1440" s="93"/>
      <c r="Y1440" s="91"/>
      <c r="Z1440" s="113"/>
      <c r="AA1440" s="113">
        <v>22</v>
      </c>
      <c r="AB1440" s="92">
        <v>37</v>
      </c>
      <c r="AC1440" s="92">
        <v>72</v>
      </c>
      <c r="AD1440" s="93"/>
      <c r="AE1440" s="92"/>
      <c r="AF1440" s="92"/>
      <c r="AG1440" s="92"/>
      <c r="AH1440" s="92"/>
      <c r="AI1440" s="92"/>
      <c r="AJ1440" s="92"/>
      <c r="AK1440" s="92"/>
      <c r="AL1440" s="91"/>
      <c r="AM1440" s="113"/>
      <c r="AN1440" s="113"/>
      <c r="AO1440" s="92"/>
      <c r="AP1440" s="92"/>
      <c r="AQ1440" s="93"/>
      <c r="AR1440" s="91"/>
      <c r="AS1440" s="113"/>
      <c r="AT1440" s="104">
        <v>40</v>
      </c>
      <c r="AU1440" s="104">
        <v>49</v>
      </c>
      <c r="AV1440" s="105">
        <v>16</v>
      </c>
      <c r="AW1440" s="105">
        <v>16</v>
      </c>
      <c r="AX1440" s="93"/>
      <c r="AY1440" s="97"/>
      <c r="AZ1440" s="97"/>
      <c r="BA1440" s="97"/>
      <c r="BB1440" s="97"/>
      <c r="BC1440" s="304" t="s">
        <v>12698</v>
      </c>
      <c r="BD1440" s="304"/>
      <c r="BE1440" s="304"/>
      <c r="BF1440" s="100"/>
      <c r="BG1440" s="103"/>
      <c r="BH1440" s="103"/>
      <c r="BI1440" s="103"/>
      <c r="BJ1440" s="98"/>
      <c r="BK1440" s="101" t="s">
        <v>1511</v>
      </c>
      <c r="BL1440" s="102"/>
      <c r="BM1440" s="98"/>
      <c r="BN1440" s="98" t="s">
        <v>20</v>
      </c>
      <c r="BT1440" s="99"/>
      <c r="BU1440" s="99"/>
      <c r="BV1440" s="99"/>
      <c r="BW1440" s="99"/>
      <c r="BX1440" s="99"/>
      <c r="CB1440" s="4" t="s">
        <v>1511</v>
      </c>
    </row>
    <row r="1441" ht="13.75" spans="1:80">
      <c r="A1441" s="88" t="s">
        <v>12697</v>
      </c>
      <c r="B1441" s="88" t="s">
        <v>532</v>
      </c>
      <c r="C1441" s="88" t="s">
        <v>530</v>
      </c>
      <c r="D1441" s="89" t="s">
        <v>494</v>
      </c>
      <c r="E1441" s="135">
        <v>4</v>
      </c>
      <c r="F1441" s="135">
        <v>88</v>
      </c>
      <c r="G1441" s="90">
        <f t="shared" si="24"/>
        <v>352</v>
      </c>
      <c r="H1441" s="91"/>
      <c r="I1441" s="92"/>
      <c r="J1441" s="92">
        <v>43</v>
      </c>
      <c r="K1441" s="92">
        <v>42</v>
      </c>
      <c r="L1441" s="92">
        <v>37</v>
      </c>
      <c r="M1441" s="93"/>
      <c r="N1441" s="92"/>
      <c r="O1441" s="133">
        <v>28</v>
      </c>
      <c r="P1441" s="133">
        <v>40</v>
      </c>
      <c r="Q1441" s="133">
        <v>24</v>
      </c>
      <c r="R1441" s="133">
        <v>38</v>
      </c>
      <c r="S1441" s="91"/>
      <c r="T1441" s="92"/>
      <c r="U1441" s="113"/>
      <c r="V1441" s="92"/>
      <c r="W1441" s="92"/>
      <c r="X1441" s="93"/>
      <c r="Y1441" s="91"/>
      <c r="Z1441" s="113"/>
      <c r="AA1441" s="113">
        <v>29</v>
      </c>
      <c r="AB1441" s="92">
        <v>31</v>
      </c>
      <c r="AC1441" s="92">
        <v>50</v>
      </c>
      <c r="AD1441" s="93"/>
      <c r="AE1441" s="92"/>
      <c r="AF1441" s="92"/>
      <c r="AG1441" s="92"/>
      <c r="AH1441" s="92"/>
      <c r="AI1441" s="92"/>
      <c r="AJ1441" s="92"/>
      <c r="AK1441" s="92"/>
      <c r="AL1441" s="91"/>
      <c r="AM1441" s="113"/>
      <c r="AN1441" s="113"/>
      <c r="AO1441" s="92"/>
      <c r="AP1441" s="92"/>
      <c r="AQ1441" s="93"/>
      <c r="AR1441" s="91"/>
      <c r="AS1441" s="113"/>
      <c r="AT1441" s="104">
        <v>38</v>
      </c>
      <c r="AU1441" s="104">
        <v>38</v>
      </c>
      <c r="AV1441" s="105">
        <v>31</v>
      </c>
      <c r="AW1441" s="105">
        <v>18</v>
      </c>
      <c r="AX1441" s="93"/>
      <c r="AY1441" s="97"/>
      <c r="AZ1441" s="97"/>
      <c r="BA1441" s="97"/>
      <c r="BB1441" s="97"/>
      <c r="BC1441" s="304" t="s">
        <v>12699</v>
      </c>
      <c r="BD1441" s="304"/>
      <c r="BE1441" s="304"/>
      <c r="BF1441" s="100"/>
      <c r="BG1441" s="103"/>
      <c r="BH1441" s="103"/>
      <c r="BI1441" s="103"/>
      <c r="BJ1441" s="98"/>
      <c r="BK1441" s="101" t="s">
        <v>1511</v>
      </c>
      <c r="BL1441" s="296"/>
      <c r="BM1441" s="101"/>
      <c r="BN1441" s="101"/>
      <c r="BT1441" s="99"/>
      <c r="BU1441" s="99"/>
      <c r="BV1441" s="99"/>
      <c r="BW1441" s="99"/>
      <c r="BX1441" s="99"/>
      <c r="CB1441" s="4" t="s">
        <v>1511</v>
      </c>
    </row>
    <row r="1442" ht="13.75" spans="1:80">
      <c r="A1442" s="88" t="s">
        <v>12697</v>
      </c>
      <c r="B1442" s="88" t="s">
        <v>532</v>
      </c>
      <c r="C1442" s="88" t="s">
        <v>533</v>
      </c>
      <c r="D1442" s="89" t="s">
        <v>12266</v>
      </c>
      <c r="E1442" s="135">
        <v>4</v>
      </c>
      <c r="F1442" s="135">
        <v>69</v>
      </c>
      <c r="G1442" s="90">
        <f t="shared" si="24"/>
        <v>276</v>
      </c>
      <c r="H1442" s="91"/>
      <c r="I1442" s="92"/>
      <c r="J1442" s="92">
        <v>31</v>
      </c>
      <c r="K1442" s="92">
        <v>41</v>
      </c>
      <c r="L1442" s="92">
        <v>20</v>
      </c>
      <c r="M1442" s="93">
        <v>38</v>
      </c>
      <c r="N1442" s="92"/>
      <c r="O1442" s="133">
        <v>26</v>
      </c>
      <c r="P1442" s="133">
        <v>28</v>
      </c>
      <c r="Q1442" s="133">
        <v>15</v>
      </c>
      <c r="R1442" s="133">
        <v>38</v>
      </c>
      <c r="S1442" s="91"/>
      <c r="T1442" s="92"/>
      <c r="U1442" s="113"/>
      <c r="V1442" s="92"/>
      <c r="W1442" s="92"/>
      <c r="X1442" s="93"/>
      <c r="Y1442" s="91"/>
      <c r="Z1442" s="113"/>
      <c r="AA1442" s="113"/>
      <c r="AB1442" s="92">
        <v>53</v>
      </c>
      <c r="AC1442" s="92">
        <v>45</v>
      </c>
      <c r="AD1442" s="93"/>
      <c r="AE1442" s="92"/>
      <c r="AF1442" s="92"/>
      <c r="AG1442" s="92"/>
      <c r="AH1442" s="92"/>
      <c r="AI1442" s="92"/>
      <c r="AJ1442" s="92"/>
      <c r="AK1442" s="92"/>
      <c r="AL1442" s="91"/>
      <c r="AM1442" s="113"/>
      <c r="AN1442" s="113"/>
      <c r="AO1442" s="92"/>
      <c r="AP1442" s="92"/>
      <c r="AQ1442" s="93"/>
      <c r="AR1442" s="91"/>
      <c r="AS1442" s="113"/>
      <c r="AT1442" s="104">
        <v>40</v>
      </c>
      <c r="AU1442" s="104">
        <v>49</v>
      </c>
      <c r="AV1442" s="105">
        <v>16</v>
      </c>
      <c r="AW1442" s="105">
        <v>16</v>
      </c>
      <c r="AX1442" s="93"/>
      <c r="AY1442" s="97"/>
      <c r="AZ1442" s="97"/>
      <c r="BA1442" s="97"/>
      <c r="BB1442" s="97"/>
      <c r="BC1442" s="304" t="s">
        <v>12698</v>
      </c>
      <c r="BD1442" s="304"/>
      <c r="BE1442" s="304"/>
      <c r="BF1442" s="100"/>
      <c r="BG1442" s="103"/>
      <c r="BH1442" s="103"/>
      <c r="BI1442" s="103"/>
      <c r="BJ1442" s="98"/>
      <c r="BK1442" s="101" t="s">
        <v>1511</v>
      </c>
      <c r="BL1442" s="102"/>
      <c r="BM1442" s="98"/>
      <c r="BN1442" s="98" t="s">
        <v>20</v>
      </c>
      <c r="BT1442" s="99"/>
      <c r="BU1442" s="99"/>
      <c r="BV1442" s="99"/>
      <c r="BW1442" s="99"/>
      <c r="BX1442" s="99"/>
      <c r="CB1442" s="4" t="s">
        <v>1511</v>
      </c>
    </row>
    <row r="1443" ht="13.75" spans="1:80">
      <c r="A1443" s="88" t="s">
        <v>12697</v>
      </c>
      <c r="B1443" s="88" t="s">
        <v>532</v>
      </c>
      <c r="C1443" s="88" t="s">
        <v>533</v>
      </c>
      <c r="D1443" s="89" t="s">
        <v>494</v>
      </c>
      <c r="E1443" s="135">
        <v>4</v>
      </c>
      <c r="F1443" s="135">
        <v>61</v>
      </c>
      <c r="G1443" s="90">
        <f t="shared" si="24"/>
        <v>244</v>
      </c>
      <c r="H1443" s="91"/>
      <c r="I1443" s="92"/>
      <c r="J1443" s="92">
        <v>45</v>
      </c>
      <c r="K1443" s="92">
        <v>18</v>
      </c>
      <c r="L1443" s="92">
        <v>31</v>
      </c>
      <c r="M1443" s="93"/>
      <c r="N1443" s="92"/>
      <c r="O1443" s="133">
        <v>28</v>
      </c>
      <c r="P1443" s="133">
        <v>23</v>
      </c>
      <c r="Q1443" s="133">
        <v>16</v>
      </c>
      <c r="R1443" s="133">
        <v>38</v>
      </c>
      <c r="S1443" s="91"/>
      <c r="T1443" s="92"/>
      <c r="U1443" s="113"/>
      <c r="V1443" s="92"/>
      <c r="W1443" s="92"/>
      <c r="X1443" s="93"/>
      <c r="Y1443" s="91"/>
      <c r="Z1443" s="113"/>
      <c r="AA1443" s="113">
        <v>35</v>
      </c>
      <c r="AB1443" s="92">
        <v>35</v>
      </c>
      <c r="AC1443" s="92">
        <v>50</v>
      </c>
      <c r="AD1443" s="93"/>
      <c r="AE1443" s="92"/>
      <c r="AF1443" s="92"/>
      <c r="AG1443" s="92"/>
      <c r="AH1443" s="92"/>
      <c r="AI1443" s="92"/>
      <c r="AJ1443" s="92"/>
      <c r="AK1443" s="92"/>
      <c r="AL1443" s="91"/>
      <c r="AM1443" s="113"/>
      <c r="AN1443" s="113"/>
      <c r="AO1443" s="92"/>
      <c r="AP1443" s="92"/>
      <c r="AQ1443" s="93"/>
      <c r="AR1443" s="91"/>
      <c r="AS1443" s="113"/>
      <c r="AT1443" s="104">
        <v>38</v>
      </c>
      <c r="AU1443" s="104">
        <v>38</v>
      </c>
      <c r="AV1443" s="105">
        <v>31</v>
      </c>
      <c r="AW1443" s="105">
        <v>18</v>
      </c>
      <c r="AX1443" s="93"/>
      <c r="AY1443" s="97"/>
      <c r="AZ1443" s="97"/>
      <c r="BA1443" s="97"/>
      <c r="BB1443" s="97"/>
      <c r="BC1443" s="304" t="s">
        <v>12699</v>
      </c>
      <c r="BD1443" s="304"/>
      <c r="BE1443" s="304"/>
      <c r="BF1443" s="100"/>
      <c r="BG1443" s="103"/>
      <c r="BH1443" s="103"/>
      <c r="BI1443" s="103"/>
      <c r="BJ1443" s="98"/>
      <c r="BK1443" s="101" t="s">
        <v>1511</v>
      </c>
      <c r="BL1443" s="296"/>
      <c r="BM1443" s="101"/>
      <c r="BN1443" s="101"/>
      <c r="BT1443" s="99"/>
      <c r="BU1443" s="99"/>
      <c r="BV1443" s="99"/>
      <c r="BW1443" s="99"/>
      <c r="BX1443" s="99"/>
      <c r="CB1443" s="4" t="s">
        <v>1511</v>
      </c>
    </row>
    <row r="1444" ht="13.75" spans="1:80">
      <c r="A1444" s="88" t="s">
        <v>12700</v>
      </c>
      <c r="B1444" s="88" t="s">
        <v>12265</v>
      </c>
      <c r="C1444" s="88" t="s">
        <v>12265</v>
      </c>
      <c r="D1444" s="89" t="s">
        <v>12266</v>
      </c>
      <c r="E1444" s="135">
        <v>4</v>
      </c>
      <c r="F1444" s="135">
        <v>69</v>
      </c>
      <c r="G1444" s="90">
        <f t="shared" si="24"/>
        <v>276</v>
      </c>
      <c r="H1444" s="91"/>
      <c r="I1444" s="92"/>
      <c r="J1444" s="92"/>
      <c r="K1444" s="92"/>
      <c r="L1444" s="92"/>
      <c r="M1444" s="93"/>
      <c r="N1444" s="92"/>
      <c r="O1444" s="92"/>
      <c r="P1444" s="92"/>
      <c r="Q1444" s="92"/>
      <c r="R1444" s="92"/>
      <c r="S1444" s="91"/>
      <c r="T1444" s="92"/>
      <c r="U1444" s="113"/>
      <c r="V1444" s="92"/>
      <c r="W1444" s="92"/>
      <c r="X1444" s="93"/>
      <c r="Y1444" s="91"/>
      <c r="Z1444" s="113"/>
      <c r="AA1444" s="113"/>
      <c r="AB1444" s="92"/>
      <c r="AC1444" s="92"/>
      <c r="AD1444" s="93"/>
      <c r="AE1444" s="92"/>
      <c r="AF1444" s="92"/>
      <c r="AG1444" s="92"/>
      <c r="AH1444" s="92"/>
      <c r="AI1444" s="92"/>
      <c r="AJ1444" s="92"/>
      <c r="AK1444" s="92"/>
      <c r="AL1444" s="91"/>
      <c r="AM1444" s="113"/>
      <c r="AN1444" s="113"/>
      <c r="AO1444" s="92"/>
      <c r="AP1444" s="92"/>
      <c r="AQ1444" s="93"/>
      <c r="AR1444" s="91"/>
      <c r="AS1444" s="113"/>
      <c r="AT1444" s="113"/>
      <c r="AU1444" s="113"/>
      <c r="AV1444" s="92"/>
      <c r="AW1444" s="92"/>
      <c r="AX1444" s="93"/>
      <c r="AY1444" s="97"/>
      <c r="AZ1444" s="97"/>
      <c r="BA1444" s="97"/>
      <c r="BB1444" s="97"/>
      <c r="BC1444" s="304" t="s">
        <v>12265</v>
      </c>
      <c r="BD1444" s="304" t="s">
        <v>12265</v>
      </c>
      <c r="BE1444" s="304" t="s">
        <v>12265</v>
      </c>
      <c r="BF1444" s="100"/>
      <c r="BG1444" s="100"/>
      <c r="BH1444" s="100"/>
      <c r="BI1444" s="100"/>
      <c r="BJ1444" s="98"/>
      <c r="BK1444" s="101" t="s">
        <v>12265</v>
      </c>
      <c r="BL1444" s="102"/>
      <c r="BM1444" s="98"/>
      <c r="BN1444" s="98"/>
      <c r="BT1444" s="99"/>
      <c r="BU1444" s="99"/>
      <c r="BV1444" s="99"/>
      <c r="BW1444" s="99"/>
      <c r="BX1444" s="99"/>
      <c r="CB1444" s="4" t="s">
        <v>1511</v>
      </c>
    </row>
    <row r="1445" ht="13.75" spans="1:80">
      <c r="A1445" s="88" t="s">
        <v>12700</v>
      </c>
      <c r="B1445" s="88" t="s">
        <v>6724</v>
      </c>
      <c r="C1445" s="88" t="s">
        <v>6723</v>
      </c>
      <c r="D1445" s="89" t="s">
        <v>494</v>
      </c>
      <c r="E1445" s="135">
        <v>4</v>
      </c>
      <c r="F1445" s="135">
        <v>128</v>
      </c>
      <c r="G1445" s="90">
        <f t="shared" si="24"/>
        <v>512</v>
      </c>
      <c r="H1445" s="91"/>
      <c r="I1445" s="92"/>
      <c r="J1445" s="92">
        <v>65</v>
      </c>
      <c r="K1445" s="92">
        <v>51</v>
      </c>
      <c r="L1445" s="92">
        <v>23</v>
      </c>
      <c r="M1445" s="93"/>
      <c r="N1445" s="92"/>
      <c r="O1445" s="92"/>
      <c r="P1445" s="92"/>
      <c r="Q1445" s="92"/>
      <c r="R1445" s="92"/>
      <c r="S1445" s="91"/>
      <c r="T1445" s="92"/>
      <c r="U1445" s="113"/>
      <c r="V1445" s="92"/>
      <c r="W1445" s="92"/>
      <c r="X1445" s="93"/>
      <c r="Y1445" s="91"/>
      <c r="Z1445" s="113"/>
      <c r="AA1445" s="113">
        <v>45</v>
      </c>
      <c r="AB1445" s="92">
        <v>50</v>
      </c>
      <c r="AC1445" s="92">
        <v>55</v>
      </c>
      <c r="AD1445" s="93"/>
      <c r="AE1445" s="92"/>
      <c r="AF1445" s="92"/>
      <c r="AG1445" s="92"/>
      <c r="AH1445" s="92"/>
      <c r="AI1445" s="92"/>
      <c r="AJ1445" s="92"/>
      <c r="AK1445" s="92"/>
      <c r="AL1445" s="91"/>
      <c r="AM1445" s="113"/>
      <c r="AN1445" s="113"/>
      <c r="AO1445" s="92"/>
      <c r="AP1445" s="92"/>
      <c r="AQ1445" s="93"/>
      <c r="AR1445" s="91"/>
      <c r="AS1445" s="113"/>
      <c r="AT1445" s="104">
        <v>38</v>
      </c>
      <c r="AU1445" s="104">
        <v>38</v>
      </c>
      <c r="AV1445" s="105">
        <v>31</v>
      </c>
      <c r="AW1445" s="105">
        <v>18</v>
      </c>
      <c r="AX1445" s="93"/>
      <c r="AY1445" s="97"/>
      <c r="AZ1445" s="97"/>
      <c r="BA1445" s="97"/>
      <c r="BB1445" s="97"/>
      <c r="BC1445" s="304" t="s">
        <v>12699</v>
      </c>
      <c r="BD1445" s="304"/>
      <c r="BE1445" s="304"/>
      <c r="BF1445" s="100"/>
      <c r="BG1445" s="103"/>
      <c r="BH1445" s="103"/>
      <c r="BI1445" s="103"/>
      <c r="BJ1445" s="98"/>
      <c r="BK1445" s="101" t="s">
        <v>1511</v>
      </c>
      <c r="BL1445" s="296"/>
      <c r="BM1445" s="101"/>
      <c r="BN1445" s="101"/>
      <c r="BT1445" s="99"/>
      <c r="BU1445" s="99"/>
      <c r="BV1445" s="99"/>
      <c r="BW1445" s="99"/>
      <c r="BX1445" s="99"/>
      <c r="CB1445" s="4" t="s">
        <v>1511</v>
      </c>
    </row>
    <row r="1446" ht="13.75" spans="1:80">
      <c r="A1446" s="88" t="s">
        <v>12701</v>
      </c>
      <c r="B1446" s="88" t="s">
        <v>519</v>
      </c>
      <c r="C1446" s="88" t="s">
        <v>6906</v>
      </c>
      <c r="D1446" s="89" t="s">
        <v>12266</v>
      </c>
      <c r="E1446" s="135">
        <v>4</v>
      </c>
      <c r="F1446" s="135">
        <v>397</v>
      </c>
      <c r="G1446" s="90">
        <f t="shared" si="24"/>
        <v>1588</v>
      </c>
      <c r="H1446" s="172"/>
      <c r="I1446" s="173"/>
      <c r="J1446" s="173">
        <v>82</v>
      </c>
      <c r="K1446" s="173">
        <v>88</v>
      </c>
      <c r="L1446" s="173">
        <v>42</v>
      </c>
      <c r="M1446" s="307"/>
      <c r="N1446" s="95"/>
      <c r="O1446" s="95">
        <v>85</v>
      </c>
      <c r="P1446" s="95">
        <v>85</v>
      </c>
      <c r="Q1446" s="95">
        <v>65</v>
      </c>
      <c r="R1446" s="95"/>
      <c r="S1446" s="216"/>
      <c r="T1446" s="95"/>
      <c r="U1446" s="217"/>
      <c r="V1446" s="218"/>
      <c r="W1446" s="218"/>
      <c r="X1446" s="219"/>
      <c r="Y1446" s="220"/>
      <c r="Z1446" s="221"/>
      <c r="AA1446" s="221"/>
      <c r="AB1446" s="222"/>
      <c r="AC1446" s="222"/>
      <c r="AD1446" s="223"/>
      <c r="AE1446" s="95"/>
      <c r="AF1446" s="95"/>
      <c r="AG1446" s="95"/>
      <c r="AH1446" s="95"/>
      <c r="AI1446" s="95"/>
      <c r="AJ1446" s="95"/>
      <c r="AK1446" s="95"/>
      <c r="AL1446" s="94"/>
      <c r="AM1446" s="96"/>
      <c r="AN1446" s="96"/>
      <c r="AO1446" s="95"/>
      <c r="AP1446" s="95"/>
      <c r="AQ1446" s="97"/>
      <c r="AR1446" s="94"/>
      <c r="AS1446" s="96"/>
      <c r="AT1446" s="96"/>
      <c r="AU1446" s="96"/>
      <c r="AV1446" s="95"/>
      <c r="AW1446" s="95"/>
      <c r="AX1446" s="97"/>
      <c r="AY1446" s="97"/>
      <c r="AZ1446" s="97"/>
      <c r="BA1446" s="97"/>
      <c r="BB1446" s="97"/>
      <c r="BC1446" s="99" t="s">
        <v>12297</v>
      </c>
      <c r="BD1446" s="99" t="s">
        <v>1366</v>
      </c>
      <c r="BE1446" s="99"/>
      <c r="BF1446" s="100"/>
      <c r="BG1446" s="103"/>
      <c r="BH1446" s="103"/>
      <c r="BI1446" s="103"/>
      <c r="BJ1446" s="98"/>
      <c r="BK1446" s="101" t="s">
        <v>1511</v>
      </c>
      <c r="BL1446" s="102"/>
      <c r="BM1446" s="98"/>
      <c r="BN1446" s="98"/>
      <c r="BT1446" s="99"/>
      <c r="BU1446" s="99"/>
      <c r="BV1446" s="99"/>
      <c r="BW1446" s="99"/>
      <c r="BX1446" s="99"/>
      <c r="CB1446" s="4" t="s">
        <v>1511</v>
      </c>
    </row>
    <row r="1447" ht="13.75" spans="1:80">
      <c r="A1447" s="88" t="s">
        <v>12701</v>
      </c>
      <c r="B1447" s="88" t="s">
        <v>519</v>
      </c>
      <c r="C1447" s="88" t="s">
        <v>6906</v>
      </c>
      <c r="D1447" s="89" t="s">
        <v>494</v>
      </c>
      <c r="E1447" s="135">
        <v>4</v>
      </c>
      <c r="F1447" s="135">
        <v>146</v>
      </c>
      <c r="G1447" s="90">
        <f t="shared" si="24"/>
        <v>584</v>
      </c>
      <c r="H1447" s="172"/>
      <c r="I1447" s="173"/>
      <c r="J1447" s="173">
        <v>53</v>
      </c>
      <c r="K1447" s="173">
        <v>41</v>
      </c>
      <c r="L1447" s="173">
        <v>58</v>
      </c>
      <c r="M1447" s="307"/>
      <c r="N1447" s="95"/>
      <c r="O1447" s="95"/>
      <c r="P1447" s="95"/>
      <c r="Q1447" s="95"/>
      <c r="R1447" s="95"/>
      <c r="S1447" s="216"/>
      <c r="T1447" s="95"/>
      <c r="U1447" s="217"/>
      <c r="V1447" s="218"/>
      <c r="W1447" s="218"/>
      <c r="X1447" s="219"/>
      <c r="Y1447" s="405"/>
      <c r="Z1447" s="406"/>
      <c r="AA1447" s="406"/>
      <c r="AB1447" s="407"/>
      <c r="AC1447" s="407"/>
      <c r="AD1447" s="408"/>
      <c r="AE1447" s="95"/>
      <c r="AF1447" s="95"/>
      <c r="AG1447" s="95"/>
      <c r="AH1447" s="95"/>
      <c r="AI1447" s="95"/>
      <c r="AJ1447" s="95"/>
      <c r="AK1447" s="95"/>
      <c r="AL1447" s="94"/>
      <c r="AM1447" s="96"/>
      <c r="AN1447" s="96"/>
      <c r="AO1447" s="95"/>
      <c r="AP1447" s="95"/>
      <c r="AQ1447" s="97"/>
      <c r="AR1447" s="94"/>
      <c r="AS1447" s="96"/>
      <c r="AT1447" s="96"/>
      <c r="AU1447" s="96"/>
      <c r="AV1447" s="95"/>
      <c r="AW1447" s="95"/>
      <c r="AX1447" s="97"/>
      <c r="AY1447" s="97"/>
      <c r="AZ1447" s="97"/>
      <c r="BA1447" s="97"/>
      <c r="BB1447" s="97"/>
      <c r="BC1447" s="99" t="s">
        <v>12300</v>
      </c>
      <c r="BD1447" s="99" t="s">
        <v>12362</v>
      </c>
      <c r="BE1447" s="99"/>
      <c r="BF1447" s="100"/>
      <c r="BG1447" s="103"/>
      <c r="BH1447" s="103"/>
      <c r="BI1447" s="103"/>
      <c r="BJ1447" s="98"/>
      <c r="BK1447" s="101" t="s">
        <v>12358</v>
      </c>
      <c r="BL1447" s="102"/>
      <c r="BM1447" s="98"/>
      <c r="BN1447" s="98"/>
      <c r="BT1447" s="99"/>
      <c r="BU1447" s="99"/>
      <c r="BV1447" s="99"/>
      <c r="BW1447" s="99"/>
      <c r="BX1447" s="99"/>
      <c r="CB1447" s="4" t="s">
        <v>1511</v>
      </c>
    </row>
    <row r="1448" ht="13.75" spans="1:80">
      <c r="A1448" s="88" t="s">
        <v>12701</v>
      </c>
      <c r="B1448" s="88" t="s">
        <v>6356</v>
      </c>
      <c r="C1448" s="88" t="s">
        <v>7265</v>
      </c>
      <c r="D1448" s="89" t="s">
        <v>12266</v>
      </c>
      <c r="E1448" s="135">
        <v>4</v>
      </c>
      <c r="F1448" s="135">
        <v>397</v>
      </c>
      <c r="G1448" s="90">
        <f t="shared" si="24"/>
        <v>1588</v>
      </c>
      <c r="H1448" s="172"/>
      <c r="I1448" s="173"/>
      <c r="J1448" s="173">
        <v>82</v>
      </c>
      <c r="K1448" s="173">
        <v>88</v>
      </c>
      <c r="L1448" s="173">
        <v>42</v>
      </c>
      <c r="M1448" s="307"/>
      <c r="N1448" s="95"/>
      <c r="O1448" s="95">
        <v>85</v>
      </c>
      <c r="P1448" s="95">
        <v>85</v>
      </c>
      <c r="Q1448" s="95">
        <v>65</v>
      </c>
      <c r="R1448" s="95"/>
      <c r="S1448" s="216"/>
      <c r="T1448" s="95"/>
      <c r="U1448" s="217"/>
      <c r="V1448" s="218"/>
      <c r="W1448" s="218"/>
      <c r="X1448" s="219"/>
      <c r="Y1448" s="220"/>
      <c r="Z1448" s="221"/>
      <c r="AA1448" s="221"/>
      <c r="AB1448" s="222"/>
      <c r="AC1448" s="222"/>
      <c r="AD1448" s="223"/>
      <c r="AE1448" s="95"/>
      <c r="AF1448" s="95"/>
      <c r="AG1448" s="95"/>
      <c r="AH1448" s="95"/>
      <c r="AI1448" s="95"/>
      <c r="AJ1448" s="95"/>
      <c r="AK1448" s="95"/>
      <c r="AL1448" s="94"/>
      <c r="AM1448" s="96"/>
      <c r="AN1448" s="96"/>
      <c r="AO1448" s="95"/>
      <c r="AP1448" s="95"/>
      <c r="AQ1448" s="97"/>
      <c r="AR1448" s="94"/>
      <c r="AS1448" s="96"/>
      <c r="AT1448" s="96"/>
      <c r="AU1448" s="96"/>
      <c r="AV1448" s="95"/>
      <c r="AW1448" s="95"/>
      <c r="AX1448" s="97"/>
      <c r="AY1448" s="97"/>
      <c r="AZ1448" s="97"/>
      <c r="BA1448" s="97"/>
      <c r="BB1448" s="97"/>
      <c r="BC1448" s="99" t="s">
        <v>12297</v>
      </c>
      <c r="BD1448" s="99" t="s">
        <v>1366</v>
      </c>
      <c r="BE1448" s="99" t="s">
        <v>1366</v>
      </c>
      <c r="BF1448" s="100"/>
      <c r="BG1448" s="103"/>
      <c r="BH1448" s="103"/>
      <c r="BI1448" s="103"/>
      <c r="BJ1448" s="98"/>
      <c r="BK1448" s="101" t="s">
        <v>1511</v>
      </c>
      <c r="BL1448" s="102"/>
      <c r="BM1448" s="98"/>
      <c r="BN1448" s="98"/>
      <c r="BT1448" s="99"/>
      <c r="BU1448" s="99"/>
      <c r="BV1448" s="99"/>
      <c r="BW1448" s="99"/>
      <c r="BX1448" s="99"/>
      <c r="CB1448" s="4" t="s">
        <v>1511</v>
      </c>
    </row>
    <row r="1449" ht="13.75" spans="1:80">
      <c r="A1449" s="88" t="s">
        <v>12701</v>
      </c>
      <c r="B1449" s="88" t="s">
        <v>6356</v>
      </c>
      <c r="C1449" s="88" t="s">
        <v>7265</v>
      </c>
      <c r="D1449" s="89" t="s">
        <v>494</v>
      </c>
      <c r="E1449" s="135">
        <v>4</v>
      </c>
      <c r="F1449" s="135">
        <v>146</v>
      </c>
      <c r="G1449" s="90">
        <f t="shared" si="24"/>
        <v>584</v>
      </c>
      <c r="H1449" s="172"/>
      <c r="I1449" s="173"/>
      <c r="J1449" s="173">
        <v>53</v>
      </c>
      <c r="K1449" s="173">
        <v>41</v>
      </c>
      <c r="L1449" s="173">
        <v>58</v>
      </c>
      <c r="M1449" s="307"/>
      <c r="N1449" s="95"/>
      <c r="O1449" s="95"/>
      <c r="P1449" s="95"/>
      <c r="Q1449" s="95"/>
      <c r="R1449" s="95"/>
      <c r="S1449" s="216"/>
      <c r="T1449" s="95"/>
      <c r="U1449" s="217"/>
      <c r="V1449" s="218"/>
      <c r="W1449" s="218"/>
      <c r="X1449" s="219"/>
      <c r="Y1449" s="405"/>
      <c r="Z1449" s="406"/>
      <c r="AA1449" s="406"/>
      <c r="AB1449" s="407"/>
      <c r="AC1449" s="407"/>
      <c r="AD1449" s="408"/>
      <c r="AE1449" s="95"/>
      <c r="AF1449" s="95"/>
      <c r="AG1449" s="95"/>
      <c r="AH1449" s="95"/>
      <c r="AI1449" s="95"/>
      <c r="AJ1449" s="95"/>
      <c r="AK1449" s="95"/>
      <c r="AL1449" s="94"/>
      <c r="AM1449" s="96"/>
      <c r="AN1449" s="96"/>
      <c r="AO1449" s="95"/>
      <c r="AP1449" s="95"/>
      <c r="AQ1449" s="97"/>
      <c r="AR1449" s="94"/>
      <c r="AS1449" s="96"/>
      <c r="AT1449" s="96"/>
      <c r="AU1449" s="96"/>
      <c r="AV1449" s="95"/>
      <c r="AW1449" s="95"/>
      <c r="AX1449" s="97"/>
      <c r="AY1449" s="97"/>
      <c r="AZ1449" s="97"/>
      <c r="BA1449" s="97"/>
      <c r="BB1449" s="97"/>
      <c r="BC1449" s="99" t="s">
        <v>12300</v>
      </c>
      <c r="BD1449" s="99" t="s">
        <v>12362</v>
      </c>
      <c r="BE1449" s="99" t="s">
        <v>12362</v>
      </c>
      <c r="BF1449" s="100"/>
      <c r="BG1449" s="103"/>
      <c r="BH1449" s="103"/>
      <c r="BI1449" s="103"/>
      <c r="BJ1449" s="98"/>
      <c r="BK1449" s="101" t="s">
        <v>12358</v>
      </c>
      <c r="BL1449" s="102"/>
      <c r="BM1449" s="98"/>
      <c r="BN1449" s="98"/>
      <c r="BT1449" s="99"/>
      <c r="BU1449" s="99"/>
      <c r="BV1449" s="99"/>
      <c r="BW1449" s="99"/>
      <c r="BX1449" s="99"/>
      <c r="CB1449" s="4" t="s">
        <v>1511</v>
      </c>
    </row>
    <row r="1450" ht="13.75" spans="1:80">
      <c r="A1450" s="88" t="s">
        <v>12702</v>
      </c>
      <c r="B1450" s="88" t="s">
        <v>519</v>
      </c>
      <c r="C1450" s="88" t="s">
        <v>517</v>
      </c>
      <c r="D1450" s="89" t="s">
        <v>12266</v>
      </c>
      <c r="E1450" s="135">
        <v>4</v>
      </c>
      <c r="F1450" s="135">
        <v>397</v>
      </c>
      <c r="G1450" s="90">
        <f t="shared" si="24"/>
        <v>1588</v>
      </c>
      <c r="H1450" s="204"/>
      <c r="I1450" s="116"/>
      <c r="J1450" s="116">
        <v>99</v>
      </c>
      <c r="K1450" s="116">
        <v>110</v>
      </c>
      <c r="L1450" s="116">
        <v>60</v>
      </c>
      <c r="M1450" s="157"/>
      <c r="N1450" s="116"/>
      <c r="O1450" s="116">
        <v>77</v>
      </c>
      <c r="P1450" s="116">
        <v>114</v>
      </c>
      <c r="Q1450" s="116">
        <v>63</v>
      </c>
      <c r="R1450" s="116"/>
      <c r="S1450" s="204"/>
      <c r="T1450" s="116"/>
      <c r="U1450" s="115">
        <v>82</v>
      </c>
      <c r="V1450" s="116">
        <v>126</v>
      </c>
      <c r="W1450" s="116">
        <v>15</v>
      </c>
      <c r="X1450" s="157"/>
      <c r="Y1450" s="204"/>
      <c r="Z1450" s="115"/>
      <c r="AA1450" s="115">
        <v>85</v>
      </c>
      <c r="AB1450" s="116">
        <v>85</v>
      </c>
      <c r="AC1450" s="116">
        <v>26</v>
      </c>
      <c r="AD1450" s="157"/>
      <c r="AE1450" s="116"/>
      <c r="AF1450" s="116"/>
      <c r="AG1450" s="116"/>
      <c r="AH1450" s="116"/>
      <c r="AI1450" s="116"/>
      <c r="AJ1450" s="116"/>
      <c r="AK1450" s="116"/>
      <c r="AL1450" s="204"/>
      <c r="AM1450" s="115"/>
      <c r="AN1450" s="115"/>
      <c r="AO1450" s="116"/>
      <c r="AP1450" s="116"/>
      <c r="AQ1450" s="157"/>
      <c r="AR1450" s="229"/>
      <c r="AS1450" s="301"/>
      <c r="AT1450" s="301"/>
      <c r="AU1450" s="301"/>
      <c r="AV1450" s="230"/>
      <c r="AW1450" s="230"/>
      <c r="AX1450" s="227"/>
      <c r="AY1450" s="97"/>
      <c r="AZ1450" s="97"/>
      <c r="BA1450" s="97"/>
      <c r="BB1450" s="97"/>
      <c r="BC1450" s="304" t="s">
        <v>12703</v>
      </c>
      <c r="BD1450" s="304" t="s">
        <v>12298</v>
      </c>
      <c r="BE1450" s="304" t="s">
        <v>12279</v>
      </c>
      <c r="BF1450" s="100"/>
      <c r="BG1450" s="103"/>
      <c r="BH1450" s="103"/>
      <c r="BI1450" s="103"/>
      <c r="BJ1450" s="98"/>
      <c r="BK1450" s="101" t="s">
        <v>1511</v>
      </c>
      <c r="BL1450" s="102"/>
      <c r="BM1450" s="98"/>
      <c r="BN1450" s="98"/>
      <c r="BT1450" s="99"/>
      <c r="BU1450" s="99"/>
      <c r="BV1450" s="99"/>
      <c r="BW1450" s="99"/>
      <c r="BX1450" s="99"/>
      <c r="CB1450" s="4" t="s">
        <v>1511</v>
      </c>
    </row>
    <row r="1451" ht="13.75" spans="1:80">
      <c r="A1451" s="88" t="s">
        <v>12702</v>
      </c>
      <c r="B1451" s="88" t="s">
        <v>519</v>
      </c>
      <c r="C1451" s="88" t="s">
        <v>517</v>
      </c>
      <c r="D1451" s="89" t="s">
        <v>494</v>
      </c>
      <c r="E1451" s="135">
        <v>4</v>
      </c>
      <c r="F1451" s="135">
        <v>146</v>
      </c>
      <c r="G1451" s="90">
        <f t="shared" ref="G1451:G1514" si="25">F1451*E1451</f>
        <v>584</v>
      </c>
      <c r="H1451" s="204"/>
      <c r="I1451" s="116"/>
      <c r="J1451" s="116">
        <v>47</v>
      </c>
      <c r="K1451" s="116">
        <v>58</v>
      </c>
      <c r="L1451" s="116">
        <v>80</v>
      </c>
      <c r="M1451" s="157"/>
      <c r="N1451" s="116"/>
      <c r="O1451" s="116">
        <v>48</v>
      </c>
      <c r="P1451" s="116">
        <v>52</v>
      </c>
      <c r="Q1451" s="116">
        <v>70</v>
      </c>
      <c r="R1451" s="116"/>
      <c r="S1451" s="204"/>
      <c r="T1451" s="116"/>
      <c r="U1451" s="115">
        <v>31</v>
      </c>
      <c r="V1451" s="116">
        <v>44</v>
      </c>
      <c r="W1451" s="116">
        <v>56</v>
      </c>
      <c r="X1451" s="157"/>
      <c r="Y1451" s="204"/>
      <c r="Z1451" s="115"/>
      <c r="AA1451" s="115">
        <v>42</v>
      </c>
      <c r="AB1451" s="116">
        <v>46</v>
      </c>
      <c r="AC1451" s="116">
        <v>59</v>
      </c>
      <c r="AD1451" s="157"/>
      <c r="AE1451" s="116"/>
      <c r="AF1451" s="116"/>
      <c r="AG1451" s="116"/>
      <c r="AH1451" s="116"/>
      <c r="AI1451" s="116"/>
      <c r="AJ1451" s="116"/>
      <c r="AK1451" s="116"/>
      <c r="AL1451" s="204"/>
      <c r="AM1451" s="115"/>
      <c r="AN1451" s="115"/>
      <c r="AO1451" s="116"/>
      <c r="AP1451" s="116"/>
      <c r="AQ1451" s="157"/>
      <c r="AR1451" s="204"/>
      <c r="AS1451" s="115"/>
      <c r="AT1451" s="115"/>
      <c r="AU1451" s="115"/>
      <c r="AV1451" s="116"/>
      <c r="AW1451" s="116"/>
      <c r="AX1451" s="157"/>
      <c r="AY1451" s="97"/>
      <c r="AZ1451" s="97"/>
      <c r="BA1451" s="97"/>
      <c r="BB1451" s="97"/>
      <c r="BC1451" s="304" t="s">
        <v>12378</v>
      </c>
      <c r="BD1451" s="304" t="s">
        <v>12301</v>
      </c>
      <c r="BE1451" s="304" t="s">
        <v>12281</v>
      </c>
      <c r="BF1451" s="100"/>
      <c r="BG1451" s="103"/>
      <c r="BH1451" s="103"/>
      <c r="BI1451" s="103"/>
      <c r="BJ1451" s="98"/>
      <c r="BK1451" s="101" t="s">
        <v>1511</v>
      </c>
      <c r="BL1451" s="102"/>
      <c r="BM1451" s="98"/>
      <c r="BN1451" s="98"/>
      <c r="BT1451" s="99"/>
      <c r="BU1451" s="99"/>
      <c r="BV1451" s="99"/>
      <c r="BW1451" s="99"/>
      <c r="BX1451" s="99"/>
      <c r="CB1451" s="4" t="s">
        <v>1511</v>
      </c>
    </row>
    <row r="1452" ht="14.75" spans="1:80">
      <c r="A1452" s="88" t="s">
        <v>12702</v>
      </c>
      <c r="B1452" s="88" t="s">
        <v>6356</v>
      </c>
      <c r="C1452" s="88" t="s">
        <v>8610</v>
      </c>
      <c r="D1452" s="89" t="s">
        <v>12266</v>
      </c>
      <c r="E1452" s="135">
        <v>4</v>
      </c>
      <c r="F1452" s="135">
        <v>410</v>
      </c>
      <c r="G1452" s="90">
        <f t="shared" si="25"/>
        <v>1640</v>
      </c>
      <c r="H1452" s="204"/>
      <c r="I1452" s="116"/>
      <c r="J1452" s="116">
        <v>108</v>
      </c>
      <c r="K1452" s="116">
        <v>101</v>
      </c>
      <c r="L1452" s="116">
        <v>65</v>
      </c>
      <c r="M1452" s="157"/>
      <c r="N1452" s="116"/>
      <c r="O1452" s="416">
        <v>91</v>
      </c>
      <c r="P1452" s="416">
        <v>119</v>
      </c>
      <c r="Q1452" s="416">
        <v>70</v>
      </c>
      <c r="R1452" s="116"/>
      <c r="S1452" s="204"/>
      <c r="T1452" s="116"/>
      <c r="U1452" s="115">
        <v>125</v>
      </c>
      <c r="V1452" s="116">
        <v>121</v>
      </c>
      <c r="W1452" s="116">
        <v>20</v>
      </c>
      <c r="X1452" s="157"/>
      <c r="Y1452" s="204"/>
      <c r="Z1452" s="115"/>
      <c r="AA1452" s="115">
        <v>125</v>
      </c>
      <c r="AB1452" s="116">
        <v>121</v>
      </c>
      <c r="AC1452" s="116">
        <v>20</v>
      </c>
      <c r="AD1452" s="157"/>
      <c r="AE1452" s="116"/>
      <c r="AF1452" s="116"/>
      <c r="AG1452" s="116"/>
      <c r="AH1452" s="116"/>
      <c r="AI1452" s="116"/>
      <c r="AJ1452" s="116"/>
      <c r="AK1452" s="116"/>
      <c r="AL1452" s="204"/>
      <c r="AM1452" s="115"/>
      <c r="AN1452" s="115"/>
      <c r="AO1452" s="116"/>
      <c r="AP1452" s="116"/>
      <c r="AQ1452" s="157"/>
      <c r="AR1452" s="229"/>
      <c r="AS1452" s="301"/>
      <c r="AT1452" s="301"/>
      <c r="AU1452" s="301"/>
      <c r="AV1452" s="230"/>
      <c r="AW1452" s="230"/>
      <c r="AX1452" s="227"/>
      <c r="AY1452" s="97"/>
      <c r="AZ1452" s="97"/>
      <c r="BA1452" s="97"/>
      <c r="BB1452" s="97"/>
      <c r="BC1452" s="304" t="s">
        <v>12703</v>
      </c>
      <c r="BD1452" s="304" t="s">
        <v>12298</v>
      </c>
      <c r="BE1452" s="304" t="s">
        <v>12279</v>
      </c>
      <c r="BF1452" s="100"/>
      <c r="BG1452" s="103"/>
      <c r="BH1452" s="103"/>
      <c r="BI1452" s="103"/>
      <c r="BJ1452" s="98"/>
      <c r="BK1452" s="101" t="s">
        <v>1511</v>
      </c>
      <c r="BL1452" s="102"/>
      <c r="BM1452" s="98"/>
      <c r="BN1452" s="98"/>
      <c r="BT1452" s="99"/>
      <c r="BU1452" s="99"/>
      <c r="BV1452" s="99"/>
      <c r="BW1452" s="99"/>
      <c r="BX1452" s="99"/>
      <c r="CB1452" s="4" t="s">
        <v>1511</v>
      </c>
    </row>
    <row r="1453" ht="14.75" spans="1:80">
      <c r="A1453" s="88" t="s">
        <v>12702</v>
      </c>
      <c r="B1453" s="88" t="s">
        <v>6356</v>
      </c>
      <c r="C1453" s="88" t="s">
        <v>8610</v>
      </c>
      <c r="D1453" s="89" t="s">
        <v>494</v>
      </c>
      <c r="E1453" s="135">
        <v>4</v>
      </c>
      <c r="F1453" s="135">
        <v>146</v>
      </c>
      <c r="G1453" s="90">
        <f t="shared" si="25"/>
        <v>584</v>
      </c>
      <c r="H1453" s="204"/>
      <c r="I1453" s="116"/>
      <c r="J1453" s="116">
        <v>50</v>
      </c>
      <c r="K1453" s="116">
        <v>54</v>
      </c>
      <c r="L1453" s="116">
        <v>72</v>
      </c>
      <c r="M1453" s="157"/>
      <c r="N1453" s="204"/>
      <c r="O1453" s="416">
        <v>56</v>
      </c>
      <c r="P1453" s="416">
        <v>61</v>
      </c>
      <c r="Q1453" s="416">
        <v>78</v>
      </c>
      <c r="R1453" s="157"/>
      <c r="S1453" s="204"/>
      <c r="T1453" s="116"/>
      <c r="U1453" s="115">
        <v>44</v>
      </c>
      <c r="V1453" s="116">
        <v>44</v>
      </c>
      <c r="W1453" s="116">
        <v>74</v>
      </c>
      <c r="X1453" s="157"/>
      <c r="Y1453" s="204"/>
      <c r="Z1453" s="115"/>
      <c r="AA1453" s="115">
        <v>44</v>
      </c>
      <c r="AB1453" s="116">
        <v>44</v>
      </c>
      <c r="AC1453" s="116">
        <v>74</v>
      </c>
      <c r="AD1453" s="157"/>
      <c r="AE1453" s="204"/>
      <c r="AF1453" s="115"/>
      <c r="AG1453" s="115"/>
      <c r="AH1453" s="116"/>
      <c r="AI1453" s="116"/>
      <c r="AJ1453" s="116"/>
      <c r="AK1453" s="116"/>
      <c r="AL1453" s="204"/>
      <c r="AM1453" s="115"/>
      <c r="AN1453" s="115"/>
      <c r="AO1453" s="116"/>
      <c r="AP1453" s="116"/>
      <c r="AQ1453" s="157"/>
      <c r="AR1453" s="204"/>
      <c r="AS1453" s="115"/>
      <c r="AT1453" s="115"/>
      <c r="AU1453" s="115"/>
      <c r="AV1453" s="116"/>
      <c r="AW1453" s="116"/>
      <c r="AX1453" s="157"/>
      <c r="AY1453" s="97"/>
      <c r="AZ1453" s="97"/>
      <c r="BA1453" s="97"/>
      <c r="BB1453" s="97"/>
      <c r="BC1453" s="304" t="s">
        <v>12378</v>
      </c>
      <c r="BD1453" s="304" t="s">
        <v>12301</v>
      </c>
      <c r="BE1453" s="304" t="s">
        <v>12281</v>
      </c>
      <c r="BF1453" s="100"/>
      <c r="BG1453" s="103"/>
      <c r="BH1453" s="103"/>
      <c r="BI1453" s="103"/>
      <c r="BJ1453" s="98"/>
      <c r="BK1453" s="101" t="s">
        <v>1511</v>
      </c>
      <c r="BL1453" s="102"/>
      <c r="BM1453" s="98"/>
      <c r="BN1453" s="98"/>
      <c r="BT1453" s="99"/>
      <c r="BU1453" s="99"/>
      <c r="BV1453" s="99"/>
      <c r="BW1453" s="99"/>
      <c r="BX1453" s="99"/>
      <c r="CB1453" s="4" t="s">
        <v>1511</v>
      </c>
    </row>
    <row r="1454" ht="13.75" spans="1:80">
      <c r="A1454" s="88" t="s">
        <v>12702</v>
      </c>
      <c r="B1454" s="88" t="s">
        <v>8225</v>
      </c>
      <c r="C1454" s="88" t="s">
        <v>8224</v>
      </c>
      <c r="D1454" s="89" t="s">
        <v>12266</v>
      </c>
      <c r="E1454" s="135">
        <v>4</v>
      </c>
      <c r="F1454" s="135">
        <v>399</v>
      </c>
      <c r="G1454" s="90">
        <f t="shared" si="25"/>
        <v>1596</v>
      </c>
      <c r="H1454" s="204"/>
      <c r="I1454" s="116"/>
      <c r="J1454" s="116">
        <v>80</v>
      </c>
      <c r="K1454" s="116">
        <v>90</v>
      </c>
      <c r="L1454" s="116">
        <v>70</v>
      </c>
      <c r="M1454" s="157"/>
      <c r="N1454" s="204"/>
      <c r="O1454" s="116"/>
      <c r="P1454" s="116"/>
      <c r="Q1454" s="116"/>
      <c r="R1454" s="157"/>
      <c r="S1454" s="204"/>
      <c r="T1454" s="116"/>
      <c r="U1454" s="115"/>
      <c r="V1454" s="116"/>
      <c r="W1454" s="116"/>
      <c r="X1454" s="157"/>
      <c r="Y1454" s="204"/>
      <c r="Z1454" s="115"/>
      <c r="AA1454" s="115">
        <v>60</v>
      </c>
      <c r="AB1454" s="116">
        <v>60</v>
      </c>
      <c r="AC1454" s="116">
        <v>60</v>
      </c>
      <c r="AD1454" s="157"/>
      <c r="AE1454" s="204"/>
      <c r="AF1454" s="115"/>
      <c r="AG1454" s="115"/>
      <c r="AH1454" s="116"/>
      <c r="AI1454" s="116"/>
      <c r="AJ1454" s="116"/>
      <c r="AK1454" s="116"/>
      <c r="AL1454" s="204"/>
      <c r="AM1454" s="115"/>
      <c r="AN1454" s="115"/>
      <c r="AO1454" s="116"/>
      <c r="AP1454" s="116"/>
      <c r="AQ1454" s="157"/>
      <c r="AR1454" s="229"/>
      <c r="AS1454" s="301"/>
      <c r="AT1454" s="301"/>
      <c r="AU1454" s="301"/>
      <c r="AV1454" s="230"/>
      <c r="AW1454" s="230"/>
      <c r="AX1454" s="227"/>
      <c r="AY1454" s="97"/>
      <c r="AZ1454" s="97"/>
      <c r="BA1454" s="97"/>
      <c r="BB1454" s="97"/>
      <c r="BC1454" s="304" t="s">
        <v>12703</v>
      </c>
      <c r="BD1454" s="304" t="s">
        <v>12298</v>
      </c>
      <c r="BE1454" s="304" t="s">
        <v>12279</v>
      </c>
      <c r="BF1454" s="100"/>
      <c r="BG1454" s="103"/>
      <c r="BH1454" s="103"/>
      <c r="BI1454" s="103"/>
      <c r="BJ1454" s="98"/>
      <c r="BK1454" s="101" t="s">
        <v>1511</v>
      </c>
      <c r="BL1454" s="102"/>
      <c r="BM1454" s="98"/>
      <c r="BN1454" s="98"/>
      <c r="BT1454" s="99"/>
      <c r="BU1454" s="99"/>
      <c r="BV1454" s="99"/>
      <c r="BW1454" s="99"/>
      <c r="BX1454" s="99"/>
      <c r="CB1454" s="4" t="s">
        <v>1511</v>
      </c>
    </row>
    <row r="1455" ht="13.75" spans="1:80">
      <c r="A1455" s="88" t="s">
        <v>12702</v>
      </c>
      <c r="B1455" s="88" t="s">
        <v>8225</v>
      </c>
      <c r="C1455" s="88" t="s">
        <v>8224</v>
      </c>
      <c r="D1455" s="89" t="s">
        <v>494</v>
      </c>
      <c r="E1455" s="135">
        <v>4</v>
      </c>
      <c r="F1455" s="135">
        <v>148</v>
      </c>
      <c r="G1455" s="90">
        <f t="shared" si="25"/>
        <v>592</v>
      </c>
      <c r="H1455" s="204"/>
      <c r="I1455" s="116"/>
      <c r="J1455" s="116">
        <v>60</v>
      </c>
      <c r="K1455" s="116">
        <v>60</v>
      </c>
      <c r="L1455" s="116">
        <v>60</v>
      </c>
      <c r="M1455" s="157"/>
      <c r="N1455" s="204"/>
      <c r="O1455" s="116"/>
      <c r="P1455" s="116"/>
      <c r="Q1455" s="116"/>
      <c r="R1455" s="157"/>
      <c r="S1455" s="204"/>
      <c r="T1455" s="116"/>
      <c r="U1455" s="115"/>
      <c r="V1455" s="116"/>
      <c r="W1455" s="116"/>
      <c r="X1455" s="157"/>
      <c r="Y1455" s="204"/>
      <c r="Z1455" s="115"/>
      <c r="AA1455" s="115">
        <v>90</v>
      </c>
      <c r="AB1455" s="116">
        <v>90</v>
      </c>
      <c r="AC1455" s="116">
        <v>90</v>
      </c>
      <c r="AD1455" s="157"/>
      <c r="AE1455" s="204"/>
      <c r="AF1455" s="115"/>
      <c r="AG1455" s="115"/>
      <c r="AH1455" s="116"/>
      <c r="AI1455" s="116"/>
      <c r="AJ1455" s="116"/>
      <c r="AK1455" s="116"/>
      <c r="AL1455" s="204"/>
      <c r="AM1455" s="115"/>
      <c r="AN1455" s="115"/>
      <c r="AO1455" s="116"/>
      <c r="AP1455" s="116"/>
      <c r="AQ1455" s="157"/>
      <c r="AR1455" s="204"/>
      <c r="AS1455" s="115"/>
      <c r="AT1455" s="115"/>
      <c r="AU1455" s="115"/>
      <c r="AV1455" s="116"/>
      <c r="AW1455" s="116"/>
      <c r="AX1455" s="157"/>
      <c r="AY1455" s="97"/>
      <c r="AZ1455" s="97"/>
      <c r="BA1455" s="97"/>
      <c r="BB1455" s="97"/>
      <c r="BC1455" s="304" t="s">
        <v>12378</v>
      </c>
      <c r="BD1455" s="304" t="s">
        <v>12301</v>
      </c>
      <c r="BE1455" s="304" t="s">
        <v>12281</v>
      </c>
      <c r="BF1455" s="100"/>
      <c r="BG1455" s="103"/>
      <c r="BH1455" s="103"/>
      <c r="BI1455" s="103"/>
      <c r="BJ1455" s="98"/>
      <c r="BK1455" s="101" t="s">
        <v>1511</v>
      </c>
      <c r="BL1455" s="102"/>
      <c r="BM1455" s="98"/>
      <c r="BN1455" s="98"/>
      <c r="BT1455" s="99"/>
      <c r="BU1455" s="99"/>
      <c r="BV1455" s="99"/>
      <c r="BW1455" s="99"/>
      <c r="BX1455" s="99"/>
      <c r="CB1455" s="4" t="s">
        <v>1511</v>
      </c>
    </row>
    <row r="1456" ht="13.75" spans="1:80">
      <c r="A1456" s="88" t="s">
        <v>12704</v>
      </c>
      <c r="B1456" s="88" t="s">
        <v>5936</v>
      </c>
      <c r="C1456" s="88" t="s">
        <v>5935</v>
      </c>
      <c r="D1456" s="89" t="s">
        <v>12266</v>
      </c>
      <c r="E1456" s="135">
        <v>3</v>
      </c>
      <c r="F1456" s="135">
        <v>203</v>
      </c>
      <c r="G1456" s="90">
        <f t="shared" si="25"/>
        <v>609</v>
      </c>
      <c r="H1456" s="172"/>
      <c r="I1456" s="173"/>
      <c r="J1456" s="173">
        <v>60</v>
      </c>
      <c r="K1456" s="173">
        <v>60</v>
      </c>
      <c r="L1456" s="173">
        <v>60</v>
      </c>
      <c r="M1456" s="307"/>
      <c r="N1456" s="94"/>
      <c r="O1456" s="95"/>
      <c r="P1456" s="95"/>
      <c r="Q1456" s="95"/>
      <c r="R1456" s="97"/>
      <c r="S1456" s="216"/>
      <c r="T1456" s="95"/>
      <c r="U1456" s="217"/>
      <c r="V1456" s="218"/>
      <c r="W1456" s="218"/>
      <c r="X1456" s="219"/>
      <c r="Y1456" s="94"/>
      <c r="Z1456" s="96"/>
      <c r="AA1456" s="96"/>
      <c r="AB1456" s="95"/>
      <c r="AC1456" s="95"/>
      <c r="AD1456" s="97"/>
      <c r="AE1456" s="94"/>
      <c r="AF1456" s="96"/>
      <c r="AG1456" s="96"/>
      <c r="AH1456" s="95"/>
      <c r="AI1456" s="95"/>
      <c r="AJ1456" s="95"/>
      <c r="AK1456" s="95"/>
      <c r="AL1456" s="94"/>
      <c r="AM1456" s="96"/>
      <c r="AN1456" s="96"/>
      <c r="AO1456" s="95"/>
      <c r="AP1456" s="95"/>
      <c r="AQ1456" s="97"/>
      <c r="AR1456" s="94"/>
      <c r="AS1456" s="96"/>
      <c r="AT1456" s="96"/>
      <c r="AU1456" s="96"/>
      <c r="AV1456" s="95"/>
      <c r="AW1456" s="95"/>
      <c r="AX1456" s="97"/>
      <c r="AY1456" s="97"/>
      <c r="AZ1456" s="97"/>
      <c r="BA1456" s="97"/>
      <c r="BB1456" s="97"/>
      <c r="BC1456" s="98" t="s">
        <v>12297</v>
      </c>
      <c r="BD1456" s="99" t="s">
        <v>12298</v>
      </c>
      <c r="BE1456" s="99"/>
      <c r="BF1456" s="100"/>
      <c r="BG1456" s="103"/>
      <c r="BH1456" s="103"/>
      <c r="BI1456" s="103"/>
      <c r="BJ1456" s="98"/>
      <c r="BK1456" s="101" t="s">
        <v>1511</v>
      </c>
      <c r="BL1456" s="102"/>
      <c r="BM1456" s="98"/>
      <c r="BN1456" s="98"/>
      <c r="BT1456" s="99"/>
      <c r="BU1456" s="99"/>
      <c r="BV1456" s="99"/>
      <c r="BW1456" s="99"/>
      <c r="BX1456" s="99"/>
      <c r="CB1456" s="4" t="s">
        <v>1511</v>
      </c>
    </row>
    <row r="1457" ht="13.75" spans="1:80">
      <c r="A1457" s="88" t="s">
        <v>12704</v>
      </c>
      <c r="B1457" s="88" t="s">
        <v>5936</v>
      </c>
      <c r="C1457" s="88" t="s">
        <v>5935</v>
      </c>
      <c r="D1457" s="89" t="s">
        <v>494</v>
      </c>
      <c r="E1457" s="135">
        <v>3</v>
      </c>
      <c r="F1457" s="135">
        <v>129</v>
      </c>
      <c r="G1457" s="90">
        <f t="shared" si="25"/>
        <v>387</v>
      </c>
      <c r="H1457" s="172"/>
      <c r="I1457" s="173"/>
      <c r="J1457" s="173">
        <v>40</v>
      </c>
      <c r="K1457" s="173">
        <v>40</v>
      </c>
      <c r="L1457" s="173">
        <v>50</v>
      </c>
      <c r="M1457" s="307"/>
      <c r="N1457" s="94"/>
      <c r="O1457" s="95"/>
      <c r="P1457" s="95"/>
      <c r="Q1457" s="95"/>
      <c r="R1457" s="97"/>
      <c r="S1457" s="216"/>
      <c r="T1457" s="95"/>
      <c r="U1457" s="217"/>
      <c r="V1457" s="218"/>
      <c r="W1457" s="218"/>
      <c r="X1457" s="219"/>
      <c r="Y1457" s="94"/>
      <c r="Z1457" s="96"/>
      <c r="AA1457" s="96"/>
      <c r="AB1457" s="95"/>
      <c r="AC1457" s="95"/>
      <c r="AD1457" s="97"/>
      <c r="AE1457" s="94"/>
      <c r="AF1457" s="96"/>
      <c r="AG1457" s="96"/>
      <c r="AH1457" s="95"/>
      <c r="AI1457" s="95"/>
      <c r="AJ1457" s="95"/>
      <c r="AK1457" s="95"/>
      <c r="AL1457" s="94"/>
      <c r="AM1457" s="96"/>
      <c r="AN1457" s="96"/>
      <c r="AO1457" s="95"/>
      <c r="AP1457" s="95"/>
      <c r="AQ1457" s="97"/>
      <c r="AR1457" s="94"/>
      <c r="AS1457" s="96"/>
      <c r="AT1457" s="96"/>
      <c r="AU1457" s="96"/>
      <c r="AV1457" s="95"/>
      <c r="AW1457" s="95"/>
      <c r="AX1457" s="97"/>
      <c r="AY1457" s="97"/>
      <c r="AZ1457" s="97"/>
      <c r="BA1457" s="97"/>
      <c r="BB1457" s="97"/>
      <c r="BC1457" s="98" t="s">
        <v>12300</v>
      </c>
      <c r="BD1457" s="99" t="s">
        <v>12301</v>
      </c>
      <c r="BE1457" s="99"/>
      <c r="BF1457" s="100"/>
      <c r="BG1457" s="103"/>
      <c r="BH1457" s="103"/>
      <c r="BI1457" s="103"/>
      <c r="BJ1457" s="98"/>
      <c r="BK1457" s="101" t="s">
        <v>1511</v>
      </c>
      <c r="BL1457" s="102"/>
      <c r="BM1457" s="98"/>
      <c r="BN1457" s="98"/>
      <c r="BT1457" s="99"/>
      <c r="BU1457" s="99"/>
      <c r="BV1457" s="99"/>
      <c r="BW1457" s="99"/>
      <c r="BX1457" s="99"/>
      <c r="CB1457" s="4" t="s">
        <v>1511</v>
      </c>
    </row>
    <row r="1458" ht="13.75" spans="1:80">
      <c r="A1458" s="88" t="s">
        <v>12704</v>
      </c>
      <c r="B1458" s="88" t="s">
        <v>5936</v>
      </c>
      <c r="C1458" s="88" t="s">
        <v>6541</v>
      </c>
      <c r="D1458" s="89" t="s">
        <v>12266</v>
      </c>
      <c r="E1458" s="135">
        <v>3</v>
      </c>
      <c r="F1458" s="135">
        <v>203</v>
      </c>
      <c r="G1458" s="90">
        <f t="shared" si="25"/>
        <v>609</v>
      </c>
      <c r="H1458" s="172"/>
      <c r="I1458" s="173"/>
      <c r="J1458" s="173">
        <v>35</v>
      </c>
      <c r="K1458" s="173">
        <v>40</v>
      </c>
      <c r="L1458" s="173">
        <v>50</v>
      </c>
      <c r="M1458" s="307"/>
      <c r="N1458" s="94"/>
      <c r="O1458" s="95"/>
      <c r="P1458" s="95"/>
      <c r="Q1458" s="95"/>
      <c r="R1458" s="97"/>
      <c r="S1458" s="216"/>
      <c r="T1458" s="95"/>
      <c r="U1458" s="217"/>
      <c r="V1458" s="218"/>
      <c r="W1458" s="218"/>
      <c r="X1458" s="219"/>
      <c r="Y1458" s="94"/>
      <c r="Z1458" s="96"/>
      <c r="AA1458" s="96"/>
      <c r="AB1458" s="95"/>
      <c r="AC1458" s="95"/>
      <c r="AD1458" s="97"/>
      <c r="AE1458" s="94"/>
      <c r="AF1458" s="96"/>
      <c r="AG1458" s="96"/>
      <c r="AH1458" s="95"/>
      <c r="AI1458" s="95"/>
      <c r="AJ1458" s="95"/>
      <c r="AK1458" s="95"/>
      <c r="AL1458" s="94"/>
      <c r="AM1458" s="96"/>
      <c r="AN1458" s="96"/>
      <c r="AO1458" s="95"/>
      <c r="AP1458" s="95"/>
      <c r="AQ1458" s="97"/>
      <c r="AR1458" s="94"/>
      <c r="AS1458" s="96"/>
      <c r="AT1458" s="96"/>
      <c r="AU1458" s="96"/>
      <c r="AV1458" s="95"/>
      <c r="AW1458" s="95"/>
      <c r="AX1458" s="97"/>
      <c r="AY1458" s="97"/>
      <c r="AZ1458" s="97"/>
      <c r="BA1458" s="97"/>
      <c r="BB1458" s="97"/>
      <c r="BC1458" s="98" t="s">
        <v>12297</v>
      </c>
      <c r="BD1458" s="99" t="s">
        <v>12298</v>
      </c>
      <c r="BE1458" s="99"/>
      <c r="BF1458" s="100"/>
      <c r="BG1458" s="103"/>
      <c r="BH1458" s="103"/>
      <c r="BI1458" s="103"/>
      <c r="BJ1458" s="98"/>
      <c r="BK1458" s="101" t="s">
        <v>1511</v>
      </c>
      <c r="BL1458" s="102"/>
      <c r="BM1458" s="98"/>
      <c r="BN1458" s="98"/>
      <c r="BT1458" s="99"/>
      <c r="BU1458" s="99"/>
      <c r="BV1458" s="99"/>
      <c r="BW1458" s="99"/>
      <c r="BX1458" s="99"/>
      <c r="CB1458" s="4" t="s">
        <v>1511</v>
      </c>
    </row>
    <row r="1459" ht="13.75" spans="1:80">
      <c r="A1459" s="88" t="s">
        <v>12704</v>
      </c>
      <c r="B1459" s="88" t="s">
        <v>5936</v>
      </c>
      <c r="C1459" s="88" t="s">
        <v>6541</v>
      </c>
      <c r="D1459" s="89" t="s">
        <v>494</v>
      </c>
      <c r="E1459" s="135">
        <v>3</v>
      </c>
      <c r="F1459" s="135">
        <v>133</v>
      </c>
      <c r="G1459" s="90">
        <f t="shared" si="25"/>
        <v>399</v>
      </c>
      <c r="H1459" s="172"/>
      <c r="I1459" s="173"/>
      <c r="J1459" s="173">
        <v>35</v>
      </c>
      <c r="K1459" s="173">
        <v>40</v>
      </c>
      <c r="L1459" s="173">
        <v>50</v>
      </c>
      <c r="M1459" s="307"/>
      <c r="N1459" s="94"/>
      <c r="O1459" s="95"/>
      <c r="P1459" s="95"/>
      <c r="Q1459" s="95"/>
      <c r="R1459" s="97"/>
      <c r="S1459" s="216"/>
      <c r="T1459" s="95"/>
      <c r="U1459" s="217"/>
      <c r="V1459" s="218"/>
      <c r="W1459" s="218"/>
      <c r="X1459" s="219"/>
      <c r="Y1459" s="94"/>
      <c r="Z1459" s="96"/>
      <c r="AA1459" s="96"/>
      <c r="AB1459" s="95"/>
      <c r="AC1459" s="95"/>
      <c r="AD1459" s="97"/>
      <c r="AE1459" s="94"/>
      <c r="AF1459" s="94"/>
      <c r="AG1459" s="94"/>
      <c r="AH1459" s="94"/>
      <c r="AI1459" s="94"/>
      <c r="AJ1459" s="94"/>
      <c r="AK1459" s="94"/>
      <c r="AL1459" s="94"/>
      <c r="AM1459" s="96"/>
      <c r="AN1459" s="96"/>
      <c r="AO1459" s="95"/>
      <c r="AP1459" s="95"/>
      <c r="AQ1459" s="97"/>
      <c r="AR1459" s="94"/>
      <c r="AS1459" s="96"/>
      <c r="AT1459" s="96"/>
      <c r="AU1459" s="96"/>
      <c r="AV1459" s="95"/>
      <c r="AW1459" s="95"/>
      <c r="AX1459" s="97"/>
      <c r="AY1459" s="97"/>
      <c r="AZ1459" s="97"/>
      <c r="BA1459" s="97"/>
      <c r="BB1459" s="97"/>
      <c r="BC1459" s="98" t="s">
        <v>12300</v>
      </c>
      <c r="BD1459" s="99" t="s">
        <v>12301</v>
      </c>
      <c r="BE1459" s="99"/>
      <c r="BF1459" s="100"/>
      <c r="BG1459" s="103"/>
      <c r="BH1459" s="103"/>
      <c r="BI1459" s="103"/>
      <c r="BJ1459" s="98"/>
      <c r="BK1459" s="101" t="s">
        <v>1511</v>
      </c>
      <c r="BL1459" s="102"/>
      <c r="BM1459" s="98"/>
      <c r="BN1459" s="98"/>
      <c r="BT1459" s="99"/>
      <c r="BU1459" s="99"/>
      <c r="BV1459" s="99"/>
      <c r="BW1459" s="99"/>
      <c r="BX1459" s="99"/>
      <c r="CB1459" s="4" t="s">
        <v>1511</v>
      </c>
    </row>
    <row r="1460" ht="13.75" spans="1:80">
      <c r="A1460" s="88" t="s">
        <v>12705</v>
      </c>
      <c r="B1460" s="88" t="s">
        <v>5880</v>
      </c>
      <c r="C1460" s="88" t="s">
        <v>5881</v>
      </c>
      <c r="D1460" s="89" t="s">
        <v>12266</v>
      </c>
      <c r="E1460" s="135">
        <v>8</v>
      </c>
      <c r="F1460" s="135">
        <v>111</v>
      </c>
      <c r="G1460" s="90">
        <f t="shared" si="25"/>
        <v>888</v>
      </c>
      <c r="H1460" s="126"/>
      <c r="I1460" s="127"/>
      <c r="J1460" s="127"/>
      <c r="K1460" s="127"/>
      <c r="L1460" s="127"/>
      <c r="M1460" s="128"/>
      <c r="N1460" s="94"/>
      <c r="O1460" s="95"/>
      <c r="P1460" s="95"/>
      <c r="Q1460" s="95"/>
      <c r="R1460" s="97"/>
      <c r="S1460" s="216"/>
      <c r="T1460" s="95"/>
      <c r="U1460" s="217"/>
      <c r="V1460" s="218"/>
      <c r="W1460" s="218"/>
      <c r="X1460" s="219"/>
      <c r="Y1460" s="94"/>
      <c r="Z1460" s="96"/>
      <c r="AA1460" s="96"/>
      <c r="AB1460" s="95"/>
      <c r="AC1460" s="95"/>
      <c r="AD1460" s="97"/>
      <c r="AE1460" s="94"/>
      <c r="AF1460" s="94"/>
      <c r="AG1460" s="94"/>
      <c r="AH1460" s="94"/>
      <c r="AI1460" s="94"/>
      <c r="AJ1460" s="94"/>
      <c r="AK1460" s="94"/>
      <c r="AL1460" s="94"/>
      <c r="AM1460" s="96"/>
      <c r="AN1460" s="96"/>
      <c r="AO1460" s="95"/>
      <c r="AP1460" s="95"/>
      <c r="AQ1460" s="97"/>
      <c r="AR1460" s="94"/>
      <c r="AS1460" s="96"/>
      <c r="AT1460" s="96"/>
      <c r="AU1460" s="96"/>
      <c r="AV1460" s="95"/>
      <c r="AW1460" s="95"/>
      <c r="AX1460" s="97"/>
      <c r="AY1460" s="97"/>
      <c r="AZ1460" s="97"/>
      <c r="BA1460" s="97"/>
      <c r="BB1460" s="97"/>
      <c r="BC1460" s="98" t="s">
        <v>1366</v>
      </c>
      <c r="BD1460" s="99" t="s">
        <v>12298</v>
      </c>
      <c r="BE1460" s="99"/>
      <c r="BF1460" s="100"/>
      <c r="BG1460" s="103"/>
      <c r="BH1460" s="103"/>
      <c r="BI1460" s="103"/>
      <c r="BJ1460" s="98"/>
      <c r="BK1460" s="101" t="s">
        <v>1511</v>
      </c>
      <c r="BL1460" s="102"/>
      <c r="BM1460" s="98"/>
      <c r="BN1460" s="98"/>
      <c r="BT1460" s="99"/>
      <c r="BU1460" s="99"/>
      <c r="BV1460" s="99"/>
      <c r="BW1460" s="99"/>
      <c r="BX1460" s="99"/>
      <c r="CB1460" s="4" t="s">
        <v>1511</v>
      </c>
    </row>
    <row r="1461" ht="13.75" spans="1:80">
      <c r="A1461" s="88" t="s">
        <v>12705</v>
      </c>
      <c r="B1461" s="88" t="s">
        <v>5880</v>
      </c>
      <c r="C1461" s="88" t="s">
        <v>5881</v>
      </c>
      <c r="D1461" s="89" t="s">
        <v>494</v>
      </c>
      <c r="E1461" s="135">
        <v>8</v>
      </c>
      <c r="F1461" s="135">
        <v>118</v>
      </c>
      <c r="G1461" s="90">
        <f t="shared" si="25"/>
        <v>944</v>
      </c>
      <c r="H1461" s="126"/>
      <c r="I1461" s="127"/>
      <c r="J1461" s="127"/>
      <c r="K1461" s="127"/>
      <c r="L1461" s="127"/>
      <c r="M1461" s="128"/>
      <c r="N1461" s="94"/>
      <c r="O1461" s="95"/>
      <c r="P1461" s="95"/>
      <c r="Q1461" s="95"/>
      <c r="R1461" s="97"/>
      <c r="S1461" s="216"/>
      <c r="T1461" s="95"/>
      <c r="U1461" s="217"/>
      <c r="V1461" s="218"/>
      <c r="W1461" s="218"/>
      <c r="X1461" s="219"/>
      <c r="Y1461" s="94"/>
      <c r="Z1461" s="96"/>
      <c r="AA1461" s="96"/>
      <c r="AB1461" s="95"/>
      <c r="AC1461" s="95"/>
      <c r="AD1461" s="97"/>
      <c r="AE1461" s="94"/>
      <c r="AF1461" s="94"/>
      <c r="AG1461" s="94"/>
      <c r="AH1461" s="94"/>
      <c r="AI1461" s="94"/>
      <c r="AJ1461" s="94"/>
      <c r="AK1461" s="94"/>
      <c r="AL1461" s="94"/>
      <c r="AM1461" s="96"/>
      <c r="AN1461" s="96"/>
      <c r="AO1461" s="95"/>
      <c r="AP1461" s="95"/>
      <c r="AQ1461" s="97"/>
      <c r="AR1461" s="94"/>
      <c r="AS1461" s="96"/>
      <c r="AT1461" s="96"/>
      <c r="AU1461" s="96"/>
      <c r="AV1461" s="95"/>
      <c r="AW1461" s="95"/>
      <c r="AX1461" s="97"/>
      <c r="AY1461" s="97"/>
      <c r="AZ1461" s="97"/>
      <c r="BA1461" s="97"/>
      <c r="BB1461" s="97"/>
      <c r="BC1461" s="98" t="s">
        <v>12362</v>
      </c>
      <c r="BD1461" s="99" t="s">
        <v>12301</v>
      </c>
      <c r="BE1461" s="99"/>
      <c r="BF1461" s="100"/>
      <c r="BG1461" s="103"/>
      <c r="BH1461" s="103"/>
      <c r="BI1461" s="103"/>
      <c r="BJ1461" s="98"/>
      <c r="BK1461" s="101" t="s">
        <v>1511</v>
      </c>
      <c r="BL1461" s="102"/>
      <c r="BM1461" s="98"/>
      <c r="BN1461" s="98"/>
      <c r="BT1461" s="99"/>
      <c r="BU1461" s="99"/>
      <c r="BV1461" s="99"/>
      <c r="BW1461" s="99"/>
      <c r="BX1461" s="99"/>
      <c r="CB1461" s="4" t="s">
        <v>1511</v>
      </c>
    </row>
    <row r="1462" ht="13.75" spans="1:80">
      <c r="A1462" s="88" t="s">
        <v>12705</v>
      </c>
      <c r="B1462" s="88" t="s">
        <v>5871</v>
      </c>
      <c r="C1462" s="88" t="s">
        <v>5870</v>
      </c>
      <c r="D1462" s="89" t="s">
        <v>12266</v>
      </c>
      <c r="E1462" s="135">
        <v>3</v>
      </c>
      <c r="F1462" s="135">
        <v>124</v>
      </c>
      <c r="G1462" s="90">
        <f t="shared" si="25"/>
        <v>372</v>
      </c>
      <c r="H1462" s="126"/>
      <c r="I1462" s="127"/>
      <c r="J1462" s="127"/>
      <c r="K1462" s="127"/>
      <c r="L1462" s="127"/>
      <c r="M1462" s="128"/>
      <c r="N1462" s="94"/>
      <c r="O1462" s="95"/>
      <c r="P1462" s="95"/>
      <c r="Q1462" s="95"/>
      <c r="R1462" s="97"/>
      <c r="S1462" s="216"/>
      <c r="T1462" s="95"/>
      <c r="U1462" s="217"/>
      <c r="V1462" s="218"/>
      <c r="W1462" s="218"/>
      <c r="X1462" s="219"/>
      <c r="Y1462" s="94"/>
      <c r="Z1462" s="96"/>
      <c r="AA1462" s="96"/>
      <c r="AB1462" s="95"/>
      <c r="AC1462" s="95"/>
      <c r="AD1462" s="97"/>
      <c r="AE1462" s="94"/>
      <c r="AF1462" s="94"/>
      <c r="AG1462" s="94"/>
      <c r="AH1462" s="94"/>
      <c r="AI1462" s="94"/>
      <c r="AJ1462" s="94"/>
      <c r="AK1462" s="94"/>
      <c r="AL1462" s="94"/>
      <c r="AM1462" s="96"/>
      <c r="AN1462" s="96"/>
      <c r="AO1462" s="95"/>
      <c r="AP1462" s="95"/>
      <c r="AQ1462" s="97"/>
      <c r="AR1462" s="94"/>
      <c r="AS1462" s="96"/>
      <c r="AT1462" s="96"/>
      <c r="AU1462" s="96"/>
      <c r="AV1462" s="95"/>
      <c r="AW1462" s="95"/>
      <c r="AX1462" s="97"/>
      <c r="AY1462" s="97"/>
      <c r="AZ1462" s="97"/>
      <c r="BA1462" s="97"/>
      <c r="BB1462" s="97"/>
      <c r="BC1462" s="98" t="s">
        <v>1366</v>
      </c>
      <c r="BD1462" s="99" t="s">
        <v>12298</v>
      </c>
      <c r="BE1462" s="99" t="s">
        <v>12297</v>
      </c>
      <c r="BF1462" s="100"/>
      <c r="BG1462" s="103"/>
      <c r="BH1462" s="103"/>
      <c r="BI1462" s="103"/>
      <c r="BJ1462" s="98"/>
      <c r="BK1462" s="101" t="s">
        <v>1511</v>
      </c>
      <c r="BL1462" s="102"/>
      <c r="BM1462" s="98"/>
      <c r="BN1462" s="98"/>
      <c r="BT1462" s="99"/>
      <c r="BU1462" s="99"/>
      <c r="BV1462" s="99"/>
      <c r="BW1462" s="99"/>
      <c r="BX1462" s="99"/>
      <c r="CB1462" s="4" t="s">
        <v>1511</v>
      </c>
    </row>
    <row r="1463" ht="13.75" spans="1:80">
      <c r="A1463" s="88" t="s">
        <v>12705</v>
      </c>
      <c r="B1463" s="88" t="s">
        <v>5871</v>
      </c>
      <c r="C1463" s="88" t="s">
        <v>5870</v>
      </c>
      <c r="D1463" s="89" t="s">
        <v>494</v>
      </c>
      <c r="E1463" s="135">
        <v>3</v>
      </c>
      <c r="F1463" s="135">
        <v>84</v>
      </c>
      <c r="G1463" s="90">
        <f t="shared" si="25"/>
        <v>252</v>
      </c>
      <c r="H1463" s="126"/>
      <c r="I1463" s="127"/>
      <c r="J1463" s="127"/>
      <c r="K1463" s="127"/>
      <c r="L1463" s="127"/>
      <c r="M1463" s="128"/>
      <c r="N1463" s="94"/>
      <c r="O1463" s="95"/>
      <c r="P1463" s="95"/>
      <c r="Q1463" s="95"/>
      <c r="R1463" s="97"/>
      <c r="S1463" s="216"/>
      <c r="T1463" s="95"/>
      <c r="U1463" s="217"/>
      <c r="V1463" s="218"/>
      <c r="W1463" s="218"/>
      <c r="X1463" s="219"/>
      <c r="Y1463" s="94"/>
      <c r="Z1463" s="96"/>
      <c r="AA1463" s="96"/>
      <c r="AB1463" s="95"/>
      <c r="AC1463" s="95"/>
      <c r="AD1463" s="97"/>
      <c r="AE1463" s="94"/>
      <c r="AF1463" s="94"/>
      <c r="AG1463" s="94"/>
      <c r="AH1463" s="94"/>
      <c r="AI1463" s="94"/>
      <c r="AJ1463" s="94"/>
      <c r="AK1463" s="94"/>
      <c r="AL1463" s="94"/>
      <c r="AM1463" s="96"/>
      <c r="AN1463" s="96"/>
      <c r="AO1463" s="95"/>
      <c r="AP1463" s="95"/>
      <c r="AQ1463" s="97"/>
      <c r="AR1463" s="94"/>
      <c r="AS1463" s="96"/>
      <c r="AT1463" s="96"/>
      <c r="AU1463" s="96"/>
      <c r="AV1463" s="95"/>
      <c r="AW1463" s="95"/>
      <c r="AX1463" s="97"/>
      <c r="AY1463" s="97"/>
      <c r="AZ1463" s="97"/>
      <c r="BA1463" s="97"/>
      <c r="BB1463" s="97"/>
      <c r="BC1463" s="98" t="s">
        <v>12362</v>
      </c>
      <c r="BD1463" s="99" t="s">
        <v>12301</v>
      </c>
      <c r="BE1463" s="99" t="s">
        <v>12300</v>
      </c>
      <c r="BF1463" s="100"/>
      <c r="BG1463" s="103"/>
      <c r="BH1463" s="103"/>
      <c r="BI1463" s="103"/>
      <c r="BJ1463" s="98"/>
      <c r="BK1463" s="101" t="s">
        <v>1511</v>
      </c>
      <c r="BL1463" s="102"/>
      <c r="BM1463" s="98"/>
      <c r="BN1463" s="98"/>
      <c r="BT1463" s="99"/>
      <c r="BU1463" s="99"/>
      <c r="BV1463" s="99"/>
      <c r="BW1463" s="99"/>
      <c r="BX1463" s="99"/>
      <c r="CB1463" s="4" t="s">
        <v>1511</v>
      </c>
    </row>
    <row r="1464" ht="13.75" spans="1:80">
      <c r="A1464" s="88" t="s">
        <v>12705</v>
      </c>
      <c r="B1464" s="88" t="s">
        <v>5871</v>
      </c>
      <c r="C1464" s="88" t="s">
        <v>6027</v>
      </c>
      <c r="D1464" s="89" t="s">
        <v>12266</v>
      </c>
      <c r="E1464" s="135">
        <v>8</v>
      </c>
      <c r="F1464" s="135">
        <v>111</v>
      </c>
      <c r="G1464" s="90">
        <f t="shared" si="25"/>
        <v>888</v>
      </c>
      <c r="H1464" s="126"/>
      <c r="I1464" s="127"/>
      <c r="J1464" s="127"/>
      <c r="K1464" s="127"/>
      <c r="L1464" s="127"/>
      <c r="M1464" s="128"/>
      <c r="N1464" s="94"/>
      <c r="O1464" s="95"/>
      <c r="P1464" s="95"/>
      <c r="Q1464" s="95"/>
      <c r="R1464" s="97"/>
      <c r="S1464" s="216"/>
      <c r="T1464" s="95"/>
      <c r="U1464" s="217"/>
      <c r="V1464" s="218"/>
      <c r="W1464" s="218"/>
      <c r="X1464" s="219"/>
      <c r="Y1464" s="94"/>
      <c r="Z1464" s="96"/>
      <c r="AA1464" s="96"/>
      <c r="AB1464" s="95"/>
      <c r="AC1464" s="95"/>
      <c r="AD1464" s="97"/>
      <c r="AE1464" s="94"/>
      <c r="AF1464" s="94"/>
      <c r="AG1464" s="94"/>
      <c r="AH1464" s="94"/>
      <c r="AI1464" s="94"/>
      <c r="AJ1464" s="94"/>
      <c r="AK1464" s="94"/>
      <c r="AL1464" s="94"/>
      <c r="AM1464" s="96"/>
      <c r="AN1464" s="96"/>
      <c r="AO1464" s="95"/>
      <c r="AP1464" s="95"/>
      <c r="AQ1464" s="97"/>
      <c r="AR1464" s="94"/>
      <c r="AS1464" s="96"/>
      <c r="AT1464" s="96"/>
      <c r="AU1464" s="96"/>
      <c r="AV1464" s="95"/>
      <c r="AW1464" s="95"/>
      <c r="AX1464" s="97"/>
      <c r="AY1464" s="97"/>
      <c r="AZ1464" s="97"/>
      <c r="BA1464" s="97"/>
      <c r="BB1464" s="97"/>
      <c r="BC1464" s="98" t="s">
        <v>1366</v>
      </c>
      <c r="BD1464" s="99" t="s">
        <v>12298</v>
      </c>
      <c r="BE1464" s="99" t="s">
        <v>12297</v>
      </c>
      <c r="BF1464" s="100"/>
      <c r="BG1464" s="103"/>
      <c r="BH1464" s="103"/>
      <c r="BI1464" s="103"/>
      <c r="BJ1464" s="98"/>
      <c r="BK1464" s="101" t="s">
        <v>1511</v>
      </c>
      <c r="BL1464" s="102"/>
      <c r="BM1464" s="98"/>
      <c r="BN1464" s="98"/>
      <c r="BT1464" s="99"/>
      <c r="BU1464" s="99"/>
      <c r="BV1464" s="99"/>
      <c r="BW1464" s="99"/>
      <c r="BX1464" s="99"/>
      <c r="CB1464" s="4" t="s">
        <v>1511</v>
      </c>
    </row>
    <row r="1465" ht="13.75" spans="1:80">
      <c r="A1465" s="88" t="s">
        <v>12705</v>
      </c>
      <c r="B1465" s="88" t="s">
        <v>5871</v>
      </c>
      <c r="C1465" s="88" t="s">
        <v>6027</v>
      </c>
      <c r="D1465" s="89" t="s">
        <v>494</v>
      </c>
      <c r="E1465" s="135">
        <v>8</v>
      </c>
      <c r="F1465" s="135">
        <v>119</v>
      </c>
      <c r="G1465" s="90">
        <f t="shared" si="25"/>
        <v>952</v>
      </c>
      <c r="H1465" s="126"/>
      <c r="I1465" s="127"/>
      <c r="J1465" s="127"/>
      <c r="K1465" s="127"/>
      <c r="L1465" s="127"/>
      <c r="M1465" s="128"/>
      <c r="N1465" s="94"/>
      <c r="O1465" s="95"/>
      <c r="P1465" s="95"/>
      <c r="Q1465" s="95"/>
      <c r="R1465" s="97"/>
      <c r="S1465" s="216"/>
      <c r="T1465" s="95"/>
      <c r="U1465" s="217"/>
      <c r="V1465" s="218"/>
      <c r="W1465" s="218"/>
      <c r="X1465" s="219"/>
      <c r="Y1465" s="94"/>
      <c r="Z1465" s="96"/>
      <c r="AA1465" s="96"/>
      <c r="AB1465" s="95"/>
      <c r="AC1465" s="95"/>
      <c r="AD1465" s="97"/>
      <c r="AE1465" s="94"/>
      <c r="AF1465" s="94"/>
      <c r="AG1465" s="94"/>
      <c r="AH1465" s="94"/>
      <c r="AI1465" s="94"/>
      <c r="AJ1465" s="94"/>
      <c r="AK1465" s="94"/>
      <c r="AL1465" s="94"/>
      <c r="AM1465" s="96"/>
      <c r="AN1465" s="96"/>
      <c r="AO1465" s="95"/>
      <c r="AP1465" s="95"/>
      <c r="AQ1465" s="97"/>
      <c r="AR1465" s="94"/>
      <c r="AS1465" s="94"/>
      <c r="AT1465" s="94"/>
      <c r="AU1465" s="94"/>
      <c r="AV1465" s="94"/>
      <c r="AW1465" s="94"/>
      <c r="AX1465" s="94"/>
      <c r="AY1465" s="97"/>
      <c r="AZ1465" s="97"/>
      <c r="BA1465" s="97"/>
      <c r="BB1465" s="97"/>
      <c r="BC1465" s="98" t="s">
        <v>12362</v>
      </c>
      <c r="BD1465" s="99" t="s">
        <v>12301</v>
      </c>
      <c r="BE1465" s="99" t="s">
        <v>12300</v>
      </c>
      <c r="BF1465" s="100"/>
      <c r="BG1465" s="103"/>
      <c r="BH1465" s="103"/>
      <c r="BI1465" s="103"/>
      <c r="BJ1465" s="98"/>
      <c r="BK1465" s="101" t="s">
        <v>1511</v>
      </c>
      <c r="BL1465" s="102"/>
      <c r="BM1465" s="98"/>
      <c r="BN1465" s="98"/>
      <c r="BT1465" s="99"/>
      <c r="BU1465" s="99"/>
      <c r="BV1465" s="99"/>
      <c r="BW1465" s="99"/>
      <c r="BX1465" s="99"/>
      <c r="CB1465" s="4" t="s">
        <v>1511</v>
      </c>
    </row>
    <row r="1466" ht="13.75" spans="1:80">
      <c r="A1466" s="88" t="s">
        <v>12705</v>
      </c>
      <c r="B1466" s="88" t="s">
        <v>5882</v>
      </c>
      <c r="C1466" s="88" t="s">
        <v>6045</v>
      </c>
      <c r="D1466" s="89" t="s">
        <v>12266</v>
      </c>
      <c r="E1466" s="135">
        <v>8</v>
      </c>
      <c r="F1466" s="135">
        <v>111</v>
      </c>
      <c r="G1466" s="90">
        <f t="shared" si="25"/>
        <v>888</v>
      </c>
      <c r="H1466" s="126"/>
      <c r="I1466" s="127"/>
      <c r="J1466" s="127"/>
      <c r="K1466" s="127"/>
      <c r="L1466" s="127"/>
      <c r="M1466" s="128"/>
      <c r="N1466" s="94"/>
      <c r="O1466" s="95"/>
      <c r="P1466" s="95"/>
      <c r="Q1466" s="95"/>
      <c r="R1466" s="97"/>
      <c r="S1466" s="216"/>
      <c r="T1466" s="95"/>
      <c r="U1466" s="217"/>
      <c r="V1466" s="218"/>
      <c r="W1466" s="218"/>
      <c r="X1466" s="219"/>
      <c r="Y1466" s="94"/>
      <c r="Z1466" s="96"/>
      <c r="AA1466" s="96"/>
      <c r="AB1466" s="95"/>
      <c r="AC1466" s="95"/>
      <c r="AD1466" s="97"/>
      <c r="AE1466" s="94"/>
      <c r="AF1466" s="94"/>
      <c r="AG1466" s="94"/>
      <c r="AH1466" s="94"/>
      <c r="AI1466" s="94"/>
      <c r="AJ1466" s="94"/>
      <c r="AK1466" s="94"/>
      <c r="AL1466" s="94"/>
      <c r="AM1466" s="96"/>
      <c r="AN1466" s="96"/>
      <c r="AO1466" s="95"/>
      <c r="AP1466" s="95"/>
      <c r="AQ1466" s="97"/>
      <c r="AR1466" s="94"/>
      <c r="AS1466" s="94"/>
      <c r="AT1466" s="94"/>
      <c r="AU1466" s="94"/>
      <c r="AV1466" s="94"/>
      <c r="AW1466" s="94"/>
      <c r="AX1466" s="94"/>
      <c r="AY1466" s="97"/>
      <c r="AZ1466" s="97"/>
      <c r="BA1466" s="97"/>
      <c r="BB1466" s="97"/>
      <c r="BC1466" s="98" t="s">
        <v>1366</v>
      </c>
      <c r="BD1466" s="99" t="s">
        <v>12298</v>
      </c>
      <c r="BE1466" s="99" t="s">
        <v>12297</v>
      </c>
      <c r="BF1466" s="100"/>
      <c r="BG1466" s="103"/>
      <c r="BH1466" s="103"/>
      <c r="BI1466" s="103"/>
      <c r="BJ1466" s="98"/>
      <c r="BK1466" s="101" t="s">
        <v>1511</v>
      </c>
      <c r="BL1466" s="102"/>
      <c r="BM1466" s="98"/>
      <c r="BN1466" s="98"/>
      <c r="BT1466" s="99"/>
      <c r="BU1466" s="99"/>
      <c r="BV1466" s="99"/>
      <c r="BW1466" s="99"/>
      <c r="BX1466" s="99"/>
      <c r="CB1466" s="4" t="s">
        <v>1511</v>
      </c>
    </row>
    <row r="1467" ht="13.75" spans="1:80">
      <c r="A1467" s="88" t="s">
        <v>12705</v>
      </c>
      <c r="B1467" s="88" t="s">
        <v>5882</v>
      </c>
      <c r="C1467" s="88" t="s">
        <v>6045</v>
      </c>
      <c r="D1467" s="89" t="s">
        <v>494</v>
      </c>
      <c r="E1467" s="135">
        <v>8</v>
      </c>
      <c r="F1467" s="135">
        <v>118</v>
      </c>
      <c r="G1467" s="90">
        <f t="shared" si="25"/>
        <v>944</v>
      </c>
      <c r="H1467" s="126"/>
      <c r="I1467" s="127"/>
      <c r="J1467" s="127"/>
      <c r="K1467" s="127"/>
      <c r="L1467" s="127"/>
      <c r="M1467" s="128"/>
      <c r="N1467" s="94"/>
      <c r="O1467" s="95"/>
      <c r="P1467" s="95"/>
      <c r="Q1467" s="95"/>
      <c r="R1467" s="97"/>
      <c r="S1467" s="216"/>
      <c r="T1467" s="95"/>
      <c r="U1467" s="217"/>
      <c r="V1467" s="218"/>
      <c r="W1467" s="218"/>
      <c r="X1467" s="219"/>
      <c r="Y1467" s="94"/>
      <c r="Z1467" s="96"/>
      <c r="AA1467" s="96"/>
      <c r="AB1467" s="95"/>
      <c r="AC1467" s="95"/>
      <c r="AD1467" s="97"/>
      <c r="AE1467" s="94"/>
      <c r="AF1467" s="94"/>
      <c r="AG1467" s="94"/>
      <c r="AH1467" s="94"/>
      <c r="AI1467" s="94"/>
      <c r="AJ1467" s="94"/>
      <c r="AK1467" s="94"/>
      <c r="AL1467" s="94"/>
      <c r="AM1467" s="96"/>
      <c r="AN1467" s="96"/>
      <c r="AO1467" s="95"/>
      <c r="AP1467" s="95"/>
      <c r="AQ1467" s="97"/>
      <c r="AR1467" s="94"/>
      <c r="AS1467" s="94"/>
      <c r="AT1467" s="94"/>
      <c r="AU1467" s="94"/>
      <c r="AV1467" s="94"/>
      <c r="AW1467" s="94"/>
      <c r="AX1467" s="94"/>
      <c r="AY1467" s="97"/>
      <c r="AZ1467" s="97"/>
      <c r="BA1467" s="97"/>
      <c r="BB1467" s="97"/>
      <c r="BC1467" s="98" t="s">
        <v>12362</v>
      </c>
      <c r="BD1467" s="99" t="s">
        <v>12301</v>
      </c>
      <c r="BE1467" s="99" t="s">
        <v>12300</v>
      </c>
      <c r="BF1467" s="100"/>
      <c r="BG1467" s="103"/>
      <c r="BH1467" s="103"/>
      <c r="BI1467" s="103"/>
      <c r="BJ1467" s="98"/>
      <c r="BK1467" s="101" t="s">
        <v>1511</v>
      </c>
      <c r="BL1467" s="102"/>
      <c r="BM1467" s="98"/>
      <c r="BN1467" s="98"/>
      <c r="BT1467" s="99"/>
      <c r="BU1467" s="99"/>
      <c r="BV1467" s="99"/>
      <c r="BW1467" s="99"/>
      <c r="BX1467" s="99"/>
      <c r="CB1467" s="4" t="s">
        <v>1511</v>
      </c>
    </row>
    <row r="1468" ht="13.75" spans="1:80">
      <c r="A1468" s="88" t="s">
        <v>12705</v>
      </c>
      <c r="B1468" s="88" t="s">
        <v>1031</v>
      </c>
      <c r="C1468" s="88" t="s">
        <v>5998</v>
      </c>
      <c r="D1468" s="89" t="s">
        <v>12266</v>
      </c>
      <c r="E1468" s="135">
        <v>3</v>
      </c>
      <c r="F1468" s="135">
        <v>124</v>
      </c>
      <c r="G1468" s="90">
        <f t="shared" si="25"/>
        <v>372</v>
      </c>
      <c r="H1468" s="126"/>
      <c r="I1468" s="127"/>
      <c r="J1468" s="127">
        <v>24</v>
      </c>
      <c r="K1468" s="127">
        <v>24</v>
      </c>
      <c r="L1468" s="127">
        <v>21</v>
      </c>
      <c r="M1468" s="128">
        <v>33</v>
      </c>
      <c r="N1468" s="94"/>
      <c r="O1468" s="95"/>
      <c r="P1468" s="95"/>
      <c r="Q1468" s="95"/>
      <c r="R1468" s="97"/>
      <c r="S1468" s="216"/>
      <c r="T1468" s="95"/>
      <c r="U1468" s="217"/>
      <c r="V1468" s="218"/>
      <c r="W1468" s="218"/>
      <c r="X1468" s="219"/>
      <c r="Y1468" s="94"/>
      <c r="Z1468" s="96"/>
      <c r="AA1468" s="96"/>
      <c r="AB1468" s="95"/>
      <c r="AC1468" s="95"/>
      <c r="AD1468" s="97"/>
      <c r="AE1468" s="94"/>
      <c r="AF1468" s="94"/>
      <c r="AG1468" s="94"/>
      <c r="AH1468" s="94"/>
      <c r="AI1468" s="94"/>
      <c r="AJ1468" s="94"/>
      <c r="AK1468" s="94"/>
      <c r="AL1468" s="94"/>
      <c r="AM1468" s="96"/>
      <c r="AN1468" s="96"/>
      <c r="AO1468" s="95"/>
      <c r="AP1468" s="95"/>
      <c r="AQ1468" s="97"/>
      <c r="AR1468" s="94"/>
      <c r="AS1468" s="94"/>
      <c r="AT1468" s="94"/>
      <c r="AU1468" s="94"/>
      <c r="AV1468" s="94"/>
      <c r="AW1468" s="94"/>
      <c r="AX1468" s="94"/>
      <c r="AY1468" s="97"/>
      <c r="AZ1468" s="97"/>
      <c r="BA1468" s="97"/>
      <c r="BB1468" s="97"/>
      <c r="BC1468" s="98" t="s">
        <v>1366</v>
      </c>
      <c r="BD1468" s="99" t="s">
        <v>12298</v>
      </c>
      <c r="BE1468" s="99" t="s">
        <v>12297</v>
      </c>
      <c r="BF1468" s="100"/>
      <c r="BG1468" s="103"/>
      <c r="BH1468" s="103"/>
      <c r="BI1468" s="103"/>
      <c r="BJ1468" s="98"/>
      <c r="BK1468" s="101" t="s">
        <v>1511</v>
      </c>
      <c r="BL1468" s="102"/>
      <c r="BM1468" s="98"/>
      <c r="BN1468" s="98"/>
      <c r="BT1468" s="99"/>
      <c r="BU1468" s="99"/>
      <c r="BV1468" s="99"/>
      <c r="BW1468" s="99"/>
      <c r="BX1468" s="99"/>
      <c r="CB1468" s="4" t="s">
        <v>1511</v>
      </c>
    </row>
    <row r="1469" ht="13.75" spans="1:80">
      <c r="A1469" s="88" t="s">
        <v>12705</v>
      </c>
      <c r="B1469" s="88" t="s">
        <v>1031</v>
      </c>
      <c r="C1469" s="88" t="s">
        <v>5998</v>
      </c>
      <c r="D1469" s="89" t="s">
        <v>494</v>
      </c>
      <c r="E1469" s="135">
        <v>3</v>
      </c>
      <c r="F1469" s="135">
        <v>84</v>
      </c>
      <c r="G1469" s="90">
        <f t="shared" si="25"/>
        <v>252</v>
      </c>
      <c r="H1469" s="126"/>
      <c r="I1469" s="127"/>
      <c r="J1469" s="127">
        <v>28</v>
      </c>
      <c r="K1469" s="127">
        <v>22</v>
      </c>
      <c r="L1469" s="127">
        <v>11</v>
      </c>
      <c r="M1469" s="128"/>
      <c r="N1469" s="94"/>
      <c r="O1469" s="95"/>
      <c r="P1469" s="95"/>
      <c r="Q1469" s="95"/>
      <c r="R1469" s="97"/>
      <c r="S1469" s="216"/>
      <c r="T1469" s="95"/>
      <c r="U1469" s="217"/>
      <c r="V1469" s="218"/>
      <c r="W1469" s="218"/>
      <c r="X1469" s="219"/>
      <c r="Y1469" s="94"/>
      <c r="Z1469" s="96"/>
      <c r="AA1469" s="96"/>
      <c r="AB1469" s="95"/>
      <c r="AC1469" s="95"/>
      <c r="AD1469" s="97"/>
      <c r="AE1469" s="94"/>
      <c r="AF1469" s="94"/>
      <c r="AG1469" s="94"/>
      <c r="AH1469" s="94"/>
      <c r="AI1469" s="94"/>
      <c r="AJ1469" s="94"/>
      <c r="AK1469" s="94"/>
      <c r="AL1469" s="94"/>
      <c r="AM1469" s="96"/>
      <c r="AN1469" s="96"/>
      <c r="AO1469" s="95"/>
      <c r="AP1469" s="95"/>
      <c r="AQ1469" s="97"/>
      <c r="AR1469" s="94"/>
      <c r="AS1469" s="94"/>
      <c r="AT1469" s="94"/>
      <c r="AU1469" s="94"/>
      <c r="AV1469" s="94"/>
      <c r="AW1469" s="94"/>
      <c r="AX1469" s="94"/>
      <c r="AY1469" s="97"/>
      <c r="AZ1469" s="97"/>
      <c r="BA1469" s="97"/>
      <c r="BB1469" s="97"/>
      <c r="BC1469" s="98" t="s">
        <v>12362</v>
      </c>
      <c r="BD1469" s="99" t="s">
        <v>12301</v>
      </c>
      <c r="BE1469" s="99" t="s">
        <v>12300</v>
      </c>
      <c r="BF1469" s="100"/>
      <c r="BG1469" s="103"/>
      <c r="BH1469" s="103"/>
      <c r="BI1469" s="103"/>
      <c r="BJ1469" s="98"/>
      <c r="BK1469" s="101" t="s">
        <v>1511</v>
      </c>
      <c r="BL1469" s="102"/>
      <c r="BM1469" s="98"/>
      <c r="BN1469" s="98"/>
      <c r="BT1469" s="99"/>
      <c r="BU1469" s="99"/>
      <c r="BV1469" s="99"/>
      <c r="BW1469" s="99"/>
      <c r="BX1469" s="99"/>
      <c r="CB1469" s="4" t="s">
        <v>1511</v>
      </c>
    </row>
    <row r="1470" ht="13.75" spans="1:80">
      <c r="A1470" s="88" t="s">
        <v>12706</v>
      </c>
      <c r="B1470" s="88" t="s">
        <v>5871</v>
      </c>
      <c r="C1470" s="88" t="s">
        <v>7957</v>
      </c>
      <c r="D1470" s="89" t="s">
        <v>12266</v>
      </c>
      <c r="E1470" s="135">
        <v>8</v>
      </c>
      <c r="F1470" s="135">
        <v>111</v>
      </c>
      <c r="G1470" s="90">
        <f t="shared" si="25"/>
        <v>888</v>
      </c>
      <c r="H1470" s="107"/>
      <c r="I1470" s="109"/>
      <c r="J1470" s="109"/>
      <c r="K1470" s="109"/>
      <c r="L1470" s="109"/>
      <c r="M1470" s="110"/>
      <c r="N1470" s="94"/>
      <c r="O1470" s="95"/>
      <c r="P1470" s="95"/>
      <c r="Q1470" s="95"/>
      <c r="R1470" s="97"/>
      <c r="S1470" s="91"/>
      <c r="T1470" s="92"/>
      <c r="U1470" s="113">
        <v>80</v>
      </c>
      <c r="V1470" s="92">
        <v>60</v>
      </c>
      <c r="W1470" s="92">
        <v>26</v>
      </c>
      <c r="X1470" s="93"/>
      <c r="Y1470" s="107"/>
      <c r="Z1470" s="108"/>
      <c r="AA1470" s="108"/>
      <c r="AB1470" s="109">
        <v>100</v>
      </c>
      <c r="AC1470" s="109">
        <v>80</v>
      </c>
      <c r="AD1470" s="110"/>
      <c r="AE1470" s="94"/>
      <c r="AF1470" s="94"/>
      <c r="AG1470" s="94"/>
      <c r="AH1470" s="94"/>
      <c r="AI1470" s="94"/>
      <c r="AJ1470" s="94"/>
      <c r="AK1470" s="94"/>
      <c r="AL1470" s="91"/>
      <c r="AM1470" s="113"/>
      <c r="AN1470" s="113">
        <v>64</v>
      </c>
      <c r="AO1470" s="92">
        <v>83</v>
      </c>
      <c r="AP1470" s="92">
        <v>81</v>
      </c>
      <c r="AQ1470" s="93"/>
      <c r="AR1470" s="94"/>
      <c r="AS1470" s="94"/>
      <c r="AT1470" s="94"/>
      <c r="AU1470" s="94"/>
      <c r="AV1470" s="94"/>
      <c r="AW1470" s="94"/>
      <c r="AX1470" s="94"/>
      <c r="AY1470" s="97"/>
      <c r="AZ1470" s="97"/>
      <c r="BA1470" s="97"/>
      <c r="BB1470" s="97"/>
      <c r="BC1470" s="98" t="s">
        <v>12271</v>
      </c>
      <c r="BD1470" s="99"/>
      <c r="BE1470" s="99"/>
      <c r="BF1470" s="100"/>
      <c r="BG1470" s="103"/>
      <c r="BH1470" s="103"/>
      <c r="BI1470" s="103"/>
      <c r="BJ1470" s="98"/>
      <c r="BK1470" s="101" t="s">
        <v>12358</v>
      </c>
      <c r="BL1470" s="102"/>
      <c r="BM1470" s="98"/>
      <c r="BN1470" s="98"/>
      <c r="BT1470" s="99"/>
      <c r="BU1470" s="99"/>
      <c r="BV1470" s="99"/>
      <c r="BW1470" s="99"/>
      <c r="BX1470" s="99"/>
      <c r="CB1470" s="4" t="s">
        <v>1511</v>
      </c>
    </row>
    <row r="1471" ht="13.75" spans="1:80">
      <c r="A1471" s="88" t="s">
        <v>12706</v>
      </c>
      <c r="B1471" s="88" t="s">
        <v>5871</v>
      </c>
      <c r="C1471" s="88" t="s">
        <v>7957</v>
      </c>
      <c r="D1471" s="89" t="s">
        <v>494</v>
      </c>
      <c r="E1471" s="135">
        <v>8</v>
      </c>
      <c r="F1471" s="135">
        <v>118</v>
      </c>
      <c r="G1471" s="90">
        <f t="shared" si="25"/>
        <v>944</v>
      </c>
      <c r="H1471" s="107"/>
      <c r="I1471" s="109"/>
      <c r="J1471" s="109"/>
      <c r="K1471" s="109"/>
      <c r="L1471" s="109"/>
      <c r="M1471" s="110"/>
      <c r="N1471" s="94"/>
      <c r="O1471" s="95"/>
      <c r="P1471" s="95"/>
      <c r="Q1471" s="95"/>
      <c r="R1471" s="97"/>
      <c r="S1471" s="91"/>
      <c r="T1471" s="92"/>
      <c r="U1471" s="113">
        <v>80</v>
      </c>
      <c r="V1471" s="92">
        <v>52</v>
      </c>
      <c r="W1471" s="92">
        <v>52</v>
      </c>
      <c r="X1471" s="93"/>
      <c r="Y1471" s="107"/>
      <c r="Z1471" s="108"/>
      <c r="AA1471" s="108">
        <v>52</v>
      </c>
      <c r="AB1471" s="109">
        <v>55</v>
      </c>
      <c r="AC1471" s="109">
        <v>60</v>
      </c>
      <c r="AD1471" s="110"/>
      <c r="AE1471" s="94"/>
      <c r="AF1471" s="94"/>
      <c r="AG1471" s="94"/>
      <c r="AH1471" s="94"/>
      <c r="AI1471" s="94"/>
      <c r="AJ1471" s="94"/>
      <c r="AK1471" s="94"/>
      <c r="AL1471" s="91"/>
      <c r="AM1471" s="113"/>
      <c r="AN1471" s="113">
        <v>93</v>
      </c>
      <c r="AO1471" s="92">
        <v>63</v>
      </c>
      <c r="AP1471" s="92">
        <v>82</v>
      </c>
      <c r="AQ1471" s="93"/>
      <c r="AR1471" s="94"/>
      <c r="AS1471" s="94"/>
      <c r="AT1471" s="94"/>
      <c r="AU1471" s="94"/>
      <c r="AV1471" s="94"/>
      <c r="AW1471" s="94"/>
      <c r="AX1471" s="94"/>
      <c r="AY1471" s="97"/>
      <c r="AZ1471" s="97"/>
      <c r="BA1471" s="97"/>
      <c r="BB1471" s="97"/>
      <c r="BC1471" s="98" t="s">
        <v>12275</v>
      </c>
      <c r="BD1471" s="99"/>
      <c r="BE1471" s="99"/>
      <c r="BF1471" s="100"/>
      <c r="BG1471" s="103"/>
      <c r="BH1471" s="103"/>
      <c r="BI1471" s="103"/>
      <c r="BJ1471" s="98"/>
      <c r="BK1471" s="101" t="s">
        <v>1511</v>
      </c>
      <c r="BL1471" s="102"/>
      <c r="BM1471" s="98"/>
      <c r="BN1471" s="98"/>
      <c r="BT1471" s="99"/>
      <c r="BU1471" s="99"/>
      <c r="BV1471" s="99"/>
      <c r="BW1471" s="99"/>
      <c r="BX1471" s="99"/>
      <c r="CB1471" s="4" t="s">
        <v>1511</v>
      </c>
    </row>
    <row r="1472" ht="13.75" spans="1:80">
      <c r="A1472" s="88" t="s">
        <v>12706</v>
      </c>
      <c r="B1472" s="88" t="s">
        <v>5882</v>
      </c>
      <c r="C1472" s="88" t="s">
        <v>7967</v>
      </c>
      <c r="D1472" s="89" t="s">
        <v>12266</v>
      </c>
      <c r="E1472" s="135">
        <v>8</v>
      </c>
      <c r="F1472" s="135">
        <v>111</v>
      </c>
      <c r="G1472" s="90">
        <f t="shared" si="25"/>
        <v>888</v>
      </c>
      <c r="H1472" s="107"/>
      <c r="I1472" s="109"/>
      <c r="J1472" s="109"/>
      <c r="K1472" s="109"/>
      <c r="L1472" s="109"/>
      <c r="M1472" s="110"/>
      <c r="N1472" s="94"/>
      <c r="O1472" s="95"/>
      <c r="P1472" s="95"/>
      <c r="Q1472" s="95"/>
      <c r="R1472" s="97"/>
      <c r="S1472" s="91"/>
      <c r="T1472" s="92"/>
      <c r="U1472" s="113">
        <v>79</v>
      </c>
      <c r="V1472" s="92">
        <v>61</v>
      </c>
      <c r="W1472" s="92">
        <v>39</v>
      </c>
      <c r="X1472" s="93"/>
      <c r="Y1472" s="107"/>
      <c r="Z1472" s="108"/>
      <c r="AA1472" s="108"/>
      <c r="AB1472" s="109">
        <v>100</v>
      </c>
      <c r="AC1472" s="109">
        <v>80</v>
      </c>
      <c r="AD1472" s="110"/>
      <c r="AE1472" s="94"/>
      <c r="AF1472" s="94"/>
      <c r="AG1472" s="94"/>
      <c r="AH1472" s="94"/>
      <c r="AI1472" s="94"/>
      <c r="AJ1472" s="94"/>
      <c r="AK1472" s="94"/>
      <c r="AL1472" s="91"/>
      <c r="AM1472" s="113"/>
      <c r="AN1472" s="113">
        <v>79</v>
      </c>
      <c r="AO1472" s="92">
        <v>61</v>
      </c>
      <c r="AP1472" s="92">
        <v>39</v>
      </c>
      <c r="AQ1472" s="93"/>
      <c r="AR1472" s="94"/>
      <c r="AS1472" s="94"/>
      <c r="AT1472" s="94"/>
      <c r="AU1472" s="94"/>
      <c r="AV1472" s="94"/>
      <c r="AW1472" s="94"/>
      <c r="AX1472" s="94"/>
      <c r="AY1472" s="97"/>
      <c r="AZ1472" s="97"/>
      <c r="BA1472" s="97"/>
      <c r="BB1472" s="97"/>
      <c r="BC1472" s="98" t="s">
        <v>12271</v>
      </c>
      <c r="BD1472" s="99"/>
      <c r="BE1472" s="99"/>
      <c r="BF1472" s="100"/>
      <c r="BG1472" s="103"/>
      <c r="BH1472" s="103"/>
      <c r="BI1472" s="103"/>
      <c r="BJ1472" s="98"/>
      <c r="BK1472" s="101" t="s">
        <v>12358</v>
      </c>
      <c r="BL1472" s="102"/>
      <c r="BM1472" s="98"/>
      <c r="BN1472" s="98"/>
      <c r="BT1472" s="99"/>
      <c r="BU1472" s="99"/>
      <c r="BV1472" s="99"/>
      <c r="BW1472" s="99"/>
      <c r="BX1472" s="99"/>
      <c r="CB1472" s="4" t="s">
        <v>1511</v>
      </c>
    </row>
    <row r="1473" ht="13.75" spans="1:80">
      <c r="A1473" s="88" t="s">
        <v>12706</v>
      </c>
      <c r="B1473" s="88" t="s">
        <v>5882</v>
      </c>
      <c r="C1473" s="88" t="s">
        <v>7967</v>
      </c>
      <c r="D1473" s="89" t="s">
        <v>494</v>
      </c>
      <c r="E1473" s="135">
        <v>8</v>
      </c>
      <c r="F1473" s="135">
        <v>118</v>
      </c>
      <c r="G1473" s="90">
        <f t="shared" si="25"/>
        <v>944</v>
      </c>
      <c r="H1473" s="107"/>
      <c r="I1473" s="109"/>
      <c r="J1473" s="109"/>
      <c r="K1473" s="109"/>
      <c r="L1473" s="109"/>
      <c r="M1473" s="110"/>
      <c r="N1473" s="94"/>
      <c r="O1473" s="95"/>
      <c r="P1473" s="95"/>
      <c r="Q1473" s="95"/>
      <c r="R1473" s="97"/>
      <c r="S1473" s="91"/>
      <c r="T1473" s="92"/>
      <c r="U1473" s="113">
        <v>45</v>
      </c>
      <c r="V1473" s="92">
        <v>45</v>
      </c>
      <c r="W1473" s="92">
        <v>52</v>
      </c>
      <c r="X1473" s="93"/>
      <c r="Y1473" s="107"/>
      <c r="Z1473" s="108"/>
      <c r="AA1473" s="108">
        <v>52</v>
      </c>
      <c r="AB1473" s="109">
        <v>55</v>
      </c>
      <c r="AC1473" s="109">
        <v>60</v>
      </c>
      <c r="AD1473" s="110"/>
      <c r="AE1473" s="94"/>
      <c r="AF1473" s="94"/>
      <c r="AG1473" s="94"/>
      <c r="AH1473" s="94"/>
      <c r="AI1473" s="94"/>
      <c r="AJ1473" s="94"/>
      <c r="AK1473" s="94"/>
      <c r="AL1473" s="91"/>
      <c r="AM1473" s="113"/>
      <c r="AN1473" s="113">
        <v>45</v>
      </c>
      <c r="AO1473" s="92">
        <v>45</v>
      </c>
      <c r="AP1473" s="92">
        <v>52</v>
      </c>
      <c r="AQ1473" s="93"/>
      <c r="AR1473" s="94"/>
      <c r="AS1473" s="94"/>
      <c r="AT1473" s="94"/>
      <c r="AU1473" s="94"/>
      <c r="AV1473" s="94"/>
      <c r="AW1473" s="94"/>
      <c r="AX1473" s="94"/>
      <c r="AY1473" s="97"/>
      <c r="AZ1473" s="97"/>
      <c r="BA1473" s="97"/>
      <c r="BB1473" s="97"/>
      <c r="BC1473" s="98" t="s">
        <v>12275</v>
      </c>
      <c r="BD1473" s="99"/>
      <c r="BE1473" s="99"/>
      <c r="BF1473" s="100"/>
      <c r="BG1473" s="103"/>
      <c r="BH1473" s="103"/>
      <c r="BI1473" s="103"/>
      <c r="BJ1473" s="98"/>
      <c r="BK1473" s="101" t="s">
        <v>1511</v>
      </c>
      <c r="BL1473" s="102"/>
      <c r="BM1473" s="98"/>
      <c r="BN1473" s="98"/>
      <c r="BT1473" s="99"/>
      <c r="BU1473" s="99"/>
      <c r="BV1473" s="99"/>
      <c r="BW1473" s="99"/>
      <c r="BX1473" s="99"/>
      <c r="CB1473" s="4" t="s">
        <v>1511</v>
      </c>
    </row>
    <row r="1474" ht="13.75" spans="1:80">
      <c r="A1474" s="88" t="s">
        <v>12707</v>
      </c>
      <c r="B1474" s="88" t="s">
        <v>714</v>
      </c>
      <c r="C1474" s="106" t="s">
        <v>712</v>
      </c>
      <c r="D1474" s="89" t="s">
        <v>12266</v>
      </c>
      <c r="E1474" s="135">
        <v>8</v>
      </c>
      <c r="F1474" s="135">
        <v>147</v>
      </c>
      <c r="G1474" s="90">
        <f t="shared" si="25"/>
        <v>1176</v>
      </c>
      <c r="H1474" s="91"/>
      <c r="I1474" s="92"/>
      <c r="J1474" s="92"/>
      <c r="K1474" s="92"/>
      <c r="L1474" s="92"/>
      <c r="M1474" s="93"/>
      <c r="N1474" s="91"/>
      <c r="O1474" s="92"/>
      <c r="P1474" s="92"/>
      <c r="Q1474" s="92"/>
      <c r="R1474" s="93"/>
      <c r="S1474" s="91"/>
      <c r="T1474" s="92"/>
      <c r="U1474" s="104">
        <v>98</v>
      </c>
      <c r="V1474" s="105">
        <v>87</v>
      </c>
      <c r="W1474" s="105">
        <v>72</v>
      </c>
      <c r="X1474" s="93"/>
      <c r="Y1474" s="91"/>
      <c r="Z1474" s="113"/>
      <c r="AA1474" s="104">
        <v>98</v>
      </c>
      <c r="AB1474" s="105">
        <v>87</v>
      </c>
      <c r="AC1474" s="105">
        <v>72</v>
      </c>
      <c r="AD1474" s="117">
        <v>38</v>
      </c>
      <c r="AE1474" s="94"/>
      <c r="AF1474" s="94"/>
      <c r="AG1474" s="94"/>
      <c r="AH1474" s="94"/>
      <c r="AI1474" s="94"/>
      <c r="AJ1474" s="94"/>
      <c r="AK1474" s="94"/>
      <c r="AL1474" s="94"/>
      <c r="AM1474" s="96"/>
      <c r="AN1474" s="96"/>
      <c r="AO1474" s="95"/>
      <c r="AP1474" s="95"/>
      <c r="AQ1474" s="97"/>
      <c r="AR1474" s="94"/>
      <c r="AS1474" s="94"/>
      <c r="AT1474" s="94"/>
      <c r="AU1474" s="94"/>
      <c r="AV1474" s="94"/>
      <c r="AW1474" s="94"/>
      <c r="AX1474" s="94"/>
      <c r="AY1474" s="97"/>
      <c r="AZ1474" s="97"/>
      <c r="BA1474" s="97"/>
      <c r="BB1474" s="97"/>
      <c r="BC1474" s="99" t="s">
        <v>12708</v>
      </c>
      <c r="BD1474" s="99" t="s">
        <v>12298</v>
      </c>
      <c r="BE1474" s="99"/>
      <c r="BF1474" s="100"/>
      <c r="BG1474" s="103"/>
      <c r="BH1474" s="103"/>
      <c r="BI1474" s="103"/>
      <c r="BJ1474" s="98"/>
      <c r="BK1474" s="101" t="s">
        <v>1511</v>
      </c>
      <c r="BL1474" s="102"/>
      <c r="BM1474" s="98"/>
      <c r="BN1474" s="98"/>
      <c r="BT1474" s="99"/>
      <c r="BU1474" s="99"/>
      <c r="BV1474" s="99"/>
      <c r="BW1474" s="99"/>
      <c r="BX1474" s="99"/>
      <c r="CB1474" s="4" t="s">
        <v>1511</v>
      </c>
    </row>
    <row r="1475" ht="13.75" spans="1:80">
      <c r="A1475" s="88" t="s">
        <v>12707</v>
      </c>
      <c r="B1475" s="88" t="s">
        <v>714</v>
      </c>
      <c r="C1475" s="106" t="s">
        <v>712</v>
      </c>
      <c r="D1475" s="89" t="s">
        <v>494</v>
      </c>
      <c r="E1475" s="135">
        <v>8</v>
      </c>
      <c r="F1475" s="135">
        <v>91</v>
      </c>
      <c r="G1475" s="90">
        <f t="shared" si="25"/>
        <v>728</v>
      </c>
      <c r="H1475" s="91"/>
      <c r="I1475" s="92"/>
      <c r="J1475" s="92"/>
      <c r="K1475" s="92"/>
      <c r="L1475" s="92"/>
      <c r="M1475" s="93"/>
      <c r="N1475" s="91"/>
      <c r="O1475" s="92"/>
      <c r="P1475" s="92"/>
      <c r="Q1475" s="92"/>
      <c r="R1475" s="93"/>
      <c r="S1475" s="91"/>
      <c r="T1475" s="92"/>
      <c r="U1475" s="113">
        <v>45</v>
      </c>
      <c r="V1475" s="92">
        <v>74</v>
      </c>
      <c r="W1475" s="92">
        <v>26</v>
      </c>
      <c r="X1475" s="93"/>
      <c r="Y1475" s="91"/>
      <c r="Z1475" s="113"/>
      <c r="AA1475" s="132">
        <v>37</v>
      </c>
      <c r="AB1475" s="133">
        <v>56</v>
      </c>
      <c r="AC1475" s="133">
        <v>30</v>
      </c>
      <c r="AD1475" s="117">
        <v>38</v>
      </c>
      <c r="AE1475" s="94"/>
      <c r="AF1475" s="94"/>
      <c r="AG1475" s="94"/>
      <c r="AH1475" s="94"/>
      <c r="AI1475" s="94"/>
      <c r="AJ1475" s="94"/>
      <c r="AK1475" s="94"/>
      <c r="AL1475" s="94"/>
      <c r="AM1475" s="96"/>
      <c r="AN1475" s="96"/>
      <c r="AO1475" s="95"/>
      <c r="AP1475" s="95"/>
      <c r="AQ1475" s="97"/>
      <c r="AR1475" s="94"/>
      <c r="AS1475" s="94"/>
      <c r="AT1475" s="94"/>
      <c r="AU1475" s="94"/>
      <c r="AV1475" s="94"/>
      <c r="AW1475" s="94"/>
      <c r="AX1475" s="94"/>
      <c r="AY1475" s="97"/>
      <c r="AZ1475" s="97"/>
      <c r="BA1475" s="97"/>
      <c r="BB1475" s="97"/>
      <c r="BC1475" s="99" t="s">
        <v>12709</v>
      </c>
      <c r="BD1475" s="99" t="s">
        <v>12301</v>
      </c>
      <c r="BE1475" s="99"/>
      <c r="BF1475" s="100"/>
      <c r="BG1475" s="103"/>
      <c r="BH1475" s="103"/>
      <c r="BI1475" s="103"/>
      <c r="BJ1475" s="98"/>
      <c r="BK1475" s="101" t="s">
        <v>1511</v>
      </c>
      <c r="BL1475" s="102"/>
      <c r="BM1475" s="98"/>
      <c r="BN1475" s="98"/>
      <c r="BT1475" s="99"/>
      <c r="BU1475" s="99"/>
      <c r="BV1475" s="99"/>
      <c r="BW1475" s="99"/>
      <c r="BX1475" s="99"/>
      <c r="CB1475" s="4" t="s">
        <v>1511</v>
      </c>
    </row>
    <row r="1476" ht="13.75" spans="1:80">
      <c r="A1476" s="88" t="s">
        <v>12707</v>
      </c>
      <c r="B1476" s="88" t="s">
        <v>717</v>
      </c>
      <c r="C1476" s="88" t="s">
        <v>715</v>
      </c>
      <c r="D1476" s="89" t="s">
        <v>12266</v>
      </c>
      <c r="E1476" s="135">
        <v>8</v>
      </c>
      <c r="F1476" s="135">
        <v>147</v>
      </c>
      <c r="G1476" s="90">
        <f t="shared" si="25"/>
        <v>1176</v>
      </c>
      <c r="H1476" s="91"/>
      <c r="I1476" s="92"/>
      <c r="J1476" s="92"/>
      <c r="K1476" s="92"/>
      <c r="L1476" s="92"/>
      <c r="M1476" s="93"/>
      <c r="N1476" s="91"/>
      <c r="O1476" s="92">
        <v>98</v>
      </c>
      <c r="P1476" s="92">
        <v>87</v>
      </c>
      <c r="Q1476" s="92">
        <v>72</v>
      </c>
      <c r="R1476" s="93"/>
      <c r="S1476" s="91"/>
      <c r="T1476" s="92"/>
      <c r="U1476" s="104">
        <v>98</v>
      </c>
      <c r="V1476" s="105">
        <v>87</v>
      </c>
      <c r="W1476" s="105">
        <v>72</v>
      </c>
      <c r="X1476" s="93"/>
      <c r="Y1476" s="91"/>
      <c r="Z1476" s="113"/>
      <c r="AA1476" s="104">
        <v>98</v>
      </c>
      <c r="AB1476" s="105">
        <v>87</v>
      </c>
      <c r="AC1476" s="105">
        <v>72</v>
      </c>
      <c r="AD1476" s="93"/>
      <c r="AE1476" s="94"/>
      <c r="AF1476" s="94"/>
      <c r="AG1476" s="94"/>
      <c r="AH1476" s="94"/>
      <c r="AI1476" s="94"/>
      <c r="AJ1476" s="94"/>
      <c r="AK1476" s="94"/>
      <c r="AL1476" s="94"/>
      <c r="AM1476" s="96"/>
      <c r="AN1476" s="96"/>
      <c r="AO1476" s="95"/>
      <c r="AP1476" s="95"/>
      <c r="AQ1476" s="97"/>
      <c r="AR1476" s="94"/>
      <c r="AS1476" s="94"/>
      <c r="AT1476" s="176"/>
      <c r="AU1476" s="176"/>
      <c r="AV1476" s="176"/>
      <c r="AW1476" s="176"/>
      <c r="AX1476" s="176"/>
      <c r="AY1476" s="97"/>
      <c r="AZ1476" s="97"/>
      <c r="BA1476" s="97"/>
      <c r="BB1476" s="97"/>
      <c r="BC1476" s="99" t="s">
        <v>12708</v>
      </c>
      <c r="BD1476" s="99" t="s">
        <v>12298</v>
      </c>
      <c r="BE1476" s="99"/>
      <c r="BF1476" s="100"/>
      <c r="BG1476" s="103"/>
      <c r="BH1476" s="103"/>
      <c r="BI1476" s="103"/>
      <c r="BJ1476" s="98"/>
      <c r="BK1476" s="101" t="s">
        <v>1511</v>
      </c>
      <c r="BL1476" s="102"/>
      <c r="BM1476" s="98"/>
      <c r="BN1476" s="98"/>
      <c r="BT1476" s="99"/>
      <c r="BU1476" s="99"/>
      <c r="BV1476" s="99"/>
      <c r="BW1476" s="99"/>
      <c r="BX1476" s="99"/>
      <c r="CB1476" s="4" t="s">
        <v>1511</v>
      </c>
    </row>
    <row r="1477" ht="13.75" spans="1:80">
      <c r="A1477" s="88" t="s">
        <v>12707</v>
      </c>
      <c r="B1477" s="88" t="s">
        <v>717</v>
      </c>
      <c r="C1477" s="88" t="s">
        <v>715</v>
      </c>
      <c r="D1477" s="89" t="s">
        <v>494</v>
      </c>
      <c r="E1477" s="135">
        <v>8</v>
      </c>
      <c r="F1477" s="135">
        <v>91</v>
      </c>
      <c r="G1477" s="90">
        <f t="shared" si="25"/>
        <v>728</v>
      </c>
      <c r="H1477" s="91"/>
      <c r="I1477" s="92"/>
      <c r="J1477" s="92"/>
      <c r="K1477" s="92"/>
      <c r="L1477" s="92"/>
      <c r="M1477" s="93"/>
      <c r="N1477" s="91"/>
      <c r="O1477" s="92">
        <v>54</v>
      </c>
      <c r="P1477" s="92">
        <v>69</v>
      </c>
      <c r="Q1477" s="92">
        <v>28</v>
      </c>
      <c r="R1477" s="93"/>
      <c r="S1477" s="91"/>
      <c r="T1477" s="92"/>
      <c r="U1477" s="104">
        <v>54</v>
      </c>
      <c r="V1477" s="105">
        <v>69</v>
      </c>
      <c r="W1477" s="105">
        <v>28</v>
      </c>
      <c r="X1477" s="93"/>
      <c r="Y1477" s="91"/>
      <c r="Z1477" s="113"/>
      <c r="AA1477" s="104">
        <v>54</v>
      </c>
      <c r="AB1477" s="105">
        <v>69</v>
      </c>
      <c r="AC1477" s="105">
        <v>28</v>
      </c>
      <c r="AD1477" s="93"/>
      <c r="AE1477" s="94"/>
      <c r="AF1477" s="94"/>
      <c r="AG1477" s="94"/>
      <c r="AH1477" s="94"/>
      <c r="AI1477" s="94"/>
      <c r="AJ1477" s="94"/>
      <c r="AK1477" s="94"/>
      <c r="AL1477" s="94"/>
      <c r="AM1477" s="96"/>
      <c r="AN1477" s="96"/>
      <c r="AO1477" s="95"/>
      <c r="AP1477" s="95"/>
      <c r="AQ1477" s="97"/>
      <c r="AR1477" s="94"/>
      <c r="AS1477" s="94"/>
      <c r="AT1477" s="176"/>
      <c r="AU1477" s="176"/>
      <c r="AV1477" s="176"/>
      <c r="AW1477" s="176"/>
      <c r="AX1477" s="176"/>
      <c r="AY1477" s="97"/>
      <c r="AZ1477" s="97"/>
      <c r="BA1477" s="97"/>
      <c r="BB1477" s="97"/>
      <c r="BC1477" s="99" t="s">
        <v>12709</v>
      </c>
      <c r="BD1477" s="99" t="s">
        <v>12301</v>
      </c>
      <c r="BE1477" s="99"/>
      <c r="BF1477" s="100"/>
      <c r="BG1477" s="103"/>
      <c r="BH1477" s="103"/>
      <c r="BI1477" s="103"/>
      <c r="BJ1477" s="98"/>
      <c r="BK1477" s="101" t="s">
        <v>1511</v>
      </c>
      <c r="BL1477" s="102"/>
      <c r="BM1477" s="98"/>
      <c r="BN1477" s="98"/>
      <c r="BT1477" s="99"/>
      <c r="BU1477" s="99"/>
      <c r="BV1477" s="99"/>
      <c r="BW1477" s="99"/>
      <c r="BX1477" s="99"/>
      <c r="CB1477" s="4" t="s">
        <v>1511</v>
      </c>
    </row>
    <row r="1478" ht="13.75" spans="1:80">
      <c r="A1478" s="88" t="s">
        <v>12710</v>
      </c>
      <c r="B1478" s="88">
        <v>92406491</v>
      </c>
      <c r="C1478" s="106">
        <v>92406601</v>
      </c>
      <c r="D1478" s="89" t="s">
        <v>12266</v>
      </c>
      <c r="E1478" s="135">
        <v>9</v>
      </c>
      <c r="F1478" s="135">
        <v>24</v>
      </c>
      <c r="G1478" s="90">
        <f t="shared" si="25"/>
        <v>216</v>
      </c>
      <c r="H1478" s="126"/>
      <c r="I1478" s="127"/>
      <c r="J1478" s="127"/>
      <c r="K1478" s="127"/>
      <c r="L1478" s="127"/>
      <c r="M1478" s="128"/>
      <c r="N1478" s="94"/>
      <c r="O1478" s="95"/>
      <c r="P1478" s="95"/>
      <c r="Q1478" s="95"/>
      <c r="R1478" s="97"/>
      <c r="S1478" s="94"/>
      <c r="T1478" s="95"/>
      <c r="U1478" s="96"/>
      <c r="V1478" s="95"/>
      <c r="W1478" s="95"/>
      <c r="X1478" s="97"/>
      <c r="Y1478" s="94"/>
      <c r="Z1478" s="96"/>
      <c r="AA1478" s="96"/>
      <c r="AB1478" s="95"/>
      <c r="AC1478" s="95"/>
      <c r="AD1478" s="97"/>
      <c r="AE1478" s="94"/>
      <c r="AF1478" s="94"/>
      <c r="AG1478" s="94"/>
      <c r="AH1478" s="94"/>
      <c r="AI1478" s="94"/>
      <c r="AJ1478" s="94"/>
      <c r="AK1478" s="94"/>
      <c r="AL1478" s="94"/>
      <c r="AM1478" s="96"/>
      <c r="AN1478" s="96"/>
      <c r="AO1478" s="95"/>
      <c r="AP1478" s="95"/>
      <c r="AQ1478" s="97"/>
      <c r="AR1478" s="94"/>
      <c r="AS1478" s="94"/>
      <c r="AT1478" s="94"/>
      <c r="AU1478" s="94"/>
      <c r="AV1478" s="94"/>
      <c r="AW1478" s="94"/>
      <c r="AX1478" s="94"/>
      <c r="AY1478" s="97"/>
      <c r="AZ1478" s="97"/>
      <c r="BA1478" s="97"/>
      <c r="BB1478" s="97"/>
      <c r="BC1478" s="99" t="s">
        <v>1366</v>
      </c>
      <c r="BD1478" s="99" t="s">
        <v>12298</v>
      </c>
      <c r="BE1478" s="99"/>
      <c r="BF1478" s="100"/>
      <c r="BG1478" s="103"/>
      <c r="BH1478" s="103"/>
      <c r="BI1478" s="103"/>
      <c r="BJ1478" s="99"/>
      <c r="BK1478" s="112" t="s">
        <v>1511</v>
      </c>
      <c r="BL1478" s="102"/>
      <c r="BM1478" s="99"/>
      <c r="BN1478" s="99"/>
      <c r="BT1478" s="99"/>
      <c r="BU1478" s="99"/>
      <c r="BV1478" s="99"/>
      <c r="BW1478" s="99"/>
      <c r="BX1478" s="99"/>
      <c r="CB1478" s="13" t="s">
        <v>1511</v>
      </c>
    </row>
    <row r="1479" ht="13.75" spans="1:80">
      <c r="A1479" s="88" t="s">
        <v>12710</v>
      </c>
      <c r="B1479" s="88">
        <v>92406491</v>
      </c>
      <c r="C1479" s="106">
        <v>92406601</v>
      </c>
      <c r="D1479" s="89" t="s">
        <v>494</v>
      </c>
      <c r="E1479" s="135">
        <v>9</v>
      </c>
      <c r="F1479" s="135">
        <v>72</v>
      </c>
      <c r="G1479" s="90">
        <f t="shared" si="25"/>
        <v>648</v>
      </c>
      <c r="H1479" s="126"/>
      <c r="I1479" s="127"/>
      <c r="J1479" s="127"/>
      <c r="K1479" s="127"/>
      <c r="L1479" s="127"/>
      <c r="M1479" s="128"/>
      <c r="N1479" s="94"/>
      <c r="O1479" s="95"/>
      <c r="P1479" s="95"/>
      <c r="Q1479" s="95"/>
      <c r="R1479" s="97"/>
      <c r="S1479" s="94"/>
      <c r="T1479" s="95"/>
      <c r="U1479" s="96"/>
      <c r="V1479" s="95"/>
      <c r="W1479" s="95"/>
      <c r="X1479" s="97"/>
      <c r="Y1479" s="94"/>
      <c r="Z1479" s="96"/>
      <c r="AA1479" s="96"/>
      <c r="AB1479" s="95"/>
      <c r="AC1479" s="95"/>
      <c r="AD1479" s="97"/>
      <c r="AE1479" s="94"/>
      <c r="AF1479" s="94"/>
      <c r="AG1479" s="94"/>
      <c r="AH1479" s="94"/>
      <c r="AI1479" s="94"/>
      <c r="AJ1479" s="94"/>
      <c r="AK1479" s="94"/>
      <c r="AL1479" s="94"/>
      <c r="AM1479" s="96"/>
      <c r="AN1479" s="96"/>
      <c r="AO1479" s="95"/>
      <c r="AP1479" s="95"/>
      <c r="AQ1479" s="97"/>
      <c r="AR1479" s="94"/>
      <c r="AS1479" s="94"/>
      <c r="AT1479" s="94"/>
      <c r="AU1479" s="94"/>
      <c r="AV1479" s="94"/>
      <c r="AW1479" s="94"/>
      <c r="AX1479" s="94"/>
      <c r="AY1479" s="97"/>
      <c r="AZ1479" s="97"/>
      <c r="BA1479" s="97"/>
      <c r="BB1479" s="97"/>
      <c r="BC1479" s="99" t="s">
        <v>12362</v>
      </c>
      <c r="BD1479" s="99" t="s">
        <v>12301</v>
      </c>
      <c r="BE1479" s="99"/>
      <c r="BF1479" s="100"/>
      <c r="BG1479" s="103"/>
      <c r="BH1479" s="103"/>
      <c r="BI1479" s="103"/>
      <c r="BJ1479" s="99"/>
      <c r="BK1479" s="112" t="s">
        <v>1511</v>
      </c>
      <c r="BL1479" s="102"/>
      <c r="BM1479" s="99"/>
      <c r="BN1479" s="99"/>
      <c r="BT1479" s="99"/>
      <c r="BU1479" s="99"/>
      <c r="BV1479" s="99"/>
      <c r="BW1479" s="99"/>
      <c r="BX1479" s="99"/>
      <c r="CB1479" s="13" t="s">
        <v>1511</v>
      </c>
    </row>
    <row r="1480" ht="13.75" spans="1:80">
      <c r="A1480" s="88" t="s">
        <v>12710</v>
      </c>
      <c r="B1480" s="88">
        <v>92406491</v>
      </c>
      <c r="C1480" s="106">
        <v>92406401</v>
      </c>
      <c r="D1480" s="89" t="s">
        <v>12266</v>
      </c>
      <c r="E1480" s="135">
        <v>9</v>
      </c>
      <c r="F1480" s="135">
        <v>19</v>
      </c>
      <c r="G1480" s="90">
        <f t="shared" si="25"/>
        <v>171</v>
      </c>
      <c r="H1480" s="126"/>
      <c r="I1480" s="127"/>
      <c r="J1480" s="127"/>
      <c r="K1480" s="127"/>
      <c r="L1480" s="127"/>
      <c r="M1480" s="128"/>
      <c r="N1480" s="94"/>
      <c r="O1480" s="95"/>
      <c r="P1480" s="95"/>
      <c r="Q1480" s="95"/>
      <c r="R1480" s="97"/>
      <c r="S1480" s="94"/>
      <c r="T1480" s="95"/>
      <c r="U1480" s="96"/>
      <c r="V1480" s="95"/>
      <c r="W1480" s="95"/>
      <c r="X1480" s="97"/>
      <c r="Y1480" s="94"/>
      <c r="Z1480" s="96"/>
      <c r="AA1480" s="96"/>
      <c r="AB1480" s="95"/>
      <c r="AC1480" s="95"/>
      <c r="AD1480" s="97"/>
      <c r="AE1480" s="94"/>
      <c r="AF1480" s="94"/>
      <c r="AG1480" s="94"/>
      <c r="AH1480" s="94"/>
      <c r="AI1480" s="94"/>
      <c r="AJ1480" s="94"/>
      <c r="AK1480" s="94"/>
      <c r="AL1480" s="94"/>
      <c r="AM1480" s="96"/>
      <c r="AN1480" s="96"/>
      <c r="AO1480" s="95"/>
      <c r="AP1480" s="95"/>
      <c r="AQ1480" s="97"/>
      <c r="AR1480" s="94"/>
      <c r="AS1480" s="94"/>
      <c r="AT1480" s="94"/>
      <c r="AU1480" s="94"/>
      <c r="AV1480" s="94"/>
      <c r="AW1480" s="94"/>
      <c r="AX1480" s="94"/>
      <c r="AY1480" s="97"/>
      <c r="AZ1480" s="97"/>
      <c r="BA1480" s="97"/>
      <c r="BB1480" s="97"/>
      <c r="BC1480" s="99" t="s">
        <v>1366</v>
      </c>
      <c r="BD1480" s="99" t="s">
        <v>12298</v>
      </c>
      <c r="BE1480" s="99"/>
      <c r="BF1480" s="100"/>
      <c r="BG1480" s="103"/>
      <c r="BH1480" s="103"/>
      <c r="BI1480" s="103"/>
      <c r="BJ1480" s="99"/>
      <c r="BK1480" s="112" t="s">
        <v>1511</v>
      </c>
      <c r="BL1480" s="102"/>
      <c r="BM1480" s="99"/>
      <c r="BN1480" s="99"/>
      <c r="BT1480" s="99"/>
      <c r="BU1480" s="99"/>
      <c r="BV1480" s="99"/>
      <c r="BW1480" s="99"/>
      <c r="BX1480" s="99"/>
      <c r="CB1480" s="13" t="s">
        <v>1511</v>
      </c>
    </row>
    <row r="1481" ht="13.75" spans="1:80">
      <c r="A1481" s="88" t="s">
        <v>12710</v>
      </c>
      <c r="B1481" s="88">
        <v>92406491</v>
      </c>
      <c r="C1481" s="106">
        <v>92406401</v>
      </c>
      <c r="D1481" s="89" t="s">
        <v>494</v>
      </c>
      <c r="E1481" s="135">
        <v>9</v>
      </c>
      <c r="F1481" s="135">
        <v>46</v>
      </c>
      <c r="G1481" s="90">
        <f t="shared" si="25"/>
        <v>414</v>
      </c>
      <c r="H1481" s="126"/>
      <c r="I1481" s="127"/>
      <c r="J1481" s="127"/>
      <c r="K1481" s="127"/>
      <c r="L1481" s="127"/>
      <c r="M1481" s="128"/>
      <c r="N1481" s="94"/>
      <c r="O1481" s="95"/>
      <c r="P1481" s="95"/>
      <c r="Q1481" s="95"/>
      <c r="R1481" s="97"/>
      <c r="S1481" s="94"/>
      <c r="T1481" s="95"/>
      <c r="U1481" s="96"/>
      <c r="V1481" s="95"/>
      <c r="W1481" s="95"/>
      <c r="X1481" s="97"/>
      <c r="Y1481" s="94"/>
      <c r="Z1481" s="96"/>
      <c r="AA1481" s="96"/>
      <c r="AB1481" s="95"/>
      <c r="AC1481" s="95"/>
      <c r="AD1481" s="97"/>
      <c r="AE1481" s="94"/>
      <c r="AF1481" s="94"/>
      <c r="AG1481" s="94"/>
      <c r="AH1481" s="94"/>
      <c r="AI1481" s="94"/>
      <c r="AJ1481" s="94"/>
      <c r="AK1481" s="94"/>
      <c r="AL1481" s="94"/>
      <c r="AM1481" s="96"/>
      <c r="AN1481" s="96"/>
      <c r="AO1481" s="95"/>
      <c r="AP1481" s="95"/>
      <c r="AQ1481" s="97"/>
      <c r="AR1481" s="94"/>
      <c r="AS1481" s="94"/>
      <c r="AT1481" s="94"/>
      <c r="AU1481" s="94"/>
      <c r="AV1481" s="94"/>
      <c r="AW1481" s="94"/>
      <c r="AX1481" s="94"/>
      <c r="AY1481" s="97"/>
      <c r="AZ1481" s="97"/>
      <c r="BA1481" s="97"/>
      <c r="BB1481" s="97"/>
      <c r="BC1481" s="99" t="s">
        <v>12362</v>
      </c>
      <c r="BD1481" s="99" t="s">
        <v>12301</v>
      </c>
      <c r="BE1481" s="99"/>
      <c r="BF1481" s="100"/>
      <c r="BG1481" s="103"/>
      <c r="BH1481" s="103"/>
      <c r="BI1481" s="103"/>
      <c r="BJ1481" s="99"/>
      <c r="BK1481" s="112" t="s">
        <v>1511</v>
      </c>
      <c r="BL1481" s="102"/>
      <c r="BM1481" s="99"/>
      <c r="BN1481" s="99"/>
      <c r="BT1481" s="99"/>
      <c r="BU1481" s="99"/>
      <c r="BV1481" s="99"/>
      <c r="BW1481" s="99"/>
      <c r="BX1481" s="99"/>
      <c r="CB1481" s="13" t="s">
        <v>1511</v>
      </c>
    </row>
    <row r="1482" ht="13.75" spans="1:80">
      <c r="A1482" s="88" t="s">
        <v>12710</v>
      </c>
      <c r="B1482" s="88">
        <v>92408291</v>
      </c>
      <c r="C1482" s="106">
        <v>92408601</v>
      </c>
      <c r="D1482" s="89" t="s">
        <v>12266</v>
      </c>
      <c r="E1482" s="135">
        <v>9</v>
      </c>
      <c r="F1482" s="135">
        <v>38</v>
      </c>
      <c r="G1482" s="90">
        <f t="shared" si="25"/>
        <v>342</v>
      </c>
      <c r="H1482" s="126"/>
      <c r="I1482" s="127"/>
      <c r="J1482" s="127"/>
      <c r="K1482" s="127"/>
      <c r="L1482" s="127"/>
      <c r="M1482" s="128"/>
      <c r="N1482" s="94"/>
      <c r="O1482" s="95"/>
      <c r="P1482" s="95"/>
      <c r="Q1482" s="95"/>
      <c r="R1482" s="97"/>
      <c r="S1482" s="94"/>
      <c r="T1482" s="95"/>
      <c r="U1482" s="96"/>
      <c r="V1482" s="95"/>
      <c r="W1482" s="95"/>
      <c r="X1482" s="97"/>
      <c r="Y1482" s="94"/>
      <c r="Z1482" s="96"/>
      <c r="AA1482" s="96"/>
      <c r="AB1482" s="95"/>
      <c r="AC1482" s="95"/>
      <c r="AD1482" s="97"/>
      <c r="AE1482" s="94"/>
      <c r="AF1482" s="94"/>
      <c r="AG1482" s="94"/>
      <c r="AH1482" s="94"/>
      <c r="AI1482" s="94"/>
      <c r="AJ1482" s="94"/>
      <c r="AK1482" s="94"/>
      <c r="AL1482" s="94"/>
      <c r="AM1482" s="96"/>
      <c r="AN1482" s="96"/>
      <c r="AO1482" s="95"/>
      <c r="AP1482" s="95"/>
      <c r="AQ1482" s="97"/>
      <c r="AR1482" s="94"/>
      <c r="AS1482" s="94"/>
      <c r="AT1482" s="94"/>
      <c r="AU1482" s="94"/>
      <c r="AV1482" s="94"/>
      <c r="AW1482" s="94"/>
      <c r="AX1482" s="94"/>
      <c r="AY1482" s="97"/>
      <c r="AZ1482" s="97"/>
      <c r="BA1482" s="97"/>
      <c r="BB1482" s="97"/>
      <c r="BC1482" s="99" t="s">
        <v>1366</v>
      </c>
      <c r="BD1482" s="99" t="s">
        <v>12298</v>
      </c>
      <c r="BE1482" s="99"/>
      <c r="BF1482" s="100"/>
      <c r="BG1482" s="103"/>
      <c r="BH1482" s="103"/>
      <c r="BI1482" s="103"/>
      <c r="BJ1482" s="99"/>
      <c r="BK1482" s="112" t="s">
        <v>1511</v>
      </c>
      <c r="BL1482" s="102"/>
      <c r="BM1482" s="99"/>
      <c r="BN1482" s="99"/>
      <c r="BT1482" s="99"/>
      <c r="BU1482" s="99"/>
      <c r="BV1482" s="99"/>
      <c r="BW1482" s="99"/>
      <c r="BX1482" s="99"/>
      <c r="CB1482" s="13" t="s">
        <v>1511</v>
      </c>
    </row>
    <row r="1483" ht="13.75" spans="1:80">
      <c r="A1483" s="88" t="s">
        <v>12710</v>
      </c>
      <c r="B1483" s="88">
        <v>92408291</v>
      </c>
      <c r="C1483" s="106">
        <v>92408601</v>
      </c>
      <c r="D1483" s="89" t="s">
        <v>494</v>
      </c>
      <c r="E1483" s="135">
        <v>9</v>
      </c>
      <c r="F1483" s="135">
        <v>119</v>
      </c>
      <c r="G1483" s="90">
        <f t="shared" si="25"/>
        <v>1071</v>
      </c>
      <c r="H1483" s="126"/>
      <c r="I1483" s="127"/>
      <c r="J1483" s="127"/>
      <c r="K1483" s="127"/>
      <c r="L1483" s="127"/>
      <c r="M1483" s="128"/>
      <c r="N1483" s="94"/>
      <c r="O1483" s="95"/>
      <c r="P1483" s="95"/>
      <c r="Q1483" s="95"/>
      <c r="R1483" s="97"/>
      <c r="S1483" s="94"/>
      <c r="T1483" s="95"/>
      <c r="U1483" s="96"/>
      <c r="V1483" s="95"/>
      <c r="W1483" s="95"/>
      <c r="X1483" s="97"/>
      <c r="Y1483" s="94"/>
      <c r="Z1483" s="96"/>
      <c r="AA1483" s="96"/>
      <c r="AB1483" s="95"/>
      <c r="AC1483" s="95"/>
      <c r="AD1483" s="97"/>
      <c r="AE1483" s="94"/>
      <c r="AF1483" s="94"/>
      <c r="AG1483" s="94"/>
      <c r="AH1483" s="94"/>
      <c r="AI1483" s="94"/>
      <c r="AJ1483" s="94"/>
      <c r="AK1483" s="94"/>
      <c r="AL1483" s="94"/>
      <c r="AM1483" s="96"/>
      <c r="AN1483" s="96"/>
      <c r="AO1483" s="95"/>
      <c r="AP1483" s="95"/>
      <c r="AQ1483" s="97"/>
      <c r="AR1483" s="94"/>
      <c r="AS1483" s="94"/>
      <c r="AT1483" s="94"/>
      <c r="AU1483" s="94"/>
      <c r="AV1483" s="94"/>
      <c r="AW1483" s="94"/>
      <c r="AX1483" s="94"/>
      <c r="AY1483" s="97"/>
      <c r="AZ1483" s="97"/>
      <c r="BA1483" s="97"/>
      <c r="BB1483" s="97"/>
      <c r="BC1483" s="99" t="s">
        <v>12362</v>
      </c>
      <c r="BD1483" s="99" t="s">
        <v>12301</v>
      </c>
      <c r="BE1483" s="99"/>
      <c r="BF1483" s="100"/>
      <c r="BG1483" s="103"/>
      <c r="BH1483" s="103"/>
      <c r="BI1483" s="103"/>
      <c r="BJ1483" s="99"/>
      <c r="BK1483" s="112" t="s">
        <v>1511</v>
      </c>
      <c r="BL1483" s="102"/>
      <c r="BM1483" s="99"/>
      <c r="BN1483" s="99"/>
      <c r="BT1483" s="99"/>
      <c r="BU1483" s="99"/>
      <c r="BV1483" s="99"/>
      <c r="BW1483" s="99"/>
      <c r="BX1483" s="99"/>
      <c r="CB1483" s="13" t="s">
        <v>1511</v>
      </c>
    </row>
    <row r="1484" ht="13.75" spans="1:80">
      <c r="A1484" s="88" t="s">
        <v>12710</v>
      </c>
      <c r="B1484" s="88">
        <v>92408291</v>
      </c>
      <c r="C1484" s="106" t="s">
        <v>5230</v>
      </c>
      <c r="D1484" s="89" t="s">
        <v>12266</v>
      </c>
      <c r="E1484" s="135">
        <v>9</v>
      </c>
      <c r="F1484" s="135">
        <v>38</v>
      </c>
      <c r="G1484" s="90">
        <f t="shared" si="25"/>
        <v>342</v>
      </c>
      <c r="H1484" s="126"/>
      <c r="I1484" s="127"/>
      <c r="J1484" s="127"/>
      <c r="K1484" s="127"/>
      <c r="L1484" s="127"/>
      <c r="M1484" s="128"/>
      <c r="N1484" s="94"/>
      <c r="O1484" s="95"/>
      <c r="P1484" s="95"/>
      <c r="Q1484" s="95"/>
      <c r="R1484" s="97"/>
      <c r="S1484" s="94"/>
      <c r="T1484" s="95"/>
      <c r="U1484" s="96"/>
      <c r="V1484" s="95"/>
      <c r="W1484" s="95"/>
      <c r="X1484" s="97"/>
      <c r="Y1484" s="94"/>
      <c r="Z1484" s="96"/>
      <c r="AA1484" s="96"/>
      <c r="AB1484" s="95"/>
      <c r="AC1484" s="95"/>
      <c r="AD1484" s="97"/>
      <c r="AE1484" s="94"/>
      <c r="AF1484" s="94"/>
      <c r="AG1484" s="94"/>
      <c r="AH1484" s="94"/>
      <c r="AI1484" s="94"/>
      <c r="AJ1484" s="94"/>
      <c r="AK1484" s="94"/>
      <c r="AL1484" s="94"/>
      <c r="AM1484" s="96"/>
      <c r="AN1484" s="96"/>
      <c r="AO1484" s="95"/>
      <c r="AP1484" s="95"/>
      <c r="AQ1484" s="97"/>
      <c r="AR1484" s="94"/>
      <c r="AS1484" s="94"/>
      <c r="AT1484" s="94"/>
      <c r="AU1484" s="94"/>
      <c r="AV1484" s="94"/>
      <c r="AW1484" s="94"/>
      <c r="AX1484" s="94"/>
      <c r="AY1484" s="97"/>
      <c r="AZ1484" s="97"/>
      <c r="BA1484" s="97"/>
      <c r="BB1484" s="97"/>
      <c r="BC1484" s="99" t="s">
        <v>1366</v>
      </c>
      <c r="BD1484" s="99" t="s">
        <v>12298</v>
      </c>
      <c r="BE1484" s="99"/>
      <c r="BF1484" s="100"/>
      <c r="BG1484" s="103"/>
      <c r="BH1484" s="103"/>
      <c r="BI1484" s="103"/>
      <c r="BJ1484" s="99"/>
      <c r="BK1484" s="112" t="s">
        <v>1511</v>
      </c>
      <c r="BL1484" s="102"/>
      <c r="BM1484" s="99"/>
      <c r="BN1484" s="99"/>
      <c r="BT1484" s="99"/>
      <c r="BU1484" s="99"/>
      <c r="BV1484" s="99"/>
      <c r="BW1484" s="99"/>
      <c r="BX1484" s="99"/>
      <c r="CB1484" s="13" t="s">
        <v>1511</v>
      </c>
    </row>
    <row r="1485" ht="13.75" spans="1:80">
      <c r="A1485" s="88" t="s">
        <v>12710</v>
      </c>
      <c r="B1485" s="88">
        <v>92408291</v>
      </c>
      <c r="C1485" s="106" t="s">
        <v>5230</v>
      </c>
      <c r="D1485" s="89" t="s">
        <v>494</v>
      </c>
      <c r="E1485" s="135">
        <v>9</v>
      </c>
      <c r="F1485" s="135">
        <v>119</v>
      </c>
      <c r="G1485" s="90">
        <f t="shared" si="25"/>
        <v>1071</v>
      </c>
      <c r="H1485" s="126"/>
      <c r="I1485" s="127"/>
      <c r="J1485" s="127"/>
      <c r="K1485" s="127"/>
      <c r="L1485" s="127"/>
      <c r="M1485" s="128"/>
      <c r="N1485" s="94"/>
      <c r="O1485" s="95"/>
      <c r="P1485" s="95"/>
      <c r="Q1485" s="95"/>
      <c r="R1485" s="97"/>
      <c r="S1485" s="94"/>
      <c r="T1485" s="95"/>
      <c r="U1485" s="96"/>
      <c r="V1485" s="95"/>
      <c r="W1485" s="95"/>
      <c r="X1485" s="97"/>
      <c r="Y1485" s="94"/>
      <c r="Z1485" s="96"/>
      <c r="AA1485" s="96"/>
      <c r="AB1485" s="95"/>
      <c r="AC1485" s="95"/>
      <c r="AD1485" s="97"/>
      <c r="AE1485" s="94"/>
      <c r="AF1485" s="94"/>
      <c r="AG1485" s="94"/>
      <c r="AH1485" s="94"/>
      <c r="AI1485" s="94"/>
      <c r="AJ1485" s="94"/>
      <c r="AK1485" s="94"/>
      <c r="AL1485" s="94"/>
      <c r="AM1485" s="96"/>
      <c r="AN1485" s="96"/>
      <c r="AO1485" s="95"/>
      <c r="AP1485" s="95"/>
      <c r="AQ1485" s="97"/>
      <c r="AR1485" s="94"/>
      <c r="AS1485" s="94"/>
      <c r="AT1485" s="94"/>
      <c r="AU1485" s="94"/>
      <c r="AV1485" s="94"/>
      <c r="AW1485" s="94"/>
      <c r="AX1485" s="94"/>
      <c r="AY1485" s="97"/>
      <c r="AZ1485" s="97"/>
      <c r="BA1485" s="97"/>
      <c r="BB1485" s="97"/>
      <c r="BC1485" s="99" t="s">
        <v>12362</v>
      </c>
      <c r="BD1485" s="99" t="s">
        <v>12301</v>
      </c>
      <c r="BE1485" s="99"/>
      <c r="BF1485" s="100"/>
      <c r="BG1485" s="103"/>
      <c r="BH1485" s="103"/>
      <c r="BI1485" s="103"/>
      <c r="BJ1485" s="99"/>
      <c r="BK1485" s="112" t="s">
        <v>1511</v>
      </c>
      <c r="BL1485" s="102"/>
      <c r="BM1485" s="99"/>
      <c r="BN1485" s="99"/>
      <c r="BT1485" s="99"/>
      <c r="BU1485" s="99"/>
      <c r="BV1485" s="99"/>
      <c r="BW1485" s="99"/>
      <c r="BX1485" s="99"/>
      <c r="CB1485" s="13" t="s">
        <v>1511</v>
      </c>
    </row>
    <row r="1486" ht="13.75" spans="1:80">
      <c r="A1486" s="88" t="s">
        <v>12711</v>
      </c>
      <c r="B1486" s="88">
        <v>92427691</v>
      </c>
      <c r="C1486" s="106">
        <v>92427601</v>
      </c>
      <c r="D1486" s="89" t="s">
        <v>12266</v>
      </c>
      <c r="E1486" s="135">
        <v>8</v>
      </c>
      <c r="F1486" s="135">
        <v>35</v>
      </c>
      <c r="G1486" s="90">
        <f t="shared" si="25"/>
        <v>280</v>
      </c>
      <c r="H1486" s="91"/>
      <c r="I1486" s="92"/>
      <c r="J1486" s="92"/>
      <c r="K1486" s="92"/>
      <c r="L1486" s="92"/>
      <c r="M1486" s="93"/>
      <c r="N1486" s="91"/>
      <c r="O1486" s="92">
        <v>25</v>
      </c>
      <c r="P1486" s="92">
        <v>25</v>
      </c>
      <c r="Q1486" s="92">
        <v>6</v>
      </c>
      <c r="R1486" s="93">
        <v>38</v>
      </c>
      <c r="S1486" s="94"/>
      <c r="T1486" s="95"/>
      <c r="U1486" s="96"/>
      <c r="V1486" s="95"/>
      <c r="W1486" s="95"/>
      <c r="X1486" s="97"/>
      <c r="Y1486" s="94"/>
      <c r="Z1486" s="96"/>
      <c r="AA1486" s="96"/>
      <c r="AB1486" s="95"/>
      <c r="AC1486" s="95"/>
      <c r="AD1486" s="97"/>
      <c r="AE1486" s="91"/>
      <c r="AF1486" s="91"/>
      <c r="AG1486" s="91"/>
      <c r="AH1486" s="91"/>
      <c r="AI1486" s="91"/>
      <c r="AJ1486" s="91"/>
      <c r="AK1486" s="91"/>
      <c r="AL1486" s="91"/>
      <c r="AM1486" s="113"/>
      <c r="AN1486" s="113">
        <v>25</v>
      </c>
      <c r="AO1486" s="92">
        <v>25</v>
      </c>
      <c r="AP1486" s="92">
        <v>6</v>
      </c>
      <c r="AQ1486" s="93">
        <v>38</v>
      </c>
      <c r="AR1486" s="91"/>
      <c r="AS1486" s="91"/>
      <c r="AT1486" s="91"/>
      <c r="AU1486" s="91"/>
      <c r="AV1486" s="91"/>
      <c r="AW1486" s="91"/>
      <c r="AX1486" s="91"/>
      <c r="AY1486" s="97"/>
      <c r="AZ1486" s="97"/>
      <c r="BA1486" s="97"/>
      <c r="BB1486" s="97"/>
      <c r="BC1486" s="99" t="s">
        <v>12298</v>
      </c>
      <c r="BD1486" s="99" t="s">
        <v>12336</v>
      </c>
      <c r="BE1486" s="99" t="s">
        <v>12271</v>
      </c>
      <c r="BF1486" s="100"/>
      <c r="BG1486" s="103"/>
      <c r="BH1486" s="103"/>
      <c r="BI1486" s="103"/>
      <c r="BJ1486" s="99"/>
      <c r="BK1486" s="112" t="s">
        <v>12487</v>
      </c>
      <c r="BL1486" s="102"/>
      <c r="BM1486" s="99"/>
      <c r="BN1486" s="99"/>
      <c r="BT1486" s="99"/>
      <c r="BU1486" s="99"/>
      <c r="BV1486" s="99"/>
      <c r="BW1486" s="99"/>
      <c r="BX1486" s="99"/>
      <c r="CB1486" s="13" t="s">
        <v>1511</v>
      </c>
    </row>
    <row r="1487" ht="13.75" spans="1:80">
      <c r="A1487" s="88" t="s">
        <v>12711</v>
      </c>
      <c r="B1487" s="88">
        <v>92427691</v>
      </c>
      <c r="C1487" s="106">
        <v>92427601</v>
      </c>
      <c r="D1487" s="89" t="s">
        <v>494</v>
      </c>
      <c r="E1487" s="135">
        <v>8</v>
      </c>
      <c r="F1487" s="135">
        <v>20</v>
      </c>
      <c r="G1487" s="90">
        <f t="shared" si="25"/>
        <v>160</v>
      </c>
      <c r="H1487" s="91"/>
      <c r="I1487" s="92"/>
      <c r="J1487" s="92"/>
      <c r="K1487" s="92"/>
      <c r="L1487" s="92"/>
      <c r="M1487" s="93"/>
      <c r="N1487" s="91"/>
      <c r="O1487" s="92">
        <v>25</v>
      </c>
      <c r="P1487" s="92">
        <v>25</v>
      </c>
      <c r="Q1487" s="92">
        <v>25</v>
      </c>
      <c r="R1487" s="93">
        <v>38</v>
      </c>
      <c r="S1487" s="94"/>
      <c r="T1487" s="95"/>
      <c r="U1487" s="96"/>
      <c r="V1487" s="95"/>
      <c r="W1487" s="95"/>
      <c r="X1487" s="97"/>
      <c r="Y1487" s="94"/>
      <c r="Z1487" s="96"/>
      <c r="AA1487" s="96"/>
      <c r="AB1487" s="95"/>
      <c r="AC1487" s="95"/>
      <c r="AD1487" s="97"/>
      <c r="AE1487" s="91"/>
      <c r="AF1487" s="91"/>
      <c r="AG1487" s="91"/>
      <c r="AH1487" s="91"/>
      <c r="AI1487" s="91"/>
      <c r="AJ1487" s="91"/>
      <c r="AK1487" s="91"/>
      <c r="AL1487" s="91"/>
      <c r="AM1487" s="113"/>
      <c r="AN1487" s="113">
        <v>25</v>
      </c>
      <c r="AO1487" s="92">
        <v>25</v>
      </c>
      <c r="AP1487" s="92">
        <v>25</v>
      </c>
      <c r="AQ1487" s="93">
        <v>38</v>
      </c>
      <c r="AR1487" s="91"/>
      <c r="AS1487" s="91"/>
      <c r="AT1487" s="118"/>
      <c r="AU1487" s="118"/>
      <c r="AV1487" s="118"/>
      <c r="AW1487" s="118"/>
      <c r="AX1487" s="91"/>
      <c r="AY1487" s="97"/>
      <c r="AZ1487" s="97"/>
      <c r="BA1487" s="97"/>
      <c r="BB1487" s="97"/>
      <c r="BC1487" s="99" t="s">
        <v>12301</v>
      </c>
      <c r="BD1487" s="99" t="s">
        <v>12337</v>
      </c>
      <c r="BE1487" s="99" t="s">
        <v>12275</v>
      </c>
      <c r="BF1487" s="100"/>
      <c r="BG1487" s="103"/>
      <c r="BH1487" s="103"/>
      <c r="BI1487" s="103"/>
      <c r="BJ1487" s="99"/>
      <c r="BK1487" s="112" t="s">
        <v>1511</v>
      </c>
      <c r="BL1487" s="102"/>
      <c r="BM1487" s="99"/>
      <c r="BN1487" s="99"/>
      <c r="BT1487" s="99"/>
      <c r="BU1487" s="99"/>
      <c r="BV1487" s="99"/>
      <c r="BW1487" s="99"/>
      <c r="BX1487" s="99"/>
      <c r="CB1487" s="13" t="s">
        <v>1511</v>
      </c>
    </row>
    <row r="1488" ht="13.75" spans="1:80">
      <c r="A1488" s="88" t="s">
        <v>12712</v>
      </c>
      <c r="B1488" s="88">
        <v>92427891</v>
      </c>
      <c r="C1488" s="106" t="s">
        <v>2961</v>
      </c>
      <c r="D1488" s="89" t="s">
        <v>12266</v>
      </c>
      <c r="E1488" s="135">
        <v>6</v>
      </c>
      <c r="F1488" s="135">
        <v>89</v>
      </c>
      <c r="G1488" s="90">
        <f t="shared" si="25"/>
        <v>534</v>
      </c>
      <c r="H1488" s="94"/>
      <c r="I1488" s="95"/>
      <c r="J1488" s="95"/>
      <c r="K1488" s="95"/>
      <c r="L1488" s="95"/>
      <c r="M1488" s="97"/>
      <c r="N1488" s="94"/>
      <c r="O1488" s="95"/>
      <c r="P1488" s="95"/>
      <c r="Q1488" s="95"/>
      <c r="R1488" s="97"/>
      <c r="S1488" s="94"/>
      <c r="T1488" s="95"/>
      <c r="U1488" s="96"/>
      <c r="V1488" s="95"/>
      <c r="W1488" s="95"/>
      <c r="X1488" s="97"/>
      <c r="Y1488" s="94"/>
      <c r="Z1488" s="96"/>
      <c r="AA1488" s="96"/>
      <c r="AB1488" s="95"/>
      <c r="AC1488" s="95"/>
      <c r="AD1488" s="97"/>
      <c r="AE1488" s="91"/>
      <c r="AF1488" s="91"/>
      <c r="AG1488" s="91"/>
      <c r="AH1488" s="91"/>
      <c r="AI1488" s="91"/>
      <c r="AJ1488" s="91"/>
      <c r="AK1488" s="91"/>
      <c r="AL1488" s="91"/>
      <c r="AM1488" s="113"/>
      <c r="AN1488" s="113"/>
      <c r="AO1488" s="92"/>
      <c r="AP1488" s="92"/>
      <c r="AQ1488" s="93"/>
      <c r="AR1488" s="94"/>
      <c r="AS1488" s="94"/>
      <c r="AT1488" s="114"/>
      <c r="AU1488" s="114"/>
      <c r="AV1488" s="114"/>
      <c r="AW1488" s="114"/>
      <c r="AX1488" s="114"/>
      <c r="AY1488" s="97"/>
      <c r="AZ1488" s="97"/>
      <c r="BA1488" s="97"/>
      <c r="BB1488" s="97"/>
      <c r="BC1488" s="99" t="s">
        <v>12349</v>
      </c>
      <c r="BD1488" s="99" t="s">
        <v>12271</v>
      </c>
      <c r="BE1488" s="99"/>
      <c r="BF1488" s="100"/>
      <c r="BG1488" s="103"/>
      <c r="BH1488" s="103"/>
      <c r="BI1488" s="103"/>
      <c r="BJ1488" s="99"/>
      <c r="BK1488" s="112" t="s">
        <v>1511</v>
      </c>
      <c r="BL1488" s="102"/>
      <c r="BM1488" s="99"/>
      <c r="BN1488" s="99"/>
      <c r="BT1488" s="99"/>
      <c r="BU1488" s="99"/>
      <c r="BV1488" s="99"/>
      <c r="BW1488" s="99"/>
      <c r="BX1488" s="99"/>
      <c r="CB1488" s="13" t="s">
        <v>1511</v>
      </c>
    </row>
    <row r="1489" ht="13.75" spans="1:80">
      <c r="A1489" s="88" t="s">
        <v>12712</v>
      </c>
      <c r="B1489" s="88">
        <v>92427891</v>
      </c>
      <c r="C1489" s="106" t="s">
        <v>2961</v>
      </c>
      <c r="D1489" s="89" t="s">
        <v>494</v>
      </c>
      <c r="E1489" s="135">
        <v>6</v>
      </c>
      <c r="F1489" s="135">
        <v>20</v>
      </c>
      <c r="G1489" s="90">
        <f t="shared" si="25"/>
        <v>120</v>
      </c>
      <c r="H1489" s="94"/>
      <c r="I1489" s="95"/>
      <c r="J1489" s="95"/>
      <c r="K1489" s="95"/>
      <c r="L1489" s="95"/>
      <c r="M1489" s="97"/>
      <c r="N1489" s="94"/>
      <c r="O1489" s="95"/>
      <c r="P1489" s="95"/>
      <c r="Q1489" s="95"/>
      <c r="R1489" s="97"/>
      <c r="S1489" s="94"/>
      <c r="T1489" s="95"/>
      <c r="U1489" s="96"/>
      <c r="V1489" s="95"/>
      <c r="W1489" s="95"/>
      <c r="X1489" s="97"/>
      <c r="Y1489" s="94"/>
      <c r="Z1489" s="96"/>
      <c r="AA1489" s="96"/>
      <c r="AB1489" s="95"/>
      <c r="AC1489" s="95"/>
      <c r="AD1489" s="97"/>
      <c r="AE1489" s="91"/>
      <c r="AF1489" s="113"/>
      <c r="AG1489" s="113"/>
      <c r="AH1489" s="92"/>
      <c r="AI1489" s="92"/>
      <c r="AJ1489" s="92"/>
      <c r="AK1489" s="92"/>
      <c r="AL1489" s="91"/>
      <c r="AM1489" s="113"/>
      <c r="AN1489" s="113"/>
      <c r="AO1489" s="92"/>
      <c r="AP1489" s="92"/>
      <c r="AQ1489" s="93"/>
      <c r="AR1489" s="94"/>
      <c r="AS1489" s="94"/>
      <c r="AT1489" s="94"/>
      <c r="AU1489" s="94"/>
      <c r="AV1489" s="94"/>
      <c r="AW1489" s="94"/>
      <c r="AX1489" s="94"/>
      <c r="AY1489" s="97"/>
      <c r="AZ1489" s="97"/>
      <c r="BA1489" s="97"/>
      <c r="BB1489" s="97"/>
      <c r="BC1489" s="99" t="s">
        <v>12350</v>
      </c>
      <c r="BD1489" s="99" t="s">
        <v>12275</v>
      </c>
      <c r="BE1489" s="99"/>
      <c r="BF1489" s="100"/>
      <c r="BG1489" s="103"/>
      <c r="BH1489" s="103"/>
      <c r="BI1489" s="103"/>
      <c r="BJ1489" s="99"/>
      <c r="BK1489" s="112" t="s">
        <v>1510</v>
      </c>
      <c r="BL1489" s="102"/>
      <c r="BM1489" s="99"/>
      <c r="BN1489" s="99"/>
      <c r="BT1489" s="99"/>
      <c r="BU1489" s="99"/>
      <c r="BV1489" s="99"/>
      <c r="BW1489" s="99"/>
      <c r="BX1489" s="99"/>
      <c r="CB1489" s="13" t="s">
        <v>1511</v>
      </c>
    </row>
    <row r="1490" ht="13.75" spans="1:80">
      <c r="A1490" s="88" t="s">
        <v>12712</v>
      </c>
      <c r="B1490" s="88">
        <v>92430891</v>
      </c>
      <c r="C1490" s="106" t="s">
        <v>2963</v>
      </c>
      <c r="D1490" s="89" t="s">
        <v>12266</v>
      </c>
      <c r="E1490" s="135">
        <v>6</v>
      </c>
      <c r="F1490" s="135">
        <v>73</v>
      </c>
      <c r="G1490" s="90">
        <f t="shared" si="25"/>
        <v>438</v>
      </c>
      <c r="H1490" s="94"/>
      <c r="I1490" s="95"/>
      <c r="J1490" s="95"/>
      <c r="K1490" s="95"/>
      <c r="L1490" s="95"/>
      <c r="M1490" s="97"/>
      <c r="N1490" s="94"/>
      <c r="O1490" s="95"/>
      <c r="P1490" s="95"/>
      <c r="Q1490" s="95"/>
      <c r="R1490" s="97"/>
      <c r="S1490" s="94"/>
      <c r="T1490" s="95"/>
      <c r="U1490" s="96"/>
      <c r="V1490" s="95"/>
      <c r="W1490" s="95"/>
      <c r="X1490" s="97"/>
      <c r="Y1490" s="94"/>
      <c r="Z1490" s="96"/>
      <c r="AA1490" s="96"/>
      <c r="AB1490" s="95"/>
      <c r="AC1490" s="95"/>
      <c r="AD1490" s="97"/>
      <c r="AE1490" s="91"/>
      <c r="AF1490" s="113"/>
      <c r="AG1490" s="113"/>
      <c r="AH1490" s="92"/>
      <c r="AI1490" s="92"/>
      <c r="AJ1490" s="92"/>
      <c r="AK1490" s="92"/>
      <c r="AL1490" s="91"/>
      <c r="AM1490" s="113"/>
      <c r="AN1490" s="113"/>
      <c r="AO1490" s="92"/>
      <c r="AP1490" s="92"/>
      <c r="AQ1490" s="93"/>
      <c r="AR1490" s="94"/>
      <c r="AS1490" s="94"/>
      <c r="AT1490" s="94"/>
      <c r="AU1490" s="94"/>
      <c r="AV1490" s="94"/>
      <c r="AW1490" s="94"/>
      <c r="AX1490" s="94"/>
      <c r="AY1490" s="97"/>
      <c r="AZ1490" s="97"/>
      <c r="BA1490" s="97"/>
      <c r="BB1490" s="97"/>
      <c r="BC1490" s="99" t="s">
        <v>12349</v>
      </c>
      <c r="BD1490" s="99" t="s">
        <v>12271</v>
      </c>
      <c r="BE1490" s="99"/>
      <c r="BF1490" s="100"/>
      <c r="BG1490" s="103"/>
      <c r="BH1490" s="103"/>
      <c r="BI1490" s="103"/>
      <c r="BJ1490" s="99"/>
      <c r="BK1490" s="112" t="s">
        <v>1511</v>
      </c>
      <c r="BL1490" s="102"/>
      <c r="BM1490" s="99"/>
      <c r="BN1490" s="99"/>
      <c r="BT1490" s="99"/>
      <c r="BU1490" s="99"/>
      <c r="BV1490" s="99"/>
      <c r="BW1490" s="99"/>
      <c r="BX1490" s="99"/>
      <c r="CB1490" s="13" t="s">
        <v>1511</v>
      </c>
    </row>
    <row r="1491" ht="13.75" spans="1:80">
      <c r="A1491" s="88" t="s">
        <v>12712</v>
      </c>
      <c r="B1491" s="88">
        <v>92430891</v>
      </c>
      <c r="C1491" s="106" t="s">
        <v>2963</v>
      </c>
      <c r="D1491" s="89" t="s">
        <v>494</v>
      </c>
      <c r="E1491" s="135">
        <v>6</v>
      </c>
      <c r="F1491" s="135">
        <v>30</v>
      </c>
      <c r="G1491" s="90">
        <f t="shared" si="25"/>
        <v>180</v>
      </c>
      <c r="H1491" s="94"/>
      <c r="I1491" s="95"/>
      <c r="J1491" s="95"/>
      <c r="K1491" s="95"/>
      <c r="L1491" s="95"/>
      <c r="M1491" s="97"/>
      <c r="N1491" s="94"/>
      <c r="O1491" s="95"/>
      <c r="P1491" s="95"/>
      <c r="Q1491" s="95"/>
      <c r="R1491" s="97"/>
      <c r="S1491" s="94"/>
      <c r="T1491" s="95"/>
      <c r="U1491" s="96"/>
      <c r="V1491" s="95"/>
      <c r="W1491" s="95"/>
      <c r="X1491" s="97"/>
      <c r="Y1491" s="94"/>
      <c r="Z1491" s="96"/>
      <c r="AA1491" s="96"/>
      <c r="AB1491" s="95"/>
      <c r="AC1491" s="95"/>
      <c r="AD1491" s="97"/>
      <c r="AE1491" s="91"/>
      <c r="AF1491" s="113"/>
      <c r="AG1491" s="113"/>
      <c r="AH1491" s="92"/>
      <c r="AI1491" s="92"/>
      <c r="AJ1491" s="92"/>
      <c r="AK1491" s="92"/>
      <c r="AL1491" s="91"/>
      <c r="AM1491" s="113"/>
      <c r="AN1491" s="113"/>
      <c r="AO1491" s="92"/>
      <c r="AP1491" s="92"/>
      <c r="AQ1491" s="93"/>
      <c r="AR1491" s="94"/>
      <c r="AS1491" s="94"/>
      <c r="AT1491" s="94"/>
      <c r="AU1491" s="94"/>
      <c r="AV1491" s="94"/>
      <c r="AW1491" s="94"/>
      <c r="AX1491" s="94"/>
      <c r="AY1491" s="97"/>
      <c r="AZ1491" s="97"/>
      <c r="BA1491" s="97"/>
      <c r="BB1491" s="97"/>
      <c r="BC1491" s="99" t="s">
        <v>12350</v>
      </c>
      <c r="BD1491" s="99" t="s">
        <v>12275</v>
      </c>
      <c r="BE1491" s="99"/>
      <c r="BF1491" s="100"/>
      <c r="BG1491" s="103"/>
      <c r="BH1491" s="103"/>
      <c r="BI1491" s="103"/>
      <c r="BJ1491" s="99"/>
      <c r="BK1491" s="112" t="s">
        <v>1510</v>
      </c>
      <c r="BL1491" s="102"/>
      <c r="BM1491" s="99"/>
      <c r="BN1491" s="99"/>
      <c r="BT1491" s="99"/>
      <c r="BU1491" s="99"/>
      <c r="BV1491" s="99"/>
      <c r="BW1491" s="99"/>
      <c r="BX1491" s="99"/>
      <c r="CB1491" s="13" t="s">
        <v>1511</v>
      </c>
    </row>
    <row r="1492" ht="14.75" spans="1:80">
      <c r="A1492" s="88" t="s">
        <v>12713</v>
      </c>
      <c r="B1492" s="88" t="s">
        <v>2626</v>
      </c>
      <c r="C1492" s="106" t="s">
        <v>9512</v>
      </c>
      <c r="D1492" s="89" t="s">
        <v>12266</v>
      </c>
      <c r="E1492" s="135">
        <v>9</v>
      </c>
      <c r="F1492" s="135">
        <v>98</v>
      </c>
      <c r="G1492" s="90">
        <f t="shared" si="25"/>
        <v>882</v>
      </c>
      <c r="H1492" s="91"/>
      <c r="I1492" s="92"/>
      <c r="J1492" s="92"/>
      <c r="K1492" s="92"/>
      <c r="L1492" s="92"/>
      <c r="M1492" s="93"/>
      <c r="N1492" s="91"/>
      <c r="O1492" s="92">
        <v>55</v>
      </c>
      <c r="P1492" s="92">
        <v>55</v>
      </c>
      <c r="Q1492" s="92">
        <v>22</v>
      </c>
      <c r="R1492" s="93"/>
      <c r="S1492" s="94"/>
      <c r="T1492" s="95"/>
      <c r="U1492" s="96"/>
      <c r="V1492" s="95"/>
      <c r="W1492" s="95"/>
      <c r="X1492" s="97"/>
      <c r="Y1492" s="94"/>
      <c r="Z1492" s="96"/>
      <c r="AA1492" s="96"/>
      <c r="AB1492" s="95"/>
      <c r="AC1492" s="95"/>
      <c r="AD1492" s="97"/>
      <c r="AE1492" s="91"/>
      <c r="AF1492" s="113"/>
      <c r="AG1492" s="113"/>
      <c r="AH1492" s="92"/>
      <c r="AI1492" s="92"/>
      <c r="AJ1492" s="92"/>
      <c r="AK1492" s="92"/>
      <c r="AL1492" s="94"/>
      <c r="AM1492" s="96"/>
      <c r="AN1492" s="96"/>
      <c r="AO1492" s="95"/>
      <c r="AP1492" s="95"/>
      <c r="AQ1492" s="97"/>
      <c r="AR1492" s="91"/>
      <c r="AS1492" s="91"/>
      <c r="AT1492" s="417">
        <v>80</v>
      </c>
      <c r="AU1492" s="417">
        <v>54</v>
      </c>
      <c r="AV1492" s="418">
        <v>19</v>
      </c>
      <c r="AW1492" s="418" t="s">
        <v>12579</v>
      </c>
      <c r="AX1492" s="91"/>
      <c r="AY1492" s="97"/>
      <c r="AZ1492" s="97"/>
      <c r="BA1492" s="97"/>
      <c r="BB1492" s="97"/>
      <c r="BC1492" s="99" t="s">
        <v>12336</v>
      </c>
      <c r="BD1492" s="99" t="s">
        <v>12298</v>
      </c>
      <c r="BE1492" s="99" t="s">
        <v>12349</v>
      </c>
      <c r="BF1492" s="100"/>
      <c r="BG1492" s="103"/>
      <c r="BH1492" s="103"/>
      <c r="BI1492" s="103"/>
      <c r="BJ1492" s="99"/>
      <c r="BK1492" s="112" t="s">
        <v>1511</v>
      </c>
      <c r="BL1492" s="102"/>
      <c r="BM1492" s="99"/>
      <c r="BN1492" s="99"/>
      <c r="BT1492" s="99"/>
      <c r="BU1492" s="99"/>
      <c r="BV1492" s="99"/>
      <c r="BW1492" s="99"/>
      <c r="BX1492" s="99"/>
      <c r="CB1492" s="13" t="s">
        <v>1511</v>
      </c>
    </row>
    <row r="1493" ht="14.75" spans="1:80">
      <c r="A1493" s="88" t="s">
        <v>12713</v>
      </c>
      <c r="B1493" s="88" t="s">
        <v>2626</v>
      </c>
      <c r="C1493" s="106" t="s">
        <v>9512</v>
      </c>
      <c r="D1493" s="89" t="s">
        <v>494</v>
      </c>
      <c r="E1493" s="135">
        <v>9</v>
      </c>
      <c r="F1493" s="135">
        <v>23</v>
      </c>
      <c r="G1493" s="90">
        <f t="shared" si="25"/>
        <v>207</v>
      </c>
      <c r="H1493" s="91"/>
      <c r="I1493" s="92"/>
      <c r="J1493" s="92"/>
      <c r="K1493" s="92"/>
      <c r="L1493" s="92"/>
      <c r="M1493" s="93"/>
      <c r="N1493" s="91"/>
      <c r="O1493" s="92">
        <v>7</v>
      </c>
      <c r="P1493" s="92">
        <v>33</v>
      </c>
      <c r="Q1493" s="92">
        <v>45</v>
      </c>
      <c r="R1493" s="93"/>
      <c r="S1493" s="94"/>
      <c r="T1493" s="95"/>
      <c r="U1493" s="96"/>
      <c r="V1493" s="95"/>
      <c r="W1493" s="95"/>
      <c r="X1493" s="97"/>
      <c r="Y1493" s="94"/>
      <c r="Z1493" s="96"/>
      <c r="AA1493" s="96"/>
      <c r="AB1493" s="95"/>
      <c r="AC1493" s="95"/>
      <c r="AD1493" s="97"/>
      <c r="AE1493" s="91"/>
      <c r="AF1493" s="113"/>
      <c r="AG1493" s="113"/>
      <c r="AH1493" s="92"/>
      <c r="AI1493" s="92"/>
      <c r="AJ1493" s="92"/>
      <c r="AK1493" s="92"/>
      <c r="AL1493" s="94"/>
      <c r="AM1493" s="96"/>
      <c r="AN1493" s="96"/>
      <c r="AO1493" s="95"/>
      <c r="AP1493" s="95"/>
      <c r="AQ1493" s="97"/>
      <c r="AR1493" s="91"/>
      <c r="AS1493" s="91"/>
      <c r="AT1493" s="417">
        <v>10</v>
      </c>
      <c r="AU1493" s="417">
        <v>40</v>
      </c>
      <c r="AV1493" s="418">
        <v>47</v>
      </c>
      <c r="AW1493" s="418">
        <v>50</v>
      </c>
      <c r="AX1493" s="91"/>
      <c r="AY1493" s="97"/>
      <c r="AZ1493" s="97"/>
      <c r="BA1493" s="97"/>
      <c r="BB1493" s="97"/>
      <c r="BC1493" s="99" t="s">
        <v>12337</v>
      </c>
      <c r="BD1493" s="99" t="s">
        <v>12301</v>
      </c>
      <c r="BE1493" s="99" t="s">
        <v>12350</v>
      </c>
      <c r="BF1493" s="100"/>
      <c r="BG1493" s="103"/>
      <c r="BH1493" s="103"/>
      <c r="BI1493" s="103"/>
      <c r="BJ1493" s="99"/>
      <c r="BK1493" s="112" t="s">
        <v>1511</v>
      </c>
      <c r="BL1493" s="102"/>
      <c r="BM1493" s="99"/>
      <c r="BN1493" s="99"/>
      <c r="BT1493" s="99"/>
      <c r="BU1493" s="99"/>
      <c r="BV1493" s="99"/>
      <c r="BW1493" s="99"/>
      <c r="BX1493" s="99"/>
      <c r="CB1493" s="13" t="s">
        <v>1511</v>
      </c>
    </row>
    <row r="1494" ht="14.75" spans="1:80">
      <c r="A1494" s="88" t="s">
        <v>12713</v>
      </c>
      <c r="B1494" s="88" t="s">
        <v>10766</v>
      </c>
      <c r="C1494" s="106" t="s">
        <v>10765</v>
      </c>
      <c r="D1494" s="89" t="s">
        <v>12266</v>
      </c>
      <c r="E1494" s="135">
        <v>9</v>
      </c>
      <c r="F1494" s="135">
        <v>98</v>
      </c>
      <c r="G1494" s="90">
        <f t="shared" si="25"/>
        <v>882</v>
      </c>
      <c r="H1494" s="91"/>
      <c r="I1494" s="92"/>
      <c r="J1494" s="92"/>
      <c r="K1494" s="92"/>
      <c r="L1494" s="92"/>
      <c r="M1494" s="93"/>
      <c r="N1494" s="91"/>
      <c r="O1494" s="92">
        <v>55</v>
      </c>
      <c r="P1494" s="92">
        <v>64</v>
      </c>
      <c r="Q1494" s="92">
        <v>28</v>
      </c>
      <c r="R1494" s="93"/>
      <c r="S1494" s="94"/>
      <c r="T1494" s="95"/>
      <c r="U1494" s="96"/>
      <c r="V1494" s="95"/>
      <c r="W1494" s="95"/>
      <c r="X1494" s="97"/>
      <c r="Y1494" s="94"/>
      <c r="Z1494" s="96"/>
      <c r="AA1494" s="96"/>
      <c r="AB1494" s="95"/>
      <c r="AC1494" s="95"/>
      <c r="AD1494" s="97"/>
      <c r="AE1494" s="91"/>
      <c r="AF1494" s="113"/>
      <c r="AG1494" s="113"/>
      <c r="AH1494" s="92"/>
      <c r="AI1494" s="92"/>
      <c r="AJ1494" s="92"/>
      <c r="AK1494" s="92"/>
      <c r="AL1494" s="94"/>
      <c r="AM1494" s="96"/>
      <c r="AN1494" s="96"/>
      <c r="AO1494" s="95"/>
      <c r="AP1494" s="95"/>
      <c r="AQ1494" s="97"/>
      <c r="AR1494" s="91"/>
      <c r="AS1494" s="91"/>
      <c r="AT1494" s="417">
        <v>66</v>
      </c>
      <c r="AU1494" s="417">
        <v>67</v>
      </c>
      <c r="AV1494" s="418">
        <v>19</v>
      </c>
      <c r="AW1494" s="418" t="s">
        <v>12579</v>
      </c>
      <c r="AX1494" s="91"/>
      <c r="AY1494" s="97"/>
      <c r="AZ1494" s="97"/>
      <c r="BA1494" s="97"/>
      <c r="BB1494" s="97"/>
      <c r="BC1494" s="99" t="s">
        <v>12336</v>
      </c>
      <c r="BD1494" s="99" t="s">
        <v>12298</v>
      </c>
      <c r="BE1494" s="99" t="s">
        <v>12349</v>
      </c>
      <c r="BF1494" s="100"/>
      <c r="BG1494" s="103"/>
      <c r="BH1494" s="103"/>
      <c r="BI1494" s="103"/>
      <c r="BJ1494" s="99"/>
      <c r="BK1494" s="112" t="s">
        <v>1511</v>
      </c>
      <c r="BL1494" s="102"/>
      <c r="BM1494" s="99"/>
      <c r="BN1494" s="99"/>
      <c r="BT1494" s="99"/>
      <c r="BU1494" s="99"/>
      <c r="BV1494" s="99"/>
      <c r="BW1494" s="99"/>
      <c r="BX1494" s="99"/>
      <c r="CB1494" s="13" t="s">
        <v>1511</v>
      </c>
    </row>
    <row r="1495" ht="14.75" spans="1:80">
      <c r="A1495" s="88" t="s">
        <v>12713</v>
      </c>
      <c r="B1495" s="88" t="s">
        <v>10766</v>
      </c>
      <c r="C1495" s="106" t="s">
        <v>10765</v>
      </c>
      <c r="D1495" s="89" t="s">
        <v>494</v>
      </c>
      <c r="E1495" s="135">
        <v>9</v>
      </c>
      <c r="F1495" s="135">
        <v>31</v>
      </c>
      <c r="G1495" s="90">
        <f t="shared" si="25"/>
        <v>279</v>
      </c>
      <c r="H1495" s="91"/>
      <c r="I1495" s="92"/>
      <c r="J1495" s="92"/>
      <c r="K1495" s="92"/>
      <c r="L1495" s="92"/>
      <c r="M1495" s="93"/>
      <c r="N1495" s="91"/>
      <c r="O1495" s="92">
        <v>21</v>
      </c>
      <c r="P1495" s="92">
        <v>30</v>
      </c>
      <c r="Q1495" s="92">
        <v>42</v>
      </c>
      <c r="R1495" s="93"/>
      <c r="S1495" s="94"/>
      <c r="T1495" s="95"/>
      <c r="U1495" s="96"/>
      <c r="V1495" s="95"/>
      <c r="W1495" s="95"/>
      <c r="X1495" s="97"/>
      <c r="Y1495" s="94"/>
      <c r="Z1495" s="96"/>
      <c r="AA1495" s="96"/>
      <c r="AB1495" s="95"/>
      <c r="AC1495" s="95"/>
      <c r="AD1495" s="97"/>
      <c r="AE1495" s="91"/>
      <c r="AF1495" s="113"/>
      <c r="AG1495" s="91"/>
      <c r="AH1495" s="113"/>
      <c r="AI1495" s="91"/>
      <c r="AJ1495" s="91"/>
      <c r="AK1495" s="113"/>
      <c r="AL1495" s="94"/>
      <c r="AM1495" s="96"/>
      <c r="AN1495" s="96"/>
      <c r="AO1495" s="95"/>
      <c r="AP1495" s="95"/>
      <c r="AQ1495" s="97"/>
      <c r="AR1495" s="91"/>
      <c r="AS1495" s="113"/>
      <c r="AT1495" s="419">
        <v>21</v>
      </c>
      <c r="AU1495" s="419">
        <v>24</v>
      </c>
      <c r="AV1495" s="310">
        <v>46</v>
      </c>
      <c r="AW1495" s="310">
        <v>52</v>
      </c>
      <c r="AX1495" s="93"/>
      <c r="AY1495" s="97"/>
      <c r="AZ1495" s="97"/>
      <c r="BA1495" s="97"/>
      <c r="BB1495" s="97"/>
      <c r="BC1495" s="99" t="s">
        <v>12337</v>
      </c>
      <c r="BD1495" s="99" t="s">
        <v>12301</v>
      </c>
      <c r="BE1495" s="99" t="s">
        <v>12350</v>
      </c>
      <c r="BF1495" s="100"/>
      <c r="BG1495" s="103"/>
      <c r="BH1495" s="103"/>
      <c r="BI1495" s="103"/>
      <c r="BJ1495" s="99"/>
      <c r="BK1495" s="112" t="s">
        <v>1511</v>
      </c>
      <c r="BL1495" s="102"/>
      <c r="BM1495" s="99"/>
      <c r="BN1495" s="99"/>
      <c r="BT1495" s="99"/>
      <c r="BU1495" s="99"/>
      <c r="BV1495" s="99"/>
      <c r="BW1495" s="99"/>
      <c r="BX1495" s="99"/>
      <c r="CB1495" s="13" t="s">
        <v>1511</v>
      </c>
    </row>
    <row r="1496" ht="14.75" spans="1:80">
      <c r="A1496" s="88" t="s">
        <v>12713</v>
      </c>
      <c r="B1496" s="88" t="s">
        <v>10766</v>
      </c>
      <c r="C1496" s="106" t="s">
        <v>689</v>
      </c>
      <c r="D1496" s="89" t="s">
        <v>12266</v>
      </c>
      <c r="E1496" s="135">
        <v>9</v>
      </c>
      <c r="F1496" s="135">
        <v>98</v>
      </c>
      <c r="G1496" s="90">
        <f t="shared" si="25"/>
        <v>882</v>
      </c>
      <c r="H1496" s="91"/>
      <c r="I1496" s="92"/>
      <c r="J1496" s="92"/>
      <c r="K1496" s="92"/>
      <c r="L1496" s="92"/>
      <c r="M1496" s="93"/>
      <c r="N1496" s="91"/>
      <c r="O1496" s="92"/>
      <c r="P1496" s="92"/>
      <c r="Q1496" s="92"/>
      <c r="R1496" s="93"/>
      <c r="S1496" s="94"/>
      <c r="T1496" s="95"/>
      <c r="U1496" s="96"/>
      <c r="V1496" s="95"/>
      <c r="W1496" s="95"/>
      <c r="X1496" s="97"/>
      <c r="Y1496" s="94"/>
      <c r="Z1496" s="96"/>
      <c r="AA1496" s="96"/>
      <c r="AB1496" s="95"/>
      <c r="AC1496" s="95"/>
      <c r="AD1496" s="97"/>
      <c r="AE1496" s="91"/>
      <c r="AF1496" s="113"/>
      <c r="AG1496" s="91"/>
      <c r="AH1496" s="113"/>
      <c r="AI1496" s="91"/>
      <c r="AJ1496" s="91"/>
      <c r="AK1496" s="113"/>
      <c r="AL1496" s="94"/>
      <c r="AM1496" s="96"/>
      <c r="AN1496" s="96"/>
      <c r="AO1496" s="95"/>
      <c r="AP1496" s="95"/>
      <c r="AQ1496" s="97"/>
      <c r="AR1496" s="91"/>
      <c r="AS1496" s="113"/>
      <c r="AT1496" s="419">
        <v>66</v>
      </c>
      <c r="AU1496" s="419">
        <v>67</v>
      </c>
      <c r="AV1496" s="310">
        <v>19</v>
      </c>
      <c r="AW1496" s="310" t="s">
        <v>12579</v>
      </c>
      <c r="AX1496" s="93"/>
      <c r="AY1496" s="97"/>
      <c r="AZ1496" s="97"/>
      <c r="BA1496" s="97"/>
      <c r="BB1496" s="97"/>
      <c r="BC1496" s="99" t="s">
        <v>12336</v>
      </c>
      <c r="BD1496" s="99" t="s">
        <v>12298</v>
      </c>
      <c r="BE1496" s="99" t="s">
        <v>12349</v>
      </c>
      <c r="BF1496" s="100"/>
      <c r="BG1496" s="103"/>
      <c r="BH1496" s="103"/>
      <c r="BI1496" s="103"/>
      <c r="BJ1496" s="99"/>
      <c r="BK1496" s="112" t="s">
        <v>1511</v>
      </c>
      <c r="BL1496" s="102"/>
      <c r="BM1496" s="99"/>
      <c r="BN1496" s="99"/>
      <c r="BT1496" s="99"/>
      <c r="BU1496" s="99"/>
      <c r="BV1496" s="99"/>
      <c r="BW1496" s="99"/>
      <c r="BX1496" s="99"/>
      <c r="CB1496" s="13" t="s">
        <v>1511</v>
      </c>
    </row>
    <row r="1497" ht="14.75" spans="1:80">
      <c r="A1497" s="88" t="s">
        <v>12713</v>
      </c>
      <c r="B1497" s="88" t="s">
        <v>10766</v>
      </c>
      <c r="C1497" s="106" t="s">
        <v>689</v>
      </c>
      <c r="D1497" s="89" t="s">
        <v>494</v>
      </c>
      <c r="E1497" s="135">
        <v>9</v>
      </c>
      <c r="F1497" s="135">
        <v>31</v>
      </c>
      <c r="G1497" s="90">
        <f t="shared" si="25"/>
        <v>279</v>
      </c>
      <c r="H1497" s="91"/>
      <c r="I1497" s="92"/>
      <c r="J1497" s="92"/>
      <c r="K1497" s="92"/>
      <c r="L1497" s="92"/>
      <c r="M1497" s="93"/>
      <c r="N1497" s="91"/>
      <c r="O1497" s="92"/>
      <c r="P1497" s="92"/>
      <c r="Q1497" s="92"/>
      <c r="R1497" s="93"/>
      <c r="S1497" s="94"/>
      <c r="T1497" s="95"/>
      <c r="U1497" s="96"/>
      <c r="V1497" s="95"/>
      <c r="W1497" s="95"/>
      <c r="X1497" s="97"/>
      <c r="Y1497" s="94"/>
      <c r="Z1497" s="96"/>
      <c r="AA1497" s="96"/>
      <c r="AB1497" s="95"/>
      <c r="AC1497" s="95"/>
      <c r="AD1497" s="97"/>
      <c r="AE1497" s="91"/>
      <c r="AF1497" s="113"/>
      <c r="AG1497" s="91"/>
      <c r="AH1497" s="113"/>
      <c r="AI1497" s="91"/>
      <c r="AJ1497" s="91"/>
      <c r="AK1497" s="113"/>
      <c r="AL1497" s="94"/>
      <c r="AM1497" s="96"/>
      <c r="AN1497" s="96"/>
      <c r="AO1497" s="95"/>
      <c r="AP1497" s="95"/>
      <c r="AQ1497" s="97"/>
      <c r="AR1497" s="91"/>
      <c r="AS1497" s="113"/>
      <c r="AT1497" s="419">
        <v>21</v>
      </c>
      <c r="AU1497" s="419">
        <v>24</v>
      </c>
      <c r="AV1497" s="310">
        <v>46</v>
      </c>
      <c r="AW1497" s="310">
        <v>52</v>
      </c>
      <c r="AX1497" s="93"/>
      <c r="AY1497" s="97"/>
      <c r="AZ1497" s="97"/>
      <c r="BA1497" s="97"/>
      <c r="BB1497" s="97"/>
      <c r="BC1497" s="99" t="s">
        <v>12337</v>
      </c>
      <c r="BD1497" s="99" t="s">
        <v>12301</v>
      </c>
      <c r="BE1497" s="99" t="s">
        <v>12350</v>
      </c>
      <c r="BF1497" s="100"/>
      <c r="BG1497" s="103"/>
      <c r="BH1497" s="103"/>
      <c r="BI1497" s="103"/>
      <c r="BJ1497" s="99"/>
      <c r="BK1497" s="112" t="s">
        <v>1511</v>
      </c>
      <c r="BL1497" s="102"/>
      <c r="BM1497" s="99"/>
      <c r="BN1497" s="99"/>
      <c r="BT1497" s="99"/>
      <c r="BU1497" s="99"/>
      <c r="BV1497" s="99"/>
      <c r="BW1497" s="99"/>
      <c r="BX1497" s="99"/>
      <c r="CB1497" s="13" t="s">
        <v>1511</v>
      </c>
    </row>
    <row r="1498" ht="13.75" spans="1:80">
      <c r="A1498" s="88" t="s">
        <v>12714</v>
      </c>
      <c r="B1498" s="88" t="s">
        <v>3885</v>
      </c>
      <c r="C1498" s="106" t="s">
        <v>3884</v>
      </c>
      <c r="D1498" s="89" t="s">
        <v>12266</v>
      </c>
      <c r="E1498" s="135">
        <v>9</v>
      </c>
      <c r="F1498" s="135">
        <v>84</v>
      </c>
      <c r="G1498" s="90">
        <f t="shared" si="25"/>
        <v>756</v>
      </c>
      <c r="H1498" s="91"/>
      <c r="I1498" s="92"/>
      <c r="J1498" s="92"/>
      <c r="K1498" s="92"/>
      <c r="L1498" s="92"/>
      <c r="M1498" s="93"/>
      <c r="N1498" s="91"/>
      <c r="O1498" s="92"/>
      <c r="P1498" s="92"/>
      <c r="Q1498" s="92"/>
      <c r="R1498" s="93"/>
      <c r="S1498" s="94"/>
      <c r="T1498" s="95"/>
      <c r="U1498" s="96"/>
      <c r="V1498" s="95"/>
      <c r="W1498" s="95"/>
      <c r="X1498" s="97"/>
      <c r="Y1498" s="94"/>
      <c r="Z1498" s="96"/>
      <c r="AA1498" s="96"/>
      <c r="AB1498" s="95"/>
      <c r="AC1498" s="95"/>
      <c r="AD1498" s="97"/>
      <c r="AE1498" s="94"/>
      <c r="AF1498" s="96"/>
      <c r="AG1498" s="94"/>
      <c r="AH1498" s="96"/>
      <c r="AI1498" s="94"/>
      <c r="AJ1498" s="94"/>
      <c r="AK1498" s="96"/>
      <c r="AL1498" s="94"/>
      <c r="AM1498" s="96"/>
      <c r="AN1498" s="96"/>
      <c r="AO1498" s="95"/>
      <c r="AP1498" s="95"/>
      <c r="AQ1498" s="97"/>
      <c r="AR1498" s="94"/>
      <c r="AS1498" s="96"/>
      <c r="AT1498" s="96"/>
      <c r="AU1498" s="96"/>
      <c r="AV1498" s="95"/>
      <c r="AW1498" s="95"/>
      <c r="AX1498" s="97"/>
      <c r="AY1498" s="97"/>
      <c r="AZ1498" s="97"/>
      <c r="BA1498" s="97"/>
      <c r="BB1498" s="97"/>
      <c r="BC1498" s="99" t="s">
        <v>12298</v>
      </c>
      <c r="BD1498" s="99" t="s">
        <v>1366</v>
      </c>
      <c r="BE1498" s="99" t="s">
        <v>1366</v>
      </c>
      <c r="BF1498" s="100"/>
      <c r="BG1498" s="103"/>
      <c r="BH1498" s="103"/>
      <c r="BI1498" s="103"/>
      <c r="BJ1498" s="99"/>
      <c r="BK1498" s="112" t="s">
        <v>1511</v>
      </c>
      <c r="BL1498" s="102"/>
      <c r="BM1498" s="99"/>
      <c r="BN1498" s="99"/>
      <c r="BT1498" s="99"/>
      <c r="BU1498" s="99"/>
      <c r="BV1498" s="99"/>
      <c r="BW1498" s="99"/>
      <c r="BX1498" s="99"/>
      <c r="CB1498" s="13" t="s">
        <v>1511</v>
      </c>
    </row>
    <row r="1499" ht="13.75" spans="1:80">
      <c r="A1499" s="88" t="s">
        <v>12714</v>
      </c>
      <c r="B1499" s="88" t="s">
        <v>3885</v>
      </c>
      <c r="C1499" s="106" t="s">
        <v>3884</v>
      </c>
      <c r="D1499" s="89" t="s">
        <v>494</v>
      </c>
      <c r="E1499" s="135">
        <v>9</v>
      </c>
      <c r="F1499" s="135">
        <v>55</v>
      </c>
      <c r="G1499" s="90">
        <f t="shared" si="25"/>
        <v>495</v>
      </c>
      <c r="H1499" s="94"/>
      <c r="I1499" s="173"/>
      <c r="J1499" s="95"/>
      <c r="K1499" s="95"/>
      <c r="L1499" s="95"/>
      <c r="M1499" s="97"/>
      <c r="N1499" s="91"/>
      <c r="O1499" s="92"/>
      <c r="P1499" s="92"/>
      <c r="Q1499" s="92"/>
      <c r="R1499" s="93"/>
      <c r="S1499" s="94"/>
      <c r="T1499" s="95"/>
      <c r="U1499" s="96"/>
      <c r="V1499" s="95"/>
      <c r="W1499" s="95"/>
      <c r="X1499" s="97"/>
      <c r="Y1499" s="94"/>
      <c r="Z1499" s="96"/>
      <c r="AA1499" s="96"/>
      <c r="AB1499" s="95"/>
      <c r="AC1499" s="95"/>
      <c r="AD1499" s="97"/>
      <c r="AE1499" s="94"/>
      <c r="AF1499" s="96"/>
      <c r="AG1499" s="94"/>
      <c r="AH1499" s="96"/>
      <c r="AI1499" s="94"/>
      <c r="AJ1499" s="94"/>
      <c r="AK1499" s="96"/>
      <c r="AL1499" s="94"/>
      <c r="AM1499" s="96"/>
      <c r="AN1499" s="96"/>
      <c r="AO1499" s="95"/>
      <c r="AP1499" s="95"/>
      <c r="AQ1499" s="97"/>
      <c r="AR1499" s="94"/>
      <c r="AS1499" s="96"/>
      <c r="AT1499" s="96"/>
      <c r="AU1499" s="96"/>
      <c r="AV1499" s="95"/>
      <c r="AW1499" s="95"/>
      <c r="AX1499" s="97"/>
      <c r="AY1499" s="97"/>
      <c r="AZ1499" s="97"/>
      <c r="BA1499" s="97"/>
      <c r="BB1499" s="97"/>
      <c r="BC1499" s="99" t="s">
        <v>12301</v>
      </c>
      <c r="BD1499" s="99" t="s">
        <v>12362</v>
      </c>
      <c r="BE1499" s="99"/>
      <c r="BF1499" s="100"/>
      <c r="BG1499" s="103"/>
      <c r="BH1499" s="103"/>
      <c r="BI1499" s="103"/>
      <c r="BJ1499" s="99"/>
      <c r="BK1499" s="112" t="s">
        <v>1511</v>
      </c>
      <c r="BL1499" s="102"/>
      <c r="BM1499" s="99"/>
      <c r="BN1499" s="99"/>
      <c r="BT1499" s="99"/>
      <c r="BU1499" s="99"/>
      <c r="BV1499" s="99"/>
      <c r="BW1499" s="99"/>
      <c r="BX1499" s="99"/>
      <c r="CB1499" s="13" t="s">
        <v>1511</v>
      </c>
    </row>
    <row r="1500" ht="13.75" spans="1:80">
      <c r="A1500" s="88" t="s">
        <v>12714</v>
      </c>
      <c r="B1500" s="88" t="s">
        <v>3885</v>
      </c>
      <c r="C1500" s="106" t="s">
        <v>10371</v>
      </c>
      <c r="D1500" s="89" t="s">
        <v>12266</v>
      </c>
      <c r="E1500" s="135">
        <v>9</v>
      </c>
      <c r="F1500" s="135">
        <v>84</v>
      </c>
      <c r="G1500" s="90">
        <f t="shared" si="25"/>
        <v>756</v>
      </c>
      <c r="H1500" s="94"/>
      <c r="I1500" s="173"/>
      <c r="J1500" s="95"/>
      <c r="K1500" s="95"/>
      <c r="L1500" s="95"/>
      <c r="M1500" s="97"/>
      <c r="N1500" s="91"/>
      <c r="O1500" s="91">
        <v>49</v>
      </c>
      <c r="P1500" s="91">
        <v>67</v>
      </c>
      <c r="Q1500" s="91">
        <v>14</v>
      </c>
      <c r="R1500" s="91"/>
      <c r="S1500" s="94"/>
      <c r="T1500" s="95"/>
      <c r="U1500" s="96"/>
      <c r="V1500" s="95"/>
      <c r="W1500" s="95"/>
      <c r="X1500" s="97"/>
      <c r="Y1500" s="94"/>
      <c r="Z1500" s="96"/>
      <c r="AA1500" s="96"/>
      <c r="AB1500" s="95"/>
      <c r="AC1500" s="95"/>
      <c r="AD1500" s="97"/>
      <c r="AE1500" s="94"/>
      <c r="AF1500" s="94"/>
      <c r="AG1500" s="94"/>
      <c r="AH1500" s="94"/>
      <c r="AI1500" s="94"/>
      <c r="AJ1500" s="94"/>
      <c r="AK1500" s="94"/>
      <c r="AL1500" s="94"/>
      <c r="AM1500" s="96"/>
      <c r="AN1500" s="96"/>
      <c r="AO1500" s="95"/>
      <c r="AP1500" s="95"/>
      <c r="AQ1500" s="97"/>
      <c r="AR1500" s="94"/>
      <c r="AS1500" s="96"/>
      <c r="AT1500" s="96"/>
      <c r="AU1500" s="96"/>
      <c r="AV1500" s="95"/>
      <c r="AW1500" s="95"/>
      <c r="AX1500" s="97"/>
      <c r="AY1500" s="97"/>
      <c r="AZ1500" s="97"/>
      <c r="BA1500" s="97"/>
      <c r="BB1500" s="97"/>
      <c r="BC1500" s="99" t="s">
        <v>12298</v>
      </c>
      <c r="BD1500" s="99" t="s">
        <v>1366</v>
      </c>
      <c r="BE1500" s="99" t="s">
        <v>1366</v>
      </c>
      <c r="BF1500" s="100"/>
      <c r="BG1500" s="103"/>
      <c r="BH1500" s="103"/>
      <c r="BI1500" s="103"/>
      <c r="BJ1500" s="99"/>
      <c r="BK1500" s="112" t="s">
        <v>1511</v>
      </c>
      <c r="BL1500" s="102"/>
      <c r="BM1500" s="99"/>
      <c r="BN1500" s="99"/>
      <c r="BT1500" s="99"/>
      <c r="BU1500" s="99"/>
      <c r="BV1500" s="99"/>
      <c r="BW1500" s="99"/>
      <c r="BX1500" s="99"/>
      <c r="CB1500" s="13" t="s">
        <v>1511</v>
      </c>
    </row>
    <row r="1501" ht="13.75" spans="1:80">
      <c r="A1501" s="88" t="s">
        <v>12714</v>
      </c>
      <c r="B1501" s="88" t="s">
        <v>3885</v>
      </c>
      <c r="C1501" s="106" t="s">
        <v>10371</v>
      </c>
      <c r="D1501" s="89" t="s">
        <v>494</v>
      </c>
      <c r="E1501" s="135">
        <v>9</v>
      </c>
      <c r="F1501" s="135">
        <v>55</v>
      </c>
      <c r="G1501" s="90">
        <f t="shared" si="25"/>
        <v>495</v>
      </c>
      <c r="H1501" s="94"/>
      <c r="I1501" s="173"/>
      <c r="J1501" s="95"/>
      <c r="K1501" s="95"/>
      <c r="L1501" s="95"/>
      <c r="M1501" s="97"/>
      <c r="N1501" s="91"/>
      <c r="O1501" s="91">
        <v>43</v>
      </c>
      <c r="P1501" s="91">
        <v>61</v>
      </c>
      <c r="Q1501" s="91">
        <v>70</v>
      </c>
      <c r="R1501" s="91"/>
      <c r="S1501" s="94"/>
      <c r="T1501" s="95"/>
      <c r="U1501" s="96"/>
      <c r="V1501" s="95"/>
      <c r="W1501" s="95"/>
      <c r="X1501" s="97"/>
      <c r="Y1501" s="94"/>
      <c r="Z1501" s="96"/>
      <c r="AA1501" s="96"/>
      <c r="AB1501" s="95"/>
      <c r="AC1501" s="95"/>
      <c r="AD1501" s="97"/>
      <c r="AE1501" s="94"/>
      <c r="AF1501" s="94"/>
      <c r="AG1501" s="94"/>
      <c r="AH1501" s="94"/>
      <c r="AI1501" s="94"/>
      <c r="AJ1501" s="94"/>
      <c r="AK1501" s="94"/>
      <c r="AL1501" s="94"/>
      <c r="AM1501" s="96"/>
      <c r="AN1501" s="96"/>
      <c r="AO1501" s="95"/>
      <c r="AP1501" s="95"/>
      <c r="AQ1501" s="97"/>
      <c r="AR1501" s="94"/>
      <c r="AS1501" s="96"/>
      <c r="AT1501" s="96"/>
      <c r="AU1501" s="96"/>
      <c r="AV1501" s="95"/>
      <c r="AW1501" s="95"/>
      <c r="AX1501" s="97"/>
      <c r="AY1501" s="97"/>
      <c r="AZ1501" s="97"/>
      <c r="BA1501" s="97"/>
      <c r="BB1501" s="97"/>
      <c r="BC1501" s="99" t="s">
        <v>12301</v>
      </c>
      <c r="BD1501" s="99" t="s">
        <v>12362</v>
      </c>
      <c r="BE1501" s="99"/>
      <c r="BF1501" s="100"/>
      <c r="BG1501" s="103"/>
      <c r="BH1501" s="103"/>
      <c r="BI1501" s="103"/>
      <c r="BJ1501" s="99"/>
      <c r="BK1501" s="112" t="s">
        <v>1511</v>
      </c>
      <c r="BL1501" s="102"/>
      <c r="BM1501" s="99"/>
      <c r="BN1501" s="99"/>
      <c r="BT1501" s="99"/>
      <c r="BU1501" s="99"/>
      <c r="BV1501" s="99"/>
      <c r="BW1501" s="99"/>
      <c r="BX1501" s="99"/>
      <c r="CB1501" s="13" t="s">
        <v>1511</v>
      </c>
    </row>
    <row r="1502" ht="13.75" spans="1:80">
      <c r="A1502" s="88" t="s">
        <v>12714</v>
      </c>
      <c r="B1502" s="88" t="s">
        <v>3926</v>
      </c>
      <c r="C1502" s="106" t="s">
        <v>3925</v>
      </c>
      <c r="D1502" s="89" t="s">
        <v>12266</v>
      </c>
      <c r="E1502" s="135">
        <v>9</v>
      </c>
      <c r="F1502" s="135">
        <v>98</v>
      </c>
      <c r="G1502" s="90">
        <f t="shared" si="25"/>
        <v>882</v>
      </c>
      <c r="H1502" s="94"/>
      <c r="I1502" s="173"/>
      <c r="J1502" s="95"/>
      <c r="K1502" s="95"/>
      <c r="L1502" s="95"/>
      <c r="M1502" s="97"/>
      <c r="N1502" s="91"/>
      <c r="O1502" s="91">
        <v>46</v>
      </c>
      <c r="P1502" s="91">
        <v>91</v>
      </c>
      <c r="Q1502" s="91">
        <v>27</v>
      </c>
      <c r="R1502" s="91"/>
      <c r="S1502" s="94"/>
      <c r="T1502" s="95"/>
      <c r="U1502" s="96"/>
      <c r="V1502" s="95"/>
      <c r="W1502" s="95"/>
      <c r="X1502" s="97"/>
      <c r="Y1502" s="94"/>
      <c r="Z1502" s="96"/>
      <c r="AA1502" s="96"/>
      <c r="AB1502" s="95"/>
      <c r="AC1502" s="95"/>
      <c r="AD1502" s="97"/>
      <c r="AE1502" s="94"/>
      <c r="AF1502" s="94"/>
      <c r="AG1502" s="94"/>
      <c r="AH1502" s="94"/>
      <c r="AI1502" s="94"/>
      <c r="AJ1502" s="94"/>
      <c r="AK1502" s="94"/>
      <c r="AL1502" s="94"/>
      <c r="AM1502" s="96"/>
      <c r="AN1502" s="96"/>
      <c r="AO1502" s="95"/>
      <c r="AP1502" s="95"/>
      <c r="AQ1502" s="97"/>
      <c r="AR1502" s="94"/>
      <c r="AS1502" s="96"/>
      <c r="AT1502" s="96"/>
      <c r="AU1502" s="96"/>
      <c r="AV1502" s="95"/>
      <c r="AW1502" s="95"/>
      <c r="AX1502" s="97"/>
      <c r="AY1502" s="97"/>
      <c r="AZ1502" s="97"/>
      <c r="BA1502" s="97"/>
      <c r="BB1502" s="97"/>
      <c r="BC1502" s="99" t="s">
        <v>12298</v>
      </c>
      <c r="BD1502" s="99" t="s">
        <v>1366</v>
      </c>
      <c r="BE1502" s="99" t="s">
        <v>1366</v>
      </c>
      <c r="BF1502" s="100"/>
      <c r="BG1502" s="103"/>
      <c r="BH1502" s="103"/>
      <c r="BI1502" s="103"/>
      <c r="BJ1502" s="99"/>
      <c r="BK1502" s="112" t="s">
        <v>1511</v>
      </c>
      <c r="BL1502" s="102"/>
      <c r="BM1502" s="99"/>
      <c r="BN1502" s="99"/>
      <c r="BT1502" s="99"/>
      <c r="BU1502" s="99"/>
      <c r="BV1502" s="99"/>
      <c r="BW1502" s="99"/>
      <c r="BX1502" s="99"/>
      <c r="CB1502" s="13" t="s">
        <v>1511</v>
      </c>
    </row>
    <row r="1503" ht="13.75" spans="1:80">
      <c r="A1503" s="88" t="s">
        <v>12714</v>
      </c>
      <c r="B1503" s="88" t="s">
        <v>3926</v>
      </c>
      <c r="C1503" s="106" t="s">
        <v>3925</v>
      </c>
      <c r="D1503" s="89" t="s">
        <v>494</v>
      </c>
      <c r="E1503" s="135">
        <v>9</v>
      </c>
      <c r="F1503" s="135">
        <v>41</v>
      </c>
      <c r="G1503" s="90">
        <f t="shared" si="25"/>
        <v>369</v>
      </c>
      <c r="H1503" s="94"/>
      <c r="I1503" s="173"/>
      <c r="J1503" s="95"/>
      <c r="K1503" s="95"/>
      <c r="L1503" s="95"/>
      <c r="M1503" s="97"/>
      <c r="N1503" s="91"/>
      <c r="O1503" s="91">
        <v>31</v>
      </c>
      <c r="P1503" s="91">
        <v>50</v>
      </c>
      <c r="Q1503" s="91">
        <v>41</v>
      </c>
      <c r="R1503" s="91"/>
      <c r="S1503" s="94"/>
      <c r="T1503" s="95"/>
      <c r="U1503" s="96"/>
      <c r="V1503" s="95"/>
      <c r="W1503" s="95"/>
      <c r="X1503" s="97"/>
      <c r="Y1503" s="94"/>
      <c r="Z1503" s="96"/>
      <c r="AA1503" s="96"/>
      <c r="AB1503" s="95"/>
      <c r="AC1503" s="95"/>
      <c r="AD1503" s="97"/>
      <c r="AE1503" s="94"/>
      <c r="AF1503" s="94"/>
      <c r="AG1503" s="94"/>
      <c r="AH1503" s="94"/>
      <c r="AI1503" s="94"/>
      <c r="AJ1503" s="94"/>
      <c r="AK1503" s="94"/>
      <c r="AL1503" s="94"/>
      <c r="AM1503" s="96"/>
      <c r="AN1503" s="96"/>
      <c r="AO1503" s="95"/>
      <c r="AP1503" s="95"/>
      <c r="AQ1503" s="97"/>
      <c r="AR1503" s="94"/>
      <c r="AS1503" s="96"/>
      <c r="AT1503" s="96"/>
      <c r="AU1503" s="96"/>
      <c r="AV1503" s="95"/>
      <c r="AW1503" s="95"/>
      <c r="AX1503" s="97"/>
      <c r="AY1503" s="97"/>
      <c r="AZ1503" s="97"/>
      <c r="BA1503" s="97"/>
      <c r="BB1503" s="97"/>
      <c r="BC1503" s="99" t="s">
        <v>12301</v>
      </c>
      <c r="BD1503" s="99" t="s">
        <v>12362</v>
      </c>
      <c r="BE1503" s="99"/>
      <c r="BF1503" s="100"/>
      <c r="BG1503" s="103"/>
      <c r="BH1503" s="103"/>
      <c r="BI1503" s="103"/>
      <c r="BJ1503" s="99"/>
      <c r="BK1503" s="112" t="s">
        <v>1511</v>
      </c>
      <c r="BL1503" s="102"/>
      <c r="BM1503" s="99"/>
      <c r="BN1503" s="99"/>
      <c r="BT1503" s="99"/>
      <c r="BU1503" s="99"/>
      <c r="BV1503" s="99"/>
      <c r="BW1503" s="99"/>
      <c r="BX1503" s="99"/>
      <c r="CB1503" s="13" t="s">
        <v>1511</v>
      </c>
    </row>
    <row r="1504" ht="13.75" spans="1:80">
      <c r="A1504" s="88" t="s">
        <v>12715</v>
      </c>
      <c r="B1504" s="88">
        <v>92426891</v>
      </c>
      <c r="C1504" s="106">
        <v>92426801</v>
      </c>
      <c r="D1504" s="89" t="s">
        <v>494</v>
      </c>
      <c r="E1504" s="135">
        <v>8</v>
      </c>
      <c r="F1504" s="135">
        <v>21</v>
      </c>
      <c r="G1504" s="90">
        <f t="shared" si="25"/>
        <v>168</v>
      </c>
      <c r="H1504" s="91"/>
      <c r="I1504" s="92"/>
      <c r="J1504" s="92">
        <v>20</v>
      </c>
      <c r="K1504" s="92">
        <v>20</v>
      </c>
      <c r="L1504" s="92">
        <v>20</v>
      </c>
      <c r="M1504" s="93">
        <v>35</v>
      </c>
      <c r="N1504" s="91"/>
      <c r="O1504" s="91">
        <v>14</v>
      </c>
      <c r="P1504" s="91">
        <v>25</v>
      </c>
      <c r="Q1504" s="91">
        <v>18</v>
      </c>
      <c r="R1504" s="91">
        <v>38</v>
      </c>
      <c r="S1504" s="94"/>
      <c r="T1504" s="95"/>
      <c r="U1504" s="96"/>
      <c r="V1504" s="95"/>
      <c r="W1504" s="95"/>
      <c r="X1504" s="97"/>
      <c r="Y1504" s="94"/>
      <c r="Z1504" s="96"/>
      <c r="AA1504" s="96"/>
      <c r="AB1504" s="95"/>
      <c r="AC1504" s="95"/>
      <c r="AD1504" s="97"/>
      <c r="AE1504" s="94"/>
      <c r="AF1504" s="94"/>
      <c r="AG1504" s="94"/>
      <c r="AH1504" s="94"/>
      <c r="AI1504" s="94"/>
      <c r="AJ1504" s="94"/>
      <c r="AK1504" s="94"/>
      <c r="AL1504" s="91"/>
      <c r="AM1504" s="113"/>
      <c r="AN1504" s="113"/>
      <c r="AO1504" s="92"/>
      <c r="AP1504" s="92"/>
      <c r="AQ1504" s="93"/>
      <c r="AR1504" s="94"/>
      <c r="AS1504" s="96"/>
      <c r="AT1504" s="96"/>
      <c r="AU1504" s="96"/>
      <c r="AV1504" s="95"/>
      <c r="AW1504" s="95"/>
      <c r="AX1504" s="97"/>
      <c r="AY1504" s="97"/>
      <c r="AZ1504" s="97"/>
      <c r="BA1504" s="97"/>
      <c r="BB1504" s="97"/>
      <c r="BC1504" s="99" t="s">
        <v>12300</v>
      </c>
      <c r="BD1504" s="99" t="s">
        <v>12301</v>
      </c>
      <c r="BE1504" s="99" t="s">
        <v>12275</v>
      </c>
      <c r="BF1504" s="100"/>
      <c r="BG1504" s="103"/>
      <c r="BH1504" s="103"/>
      <c r="BI1504" s="103"/>
      <c r="BJ1504" s="99" t="s">
        <v>20</v>
      </c>
      <c r="BK1504" s="112" t="s">
        <v>1511</v>
      </c>
      <c r="BL1504" s="102"/>
      <c r="BM1504" s="99"/>
      <c r="BN1504" s="99"/>
      <c r="BT1504" s="99"/>
      <c r="BU1504" s="99"/>
      <c r="BV1504" s="99"/>
      <c r="BW1504" s="99"/>
      <c r="BX1504" s="99"/>
      <c r="CB1504" s="13" t="s">
        <v>1511</v>
      </c>
    </row>
    <row r="1505" ht="13.75" spans="1:80">
      <c r="A1505" s="88" t="s">
        <v>12715</v>
      </c>
      <c r="B1505" s="88">
        <v>92426891</v>
      </c>
      <c r="C1505" s="106">
        <v>92427201</v>
      </c>
      <c r="D1505" s="89" t="s">
        <v>494</v>
      </c>
      <c r="E1505" s="135">
        <v>8</v>
      </c>
      <c r="F1505" s="135">
        <v>19</v>
      </c>
      <c r="G1505" s="90">
        <f t="shared" si="25"/>
        <v>152</v>
      </c>
      <c r="H1505" s="91"/>
      <c r="I1505" s="92"/>
      <c r="J1505" s="92">
        <v>20</v>
      </c>
      <c r="K1505" s="92">
        <v>20</v>
      </c>
      <c r="L1505" s="92">
        <v>20</v>
      </c>
      <c r="M1505" s="93">
        <v>35</v>
      </c>
      <c r="N1505" s="91"/>
      <c r="O1505" s="91">
        <v>24</v>
      </c>
      <c r="P1505" s="91">
        <v>24</v>
      </c>
      <c r="Q1505" s="91">
        <v>18</v>
      </c>
      <c r="R1505" s="91">
        <v>38</v>
      </c>
      <c r="S1505" s="94"/>
      <c r="T1505" s="95"/>
      <c r="U1505" s="96"/>
      <c r="V1505" s="95"/>
      <c r="W1505" s="95"/>
      <c r="X1505" s="97"/>
      <c r="Y1505" s="94"/>
      <c r="Z1505" s="96"/>
      <c r="AA1505" s="96"/>
      <c r="AB1505" s="95"/>
      <c r="AC1505" s="95"/>
      <c r="AD1505" s="97"/>
      <c r="AE1505" s="94"/>
      <c r="AF1505" s="94"/>
      <c r="AG1505" s="94"/>
      <c r="AH1505" s="94"/>
      <c r="AI1505" s="94"/>
      <c r="AJ1505" s="94"/>
      <c r="AK1505" s="94"/>
      <c r="AL1505" s="91"/>
      <c r="AM1505" s="113"/>
      <c r="AN1505" s="113"/>
      <c r="AO1505" s="92"/>
      <c r="AP1505" s="92"/>
      <c r="AQ1505" s="93"/>
      <c r="AR1505" s="94"/>
      <c r="AS1505" s="96"/>
      <c r="AT1505" s="96"/>
      <c r="AU1505" s="96"/>
      <c r="AV1505" s="95"/>
      <c r="AW1505" s="95"/>
      <c r="AX1505" s="97"/>
      <c r="AY1505" s="97"/>
      <c r="AZ1505" s="97"/>
      <c r="BA1505" s="97"/>
      <c r="BB1505" s="97"/>
      <c r="BC1505" s="99" t="s">
        <v>12300</v>
      </c>
      <c r="BD1505" s="99" t="s">
        <v>12301</v>
      </c>
      <c r="BE1505" s="99" t="s">
        <v>12275</v>
      </c>
      <c r="BF1505" s="100"/>
      <c r="BG1505" s="103"/>
      <c r="BH1505" s="103"/>
      <c r="BI1505" s="103"/>
      <c r="BJ1505" s="99"/>
      <c r="BK1505" s="112" t="s">
        <v>1511</v>
      </c>
      <c r="BL1505" s="102"/>
      <c r="BM1505" s="99"/>
      <c r="BN1505" s="99"/>
      <c r="BT1505" s="99"/>
      <c r="BU1505" s="99"/>
      <c r="BV1505" s="99"/>
      <c r="BW1505" s="99"/>
      <c r="BX1505" s="99"/>
      <c r="CB1505" s="13" t="s">
        <v>1511</v>
      </c>
    </row>
    <row r="1506" ht="13.75" spans="1:80">
      <c r="A1506" s="88" t="s">
        <v>12715</v>
      </c>
      <c r="B1506" s="88">
        <v>92475291</v>
      </c>
      <c r="C1506" s="106">
        <v>92475201</v>
      </c>
      <c r="D1506" s="89" t="s">
        <v>494</v>
      </c>
      <c r="E1506" s="135">
        <v>8</v>
      </c>
      <c r="F1506" s="135">
        <v>32</v>
      </c>
      <c r="G1506" s="90">
        <f t="shared" si="25"/>
        <v>256</v>
      </c>
      <c r="H1506" s="91"/>
      <c r="I1506" s="92"/>
      <c r="J1506" s="92">
        <v>20</v>
      </c>
      <c r="K1506" s="92">
        <v>20</v>
      </c>
      <c r="L1506" s="92">
        <v>20</v>
      </c>
      <c r="M1506" s="93">
        <v>35</v>
      </c>
      <c r="N1506" s="91"/>
      <c r="O1506" s="91">
        <v>29</v>
      </c>
      <c r="P1506" s="91">
        <v>25</v>
      </c>
      <c r="Q1506" s="91">
        <v>18</v>
      </c>
      <c r="R1506" s="91">
        <v>38</v>
      </c>
      <c r="S1506" s="94"/>
      <c r="T1506" s="95"/>
      <c r="U1506" s="96"/>
      <c r="V1506" s="95"/>
      <c r="W1506" s="95"/>
      <c r="X1506" s="97"/>
      <c r="Y1506" s="94"/>
      <c r="Z1506" s="96"/>
      <c r="AA1506" s="96"/>
      <c r="AB1506" s="95"/>
      <c r="AC1506" s="95"/>
      <c r="AD1506" s="97"/>
      <c r="AE1506" s="94"/>
      <c r="AF1506" s="94"/>
      <c r="AG1506" s="176"/>
      <c r="AH1506" s="176"/>
      <c r="AI1506" s="176"/>
      <c r="AJ1506" s="176"/>
      <c r="AK1506" s="176"/>
      <c r="AL1506" s="91"/>
      <c r="AM1506" s="113"/>
      <c r="AN1506" s="113"/>
      <c r="AO1506" s="92"/>
      <c r="AP1506" s="92"/>
      <c r="AQ1506" s="93"/>
      <c r="AR1506" s="94"/>
      <c r="AS1506" s="96"/>
      <c r="AT1506" s="96"/>
      <c r="AU1506" s="96"/>
      <c r="AV1506" s="95"/>
      <c r="AW1506" s="95"/>
      <c r="AX1506" s="97"/>
      <c r="AY1506" s="97"/>
      <c r="AZ1506" s="97"/>
      <c r="BA1506" s="97"/>
      <c r="BB1506" s="97"/>
      <c r="BC1506" s="99" t="s">
        <v>12300</v>
      </c>
      <c r="BD1506" s="99" t="s">
        <v>12301</v>
      </c>
      <c r="BE1506" s="99" t="s">
        <v>12275</v>
      </c>
      <c r="BF1506" s="100"/>
      <c r="BG1506" s="103"/>
      <c r="BH1506" s="103"/>
      <c r="BI1506" s="103"/>
      <c r="BJ1506" s="99"/>
      <c r="BK1506" s="112" t="s">
        <v>1511</v>
      </c>
      <c r="BL1506" s="102"/>
      <c r="BM1506" s="99"/>
      <c r="BN1506" s="99"/>
      <c r="BT1506" s="99"/>
      <c r="BU1506" s="99"/>
      <c r="BV1506" s="99"/>
      <c r="BW1506" s="99"/>
      <c r="BX1506" s="99"/>
      <c r="CB1506" s="13" t="s">
        <v>1511</v>
      </c>
    </row>
    <row r="1507" ht="13.75" spans="1:80">
      <c r="A1507" s="88" t="s">
        <v>12715</v>
      </c>
      <c r="B1507" s="88" t="s">
        <v>12265</v>
      </c>
      <c r="C1507" s="106" t="s">
        <v>12265</v>
      </c>
      <c r="D1507" s="89" t="s">
        <v>12266</v>
      </c>
      <c r="E1507" s="135"/>
      <c r="F1507" s="135" t="s">
        <v>12265</v>
      </c>
      <c r="G1507" s="90" t="e">
        <f t="shared" si="25"/>
        <v>#VALUE!</v>
      </c>
      <c r="H1507" s="94"/>
      <c r="I1507" s="95"/>
      <c r="J1507" s="95"/>
      <c r="K1507" s="95"/>
      <c r="L1507" s="95"/>
      <c r="M1507" s="97"/>
      <c r="N1507" s="94"/>
      <c r="O1507" s="95"/>
      <c r="P1507" s="95"/>
      <c r="Q1507" s="95"/>
      <c r="R1507" s="97"/>
      <c r="S1507" s="94"/>
      <c r="T1507" s="95"/>
      <c r="U1507" s="96"/>
      <c r="V1507" s="95"/>
      <c r="W1507" s="95"/>
      <c r="X1507" s="97"/>
      <c r="Y1507" s="94"/>
      <c r="Z1507" s="96"/>
      <c r="AA1507" s="96"/>
      <c r="AB1507" s="95"/>
      <c r="AC1507" s="95"/>
      <c r="AD1507" s="97"/>
      <c r="AE1507" s="94"/>
      <c r="AF1507" s="96"/>
      <c r="AG1507" s="96"/>
      <c r="AH1507" s="95"/>
      <c r="AI1507" s="95"/>
      <c r="AJ1507" s="95"/>
      <c r="AK1507" s="95"/>
      <c r="AL1507" s="94"/>
      <c r="AM1507" s="96"/>
      <c r="AN1507" s="96"/>
      <c r="AO1507" s="95"/>
      <c r="AP1507" s="95"/>
      <c r="AQ1507" s="97"/>
      <c r="AR1507" s="94"/>
      <c r="AS1507" s="96"/>
      <c r="AT1507" s="96"/>
      <c r="AU1507" s="96"/>
      <c r="AV1507" s="95"/>
      <c r="AW1507" s="95"/>
      <c r="AX1507" s="97"/>
      <c r="AY1507" s="97"/>
      <c r="AZ1507" s="97"/>
      <c r="BA1507" s="97"/>
      <c r="BB1507" s="97"/>
      <c r="BC1507" s="420" t="s">
        <v>12265</v>
      </c>
      <c r="BD1507" s="99"/>
      <c r="BE1507" s="420"/>
      <c r="BF1507" s="100"/>
      <c r="BG1507" s="100"/>
      <c r="BH1507" s="100"/>
      <c r="BI1507" s="100"/>
      <c r="BJ1507" s="99"/>
      <c r="BK1507" s="112" t="s">
        <v>1511</v>
      </c>
      <c r="BL1507" s="102"/>
      <c r="BM1507" s="99"/>
      <c r="BN1507" s="99"/>
      <c r="BT1507" s="99"/>
      <c r="BU1507" s="99"/>
      <c r="BV1507" s="99"/>
      <c r="BW1507" s="99"/>
      <c r="BX1507" s="99"/>
      <c r="CB1507" s="13" t="s">
        <v>1511</v>
      </c>
    </row>
    <row r="1508" ht="13.75" spans="1:80">
      <c r="A1508" s="88" t="s">
        <v>12715</v>
      </c>
      <c r="B1508" s="88" t="s">
        <v>12265</v>
      </c>
      <c r="C1508" s="106" t="s">
        <v>12265</v>
      </c>
      <c r="D1508" s="89" t="s">
        <v>12266</v>
      </c>
      <c r="E1508" s="135"/>
      <c r="F1508" s="135" t="s">
        <v>12265</v>
      </c>
      <c r="G1508" s="90" t="e">
        <f t="shared" si="25"/>
        <v>#VALUE!</v>
      </c>
      <c r="H1508" s="94"/>
      <c r="I1508" s="95"/>
      <c r="J1508" s="95"/>
      <c r="K1508" s="95"/>
      <c r="L1508" s="95"/>
      <c r="M1508" s="97"/>
      <c r="N1508" s="94"/>
      <c r="O1508" s="95"/>
      <c r="P1508" s="95"/>
      <c r="Q1508" s="95"/>
      <c r="R1508" s="97"/>
      <c r="S1508" s="94"/>
      <c r="T1508" s="95"/>
      <c r="U1508" s="96"/>
      <c r="V1508" s="95"/>
      <c r="W1508" s="95"/>
      <c r="X1508" s="97"/>
      <c r="Y1508" s="94"/>
      <c r="Z1508" s="96"/>
      <c r="AA1508" s="96"/>
      <c r="AB1508" s="95"/>
      <c r="AC1508" s="95"/>
      <c r="AD1508" s="97"/>
      <c r="AE1508" s="94"/>
      <c r="AF1508" s="96"/>
      <c r="AG1508" s="96"/>
      <c r="AH1508" s="95"/>
      <c r="AI1508" s="95"/>
      <c r="AJ1508" s="95"/>
      <c r="AK1508" s="95"/>
      <c r="AL1508" s="94"/>
      <c r="AM1508" s="96"/>
      <c r="AN1508" s="96"/>
      <c r="AO1508" s="95"/>
      <c r="AP1508" s="95"/>
      <c r="AQ1508" s="97"/>
      <c r="AR1508" s="94"/>
      <c r="AS1508" s="96"/>
      <c r="AT1508" s="96"/>
      <c r="AU1508" s="96"/>
      <c r="AV1508" s="95"/>
      <c r="AW1508" s="95"/>
      <c r="AX1508" s="97"/>
      <c r="AY1508" s="97"/>
      <c r="AZ1508" s="97"/>
      <c r="BA1508" s="97"/>
      <c r="BB1508" s="97"/>
      <c r="BC1508" s="420" t="s">
        <v>12265</v>
      </c>
      <c r="BD1508" s="99"/>
      <c r="BE1508" s="420"/>
      <c r="BF1508" s="100"/>
      <c r="BG1508" s="100"/>
      <c r="BH1508" s="100"/>
      <c r="BI1508" s="100"/>
      <c r="BJ1508" s="99"/>
      <c r="BK1508" s="112" t="s">
        <v>1511</v>
      </c>
      <c r="BL1508" s="102"/>
      <c r="BM1508" s="99"/>
      <c r="BN1508" s="99"/>
      <c r="BT1508" s="99"/>
      <c r="BU1508" s="99"/>
      <c r="BV1508" s="99"/>
      <c r="BW1508" s="99"/>
      <c r="BX1508" s="99"/>
      <c r="CB1508" s="13" t="s">
        <v>1511</v>
      </c>
    </row>
    <row r="1509" ht="13.75" spans="1:80">
      <c r="A1509" s="88" t="s">
        <v>12715</v>
      </c>
      <c r="B1509" s="88" t="s">
        <v>12265</v>
      </c>
      <c r="C1509" s="106" t="s">
        <v>12265</v>
      </c>
      <c r="D1509" s="89" t="s">
        <v>12266</v>
      </c>
      <c r="E1509" s="135"/>
      <c r="F1509" s="135" t="s">
        <v>12265</v>
      </c>
      <c r="G1509" s="90" t="e">
        <f t="shared" si="25"/>
        <v>#VALUE!</v>
      </c>
      <c r="H1509" s="94"/>
      <c r="I1509" s="95"/>
      <c r="J1509" s="95"/>
      <c r="K1509" s="95"/>
      <c r="L1509" s="95"/>
      <c r="M1509" s="97"/>
      <c r="N1509" s="94"/>
      <c r="O1509" s="95"/>
      <c r="P1509" s="95"/>
      <c r="Q1509" s="95"/>
      <c r="R1509" s="97"/>
      <c r="S1509" s="94"/>
      <c r="T1509" s="95"/>
      <c r="U1509" s="96"/>
      <c r="V1509" s="95"/>
      <c r="W1509" s="95"/>
      <c r="X1509" s="97"/>
      <c r="Y1509" s="94"/>
      <c r="Z1509" s="96"/>
      <c r="AA1509" s="96"/>
      <c r="AB1509" s="95"/>
      <c r="AC1509" s="95"/>
      <c r="AD1509" s="97"/>
      <c r="AE1509" s="94"/>
      <c r="AF1509" s="96"/>
      <c r="AG1509" s="96"/>
      <c r="AH1509" s="95"/>
      <c r="AI1509" s="95"/>
      <c r="AJ1509" s="95"/>
      <c r="AK1509" s="95"/>
      <c r="AL1509" s="94"/>
      <c r="AM1509" s="96"/>
      <c r="AN1509" s="96"/>
      <c r="AO1509" s="95"/>
      <c r="AP1509" s="95"/>
      <c r="AQ1509" s="97"/>
      <c r="AR1509" s="94"/>
      <c r="AS1509" s="96"/>
      <c r="AT1509" s="96"/>
      <c r="AU1509" s="96"/>
      <c r="AV1509" s="95"/>
      <c r="AW1509" s="95"/>
      <c r="AX1509" s="97"/>
      <c r="AY1509" s="97"/>
      <c r="AZ1509" s="97"/>
      <c r="BA1509" s="97"/>
      <c r="BB1509" s="97"/>
      <c r="BC1509" s="420" t="s">
        <v>12265</v>
      </c>
      <c r="BD1509" s="99"/>
      <c r="BE1509" s="420"/>
      <c r="BF1509" s="100"/>
      <c r="BG1509" s="100"/>
      <c r="BH1509" s="100"/>
      <c r="BI1509" s="100"/>
      <c r="BJ1509" s="99"/>
      <c r="BK1509" s="112" t="s">
        <v>1511</v>
      </c>
      <c r="BL1509" s="102"/>
      <c r="BM1509" s="99"/>
      <c r="BN1509" s="99"/>
      <c r="BT1509" s="99"/>
      <c r="BU1509" s="99"/>
      <c r="BV1509" s="99"/>
      <c r="BW1509" s="99"/>
      <c r="BX1509" s="99"/>
      <c r="CB1509" s="13" t="s">
        <v>1511</v>
      </c>
    </row>
    <row r="1510" ht="13.75" spans="1:80">
      <c r="A1510" s="88" t="s">
        <v>12716</v>
      </c>
      <c r="B1510" s="88">
        <v>92436892</v>
      </c>
      <c r="C1510" s="106" t="s">
        <v>8488</v>
      </c>
      <c r="D1510" s="169" t="s">
        <v>12266</v>
      </c>
      <c r="E1510" s="88">
        <v>6</v>
      </c>
      <c r="F1510" s="88">
        <v>75</v>
      </c>
      <c r="G1510" s="170">
        <f t="shared" si="25"/>
        <v>450</v>
      </c>
      <c r="H1510" s="91"/>
      <c r="I1510" s="92"/>
      <c r="J1510" s="92">
        <v>32</v>
      </c>
      <c r="K1510" s="92">
        <v>30</v>
      </c>
      <c r="L1510" s="92">
        <v>30</v>
      </c>
      <c r="M1510" s="93"/>
      <c r="N1510" s="91"/>
      <c r="O1510" s="92">
        <v>34</v>
      </c>
      <c r="P1510" s="92">
        <v>27</v>
      </c>
      <c r="Q1510" s="92">
        <v>18</v>
      </c>
      <c r="R1510" s="93"/>
      <c r="S1510" s="91"/>
      <c r="T1510" s="92"/>
      <c r="U1510" s="113"/>
      <c r="V1510" s="92"/>
      <c r="W1510" s="92"/>
      <c r="X1510" s="93"/>
      <c r="Y1510" s="94"/>
      <c r="Z1510" s="96"/>
      <c r="AA1510" s="96"/>
      <c r="AB1510" s="95"/>
      <c r="AC1510" s="95"/>
      <c r="AD1510" s="97"/>
      <c r="AE1510" s="91"/>
      <c r="AF1510" s="113"/>
      <c r="AG1510" s="113"/>
      <c r="AH1510" s="92"/>
      <c r="AI1510" s="92"/>
      <c r="AJ1510" s="92"/>
      <c r="AK1510" s="92"/>
      <c r="AL1510" s="91"/>
      <c r="AM1510" s="113"/>
      <c r="AN1510" s="113"/>
      <c r="AO1510" s="92"/>
      <c r="AP1510" s="92"/>
      <c r="AQ1510" s="93"/>
      <c r="AR1510" s="94"/>
      <c r="AS1510" s="96"/>
      <c r="AT1510" s="96"/>
      <c r="AU1510" s="96"/>
      <c r="AV1510" s="95"/>
      <c r="AW1510" s="95"/>
      <c r="AX1510" s="97"/>
      <c r="AY1510" s="97"/>
      <c r="AZ1510" s="97"/>
      <c r="BA1510" s="97"/>
      <c r="BB1510" s="97"/>
      <c r="BC1510" s="99" t="s">
        <v>12297</v>
      </c>
      <c r="BD1510" s="99" t="s">
        <v>12298</v>
      </c>
      <c r="BE1510" s="99" t="s">
        <v>12279</v>
      </c>
      <c r="BF1510" s="100"/>
      <c r="BG1510" s="100"/>
      <c r="BH1510" s="111" t="s">
        <v>12272</v>
      </c>
      <c r="BI1510" s="100"/>
      <c r="BJ1510" s="99"/>
      <c r="BK1510" s="112" t="s">
        <v>1511</v>
      </c>
      <c r="BL1510" s="102"/>
      <c r="BM1510" s="99"/>
      <c r="BN1510" s="99"/>
      <c r="BT1510" s="99"/>
      <c r="BU1510" s="99"/>
      <c r="BV1510" s="99"/>
      <c r="BW1510" s="99"/>
      <c r="BX1510" s="99"/>
      <c r="CB1510" s="13" t="s">
        <v>1511</v>
      </c>
    </row>
    <row r="1511" ht="13.75" spans="1:80">
      <c r="A1511" s="88" t="s">
        <v>12716</v>
      </c>
      <c r="B1511" s="88">
        <v>92436892</v>
      </c>
      <c r="C1511" s="106" t="s">
        <v>8488</v>
      </c>
      <c r="D1511" s="169" t="s">
        <v>494</v>
      </c>
      <c r="E1511" s="88">
        <v>6</v>
      </c>
      <c r="F1511" s="88">
        <v>98</v>
      </c>
      <c r="G1511" s="170">
        <f t="shared" si="25"/>
        <v>588</v>
      </c>
      <c r="H1511" s="91"/>
      <c r="I1511" s="92"/>
      <c r="J1511" s="118">
        <v>43</v>
      </c>
      <c r="K1511" s="118">
        <v>53</v>
      </c>
      <c r="L1511" s="118">
        <v>67</v>
      </c>
      <c r="M1511" s="118"/>
      <c r="N1511" s="91"/>
      <c r="O1511" s="91">
        <v>33</v>
      </c>
      <c r="P1511" s="91">
        <v>39</v>
      </c>
      <c r="Q1511" s="91">
        <v>34</v>
      </c>
      <c r="R1511" s="91"/>
      <c r="S1511" s="91"/>
      <c r="T1511" s="92"/>
      <c r="U1511" s="113"/>
      <c r="V1511" s="92"/>
      <c r="W1511" s="92"/>
      <c r="X1511" s="93"/>
      <c r="Y1511" s="94"/>
      <c r="Z1511" s="96"/>
      <c r="AA1511" s="96"/>
      <c r="AB1511" s="95"/>
      <c r="AC1511" s="95"/>
      <c r="AD1511" s="97"/>
      <c r="AE1511" s="91"/>
      <c r="AF1511" s="91"/>
      <c r="AG1511" s="91"/>
      <c r="AH1511" s="91"/>
      <c r="AI1511" s="91"/>
      <c r="AJ1511" s="91"/>
      <c r="AK1511" s="91"/>
      <c r="AL1511" s="91"/>
      <c r="AM1511" s="113"/>
      <c r="AN1511" s="113"/>
      <c r="AO1511" s="92"/>
      <c r="AP1511" s="92"/>
      <c r="AQ1511" s="93"/>
      <c r="AR1511" s="94"/>
      <c r="AS1511" s="96"/>
      <c r="AT1511" s="96"/>
      <c r="AU1511" s="96"/>
      <c r="AV1511" s="95"/>
      <c r="AW1511" s="95"/>
      <c r="AX1511" s="97"/>
      <c r="AY1511" s="97"/>
      <c r="AZ1511" s="97"/>
      <c r="BA1511" s="97"/>
      <c r="BB1511" s="97"/>
      <c r="BC1511" s="99" t="s">
        <v>12300</v>
      </c>
      <c r="BD1511" s="99" t="s">
        <v>12301</v>
      </c>
      <c r="BE1511" s="99" t="s">
        <v>12281</v>
      </c>
      <c r="BF1511" s="100"/>
      <c r="BG1511" s="111" t="s">
        <v>12272</v>
      </c>
      <c r="BH1511" s="111" t="s">
        <v>12272</v>
      </c>
      <c r="BI1511" s="111" t="s">
        <v>12272</v>
      </c>
      <c r="BJ1511" s="99"/>
      <c r="BK1511" s="112" t="s">
        <v>1511</v>
      </c>
      <c r="BL1511" s="102"/>
      <c r="BM1511" s="99"/>
      <c r="BN1511" s="99"/>
      <c r="BT1511" s="99"/>
      <c r="BU1511" s="99"/>
      <c r="BV1511" s="99"/>
      <c r="BW1511" s="99"/>
      <c r="BX1511" s="99"/>
      <c r="CB1511" s="13" t="s">
        <v>1511</v>
      </c>
    </row>
    <row r="1512" ht="13.75" spans="1:80">
      <c r="A1512" s="88" t="s">
        <v>12716</v>
      </c>
      <c r="B1512" s="88">
        <v>92436892</v>
      </c>
      <c r="C1512" s="106" t="s">
        <v>5337</v>
      </c>
      <c r="D1512" s="89" t="s">
        <v>12266</v>
      </c>
      <c r="E1512" s="135">
        <v>6</v>
      </c>
      <c r="F1512" s="135">
        <v>75</v>
      </c>
      <c r="G1512" s="90">
        <f t="shared" si="25"/>
        <v>450</v>
      </c>
      <c r="H1512" s="91"/>
      <c r="I1512" s="92"/>
      <c r="J1512" s="118">
        <v>32</v>
      </c>
      <c r="K1512" s="118">
        <v>30</v>
      </c>
      <c r="L1512" s="118">
        <v>30</v>
      </c>
      <c r="M1512" s="118"/>
      <c r="N1512" s="91"/>
      <c r="O1512" s="91"/>
      <c r="P1512" s="91"/>
      <c r="Q1512" s="91"/>
      <c r="R1512" s="91"/>
      <c r="S1512" s="91"/>
      <c r="T1512" s="92"/>
      <c r="U1512" s="113"/>
      <c r="V1512" s="92"/>
      <c r="W1512" s="92"/>
      <c r="X1512" s="93"/>
      <c r="Y1512" s="94"/>
      <c r="Z1512" s="96"/>
      <c r="AA1512" s="96"/>
      <c r="AB1512" s="95"/>
      <c r="AC1512" s="95"/>
      <c r="AD1512" s="97"/>
      <c r="AE1512" s="91"/>
      <c r="AF1512" s="91"/>
      <c r="AG1512" s="91"/>
      <c r="AH1512" s="91"/>
      <c r="AI1512" s="91"/>
      <c r="AJ1512" s="91"/>
      <c r="AK1512" s="91"/>
      <c r="AL1512" s="91"/>
      <c r="AM1512" s="113"/>
      <c r="AN1512" s="113"/>
      <c r="AO1512" s="92"/>
      <c r="AP1512" s="92"/>
      <c r="AQ1512" s="93"/>
      <c r="AR1512" s="94"/>
      <c r="AS1512" s="96"/>
      <c r="AT1512" s="96"/>
      <c r="AU1512" s="96"/>
      <c r="AV1512" s="95"/>
      <c r="AW1512" s="95"/>
      <c r="AX1512" s="97"/>
      <c r="AY1512" s="97"/>
      <c r="AZ1512" s="97"/>
      <c r="BA1512" s="97"/>
      <c r="BB1512" s="97"/>
      <c r="BC1512" s="99" t="s">
        <v>12297</v>
      </c>
      <c r="BD1512" s="99" t="s">
        <v>12298</v>
      </c>
      <c r="BE1512" s="99" t="s">
        <v>12279</v>
      </c>
      <c r="BF1512" s="100"/>
      <c r="BG1512" s="100"/>
      <c r="BH1512" s="111" t="s">
        <v>12272</v>
      </c>
      <c r="BI1512" s="100"/>
      <c r="BJ1512" s="99"/>
      <c r="BK1512" s="112" t="s">
        <v>1511</v>
      </c>
      <c r="BL1512" s="102"/>
      <c r="BM1512" s="99"/>
      <c r="BN1512" s="99"/>
      <c r="BT1512" s="99"/>
      <c r="BU1512" s="99"/>
      <c r="BV1512" s="99"/>
      <c r="BW1512" s="99"/>
      <c r="BX1512" s="99"/>
      <c r="CB1512" s="13" t="s">
        <v>1511</v>
      </c>
    </row>
    <row r="1513" ht="13.75" spans="1:80">
      <c r="A1513" s="88" t="s">
        <v>12716</v>
      </c>
      <c r="B1513" s="88">
        <v>92436892</v>
      </c>
      <c r="C1513" s="106" t="s">
        <v>5337</v>
      </c>
      <c r="D1513" s="89" t="s">
        <v>494</v>
      </c>
      <c r="E1513" s="135">
        <v>6</v>
      </c>
      <c r="F1513" s="135">
        <v>98</v>
      </c>
      <c r="G1513" s="90">
        <f t="shared" si="25"/>
        <v>588</v>
      </c>
      <c r="H1513" s="91"/>
      <c r="I1513" s="92"/>
      <c r="J1513" s="92">
        <v>43</v>
      </c>
      <c r="K1513" s="92">
        <v>53</v>
      </c>
      <c r="L1513" s="92">
        <v>67</v>
      </c>
      <c r="M1513" s="93"/>
      <c r="N1513" s="91"/>
      <c r="O1513" s="91"/>
      <c r="P1513" s="91"/>
      <c r="Q1513" s="91"/>
      <c r="R1513" s="91"/>
      <c r="S1513" s="91"/>
      <c r="T1513" s="92"/>
      <c r="U1513" s="113"/>
      <c r="V1513" s="92"/>
      <c r="W1513" s="92"/>
      <c r="X1513" s="93"/>
      <c r="Y1513" s="94"/>
      <c r="Z1513" s="96"/>
      <c r="AA1513" s="96"/>
      <c r="AB1513" s="95"/>
      <c r="AC1513" s="95"/>
      <c r="AD1513" s="97"/>
      <c r="AE1513" s="91"/>
      <c r="AF1513" s="91"/>
      <c r="AG1513" s="91"/>
      <c r="AH1513" s="91"/>
      <c r="AI1513" s="91"/>
      <c r="AJ1513" s="91"/>
      <c r="AK1513" s="91"/>
      <c r="AL1513" s="91"/>
      <c r="AM1513" s="113"/>
      <c r="AN1513" s="113"/>
      <c r="AO1513" s="92"/>
      <c r="AP1513" s="92"/>
      <c r="AQ1513" s="93"/>
      <c r="AR1513" s="94"/>
      <c r="AS1513" s="96"/>
      <c r="AT1513" s="96"/>
      <c r="AU1513" s="96"/>
      <c r="AV1513" s="95"/>
      <c r="AW1513" s="95"/>
      <c r="AX1513" s="97"/>
      <c r="AY1513" s="97"/>
      <c r="AZ1513" s="97"/>
      <c r="BA1513" s="97"/>
      <c r="BB1513" s="97"/>
      <c r="BC1513" s="99" t="s">
        <v>12300</v>
      </c>
      <c r="BD1513" s="99" t="s">
        <v>12301</v>
      </c>
      <c r="BE1513" s="99" t="s">
        <v>12281</v>
      </c>
      <c r="BF1513" s="100"/>
      <c r="BG1513" s="111" t="s">
        <v>12272</v>
      </c>
      <c r="BH1513" s="111" t="s">
        <v>12272</v>
      </c>
      <c r="BI1513" s="111" t="s">
        <v>12272</v>
      </c>
      <c r="BJ1513" s="99"/>
      <c r="BK1513" s="112" t="s">
        <v>1511</v>
      </c>
      <c r="BL1513" s="102"/>
      <c r="BM1513" s="99"/>
      <c r="BN1513" s="99"/>
      <c r="BT1513" s="99"/>
      <c r="BU1513" s="99"/>
      <c r="BV1513" s="99"/>
      <c r="BW1513" s="99"/>
      <c r="BX1513" s="99"/>
      <c r="CB1513" s="13" t="s">
        <v>1511</v>
      </c>
    </row>
    <row r="1514" ht="13.75" spans="1:80">
      <c r="A1514" s="88" t="s">
        <v>12717</v>
      </c>
      <c r="B1514" s="88">
        <v>92427091</v>
      </c>
      <c r="C1514" s="106">
        <v>92427001</v>
      </c>
      <c r="D1514" s="89" t="s">
        <v>12266</v>
      </c>
      <c r="E1514" s="135">
        <v>6</v>
      </c>
      <c r="F1514" s="135">
        <v>50</v>
      </c>
      <c r="G1514" s="90">
        <f t="shared" si="25"/>
        <v>300</v>
      </c>
      <c r="H1514" s="94"/>
      <c r="I1514" s="95"/>
      <c r="J1514" s="95"/>
      <c r="K1514" s="95"/>
      <c r="L1514" s="95"/>
      <c r="M1514" s="97"/>
      <c r="N1514" s="94"/>
      <c r="O1514" s="94"/>
      <c r="P1514" s="94"/>
      <c r="Q1514" s="94"/>
      <c r="R1514" s="94"/>
      <c r="S1514" s="94"/>
      <c r="T1514" s="95"/>
      <c r="U1514" s="96"/>
      <c r="V1514" s="95"/>
      <c r="W1514" s="95"/>
      <c r="X1514" s="97"/>
      <c r="Y1514" s="94"/>
      <c r="Z1514" s="96"/>
      <c r="AA1514" s="96"/>
      <c r="AB1514" s="95"/>
      <c r="AC1514" s="95"/>
      <c r="AD1514" s="97"/>
      <c r="AE1514" s="91"/>
      <c r="AF1514" s="91"/>
      <c r="AG1514" s="91"/>
      <c r="AH1514" s="91"/>
      <c r="AI1514" s="91"/>
      <c r="AJ1514" s="91"/>
      <c r="AK1514" s="91"/>
      <c r="AL1514" s="91"/>
      <c r="AM1514" s="113"/>
      <c r="AN1514" s="113"/>
      <c r="AO1514" s="92"/>
      <c r="AP1514" s="92"/>
      <c r="AQ1514" s="93"/>
      <c r="AR1514" s="94"/>
      <c r="AS1514" s="96"/>
      <c r="AT1514" s="96"/>
      <c r="AU1514" s="96"/>
      <c r="AV1514" s="95"/>
      <c r="AW1514" s="95"/>
      <c r="AX1514" s="97"/>
      <c r="AY1514" s="93"/>
      <c r="AZ1514" s="93"/>
      <c r="BA1514" s="93"/>
      <c r="BB1514" s="93"/>
      <c r="BC1514" s="99" t="s">
        <v>12349</v>
      </c>
      <c r="BD1514" s="99" t="s">
        <v>12271</v>
      </c>
      <c r="BE1514" s="99" t="s">
        <v>12356</v>
      </c>
      <c r="BF1514" s="100"/>
      <c r="BG1514" s="103"/>
      <c r="BH1514" s="103"/>
      <c r="BI1514" s="103"/>
      <c r="BJ1514" s="99"/>
      <c r="BK1514" s="112" t="s">
        <v>1511</v>
      </c>
      <c r="BL1514" s="102"/>
      <c r="BM1514" s="99"/>
      <c r="BN1514" s="99"/>
      <c r="BT1514" s="99"/>
      <c r="BU1514" s="99"/>
      <c r="BV1514" s="99"/>
      <c r="BW1514" s="99"/>
      <c r="BX1514" s="99"/>
      <c r="CB1514" s="13" t="s">
        <v>1511</v>
      </c>
    </row>
    <row r="1515" ht="13.75" spans="1:80">
      <c r="A1515" s="88" t="s">
        <v>12717</v>
      </c>
      <c r="B1515" s="88">
        <v>92427091</v>
      </c>
      <c r="C1515" s="106">
        <v>92427001</v>
      </c>
      <c r="D1515" s="89" t="s">
        <v>494</v>
      </c>
      <c r="E1515" s="135">
        <v>6</v>
      </c>
      <c r="F1515" s="135">
        <v>29</v>
      </c>
      <c r="G1515" s="90">
        <f t="shared" ref="G1515:G1583" si="26">F1515*E1515</f>
        <v>174</v>
      </c>
      <c r="H1515" s="94"/>
      <c r="I1515" s="95"/>
      <c r="J1515" s="95"/>
      <c r="K1515" s="95"/>
      <c r="L1515" s="95"/>
      <c r="M1515" s="97"/>
      <c r="N1515" s="94"/>
      <c r="O1515" s="94"/>
      <c r="P1515" s="94"/>
      <c r="Q1515" s="94"/>
      <c r="R1515" s="94"/>
      <c r="S1515" s="94"/>
      <c r="T1515" s="95"/>
      <c r="U1515" s="96"/>
      <c r="V1515" s="95"/>
      <c r="W1515" s="95"/>
      <c r="X1515" s="97"/>
      <c r="Y1515" s="94"/>
      <c r="Z1515" s="96"/>
      <c r="AA1515" s="96"/>
      <c r="AB1515" s="95"/>
      <c r="AC1515" s="95"/>
      <c r="AD1515" s="97"/>
      <c r="AE1515" s="91"/>
      <c r="AF1515" s="91"/>
      <c r="AG1515" s="91"/>
      <c r="AH1515" s="91"/>
      <c r="AI1515" s="91"/>
      <c r="AJ1515" s="91"/>
      <c r="AK1515" s="91"/>
      <c r="AL1515" s="91"/>
      <c r="AM1515" s="113"/>
      <c r="AN1515" s="113"/>
      <c r="AO1515" s="92"/>
      <c r="AP1515" s="92"/>
      <c r="AQ1515" s="93"/>
      <c r="AR1515" s="94"/>
      <c r="AS1515" s="96"/>
      <c r="AT1515" s="96"/>
      <c r="AU1515" s="96"/>
      <c r="AV1515" s="95"/>
      <c r="AW1515" s="95"/>
      <c r="AX1515" s="97"/>
      <c r="AY1515" s="93"/>
      <c r="AZ1515" s="93"/>
      <c r="BA1515" s="93"/>
      <c r="BB1515" s="93"/>
      <c r="BC1515" s="99" t="s">
        <v>12350</v>
      </c>
      <c r="BD1515" s="99" t="s">
        <v>12275</v>
      </c>
      <c r="BE1515" s="99" t="s">
        <v>12267</v>
      </c>
      <c r="BF1515" s="100"/>
      <c r="BG1515" s="103"/>
      <c r="BH1515" s="103"/>
      <c r="BI1515" s="103"/>
      <c r="BJ1515" s="99"/>
      <c r="BK1515" s="112" t="s">
        <v>12376</v>
      </c>
      <c r="BL1515" s="102"/>
      <c r="BM1515" s="99"/>
      <c r="BN1515" s="99"/>
      <c r="BT1515" s="99"/>
      <c r="BU1515" s="99"/>
      <c r="BV1515" s="99"/>
      <c r="BW1515" s="99"/>
      <c r="BX1515" s="99"/>
      <c r="CB1515" s="13" t="s">
        <v>1511</v>
      </c>
    </row>
    <row r="1516" ht="13.75" spans="1:80">
      <c r="A1516" s="88" t="s">
        <v>12717</v>
      </c>
      <c r="B1516" s="88">
        <v>92427091</v>
      </c>
      <c r="C1516" s="106" t="s">
        <v>980</v>
      </c>
      <c r="D1516" s="89" t="s">
        <v>12266</v>
      </c>
      <c r="E1516" s="135">
        <v>6</v>
      </c>
      <c r="F1516" s="135">
        <v>50</v>
      </c>
      <c r="G1516" s="90">
        <f t="shared" si="26"/>
        <v>300</v>
      </c>
      <c r="H1516" s="94"/>
      <c r="I1516" s="95"/>
      <c r="J1516" s="95"/>
      <c r="K1516" s="95"/>
      <c r="L1516" s="95"/>
      <c r="M1516" s="97"/>
      <c r="N1516" s="94"/>
      <c r="O1516" s="94"/>
      <c r="P1516" s="94"/>
      <c r="Q1516" s="94"/>
      <c r="R1516" s="94"/>
      <c r="S1516" s="94"/>
      <c r="T1516" s="95"/>
      <c r="U1516" s="96"/>
      <c r="V1516" s="95"/>
      <c r="W1516" s="95"/>
      <c r="X1516" s="97"/>
      <c r="Y1516" s="94"/>
      <c r="Z1516" s="96"/>
      <c r="AA1516" s="96"/>
      <c r="AB1516" s="95"/>
      <c r="AC1516" s="95"/>
      <c r="AD1516" s="97"/>
      <c r="AE1516" s="91"/>
      <c r="AF1516" s="91"/>
      <c r="AG1516" s="91"/>
      <c r="AH1516" s="91"/>
      <c r="AI1516" s="91"/>
      <c r="AJ1516" s="91"/>
      <c r="AK1516" s="91"/>
      <c r="AL1516" s="91"/>
      <c r="AM1516" s="113"/>
      <c r="AN1516" s="104">
        <v>32</v>
      </c>
      <c r="AO1516" s="105">
        <v>25</v>
      </c>
      <c r="AP1516" s="105">
        <v>6</v>
      </c>
      <c r="AQ1516" s="166">
        <v>38</v>
      </c>
      <c r="AR1516" s="94"/>
      <c r="AS1516" s="96"/>
      <c r="AT1516" s="96"/>
      <c r="AU1516" s="96"/>
      <c r="AV1516" s="95"/>
      <c r="AW1516" s="95"/>
      <c r="AX1516" s="97"/>
      <c r="AY1516" s="93"/>
      <c r="AZ1516" s="93"/>
      <c r="BA1516" s="93"/>
      <c r="BB1516" s="93"/>
      <c r="BC1516" s="99" t="s">
        <v>12349</v>
      </c>
      <c r="BD1516" s="99" t="s">
        <v>12271</v>
      </c>
      <c r="BE1516" s="99" t="s">
        <v>12356</v>
      </c>
      <c r="BF1516" s="100"/>
      <c r="BG1516" s="103"/>
      <c r="BH1516" s="103"/>
      <c r="BI1516" s="103"/>
      <c r="BJ1516" s="99"/>
      <c r="BK1516" s="112" t="s">
        <v>1511</v>
      </c>
      <c r="BL1516" s="102"/>
      <c r="BM1516" s="99"/>
      <c r="BN1516" s="99"/>
      <c r="BT1516" s="99"/>
      <c r="BU1516" s="99"/>
      <c r="BV1516" s="99"/>
      <c r="BW1516" s="99"/>
      <c r="BX1516" s="99"/>
      <c r="CB1516" s="13" t="s">
        <v>1511</v>
      </c>
    </row>
    <row r="1517" ht="13.75" spans="1:80">
      <c r="A1517" s="88" t="s">
        <v>12717</v>
      </c>
      <c r="B1517" s="88">
        <v>92427091</v>
      </c>
      <c r="C1517" s="106" t="s">
        <v>980</v>
      </c>
      <c r="D1517" s="89" t="s">
        <v>494</v>
      </c>
      <c r="E1517" s="135">
        <v>6</v>
      </c>
      <c r="F1517" s="135">
        <v>29</v>
      </c>
      <c r="G1517" s="90">
        <f t="shared" si="26"/>
        <v>174</v>
      </c>
      <c r="H1517" s="94"/>
      <c r="I1517" s="95"/>
      <c r="J1517" s="95"/>
      <c r="K1517" s="95"/>
      <c r="L1517" s="95"/>
      <c r="M1517" s="97"/>
      <c r="N1517" s="94"/>
      <c r="O1517" s="94"/>
      <c r="P1517" s="94"/>
      <c r="Q1517" s="94"/>
      <c r="R1517" s="94"/>
      <c r="S1517" s="94"/>
      <c r="T1517" s="95"/>
      <c r="U1517" s="96"/>
      <c r="V1517" s="95"/>
      <c r="W1517" s="95"/>
      <c r="X1517" s="97"/>
      <c r="Y1517" s="94"/>
      <c r="Z1517" s="96"/>
      <c r="AA1517" s="96"/>
      <c r="AB1517" s="95"/>
      <c r="AC1517" s="95"/>
      <c r="AD1517" s="97"/>
      <c r="AE1517" s="91"/>
      <c r="AF1517" s="91"/>
      <c r="AG1517" s="91"/>
      <c r="AH1517" s="91"/>
      <c r="AI1517" s="91"/>
      <c r="AJ1517" s="91"/>
      <c r="AK1517" s="91"/>
      <c r="AL1517" s="91"/>
      <c r="AM1517" s="113"/>
      <c r="AN1517" s="104">
        <v>15</v>
      </c>
      <c r="AO1517" s="105">
        <v>25</v>
      </c>
      <c r="AP1517" s="105">
        <v>85</v>
      </c>
      <c r="AQ1517" s="93"/>
      <c r="AR1517" s="94"/>
      <c r="AS1517" s="96"/>
      <c r="AT1517" s="96"/>
      <c r="AU1517" s="96"/>
      <c r="AV1517" s="95"/>
      <c r="AW1517" s="95"/>
      <c r="AX1517" s="97"/>
      <c r="AY1517" s="93"/>
      <c r="AZ1517" s="93"/>
      <c r="BA1517" s="93"/>
      <c r="BB1517" s="93"/>
      <c r="BC1517" s="99" t="s">
        <v>12350</v>
      </c>
      <c r="BD1517" s="99" t="s">
        <v>12275</v>
      </c>
      <c r="BE1517" s="99" t="s">
        <v>12267</v>
      </c>
      <c r="BF1517" s="100"/>
      <c r="BG1517" s="103"/>
      <c r="BH1517" s="103"/>
      <c r="BI1517" s="103"/>
      <c r="BJ1517" s="99"/>
      <c r="BK1517" s="112" t="s">
        <v>12376</v>
      </c>
      <c r="BL1517" s="102"/>
      <c r="BM1517" s="99"/>
      <c r="BN1517" s="99"/>
      <c r="BT1517" s="99"/>
      <c r="BU1517" s="99"/>
      <c r="BV1517" s="99"/>
      <c r="BW1517" s="99"/>
      <c r="BX1517" s="99"/>
      <c r="CB1517" s="13" t="s">
        <v>1511</v>
      </c>
    </row>
    <row r="1518" ht="13.75" spans="1:80">
      <c r="A1518" s="88" t="s">
        <v>12718</v>
      </c>
      <c r="B1518" s="88">
        <v>92431491</v>
      </c>
      <c r="C1518" s="106">
        <v>92431401</v>
      </c>
      <c r="D1518" s="89" t="s">
        <v>12266</v>
      </c>
      <c r="E1518" s="135">
        <v>10</v>
      </c>
      <c r="F1518" s="135">
        <v>93</v>
      </c>
      <c r="G1518" s="90">
        <f t="shared" si="26"/>
        <v>930</v>
      </c>
      <c r="H1518" s="91"/>
      <c r="I1518" s="92"/>
      <c r="J1518" s="92"/>
      <c r="K1518" s="92"/>
      <c r="L1518" s="92"/>
      <c r="M1518" s="93"/>
      <c r="N1518" s="94"/>
      <c r="O1518" s="94"/>
      <c r="P1518" s="94"/>
      <c r="Q1518" s="94"/>
      <c r="R1518" s="94"/>
      <c r="S1518" s="94"/>
      <c r="T1518" s="95"/>
      <c r="U1518" s="96"/>
      <c r="V1518" s="95"/>
      <c r="W1518" s="95"/>
      <c r="X1518" s="97"/>
      <c r="Y1518" s="126"/>
      <c r="Z1518" s="129"/>
      <c r="AA1518" s="129"/>
      <c r="AB1518" s="127"/>
      <c r="AC1518" s="127"/>
      <c r="AD1518" s="128"/>
      <c r="AE1518" s="94"/>
      <c r="AF1518" s="94"/>
      <c r="AG1518" s="94"/>
      <c r="AH1518" s="94"/>
      <c r="AI1518" s="94"/>
      <c r="AJ1518" s="94"/>
      <c r="AK1518" s="94"/>
      <c r="AL1518" s="94"/>
      <c r="AM1518" s="96"/>
      <c r="AN1518" s="96"/>
      <c r="AO1518" s="95"/>
      <c r="AP1518" s="95"/>
      <c r="AQ1518" s="97"/>
      <c r="AR1518" s="94"/>
      <c r="AS1518" s="96"/>
      <c r="AT1518" s="96"/>
      <c r="AU1518" s="96"/>
      <c r="AV1518" s="95"/>
      <c r="AW1518" s="95"/>
      <c r="AX1518" s="97"/>
      <c r="AY1518" s="97"/>
      <c r="AZ1518" s="97"/>
      <c r="BA1518" s="97"/>
      <c r="BB1518" s="97"/>
      <c r="BC1518" s="99" t="s">
        <v>1366</v>
      </c>
      <c r="BD1518" s="99" t="s">
        <v>12298</v>
      </c>
      <c r="BE1518" s="99" t="s">
        <v>12297</v>
      </c>
      <c r="BF1518" s="100"/>
      <c r="BG1518" s="103"/>
      <c r="BH1518" s="103"/>
      <c r="BI1518" s="103"/>
      <c r="BJ1518" s="99"/>
      <c r="BK1518" s="112" t="s">
        <v>1511</v>
      </c>
      <c r="BL1518" s="102"/>
      <c r="BM1518" s="99"/>
      <c r="BN1518" s="99"/>
      <c r="BT1518" s="99"/>
      <c r="BU1518" s="99"/>
      <c r="BV1518" s="99"/>
      <c r="BW1518" s="99"/>
      <c r="BX1518" s="99"/>
      <c r="CB1518" s="13" t="s">
        <v>1511</v>
      </c>
    </row>
    <row r="1519" ht="13.75" spans="1:80">
      <c r="A1519" s="88" t="s">
        <v>12718</v>
      </c>
      <c r="B1519" s="421">
        <v>92431491</v>
      </c>
      <c r="C1519" s="422">
        <v>92431401</v>
      </c>
      <c r="D1519" s="89" t="s">
        <v>494</v>
      </c>
      <c r="E1519" s="135">
        <v>10</v>
      </c>
      <c r="F1519" s="135">
        <v>25</v>
      </c>
      <c r="G1519" s="90">
        <f t="shared" si="26"/>
        <v>250</v>
      </c>
      <c r="H1519" s="91"/>
      <c r="I1519" s="92"/>
      <c r="J1519" s="92"/>
      <c r="K1519" s="92"/>
      <c r="L1519" s="92"/>
      <c r="M1519" s="93"/>
      <c r="N1519" s="94"/>
      <c r="O1519" s="95"/>
      <c r="P1519" s="95"/>
      <c r="Q1519" s="95"/>
      <c r="R1519" s="97"/>
      <c r="S1519" s="94"/>
      <c r="T1519" s="95"/>
      <c r="U1519" s="96"/>
      <c r="V1519" s="95"/>
      <c r="W1519" s="95"/>
      <c r="X1519" s="97"/>
      <c r="Y1519" s="126"/>
      <c r="Z1519" s="129"/>
      <c r="AA1519" s="129"/>
      <c r="AB1519" s="127"/>
      <c r="AC1519" s="127"/>
      <c r="AD1519" s="128"/>
      <c r="AE1519" s="94"/>
      <c r="AF1519" s="96"/>
      <c r="AG1519" s="96"/>
      <c r="AH1519" s="95"/>
      <c r="AI1519" s="95"/>
      <c r="AJ1519" s="95"/>
      <c r="AK1519" s="95"/>
      <c r="AL1519" s="94"/>
      <c r="AM1519" s="96"/>
      <c r="AN1519" s="96"/>
      <c r="AO1519" s="95"/>
      <c r="AP1519" s="95"/>
      <c r="AQ1519" s="97"/>
      <c r="AR1519" s="94"/>
      <c r="AS1519" s="96"/>
      <c r="AT1519" s="96"/>
      <c r="AU1519" s="96"/>
      <c r="AV1519" s="95"/>
      <c r="AW1519" s="95"/>
      <c r="AX1519" s="97"/>
      <c r="AY1519" s="97"/>
      <c r="AZ1519" s="97"/>
      <c r="BA1519" s="97"/>
      <c r="BB1519" s="97"/>
      <c r="BC1519" s="99" t="s">
        <v>12362</v>
      </c>
      <c r="BD1519" s="99" t="s">
        <v>12282</v>
      </c>
      <c r="BE1519" s="99" t="s">
        <v>12300</v>
      </c>
      <c r="BF1519" s="100"/>
      <c r="BG1519" s="103"/>
      <c r="BH1519" s="103"/>
      <c r="BI1519" s="103"/>
      <c r="BJ1519" s="99"/>
      <c r="BK1519" s="112" t="s">
        <v>1511</v>
      </c>
      <c r="BL1519" s="102"/>
      <c r="BM1519" s="99"/>
      <c r="BN1519" s="99"/>
      <c r="BT1519" s="99"/>
      <c r="BU1519" s="99"/>
      <c r="BV1519" s="99"/>
      <c r="BW1519" s="99"/>
      <c r="BX1519" s="99"/>
      <c r="CB1519" s="13" t="s">
        <v>1511</v>
      </c>
    </row>
    <row r="1520" ht="13.75" spans="1:80">
      <c r="A1520" s="88" t="s">
        <v>12718</v>
      </c>
      <c r="B1520" s="421">
        <v>92431491</v>
      </c>
      <c r="C1520" s="422" t="s">
        <v>5457</v>
      </c>
      <c r="D1520" s="89" t="s">
        <v>12266</v>
      </c>
      <c r="E1520" s="135">
        <v>10</v>
      </c>
      <c r="F1520" s="135">
        <v>93</v>
      </c>
      <c r="G1520" s="90">
        <f t="shared" si="26"/>
        <v>930</v>
      </c>
      <c r="H1520" s="91"/>
      <c r="I1520" s="92"/>
      <c r="J1520" s="92"/>
      <c r="K1520" s="92"/>
      <c r="L1520" s="92"/>
      <c r="M1520" s="93"/>
      <c r="N1520" s="94"/>
      <c r="O1520" s="95"/>
      <c r="P1520" s="95"/>
      <c r="Q1520" s="95"/>
      <c r="R1520" s="97"/>
      <c r="S1520" s="94"/>
      <c r="T1520" s="95"/>
      <c r="U1520" s="96"/>
      <c r="V1520" s="95"/>
      <c r="W1520" s="95"/>
      <c r="X1520" s="97"/>
      <c r="Y1520" s="126"/>
      <c r="Z1520" s="129"/>
      <c r="AA1520" s="129"/>
      <c r="AB1520" s="127"/>
      <c r="AC1520" s="127"/>
      <c r="AD1520" s="128"/>
      <c r="AE1520" s="94"/>
      <c r="AF1520" s="96"/>
      <c r="AG1520" s="96"/>
      <c r="AH1520" s="95"/>
      <c r="AI1520" s="95"/>
      <c r="AJ1520" s="95"/>
      <c r="AK1520" s="95"/>
      <c r="AL1520" s="94"/>
      <c r="AM1520" s="96"/>
      <c r="AN1520" s="96"/>
      <c r="AO1520" s="95"/>
      <c r="AP1520" s="95"/>
      <c r="AQ1520" s="97"/>
      <c r="AR1520" s="94"/>
      <c r="AS1520" s="96"/>
      <c r="AT1520" s="96"/>
      <c r="AU1520" s="96"/>
      <c r="AV1520" s="95"/>
      <c r="AW1520" s="95"/>
      <c r="AX1520" s="97"/>
      <c r="AY1520" s="97"/>
      <c r="AZ1520" s="97"/>
      <c r="BA1520" s="97"/>
      <c r="BB1520" s="97"/>
      <c r="BC1520" s="99" t="s">
        <v>1366</v>
      </c>
      <c r="BD1520" s="99" t="s">
        <v>12298</v>
      </c>
      <c r="BE1520" s="99" t="s">
        <v>12297</v>
      </c>
      <c r="BF1520" s="100"/>
      <c r="BG1520" s="103"/>
      <c r="BH1520" s="103"/>
      <c r="BI1520" s="103"/>
      <c r="BJ1520" s="99"/>
      <c r="BK1520" s="112" t="s">
        <v>1511</v>
      </c>
      <c r="BL1520" s="102"/>
      <c r="BM1520" s="99"/>
      <c r="BN1520" s="99"/>
      <c r="BT1520" s="99"/>
      <c r="BU1520" s="99"/>
      <c r="BV1520" s="99"/>
      <c r="BW1520" s="99"/>
      <c r="BX1520" s="99"/>
      <c r="CB1520" s="13" t="s">
        <v>1511</v>
      </c>
    </row>
    <row r="1521" ht="13.75" spans="1:80">
      <c r="A1521" s="88" t="s">
        <v>12718</v>
      </c>
      <c r="B1521" s="88">
        <v>92431491</v>
      </c>
      <c r="C1521" s="423" t="s">
        <v>5457</v>
      </c>
      <c r="D1521" s="89" t="s">
        <v>494</v>
      </c>
      <c r="E1521" s="135">
        <v>10</v>
      </c>
      <c r="F1521" s="135">
        <v>25</v>
      </c>
      <c r="G1521" s="90">
        <f t="shared" si="26"/>
        <v>250</v>
      </c>
      <c r="H1521" s="91"/>
      <c r="I1521" s="92"/>
      <c r="J1521" s="92"/>
      <c r="K1521" s="92"/>
      <c r="L1521" s="92"/>
      <c r="M1521" s="93"/>
      <c r="N1521" s="94"/>
      <c r="O1521" s="95"/>
      <c r="P1521" s="95"/>
      <c r="Q1521" s="95"/>
      <c r="R1521" s="97"/>
      <c r="S1521" s="94"/>
      <c r="T1521" s="95"/>
      <c r="U1521" s="96"/>
      <c r="V1521" s="95"/>
      <c r="W1521" s="95"/>
      <c r="X1521" s="97"/>
      <c r="Y1521" s="126"/>
      <c r="Z1521" s="129"/>
      <c r="AA1521" s="129"/>
      <c r="AB1521" s="127"/>
      <c r="AC1521" s="127"/>
      <c r="AD1521" s="128"/>
      <c r="AE1521" s="94"/>
      <c r="AF1521" s="96"/>
      <c r="AG1521" s="96"/>
      <c r="AH1521" s="95"/>
      <c r="AI1521" s="95"/>
      <c r="AJ1521" s="95"/>
      <c r="AK1521" s="95"/>
      <c r="AL1521" s="94"/>
      <c r="AM1521" s="96"/>
      <c r="AN1521" s="96"/>
      <c r="AO1521" s="95"/>
      <c r="AP1521" s="95"/>
      <c r="AQ1521" s="97"/>
      <c r="AR1521" s="94"/>
      <c r="AS1521" s="96"/>
      <c r="AT1521" s="96"/>
      <c r="AU1521" s="96"/>
      <c r="AV1521" s="95"/>
      <c r="AW1521" s="95"/>
      <c r="AX1521" s="97"/>
      <c r="AY1521" s="97"/>
      <c r="AZ1521" s="97"/>
      <c r="BA1521" s="97"/>
      <c r="BB1521" s="97"/>
      <c r="BC1521" s="99" t="s">
        <v>12362</v>
      </c>
      <c r="BD1521" s="99" t="s">
        <v>12282</v>
      </c>
      <c r="BE1521" s="99" t="s">
        <v>12300</v>
      </c>
      <c r="BF1521" s="100"/>
      <c r="BG1521" s="103"/>
      <c r="BH1521" s="103"/>
      <c r="BI1521" s="103"/>
      <c r="BJ1521" s="99"/>
      <c r="BK1521" s="112" t="s">
        <v>1511</v>
      </c>
      <c r="BL1521" s="102"/>
      <c r="BM1521" s="99"/>
      <c r="BN1521" s="99"/>
      <c r="BT1521" s="99"/>
      <c r="BU1521" s="99"/>
      <c r="BV1521" s="99"/>
      <c r="BW1521" s="99"/>
      <c r="BX1521" s="99"/>
      <c r="CB1521" s="13" t="s">
        <v>1511</v>
      </c>
    </row>
    <row r="1522" ht="13.75" spans="1:80">
      <c r="A1522" s="88" t="s">
        <v>12719</v>
      </c>
      <c r="B1522" s="88">
        <v>92430691</v>
      </c>
      <c r="C1522" s="12">
        <v>92430601</v>
      </c>
      <c r="D1522" s="89" t="s">
        <v>12266</v>
      </c>
      <c r="E1522" s="135">
        <v>8</v>
      </c>
      <c r="F1522" s="135">
        <v>16</v>
      </c>
      <c r="G1522" s="90">
        <f t="shared" si="26"/>
        <v>128</v>
      </c>
      <c r="H1522" s="94"/>
      <c r="I1522" s="95"/>
      <c r="J1522" s="95"/>
      <c r="K1522" s="95"/>
      <c r="L1522" s="95"/>
      <c r="M1522" s="97"/>
      <c r="N1522" s="91"/>
      <c r="O1522" s="92"/>
      <c r="P1522" s="92"/>
      <c r="Q1522" s="92"/>
      <c r="R1522" s="93"/>
      <c r="S1522" s="94"/>
      <c r="T1522" s="95"/>
      <c r="U1522" s="96"/>
      <c r="V1522" s="95"/>
      <c r="W1522" s="95"/>
      <c r="X1522" s="97"/>
      <c r="Y1522" s="94"/>
      <c r="Z1522" s="96"/>
      <c r="AA1522" s="96"/>
      <c r="AB1522" s="95"/>
      <c r="AC1522" s="95"/>
      <c r="AD1522" s="97"/>
      <c r="AE1522" s="94"/>
      <c r="AF1522" s="96"/>
      <c r="AG1522" s="96"/>
      <c r="AH1522" s="95"/>
      <c r="AI1522" s="95"/>
      <c r="AJ1522" s="95"/>
      <c r="AK1522" s="95"/>
      <c r="AL1522" s="94"/>
      <c r="AM1522" s="96"/>
      <c r="AN1522" s="96"/>
      <c r="AO1522" s="95"/>
      <c r="AP1522" s="95"/>
      <c r="AQ1522" s="97"/>
      <c r="AR1522" s="94"/>
      <c r="AS1522" s="96"/>
      <c r="AT1522" s="96"/>
      <c r="AU1522" s="96"/>
      <c r="AV1522" s="95"/>
      <c r="AW1522" s="95"/>
      <c r="AX1522" s="97"/>
      <c r="AY1522" s="97"/>
      <c r="AZ1522" s="97"/>
      <c r="BA1522" s="97"/>
      <c r="BB1522" s="97"/>
      <c r="BC1522" s="99" t="s">
        <v>1366</v>
      </c>
      <c r="BD1522" s="99" t="s">
        <v>1366</v>
      </c>
      <c r="BE1522" s="99" t="s">
        <v>1366</v>
      </c>
      <c r="BF1522" s="100"/>
      <c r="BG1522" s="103"/>
      <c r="BH1522" s="103"/>
      <c r="BI1522" s="103"/>
      <c r="BJ1522" s="99"/>
      <c r="BK1522" s="112" t="s">
        <v>1511</v>
      </c>
      <c r="BL1522" s="102"/>
      <c r="BM1522" s="99"/>
      <c r="BN1522" s="99"/>
      <c r="BT1522" s="99"/>
      <c r="BU1522" s="99"/>
      <c r="BV1522" s="99"/>
      <c r="BW1522" s="99"/>
      <c r="BX1522" s="99"/>
      <c r="CB1522" s="13" t="s">
        <v>1511</v>
      </c>
    </row>
    <row r="1523" ht="13.75" spans="1:80">
      <c r="A1523" s="88" t="s">
        <v>12719</v>
      </c>
      <c r="B1523" s="88">
        <v>92430691</v>
      </c>
      <c r="C1523" s="106">
        <v>92430601</v>
      </c>
      <c r="D1523" s="89" t="s">
        <v>494</v>
      </c>
      <c r="E1523" s="135">
        <v>8</v>
      </c>
      <c r="F1523" s="135">
        <v>25</v>
      </c>
      <c r="G1523" s="90">
        <f t="shared" si="26"/>
        <v>200</v>
      </c>
      <c r="H1523" s="94"/>
      <c r="I1523" s="95"/>
      <c r="J1523" s="95"/>
      <c r="K1523" s="95"/>
      <c r="L1523" s="95"/>
      <c r="M1523" s="97"/>
      <c r="N1523" s="91"/>
      <c r="O1523" s="92"/>
      <c r="P1523" s="92"/>
      <c r="Q1523" s="92"/>
      <c r="R1523" s="93"/>
      <c r="S1523" s="94"/>
      <c r="T1523" s="95"/>
      <c r="U1523" s="96"/>
      <c r="V1523" s="95"/>
      <c r="W1523" s="95"/>
      <c r="X1523" s="97"/>
      <c r="Y1523" s="94"/>
      <c r="Z1523" s="96"/>
      <c r="AA1523" s="96"/>
      <c r="AB1523" s="95"/>
      <c r="AC1523" s="95"/>
      <c r="AD1523" s="97"/>
      <c r="AE1523" s="94"/>
      <c r="AF1523" s="96"/>
      <c r="AG1523" s="96"/>
      <c r="AH1523" s="95"/>
      <c r="AI1523" s="95"/>
      <c r="AJ1523" s="95"/>
      <c r="AK1523" s="95"/>
      <c r="AL1523" s="94"/>
      <c r="AM1523" s="96"/>
      <c r="AN1523" s="96"/>
      <c r="AO1523" s="95"/>
      <c r="AP1523" s="95"/>
      <c r="AQ1523" s="97"/>
      <c r="AR1523" s="94"/>
      <c r="AS1523" s="96"/>
      <c r="AT1523" s="96"/>
      <c r="AU1523" s="96"/>
      <c r="AV1523" s="95"/>
      <c r="AW1523" s="95"/>
      <c r="AX1523" s="97"/>
      <c r="AY1523" s="97"/>
      <c r="AZ1523" s="97"/>
      <c r="BA1523" s="97"/>
      <c r="BB1523" s="97"/>
      <c r="BC1523" s="99" t="s">
        <v>12362</v>
      </c>
      <c r="BD1523" s="99" t="s">
        <v>12362</v>
      </c>
      <c r="BE1523" s="99" t="s">
        <v>12362</v>
      </c>
      <c r="BF1523" s="100"/>
      <c r="BG1523" s="103"/>
      <c r="BH1523" s="103"/>
      <c r="BI1523" s="103"/>
      <c r="BJ1523" s="99"/>
      <c r="BK1523" s="112" t="s">
        <v>1511</v>
      </c>
      <c r="BL1523" s="102"/>
      <c r="BM1523" s="99"/>
      <c r="BN1523" s="99"/>
      <c r="BT1523" s="99"/>
      <c r="BU1523" s="99"/>
      <c r="BV1523" s="99"/>
      <c r="BW1523" s="99"/>
      <c r="BX1523" s="99"/>
      <c r="CB1523" s="13" t="s">
        <v>1511</v>
      </c>
    </row>
    <row r="1524" ht="13.75" spans="1:80">
      <c r="A1524" s="88" t="s">
        <v>12719</v>
      </c>
      <c r="B1524" s="88">
        <v>92475491</v>
      </c>
      <c r="C1524" s="12">
        <v>92475401</v>
      </c>
      <c r="D1524" s="89" t="s">
        <v>12266</v>
      </c>
      <c r="E1524" s="135">
        <v>8</v>
      </c>
      <c r="F1524" s="135">
        <v>25</v>
      </c>
      <c r="G1524" s="90">
        <f t="shared" si="26"/>
        <v>200</v>
      </c>
      <c r="H1524" s="94"/>
      <c r="I1524" s="95"/>
      <c r="J1524" s="95"/>
      <c r="K1524" s="95"/>
      <c r="L1524" s="95"/>
      <c r="M1524" s="97"/>
      <c r="N1524" s="91"/>
      <c r="O1524" s="92"/>
      <c r="P1524" s="92"/>
      <c r="Q1524" s="92"/>
      <c r="R1524" s="93"/>
      <c r="S1524" s="94"/>
      <c r="T1524" s="95"/>
      <c r="U1524" s="159"/>
      <c r="V1524" s="160"/>
      <c r="W1524" s="160"/>
      <c r="X1524" s="97"/>
      <c r="Y1524" s="94"/>
      <c r="Z1524" s="96"/>
      <c r="AA1524" s="159"/>
      <c r="AB1524" s="160"/>
      <c r="AC1524" s="160"/>
      <c r="AD1524" s="97"/>
      <c r="AE1524" s="94"/>
      <c r="AF1524" s="96"/>
      <c r="AG1524" s="159"/>
      <c r="AH1524" s="160"/>
      <c r="AI1524" s="160"/>
      <c r="AJ1524" s="160"/>
      <c r="AK1524" s="160"/>
      <c r="AL1524" s="94"/>
      <c r="AM1524" s="96"/>
      <c r="AN1524" s="96"/>
      <c r="AO1524" s="95"/>
      <c r="AP1524" s="95"/>
      <c r="AQ1524" s="97"/>
      <c r="AR1524" s="94"/>
      <c r="AS1524" s="96"/>
      <c r="AT1524" s="96"/>
      <c r="AU1524" s="96"/>
      <c r="AV1524" s="95"/>
      <c r="AW1524" s="95"/>
      <c r="AX1524" s="97"/>
      <c r="AY1524" s="97"/>
      <c r="AZ1524" s="97"/>
      <c r="BA1524" s="97"/>
      <c r="BB1524" s="97"/>
      <c r="BC1524" s="99" t="s">
        <v>1366</v>
      </c>
      <c r="BD1524" s="99" t="s">
        <v>1366</v>
      </c>
      <c r="BE1524" s="99" t="s">
        <v>1366</v>
      </c>
      <c r="BF1524" s="100"/>
      <c r="BG1524" s="103"/>
      <c r="BH1524" s="103"/>
      <c r="BI1524" s="103"/>
      <c r="BJ1524" s="99"/>
      <c r="BK1524" s="112" t="s">
        <v>1511</v>
      </c>
      <c r="BL1524" s="102"/>
      <c r="BM1524" s="99"/>
      <c r="BN1524" s="99"/>
      <c r="BT1524" s="99"/>
      <c r="BU1524" s="99"/>
      <c r="BV1524" s="99"/>
      <c r="BW1524" s="99"/>
      <c r="BX1524" s="99"/>
      <c r="CB1524" s="13" t="s">
        <v>1511</v>
      </c>
    </row>
    <row r="1525" ht="13.75" spans="1:80">
      <c r="A1525" s="88" t="s">
        <v>12719</v>
      </c>
      <c r="B1525" s="88">
        <v>92475491</v>
      </c>
      <c r="C1525" s="106">
        <v>92475401</v>
      </c>
      <c r="D1525" s="89" t="s">
        <v>494</v>
      </c>
      <c r="E1525" s="135">
        <v>8</v>
      </c>
      <c r="F1525" s="135">
        <v>32</v>
      </c>
      <c r="G1525" s="90">
        <f t="shared" si="26"/>
        <v>256</v>
      </c>
      <c r="H1525" s="94"/>
      <c r="I1525" s="95"/>
      <c r="J1525" s="95"/>
      <c r="K1525" s="95"/>
      <c r="L1525" s="95"/>
      <c r="M1525" s="97"/>
      <c r="N1525" s="91"/>
      <c r="O1525" s="92"/>
      <c r="P1525" s="92"/>
      <c r="Q1525" s="92"/>
      <c r="R1525" s="93"/>
      <c r="S1525" s="94"/>
      <c r="T1525" s="95"/>
      <c r="U1525" s="96"/>
      <c r="V1525" s="95"/>
      <c r="W1525" s="95"/>
      <c r="X1525" s="97"/>
      <c r="Y1525" s="94"/>
      <c r="Z1525" s="96"/>
      <c r="AA1525" s="96"/>
      <c r="AB1525" s="95"/>
      <c r="AC1525" s="95"/>
      <c r="AD1525" s="97"/>
      <c r="AE1525" s="94"/>
      <c r="AF1525" s="96"/>
      <c r="AG1525" s="159"/>
      <c r="AH1525" s="160"/>
      <c r="AI1525" s="160"/>
      <c r="AJ1525" s="160"/>
      <c r="AK1525" s="160"/>
      <c r="AL1525" s="94"/>
      <c r="AM1525" s="96"/>
      <c r="AN1525" s="96"/>
      <c r="AO1525" s="95"/>
      <c r="AP1525" s="95"/>
      <c r="AQ1525" s="97"/>
      <c r="AR1525" s="94"/>
      <c r="AS1525" s="96"/>
      <c r="AT1525" s="96"/>
      <c r="AU1525" s="96"/>
      <c r="AV1525" s="95"/>
      <c r="AW1525" s="95"/>
      <c r="AX1525" s="97"/>
      <c r="AY1525" s="97"/>
      <c r="AZ1525" s="97"/>
      <c r="BA1525" s="97"/>
      <c r="BB1525" s="97"/>
      <c r="BC1525" s="99" t="s">
        <v>12362</v>
      </c>
      <c r="BD1525" s="99" t="s">
        <v>12362</v>
      </c>
      <c r="BE1525" s="99" t="s">
        <v>12362</v>
      </c>
      <c r="BF1525" s="100"/>
      <c r="BG1525" s="103"/>
      <c r="BH1525" s="103"/>
      <c r="BI1525" s="103"/>
      <c r="BJ1525" s="99"/>
      <c r="BK1525" s="112" t="s">
        <v>1511</v>
      </c>
      <c r="BL1525" s="102"/>
      <c r="BM1525" s="99"/>
      <c r="BN1525" s="99"/>
      <c r="BT1525" s="99"/>
      <c r="BU1525" s="99"/>
      <c r="BV1525" s="99"/>
      <c r="BW1525" s="99"/>
      <c r="BX1525" s="99"/>
      <c r="CB1525" s="13" t="s">
        <v>1511</v>
      </c>
    </row>
    <row r="1526" ht="13.75" spans="1:80">
      <c r="A1526" s="88" t="s">
        <v>12720</v>
      </c>
      <c r="B1526" s="88">
        <v>92436691</v>
      </c>
      <c r="C1526" s="12" t="s">
        <v>5718</v>
      </c>
      <c r="D1526" s="89" t="s">
        <v>12266</v>
      </c>
      <c r="E1526" s="135">
        <v>6</v>
      </c>
      <c r="F1526" s="135">
        <v>89</v>
      </c>
      <c r="G1526" s="90">
        <f t="shared" si="26"/>
        <v>534</v>
      </c>
      <c r="H1526" s="94"/>
      <c r="I1526" s="95"/>
      <c r="J1526" s="95"/>
      <c r="K1526" s="95"/>
      <c r="L1526" s="95"/>
      <c r="M1526" s="97"/>
      <c r="N1526" s="94"/>
      <c r="O1526" s="95"/>
      <c r="P1526" s="95"/>
      <c r="Q1526" s="95"/>
      <c r="R1526" s="97"/>
      <c r="S1526" s="94"/>
      <c r="T1526" s="95"/>
      <c r="U1526" s="96"/>
      <c r="V1526" s="95"/>
      <c r="W1526" s="95"/>
      <c r="X1526" s="97"/>
      <c r="Y1526" s="94"/>
      <c r="Z1526" s="96"/>
      <c r="AA1526" s="96"/>
      <c r="AB1526" s="95"/>
      <c r="AC1526" s="95"/>
      <c r="AD1526" s="97"/>
      <c r="AE1526" s="94"/>
      <c r="AF1526" s="96"/>
      <c r="AG1526" s="96"/>
      <c r="AH1526" s="95"/>
      <c r="AI1526" s="95"/>
      <c r="AJ1526" s="95"/>
      <c r="AK1526" s="95"/>
      <c r="AL1526" s="94"/>
      <c r="AM1526" s="96"/>
      <c r="AN1526" s="96"/>
      <c r="AO1526" s="95"/>
      <c r="AP1526" s="95"/>
      <c r="AQ1526" s="97"/>
      <c r="AR1526" s="94"/>
      <c r="AS1526" s="96"/>
      <c r="AT1526" s="96"/>
      <c r="AU1526" s="96"/>
      <c r="AV1526" s="95"/>
      <c r="AW1526" s="95"/>
      <c r="AX1526" s="97"/>
      <c r="AY1526" s="97"/>
      <c r="AZ1526" s="97"/>
      <c r="BA1526" s="97"/>
      <c r="BB1526" s="97"/>
      <c r="BC1526" s="99" t="s">
        <v>1366</v>
      </c>
      <c r="BD1526" s="99" t="s">
        <v>1366</v>
      </c>
      <c r="BE1526" s="99" t="s">
        <v>12298</v>
      </c>
      <c r="BF1526" s="100"/>
      <c r="BG1526" s="103"/>
      <c r="BH1526" s="103"/>
      <c r="BI1526" s="103"/>
      <c r="BJ1526" s="99"/>
      <c r="BK1526" s="112" t="s">
        <v>1511</v>
      </c>
      <c r="BL1526" s="102"/>
      <c r="BM1526" s="99"/>
      <c r="BN1526" s="99"/>
      <c r="BT1526" s="99"/>
      <c r="BU1526" s="99"/>
      <c r="BV1526" s="99"/>
      <c r="BW1526" s="99"/>
      <c r="BX1526" s="99"/>
      <c r="CB1526" s="13" t="s">
        <v>1511</v>
      </c>
    </row>
    <row r="1527" ht="13.75" spans="1:80">
      <c r="A1527" s="88" t="s">
        <v>12720</v>
      </c>
      <c r="B1527" s="88">
        <v>92436691</v>
      </c>
      <c r="C1527" s="106" t="s">
        <v>5718</v>
      </c>
      <c r="D1527" s="89" t="s">
        <v>494</v>
      </c>
      <c r="E1527" s="135">
        <v>6</v>
      </c>
      <c r="F1527" s="135">
        <v>144</v>
      </c>
      <c r="G1527" s="90">
        <f t="shared" si="26"/>
        <v>864</v>
      </c>
      <c r="H1527" s="94"/>
      <c r="I1527" s="95"/>
      <c r="J1527" s="95"/>
      <c r="K1527" s="95"/>
      <c r="L1527" s="95"/>
      <c r="M1527" s="97"/>
      <c r="N1527" s="94"/>
      <c r="O1527" s="95"/>
      <c r="P1527" s="95"/>
      <c r="Q1527" s="95"/>
      <c r="R1527" s="97"/>
      <c r="S1527" s="94"/>
      <c r="T1527" s="95"/>
      <c r="U1527" s="96"/>
      <c r="V1527" s="95"/>
      <c r="W1527" s="95"/>
      <c r="X1527" s="97"/>
      <c r="Y1527" s="94"/>
      <c r="Z1527" s="96"/>
      <c r="AA1527" s="96"/>
      <c r="AB1527" s="95"/>
      <c r="AC1527" s="95"/>
      <c r="AD1527" s="97"/>
      <c r="AE1527" s="94"/>
      <c r="AF1527" s="96"/>
      <c r="AG1527" s="96"/>
      <c r="AH1527" s="95"/>
      <c r="AI1527" s="95"/>
      <c r="AJ1527" s="95"/>
      <c r="AK1527" s="95"/>
      <c r="AL1527" s="94"/>
      <c r="AM1527" s="96"/>
      <c r="AN1527" s="96"/>
      <c r="AO1527" s="95"/>
      <c r="AP1527" s="95"/>
      <c r="AQ1527" s="97"/>
      <c r="AR1527" s="94"/>
      <c r="AS1527" s="96"/>
      <c r="AT1527" s="96"/>
      <c r="AU1527" s="96"/>
      <c r="AV1527" s="95"/>
      <c r="AW1527" s="95"/>
      <c r="AX1527" s="97"/>
      <c r="AY1527" s="97"/>
      <c r="AZ1527" s="97"/>
      <c r="BA1527" s="97"/>
      <c r="BB1527" s="97"/>
      <c r="BC1527" s="99" t="s">
        <v>12362</v>
      </c>
      <c r="BD1527" s="99" t="s">
        <v>12362</v>
      </c>
      <c r="BE1527" s="99" t="s">
        <v>12301</v>
      </c>
      <c r="BF1527" s="100"/>
      <c r="BG1527" s="103"/>
      <c r="BH1527" s="103"/>
      <c r="BI1527" s="103"/>
      <c r="BJ1527" s="99"/>
      <c r="BK1527" s="112" t="s">
        <v>1511</v>
      </c>
      <c r="BL1527" s="102"/>
      <c r="BM1527" s="99"/>
      <c r="BN1527" s="99"/>
      <c r="BT1527" s="99"/>
      <c r="BU1527" s="99"/>
      <c r="BV1527" s="99"/>
      <c r="BW1527" s="99"/>
      <c r="BX1527" s="99"/>
      <c r="CB1527" s="13" t="s">
        <v>1511</v>
      </c>
    </row>
    <row r="1528" ht="13.75" spans="1:80">
      <c r="A1528" s="88" t="s">
        <v>12720</v>
      </c>
      <c r="B1528" s="88">
        <v>92436691</v>
      </c>
      <c r="C1528" s="106" t="s">
        <v>8492</v>
      </c>
      <c r="D1528" s="89" t="s">
        <v>12266</v>
      </c>
      <c r="E1528" s="135">
        <v>6</v>
      </c>
      <c r="F1528" s="135">
        <v>89</v>
      </c>
      <c r="G1528" s="90">
        <f t="shared" si="26"/>
        <v>534</v>
      </c>
      <c r="H1528" s="94"/>
      <c r="I1528" s="95"/>
      <c r="J1528" s="95"/>
      <c r="K1528" s="95"/>
      <c r="L1528" s="95"/>
      <c r="M1528" s="97"/>
      <c r="N1528" s="94"/>
      <c r="O1528" s="95">
        <v>38</v>
      </c>
      <c r="P1528" s="95">
        <v>31</v>
      </c>
      <c r="Q1528" s="95">
        <v>36</v>
      </c>
      <c r="R1528" s="97"/>
      <c r="S1528" s="94"/>
      <c r="T1528" s="95"/>
      <c r="U1528" s="96"/>
      <c r="V1528" s="95"/>
      <c r="W1528" s="95"/>
      <c r="X1528" s="97"/>
      <c r="Y1528" s="94"/>
      <c r="Z1528" s="96"/>
      <c r="AA1528" s="96"/>
      <c r="AB1528" s="95"/>
      <c r="AC1528" s="95"/>
      <c r="AD1528" s="97"/>
      <c r="AE1528" s="94"/>
      <c r="AF1528" s="96"/>
      <c r="AG1528" s="96"/>
      <c r="AH1528" s="95"/>
      <c r="AI1528" s="95"/>
      <c r="AJ1528" s="95"/>
      <c r="AK1528" s="95"/>
      <c r="AL1528" s="94"/>
      <c r="AM1528" s="96"/>
      <c r="AN1528" s="96"/>
      <c r="AO1528" s="95"/>
      <c r="AP1528" s="95"/>
      <c r="AQ1528" s="97"/>
      <c r="AR1528" s="94"/>
      <c r="AS1528" s="96"/>
      <c r="AT1528" s="96"/>
      <c r="AU1528" s="96"/>
      <c r="AV1528" s="95"/>
      <c r="AW1528" s="95"/>
      <c r="AX1528" s="97"/>
      <c r="AY1528" s="97"/>
      <c r="AZ1528" s="97"/>
      <c r="BA1528" s="97"/>
      <c r="BB1528" s="97"/>
      <c r="BC1528" s="99" t="s">
        <v>1366</v>
      </c>
      <c r="BD1528" s="99" t="s">
        <v>1366</v>
      </c>
      <c r="BE1528" s="99" t="s">
        <v>12298</v>
      </c>
      <c r="BF1528" s="100"/>
      <c r="BG1528" s="103"/>
      <c r="BH1528" s="103"/>
      <c r="BI1528" s="103"/>
      <c r="BJ1528" s="99"/>
      <c r="BK1528" s="112" t="s">
        <v>1511</v>
      </c>
      <c r="BL1528" s="102"/>
      <c r="BM1528" s="99"/>
      <c r="BN1528" s="99"/>
      <c r="BT1528" s="99"/>
      <c r="BU1528" s="99"/>
      <c r="BV1528" s="99"/>
      <c r="BW1528" s="99"/>
      <c r="BX1528" s="99"/>
      <c r="CB1528" s="13" t="s">
        <v>1511</v>
      </c>
    </row>
    <row r="1529" ht="13.75" spans="1:80">
      <c r="A1529" s="88" t="s">
        <v>12720</v>
      </c>
      <c r="B1529" s="88">
        <v>92436691</v>
      </c>
      <c r="C1529" s="106" t="s">
        <v>8492</v>
      </c>
      <c r="D1529" s="89" t="s">
        <v>494</v>
      </c>
      <c r="E1529" s="135">
        <v>6</v>
      </c>
      <c r="F1529" s="135">
        <v>144</v>
      </c>
      <c r="G1529" s="90">
        <f t="shared" si="26"/>
        <v>864</v>
      </c>
      <c r="H1529" s="94"/>
      <c r="I1529" s="95"/>
      <c r="J1529" s="95"/>
      <c r="K1529" s="95"/>
      <c r="L1529" s="95"/>
      <c r="M1529" s="97"/>
      <c r="N1529" s="94"/>
      <c r="O1529" s="95">
        <v>45</v>
      </c>
      <c r="P1529" s="95">
        <v>98</v>
      </c>
      <c r="Q1529" s="95">
        <v>47</v>
      </c>
      <c r="R1529" s="97"/>
      <c r="S1529" s="94"/>
      <c r="T1529" s="95"/>
      <c r="U1529" s="96"/>
      <c r="V1529" s="95"/>
      <c r="W1529" s="95"/>
      <c r="X1529" s="97"/>
      <c r="Y1529" s="94"/>
      <c r="Z1529" s="96"/>
      <c r="AA1529" s="96"/>
      <c r="AB1529" s="95"/>
      <c r="AC1529" s="95"/>
      <c r="AD1529" s="97"/>
      <c r="AE1529" s="94"/>
      <c r="AF1529" s="96"/>
      <c r="AG1529" s="96"/>
      <c r="AH1529" s="95"/>
      <c r="AI1529" s="95"/>
      <c r="AJ1529" s="95"/>
      <c r="AK1529" s="95"/>
      <c r="AL1529" s="94"/>
      <c r="AM1529" s="96"/>
      <c r="AN1529" s="96"/>
      <c r="AO1529" s="95"/>
      <c r="AP1529" s="95"/>
      <c r="AQ1529" s="97"/>
      <c r="AR1529" s="94"/>
      <c r="AS1529" s="96"/>
      <c r="AT1529" s="96"/>
      <c r="AU1529" s="96"/>
      <c r="AV1529" s="95"/>
      <c r="AW1529" s="95"/>
      <c r="AX1529" s="97"/>
      <c r="AY1529" s="97"/>
      <c r="AZ1529" s="97"/>
      <c r="BA1529" s="97"/>
      <c r="BB1529" s="97"/>
      <c r="BC1529" s="99" t="s">
        <v>12362</v>
      </c>
      <c r="BD1529" s="99" t="s">
        <v>12362</v>
      </c>
      <c r="BE1529" s="99" t="s">
        <v>12301</v>
      </c>
      <c r="BF1529" s="100"/>
      <c r="BG1529" s="103"/>
      <c r="BH1529" s="103"/>
      <c r="BI1529" s="103"/>
      <c r="BJ1529" s="99"/>
      <c r="BK1529" s="112" t="s">
        <v>1511</v>
      </c>
      <c r="BL1529" s="102"/>
      <c r="BM1529" s="99"/>
      <c r="BN1529" s="99"/>
      <c r="BT1529" s="99"/>
      <c r="BU1529" s="99"/>
      <c r="BV1529" s="99"/>
      <c r="BW1529" s="99"/>
      <c r="BX1529" s="99"/>
      <c r="CB1529" s="13" t="s">
        <v>1511</v>
      </c>
    </row>
    <row r="1530" ht="13.9" customHeight="1" spans="1:80">
      <c r="A1530" s="88" t="s">
        <v>12721</v>
      </c>
      <c r="B1530" s="88">
        <v>92421492</v>
      </c>
      <c r="C1530" s="106" t="s">
        <v>576</v>
      </c>
      <c r="D1530" s="89" t="s">
        <v>12266</v>
      </c>
      <c r="E1530" s="135">
        <v>9</v>
      </c>
      <c r="F1530" s="135">
        <v>54</v>
      </c>
      <c r="G1530" s="90">
        <f t="shared" si="26"/>
        <v>486</v>
      </c>
      <c r="H1530" s="91"/>
      <c r="I1530" s="92"/>
      <c r="J1530" s="92">
        <v>30</v>
      </c>
      <c r="K1530" s="92">
        <v>34</v>
      </c>
      <c r="L1530" s="92">
        <v>32</v>
      </c>
      <c r="M1530" s="93">
        <v>38</v>
      </c>
      <c r="N1530" s="91"/>
      <c r="O1530" s="92">
        <v>30</v>
      </c>
      <c r="P1530" s="92">
        <v>34</v>
      </c>
      <c r="Q1530" s="92">
        <v>32</v>
      </c>
      <c r="R1530" s="93">
        <v>38</v>
      </c>
      <c r="S1530" s="91"/>
      <c r="T1530" s="92"/>
      <c r="U1530" s="113"/>
      <c r="V1530" s="424"/>
      <c r="W1530" s="92"/>
      <c r="X1530" s="93"/>
      <c r="Y1530" s="94"/>
      <c r="Z1530" s="96"/>
      <c r="AA1530" s="96"/>
      <c r="AB1530" s="302"/>
      <c r="AC1530" s="95"/>
      <c r="AD1530" s="97"/>
      <c r="AE1530" s="91"/>
      <c r="AF1530" s="91"/>
      <c r="AG1530" s="91"/>
      <c r="AH1530" s="91"/>
      <c r="AI1530" s="91"/>
      <c r="AJ1530" s="91"/>
      <c r="AK1530" s="91"/>
      <c r="AL1530" s="94"/>
      <c r="AM1530" s="96"/>
      <c r="AN1530" s="96"/>
      <c r="AO1530" s="95"/>
      <c r="AP1530" s="95"/>
      <c r="AQ1530" s="97"/>
      <c r="AR1530" s="91"/>
      <c r="AS1530" s="113"/>
      <c r="AT1530" s="113"/>
      <c r="AU1530" s="113"/>
      <c r="AV1530" s="92"/>
      <c r="AW1530" s="92"/>
      <c r="AX1530" s="93"/>
      <c r="AY1530" s="97"/>
      <c r="AZ1530" s="97"/>
      <c r="BA1530" s="97"/>
      <c r="BB1530" s="97"/>
      <c r="BC1530" s="99" t="s">
        <v>12315</v>
      </c>
      <c r="BD1530" s="99" t="s">
        <v>12279</v>
      </c>
      <c r="BE1530" s="99" t="s">
        <v>12336</v>
      </c>
      <c r="BF1530" s="100"/>
      <c r="BG1530" s="103"/>
      <c r="BH1530" s="103"/>
      <c r="BI1530" s="103"/>
      <c r="BJ1530" s="99"/>
      <c r="BK1530" s="112" t="s">
        <v>1511</v>
      </c>
      <c r="BL1530" s="102"/>
      <c r="BM1530" s="99"/>
      <c r="BN1530" s="99"/>
      <c r="BT1530" s="99"/>
      <c r="BU1530" s="99"/>
      <c r="BV1530" s="99"/>
      <c r="BW1530" s="99"/>
      <c r="BX1530" s="99"/>
      <c r="CB1530" s="13" t="s">
        <v>1511</v>
      </c>
    </row>
    <row r="1531" ht="13.75" spans="1:80">
      <c r="A1531" s="88" t="s">
        <v>12721</v>
      </c>
      <c r="B1531" s="88">
        <v>92421492</v>
      </c>
      <c r="C1531" s="106" t="s">
        <v>576</v>
      </c>
      <c r="D1531" s="89" t="s">
        <v>494</v>
      </c>
      <c r="E1531" s="135">
        <v>9</v>
      </c>
      <c r="F1531" s="135">
        <v>69</v>
      </c>
      <c r="G1531" s="90">
        <f t="shared" si="26"/>
        <v>621</v>
      </c>
      <c r="H1531" s="91"/>
      <c r="I1531" s="92"/>
      <c r="J1531" s="105">
        <v>48</v>
      </c>
      <c r="K1531" s="105">
        <v>48</v>
      </c>
      <c r="L1531" s="105">
        <v>38</v>
      </c>
      <c r="M1531" s="166">
        <v>38</v>
      </c>
      <c r="N1531" s="91"/>
      <c r="O1531" s="105">
        <v>48</v>
      </c>
      <c r="P1531" s="105">
        <v>48</v>
      </c>
      <c r="Q1531" s="105">
        <v>38</v>
      </c>
      <c r="R1531" s="166">
        <v>38</v>
      </c>
      <c r="S1531" s="91"/>
      <c r="T1531" s="92"/>
      <c r="U1531" s="113"/>
      <c r="V1531" s="92"/>
      <c r="W1531" s="92"/>
      <c r="X1531" s="93"/>
      <c r="Y1531" s="94"/>
      <c r="Z1531" s="96"/>
      <c r="AA1531" s="96"/>
      <c r="AB1531" s="95"/>
      <c r="AC1531" s="95"/>
      <c r="AD1531" s="97"/>
      <c r="AE1531" s="91"/>
      <c r="AF1531" s="91"/>
      <c r="AG1531" s="91"/>
      <c r="AH1531" s="91"/>
      <c r="AI1531" s="91"/>
      <c r="AJ1531" s="91"/>
      <c r="AK1531" s="91"/>
      <c r="AL1531" s="94"/>
      <c r="AM1531" s="96"/>
      <c r="AN1531" s="96"/>
      <c r="AO1531" s="95"/>
      <c r="AP1531" s="95"/>
      <c r="AQ1531" s="97"/>
      <c r="AR1531" s="91"/>
      <c r="AS1531" s="113"/>
      <c r="AT1531" s="113"/>
      <c r="AU1531" s="113"/>
      <c r="AV1531" s="92"/>
      <c r="AW1531" s="92"/>
      <c r="AX1531" s="93"/>
      <c r="AY1531" s="97"/>
      <c r="AZ1531" s="97"/>
      <c r="BA1531" s="97"/>
      <c r="BB1531" s="97"/>
      <c r="BC1531" s="99" t="s">
        <v>12316</v>
      </c>
      <c r="BD1531" s="99" t="s">
        <v>12281</v>
      </c>
      <c r="BE1531" s="99" t="s">
        <v>12337</v>
      </c>
      <c r="BF1531" s="100"/>
      <c r="BG1531" s="103"/>
      <c r="BH1531" s="103"/>
      <c r="BI1531" s="103"/>
      <c r="BJ1531" s="99"/>
      <c r="BK1531" s="112" t="s">
        <v>1511</v>
      </c>
      <c r="BL1531" s="102"/>
      <c r="BM1531" s="99"/>
      <c r="BN1531" s="99"/>
      <c r="BT1531" s="99"/>
      <c r="BU1531" s="99"/>
      <c r="BV1531" s="99"/>
      <c r="BW1531" s="99"/>
      <c r="BX1531" s="99"/>
      <c r="CB1531" s="13" t="s">
        <v>1511</v>
      </c>
    </row>
    <row r="1532" ht="13.75" spans="1:80">
      <c r="A1532" s="88" t="s">
        <v>12722</v>
      </c>
      <c r="B1532" s="88">
        <v>92421092</v>
      </c>
      <c r="C1532" s="106">
        <v>92411402</v>
      </c>
      <c r="D1532" s="89" t="s">
        <v>12266</v>
      </c>
      <c r="E1532" s="135">
        <v>9</v>
      </c>
      <c r="F1532" s="135">
        <v>54</v>
      </c>
      <c r="G1532" s="90">
        <f t="shared" si="26"/>
        <v>486</v>
      </c>
      <c r="H1532" s="94"/>
      <c r="I1532" s="95"/>
      <c r="J1532" s="95"/>
      <c r="K1532" s="95"/>
      <c r="L1532" s="95"/>
      <c r="M1532" s="97"/>
      <c r="N1532" s="94"/>
      <c r="O1532" s="94"/>
      <c r="P1532" s="94"/>
      <c r="Q1532" s="94"/>
      <c r="R1532" s="94"/>
      <c r="S1532" s="94"/>
      <c r="T1532" s="95"/>
      <c r="U1532" s="96"/>
      <c r="V1532" s="95"/>
      <c r="W1532" s="95"/>
      <c r="X1532" s="97"/>
      <c r="Y1532" s="94"/>
      <c r="Z1532" s="96"/>
      <c r="AA1532" s="96"/>
      <c r="AB1532" s="95"/>
      <c r="AC1532" s="95"/>
      <c r="AD1532" s="97"/>
      <c r="AE1532" s="94"/>
      <c r="AF1532" s="94"/>
      <c r="AG1532" s="94"/>
      <c r="AH1532" s="94"/>
      <c r="AI1532" s="94"/>
      <c r="AJ1532" s="94"/>
      <c r="AK1532" s="94"/>
      <c r="AL1532" s="94"/>
      <c r="AM1532" s="96"/>
      <c r="AN1532" s="96"/>
      <c r="AO1532" s="95"/>
      <c r="AP1532" s="95"/>
      <c r="AQ1532" s="97"/>
      <c r="AR1532" s="94"/>
      <c r="AS1532" s="96"/>
      <c r="AT1532" s="96"/>
      <c r="AU1532" s="96"/>
      <c r="AV1532" s="95"/>
      <c r="AW1532" s="95"/>
      <c r="AX1532" s="97"/>
      <c r="AY1532" s="97"/>
      <c r="AZ1532" s="97"/>
      <c r="BA1532" s="97"/>
      <c r="BB1532" s="97"/>
      <c r="BC1532" s="99" t="s">
        <v>1366</v>
      </c>
      <c r="BD1532" s="99" t="s">
        <v>1366</v>
      </c>
      <c r="BE1532" s="99" t="s">
        <v>12297</v>
      </c>
      <c r="BF1532" s="100"/>
      <c r="BG1532" s="103"/>
      <c r="BH1532" s="103"/>
      <c r="BI1532" s="103"/>
      <c r="BJ1532" s="99"/>
      <c r="BK1532" s="112" t="s">
        <v>1511</v>
      </c>
      <c r="BL1532" s="102"/>
      <c r="BM1532" s="99"/>
      <c r="BN1532" s="99"/>
      <c r="BT1532" s="99"/>
      <c r="BU1532" s="99"/>
      <c r="BV1532" s="99"/>
      <c r="BW1532" s="99"/>
      <c r="BX1532" s="99"/>
      <c r="CB1532" s="13" t="s">
        <v>1511</v>
      </c>
    </row>
    <row r="1533" ht="13.75" spans="1:80">
      <c r="A1533" s="88" t="s">
        <v>12722</v>
      </c>
      <c r="B1533" s="88">
        <v>92421092</v>
      </c>
      <c r="C1533" s="106">
        <v>92411402</v>
      </c>
      <c r="D1533" s="89" t="s">
        <v>494</v>
      </c>
      <c r="E1533" s="135">
        <v>9</v>
      </c>
      <c r="F1533" s="135">
        <v>69</v>
      </c>
      <c r="G1533" s="90">
        <f t="shared" si="26"/>
        <v>621</v>
      </c>
      <c r="H1533" s="94"/>
      <c r="I1533" s="95"/>
      <c r="J1533" s="95"/>
      <c r="K1533" s="95"/>
      <c r="L1533" s="95"/>
      <c r="M1533" s="97"/>
      <c r="N1533" s="94"/>
      <c r="O1533" s="94"/>
      <c r="P1533" s="94"/>
      <c r="Q1533" s="94"/>
      <c r="R1533" s="94"/>
      <c r="S1533" s="94"/>
      <c r="T1533" s="95"/>
      <c r="U1533" s="96"/>
      <c r="V1533" s="95"/>
      <c r="W1533" s="95"/>
      <c r="X1533" s="97"/>
      <c r="Y1533" s="94"/>
      <c r="Z1533" s="96"/>
      <c r="AA1533" s="96"/>
      <c r="AB1533" s="95"/>
      <c r="AC1533" s="95"/>
      <c r="AD1533" s="97"/>
      <c r="AE1533" s="94"/>
      <c r="AF1533" s="94"/>
      <c r="AG1533" s="94"/>
      <c r="AH1533" s="94"/>
      <c r="AI1533" s="94"/>
      <c r="AJ1533" s="94"/>
      <c r="AK1533" s="94"/>
      <c r="AL1533" s="94"/>
      <c r="AM1533" s="96"/>
      <c r="AN1533" s="96"/>
      <c r="AO1533" s="95"/>
      <c r="AP1533" s="95"/>
      <c r="AQ1533" s="97"/>
      <c r="AR1533" s="94"/>
      <c r="AS1533" s="96"/>
      <c r="AT1533" s="96"/>
      <c r="AU1533" s="96"/>
      <c r="AV1533" s="95"/>
      <c r="AW1533" s="95"/>
      <c r="AX1533" s="97"/>
      <c r="AY1533" s="97"/>
      <c r="AZ1533" s="97"/>
      <c r="BA1533" s="97"/>
      <c r="BB1533" s="97"/>
      <c r="BC1533" s="99" t="s">
        <v>12362</v>
      </c>
      <c r="BD1533" s="99" t="s">
        <v>12362</v>
      </c>
      <c r="BE1533" s="99" t="s">
        <v>12300</v>
      </c>
      <c r="BF1533" s="100"/>
      <c r="BG1533" s="103"/>
      <c r="BH1533" s="103"/>
      <c r="BI1533" s="103"/>
      <c r="BJ1533" s="99"/>
      <c r="BK1533" s="112" t="s">
        <v>1511</v>
      </c>
      <c r="BL1533" s="102"/>
      <c r="BM1533" s="99"/>
      <c r="BN1533" s="99"/>
      <c r="BT1533" s="99"/>
      <c r="BU1533" s="99"/>
      <c r="BV1533" s="99"/>
      <c r="BW1533" s="99"/>
      <c r="BX1533" s="99"/>
      <c r="CB1533" s="13" t="s">
        <v>1511</v>
      </c>
    </row>
    <row r="1534" ht="13.75" spans="1:80">
      <c r="A1534" s="88" t="s">
        <v>12723</v>
      </c>
      <c r="B1534" s="88">
        <v>92420292</v>
      </c>
      <c r="C1534" s="106" t="s">
        <v>5411</v>
      </c>
      <c r="D1534" s="89" t="s">
        <v>12266</v>
      </c>
      <c r="E1534" s="135">
        <v>9</v>
      </c>
      <c r="F1534" s="135">
        <v>14</v>
      </c>
      <c r="G1534" s="90">
        <f t="shared" si="26"/>
        <v>126</v>
      </c>
      <c r="H1534" s="91"/>
      <c r="I1534" s="92"/>
      <c r="J1534" s="92"/>
      <c r="K1534" s="92"/>
      <c r="L1534" s="92"/>
      <c r="M1534" s="93"/>
      <c r="N1534" s="91"/>
      <c r="O1534" s="91"/>
      <c r="P1534" s="91"/>
      <c r="Q1534" s="91"/>
      <c r="R1534" s="91"/>
      <c r="S1534" s="94"/>
      <c r="T1534" s="95"/>
      <c r="U1534" s="96"/>
      <c r="V1534" s="95"/>
      <c r="W1534" s="95"/>
      <c r="X1534" s="97"/>
      <c r="Y1534" s="94"/>
      <c r="Z1534" s="96"/>
      <c r="AA1534" s="96"/>
      <c r="AB1534" s="95"/>
      <c r="AC1534" s="95"/>
      <c r="AD1534" s="97"/>
      <c r="AE1534" s="91"/>
      <c r="AF1534" s="91"/>
      <c r="AG1534" s="91"/>
      <c r="AH1534" s="91"/>
      <c r="AI1534" s="91"/>
      <c r="AJ1534" s="91"/>
      <c r="AK1534" s="91"/>
      <c r="AL1534" s="94"/>
      <c r="AM1534" s="96"/>
      <c r="AN1534" s="96"/>
      <c r="AO1534" s="95"/>
      <c r="AP1534" s="95"/>
      <c r="AQ1534" s="97"/>
      <c r="AR1534" s="91"/>
      <c r="AS1534" s="113"/>
      <c r="AT1534" s="104">
        <v>18</v>
      </c>
      <c r="AU1534" s="104">
        <v>20</v>
      </c>
      <c r="AV1534" s="105">
        <v>12</v>
      </c>
      <c r="AW1534" s="105">
        <v>11</v>
      </c>
      <c r="AX1534" s="166">
        <v>38</v>
      </c>
      <c r="AY1534" s="97"/>
      <c r="AZ1534" s="97"/>
      <c r="BA1534" s="97"/>
      <c r="BB1534" s="97"/>
      <c r="BC1534" s="99" t="s">
        <v>12336</v>
      </c>
      <c r="BD1534" s="99" t="s">
        <v>12297</v>
      </c>
      <c r="BE1534" s="99" t="s">
        <v>12349</v>
      </c>
      <c r="BF1534" s="100"/>
      <c r="BG1534" s="103"/>
      <c r="BH1534" s="103"/>
      <c r="BI1534" s="103"/>
      <c r="BJ1534" s="99"/>
      <c r="BK1534" s="112" t="s">
        <v>1511</v>
      </c>
      <c r="BL1534" s="102"/>
      <c r="BM1534" s="99"/>
      <c r="BN1534" s="99"/>
      <c r="BT1534" s="99"/>
      <c r="BU1534" s="99"/>
      <c r="BV1534" s="99"/>
      <c r="BW1534" s="99"/>
      <c r="BX1534" s="99"/>
      <c r="CB1534" s="13" t="s">
        <v>1511</v>
      </c>
    </row>
    <row r="1535" ht="13.75" spans="1:80">
      <c r="A1535" s="88" t="s">
        <v>12723</v>
      </c>
      <c r="B1535" s="88">
        <v>92420292</v>
      </c>
      <c r="C1535" s="106" t="s">
        <v>5411</v>
      </c>
      <c r="D1535" s="89" t="s">
        <v>494</v>
      </c>
      <c r="E1535" s="135">
        <v>9</v>
      </c>
      <c r="F1535" s="135">
        <v>33</v>
      </c>
      <c r="G1535" s="90">
        <f t="shared" si="26"/>
        <v>297</v>
      </c>
      <c r="H1535" s="91"/>
      <c r="I1535" s="92"/>
      <c r="J1535" s="118"/>
      <c r="K1535" s="118"/>
      <c r="L1535" s="118"/>
      <c r="M1535" s="118"/>
      <c r="N1535" s="91"/>
      <c r="O1535" s="91"/>
      <c r="P1535" s="91"/>
      <c r="Q1535" s="91"/>
      <c r="R1535" s="91"/>
      <c r="S1535" s="94"/>
      <c r="T1535" s="95"/>
      <c r="U1535" s="96"/>
      <c r="V1535" s="95"/>
      <c r="W1535" s="95"/>
      <c r="X1535" s="97"/>
      <c r="Y1535" s="94"/>
      <c r="Z1535" s="96"/>
      <c r="AA1535" s="96"/>
      <c r="AB1535" s="95"/>
      <c r="AC1535" s="95"/>
      <c r="AD1535" s="97"/>
      <c r="AE1535" s="91"/>
      <c r="AF1535" s="91"/>
      <c r="AG1535" s="91"/>
      <c r="AH1535" s="91"/>
      <c r="AI1535" s="91"/>
      <c r="AJ1535" s="91"/>
      <c r="AK1535" s="91"/>
      <c r="AL1535" s="94"/>
      <c r="AM1535" s="96"/>
      <c r="AN1535" s="96"/>
      <c r="AO1535" s="95"/>
      <c r="AP1535" s="95"/>
      <c r="AQ1535" s="97"/>
      <c r="AR1535" s="91"/>
      <c r="AS1535" s="113"/>
      <c r="AT1535" s="104">
        <v>36</v>
      </c>
      <c r="AU1535" s="104">
        <v>26</v>
      </c>
      <c r="AV1535" s="105">
        <v>12</v>
      </c>
      <c r="AW1535" s="105">
        <v>25</v>
      </c>
      <c r="AX1535" s="166">
        <v>38</v>
      </c>
      <c r="AY1535" s="97"/>
      <c r="AZ1535" s="97"/>
      <c r="BA1535" s="97"/>
      <c r="BB1535" s="97"/>
      <c r="BC1535" s="99" t="s">
        <v>12337</v>
      </c>
      <c r="BD1535" s="99" t="s">
        <v>12300</v>
      </c>
      <c r="BE1535" s="99" t="s">
        <v>12350</v>
      </c>
      <c r="BF1535" s="100"/>
      <c r="BG1535" s="103"/>
      <c r="BH1535" s="103"/>
      <c r="BI1535" s="103"/>
      <c r="BJ1535" s="99"/>
      <c r="BK1535" s="112" t="s">
        <v>1511</v>
      </c>
      <c r="BL1535" s="102"/>
      <c r="BM1535" s="99"/>
      <c r="BN1535" s="99"/>
      <c r="BT1535" s="99"/>
      <c r="BU1535" s="99"/>
      <c r="BV1535" s="99"/>
      <c r="BW1535" s="99"/>
      <c r="BX1535" s="99"/>
      <c r="CB1535" s="13" t="s">
        <v>1511</v>
      </c>
    </row>
    <row r="1536" ht="13.75" spans="1:80">
      <c r="A1536" s="88" t="s">
        <v>12723</v>
      </c>
      <c r="B1536" s="88">
        <v>92420292</v>
      </c>
      <c r="C1536" s="106" t="s">
        <v>557</v>
      </c>
      <c r="D1536" s="89" t="s">
        <v>12266</v>
      </c>
      <c r="E1536" s="135">
        <v>9</v>
      </c>
      <c r="F1536" s="135">
        <v>26</v>
      </c>
      <c r="G1536" s="90">
        <f t="shared" si="26"/>
        <v>234</v>
      </c>
      <c r="H1536" s="91"/>
      <c r="I1536" s="92"/>
      <c r="J1536" s="118"/>
      <c r="K1536" s="118"/>
      <c r="L1536" s="118"/>
      <c r="M1536" s="118"/>
      <c r="N1536" s="91"/>
      <c r="O1536" s="118"/>
      <c r="P1536" s="118"/>
      <c r="Q1536" s="118"/>
      <c r="R1536" s="118"/>
      <c r="S1536" s="94"/>
      <c r="T1536" s="95"/>
      <c r="U1536" s="96"/>
      <c r="V1536" s="95"/>
      <c r="W1536" s="95"/>
      <c r="X1536" s="97"/>
      <c r="Y1536" s="94"/>
      <c r="Z1536" s="96"/>
      <c r="AA1536" s="96"/>
      <c r="AB1536" s="160"/>
      <c r="AC1536" s="160"/>
      <c r="AD1536" s="161"/>
      <c r="AE1536" s="91"/>
      <c r="AF1536" s="91"/>
      <c r="AG1536" s="91"/>
      <c r="AH1536" s="91"/>
      <c r="AI1536" s="91"/>
      <c r="AJ1536" s="91"/>
      <c r="AK1536" s="91"/>
      <c r="AL1536" s="94"/>
      <c r="AM1536" s="96"/>
      <c r="AN1536" s="96"/>
      <c r="AO1536" s="95"/>
      <c r="AP1536" s="95"/>
      <c r="AQ1536" s="97"/>
      <c r="AR1536" s="91"/>
      <c r="AS1536" s="113"/>
      <c r="AT1536" s="104">
        <v>28</v>
      </c>
      <c r="AU1536" s="104">
        <v>30</v>
      </c>
      <c r="AV1536" s="105">
        <v>19</v>
      </c>
      <c r="AW1536" s="105">
        <v>11</v>
      </c>
      <c r="AX1536" s="166">
        <v>38</v>
      </c>
      <c r="AY1536" s="97"/>
      <c r="AZ1536" s="97"/>
      <c r="BA1536" s="97"/>
      <c r="BB1536" s="97"/>
      <c r="BC1536" s="99" t="s">
        <v>12336</v>
      </c>
      <c r="BD1536" s="99" t="s">
        <v>12297</v>
      </c>
      <c r="BE1536" s="99" t="s">
        <v>12349</v>
      </c>
      <c r="BF1536" s="100"/>
      <c r="BG1536" s="103"/>
      <c r="BH1536" s="103"/>
      <c r="BI1536" s="103"/>
      <c r="BJ1536" s="99"/>
      <c r="BK1536" s="112" t="s">
        <v>1511</v>
      </c>
      <c r="BL1536" s="102"/>
      <c r="BM1536" s="99"/>
      <c r="BN1536" s="99"/>
      <c r="BT1536" s="99"/>
      <c r="BU1536" s="99"/>
      <c r="BV1536" s="99"/>
      <c r="BW1536" s="99"/>
      <c r="BX1536" s="99"/>
      <c r="CB1536" s="13" t="s">
        <v>1511</v>
      </c>
    </row>
    <row r="1537" ht="13.75" spans="1:479">
      <c r="A1537" s="88" t="s">
        <v>12723</v>
      </c>
      <c r="B1537" s="88">
        <v>92420292</v>
      </c>
      <c r="C1537" s="106" t="s">
        <v>557</v>
      </c>
      <c r="D1537" s="89" t="s">
        <v>494</v>
      </c>
      <c r="E1537" s="135">
        <v>9</v>
      </c>
      <c r="F1537" s="135">
        <v>47</v>
      </c>
      <c r="G1537" s="90">
        <f t="shared" si="26"/>
        <v>423</v>
      </c>
      <c r="H1537" s="91"/>
      <c r="I1537" s="92"/>
      <c r="J1537" s="92"/>
      <c r="K1537" s="92"/>
      <c r="L1537" s="92"/>
      <c r="M1537" s="93"/>
      <c r="N1537" s="91"/>
      <c r="O1537" s="92"/>
      <c r="P1537" s="92"/>
      <c r="Q1537" s="92"/>
      <c r="R1537" s="93"/>
      <c r="S1537" s="94"/>
      <c r="T1537" s="95"/>
      <c r="U1537" s="96"/>
      <c r="V1537" s="95"/>
      <c r="W1537" s="95"/>
      <c r="X1537" s="97"/>
      <c r="Y1537" s="94"/>
      <c r="Z1537" s="96"/>
      <c r="AA1537" s="96"/>
      <c r="AB1537" s="160"/>
      <c r="AC1537" s="160"/>
      <c r="AD1537" s="161"/>
      <c r="AE1537" s="91"/>
      <c r="AF1537" s="113"/>
      <c r="AG1537" s="113"/>
      <c r="AH1537" s="92"/>
      <c r="AI1537" s="92"/>
      <c r="AJ1537" s="92"/>
      <c r="AK1537" s="92"/>
      <c r="AL1537" s="94"/>
      <c r="AM1537" s="96"/>
      <c r="AN1537" s="96"/>
      <c r="AO1537" s="95"/>
      <c r="AP1537" s="95"/>
      <c r="AQ1537" s="97"/>
      <c r="AR1537" s="91"/>
      <c r="AS1537" s="113"/>
      <c r="AT1537" s="104">
        <v>48</v>
      </c>
      <c r="AU1537" s="104">
        <v>32</v>
      </c>
      <c r="AV1537" s="105">
        <v>12</v>
      </c>
      <c r="AW1537" s="105">
        <v>25</v>
      </c>
      <c r="AX1537" s="93"/>
      <c r="AY1537" s="97"/>
      <c r="AZ1537" s="97"/>
      <c r="BA1537" s="97"/>
      <c r="BB1537" s="97"/>
      <c r="BC1537" s="99" t="s">
        <v>12337</v>
      </c>
      <c r="BD1537" s="99" t="s">
        <v>12300</v>
      </c>
      <c r="BE1537" s="99" t="s">
        <v>12350</v>
      </c>
      <c r="BF1537" s="100"/>
      <c r="BG1537" s="103"/>
      <c r="BH1537" s="103"/>
      <c r="BI1537" s="103"/>
      <c r="BJ1537" s="99"/>
      <c r="BK1537" s="112" t="s">
        <v>1511</v>
      </c>
      <c r="BL1537" s="102"/>
      <c r="BM1537" s="99"/>
      <c r="BN1537" s="99"/>
      <c r="BT1537" s="99"/>
      <c r="BU1537" s="99"/>
      <c r="BV1537" s="99"/>
      <c r="BW1537" s="99"/>
      <c r="BX1537" s="99"/>
      <c r="CB1537" s="13" t="s">
        <v>1511</v>
      </c>
    </row>
    <row r="1538" ht="13.75" spans="1:479">
      <c r="A1538" s="88" t="s">
        <v>12723</v>
      </c>
      <c r="B1538" s="88">
        <v>92420292</v>
      </c>
      <c r="C1538" s="106" t="s">
        <v>5419</v>
      </c>
      <c r="D1538" s="89" t="s">
        <v>12266</v>
      </c>
      <c r="E1538" s="135">
        <v>9</v>
      </c>
      <c r="F1538" s="135">
        <v>14</v>
      </c>
      <c r="G1538" s="90">
        <f t="shared" si="26"/>
        <v>126</v>
      </c>
      <c r="H1538" s="91"/>
      <c r="I1538" s="92"/>
      <c r="J1538" s="92"/>
      <c r="K1538" s="92"/>
      <c r="L1538" s="92"/>
      <c r="M1538" s="93"/>
      <c r="N1538" s="91"/>
      <c r="O1538" s="92"/>
      <c r="P1538" s="92"/>
      <c r="Q1538" s="92"/>
      <c r="R1538" s="93"/>
      <c r="S1538" s="94"/>
      <c r="T1538" s="95"/>
      <c r="U1538" s="96"/>
      <c r="V1538" s="95"/>
      <c r="W1538" s="95"/>
      <c r="X1538" s="97"/>
      <c r="Y1538" s="94"/>
      <c r="Z1538" s="96"/>
      <c r="AA1538" s="96"/>
      <c r="AB1538" s="95"/>
      <c r="AC1538" s="95"/>
      <c r="AD1538" s="97"/>
      <c r="AE1538" s="91"/>
      <c r="AF1538" s="113"/>
      <c r="AG1538" s="113"/>
      <c r="AH1538" s="92"/>
      <c r="AI1538" s="92"/>
      <c r="AJ1538" s="92"/>
      <c r="AK1538" s="92"/>
      <c r="AL1538" s="94"/>
      <c r="AM1538" s="96"/>
      <c r="AN1538" s="96"/>
      <c r="AO1538" s="95"/>
      <c r="AP1538" s="95"/>
      <c r="AQ1538" s="97"/>
      <c r="AR1538" s="91"/>
      <c r="AS1538" s="113"/>
      <c r="AT1538" s="113"/>
      <c r="AU1538" s="113"/>
      <c r="AV1538" s="92"/>
      <c r="AW1538" s="92"/>
      <c r="AX1538" s="93"/>
      <c r="AY1538" s="97"/>
      <c r="AZ1538" s="97"/>
      <c r="BA1538" s="97"/>
      <c r="BB1538" s="97"/>
      <c r="BC1538" s="99" t="s">
        <v>12336</v>
      </c>
      <c r="BD1538" s="99" t="s">
        <v>12297</v>
      </c>
      <c r="BE1538" s="99" t="s">
        <v>12349</v>
      </c>
      <c r="BF1538" s="100"/>
      <c r="BG1538" s="103"/>
      <c r="BH1538" s="103"/>
      <c r="BI1538" s="103"/>
      <c r="BJ1538" s="99"/>
      <c r="BK1538" s="112" t="s">
        <v>1511</v>
      </c>
      <c r="BL1538" s="102"/>
      <c r="BM1538" s="99"/>
      <c r="BN1538" s="99"/>
      <c r="BT1538" s="99"/>
      <c r="BU1538" s="99"/>
      <c r="BV1538" s="99"/>
      <c r="BW1538" s="99"/>
      <c r="BX1538" s="99"/>
      <c r="CB1538" s="13" t="s">
        <v>1511</v>
      </c>
    </row>
    <row r="1539" ht="13.75" spans="1:479">
      <c r="A1539" s="88" t="s">
        <v>12723</v>
      </c>
      <c r="B1539" s="88">
        <v>92420292</v>
      </c>
      <c r="C1539" s="106" t="s">
        <v>5419</v>
      </c>
      <c r="D1539" s="89" t="s">
        <v>494</v>
      </c>
      <c r="E1539" s="135">
        <v>9</v>
      </c>
      <c r="F1539" s="135">
        <v>33</v>
      </c>
      <c r="G1539" s="90">
        <f t="shared" si="26"/>
        <v>297</v>
      </c>
      <c r="H1539" s="91"/>
      <c r="I1539" s="92"/>
      <c r="J1539" s="92"/>
      <c r="K1539" s="92"/>
      <c r="L1539" s="92"/>
      <c r="M1539" s="93"/>
      <c r="N1539" s="91"/>
      <c r="O1539" s="92"/>
      <c r="P1539" s="92"/>
      <c r="Q1539" s="92"/>
      <c r="R1539" s="93"/>
      <c r="S1539" s="94"/>
      <c r="T1539" s="95"/>
      <c r="U1539" s="96"/>
      <c r="V1539" s="95"/>
      <c r="W1539" s="95"/>
      <c r="X1539" s="97"/>
      <c r="Y1539" s="94"/>
      <c r="Z1539" s="96"/>
      <c r="AA1539" s="96"/>
      <c r="AB1539" s="95"/>
      <c r="AC1539" s="95"/>
      <c r="AD1539" s="97"/>
      <c r="AE1539" s="91"/>
      <c r="AF1539" s="113"/>
      <c r="AG1539" s="113"/>
      <c r="AH1539" s="92"/>
      <c r="AI1539" s="92"/>
      <c r="AJ1539" s="92"/>
      <c r="AK1539" s="92"/>
      <c r="AL1539" s="94"/>
      <c r="AM1539" s="96"/>
      <c r="AN1539" s="96"/>
      <c r="AO1539" s="95"/>
      <c r="AP1539" s="95"/>
      <c r="AQ1539" s="97"/>
      <c r="AR1539" s="91"/>
      <c r="AS1539" s="113"/>
      <c r="AT1539" s="113"/>
      <c r="AU1539" s="113"/>
      <c r="AV1539" s="92"/>
      <c r="AW1539" s="92"/>
      <c r="AX1539" s="93"/>
      <c r="AY1539" s="97"/>
      <c r="AZ1539" s="97"/>
      <c r="BA1539" s="97"/>
      <c r="BB1539" s="97"/>
      <c r="BC1539" s="99" t="s">
        <v>12337</v>
      </c>
      <c r="BD1539" s="99" t="s">
        <v>12300</v>
      </c>
      <c r="BE1539" s="99" t="s">
        <v>12350</v>
      </c>
      <c r="BF1539" s="100"/>
      <c r="BG1539" s="103"/>
      <c r="BH1539" s="103"/>
      <c r="BI1539" s="103"/>
      <c r="BJ1539" s="99"/>
      <c r="BK1539" s="112" t="s">
        <v>1511</v>
      </c>
      <c r="BL1539" s="102"/>
      <c r="BM1539" s="99"/>
      <c r="BN1539" s="99"/>
      <c r="BT1539" s="99"/>
      <c r="BU1539" s="99"/>
      <c r="BV1539" s="99"/>
      <c r="BW1539" s="99"/>
      <c r="BX1539" s="99"/>
      <c r="CB1539" s="13" t="s">
        <v>1511</v>
      </c>
    </row>
    <row r="1540" ht="13.75" spans="1:479">
      <c r="A1540" s="88" t="s">
        <v>12723</v>
      </c>
      <c r="B1540" s="88">
        <v>92420292</v>
      </c>
      <c r="C1540" s="106" t="s">
        <v>5424</v>
      </c>
      <c r="D1540" s="89" t="s">
        <v>12266</v>
      </c>
      <c r="E1540" s="135">
        <v>9</v>
      </c>
      <c r="F1540" s="135">
        <v>26</v>
      </c>
      <c r="G1540" s="90">
        <f t="shared" si="26"/>
        <v>234</v>
      </c>
      <c r="H1540" s="91"/>
      <c r="I1540" s="92"/>
      <c r="J1540" s="92"/>
      <c r="K1540" s="92"/>
      <c r="L1540" s="92"/>
      <c r="M1540" s="93"/>
      <c r="N1540" s="91"/>
      <c r="O1540" s="92"/>
      <c r="P1540" s="92"/>
      <c r="Q1540" s="92"/>
      <c r="R1540" s="93"/>
      <c r="S1540" s="94"/>
      <c r="T1540" s="95"/>
      <c r="U1540" s="96"/>
      <c r="V1540" s="95"/>
      <c r="W1540" s="95"/>
      <c r="X1540" s="97"/>
      <c r="Y1540" s="94"/>
      <c r="Z1540" s="96"/>
      <c r="AA1540" s="96"/>
      <c r="AB1540" s="95"/>
      <c r="AC1540" s="95"/>
      <c r="AD1540" s="97"/>
      <c r="AE1540" s="91"/>
      <c r="AF1540" s="113"/>
      <c r="AG1540" s="113"/>
      <c r="AH1540" s="92"/>
      <c r="AI1540" s="92"/>
      <c r="AJ1540" s="92"/>
      <c r="AK1540" s="92"/>
      <c r="AL1540" s="94"/>
      <c r="AM1540" s="96"/>
      <c r="AN1540" s="96"/>
      <c r="AO1540" s="95"/>
      <c r="AP1540" s="95"/>
      <c r="AQ1540" s="97"/>
      <c r="AR1540" s="91"/>
      <c r="AS1540" s="113"/>
      <c r="AT1540" s="113">
        <v>27</v>
      </c>
      <c r="AU1540" s="113">
        <v>10</v>
      </c>
      <c r="AV1540" s="92">
        <v>20</v>
      </c>
      <c r="AW1540" s="92">
        <v>17</v>
      </c>
      <c r="AX1540" s="93">
        <v>38</v>
      </c>
      <c r="AY1540" s="97"/>
      <c r="AZ1540" s="97"/>
      <c r="BA1540" s="97"/>
      <c r="BB1540" s="97"/>
      <c r="BC1540" s="99" t="s">
        <v>12336</v>
      </c>
      <c r="BD1540" s="99" t="s">
        <v>12297</v>
      </c>
      <c r="BE1540" s="99" t="s">
        <v>12349</v>
      </c>
      <c r="BF1540" s="100"/>
      <c r="BG1540" s="103"/>
      <c r="BH1540" s="103"/>
      <c r="BI1540" s="103"/>
      <c r="BJ1540" s="99"/>
      <c r="BK1540" s="112" t="s">
        <v>1511</v>
      </c>
      <c r="BL1540" s="102"/>
      <c r="BM1540" s="99"/>
      <c r="BN1540" s="99"/>
      <c r="BT1540" s="99"/>
      <c r="BU1540" s="99"/>
      <c r="BV1540" s="99"/>
      <c r="BW1540" s="99"/>
      <c r="BX1540" s="99"/>
      <c r="CB1540" s="13" t="s">
        <v>1511</v>
      </c>
    </row>
    <row r="1541" ht="13.75" spans="1:479">
      <c r="A1541" s="88" t="s">
        <v>12723</v>
      </c>
      <c r="B1541" s="88">
        <v>92420292</v>
      </c>
      <c r="C1541" s="106" t="s">
        <v>5424</v>
      </c>
      <c r="D1541" s="89" t="s">
        <v>494</v>
      </c>
      <c r="E1541" s="135">
        <v>9</v>
      </c>
      <c r="F1541" s="135">
        <v>47</v>
      </c>
      <c r="G1541" s="90">
        <f t="shared" si="26"/>
        <v>423</v>
      </c>
      <c r="H1541" s="91"/>
      <c r="I1541" s="92"/>
      <c r="J1541" s="92"/>
      <c r="K1541" s="92"/>
      <c r="L1541" s="92"/>
      <c r="M1541" s="93"/>
      <c r="N1541" s="91"/>
      <c r="O1541" s="92"/>
      <c r="P1541" s="92"/>
      <c r="Q1541" s="92"/>
      <c r="R1541" s="93"/>
      <c r="S1541" s="94"/>
      <c r="T1541" s="95"/>
      <c r="U1541" s="96"/>
      <c r="V1541" s="95"/>
      <c r="W1541" s="95"/>
      <c r="X1541" s="97"/>
      <c r="Y1541" s="94"/>
      <c r="Z1541" s="96"/>
      <c r="AA1541" s="96"/>
      <c r="AB1541" s="95"/>
      <c r="AC1541" s="95"/>
      <c r="AD1541" s="97"/>
      <c r="AE1541" s="91"/>
      <c r="AF1541" s="113"/>
      <c r="AG1541" s="113"/>
      <c r="AH1541" s="92"/>
      <c r="AI1541" s="92"/>
      <c r="AJ1541" s="92"/>
      <c r="AK1541" s="92"/>
      <c r="AL1541" s="94"/>
      <c r="AM1541" s="96"/>
      <c r="AN1541" s="96"/>
      <c r="AO1541" s="95"/>
      <c r="AP1541" s="95"/>
      <c r="AQ1541" s="97"/>
      <c r="AR1541" s="91"/>
      <c r="AS1541" s="113"/>
      <c r="AT1541" s="113">
        <v>38</v>
      </c>
      <c r="AU1541" s="113">
        <v>25</v>
      </c>
      <c r="AV1541" s="92">
        <v>36</v>
      </c>
      <c r="AW1541" s="92">
        <v>25</v>
      </c>
      <c r="AX1541" s="93"/>
      <c r="AY1541" s="97"/>
      <c r="AZ1541" s="97"/>
      <c r="BA1541" s="97"/>
      <c r="BB1541" s="97"/>
      <c r="BC1541" s="99" t="s">
        <v>12337</v>
      </c>
      <c r="BD1541" s="99" t="s">
        <v>12300</v>
      </c>
      <c r="BE1541" s="99" t="s">
        <v>12350</v>
      </c>
      <c r="BF1541" s="100"/>
      <c r="BG1541" s="103"/>
      <c r="BH1541" s="103"/>
      <c r="BI1541" s="103"/>
      <c r="BJ1541" s="99"/>
      <c r="BK1541" s="112" t="s">
        <v>1511</v>
      </c>
      <c r="BL1541" s="102"/>
      <c r="BM1541" s="99"/>
      <c r="BN1541" s="99"/>
      <c r="BT1541" s="99"/>
      <c r="BU1541" s="99"/>
      <c r="BV1541" s="99"/>
      <c r="BW1541" s="99"/>
      <c r="BX1541" s="99"/>
      <c r="CB1541" s="13" t="s">
        <v>1511</v>
      </c>
    </row>
    <row r="1542" ht="13.75" spans="1:479">
      <c r="A1542" s="88" t="s">
        <v>12723</v>
      </c>
      <c r="B1542" s="88">
        <v>92420292</v>
      </c>
      <c r="C1542" s="106" t="s">
        <v>11870</v>
      </c>
      <c r="D1542" s="89" t="s">
        <v>12266</v>
      </c>
      <c r="E1542" s="135">
        <v>9</v>
      </c>
      <c r="F1542" s="135">
        <v>14</v>
      </c>
      <c r="G1542" s="90">
        <f t="shared" si="26"/>
        <v>126</v>
      </c>
      <c r="H1542" s="91"/>
      <c r="I1542" s="92"/>
      <c r="J1542" s="92"/>
      <c r="K1542" s="92"/>
      <c r="L1542" s="92"/>
      <c r="M1542" s="93"/>
      <c r="N1542" s="91"/>
      <c r="O1542" s="91"/>
      <c r="P1542" s="91"/>
      <c r="Q1542" s="91"/>
      <c r="R1542" s="91"/>
      <c r="S1542" s="94"/>
      <c r="T1542" s="95"/>
      <c r="U1542" s="96"/>
      <c r="V1542" s="95"/>
      <c r="W1542" s="95"/>
      <c r="X1542" s="97"/>
      <c r="Y1542" s="94"/>
      <c r="Z1542" s="96"/>
      <c r="AA1542" s="96"/>
      <c r="AB1542" s="95"/>
      <c r="AC1542" s="95"/>
      <c r="AD1542" s="97"/>
      <c r="AE1542" s="91"/>
      <c r="AF1542" s="91"/>
      <c r="AG1542" s="91"/>
      <c r="AH1542" s="91"/>
      <c r="AI1542" s="91"/>
      <c r="AJ1542" s="91"/>
      <c r="AK1542" s="91"/>
      <c r="AL1542" s="94"/>
      <c r="AM1542" s="96"/>
      <c r="AN1542" s="96"/>
      <c r="AO1542" s="95"/>
      <c r="AP1542" s="95"/>
      <c r="AQ1542" s="97"/>
      <c r="AR1542" s="91"/>
      <c r="AS1542" s="113"/>
      <c r="AT1542" s="104">
        <v>18</v>
      </c>
      <c r="AU1542" s="104">
        <v>20</v>
      </c>
      <c r="AV1542" s="105">
        <v>12</v>
      </c>
      <c r="AW1542" s="105">
        <v>11</v>
      </c>
      <c r="AX1542" s="166">
        <v>38</v>
      </c>
      <c r="AY1542" s="97"/>
      <c r="AZ1542" s="97"/>
      <c r="BA1542" s="97"/>
      <c r="BB1542" s="97"/>
      <c r="BC1542" s="99" t="s">
        <v>12336</v>
      </c>
      <c r="BD1542" s="99" t="s">
        <v>12297</v>
      </c>
      <c r="BE1542" s="99" t="s">
        <v>12349</v>
      </c>
      <c r="BF1542" s="100"/>
      <c r="BG1542" s="103"/>
      <c r="BH1542" s="103"/>
      <c r="BI1542" s="103"/>
      <c r="BJ1542" s="99"/>
      <c r="BK1542" s="112" t="s">
        <v>1511</v>
      </c>
      <c r="BL1542" s="102"/>
      <c r="BM1542" s="99"/>
      <c r="BN1542" s="99"/>
      <c r="BT1542" s="99"/>
      <c r="BU1542" s="99"/>
      <c r="BV1542" s="99"/>
      <c r="BW1542" s="99"/>
      <c r="BX1542" s="99"/>
      <c r="CB1542" s="13" t="s">
        <v>1511</v>
      </c>
    </row>
    <row r="1543" ht="13.75" spans="1:479">
      <c r="A1543" s="88" t="s">
        <v>12723</v>
      </c>
      <c r="B1543" s="88">
        <v>92420292</v>
      </c>
      <c r="C1543" s="106" t="s">
        <v>11870</v>
      </c>
      <c r="D1543" s="89" t="s">
        <v>494</v>
      </c>
      <c r="E1543" s="135">
        <v>9</v>
      </c>
      <c r="F1543" s="135">
        <v>33</v>
      </c>
      <c r="G1543" s="90">
        <f t="shared" si="26"/>
        <v>297</v>
      </c>
      <c r="H1543" s="91"/>
      <c r="I1543" s="92"/>
      <c r="J1543" s="118"/>
      <c r="K1543" s="118"/>
      <c r="L1543" s="118"/>
      <c r="M1543" s="118"/>
      <c r="N1543" s="91"/>
      <c r="O1543" s="91"/>
      <c r="P1543" s="91"/>
      <c r="Q1543" s="91"/>
      <c r="R1543" s="91"/>
      <c r="S1543" s="94"/>
      <c r="T1543" s="95"/>
      <c r="U1543" s="96"/>
      <c r="V1543" s="95"/>
      <c r="W1543" s="95"/>
      <c r="X1543" s="97"/>
      <c r="Y1543" s="94"/>
      <c r="Z1543" s="96"/>
      <c r="AA1543" s="96"/>
      <c r="AB1543" s="95"/>
      <c r="AC1543" s="95"/>
      <c r="AD1543" s="97"/>
      <c r="AE1543" s="91"/>
      <c r="AF1543" s="91"/>
      <c r="AG1543" s="91"/>
      <c r="AH1543" s="91"/>
      <c r="AI1543" s="91"/>
      <c r="AJ1543" s="91"/>
      <c r="AK1543" s="91"/>
      <c r="AL1543" s="94"/>
      <c r="AM1543" s="96"/>
      <c r="AN1543" s="96"/>
      <c r="AO1543" s="95"/>
      <c r="AP1543" s="95"/>
      <c r="AQ1543" s="97"/>
      <c r="AR1543" s="91"/>
      <c r="AS1543" s="113"/>
      <c r="AT1543" s="104">
        <v>36</v>
      </c>
      <c r="AU1543" s="104">
        <v>26</v>
      </c>
      <c r="AV1543" s="105">
        <v>12</v>
      </c>
      <c r="AW1543" s="105">
        <v>25</v>
      </c>
      <c r="AX1543" s="166">
        <v>38</v>
      </c>
      <c r="AY1543" s="97"/>
      <c r="AZ1543" s="97"/>
      <c r="BA1543" s="97"/>
      <c r="BB1543" s="97"/>
      <c r="BC1543" s="99" t="s">
        <v>12337</v>
      </c>
      <c r="BD1543" s="99" t="s">
        <v>12300</v>
      </c>
      <c r="BE1543" s="99" t="s">
        <v>12350</v>
      </c>
      <c r="BF1543" s="100"/>
      <c r="BG1543" s="103"/>
      <c r="BH1543" s="103"/>
      <c r="BI1543" s="103"/>
      <c r="BJ1543" s="99"/>
      <c r="BK1543" s="112" t="s">
        <v>1511</v>
      </c>
      <c r="BL1543" s="102"/>
      <c r="BM1543" s="99"/>
      <c r="BN1543" s="99"/>
      <c r="BT1543" s="99"/>
      <c r="BU1543" s="99"/>
      <c r="BV1543" s="99"/>
      <c r="BW1543" s="99"/>
      <c r="BX1543" s="99"/>
      <c r="CB1543" s="13" t="s">
        <v>1511</v>
      </c>
    </row>
    <row r="1544" ht="13.75" spans="1:479">
      <c r="A1544" s="88" t="s">
        <v>12723</v>
      </c>
      <c r="B1544" s="88">
        <v>92420292</v>
      </c>
      <c r="C1544" s="106" t="s">
        <v>587</v>
      </c>
      <c r="D1544" s="89" t="s">
        <v>12266</v>
      </c>
      <c r="E1544" s="135">
        <v>9</v>
      </c>
      <c r="F1544" s="135">
        <v>26</v>
      </c>
      <c r="G1544" s="90">
        <f t="shared" si="26"/>
        <v>234</v>
      </c>
      <c r="H1544" s="91"/>
      <c r="I1544" s="92"/>
      <c r="J1544" s="118"/>
      <c r="K1544" s="118"/>
      <c r="L1544" s="118"/>
      <c r="M1544" s="118"/>
      <c r="N1544" s="91"/>
      <c r="O1544" s="118"/>
      <c r="P1544" s="118"/>
      <c r="Q1544" s="118"/>
      <c r="R1544" s="118"/>
      <c r="S1544" s="94"/>
      <c r="T1544" s="95"/>
      <c r="U1544" s="96"/>
      <c r="V1544" s="95"/>
      <c r="W1544" s="95"/>
      <c r="X1544" s="97"/>
      <c r="Y1544" s="94"/>
      <c r="Z1544" s="96"/>
      <c r="AA1544" s="96"/>
      <c r="AB1544" s="160"/>
      <c r="AC1544" s="160"/>
      <c r="AD1544" s="161"/>
      <c r="AE1544" s="91"/>
      <c r="AF1544" s="91"/>
      <c r="AG1544" s="91"/>
      <c r="AH1544" s="91"/>
      <c r="AI1544" s="91"/>
      <c r="AJ1544" s="91"/>
      <c r="AK1544" s="91"/>
      <c r="AL1544" s="94"/>
      <c r="AM1544" s="96"/>
      <c r="AN1544" s="96"/>
      <c r="AO1544" s="95"/>
      <c r="AP1544" s="95"/>
      <c r="AQ1544" s="97"/>
      <c r="AR1544" s="91"/>
      <c r="AS1544" s="113"/>
      <c r="AT1544" s="104">
        <v>28</v>
      </c>
      <c r="AU1544" s="104">
        <v>30</v>
      </c>
      <c r="AV1544" s="105">
        <v>19</v>
      </c>
      <c r="AW1544" s="105">
        <v>11</v>
      </c>
      <c r="AX1544" s="166">
        <v>38</v>
      </c>
      <c r="AY1544" s="97"/>
      <c r="AZ1544" s="97"/>
      <c r="BA1544" s="97"/>
      <c r="BB1544" s="97"/>
      <c r="BC1544" s="99" t="s">
        <v>12336</v>
      </c>
      <c r="BD1544" s="99" t="s">
        <v>12297</v>
      </c>
      <c r="BE1544" s="99" t="s">
        <v>12349</v>
      </c>
      <c r="BF1544" s="100"/>
      <c r="BG1544" s="103"/>
      <c r="BH1544" s="103"/>
      <c r="BI1544" s="103"/>
      <c r="BJ1544" s="99"/>
      <c r="BK1544" s="112" t="s">
        <v>1511</v>
      </c>
      <c r="BL1544" s="102"/>
      <c r="BM1544" s="99"/>
      <c r="BN1544" s="99"/>
      <c r="BT1544" s="99"/>
      <c r="BU1544" s="99"/>
      <c r="BV1544" s="99"/>
      <c r="BW1544" s="99"/>
      <c r="BX1544" s="99"/>
      <c r="CB1544" s="13" t="s">
        <v>1511</v>
      </c>
    </row>
    <row r="1545" ht="13.75" spans="1:479">
      <c r="A1545" s="88" t="s">
        <v>12723</v>
      </c>
      <c r="B1545" s="88">
        <v>92420292</v>
      </c>
      <c r="C1545" s="106" t="s">
        <v>587</v>
      </c>
      <c r="D1545" s="89" t="s">
        <v>494</v>
      </c>
      <c r="E1545" s="135">
        <v>9</v>
      </c>
      <c r="F1545" s="135">
        <v>47</v>
      </c>
      <c r="G1545" s="90">
        <f t="shared" si="26"/>
        <v>423</v>
      </c>
      <c r="H1545" s="91"/>
      <c r="I1545" s="92"/>
      <c r="J1545" s="92"/>
      <c r="K1545" s="92"/>
      <c r="L1545" s="92"/>
      <c r="M1545" s="93"/>
      <c r="N1545" s="91"/>
      <c r="O1545" s="92"/>
      <c r="P1545" s="92"/>
      <c r="Q1545" s="92"/>
      <c r="R1545" s="93"/>
      <c r="S1545" s="94"/>
      <c r="T1545" s="95"/>
      <c r="U1545" s="96"/>
      <c r="V1545" s="95"/>
      <c r="W1545" s="95"/>
      <c r="X1545" s="97"/>
      <c r="Y1545" s="94"/>
      <c r="Z1545" s="96"/>
      <c r="AA1545" s="96"/>
      <c r="AB1545" s="160"/>
      <c r="AC1545" s="160"/>
      <c r="AD1545" s="161"/>
      <c r="AE1545" s="91"/>
      <c r="AF1545" s="113"/>
      <c r="AG1545" s="113"/>
      <c r="AH1545" s="92"/>
      <c r="AI1545" s="92"/>
      <c r="AJ1545" s="92"/>
      <c r="AK1545" s="92"/>
      <c r="AL1545" s="94"/>
      <c r="AM1545" s="96"/>
      <c r="AN1545" s="96"/>
      <c r="AO1545" s="95"/>
      <c r="AP1545" s="95"/>
      <c r="AQ1545" s="97"/>
      <c r="AR1545" s="91"/>
      <c r="AS1545" s="113"/>
      <c r="AT1545" s="104">
        <v>48</v>
      </c>
      <c r="AU1545" s="104">
        <v>32</v>
      </c>
      <c r="AV1545" s="105">
        <v>12</v>
      </c>
      <c r="AW1545" s="105">
        <v>25</v>
      </c>
      <c r="AX1545" s="93"/>
      <c r="AY1545" s="97"/>
      <c r="AZ1545" s="97"/>
      <c r="BA1545" s="97"/>
      <c r="BB1545" s="97"/>
      <c r="BC1545" s="99" t="s">
        <v>12337</v>
      </c>
      <c r="BD1545" s="99" t="s">
        <v>12300</v>
      </c>
      <c r="BE1545" s="99" t="s">
        <v>12350</v>
      </c>
      <c r="BF1545" s="100"/>
      <c r="BG1545" s="103"/>
      <c r="BH1545" s="103"/>
      <c r="BI1545" s="103"/>
      <c r="BJ1545" s="99"/>
      <c r="BK1545" s="112" t="s">
        <v>1511</v>
      </c>
      <c r="BL1545" s="102"/>
      <c r="BM1545" s="99"/>
      <c r="BN1545" s="99"/>
      <c r="BT1545" s="99"/>
      <c r="BU1545" s="99"/>
      <c r="BV1545" s="99"/>
      <c r="BW1545" s="99"/>
      <c r="BX1545" s="99"/>
      <c r="CB1545" s="13" t="s">
        <v>1511</v>
      </c>
    </row>
    <row r="1546" ht="13.75" spans="1:479">
      <c r="A1546" s="88" t="s">
        <v>12723</v>
      </c>
      <c r="B1546" s="88">
        <v>92420292</v>
      </c>
      <c r="C1546" s="106" t="s">
        <v>11873</v>
      </c>
      <c r="D1546" s="89" t="s">
        <v>12266</v>
      </c>
      <c r="E1546" s="135">
        <v>9</v>
      </c>
      <c r="F1546" s="135">
        <v>14</v>
      </c>
      <c r="G1546" s="90">
        <f t="shared" si="26"/>
        <v>126</v>
      </c>
      <c r="H1546" s="91"/>
      <c r="I1546" s="92"/>
      <c r="J1546" s="92"/>
      <c r="K1546" s="92"/>
      <c r="L1546" s="92"/>
      <c r="M1546" s="93"/>
      <c r="N1546" s="91"/>
      <c r="O1546" s="92"/>
      <c r="P1546" s="92"/>
      <c r="Q1546" s="92"/>
      <c r="R1546" s="93"/>
      <c r="S1546" s="94"/>
      <c r="T1546" s="95"/>
      <c r="U1546" s="96"/>
      <c r="V1546" s="95"/>
      <c r="W1546" s="95"/>
      <c r="X1546" s="97"/>
      <c r="Y1546" s="94"/>
      <c r="Z1546" s="96"/>
      <c r="AA1546" s="96"/>
      <c r="AB1546" s="95"/>
      <c r="AC1546" s="95"/>
      <c r="AD1546" s="97"/>
      <c r="AE1546" s="91"/>
      <c r="AF1546" s="113"/>
      <c r="AG1546" s="113"/>
      <c r="AH1546" s="92"/>
      <c r="AI1546" s="92"/>
      <c r="AJ1546" s="92"/>
      <c r="AK1546" s="92"/>
      <c r="AL1546" s="94"/>
      <c r="AM1546" s="96"/>
      <c r="AN1546" s="96"/>
      <c r="AO1546" s="95"/>
      <c r="AP1546" s="95"/>
      <c r="AQ1546" s="97"/>
      <c r="AR1546" s="91"/>
      <c r="AS1546" s="113"/>
      <c r="AT1546" s="113"/>
      <c r="AU1546" s="113"/>
      <c r="AV1546" s="92"/>
      <c r="AW1546" s="92"/>
      <c r="AX1546" s="93"/>
      <c r="AY1546" s="97"/>
      <c r="AZ1546" s="97"/>
      <c r="BA1546" s="97"/>
      <c r="BB1546" s="97"/>
      <c r="BC1546" s="99" t="s">
        <v>12336</v>
      </c>
      <c r="BD1546" s="99" t="s">
        <v>12297</v>
      </c>
      <c r="BE1546" s="99" t="s">
        <v>12349</v>
      </c>
      <c r="BF1546" s="100"/>
      <c r="BG1546" s="103"/>
      <c r="BH1546" s="103"/>
      <c r="BI1546" s="103"/>
      <c r="BJ1546" s="99"/>
      <c r="BK1546" s="112" t="s">
        <v>1511</v>
      </c>
      <c r="BL1546" s="102"/>
      <c r="BM1546" s="99"/>
      <c r="BN1546" s="99"/>
      <c r="BT1546" s="99"/>
      <c r="BU1546" s="99"/>
      <c r="BV1546" s="99"/>
      <c r="BW1546" s="99"/>
      <c r="BX1546" s="99"/>
      <c r="CB1546" s="13" t="s">
        <v>1511</v>
      </c>
    </row>
    <row r="1547" ht="13.75" spans="1:479">
      <c r="A1547" s="88" t="s">
        <v>12723</v>
      </c>
      <c r="B1547" s="88">
        <v>92420292</v>
      </c>
      <c r="C1547" s="106" t="s">
        <v>11873</v>
      </c>
      <c r="D1547" s="89" t="s">
        <v>494</v>
      </c>
      <c r="E1547" s="135">
        <v>9</v>
      </c>
      <c r="F1547" s="135">
        <v>33</v>
      </c>
      <c r="G1547" s="90">
        <f t="shared" si="26"/>
        <v>297</v>
      </c>
      <c r="H1547" s="91"/>
      <c r="I1547" s="92"/>
      <c r="J1547" s="92"/>
      <c r="K1547" s="92"/>
      <c r="L1547" s="92"/>
      <c r="M1547" s="93"/>
      <c r="N1547" s="91"/>
      <c r="O1547" s="92"/>
      <c r="P1547" s="92"/>
      <c r="Q1547" s="92"/>
      <c r="R1547" s="93"/>
      <c r="S1547" s="94"/>
      <c r="T1547" s="95"/>
      <c r="U1547" s="96"/>
      <c r="V1547" s="95"/>
      <c r="W1547" s="95"/>
      <c r="X1547" s="97"/>
      <c r="Y1547" s="94"/>
      <c r="Z1547" s="96"/>
      <c r="AA1547" s="96"/>
      <c r="AB1547" s="95"/>
      <c r="AC1547" s="95"/>
      <c r="AD1547" s="97"/>
      <c r="AE1547" s="91"/>
      <c r="AF1547" s="113"/>
      <c r="AG1547" s="113"/>
      <c r="AH1547" s="92"/>
      <c r="AI1547" s="92"/>
      <c r="AJ1547" s="92"/>
      <c r="AK1547" s="92"/>
      <c r="AL1547" s="94"/>
      <c r="AM1547" s="96"/>
      <c r="AN1547" s="96"/>
      <c r="AO1547" s="95"/>
      <c r="AP1547" s="95"/>
      <c r="AQ1547" s="97"/>
      <c r="AR1547" s="91"/>
      <c r="AS1547" s="113"/>
      <c r="AT1547" s="113"/>
      <c r="AU1547" s="113"/>
      <c r="AV1547" s="92"/>
      <c r="AW1547" s="92"/>
      <c r="AX1547" s="93"/>
      <c r="AY1547" s="97"/>
      <c r="AZ1547" s="97"/>
      <c r="BA1547" s="97"/>
      <c r="BB1547" s="97"/>
      <c r="BC1547" s="99" t="s">
        <v>12337</v>
      </c>
      <c r="BD1547" s="99" t="s">
        <v>12300</v>
      </c>
      <c r="BE1547" s="99" t="s">
        <v>12350</v>
      </c>
      <c r="BF1547" s="100"/>
      <c r="BG1547" s="103"/>
      <c r="BH1547" s="103"/>
      <c r="BI1547" s="103"/>
      <c r="BJ1547" s="99"/>
      <c r="BK1547" s="112" t="s">
        <v>1511</v>
      </c>
      <c r="BL1547" s="102"/>
      <c r="BM1547" s="99"/>
      <c r="BN1547" s="99"/>
      <c r="BT1547" s="99"/>
      <c r="BU1547" s="99"/>
      <c r="BV1547" s="99"/>
      <c r="BW1547" s="99"/>
      <c r="BX1547" s="99"/>
      <c r="CB1547" s="13" t="s">
        <v>1511</v>
      </c>
    </row>
    <row r="1548" ht="13.75" spans="1:479">
      <c r="A1548" s="88" t="s">
        <v>12723</v>
      </c>
      <c r="B1548" s="88">
        <v>92420292</v>
      </c>
      <c r="C1548" s="106" t="s">
        <v>11875</v>
      </c>
      <c r="D1548" s="89" t="s">
        <v>12266</v>
      </c>
      <c r="E1548" s="135">
        <v>9</v>
      </c>
      <c r="F1548" s="135">
        <v>26</v>
      </c>
      <c r="G1548" s="90">
        <f t="shared" si="26"/>
        <v>234</v>
      </c>
      <c r="H1548" s="91"/>
      <c r="I1548" s="92"/>
      <c r="J1548" s="92"/>
      <c r="K1548" s="92"/>
      <c r="L1548" s="92"/>
      <c r="M1548" s="93"/>
      <c r="N1548" s="91"/>
      <c r="O1548" s="92"/>
      <c r="P1548" s="92"/>
      <c r="Q1548" s="92"/>
      <c r="R1548" s="93"/>
      <c r="S1548" s="94"/>
      <c r="T1548" s="95"/>
      <c r="U1548" s="96"/>
      <c r="V1548" s="95"/>
      <c r="W1548" s="95"/>
      <c r="X1548" s="97"/>
      <c r="Y1548" s="94"/>
      <c r="Z1548" s="96"/>
      <c r="AA1548" s="96"/>
      <c r="AB1548" s="95"/>
      <c r="AC1548" s="95"/>
      <c r="AD1548" s="97"/>
      <c r="AE1548" s="91"/>
      <c r="AF1548" s="113"/>
      <c r="AG1548" s="113"/>
      <c r="AH1548" s="92"/>
      <c r="AI1548" s="92"/>
      <c r="AJ1548" s="92"/>
      <c r="AK1548" s="92"/>
      <c r="AL1548" s="94"/>
      <c r="AM1548" s="96"/>
      <c r="AN1548" s="96"/>
      <c r="AO1548" s="95"/>
      <c r="AP1548" s="95"/>
      <c r="AQ1548" s="97"/>
      <c r="AR1548" s="91"/>
      <c r="AS1548" s="113"/>
      <c r="AT1548" s="113">
        <v>27</v>
      </c>
      <c r="AU1548" s="113">
        <v>10</v>
      </c>
      <c r="AV1548" s="92">
        <v>20</v>
      </c>
      <c r="AW1548" s="92">
        <v>17</v>
      </c>
      <c r="AX1548" s="93">
        <v>38</v>
      </c>
      <c r="AY1548" s="97"/>
      <c r="AZ1548" s="97"/>
      <c r="BA1548" s="97"/>
      <c r="BB1548" s="97"/>
      <c r="BC1548" s="99" t="s">
        <v>12336</v>
      </c>
      <c r="BD1548" s="99" t="s">
        <v>12297</v>
      </c>
      <c r="BE1548" s="99" t="s">
        <v>12349</v>
      </c>
      <c r="BF1548" s="100"/>
      <c r="BG1548" s="103"/>
      <c r="BH1548" s="103"/>
      <c r="BI1548" s="103"/>
      <c r="BJ1548" s="99"/>
      <c r="BK1548" s="112" t="s">
        <v>1511</v>
      </c>
      <c r="BL1548" s="102"/>
      <c r="BM1548" s="99"/>
      <c r="BN1548" s="99"/>
      <c r="BT1548" s="99"/>
      <c r="BU1548" s="99"/>
      <c r="BV1548" s="99"/>
      <c r="BW1548" s="99"/>
      <c r="BX1548" s="99"/>
      <c r="CB1548" s="13" t="s">
        <v>1511</v>
      </c>
    </row>
    <row r="1549" ht="13.75" spans="1:479">
      <c r="A1549" s="88" t="s">
        <v>12723</v>
      </c>
      <c r="B1549" s="88">
        <v>92420292</v>
      </c>
      <c r="C1549" s="106" t="s">
        <v>11875</v>
      </c>
      <c r="D1549" s="89" t="s">
        <v>494</v>
      </c>
      <c r="E1549" s="135">
        <v>9</v>
      </c>
      <c r="F1549" s="135">
        <v>47</v>
      </c>
      <c r="G1549" s="90">
        <f t="shared" si="26"/>
        <v>423</v>
      </c>
      <c r="H1549" s="91"/>
      <c r="I1549" s="92"/>
      <c r="J1549" s="92"/>
      <c r="K1549" s="92"/>
      <c r="L1549" s="92"/>
      <c r="M1549" s="93"/>
      <c r="N1549" s="91"/>
      <c r="O1549" s="92"/>
      <c r="P1549" s="92"/>
      <c r="Q1549" s="92"/>
      <c r="R1549" s="93"/>
      <c r="S1549" s="94"/>
      <c r="T1549" s="95"/>
      <c r="U1549" s="96"/>
      <c r="V1549" s="95"/>
      <c r="W1549" s="95"/>
      <c r="X1549" s="97"/>
      <c r="Y1549" s="94"/>
      <c r="Z1549" s="96"/>
      <c r="AA1549" s="96"/>
      <c r="AB1549" s="95"/>
      <c r="AC1549" s="95"/>
      <c r="AD1549" s="97"/>
      <c r="AE1549" s="91"/>
      <c r="AF1549" s="113"/>
      <c r="AG1549" s="113"/>
      <c r="AH1549" s="92"/>
      <c r="AI1549" s="92"/>
      <c r="AJ1549" s="92"/>
      <c r="AK1549" s="92"/>
      <c r="AL1549" s="94"/>
      <c r="AM1549" s="96"/>
      <c r="AN1549" s="96"/>
      <c r="AO1549" s="95"/>
      <c r="AP1549" s="95"/>
      <c r="AQ1549" s="97"/>
      <c r="AR1549" s="91"/>
      <c r="AS1549" s="113"/>
      <c r="AT1549" s="113">
        <v>38</v>
      </c>
      <c r="AU1549" s="113">
        <v>25</v>
      </c>
      <c r="AV1549" s="92">
        <v>36</v>
      </c>
      <c r="AW1549" s="92">
        <v>25</v>
      </c>
      <c r="AX1549" s="93"/>
      <c r="AY1549" s="97"/>
      <c r="AZ1549" s="97"/>
      <c r="BA1549" s="97"/>
      <c r="BB1549" s="97"/>
      <c r="BC1549" s="99" t="s">
        <v>12337</v>
      </c>
      <c r="BD1549" s="99" t="s">
        <v>12300</v>
      </c>
      <c r="BE1549" s="99" t="s">
        <v>12350</v>
      </c>
      <c r="BF1549" s="100"/>
      <c r="BG1549" s="103"/>
      <c r="BH1549" s="103"/>
      <c r="BI1549" s="103"/>
      <c r="BJ1549" s="99"/>
      <c r="BK1549" s="112" t="s">
        <v>1511</v>
      </c>
      <c r="BL1549" s="102"/>
      <c r="BM1549" s="99"/>
      <c r="BN1549" s="99"/>
      <c r="BT1549" s="99"/>
      <c r="BU1549" s="99"/>
      <c r="BV1549" s="99"/>
      <c r="BW1549" s="99"/>
      <c r="BX1549" s="99"/>
      <c r="CB1549" s="13" t="s">
        <v>1511</v>
      </c>
    </row>
    <row r="1550" ht="13.75" spans="1:479">
      <c r="A1550" s="88" t="s">
        <v>12724</v>
      </c>
      <c r="B1550" s="88">
        <v>92422091</v>
      </c>
      <c r="C1550" s="106" t="s">
        <v>6609</v>
      </c>
      <c r="D1550" s="89" t="s">
        <v>12266</v>
      </c>
      <c r="E1550" s="135">
        <v>6</v>
      </c>
      <c r="F1550" s="135">
        <v>43</v>
      </c>
      <c r="G1550" s="90">
        <f t="shared" si="26"/>
        <v>258</v>
      </c>
      <c r="H1550" s="94"/>
      <c r="I1550" s="95"/>
      <c r="J1550" s="95"/>
      <c r="K1550" s="95"/>
      <c r="L1550" s="95"/>
      <c r="M1550" s="97"/>
      <c r="N1550" s="91"/>
      <c r="O1550" s="92"/>
      <c r="P1550" s="92"/>
      <c r="Q1550" s="92"/>
      <c r="R1550" s="93"/>
      <c r="S1550" s="94"/>
      <c r="T1550" s="95"/>
      <c r="U1550" s="96"/>
      <c r="V1550" s="95"/>
      <c r="W1550" s="95"/>
      <c r="X1550" s="97"/>
      <c r="Y1550" s="94"/>
      <c r="Z1550" s="96"/>
      <c r="AA1550" s="96"/>
      <c r="AB1550" s="95"/>
      <c r="AC1550" s="95"/>
      <c r="AD1550" s="97"/>
      <c r="AE1550" s="91"/>
      <c r="AF1550" s="91"/>
      <c r="AG1550" s="91"/>
      <c r="AH1550" s="91"/>
      <c r="AI1550" s="91"/>
      <c r="AJ1550" s="91"/>
      <c r="AK1550" s="91"/>
      <c r="AL1550" s="94"/>
      <c r="AM1550" s="96"/>
      <c r="AN1550" s="96"/>
      <c r="AO1550" s="95"/>
      <c r="AP1550" s="95"/>
      <c r="AQ1550" s="97"/>
      <c r="AR1550" s="91"/>
      <c r="AS1550" s="113"/>
      <c r="AT1550" s="113"/>
      <c r="AU1550" s="113"/>
      <c r="AV1550" s="92"/>
      <c r="AW1550" s="92"/>
      <c r="AX1550" s="93"/>
      <c r="AY1550" s="97"/>
      <c r="AZ1550" s="97"/>
      <c r="BA1550" s="97"/>
      <c r="BB1550" s="97"/>
      <c r="BC1550" s="99" t="s">
        <v>12336</v>
      </c>
      <c r="BD1550" s="99" t="s">
        <v>12349</v>
      </c>
      <c r="BE1550" s="99" t="s">
        <v>12298</v>
      </c>
      <c r="BF1550" s="100"/>
      <c r="BG1550" s="103"/>
      <c r="BH1550" s="103"/>
      <c r="BI1550" s="103"/>
      <c r="BJ1550" s="99"/>
      <c r="BK1550" s="112" t="s">
        <v>1511</v>
      </c>
      <c r="BL1550" s="102"/>
      <c r="BM1550" s="99"/>
      <c r="BN1550" s="99"/>
      <c r="BT1550" s="99"/>
      <c r="BU1550" s="99"/>
      <c r="BV1550" s="99"/>
      <c r="BW1550" s="99"/>
      <c r="BX1550" s="99"/>
      <c r="CB1550" s="13" t="s">
        <v>1511</v>
      </c>
    </row>
    <row r="1551" s="10" customFormat="1" ht="13.75" spans="1:479">
      <c r="A1551" s="88" t="s">
        <v>12724</v>
      </c>
      <c r="B1551" s="88">
        <v>92422091</v>
      </c>
      <c r="C1551" s="106" t="s">
        <v>6609</v>
      </c>
      <c r="D1551" s="89" t="s">
        <v>494</v>
      </c>
      <c r="E1551" s="135">
        <v>6</v>
      </c>
      <c r="F1551" s="135">
        <v>22</v>
      </c>
      <c r="G1551" s="90">
        <f t="shared" si="26"/>
        <v>132</v>
      </c>
      <c r="H1551" s="94"/>
      <c r="I1551" s="95"/>
      <c r="J1551" s="95"/>
      <c r="K1551" s="95"/>
      <c r="L1551" s="95"/>
      <c r="M1551" s="97"/>
      <c r="N1551" s="91"/>
      <c r="O1551" s="92"/>
      <c r="P1551" s="92"/>
      <c r="Q1551" s="92"/>
      <c r="R1551" s="93"/>
      <c r="S1551" s="94"/>
      <c r="T1551" s="95"/>
      <c r="U1551" s="96"/>
      <c r="V1551" s="95"/>
      <c r="W1551" s="95"/>
      <c r="X1551" s="97"/>
      <c r="Y1551" s="94"/>
      <c r="Z1551" s="96"/>
      <c r="AA1551" s="96"/>
      <c r="AB1551" s="95"/>
      <c r="AC1551" s="95"/>
      <c r="AD1551" s="97"/>
      <c r="AE1551" s="91"/>
      <c r="AF1551" s="91"/>
      <c r="AG1551" s="91"/>
      <c r="AH1551" s="91"/>
      <c r="AI1551" s="91"/>
      <c r="AJ1551" s="91"/>
      <c r="AK1551" s="91"/>
      <c r="AL1551" s="94"/>
      <c r="AM1551" s="96"/>
      <c r="AN1551" s="96"/>
      <c r="AO1551" s="95"/>
      <c r="AP1551" s="95"/>
      <c r="AQ1551" s="97"/>
      <c r="AR1551" s="91"/>
      <c r="AS1551" s="113"/>
      <c r="AT1551" s="113"/>
      <c r="AU1551" s="113"/>
      <c r="AV1551" s="92"/>
      <c r="AW1551" s="92"/>
      <c r="AX1551" s="93"/>
      <c r="AY1551" s="97"/>
      <c r="AZ1551" s="97"/>
      <c r="BA1551" s="97"/>
      <c r="BB1551" s="97"/>
      <c r="BC1551" s="99" t="s">
        <v>12337</v>
      </c>
      <c r="BD1551" s="99" t="s">
        <v>12350</v>
      </c>
      <c r="BE1551" s="99" t="s">
        <v>12301</v>
      </c>
      <c r="BF1551" s="100"/>
      <c r="BG1551" s="103"/>
      <c r="BH1551" s="103"/>
      <c r="BI1551" s="103"/>
      <c r="BJ1551" s="99"/>
      <c r="BK1551" s="112" t="s">
        <v>1511</v>
      </c>
      <c r="BL1551" s="102"/>
      <c r="BM1551" s="99"/>
      <c r="BN1551" s="99"/>
      <c r="BO1551" s="13"/>
      <c r="BP1551" s="13"/>
      <c r="BQ1551" s="13"/>
      <c r="BR1551" s="13"/>
      <c r="BS1551" s="13"/>
      <c r="BT1551" s="99"/>
      <c r="BU1551" s="99"/>
      <c r="BV1551" s="99"/>
      <c r="BW1551" s="99"/>
      <c r="BX1551" s="99"/>
      <c r="BY1551" s="13"/>
      <c r="BZ1551" s="13"/>
      <c r="CA1551" s="13"/>
      <c r="CB1551" s="13" t="s">
        <v>1511</v>
      </c>
      <c r="CC1551" s="13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/>
      <c r="DV1551" s="13"/>
      <c r="DW1551" s="13"/>
      <c r="DX1551" s="13"/>
      <c r="DY1551" s="13"/>
      <c r="DZ1551" s="13"/>
      <c r="EA1551" s="13"/>
      <c r="EB1551" s="13"/>
      <c r="EC1551" s="13"/>
      <c r="ED1551" s="13"/>
      <c r="EE1551" s="13"/>
      <c r="EF1551" s="13"/>
      <c r="EG1551" s="13"/>
      <c r="EH1551" s="13"/>
      <c r="EI1551" s="13"/>
      <c r="EJ1551" s="13"/>
      <c r="EK1551" s="13"/>
      <c r="EL1551" s="13"/>
      <c r="EM1551" s="13"/>
      <c r="EN1551" s="13"/>
      <c r="EO1551" s="13"/>
      <c r="EP1551" s="13"/>
      <c r="EQ1551" s="13"/>
      <c r="ER1551" s="13"/>
      <c r="ES1551" s="13"/>
      <c r="ET1551" s="13"/>
      <c r="EU1551" s="13"/>
      <c r="EV1551" s="13"/>
      <c r="EW1551" s="13"/>
      <c r="EX1551" s="13"/>
      <c r="EY1551" s="13"/>
      <c r="EZ1551" s="13"/>
      <c r="FA1551" s="13"/>
      <c r="FB1551" s="13"/>
      <c r="FC1551" s="13"/>
      <c r="FD1551" s="13"/>
      <c r="FE1551" s="13"/>
      <c r="FF1551" s="13"/>
      <c r="FG1551" s="13"/>
      <c r="FH1551" s="13"/>
      <c r="FI1551" s="13"/>
      <c r="FJ1551" s="13"/>
      <c r="FK1551" s="13"/>
      <c r="FL1551" s="13"/>
      <c r="FM1551" s="13"/>
      <c r="FN1551" s="13"/>
      <c r="FO1551" s="13"/>
      <c r="FP1551" s="13"/>
      <c r="FQ1551" s="13"/>
      <c r="FR1551" s="13"/>
      <c r="FS1551" s="13"/>
      <c r="FT1551" s="13"/>
      <c r="FU1551" s="13"/>
      <c r="FV1551" s="13"/>
      <c r="FW1551" s="13"/>
      <c r="FX1551" s="13"/>
      <c r="FY1551" s="13"/>
      <c r="FZ1551" s="13"/>
      <c r="GA1551" s="13"/>
      <c r="GB1551" s="13"/>
      <c r="GC1551" s="13"/>
      <c r="GD1551" s="13"/>
      <c r="GE1551" s="13"/>
      <c r="GF1551" s="13"/>
      <c r="GG1551" s="13"/>
      <c r="GH1551" s="13"/>
      <c r="GI1551" s="13"/>
      <c r="GJ1551" s="13"/>
      <c r="GK1551" s="13"/>
      <c r="GL1551" s="13"/>
      <c r="GM1551" s="13"/>
      <c r="GN1551" s="13"/>
      <c r="GO1551" s="13"/>
      <c r="GP1551" s="13"/>
      <c r="GQ1551" s="13"/>
      <c r="GR1551" s="13"/>
      <c r="GS1551" s="13"/>
      <c r="GT1551" s="13"/>
      <c r="GU1551" s="13"/>
      <c r="GV1551" s="13"/>
      <c r="GW1551" s="13"/>
      <c r="GX1551" s="13"/>
      <c r="GY1551" s="13"/>
      <c r="GZ1551" s="13"/>
      <c r="HA1551" s="13"/>
      <c r="HB1551" s="13"/>
      <c r="HC1551" s="13"/>
      <c r="HD1551" s="13"/>
      <c r="HE1551" s="13"/>
      <c r="HF1551" s="13"/>
      <c r="HG1551" s="13"/>
      <c r="HH1551" s="13"/>
      <c r="HI1551" s="13"/>
      <c r="HJ1551" s="13"/>
      <c r="HK1551" s="13"/>
      <c r="HL1551" s="13"/>
      <c r="HM1551" s="13"/>
      <c r="HN1551" s="13"/>
      <c r="HO1551" s="13"/>
      <c r="HP1551" s="13"/>
      <c r="HQ1551" s="13"/>
      <c r="HR1551" s="13"/>
      <c r="HS1551" s="13"/>
      <c r="HT1551" s="13"/>
      <c r="HU1551" s="13"/>
      <c r="HV1551" s="13"/>
      <c r="HW1551" s="13"/>
      <c r="HX1551" s="13"/>
      <c r="HY1551" s="13"/>
      <c r="HZ1551" s="13"/>
      <c r="IA1551" s="13"/>
      <c r="IB1551" s="13"/>
      <c r="IC1551" s="13"/>
      <c r="ID1551" s="13"/>
      <c r="IE1551" s="13"/>
      <c r="IF1551" s="13"/>
      <c r="IG1551" s="13"/>
      <c r="IH1551" s="13"/>
      <c r="II1551" s="13"/>
      <c r="IJ1551" s="13"/>
      <c r="IK1551" s="13"/>
      <c r="IL1551" s="13"/>
      <c r="IM1551" s="13"/>
      <c r="IN1551" s="13"/>
      <c r="IO1551" s="13"/>
      <c r="IP1551" s="13"/>
      <c r="IQ1551" s="13"/>
      <c r="IR1551" s="13"/>
      <c r="IS1551" s="13"/>
      <c r="IT1551" s="13"/>
      <c r="IU1551" s="13"/>
      <c r="IV1551" s="13"/>
      <c r="IW1551" s="13"/>
      <c r="IX1551" s="13"/>
      <c r="IY1551" s="13"/>
      <c r="IZ1551" s="13"/>
      <c r="JA1551" s="13"/>
      <c r="JB1551" s="13"/>
      <c r="JC1551" s="13"/>
      <c r="JD1551" s="13"/>
      <c r="JE1551" s="13"/>
      <c r="JF1551" s="13"/>
      <c r="JG1551" s="13"/>
      <c r="JH1551" s="13"/>
      <c r="JI1551" s="13"/>
      <c r="JJ1551" s="13"/>
      <c r="JK1551" s="13"/>
      <c r="JL1551" s="13"/>
      <c r="JM1551" s="13"/>
      <c r="JN1551" s="13"/>
      <c r="JO1551" s="13"/>
      <c r="JP1551" s="13"/>
      <c r="JQ1551" s="13"/>
      <c r="JR1551" s="13"/>
      <c r="JS1551" s="13"/>
      <c r="JT1551" s="13"/>
      <c r="JU1551" s="13"/>
      <c r="JV1551" s="13"/>
      <c r="JW1551" s="13"/>
      <c r="JX1551" s="13"/>
      <c r="JY1551" s="13"/>
      <c r="JZ1551" s="13"/>
      <c r="KA1551" s="13"/>
      <c r="KB1551" s="13"/>
      <c r="KC1551" s="13"/>
      <c r="KD1551" s="13"/>
      <c r="KE1551" s="13"/>
      <c r="KF1551" s="13"/>
      <c r="KG1551" s="13"/>
      <c r="KH1551" s="13"/>
      <c r="KI1551" s="13"/>
      <c r="KJ1551" s="13"/>
      <c r="KK1551" s="13"/>
      <c r="KL1551" s="13"/>
      <c r="KM1551" s="13"/>
      <c r="KN1551" s="13"/>
      <c r="KO1551" s="13"/>
      <c r="KP1551" s="13"/>
      <c r="KQ1551" s="13"/>
      <c r="KR1551" s="13"/>
      <c r="KS1551" s="13"/>
      <c r="KT1551" s="13"/>
      <c r="KU1551" s="13"/>
      <c r="KV1551" s="13"/>
      <c r="KW1551" s="13"/>
      <c r="KX1551" s="13"/>
      <c r="KY1551" s="13"/>
      <c r="KZ1551" s="13"/>
      <c r="LA1551" s="13"/>
      <c r="LB1551" s="13"/>
      <c r="LC1551" s="13"/>
      <c r="LD1551" s="13"/>
      <c r="LE1551" s="13"/>
      <c r="LF1551" s="13"/>
      <c r="LG1551" s="13"/>
      <c r="LH1551" s="13"/>
      <c r="LI1551" s="13"/>
      <c r="LJ1551" s="13"/>
      <c r="LK1551" s="13"/>
      <c r="LL1551" s="13"/>
      <c r="LM1551" s="13"/>
      <c r="LN1551" s="13"/>
      <c r="LO1551" s="13"/>
      <c r="LP1551" s="13"/>
      <c r="LQ1551" s="13"/>
      <c r="LR1551" s="13"/>
      <c r="LS1551" s="13"/>
      <c r="LT1551" s="13"/>
      <c r="LU1551" s="13"/>
      <c r="LV1551" s="13"/>
      <c r="LW1551" s="13"/>
      <c r="LX1551" s="13"/>
      <c r="LY1551" s="13"/>
      <c r="LZ1551" s="13"/>
      <c r="MA1551" s="13"/>
      <c r="MB1551" s="13"/>
      <c r="MC1551" s="13"/>
      <c r="MD1551" s="13"/>
      <c r="ME1551" s="13"/>
      <c r="MF1551" s="13"/>
      <c r="MG1551" s="13"/>
      <c r="MH1551" s="13"/>
      <c r="MI1551" s="13"/>
      <c r="MJ1551" s="13"/>
      <c r="MK1551" s="13"/>
      <c r="ML1551" s="13"/>
      <c r="MM1551" s="13"/>
      <c r="MN1551" s="13"/>
      <c r="MO1551" s="13"/>
      <c r="MP1551" s="13"/>
      <c r="MQ1551" s="13"/>
      <c r="MR1551" s="13"/>
      <c r="MS1551" s="13"/>
      <c r="MT1551" s="13"/>
      <c r="MU1551" s="13"/>
      <c r="MV1551" s="13"/>
      <c r="MW1551" s="13"/>
      <c r="MX1551" s="13"/>
      <c r="MY1551" s="13"/>
      <c r="MZ1551" s="13"/>
      <c r="NA1551" s="13"/>
      <c r="NB1551" s="13"/>
      <c r="NC1551" s="13"/>
      <c r="ND1551" s="13"/>
      <c r="NE1551" s="13"/>
      <c r="NF1551" s="13"/>
      <c r="NG1551" s="13"/>
      <c r="NH1551" s="13"/>
      <c r="NI1551" s="13"/>
      <c r="NJ1551" s="13"/>
      <c r="NK1551" s="13"/>
      <c r="NL1551" s="13"/>
      <c r="NM1551" s="13"/>
      <c r="NN1551" s="13"/>
      <c r="NO1551" s="13"/>
      <c r="NP1551" s="13"/>
      <c r="NQ1551" s="13"/>
      <c r="NR1551" s="13"/>
      <c r="NS1551" s="13"/>
      <c r="NT1551" s="13"/>
      <c r="NU1551" s="13"/>
      <c r="NV1551" s="13"/>
      <c r="NW1551" s="13"/>
      <c r="NX1551" s="13"/>
      <c r="NY1551" s="13"/>
      <c r="NZ1551" s="13"/>
      <c r="OA1551" s="13"/>
      <c r="OB1551" s="13"/>
      <c r="OC1551" s="13"/>
      <c r="OD1551" s="13"/>
      <c r="OE1551" s="13"/>
      <c r="OF1551" s="13"/>
      <c r="OG1551" s="13"/>
      <c r="OH1551" s="13"/>
      <c r="OI1551" s="13"/>
      <c r="OJ1551" s="13"/>
      <c r="OK1551" s="13"/>
      <c r="OL1551" s="13"/>
      <c r="OM1551" s="13"/>
      <c r="ON1551" s="13"/>
      <c r="OO1551" s="13"/>
      <c r="OP1551" s="13"/>
      <c r="OQ1551" s="13"/>
      <c r="OR1551" s="13"/>
      <c r="OS1551" s="13"/>
      <c r="OT1551" s="13"/>
      <c r="OU1551" s="13"/>
      <c r="OV1551" s="13"/>
      <c r="OW1551" s="13"/>
      <c r="OX1551" s="13"/>
      <c r="OY1551" s="13"/>
      <c r="OZ1551" s="13"/>
      <c r="PA1551" s="13"/>
      <c r="PB1551" s="13"/>
      <c r="PC1551" s="13"/>
      <c r="PD1551" s="13"/>
      <c r="PE1551" s="13"/>
      <c r="PF1551" s="13"/>
      <c r="PG1551" s="13"/>
      <c r="PH1551" s="13"/>
      <c r="PI1551" s="13"/>
      <c r="PJ1551" s="13"/>
      <c r="PK1551" s="13"/>
      <c r="PL1551" s="13"/>
      <c r="PM1551" s="13"/>
      <c r="PN1551" s="13"/>
      <c r="PO1551" s="13"/>
      <c r="PP1551" s="13"/>
      <c r="PQ1551" s="13"/>
      <c r="PR1551" s="13"/>
      <c r="PS1551" s="13"/>
      <c r="PT1551" s="13"/>
      <c r="PU1551" s="13"/>
      <c r="PV1551" s="13"/>
      <c r="PW1551" s="13"/>
      <c r="PX1551" s="13"/>
      <c r="PY1551" s="13"/>
      <c r="PZ1551" s="13"/>
      <c r="QA1551" s="13"/>
      <c r="QB1551" s="13"/>
      <c r="QC1551" s="13"/>
      <c r="QD1551" s="13"/>
      <c r="QE1551" s="13"/>
      <c r="QF1551" s="13"/>
      <c r="QG1551" s="13"/>
      <c r="QH1551" s="13"/>
      <c r="QI1551" s="13"/>
      <c r="QJ1551" s="13"/>
      <c r="QK1551" s="13"/>
      <c r="QL1551" s="13"/>
      <c r="QM1551" s="13"/>
      <c r="QN1551" s="13"/>
      <c r="QO1551" s="13"/>
      <c r="QP1551" s="13"/>
      <c r="QQ1551" s="13"/>
      <c r="QR1551" s="13"/>
      <c r="QS1551" s="13"/>
      <c r="QT1551" s="13"/>
      <c r="QU1551" s="13"/>
      <c r="QV1551" s="13"/>
      <c r="QW1551" s="13"/>
      <c r="QX1551" s="13"/>
      <c r="QY1551" s="13"/>
      <c r="QZ1551" s="13"/>
      <c r="RA1551" s="13"/>
      <c r="RB1551" s="13"/>
      <c r="RC1551" s="13"/>
      <c r="RD1551" s="13"/>
      <c r="RE1551" s="13"/>
      <c r="RF1551" s="13"/>
      <c r="RG1551" s="13"/>
      <c r="RH1551" s="13"/>
      <c r="RI1551" s="13"/>
      <c r="RJ1551" s="13"/>
      <c r="RK1551" s="13"/>
    </row>
    <row r="1552" s="10" customFormat="1" ht="13.75" spans="1:479">
      <c r="A1552" s="88" t="s">
        <v>12724</v>
      </c>
      <c r="B1552" s="88">
        <v>92422091</v>
      </c>
      <c r="C1552" s="106" t="s">
        <v>9889</v>
      </c>
      <c r="D1552" s="89" t="s">
        <v>12266</v>
      </c>
      <c r="E1552" s="135">
        <v>6</v>
      </c>
      <c r="F1552" s="135">
        <v>43</v>
      </c>
      <c r="G1552" s="90">
        <f t="shared" si="26"/>
        <v>258</v>
      </c>
      <c r="H1552" s="94"/>
      <c r="I1552" s="95"/>
      <c r="J1552" s="95"/>
      <c r="K1552" s="95"/>
      <c r="L1552" s="95"/>
      <c r="M1552" s="97"/>
      <c r="N1552" s="91"/>
      <c r="O1552" s="92"/>
      <c r="P1552" s="92"/>
      <c r="Q1552" s="92"/>
      <c r="R1552" s="93"/>
      <c r="S1552" s="94"/>
      <c r="T1552" s="95"/>
      <c r="U1552" s="96"/>
      <c r="V1552" s="95"/>
      <c r="W1552" s="95"/>
      <c r="X1552" s="97"/>
      <c r="Y1552" s="94"/>
      <c r="Z1552" s="96"/>
      <c r="AA1552" s="96"/>
      <c r="AB1552" s="95"/>
      <c r="AC1552" s="95"/>
      <c r="AD1552" s="97"/>
      <c r="AE1552" s="91"/>
      <c r="AF1552" s="91"/>
      <c r="AG1552" s="91"/>
      <c r="AH1552" s="91"/>
      <c r="AI1552" s="91"/>
      <c r="AJ1552" s="91"/>
      <c r="AK1552" s="91"/>
      <c r="AL1552" s="94"/>
      <c r="AM1552" s="96"/>
      <c r="AN1552" s="96"/>
      <c r="AO1552" s="95"/>
      <c r="AP1552" s="95"/>
      <c r="AQ1552" s="97"/>
      <c r="AR1552" s="91"/>
      <c r="AS1552" s="113"/>
      <c r="AT1552" s="113"/>
      <c r="AU1552" s="113"/>
      <c r="AV1552" s="92"/>
      <c r="AW1552" s="92"/>
      <c r="AX1552" s="93"/>
      <c r="AY1552" s="97"/>
      <c r="AZ1552" s="97"/>
      <c r="BA1552" s="97"/>
      <c r="BB1552" s="97"/>
      <c r="BC1552" s="99" t="s">
        <v>12336</v>
      </c>
      <c r="BD1552" s="99" t="s">
        <v>12349</v>
      </c>
      <c r="BE1552" s="99" t="s">
        <v>12298</v>
      </c>
      <c r="BF1552" s="100"/>
      <c r="BG1552" s="103"/>
      <c r="BH1552" s="103"/>
      <c r="BI1552" s="103"/>
      <c r="BJ1552" s="99"/>
      <c r="BK1552" s="112" t="s">
        <v>1511</v>
      </c>
      <c r="BL1552" s="102"/>
      <c r="BM1552" s="99"/>
      <c r="BN1552" s="99"/>
      <c r="BO1552" s="13"/>
      <c r="BP1552" s="13"/>
      <c r="BQ1552" s="13"/>
      <c r="BR1552" s="13"/>
      <c r="BS1552" s="13"/>
      <c r="BT1552" s="99"/>
      <c r="BU1552" s="99"/>
      <c r="BV1552" s="99"/>
      <c r="BW1552" s="99"/>
      <c r="BX1552" s="99"/>
      <c r="BY1552" s="13"/>
      <c r="BZ1552" s="13"/>
      <c r="CA1552" s="13"/>
      <c r="CB1552" s="13" t="s">
        <v>1511</v>
      </c>
      <c r="CC1552" s="13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3"/>
      <c r="DF1552" s="13"/>
      <c r="DG1552" s="13"/>
      <c r="DH1552" s="13"/>
      <c r="DI1552" s="13"/>
      <c r="DJ1552" s="13"/>
      <c r="DK1552" s="13"/>
      <c r="DL1552" s="13"/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/>
      <c r="EC1552" s="13"/>
      <c r="ED1552" s="13"/>
      <c r="EE1552" s="13"/>
      <c r="EF1552" s="13"/>
      <c r="EG1552" s="13"/>
      <c r="EH1552" s="13"/>
      <c r="EI1552" s="13"/>
      <c r="EJ1552" s="13"/>
      <c r="EK1552" s="13"/>
      <c r="EL1552" s="13"/>
      <c r="EM1552" s="13"/>
      <c r="EN1552" s="13"/>
      <c r="EO1552" s="13"/>
      <c r="EP1552" s="13"/>
      <c r="EQ1552" s="13"/>
      <c r="ER1552" s="13"/>
      <c r="ES1552" s="13"/>
      <c r="ET1552" s="13"/>
      <c r="EU1552" s="13"/>
      <c r="EV1552" s="13"/>
      <c r="EW1552" s="13"/>
      <c r="EX1552" s="13"/>
      <c r="EY1552" s="13"/>
      <c r="EZ1552" s="13"/>
      <c r="FA1552" s="13"/>
      <c r="FB1552" s="13"/>
      <c r="FC1552" s="13"/>
      <c r="FD1552" s="13"/>
      <c r="FE1552" s="13"/>
      <c r="FF1552" s="13"/>
      <c r="FG1552" s="13"/>
      <c r="FH1552" s="13"/>
      <c r="FI1552" s="13"/>
      <c r="FJ1552" s="13"/>
      <c r="FK1552" s="13"/>
      <c r="FL1552" s="13"/>
      <c r="FM1552" s="13"/>
      <c r="FN1552" s="13"/>
      <c r="FO1552" s="13"/>
      <c r="FP1552" s="13"/>
      <c r="FQ1552" s="13"/>
      <c r="FR1552" s="13"/>
      <c r="FS1552" s="13"/>
      <c r="FT1552" s="13"/>
      <c r="FU1552" s="13"/>
      <c r="FV1552" s="13"/>
      <c r="FW1552" s="13"/>
      <c r="FX1552" s="13"/>
      <c r="FY1552" s="13"/>
      <c r="FZ1552" s="13"/>
      <c r="GA1552" s="13"/>
      <c r="GB1552" s="13"/>
      <c r="GC1552" s="13"/>
      <c r="GD1552" s="13"/>
      <c r="GE1552" s="13"/>
      <c r="GF1552" s="13"/>
      <c r="GG1552" s="13"/>
      <c r="GH1552" s="13"/>
      <c r="GI1552" s="13"/>
      <c r="GJ1552" s="13"/>
      <c r="GK1552" s="13"/>
      <c r="GL1552" s="13"/>
      <c r="GM1552" s="13"/>
      <c r="GN1552" s="13"/>
      <c r="GO1552" s="13"/>
      <c r="GP1552" s="13"/>
      <c r="GQ1552" s="13"/>
      <c r="GR1552" s="13"/>
      <c r="GS1552" s="13"/>
      <c r="GT1552" s="13"/>
      <c r="GU1552" s="13"/>
      <c r="GV1552" s="13"/>
      <c r="GW1552" s="13"/>
      <c r="GX1552" s="13"/>
      <c r="GY1552" s="13"/>
      <c r="GZ1552" s="13"/>
      <c r="HA1552" s="13"/>
      <c r="HB1552" s="13"/>
      <c r="HC1552" s="13"/>
      <c r="HD1552" s="13"/>
      <c r="HE1552" s="13"/>
      <c r="HF1552" s="13"/>
      <c r="HG1552" s="13"/>
      <c r="HH1552" s="13"/>
      <c r="HI1552" s="13"/>
      <c r="HJ1552" s="13"/>
      <c r="HK1552" s="13"/>
      <c r="HL1552" s="13"/>
      <c r="HM1552" s="13"/>
      <c r="HN1552" s="13"/>
      <c r="HO1552" s="13"/>
      <c r="HP1552" s="13"/>
      <c r="HQ1552" s="13"/>
      <c r="HR1552" s="13"/>
      <c r="HS1552" s="13"/>
      <c r="HT1552" s="13"/>
      <c r="HU1552" s="13"/>
      <c r="HV1552" s="13"/>
      <c r="HW1552" s="13"/>
      <c r="HX1552" s="13"/>
      <c r="HY1552" s="13"/>
      <c r="HZ1552" s="13"/>
      <c r="IA1552" s="13"/>
      <c r="IB1552" s="13"/>
      <c r="IC1552" s="13"/>
      <c r="ID1552" s="13"/>
      <c r="IE1552" s="13"/>
      <c r="IF1552" s="13"/>
      <c r="IG1552" s="13"/>
      <c r="IH1552" s="13"/>
      <c r="II1552" s="13"/>
      <c r="IJ1552" s="13"/>
      <c r="IK1552" s="13"/>
      <c r="IL1552" s="13"/>
      <c r="IM1552" s="13"/>
      <c r="IN1552" s="13"/>
      <c r="IO1552" s="13"/>
      <c r="IP1552" s="13"/>
      <c r="IQ1552" s="13"/>
      <c r="IR1552" s="13"/>
      <c r="IS1552" s="13"/>
      <c r="IT1552" s="13"/>
      <c r="IU1552" s="13"/>
      <c r="IV1552" s="13"/>
      <c r="IW1552" s="13"/>
      <c r="IX1552" s="13"/>
      <c r="IY1552" s="13"/>
      <c r="IZ1552" s="13"/>
      <c r="JA1552" s="13"/>
      <c r="JB1552" s="13"/>
      <c r="JC1552" s="13"/>
      <c r="JD1552" s="13"/>
      <c r="JE1552" s="13"/>
      <c r="JF1552" s="13"/>
      <c r="JG1552" s="13"/>
      <c r="JH1552" s="13"/>
      <c r="JI1552" s="13"/>
      <c r="JJ1552" s="13"/>
      <c r="JK1552" s="13"/>
      <c r="JL1552" s="13"/>
      <c r="JM1552" s="13"/>
      <c r="JN1552" s="13"/>
      <c r="JO1552" s="13"/>
      <c r="JP1552" s="13"/>
      <c r="JQ1552" s="13"/>
      <c r="JR1552" s="13"/>
      <c r="JS1552" s="13"/>
      <c r="JT1552" s="13"/>
      <c r="JU1552" s="13"/>
      <c r="JV1552" s="13"/>
      <c r="JW1552" s="13"/>
      <c r="JX1552" s="13"/>
      <c r="JY1552" s="13"/>
      <c r="JZ1552" s="13"/>
      <c r="KA1552" s="13"/>
      <c r="KB1552" s="13"/>
      <c r="KC1552" s="13"/>
      <c r="KD1552" s="13"/>
      <c r="KE1552" s="13"/>
      <c r="KF1552" s="13"/>
      <c r="KG1552" s="13"/>
      <c r="KH1552" s="13"/>
      <c r="KI1552" s="13"/>
      <c r="KJ1552" s="13"/>
      <c r="KK1552" s="13"/>
      <c r="KL1552" s="13"/>
      <c r="KM1552" s="13"/>
      <c r="KN1552" s="13"/>
      <c r="KO1552" s="13"/>
      <c r="KP1552" s="13"/>
      <c r="KQ1552" s="13"/>
      <c r="KR1552" s="13"/>
      <c r="KS1552" s="13"/>
      <c r="KT1552" s="13"/>
      <c r="KU1552" s="13"/>
      <c r="KV1552" s="13"/>
      <c r="KW1552" s="13"/>
      <c r="KX1552" s="13"/>
      <c r="KY1552" s="13"/>
      <c r="KZ1552" s="13"/>
      <c r="LA1552" s="13"/>
      <c r="LB1552" s="13"/>
      <c r="LC1552" s="13"/>
      <c r="LD1552" s="13"/>
      <c r="LE1552" s="13"/>
      <c r="LF1552" s="13"/>
      <c r="LG1552" s="13"/>
      <c r="LH1552" s="13"/>
      <c r="LI1552" s="13"/>
      <c r="LJ1552" s="13"/>
      <c r="LK1552" s="13"/>
      <c r="LL1552" s="13"/>
      <c r="LM1552" s="13"/>
      <c r="LN1552" s="13"/>
      <c r="LO1552" s="13"/>
      <c r="LP1552" s="13"/>
      <c r="LQ1552" s="13"/>
      <c r="LR1552" s="13"/>
      <c r="LS1552" s="13"/>
      <c r="LT1552" s="13"/>
      <c r="LU1552" s="13"/>
      <c r="LV1552" s="13"/>
      <c r="LW1552" s="13"/>
      <c r="LX1552" s="13"/>
      <c r="LY1552" s="13"/>
      <c r="LZ1552" s="13"/>
      <c r="MA1552" s="13"/>
      <c r="MB1552" s="13"/>
      <c r="MC1552" s="13"/>
      <c r="MD1552" s="13"/>
      <c r="ME1552" s="13"/>
      <c r="MF1552" s="13"/>
      <c r="MG1552" s="13"/>
      <c r="MH1552" s="13"/>
      <c r="MI1552" s="13"/>
      <c r="MJ1552" s="13"/>
      <c r="MK1552" s="13"/>
      <c r="ML1552" s="13"/>
      <c r="MM1552" s="13"/>
      <c r="MN1552" s="13"/>
      <c r="MO1552" s="13"/>
      <c r="MP1552" s="13"/>
      <c r="MQ1552" s="13"/>
      <c r="MR1552" s="13"/>
      <c r="MS1552" s="13"/>
      <c r="MT1552" s="13"/>
      <c r="MU1552" s="13"/>
      <c r="MV1552" s="13"/>
      <c r="MW1552" s="13"/>
      <c r="MX1552" s="13"/>
      <c r="MY1552" s="13"/>
      <c r="MZ1552" s="13"/>
      <c r="NA1552" s="13"/>
      <c r="NB1552" s="13"/>
      <c r="NC1552" s="13"/>
      <c r="ND1552" s="13"/>
      <c r="NE1552" s="13"/>
      <c r="NF1552" s="13"/>
      <c r="NG1552" s="13"/>
      <c r="NH1552" s="13"/>
      <c r="NI1552" s="13"/>
      <c r="NJ1552" s="13"/>
      <c r="NK1552" s="13"/>
      <c r="NL1552" s="13"/>
      <c r="NM1552" s="13"/>
      <c r="NN1552" s="13"/>
      <c r="NO1552" s="13"/>
      <c r="NP1552" s="13"/>
      <c r="NQ1552" s="13"/>
      <c r="NR1552" s="13"/>
      <c r="NS1552" s="13"/>
      <c r="NT1552" s="13"/>
      <c r="NU1552" s="13"/>
      <c r="NV1552" s="13"/>
      <c r="NW1552" s="13"/>
      <c r="NX1552" s="13"/>
      <c r="NY1552" s="13"/>
      <c r="NZ1552" s="13"/>
      <c r="OA1552" s="13"/>
      <c r="OB1552" s="13"/>
      <c r="OC1552" s="13"/>
      <c r="OD1552" s="13"/>
      <c r="OE1552" s="13"/>
      <c r="OF1552" s="13"/>
      <c r="OG1552" s="13"/>
      <c r="OH1552" s="13"/>
      <c r="OI1552" s="13"/>
      <c r="OJ1552" s="13"/>
      <c r="OK1552" s="13"/>
      <c r="OL1552" s="13"/>
      <c r="OM1552" s="13"/>
      <c r="ON1552" s="13"/>
      <c r="OO1552" s="13"/>
      <c r="OP1552" s="13"/>
      <c r="OQ1552" s="13"/>
      <c r="OR1552" s="13"/>
      <c r="OS1552" s="13"/>
      <c r="OT1552" s="13"/>
      <c r="OU1552" s="13"/>
      <c r="OV1552" s="13"/>
      <c r="OW1552" s="13"/>
      <c r="OX1552" s="13"/>
      <c r="OY1552" s="13"/>
      <c r="OZ1552" s="13"/>
      <c r="PA1552" s="13"/>
      <c r="PB1552" s="13"/>
      <c r="PC1552" s="13"/>
      <c r="PD1552" s="13"/>
      <c r="PE1552" s="13"/>
      <c r="PF1552" s="13"/>
      <c r="PG1552" s="13"/>
      <c r="PH1552" s="13"/>
      <c r="PI1552" s="13"/>
      <c r="PJ1552" s="13"/>
      <c r="PK1552" s="13"/>
      <c r="PL1552" s="13"/>
      <c r="PM1552" s="13"/>
      <c r="PN1552" s="13"/>
      <c r="PO1552" s="13"/>
      <c r="PP1552" s="13"/>
      <c r="PQ1552" s="13"/>
      <c r="PR1552" s="13"/>
      <c r="PS1552" s="13"/>
      <c r="PT1552" s="13"/>
      <c r="PU1552" s="13"/>
      <c r="PV1552" s="13"/>
      <c r="PW1552" s="13"/>
      <c r="PX1552" s="13"/>
      <c r="PY1552" s="13"/>
      <c r="PZ1552" s="13"/>
      <c r="QA1552" s="13"/>
      <c r="QB1552" s="13"/>
      <c r="QC1552" s="13"/>
      <c r="QD1552" s="13"/>
      <c r="QE1552" s="13"/>
      <c r="QF1552" s="13"/>
      <c r="QG1552" s="13"/>
      <c r="QH1552" s="13"/>
      <c r="QI1552" s="13"/>
      <c r="QJ1552" s="13"/>
      <c r="QK1552" s="13"/>
      <c r="QL1552" s="13"/>
      <c r="QM1552" s="13"/>
      <c r="QN1552" s="13"/>
      <c r="QO1552" s="13"/>
      <c r="QP1552" s="13"/>
      <c r="QQ1552" s="13"/>
      <c r="QR1552" s="13"/>
      <c r="QS1552" s="13"/>
      <c r="QT1552" s="13"/>
      <c r="QU1552" s="13"/>
      <c r="QV1552" s="13"/>
      <c r="QW1552" s="13"/>
      <c r="QX1552" s="13"/>
      <c r="QY1552" s="13"/>
      <c r="QZ1552" s="13"/>
      <c r="RA1552" s="13"/>
      <c r="RB1552" s="13"/>
      <c r="RC1552" s="13"/>
      <c r="RD1552" s="13"/>
      <c r="RE1552" s="13"/>
      <c r="RF1552" s="13"/>
      <c r="RG1552" s="13"/>
      <c r="RH1552" s="13"/>
      <c r="RI1552" s="13"/>
      <c r="RJ1552" s="13"/>
      <c r="RK1552" s="13"/>
    </row>
    <row r="1553" s="10" customFormat="1" ht="13.75" spans="1:479">
      <c r="A1553" s="88" t="s">
        <v>12724</v>
      </c>
      <c r="B1553" s="88">
        <v>92422091</v>
      </c>
      <c r="C1553" s="106" t="s">
        <v>9889</v>
      </c>
      <c r="D1553" s="89" t="s">
        <v>494</v>
      </c>
      <c r="E1553" s="135">
        <v>6</v>
      </c>
      <c r="F1553" s="135">
        <v>22</v>
      </c>
      <c r="G1553" s="90">
        <f t="shared" si="26"/>
        <v>132</v>
      </c>
      <c r="H1553" s="94"/>
      <c r="I1553" s="95"/>
      <c r="J1553" s="95"/>
      <c r="K1553" s="95"/>
      <c r="L1553" s="95"/>
      <c r="M1553" s="97"/>
      <c r="N1553" s="91"/>
      <c r="O1553" s="92"/>
      <c r="P1553" s="92"/>
      <c r="Q1553" s="92"/>
      <c r="R1553" s="93"/>
      <c r="S1553" s="94"/>
      <c r="T1553" s="95"/>
      <c r="U1553" s="96"/>
      <c r="V1553" s="95"/>
      <c r="W1553" s="95"/>
      <c r="X1553" s="97"/>
      <c r="Y1553" s="94"/>
      <c r="Z1553" s="96"/>
      <c r="AA1553" s="96"/>
      <c r="AB1553" s="95"/>
      <c r="AC1553" s="95"/>
      <c r="AD1553" s="97"/>
      <c r="AE1553" s="91"/>
      <c r="AF1553" s="91"/>
      <c r="AG1553" s="91"/>
      <c r="AH1553" s="91"/>
      <c r="AI1553" s="91"/>
      <c r="AJ1553" s="91"/>
      <c r="AK1553" s="91"/>
      <c r="AL1553" s="94"/>
      <c r="AM1553" s="96"/>
      <c r="AN1553" s="96"/>
      <c r="AO1553" s="95"/>
      <c r="AP1553" s="95"/>
      <c r="AQ1553" s="97"/>
      <c r="AR1553" s="91"/>
      <c r="AS1553" s="113"/>
      <c r="AT1553" s="113"/>
      <c r="AU1553" s="113"/>
      <c r="AV1553" s="92"/>
      <c r="AW1553" s="92"/>
      <c r="AX1553" s="93"/>
      <c r="AY1553" s="97"/>
      <c r="AZ1553" s="97"/>
      <c r="BA1553" s="97"/>
      <c r="BB1553" s="97"/>
      <c r="BC1553" s="99" t="s">
        <v>12337</v>
      </c>
      <c r="BD1553" s="99" t="s">
        <v>12350</v>
      </c>
      <c r="BE1553" s="99" t="s">
        <v>12301</v>
      </c>
      <c r="BF1553" s="100"/>
      <c r="BG1553" s="103"/>
      <c r="BH1553" s="103"/>
      <c r="BI1553" s="103"/>
      <c r="BJ1553" s="99"/>
      <c r="BK1553" s="112" t="s">
        <v>1511</v>
      </c>
      <c r="BL1553" s="102"/>
      <c r="BM1553" s="99"/>
      <c r="BN1553" s="99"/>
      <c r="BO1553" s="13"/>
      <c r="BP1553" s="13"/>
      <c r="BQ1553" s="13"/>
      <c r="BR1553" s="13"/>
      <c r="BS1553" s="13"/>
      <c r="BT1553" s="99"/>
      <c r="BU1553" s="99"/>
      <c r="BV1553" s="99"/>
      <c r="BW1553" s="99"/>
      <c r="BX1553" s="99"/>
      <c r="BY1553" s="13"/>
      <c r="BZ1553" s="13"/>
      <c r="CA1553" s="13"/>
      <c r="CB1553" s="13" t="s">
        <v>1511</v>
      </c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  <c r="EG1553" s="13"/>
      <c r="EH1553" s="13"/>
      <c r="EI1553" s="13"/>
      <c r="EJ1553" s="13"/>
      <c r="EK1553" s="13"/>
      <c r="EL1553" s="13"/>
      <c r="EM1553" s="13"/>
      <c r="EN1553" s="13"/>
      <c r="EO1553" s="13"/>
      <c r="EP1553" s="13"/>
      <c r="EQ1553" s="13"/>
      <c r="ER1553" s="13"/>
      <c r="ES1553" s="13"/>
      <c r="ET1553" s="13"/>
      <c r="EU1553" s="13"/>
      <c r="EV1553" s="13"/>
      <c r="EW1553" s="13"/>
      <c r="EX1553" s="13"/>
      <c r="EY1553" s="13"/>
      <c r="EZ1553" s="13"/>
      <c r="FA1553" s="13"/>
      <c r="FB1553" s="13"/>
      <c r="FC1553" s="13"/>
      <c r="FD1553" s="13"/>
      <c r="FE1553" s="13"/>
      <c r="FF1553" s="13"/>
      <c r="FG1553" s="13"/>
      <c r="FH1553" s="13"/>
      <c r="FI1553" s="13"/>
      <c r="FJ1553" s="13"/>
      <c r="FK1553" s="13"/>
      <c r="FL1553" s="13"/>
      <c r="FM1553" s="13"/>
      <c r="FN1553" s="13"/>
      <c r="FO1553" s="13"/>
      <c r="FP1553" s="13"/>
      <c r="FQ1553" s="13"/>
      <c r="FR1553" s="13"/>
      <c r="FS1553" s="13"/>
      <c r="FT1553" s="13"/>
      <c r="FU1553" s="13"/>
      <c r="FV1553" s="13"/>
      <c r="FW1553" s="13"/>
      <c r="FX1553" s="13"/>
      <c r="FY1553" s="13"/>
      <c r="FZ1553" s="13"/>
      <c r="GA1553" s="13"/>
      <c r="GB1553" s="13"/>
      <c r="GC1553" s="13"/>
      <c r="GD1553" s="13"/>
      <c r="GE1553" s="13"/>
      <c r="GF1553" s="13"/>
      <c r="GG1553" s="13"/>
      <c r="GH1553" s="13"/>
      <c r="GI1553" s="13"/>
      <c r="GJ1553" s="13"/>
      <c r="GK1553" s="13"/>
      <c r="GL1553" s="13"/>
      <c r="GM1553" s="13"/>
      <c r="GN1553" s="13"/>
      <c r="GO1553" s="13"/>
      <c r="GP1553" s="13"/>
      <c r="GQ1553" s="13"/>
      <c r="GR1553" s="13"/>
      <c r="GS1553" s="13"/>
      <c r="GT1553" s="13"/>
      <c r="GU1553" s="13"/>
      <c r="GV1553" s="13"/>
      <c r="GW1553" s="13"/>
      <c r="GX1553" s="13"/>
      <c r="GY1553" s="13"/>
      <c r="GZ1553" s="13"/>
      <c r="HA1553" s="13"/>
      <c r="HB1553" s="13"/>
      <c r="HC1553" s="13"/>
      <c r="HD1553" s="13"/>
      <c r="HE1553" s="13"/>
      <c r="HF1553" s="13"/>
      <c r="HG1553" s="13"/>
      <c r="HH1553" s="13"/>
      <c r="HI1553" s="13"/>
      <c r="HJ1553" s="13"/>
      <c r="HK1553" s="13"/>
      <c r="HL1553" s="13"/>
      <c r="HM1553" s="13"/>
      <c r="HN1553" s="13"/>
      <c r="HO1553" s="13"/>
      <c r="HP1553" s="13"/>
      <c r="HQ1553" s="13"/>
      <c r="HR1553" s="13"/>
      <c r="HS1553" s="13"/>
      <c r="HT1553" s="13"/>
      <c r="HU1553" s="13"/>
      <c r="HV1553" s="13"/>
      <c r="HW1553" s="13"/>
      <c r="HX1553" s="13"/>
      <c r="HY1553" s="13"/>
      <c r="HZ1553" s="13"/>
      <c r="IA1553" s="13"/>
      <c r="IB1553" s="13"/>
      <c r="IC1553" s="13"/>
      <c r="ID1553" s="13"/>
      <c r="IE1553" s="13"/>
      <c r="IF1553" s="13"/>
      <c r="IG1553" s="13"/>
      <c r="IH1553" s="13"/>
      <c r="II1553" s="13"/>
      <c r="IJ1553" s="13"/>
      <c r="IK1553" s="13"/>
      <c r="IL1553" s="13"/>
      <c r="IM1553" s="13"/>
      <c r="IN1553" s="13"/>
      <c r="IO1553" s="13"/>
      <c r="IP1553" s="13"/>
      <c r="IQ1553" s="13"/>
      <c r="IR1553" s="13"/>
      <c r="IS1553" s="13"/>
      <c r="IT1553" s="13"/>
      <c r="IU1553" s="13"/>
      <c r="IV1553" s="13"/>
      <c r="IW1553" s="13"/>
      <c r="IX1553" s="13"/>
      <c r="IY1553" s="13"/>
      <c r="IZ1553" s="13"/>
      <c r="JA1553" s="13"/>
      <c r="JB1553" s="13"/>
      <c r="JC1553" s="13"/>
      <c r="JD1553" s="13"/>
      <c r="JE1553" s="13"/>
      <c r="JF1553" s="13"/>
      <c r="JG1553" s="13"/>
      <c r="JH1553" s="13"/>
      <c r="JI1553" s="13"/>
      <c r="JJ1553" s="13"/>
      <c r="JK1553" s="13"/>
      <c r="JL1553" s="13"/>
      <c r="JM1553" s="13"/>
      <c r="JN1553" s="13"/>
      <c r="JO1553" s="13"/>
      <c r="JP1553" s="13"/>
      <c r="JQ1553" s="13"/>
      <c r="JR1553" s="13"/>
      <c r="JS1553" s="13"/>
      <c r="JT1553" s="13"/>
      <c r="JU1553" s="13"/>
      <c r="JV1553" s="13"/>
      <c r="JW1553" s="13"/>
      <c r="JX1553" s="13"/>
      <c r="JY1553" s="13"/>
      <c r="JZ1553" s="13"/>
      <c r="KA1553" s="13"/>
      <c r="KB1553" s="13"/>
      <c r="KC1553" s="13"/>
      <c r="KD1553" s="13"/>
      <c r="KE1553" s="13"/>
      <c r="KF1553" s="13"/>
      <c r="KG1553" s="13"/>
      <c r="KH1553" s="13"/>
      <c r="KI1553" s="13"/>
      <c r="KJ1553" s="13"/>
      <c r="KK1553" s="13"/>
      <c r="KL1553" s="13"/>
      <c r="KM1553" s="13"/>
      <c r="KN1553" s="13"/>
      <c r="KO1553" s="13"/>
      <c r="KP1553" s="13"/>
      <c r="KQ1553" s="13"/>
      <c r="KR1553" s="13"/>
      <c r="KS1553" s="13"/>
      <c r="KT1553" s="13"/>
      <c r="KU1553" s="13"/>
      <c r="KV1553" s="13"/>
      <c r="KW1553" s="13"/>
      <c r="KX1553" s="13"/>
      <c r="KY1553" s="13"/>
      <c r="KZ1553" s="13"/>
      <c r="LA1553" s="13"/>
      <c r="LB1553" s="13"/>
      <c r="LC1553" s="13"/>
      <c r="LD1553" s="13"/>
      <c r="LE1553" s="13"/>
      <c r="LF1553" s="13"/>
      <c r="LG1553" s="13"/>
      <c r="LH1553" s="13"/>
      <c r="LI1553" s="13"/>
      <c r="LJ1553" s="13"/>
      <c r="LK1553" s="13"/>
      <c r="LL1553" s="13"/>
      <c r="LM1553" s="13"/>
      <c r="LN1553" s="13"/>
      <c r="LO1553" s="13"/>
      <c r="LP1553" s="13"/>
      <c r="LQ1553" s="13"/>
      <c r="LR1553" s="13"/>
      <c r="LS1553" s="13"/>
      <c r="LT1553" s="13"/>
      <c r="LU1553" s="13"/>
      <c r="LV1553" s="13"/>
      <c r="LW1553" s="13"/>
      <c r="LX1553" s="13"/>
      <c r="LY1553" s="13"/>
      <c r="LZ1553" s="13"/>
      <c r="MA1553" s="13"/>
      <c r="MB1553" s="13"/>
      <c r="MC1553" s="13"/>
      <c r="MD1553" s="13"/>
      <c r="ME1553" s="13"/>
      <c r="MF1553" s="13"/>
      <c r="MG1553" s="13"/>
      <c r="MH1553" s="13"/>
      <c r="MI1553" s="13"/>
      <c r="MJ1553" s="13"/>
      <c r="MK1553" s="13"/>
      <c r="ML1553" s="13"/>
      <c r="MM1553" s="13"/>
      <c r="MN1553" s="13"/>
      <c r="MO1553" s="13"/>
      <c r="MP1553" s="13"/>
      <c r="MQ1553" s="13"/>
      <c r="MR1553" s="13"/>
      <c r="MS1553" s="13"/>
      <c r="MT1553" s="13"/>
      <c r="MU1553" s="13"/>
      <c r="MV1553" s="13"/>
      <c r="MW1553" s="13"/>
      <c r="MX1553" s="13"/>
      <c r="MY1553" s="13"/>
      <c r="MZ1553" s="13"/>
      <c r="NA1553" s="13"/>
      <c r="NB1553" s="13"/>
      <c r="NC1553" s="13"/>
      <c r="ND1553" s="13"/>
      <c r="NE1553" s="13"/>
      <c r="NF1553" s="13"/>
      <c r="NG1553" s="13"/>
      <c r="NH1553" s="13"/>
      <c r="NI1553" s="13"/>
      <c r="NJ1553" s="13"/>
      <c r="NK1553" s="13"/>
      <c r="NL1553" s="13"/>
      <c r="NM1553" s="13"/>
      <c r="NN1553" s="13"/>
      <c r="NO1553" s="13"/>
      <c r="NP1553" s="13"/>
      <c r="NQ1553" s="13"/>
      <c r="NR1553" s="13"/>
      <c r="NS1553" s="13"/>
      <c r="NT1553" s="13"/>
      <c r="NU1553" s="13"/>
      <c r="NV1553" s="13"/>
      <c r="NW1553" s="13"/>
      <c r="NX1553" s="13"/>
      <c r="NY1553" s="13"/>
      <c r="NZ1553" s="13"/>
      <c r="OA1553" s="13"/>
      <c r="OB1553" s="13"/>
      <c r="OC1553" s="13"/>
      <c r="OD1553" s="13"/>
      <c r="OE1553" s="13"/>
      <c r="OF1553" s="13"/>
      <c r="OG1553" s="13"/>
      <c r="OH1553" s="13"/>
      <c r="OI1553" s="13"/>
      <c r="OJ1553" s="13"/>
      <c r="OK1553" s="13"/>
      <c r="OL1553" s="13"/>
      <c r="OM1553" s="13"/>
      <c r="ON1553" s="13"/>
      <c r="OO1553" s="13"/>
      <c r="OP1553" s="13"/>
      <c r="OQ1553" s="13"/>
      <c r="OR1553" s="13"/>
      <c r="OS1553" s="13"/>
      <c r="OT1553" s="13"/>
      <c r="OU1553" s="13"/>
      <c r="OV1553" s="13"/>
      <c r="OW1553" s="13"/>
      <c r="OX1553" s="13"/>
      <c r="OY1553" s="13"/>
      <c r="OZ1553" s="13"/>
      <c r="PA1553" s="13"/>
      <c r="PB1553" s="13"/>
      <c r="PC1553" s="13"/>
      <c r="PD1553" s="13"/>
      <c r="PE1553" s="13"/>
      <c r="PF1553" s="13"/>
      <c r="PG1553" s="13"/>
      <c r="PH1553" s="13"/>
      <c r="PI1553" s="13"/>
      <c r="PJ1553" s="13"/>
      <c r="PK1553" s="13"/>
      <c r="PL1553" s="13"/>
      <c r="PM1553" s="13"/>
      <c r="PN1553" s="13"/>
      <c r="PO1553" s="13"/>
      <c r="PP1553" s="13"/>
      <c r="PQ1553" s="13"/>
      <c r="PR1553" s="13"/>
      <c r="PS1553" s="13"/>
      <c r="PT1553" s="13"/>
      <c r="PU1553" s="13"/>
      <c r="PV1553" s="13"/>
      <c r="PW1553" s="13"/>
      <c r="PX1553" s="13"/>
      <c r="PY1553" s="13"/>
      <c r="PZ1553" s="13"/>
      <c r="QA1553" s="13"/>
      <c r="QB1553" s="13"/>
      <c r="QC1553" s="13"/>
      <c r="QD1553" s="13"/>
      <c r="QE1553" s="13"/>
      <c r="QF1553" s="13"/>
      <c r="QG1553" s="13"/>
      <c r="QH1553" s="13"/>
      <c r="QI1553" s="13"/>
      <c r="QJ1553" s="13"/>
      <c r="QK1553" s="13"/>
      <c r="QL1553" s="13"/>
      <c r="QM1553" s="13"/>
      <c r="QN1553" s="13"/>
      <c r="QO1553" s="13"/>
      <c r="QP1553" s="13"/>
      <c r="QQ1553" s="13"/>
      <c r="QR1553" s="13"/>
      <c r="QS1553" s="13"/>
      <c r="QT1553" s="13"/>
      <c r="QU1553" s="13"/>
      <c r="QV1553" s="13"/>
      <c r="QW1553" s="13"/>
      <c r="QX1553" s="13"/>
      <c r="QY1553" s="13"/>
      <c r="QZ1553" s="13"/>
      <c r="RA1553" s="13"/>
      <c r="RB1553" s="13"/>
      <c r="RC1553" s="13"/>
      <c r="RD1553" s="13"/>
      <c r="RE1553" s="13"/>
      <c r="RF1553" s="13"/>
      <c r="RG1553" s="13"/>
      <c r="RH1553" s="13"/>
      <c r="RI1553" s="13"/>
      <c r="RJ1553" s="13"/>
      <c r="RK1553" s="13"/>
    </row>
    <row r="1554" s="10" customFormat="1" ht="13.75" spans="1:479">
      <c r="A1554" s="88" t="s">
        <v>12724</v>
      </c>
      <c r="B1554" s="88">
        <v>92422091</v>
      </c>
      <c r="C1554" s="106" t="s">
        <v>11402</v>
      </c>
      <c r="D1554" s="89" t="s">
        <v>12266</v>
      </c>
      <c r="E1554" s="135">
        <v>6</v>
      </c>
      <c r="F1554" s="135">
        <v>43</v>
      </c>
      <c r="G1554" s="90">
        <f t="shared" si="26"/>
        <v>258</v>
      </c>
      <c r="H1554" s="94"/>
      <c r="I1554" s="95"/>
      <c r="J1554" s="95"/>
      <c r="K1554" s="95"/>
      <c r="L1554" s="95"/>
      <c r="M1554" s="97"/>
      <c r="N1554" s="91"/>
      <c r="O1554" s="92"/>
      <c r="P1554" s="92"/>
      <c r="Q1554" s="92"/>
      <c r="R1554" s="93"/>
      <c r="S1554" s="94"/>
      <c r="T1554" s="95"/>
      <c r="U1554" s="96"/>
      <c r="V1554" s="95"/>
      <c r="W1554" s="95"/>
      <c r="X1554" s="97"/>
      <c r="Y1554" s="94"/>
      <c r="Z1554" s="96"/>
      <c r="AA1554" s="96"/>
      <c r="AB1554" s="95"/>
      <c r="AC1554" s="95"/>
      <c r="AD1554" s="97"/>
      <c r="AE1554" s="91"/>
      <c r="AF1554" s="91"/>
      <c r="AG1554" s="91"/>
      <c r="AH1554" s="91"/>
      <c r="AI1554" s="91"/>
      <c r="AJ1554" s="91"/>
      <c r="AK1554" s="91"/>
      <c r="AL1554" s="94"/>
      <c r="AM1554" s="96"/>
      <c r="AN1554" s="96"/>
      <c r="AO1554" s="95"/>
      <c r="AP1554" s="95"/>
      <c r="AQ1554" s="97"/>
      <c r="AR1554" s="91"/>
      <c r="AS1554" s="113"/>
      <c r="AT1554" s="113"/>
      <c r="AU1554" s="113"/>
      <c r="AV1554" s="92"/>
      <c r="AW1554" s="92"/>
      <c r="AX1554" s="93"/>
      <c r="AY1554" s="97"/>
      <c r="AZ1554" s="97"/>
      <c r="BA1554" s="97"/>
      <c r="BB1554" s="97"/>
      <c r="BC1554" s="99" t="s">
        <v>12336</v>
      </c>
      <c r="BD1554" s="99" t="s">
        <v>12349</v>
      </c>
      <c r="BE1554" s="99" t="s">
        <v>12298</v>
      </c>
      <c r="BF1554" s="100"/>
      <c r="BG1554" s="103"/>
      <c r="BH1554" s="103"/>
      <c r="BI1554" s="103"/>
      <c r="BJ1554" s="99"/>
      <c r="BK1554" s="112" t="s">
        <v>1511</v>
      </c>
      <c r="BL1554" s="102"/>
      <c r="BM1554" s="99"/>
      <c r="BN1554" s="99"/>
      <c r="BO1554" s="13"/>
      <c r="BP1554" s="13"/>
      <c r="BQ1554" s="13"/>
      <c r="BR1554" s="13"/>
      <c r="BS1554" s="13"/>
      <c r="BT1554" s="99"/>
      <c r="BU1554" s="99"/>
      <c r="BV1554" s="99"/>
      <c r="BW1554" s="99"/>
      <c r="BX1554" s="99"/>
      <c r="BY1554" s="13"/>
      <c r="BZ1554" s="13"/>
      <c r="CA1554" s="13"/>
      <c r="CB1554" s="13" t="s">
        <v>1511</v>
      </c>
      <c r="CC1554" s="13"/>
      <c r="CD1554" s="13"/>
      <c r="CE1554" s="13"/>
      <c r="CF1554" s="13"/>
      <c r="CG1554" s="13"/>
      <c r="CH1554" s="13"/>
      <c r="CI1554" s="13"/>
      <c r="CJ1554" s="13"/>
      <c r="CK1554" s="13"/>
      <c r="CL1554" s="13"/>
      <c r="CM1554" s="13"/>
      <c r="CN1554" s="13"/>
      <c r="CO1554" s="13"/>
      <c r="CP1554" s="13"/>
      <c r="CQ1554" s="13"/>
      <c r="CR1554" s="13"/>
      <c r="CS1554" s="13"/>
      <c r="CT1554" s="13"/>
      <c r="CU1554" s="13"/>
      <c r="CV1554" s="13"/>
      <c r="CW1554" s="13"/>
      <c r="CX1554" s="13"/>
      <c r="CY1554" s="13"/>
      <c r="CZ1554" s="13"/>
      <c r="DA1554" s="13"/>
      <c r="DB1554" s="13"/>
      <c r="DC1554" s="13"/>
      <c r="DD1554" s="13"/>
      <c r="DE1554" s="13"/>
      <c r="DF1554" s="13"/>
      <c r="DG1554" s="13"/>
      <c r="DH1554" s="13"/>
      <c r="DI1554" s="13"/>
      <c r="DJ1554" s="13"/>
      <c r="DK1554" s="13"/>
      <c r="DL1554" s="13"/>
      <c r="DM1554" s="13"/>
      <c r="DN1554" s="13"/>
      <c r="DO1554" s="13"/>
      <c r="DP1554" s="13"/>
      <c r="DQ1554" s="13"/>
      <c r="DR1554" s="13"/>
      <c r="DS1554" s="13"/>
      <c r="DT1554" s="13"/>
      <c r="DU1554" s="13"/>
      <c r="DV1554" s="13"/>
      <c r="DW1554" s="13"/>
      <c r="DX1554" s="13"/>
      <c r="DY1554" s="13"/>
      <c r="DZ1554" s="13"/>
      <c r="EA1554" s="13"/>
      <c r="EB1554" s="13"/>
      <c r="EC1554" s="13"/>
      <c r="ED1554" s="13"/>
      <c r="EE1554" s="13"/>
      <c r="EF1554" s="13"/>
      <c r="EG1554" s="13"/>
      <c r="EH1554" s="13"/>
      <c r="EI1554" s="13"/>
      <c r="EJ1554" s="13"/>
      <c r="EK1554" s="13"/>
      <c r="EL1554" s="13"/>
      <c r="EM1554" s="13"/>
      <c r="EN1554" s="13"/>
      <c r="EO1554" s="13"/>
      <c r="EP1554" s="13"/>
      <c r="EQ1554" s="13"/>
      <c r="ER1554" s="13"/>
      <c r="ES1554" s="13"/>
      <c r="ET1554" s="13"/>
      <c r="EU1554" s="13"/>
      <c r="EV1554" s="13"/>
      <c r="EW1554" s="13"/>
      <c r="EX1554" s="13"/>
      <c r="EY1554" s="13"/>
      <c r="EZ1554" s="13"/>
      <c r="FA1554" s="13"/>
      <c r="FB1554" s="13"/>
      <c r="FC1554" s="13"/>
      <c r="FD1554" s="13"/>
      <c r="FE1554" s="13"/>
      <c r="FF1554" s="13"/>
      <c r="FG1554" s="13"/>
      <c r="FH1554" s="13"/>
      <c r="FI1554" s="13"/>
      <c r="FJ1554" s="13"/>
      <c r="FK1554" s="13"/>
      <c r="FL1554" s="13"/>
      <c r="FM1554" s="13"/>
      <c r="FN1554" s="13"/>
      <c r="FO1554" s="13"/>
      <c r="FP1554" s="13"/>
      <c r="FQ1554" s="13"/>
      <c r="FR1554" s="13"/>
      <c r="FS1554" s="13"/>
      <c r="FT1554" s="13"/>
      <c r="FU1554" s="13"/>
      <c r="FV1554" s="13"/>
      <c r="FW1554" s="13"/>
      <c r="FX1554" s="13"/>
      <c r="FY1554" s="13"/>
      <c r="FZ1554" s="13"/>
      <c r="GA1554" s="13"/>
      <c r="GB1554" s="13"/>
      <c r="GC1554" s="13"/>
      <c r="GD1554" s="13"/>
      <c r="GE1554" s="13"/>
      <c r="GF1554" s="13"/>
      <c r="GG1554" s="13"/>
      <c r="GH1554" s="13"/>
      <c r="GI1554" s="13"/>
      <c r="GJ1554" s="13"/>
      <c r="GK1554" s="13"/>
      <c r="GL1554" s="13"/>
      <c r="GM1554" s="13"/>
      <c r="GN1554" s="13"/>
      <c r="GO1554" s="13"/>
      <c r="GP1554" s="13"/>
      <c r="GQ1554" s="13"/>
      <c r="GR1554" s="13"/>
      <c r="GS1554" s="13"/>
      <c r="GT1554" s="13"/>
      <c r="GU1554" s="13"/>
      <c r="GV1554" s="13"/>
      <c r="GW1554" s="13"/>
      <c r="GX1554" s="13"/>
      <c r="GY1554" s="13"/>
      <c r="GZ1554" s="13"/>
      <c r="HA1554" s="13"/>
      <c r="HB1554" s="13"/>
      <c r="HC1554" s="13"/>
      <c r="HD1554" s="13"/>
      <c r="HE1554" s="13"/>
      <c r="HF1554" s="13"/>
      <c r="HG1554" s="13"/>
      <c r="HH1554" s="13"/>
      <c r="HI1554" s="13"/>
      <c r="HJ1554" s="13"/>
      <c r="HK1554" s="13"/>
      <c r="HL1554" s="13"/>
      <c r="HM1554" s="13"/>
      <c r="HN1554" s="13"/>
      <c r="HO1554" s="13"/>
      <c r="HP1554" s="13"/>
      <c r="HQ1554" s="13"/>
      <c r="HR1554" s="13"/>
      <c r="HS1554" s="13"/>
      <c r="HT1554" s="13"/>
      <c r="HU1554" s="13"/>
      <c r="HV1554" s="13"/>
      <c r="HW1554" s="13"/>
      <c r="HX1554" s="13"/>
      <c r="HY1554" s="13"/>
      <c r="HZ1554" s="13"/>
      <c r="IA1554" s="13"/>
      <c r="IB1554" s="13"/>
      <c r="IC1554" s="13"/>
      <c r="ID1554" s="13"/>
      <c r="IE1554" s="13"/>
      <c r="IF1554" s="13"/>
      <c r="IG1554" s="13"/>
      <c r="IH1554" s="13"/>
      <c r="II1554" s="13"/>
      <c r="IJ1554" s="13"/>
      <c r="IK1554" s="13"/>
      <c r="IL1554" s="13"/>
      <c r="IM1554" s="13"/>
      <c r="IN1554" s="13"/>
      <c r="IO1554" s="13"/>
      <c r="IP1554" s="13"/>
      <c r="IQ1554" s="13"/>
      <c r="IR1554" s="13"/>
      <c r="IS1554" s="13"/>
      <c r="IT1554" s="13"/>
      <c r="IU1554" s="13"/>
      <c r="IV1554" s="13"/>
      <c r="IW1554" s="13"/>
      <c r="IX1554" s="13"/>
      <c r="IY1554" s="13"/>
      <c r="IZ1554" s="13"/>
      <c r="JA1554" s="13"/>
      <c r="JB1554" s="13"/>
      <c r="JC1554" s="13"/>
      <c r="JD1554" s="13"/>
      <c r="JE1554" s="13"/>
      <c r="JF1554" s="13"/>
      <c r="JG1554" s="13"/>
      <c r="JH1554" s="13"/>
      <c r="JI1554" s="13"/>
      <c r="JJ1554" s="13"/>
      <c r="JK1554" s="13"/>
      <c r="JL1554" s="13"/>
      <c r="JM1554" s="13"/>
      <c r="JN1554" s="13"/>
      <c r="JO1554" s="13"/>
      <c r="JP1554" s="13"/>
      <c r="JQ1554" s="13"/>
      <c r="JR1554" s="13"/>
      <c r="JS1554" s="13"/>
      <c r="JT1554" s="13"/>
      <c r="JU1554" s="13"/>
      <c r="JV1554" s="13"/>
      <c r="JW1554" s="13"/>
      <c r="JX1554" s="13"/>
      <c r="JY1554" s="13"/>
      <c r="JZ1554" s="13"/>
      <c r="KA1554" s="13"/>
      <c r="KB1554" s="13"/>
      <c r="KC1554" s="13"/>
      <c r="KD1554" s="13"/>
      <c r="KE1554" s="13"/>
      <c r="KF1554" s="13"/>
      <c r="KG1554" s="13"/>
      <c r="KH1554" s="13"/>
      <c r="KI1554" s="13"/>
      <c r="KJ1554" s="13"/>
      <c r="KK1554" s="13"/>
      <c r="KL1554" s="13"/>
      <c r="KM1554" s="13"/>
      <c r="KN1554" s="13"/>
      <c r="KO1554" s="13"/>
      <c r="KP1554" s="13"/>
      <c r="KQ1554" s="13"/>
      <c r="KR1554" s="13"/>
      <c r="KS1554" s="13"/>
      <c r="KT1554" s="13"/>
      <c r="KU1554" s="13"/>
      <c r="KV1554" s="13"/>
      <c r="KW1554" s="13"/>
      <c r="KX1554" s="13"/>
      <c r="KY1554" s="13"/>
      <c r="KZ1554" s="13"/>
      <c r="LA1554" s="13"/>
      <c r="LB1554" s="13"/>
      <c r="LC1554" s="13"/>
      <c r="LD1554" s="13"/>
      <c r="LE1554" s="13"/>
      <c r="LF1554" s="13"/>
      <c r="LG1554" s="13"/>
      <c r="LH1554" s="13"/>
      <c r="LI1554" s="13"/>
      <c r="LJ1554" s="13"/>
      <c r="LK1554" s="13"/>
      <c r="LL1554" s="13"/>
      <c r="LM1554" s="13"/>
      <c r="LN1554" s="13"/>
      <c r="LO1554" s="13"/>
      <c r="LP1554" s="13"/>
      <c r="LQ1554" s="13"/>
      <c r="LR1554" s="13"/>
      <c r="LS1554" s="13"/>
      <c r="LT1554" s="13"/>
      <c r="LU1554" s="13"/>
      <c r="LV1554" s="13"/>
      <c r="LW1554" s="13"/>
      <c r="LX1554" s="13"/>
      <c r="LY1554" s="13"/>
      <c r="LZ1554" s="13"/>
      <c r="MA1554" s="13"/>
      <c r="MB1554" s="13"/>
      <c r="MC1554" s="13"/>
      <c r="MD1554" s="13"/>
      <c r="ME1554" s="13"/>
      <c r="MF1554" s="13"/>
      <c r="MG1554" s="13"/>
      <c r="MH1554" s="13"/>
      <c r="MI1554" s="13"/>
      <c r="MJ1554" s="13"/>
      <c r="MK1554" s="13"/>
      <c r="ML1554" s="13"/>
      <c r="MM1554" s="13"/>
      <c r="MN1554" s="13"/>
      <c r="MO1554" s="13"/>
      <c r="MP1554" s="13"/>
      <c r="MQ1554" s="13"/>
      <c r="MR1554" s="13"/>
      <c r="MS1554" s="13"/>
      <c r="MT1554" s="13"/>
      <c r="MU1554" s="13"/>
      <c r="MV1554" s="13"/>
      <c r="MW1554" s="13"/>
      <c r="MX1554" s="13"/>
      <c r="MY1554" s="13"/>
      <c r="MZ1554" s="13"/>
      <c r="NA1554" s="13"/>
      <c r="NB1554" s="13"/>
      <c r="NC1554" s="13"/>
      <c r="ND1554" s="13"/>
      <c r="NE1554" s="13"/>
      <c r="NF1554" s="13"/>
      <c r="NG1554" s="13"/>
      <c r="NH1554" s="13"/>
      <c r="NI1554" s="13"/>
      <c r="NJ1554" s="13"/>
      <c r="NK1554" s="13"/>
      <c r="NL1554" s="13"/>
      <c r="NM1554" s="13"/>
      <c r="NN1554" s="13"/>
      <c r="NO1554" s="13"/>
      <c r="NP1554" s="13"/>
      <c r="NQ1554" s="13"/>
      <c r="NR1554" s="13"/>
      <c r="NS1554" s="13"/>
      <c r="NT1554" s="13"/>
      <c r="NU1554" s="13"/>
      <c r="NV1554" s="13"/>
      <c r="NW1554" s="13"/>
      <c r="NX1554" s="13"/>
      <c r="NY1554" s="13"/>
      <c r="NZ1554" s="13"/>
      <c r="OA1554" s="13"/>
      <c r="OB1554" s="13"/>
      <c r="OC1554" s="13"/>
      <c r="OD1554" s="13"/>
      <c r="OE1554" s="13"/>
      <c r="OF1554" s="13"/>
      <c r="OG1554" s="13"/>
      <c r="OH1554" s="13"/>
      <c r="OI1554" s="13"/>
      <c r="OJ1554" s="13"/>
      <c r="OK1554" s="13"/>
      <c r="OL1554" s="13"/>
      <c r="OM1554" s="13"/>
      <c r="ON1554" s="13"/>
      <c r="OO1554" s="13"/>
      <c r="OP1554" s="13"/>
      <c r="OQ1554" s="13"/>
      <c r="OR1554" s="13"/>
      <c r="OS1554" s="13"/>
      <c r="OT1554" s="13"/>
      <c r="OU1554" s="13"/>
      <c r="OV1554" s="13"/>
      <c r="OW1554" s="13"/>
      <c r="OX1554" s="13"/>
      <c r="OY1554" s="13"/>
      <c r="OZ1554" s="13"/>
      <c r="PA1554" s="13"/>
      <c r="PB1554" s="13"/>
      <c r="PC1554" s="13"/>
      <c r="PD1554" s="13"/>
      <c r="PE1554" s="13"/>
      <c r="PF1554" s="13"/>
      <c r="PG1554" s="13"/>
      <c r="PH1554" s="13"/>
      <c r="PI1554" s="13"/>
      <c r="PJ1554" s="13"/>
      <c r="PK1554" s="13"/>
      <c r="PL1554" s="13"/>
      <c r="PM1554" s="13"/>
      <c r="PN1554" s="13"/>
      <c r="PO1554" s="13"/>
      <c r="PP1554" s="13"/>
      <c r="PQ1554" s="13"/>
      <c r="PR1554" s="13"/>
      <c r="PS1554" s="13"/>
      <c r="PT1554" s="13"/>
      <c r="PU1554" s="13"/>
      <c r="PV1554" s="13"/>
      <c r="PW1554" s="13"/>
      <c r="PX1554" s="13"/>
      <c r="PY1554" s="13"/>
      <c r="PZ1554" s="13"/>
      <c r="QA1554" s="13"/>
      <c r="QB1554" s="13"/>
      <c r="QC1554" s="13"/>
      <c r="QD1554" s="13"/>
      <c r="QE1554" s="13"/>
      <c r="QF1554" s="13"/>
      <c r="QG1554" s="13"/>
      <c r="QH1554" s="13"/>
      <c r="QI1554" s="13"/>
      <c r="QJ1554" s="13"/>
      <c r="QK1554" s="13"/>
      <c r="QL1554" s="13"/>
      <c r="QM1554" s="13"/>
      <c r="QN1554" s="13"/>
      <c r="QO1554" s="13"/>
      <c r="QP1554" s="13"/>
      <c r="QQ1554" s="13"/>
      <c r="QR1554" s="13"/>
      <c r="QS1554" s="13"/>
      <c r="QT1554" s="13"/>
      <c r="QU1554" s="13"/>
      <c r="QV1554" s="13"/>
      <c r="QW1554" s="13"/>
      <c r="QX1554" s="13"/>
      <c r="QY1554" s="13"/>
      <c r="QZ1554" s="13"/>
      <c r="RA1554" s="13"/>
      <c r="RB1554" s="13"/>
      <c r="RC1554" s="13"/>
      <c r="RD1554" s="13"/>
      <c r="RE1554" s="13"/>
      <c r="RF1554" s="13"/>
      <c r="RG1554" s="13"/>
      <c r="RH1554" s="13"/>
      <c r="RI1554" s="13"/>
      <c r="RJ1554" s="13"/>
      <c r="RK1554" s="13"/>
    </row>
    <row r="1555" s="10" customFormat="1" ht="13.75" spans="1:479">
      <c r="A1555" s="88" t="s">
        <v>12724</v>
      </c>
      <c r="B1555" s="88">
        <v>92422091</v>
      </c>
      <c r="C1555" s="106" t="s">
        <v>11402</v>
      </c>
      <c r="D1555" s="89" t="s">
        <v>494</v>
      </c>
      <c r="E1555" s="135">
        <v>6</v>
      </c>
      <c r="F1555" s="135">
        <v>22</v>
      </c>
      <c r="G1555" s="90">
        <f t="shared" si="26"/>
        <v>132</v>
      </c>
      <c r="H1555" s="94"/>
      <c r="I1555" s="95"/>
      <c r="J1555" s="95"/>
      <c r="K1555" s="95"/>
      <c r="L1555" s="95"/>
      <c r="M1555" s="97"/>
      <c r="N1555" s="91"/>
      <c r="O1555" s="92"/>
      <c r="P1555" s="92"/>
      <c r="Q1555" s="92"/>
      <c r="R1555" s="93"/>
      <c r="S1555" s="94"/>
      <c r="T1555" s="95"/>
      <c r="U1555" s="96"/>
      <c r="V1555" s="95"/>
      <c r="W1555" s="95"/>
      <c r="X1555" s="97"/>
      <c r="Y1555" s="94"/>
      <c r="Z1555" s="96"/>
      <c r="AA1555" s="96"/>
      <c r="AB1555" s="95"/>
      <c r="AC1555" s="95"/>
      <c r="AD1555" s="97"/>
      <c r="AE1555" s="91"/>
      <c r="AF1555" s="91"/>
      <c r="AG1555" s="91"/>
      <c r="AH1555" s="91"/>
      <c r="AI1555" s="91"/>
      <c r="AJ1555" s="91"/>
      <c r="AK1555" s="91"/>
      <c r="AL1555" s="94"/>
      <c r="AM1555" s="96"/>
      <c r="AN1555" s="96"/>
      <c r="AO1555" s="95"/>
      <c r="AP1555" s="95"/>
      <c r="AQ1555" s="97"/>
      <c r="AR1555" s="91"/>
      <c r="AS1555" s="113"/>
      <c r="AT1555" s="113"/>
      <c r="AU1555" s="113"/>
      <c r="AV1555" s="92"/>
      <c r="AW1555" s="92"/>
      <c r="AX1555" s="93"/>
      <c r="AY1555" s="97"/>
      <c r="AZ1555" s="97"/>
      <c r="BA1555" s="97"/>
      <c r="BB1555" s="97"/>
      <c r="BC1555" s="99" t="s">
        <v>12337</v>
      </c>
      <c r="BD1555" s="99" t="s">
        <v>12350</v>
      </c>
      <c r="BE1555" s="99" t="s">
        <v>12301</v>
      </c>
      <c r="BF1555" s="100"/>
      <c r="BG1555" s="103"/>
      <c r="BH1555" s="103"/>
      <c r="BI1555" s="103"/>
      <c r="BJ1555" s="99"/>
      <c r="BK1555" s="112" t="s">
        <v>1511</v>
      </c>
      <c r="BL1555" s="102"/>
      <c r="BM1555" s="99"/>
      <c r="BN1555" s="99"/>
      <c r="BO1555" s="13"/>
      <c r="BP1555" s="13"/>
      <c r="BQ1555" s="13"/>
      <c r="BR1555" s="13"/>
      <c r="BS1555" s="13"/>
      <c r="BT1555" s="99"/>
      <c r="BU1555" s="99"/>
      <c r="BV1555" s="99"/>
      <c r="BW1555" s="99"/>
      <c r="BX1555" s="99"/>
      <c r="BY1555" s="13"/>
      <c r="BZ1555" s="13"/>
      <c r="CA1555" s="13"/>
      <c r="CB1555" s="13" t="s">
        <v>1511</v>
      </c>
      <c r="CC1555" s="13"/>
      <c r="CD1555" s="13"/>
      <c r="CE1555" s="13"/>
      <c r="CF1555" s="13"/>
      <c r="CG1555" s="13"/>
      <c r="CH1555" s="13"/>
      <c r="CI1555" s="13"/>
      <c r="CJ1555" s="13"/>
      <c r="CK1555" s="13"/>
      <c r="CL1555" s="13"/>
      <c r="CM1555" s="13"/>
      <c r="CN1555" s="13"/>
      <c r="CO1555" s="13"/>
      <c r="CP1555" s="13"/>
      <c r="CQ1555" s="13"/>
      <c r="CR1555" s="13"/>
      <c r="CS1555" s="13"/>
      <c r="CT1555" s="13"/>
      <c r="CU1555" s="13"/>
      <c r="CV1555" s="13"/>
      <c r="CW1555" s="13"/>
      <c r="CX1555" s="13"/>
      <c r="CY1555" s="13"/>
      <c r="CZ1555" s="13"/>
      <c r="DA1555" s="13"/>
      <c r="DB1555" s="13"/>
      <c r="DC1555" s="13"/>
      <c r="DD1555" s="13"/>
      <c r="DE1555" s="13"/>
      <c r="DF1555" s="13"/>
      <c r="DG1555" s="13"/>
      <c r="DH1555" s="13"/>
      <c r="DI1555" s="13"/>
      <c r="DJ1555" s="13"/>
      <c r="DK1555" s="13"/>
      <c r="DL1555" s="13"/>
      <c r="DM1555" s="13"/>
      <c r="DN1555" s="13"/>
      <c r="DO1555" s="13"/>
      <c r="DP1555" s="13"/>
      <c r="DQ1555" s="13"/>
      <c r="DR1555" s="13"/>
      <c r="DS1555" s="13"/>
      <c r="DT1555" s="13"/>
      <c r="DU1555" s="13"/>
      <c r="DV1555" s="13"/>
      <c r="DW1555" s="13"/>
      <c r="DX1555" s="13"/>
      <c r="DY1555" s="13"/>
      <c r="DZ1555" s="13"/>
      <c r="EA1555" s="13"/>
      <c r="EB1555" s="13"/>
      <c r="EC1555" s="13"/>
      <c r="ED1555" s="13"/>
      <c r="EE1555" s="13"/>
      <c r="EF1555" s="13"/>
      <c r="EG1555" s="13"/>
      <c r="EH1555" s="13"/>
      <c r="EI1555" s="13"/>
      <c r="EJ1555" s="13"/>
      <c r="EK1555" s="13"/>
      <c r="EL1555" s="13"/>
      <c r="EM1555" s="13"/>
      <c r="EN1555" s="13"/>
      <c r="EO1555" s="13"/>
      <c r="EP1555" s="13"/>
      <c r="EQ1555" s="13"/>
      <c r="ER1555" s="13"/>
      <c r="ES1555" s="13"/>
      <c r="ET1555" s="13"/>
      <c r="EU1555" s="13"/>
      <c r="EV1555" s="13"/>
      <c r="EW1555" s="13"/>
      <c r="EX1555" s="13"/>
      <c r="EY1555" s="13"/>
      <c r="EZ1555" s="13"/>
      <c r="FA1555" s="13"/>
      <c r="FB1555" s="13"/>
      <c r="FC1555" s="13"/>
      <c r="FD1555" s="13"/>
      <c r="FE1555" s="13"/>
      <c r="FF1555" s="13"/>
      <c r="FG1555" s="13"/>
      <c r="FH1555" s="13"/>
      <c r="FI1555" s="13"/>
      <c r="FJ1555" s="13"/>
      <c r="FK1555" s="13"/>
      <c r="FL1555" s="13"/>
      <c r="FM1555" s="13"/>
      <c r="FN1555" s="13"/>
      <c r="FO1555" s="13"/>
      <c r="FP1555" s="13"/>
      <c r="FQ1555" s="13"/>
      <c r="FR1555" s="13"/>
      <c r="FS1555" s="13"/>
      <c r="FT1555" s="13"/>
      <c r="FU1555" s="13"/>
      <c r="FV1555" s="13"/>
      <c r="FW1555" s="13"/>
      <c r="FX1555" s="13"/>
      <c r="FY1555" s="13"/>
      <c r="FZ1555" s="13"/>
      <c r="GA1555" s="13"/>
      <c r="GB1555" s="13"/>
      <c r="GC1555" s="13"/>
      <c r="GD1555" s="13"/>
      <c r="GE1555" s="13"/>
      <c r="GF1555" s="13"/>
      <c r="GG1555" s="13"/>
      <c r="GH1555" s="13"/>
      <c r="GI1555" s="13"/>
      <c r="GJ1555" s="13"/>
      <c r="GK1555" s="13"/>
      <c r="GL1555" s="13"/>
      <c r="GM1555" s="13"/>
      <c r="GN1555" s="13"/>
      <c r="GO1555" s="13"/>
      <c r="GP1555" s="13"/>
      <c r="GQ1555" s="13"/>
      <c r="GR1555" s="13"/>
      <c r="GS1555" s="13"/>
      <c r="GT1555" s="13"/>
      <c r="GU1555" s="13"/>
      <c r="GV1555" s="13"/>
      <c r="GW1555" s="13"/>
      <c r="GX1555" s="13"/>
      <c r="GY1555" s="13"/>
      <c r="GZ1555" s="13"/>
      <c r="HA1555" s="13"/>
      <c r="HB1555" s="13"/>
      <c r="HC1555" s="13"/>
      <c r="HD1555" s="13"/>
      <c r="HE1555" s="13"/>
      <c r="HF1555" s="13"/>
      <c r="HG1555" s="13"/>
      <c r="HH1555" s="13"/>
      <c r="HI1555" s="13"/>
      <c r="HJ1555" s="13"/>
      <c r="HK1555" s="13"/>
      <c r="HL1555" s="13"/>
      <c r="HM1555" s="13"/>
      <c r="HN1555" s="13"/>
      <c r="HO1555" s="13"/>
      <c r="HP1555" s="13"/>
      <c r="HQ1555" s="13"/>
      <c r="HR1555" s="13"/>
      <c r="HS1555" s="13"/>
      <c r="HT1555" s="13"/>
      <c r="HU1555" s="13"/>
      <c r="HV1555" s="13"/>
      <c r="HW1555" s="13"/>
      <c r="HX1555" s="13"/>
      <c r="HY1555" s="13"/>
      <c r="HZ1555" s="13"/>
      <c r="IA1555" s="13"/>
      <c r="IB1555" s="13"/>
      <c r="IC1555" s="13"/>
      <c r="ID1555" s="13"/>
      <c r="IE1555" s="13"/>
      <c r="IF1555" s="13"/>
      <c r="IG1555" s="13"/>
      <c r="IH1555" s="13"/>
      <c r="II1555" s="13"/>
      <c r="IJ1555" s="13"/>
      <c r="IK1555" s="13"/>
      <c r="IL1555" s="13"/>
      <c r="IM1555" s="13"/>
      <c r="IN1555" s="13"/>
      <c r="IO1555" s="13"/>
      <c r="IP1555" s="13"/>
      <c r="IQ1555" s="13"/>
      <c r="IR1555" s="13"/>
      <c r="IS1555" s="13"/>
      <c r="IT1555" s="13"/>
      <c r="IU1555" s="13"/>
      <c r="IV1555" s="13"/>
      <c r="IW1555" s="13"/>
      <c r="IX1555" s="13"/>
      <c r="IY1555" s="13"/>
      <c r="IZ1555" s="13"/>
      <c r="JA1555" s="13"/>
      <c r="JB1555" s="13"/>
      <c r="JC1555" s="13"/>
      <c r="JD1555" s="13"/>
      <c r="JE1555" s="13"/>
      <c r="JF1555" s="13"/>
      <c r="JG1555" s="13"/>
      <c r="JH1555" s="13"/>
      <c r="JI1555" s="13"/>
      <c r="JJ1555" s="13"/>
      <c r="JK1555" s="13"/>
      <c r="JL1555" s="13"/>
      <c r="JM1555" s="13"/>
      <c r="JN1555" s="13"/>
      <c r="JO1555" s="13"/>
      <c r="JP1555" s="13"/>
      <c r="JQ1555" s="13"/>
      <c r="JR1555" s="13"/>
      <c r="JS1555" s="13"/>
      <c r="JT1555" s="13"/>
      <c r="JU1555" s="13"/>
      <c r="JV1555" s="13"/>
      <c r="JW1555" s="13"/>
      <c r="JX1555" s="13"/>
      <c r="JY1555" s="13"/>
      <c r="JZ1555" s="13"/>
      <c r="KA1555" s="13"/>
      <c r="KB1555" s="13"/>
      <c r="KC1555" s="13"/>
      <c r="KD1555" s="13"/>
      <c r="KE1555" s="13"/>
      <c r="KF1555" s="13"/>
      <c r="KG1555" s="13"/>
      <c r="KH1555" s="13"/>
      <c r="KI1555" s="13"/>
      <c r="KJ1555" s="13"/>
      <c r="KK1555" s="13"/>
      <c r="KL1555" s="13"/>
      <c r="KM1555" s="13"/>
      <c r="KN1555" s="13"/>
      <c r="KO1555" s="13"/>
      <c r="KP1555" s="13"/>
      <c r="KQ1555" s="13"/>
      <c r="KR1555" s="13"/>
      <c r="KS1555" s="13"/>
      <c r="KT1555" s="13"/>
      <c r="KU1555" s="13"/>
      <c r="KV1555" s="13"/>
      <c r="KW1555" s="13"/>
      <c r="KX1555" s="13"/>
      <c r="KY1555" s="13"/>
      <c r="KZ1555" s="13"/>
      <c r="LA1555" s="13"/>
      <c r="LB1555" s="13"/>
      <c r="LC1555" s="13"/>
      <c r="LD1555" s="13"/>
      <c r="LE1555" s="13"/>
      <c r="LF1555" s="13"/>
      <c r="LG1555" s="13"/>
      <c r="LH1555" s="13"/>
      <c r="LI1555" s="13"/>
      <c r="LJ1555" s="13"/>
      <c r="LK1555" s="13"/>
      <c r="LL1555" s="13"/>
      <c r="LM1555" s="13"/>
      <c r="LN1555" s="13"/>
      <c r="LO1555" s="13"/>
      <c r="LP1555" s="13"/>
      <c r="LQ1555" s="13"/>
      <c r="LR1555" s="13"/>
      <c r="LS1555" s="13"/>
      <c r="LT1555" s="13"/>
      <c r="LU1555" s="13"/>
      <c r="LV1555" s="13"/>
      <c r="LW1555" s="13"/>
      <c r="LX1555" s="13"/>
      <c r="LY1555" s="13"/>
      <c r="LZ1555" s="13"/>
      <c r="MA1555" s="13"/>
      <c r="MB1555" s="13"/>
      <c r="MC1555" s="13"/>
      <c r="MD1555" s="13"/>
      <c r="ME1555" s="13"/>
      <c r="MF1555" s="13"/>
      <c r="MG1555" s="13"/>
      <c r="MH1555" s="13"/>
      <c r="MI1555" s="13"/>
      <c r="MJ1555" s="13"/>
      <c r="MK1555" s="13"/>
      <c r="ML1555" s="13"/>
      <c r="MM1555" s="13"/>
      <c r="MN1555" s="13"/>
      <c r="MO1555" s="13"/>
      <c r="MP1555" s="13"/>
      <c r="MQ1555" s="13"/>
      <c r="MR1555" s="13"/>
      <c r="MS1555" s="13"/>
      <c r="MT1555" s="13"/>
      <c r="MU1555" s="13"/>
      <c r="MV1555" s="13"/>
      <c r="MW1555" s="13"/>
      <c r="MX1555" s="13"/>
      <c r="MY1555" s="13"/>
      <c r="MZ1555" s="13"/>
      <c r="NA1555" s="13"/>
      <c r="NB1555" s="13"/>
      <c r="NC1555" s="13"/>
      <c r="ND1555" s="13"/>
      <c r="NE1555" s="13"/>
      <c r="NF1555" s="13"/>
      <c r="NG1555" s="13"/>
      <c r="NH1555" s="13"/>
      <c r="NI1555" s="13"/>
      <c r="NJ1555" s="13"/>
      <c r="NK1555" s="13"/>
      <c r="NL1555" s="13"/>
      <c r="NM1555" s="13"/>
      <c r="NN1555" s="13"/>
      <c r="NO1555" s="13"/>
      <c r="NP1555" s="13"/>
      <c r="NQ1555" s="13"/>
      <c r="NR1555" s="13"/>
      <c r="NS1555" s="13"/>
      <c r="NT1555" s="13"/>
      <c r="NU1555" s="13"/>
      <c r="NV1555" s="13"/>
      <c r="NW1555" s="13"/>
      <c r="NX1555" s="13"/>
      <c r="NY1555" s="13"/>
      <c r="NZ1555" s="13"/>
      <c r="OA1555" s="13"/>
      <c r="OB1555" s="13"/>
      <c r="OC1555" s="13"/>
      <c r="OD1555" s="13"/>
      <c r="OE1555" s="13"/>
      <c r="OF1555" s="13"/>
      <c r="OG1555" s="13"/>
      <c r="OH1555" s="13"/>
      <c r="OI1555" s="13"/>
      <c r="OJ1555" s="13"/>
      <c r="OK1555" s="13"/>
      <c r="OL1555" s="13"/>
      <c r="OM1555" s="13"/>
      <c r="ON1555" s="13"/>
      <c r="OO1555" s="13"/>
      <c r="OP1555" s="13"/>
      <c r="OQ1555" s="13"/>
      <c r="OR1555" s="13"/>
      <c r="OS1555" s="13"/>
      <c r="OT1555" s="13"/>
      <c r="OU1555" s="13"/>
      <c r="OV1555" s="13"/>
      <c r="OW1555" s="13"/>
      <c r="OX1555" s="13"/>
      <c r="OY1555" s="13"/>
      <c r="OZ1555" s="13"/>
      <c r="PA1555" s="13"/>
      <c r="PB1555" s="13"/>
      <c r="PC1555" s="13"/>
      <c r="PD1555" s="13"/>
      <c r="PE1555" s="13"/>
      <c r="PF1555" s="13"/>
      <c r="PG1555" s="13"/>
      <c r="PH1555" s="13"/>
      <c r="PI1555" s="13"/>
      <c r="PJ1555" s="13"/>
      <c r="PK1555" s="13"/>
      <c r="PL1555" s="13"/>
      <c r="PM1555" s="13"/>
      <c r="PN1555" s="13"/>
      <c r="PO1555" s="13"/>
      <c r="PP1555" s="13"/>
      <c r="PQ1555" s="13"/>
      <c r="PR1555" s="13"/>
      <c r="PS1555" s="13"/>
      <c r="PT1555" s="13"/>
      <c r="PU1555" s="13"/>
      <c r="PV1555" s="13"/>
      <c r="PW1555" s="13"/>
      <c r="PX1555" s="13"/>
      <c r="PY1555" s="13"/>
      <c r="PZ1555" s="13"/>
      <c r="QA1555" s="13"/>
      <c r="QB1555" s="13"/>
      <c r="QC1555" s="13"/>
      <c r="QD1555" s="13"/>
      <c r="QE1555" s="13"/>
      <c r="QF1555" s="13"/>
      <c r="QG1555" s="13"/>
      <c r="QH1555" s="13"/>
      <c r="QI1555" s="13"/>
      <c r="QJ1555" s="13"/>
      <c r="QK1555" s="13"/>
      <c r="QL1555" s="13"/>
      <c r="QM1555" s="13"/>
      <c r="QN1555" s="13"/>
      <c r="QO1555" s="13"/>
      <c r="QP1555" s="13"/>
      <c r="QQ1555" s="13"/>
      <c r="QR1555" s="13"/>
      <c r="QS1555" s="13"/>
      <c r="QT1555" s="13"/>
      <c r="QU1555" s="13"/>
      <c r="QV1555" s="13"/>
      <c r="QW1555" s="13"/>
      <c r="QX1555" s="13"/>
      <c r="QY1555" s="13"/>
      <c r="QZ1555" s="13"/>
      <c r="RA1555" s="13"/>
      <c r="RB1555" s="13"/>
      <c r="RC1555" s="13"/>
      <c r="RD1555" s="13"/>
      <c r="RE1555" s="13"/>
      <c r="RF1555" s="13"/>
      <c r="RG1555" s="13"/>
      <c r="RH1555" s="13"/>
      <c r="RI1555" s="13"/>
      <c r="RJ1555" s="13"/>
      <c r="RK1555" s="13"/>
    </row>
    <row r="1556" s="10" customFormat="1" ht="13.75" spans="1:479">
      <c r="A1556" s="88" t="s">
        <v>12725</v>
      </c>
      <c r="B1556" s="88">
        <v>96438891</v>
      </c>
      <c r="C1556" s="106">
        <v>96438801</v>
      </c>
      <c r="D1556" s="89" t="s">
        <v>12266</v>
      </c>
      <c r="E1556" s="135">
        <v>12</v>
      </c>
      <c r="F1556" s="135">
        <v>74</v>
      </c>
      <c r="G1556" s="90">
        <f t="shared" si="26"/>
        <v>888</v>
      </c>
      <c r="H1556" s="94"/>
      <c r="I1556" s="95"/>
      <c r="J1556" s="95"/>
      <c r="K1556" s="95"/>
      <c r="L1556" s="95"/>
      <c r="M1556" s="97"/>
      <c r="N1556" s="94"/>
      <c r="O1556" s="94"/>
      <c r="P1556" s="94"/>
      <c r="Q1556" s="94"/>
      <c r="R1556" s="94"/>
      <c r="S1556" s="94"/>
      <c r="T1556" s="95"/>
      <c r="U1556" s="96"/>
      <c r="V1556" s="95"/>
      <c r="W1556" s="95"/>
      <c r="X1556" s="97"/>
      <c r="Y1556" s="126"/>
      <c r="Z1556" s="129"/>
      <c r="AA1556" s="129"/>
      <c r="AB1556" s="127"/>
      <c r="AC1556" s="127"/>
      <c r="AD1556" s="128"/>
      <c r="AE1556" s="94"/>
      <c r="AF1556" s="94"/>
      <c r="AG1556" s="94"/>
      <c r="AH1556" s="94"/>
      <c r="AI1556" s="94"/>
      <c r="AJ1556" s="94"/>
      <c r="AK1556" s="94"/>
      <c r="AL1556" s="94"/>
      <c r="AM1556" s="96"/>
      <c r="AN1556" s="96"/>
      <c r="AO1556" s="95"/>
      <c r="AP1556" s="95"/>
      <c r="AQ1556" s="97"/>
      <c r="AR1556" s="94"/>
      <c r="AS1556" s="96"/>
      <c r="AT1556" s="96"/>
      <c r="AU1556" s="96"/>
      <c r="AV1556" s="95"/>
      <c r="AW1556" s="95"/>
      <c r="AX1556" s="97"/>
      <c r="AY1556" s="97"/>
      <c r="AZ1556" s="97"/>
      <c r="BA1556" s="97"/>
      <c r="BB1556" s="97"/>
      <c r="BC1556" s="99" t="s">
        <v>12298</v>
      </c>
      <c r="BD1556" s="99" t="s">
        <v>1366</v>
      </c>
      <c r="BE1556" s="99"/>
      <c r="BF1556" s="100"/>
      <c r="BG1556" s="103"/>
      <c r="BH1556" s="103"/>
      <c r="BI1556" s="103"/>
      <c r="BJ1556" s="99"/>
      <c r="BK1556" s="112" t="s">
        <v>1511</v>
      </c>
      <c r="BL1556" s="102"/>
      <c r="BM1556" s="99"/>
      <c r="BN1556" s="99"/>
      <c r="BO1556" s="13"/>
      <c r="BP1556" s="13"/>
      <c r="BQ1556" s="13"/>
      <c r="BR1556" s="13"/>
      <c r="BS1556" s="13"/>
      <c r="BT1556" s="99"/>
      <c r="BU1556" s="99"/>
      <c r="BV1556" s="99"/>
      <c r="BW1556" s="99"/>
      <c r="BX1556" s="99"/>
      <c r="BY1556" s="13"/>
      <c r="BZ1556" s="13"/>
      <c r="CA1556" s="13"/>
      <c r="CB1556" s="13" t="s">
        <v>1511</v>
      </c>
      <c r="CC1556" s="13"/>
      <c r="CD1556" s="13"/>
      <c r="CE1556" s="13"/>
      <c r="CF1556" s="13"/>
      <c r="CG1556" s="13"/>
      <c r="CH1556" s="13"/>
      <c r="CI1556" s="13"/>
      <c r="CJ1556" s="13"/>
      <c r="CK1556" s="13"/>
      <c r="CL1556" s="13"/>
      <c r="CM1556" s="13"/>
      <c r="CN1556" s="13"/>
      <c r="CO1556" s="13"/>
      <c r="CP1556" s="13"/>
      <c r="CQ1556" s="13"/>
      <c r="CR1556" s="13"/>
      <c r="CS1556" s="13"/>
      <c r="CT1556" s="13"/>
      <c r="CU1556" s="13"/>
      <c r="CV1556" s="13"/>
      <c r="CW1556" s="13"/>
      <c r="CX1556" s="13"/>
      <c r="CY1556" s="13"/>
      <c r="CZ1556" s="13"/>
      <c r="DA1556" s="13"/>
      <c r="DB1556" s="13"/>
      <c r="DC1556" s="13"/>
      <c r="DD1556" s="13"/>
      <c r="DE1556" s="13"/>
      <c r="DF1556" s="13"/>
      <c r="DG1556" s="13"/>
      <c r="DH1556" s="13"/>
      <c r="DI1556" s="13"/>
      <c r="DJ1556" s="13"/>
      <c r="DK1556" s="13"/>
      <c r="DL1556" s="13"/>
      <c r="DM1556" s="13"/>
      <c r="DN1556" s="13"/>
      <c r="DO1556" s="13"/>
      <c r="DP1556" s="13"/>
      <c r="DQ1556" s="13"/>
      <c r="DR1556" s="13"/>
      <c r="DS1556" s="13"/>
      <c r="DT1556" s="13"/>
      <c r="DU1556" s="13"/>
      <c r="DV1556" s="13"/>
      <c r="DW1556" s="13"/>
      <c r="DX1556" s="13"/>
      <c r="DY1556" s="13"/>
      <c r="DZ1556" s="13"/>
      <c r="EA1556" s="13"/>
      <c r="EB1556" s="13"/>
      <c r="EC1556" s="13"/>
      <c r="ED1556" s="13"/>
      <c r="EE1556" s="13"/>
      <c r="EF1556" s="13"/>
      <c r="EG1556" s="13"/>
      <c r="EH1556" s="13"/>
      <c r="EI1556" s="13"/>
      <c r="EJ1556" s="13"/>
      <c r="EK1556" s="13"/>
      <c r="EL1556" s="13"/>
      <c r="EM1556" s="13"/>
      <c r="EN1556" s="13"/>
      <c r="EO1556" s="13"/>
      <c r="EP1556" s="13"/>
      <c r="EQ1556" s="13"/>
      <c r="ER1556" s="13"/>
      <c r="ES1556" s="13"/>
      <c r="ET1556" s="13"/>
      <c r="EU1556" s="13"/>
      <c r="EV1556" s="13"/>
      <c r="EW1556" s="13"/>
      <c r="EX1556" s="13"/>
      <c r="EY1556" s="13"/>
      <c r="EZ1556" s="13"/>
      <c r="FA1556" s="13"/>
      <c r="FB1556" s="13"/>
      <c r="FC1556" s="13"/>
      <c r="FD1556" s="13"/>
      <c r="FE1556" s="13"/>
      <c r="FF1556" s="13"/>
      <c r="FG1556" s="13"/>
      <c r="FH1556" s="13"/>
      <c r="FI1556" s="13"/>
      <c r="FJ1556" s="13"/>
      <c r="FK1556" s="13"/>
      <c r="FL1556" s="13"/>
      <c r="FM1556" s="13"/>
      <c r="FN1556" s="13"/>
      <c r="FO1556" s="13"/>
      <c r="FP1556" s="13"/>
      <c r="FQ1556" s="13"/>
      <c r="FR1556" s="13"/>
      <c r="FS1556" s="13"/>
      <c r="FT1556" s="13"/>
      <c r="FU1556" s="13"/>
      <c r="FV1556" s="13"/>
      <c r="FW1556" s="13"/>
      <c r="FX1556" s="13"/>
      <c r="FY1556" s="13"/>
      <c r="FZ1556" s="13"/>
      <c r="GA1556" s="13"/>
      <c r="GB1556" s="13"/>
      <c r="GC1556" s="13"/>
      <c r="GD1556" s="13"/>
      <c r="GE1556" s="13"/>
      <c r="GF1556" s="13"/>
      <c r="GG1556" s="13"/>
      <c r="GH1556" s="13"/>
      <c r="GI1556" s="13"/>
      <c r="GJ1556" s="13"/>
      <c r="GK1556" s="13"/>
      <c r="GL1556" s="13"/>
      <c r="GM1556" s="13"/>
      <c r="GN1556" s="13"/>
      <c r="GO1556" s="13"/>
      <c r="GP1556" s="13"/>
      <c r="GQ1556" s="13"/>
      <c r="GR1556" s="13"/>
      <c r="GS1556" s="13"/>
      <c r="GT1556" s="13"/>
      <c r="GU1556" s="13"/>
      <c r="GV1556" s="13"/>
      <c r="GW1556" s="13"/>
      <c r="GX1556" s="13"/>
      <c r="GY1556" s="13"/>
      <c r="GZ1556" s="13"/>
      <c r="HA1556" s="13"/>
      <c r="HB1556" s="13"/>
      <c r="HC1556" s="13"/>
      <c r="HD1556" s="13"/>
      <c r="HE1556" s="13"/>
      <c r="HF1556" s="13"/>
      <c r="HG1556" s="13"/>
      <c r="HH1556" s="13"/>
      <c r="HI1556" s="13"/>
      <c r="HJ1556" s="13"/>
      <c r="HK1556" s="13"/>
      <c r="HL1556" s="13"/>
      <c r="HM1556" s="13"/>
      <c r="HN1556" s="13"/>
      <c r="HO1556" s="13"/>
      <c r="HP1556" s="13"/>
      <c r="HQ1556" s="13"/>
      <c r="HR1556" s="13"/>
      <c r="HS1556" s="13"/>
      <c r="HT1556" s="13"/>
      <c r="HU1556" s="13"/>
      <c r="HV1556" s="13"/>
      <c r="HW1556" s="13"/>
      <c r="HX1556" s="13"/>
      <c r="HY1556" s="13"/>
      <c r="HZ1556" s="13"/>
      <c r="IA1556" s="13"/>
      <c r="IB1556" s="13"/>
      <c r="IC1556" s="13"/>
      <c r="ID1556" s="13"/>
      <c r="IE1556" s="13"/>
      <c r="IF1556" s="13"/>
      <c r="IG1556" s="13"/>
      <c r="IH1556" s="13"/>
      <c r="II1556" s="13"/>
      <c r="IJ1556" s="13"/>
      <c r="IK1556" s="13"/>
      <c r="IL1556" s="13"/>
      <c r="IM1556" s="13"/>
      <c r="IN1556" s="13"/>
      <c r="IO1556" s="13"/>
      <c r="IP1556" s="13"/>
      <c r="IQ1556" s="13"/>
      <c r="IR1556" s="13"/>
      <c r="IS1556" s="13"/>
      <c r="IT1556" s="13"/>
      <c r="IU1556" s="13"/>
      <c r="IV1556" s="13"/>
      <c r="IW1556" s="13"/>
      <c r="IX1556" s="13"/>
      <c r="IY1556" s="13"/>
      <c r="IZ1556" s="13"/>
      <c r="JA1556" s="13"/>
      <c r="JB1556" s="13"/>
      <c r="JC1556" s="13"/>
      <c r="JD1556" s="13"/>
      <c r="JE1556" s="13"/>
      <c r="JF1556" s="13"/>
      <c r="JG1556" s="13"/>
      <c r="JH1556" s="13"/>
      <c r="JI1556" s="13"/>
      <c r="JJ1556" s="13"/>
      <c r="JK1556" s="13"/>
      <c r="JL1556" s="13"/>
      <c r="JM1556" s="13"/>
      <c r="JN1556" s="13"/>
      <c r="JO1556" s="13"/>
      <c r="JP1556" s="13"/>
      <c r="JQ1556" s="13"/>
      <c r="JR1556" s="13"/>
      <c r="JS1556" s="13"/>
      <c r="JT1556" s="13"/>
      <c r="JU1556" s="13"/>
      <c r="JV1556" s="13"/>
      <c r="JW1556" s="13"/>
      <c r="JX1556" s="13"/>
      <c r="JY1556" s="13"/>
      <c r="JZ1556" s="13"/>
      <c r="KA1556" s="13"/>
      <c r="KB1556" s="13"/>
      <c r="KC1556" s="13"/>
      <c r="KD1556" s="13"/>
      <c r="KE1556" s="13"/>
      <c r="KF1556" s="13"/>
      <c r="KG1556" s="13"/>
      <c r="KH1556" s="13"/>
      <c r="KI1556" s="13"/>
      <c r="KJ1556" s="13"/>
      <c r="KK1556" s="13"/>
      <c r="KL1556" s="13"/>
      <c r="KM1556" s="13"/>
      <c r="KN1556" s="13"/>
      <c r="KO1556" s="13"/>
      <c r="KP1556" s="13"/>
      <c r="KQ1556" s="13"/>
      <c r="KR1556" s="13"/>
      <c r="KS1556" s="13"/>
      <c r="KT1556" s="13"/>
      <c r="KU1556" s="13"/>
      <c r="KV1556" s="13"/>
      <c r="KW1556" s="13"/>
      <c r="KX1556" s="13"/>
      <c r="KY1556" s="13"/>
      <c r="KZ1556" s="13"/>
      <c r="LA1556" s="13"/>
      <c r="LB1556" s="13"/>
      <c r="LC1556" s="13"/>
      <c r="LD1556" s="13"/>
      <c r="LE1556" s="13"/>
      <c r="LF1556" s="13"/>
      <c r="LG1556" s="13"/>
      <c r="LH1556" s="13"/>
      <c r="LI1556" s="13"/>
      <c r="LJ1556" s="13"/>
      <c r="LK1556" s="13"/>
      <c r="LL1556" s="13"/>
      <c r="LM1556" s="13"/>
      <c r="LN1556" s="13"/>
      <c r="LO1556" s="13"/>
      <c r="LP1556" s="13"/>
      <c r="LQ1556" s="13"/>
      <c r="LR1556" s="13"/>
      <c r="LS1556" s="13"/>
      <c r="LT1556" s="13"/>
      <c r="LU1556" s="13"/>
      <c r="LV1556" s="13"/>
      <c r="LW1556" s="13"/>
      <c r="LX1556" s="13"/>
      <c r="LY1556" s="13"/>
      <c r="LZ1556" s="13"/>
      <c r="MA1556" s="13"/>
      <c r="MB1556" s="13"/>
      <c r="MC1556" s="13"/>
      <c r="MD1556" s="13"/>
      <c r="ME1556" s="13"/>
      <c r="MF1556" s="13"/>
      <c r="MG1556" s="13"/>
      <c r="MH1556" s="13"/>
      <c r="MI1556" s="13"/>
      <c r="MJ1556" s="13"/>
      <c r="MK1556" s="13"/>
      <c r="ML1556" s="13"/>
      <c r="MM1556" s="13"/>
      <c r="MN1556" s="13"/>
      <c r="MO1556" s="13"/>
      <c r="MP1556" s="13"/>
      <c r="MQ1556" s="13"/>
      <c r="MR1556" s="13"/>
      <c r="MS1556" s="13"/>
      <c r="MT1556" s="13"/>
      <c r="MU1556" s="13"/>
      <c r="MV1556" s="13"/>
      <c r="MW1556" s="13"/>
      <c r="MX1556" s="13"/>
      <c r="MY1556" s="13"/>
      <c r="MZ1556" s="13"/>
      <c r="NA1556" s="13"/>
      <c r="NB1556" s="13"/>
      <c r="NC1556" s="13"/>
      <c r="ND1556" s="13"/>
      <c r="NE1556" s="13"/>
      <c r="NF1556" s="13"/>
      <c r="NG1556" s="13"/>
      <c r="NH1556" s="13"/>
      <c r="NI1556" s="13"/>
      <c r="NJ1556" s="13"/>
      <c r="NK1556" s="13"/>
      <c r="NL1556" s="13"/>
      <c r="NM1556" s="13"/>
      <c r="NN1556" s="13"/>
      <c r="NO1556" s="13"/>
      <c r="NP1556" s="13"/>
      <c r="NQ1556" s="13"/>
      <c r="NR1556" s="13"/>
      <c r="NS1556" s="13"/>
      <c r="NT1556" s="13"/>
      <c r="NU1556" s="13"/>
      <c r="NV1556" s="13"/>
      <c r="NW1556" s="13"/>
      <c r="NX1556" s="13"/>
      <c r="NY1556" s="13"/>
      <c r="NZ1556" s="13"/>
      <c r="OA1556" s="13"/>
      <c r="OB1556" s="13"/>
      <c r="OC1556" s="13"/>
      <c r="OD1556" s="13"/>
      <c r="OE1556" s="13"/>
      <c r="OF1556" s="13"/>
      <c r="OG1556" s="13"/>
      <c r="OH1556" s="13"/>
      <c r="OI1556" s="13"/>
      <c r="OJ1556" s="13"/>
      <c r="OK1556" s="13"/>
      <c r="OL1556" s="13"/>
      <c r="OM1556" s="13"/>
      <c r="ON1556" s="13"/>
      <c r="OO1556" s="13"/>
      <c r="OP1556" s="13"/>
      <c r="OQ1556" s="13"/>
      <c r="OR1556" s="13"/>
      <c r="OS1556" s="13"/>
      <c r="OT1556" s="13"/>
      <c r="OU1556" s="13"/>
      <c r="OV1556" s="13"/>
      <c r="OW1556" s="13"/>
      <c r="OX1556" s="13"/>
      <c r="OY1556" s="13"/>
      <c r="OZ1556" s="13"/>
      <c r="PA1556" s="13"/>
      <c r="PB1556" s="13"/>
      <c r="PC1556" s="13"/>
      <c r="PD1556" s="13"/>
      <c r="PE1556" s="13"/>
      <c r="PF1556" s="13"/>
      <c r="PG1556" s="13"/>
      <c r="PH1556" s="13"/>
      <c r="PI1556" s="13"/>
      <c r="PJ1556" s="13"/>
      <c r="PK1556" s="13"/>
      <c r="PL1556" s="13"/>
      <c r="PM1556" s="13"/>
      <c r="PN1556" s="13"/>
      <c r="PO1556" s="13"/>
      <c r="PP1556" s="13"/>
      <c r="PQ1556" s="13"/>
      <c r="PR1556" s="13"/>
      <c r="PS1556" s="13"/>
      <c r="PT1556" s="13"/>
      <c r="PU1556" s="13"/>
      <c r="PV1556" s="13"/>
      <c r="PW1556" s="13"/>
      <c r="PX1556" s="13"/>
      <c r="PY1556" s="13"/>
      <c r="PZ1556" s="13"/>
      <c r="QA1556" s="13"/>
      <c r="QB1556" s="13"/>
      <c r="QC1556" s="13"/>
      <c r="QD1556" s="13"/>
      <c r="QE1556" s="13"/>
      <c r="QF1556" s="13"/>
      <c r="QG1556" s="13"/>
      <c r="QH1556" s="13"/>
      <c r="QI1556" s="13"/>
      <c r="QJ1556" s="13"/>
      <c r="QK1556" s="13"/>
      <c r="QL1556" s="13"/>
      <c r="QM1556" s="13"/>
      <c r="QN1556" s="13"/>
      <c r="QO1556" s="13"/>
      <c r="QP1556" s="13"/>
      <c r="QQ1556" s="13"/>
      <c r="QR1556" s="13"/>
      <c r="QS1556" s="13"/>
      <c r="QT1556" s="13"/>
      <c r="QU1556" s="13"/>
      <c r="QV1556" s="13"/>
      <c r="QW1556" s="13"/>
      <c r="QX1556" s="13"/>
      <c r="QY1556" s="13"/>
      <c r="QZ1556" s="13"/>
      <c r="RA1556" s="13"/>
      <c r="RB1556" s="13"/>
      <c r="RC1556" s="13"/>
      <c r="RD1556" s="13"/>
      <c r="RE1556" s="13"/>
      <c r="RF1556" s="13"/>
      <c r="RG1556" s="13"/>
      <c r="RH1556" s="13"/>
      <c r="RI1556" s="13"/>
      <c r="RJ1556" s="13"/>
      <c r="RK1556" s="13"/>
    </row>
    <row r="1557" s="10" customFormat="1" ht="13.75" spans="1:479">
      <c r="A1557" s="88" t="s">
        <v>12725</v>
      </c>
      <c r="B1557" s="88">
        <v>96438891</v>
      </c>
      <c r="C1557" s="106">
        <v>96438801</v>
      </c>
      <c r="D1557" s="89" t="s">
        <v>494</v>
      </c>
      <c r="E1557" s="135">
        <v>12</v>
      </c>
      <c r="F1557" s="135">
        <v>29</v>
      </c>
      <c r="G1557" s="90">
        <f t="shared" si="26"/>
        <v>348</v>
      </c>
      <c r="H1557" s="94"/>
      <c r="I1557" s="95"/>
      <c r="J1557" s="95"/>
      <c r="K1557" s="95"/>
      <c r="L1557" s="95"/>
      <c r="M1557" s="97"/>
      <c r="N1557" s="94"/>
      <c r="O1557" s="94"/>
      <c r="P1557" s="94"/>
      <c r="Q1557" s="94"/>
      <c r="R1557" s="94"/>
      <c r="S1557" s="94"/>
      <c r="T1557" s="95"/>
      <c r="U1557" s="96"/>
      <c r="V1557" s="95"/>
      <c r="W1557" s="95"/>
      <c r="X1557" s="97"/>
      <c r="Y1557" s="154"/>
      <c r="Z1557" s="238"/>
      <c r="AA1557" s="238"/>
      <c r="AB1557" s="155"/>
      <c r="AC1557" s="155"/>
      <c r="AD1557" s="156"/>
      <c r="AE1557" s="94"/>
      <c r="AF1557" s="94"/>
      <c r="AG1557" s="94"/>
      <c r="AH1557" s="94"/>
      <c r="AI1557" s="94"/>
      <c r="AJ1557" s="94"/>
      <c r="AK1557" s="94"/>
      <c r="AL1557" s="94"/>
      <c r="AM1557" s="96"/>
      <c r="AN1557" s="96"/>
      <c r="AO1557" s="95"/>
      <c r="AP1557" s="95"/>
      <c r="AQ1557" s="97"/>
      <c r="AR1557" s="94"/>
      <c r="AS1557" s="96"/>
      <c r="AT1557" s="96"/>
      <c r="AU1557" s="96"/>
      <c r="AV1557" s="95"/>
      <c r="AW1557" s="95"/>
      <c r="AX1557" s="97"/>
      <c r="AY1557" s="97"/>
      <c r="AZ1557" s="97"/>
      <c r="BA1557" s="97"/>
      <c r="BB1557" s="97"/>
      <c r="BC1557" s="99" t="s">
        <v>12362</v>
      </c>
      <c r="BD1557" s="99" t="s">
        <v>12301</v>
      </c>
      <c r="BE1557" s="99"/>
      <c r="BF1557" s="100"/>
      <c r="BG1557" s="103"/>
      <c r="BH1557" s="103"/>
      <c r="BI1557" s="103"/>
      <c r="BJ1557" s="99"/>
      <c r="BK1557" s="112" t="s">
        <v>1511</v>
      </c>
      <c r="BL1557" s="102"/>
      <c r="BM1557" s="99"/>
      <c r="BN1557" s="99"/>
      <c r="BO1557" s="13"/>
      <c r="BP1557" s="13"/>
      <c r="BQ1557" s="13"/>
      <c r="BR1557" s="13"/>
      <c r="BS1557" s="13"/>
      <c r="BT1557" s="99"/>
      <c r="BU1557" s="99"/>
      <c r="BV1557" s="99"/>
      <c r="BW1557" s="99"/>
      <c r="BX1557" s="99"/>
      <c r="BY1557" s="13"/>
      <c r="BZ1557" s="13"/>
      <c r="CA1557" s="13"/>
      <c r="CB1557" s="13" t="s">
        <v>1511</v>
      </c>
      <c r="CC1557" s="13"/>
      <c r="CD1557" s="13"/>
      <c r="CE1557" s="13"/>
      <c r="CF1557" s="13"/>
      <c r="CG1557" s="13"/>
      <c r="CH1557" s="13"/>
      <c r="CI1557" s="13"/>
      <c r="CJ1557" s="13"/>
      <c r="CK1557" s="13"/>
      <c r="CL1557" s="13"/>
      <c r="CM1557" s="13"/>
      <c r="CN1557" s="13"/>
      <c r="CO1557" s="13"/>
      <c r="CP1557" s="13"/>
      <c r="CQ1557" s="13"/>
      <c r="CR1557" s="13"/>
      <c r="CS1557" s="13"/>
      <c r="CT1557" s="13"/>
      <c r="CU1557" s="13"/>
      <c r="CV1557" s="13"/>
      <c r="CW1557" s="13"/>
      <c r="CX1557" s="13"/>
      <c r="CY1557" s="13"/>
      <c r="CZ1557" s="13"/>
      <c r="DA1557" s="13"/>
      <c r="DB1557" s="13"/>
      <c r="DC1557" s="13"/>
      <c r="DD1557" s="13"/>
      <c r="DE1557" s="13"/>
      <c r="DF1557" s="13"/>
      <c r="DG1557" s="13"/>
      <c r="DH1557" s="13"/>
      <c r="DI1557" s="13"/>
      <c r="DJ1557" s="13"/>
      <c r="DK1557" s="13"/>
      <c r="DL1557" s="13"/>
      <c r="DM1557" s="13"/>
      <c r="DN1557" s="13"/>
      <c r="DO1557" s="13"/>
      <c r="DP1557" s="13"/>
      <c r="DQ1557" s="13"/>
      <c r="DR1557" s="13"/>
      <c r="DS1557" s="13"/>
      <c r="DT1557" s="13"/>
      <c r="DU1557" s="13"/>
      <c r="DV1557" s="13"/>
      <c r="DW1557" s="13"/>
      <c r="DX1557" s="13"/>
      <c r="DY1557" s="13"/>
      <c r="DZ1557" s="13"/>
      <c r="EA1557" s="13"/>
      <c r="EB1557" s="13"/>
      <c r="EC1557" s="13"/>
      <c r="ED1557" s="13"/>
      <c r="EE1557" s="13"/>
      <c r="EF1557" s="13"/>
      <c r="EG1557" s="13"/>
      <c r="EH1557" s="13"/>
      <c r="EI1557" s="13"/>
      <c r="EJ1557" s="13"/>
      <c r="EK1557" s="13"/>
      <c r="EL1557" s="13"/>
      <c r="EM1557" s="13"/>
      <c r="EN1557" s="13"/>
      <c r="EO1557" s="13"/>
      <c r="EP1557" s="13"/>
      <c r="EQ1557" s="13"/>
      <c r="ER1557" s="13"/>
      <c r="ES1557" s="13"/>
      <c r="ET1557" s="13"/>
      <c r="EU1557" s="13"/>
      <c r="EV1557" s="13"/>
      <c r="EW1557" s="13"/>
      <c r="EX1557" s="13"/>
      <c r="EY1557" s="13"/>
      <c r="EZ1557" s="13"/>
      <c r="FA1557" s="13"/>
      <c r="FB1557" s="13"/>
      <c r="FC1557" s="13"/>
      <c r="FD1557" s="13"/>
      <c r="FE1557" s="13"/>
      <c r="FF1557" s="13"/>
      <c r="FG1557" s="13"/>
      <c r="FH1557" s="13"/>
      <c r="FI1557" s="13"/>
      <c r="FJ1557" s="13"/>
      <c r="FK1557" s="13"/>
      <c r="FL1557" s="13"/>
      <c r="FM1557" s="13"/>
      <c r="FN1557" s="13"/>
      <c r="FO1557" s="13"/>
      <c r="FP1557" s="13"/>
      <c r="FQ1557" s="13"/>
      <c r="FR1557" s="13"/>
      <c r="FS1557" s="13"/>
      <c r="FT1557" s="13"/>
      <c r="FU1557" s="13"/>
      <c r="FV1557" s="13"/>
      <c r="FW1557" s="13"/>
      <c r="FX1557" s="13"/>
      <c r="FY1557" s="13"/>
      <c r="FZ1557" s="13"/>
      <c r="GA1557" s="13"/>
      <c r="GB1557" s="13"/>
      <c r="GC1557" s="13"/>
      <c r="GD1557" s="13"/>
      <c r="GE1557" s="13"/>
      <c r="GF1557" s="13"/>
      <c r="GG1557" s="13"/>
      <c r="GH1557" s="13"/>
      <c r="GI1557" s="13"/>
      <c r="GJ1557" s="13"/>
      <c r="GK1557" s="13"/>
      <c r="GL1557" s="13"/>
      <c r="GM1557" s="13"/>
      <c r="GN1557" s="13"/>
      <c r="GO1557" s="13"/>
      <c r="GP1557" s="13"/>
      <c r="GQ1557" s="13"/>
      <c r="GR1557" s="13"/>
      <c r="GS1557" s="13"/>
      <c r="GT1557" s="13"/>
      <c r="GU1557" s="13"/>
      <c r="GV1557" s="13"/>
      <c r="GW1557" s="13"/>
      <c r="GX1557" s="13"/>
      <c r="GY1557" s="13"/>
      <c r="GZ1557" s="13"/>
      <c r="HA1557" s="13"/>
      <c r="HB1557" s="13"/>
      <c r="HC1557" s="13"/>
      <c r="HD1557" s="13"/>
      <c r="HE1557" s="13"/>
      <c r="HF1557" s="13"/>
      <c r="HG1557" s="13"/>
      <c r="HH1557" s="13"/>
      <c r="HI1557" s="13"/>
      <c r="HJ1557" s="13"/>
      <c r="HK1557" s="13"/>
      <c r="HL1557" s="13"/>
      <c r="HM1557" s="13"/>
      <c r="HN1557" s="13"/>
      <c r="HO1557" s="13"/>
      <c r="HP1557" s="13"/>
      <c r="HQ1557" s="13"/>
      <c r="HR1557" s="13"/>
      <c r="HS1557" s="13"/>
      <c r="HT1557" s="13"/>
      <c r="HU1557" s="13"/>
      <c r="HV1557" s="13"/>
      <c r="HW1557" s="13"/>
      <c r="HX1557" s="13"/>
      <c r="HY1557" s="13"/>
      <c r="HZ1557" s="13"/>
      <c r="IA1557" s="13"/>
      <c r="IB1557" s="13"/>
      <c r="IC1557" s="13"/>
      <c r="ID1557" s="13"/>
      <c r="IE1557" s="13"/>
      <c r="IF1557" s="13"/>
      <c r="IG1557" s="13"/>
      <c r="IH1557" s="13"/>
      <c r="II1557" s="13"/>
      <c r="IJ1557" s="13"/>
      <c r="IK1557" s="13"/>
      <c r="IL1557" s="13"/>
      <c r="IM1557" s="13"/>
      <c r="IN1557" s="13"/>
      <c r="IO1557" s="13"/>
      <c r="IP1557" s="13"/>
      <c r="IQ1557" s="13"/>
      <c r="IR1557" s="13"/>
      <c r="IS1557" s="13"/>
      <c r="IT1557" s="13"/>
      <c r="IU1557" s="13"/>
      <c r="IV1557" s="13"/>
      <c r="IW1557" s="13"/>
      <c r="IX1557" s="13"/>
      <c r="IY1557" s="13"/>
      <c r="IZ1557" s="13"/>
      <c r="JA1557" s="13"/>
      <c r="JB1557" s="13"/>
      <c r="JC1557" s="13"/>
      <c r="JD1557" s="13"/>
      <c r="JE1557" s="13"/>
      <c r="JF1557" s="13"/>
      <c r="JG1557" s="13"/>
      <c r="JH1557" s="13"/>
      <c r="JI1557" s="13"/>
      <c r="JJ1557" s="13"/>
      <c r="JK1557" s="13"/>
      <c r="JL1557" s="13"/>
      <c r="JM1557" s="13"/>
      <c r="JN1557" s="13"/>
      <c r="JO1557" s="13"/>
      <c r="JP1557" s="13"/>
      <c r="JQ1557" s="13"/>
      <c r="JR1557" s="13"/>
      <c r="JS1557" s="13"/>
      <c r="JT1557" s="13"/>
      <c r="JU1557" s="13"/>
      <c r="JV1557" s="13"/>
      <c r="JW1557" s="13"/>
      <c r="JX1557" s="13"/>
      <c r="JY1557" s="13"/>
      <c r="JZ1557" s="13"/>
      <c r="KA1557" s="13"/>
      <c r="KB1557" s="13"/>
      <c r="KC1557" s="13"/>
      <c r="KD1557" s="13"/>
      <c r="KE1557" s="13"/>
      <c r="KF1557" s="13"/>
      <c r="KG1557" s="13"/>
      <c r="KH1557" s="13"/>
      <c r="KI1557" s="13"/>
      <c r="KJ1557" s="13"/>
      <c r="KK1557" s="13"/>
      <c r="KL1557" s="13"/>
      <c r="KM1557" s="13"/>
      <c r="KN1557" s="13"/>
      <c r="KO1557" s="13"/>
      <c r="KP1557" s="13"/>
      <c r="KQ1557" s="13"/>
      <c r="KR1557" s="13"/>
      <c r="KS1557" s="13"/>
      <c r="KT1557" s="13"/>
      <c r="KU1557" s="13"/>
      <c r="KV1557" s="13"/>
      <c r="KW1557" s="13"/>
      <c r="KX1557" s="13"/>
      <c r="KY1557" s="13"/>
      <c r="KZ1557" s="13"/>
      <c r="LA1557" s="13"/>
      <c r="LB1557" s="13"/>
      <c r="LC1557" s="13"/>
      <c r="LD1557" s="13"/>
      <c r="LE1557" s="13"/>
      <c r="LF1557" s="13"/>
      <c r="LG1557" s="13"/>
      <c r="LH1557" s="13"/>
      <c r="LI1557" s="13"/>
      <c r="LJ1557" s="13"/>
      <c r="LK1557" s="13"/>
      <c r="LL1557" s="13"/>
      <c r="LM1557" s="13"/>
      <c r="LN1557" s="13"/>
      <c r="LO1557" s="13"/>
      <c r="LP1557" s="13"/>
      <c r="LQ1557" s="13"/>
      <c r="LR1557" s="13"/>
      <c r="LS1557" s="13"/>
      <c r="LT1557" s="13"/>
      <c r="LU1557" s="13"/>
      <c r="LV1557" s="13"/>
      <c r="LW1557" s="13"/>
      <c r="LX1557" s="13"/>
      <c r="LY1557" s="13"/>
      <c r="LZ1557" s="13"/>
      <c r="MA1557" s="13"/>
      <c r="MB1557" s="13"/>
      <c r="MC1557" s="13"/>
      <c r="MD1557" s="13"/>
      <c r="ME1557" s="13"/>
      <c r="MF1557" s="13"/>
      <c r="MG1557" s="13"/>
      <c r="MH1557" s="13"/>
      <c r="MI1557" s="13"/>
      <c r="MJ1557" s="13"/>
      <c r="MK1557" s="13"/>
      <c r="ML1557" s="13"/>
      <c r="MM1557" s="13"/>
      <c r="MN1557" s="13"/>
      <c r="MO1557" s="13"/>
      <c r="MP1557" s="13"/>
      <c r="MQ1557" s="13"/>
      <c r="MR1557" s="13"/>
      <c r="MS1557" s="13"/>
      <c r="MT1557" s="13"/>
      <c r="MU1557" s="13"/>
      <c r="MV1557" s="13"/>
      <c r="MW1557" s="13"/>
      <c r="MX1557" s="13"/>
      <c r="MY1557" s="13"/>
      <c r="MZ1557" s="13"/>
      <c r="NA1557" s="13"/>
      <c r="NB1557" s="13"/>
      <c r="NC1557" s="13"/>
      <c r="ND1557" s="13"/>
      <c r="NE1557" s="13"/>
      <c r="NF1557" s="13"/>
      <c r="NG1557" s="13"/>
      <c r="NH1557" s="13"/>
      <c r="NI1557" s="13"/>
      <c r="NJ1557" s="13"/>
      <c r="NK1557" s="13"/>
      <c r="NL1557" s="13"/>
      <c r="NM1557" s="13"/>
      <c r="NN1557" s="13"/>
      <c r="NO1557" s="13"/>
      <c r="NP1557" s="13"/>
      <c r="NQ1557" s="13"/>
      <c r="NR1557" s="13"/>
      <c r="NS1557" s="13"/>
      <c r="NT1557" s="13"/>
      <c r="NU1557" s="13"/>
      <c r="NV1557" s="13"/>
      <c r="NW1557" s="13"/>
      <c r="NX1557" s="13"/>
      <c r="NY1557" s="13"/>
      <c r="NZ1557" s="13"/>
      <c r="OA1557" s="13"/>
      <c r="OB1557" s="13"/>
      <c r="OC1557" s="13"/>
      <c r="OD1557" s="13"/>
      <c r="OE1557" s="13"/>
      <c r="OF1557" s="13"/>
      <c r="OG1557" s="13"/>
      <c r="OH1557" s="13"/>
      <c r="OI1557" s="13"/>
      <c r="OJ1557" s="13"/>
      <c r="OK1557" s="13"/>
      <c r="OL1557" s="13"/>
      <c r="OM1557" s="13"/>
      <c r="ON1557" s="13"/>
      <c r="OO1557" s="13"/>
      <c r="OP1557" s="13"/>
      <c r="OQ1557" s="13"/>
      <c r="OR1557" s="13"/>
      <c r="OS1557" s="13"/>
      <c r="OT1557" s="13"/>
      <c r="OU1557" s="13"/>
      <c r="OV1557" s="13"/>
      <c r="OW1557" s="13"/>
      <c r="OX1557" s="13"/>
      <c r="OY1557" s="13"/>
      <c r="OZ1557" s="13"/>
      <c r="PA1557" s="13"/>
      <c r="PB1557" s="13"/>
      <c r="PC1557" s="13"/>
      <c r="PD1557" s="13"/>
      <c r="PE1557" s="13"/>
      <c r="PF1557" s="13"/>
      <c r="PG1557" s="13"/>
      <c r="PH1557" s="13"/>
      <c r="PI1557" s="13"/>
      <c r="PJ1557" s="13"/>
      <c r="PK1557" s="13"/>
      <c r="PL1557" s="13"/>
      <c r="PM1557" s="13"/>
      <c r="PN1557" s="13"/>
      <c r="PO1557" s="13"/>
      <c r="PP1557" s="13"/>
      <c r="PQ1557" s="13"/>
      <c r="PR1557" s="13"/>
      <c r="PS1557" s="13"/>
      <c r="PT1557" s="13"/>
      <c r="PU1557" s="13"/>
      <c r="PV1557" s="13"/>
      <c r="PW1557" s="13"/>
      <c r="PX1557" s="13"/>
      <c r="PY1557" s="13"/>
      <c r="PZ1557" s="13"/>
      <c r="QA1557" s="13"/>
      <c r="QB1557" s="13"/>
      <c r="QC1557" s="13"/>
      <c r="QD1557" s="13"/>
      <c r="QE1557" s="13"/>
      <c r="QF1557" s="13"/>
      <c r="QG1557" s="13"/>
      <c r="QH1557" s="13"/>
      <c r="QI1557" s="13"/>
      <c r="QJ1557" s="13"/>
      <c r="QK1557" s="13"/>
      <c r="QL1557" s="13"/>
      <c r="QM1557" s="13"/>
      <c r="QN1557" s="13"/>
      <c r="QO1557" s="13"/>
      <c r="QP1557" s="13"/>
      <c r="QQ1557" s="13"/>
      <c r="QR1557" s="13"/>
      <c r="QS1557" s="13"/>
      <c r="QT1557" s="13"/>
      <c r="QU1557" s="13"/>
      <c r="QV1557" s="13"/>
      <c r="QW1557" s="13"/>
      <c r="QX1557" s="13"/>
      <c r="QY1557" s="13"/>
      <c r="QZ1557" s="13"/>
      <c r="RA1557" s="13"/>
      <c r="RB1557" s="13"/>
      <c r="RC1557" s="13"/>
      <c r="RD1557" s="13"/>
      <c r="RE1557" s="13"/>
      <c r="RF1557" s="13"/>
      <c r="RG1557" s="13"/>
      <c r="RH1557" s="13"/>
      <c r="RI1557" s="13"/>
      <c r="RJ1557" s="13"/>
      <c r="RK1557" s="13"/>
    </row>
    <row r="1558" s="10" customFormat="1" ht="13.75" spans="1:479">
      <c r="A1558" s="88" t="s">
        <v>12726</v>
      </c>
      <c r="B1558" s="88">
        <v>92422291</v>
      </c>
      <c r="C1558" s="106" t="s">
        <v>1194</v>
      </c>
      <c r="D1558" s="89" t="s">
        <v>12266</v>
      </c>
      <c r="E1558" s="135">
        <v>6</v>
      </c>
      <c r="F1558" s="135">
        <v>80</v>
      </c>
      <c r="G1558" s="90">
        <f t="shared" si="26"/>
        <v>480</v>
      </c>
      <c r="H1558" s="94"/>
      <c r="I1558" s="95"/>
      <c r="J1558" s="95"/>
      <c r="K1558" s="95"/>
      <c r="L1558" s="95"/>
      <c r="M1558" s="97"/>
      <c r="N1558" s="91"/>
      <c r="O1558" s="91">
        <v>39</v>
      </c>
      <c r="P1558" s="91">
        <v>36</v>
      </c>
      <c r="Q1558" s="91">
        <v>29</v>
      </c>
      <c r="R1558" s="91"/>
      <c r="S1558" s="94"/>
      <c r="T1558" s="95"/>
      <c r="U1558" s="96"/>
      <c r="V1558" s="95"/>
      <c r="W1558" s="95"/>
      <c r="X1558" s="97"/>
      <c r="Y1558" s="94"/>
      <c r="Z1558" s="96"/>
      <c r="AA1558" s="96"/>
      <c r="AB1558" s="95"/>
      <c r="AC1558" s="95"/>
      <c r="AD1558" s="97"/>
      <c r="AE1558" s="91"/>
      <c r="AF1558" s="91"/>
      <c r="AG1558" s="91"/>
      <c r="AH1558" s="91"/>
      <c r="AI1558" s="91"/>
      <c r="AJ1558" s="91"/>
      <c r="AK1558" s="91"/>
      <c r="AL1558" s="94"/>
      <c r="AM1558" s="96"/>
      <c r="AN1558" s="96"/>
      <c r="AO1558" s="95"/>
      <c r="AP1558" s="95"/>
      <c r="AQ1558" s="97"/>
      <c r="AR1558" s="91"/>
      <c r="AS1558" s="113"/>
      <c r="AT1558" s="104">
        <v>73</v>
      </c>
      <c r="AU1558" s="104">
        <v>39</v>
      </c>
      <c r="AV1558" s="105">
        <v>23</v>
      </c>
      <c r="AW1558" s="105">
        <v>12</v>
      </c>
      <c r="AX1558" s="93"/>
      <c r="AY1558" s="97"/>
      <c r="AZ1558" s="97"/>
      <c r="BA1558" s="97"/>
      <c r="BB1558" s="97"/>
      <c r="BC1558" s="99" t="s">
        <v>12336</v>
      </c>
      <c r="BD1558" s="99" t="s">
        <v>12349</v>
      </c>
      <c r="BE1558" s="99" t="s">
        <v>12298</v>
      </c>
      <c r="BF1558" s="100"/>
      <c r="BG1558" s="100"/>
      <c r="BH1558" s="111" t="s">
        <v>12272</v>
      </c>
      <c r="BI1558" s="111" t="s">
        <v>12272</v>
      </c>
      <c r="BJ1558" s="99"/>
      <c r="BK1558" s="112" t="s">
        <v>1511</v>
      </c>
      <c r="BL1558" s="102"/>
      <c r="BM1558" s="99"/>
      <c r="BN1558" s="99"/>
      <c r="BO1558" s="13"/>
      <c r="BP1558" s="13"/>
      <c r="BQ1558" s="13"/>
      <c r="BR1558" s="13"/>
      <c r="BS1558" s="13"/>
      <c r="BT1558" s="99"/>
      <c r="BU1558" s="99"/>
      <c r="BV1558" s="99"/>
      <c r="BW1558" s="99"/>
      <c r="BX1558" s="99"/>
      <c r="BY1558" s="13"/>
      <c r="BZ1558" s="13"/>
      <c r="CA1558" s="13"/>
      <c r="CB1558" s="13" t="s">
        <v>1511</v>
      </c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  <c r="CQ1558" s="13"/>
      <c r="CR1558" s="13"/>
      <c r="CS1558" s="13"/>
      <c r="CT1558" s="13"/>
      <c r="CU1558" s="13"/>
      <c r="CV1558" s="13"/>
      <c r="CW1558" s="13"/>
      <c r="CX1558" s="13"/>
      <c r="CY1558" s="13"/>
      <c r="CZ1558" s="13"/>
      <c r="DA1558" s="13"/>
      <c r="DB1558" s="13"/>
      <c r="DC1558" s="13"/>
      <c r="DD1558" s="13"/>
      <c r="DE1558" s="13"/>
      <c r="DF1558" s="13"/>
      <c r="DG1558" s="13"/>
      <c r="DH1558" s="13"/>
      <c r="DI1558" s="13"/>
      <c r="DJ1558" s="13"/>
      <c r="DK1558" s="13"/>
      <c r="DL1558" s="13"/>
      <c r="DM1558" s="13"/>
      <c r="DN1558" s="13"/>
      <c r="DO1558" s="13"/>
      <c r="DP1558" s="13"/>
      <c r="DQ1558" s="13"/>
      <c r="DR1558" s="13"/>
      <c r="DS1558" s="13"/>
      <c r="DT1558" s="13"/>
      <c r="DU1558" s="13"/>
      <c r="DV1558" s="13"/>
      <c r="DW1558" s="13"/>
      <c r="DX1558" s="13"/>
      <c r="DY1558" s="13"/>
      <c r="DZ1558" s="13"/>
      <c r="EA1558" s="13"/>
      <c r="EB1558" s="13"/>
      <c r="EC1558" s="13"/>
      <c r="ED1558" s="13"/>
      <c r="EE1558" s="13"/>
      <c r="EF1558" s="13"/>
      <c r="EG1558" s="13"/>
      <c r="EH1558" s="13"/>
      <c r="EI1558" s="13"/>
      <c r="EJ1558" s="13"/>
      <c r="EK1558" s="13"/>
      <c r="EL1558" s="13"/>
      <c r="EM1558" s="13"/>
      <c r="EN1558" s="13"/>
      <c r="EO1558" s="13"/>
      <c r="EP1558" s="13"/>
      <c r="EQ1558" s="13"/>
      <c r="ER1558" s="13"/>
      <c r="ES1558" s="13"/>
      <c r="ET1558" s="13"/>
      <c r="EU1558" s="13"/>
      <c r="EV1558" s="13"/>
      <c r="EW1558" s="13"/>
      <c r="EX1558" s="13"/>
      <c r="EY1558" s="13"/>
      <c r="EZ1558" s="13"/>
      <c r="FA1558" s="13"/>
      <c r="FB1558" s="13"/>
      <c r="FC1558" s="13"/>
      <c r="FD1558" s="13"/>
      <c r="FE1558" s="13"/>
      <c r="FF1558" s="13"/>
      <c r="FG1558" s="13"/>
      <c r="FH1558" s="13"/>
      <c r="FI1558" s="13"/>
      <c r="FJ1558" s="13"/>
      <c r="FK1558" s="13"/>
      <c r="FL1558" s="13"/>
      <c r="FM1558" s="13"/>
      <c r="FN1558" s="13"/>
      <c r="FO1558" s="13"/>
      <c r="FP1558" s="13"/>
      <c r="FQ1558" s="13"/>
      <c r="FR1558" s="13"/>
      <c r="FS1558" s="13"/>
      <c r="FT1558" s="13"/>
      <c r="FU1558" s="13"/>
      <c r="FV1558" s="13"/>
      <c r="FW1558" s="13"/>
      <c r="FX1558" s="13"/>
      <c r="FY1558" s="13"/>
      <c r="FZ1558" s="13"/>
      <c r="GA1558" s="13"/>
      <c r="GB1558" s="13"/>
      <c r="GC1558" s="13"/>
      <c r="GD1558" s="13"/>
      <c r="GE1558" s="13"/>
      <c r="GF1558" s="13"/>
      <c r="GG1558" s="13"/>
      <c r="GH1558" s="13"/>
      <c r="GI1558" s="13"/>
      <c r="GJ1558" s="13"/>
      <c r="GK1558" s="13"/>
      <c r="GL1558" s="13"/>
      <c r="GM1558" s="13"/>
      <c r="GN1558" s="13"/>
      <c r="GO1558" s="13"/>
      <c r="GP1558" s="13"/>
      <c r="GQ1558" s="13"/>
      <c r="GR1558" s="13"/>
      <c r="GS1558" s="13"/>
      <c r="GT1558" s="13"/>
      <c r="GU1558" s="13"/>
      <c r="GV1558" s="13"/>
      <c r="GW1558" s="13"/>
      <c r="GX1558" s="13"/>
      <c r="GY1558" s="13"/>
      <c r="GZ1558" s="13"/>
      <c r="HA1558" s="13"/>
      <c r="HB1558" s="13"/>
      <c r="HC1558" s="13"/>
      <c r="HD1558" s="13"/>
      <c r="HE1558" s="13"/>
      <c r="HF1558" s="13"/>
      <c r="HG1558" s="13"/>
      <c r="HH1558" s="13"/>
      <c r="HI1558" s="13"/>
      <c r="HJ1558" s="13"/>
      <c r="HK1558" s="13"/>
      <c r="HL1558" s="13"/>
      <c r="HM1558" s="13"/>
      <c r="HN1558" s="13"/>
      <c r="HO1558" s="13"/>
      <c r="HP1558" s="13"/>
      <c r="HQ1558" s="13"/>
      <c r="HR1558" s="13"/>
      <c r="HS1558" s="13"/>
      <c r="HT1558" s="13"/>
      <c r="HU1558" s="13"/>
      <c r="HV1558" s="13"/>
      <c r="HW1558" s="13"/>
      <c r="HX1558" s="13"/>
      <c r="HY1558" s="13"/>
      <c r="HZ1558" s="13"/>
      <c r="IA1558" s="13"/>
      <c r="IB1558" s="13"/>
      <c r="IC1558" s="13"/>
      <c r="ID1558" s="13"/>
      <c r="IE1558" s="13"/>
      <c r="IF1558" s="13"/>
      <c r="IG1558" s="13"/>
      <c r="IH1558" s="13"/>
      <c r="II1558" s="13"/>
      <c r="IJ1558" s="13"/>
      <c r="IK1558" s="13"/>
      <c r="IL1558" s="13"/>
      <c r="IM1558" s="13"/>
      <c r="IN1558" s="13"/>
      <c r="IO1558" s="13"/>
      <c r="IP1558" s="13"/>
      <c r="IQ1558" s="13"/>
      <c r="IR1558" s="13"/>
      <c r="IS1558" s="13"/>
      <c r="IT1558" s="13"/>
      <c r="IU1558" s="13"/>
      <c r="IV1558" s="13"/>
      <c r="IW1558" s="13"/>
      <c r="IX1558" s="13"/>
      <c r="IY1558" s="13"/>
      <c r="IZ1558" s="13"/>
      <c r="JA1558" s="13"/>
      <c r="JB1558" s="13"/>
      <c r="JC1558" s="13"/>
      <c r="JD1558" s="13"/>
      <c r="JE1558" s="13"/>
      <c r="JF1558" s="13"/>
      <c r="JG1558" s="13"/>
      <c r="JH1558" s="13"/>
      <c r="JI1558" s="13"/>
      <c r="JJ1558" s="13"/>
      <c r="JK1558" s="13"/>
      <c r="JL1558" s="13"/>
      <c r="JM1558" s="13"/>
      <c r="JN1558" s="13"/>
      <c r="JO1558" s="13"/>
      <c r="JP1558" s="13"/>
      <c r="JQ1558" s="13"/>
      <c r="JR1558" s="13"/>
      <c r="JS1558" s="13"/>
      <c r="JT1558" s="13"/>
      <c r="JU1558" s="13"/>
      <c r="JV1558" s="13"/>
      <c r="JW1558" s="13"/>
      <c r="JX1558" s="13"/>
      <c r="JY1558" s="13"/>
      <c r="JZ1558" s="13"/>
      <c r="KA1558" s="13"/>
      <c r="KB1558" s="13"/>
      <c r="KC1558" s="13"/>
      <c r="KD1558" s="13"/>
      <c r="KE1558" s="13"/>
      <c r="KF1558" s="13"/>
      <c r="KG1558" s="13"/>
      <c r="KH1558" s="13"/>
      <c r="KI1558" s="13"/>
      <c r="KJ1558" s="13"/>
      <c r="KK1558" s="13"/>
      <c r="KL1558" s="13"/>
      <c r="KM1558" s="13"/>
      <c r="KN1558" s="13"/>
      <c r="KO1558" s="13"/>
      <c r="KP1558" s="13"/>
      <c r="KQ1558" s="13"/>
      <c r="KR1558" s="13"/>
      <c r="KS1558" s="13"/>
      <c r="KT1558" s="13"/>
      <c r="KU1558" s="13"/>
      <c r="KV1558" s="13"/>
      <c r="KW1558" s="13"/>
      <c r="KX1558" s="13"/>
      <c r="KY1558" s="13"/>
      <c r="KZ1558" s="13"/>
      <c r="LA1558" s="13"/>
      <c r="LB1558" s="13"/>
      <c r="LC1558" s="13"/>
      <c r="LD1558" s="13"/>
      <c r="LE1558" s="13"/>
      <c r="LF1558" s="13"/>
      <c r="LG1558" s="13"/>
      <c r="LH1558" s="13"/>
      <c r="LI1558" s="13"/>
      <c r="LJ1558" s="13"/>
      <c r="LK1558" s="13"/>
      <c r="LL1558" s="13"/>
      <c r="LM1558" s="13"/>
      <c r="LN1558" s="13"/>
      <c r="LO1558" s="13"/>
      <c r="LP1558" s="13"/>
      <c r="LQ1558" s="13"/>
      <c r="LR1558" s="13"/>
      <c r="LS1558" s="13"/>
      <c r="LT1558" s="13"/>
      <c r="LU1558" s="13"/>
      <c r="LV1558" s="13"/>
      <c r="LW1558" s="13"/>
      <c r="LX1558" s="13"/>
      <c r="LY1558" s="13"/>
      <c r="LZ1558" s="13"/>
      <c r="MA1558" s="13"/>
      <c r="MB1558" s="13"/>
      <c r="MC1558" s="13"/>
      <c r="MD1558" s="13"/>
      <c r="ME1558" s="13"/>
      <c r="MF1558" s="13"/>
      <c r="MG1558" s="13"/>
      <c r="MH1558" s="13"/>
      <c r="MI1558" s="13"/>
      <c r="MJ1558" s="13"/>
      <c r="MK1558" s="13"/>
      <c r="ML1558" s="13"/>
      <c r="MM1558" s="13"/>
      <c r="MN1558" s="13"/>
      <c r="MO1558" s="13"/>
      <c r="MP1558" s="13"/>
      <c r="MQ1558" s="13"/>
      <c r="MR1558" s="13"/>
      <c r="MS1558" s="13"/>
      <c r="MT1558" s="13"/>
      <c r="MU1558" s="13"/>
      <c r="MV1558" s="13"/>
      <c r="MW1558" s="13"/>
      <c r="MX1558" s="13"/>
      <c r="MY1558" s="13"/>
      <c r="MZ1558" s="13"/>
      <c r="NA1558" s="13"/>
      <c r="NB1558" s="13"/>
      <c r="NC1558" s="13"/>
      <c r="ND1558" s="13"/>
      <c r="NE1558" s="13"/>
      <c r="NF1558" s="13"/>
      <c r="NG1558" s="13"/>
      <c r="NH1558" s="13"/>
      <c r="NI1558" s="13"/>
      <c r="NJ1558" s="13"/>
      <c r="NK1558" s="13"/>
      <c r="NL1558" s="13"/>
      <c r="NM1558" s="13"/>
      <c r="NN1558" s="13"/>
      <c r="NO1558" s="13"/>
      <c r="NP1558" s="13"/>
      <c r="NQ1558" s="13"/>
      <c r="NR1558" s="13"/>
      <c r="NS1558" s="13"/>
      <c r="NT1558" s="13"/>
      <c r="NU1558" s="13"/>
      <c r="NV1558" s="13"/>
      <c r="NW1558" s="13"/>
      <c r="NX1558" s="13"/>
      <c r="NY1558" s="13"/>
      <c r="NZ1558" s="13"/>
      <c r="OA1558" s="13"/>
      <c r="OB1558" s="13"/>
      <c r="OC1558" s="13"/>
      <c r="OD1558" s="13"/>
      <c r="OE1558" s="13"/>
      <c r="OF1558" s="13"/>
      <c r="OG1558" s="13"/>
      <c r="OH1558" s="13"/>
      <c r="OI1558" s="13"/>
      <c r="OJ1558" s="13"/>
      <c r="OK1558" s="13"/>
      <c r="OL1558" s="13"/>
      <c r="OM1558" s="13"/>
      <c r="ON1558" s="13"/>
      <c r="OO1558" s="13"/>
      <c r="OP1558" s="13"/>
      <c r="OQ1558" s="13"/>
      <c r="OR1558" s="13"/>
      <c r="OS1558" s="13"/>
      <c r="OT1558" s="13"/>
      <c r="OU1558" s="13"/>
      <c r="OV1558" s="13"/>
      <c r="OW1558" s="13"/>
      <c r="OX1558" s="13"/>
      <c r="OY1558" s="13"/>
      <c r="OZ1558" s="13"/>
      <c r="PA1558" s="13"/>
      <c r="PB1558" s="13"/>
      <c r="PC1558" s="13"/>
      <c r="PD1558" s="13"/>
      <c r="PE1558" s="13"/>
      <c r="PF1558" s="13"/>
      <c r="PG1558" s="13"/>
      <c r="PH1558" s="13"/>
      <c r="PI1558" s="13"/>
      <c r="PJ1558" s="13"/>
      <c r="PK1558" s="13"/>
      <c r="PL1558" s="13"/>
      <c r="PM1558" s="13"/>
      <c r="PN1558" s="13"/>
      <c r="PO1558" s="13"/>
      <c r="PP1558" s="13"/>
      <c r="PQ1558" s="13"/>
      <c r="PR1558" s="13"/>
      <c r="PS1558" s="13"/>
      <c r="PT1558" s="13"/>
      <c r="PU1558" s="13"/>
      <c r="PV1558" s="13"/>
      <c r="PW1558" s="13"/>
      <c r="PX1558" s="13"/>
      <c r="PY1558" s="13"/>
      <c r="PZ1558" s="13"/>
      <c r="QA1558" s="13"/>
      <c r="QB1558" s="13"/>
      <c r="QC1558" s="13"/>
      <c r="QD1558" s="13"/>
      <c r="QE1558" s="13"/>
      <c r="QF1558" s="13"/>
      <c r="QG1558" s="13"/>
      <c r="QH1558" s="13"/>
      <c r="QI1558" s="13"/>
      <c r="QJ1558" s="13"/>
      <c r="QK1558" s="13"/>
      <c r="QL1558" s="13"/>
      <c r="QM1558" s="13"/>
      <c r="QN1558" s="13"/>
      <c r="QO1558" s="13"/>
      <c r="QP1558" s="13"/>
      <c r="QQ1558" s="13"/>
      <c r="QR1558" s="13"/>
      <c r="QS1558" s="13"/>
      <c r="QT1558" s="13"/>
      <c r="QU1558" s="13"/>
      <c r="QV1558" s="13"/>
      <c r="QW1558" s="13"/>
      <c r="QX1558" s="13"/>
      <c r="QY1558" s="13"/>
      <c r="QZ1558" s="13"/>
      <c r="RA1558" s="13"/>
      <c r="RB1558" s="13"/>
      <c r="RC1558" s="13"/>
      <c r="RD1558" s="13"/>
      <c r="RE1558" s="13"/>
      <c r="RF1558" s="13"/>
      <c r="RG1558" s="13"/>
      <c r="RH1558" s="13"/>
      <c r="RI1558" s="13"/>
      <c r="RJ1558" s="13"/>
      <c r="RK1558" s="13"/>
    </row>
    <row r="1559" s="4" customFormat="1" ht="13.75" spans="1:479">
      <c r="A1559" s="88" t="s">
        <v>12726</v>
      </c>
      <c r="B1559" s="88">
        <v>92422291</v>
      </c>
      <c r="C1559" s="106" t="s">
        <v>1194</v>
      </c>
      <c r="D1559" s="89" t="s">
        <v>494</v>
      </c>
      <c r="E1559" s="135">
        <v>6</v>
      </c>
      <c r="F1559" s="135">
        <v>24</v>
      </c>
      <c r="G1559" s="90">
        <f t="shared" si="26"/>
        <v>144</v>
      </c>
      <c r="H1559" s="94"/>
      <c r="I1559" s="95"/>
      <c r="J1559" s="95"/>
      <c r="K1559" s="95"/>
      <c r="L1559" s="95"/>
      <c r="M1559" s="97"/>
      <c r="N1559" s="91"/>
      <c r="O1559" s="92">
        <v>9</v>
      </c>
      <c r="P1559" s="92">
        <v>37</v>
      </c>
      <c r="Q1559" s="92">
        <v>97</v>
      </c>
      <c r="R1559" s="93"/>
      <c r="S1559" s="94"/>
      <c r="T1559" s="95"/>
      <c r="U1559" s="96"/>
      <c r="V1559" s="95"/>
      <c r="W1559" s="95"/>
      <c r="X1559" s="97"/>
      <c r="Y1559" s="94"/>
      <c r="Z1559" s="96"/>
      <c r="AA1559" s="96"/>
      <c r="AB1559" s="95"/>
      <c r="AC1559" s="95"/>
      <c r="AD1559" s="97"/>
      <c r="AE1559" s="91"/>
      <c r="AF1559" s="113"/>
      <c r="AG1559" s="113"/>
      <c r="AH1559" s="92"/>
      <c r="AI1559" s="92"/>
      <c r="AJ1559" s="92"/>
      <c r="AK1559" s="92"/>
      <c r="AL1559" s="94"/>
      <c r="AM1559" s="96"/>
      <c r="AN1559" s="95"/>
      <c r="AO1559" s="95"/>
      <c r="AP1559" s="95"/>
      <c r="AQ1559" s="97"/>
      <c r="AR1559" s="91"/>
      <c r="AS1559" s="113"/>
      <c r="AT1559" s="104">
        <v>22</v>
      </c>
      <c r="AU1559" s="104">
        <v>15</v>
      </c>
      <c r="AV1559" s="105">
        <v>53</v>
      </c>
      <c r="AW1559" s="105">
        <v>56</v>
      </c>
      <c r="AX1559" s="93"/>
      <c r="AY1559" s="97"/>
      <c r="AZ1559" s="97"/>
      <c r="BA1559" s="97"/>
      <c r="BB1559" s="97"/>
      <c r="BC1559" s="99" t="s">
        <v>12337</v>
      </c>
      <c r="BD1559" s="99" t="s">
        <v>12350</v>
      </c>
      <c r="BE1559" s="99" t="s">
        <v>12301</v>
      </c>
      <c r="BF1559" s="100"/>
      <c r="BG1559" s="100"/>
      <c r="BH1559" s="100"/>
      <c r="BI1559" s="111" t="s">
        <v>12272</v>
      </c>
      <c r="BJ1559" s="99"/>
      <c r="BK1559" s="112" t="s">
        <v>1511</v>
      </c>
      <c r="BL1559" s="102"/>
      <c r="BM1559" s="99"/>
      <c r="BN1559" s="99"/>
      <c r="BO1559" s="13"/>
      <c r="BP1559" s="13"/>
      <c r="BQ1559" s="13"/>
      <c r="BR1559" s="13"/>
      <c r="BS1559" s="13"/>
      <c r="BT1559" s="99"/>
      <c r="BU1559" s="99"/>
      <c r="BV1559" s="99"/>
      <c r="BW1559" s="99"/>
      <c r="BX1559" s="99"/>
      <c r="BY1559" s="13"/>
      <c r="BZ1559" s="13"/>
      <c r="CA1559" s="13"/>
      <c r="CB1559" s="13" t="s">
        <v>1511</v>
      </c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  <c r="EG1559" s="13"/>
      <c r="EH1559" s="13"/>
      <c r="EI1559" s="13"/>
      <c r="EJ1559" s="13"/>
      <c r="EK1559" s="13"/>
      <c r="EL1559" s="13"/>
      <c r="EM1559" s="13"/>
      <c r="EN1559" s="13"/>
      <c r="EO1559" s="13"/>
      <c r="EP1559" s="13"/>
      <c r="EQ1559" s="13"/>
      <c r="ER1559" s="13"/>
      <c r="ES1559" s="13"/>
      <c r="ET1559" s="13"/>
      <c r="EU1559" s="13"/>
      <c r="EV1559" s="13"/>
      <c r="EW1559" s="13"/>
      <c r="EX1559" s="13"/>
      <c r="EY1559" s="13"/>
      <c r="EZ1559" s="13"/>
      <c r="FA1559" s="13"/>
      <c r="FB1559" s="13"/>
      <c r="FC1559" s="13"/>
      <c r="FD1559" s="13"/>
      <c r="FE1559" s="13"/>
      <c r="FF1559" s="13"/>
      <c r="FG1559" s="13"/>
      <c r="FH1559" s="13"/>
      <c r="FI1559" s="13"/>
      <c r="FJ1559" s="13"/>
      <c r="FK1559" s="13"/>
      <c r="FL1559" s="13"/>
      <c r="FM1559" s="13"/>
      <c r="FN1559" s="13"/>
      <c r="FO1559" s="13"/>
      <c r="FP1559" s="13"/>
      <c r="FQ1559" s="13"/>
      <c r="FR1559" s="13"/>
      <c r="FS1559" s="13"/>
      <c r="FT1559" s="13"/>
      <c r="FU1559" s="13"/>
      <c r="FV1559" s="13"/>
      <c r="FW1559" s="13"/>
      <c r="FX1559" s="13"/>
      <c r="FY1559" s="13"/>
      <c r="FZ1559" s="13"/>
      <c r="GA1559" s="13"/>
      <c r="GB1559" s="13"/>
      <c r="GC1559" s="13"/>
      <c r="GD1559" s="13"/>
      <c r="GE1559" s="13"/>
      <c r="GF1559" s="13"/>
      <c r="GG1559" s="13"/>
      <c r="GH1559" s="13"/>
      <c r="GI1559" s="13"/>
      <c r="GJ1559" s="13"/>
      <c r="GK1559" s="13"/>
      <c r="GL1559" s="13"/>
      <c r="GM1559" s="13"/>
      <c r="GN1559" s="13"/>
      <c r="GO1559" s="13"/>
      <c r="GP1559" s="13"/>
      <c r="GQ1559" s="13"/>
      <c r="GR1559" s="13"/>
      <c r="GS1559" s="13"/>
      <c r="GT1559" s="13"/>
      <c r="GU1559" s="13"/>
      <c r="GV1559" s="13"/>
      <c r="GW1559" s="13"/>
      <c r="GX1559" s="13"/>
      <c r="GY1559" s="13"/>
      <c r="GZ1559" s="13"/>
      <c r="HA1559" s="13"/>
      <c r="HB1559" s="13"/>
      <c r="HC1559" s="13"/>
      <c r="HD1559" s="13"/>
      <c r="HE1559" s="13"/>
      <c r="HF1559" s="13"/>
      <c r="HG1559" s="13"/>
      <c r="HH1559" s="13"/>
      <c r="HI1559" s="13"/>
      <c r="HJ1559" s="13"/>
      <c r="HK1559" s="13"/>
      <c r="HL1559" s="13"/>
      <c r="HM1559" s="13"/>
      <c r="HN1559" s="13"/>
      <c r="HO1559" s="13"/>
      <c r="HP1559" s="13"/>
      <c r="HQ1559" s="13"/>
      <c r="HR1559" s="13"/>
      <c r="HS1559" s="13"/>
      <c r="HT1559" s="13"/>
      <c r="HU1559" s="13"/>
      <c r="HV1559" s="13"/>
      <c r="HW1559" s="13"/>
      <c r="HX1559" s="13"/>
      <c r="HY1559" s="13"/>
      <c r="HZ1559" s="13"/>
      <c r="IA1559" s="13"/>
      <c r="IB1559" s="13"/>
      <c r="IC1559" s="13"/>
      <c r="ID1559" s="13"/>
      <c r="IE1559" s="13"/>
      <c r="IF1559" s="13"/>
      <c r="IG1559" s="13"/>
      <c r="IH1559" s="13"/>
      <c r="II1559" s="13"/>
      <c r="IJ1559" s="13"/>
      <c r="IK1559" s="13"/>
      <c r="IL1559" s="13"/>
      <c r="IM1559" s="13"/>
      <c r="IN1559" s="13"/>
      <c r="IO1559" s="13"/>
      <c r="IP1559" s="13"/>
      <c r="IQ1559" s="13"/>
      <c r="IR1559" s="13"/>
      <c r="IS1559" s="13"/>
      <c r="IT1559" s="13"/>
      <c r="IU1559" s="13"/>
      <c r="IV1559" s="13"/>
      <c r="IW1559" s="13"/>
      <c r="IX1559" s="13"/>
      <c r="IY1559" s="13"/>
      <c r="IZ1559" s="13"/>
      <c r="JA1559" s="13"/>
      <c r="JB1559" s="13"/>
      <c r="JC1559" s="13"/>
      <c r="JD1559" s="13"/>
      <c r="JE1559" s="13"/>
      <c r="JF1559" s="13"/>
      <c r="JG1559" s="13"/>
      <c r="JH1559" s="13"/>
      <c r="JI1559" s="13"/>
      <c r="JJ1559" s="13"/>
      <c r="JK1559" s="13"/>
      <c r="JL1559" s="13"/>
      <c r="JM1559" s="13"/>
      <c r="JN1559" s="13"/>
      <c r="JO1559" s="13"/>
      <c r="JP1559" s="13"/>
      <c r="JQ1559" s="13"/>
      <c r="JR1559" s="13"/>
      <c r="JS1559" s="13"/>
      <c r="JT1559" s="13"/>
      <c r="JU1559" s="13"/>
      <c r="JV1559" s="13"/>
      <c r="JW1559" s="13"/>
      <c r="JX1559" s="13"/>
      <c r="JY1559" s="13"/>
      <c r="JZ1559" s="13"/>
      <c r="KA1559" s="13"/>
      <c r="KB1559" s="13"/>
      <c r="KC1559" s="13"/>
      <c r="KD1559" s="13"/>
      <c r="KE1559" s="13"/>
      <c r="KF1559" s="13"/>
      <c r="KG1559" s="13"/>
      <c r="KH1559" s="13"/>
      <c r="KI1559" s="13"/>
      <c r="KJ1559" s="13"/>
      <c r="KK1559" s="13"/>
      <c r="KL1559" s="13"/>
      <c r="KM1559" s="13"/>
      <c r="KN1559" s="13"/>
      <c r="KO1559" s="13"/>
      <c r="KP1559" s="13"/>
      <c r="KQ1559" s="13"/>
      <c r="KR1559" s="13"/>
      <c r="KS1559" s="13"/>
      <c r="KT1559" s="13"/>
      <c r="KU1559" s="13"/>
      <c r="KV1559" s="13"/>
      <c r="KW1559" s="13"/>
      <c r="KX1559" s="13"/>
      <c r="KY1559" s="13"/>
      <c r="KZ1559" s="13"/>
      <c r="LA1559" s="13"/>
      <c r="LB1559" s="13"/>
      <c r="LC1559" s="13"/>
      <c r="LD1559" s="13"/>
      <c r="LE1559" s="13"/>
      <c r="LF1559" s="13"/>
      <c r="LG1559" s="13"/>
      <c r="LH1559" s="13"/>
      <c r="LI1559" s="13"/>
      <c r="LJ1559" s="13"/>
      <c r="LK1559" s="13"/>
      <c r="LL1559" s="13"/>
      <c r="LM1559" s="13"/>
      <c r="LN1559" s="13"/>
      <c r="LO1559" s="13"/>
      <c r="LP1559" s="13"/>
      <c r="LQ1559" s="13"/>
      <c r="LR1559" s="13"/>
      <c r="LS1559" s="13"/>
      <c r="LT1559" s="13"/>
      <c r="LU1559" s="13"/>
      <c r="LV1559" s="13"/>
      <c r="LW1559" s="13"/>
      <c r="LX1559" s="13"/>
      <c r="LY1559" s="13"/>
      <c r="LZ1559" s="13"/>
      <c r="MA1559" s="13"/>
      <c r="MB1559" s="13"/>
      <c r="MC1559" s="13"/>
      <c r="MD1559" s="13"/>
      <c r="ME1559" s="13"/>
      <c r="MF1559" s="13"/>
      <c r="MG1559" s="13"/>
      <c r="MH1559" s="13"/>
      <c r="MI1559" s="13"/>
      <c r="MJ1559" s="13"/>
      <c r="MK1559" s="13"/>
      <c r="ML1559" s="13"/>
      <c r="MM1559" s="13"/>
      <c r="MN1559" s="13"/>
      <c r="MO1559" s="13"/>
      <c r="MP1559" s="13"/>
      <c r="MQ1559" s="13"/>
      <c r="MR1559" s="13"/>
      <c r="MS1559" s="13"/>
      <c r="MT1559" s="13"/>
      <c r="MU1559" s="13"/>
      <c r="MV1559" s="13"/>
      <c r="MW1559" s="13"/>
      <c r="MX1559" s="13"/>
      <c r="MY1559" s="13"/>
      <c r="MZ1559" s="13"/>
      <c r="NA1559" s="13"/>
      <c r="NB1559" s="13"/>
      <c r="NC1559" s="13"/>
      <c r="ND1559" s="13"/>
      <c r="NE1559" s="13"/>
      <c r="NF1559" s="13"/>
      <c r="NG1559" s="13"/>
      <c r="NH1559" s="13"/>
      <c r="NI1559" s="13"/>
      <c r="NJ1559" s="13"/>
      <c r="NK1559" s="13"/>
      <c r="NL1559" s="13"/>
      <c r="NM1559" s="13"/>
      <c r="NN1559" s="13"/>
      <c r="NO1559" s="13"/>
      <c r="NP1559" s="13"/>
      <c r="NQ1559" s="13"/>
      <c r="NR1559" s="13"/>
      <c r="NS1559" s="13"/>
      <c r="NT1559" s="13"/>
      <c r="NU1559" s="13"/>
      <c r="NV1559" s="13"/>
      <c r="NW1559" s="13"/>
      <c r="NX1559" s="13"/>
      <c r="NY1559" s="13"/>
      <c r="NZ1559" s="13"/>
      <c r="OA1559" s="13"/>
      <c r="OB1559" s="13"/>
      <c r="OC1559" s="13"/>
      <c r="OD1559" s="13"/>
      <c r="OE1559" s="13"/>
      <c r="OF1559" s="13"/>
      <c r="OG1559" s="13"/>
      <c r="OH1559" s="13"/>
      <c r="OI1559" s="13"/>
      <c r="OJ1559" s="13"/>
      <c r="OK1559" s="13"/>
      <c r="OL1559" s="13"/>
      <c r="OM1559" s="13"/>
      <c r="ON1559" s="13"/>
      <c r="OO1559" s="13"/>
      <c r="OP1559" s="13"/>
      <c r="OQ1559" s="13"/>
      <c r="OR1559" s="13"/>
      <c r="OS1559" s="13"/>
      <c r="OT1559" s="13"/>
      <c r="OU1559" s="13"/>
      <c r="OV1559" s="13"/>
      <c r="OW1559" s="13"/>
      <c r="OX1559" s="13"/>
      <c r="OY1559" s="13"/>
      <c r="OZ1559" s="13"/>
      <c r="PA1559" s="13"/>
      <c r="PB1559" s="13"/>
      <c r="PC1559" s="13"/>
      <c r="PD1559" s="13"/>
      <c r="PE1559" s="13"/>
      <c r="PF1559" s="13"/>
      <c r="PG1559" s="13"/>
      <c r="PH1559" s="13"/>
      <c r="PI1559" s="13"/>
      <c r="PJ1559" s="13"/>
      <c r="PK1559" s="13"/>
      <c r="PL1559" s="13"/>
      <c r="PM1559" s="13"/>
      <c r="PN1559" s="13"/>
      <c r="PO1559" s="13"/>
      <c r="PP1559" s="13"/>
      <c r="PQ1559" s="13"/>
      <c r="PR1559" s="13"/>
      <c r="PS1559" s="13"/>
      <c r="PT1559" s="13"/>
      <c r="PU1559" s="13"/>
      <c r="PV1559" s="13"/>
      <c r="PW1559" s="13"/>
      <c r="PX1559" s="13"/>
      <c r="PY1559" s="13"/>
      <c r="PZ1559" s="13"/>
      <c r="QA1559" s="13"/>
      <c r="QB1559" s="13"/>
      <c r="QC1559" s="13"/>
      <c r="QD1559" s="13"/>
      <c r="QE1559" s="13"/>
      <c r="QF1559" s="13"/>
      <c r="QG1559" s="13"/>
      <c r="QH1559" s="13"/>
      <c r="QI1559" s="13"/>
      <c r="QJ1559" s="13"/>
      <c r="QK1559" s="13"/>
      <c r="QL1559" s="13"/>
      <c r="QM1559" s="13"/>
      <c r="QN1559" s="13"/>
      <c r="QO1559" s="13"/>
      <c r="QP1559" s="13"/>
      <c r="QQ1559" s="13"/>
      <c r="QR1559" s="13"/>
      <c r="QS1559" s="13"/>
      <c r="QT1559" s="13"/>
      <c r="QU1559" s="13"/>
      <c r="QV1559" s="13"/>
      <c r="QW1559" s="13"/>
      <c r="QX1559" s="13"/>
      <c r="QY1559" s="13"/>
      <c r="QZ1559" s="13"/>
      <c r="RA1559" s="13"/>
      <c r="RB1559" s="13"/>
      <c r="RC1559" s="13"/>
      <c r="RD1559" s="13"/>
      <c r="RE1559" s="13"/>
      <c r="RF1559" s="13"/>
      <c r="RG1559" s="13"/>
      <c r="RH1559" s="13"/>
      <c r="RI1559" s="13"/>
      <c r="RJ1559" s="13"/>
      <c r="RK1559" s="13"/>
    </row>
    <row r="1560" ht="13.75" spans="1:479">
      <c r="A1560" s="88" t="s">
        <v>12726</v>
      </c>
      <c r="B1560" s="88">
        <v>92431491</v>
      </c>
      <c r="C1560" s="106" t="s">
        <v>5707</v>
      </c>
      <c r="D1560" s="89" t="s">
        <v>12266</v>
      </c>
      <c r="E1560" s="135">
        <v>10</v>
      </c>
      <c r="F1560" s="135">
        <v>93</v>
      </c>
      <c r="G1560" s="90">
        <f t="shared" si="26"/>
        <v>930</v>
      </c>
      <c r="H1560" s="94"/>
      <c r="I1560" s="95"/>
      <c r="J1560" s="95"/>
      <c r="K1560" s="95"/>
      <c r="L1560" s="95"/>
      <c r="M1560" s="97"/>
      <c r="N1560" s="91"/>
      <c r="O1560" s="92"/>
      <c r="P1560" s="92"/>
      <c r="Q1560" s="92"/>
      <c r="R1560" s="93"/>
      <c r="S1560" s="94"/>
      <c r="T1560" s="95"/>
      <c r="U1560" s="96"/>
      <c r="V1560" s="95"/>
      <c r="W1560" s="95"/>
      <c r="X1560" s="97"/>
      <c r="Y1560" s="94"/>
      <c r="Z1560" s="96"/>
      <c r="AA1560" s="96"/>
      <c r="AB1560" s="95"/>
      <c r="AC1560" s="95"/>
      <c r="AD1560" s="97"/>
      <c r="AE1560" s="91"/>
      <c r="AF1560" s="113"/>
      <c r="AG1560" s="113"/>
      <c r="AH1560" s="92"/>
      <c r="AI1560" s="92"/>
      <c r="AJ1560" s="92"/>
      <c r="AK1560" s="92"/>
      <c r="AL1560" s="94"/>
      <c r="AM1560" s="96"/>
      <c r="AN1560" s="95"/>
      <c r="AO1560" s="95"/>
      <c r="AP1560" s="95"/>
      <c r="AQ1560" s="97"/>
      <c r="AR1560" s="91"/>
      <c r="AS1560" s="113"/>
      <c r="AT1560" s="113">
        <v>116</v>
      </c>
      <c r="AU1560" s="113">
        <v>6</v>
      </c>
      <c r="AV1560" s="92">
        <v>6</v>
      </c>
      <c r="AW1560" s="92">
        <v>6</v>
      </c>
      <c r="AX1560" s="93"/>
      <c r="AY1560" s="97"/>
      <c r="AZ1560" s="97"/>
      <c r="BA1560" s="97"/>
      <c r="BB1560" s="97"/>
      <c r="BC1560" s="99" t="s">
        <v>12336</v>
      </c>
      <c r="BD1560" s="99" t="s">
        <v>12349</v>
      </c>
      <c r="BE1560" s="99" t="s">
        <v>12298</v>
      </c>
      <c r="BF1560" s="100"/>
      <c r="BG1560" s="100"/>
      <c r="BH1560" s="111" t="s">
        <v>12272</v>
      </c>
      <c r="BI1560" s="111" t="s">
        <v>12272</v>
      </c>
      <c r="BJ1560" s="99"/>
      <c r="BK1560" s="112" t="s">
        <v>1511</v>
      </c>
      <c r="BL1560" s="102"/>
      <c r="BM1560" s="99"/>
      <c r="BN1560" s="99"/>
      <c r="BT1560" s="99"/>
      <c r="BU1560" s="99"/>
      <c r="BV1560" s="99"/>
      <c r="BW1560" s="99"/>
      <c r="BX1560" s="99"/>
      <c r="CB1560" s="13" t="s">
        <v>1511</v>
      </c>
    </row>
    <row r="1561" ht="13.75" spans="1:479">
      <c r="A1561" s="88" t="s">
        <v>12726</v>
      </c>
      <c r="B1561" s="88">
        <v>92431491</v>
      </c>
      <c r="C1561" s="106" t="s">
        <v>5707</v>
      </c>
      <c r="D1561" s="89" t="s">
        <v>494</v>
      </c>
      <c r="E1561" s="135">
        <v>10</v>
      </c>
      <c r="F1561" s="135">
        <v>25</v>
      </c>
      <c r="G1561" s="90">
        <f t="shared" si="26"/>
        <v>250</v>
      </c>
      <c r="H1561" s="94"/>
      <c r="I1561" s="95"/>
      <c r="J1561" s="95"/>
      <c r="K1561" s="95"/>
      <c r="L1561" s="95"/>
      <c r="M1561" s="97"/>
      <c r="N1561" s="91"/>
      <c r="O1561" s="92"/>
      <c r="P1561" s="92"/>
      <c r="Q1561" s="92"/>
      <c r="R1561" s="93"/>
      <c r="S1561" s="94"/>
      <c r="T1561" s="95"/>
      <c r="U1561" s="96"/>
      <c r="V1561" s="95"/>
      <c r="W1561" s="95"/>
      <c r="X1561" s="97"/>
      <c r="Y1561" s="94"/>
      <c r="Z1561" s="96"/>
      <c r="AA1561" s="96"/>
      <c r="AB1561" s="95"/>
      <c r="AC1561" s="95"/>
      <c r="AD1561" s="97"/>
      <c r="AE1561" s="91"/>
      <c r="AF1561" s="113"/>
      <c r="AG1561" s="113"/>
      <c r="AH1561" s="92"/>
      <c r="AI1561" s="92"/>
      <c r="AJ1561" s="92"/>
      <c r="AK1561" s="92"/>
      <c r="AL1561" s="94"/>
      <c r="AM1561" s="96"/>
      <c r="AN1561" s="95"/>
      <c r="AO1561" s="95"/>
      <c r="AP1561" s="95"/>
      <c r="AQ1561" s="97"/>
      <c r="AR1561" s="91"/>
      <c r="AS1561" s="113"/>
      <c r="AT1561" s="113">
        <v>38</v>
      </c>
      <c r="AU1561" s="113">
        <v>6</v>
      </c>
      <c r="AV1561" s="92">
        <v>50</v>
      </c>
      <c r="AW1561" s="92">
        <v>50</v>
      </c>
      <c r="AX1561" s="93"/>
      <c r="AY1561" s="97"/>
      <c r="AZ1561" s="97"/>
      <c r="BA1561" s="97"/>
      <c r="BB1561" s="97"/>
      <c r="BC1561" s="99" t="s">
        <v>12337</v>
      </c>
      <c r="BD1561" s="99" t="s">
        <v>12350</v>
      </c>
      <c r="BE1561" s="99" t="s">
        <v>12301</v>
      </c>
      <c r="BF1561" s="100"/>
      <c r="BG1561" s="100"/>
      <c r="BH1561" s="100"/>
      <c r="BI1561" s="111" t="s">
        <v>12272</v>
      </c>
      <c r="BJ1561" s="99"/>
      <c r="BK1561" s="112" t="s">
        <v>1511</v>
      </c>
      <c r="BL1561" s="102"/>
      <c r="BM1561" s="99"/>
      <c r="BN1561" s="99"/>
      <c r="BT1561" s="99"/>
      <c r="BU1561" s="99"/>
      <c r="BV1561" s="99"/>
      <c r="BW1561" s="99"/>
      <c r="BX1561" s="99"/>
      <c r="CB1561" s="13" t="s">
        <v>1511</v>
      </c>
    </row>
    <row r="1562" ht="13.75" spans="1:479">
      <c r="A1562" s="88" t="s">
        <v>12726</v>
      </c>
      <c r="B1562" s="88">
        <v>92431691</v>
      </c>
      <c r="C1562" s="106" t="s">
        <v>5710</v>
      </c>
      <c r="D1562" s="89" t="s">
        <v>12266</v>
      </c>
      <c r="E1562" s="135">
        <v>12</v>
      </c>
      <c r="F1562" s="135">
        <v>74</v>
      </c>
      <c r="G1562" s="90">
        <f t="shared" si="26"/>
        <v>888</v>
      </c>
      <c r="H1562" s="94"/>
      <c r="I1562" s="95"/>
      <c r="J1562" s="95"/>
      <c r="K1562" s="95"/>
      <c r="L1562" s="95"/>
      <c r="M1562" s="97"/>
      <c r="N1562" s="91"/>
      <c r="O1562" s="92">
        <v>67</v>
      </c>
      <c r="P1562" s="92">
        <v>62</v>
      </c>
      <c r="Q1562" s="92">
        <v>20</v>
      </c>
      <c r="R1562" s="93"/>
      <c r="S1562" s="94"/>
      <c r="T1562" s="95"/>
      <c r="U1562" s="96"/>
      <c r="V1562" s="95"/>
      <c r="W1562" s="95"/>
      <c r="X1562" s="97"/>
      <c r="Y1562" s="94"/>
      <c r="Z1562" s="96"/>
      <c r="AA1562" s="96"/>
      <c r="AB1562" s="95"/>
      <c r="AC1562" s="95"/>
      <c r="AD1562" s="97"/>
      <c r="AE1562" s="91"/>
      <c r="AF1562" s="113"/>
      <c r="AG1562" s="113"/>
      <c r="AH1562" s="92"/>
      <c r="AI1562" s="92"/>
      <c r="AJ1562" s="92"/>
      <c r="AK1562" s="92"/>
      <c r="AL1562" s="94"/>
      <c r="AM1562" s="96"/>
      <c r="AN1562" s="95"/>
      <c r="AO1562" s="95"/>
      <c r="AP1562" s="95"/>
      <c r="AQ1562" s="97"/>
      <c r="AR1562" s="91"/>
      <c r="AS1562" s="113"/>
      <c r="AT1562" s="104">
        <v>106</v>
      </c>
      <c r="AU1562" s="104">
        <v>13</v>
      </c>
      <c r="AV1562" s="105">
        <v>29</v>
      </c>
      <c r="AW1562" s="105">
        <v>29</v>
      </c>
      <c r="AX1562" s="93"/>
      <c r="AY1562" s="97"/>
      <c r="AZ1562" s="97"/>
      <c r="BA1562" s="97"/>
      <c r="BB1562" s="97"/>
      <c r="BC1562" s="99" t="s">
        <v>12336</v>
      </c>
      <c r="BD1562" s="99" t="s">
        <v>12349</v>
      </c>
      <c r="BE1562" s="99" t="s">
        <v>12298</v>
      </c>
      <c r="BF1562" s="100"/>
      <c r="BG1562" s="100"/>
      <c r="BH1562" s="111" t="s">
        <v>12272</v>
      </c>
      <c r="BI1562" s="111" t="s">
        <v>12272</v>
      </c>
      <c r="BJ1562" s="99"/>
      <c r="BK1562" s="112" t="s">
        <v>1511</v>
      </c>
      <c r="BL1562" s="102"/>
      <c r="BM1562" s="99"/>
      <c r="BN1562" s="99"/>
      <c r="BT1562" s="99"/>
      <c r="BU1562" s="99"/>
      <c r="BV1562" s="99"/>
      <c r="BW1562" s="99"/>
      <c r="BX1562" s="99"/>
      <c r="CB1562" s="13" t="s">
        <v>1511</v>
      </c>
    </row>
    <row r="1563" ht="13.75" spans="1:479">
      <c r="A1563" s="88" t="s">
        <v>12726</v>
      </c>
      <c r="B1563" s="88">
        <v>92431691</v>
      </c>
      <c r="C1563" s="106" t="s">
        <v>5710</v>
      </c>
      <c r="D1563" s="89" t="s">
        <v>494</v>
      </c>
      <c r="E1563" s="135">
        <v>12</v>
      </c>
      <c r="F1563" s="135">
        <v>29</v>
      </c>
      <c r="G1563" s="90">
        <f t="shared" si="26"/>
        <v>348</v>
      </c>
      <c r="H1563" s="94"/>
      <c r="I1563" s="95"/>
      <c r="J1563" s="95"/>
      <c r="K1563" s="95"/>
      <c r="L1563" s="95"/>
      <c r="M1563" s="97"/>
      <c r="N1563" s="91"/>
      <c r="O1563" s="91">
        <v>8</v>
      </c>
      <c r="P1563" s="91">
        <v>62</v>
      </c>
      <c r="Q1563" s="91">
        <v>124</v>
      </c>
      <c r="R1563" s="91"/>
      <c r="S1563" s="94"/>
      <c r="T1563" s="95"/>
      <c r="U1563" s="96"/>
      <c r="V1563" s="95"/>
      <c r="W1563" s="95"/>
      <c r="X1563" s="97"/>
      <c r="Y1563" s="94"/>
      <c r="Z1563" s="96"/>
      <c r="AA1563" s="96"/>
      <c r="AB1563" s="95"/>
      <c r="AC1563" s="95"/>
      <c r="AD1563" s="97"/>
      <c r="AE1563" s="91"/>
      <c r="AF1563" s="91"/>
      <c r="AG1563" s="91"/>
      <c r="AH1563" s="91"/>
      <c r="AI1563" s="91"/>
      <c r="AJ1563" s="91"/>
      <c r="AK1563" s="91"/>
      <c r="AL1563" s="94"/>
      <c r="AM1563" s="96"/>
      <c r="AN1563" s="96"/>
      <c r="AO1563" s="95"/>
      <c r="AP1563" s="95"/>
      <c r="AQ1563" s="97"/>
      <c r="AR1563" s="91"/>
      <c r="AS1563" s="113"/>
      <c r="AT1563" s="104">
        <v>30</v>
      </c>
      <c r="AU1563" s="104">
        <v>38</v>
      </c>
      <c r="AV1563" s="105">
        <v>75</v>
      </c>
      <c r="AW1563" s="105">
        <v>67</v>
      </c>
      <c r="AX1563" s="93"/>
      <c r="AY1563" s="97"/>
      <c r="AZ1563" s="97"/>
      <c r="BA1563" s="97"/>
      <c r="BB1563" s="97"/>
      <c r="BC1563" s="99" t="s">
        <v>12337</v>
      </c>
      <c r="BD1563" s="99" t="s">
        <v>12350</v>
      </c>
      <c r="BE1563" s="99" t="s">
        <v>12301</v>
      </c>
      <c r="BF1563" s="100"/>
      <c r="BG1563" s="100"/>
      <c r="BH1563" s="100"/>
      <c r="BI1563" s="111" t="s">
        <v>12272</v>
      </c>
      <c r="BJ1563" s="99"/>
      <c r="BK1563" s="112" t="s">
        <v>1511</v>
      </c>
      <c r="BL1563" s="102"/>
      <c r="BM1563" s="99"/>
      <c r="BN1563" s="99"/>
      <c r="BT1563" s="99"/>
      <c r="BU1563" s="99"/>
      <c r="BV1563" s="99"/>
      <c r="BW1563" s="99"/>
      <c r="BX1563" s="99"/>
      <c r="CB1563" s="13" t="s">
        <v>1511</v>
      </c>
    </row>
    <row r="1564" ht="13.75" spans="1:479">
      <c r="A1564" s="88" t="s">
        <v>12726</v>
      </c>
      <c r="B1564" s="88">
        <v>92431691</v>
      </c>
      <c r="C1564" s="106" t="s">
        <v>5708</v>
      </c>
      <c r="D1564" s="89" t="s">
        <v>12266</v>
      </c>
      <c r="E1564" s="135">
        <v>12</v>
      </c>
      <c r="F1564" s="135">
        <v>74</v>
      </c>
      <c r="G1564" s="90">
        <f t="shared" si="26"/>
        <v>888</v>
      </c>
      <c r="H1564" s="94"/>
      <c r="I1564" s="95"/>
      <c r="J1564" s="95"/>
      <c r="K1564" s="95"/>
      <c r="L1564" s="95"/>
      <c r="M1564" s="97"/>
      <c r="N1564" s="91"/>
      <c r="O1564" s="91"/>
      <c r="P1564" s="91"/>
      <c r="Q1564" s="91"/>
      <c r="R1564" s="91"/>
      <c r="S1564" s="94"/>
      <c r="T1564" s="95"/>
      <c r="U1564" s="96"/>
      <c r="V1564" s="95"/>
      <c r="W1564" s="95"/>
      <c r="X1564" s="97"/>
      <c r="Y1564" s="94"/>
      <c r="Z1564" s="96"/>
      <c r="AA1564" s="96"/>
      <c r="AB1564" s="95"/>
      <c r="AC1564" s="95"/>
      <c r="AD1564" s="97"/>
      <c r="AE1564" s="91"/>
      <c r="AF1564" s="91"/>
      <c r="AG1564" s="91"/>
      <c r="AH1564" s="91"/>
      <c r="AI1564" s="91"/>
      <c r="AJ1564" s="91"/>
      <c r="AK1564" s="91"/>
      <c r="AL1564" s="94"/>
      <c r="AM1564" s="96"/>
      <c r="AN1564" s="96"/>
      <c r="AO1564" s="95"/>
      <c r="AP1564" s="95"/>
      <c r="AQ1564" s="97"/>
      <c r="AR1564" s="91"/>
      <c r="AS1564" s="113"/>
      <c r="AT1564" s="113">
        <v>117</v>
      </c>
      <c r="AU1564" s="113">
        <v>6</v>
      </c>
      <c r="AV1564" s="92">
        <v>6</v>
      </c>
      <c r="AW1564" s="92">
        <v>6</v>
      </c>
      <c r="AX1564" s="93"/>
      <c r="AY1564" s="97"/>
      <c r="AZ1564" s="97"/>
      <c r="BA1564" s="97"/>
      <c r="BB1564" s="97"/>
      <c r="BC1564" s="99" t="s">
        <v>12336</v>
      </c>
      <c r="BD1564" s="99" t="s">
        <v>12349</v>
      </c>
      <c r="BE1564" s="99" t="s">
        <v>12298</v>
      </c>
      <c r="BF1564" s="100"/>
      <c r="BG1564" s="100"/>
      <c r="BH1564" s="111" t="s">
        <v>12272</v>
      </c>
      <c r="BI1564" s="111" t="s">
        <v>12272</v>
      </c>
      <c r="BJ1564" s="99"/>
      <c r="BK1564" s="112" t="s">
        <v>1511</v>
      </c>
      <c r="BL1564" s="102"/>
      <c r="BM1564" s="99"/>
      <c r="BN1564" s="99"/>
      <c r="BT1564" s="99"/>
      <c r="BU1564" s="99"/>
      <c r="BV1564" s="99"/>
      <c r="BW1564" s="99"/>
      <c r="BX1564" s="99"/>
      <c r="CB1564" s="13" t="s">
        <v>1511</v>
      </c>
    </row>
    <row r="1565" ht="13.75" spans="1:479">
      <c r="A1565" s="88" t="s">
        <v>12726</v>
      </c>
      <c r="B1565" s="88">
        <v>92431691</v>
      </c>
      <c r="C1565" s="106" t="s">
        <v>5708</v>
      </c>
      <c r="D1565" s="89" t="s">
        <v>494</v>
      </c>
      <c r="E1565" s="135">
        <v>12</v>
      </c>
      <c r="F1565" s="135">
        <v>29</v>
      </c>
      <c r="G1565" s="90">
        <f t="shared" si="26"/>
        <v>348</v>
      </c>
      <c r="H1565" s="94"/>
      <c r="I1565" s="95"/>
      <c r="J1565" s="95"/>
      <c r="K1565" s="95"/>
      <c r="L1565" s="95"/>
      <c r="M1565" s="97"/>
      <c r="N1565" s="91"/>
      <c r="O1565" s="91"/>
      <c r="P1565" s="91"/>
      <c r="Q1565" s="91"/>
      <c r="R1565" s="91"/>
      <c r="S1565" s="94"/>
      <c r="T1565" s="95"/>
      <c r="U1565" s="96"/>
      <c r="V1565" s="95"/>
      <c r="W1565" s="95"/>
      <c r="X1565" s="97"/>
      <c r="Y1565" s="94"/>
      <c r="Z1565" s="96"/>
      <c r="AA1565" s="96"/>
      <c r="AB1565" s="95"/>
      <c r="AC1565" s="95"/>
      <c r="AD1565" s="97"/>
      <c r="AE1565" s="91"/>
      <c r="AF1565" s="91"/>
      <c r="AG1565" s="91"/>
      <c r="AH1565" s="91"/>
      <c r="AI1565" s="91"/>
      <c r="AJ1565" s="91"/>
      <c r="AK1565" s="91"/>
      <c r="AL1565" s="94"/>
      <c r="AM1565" s="96"/>
      <c r="AN1565" s="96"/>
      <c r="AO1565" s="95"/>
      <c r="AP1565" s="95"/>
      <c r="AQ1565" s="97"/>
      <c r="AR1565" s="91"/>
      <c r="AS1565" s="113"/>
      <c r="AT1565" s="113">
        <v>56</v>
      </c>
      <c r="AU1565" s="113">
        <v>6</v>
      </c>
      <c r="AV1565" s="92">
        <v>50</v>
      </c>
      <c r="AW1565" s="92">
        <v>50</v>
      </c>
      <c r="AX1565" s="93"/>
      <c r="AY1565" s="97"/>
      <c r="AZ1565" s="97"/>
      <c r="BA1565" s="97"/>
      <c r="BB1565" s="97"/>
      <c r="BC1565" s="99" t="s">
        <v>12337</v>
      </c>
      <c r="BD1565" s="99" t="s">
        <v>12350</v>
      </c>
      <c r="BE1565" s="99" t="s">
        <v>12301</v>
      </c>
      <c r="BF1565" s="100"/>
      <c r="BG1565" s="100"/>
      <c r="BH1565" s="100"/>
      <c r="BI1565" s="111" t="s">
        <v>12272</v>
      </c>
      <c r="BJ1565" s="99"/>
      <c r="BK1565" s="112" t="s">
        <v>1511</v>
      </c>
      <c r="BL1565" s="102"/>
      <c r="BM1565" s="99"/>
      <c r="BN1565" s="99"/>
      <c r="BT1565" s="99"/>
      <c r="BU1565" s="99"/>
      <c r="BV1565" s="99"/>
      <c r="BW1565" s="99"/>
      <c r="BX1565" s="99"/>
      <c r="CB1565" s="13" t="s">
        <v>1511</v>
      </c>
    </row>
    <row r="1566" ht="13.75" spans="1:479">
      <c r="A1566" s="88" t="s">
        <v>12727</v>
      </c>
      <c r="B1566" s="88">
        <v>92426091</v>
      </c>
      <c r="C1566" s="106" t="s">
        <v>3455</v>
      </c>
      <c r="D1566" s="89" t="s">
        <v>12266</v>
      </c>
      <c r="E1566" s="135">
        <v>9</v>
      </c>
      <c r="F1566" s="135">
        <v>86</v>
      </c>
      <c r="G1566" s="90">
        <f t="shared" si="26"/>
        <v>774</v>
      </c>
      <c r="H1566" s="94"/>
      <c r="I1566" s="95"/>
      <c r="J1566" s="95"/>
      <c r="K1566" s="95"/>
      <c r="L1566" s="95"/>
      <c r="M1566" s="97"/>
      <c r="N1566" s="94"/>
      <c r="O1566" s="94"/>
      <c r="P1566" s="94"/>
      <c r="Q1566" s="94"/>
      <c r="R1566" s="94"/>
      <c r="S1566" s="94"/>
      <c r="T1566" s="95"/>
      <c r="U1566" s="96"/>
      <c r="V1566" s="95"/>
      <c r="W1566" s="95"/>
      <c r="X1566" s="97"/>
      <c r="Y1566" s="126"/>
      <c r="Z1566" s="129"/>
      <c r="AA1566" s="129"/>
      <c r="AB1566" s="127"/>
      <c r="AC1566" s="127"/>
      <c r="AD1566" s="128"/>
      <c r="AE1566" s="94"/>
      <c r="AF1566" s="94"/>
      <c r="AG1566" s="94"/>
      <c r="AH1566" s="94"/>
      <c r="AI1566" s="94"/>
      <c r="AJ1566" s="94"/>
      <c r="AK1566" s="94"/>
      <c r="AL1566" s="94"/>
      <c r="AM1566" s="96"/>
      <c r="AN1566" s="96"/>
      <c r="AO1566" s="95"/>
      <c r="AP1566" s="95"/>
      <c r="AQ1566" s="97"/>
      <c r="AR1566" s="94"/>
      <c r="AS1566" s="96"/>
      <c r="AT1566" s="96"/>
      <c r="AU1566" s="96"/>
      <c r="AV1566" s="95"/>
      <c r="AW1566" s="95"/>
      <c r="AX1566" s="97"/>
      <c r="AY1566" s="97"/>
      <c r="AZ1566" s="97"/>
      <c r="BA1566" s="97"/>
      <c r="BB1566" s="97"/>
      <c r="BC1566" s="99" t="s">
        <v>12298</v>
      </c>
      <c r="BD1566" s="99" t="s">
        <v>1366</v>
      </c>
      <c r="BE1566" s="99" t="s">
        <v>1366</v>
      </c>
      <c r="BF1566" s="100"/>
      <c r="BG1566" s="103"/>
      <c r="BH1566" s="103"/>
      <c r="BI1566" s="103"/>
      <c r="BJ1566" s="99"/>
      <c r="BK1566" s="112" t="s">
        <v>1511</v>
      </c>
      <c r="BL1566" s="102"/>
      <c r="BM1566" s="99"/>
      <c r="BN1566" s="99"/>
      <c r="BT1566" s="99"/>
      <c r="BU1566" s="99"/>
      <c r="BV1566" s="99"/>
      <c r="BW1566" s="99"/>
      <c r="BX1566" s="99"/>
      <c r="CB1566" s="13" t="s">
        <v>1511</v>
      </c>
    </row>
    <row r="1567" ht="13.75" spans="1:479">
      <c r="A1567" s="88" t="s">
        <v>12727</v>
      </c>
      <c r="B1567" s="88">
        <v>92426091</v>
      </c>
      <c r="C1567" s="106" t="s">
        <v>3455</v>
      </c>
      <c r="D1567" s="89" t="s">
        <v>494</v>
      </c>
      <c r="E1567" s="135">
        <v>9</v>
      </c>
      <c r="F1567" s="135">
        <v>52</v>
      </c>
      <c r="G1567" s="90">
        <f t="shared" si="26"/>
        <v>468</v>
      </c>
      <c r="H1567" s="94"/>
      <c r="I1567" s="95"/>
      <c r="J1567" s="95"/>
      <c r="K1567" s="95"/>
      <c r="L1567" s="95"/>
      <c r="M1567" s="97"/>
      <c r="N1567" s="94"/>
      <c r="O1567" s="94"/>
      <c r="P1567" s="94"/>
      <c r="Q1567" s="94"/>
      <c r="R1567" s="94"/>
      <c r="S1567" s="94"/>
      <c r="T1567" s="95"/>
      <c r="U1567" s="96"/>
      <c r="V1567" s="95"/>
      <c r="W1567" s="95"/>
      <c r="X1567" s="97"/>
      <c r="Y1567" s="126"/>
      <c r="Z1567" s="129"/>
      <c r="AA1567" s="129"/>
      <c r="AB1567" s="127"/>
      <c r="AC1567" s="127"/>
      <c r="AD1567" s="128"/>
      <c r="AE1567" s="94"/>
      <c r="AF1567" s="94"/>
      <c r="AG1567" s="94"/>
      <c r="AH1567" s="94"/>
      <c r="AI1567" s="94"/>
      <c r="AJ1567" s="94"/>
      <c r="AK1567" s="94"/>
      <c r="AL1567" s="94"/>
      <c r="AM1567" s="96"/>
      <c r="AN1567" s="96"/>
      <c r="AO1567" s="95"/>
      <c r="AP1567" s="95"/>
      <c r="AQ1567" s="97"/>
      <c r="AR1567" s="94"/>
      <c r="AS1567" s="96"/>
      <c r="AT1567" s="96"/>
      <c r="AU1567" s="96"/>
      <c r="AV1567" s="95"/>
      <c r="AW1567" s="95"/>
      <c r="AX1567" s="97"/>
      <c r="AY1567" s="97"/>
      <c r="AZ1567" s="97"/>
      <c r="BA1567" s="97"/>
      <c r="BB1567" s="97"/>
      <c r="BC1567" s="99" t="s">
        <v>12301</v>
      </c>
      <c r="BD1567" s="99" t="s">
        <v>12362</v>
      </c>
      <c r="BE1567" s="99" t="s">
        <v>12362</v>
      </c>
      <c r="BF1567" s="100"/>
      <c r="BG1567" s="103"/>
      <c r="BH1567" s="103"/>
      <c r="BI1567" s="103"/>
      <c r="BJ1567" s="99"/>
      <c r="BK1567" s="112" t="s">
        <v>1511</v>
      </c>
      <c r="BL1567" s="102"/>
      <c r="BM1567" s="99"/>
      <c r="BN1567" s="99"/>
      <c r="BT1567" s="99"/>
      <c r="BU1567" s="99"/>
      <c r="BV1567" s="99"/>
      <c r="BW1567" s="99"/>
      <c r="BX1567" s="99"/>
      <c r="CB1567" s="13" t="s">
        <v>1511</v>
      </c>
    </row>
    <row r="1568" ht="13.75" spans="1:479">
      <c r="A1568" s="88" t="s">
        <v>12727</v>
      </c>
      <c r="B1568" s="88">
        <v>92426091</v>
      </c>
      <c r="C1568" s="106" t="s">
        <v>3460</v>
      </c>
      <c r="D1568" s="89" t="s">
        <v>12266</v>
      </c>
      <c r="E1568" s="135">
        <v>9</v>
      </c>
      <c r="F1568" s="135">
        <v>86</v>
      </c>
      <c r="G1568" s="90">
        <f t="shared" si="26"/>
        <v>774</v>
      </c>
      <c r="H1568" s="94"/>
      <c r="I1568" s="95"/>
      <c r="J1568" s="95"/>
      <c r="K1568" s="95"/>
      <c r="L1568" s="95"/>
      <c r="M1568" s="97"/>
      <c r="N1568" s="94"/>
      <c r="O1568" s="94"/>
      <c r="P1568" s="94"/>
      <c r="Q1568" s="94"/>
      <c r="R1568" s="94"/>
      <c r="S1568" s="94"/>
      <c r="T1568" s="95"/>
      <c r="U1568" s="96"/>
      <c r="V1568" s="95"/>
      <c r="W1568" s="95"/>
      <c r="X1568" s="97"/>
      <c r="Y1568" s="126"/>
      <c r="Z1568" s="129"/>
      <c r="AA1568" s="129"/>
      <c r="AB1568" s="127"/>
      <c r="AC1568" s="127"/>
      <c r="AD1568" s="128"/>
      <c r="AE1568" s="94"/>
      <c r="AF1568" s="94"/>
      <c r="AG1568" s="94"/>
      <c r="AH1568" s="94"/>
      <c r="AI1568" s="94"/>
      <c r="AJ1568" s="94"/>
      <c r="AK1568" s="94"/>
      <c r="AL1568" s="94"/>
      <c r="AM1568" s="96"/>
      <c r="AN1568" s="96"/>
      <c r="AO1568" s="95"/>
      <c r="AP1568" s="95"/>
      <c r="AQ1568" s="97"/>
      <c r="AR1568" s="94"/>
      <c r="AS1568" s="96"/>
      <c r="AT1568" s="96"/>
      <c r="AU1568" s="96"/>
      <c r="AV1568" s="95"/>
      <c r="AW1568" s="95"/>
      <c r="AX1568" s="97"/>
      <c r="AY1568" s="97"/>
      <c r="AZ1568" s="97"/>
      <c r="BA1568" s="97"/>
      <c r="BB1568" s="97"/>
      <c r="BC1568" s="99" t="s">
        <v>12298</v>
      </c>
      <c r="BD1568" s="99" t="s">
        <v>1366</v>
      </c>
      <c r="BE1568" s="99" t="s">
        <v>1366</v>
      </c>
      <c r="BF1568" s="100"/>
      <c r="BG1568" s="103"/>
      <c r="BH1568" s="103"/>
      <c r="BI1568" s="103"/>
      <c r="BJ1568" s="99"/>
      <c r="BK1568" s="112" t="s">
        <v>1511</v>
      </c>
      <c r="BL1568" s="102"/>
      <c r="BM1568" s="99"/>
      <c r="BN1568" s="99"/>
      <c r="BT1568" s="99"/>
      <c r="BU1568" s="99"/>
      <c r="BV1568" s="99"/>
      <c r="BW1568" s="99"/>
      <c r="BX1568" s="99"/>
      <c r="CB1568" s="13" t="s">
        <v>1511</v>
      </c>
    </row>
    <row r="1569" ht="13.75" spans="1:80">
      <c r="A1569" s="88" t="s">
        <v>12727</v>
      </c>
      <c r="B1569" s="88">
        <v>92426091</v>
      </c>
      <c r="C1569" s="106" t="s">
        <v>3460</v>
      </c>
      <c r="D1569" s="89" t="s">
        <v>494</v>
      </c>
      <c r="E1569" s="135">
        <v>9</v>
      </c>
      <c r="F1569" s="135">
        <v>52</v>
      </c>
      <c r="G1569" s="90">
        <f t="shared" si="26"/>
        <v>468</v>
      </c>
      <c r="H1569" s="94"/>
      <c r="I1569" s="95"/>
      <c r="J1569" s="95"/>
      <c r="K1569" s="95"/>
      <c r="L1569" s="95"/>
      <c r="M1569" s="97"/>
      <c r="N1569" s="94"/>
      <c r="O1569" s="94"/>
      <c r="P1569" s="94"/>
      <c r="Q1569" s="94"/>
      <c r="R1569" s="94"/>
      <c r="S1569" s="94"/>
      <c r="T1569" s="95"/>
      <c r="U1569" s="96"/>
      <c r="V1569" s="95"/>
      <c r="W1569" s="95"/>
      <c r="X1569" s="97"/>
      <c r="Y1569" s="126"/>
      <c r="Z1569" s="129"/>
      <c r="AA1569" s="129"/>
      <c r="AB1569" s="127"/>
      <c r="AC1569" s="127"/>
      <c r="AD1569" s="128"/>
      <c r="AE1569" s="94"/>
      <c r="AF1569" s="94"/>
      <c r="AG1569" s="94"/>
      <c r="AH1569" s="94"/>
      <c r="AI1569" s="94"/>
      <c r="AJ1569" s="94"/>
      <c r="AK1569" s="94"/>
      <c r="AL1569" s="94"/>
      <c r="AM1569" s="96"/>
      <c r="AN1569" s="96"/>
      <c r="AO1569" s="95"/>
      <c r="AP1569" s="95"/>
      <c r="AQ1569" s="97"/>
      <c r="AR1569" s="94"/>
      <c r="AS1569" s="96"/>
      <c r="AT1569" s="96"/>
      <c r="AU1569" s="96"/>
      <c r="AV1569" s="95"/>
      <c r="AW1569" s="95"/>
      <c r="AX1569" s="97"/>
      <c r="AY1569" s="97"/>
      <c r="AZ1569" s="97"/>
      <c r="BA1569" s="97"/>
      <c r="BB1569" s="97"/>
      <c r="BC1569" s="99" t="s">
        <v>12301</v>
      </c>
      <c r="BD1569" s="99" t="s">
        <v>12362</v>
      </c>
      <c r="BE1569" s="99" t="s">
        <v>12362</v>
      </c>
      <c r="BF1569" s="100"/>
      <c r="BG1569" s="103"/>
      <c r="BH1569" s="103"/>
      <c r="BI1569" s="103"/>
      <c r="BJ1569" s="99"/>
      <c r="BK1569" s="112" t="s">
        <v>1511</v>
      </c>
      <c r="BL1569" s="102"/>
      <c r="BM1569" s="99"/>
      <c r="BN1569" s="99"/>
      <c r="BT1569" s="99"/>
      <c r="BU1569" s="99"/>
      <c r="BV1569" s="99"/>
      <c r="BW1569" s="99"/>
      <c r="BX1569" s="99"/>
      <c r="CB1569" s="13" t="s">
        <v>1511</v>
      </c>
    </row>
    <row r="1570" ht="13.75" spans="1:80">
      <c r="A1570" s="88" t="s">
        <v>12727</v>
      </c>
      <c r="B1570" s="88">
        <v>92426091</v>
      </c>
      <c r="C1570" s="106" t="s">
        <v>3465</v>
      </c>
      <c r="D1570" s="89" t="s">
        <v>12266</v>
      </c>
      <c r="E1570" s="135">
        <v>9</v>
      </c>
      <c r="F1570" s="135">
        <v>86</v>
      </c>
      <c r="G1570" s="90">
        <f t="shared" si="26"/>
        <v>774</v>
      </c>
      <c r="H1570" s="94"/>
      <c r="I1570" s="95"/>
      <c r="J1570" s="95"/>
      <c r="K1570" s="95"/>
      <c r="L1570" s="95"/>
      <c r="M1570" s="97"/>
      <c r="N1570" s="94"/>
      <c r="O1570" s="94"/>
      <c r="P1570" s="94"/>
      <c r="Q1570" s="94"/>
      <c r="R1570" s="94"/>
      <c r="S1570" s="94"/>
      <c r="T1570" s="95"/>
      <c r="U1570" s="96"/>
      <c r="V1570" s="95"/>
      <c r="W1570" s="95"/>
      <c r="X1570" s="97"/>
      <c r="Y1570" s="126"/>
      <c r="Z1570" s="129"/>
      <c r="AA1570" s="129"/>
      <c r="AB1570" s="127"/>
      <c r="AC1570" s="127"/>
      <c r="AD1570" s="128"/>
      <c r="AE1570" s="94"/>
      <c r="AF1570" s="94"/>
      <c r="AG1570" s="94"/>
      <c r="AH1570" s="94"/>
      <c r="AI1570" s="94"/>
      <c r="AJ1570" s="94"/>
      <c r="AK1570" s="94"/>
      <c r="AL1570" s="94"/>
      <c r="AM1570" s="96"/>
      <c r="AN1570" s="96"/>
      <c r="AO1570" s="95"/>
      <c r="AP1570" s="95"/>
      <c r="AQ1570" s="97"/>
      <c r="AR1570" s="94"/>
      <c r="AS1570" s="96"/>
      <c r="AT1570" s="96"/>
      <c r="AU1570" s="96"/>
      <c r="AV1570" s="95"/>
      <c r="AW1570" s="95"/>
      <c r="AX1570" s="97"/>
      <c r="AY1570" s="97"/>
      <c r="AZ1570" s="97"/>
      <c r="BA1570" s="97"/>
      <c r="BB1570" s="97"/>
      <c r="BC1570" s="99" t="s">
        <v>12298</v>
      </c>
      <c r="BD1570" s="99" t="s">
        <v>1366</v>
      </c>
      <c r="BE1570" s="99" t="s">
        <v>1366</v>
      </c>
      <c r="BF1570" s="100"/>
      <c r="BG1570" s="103"/>
      <c r="BH1570" s="103"/>
      <c r="BI1570" s="103"/>
      <c r="BJ1570" s="99"/>
      <c r="BK1570" s="112" t="s">
        <v>1511</v>
      </c>
      <c r="BL1570" s="102"/>
      <c r="BM1570" s="99"/>
      <c r="BN1570" s="99"/>
      <c r="BT1570" s="99"/>
      <c r="BU1570" s="99"/>
      <c r="BV1570" s="99"/>
      <c r="BW1570" s="99"/>
      <c r="BX1570" s="99"/>
      <c r="CB1570" s="13" t="s">
        <v>1511</v>
      </c>
    </row>
    <row r="1571" ht="13.75" spans="1:80">
      <c r="A1571" s="88" t="s">
        <v>12727</v>
      </c>
      <c r="B1571" s="88">
        <v>92426091</v>
      </c>
      <c r="C1571" s="106" t="s">
        <v>3465</v>
      </c>
      <c r="D1571" s="89" t="s">
        <v>494</v>
      </c>
      <c r="E1571" s="90">
        <v>9</v>
      </c>
      <c r="F1571" s="90">
        <v>52</v>
      </c>
      <c r="G1571" s="90">
        <f t="shared" si="26"/>
        <v>468</v>
      </c>
      <c r="H1571" s="94"/>
      <c r="I1571" s="95"/>
      <c r="J1571" s="95"/>
      <c r="K1571" s="95"/>
      <c r="L1571" s="95"/>
      <c r="M1571" s="97"/>
      <c r="N1571" s="94"/>
      <c r="O1571" s="94"/>
      <c r="P1571" s="94"/>
      <c r="Q1571" s="94"/>
      <c r="R1571" s="94"/>
      <c r="S1571" s="94"/>
      <c r="T1571" s="95"/>
      <c r="U1571" s="96"/>
      <c r="V1571" s="95"/>
      <c r="W1571" s="95"/>
      <c r="X1571" s="97"/>
      <c r="Y1571" s="126"/>
      <c r="Z1571" s="129"/>
      <c r="AA1571" s="129"/>
      <c r="AB1571" s="127"/>
      <c r="AC1571" s="127"/>
      <c r="AD1571" s="128"/>
      <c r="AE1571" s="94"/>
      <c r="AF1571" s="94"/>
      <c r="AG1571" s="94"/>
      <c r="AH1571" s="94"/>
      <c r="AI1571" s="94"/>
      <c r="AJ1571" s="94"/>
      <c r="AK1571" s="94"/>
      <c r="AL1571" s="94"/>
      <c r="AM1571" s="96"/>
      <c r="AN1571" s="96"/>
      <c r="AO1571" s="95"/>
      <c r="AP1571" s="95"/>
      <c r="AQ1571" s="97"/>
      <c r="AR1571" s="94"/>
      <c r="AS1571" s="96"/>
      <c r="AT1571" s="96"/>
      <c r="AU1571" s="96"/>
      <c r="AV1571" s="95"/>
      <c r="AW1571" s="95"/>
      <c r="AX1571" s="97"/>
      <c r="AY1571" s="97"/>
      <c r="AZ1571" s="97"/>
      <c r="BA1571" s="97"/>
      <c r="BB1571" s="97"/>
      <c r="BC1571" s="99" t="s">
        <v>12301</v>
      </c>
      <c r="BD1571" s="99" t="s">
        <v>12362</v>
      </c>
      <c r="BE1571" s="99" t="s">
        <v>12362</v>
      </c>
      <c r="BF1571" s="100"/>
      <c r="BG1571" s="103"/>
      <c r="BH1571" s="103"/>
      <c r="BI1571" s="103"/>
      <c r="BJ1571" s="99"/>
      <c r="BK1571" s="112" t="s">
        <v>1511</v>
      </c>
      <c r="BL1571" s="102"/>
      <c r="BM1571" s="99"/>
      <c r="BN1571" s="99"/>
      <c r="BT1571" s="99"/>
      <c r="BU1571" s="99"/>
      <c r="BV1571" s="99"/>
      <c r="BW1571" s="99"/>
      <c r="BX1571" s="99"/>
      <c r="CB1571" s="13" t="s">
        <v>1511</v>
      </c>
    </row>
    <row r="1572" ht="13.75" spans="1:80">
      <c r="A1572" s="88" t="s">
        <v>12727</v>
      </c>
      <c r="B1572" s="88">
        <v>92426091</v>
      </c>
      <c r="C1572" s="106" t="s">
        <v>3470</v>
      </c>
      <c r="D1572" s="89" t="s">
        <v>12266</v>
      </c>
      <c r="E1572" s="90">
        <v>9</v>
      </c>
      <c r="F1572" s="90">
        <v>86</v>
      </c>
      <c r="G1572" s="90">
        <f t="shared" si="26"/>
        <v>774</v>
      </c>
      <c r="H1572" s="94"/>
      <c r="I1572" s="95"/>
      <c r="J1572" s="95"/>
      <c r="K1572" s="95"/>
      <c r="L1572" s="95"/>
      <c r="M1572" s="97"/>
      <c r="N1572" s="94"/>
      <c r="O1572" s="94"/>
      <c r="P1572" s="94"/>
      <c r="Q1572" s="94"/>
      <c r="R1572" s="94"/>
      <c r="S1572" s="94"/>
      <c r="T1572" s="95"/>
      <c r="U1572" s="96"/>
      <c r="V1572" s="95"/>
      <c r="W1572" s="95"/>
      <c r="X1572" s="97"/>
      <c r="Y1572" s="126"/>
      <c r="Z1572" s="129"/>
      <c r="AA1572" s="129"/>
      <c r="AB1572" s="127"/>
      <c r="AC1572" s="127"/>
      <c r="AD1572" s="128"/>
      <c r="AE1572" s="94"/>
      <c r="AF1572" s="94"/>
      <c r="AG1572" s="94"/>
      <c r="AH1572" s="94"/>
      <c r="AI1572" s="94"/>
      <c r="AJ1572" s="94"/>
      <c r="AK1572" s="94"/>
      <c r="AL1572" s="94"/>
      <c r="AM1572" s="96"/>
      <c r="AN1572" s="96"/>
      <c r="AO1572" s="95"/>
      <c r="AP1572" s="95"/>
      <c r="AQ1572" s="97"/>
      <c r="AR1572" s="94"/>
      <c r="AS1572" s="96"/>
      <c r="AT1572" s="96"/>
      <c r="AU1572" s="96"/>
      <c r="AV1572" s="95"/>
      <c r="AW1572" s="95"/>
      <c r="AX1572" s="97"/>
      <c r="AY1572" s="97"/>
      <c r="AZ1572" s="97"/>
      <c r="BA1572" s="97"/>
      <c r="BB1572" s="97"/>
      <c r="BC1572" s="99" t="s">
        <v>12298</v>
      </c>
      <c r="BD1572" s="99" t="s">
        <v>1366</v>
      </c>
      <c r="BE1572" s="99" t="s">
        <v>1366</v>
      </c>
      <c r="BF1572" s="100"/>
      <c r="BG1572" s="103"/>
      <c r="BH1572" s="103"/>
      <c r="BI1572" s="103"/>
      <c r="BJ1572" s="99"/>
      <c r="BK1572" s="112" t="s">
        <v>1511</v>
      </c>
      <c r="BL1572" s="102"/>
      <c r="BM1572" s="99"/>
      <c r="BN1572" s="99"/>
      <c r="BT1572" s="99"/>
      <c r="BU1572" s="99"/>
      <c r="BV1572" s="99"/>
      <c r="BW1572" s="99"/>
      <c r="BX1572" s="99"/>
      <c r="CB1572" s="13" t="s">
        <v>1511</v>
      </c>
    </row>
    <row r="1573" ht="13.75" spans="1:80">
      <c r="A1573" s="88" t="s">
        <v>12727</v>
      </c>
      <c r="B1573" s="88">
        <v>92426091</v>
      </c>
      <c r="C1573" s="106" t="s">
        <v>3470</v>
      </c>
      <c r="D1573" s="89" t="s">
        <v>494</v>
      </c>
      <c r="E1573" s="90">
        <v>9</v>
      </c>
      <c r="F1573" s="90">
        <v>52</v>
      </c>
      <c r="G1573" s="90">
        <f t="shared" si="26"/>
        <v>468</v>
      </c>
      <c r="H1573" s="94"/>
      <c r="I1573" s="95"/>
      <c r="J1573" s="95"/>
      <c r="K1573" s="95"/>
      <c r="L1573" s="95"/>
      <c r="M1573" s="97"/>
      <c r="N1573" s="94"/>
      <c r="O1573" s="94"/>
      <c r="P1573" s="94"/>
      <c r="Q1573" s="94"/>
      <c r="R1573" s="94"/>
      <c r="S1573" s="94"/>
      <c r="T1573" s="95"/>
      <c r="U1573" s="96"/>
      <c r="V1573" s="95"/>
      <c r="W1573" s="95"/>
      <c r="X1573" s="97"/>
      <c r="Y1573" s="126"/>
      <c r="Z1573" s="129"/>
      <c r="AA1573" s="129"/>
      <c r="AB1573" s="127"/>
      <c r="AC1573" s="127"/>
      <c r="AD1573" s="128"/>
      <c r="AE1573" s="94"/>
      <c r="AF1573" s="94"/>
      <c r="AG1573" s="94"/>
      <c r="AH1573" s="94"/>
      <c r="AI1573" s="94"/>
      <c r="AJ1573" s="94"/>
      <c r="AK1573" s="94"/>
      <c r="AL1573" s="94"/>
      <c r="AM1573" s="96"/>
      <c r="AN1573" s="96"/>
      <c r="AO1573" s="95"/>
      <c r="AP1573" s="95"/>
      <c r="AQ1573" s="97"/>
      <c r="AR1573" s="94"/>
      <c r="AS1573" s="96"/>
      <c r="AT1573" s="96"/>
      <c r="AU1573" s="96"/>
      <c r="AV1573" s="95"/>
      <c r="AW1573" s="95"/>
      <c r="AX1573" s="97"/>
      <c r="AY1573" s="97"/>
      <c r="AZ1573" s="97"/>
      <c r="BA1573" s="97"/>
      <c r="BB1573" s="97"/>
      <c r="BC1573" s="99" t="s">
        <v>12301</v>
      </c>
      <c r="BD1573" s="99" t="s">
        <v>12362</v>
      </c>
      <c r="BE1573" s="99" t="s">
        <v>12362</v>
      </c>
      <c r="BF1573" s="100"/>
      <c r="BG1573" s="103"/>
      <c r="BH1573" s="103"/>
      <c r="BI1573" s="103"/>
      <c r="BJ1573" s="99"/>
      <c r="BK1573" s="112" t="s">
        <v>1511</v>
      </c>
      <c r="BL1573" s="102"/>
      <c r="BM1573" s="99"/>
      <c r="BN1573" s="99"/>
      <c r="BT1573" s="99"/>
      <c r="BU1573" s="99"/>
      <c r="BV1573" s="99"/>
      <c r="BW1573" s="99"/>
      <c r="BX1573" s="99"/>
      <c r="CB1573" s="13" t="s">
        <v>1511</v>
      </c>
    </row>
    <row r="1574" ht="14.75" spans="1:80">
      <c r="A1574" s="88" t="s">
        <v>12728</v>
      </c>
      <c r="B1574" s="88" t="s">
        <v>598</v>
      </c>
      <c r="C1574" s="106" t="s">
        <v>596</v>
      </c>
      <c r="D1574" s="89" t="s">
        <v>12266</v>
      </c>
      <c r="E1574" s="90">
        <v>9</v>
      </c>
      <c r="F1574" s="90">
        <v>45</v>
      </c>
      <c r="G1574" s="90">
        <f t="shared" si="26"/>
        <v>405</v>
      </c>
      <c r="H1574" s="91"/>
      <c r="I1574" s="92"/>
      <c r="J1574" s="425">
        <v>27</v>
      </c>
      <c r="K1574" s="425">
        <v>39</v>
      </c>
      <c r="L1574" s="425" t="s">
        <v>12579</v>
      </c>
      <c r="M1574" s="426">
        <v>38</v>
      </c>
      <c r="N1574" s="91"/>
      <c r="O1574" s="91">
        <v>37</v>
      </c>
      <c r="P1574" s="167">
        <v>38</v>
      </c>
      <c r="Q1574" s="167">
        <v>6</v>
      </c>
      <c r="R1574" s="91"/>
      <c r="S1574" s="94"/>
      <c r="T1574" s="95"/>
      <c r="U1574" s="96"/>
      <c r="V1574" s="95"/>
      <c r="W1574" s="95"/>
      <c r="X1574" s="97"/>
      <c r="Y1574" s="94"/>
      <c r="Z1574" s="96"/>
      <c r="AA1574" s="96"/>
      <c r="AB1574" s="95"/>
      <c r="AC1574" s="95"/>
      <c r="AD1574" s="97"/>
      <c r="AE1574" s="91"/>
      <c r="AF1574" s="91"/>
      <c r="AG1574" s="167">
        <v>23</v>
      </c>
      <c r="AH1574" s="167">
        <v>33</v>
      </c>
      <c r="AI1574" s="91">
        <v>6</v>
      </c>
      <c r="AJ1574" s="91">
        <v>6</v>
      </c>
      <c r="AK1574" s="91"/>
      <c r="AL1574" s="91"/>
      <c r="AM1574" s="113"/>
      <c r="AN1574" s="113"/>
      <c r="AO1574" s="92"/>
      <c r="AP1574" s="92"/>
      <c r="AQ1574" s="93"/>
      <c r="AR1574" s="94"/>
      <c r="AS1574" s="96"/>
      <c r="AT1574" s="96"/>
      <c r="AU1574" s="96"/>
      <c r="AV1574" s="95"/>
      <c r="AW1574" s="95"/>
      <c r="AX1574" s="97"/>
      <c r="AY1574" s="97"/>
      <c r="AZ1574" s="97"/>
      <c r="BA1574" s="97"/>
      <c r="BB1574" s="97"/>
      <c r="BC1574" s="99" t="s">
        <v>12349</v>
      </c>
      <c r="BD1574" s="99" t="s">
        <v>12315</v>
      </c>
      <c r="BE1574" s="99" t="s">
        <v>12271</v>
      </c>
      <c r="BF1574" s="100"/>
      <c r="BG1574" s="103"/>
      <c r="BH1574" s="103"/>
      <c r="BI1574" s="103"/>
      <c r="BJ1574" s="99"/>
      <c r="BK1574" s="112" t="s">
        <v>1511</v>
      </c>
      <c r="BL1574" s="102"/>
      <c r="BM1574" s="99"/>
      <c r="BN1574" s="99"/>
      <c r="BT1574" s="99"/>
      <c r="BU1574" s="99"/>
      <c r="BV1574" s="99"/>
      <c r="BW1574" s="99"/>
      <c r="BX1574" s="99"/>
      <c r="CB1574" s="13" t="s">
        <v>1511</v>
      </c>
    </row>
    <row r="1575" ht="13.75" spans="1:80">
      <c r="A1575" s="88" t="s">
        <v>12728</v>
      </c>
      <c r="B1575" s="88" t="s">
        <v>598</v>
      </c>
      <c r="C1575" s="106" t="s">
        <v>596</v>
      </c>
      <c r="D1575" s="89" t="s">
        <v>494</v>
      </c>
      <c r="E1575" s="90">
        <v>9</v>
      </c>
      <c r="F1575" s="90">
        <v>114</v>
      </c>
      <c r="G1575" s="90">
        <f t="shared" si="26"/>
        <v>1026</v>
      </c>
      <c r="H1575" s="91"/>
      <c r="I1575" s="92"/>
      <c r="J1575" s="92">
        <v>56</v>
      </c>
      <c r="K1575" s="92">
        <v>64</v>
      </c>
      <c r="L1575" s="92">
        <v>44</v>
      </c>
      <c r="M1575" s="93"/>
      <c r="N1575" s="91"/>
      <c r="O1575" s="167">
        <v>56</v>
      </c>
      <c r="P1575" s="167">
        <v>64</v>
      </c>
      <c r="Q1575" s="167">
        <v>44</v>
      </c>
      <c r="R1575" s="91"/>
      <c r="S1575" s="94"/>
      <c r="T1575" s="95"/>
      <c r="U1575" s="96"/>
      <c r="V1575" s="95"/>
      <c r="W1575" s="95"/>
      <c r="X1575" s="97"/>
      <c r="Y1575" s="94"/>
      <c r="Z1575" s="96"/>
      <c r="AA1575" s="96"/>
      <c r="AB1575" s="95"/>
      <c r="AC1575" s="95"/>
      <c r="AD1575" s="97"/>
      <c r="AE1575" s="91"/>
      <c r="AF1575" s="91"/>
      <c r="AG1575" s="167">
        <v>45</v>
      </c>
      <c r="AH1575" s="167">
        <v>51</v>
      </c>
      <c r="AI1575" s="167">
        <v>55</v>
      </c>
      <c r="AJ1575" s="167">
        <v>21</v>
      </c>
      <c r="AK1575" s="91"/>
      <c r="AL1575" s="91"/>
      <c r="AM1575" s="113"/>
      <c r="AN1575" s="113"/>
      <c r="AO1575" s="92"/>
      <c r="AP1575" s="92"/>
      <c r="AQ1575" s="93"/>
      <c r="AR1575" s="94"/>
      <c r="AS1575" s="96"/>
      <c r="AT1575" s="96"/>
      <c r="AU1575" s="96"/>
      <c r="AV1575" s="95"/>
      <c r="AW1575" s="95"/>
      <c r="AX1575" s="97"/>
      <c r="AY1575" s="97"/>
      <c r="AZ1575" s="97"/>
      <c r="BA1575" s="97"/>
      <c r="BB1575" s="97"/>
      <c r="BC1575" s="99" t="s">
        <v>12350</v>
      </c>
      <c r="BD1575" s="99" t="s">
        <v>12316</v>
      </c>
      <c r="BE1575" s="99" t="s">
        <v>12275</v>
      </c>
      <c r="BF1575" s="100"/>
      <c r="BG1575" s="103"/>
      <c r="BH1575" s="103"/>
      <c r="BI1575" s="103"/>
      <c r="BJ1575" s="99"/>
      <c r="BK1575" s="112" t="s">
        <v>1511</v>
      </c>
      <c r="BL1575" s="102"/>
      <c r="BM1575" s="99"/>
      <c r="BN1575" s="99"/>
      <c r="BT1575" s="99"/>
      <c r="BU1575" s="99"/>
      <c r="BV1575" s="99"/>
      <c r="BW1575" s="99"/>
      <c r="BX1575" s="99"/>
      <c r="CB1575" s="13" t="s">
        <v>1511</v>
      </c>
    </row>
    <row r="1576" ht="13.75" spans="1:80">
      <c r="A1576" s="88" t="s">
        <v>12728</v>
      </c>
      <c r="B1576" s="88" t="s">
        <v>598</v>
      </c>
      <c r="C1576" s="106" t="s">
        <v>599</v>
      </c>
      <c r="D1576" s="89" t="s">
        <v>12266</v>
      </c>
      <c r="E1576" s="90">
        <v>9</v>
      </c>
      <c r="F1576" s="90">
        <v>45</v>
      </c>
      <c r="G1576" s="90">
        <f t="shared" si="26"/>
        <v>405</v>
      </c>
      <c r="H1576" s="91"/>
      <c r="I1576" s="92"/>
      <c r="J1576" s="92"/>
      <c r="K1576" s="92"/>
      <c r="L1576" s="92"/>
      <c r="M1576" s="93"/>
      <c r="N1576" s="91"/>
      <c r="O1576" s="91">
        <v>26</v>
      </c>
      <c r="P1576" s="91">
        <v>32</v>
      </c>
      <c r="Q1576" s="91">
        <v>34</v>
      </c>
      <c r="R1576" s="91"/>
      <c r="S1576" s="94"/>
      <c r="T1576" s="95"/>
      <c r="U1576" s="96"/>
      <c r="V1576" s="95"/>
      <c r="W1576" s="95"/>
      <c r="X1576" s="97"/>
      <c r="Y1576" s="94"/>
      <c r="Z1576" s="96"/>
      <c r="AA1576" s="96"/>
      <c r="AB1576" s="95"/>
      <c r="AC1576" s="95"/>
      <c r="AD1576" s="97"/>
      <c r="AE1576" s="91"/>
      <c r="AF1576" s="91"/>
      <c r="AG1576" s="91">
        <v>27</v>
      </c>
      <c r="AH1576" s="91">
        <v>38</v>
      </c>
      <c r="AI1576" s="91">
        <v>6</v>
      </c>
      <c r="AJ1576" s="91">
        <v>6</v>
      </c>
      <c r="AK1576" s="91"/>
      <c r="AL1576" s="91"/>
      <c r="AM1576" s="113"/>
      <c r="AN1576" s="113"/>
      <c r="AO1576" s="92"/>
      <c r="AP1576" s="92"/>
      <c r="AQ1576" s="93"/>
      <c r="AR1576" s="94"/>
      <c r="AS1576" s="96"/>
      <c r="AT1576" s="96"/>
      <c r="AU1576" s="96"/>
      <c r="AV1576" s="95"/>
      <c r="AW1576" s="95"/>
      <c r="AX1576" s="97"/>
      <c r="AY1576" s="97"/>
      <c r="AZ1576" s="97"/>
      <c r="BA1576" s="97"/>
      <c r="BB1576" s="97"/>
      <c r="BC1576" s="99" t="s">
        <v>12349</v>
      </c>
      <c r="BD1576" s="99" t="s">
        <v>12315</v>
      </c>
      <c r="BE1576" s="99" t="s">
        <v>12271</v>
      </c>
      <c r="BF1576" s="100"/>
      <c r="BG1576" s="103"/>
      <c r="BH1576" s="103"/>
      <c r="BI1576" s="103"/>
      <c r="BJ1576" s="99"/>
      <c r="BK1576" s="112" t="s">
        <v>1511</v>
      </c>
      <c r="BL1576" s="102"/>
      <c r="BM1576" s="99"/>
      <c r="BN1576" s="99"/>
      <c r="BT1576" s="99"/>
      <c r="BU1576" s="99"/>
      <c r="BV1576" s="99"/>
      <c r="BW1576" s="99"/>
      <c r="BX1576" s="99"/>
      <c r="CB1576" s="13" t="s">
        <v>1511</v>
      </c>
    </row>
    <row r="1577" ht="13.75" spans="1:80">
      <c r="A1577" s="88" t="s">
        <v>12728</v>
      </c>
      <c r="B1577" s="88" t="s">
        <v>598</v>
      </c>
      <c r="C1577" s="106" t="s">
        <v>599</v>
      </c>
      <c r="D1577" s="89" t="s">
        <v>494</v>
      </c>
      <c r="E1577" s="90">
        <v>9</v>
      </c>
      <c r="F1577" s="90">
        <v>114</v>
      </c>
      <c r="G1577" s="90">
        <f t="shared" si="26"/>
        <v>1026</v>
      </c>
      <c r="H1577" s="91"/>
      <c r="I1577" s="92"/>
      <c r="J1577" s="92">
        <v>86</v>
      </c>
      <c r="K1577" s="92">
        <v>69</v>
      </c>
      <c r="L1577" s="92">
        <v>25</v>
      </c>
      <c r="M1577" s="93"/>
      <c r="N1577" s="91"/>
      <c r="O1577" s="91">
        <v>62</v>
      </c>
      <c r="P1577" s="91">
        <v>71</v>
      </c>
      <c r="Q1577" s="91">
        <v>40</v>
      </c>
      <c r="R1577" s="91"/>
      <c r="S1577" s="94"/>
      <c r="T1577" s="95"/>
      <c r="U1577" s="96"/>
      <c r="V1577" s="95"/>
      <c r="W1577" s="95"/>
      <c r="X1577" s="97"/>
      <c r="Y1577" s="94"/>
      <c r="Z1577" s="96"/>
      <c r="AA1577" s="96"/>
      <c r="AB1577" s="95"/>
      <c r="AC1577" s="95"/>
      <c r="AD1577" s="97"/>
      <c r="AE1577" s="91"/>
      <c r="AF1577" s="91"/>
      <c r="AG1577" s="91">
        <v>48</v>
      </c>
      <c r="AH1577" s="91">
        <v>53</v>
      </c>
      <c r="AI1577" s="91">
        <v>60</v>
      </c>
      <c r="AJ1577" s="91">
        <v>29</v>
      </c>
      <c r="AK1577" s="91"/>
      <c r="AL1577" s="91"/>
      <c r="AM1577" s="113"/>
      <c r="AN1577" s="113"/>
      <c r="AO1577" s="92"/>
      <c r="AP1577" s="92"/>
      <c r="AQ1577" s="93"/>
      <c r="AR1577" s="94"/>
      <c r="AS1577" s="96"/>
      <c r="AT1577" s="96"/>
      <c r="AU1577" s="96"/>
      <c r="AV1577" s="95"/>
      <c r="AW1577" s="95"/>
      <c r="AX1577" s="97"/>
      <c r="AY1577" s="97"/>
      <c r="AZ1577" s="97"/>
      <c r="BA1577" s="97"/>
      <c r="BB1577" s="97"/>
      <c r="BC1577" s="99" t="s">
        <v>12350</v>
      </c>
      <c r="BD1577" s="99" t="s">
        <v>12316</v>
      </c>
      <c r="BE1577" s="99" t="s">
        <v>12275</v>
      </c>
      <c r="BF1577" s="100"/>
      <c r="BG1577" s="103"/>
      <c r="BH1577" s="103"/>
      <c r="BI1577" s="103"/>
      <c r="BJ1577" s="99"/>
      <c r="BK1577" s="112" t="s">
        <v>1511</v>
      </c>
      <c r="BL1577" s="102"/>
      <c r="BM1577" s="99"/>
      <c r="BN1577" s="99"/>
      <c r="BT1577" s="99"/>
      <c r="BU1577" s="99"/>
      <c r="BV1577" s="99"/>
      <c r="BW1577" s="99"/>
      <c r="BX1577" s="99"/>
      <c r="CB1577" s="13" t="s">
        <v>1511</v>
      </c>
    </row>
    <row r="1578" ht="13.75" spans="1:80">
      <c r="A1578" s="88" t="s">
        <v>12728</v>
      </c>
      <c r="B1578" s="88" t="s">
        <v>598</v>
      </c>
      <c r="C1578" s="106" t="s">
        <v>642</v>
      </c>
      <c r="D1578" s="89" t="s">
        <v>12266</v>
      </c>
      <c r="E1578" s="90">
        <v>9</v>
      </c>
      <c r="F1578" s="90">
        <v>45</v>
      </c>
      <c r="G1578" s="90">
        <f t="shared" si="26"/>
        <v>405</v>
      </c>
      <c r="H1578" s="91"/>
      <c r="I1578" s="92"/>
      <c r="J1578" s="133"/>
      <c r="K1578" s="92"/>
      <c r="L1578" s="92"/>
      <c r="M1578" s="93"/>
      <c r="N1578" s="91"/>
      <c r="O1578" s="167">
        <v>22</v>
      </c>
      <c r="P1578" s="167">
        <v>24</v>
      </c>
      <c r="Q1578" s="91">
        <v>34</v>
      </c>
      <c r="R1578" s="91"/>
      <c r="S1578" s="94"/>
      <c r="T1578" s="95"/>
      <c r="U1578" s="96"/>
      <c r="V1578" s="95"/>
      <c r="W1578" s="95"/>
      <c r="X1578" s="97"/>
      <c r="Y1578" s="94"/>
      <c r="Z1578" s="96"/>
      <c r="AA1578" s="96"/>
      <c r="AB1578" s="95"/>
      <c r="AC1578" s="95"/>
      <c r="AD1578" s="97"/>
      <c r="AE1578" s="91"/>
      <c r="AF1578" s="91"/>
      <c r="AG1578" s="240">
        <v>26</v>
      </c>
      <c r="AH1578" s="240">
        <v>36</v>
      </c>
      <c r="AI1578" s="240">
        <v>6</v>
      </c>
      <c r="AJ1578" s="240">
        <v>6</v>
      </c>
      <c r="AK1578" s="240">
        <v>38</v>
      </c>
      <c r="AL1578" s="91"/>
      <c r="AM1578" s="113"/>
      <c r="AN1578" s="113"/>
      <c r="AO1578" s="92"/>
      <c r="AP1578" s="92"/>
      <c r="AQ1578" s="93"/>
      <c r="AR1578" s="94"/>
      <c r="AS1578" s="96"/>
      <c r="AT1578" s="96"/>
      <c r="AU1578" s="96"/>
      <c r="AV1578" s="95"/>
      <c r="AW1578" s="95"/>
      <c r="AX1578" s="97"/>
      <c r="AY1578" s="97"/>
      <c r="AZ1578" s="97"/>
      <c r="BA1578" s="97"/>
      <c r="BB1578" s="97"/>
      <c r="BC1578" s="99" t="s">
        <v>12349</v>
      </c>
      <c r="BD1578" s="99" t="s">
        <v>12315</v>
      </c>
      <c r="BE1578" s="99" t="s">
        <v>12271</v>
      </c>
      <c r="BF1578" s="100"/>
      <c r="BG1578" s="103"/>
      <c r="BH1578" s="103"/>
      <c r="BI1578" s="103"/>
      <c r="BJ1578" s="99"/>
      <c r="BK1578" s="112" t="s">
        <v>1511</v>
      </c>
      <c r="BL1578" s="102"/>
      <c r="BM1578" s="99"/>
      <c r="BN1578" s="99"/>
      <c r="BT1578" s="99"/>
      <c r="BU1578" s="99"/>
      <c r="BV1578" s="99"/>
      <c r="BW1578" s="99"/>
      <c r="BX1578" s="99"/>
      <c r="CB1578" s="13" t="s">
        <v>1511</v>
      </c>
    </row>
    <row r="1579" ht="13.75" spans="1:80">
      <c r="A1579" s="88" t="s">
        <v>12728</v>
      </c>
      <c r="B1579" s="88" t="s">
        <v>598</v>
      </c>
      <c r="C1579" s="106" t="s">
        <v>642</v>
      </c>
      <c r="D1579" s="89" t="s">
        <v>494</v>
      </c>
      <c r="E1579" s="135">
        <v>9</v>
      </c>
      <c r="F1579" s="135">
        <v>114</v>
      </c>
      <c r="G1579" s="90">
        <f t="shared" si="26"/>
        <v>1026</v>
      </c>
      <c r="H1579" s="91"/>
      <c r="I1579" s="92"/>
      <c r="J1579" s="92">
        <v>86</v>
      </c>
      <c r="K1579" s="92">
        <v>69</v>
      </c>
      <c r="L1579" s="92">
        <v>25</v>
      </c>
      <c r="M1579" s="93"/>
      <c r="N1579" s="91"/>
      <c r="O1579" s="167">
        <v>47</v>
      </c>
      <c r="P1579" s="167">
        <v>46</v>
      </c>
      <c r="Q1579" s="167">
        <v>20</v>
      </c>
      <c r="R1579" s="91"/>
      <c r="S1579" s="94"/>
      <c r="T1579" s="95"/>
      <c r="U1579" s="96"/>
      <c r="V1579" s="95"/>
      <c r="W1579" s="95"/>
      <c r="X1579" s="97"/>
      <c r="Y1579" s="94"/>
      <c r="Z1579" s="96"/>
      <c r="AA1579" s="96"/>
      <c r="AB1579" s="95"/>
      <c r="AC1579" s="95"/>
      <c r="AD1579" s="97"/>
      <c r="AE1579" s="91"/>
      <c r="AF1579" s="91"/>
      <c r="AG1579" s="240">
        <v>60</v>
      </c>
      <c r="AH1579" s="240">
        <v>53</v>
      </c>
      <c r="AI1579" s="240">
        <v>58</v>
      </c>
      <c r="AJ1579" s="240">
        <v>24</v>
      </c>
      <c r="AK1579" s="240"/>
      <c r="AL1579" s="91"/>
      <c r="AM1579" s="113"/>
      <c r="AN1579" s="113"/>
      <c r="AO1579" s="92"/>
      <c r="AP1579" s="92"/>
      <c r="AQ1579" s="93"/>
      <c r="AR1579" s="94"/>
      <c r="AS1579" s="96"/>
      <c r="AT1579" s="96"/>
      <c r="AU1579" s="96"/>
      <c r="AV1579" s="95"/>
      <c r="AW1579" s="95"/>
      <c r="AX1579" s="97"/>
      <c r="AY1579" s="97"/>
      <c r="AZ1579" s="97"/>
      <c r="BA1579" s="97"/>
      <c r="BB1579" s="97"/>
      <c r="BC1579" s="99" t="s">
        <v>12350</v>
      </c>
      <c r="BD1579" s="99" t="s">
        <v>12316</v>
      </c>
      <c r="BE1579" s="99" t="s">
        <v>12275</v>
      </c>
      <c r="BF1579" s="100"/>
      <c r="BG1579" s="103"/>
      <c r="BH1579" s="103"/>
      <c r="BI1579" s="103"/>
      <c r="BJ1579" s="99"/>
      <c r="BK1579" s="112" t="s">
        <v>1511</v>
      </c>
      <c r="BL1579" s="102"/>
      <c r="BM1579" s="99"/>
      <c r="BN1579" s="99"/>
      <c r="BT1579" s="99"/>
      <c r="BU1579" s="99"/>
      <c r="BV1579" s="99"/>
      <c r="BW1579" s="99"/>
      <c r="BX1579" s="99"/>
      <c r="CB1579" s="13" t="s">
        <v>1511</v>
      </c>
    </row>
    <row r="1580" ht="13.75" spans="1:80">
      <c r="A1580" s="88" t="s">
        <v>12728</v>
      </c>
      <c r="B1580" s="88" t="s">
        <v>598</v>
      </c>
      <c r="C1580" s="106" t="s">
        <v>630</v>
      </c>
      <c r="D1580" s="89" t="s">
        <v>12266</v>
      </c>
      <c r="E1580" s="135">
        <v>9</v>
      </c>
      <c r="F1580" s="135">
        <v>45</v>
      </c>
      <c r="G1580" s="90">
        <f t="shared" si="26"/>
        <v>405</v>
      </c>
      <c r="H1580" s="91"/>
      <c r="I1580" s="92"/>
      <c r="J1580" s="92"/>
      <c r="K1580" s="92"/>
      <c r="L1580" s="92"/>
      <c r="M1580" s="93"/>
      <c r="N1580" s="91"/>
      <c r="O1580" s="91">
        <v>26</v>
      </c>
      <c r="P1580" s="91">
        <v>32</v>
      </c>
      <c r="Q1580" s="91">
        <v>34</v>
      </c>
      <c r="R1580" s="91"/>
      <c r="S1580" s="94"/>
      <c r="T1580" s="95"/>
      <c r="U1580" s="96"/>
      <c r="V1580" s="95"/>
      <c r="W1580" s="95"/>
      <c r="X1580" s="97"/>
      <c r="Y1580" s="94"/>
      <c r="Z1580" s="96"/>
      <c r="AA1580" s="96"/>
      <c r="AB1580" s="95"/>
      <c r="AC1580" s="95"/>
      <c r="AD1580" s="97"/>
      <c r="AE1580" s="91"/>
      <c r="AF1580" s="91"/>
      <c r="AG1580" s="240">
        <v>26</v>
      </c>
      <c r="AH1580" s="240">
        <v>36</v>
      </c>
      <c r="AI1580" s="240">
        <v>6</v>
      </c>
      <c r="AJ1580" s="240">
        <v>6</v>
      </c>
      <c r="AK1580" s="240">
        <v>38</v>
      </c>
      <c r="AL1580" s="91"/>
      <c r="AM1580" s="113"/>
      <c r="AN1580" s="113"/>
      <c r="AO1580" s="92"/>
      <c r="AP1580" s="92"/>
      <c r="AQ1580" s="93"/>
      <c r="AR1580" s="94"/>
      <c r="AS1580" s="96"/>
      <c r="AT1580" s="96"/>
      <c r="AU1580" s="96"/>
      <c r="AV1580" s="95"/>
      <c r="AW1580" s="95"/>
      <c r="AX1580" s="97"/>
      <c r="AY1580" s="97"/>
      <c r="AZ1580" s="97"/>
      <c r="BA1580" s="97"/>
      <c r="BB1580" s="97"/>
      <c r="BC1580" s="99" t="s">
        <v>12349</v>
      </c>
      <c r="BD1580" s="99" t="s">
        <v>12315</v>
      </c>
      <c r="BE1580" s="99" t="s">
        <v>12271</v>
      </c>
      <c r="BF1580" s="100"/>
      <c r="BG1580" s="103"/>
      <c r="BH1580" s="103"/>
      <c r="BI1580" s="103"/>
      <c r="BJ1580" s="99"/>
      <c r="BK1580" s="112" t="s">
        <v>1511</v>
      </c>
      <c r="BL1580" s="102"/>
      <c r="BM1580" s="99"/>
      <c r="BN1580" s="99"/>
      <c r="BT1580" s="99"/>
      <c r="BU1580" s="99"/>
      <c r="BV1580" s="99"/>
      <c r="BW1580" s="99"/>
      <c r="BX1580" s="99"/>
      <c r="CB1580" s="13" t="s">
        <v>1511</v>
      </c>
    </row>
    <row r="1581" ht="13.75" spans="1:80">
      <c r="A1581" s="88" t="s">
        <v>12728</v>
      </c>
      <c r="B1581" s="88" t="s">
        <v>598</v>
      </c>
      <c r="C1581" s="106" t="s">
        <v>630</v>
      </c>
      <c r="D1581" s="89" t="s">
        <v>494</v>
      </c>
      <c r="E1581" s="135">
        <v>9</v>
      </c>
      <c r="F1581" s="135">
        <v>114</v>
      </c>
      <c r="G1581" s="90">
        <f t="shared" si="26"/>
        <v>1026</v>
      </c>
      <c r="H1581" s="91"/>
      <c r="I1581" s="92"/>
      <c r="J1581" s="92">
        <v>86</v>
      </c>
      <c r="K1581" s="92">
        <v>69</v>
      </c>
      <c r="L1581" s="92">
        <v>25</v>
      </c>
      <c r="M1581" s="93"/>
      <c r="N1581" s="91"/>
      <c r="O1581" s="91">
        <v>62</v>
      </c>
      <c r="P1581" s="91">
        <v>71</v>
      </c>
      <c r="Q1581" s="91">
        <v>40</v>
      </c>
      <c r="R1581" s="91"/>
      <c r="S1581" s="94"/>
      <c r="T1581" s="95"/>
      <c r="U1581" s="96"/>
      <c r="V1581" s="95"/>
      <c r="W1581" s="95"/>
      <c r="X1581" s="97"/>
      <c r="Y1581" s="94"/>
      <c r="Z1581" s="96"/>
      <c r="AA1581" s="96"/>
      <c r="AB1581" s="95"/>
      <c r="AC1581" s="95"/>
      <c r="AD1581" s="97"/>
      <c r="AE1581" s="91"/>
      <c r="AF1581" s="91"/>
      <c r="AG1581" s="240">
        <v>60</v>
      </c>
      <c r="AH1581" s="240">
        <v>53</v>
      </c>
      <c r="AI1581" s="240">
        <v>58</v>
      </c>
      <c r="AJ1581" s="240">
        <v>24</v>
      </c>
      <c r="AK1581" s="240"/>
      <c r="AL1581" s="91"/>
      <c r="AM1581" s="113"/>
      <c r="AN1581" s="113"/>
      <c r="AO1581" s="92"/>
      <c r="AP1581" s="92"/>
      <c r="AQ1581" s="93"/>
      <c r="AR1581" s="94"/>
      <c r="AS1581" s="96"/>
      <c r="AT1581" s="96"/>
      <c r="AU1581" s="96"/>
      <c r="AV1581" s="95"/>
      <c r="AW1581" s="95"/>
      <c r="AX1581" s="97"/>
      <c r="AY1581" s="97"/>
      <c r="AZ1581" s="97"/>
      <c r="BA1581" s="97"/>
      <c r="BB1581" s="97"/>
      <c r="BC1581" s="99" t="s">
        <v>12350</v>
      </c>
      <c r="BD1581" s="99" t="s">
        <v>12316</v>
      </c>
      <c r="BE1581" s="99" t="s">
        <v>12275</v>
      </c>
      <c r="BF1581" s="100"/>
      <c r="BG1581" s="103"/>
      <c r="BH1581" s="103"/>
      <c r="BI1581" s="103"/>
      <c r="BJ1581" s="99"/>
      <c r="BK1581" s="112" t="s">
        <v>1511</v>
      </c>
      <c r="BL1581" s="102"/>
      <c r="BM1581" s="99"/>
      <c r="BN1581" s="99"/>
      <c r="BT1581" s="99"/>
      <c r="BU1581" s="99"/>
      <c r="BV1581" s="99"/>
      <c r="BW1581" s="99"/>
      <c r="BX1581" s="99"/>
      <c r="CB1581" s="13" t="s">
        <v>1511</v>
      </c>
    </row>
    <row r="1582" ht="13.75" spans="1:80">
      <c r="A1582" s="88" t="s">
        <v>12728</v>
      </c>
      <c r="B1582" s="88" t="s">
        <v>598</v>
      </c>
      <c r="C1582" s="106" t="s">
        <v>11155</v>
      </c>
      <c r="D1582" s="89" t="s">
        <v>12266</v>
      </c>
      <c r="E1582" s="135">
        <v>9</v>
      </c>
      <c r="F1582" s="135">
        <v>45</v>
      </c>
      <c r="G1582" s="90">
        <f t="shared" si="26"/>
        <v>405</v>
      </c>
      <c r="H1582" s="91"/>
      <c r="I1582" s="92"/>
      <c r="J1582" s="92"/>
      <c r="K1582" s="92"/>
      <c r="L1582" s="92"/>
      <c r="M1582" s="93"/>
      <c r="N1582" s="91"/>
      <c r="O1582" s="167">
        <v>21</v>
      </c>
      <c r="P1582" s="167">
        <v>21</v>
      </c>
      <c r="Q1582" s="167">
        <v>6</v>
      </c>
      <c r="R1582" s="167">
        <v>38</v>
      </c>
      <c r="S1582" s="94"/>
      <c r="T1582" s="95"/>
      <c r="U1582" s="96"/>
      <c r="V1582" s="95"/>
      <c r="W1582" s="95"/>
      <c r="X1582" s="97"/>
      <c r="Y1582" s="94"/>
      <c r="Z1582" s="96"/>
      <c r="AA1582" s="96"/>
      <c r="AB1582" s="95"/>
      <c r="AC1582" s="95"/>
      <c r="AD1582" s="97"/>
      <c r="AE1582" s="91"/>
      <c r="AF1582" s="91"/>
      <c r="AG1582" s="240">
        <v>26</v>
      </c>
      <c r="AH1582" s="240">
        <v>36</v>
      </c>
      <c r="AI1582" s="240">
        <v>6</v>
      </c>
      <c r="AJ1582" s="240">
        <v>6</v>
      </c>
      <c r="AK1582" s="240">
        <v>38</v>
      </c>
      <c r="AL1582" s="91"/>
      <c r="AM1582" s="113"/>
      <c r="AN1582" s="113"/>
      <c r="AO1582" s="92"/>
      <c r="AP1582" s="92"/>
      <c r="AQ1582" s="93"/>
      <c r="AR1582" s="94"/>
      <c r="AS1582" s="96"/>
      <c r="AT1582" s="96"/>
      <c r="AU1582" s="96"/>
      <c r="AV1582" s="95"/>
      <c r="AW1582" s="95"/>
      <c r="AX1582" s="97"/>
      <c r="AY1582" s="97"/>
      <c r="AZ1582" s="97"/>
      <c r="BA1582" s="97"/>
      <c r="BB1582" s="97"/>
      <c r="BC1582" s="99" t="s">
        <v>12349</v>
      </c>
      <c r="BD1582" s="99" t="s">
        <v>12315</v>
      </c>
      <c r="BE1582" s="99" t="s">
        <v>12271</v>
      </c>
      <c r="BF1582" s="100"/>
      <c r="BG1582" s="103"/>
      <c r="BH1582" s="103"/>
      <c r="BI1582" s="103"/>
      <c r="BJ1582" s="99"/>
      <c r="BK1582" s="112" t="s">
        <v>1511</v>
      </c>
      <c r="BL1582" s="102"/>
      <c r="BM1582" s="99"/>
      <c r="BN1582" s="99"/>
      <c r="BT1582" s="99"/>
      <c r="BU1582" s="99"/>
      <c r="BV1582" s="99"/>
      <c r="BW1582" s="99"/>
      <c r="BX1582" s="99"/>
      <c r="CB1582" s="13" t="s">
        <v>1511</v>
      </c>
    </row>
    <row r="1583" ht="13.75" spans="1:80">
      <c r="A1583" s="88" t="s">
        <v>12728</v>
      </c>
      <c r="B1583" s="88" t="s">
        <v>598</v>
      </c>
      <c r="C1583" s="106" t="s">
        <v>11155</v>
      </c>
      <c r="D1583" s="89" t="s">
        <v>494</v>
      </c>
      <c r="E1583" s="135">
        <v>9</v>
      </c>
      <c r="F1583" s="135">
        <v>114</v>
      </c>
      <c r="G1583" s="90">
        <f t="shared" si="26"/>
        <v>1026</v>
      </c>
      <c r="H1583" s="91"/>
      <c r="I1583" s="92"/>
      <c r="J1583" s="92">
        <v>86</v>
      </c>
      <c r="K1583" s="92">
        <v>69</v>
      </c>
      <c r="L1583" s="92">
        <v>25</v>
      </c>
      <c r="M1583" s="93"/>
      <c r="N1583" s="91"/>
      <c r="O1583" s="167">
        <v>29</v>
      </c>
      <c r="P1583" s="167">
        <v>45</v>
      </c>
      <c r="Q1583" s="167">
        <v>26</v>
      </c>
      <c r="R1583" s="167">
        <v>38</v>
      </c>
      <c r="S1583" s="94"/>
      <c r="T1583" s="95"/>
      <c r="U1583" s="96"/>
      <c r="V1583" s="95"/>
      <c r="W1583" s="95"/>
      <c r="X1583" s="97"/>
      <c r="Y1583" s="94"/>
      <c r="Z1583" s="96"/>
      <c r="AA1583" s="96"/>
      <c r="AB1583" s="95"/>
      <c r="AC1583" s="95"/>
      <c r="AD1583" s="97"/>
      <c r="AE1583" s="91"/>
      <c r="AF1583" s="91"/>
      <c r="AG1583" s="240">
        <v>60</v>
      </c>
      <c r="AH1583" s="240">
        <v>53</v>
      </c>
      <c r="AI1583" s="240">
        <v>58</v>
      </c>
      <c r="AJ1583" s="240">
        <v>24</v>
      </c>
      <c r="AK1583" s="240"/>
      <c r="AL1583" s="91"/>
      <c r="AM1583" s="113"/>
      <c r="AN1583" s="113"/>
      <c r="AO1583" s="92"/>
      <c r="AP1583" s="92"/>
      <c r="AQ1583" s="93"/>
      <c r="AR1583" s="94"/>
      <c r="AS1583" s="96"/>
      <c r="AT1583" s="96"/>
      <c r="AU1583" s="96"/>
      <c r="AV1583" s="95"/>
      <c r="AW1583" s="95"/>
      <c r="AX1583" s="97"/>
      <c r="AY1583" s="97"/>
      <c r="AZ1583" s="97"/>
      <c r="BA1583" s="97"/>
      <c r="BB1583" s="97"/>
      <c r="BC1583" s="99" t="s">
        <v>12350</v>
      </c>
      <c r="BD1583" s="99" t="s">
        <v>12316</v>
      </c>
      <c r="BE1583" s="99" t="s">
        <v>12275</v>
      </c>
      <c r="BF1583" s="100"/>
      <c r="BG1583" s="103"/>
      <c r="BH1583" s="103"/>
      <c r="BI1583" s="103"/>
      <c r="BJ1583" s="99"/>
      <c r="BK1583" s="112" t="s">
        <v>1511</v>
      </c>
      <c r="BL1583" s="102"/>
      <c r="BM1583" s="99"/>
      <c r="BN1583" s="99"/>
      <c r="BT1583" s="99"/>
      <c r="BU1583" s="99"/>
      <c r="BV1583" s="99"/>
      <c r="BW1583" s="99"/>
      <c r="BX1583" s="99"/>
      <c r="CB1583" s="13" t="s">
        <v>1511</v>
      </c>
    </row>
    <row r="1584" ht="13.75" spans="1:80">
      <c r="A1584" s="88" t="s">
        <v>12729</v>
      </c>
      <c r="B1584" s="88">
        <v>92412091</v>
      </c>
      <c r="C1584" s="106" t="s">
        <v>8495</v>
      </c>
      <c r="D1584" s="89" t="s">
        <v>12266</v>
      </c>
      <c r="E1584" s="135">
        <v>9</v>
      </c>
      <c r="F1584" s="135">
        <v>31</v>
      </c>
      <c r="G1584" s="90">
        <f t="shared" ref="G1584:G1647" si="27">F1584*E1584</f>
        <v>279</v>
      </c>
      <c r="H1584" s="91"/>
      <c r="I1584" s="92"/>
      <c r="J1584" s="92">
        <v>18</v>
      </c>
      <c r="K1584" s="92">
        <v>31</v>
      </c>
      <c r="L1584" s="92">
        <v>28</v>
      </c>
      <c r="M1584" s="93"/>
      <c r="N1584" s="91"/>
      <c r="O1584" s="91">
        <v>18</v>
      </c>
      <c r="P1584" s="91">
        <v>31</v>
      </c>
      <c r="Q1584" s="91">
        <v>28</v>
      </c>
      <c r="R1584" s="91"/>
      <c r="S1584" s="91"/>
      <c r="T1584" s="92"/>
      <c r="U1584" s="113"/>
      <c r="V1584" s="92"/>
      <c r="W1584" s="92"/>
      <c r="X1584" s="93"/>
      <c r="Y1584" s="91"/>
      <c r="Z1584" s="113"/>
      <c r="AA1584" s="113">
        <v>35</v>
      </c>
      <c r="AB1584" s="92">
        <v>35</v>
      </c>
      <c r="AC1584" s="92">
        <v>35</v>
      </c>
      <c r="AD1584" s="93"/>
      <c r="AE1584" s="91"/>
      <c r="AF1584" s="91"/>
      <c r="AG1584" s="91"/>
      <c r="AH1584" s="91"/>
      <c r="AI1584" s="91"/>
      <c r="AJ1584" s="91"/>
      <c r="AK1584" s="91"/>
      <c r="AL1584" s="91"/>
      <c r="AM1584" s="113"/>
      <c r="AN1584" s="113"/>
      <c r="AO1584" s="92"/>
      <c r="AP1584" s="92"/>
      <c r="AQ1584" s="93"/>
      <c r="AR1584" s="91"/>
      <c r="AS1584" s="91"/>
      <c r="AT1584" s="91"/>
      <c r="AU1584" s="91"/>
      <c r="AV1584" s="91"/>
      <c r="AW1584" s="91"/>
      <c r="AX1584" s="91"/>
      <c r="AY1584" s="97"/>
      <c r="AZ1584" s="97"/>
      <c r="BA1584" s="97"/>
      <c r="BB1584" s="97"/>
      <c r="BC1584" s="99" t="s">
        <v>12730</v>
      </c>
      <c r="BD1584" s="99" t="s">
        <v>12349</v>
      </c>
      <c r="BE1584" s="99" t="s">
        <v>12731</v>
      </c>
      <c r="BF1584" s="100"/>
      <c r="BG1584" s="103"/>
      <c r="BH1584" s="103"/>
      <c r="BI1584" s="103"/>
      <c r="BJ1584" s="99"/>
      <c r="BK1584" s="112" t="s">
        <v>1511</v>
      </c>
      <c r="BL1584" s="102"/>
      <c r="BM1584" s="99"/>
      <c r="BN1584" s="99"/>
      <c r="BT1584" s="99"/>
      <c r="BU1584" s="99"/>
      <c r="BV1584" s="99"/>
      <c r="BW1584" s="99"/>
      <c r="BX1584" s="99"/>
      <c r="CB1584" s="13" t="s">
        <v>1511</v>
      </c>
    </row>
    <row r="1585" ht="13.75" spans="1:80">
      <c r="A1585" s="88" t="s">
        <v>12729</v>
      </c>
      <c r="B1585" s="88">
        <v>92412091</v>
      </c>
      <c r="C1585" s="106" t="s">
        <v>8495</v>
      </c>
      <c r="D1585" s="89" t="s">
        <v>494</v>
      </c>
      <c r="E1585" s="135">
        <v>9</v>
      </c>
      <c r="F1585" s="135">
        <v>45</v>
      </c>
      <c r="G1585" s="90">
        <f t="shared" si="27"/>
        <v>405</v>
      </c>
      <c r="H1585" s="91"/>
      <c r="I1585" s="92"/>
      <c r="J1585" s="92">
        <v>33</v>
      </c>
      <c r="K1585" s="92">
        <v>42</v>
      </c>
      <c r="L1585" s="92">
        <v>48</v>
      </c>
      <c r="M1585" s="93"/>
      <c r="N1585" s="91"/>
      <c r="O1585" s="91">
        <v>33</v>
      </c>
      <c r="P1585" s="91">
        <v>42</v>
      </c>
      <c r="Q1585" s="91">
        <v>48</v>
      </c>
      <c r="R1585" s="91"/>
      <c r="S1585" s="91"/>
      <c r="T1585" s="92"/>
      <c r="U1585" s="113"/>
      <c r="V1585" s="92"/>
      <c r="W1585" s="92"/>
      <c r="X1585" s="93"/>
      <c r="Y1585" s="91"/>
      <c r="Z1585" s="113"/>
      <c r="AA1585" s="113">
        <v>35</v>
      </c>
      <c r="AB1585" s="92">
        <v>35</v>
      </c>
      <c r="AC1585" s="92">
        <v>35</v>
      </c>
      <c r="AD1585" s="93"/>
      <c r="AE1585" s="91"/>
      <c r="AF1585" s="91"/>
      <c r="AG1585" s="91"/>
      <c r="AH1585" s="91"/>
      <c r="AI1585" s="91"/>
      <c r="AJ1585" s="91"/>
      <c r="AK1585" s="91"/>
      <c r="AL1585" s="91"/>
      <c r="AM1585" s="113"/>
      <c r="AN1585" s="113"/>
      <c r="AO1585" s="92"/>
      <c r="AP1585" s="92"/>
      <c r="AQ1585" s="93"/>
      <c r="AR1585" s="91"/>
      <c r="AS1585" s="91"/>
      <c r="AT1585" s="91"/>
      <c r="AU1585" s="91"/>
      <c r="AV1585" s="91"/>
      <c r="AW1585" s="91"/>
      <c r="AX1585" s="91"/>
      <c r="AY1585" s="97"/>
      <c r="AZ1585" s="97"/>
      <c r="BA1585" s="97"/>
      <c r="BB1585" s="97"/>
      <c r="BC1585" s="99" t="s">
        <v>12732</v>
      </c>
      <c r="BD1585" s="99" t="s">
        <v>12350</v>
      </c>
      <c r="BE1585" s="99" t="s">
        <v>12733</v>
      </c>
      <c r="BF1585" s="100"/>
      <c r="BG1585" s="103"/>
      <c r="BH1585" s="103"/>
      <c r="BI1585" s="103"/>
      <c r="BJ1585" s="99"/>
      <c r="BK1585" s="112" t="s">
        <v>1511</v>
      </c>
      <c r="BL1585" s="102"/>
      <c r="BM1585" s="99"/>
      <c r="BN1585" s="99"/>
      <c r="BT1585" s="99"/>
      <c r="BU1585" s="99"/>
      <c r="BV1585" s="99"/>
      <c r="BW1585" s="99"/>
      <c r="BX1585" s="99"/>
      <c r="CB1585" s="13" t="s">
        <v>1511</v>
      </c>
    </row>
    <row r="1586" ht="13.75" spans="1:80">
      <c r="A1586" s="88" t="s">
        <v>12729</v>
      </c>
      <c r="B1586" s="88">
        <v>92412091</v>
      </c>
      <c r="C1586" s="106" t="s">
        <v>8501</v>
      </c>
      <c r="D1586" s="89" t="s">
        <v>12266</v>
      </c>
      <c r="E1586" s="90">
        <v>9</v>
      </c>
      <c r="F1586" s="90">
        <v>87</v>
      </c>
      <c r="G1586" s="90">
        <f t="shared" si="27"/>
        <v>783</v>
      </c>
      <c r="H1586" s="91"/>
      <c r="I1586" s="92"/>
      <c r="J1586" s="92">
        <v>57</v>
      </c>
      <c r="K1586" s="92">
        <v>47</v>
      </c>
      <c r="L1586" s="92">
        <v>67</v>
      </c>
      <c r="M1586" s="93"/>
      <c r="N1586" s="91"/>
      <c r="O1586" s="91">
        <v>57</v>
      </c>
      <c r="P1586" s="91">
        <v>47</v>
      </c>
      <c r="Q1586" s="91">
        <v>67</v>
      </c>
      <c r="R1586" s="91"/>
      <c r="S1586" s="91"/>
      <c r="T1586" s="92"/>
      <c r="U1586" s="113"/>
      <c r="V1586" s="92"/>
      <c r="W1586" s="92"/>
      <c r="X1586" s="93"/>
      <c r="Y1586" s="91"/>
      <c r="Z1586" s="113"/>
      <c r="AA1586" s="113">
        <v>35</v>
      </c>
      <c r="AB1586" s="92">
        <v>35</v>
      </c>
      <c r="AC1586" s="92">
        <v>35</v>
      </c>
      <c r="AD1586" s="93"/>
      <c r="AE1586" s="91"/>
      <c r="AF1586" s="91"/>
      <c r="AG1586" s="91"/>
      <c r="AH1586" s="91"/>
      <c r="AI1586" s="91"/>
      <c r="AJ1586" s="91"/>
      <c r="AK1586" s="91"/>
      <c r="AL1586" s="91"/>
      <c r="AM1586" s="113"/>
      <c r="AN1586" s="113"/>
      <c r="AO1586" s="92"/>
      <c r="AP1586" s="92"/>
      <c r="AQ1586" s="93"/>
      <c r="AR1586" s="91"/>
      <c r="AS1586" s="113"/>
      <c r="AT1586" s="113"/>
      <c r="AU1586" s="113"/>
      <c r="AV1586" s="92"/>
      <c r="AW1586" s="92"/>
      <c r="AX1586" s="93"/>
      <c r="AY1586" s="97"/>
      <c r="AZ1586" s="97"/>
      <c r="BA1586" s="97"/>
      <c r="BB1586" s="97"/>
      <c r="BC1586" s="99" t="s">
        <v>12730</v>
      </c>
      <c r="BD1586" s="99" t="s">
        <v>12349</v>
      </c>
      <c r="BE1586" s="99" t="s">
        <v>12731</v>
      </c>
      <c r="BF1586" s="100"/>
      <c r="BG1586" s="103"/>
      <c r="BH1586" s="103"/>
      <c r="BI1586" s="103"/>
      <c r="BJ1586" s="99"/>
      <c r="BK1586" s="112" t="s">
        <v>1511</v>
      </c>
      <c r="BL1586" s="102"/>
      <c r="BM1586" s="99"/>
      <c r="BN1586" s="99"/>
      <c r="BT1586" s="99"/>
      <c r="BU1586" s="99"/>
      <c r="BV1586" s="99"/>
      <c r="BW1586" s="99"/>
      <c r="BX1586" s="99"/>
      <c r="CB1586" s="13" t="s">
        <v>1511</v>
      </c>
    </row>
    <row r="1587" ht="13.75" spans="1:80">
      <c r="A1587" s="88" t="s">
        <v>12729</v>
      </c>
      <c r="B1587" s="88">
        <v>92412091</v>
      </c>
      <c r="C1587" s="106" t="s">
        <v>8501</v>
      </c>
      <c r="D1587" s="89" t="s">
        <v>494</v>
      </c>
      <c r="E1587" s="90">
        <v>9</v>
      </c>
      <c r="F1587" s="90">
        <v>67</v>
      </c>
      <c r="G1587" s="90">
        <f t="shared" si="27"/>
        <v>603</v>
      </c>
      <c r="H1587" s="91"/>
      <c r="I1587" s="92"/>
      <c r="J1587" s="92">
        <v>49</v>
      </c>
      <c r="K1587" s="92">
        <v>45</v>
      </c>
      <c r="L1587" s="92">
        <v>56</v>
      </c>
      <c r="M1587" s="93"/>
      <c r="N1587" s="91"/>
      <c r="O1587" s="91">
        <v>49</v>
      </c>
      <c r="P1587" s="91">
        <v>45</v>
      </c>
      <c r="Q1587" s="91">
        <v>56</v>
      </c>
      <c r="R1587" s="91"/>
      <c r="S1587" s="91"/>
      <c r="T1587" s="92"/>
      <c r="U1587" s="113"/>
      <c r="V1587" s="92"/>
      <c r="W1587" s="92"/>
      <c r="X1587" s="93"/>
      <c r="Y1587" s="91"/>
      <c r="Z1587" s="113"/>
      <c r="AA1587" s="113">
        <v>35</v>
      </c>
      <c r="AB1587" s="92">
        <v>35</v>
      </c>
      <c r="AC1587" s="92">
        <v>35</v>
      </c>
      <c r="AD1587" s="93"/>
      <c r="AE1587" s="91"/>
      <c r="AF1587" s="91"/>
      <c r="AG1587" s="91"/>
      <c r="AH1587" s="91"/>
      <c r="AI1587" s="91"/>
      <c r="AJ1587" s="91"/>
      <c r="AK1587" s="91"/>
      <c r="AL1587" s="91"/>
      <c r="AM1587" s="113"/>
      <c r="AN1587" s="113"/>
      <c r="AO1587" s="92"/>
      <c r="AP1587" s="92"/>
      <c r="AQ1587" s="93"/>
      <c r="AR1587" s="91"/>
      <c r="AS1587" s="113"/>
      <c r="AT1587" s="113"/>
      <c r="AU1587" s="113"/>
      <c r="AV1587" s="92"/>
      <c r="AW1587" s="92"/>
      <c r="AX1587" s="93"/>
      <c r="AY1587" s="97"/>
      <c r="AZ1587" s="97"/>
      <c r="BA1587" s="97"/>
      <c r="BB1587" s="97"/>
      <c r="BC1587" s="99" t="s">
        <v>12732</v>
      </c>
      <c r="BD1587" s="99" t="s">
        <v>12350</v>
      </c>
      <c r="BE1587" s="99" t="s">
        <v>12733</v>
      </c>
      <c r="BF1587" s="100"/>
      <c r="BG1587" s="103"/>
      <c r="BH1587" s="103"/>
      <c r="BI1587" s="103"/>
      <c r="BJ1587" s="99"/>
      <c r="BK1587" s="112" t="s">
        <v>1511</v>
      </c>
      <c r="BL1587" s="102"/>
      <c r="BM1587" s="99"/>
      <c r="BN1587" s="99"/>
      <c r="BT1587" s="99"/>
      <c r="BU1587" s="99"/>
      <c r="BV1587" s="99"/>
      <c r="BW1587" s="99"/>
      <c r="BX1587" s="99"/>
      <c r="CB1587" s="13" t="s">
        <v>1511</v>
      </c>
    </row>
    <row r="1588" ht="13.75" spans="1:80">
      <c r="A1588" s="88" t="s">
        <v>12729</v>
      </c>
      <c r="B1588" s="88">
        <v>92412091</v>
      </c>
      <c r="C1588" s="106" t="s">
        <v>11868</v>
      </c>
      <c r="D1588" s="89" t="s">
        <v>12266</v>
      </c>
      <c r="E1588" s="135">
        <v>9</v>
      </c>
      <c r="F1588" s="135">
        <v>31</v>
      </c>
      <c r="G1588" s="90">
        <f t="shared" si="27"/>
        <v>279</v>
      </c>
      <c r="H1588" s="91"/>
      <c r="I1588" s="92"/>
      <c r="J1588" s="92">
        <v>18</v>
      </c>
      <c r="K1588" s="92">
        <v>31</v>
      </c>
      <c r="L1588" s="92">
        <v>28</v>
      </c>
      <c r="M1588" s="93"/>
      <c r="N1588" s="91"/>
      <c r="O1588" s="92">
        <v>18</v>
      </c>
      <c r="P1588" s="92">
        <v>31</v>
      </c>
      <c r="Q1588" s="92">
        <v>28</v>
      </c>
      <c r="R1588" s="91"/>
      <c r="S1588" s="91"/>
      <c r="T1588" s="92"/>
      <c r="U1588" s="113"/>
      <c r="V1588" s="92"/>
      <c r="W1588" s="92"/>
      <c r="X1588" s="93"/>
      <c r="Y1588" s="91"/>
      <c r="Z1588" s="113"/>
      <c r="AA1588" s="113">
        <v>35</v>
      </c>
      <c r="AB1588" s="92">
        <v>35</v>
      </c>
      <c r="AC1588" s="92">
        <v>35</v>
      </c>
      <c r="AD1588" s="93"/>
      <c r="AE1588" s="91"/>
      <c r="AF1588" s="91"/>
      <c r="AG1588" s="91"/>
      <c r="AH1588" s="91"/>
      <c r="AI1588" s="91"/>
      <c r="AJ1588" s="91"/>
      <c r="AK1588" s="91"/>
      <c r="AL1588" s="91"/>
      <c r="AM1588" s="113"/>
      <c r="AN1588" s="113"/>
      <c r="AO1588" s="92"/>
      <c r="AP1588" s="92"/>
      <c r="AQ1588" s="93"/>
      <c r="AR1588" s="91"/>
      <c r="AS1588" s="91"/>
      <c r="AT1588" s="91"/>
      <c r="AU1588" s="91"/>
      <c r="AV1588" s="91"/>
      <c r="AW1588" s="91"/>
      <c r="AX1588" s="91"/>
      <c r="AY1588" s="97"/>
      <c r="AZ1588" s="97"/>
      <c r="BA1588" s="97"/>
      <c r="BB1588" s="97"/>
      <c r="BC1588" s="99" t="s">
        <v>12730</v>
      </c>
      <c r="BD1588" s="99" t="s">
        <v>12349</v>
      </c>
      <c r="BE1588" s="99" t="s">
        <v>12731</v>
      </c>
      <c r="BF1588" s="100"/>
      <c r="BG1588" s="103"/>
      <c r="BH1588" s="103"/>
      <c r="BI1588" s="103"/>
      <c r="BJ1588" s="99"/>
      <c r="BK1588" s="112" t="s">
        <v>1511</v>
      </c>
      <c r="BL1588" s="102"/>
      <c r="BM1588" s="99"/>
      <c r="BN1588" s="99"/>
      <c r="BT1588" s="99"/>
      <c r="BU1588" s="99"/>
      <c r="BV1588" s="99"/>
      <c r="BW1588" s="99"/>
      <c r="BX1588" s="99"/>
      <c r="CB1588" s="13" t="s">
        <v>1511</v>
      </c>
    </row>
    <row r="1589" ht="13.75" spans="1:80">
      <c r="A1589" s="88" t="s">
        <v>12729</v>
      </c>
      <c r="B1589" s="88">
        <v>92412091</v>
      </c>
      <c r="C1589" s="106" t="s">
        <v>11868</v>
      </c>
      <c r="D1589" s="89" t="s">
        <v>494</v>
      </c>
      <c r="E1589" s="135">
        <v>9</v>
      </c>
      <c r="F1589" s="135">
        <v>45</v>
      </c>
      <c r="G1589" s="90">
        <f t="shared" si="27"/>
        <v>405</v>
      </c>
      <c r="H1589" s="91"/>
      <c r="I1589" s="92"/>
      <c r="J1589" s="92">
        <v>33</v>
      </c>
      <c r="K1589" s="92">
        <v>42</v>
      </c>
      <c r="L1589" s="92">
        <v>48</v>
      </c>
      <c r="M1589" s="93"/>
      <c r="N1589" s="91"/>
      <c r="O1589" s="92">
        <v>33</v>
      </c>
      <c r="P1589" s="92">
        <v>42</v>
      </c>
      <c r="Q1589" s="92">
        <v>48</v>
      </c>
      <c r="R1589" s="91"/>
      <c r="S1589" s="91"/>
      <c r="T1589" s="92"/>
      <c r="U1589" s="113"/>
      <c r="V1589" s="92"/>
      <c r="W1589" s="92"/>
      <c r="X1589" s="93"/>
      <c r="Y1589" s="91"/>
      <c r="Z1589" s="113"/>
      <c r="AA1589" s="113">
        <v>35</v>
      </c>
      <c r="AB1589" s="92">
        <v>35</v>
      </c>
      <c r="AC1589" s="92">
        <v>35</v>
      </c>
      <c r="AD1589" s="93"/>
      <c r="AE1589" s="91"/>
      <c r="AF1589" s="91"/>
      <c r="AG1589" s="91"/>
      <c r="AH1589" s="91"/>
      <c r="AI1589" s="91"/>
      <c r="AJ1589" s="91"/>
      <c r="AK1589" s="91"/>
      <c r="AL1589" s="91"/>
      <c r="AM1589" s="113"/>
      <c r="AN1589" s="113"/>
      <c r="AO1589" s="92"/>
      <c r="AP1589" s="92"/>
      <c r="AQ1589" s="93"/>
      <c r="AR1589" s="91"/>
      <c r="AS1589" s="91"/>
      <c r="AT1589" s="91"/>
      <c r="AU1589" s="91"/>
      <c r="AV1589" s="91"/>
      <c r="AW1589" s="91"/>
      <c r="AX1589" s="91"/>
      <c r="AY1589" s="97"/>
      <c r="AZ1589" s="97"/>
      <c r="BA1589" s="97"/>
      <c r="BB1589" s="97"/>
      <c r="BC1589" s="99" t="s">
        <v>12732</v>
      </c>
      <c r="BD1589" s="99" t="s">
        <v>12350</v>
      </c>
      <c r="BE1589" s="99" t="s">
        <v>12733</v>
      </c>
      <c r="BF1589" s="100"/>
      <c r="BG1589" s="103"/>
      <c r="BH1589" s="103"/>
      <c r="BI1589" s="103"/>
      <c r="BJ1589" s="99"/>
      <c r="BK1589" s="112" t="s">
        <v>1511</v>
      </c>
      <c r="BL1589" s="102"/>
      <c r="BM1589" s="99"/>
      <c r="BN1589" s="99"/>
      <c r="BT1589" s="99"/>
      <c r="BU1589" s="99"/>
      <c r="BV1589" s="99"/>
      <c r="BW1589" s="99"/>
      <c r="BX1589" s="99"/>
      <c r="CB1589" s="13" t="s">
        <v>1511</v>
      </c>
    </row>
    <row r="1590" ht="13.75" spans="1:80">
      <c r="A1590" s="88" t="s">
        <v>12729</v>
      </c>
      <c r="B1590" s="88">
        <v>92412091</v>
      </c>
      <c r="C1590" s="106" t="s">
        <v>11869</v>
      </c>
      <c r="D1590" s="89" t="s">
        <v>12266</v>
      </c>
      <c r="E1590" s="135">
        <v>9</v>
      </c>
      <c r="F1590" s="135">
        <v>47</v>
      </c>
      <c r="G1590" s="90">
        <f t="shared" si="27"/>
        <v>423</v>
      </c>
      <c r="H1590" s="91"/>
      <c r="I1590" s="92"/>
      <c r="J1590" s="92">
        <v>18</v>
      </c>
      <c r="K1590" s="92">
        <v>35</v>
      </c>
      <c r="L1590" s="92">
        <v>33</v>
      </c>
      <c r="M1590" s="93">
        <v>38</v>
      </c>
      <c r="N1590" s="91"/>
      <c r="O1590" s="91">
        <v>18</v>
      </c>
      <c r="P1590" s="91">
        <v>35</v>
      </c>
      <c r="Q1590" s="91">
        <v>33</v>
      </c>
      <c r="R1590" s="91">
        <v>38</v>
      </c>
      <c r="S1590" s="91"/>
      <c r="T1590" s="92"/>
      <c r="U1590" s="113"/>
      <c r="V1590" s="92"/>
      <c r="W1590" s="92"/>
      <c r="X1590" s="93"/>
      <c r="Y1590" s="91"/>
      <c r="Z1590" s="113"/>
      <c r="AA1590" s="113"/>
      <c r="AB1590" s="92"/>
      <c r="AC1590" s="92"/>
      <c r="AD1590" s="93"/>
      <c r="AE1590" s="91"/>
      <c r="AF1590" s="91"/>
      <c r="AG1590" s="167"/>
      <c r="AH1590" s="167"/>
      <c r="AI1590" s="167"/>
      <c r="AJ1590" s="167"/>
      <c r="AK1590" s="167"/>
      <c r="AL1590" s="91"/>
      <c r="AM1590" s="113"/>
      <c r="AN1590" s="113"/>
      <c r="AO1590" s="92"/>
      <c r="AP1590" s="92"/>
      <c r="AQ1590" s="93"/>
      <c r="AR1590" s="91"/>
      <c r="AS1590" s="91"/>
      <c r="AT1590" s="91"/>
      <c r="AU1590" s="91"/>
      <c r="AV1590" s="91"/>
      <c r="AW1590" s="91"/>
      <c r="AX1590" s="91"/>
      <c r="AY1590" s="97"/>
      <c r="AZ1590" s="97"/>
      <c r="BA1590" s="97"/>
      <c r="BB1590" s="97"/>
      <c r="BC1590" s="99" t="s">
        <v>12730</v>
      </c>
      <c r="BD1590" s="99" t="s">
        <v>12349</v>
      </c>
      <c r="BE1590" s="99" t="s">
        <v>12731</v>
      </c>
      <c r="BF1590" s="100"/>
      <c r="BG1590" s="103"/>
      <c r="BH1590" s="103"/>
      <c r="BI1590" s="103"/>
      <c r="BJ1590" s="99"/>
      <c r="BK1590" s="112" t="s">
        <v>1511</v>
      </c>
      <c r="BL1590" s="102"/>
      <c r="BM1590" s="99"/>
      <c r="BN1590" s="99"/>
      <c r="BT1590" s="99"/>
      <c r="BU1590" s="99"/>
      <c r="BV1590" s="99"/>
      <c r="BW1590" s="99"/>
      <c r="BX1590" s="99"/>
      <c r="CB1590" s="13" t="s">
        <v>1511</v>
      </c>
    </row>
    <row r="1591" ht="13.75" spans="1:80">
      <c r="A1591" s="88" t="s">
        <v>12729</v>
      </c>
      <c r="B1591" s="88">
        <v>92412091</v>
      </c>
      <c r="C1591" s="106" t="s">
        <v>11869</v>
      </c>
      <c r="D1591" s="89" t="s">
        <v>494</v>
      </c>
      <c r="E1591" s="90">
        <v>9</v>
      </c>
      <c r="F1591" s="90">
        <v>55</v>
      </c>
      <c r="G1591" s="90">
        <f t="shared" si="27"/>
        <v>495</v>
      </c>
      <c r="H1591" s="91"/>
      <c r="I1591" s="92"/>
      <c r="J1591" s="92">
        <v>38</v>
      </c>
      <c r="K1591" s="92">
        <v>48</v>
      </c>
      <c r="L1591" s="92">
        <v>55</v>
      </c>
      <c r="M1591" s="93"/>
      <c r="N1591" s="91"/>
      <c r="O1591" s="167">
        <v>49</v>
      </c>
      <c r="P1591" s="167">
        <v>48</v>
      </c>
      <c r="Q1591" s="167">
        <v>55</v>
      </c>
      <c r="R1591" s="167"/>
      <c r="S1591" s="91"/>
      <c r="T1591" s="92"/>
      <c r="U1591" s="113"/>
      <c r="V1591" s="92"/>
      <c r="W1591" s="92"/>
      <c r="X1591" s="93"/>
      <c r="Y1591" s="91"/>
      <c r="Z1591" s="113"/>
      <c r="AA1591" s="113"/>
      <c r="AB1591" s="92"/>
      <c r="AC1591" s="92"/>
      <c r="AD1591" s="93"/>
      <c r="AE1591" s="91"/>
      <c r="AF1591" s="91"/>
      <c r="AG1591" s="167"/>
      <c r="AH1591" s="167"/>
      <c r="AI1591" s="167"/>
      <c r="AJ1591" s="167"/>
      <c r="AK1591" s="167"/>
      <c r="AL1591" s="91"/>
      <c r="AM1591" s="113"/>
      <c r="AN1591" s="113"/>
      <c r="AO1591" s="92"/>
      <c r="AP1591" s="92"/>
      <c r="AQ1591" s="93"/>
      <c r="AR1591" s="91"/>
      <c r="AS1591" s="113"/>
      <c r="AT1591" s="113"/>
      <c r="AU1591" s="113"/>
      <c r="AV1591" s="92"/>
      <c r="AW1591" s="92"/>
      <c r="AX1591" s="93"/>
      <c r="AY1591" s="97"/>
      <c r="AZ1591" s="97"/>
      <c r="BA1591" s="97"/>
      <c r="BB1591" s="97"/>
      <c r="BC1591" s="99" t="s">
        <v>12732</v>
      </c>
      <c r="BD1591" s="99" t="s">
        <v>12350</v>
      </c>
      <c r="BE1591" s="99" t="s">
        <v>12733</v>
      </c>
      <c r="BF1591" s="100"/>
      <c r="BG1591" s="103"/>
      <c r="BH1591" s="103"/>
      <c r="BI1591" s="103"/>
      <c r="BJ1591" s="99"/>
      <c r="BK1591" s="112" t="s">
        <v>1511</v>
      </c>
      <c r="BL1591" s="102"/>
      <c r="BM1591" s="99"/>
      <c r="BN1591" s="99"/>
      <c r="BT1591" s="99"/>
      <c r="BU1591" s="99"/>
      <c r="BV1591" s="99"/>
      <c r="BW1591" s="99"/>
      <c r="BX1591" s="99"/>
      <c r="CB1591" s="13" t="s">
        <v>1511</v>
      </c>
    </row>
    <row r="1592" ht="13.75" spans="1:80">
      <c r="A1592" s="88" t="s">
        <v>12729</v>
      </c>
      <c r="B1592" s="88">
        <v>92412091</v>
      </c>
      <c r="C1592" s="106" t="s">
        <v>512</v>
      </c>
      <c r="D1592" s="89" t="s">
        <v>12266</v>
      </c>
      <c r="E1592" s="90">
        <v>9</v>
      </c>
      <c r="F1592" s="90">
        <v>87</v>
      </c>
      <c r="G1592" s="90">
        <f t="shared" si="27"/>
        <v>783</v>
      </c>
      <c r="H1592" s="91"/>
      <c r="I1592" s="92"/>
      <c r="J1592" s="92">
        <v>49</v>
      </c>
      <c r="K1592" s="92">
        <v>44</v>
      </c>
      <c r="L1592" s="92">
        <v>52</v>
      </c>
      <c r="M1592" s="93"/>
      <c r="N1592" s="91"/>
      <c r="O1592" s="91">
        <v>57</v>
      </c>
      <c r="P1592" s="91">
        <v>47</v>
      </c>
      <c r="Q1592" s="91">
        <v>67</v>
      </c>
      <c r="R1592" s="91"/>
      <c r="S1592" s="91"/>
      <c r="T1592" s="92"/>
      <c r="U1592" s="113"/>
      <c r="V1592" s="92"/>
      <c r="W1592" s="92"/>
      <c r="X1592" s="93"/>
      <c r="Y1592" s="91"/>
      <c r="Z1592" s="113"/>
      <c r="AA1592" s="113">
        <v>35</v>
      </c>
      <c r="AB1592" s="92">
        <v>35</v>
      </c>
      <c r="AC1592" s="92">
        <v>35</v>
      </c>
      <c r="AD1592" s="93"/>
      <c r="AE1592" s="91"/>
      <c r="AF1592" s="91"/>
      <c r="AG1592" s="91"/>
      <c r="AH1592" s="91"/>
      <c r="AI1592" s="91"/>
      <c r="AJ1592" s="91"/>
      <c r="AK1592" s="91"/>
      <c r="AL1592" s="91"/>
      <c r="AM1592" s="113"/>
      <c r="AN1592" s="113"/>
      <c r="AO1592" s="92"/>
      <c r="AP1592" s="92"/>
      <c r="AQ1592" s="93"/>
      <c r="AR1592" s="91"/>
      <c r="AS1592" s="113"/>
      <c r="AT1592" s="113"/>
      <c r="AU1592" s="113"/>
      <c r="AV1592" s="92"/>
      <c r="AW1592" s="92"/>
      <c r="AX1592" s="93"/>
      <c r="AY1592" s="97"/>
      <c r="AZ1592" s="97"/>
      <c r="BA1592" s="97"/>
      <c r="BB1592" s="97"/>
      <c r="BC1592" s="99" t="s">
        <v>12730</v>
      </c>
      <c r="BD1592" s="99" t="s">
        <v>12349</v>
      </c>
      <c r="BE1592" s="99" t="s">
        <v>12731</v>
      </c>
      <c r="BF1592" s="100"/>
      <c r="BG1592" s="103"/>
      <c r="BH1592" s="103"/>
      <c r="BI1592" s="103"/>
      <c r="BJ1592" s="99"/>
      <c r="BK1592" s="112" t="s">
        <v>1511</v>
      </c>
      <c r="BL1592" s="102"/>
      <c r="BM1592" s="99"/>
      <c r="BN1592" s="99"/>
      <c r="BT1592" s="99"/>
      <c r="BU1592" s="99"/>
      <c r="BV1592" s="99"/>
      <c r="BW1592" s="99"/>
      <c r="BX1592" s="99"/>
      <c r="CB1592" s="13" t="s">
        <v>1511</v>
      </c>
    </row>
    <row r="1593" ht="13.75" spans="1:80">
      <c r="A1593" s="88" t="s">
        <v>12729</v>
      </c>
      <c r="B1593" s="88">
        <v>92412091</v>
      </c>
      <c r="C1593" s="106" t="s">
        <v>512</v>
      </c>
      <c r="D1593" s="89" t="s">
        <v>494</v>
      </c>
      <c r="E1593" s="90">
        <v>9</v>
      </c>
      <c r="F1593" s="90">
        <v>67</v>
      </c>
      <c r="G1593" s="90">
        <f t="shared" si="27"/>
        <v>603</v>
      </c>
      <c r="H1593" s="91"/>
      <c r="I1593" s="92"/>
      <c r="J1593" s="92">
        <v>49</v>
      </c>
      <c r="K1593" s="92">
        <v>45</v>
      </c>
      <c r="L1593" s="92">
        <v>36</v>
      </c>
      <c r="M1593" s="93"/>
      <c r="N1593" s="91"/>
      <c r="O1593" s="91">
        <v>49</v>
      </c>
      <c r="P1593" s="91">
        <v>45</v>
      </c>
      <c r="Q1593" s="91">
        <v>56</v>
      </c>
      <c r="R1593" s="91"/>
      <c r="S1593" s="91"/>
      <c r="T1593" s="92"/>
      <c r="U1593" s="113"/>
      <c r="V1593" s="92"/>
      <c r="W1593" s="92"/>
      <c r="X1593" s="93"/>
      <c r="Y1593" s="91"/>
      <c r="Z1593" s="113"/>
      <c r="AA1593" s="113">
        <v>35</v>
      </c>
      <c r="AB1593" s="92">
        <v>35</v>
      </c>
      <c r="AC1593" s="92">
        <v>35</v>
      </c>
      <c r="AD1593" s="93"/>
      <c r="AE1593" s="91"/>
      <c r="AF1593" s="91"/>
      <c r="AG1593" s="91"/>
      <c r="AH1593" s="91"/>
      <c r="AI1593" s="91"/>
      <c r="AJ1593" s="91"/>
      <c r="AK1593" s="91"/>
      <c r="AL1593" s="91"/>
      <c r="AM1593" s="113"/>
      <c r="AN1593" s="113"/>
      <c r="AO1593" s="92"/>
      <c r="AP1593" s="92"/>
      <c r="AQ1593" s="93"/>
      <c r="AR1593" s="91"/>
      <c r="AS1593" s="113"/>
      <c r="AT1593" s="113"/>
      <c r="AU1593" s="113"/>
      <c r="AV1593" s="92"/>
      <c r="AW1593" s="92"/>
      <c r="AX1593" s="93"/>
      <c r="AY1593" s="97"/>
      <c r="AZ1593" s="97"/>
      <c r="BA1593" s="97"/>
      <c r="BB1593" s="97"/>
      <c r="BC1593" s="99" t="s">
        <v>12732</v>
      </c>
      <c r="BD1593" s="99" t="s">
        <v>12350</v>
      </c>
      <c r="BE1593" s="99" t="s">
        <v>12733</v>
      </c>
      <c r="BF1593" s="100"/>
      <c r="BG1593" s="103"/>
      <c r="BH1593" s="103"/>
      <c r="BI1593" s="103"/>
      <c r="BJ1593" s="99"/>
      <c r="BK1593" s="112" t="s">
        <v>1511</v>
      </c>
      <c r="BL1593" s="102"/>
      <c r="BM1593" s="99"/>
      <c r="BN1593" s="99"/>
      <c r="BT1593" s="99"/>
      <c r="BU1593" s="99"/>
      <c r="BV1593" s="99"/>
      <c r="BW1593" s="99"/>
      <c r="BX1593" s="99"/>
      <c r="CB1593" s="13" t="s">
        <v>1511</v>
      </c>
    </row>
    <row r="1594" ht="13.75" spans="1:80">
      <c r="A1594" s="88" t="s">
        <v>12734</v>
      </c>
      <c r="B1594" s="88" t="s">
        <v>3290</v>
      </c>
      <c r="C1594" s="427" t="s">
        <v>3289</v>
      </c>
      <c r="D1594" s="89" t="s">
        <v>12266</v>
      </c>
      <c r="E1594" s="90">
        <v>9</v>
      </c>
      <c r="F1594" s="90">
        <v>87</v>
      </c>
      <c r="G1594" s="90">
        <f t="shared" si="27"/>
        <v>783</v>
      </c>
      <c r="H1594" s="91"/>
      <c r="I1594" s="92"/>
      <c r="J1594" s="92"/>
      <c r="K1594" s="92"/>
      <c r="L1594" s="92"/>
      <c r="M1594" s="93"/>
      <c r="N1594" s="91"/>
      <c r="O1594" s="91"/>
      <c r="P1594" s="91"/>
      <c r="Q1594" s="91"/>
      <c r="R1594" s="91"/>
      <c r="S1594" s="91"/>
      <c r="T1594" s="92"/>
      <c r="U1594" s="113"/>
      <c r="V1594" s="92"/>
      <c r="W1594" s="92"/>
      <c r="X1594" s="93"/>
      <c r="Y1594" s="91"/>
      <c r="Z1594" s="113"/>
      <c r="AA1594" s="113">
        <v>50</v>
      </c>
      <c r="AB1594" s="92">
        <v>50</v>
      </c>
      <c r="AC1594" s="92">
        <v>50</v>
      </c>
      <c r="AD1594" s="93"/>
      <c r="AE1594" s="229"/>
      <c r="AF1594" s="229"/>
      <c r="AG1594" s="229"/>
      <c r="AH1594" s="229"/>
      <c r="AI1594" s="229"/>
      <c r="AJ1594" s="229"/>
      <c r="AK1594" s="229"/>
      <c r="AL1594" s="91"/>
      <c r="AM1594" s="113"/>
      <c r="AN1594" s="113"/>
      <c r="AO1594" s="92"/>
      <c r="AP1594" s="92"/>
      <c r="AQ1594" s="93"/>
      <c r="AR1594" s="94"/>
      <c r="AS1594" s="96"/>
      <c r="AT1594" s="96"/>
      <c r="AU1594" s="96"/>
      <c r="AV1594" s="95"/>
      <c r="AW1594" s="95"/>
      <c r="AX1594" s="97"/>
      <c r="AY1594" s="97"/>
      <c r="AZ1594" s="97"/>
      <c r="BA1594" s="97"/>
      <c r="BB1594" s="97"/>
      <c r="BC1594" s="99" t="s">
        <v>12298</v>
      </c>
      <c r="BD1594" s="99" t="s">
        <v>12271</v>
      </c>
      <c r="BE1594" s="99" t="s">
        <v>1366</v>
      </c>
      <c r="BF1594" s="100"/>
      <c r="BG1594" s="103"/>
      <c r="BH1594" s="103"/>
      <c r="BI1594" s="103"/>
      <c r="BJ1594" s="99"/>
      <c r="BK1594" s="112" t="s">
        <v>1511</v>
      </c>
      <c r="BL1594" s="102"/>
      <c r="BM1594" s="99"/>
      <c r="BN1594" s="99"/>
      <c r="BT1594" s="99"/>
      <c r="BU1594" s="99"/>
      <c r="BV1594" s="99"/>
      <c r="BW1594" s="99"/>
      <c r="BX1594" s="99"/>
      <c r="CB1594" s="13" t="s">
        <v>1511</v>
      </c>
    </row>
    <row r="1595" ht="13.75" spans="1:80">
      <c r="A1595" s="88" t="s">
        <v>12734</v>
      </c>
      <c r="B1595" s="88" t="s">
        <v>3290</v>
      </c>
      <c r="C1595" s="427" t="s">
        <v>3289</v>
      </c>
      <c r="D1595" s="89" t="s">
        <v>494</v>
      </c>
      <c r="E1595" s="90">
        <v>9</v>
      </c>
      <c r="F1595" s="90">
        <v>40</v>
      </c>
      <c r="G1595" s="90">
        <f t="shared" si="27"/>
        <v>360</v>
      </c>
      <c r="H1595" s="91"/>
      <c r="I1595" s="92"/>
      <c r="J1595" s="92"/>
      <c r="K1595" s="92"/>
      <c r="L1595" s="92"/>
      <c r="M1595" s="93"/>
      <c r="N1595" s="91"/>
      <c r="O1595" s="92"/>
      <c r="P1595" s="92"/>
      <c r="Q1595" s="92"/>
      <c r="R1595" s="93"/>
      <c r="S1595" s="91"/>
      <c r="T1595" s="92"/>
      <c r="U1595" s="113"/>
      <c r="V1595" s="92"/>
      <c r="W1595" s="92"/>
      <c r="X1595" s="93"/>
      <c r="Y1595" s="91"/>
      <c r="Z1595" s="113"/>
      <c r="AA1595" s="113">
        <v>35</v>
      </c>
      <c r="AB1595" s="92">
        <v>35</v>
      </c>
      <c r="AC1595" s="92">
        <v>35</v>
      </c>
      <c r="AD1595" s="93"/>
      <c r="AE1595" s="229"/>
      <c r="AF1595" s="301"/>
      <c r="AG1595" s="301"/>
      <c r="AH1595" s="230"/>
      <c r="AI1595" s="230"/>
      <c r="AJ1595" s="230"/>
      <c r="AK1595" s="230"/>
      <c r="AL1595" s="91"/>
      <c r="AM1595" s="113"/>
      <c r="AN1595" s="113"/>
      <c r="AO1595" s="92"/>
      <c r="AP1595" s="92"/>
      <c r="AQ1595" s="93"/>
      <c r="AR1595" s="94"/>
      <c r="AS1595" s="96"/>
      <c r="AT1595" s="96"/>
      <c r="AU1595" s="96"/>
      <c r="AV1595" s="95"/>
      <c r="AW1595" s="95"/>
      <c r="AX1595" s="97"/>
      <c r="AY1595" s="97"/>
      <c r="AZ1595" s="97"/>
      <c r="BA1595" s="97"/>
      <c r="BB1595" s="97"/>
      <c r="BC1595" s="99" t="s">
        <v>12301</v>
      </c>
      <c r="BD1595" s="99" t="s">
        <v>12275</v>
      </c>
      <c r="BE1595" s="99" t="s">
        <v>12362</v>
      </c>
      <c r="BF1595" s="100"/>
      <c r="BG1595" s="103"/>
      <c r="BH1595" s="103"/>
      <c r="BI1595" s="103"/>
      <c r="BJ1595" s="99"/>
      <c r="BK1595" s="112" t="s">
        <v>1511</v>
      </c>
      <c r="BL1595" s="102"/>
      <c r="BM1595" s="99"/>
      <c r="BN1595" s="99"/>
      <c r="BT1595" s="99"/>
      <c r="BU1595" s="99"/>
      <c r="BV1595" s="99"/>
      <c r="BW1595" s="99"/>
      <c r="BX1595" s="99"/>
      <c r="CB1595" s="13" t="s">
        <v>1511</v>
      </c>
    </row>
    <row r="1596" ht="13.75" spans="1:80">
      <c r="A1596" s="88" t="s">
        <v>12734</v>
      </c>
      <c r="B1596" s="88" t="s">
        <v>3290</v>
      </c>
      <c r="C1596" s="427" t="s">
        <v>8476</v>
      </c>
      <c r="D1596" s="89" t="s">
        <v>12266</v>
      </c>
      <c r="E1596" s="90">
        <v>9</v>
      </c>
      <c r="F1596" s="90">
        <v>87</v>
      </c>
      <c r="G1596" s="90">
        <f t="shared" si="27"/>
        <v>783</v>
      </c>
      <c r="H1596" s="91"/>
      <c r="I1596" s="92"/>
      <c r="J1596" s="92">
        <v>48</v>
      </c>
      <c r="K1596" s="92">
        <v>52</v>
      </c>
      <c r="L1596" s="92">
        <v>40</v>
      </c>
      <c r="M1596" s="93"/>
      <c r="N1596" s="91"/>
      <c r="O1596" s="92">
        <v>45</v>
      </c>
      <c r="P1596" s="92">
        <v>53</v>
      </c>
      <c r="Q1596" s="92">
        <v>31</v>
      </c>
      <c r="R1596" s="93"/>
      <c r="S1596" s="91"/>
      <c r="T1596" s="92"/>
      <c r="U1596" s="113"/>
      <c r="V1596" s="92"/>
      <c r="W1596" s="92"/>
      <c r="X1596" s="93"/>
      <c r="Y1596" s="91"/>
      <c r="Z1596" s="113"/>
      <c r="AA1596" s="113">
        <v>49</v>
      </c>
      <c r="AB1596" s="92">
        <v>44</v>
      </c>
      <c r="AC1596" s="92">
        <v>62</v>
      </c>
      <c r="AD1596" s="93"/>
      <c r="AE1596" s="229"/>
      <c r="AF1596" s="301"/>
      <c r="AG1596" s="301"/>
      <c r="AH1596" s="230"/>
      <c r="AI1596" s="230"/>
      <c r="AJ1596" s="230"/>
      <c r="AK1596" s="230"/>
      <c r="AL1596" s="91"/>
      <c r="AM1596" s="113"/>
      <c r="AN1596" s="113">
        <v>48</v>
      </c>
      <c r="AO1596" s="92">
        <v>49</v>
      </c>
      <c r="AP1596" s="92">
        <v>42</v>
      </c>
      <c r="AQ1596" s="93"/>
      <c r="AR1596" s="94"/>
      <c r="AS1596" s="96"/>
      <c r="AT1596" s="96"/>
      <c r="AU1596" s="96"/>
      <c r="AV1596" s="95"/>
      <c r="AW1596" s="95"/>
      <c r="AX1596" s="97"/>
      <c r="AY1596" s="97"/>
      <c r="AZ1596" s="97"/>
      <c r="BA1596" s="97"/>
      <c r="BB1596" s="97"/>
      <c r="BC1596" s="99" t="s">
        <v>12298</v>
      </c>
      <c r="BD1596" s="99" t="s">
        <v>12271</v>
      </c>
      <c r="BE1596" s="99" t="s">
        <v>1366</v>
      </c>
      <c r="BF1596" s="100"/>
      <c r="BG1596" s="103"/>
      <c r="BH1596" s="103"/>
      <c r="BI1596" s="103"/>
      <c r="BJ1596" s="99"/>
      <c r="BK1596" s="112" t="s">
        <v>1511</v>
      </c>
      <c r="BL1596" s="102"/>
      <c r="BM1596" s="99"/>
      <c r="BN1596" s="99"/>
      <c r="BT1596" s="99"/>
      <c r="BU1596" s="99"/>
      <c r="BV1596" s="99"/>
      <c r="BW1596" s="99"/>
      <c r="BX1596" s="99"/>
      <c r="CB1596" s="13" t="s">
        <v>1511</v>
      </c>
    </row>
    <row r="1597" ht="13.75" spans="1:80">
      <c r="A1597" s="88" t="s">
        <v>12734</v>
      </c>
      <c r="B1597" s="88" t="s">
        <v>3290</v>
      </c>
      <c r="C1597" s="427" t="s">
        <v>8476</v>
      </c>
      <c r="D1597" s="89" t="s">
        <v>494</v>
      </c>
      <c r="E1597" s="90">
        <v>9</v>
      </c>
      <c r="F1597" s="90">
        <v>40</v>
      </c>
      <c r="G1597" s="90">
        <f t="shared" si="27"/>
        <v>360</v>
      </c>
      <c r="H1597" s="91"/>
      <c r="I1597" s="92"/>
      <c r="J1597" s="92">
        <v>25</v>
      </c>
      <c r="K1597" s="92">
        <v>50</v>
      </c>
      <c r="L1597" s="92">
        <v>49</v>
      </c>
      <c r="M1597" s="93"/>
      <c r="N1597" s="91"/>
      <c r="O1597" s="92">
        <v>25</v>
      </c>
      <c r="P1597" s="92">
        <v>41</v>
      </c>
      <c r="Q1597" s="92">
        <v>61</v>
      </c>
      <c r="R1597" s="93"/>
      <c r="S1597" s="91"/>
      <c r="T1597" s="92"/>
      <c r="U1597" s="113"/>
      <c r="V1597" s="92"/>
      <c r="W1597" s="92"/>
      <c r="X1597" s="93"/>
      <c r="Y1597" s="91"/>
      <c r="Z1597" s="113"/>
      <c r="AA1597" s="113">
        <v>25</v>
      </c>
      <c r="AB1597" s="92">
        <v>28</v>
      </c>
      <c r="AC1597" s="92">
        <v>53</v>
      </c>
      <c r="AD1597" s="93"/>
      <c r="AE1597" s="229"/>
      <c r="AF1597" s="301"/>
      <c r="AG1597" s="301"/>
      <c r="AH1597" s="230"/>
      <c r="AI1597" s="230"/>
      <c r="AJ1597" s="230"/>
      <c r="AK1597" s="230"/>
      <c r="AL1597" s="91"/>
      <c r="AM1597" s="113"/>
      <c r="AN1597" s="113">
        <v>39</v>
      </c>
      <c r="AO1597" s="92">
        <v>31</v>
      </c>
      <c r="AP1597" s="133">
        <v>42</v>
      </c>
      <c r="AQ1597" s="93"/>
      <c r="AR1597" s="94"/>
      <c r="AS1597" s="96"/>
      <c r="AT1597" s="96"/>
      <c r="AU1597" s="96"/>
      <c r="AV1597" s="95"/>
      <c r="AW1597" s="95"/>
      <c r="AX1597" s="97"/>
      <c r="AY1597" s="97"/>
      <c r="AZ1597" s="97"/>
      <c r="BA1597" s="97"/>
      <c r="BB1597" s="97"/>
      <c r="BC1597" s="99" t="s">
        <v>12301</v>
      </c>
      <c r="BD1597" s="99" t="s">
        <v>12275</v>
      </c>
      <c r="BE1597" s="99" t="s">
        <v>12362</v>
      </c>
      <c r="BF1597" s="100"/>
      <c r="BG1597" s="103"/>
      <c r="BH1597" s="103"/>
      <c r="BI1597" s="103"/>
      <c r="BJ1597" s="99"/>
      <c r="BK1597" s="112" t="s">
        <v>1511</v>
      </c>
      <c r="BL1597" s="102"/>
      <c r="BM1597" s="99"/>
      <c r="BN1597" s="99"/>
      <c r="BT1597" s="99"/>
      <c r="BU1597" s="99"/>
      <c r="BV1597" s="99"/>
      <c r="BW1597" s="99"/>
      <c r="BX1597" s="99"/>
      <c r="CB1597" s="13" t="s">
        <v>1511</v>
      </c>
    </row>
    <row r="1598" ht="13.75" spans="1:80">
      <c r="A1598" s="88" t="s">
        <v>12735</v>
      </c>
      <c r="B1598" s="88" t="s">
        <v>12736</v>
      </c>
      <c r="C1598" s="106" t="s">
        <v>10597</v>
      </c>
      <c r="D1598" s="89" t="s">
        <v>12266</v>
      </c>
      <c r="E1598" s="90">
        <v>9</v>
      </c>
      <c r="F1598" s="90">
        <v>137</v>
      </c>
      <c r="G1598" s="90">
        <f t="shared" si="27"/>
        <v>1233</v>
      </c>
      <c r="H1598" s="91"/>
      <c r="I1598" s="92"/>
      <c r="J1598" s="92">
        <v>91</v>
      </c>
      <c r="K1598" s="92">
        <v>90</v>
      </c>
      <c r="L1598" s="92">
        <v>42</v>
      </c>
      <c r="M1598" s="93"/>
      <c r="N1598" s="91">
        <v>35</v>
      </c>
      <c r="O1598" s="91">
        <v>91</v>
      </c>
      <c r="P1598" s="91">
        <v>90</v>
      </c>
      <c r="Q1598" s="91">
        <v>42</v>
      </c>
      <c r="R1598" s="91"/>
      <c r="S1598" s="91"/>
      <c r="T1598" s="92"/>
      <c r="U1598" s="113">
        <v>72</v>
      </c>
      <c r="V1598" s="92">
        <v>83</v>
      </c>
      <c r="W1598" s="92">
        <v>26</v>
      </c>
      <c r="X1598" s="93"/>
      <c r="Y1598" s="91"/>
      <c r="Z1598" s="113"/>
      <c r="AA1598" s="113">
        <v>69</v>
      </c>
      <c r="AB1598" s="92">
        <v>60</v>
      </c>
      <c r="AC1598" s="92">
        <v>28</v>
      </c>
      <c r="AD1598" s="93"/>
      <c r="AE1598" s="91"/>
      <c r="AF1598" s="91"/>
      <c r="AG1598" s="91"/>
      <c r="AH1598" s="91"/>
      <c r="AI1598" s="91"/>
      <c r="AJ1598" s="91"/>
      <c r="AK1598" s="91"/>
      <c r="AL1598" s="91"/>
      <c r="AM1598" s="113"/>
      <c r="AN1598" s="113">
        <v>91</v>
      </c>
      <c r="AO1598" s="92">
        <v>88</v>
      </c>
      <c r="AP1598" s="92">
        <v>68</v>
      </c>
      <c r="AQ1598" s="93"/>
      <c r="AR1598" s="94"/>
      <c r="AS1598" s="96"/>
      <c r="AT1598" s="96"/>
      <c r="AU1598" s="96"/>
      <c r="AV1598" s="95"/>
      <c r="AW1598" s="95"/>
      <c r="AX1598" s="97"/>
      <c r="AY1598" s="97"/>
      <c r="AZ1598" s="97"/>
      <c r="BA1598" s="97"/>
      <c r="BB1598" s="97"/>
      <c r="BC1598" s="99" t="s">
        <v>12349</v>
      </c>
      <c r="BD1598" s="99" t="s">
        <v>12444</v>
      </c>
      <c r="BE1598" s="99" t="s">
        <v>12271</v>
      </c>
      <c r="BF1598" s="100"/>
      <c r="BG1598" s="111" t="s">
        <v>12272</v>
      </c>
      <c r="BH1598" s="111" t="s">
        <v>12272</v>
      </c>
      <c r="BI1598" s="111" t="s">
        <v>12272</v>
      </c>
      <c r="BJ1598" s="99"/>
      <c r="BK1598" s="112" t="s">
        <v>1511</v>
      </c>
      <c r="BL1598" s="102"/>
      <c r="BM1598" s="99"/>
      <c r="BN1598" s="99"/>
      <c r="BO1598" s="13" t="s">
        <v>12737</v>
      </c>
      <c r="BT1598" s="99"/>
      <c r="BU1598" s="99"/>
      <c r="BV1598" s="99"/>
      <c r="BW1598" s="99"/>
      <c r="BX1598" s="99"/>
      <c r="CB1598" s="13" t="s">
        <v>1511</v>
      </c>
    </row>
    <row r="1599" ht="13.75" spans="1:80">
      <c r="A1599" s="88" t="s">
        <v>12735</v>
      </c>
      <c r="B1599" s="88" t="s">
        <v>12736</v>
      </c>
      <c r="C1599" s="106" t="s">
        <v>10597</v>
      </c>
      <c r="D1599" s="89" t="s">
        <v>494</v>
      </c>
      <c r="E1599" s="135">
        <v>9</v>
      </c>
      <c r="F1599" s="135">
        <v>79</v>
      </c>
      <c r="G1599" s="90">
        <f t="shared" si="27"/>
        <v>711</v>
      </c>
      <c r="H1599" s="91"/>
      <c r="I1599" s="92"/>
      <c r="J1599" s="92">
        <v>46</v>
      </c>
      <c r="K1599" s="92">
        <v>65</v>
      </c>
      <c r="L1599" s="92">
        <v>48</v>
      </c>
      <c r="M1599" s="93"/>
      <c r="N1599" s="91">
        <v>35</v>
      </c>
      <c r="O1599" s="91">
        <v>42</v>
      </c>
      <c r="P1599" s="91">
        <v>68</v>
      </c>
      <c r="Q1599" s="91">
        <v>54</v>
      </c>
      <c r="R1599" s="91"/>
      <c r="S1599" s="91"/>
      <c r="T1599" s="92"/>
      <c r="U1599" s="113">
        <v>36</v>
      </c>
      <c r="V1599" s="92">
        <v>60</v>
      </c>
      <c r="W1599" s="92">
        <v>72</v>
      </c>
      <c r="X1599" s="93"/>
      <c r="Y1599" s="91"/>
      <c r="Z1599" s="113"/>
      <c r="AA1599" s="113">
        <v>45</v>
      </c>
      <c r="AB1599" s="92">
        <v>45</v>
      </c>
      <c r="AC1599" s="92">
        <v>55</v>
      </c>
      <c r="AD1599" s="93"/>
      <c r="AE1599" s="91"/>
      <c r="AF1599" s="91"/>
      <c r="AG1599" s="91"/>
      <c r="AH1599" s="91"/>
      <c r="AI1599" s="91"/>
      <c r="AJ1599" s="91"/>
      <c r="AK1599" s="91"/>
      <c r="AL1599" s="91"/>
      <c r="AM1599" s="113"/>
      <c r="AN1599" s="113">
        <v>50</v>
      </c>
      <c r="AO1599" s="92">
        <v>44</v>
      </c>
      <c r="AP1599" s="92">
        <v>82</v>
      </c>
      <c r="AQ1599" s="93"/>
      <c r="AR1599" s="91"/>
      <c r="AS1599" s="91"/>
      <c r="AT1599" s="91"/>
      <c r="AU1599" s="91"/>
      <c r="AV1599" s="91"/>
      <c r="AW1599" s="91"/>
      <c r="AX1599" s="91"/>
      <c r="AY1599" s="97"/>
      <c r="AZ1599" s="97"/>
      <c r="BA1599" s="97"/>
      <c r="BB1599" s="97"/>
      <c r="BC1599" s="99" t="s">
        <v>12350</v>
      </c>
      <c r="BD1599" s="99" t="s">
        <v>12445</v>
      </c>
      <c r="BE1599" s="99" t="s">
        <v>12337</v>
      </c>
      <c r="BF1599" s="100"/>
      <c r="BG1599" s="111" t="s">
        <v>12272</v>
      </c>
      <c r="BH1599" s="111" t="s">
        <v>12272</v>
      </c>
      <c r="BI1599" s="111" t="s">
        <v>12272</v>
      </c>
      <c r="BJ1599" s="99"/>
      <c r="BK1599" s="112" t="s">
        <v>1511</v>
      </c>
      <c r="BL1599" s="102"/>
      <c r="BM1599" s="99"/>
      <c r="BN1599" s="99"/>
      <c r="BO1599" s="13" t="s">
        <v>12737</v>
      </c>
      <c r="BT1599" s="99"/>
      <c r="BU1599" s="99"/>
      <c r="BV1599" s="99"/>
      <c r="BW1599" s="99"/>
      <c r="BX1599" s="99"/>
      <c r="CB1599" s="13" t="s">
        <v>1511</v>
      </c>
    </row>
    <row r="1600" ht="13.75" spans="1:80">
      <c r="A1600" s="88" t="s">
        <v>12735</v>
      </c>
      <c r="B1600" s="88" t="s">
        <v>12736</v>
      </c>
      <c r="C1600" s="106" t="s">
        <v>960</v>
      </c>
      <c r="D1600" s="89" t="s">
        <v>12266</v>
      </c>
      <c r="E1600" s="135">
        <v>9</v>
      </c>
      <c r="F1600" s="135">
        <v>137</v>
      </c>
      <c r="G1600" s="90">
        <f t="shared" si="27"/>
        <v>1233</v>
      </c>
      <c r="H1600" s="91"/>
      <c r="I1600" s="92"/>
      <c r="J1600" s="92">
        <v>91</v>
      </c>
      <c r="K1600" s="92">
        <v>90</v>
      </c>
      <c r="L1600" s="92">
        <v>42</v>
      </c>
      <c r="M1600" s="93"/>
      <c r="N1600" s="91">
        <v>35</v>
      </c>
      <c r="O1600" s="91">
        <v>93</v>
      </c>
      <c r="P1600" s="91">
        <v>90</v>
      </c>
      <c r="Q1600" s="91">
        <v>64</v>
      </c>
      <c r="R1600" s="91"/>
      <c r="S1600" s="91"/>
      <c r="T1600" s="92"/>
      <c r="U1600" s="113">
        <v>72</v>
      </c>
      <c r="V1600" s="92">
        <v>83</v>
      </c>
      <c r="W1600" s="92">
        <v>26</v>
      </c>
      <c r="X1600" s="93"/>
      <c r="Y1600" s="91"/>
      <c r="Z1600" s="113"/>
      <c r="AA1600" s="113">
        <v>69</v>
      </c>
      <c r="AB1600" s="92">
        <v>60</v>
      </c>
      <c r="AC1600" s="92">
        <v>28</v>
      </c>
      <c r="AD1600" s="93"/>
      <c r="AE1600" s="91"/>
      <c r="AF1600" s="91"/>
      <c r="AG1600" s="240">
        <v>62</v>
      </c>
      <c r="AH1600" s="240">
        <v>65</v>
      </c>
      <c r="AI1600" s="240">
        <v>60</v>
      </c>
      <c r="AJ1600" s="240">
        <v>19</v>
      </c>
      <c r="AK1600" s="91"/>
      <c r="AL1600" s="91"/>
      <c r="AM1600" s="113"/>
      <c r="AN1600" s="113">
        <v>91</v>
      </c>
      <c r="AO1600" s="92">
        <v>88</v>
      </c>
      <c r="AP1600" s="92">
        <v>68</v>
      </c>
      <c r="AQ1600" s="93"/>
      <c r="AR1600" s="94"/>
      <c r="AS1600" s="94"/>
      <c r="AT1600" s="94"/>
      <c r="AU1600" s="94"/>
      <c r="AV1600" s="94"/>
      <c r="AW1600" s="94"/>
      <c r="AX1600" s="94"/>
      <c r="AY1600" s="97"/>
      <c r="AZ1600" s="97"/>
      <c r="BA1600" s="97"/>
      <c r="BB1600" s="97"/>
      <c r="BC1600" s="99" t="s">
        <v>12349</v>
      </c>
      <c r="BD1600" s="99" t="s">
        <v>12444</v>
      </c>
      <c r="BE1600" s="99" t="s">
        <v>12271</v>
      </c>
      <c r="BF1600" s="100"/>
      <c r="BG1600" s="111" t="s">
        <v>12272</v>
      </c>
      <c r="BH1600" s="111" t="s">
        <v>12272</v>
      </c>
      <c r="BI1600" s="111" t="s">
        <v>12272</v>
      </c>
      <c r="BJ1600" s="99"/>
      <c r="BK1600" s="112" t="s">
        <v>1511</v>
      </c>
      <c r="BL1600" s="102"/>
      <c r="BM1600" s="99"/>
      <c r="BN1600" s="99"/>
      <c r="BO1600" s="13" t="s">
        <v>12737</v>
      </c>
      <c r="BT1600" s="99"/>
      <c r="BU1600" s="99"/>
      <c r="BV1600" s="99"/>
      <c r="BW1600" s="99"/>
      <c r="BX1600" s="99"/>
      <c r="CB1600" s="13" t="s">
        <v>1511</v>
      </c>
    </row>
    <row r="1601" ht="13.75" spans="1:479">
      <c r="A1601" s="88" t="s">
        <v>12735</v>
      </c>
      <c r="B1601" s="88" t="s">
        <v>12736</v>
      </c>
      <c r="C1601" s="106" t="s">
        <v>960</v>
      </c>
      <c r="D1601" s="89" t="s">
        <v>494</v>
      </c>
      <c r="E1601" s="135">
        <v>9</v>
      </c>
      <c r="F1601" s="135">
        <v>79</v>
      </c>
      <c r="G1601" s="90">
        <f t="shared" si="27"/>
        <v>711</v>
      </c>
      <c r="H1601" s="91"/>
      <c r="I1601" s="92"/>
      <c r="J1601" s="92">
        <v>46</v>
      </c>
      <c r="K1601" s="92">
        <v>65</v>
      </c>
      <c r="L1601" s="92">
        <v>48</v>
      </c>
      <c r="M1601" s="93"/>
      <c r="N1601" s="91">
        <v>35</v>
      </c>
      <c r="O1601" s="91">
        <v>56</v>
      </c>
      <c r="P1601" s="91">
        <v>64</v>
      </c>
      <c r="Q1601" s="91">
        <v>48</v>
      </c>
      <c r="R1601" s="91"/>
      <c r="S1601" s="91"/>
      <c r="T1601" s="92"/>
      <c r="U1601" s="113">
        <v>36</v>
      </c>
      <c r="V1601" s="92">
        <v>60</v>
      </c>
      <c r="W1601" s="92">
        <v>72</v>
      </c>
      <c r="X1601" s="93"/>
      <c r="Y1601" s="91"/>
      <c r="Z1601" s="113"/>
      <c r="AA1601" s="113">
        <v>45</v>
      </c>
      <c r="AB1601" s="92">
        <v>45</v>
      </c>
      <c r="AC1601" s="92">
        <v>55</v>
      </c>
      <c r="AD1601" s="93"/>
      <c r="AE1601" s="91"/>
      <c r="AF1601" s="91"/>
      <c r="AG1601" s="240">
        <v>51</v>
      </c>
      <c r="AH1601" s="240">
        <v>39</v>
      </c>
      <c r="AI1601" s="240">
        <v>60</v>
      </c>
      <c r="AJ1601" s="240">
        <v>46</v>
      </c>
      <c r="AK1601" s="91"/>
      <c r="AL1601" s="91"/>
      <c r="AM1601" s="113"/>
      <c r="AN1601" s="113">
        <v>50</v>
      </c>
      <c r="AO1601" s="92">
        <v>44</v>
      </c>
      <c r="AP1601" s="92">
        <v>82</v>
      </c>
      <c r="AQ1601" s="93"/>
      <c r="AR1601" s="91"/>
      <c r="AS1601" s="91"/>
      <c r="AT1601" s="91"/>
      <c r="AU1601" s="91"/>
      <c r="AV1601" s="91"/>
      <c r="AW1601" s="91"/>
      <c r="AX1601" s="91"/>
      <c r="AY1601" s="97"/>
      <c r="AZ1601" s="97"/>
      <c r="BA1601" s="97"/>
      <c r="BB1601" s="97"/>
      <c r="BC1601" s="99" t="s">
        <v>12350</v>
      </c>
      <c r="BD1601" s="99" t="s">
        <v>12445</v>
      </c>
      <c r="BE1601" s="99" t="s">
        <v>12337</v>
      </c>
      <c r="BF1601" s="100"/>
      <c r="BG1601" s="111" t="s">
        <v>12272</v>
      </c>
      <c r="BH1601" s="111" t="s">
        <v>12272</v>
      </c>
      <c r="BI1601" s="111" t="s">
        <v>12272</v>
      </c>
      <c r="BJ1601" s="99"/>
      <c r="BK1601" s="112" t="s">
        <v>1511</v>
      </c>
      <c r="BL1601" s="102"/>
      <c r="BM1601" s="99"/>
      <c r="BN1601" s="99"/>
      <c r="BO1601" s="13" t="s">
        <v>12737</v>
      </c>
      <c r="BT1601" s="99"/>
      <c r="BU1601" s="99"/>
      <c r="BV1601" s="99"/>
      <c r="BW1601" s="99"/>
      <c r="BX1601" s="99"/>
      <c r="CB1601" s="13" t="s">
        <v>1511</v>
      </c>
    </row>
    <row r="1602" ht="13.75" spans="1:479">
      <c r="A1602" s="88" t="s">
        <v>12738</v>
      </c>
      <c r="B1602" s="88" t="s">
        <v>12739</v>
      </c>
      <c r="C1602" s="106" t="s">
        <v>9577</v>
      </c>
      <c r="D1602" s="89" t="s">
        <v>12266</v>
      </c>
      <c r="E1602" s="135">
        <v>9</v>
      </c>
      <c r="F1602" s="135">
        <v>78</v>
      </c>
      <c r="G1602" s="90">
        <f t="shared" si="27"/>
        <v>702</v>
      </c>
      <c r="H1602" s="91"/>
      <c r="I1602" s="92"/>
      <c r="J1602" s="92">
        <v>39</v>
      </c>
      <c r="K1602" s="92">
        <v>49</v>
      </c>
      <c r="L1602" s="92">
        <v>29</v>
      </c>
      <c r="M1602" s="93"/>
      <c r="N1602" s="91">
        <v>35</v>
      </c>
      <c r="O1602" s="91">
        <v>59</v>
      </c>
      <c r="P1602" s="91">
        <v>49</v>
      </c>
      <c r="Q1602" s="91">
        <v>37</v>
      </c>
      <c r="R1602" s="91"/>
      <c r="S1602" s="91"/>
      <c r="T1602" s="92"/>
      <c r="U1602" s="113">
        <v>39</v>
      </c>
      <c r="V1602" s="92">
        <v>49</v>
      </c>
      <c r="W1602" s="92">
        <v>29</v>
      </c>
      <c r="X1602" s="93"/>
      <c r="Y1602" s="91"/>
      <c r="Z1602" s="113"/>
      <c r="AA1602" s="113">
        <v>39</v>
      </c>
      <c r="AB1602" s="92">
        <v>49</v>
      </c>
      <c r="AC1602" s="92">
        <v>29</v>
      </c>
      <c r="AD1602" s="93"/>
      <c r="AE1602" s="91"/>
      <c r="AF1602" s="91"/>
      <c r="AG1602" s="91"/>
      <c r="AH1602" s="91"/>
      <c r="AI1602" s="91"/>
      <c r="AJ1602" s="91"/>
      <c r="AK1602" s="91"/>
      <c r="AL1602" s="91"/>
      <c r="AM1602" s="113"/>
      <c r="AN1602" s="113">
        <v>51</v>
      </c>
      <c r="AO1602" s="92">
        <v>43</v>
      </c>
      <c r="AP1602" s="92">
        <v>50</v>
      </c>
      <c r="AQ1602" s="93"/>
      <c r="AR1602" s="91"/>
      <c r="AS1602" s="91"/>
      <c r="AT1602" s="91"/>
      <c r="AU1602" s="91"/>
      <c r="AV1602" s="91"/>
      <c r="AW1602" s="91"/>
      <c r="AX1602" s="91"/>
      <c r="AY1602" s="97"/>
      <c r="AZ1602" s="97"/>
      <c r="BA1602" s="97"/>
      <c r="BB1602" s="97"/>
      <c r="BC1602" s="99" t="s">
        <v>12444</v>
      </c>
      <c r="BD1602" s="99" t="s">
        <v>12271</v>
      </c>
      <c r="BE1602" s="99"/>
      <c r="BF1602" s="100"/>
      <c r="BG1602" s="111" t="s">
        <v>12272</v>
      </c>
      <c r="BH1602" s="111" t="s">
        <v>12272</v>
      </c>
      <c r="BI1602" s="111" t="s">
        <v>12272</v>
      </c>
      <c r="BJ1602" s="99"/>
      <c r="BK1602" s="112" t="s">
        <v>1511</v>
      </c>
      <c r="BL1602" s="102"/>
      <c r="BM1602" s="99"/>
      <c r="BN1602" s="99"/>
      <c r="BT1602" s="99"/>
      <c r="BU1602" s="99"/>
      <c r="BV1602" s="99"/>
      <c r="BW1602" s="99"/>
      <c r="BX1602" s="99"/>
      <c r="CB1602" s="13" t="s">
        <v>1511</v>
      </c>
    </row>
    <row r="1603" ht="13.75" spans="1:479">
      <c r="A1603" s="88" t="s">
        <v>12738</v>
      </c>
      <c r="B1603" s="88" t="s">
        <v>12739</v>
      </c>
      <c r="C1603" s="106" t="s">
        <v>9577</v>
      </c>
      <c r="D1603" s="89" t="s">
        <v>494</v>
      </c>
      <c r="E1603" s="135">
        <v>9</v>
      </c>
      <c r="F1603" s="135">
        <v>57</v>
      </c>
      <c r="G1603" s="90">
        <f t="shared" si="27"/>
        <v>513</v>
      </c>
      <c r="H1603" s="91"/>
      <c r="I1603" s="92"/>
      <c r="J1603" s="92">
        <v>31</v>
      </c>
      <c r="K1603" s="92">
        <v>37</v>
      </c>
      <c r="L1603" s="92">
        <v>35</v>
      </c>
      <c r="M1603" s="93"/>
      <c r="N1603" s="167">
        <v>35</v>
      </c>
      <c r="O1603" s="167">
        <v>45</v>
      </c>
      <c r="P1603" s="167">
        <v>36</v>
      </c>
      <c r="Q1603" s="167">
        <v>48</v>
      </c>
      <c r="R1603" s="91"/>
      <c r="S1603" s="91"/>
      <c r="T1603" s="92"/>
      <c r="U1603" s="113">
        <v>30</v>
      </c>
      <c r="V1603" s="92">
        <v>41</v>
      </c>
      <c r="W1603" s="92">
        <v>56</v>
      </c>
      <c r="X1603" s="93"/>
      <c r="Y1603" s="91"/>
      <c r="Z1603" s="113"/>
      <c r="AA1603" s="113">
        <v>30</v>
      </c>
      <c r="AB1603" s="92">
        <v>37</v>
      </c>
      <c r="AC1603" s="92">
        <v>39</v>
      </c>
      <c r="AD1603" s="93"/>
      <c r="AE1603" s="91"/>
      <c r="AF1603" s="91"/>
      <c r="AG1603" s="91"/>
      <c r="AH1603" s="91"/>
      <c r="AI1603" s="91"/>
      <c r="AJ1603" s="91"/>
      <c r="AK1603" s="91"/>
      <c r="AL1603" s="91"/>
      <c r="AM1603" s="113"/>
      <c r="AN1603" s="113">
        <v>41</v>
      </c>
      <c r="AO1603" s="92">
        <v>36</v>
      </c>
      <c r="AP1603" s="92">
        <v>70</v>
      </c>
      <c r="AQ1603" s="93"/>
      <c r="AR1603" s="91"/>
      <c r="AS1603" s="91"/>
      <c r="AT1603" s="91"/>
      <c r="AU1603" s="91"/>
      <c r="AV1603" s="91"/>
      <c r="AW1603" s="91"/>
      <c r="AX1603" s="91"/>
      <c r="AY1603" s="97"/>
      <c r="AZ1603" s="97"/>
      <c r="BA1603" s="97"/>
      <c r="BB1603" s="97"/>
      <c r="BC1603" s="99" t="s">
        <v>12445</v>
      </c>
      <c r="BD1603" s="99" t="s">
        <v>12275</v>
      </c>
      <c r="BE1603" s="99"/>
      <c r="BF1603" s="100"/>
      <c r="BG1603" s="111" t="s">
        <v>12272</v>
      </c>
      <c r="BH1603" s="111" t="s">
        <v>12272</v>
      </c>
      <c r="BI1603" s="111" t="s">
        <v>12272</v>
      </c>
      <c r="BJ1603" s="99"/>
      <c r="BK1603" s="112" t="s">
        <v>1511</v>
      </c>
      <c r="BL1603" s="102"/>
      <c r="BM1603" s="99"/>
      <c r="BN1603" s="99"/>
      <c r="BT1603" s="99"/>
      <c r="BU1603" s="99"/>
      <c r="BV1603" s="99"/>
      <c r="BW1603" s="99"/>
      <c r="BX1603" s="99"/>
      <c r="CB1603" s="13" t="s">
        <v>1511</v>
      </c>
    </row>
    <row r="1604" ht="13.75" spans="1:479">
      <c r="A1604" s="88" t="s">
        <v>12738</v>
      </c>
      <c r="B1604" s="88" t="s">
        <v>12739</v>
      </c>
      <c r="C1604" s="106" t="s">
        <v>621</v>
      </c>
      <c r="D1604" s="89" t="s">
        <v>12266</v>
      </c>
      <c r="E1604" s="135">
        <v>9</v>
      </c>
      <c r="F1604" s="135">
        <v>78</v>
      </c>
      <c r="G1604" s="90">
        <f t="shared" si="27"/>
        <v>702</v>
      </c>
      <c r="H1604" s="91"/>
      <c r="I1604" s="92"/>
      <c r="J1604" s="133">
        <v>39</v>
      </c>
      <c r="K1604" s="133">
        <v>49</v>
      </c>
      <c r="L1604" s="133">
        <v>29</v>
      </c>
      <c r="M1604" s="117"/>
      <c r="N1604" s="167">
        <v>35</v>
      </c>
      <c r="O1604" s="167">
        <v>59</v>
      </c>
      <c r="P1604" s="167">
        <v>49</v>
      </c>
      <c r="Q1604" s="167">
        <v>37</v>
      </c>
      <c r="R1604" s="167"/>
      <c r="S1604" s="167"/>
      <c r="T1604" s="133"/>
      <c r="U1604" s="132">
        <v>39</v>
      </c>
      <c r="V1604" s="133">
        <v>49</v>
      </c>
      <c r="W1604" s="133">
        <v>29</v>
      </c>
      <c r="X1604" s="117"/>
      <c r="Y1604" s="167"/>
      <c r="Z1604" s="132"/>
      <c r="AA1604" s="132">
        <v>39</v>
      </c>
      <c r="AB1604" s="133">
        <v>49</v>
      </c>
      <c r="AC1604" s="133">
        <v>29</v>
      </c>
      <c r="AD1604" s="117"/>
      <c r="AE1604" s="167"/>
      <c r="AF1604" s="167"/>
      <c r="AG1604" s="167"/>
      <c r="AH1604" s="167"/>
      <c r="AI1604" s="167"/>
      <c r="AJ1604" s="167"/>
      <c r="AK1604" s="167"/>
      <c r="AL1604" s="167"/>
      <c r="AM1604" s="132"/>
      <c r="AN1604" s="132">
        <v>51</v>
      </c>
      <c r="AO1604" s="133">
        <v>43</v>
      </c>
      <c r="AP1604" s="133">
        <v>50</v>
      </c>
      <c r="AQ1604" s="117"/>
      <c r="AR1604" s="91"/>
      <c r="AS1604" s="91"/>
      <c r="AT1604" s="91"/>
      <c r="AU1604" s="91"/>
      <c r="AV1604" s="91"/>
      <c r="AW1604" s="91"/>
      <c r="AX1604" s="91"/>
      <c r="AY1604" s="97"/>
      <c r="AZ1604" s="97"/>
      <c r="BA1604" s="97"/>
      <c r="BB1604" s="97"/>
      <c r="BC1604" s="99" t="s">
        <v>12444</v>
      </c>
      <c r="BD1604" s="99" t="s">
        <v>12271</v>
      </c>
      <c r="BE1604" s="99"/>
      <c r="BF1604" s="100"/>
      <c r="BG1604" s="111" t="s">
        <v>12272</v>
      </c>
      <c r="BH1604" s="111" t="s">
        <v>12272</v>
      </c>
      <c r="BI1604" s="111" t="s">
        <v>12272</v>
      </c>
      <c r="BJ1604" s="99"/>
      <c r="BK1604" s="112" t="s">
        <v>1511</v>
      </c>
      <c r="BL1604" s="102"/>
      <c r="BM1604" s="99"/>
      <c r="BN1604" s="99"/>
      <c r="BT1604" s="99"/>
      <c r="BU1604" s="99"/>
      <c r="BV1604" s="99"/>
      <c r="BW1604" s="99"/>
      <c r="BX1604" s="99"/>
      <c r="CB1604" s="13" t="s">
        <v>1511</v>
      </c>
    </row>
    <row r="1605" ht="13.75" spans="1:479">
      <c r="A1605" s="88" t="s">
        <v>12738</v>
      </c>
      <c r="B1605" s="88" t="s">
        <v>12739</v>
      </c>
      <c r="C1605" s="106" t="s">
        <v>621</v>
      </c>
      <c r="D1605" s="89" t="s">
        <v>494</v>
      </c>
      <c r="E1605" s="135">
        <v>9</v>
      </c>
      <c r="F1605" s="135">
        <v>57</v>
      </c>
      <c r="G1605" s="90">
        <f t="shared" si="27"/>
        <v>513</v>
      </c>
      <c r="H1605" s="91"/>
      <c r="I1605" s="92"/>
      <c r="J1605" s="133">
        <v>31</v>
      </c>
      <c r="K1605" s="133">
        <v>37</v>
      </c>
      <c r="L1605" s="133">
        <v>35</v>
      </c>
      <c r="M1605" s="117"/>
      <c r="N1605" s="167">
        <v>35</v>
      </c>
      <c r="O1605" s="167">
        <v>45</v>
      </c>
      <c r="P1605" s="167">
        <v>61</v>
      </c>
      <c r="Q1605" s="167">
        <v>48</v>
      </c>
      <c r="R1605" s="167"/>
      <c r="S1605" s="167"/>
      <c r="T1605" s="133"/>
      <c r="U1605" s="132">
        <v>30</v>
      </c>
      <c r="V1605" s="133">
        <v>41</v>
      </c>
      <c r="W1605" s="133">
        <v>56</v>
      </c>
      <c r="X1605" s="117"/>
      <c r="Y1605" s="167"/>
      <c r="Z1605" s="132"/>
      <c r="AA1605" s="132">
        <v>30</v>
      </c>
      <c r="AB1605" s="133">
        <v>37</v>
      </c>
      <c r="AC1605" s="133">
        <v>39</v>
      </c>
      <c r="AD1605" s="117"/>
      <c r="AE1605" s="167"/>
      <c r="AF1605" s="167"/>
      <c r="AG1605" s="167"/>
      <c r="AH1605" s="167"/>
      <c r="AI1605" s="167"/>
      <c r="AJ1605" s="167"/>
      <c r="AK1605" s="167"/>
      <c r="AL1605" s="167"/>
      <c r="AM1605" s="132"/>
      <c r="AN1605" s="132">
        <v>41</v>
      </c>
      <c r="AO1605" s="133">
        <v>36</v>
      </c>
      <c r="AP1605" s="133">
        <v>70</v>
      </c>
      <c r="AQ1605" s="117"/>
      <c r="AR1605" s="91"/>
      <c r="AS1605" s="91"/>
      <c r="AT1605" s="91"/>
      <c r="AU1605" s="91"/>
      <c r="AV1605" s="91"/>
      <c r="AW1605" s="91"/>
      <c r="AX1605" s="91"/>
      <c r="AY1605" s="97"/>
      <c r="AZ1605" s="97"/>
      <c r="BA1605" s="97"/>
      <c r="BB1605" s="97"/>
      <c r="BC1605" s="99" t="s">
        <v>12445</v>
      </c>
      <c r="BD1605" s="99" t="s">
        <v>12275</v>
      </c>
      <c r="BE1605" s="99"/>
      <c r="BF1605" s="100"/>
      <c r="BG1605" s="111" t="s">
        <v>12272</v>
      </c>
      <c r="BH1605" s="111" t="s">
        <v>12272</v>
      </c>
      <c r="BI1605" s="111" t="s">
        <v>12272</v>
      </c>
      <c r="BJ1605" s="99"/>
      <c r="BK1605" s="112" t="s">
        <v>1511</v>
      </c>
      <c r="BL1605" s="102"/>
      <c r="BM1605" s="99"/>
      <c r="BN1605" s="99"/>
      <c r="BT1605" s="99"/>
      <c r="BU1605" s="99"/>
      <c r="BV1605" s="99"/>
      <c r="BW1605" s="99"/>
      <c r="BX1605" s="99"/>
      <c r="CB1605" s="13" t="s">
        <v>1511</v>
      </c>
    </row>
    <row r="1606" ht="13.75" spans="1:479">
      <c r="A1606" s="88" t="s">
        <v>12740</v>
      </c>
      <c r="B1606" s="88" t="s">
        <v>10622</v>
      </c>
      <c r="C1606" s="106" t="s">
        <v>10621</v>
      </c>
      <c r="D1606" s="89" t="s">
        <v>12266</v>
      </c>
      <c r="E1606" s="135">
        <v>9</v>
      </c>
      <c r="F1606" s="135">
        <v>78</v>
      </c>
      <c r="G1606" s="90">
        <f t="shared" si="27"/>
        <v>702</v>
      </c>
      <c r="H1606" s="91"/>
      <c r="I1606" s="92"/>
      <c r="J1606" s="92"/>
      <c r="K1606" s="92"/>
      <c r="L1606" s="92"/>
      <c r="M1606" s="93"/>
      <c r="N1606" s="91">
        <v>35</v>
      </c>
      <c r="O1606" s="118">
        <v>60</v>
      </c>
      <c r="P1606" s="118">
        <v>35</v>
      </c>
      <c r="Q1606" s="118">
        <v>27</v>
      </c>
      <c r="R1606" s="91"/>
      <c r="S1606" s="94"/>
      <c r="T1606" s="95"/>
      <c r="U1606" s="96"/>
      <c r="V1606" s="95"/>
      <c r="W1606" s="95"/>
      <c r="X1606" s="97"/>
      <c r="Y1606" s="94"/>
      <c r="Z1606" s="96"/>
      <c r="AA1606" s="96"/>
      <c r="AB1606" s="95"/>
      <c r="AC1606" s="95"/>
      <c r="AD1606" s="97"/>
      <c r="AE1606" s="94"/>
      <c r="AF1606" s="94"/>
      <c r="AG1606" s="94"/>
      <c r="AH1606" s="94"/>
      <c r="AI1606" s="94"/>
      <c r="AJ1606" s="94"/>
      <c r="AK1606" s="94"/>
      <c r="AL1606" s="94"/>
      <c r="AM1606" s="96"/>
      <c r="AN1606" s="96"/>
      <c r="AO1606" s="95"/>
      <c r="AP1606" s="95"/>
      <c r="AQ1606" s="97"/>
      <c r="AR1606" s="94"/>
      <c r="AS1606" s="94"/>
      <c r="AT1606" s="94"/>
      <c r="AU1606" s="94"/>
      <c r="AV1606" s="94"/>
      <c r="AW1606" s="94"/>
      <c r="AX1606" s="94"/>
      <c r="AY1606" s="97"/>
      <c r="AZ1606" s="97"/>
      <c r="BA1606" s="97"/>
      <c r="BB1606" s="97"/>
      <c r="BC1606" s="99" t="s">
        <v>1366</v>
      </c>
      <c r="BD1606" s="99" t="s">
        <v>1366</v>
      </c>
      <c r="BE1606" s="99" t="s">
        <v>12298</v>
      </c>
      <c r="BF1606" s="100"/>
      <c r="BG1606" s="111" t="s">
        <v>12272</v>
      </c>
      <c r="BH1606" s="111" t="s">
        <v>12272</v>
      </c>
      <c r="BI1606" s="111" t="s">
        <v>12272</v>
      </c>
      <c r="BJ1606" s="99"/>
      <c r="BK1606" s="112" t="s">
        <v>1511</v>
      </c>
      <c r="BL1606" s="102"/>
      <c r="BM1606" s="99"/>
      <c r="BN1606" s="99"/>
      <c r="BT1606" s="99"/>
      <c r="BU1606" s="99"/>
      <c r="BV1606" s="99"/>
      <c r="BW1606" s="99"/>
      <c r="BX1606" s="99"/>
      <c r="CB1606" s="13" t="s">
        <v>1511</v>
      </c>
    </row>
    <row r="1607" ht="13.75" spans="1:479">
      <c r="A1607" s="88" t="s">
        <v>12740</v>
      </c>
      <c r="B1607" s="88" t="s">
        <v>10622</v>
      </c>
      <c r="C1607" s="106" t="s">
        <v>10621</v>
      </c>
      <c r="D1607" s="89" t="s">
        <v>494</v>
      </c>
      <c r="E1607" s="135">
        <v>9</v>
      </c>
      <c r="F1607" s="135">
        <v>55</v>
      </c>
      <c r="G1607" s="90">
        <f t="shared" si="27"/>
        <v>495</v>
      </c>
      <c r="H1607" s="91"/>
      <c r="I1607" s="92"/>
      <c r="J1607" s="92"/>
      <c r="K1607" s="92"/>
      <c r="L1607" s="92"/>
      <c r="M1607" s="93"/>
      <c r="N1607" s="91">
        <v>35</v>
      </c>
      <c r="O1607" s="118">
        <v>46</v>
      </c>
      <c r="P1607" s="118">
        <v>48</v>
      </c>
      <c r="Q1607" s="118">
        <v>33</v>
      </c>
      <c r="R1607" s="91"/>
      <c r="S1607" s="94"/>
      <c r="T1607" s="95"/>
      <c r="U1607" s="96"/>
      <c r="V1607" s="95"/>
      <c r="W1607" s="95"/>
      <c r="X1607" s="97"/>
      <c r="Y1607" s="94"/>
      <c r="Z1607" s="96"/>
      <c r="AA1607" s="96"/>
      <c r="AB1607" s="95"/>
      <c r="AC1607" s="95"/>
      <c r="AD1607" s="97"/>
      <c r="AE1607" s="94"/>
      <c r="AF1607" s="94"/>
      <c r="AG1607" s="94"/>
      <c r="AH1607" s="94"/>
      <c r="AI1607" s="94"/>
      <c r="AJ1607" s="94"/>
      <c r="AK1607" s="94"/>
      <c r="AL1607" s="94"/>
      <c r="AM1607" s="96"/>
      <c r="AN1607" s="96"/>
      <c r="AO1607" s="95"/>
      <c r="AP1607" s="95"/>
      <c r="AQ1607" s="97"/>
      <c r="AR1607" s="94"/>
      <c r="AS1607" s="94"/>
      <c r="AT1607" s="94"/>
      <c r="AU1607" s="94"/>
      <c r="AV1607" s="94"/>
      <c r="AW1607" s="94"/>
      <c r="AX1607" s="94"/>
      <c r="AY1607" s="97"/>
      <c r="AZ1607" s="97"/>
      <c r="BA1607" s="97"/>
      <c r="BB1607" s="97"/>
      <c r="BC1607" s="99" t="s">
        <v>12362</v>
      </c>
      <c r="BD1607" s="99" t="s">
        <v>12362</v>
      </c>
      <c r="BE1607" s="99" t="s">
        <v>12301</v>
      </c>
      <c r="BF1607" s="100"/>
      <c r="BG1607" s="111" t="s">
        <v>12272</v>
      </c>
      <c r="BH1607" s="111" t="s">
        <v>12272</v>
      </c>
      <c r="BI1607" s="111" t="s">
        <v>12272</v>
      </c>
      <c r="BJ1607" s="99"/>
      <c r="BK1607" s="112" t="s">
        <v>1511</v>
      </c>
      <c r="BL1607" s="102"/>
      <c r="BM1607" s="99"/>
      <c r="BN1607" s="99"/>
      <c r="BT1607" s="99"/>
      <c r="BU1607" s="99"/>
      <c r="BV1607" s="99"/>
      <c r="BW1607" s="99"/>
      <c r="BX1607" s="99"/>
      <c r="CB1607" s="13" t="s">
        <v>1511</v>
      </c>
    </row>
    <row r="1608" ht="13.75" spans="1:479">
      <c r="A1608" s="88" t="s">
        <v>12741</v>
      </c>
      <c r="B1608" s="88" t="s">
        <v>7188</v>
      </c>
      <c r="C1608" s="106" t="s">
        <v>7491</v>
      </c>
      <c r="D1608" s="89" t="s">
        <v>12266</v>
      </c>
      <c r="E1608" s="135">
        <v>6</v>
      </c>
      <c r="F1608" s="135">
        <v>80</v>
      </c>
      <c r="G1608" s="90">
        <f t="shared" si="27"/>
        <v>480</v>
      </c>
      <c r="H1608" s="91"/>
      <c r="I1608" s="92"/>
      <c r="J1608" s="92"/>
      <c r="K1608" s="92"/>
      <c r="L1608" s="92"/>
      <c r="M1608" s="93"/>
      <c r="N1608" s="91"/>
      <c r="O1608" s="118"/>
      <c r="P1608" s="118"/>
      <c r="Q1608" s="118"/>
      <c r="R1608" s="91"/>
      <c r="S1608" s="91"/>
      <c r="T1608" s="92"/>
      <c r="U1608" s="113"/>
      <c r="V1608" s="92"/>
      <c r="W1608" s="92"/>
      <c r="X1608" s="93"/>
      <c r="Y1608" s="91"/>
      <c r="Z1608" s="113"/>
      <c r="AA1608" s="113">
        <v>30</v>
      </c>
      <c r="AB1608" s="92">
        <v>30</v>
      </c>
      <c r="AC1608" s="92">
        <v>33</v>
      </c>
      <c r="AD1608" s="93"/>
      <c r="AE1608" s="91"/>
      <c r="AF1608" s="91"/>
      <c r="AG1608" s="91"/>
      <c r="AH1608" s="91"/>
      <c r="AI1608" s="91"/>
      <c r="AJ1608" s="91"/>
      <c r="AK1608" s="91"/>
      <c r="AL1608" s="91"/>
      <c r="AM1608" s="113"/>
      <c r="AN1608" s="113"/>
      <c r="AO1608" s="92"/>
      <c r="AP1608" s="92"/>
      <c r="AQ1608" s="93"/>
      <c r="AR1608" s="91"/>
      <c r="AS1608" s="91"/>
      <c r="AT1608" s="167">
        <v>31</v>
      </c>
      <c r="AU1608" s="167">
        <v>32</v>
      </c>
      <c r="AV1608" s="167">
        <v>10</v>
      </c>
      <c r="AW1608" s="167">
        <v>16</v>
      </c>
      <c r="AX1608" s="91"/>
      <c r="AY1608" s="97"/>
      <c r="AZ1608" s="97"/>
      <c r="BA1608" s="97"/>
      <c r="BB1608" s="97"/>
      <c r="BC1608" s="98" t="s">
        <v>12336</v>
      </c>
      <c r="BD1608" s="98" t="s">
        <v>12349</v>
      </c>
      <c r="BE1608" s="98" t="s">
        <v>12298</v>
      </c>
      <c r="BF1608" s="100"/>
      <c r="BG1608" s="100"/>
      <c r="BH1608" s="111" t="s">
        <v>12272</v>
      </c>
      <c r="BI1608" s="111" t="s">
        <v>12272</v>
      </c>
      <c r="BJ1608" s="99"/>
      <c r="BK1608" s="112" t="s">
        <v>1511</v>
      </c>
      <c r="BL1608" s="102"/>
      <c r="BM1608" s="99"/>
      <c r="BN1608" s="99"/>
      <c r="BT1608" s="99"/>
      <c r="BU1608" s="99"/>
      <c r="BV1608" s="99"/>
      <c r="BW1608" s="99"/>
      <c r="BX1608" s="99"/>
      <c r="CB1608" s="13" t="s">
        <v>1511</v>
      </c>
    </row>
    <row r="1609" s="5" customFormat="1" ht="13.75" spans="1:479">
      <c r="A1609" s="88" t="s">
        <v>12741</v>
      </c>
      <c r="B1609" s="88" t="s">
        <v>7188</v>
      </c>
      <c r="C1609" s="106" t="s">
        <v>7491</v>
      </c>
      <c r="D1609" s="89" t="s">
        <v>494</v>
      </c>
      <c r="E1609" s="135">
        <v>6</v>
      </c>
      <c r="F1609" s="135">
        <v>24</v>
      </c>
      <c r="G1609" s="90">
        <f t="shared" si="27"/>
        <v>144</v>
      </c>
      <c r="H1609" s="91"/>
      <c r="I1609" s="92"/>
      <c r="J1609" s="92"/>
      <c r="K1609" s="92"/>
      <c r="L1609" s="92"/>
      <c r="M1609" s="93"/>
      <c r="N1609" s="91"/>
      <c r="O1609" s="91"/>
      <c r="P1609" s="91"/>
      <c r="Q1609" s="91"/>
      <c r="R1609" s="91"/>
      <c r="S1609" s="91"/>
      <c r="T1609" s="92"/>
      <c r="U1609" s="113"/>
      <c r="V1609" s="92"/>
      <c r="W1609" s="92"/>
      <c r="X1609" s="93"/>
      <c r="Y1609" s="91"/>
      <c r="Z1609" s="113"/>
      <c r="AA1609" s="113">
        <v>30</v>
      </c>
      <c r="AB1609" s="92">
        <v>30</v>
      </c>
      <c r="AC1609" s="92">
        <v>51</v>
      </c>
      <c r="AD1609" s="93"/>
      <c r="AE1609" s="91"/>
      <c r="AF1609" s="91"/>
      <c r="AG1609" s="91"/>
      <c r="AH1609" s="91"/>
      <c r="AI1609" s="91"/>
      <c r="AJ1609" s="91"/>
      <c r="AK1609" s="91"/>
      <c r="AL1609" s="91"/>
      <c r="AM1609" s="113"/>
      <c r="AN1609" s="113"/>
      <c r="AO1609" s="92"/>
      <c r="AP1609" s="92"/>
      <c r="AQ1609" s="93"/>
      <c r="AR1609" s="91"/>
      <c r="AS1609" s="91"/>
      <c r="AT1609" s="428">
        <v>35</v>
      </c>
      <c r="AU1609" s="428">
        <v>18</v>
      </c>
      <c r="AV1609" s="428">
        <v>31</v>
      </c>
      <c r="AW1609" s="428">
        <v>34</v>
      </c>
      <c r="AX1609" s="91"/>
      <c r="AY1609" s="97"/>
      <c r="AZ1609" s="97"/>
      <c r="BA1609" s="97"/>
      <c r="BB1609" s="97"/>
      <c r="BC1609" s="98" t="s">
        <v>12337</v>
      </c>
      <c r="BD1609" s="98" t="s">
        <v>12350</v>
      </c>
      <c r="BE1609" s="98" t="s">
        <v>12301</v>
      </c>
      <c r="BF1609" s="100"/>
      <c r="BG1609" s="100"/>
      <c r="BH1609" s="100"/>
      <c r="BI1609" s="111" t="s">
        <v>12272</v>
      </c>
      <c r="BJ1609" s="99"/>
      <c r="BK1609" s="112" t="s">
        <v>1511</v>
      </c>
      <c r="BL1609" s="102"/>
      <c r="BM1609" s="99"/>
      <c r="BN1609" s="99"/>
      <c r="BO1609" s="13"/>
      <c r="BP1609" s="13"/>
      <c r="BQ1609" s="13"/>
      <c r="BR1609" s="13"/>
      <c r="BS1609" s="13"/>
      <c r="BT1609" s="99"/>
      <c r="BU1609" s="99"/>
      <c r="BV1609" s="99"/>
      <c r="BW1609" s="99"/>
      <c r="BX1609" s="99"/>
      <c r="BY1609" s="13"/>
      <c r="BZ1609" s="13"/>
      <c r="CA1609" s="13"/>
      <c r="CB1609" s="13" t="s">
        <v>1511</v>
      </c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  <c r="DE1609" s="13"/>
      <c r="DF1609" s="13"/>
      <c r="DG1609" s="13"/>
      <c r="DH1609" s="13"/>
      <c r="DI1609" s="13"/>
      <c r="DJ1609" s="13"/>
      <c r="DK1609" s="13"/>
      <c r="DL1609" s="13"/>
      <c r="DM1609" s="13"/>
      <c r="DN1609" s="13"/>
      <c r="DO1609" s="13"/>
      <c r="DP1609" s="13"/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3"/>
      <c r="ED1609" s="13"/>
      <c r="EE1609" s="13"/>
      <c r="EF1609" s="13"/>
      <c r="EG1609" s="13"/>
      <c r="EH1609" s="13"/>
      <c r="EI1609" s="13"/>
      <c r="EJ1609" s="13"/>
      <c r="EK1609" s="13"/>
      <c r="EL1609" s="13"/>
      <c r="EM1609" s="13"/>
      <c r="EN1609" s="13"/>
      <c r="EO1609" s="13"/>
      <c r="EP1609" s="13"/>
      <c r="EQ1609" s="13"/>
      <c r="ER1609" s="13"/>
      <c r="ES1609" s="13"/>
      <c r="ET1609" s="13"/>
      <c r="EU1609" s="13"/>
      <c r="EV1609" s="13"/>
      <c r="EW1609" s="13"/>
      <c r="EX1609" s="13"/>
      <c r="EY1609" s="13"/>
      <c r="EZ1609" s="13"/>
      <c r="FA1609" s="13"/>
      <c r="FB1609" s="13"/>
      <c r="FC1609" s="13"/>
      <c r="FD1609" s="13"/>
      <c r="FE1609" s="13"/>
      <c r="FF1609" s="13"/>
      <c r="FG1609" s="13"/>
      <c r="FH1609" s="13"/>
      <c r="FI1609" s="13"/>
      <c r="FJ1609" s="13"/>
      <c r="FK1609" s="13"/>
      <c r="FL1609" s="13"/>
      <c r="FM1609" s="13"/>
      <c r="FN1609" s="13"/>
      <c r="FO1609" s="13"/>
      <c r="FP1609" s="13"/>
      <c r="FQ1609" s="13"/>
      <c r="FR1609" s="13"/>
      <c r="FS1609" s="13"/>
      <c r="FT1609" s="13"/>
      <c r="FU1609" s="13"/>
      <c r="FV1609" s="13"/>
      <c r="FW1609" s="13"/>
      <c r="FX1609" s="13"/>
      <c r="FY1609" s="13"/>
      <c r="FZ1609" s="13"/>
      <c r="GA1609" s="13"/>
      <c r="GB1609" s="13"/>
      <c r="GC1609" s="13"/>
      <c r="GD1609" s="13"/>
      <c r="GE1609" s="13"/>
      <c r="GF1609" s="13"/>
      <c r="GG1609" s="13"/>
      <c r="GH1609" s="13"/>
      <c r="GI1609" s="13"/>
      <c r="GJ1609" s="13"/>
      <c r="GK1609" s="13"/>
      <c r="GL1609" s="13"/>
      <c r="GM1609" s="13"/>
      <c r="GN1609" s="13"/>
      <c r="GO1609" s="13"/>
      <c r="GP1609" s="13"/>
      <c r="GQ1609" s="13"/>
      <c r="GR1609" s="13"/>
      <c r="GS1609" s="13"/>
      <c r="GT1609" s="13"/>
      <c r="GU1609" s="13"/>
      <c r="GV1609" s="13"/>
      <c r="GW1609" s="13"/>
      <c r="GX1609" s="13"/>
      <c r="GY1609" s="13"/>
      <c r="GZ1609" s="13"/>
      <c r="HA1609" s="13"/>
      <c r="HB1609" s="13"/>
      <c r="HC1609" s="13"/>
      <c r="HD1609" s="13"/>
      <c r="HE1609" s="13"/>
      <c r="HF1609" s="13"/>
      <c r="HG1609" s="13"/>
      <c r="HH1609" s="13"/>
      <c r="HI1609" s="13"/>
      <c r="HJ1609" s="13"/>
      <c r="HK1609" s="13"/>
      <c r="HL1609" s="13"/>
      <c r="HM1609" s="13"/>
      <c r="HN1609" s="13"/>
      <c r="HO1609" s="13"/>
      <c r="HP1609" s="13"/>
      <c r="HQ1609" s="13"/>
      <c r="HR1609" s="13"/>
      <c r="HS1609" s="13"/>
      <c r="HT1609" s="13"/>
      <c r="HU1609" s="13"/>
      <c r="HV1609" s="13"/>
      <c r="HW1609" s="13"/>
      <c r="HX1609" s="13"/>
      <c r="HY1609" s="13"/>
      <c r="HZ1609" s="13"/>
      <c r="IA1609" s="13"/>
      <c r="IB1609" s="13"/>
      <c r="IC1609" s="13"/>
      <c r="ID1609" s="13"/>
      <c r="IE1609" s="13"/>
      <c r="IF1609" s="13"/>
      <c r="IG1609" s="13"/>
      <c r="IH1609" s="13"/>
      <c r="II1609" s="13"/>
      <c r="IJ1609" s="13"/>
      <c r="IK1609" s="13"/>
      <c r="IL1609" s="13"/>
      <c r="IM1609" s="13"/>
      <c r="IN1609" s="13"/>
      <c r="IO1609" s="13"/>
      <c r="IP1609" s="13"/>
      <c r="IQ1609" s="13"/>
      <c r="IR1609" s="13"/>
      <c r="IS1609" s="13"/>
      <c r="IT1609" s="13"/>
      <c r="IU1609" s="13"/>
      <c r="IV1609" s="13"/>
      <c r="IW1609" s="13"/>
      <c r="IX1609" s="13"/>
      <c r="IY1609" s="13"/>
      <c r="IZ1609" s="13"/>
      <c r="JA1609" s="13"/>
      <c r="JB1609" s="13"/>
      <c r="JC1609" s="13"/>
      <c r="JD1609" s="13"/>
      <c r="JE1609" s="13"/>
      <c r="JF1609" s="13"/>
      <c r="JG1609" s="13"/>
      <c r="JH1609" s="13"/>
      <c r="JI1609" s="13"/>
      <c r="JJ1609" s="13"/>
      <c r="JK1609" s="13"/>
      <c r="JL1609" s="13"/>
      <c r="JM1609" s="13"/>
      <c r="JN1609" s="13"/>
      <c r="JO1609" s="13"/>
      <c r="JP1609" s="13"/>
      <c r="JQ1609" s="13"/>
      <c r="JR1609" s="13"/>
      <c r="JS1609" s="13"/>
      <c r="JT1609" s="13"/>
      <c r="JU1609" s="13"/>
      <c r="JV1609" s="13"/>
      <c r="JW1609" s="13"/>
      <c r="JX1609" s="13"/>
      <c r="JY1609" s="13"/>
      <c r="JZ1609" s="13"/>
      <c r="KA1609" s="13"/>
      <c r="KB1609" s="13"/>
      <c r="KC1609" s="13"/>
      <c r="KD1609" s="13"/>
      <c r="KE1609" s="13"/>
      <c r="KF1609" s="13"/>
      <c r="KG1609" s="13"/>
      <c r="KH1609" s="13"/>
      <c r="KI1609" s="13"/>
      <c r="KJ1609" s="13"/>
      <c r="KK1609" s="13"/>
      <c r="KL1609" s="13"/>
      <c r="KM1609" s="13"/>
      <c r="KN1609" s="13"/>
      <c r="KO1609" s="13"/>
      <c r="KP1609" s="13"/>
      <c r="KQ1609" s="13"/>
      <c r="KR1609" s="13"/>
      <c r="KS1609" s="13"/>
      <c r="KT1609" s="13"/>
      <c r="KU1609" s="13"/>
      <c r="KV1609" s="13"/>
      <c r="KW1609" s="13"/>
      <c r="KX1609" s="13"/>
      <c r="KY1609" s="13"/>
      <c r="KZ1609" s="13"/>
      <c r="LA1609" s="13"/>
      <c r="LB1609" s="13"/>
      <c r="LC1609" s="13"/>
      <c r="LD1609" s="13"/>
      <c r="LE1609" s="13"/>
      <c r="LF1609" s="13"/>
      <c r="LG1609" s="13"/>
      <c r="LH1609" s="13"/>
      <c r="LI1609" s="13"/>
      <c r="LJ1609" s="13"/>
      <c r="LK1609" s="13"/>
      <c r="LL1609" s="13"/>
      <c r="LM1609" s="13"/>
      <c r="LN1609" s="13"/>
      <c r="LO1609" s="13"/>
      <c r="LP1609" s="13"/>
      <c r="LQ1609" s="13"/>
      <c r="LR1609" s="13"/>
      <c r="LS1609" s="13"/>
      <c r="LT1609" s="13"/>
      <c r="LU1609" s="13"/>
      <c r="LV1609" s="13"/>
      <c r="LW1609" s="13"/>
      <c r="LX1609" s="13"/>
      <c r="LY1609" s="13"/>
      <c r="LZ1609" s="13"/>
      <c r="MA1609" s="13"/>
      <c r="MB1609" s="13"/>
      <c r="MC1609" s="13"/>
      <c r="MD1609" s="13"/>
      <c r="ME1609" s="13"/>
      <c r="MF1609" s="13"/>
      <c r="MG1609" s="13"/>
      <c r="MH1609" s="13"/>
      <c r="MI1609" s="13"/>
      <c r="MJ1609" s="13"/>
      <c r="MK1609" s="13"/>
      <c r="ML1609" s="13"/>
      <c r="MM1609" s="13"/>
      <c r="MN1609" s="13"/>
      <c r="MO1609" s="13"/>
      <c r="MP1609" s="13"/>
      <c r="MQ1609" s="13"/>
      <c r="MR1609" s="13"/>
      <c r="MS1609" s="13"/>
      <c r="MT1609" s="13"/>
      <c r="MU1609" s="13"/>
      <c r="MV1609" s="13"/>
      <c r="MW1609" s="13"/>
      <c r="MX1609" s="13"/>
      <c r="MY1609" s="13"/>
      <c r="MZ1609" s="13"/>
      <c r="NA1609" s="13"/>
      <c r="NB1609" s="13"/>
      <c r="NC1609" s="13"/>
      <c r="ND1609" s="13"/>
      <c r="NE1609" s="13"/>
      <c r="NF1609" s="13"/>
      <c r="NG1609" s="13"/>
      <c r="NH1609" s="13"/>
      <c r="NI1609" s="13"/>
      <c r="NJ1609" s="13"/>
      <c r="NK1609" s="13"/>
      <c r="NL1609" s="13"/>
      <c r="NM1609" s="13"/>
      <c r="NN1609" s="13"/>
      <c r="NO1609" s="13"/>
      <c r="NP1609" s="13"/>
      <c r="NQ1609" s="13"/>
      <c r="NR1609" s="13"/>
      <c r="NS1609" s="13"/>
      <c r="NT1609" s="13"/>
      <c r="NU1609" s="13"/>
      <c r="NV1609" s="13"/>
      <c r="NW1609" s="13"/>
      <c r="NX1609" s="13"/>
      <c r="NY1609" s="13"/>
      <c r="NZ1609" s="13"/>
      <c r="OA1609" s="13"/>
      <c r="OB1609" s="13"/>
      <c r="OC1609" s="13"/>
      <c r="OD1609" s="13"/>
      <c r="OE1609" s="13"/>
      <c r="OF1609" s="13"/>
      <c r="OG1609" s="13"/>
      <c r="OH1609" s="13"/>
      <c r="OI1609" s="13"/>
      <c r="OJ1609" s="13"/>
      <c r="OK1609" s="13"/>
      <c r="OL1609" s="13"/>
      <c r="OM1609" s="13"/>
      <c r="ON1609" s="13"/>
      <c r="OO1609" s="13"/>
      <c r="OP1609" s="13"/>
      <c r="OQ1609" s="13"/>
      <c r="OR1609" s="13"/>
      <c r="OS1609" s="13"/>
      <c r="OT1609" s="13"/>
      <c r="OU1609" s="13"/>
      <c r="OV1609" s="13"/>
      <c r="OW1609" s="13"/>
      <c r="OX1609" s="13"/>
      <c r="OY1609" s="13"/>
      <c r="OZ1609" s="13"/>
      <c r="PA1609" s="13"/>
      <c r="PB1609" s="13"/>
      <c r="PC1609" s="13"/>
      <c r="PD1609" s="13"/>
      <c r="PE1609" s="13"/>
      <c r="PF1609" s="13"/>
      <c r="PG1609" s="13"/>
      <c r="PH1609" s="13"/>
      <c r="PI1609" s="13"/>
      <c r="PJ1609" s="13"/>
      <c r="PK1609" s="13"/>
      <c r="PL1609" s="13"/>
      <c r="PM1609" s="13"/>
      <c r="PN1609" s="13"/>
      <c r="PO1609" s="13"/>
      <c r="PP1609" s="13"/>
      <c r="PQ1609" s="13"/>
      <c r="PR1609" s="13"/>
      <c r="PS1609" s="13"/>
      <c r="PT1609" s="13"/>
      <c r="PU1609" s="13"/>
      <c r="PV1609" s="13"/>
      <c r="PW1609" s="13"/>
      <c r="PX1609" s="13"/>
      <c r="PY1609" s="13"/>
      <c r="PZ1609" s="13"/>
      <c r="QA1609" s="13"/>
      <c r="QB1609" s="13"/>
      <c r="QC1609" s="13"/>
      <c r="QD1609" s="13"/>
      <c r="QE1609" s="13"/>
      <c r="QF1609" s="13"/>
      <c r="QG1609" s="13"/>
      <c r="QH1609" s="13"/>
      <c r="QI1609" s="13"/>
      <c r="QJ1609" s="13"/>
      <c r="QK1609" s="13"/>
      <c r="QL1609" s="13"/>
      <c r="QM1609" s="13"/>
      <c r="QN1609" s="13"/>
      <c r="QO1609" s="13"/>
      <c r="QP1609" s="13"/>
      <c r="QQ1609" s="13"/>
      <c r="QR1609" s="13"/>
      <c r="QS1609" s="13"/>
      <c r="QT1609" s="13"/>
      <c r="QU1609" s="13"/>
      <c r="QV1609" s="13"/>
      <c r="QW1609" s="13"/>
      <c r="QX1609" s="13"/>
      <c r="QY1609" s="13"/>
      <c r="QZ1609" s="13"/>
      <c r="RA1609" s="13"/>
      <c r="RB1609" s="13"/>
      <c r="RC1609" s="13"/>
      <c r="RD1609" s="13"/>
      <c r="RE1609" s="13"/>
      <c r="RF1609" s="13"/>
      <c r="RG1609" s="13"/>
      <c r="RH1609" s="13"/>
      <c r="RI1609" s="13"/>
      <c r="RJ1609" s="13"/>
      <c r="RK1609" s="13"/>
    </row>
    <row r="1610" s="5" customFormat="1" ht="13.75" spans="1:479">
      <c r="A1610" s="88" t="s">
        <v>12741</v>
      </c>
      <c r="B1610" s="88" t="s">
        <v>7188</v>
      </c>
      <c r="C1610" s="106" t="s">
        <v>7995</v>
      </c>
      <c r="D1610" s="89" t="s">
        <v>12266</v>
      </c>
      <c r="E1610" s="135">
        <v>6</v>
      </c>
      <c r="F1610" s="135">
        <v>80</v>
      </c>
      <c r="G1610" s="90">
        <f t="shared" si="27"/>
        <v>480</v>
      </c>
      <c r="H1610" s="91"/>
      <c r="I1610" s="92"/>
      <c r="J1610" s="92">
        <v>32</v>
      </c>
      <c r="K1610" s="92">
        <v>32</v>
      </c>
      <c r="L1610" s="92">
        <v>11</v>
      </c>
      <c r="M1610" s="93">
        <v>38</v>
      </c>
      <c r="N1610" s="91">
        <v>30</v>
      </c>
      <c r="O1610" s="91">
        <v>30</v>
      </c>
      <c r="P1610" s="91">
        <v>35</v>
      </c>
      <c r="Q1610" s="91">
        <v>31</v>
      </c>
      <c r="R1610" s="91">
        <v>38</v>
      </c>
      <c r="S1610" s="91"/>
      <c r="T1610" s="92"/>
      <c r="U1610" s="113">
        <v>34</v>
      </c>
      <c r="V1610" s="92">
        <v>31</v>
      </c>
      <c r="W1610" s="92">
        <v>15</v>
      </c>
      <c r="X1610" s="93">
        <v>38</v>
      </c>
      <c r="Y1610" s="91"/>
      <c r="Z1610" s="113"/>
      <c r="AA1610" s="113">
        <v>30</v>
      </c>
      <c r="AB1610" s="92">
        <v>30</v>
      </c>
      <c r="AC1610" s="92">
        <v>33</v>
      </c>
      <c r="AD1610" s="93"/>
      <c r="AE1610" s="91"/>
      <c r="AF1610" s="91"/>
      <c r="AG1610" s="91"/>
      <c r="AH1610" s="91"/>
      <c r="AI1610" s="91"/>
      <c r="AJ1610" s="91"/>
      <c r="AK1610" s="91"/>
      <c r="AL1610" s="91"/>
      <c r="AM1610" s="113"/>
      <c r="AN1610" s="113"/>
      <c r="AO1610" s="92"/>
      <c r="AP1610" s="92"/>
      <c r="AQ1610" s="93"/>
      <c r="AR1610" s="91"/>
      <c r="AS1610" s="91"/>
      <c r="AT1610" s="167">
        <v>31</v>
      </c>
      <c r="AU1610" s="167">
        <v>32</v>
      </c>
      <c r="AV1610" s="167">
        <v>10</v>
      </c>
      <c r="AW1610" s="167">
        <v>16</v>
      </c>
      <c r="AX1610" s="91"/>
      <c r="AY1610" s="97"/>
      <c r="AZ1610" s="97"/>
      <c r="BA1610" s="97"/>
      <c r="BB1610" s="97"/>
      <c r="BC1610" s="98" t="s">
        <v>12336</v>
      </c>
      <c r="BD1610" s="98" t="s">
        <v>12349</v>
      </c>
      <c r="BE1610" s="98" t="s">
        <v>12298</v>
      </c>
      <c r="BF1610" s="100"/>
      <c r="BG1610" s="100"/>
      <c r="BH1610" s="111" t="s">
        <v>12272</v>
      </c>
      <c r="BI1610" s="111" t="s">
        <v>12272</v>
      </c>
      <c r="BJ1610" s="99"/>
      <c r="BK1610" s="112" t="s">
        <v>1511</v>
      </c>
      <c r="BL1610" s="102"/>
      <c r="BM1610" s="99"/>
      <c r="BN1610" s="99"/>
      <c r="BO1610" s="13"/>
      <c r="BP1610" s="13"/>
      <c r="BQ1610" s="13"/>
      <c r="BR1610" s="13"/>
      <c r="BS1610" s="13"/>
      <c r="BT1610" s="404">
        <v>34</v>
      </c>
      <c r="BU1610" s="404">
        <v>24</v>
      </c>
      <c r="BV1610" s="404"/>
      <c r="BW1610" s="404"/>
      <c r="BX1610" s="404" t="s">
        <v>12742</v>
      </c>
      <c r="BY1610" s="13"/>
      <c r="BZ1610" s="13"/>
      <c r="CA1610" s="13"/>
      <c r="CB1610" s="13" t="s">
        <v>1511</v>
      </c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3"/>
      <c r="DF1610" s="13"/>
      <c r="DG1610" s="13"/>
      <c r="DH1610" s="13"/>
      <c r="DI1610" s="13"/>
      <c r="DJ1610" s="13"/>
      <c r="DK1610" s="13"/>
      <c r="DL1610" s="13"/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3"/>
      <c r="ED1610" s="13"/>
      <c r="EE1610" s="13"/>
      <c r="EF1610" s="13"/>
      <c r="EG1610" s="13"/>
      <c r="EH1610" s="13"/>
      <c r="EI1610" s="13"/>
      <c r="EJ1610" s="13"/>
      <c r="EK1610" s="13"/>
      <c r="EL1610" s="13"/>
      <c r="EM1610" s="13"/>
      <c r="EN1610" s="13"/>
      <c r="EO1610" s="13"/>
      <c r="EP1610" s="13"/>
      <c r="EQ1610" s="13"/>
      <c r="ER1610" s="13"/>
      <c r="ES1610" s="13"/>
      <c r="ET1610" s="13"/>
      <c r="EU1610" s="13"/>
      <c r="EV1610" s="13"/>
      <c r="EW1610" s="13"/>
      <c r="EX1610" s="13"/>
      <c r="EY1610" s="13"/>
      <c r="EZ1610" s="13"/>
      <c r="FA1610" s="13"/>
      <c r="FB1610" s="13"/>
      <c r="FC1610" s="13"/>
      <c r="FD1610" s="13"/>
      <c r="FE1610" s="13"/>
      <c r="FF1610" s="13"/>
      <c r="FG1610" s="13"/>
      <c r="FH1610" s="13"/>
      <c r="FI1610" s="13"/>
      <c r="FJ1610" s="13"/>
      <c r="FK1610" s="13"/>
      <c r="FL1610" s="13"/>
      <c r="FM1610" s="13"/>
      <c r="FN1610" s="13"/>
      <c r="FO1610" s="13"/>
      <c r="FP1610" s="13"/>
      <c r="FQ1610" s="13"/>
      <c r="FR1610" s="13"/>
      <c r="FS1610" s="13"/>
      <c r="FT1610" s="13"/>
      <c r="FU1610" s="13"/>
      <c r="FV1610" s="13"/>
      <c r="FW1610" s="13"/>
      <c r="FX1610" s="13"/>
      <c r="FY1610" s="13"/>
      <c r="FZ1610" s="13"/>
      <c r="GA1610" s="13"/>
      <c r="GB1610" s="13"/>
      <c r="GC1610" s="13"/>
      <c r="GD1610" s="13"/>
      <c r="GE1610" s="13"/>
      <c r="GF1610" s="13"/>
      <c r="GG1610" s="13"/>
      <c r="GH1610" s="13"/>
      <c r="GI1610" s="13"/>
      <c r="GJ1610" s="13"/>
      <c r="GK1610" s="13"/>
      <c r="GL1610" s="13"/>
      <c r="GM1610" s="13"/>
      <c r="GN1610" s="13"/>
      <c r="GO1610" s="13"/>
      <c r="GP1610" s="13"/>
      <c r="GQ1610" s="13"/>
      <c r="GR1610" s="13"/>
      <c r="GS1610" s="13"/>
      <c r="GT1610" s="13"/>
      <c r="GU1610" s="13"/>
      <c r="GV1610" s="13"/>
      <c r="GW1610" s="13"/>
      <c r="GX1610" s="13"/>
      <c r="GY1610" s="13"/>
      <c r="GZ1610" s="13"/>
      <c r="HA1610" s="13"/>
      <c r="HB1610" s="13"/>
      <c r="HC1610" s="13"/>
      <c r="HD1610" s="13"/>
      <c r="HE1610" s="13"/>
      <c r="HF1610" s="13"/>
      <c r="HG1610" s="13"/>
      <c r="HH1610" s="13"/>
      <c r="HI1610" s="13"/>
      <c r="HJ1610" s="13"/>
      <c r="HK1610" s="13"/>
      <c r="HL1610" s="13"/>
      <c r="HM1610" s="13"/>
      <c r="HN1610" s="13"/>
      <c r="HO1610" s="13"/>
      <c r="HP1610" s="13"/>
      <c r="HQ1610" s="13"/>
      <c r="HR1610" s="13"/>
      <c r="HS1610" s="13"/>
      <c r="HT1610" s="13"/>
      <c r="HU1610" s="13"/>
      <c r="HV1610" s="13"/>
      <c r="HW1610" s="13"/>
      <c r="HX1610" s="13"/>
      <c r="HY1610" s="13"/>
      <c r="HZ1610" s="13"/>
      <c r="IA1610" s="13"/>
      <c r="IB1610" s="13"/>
      <c r="IC1610" s="13"/>
      <c r="ID1610" s="13"/>
      <c r="IE1610" s="13"/>
      <c r="IF1610" s="13"/>
      <c r="IG1610" s="13"/>
      <c r="IH1610" s="13"/>
      <c r="II1610" s="13"/>
      <c r="IJ1610" s="13"/>
      <c r="IK1610" s="13"/>
      <c r="IL1610" s="13"/>
      <c r="IM1610" s="13"/>
      <c r="IN1610" s="13"/>
      <c r="IO1610" s="13"/>
      <c r="IP1610" s="13"/>
      <c r="IQ1610" s="13"/>
      <c r="IR1610" s="13"/>
      <c r="IS1610" s="13"/>
      <c r="IT1610" s="13"/>
      <c r="IU1610" s="13"/>
      <c r="IV1610" s="13"/>
      <c r="IW1610" s="13"/>
      <c r="IX1610" s="13"/>
      <c r="IY1610" s="13"/>
      <c r="IZ1610" s="13"/>
      <c r="JA1610" s="13"/>
      <c r="JB1610" s="13"/>
      <c r="JC1610" s="13"/>
      <c r="JD1610" s="13"/>
      <c r="JE1610" s="13"/>
      <c r="JF1610" s="13"/>
      <c r="JG1610" s="13"/>
      <c r="JH1610" s="13"/>
      <c r="JI1610" s="13"/>
      <c r="JJ1610" s="13"/>
      <c r="JK1610" s="13"/>
      <c r="JL1610" s="13"/>
      <c r="JM1610" s="13"/>
      <c r="JN1610" s="13"/>
      <c r="JO1610" s="13"/>
      <c r="JP1610" s="13"/>
      <c r="JQ1610" s="13"/>
      <c r="JR1610" s="13"/>
      <c r="JS1610" s="13"/>
      <c r="JT1610" s="13"/>
      <c r="JU1610" s="13"/>
      <c r="JV1610" s="13"/>
      <c r="JW1610" s="13"/>
      <c r="JX1610" s="13"/>
      <c r="JY1610" s="13"/>
      <c r="JZ1610" s="13"/>
      <c r="KA1610" s="13"/>
      <c r="KB1610" s="13"/>
      <c r="KC1610" s="13"/>
      <c r="KD1610" s="13"/>
      <c r="KE1610" s="13"/>
      <c r="KF1610" s="13"/>
      <c r="KG1610" s="13"/>
      <c r="KH1610" s="13"/>
      <c r="KI1610" s="13"/>
      <c r="KJ1610" s="13"/>
      <c r="KK1610" s="13"/>
      <c r="KL1610" s="13"/>
      <c r="KM1610" s="13"/>
      <c r="KN1610" s="13"/>
      <c r="KO1610" s="13"/>
      <c r="KP1610" s="13"/>
      <c r="KQ1610" s="13"/>
      <c r="KR1610" s="13"/>
      <c r="KS1610" s="13"/>
      <c r="KT1610" s="13"/>
      <c r="KU1610" s="13"/>
      <c r="KV1610" s="13"/>
      <c r="KW1610" s="13"/>
      <c r="KX1610" s="13"/>
      <c r="KY1610" s="13"/>
      <c r="KZ1610" s="13"/>
      <c r="LA1610" s="13"/>
      <c r="LB1610" s="13"/>
      <c r="LC1610" s="13"/>
      <c r="LD1610" s="13"/>
      <c r="LE1610" s="13"/>
      <c r="LF1610" s="13"/>
      <c r="LG1610" s="13"/>
      <c r="LH1610" s="13"/>
      <c r="LI1610" s="13"/>
      <c r="LJ1610" s="13"/>
      <c r="LK1610" s="13"/>
      <c r="LL1610" s="13"/>
      <c r="LM1610" s="13"/>
      <c r="LN1610" s="13"/>
      <c r="LO1610" s="13"/>
      <c r="LP1610" s="13"/>
      <c r="LQ1610" s="13"/>
      <c r="LR1610" s="13"/>
      <c r="LS1610" s="13"/>
      <c r="LT1610" s="13"/>
      <c r="LU1610" s="13"/>
      <c r="LV1610" s="13"/>
      <c r="LW1610" s="13"/>
      <c r="LX1610" s="13"/>
      <c r="LY1610" s="13"/>
      <c r="LZ1610" s="13"/>
      <c r="MA1610" s="13"/>
      <c r="MB1610" s="13"/>
      <c r="MC1610" s="13"/>
      <c r="MD1610" s="13"/>
      <c r="ME1610" s="13"/>
      <c r="MF1610" s="13"/>
      <c r="MG1610" s="13"/>
      <c r="MH1610" s="13"/>
      <c r="MI1610" s="13"/>
      <c r="MJ1610" s="13"/>
      <c r="MK1610" s="13"/>
      <c r="ML1610" s="13"/>
      <c r="MM1610" s="13"/>
      <c r="MN1610" s="13"/>
      <c r="MO1610" s="13"/>
      <c r="MP1610" s="13"/>
      <c r="MQ1610" s="13"/>
      <c r="MR1610" s="13"/>
      <c r="MS1610" s="13"/>
      <c r="MT1610" s="13"/>
      <c r="MU1610" s="13"/>
      <c r="MV1610" s="13"/>
      <c r="MW1610" s="13"/>
      <c r="MX1610" s="13"/>
      <c r="MY1610" s="13"/>
      <c r="MZ1610" s="13"/>
      <c r="NA1610" s="13"/>
      <c r="NB1610" s="13"/>
      <c r="NC1610" s="13"/>
      <c r="ND1610" s="13"/>
      <c r="NE1610" s="13"/>
      <c r="NF1610" s="13"/>
      <c r="NG1610" s="13"/>
      <c r="NH1610" s="13"/>
      <c r="NI1610" s="13"/>
      <c r="NJ1610" s="13"/>
      <c r="NK1610" s="13"/>
      <c r="NL1610" s="13"/>
      <c r="NM1610" s="13"/>
      <c r="NN1610" s="13"/>
      <c r="NO1610" s="13"/>
      <c r="NP1610" s="13"/>
      <c r="NQ1610" s="13"/>
      <c r="NR1610" s="13"/>
      <c r="NS1610" s="13"/>
      <c r="NT1610" s="13"/>
      <c r="NU1610" s="13"/>
      <c r="NV1610" s="13"/>
      <c r="NW1610" s="13"/>
      <c r="NX1610" s="13"/>
      <c r="NY1610" s="13"/>
      <c r="NZ1610" s="13"/>
      <c r="OA1610" s="13"/>
      <c r="OB1610" s="13"/>
      <c r="OC1610" s="13"/>
      <c r="OD1610" s="13"/>
      <c r="OE1610" s="13"/>
      <c r="OF1610" s="13"/>
      <c r="OG1610" s="13"/>
      <c r="OH1610" s="13"/>
      <c r="OI1610" s="13"/>
      <c r="OJ1610" s="13"/>
      <c r="OK1610" s="13"/>
      <c r="OL1610" s="13"/>
      <c r="OM1610" s="13"/>
      <c r="ON1610" s="13"/>
      <c r="OO1610" s="13"/>
      <c r="OP1610" s="13"/>
      <c r="OQ1610" s="13"/>
      <c r="OR1610" s="13"/>
      <c r="OS1610" s="13"/>
      <c r="OT1610" s="13"/>
      <c r="OU1610" s="13"/>
      <c r="OV1610" s="13"/>
      <c r="OW1610" s="13"/>
      <c r="OX1610" s="13"/>
      <c r="OY1610" s="13"/>
      <c r="OZ1610" s="13"/>
      <c r="PA1610" s="13"/>
      <c r="PB1610" s="13"/>
      <c r="PC1610" s="13"/>
      <c r="PD1610" s="13"/>
      <c r="PE1610" s="13"/>
      <c r="PF1610" s="13"/>
      <c r="PG1610" s="13"/>
      <c r="PH1610" s="13"/>
      <c r="PI1610" s="13"/>
      <c r="PJ1610" s="13"/>
      <c r="PK1610" s="13"/>
      <c r="PL1610" s="13"/>
      <c r="PM1610" s="13"/>
      <c r="PN1610" s="13"/>
      <c r="PO1610" s="13"/>
      <c r="PP1610" s="13"/>
      <c r="PQ1610" s="13"/>
      <c r="PR1610" s="13"/>
      <c r="PS1610" s="13"/>
      <c r="PT1610" s="13"/>
      <c r="PU1610" s="13"/>
      <c r="PV1610" s="13"/>
      <c r="PW1610" s="13"/>
      <c r="PX1610" s="13"/>
      <c r="PY1610" s="13"/>
      <c r="PZ1610" s="13"/>
      <c r="QA1610" s="13"/>
      <c r="QB1610" s="13"/>
      <c r="QC1610" s="13"/>
      <c r="QD1610" s="13"/>
      <c r="QE1610" s="13"/>
      <c r="QF1610" s="13"/>
      <c r="QG1610" s="13"/>
      <c r="QH1610" s="13"/>
      <c r="QI1610" s="13"/>
      <c r="QJ1610" s="13"/>
      <c r="QK1610" s="13"/>
      <c r="QL1610" s="13"/>
      <c r="QM1610" s="13"/>
      <c r="QN1610" s="13"/>
      <c r="QO1610" s="13"/>
      <c r="QP1610" s="13"/>
      <c r="QQ1610" s="13"/>
      <c r="QR1610" s="13"/>
      <c r="QS1610" s="13"/>
      <c r="QT1610" s="13"/>
      <c r="QU1610" s="13"/>
      <c r="QV1610" s="13"/>
      <c r="QW1610" s="13"/>
      <c r="QX1610" s="13"/>
      <c r="QY1610" s="13"/>
      <c r="QZ1610" s="13"/>
      <c r="RA1610" s="13"/>
      <c r="RB1610" s="13"/>
      <c r="RC1610" s="13"/>
      <c r="RD1610" s="13"/>
      <c r="RE1610" s="13"/>
      <c r="RF1610" s="13"/>
      <c r="RG1610" s="13"/>
      <c r="RH1610" s="13"/>
      <c r="RI1610" s="13"/>
      <c r="RJ1610" s="13"/>
      <c r="RK1610" s="13"/>
    </row>
    <row r="1611" s="5" customFormat="1" ht="13.75" spans="1:479">
      <c r="A1611" s="88" t="s">
        <v>12741</v>
      </c>
      <c r="B1611" s="88" t="s">
        <v>7188</v>
      </c>
      <c r="C1611" s="106" t="s">
        <v>7995</v>
      </c>
      <c r="D1611" s="89" t="s">
        <v>494</v>
      </c>
      <c r="E1611" s="135">
        <v>6</v>
      </c>
      <c r="F1611" s="135">
        <v>24</v>
      </c>
      <c r="G1611" s="90">
        <f t="shared" si="27"/>
        <v>144</v>
      </c>
      <c r="H1611" s="91"/>
      <c r="I1611" s="92"/>
      <c r="J1611" s="92">
        <v>27</v>
      </c>
      <c r="K1611" s="92">
        <v>26</v>
      </c>
      <c r="L1611" s="92">
        <v>51</v>
      </c>
      <c r="M1611" s="93"/>
      <c r="N1611" s="91"/>
      <c r="O1611" s="91">
        <v>29</v>
      </c>
      <c r="P1611" s="91">
        <v>29</v>
      </c>
      <c r="Q1611" s="91">
        <v>59</v>
      </c>
      <c r="R1611" s="91">
        <v>38</v>
      </c>
      <c r="S1611" s="91"/>
      <c r="T1611" s="92"/>
      <c r="U1611" s="113">
        <v>25</v>
      </c>
      <c r="V1611" s="92">
        <v>19</v>
      </c>
      <c r="W1611" s="92">
        <v>50</v>
      </c>
      <c r="X1611" s="93"/>
      <c r="Y1611" s="91"/>
      <c r="Z1611" s="113"/>
      <c r="AA1611" s="113">
        <v>30</v>
      </c>
      <c r="AB1611" s="92">
        <v>30</v>
      </c>
      <c r="AC1611" s="92">
        <v>51</v>
      </c>
      <c r="AD1611" s="93"/>
      <c r="AE1611" s="91"/>
      <c r="AF1611" s="91"/>
      <c r="AG1611" s="91"/>
      <c r="AH1611" s="91"/>
      <c r="AI1611" s="91"/>
      <c r="AJ1611" s="91"/>
      <c r="AK1611" s="91"/>
      <c r="AL1611" s="91"/>
      <c r="AM1611" s="113"/>
      <c r="AN1611" s="113"/>
      <c r="AO1611" s="92"/>
      <c r="AP1611" s="92"/>
      <c r="AQ1611" s="93"/>
      <c r="AR1611" s="91"/>
      <c r="AS1611" s="91"/>
      <c r="AT1611" s="428">
        <v>35</v>
      </c>
      <c r="AU1611" s="428">
        <v>18</v>
      </c>
      <c r="AV1611" s="428">
        <v>31</v>
      </c>
      <c r="AW1611" s="428">
        <v>34</v>
      </c>
      <c r="AX1611" s="91"/>
      <c r="AY1611" s="97"/>
      <c r="AZ1611" s="97"/>
      <c r="BA1611" s="97"/>
      <c r="BB1611" s="97"/>
      <c r="BC1611" s="98" t="s">
        <v>12337</v>
      </c>
      <c r="BD1611" s="98" t="s">
        <v>12350</v>
      </c>
      <c r="BE1611" s="98" t="s">
        <v>12301</v>
      </c>
      <c r="BF1611" s="100"/>
      <c r="BG1611" s="100"/>
      <c r="BH1611" s="100"/>
      <c r="BI1611" s="111" t="s">
        <v>12272</v>
      </c>
      <c r="BJ1611" s="99"/>
      <c r="BK1611" s="112" t="s">
        <v>1511</v>
      </c>
      <c r="BL1611" s="102"/>
      <c r="BM1611" s="99"/>
      <c r="BN1611" s="99"/>
      <c r="BO1611" s="13"/>
      <c r="BP1611" s="13"/>
      <c r="BQ1611" s="13"/>
      <c r="BR1611" s="13"/>
      <c r="BS1611" s="13"/>
      <c r="BT1611" s="99"/>
      <c r="BU1611" s="99"/>
      <c r="BV1611" s="99"/>
      <c r="BW1611" s="99"/>
      <c r="BX1611" s="99"/>
      <c r="BY1611" s="13"/>
      <c r="BZ1611" s="13"/>
      <c r="CA1611" s="13"/>
      <c r="CB1611" s="13" t="s">
        <v>1511</v>
      </c>
      <c r="CC1611" s="13"/>
      <c r="CD1611" s="13"/>
      <c r="CE1611" s="13"/>
      <c r="CF1611" s="13"/>
      <c r="CG1611" s="13"/>
      <c r="CH1611" s="13"/>
      <c r="CI1611" s="13"/>
      <c r="CJ1611" s="13"/>
      <c r="CK1611" s="13"/>
      <c r="CL1611" s="13"/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3"/>
      <c r="ED1611" s="13"/>
      <c r="EE1611" s="13"/>
      <c r="EF1611" s="13"/>
      <c r="EG1611" s="13"/>
      <c r="EH1611" s="13"/>
      <c r="EI1611" s="13"/>
      <c r="EJ1611" s="13"/>
      <c r="EK1611" s="13"/>
      <c r="EL1611" s="13"/>
      <c r="EM1611" s="13"/>
      <c r="EN1611" s="13"/>
      <c r="EO1611" s="13"/>
      <c r="EP1611" s="13"/>
      <c r="EQ1611" s="13"/>
      <c r="ER1611" s="13"/>
      <c r="ES1611" s="13"/>
      <c r="ET1611" s="13"/>
      <c r="EU1611" s="13"/>
      <c r="EV1611" s="13"/>
      <c r="EW1611" s="13"/>
      <c r="EX1611" s="13"/>
      <c r="EY1611" s="13"/>
      <c r="EZ1611" s="13"/>
      <c r="FA1611" s="13"/>
      <c r="FB1611" s="13"/>
      <c r="FC1611" s="13"/>
      <c r="FD1611" s="13"/>
      <c r="FE1611" s="13"/>
      <c r="FF1611" s="13"/>
      <c r="FG1611" s="13"/>
      <c r="FH1611" s="13"/>
      <c r="FI1611" s="13"/>
      <c r="FJ1611" s="13"/>
      <c r="FK1611" s="13"/>
      <c r="FL1611" s="13"/>
      <c r="FM1611" s="13"/>
      <c r="FN1611" s="13"/>
      <c r="FO1611" s="13"/>
      <c r="FP1611" s="13"/>
      <c r="FQ1611" s="13"/>
      <c r="FR1611" s="13"/>
      <c r="FS1611" s="13"/>
      <c r="FT1611" s="13"/>
      <c r="FU1611" s="13"/>
      <c r="FV1611" s="13"/>
      <c r="FW1611" s="13"/>
      <c r="FX1611" s="13"/>
      <c r="FY1611" s="13"/>
      <c r="FZ1611" s="13"/>
      <c r="GA1611" s="13"/>
      <c r="GB1611" s="13"/>
      <c r="GC1611" s="13"/>
      <c r="GD1611" s="13"/>
      <c r="GE1611" s="13"/>
      <c r="GF1611" s="13"/>
      <c r="GG1611" s="13"/>
      <c r="GH1611" s="13"/>
      <c r="GI1611" s="13"/>
      <c r="GJ1611" s="13"/>
      <c r="GK1611" s="13"/>
      <c r="GL1611" s="13"/>
      <c r="GM1611" s="13"/>
      <c r="GN1611" s="13"/>
      <c r="GO1611" s="13"/>
      <c r="GP1611" s="13"/>
      <c r="GQ1611" s="13"/>
      <c r="GR1611" s="13"/>
      <c r="GS1611" s="13"/>
      <c r="GT1611" s="13"/>
      <c r="GU1611" s="13"/>
      <c r="GV1611" s="13"/>
      <c r="GW1611" s="13"/>
      <c r="GX1611" s="13"/>
      <c r="GY1611" s="13"/>
      <c r="GZ1611" s="13"/>
      <c r="HA1611" s="13"/>
      <c r="HB1611" s="13"/>
      <c r="HC1611" s="13"/>
      <c r="HD1611" s="13"/>
      <c r="HE1611" s="13"/>
      <c r="HF1611" s="13"/>
      <c r="HG1611" s="13"/>
      <c r="HH1611" s="13"/>
      <c r="HI1611" s="13"/>
      <c r="HJ1611" s="13"/>
      <c r="HK1611" s="13"/>
      <c r="HL1611" s="13"/>
      <c r="HM1611" s="13"/>
      <c r="HN1611" s="13"/>
      <c r="HO1611" s="13"/>
      <c r="HP1611" s="13"/>
      <c r="HQ1611" s="13"/>
      <c r="HR1611" s="13"/>
      <c r="HS1611" s="13"/>
      <c r="HT1611" s="13"/>
      <c r="HU1611" s="13"/>
      <c r="HV1611" s="13"/>
      <c r="HW1611" s="13"/>
      <c r="HX1611" s="13"/>
      <c r="HY1611" s="13"/>
      <c r="HZ1611" s="13"/>
      <c r="IA1611" s="13"/>
      <c r="IB1611" s="13"/>
      <c r="IC1611" s="13"/>
      <c r="ID1611" s="13"/>
      <c r="IE1611" s="13"/>
      <c r="IF1611" s="13"/>
      <c r="IG1611" s="13"/>
      <c r="IH1611" s="13"/>
      <c r="II1611" s="13"/>
      <c r="IJ1611" s="13"/>
      <c r="IK1611" s="13"/>
      <c r="IL1611" s="13"/>
      <c r="IM1611" s="13"/>
      <c r="IN1611" s="13"/>
      <c r="IO1611" s="13"/>
      <c r="IP1611" s="13"/>
      <c r="IQ1611" s="13"/>
      <c r="IR1611" s="13"/>
      <c r="IS1611" s="13"/>
      <c r="IT1611" s="13"/>
      <c r="IU1611" s="13"/>
      <c r="IV1611" s="13"/>
      <c r="IW1611" s="13"/>
      <c r="IX1611" s="13"/>
      <c r="IY1611" s="13"/>
      <c r="IZ1611" s="13"/>
      <c r="JA1611" s="13"/>
      <c r="JB1611" s="13"/>
      <c r="JC1611" s="13"/>
      <c r="JD1611" s="13"/>
      <c r="JE1611" s="13"/>
      <c r="JF1611" s="13"/>
      <c r="JG1611" s="13"/>
      <c r="JH1611" s="13"/>
      <c r="JI1611" s="13"/>
      <c r="JJ1611" s="13"/>
      <c r="JK1611" s="13"/>
      <c r="JL1611" s="13"/>
      <c r="JM1611" s="13"/>
      <c r="JN1611" s="13"/>
      <c r="JO1611" s="13"/>
      <c r="JP1611" s="13"/>
      <c r="JQ1611" s="13"/>
      <c r="JR1611" s="13"/>
      <c r="JS1611" s="13"/>
      <c r="JT1611" s="13"/>
      <c r="JU1611" s="13"/>
      <c r="JV1611" s="13"/>
      <c r="JW1611" s="13"/>
      <c r="JX1611" s="13"/>
      <c r="JY1611" s="13"/>
      <c r="JZ1611" s="13"/>
      <c r="KA1611" s="13"/>
      <c r="KB1611" s="13"/>
      <c r="KC1611" s="13"/>
      <c r="KD1611" s="13"/>
      <c r="KE1611" s="13"/>
      <c r="KF1611" s="13"/>
      <c r="KG1611" s="13"/>
      <c r="KH1611" s="13"/>
      <c r="KI1611" s="13"/>
      <c r="KJ1611" s="13"/>
      <c r="KK1611" s="13"/>
      <c r="KL1611" s="13"/>
      <c r="KM1611" s="13"/>
      <c r="KN1611" s="13"/>
      <c r="KO1611" s="13"/>
      <c r="KP1611" s="13"/>
      <c r="KQ1611" s="13"/>
      <c r="KR1611" s="13"/>
      <c r="KS1611" s="13"/>
      <c r="KT1611" s="13"/>
      <c r="KU1611" s="13"/>
      <c r="KV1611" s="13"/>
      <c r="KW1611" s="13"/>
      <c r="KX1611" s="13"/>
      <c r="KY1611" s="13"/>
      <c r="KZ1611" s="13"/>
      <c r="LA1611" s="13"/>
      <c r="LB1611" s="13"/>
      <c r="LC1611" s="13"/>
      <c r="LD1611" s="13"/>
      <c r="LE1611" s="13"/>
      <c r="LF1611" s="13"/>
      <c r="LG1611" s="13"/>
      <c r="LH1611" s="13"/>
      <c r="LI1611" s="13"/>
      <c r="LJ1611" s="13"/>
      <c r="LK1611" s="13"/>
      <c r="LL1611" s="13"/>
      <c r="LM1611" s="13"/>
      <c r="LN1611" s="13"/>
      <c r="LO1611" s="13"/>
      <c r="LP1611" s="13"/>
      <c r="LQ1611" s="13"/>
      <c r="LR1611" s="13"/>
      <c r="LS1611" s="13"/>
      <c r="LT1611" s="13"/>
      <c r="LU1611" s="13"/>
      <c r="LV1611" s="13"/>
      <c r="LW1611" s="13"/>
      <c r="LX1611" s="13"/>
      <c r="LY1611" s="13"/>
      <c r="LZ1611" s="13"/>
      <c r="MA1611" s="13"/>
      <c r="MB1611" s="13"/>
      <c r="MC1611" s="13"/>
      <c r="MD1611" s="13"/>
      <c r="ME1611" s="13"/>
      <c r="MF1611" s="13"/>
      <c r="MG1611" s="13"/>
      <c r="MH1611" s="13"/>
      <c r="MI1611" s="13"/>
      <c r="MJ1611" s="13"/>
      <c r="MK1611" s="13"/>
      <c r="ML1611" s="13"/>
      <c r="MM1611" s="13"/>
      <c r="MN1611" s="13"/>
      <c r="MO1611" s="13"/>
      <c r="MP1611" s="13"/>
      <c r="MQ1611" s="13"/>
      <c r="MR1611" s="13"/>
      <c r="MS1611" s="13"/>
      <c r="MT1611" s="13"/>
      <c r="MU1611" s="13"/>
      <c r="MV1611" s="13"/>
      <c r="MW1611" s="13"/>
      <c r="MX1611" s="13"/>
      <c r="MY1611" s="13"/>
      <c r="MZ1611" s="13"/>
      <c r="NA1611" s="13"/>
      <c r="NB1611" s="13"/>
      <c r="NC1611" s="13"/>
      <c r="ND1611" s="13"/>
      <c r="NE1611" s="13"/>
      <c r="NF1611" s="13"/>
      <c r="NG1611" s="13"/>
      <c r="NH1611" s="13"/>
      <c r="NI1611" s="13"/>
      <c r="NJ1611" s="13"/>
      <c r="NK1611" s="13"/>
      <c r="NL1611" s="13"/>
      <c r="NM1611" s="13"/>
      <c r="NN1611" s="13"/>
      <c r="NO1611" s="13"/>
      <c r="NP1611" s="13"/>
      <c r="NQ1611" s="13"/>
      <c r="NR1611" s="13"/>
      <c r="NS1611" s="13"/>
      <c r="NT1611" s="13"/>
      <c r="NU1611" s="13"/>
      <c r="NV1611" s="13"/>
      <c r="NW1611" s="13"/>
      <c r="NX1611" s="13"/>
      <c r="NY1611" s="13"/>
      <c r="NZ1611" s="13"/>
      <c r="OA1611" s="13"/>
      <c r="OB1611" s="13"/>
      <c r="OC1611" s="13"/>
      <c r="OD1611" s="13"/>
      <c r="OE1611" s="13"/>
      <c r="OF1611" s="13"/>
      <c r="OG1611" s="13"/>
      <c r="OH1611" s="13"/>
      <c r="OI1611" s="13"/>
      <c r="OJ1611" s="13"/>
      <c r="OK1611" s="13"/>
      <c r="OL1611" s="13"/>
      <c r="OM1611" s="13"/>
      <c r="ON1611" s="13"/>
      <c r="OO1611" s="13"/>
      <c r="OP1611" s="13"/>
      <c r="OQ1611" s="13"/>
      <c r="OR1611" s="13"/>
      <c r="OS1611" s="13"/>
      <c r="OT1611" s="13"/>
      <c r="OU1611" s="13"/>
      <c r="OV1611" s="13"/>
      <c r="OW1611" s="13"/>
      <c r="OX1611" s="13"/>
      <c r="OY1611" s="13"/>
      <c r="OZ1611" s="13"/>
      <c r="PA1611" s="13"/>
      <c r="PB1611" s="13"/>
      <c r="PC1611" s="13"/>
      <c r="PD1611" s="13"/>
      <c r="PE1611" s="13"/>
      <c r="PF1611" s="13"/>
      <c r="PG1611" s="13"/>
      <c r="PH1611" s="13"/>
      <c r="PI1611" s="13"/>
      <c r="PJ1611" s="13"/>
      <c r="PK1611" s="13"/>
      <c r="PL1611" s="13"/>
      <c r="PM1611" s="13"/>
      <c r="PN1611" s="13"/>
      <c r="PO1611" s="13"/>
      <c r="PP1611" s="13"/>
      <c r="PQ1611" s="13"/>
      <c r="PR1611" s="13"/>
      <c r="PS1611" s="13"/>
      <c r="PT1611" s="13"/>
      <c r="PU1611" s="13"/>
      <c r="PV1611" s="13"/>
      <c r="PW1611" s="13"/>
      <c r="PX1611" s="13"/>
      <c r="PY1611" s="13"/>
      <c r="PZ1611" s="13"/>
      <c r="QA1611" s="13"/>
      <c r="QB1611" s="13"/>
      <c r="QC1611" s="13"/>
      <c r="QD1611" s="13"/>
      <c r="QE1611" s="13"/>
      <c r="QF1611" s="13"/>
      <c r="QG1611" s="13"/>
      <c r="QH1611" s="13"/>
      <c r="QI1611" s="13"/>
      <c r="QJ1611" s="13"/>
      <c r="QK1611" s="13"/>
      <c r="QL1611" s="13"/>
      <c r="QM1611" s="13"/>
      <c r="QN1611" s="13"/>
      <c r="QO1611" s="13"/>
      <c r="QP1611" s="13"/>
      <c r="QQ1611" s="13"/>
      <c r="QR1611" s="13"/>
      <c r="QS1611" s="13"/>
      <c r="QT1611" s="13"/>
      <c r="QU1611" s="13"/>
      <c r="QV1611" s="13"/>
      <c r="QW1611" s="13"/>
      <c r="QX1611" s="13"/>
      <c r="QY1611" s="13"/>
      <c r="QZ1611" s="13"/>
      <c r="RA1611" s="13"/>
      <c r="RB1611" s="13"/>
      <c r="RC1611" s="13"/>
      <c r="RD1611" s="13"/>
      <c r="RE1611" s="13"/>
      <c r="RF1611" s="13"/>
      <c r="RG1611" s="13"/>
      <c r="RH1611" s="13"/>
      <c r="RI1611" s="13"/>
      <c r="RJ1611" s="13"/>
      <c r="RK1611" s="13"/>
    </row>
    <row r="1612" s="5" customFormat="1" ht="13.75" spans="1:479">
      <c r="A1612" s="88" t="s">
        <v>12741</v>
      </c>
      <c r="B1612" s="88" t="s">
        <v>7188</v>
      </c>
      <c r="C1612" s="106" t="s">
        <v>1173</v>
      </c>
      <c r="D1612" s="89" t="s">
        <v>12266</v>
      </c>
      <c r="E1612" s="135">
        <v>6</v>
      </c>
      <c r="F1612" s="135">
        <v>80</v>
      </c>
      <c r="G1612" s="90">
        <f t="shared" si="27"/>
        <v>480</v>
      </c>
      <c r="H1612" s="91"/>
      <c r="I1612" s="92"/>
      <c r="J1612" s="92">
        <v>32</v>
      </c>
      <c r="K1612" s="92">
        <v>32</v>
      </c>
      <c r="L1612" s="92">
        <v>11</v>
      </c>
      <c r="M1612" s="93">
        <v>38</v>
      </c>
      <c r="N1612" s="91">
        <v>30</v>
      </c>
      <c r="O1612" s="91">
        <v>30</v>
      </c>
      <c r="P1612" s="91">
        <v>35</v>
      </c>
      <c r="Q1612" s="91">
        <v>31</v>
      </c>
      <c r="R1612" s="91">
        <v>38</v>
      </c>
      <c r="S1612" s="91"/>
      <c r="T1612" s="92"/>
      <c r="U1612" s="113">
        <v>34</v>
      </c>
      <c r="V1612" s="92">
        <v>31</v>
      </c>
      <c r="W1612" s="92">
        <v>15</v>
      </c>
      <c r="X1612" s="93">
        <v>38</v>
      </c>
      <c r="Y1612" s="91"/>
      <c r="Z1612" s="113"/>
      <c r="AA1612" s="113">
        <v>30</v>
      </c>
      <c r="AB1612" s="92">
        <v>30</v>
      </c>
      <c r="AC1612" s="92">
        <v>33</v>
      </c>
      <c r="AD1612" s="93"/>
      <c r="AE1612" s="91"/>
      <c r="AF1612" s="91"/>
      <c r="AG1612" s="91"/>
      <c r="AH1612" s="91"/>
      <c r="AI1612" s="91"/>
      <c r="AJ1612" s="91"/>
      <c r="AK1612" s="91"/>
      <c r="AL1612" s="91"/>
      <c r="AM1612" s="113"/>
      <c r="AN1612" s="113"/>
      <c r="AO1612" s="92"/>
      <c r="AP1612" s="92"/>
      <c r="AQ1612" s="93"/>
      <c r="AR1612" s="91"/>
      <c r="AS1612" s="91"/>
      <c r="AT1612" s="167">
        <v>31</v>
      </c>
      <c r="AU1612" s="167">
        <v>32</v>
      </c>
      <c r="AV1612" s="167">
        <v>10</v>
      </c>
      <c r="AW1612" s="167">
        <v>16</v>
      </c>
      <c r="AX1612" s="91"/>
      <c r="AY1612" s="97"/>
      <c r="AZ1612" s="97"/>
      <c r="BA1612" s="97"/>
      <c r="BB1612" s="97"/>
      <c r="BC1612" s="98" t="s">
        <v>12336</v>
      </c>
      <c r="BD1612" s="98" t="s">
        <v>12349</v>
      </c>
      <c r="BE1612" s="98" t="s">
        <v>12298</v>
      </c>
      <c r="BF1612" s="100"/>
      <c r="BG1612" s="100"/>
      <c r="BH1612" s="111" t="s">
        <v>12272</v>
      </c>
      <c r="BI1612" s="111" t="s">
        <v>12272</v>
      </c>
      <c r="BJ1612" s="99"/>
      <c r="BK1612" s="112" t="s">
        <v>1511</v>
      </c>
      <c r="BL1612" s="102"/>
      <c r="BM1612" s="99"/>
      <c r="BN1612" s="99"/>
      <c r="BO1612" s="13"/>
      <c r="BP1612" s="13"/>
      <c r="BQ1612" s="13"/>
      <c r="BR1612" s="13"/>
      <c r="BS1612" s="13"/>
      <c r="BT1612" s="404">
        <v>34</v>
      </c>
      <c r="BU1612" s="404">
        <v>24</v>
      </c>
      <c r="BV1612" s="404"/>
      <c r="BW1612" s="404"/>
      <c r="BX1612" s="404" t="s">
        <v>12742</v>
      </c>
      <c r="BY1612" s="13"/>
      <c r="BZ1612" s="13"/>
      <c r="CA1612" s="13"/>
      <c r="CB1612" s="13" t="s">
        <v>1511</v>
      </c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3"/>
      <c r="DB1612" s="13"/>
      <c r="DC1612" s="13"/>
      <c r="DD1612" s="13"/>
      <c r="DE1612" s="13"/>
      <c r="DF1612" s="13"/>
      <c r="DG1612" s="13"/>
      <c r="DH1612" s="13"/>
      <c r="DI1612" s="13"/>
      <c r="DJ1612" s="13"/>
      <c r="DK1612" s="13"/>
      <c r="DL1612" s="13"/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3"/>
      <c r="ED1612" s="13"/>
      <c r="EE1612" s="13"/>
      <c r="EF1612" s="13"/>
      <c r="EG1612" s="13"/>
      <c r="EH1612" s="13"/>
      <c r="EI1612" s="13"/>
      <c r="EJ1612" s="13"/>
      <c r="EK1612" s="13"/>
      <c r="EL1612" s="13"/>
      <c r="EM1612" s="13"/>
      <c r="EN1612" s="13"/>
      <c r="EO1612" s="13"/>
      <c r="EP1612" s="13"/>
      <c r="EQ1612" s="13"/>
      <c r="ER1612" s="13"/>
      <c r="ES1612" s="13"/>
      <c r="ET1612" s="13"/>
      <c r="EU1612" s="13"/>
      <c r="EV1612" s="13"/>
      <c r="EW1612" s="13"/>
      <c r="EX1612" s="13"/>
      <c r="EY1612" s="13"/>
      <c r="EZ1612" s="13"/>
      <c r="FA1612" s="13"/>
      <c r="FB1612" s="13"/>
      <c r="FC1612" s="13"/>
      <c r="FD1612" s="13"/>
      <c r="FE1612" s="13"/>
      <c r="FF1612" s="13"/>
      <c r="FG1612" s="13"/>
      <c r="FH1612" s="13"/>
      <c r="FI1612" s="13"/>
      <c r="FJ1612" s="13"/>
      <c r="FK1612" s="13"/>
      <c r="FL1612" s="13"/>
      <c r="FM1612" s="13"/>
      <c r="FN1612" s="13"/>
      <c r="FO1612" s="13"/>
      <c r="FP1612" s="13"/>
      <c r="FQ1612" s="13"/>
      <c r="FR1612" s="13"/>
      <c r="FS1612" s="13"/>
      <c r="FT1612" s="13"/>
      <c r="FU1612" s="13"/>
      <c r="FV1612" s="13"/>
      <c r="FW1612" s="13"/>
      <c r="FX1612" s="13"/>
      <c r="FY1612" s="13"/>
      <c r="FZ1612" s="13"/>
      <c r="GA1612" s="13"/>
      <c r="GB1612" s="13"/>
      <c r="GC1612" s="13"/>
      <c r="GD1612" s="13"/>
      <c r="GE1612" s="13"/>
      <c r="GF1612" s="13"/>
      <c r="GG1612" s="13"/>
      <c r="GH1612" s="13"/>
      <c r="GI1612" s="13"/>
      <c r="GJ1612" s="13"/>
      <c r="GK1612" s="13"/>
      <c r="GL1612" s="13"/>
      <c r="GM1612" s="13"/>
      <c r="GN1612" s="13"/>
      <c r="GO1612" s="13"/>
      <c r="GP1612" s="13"/>
      <c r="GQ1612" s="13"/>
      <c r="GR1612" s="13"/>
      <c r="GS1612" s="13"/>
      <c r="GT1612" s="13"/>
      <c r="GU1612" s="13"/>
      <c r="GV1612" s="13"/>
      <c r="GW1612" s="13"/>
      <c r="GX1612" s="13"/>
      <c r="GY1612" s="13"/>
      <c r="GZ1612" s="13"/>
      <c r="HA1612" s="13"/>
      <c r="HB1612" s="13"/>
      <c r="HC1612" s="13"/>
      <c r="HD1612" s="13"/>
      <c r="HE1612" s="13"/>
      <c r="HF1612" s="13"/>
      <c r="HG1612" s="13"/>
      <c r="HH1612" s="13"/>
      <c r="HI1612" s="13"/>
      <c r="HJ1612" s="13"/>
      <c r="HK1612" s="13"/>
      <c r="HL1612" s="13"/>
      <c r="HM1612" s="13"/>
      <c r="HN1612" s="13"/>
      <c r="HO1612" s="13"/>
      <c r="HP1612" s="13"/>
      <c r="HQ1612" s="13"/>
      <c r="HR1612" s="13"/>
      <c r="HS1612" s="13"/>
      <c r="HT1612" s="13"/>
      <c r="HU1612" s="13"/>
      <c r="HV1612" s="13"/>
      <c r="HW1612" s="13"/>
      <c r="HX1612" s="13"/>
      <c r="HY1612" s="13"/>
      <c r="HZ1612" s="13"/>
      <c r="IA1612" s="13"/>
      <c r="IB1612" s="13"/>
      <c r="IC1612" s="13"/>
      <c r="ID1612" s="13"/>
      <c r="IE1612" s="13"/>
      <c r="IF1612" s="13"/>
      <c r="IG1612" s="13"/>
      <c r="IH1612" s="13"/>
      <c r="II1612" s="13"/>
      <c r="IJ1612" s="13"/>
      <c r="IK1612" s="13"/>
      <c r="IL1612" s="13"/>
      <c r="IM1612" s="13"/>
      <c r="IN1612" s="13"/>
      <c r="IO1612" s="13"/>
      <c r="IP1612" s="13"/>
      <c r="IQ1612" s="13"/>
      <c r="IR1612" s="13"/>
      <c r="IS1612" s="13"/>
      <c r="IT1612" s="13"/>
      <c r="IU1612" s="13"/>
      <c r="IV1612" s="13"/>
      <c r="IW1612" s="13"/>
      <c r="IX1612" s="13"/>
      <c r="IY1612" s="13"/>
      <c r="IZ1612" s="13"/>
      <c r="JA1612" s="13"/>
      <c r="JB1612" s="13"/>
      <c r="JC1612" s="13"/>
      <c r="JD1612" s="13"/>
      <c r="JE1612" s="13"/>
      <c r="JF1612" s="13"/>
      <c r="JG1612" s="13"/>
      <c r="JH1612" s="13"/>
      <c r="JI1612" s="13"/>
      <c r="JJ1612" s="13"/>
      <c r="JK1612" s="13"/>
      <c r="JL1612" s="13"/>
      <c r="JM1612" s="13"/>
      <c r="JN1612" s="13"/>
      <c r="JO1612" s="13"/>
      <c r="JP1612" s="13"/>
      <c r="JQ1612" s="13"/>
      <c r="JR1612" s="13"/>
      <c r="JS1612" s="13"/>
      <c r="JT1612" s="13"/>
      <c r="JU1612" s="13"/>
      <c r="JV1612" s="13"/>
      <c r="JW1612" s="13"/>
      <c r="JX1612" s="13"/>
      <c r="JY1612" s="13"/>
      <c r="JZ1612" s="13"/>
      <c r="KA1612" s="13"/>
      <c r="KB1612" s="13"/>
      <c r="KC1612" s="13"/>
      <c r="KD1612" s="13"/>
      <c r="KE1612" s="13"/>
      <c r="KF1612" s="13"/>
      <c r="KG1612" s="13"/>
      <c r="KH1612" s="13"/>
      <c r="KI1612" s="13"/>
      <c r="KJ1612" s="13"/>
      <c r="KK1612" s="13"/>
      <c r="KL1612" s="13"/>
      <c r="KM1612" s="13"/>
      <c r="KN1612" s="13"/>
      <c r="KO1612" s="13"/>
      <c r="KP1612" s="13"/>
      <c r="KQ1612" s="13"/>
      <c r="KR1612" s="13"/>
      <c r="KS1612" s="13"/>
      <c r="KT1612" s="13"/>
      <c r="KU1612" s="13"/>
      <c r="KV1612" s="13"/>
      <c r="KW1612" s="13"/>
      <c r="KX1612" s="13"/>
      <c r="KY1612" s="13"/>
      <c r="KZ1612" s="13"/>
      <c r="LA1612" s="13"/>
      <c r="LB1612" s="13"/>
      <c r="LC1612" s="13"/>
      <c r="LD1612" s="13"/>
      <c r="LE1612" s="13"/>
      <c r="LF1612" s="13"/>
      <c r="LG1612" s="13"/>
      <c r="LH1612" s="13"/>
      <c r="LI1612" s="13"/>
      <c r="LJ1612" s="13"/>
      <c r="LK1612" s="13"/>
      <c r="LL1612" s="13"/>
      <c r="LM1612" s="13"/>
      <c r="LN1612" s="13"/>
      <c r="LO1612" s="13"/>
      <c r="LP1612" s="13"/>
      <c r="LQ1612" s="13"/>
      <c r="LR1612" s="13"/>
      <c r="LS1612" s="13"/>
      <c r="LT1612" s="13"/>
      <c r="LU1612" s="13"/>
      <c r="LV1612" s="13"/>
      <c r="LW1612" s="13"/>
      <c r="LX1612" s="13"/>
      <c r="LY1612" s="13"/>
      <c r="LZ1612" s="13"/>
      <c r="MA1612" s="13"/>
      <c r="MB1612" s="13"/>
      <c r="MC1612" s="13"/>
      <c r="MD1612" s="13"/>
      <c r="ME1612" s="13"/>
      <c r="MF1612" s="13"/>
      <c r="MG1612" s="13"/>
      <c r="MH1612" s="13"/>
      <c r="MI1612" s="13"/>
      <c r="MJ1612" s="13"/>
      <c r="MK1612" s="13"/>
      <c r="ML1612" s="13"/>
      <c r="MM1612" s="13"/>
      <c r="MN1612" s="13"/>
      <c r="MO1612" s="13"/>
      <c r="MP1612" s="13"/>
      <c r="MQ1612" s="13"/>
      <c r="MR1612" s="13"/>
      <c r="MS1612" s="13"/>
      <c r="MT1612" s="13"/>
      <c r="MU1612" s="13"/>
      <c r="MV1612" s="13"/>
      <c r="MW1612" s="13"/>
      <c r="MX1612" s="13"/>
      <c r="MY1612" s="13"/>
      <c r="MZ1612" s="13"/>
      <c r="NA1612" s="13"/>
      <c r="NB1612" s="13"/>
      <c r="NC1612" s="13"/>
      <c r="ND1612" s="13"/>
      <c r="NE1612" s="13"/>
      <c r="NF1612" s="13"/>
      <c r="NG1612" s="13"/>
      <c r="NH1612" s="13"/>
      <c r="NI1612" s="13"/>
      <c r="NJ1612" s="13"/>
      <c r="NK1612" s="13"/>
      <c r="NL1612" s="13"/>
      <c r="NM1612" s="13"/>
      <c r="NN1612" s="13"/>
      <c r="NO1612" s="13"/>
      <c r="NP1612" s="13"/>
      <c r="NQ1612" s="13"/>
      <c r="NR1612" s="13"/>
      <c r="NS1612" s="13"/>
      <c r="NT1612" s="13"/>
      <c r="NU1612" s="13"/>
      <c r="NV1612" s="13"/>
      <c r="NW1612" s="13"/>
      <c r="NX1612" s="13"/>
      <c r="NY1612" s="13"/>
      <c r="NZ1612" s="13"/>
      <c r="OA1612" s="13"/>
      <c r="OB1612" s="13"/>
      <c r="OC1612" s="13"/>
      <c r="OD1612" s="13"/>
      <c r="OE1612" s="13"/>
      <c r="OF1612" s="13"/>
      <c r="OG1612" s="13"/>
      <c r="OH1612" s="13"/>
      <c r="OI1612" s="13"/>
      <c r="OJ1612" s="13"/>
      <c r="OK1612" s="13"/>
      <c r="OL1612" s="13"/>
      <c r="OM1612" s="13"/>
      <c r="ON1612" s="13"/>
      <c r="OO1612" s="13"/>
      <c r="OP1612" s="13"/>
      <c r="OQ1612" s="13"/>
      <c r="OR1612" s="13"/>
      <c r="OS1612" s="13"/>
      <c r="OT1612" s="13"/>
      <c r="OU1612" s="13"/>
      <c r="OV1612" s="13"/>
      <c r="OW1612" s="13"/>
      <c r="OX1612" s="13"/>
      <c r="OY1612" s="13"/>
      <c r="OZ1612" s="13"/>
      <c r="PA1612" s="13"/>
      <c r="PB1612" s="13"/>
      <c r="PC1612" s="13"/>
      <c r="PD1612" s="13"/>
      <c r="PE1612" s="13"/>
      <c r="PF1612" s="13"/>
      <c r="PG1612" s="13"/>
      <c r="PH1612" s="13"/>
      <c r="PI1612" s="13"/>
      <c r="PJ1612" s="13"/>
      <c r="PK1612" s="13"/>
      <c r="PL1612" s="13"/>
      <c r="PM1612" s="13"/>
      <c r="PN1612" s="13"/>
      <c r="PO1612" s="13"/>
      <c r="PP1612" s="13"/>
      <c r="PQ1612" s="13"/>
      <c r="PR1612" s="13"/>
      <c r="PS1612" s="13"/>
      <c r="PT1612" s="13"/>
      <c r="PU1612" s="13"/>
      <c r="PV1612" s="13"/>
      <c r="PW1612" s="13"/>
      <c r="PX1612" s="13"/>
      <c r="PY1612" s="13"/>
      <c r="PZ1612" s="13"/>
      <c r="QA1612" s="13"/>
      <c r="QB1612" s="13"/>
      <c r="QC1612" s="13"/>
      <c r="QD1612" s="13"/>
      <c r="QE1612" s="13"/>
      <c r="QF1612" s="13"/>
      <c r="QG1612" s="13"/>
      <c r="QH1612" s="13"/>
      <c r="QI1612" s="13"/>
      <c r="QJ1612" s="13"/>
      <c r="QK1612" s="13"/>
      <c r="QL1612" s="13"/>
      <c r="QM1612" s="13"/>
      <c r="QN1612" s="13"/>
      <c r="QO1612" s="13"/>
      <c r="QP1612" s="13"/>
      <c r="QQ1612" s="13"/>
      <c r="QR1612" s="13"/>
      <c r="QS1612" s="13"/>
      <c r="QT1612" s="13"/>
      <c r="QU1612" s="13"/>
      <c r="QV1612" s="13"/>
      <c r="QW1612" s="13"/>
      <c r="QX1612" s="13"/>
      <c r="QY1612" s="13"/>
      <c r="QZ1612" s="13"/>
      <c r="RA1612" s="13"/>
      <c r="RB1612" s="13"/>
      <c r="RC1612" s="13"/>
      <c r="RD1612" s="13"/>
      <c r="RE1612" s="13"/>
      <c r="RF1612" s="13"/>
      <c r="RG1612" s="13"/>
      <c r="RH1612" s="13"/>
      <c r="RI1612" s="13"/>
      <c r="RJ1612" s="13"/>
      <c r="RK1612" s="13"/>
    </row>
    <row r="1613" s="5" customFormat="1" ht="13.75" spans="1:479">
      <c r="A1613" s="88" t="s">
        <v>12741</v>
      </c>
      <c r="B1613" s="88" t="s">
        <v>7188</v>
      </c>
      <c r="C1613" s="106" t="s">
        <v>1173</v>
      </c>
      <c r="D1613" s="89" t="s">
        <v>494</v>
      </c>
      <c r="E1613" s="135">
        <v>6</v>
      </c>
      <c r="F1613" s="135">
        <v>24</v>
      </c>
      <c r="G1613" s="90">
        <f t="shared" si="27"/>
        <v>144</v>
      </c>
      <c r="H1613" s="91"/>
      <c r="I1613" s="92"/>
      <c r="J1613" s="92">
        <v>27</v>
      </c>
      <c r="K1613" s="92">
        <v>26</v>
      </c>
      <c r="L1613" s="92">
        <v>51</v>
      </c>
      <c r="M1613" s="93"/>
      <c r="N1613" s="91"/>
      <c r="O1613" s="91">
        <v>29</v>
      </c>
      <c r="P1613" s="91">
        <v>29</v>
      </c>
      <c r="Q1613" s="91">
        <v>59</v>
      </c>
      <c r="R1613" s="91">
        <v>38</v>
      </c>
      <c r="S1613" s="91"/>
      <c r="T1613" s="92"/>
      <c r="U1613" s="113">
        <v>25</v>
      </c>
      <c r="V1613" s="92">
        <v>19</v>
      </c>
      <c r="W1613" s="92">
        <v>50</v>
      </c>
      <c r="X1613" s="93"/>
      <c r="Y1613" s="91"/>
      <c r="Z1613" s="113"/>
      <c r="AA1613" s="113">
        <v>30</v>
      </c>
      <c r="AB1613" s="92">
        <v>30</v>
      </c>
      <c r="AC1613" s="92">
        <v>51</v>
      </c>
      <c r="AD1613" s="93"/>
      <c r="AE1613" s="91"/>
      <c r="AF1613" s="91"/>
      <c r="AG1613" s="91"/>
      <c r="AH1613" s="91"/>
      <c r="AI1613" s="91"/>
      <c r="AJ1613" s="91"/>
      <c r="AK1613" s="91"/>
      <c r="AL1613" s="91"/>
      <c r="AM1613" s="113"/>
      <c r="AN1613" s="113"/>
      <c r="AO1613" s="92"/>
      <c r="AP1613" s="92"/>
      <c r="AQ1613" s="93"/>
      <c r="AR1613" s="91"/>
      <c r="AS1613" s="91"/>
      <c r="AT1613" s="428">
        <v>35</v>
      </c>
      <c r="AU1613" s="428">
        <v>18</v>
      </c>
      <c r="AV1613" s="428">
        <v>31</v>
      </c>
      <c r="AW1613" s="428">
        <v>34</v>
      </c>
      <c r="AX1613" s="91"/>
      <c r="AY1613" s="97"/>
      <c r="AZ1613" s="97"/>
      <c r="BA1613" s="97"/>
      <c r="BB1613" s="97"/>
      <c r="BC1613" s="98" t="s">
        <v>12337</v>
      </c>
      <c r="BD1613" s="98" t="s">
        <v>12350</v>
      </c>
      <c r="BE1613" s="98" t="s">
        <v>12301</v>
      </c>
      <c r="BF1613" s="100"/>
      <c r="BG1613" s="100"/>
      <c r="BH1613" s="100"/>
      <c r="BI1613" s="111" t="s">
        <v>12272</v>
      </c>
      <c r="BJ1613" s="99"/>
      <c r="BK1613" s="112" t="s">
        <v>1511</v>
      </c>
      <c r="BL1613" s="102"/>
      <c r="BM1613" s="99"/>
      <c r="BN1613" s="99"/>
      <c r="BO1613" s="13"/>
      <c r="BP1613" s="13"/>
      <c r="BQ1613" s="13"/>
      <c r="BR1613" s="13"/>
      <c r="BS1613" s="13"/>
      <c r="BT1613" s="99"/>
      <c r="BU1613" s="99"/>
      <c r="BV1613" s="99"/>
      <c r="BW1613" s="99"/>
      <c r="BX1613" s="99"/>
      <c r="BY1613" s="13"/>
      <c r="BZ1613" s="13"/>
      <c r="CA1613" s="13"/>
      <c r="CB1613" s="13" t="s">
        <v>1511</v>
      </c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/>
      <c r="CP1613" s="13"/>
      <c r="CQ1613" s="13"/>
      <c r="CR1613" s="13"/>
      <c r="CS1613" s="13"/>
      <c r="CT1613" s="13"/>
      <c r="CU1613" s="13"/>
      <c r="CV1613" s="13"/>
      <c r="CW1613" s="13"/>
      <c r="CX1613" s="13"/>
      <c r="CY1613" s="13"/>
      <c r="CZ1613" s="13"/>
      <c r="DA1613" s="13"/>
      <c r="DB1613" s="13"/>
      <c r="DC1613" s="13"/>
      <c r="DD1613" s="13"/>
      <c r="DE1613" s="13"/>
      <c r="DF1613" s="13"/>
      <c r="DG1613" s="13"/>
      <c r="DH1613" s="13"/>
      <c r="DI1613" s="13"/>
      <c r="DJ1613" s="13"/>
      <c r="DK1613" s="13"/>
      <c r="DL1613" s="13"/>
      <c r="DM1613" s="13"/>
      <c r="DN1613" s="13"/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3"/>
      <c r="ED1613" s="13"/>
      <c r="EE1613" s="13"/>
      <c r="EF1613" s="13"/>
      <c r="EG1613" s="13"/>
      <c r="EH1613" s="13"/>
      <c r="EI1613" s="13"/>
      <c r="EJ1613" s="13"/>
      <c r="EK1613" s="13"/>
      <c r="EL1613" s="13"/>
      <c r="EM1613" s="13"/>
      <c r="EN1613" s="13"/>
      <c r="EO1613" s="13"/>
      <c r="EP1613" s="13"/>
      <c r="EQ1613" s="13"/>
      <c r="ER1613" s="13"/>
      <c r="ES1613" s="13"/>
      <c r="ET1613" s="13"/>
      <c r="EU1613" s="13"/>
      <c r="EV1613" s="13"/>
      <c r="EW1613" s="13"/>
      <c r="EX1613" s="13"/>
      <c r="EY1613" s="13"/>
      <c r="EZ1613" s="13"/>
      <c r="FA1613" s="13"/>
      <c r="FB1613" s="13"/>
      <c r="FC1613" s="13"/>
      <c r="FD1613" s="13"/>
      <c r="FE1613" s="13"/>
      <c r="FF1613" s="13"/>
      <c r="FG1613" s="13"/>
      <c r="FH1613" s="13"/>
      <c r="FI1613" s="13"/>
      <c r="FJ1613" s="13"/>
      <c r="FK1613" s="13"/>
      <c r="FL1613" s="13"/>
      <c r="FM1613" s="13"/>
      <c r="FN1613" s="13"/>
      <c r="FO1613" s="13"/>
      <c r="FP1613" s="13"/>
      <c r="FQ1613" s="13"/>
      <c r="FR1613" s="13"/>
      <c r="FS1613" s="13"/>
      <c r="FT1613" s="13"/>
      <c r="FU1613" s="13"/>
      <c r="FV1613" s="13"/>
      <c r="FW1613" s="13"/>
      <c r="FX1613" s="13"/>
      <c r="FY1613" s="13"/>
      <c r="FZ1613" s="13"/>
      <c r="GA1613" s="13"/>
      <c r="GB1613" s="13"/>
      <c r="GC1613" s="13"/>
      <c r="GD1613" s="13"/>
      <c r="GE1613" s="13"/>
      <c r="GF1613" s="13"/>
      <c r="GG1613" s="13"/>
      <c r="GH1613" s="13"/>
      <c r="GI1613" s="13"/>
      <c r="GJ1613" s="13"/>
      <c r="GK1613" s="13"/>
      <c r="GL1613" s="13"/>
      <c r="GM1613" s="13"/>
      <c r="GN1613" s="13"/>
      <c r="GO1613" s="13"/>
      <c r="GP1613" s="13"/>
      <c r="GQ1613" s="13"/>
      <c r="GR1613" s="13"/>
      <c r="GS1613" s="13"/>
      <c r="GT1613" s="13"/>
      <c r="GU1613" s="13"/>
      <c r="GV1613" s="13"/>
      <c r="GW1613" s="13"/>
      <c r="GX1613" s="13"/>
      <c r="GY1613" s="13"/>
      <c r="GZ1613" s="13"/>
      <c r="HA1613" s="13"/>
      <c r="HB1613" s="13"/>
      <c r="HC1613" s="13"/>
      <c r="HD1613" s="13"/>
      <c r="HE1613" s="13"/>
      <c r="HF1613" s="13"/>
      <c r="HG1613" s="13"/>
      <c r="HH1613" s="13"/>
      <c r="HI1613" s="13"/>
      <c r="HJ1613" s="13"/>
      <c r="HK1613" s="13"/>
      <c r="HL1613" s="13"/>
      <c r="HM1613" s="13"/>
      <c r="HN1613" s="13"/>
      <c r="HO1613" s="13"/>
      <c r="HP1613" s="13"/>
      <c r="HQ1613" s="13"/>
      <c r="HR1613" s="13"/>
      <c r="HS1613" s="13"/>
      <c r="HT1613" s="13"/>
      <c r="HU1613" s="13"/>
      <c r="HV1613" s="13"/>
      <c r="HW1613" s="13"/>
      <c r="HX1613" s="13"/>
      <c r="HY1613" s="13"/>
      <c r="HZ1613" s="13"/>
      <c r="IA1613" s="13"/>
      <c r="IB1613" s="13"/>
      <c r="IC1613" s="13"/>
      <c r="ID1613" s="13"/>
      <c r="IE1613" s="13"/>
      <c r="IF1613" s="13"/>
      <c r="IG1613" s="13"/>
      <c r="IH1613" s="13"/>
      <c r="II1613" s="13"/>
      <c r="IJ1613" s="13"/>
      <c r="IK1613" s="13"/>
      <c r="IL1613" s="13"/>
      <c r="IM1613" s="13"/>
      <c r="IN1613" s="13"/>
      <c r="IO1613" s="13"/>
      <c r="IP1613" s="13"/>
      <c r="IQ1613" s="13"/>
      <c r="IR1613" s="13"/>
      <c r="IS1613" s="13"/>
      <c r="IT1613" s="13"/>
      <c r="IU1613" s="13"/>
      <c r="IV1613" s="13"/>
      <c r="IW1613" s="13"/>
      <c r="IX1613" s="13"/>
      <c r="IY1613" s="13"/>
      <c r="IZ1613" s="13"/>
      <c r="JA1613" s="13"/>
      <c r="JB1613" s="13"/>
      <c r="JC1613" s="13"/>
      <c r="JD1613" s="13"/>
      <c r="JE1613" s="13"/>
      <c r="JF1613" s="13"/>
      <c r="JG1613" s="13"/>
      <c r="JH1613" s="13"/>
      <c r="JI1613" s="13"/>
      <c r="JJ1613" s="13"/>
      <c r="JK1613" s="13"/>
      <c r="JL1613" s="13"/>
      <c r="JM1613" s="13"/>
      <c r="JN1613" s="13"/>
      <c r="JO1613" s="13"/>
      <c r="JP1613" s="13"/>
      <c r="JQ1613" s="13"/>
      <c r="JR1613" s="13"/>
      <c r="JS1613" s="13"/>
      <c r="JT1613" s="13"/>
      <c r="JU1613" s="13"/>
      <c r="JV1613" s="13"/>
      <c r="JW1613" s="13"/>
      <c r="JX1613" s="13"/>
      <c r="JY1613" s="13"/>
      <c r="JZ1613" s="13"/>
      <c r="KA1613" s="13"/>
      <c r="KB1613" s="13"/>
      <c r="KC1613" s="13"/>
      <c r="KD1613" s="13"/>
      <c r="KE1613" s="13"/>
      <c r="KF1613" s="13"/>
      <c r="KG1613" s="13"/>
      <c r="KH1613" s="13"/>
      <c r="KI1613" s="13"/>
      <c r="KJ1613" s="13"/>
      <c r="KK1613" s="13"/>
      <c r="KL1613" s="13"/>
      <c r="KM1613" s="13"/>
      <c r="KN1613" s="13"/>
      <c r="KO1613" s="13"/>
      <c r="KP1613" s="13"/>
      <c r="KQ1613" s="13"/>
      <c r="KR1613" s="13"/>
      <c r="KS1613" s="13"/>
      <c r="KT1613" s="13"/>
      <c r="KU1613" s="13"/>
      <c r="KV1613" s="13"/>
      <c r="KW1613" s="13"/>
      <c r="KX1613" s="13"/>
      <c r="KY1613" s="13"/>
      <c r="KZ1613" s="13"/>
      <c r="LA1613" s="13"/>
      <c r="LB1613" s="13"/>
      <c r="LC1613" s="13"/>
      <c r="LD1613" s="13"/>
      <c r="LE1613" s="13"/>
      <c r="LF1613" s="13"/>
      <c r="LG1613" s="13"/>
      <c r="LH1613" s="13"/>
      <c r="LI1613" s="13"/>
      <c r="LJ1613" s="13"/>
      <c r="LK1613" s="13"/>
      <c r="LL1613" s="13"/>
      <c r="LM1613" s="13"/>
      <c r="LN1613" s="13"/>
      <c r="LO1613" s="13"/>
      <c r="LP1613" s="13"/>
      <c r="LQ1613" s="13"/>
      <c r="LR1613" s="13"/>
      <c r="LS1613" s="13"/>
      <c r="LT1613" s="13"/>
      <c r="LU1613" s="13"/>
      <c r="LV1613" s="13"/>
      <c r="LW1613" s="13"/>
      <c r="LX1613" s="13"/>
      <c r="LY1613" s="13"/>
      <c r="LZ1613" s="13"/>
      <c r="MA1613" s="13"/>
      <c r="MB1613" s="13"/>
      <c r="MC1613" s="13"/>
      <c r="MD1613" s="13"/>
      <c r="ME1613" s="13"/>
      <c r="MF1613" s="13"/>
      <c r="MG1613" s="13"/>
      <c r="MH1613" s="13"/>
      <c r="MI1613" s="13"/>
      <c r="MJ1613" s="13"/>
      <c r="MK1613" s="13"/>
      <c r="ML1613" s="13"/>
      <c r="MM1613" s="13"/>
      <c r="MN1613" s="13"/>
      <c r="MO1613" s="13"/>
      <c r="MP1613" s="13"/>
      <c r="MQ1613" s="13"/>
      <c r="MR1613" s="13"/>
      <c r="MS1613" s="13"/>
      <c r="MT1613" s="13"/>
      <c r="MU1613" s="13"/>
      <c r="MV1613" s="13"/>
      <c r="MW1613" s="13"/>
      <c r="MX1613" s="13"/>
      <c r="MY1613" s="13"/>
      <c r="MZ1613" s="13"/>
      <c r="NA1613" s="13"/>
      <c r="NB1613" s="13"/>
      <c r="NC1613" s="13"/>
      <c r="ND1613" s="13"/>
      <c r="NE1613" s="13"/>
      <c r="NF1613" s="13"/>
      <c r="NG1613" s="13"/>
      <c r="NH1613" s="13"/>
      <c r="NI1613" s="13"/>
      <c r="NJ1613" s="13"/>
      <c r="NK1613" s="13"/>
      <c r="NL1613" s="13"/>
      <c r="NM1613" s="13"/>
      <c r="NN1613" s="13"/>
      <c r="NO1613" s="13"/>
      <c r="NP1613" s="13"/>
      <c r="NQ1613" s="13"/>
      <c r="NR1613" s="13"/>
      <c r="NS1613" s="13"/>
      <c r="NT1613" s="13"/>
      <c r="NU1613" s="13"/>
      <c r="NV1613" s="13"/>
      <c r="NW1613" s="13"/>
      <c r="NX1613" s="13"/>
      <c r="NY1613" s="13"/>
      <c r="NZ1613" s="13"/>
      <c r="OA1613" s="13"/>
      <c r="OB1613" s="13"/>
      <c r="OC1613" s="13"/>
      <c r="OD1613" s="13"/>
      <c r="OE1613" s="13"/>
      <c r="OF1613" s="13"/>
      <c r="OG1613" s="13"/>
      <c r="OH1613" s="13"/>
      <c r="OI1613" s="13"/>
      <c r="OJ1613" s="13"/>
      <c r="OK1613" s="13"/>
      <c r="OL1613" s="13"/>
      <c r="OM1613" s="13"/>
      <c r="ON1613" s="13"/>
      <c r="OO1613" s="13"/>
      <c r="OP1613" s="13"/>
      <c r="OQ1613" s="13"/>
      <c r="OR1613" s="13"/>
      <c r="OS1613" s="13"/>
      <c r="OT1613" s="13"/>
      <c r="OU1613" s="13"/>
      <c r="OV1613" s="13"/>
      <c r="OW1613" s="13"/>
      <c r="OX1613" s="13"/>
      <c r="OY1613" s="13"/>
      <c r="OZ1613" s="13"/>
      <c r="PA1613" s="13"/>
      <c r="PB1613" s="13"/>
      <c r="PC1613" s="13"/>
      <c r="PD1613" s="13"/>
      <c r="PE1613" s="13"/>
      <c r="PF1613" s="13"/>
      <c r="PG1613" s="13"/>
      <c r="PH1613" s="13"/>
      <c r="PI1613" s="13"/>
      <c r="PJ1613" s="13"/>
      <c r="PK1613" s="13"/>
      <c r="PL1613" s="13"/>
      <c r="PM1613" s="13"/>
      <c r="PN1613" s="13"/>
      <c r="PO1613" s="13"/>
      <c r="PP1613" s="13"/>
      <c r="PQ1613" s="13"/>
      <c r="PR1613" s="13"/>
      <c r="PS1613" s="13"/>
      <c r="PT1613" s="13"/>
      <c r="PU1613" s="13"/>
      <c r="PV1613" s="13"/>
      <c r="PW1613" s="13"/>
      <c r="PX1613" s="13"/>
      <c r="PY1613" s="13"/>
      <c r="PZ1613" s="13"/>
      <c r="QA1613" s="13"/>
      <c r="QB1613" s="13"/>
      <c r="QC1613" s="13"/>
      <c r="QD1613" s="13"/>
      <c r="QE1613" s="13"/>
      <c r="QF1613" s="13"/>
      <c r="QG1613" s="13"/>
      <c r="QH1613" s="13"/>
      <c r="QI1613" s="13"/>
      <c r="QJ1613" s="13"/>
      <c r="QK1613" s="13"/>
      <c r="QL1613" s="13"/>
      <c r="QM1613" s="13"/>
      <c r="QN1613" s="13"/>
      <c r="QO1613" s="13"/>
      <c r="QP1613" s="13"/>
      <c r="QQ1613" s="13"/>
      <c r="QR1613" s="13"/>
      <c r="QS1613" s="13"/>
      <c r="QT1613" s="13"/>
      <c r="QU1613" s="13"/>
      <c r="QV1613" s="13"/>
      <c r="QW1613" s="13"/>
      <c r="QX1613" s="13"/>
      <c r="QY1613" s="13"/>
      <c r="QZ1613" s="13"/>
      <c r="RA1613" s="13"/>
      <c r="RB1613" s="13"/>
      <c r="RC1613" s="13"/>
      <c r="RD1613" s="13"/>
      <c r="RE1613" s="13"/>
      <c r="RF1613" s="13"/>
      <c r="RG1613" s="13"/>
      <c r="RH1613" s="13"/>
      <c r="RI1613" s="13"/>
      <c r="RJ1613" s="13"/>
      <c r="RK1613" s="13"/>
    </row>
    <row r="1614" s="5" customFormat="1" ht="13.75" spans="1:479">
      <c r="A1614" s="88" t="s">
        <v>12743</v>
      </c>
      <c r="B1614" s="88" t="s">
        <v>3891</v>
      </c>
      <c r="C1614" s="106" t="s">
        <v>5728</v>
      </c>
      <c r="D1614" s="89" t="s">
        <v>12266</v>
      </c>
      <c r="E1614" s="135">
        <v>9</v>
      </c>
      <c r="F1614" s="135">
        <v>75</v>
      </c>
      <c r="G1614" s="90">
        <f t="shared" si="27"/>
        <v>675</v>
      </c>
      <c r="H1614" s="91"/>
      <c r="I1614" s="92"/>
      <c r="J1614" s="92"/>
      <c r="K1614" s="92"/>
      <c r="L1614" s="92"/>
      <c r="M1614" s="93"/>
      <c r="N1614" s="91"/>
      <c r="O1614" s="91"/>
      <c r="P1614" s="91"/>
      <c r="Q1614" s="91"/>
      <c r="R1614" s="91"/>
      <c r="S1614" s="91"/>
      <c r="T1614" s="92"/>
      <c r="U1614" s="113"/>
      <c r="V1614" s="92"/>
      <c r="W1614" s="92"/>
      <c r="X1614" s="93"/>
      <c r="Y1614" s="91"/>
      <c r="Z1614" s="113"/>
      <c r="AA1614" s="113"/>
      <c r="AB1614" s="92"/>
      <c r="AC1614" s="92"/>
      <c r="AD1614" s="93"/>
      <c r="AE1614" s="91"/>
      <c r="AF1614" s="91"/>
      <c r="AG1614" s="91"/>
      <c r="AH1614" s="91"/>
      <c r="AI1614" s="91"/>
      <c r="AJ1614" s="91"/>
      <c r="AK1614" s="91"/>
      <c r="AL1614" s="94"/>
      <c r="AM1614" s="96"/>
      <c r="AN1614" s="96"/>
      <c r="AO1614" s="95"/>
      <c r="AP1614" s="95"/>
      <c r="AQ1614" s="97"/>
      <c r="AR1614" s="94"/>
      <c r="AS1614" s="94"/>
      <c r="AT1614" s="176"/>
      <c r="AU1614" s="176"/>
      <c r="AV1614" s="94"/>
      <c r="AW1614" s="94"/>
      <c r="AX1614" s="94"/>
      <c r="AY1614" s="97"/>
      <c r="AZ1614" s="97"/>
      <c r="BA1614" s="97"/>
      <c r="BB1614" s="97"/>
      <c r="BC1614" s="98" t="s">
        <v>12298</v>
      </c>
      <c r="BD1614" s="98" t="s">
        <v>12297</v>
      </c>
      <c r="BE1614" s="98" t="s">
        <v>12279</v>
      </c>
      <c r="BF1614" s="100"/>
      <c r="BG1614" s="100"/>
      <c r="BH1614" s="111" t="s">
        <v>12272</v>
      </c>
      <c r="BI1614" s="100"/>
      <c r="BJ1614" s="99"/>
      <c r="BK1614" s="112" t="s">
        <v>1511</v>
      </c>
      <c r="BL1614" s="102"/>
      <c r="BM1614" s="99"/>
      <c r="BN1614" s="99"/>
      <c r="BO1614" s="13"/>
      <c r="BP1614" s="13"/>
      <c r="BQ1614" s="13"/>
      <c r="BR1614" s="13"/>
      <c r="BS1614" s="13"/>
      <c r="BT1614" s="99"/>
      <c r="BU1614" s="99"/>
      <c r="BV1614" s="99"/>
      <c r="BW1614" s="99"/>
      <c r="BX1614" s="99"/>
      <c r="BY1614" s="13"/>
      <c r="BZ1614" s="13"/>
      <c r="CA1614" s="13"/>
      <c r="CB1614" s="13" t="s">
        <v>1511</v>
      </c>
      <c r="CC1614" s="13"/>
      <c r="CD1614" s="13"/>
      <c r="CE1614" s="13"/>
      <c r="CF1614" s="13"/>
      <c r="CG1614" s="13"/>
      <c r="CH1614" s="13"/>
      <c r="CI1614" s="13"/>
      <c r="CJ1614" s="13"/>
      <c r="CK1614" s="13"/>
      <c r="CL1614" s="13"/>
      <c r="CM1614" s="13"/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3"/>
      <c r="DB1614" s="13"/>
      <c r="DC1614" s="13"/>
      <c r="DD1614" s="13"/>
      <c r="DE1614" s="13"/>
      <c r="DF1614" s="13"/>
      <c r="DG1614" s="13"/>
      <c r="DH1614" s="13"/>
      <c r="DI1614" s="13"/>
      <c r="DJ1614" s="13"/>
      <c r="DK1614" s="13"/>
      <c r="DL1614" s="13"/>
      <c r="DM1614" s="13"/>
      <c r="DN1614" s="13"/>
      <c r="DO1614" s="13"/>
      <c r="DP1614" s="13"/>
      <c r="DQ1614" s="13"/>
      <c r="DR1614" s="13"/>
      <c r="DS1614" s="13"/>
      <c r="DT1614" s="13"/>
      <c r="DU1614" s="13"/>
      <c r="DV1614" s="13"/>
      <c r="DW1614" s="13"/>
      <c r="DX1614" s="13"/>
      <c r="DY1614" s="13"/>
      <c r="DZ1614" s="13"/>
      <c r="EA1614" s="13"/>
      <c r="EB1614" s="13"/>
      <c r="EC1614" s="13"/>
      <c r="ED1614" s="13"/>
      <c r="EE1614" s="13"/>
      <c r="EF1614" s="13"/>
      <c r="EG1614" s="13"/>
      <c r="EH1614" s="13"/>
      <c r="EI1614" s="13"/>
      <c r="EJ1614" s="13"/>
      <c r="EK1614" s="13"/>
      <c r="EL1614" s="13"/>
      <c r="EM1614" s="13"/>
      <c r="EN1614" s="13"/>
      <c r="EO1614" s="13"/>
      <c r="EP1614" s="13"/>
      <c r="EQ1614" s="13"/>
      <c r="ER1614" s="13"/>
      <c r="ES1614" s="13"/>
      <c r="ET1614" s="13"/>
      <c r="EU1614" s="13"/>
      <c r="EV1614" s="13"/>
      <c r="EW1614" s="13"/>
      <c r="EX1614" s="13"/>
      <c r="EY1614" s="13"/>
      <c r="EZ1614" s="13"/>
      <c r="FA1614" s="13"/>
      <c r="FB1614" s="13"/>
      <c r="FC1614" s="13"/>
      <c r="FD1614" s="13"/>
      <c r="FE1614" s="13"/>
      <c r="FF1614" s="13"/>
      <c r="FG1614" s="13"/>
      <c r="FH1614" s="13"/>
      <c r="FI1614" s="13"/>
      <c r="FJ1614" s="13"/>
      <c r="FK1614" s="13"/>
      <c r="FL1614" s="13"/>
      <c r="FM1614" s="13"/>
      <c r="FN1614" s="13"/>
      <c r="FO1614" s="13"/>
      <c r="FP1614" s="13"/>
      <c r="FQ1614" s="13"/>
      <c r="FR1614" s="13"/>
      <c r="FS1614" s="13"/>
      <c r="FT1614" s="13"/>
      <c r="FU1614" s="13"/>
      <c r="FV1614" s="13"/>
      <c r="FW1614" s="13"/>
      <c r="FX1614" s="13"/>
      <c r="FY1614" s="13"/>
      <c r="FZ1614" s="13"/>
      <c r="GA1614" s="13"/>
      <c r="GB1614" s="13"/>
      <c r="GC1614" s="13"/>
      <c r="GD1614" s="13"/>
      <c r="GE1614" s="13"/>
      <c r="GF1614" s="13"/>
      <c r="GG1614" s="13"/>
      <c r="GH1614" s="13"/>
      <c r="GI1614" s="13"/>
      <c r="GJ1614" s="13"/>
      <c r="GK1614" s="13"/>
      <c r="GL1614" s="13"/>
      <c r="GM1614" s="13"/>
      <c r="GN1614" s="13"/>
      <c r="GO1614" s="13"/>
      <c r="GP1614" s="13"/>
      <c r="GQ1614" s="13"/>
      <c r="GR1614" s="13"/>
      <c r="GS1614" s="13"/>
      <c r="GT1614" s="13"/>
      <c r="GU1614" s="13"/>
      <c r="GV1614" s="13"/>
      <c r="GW1614" s="13"/>
      <c r="GX1614" s="13"/>
      <c r="GY1614" s="13"/>
      <c r="GZ1614" s="13"/>
      <c r="HA1614" s="13"/>
      <c r="HB1614" s="13"/>
      <c r="HC1614" s="13"/>
      <c r="HD1614" s="13"/>
      <c r="HE1614" s="13"/>
      <c r="HF1614" s="13"/>
      <c r="HG1614" s="13"/>
      <c r="HH1614" s="13"/>
      <c r="HI1614" s="13"/>
      <c r="HJ1614" s="13"/>
      <c r="HK1614" s="13"/>
      <c r="HL1614" s="13"/>
      <c r="HM1614" s="13"/>
      <c r="HN1614" s="13"/>
      <c r="HO1614" s="13"/>
      <c r="HP1614" s="13"/>
      <c r="HQ1614" s="13"/>
      <c r="HR1614" s="13"/>
      <c r="HS1614" s="13"/>
      <c r="HT1614" s="13"/>
      <c r="HU1614" s="13"/>
      <c r="HV1614" s="13"/>
      <c r="HW1614" s="13"/>
      <c r="HX1614" s="13"/>
      <c r="HY1614" s="13"/>
      <c r="HZ1614" s="13"/>
      <c r="IA1614" s="13"/>
      <c r="IB1614" s="13"/>
      <c r="IC1614" s="13"/>
      <c r="ID1614" s="13"/>
      <c r="IE1614" s="13"/>
      <c r="IF1614" s="13"/>
      <c r="IG1614" s="13"/>
      <c r="IH1614" s="13"/>
      <c r="II1614" s="13"/>
      <c r="IJ1614" s="13"/>
      <c r="IK1614" s="13"/>
      <c r="IL1614" s="13"/>
      <c r="IM1614" s="13"/>
      <c r="IN1614" s="13"/>
      <c r="IO1614" s="13"/>
      <c r="IP1614" s="13"/>
      <c r="IQ1614" s="13"/>
      <c r="IR1614" s="13"/>
      <c r="IS1614" s="13"/>
      <c r="IT1614" s="13"/>
      <c r="IU1614" s="13"/>
      <c r="IV1614" s="13"/>
      <c r="IW1614" s="13"/>
      <c r="IX1614" s="13"/>
      <c r="IY1614" s="13"/>
      <c r="IZ1614" s="13"/>
      <c r="JA1614" s="13"/>
      <c r="JB1614" s="13"/>
      <c r="JC1614" s="13"/>
      <c r="JD1614" s="13"/>
      <c r="JE1614" s="13"/>
      <c r="JF1614" s="13"/>
      <c r="JG1614" s="13"/>
      <c r="JH1614" s="13"/>
      <c r="JI1614" s="13"/>
      <c r="JJ1614" s="13"/>
      <c r="JK1614" s="13"/>
      <c r="JL1614" s="13"/>
      <c r="JM1614" s="13"/>
      <c r="JN1614" s="13"/>
      <c r="JO1614" s="13"/>
      <c r="JP1614" s="13"/>
      <c r="JQ1614" s="13"/>
      <c r="JR1614" s="13"/>
      <c r="JS1614" s="13"/>
      <c r="JT1614" s="13"/>
      <c r="JU1614" s="13"/>
      <c r="JV1614" s="13"/>
      <c r="JW1614" s="13"/>
      <c r="JX1614" s="13"/>
      <c r="JY1614" s="13"/>
      <c r="JZ1614" s="13"/>
      <c r="KA1614" s="13"/>
      <c r="KB1614" s="13"/>
      <c r="KC1614" s="13"/>
      <c r="KD1614" s="13"/>
      <c r="KE1614" s="13"/>
      <c r="KF1614" s="13"/>
      <c r="KG1614" s="13"/>
      <c r="KH1614" s="13"/>
      <c r="KI1614" s="13"/>
      <c r="KJ1614" s="13"/>
      <c r="KK1614" s="13"/>
      <c r="KL1614" s="13"/>
      <c r="KM1614" s="13"/>
      <c r="KN1614" s="13"/>
      <c r="KO1614" s="13"/>
      <c r="KP1614" s="13"/>
      <c r="KQ1614" s="13"/>
      <c r="KR1614" s="13"/>
      <c r="KS1614" s="13"/>
      <c r="KT1614" s="13"/>
      <c r="KU1614" s="13"/>
      <c r="KV1614" s="13"/>
      <c r="KW1614" s="13"/>
      <c r="KX1614" s="13"/>
      <c r="KY1614" s="13"/>
      <c r="KZ1614" s="13"/>
      <c r="LA1614" s="13"/>
      <c r="LB1614" s="13"/>
      <c r="LC1614" s="13"/>
      <c r="LD1614" s="13"/>
      <c r="LE1614" s="13"/>
      <c r="LF1614" s="13"/>
      <c r="LG1614" s="13"/>
      <c r="LH1614" s="13"/>
      <c r="LI1614" s="13"/>
      <c r="LJ1614" s="13"/>
      <c r="LK1614" s="13"/>
      <c r="LL1614" s="13"/>
      <c r="LM1614" s="13"/>
      <c r="LN1614" s="13"/>
      <c r="LO1614" s="13"/>
      <c r="LP1614" s="13"/>
      <c r="LQ1614" s="13"/>
      <c r="LR1614" s="13"/>
      <c r="LS1614" s="13"/>
      <c r="LT1614" s="13"/>
      <c r="LU1614" s="13"/>
      <c r="LV1614" s="13"/>
      <c r="LW1614" s="13"/>
      <c r="LX1614" s="13"/>
      <c r="LY1614" s="13"/>
      <c r="LZ1614" s="13"/>
      <c r="MA1614" s="13"/>
      <c r="MB1614" s="13"/>
      <c r="MC1614" s="13"/>
      <c r="MD1614" s="13"/>
      <c r="ME1614" s="13"/>
      <c r="MF1614" s="13"/>
      <c r="MG1614" s="13"/>
      <c r="MH1614" s="13"/>
      <c r="MI1614" s="13"/>
      <c r="MJ1614" s="13"/>
      <c r="MK1614" s="13"/>
      <c r="ML1614" s="13"/>
      <c r="MM1614" s="13"/>
      <c r="MN1614" s="13"/>
      <c r="MO1614" s="13"/>
      <c r="MP1614" s="13"/>
      <c r="MQ1614" s="13"/>
      <c r="MR1614" s="13"/>
      <c r="MS1614" s="13"/>
      <c r="MT1614" s="13"/>
      <c r="MU1614" s="13"/>
      <c r="MV1614" s="13"/>
      <c r="MW1614" s="13"/>
      <c r="MX1614" s="13"/>
      <c r="MY1614" s="13"/>
      <c r="MZ1614" s="13"/>
      <c r="NA1614" s="13"/>
      <c r="NB1614" s="13"/>
      <c r="NC1614" s="13"/>
      <c r="ND1614" s="13"/>
      <c r="NE1614" s="13"/>
      <c r="NF1614" s="13"/>
      <c r="NG1614" s="13"/>
      <c r="NH1614" s="13"/>
      <c r="NI1614" s="13"/>
      <c r="NJ1614" s="13"/>
      <c r="NK1614" s="13"/>
      <c r="NL1614" s="13"/>
      <c r="NM1614" s="13"/>
      <c r="NN1614" s="13"/>
      <c r="NO1614" s="13"/>
      <c r="NP1614" s="13"/>
      <c r="NQ1614" s="13"/>
      <c r="NR1614" s="13"/>
      <c r="NS1614" s="13"/>
      <c r="NT1614" s="13"/>
      <c r="NU1614" s="13"/>
      <c r="NV1614" s="13"/>
      <c r="NW1614" s="13"/>
      <c r="NX1614" s="13"/>
      <c r="NY1614" s="13"/>
      <c r="NZ1614" s="13"/>
      <c r="OA1614" s="13"/>
      <c r="OB1614" s="13"/>
      <c r="OC1614" s="13"/>
      <c r="OD1614" s="13"/>
      <c r="OE1614" s="13"/>
      <c r="OF1614" s="13"/>
      <c r="OG1614" s="13"/>
      <c r="OH1614" s="13"/>
      <c r="OI1614" s="13"/>
      <c r="OJ1614" s="13"/>
      <c r="OK1614" s="13"/>
      <c r="OL1614" s="13"/>
      <c r="OM1614" s="13"/>
      <c r="ON1614" s="13"/>
      <c r="OO1614" s="13"/>
      <c r="OP1614" s="13"/>
      <c r="OQ1614" s="13"/>
      <c r="OR1614" s="13"/>
      <c r="OS1614" s="13"/>
      <c r="OT1614" s="13"/>
      <c r="OU1614" s="13"/>
      <c r="OV1614" s="13"/>
      <c r="OW1614" s="13"/>
      <c r="OX1614" s="13"/>
      <c r="OY1614" s="13"/>
      <c r="OZ1614" s="13"/>
      <c r="PA1614" s="13"/>
      <c r="PB1614" s="13"/>
      <c r="PC1614" s="13"/>
      <c r="PD1614" s="13"/>
      <c r="PE1614" s="13"/>
      <c r="PF1614" s="13"/>
      <c r="PG1614" s="13"/>
      <c r="PH1614" s="13"/>
      <c r="PI1614" s="13"/>
      <c r="PJ1614" s="13"/>
      <c r="PK1614" s="13"/>
      <c r="PL1614" s="13"/>
      <c r="PM1614" s="13"/>
      <c r="PN1614" s="13"/>
      <c r="PO1614" s="13"/>
      <c r="PP1614" s="13"/>
      <c r="PQ1614" s="13"/>
      <c r="PR1614" s="13"/>
      <c r="PS1614" s="13"/>
      <c r="PT1614" s="13"/>
      <c r="PU1614" s="13"/>
      <c r="PV1614" s="13"/>
      <c r="PW1614" s="13"/>
      <c r="PX1614" s="13"/>
      <c r="PY1614" s="13"/>
      <c r="PZ1614" s="13"/>
      <c r="QA1614" s="13"/>
      <c r="QB1614" s="13"/>
      <c r="QC1614" s="13"/>
      <c r="QD1614" s="13"/>
      <c r="QE1614" s="13"/>
      <c r="QF1614" s="13"/>
      <c r="QG1614" s="13"/>
      <c r="QH1614" s="13"/>
      <c r="QI1614" s="13"/>
      <c r="QJ1614" s="13"/>
      <c r="QK1614" s="13"/>
      <c r="QL1614" s="13"/>
      <c r="QM1614" s="13"/>
      <c r="QN1614" s="13"/>
      <c r="QO1614" s="13"/>
      <c r="QP1614" s="13"/>
      <c r="QQ1614" s="13"/>
      <c r="QR1614" s="13"/>
      <c r="QS1614" s="13"/>
      <c r="QT1614" s="13"/>
      <c r="QU1614" s="13"/>
      <c r="QV1614" s="13"/>
      <c r="QW1614" s="13"/>
      <c r="QX1614" s="13"/>
      <c r="QY1614" s="13"/>
      <c r="QZ1614" s="13"/>
      <c r="RA1614" s="13"/>
      <c r="RB1614" s="13"/>
      <c r="RC1614" s="13"/>
      <c r="RD1614" s="13"/>
      <c r="RE1614" s="13"/>
      <c r="RF1614" s="13"/>
      <c r="RG1614" s="13"/>
      <c r="RH1614" s="13"/>
      <c r="RI1614" s="13"/>
      <c r="RJ1614" s="13"/>
      <c r="RK1614" s="13"/>
    </row>
    <row r="1615" ht="13.75" spans="1:479">
      <c r="A1615" s="88" t="s">
        <v>12743</v>
      </c>
      <c r="B1615" s="88" t="s">
        <v>3891</v>
      </c>
      <c r="C1615" s="106" t="s">
        <v>5728</v>
      </c>
      <c r="D1615" s="89" t="s">
        <v>494</v>
      </c>
      <c r="E1615" s="135">
        <v>9</v>
      </c>
      <c r="F1615" s="135">
        <v>56</v>
      </c>
      <c r="G1615" s="90">
        <f t="shared" si="27"/>
        <v>504</v>
      </c>
      <c r="H1615" s="91"/>
      <c r="I1615" s="92"/>
      <c r="J1615" s="92"/>
      <c r="K1615" s="92"/>
      <c r="L1615" s="92"/>
      <c r="M1615" s="93"/>
      <c r="N1615" s="91"/>
      <c r="O1615" s="91"/>
      <c r="P1615" s="91"/>
      <c r="Q1615" s="91"/>
      <c r="R1615" s="91"/>
      <c r="S1615" s="91"/>
      <c r="T1615" s="92"/>
      <c r="U1615" s="113"/>
      <c r="V1615" s="92"/>
      <c r="W1615" s="92"/>
      <c r="X1615" s="93"/>
      <c r="Y1615" s="91"/>
      <c r="Z1615" s="113"/>
      <c r="AA1615" s="113"/>
      <c r="AB1615" s="92"/>
      <c r="AC1615" s="92"/>
      <c r="AD1615" s="93"/>
      <c r="AE1615" s="91"/>
      <c r="AF1615" s="91"/>
      <c r="AG1615" s="91"/>
      <c r="AH1615" s="91"/>
      <c r="AI1615" s="91"/>
      <c r="AJ1615" s="91"/>
      <c r="AK1615" s="91"/>
      <c r="AL1615" s="94"/>
      <c r="AM1615" s="96"/>
      <c r="AN1615" s="96"/>
      <c r="AO1615" s="95"/>
      <c r="AP1615" s="95"/>
      <c r="AQ1615" s="97"/>
      <c r="AR1615" s="94"/>
      <c r="AS1615" s="94"/>
      <c r="AT1615" s="94"/>
      <c r="AU1615" s="94"/>
      <c r="AV1615" s="94"/>
      <c r="AW1615" s="176"/>
      <c r="AX1615" s="94"/>
      <c r="AY1615" s="97"/>
      <c r="AZ1615" s="97"/>
      <c r="BA1615" s="97"/>
      <c r="BB1615" s="97"/>
      <c r="BC1615" s="98" t="s">
        <v>12301</v>
      </c>
      <c r="BD1615" s="98" t="s">
        <v>12300</v>
      </c>
      <c r="BE1615" s="98" t="s">
        <v>12281</v>
      </c>
      <c r="BF1615" s="100">
        <v>3450</v>
      </c>
      <c r="BG1615" s="100"/>
      <c r="BH1615" s="111" t="s">
        <v>12272</v>
      </c>
      <c r="BI1615" s="111" t="s">
        <v>12272</v>
      </c>
      <c r="BJ1615" s="99"/>
      <c r="BK1615" s="112" t="s">
        <v>1511</v>
      </c>
      <c r="BL1615" s="102"/>
      <c r="BM1615" s="99"/>
      <c r="BN1615" s="99"/>
      <c r="BT1615" s="99"/>
      <c r="BU1615" s="99"/>
      <c r="BV1615" s="99"/>
      <c r="BW1615" s="99"/>
      <c r="BX1615" s="99"/>
      <c r="CB1615" s="13" t="s">
        <v>1511</v>
      </c>
    </row>
    <row r="1616" ht="14.75" spans="1:479">
      <c r="A1616" s="88" t="s">
        <v>12743</v>
      </c>
      <c r="B1616" s="88" t="s">
        <v>3891</v>
      </c>
      <c r="C1616" s="106" t="s">
        <v>10273</v>
      </c>
      <c r="D1616" s="89" t="s">
        <v>12266</v>
      </c>
      <c r="E1616" s="135">
        <v>9</v>
      </c>
      <c r="F1616" s="135">
        <v>75</v>
      </c>
      <c r="G1616" s="90">
        <f t="shared" si="27"/>
        <v>675</v>
      </c>
      <c r="H1616" s="91"/>
      <c r="I1616" s="92"/>
      <c r="J1616" s="92"/>
      <c r="K1616" s="92"/>
      <c r="L1616" s="92"/>
      <c r="M1616" s="93"/>
      <c r="N1616" s="91"/>
      <c r="O1616" s="429">
        <v>57</v>
      </c>
      <c r="P1616" s="429">
        <v>49</v>
      </c>
      <c r="Q1616" s="429">
        <v>39</v>
      </c>
      <c r="R1616" s="91"/>
      <c r="S1616" s="91"/>
      <c r="T1616" s="92"/>
      <c r="U1616" s="113"/>
      <c r="V1616" s="92"/>
      <c r="W1616" s="92"/>
      <c r="X1616" s="93"/>
      <c r="Y1616" s="91"/>
      <c r="Z1616" s="113"/>
      <c r="AA1616" s="113"/>
      <c r="AB1616" s="92"/>
      <c r="AC1616" s="92"/>
      <c r="AD1616" s="93"/>
      <c r="AE1616" s="91"/>
      <c r="AF1616" s="91"/>
      <c r="AG1616" s="91"/>
      <c r="AH1616" s="91"/>
      <c r="AI1616" s="91"/>
      <c r="AJ1616" s="91"/>
      <c r="AK1616" s="91"/>
      <c r="AL1616" s="94"/>
      <c r="AM1616" s="96"/>
      <c r="AN1616" s="96">
        <v>40</v>
      </c>
      <c r="AO1616" s="95">
        <v>49</v>
      </c>
      <c r="AP1616" s="95">
        <v>46</v>
      </c>
      <c r="AQ1616" s="97"/>
      <c r="AR1616" s="94"/>
      <c r="AS1616" s="94"/>
      <c r="AT1616" s="94"/>
      <c r="AU1616" s="94"/>
      <c r="AV1616" s="94"/>
      <c r="AW1616" s="94"/>
      <c r="AX1616" s="94"/>
      <c r="AY1616" s="97"/>
      <c r="AZ1616" s="97"/>
      <c r="BA1616" s="97"/>
      <c r="BB1616" s="97"/>
      <c r="BC1616" s="98" t="s">
        <v>12298</v>
      </c>
      <c r="BD1616" s="98" t="s">
        <v>12297</v>
      </c>
      <c r="BE1616" s="98" t="s">
        <v>12279</v>
      </c>
      <c r="BF1616" s="100"/>
      <c r="BG1616" s="100"/>
      <c r="BH1616" s="111" t="s">
        <v>12272</v>
      </c>
      <c r="BI1616" s="100"/>
      <c r="BJ1616" s="99"/>
      <c r="BK1616" s="112" t="s">
        <v>1511</v>
      </c>
      <c r="BL1616" s="102"/>
      <c r="BM1616" s="99"/>
      <c r="BN1616" s="99"/>
      <c r="BT1616" s="99"/>
      <c r="BU1616" s="99"/>
      <c r="BV1616" s="99"/>
      <c r="BW1616" s="99"/>
      <c r="BX1616" s="99"/>
      <c r="CB1616" s="13" t="s">
        <v>1511</v>
      </c>
    </row>
    <row r="1617" ht="14.75" spans="1:80">
      <c r="A1617" s="88" t="s">
        <v>12743</v>
      </c>
      <c r="B1617" s="88" t="s">
        <v>3891</v>
      </c>
      <c r="C1617" s="106" t="s">
        <v>10273</v>
      </c>
      <c r="D1617" s="89" t="s">
        <v>494</v>
      </c>
      <c r="E1617" s="135">
        <v>9</v>
      </c>
      <c r="F1617" s="135">
        <v>56</v>
      </c>
      <c r="G1617" s="90">
        <f t="shared" si="27"/>
        <v>504</v>
      </c>
      <c r="H1617" s="91"/>
      <c r="I1617" s="92"/>
      <c r="J1617" s="92"/>
      <c r="K1617" s="92"/>
      <c r="L1617" s="92"/>
      <c r="M1617" s="93"/>
      <c r="N1617" s="91"/>
      <c r="O1617" s="430">
        <v>48</v>
      </c>
      <c r="P1617" s="430">
        <v>55</v>
      </c>
      <c r="Q1617" s="430">
        <v>35</v>
      </c>
      <c r="R1617" s="91"/>
      <c r="S1617" s="91"/>
      <c r="T1617" s="92"/>
      <c r="U1617" s="113"/>
      <c r="V1617" s="92"/>
      <c r="W1617" s="92"/>
      <c r="X1617" s="93"/>
      <c r="Y1617" s="91"/>
      <c r="Z1617" s="113"/>
      <c r="AA1617" s="113"/>
      <c r="AB1617" s="92"/>
      <c r="AC1617" s="92"/>
      <c r="AD1617" s="93"/>
      <c r="AE1617" s="91"/>
      <c r="AF1617" s="91"/>
      <c r="AG1617" s="91"/>
      <c r="AH1617" s="91"/>
      <c r="AI1617" s="91"/>
      <c r="AJ1617" s="91"/>
      <c r="AK1617" s="91"/>
      <c r="AL1617" s="94"/>
      <c r="AM1617" s="96"/>
      <c r="AN1617" s="96">
        <v>48</v>
      </c>
      <c r="AO1617" s="95">
        <v>41</v>
      </c>
      <c r="AP1617" s="95">
        <v>68</v>
      </c>
      <c r="AQ1617" s="97"/>
      <c r="AR1617" s="94"/>
      <c r="AS1617" s="94"/>
      <c r="AT1617" s="94"/>
      <c r="AU1617" s="94"/>
      <c r="AV1617" s="94"/>
      <c r="AW1617" s="94"/>
      <c r="AX1617" s="94"/>
      <c r="AY1617" s="97"/>
      <c r="AZ1617" s="97"/>
      <c r="BA1617" s="97"/>
      <c r="BB1617" s="97"/>
      <c r="BC1617" s="98" t="s">
        <v>12301</v>
      </c>
      <c r="BD1617" s="98" t="s">
        <v>12300</v>
      </c>
      <c r="BE1617" s="98" t="s">
        <v>12281</v>
      </c>
      <c r="BF1617" s="100">
        <v>3450</v>
      </c>
      <c r="BG1617" s="100"/>
      <c r="BH1617" s="111" t="s">
        <v>12272</v>
      </c>
      <c r="BI1617" s="111" t="s">
        <v>12272</v>
      </c>
      <c r="BJ1617" s="99"/>
      <c r="BK1617" s="112" t="s">
        <v>1511</v>
      </c>
      <c r="BL1617" s="102"/>
      <c r="BM1617" s="99"/>
      <c r="BN1617" s="99"/>
      <c r="BT1617" s="99"/>
      <c r="BU1617" s="99"/>
      <c r="BV1617" s="99"/>
      <c r="BW1617" s="99"/>
      <c r="BX1617" s="99"/>
      <c r="CB1617" s="13" t="s">
        <v>1511</v>
      </c>
    </row>
    <row r="1618" ht="14.65" customHeight="1" spans="1:80">
      <c r="A1618" s="88" t="s">
        <v>12743</v>
      </c>
      <c r="B1618" s="88" t="s">
        <v>3891</v>
      </c>
      <c r="C1618" s="106" t="s">
        <v>11768</v>
      </c>
      <c r="D1618" s="89" t="s">
        <v>12266</v>
      </c>
      <c r="E1618" s="135">
        <v>9</v>
      </c>
      <c r="F1618" s="135">
        <v>75</v>
      </c>
      <c r="G1618" s="90">
        <f t="shared" si="27"/>
        <v>675</v>
      </c>
      <c r="H1618" s="91"/>
      <c r="I1618" s="92"/>
      <c r="J1618" s="92"/>
      <c r="K1618" s="92"/>
      <c r="L1618" s="92"/>
      <c r="M1618" s="93"/>
      <c r="N1618" s="91"/>
      <c r="O1618" s="430"/>
      <c r="P1618" s="430"/>
      <c r="Q1618" s="430"/>
      <c r="R1618" s="91"/>
      <c r="S1618" s="91"/>
      <c r="T1618" s="92"/>
      <c r="U1618" s="113"/>
      <c r="V1618" s="92"/>
      <c r="W1618" s="92"/>
      <c r="X1618" s="93"/>
      <c r="Y1618" s="91"/>
      <c r="Z1618" s="113"/>
      <c r="AA1618" s="113"/>
      <c r="AB1618" s="92"/>
      <c r="AC1618" s="92"/>
      <c r="AD1618" s="93"/>
      <c r="AE1618" s="91"/>
      <c r="AF1618" s="91"/>
      <c r="AG1618" s="91"/>
      <c r="AH1618" s="91"/>
      <c r="AI1618" s="91"/>
      <c r="AJ1618" s="91"/>
      <c r="AK1618" s="91"/>
      <c r="AL1618" s="94"/>
      <c r="AM1618" s="96"/>
      <c r="AN1618" s="96"/>
      <c r="AO1618" s="95"/>
      <c r="AP1618" s="95"/>
      <c r="AQ1618" s="97"/>
      <c r="AR1618" s="94"/>
      <c r="AS1618" s="94"/>
      <c r="AT1618" s="94"/>
      <c r="AU1618" s="94"/>
      <c r="AV1618" s="94"/>
      <c r="AW1618" s="94"/>
      <c r="AX1618" s="94"/>
      <c r="AY1618" s="97"/>
      <c r="AZ1618" s="97"/>
      <c r="BA1618" s="97"/>
      <c r="BB1618" s="97"/>
      <c r="BC1618" s="98" t="s">
        <v>12298</v>
      </c>
      <c r="BD1618" s="98" t="s">
        <v>12297</v>
      </c>
      <c r="BE1618" s="98" t="s">
        <v>12279</v>
      </c>
      <c r="BF1618" s="100"/>
      <c r="BG1618" s="100"/>
      <c r="BH1618" s="111" t="s">
        <v>12272</v>
      </c>
      <c r="BI1618" s="100"/>
      <c r="BJ1618" s="99"/>
      <c r="BK1618" s="112" t="s">
        <v>1511</v>
      </c>
      <c r="BL1618" s="102"/>
      <c r="BM1618" s="99"/>
      <c r="BN1618" s="99"/>
      <c r="BT1618" s="99"/>
      <c r="BU1618" s="99"/>
      <c r="BV1618" s="99"/>
      <c r="BW1618" s="99"/>
      <c r="BX1618" s="99"/>
      <c r="CB1618" s="13" t="s">
        <v>1511</v>
      </c>
    </row>
    <row r="1619" ht="13.5" customHeight="1" spans="1:80">
      <c r="A1619" s="88" t="s">
        <v>12743</v>
      </c>
      <c r="B1619" s="88" t="s">
        <v>3891</v>
      </c>
      <c r="C1619" s="106" t="s">
        <v>11768</v>
      </c>
      <c r="D1619" s="89" t="s">
        <v>494</v>
      </c>
      <c r="E1619" s="135">
        <v>9</v>
      </c>
      <c r="F1619" s="135">
        <v>56</v>
      </c>
      <c r="G1619" s="90">
        <f t="shared" si="27"/>
        <v>504</v>
      </c>
      <c r="H1619" s="91"/>
      <c r="I1619" s="92"/>
      <c r="J1619" s="92"/>
      <c r="K1619" s="92"/>
      <c r="L1619" s="92"/>
      <c r="M1619" s="93"/>
      <c r="N1619" s="91"/>
      <c r="O1619" s="429"/>
      <c r="P1619" s="429"/>
      <c r="Q1619" s="429"/>
      <c r="R1619" s="91"/>
      <c r="S1619" s="91"/>
      <c r="T1619" s="92"/>
      <c r="U1619" s="113"/>
      <c r="V1619" s="92"/>
      <c r="W1619" s="92"/>
      <c r="X1619" s="93"/>
      <c r="Y1619" s="91"/>
      <c r="Z1619" s="113"/>
      <c r="AA1619" s="113"/>
      <c r="AB1619" s="92"/>
      <c r="AC1619" s="92"/>
      <c r="AD1619" s="93"/>
      <c r="AE1619" s="91"/>
      <c r="AF1619" s="91"/>
      <c r="AG1619" s="91"/>
      <c r="AH1619" s="91"/>
      <c r="AI1619" s="91"/>
      <c r="AJ1619" s="91"/>
      <c r="AK1619" s="91"/>
      <c r="AL1619" s="94"/>
      <c r="AM1619" s="96"/>
      <c r="AN1619" s="96"/>
      <c r="AO1619" s="95"/>
      <c r="AP1619" s="95"/>
      <c r="AQ1619" s="97"/>
      <c r="AR1619" s="94"/>
      <c r="AS1619" s="96"/>
      <c r="AT1619" s="96"/>
      <c r="AU1619" s="96"/>
      <c r="AV1619" s="95"/>
      <c r="AW1619" s="95"/>
      <c r="AX1619" s="97"/>
      <c r="AY1619" s="97"/>
      <c r="AZ1619" s="97"/>
      <c r="BA1619" s="97"/>
      <c r="BB1619" s="97"/>
      <c r="BC1619" s="98" t="s">
        <v>12301</v>
      </c>
      <c r="BD1619" s="98" t="s">
        <v>12300</v>
      </c>
      <c r="BE1619" s="98" t="s">
        <v>12281</v>
      </c>
      <c r="BF1619" s="100">
        <v>3450</v>
      </c>
      <c r="BG1619" s="100"/>
      <c r="BH1619" s="111" t="s">
        <v>12272</v>
      </c>
      <c r="BI1619" s="111" t="s">
        <v>12272</v>
      </c>
      <c r="BJ1619" s="99"/>
      <c r="BK1619" s="112" t="s">
        <v>1511</v>
      </c>
      <c r="BL1619" s="102"/>
      <c r="BM1619" s="99"/>
      <c r="BN1619" s="99"/>
      <c r="BT1619" s="99"/>
      <c r="BU1619" s="99"/>
      <c r="BV1619" s="99"/>
      <c r="BW1619" s="99"/>
      <c r="BX1619" s="99"/>
      <c r="CB1619" s="13" t="s">
        <v>1511</v>
      </c>
    </row>
    <row r="1620" ht="13.75" spans="1:80">
      <c r="A1620" s="88" t="s">
        <v>12743</v>
      </c>
      <c r="B1620" s="88" t="s">
        <v>6782</v>
      </c>
      <c r="C1620" s="106" t="s">
        <v>6781</v>
      </c>
      <c r="D1620" s="89" t="s">
        <v>12266</v>
      </c>
      <c r="E1620" s="135">
        <v>9</v>
      </c>
      <c r="F1620" s="135">
        <v>75</v>
      </c>
      <c r="G1620" s="90">
        <f t="shared" si="27"/>
        <v>675</v>
      </c>
      <c r="H1620" s="91"/>
      <c r="I1620" s="92"/>
      <c r="J1620" s="92"/>
      <c r="K1620" s="92"/>
      <c r="L1620" s="92"/>
      <c r="M1620" s="93"/>
      <c r="N1620" s="91"/>
      <c r="O1620" s="91">
        <v>37</v>
      </c>
      <c r="P1620" s="91">
        <v>39</v>
      </c>
      <c r="Q1620" s="91">
        <v>42</v>
      </c>
      <c r="R1620" s="91"/>
      <c r="S1620" s="91"/>
      <c r="T1620" s="92"/>
      <c r="U1620" s="113">
        <v>38</v>
      </c>
      <c r="V1620" s="92">
        <v>41</v>
      </c>
      <c r="W1620" s="92">
        <v>18</v>
      </c>
      <c r="X1620" s="93"/>
      <c r="Y1620" s="91"/>
      <c r="Z1620" s="113"/>
      <c r="AA1620" s="113"/>
      <c r="AB1620" s="92"/>
      <c r="AC1620" s="92"/>
      <c r="AD1620" s="93"/>
      <c r="AE1620" s="91"/>
      <c r="AF1620" s="91"/>
      <c r="AG1620" s="91"/>
      <c r="AH1620" s="91"/>
      <c r="AI1620" s="91"/>
      <c r="AJ1620" s="91"/>
      <c r="AK1620" s="91"/>
      <c r="AL1620" s="94"/>
      <c r="AM1620" s="96"/>
      <c r="AN1620" s="96"/>
      <c r="AO1620" s="95"/>
      <c r="AP1620" s="95"/>
      <c r="AQ1620" s="97"/>
      <c r="AR1620" s="94"/>
      <c r="AS1620" s="96"/>
      <c r="AT1620" s="96"/>
      <c r="AU1620" s="96"/>
      <c r="AV1620" s="95"/>
      <c r="AW1620" s="95"/>
      <c r="AX1620" s="97"/>
      <c r="AY1620" s="97"/>
      <c r="AZ1620" s="97"/>
      <c r="BA1620" s="97"/>
      <c r="BB1620" s="97"/>
      <c r="BC1620" s="98" t="s">
        <v>12298</v>
      </c>
      <c r="BD1620" s="98" t="s">
        <v>12297</v>
      </c>
      <c r="BE1620" s="98" t="s">
        <v>12279</v>
      </c>
      <c r="BF1620" s="100"/>
      <c r="BG1620" s="100"/>
      <c r="BH1620" s="111" t="s">
        <v>12272</v>
      </c>
      <c r="BI1620" s="100"/>
      <c r="BJ1620" s="99"/>
      <c r="BK1620" s="112" t="s">
        <v>1511</v>
      </c>
      <c r="BL1620" s="102"/>
      <c r="BM1620" s="99"/>
      <c r="BN1620" s="99"/>
      <c r="BT1620" s="99"/>
      <c r="BU1620" s="99"/>
      <c r="BV1620" s="99"/>
      <c r="BW1620" s="99"/>
      <c r="BX1620" s="99"/>
      <c r="CB1620" s="13" t="s">
        <v>1511</v>
      </c>
    </row>
    <row r="1621" ht="13.75" spans="1:80">
      <c r="A1621" s="88" t="s">
        <v>12743</v>
      </c>
      <c r="B1621" s="88" t="s">
        <v>6782</v>
      </c>
      <c r="C1621" s="106" t="s">
        <v>6781</v>
      </c>
      <c r="D1621" s="89" t="s">
        <v>494</v>
      </c>
      <c r="E1621" s="135">
        <v>9</v>
      </c>
      <c r="F1621" s="135">
        <v>56</v>
      </c>
      <c r="G1621" s="90">
        <f t="shared" si="27"/>
        <v>504</v>
      </c>
      <c r="H1621" s="91"/>
      <c r="I1621" s="92"/>
      <c r="J1621" s="92"/>
      <c r="K1621" s="92"/>
      <c r="L1621" s="92"/>
      <c r="M1621" s="93"/>
      <c r="N1621" s="91"/>
      <c r="O1621" s="91">
        <v>45</v>
      </c>
      <c r="P1621" s="91">
        <v>60</v>
      </c>
      <c r="Q1621" s="91">
        <v>55</v>
      </c>
      <c r="R1621" s="91"/>
      <c r="S1621" s="91"/>
      <c r="T1621" s="92"/>
      <c r="U1621" s="113">
        <v>41</v>
      </c>
      <c r="V1621" s="92">
        <v>40</v>
      </c>
      <c r="W1621" s="92">
        <v>30</v>
      </c>
      <c r="X1621" s="93"/>
      <c r="Y1621" s="91"/>
      <c r="Z1621" s="113"/>
      <c r="AA1621" s="113"/>
      <c r="AB1621" s="92"/>
      <c r="AC1621" s="92"/>
      <c r="AD1621" s="93"/>
      <c r="AE1621" s="91"/>
      <c r="AF1621" s="91"/>
      <c r="AG1621" s="91"/>
      <c r="AH1621" s="91"/>
      <c r="AI1621" s="91"/>
      <c r="AJ1621" s="91"/>
      <c r="AK1621" s="91"/>
      <c r="AL1621" s="94"/>
      <c r="AM1621" s="96"/>
      <c r="AN1621" s="96"/>
      <c r="AO1621" s="95"/>
      <c r="AP1621" s="95"/>
      <c r="AQ1621" s="97"/>
      <c r="AR1621" s="94"/>
      <c r="AS1621" s="96"/>
      <c r="AT1621" s="96"/>
      <c r="AU1621" s="96"/>
      <c r="AV1621" s="95"/>
      <c r="AW1621" s="95"/>
      <c r="AX1621" s="97"/>
      <c r="AY1621" s="97"/>
      <c r="AZ1621" s="97"/>
      <c r="BA1621" s="97"/>
      <c r="BB1621" s="97"/>
      <c r="BC1621" s="98" t="s">
        <v>12301</v>
      </c>
      <c r="BD1621" s="98" t="s">
        <v>12300</v>
      </c>
      <c r="BE1621" s="98" t="s">
        <v>12281</v>
      </c>
      <c r="BF1621" s="100">
        <v>3450</v>
      </c>
      <c r="BG1621" s="100"/>
      <c r="BH1621" s="111" t="s">
        <v>12272</v>
      </c>
      <c r="BI1621" s="111" t="s">
        <v>12272</v>
      </c>
      <c r="BJ1621" s="99"/>
      <c r="BK1621" s="112" t="s">
        <v>1511</v>
      </c>
      <c r="BL1621" s="102"/>
      <c r="BM1621" s="99"/>
      <c r="BN1621" s="99"/>
      <c r="BT1621" s="99"/>
      <c r="BU1621" s="99"/>
      <c r="BV1621" s="99"/>
      <c r="BW1621" s="99"/>
      <c r="BX1621" s="99"/>
      <c r="CB1621" s="13" t="s">
        <v>1511</v>
      </c>
    </row>
    <row r="1622" ht="13.75" spans="1:80">
      <c r="A1622" s="88" t="s">
        <v>12743</v>
      </c>
      <c r="B1622" s="88" t="s">
        <v>6782</v>
      </c>
      <c r="C1622" s="106" t="s">
        <v>10270</v>
      </c>
      <c r="D1622" s="89" t="s">
        <v>12266</v>
      </c>
      <c r="E1622" s="135">
        <v>9</v>
      </c>
      <c r="F1622" s="135">
        <v>75</v>
      </c>
      <c r="G1622" s="90">
        <f t="shared" si="27"/>
        <v>675</v>
      </c>
      <c r="H1622" s="91"/>
      <c r="I1622" s="92"/>
      <c r="J1622" s="92"/>
      <c r="K1622" s="92"/>
      <c r="L1622" s="92"/>
      <c r="M1622" s="93"/>
      <c r="N1622" s="91"/>
      <c r="O1622" s="91">
        <v>37</v>
      </c>
      <c r="P1622" s="91">
        <v>39</v>
      </c>
      <c r="Q1622" s="91">
        <v>42</v>
      </c>
      <c r="R1622" s="91"/>
      <c r="S1622" s="91"/>
      <c r="T1622" s="92"/>
      <c r="U1622" s="113">
        <v>38</v>
      </c>
      <c r="V1622" s="92">
        <v>41</v>
      </c>
      <c r="W1622" s="92">
        <v>18</v>
      </c>
      <c r="X1622" s="93"/>
      <c r="Y1622" s="91"/>
      <c r="Z1622" s="113"/>
      <c r="AA1622" s="113"/>
      <c r="AB1622" s="92"/>
      <c r="AC1622" s="92"/>
      <c r="AD1622" s="93"/>
      <c r="AE1622" s="91"/>
      <c r="AF1622" s="91"/>
      <c r="AG1622" s="91"/>
      <c r="AH1622" s="91"/>
      <c r="AI1622" s="91"/>
      <c r="AJ1622" s="91"/>
      <c r="AK1622" s="91"/>
      <c r="AL1622" s="94"/>
      <c r="AM1622" s="96"/>
      <c r="AN1622" s="96"/>
      <c r="AO1622" s="95"/>
      <c r="AP1622" s="95"/>
      <c r="AQ1622" s="97"/>
      <c r="AR1622" s="94"/>
      <c r="AS1622" s="96"/>
      <c r="AT1622" s="96"/>
      <c r="AU1622" s="96"/>
      <c r="AV1622" s="95"/>
      <c r="AW1622" s="95"/>
      <c r="AX1622" s="97"/>
      <c r="AY1622" s="97"/>
      <c r="AZ1622" s="97"/>
      <c r="BA1622" s="97"/>
      <c r="BB1622" s="97"/>
      <c r="BC1622" s="98" t="s">
        <v>12298</v>
      </c>
      <c r="BD1622" s="98" t="s">
        <v>12297</v>
      </c>
      <c r="BE1622" s="98" t="s">
        <v>12279</v>
      </c>
      <c r="BF1622" s="100"/>
      <c r="BG1622" s="100"/>
      <c r="BH1622" s="111" t="s">
        <v>12272</v>
      </c>
      <c r="BI1622" s="100"/>
      <c r="BJ1622" s="99"/>
      <c r="BK1622" s="112" t="s">
        <v>1511</v>
      </c>
      <c r="BL1622" s="102"/>
      <c r="BM1622" s="99"/>
      <c r="BN1622" s="99"/>
      <c r="BT1622" s="99"/>
      <c r="BU1622" s="99"/>
      <c r="BV1622" s="99"/>
      <c r="BW1622" s="99"/>
      <c r="BX1622" s="99"/>
      <c r="CB1622" s="13" t="s">
        <v>1511</v>
      </c>
    </row>
    <row r="1623" ht="13.75" spans="1:80">
      <c r="A1623" s="88" t="s">
        <v>12743</v>
      </c>
      <c r="B1623" s="88" t="s">
        <v>6782</v>
      </c>
      <c r="C1623" s="106" t="s">
        <v>10270</v>
      </c>
      <c r="D1623" s="89" t="s">
        <v>494</v>
      </c>
      <c r="E1623" s="135">
        <v>9</v>
      </c>
      <c r="F1623" s="135">
        <v>56</v>
      </c>
      <c r="G1623" s="90">
        <f t="shared" si="27"/>
        <v>504</v>
      </c>
      <c r="H1623" s="91"/>
      <c r="I1623" s="92"/>
      <c r="J1623" s="92"/>
      <c r="K1623" s="92"/>
      <c r="L1623" s="92"/>
      <c r="M1623" s="93"/>
      <c r="N1623" s="91"/>
      <c r="O1623" s="91">
        <v>41</v>
      </c>
      <c r="P1623" s="91">
        <v>47</v>
      </c>
      <c r="Q1623" s="91">
        <v>46</v>
      </c>
      <c r="R1623" s="91"/>
      <c r="S1623" s="91"/>
      <c r="T1623" s="92"/>
      <c r="U1623" s="113">
        <v>41</v>
      </c>
      <c r="V1623" s="92">
        <v>40</v>
      </c>
      <c r="W1623" s="92">
        <v>30</v>
      </c>
      <c r="X1623" s="93"/>
      <c r="Y1623" s="91"/>
      <c r="Z1623" s="113"/>
      <c r="AA1623" s="113"/>
      <c r="AB1623" s="92"/>
      <c r="AC1623" s="92"/>
      <c r="AD1623" s="93"/>
      <c r="AE1623" s="91"/>
      <c r="AF1623" s="91"/>
      <c r="AG1623" s="91"/>
      <c r="AH1623" s="91"/>
      <c r="AI1623" s="91"/>
      <c r="AJ1623" s="91"/>
      <c r="AK1623" s="91"/>
      <c r="AL1623" s="94"/>
      <c r="AM1623" s="96"/>
      <c r="AN1623" s="96"/>
      <c r="AO1623" s="95"/>
      <c r="AP1623" s="95"/>
      <c r="AQ1623" s="97"/>
      <c r="AR1623" s="94"/>
      <c r="AS1623" s="96"/>
      <c r="AT1623" s="96"/>
      <c r="AU1623" s="96"/>
      <c r="AV1623" s="95"/>
      <c r="AW1623" s="95"/>
      <c r="AX1623" s="97"/>
      <c r="AY1623" s="97"/>
      <c r="AZ1623" s="97"/>
      <c r="BA1623" s="97"/>
      <c r="BB1623" s="97"/>
      <c r="BC1623" s="98" t="s">
        <v>12301</v>
      </c>
      <c r="BD1623" s="98" t="s">
        <v>12300</v>
      </c>
      <c r="BE1623" s="98" t="s">
        <v>12281</v>
      </c>
      <c r="BF1623" s="100">
        <v>3450</v>
      </c>
      <c r="BG1623" s="100"/>
      <c r="BH1623" s="111" t="s">
        <v>12272</v>
      </c>
      <c r="BI1623" s="111" t="s">
        <v>12272</v>
      </c>
      <c r="BJ1623" s="99"/>
      <c r="BK1623" s="112" t="s">
        <v>1511</v>
      </c>
      <c r="BL1623" s="102"/>
      <c r="BM1623" s="99"/>
      <c r="BN1623" s="99"/>
      <c r="BT1623" s="99"/>
      <c r="BU1623" s="99"/>
      <c r="BV1623" s="99"/>
      <c r="BW1623" s="99"/>
      <c r="BX1623" s="99"/>
      <c r="CB1623" s="13" t="s">
        <v>1511</v>
      </c>
    </row>
    <row r="1624" ht="14.75" spans="1:80">
      <c r="A1624" s="88" t="s">
        <v>12743</v>
      </c>
      <c r="B1624" s="88" t="s">
        <v>6782</v>
      </c>
      <c r="C1624" s="106" t="s">
        <v>11441</v>
      </c>
      <c r="D1624" s="89" t="s">
        <v>12266</v>
      </c>
      <c r="E1624" s="135">
        <v>9</v>
      </c>
      <c r="F1624" s="135">
        <v>75</v>
      </c>
      <c r="G1624" s="90">
        <f t="shared" si="27"/>
        <v>675</v>
      </c>
      <c r="H1624" s="91"/>
      <c r="I1624" s="92"/>
      <c r="J1624" s="92"/>
      <c r="K1624" s="92"/>
      <c r="L1624" s="92"/>
      <c r="M1624" s="93"/>
      <c r="N1624" s="91"/>
      <c r="O1624" s="429">
        <v>55</v>
      </c>
      <c r="P1624" s="429">
        <v>50</v>
      </c>
      <c r="Q1624" s="429">
        <v>40</v>
      </c>
      <c r="R1624" s="91"/>
      <c r="S1624" s="91"/>
      <c r="T1624" s="92"/>
      <c r="U1624" s="113">
        <v>38</v>
      </c>
      <c r="V1624" s="92">
        <v>41</v>
      </c>
      <c r="W1624" s="92">
        <v>18</v>
      </c>
      <c r="X1624" s="93"/>
      <c r="Y1624" s="91"/>
      <c r="Z1624" s="113"/>
      <c r="AA1624" s="113"/>
      <c r="AB1624" s="92"/>
      <c r="AC1624" s="92"/>
      <c r="AD1624" s="93"/>
      <c r="AE1624" s="91"/>
      <c r="AF1624" s="91"/>
      <c r="AG1624" s="91"/>
      <c r="AH1624" s="91"/>
      <c r="AI1624" s="91"/>
      <c r="AJ1624" s="91"/>
      <c r="AK1624" s="91"/>
      <c r="AL1624" s="94"/>
      <c r="AM1624" s="96"/>
      <c r="AN1624" s="96"/>
      <c r="AO1624" s="95"/>
      <c r="AP1624" s="95"/>
      <c r="AQ1624" s="97"/>
      <c r="AR1624" s="94"/>
      <c r="AS1624" s="96"/>
      <c r="AT1624" s="96"/>
      <c r="AU1624" s="96"/>
      <c r="AV1624" s="95"/>
      <c r="AW1624" s="95"/>
      <c r="AX1624" s="97"/>
      <c r="AY1624" s="97"/>
      <c r="AZ1624" s="97"/>
      <c r="BA1624" s="97"/>
      <c r="BB1624" s="97"/>
      <c r="BC1624" s="98" t="s">
        <v>12298</v>
      </c>
      <c r="BD1624" s="98" t="s">
        <v>12297</v>
      </c>
      <c r="BE1624" s="98" t="s">
        <v>12279</v>
      </c>
      <c r="BF1624" s="100"/>
      <c r="BG1624" s="100"/>
      <c r="BH1624" s="111" t="s">
        <v>12272</v>
      </c>
      <c r="BI1624" s="100"/>
      <c r="BJ1624" s="99"/>
      <c r="BK1624" s="112" t="s">
        <v>1511</v>
      </c>
      <c r="BL1624" s="102"/>
      <c r="BM1624" s="99"/>
      <c r="BN1624" s="99"/>
      <c r="BT1624" s="99"/>
      <c r="BU1624" s="99"/>
      <c r="BV1624" s="99"/>
      <c r="BW1624" s="99"/>
      <c r="BX1624" s="99"/>
      <c r="CB1624" s="13" t="s">
        <v>1511</v>
      </c>
    </row>
    <row r="1625" ht="14.75" spans="1:80">
      <c r="A1625" s="88" t="s">
        <v>12743</v>
      </c>
      <c r="B1625" s="88" t="s">
        <v>6782</v>
      </c>
      <c r="C1625" s="106" t="s">
        <v>11441</v>
      </c>
      <c r="D1625" s="89" t="s">
        <v>494</v>
      </c>
      <c r="E1625" s="135">
        <v>9</v>
      </c>
      <c r="F1625" s="135">
        <v>56</v>
      </c>
      <c r="G1625" s="90">
        <f t="shared" si="27"/>
        <v>504</v>
      </c>
      <c r="H1625" s="91"/>
      <c r="I1625" s="92"/>
      <c r="J1625" s="92"/>
      <c r="K1625" s="92"/>
      <c r="L1625" s="92"/>
      <c r="M1625" s="93"/>
      <c r="N1625" s="91"/>
      <c r="O1625" s="429">
        <v>49</v>
      </c>
      <c r="P1625" s="429">
        <v>52</v>
      </c>
      <c r="Q1625" s="429">
        <v>29</v>
      </c>
      <c r="R1625" s="91"/>
      <c r="S1625" s="91"/>
      <c r="T1625" s="92"/>
      <c r="U1625" s="113">
        <v>41</v>
      </c>
      <c r="V1625" s="92">
        <v>40</v>
      </c>
      <c r="W1625" s="92">
        <v>30</v>
      </c>
      <c r="X1625" s="93"/>
      <c r="Y1625" s="91"/>
      <c r="Z1625" s="113"/>
      <c r="AA1625" s="113"/>
      <c r="AB1625" s="92"/>
      <c r="AC1625" s="92"/>
      <c r="AD1625" s="93"/>
      <c r="AE1625" s="91"/>
      <c r="AF1625" s="91"/>
      <c r="AG1625" s="91"/>
      <c r="AH1625" s="91"/>
      <c r="AI1625" s="91"/>
      <c r="AJ1625" s="91"/>
      <c r="AK1625" s="91"/>
      <c r="AL1625" s="94"/>
      <c r="AM1625" s="96"/>
      <c r="AN1625" s="96"/>
      <c r="AO1625" s="95"/>
      <c r="AP1625" s="95"/>
      <c r="AQ1625" s="97"/>
      <c r="AR1625" s="94"/>
      <c r="AS1625" s="96"/>
      <c r="AT1625" s="96"/>
      <c r="AU1625" s="96"/>
      <c r="AV1625" s="95"/>
      <c r="AW1625" s="95"/>
      <c r="AX1625" s="97"/>
      <c r="AY1625" s="97"/>
      <c r="AZ1625" s="97"/>
      <c r="BA1625" s="97"/>
      <c r="BB1625" s="97"/>
      <c r="BC1625" s="98" t="s">
        <v>12301</v>
      </c>
      <c r="BD1625" s="98" t="s">
        <v>12300</v>
      </c>
      <c r="BE1625" s="98" t="s">
        <v>12281</v>
      </c>
      <c r="BF1625" s="100">
        <v>3450</v>
      </c>
      <c r="BG1625" s="100"/>
      <c r="BH1625" s="111" t="s">
        <v>12272</v>
      </c>
      <c r="BI1625" s="111" t="s">
        <v>12272</v>
      </c>
      <c r="BJ1625" s="99"/>
      <c r="BK1625" s="112" t="s">
        <v>1511</v>
      </c>
      <c r="BL1625" s="102"/>
      <c r="BM1625" s="99"/>
      <c r="BN1625" s="99"/>
      <c r="BT1625" s="99"/>
      <c r="BU1625" s="99"/>
      <c r="BV1625" s="99"/>
      <c r="BW1625" s="99"/>
      <c r="BX1625" s="99"/>
      <c r="CB1625" s="13" t="s">
        <v>1511</v>
      </c>
    </row>
    <row r="1626" ht="14.75" spans="1:80">
      <c r="A1626" s="88" t="s">
        <v>12743</v>
      </c>
      <c r="B1626" s="88" t="s">
        <v>6782</v>
      </c>
      <c r="C1626" s="106" t="s">
        <v>645</v>
      </c>
      <c r="D1626" s="89" t="s">
        <v>12266</v>
      </c>
      <c r="E1626" s="135">
        <v>9</v>
      </c>
      <c r="F1626" s="135">
        <v>76</v>
      </c>
      <c r="G1626" s="90">
        <f t="shared" si="27"/>
        <v>684</v>
      </c>
      <c r="H1626" s="91"/>
      <c r="I1626" s="92"/>
      <c r="J1626" s="92"/>
      <c r="K1626" s="92"/>
      <c r="L1626" s="92"/>
      <c r="M1626" s="93"/>
      <c r="N1626" s="91"/>
      <c r="O1626" s="429">
        <v>53</v>
      </c>
      <c r="P1626" s="429">
        <v>46</v>
      </c>
      <c r="Q1626" s="429">
        <v>30</v>
      </c>
      <c r="R1626" s="91"/>
      <c r="S1626" s="91"/>
      <c r="T1626" s="92"/>
      <c r="U1626" s="113"/>
      <c r="V1626" s="92"/>
      <c r="W1626" s="92"/>
      <c r="X1626" s="93"/>
      <c r="Y1626" s="91"/>
      <c r="Z1626" s="113"/>
      <c r="AA1626" s="113"/>
      <c r="AB1626" s="92"/>
      <c r="AC1626" s="92"/>
      <c r="AD1626" s="93"/>
      <c r="AE1626" s="91"/>
      <c r="AF1626" s="91"/>
      <c r="AG1626" s="91"/>
      <c r="AH1626" s="91"/>
      <c r="AI1626" s="91"/>
      <c r="AJ1626" s="91"/>
      <c r="AK1626" s="91"/>
      <c r="AL1626" s="94"/>
      <c r="AM1626" s="96"/>
      <c r="AN1626" s="96"/>
      <c r="AO1626" s="95"/>
      <c r="AP1626" s="95"/>
      <c r="AQ1626" s="97"/>
      <c r="AR1626" s="94"/>
      <c r="AS1626" s="96"/>
      <c r="AT1626" s="96"/>
      <c r="AU1626" s="96"/>
      <c r="AV1626" s="95"/>
      <c r="AW1626" s="95"/>
      <c r="AX1626" s="97"/>
      <c r="AY1626" s="97"/>
      <c r="AZ1626" s="97"/>
      <c r="BA1626" s="97"/>
      <c r="BB1626" s="97"/>
      <c r="BC1626" s="98" t="s">
        <v>12298</v>
      </c>
      <c r="BD1626" s="98" t="s">
        <v>12297</v>
      </c>
      <c r="BE1626" s="98" t="s">
        <v>12279</v>
      </c>
      <c r="BF1626" s="100"/>
      <c r="BG1626" s="100"/>
      <c r="BH1626" s="111" t="s">
        <v>12272</v>
      </c>
      <c r="BI1626" s="100"/>
      <c r="BJ1626" s="99"/>
      <c r="BK1626" s="112" t="s">
        <v>1511</v>
      </c>
      <c r="BL1626" s="102"/>
      <c r="BM1626" s="99"/>
      <c r="BN1626" s="99"/>
      <c r="BT1626" s="99"/>
      <c r="BU1626" s="99"/>
      <c r="BV1626" s="99"/>
      <c r="BW1626" s="99"/>
      <c r="BX1626" s="99"/>
      <c r="CB1626" s="13" t="s">
        <v>1511</v>
      </c>
    </row>
    <row r="1627" ht="14.75" spans="1:80">
      <c r="A1627" s="88" t="s">
        <v>12743</v>
      </c>
      <c r="B1627" s="88" t="s">
        <v>6782</v>
      </c>
      <c r="C1627" s="106" t="s">
        <v>645</v>
      </c>
      <c r="D1627" s="89" t="s">
        <v>494</v>
      </c>
      <c r="E1627" s="135">
        <v>9</v>
      </c>
      <c r="F1627" s="135">
        <v>55</v>
      </c>
      <c r="G1627" s="90">
        <f t="shared" si="27"/>
        <v>495</v>
      </c>
      <c r="H1627" s="91"/>
      <c r="I1627" s="92"/>
      <c r="J1627" s="92"/>
      <c r="K1627" s="92"/>
      <c r="L1627" s="92"/>
      <c r="M1627" s="93"/>
      <c r="N1627" s="91"/>
      <c r="O1627" s="429">
        <v>42</v>
      </c>
      <c r="P1627" s="429">
        <v>48</v>
      </c>
      <c r="Q1627" s="429">
        <v>36</v>
      </c>
      <c r="R1627" s="91"/>
      <c r="S1627" s="91"/>
      <c r="T1627" s="92"/>
      <c r="U1627" s="113"/>
      <c r="V1627" s="92"/>
      <c r="W1627" s="92"/>
      <c r="X1627" s="93"/>
      <c r="Y1627" s="91"/>
      <c r="Z1627" s="113"/>
      <c r="AA1627" s="113"/>
      <c r="AB1627" s="92"/>
      <c r="AC1627" s="92"/>
      <c r="AD1627" s="93"/>
      <c r="AE1627" s="91"/>
      <c r="AF1627" s="91"/>
      <c r="AG1627" s="91"/>
      <c r="AH1627" s="91"/>
      <c r="AI1627" s="91"/>
      <c r="AJ1627" s="91"/>
      <c r="AK1627" s="91"/>
      <c r="AL1627" s="94"/>
      <c r="AM1627" s="96"/>
      <c r="AN1627" s="96"/>
      <c r="AO1627" s="95"/>
      <c r="AP1627" s="95"/>
      <c r="AQ1627" s="97"/>
      <c r="AR1627" s="94"/>
      <c r="AS1627" s="96"/>
      <c r="AT1627" s="96"/>
      <c r="AU1627" s="96"/>
      <c r="AV1627" s="95"/>
      <c r="AW1627" s="95"/>
      <c r="AX1627" s="97"/>
      <c r="AY1627" s="97"/>
      <c r="AZ1627" s="97"/>
      <c r="BA1627" s="97"/>
      <c r="BB1627" s="97"/>
      <c r="BC1627" s="98" t="s">
        <v>12301</v>
      </c>
      <c r="BD1627" s="98" t="s">
        <v>12300</v>
      </c>
      <c r="BE1627" s="98" t="s">
        <v>12281</v>
      </c>
      <c r="BF1627" s="100">
        <v>3450</v>
      </c>
      <c r="BG1627" s="100"/>
      <c r="BH1627" s="111" t="s">
        <v>12272</v>
      </c>
      <c r="BI1627" s="111" t="s">
        <v>12272</v>
      </c>
      <c r="BJ1627" s="99"/>
      <c r="BK1627" s="112" t="s">
        <v>1511</v>
      </c>
      <c r="BL1627" s="102"/>
      <c r="BM1627" s="99"/>
      <c r="BN1627" s="99"/>
      <c r="BT1627" s="99"/>
      <c r="BU1627" s="99"/>
      <c r="BV1627" s="99"/>
      <c r="BW1627" s="99"/>
      <c r="BX1627" s="99"/>
      <c r="CB1627" s="13" t="s">
        <v>1511</v>
      </c>
    </row>
    <row r="1628" ht="13.75" spans="1:80">
      <c r="A1628" s="88" t="s">
        <v>12744</v>
      </c>
      <c r="B1628" s="88" t="s">
        <v>2801</v>
      </c>
      <c r="C1628" s="106" t="s">
        <v>2827</v>
      </c>
      <c r="D1628" s="89" t="s">
        <v>12266</v>
      </c>
      <c r="E1628" s="135">
        <v>9</v>
      </c>
      <c r="F1628" s="135">
        <v>42</v>
      </c>
      <c r="G1628" s="90">
        <f t="shared" si="27"/>
        <v>378</v>
      </c>
      <c r="H1628" s="94"/>
      <c r="I1628" s="95"/>
      <c r="J1628" s="95"/>
      <c r="K1628" s="95"/>
      <c r="L1628" s="95"/>
      <c r="M1628" s="97"/>
      <c r="N1628" s="94"/>
      <c r="O1628" s="94"/>
      <c r="P1628" s="94"/>
      <c r="Q1628" s="94"/>
      <c r="R1628" s="94"/>
      <c r="S1628" s="126"/>
      <c r="T1628" s="95"/>
      <c r="U1628" s="129"/>
      <c r="V1628" s="127"/>
      <c r="W1628" s="127"/>
      <c r="X1628" s="128"/>
      <c r="Y1628" s="94"/>
      <c r="Z1628" s="96"/>
      <c r="AA1628" s="96"/>
      <c r="AB1628" s="95"/>
      <c r="AC1628" s="95"/>
      <c r="AD1628" s="97"/>
      <c r="AE1628" s="94"/>
      <c r="AF1628" s="94"/>
      <c r="AG1628" s="94"/>
      <c r="AH1628" s="94"/>
      <c r="AI1628" s="94"/>
      <c r="AJ1628" s="94"/>
      <c r="AK1628" s="94"/>
      <c r="AL1628" s="94"/>
      <c r="AM1628" s="96"/>
      <c r="AN1628" s="96"/>
      <c r="AO1628" s="95"/>
      <c r="AP1628" s="95"/>
      <c r="AQ1628" s="97"/>
      <c r="AR1628" s="94"/>
      <c r="AS1628" s="96"/>
      <c r="AT1628" s="96"/>
      <c r="AU1628" s="96"/>
      <c r="AV1628" s="95"/>
      <c r="AW1628" s="95"/>
      <c r="AX1628" s="97"/>
      <c r="AY1628" s="97"/>
      <c r="AZ1628" s="97"/>
      <c r="BA1628" s="97"/>
      <c r="BB1628" s="97"/>
      <c r="BC1628" s="99" t="s">
        <v>12298</v>
      </c>
      <c r="BD1628" s="99" t="s">
        <v>1366</v>
      </c>
      <c r="BE1628" s="99" t="s">
        <v>12279</v>
      </c>
      <c r="BF1628" s="100"/>
      <c r="BG1628" s="103"/>
      <c r="BH1628" s="103"/>
      <c r="BI1628" s="103"/>
      <c r="BJ1628" s="99"/>
      <c r="BK1628" s="112" t="s">
        <v>1511</v>
      </c>
      <c r="BL1628" s="102"/>
      <c r="BM1628" s="99"/>
      <c r="BN1628" s="99"/>
      <c r="BT1628" s="99"/>
      <c r="BU1628" s="99"/>
      <c r="BV1628" s="99"/>
      <c r="BW1628" s="99"/>
      <c r="BX1628" s="99"/>
      <c r="CB1628" s="13" t="s">
        <v>1511</v>
      </c>
    </row>
    <row r="1629" ht="13.75" spans="1:80">
      <c r="A1629" s="88" t="s">
        <v>12744</v>
      </c>
      <c r="B1629" s="88" t="s">
        <v>2801</v>
      </c>
      <c r="C1629" s="106" t="s">
        <v>2827</v>
      </c>
      <c r="D1629" s="89" t="s">
        <v>494</v>
      </c>
      <c r="E1629" s="135">
        <v>9</v>
      </c>
      <c r="F1629" s="135">
        <v>117</v>
      </c>
      <c r="G1629" s="90">
        <f t="shared" si="27"/>
        <v>1053</v>
      </c>
      <c r="H1629" s="94"/>
      <c r="I1629" s="95"/>
      <c r="J1629" s="95"/>
      <c r="K1629" s="95"/>
      <c r="L1629" s="95"/>
      <c r="M1629" s="97"/>
      <c r="N1629" s="94"/>
      <c r="O1629" s="94"/>
      <c r="P1629" s="94"/>
      <c r="Q1629" s="94"/>
      <c r="R1629" s="94"/>
      <c r="S1629" s="126"/>
      <c r="T1629" s="95"/>
      <c r="U1629" s="129"/>
      <c r="V1629" s="127"/>
      <c r="W1629" s="127"/>
      <c r="X1629" s="128"/>
      <c r="Y1629" s="94"/>
      <c r="Z1629" s="96"/>
      <c r="AA1629" s="96"/>
      <c r="AB1629" s="95"/>
      <c r="AC1629" s="95"/>
      <c r="AD1629" s="97"/>
      <c r="AE1629" s="94"/>
      <c r="AF1629" s="94"/>
      <c r="AG1629" s="94"/>
      <c r="AH1629" s="94"/>
      <c r="AI1629" s="94"/>
      <c r="AJ1629" s="94"/>
      <c r="AK1629" s="94"/>
      <c r="AL1629" s="94"/>
      <c r="AM1629" s="96"/>
      <c r="AN1629" s="96"/>
      <c r="AO1629" s="95"/>
      <c r="AP1629" s="95"/>
      <c r="AQ1629" s="97"/>
      <c r="AR1629" s="94"/>
      <c r="AS1629" s="96"/>
      <c r="AT1629" s="96"/>
      <c r="AU1629" s="96"/>
      <c r="AV1629" s="95"/>
      <c r="AW1629" s="95"/>
      <c r="AX1629" s="97"/>
      <c r="AY1629" s="97"/>
      <c r="AZ1629" s="97"/>
      <c r="BA1629" s="97"/>
      <c r="BB1629" s="97"/>
      <c r="BC1629" s="99" t="s">
        <v>12301</v>
      </c>
      <c r="BD1629" s="99" t="s">
        <v>12362</v>
      </c>
      <c r="BE1629" s="99" t="s">
        <v>12281</v>
      </c>
      <c r="BF1629" s="100"/>
      <c r="BG1629" s="103"/>
      <c r="BH1629" s="103"/>
      <c r="BI1629" s="103"/>
      <c r="BJ1629" s="99"/>
      <c r="BK1629" s="112" t="s">
        <v>1511</v>
      </c>
      <c r="BL1629" s="102"/>
      <c r="BM1629" s="99"/>
      <c r="BN1629" s="99"/>
      <c r="BT1629" s="99"/>
      <c r="BU1629" s="99"/>
      <c r="BV1629" s="99"/>
      <c r="BW1629" s="99"/>
      <c r="BX1629" s="99"/>
      <c r="CB1629" s="13" t="s">
        <v>1511</v>
      </c>
    </row>
    <row r="1630" ht="13.75" spans="1:80">
      <c r="A1630" s="88" t="s">
        <v>12744</v>
      </c>
      <c r="B1630" s="88" t="s">
        <v>2801</v>
      </c>
      <c r="C1630" s="106" t="s">
        <v>2805</v>
      </c>
      <c r="D1630" s="89" t="s">
        <v>12266</v>
      </c>
      <c r="E1630" s="135">
        <v>9</v>
      </c>
      <c r="F1630" s="135">
        <v>42</v>
      </c>
      <c r="G1630" s="90">
        <f t="shared" si="27"/>
        <v>378</v>
      </c>
      <c r="H1630" s="94"/>
      <c r="I1630" s="95"/>
      <c r="J1630" s="95"/>
      <c r="K1630" s="95"/>
      <c r="L1630" s="95"/>
      <c r="M1630" s="97"/>
      <c r="N1630" s="94"/>
      <c r="O1630" s="94"/>
      <c r="P1630" s="94"/>
      <c r="Q1630" s="94"/>
      <c r="R1630" s="94"/>
      <c r="S1630" s="126"/>
      <c r="T1630" s="95"/>
      <c r="U1630" s="129"/>
      <c r="V1630" s="127"/>
      <c r="W1630" s="127"/>
      <c r="X1630" s="128"/>
      <c r="Y1630" s="94"/>
      <c r="Z1630" s="96"/>
      <c r="AA1630" s="96"/>
      <c r="AB1630" s="95"/>
      <c r="AC1630" s="95"/>
      <c r="AD1630" s="97"/>
      <c r="AE1630" s="94"/>
      <c r="AF1630" s="94"/>
      <c r="AG1630" s="94"/>
      <c r="AH1630" s="94"/>
      <c r="AI1630" s="94"/>
      <c r="AJ1630" s="94"/>
      <c r="AK1630" s="94"/>
      <c r="AL1630" s="94"/>
      <c r="AM1630" s="96"/>
      <c r="AN1630" s="96"/>
      <c r="AO1630" s="95"/>
      <c r="AP1630" s="95"/>
      <c r="AQ1630" s="97"/>
      <c r="AR1630" s="94"/>
      <c r="AS1630" s="96"/>
      <c r="AT1630" s="96"/>
      <c r="AU1630" s="96"/>
      <c r="AV1630" s="95"/>
      <c r="AW1630" s="95"/>
      <c r="AX1630" s="97"/>
      <c r="AY1630" s="97"/>
      <c r="AZ1630" s="97"/>
      <c r="BA1630" s="97"/>
      <c r="BB1630" s="97"/>
      <c r="BC1630" s="99" t="s">
        <v>12298</v>
      </c>
      <c r="BD1630" s="99" t="s">
        <v>1366</v>
      </c>
      <c r="BE1630" s="99" t="s">
        <v>12279</v>
      </c>
      <c r="BF1630" s="100"/>
      <c r="BG1630" s="103"/>
      <c r="BH1630" s="103"/>
      <c r="BI1630" s="103"/>
      <c r="BJ1630" s="99"/>
      <c r="BK1630" s="112" t="s">
        <v>1511</v>
      </c>
      <c r="BL1630" s="102"/>
      <c r="BM1630" s="99"/>
      <c r="BN1630" s="99"/>
      <c r="BT1630" s="99"/>
      <c r="BU1630" s="99"/>
      <c r="BV1630" s="99"/>
      <c r="BW1630" s="99"/>
      <c r="BX1630" s="99"/>
      <c r="CB1630" s="13" t="s">
        <v>1511</v>
      </c>
    </row>
    <row r="1631" ht="13.75" spans="1:80">
      <c r="A1631" s="88" t="s">
        <v>12744</v>
      </c>
      <c r="B1631" s="88" t="s">
        <v>2801</v>
      </c>
      <c r="C1631" s="106" t="s">
        <v>2805</v>
      </c>
      <c r="D1631" s="89" t="s">
        <v>494</v>
      </c>
      <c r="E1631" s="135">
        <v>9</v>
      </c>
      <c r="F1631" s="135">
        <v>117</v>
      </c>
      <c r="G1631" s="90">
        <f t="shared" si="27"/>
        <v>1053</v>
      </c>
      <c r="H1631" s="94"/>
      <c r="I1631" s="95"/>
      <c r="J1631" s="95"/>
      <c r="K1631" s="95"/>
      <c r="L1631" s="95"/>
      <c r="M1631" s="97"/>
      <c r="N1631" s="94"/>
      <c r="O1631" s="94"/>
      <c r="P1631" s="94"/>
      <c r="Q1631" s="94"/>
      <c r="R1631" s="94"/>
      <c r="S1631" s="126"/>
      <c r="T1631" s="95"/>
      <c r="U1631" s="129"/>
      <c r="V1631" s="127"/>
      <c r="W1631" s="127"/>
      <c r="X1631" s="128"/>
      <c r="Y1631" s="94"/>
      <c r="Z1631" s="96"/>
      <c r="AA1631" s="96"/>
      <c r="AB1631" s="95"/>
      <c r="AC1631" s="95"/>
      <c r="AD1631" s="97"/>
      <c r="AE1631" s="94"/>
      <c r="AF1631" s="94"/>
      <c r="AG1631" s="94"/>
      <c r="AH1631" s="94"/>
      <c r="AI1631" s="94"/>
      <c r="AJ1631" s="94"/>
      <c r="AK1631" s="94"/>
      <c r="AL1631" s="94"/>
      <c r="AM1631" s="96"/>
      <c r="AN1631" s="96"/>
      <c r="AO1631" s="95"/>
      <c r="AP1631" s="95"/>
      <c r="AQ1631" s="97"/>
      <c r="AR1631" s="94"/>
      <c r="AS1631" s="96"/>
      <c r="AT1631" s="96"/>
      <c r="AU1631" s="96"/>
      <c r="AV1631" s="95"/>
      <c r="AW1631" s="95"/>
      <c r="AX1631" s="97"/>
      <c r="AY1631" s="97"/>
      <c r="AZ1631" s="97"/>
      <c r="BA1631" s="97"/>
      <c r="BB1631" s="97"/>
      <c r="BC1631" s="99" t="s">
        <v>12301</v>
      </c>
      <c r="BD1631" s="99" t="s">
        <v>12362</v>
      </c>
      <c r="BE1631" s="99" t="s">
        <v>12281</v>
      </c>
      <c r="BF1631" s="100"/>
      <c r="BG1631" s="103"/>
      <c r="BH1631" s="103"/>
      <c r="BI1631" s="103"/>
      <c r="BJ1631" s="99"/>
      <c r="BK1631" s="112" t="s">
        <v>1511</v>
      </c>
      <c r="BL1631" s="102"/>
      <c r="BM1631" s="99"/>
      <c r="BN1631" s="99"/>
      <c r="BT1631" s="99"/>
      <c r="BU1631" s="99"/>
      <c r="BV1631" s="99"/>
      <c r="BW1631" s="99"/>
      <c r="BX1631" s="99"/>
      <c r="CB1631" s="13" t="s">
        <v>1511</v>
      </c>
    </row>
    <row r="1632" ht="13.75" spans="1:80">
      <c r="A1632" s="88" t="s">
        <v>12744</v>
      </c>
      <c r="B1632" s="88" t="s">
        <v>2801</v>
      </c>
      <c r="C1632" s="106" t="s">
        <v>2800</v>
      </c>
      <c r="D1632" s="89" t="s">
        <v>12266</v>
      </c>
      <c r="E1632" s="135">
        <v>9</v>
      </c>
      <c r="F1632" s="135">
        <v>42</v>
      </c>
      <c r="G1632" s="90">
        <f t="shared" si="27"/>
        <v>378</v>
      </c>
      <c r="H1632" s="94"/>
      <c r="I1632" s="95"/>
      <c r="J1632" s="95"/>
      <c r="K1632" s="95"/>
      <c r="L1632" s="95"/>
      <c r="M1632" s="97"/>
      <c r="N1632" s="94"/>
      <c r="O1632" s="94"/>
      <c r="P1632" s="94"/>
      <c r="Q1632" s="94"/>
      <c r="R1632" s="94"/>
      <c r="S1632" s="126"/>
      <c r="T1632" s="95"/>
      <c r="U1632" s="129"/>
      <c r="V1632" s="127"/>
      <c r="W1632" s="127"/>
      <c r="X1632" s="128"/>
      <c r="Y1632" s="94"/>
      <c r="Z1632" s="96"/>
      <c r="AA1632" s="96"/>
      <c r="AB1632" s="95"/>
      <c r="AC1632" s="95"/>
      <c r="AD1632" s="97"/>
      <c r="AE1632" s="94"/>
      <c r="AF1632" s="94"/>
      <c r="AG1632" s="94"/>
      <c r="AH1632" s="94"/>
      <c r="AI1632" s="94"/>
      <c r="AJ1632" s="94"/>
      <c r="AK1632" s="94"/>
      <c r="AL1632" s="94"/>
      <c r="AM1632" s="96"/>
      <c r="AN1632" s="96"/>
      <c r="AO1632" s="95"/>
      <c r="AP1632" s="95"/>
      <c r="AQ1632" s="97"/>
      <c r="AR1632" s="94"/>
      <c r="AS1632" s="96"/>
      <c r="AT1632" s="96"/>
      <c r="AU1632" s="96"/>
      <c r="AV1632" s="95"/>
      <c r="AW1632" s="95"/>
      <c r="AX1632" s="97"/>
      <c r="AY1632" s="97"/>
      <c r="AZ1632" s="97"/>
      <c r="BA1632" s="97"/>
      <c r="BB1632" s="97"/>
      <c r="BC1632" s="99" t="s">
        <v>12298</v>
      </c>
      <c r="BD1632" s="99" t="s">
        <v>1366</v>
      </c>
      <c r="BE1632" s="99" t="s">
        <v>12279</v>
      </c>
      <c r="BF1632" s="100"/>
      <c r="BG1632" s="103"/>
      <c r="BH1632" s="103"/>
      <c r="BI1632" s="103"/>
      <c r="BJ1632" s="99"/>
      <c r="BK1632" s="112" t="s">
        <v>1511</v>
      </c>
      <c r="BL1632" s="102"/>
      <c r="BM1632" s="99"/>
      <c r="BN1632" s="99"/>
      <c r="BT1632" s="99"/>
      <c r="BU1632" s="99"/>
      <c r="BV1632" s="99"/>
      <c r="BW1632" s="99"/>
      <c r="BX1632" s="99"/>
      <c r="CB1632" s="13" t="s">
        <v>1511</v>
      </c>
    </row>
    <row r="1633" ht="13.75" spans="1:80">
      <c r="A1633" s="88" t="s">
        <v>12744</v>
      </c>
      <c r="B1633" s="88" t="s">
        <v>2801</v>
      </c>
      <c r="C1633" s="106" t="s">
        <v>2800</v>
      </c>
      <c r="D1633" s="89" t="s">
        <v>494</v>
      </c>
      <c r="E1633" s="135">
        <v>9</v>
      </c>
      <c r="F1633" s="135">
        <v>117</v>
      </c>
      <c r="G1633" s="90">
        <f t="shared" si="27"/>
        <v>1053</v>
      </c>
      <c r="H1633" s="94"/>
      <c r="I1633" s="95"/>
      <c r="J1633" s="95"/>
      <c r="K1633" s="95"/>
      <c r="L1633" s="95"/>
      <c r="M1633" s="97"/>
      <c r="N1633" s="94"/>
      <c r="O1633" s="94"/>
      <c r="P1633" s="94"/>
      <c r="Q1633" s="94"/>
      <c r="R1633" s="94"/>
      <c r="S1633" s="126"/>
      <c r="T1633" s="95"/>
      <c r="U1633" s="129"/>
      <c r="V1633" s="127"/>
      <c r="W1633" s="127"/>
      <c r="X1633" s="128"/>
      <c r="Y1633" s="94"/>
      <c r="Z1633" s="96"/>
      <c r="AA1633" s="96"/>
      <c r="AB1633" s="95"/>
      <c r="AC1633" s="95"/>
      <c r="AD1633" s="97"/>
      <c r="AE1633" s="94"/>
      <c r="AF1633" s="94"/>
      <c r="AG1633" s="94"/>
      <c r="AH1633" s="94"/>
      <c r="AI1633" s="94"/>
      <c r="AJ1633" s="94"/>
      <c r="AK1633" s="94"/>
      <c r="AL1633" s="94"/>
      <c r="AM1633" s="96"/>
      <c r="AN1633" s="96"/>
      <c r="AO1633" s="95"/>
      <c r="AP1633" s="95"/>
      <c r="AQ1633" s="97"/>
      <c r="AR1633" s="94"/>
      <c r="AS1633" s="96"/>
      <c r="AT1633" s="96"/>
      <c r="AU1633" s="96"/>
      <c r="AV1633" s="95"/>
      <c r="AW1633" s="95"/>
      <c r="AX1633" s="97"/>
      <c r="AY1633" s="97"/>
      <c r="AZ1633" s="97"/>
      <c r="BA1633" s="97"/>
      <c r="BB1633" s="97"/>
      <c r="BC1633" s="99" t="s">
        <v>12301</v>
      </c>
      <c r="BD1633" s="99" t="s">
        <v>12362</v>
      </c>
      <c r="BE1633" s="99" t="s">
        <v>12281</v>
      </c>
      <c r="BF1633" s="100"/>
      <c r="BG1633" s="103"/>
      <c r="BH1633" s="103"/>
      <c r="BI1633" s="103"/>
      <c r="BJ1633" s="99"/>
      <c r="BK1633" s="112" t="s">
        <v>1511</v>
      </c>
      <c r="BL1633" s="102"/>
      <c r="BM1633" s="99"/>
      <c r="BN1633" s="99"/>
      <c r="BT1633" s="99"/>
      <c r="BU1633" s="99"/>
      <c r="BV1633" s="99"/>
      <c r="BW1633" s="99"/>
      <c r="BX1633" s="99"/>
      <c r="CB1633" s="13" t="s">
        <v>1511</v>
      </c>
    </row>
    <row r="1634" ht="13.75" spans="1:80">
      <c r="A1634" s="88" t="s">
        <v>12745</v>
      </c>
      <c r="B1634" s="88" t="s">
        <v>4753</v>
      </c>
      <c r="C1634" s="106" t="s">
        <v>4752</v>
      </c>
      <c r="D1634" s="89" t="s">
        <v>12266</v>
      </c>
      <c r="E1634" s="135">
        <v>4</v>
      </c>
      <c r="F1634" s="135">
        <v>143</v>
      </c>
      <c r="G1634" s="90">
        <f t="shared" si="27"/>
        <v>572</v>
      </c>
      <c r="H1634" s="94"/>
      <c r="I1634" s="95"/>
      <c r="J1634" s="95"/>
      <c r="K1634" s="95"/>
      <c r="L1634" s="95"/>
      <c r="M1634" s="97"/>
      <c r="N1634" s="94"/>
      <c r="O1634" s="94"/>
      <c r="P1634" s="94"/>
      <c r="Q1634" s="94"/>
      <c r="R1634" s="94"/>
      <c r="S1634" s="216"/>
      <c r="T1634" s="95"/>
      <c r="U1634" s="217"/>
      <c r="V1634" s="218"/>
      <c r="W1634" s="218"/>
      <c r="X1634" s="219"/>
      <c r="Y1634" s="94"/>
      <c r="Z1634" s="96"/>
      <c r="AA1634" s="96"/>
      <c r="AB1634" s="95"/>
      <c r="AC1634" s="95"/>
      <c r="AD1634" s="97"/>
      <c r="AE1634" s="94"/>
      <c r="AF1634" s="94"/>
      <c r="AG1634" s="94"/>
      <c r="AH1634" s="94"/>
      <c r="AI1634" s="94"/>
      <c r="AJ1634" s="94"/>
      <c r="AK1634" s="94"/>
      <c r="AL1634" s="94"/>
      <c r="AM1634" s="96"/>
      <c r="AN1634" s="96"/>
      <c r="AO1634" s="95"/>
      <c r="AP1634" s="95"/>
      <c r="AQ1634" s="97"/>
      <c r="AR1634" s="94"/>
      <c r="AS1634" s="96"/>
      <c r="AT1634" s="96"/>
      <c r="AU1634" s="96"/>
      <c r="AV1634" s="95"/>
      <c r="AW1634" s="95"/>
      <c r="AX1634" s="97"/>
      <c r="AY1634" s="97"/>
      <c r="AZ1634" s="97"/>
      <c r="BA1634" s="97"/>
      <c r="BB1634" s="97"/>
      <c r="BC1634" s="99" t="s">
        <v>1366</v>
      </c>
      <c r="BD1634" s="99" t="s">
        <v>1366</v>
      </c>
      <c r="BE1634" s="99" t="s">
        <v>1366</v>
      </c>
      <c r="BF1634" s="100"/>
      <c r="BG1634" s="103"/>
      <c r="BH1634" s="103"/>
      <c r="BI1634" s="103"/>
      <c r="BJ1634" s="99"/>
      <c r="BK1634" s="112" t="s">
        <v>1511</v>
      </c>
      <c r="BL1634" s="102"/>
      <c r="BM1634" s="99"/>
      <c r="BN1634" s="99"/>
      <c r="BT1634" s="99"/>
      <c r="BU1634" s="99"/>
      <c r="BV1634" s="99"/>
      <c r="BW1634" s="99"/>
      <c r="BX1634" s="99"/>
      <c r="CB1634" s="13" t="s">
        <v>1511</v>
      </c>
    </row>
    <row r="1635" ht="13.75" spans="1:80">
      <c r="A1635" s="88" t="s">
        <v>12745</v>
      </c>
      <c r="B1635" s="88" t="s">
        <v>4753</v>
      </c>
      <c r="C1635" s="106" t="s">
        <v>4752</v>
      </c>
      <c r="D1635" s="89" t="s">
        <v>494</v>
      </c>
      <c r="E1635" s="135">
        <v>4</v>
      </c>
      <c r="F1635" s="135">
        <v>100</v>
      </c>
      <c r="G1635" s="90">
        <f t="shared" si="27"/>
        <v>400</v>
      </c>
      <c r="H1635" s="94"/>
      <c r="I1635" s="95"/>
      <c r="J1635" s="95"/>
      <c r="K1635" s="95"/>
      <c r="L1635" s="95"/>
      <c r="M1635" s="97"/>
      <c r="N1635" s="94"/>
      <c r="O1635" s="95"/>
      <c r="P1635" s="95"/>
      <c r="Q1635" s="95"/>
      <c r="R1635" s="97"/>
      <c r="S1635" s="216"/>
      <c r="T1635" s="95"/>
      <c r="U1635" s="217"/>
      <c r="V1635" s="218"/>
      <c r="W1635" s="218"/>
      <c r="X1635" s="219"/>
      <c r="Y1635" s="94"/>
      <c r="Z1635" s="96"/>
      <c r="AA1635" s="96"/>
      <c r="AB1635" s="95"/>
      <c r="AC1635" s="95"/>
      <c r="AD1635" s="97"/>
      <c r="AE1635" s="94"/>
      <c r="AF1635" s="96"/>
      <c r="AG1635" s="96"/>
      <c r="AH1635" s="95"/>
      <c r="AI1635" s="95"/>
      <c r="AJ1635" s="95"/>
      <c r="AK1635" s="95"/>
      <c r="AL1635" s="94"/>
      <c r="AM1635" s="96"/>
      <c r="AN1635" s="96"/>
      <c r="AO1635" s="95"/>
      <c r="AP1635" s="95"/>
      <c r="AQ1635" s="97"/>
      <c r="AR1635" s="97"/>
      <c r="AS1635" s="97"/>
      <c r="AT1635" s="97"/>
      <c r="AU1635" s="97"/>
      <c r="AV1635" s="97"/>
      <c r="AW1635" s="97"/>
      <c r="AX1635" s="97"/>
      <c r="AY1635" s="97"/>
      <c r="AZ1635" s="97"/>
      <c r="BA1635" s="97"/>
      <c r="BB1635" s="97"/>
      <c r="BC1635" s="99" t="s">
        <v>12362</v>
      </c>
      <c r="BD1635" s="396" t="s">
        <v>12362</v>
      </c>
      <c r="BE1635" s="99" t="s">
        <v>12362</v>
      </c>
      <c r="BF1635" s="100"/>
      <c r="BG1635" s="103"/>
      <c r="BH1635" s="103"/>
      <c r="BI1635" s="103"/>
      <c r="BJ1635" s="99"/>
      <c r="BK1635" s="112" t="s">
        <v>1511</v>
      </c>
      <c r="BL1635" s="102"/>
      <c r="BM1635" s="99"/>
      <c r="BN1635" s="99"/>
      <c r="BT1635" s="99"/>
      <c r="BU1635" s="99"/>
      <c r="BV1635" s="99"/>
      <c r="BW1635" s="99"/>
      <c r="BX1635" s="99"/>
      <c r="CB1635" s="13" t="s">
        <v>1511</v>
      </c>
    </row>
    <row r="1636" ht="13.75" spans="1:80">
      <c r="A1636" s="88" t="s">
        <v>12746</v>
      </c>
      <c r="B1636" s="88">
        <v>92407091</v>
      </c>
      <c r="C1636" s="106" t="s">
        <v>7891</v>
      </c>
      <c r="D1636" s="89" t="s">
        <v>12266</v>
      </c>
      <c r="E1636" s="135">
        <v>9</v>
      </c>
      <c r="F1636" s="135">
        <v>34</v>
      </c>
      <c r="G1636" s="90">
        <f t="shared" si="27"/>
        <v>306</v>
      </c>
      <c r="H1636" s="126"/>
      <c r="I1636" s="127"/>
      <c r="J1636" s="127"/>
      <c r="K1636" s="127"/>
      <c r="L1636" s="127"/>
      <c r="M1636" s="128"/>
      <c r="N1636" s="94"/>
      <c r="O1636" s="95"/>
      <c r="P1636" s="95"/>
      <c r="Q1636" s="95"/>
      <c r="R1636" s="97"/>
      <c r="S1636" s="216"/>
      <c r="T1636" s="95"/>
      <c r="U1636" s="217"/>
      <c r="V1636" s="218"/>
      <c r="W1636" s="218"/>
      <c r="X1636" s="219"/>
      <c r="Y1636" s="163"/>
      <c r="Z1636" s="180"/>
      <c r="AA1636" s="180"/>
      <c r="AB1636" s="164"/>
      <c r="AC1636" s="164"/>
      <c r="AD1636" s="165"/>
      <c r="AE1636" s="94"/>
      <c r="AF1636" s="96"/>
      <c r="AG1636" s="96"/>
      <c r="AH1636" s="95"/>
      <c r="AI1636" s="95"/>
      <c r="AJ1636" s="95"/>
      <c r="AK1636" s="95"/>
      <c r="AL1636" s="94"/>
      <c r="AM1636" s="96"/>
      <c r="AN1636" s="96"/>
      <c r="AO1636" s="95"/>
      <c r="AP1636" s="95"/>
      <c r="AQ1636" s="97"/>
      <c r="AR1636" s="97"/>
      <c r="AS1636" s="97"/>
      <c r="AT1636" s="97"/>
      <c r="AU1636" s="97"/>
      <c r="AV1636" s="97"/>
      <c r="AW1636" s="97"/>
      <c r="AX1636" s="97"/>
      <c r="AY1636" s="97"/>
      <c r="AZ1636" s="97"/>
      <c r="BA1636" s="97"/>
      <c r="BB1636" s="97"/>
      <c r="BC1636" s="99" t="s">
        <v>12298</v>
      </c>
      <c r="BD1636" s="396" t="s">
        <v>1366</v>
      </c>
      <c r="BE1636" s="99"/>
      <c r="BF1636" s="100"/>
      <c r="BG1636" s="103"/>
      <c r="BH1636" s="103"/>
      <c r="BI1636" s="103"/>
      <c r="BJ1636" s="99"/>
      <c r="BK1636" s="112" t="s">
        <v>1511</v>
      </c>
      <c r="BL1636" s="102"/>
      <c r="BM1636" s="99"/>
      <c r="BN1636" s="99"/>
      <c r="BT1636" s="99"/>
      <c r="BU1636" s="99"/>
      <c r="BV1636" s="99"/>
      <c r="BW1636" s="99"/>
      <c r="BX1636" s="99"/>
      <c r="CB1636" s="13" t="s">
        <v>1511</v>
      </c>
    </row>
    <row r="1637" ht="13.75" spans="1:80">
      <c r="A1637" s="88" t="s">
        <v>12746</v>
      </c>
      <c r="B1637" s="88">
        <v>92407091</v>
      </c>
      <c r="C1637" s="106" t="s">
        <v>7891</v>
      </c>
      <c r="D1637" s="89" t="s">
        <v>494</v>
      </c>
      <c r="E1637" s="135">
        <v>9</v>
      </c>
      <c r="F1637" s="135">
        <v>123</v>
      </c>
      <c r="G1637" s="90">
        <f t="shared" si="27"/>
        <v>1107</v>
      </c>
      <c r="H1637" s="126"/>
      <c r="I1637" s="127"/>
      <c r="J1637" s="127"/>
      <c r="K1637" s="127"/>
      <c r="L1637" s="127"/>
      <c r="M1637" s="128"/>
      <c r="N1637" s="94"/>
      <c r="O1637" s="95"/>
      <c r="P1637" s="95"/>
      <c r="Q1637" s="95"/>
      <c r="R1637" s="97"/>
      <c r="S1637" s="216"/>
      <c r="T1637" s="95"/>
      <c r="U1637" s="217"/>
      <c r="V1637" s="218"/>
      <c r="W1637" s="218"/>
      <c r="X1637" s="219"/>
      <c r="Y1637" s="163"/>
      <c r="Z1637" s="180"/>
      <c r="AA1637" s="180"/>
      <c r="AB1637" s="164"/>
      <c r="AC1637" s="164"/>
      <c r="AD1637" s="165"/>
      <c r="AE1637" s="94"/>
      <c r="AF1637" s="96"/>
      <c r="AG1637" s="96"/>
      <c r="AH1637" s="95"/>
      <c r="AI1637" s="95"/>
      <c r="AJ1637" s="95"/>
      <c r="AK1637" s="95"/>
      <c r="AL1637" s="94"/>
      <c r="AM1637" s="96"/>
      <c r="AN1637" s="96"/>
      <c r="AO1637" s="95"/>
      <c r="AP1637" s="95"/>
      <c r="AQ1637" s="97"/>
      <c r="AR1637" s="97"/>
      <c r="AS1637" s="97"/>
      <c r="AT1637" s="97"/>
      <c r="AU1637" s="97"/>
      <c r="AV1637" s="97"/>
      <c r="AW1637" s="97"/>
      <c r="AX1637" s="97"/>
      <c r="AY1637" s="97"/>
      <c r="AZ1637" s="97"/>
      <c r="BA1637" s="97"/>
      <c r="BB1637" s="97"/>
      <c r="BC1637" s="99" t="s">
        <v>12301</v>
      </c>
      <c r="BD1637" s="396" t="s">
        <v>12362</v>
      </c>
      <c r="BE1637" s="99"/>
      <c r="BF1637" s="100"/>
      <c r="BG1637" s="103"/>
      <c r="BH1637" s="103"/>
      <c r="BI1637" s="103"/>
      <c r="BJ1637" s="99"/>
      <c r="BK1637" s="112" t="s">
        <v>1511</v>
      </c>
      <c r="BL1637" s="102"/>
      <c r="BM1637" s="99"/>
      <c r="BN1637" s="99"/>
      <c r="BT1637" s="99"/>
      <c r="BU1637" s="99"/>
      <c r="BV1637" s="99"/>
      <c r="BW1637" s="99"/>
      <c r="BX1637" s="99"/>
      <c r="CB1637" s="13" t="s">
        <v>1511</v>
      </c>
    </row>
    <row r="1638" ht="13.75" spans="1:80">
      <c r="A1638" s="88" t="s">
        <v>12746</v>
      </c>
      <c r="B1638" s="88">
        <v>92407091</v>
      </c>
      <c r="C1638" s="106" t="s">
        <v>8483</v>
      </c>
      <c r="D1638" s="89" t="s">
        <v>12266</v>
      </c>
      <c r="E1638" s="135">
        <v>9</v>
      </c>
      <c r="F1638" s="135">
        <v>34</v>
      </c>
      <c r="G1638" s="90">
        <f t="shared" si="27"/>
        <v>306</v>
      </c>
      <c r="H1638" s="126"/>
      <c r="I1638" s="127"/>
      <c r="J1638" s="127"/>
      <c r="K1638" s="127"/>
      <c r="L1638" s="127"/>
      <c r="M1638" s="128"/>
      <c r="N1638" s="94"/>
      <c r="O1638" s="95">
        <v>18</v>
      </c>
      <c r="P1638" s="95">
        <v>23</v>
      </c>
      <c r="Q1638" s="95">
        <v>59</v>
      </c>
      <c r="R1638" s="97"/>
      <c r="S1638" s="216"/>
      <c r="T1638" s="95"/>
      <c r="U1638" s="217"/>
      <c r="V1638" s="218"/>
      <c r="W1638" s="218"/>
      <c r="X1638" s="219"/>
      <c r="Y1638" s="163"/>
      <c r="Z1638" s="180"/>
      <c r="AA1638" s="180"/>
      <c r="AB1638" s="164"/>
      <c r="AC1638" s="164"/>
      <c r="AD1638" s="165"/>
      <c r="AE1638" s="94"/>
      <c r="AF1638" s="96"/>
      <c r="AG1638" s="96"/>
      <c r="AH1638" s="95"/>
      <c r="AI1638" s="95"/>
      <c r="AJ1638" s="95"/>
      <c r="AK1638" s="95"/>
      <c r="AL1638" s="94"/>
      <c r="AM1638" s="96"/>
      <c r="AN1638" s="96"/>
      <c r="AO1638" s="95"/>
      <c r="AP1638" s="95"/>
      <c r="AQ1638" s="97"/>
      <c r="AR1638" s="97"/>
      <c r="AS1638" s="97"/>
      <c r="AT1638" s="97"/>
      <c r="AU1638" s="97"/>
      <c r="AV1638" s="97"/>
      <c r="AW1638" s="97"/>
      <c r="AX1638" s="97"/>
      <c r="AY1638" s="97"/>
      <c r="AZ1638" s="97"/>
      <c r="BA1638" s="97"/>
      <c r="BB1638" s="97"/>
      <c r="BC1638" s="99" t="s">
        <v>12298</v>
      </c>
      <c r="BD1638" s="396" t="s">
        <v>1366</v>
      </c>
      <c r="BE1638" s="99"/>
      <c r="BF1638" s="100"/>
      <c r="BG1638" s="103"/>
      <c r="BH1638" s="103"/>
      <c r="BI1638" s="103"/>
      <c r="BJ1638" s="99"/>
      <c r="BK1638" s="112" t="s">
        <v>1511</v>
      </c>
      <c r="BL1638" s="102"/>
      <c r="BM1638" s="99"/>
      <c r="BN1638" s="99"/>
      <c r="BT1638" s="99"/>
      <c r="BU1638" s="99"/>
      <c r="BV1638" s="99"/>
      <c r="BW1638" s="99"/>
      <c r="BX1638" s="99"/>
      <c r="CB1638" s="13" t="s">
        <v>1511</v>
      </c>
    </row>
    <row r="1639" ht="13.75" spans="1:80">
      <c r="A1639" s="88" t="s">
        <v>12746</v>
      </c>
      <c r="B1639" s="88">
        <v>92407091</v>
      </c>
      <c r="C1639" s="106" t="s">
        <v>8483</v>
      </c>
      <c r="D1639" s="89" t="s">
        <v>494</v>
      </c>
      <c r="E1639" s="135">
        <v>9</v>
      </c>
      <c r="F1639" s="135">
        <v>123</v>
      </c>
      <c r="G1639" s="90">
        <f t="shared" si="27"/>
        <v>1107</v>
      </c>
      <c r="H1639" s="126"/>
      <c r="I1639" s="127"/>
      <c r="J1639" s="127"/>
      <c r="K1639" s="127"/>
      <c r="L1639" s="127"/>
      <c r="M1639" s="128"/>
      <c r="N1639" s="94"/>
      <c r="O1639" s="95">
        <v>60</v>
      </c>
      <c r="P1639" s="95">
        <v>89</v>
      </c>
      <c r="Q1639" s="95">
        <v>47</v>
      </c>
      <c r="R1639" s="97"/>
      <c r="S1639" s="216"/>
      <c r="T1639" s="95"/>
      <c r="U1639" s="217"/>
      <c r="V1639" s="218"/>
      <c r="W1639" s="218"/>
      <c r="X1639" s="219"/>
      <c r="Y1639" s="163"/>
      <c r="Z1639" s="180"/>
      <c r="AA1639" s="180"/>
      <c r="AB1639" s="164"/>
      <c r="AC1639" s="164"/>
      <c r="AD1639" s="165"/>
      <c r="AE1639" s="94"/>
      <c r="AF1639" s="96"/>
      <c r="AG1639" s="96"/>
      <c r="AH1639" s="95"/>
      <c r="AI1639" s="95"/>
      <c r="AJ1639" s="95"/>
      <c r="AK1639" s="95"/>
      <c r="AL1639" s="94"/>
      <c r="AM1639" s="96"/>
      <c r="AN1639" s="96"/>
      <c r="AO1639" s="95"/>
      <c r="AP1639" s="95"/>
      <c r="AQ1639" s="97"/>
      <c r="AR1639" s="97"/>
      <c r="AS1639" s="97"/>
      <c r="AT1639" s="97"/>
      <c r="AU1639" s="97"/>
      <c r="AV1639" s="97"/>
      <c r="AW1639" s="97"/>
      <c r="AX1639" s="97"/>
      <c r="AY1639" s="97"/>
      <c r="AZ1639" s="97"/>
      <c r="BA1639" s="97"/>
      <c r="BB1639" s="97"/>
      <c r="BC1639" s="99" t="s">
        <v>12301</v>
      </c>
      <c r="BD1639" s="396" t="s">
        <v>12362</v>
      </c>
      <c r="BE1639" s="99"/>
      <c r="BF1639" s="100"/>
      <c r="BG1639" s="103"/>
      <c r="BH1639" s="103"/>
      <c r="BI1639" s="103"/>
      <c r="BJ1639" s="99"/>
      <c r="BK1639" s="112" t="s">
        <v>1511</v>
      </c>
      <c r="BL1639" s="102"/>
      <c r="BM1639" s="99"/>
      <c r="BN1639" s="99"/>
      <c r="BT1639" s="99"/>
      <c r="BU1639" s="99"/>
      <c r="BV1639" s="99"/>
      <c r="BW1639" s="99"/>
      <c r="BX1639" s="99"/>
      <c r="CB1639" s="13" t="s">
        <v>1511</v>
      </c>
    </row>
    <row r="1640" ht="13.75" spans="1:80">
      <c r="A1640" s="88" t="s">
        <v>12746</v>
      </c>
      <c r="B1640" s="88">
        <v>92408291</v>
      </c>
      <c r="C1640" s="106" t="s">
        <v>8486</v>
      </c>
      <c r="D1640" s="89" t="s">
        <v>12266</v>
      </c>
      <c r="E1640" s="135">
        <v>9</v>
      </c>
      <c r="F1640" s="135">
        <v>34</v>
      </c>
      <c r="G1640" s="90">
        <f t="shared" si="27"/>
        <v>306</v>
      </c>
      <c r="H1640" s="126"/>
      <c r="I1640" s="127"/>
      <c r="J1640" s="127"/>
      <c r="K1640" s="127"/>
      <c r="L1640" s="127"/>
      <c r="M1640" s="128"/>
      <c r="N1640" s="94"/>
      <c r="O1640" s="95"/>
      <c r="P1640" s="95"/>
      <c r="Q1640" s="95"/>
      <c r="R1640" s="97"/>
      <c r="S1640" s="216"/>
      <c r="T1640" s="95"/>
      <c r="U1640" s="217"/>
      <c r="V1640" s="218"/>
      <c r="W1640" s="218"/>
      <c r="X1640" s="219"/>
      <c r="Y1640" s="163"/>
      <c r="Z1640" s="180"/>
      <c r="AA1640" s="180"/>
      <c r="AB1640" s="164"/>
      <c r="AC1640" s="164"/>
      <c r="AD1640" s="165"/>
      <c r="AE1640" s="94"/>
      <c r="AF1640" s="96"/>
      <c r="AG1640" s="96"/>
      <c r="AH1640" s="95"/>
      <c r="AI1640" s="95"/>
      <c r="AJ1640" s="95"/>
      <c r="AK1640" s="95"/>
      <c r="AL1640" s="94"/>
      <c r="AM1640" s="96"/>
      <c r="AN1640" s="96"/>
      <c r="AO1640" s="95"/>
      <c r="AP1640" s="95"/>
      <c r="AQ1640" s="97"/>
      <c r="AR1640" s="97"/>
      <c r="AS1640" s="97"/>
      <c r="AT1640" s="97"/>
      <c r="AU1640" s="97"/>
      <c r="AV1640" s="97"/>
      <c r="AW1640" s="97"/>
      <c r="AX1640" s="97"/>
      <c r="AY1640" s="97"/>
      <c r="AZ1640" s="97"/>
      <c r="BA1640" s="97"/>
      <c r="BB1640" s="97"/>
      <c r="BC1640" s="99" t="s">
        <v>12298</v>
      </c>
      <c r="BD1640" s="396" t="s">
        <v>1366</v>
      </c>
      <c r="BE1640" s="99"/>
      <c r="BF1640" s="100"/>
      <c r="BG1640" s="103"/>
      <c r="BH1640" s="103"/>
      <c r="BI1640" s="103"/>
      <c r="BJ1640" s="99"/>
      <c r="BK1640" s="112" t="s">
        <v>1511</v>
      </c>
      <c r="BL1640" s="102"/>
      <c r="BM1640" s="99"/>
      <c r="BN1640" s="99"/>
      <c r="BT1640" s="99"/>
      <c r="BU1640" s="99"/>
      <c r="BV1640" s="99"/>
      <c r="BW1640" s="99"/>
      <c r="BX1640" s="99"/>
      <c r="CB1640" s="13" t="s">
        <v>1511</v>
      </c>
    </row>
    <row r="1641" ht="13.75" spans="1:80">
      <c r="A1641" s="88" t="s">
        <v>12746</v>
      </c>
      <c r="B1641" s="88">
        <v>92408291</v>
      </c>
      <c r="C1641" s="106" t="s">
        <v>8486</v>
      </c>
      <c r="D1641" s="89" t="s">
        <v>494</v>
      </c>
      <c r="E1641" s="135">
        <v>9</v>
      </c>
      <c r="F1641" s="135">
        <v>123</v>
      </c>
      <c r="G1641" s="90">
        <f t="shared" si="27"/>
        <v>1107</v>
      </c>
      <c r="H1641" s="126"/>
      <c r="I1641" s="127"/>
      <c r="J1641" s="127"/>
      <c r="K1641" s="127"/>
      <c r="L1641" s="127"/>
      <c r="M1641" s="128"/>
      <c r="N1641" s="94"/>
      <c r="O1641" s="95"/>
      <c r="P1641" s="95"/>
      <c r="Q1641" s="95"/>
      <c r="R1641" s="97"/>
      <c r="S1641" s="216"/>
      <c r="T1641" s="95"/>
      <c r="U1641" s="217"/>
      <c r="V1641" s="218"/>
      <c r="W1641" s="218"/>
      <c r="X1641" s="219"/>
      <c r="Y1641" s="163"/>
      <c r="Z1641" s="180"/>
      <c r="AA1641" s="180"/>
      <c r="AB1641" s="164"/>
      <c r="AC1641" s="164"/>
      <c r="AD1641" s="165"/>
      <c r="AE1641" s="94"/>
      <c r="AF1641" s="96"/>
      <c r="AG1641" s="96"/>
      <c r="AH1641" s="95"/>
      <c r="AI1641" s="95"/>
      <c r="AJ1641" s="95"/>
      <c r="AK1641" s="95"/>
      <c r="AL1641" s="94"/>
      <c r="AM1641" s="96"/>
      <c r="AN1641" s="96"/>
      <c r="AO1641" s="95"/>
      <c r="AP1641" s="95"/>
      <c r="AQ1641" s="97"/>
      <c r="AR1641" s="97"/>
      <c r="AS1641" s="97"/>
      <c r="AT1641" s="97"/>
      <c r="AU1641" s="97"/>
      <c r="AV1641" s="97"/>
      <c r="AW1641" s="97"/>
      <c r="AX1641" s="97"/>
      <c r="AY1641" s="97"/>
      <c r="AZ1641" s="97"/>
      <c r="BA1641" s="97"/>
      <c r="BB1641" s="97"/>
      <c r="BC1641" s="99" t="s">
        <v>12301</v>
      </c>
      <c r="BD1641" s="396" t="s">
        <v>12362</v>
      </c>
      <c r="BE1641" s="99"/>
      <c r="BF1641" s="100"/>
      <c r="BG1641" s="103"/>
      <c r="BH1641" s="103"/>
      <c r="BI1641" s="103"/>
      <c r="BJ1641" s="99"/>
      <c r="BK1641" s="112" t="s">
        <v>1511</v>
      </c>
      <c r="BL1641" s="102"/>
      <c r="BM1641" s="99"/>
      <c r="BN1641" s="99"/>
      <c r="BT1641" s="99"/>
      <c r="BU1641" s="99"/>
      <c r="BV1641" s="99"/>
      <c r="BW1641" s="99"/>
      <c r="BX1641" s="99"/>
      <c r="CB1641" s="13" t="s">
        <v>1511</v>
      </c>
    </row>
    <row r="1642" ht="13.75" spans="1:80">
      <c r="A1642" s="88" t="s">
        <v>12746</v>
      </c>
      <c r="B1642" s="88">
        <v>92408291</v>
      </c>
      <c r="C1642" s="106" t="s">
        <v>7906</v>
      </c>
      <c r="D1642" s="89" t="s">
        <v>12266</v>
      </c>
      <c r="E1642" s="135">
        <v>9</v>
      </c>
      <c r="F1642" s="135">
        <v>38</v>
      </c>
      <c r="G1642" s="90">
        <f t="shared" si="27"/>
        <v>342</v>
      </c>
      <c r="H1642" s="126"/>
      <c r="I1642" s="127"/>
      <c r="J1642" s="127"/>
      <c r="K1642" s="127"/>
      <c r="L1642" s="127"/>
      <c r="M1642" s="128"/>
      <c r="N1642" s="94"/>
      <c r="O1642" s="95"/>
      <c r="P1642" s="95"/>
      <c r="Q1642" s="95"/>
      <c r="R1642" s="97"/>
      <c r="S1642" s="216"/>
      <c r="T1642" s="95"/>
      <c r="U1642" s="217"/>
      <c r="V1642" s="218"/>
      <c r="W1642" s="218"/>
      <c r="X1642" s="219"/>
      <c r="Y1642" s="163"/>
      <c r="Z1642" s="180"/>
      <c r="AA1642" s="180"/>
      <c r="AB1642" s="164"/>
      <c r="AC1642" s="164"/>
      <c r="AD1642" s="165"/>
      <c r="AE1642" s="94"/>
      <c r="AF1642" s="96"/>
      <c r="AG1642" s="96"/>
      <c r="AH1642" s="95"/>
      <c r="AI1642" s="95"/>
      <c r="AJ1642" s="95"/>
      <c r="AK1642" s="95"/>
      <c r="AL1642" s="94"/>
      <c r="AM1642" s="96"/>
      <c r="AN1642" s="96"/>
      <c r="AO1642" s="95"/>
      <c r="AP1642" s="95"/>
      <c r="AQ1642" s="97"/>
      <c r="AR1642" s="97"/>
      <c r="AS1642" s="97"/>
      <c r="AT1642" s="97"/>
      <c r="AU1642" s="97"/>
      <c r="AV1642" s="97"/>
      <c r="AW1642" s="97"/>
      <c r="AX1642" s="97"/>
      <c r="AY1642" s="97"/>
      <c r="AZ1642" s="97"/>
      <c r="BA1642" s="97"/>
      <c r="BB1642" s="97"/>
      <c r="BC1642" s="99" t="s">
        <v>12298</v>
      </c>
      <c r="BD1642" s="396" t="s">
        <v>1366</v>
      </c>
      <c r="BE1642" s="99"/>
      <c r="BF1642" s="100"/>
      <c r="BG1642" s="103"/>
      <c r="BH1642" s="103"/>
      <c r="BI1642" s="103"/>
      <c r="BJ1642" s="99"/>
      <c r="BK1642" s="112" t="s">
        <v>1511</v>
      </c>
      <c r="BL1642" s="102"/>
      <c r="BM1642" s="99"/>
      <c r="BN1642" s="99"/>
      <c r="BT1642" s="99"/>
      <c r="BU1642" s="99"/>
      <c r="BV1642" s="99"/>
      <c r="BW1642" s="99"/>
      <c r="BX1642" s="99"/>
      <c r="CB1642" s="13" t="s">
        <v>1511</v>
      </c>
    </row>
    <row r="1643" ht="13.75" spans="1:80">
      <c r="A1643" s="88" t="s">
        <v>12746</v>
      </c>
      <c r="B1643" s="88">
        <v>92408291</v>
      </c>
      <c r="C1643" s="106" t="s">
        <v>7906</v>
      </c>
      <c r="D1643" s="89" t="s">
        <v>494</v>
      </c>
      <c r="E1643" s="135">
        <v>9</v>
      </c>
      <c r="F1643" s="135">
        <v>119</v>
      </c>
      <c r="G1643" s="90">
        <f t="shared" si="27"/>
        <v>1071</v>
      </c>
      <c r="H1643" s="126"/>
      <c r="I1643" s="127"/>
      <c r="J1643" s="127"/>
      <c r="K1643" s="127"/>
      <c r="L1643" s="127"/>
      <c r="M1643" s="128"/>
      <c r="N1643" s="94"/>
      <c r="O1643" s="95"/>
      <c r="P1643" s="95"/>
      <c r="Q1643" s="95"/>
      <c r="R1643" s="97"/>
      <c r="S1643" s="216"/>
      <c r="T1643" s="95"/>
      <c r="U1643" s="217"/>
      <c r="V1643" s="218"/>
      <c r="W1643" s="218"/>
      <c r="X1643" s="219"/>
      <c r="Y1643" s="163"/>
      <c r="Z1643" s="180"/>
      <c r="AA1643" s="180"/>
      <c r="AB1643" s="164"/>
      <c r="AC1643" s="164"/>
      <c r="AD1643" s="165"/>
      <c r="AE1643" s="94"/>
      <c r="AF1643" s="96"/>
      <c r="AG1643" s="96"/>
      <c r="AH1643" s="95"/>
      <c r="AI1643" s="95"/>
      <c r="AJ1643" s="95"/>
      <c r="AK1643" s="95"/>
      <c r="AL1643" s="94"/>
      <c r="AM1643" s="96"/>
      <c r="AN1643" s="96"/>
      <c r="AO1643" s="95"/>
      <c r="AP1643" s="95"/>
      <c r="AQ1643" s="97"/>
      <c r="AR1643" s="97"/>
      <c r="AS1643" s="97"/>
      <c r="AT1643" s="97"/>
      <c r="AU1643" s="97"/>
      <c r="AV1643" s="97"/>
      <c r="AW1643" s="97"/>
      <c r="AX1643" s="97"/>
      <c r="AY1643" s="97"/>
      <c r="AZ1643" s="97"/>
      <c r="BA1643" s="97"/>
      <c r="BB1643" s="97"/>
      <c r="BC1643" s="99" t="s">
        <v>12301</v>
      </c>
      <c r="BD1643" s="396" t="s">
        <v>12362</v>
      </c>
      <c r="BE1643" s="99"/>
      <c r="BF1643" s="100"/>
      <c r="BG1643" s="103"/>
      <c r="BH1643" s="103"/>
      <c r="BI1643" s="103"/>
      <c r="BJ1643" s="99"/>
      <c r="BK1643" s="112" t="s">
        <v>1511</v>
      </c>
      <c r="BL1643" s="102"/>
      <c r="BM1643" s="99"/>
      <c r="BN1643" s="99"/>
      <c r="BT1643" s="99"/>
      <c r="BU1643" s="99"/>
      <c r="BV1643" s="99"/>
      <c r="BW1643" s="99"/>
      <c r="BX1643" s="99"/>
      <c r="CB1643" s="13" t="s">
        <v>1511</v>
      </c>
    </row>
    <row r="1644" ht="13.75" spans="1:80">
      <c r="A1644" s="88" t="s">
        <v>12747</v>
      </c>
      <c r="B1644" s="106" t="s">
        <v>5783</v>
      </c>
      <c r="C1644" s="106" t="s">
        <v>5782</v>
      </c>
      <c r="D1644" s="89" t="s">
        <v>12266</v>
      </c>
      <c r="E1644" s="135">
        <v>9</v>
      </c>
      <c r="F1644" s="135">
        <v>124</v>
      </c>
      <c r="G1644" s="90">
        <f t="shared" si="27"/>
        <v>1116</v>
      </c>
      <c r="H1644" s="94"/>
      <c r="I1644" s="95"/>
      <c r="J1644" s="95"/>
      <c r="K1644" s="95"/>
      <c r="L1644" s="95"/>
      <c r="M1644" s="97"/>
      <c r="N1644" s="91"/>
      <c r="O1644" s="92"/>
      <c r="P1644" s="92"/>
      <c r="Q1644" s="92"/>
      <c r="R1644" s="93"/>
      <c r="S1644" s="91"/>
      <c r="T1644" s="92"/>
      <c r="U1644" s="113"/>
      <c r="V1644" s="92"/>
      <c r="W1644" s="92"/>
      <c r="X1644" s="93"/>
      <c r="Y1644" s="91"/>
      <c r="Z1644" s="113"/>
      <c r="AA1644" s="113"/>
      <c r="AB1644" s="92"/>
      <c r="AC1644" s="92"/>
      <c r="AD1644" s="93"/>
      <c r="AE1644" s="91"/>
      <c r="AF1644" s="113"/>
      <c r="AG1644" s="113"/>
      <c r="AH1644" s="92"/>
      <c r="AI1644" s="92"/>
      <c r="AJ1644" s="92"/>
      <c r="AK1644" s="92"/>
      <c r="AL1644" s="91"/>
      <c r="AM1644" s="113"/>
      <c r="AN1644" s="113"/>
      <c r="AO1644" s="92"/>
      <c r="AP1644" s="92"/>
      <c r="AQ1644" s="93"/>
      <c r="AR1644" s="97"/>
      <c r="AS1644" s="97"/>
      <c r="AT1644" s="97"/>
      <c r="AU1644" s="97"/>
      <c r="AV1644" s="97"/>
      <c r="AW1644" s="97"/>
      <c r="AX1644" s="97"/>
      <c r="AY1644" s="97"/>
      <c r="AZ1644" s="97"/>
      <c r="BA1644" s="97"/>
      <c r="BB1644" s="97"/>
      <c r="BC1644" s="304" t="s">
        <v>12349</v>
      </c>
      <c r="BD1644" s="431" t="s">
        <v>12444</v>
      </c>
      <c r="BE1644" s="304"/>
      <c r="BF1644" s="100"/>
      <c r="BG1644" s="111" t="s">
        <v>12272</v>
      </c>
      <c r="BH1644" s="100"/>
      <c r="BI1644" s="100"/>
      <c r="BJ1644" s="99"/>
      <c r="BK1644" s="112" t="s">
        <v>1511</v>
      </c>
      <c r="BL1644" s="102"/>
      <c r="BM1644" s="99"/>
      <c r="BN1644" s="99"/>
      <c r="BT1644" s="99"/>
      <c r="BU1644" s="99"/>
      <c r="BV1644" s="99"/>
      <c r="BW1644" s="99"/>
      <c r="BX1644" s="99"/>
      <c r="CB1644" s="13" t="s">
        <v>1511</v>
      </c>
    </row>
    <row r="1645" ht="13.75" spans="1:80">
      <c r="A1645" s="88" t="s">
        <v>12747</v>
      </c>
      <c r="B1645" s="88" t="s">
        <v>5783</v>
      </c>
      <c r="C1645" s="106" t="s">
        <v>5782</v>
      </c>
      <c r="D1645" s="89" t="s">
        <v>494</v>
      </c>
      <c r="E1645" s="135">
        <v>9</v>
      </c>
      <c r="F1645" s="135">
        <v>122</v>
      </c>
      <c r="G1645" s="90">
        <f t="shared" si="27"/>
        <v>1098</v>
      </c>
      <c r="H1645" s="94"/>
      <c r="I1645" s="95"/>
      <c r="J1645" s="95"/>
      <c r="K1645" s="95"/>
      <c r="L1645" s="95"/>
      <c r="M1645" s="97"/>
      <c r="N1645" s="91"/>
      <c r="O1645" s="92"/>
      <c r="P1645" s="92"/>
      <c r="Q1645" s="92"/>
      <c r="R1645" s="93"/>
      <c r="S1645" s="91"/>
      <c r="T1645" s="92"/>
      <c r="U1645" s="118"/>
      <c r="V1645" s="118"/>
      <c r="W1645" s="118"/>
      <c r="X1645" s="118"/>
      <c r="Y1645" s="91"/>
      <c r="Z1645" s="113"/>
      <c r="AA1645" s="113"/>
      <c r="AB1645" s="92"/>
      <c r="AC1645" s="92"/>
      <c r="AD1645" s="93"/>
      <c r="AE1645" s="91"/>
      <c r="AF1645" s="113"/>
      <c r="AG1645" s="113"/>
      <c r="AH1645" s="92"/>
      <c r="AI1645" s="92"/>
      <c r="AJ1645" s="92"/>
      <c r="AK1645" s="92"/>
      <c r="AL1645" s="91"/>
      <c r="AM1645" s="113"/>
      <c r="AN1645" s="113"/>
      <c r="AO1645" s="92"/>
      <c r="AP1645" s="92"/>
      <c r="AQ1645" s="93"/>
      <c r="AR1645" s="97"/>
      <c r="AS1645" s="97"/>
      <c r="AT1645" s="97"/>
      <c r="AU1645" s="97"/>
      <c r="AV1645" s="97"/>
      <c r="AW1645" s="97"/>
      <c r="AX1645" s="97"/>
      <c r="AY1645" s="97"/>
      <c r="AZ1645" s="97"/>
      <c r="BA1645" s="97"/>
      <c r="BB1645" s="97"/>
      <c r="BC1645" s="304" t="s">
        <v>12350</v>
      </c>
      <c r="BD1645" s="431" t="s">
        <v>12445</v>
      </c>
      <c r="BE1645" s="304"/>
      <c r="BF1645" s="100"/>
      <c r="BG1645" s="111" t="s">
        <v>12272</v>
      </c>
      <c r="BH1645" s="100"/>
      <c r="BI1645" s="100"/>
      <c r="BJ1645" s="99"/>
      <c r="BK1645" s="112" t="s">
        <v>1511</v>
      </c>
      <c r="BL1645" s="102"/>
      <c r="BM1645" s="99"/>
      <c r="BN1645" s="99"/>
      <c r="BT1645" s="99"/>
      <c r="BU1645" s="99"/>
      <c r="BV1645" s="99"/>
      <c r="BW1645" s="99"/>
      <c r="BX1645" s="99"/>
      <c r="CB1645" s="13" t="s">
        <v>1511</v>
      </c>
    </row>
    <row r="1646" ht="13.75" spans="1:80">
      <c r="A1646" s="88" t="s">
        <v>12747</v>
      </c>
      <c r="B1646" s="239" t="s">
        <v>984</v>
      </c>
      <c r="C1646" s="239" t="s">
        <v>982</v>
      </c>
      <c r="D1646" s="89" t="s">
        <v>12266</v>
      </c>
      <c r="E1646" s="135">
        <v>9</v>
      </c>
      <c r="F1646" s="135">
        <v>136</v>
      </c>
      <c r="G1646" s="90">
        <f t="shared" si="27"/>
        <v>1224</v>
      </c>
      <c r="H1646" s="94"/>
      <c r="I1646" s="95"/>
      <c r="J1646" s="95">
        <v>94</v>
      </c>
      <c r="K1646" s="95">
        <v>82</v>
      </c>
      <c r="L1646" s="95">
        <v>39</v>
      </c>
      <c r="M1646" s="97"/>
      <c r="N1646" s="91"/>
      <c r="O1646" s="91">
        <v>80</v>
      </c>
      <c r="P1646" s="91">
        <v>110</v>
      </c>
      <c r="Q1646" s="91">
        <v>63</v>
      </c>
      <c r="R1646" s="91"/>
      <c r="S1646" s="91"/>
      <c r="T1646" s="92"/>
      <c r="U1646" s="113">
        <v>60</v>
      </c>
      <c r="V1646" s="92">
        <v>67</v>
      </c>
      <c r="W1646" s="92">
        <v>50</v>
      </c>
      <c r="X1646" s="93"/>
      <c r="Y1646" s="91"/>
      <c r="Z1646" s="113"/>
      <c r="AA1646" s="113"/>
      <c r="AB1646" s="92"/>
      <c r="AC1646" s="92"/>
      <c r="AD1646" s="93"/>
      <c r="AE1646" s="91"/>
      <c r="AF1646" s="91"/>
      <c r="AG1646" s="91"/>
      <c r="AH1646" s="91"/>
      <c r="AI1646" s="91"/>
      <c r="AJ1646" s="91"/>
      <c r="AK1646" s="91"/>
      <c r="AL1646" s="91"/>
      <c r="AM1646" s="113"/>
      <c r="AN1646" s="113"/>
      <c r="AO1646" s="92"/>
      <c r="AP1646" s="92"/>
      <c r="AQ1646" s="93"/>
      <c r="AR1646" s="97"/>
      <c r="AS1646" s="97"/>
      <c r="AT1646" s="97"/>
      <c r="AU1646" s="97"/>
      <c r="AV1646" s="97"/>
      <c r="AW1646" s="97"/>
      <c r="AX1646" s="97"/>
      <c r="AY1646" s="97"/>
      <c r="AZ1646" s="97"/>
      <c r="BA1646" s="97"/>
      <c r="BB1646" s="97"/>
      <c r="BC1646" s="304" t="s">
        <v>12349</v>
      </c>
      <c r="BD1646" s="431" t="s">
        <v>12444</v>
      </c>
      <c r="BE1646" s="304"/>
      <c r="BF1646" s="100"/>
      <c r="BG1646" s="111" t="s">
        <v>12272</v>
      </c>
      <c r="BH1646" s="100"/>
      <c r="BI1646" s="100"/>
      <c r="BJ1646" s="99"/>
      <c r="BK1646" s="112" t="s">
        <v>1511</v>
      </c>
      <c r="BL1646" s="102"/>
      <c r="BM1646" s="99"/>
      <c r="BN1646" s="99"/>
      <c r="BT1646" s="99"/>
      <c r="BU1646" s="99"/>
      <c r="BV1646" s="99"/>
      <c r="BW1646" s="99"/>
      <c r="BX1646" s="99"/>
      <c r="CB1646" s="13" t="s">
        <v>1511</v>
      </c>
    </row>
    <row r="1647" ht="13.75" spans="1:80">
      <c r="A1647" s="88" t="s">
        <v>12747</v>
      </c>
      <c r="B1647" s="239" t="s">
        <v>984</v>
      </c>
      <c r="C1647" s="239" t="s">
        <v>982</v>
      </c>
      <c r="D1647" s="89" t="s">
        <v>494</v>
      </c>
      <c r="E1647" s="90">
        <v>9</v>
      </c>
      <c r="F1647" s="90">
        <v>130</v>
      </c>
      <c r="G1647" s="90">
        <f t="shared" si="27"/>
        <v>1170</v>
      </c>
      <c r="H1647" s="94"/>
      <c r="I1647" s="95"/>
      <c r="J1647" s="95">
        <v>89</v>
      </c>
      <c r="K1647" s="95">
        <v>90</v>
      </c>
      <c r="L1647" s="95">
        <v>49</v>
      </c>
      <c r="M1647" s="97"/>
      <c r="N1647" s="91"/>
      <c r="O1647" s="91">
        <v>76</v>
      </c>
      <c r="P1647" s="91">
        <v>100</v>
      </c>
      <c r="Q1647" s="91">
        <v>98</v>
      </c>
      <c r="R1647" s="91"/>
      <c r="S1647" s="91"/>
      <c r="T1647" s="92"/>
      <c r="U1647" s="113">
        <v>60</v>
      </c>
      <c r="V1647" s="92">
        <v>60</v>
      </c>
      <c r="W1647" s="92">
        <v>85</v>
      </c>
      <c r="X1647" s="93"/>
      <c r="Y1647" s="91"/>
      <c r="Z1647" s="113"/>
      <c r="AA1647" s="113"/>
      <c r="AB1647" s="92"/>
      <c r="AC1647" s="92"/>
      <c r="AD1647" s="93"/>
      <c r="AE1647" s="91"/>
      <c r="AF1647" s="91"/>
      <c r="AG1647" s="91"/>
      <c r="AH1647" s="91"/>
      <c r="AI1647" s="91"/>
      <c r="AJ1647" s="91"/>
      <c r="AK1647" s="91"/>
      <c r="AL1647" s="91"/>
      <c r="AM1647" s="113"/>
      <c r="AN1647" s="113"/>
      <c r="AO1647" s="92"/>
      <c r="AP1647" s="92"/>
      <c r="AQ1647" s="93"/>
      <c r="AR1647" s="94"/>
      <c r="AS1647" s="94"/>
      <c r="AT1647" s="94"/>
      <c r="AU1647" s="94"/>
      <c r="AV1647" s="94"/>
      <c r="AW1647" s="94"/>
      <c r="AX1647" s="94"/>
      <c r="AY1647" s="97"/>
      <c r="AZ1647" s="97"/>
      <c r="BA1647" s="97"/>
      <c r="BB1647" s="97"/>
      <c r="BC1647" s="304" t="s">
        <v>12350</v>
      </c>
      <c r="BD1647" s="304" t="s">
        <v>12445</v>
      </c>
      <c r="BE1647" s="304"/>
      <c r="BF1647" s="100"/>
      <c r="BG1647" s="111" t="s">
        <v>12272</v>
      </c>
      <c r="BH1647" s="100"/>
      <c r="BI1647" s="100"/>
      <c r="BJ1647" s="99"/>
      <c r="BK1647" s="112" t="s">
        <v>1511</v>
      </c>
      <c r="BL1647" s="102"/>
      <c r="BM1647" s="99"/>
      <c r="BN1647" s="99"/>
      <c r="BT1647" s="99"/>
      <c r="BU1647" s="99"/>
      <c r="BV1647" s="99"/>
      <c r="BW1647" s="99"/>
      <c r="BX1647" s="99"/>
      <c r="CB1647" s="13" t="s">
        <v>1511</v>
      </c>
    </row>
    <row r="1648" ht="13.75" spans="1:80">
      <c r="A1648" s="88" t="s">
        <v>12748</v>
      </c>
      <c r="B1648" s="239" t="s">
        <v>10629</v>
      </c>
      <c r="C1648" s="239" t="s">
        <v>10628</v>
      </c>
      <c r="D1648" s="89" t="s">
        <v>12266</v>
      </c>
      <c r="E1648" s="90">
        <v>9</v>
      </c>
      <c r="F1648" s="90">
        <v>140</v>
      </c>
      <c r="G1648" s="90">
        <f t="shared" ref="G1648:G1711" si="28">F1648*E1648</f>
        <v>1260</v>
      </c>
      <c r="H1648" s="91"/>
      <c r="I1648" s="92"/>
      <c r="J1648" s="92">
        <v>70</v>
      </c>
      <c r="K1648" s="92">
        <v>75</v>
      </c>
      <c r="L1648" s="92">
        <v>43</v>
      </c>
      <c r="M1648" s="93"/>
      <c r="N1648" s="91"/>
      <c r="O1648" s="91">
        <v>96</v>
      </c>
      <c r="P1648" s="91">
        <v>88</v>
      </c>
      <c r="Q1648" s="91">
        <v>52</v>
      </c>
      <c r="R1648" s="91"/>
      <c r="S1648" s="91"/>
      <c r="T1648" s="92"/>
      <c r="U1648" s="113"/>
      <c r="V1648" s="92"/>
      <c r="W1648" s="92"/>
      <c r="X1648" s="93"/>
      <c r="Y1648" s="91"/>
      <c r="Z1648" s="113"/>
      <c r="AA1648" s="113"/>
      <c r="AB1648" s="92"/>
      <c r="AC1648" s="92"/>
      <c r="AD1648" s="93"/>
      <c r="AE1648" s="91"/>
      <c r="AF1648" s="91"/>
      <c r="AG1648" s="91"/>
      <c r="AH1648" s="91"/>
      <c r="AI1648" s="91"/>
      <c r="AJ1648" s="91"/>
      <c r="AK1648" s="91"/>
      <c r="AL1648" s="91"/>
      <c r="AM1648" s="113"/>
      <c r="AN1648" s="113"/>
      <c r="AO1648" s="92"/>
      <c r="AP1648" s="92"/>
      <c r="AQ1648" s="93"/>
      <c r="AR1648" s="94"/>
      <c r="AS1648" s="94"/>
      <c r="AT1648" s="94"/>
      <c r="AU1648" s="94"/>
      <c r="AV1648" s="94"/>
      <c r="AW1648" s="94"/>
      <c r="AX1648" s="94"/>
      <c r="AY1648" s="97"/>
      <c r="AZ1648" s="97"/>
      <c r="BA1648" s="97"/>
      <c r="BB1648" s="97"/>
      <c r="BC1648" s="304" t="s">
        <v>12349</v>
      </c>
      <c r="BD1648" s="304" t="s">
        <v>12444</v>
      </c>
      <c r="BE1648" s="304"/>
      <c r="BF1648" s="100"/>
      <c r="BG1648" s="111" t="s">
        <v>12272</v>
      </c>
      <c r="BH1648" s="100"/>
      <c r="BI1648" s="100"/>
      <c r="BJ1648" s="99"/>
      <c r="BK1648" s="112" t="s">
        <v>1511</v>
      </c>
      <c r="BL1648" s="102"/>
      <c r="BM1648" s="99"/>
      <c r="BN1648" s="99"/>
      <c r="BT1648" s="99"/>
      <c r="BU1648" s="99"/>
      <c r="BV1648" s="99"/>
      <c r="BW1648" s="99"/>
      <c r="BX1648" s="99"/>
      <c r="CB1648" s="13" t="s">
        <v>1511</v>
      </c>
    </row>
    <row r="1649" ht="16.15" customHeight="1" spans="1:80">
      <c r="A1649" s="88" t="s">
        <v>12748</v>
      </c>
      <c r="B1649" s="239" t="s">
        <v>10629</v>
      </c>
      <c r="C1649" s="239" t="s">
        <v>10628</v>
      </c>
      <c r="D1649" s="89" t="s">
        <v>494</v>
      </c>
      <c r="E1649" s="90">
        <v>9</v>
      </c>
      <c r="F1649" s="90">
        <v>130</v>
      </c>
      <c r="G1649" s="90">
        <f t="shared" si="28"/>
        <v>1170</v>
      </c>
      <c r="H1649" s="91"/>
      <c r="I1649" s="92"/>
      <c r="J1649" s="92">
        <v>104</v>
      </c>
      <c r="K1649" s="92">
        <v>89</v>
      </c>
      <c r="L1649" s="92">
        <v>71</v>
      </c>
      <c r="M1649" s="93"/>
      <c r="N1649" s="91"/>
      <c r="O1649" s="92">
        <v>75</v>
      </c>
      <c r="P1649" s="92">
        <v>80</v>
      </c>
      <c r="Q1649" s="92">
        <v>150</v>
      </c>
      <c r="R1649" s="93"/>
      <c r="S1649" s="91"/>
      <c r="T1649" s="92"/>
      <c r="U1649" s="113"/>
      <c r="V1649" s="92"/>
      <c r="W1649" s="92"/>
      <c r="X1649" s="93"/>
      <c r="Y1649" s="91"/>
      <c r="Z1649" s="113"/>
      <c r="AA1649" s="118"/>
      <c r="AB1649" s="118"/>
      <c r="AC1649" s="118"/>
      <c r="AD1649" s="93"/>
      <c r="AE1649" s="91"/>
      <c r="AF1649" s="113"/>
      <c r="AG1649" s="113"/>
      <c r="AH1649" s="92"/>
      <c r="AI1649" s="92"/>
      <c r="AJ1649" s="92"/>
      <c r="AK1649" s="92"/>
      <c r="AL1649" s="91"/>
      <c r="AM1649" s="113"/>
      <c r="AN1649" s="113"/>
      <c r="AO1649" s="92"/>
      <c r="AP1649" s="92"/>
      <c r="AQ1649" s="93"/>
      <c r="AR1649" s="94"/>
      <c r="AS1649" s="96"/>
      <c r="AT1649" s="96"/>
      <c r="AU1649" s="96"/>
      <c r="AV1649" s="95"/>
      <c r="AW1649" s="95"/>
      <c r="AX1649" s="97"/>
      <c r="AY1649" s="97"/>
      <c r="AZ1649" s="97"/>
      <c r="BA1649" s="97"/>
      <c r="BB1649" s="97"/>
      <c r="BC1649" s="304" t="s">
        <v>12350</v>
      </c>
      <c r="BD1649" s="304" t="s">
        <v>12445</v>
      </c>
      <c r="BE1649" s="304"/>
      <c r="BF1649" s="100"/>
      <c r="BG1649" s="111" t="s">
        <v>12272</v>
      </c>
      <c r="BH1649" s="100"/>
      <c r="BI1649" s="100"/>
      <c r="BJ1649" s="99"/>
      <c r="BK1649" s="112" t="s">
        <v>1511</v>
      </c>
      <c r="BL1649" s="102"/>
      <c r="BM1649" s="99"/>
      <c r="BN1649" s="99"/>
      <c r="BT1649" s="99"/>
      <c r="BU1649" s="99"/>
      <c r="BV1649" s="99"/>
      <c r="BW1649" s="99"/>
      <c r="BX1649" s="99"/>
      <c r="CB1649" s="13" t="s">
        <v>1511</v>
      </c>
    </row>
    <row r="1650" ht="16.15" customHeight="1" spans="1:80">
      <c r="A1650" s="88" t="s">
        <v>12749</v>
      </c>
      <c r="B1650" s="88" t="s">
        <v>3694</v>
      </c>
      <c r="C1650" s="106" t="s">
        <v>5385</v>
      </c>
      <c r="D1650" s="89" t="s">
        <v>12266</v>
      </c>
      <c r="E1650" s="90">
        <v>6</v>
      </c>
      <c r="F1650" s="90">
        <v>120</v>
      </c>
      <c r="G1650" s="90">
        <f t="shared" si="28"/>
        <v>720</v>
      </c>
      <c r="H1650" s="94"/>
      <c r="I1650" s="95"/>
      <c r="J1650" s="95"/>
      <c r="K1650" s="95"/>
      <c r="L1650" s="95"/>
      <c r="M1650" s="97"/>
      <c r="N1650" s="94"/>
      <c r="O1650" s="95"/>
      <c r="P1650" s="95"/>
      <c r="Q1650" s="95"/>
      <c r="R1650" s="97"/>
      <c r="S1650" s="216"/>
      <c r="T1650" s="95"/>
      <c r="U1650" s="217"/>
      <c r="V1650" s="218"/>
      <c r="W1650" s="218"/>
      <c r="X1650" s="219"/>
      <c r="Y1650" s="94"/>
      <c r="Z1650" s="96"/>
      <c r="AA1650" s="114"/>
      <c r="AB1650" s="114"/>
      <c r="AC1650" s="114"/>
      <c r="AD1650" s="97"/>
      <c r="AE1650" s="94"/>
      <c r="AF1650" s="96"/>
      <c r="AG1650" s="96"/>
      <c r="AH1650" s="95"/>
      <c r="AI1650" s="95"/>
      <c r="AJ1650" s="95"/>
      <c r="AK1650" s="95"/>
      <c r="AL1650" s="94"/>
      <c r="AM1650" s="96"/>
      <c r="AN1650" s="96"/>
      <c r="AO1650" s="95"/>
      <c r="AP1650" s="95"/>
      <c r="AQ1650" s="97"/>
      <c r="AR1650" s="94"/>
      <c r="AS1650" s="96"/>
      <c r="AT1650" s="96"/>
      <c r="AU1650" s="96"/>
      <c r="AV1650" s="95"/>
      <c r="AW1650" s="95"/>
      <c r="AX1650" s="97"/>
      <c r="AY1650" s="97"/>
      <c r="AZ1650" s="97"/>
      <c r="BA1650" s="97"/>
      <c r="BB1650" s="97"/>
      <c r="BC1650" s="99" t="s">
        <v>12298</v>
      </c>
      <c r="BD1650" s="99" t="s">
        <v>1366</v>
      </c>
      <c r="BE1650" s="99"/>
      <c r="BF1650" s="100"/>
      <c r="BG1650" s="103"/>
      <c r="BH1650" s="103"/>
      <c r="BI1650" s="103"/>
      <c r="BJ1650" s="99"/>
      <c r="BK1650" s="112" t="s">
        <v>1511</v>
      </c>
      <c r="BL1650" s="102"/>
      <c r="BM1650" s="99"/>
      <c r="BN1650" s="99"/>
      <c r="BT1650" s="99"/>
      <c r="BU1650" s="99"/>
      <c r="BV1650" s="99"/>
      <c r="BW1650" s="99"/>
      <c r="BX1650" s="99"/>
      <c r="CB1650" s="13" t="s">
        <v>1511</v>
      </c>
    </row>
    <row r="1651" ht="13.75" spans="1:80">
      <c r="A1651" s="88" t="s">
        <v>12749</v>
      </c>
      <c r="B1651" s="88" t="s">
        <v>3694</v>
      </c>
      <c r="C1651" s="106" t="s">
        <v>5385</v>
      </c>
      <c r="D1651" s="89" t="s">
        <v>494</v>
      </c>
      <c r="E1651" s="90">
        <v>6</v>
      </c>
      <c r="F1651" s="90">
        <v>92</v>
      </c>
      <c r="G1651" s="90">
        <f t="shared" si="28"/>
        <v>552</v>
      </c>
      <c r="H1651" s="94"/>
      <c r="I1651" s="95"/>
      <c r="J1651" s="95"/>
      <c r="K1651" s="95"/>
      <c r="L1651" s="95"/>
      <c r="M1651" s="97"/>
      <c r="N1651" s="94"/>
      <c r="O1651" s="95"/>
      <c r="P1651" s="95"/>
      <c r="Q1651" s="95"/>
      <c r="R1651" s="97"/>
      <c r="S1651" s="216"/>
      <c r="T1651" s="95"/>
      <c r="U1651" s="217"/>
      <c r="V1651" s="218"/>
      <c r="W1651" s="218"/>
      <c r="X1651" s="219"/>
      <c r="Y1651" s="94"/>
      <c r="Z1651" s="96"/>
      <c r="AA1651" s="96"/>
      <c r="AB1651" s="95"/>
      <c r="AC1651" s="95"/>
      <c r="AD1651" s="97"/>
      <c r="AE1651" s="94"/>
      <c r="AF1651" s="96"/>
      <c r="AG1651" s="96"/>
      <c r="AH1651" s="95"/>
      <c r="AI1651" s="95"/>
      <c r="AJ1651" s="95"/>
      <c r="AK1651" s="95"/>
      <c r="AL1651" s="94"/>
      <c r="AM1651" s="96"/>
      <c r="AN1651" s="96"/>
      <c r="AO1651" s="95"/>
      <c r="AP1651" s="95"/>
      <c r="AQ1651" s="97"/>
      <c r="AR1651" s="94"/>
      <c r="AS1651" s="96"/>
      <c r="AT1651" s="96"/>
      <c r="AU1651" s="96"/>
      <c r="AV1651" s="95"/>
      <c r="AW1651" s="95"/>
      <c r="AX1651" s="97"/>
      <c r="AY1651" s="97"/>
      <c r="AZ1651" s="97"/>
      <c r="BA1651" s="97"/>
      <c r="BB1651" s="97"/>
      <c r="BC1651" s="99" t="s">
        <v>12301</v>
      </c>
      <c r="BD1651" s="99" t="s">
        <v>12362</v>
      </c>
      <c r="BE1651" s="99"/>
      <c r="BF1651" s="100"/>
      <c r="BG1651" s="103"/>
      <c r="BH1651" s="103"/>
      <c r="BI1651" s="103"/>
      <c r="BJ1651" s="99"/>
      <c r="BK1651" s="112" t="s">
        <v>1511</v>
      </c>
      <c r="BL1651" s="102"/>
      <c r="BM1651" s="99"/>
      <c r="BN1651" s="99"/>
      <c r="BT1651" s="99"/>
      <c r="BU1651" s="99"/>
      <c r="BV1651" s="99"/>
      <c r="BW1651" s="99"/>
      <c r="BX1651" s="99"/>
      <c r="CB1651" s="13" t="s">
        <v>1511</v>
      </c>
    </row>
    <row r="1652" ht="13.75" spans="1:80">
      <c r="A1652" s="88" t="s">
        <v>12749</v>
      </c>
      <c r="B1652" s="88" t="s">
        <v>2921</v>
      </c>
      <c r="C1652" s="106" t="s">
        <v>2920</v>
      </c>
      <c r="D1652" s="89" t="s">
        <v>12266</v>
      </c>
      <c r="E1652" s="90">
        <v>6</v>
      </c>
      <c r="F1652" s="90">
        <v>120</v>
      </c>
      <c r="G1652" s="90">
        <f t="shared" si="28"/>
        <v>720</v>
      </c>
      <c r="H1652" s="94"/>
      <c r="I1652" s="95"/>
      <c r="J1652" s="95"/>
      <c r="K1652" s="95"/>
      <c r="L1652" s="95"/>
      <c r="M1652" s="97"/>
      <c r="N1652" s="94"/>
      <c r="O1652" s="95"/>
      <c r="P1652" s="95"/>
      <c r="Q1652" s="95"/>
      <c r="R1652" s="97"/>
      <c r="S1652" s="216"/>
      <c r="T1652" s="95"/>
      <c r="U1652" s="217"/>
      <c r="V1652" s="218"/>
      <c r="W1652" s="218"/>
      <c r="X1652" s="219"/>
      <c r="Y1652" s="94"/>
      <c r="Z1652" s="96"/>
      <c r="AA1652" s="96"/>
      <c r="AB1652" s="95"/>
      <c r="AC1652" s="95"/>
      <c r="AD1652" s="97"/>
      <c r="AE1652" s="94"/>
      <c r="AF1652" s="96"/>
      <c r="AG1652" s="96"/>
      <c r="AH1652" s="95"/>
      <c r="AI1652" s="95"/>
      <c r="AJ1652" s="95"/>
      <c r="AK1652" s="95"/>
      <c r="AL1652" s="94"/>
      <c r="AM1652" s="96"/>
      <c r="AN1652" s="96"/>
      <c r="AO1652" s="95"/>
      <c r="AP1652" s="95"/>
      <c r="AQ1652" s="97"/>
      <c r="AR1652" s="94"/>
      <c r="AS1652" s="96"/>
      <c r="AT1652" s="96"/>
      <c r="AU1652" s="96"/>
      <c r="AV1652" s="95"/>
      <c r="AW1652" s="95"/>
      <c r="AX1652" s="97"/>
      <c r="AY1652" s="97"/>
      <c r="AZ1652" s="97"/>
      <c r="BA1652" s="97"/>
      <c r="BB1652" s="97"/>
      <c r="BC1652" s="99" t="s">
        <v>12298</v>
      </c>
      <c r="BD1652" s="99" t="s">
        <v>1366</v>
      </c>
      <c r="BE1652" s="99"/>
      <c r="BF1652" s="100"/>
      <c r="BG1652" s="103"/>
      <c r="BH1652" s="103"/>
      <c r="BI1652" s="103"/>
      <c r="BJ1652" s="99"/>
      <c r="BK1652" s="112" t="s">
        <v>1511</v>
      </c>
      <c r="BL1652" s="102"/>
      <c r="BM1652" s="99"/>
      <c r="BN1652" s="99"/>
      <c r="BT1652" s="99"/>
      <c r="BU1652" s="99"/>
      <c r="BV1652" s="99"/>
      <c r="BW1652" s="99"/>
      <c r="BX1652" s="99"/>
      <c r="CB1652" s="13" t="s">
        <v>1511</v>
      </c>
    </row>
    <row r="1653" ht="13.75" spans="1:80">
      <c r="A1653" s="88" t="s">
        <v>12749</v>
      </c>
      <c r="B1653" s="88" t="s">
        <v>2921</v>
      </c>
      <c r="C1653" s="106" t="s">
        <v>2920</v>
      </c>
      <c r="D1653" s="89" t="s">
        <v>494</v>
      </c>
      <c r="E1653" s="90">
        <v>6</v>
      </c>
      <c r="F1653" s="90">
        <v>92</v>
      </c>
      <c r="G1653" s="90">
        <f t="shared" si="28"/>
        <v>552</v>
      </c>
      <c r="H1653" s="94"/>
      <c r="I1653" s="95"/>
      <c r="J1653" s="95"/>
      <c r="K1653" s="95"/>
      <c r="L1653" s="95"/>
      <c r="M1653" s="97"/>
      <c r="N1653" s="94"/>
      <c r="O1653" s="95"/>
      <c r="P1653" s="95"/>
      <c r="Q1653" s="95"/>
      <c r="R1653" s="97"/>
      <c r="S1653" s="216"/>
      <c r="T1653" s="95"/>
      <c r="U1653" s="217"/>
      <c r="V1653" s="218"/>
      <c r="W1653" s="218"/>
      <c r="X1653" s="219"/>
      <c r="Y1653" s="94"/>
      <c r="Z1653" s="96"/>
      <c r="AA1653" s="96"/>
      <c r="AB1653" s="95"/>
      <c r="AC1653" s="95"/>
      <c r="AD1653" s="97"/>
      <c r="AE1653" s="94"/>
      <c r="AF1653" s="96"/>
      <c r="AG1653" s="96"/>
      <c r="AH1653" s="95"/>
      <c r="AI1653" s="95"/>
      <c r="AJ1653" s="95"/>
      <c r="AK1653" s="95"/>
      <c r="AL1653" s="94"/>
      <c r="AM1653" s="96"/>
      <c r="AN1653" s="96"/>
      <c r="AO1653" s="95"/>
      <c r="AP1653" s="95"/>
      <c r="AQ1653" s="97"/>
      <c r="AR1653" s="94"/>
      <c r="AS1653" s="96"/>
      <c r="AT1653" s="96"/>
      <c r="AU1653" s="96"/>
      <c r="AV1653" s="95"/>
      <c r="AW1653" s="95"/>
      <c r="AX1653" s="97"/>
      <c r="AY1653" s="97"/>
      <c r="AZ1653" s="97"/>
      <c r="BA1653" s="97"/>
      <c r="BB1653" s="97"/>
      <c r="BC1653" s="99" t="s">
        <v>12301</v>
      </c>
      <c r="BD1653" s="99" t="s">
        <v>12362</v>
      </c>
      <c r="BE1653" s="99"/>
      <c r="BF1653" s="100"/>
      <c r="BG1653" s="103"/>
      <c r="BH1653" s="103"/>
      <c r="BI1653" s="103"/>
      <c r="BJ1653" s="99"/>
      <c r="BK1653" s="112" t="s">
        <v>1511</v>
      </c>
      <c r="BL1653" s="102"/>
      <c r="BM1653" s="99"/>
      <c r="BN1653" s="99"/>
      <c r="BT1653" s="99"/>
      <c r="BU1653" s="99"/>
      <c r="BV1653" s="99"/>
      <c r="BW1653" s="99"/>
      <c r="BX1653" s="99"/>
      <c r="CB1653" s="13" t="s">
        <v>1511</v>
      </c>
    </row>
    <row r="1654" ht="13.75" spans="1:80">
      <c r="A1654" s="88" t="s">
        <v>12750</v>
      </c>
      <c r="B1654" s="88" t="s">
        <v>3694</v>
      </c>
      <c r="C1654" s="106" t="s">
        <v>7901</v>
      </c>
      <c r="D1654" s="89" t="s">
        <v>12266</v>
      </c>
      <c r="E1654" s="90">
        <v>6</v>
      </c>
      <c r="F1654" s="90">
        <v>120</v>
      </c>
      <c r="G1654" s="90">
        <f t="shared" si="28"/>
        <v>720</v>
      </c>
      <c r="H1654" s="91"/>
      <c r="I1654" s="92"/>
      <c r="J1654" s="92"/>
      <c r="K1654" s="92"/>
      <c r="L1654" s="92"/>
      <c r="M1654" s="93"/>
      <c r="N1654" s="91"/>
      <c r="O1654" s="91"/>
      <c r="P1654" s="91"/>
      <c r="Q1654" s="91"/>
      <c r="R1654" s="91"/>
      <c r="S1654" s="94"/>
      <c r="T1654" s="95"/>
      <c r="U1654" s="96"/>
      <c r="V1654" s="95"/>
      <c r="W1654" s="95"/>
      <c r="X1654" s="97"/>
      <c r="Y1654" s="94"/>
      <c r="Z1654" s="96"/>
      <c r="AA1654" s="96"/>
      <c r="AB1654" s="95"/>
      <c r="AC1654" s="95"/>
      <c r="AD1654" s="97"/>
      <c r="AE1654" s="94"/>
      <c r="AF1654" s="96"/>
      <c r="AG1654" s="96"/>
      <c r="AH1654" s="95"/>
      <c r="AI1654" s="95"/>
      <c r="AJ1654" s="95"/>
      <c r="AK1654" s="95"/>
      <c r="AL1654" s="94"/>
      <c r="AM1654" s="96"/>
      <c r="AN1654" s="96"/>
      <c r="AO1654" s="95"/>
      <c r="AP1654" s="95"/>
      <c r="AQ1654" s="97"/>
      <c r="AR1654" s="94"/>
      <c r="AS1654" s="96"/>
      <c r="AT1654" s="96"/>
      <c r="AU1654" s="96"/>
      <c r="AV1654" s="95"/>
      <c r="AW1654" s="95"/>
      <c r="AX1654" s="97"/>
      <c r="AY1654" s="97"/>
      <c r="AZ1654" s="97"/>
      <c r="BA1654" s="97"/>
      <c r="BB1654" s="97"/>
      <c r="BC1654" s="99" t="s">
        <v>12298</v>
      </c>
      <c r="BD1654" s="99" t="s">
        <v>1366</v>
      </c>
      <c r="BE1654" s="99"/>
      <c r="BF1654" s="100"/>
      <c r="BG1654" s="103"/>
      <c r="BH1654" s="103"/>
      <c r="BI1654" s="103"/>
      <c r="BJ1654" s="99"/>
      <c r="BK1654" s="112" t="s">
        <v>1511</v>
      </c>
      <c r="BL1654" s="102"/>
      <c r="BM1654" s="99"/>
      <c r="BN1654" s="99"/>
      <c r="BT1654" s="99"/>
      <c r="BU1654" s="99"/>
      <c r="BV1654" s="99"/>
      <c r="BW1654" s="99"/>
      <c r="BX1654" s="99"/>
      <c r="CB1654" s="13" t="s">
        <v>1511</v>
      </c>
    </row>
    <row r="1655" ht="13.75" spans="1:80">
      <c r="A1655" s="88" t="s">
        <v>12750</v>
      </c>
      <c r="B1655" s="88" t="s">
        <v>3694</v>
      </c>
      <c r="C1655" s="106" t="s">
        <v>7901</v>
      </c>
      <c r="D1655" s="89" t="s">
        <v>494</v>
      </c>
      <c r="E1655" s="90">
        <v>6</v>
      </c>
      <c r="F1655" s="90">
        <v>92</v>
      </c>
      <c r="G1655" s="90">
        <f t="shared" si="28"/>
        <v>552</v>
      </c>
      <c r="H1655" s="91"/>
      <c r="I1655" s="92"/>
      <c r="J1655" s="92"/>
      <c r="K1655" s="92"/>
      <c r="L1655" s="92"/>
      <c r="M1655" s="93"/>
      <c r="N1655" s="91"/>
      <c r="O1655" s="92"/>
      <c r="P1655" s="92"/>
      <c r="Q1655" s="92"/>
      <c r="R1655" s="93"/>
      <c r="S1655" s="94"/>
      <c r="T1655" s="95"/>
      <c r="U1655" s="96"/>
      <c r="V1655" s="95"/>
      <c r="W1655" s="95"/>
      <c r="X1655" s="97"/>
      <c r="Y1655" s="94"/>
      <c r="Z1655" s="96"/>
      <c r="AA1655" s="96"/>
      <c r="AB1655" s="95"/>
      <c r="AC1655" s="95"/>
      <c r="AD1655" s="97"/>
      <c r="AE1655" s="94"/>
      <c r="AF1655" s="96"/>
      <c r="AG1655" s="96"/>
      <c r="AH1655" s="95"/>
      <c r="AI1655" s="95"/>
      <c r="AJ1655" s="95"/>
      <c r="AK1655" s="95"/>
      <c r="AL1655" s="94"/>
      <c r="AM1655" s="96"/>
      <c r="AN1655" s="96"/>
      <c r="AO1655" s="95"/>
      <c r="AP1655" s="95"/>
      <c r="AQ1655" s="97"/>
      <c r="AR1655" s="94"/>
      <c r="AS1655" s="96"/>
      <c r="AT1655" s="96"/>
      <c r="AU1655" s="96"/>
      <c r="AV1655" s="95"/>
      <c r="AW1655" s="95"/>
      <c r="AX1655" s="97"/>
      <c r="AY1655" s="97"/>
      <c r="AZ1655" s="97"/>
      <c r="BA1655" s="97"/>
      <c r="BB1655" s="97"/>
      <c r="BC1655" s="99" t="s">
        <v>12301</v>
      </c>
      <c r="BD1655" s="99" t="s">
        <v>12362</v>
      </c>
      <c r="BE1655" s="99"/>
      <c r="BF1655" s="100"/>
      <c r="BG1655" s="103"/>
      <c r="BH1655" s="103"/>
      <c r="BI1655" s="103"/>
      <c r="BJ1655" s="99"/>
      <c r="BK1655" s="112" t="s">
        <v>1511</v>
      </c>
      <c r="BL1655" s="102"/>
      <c r="BM1655" s="99"/>
      <c r="BN1655" s="99"/>
      <c r="BT1655" s="99"/>
      <c r="BU1655" s="99"/>
      <c r="BV1655" s="99"/>
      <c r="BW1655" s="99"/>
      <c r="BX1655" s="99"/>
      <c r="CB1655" s="13" t="s">
        <v>1511</v>
      </c>
    </row>
    <row r="1656" ht="13.75" spans="1:80">
      <c r="A1656" s="88" t="s">
        <v>12750</v>
      </c>
      <c r="B1656" s="88" t="s">
        <v>9268</v>
      </c>
      <c r="C1656" s="106" t="s">
        <v>9267</v>
      </c>
      <c r="D1656" s="89" t="s">
        <v>12266</v>
      </c>
      <c r="E1656" s="90">
        <v>6</v>
      </c>
      <c r="F1656" s="90">
        <v>112</v>
      </c>
      <c r="G1656" s="90">
        <f t="shared" si="28"/>
        <v>672</v>
      </c>
      <c r="H1656" s="91"/>
      <c r="I1656" s="92"/>
      <c r="J1656" s="92"/>
      <c r="K1656" s="92"/>
      <c r="L1656" s="92"/>
      <c r="M1656" s="93"/>
      <c r="N1656" s="91"/>
      <c r="O1656" s="91">
        <v>56</v>
      </c>
      <c r="P1656" s="91">
        <v>65</v>
      </c>
      <c r="Q1656" s="91">
        <v>29</v>
      </c>
      <c r="R1656" s="91"/>
      <c r="S1656" s="94"/>
      <c r="T1656" s="95"/>
      <c r="U1656" s="96"/>
      <c r="V1656" s="95"/>
      <c r="W1656" s="95"/>
      <c r="X1656" s="97"/>
      <c r="Y1656" s="94"/>
      <c r="Z1656" s="96"/>
      <c r="AA1656" s="96"/>
      <c r="AB1656" s="95"/>
      <c r="AC1656" s="95"/>
      <c r="AD1656" s="97"/>
      <c r="AE1656" s="94"/>
      <c r="AF1656" s="96"/>
      <c r="AG1656" s="96"/>
      <c r="AH1656" s="95"/>
      <c r="AI1656" s="95"/>
      <c r="AJ1656" s="95"/>
      <c r="AK1656" s="95"/>
      <c r="AL1656" s="94"/>
      <c r="AM1656" s="96"/>
      <c r="AN1656" s="96"/>
      <c r="AO1656" s="95"/>
      <c r="AP1656" s="95"/>
      <c r="AQ1656" s="97"/>
      <c r="AR1656" s="94"/>
      <c r="AS1656" s="96"/>
      <c r="AT1656" s="96"/>
      <c r="AU1656" s="96"/>
      <c r="AV1656" s="95"/>
      <c r="AW1656" s="95"/>
      <c r="AX1656" s="97"/>
      <c r="AY1656" s="97"/>
      <c r="AZ1656" s="97"/>
      <c r="BA1656" s="97"/>
      <c r="BB1656" s="97"/>
      <c r="BC1656" s="99" t="s">
        <v>12298</v>
      </c>
      <c r="BD1656" s="99" t="s">
        <v>1366</v>
      </c>
      <c r="BE1656" s="99"/>
      <c r="BF1656" s="100"/>
      <c r="BG1656" s="103"/>
      <c r="BH1656" s="103"/>
      <c r="BI1656" s="103"/>
      <c r="BJ1656" s="99"/>
      <c r="BK1656" s="112" t="s">
        <v>1511</v>
      </c>
      <c r="BL1656" s="102"/>
      <c r="BM1656" s="99"/>
      <c r="BN1656" s="99"/>
      <c r="BT1656" s="99"/>
      <c r="BU1656" s="99"/>
      <c r="BV1656" s="99"/>
      <c r="BW1656" s="99"/>
      <c r="BX1656" s="99"/>
      <c r="CB1656" s="13" t="s">
        <v>1511</v>
      </c>
    </row>
    <row r="1657" ht="13.75" spans="1:80">
      <c r="A1657" s="88" t="s">
        <v>12750</v>
      </c>
      <c r="B1657" s="88" t="s">
        <v>9268</v>
      </c>
      <c r="C1657" s="106" t="s">
        <v>9267</v>
      </c>
      <c r="D1657" s="89" t="s">
        <v>494</v>
      </c>
      <c r="E1657" s="90">
        <v>6</v>
      </c>
      <c r="F1657" s="90">
        <v>100</v>
      </c>
      <c r="G1657" s="90">
        <f t="shared" si="28"/>
        <v>600</v>
      </c>
      <c r="H1657" s="91"/>
      <c r="I1657" s="92"/>
      <c r="J1657" s="92"/>
      <c r="K1657" s="92"/>
      <c r="L1657" s="92"/>
      <c r="M1657" s="93"/>
      <c r="N1657" s="91"/>
      <c r="O1657" s="92">
        <v>45</v>
      </c>
      <c r="P1657" s="92">
        <v>55</v>
      </c>
      <c r="Q1657" s="92">
        <v>38</v>
      </c>
      <c r="R1657" s="93"/>
      <c r="S1657" s="94"/>
      <c r="T1657" s="95"/>
      <c r="U1657" s="96"/>
      <c r="V1657" s="95"/>
      <c r="W1657" s="95"/>
      <c r="X1657" s="97"/>
      <c r="Y1657" s="94"/>
      <c r="Z1657" s="96"/>
      <c r="AA1657" s="96"/>
      <c r="AB1657" s="95"/>
      <c r="AC1657" s="95"/>
      <c r="AD1657" s="97"/>
      <c r="AE1657" s="94"/>
      <c r="AF1657" s="96"/>
      <c r="AG1657" s="96"/>
      <c r="AH1657" s="95"/>
      <c r="AI1657" s="95"/>
      <c r="AJ1657" s="95"/>
      <c r="AK1657" s="95"/>
      <c r="AL1657" s="94"/>
      <c r="AM1657" s="96"/>
      <c r="AN1657" s="96"/>
      <c r="AO1657" s="95"/>
      <c r="AP1657" s="95"/>
      <c r="AQ1657" s="97"/>
      <c r="AR1657" s="94"/>
      <c r="AS1657" s="96"/>
      <c r="AT1657" s="96"/>
      <c r="AU1657" s="96"/>
      <c r="AV1657" s="95"/>
      <c r="AW1657" s="95"/>
      <c r="AX1657" s="97"/>
      <c r="AY1657" s="97"/>
      <c r="AZ1657" s="97"/>
      <c r="BA1657" s="97"/>
      <c r="BB1657" s="97"/>
      <c r="BC1657" s="99" t="s">
        <v>12301</v>
      </c>
      <c r="BD1657" s="99" t="s">
        <v>12362</v>
      </c>
      <c r="BE1657" s="99"/>
      <c r="BF1657" s="100"/>
      <c r="BG1657" s="103"/>
      <c r="BH1657" s="103"/>
      <c r="BI1657" s="103"/>
      <c r="BJ1657" s="99"/>
      <c r="BK1657" s="112" t="s">
        <v>1511</v>
      </c>
      <c r="BL1657" s="102"/>
      <c r="BM1657" s="99"/>
      <c r="BN1657" s="99"/>
      <c r="BT1657" s="99"/>
      <c r="BU1657" s="99"/>
      <c r="BV1657" s="99"/>
      <c r="BW1657" s="99"/>
      <c r="BX1657" s="99"/>
      <c r="CB1657" s="13" t="s">
        <v>1511</v>
      </c>
    </row>
    <row r="1658" ht="13.75" spans="1:80">
      <c r="A1658" s="88" t="s">
        <v>12751</v>
      </c>
      <c r="B1658" s="88" t="s">
        <v>3255</v>
      </c>
      <c r="C1658" s="106" t="s">
        <v>5196</v>
      </c>
      <c r="D1658" s="89" t="s">
        <v>12266</v>
      </c>
      <c r="E1658" s="90">
        <v>9</v>
      </c>
      <c r="F1658" s="90">
        <v>55</v>
      </c>
      <c r="G1658" s="90">
        <f t="shared" si="28"/>
        <v>495</v>
      </c>
      <c r="H1658" s="249"/>
      <c r="I1658" s="251"/>
      <c r="J1658" s="432">
        <v>27</v>
      </c>
      <c r="K1658" s="432">
        <v>22</v>
      </c>
      <c r="L1658" s="432">
        <v>22</v>
      </c>
      <c r="M1658" s="252"/>
      <c r="N1658" s="176"/>
      <c r="O1658" s="357"/>
      <c r="P1658" s="357"/>
      <c r="Q1658" s="357"/>
      <c r="R1658" s="229"/>
      <c r="S1658" s="249"/>
      <c r="T1658" s="95"/>
      <c r="U1658" s="250"/>
      <c r="V1658" s="251"/>
      <c r="W1658" s="251"/>
      <c r="X1658" s="252"/>
      <c r="Y1658" s="249"/>
      <c r="Z1658" s="250"/>
      <c r="AA1658" s="250"/>
      <c r="AB1658" s="251"/>
      <c r="AC1658" s="251"/>
      <c r="AD1658" s="252"/>
      <c r="AE1658" s="94"/>
      <c r="AF1658" s="96"/>
      <c r="AG1658" s="96"/>
      <c r="AH1658" s="95"/>
      <c r="AI1658" s="95"/>
      <c r="AJ1658" s="95"/>
      <c r="AK1658" s="95"/>
      <c r="AL1658" s="94"/>
      <c r="AM1658" s="96"/>
      <c r="AN1658" s="96"/>
      <c r="AO1658" s="95"/>
      <c r="AP1658" s="95"/>
      <c r="AQ1658" s="97"/>
      <c r="AR1658" s="94"/>
      <c r="AS1658" s="96"/>
      <c r="AT1658" s="96"/>
      <c r="AU1658" s="96"/>
      <c r="AV1658" s="95"/>
      <c r="AW1658" s="95"/>
      <c r="AX1658" s="97"/>
      <c r="AY1658" s="97"/>
      <c r="AZ1658" s="97"/>
      <c r="BA1658" s="97"/>
      <c r="BB1658" s="97"/>
      <c r="BC1658" s="99" t="s">
        <v>12298</v>
      </c>
      <c r="BD1658" s="99" t="s">
        <v>12279</v>
      </c>
      <c r="BE1658" s="99" t="s">
        <v>1366</v>
      </c>
      <c r="BF1658" s="100"/>
      <c r="BG1658" s="103"/>
      <c r="BH1658" s="103"/>
      <c r="BI1658" s="103"/>
      <c r="BJ1658" s="99"/>
      <c r="BK1658" s="112" t="s">
        <v>1511</v>
      </c>
      <c r="BL1658" s="102"/>
      <c r="BM1658" s="99"/>
      <c r="BN1658" s="99"/>
      <c r="BT1658" s="99"/>
      <c r="BU1658" s="99"/>
      <c r="BV1658" s="99"/>
      <c r="BW1658" s="99"/>
      <c r="BX1658" s="99"/>
      <c r="CB1658" s="13" t="s">
        <v>1511</v>
      </c>
    </row>
    <row r="1659" ht="13.5" customHeight="1" spans="1:80">
      <c r="A1659" s="88" t="s">
        <v>12751</v>
      </c>
      <c r="B1659" s="88" t="s">
        <v>3255</v>
      </c>
      <c r="C1659" s="106" t="s">
        <v>5196</v>
      </c>
      <c r="D1659" s="89" t="s">
        <v>494</v>
      </c>
      <c r="E1659" s="90">
        <v>9</v>
      </c>
      <c r="F1659" s="90">
        <v>37</v>
      </c>
      <c r="G1659" s="90">
        <f t="shared" si="28"/>
        <v>333</v>
      </c>
      <c r="H1659" s="249"/>
      <c r="I1659" s="251"/>
      <c r="J1659" s="432">
        <v>17</v>
      </c>
      <c r="K1659" s="432">
        <v>16</v>
      </c>
      <c r="L1659" s="432">
        <v>22</v>
      </c>
      <c r="M1659" s="252"/>
      <c r="N1659" s="176"/>
      <c r="O1659" s="258">
        <v>30</v>
      </c>
      <c r="P1659" s="258">
        <v>23</v>
      </c>
      <c r="Q1659" s="258">
        <v>22</v>
      </c>
      <c r="R1659" s="227">
        <v>38</v>
      </c>
      <c r="S1659" s="249"/>
      <c r="T1659" s="95"/>
      <c r="U1659" s="250"/>
      <c r="V1659" s="251"/>
      <c r="W1659" s="251"/>
      <c r="X1659" s="252"/>
      <c r="Y1659" s="249"/>
      <c r="Z1659" s="250"/>
      <c r="AA1659" s="250"/>
      <c r="AB1659" s="251"/>
      <c r="AC1659" s="251"/>
      <c r="AD1659" s="252"/>
      <c r="AE1659" s="94"/>
      <c r="AF1659" s="96"/>
      <c r="AG1659" s="96"/>
      <c r="AH1659" s="95"/>
      <c r="AI1659" s="95"/>
      <c r="AJ1659" s="95"/>
      <c r="AK1659" s="95"/>
      <c r="AL1659" s="94"/>
      <c r="AM1659" s="96"/>
      <c r="AN1659" s="96"/>
      <c r="AO1659" s="95"/>
      <c r="AP1659" s="95"/>
      <c r="AQ1659" s="97"/>
      <c r="AR1659" s="94"/>
      <c r="AS1659" s="96"/>
      <c r="AT1659" s="96"/>
      <c r="AU1659" s="96"/>
      <c r="AV1659" s="95"/>
      <c r="AW1659" s="95"/>
      <c r="AX1659" s="97"/>
      <c r="AY1659" s="97"/>
      <c r="AZ1659" s="97"/>
      <c r="BA1659" s="97"/>
      <c r="BB1659" s="97"/>
      <c r="BC1659" s="99" t="s">
        <v>12301</v>
      </c>
      <c r="BD1659" s="99" t="s">
        <v>12281</v>
      </c>
      <c r="BE1659" s="99" t="s">
        <v>12362</v>
      </c>
      <c r="BF1659" s="100"/>
      <c r="BG1659" s="103"/>
      <c r="BH1659" s="103"/>
      <c r="BI1659" s="103"/>
      <c r="BJ1659" s="99"/>
      <c r="BK1659" s="112" t="s">
        <v>1511</v>
      </c>
      <c r="BL1659" s="102"/>
      <c r="BM1659" s="99"/>
      <c r="BN1659" s="99"/>
      <c r="BT1659" s="99"/>
      <c r="BU1659" s="99"/>
      <c r="BV1659" s="99"/>
      <c r="BW1659" s="99"/>
      <c r="BX1659" s="99"/>
      <c r="CB1659" s="13" t="s">
        <v>1511</v>
      </c>
    </row>
    <row r="1660" ht="13.75" spans="1:80">
      <c r="A1660" s="88" t="s">
        <v>12751</v>
      </c>
      <c r="B1660" s="88" t="s">
        <v>3255</v>
      </c>
      <c r="C1660" s="106" t="s">
        <v>5193</v>
      </c>
      <c r="D1660" s="433" t="s">
        <v>12266</v>
      </c>
      <c r="E1660" s="90">
        <v>9</v>
      </c>
      <c r="F1660" s="90">
        <v>33</v>
      </c>
      <c r="G1660" s="90">
        <f t="shared" si="28"/>
        <v>297</v>
      </c>
      <c r="H1660" s="249"/>
      <c r="I1660" s="251"/>
      <c r="J1660" s="251"/>
      <c r="K1660" s="251"/>
      <c r="L1660" s="251"/>
      <c r="M1660" s="252"/>
      <c r="N1660" s="229"/>
      <c r="O1660" s="229">
        <v>17</v>
      </c>
      <c r="P1660" s="229">
        <v>19</v>
      </c>
      <c r="Q1660" s="229">
        <v>24</v>
      </c>
      <c r="R1660" s="229">
        <v>38</v>
      </c>
      <c r="S1660" s="249"/>
      <c r="T1660" s="95"/>
      <c r="U1660" s="250"/>
      <c r="V1660" s="251"/>
      <c r="W1660" s="251"/>
      <c r="X1660" s="252"/>
      <c r="Y1660" s="249"/>
      <c r="Z1660" s="250"/>
      <c r="AA1660" s="250"/>
      <c r="AB1660" s="251"/>
      <c r="AC1660" s="251"/>
      <c r="AD1660" s="252"/>
      <c r="AE1660" s="94"/>
      <c r="AF1660" s="96"/>
      <c r="AG1660" s="96"/>
      <c r="AH1660" s="95"/>
      <c r="AI1660" s="95"/>
      <c r="AJ1660" s="95"/>
      <c r="AK1660" s="95"/>
      <c r="AL1660" s="94"/>
      <c r="AM1660" s="96"/>
      <c r="AN1660" s="96"/>
      <c r="AO1660" s="95"/>
      <c r="AP1660" s="95"/>
      <c r="AQ1660" s="97"/>
      <c r="AR1660" s="94"/>
      <c r="AS1660" s="96"/>
      <c r="AT1660" s="96"/>
      <c r="AU1660" s="96"/>
      <c r="AV1660" s="95"/>
      <c r="AW1660" s="95"/>
      <c r="AX1660" s="97"/>
      <c r="AY1660" s="97"/>
      <c r="AZ1660" s="97"/>
      <c r="BA1660" s="97"/>
      <c r="BB1660" s="97"/>
      <c r="BC1660" s="99" t="s">
        <v>12298</v>
      </c>
      <c r="BD1660" s="99" t="s">
        <v>12279</v>
      </c>
      <c r="BE1660" s="99" t="s">
        <v>1366</v>
      </c>
      <c r="BF1660" s="100"/>
      <c r="BG1660" s="103"/>
      <c r="BH1660" s="103"/>
      <c r="BI1660" s="103"/>
      <c r="BJ1660" s="99"/>
      <c r="BK1660" s="112" t="s">
        <v>1511</v>
      </c>
      <c r="BL1660" s="102"/>
      <c r="BM1660" s="99"/>
      <c r="BN1660" s="99"/>
      <c r="BT1660" s="99"/>
      <c r="BU1660" s="99"/>
      <c r="BV1660" s="99"/>
      <c r="BW1660" s="99"/>
      <c r="BX1660" s="99"/>
      <c r="CB1660" s="13" t="s">
        <v>1511</v>
      </c>
    </row>
    <row r="1661" ht="13.75" spans="1:80">
      <c r="A1661" s="88" t="s">
        <v>12751</v>
      </c>
      <c r="B1661" s="88" t="s">
        <v>3255</v>
      </c>
      <c r="C1661" s="106" t="s">
        <v>5193</v>
      </c>
      <c r="D1661" s="89" t="s">
        <v>494</v>
      </c>
      <c r="E1661" s="90">
        <v>9</v>
      </c>
      <c r="F1661" s="90">
        <v>36</v>
      </c>
      <c r="G1661" s="90">
        <f t="shared" si="28"/>
        <v>324</v>
      </c>
      <c r="H1661" s="249"/>
      <c r="I1661" s="251"/>
      <c r="J1661" s="251"/>
      <c r="K1661" s="251"/>
      <c r="L1661" s="251"/>
      <c r="M1661" s="252"/>
      <c r="N1661" s="229"/>
      <c r="O1661" s="230">
        <v>28</v>
      </c>
      <c r="P1661" s="230">
        <v>25</v>
      </c>
      <c r="Q1661" s="230">
        <v>47</v>
      </c>
      <c r="R1661" s="227"/>
      <c r="S1661" s="249"/>
      <c r="T1661" s="95"/>
      <c r="U1661" s="250"/>
      <c r="V1661" s="251"/>
      <c r="W1661" s="251"/>
      <c r="X1661" s="252"/>
      <c r="Y1661" s="249"/>
      <c r="Z1661" s="250"/>
      <c r="AA1661" s="250"/>
      <c r="AB1661" s="251"/>
      <c r="AC1661" s="251"/>
      <c r="AD1661" s="252"/>
      <c r="AE1661" s="94"/>
      <c r="AF1661" s="96"/>
      <c r="AG1661" s="96"/>
      <c r="AH1661" s="95"/>
      <c r="AI1661" s="95"/>
      <c r="AJ1661" s="95"/>
      <c r="AK1661" s="95"/>
      <c r="AL1661" s="94"/>
      <c r="AM1661" s="96"/>
      <c r="AN1661" s="96"/>
      <c r="AO1661" s="95"/>
      <c r="AP1661" s="95"/>
      <c r="AQ1661" s="97"/>
      <c r="AR1661" s="94"/>
      <c r="AS1661" s="96"/>
      <c r="AT1661" s="114"/>
      <c r="AU1661" s="114"/>
      <c r="AV1661" s="114"/>
      <c r="AW1661" s="114"/>
      <c r="AX1661" s="97"/>
      <c r="AY1661" s="97"/>
      <c r="AZ1661" s="97"/>
      <c r="BA1661" s="97"/>
      <c r="BB1661" s="97"/>
      <c r="BC1661" s="99" t="s">
        <v>12301</v>
      </c>
      <c r="BD1661" s="99" t="s">
        <v>12281</v>
      </c>
      <c r="BE1661" s="99" t="s">
        <v>12362</v>
      </c>
      <c r="BF1661" s="100"/>
      <c r="BG1661" s="103"/>
      <c r="BH1661" s="103"/>
      <c r="BI1661" s="103"/>
      <c r="BJ1661" s="99"/>
      <c r="BK1661" s="112" t="s">
        <v>1511</v>
      </c>
      <c r="BL1661" s="102"/>
      <c r="BM1661" s="99"/>
      <c r="BN1661" s="99"/>
      <c r="BT1661" s="99"/>
      <c r="BU1661" s="99"/>
      <c r="BV1661" s="99"/>
      <c r="BW1661" s="99"/>
      <c r="BX1661" s="99"/>
      <c r="CB1661" s="13" t="s">
        <v>1511</v>
      </c>
    </row>
    <row r="1662" ht="13.75" spans="1:80">
      <c r="A1662" s="88" t="s">
        <v>12751</v>
      </c>
      <c r="B1662" s="88" t="s">
        <v>3255</v>
      </c>
      <c r="C1662" s="106" t="s">
        <v>5190</v>
      </c>
      <c r="D1662" s="89" t="s">
        <v>12266</v>
      </c>
      <c r="E1662" s="90">
        <v>9</v>
      </c>
      <c r="F1662" s="90">
        <v>26</v>
      </c>
      <c r="G1662" s="90">
        <f t="shared" si="28"/>
        <v>234</v>
      </c>
      <c r="H1662" s="249"/>
      <c r="I1662" s="251"/>
      <c r="J1662" s="251"/>
      <c r="K1662" s="251"/>
      <c r="L1662" s="251"/>
      <c r="M1662" s="252"/>
      <c r="N1662" s="229"/>
      <c r="O1662" s="229"/>
      <c r="P1662" s="229"/>
      <c r="Q1662" s="229"/>
      <c r="R1662" s="229"/>
      <c r="S1662" s="249"/>
      <c r="T1662" s="95"/>
      <c r="U1662" s="250"/>
      <c r="V1662" s="251"/>
      <c r="W1662" s="251"/>
      <c r="X1662" s="252"/>
      <c r="Y1662" s="249"/>
      <c r="Z1662" s="250"/>
      <c r="AA1662" s="250"/>
      <c r="AB1662" s="251"/>
      <c r="AC1662" s="251"/>
      <c r="AD1662" s="252"/>
      <c r="AE1662" s="94"/>
      <c r="AF1662" s="96"/>
      <c r="AG1662" s="96"/>
      <c r="AH1662" s="95"/>
      <c r="AI1662" s="95"/>
      <c r="AJ1662" s="95"/>
      <c r="AK1662" s="95"/>
      <c r="AL1662" s="94"/>
      <c r="AM1662" s="96"/>
      <c r="AN1662" s="96"/>
      <c r="AO1662" s="95"/>
      <c r="AP1662" s="95"/>
      <c r="AQ1662" s="97"/>
      <c r="AR1662" s="94"/>
      <c r="AS1662" s="96"/>
      <c r="AT1662" s="96"/>
      <c r="AU1662" s="96"/>
      <c r="AV1662" s="95"/>
      <c r="AW1662" s="95"/>
      <c r="AX1662" s="97"/>
      <c r="AY1662" s="97"/>
      <c r="AZ1662" s="97"/>
      <c r="BA1662" s="97"/>
      <c r="BB1662" s="97"/>
      <c r="BC1662" s="99" t="s">
        <v>12298</v>
      </c>
      <c r="BD1662" s="99" t="s">
        <v>12279</v>
      </c>
      <c r="BE1662" s="99" t="s">
        <v>1366</v>
      </c>
      <c r="BF1662" s="100"/>
      <c r="BG1662" s="103"/>
      <c r="BH1662" s="103"/>
      <c r="BI1662" s="103"/>
      <c r="BJ1662" s="99"/>
      <c r="BK1662" s="112" t="s">
        <v>1511</v>
      </c>
      <c r="BL1662" s="102"/>
      <c r="BM1662" s="99"/>
      <c r="BN1662" s="99"/>
      <c r="BT1662" s="99"/>
      <c r="BU1662" s="99"/>
      <c r="BV1662" s="99"/>
      <c r="BW1662" s="99"/>
      <c r="BX1662" s="99"/>
      <c r="CB1662" s="13" t="s">
        <v>1511</v>
      </c>
    </row>
    <row r="1663" ht="13.75" spans="1:80">
      <c r="A1663" s="88" t="s">
        <v>12751</v>
      </c>
      <c r="B1663" s="88" t="s">
        <v>3255</v>
      </c>
      <c r="C1663" s="106" t="s">
        <v>5190</v>
      </c>
      <c r="D1663" s="89" t="s">
        <v>494</v>
      </c>
      <c r="E1663" s="90">
        <v>9</v>
      </c>
      <c r="F1663" s="90">
        <v>34</v>
      </c>
      <c r="G1663" s="90">
        <f t="shared" si="28"/>
        <v>306</v>
      </c>
      <c r="H1663" s="249"/>
      <c r="I1663" s="251"/>
      <c r="J1663" s="251"/>
      <c r="K1663" s="251"/>
      <c r="L1663" s="251"/>
      <c r="M1663" s="252"/>
      <c r="N1663" s="229"/>
      <c r="O1663" s="230"/>
      <c r="P1663" s="230"/>
      <c r="Q1663" s="230"/>
      <c r="R1663" s="227"/>
      <c r="S1663" s="249"/>
      <c r="T1663" s="95"/>
      <c r="U1663" s="250"/>
      <c r="V1663" s="251"/>
      <c r="W1663" s="251"/>
      <c r="X1663" s="252"/>
      <c r="Y1663" s="249"/>
      <c r="Z1663" s="250"/>
      <c r="AA1663" s="250"/>
      <c r="AB1663" s="251"/>
      <c r="AC1663" s="251"/>
      <c r="AD1663" s="252"/>
      <c r="AE1663" s="94"/>
      <c r="AF1663" s="96"/>
      <c r="AG1663" s="96"/>
      <c r="AH1663" s="95"/>
      <c r="AI1663" s="95"/>
      <c r="AJ1663" s="95"/>
      <c r="AK1663" s="95"/>
      <c r="AL1663" s="94"/>
      <c r="AM1663" s="96"/>
      <c r="AN1663" s="96"/>
      <c r="AO1663" s="95"/>
      <c r="AP1663" s="95"/>
      <c r="AQ1663" s="97"/>
      <c r="AR1663" s="94"/>
      <c r="AS1663" s="96"/>
      <c r="AT1663" s="96"/>
      <c r="AU1663" s="96"/>
      <c r="AV1663" s="95"/>
      <c r="AW1663" s="95"/>
      <c r="AX1663" s="97"/>
      <c r="AY1663" s="97"/>
      <c r="AZ1663" s="97"/>
      <c r="BA1663" s="97"/>
      <c r="BB1663" s="97"/>
      <c r="BC1663" s="99" t="s">
        <v>12301</v>
      </c>
      <c r="BD1663" s="99" t="s">
        <v>12281</v>
      </c>
      <c r="BE1663" s="99" t="s">
        <v>12362</v>
      </c>
      <c r="BF1663" s="100"/>
      <c r="BG1663" s="103"/>
      <c r="BH1663" s="103"/>
      <c r="BI1663" s="103"/>
      <c r="BJ1663" s="99"/>
      <c r="BK1663" s="112" t="s">
        <v>1511</v>
      </c>
      <c r="BL1663" s="102"/>
      <c r="BM1663" s="99"/>
      <c r="BN1663" s="99"/>
      <c r="BT1663" s="99"/>
      <c r="BU1663" s="99"/>
      <c r="BV1663" s="99"/>
      <c r="BW1663" s="99"/>
      <c r="BX1663" s="99"/>
      <c r="CB1663" s="13" t="s">
        <v>1511</v>
      </c>
    </row>
    <row r="1664" ht="13.75" spans="1:80">
      <c r="A1664" s="88" t="s">
        <v>12752</v>
      </c>
      <c r="B1664" s="88" t="s">
        <v>3255</v>
      </c>
      <c r="C1664" s="106" t="s">
        <v>8290</v>
      </c>
      <c r="D1664" s="89" t="s">
        <v>12266</v>
      </c>
      <c r="E1664" s="90">
        <v>9</v>
      </c>
      <c r="F1664" s="90">
        <v>26</v>
      </c>
      <c r="G1664" s="90">
        <f t="shared" si="28"/>
        <v>234</v>
      </c>
      <c r="H1664" s="94"/>
      <c r="I1664" s="95"/>
      <c r="J1664" s="95"/>
      <c r="K1664" s="95"/>
      <c r="L1664" s="95"/>
      <c r="M1664" s="97"/>
      <c r="N1664" s="94"/>
      <c r="O1664" s="94">
        <v>35</v>
      </c>
      <c r="P1664" s="94">
        <v>36</v>
      </c>
      <c r="Q1664" s="94">
        <v>48</v>
      </c>
      <c r="R1664" s="94"/>
      <c r="S1664" s="94"/>
      <c r="T1664" s="95"/>
      <c r="U1664" s="96"/>
      <c r="V1664" s="95"/>
      <c r="W1664" s="95"/>
      <c r="X1664" s="97"/>
      <c r="Y1664" s="94"/>
      <c r="Z1664" s="96"/>
      <c r="AA1664" s="96"/>
      <c r="AB1664" s="95"/>
      <c r="AC1664" s="95"/>
      <c r="AD1664" s="97"/>
      <c r="AE1664" s="94"/>
      <c r="AF1664" s="96"/>
      <c r="AG1664" s="96"/>
      <c r="AH1664" s="95"/>
      <c r="AI1664" s="95"/>
      <c r="AJ1664" s="95"/>
      <c r="AK1664" s="95"/>
      <c r="AL1664" s="94"/>
      <c r="AM1664" s="96"/>
      <c r="AN1664" s="96"/>
      <c r="AO1664" s="95"/>
      <c r="AP1664" s="95"/>
      <c r="AQ1664" s="97"/>
      <c r="AR1664" s="94"/>
      <c r="AS1664" s="96"/>
      <c r="AT1664" s="96"/>
      <c r="AU1664" s="96"/>
      <c r="AV1664" s="95"/>
      <c r="AW1664" s="95"/>
      <c r="AX1664" s="97"/>
      <c r="AY1664" s="97"/>
      <c r="AZ1664" s="97"/>
      <c r="BA1664" s="97"/>
      <c r="BB1664" s="97"/>
      <c r="BC1664" s="99" t="s">
        <v>12298</v>
      </c>
      <c r="BD1664" s="99" t="s">
        <v>1366</v>
      </c>
      <c r="BE1664" s="99" t="s">
        <v>1366</v>
      </c>
      <c r="BF1664" s="100"/>
      <c r="BG1664" s="103"/>
      <c r="BH1664" s="103"/>
      <c r="BI1664" s="103"/>
      <c r="BJ1664" s="99"/>
      <c r="BK1664" s="112" t="s">
        <v>1511</v>
      </c>
      <c r="BL1664" s="102"/>
      <c r="BM1664" s="99"/>
      <c r="BN1664" s="99"/>
      <c r="BT1664" s="99"/>
      <c r="BU1664" s="99"/>
      <c r="BV1664" s="99"/>
      <c r="BW1664" s="99"/>
      <c r="BX1664" s="99"/>
      <c r="CB1664" s="13" t="s">
        <v>1511</v>
      </c>
    </row>
    <row r="1665" ht="13.75" spans="1:80">
      <c r="A1665" s="88" t="s">
        <v>12752</v>
      </c>
      <c r="B1665" s="88" t="s">
        <v>3255</v>
      </c>
      <c r="C1665" s="106" t="s">
        <v>8290</v>
      </c>
      <c r="D1665" s="89" t="s">
        <v>494</v>
      </c>
      <c r="E1665" s="90">
        <v>9</v>
      </c>
      <c r="F1665" s="90">
        <v>34</v>
      </c>
      <c r="G1665" s="90">
        <f t="shared" si="28"/>
        <v>306</v>
      </c>
      <c r="H1665" s="94"/>
      <c r="I1665" s="95"/>
      <c r="J1665" s="95"/>
      <c r="K1665" s="95"/>
      <c r="L1665" s="95"/>
      <c r="M1665" s="97"/>
      <c r="N1665" s="94"/>
      <c r="O1665" s="95">
        <v>23</v>
      </c>
      <c r="P1665" s="95">
        <v>41</v>
      </c>
      <c r="Q1665" s="95">
        <v>19</v>
      </c>
      <c r="R1665" s="97"/>
      <c r="S1665" s="94"/>
      <c r="T1665" s="95"/>
      <c r="U1665" s="96"/>
      <c r="V1665" s="95"/>
      <c r="W1665" s="95"/>
      <c r="X1665" s="97"/>
      <c r="Y1665" s="94"/>
      <c r="Z1665" s="96"/>
      <c r="AA1665" s="96"/>
      <c r="AB1665" s="95"/>
      <c r="AC1665" s="95"/>
      <c r="AD1665" s="97"/>
      <c r="AE1665" s="94"/>
      <c r="AF1665" s="96"/>
      <c r="AG1665" s="114"/>
      <c r="AH1665" s="114"/>
      <c r="AI1665" s="114"/>
      <c r="AJ1665" s="114"/>
      <c r="AK1665" s="95"/>
      <c r="AL1665" s="94"/>
      <c r="AM1665" s="96"/>
      <c r="AN1665" s="96"/>
      <c r="AO1665" s="95"/>
      <c r="AP1665" s="95"/>
      <c r="AQ1665" s="97"/>
      <c r="AR1665" s="94"/>
      <c r="AS1665" s="96"/>
      <c r="AT1665" s="96"/>
      <c r="AU1665" s="96"/>
      <c r="AV1665" s="95"/>
      <c r="AW1665" s="95"/>
      <c r="AX1665" s="97"/>
      <c r="AY1665" s="97"/>
      <c r="AZ1665" s="97"/>
      <c r="BA1665" s="97"/>
      <c r="BB1665" s="97"/>
      <c r="BC1665" s="99" t="s">
        <v>12301</v>
      </c>
      <c r="BD1665" s="99" t="s">
        <v>12362</v>
      </c>
      <c r="BE1665" s="99" t="s">
        <v>12362</v>
      </c>
      <c r="BF1665" s="100"/>
      <c r="BG1665" s="103"/>
      <c r="BH1665" s="103"/>
      <c r="BI1665" s="103"/>
      <c r="BJ1665" s="99"/>
      <c r="BK1665" s="112" t="s">
        <v>1511</v>
      </c>
      <c r="BL1665" s="102"/>
      <c r="BM1665" s="99"/>
      <c r="BN1665" s="99"/>
      <c r="BT1665" s="99"/>
      <c r="BU1665" s="99"/>
      <c r="BV1665" s="99"/>
      <c r="BW1665" s="99"/>
      <c r="BX1665" s="99"/>
      <c r="CB1665" s="13" t="s">
        <v>1511</v>
      </c>
    </row>
    <row r="1666" ht="13.75" spans="1:80">
      <c r="A1666" s="88" t="s">
        <v>12752</v>
      </c>
      <c r="B1666" s="88" t="s">
        <v>3255</v>
      </c>
      <c r="C1666" s="106" t="s">
        <v>8293</v>
      </c>
      <c r="D1666" s="89" t="s">
        <v>12266</v>
      </c>
      <c r="E1666" s="90">
        <v>9</v>
      </c>
      <c r="F1666" s="90">
        <v>26</v>
      </c>
      <c r="G1666" s="90">
        <f t="shared" si="28"/>
        <v>234</v>
      </c>
      <c r="H1666" s="94"/>
      <c r="I1666" s="95"/>
      <c r="J1666" s="95"/>
      <c r="K1666" s="95"/>
      <c r="L1666" s="95"/>
      <c r="M1666" s="97"/>
      <c r="N1666" s="94"/>
      <c r="O1666" s="94">
        <v>27</v>
      </c>
      <c r="P1666" s="94">
        <v>26</v>
      </c>
      <c r="Q1666" s="94">
        <v>31</v>
      </c>
      <c r="R1666" s="94"/>
      <c r="S1666" s="94"/>
      <c r="T1666" s="95"/>
      <c r="U1666" s="96"/>
      <c r="V1666" s="95"/>
      <c r="W1666" s="95"/>
      <c r="X1666" s="97"/>
      <c r="Y1666" s="94"/>
      <c r="Z1666" s="96"/>
      <c r="AA1666" s="96"/>
      <c r="AB1666" s="95"/>
      <c r="AC1666" s="95"/>
      <c r="AD1666" s="97"/>
      <c r="AE1666" s="94"/>
      <c r="AF1666" s="96"/>
      <c r="AG1666" s="114"/>
      <c r="AH1666" s="114"/>
      <c r="AI1666" s="114"/>
      <c r="AJ1666" s="114"/>
      <c r="AK1666" s="95"/>
      <c r="AL1666" s="94"/>
      <c r="AM1666" s="96"/>
      <c r="AN1666" s="96"/>
      <c r="AO1666" s="95"/>
      <c r="AP1666" s="95"/>
      <c r="AQ1666" s="97"/>
      <c r="AR1666" s="94"/>
      <c r="AS1666" s="96"/>
      <c r="AT1666" s="96"/>
      <c r="AU1666" s="96"/>
      <c r="AV1666" s="95"/>
      <c r="AW1666" s="95"/>
      <c r="AX1666" s="97"/>
      <c r="AY1666" s="97"/>
      <c r="AZ1666" s="97"/>
      <c r="BA1666" s="97"/>
      <c r="BB1666" s="97"/>
      <c r="BC1666" s="99" t="s">
        <v>12298</v>
      </c>
      <c r="BD1666" s="99" t="s">
        <v>1366</v>
      </c>
      <c r="BE1666" s="99" t="s">
        <v>1366</v>
      </c>
      <c r="BF1666" s="100"/>
      <c r="BG1666" s="103"/>
      <c r="BH1666" s="103"/>
      <c r="BI1666" s="103"/>
      <c r="BJ1666" s="99"/>
      <c r="BK1666" s="112" t="s">
        <v>1511</v>
      </c>
      <c r="BL1666" s="102"/>
      <c r="BM1666" s="99"/>
      <c r="BN1666" s="99"/>
      <c r="BT1666" s="99"/>
      <c r="BU1666" s="99"/>
      <c r="BV1666" s="99"/>
      <c r="BW1666" s="99"/>
      <c r="BX1666" s="99"/>
      <c r="CB1666" s="13" t="s">
        <v>1511</v>
      </c>
    </row>
    <row r="1667" ht="13.75" spans="1:80">
      <c r="A1667" s="88" t="s">
        <v>12752</v>
      </c>
      <c r="B1667" s="88" t="s">
        <v>3255</v>
      </c>
      <c r="C1667" s="106" t="s">
        <v>8293</v>
      </c>
      <c r="D1667" s="89" t="s">
        <v>494</v>
      </c>
      <c r="E1667" s="90">
        <v>9</v>
      </c>
      <c r="F1667" s="90">
        <v>34</v>
      </c>
      <c r="G1667" s="90">
        <f t="shared" si="28"/>
        <v>306</v>
      </c>
      <c r="H1667" s="94"/>
      <c r="I1667" s="95"/>
      <c r="J1667" s="95"/>
      <c r="K1667" s="95"/>
      <c r="L1667" s="95"/>
      <c r="M1667" s="97"/>
      <c r="N1667" s="94"/>
      <c r="O1667" s="95">
        <v>25</v>
      </c>
      <c r="P1667" s="95">
        <v>32</v>
      </c>
      <c r="Q1667" s="95">
        <v>15</v>
      </c>
      <c r="R1667" s="97"/>
      <c r="S1667" s="94"/>
      <c r="T1667" s="95"/>
      <c r="U1667" s="96"/>
      <c r="V1667" s="95"/>
      <c r="W1667" s="95"/>
      <c r="X1667" s="97"/>
      <c r="Y1667" s="94"/>
      <c r="Z1667" s="96"/>
      <c r="AA1667" s="96"/>
      <c r="AB1667" s="95"/>
      <c r="AC1667" s="95"/>
      <c r="AD1667" s="97"/>
      <c r="AE1667" s="94"/>
      <c r="AF1667" s="96"/>
      <c r="AG1667" s="96"/>
      <c r="AH1667" s="95"/>
      <c r="AI1667" s="95"/>
      <c r="AJ1667" s="95"/>
      <c r="AK1667" s="95"/>
      <c r="AL1667" s="94"/>
      <c r="AM1667" s="96"/>
      <c r="AN1667" s="96"/>
      <c r="AO1667" s="95"/>
      <c r="AP1667" s="95"/>
      <c r="AQ1667" s="97"/>
      <c r="AR1667" s="94"/>
      <c r="AS1667" s="96"/>
      <c r="AT1667" s="96"/>
      <c r="AU1667" s="96"/>
      <c r="AV1667" s="95"/>
      <c r="AW1667" s="95"/>
      <c r="AX1667" s="97"/>
      <c r="AY1667" s="97"/>
      <c r="AZ1667" s="97"/>
      <c r="BA1667" s="97"/>
      <c r="BB1667" s="97"/>
      <c r="BC1667" s="99" t="s">
        <v>12301</v>
      </c>
      <c r="BD1667" s="99" t="s">
        <v>12362</v>
      </c>
      <c r="BE1667" s="99" t="s">
        <v>12362</v>
      </c>
      <c r="BF1667" s="100"/>
      <c r="BG1667" s="103"/>
      <c r="BH1667" s="103"/>
      <c r="BI1667" s="103"/>
      <c r="BJ1667" s="99"/>
      <c r="BK1667" s="112" t="s">
        <v>1511</v>
      </c>
      <c r="BL1667" s="102"/>
      <c r="BM1667" s="99"/>
      <c r="BN1667" s="99"/>
      <c r="BT1667" s="99"/>
      <c r="BU1667" s="99"/>
      <c r="BV1667" s="99"/>
      <c r="BW1667" s="99"/>
      <c r="BX1667" s="99"/>
      <c r="CB1667" s="13" t="s">
        <v>1511</v>
      </c>
    </row>
    <row r="1668" ht="13.75" spans="1:80">
      <c r="A1668" s="88" t="s">
        <v>12752</v>
      </c>
      <c r="B1668" s="88" t="s">
        <v>3255</v>
      </c>
      <c r="C1668" s="106" t="s">
        <v>8296</v>
      </c>
      <c r="D1668" s="89" t="s">
        <v>12266</v>
      </c>
      <c r="E1668" s="90">
        <v>9</v>
      </c>
      <c r="F1668" s="90">
        <v>26</v>
      </c>
      <c r="G1668" s="90">
        <f t="shared" si="28"/>
        <v>234</v>
      </c>
      <c r="H1668" s="94"/>
      <c r="I1668" s="95"/>
      <c r="J1668" s="95"/>
      <c r="K1668" s="95"/>
      <c r="L1668" s="95"/>
      <c r="M1668" s="97"/>
      <c r="N1668" s="94"/>
      <c r="O1668" s="94">
        <v>27</v>
      </c>
      <c r="P1668" s="94">
        <v>26</v>
      </c>
      <c r="Q1668" s="94">
        <v>31</v>
      </c>
      <c r="R1668" s="94"/>
      <c r="S1668" s="94"/>
      <c r="T1668" s="95"/>
      <c r="U1668" s="96"/>
      <c r="V1668" s="95"/>
      <c r="W1668" s="95"/>
      <c r="X1668" s="97"/>
      <c r="Y1668" s="94"/>
      <c r="Z1668" s="96"/>
      <c r="AA1668" s="96"/>
      <c r="AB1668" s="95"/>
      <c r="AC1668" s="95"/>
      <c r="AD1668" s="97"/>
      <c r="AE1668" s="94"/>
      <c r="AF1668" s="96"/>
      <c r="AG1668" s="96"/>
      <c r="AH1668" s="95"/>
      <c r="AI1668" s="95"/>
      <c r="AJ1668" s="95"/>
      <c r="AK1668" s="95"/>
      <c r="AL1668" s="94"/>
      <c r="AM1668" s="96"/>
      <c r="AN1668" s="96"/>
      <c r="AO1668" s="95"/>
      <c r="AP1668" s="95"/>
      <c r="AQ1668" s="97"/>
      <c r="AR1668" s="94"/>
      <c r="AS1668" s="96"/>
      <c r="AT1668" s="96"/>
      <c r="AU1668" s="96"/>
      <c r="AV1668" s="95"/>
      <c r="AW1668" s="95"/>
      <c r="AX1668" s="97"/>
      <c r="AY1668" s="97"/>
      <c r="AZ1668" s="97"/>
      <c r="BA1668" s="97"/>
      <c r="BB1668" s="97"/>
      <c r="BC1668" s="99" t="s">
        <v>12298</v>
      </c>
      <c r="BD1668" s="99" t="s">
        <v>1366</v>
      </c>
      <c r="BE1668" s="99" t="s">
        <v>1366</v>
      </c>
      <c r="BF1668" s="100"/>
      <c r="BG1668" s="103"/>
      <c r="BH1668" s="103"/>
      <c r="BI1668" s="103"/>
      <c r="BJ1668" s="99"/>
      <c r="BK1668" s="112" t="s">
        <v>1511</v>
      </c>
      <c r="BL1668" s="102"/>
      <c r="BM1668" s="99"/>
      <c r="BN1668" s="99"/>
      <c r="BT1668" s="99"/>
      <c r="BU1668" s="99"/>
      <c r="BV1668" s="99"/>
      <c r="BW1668" s="99"/>
      <c r="BX1668" s="99"/>
      <c r="CB1668" s="13" t="s">
        <v>1511</v>
      </c>
    </row>
    <row r="1669" ht="13.75" spans="1:80">
      <c r="A1669" s="88" t="s">
        <v>12752</v>
      </c>
      <c r="B1669" s="88" t="s">
        <v>3255</v>
      </c>
      <c r="C1669" s="106" t="s">
        <v>8296</v>
      </c>
      <c r="D1669" s="89" t="s">
        <v>494</v>
      </c>
      <c r="E1669" s="90">
        <v>9</v>
      </c>
      <c r="F1669" s="90">
        <v>34</v>
      </c>
      <c r="G1669" s="90">
        <f t="shared" si="28"/>
        <v>306</v>
      </c>
      <c r="H1669" s="94"/>
      <c r="I1669" s="95"/>
      <c r="J1669" s="95"/>
      <c r="K1669" s="95"/>
      <c r="L1669" s="95"/>
      <c r="M1669" s="97"/>
      <c r="N1669" s="94"/>
      <c r="O1669" s="95">
        <v>25</v>
      </c>
      <c r="P1669" s="95">
        <v>40</v>
      </c>
      <c r="Q1669" s="95">
        <v>15</v>
      </c>
      <c r="R1669" s="97"/>
      <c r="S1669" s="94"/>
      <c r="T1669" s="95"/>
      <c r="U1669" s="96"/>
      <c r="V1669" s="95"/>
      <c r="W1669" s="95"/>
      <c r="X1669" s="97"/>
      <c r="Y1669" s="94"/>
      <c r="Z1669" s="96"/>
      <c r="AA1669" s="96"/>
      <c r="AB1669" s="95"/>
      <c r="AC1669" s="95"/>
      <c r="AD1669" s="97"/>
      <c r="AE1669" s="94"/>
      <c r="AF1669" s="96"/>
      <c r="AG1669" s="96"/>
      <c r="AH1669" s="95"/>
      <c r="AI1669" s="95"/>
      <c r="AJ1669" s="95"/>
      <c r="AK1669" s="95"/>
      <c r="AL1669" s="94"/>
      <c r="AM1669" s="96"/>
      <c r="AN1669" s="96"/>
      <c r="AO1669" s="95"/>
      <c r="AP1669" s="95"/>
      <c r="AQ1669" s="97"/>
      <c r="AR1669" s="94"/>
      <c r="AS1669" s="96"/>
      <c r="AT1669" s="96"/>
      <c r="AU1669" s="96"/>
      <c r="AV1669" s="95"/>
      <c r="AW1669" s="95"/>
      <c r="AX1669" s="97"/>
      <c r="AY1669" s="97"/>
      <c r="AZ1669" s="97"/>
      <c r="BA1669" s="97"/>
      <c r="BB1669" s="97"/>
      <c r="BC1669" s="99" t="s">
        <v>12301</v>
      </c>
      <c r="BD1669" s="99" t="s">
        <v>12362</v>
      </c>
      <c r="BE1669" s="99" t="s">
        <v>12362</v>
      </c>
      <c r="BF1669" s="100"/>
      <c r="BG1669" s="103"/>
      <c r="BH1669" s="103"/>
      <c r="BI1669" s="103"/>
      <c r="BJ1669" s="99"/>
      <c r="BK1669" s="112" t="s">
        <v>1511</v>
      </c>
      <c r="BL1669" s="102"/>
      <c r="BM1669" s="99"/>
      <c r="BN1669" s="99"/>
      <c r="BT1669" s="99"/>
      <c r="BU1669" s="99"/>
      <c r="BV1669" s="99"/>
      <c r="BW1669" s="99"/>
      <c r="BX1669" s="99"/>
      <c r="CB1669" s="13" t="s">
        <v>1511</v>
      </c>
    </row>
    <row r="1670" ht="13.75" spans="1:80">
      <c r="A1670" s="88" t="s">
        <v>12753</v>
      </c>
      <c r="B1670" s="88" t="s">
        <v>3255</v>
      </c>
      <c r="C1670" s="106" t="s">
        <v>10160</v>
      </c>
      <c r="D1670" s="89" t="s">
        <v>12266</v>
      </c>
      <c r="E1670" s="90">
        <v>9</v>
      </c>
      <c r="F1670" s="90">
        <v>33</v>
      </c>
      <c r="G1670" s="90">
        <f t="shared" si="28"/>
        <v>297</v>
      </c>
      <c r="H1670" s="91"/>
      <c r="I1670" s="92"/>
      <c r="J1670" s="92">
        <v>31</v>
      </c>
      <c r="K1670" s="92">
        <v>25</v>
      </c>
      <c r="L1670" s="92">
        <v>27</v>
      </c>
      <c r="M1670" s="93">
        <v>38</v>
      </c>
      <c r="N1670" s="94"/>
      <c r="O1670" s="94">
        <v>25</v>
      </c>
      <c r="P1670" s="94">
        <v>31</v>
      </c>
      <c r="Q1670" s="94">
        <v>23</v>
      </c>
      <c r="R1670" s="94">
        <v>38</v>
      </c>
      <c r="S1670" s="94"/>
      <c r="T1670" s="95"/>
      <c r="U1670" s="96"/>
      <c r="V1670" s="95"/>
      <c r="W1670" s="95"/>
      <c r="X1670" s="97"/>
      <c r="Y1670" s="94"/>
      <c r="Z1670" s="96"/>
      <c r="AA1670" s="96"/>
      <c r="AB1670" s="95"/>
      <c r="AC1670" s="95"/>
      <c r="AD1670" s="97"/>
      <c r="AE1670" s="94"/>
      <c r="AF1670" s="96"/>
      <c r="AG1670" s="96"/>
      <c r="AH1670" s="95"/>
      <c r="AI1670" s="95"/>
      <c r="AJ1670" s="95"/>
      <c r="AK1670" s="95"/>
      <c r="AL1670" s="94"/>
      <c r="AM1670" s="96"/>
      <c r="AN1670" s="96"/>
      <c r="AO1670" s="95"/>
      <c r="AP1670" s="95"/>
      <c r="AQ1670" s="97"/>
      <c r="AR1670" s="94"/>
      <c r="AS1670" s="96"/>
      <c r="AT1670" s="96"/>
      <c r="AU1670" s="96"/>
      <c r="AV1670" s="95"/>
      <c r="AW1670" s="95"/>
      <c r="AX1670" s="97"/>
      <c r="AY1670" s="97"/>
      <c r="AZ1670" s="97"/>
      <c r="BA1670" s="97"/>
      <c r="BB1670" s="97"/>
      <c r="BC1670" s="99" t="s">
        <v>12297</v>
      </c>
      <c r="BD1670" s="99" t="s">
        <v>12298</v>
      </c>
      <c r="BE1670" s="99" t="s">
        <v>1366</v>
      </c>
      <c r="BF1670" s="100"/>
      <c r="BG1670" s="103"/>
      <c r="BH1670" s="103"/>
      <c r="BI1670" s="103"/>
      <c r="BJ1670" s="99"/>
      <c r="BK1670" s="112" t="s">
        <v>1511</v>
      </c>
      <c r="BL1670" s="102"/>
      <c r="BM1670" s="99"/>
      <c r="BN1670" s="99"/>
      <c r="BT1670" s="99"/>
      <c r="BU1670" s="99"/>
      <c r="BV1670" s="99"/>
      <c r="BW1670" s="99"/>
      <c r="BX1670" s="99"/>
      <c r="CB1670" s="13" t="s">
        <v>1511</v>
      </c>
    </row>
    <row r="1671" ht="13.75" spans="1:80">
      <c r="A1671" s="88" t="s">
        <v>12753</v>
      </c>
      <c r="B1671" s="88" t="s">
        <v>3255</v>
      </c>
      <c r="C1671" s="106" t="s">
        <v>10160</v>
      </c>
      <c r="D1671" s="89" t="s">
        <v>494</v>
      </c>
      <c r="E1671" s="90">
        <v>9</v>
      </c>
      <c r="F1671" s="90">
        <v>33</v>
      </c>
      <c r="G1671" s="90">
        <f t="shared" si="28"/>
        <v>297</v>
      </c>
      <c r="H1671" s="91"/>
      <c r="I1671" s="92"/>
      <c r="J1671" s="92">
        <v>33</v>
      </c>
      <c r="K1671" s="92">
        <v>30</v>
      </c>
      <c r="L1671" s="92">
        <v>30</v>
      </c>
      <c r="M1671" s="93">
        <v>38</v>
      </c>
      <c r="N1671" s="94"/>
      <c r="O1671" s="95">
        <v>38</v>
      </c>
      <c r="P1671" s="95">
        <v>31</v>
      </c>
      <c r="Q1671" s="95">
        <v>28</v>
      </c>
      <c r="R1671" s="97"/>
      <c r="S1671" s="94"/>
      <c r="T1671" s="95"/>
      <c r="U1671" s="96"/>
      <c r="V1671" s="95"/>
      <c r="W1671" s="95"/>
      <c r="X1671" s="97"/>
      <c r="Y1671" s="94"/>
      <c r="Z1671" s="96"/>
      <c r="AA1671" s="96"/>
      <c r="AB1671" s="95"/>
      <c r="AC1671" s="95"/>
      <c r="AD1671" s="97"/>
      <c r="AE1671" s="94"/>
      <c r="AF1671" s="96"/>
      <c r="AG1671" s="96"/>
      <c r="AH1671" s="95"/>
      <c r="AI1671" s="95"/>
      <c r="AJ1671" s="95"/>
      <c r="AK1671" s="95"/>
      <c r="AL1671" s="94"/>
      <c r="AM1671" s="96"/>
      <c r="AN1671" s="96"/>
      <c r="AO1671" s="95"/>
      <c r="AP1671" s="95"/>
      <c r="AQ1671" s="97"/>
      <c r="AR1671" s="94"/>
      <c r="AS1671" s="96"/>
      <c r="AT1671" s="96"/>
      <c r="AU1671" s="96"/>
      <c r="AV1671" s="95"/>
      <c r="AW1671" s="95"/>
      <c r="AX1671" s="97"/>
      <c r="AY1671" s="97"/>
      <c r="AZ1671" s="97"/>
      <c r="BA1671" s="97"/>
      <c r="BB1671" s="97"/>
      <c r="BC1671" s="99" t="s">
        <v>12300</v>
      </c>
      <c r="BD1671" s="99" t="s">
        <v>12301</v>
      </c>
      <c r="BE1671" s="99" t="s">
        <v>12362</v>
      </c>
      <c r="BF1671" s="100"/>
      <c r="BG1671" s="103"/>
      <c r="BH1671" s="103"/>
      <c r="BI1671" s="103"/>
      <c r="BJ1671" s="99"/>
      <c r="BK1671" s="112" t="s">
        <v>1511</v>
      </c>
      <c r="BL1671" s="102"/>
      <c r="BM1671" s="99"/>
      <c r="BN1671" s="99"/>
      <c r="BT1671" s="99"/>
      <c r="BU1671" s="99"/>
      <c r="BV1671" s="99"/>
      <c r="BW1671" s="99"/>
      <c r="BX1671" s="99"/>
      <c r="CB1671" s="13" t="s">
        <v>1511</v>
      </c>
    </row>
    <row r="1672" ht="13.75" spans="1:80">
      <c r="A1672" s="88" t="s">
        <v>12753</v>
      </c>
      <c r="B1672" s="88" t="s">
        <v>3255</v>
      </c>
      <c r="C1672" s="106" t="s">
        <v>10162</v>
      </c>
      <c r="D1672" s="89" t="s">
        <v>12266</v>
      </c>
      <c r="E1672" s="90">
        <v>9</v>
      </c>
      <c r="F1672" s="90">
        <v>26</v>
      </c>
      <c r="G1672" s="90">
        <f t="shared" si="28"/>
        <v>234</v>
      </c>
      <c r="H1672" s="91"/>
      <c r="I1672" s="92"/>
      <c r="J1672" s="92">
        <v>25</v>
      </c>
      <c r="K1672" s="92">
        <v>32</v>
      </c>
      <c r="L1672" s="92">
        <v>28</v>
      </c>
      <c r="M1672" s="93">
        <v>38</v>
      </c>
      <c r="N1672" s="94"/>
      <c r="O1672" s="94"/>
      <c r="P1672" s="94"/>
      <c r="Q1672" s="94"/>
      <c r="R1672" s="94"/>
      <c r="S1672" s="94"/>
      <c r="T1672" s="95"/>
      <c r="U1672" s="96"/>
      <c r="V1672" s="95"/>
      <c r="W1672" s="95"/>
      <c r="X1672" s="97"/>
      <c r="Y1672" s="94"/>
      <c r="Z1672" s="96"/>
      <c r="AA1672" s="96"/>
      <c r="AB1672" s="95"/>
      <c r="AC1672" s="95"/>
      <c r="AD1672" s="97"/>
      <c r="AE1672" s="94"/>
      <c r="AF1672" s="96"/>
      <c r="AG1672" s="96"/>
      <c r="AH1672" s="95"/>
      <c r="AI1672" s="95"/>
      <c r="AJ1672" s="95"/>
      <c r="AK1672" s="95"/>
      <c r="AL1672" s="94"/>
      <c r="AM1672" s="96"/>
      <c r="AN1672" s="96"/>
      <c r="AO1672" s="95"/>
      <c r="AP1672" s="95"/>
      <c r="AQ1672" s="97"/>
      <c r="AR1672" s="94"/>
      <c r="AS1672" s="96"/>
      <c r="AT1672" s="96"/>
      <c r="AU1672" s="96"/>
      <c r="AV1672" s="95"/>
      <c r="AW1672" s="95"/>
      <c r="AX1672" s="97"/>
      <c r="AY1672" s="97"/>
      <c r="AZ1672" s="97"/>
      <c r="BA1672" s="97"/>
      <c r="BB1672" s="97"/>
      <c r="BC1672" s="99" t="s">
        <v>12297</v>
      </c>
      <c r="BD1672" s="99" t="s">
        <v>12298</v>
      </c>
      <c r="BE1672" s="99" t="s">
        <v>1366</v>
      </c>
      <c r="BF1672" s="100"/>
      <c r="BG1672" s="103"/>
      <c r="BH1672" s="103"/>
      <c r="BI1672" s="103"/>
      <c r="BJ1672" s="99"/>
      <c r="BK1672" s="112" t="s">
        <v>1511</v>
      </c>
      <c r="BL1672" s="102"/>
      <c r="BM1672" s="99"/>
      <c r="BN1672" s="99"/>
      <c r="BT1672" s="99"/>
      <c r="BU1672" s="99"/>
      <c r="BV1672" s="99"/>
      <c r="BW1672" s="99"/>
      <c r="BX1672" s="99"/>
      <c r="CB1672" s="13" t="s">
        <v>1511</v>
      </c>
    </row>
    <row r="1673" ht="13.75" spans="1:80">
      <c r="A1673" s="88" t="s">
        <v>12753</v>
      </c>
      <c r="B1673" s="88" t="s">
        <v>3255</v>
      </c>
      <c r="C1673" s="106" t="s">
        <v>10162</v>
      </c>
      <c r="D1673" s="89" t="s">
        <v>494</v>
      </c>
      <c r="E1673" s="90">
        <v>9</v>
      </c>
      <c r="F1673" s="90">
        <v>35</v>
      </c>
      <c r="G1673" s="90">
        <f t="shared" si="28"/>
        <v>315</v>
      </c>
      <c r="H1673" s="91"/>
      <c r="I1673" s="92"/>
      <c r="J1673" s="92">
        <v>31</v>
      </c>
      <c r="K1673" s="92">
        <v>25</v>
      </c>
      <c r="L1673" s="92">
        <v>38</v>
      </c>
      <c r="M1673" s="93"/>
      <c r="N1673" s="94"/>
      <c r="O1673" s="95"/>
      <c r="P1673" s="95"/>
      <c r="Q1673" s="95"/>
      <c r="R1673" s="97"/>
      <c r="S1673" s="94"/>
      <c r="T1673" s="95"/>
      <c r="U1673" s="96"/>
      <c r="V1673" s="95"/>
      <c r="W1673" s="95"/>
      <c r="X1673" s="97"/>
      <c r="Y1673" s="94"/>
      <c r="Z1673" s="96"/>
      <c r="AA1673" s="96"/>
      <c r="AB1673" s="95"/>
      <c r="AC1673" s="95"/>
      <c r="AD1673" s="97"/>
      <c r="AE1673" s="94"/>
      <c r="AF1673" s="96"/>
      <c r="AG1673" s="96"/>
      <c r="AH1673" s="95"/>
      <c r="AI1673" s="95"/>
      <c r="AJ1673" s="95"/>
      <c r="AK1673" s="95"/>
      <c r="AL1673" s="94"/>
      <c r="AM1673" s="96"/>
      <c r="AN1673" s="96"/>
      <c r="AO1673" s="95"/>
      <c r="AP1673" s="95"/>
      <c r="AQ1673" s="97"/>
      <c r="AR1673" s="94"/>
      <c r="AS1673" s="96"/>
      <c r="AT1673" s="96"/>
      <c r="AU1673" s="96"/>
      <c r="AV1673" s="95"/>
      <c r="AW1673" s="95"/>
      <c r="AX1673" s="97"/>
      <c r="AY1673" s="97"/>
      <c r="AZ1673" s="97"/>
      <c r="BA1673" s="97"/>
      <c r="BB1673" s="97"/>
      <c r="BC1673" s="99" t="s">
        <v>12300</v>
      </c>
      <c r="BD1673" s="99" t="s">
        <v>12301</v>
      </c>
      <c r="BE1673" s="99" t="s">
        <v>12362</v>
      </c>
      <c r="BF1673" s="100"/>
      <c r="BG1673" s="103"/>
      <c r="BH1673" s="103"/>
      <c r="BI1673" s="103"/>
      <c r="BJ1673" s="99"/>
      <c r="BK1673" s="112" t="s">
        <v>1511</v>
      </c>
      <c r="BL1673" s="102"/>
      <c r="BM1673" s="99"/>
      <c r="BN1673" s="99"/>
      <c r="BT1673" s="99"/>
      <c r="BU1673" s="99"/>
      <c r="BV1673" s="99"/>
      <c r="BW1673" s="99"/>
      <c r="BX1673" s="99"/>
      <c r="CB1673" s="13" t="s">
        <v>1511</v>
      </c>
    </row>
    <row r="1674" ht="13.75" spans="1:80">
      <c r="A1674" s="88" t="s">
        <v>12753</v>
      </c>
      <c r="B1674" s="88" t="s">
        <v>3255</v>
      </c>
      <c r="C1674" s="106" t="s">
        <v>10158</v>
      </c>
      <c r="D1674" s="89" t="s">
        <v>12266</v>
      </c>
      <c r="E1674" s="90">
        <v>9</v>
      </c>
      <c r="F1674" s="90">
        <v>55</v>
      </c>
      <c r="G1674" s="90">
        <f t="shared" si="28"/>
        <v>495</v>
      </c>
      <c r="H1674" s="188"/>
      <c r="I1674" s="190"/>
      <c r="J1674" s="200">
        <v>35</v>
      </c>
      <c r="K1674" s="200">
        <v>39</v>
      </c>
      <c r="L1674" s="200">
        <v>19</v>
      </c>
      <c r="M1674" s="434">
        <v>38</v>
      </c>
      <c r="N1674" s="94"/>
      <c r="O1674" s="94">
        <v>38</v>
      </c>
      <c r="P1674" s="94">
        <v>48</v>
      </c>
      <c r="Q1674" s="94">
        <v>12</v>
      </c>
      <c r="R1674" s="94"/>
      <c r="S1674" s="94"/>
      <c r="T1674" s="95"/>
      <c r="U1674" s="96"/>
      <c r="V1674" s="95"/>
      <c r="W1674" s="95"/>
      <c r="X1674" s="97"/>
      <c r="Y1674" s="94"/>
      <c r="Z1674" s="96"/>
      <c r="AA1674" s="96"/>
      <c r="AB1674" s="95"/>
      <c r="AC1674" s="95"/>
      <c r="AD1674" s="97"/>
      <c r="AE1674" s="94"/>
      <c r="AF1674" s="96"/>
      <c r="AG1674" s="96"/>
      <c r="AH1674" s="95"/>
      <c r="AI1674" s="95"/>
      <c r="AJ1674" s="95"/>
      <c r="AK1674" s="95"/>
      <c r="AL1674" s="94"/>
      <c r="AM1674" s="96"/>
      <c r="AN1674" s="96"/>
      <c r="AO1674" s="95"/>
      <c r="AP1674" s="95"/>
      <c r="AQ1674" s="97"/>
      <c r="AR1674" s="94"/>
      <c r="AS1674" s="96"/>
      <c r="AT1674" s="96"/>
      <c r="AU1674" s="96"/>
      <c r="AV1674" s="95"/>
      <c r="AW1674" s="95"/>
      <c r="AX1674" s="97"/>
      <c r="AY1674" s="97"/>
      <c r="AZ1674" s="97"/>
      <c r="BA1674" s="97"/>
      <c r="BB1674" s="97"/>
      <c r="BC1674" s="99" t="s">
        <v>12297</v>
      </c>
      <c r="BD1674" s="99" t="s">
        <v>12298</v>
      </c>
      <c r="BE1674" s="99" t="s">
        <v>1366</v>
      </c>
      <c r="BF1674" s="100"/>
      <c r="BG1674" s="103"/>
      <c r="BH1674" s="103"/>
      <c r="BI1674" s="103"/>
      <c r="BJ1674" s="99"/>
      <c r="BK1674" s="112" t="s">
        <v>1511</v>
      </c>
      <c r="BL1674" s="102"/>
      <c r="BM1674" s="99"/>
      <c r="BN1674" s="99"/>
      <c r="BT1674" s="99"/>
      <c r="BU1674" s="99"/>
      <c r="BV1674" s="99"/>
      <c r="BW1674" s="99"/>
      <c r="BX1674" s="99"/>
      <c r="CB1674" s="13" t="s">
        <v>1511</v>
      </c>
    </row>
    <row r="1675" ht="13.75" spans="1:80">
      <c r="A1675" s="88" t="s">
        <v>12753</v>
      </c>
      <c r="B1675" s="88" t="s">
        <v>3255</v>
      </c>
      <c r="C1675" s="106" t="s">
        <v>10158</v>
      </c>
      <c r="D1675" s="89" t="s">
        <v>494</v>
      </c>
      <c r="E1675" s="90">
        <v>9</v>
      </c>
      <c r="F1675" s="90">
        <v>38</v>
      </c>
      <c r="G1675" s="90">
        <f t="shared" si="28"/>
        <v>342</v>
      </c>
      <c r="H1675" s="188"/>
      <c r="I1675" s="190"/>
      <c r="J1675" s="200">
        <v>28</v>
      </c>
      <c r="K1675" s="200">
        <v>36</v>
      </c>
      <c r="L1675" s="200">
        <v>40</v>
      </c>
      <c r="M1675" s="434">
        <v>38</v>
      </c>
      <c r="N1675" s="94"/>
      <c r="O1675" s="95">
        <v>27</v>
      </c>
      <c r="P1675" s="95">
        <v>42</v>
      </c>
      <c r="Q1675" s="95">
        <v>40</v>
      </c>
      <c r="R1675" s="97"/>
      <c r="S1675" s="94"/>
      <c r="T1675" s="95"/>
      <c r="U1675" s="96"/>
      <c r="V1675" s="95"/>
      <c r="W1675" s="95"/>
      <c r="X1675" s="97"/>
      <c r="Y1675" s="94"/>
      <c r="Z1675" s="96"/>
      <c r="AA1675" s="96"/>
      <c r="AB1675" s="95"/>
      <c r="AC1675" s="95"/>
      <c r="AD1675" s="97"/>
      <c r="AE1675" s="94"/>
      <c r="AF1675" s="96"/>
      <c r="AG1675" s="96"/>
      <c r="AH1675" s="95"/>
      <c r="AI1675" s="95"/>
      <c r="AJ1675" s="95"/>
      <c r="AK1675" s="95"/>
      <c r="AL1675" s="94"/>
      <c r="AM1675" s="96"/>
      <c r="AN1675" s="96"/>
      <c r="AO1675" s="95"/>
      <c r="AP1675" s="95"/>
      <c r="AQ1675" s="97"/>
      <c r="AR1675" s="94"/>
      <c r="AS1675" s="96"/>
      <c r="AT1675" s="96"/>
      <c r="AU1675" s="96"/>
      <c r="AV1675" s="95"/>
      <c r="AW1675" s="95"/>
      <c r="AX1675" s="97"/>
      <c r="AY1675" s="97"/>
      <c r="AZ1675" s="97"/>
      <c r="BA1675" s="97"/>
      <c r="BB1675" s="97"/>
      <c r="BC1675" s="99" t="s">
        <v>12300</v>
      </c>
      <c r="BD1675" s="99" t="s">
        <v>12301</v>
      </c>
      <c r="BE1675" s="99" t="s">
        <v>12362</v>
      </c>
      <c r="BF1675" s="100"/>
      <c r="BG1675" s="103"/>
      <c r="BH1675" s="103"/>
      <c r="BI1675" s="103"/>
      <c r="BJ1675" s="99"/>
      <c r="BK1675" s="112" t="s">
        <v>1511</v>
      </c>
      <c r="BL1675" s="102"/>
      <c r="BM1675" s="99"/>
      <c r="BN1675" s="99"/>
      <c r="BT1675" s="99"/>
      <c r="BU1675" s="99"/>
      <c r="BV1675" s="99"/>
      <c r="BW1675" s="99"/>
      <c r="BX1675" s="99"/>
      <c r="CB1675" s="13" t="s">
        <v>1511</v>
      </c>
    </row>
    <row r="1676" ht="13.75" spans="1:80">
      <c r="A1676" s="88" t="s">
        <v>12753</v>
      </c>
      <c r="B1676" s="88" t="s">
        <v>3255</v>
      </c>
      <c r="C1676" s="106" t="s">
        <v>10177</v>
      </c>
      <c r="D1676" s="89" t="s">
        <v>12266</v>
      </c>
      <c r="E1676" s="90">
        <v>9</v>
      </c>
      <c r="F1676" s="90">
        <v>55</v>
      </c>
      <c r="G1676" s="90">
        <f t="shared" si="28"/>
        <v>495</v>
      </c>
      <c r="H1676" s="91"/>
      <c r="I1676" s="92"/>
      <c r="J1676" s="92"/>
      <c r="K1676" s="92"/>
      <c r="L1676" s="92"/>
      <c r="M1676" s="93"/>
      <c r="N1676" s="94"/>
      <c r="O1676" s="94"/>
      <c r="P1676" s="94"/>
      <c r="Q1676" s="94"/>
      <c r="R1676" s="94"/>
      <c r="S1676" s="94"/>
      <c r="T1676" s="95"/>
      <c r="U1676" s="96"/>
      <c r="V1676" s="95"/>
      <c r="W1676" s="95"/>
      <c r="X1676" s="97"/>
      <c r="Y1676" s="94"/>
      <c r="Z1676" s="96"/>
      <c r="AA1676" s="96"/>
      <c r="AB1676" s="95"/>
      <c r="AC1676" s="95"/>
      <c r="AD1676" s="97"/>
      <c r="AE1676" s="94"/>
      <c r="AF1676" s="96"/>
      <c r="AG1676" s="96"/>
      <c r="AH1676" s="95"/>
      <c r="AI1676" s="95"/>
      <c r="AJ1676" s="95"/>
      <c r="AK1676" s="95"/>
      <c r="AL1676" s="94"/>
      <c r="AM1676" s="96"/>
      <c r="AN1676" s="96"/>
      <c r="AO1676" s="95"/>
      <c r="AP1676" s="95"/>
      <c r="AQ1676" s="97"/>
      <c r="AR1676" s="94"/>
      <c r="AS1676" s="96"/>
      <c r="AT1676" s="96"/>
      <c r="AU1676" s="96"/>
      <c r="AV1676" s="95"/>
      <c r="AW1676" s="95"/>
      <c r="AX1676" s="97"/>
      <c r="AY1676" s="97"/>
      <c r="AZ1676" s="97"/>
      <c r="BA1676" s="97"/>
      <c r="BB1676" s="97"/>
      <c r="BC1676" s="99" t="s">
        <v>12297</v>
      </c>
      <c r="BD1676" s="99" t="s">
        <v>12298</v>
      </c>
      <c r="BE1676" s="99" t="s">
        <v>1366</v>
      </c>
      <c r="BF1676" s="100"/>
      <c r="BG1676" s="103"/>
      <c r="BH1676" s="103"/>
      <c r="BI1676" s="103"/>
      <c r="BJ1676" s="99"/>
      <c r="BK1676" s="112" t="s">
        <v>1511</v>
      </c>
      <c r="BL1676" s="102"/>
      <c r="BM1676" s="99"/>
      <c r="BN1676" s="99"/>
      <c r="BT1676" s="99"/>
      <c r="BU1676" s="99"/>
      <c r="BV1676" s="99"/>
      <c r="BW1676" s="99"/>
      <c r="BX1676" s="99"/>
      <c r="CB1676" s="13" t="s">
        <v>1511</v>
      </c>
    </row>
    <row r="1677" ht="13.75" spans="1:80">
      <c r="A1677" s="88" t="s">
        <v>12753</v>
      </c>
      <c r="B1677" s="88" t="s">
        <v>3255</v>
      </c>
      <c r="C1677" s="106" t="s">
        <v>10177</v>
      </c>
      <c r="D1677" s="89" t="s">
        <v>494</v>
      </c>
      <c r="E1677" s="90">
        <v>9</v>
      </c>
      <c r="F1677" s="90">
        <v>38</v>
      </c>
      <c r="G1677" s="90">
        <f t="shared" si="28"/>
        <v>342</v>
      </c>
      <c r="H1677" s="91"/>
      <c r="I1677" s="92"/>
      <c r="J1677" s="92"/>
      <c r="K1677" s="92"/>
      <c r="L1677" s="92"/>
      <c r="M1677" s="93"/>
      <c r="N1677" s="94"/>
      <c r="O1677" s="95"/>
      <c r="P1677" s="95"/>
      <c r="Q1677" s="95"/>
      <c r="R1677" s="97"/>
      <c r="S1677" s="94"/>
      <c r="T1677" s="95"/>
      <c r="U1677" s="96"/>
      <c r="V1677" s="95"/>
      <c r="W1677" s="95"/>
      <c r="X1677" s="97"/>
      <c r="Y1677" s="94"/>
      <c r="Z1677" s="96"/>
      <c r="AA1677" s="96"/>
      <c r="AB1677" s="95"/>
      <c r="AC1677" s="95"/>
      <c r="AD1677" s="97"/>
      <c r="AE1677" s="94"/>
      <c r="AF1677" s="96"/>
      <c r="AG1677" s="96"/>
      <c r="AH1677" s="95"/>
      <c r="AI1677" s="95"/>
      <c r="AJ1677" s="95"/>
      <c r="AK1677" s="95"/>
      <c r="AL1677" s="94"/>
      <c r="AM1677" s="96"/>
      <c r="AN1677" s="96"/>
      <c r="AO1677" s="95"/>
      <c r="AP1677" s="95"/>
      <c r="AQ1677" s="97"/>
      <c r="AR1677" s="94"/>
      <c r="AS1677" s="96"/>
      <c r="AT1677" s="96"/>
      <c r="AU1677" s="96"/>
      <c r="AV1677" s="95"/>
      <c r="AW1677" s="95"/>
      <c r="AX1677" s="97"/>
      <c r="AY1677" s="97"/>
      <c r="AZ1677" s="97"/>
      <c r="BA1677" s="97"/>
      <c r="BB1677" s="97"/>
      <c r="BC1677" s="99" t="s">
        <v>12300</v>
      </c>
      <c r="BD1677" s="99" t="s">
        <v>12301</v>
      </c>
      <c r="BE1677" s="99" t="s">
        <v>12362</v>
      </c>
      <c r="BF1677" s="100"/>
      <c r="BG1677" s="103"/>
      <c r="BH1677" s="103"/>
      <c r="BI1677" s="103"/>
      <c r="BJ1677" s="99"/>
      <c r="BK1677" s="112" t="s">
        <v>1511</v>
      </c>
      <c r="BL1677" s="102"/>
      <c r="BM1677" s="99"/>
      <c r="BN1677" s="99"/>
      <c r="BT1677" s="99"/>
      <c r="BU1677" s="99"/>
      <c r="BV1677" s="99"/>
      <c r="BW1677" s="99"/>
      <c r="BX1677" s="99"/>
      <c r="CB1677" s="13" t="s">
        <v>1511</v>
      </c>
    </row>
    <row r="1678" ht="13.75" spans="1:80">
      <c r="A1678" s="88" t="s">
        <v>12753</v>
      </c>
      <c r="B1678" s="88" t="s">
        <v>3255</v>
      </c>
      <c r="C1678" s="106" t="s">
        <v>10180</v>
      </c>
      <c r="D1678" s="89" t="s">
        <v>12266</v>
      </c>
      <c r="E1678" s="90">
        <v>9</v>
      </c>
      <c r="F1678" s="90">
        <v>33</v>
      </c>
      <c r="G1678" s="90">
        <f t="shared" si="28"/>
        <v>297</v>
      </c>
      <c r="H1678" s="91"/>
      <c r="I1678" s="92"/>
      <c r="J1678" s="92"/>
      <c r="K1678" s="92"/>
      <c r="L1678" s="92"/>
      <c r="M1678" s="93"/>
      <c r="N1678" s="94"/>
      <c r="O1678" s="94"/>
      <c r="P1678" s="94"/>
      <c r="Q1678" s="94"/>
      <c r="R1678" s="94"/>
      <c r="S1678" s="94"/>
      <c r="T1678" s="95"/>
      <c r="U1678" s="96"/>
      <c r="V1678" s="95"/>
      <c r="W1678" s="95"/>
      <c r="X1678" s="97"/>
      <c r="Y1678" s="94"/>
      <c r="Z1678" s="96"/>
      <c r="AA1678" s="96"/>
      <c r="AB1678" s="95"/>
      <c r="AC1678" s="95"/>
      <c r="AD1678" s="97"/>
      <c r="AE1678" s="94"/>
      <c r="AF1678" s="96"/>
      <c r="AG1678" s="96"/>
      <c r="AH1678" s="95"/>
      <c r="AI1678" s="95"/>
      <c r="AJ1678" s="95"/>
      <c r="AK1678" s="95"/>
      <c r="AL1678" s="94"/>
      <c r="AM1678" s="96"/>
      <c r="AN1678" s="96"/>
      <c r="AO1678" s="95"/>
      <c r="AP1678" s="95"/>
      <c r="AQ1678" s="97"/>
      <c r="AR1678" s="94"/>
      <c r="AS1678" s="96"/>
      <c r="AT1678" s="96"/>
      <c r="AU1678" s="96"/>
      <c r="AV1678" s="95"/>
      <c r="AW1678" s="95"/>
      <c r="AX1678" s="97"/>
      <c r="AY1678" s="97"/>
      <c r="AZ1678" s="97"/>
      <c r="BA1678" s="97"/>
      <c r="BB1678" s="97"/>
      <c r="BC1678" s="99" t="s">
        <v>12297</v>
      </c>
      <c r="BD1678" s="99" t="s">
        <v>12298</v>
      </c>
      <c r="BE1678" s="99" t="s">
        <v>1366</v>
      </c>
      <c r="BF1678" s="100"/>
      <c r="BG1678" s="103"/>
      <c r="BH1678" s="103"/>
      <c r="BI1678" s="103"/>
      <c r="BJ1678" s="99"/>
      <c r="BK1678" s="112" t="s">
        <v>1511</v>
      </c>
      <c r="BL1678" s="102"/>
      <c r="BM1678" s="99"/>
      <c r="BN1678" s="99"/>
      <c r="BT1678" s="99"/>
      <c r="BU1678" s="99"/>
      <c r="BV1678" s="99"/>
      <c r="BW1678" s="99"/>
      <c r="BX1678" s="99"/>
      <c r="CB1678" s="13" t="s">
        <v>1511</v>
      </c>
    </row>
    <row r="1679" ht="13.75" spans="1:80">
      <c r="A1679" s="88" t="s">
        <v>12753</v>
      </c>
      <c r="B1679" s="88" t="s">
        <v>3255</v>
      </c>
      <c r="C1679" s="106" t="s">
        <v>10180</v>
      </c>
      <c r="D1679" s="89" t="s">
        <v>494</v>
      </c>
      <c r="E1679" s="90">
        <v>9</v>
      </c>
      <c r="F1679" s="90">
        <v>36</v>
      </c>
      <c r="G1679" s="90">
        <f t="shared" si="28"/>
        <v>324</v>
      </c>
      <c r="H1679" s="91"/>
      <c r="I1679" s="92"/>
      <c r="J1679" s="92"/>
      <c r="K1679" s="92"/>
      <c r="L1679" s="92"/>
      <c r="M1679" s="93"/>
      <c r="N1679" s="94"/>
      <c r="O1679" s="95"/>
      <c r="P1679" s="95"/>
      <c r="Q1679" s="95"/>
      <c r="R1679" s="97"/>
      <c r="S1679" s="94"/>
      <c r="T1679" s="95"/>
      <c r="U1679" s="96"/>
      <c r="V1679" s="95"/>
      <c r="W1679" s="95"/>
      <c r="X1679" s="97"/>
      <c r="Y1679" s="94"/>
      <c r="Z1679" s="96"/>
      <c r="AA1679" s="96"/>
      <c r="AB1679" s="95"/>
      <c r="AC1679" s="95"/>
      <c r="AD1679" s="97"/>
      <c r="AE1679" s="94"/>
      <c r="AF1679" s="96"/>
      <c r="AG1679" s="96"/>
      <c r="AH1679" s="95"/>
      <c r="AI1679" s="95"/>
      <c r="AJ1679" s="95"/>
      <c r="AK1679" s="95"/>
      <c r="AL1679" s="94"/>
      <c r="AM1679" s="96"/>
      <c r="AN1679" s="96"/>
      <c r="AO1679" s="95"/>
      <c r="AP1679" s="95"/>
      <c r="AQ1679" s="97"/>
      <c r="AR1679" s="94"/>
      <c r="AS1679" s="96"/>
      <c r="AT1679" s="96"/>
      <c r="AU1679" s="96"/>
      <c r="AV1679" s="95"/>
      <c r="AW1679" s="95"/>
      <c r="AX1679" s="97"/>
      <c r="AY1679" s="97"/>
      <c r="AZ1679" s="97"/>
      <c r="BA1679" s="97"/>
      <c r="BB1679" s="97"/>
      <c r="BC1679" s="99" t="s">
        <v>12300</v>
      </c>
      <c r="BD1679" s="99" t="s">
        <v>12301</v>
      </c>
      <c r="BE1679" s="99" t="s">
        <v>12362</v>
      </c>
      <c r="BF1679" s="100"/>
      <c r="BG1679" s="103"/>
      <c r="BH1679" s="103"/>
      <c r="BI1679" s="103"/>
      <c r="BJ1679" s="99"/>
      <c r="BK1679" s="112" t="s">
        <v>1511</v>
      </c>
      <c r="BL1679" s="102"/>
      <c r="BM1679" s="99"/>
      <c r="BN1679" s="99"/>
      <c r="BT1679" s="99"/>
      <c r="BU1679" s="99"/>
      <c r="BV1679" s="99"/>
      <c r="BW1679" s="99"/>
      <c r="BX1679" s="99"/>
      <c r="CB1679" s="13" t="s">
        <v>1511</v>
      </c>
    </row>
    <row r="1680" ht="13.75" spans="1:80">
      <c r="A1680" s="88" t="s">
        <v>12754</v>
      </c>
      <c r="B1680" s="88" t="s">
        <v>10707</v>
      </c>
      <c r="C1680" s="106" t="s">
        <v>10706</v>
      </c>
      <c r="D1680" s="89" t="s">
        <v>12266</v>
      </c>
      <c r="E1680" s="90">
        <v>9</v>
      </c>
      <c r="F1680" s="90">
        <v>23</v>
      </c>
      <c r="G1680" s="90">
        <f t="shared" si="28"/>
        <v>207</v>
      </c>
      <c r="H1680" s="91"/>
      <c r="I1680" s="92"/>
      <c r="J1680" s="92"/>
      <c r="K1680" s="92"/>
      <c r="L1680" s="92"/>
      <c r="M1680" s="93"/>
      <c r="N1680" s="91"/>
      <c r="O1680" s="91">
        <v>17</v>
      </c>
      <c r="P1680" s="91">
        <v>36</v>
      </c>
      <c r="Q1680" s="91">
        <v>6</v>
      </c>
      <c r="R1680" s="91">
        <v>38</v>
      </c>
      <c r="S1680" s="91"/>
      <c r="T1680" s="92"/>
      <c r="U1680" s="113"/>
      <c r="V1680" s="92"/>
      <c r="W1680" s="92"/>
      <c r="X1680" s="93"/>
      <c r="Y1680" s="91"/>
      <c r="Z1680" s="113"/>
      <c r="AA1680" s="435"/>
      <c r="AB1680" s="92"/>
      <c r="AC1680" s="92"/>
      <c r="AD1680" s="93"/>
      <c r="AE1680" s="94"/>
      <c r="AF1680" s="96"/>
      <c r="AG1680" s="96"/>
      <c r="AH1680" s="95"/>
      <c r="AI1680" s="95"/>
      <c r="AJ1680" s="95"/>
      <c r="AK1680" s="95"/>
      <c r="AL1680" s="91"/>
      <c r="AM1680" s="113"/>
      <c r="AN1680" s="113"/>
      <c r="AO1680" s="92"/>
      <c r="AP1680" s="92"/>
      <c r="AQ1680" s="93"/>
      <c r="AR1680" s="91"/>
      <c r="AS1680" s="113"/>
      <c r="AT1680" s="113"/>
      <c r="AU1680" s="113"/>
      <c r="AV1680" s="92"/>
      <c r="AW1680" s="92"/>
      <c r="AX1680" s="93"/>
      <c r="AY1680" s="97"/>
      <c r="AZ1680" s="97"/>
      <c r="BA1680" s="97"/>
      <c r="BB1680" s="97"/>
      <c r="BC1680" s="99" t="s">
        <v>12444</v>
      </c>
      <c r="BD1680" s="99" t="s">
        <v>12271</v>
      </c>
      <c r="BE1680" s="99" t="s">
        <v>12755</v>
      </c>
      <c r="BF1680" s="100"/>
      <c r="BG1680" s="103"/>
      <c r="BH1680" s="103"/>
      <c r="BI1680" s="103"/>
      <c r="BJ1680" s="99"/>
      <c r="BK1680" s="112" t="s">
        <v>1511</v>
      </c>
      <c r="BL1680" s="102"/>
      <c r="BM1680" s="99"/>
      <c r="BN1680" s="99"/>
      <c r="BT1680" s="99"/>
      <c r="BU1680" s="99"/>
      <c r="BV1680" s="99"/>
      <c r="BW1680" s="99"/>
      <c r="BX1680" s="99"/>
      <c r="CB1680" s="13" t="s">
        <v>1511</v>
      </c>
    </row>
    <row r="1681" ht="13.75" spans="1:80">
      <c r="A1681" s="88" t="s">
        <v>12754</v>
      </c>
      <c r="B1681" s="88" t="s">
        <v>10707</v>
      </c>
      <c r="C1681" s="106" t="s">
        <v>10706</v>
      </c>
      <c r="D1681" s="89" t="s">
        <v>494</v>
      </c>
      <c r="E1681" s="90">
        <v>9</v>
      </c>
      <c r="F1681" s="90">
        <v>39</v>
      </c>
      <c r="G1681" s="90">
        <f t="shared" si="28"/>
        <v>351</v>
      </c>
      <c r="H1681" s="91"/>
      <c r="I1681" s="92"/>
      <c r="J1681" s="92"/>
      <c r="K1681" s="92"/>
      <c r="L1681" s="92"/>
      <c r="M1681" s="93"/>
      <c r="N1681" s="91"/>
      <c r="O1681" s="92">
        <v>39</v>
      </c>
      <c r="P1681" s="92">
        <v>25</v>
      </c>
      <c r="Q1681" s="92">
        <v>39</v>
      </c>
      <c r="R1681" s="93"/>
      <c r="S1681" s="91"/>
      <c r="T1681" s="92"/>
      <c r="U1681" s="113"/>
      <c r="V1681" s="92"/>
      <c r="W1681" s="92"/>
      <c r="X1681" s="93"/>
      <c r="Y1681" s="91"/>
      <c r="Z1681" s="113"/>
      <c r="AA1681" s="113"/>
      <c r="AB1681" s="92"/>
      <c r="AC1681" s="92"/>
      <c r="AD1681" s="93"/>
      <c r="AE1681" s="94"/>
      <c r="AF1681" s="96"/>
      <c r="AG1681" s="96"/>
      <c r="AH1681" s="95"/>
      <c r="AI1681" s="95"/>
      <c r="AJ1681" s="95"/>
      <c r="AK1681" s="95"/>
      <c r="AL1681" s="91"/>
      <c r="AM1681" s="113"/>
      <c r="AN1681" s="113"/>
      <c r="AO1681" s="92"/>
      <c r="AP1681" s="92"/>
      <c r="AQ1681" s="93"/>
      <c r="AR1681" s="91"/>
      <c r="AS1681" s="113"/>
      <c r="AT1681" s="113"/>
      <c r="AU1681" s="113"/>
      <c r="AV1681" s="92"/>
      <c r="AW1681" s="92"/>
      <c r="AX1681" s="93"/>
      <c r="AY1681" s="97"/>
      <c r="AZ1681" s="97"/>
      <c r="BA1681" s="97"/>
      <c r="BB1681" s="97"/>
      <c r="BC1681" s="99" t="s">
        <v>12445</v>
      </c>
      <c r="BD1681" s="99" t="s">
        <v>12275</v>
      </c>
      <c r="BE1681" s="99" t="s">
        <v>12756</v>
      </c>
      <c r="BF1681" s="100"/>
      <c r="BG1681" s="103"/>
      <c r="BH1681" s="103"/>
      <c r="BI1681" s="103"/>
      <c r="BJ1681" s="99"/>
      <c r="BK1681" s="112" t="s">
        <v>1511</v>
      </c>
      <c r="BL1681" s="102"/>
      <c r="BM1681" s="99"/>
      <c r="BN1681" s="99"/>
      <c r="BT1681" s="99"/>
      <c r="BU1681" s="99"/>
      <c r="BV1681" s="99"/>
      <c r="BW1681" s="99"/>
      <c r="BX1681" s="99"/>
      <c r="CB1681" s="13" t="s">
        <v>1511</v>
      </c>
    </row>
    <row r="1682" ht="13.75" spans="1:80">
      <c r="A1682" s="88" t="s">
        <v>12754</v>
      </c>
      <c r="B1682" s="88" t="s">
        <v>10707</v>
      </c>
      <c r="C1682" s="106" t="s">
        <v>10709</v>
      </c>
      <c r="D1682" s="89" t="s">
        <v>12266</v>
      </c>
      <c r="E1682" s="90">
        <v>9</v>
      </c>
      <c r="F1682" s="90">
        <v>28</v>
      </c>
      <c r="G1682" s="90">
        <f t="shared" si="28"/>
        <v>252</v>
      </c>
      <c r="H1682" s="91"/>
      <c r="I1682" s="92"/>
      <c r="J1682" s="92"/>
      <c r="K1682" s="92"/>
      <c r="L1682" s="92"/>
      <c r="M1682" s="93"/>
      <c r="N1682" s="91"/>
      <c r="O1682" s="91">
        <v>21</v>
      </c>
      <c r="P1682" s="91">
        <v>29</v>
      </c>
      <c r="Q1682" s="91">
        <v>6</v>
      </c>
      <c r="R1682" s="91">
        <v>38</v>
      </c>
      <c r="S1682" s="91"/>
      <c r="T1682" s="92"/>
      <c r="U1682" s="113"/>
      <c r="V1682" s="92"/>
      <c r="W1682" s="92"/>
      <c r="X1682" s="93"/>
      <c r="Y1682" s="91"/>
      <c r="Z1682" s="113"/>
      <c r="AA1682" s="113"/>
      <c r="AB1682" s="92"/>
      <c r="AC1682" s="92"/>
      <c r="AD1682" s="93"/>
      <c r="AE1682" s="94"/>
      <c r="AF1682" s="96"/>
      <c r="AG1682" s="96"/>
      <c r="AH1682" s="95"/>
      <c r="AI1682" s="95"/>
      <c r="AJ1682" s="95"/>
      <c r="AK1682" s="95"/>
      <c r="AL1682" s="91"/>
      <c r="AM1682" s="113"/>
      <c r="AN1682" s="113"/>
      <c r="AO1682" s="92"/>
      <c r="AP1682" s="92"/>
      <c r="AQ1682" s="93"/>
      <c r="AR1682" s="91"/>
      <c r="AS1682" s="113"/>
      <c r="AT1682" s="113"/>
      <c r="AU1682" s="113"/>
      <c r="AV1682" s="92"/>
      <c r="AW1682" s="92"/>
      <c r="AX1682" s="93"/>
      <c r="AY1682" s="97"/>
      <c r="AZ1682" s="97"/>
      <c r="BA1682" s="97"/>
      <c r="BB1682" s="97"/>
      <c r="BC1682" s="99" t="s">
        <v>12444</v>
      </c>
      <c r="BD1682" s="99" t="s">
        <v>12271</v>
      </c>
      <c r="BE1682" s="99" t="s">
        <v>12755</v>
      </c>
      <c r="BF1682" s="100"/>
      <c r="BG1682" s="103"/>
      <c r="BH1682" s="103"/>
      <c r="BI1682" s="103"/>
      <c r="BJ1682" s="99"/>
      <c r="BK1682" s="112" t="s">
        <v>1511</v>
      </c>
      <c r="BL1682" s="102"/>
      <c r="BM1682" s="99"/>
      <c r="BN1682" s="99"/>
      <c r="BT1682" s="99"/>
      <c r="BU1682" s="99"/>
      <c r="BV1682" s="99"/>
      <c r="BW1682" s="99"/>
      <c r="BX1682" s="99"/>
      <c r="CB1682" s="13" t="s">
        <v>1511</v>
      </c>
    </row>
    <row r="1683" ht="13.75" spans="1:80">
      <c r="A1683" s="88" t="s">
        <v>12754</v>
      </c>
      <c r="B1683" s="88" t="s">
        <v>10707</v>
      </c>
      <c r="C1683" s="106" t="s">
        <v>10709</v>
      </c>
      <c r="D1683" s="89" t="s">
        <v>494</v>
      </c>
      <c r="E1683" s="90">
        <v>9</v>
      </c>
      <c r="F1683" s="90">
        <v>44</v>
      </c>
      <c r="G1683" s="90">
        <f t="shared" si="28"/>
        <v>396</v>
      </c>
      <c r="H1683" s="91"/>
      <c r="I1683" s="92"/>
      <c r="J1683" s="92"/>
      <c r="K1683" s="92"/>
      <c r="L1683" s="92"/>
      <c r="M1683" s="93"/>
      <c r="N1683" s="91"/>
      <c r="O1683" s="92">
        <v>31</v>
      </c>
      <c r="P1683" s="92">
        <v>29</v>
      </c>
      <c r="Q1683" s="92">
        <v>39</v>
      </c>
      <c r="R1683" s="93">
        <v>38</v>
      </c>
      <c r="S1683" s="91"/>
      <c r="T1683" s="92"/>
      <c r="U1683" s="113"/>
      <c r="V1683" s="92"/>
      <c r="W1683" s="92"/>
      <c r="X1683" s="93"/>
      <c r="Y1683" s="91"/>
      <c r="Z1683" s="113"/>
      <c r="AA1683" s="113"/>
      <c r="AB1683" s="92"/>
      <c r="AC1683" s="92"/>
      <c r="AD1683" s="93"/>
      <c r="AE1683" s="94"/>
      <c r="AF1683" s="96"/>
      <c r="AG1683" s="96"/>
      <c r="AH1683" s="95"/>
      <c r="AI1683" s="95"/>
      <c r="AJ1683" s="95"/>
      <c r="AK1683" s="95"/>
      <c r="AL1683" s="91"/>
      <c r="AM1683" s="113"/>
      <c r="AN1683" s="113"/>
      <c r="AO1683" s="92"/>
      <c r="AP1683" s="92"/>
      <c r="AQ1683" s="93"/>
      <c r="AR1683" s="91"/>
      <c r="AS1683" s="113"/>
      <c r="AT1683" s="113"/>
      <c r="AU1683" s="113"/>
      <c r="AV1683" s="92"/>
      <c r="AW1683" s="92"/>
      <c r="AX1683" s="93"/>
      <c r="AY1683" s="97"/>
      <c r="AZ1683" s="97"/>
      <c r="BA1683" s="97"/>
      <c r="BB1683" s="97"/>
      <c r="BC1683" s="99" t="s">
        <v>12445</v>
      </c>
      <c r="BD1683" s="99" t="s">
        <v>12275</v>
      </c>
      <c r="BE1683" s="99" t="s">
        <v>12756</v>
      </c>
      <c r="BF1683" s="100"/>
      <c r="BG1683" s="103"/>
      <c r="BH1683" s="103"/>
      <c r="BI1683" s="103"/>
      <c r="BJ1683" s="99"/>
      <c r="BK1683" s="112" t="s">
        <v>1511</v>
      </c>
      <c r="BL1683" s="102"/>
      <c r="BM1683" s="99"/>
      <c r="BN1683" s="99"/>
      <c r="BT1683" s="99"/>
      <c r="BU1683" s="99"/>
      <c r="BV1683" s="99"/>
      <c r="BW1683" s="99"/>
      <c r="BX1683" s="99"/>
      <c r="CB1683" s="13" t="s">
        <v>1511</v>
      </c>
    </row>
    <row r="1684" ht="13.75" spans="1:80">
      <c r="A1684" s="88" t="s">
        <v>12754</v>
      </c>
      <c r="B1684" s="88" t="s">
        <v>10707</v>
      </c>
      <c r="C1684" s="106" t="s">
        <v>10712</v>
      </c>
      <c r="D1684" s="89" t="s">
        <v>12266</v>
      </c>
      <c r="E1684" s="90">
        <v>9</v>
      </c>
      <c r="F1684" s="90">
        <v>46</v>
      </c>
      <c r="G1684" s="90">
        <f t="shared" si="28"/>
        <v>414</v>
      </c>
      <c r="H1684" s="91"/>
      <c r="I1684" s="92"/>
      <c r="J1684" s="92">
        <v>106</v>
      </c>
      <c r="K1684" s="92">
        <v>55</v>
      </c>
      <c r="L1684" s="92">
        <v>37</v>
      </c>
      <c r="M1684" s="93"/>
      <c r="N1684" s="91"/>
      <c r="O1684" s="91">
        <v>31</v>
      </c>
      <c r="P1684" s="91">
        <v>34</v>
      </c>
      <c r="Q1684" s="91">
        <v>6</v>
      </c>
      <c r="R1684" s="91">
        <v>38</v>
      </c>
      <c r="S1684" s="91"/>
      <c r="T1684" s="92"/>
      <c r="U1684" s="113"/>
      <c r="V1684" s="92"/>
      <c r="W1684" s="92"/>
      <c r="X1684" s="93"/>
      <c r="Y1684" s="91"/>
      <c r="Z1684" s="113"/>
      <c r="AA1684" s="113"/>
      <c r="AB1684" s="92"/>
      <c r="AC1684" s="92"/>
      <c r="AD1684" s="93"/>
      <c r="AE1684" s="94"/>
      <c r="AF1684" s="96"/>
      <c r="AG1684" s="96"/>
      <c r="AH1684" s="95"/>
      <c r="AI1684" s="95"/>
      <c r="AJ1684" s="95"/>
      <c r="AK1684" s="95"/>
      <c r="AL1684" s="91"/>
      <c r="AM1684" s="113"/>
      <c r="AN1684" s="113"/>
      <c r="AO1684" s="92"/>
      <c r="AP1684" s="92"/>
      <c r="AQ1684" s="93"/>
      <c r="AR1684" s="91"/>
      <c r="AS1684" s="113"/>
      <c r="AT1684" s="113"/>
      <c r="AU1684" s="113"/>
      <c r="AV1684" s="92"/>
      <c r="AW1684" s="92"/>
      <c r="AX1684" s="93"/>
      <c r="AY1684" s="97"/>
      <c r="AZ1684" s="97"/>
      <c r="BA1684" s="97"/>
      <c r="BB1684" s="97"/>
      <c r="BC1684" s="99" t="s">
        <v>12444</v>
      </c>
      <c r="BD1684" s="99" t="s">
        <v>12271</v>
      </c>
      <c r="BE1684" s="99" t="s">
        <v>12755</v>
      </c>
      <c r="BF1684" s="100"/>
      <c r="BG1684" s="103"/>
      <c r="BH1684" s="103"/>
      <c r="BI1684" s="103"/>
      <c r="BJ1684" s="99"/>
      <c r="BK1684" s="112" t="s">
        <v>1511</v>
      </c>
      <c r="BL1684" s="102"/>
      <c r="BM1684" s="99"/>
      <c r="BN1684" s="99"/>
      <c r="BT1684" s="99"/>
      <c r="BU1684" s="99"/>
      <c r="BV1684" s="99"/>
      <c r="BW1684" s="99"/>
      <c r="BX1684" s="99"/>
      <c r="CB1684" s="13" t="s">
        <v>1511</v>
      </c>
    </row>
    <row r="1685" ht="13.75" spans="1:80">
      <c r="A1685" s="88" t="s">
        <v>12754</v>
      </c>
      <c r="B1685" s="88" t="s">
        <v>10707</v>
      </c>
      <c r="C1685" s="106" t="s">
        <v>10712</v>
      </c>
      <c r="D1685" s="89" t="s">
        <v>494</v>
      </c>
      <c r="E1685" s="90">
        <v>9</v>
      </c>
      <c r="F1685" s="90">
        <v>51</v>
      </c>
      <c r="G1685" s="90">
        <f t="shared" si="28"/>
        <v>459</v>
      </c>
      <c r="H1685" s="91"/>
      <c r="I1685" s="92"/>
      <c r="J1685" s="92"/>
      <c r="K1685" s="92"/>
      <c r="L1685" s="92"/>
      <c r="M1685" s="93"/>
      <c r="N1685" s="91"/>
      <c r="O1685" s="92">
        <v>30</v>
      </c>
      <c r="P1685" s="92">
        <v>32</v>
      </c>
      <c r="Q1685" s="92">
        <v>40</v>
      </c>
      <c r="R1685" s="93">
        <v>38</v>
      </c>
      <c r="S1685" s="91"/>
      <c r="T1685" s="92"/>
      <c r="U1685" s="113"/>
      <c r="V1685" s="92"/>
      <c r="W1685" s="92"/>
      <c r="X1685" s="93"/>
      <c r="Y1685" s="91"/>
      <c r="Z1685" s="113"/>
      <c r="AA1685" s="113"/>
      <c r="AB1685" s="92"/>
      <c r="AC1685" s="92"/>
      <c r="AD1685" s="93"/>
      <c r="AE1685" s="94"/>
      <c r="AF1685" s="96"/>
      <c r="AG1685" s="96"/>
      <c r="AH1685" s="95"/>
      <c r="AI1685" s="95"/>
      <c r="AJ1685" s="95"/>
      <c r="AK1685" s="95"/>
      <c r="AL1685" s="91"/>
      <c r="AM1685" s="113"/>
      <c r="AN1685" s="113"/>
      <c r="AO1685" s="92"/>
      <c r="AP1685" s="92"/>
      <c r="AQ1685" s="93"/>
      <c r="AR1685" s="91"/>
      <c r="AS1685" s="113"/>
      <c r="AT1685" s="113"/>
      <c r="AU1685" s="113"/>
      <c r="AV1685" s="92"/>
      <c r="AW1685" s="92"/>
      <c r="AX1685" s="93"/>
      <c r="AY1685" s="97"/>
      <c r="AZ1685" s="97"/>
      <c r="BA1685" s="97"/>
      <c r="BB1685" s="97"/>
      <c r="BC1685" s="99" t="s">
        <v>12445</v>
      </c>
      <c r="BD1685" s="99" t="s">
        <v>12275</v>
      </c>
      <c r="BE1685" s="99" t="s">
        <v>12756</v>
      </c>
      <c r="BF1685" s="100"/>
      <c r="BG1685" s="103"/>
      <c r="BH1685" s="103"/>
      <c r="BI1685" s="103"/>
      <c r="BJ1685" s="99"/>
      <c r="BK1685" s="112" t="s">
        <v>1511</v>
      </c>
      <c r="BL1685" s="102"/>
      <c r="BM1685" s="99"/>
      <c r="BN1685" s="99"/>
      <c r="BT1685" s="99"/>
      <c r="BU1685" s="99"/>
      <c r="BV1685" s="99"/>
      <c r="BW1685" s="99"/>
      <c r="BX1685" s="99"/>
      <c r="CB1685" s="13" t="s">
        <v>1511</v>
      </c>
    </row>
    <row r="1686" ht="13.75" spans="1:80">
      <c r="A1686" s="88" t="s">
        <v>12754</v>
      </c>
      <c r="B1686" s="88" t="s">
        <v>10707</v>
      </c>
      <c r="C1686" s="106" t="s">
        <v>11071</v>
      </c>
      <c r="D1686" s="89" t="s">
        <v>12266</v>
      </c>
      <c r="E1686" s="90">
        <v>9</v>
      </c>
      <c r="F1686" s="90">
        <v>46</v>
      </c>
      <c r="G1686" s="90">
        <f t="shared" si="28"/>
        <v>414</v>
      </c>
      <c r="H1686" s="91"/>
      <c r="I1686" s="92"/>
      <c r="J1686" s="92"/>
      <c r="K1686" s="92"/>
      <c r="L1686" s="92"/>
      <c r="M1686" s="93"/>
      <c r="N1686" s="91"/>
      <c r="O1686" s="91">
        <v>17</v>
      </c>
      <c r="P1686" s="91">
        <v>36</v>
      </c>
      <c r="Q1686" s="91">
        <v>6</v>
      </c>
      <c r="R1686" s="91">
        <v>38</v>
      </c>
      <c r="S1686" s="91"/>
      <c r="T1686" s="92"/>
      <c r="U1686" s="113"/>
      <c r="V1686" s="92"/>
      <c r="W1686" s="92"/>
      <c r="X1686" s="93"/>
      <c r="Y1686" s="91"/>
      <c r="Z1686" s="113"/>
      <c r="AA1686" s="113"/>
      <c r="AB1686" s="92"/>
      <c r="AC1686" s="92"/>
      <c r="AD1686" s="93"/>
      <c r="AE1686" s="94"/>
      <c r="AF1686" s="96"/>
      <c r="AG1686" s="96"/>
      <c r="AH1686" s="95"/>
      <c r="AI1686" s="95"/>
      <c r="AJ1686" s="95"/>
      <c r="AK1686" s="95"/>
      <c r="AL1686" s="91"/>
      <c r="AM1686" s="113"/>
      <c r="AN1686" s="113"/>
      <c r="AO1686" s="92"/>
      <c r="AP1686" s="92"/>
      <c r="AQ1686" s="93"/>
      <c r="AR1686" s="91"/>
      <c r="AS1686" s="113"/>
      <c r="AT1686" s="113"/>
      <c r="AU1686" s="113"/>
      <c r="AV1686" s="92"/>
      <c r="AW1686" s="92"/>
      <c r="AX1686" s="93"/>
      <c r="AY1686" s="97"/>
      <c r="AZ1686" s="97"/>
      <c r="BA1686" s="97"/>
      <c r="BB1686" s="97"/>
      <c r="BC1686" s="99" t="s">
        <v>12444</v>
      </c>
      <c r="BD1686" s="99" t="s">
        <v>12271</v>
      </c>
      <c r="BE1686" s="99" t="s">
        <v>12755</v>
      </c>
      <c r="BF1686" s="100"/>
      <c r="BG1686" s="103"/>
      <c r="BH1686" s="103"/>
      <c r="BI1686" s="103"/>
      <c r="BJ1686" s="99"/>
      <c r="BK1686" s="112" t="s">
        <v>1511</v>
      </c>
      <c r="BL1686" s="102"/>
      <c r="BM1686" s="99"/>
      <c r="BN1686" s="99"/>
      <c r="BT1686" s="99"/>
      <c r="BU1686" s="99"/>
      <c r="BV1686" s="99"/>
      <c r="BW1686" s="99"/>
      <c r="BX1686" s="99"/>
      <c r="CB1686" s="13" t="s">
        <v>1511</v>
      </c>
    </row>
    <row r="1687" ht="13.75" spans="1:80">
      <c r="A1687" s="88" t="s">
        <v>12754</v>
      </c>
      <c r="B1687" s="88" t="s">
        <v>10707</v>
      </c>
      <c r="C1687" s="106" t="s">
        <v>11071</v>
      </c>
      <c r="D1687" s="89" t="s">
        <v>494</v>
      </c>
      <c r="E1687" s="90">
        <v>9</v>
      </c>
      <c r="F1687" s="90">
        <v>51</v>
      </c>
      <c r="G1687" s="90">
        <f t="shared" si="28"/>
        <v>459</v>
      </c>
      <c r="H1687" s="91"/>
      <c r="I1687" s="92"/>
      <c r="J1687" s="92"/>
      <c r="K1687" s="92"/>
      <c r="L1687" s="92"/>
      <c r="M1687" s="93"/>
      <c r="N1687" s="91"/>
      <c r="O1687" s="92">
        <v>39</v>
      </c>
      <c r="P1687" s="92">
        <v>25</v>
      </c>
      <c r="Q1687" s="92">
        <v>39</v>
      </c>
      <c r="R1687" s="93"/>
      <c r="S1687" s="91"/>
      <c r="T1687" s="92"/>
      <c r="U1687" s="113"/>
      <c r="V1687" s="92"/>
      <c r="W1687" s="92"/>
      <c r="X1687" s="93"/>
      <c r="Y1687" s="91"/>
      <c r="Z1687" s="113"/>
      <c r="AA1687" s="113"/>
      <c r="AB1687" s="92"/>
      <c r="AC1687" s="92"/>
      <c r="AD1687" s="93"/>
      <c r="AE1687" s="94"/>
      <c r="AF1687" s="96"/>
      <c r="AG1687" s="96"/>
      <c r="AH1687" s="95"/>
      <c r="AI1687" s="95"/>
      <c r="AJ1687" s="95"/>
      <c r="AK1687" s="95"/>
      <c r="AL1687" s="91"/>
      <c r="AM1687" s="113"/>
      <c r="AN1687" s="113"/>
      <c r="AO1687" s="92"/>
      <c r="AP1687" s="92"/>
      <c r="AQ1687" s="93"/>
      <c r="AR1687" s="91"/>
      <c r="AS1687" s="113"/>
      <c r="AT1687" s="113"/>
      <c r="AU1687" s="113"/>
      <c r="AV1687" s="92"/>
      <c r="AW1687" s="92"/>
      <c r="AX1687" s="93"/>
      <c r="AY1687" s="97"/>
      <c r="AZ1687" s="97"/>
      <c r="BA1687" s="97"/>
      <c r="BB1687" s="97"/>
      <c r="BC1687" s="99" t="s">
        <v>12445</v>
      </c>
      <c r="BD1687" s="99" t="s">
        <v>12275</v>
      </c>
      <c r="BE1687" s="99" t="s">
        <v>12756</v>
      </c>
      <c r="BF1687" s="100"/>
      <c r="BG1687" s="103"/>
      <c r="BH1687" s="103"/>
      <c r="BI1687" s="103"/>
      <c r="BJ1687" s="99"/>
      <c r="BK1687" s="112" t="s">
        <v>1511</v>
      </c>
      <c r="BL1687" s="102"/>
      <c r="BM1687" s="99"/>
      <c r="BN1687" s="99"/>
      <c r="BT1687" s="99"/>
      <c r="BU1687" s="99"/>
      <c r="BV1687" s="99"/>
      <c r="BW1687" s="99"/>
      <c r="BX1687" s="99"/>
      <c r="CB1687" s="13" t="s">
        <v>1511</v>
      </c>
    </row>
    <row r="1688" ht="13.75" spans="1:80">
      <c r="A1688" s="88" t="s">
        <v>12754</v>
      </c>
      <c r="B1688" s="88" t="s">
        <v>10707</v>
      </c>
      <c r="C1688" s="187" t="s">
        <v>627</v>
      </c>
      <c r="D1688" s="89" t="s">
        <v>12266</v>
      </c>
      <c r="E1688" s="90">
        <v>9</v>
      </c>
      <c r="F1688" s="90">
        <v>28</v>
      </c>
      <c r="G1688" s="90">
        <f t="shared" si="28"/>
        <v>252</v>
      </c>
      <c r="H1688" s="91"/>
      <c r="I1688" s="92"/>
      <c r="J1688" s="92">
        <v>19</v>
      </c>
      <c r="K1688" s="92">
        <v>21</v>
      </c>
      <c r="L1688" s="92">
        <v>21</v>
      </c>
      <c r="M1688" s="93">
        <v>38</v>
      </c>
      <c r="N1688" s="91"/>
      <c r="O1688" s="91">
        <v>19</v>
      </c>
      <c r="P1688" s="91">
        <v>21</v>
      </c>
      <c r="Q1688" s="91">
        <v>21</v>
      </c>
      <c r="R1688" s="91">
        <v>38</v>
      </c>
      <c r="S1688" s="91"/>
      <c r="T1688" s="92"/>
      <c r="U1688" s="113"/>
      <c r="V1688" s="92"/>
      <c r="W1688" s="92"/>
      <c r="X1688" s="93"/>
      <c r="Y1688" s="91"/>
      <c r="Z1688" s="113"/>
      <c r="AA1688" s="113"/>
      <c r="AB1688" s="92"/>
      <c r="AC1688" s="92"/>
      <c r="AD1688" s="93"/>
      <c r="AE1688" s="94"/>
      <c r="AF1688" s="96"/>
      <c r="AG1688" s="96"/>
      <c r="AH1688" s="95"/>
      <c r="AI1688" s="95"/>
      <c r="AJ1688" s="95"/>
      <c r="AK1688" s="95"/>
      <c r="AL1688" s="91"/>
      <c r="AM1688" s="113"/>
      <c r="AN1688" s="113"/>
      <c r="AO1688" s="92"/>
      <c r="AP1688" s="92"/>
      <c r="AQ1688" s="93"/>
      <c r="AR1688" s="91"/>
      <c r="AS1688" s="113"/>
      <c r="AT1688" s="113"/>
      <c r="AU1688" s="113"/>
      <c r="AV1688" s="92"/>
      <c r="AW1688" s="92"/>
      <c r="AX1688" s="93"/>
      <c r="AY1688" s="97"/>
      <c r="AZ1688" s="97"/>
      <c r="BA1688" s="97"/>
      <c r="BB1688" s="97"/>
      <c r="BC1688" s="99" t="s">
        <v>12444</v>
      </c>
      <c r="BD1688" s="99" t="s">
        <v>12271</v>
      </c>
      <c r="BE1688" s="99" t="s">
        <v>12755</v>
      </c>
      <c r="BF1688" s="100"/>
      <c r="BG1688" s="103"/>
      <c r="BH1688" s="103"/>
      <c r="BI1688" s="103"/>
      <c r="BJ1688" s="99"/>
      <c r="BK1688" s="112" t="s">
        <v>1511</v>
      </c>
      <c r="BL1688" s="102"/>
      <c r="BM1688" s="99"/>
      <c r="BN1688" s="99"/>
      <c r="BT1688" s="99"/>
      <c r="BU1688" s="99"/>
      <c r="BV1688" s="99"/>
      <c r="BW1688" s="99"/>
      <c r="BX1688" s="99"/>
      <c r="CB1688" s="13" t="s">
        <v>1511</v>
      </c>
    </row>
    <row r="1689" ht="13.75" spans="1:80">
      <c r="A1689" s="88" t="s">
        <v>12754</v>
      </c>
      <c r="B1689" s="88" t="s">
        <v>10707</v>
      </c>
      <c r="C1689" s="187" t="s">
        <v>627</v>
      </c>
      <c r="D1689" s="89" t="s">
        <v>494</v>
      </c>
      <c r="E1689" s="90">
        <v>9</v>
      </c>
      <c r="F1689" s="90">
        <v>44</v>
      </c>
      <c r="G1689" s="90">
        <f t="shared" si="28"/>
        <v>396</v>
      </c>
      <c r="H1689" s="91"/>
      <c r="I1689" s="92"/>
      <c r="J1689" s="92">
        <v>22</v>
      </c>
      <c r="K1689" s="92">
        <v>32</v>
      </c>
      <c r="L1689" s="92">
        <v>33</v>
      </c>
      <c r="M1689" s="93">
        <v>38</v>
      </c>
      <c r="N1689" s="91"/>
      <c r="O1689" s="92">
        <v>22</v>
      </c>
      <c r="P1689" s="92">
        <v>32</v>
      </c>
      <c r="Q1689" s="92">
        <v>33</v>
      </c>
      <c r="R1689" s="93">
        <v>38</v>
      </c>
      <c r="S1689" s="91"/>
      <c r="T1689" s="92"/>
      <c r="U1689" s="113"/>
      <c r="V1689" s="92"/>
      <c r="W1689" s="92"/>
      <c r="X1689" s="93"/>
      <c r="Y1689" s="91"/>
      <c r="Z1689" s="113"/>
      <c r="AA1689" s="113"/>
      <c r="AB1689" s="92"/>
      <c r="AC1689" s="92"/>
      <c r="AD1689" s="93"/>
      <c r="AE1689" s="94"/>
      <c r="AF1689" s="96"/>
      <c r="AG1689" s="96"/>
      <c r="AH1689" s="95"/>
      <c r="AI1689" s="95"/>
      <c r="AJ1689" s="95"/>
      <c r="AK1689" s="95"/>
      <c r="AL1689" s="91"/>
      <c r="AM1689" s="113"/>
      <c r="AN1689" s="113"/>
      <c r="AO1689" s="92"/>
      <c r="AP1689" s="92"/>
      <c r="AQ1689" s="93"/>
      <c r="AR1689" s="91"/>
      <c r="AS1689" s="113"/>
      <c r="AT1689" s="113"/>
      <c r="AU1689" s="113"/>
      <c r="AV1689" s="92"/>
      <c r="AW1689" s="92"/>
      <c r="AX1689" s="93"/>
      <c r="AY1689" s="97"/>
      <c r="AZ1689" s="97"/>
      <c r="BA1689" s="97"/>
      <c r="BB1689" s="97"/>
      <c r="BC1689" s="99" t="s">
        <v>12445</v>
      </c>
      <c r="BD1689" s="99" t="s">
        <v>12275</v>
      </c>
      <c r="BE1689" s="99" t="s">
        <v>12756</v>
      </c>
      <c r="BF1689" s="100"/>
      <c r="BG1689" s="103"/>
      <c r="BH1689" s="103"/>
      <c r="BI1689" s="103"/>
      <c r="BJ1689" s="99"/>
      <c r="BK1689" s="112" t="s">
        <v>1511</v>
      </c>
      <c r="BL1689" s="102"/>
      <c r="BM1689" s="99"/>
      <c r="BN1689" s="99"/>
      <c r="BT1689" s="99"/>
      <c r="BU1689" s="99"/>
      <c r="BV1689" s="99"/>
      <c r="BW1689" s="99"/>
      <c r="BX1689" s="99"/>
      <c r="CB1689" s="13" t="s">
        <v>1511</v>
      </c>
    </row>
    <row r="1690" ht="13.75" spans="1:80">
      <c r="A1690" s="88" t="s">
        <v>12754</v>
      </c>
      <c r="B1690" s="88" t="s">
        <v>10707</v>
      </c>
      <c r="C1690" s="187" t="s">
        <v>11072</v>
      </c>
      <c r="D1690" s="89" t="s">
        <v>12266</v>
      </c>
      <c r="E1690" s="90">
        <v>9</v>
      </c>
      <c r="F1690" s="90">
        <v>23</v>
      </c>
      <c r="G1690" s="90">
        <f t="shared" si="28"/>
        <v>207</v>
      </c>
      <c r="H1690" s="91"/>
      <c r="I1690" s="92"/>
      <c r="J1690" s="92">
        <v>19</v>
      </c>
      <c r="K1690" s="92">
        <v>21</v>
      </c>
      <c r="L1690" s="92">
        <v>21</v>
      </c>
      <c r="M1690" s="93">
        <v>38</v>
      </c>
      <c r="N1690" s="91"/>
      <c r="O1690" s="91">
        <v>31</v>
      </c>
      <c r="P1690" s="91">
        <v>34</v>
      </c>
      <c r="Q1690" s="91">
        <v>6</v>
      </c>
      <c r="R1690" s="91">
        <v>38</v>
      </c>
      <c r="S1690" s="91"/>
      <c r="T1690" s="92"/>
      <c r="U1690" s="113"/>
      <c r="V1690" s="92"/>
      <c r="W1690" s="92"/>
      <c r="X1690" s="93"/>
      <c r="Y1690" s="91"/>
      <c r="Z1690" s="113"/>
      <c r="AA1690" s="113"/>
      <c r="AB1690" s="92"/>
      <c r="AC1690" s="92"/>
      <c r="AD1690" s="93"/>
      <c r="AE1690" s="94"/>
      <c r="AF1690" s="96"/>
      <c r="AG1690" s="96"/>
      <c r="AH1690" s="95"/>
      <c r="AI1690" s="95"/>
      <c r="AJ1690" s="95"/>
      <c r="AK1690" s="95"/>
      <c r="AL1690" s="91"/>
      <c r="AM1690" s="113"/>
      <c r="AN1690" s="113"/>
      <c r="AO1690" s="92"/>
      <c r="AP1690" s="92"/>
      <c r="AQ1690" s="93"/>
      <c r="AR1690" s="91"/>
      <c r="AS1690" s="113"/>
      <c r="AT1690" s="113"/>
      <c r="AU1690" s="113"/>
      <c r="AV1690" s="92"/>
      <c r="AW1690" s="92"/>
      <c r="AX1690" s="93"/>
      <c r="AY1690" s="97"/>
      <c r="AZ1690" s="97"/>
      <c r="BA1690" s="97"/>
      <c r="BB1690" s="97"/>
      <c r="BC1690" s="99" t="s">
        <v>12444</v>
      </c>
      <c r="BD1690" s="99" t="s">
        <v>12271</v>
      </c>
      <c r="BE1690" s="99" t="s">
        <v>12755</v>
      </c>
      <c r="BF1690" s="100"/>
      <c r="BG1690" s="103"/>
      <c r="BH1690" s="103"/>
      <c r="BI1690" s="103"/>
      <c r="BJ1690" s="99"/>
      <c r="BK1690" s="112" t="s">
        <v>1511</v>
      </c>
      <c r="BL1690" s="102"/>
      <c r="BM1690" s="99"/>
      <c r="BN1690" s="99"/>
      <c r="BT1690" s="99"/>
      <c r="BU1690" s="99"/>
      <c r="BV1690" s="99"/>
      <c r="BW1690" s="99"/>
      <c r="BX1690" s="99"/>
      <c r="CB1690" s="13" t="s">
        <v>1511</v>
      </c>
    </row>
    <row r="1691" ht="13.75" spans="1:80">
      <c r="A1691" s="88" t="s">
        <v>12754</v>
      </c>
      <c r="B1691" s="88" t="s">
        <v>10707</v>
      </c>
      <c r="C1691" s="187" t="s">
        <v>11072</v>
      </c>
      <c r="D1691" s="89" t="s">
        <v>494</v>
      </c>
      <c r="E1691" s="90">
        <v>9</v>
      </c>
      <c r="F1691" s="90">
        <v>39</v>
      </c>
      <c r="G1691" s="90">
        <f t="shared" si="28"/>
        <v>351</v>
      </c>
      <c r="H1691" s="91"/>
      <c r="I1691" s="92"/>
      <c r="J1691" s="92">
        <v>22</v>
      </c>
      <c r="K1691" s="92">
        <v>32</v>
      </c>
      <c r="L1691" s="92">
        <v>33</v>
      </c>
      <c r="M1691" s="93">
        <v>38</v>
      </c>
      <c r="N1691" s="91"/>
      <c r="O1691" s="92">
        <v>30</v>
      </c>
      <c r="P1691" s="92">
        <v>32</v>
      </c>
      <c r="Q1691" s="92">
        <v>40</v>
      </c>
      <c r="R1691" s="93">
        <v>38</v>
      </c>
      <c r="S1691" s="91"/>
      <c r="T1691" s="92"/>
      <c r="U1691" s="113"/>
      <c r="V1691" s="92"/>
      <c r="W1691" s="92"/>
      <c r="X1691" s="93"/>
      <c r="Y1691" s="91"/>
      <c r="Z1691" s="113"/>
      <c r="AA1691" s="113"/>
      <c r="AB1691" s="92"/>
      <c r="AC1691" s="92"/>
      <c r="AD1691" s="93"/>
      <c r="AE1691" s="94"/>
      <c r="AF1691" s="96"/>
      <c r="AG1691" s="96"/>
      <c r="AH1691" s="95"/>
      <c r="AI1691" s="95"/>
      <c r="AJ1691" s="95"/>
      <c r="AK1691" s="95"/>
      <c r="AL1691" s="91"/>
      <c r="AM1691" s="113"/>
      <c r="AN1691" s="113"/>
      <c r="AO1691" s="92"/>
      <c r="AP1691" s="92"/>
      <c r="AQ1691" s="93"/>
      <c r="AR1691" s="91"/>
      <c r="AS1691" s="113"/>
      <c r="AT1691" s="113"/>
      <c r="AU1691" s="113"/>
      <c r="AV1691" s="92"/>
      <c r="AW1691" s="92"/>
      <c r="AX1691" s="93"/>
      <c r="AY1691" s="97"/>
      <c r="AZ1691" s="97"/>
      <c r="BA1691" s="97"/>
      <c r="BB1691" s="97"/>
      <c r="BC1691" s="99" t="s">
        <v>12445</v>
      </c>
      <c r="BD1691" s="99" t="s">
        <v>12275</v>
      </c>
      <c r="BE1691" s="99" t="s">
        <v>12756</v>
      </c>
      <c r="BF1691" s="100"/>
      <c r="BG1691" s="103"/>
      <c r="BH1691" s="103"/>
      <c r="BI1691" s="103"/>
      <c r="BJ1691" s="99"/>
      <c r="BK1691" s="112" t="s">
        <v>1511</v>
      </c>
      <c r="BL1691" s="102"/>
      <c r="BM1691" s="99"/>
      <c r="BN1691" s="99"/>
      <c r="BT1691" s="99"/>
      <c r="BU1691" s="99"/>
      <c r="BV1691" s="99"/>
      <c r="BW1691" s="99"/>
      <c r="BX1691" s="99"/>
      <c r="CB1691" s="13" t="s">
        <v>1511</v>
      </c>
    </row>
    <row r="1692" ht="13.75" spans="1:80">
      <c r="A1692" s="88" t="s">
        <v>12757</v>
      </c>
      <c r="B1692" s="88" t="s">
        <v>3255</v>
      </c>
      <c r="C1692" s="106" t="s">
        <v>504</v>
      </c>
      <c r="D1692" s="89" t="s">
        <v>12266</v>
      </c>
      <c r="E1692" s="90">
        <v>9</v>
      </c>
      <c r="F1692" s="90">
        <v>46</v>
      </c>
      <c r="G1692" s="90">
        <f t="shared" si="28"/>
        <v>414</v>
      </c>
      <c r="H1692" s="91"/>
      <c r="I1692" s="92"/>
      <c r="J1692" s="92">
        <v>36</v>
      </c>
      <c r="K1692" s="92">
        <v>39</v>
      </c>
      <c r="L1692" s="92">
        <v>13</v>
      </c>
      <c r="M1692" s="93"/>
      <c r="N1692" s="91"/>
      <c r="O1692" s="91">
        <v>31</v>
      </c>
      <c r="P1692" s="91">
        <v>34</v>
      </c>
      <c r="Q1692" s="91">
        <v>6</v>
      </c>
      <c r="R1692" s="91">
        <v>38</v>
      </c>
      <c r="S1692" s="91"/>
      <c r="T1692" s="92"/>
      <c r="U1692" s="113"/>
      <c r="V1692" s="92"/>
      <c r="W1692" s="92"/>
      <c r="X1692" s="93"/>
      <c r="Y1692" s="91"/>
      <c r="Z1692" s="113"/>
      <c r="AA1692" s="113"/>
      <c r="AB1692" s="92"/>
      <c r="AC1692" s="92"/>
      <c r="AD1692" s="93"/>
      <c r="AE1692" s="94"/>
      <c r="AF1692" s="96"/>
      <c r="AG1692" s="96"/>
      <c r="AH1692" s="95"/>
      <c r="AI1692" s="95"/>
      <c r="AJ1692" s="95"/>
      <c r="AK1692" s="95"/>
      <c r="AL1692" s="91"/>
      <c r="AM1692" s="113"/>
      <c r="AN1692" s="113">
        <v>30</v>
      </c>
      <c r="AO1692" s="92">
        <v>37</v>
      </c>
      <c r="AP1692" s="92">
        <v>15</v>
      </c>
      <c r="AQ1692" s="93"/>
      <c r="AR1692" s="91"/>
      <c r="AS1692" s="113"/>
      <c r="AT1692" s="104">
        <v>29</v>
      </c>
      <c r="AU1692" s="104">
        <v>25</v>
      </c>
      <c r="AV1692" s="105">
        <v>38</v>
      </c>
      <c r="AW1692" s="105">
        <v>24</v>
      </c>
      <c r="AX1692" s="93"/>
      <c r="AY1692" s="97"/>
      <c r="AZ1692" s="97"/>
      <c r="BA1692" s="97"/>
      <c r="BB1692" s="97"/>
      <c r="BC1692" s="99" t="s">
        <v>12758</v>
      </c>
      <c r="BD1692" s="99"/>
      <c r="BE1692" s="99"/>
      <c r="BF1692" s="100"/>
      <c r="BG1692" s="103"/>
      <c r="BH1692" s="103"/>
      <c r="BI1692" s="103"/>
      <c r="BJ1692" s="99"/>
      <c r="BK1692" s="112" t="s">
        <v>1511</v>
      </c>
      <c r="BL1692" s="102"/>
      <c r="BM1692" s="99"/>
      <c r="BN1692" s="99"/>
      <c r="BT1692" s="99"/>
      <c r="BU1692" s="99"/>
      <c r="BV1692" s="99"/>
      <c r="BW1692" s="99"/>
      <c r="BX1692" s="99"/>
      <c r="CB1692" s="13" t="s">
        <v>1511</v>
      </c>
    </row>
    <row r="1693" ht="13.75" spans="1:80">
      <c r="A1693" s="88" t="s">
        <v>12757</v>
      </c>
      <c r="B1693" s="88" t="s">
        <v>3255</v>
      </c>
      <c r="C1693" s="106" t="s">
        <v>504</v>
      </c>
      <c r="D1693" s="89" t="s">
        <v>494</v>
      </c>
      <c r="E1693" s="90">
        <v>9</v>
      </c>
      <c r="F1693" s="90">
        <v>51</v>
      </c>
      <c r="G1693" s="90">
        <f t="shared" si="28"/>
        <v>459</v>
      </c>
      <c r="H1693" s="91"/>
      <c r="I1693" s="92"/>
      <c r="J1693" s="92">
        <v>30</v>
      </c>
      <c r="K1693" s="92">
        <v>32</v>
      </c>
      <c r="L1693" s="92">
        <v>47</v>
      </c>
      <c r="M1693" s="93"/>
      <c r="N1693" s="91"/>
      <c r="O1693" s="92">
        <v>30</v>
      </c>
      <c r="P1693" s="92">
        <v>32</v>
      </c>
      <c r="Q1693" s="92">
        <v>40</v>
      </c>
      <c r="R1693" s="93">
        <v>38</v>
      </c>
      <c r="S1693" s="91"/>
      <c r="T1693" s="92"/>
      <c r="U1693" s="113"/>
      <c r="V1693" s="92"/>
      <c r="W1693" s="92"/>
      <c r="X1693" s="93"/>
      <c r="Y1693" s="91"/>
      <c r="Z1693" s="113"/>
      <c r="AA1693" s="113"/>
      <c r="AB1693" s="92"/>
      <c r="AC1693" s="92"/>
      <c r="AD1693" s="93"/>
      <c r="AE1693" s="94"/>
      <c r="AF1693" s="96"/>
      <c r="AG1693" s="96"/>
      <c r="AH1693" s="95"/>
      <c r="AI1693" s="95"/>
      <c r="AJ1693" s="95"/>
      <c r="AK1693" s="95"/>
      <c r="AL1693" s="91"/>
      <c r="AM1693" s="113"/>
      <c r="AN1693" s="118">
        <v>23</v>
      </c>
      <c r="AO1693" s="118">
        <v>28</v>
      </c>
      <c r="AP1693" s="118">
        <v>37</v>
      </c>
      <c r="AQ1693" s="118"/>
      <c r="AR1693" s="91"/>
      <c r="AS1693" s="113"/>
      <c r="AT1693" s="104">
        <v>30</v>
      </c>
      <c r="AU1693" s="104">
        <v>33</v>
      </c>
      <c r="AV1693" s="105">
        <v>36</v>
      </c>
      <c r="AW1693" s="105">
        <v>28</v>
      </c>
      <c r="AX1693" s="166">
        <v>38</v>
      </c>
      <c r="AY1693" s="97"/>
      <c r="AZ1693" s="97"/>
      <c r="BA1693" s="97"/>
      <c r="BB1693" s="97"/>
      <c r="BC1693" s="99" t="s">
        <v>12759</v>
      </c>
      <c r="BD1693" s="99"/>
      <c r="BE1693" s="99"/>
      <c r="BF1693" s="100"/>
      <c r="BG1693" s="103"/>
      <c r="BH1693" s="103"/>
      <c r="BI1693" s="103"/>
      <c r="BJ1693" s="99"/>
      <c r="BK1693" s="112" t="s">
        <v>1511</v>
      </c>
      <c r="BL1693" s="102"/>
      <c r="BM1693" s="99"/>
      <c r="BN1693" s="99"/>
      <c r="BT1693" s="99"/>
      <c r="BU1693" s="99"/>
      <c r="BV1693" s="99"/>
      <c r="BW1693" s="99"/>
      <c r="BX1693" s="99"/>
      <c r="CB1693" s="13" t="s">
        <v>1511</v>
      </c>
    </row>
    <row r="1694" ht="13.75" spans="1:80">
      <c r="A1694" s="88" t="s">
        <v>12760</v>
      </c>
      <c r="B1694" s="88">
        <v>92421092</v>
      </c>
      <c r="C1694" s="106">
        <v>92421002</v>
      </c>
      <c r="D1694" s="89" t="s">
        <v>12266</v>
      </c>
      <c r="E1694" s="90">
        <v>9</v>
      </c>
      <c r="F1694" s="90">
        <v>28</v>
      </c>
      <c r="G1694" s="90">
        <f t="shared" si="28"/>
        <v>252</v>
      </c>
      <c r="H1694" s="91"/>
      <c r="I1694" s="92"/>
      <c r="J1694" s="92">
        <v>22</v>
      </c>
      <c r="K1694" s="92">
        <v>30</v>
      </c>
      <c r="L1694" s="92">
        <v>26</v>
      </c>
      <c r="M1694" s="93"/>
      <c r="N1694" s="91"/>
      <c r="O1694" s="91">
        <v>22</v>
      </c>
      <c r="P1694" s="91">
        <v>21</v>
      </c>
      <c r="Q1694" s="91">
        <v>35</v>
      </c>
      <c r="R1694" s="91">
        <v>38</v>
      </c>
      <c r="S1694" s="94"/>
      <c r="T1694" s="95"/>
      <c r="U1694" s="96"/>
      <c r="V1694" s="95"/>
      <c r="W1694" s="95"/>
      <c r="X1694" s="97"/>
      <c r="Y1694" s="91"/>
      <c r="Z1694" s="113"/>
      <c r="AA1694" s="113"/>
      <c r="AB1694" s="92"/>
      <c r="AC1694" s="92"/>
      <c r="AD1694" s="93"/>
      <c r="AE1694" s="91"/>
      <c r="AF1694" s="113"/>
      <c r="AG1694" s="113"/>
      <c r="AH1694" s="92"/>
      <c r="AI1694" s="92"/>
      <c r="AJ1694" s="92"/>
      <c r="AK1694" s="92"/>
      <c r="AL1694" s="94"/>
      <c r="AM1694" s="96"/>
      <c r="AN1694" s="114"/>
      <c r="AO1694" s="114"/>
      <c r="AP1694" s="114"/>
      <c r="AQ1694" s="97"/>
      <c r="AR1694" s="91"/>
      <c r="AS1694" s="113"/>
      <c r="AT1694" s="113"/>
      <c r="AU1694" s="113"/>
      <c r="AV1694" s="92"/>
      <c r="AW1694" s="92"/>
      <c r="AX1694" s="93"/>
      <c r="AY1694" s="97"/>
      <c r="AZ1694" s="97"/>
      <c r="BA1694" s="97"/>
      <c r="BB1694" s="97"/>
      <c r="BC1694" s="99" t="s">
        <v>12761</v>
      </c>
      <c r="BD1694" s="99"/>
      <c r="BE1694" s="99"/>
      <c r="BF1694" s="100"/>
      <c r="BG1694" s="103"/>
      <c r="BH1694" s="103"/>
      <c r="BI1694" s="103"/>
      <c r="BJ1694" s="99"/>
      <c r="BK1694" s="112" t="s">
        <v>1511</v>
      </c>
      <c r="BL1694" s="102"/>
      <c r="BM1694" s="99"/>
      <c r="BN1694" s="99"/>
      <c r="BT1694" s="99"/>
      <c r="BU1694" s="99"/>
      <c r="BV1694" s="99"/>
      <c r="BW1694" s="99"/>
      <c r="BX1694" s="99"/>
      <c r="CB1694" s="13" t="s">
        <v>1511</v>
      </c>
    </row>
    <row r="1695" ht="13.75" spans="1:80">
      <c r="A1695" s="88" t="s">
        <v>12760</v>
      </c>
      <c r="B1695" s="88">
        <v>92421092</v>
      </c>
      <c r="C1695" s="106">
        <v>92421002</v>
      </c>
      <c r="D1695" s="89" t="s">
        <v>494</v>
      </c>
      <c r="E1695" s="90">
        <v>9</v>
      </c>
      <c r="F1695" s="90">
        <v>21</v>
      </c>
      <c r="G1695" s="90">
        <f t="shared" si="28"/>
        <v>189</v>
      </c>
      <c r="H1695" s="91"/>
      <c r="I1695" s="92"/>
      <c r="J1695" s="92">
        <v>17</v>
      </c>
      <c r="K1695" s="92">
        <v>27</v>
      </c>
      <c r="L1695" s="92">
        <v>35</v>
      </c>
      <c r="M1695" s="93"/>
      <c r="N1695" s="91"/>
      <c r="O1695" s="92">
        <v>15</v>
      </c>
      <c r="P1695" s="92">
        <v>22</v>
      </c>
      <c r="Q1695" s="92">
        <v>37</v>
      </c>
      <c r="R1695" s="93">
        <v>38</v>
      </c>
      <c r="S1695" s="94"/>
      <c r="T1695" s="95"/>
      <c r="U1695" s="96"/>
      <c r="V1695" s="95"/>
      <c r="W1695" s="95"/>
      <c r="X1695" s="97"/>
      <c r="Y1695" s="91"/>
      <c r="Z1695" s="113"/>
      <c r="AA1695" s="113"/>
      <c r="AB1695" s="92"/>
      <c r="AC1695" s="92"/>
      <c r="AD1695" s="93"/>
      <c r="AE1695" s="91"/>
      <c r="AF1695" s="113"/>
      <c r="AG1695" s="113"/>
      <c r="AH1695" s="92"/>
      <c r="AI1695" s="92"/>
      <c r="AJ1695" s="92"/>
      <c r="AK1695" s="92"/>
      <c r="AL1695" s="94"/>
      <c r="AM1695" s="96"/>
      <c r="AN1695" s="96"/>
      <c r="AO1695" s="95"/>
      <c r="AP1695" s="95"/>
      <c r="AQ1695" s="97"/>
      <c r="AR1695" s="91"/>
      <c r="AS1695" s="113"/>
      <c r="AT1695" s="113"/>
      <c r="AU1695" s="113"/>
      <c r="AV1695" s="92"/>
      <c r="AW1695" s="92"/>
      <c r="AX1695" s="93"/>
      <c r="AY1695" s="97"/>
      <c r="AZ1695" s="97"/>
      <c r="BA1695" s="97"/>
      <c r="BB1695" s="97"/>
      <c r="BC1695" s="99" t="s">
        <v>12762</v>
      </c>
      <c r="BD1695" s="99"/>
      <c r="BE1695" s="99"/>
      <c r="BF1695" s="100"/>
      <c r="BG1695" s="103"/>
      <c r="BH1695" s="103"/>
      <c r="BI1695" s="103"/>
      <c r="BJ1695" s="99"/>
      <c r="BK1695" s="112" t="s">
        <v>1511</v>
      </c>
      <c r="BL1695" s="102"/>
      <c r="BM1695" s="99"/>
      <c r="BN1695" s="99"/>
      <c r="BT1695" s="99"/>
      <c r="BU1695" s="99"/>
      <c r="BV1695" s="99"/>
      <c r="BW1695" s="99"/>
      <c r="BX1695" s="99"/>
      <c r="CB1695" s="13" t="s">
        <v>1511</v>
      </c>
    </row>
    <row r="1696" ht="13.75" spans="1:80">
      <c r="A1696" s="88" t="s">
        <v>12760</v>
      </c>
      <c r="B1696" s="88">
        <v>92421092</v>
      </c>
      <c r="C1696" s="106">
        <v>92421202</v>
      </c>
      <c r="D1696" s="89" t="s">
        <v>12266</v>
      </c>
      <c r="E1696" s="90">
        <v>9</v>
      </c>
      <c r="F1696" s="90">
        <v>33</v>
      </c>
      <c r="G1696" s="90">
        <f t="shared" si="28"/>
        <v>297</v>
      </c>
      <c r="H1696" s="91"/>
      <c r="I1696" s="92"/>
      <c r="J1696" s="92"/>
      <c r="K1696" s="92"/>
      <c r="L1696" s="92"/>
      <c r="M1696" s="93"/>
      <c r="N1696" s="91"/>
      <c r="O1696" s="91"/>
      <c r="P1696" s="91"/>
      <c r="Q1696" s="91"/>
      <c r="R1696" s="91"/>
      <c r="S1696" s="94"/>
      <c r="T1696" s="95"/>
      <c r="U1696" s="96"/>
      <c r="V1696" s="95"/>
      <c r="W1696" s="95"/>
      <c r="X1696" s="97"/>
      <c r="Y1696" s="91"/>
      <c r="Z1696" s="113"/>
      <c r="AA1696" s="113"/>
      <c r="AB1696" s="92"/>
      <c r="AC1696" s="92"/>
      <c r="AD1696" s="93"/>
      <c r="AE1696" s="91"/>
      <c r="AF1696" s="113"/>
      <c r="AG1696" s="113"/>
      <c r="AH1696" s="92"/>
      <c r="AI1696" s="92"/>
      <c r="AJ1696" s="92"/>
      <c r="AK1696" s="92"/>
      <c r="AL1696" s="94"/>
      <c r="AM1696" s="96"/>
      <c r="AN1696" s="96"/>
      <c r="AO1696" s="95"/>
      <c r="AP1696" s="95"/>
      <c r="AQ1696" s="97"/>
      <c r="AR1696" s="91"/>
      <c r="AS1696" s="113"/>
      <c r="AT1696" s="113"/>
      <c r="AU1696" s="113"/>
      <c r="AV1696" s="92"/>
      <c r="AW1696" s="92"/>
      <c r="AX1696" s="93"/>
      <c r="AY1696" s="97"/>
      <c r="AZ1696" s="97"/>
      <c r="BA1696" s="97"/>
      <c r="BB1696" s="97"/>
      <c r="BC1696" s="99" t="s">
        <v>12761</v>
      </c>
      <c r="BD1696" s="99"/>
      <c r="BE1696" s="99"/>
      <c r="BF1696" s="100"/>
      <c r="BG1696" s="103"/>
      <c r="BH1696" s="103"/>
      <c r="BI1696" s="103"/>
      <c r="BJ1696" s="99"/>
      <c r="BK1696" s="112" t="s">
        <v>1511</v>
      </c>
      <c r="BL1696" s="102"/>
      <c r="BM1696" s="99"/>
      <c r="BN1696" s="99"/>
      <c r="BT1696" s="99"/>
      <c r="BU1696" s="99"/>
      <c r="BV1696" s="99"/>
      <c r="BW1696" s="99"/>
      <c r="BX1696" s="99"/>
      <c r="CB1696" s="13" t="s">
        <v>1511</v>
      </c>
    </row>
    <row r="1697" ht="13.75" spans="1:80">
      <c r="A1697" s="88" t="s">
        <v>12760</v>
      </c>
      <c r="B1697" s="88">
        <v>92421092</v>
      </c>
      <c r="C1697" s="106">
        <v>92421202</v>
      </c>
      <c r="D1697" s="89" t="s">
        <v>494</v>
      </c>
      <c r="E1697" s="90">
        <v>9</v>
      </c>
      <c r="F1697" s="90">
        <v>42</v>
      </c>
      <c r="G1697" s="90">
        <f t="shared" si="28"/>
        <v>378</v>
      </c>
      <c r="H1697" s="91"/>
      <c r="I1697" s="92"/>
      <c r="J1697" s="92"/>
      <c r="K1697" s="92"/>
      <c r="L1697" s="92"/>
      <c r="M1697" s="93"/>
      <c r="N1697" s="91"/>
      <c r="O1697" s="92"/>
      <c r="P1697" s="92"/>
      <c r="Q1697" s="92"/>
      <c r="R1697" s="93"/>
      <c r="S1697" s="94"/>
      <c r="T1697" s="95"/>
      <c r="U1697" s="96"/>
      <c r="V1697" s="95"/>
      <c r="W1697" s="95"/>
      <c r="X1697" s="97"/>
      <c r="Y1697" s="91"/>
      <c r="Z1697" s="113"/>
      <c r="AA1697" s="113"/>
      <c r="AB1697" s="92"/>
      <c r="AC1697" s="92"/>
      <c r="AD1697" s="93"/>
      <c r="AE1697" s="91"/>
      <c r="AF1697" s="113"/>
      <c r="AG1697" s="113"/>
      <c r="AH1697" s="92"/>
      <c r="AI1697" s="92"/>
      <c r="AJ1697" s="92"/>
      <c r="AK1697" s="92"/>
      <c r="AL1697" s="94"/>
      <c r="AM1697" s="96"/>
      <c r="AN1697" s="114"/>
      <c r="AO1697" s="114"/>
      <c r="AP1697" s="114"/>
      <c r="AQ1697" s="114"/>
      <c r="AR1697" s="91"/>
      <c r="AS1697" s="113"/>
      <c r="AT1697" s="113"/>
      <c r="AU1697" s="113"/>
      <c r="AV1697" s="92"/>
      <c r="AW1697" s="92"/>
      <c r="AX1697" s="93"/>
      <c r="AY1697" s="97"/>
      <c r="AZ1697" s="97"/>
      <c r="BA1697" s="97"/>
      <c r="BB1697" s="97"/>
      <c r="BC1697" s="99" t="s">
        <v>12762</v>
      </c>
      <c r="BD1697" s="99"/>
      <c r="BE1697" s="99"/>
      <c r="BF1697" s="100"/>
      <c r="BG1697" s="103"/>
      <c r="BH1697" s="103"/>
      <c r="BI1697" s="103"/>
      <c r="BJ1697" s="99"/>
      <c r="BK1697" s="112" t="s">
        <v>1511</v>
      </c>
      <c r="BL1697" s="102"/>
      <c r="BM1697" s="99"/>
      <c r="BN1697" s="99"/>
      <c r="BT1697" s="99"/>
      <c r="BU1697" s="99"/>
      <c r="BV1697" s="99"/>
      <c r="BW1697" s="99"/>
      <c r="BX1697" s="99"/>
      <c r="CB1697" s="13" t="s">
        <v>1511</v>
      </c>
    </row>
    <row r="1698" ht="13.75" spans="1:80">
      <c r="A1698" s="88" t="s">
        <v>12760</v>
      </c>
      <c r="B1698" s="88">
        <v>92421092</v>
      </c>
      <c r="C1698" s="106" t="s">
        <v>578</v>
      </c>
      <c r="D1698" s="89" t="s">
        <v>12266</v>
      </c>
      <c r="E1698" s="90">
        <v>9</v>
      </c>
      <c r="F1698" s="90">
        <v>33</v>
      </c>
      <c r="G1698" s="90">
        <f t="shared" si="28"/>
        <v>297</v>
      </c>
      <c r="H1698" s="91"/>
      <c r="I1698" s="92"/>
      <c r="J1698" s="92">
        <v>25</v>
      </c>
      <c r="K1698" s="92">
        <v>23</v>
      </c>
      <c r="L1698" s="92">
        <v>48</v>
      </c>
      <c r="M1698" s="93"/>
      <c r="N1698" s="91"/>
      <c r="O1698" s="91">
        <v>24</v>
      </c>
      <c r="P1698" s="91">
        <v>27</v>
      </c>
      <c r="Q1698" s="91">
        <v>33</v>
      </c>
      <c r="R1698" s="91">
        <v>38</v>
      </c>
      <c r="S1698" s="94"/>
      <c r="T1698" s="95"/>
      <c r="U1698" s="96"/>
      <c r="V1698" s="95"/>
      <c r="W1698" s="95"/>
      <c r="X1698" s="97"/>
      <c r="Y1698" s="91"/>
      <c r="Z1698" s="113"/>
      <c r="AA1698" s="113"/>
      <c r="AB1698" s="92"/>
      <c r="AC1698" s="92"/>
      <c r="AD1698" s="93"/>
      <c r="AE1698" s="91"/>
      <c r="AF1698" s="113"/>
      <c r="AG1698" s="113"/>
      <c r="AH1698" s="92"/>
      <c r="AI1698" s="92"/>
      <c r="AJ1698" s="92"/>
      <c r="AK1698" s="92"/>
      <c r="AL1698" s="94"/>
      <c r="AM1698" s="96"/>
      <c r="AN1698" s="114"/>
      <c r="AO1698" s="114"/>
      <c r="AP1698" s="114"/>
      <c r="AQ1698" s="114"/>
      <c r="AR1698" s="91"/>
      <c r="AS1698" s="113"/>
      <c r="AT1698" s="113"/>
      <c r="AU1698" s="113"/>
      <c r="AV1698" s="92"/>
      <c r="AW1698" s="92"/>
      <c r="AX1698" s="93"/>
      <c r="AY1698" s="97"/>
      <c r="AZ1698" s="97"/>
      <c r="BA1698" s="97"/>
      <c r="BB1698" s="97"/>
      <c r="BC1698" s="99" t="s">
        <v>12761</v>
      </c>
      <c r="BD1698" s="99"/>
      <c r="BE1698" s="99"/>
      <c r="BF1698" s="100"/>
      <c r="BG1698" s="103"/>
      <c r="BH1698" s="103"/>
      <c r="BI1698" s="103"/>
      <c r="BJ1698" s="99"/>
      <c r="BK1698" s="112" t="s">
        <v>1511</v>
      </c>
      <c r="BL1698" s="102"/>
      <c r="BM1698" s="99"/>
      <c r="BN1698" s="99"/>
      <c r="BT1698" s="99"/>
      <c r="BU1698" s="99"/>
      <c r="BV1698" s="99"/>
      <c r="BW1698" s="99"/>
      <c r="BX1698" s="99"/>
      <c r="CB1698" s="13" t="s">
        <v>1511</v>
      </c>
    </row>
    <row r="1699" ht="13.75" spans="1:80">
      <c r="A1699" s="88" t="s">
        <v>12760</v>
      </c>
      <c r="B1699" s="88">
        <v>92421092</v>
      </c>
      <c r="C1699" s="106" t="s">
        <v>578</v>
      </c>
      <c r="D1699" s="89" t="s">
        <v>494</v>
      </c>
      <c r="E1699" s="90">
        <v>9</v>
      </c>
      <c r="F1699" s="90">
        <v>42</v>
      </c>
      <c r="G1699" s="90">
        <f t="shared" si="28"/>
        <v>378</v>
      </c>
      <c r="H1699" s="91"/>
      <c r="I1699" s="92"/>
      <c r="J1699" s="92">
        <v>29</v>
      </c>
      <c r="K1699" s="92">
        <v>51</v>
      </c>
      <c r="L1699" s="92">
        <v>62</v>
      </c>
      <c r="M1699" s="93"/>
      <c r="N1699" s="91"/>
      <c r="O1699" s="92">
        <v>31</v>
      </c>
      <c r="P1699" s="92">
        <v>39</v>
      </c>
      <c r="Q1699" s="92">
        <v>48</v>
      </c>
      <c r="R1699" s="93"/>
      <c r="S1699" s="94"/>
      <c r="T1699" s="95"/>
      <c r="U1699" s="96"/>
      <c r="V1699" s="95"/>
      <c r="W1699" s="95"/>
      <c r="X1699" s="97"/>
      <c r="Y1699" s="91"/>
      <c r="Z1699" s="113"/>
      <c r="AA1699" s="113"/>
      <c r="AB1699" s="92"/>
      <c r="AC1699" s="92"/>
      <c r="AD1699" s="93"/>
      <c r="AE1699" s="91"/>
      <c r="AF1699" s="113"/>
      <c r="AG1699" s="113"/>
      <c r="AH1699" s="92"/>
      <c r="AI1699" s="92"/>
      <c r="AJ1699" s="92"/>
      <c r="AK1699" s="92"/>
      <c r="AL1699" s="94"/>
      <c r="AM1699" s="96"/>
      <c r="AN1699" s="96"/>
      <c r="AO1699" s="95"/>
      <c r="AP1699" s="95"/>
      <c r="AQ1699" s="97"/>
      <c r="AR1699" s="91"/>
      <c r="AS1699" s="113"/>
      <c r="AT1699" s="113"/>
      <c r="AU1699" s="113"/>
      <c r="AV1699" s="92"/>
      <c r="AW1699" s="92"/>
      <c r="AX1699" s="93"/>
      <c r="AY1699" s="97"/>
      <c r="AZ1699" s="97"/>
      <c r="BA1699" s="97"/>
      <c r="BB1699" s="97"/>
      <c r="BC1699" s="99" t="s">
        <v>12762</v>
      </c>
      <c r="BD1699" s="99"/>
      <c r="BE1699" s="99"/>
      <c r="BF1699" s="100"/>
      <c r="BG1699" s="103"/>
      <c r="BH1699" s="103"/>
      <c r="BI1699" s="103"/>
      <c r="BJ1699" s="99"/>
      <c r="BK1699" s="112" t="s">
        <v>1511</v>
      </c>
      <c r="BL1699" s="102"/>
      <c r="BM1699" s="99"/>
      <c r="BN1699" s="99"/>
      <c r="BT1699" s="99"/>
      <c r="BU1699" s="99"/>
      <c r="BV1699" s="99"/>
      <c r="BW1699" s="99"/>
      <c r="BX1699" s="99"/>
      <c r="CB1699" s="13" t="s">
        <v>1511</v>
      </c>
    </row>
    <row r="1700" ht="13.75" spans="1:80">
      <c r="A1700" s="88" t="s">
        <v>12763</v>
      </c>
      <c r="B1700" s="88" t="s">
        <v>3271</v>
      </c>
      <c r="C1700" s="106" t="s">
        <v>7873</v>
      </c>
      <c r="D1700" s="89" t="s">
        <v>12266</v>
      </c>
      <c r="E1700" s="90">
        <v>9</v>
      </c>
      <c r="F1700" s="90">
        <v>23</v>
      </c>
      <c r="G1700" s="90">
        <f t="shared" si="28"/>
        <v>207</v>
      </c>
      <c r="H1700" s="91"/>
      <c r="I1700" s="92"/>
      <c r="J1700" s="92">
        <v>18</v>
      </c>
      <c r="K1700" s="92">
        <v>20</v>
      </c>
      <c r="L1700" s="92">
        <v>52</v>
      </c>
      <c r="M1700" s="93"/>
      <c r="N1700" s="94"/>
      <c r="O1700" s="94"/>
      <c r="P1700" s="94"/>
      <c r="Q1700" s="94"/>
      <c r="R1700" s="94"/>
      <c r="S1700" s="94"/>
      <c r="T1700" s="95"/>
      <c r="U1700" s="96"/>
      <c r="V1700" s="95"/>
      <c r="W1700" s="95"/>
      <c r="X1700" s="97"/>
      <c r="Y1700" s="91"/>
      <c r="Z1700" s="113"/>
      <c r="AA1700" s="113"/>
      <c r="AB1700" s="92">
        <v>83</v>
      </c>
      <c r="AC1700" s="92">
        <v>83</v>
      </c>
      <c r="AD1700" s="93"/>
      <c r="AE1700" s="94"/>
      <c r="AF1700" s="96"/>
      <c r="AG1700" s="96"/>
      <c r="AH1700" s="95"/>
      <c r="AI1700" s="95"/>
      <c r="AJ1700" s="95"/>
      <c r="AK1700" s="95"/>
      <c r="AL1700" s="94"/>
      <c r="AM1700" s="96"/>
      <c r="AN1700" s="96"/>
      <c r="AO1700" s="95"/>
      <c r="AP1700" s="95"/>
      <c r="AQ1700" s="97"/>
      <c r="AR1700" s="94"/>
      <c r="AS1700" s="96"/>
      <c r="AT1700" s="96"/>
      <c r="AU1700" s="96"/>
      <c r="AV1700" s="95"/>
      <c r="AW1700" s="95"/>
      <c r="AX1700" s="97"/>
      <c r="AY1700" s="97"/>
      <c r="AZ1700" s="97"/>
      <c r="BA1700" s="97"/>
      <c r="BB1700" s="97"/>
      <c r="BC1700" s="99" t="s">
        <v>12298</v>
      </c>
      <c r="BD1700" s="99" t="s">
        <v>1366</v>
      </c>
      <c r="BE1700" s="99" t="s">
        <v>1366</v>
      </c>
      <c r="BF1700" s="100"/>
      <c r="BG1700" s="111" t="s">
        <v>12272</v>
      </c>
      <c r="BH1700" s="111" t="s">
        <v>12272</v>
      </c>
      <c r="BI1700" s="111" t="s">
        <v>12272</v>
      </c>
      <c r="BJ1700" s="99"/>
      <c r="BK1700" s="112" t="s">
        <v>1511</v>
      </c>
      <c r="BL1700" s="102"/>
      <c r="BM1700" s="99"/>
      <c r="BN1700" s="99"/>
      <c r="BT1700" s="99"/>
      <c r="BU1700" s="99"/>
      <c r="BV1700" s="99"/>
      <c r="BW1700" s="99"/>
      <c r="BX1700" s="99"/>
      <c r="CB1700" s="13" t="s">
        <v>1511</v>
      </c>
    </row>
    <row r="1701" ht="13.75" spans="1:80">
      <c r="A1701" s="88" t="s">
        <v>12763</v>
      </c>
      <c r="B1701" s="88" t="s">
        <v>3271</v>
      </c>
      <c r="C1701" s="106" t="s">
        <v>7873</v>
      </c>
      <c r="D1701" s="89" t="s">
        <v>494</v>
      </c>
      <c r="E1701" s="90">
        <v>9</v>
      </c>
      <c r="F1701" s="90">
        <v>43</v>
      </c>
      <c r="G1701" s="90">
        <f t="shared" si="28"/>
        <v>387</v>
      </c>
      <c r="H1701" s="91"/>
      <c r="I1701" s="92"/>
      <c r="J1701" s="92">
        <v>63</v>
      </c>
      <c r="K1701" s="92">
        <v>61</v>
      </c>
      <c r="L1701" s="92">
        <v>47</v>
      </c>
      <c r="M1701" s="93"/>
      <c r="N1701" s="94"/>
      <c r="O1701" s="95"/>
      <c r="P1701" s="95"/>
      <c r="Q1701" s="95"/>
      <c r="R1701" s="97"/>
      <c r="S1701" s="94"/>
      <c r="T1701" s="95"/>
      <c r="U1701" s="96"/>
      <c r="V1701" s="95"/>
      <c r="W1701" s="95"/>
      <c r="X1701" s="97"/>
      <c r="Y1701" s="91"/>
      <c r="Z1701" s="113"/>
      <c r="AA1701" s="113"/>
      <c r="AB1701" s="92">
        <v>101</v>
      </c>
      <c r="AC1701" s="92">
        <v>101</v>
      </c>
      <c r="AD1701" s="93"/>
      <c r="AE1701" s="94"/>
      <c r="AF1701" s="96"/>
      <c r="AG1701" s="96"/>
      <c r="AH1701" s="95"/>
      <c r="AI1701" s="95"/>
      <c r="AJ1701" s="95"/>
      <c r="AK1701" s="95"/>
      <c r="AL1701" s="94"/>
      <c r="AM1701" s="96"/>
      <c r="AN1701" s="96"/>
      <c r="AO1701" s="95"/>
      <c r="AP1701" s="95"/>
      <c r="AQ1701" s="97"/>
      <c r="AR1701" s="94"/>
      <c r="AS1701" s="96"/>
      <c r="AT1701" s="96"/>
      <c r="AU1701" s="96"/>
      <c r="AV1701" s="95"/>
      <c r="AW1701" s="95"/>
      <c r="AX1701" s="97"/>
      <c r="AY1701" s="97"/>
      <c r="AZ1701" s="97"/>
      <c r="BA1701" s="97"/>
      <c r="BB1701" s="97"/>
      <c r="BC1701" s="99" t="s">
        <v>12301</v>
      </c>
      <c r="BD1701" s="99" t="s">
        <v>12362</v>
      </c>
      <c r="BE1701" s="99" t="s">
        <v>12362</v>
      </c>
      <c r="BF1701" s="100"/>
      <c r="BG1701" s="111" t="s">
        <v>12272</v>
      </c>
      <c r="BH1701" s="111" t="s">
        <v>12272</v>
      </c>
      <c r="BI1701" s="111" t="s">
        <v>12272</v>
      </c>
      <c r="BJ1701" s="99"/>
      <c r="BK1701" s="112" t="s">
        <v>1511</v>
      </c>
      <c r="BL1701" s="102"/>
      <c r="BM1701" s="99"/>
      <c r="BN1701" s="99"/>
      <c r="BT1701" s="99"/>
      <c r="BU1701" s="99"/>
      <c r="BV1701" s="99"/>
      <c r="BW1701" s="99"/>
      <c r="BX1701" s="99"/>
      <c r="CB1701" s="13" t="s">
        <v>1511</v>
      </c>
    </row>
    <row r="1702" ht="13.75" spans="1:80">
      <c r="A1702" s="88" t="s">
        <v>12763</v>
      </c>
      <c r="B1702" s="88" t="s">
        <v>3271</v>
      </c>
      <c r="C1702" s="106" t="s">
        <v>7869</v>
      </c>
      <c r="D1702" s="89" t="s">
        <v>12266</v>
      </c>
      <c r="E1702" s="90">
        <v>9</v>
      </c>
      <c r="F1702" s="90">
        <v>28</v>
      </c>
      <c r="G1702" s="90">
        <f t="shared" si="28"/>
        <v>252</v>
      </c>
      <c r="H1702" s="91"/>
      <c r="I1702" s="92"/>
      <c r="J1702" s="92">
        <v>18</v>
      </c>
      <c r="K1702" s="92">
        <v>20</v>
      </c>
      <c r="L1702" s="92">
        <v>23</v>
      </c>
      <c r="M1702" s="93">
        <v>35</v>
      </c>
      <c r="N1702" s="94"/>
      <c r="O1702" s="94"/>
      <c r="P1702" s="94"/>
      <c r="Q1702" s="94"/>
      <c r="R1702" s="94"/>
      <c r="S1702" s="94"/>
      <c r="T1702" s="95"/>
      <c r="U1702" s="96"/>
      <c r="V1702" s="95"/>
      <c r="W1702" s="95"/>
      <c r="X1702" s="97"/>
      <c r="Y1702" s="91"/>
      <c r="Z1702" s="113"/>
      <c r="AA1702" s="113"/>
      <c r="AB1702" s="92"/>
      <c r="AC1702" s="92"/>
      <c r="AD1702" s="93"/>
      <c r="AE1702" s="94"/>
      <c r="AF1702" s="96"/>
      <c r="AG1702" s="96"/>
      <c r="AH1702" s="95"/>
      <c r="AI1702" s="95"/>
      <c r="AJ1702" s="95"/>
      <c r="AK1702" s="95"/>
      <c r="AL1702" s="94"/>
      <c r="AM1702" s="96"/>
      <c r="AN1702" s="96"/>
      <c r="AO1702" s="95"/>
      <c r="AP1702" s="95"/>
      <c r="AQ1702" s="97"/>
      <c r="AR1702" s="94"/>
      <c r="AS1702" s="96"/>
      <c r="AT1702" s="96"/>
      <c r="AU1702" s="96"/>
      <c r="AV1702" s="95"/>
      <c r="AW1702" s="95"/>
      <c r="AX1702" s="97"/>
      <c r="AY1702" s="97"/>
      <c r="AZ1702" s="97"/>
      <c r="BA1702" s="97"/>
      <c r="BB1702" s="97"/>
      <c r="BC1702" s="99" t="s">
        <v>12298</v>
      </c>
      <c r="BD1702" s="99" t="s">
        <v>1366</v>
      </c>
      <c r="BE1702" s="99" t="s">
        <v>1366</v>
      </c>
      <c r="BF1702" s="100"/>
      <c r="BG1702" s="103"/>
      <c r="BH1702" s="103"/>
      <c r="BI1702" s="103"/>
      <c r="BJ1702" s="99"/>
      <c r="BK1702" s="112" t="s">
        <v>1511</v>
      </c>
      <c r="BL1702" s="102"/>
      <c r="BM1702" s="99"/>
      <c r="BN1702" s="99"/>
      <c r="BT1702" s="99"/>
      <c r="BU1702" s="99"/>
      <c r="BV1702" s="99"/>
      <c r="BW1702" s="99"/>
      <c r="BX1702" s="99"/>
      <c r="CB1702" s="13" t="s">
        <v>1511</v>
      </c>
    </row>
    <row r="1703" ht="13.75" spans="1:80">
      <c r="A1703" s="88" t="s">
        <v>12763</v>
      </c>
      <c r="B1703" s="88" t="s">
        <v>3271</v>
      </c>
      <c r="C1703" s="106" t="s">
        <v>7869</v>
      </c>
      <c r="D1703" s="89" t="s">
        <v>494</v>
      </c>
      <c r="E1703" s="90">
        <v>9</v>
      </c>
      <c r="F1703" s="90">
        <v>69</v>
      </c>
      <c r="G1703" s="90">
        <f t="shared" si="28"/>
        <v>621</v>
      </c>
      <c r="H1703" s="91"/>
      <c r="I1703" s="92"/>
      <c r="J1703" s="92">
        <v>33</v>
      </c>
      <c r="K1703" s="92">
        <v>36</v>
      </c>
      <c r="L1703" s="92">
        <v>47</v>
      </c>
      <c r="M1703" s="93"/>
      <c r="N1703" s="94"/>
      <c r="O1703" s="95"/>
      <c r="P1703" s="95"/>
      <c r="Q1703" s="95"/>
      <c r="R1703" s="97"/>
      <c r="S1703" s="94"/>
      <c r="T1703" s="95"/>
      <c r="U1703" s="96"/>
      <c r="V1703" s="95"/>
      <c r="W1703" s="95"/>
      <c r="X1703" s="97"/>
      <c r="Y1703" s="91"/>
      <c r="Z1703" s="113"/>
      <c r="AA1703" s="113"/>
      <c r="AB1703" s="92"/>
      <c r="AC1703" s="92"/>
      <c r="AD1703" s="93"/>
      <c r="AE1703" s="94"/>
      <c r="AF1703" s="96"/>
      <c r="AG1703" s="96"/>
      <c r="AH1703" s="95"/>
      <c r="AI1703" s="95"/>
      <c r="AJ1703" s="95"/>
      <c r="AK1703" s="95"/>
      <c r="AL1703" s="94"/>
      <c r="AM1703" s="96"/>
      <c r="AN1703" s="96"/>
      <c r="AO1703" s="95"/>
      <c r="AP1703" s="95"/>
      <c r="AQ1703" s="97"/>
      <c r="AR1703" s="94"/>
      <c r="AS1703" s="96"/>
      <c r="AT1703" s="96"/>
      <c r="AU1703" s="96"/>
      <c r="AV1703" s="95"/>
      <c r="AW1703" s="95"/>
      <c r="AX1703" s="97"/>
      <c r="AY1703" s="97"/>
      <c r="AZ1703" s="97"/>
      <c r="BA1703" s="97"/>
      <c r="BB1703" s="97"/>
      <c r="BC1703" s="99" t="s">
        <v>12301</v>
      </c>
      <c r="BD1703" s="99" t="s">
        <v>12362</v>
      </c>
      <c r="BE1703" s="99" t="s">
        <v>12362</v>
      </c>
      <c r="BF1703" s="100"/>
      <c r="BG1703" s="103"/>
      <c r="BH1703" s="103"/>
      <c r="BI1703" s="103"/>
      <c r="BJ1703" s="99"/>
      <c r="BK1703" s="112" t="s">
        <v>1511</v>
      </c>
      <c r="BL1703" s="102"/>
      <c r="BM1703" s="99"/>
      <c r="BN1703" s="99"/>
      <c r="BT1703" s="99"/>
      <c r="BU1703" s="99"/>
      <c r="BV1703" s="99"/>
      <c r="BW1703" s="99"/>
      <c r="BX1703" s="99"/>
      <c r="CB1703" s="13" t="s">
        <v>1511</v>
      </c>
    </row>
    <row r="1704" ht="13.75" spans="1:80">
      <c r="A1704" s="88" t="s">
        <v>12763</v>
      </c>
      <c r="B1704" s="88" t="s">
        <v>3271</v>
      </c>
      <c r="C1704" s="106" t="s">
        <v>7866</v>
      </c>
      <c r="D1704" s="89" t="s">
        <v>12266</v>
      </c>
      <c r="E1704" s="90">
        <v>9</v>
      </c>
      <c r="F1704" s="90">
        <v>42</v>
      </c>
      <c r="G1704" s="90">
        <f t="shared" si="28"/>
        <v>378</v>
      </c>
      <c r="H1704" s="91"/>
      <c r="I1704" s="92"/>
      <c r="J1704" s="92"/>
      <c r="K1704" s="92"/>
      <c r="L1704" s="92"/>
      <c r="M1704" s="93"/>
      <c r="N1704" s="94"/>
      <c r="O1704" s="94"/>
      <c r="P1704" s="94"/>
      <c r="Q1704" s="94"/>
      <c r="R1704" s="94"/>
      <c r="S1704" s="94"/>
      <c r="T1704" s="95"/>
      <c r="U1704" s="96"/>
      <c r="V1704" s="95"/>
      <c r="W1704" s="95"/>
      <c r="X1704" s="97"/>
      <c r="Y1704" s="91"/>
      <c r="Z1704" s="113"/>
      <c r="AA1704" s="113"/>
      <c r="AB1704" s="92"/>
      <c r="AC1704" s="92"/>
      <c r="AD1704" s="93"/>
      <c r="AE1704" s="94"/>
      <c r="AF1704" s="96"/>
      <c r="AG1704" s="96"/>
      <c r="AH1704" s="95"/>
      <c r="AI1704" s="95"/>
      <c r="AJ1704" s="95"/>
      <c r="AK1704" s="95"/>
      <c r="AL1704" s="94"/>
      <c r="AM1704" s="96"/>
      <c r="AN1704" s="114"/>
      <c r="AO1704" s="114"/>
      <c r="AP1704" s="114"/>
      <c r="AQ1704" s="114"/>
      <c r="AR1704" s="94"/>
      <c r="AS1704" s="96"/>
      <c r="AT1704" s="96"/>
      <c r="AU1704" s="96"/>
      <c r="AV1704" s="95"/>
      <c r="AW1704" s="95"/>
      <c r="AX1704" s="97"/>
      <c r="AY1704" s="97"/>
      <c r="AZ1704" s="97"/>
      <c r="BA1704" s="97"/>
      <c r="BB1704" s="97"/>
      <c r="BC1704" s="99" t="s">
        <v>12298</v>
      </c>
      <c r="BD1704" s="99" t="s">
        <v>1366</v>
      </c>
      <c r="BE1704" s="99" t="s">
        <v>1366</v>
      </c>
      <c r="BF1704" s="100"/>
      <c r="BG1704" s="103"/>
      <c r="BH1704" s="103"/>
      <c r="BI1704" s="103"/>
      <c r="BJ1704" s="99"/>
      <c r="BK1704" s="112" t="s">
        <v>1511</v>
      </c>
      <c r="BL1704" s="102"/>
      <c r="BM1704" s="99"/>
      <c r="BN1704" s="99"/>
      <c r="BT1704" s="99"/>
      <c r="BU1704" s="99"/>
      <c r="BV1704" s="99"/>
      <c r="BW1704" s="99"/>
      <c r="BX1704" s="99"/>
      <c r="CB1704" s="13" t="s">
        <v>1511</v>
      </c>
    </row>
    <row r="1705" ht="13.75" spans="1:80">
      <c r="A1705" s="88" t="s">
        <v>12763</v>
      </c>
      <c r="B1705" s="88" t="s">
        <v>3271</v>
      </c>
      <c r="C1705" s="106" t="s">
        <v>7866</v>
      </c>
      <c r="D1705" s="89" t="s">
        <v>494</v>
      </c>
      <c r="E1705" s="90">
        <v>9</v>
      </c>
      <c r="F1705" s="90">
        <v>116</v>
      </c>
      <c r="G1705" s="90">
        <f t="shared" si="28"/>
        <v>1044</v>
      </c>
      <c r="H1705" s="91"/>
      <c r="I1705" s="92"/>
      <c r="J1705" s="92"/>
      <c r="K1705" s="92"/>
      <c r="L1705" s="92"/>
      <c r="M1705" s="93"/>
      <c r="N1705" s="94"/>
      <c r="O1705" s="95"/>
      <c r="P1705" s="95"/>
      <c r="Q1705" s="95"/>
      <c r="R1705" s="97"/>
      <c r="S1705" s="94"/>
      <c r="T1705" s="95"/>
      <c r="U1705" s="96"/>
      <c r="V1705" s="95"/>
      <c r="W1705" s="95"/>
      <c r="X1705" s="97"/>
      <c r="Y1705" s="91"/>
      <c r="Z1705" s="113"/>
      <c r="AA1705" s="113"/>
      <c r="AB1705" s="92"/>
      <c r="AC1705" s="92"/>
      <c r="AD1705" s="93"/>
      <c r="AE1705" s="94"/>
      <c r="AF1705" s="96"/>
      <c r="AG1705" s="96"/>
      <c r="AH1705" s="95"/>
      <c r="AI1705" s="95"/>
      <c r="AJ1705" s="95"/>
      <c r="AK1705" s="95"/>
      <c r="AL1705" s="94"/>
      <c r="AM1705" s="96"/>
      <c r="AN1705" s="96"/>
      <c r="AO1705" s="95"/>
      <c r="AP1705" s="95"/>
      <c r="AQ1705" s="97"/>
      <c r="AR1705" s="94"/>
      <c r="AS1705" s="96"/>
      <c r="AT1705" s="96"/>
      <c r="AU1705" s="96"/>
      <c r="AV1705" s="95"/>
      <c r="AW1705" s="95"/>
      <c r="AX1705" s="97"/>
      <c r="AY1705" s="97"/>
      <c r="AZ1705" s="97"/>
      <c r="BA1705" s="97"/>
      <c r="BB1705" s="97"/>
      <c r="BC1705" s="99" t="s">
        <v>12301</v>
      </c>
      <c r="BD1705" s="99" t="s">
        <v>12362</v>
      </c>
      <c r="BE1705" s="99" t="s">
        <v>12362</v>
      </c>
      <c r="BF1705" s="100"/>
      <c r="BG1705" s="103"/>
      <c r="BH1705" s="103"/>
      <c r="BI1705" s="103"/>
      <c r="BJ1705" s="99"/>
      <c r="BK1705" s="112" t="s">
        <v>1511</v>
      </c>
      <c r="BL1705" s="102"/>
      <c r="BM1705" s="99"/>
      <c r="BN1705" s="99"/>
      <c r="BT1705" s="99"/>
      <c r="BU1705" s="99"/>
      <c r="BV1705" s="99"/>
      <c r="BW1705" s="99"/>
      <c r="BX1705" s="99"/>
      <c r="CB1705" s="13" t="s">
        <v>1511</v>
      </c>
    </row>
    <row r="1706" ht="13.75" spans="1:80">
      <c r="A1706" s="88" t="s">
        <v>12764</v>
      </c>
      <c r="B1706" s="88">
        <v>92476691</v>
      </c>
      <c r="C1706" s="106" t="s">
        <v>656</v>
      </c>
      <c r="D1706" s="89" t="s">
        <v>494</v>
      </c>
      <c r="E1706" s="90">
        <v>6</v>
      </c>
      <c r="F1706" s="90">
        <v>117</v>
      </c>
      <c r="G1706" s="90">
        <f t="shared" si="28"/>
        <v>702</v>
      </c>
      <c r="H1706" s="94"/>
      <c r="I1706" s="95"/>
      <c r="J1706" s="95"/>
      <c r="K1706" s="95"/>
      <c r="L1706" s="95"/>
      <c r="M1706" s="97"/>
      <c r="N1706" s="91"/>
      <c r="O1706" s="91"/>
      <c r="P1706" s="91"/>
      <c r="Q1706" s="91"/>
      <c r="R1706" s="93"/>
      <c r="S1706" s="94"/>
      <c r="T1706" s="95"/>
      <c r="U1706" s="96"/>
      <c r="V1706" s="95"/>
      <c r="W1706" s="95"/>
      <c r="X1706" s="97"/>
      <c r="Y1706" s="94"/>
      <c r="Z1706" s="96"/>
      <c r="AA1706" s="96"/>
      <c r="AB1706" s="95"/>
      <c r="AC1706" s="95"/>
      <c r="AD1706" s="97"/>
      <c r="AE1706" s="94"/>
      <c r="AF1706" s="96"/>
      <c r="AG1706" s="96"/>
      <c r="AH1706" s="95"/>
      <c r="AI1706" s="95"/>
      <c r="AJ1706" s="95"/>
      <c r="AK1706" s="95"/>
      <c r="AL1706" s="94"/>
      <c r="AM1706" s="96"/>
      <c r="AN1706" s="96"/>
      <c r="AO1706" s="95"/>
      <c r="AP1706" s="95"/>
      <c r="AQ1706" s="97"/>
      <c r="AR1706" s="94"/>
      <c r="AS1706" s="96"/>
      <c r="AT1706" s="96"/>
      <c r="AU1706" s="96"/>
      <c r="AV1706" s="95"/>
      <c r="AW1706" s="95"/>
      <c r="AX1706" s="97"/>
      <c r="AY1706" s="97"/>
      <c r="AZ1706" s="97"/>
      <c r="BA1706" s="97"/>
      <c r="BB1706" s="97"/>
      <c r="BC1706" s="99" t="s">
        <v>12362</v>
      </c>
      <c r="BD1706" s="99" t="s">
        <v>12301</v>
      </c>
      <c r="BE1706" s="99" t="s">
        <v>12362</v>
      </c>
      <c r="BF1706" s="100"/>
      <c r="BG1706" s="103"/>
      <c r="BH1706" s="103"/>
      <c r="BI1706" s="103"/>
      <c r="BJ1706" s="99"/>
      <c r="BK1706" s="112" t="s">
        <v>1511</v>
      </c>
      <c r="BL1706" s="102"/>
      <c r="BM1706" s="99"/>
      <c r="BN1706" s="99"/>
      <c r="BT1706" s="99"/>
      <c r="BU1706" s="99"/>
      <c r="BV1706" s="99"/>
      <c r="BW1706" s="99"/>
      <c r="BX1706" s="99"/>
      <c r="CB1706" s="13" t="s">
        <v>1511</v>
      </c>
    </row>
    <row r="1707" ht="13.75" spans="1:80">
      <c r="A1707" s="88" t="s">
        <v>12764</v>
      </c>
      <c r="B1707" s="88" t="s">
        <v>12265</v>
      </c>
      <c r="C1707" s="106" t="s">
        <v>12265</v>
      </c>
      <c r="D1707" s="89" t="s">
        <v>12266</v>
      </c>
      <c r="E1707" s="90"/>
      <c r="F1707" s="90"/>
      <c r="G1707" s="90">
        <f t="shared" si="28"/>
        <v>0</v>
      </c>
      <c r="H1707" s="94"/>
      <c r="I1707" s="95"/>
      <c r="J1707" s="95"/>
      <c r="K1707" s="95"/>
      <c r="L1707" s="95"/>
      <c r="M1707" s="97"/>
      <c r="N1707" s="91"/>
      <c r="O1707" s="92"/>
      <c r="P1707" s="92"/>
      <c r="Q1707" s="92"/>
      <c r="R1707" s="93"/>
      <c r="S1707" s="94"/>
      <c r="T1707" s="95"/>
      <c r="U1707" s="96"/>
      <c r="V1707" s="95"/>
      <c r="W1707" s="95"/>
      <c r="X1707" s="97"/>
      <c r="Y1707" s="94"/>
      <c r="Z1707" s="96"/>
      <c r="AA1707" s="96"/>
      <c r="AB1707" s="95"/>
      <c r="AC1707" s="95"/>
      <c r="AD1707" s="97"/>
      <c r="AE1707" s="94"/>
      <c r="AF1707" s="96"/>
      <c r="AG1707" s="96"/>
      <c r="AH1707" s="95"/>
      <c r="AI1707" s="95"/>
      <c r="AJ1707" s="95"/>
      <c r="AK1707" s="95"/>
      <c r="AL1707" s="94"/>
      <c r="AM1707" s="96"/>
      <c r="AN1707" s="96"/>
      <c r="AO1707" s="95"/>
      <c r="AP1707" s="95"/>
      <c r="AQ1707" s="97"/>
      <c r="AR1707" s="94"/>
      <c r="AS1707" s="96"/>
      <c r="AT1707" s="96"/>
      <c r="AU1707" s="96"/>
      <c r="AV1707" s="95"/>
      <c r="AW1707" s="95"/>
      <c r="AX1707" s="97"/>
      <c r="AY1707" s="97"/>
      <c r="AZ1707" s="97"/>
      <c r="BA1707" s="97"/>
      <c r="BB1707" s="97"/>
      <c r="BC1707" s="99" t="s">
        <v>12265</v>
      </c>
      <c r="BD1707" s="99" t="s">
        <v>12265</v>
      </c>
      <c r="BE1707" s="99"/>
      <c r="BF1707" s="100"/>
      <c r="BG1707" s="100"/>
      <c r="BH1707" s="100"/>
      <c r="BI1707" s="100"/>
      <c r="BJ1707" s="99"/>
      <c r="BK1707" s="112" t="s">
        <v>1511</v>
      </c>
      <c r="BL1707" s="102"/>
      <c r="BM1707" s="99"/>
      <c r="BN1707" s="99"/>
      <c r="BT1707" s="99"/>
      <c r="BU1707" s="99"/>
      <c r="BV1707" s="99"/>
      <c r="BW1707" s="99"/>
      <c r="BX1707" s="99"/>
      <c r="CB1707" s="13" t="s">
        <v>1511</v>
      </c>
    </row>
    <row r="1708" ht="13.75" spans="1:80">
      <c r="A1708" s="88" t="s">
        <v>12765</v>
      </c>
      <c r="B1708" s="88">
        <v>92429691</v>
      </c>
      <c r="C1708" s="106">
        <v>92429601</v>
      </c>
      <c r="D1708" s="89" t="s">
        <v>12266</v>
      </c>
      <c r="E1708" s="90">
        <v>8</v>
      </c>
      <c r="F1708" s="90">
        <v>21</v>
      </c>
      <c r="G1708" s="90">
        <f t="shared" si="28"/>
        <v>168</v>
      </c>
      <c r="H1708" s="94"/>
      <c r="I1708" s="95"/>
      <c r="J1708" s="95"/>
      <c r="K1708" s="95"/>
      <c r="L1708" s="95"/>
      <c r="M1708" s="97"/>
      <c r="N1708" s="91"/>
      <c r="O1708" s="91"/>
      <c r="P1708" s="91"/>
      <c r="Q1708" s="91"/>
      <c r="R1708" s="91"/>
      <c r="S1708" s="94"/>
      <c r="T1708" s="95"/>
      <c r="U1708" s="96"/>
      <c r="V1708" s="95"/>
      <c r="W1708" s="95"/>
      <c r="X1708" s="97"/>
      <c r="Y1708" s="94"/>
      <c r="Z1708" s="96"/>
      <c r="AA1708" s="96"/>
      <c r="AB1708" s="95"/>
      <c r="AC1708" s="95"/>
      <c r="AD1708" s="97"/>
      <c r="AE1708" s="94"/>
      <c r="AF1708" s="96"/>
      <c r="AG1708" s="96"/>
      <c r="AH1708" s="95"/>
      <c r="AI1708" s="95"/>
      <c r="AJ1708" s="95"/>
      <c r="AK1708" s="95"/>
      <c r="AL1708" s="94"/>
      <c r="AM1708" s="96"/>
      <c r="AN1708" s="96"/>
      <c r="AO1708" s="95"/>
      <c r="AP1708" s="95"/>
      <c r="AQ1708" s="97"/>
      <c r="AR1708" s="94"/>
      <c r="AS1708" s="96"/>
      <c r="AT1708" s="96"/>
      <c r="AU1708" s="96"/>
      <c r="AV1708" s="95"/>
      <c r="AW1708" s="95"/>
      <c r="AX1708" s="97"/>
      <c r="AY1708" s="97"/>
      <c r="AZ1708" s="97"/>
      <c r="BA1708" s="97"/>
      <c r="BB1708" s="97"/>
      <c r="BC1708" s="99" t="s">
        <v>1366</v>
      </c>
      <c r="BD1708" s="99" t="s">
        <v>1366</v>
      </c>
      <c r="BE1708" s="99" t="s">
        <v>12298</v>
      </c>
      <c r="BF1708" s="100"/>
      <c r="BG1708" s="103"/>
      <c r="BH1708" s="103"/>
      <c r="BI1708" s="103"/>
      <c r="BJ1708" s="99"/>
      <c r="BK1708" s="112" t="s">
        <v>1511</v>
      </c>
      <c r="BL1708" s="102"/>
      <c r="BM1708" s="99"/>
      <c r="BN1708" s="99"/>
      <c r="BT1708" s="99"/>
      <c r="BU1708" s="99"/>
      <c r="BV1708" s="99"/>
      <c r="BW1708" s="99"/>
      <c r="BX1708" s="99"/>
      <c r="CB1708" s="13" t="s">
        <v>1511</v>
      </c>
    </row>
    <row r="1709" ht="13.75" spans="1:80">
      <c r="A1709" s="88" t="s">
        <v>12765</v>
      </c>
      <c r="B1709" s="88">
        <v>92429691</v>
      </c>
      <c r="C1709" s="106">
        <v>92429601</v>
      </c>
      <c r="D1709" s="89" t="s">
        <v>494</v>
      </c>
      <c r="E1709" s="90">
        <v>8</v>
      </c>
      <c r="F1709" s="90">
        <v>6</v>
      </c>
      <c r="G1709" s="90">
        <f t="shared" si="28"/>
        <v>48</v>
      </c>
      <c r="H1709" s="94"/>
      <c r="I1709" s="95"/>
      <c r="J1709" s="95"/>
      <c r="K1709" s="95"/>
      <c r="L1709" s="95"/>
      <c r="M1709" s="97"/>
      <c r="N1709" s="91"/>
      <c r="O1709" s="92"/>
      <c r="P1709" s="92"/>
      <c r="Q1709" s="92"/>
      <c r="R1709" s="93"/>
      <c r="S1709" s="94"/>
      <c r="T1709" s="95"/>
      <c r="U1709" s="96"/>
      <c r="V1709" s="95"/>
      <c r="W1709" s="95"/>
      <c r="X1709" s="97"/>
      <c r="Y1709" s="94"/>
      <c r="Z1709" s="96"/>
      <c r="AA1709" s="96"/>
      <c r="AB1709" s="95"/>
      <c r="AC1709" s="95"/>
      <c r="AD1709" s="97"/>
      <c r="AE1709" s="94"/>
      <c r="AF1709" s="96"/>
      <c r="AG1709" s="96"/>
      <c r="AH1709" s="95"/>
      <c r="AI1709" s="95"/>
      <c r="AJ1709" s="95"/>
      <c r="AK1709" s="95"/>
      <c r="AL1709" s="94"/>
      <c r="AM1709" s="96"/>
      <c r="AN1709" s="96"/>
      <c r="AO1709" s="95"/>
      <c r="AP1709" s="95"/>
      <c r="AQ1709" s="97"/>
      <c r="AR1709" s="94"/>
      <c r="AS1709" s="96"/>
      <c r="AT1709" s="96"/>
      <c r="AU1709" s="96"/>
      <c r="AV1709" s="95"/>
      <c r="AW1709" s="95"/>
      <c r="AX1709" s="97"/>
      <c r="AY1709" s="97"/>
      <c r="AZ1709" s="97"/>
      <c r="BA1709" s="97"/>
      <c r="BB1709" s="97"/>
      <c r="BC1709" s="99" t="s">
        <v>12362</v>
      </c>
      <c r="BD1709" s="99" t="s">
        <v>12362</v>
      </c>
      <c r="BE1709" s="99" t="s">
        <v>12301</v>
      </c>
      <c r="BF1709" s="100"/>
      <c r="BG1709" s="103"/>
      <c r="BH1709" s="103"/>
      <c r="BI1709" s="103"/>
      <c r="BJ1709" s="99" t="s">
        <v>20</v>
      </c>
      <c r="BK1709" s="112" t="s">
        <v>1511</v>
      </c>
      <c r="BL1709" s="102"/>
      <c r="BM1709" s="99"/>
      <c r="BN1709" s="99"/>
      <c r="BT1709" s="99"/>
      <c r="BU1709" s="99"/>
      <c r="BV1709" s="99"/>
      <c r="BW1709" s="99"/>
      <c r="BX1709" s="99"/>
      <c r="CB1709" s="13" t="s">
        <v>1511</v>
      </c>
    </row>
    <row r="1710" ht="13.75" spans="1:80">
      <c r="A1710" s="88" t="s">
        <v>12765</v>
      </c>
      <c r="B1710" s="88" t="s">
        <v>4142</v>
      </c>
      <c r="C1710" s="106" t="s">
        <v>4141</v>
      </c>
      <c r="D1710" s="89" t="s">
        <v>12266</v>
      </c>
      <c r="E1710" s="90">
        <v>8</v>
      </c>
      <c r="F1710" s="90">
        <v>21</v>
      </c>
      <c r="G1710" s="90">
        <f t="shared" si="28"/>
        <v>168</v>
      </c>
      <c r="H1710" s="94"/>
      <c r="I1710" s="95"/>
      <c r="J1710" s="95"/>
      <c r="K1710" s="95"/>
      <c r="L1710" s="95"/>
      <c r="M1710" s="97"/>
      <c r="N1710" s="91"/>
      <c r="O1710" s="91"/>
      <c r="P1710" s="91"/>
      <c r="Q1710" s="91"/>
      <c r="R1710" s="91"/>
      <c r="S1710" s="94"/>
      <c r="T1710" s="95"/>
      <c r="U1710" s="96"/>
      <c r="V1710" s="95"/>
      <c r="W1710" s="95"/>
      <c r="X1710" s="97"/>
      <c r="Y1710" s="94"/>
      <c r="Z1710" s="96"/>
      <c r="AA1710" s="96"/>
      <c r="AB1710" s="95"/>
      <c r="AC1710" s="95"/>
      <c r="AD1710" s="97"/>
      <c r="AE1710" s="94"/>
      <c r="AF1710" s="96"/>
      <c r="AG1710" s="96"/>
      <c r="AH1710" s="95"/>
      <c r="AI1710" s="95"/>
      <c r="AJ1710" s="95"/>
      <c r="AK1710" s="95"/>
      <c r="AL1710" s="94"/>
      <c r="AM1710" s="96"/>
      <c r="AN1710" s="96"/>
      <c r="AO1710" s="95"/>
      <c r="AP1710" s="95"/>
      <c r="AQ1710" s="97"/>
      <c r="AR1710" s="94"/>
      <c r="AS1710" s="96"/>
      <c r="AT1710" s="96"/>
      <c r="AU1710" s="96"/>
      <c r="AV1710" s="95"/>
      <c r="AW1710" s="95"/>
      <c r="AX1710" s="97"/>
      <c r="AY1710" s="97"/>
      <c r="AZ1710" s="97"/>
      <c r="BA1710" s="97"/>
      <c r="BB1710" s="97"/>
      <c r="BC1710" s="99" t="s">
        <v>1366</v>
      </c>
      <c r="BD1710" s="99" t="s">
        <v>1366</v>
      </c>
      <c r="BE1710" s="99" t="s">
        <v>12298</v>
      </c>
      <c r="BF1710" s="100"/>
      <c r="BG1710" s="103"/>
      <c r="BH1710" s="103"/>
      <c r="BI1710" s="103"/>
      <c r="BJ1710" s="99"/>
      <c r="BK1710" s="112" t="s">
        <v>1511</v>
      </c>
      <c r="BL1710" s="102"/>
      <c r="BM1710" s="99"/>
      <c r="BN1710" s="99"/>
      <c r="BT1710" s="99"/>
      <c r="BU1710" s="99"/>
      <c r="BV1710" s="99"/>
      <c r="BW1710" s="99"/>
      <c r="BX1710" s="99"/>
      <c r="CB1710" s="13" t="s">
        <v>1511</v>
      </c>
    </row>
    <row r="1711" ht="13.75" spans="1:80">
      <c r="A1711" s="88" t="s">
        <v>12765</v>
      </c>
      <c r="B1711" s="88" t="s">
        <v>4142</v>
      </c>
      <c r="C1711" s="106" t="s">
        <v>4141</v>
      </c>
      <c r="D1711" s="89" t="s">
        <v>494</v>
      </c>
      <c r="E1711" s="90">
        <v>8</v>
      </c>
      <c r="F1711" s="90">
        <v>6</v>
      </c>
      <c r="G1711" s="90">
        <f t="shared" si="28"/>
        <v>48</v>
      </c>
      <c r="H1711" s="94"/>
      <c r="I1711" s="95"/>
      <c r="J1711" s="95"/>
      <c r="K1711" s="95"/>
      <c r="L1711" s="95"/>
      <c r="M1711" s="97"/>
      <c r="N1711" s="91"/>
      <c r="O1711" s="92"/>
      <c r="P1711" s="92"/>
      <c r="Q1711" s="92"/>
      <c r="R1711" s="93"/>
      <c r="S1711" s="94"/>
      <c r="T1711" s="95"/>
      <c r="U1711" s="96"/>
      <c r="V1711" s="95"/>
      <c r="W1711" s="95"/>
      <c r="X1711" s="97"/>
      <c r="Y1711" s="94"/>
      <c r="Z1711" s="96"/>
      <c r="AA1711" s="96"/>
      <c r="AB1711" s="95"/>
      <c r="AC1711" s="95"/>
      <c r="AD1711" s="97"/>
      <c r="AE1711" s="94"/>
      <c r="AF1711" s="96"/>
      <c r="AG1711" s="96"/>
      <c r="AH1711" s="95"/>
      <c r="AI1711" s="95"/>
      <c r="AJ1711" s="95"/>
      <c r="AK1711" s="95"/>
      <c r="AL1711" s="94"/>
      <c r="AM1711" s="96"/>
      <c r="AN1711" s="96"/>
      <c r="AO1711" s="95"/>
      <c r="AP1711" s="95"/>
      <c r="AQ1711" s="97"/>
      <c r="AR1711" s="94"/>
      <c r="AS1711" s="96"/>
      <c r="AT1711" s="96"/>
      <c r="AU1711" s="96"/>
      <c r="AV1711" s="95"/>
      <c r="AW1711" s="95"/>
      <c r="AX1711" s="97"/>
      <c r="AY1711" s="97"/>
      <c r="AZ1711" s="97"/>
      <c r="BA1711" s="97"/>
      <c r="BB1711" s="97"/>
      <c r="BC1711" s="99" t="s">
        <v>12362</v>
      </c>
      <c r="BD1711" s="99" t="s">
        <v>12362</v>
      </c>
      <c r="BE1711" s="99" t="s">
        <v>12301</v>
      </c>
      <c r="BF1711" s="100"/>
      <c r="BG1711" s="103"/>
      <c r="BH1711" s="103"/>
      <c r="BI1711" s="103"/>
      <c r="BJ1711" s="99" t="s">
        <v>20</v>
      </c>
      <c r="BK1711" s="112" t="s">
        <v>1511</v>
      </c>
      <c r="BL1711" s="102"/>
      <c r="BM1711" s="99"/>
      <c r="BN1711" s="99"/>
      <c r="BT1711" s="99"/>
      <c r="BU1711" s="99"/>
      <c r="BV1711" s="99"/>
      <c r="BW1711" s="99"/>
      <c r="BX1711" s="99"/>
      <c r="CB1711" s="13" t="s">
        <v>1511</v>
      </c>
    </row>
    <row r="1712" ht="13.75" spans="1:80">
      <c r="A1712" s="88" t="s">
        <v>12766</v>
      </c>
      <c r="B1712" s="88" t="s">
        <v>4194</v>
      </c>
      <c r="C1712" s="106" t="s">
        <v>4193</v>
      </c>
      <c r="D1712" s="89" t="s">
        <v>12266</v>
      </c>
      <c r="E1712" s="90">
        <v>4</v>
      </c>
      <c r="F1712" s="90">
        <v>147</v>
      </c>
      <c r="G1712" s="90">
        <f t="shared" ref="G1712:G1775" si="29">F1712*E1712</f>
        <v>588</v>
      </c>
      <c r="H1712" s="91"/>
      <c r="I1712" s="92"/>
      <c r="J1712" s="92">
        <v>35</v>
      </c>
      <c r="K1712" s="92">
        <v>42</v>
      </c>
      <c r="L1712" s="92">
        <v>44</v>
      </c>
      <c r="M1712" s="93">
        <v>33</v>
      </c>
      <c r="N1712" s="94">
        <v>33</v>
      </c>
      <c r="O1712" s="94">
        <v>35</v>
      </c>
      <c r="P1712" s="94">
        <v>42</v>
      </c>
      <c r="Q1712" s="94">
        <v>44</v>
      </c>
      <c r="R1712" s="94">
        <v>33</v>
      </c>
      <c r="S1712" s="94"/>
      <c r="T1712" s="95"/>
      <c r="U1712" s="96"/>
      <c r="V1712" s="95"/>
      <c r="W1712" s="95"/>
      <c r="X1712" s="97"/>
      <c r="Y1712" s="94"/>
      <c r="Z1712" s="96"/>
      <c r="AA1712" s="96"/>
      <c r="AB1712" s="95"/>
      <c r="AC1712" s="95"/>
      <c r="AD1712" s="97"/>
      <c r="AE1712" s="94"/>
      <c r="AF1712" s="96"/>
      <c r="AG1712" s="96"/>
      <c r="AH1712" s="95"/>
      <c r="AI1712" s="95"/>
      <c r="AJ1712" s="95"/>
      <c r="AK1712" s="95"/>
      <c r="AL1712" s="94"/>
      <c r="AM1712" s="96"/>
      <c r="AN1712" s="96"/>
      <c r="AO1712" s="95"/>
      <c r="AP1712" s="95"/>
      <c r="AQ1712" s="97"/>
      <c r="AR1712" s="94"/>
      <c r="AS1712" s="96"/>
      <c r="AT1712" s="96"/>
      <c r="AU1712" s="96"/>
      <c r="AV1712" s="95"/>
      <c r="AW1712" s="95"/>
      <c r="AX1712" s="97"/>
      <c r="AY1712" s="97"/>
      <c r="AZ1712" s="97"/>
      <c r="BA1712" s="97"/>
      <c r="BB1712" s="97"/>
      <c r="BC1712" s="99" t="s">
        <v>12298</v>
      </c>
      <c r="BD1712" s="99" t="s">
        <v>1366</v>
      </c>
      <c r="BE1712" s="99" t="s">
        <v>1366</v>
      </c>
      <c r="BF1712" s="100"/>
      <c r="BG1712" s="103"/>
      <c r="BH1712" s="103"/>
      <c r="BI1712" s="103"/>
      <c r="BJ1712" s="99"/>
      <c r="BK1712" s="112" t="s">
        <v>1511</v>
      </c>
      <c r="BL1712" s="102"/>
      <c r="BM1712" s="99"/>
      <c r="BN1712" s="99"/>
      <c r="BT1712" s="99"/>
      <c r="BU1712" s="99"/>
      <c r="BV1712" s="99"/>
      <c r="BW1712" s="99"/>
      <c r="BX1712" s="99"/>
      <c r="CB1712" s="13" t="s">
        <v>1511</v>
      </c>
    </row>
    <row r="1713" ht="13.75" spans="1:80">
      <c r="A1713" s="88" t="s">
        <v>12766</v>
      </c>
      <c r="B1713" s="88" t="s">
        <v>4194</v>
      </c>
      <c r="C1713" s="106" t="s">
        <v>4193</v>
      </c>
      <c r="D1713" s="89" t="s">
        <v>494</v>
      </c>
      <c r="E1713" s="90">
        <v>4</v>
      </c>
      <c r="F1713" s="90">
        <v>112</v>
      </c>
      <c r="G1713" s="90">
        <f t="shared" si="29"/>
        <v>448</v>
      </c>
      <c r="H1713" s="91"/>
      <c r="I1713" s="92"/>
      <c r="J1713" s="92">
        <v>27</v>
      </c>
      <c r="K1713" s="92">
        <v>35</v>
      </c>
      <c r="L1713" s="92">
        <v>45</v>
      </c>
      <c r="M1713" s="93">
        <v>33</v>
      </c>
      <c r="N1713" s="94">
        <v>30</v>
      </c>
      <c r="O1713" s="95">
        <v>27</v>
      </c>
      <c r="P1713" s="95">
        <v>35</v>
      </c>
      <c r="Q1713" s="95">
        <v>36</v>
      </c>
      <c r="R1713" s="97">
        <v>33</v>
      </c>
      <c r="S1713" s="94"/>
      <c r="T1713" s="95"/>
      <c r="U1713" s="159"/>
      <c r="V1713" s="160"/>
      <c r="W1713" s="160"/>
      <c r="X1713" s="97"/>
      <c r="Y1713" s="94"/>
      <c r="Z1713" s="96"/>
      <c r="AA1713" s="159"/>
      <c r="AB1713" s="160"/>
      <c r="AC1713" s="160"/>
      <c r="AD1713" s="97"/>
      <c r="AE1713" s="94"/>
      <c r="AF1713" s="96"/>
      <c r="AG1713" s="96"/>
      <c r="AH1713" s="95"/>
      <c r="AI1713" s="95"/>
      <c r="AJ1713" s="95"/>
      <c r="AK1713" s="95"/>
      <c r="AL1713" s="94"/>
      <c r="AM1713" s="96"/>
      <c r="AN1713" s="96"/>
      <c r="AO1713" s="95"/>
      <c r="AP1713" s="95"/>
      <c r="AQ1713" s="97"/>
      <c r="AR1713" s="94"/>
      <c r="AS1713" s="96"/>
      <c r="AT1713" s="96"/>
      <c r="AU1713" s="96"/>
      <c r="AV1713" s="95"/>
      <c r="AW1713" s="95"/>
      <c r="AX1713" s="97"/>
      <c r="AY1713" s="97"/>
      <c r="AZ1713" s="97"/>
      <c r="BA1713" s="97"/>
      <c r="BB1713" s="97"/>
      <c r="BC1713" s="99" t="s">
        <v>12301</v>
      </c>
      <c r="BD1713" s="99" t="s">
        <v>12362</v>
      </c>
      <c r="BE1713" s="99" t="s">
        <v>12362</v>
      </c>
      <c r="BF1713" s="100"/>
      <c r="BG1713" s="103"/>
      <c r="BH1713" s="103"/>
      <c r="BI1713" s="103"/>
      <c r="BJ1713" s="99"/>
      <c r="BK1713" s="112" t="s">
        <v>1511</v>
      </c>
      <c r="BL1713" s="102"/>
      <c r="BM1713" s="99"/>
      <c r="BN1713" s="99"/>
      <c r="BT1713" s="99"/>
      <c r="BU1713" s="99"/>
      <c r="BV1713" s="99"/>
      <c r="BW1713" s="99"/>
      <c r="BX1713" s="99"/>
      <c r="CB1713" s="13" t="s">
        <v>1511</v>
      </c>
    </row>
    <row r="1714" ht="13.75" spans="1:80">
      <c r="A1714" s="88" t="s">
        <v>12766</v>
      </c>
      <c r="B1714" s="88" t="s">
        <v>4194</v>
      </c>
      <c r="C1714" s="106" t="s">
        <v>6612</v>
      </c>
      <c r="D1714" s="89" t="s">
        <v>12266</v>
      </c>
      <c r="E1714" s="90">
        <v>4</v>
      </c>
      <c r="F1714" s="90">
        <v>147</v>
      </c>
      <c r="G1714" s="90">
        <f t="shared" si="29"/>
        <v>588</v>
      </c>
      <c r="H1714" s="91"/>
      <c r="I1714" s="92"/>
      <c r="J1714" s="92">
        <v>35</v>
      </c>
      <c r="K1714" s="92">
        <v>42</v>
      </c>
      <c r="L1714" s="92">
        <v>44</v>
      </c>
      <c r="M1714" s="93">
        <v>33</v>
      </c>
      <c r="N1714" s="94">
        <v>33</v>
      </c>
      <c r="O1714" s="94">
        <v>35</v>
      </c>
      <c r="P1714" s="94">
        <v>42</v>
      </c>
      <c r="Q1714" s="94">
        <v>44</v>
      </c>
      <c r="R1714" s="94">
        <v>33</v>
      </c>
      <c r="S1714" s="94"/>
      <c r="T1714" s="95"/>
      <c r="U1714" s="96"/>
      <c r="V1714" s="95"/>
      <c r="W1714" s="95"/>
      <c r="X1714" s="97"/>
      <c r="Y1714" s="94"/>
      <c r="Z1714" s="96"/>
      <c r="AA1714" s="96"/>
      <c r="AB1714" s="95"/>
      <c r="AC1714" s="95"/>
      <c r="AD1714" s="97"/>
      <c r="AE1714" s="94"/>
      <c r="AF1714" s="96"/>
      <c r="AG1714" s="96"/>
      <c r="AH1714" s="95"/>
      <c r="AI1714" s="95"/>
      <c r="AJ1714" s="95"/>
      <c r="AK1714" s="95"/>
      <c r="AL1714" s="94"/>
      <c r="AM1714" s="96"/>
      <c r="AN1714" s="96"/>
      <c r="AO1714" s="95"/>
      <c r="AP1714" s="95"/>
      <c r="AQ1714" s="97"/>
      <c r="AR1714" s="94"/>
      <c r="AS1714" s="96"/>
      <c r="AT1714" s="96"/>
      <c r="AU1714" s="96"/>
      <c r="AV1714" s="95"/>
      <c r="AW1714" s="95"/>
      <c r="AX1714" s="97"/>
      <c r="AY1714" s="97"/>
      <c r="AZ1714" s="97"/>
      <c r="BA1714" s="97"/>
      <c r="BB1714" s="97"/>
      <c r="BC1714" s="99" t="s">
        <v>12298</v>
      </c>
      <c r="BD1714" s="99" t="s">
        <v>1366</v>
      </c>
      <c r="BE1714" s="99" t="s">
        <v>1366</v>
      </c>
      <c r="BF1714" s="100"/>
      <c r="BG1714" s="103"/>
      <c r="BH1714" s="103"/>
      <c r="BI1714" s="103"/>
      <c r="BJ1714" s="99"/>
      <c r="BK1714" s="112" t="s">
        <v>1511</v>
      </c>
      <c r="BL1714" s="102"/>
      <c r="BM1714" s="99"/>
      <c r="BN1714" s="99"/>
      <c r="BT1714" s="99"/>
      <c r="BU1714" s="99"/>
      <c r="BV1714" s="99"/>
      <c r="BW1714" s="99"/>
      <c r="BX1714" s="99"/>
      <c r="CB1714" s="13" t="s">
        <v>1511</v>
      </c>
    </row>
    <row r="1715" ht="13.75" spans="1:80">
      <c r="A1715" s="88" t="s">
        <v>12766</v>
      </c>
      <c r="B1715" s="88" t="s">
        <v>4194</v>
      </c>
      <c r="C1715" s="106" t="s">
        <v>6612</v>
      </c>
      <c r="D1715" s="89" t="s">
        <v>494</v>
      </c>
      <c r="E1715" s="90">
        <v>4</v>
      </c>
      <c r="F1715" s="90">
        <v>112</v>
      </c>
      <c r="G1715" s="90">
        <f t="shared" si="29"/>
        <v>448</v>
      </c>
      <c r="H1715" s="91"/>
      <c r="I1715" s="92"/>
      <c r="J1715" s="92">
        <v>27</v>
      </c>
      <c r="K1715" s="92">
        <v>35</v>
      </c>
      <c r="L1715" s="92">
        <v>45</v>
      </c>
      <c r="M1715" s="93">
        <v>33</v>
      </c>
      <c r="N1715" s="94">
        <v>30</v>
      </c>
      <c r="O1715" s="95">
        <v>36</v>
      </c>
      <c r="P1715" s="95">
        <v>20</v>
      </c>
      <c r="Q1715" s="95">
        <v>46</v>
      </c>
      <c r="R1715" s="97">
        <v>33</v>
      </c>
      <c r="S1715" s="94"/>
      <c r="T1715" s="95"/>
      <c r="U1715" s="159"/>
      <c r="V1715" s="160"/>
      <c r="W1715" s="160"/>
      <c r="X1715" s="97"/>
      <c r="Y1715" s="94"/>
      <c r="Z1715" s="96"/>
      <c r="AA1715" s="159"/>
      <c r="AB1715" s="160"/>
      <c r="AC1715" s="160"/>
      <c r="AD1715" s="97"/>
      <c r="AE1715" s="94"/>
      <c r="AF1715" s="96"/>
      <c r="AG1715" s="96"/>
      <c r="AH1715" s="95"/>
      <c r="AI1715" s="95"/>
      <c r="AJ1715" s="95"/>
      <c r="AK1715" s="95"/>
      <c r="AL1715" s="94"/>
      <c r="AM1715" s="96"/>
      <c r="AN1715" s="96"/>
      <c r="AO1715" s="95"/>
      <c r="AP1715" s="95"/>
      <c r="AQ1715" s="97"/>
      <c r="AR1715" s="94"/>
      <c r="AS1715" s="96"/>
      <c r="AT1715" s="96"/>
      <c r="AU1715" s="96"/>
      <c r="AV1715" s="95"/>
      <c r="AW1715" s="95"/>
      <c r="AX1715" s="97"/>
      <c r="AY1715" s="97"/>
      <c r="AZ1715" s="97"/>
      <c r="BA1715" s="97"/>
      <c r="BB1715" s="97"/>
      <c r="BC1715" s="99" t="s">
        <v>12301</v>
      </c>
      <c r="BD1715" s="99" t="s">
        <v>12362</v>
      </c>
      <c r="BE1715" s="99" t="s">
        <v>12362</v>
      </c>
      <c r="BF1715" s="100"/>
      <c r="BG1715" s="103"/>
      <c r="BH1715" s="103"/>
      <c r="BI1715" s="103"/>
      <c r="BJ1715" s="99"/>
      <c r="BK1715" s="112" t="s">
        <v>1511</v>
      </c>
      <c r="BL1715" s="102"/>
      <c r="BM1715" s="99"/>
      <c r="BN1715" s="99"/>
      <c r="BT1715" s="99"/>
      <c r="BU1715" s="99"/>
      <c r="BV1715" s="99"/>
      <c r="BW1715" s="99"/>
      <c r="BX1715" s="99"/>
      <c r="CB1715" s="13" t="s">
        <v>1511</v>
      </c>
    </row>
    <row r="1716" ht="13.75" spans="1:80">
      <c r="A1716" s="88" t="s">
        <v>12767</v>
      </c>
      <c r="B1716" s="88" t="s">
        <v>537</v>
      </c>
      <c r="C1716" s="106" t="s">
        <v>535</v>
      </c>
      <c r="D1716" s="89" t="s">
        <v>12266</v>
      </c>
      <c r="E1716" s="90">
        <v>4</v>
      </c>
      <c r="F1716" s="90">
        <v>103</v>
      </c>
      <c r="G1716" s="90">
        <f t="shared" si="29"/>
        <v>412</v>
      </c>
      <c r="H1716" s="91"/>
      <c r="I1716" s="92"/>
      <c r="J1716" s="105">
        <v>30</v>
      </c>
      <c r="K1716" s="105">
        <v>37</v>
      </c>
      <c r="L1716" s="105">
        <v>30</v>
      </c>
      <c r="M1716" s="166">
        <v>33</v>
      </c>
      <c r="N1716" s="91"/>
      <c r="O1716" s="91">
        <v>39</v>
      </c>
      <c r="P1716" s="91">
        <v>32</v>
      </c>
      <c r="Q1716" s="91">
        <v>30</v>
      </c>
      <c r="R1716" s="91">
        <v>38</v>
      </c>
      <c r="S1716" s="91"/>
      <c r="T1716" s="92"/>
      <c r="U1716" s="113"/>
      <c r="V1716" s="92"/>
      <c r="W1716" s="92"/>
      <c r="X1716" s="93"/>
      <c r="Y1716" s="94"/>
      <c r="Z1716" s="96"/>
      <c r="AA1716" s="96"/>
      <c r="AB1716" s="95"/>
      <c r="AC1716" s="95"/>
      <c r="AD1716" s="97"/>
      <c r="AE1716" s="91"/>
      <c r="AF1716" s="113"/>
      <c r="AG1716" s="113"/>
      <c r="AH1716" s="92"/>
      <c r="AI1716" s="92"/>
      <c r="AJ1716" s="92"/>
      <c r="AK1716" s="92"/>
      <c r="AL1716" s="94"/>
      <c r="AM1716" s="96"/>
      <c r="AN1716" s="96"/>
      <c r="AO1716" s="95"/>
      <c r="AP1716" s="95"/>
      <c r="AQ1716" s="97"/>
      <c r="AR1716" s="91"/>
      <c r="AS1716" s="113"/>
      <c r="AT1716" s="113"/>
      <c r="AU1716" s="113"/>
      <c r="AV1716" s="92"/>
      <c r="AW1716" s="92"/>
      <c r="AX1716" s="93"/>
      <c r="AY1716" s="97"/>
      <c r="AZ1716" s="97"/>
      <c r="BA1716" s="97"/>
      <c r="BB1716" s="97"/>
      <c r="BC1716" s="99" t="s">
        <v>12297</v>
      </c>
      <c r="BD1716" s="99" t="s">
        <v>12768</v>
      </c>
      <c r="BE1716" s="99" t="s">
        <v>12769</v>
      </c>
      <c r="BF1716" s="100"/>
      <c r="BG1716" s="103"/>
      <c r="BH1716" s="103"/>
      <c r="BI1716" s="103"/>
      <c r="BJ1716" s="99"/>
      <c r="BK1716" s="112" t="s">
        <v>1511</v>
      </c>
      <c r="BL1716" s="102"/>
      <c r="BM1716" s="99"/>
      <c r="BN1716" s="99"/>
      <c r="BO1716" s="13" t="s">
        <v>12770</v>
      </c>
      <c r="BT1716" s="99"/>
      <c r="BU1716" s="99"/>
      <c r="BV1716" s="99"/>
      <c r="BW1716" s="99"/>
      <c r="BX1716" s="99"/>
      <c r="CB1716" s="13" t="s">
        <v>1511</v>
      </c>
    </row>
    <row r="1717" ht="13.75" spans="1:80">
      <c r="A1717" s="88" t="s">
        <v>12767</v>
      </c>
      <c r="B1717" s="88" t="s">
        <v>537</v>
      </c>
      <c r="C1717" s="106" t="s">
        <v>535</v>
      </c>
      <c r="D1717" s="89" t="s">
        <v>494</v>
      </c>
      <c r="E1717" s="90">
        <v>4</v>
      </c>
      <c r="F1717" s="90">
        <v>49</v>
      </c>
      <c r="G1717" s="90">
        <f t="shared" si="29"/>
        <v>196</v>
      </c>
      <c r="H1717" s="91"/>
      <c r="I1717" s="92"/>
      <c r="J1717" s="105">
        <v>22</v>
      </c>
      <c r="K1717" s="105">
        <v>25</v>
      </c>
      <c r="L1717" s="105">
        <v>26</v>
      </c>
      <c r="M1717" s="166">
        <v>33</v>
      </c>
      <c r="N1717" s="91"/>
      <c r="O1717" s="92">
        <v>22</v>
      </c>
      <c r="P1717" s="92">
        <v>24</v>
      </c>
      <c r="Q1717" s="92">
        <v>25</v>
      </c>
      <c r="R1717" s="93">
        <v>38</v>
      </c>
      <c r="S1717" s="91"/>
      <c r="T1717" s="92"/>
      <c r="U1717" s="115"/>
      <c r="V1717" s="116"/>
      <c r="W1717" s="116"/>
      <c r="X1717" s="93"/>
      <c r="Y1717" s="94"/>
      <c r="Z1717" s="96"/>
      <c r="AA1717" s="159"/>
      <c r="AB1717" s="230"/>
      <c r="AC1717" s="230"/>
      <c r="AD1717" s="97"/>
      <c r="AE1717" s="91"/>
      <c r="AF1717" s="113"/>
      <c r="AG1717" s="113"/>
      <c r="AH1717" s="92"/>
      <c r="AI1717" s="92"/>
      <c r="AJ1717" s="92"/>
      <c r="AK1717" s="92"/>
      <c r="AL1717" s="94"/>
      <c r="AM1717" s="96"/>
      <c r="AN1717" s="96"/>
      <c r="AO1717" s="95"/>
      <c r="AP1717" s="95"/>
      <c r="AQ1717" s="97"/>
      <c r="AR1717" s="91"/>
      <c r="AS1717" s="113"/>
      <c r="AT1717" s="113"/>
      <c r="AU1717" s="113"/>
      <c r="AV1717" s="92"/>
      <c r="AW1717" s="92"/>
      <c r="AX1717" s="117"/>
      <c r="AY1717" s="97"/>
      <c r="AZ1717" s="97"/>
      <c r="BA1717" s="97"/>
      <c r="BB1717" s="97"/>
      <c r="BC1717" s="99" t="s">
        <v>12300</v>
      </c>
      <c r="BD1717" s="99" t="s">
        <v>12771</v>
      </c>
      <c r="BE1717" s="99" t="s">
        <v>12769</v>
      </c>
      <c r="BF1717" s="100"/>
      <c r="BG1717" s="103"/>
      <c r="BH1717" s="103"/>
      <c r="BI1717" s="103"/>
      <c r="BJ1717" s="99"/>
      <c r="BK1717" s="112" t="s">
        <v>1511</v>
      </c>
      <c r="BL1717" s="102"/>
      <c r="BM1717" s="99"/>
      <c r="BN1717" s="99"/>
      <c r="BT1717" s="99"/>
      <c r="BU1717" s="99"/>
      <c r="BV1717" s="99"/>
      <c r="BW1717" s="99"/>
      <c r="BX1717" s="99"/>
      <c r="CB1717" s="13" t="s">
        <v>1511</v>
      </c>
    </row>
    <row r="1718" ht="13.75" spans="1:80">
      <c r="A1718" s="88" t="s">
        <v>12767</v>
      </c>
      <c r="B1718" s="88" t="s">
        <v>537</v>
      </c>
      <c r="C1718" s="106" t="s">
        <v>9406</v>
      </c>
      <c r="D1718" s="89" t="s">
        <v>12266</v>
      </c>
      <c r="E1718" s="90">
        <v>4</v>
      </c>
      <c r="F1718" s="90">
        <v>147</v>
      </c>
      <c r="G1718" s="90">
        <f t="shared" si="29"/>
        <v>588</v>
      </c>
      <c r="H1718" s="91"/>
      <c r="I1718" s="92"/>
      <c r="J1718" s="92"/>
      <c r="K1718" s="92"/>
      <c r="L1718" s="92"/>
      <c r="M1718" s="93"/>
      <c r="N1718" s="91"/>
      <c r="O1718" s="91"/>
      <c r="P1718" s="91"/>
      <c r="Q1718" s="91"/>
      <c r="R1718" s="91"/>
      <c r="S1718" s="91"/>
      <c r="T1718" s="92"/>
      <c r="U1718" s="113"/>
      <c r="V1718" s="92"/>
      <c r="W1718" s="92"/>
      <c r="X1718" s="93"/>
      <c r="Y1718" s="94"/>
      <c r="Z1718" s="96"/>
      <c r="AA1718" s="96"/>
      <c r="AB1718" s="95"/>
      <c r="AC1718" s="95"/>
      <c r="AD1718" s="97"/>
      <c r="AE1718" s="91"/>
      <c r="AF1718" s="113"/>
      <c r="AG1718" s="113"/>
      <c r="AH1718" s="92"/>
      <c r="AI1718" s="92"/>
      <c r="AJ1718" s="92"/>
      <c r="AK1718" s="92"/>
      <c r="AL1718" s="94"/>
      <c r="AM1718" s="96"/>
      <c r="AN1718" s="96"/>
      <c r="AO1718" s="95"/>
      <c r="AP1718" s="95"/>
      <c r="AQ1718" s="97"/>
      <c r="AR1718" s="91"/>
      <c r="AS1718" s="113"/>
      <c r="AT1718" s="113"/>
      <c r="AU1718" s="113"/>
      <c r="AV1718" s="92"/>
      <c r="AW1718" s="92"/>
      <c r="AX1718" s="93"/>
      <c r="AY1718" s="97"/>
      <c r="AZ1718" s="97"/>
      <c r="BA1718" s="97"/>
      <c r="BB1718" s="97"/>
      <c r="BC1718" s="99" t="s">
        <v>12297</v>
      </c>
      <c r="BD1718" s="99" t="s">
        <v>12768</v>
      </c>
      <c r="BE1718" s="99" t="s">
        <v>12769</v>
      </c>
      <c r="BF1718" s="100"/>
      <c r="BG1718" s="103"/>
      <c r="BH1718" s="103"/>
      <c r="BI1718" s="103"/>
      <c r="BJ1718" s="99"/>
      <c r="BK1718" s="112" t="s">
        <v>1511</v>
      </c>
      <c r="BL1718" s="102"/>
      <c r="BM1718" s="99"/>
      <c r="BN1718" s="99"/>
      <c r="BO1718" s="13" t="s">
        <v>12770</v>
      </c>
      <c r="BT1718" s="99"/>
      <c r="BU1718" s="99"/>
      <c r="BV1718" s="99"/>
      <c r="BW1718" s="99"/>
      <c r="BX1718" s="99"/>
      <c r="CB1718" s="13" t="s">
        <v>1511</v>
      </c>
    </row>
    <row r="1719" ht="13.75" spans="1:80">
      <c r="A1719" s="88" t="s">
        <v>12767</v>
      </c>
      <c r="B1719" s="88" t="s">
        <v>537</v>
      </c>
      <c r="C1719" s="106" t="s">
        <v>9406</v>
      </c>
      <c r="D1719" s="89" t="s">
        <v>494</v>
      </c>
      <c r="E1719" s="90">
        <v>4</v>
      </c>
      <c r="F1719" s="90">
        <v>112</v>
      </c>
      <c r="G1719" s="90">
        <f t="shared" si="29"/>
        <v>448</v>
      </c>
      <c r="H1719" s="91"/>
      <c r="I1719" s="92"/>
      <c r="J1719" s="92"/>
      <c r="K1719" s="92"/>
      <c r="L1719" s="92"/>
      <c r="M1719" s="93"/>
      <c r="N1719" s="91"/>
      <c r="O1719" s="92"/>
      <c r="P1719" s="92"/>
      <c r="Q1719" s="92"/>
      <c r="R1719" s="93"/>
      <c r="S1719" s="91"/>
      <c r="T1719" s="92"/>
      <c r="U1719" s="115"/>
      <c r="V1719" s="116"/>
      <c r="W1719" s="116"/>
      <c r="X1719" s="93"/>
      <c r="Y1719" s="94"/>
      <c r="Z1719" s="96"/>
      <c r="AA1719" s="159"/>
      <c r="AB1719" s="230"/>
      <c r="AC1719" s="230"/>
      <c r="AD1719" s="97"/>
      <c r="AE1719" s="91"/>
      <c r="AF1719" s="113"/>
      <c r="AG1719" s="113"/>
      <c r="AH1719" s="92"/>
      <c r="AI1719" s="92"/>
      <c r="AJ1719" s="92"/>
      <c r="AK1719" s="92"/>
      <c r="AL1719" s="94"/>
      <c r="AM1719" s="96"/>
      <c r="AN1719" s="96"/>
      <c r="AO1719" s="95"/>
      <c r="AP1719" s="95"/>
      <c r="AQ1719" s="97"/>
      <c r="AR1719" s="91"/>
      <c r="AS1719" s="113"/>
      <c r="AT1719" s="113"/>
      <c r="AU1719" s="113"/>
      <c r="AV1719" s="92"/>
      <c r="AW1719" s="92"/>
      <c r="AX1719" s="93"/>
      <c r="AY1719" s="97"/>
      <c r="AZ1719" s="97"/>
      <c r="BA1719" s="97"/>
      <c r="BB1719" s="97"/>
      <c r="BC1719" s="99" t="s">
        <v>12300</v>
      </c>
      <c r="BD1719" s="99" t="s">
        <v>12771</v>
      </c>
      <c r="BE1719" s="99" t="s">
        <v>12769</v>
      </c>
      <c r="BF1719" s="100"/>
      <c r="BG1719" s="103"/>
      <c r="BH1719" s="103"/>
      <c r="BI1719" s="103"/>
      <c r="BJ1719" s="99"/>
      <c r="BK1719" s="112" t="s">
        <v>1511</v>
      </c>
      <c r="BL1719" s="102"/>
      <c r="BM1719" s="99"/>
      <c r="BN1719" s="99"/>
      <c r="BT1719" s="99"/>
      <c r="BU1719" s="99"/>
      <c r="BV1719" s="99"/>
      <c r="BW1719" s="99"/>
      <c r="BX1719" s="99"/>
      <c r="CB1719" s="13" t="s">
        <v>1511</v>
      </c>
    </row>
    <row r="1720" ht="13.75" spans="1:80">
      <c r="A1720" s="88" t="s">
        <v>12772</v>
      </c>
      <c r="B1720" s="88" t="s">
        <v>8098</v>
      </c>
      <c r="C1720" s="106" t="s">
        <v>8097</v>
      </c>
      <c r="D1720" s="89" t="s">
        <v>12266</v>
      </c>
      <c r="E1720" s="90">
        <v>4</v>
      </c>
      <c r="F1720" s="90">
        <v>147</v>
      </c>
      <c r="G1720" s="90">
        <f t="shared" si="29"/>
        <v>588</v>
      </c>
      <c r="H1720" s="91"/>
      <c r="I1720" s="92"/>
      <c r="J1720" s="118"/>
      <c r="K1720" s="118"/>
      <c r="L1720" s="118"/>
      <c r="M1720" s="93"/>
      <c r="N1720" s="91"/>
      <c r="O1720" s="118"/>
      <c r="P1720" s="118"/>
      <c r="Q1720" s="118"/>
      <c r="R1720" s="93"/>
      <c r="S1720" s="91"/>
      <c r="T1720" s="92"/>
      <c r="U1720" s="118"/>
      <c r="V1720" s="118"/>
      <c r="W1720" s="118"/>
      <c r="X1720" s="93"/>
      <c r="Y1720" s="94"/>
      <c r="Z1720" s="96"/>
      <c r="AA1720" s="114"/>
      <c r="AB1720" s="114"/>
      <c r="AC1720" s="114"/>
      <c r="AD1720" s="97"/>
      <c r="AE1720" s="94"/>
      <c r="AF1720" s="96"/>
      <c r="AG1720" s="96"/>
      <c r="AH1720" s="95"/>
      <c r="AI1720" s="95"/>
      <c r="AJ1720" s="95"/>
      <c r="AK1720" s="95"/>
      <c r="AL1720" s="94"/>
      <c r="AM1720" s="96"/>
      <c r="AN1720" s="96"/>
      <c r="AO1720" s="95"/>
      <c r="AP1720" s="95"/>
      <c r="AQ1720" s="97"/>
      <c r="AR1720" s="94"/>
      <c r="AS1720" s="96"/>
      <c r="AT1720" s="96"/>
      <c r="AU1720" s="96"/>
      <c r="AV1720" s="95"/>
      <c r="AW1720" s="95"/>
      <c r="AX1720" s="97"/>
      <c r="AY1720" s="97"/>
      <c r="AZ1720" s="97"/>
      <c r="BA1720" s="97"/>
      <c r="BB1720" s="97"/>
      <c r="BC1720" s="99" t="s">
        <v>12420</v>
      </c>
      <c r="BD1720" s="99"/>
      <c r="BE1720" s="99"/>
      <c r="BF1720" s="100"/>
      <c r="BG1720" s="103"/>
      <c r="BH1720" s="103"/>
      <c r="BI1720" s="103"/>
      <c r="BJ1720" s="99"/>
      <c r="BK1720" s="112" t="s">
        <v>1511</v>
      </c>
      <c r="BL1720" s="102"/>
      <c r="BM1720" s="99"/>
      <c r="BN1720" s="99"/>
      <c r="BT1720" s="99"/>
      <c r="BU1720" s="99"/>
      <c r="BV1720" s="99"/>
      <c r="BW1720" s="99"/>
      <c r="BX1720" s="99"/>
      <c r="CB1720" s="13" t="s">
        <v>1511</v>
      </c>
    </row>
    <row r="1721" ht="13.75" spans="1:80">
      <c r="A1721" s="88" t="s">
        <v>12772</v>
      </c>
      <c r="B1721" s="88" t="s">
        <v>8098</v>
      </c>
      <c r="C1721" s="106" t="s">
        <v>8097</v>
      </c>
      <c r="D1721" s="89" t="s">
        <v>494</v>
      </c>
      <c r="E1721" s="90">
        <v>4</v>
      </c>
      <c r="F1721" s="90">
        <v>112</v>
      </c>
      <c r="G1721" s="90">
        <f t="shared" si="29"/>
        <v>448</v>
      </c>
      <c r="H1721" s="91"/>
      <c r="I1721" s="92"/>
      <c r="J1721" s="92"/>
      <c r="K1721" s="92"/>
      <c r="L1721" s="92"/>
      <c r="M1721" s="93"/>
      <c r="N1721" s="91"/>
      <c r="O1721" s="92"/>
      <c r="P1721" s="92"/>
      <c r="Q1721" s="92"/>
      <c r="R1721" s="93"/>
      <c r="S1721" s="91"/>
      <c r="T1721" s="92"/>
      <c r="U1721" s="132"/>
      <c r="V1721" s="133"/>
      <c r="W1721" s="133"/>
      <c r="X1721" s="93"/>
      <c r="Y1721" s="94"/>
      <c r="Z1721" s="96"/>
      <c r="AA1721" s="159"/>
      <c r="AB1721" s="160"/>
      <c r="AC1721" s="160"/>
      <c r="AD1721" s="97"/>
      <c r="AE1721" s="94"/>
      <c r="AF1721" s="96"/>
      <c r="AG1721" s="96"/>
      <c r="AH1721" s="95"/>
      <c r="AI1721" s="95"/>
      <c r="AJ1721" s="95"/>
      <c r="AK1721" s="95"/>
      <c r="AL1721" s="94"/>
      <c r="AM1721" s="96"/>
      <c r="AN1721" s="96"/>
      <c r="AO1721" s="95"/>
      <c r="AP1721" s="95"/>
      <c r="AQ1721" s="97"/>
      <c r="AR1721" s="94"/>
      <c r="AS1721" s="96"/>
      <c r="AT1721" s="96"/>
      <c r="AU1721" s="96"/>
      <c r="AV1721" s="95"/>
      <c r="AW1721" s="95"/>
      <c r="AX1721" s="97"/>
      <c r="AY1721" s="97"/>
      <c r="AZ1721" s="97"/>
      <c r="BA1721" s="97"/>
      <c r="BB1721" s="97"/>
      <c r="BC1721" s="99" t="s">
        <v>12472</v>
      </c>
      <c r="BD1721" s="99"/>
      <c r="BE1721" s="99"/>
      <c r="BF1721" s="100"/>
      <c r="BG1721" s="103"/>
      <c r="BH1721" s="103"/>
      <c r="BI1721" s="103"/>
      <c r="BJ1721" s="99"/>
      <c r="BK1721" s="112" t="s">
        <v>1511</v>
      </c>
      <c r="BL1721" s="102"/>
      <c r="BM1721" s="99"/>
      <c r="BN1721" s="99"/>
      <c r="BT1721" s="99"/>
      <c r="BU1721" s="99"/>
      <c r="BV1721" s="99"/>
      <c r="BW1721" s="99"/>
      <c r="BX1721" s="99"/>
      <c r="CB1721" s="13" t="s">
        <v>1511</v>
      </c>
    </row>
    <row r="1722" ht="13.75" spans="1:80">
      <c r="A1722" s="88" t="s">
        <v>12772</v>
      </c>
      <c r="B1722" s="88" t="s">
        <v>1077</v>
      </c>
      <c r="C1722" s="106" t="s">
        <v>1075</v>
      </c>
      <c r="D1722" s="89" t="s">
        <v>12266</v>
      </c>
      <c r="E1722" s="90">
        <v>4</v>
      </c>
      <c r="F1722" s="90">
        <v>112</v>
      </c>
      <c r="G1722" s="90">
        <f t="shared" si="29"/>
        <v>448</v>
      </c>
      <c r="H1722" s="91"/>
      <c r="I1722" s="92"/>
      <c r="J1722" s="118"/>
      <c r="K1722" s="118"/>
      <c r="L1722" s="118"/>
      <c r="M1722" s="93"/>
      <c r="N1722" s="91"/>
      <c r="O1722" s="118"/>
      <c r="P1722" s="118"/>
      <c r="Q1722" s="118"/>
      <c r="R1722" s="93"/>
      <c r="S1722" s="91"/>
      <c r="T1722" s="92"/>
      <c r="U1722" s="118"/>
      <c r="V1722" s="118"/>
      <c r="W1722" s="118"/>
      <c r="X1722" s="93"/>
      <c r="Y1722" s="94"/>
      <c r="Z1722" s="96"/>
      <c r="AA1722" s="114"/>
      <c r="AB1722" s="114"/>
      <c r="AC1722" s="114"/>
      <c r="AD1722" s="97"/>
      <c r="AE1722" s="94"/>
      <c r="AF1722" s="96"/>
      <c r="AG1722" s="96"/>
      <c r="AH1722" s="95"/>
      <c r="AI1722" s="95"/>
      <c r="AJ1722" s="95"/>
      <c r="AK1722" s="95"/>
      <c r="AL1722" s="94"/>
      <c r="AM1722" s="96"/>
      <c r="AN1722" s="96"/>
      <c r="AO1722" s="95"/>
      <c r="AP1722" s="95"/>
      <c r="AQ1722" s="97"/>
      <c r="AR1722" s="94"/>
      <c r="AS1722" s="96"/>
      <c r="AT1722" s="96"/>
      <c r="AU1722" s="96"/>
      <c r="AV1722" s="95"/>
      <c r="AW1722" s="95"/>
      <c r="AX1722" s="97"/>
      <c r="AY1722" s="97"/>
      <c r="AZ1722" s="97"/>
      <c r="BA1722" s="97"/>
      <c r="BB1722" s="97"/>
      <c r="BC1722" s="99" t="s">
        <v>12420</v>
      </c>
      <c r="BD1722" s="99"/>
      <c r="BE1722" s="99"/>
      <c r="BF1722" s="100"/>
      <c r="BG1722" s="103"/>
      <c r="BH1722" s="103"/>
      <c r="BI1722" s="103"/>
      <c r="BJ1722" s="99"/>
      <c r="BK1722" s="112" t="s">
        <v>1511</v>
      </c>
      <c r="BL1722" s="102"/>
      <c r="BM1722" s="99"/>
      <c r="BN1722" s="99"/>
      <c r="BT1722" s="99"/>
      <c r="BU1722" s="99"/>
      <c r="BV1722" s="99"/>
      <c r="BW1722" s="99"/>
      <c r="BX1722" s="99"/>
      <c r="CB1722" s="13" t="s">
        <v>1511</v>
      </c>
    </row>
    <row r="1723" ht="13.75" spans="1:80">
      <c r="A1723" s="88" t="s">
        <v>12772</v>
      </c>
      <c r="B1723" s="88" t="s">
        <v>1077</v>
      </c>
      <c r="C1723" s="106" t="s">
        <v>1075</v>
      </c>
      <c r="D1723" s="89" t="s">
        <v>494</v>
      </c>
      <c r="E1723" s="90">
        <v>4</v>
      </c>
      <c r="F1723" s="90">
        <v>50</v>
      </c>
      <c r="G1723" s="90">
        <f t="shared" si="29"/>
        <v>200</v>
      </c>
      <c r="H1723" s="91"/>
      <c r="I1723" s="92"/>
      <c r="J1723" s="92"/>
      <c r="K1723" s="92"/>
      <c r="L1723" s="92"/>
      <c r="M1723" s="93"/>
      <c r="N1723" s="91"/>
      <c r="O1723" s="92"/>
      <c r="P1723" s="92"/>
      <c r="Q1723" s="92"/>
      <c r="R1723" s="93"/>
      <c r="S1723" s="91"/>
      <c r="T1723" s="92"/>
      <c r="U1723" s="132"/>
      <c r="V1723" s="133"/>
      <c r="W1723" s="133"/>
      <c r="X1723" s="93"/>
      <c r="Y1723" s="94"/>
      <c r="Z1723" s="96"/>
      <c r="AA1723" s="159"/>
      <c r="AB1723" s="160"/>
      <c r="AC1723" s="160"/>
      <c r="AD1723" s="97"/>
      <c r="AE1723" s="94"/>
      <c r="AF1723" s="96"/>
      <c r="AG1723" s="96"/>
      <c r="AH1723" s="95"/>
      <c r="AI1723" s="95"/>
      <c r="AJ1723" s="95"/>
      <c r="AK1723" s="95"/>
      <c r="AL1723" s="94"/>
      <c r="AM1723" s="96"/>
      <c r="AN1723" s="96"/>
      <c r="AO1723" s="95"/>
      <c r="AP1723" s="95"/>
      <c r="AQ1723" s="97"/>
      <c r="AR1723" s="94"/>
      <c r="AS1723" s="96"/>
      <c r="AT1723" s="96"/>
      <c r="AU1723" s="96"/>
      <c r="AV1723" s="95"/>
      <c r="AW1723" s="95"/>
      <c r="AX1723" s="97"/>
      <c r="AY1723" s="97"/>
      <c r="AZ1723" s="97"/>
      <c r="BA1723" s="97"/>
      <c r="BB1723" s="97"/>
      <c r="BC1723" s="99" t="s">
        <v>12472</v>
      </c>
      <c r="BD1723" s="99"/>
      <c r="BE1723" s="99"/>
      <c r="BF1723" s="100"/>
      <c r="BG1723" s="103"/>
      <c r="BH1723" s="103"/>
      <c r="BI1723" s="103"/>
      <c r="BJ1723" s="99"/>
      <c r="BK1723" s="112" t="s">
        <v>1511</v>
      </c>
      <c r="BL1723" s="102"/>
      <c r="BM1723" s="99"/>
      <c r="BN1723" s="99"/>
      <c r="BT1723" s="99"/>
      <c r="BU1723" s="99"/>
      <c r="BV1723" s="99"/>
      <c r="BW1723" s="99"/>
      <c r="BX1723" s="99"/>
      <c r="CB1723" s="13" t="s">
        <v>1511</v>
      </c>
    </row>
    <row r="1724" ht="13.75" spans="1:80">
      <c r="A1724" s="88" t="s">
        <v>12773</v>
      </c>
      <c r="B1724" s="106" t="s">
        <v>3512</v>
      </c>
      <c r="C1724" s="88" t="s">
        <v>4198</v>
      </c>
      <c r="D1724" s="89" t="s">
        <v>12266</v>
      </c>
      <c r="E1724" s="90">
        <v>4</v>
      </c>
      <c r="F1724" s="90">
        <v>101</v>
      </c>
      <c r="G1724" s="90">
        <f t="shared" si="29"/>
        <v>404</v>
      </c>
      <c r="H1724" s="91"/>
      <c r="I1724" s="92"/>
      <c r="J1724" s="92">
        <v>30</v>
      </c>
      <c r="K1724" s="92">
        <v>49</v>
      </c>
      <c r="L1724" s="92">
        <v>9</v>
      </c>
      <c r="M1724" s="93"/>
      <c r="N1724" s="91"/>
      <c r="O1724" s="91">
        <v>25</v>
      </c>
      <c r="P1724" s="91">
        <v>30</v>
      </c>
      <c r="Q1724" s="91">
        <v>29</v>
      </c>
      <c r="R1724" s="91">
        <v>38</v>
      </c>
      <c r="S1724" s="91"/>
      <c r="T1724" s="92"/>
      <c r="U1724" s="113"/>
      <c r="V1724" s="92"/>
      <c r="W1724" s="92"/>
      <c r="X1724" s="93"/>
      <c r="Y1724" s="91"/>
      <c r="Z1724" s="113"/>
      <c r="AA1724" s="113"/>
      <c r="AB1724" s="92"/>
      <c r="AC1724" s="92"/>
      <c r="AD1724" s="93"/>
      <c r="AE1724" s="94"/>
      <c r="AF1724" s="96"/>
      <c r="AG1724" s="96"/>
      <c r="AH1724" s="258"/>
      <c r="AI1724" s="258"/>
      <c r="AJ1724" s="258"/>
      <c r="AK1724" s="95"/>
      <c r="AL1724" s="94"/>
      <c r="AM1724" s="96"/>
      <c r="AN1724" s="96"/>
      <c r="AO1724" s="95"/>
      <c r="AP1724" s="95"/>
      <c r="AQ1724" s="97"/>
      <c r="AR1724" s="94"/>
      <c r="AS1724" s="96"/>
      <c r="AT1724" s="96"/>
      <c r="AU1724" s="96"/>
      <c r="AV1724" s="95"/>
      <c r="AW1724" s="95"/>
      <c r="AX1724" s="97"/>
      <c r="AY1724" s="97"/>
      <c r="AZ1724" s="97"/>
      <c r="BA1724" s="97"/>
      <c r="BB1724" s="97"/>
      <c r="BC1724" s="99" t="s">
        <v>12298</v>
      </c>
      <c r="BD1724" s="99" t="s">
        <v>12297</v>
      </c>
      <c r="BE1724" s="99" t="s">
        <v>1366</v>
      </c>
      <c r="BF1724" s="100"/>
      <c r="BG1724" s="111" t="s">
        <v>12272</v>
      </c>
      <c r="BH1724" s="100"/>
      <c r="BI1724" s="100"/>
      <c r="BJ1724" s="99"/>
      <c r="BK1724" s="112" t="s">
        <v>1511</v>
      </c>
      <c r="BL1724" s="102"/>
      <c r="BM1724" s="99"/>
      <c r="BN1724" s="99"/>
      <c r="BT1724" s="99"/>
      <c r="BU1724" s="99"/>
      <c r="BV1724" s="99"/>
      <c r="BW1724" s="99"/>
      <c r="BX1724" s="99"/>
      <c r="CB1724" s="13" t="s">
        <v>1511</v>
      </c>
    </row>
    <row r="1725" ht="13.75" spans="1:80">
      <c r="A1725" s="88" t="s">
        <v>12773</v>
      </c>
      <c r="B1725" s="106" t="s">
        <v>3512</v>
      </c>
      <c r="C1725" s="88" t="s">
        <v>4198</v>
      </c>
      <c r="D1725" s="89" t="s">
        <v>494</v>
      </c>
      <c r="E1725" s="90">
        <v>4</v>
      </c>
      <c r="F1725" s="90">
        <v>63</v>
      </c>
      <c r="G1725" s="90">
        <f t="shared" si="29"/>
        <v>252</v>
      </c>
      <c r="H1725" s="91"/>
      <c r="I1725" s="92"/>
      <c r="J1725" s="92">
        <v>29</v>
      </c>
      <c r="K1725" s="92">
        <v>25</v>
      </c>
      <c r="L1725" s="92">
        <v>35</v>
      </c>
      <c r="M1725" s="93">
        <v>38</v>
      </c>
      <c r="N1725" s="91"/>
      <c r="O1725" s="92">
        <v>18</v>
      </c>
      <c r="P1725" s="92">
        <v>25</v>
      </c>
      <c r="Q1725" s="92">
        <v>20</v>
      </c>
      <c r="R1725" s="93">
        <v>38</v>
      </c>
      <c r="S1725" s="91"/>
      <c r="T1725" s="92"/>
      <c r="U1725" s="113"/>
      <c r="V1725" s="92"/>
      <c r="W1725" s="92"/>
      <c r="X1725" s="93"/>
      <c r="Y1725" s="91"/>
      <c r="Z1725" s="113"/>
      <c r="AA1725" s="113"/>
      <c r="AB1725" s="92"/>
      <c r="AC1725" s="92"/>
      <c r="AD1725" s="93"/>
      <c r="AE1725" s="94"/>
      <c r="AF1725" s="96"/>
      <c r="AG1725" s="96"/>
      <c r="AH1725" s="160"/>
      <c r="AI1725" s="160"/>
      <c r="AJ1725" s="160"/>
      <c r="AK1725" s="95"/>
      <c r="AL1725" s="94"/>
      <c r="AM1725" s="96"/>
      <c r="AN1725" s="96"/>
      <c r="AO1725" s="95"/>
      <c r="AP1725" s="95"/>
      <c r="AQ1725" s="97"/>
      <c r="AR1725" s="94"/>
      <c r="AS1725" s="96"/>
      <c r="AT1725" s="96"/>
      <c r="AU1725" s="96"/>
      <c r="AV1725" s="95"/>
      <c r="AW1725" s="95"/>
      <c r="AX1725" s="97"/>
      <c r="AY1725" s="97"/>
      <c r="AZ1725" s="97"/>
      <c r="BA1725" s="97"/>
      <c r="BB1725" s="97"/>
      <c r="BC1725" s="99" t="s">
        <v>12301</v>
      </c>
      <c r="BD1725" s="99" t="s">
        <v>12300</v>
      </c>
      <c r="BE1725" s="99" t="s">
        <v>12362</v>
      </c>
      <c r="BF1725" s="100"/>
      <c r="BG1725" s="111" t="s">
        <v>12272</v>
      </c>
      <c r="BH1725" s="100"/>
      <c r="BI1725" s="100"/>
      <c r="BJ1725" s="99"/>
      <c r="BK1725" s="112" t="s">
        <v>1511</v>
      </c>
      <c r="BL1725" s="102"/>
      <c r="BM1725" s="99"/>
      <c r="BN1725" s="99"/>
      <c r="BT1725" s="99"/>
      <c r="BU1725" s="99"/>
      <c r="BV1725" s="99"/>
      <c r="BW1725" s="99"/>
      <c r="BX1725" s="99"/>
      <c r="CB1725" s="13" t="s">
        <v>1511</v>
      </c>
    </row>
    <row r="1726" ht="13.75" spans="1:80">
      <c r="A1726" s="88" t="s">
        <v>12773</v>
      </c>
      <c r="B1726" s="106" t="s">
        <v>3512</v>
      </c>
      <c r="C1726" s="88" t="s">
        <v>9551</v>
      </c>
      <c r="D1726" s="89" t="s">
        <v>12266</v>
      </c>
      <c r="E1726" s="90">
        <v>4</v>
      </c>
      <c r="F1726" s="90">
        <v>101</v>
      </c>
      <c r="G1726" s="90">
        <f t="shared" si="29"/>
        <v>404</v>
      </c>
      <c r="H1726" s="91"/>
      <c r="I1726" s="92"/>
      <c r="J1726" s="92">
        <v>28</v>
      </c>
      <c r="K1726" s="92">
        <v>40</v>
      </c>
      <c r="L1726" s="92">
        <v>9</v>
      </c>
      <c r="M1726" s="93"/>
      <c r="N1726" s="91"/>
      <c r="O1726" s="91">
        <v>24</v>
      </c>
      <c r="P1726" s="91">
        <v>40</v>
      </c>
      <c r="Q1726" s="91">
        <v>13</v>
      </c>
      <c r="R1726" s="91">
        <v>38</v>
      </c>
      <c r="S1726" s="91"/>
      <c r="T1726" s="92"/>
      <c r="U1726" s="113"/>
      <c r="V1726" s="92"/>
      <c r="W1726" s="92"/>
      <c r="X1726" s="93"/>
      <c r="Y1726" s="91"/>
      <c r="Z1726" s="113"/>
      <c r="AA1726" s="113"/>
      <c r="AB1726" s="92"/>
      <c r="AC1726" s="92"/>
      <c r="AD1726" s="93"/>
      <c r="AE1726" s="94"/>
      <c r="AF1726" s="96"/>
      <c r="AG1726" s="96"/>
      <c r="AH1726" s="258"/>
      <c r="AI1726" s="258"/>
      <c r="AJ1726" s="258"/>
      <c r="AK1726" s="95"/>
      <c r="AL1726" s="94"/>
      <c r="AM1726" s="96"/>
      <c r="AN1726" s="96"/>
      <c r="AO1726" s="95"/>
      <c r="AP1726" s="95"/>
      <c r="AQ1726" s="97"/>
      <c r="AR1726" s="94"/>
      <c r="AS1726" s="96"/>
      <c r="AT1726" s="96"/>
      <c r="AU1726" s="96"/>
      <c r="AV1726" s="95"/>
      <c r="AW1726" s="95"/>
      <c r="AX1726" s="97"/>
      <c r="AY1726" s="97"/>
      <c r="AZ1726" s="97"/>
      <c r="BA1726" s="97"/>
      <c r="BB1726" s="97"/>
      <c r="BC1726" s="99" t="s">
        <v>12298</v>
      </c>
      <c r="BD1726" s="99" t="s">
        <v>12297</v>
      </c>
      <c r="BE1726" s="99" t="s">
        <v>1366</v>
      </c>
      <c r="BF1726" s="100"/>
      <c r="BG1726" s="111" t="s">
        <v>12272</v>
      </c>
      <c r="BH1726" s="100"/>
      <c r="BI1726" s="100"/>
      <c r="BJ1726" s="99"/>
      <c r="BK1726" s="112" t="s">
        <v>1511</v>
      </c>
      <c r="BL1726" s="102"/>
      <c r="BM1726" s="99"/>
      <c r="BN1726" s="99"/>
      <c r="BT1726" s="99"/>
      <c r="BU1726" s="99"/>
      <c r="BV1726" s="99"/>
      <c r="BW1726" s="99"/>
      <c r="BX1726" s="99"/>
      <c r="CB1726" s="13" t="s">
        <v>1511</v>
      </c>
    </row>
    <row r="1727" ht="13.75" spans="1:80">
      <c r="A1727" s="88" t="s">
        <v>12773</v>
      </c>
      <c r="B1727" s="106" t="s">
        <v>3512</v>
      </c>
      <c r="C1727" s="88" t="s">
        <v>9551</v>
      </c>
      <c r="D1727" s="89" t="s">
        <v>494</v>
      </c>
      <c r="E1727" s="90">
        <v>4</v>
      </c>
      <c r="F1727" s="90">
        <v>64</v>
      </c>
      <c r="G1727" s="90">
        <f t="shared" si="29"/>
        <v>256</v>
      </c>
      <c r="H1727" s="91"/>
      <c r="I1727" s="92"/>
      <c r="J1727" s="92">
        <v>21</v>
      </c>
      <c r="K1727" s="92">
        <v>25</v>
      </c>
      <c r="L1727" s="92">
        <v>30</v>
      </c>
      <c r="M1727" s="93">
        <v>38</v>
      </c>
      <c r="N1727" s="91"/>
      <c r="O1727" s="92">
        <v>17</v>
      </c>
      <c r="P1727" s="92">
        <v>23</v>
      </c>
      <c r="Q1727" s="92">
        <v>19</v>
      </c>
      <c r="R1727" s="93">
        <v>38</v>
      </c>
      <c r="S1727" s="91"/>
      <c r="T1727" s="92"/>
      <c r="U1727" s="113"/>
      <c r="V1727" s="92"/>
      <c r="W1727" s="92"/>
      <c r="X1727" s="93"/>
      <c r="Y1727" s="91"/>
      <c r="Z1727" s="113"/>
      <c r="AA1727" s="113"/>
      <c r="AB1727" s="92"/>
      <c r="AC1727" s="92"/>
      <c r="AD1727" s="93"/>
      <c r="AE1727" s="94"/>
      <c r="AF1727" s="96"/>
      <c r="AG1727" s="96"/>
      <c r="AH1727" s="160"/>
      <c r="AI1727" s="160"/>
      <c r="AJ1727" s="160"/>
      <c r="AK1727" s="95"/>
      <c r="AL1727" s="94"/>
      <c r="AM1727" s="96"/>
      <c r="AN1727" s="96"/>
      <c r="AO1727" s="95"/>
      <c r="AP1727" s="95"/>
      <c r="AQ1727" s="97"/>
      <c r="AR1727" s="94"/>
      <c r="AS1727" s="96"/>
      <c r="AT1727" s="96"/>
      <c r="AU1727" s="96"/>
      <c r="AV1727" s="95"/>
      <c r="AW1727" s="95"/>
      <c r="AX1727" s="97"/>
      <c r="AY1727" s="97"/>
      <c r="AZ1727" s="97"/>
      <c r="BA1727" s="97"/>
      <c r="BB1727" s="97"/>
      <c r="BC1727" s="99" t="s">
        <v>12301</v>
      </c>
      <c r="BD1727" s="99" t="s">
        <v>12300</v>
      </c>
      <c r="BE1727" s="99" t="s">
        <v>12362</v>
      </c>
      <c r="BF1727" s="100"/>
      <c r="BG1727" s="111" t="s">
        <v>12272</v>
      </c>
      <c r="BH1727" s="100"/>
      <c r="BI1727" s="100"/>
      <c r="BJ1727" s="99"/>
      <c r="BK1727" s="112" t="s">
        <v>1511</v>
      </c>
      <c r="BL1727" s="102"/>
      <c r="BM1727" s="99"/>
      <c r="BN1727" s="99"/>
      <c r="BT1727" s="99"/>
      <c r="BU1727" s="99"/>
      <c r="BV1727" s="99"/>
      <c r="BW1727" s="99"/>
      <c r="BX1727" s="99"/>
      <c r="CB1727" s="13" t="s">
        <v>1511</v>
      </c>
    </row>
    <row r="1728" ht="13.75" spans="1:80">
      <c r="A1728" s="88" t="s">
        <v>12773</v>
      </c>
      <c r="B1728" s="106" t="s">
        <v>3132</v>
      </c>
      <c r="C1728" s="436" t="s">
        <v>3131</v>
      </c>
      <c r="D1728" s="89" t="s">
        <v>12266</v>
      </c>
      <c r="E1728" s="90">
        <v>4</v>
      </c>
      <c r="F1728" s="90">
        <v>154</v>
      </c>
      <c r="G1728" s="90">
        <f t="shared" si="29"/>
        <v>616</v>
      </c>
      <c r="H1728" s="91"/>
      <c r="I1728" s="92"/>
      <c r="J1728" s="92">
        <v>30</v>
      </c>
      <c r="K1728" s="92">
        <v>30</v>
      </c>
      <c r="L1728" s="92">
        <v>38</v>
      </c>
      <c r="M1728" s="93"/>
      <c r="N1728" s="91"/>
      <c r="O1728" s="91"/>
      <c r="P1728" s="91"/>
      <c r="Q1728" s="91"/>
      <c r="R1728" s="91"/>
      <c r="S1728" s="91"/>
      <c r="T1728" s="92"/>
      <c r="U1728" s="113"/>
      <c r="V1728" s="92"/>
      <c r="W1728" s="92"/>
      <c r="X1728" s="93"/>
      <c r="Y1728" s="91"/>
      <c r="Z1728" s="113"/>
      <c r="AA1728" s="113"/>
      <c r="AB1728" s="92"/>
      <c r="AC1728" s="92"/>
      <c r="AD1728" s="93"/>
      <c r="AE1728" s="94"/>
      <c r="AF1728" s="96"/>
      <c r="AG1728" s="96"/>
      <c r="AH1728" s="95"/>
      <c r="AI1728" s="95"/>
      <c r="AJ1728" s="95"/>
      <c r="AK1728" s="95"/>
      <c r="AL1728" s="94"/>
      <c r="AM1728" s="96"/>
      <c r="AN1728" s="96"/>
      <c r="AO1728" s="95"/>
      <c r="AP1728" s="95"/>
      <c r="AQ1728" s="97"/>
      <c r="AR1728" s="94"/>
      <c r="AS1728" s="96"/>
      <c r="AT1728" s="96"/>
      <c r="AU1728" s="96"/>
      <c r="AV1728" s="95"/>
      <c r="AW1728" s="95"/>
      <c r="AX1728" s="97"/>
      <c r="AY1728" s="97"/>
      <c r="AZ1728" s="97"/>
      <c r="BA1728" s="97"/>
      <c r="BB1728" s="97"/>
      <c r="BC1728" s="99" t="s">
        <v>12298</v>
      </c>
      <c r="BD1728" s="99"/>
      <c r="BE1728" s="99" t="s">
        <v>1366</v>
      </c>
      <c r="BF1728" s="100"/>
      <c r="BG1728" s="111" t="s">
        <v>12272</v>
      </c>
      <c r="BH1728" s="100"/>
      <c r="BI1728" s="100"/>
      <c r="BJ1728" s="99"/>
      <c r="BK1728" s="112" t="s">
        <v>1511</v>
      </c>
      <c r="BL1728" s="102"/>
      <c r="BM1728" s="99"/>
      <c r="BN1728" s="99"/>
      <c r="BT1728" s="99"/>
      <c r="BU1728" s="99"/>
      <c r="BV1728" s="99"/>
      <c r="BW1728" s="99"/>
      <c r="BX1728" s="99"/>
      <c r="CB1728" s="13" t="s">
        <v>1511</v>
      </c>
    </row>
    <row r="1729" ht="13.75" spans="1:479">
      <c r="A1729" s="88" t="s">
        <v>12773</v>
      </c>
      <c r="B1729" s="106" t="s">
        <v>3132</v>
      </c>
      <c r="C1729" s="436" t="s">
        <v>3131</v>
      </c>
      <c r="D1729" s="89" t="s">
        <v>494</v>
      </c>
      <c r="E1729" s="90">
        <v>4</v>
      </c>
      <c r="F1729" s="90">
        <v>89</v>
      </c>
      <c r="G1729" s="90">
        <f t="shared" si="29"/>
        <v>356</v>
      </c>
      <c r="H1729" s="91"/>
      <c r="I1729" s="92"/>
      <c r="J1729" s="92">
        <v>30</v>
      </c>
      <c r="K1729" s="92">
        <v>30</v>
      </c>
      <c r="L1729" s="92">
        <v>30</v>
      </c>
      <c r="M1729" s="93"/>
      <c r="N1729" s="91"/>
      <c r="O1729" s="92"/>
      <c r="P1729" s="92"/>
      <c r="Q1729" s="92"/>
      <c r="R1729" s="93"/>
      <c r="S1729" s="91"/>
      <c r="T1729" s="92"/>
      <c r="U1729" s="113"/>
      <c r="V1729" s="92"/>
      <c r="W1729" s="92"/>
      <c r="X1729" s="93"/>
      <c r="Y1729" s="91"/>
      <c r="Z1729" s="113"/>
      <c r="AA1729" s="113"/>
      <c r="AB1729" s="92"/>
      <c r="AC1729" s="92"/>
      <c r="AD1729" s="93"/>
      <c r="AE1729" s="94"/>
      <c r="AF1729" s="96"/>
      <c r="AG1729" s="96"/>
      <c r="AH1729" s="95"/>
      <c r="AI1729" s="95"/>
      <c r="AJ1729" s="95"/>
      <c r="AK1729" s="95"/>
      <c r="AL1729" s="94"/>
      <c r="AM1729" s="96"/>
      <c r="AN1729" s="96"/>
      <c r="AO1729" s="95"/>
      <c r="AP1729" s="95"/>
      <c r="AQ1729" s="97"/>
      <c r="AR1729" s="94"/>
      <c r="AS1729" s="96"/>
      <c r="AT1729" s="96"/>
      <c r="AU1729" s="96"/>
      <c r="AV1729" s="95"/>
      <c r="AW1729" s="95"/>
      <c r="AX1729" s="97"/>
      <c r="AY1729" s="97"/>
      <c r="AZ1729" s="97"/>
      <c r="BA1729" s="97"/>
      <c r="BB1729" s="97"/>
      <c r="BC1729" s="99" t="s">
        <v>12301</v>
      </c>
      <c r="BD1729" s="99"/>
      <c r="BE1729" s="99" t="s">
        <v>12362</v>
      </c>
      <c r="BF1729" s="100"/>
      <c r="BG1729" s="111" t="s">
        <v>12272</v>
      </c>
      <c r="BH1729" s="100"/>
      <c r="BI1729" s="100"/>
      <c r="BJ1729" s="99"/>
      <c r="BK1729" s="112" t="s">
        <v>1511</v>
      </c>
      <c r="BL1729" s="102"/>
      <c r="BM1729" s="99"/>
      <c r="BN1729" s="99"/>
      <c r="BT1729" s="99"/>
      <c r="BU1729" s="99"/>
      <c r="BV1729" s="99"/>
      <c r="BW1729" s="99"/>
      <c r="BX1729" s="99"/>
      <c r="CB1729" s="13" t="s">
        <v>1511</v>
      </c>
    </row>
    <row r="1730" ht="13.75" spans="1:479">
      <c r="A1730" s="88" t="s">
        <v>12773</v>
      </c>
      <c r="B1730" s="106" t="s">
        <v>3132</v>
      </c>
      <c r="C1730" s="88" t="s">
        <v>3137</v>
      </c>
      <c r="D1730" s="89" t="s">
        <v>12266</v>
      </c>
      <c r="E1730" s="90">
        <v>4</v>
      </c>
      <c r="F1730" s="90">
        <v>98</v>
      </c>
      <c r="G1730" s="90">
        <f t="shared" si="29"/>
        <v>392</v>
      </c>
      <c r="H1730" s="91"/>
      <c r="I1730" s="92"/>
      <c r="J1730" s="92">
        <v>30</v>
      </c>
      <c r="K1730" s="92">
        <v>30</v>
      </c>
      <c r="L1730" s="92">
        <v>30</v>
      </c>
      <c r="M1730" s="93"/>
      <c r="N1730" s="91"/>
      <c r="O1730" s="91"/>
      <c r="P1730" s="91"/>
      <c r="Q1730" s="91"/>
      <c r="R1730" s="91"/>
      <c r="S1730" s="91"/>
      <c r="T1730" s="92"/>
      <c r="U1730" s="113"/>
      <c r="V1730" s="92"/>
      <c r="W1730" s="92"/>
      <c r="X1730" s="93"/>
      <c r="Y1730" s="91"/>
      <c r="Z1730" s="113"/>
      <c r="AA1730" s="113"/>
      <c r="AB1730" s="92"/>
      <c r="AC1730" s="92"/>
      <c r="AD1730" s="93"/>
      <c r="AE1730" s="94"/>
      <c r="AF1730" s="96"/>
      <c r="AG1730" s="96"/>
      <c r="AH1730" s="95"/>
      <c r="AI1730" s="95"/>
      <c r="AJ1730" s="95"/>
      <c r="AK1730" s="95"/>
      <c r="AL1730" s="94"/>
      <c r="AM1730" s="96"/>
      <c r="AN1730" s="96"/>
      <c r="AO1730" s="95"/>
      <c r="AP1730" s="95"/>
      <c r="AQ1730" s="97"/>
      <c r="AR1730" s="94"/>
      <c r="AS1730" s="96"/>
      <c r="AT1730" s="96"/>
      <c r="AU1730" s="96"/>
      <c r="AV1730" s="95"/>
      <c r="AW1730" s="95"/>
      <c r="AX1730" s="97"/>
      <c r="AY1730" s="97"/>
      <c r="AZ1730" s="97"/>
      <c r="BA1730" s="97"/>
      <c r="BB1730" s="97"/>
      <c r="BC1730" s="99" t="s">
        <v>12298</v>
      </c>
      <c r="BD1730" s="99" t="s">
        <v>12297</v>
      </c>
      <c r="BE1730" s="99" t="s">
        <v>1366</v>
      </c>
      <c r="BF1730" s="100"/>
      <c r="BG1730" s="111" t="s">
        <v>12272</v>
      </c>
      <c r="BH1730" s="100"/>
      <c r="BI1730" s="100"/>
      <c r="BJ1730" s="99"/>
      <c r="BK1730" s="112" t="s">
        <v>1511</v>
      </c>
      <c r="BL1730" s="102"/>
      <c r="BM1730" s="99"/>
      <c r="BN1730" s="99"/>
      <c r="BT1730" s="99"/>
      <c r="BU1730" s="99"/>
      <c r="BV1730" s="99"/>
      <c r="BW1730" s="99"/>
      <c r="BX1730" s="99"/>
      <c r="CB1730" s="13" t="s">
        <v>1511</v>
      </c>
    </row>
    <row r="1731" ht="13.75" spans="1:479">
      <c r="A1731" s="88" t="s">
        <v>12773</v>
      </c>
      <c r="B1731" s="106" t="s">
        <v>3132</v>
      </c>
      <c r="C1731" s="436" t="s">
        <v>3137</v>
      </c>
      <c r="D1731" s="89" t="s">
        <v>494</v>
      </c>
      <c r="E1731" s="90">
        <v>4</v>
      </c>
      <c r="F1731" s="90">
        <v>63</v>
      </c>
      <c r="G1731" s="90">
        <f t="shared" si="29"/>
        <v>252</v>
      </c>
      <c r="H1731" s="91"/>
      <c r="I1731" s="92"/>
      <c r="J1731" s="92">
        <v>16</v>
      </c>
      <c r="K1731" s="92">
        <v>23</v>
      </c>
      <c r="L1731" s="92">
        <v>28</v>
      </c>
      <c r="M1731" s="93">
        <v>35</v>
      </c>
      <c r="N1731" s="91"/>
      <c r="O1731" s="92"/>
      <c r="P1731" s="92"/>
      <c r="Q1731" s="92"/>
      <c r="R1731" s="93"/>
      <c r="S1731" s="91"/>
      <c r="T1731" s="92"/>
      <c r="U1731" s="113"/>
      <c r="V1731" s="92"/>
      <c r="W1731" s="92"/>
      <c r="X1731" s="93"/>
      <c r="Y1731" s="91"/>
      <c r="Z1731" s="113"/>
      <c r="AA1731" s="113"/>
      <c r="AB1731" s="92"/>
      <c r="AC1731" s="92"/>
      <c r="AD1731" s="93"/>
      <c r="AE1731" s="94"/>
      <c r="AF1731" s="96"/>
      <c r="AG1731" s="96"/>
      <c r="AH1731" s="95"/>
      <c r="AI1731" s="95"/>
      <c r="AJ1731" s="95"/>
      <c r="AK1731" s="95"/>
      <c r="AL1731" s="94"/>
      <c r="AM1731" s="96"/>
      <c r="AN1731" s="96"/>
      <c r="AO1731" s="95"/>
      <c r="AP1731" s="95"/>
      <c r="AQ1731" s="97"/>
      <c r="AR1731" s="94"/>
      <c r="AS1731" s="96"/>
      <c r="AT1731" s="96"/>
      <c r="AU1731" s="96"/>
      <c r="AV1731" s="95"/>
      <c r="AW1731" s="95"/>
      <c r="AX1731" s="97"/>
      <c r="AY1731" s="97"/>
      <c r="AZ1731" s="97"/>
      <c r="BA1731" s="97"/>
      <c r="BB1731" s="97"/>
      <c r="BC1731" s="99" t="s">
        <v>12301</v>
      </c>
      <c r="BD1731" s="99" t="s">
        <v>12300</v>
      </c>
      <c r="BE1731" s="99" t="s">
        <v>12362</v>
      </c>
      <c r="BF1731" s="100"/>
      <c r="BG1731" s="111" t="s">
        <v>12272</v>
      </c>
      <c r="BH1731" s="100"/>
      <c r="BI1731" s="100"/>
      <c r="BJ1731" s="99"/>
      <c r="BK1731" s="112" t="s">
        <v>1511</v>
      </c>
      <c r="BL1731" s="102"/>
      <c r="BM1731" s="99"/>
      <c r="BN1731" s="99"/>
      <c r="BT1731" s="99"/>
      <c r="BU1731" s="99"/>
      <c r="BV1731" s="99"/>
      <c r="BW1731" s="99"/>
      <c r="BX1731" s="99"/>
      <c r="CB1731" s="13" t="s">
        <v>1511</v>
      </c>
    </row>
    <row r="1732" ht="13.75" spans="1:479">
      <c r="A1732" s="88" t="s">
        <v>12773</v>
      </c>
      <c r="B1732" s="106" t="s">
        <v>3132</v>
      </c>
      <c r="C1732" s="88" t="s">
        <v>5697</v>
      </c>
      <c r="D1732" s="89" t="s">
        <v>12266</v>
      </c>
      <c r="E1732" s="90">
        <v>4</v>
      </c>
      <c r="F1732" s="90">
        <v>154</v>
      </c>
      <c r="G1732" s="90">
        <f t="shared" si="29"/>
        <v>616</v>
      </c>
      <c r="H1732" s="91"/>
      <c r="I1732" s="92"/>
      <c r="J1732" s="92">
        <v>37</v>
      </c>
      <c r="K1732" s="92">
        <v>44</v>
      </c>
      <c r="L1732" s="92">
        <v>10</v>
      </c>
      <c r="M1732" s="93"/>
      <c r="N1732" s="91"/>
      <c r="O1732" s="91">
        <v>56</v>
      </c>
      <c r="P1732" s="91">
        <v>56</v>
      </c>
      <c r="Q1732" s="91">
        <v>10</v>
      </c>
      <c r="R1732" s="91"/>
      <c r="S1732" s="91"/>
      <c r="T1732" s="92"/>
      <c r="U1732" s="113"/>
      <c r="V1732" s="92"/>
      <c r="W1732" s="92"/>
      <c r="X1732" s="93"/>
      <c r="Y1732" s="91"/>
      <c r="Z1732" s="113"/>
      <c r="AA1732" s="113"/>
      <c r="AB1732" s="92"/>
      <c r="AC1732" s="92"/>
      <c r="AD1732" s="93"/>
      <c r="AE1732" s="94"/>
      <c r="AF1732" s="96"/>
      <c r="AG1732" s="96"/>
      <c r="AH1732" s="95"/>
      <c r="AI1732" s="95"/>
      <c r="AJ1732" s="95"/>
      <c r="AK1732" s="95"/>
      <c r="AL1732" s="94"/>
      <c r="AM1732" s="96"/>
      <c r="AN1732" s="96"/>
      <c r="AO1732" s="95"/>
      <c r="AP1732" s="95"/>
      <c r="AQ1732" s="97"/>
      <c r="AR1732" s="94"/>
      <c r="AS1732" s="96"/>
      <c r="AT1732" s="96"/>
      <c r="AU1732" s="96"/>
      <c r="AV1732" s="95"/>
      <c r="AW1732" s="95"/>
      <c r="AX1732" s="97"/>
      <c r="AY1732" s="97"/>
      <c r="AZ1732" s="97"/>
      <c r="BA1732" s="97"/>
      <c r="BB1732" s="97"/>
      <c r="BC1732" s="99" t="s">
        <v>12298</v>
      </c>
      <c r="BD1732" s="99" t="s">
        <v>12297</v>
      </c>
      <c r="BE1732" s="99" t="s">
        <v>1366</v>
      </c>
      <c r="BF1732" s="100"/>
      <c r="BG1732" s="111" t="s">
        <v>12272</v>
      </c>
      <c r="BH1732" s="100"/>
      <c r="BI1732" s="100"/>
      <c r="BJ1732" s="99"/>
      <c r="BK1732" s="112" t="s">
        <v>1511</v>
      </c>
      <c r="BL1732" s="102"/>
      <c r="BM1732" s="99"/>
      <c r="BN1732" s="99"/>
      <c r="BT1732" s="99"/>
      <c r="BU1732" s="99"/>
      <c r="BV1732" s="99"/>
      <c r="BW1732" s="99"/>
      <c r="BX1732" s="99"/>
      <c r="CB1732" s="13" t="s">
        <v>1511</v>
      </c>
    </row>
    <row r="1733" ht="13.75" spans="1:479">
      <c r="A1733" s="88" t="s">
        <v>12773</v>
      </c>
      <c r="B1733" s="106" t="s">
        <v>3132</v>
      </c>
      <c r="C1733" s="436" t="s">
        <v>5697</v>
      </c>
      <c r="D1733" s="89" t="s">
        <v>494</v>
      </c>
      <c r="E1733" s="90">
        <v>4</v>
      </c>
      <c r="F1733" s="90">
        <v>89</v>
      </c>
      <c r="G1733" s="90">
        <f t="shared" si="29"/>
        <v>356</v>
      </c>
      <c r="H1733" s="91"/>
      <c r="I1733" s="92"/>
      <c r="J1733" s="92">
        <v>27</v>
      </c>
      <c r="K1733" s="92">
        <v>29</v>
      </c>
      <c r="L1733" s="92">
        <v>43</v>
      </c>
      <c r="M1733" s="93"/>
      <c r="N1733" s="91"/>
      <c r="O1733" s="92">
        <v>27</v>
      </c>
      <c r="P1733" s="92">
        <v>27</v>
      </c>
      <c r="Q1733" s="92">
        <v>36</v>
      </c>
      <c r="R1733" s="93"/>
      <c r="S1733" s="91"/>
      <c r="T1733" s="92"/>
      <c r="U1733" s="113"/>
      <c r="V1733" s="92"/>
      <c r="W1733" s="92"/>
      <c r="X1733" s="93"/>
      <c r="Y1733" s="91"/>
      <c r="Z1733" s="113"/>
      <c r="AA1733" s="113"/>
      <c r="AB1733" s="92"/>
      <c r="AC1733" s="92"/>
      <c r="AD1733" s="93"/>
      <c r="AE1733" s="357"/>
      <c r="AF1733" s="257"/>
      <c r="AG1733" s="257"/>
      <c r="AH1733" s="258"/>
      <c r="AI1733" s="258"/>
      <c r="AJ1733" s="258"/>
      <c r="AK1733" s="95"/>
      <c r="AL1733" s="94"/>
      <c r="AM1733" s="96"/>
      <c r="AN1733" s="96"/>
      <c r="AO1733" s="95"/>
      <c r="AP1733" s="95"/>
      <c r="AQ1733" s="97"/>
      <c r="AR1733" s="94"/>
      <c r="AS1733" s="96"/>
      <c r="AT1733" s="96"/>
      <c r="AU1733" s="96"/>
      <c r="AV1733" s="95"/>
      <c r="AW1733" s="95"/>
      <c r="AX1733" s="97"/>
      <c r="AY1733" s="97"/>
      <c r="AZ1733" s="97"/>
      <c r="BA1733" s="97"/>
      <c r="BB1733" s="97"/>
      <c r="BC1733" s="99" t="s">
        <v>12301</v>
      </c>
      <c r="BD1733" s="99" t="s">
        <v>12300</v>
      </c>
      <c r="BE1733" s="99" t="s">
        <v>12362</v>
      </c>
      <c r="BF1733" s="100"/>
      <c r="BG1733" s="111" t="s">
        <v>12272</v>
      </c>
      <c r="BH1733" s="100"/>
      <c r="BI1733" s="100"/>
      <c r="BJ1733" s="99"/>
      <c r="BK1733" s="112" t="s">
        <v>1511</v>
      </c>
      <c r="BL1733" s="102"/>
      <c r="BM1733" s="99"/>
      <c r="BN1733" s="99"/>
      <c r="BT1733" s="99"/>
      <c r="BU1733" s="99"/>
      <c r="BV1733" s="99"/>
      <c r="BW1733" s="99"/>
      <c r="BX1733" s="99"/>
      <c r="CB1733" s="13" t="s">
        <v>1511</v>
      </c>
    </row>
    <row r="1734" ht="13.75" spans="1:479">
      <c r="A1734" s="88" t="s">
        <v>12773</v>
      </c>
      <c r="B1734" s="106" t="s">
        <v>3132</v>
      </c>
      <c r="C1734" s="88" t="s">
        <v>9554</v>
      </c>
      <c r="D1734" s="89" t="s">
        <v>12266</v>
      </c>
      <c r="E1734" s="90">
        <v>4</v>
      </c>
      <c r="F1734" s="90">
        <v>154</v>
      </c>
      <c r="G1734" s="90">
        <f t="shared" si="29"/>
        <v>616</v>
      </c>
      <c r="H1734" s="91"/>
      <c r="I1734" s="92"/>
      <c r="J1734" s="92">
        <v>49</v>
      </c>
      <c r="K1734" s="92">
        <v>47</v>
      </c>
      <c r="L1734" s="92">
        <v>9</v>
      </c>
      <c r="M1734" s="93"/>
      <c r="N1734" s="91"/>
      <c r="O1734" s="91">
        <v>48</v>
      </c>
      <c r="P1734" s="91">
        <v>55</v>
      </c>
      <c r="Q1734" s="91">
        <v>10</v>
      </c>
      <c r="R1734" s="91"/>
      <c r="S1734" s="91"/>
      <c r="T1734" s="92"/>
      <c r="U1734" s="113"/>
      <c r="V1734" s="92"/>
      <c r="W1734" s="92"/>
      <c r="X1734" s="93"/>
      <c r="Y1734" s="91"/>
      <c r="Z1734" s="113"/>
      <c r="AA1734" s="113"/>
      <c r="AB1734" s="92"/>
      <c r="AC1734" s="92"/>
      <c r="AD1734" s="93"/>
      <c r="AE1734" s="94"/>
      <c r="AF1734" s="96"/>
      <c r="AG1734" s="96"/>
      <c r="AH1734" s="95"/>
      <c r="AI1734" s="95"/>
      <c r="AJ1734" s="95"/>
      <c r="AK1734" s="95"/>
      <c r="AL1734" s="94"/>
      <c r="AM1734" s="96"/>
      <c r="AN1734" s="96"/>
      <c r="AO1734" s="95"/>
      <c r="AP1734" s="95"/>
      <c r="AQ1734" s="97"/>
      <c r="AR1734" s="94"/>
      <c r="AS1734" s="96"/>
      <c r="AT1734" s="96"/>
      <c r="AU1734" s="96"/>
      <c r="AV1734" s="95"/>
      <c r="AW1734" s="95"/>
      <c r="AX1734" s="97"/>
      <c r="AY1734" s="97"/>
      <c r="AZ1734" s="97"/>
      <c r="BA1734" s="97"/>
      <c r="BB1734" s="97"/>
      <c r="BC1734" s="99" t="s">
        <v>12298</v>
      </c>
      <c r="BD1734" s="99" t="s">
        <v>12297</v>
      </c>
      <c r="BE1734" s="99" t="s">
        <v>1366</v>
      </c>
      <c r="BF1734" s="100"/>
      <c r="BG1734" s="111" t="s">
        <v>12272</v>
      </c>
      <c r="BH1734" s="100"/>
      <c r="BI1734" s="100"/>
      <c r="BJ1734" s="99"/>
      <c r="BK1734" s="112" t="s">
        <v>1511</v>
      </c>
      <c r="BL1734" s="102"/>
      <c r="BM1734" s="99"/>
      <c r="BN1734" s="99"/>
      <c r="BT1734" s="99"/>
      <c r="BU1734" s="99"/>
      <c r="BV1734" s="99"/>
      <c r="BW1734" s="99"/>
      <c r="BX1734" s="99"/>
      <c r="CB1734" s="13" t="s">
        <v>1511</v>
      </c>
    </row>
    <row r="1735" ht="13.75" spans="1:479">
      <c r="A1735" s="88" t="s">
        <v>12773</v>
      </c>
      <c r="B1735" s="106" t="s">
        <v>3132</v>
      </c>
      <c r="C1735" s="436" t="s">
        <v>9554</v>
      </c>
      <c r="D1735" s="89" t="s">
        <v>494</v>
      </c>
      <c r="E1735" s="90">
        <v>4</v>
      </c>
      <c r="F1735" s="90">
        <v>90</v>
      </c>
      <c r="G1735" s="90">
        <f t="shared" si="29"/>
        <v>360</v>
      </c>
      <c r="H1735" s="91"/>
      <c r="I1735" s="92"/>
      <c r="J1735" s="92">
        <v>34</v>
      </c>
      <c r="K1735" s="92">
        <v>31</v>
      </c>
      <c r="L1735" s="92">
        <v>46</v>
      </c>
      <c r="M1735" s="93"/>
      <c r="N1735" s="91"/>
      <c r="O1735" s="92">
        <v>28</v>
      </c>
      <c r="P1735" s="92">
        <v>27</v>
      </c>
      <c r="Q1735" s="92">
        <v>41</v>
      </c>
      <c r="R1735" s="93"/>
      <c r="S1735" s="91"/>
      <c r="T1735" s="92"/>
      <c r="U1735" s="113"/>
      <c r="V1735" s="92"/>
      <c r="W1735" s="92"/>
      <c r="X1735" s="93"/>
      <c r="Y1735" s="91"/>
      <c r="Z1735" s="113"/>
      <c r="AA1735" s="113"/>
      <c r="AB1735" s="92"/>
      <c r="AC1735" s="92"/>
      <c r="AD1735" s="93"/>
      <c r="AE1735" s="357"/>
      <c r="AF1735" s="257"/>
      <c r="AG1735" s="257"/>
      <c r="AH1735" s="258"/>
      <c r="AI1735" s="258"/>
      <c r="AJ1735" s="258"/>
      <c r="AK1735" s="95"/>
      <c r="AL1735" s="94"/>
      <c r="AM1735" s="96"/>
      <c r="AN1735" s="96"/>
      <c r="AO1735" s="95"/>
      <c r="AP1735" s="95"/>
      <c r="AQ1735" s="97"/>
      <c r="AR1735" s="94"/>
      <c r="AS1735" s="96"/>
      <c r="AT1735" s="96"/>
      <c r="AU1735" s="96"/>
      <c r="AV1735" s="95"/>
      <c r="AW1735" s="95"/>
      <c r="AX1735" s="97"/>
      <c r="AY1735" s="97"/>
      <c r="AZ1735" s="97"/>
      <c r="BA1735" s="97"/>
      <c r="BB1735" s="97"/>
      <c r="BC1735" s="99" t="s">
        <v>12301</v>
      </c>
      <c r="BD1735" s="99" t="s">
        <v>12300</v>
      </c>
      <c r="BE1735" s="99" t="s">
        <v>12362</v>
      </c>
      <c r="BF1735" s="100"/>
      <c r="BG1735" s="111" t="s">
        <v>12272</v>
      </c>
      <c r="BH1735" s="100"/>
      <c r="BI1735" s="100"/>
      <c r="BJ1735" s="99"/>
      <c r="BK1735" s="112" t="s">
        <v>1511</v>
      </c>
      <c r="BL1735" s="102"/>
      <c r="BM1735" s="99"/>
      <c r="BN1735" s="99"/>
      <c r="BT1735" s="99"/>
      <c r="BU1735" s="99"/>
      <c r="BV1735" s="99"/>
      <c r="BW1735" s="99"/>
      <c r="BX1735" s="99"/>
      <c r="CB1735" s="13" t="s">
        <v>1511</v>
      </c>
    </row>
    <row r="1736" ht="13.75" spans="1:479">
      <c r="A1736" s="88" t="s">
        <v>12774</v>
      </c>
      <c r="B1736" s="106" t="s">
        <v>7107</v>
      </c>
      <c r="C1736" s="88" t="s">
        <v>7109</v>
      </c>
      <c r="D1736" s="89" t="s">
        <v>12266</v>
      </c>
      <c r="E1736" s="90">
        <v>4</v>
      </c>
      <c r="F1736" s="90">
        <v>193</v>
      </c>
      <c r="G1736" s="90">
        <f t="shared" si="29"/>
        <v>772</v>
      </c>
      <c r="H1736" s="94"/>
      <c r="I1736" s="95"/>
      <c r="J1736" s="95"/>
      <c r="K1736" s="95"/>
      <c r="L1736" s="95"/>
      <c r="M1736" s="97"/>
      <c r="N1736" s="91"/>
      <c r="O1736" s="91"/>
      <c r="P1736" s="91"/>
      <c r="Q1736" s="91"/>
      <c r="R1736" s="91"/>
      <c r="S1736" s="94"/>
      <c r="T1736" s="95"/>
      <c r="U1736" s="96"/>
      <c r="V1736" s="95"/>
      <c r="W1736" s="95"/>
      <c r="X1736" s="97"/>
      <c r="Y1736" s="94"/>
      <c r="Z1736" s="96"/>
      <c r="AA1736" s="96"/>
      <c r="AB1736" s="95"/>
      <c r="AC1736" s="95"/>
      <c r="AD1736" s="97"/>
      <c r="AE1736" s="94"/>
      <c r="AF1736" s="96"/>
      <c r="AG1736" s="96"/>
      <c r="AH1736" s="95"/>
      <c r="AI1736" s="95"/>
      <c r="AJ1736" s="95"/>
      <c r="AK1736" s="95"/>
      <c r="AL1736" s="94"/>
      <c r="AM1736" s="96"/>
      <c r="AN1736" s="96"/>
      <c r="AO1736" s="95"/>
      <c r="AP1736" s="95"/>
      <c r="AQ1736" s="97"/>
      <c r="AR1736" s="94"/>
      <c r="AS1736" s="96"/>
      <c r="AT1736" s="96"/>
      <c r="AU1736" s="96"/>
      <c r="AV1736" s="95"/>
      <c r="AW1736" s="95"/>
      <c r="AX1736" s="97"/>
      <c r="AY1736" s="97"/>
      <c r="AZ1736" s="97"/>
      <c r="BA1736" s="97"/>
      <c r="BB1736" s="97"/>
      <c r="BC1736" s="99" t="s">
        <v>1366</v>
      </c>
      <c r="BD1736" s="99" t="s">
        <v>12298</v>
      </c>
      <c r="BE1736" s="99" t="s">
        <v>1366</v>
      </c>
      <c r="BF1736" s="100"/>
      <c r="BG1736" s="111" t="s">
        <v>12272</v>
      </c>
      <c r="BH1736" s="100"/>
      <c r="BI1736" s="100"/>
      <c r="BJ1736" s="99"/>
      <c r="BK1736" s="112" t="s">
        <v>1511</v>
      </c>
      <c r="BL1736" s="102"/>
      <c r="BM1736" s="99"/>
      <c r="BN1736" s="99"/>
      <c r="BT1736" s="99"/>
      <c r="BU1736" s="99"/>
      <c r="BV1736" s="99"/>
      <c r="BW1736" s="99"/>
      <c r="BX1736" s="99"/>
      <c r="CB1736" s="13" t="s">
        <v>1511</v>
      </c>
    </row>
    <row r="1737" ht="13.75" spans="1:479">
      <c r="A1737" s="88" t="s">
        <v>12774</v>
      </c>
      <c r="B1737" s="106" t="s">
        <v>7107</v>
      </c>
      <c r="C1737" s="88" t="s">
        <v>7109</v>
      </c>
      <c r="D1737" s="89" t="s">
        <v>494</v>
      </c>
      <c r="E1737" s="90">
        <v>4</v>
      </c>
      <c r="F1737" s="90">
        <v>158</v>
      </c>
      <c r="G1737" s="90">
        <f t="shared" si="29"/>
        <v>632</v>
      </c>
      <c r="H1737" s="94"/>
      <c r="I1737" s="95"/>
      <c r="J1737" s="95"/>
      <c r="K1737" s="95"/>
      <c r="L1737" s="95"/>
      <c r="M1737" s="97"/>
      <c r="N1737" s="91"/>
      <c r="O1737" s="92"/>
      <c r="P1737" s="92"/>
      <c r="Q1737" s="92"/>
      <c r="R1737" s="93"/>
      <c r="S1737" s="94"/>
      <c r="T1737" s="95"/>
      <c r="U1737" s="96"/>
      <c r="V1737" s="95"/>
      <c r="W1737" s="95"/>
      <c r="X1737" s="97"/>
      <c r="Y1737" s="94"/>
      <c r="Z1737" s="96"/>
      <c r="AA1737" s="96"/>
      <c r="AB1737" s="95"/>
      <c r="AC1737" s="95"/>
      <c r="AD1737" s="97"/>
      <c r="AE1737" s="94"/>
      <c r="AF1737" s="96"/>
      <c r="AG1737" s="96"/>
      <c r="AH1737" s="95"/>
      <c r="AI1737" s="95"/>
      <c r="AJ1737" s="95"/>
      <c r="AK1737" s="95"/>
      <c r="AL1737" s="94"/>
      <c r="AM1737" s="96"/>
      <c r="AN1737" s="96"/>
      <c r="AO1737" s="95"/>
      <c r="AP1737" s="95"/>
      <c r="AQ1737" s="97"/>
      <c r="AR1737" s="94"/>
      <c r="AS1737" s="96"/>
      <c r="AT1737" s="96"/>
      <c r="AU1737" s="96"/>
      <c r="AV1737" s="95"/>
      <c r="AW1737" s="95"/>
      <c r="AX1737" s="97"/>
      <c r="AY1737" s="97"/>
      <c r="AZ1737" s="97"/>
      <c r="BA1737" s="97"/>
      <c r="BB1737" s="97"/>
      <c r="BC1737" s="99" t="s">
        <v>12362</v>
      </c>
      <c r="BD1737" s="99" t="s">
        <v>12301</v>
      </c>
      <c r="BE1737" s="99" t="s">
        <v>12362</v>
      </c>
      <c r="BF1737" s="100"/>
      <c r="BG1737" s="111" t="s">
        <v>12272</v>
      </c>
      <c r="BH1737" s="100"/>
      <c r="BI1737" s="100"/>
      <c r="BJ1737" s="99"/>
      <c r="BK1737" s="112" t="s">
        <v>1511</v>
      </c>
      <c r="BL1737" s="102"/>
      <c r="BM1737" s="99"/>
      <c r="BN1737" s="99"/>
      <c r="BT1737" s="99"/>
      <c r="BU1737" s="99"/>
      <c r="BV1737" s="99"/>
      <c r="BW1737" s="99"/>
      <c r="BX1737" s="99"/>
      <c r="CB1737" s="13" t="s">
        <v>1511</v>
      </c>
    </row>
    <row r="1738" ht="13.75" spans="1:479">
      <c r="A1738" s="88" t="s">
        <v>12774</v>
      </c>
      <c r="B1738" s="106" t="s">
        <v>7107</v>
      </c>
      <c r="C1738" s="88" t="s">
        <v>7106</v>
      </c>
      <c r="D1738" s="89" t="s">
        <v>12266</v>
      </c>
      <c r="E1738" s="90">
        <v>4</v>
      </c>
      <c r="F1738" s="90">
        <v>114</v>
      </c>
      <c r="G1738" s="90">
        <f t="shared" si="29"/>
        <v>456</v>
      </c>
      <c r="H1738" s="94"/>
      <c r="I1738" s="95"/>
      <c r="J1738" s="95"/>
      <c r="K1738" s="95"/>
      <c r="L1738" s="95"/>
      <c r="M1738" s="97"/>
      <c r="N1738" s="91"/>
      <c r="O1738" s="91"/>
      <c r="P1738" s="91"/>
      <c r="Q1738" s="91"/>
      <c r="R1738" s="91"/>
      <c r="S1738" s="94"/>
      <c r="T1738" s="95"/>
      <c r="U1738" s="96"/>
      <c r="V1738" s="95"/>
      <c r="W1738" s="95"/>
      <c r="X1738" s="97"/>
      <c r="Y1738" s="94"/>
      <c r="Z1738" s="96"/>
      <c r="AA1738" s="96"/>
      <c r="AB1738" s="95"/>
      <c r="AC1738" s="95"/>
      <c r="AD1738" s="97"/>
      <c r="AE1738" s="94"/>
      <c r="AF1738" s="96"/>
      <c r="AG1738" s="96"/>
      <c r="AH1738" s="95"/>
      <c r="AI1738" s="95"/>
      <c r="AJ1738" s="95"/>
      <c r="AK1738" s="95"/>
      <c r="AL1738" s="94"/>
      <c r="AM1738" s="96"/>
      <c r="AN1738" s="96"/>
      <c r="AO1738" s="95"/>
      <c r="AP1738" s="95"/>
      <c r="AQ1738" s="97"/>
      <c r="AR1738" s="94"/>
      <c r="AS1738" s="96"/>
      <c r="AT1738" s="96"/>
      <c r="AU1738" s="96"/>
      <c r="AV1738" s="95"/>
      <c r="AW1738" s="95"/>
      <c r="AX1738" s="97"/>
      <c r="AY1738" s="97"/>
      <c r="AZ1738" s="97"/>
      <c r="BA1738" s="97"/>
      <c r="BB1738" s="97"/>
      <c r="BC1738" s="99" t="s">
        <v>1366</v>
      </c>
      <c r="BD1738" s="99" t="s">
        <v>12298</v>
      </c>
      <c r="BE1738" s="99" t="s">
        <v>1366</v>
      </c>
      <c r="BF1738" s="100"/>
      <c r="BG1738" s="111" t="s">
        <v>12272</v>
      </c>
      <c r="BH1738" s="100"/>
      <c r="BI1738" s="100"/>
      <c r="BJ1738" s="99"/>
      <c r="BK1738" s="112" t="s">
        <v>1511</v>
      </c>
      <c r="BL1738" s="102"/>
      <c r="BM1738" s="99"/>
      <c r="BN1738" s="99"/>
      <c r="BT1738" s="99"/>
      <c r="BU1738" s="99"/>
      <c r="BV1738" s="99"/>
      <c r="BW1738" s="99"/>
      <c r="BX1738" s="99"/>
      <c r="CB1738" s="13" t="s">
        <v>1511</v>
      </c>
    </row>
    <row r="1739" ht="13.75" spans="1:479">
      <c r="A1739" s="88" t="s">
        <v>12774</v>
      </c>
      <c r="B1739" s="106" t="s">
        <v>7107</v>
      </c>
      <c r="C1739" s="88" t="s">
        <v>7106</v>
      </c>
      <c r="D1739" s="89" t="s">
        <v>494</v>
      </c>
      <c r="E1739" s="135">
        <v>4</v>
      </c>
      <c r="F1739" s="135">
        <v>104</v>
      </c>
      <c r="G1739" s="90">
        <f t="shared" si="29"/>
        <v>416</v>
      </c>
      <c r="H1739" s="94"/>
      <c r="I1739" s="95"/>
      <c r="J1739" s="95"/>
      <c r="K1739" s="95"/>
      <c r="L1739" s="95"/>
      <c r="M1739" s="97"/>
      <c r="N1739" s="91"/>
      <c r="O1739" s="91"/>
      <c r="P1739" s="91"/>
      <c r="Q1739" s="91"/>
      <c r="R1739" s="91"/>
      <c r="S1739" s="94"/>
      <c r="T1739" s="95"/>
      <c r="U1739" s="96"/>
      <c r="V1739" s="95"/>
      <c r="W1739" s="95"/>
      <c r="X1739" s="97"/>
      <c r="Y1739" s="94"/>
      <c r="Z1739" s="96"/>
      <c r="AA1739" s="96"/>
      <c r="AB1739" s="95"/>
      <c r="AC1739" s="95"/>
      <c r="AD1739" s="97"/>
      <c r="AE1739" s="94"/>
      <c r="AF1739" s="96"/>
      <c r="AG1739" s="96"/>
      <c r="AH1739" s="95"/>
      <c r="AI1739" s="95"/>
      <c r="AJ1739" s="95"/>
      <c r="AK1739" s="95"/>
      <c r="AL1739" s="94"/>
      <c r="AM1739" s="96"/>
      <c r="AN1739" s="96"/>
      <c r="AO1739" s="95"/>
      <c r="AP1739" s="95"/>
      <c r="AQ1739" s="97"/>
      <c r="AR1739" s="94"/>
      <c r="AS1739" s="96"/>
      <c r="AT1739" s="96"/>
      <c r="AU1739" s="96"/>
      <c r="AV1739" s="95"/>
      <c r="AW1739" s="95"/>
      <c r="AX1739" s="97"/>
      <c r="AY1739" s="97"/>
      <c r="AZ1739" s="97"/>
      <c r="BA1739" s="97"/>
      <c r="BB1739" s="97"/>
      <c r="BC1739" s="99" t="s">
        <v>12362</v>
      </c>
      <c r="BD1739" s="99" t="s">
        <v>12301</v>
      </c>
      <c r="BE1739" s="99" t="s">
        <v>12362</v>
      </c>
      <c r="BF1739" s="100"/>
      <c r="BG1739" s="111" t="s">
        <v>12272</v>
      </c>
      <c r="BH1739" s="100"/>
      <c r="BI1739" s="100"/>
      <c r="BJ1739" s="99"/>
      <c r="BK1739" s="112" t="s">
        <v>1511</v>
      </c>
      <c r="BL1739" s="102"/>
      <c r="BM1739" s="99"/>
      <c r="BN1739" s="99"/>
      <c r="BT1739" s="99"/>
      <c r="BU1739" s="99"/>
      <c r="BV1739" s="99"/>
      <c r="BW1739" s="99"/>
      <c r="BX1739" s="99"/>
      <c r="CB1739" s="13" t="s">
        <v>1511</v>
      </c>
    </row>
    <row r="1740" ht="13.75" spans="1:479">
      <c r="A1740" s="187" t="s">
        <v>12775</v>
      </c>
      <c r="B1740" s="88">
        <v>92420091</v>
      </c>
      <c r="C1740" s="106">
        <v>92421801</v>
      </c>
      <c r="D1740" s="306" t="s">
        <v>494</v>
      </c>
      <c r="E1740" s="135">
        <v>8</v>
      </c>
      <c r="F1740" s="135">
        <v>10</v>
      </c>
      <c r="G1740" s="90">
        <f t="shared" si="29"/>
        <v>80</v>
      </c>
      <c r="H1740" s="91"/>
      <c r="I1740" s="92"/>
      <c r="J1740" s="92">
        <v>15</v>
      </c>
      <c r="K1740" s="92">
        <v>15</v>
      </c>
      <c r="L1740" s="92">
        <v>6</v>
      </c>
      <c r="M1740" s="93">
        <v>144</v>
      </c>
      <c r="N1740" s="94"/>
      <c r="O1740" s="94"/>
      <c r="P1740" s="94"/>
      <c r="Q1740" s="94"/>
      <c r="R1740" s="94"/>
      <c r="S1740" s="94"/>
      <c r="T1740" s="95"/>
      <c r="U1740" s="96"/>
      <c r="V1740" s="95"/>
      <c r="W1740" s="95"/>
      <c r="X1740" s="97"/>
      <c r="Y1740" s="94"/>
      <c r="Z1740" s="96"/>
      <c r="AA1740" s="96"/>
      <c r="AB1740" s="95"/>
      <c r="AC1740" s="95"/>
      <c r="AD1740" s="97"/>
      <c r="AE1740" s="94"/>
      <c r="AF1740" s="96"/>
      <c r="AG1740" s="96"/>
      <c r="AH1740" s="95"/>
      <c r="AI1740" s="95"/>
      <c r="AJ1740" s="95"/>
      <c r="AK1740" s="95"/>
      <c r="AL1740" s="94"/>
      <c r="AM1740" s="96"/>
      <c r="AN1740" s="96"/>
      <c r="AO1740" s="95"/>
      <c r="AP1740" s="95"/>
      <c r="AQ1740" s="97"/>
      <c r="AR1740" s="91"/>
      <c r="AS1740" s="113"/>
      <c r="AT1740" s="113">
        <v>15</v>
      </c>
      <c r="AU1740" s="113">
        <v>15</v>
      </c>
      <c r="AV1740" s="92">
        <v>6</v>
      </c>
      <c r="AW1740" s="92">
        <v>6</v>
      </c>
      <c r="AX1740" s="117">
        <v>144</v>
      </c>
      <c r="AY1740" s="93"/>
      <c r="AZ1740" s="93"/>
      <c r="BA1740" s="93"/>
      <c r="BB1740" s="93"/>
      <c r="BC1740" s="99" t="s">
        <v>12776</v>
      </c>
      <c r="BD1740" s="99"/>
      <c r="BE1740" s="99"/>
      <c r="BF1740" s="100"/>
      <c r="BG1740" s="103"/>
      <c r="BH1740" s="103"/>
      <c r="BI1740" s="103"/>
      <c r="BJ1740" s="99"/>
      <c r="BK1740" s="112" t="s">
        <v>1511</v>
      </c>
      <c r="BL1740" s="102"/>
      <c r="BM1740" s="99"/>
      <c r="BN1740" s="99"/>
      <c r="BT1740" s="99"/>
      <c r="BU1740" s="98"/>
      <c r="BV1740" s="98"/>
      <c r="BW1740" s="98"/>
      <c r="BX1740" s="98"/>
      <c r="BY1740" s="4"/>
      <c r="BZ1740" s="4"/>
      <c r="CA1740" s="4"/>
      <c r="CB1740" s="4" t="s">
        <v>1511</v>
      </c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/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  <c r="HD1740" s="4"/>
      <c r="HE1740" s="4"/>
      <c r="HF1740" s="4"/>
      <c r="HG1740" s="4"/>
      <c r="HH1740" s="4"/>
      <c r="HI1740" s="4"/>
      <c r="HJ1740" s="4"/>
      <c r="HK1740" s="4"/>
      <c r="HL1740" s="4"/>
      <c r="HM1740" s="4"/>
      <c r="HN1740" s="4"/>
      <c r="HO1740" s="4"/>
      <c r="HP1740" s="4"/>
      <c r="HQ1740" s="4"/>
      <c r="HR1740" s="4"/>
      <c r="HS1740" s="4"/>
      <c r="HT1740" s="4"/>
      <c r="HU1740" s="4"/>
      <c r="HV1740" s="4"/>
      <c r="HW1740" s="4"/>
      <c r="HX1740" s="4"/>
      <c r="HY1740" s="4"/>
      <c r="HZ1740" s="4"/>
      <c r="IA1740" s="4"/>
      <c r="IB1740" s="4"/>
      <c r="IC1740" s="4"/>
      <c r="ID1740" s="4"/>
      <c r="IE1740" s="4"/>
      <c r="IF1740" s="4"/>
      <c r="IG1740" s="4"/>
      <c r="IH1740" s="4"/>
      <c r="II1740" s="4"/>
      <c r="IJ1740" s="4"/>
      <c r="IK1740" s="4"/>
      <c r="IL1740" s="4"/>
      <c r="IM1740" s="4"/>
      <c r="IN1740" s="4"/>
      <c r="IO1740" s="4"/>
      <c r="IP1740" s="4"/>
      <c r="IQ1740" s="4"/>
      <c r="IR1740" s="4"/>
      <c r="IS1740" s="4"/>
      <c r="IT1740" s="4"/>
      <c r="IU1740" s="4"/>
      <c r="IV1740" s="4"/>
      <c r="IW1740" s="4"/>
      <c r="IX1740" s="4"/>
      <c r="IY1740" s="4"/>
      <c r="IZ1740" s="4"/>
      <c r="JA1740" s="4"/>
      <c r="JB1740" s="4"/>
      <c r="JC1740" s="4"/>
      <c r="JD1740" s="4"/>
      <c r="JE1740" s="4"/>
      <c r="JF1740" s="4"/>
      <c r="JG1740" s="4"/>
      <c r="JH1740" s="4"/>
      <c r="JI1740" s="4"/>
      <c r="JJ1740" s="4"/>
      <c r="JK1740" s="4"/>
      <c r="JL1740" s="4"/>
      <c r="JM1740" s="4"/>
      <c r="JN1740" s="4"/>
      <c r="JO1740" s="4"/>
      <c r="JP1740" s="4"/>
      <c r="JQ1740" s="4"/>
      <c r="JR1740" s="4"/>
      <c r="JS1740" s="4"/>
      <c r="JT1740" s="4"/>
      <c r="JU1740" s="4"/>
      <c r="JV1740" s="4"/>
      <c r="JW1740" s="4"/>
      <c r="JX1740" s="4"/>
      <c r="JY1740" s="4"/>
      <c r="JZ1740" s="4"/>
      <c r="KA1740" s="4"/>
      <c r="KB1740" s="4"/>
      <c r="KC1740" s="4"/>
      <c r="KD1740" s="4"/>
      <c r="KE1740" s="4"/>
      <c r="KF1740" s="4"/>
      <c r="KG1740" s="4"/>
      <c r="KH1740" s="4"/>
      <c r="KI1740" s="4"/>
      <c r="KJ1740" s="4"/>
      <c r="KK1740" s="4"/>
      <c r="KL1740" s="4"/>
      <c r="KM1740" s="4"/>
      <c r="KN1740" s="4"/>
      <c r="KO1740" s="4"/>
      <c r="KP1740" s="4"/>
      <c r="KQ1740" s="4"/>
      <c r="KR1740" s="4"/>
      <c r="KS1740" s="4"/>
      <c r="KT1740" s="4"/>
      <c r="KU1740" s="4"/>
      <c r="KV1740" s="4"/>
      <c r="KW1740" s="4"/>
      <c r="KX1740" s="4"/>
      <c r="KY1740" s="4"/>
      <c r="KZ1740" s="4"/>
      <c r="LA1740" s="4"/>
      <c r="LB1740" s="4"/>
      <c r="LC1740" s="4"/>
      <c r="LD1740" s="4"/>
      <c r="LE1740" s="4"/>
      <c r="LF1740" s="4"/>
      <c r="LG1740" s="4"/>
      <c r="LH1740" s="4"/>
      <c r="LI1740" s="4"/>
      <c r="LJ1740" s="4"/>
      <c r="LK1740" s="4"/>
      <c r="LL1740" s="4"/>
      <c r="LM1740" s="4"/>
      <c r="LN1740" s="4"/>
      <c r="LO1740" s="4"/>
      <c r="LP1740" s="4"/>
      <c r="LQ1740" s="4"/>
      <c r="LR1740" s="4"/>
      <c r="LS1740" s="4"/>
      <c r="LT1740" s="4"/>
      <c r="LU1740" s="4"/>
      <c r="LV1740" s="4"/>
      <c r="LW1740" s="4"/>
      <c r="LX1740" s="4"/>
      <c r="LY1740" s="4"/>
      <c r="LZ1740" s="4"/>
      <c r="MA1740" s="4"/>
      <c r="MB1740" s="4"/>
      <c r="MC1740" s="4"/>
      <c r="MD1740" s="4"/>
      <c r="ME1740" s="4"/>
      <c r="MF1740" s="4"/>
      <c r="MG1740" s="4"/>
      <c r="MH1740" s="4"/>
      <c r="MI1740" s="4"/>
      <c r="MJ1740" s="4"/>
      <c r="MK1740" s="4"/>
      <c r="ML1740" s="4"/>
      <c r="MM1740" s="4"/>
      <c r="MN1740" s="4"/>
      <c r="MO1740" s="4"/>
      <c r="MP1740" s="4"/>
      <c r="MQ1740" s="4"/>
      <c r="MR1740" s="4"/>
      <c r="MS1740" s="4"/>
      <c r="MT1740" s="4"/>
      <c r="MU1740" s="4"/>
      <c r="MV1740" s="4"/>
      <c r="MW1740" s="4"/>
      <c r="MX1740" s="4"/>
      <c r="MY1740" s="4"/>
      <c r="MZ1740" s="4"/>
      <c r="NA1740" s="4"/>
      <c r="NB1740" s="4"/>
      <c r="NC1740" s="4"/>
      <c r="ND1740" s="4"/>
      <c r="NE1740" s="4"/>
      <c r="NF1740" s="4"/>
      <c r="NG1740" s="4"/>
      <c r="NH1740" s="4"/>
      <c r="NI1740" s="4"/>
      <c r="NJ1740" s="4"/>
      <c r="NK1740" s="4"/>
      <c r="NL1740" s="4"/>
      <c r="NM1740" s="4"/>
      <c r="NN1740" s="4"/>
      <c r="NO1740" s="4"/>
      <c r="NP1740" s="4"/>
      <c r="NQ1740" s="4"/>
      <c r="NR1740" s="4"/>
      <c r="NS1740" s="4"/>
      <c r="NT1740" s="4"/>
      <c r="NU1740" s="4"/>
      <c r="NV1740" s="4"/>
      <c r="NW1740" s="4"/>
      <c r="NX1740" s="4"/>
      <c r="NY1740" s="4"/>
      <c r="NZ1740" s="4"/>
      <c r="OA1740" s="4"/>
      <c r="OB1740" s="4"/>
      <c r="OC1740" s="4"/>
      <c r="OD1740" s="4"/>
      <c r="OE1740" s="4"/>
      <c r="OF1740" s="4"/>
      <c r="OG1740" s="4"/>
      <c r="OH1740" s="4"/>
      <c r="OI1740" s="4"/>
      <c r="OJ1740" s="4"/>
      <c r="OK1740" s="4"/>
      <c r="OL1740" s="4"/>
      <c r="OM1740" s="4"/>
      <c r="ON1740" s="4"/>
      <c r="OO1740" s="4"/>
      <c r="OP1740" s="4"/>
      <c r="OQ1740" s="4"/>
      <c r="OR1740" s="4"/>
      <c r="OS1740" s="4"/>
      <c r="OT1740" s="4"/>
      <c r="OU1740" s="4"/>
      <c r="OV1740" s="4"/>
      <c r="OW1740" s="4"/>
      <c r="OX1740" s="4"/>
      <c r="OY1740" s="4"/>
      <c r="OZ1740" s="4"/>
      <c r="PA1740" s="4"/>
      <c r="PB1740" s="4"/>
      <c r="PC1740" s="4"/>
      <c r="PD1740" s="4"/>
      <c r="PE1740" s="4"/>
      <c r="PF1740" s="4"/>
      <c r="PG1740" s="4"/>
      <c r="PH1740" s="4"/>
      <c r="PI1740" s="4"/>
      <c r="PJ1740" s="4"/>
      <c r="PK1740" s="4"/>
      <c r="PL1740" s="4"/>
      <c r="PM1740" s="4"/>
      <c r="PN1740" s="4"/>
      <c r="PO1740" s="4"/>
      <c r="PP1740" s="4"/>
      <c r="PQ1740" s="4"/>
      <c r="PR1740" s="4"/>
      <c r="PS1740" s="4"/>
      <c r="PT1740" s="4"/>
      <c r="PU1740" s="4"/>
      <c r="PV1740" s="4"/>
      <c r="PW1740" s="4"/>
      <c r="PX1740" s="4"/>
      <c r="PY1740" s="4"/>
      <c r="PZ1740" s="4"/>
      <c r="QA1740" s="4"/>
      <c r="QB1740" s="4"/>
      <c r="QC1740" s="4"/>
      <c r="QD1740" s="4"/>
      <c r="QE1740" s="4"/>
      <c r="QF1740" s="4"/>
      <c r="QG1740" s="4"/>
      <c r="QH1740" s="4"/>
      <c r="QI1740" s="4"/>
      <c r="QJ1740" s="4"/>
      <c r="QK1740" s="4"/>
      <c r="QL1740" s="4"/>
      <c r="QM1740" s="4"/>
      <c r="QN1740" s="4"/>
      <c r="QO1740" s="4"/>
      <c r="QP1740" s="4"/>
      <c r="QQ1740" s="4"/>
      <c r="QR1740" s="4"/>
      <c r="QS1740" s="4"/>
      <c r="QT1740" s="4"/>
      <c r="QU1740" s="4"/>
      <c r="QV1740" s="4"/>
      <c r="QW1740" s="4"/>
      <c r="QX1740" s="4"/>
      <c r="QY1740" s="4"/>
      <c r="QZ1740" s="4"/>
      <c r="RA1740" s="4"/>
      <c r="RB1740" s="4"/>
      <c r="RC1740" s="4"/>
      <c r="RD1740" s="4"/>
      <c r="RE1740" s="4"/>
      <c r="RF1740" s="4"/>
      <c r="RG1740" s="4"/>
      <c r="RH1740" s="4"/>
      <c r="RI1740" s="4"/>
      <c r="RJ1740" s="4"/>
      <c r="RK1740" s="4"/>
    </row>
    <row r="1741" ht="13.75" spans="1:479">
      <c r="A1741" s="187" t="s">
        <v>12775</v>
      </c>
      <c r="B1741" s="88">
        <v>92420091</v>
      </c>
      <c r="C1741" s="106">
        <v>92420001</v>
      </c>
      <c r="D1741" s="306" t="s">
        <v>494</v>
      </c>
      <c r="E1741" s="135">
        <v>8</v>
      </c>
      <c r="F1741" s="135">
        <v>12</v>
      </c>
      <c r="G1741" s="90">
        <f t="shared" si="29"/>
        <v>96</v>
      </c>
      <c r="H1741" s="91"/>
      <c r="I1741" s="92"/>
      <c r="J1741" s="92">
        <v>15</v>
      </c>
      <c r="K1741" s="92">
        <v>15</v>
      </c>
      <c r="L1741" s="92">
        <v>6</v>
      </c>
      <c r="M1741" s="93">
        <v>48</v>
      </c>
      <c r="N1741" s="94"/>
      <c r="O1741" s="95"/>
      <c r="P1741" s="95"/>
      <c r="Q1741" s="95"/>
      <c r="R1741" s="97"/>
      <c r="S1741" s="94"/>
      <c r="T1741" s="95"/>
      <c r="U1741" s="96"/>
      <c r="V1741" s="95"/>
      <c r="W1741" s="95"/>
      <c r="X1741" s="97"/>
      <c r="Y1741" s="94"/>
      <c r="Z1741" s="96"/>
      <c r="AA1741" s="96"/>
      <c r="AB1741" s="95"/>
      <c r="AC1741" s="95"/>
      <c r="AD1741" s="97"/>
      <c r="AE1741" s="94"/>
      <c r="AF1741" s="94"/>
      <c r="AG1741" s="94"/>
      <c r="AH1741" s="94"/>
      <c r="AI1741" s="94"/>
      <c r="AJ1741" s="94"/>
      <c r="AK1741" s="94"/>
      <c r="AL1741" s="94"/>
      <c r="AM1741" s="96"/>
      <c r="AN1741" s="96"/>
      <c r="AO1741" s="95"/>
      <c r="AP1741" s="95"/>
      <c r="AQ1741" s="97"/>
      <c r="AR1741" s="91"/>
      <c r="AS1741" s="113"/>
      <c r="AT1741" s="113">
        <v>15</v>
      </c>
      <c r="AU1741" s="113">
        <v>15</v>
      </c>
      <c r="AV1741" s="92">
        <v>6</v>
      </c>
      <c r="AW1741" s="92">
        <v>6</v>
      </c>
      <c r="AX1741" s="117">
        <v>48</v>
      </c>
      <c r="AY1741" s="93"/>
      <c r="AZ1741" s="93"/>
      <c r="BA1741" s="93"/>
      <c r="BB1741" s="93"/>
      <c r="BC1741" s="99" t="s">
        <v>12776</v>
      </c>
      <c r="BD1741" s="99"/>
      <c r="BE1741" s="99"/>
      <c r="BF1741" s="100"/>
      <c r="BG1741" s="103"/>
      <c r="BH1741" s="103"/>
      <c r="BI1741" s="103"/>
      <c r="BJ1741" s="99"/>
      <c r="BK1741" s="112" t="s">
        <v>1511</v>
      </c>
      <c r="BL1741" s="102"/>
      <c r="BM1741" s="99"/>
      <c r="BN1741" s="99"/>
      <c r="BT1741" s="99"/>
      <c r="BU1741" s="99"/>
      <c r="BV1741" s="99"/>
      <c r="BW1741" s="99"/>
      <c r="BX1741" s="99"/>
      <c r="CB1741" s="13" t="s">
        <v>1511</v>
      </c>
    </row>
    <row r="1742" ht="13.75" spans="1:479">
      <c r="A1742" s="187" t="s">
        <v>12775</v>
      </c>
      <c r="B1742" s="88">
        <v>92420091</v>
      </c>
      <c r="C1742" s="106">
        <v>92421601</v>
      </c>
      <c r="D1742" s="89" t="s">
        <v>494</v>
      </c>
      <c r="E1742" s="135">
        <v>8</v>
      </c>
      <c r="F1742" s="135">
        <v>10</v>
      </c>
      <c r="G1742" s="90">
        <f t="shared" si="29"/>
        <v>80</v>
      </c>
      <c r="H1742" s="91"/>
      <c r="I1742" s="92"/>
      <c r="J1742" s="92">
        <v>15</v>
      </c>
      <c r="K1742" s="92">
        <v>15</v>
      </c>
      <c r="L1742" s="92">
        <v>6</v>
      </c>
      <c r="M1742" s="93">
        <v>144</v>
      </c>
      <c r="N1742" s="94"/>
      <c r="O1742" s="95"/>
      <c r="P1742" s="95"/>
      <c r="Q1742" s="95"/>
      <c r="R1742" s="97"/>
      <c r="S1742" s="94"/>
      <c r="T1742" s="95"/>
      <c r="U1742" s="96"/>
      <c r="V1742" s="95"/>
      <c r="W1742" s="95"/>
      <c r="X1742" s="97"/>
      <c r="Y1742" s="94"/>
      <c r="Z1742" s="96"/>
      <c r="AA1742" s="96"/>
      <c r="AB1742" s="95"/>
      <c r="AC1742" s="95"/>
      <c r="AD1742" s="97"/>
      <c r="AE1742" s="94"/>
      <c r="AF1742" s="94"/>
      <c r="AG1742" s="94"/>
      <c r="AH1742" s="94"/>
      <c r="AI1742" s="94"/>
      <c r="AJ1742" s="94"/>
      <c r="AK1742" s="94"/>
      <c r="AL1742" s="94"/>
      <c r="AM1742" s="96"/>
      <c r="AN1742" s="96"/>
      <c r="AO1742" s="95"/>
      <c r="AP1742" s="95"/>
      <c r="AQ1742" s="97"/>
      <c r="AR1742" s="91"/>
      <c r="AS1742" s="113"/>
      <c r="AT1742" s="113">
        <v>15</v>
      </c>
      <c r="AU1742" s="113">
        <v>15</v>
      </c>
      <c r="AV1742" s="92">
        <v>6</v>
      </c>
      <c r="AW1742" s="92">
        <v>6</v>
      </c>
      <c r="AX1742" s="117">
        <v>144</v>
      </c>
      <c r="AY1742" s="93"/>
      <c r="AZ1742" s="93"/>
      <c r="BA1742" s="93"/>
      <c r="BB1742" s="93"/>
      <c r="BC1742" s="99" t="s">
        <v>12776</v>
      </c>
      <c r="BD1742" s="99"/>
      <c r="BE1742" s="99"/>
      <c r="BF1742" s="100"/>
      <c r="BG1742" s="103"/>
      <c r="BH1742" s="103"/>
      <c r="BI1742" s="103"/>
      <c r="BJ1742" s="99"/>
      <c r="BK1742" s="112" t="s">
        <v>1511</v>
      </c>
      <c r="BL1742" s="102"/>
      <c r="BM1742" s="99"/>
      <c r="BN1742" s="99"/>
      <c r="BT1742" s="99"/>
      <c r="BU1742" s="99"/>
      <c r="BV1742" s="99"/>
      <c r="BW1742" s="99"/>
      <c r="BX1742" s="99"/>
      <c r="CB1742" s="13" t="s">
        <v>1511</v>
      </c>
    </row>
    <row r="1743" ht="17.85" customHeight="1" spans="1:479">
      <c r="A1743" s="187" t="s">
        <v>12775</v>
      </c>
      <c r="B1743" s="88">
        <v>92420091</v>
      </c>
      <c r="C1743" s="106" t="s">
        <v>1182</v>
      </c>
      <c r="D1743" s="169" t="s">
        <v>494</v>
      </c>
      <c r="E1743" s="90">
        <v>8</v>
      </c>
      <c r="F1743" s="90">
        <v>10</v>
      </c>
      <c r="G1743" s="90">
        <f t="shared" si="29"/>
        <v>80</v>
      </c>
      <c r="H1743" s="91"/>
      <c r="I1743" s="92"/>
      <c r="J1743" s="92">
        <v>15</v>
      </c>
      <c r="K1743" s="92">
        <v>15</v>
      </c>
      <c r="L1743" s="92">
        <v>6</v>
      </c>
      <c r="M1743" s="93">
        <v>144</v>
      </c>
      <c r="N1743" s="94"/>
      <c r="O1743" s="95"/>
      <c r="P1743" s="95"/>
      <c r="Q1743" s="95"/>
      <c r="R1743" s="97"/>
      <c r="S1743" s="94"/>
      <c r="T1743" s="95"/>
      <c r="U1743" s="96"/>
      <c r="V1743" s="95"/>
      <c r="W1743" s="95"/>
      <c r="X1743" s="97"/>
      <c r="Y1743" s="94"/>
      <c r="Z1743" s="96"/>
      <c r="AA1743" s="96"/>
      <c r="AB1743" s="95"/>
      <c r="AC1743" s="95"/>
      <c r="AD1743" s="97"/>
      <c r="AE1743" s="94"/>
      <c r="AF1743" s="94"/>
      <c r="AG1743" s="94"/>
      <c r="AH1743" s="94"/>
      <c r="AI1743" s="94"/>
      <c r="AJ1743" s="94"/>
      <c r="AK1743" s="94"/>
      <c r="AL1743" s="94"/>
      <c r="AM1743" s="96"/>
      <c r="AN1743" s="96"/>
      <c r="AO1743" s="95"/>
      <c r="AP1743" s="95"/>
      <c r="AQ1743" s="97"/>
      <c r="AR1743" s="91"/>
      <c r="AS1743" s="113"/>
      <c r="AT1743" s="113"/>
      <c r="AU1743" s="113"/>
      <c r="AV1743" s="92"/>
      <c r="AW1743" s="92"/>
      <c r="AX1743" s="93"/>
      <c r="AY1743" s="93"/>
      <c r="AZ1743" s="93"/>
      <c r="BA1743" s="93"/>
      <c r="BB1743" s="93"/>
      <c r="BC1743" s="99" t="s">
        <v>12776</v>
      </c>
      <c r="BD1743" s="99"/>
      <c r="BE1743" s="99"/>
      <c r="BF1743" s="100"/>
      <c r="BG1743" s="103"/>
      <c r="BH1743" s="103"/>
      <c r="BI1743" s="103"/>
      <c r="BJ1743" s="99"/>
      <c r="BK1743" s="112" t="s">
        <v>1511</v>
      </c>
      <c r="BL1743" s="102"/>
      <c r="BM1743" s="99"/>
      <c r="BN1743" s="99"/>
      <c r="BT1743" s="99"/>
      <c r="BU1743" s="98"/>
      <c r="BV1743" s="98"/>
      <c r="BW1743" s="98"/>
      <c r="BX1743" s="98"/>
      <c r="BY1743" s="4"/>
      <c r="BZ1743" s="4"/>
      <c r="CA1743" s="4"/>
      <c r="CB1743" s="4" t="s">
        <v>1511</v>
      </c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  <c r="DA1743" s="4"/>
      <c r="DB1743" s="4"/>
      <c r="DC1743" s="4"/>
      <c r="DD1743" s="4"/>
      <c r="DE1743" s="4"/>
      <c r="DF1743" s="4"/>
      <c r="DG1743" s="4"/>
      <c r="DH1743" s="4"/>
      <c r="DI1743" s="4"/>
      <c r="DJ1743" s="4"/>
      <c r="DK1743" s="4"/>
      <c r="DL1743" s="4"/>
      <c r="DM1743" s="4"/>
      <c r="DN1743" s="4"/>
      <c r="DO1743" s="4"/>
      <c r="DP1743" s="4"/>
      <c r="DQ1743" s="4"/>
      <c r="DR1743" s="4"/>
      <c r="DS1743" s="4"/>
      <c r="DT1743" s="4"/>
      <c r="DU1743" s="4"/>
      <c r="DV1743" s="4"/>
      <c r="DW1743" s="4"/>
      <c r="DX1743" s="4"/>
      <c r="DY1743" s="4"/>
      <c r="DZ1743" s="4"/>
      <c r="EA1743" s="4"/>
      <c r="EB1743" s="4"/>
      <c r="EC1743" s="4"/>
      <c r="ED1743" s="4"/>
      <c r="EE1743" s="4"/>
      <c r="EF1743" s="4"/>
      <c r="EG1743" s="4"/>
      <c r="EH1743" s="4"/>
      <c r="EI1743" s="4"/>
      <c r="EJ1743" s="4"/>
      <c r="EK1743" s="4"/>
      <c r="EL1743" s="4"/>
      <c r="EM1743" s="4"/>
      <c r="EN1743" s="4"/>
      <c r="EO1743" s="4"/>
      <c r="EP1743" s="4"/>
      <c r="EQ1743" s="4"/>
      <c r="ER1743" s="4"/>
      <c r="ES1743" s="4"/>
      <c r="ET1743" s="4"/>
      <c r="EU1743" s="4"/>
      <c r="EV1743" s="4"/>
      <c r="EW1743" s="4"/>
      <c r="EX1743" s="4"/>
      <c r="EY1743" s="4"/>
      <c r="EZ1743" s="4"/>
      <c r="FA1743" s="4"/>
      <c r="FB1743" s="4"/>
      <c r="FC1743" s="4"/>
      <c r="FD1743" s="4"/>
      <c r="FE1743" s="4"/>
      <c r="FF1743" s="4"/>
      <c r="FG1743" s="4"/>
      <c r="FH1743" s="4"/>
      <c r="FI1743" s="4"/>
      <c r="FJ1743" s="4"/>
      <c r="FK1743" s="4"/>
      <c r="FL1743" s="4"/>
      <c r="FM1743" s="4"/>
      <c r="FN1743" s="4"/>
      <c r="FO1743" s="4"/>
      <c r="FP1743" s="4"/>
      <c r="FQ1743" s="4"/>
      <c r="FR1743" s="4"/>
      <c r="FS1743" s="4"/>
      <c r="FT1743" s="4"/>
      <c r="FU1743" s="4"/>
      <c r="FV1743" s="4"/>
      <c r="FW1743" s="4"/>
      <c r="FX1743" s="4"/>
      <c r="FY1743" s="4"/>
      <c r="FZ1743" s="4"/>
      <c r="GA1743" s="4"/>
      <c r="GB1743" s="4"/>
      <c r="GC1743" s="4"/>
      <c r="GD1743" s="4"/>
      <c r="GE1743" s="4"/>
      <c r="GF1743" s="4"/>
      <c r="GG1743" s="4"/>
      <c r="GH1743" s="4"/>
      <c r="GI1743" s="4"/>
      <c r="GJ1743" s="4"/>
      <c r="GK1743" s="4"/>
      <c r="GL1743" s="4"/>
      <c r="GM1743" s="4"/>
      <c r="GN1743" s="4"/>
      <c r="GO1743" s="4"/>
      <c r="GP1743" s="4"/>
      <c r="GQ1743" s="4"/>
      <c r="GR1743" s="4"/>
      <c r="GS1743" s="4"/>
      <c r="GT1743" s="4"/>
      <c r="GU1743" s="4"/>
      <c r="GV1743" s="4"/>
      <c r="GW1743" s="4"/>
      <c r="GX1743" s="4"/>
      <c r="GY1743" s="4"/>
      <c r="GZ1743" s="4"/>
      <c r="HA1743" s="4"/>
      <c r="HB1743" s="4"/>
      <c r="HC1743" s="4"/>
      <c r="HD1743" s="4"/>
      <c r="HE1743" s="4"/>
      <c r="HF1743" s="4"/>
      <c r="HG1743" s="4"/>
      <c r="HH1743" s="4"/>
      <c r="HI1743" s="4"/>
      <c r="HJ1743" s="4"/>
      <c r="HK1743" s="4"/>
      <c r="HL1743" s="4"/>
      <c r="HM1743" s="4"/>
      <c r="HN1743" s="4"/>
      <c r="HO1743" s="4"/>
      <c r="HP1743" s="4"/>
      <c r="HQ1743" s="4"/>
      <c r="HR1743" s="4"/>
      <c r="HS1743" s="4"/>
      <c r="HT1743" s="4"/>
      <c r="HU1743" s="4"/>
      <c r="HV1743" s="4"/>
      <c r="HW1743" s="4"/>
      <c r="HX1743" s="4"/>
      <c r="HY1743" s="4"/>
      <c r="HZ1743" s="4"/>
      <c r="IA1743" s="4"/>
      <c r="IB1743" s="4"/>
      <c r="IC1743" s="4"/>
      <c r="ID1743" s="4"/>
      <c r="IE1743" s="4"/>
      <c r="IF1743" s="4"/>
      <c r="IG1743" s="4"/>
      <c r="IH1743" s="4"/>
      <c r="II1743" s="4"/>
      <c r="IJ1743" s="4"/>
      <c r="IK1743" s="4"/>
      <c r="IL1743" s="4"/>
      <c r="IM1743" s="4"/>
      <c r="IN1743" s="4"/>
      <c r="IO1743" s="4"/>
      <c r="IP1743" s="4"/>
      <c r="IQ1743" s="4"/>
      <c r="IR1743" s="4"/>
      <c r="IS1743" s="4"/>
      <c r="IT1743" s="4"/>
      <c r="IU1743" s="4"/>
      <c r="IV1743" s="4"/>
      <c r="IW1743" s="4"/>
      <c r="IX1743" s="4"/>
      <c r="IY1743" s="4"/>
      <c r="IZ1743" s="4"/>
      <c r="JA1743" s="4"/>
      <c r="JB1743" s="4"/>
      <c r="JC1743" s="4"/>
      <c r="JD1743" s="4"/>
      <c r="JE1743" s="4"/>
      <c r="JF1743" s="4"/>
      <c r="JG1743" s="4"/>
      <c r="JH1743" s="4"/>
      <c r="JI1743" s="4"/>
      <c r="JJ1743" s="4"/>
      <c r="JK1743" s="4"/>
      <c r="JL1743" s="4"/>
      <c r="JM1743" s="4"/>
      <c r="JN1743" s="4"/>
      <c r="JO1743" s="4"/>
      <c r="JP1743" s="4"/>
      <c r="JQ1743" s="4"/>
      <c r="JR1743" s="4"/>
      <c r="JS1743" s="4"/>
      <c r="JT1743" s="4"/>
      <c r="JU1743" s="4"/>
      <c r="JV1743" s="4"/>
      <c r="JW1743" s="4"/>
      <c r="JX1743" s="4"/>
      <c r="JY1743" s="4"/>
      <c r="JZ1743" s="4"/>
      <c r="KA1743" s="4"/>
      <c r="KB1743" s="4"/>
      <c r="KC1743" s="4"/>
      <c r="KD1743" s="4"/>
      <c r="KE1743" s="4"/>
      <c r="KF1743" s="4"/>
      <c r="KG1743" s="4"/>
      <c r="KH1743" s="4"/>
      <c r="KI1743" s="4"/>
      <c r="KJ1743" s="4"/>
      <c r="KK1743" s="4"/>
      <c r="KL1743" s="4"/>
      <c r="KM1743" s="4"/>
      <c r="KN1743" s="4"/>
      <c r="KO1743" s="4"/>
      <c r="KP1743" s="4"/>
      <c r="KQ1743" s="4"/>
      <c r="KR1743" s="4"/>
      <c r="KS1743" s="4"/>
      <c r="KT1743" s="4"/>
      <c r="KU1743" s="4"/>
      <c r="KV1743" s="4"/>
      <c r="KW1743" s="4"/>
      <c r="KX1743" s="4"/>
      <c r="KY1743" s="4"/>
      <c r="KZ1743" s="4"/>
      <c r="LA1743" s="4"/>
      <c r="LB1743" s="4"/>
      <c r="LC1743" s="4"/>
      <c r="LD1743" s="4"/>
      <c r="LE1743" s="4"/>
      <c r="LF1743" s="4"/>
      <c r="LG1743" s="4"/>
      <c r="LH1743" s="4"/>
      <c r="LI1743" s="4"/>
      <c r="LJ1743" s="4"/>
      <c r="LK1743" s="4"/>
      <c r="LL1743" s="4"/>
      <c r="LM1743" s="4"/>
      <c r="LN1743" s="4"/>
      <c r="LO1743" s="4"/>
      <c r="LP1743" s="4"/>
      <c r="LQ1743" s="4"/>
      <c r="LR1743" s="4"/>
      <c r="LS1743" s="4"/>
      <c r="LT1743" s="4"/>
      <c r="LU1743" s="4"/>
      <c r="LV1743" s="4"/>
      <c r="LW1743" s="4"/>
      <c r="LX1743" s="4"/>
      <c r="LY1743" s="4"/>
      <c r="LZ1743" s="4"/>
      <c r="MA1743" s="4"/>
      <c r="MB1743" s="4"/>
      <c r="MC1743" s="4"/>
      <c r="MD1743" s="4"/>
      <c r="ME1743" s="4"/>
      <c r="MF1743" s="4"/>
      <c r="MG1743" s="4"/>
      <c r="MH1743" s="4"/>
      <c r="MI1743" s="4"/>
      <c r="MJ1743" s="4"/>
      <c r="MK1743" s="4"/>
      <c r="ML1743" s="4"/>
      <c r="MM1743" s="4"/>
      <c r="MN1743" s="4"/>
      <c r="MO1743" s="4"/>
      <c r="MP1743" s="4"/>
      <c r="MQ1743" s="4"/>
      <c r="MR1743" s="4"/>
      <c r="MS1743" s="4"/>
      <c r="MT1743" s="4"/>
      <c r="MU1743" s="4"/>
      <c r="MV1743" s="4"/>
      <c r="MW1743" s="4"/>
      <c r="MX1743" s="4"/>
      <c r="MY1743" s="4"/>
      <c r="MZ1743" s="4"/>
      <c r="NA1743" s="4"/>
      <c r="NB1743" s="4"/>
      <c r="NC1743" s="4"/>
      <c r="ND1743" s="4"/>
      <c r="NE1743" s="4"/>
      <c r="NF1743" s="4"/>
      <c r="NG1743" s="4"/>
      <c r="NH1743" s="4"/>
      <c r="NI1743" s="4"/>
      <c r="NJ1743" s="4"/>
      <c r="NK1743" s="4"/>
      <c r="NL1743" s="4"/>
      <c r="NM1743" s="4"/>
      <c r="NN1743" s="4"/>
      <c r="NO1743" s="4"/>
      <c r="NP1743" s="4"/>
      <c r="NQ1743" s="4"/>
      <c r="NR1743" s="4"/>
      <c r="NS1743" s="4"/>
      <c r="NT1743" s="4"/>
      <c r="NU1743" s="4"/>
      <c r="NV1743" s="4"/>
      <c r="NW1743" s="4"/>
      <c r="NX1743" s="4"/>
      <c r="NY1743" s="4"/>
      <c r="NZ1743" s="4"/>
      <c r="OA1743" s="4"/>
      <c r="OB1743" s="4"/>
      <c r="OC1743" s="4"/>
      <c r="OD1743" s="4"/>
      <c r="OE1743" s="4"/>
      <c r="OF1743" s="4"/>
      <c r="OG1743" s="4"/>
      <c r="OH1743" s="4"/>
      <c r="OI1743" s="4"/>
      <c r="OJ1743" s="4"/>
      <c r="OK1743" s="4"/>
      <c r="OL1743" s="4"/>
      <c r="OM1743" s="4"/>
      <c r="ON1743" s="4"/>
      <c r="OO1743" s="4"/>
      <c r="OP1743" s="4"/>
      <c r="OQ1743" s="4"/>
      <c r="OR1743" s="4"/>
      <c r="OS1743" s="4"/>
      <c r="OT1743" s="4"/>
      <c r="OU1743" s="4"/>
      <c r="OV1743" s="4"/>
      <c r="OW1743" s="4"/>
      <c r="OX1743" s="4"/>
      <c r="OY1743" s="4"/>
      <c r="OZ1743" s="4"/>
      <c r="PA1743" s="4"/>
      <c r="PB1743" s="4"/>
      <c r="PC1743" s="4"/>
      <c r="PD1743" s="4"/>
      <c r="PE1743" s="4"/>
      <c r="PF1743" s="4"/>
      <c r="PG1743" s="4"/>
      <c r="PH1743" s="4"/>
      <c r="PI1743" s="4"/>
      <c r="PJ1743" s="4"/>
      <c r="PK1743" s="4"/>
      <c r="PL1743" s="4"/>
      <c r="PM1743" s="4"/>
      <c r="PN1743" s="4"/>
      <c r="PO1743" s="4"/>
      <c r="PP1743" s="4"/>
      <c r="PQ1743" s="4"/>
      <c r="PR1743" s="4"/>
      <c r="PS1743" s="4"/>
      <c r="PT1743" s="4"/>
      <c r="PU1743" s="4"/>
      <c r="PV1743" s="4"/>
      <c r="PW1743" s="4"/>
      <c r="PX1743" s="4"/>
      <c r="PY1743" s="4"/>
      <c r="PZ1743" s="4"/>
      <c r="QA1743" s="4"/>
      <c r="QB1743" s="4"/>
      <c r="QC1743" s="4"/>
      <c r="QD1743" s="4"/>
      <c r="QE1743" s="4"/>
      <c r="QF1743" s="4"/>
      <c r="QG1743" s="4"/>
      <c r="QH1743" s="4"/>
      <c r="QI1743" s="4"/>
      <c r="QJ1743" s="4"/>
      <c r="QK1743" s="4"/>
      <c r="QL1743" s="4"/>
      <c r="QM1743" s="4"/>
      <c r="QN1743" s="4"/>
      <c r="QO1743" s="4"/>
      <c r="QP1743" s="4"/>
      <c r="QQ1743" s="4"/>
      <c r="QR1743" s="4"/>
      <c r="QS1743" s="4"/>
      <c r="QT1743" s="4"/>
      <c r="QU1743" s="4"/>
      <c r="QV1743" s="4"/>
      <c r="QW1743" s="4"/>
      <c r="QX1743" s="4"/>
      <c r="QY1743" s="4"/>
      <c r="QZ1743" s="4"/>
      <c r="RA1743" s="4"/>
      <c r="RB1743" s="4"/>
      <c r="RC1743" s="4"/>
      <c r="RD1743" s="4"/>
      <c r="RE1743" s="4"/>
      <c r="RF1743" s="4"/>
      <c r="RG1743" s="4"/>
      <c r="RH1743" s="4"/>
      <c r="RI1743" s="4"/>
      <c r="RJ1743" s="4"/>
      <c r="RK1743" s="4"/>
    </row>
    <row r="1744" ht="13.75" spans="1:479">
      <c r="A1744" s="187" t="s">
        <v>12775</v>
      </c>
      <c r="B1744" s="88">
        <v>92420091</v>
      </c>
      <c r="C1744" s="106" t="s">
        <v>1189</v>
      </c>
      <c r="D1744" s="169" t="s">
        <v>494</v>
      </c>
      <c r="E1744" s="90">
        <v>8</v>
      </c>
      <c r="F1744" s="90">
        <v>12</v>
      </c>
      <c r="G1744" s="90">
        <f t="shared" si="29"/>
        <v>96</v>
      </c>
      <c r="H1744" s="91"/>
      <c r="I1744" s="92"/>
      <c r="J1744" s="92">
        <v>15</v>
      </c>
      <c r="K1744" s="92">
        <v>15</v>
      </c>
      <c r="L1744" s="92">
        <v>6</v>
      </c>
      <c r="M1744" s="93">
        <v>144</v>
      </c>
      <c r="N1744" s="94"/>
      <c r="O1744" s="95"/>
      <c r="P1744" s="95"/>
      <c r="Q1744" s="95"/>
      <c r="R1744" s="97"/>
      <c r="S1744" s="94"/>
      <c r="T1744" s="95"/>
      <c r="U1744" s="96"/>
      <c r="V1744" s="95"/>
      <c r="W1744" s="95"/>
      <c r="X1744" s="97"/>
      <c r="Y1744" s="94"/>
      <c r="Z1744" s="96"/>
      <c r="AA1744" s="96"/>
      <c r="AB1744" s="95"/>
      <c r="AC1744" s="95"/>
      <c r="AD1744" s="97"/>
      <c r="AE1744" s="94"/>
      <c r="AF1744" s="94"/>
      <c r="AG1744" s="94"/>
      <c r="AH1744" s="94"/>
      <c r="AI1744" s="94"/>
      <c r="AJ1744" s="94"/>
      <c r="AK1744" s="94"/>
      <c r="AL1744" s="94"/>
      <c r="AM1744" s="96"/>
      <c r="AN1744" s="96"/>
      <c r="AO1744" s="95"/>
      <c r="AP1744" s="95"/>
      <c r="AQ1744" s="97"/>
      <c r="AR1744" s="91"/>
      <c r="AS1744" s="113"/>
      <c r="AT1744" s="113"/>
      <c r="AU1744" s="113"/>
      <c r="AV1744" s="92"/>
      <c r="AW1744" s="92"/>
      <c r="AX1744" s="93"/>
      <c r="AY1744" s="93"/>
      <c r="AZ1744" s="93"/>
      <c r="BA1744" s="93"/>
      <c r="BB1744" s="93"/>
      <c r="BC1744" s="99" t="s">
        <v>12776</v>
      </c>
      <c r="BD1744" s="99"/>
      <c r="BE1744" s="99"/>
      <c r="BF1744" s="100"/>
      <c r="BG1744" s="103"/>
      <c r="BH1744" s="103"/>
      <c r="BI1744" s="103"/>
      <c r="BJ1744" s="99"/>
      <c r="BK1744" s="112" t="s">
        <v>1511</v>
      </c>
      <c r="BL1744" s="102"/>
      <c r="BM1744" s="99"/>
      <c r="BN1744" s="99"/>
      <c r="BT1744" s="99"/>
      <c r="BU1744" s="99"/>
      <c r="BV1744" s="99"/>
      <c r="BW1744" s="99"/>
      <c r="BX1744" s="99"/>
      <c r="CB1744" s="13" t="s">
        <v>1511</v>
      </c>
    </row>
    <row r="1745" ht="13.75" spans="1:479">
      <c r="A1745" s="187" t="s">
        <v>12775</v>
      </c>
      <c r="B1745" s="88">
        <v>92420091</v>
      </c>
      <c r="C1745" s="106" t="s">
        <v>11900</v>
      </c>
      <c r="D1745" s="89" t="s">
        <v>494</v>
      </c>
      <c r="E1745" s="135">
        <v>8</v>
      </c>
      <c r="F1745" s="135">
        <v>10</v>
      </c>
      <c r="G1745" s="90">
        <f t="shared" si="29"/>
        <v>80</v>
      </c>
      <c r="H1745" s="91"/>
      <c r="I1745" s="92"/>
      <c r="J1745" s="92">
        <v>15</v>
      </c>
      <c r="K1745" s="92">
        <v>15</v>
      </c>
      <c r="L1745" s="92">
        <v>6</v>
      </c>
      <c r="M1745" s="93">
        <v>144</v>
      </c>
      <c r="N1745" s="94"/>
      <c r="O1745" s="95"/>
      <c r="P1745" s="95"/>
      <c r="Q1745" s="95"/>
      <c r="R1745" s="97"/>
      <c r="S1745" s="94"/>
      <c r="T1745" s="95"/>
      <c r="U1745" s="94"/>
      <c r="V1745" s="94"/>
      <c r="W1745" s="94"/>
      <c r="X1745" s="94"/>
      <c r="Y1745" s="94"/>
      <c r="Z1745" s="96"/>
      <c r="AA1745" s="96"/>
      <c r="AB1745" s="95"/>
      <c r="AC1745" s="95"/>
      <c r="AD1745" s="97"/>
      <c r="AE1745" s="94"/>
      <c r="AF1745" s="96"/>
      <c r="AG1745" s="96"/>
      <c r="AH1745" s="95"/>
      <c r="AI1745" s="95"/>
      <c r="AJ1745" s="95"/>
      <c r="AK1745" s="95"/>
      <c r="AL1745" s="94"/>
      <c r="AM1745" s="96"/>
      <c r="AN1745" s="96"/>
      <c r="AO1745" s="95"/>
      <c r="AP1745" s="95"/>
      <c r="AQ1745" s="97"/>
      <c r="AR1745" s="91"/>
      <c r="AS1745" s="113"/>
      <c r="AT1745" s="113"/>
      <c r="AU1745" s="113"/>
      <c r="AV1745" s="92"/>
      <c r="AW1745" s="92"/>
      <c r="AX1745" s="93"/>
      <c r="AY1745" s="93"/>
      <c r="AZ1745" s="93"/>
      <c r="BA1745" s="93"/>
      <c r="BB1745" s="93"/>
      <c r="BC1745" s="99" t="s">
        <v>12776</v>
      </c>
      <c r="BD1745" s="99"/>
      <c r="BE1745" s="99"/>
      <c r="BF1745" s="100"/>
      <c r="BG1745" s="103"/>
      <c r="BH1745" s="103"/>
      <c r="BI1745" s="103"/>
      <c r="BJ1745" s="99"/>
      <c r="BK1745" s="112" t="s">
        <v>1511</v>
      </c>
      <c r="BL1745" s="102"/>
      <c r="BM1745" s="99"/>
      <c r="BN1745" s="99"/>
      <c r="BT1745" s="99"/>
      <c r="BU1745" s="99"/>
      <c r="BV1745" s="99"/>
      <c r="BW1745" s="99"/>
      <c r="BX1745" s="99"/>
      <c r="CB1745" s="13" t="s">
        <v>1511</v>
      </c>
    </row>
    <row r="1746" ht="13.75" spans="1:479">
      <c r="A1746" s="187" t="s">
        <v>12775</v>
      </c>
      <c r="B1746" s="106" t="s">
        <v>12265</v>
      </c>
      <c r="C1746" s="106" t="s">
        <v>12265</v>
      </c>
      <c r="D1746" s="89" t="s">
        <v>12266</v>
      </c>
      <c r="E1746" s="135"/>
      <c r="F1746" s="135"/>
      <c r="G1746" s="90">
        <f t="shared" si="29"/>
        <v>0</v>
      </c>
      <c r="H1746" s="91"/>
      <c r="I1746" s="92"/>
      <c r="J1746" s="92"/>
      <c r="K1746" s="92"/>
      <c r="L1746" s="92"/>
      <c r="M1746" s="93"/>
      <c r="N1746" s="94"/>
      <c r="O1746" s="95"/>
      <c r="P1746" s="95"/>
      <c r="Q1746" s="95"/>
      <c r="R1746" s="97"/>
      <c r="S1746" s="94"/>
      <c r="T1746" s="95"/>
      <c r="U1746" s="96"/>
      <c r="V1746" s="95"/>
      <c r="W1746" s="95"/>
      <c r="X1746" s="97"/>
      <c r="Y1746" s="94"/>
      <c r="Z1746" s="96"/>
      <c r="AA1746" s="96"/>
      <c r="AB1746" s="95"/>
      <c r="AC1746" s="95"/>
      <c r="AD1746" s="97"/>
      <c r="AE1746" s="94"/>
      <c r="AF1746" s="96"/>
      <c r="AG1746" s="96"/>
      <c r="AH1746" s="95"/>
      <c r="AI1746" s="95"/>
      <c r="AJ1746" s="95"/>
      <c r="AK1746" s="95"/>
      <c r="AL1746" s="94"/>
      <c r="AM1746" s="96"/>
      <c r="AN1746" s="96"/>
      <c r="AO1746" s="95"/>
      <c r="AP1746" s="95"/>
      <c r="AQ1746" s="97"/>
      <c r="AR1746" s="91"/>
      <c r="AS1746" s="113"/>
      <c r="AT1746" s="113"/>
      <c r="AU1746" s="113"/>
      <c r="AV1746" s="92"/>
      <c r="AW1746" s="92"/>
      <c r="AX1746" s="93"/>
      <c r="AY1746" s="93"/>
      <c r="AZ1746" s="93"/>
      <c r="BA1746" s="93"/>
      <c r="BB1746" s="93"/>
      <c r="BC1746" s="203" t="s">
        <v>12265</v>
      </c>
      <c r="BD1746" s="99" t="s">
        <v>12777</v>
      </c>
      <c r="BE1746" s="99"/>
      <c r="BF1746" s="100"/>
      <c r="BG1746" s="100"/>
      <c r="BH1746" s="100"/>
      <c r="BI1746" s="100"/>
      <c r="BJ1746" s="99"/>
      <c r="BK1746" s="112" t="s">
        <v>12265</v>
      </c>
      <c r="BL1746" s="102"/>
      <c r="BM1746" s="99"/>
      <c r="BN1746" s="99"/>
      <c r="BT1746" s="99"/>
      <c r="BU1746" s="99"/>
      <c r="BV1746" s="99"/>
      <c r="BW1746" s="99"/>
      <c r="BX1746" s="99"/>
      <c r="CB1746" s="13" t="s">
        <v>1511</v>
      </c>
    </row>
    <row r="1747" ht="13.75" spans="1:479">
      <c r="A1747" s="187" t="s">
        <v>12775</v>
      </c>
      <c r="B1747" s="106" t="s">
        <v>12265</v>
      </c>
      <c r="C1747" s="106" t="s">
        <v>12265</v>
      </c>
      <c r="D1747" s="89" t="s">
        <v>12266</v>
      </c>
      <c r="E1747" s="135"/>
      <c r="F1747" s="135"/>
      <c r="G1747" s="90">
        <f t="shared" si="29"/>
        <v>0</v>
      </c>
      <c r="H1747" s="91"/>
      <c r="I1747" s="92"/>
      <c r="J1747" s="92"/>
      <c r="K1747" s="92"/>
      <c r="L1747" s="92"/>
      <c r="M1747" s="93"/>
      <c r="N1747" s="94"/>
      <c r="O1747" s="95"/>
      <c r="P1747" s="95"/>
      <c r="Q1747" s="95"/>
      <c r="R1747" s="97"/>
      <c r="S1747" s="94"/>
      <c r="T1747" s="95"/>
      <c r="U1747" s="94"/>
      <c r="V1747" s="94"/>
      <c r="W1747" s="94"/>
      <c r="X1747" s="94"/>
      <c r="Y1747" s="94"/>
      <c r="Z1747" s="96"/>
      <c r="AA1747" s="96"/>
      <c r="AB1747" s="95"/>
      <c r="AC1747" s="95"/>
      <c r="AD1747" s="97"/>
      <c r="AE1747" s="94"/>
      <c r="AF1747" s="96"/>
      <c r="AG1747" s="96"/>
      <c r="AH1747" s="95"/>
      <c r="AI1747" s="95"/>
      <c r="AJ1747" s="95"/>
      <c r="AK1747" s="95"/>
      <c r="AL1747" s="94"/>
      <c r="AM1747" s="96"/>
      <c r="AN1747" s="96"/>
      <c r="AO1747" s="95"/>
      <c r="AP1747" s="95"/>
      <c r="AQ1747" s="97"/>
      <c r="AR1747" s="91"/>
      <c r="AS1747" s="113"/>
      <c r="AT1747" s="113"/>
      <c r="AU1747" s="113"/>
      <c r="AV1747" s="92"/>
      <c r="AW1747" s="92"/>
      <c r="AX1747" s="93"/>
      <c r="AY1747" s="93"/>
      <c r="AZ1747" s="93"/>
      <c r="BA1747" s="93"/>
      <c r="BB1747" s="93"/>
      <c r="BC1747" s="203" t="s">
        <v>12265</v>
      </c>
      <c r="BD1747" s="99" t="s">
        <v>12777</v>
      </c>
      <c r="BE1747" s="99"/>
      <c r="BF1747" s="100"/>
      <c r="BG1747" s="100"/>
      <c r="BH1747" s="100"/>
      <c r="BI1747" s="100"/>
      <c r="BJ1747" s="99"/>
      <c r="BK1747" s="112" t="s">
        <v>12265</v>
      </c>
      <c r="BL1747" s="102"/>
      <c r="BM1747" s="99"/>
      <c r="BN1747" s="99"/>
      <c r="BT1747" s="99"/>
      <c r="BU1747" s="98"/>
      <c r="BV1747" s="98"/>
      <c r="BW1747" s="98"/>
      <c r="BX1747" s="98"/>
      <c r="BY1747" s="4"/>
      <c r="BZ1747" s="4"/>
      <c r="CA1747" s="4"/>
      <c r="CB1747" s="4" t="s">
        <v>1511</v>
      </c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  <c r="DA1747" s="4"/>
      <c r="DB1747" s="4"/>
      <c r="DC1747" s="4"/>
      <c r="DD1747" s="4"/>
      <c r="DE1747" s="4"/>
      <c r="DF1747" s="4"/>
      <c r="DG1747" s="4"/>
      <c r="DH1747" s="4"/>
      <c r="DI1747" s="4"/>
      <c r="DJ1747" s="4"/>
      <c r="DK1747" s="4"/>
      <c r="DL1747" s="4"/>
      <c r="DM1747" s="4"/>
      <c r="DN1747" s="4"/>
      <c r="DO1747" s="4"/>
      <c r="DP1747" s="4"/>
      <c r="DQ1747" s="4"/>
      <c r="DR1747" s="4"/>
      <c r="DS1747" s="4"/>
      <c r="DT1747" s="4"/>
      <c r="DU1747" s="4"/>
      <c r="DV1747" s="4"/>
      <c r="DW1747" s="4"/>
      <c r="DX1747" s="4"/>
      <c r="DY1747" s="4"/>
      <c r="DZ1747" s="4"/>
      <c r="EA1747" s="4"/>
      <c r="EB1747" s="4"/>
      <c r="EC1747" s="4"/>
      <c r="ED1747" s="4"/>
      <c r="EE1747" s="4"/>
      <c r="EF1747" s="4"/>
      <c r="EG1747" s="4"/>
      <c r="EH1747" s="4"/>
      <c r="EI1747" s="4"/>
      <c r="EJ1747" s="4"/>
      <c r="EK1747" s="4"/>
      <c r="EL1747" s="4"/>
      <c r="EM1747" s="4"/>
      <c r="EN1747" s="4"/>
      <c r="EO1747" s="4"/>
      <c r="EP1747" s="4"/>
      <c r="EQ1747" s="4"/>
      <c r="ER1747" s="4"/>
      <c r="ES1747" s="4"/>
      <c r="ET1747" s="4"/>
      <c r="EU1747" s="4"/>
      <c r="EV1747" s="4"/>
      <c r="EW1747" s="4"/>
      <c r="EX1747" s="4"/>
      <c r="EY1747" s="4"/>
      <c r="EZ1747" s="4"/>
      <c r="FA1747" s="4"/>
      <c r="FB1747" s="4"/>
      <c r="FC1747" s="4"/>
      <c r="FD1747" s="4"/>
      <c r="FE1747" s="4"/>
      <c r="FF1747" s="4"/>
      <c r="FG1747" s="4"/>
      <c r="FH1747" s="4"/>
      <c r="FI1747" s="4"/>
      <c r="FJ1747" s="4"/>
      <c r="FK1747" s="4"/>
      <c r="FL1747" s="4"/>
      <c r="FM1747" s="4"/>
      <c r="FN1747" s="4"/>
      <c r="FO1747" s="4"/>
      <c r="FP1747" s="4"/>
      <c r="FQ1747" s="4"/>
      <c r="FR1747" s="4"/>
      <c r="FS1747" s="4"/>
      <c r="FT1747" s="4"/>
      <c r="FU1747" s="4"/>
      <c r="FV1747" s="4"/>
      <c r="FW1747" s="4"/>
      <c r="FX1747" s="4"/>
      <c r="FY1747" s="4"/>
      <c r="FZ1747" s="4"/>
      <c r="GA1747" s="4"/>
      <c r="GB1747" s="4"/>
      <c r="GC1747" s="4"/>
      <c r="GD1747" s="4"/>
      <c r="GE1747" s="4"/>
      <c r="GF1747" s="4"/>
      <c r="GG1747" s="4"/>
      <c r="GH1747" s="4"/>
      <c r="GI1747" s="4"/>
      <c r="GJ1747" s="4"/>
      <c r="GK1747" s="4"/>
      <c r="GL1747" s="4"/>
      <c r="GM1747" s="4"/>
      <c r="GN1747" s="4"/>
      <c r="GO1747" s="4"/>
      <c r="GP1747" s="4"/>
      <c r="GQ1747" s="4"/>
      <c r="GR1747" s="4"/>
      <c r="GS1747" s="4"/>
      <c r="GT1747" s="4"/>
      <c r="GU1747" s="4"/>
      <c r="GV1747" s="4"/>
      <c r="GW1747" s="4"/>
      <c r="GX1747" s="4"/>
      <c r="GY1747" s="4"/>
      <c r="GZ1747" s="4"/>
      <c r="HA1747" s="4"/>
      <c r="HB1747" s="4"/>
      <c r="HC1747" s="4"/>
      <c r="HD1747" s="4"/>
      <c r="HE1747" s="4"/>
      <c r="HF1747" s="4"/>
      <c r="HG1747" s="4"/>
      <c r="HH1747" s="4"/>
      <c r="HI1747" s="4"/>
      <c r="HJ1747" s="4"/>
      <c r="HK1747" s="4"/>
      <c r="HL1747" s="4"/>
      <c r="HM1747" s="4"/>
      <c r="HN1747" s="4"/>
      <c r="HO1747" s="4"/>
      <c r="HP1747" s="4"/>
      <c r="HQ1747" s="4"/>
      <c r="HR1747" s="4"/>
      <c r="HS1747" s="4"/>
      <c r="HT1747" s="4"/>
      <c r="HU1747" s="4"/>
      <c r="HV1747" s="4"/>
      <c r="HW1747" s="4"/>
      <c r="HX1747" s="4"/>
      <c r="HY1747" s="4"/>
      <c r="HZ1747" s="4"/>
      <c r="IA1747" s="4"/>
      <c r="IB1747" s="4"/>
      <c r="IC1747" s="4"/>
      <c r="ID1747" s="4"/>
      <c r="IE1747" s="4"/>
      <c r="IF1747" s="4"/>
      <c r="IG1747" s="4"/>
      <c r="IH1747" s="4"/>
      <c r="II1747" s="4"/>
      <c r="IJ1747" s="4"/>
      <c r="IK1747" s="4"/>
      <c r="IL1747" s="4"/>
      <c r="IM1747" s="4"/>
      <c r="IN1747" s="4"/>
      <c r="IO1747" s="4"/>
      <c r="IP1747" s="4"/>
      <c r="IQ1747" s="4"/>
      <c r="IR1747" s="4"/>
      <c r="IS1747" s="4"/>
      <c r="IT1747" s="4"/>
      <c r="IU1747" s="4"/>
      <c r="IV1747" s="4"/>
      <c r="IW1747" s="4"/>
      <c r="IX1747" s="4"/>
      <c r="IY1747" s="4"/>
      <c r="IZ1747" s="4"/>
      <c r="JA1747" s="4"/>
      <c r="JB1747" s="4"/>
      <c r="JC1747" s="4"/>
      <c r="JD1747" s="4"/>
      <c r="JE1747" s="4"/>
      <c r="JF1747" s="4"/>
      <c r="JG1747" s="4"/>
      <c r="JH1747" s="4"/>
      <c r="JI1747" s="4"/>
      <c r="JJ1747" s="4"/>
      <c r="JK1747" s="4"/>
      <c r="JL1747" s="4"/>
      <c r="JM1747" s="4"/>
      <c r="JN1747" s="4"/>
      <c r="JO1747" s="4"/>
      <c r="JP1747" s="4"/>
      <c r="JQ1747" s="4"/>
      <c r="JR1747" s="4"/>
      <c r="JS1747" s="4"/>
      <c r="JT1747" s="4"/>
      <c r="JU1747" s="4"/>
      <c r="JV1747" s="4"/>
      <c r="JW1747" s="4"/>
      <c r="JX1747" s="4"/>
      <c r="JY1747" s="4"/>
      <c r="JZ1747" s="4"/>
      <c r="KA1747" s="4"/>
      <c r="KB1747" s="4"/>
      <c r="KC1747" s="4"/>
      <c r="KD1747" s="4"/>
      <c r="KE1747" s="4"/>
      <c r="KF1747" s="4"/>
      <c r="KG1747" s="4"/>
      <c r="KH1747" s="4"/>
      <c r="KI1747" s="4"/>
      <c r="KJ1747" s="4"/>
      <c r="KK1747" s="4"/>
      <c r="KL1747" s="4"/>
      <c r="KM1747" s="4"/>
      <c r="KN1747" s="4"/>
      <c r="KO1747" s="4"/>
      <c r="KP1747" s="4"/>
      <c r="KQ1747" s="4"/>
      <c r="KR1747" s="4"/>
      <c r="KS1747" s="4"/>
      <c r="KT1747" s="4"/>
      <c r="KU1747" s="4"/>
      <c r="KV1747" s="4"/>
      <c r="KW1747" s="4"/>
      <c r="KX1747" s="4"/>
      <c r="KY1747" s="4"/>
      <c r="KZ1747" s="4"/>
      <c r="LA1747" s="4"/>
      <c r="LB1747" s="4"/>
      <c r="LC1747" s="4"/>
      <c r="LD1747" s="4"/>
      <c r="LE1747" s="4"/>
      <c r="LF1747" s="4"/>
      <c r="LG1747" s="4"/>
      <c r="LH1747" s="4"/>
      <c r="LI1747" s="4"/>
      <c r="LJ1747" s="4"/>
      <c r="LK1747" s="4"/>
      <c r="LL1747" s="4"/>
      <c r="LM1747" s="4"/>
      <c r="LN1747" s="4"/>
      <c r="LO1747" s="4"/>
      <c r="LP1747" s="4"/>
      <c r="LQ1747" s="4"/>
      <c r="LR1747" s="4"/>
      <c r="LS1747" s="4"/>
      <c r="LT1747" s="4"/>
      <c r="LU1747" s="4"/>
      <c r="LV1747" s="4"/>
      <c r="LW1747" s="4"/>
      <c r="LX1747" s="4"/>
      <c r="LY1747" s="4"/>
      <c r="LZ1747" s="4"/>
      <c r="MA1747" s="4"/>
      <c r="MB1747" s="4"/>
      <c r="MC1747" s="4"/>
      <c r="MD1747" s="4"/>
      <c r="ME1747" s="4"/>
      <c r="MF1747" s="4"/>
      <c r="MG1747" s="4"/>
      <c r="MH1747" s="4"/>
      <c r="MI1747" s="4"/>
      <c r="MJ1747" s="4"/>
      <c r="MK1747" s="4"/>
      <c r="ML1747" s="4"/>
      <c r="MM1747" s="4"/>
      <c r="MN1747" s="4"/>
      <c r="MO1747" s="4"/>
      <c r="MP1747" s="4"/>
      <c r="MQ1747" s="4"/>
      <c r="MR1747" s="4"/>
      <c r="MS1747" s="4"/>
      <c r="MT1747" s="4"/>
      <c r="MU1747" s="4"/>
      <c r="MV1747" s="4"/>
      <c r="MW1747" s="4"/>
      <c r="MX1747" s="4"/>
      <c r="MY1747" s="4"/>
      <c r="MZ1747" s="4"/>
      <c r="NA1747" s="4"/>
      <c r="NB1747" s="4"/>
      <c r="NC1747" s="4"/>
      <c r="ND1747" s="4"/>
      <c r="NE1747" s="4"/>
      <c r="NF1747" s="4"/>
      <c r="NG1747" s="4"/>
      <c r="NH1747" s="4"/>
      <c r="NI1747" s="4"/>
      <c r="NJ1747" s="4"/>
      <c r="NK1747" s="4"/>
      <c r="NL1747" s="4"/>
      <c r="NM1747" s="4"/>
      <c r="NN1747" s="4"/>
      <c r="NO1747" s="4"/>
      <c r="NP1747" s="4"/>
      <c r="NQ1747" s="4"/>
      <c r="NR1747" s="4"/>
      <c r="NS1747" s="4"/>
      <c r="NT1747" s="4"/>
      <c r="NU1747" s="4"/>
      <c r="NV1747" s="4"/>
      <c r="NW1747" s="4"/>
      <c r="NX1747" s="4"/>
      <c r="NY1747" s="4"/>
      <c r="NZ1747" s="4"/>
      <c r="OA1747" s="4"/>
      <c r="OB1747" s="4"/>
      <c r="OC1747" s="4"/>
      <c r="OD1747" s="4"/>
      <c r="OE1747" s="4"/>
      <c r="OF1747" s="4"/>
      <c r="OG1747" s="4"/>
      <c r="OH1747" s="4"/>
      <c r="OI1747" s="4"/>
      <c r="OJ1747" s="4"/>
      <c r="OK1747" s="4"/>
      <c r="OL1747" s="4"/>
      <c r="OM1747" s="4"/>
      <c r="ON1747" s="4"/>
      <c r="OO1747" s="4"/>
      <c r="OP1747" s="4"/>
      <c r="OQ1747" s="4"/>
      <c r="OR1747" s="4"/>
      <c r="OS1747" s="4"/>
      <c r="OT1747" s="4"/>
      <c r="OU1747" s="4"/>
      <c r="OV1747" s="4"/>
      <c r="OW1747" s="4"/>
      <c r="OX1747" s="4"/>
      <c r="OY1747" s="4"/>
      <c r="OZ1747" s="4"/>
      <c r="PA1747" s="4"/>
      <c r="PB1747" s="4"/>
      <c r="PC1747" s="4"/>
      <c r="PD1747" s="4"/>
      <c r="PE1747" s="4"/>
      <c r="PF1747" s="4"/>
      <c r="PG1747" s="4"/>
      <c r="PH1747" s="4"/>
      <c r="PI1747" s="4"/>
      <c r="PJ1747" s="4"/>
      <c r="PK1747" s="4"/>
      <c r="PL1747" s="4"/>
      <c r="PM1747" s="4"/>
      <c r="PN1747" s="4"/>
      <c r="PO1747" s="4"/>
      <c r="PP1747" s="4"/>
      <c r="PQ1747" s="4"/>
      <c r="PR1747" s="4"/>
      <c r="PS1747" s="4"/>
      <c r="PT1747" s="4"/>
      <c r="PU1747" s="4"/>
      <c r="PV1747" s="4"/>
      <c r="PW1747" s="4"/>
      <c r="PX1747" s="4"/>
      <c r="PY1747" s="4"/>
      <c r="PZ1747" s="4"/>
      <c r="QA1747" s="4"/>
      <c r="QB1747" s="4"/>
      <c r="QC1747" s="4"/>
      <c r="QD1747" s="4"/>
      <c r="QE1747" s="4"/>
      <c r="QF1747" s="4"/>
      <c r="QG1747" s="4"/>
      <c r="QH1747" s="4"/>
      <c r="QI1747" s="4"/>
      <c r="QJ1747" s="4"/>
      <c r="QK1747" s="4"/>
      <c r="QL1747" s="4"/>
      <c r="QM1747" s="4"/>
      <c r="QN1747" s="4"/>
      <c r="QO1747" s="4"/>
      <c r="QP1747" s="4"/>
      <c r="QQ1747" s="4"/>
      <c r="QR1747" s="4"/>
      <c r="QS1747" s="4"/>
      <c r="QT1747" s="4"/>
      <c r="QU1747" s="4"/>
      <c r="QV1747" s="4"/>
      <c r="QW1747" s="4"/>
      <c r="QX1747" s="4"/>
      <c r="QY1747" s="4"/>
      <c r="QZ1747" s="4"/>
      <c r="RA1747" s="4"/>
      <c r="RB1747" s="4"/>
      <c r="RC1747" s="4"/>
      <c r="RD1747" s="4"/>
      <c r="RE1747" s="4"/>
      <c r="RF1747" s="4"/>
      <c r="RG1747" s="4"/>
      <c r="RH1747" s="4"/>
      <c r="RI1747" s="4"/>
      <c r="RJ1747" s="4"/>
      <c r="RK1747" s="4"/>
    </row>
    <row r="1748" ht="13.75" spans="1:479">
      <c r="A1748" s="187" t="s">
        <v>12775</v>
      </c>
      <c r="B1748" s="106" t="s">
        <v>12265</v>
      </c>
      <c r="C1748" s="106" t="s">
        <v>12265</v>
      </c>
      <c r="D1748" s="89" t="s">
        <v>12266</v>
      </c>
      <c r="E1748" s="135"/>
      <c r="F1748" s="135"/>
      <c r="G1748" s="90">
        <f t="shared" si="29"/>
        <v>0</v>
      </c>
      <c r="H1748" s="91"/>
      <c r="I1748" s="92"/>
      <c r="J1748" s="92"/>
      <c r="K1748" s="92"/>
      <c r="L1748" s="92"/>
      <c r="M1748" s="93"/>
      <c r="N1748" s="94"/>
      <c r="O1748" s="95"/>
      <c r="P1748" s="95"/>
      <c r="Q1748" s="95"/>
      <c r="R1748" s="97"/>
      <c r="S1748" s="94"/>
      <c r="T1748" s="95"/>
      <c r="U1748" s="96"/>
      <c r="V1748" s="95"/>
      <c r="W1748" s="95"/>
      <c r="X1748" s="97"/>
      <c r="Y1748" s="94"/>
      <c r="Z1748" s="96"/>
      <c r="AA1748" s="96"/>
      <c r="AB1748" s="95"/>
      <c r="AC1748" s="95"/>
      <c r="AD1748" s="97"/>
      <c r="AE1748" s="94"/>
      <c r="AF1748" s="96"/>
      <c r="AG1748" s="96"/>
      <c r="AH1748" s="95"/>
      <c r="AI1748" s="95"/>
      <c r="AJ1748" s="95"/>
      <c r="AK1748" s="95"/>
      <c r="AL1748" s="94"/>
      <c r="AM1748" s="96"/>
      <c r="AN1748" s="96"/>
      <c r="AO1748" s="95"/>
      <c r="AP1748" s="95"/>
      <c r="AQ1748" s="97"/>
      <c r="AR1748" s="91"/>
      <c r="AS1748" s="113"/>
      <c r="AT1748" s="113"/>
      <c r="AU1748" s="113"/>
      <c r="AV1748" s="92"/>
      <c r="AW1748" s="92"/>
      <c r="AX1748" s="93"/>
      <c r="AY1748" s="93"/>
      <c r="AZ1748" s="93"/>
      <c r="BA1748" s="93"/>
      <c r="BB1748" s="93"/>
      <c r="BC1748" s="203" t="s">
        <v>12265</v>
      </c>
      <c r="BD1748" s="99" t="s">
        <v>12777</v>
      </c>
      <c r="BE1748" s="99"/>
      <c r="BF1748" s="100"/>
      <c r="BG1748" s="100"/>
      <c r="BH1748" s="100"/>
      <c r="BI1748" s="100"/>
      <c r="BJ1748" s="99"/>
      <c r="BK1748" s="112" t="s">
        <v>12265</v>
      </c>
      <c r="BL1748" s="102"/>
      <c r="BM1748" s="99"/>
      <c r="BN1748" s="99"/>
      <c r="BT1748" s="99"/>
      <c r="BU1748" s="99"/>
      <c r="BV1748" s="99"/>
      <c r="BW1748" s="99"/>
      <c r="BX1748" s="99"/>
      <c r="CB1748" s="13" t="s">
        <v>1511</v>
      </c>
    </row>
    <row r="1749" ht="13.75" spans="1:479">
      <c r="A1749" s="88" t="s">
        <v>12778</v>
      </c>
      <c r="B1749" s="88" t="s">
        <v>3302</v>
      </c>
      <c r="C1749" s="106" t="s">
        <v>3312</v>
      </c>
      <c r="D1749" s="89" t="s">
        <v>12266</v>
      </c>
      <c r="E1749" s="135">
        <v>9</v>
      </c>
      <c r="F1749" s="135">
        <v>12</v>
      </c>
      <c r="G1749" s="90">
        <f t="shared" si="29"/>
        <v>108</v>
      </c>
      <c r="H1749" s="91"/>
      <c r="I1749" s="92"/>
      <c r="J1749" s="92"/>
      <c r="K1749" s="92"/>
      <c r="L1749" s="92"/>
      <c r="M1749" s="93"/>
      <c r="N1749" s="91"/>
      <c r="O1749" s="91"/>
      <c r="P1749" s="91"/>
      <c r="Q1749" s="91"/>
      <c r="R1749" s="91"/>
      <c r="S1749" s="91"/>
      <c r="T1749" s="92"/>
      <c r="U1749" s="113"/>
      <c r="V1749" s="92"/>
      <c r="W1749" s="92"/>
      <c r="X1749" s="93"/>
      <c r="Y1749" s="91"/>
      <c r="Z1749" s="113"/>
      <c r="AA1749" s="113"/>
      <c r="AB1749" s="92"/>
      <c r="AC1749" s="92"/>
      <c r="AD1749" s="93"/>
      <c r="AE1749" s="91"/>
      <c r="AF1749" s="113"/>
      <c r="AG1749" s="113"/>
      <c r="AH1749" s="92"/>
      <c r="AI1749" s="92"/>
      <c r="AJ1749" s="92"/>
      <c r="AK1749" s="92"/>
      <c r="AL1749" s="91"/>
      <c r="AM1749" s="113"/>
      <c r="AN1749" s="113"/>
      <c r="AO1749" s="92"/>
      <c r="AP1749" s="92"/>
      <c r="AQ1749" s="93"/>
      <c r="AR1749" s="91"/>
      <c r="AS1749" s="113"/>
      <c r="AT1749" s="113"/>
      <c r="AU1749" s="113"/>
      <c r="AV1749" s="92"/>
      <c r="AW1749" s="92"/>
      <c r="AX1749" s="93"/>
      <c r="AY1749" s="97"/>
      <c r="AZ1749" s="97"/>
      <c r="BA1749" s="97"/>
      <c r="BB1749" s="97"/>
      <c r="BC1749" s="99" t="s">
        <v>12360</v>
      </c>
      <c r="BD1749" s="99" t="s">
        <v>12336</v>
      </c>
      <c r="BE1749" s="99" t="s">
        <v>12271</v>
      </c>
      <c r="BF1749" s="100"/>
      <c r="BG1749" s="103"/>
      <c r="BH1749" s="103"/>
      <c r="BI1749" s="103"/>
      <c r="BJ1749" s="99"/>
      <c r="BK1749" s="112" t="s">
        <v>1511</v>
      </c>
      <c r="BL1749" s="102"/>
      <c r="BM1749" s="99"/>
      <c r="BN1749" s="99"/>
      <c r="BT1749" s="99"/>
      <c r="BU1749" s="99"/>
      <c r="BV1749" s="99"/>
      <c r="BW1749" s="99"/>
      <c r="BX1749" s="99"/>
      <c r="CB1749" s="13" t="s">
        <v>1511</v>
      </c>
    </row>
    <row r="1750" ht="13.75" spans="1:479">
      <c r="A1750" s="88" t="s">
        <v>12778</v>
      </c>
      <c r="B1750" s="88" t="s">
        <v>3302</v>
      </c>
      <c r="C1750" s="106" t="s">
        <v>3312</v>
      </c>
      <c r="D1750" s="89" t="s">
        <v>494</v>
      </c>
      <c r="E1750" s="135">
        <v>9</v>
      </c>
      <c r="F1750" s="135">
        <v>9</v>
      </c>
      <c r="G1750" s="90">
        <f t="shared" si="29"/>
        <v>81</v>
      </c>
      <c r="H1750" s="91"/>
      <c r="I1750" s="92"/>
      <c r="J1750" s="92"/>
      <c r="K1750" s="92"/>
      <c r="L1750" s="92"/>
      <c r="M1750" s="93"/>
      <c r="N1750" s="91"/>
      <c r="O1750" s="91"/>
      <c r="P1750" s="91"/>
      <c r="Q1750" s="91"/>
      <c r="R1750" s="91"/>
      <c r="S1750" s="91"/>
      <c r="T1750" s="92"/>
      <c r="U1750" s="113"/>
      <c r="V1750" s="92"/>
      <c r="W1750" s="92"/>
      <c r="X1750" s="93"/>
      <c r="Y1750" s="91"/>
      <c r="Z1750" s="113"/>
      <c r="AA1750" s="113"/>
      <c r="AB1750" s="92"/>
      <c r="AC1750" s="92"/>
      <c r="AD1750" s="93"/>
      <c r="AE1750" s="91"/>
      <c r="AF1750" s="113"/>
      <c r="AG1750" s="113"/>
      <c r="AH1750" s="92"/>
      <c r="AI1750" s="92"/>
      <c r="AJ1750" s="92"/>
      <c r="AK1750" s="92"/>
      <c r="AL1750" s="91"/>
      <c r="AM1750" s="113"/>
      <c r="AN1750" s="113"/>
      <c r="AO1750" s="92"/>
      <c r="AP1750" s="92"/>
      <c r="AQ1750" s="93"/>
      <c r="AR1750" s="91"/>
      <c r="AS1750" s="113"/>
      <c r="AT1750" s="113"/>
      <c r="AU1750" s="113"/>
      <c r="AV1750" s="92"/>
      <c r="AW1750" s="92"/>
      <c r="AX1750" s="93"/>
      <c r="AY1750" s="97"/>
      <c r="AZ1750" s="97"/>
      <c r="BA1750" s="97"/>
      <c r="BB1750" s="97"/>
      <c r="BC1750" s="99" t="s">
        <v>12361</v>
      </c>
      <c r="BD1750" s="99" t="s">
        <v>12337</v>
      </c>
      <c r="BE1750" s="99" t="s">
        <v>12275</v>
      </c>
      <c r="BF1750" s="100"/>
      <c r="BG1750" s="103"/>
      <c r="BH1750" s="103"/>
      <c r="BI1750" s="103"/>
      <c r="BJ1750" s="99"/>
      <c r="BK1750" s="112" t="s">
        <v>1511</v>
      </c>
      <c r="BL1750" s="102"/>
      <c r="BM1750" s="99"/>
      <c r="BN1750" s="99"/>
      <c r="BT1750" s="99"/>
      <c r="BU1750" s="99"/>
      <c r="BV1750" s="99"/>
      <c r="BW1750" s="99"/>
      <c r="BX1750" s="99"/>
      <c r="CB1750" s="13" t="s">
        <v>1511</v>
      </c>
    </row>
    <row r="1751" ht="13.75" spans="1:479">
      <c r="A1751" s="88" t="s">
        <v>12778</v>
      </c>
      <c r="B1751" s="88" t="s">
        <v>3302</v>
      </c>
      <c r="C1751" s="106" t="s">
        <v>4395</v>
      </c>
      <c r="D1751" s="89" t="s">
        <v>12266</v>
      </c>
      <c r="E1751" s="135">
        <v>9</v>
      </c>
      <c r="F1751" s="135">
        <v>36</v>
      </c>
      <c r="G1751" s="90">
        <f t="shared" si="29"/>
        <v>324</v>
      </c>
      <c r="H1751" s="91"/>
      <c r="I1751" s="92"/>
      <c r="J1751" s="105">
        <v>23</v>
      </c>
      <c r="K1751" s="105">
        <v>24</v>
      </c>
      <c r="L1751" s="105">
        <v>33</v>
      </c>
      <c r="M1751" s="166">
        <v>38</v>
      </c>
      <c r="N1751" s="91"/>
      <c r="O1751" s="91">
        <v>23</v>
      </c>
      <c r="P1751" s="91">
        <v>24</v>
      </c>
      <c r="Q1751" s="91">
        <v>33</v>
      </c>
      <c r="R1751" s="91">
        <v>38</v>
      </c>
      <c r="S1751" s="91"/>
      <c r="T1751" s="92"/>
      <c r="U1751" s="113"/>
      <c r="V1751" s="92"/>
      <c r="W1751" s="92"/>
      <c r="X1751" s="93"/>
      <c r="Y1751" s="91"/>
      <c r="Z1751" s="113"/>
      <c r="AA1751" s="113"/>
      <c r="AB1751" s="92"/>
      <c r="AC1751" s="92"/>
      <c r="AD1751" s="93"/>
      <c r="AE1751" s="91"/>
      <c r="AF1751" s="113"/>
      <c r="AG1751" s="113"/>
      <c r="AH1751" s="92"/>
      <c r="AI1751" s="92"/>
      <c r="AJ1751" s="92"/>
      <c r="AK1751" s="92"/>
      <c r="AL1751" s="91"/>
      <c r="AM1751" s="113"/>
      <c r="AN1751" s="113"/>
      <c r="AO1751" s="92"/>
      <c r="AP1751" s="92"/>
      <c r="AQ1751" s="93"/>
      <c r="AR1751" s="91"/>
      <c r="AS1751" s="113"/>
      <c r="AT1751" s="113"/>
      <c r="AU1751" s="113"/>
      <c r="AV1751" s="92"/>
      <c r="AW1751" s="92"/>
      <c r="AX1751" s="93"/>
      <c r="AY1751" s="97"/>
      <c r="AZ1751" s="97"/>
      <c r="BA1751" s="97"/>
      <c r="BB1751" s="97"/>
      <c r="BC1751" s="99" t="s">
        <v>12360</v>
      </c>
      <c r="BD1751" s="99" t="s">
        <v>12336</v>
      </c>
      <c r="BE1751" s="99" t="s">
        <v>12271</v>
      </c>
      <c r="BF1751" s="100"/>
      <c r="BG1751" s="103"/>
      <c r="BH1751" s="103"/>
      <c r="BI1751" s="103"/>
      <c r="BJ1751" s="99"/>
      <c r="BK1751" s="112" t="s">
        <v>1511</v>
      </c>
      <c r="BL1751" s="102"/>
      <c r="BM1751" s="99"/>
      <c r="BN1751" s="99"/>
      <c r="BT1751" s="99"/>
      <c r="BU1751" s="99"/>
      <c r="BV1751" s="99"/>
      <c r="BW1751" s="99"/>
      <c r="BX1751" s="99"/>
      <c r="CB1751" s="13" t="s">
        <v>1511</v>
      </c>
    </row>
    <row r="1752" ht="13.75" spans="1:479">
      <c r="A1752" s="88" t="s">
        <v>12778</v>
      </c>
      <c r="B1752" s="88" t="s">
        <v>3302</v>
      </c>
      <c r="C1752" s="106" t="s">
        <v>4395</v>
      </c>
      <c r="D1752" s="89" t="s">
        <v>494</v>
      </c>
      <c r="E1752" s="135">
        <v>9</v>
      </c>
      <c r="F1752" s="135">
        <v>38</v>
      </c>
      <c r="G1752" s="90">
        <f t="shared" si="29"/>
        <v>342</v>
      </c>
      <c r="H1752" s="91"/>
      <c r="I1752" s="92"/>
      <c r="J1752" s="105">
        <v>34</v>
      </c>
      <c r="K1752" s="105">
        <v>26</v>
      </c>
      <c r="L1752" s="105">
        <v>36</v>
      </c>
      <c r="M1752" s="166">
        <v>38</v>
      </c>
      <c r="N1752" s="91"/>
      <c r="O1752" s="240">
        <v>34</v>
      </c>
      <c r="P1752" s="240">
        <v>26</v>
      </c>
      <c r="Q1752" s="240">
        <v>36</v>
      </c>
      <c r="R1752" s="240">
        <v>38</v>
      </c>
      <c r="S1752" s="91"/>
      <c r="T1752" s="92"/>
      <c r="U1752" s="113"/>
      <c r="V1752" s="92"/>
      <c r="W1752" s="92"/>
      <c r="X1752" s="93"/>
      <c r="Y1752" s="91"/>
      <c r="Z1752" s="113"/>
      <c r="AA1752" s="113"/>
      <c r="AB1752" s="92"/>
      <c r="AC1752" s="92"/>
      <c r="AD1752" s="93"/>
      <c r="AE1752" s="91"/>
      <c r="AF1752" s="113"/>
      <c r="AG1752" s="113"/>
      <c r="AH1752" s="92"/>
      <c r="AI1752" s="92"/>
      <c r="AJ1752" s="92"/>
      <c r="AK1752" s="92"/>
      <c r="AL1752" s="91"/>
      <c r="AM1752" s="113"/>
      <c r="AN1752" s="113"/>
      <c r="AO1752" s="92"/>
      <c r="AP1752" s="92"/>
      <c r="AQ1752" s="93"/>
      <c r="AR1752" s="91"/>
      <c r="AS1752" s="113"/>
      <c r="AT1752" s="113"/>
      <c r="AU1752" s="113"/>
      <c r="AV1752" s="92"/>
      <c r="AW1752" s="92"/>
      <c r="AX1752" s="93"/>
      <c r="AY1752" s="97"/>
      <c r="AZ1752" s="97"/>
      <c r="BA1752" s="97"/>
      <c r="BB1752" s="97"/>
      <c r="BC1752" s="99" t="s">
        <v>12361</v>
      </c>
      <c r="BD1752" s="99" t="s">
        <v>12337</v>
      </c>
      <c r="BE1752" s="99" t="s">
        <v>12275</v>
      </c>
      <c r="BF1752" s="100"/>
      <c r="BG1752" s="103"/>
      <c r="BH1752" s="103"/>
      <c r="BI1752" s="103"/>
      <c r="BJ1752" s="99"/>
      <c r="BK1752" s="112" t="s">
        <v>1511</v>
      </c>
      <c r="BL1752" s="102"/>
      <c r="BM1752" s="99"/>
      <c r="BN1752" s="99"/>
      <c r="BT1752" s="99"/>
      <c r="BU1752" s="99"/>
      <c r="BV1752" s="99"/>
      <c r="BW1752" s="99"/>
      <c r="BX1752" s="99"/>
      <c r="CB1752" s="13" t="s">
        <v>1511</v>
      </c>
    </row>
    <row r="1753" ht="13.75" spans="1:479">
      <c r="A1753" s="88" t="s">
        <v>12779</v>
      </c>
      <c r="B1753" s="88" t="s">
        <v>3302</v>
      </c>
      <c r="C1753" s="106" t="s">
        <v>8247</v>
      </c>
      <c r="D1753" s="89" t="s">
        <v>12266</v>
      </c>
      <c r="E1753" s="135">
        <v>9</v>
      </c>
      <c r="F1753" s="135">
        <v>36</v>
      </c>
      <c r="G1753" s="90">
        <f t="shared" si="29"/>
        <v>324</v>
      </c>
      <c r="H1753" s="126"/>
      <c r="I1753" s="127"/>
      <c r="J1753" s="127"/>
      <c r="K1753" s="127"/>
      <c r="L1753" s="127"/>
      <c r="M1753" s="128"/>
      <c r="N1753" s="94"/>
      <c r="O1753" s="94"/>
      <c r="P1753" s="94"/>
      <c r="Q1753" s="94"/>
      <c r="R1753" s="94"/>
      <c r="S1753" s="126"/>
      <c r="T1753" s="95"/>
      <c r="U1753" s="129"/>
      <c r="V1753" s="127"/>
      <c r="W1753" s="127"/>
      <c r="X1753" s="128"/>
      <c r="Y1753" s="126"/>
      <c r="Z1753" s="129"/>
      <c r="AA1753" s="129"/>
      <c r="AB1753" s="127"/>
      <c r="AC1753" s="127"/>
      <c r="AD1753" s="128"/>
      <c r="AE1753" s="94"/>
      <c r="AF1753" s="96"/>
      <c r="AG1753" s="96"/>
      <c r="AH1753" s="95"/>
      <c r="AI1753" s="95"/>
      <c r="AJ1753" s="95"/>
      <c r="AK1753" s="95"/>
      <c r="AL1753" s="94"/>
      <c r="AM1753" s="96"/>
      <c r="AN1753" s="96"/>
      <c r="AO1753" s="95"/>
      <c r="AP1753" s="95"/>
      <c r="AQ1753" s="97"/>
      <c r="AR1753" s="94"/>
      <c r="AS1753" s="96"/>
      <c r="AT1753" s="96"/>
      <c r="AU1753" s="96"/>
      <c r="AV1753" s="95"/>
      <c r="AW1753" s="95"/>
      <c r="AX1753" s="97"/>
      <c r="AY1753" s="97"/>
      <c r="AZ1753" s="97"/>
      <c r="BA1753" s="97"/>
      <c r="BB1753" s="97"/>
      <c r="BC1753" s="98" t="s">
        <v>1366</v>
      </c>
      <c r="BD1753" s="98" t="s">
        <v>1366</v>
      </c>
      <c r="BE1753" s="99" t="s">
        <v>12298</v>
      </c>
      <c r="BF1753" s="100"/>
      <c r="BG1753" s="103"/>
      <c r="BH1753" s="103"/>
      <c r="BI1753" s="103"/>
      <c r="BJ1753" s="99"/>
      <c r="BK1753" s="112" t="s">
        <v>1511</v>
      </c>
      <c r="BL1753" s="102"/>
      <c r="BM1753" s="99"/>
      <c r="BN1753" s="99"/>
      <c r="BT1753" s="99"/>
      <c r="BU1753" s="99"/>
      <c r="BV1753" s="99"/>
      <c r="BW1753" s="99"/>
      <c r="BX1753" s="99"/>
      <c r="CB1753" s="13" t="s">
        <v>1511</v>
      </c>
    </row>
    <row r="1754" ht="13.75" spans="1:479">
      <c r="A1754" s="88" t="s">
        <v>12779</v>
      </c>
      <c r="B1754" s="88" t="s">
        <v>3302</v>
      </c>
      <c r="C1754" s="106" t="s">
        <v>8247</v>
      </c>
      <c r="D1754" s="89" t="s">
        <v>494</v>
      </c>
      <c r="E1754" s="135">
        <v>9</v>
      </c>
      <c r="F1754" s="135">
        <v>38</v>
      </c>
      <c r="G1754" s="90">
        <f t="shared" si="29"/>
        <v>342</v>
      </c>
      <c r="H1754" s="126"/>
      <c r="I1754" s="127"/>
      <c r="J1754" s="127"/>
      <c r="K1754" s="127"/>
      <c r="L1754" s="127"/>
      <c r="M1754" s="128"/>
      <c r="N1754" s="94"/>
      <c r="O1754" s="94"/>
      <c r="P1754" s="94"/>
      <c r="Q1754" s="94"/>
      <c r="R1754" s="94"/>
      <c r="S1754" s="126"/>
      <c r="T1754" s="95"/>
      <c r="U1754" s="129"/>
      <c r="V1754" s="127"/>
      <c r="W1754" s="127"/>
      <c r="X1754" s="128"/>
      <c r="Y1754" s="126"/>
      <c r="Z1754" s="129"/>
      <c r="AA1754" s="129"/>
      <c r="AB1754" s="127"/>
      <c r="AC1754" s="127"/>
      <c r="AD1754" s="128"/>
      <c r="AE1754" s="94"/>
      <c r="AF1754" s="96"/>
      <c r="AG1754" s="96"/>
      <c r="AH1754" s="95"/>
      <c r="AI1754" s="95"/>
      <c r="AJ1754" s="95"/>
      <c r="AK1754" s="95"/>
      <c r="AL1754" s="94"/>
      <c r="AM1754" s="96"/>
      <c r="AN1754" s="96"/>
      <c r="AO1754" s="95"/>
      <c r="AP1754" s="95"/>
      <c r="AQ1754" s="97"/>
      <c r="AR1754" s="94"/>
      <c r="AS1754" s="96"/>
      <c r="AT1754" s="96"/>
      <c r="AU1754" s="96"/>
      <c r="AV1754" s="95"/>
      <c r="AW1754" s="95"/>
      <c r="AX1754" s="97"/>
      <c r="AY1754" s="97"/>
      <c r="AZ1754" s="97"/>
      <c r="BA1754" s="97"/>
      <c r="BB1754" s="97"/>
      <c r="BC1754" s="98" t="s">
        <v>12362</v>
      </c>
      <c r="BD1754" s="98" t="s">
        <v>12362</v>
      </c>
      <c r="BE1754" s="99" t="s">
        <v>12301</v>
      </c>
      <c r="BF1754" s="100"/>
      <c r="BG1754" s="103"/>
      <c r="BH1754" s="103"/>
      <c r="BI1754" s="103"/>
      <c r="BJ1754" s="99"/>
      <c r="BK1754" s="112" t="s">
        <v>1511</v>
      </c>
      <c r="BL1754" s="102"/>
      <c r="BM1754" s="99"/>
      <c r="BN1754" s="99"/>
      <c r="BT1754" s="99"/>
      <c r="BU1754" s="99"/>
      <c r="BV1754" s="99"/>
      <c r="BW1754" s="99"/>
      <c r="BX1754" s="99"/>
      <c r="CB1754" s="13" t="s">
        <v>1511</v>
      </c>
    </row>
    <row r="1755" s="5" customFormat="1" ht="13.75" spans="1:479">
      <c r="A1755" s="88" t="s">
        <v>12779</v>
      </c>
      <c r="B1755" s="88" t="s">
        <v>3302</v>
      </c>
      <c r="C1755" s="106" t="s">
        <v>8250</v>
      </c>
      <c r="D1755" s="89" t="s">
        <v>12266</v>
      </c>
      <c r="E1755" s="135">
        <v>9</v>
      </c>
      <c r="F1755" s="135">
        <v>36</v>
      </c>
      <c r="G1755" s="90">
        <f t="shared" si="29"/>
        <v>324</v>
      </c>
      <c r="H1755" s="126"/>
      <c r="I1755" s="127"/>
      <c r="J1755" s="127"/>
      <c r="K1755" s="127"/>
      <c r="L1755" s="127"/>
      <c r="M1755" s="128"/>
      <c r="N1755" s="94"/>
      <c r="O1755" s="94"/>
      <c r="P1755" s="94"/>
      <c r="Q1755" s="94"/>
      <c r="R1755" s="94"/>
      <c r="S1755" s="126"/>
      <c r="T1755" s="95"/>
      <c r="U1755" s="129"/>
      <c r="V1755" s="127"/>
      <c r="W1755" s="127"/>
      <c r="X1755" s="128"/>
      <c r="Y1755" s="126"/>
      <c r="Z1755" s="129"/>
      <c r="AA1755" s="129"/>
      <c r="AB1755" s="127"/>
      <c r="AC1755" s="127"/>
      <c r="AD1755" s="128"/>
      <c r="AE1755" s="94"/>
      <c r="AF1755" s="96"/>
      <c r="AG1755" s="96"/>
      <c r="AH1755" s="95"/>
      <c r="AI1755" s="95"/>
      <c r="AJ1755" s="95"/>
      <c r="AK1755" s="95"/>
      <c r="AL1755" s="94"/>
      <c r="AM1755" s="96"/>
      <c r="AN1755" s="96"/>
      <c r="AO1755" s="95"/>
      <c r="AP1755" s="95"/>
      <c r="AQ1755" s="97"/>
      <c r="AR1755" s="94"/>
      <c r="AS1755" s="96"/>
      <c r="AT1755" s="96"/>
      <c r="AU1755" s="96"/>
      <c r="AV1755" s="95"/>
      <c r="AW1755" s="95"/>
      <c r="AX1755" s="97"/>
      <c r="AY1755" s="97"/>
      <c r="AZ1755" s="97"/>
      <c r="BA1755" s="97"/>
      <c r="BB1755" s="97"/>
      <c r="BC1755" s="98" t="s">
        <v>1366</v>
      </c>
      <c r="BD1755" s="98" t="s">
        <v>1366</v>
      </c>
      <c r="BE1755" s="99" t="s">
        <v>12298</v>
      </c>
      <c r="BF1755" s="100"/>
      <c r="BG1755" s="103"/>
      <c r="BH1755" s="103"/>
      <c r="BI1755" s="103"/>
      <c r="BJ1755" s="99"/>
      <c r="BK1755" s="112" t="s">
        <v>1511</v>
      </c>
      <c r="BL1755" s="102"/>
      <c r="BM1755" s="99"/>
      <c r="BN1755" s="99"/>
      <c r="BO1755" s="13"/>
      <c r="BP1755" s="13"/>
      <c r="BQ1755" s="13"/>
      <c r="BR1755" s="13"/>
      <c r="BS1755" s="13"/>
      <c r="BT1755" s="99"/>
      <c r="BU1755" s="99"/>
      <c r="BV1755" s="99"/>
      <c r="BW1755" s="99"/>
      <c r="BX1755" s="99"/>
      <c r="BY1755" s="13"/>
      <c r="BZ1755" s="13"/>
      <c r="CA1755" s="13"/>
      <c r="CB1755" s="13" t="s">
        <v>1511</v>
      </c>
      <c r="CC1755" s="13"/>
      <c r="CD1755" s="13"/>
      <c r="CE1755" s="13"/>
      <c r="CF1755" s="13"/>
      <c r="CG1755" s="13"/>
      <c r="CH1755" s="13"/>
      <c r="CI1755" s="13"/>
      <c r="CJ1755" s="13"/>
      <c r="CK1755" s="13"/>
      <c r="CL1755" s="13"/>
      <c r="CM1755" s="13"/>
      <c r="CN1755" s="13"/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3"/>
      <c r="DF1755" s="13"/>
      <c r="DG1755" s="13"/>
      <c r="DH1755" s="13"/>
      <c r="DI1755" s="13"/>
      <c r="DJ1755" s="13"/>
      <c r="DK1755" s="13"/>
      <c r="DL1755" s="13"/>
      <c r="DM1755" s="13"/>
      <c r="DN1755" s="13"/>
      <c r="DO1755" s="13"/>
      <c r="DP1755" s="13"/>
      <c r="DQ1755" s="13"/>
      <c r="DR1755" s="13"/>
      <c r="DS1755" s="13"/>
      <c r="DT1755" s="13"/>
      <c r="DU1755" s="13"/>
      <c r="DV1755" s="13"/>
      <c r="DW1755" s="13"/>
      <c r="DX1755" s="13"/>
      <c r="DY1755" s="13"/>
      <c r="DZ1755" s="13"/>
      <c r="EA1755" s="13"/>
      <c r="EB1755" s="13"/>
      <c r="EC1755" s="13"/>
      <c r="ED1755" s="13"/>
      <c r="EE1755" s="13"/>
      <c r="EF1755" s="13"/>
      <c r="EG1755" s="13"/>
      <c r="EH1755" s="13"/>
      <c r="EI1755" s="13"/>
      <c r="EJ1755" s="13"/>
      <c r="EK1755" s="13"/>
      <c r="EL1755" s="13"/>
      <c r="EM1755" s="13"/>
      <c r="EN1755" s="13"/>
      <c r="EO1755" s="13"/>
      <c r="EP1755" s="13"/>
      <c r="EQ1755" s="13"/>
      <c r="ER1755" s="13"/>
      <c r="ES1755" s="13"/>
      <c r="ET1755" s="13"/>
      <c r="EU1755" s="13"/>
      <c r="EV1755" s="13"/>
      <c r="EW1755" s="13"/>
      <c r="EX1755" s="13"/>
      <c r="EY1755" s="13"/>
      <c r="EZ1755" s="13"/>
      <c r="FA1755" s="13"/>
      <c r="FB1755" s="13"/>
      <c r="FC1755" s="13"/>
      <c r="FD1755" s="13"/>
      <c r="FE1755" s="13"/>
      <c r="FF1755" s="13"/>
      <c r="FG1755" s="13"/>
      <c r="FH1755" s="13"/>
      <c r="FI1755" s="13"/>
      <c r="FJ1755" s="13"/>
      <c r="FK1755" s="13"/>
      <c r="FL1755" s="13"/>
      <c r="FM1755" s="13"/>
      <c r="FN1755" s="13"/>
      <c r="FO1755" s="13"/>
      <c r="FP1755" s="13"/>
      <c r="FQ1755" s="13"/>
      <c r="FR1755" s="13"/>
      <c r="FS1755" s="13"/>
      <c r="FT1755" s="13"/>
      <c r="FU1755" s="13"/>
      <c r="FV1755" s="13"/>
      <c r="FW1755" s="13"/>
      <c r="FX1755" s="13"/>
      <c r="FY1755" s="13"/>
      <c r="FZ1755" s="13"/>
      <c r="GA1755" s="13"/>
      <c r="GB1755" s="13"/>
      <c r="GC1755" s="13"/>
      <c r="GD1755" s="13"/>
      <c r="GE1755" s="13"/>
      <c r="GF1755" s="13"/>
      <c r="GG1755" s="13"/>
      <c r="GH1755" s="13"/>
      <c r="GI1755" s="13"/>
      <c r="GJ1755" s="13"/>
      <c r="GK1755" s="13"/>
      <c r="GL1755" s="13"/>
      <c r="GM1755" s="13"/>
      <c r="GN1755" s="13"/>
      <c r="GO1755" s="13"/>
      <c r="GP1755" s="13"/>
      <c r="GQ1755" s="13"/>
      <c r="GR1755" s="13"/>
      <c r="GS1755" s="13"/>
      <c r="GT1755" s="13"/>
      <c r="GU1755" s="13"/>
      <c r="GV1755" s="13"/>
      <c r="GW1755" s="13"/>
      <c r="GX1755" s="13"/>
      <c r="GY1755" s="13"/>
      <c r="GZ1755" s="13"/>
      <c r="HA1755" s="13"/>
      <c r="HB1755" s="13"/>
      <c r="HC1755" s="13"/>
      <c r="HD1755" s="13"/>
      <c r="HE1755" s="13"/>
      <c r="HF1755" s="13"/>
      <c r="HG1755" s="13"/>
      <c r="HH1755" s="13"/>
      <c r="HI1755" s="13"/>
      <c r="HJ1755" s="13"/>
      <c r="HK1755" s="13"/>
      <c r="HL1755" s="13"/>
      <c r="HM1755" s="13"/>
      <c r="HN1755" s="13"/>
      <c r="HO1755" s="13"/>
      <c r="HP1755" s="13"/>
      <c r="HQ1755" s="13"/>
      <c r="HR1755" s="13"/>
      <c r="HS1755" s="13"/>
      <c r="HT1755" s="13"/>
      <c r="HU1755" s="13"/>
      <c r="HV1755" s="13"/>
      <c r="HW1755" s="13"/>
      <c r="HX1755" s="13"/>
      <c r="HY1755" s="13"/>
      <c r="HZ1755" s="13"/>
      <c r="IA1755" s="13"/>
      <c r="IB1755" s="13"/>
      <c r="IC1755" s="13"/>
      <c r="ID1755" s="13"/>
      <c r="IE1755" s="13"/>
      <c r="IF1755" s="13"/>
      <c r="IG1755" s="13"/>
      <c r="IH1755" s="13"/>
      <c r="II1755" s="13"/>
      <c r="IJ1755" s="13"/>
      <c r="IK1755" s="13"/>
      <c r="IL1755" s="13"/>
      <c r="IM1755" s="13"/>
      <c r="IN1755" s="13"/>
      <c r="IO1755" s="13"/>
      <c r="IP1755" s="13"/>
      <c r="IQ1755" s="13"/>
      <c r="IR1755" s="13"/>
      <c r="IS1755" s="13"/>
      <c r="IT1755" s="13"/>
      <c r="IU1755" s="13"/>
      <c r="IV1755" s="13"/>
      <c r="IW1755" s="13"/>
      <c r="IX1755" s="13"/>
      <c r="IY1755" s="13"/>
      <c r="IZ1755" s="13"/>
      <c r="JA1755" s="13"/>
      <c r="JB1755" s="13"/>
      <c r="JC1755" s="13"/>
      <c r="JD1755" s="13"/>
      <c r="JE1755" s="13"/>
      <c r="JF1755" s="13"/>
      <c r="JG1755" s="13"/>
      <c r="JH1755" s="13"/>
      <c r="JI1755" s="13"/>
      <c r="JJ1755" s="13"/>
      <c r="JK1755" s="13"/>
      <c r="JL1755" s="13"/>
      <c r="JM1755" s="13"/>
      <c r="JN1755" s="13"/>
      <c r="JO1755" s="13"/>
      <c r="JP1755" s="13"/>
      <c r="JQ1755" s="13"/>
      <c r="JR1755" s="13"/>
      <c r="JS1755" s="13"/>
      <c r="JT1755" s="13"/>
      <c r="JU1755" s="13"/>
      <c r="JV1755" s="13"/>
      <c r="JW1755" s="13"/>
      <c r="JX1755" s="13"/>
      <c r="JY1755" s="13"/>
      <c r="JZ1755" s="13"/>
      <c r="KA1755" s="13"/>
      <c r="KB1755" s="13"/>
      <c r="KC1755" s="13"/>
      <c r="KD1755" s="13"/>
      <c r="KE1755" s="13"/>
      <c r="KF1755" s="13"/>
      <c r="KG1755" s="13"/>
      <c r="KH1755" s="13"/>
      <c r="KI1755" s="13"/>
      <c r="KJ1755" s="13"/>
      <c r="KK1755" s="13"/>
      <c r="KL1755" s="13"/>
      <c r="KM1755" s="13"/>
      <c r="KN1755" s="13"/>
      <c r="KO1755" s="13"/>
      <c r="KP1755" s="13"/>
      <c r="KQ1755" s="13"/>
      <c r="KR1755" s="13"/>
      <c r="KS1755" s="13"/>
      <c r="KT1755" s="13"/>
      <c r="KU1755" s="13"/>
      <c r="KV1755" s="13"/>
      <c r="KW1755" s="13"/>
      <c r="KX1755" s="13"/>
      <c r="KY1755" s="13"/>
      <c r="KZ1755" s="13"/>
      <c r="LA1755" s="13"/>
      <c r="LB1755" s="13"/>
      <c r="LC1755" s="13"/>
      <c r="LD1755" s="13"/>
      <c r="LE1755" s="13"/>
      <c r="LF1755" s="13"/>
      <c r="LG1755" s="13"/>
      <c r="LH1755" s="13"/>
      <c r="LI1755" s="13"/>
      <c r="LJ1755" s="13"/>
      <c r="LK1755" s="13"/>
      <c r="LL1755" s="13"/>
      <c r="LM1755" s="13"/>
      <c r="LN1755" s="13"/>
      <c r="LO1755" s="13"/>
      <c r="LP1755" s="13"/>
      <c r="LQ1755" s="13"/>
      <c r="LR1755" s="13"/>
      <c r="LS1755" s="13"/>
      <c r="LT1755" s="13"/>
      <c r="LU1755" s="13"/>
      <c r="LV1755" s="13"/>
      <c r="LW1755" s="13"/>
      <c r="LX1755" s="13"/>
      <c r="LY1755" s="13"/>
      <c r="LZ1755" s="13"/>
      <c r="MA1755" s="13"/>
      <c r="MB1755" s="13"/>
      <c r="MC1755" s="13"/>
      <c r="MD1755" s="13"/>
      <c r="ME1755" s="13"/>
      <c r="MF1755" s="13"/>
      <c r="MG1755" s="13"/>
      <c r="MH1755" s="13"/>
      <c r="MI1755" s="13"/>
      <c r="MJ1755" s="13"/>
      <c r="MK1755" s="13"/>
      <c r="ML1755" s="13"/>
      <c r="MM1755" s="13"/>
      <c r="MN1755" s="13"/>
      <c r="MO1755" s="13"/>
      <c r="MP1755" s="13"/>
      <c r="MQ1755" s="13"/>
      <c r="MR1755" s="13"/>
      <c r="MS1755" s="13"/>
      <c r="MT1755" s="13"/>
      <c r="MU1755" s="13"/>
      <c r="MV1755" s="13"/>
      <c r="MW1755" s="13"/>
      <c r="MX1755" s="13"/>
      <c r="MY1755" s="13"/>
      <c r="MZ1755" s="13"/>
      <c r="NA1755" s="13"/>
      <c r="NB1755" s="13"/>
      <c r="NC1755" s="13"/>
      <c r="ND1755" s="13"/>
      <c r="NE1755" s="13"/>
      <c r="NF1755" s="13"/>
      <c r="NG1755" s="13"/>
      <c r="NH1755" s="13"/>
      <c r="NI1755" s="13"/>
      <c r="NJ1755" s="13"/>
      <c r="NK1755" s="13"/>
      <c r="NL1755" s="13"/>
      <c r="NM1755" s="13"/>
      <c r="NN1755" s="13"/>
      <c r="NO1755" s="13"/>
      <c r="NP1755" s="13"/>
      <c r="NQ1755" s="13"/>
      <c r="NR1755" s="13"/>
      <c r="NS1755" s="13"/>
      <c r="NT1755" s="13"/>
      <c r="NU1755" s="13"/>
      <c r="NV1755" s="13"/>
      <c r="NW1755" s="13"/>
      <c r="NX1755" s="13"/>
      <c r="NY1755" s="13"/>
      <c r="NZ1755" s="13"/>
      <c r="OA1755" s="13"/>
      <c r="OB1755" s="13"/>
      <c r="OC1755" s="13"/>
      <c r="OD1755" s="13"/>
      <c r="OE1755" s="13"/>
      <c r="OF1755" s="13"/>
      <c r="OG1755" s="13"/>
      <c r="OH1755" s="13"/>
      <c r="OI1755" s="13"/>
      <c r="OJ1755" s="13"/>
      <c r="OK1755" s="13"/>
      <c r="OL1755" s="13"/>
      <c r="OM1755" s="13"/>
      <c r="ON1755" s="13"/>
      <c r="OO1755" s="13"/>
      <c r="OP1755" s="13"/>
      <c r="OQ1755" s="13"/>
      <c r="OR1755" s="13"/>
      <c r="OS1755" s="13"/>
      <c r="OT1755" s="13"/>
      <c r="OU1755" s="13"/>
      <c r="OV1755" s="13"/>
      <c r="OW1755" s="13"/>
      <c r="OX1755" s="13"/>
      <c r="OY1755" s="13"/>
      <c r="OZ1755" s="13"/>
      <c r="PA1755" s="13"/>
      <c r="PB1755" s="13"/>
      <c r="PC1755" s="13"/>
      <c r="PD1755" s="13"/>
      <c r="PE1755" s="13"/>
      <c r="PF1755" s="13"/>
      <c r="PG1755" s="13"/>
      <c r="PH1755" s="13"/>
      <c r="PI1755" s="13"/>
      <c r="PJ1755" s="13"/>
      <c r="PK1755" s="13"/>
      <c r="PL1755" s="13"/>
      <c r="PM1755" s="13"/>
      <c r="PN1755" s="13"/>
      <c r="PO1755" s="13"/>
      <c r="PP1755" s="13"/>
      <c r="PQ1755" s="13"/>
      <c r="PR1755" s="13"/>
      <c r="PS1755" s="13"/>
      <c r="PT1755" s="13"/>
      <c r="PU1755" s="13"/>
      <c r="PV1755" s="13"/>
      <c r="PW1755" s="13"/>
      <c r="PX1755" s="13"/>
      <c r="PY1755" s="13"/>
      <c r="PZ1755" s="13"/>
      <c r="QA1755" s="13"/>
      <c r="QB1755" s="13"/>
      <c r="QC1755" s="13"/>
      <c r="QD1755" s="13"/>
      <c r="QE1755" s="13"/>
      <c r="QF1755" s="13"/>
      <c r="QG1755" s="13"/>
      <c r="QH1755" s="13"/>
      <c r="QI1755" s="13"/>
      <c r="QJ1755" s="13"/>
      <c r="QK1755" s="13"/>
      <c r="QL1755" s="13"/>
      <c r="QM1755" s="13"/>
      <c r="QN1755" s="13"/>
      <c r="QO1755" s="13"/>
      <c r="QP1755" s="13"/>
      <c r="QQ1755" s="13"/>
      <c r="QR1755" s="13"/>
      <c r="QS1755" s="13"/>
      <c r="QT1755" s="13"/>
      <c r="QU1755" s="13"/>
      <c r="QV1755" s="13"/>
      <c r="QW1755" s="13"/>
      <c r="QX1755" s="13"/>
      <c r="QY1755" s="13"/>
      <c r="QZ1755" s="13"/>
      <c r="RA1755" s="13"/>
      <c r="RB1755" s="13"/>
      <c r="RC1755" s="13"/>
      <c r="RD1755" s="13"/>
      <c r="RE1755" s="13"/>
      <c r="RF1755" s="13"/>
      <c r="RG1755" s="13"/>
      <c r="RH1755" s="13"/>
      <c r="RI1755" s="13"/>
      <c r="RJ1755" s="13"/>
      <c r="RK1755" s="13"/>
    </row>
    <row r="1756" s="5" customFormat="1" ht="13.75" spans="1:479">
      <c r="A1756" s="88" t="s">
        <v>12779</v>
      </c>
      <c r="B1756" s="88" t="s">
        <v>3302</v>
      </c>
      <c r="C1756" s="106" t="s">
        <v>8250</v>
      </c>
      <c r="D1756" s="89" t="s">
        <v>494</v>
      </c>
      <c r="E1756" s="135">
        <v>9</v>
      </c>
      <c r="F1756" s="135">
        <v>38</v>
      </c>
      <c r="G1756" s="90">
        <f t="shared" si="29"/>
        <v>342</v>
      </c>
      <c r="H1756" s="126"/>
      <c r="I1756" s="127"/>
      <c r="J1756" s="127"/>
      <c r="K1756" s="127"/>
      <c r="L1756" s="127"/>
      <c r="M1756" s="128"/>
      <c r="N1756" s="94"/>
      <c r="O1756" s="94"/>
      <c r="P1756" s="94"/>
      <c r="Q1756" s="94"/>
      <c r="R1756" s="94"/>
      <c r="S1756" s="126"/>
      <c r="T1756" s="95"/>
      <c r="U1756" s="129"/>
      <c r="V1756" s="127"/>
      <c r="W1756" s="127"/>
      <c r="X1756" s="128"/>
      <c r="Y1756" s="126"/>
      <c r="Z1756" s="129"/>
      <c r="AA1756" s="129"/>
      <c r="AB1756" s="127"/>
      <c r="AC1756" s="127"/>
      <c r="AD1756" s="128"/>
      <c r="AE1756" s="94"/>
      <c r="AF1756" s="96"/>
      <c r="AG1756" s="96"/>
      <c r="AH1756" s="95"/>
      <c r="AI1756" s="95"/>
      <c r="AJ1756" s="95"/>
      <c r="AK1756" s="95"/>
      <c r="AL1756" s="94"/>
      <c r="AM1756" s="96"/>
      <c r="AN1756" s="96"/>
      <c r="AO1756" s="95"/>
      <c r="AP1756" s="95"/>
      <c r="AQ1756" s="97"/>
      <c r="AR1756" s="94"/>
      <c r="AS1756" s="96"/>
      <c r="AT1756" s="96"/>
      <c r="AU1756" s="96"/>
      <c r="AV1756" s="95"/>
      <c r="AW1756" s="95"/>
      <c r="AX1756" s="97"/>
      <c r="AY1756" s="97"/>
      <c r="AZ1756" s="97"/>
      <c r="BA1756" s="97"/>
      <c r="BB1756" s="97"/>
      <c r="BC1756" s="98" t="s">
        <v>12362</v>
      </c>
      <c r="BD1756" s="98" t="s">
        <v>12362</v>
      </c>
      <c r="BE1756" s="99" t="s">
        <v>12301</v>
      </c>
      <c r="BF1756" s="100"/>
      <c r="BG1756" s="103"/>
      <c r="BH1756" s="103"/>
      <c r="BI1756" s="103"/>
      <c r="BJ1756" s="99"/>
      <c r="BK1756" s="112" t="s">
        <v>1511</v>
      </c>
      <c r="BL1756" s="102"/>
      <c r="BM1756" s="99"/>
      <c r="BN1756" s="99"/>
      <c r="BO1756" s="13"/>
      <c r="BP1756" s="13"/>
      <c r="BQ1756" s="13"/>
      <c r="BR1756" s="13"/>
      <c r="BS1756" s="13"/>
      <c r="BT1756" s="99"/>
      <c r="BU1756" s="99"/>
      <c r="BV1756" s="99"/>
      <c r="BW1756" s="99"/>
      <c r="BX1756" s="99"/>
      <c r="BY1756" s="13"/>
      <c r="BZ1756" s="13"/>
      <c r="CA1756" s="13"/>
      <c r="CB1756" s="13" t="s">
        <v>1511</v>
      </c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  <c r="EG1756" s="13"/>
      <c r="EH1756" s="13"/>
      <c r="EI1756" s="13"/>
      <c r="EJ1756" s="13"/>
      <c r="EK1756" s="13"/>
      <c r="EL1756" s="13"/>
      <c r="EM1756" s="13"/>
      <c r="EN1756" s="13"/>
      <c r="EO1756" s="13"/>
      <c r="EP1756" s="13"/>
      <c r="EQ1756" s="13"/>
      <c r="ER1756" s="13"/>
      <c r="ES1756" s="13"/>
      <c r="ET1756" s="13"/>
      <c r="EU1756" s="13"/>
      <c r="EV1756" s="13"/>
      <c r="EW1756" s="13"/>
      <c r="EX1756" s="13"/>
      <c r="EY1756" s="13"/>
      <c r="EZ1756" s="13"/>
      <c r="FA1756" s="13"/>
      <c r="FB1756" s="13"/>
      <c r="FC1756" s="13"/>
      <c r="FD1756" s="13"/>
      <c r="FE1756" s="13"/>
      <c r="FF1756" s="13"/>
      <c r="FG1756" s="13"/>
      <c r="FH1756" s="13"/>
      <c r="FI1756" s="13"/>
      <c r="FJ1756" s="13"/>
      <c r="FK1756" s="13"/>
      <c r="FL1756" s="13"/>
      <c r="FM1756" s="13"/>
      <c r="FN1756" s="13"/>
      <c r="FO1756" s="13"/>
      <c r="FP1756" s="13"/>
      <c r="FQ1756" s="13"/>
      <c r="FR1756" s="13"/>
      <c r="FS1756" s="13"/>
      <c r="FT1756" s="13"/>
      <c r="FU1756" s="13"/>
      <c r="FV1756" s="13"/>
      <c r="FW1756" s="13"/>
      <c r="FX1756" s="13"/>
      <c r="FY1756" s="13"/>
      <c r="FZ1756" s="13"/>
      <c r="GA1756" s="13"/>
      <c r="GB1756" s="13"/>
      <c r="GC1756" s="13"/>
      <c r="GD1756" s="13"/>
      <c r="GE1756" s="13"/>
      <c r="GF1756" s="13"/>
      <c r="GG1756" s="13"/>
      <c r="GH1756" s="13"/>
      <c r="GI1756" s="13"/>
      <c r="GJ1756" s="13"/>
      <c r="GK1756" s="13"/>
      <c r="GL1756" s="13"/>
      <c r="GM1756" s="13"/>
      <c r="GN1756" s="13"/>
      <c r="GO1756" s="13"/>
      <c r="GP1756" s="13"/>
      <c r="GQ1756" s="13"/>
      <c r="GR1756" s="13"/>
      <c r="GS1756" s="13"/>
      <c r="GT1756" s="13"/>
      <c r="GU1756" s="13"/>
      <c r="GV1756" s="13"/>
      <c r="GW1756" s="13"/>
      <c r="GX1756" s="13"/>
      <c r="GY1756" s="13"/>
      <c r="GZ1756" s="13"/>
      <c r="HA1756" s="13"/>
      <c r="HB1756" s="13"/>
      <c r="HC1756" s="13"/>
      <c r="HD1756" s="13"/>
      <c r="HE1756" s="13"/>
      <c r="HF1756" s="13"/>
      <c r="HG1756" s="13"/>
      <c r="HH1756" s="13"/>
      <c r="HI1756" s="13"/>
      <c r="HJ1756" s="13"/>
      <c r="HK1756" s="13"/>
      <c r="HL1756" s="13"/>
      <c r="HM1756" s="13"/>
      <c r="HN1756" s="13"/>
      <c r="HO1756" s="13"/>
      <c r="HP1756" s="13"/>
      <c r="HQ1756" s="13"/>
      <c r="HR1756" s="13"/>
      <c r="HS1756" s="13"/>
      <c r="HT1756" s="13"/>
      <c r="HU1756" s="13"/>
      <c r="HV1756" s="13"/>
      <c r="HW1756" s="13"/>
      <c r="HX1756" s="13"/>
      <c r="HY1756" s="13"/>
      <c r="HZ1756" s="13"/>
      <c r="IA1756" s="13"/>
      <c r="IB1756" s="13"/>
      <c r="IC1756" s="13"/>
      <c r="ID1756" s="13"/>
      <c r="IE1756" s="13"/>
      <c r="IF1756" s="13"/>
      <c r="IG1756" s="13"/>
      <c r="IH1756" s="13"/>
      <c r="II1756" s="13"/>
      <c r="IJ1756" s="13"/>
      <c r="IK1756" s="13"/>
      <c r="IL1756" s="13"/>
      <c r="IM1756" s="13"/>
      <c r="IN1756" s="13"/>
      <c r="IO1756" s="13"/>
      <c r="IP1756" s="13"/>
      <c r="IQ1756" s="13"/>
      <c r="IR1756" s="13"/>
      <c r="IS1756" s="13"/>
      <c r="IT1756" s="13"/>
      <c r="IU1756" s="13"/>
      <c r="IV1756" s="13"/>
      <c r="IW1756" s="13"/>
      <c r="IX1756" s="13"/>
      <c r="IY1756" s="13"/>
      <c r="IZ1756" s="13"/>
      <c r="JA1756" s="13"/>
      <c r="JB1756" s="13"/>
      <c r="JC1756" s="13"/>
      <c r="JD1756" s="13"/>
      <c r="JE1756" s="13"/>
      <c r="JF1756" s="13"/>
      <c r="JG1756" s="13"/>
      <c r="JH1756" s="13"/>
      <c r="JI1756" s="13"/>
      <c r="JJ1756" s="13"/>
      <c r="JK1756" s="13"/>
      <c r="JL1756" s="13"/>
      <c r="JM1756" s="13"/>
      <c r="JN1756" s="13"/>
      <c r="JO1756" s="13"/>
      <c r="JP1756" s="13"/>
      <c r="JQ1756" s="13"/>
      <c r="JR1756" s="13"/>
      <c r="JS1756" s="13"/>
      <c r="JT1756" s="13"/>
      <c r="JU1756" s="13"/>
      <c r="JV1756" s="13"/>
      <c r="JW1756" s="13"/>
      <c r="JX1756" s="13"/>
      <c r="JY1756" s="13"/>
      <c r="JZ1756" s="13"/>
      <c r="KA1756" s="13"/>
      <c r="KB1756" s="13"/>
      <c r="KC1756" s="13"/>
      <c r="KD1756" s="13"/>
      <c r="KE1756" s="13"/>
      <c r="KF1756" s="13"/>
      <c r="KG1756" s="13"/>
      <c r="KH1756" s="13"/>
      <c r="KI1756" s="13"/>
      <c r="KJ1756" s="13"/>
      <c r="KK1756" s="13"/>
      <c r="KL1756" s="13"/>
      <c r="KM1756" s="13"/>
      <c r="KN1756" s="13"/>
      <c r="KO1756" s="13"/>
      <c r="KP1756" s="13"/>
      <c r="KQ1756" s="13"/>
      <c r="KR1756" s="13"/>
      <c r="KS1756" s="13"/>
      <c r="KT1756" s="13"/>
      <c r="KU1756" s="13"/>
      <c r="KV1756" s="13"/>
      <c r="KW1756" s="13"/>
      <c r="KX1756" s="13"/>
      <c r="KY1756" s="13"/>
      <c r="KZ1756" s="13"/>
      <c r="LA1756" s="13"/>
      <c r="LB1756" s="13"/>
      <c r="LC1756" s="13"/>
      <c r="LD1756" s="13"/>
      <c r="LE1756" s="13"/>
      <c r="LF1756" s="13"/>
      <c r="LG1756" s="13"/>
      <c r="LH1756" s="13"/>
      <c r="LI1756" s="13"/>
      <c r="LJ1756" s="13"/>
      <c r="LK1756" s="13"/>
      <c r="LL1756" s="13"/>
      <c r="LM1756" s="13"/>
      <c r="LN1756" s="13"/>
      <c r="LO1756" s="13"/>
      <c r="LP1756" s="13"/>
      <c r="LQ1756" s="13"/>
      <c r="LR1756" s="13"/>
      <c r="LS1756" s="13"/>
      <c r="LT1756" s="13"/>
      <c r="LU1756" s="13"/>
      <c r="LV1756" s="13"/>
      <c r="LW1756" s="13"/>
      <c r="LX1756" s="13"/>
      <c r="LY1756" s="13"/>
      <c r="LZ1756" s="13"/>
      <c r="MA1756" s="13"/>
      <c r="MB1756" s="13"/>
      <c r="MC1756" s="13"/>
      <c r="MD1756" s="13"/>
      <c r="ME1756" s="13"/>
      <c r="MF1756" s="13"/>
      <c r="MG1756" s="13"/>
      <c r="MH1756" s="13"/>
      <c r="MI1756" s="13"/>
      <c r="MJ1756" s="13"/>
      <c r="MK1756" s="13"/>
      <c r="ML1756" s="13"/>
      <c r="MM1756" s="13"/>
      <c r="MN1756" s="13"/>
      <c r="MO1756" s="13"/>
      <c r="MP1756" s="13"/>
      <c r="MQ1756" s="13"/>
      <c r="MR1756" s="13"/>
      <c r="MS1756" s="13"/>
      <c r="MT1756" s="13"/>
      <c r="MU1756" s="13"/>
      <c r="MV1756" s="13"/>
      <c r="MW1756" s="13"/>
      <c r="MX1756" s="13"/>
      <c r="MY1756" s="13"/>
      <c r="MZ1756" s="13"/>
      <c r="NA1756" s="13"/>
      <c r="NB1756" s="13"/>
      <c r="NC1756" s="13"/>
      <c r="ND1756" s="13"/>
      <c r="NE1756" s="13"/>
      <c r="NF1756" s="13"/>
      <c r="NG1756" s="13"/>
      <c r="NH1756" s="13"/>
      <c r="NI1756" s="13"/>
      <c r="NJ1756" s="13"/>
      <c r="NK1756" s="13"/>
      <c r="NL1756" s="13"/>
      <c r="NM1756" s="13"/>
      <c r="NN1756" s="13"/>
      <c r="NO1756" s="13"/>
      <c r="NP1756" s="13"/>
      <c r="NQ1756" s="13"/>
      <c r="NR1756" s="13"/>
      <c r="NS1756" s="13"/>
      <c r="NT1756" s="13"/>
      <c r="NU1756" s="13"/>
      <c r="NV1756" s="13"/>
      <c r="NW1756" s="13"/>
      <c r="NX1756" s="13"/>
      <c r="NY1756" s="13"/>
      <c r="NZ1756" s="13"/>
      <c r="OA1756" s="13"/>
      <c r="OB1756" s="13"/>
      <c r="OC1756" s="13"/>
      <c r="OD1756" s="13"/>
      <c r="OE1756" s="13"/>
      <c r="OF1756" s="13"/>
      <c r="OG1756" s="13"/>
      <c r="OH1756" s="13"/>
      <c r="OI1756" s="13"/>
      <c r="OJ1756" s="13"/>
      <c r="OK1756" s="13"/>
      <c r="OL1756" s="13"/>
      <c r="OM1756" s="13"/>
      <c r="ON1756" s="13"/>
      <c r="OO1756" s="13"/>
      <c r="OP1756" s="13"/>
      <c r="OQ1756" s="13"/>
      <c r="OR1756" s="13"/>
      <c r="OS1756" s="13"/>
      <c r="OT1756" s="13"/>
      <c r="OU1756" s="13"/>
      <c r="OV1756" s="13"/>
      <c r="OW1756" s="13"/>
      <c r="OX1756" s="13"/>
      <c r="OY1756" s="13"/>
      <c r="OZ1756" s="13"/>
      <c r="PA1756" s="13"/>
      <c r="PB1756" s="13"/>
      <c r="PC1756" s="13"/>
      <c r="PD1756" s="13"/>
      <c r="PE1756" s="13"/>
      <c r="PF1756" s="13"/>
      <c r="PG1756" s="13"/>
      <c r="PH1756" s="13"/>
      <c r="PI1756" s="13"/>
      <c r="PJ1756" s="13"/>
      <c r="PK1756" s="13"/>
      <c r="PL1756" s="13"/>
      <c r="PM1756" s="13"/>
      <c r="PN1756" s="13"/>
      <c r="PO1756" s="13"/>
      <c r="PP1756" s="13"/>
      <c r="PQ1756" s="13"/>
      <c r="PR1756" s="13"/>
      <c r="PS1756" s="13"/>
      <c r="PT1756" s="13"/>
      <c r="PU1756" s="13"/>
      <c r="PV1756" s="13"/>
      <c r="PW1756" s="13"/>
      <c r="PX1756" s="13"/>
      <c r="PY1756" s="13"/>
      <c r="PZ1756" s="13"/>
      <c r="QA1756" s="13"/>
      <c r="QB1756" s="13"/>
      <c r="QC1756" s="13"/>
      <c r="QD1756" s="13"/>
      <c r="QE1756" s="13"/>
      <c r="QF1756" s="13"/>
      <c r="QG1756" s="13"/>
      <c r="QH1756" s="13"/>
      <c r="QI1756" s="13"/>
      <c r="QJ1756" s="13"/>
      <c r="QK1756" s="13"/>
      <c r="QL1756" s="13"/>
      <c r="QM1756" s="13"/>
      <c r="QN1756" s="13"/>
      <c r="QO1756" s="13"/>
      <c r="QP1756" s="13"/>
      <c r="QQ1756" s="13"/>
      <c r="QR1756" s="13"/>
      <c r="QS1756" s="13"/>
      <c r="QT1756" s="13"/>
      <c r="QU1756" s="13"/>
      <c r="QV1756" s="13"/>
      <c r="QW1756" s="13"/>
      <c r="QX1756" s="13"/>
      <c r="QY1756" s="13"/>
      <c r="QZ1756" s="13"/>
      <c r="RA1756" s="13"/>
      <c r="RB1756" s="13"/>
      <c r="RC1756" s="13"/>
      <c r="RD1756" s="13"/>
      <c r="RE1756" s="13"/>
      <c r="RF1756" s="13"/>
      <c r="RG1756" s="13"/>
      <c r="RH1756" s="13"/>
      <c r="RI1756" s="13"/>
      <c r="RJ1756" s="13"/>
      <c r="RK1756" s="13"/>
    </row>
    <row r="1757" ht="13.75" spans="1:479">
      <c r="A1757" s="88" t="s">
        <v>12779</v>
      </c>
      <c r="B1757" s="88" t="s">
        <v>3302</v>
      </c>
      <c r="C1757" s="106" t="s">
        <v>9497</v>
      </c>
      <c r="D1757" s="89" t="s">
        <v>12266</v>
      </c>
      <c r="E1757" s="135">
        <v>9</v>
      </c>
      <c r="F1757" s="135">
        <v>36</v>
      </c>
      <c r="G1757" s="90">
        <f t="shared" si="29"/>
        <v>324</v>
      </c>
      <c r="H1757" s="126"/>
      <c r="I1757" s="127"/>
      <c r="J1757" s="127"/>
      <c r="K1757" s="127"/>
      <c r="L1757" s="127"/>
      <c r="M1757" s="128"/>
      <c r="N1757" s="94"/>
      <c r="O1757" s="95"/>
      <c r="P1757" s="95"/>
      <c r="Q1757" s="95"/>
      <c r="R1757" s="97"/>
      <c r="S1757" s="126"/>
      <c r="T1757" s="95"/>
      <c r="U1757" s="129"/>
      <c r="V1757" s="127"/>
      <c r="W1757" s="127"/>
      <c r="X1757" s="128"/>
      <c r="Y1757" s="126"/>
      <c r="Z1757" s="129"/>
      <c r="AA1757" s="129"/>
      <c r="AB1757" s="127"/>
      <c r="AC1757" s="127"/>
      <c r="AD1757" s="128"/>
      <c r="AE1757" s="94"/>
      <c r="AF1757" s="94"/>
      <c r="AG1757" s="94"/>
      <c r="AH1757" s="94"/>
      <c r="AI1757" s="94"/>
      <c r="AJ1757" s="94"/>
      <c r="AK1757" s="94"/>
      <c r="AL1757" s="94"/>
      <c r="AM1757" s="96"/>
      <c r="AN1757" s="96"/>
      <c r="AO1757" s="95"/>
      <c r="AP1757" s="95"/>
      <c r="AQ1757" s="97"/>
      <c r="AR1757" s="94"/>
      <c r="AS1757" s="96"/>
      <c r="AT1757" s="96"/>
      <c r="AU1757" s="96"/>
      <c r="AV1757" s="95"/>
      <c r="AW1757" s="95"/>
      <c r="AX1757" s="97"/>
      <c r="AY1757" s="97"/>
      <c r="AZ1757" s="97"/>
      <c r="BA1757" s="97"/>
      <c r="BB1757" s="97"/>
      <c r="BC1757" s="98" t="s">
        <v>1366</v>
      </c>
      <c r="BD1757" s="98" t="s">
        <v>1366</v>
      </c>
      <c r="BE1757" s="99" t="s">
        <v>12298</v>
      </c>
      <c r="BF1757" s="100"/>
      <c r="BG1757" s="103"/>
      <c r="BH1757" s="103"/>
      <c r="BI1757" s="103"/>
      <c r="BJ1757" s="99"/>
      <c r="BK1757" s="112" t="s">
        <v>1511</v>
      </c>
      <c r="BL1757" s="102"/>
      <c r="BM1757" s="99"/>
      <c r="BN1757" s="99"/>
      <c r="BT1757" s="99"/>
      <c r="BU1757" s="99"/>
      <c r="BV1757" s="99"/>
      <c r="BW1757" s="99"/>
      <c r="BX1757" s="99"/>
      <c r="CB1757" s="13" t="s">
        <v>1511</v>
      </c>
    </row>
    <row r="1758" s="8" customFormat="1" ht="13.75" spans="1:479">
      <c r="A1758" s="88" t="s">
        <v>12779</v>
      </c>
      <c r="B1758" s="88" t="s">
        <v>3302</v>
      </c>
      <c r="C1758" s="106" t="s">
        <v>9497</v>
      </c>
      <c r="D1758" s="89" t="s">
        <v>494</v>
      </c>
      <c r="E1758" s="135">
        <v>9</v>
      </c>
      <c r="F1758" s="135">
        <v>38</v>
      </c>
      <c r="G1758" s="90">
        <f t="shared" si="29"/>
        <v>342</v>
      </c>
      <c r="H1758" s="126"/>
      <c r="I1758" s="127"/>
      <c r="J1758" s="127"/>
      <c r="K1758" s="127"/>
      <c r="L1758" s="127"/>
      <c r="M1758" s="128"/>
      <c r="N1758" s="94"/>
      <c r="O1758" s="95"/>
      <c r="P1758" s="95"/>
      <c r="Q1758" s="95"/>
      <c r="R1758" s="97"/>
      <c r="S1758" s="126"/>
      <c r="T1758" s="95"/>
      <c r="U1758" s="129"/>
      <c r="V1758" s="127"/>
      <c r="W1758" s="127"/>
      <c r="X1758" s="128"/>
      <c r="Y1758" s="126"/>
      <c r="Z1758" s="129"/>
      <c r="AA1758" s="129"/>
      <c r="AB1758" s="127"/>
      <c r="AC1758" s="127"/>
      <c r="AD1758" s="128"/>
      <c r="AE1758" s="94"/>
      <c r="AF1758" s="94"/>
      <c r="AG1758" s="94"/>
      <c r="AH1758" s="94"/>
      <c r="AI1758" s="94"/>
      <c r="AJ1758" s="94"/>
      <c r="AK1758" s="94"/>
      <c r="AL1758" s="94"/>
      <c r="AM1758" s="96"/>
      <c r="AN1758" s="96"/>
      <c r="AO1758" s="95"/>
      <c r="AP1758" s="95"/>
      <c r="AQ1758" s="97"/>
      <c r="AR1758" s="94"/>
      <c r="AS1758" s="96"/>
      <c r="AT1758" s="96"/>
      <c r="AU1758" s="96"/>
      <c r="AV1758" s="95"/>
      <c r="AW1758" s="95"/>
      <c r="AX1758" s="97"/>
      <c r="AY1758" s="97"/>
      <c r="AZ1758" s="97"/>
      <c r="BA1758" s="97"/>
      <c r="BB1758" s="97"/>
      <c r="BC1758" s="98" t="s">
        <v>12362</v>
      </c>
      <c r="BD1758" s="98" t="s">
        <v>12362</v>
      </c>
      <c r="BE1758" s="99" t="s">
        <v>12301</v>
      </c>
      <c r="BF1758" s="100"/>
      <c r="BG1758" s="103"/>
      <c r="BH1758" s="103"/>
      <c r="BI1758" s="103"/>
      <c r="BJ1758" s="99"/>
      <c r="BK1758" s="112" t="s">
        <v>1511</v>
      </c>
      <c r="BL1758" s="102"/>
      <c r="BM1758" s="99"/>
      <c r="BN1758" s="99"/>
      <c r="BO1758" s="13"/>
      <c r="BP1758" s="13"/>
      <c r="BQ1758" s="13"/>
      <c r="BR1758" s="13"/>
      <c r="BS1758" s="13"/>
      <c r="BT1758" s="99"/>
      <c r="BU1758" s="99"/>
      <c r="BV1758" s="99"/>
      <c r="BW1758" s="99"/>
      <c r="BX1758" s="99"/>
      <c r="BY1758" s="13"/>
      <c r="BZ1758" s="13"/>
      <c r="CA1758" s="13"/>
      <c r="CB1758" s="13" t="s">
        <v>1511</v>
      </c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  <c r="EG1758" s="13"/>
      <c r="EH1758" s="13"/>
      <c r="EI1758" s="13"/>
      <c r="EJ1758" s="13"/>
      <c r="EK1758" s="13"/>
      <c r="EL1758" s="13"/>
      <c r="EM1758" s="13"/>
      <c r="EN1758" s="13"/>
      <c r="EO1758" s="13"/>
      <c r="EP1758" s="13"/>
      <c r="EQ1758" s="13"/>
      <c r="ER1758" s="13"/>
      <c r="ES1758" s="13"/>
      <c r="ET1758" s="13"/>
      <c r="EU1758" s="13"/>
      <c r="EV1758" s="13"/>
      <c r="EW1758" s="13"/>
      <c r="EX1758" s="13"/>
      <c r="EY1758" s="13"/>
      <c r="EZ1758" s="13"/>
      <c r="FA1758" s="13"/>
      <c r="FB1758" s="13"/>
      <c r="FC1758" s="13"/>
      <c r="FD1758" s="13"/>
      <c r="FE1758" s="13"/>
      <c r="FF1758" s="13"/>
      <c r="FG1758" s="13"/>
      <c r="FH1758" s="13"/>
      <c r="FI1758" s="13"/>
      <c r="FJ1758" s="13"/>
      <c r="FK1758" s="13"/>
      <c r="FL1758" s="13"/>
      <c r="FM1758" s="13"/>
      <c r="FN1758" s="13"/>
      <c r="FO1758" s="13"/>
      <c r="FP1758" s="13"/>
      <c r="FQ1758" s="13"/>
      <c r="FR1758" s="13"/>
      <c r="FS1758" s="13"/>
      <c r="FT1758" s="13"/>
      <c r="FU1758" s="13"/>
      <c r="FV1758" s="13"/>
      <c r="FW1758" s="13"/>
      <c r="FX1758" s="13"/>
      <c r="FY1758" s="13"/>
      <c r="FZ1758" s="13"/>
      <c r="GA1758" s="13"/>
      <c r="GB1758" s="13"/>
      <c r="GC1758" s="13"/>
      <c r="GD1758" s="13"/>
      <c r="GE1758" s="13"/>
      <c r="GF1758" s="13"/>
      <c r="GG1758" s="13"/>
      <c r="GH1758" s="13"/>
      <c r="GI1758" s="13"/>
      <c r="GJ1758" s="13"/>
      <c r="GK1758" s="13"/>
      <c r="GL1758" s="13"/>
      <c r="GM1758" s="13"/>
      <c r="GN1758" s="13"/>
      <c r="GO1758" s="13"/>
      <c r="GP1758" s="13"/>
      <c r="GQ1758" s="13"/>
      <c r="GR1758" s="13"/>
      <c r="GS1758" s="13"/>
      <c r="GT1758" s="13"/>
      <c r="GU1758" s="13"/>
      <c r="GV1758" s="13"/>
      <c r="GW1758" s="13"/>
      <c r="GX1758" s="13"/>
      <c r="GY1758" s="13"/>
      <c r="GZ1758" s="13"/>
      <c r="HA1758" s="13"/>
      <c r="HB1758" s="13"/>
      <c r="HC1758" s="13"/>
      <c r="HD1758" s="13"/>
      <c r="HE1758" s="13"/>
      <c r="HF1758" s="13"/>
      <c r="HG1758" s="13"/>
      <c r="HH1758" s="13"/>
      <c r="HI1758" s="13"/>
      <c r="HJ1758" s="13"/>
      <c r="HK1758" s="13"/>
      <c r="HL1758" s="13"/>
      <c r="HM1758" s="13"/>
      <c r="HN1758" s="13"/>
      <c r="HO1758" s="13"/>
      <c r="HP1758" s="13"/>
      <c r="HQ1758" s="13"/>
      <c r="HR1758" s="13"/>
      <c r="HS1758" s="13"/>
      <c r="HT1758" s="13"/>
      <c r="HU1758" s="13"/>
      <c r="HV1758" s="13"/>
      <c r="HW1758" s="13"/>
      <c r="HX1758" s="13"/>
      <c r="HY1758" s="13"/>
      <c r="HZ1758" s="13"/>
      <c r="IA1758" s="13"/>
      <c r="IB1758" s="13"/>
      <c r="IC1758" s="13"/>
      <c r="ID1758" s="13"/>
      <c r="IE1758" s="13"/>
      <c r="IF1758" s="13"/>
      <c r="IG1758" s="13"/>
      <c r="IH1758" s="13"/>
      <c r="II1758" s="13"/>
      <c r="IJ1758" s="13"/>
      <c r="IK1758" s="13"/>
      <c r="IL1758" s="13"/>
      <c r="IM1758" s="13"/>
      <c r="IN1758" s="13"/>
      <c r="IO1758" s="13"/>
      <c r="IP1758" s="13"/>
      <c r="IQ1758" s="13"/>
      <c r="IR1758" s="13"/>
      <c r="IS1758" s="13"/>
      <c r="IT1758" s="13"/>
      <c r="IU1758" s="13"/>
      <c r="IV1758" s="13"/>
      <c r="IW1758" s="13"/>
      <c r="IX1758" s="13"/>
      <c r="IY1758" s="13"/>
      <c r="IZ1758" s="13"/>
      <c r="JA1758" s="13"/>
      <c r="JB1758" s="13"/>
      <c r="JC1758" s="13"/>
      <c r="JD1758" s="13"/>
      <c r="JE1758" s="13"/>
      <c r="JF1758" s="13"/>
      <c r="JG1758" s="13"/>
      <c r="JH1758" s="13"/>
      <c r="JI1758" s="13"/>
      <c r="JJ1758" s="13"/>
      <c r="JK1758" s="13"/>
      <c r="JL1758" s="13"/>
      <c r="JM1758" s="13"/>
      <c r="JN1758" s="13"/>
      <c r="JO1758" s="13"/>
      <c r="JP1758" s="13"/>
      <c r="JQ1758" s="13"/>
      <c r="JR1758" s="13"/>
      <c r="JS1758" s="13"/>
      <c r="JT1758" s="13"/>
      <c r="JU1758" s="13"/>
      <c r="JV1758" s="13"/>
      <c r="JW1758" s="13"/>
      <c r="JX1758" s="13"/>
      <c r="JY1758" s="13"/>
      <c r="JZ1758" s="13"/>
      <c r="KA1758" s="13"/>
      <c r="KB1758" s="13"/>
      <c r="KC1758" s="13"/>
      <c r="KD1758" s="13"/>
      <c r="KE1758" s="13"/>
      <c r="KF1758" s="13"/>
      <c r="KG1758" s="13"/>
      <c r="KH1758" s="13"/>
      <c r="KI1758" s="13"/>
      <c r="KJ1758" s="13"/>
      <c r="KK1758" s="13"/>
      <c r="KL1758" s="13"/>
      <c r="KM1758" s="13"/>
      <c r="KN1758" s="13"/>
      <c r="KO1758" s="13"/>
      <c r="KP1758" s="13"/>
      <c r="KQ1758" s="13"/>
      <c r="KR1758" s="13"/>
      <c r="KS1758" s="13"/>
      <c r="KT1758" s="13"/>
      <c r="KU1758" s="13"/>
      <c r="KV1758" s="13"/>
      <c r="KW1758" s="13"/>
      <c r="KX1758" s="13"/>
      <c r="KY1758" s="13"/>
      <c r="KZ1758" s="13"/>
      <c r="LA1758" s="13"/>
      <c r="LB1758" s="13"/>
      <c r="LC1758" s="13"/>
      <c r="LD1758" s="13"/>
      <c r="LE1758" s="13"/>
      <c r="LF1758" s="13"/>
      <c r="LG1758" s="13"/>
      <c r="LH1758" s="13"/>
      <c r="LI1758" s="13"/>
      <c r="LJ1758" s="13"/>
      <c r="LK1758" s="13"/>
      <c r="LL1758" s="13"/>
      <c r="LM1758" s="13"/>
      <c r="LN1758" s="13"/>
      <c r="LO1758" s="13"/>
      <c r="LP1758" s="13"/>
      <c r="LQ1758" s="13"/>
      <c r="LR1758" s="13"/>
      <c r="LS1758" s="13"/>
      <c r="LT1758" s="13"/>
      <c r="LU1758" s="13"/>
      <c r="LV1758" s="13"/>
      <c r="LW1758" s="13"/>
      <c r="LX1758" s="13"/>
      <c r="LY1758" s="13"/>
      <c r="LZ1758" s="13"/>
      <c r="MA1758" s="13"/>
      <c r="MB1758" s="13"/>
      <c r="MC1758" s="13"/>
      <c r="MD1758" s="13"/>
      <c r="ME1758" s="13"/>
      <c r="MF1758" s="13"/>
      <c r="MG1758" s="13"/>
      <c r="MH1758" s="13"/>
      <c r="MI1758" s="13"/>
      <c r="MJ1758" s="13"/>
      <c r="MK1758" s="13"/>
      <c r="ML1758" s="13"/>
      <c r="MM1758" s="13"/>
      <c r="MN1758" s="13"/>
      <c r="MO1758" s="13"/>
      <c r="MP1758" s="13"/>
      <c r="MQ1758" s="13"/>
      <c r="MR1758" s="13"/>
      <c r="MS1758" s="13"/>
      <c r="MT1758" s="13"/>
      <c r="MU1758" s="13"/>
      <c r="MV1758" s="13"/>
      <c r="MW1758" s="13"/>
      <c r="MX1758" s="13"/>
      <c r="MY1758" s="13"/>
      <c r="MZ1758" s="13"/>
      <c r="NA1758" s="13"/>
      <c r="NB1758" s="13"/>
      <c r="NC1758" s="13"/>
      <c r="ND1758" s="13"/>
      <c r="NE1758" s="13"/>
      <c r="NF1758" s="13"/>
      <c r="NG1758" s="13"/>
      <c r="NH1758" s="13"/>
      <c r="NI1758" s="13"/>
      <c r="NJ1758" s="13"/>
      <c r="NK1758" s="13"/>
      <c r="NL1758" s="13"/>
      <c r="NM1758" s="13"/>
      <c r="NN1758" s="13"/>
      <c r="NO1758" s="13"/>
      <c r="NP1758" s="13"/>
      <c r="NQ1758" s="13"/>
      <c r="NR1758" s="13"/>
      <c r="NS1758" s="13"/>
      <c r="NT1758" s="13"/>
      <c r="NU1758" s="13"/>
      <c r="NV1758" s="13"/>
      <c r="NW1758" s="13"/>
      <c r="NX1758" s="13"/>
      <c r="NY1758" s="13"/>
      <c r="NZ1758" s="13"/>
      <c r="OA1758" s="13"/>
      <c r="OB1758" s="13"/>
      <c r="OC1758" s="13"/>
      <c r="OD1758" s="13"/>
      <c r="OE1758" s="13"/>
      <c r="OF1758" s="13"/>
      <c r="OG1758" s="13"/>
      <c r="OH1758" s="13"/>
      <c r="OI1758" s="13"/>
      <c r="OJ1758" s="13"/>
      <c r="OK1758" s="13"/>
      <c r="OL1758" s="13"/>
      <c r="OM1758" s="13"/>
      <c r="ON1758" s="13"/>
      <c r="OO1758" s="13"/>
      <c r="OP1758" s="13"/>
      <c r="OQ1758" s="13"/>
      <c r="OR1758" s="13"/>
      <c r="OS1758" s="13"/>
      <c r="OT1758" s="13"/>
      <c r="OU1758" s="13"/>
      <c r="OV1758" s="13"/>
      <c r="OW1758" s="13"/>
      <c r="OX1758" s="13"/>
      <c r="OY1758" s="13"/>
      <c r="OZ1758" s="13"/>
      <c r="PA1758" s="13"/>
      <c r="PB1758" s="13"/>
      <c r="PC1758" s="13"/>
      <c r="PD1758" s="13"/>
      <c r="PE1758" s="13"/>
      <c r="PF1758" s="13"/>
      <c r="PG1758" s="13"/>
      <c r="PH1758" s="13"/>
      <c r="PI1758" s="13"/>
      <c r="PJ1758" s="13"/>
      <c r="PK1758" s="13"/>
      <c r="PL1758" s="13"/>
      <c r="PM1758" s="13"/>
      <c r="PN1758" s="13"/>
      <c r="PO1758" s="13"/>
      <c r="PP1758" s="13"/>
      <c r="PQ1758" s="13"/>
      <c r="PR1758" s="13"/>
      <c r="PS1758" s="13"/>
      <c r="PT1758" s="13"/>
      <c r="PU1758" s="13"/>
      <c r="PV1758" s="13"/>
      <c r="PW1758" s="13"/>
      <c r="PX1758" s="13"/>
      <c r="PY1758" s="13"/>
      <c r="PZ1758" s="13"/>
      <c r="QA1758" s="13"/>
      <c r="QB1758" s="13"/>
      <c r="QC1758" s="13"/>
      <c r="QD1758" s="13"/>
      <c r="QE1758" s="13"/>
      <c r="QF1758" s="13"/>
      <c r="QG1758" s="13"/>
      <c r="QH1758" s="13"/>
      <c r="QI1758" s="13"/>
      <c r="QJ1758" s="13"/>
      <c r="QK1758" s="13"/>
      <c r="QL1758" s="13"/>
      <c r="QM1758" s="13"/>
      <c r="QN1758" s="13"/>
      <c r="QO1758" s="13"/>
      <c r="QP1758" s="13"/>
      <c r="QQ1758" s="13"/>
      <c r="QR1758" s="13"/>
      <c r="QS1758" s="13"/>
      <c r="QT1758" s="13"/>
      <c r="QU1758" s="13"/>
      <c r="QV1758" s="13"/>
      <c r="QW1758" s="13"/>
      <c r="QX1758" s="13"/>
      <c r="QY1758" s="13"/>
      <c r="QZ1758" s="13"/>
      <c r="RA1758" s="13"/>
      <c r="RB1758" s="13"/>
      <c r="RC1758" s="13"/>
      <c r="RD1758" s="13"/>
      <c r="RE1758" s="13"/>
      <c r="RF1758" s="13"/>
      <c r="RG1758" s="13"/>
      <c r="RH1758" s="13"/>
      <c r="RI1758" s="13"/>
      <c r="RJ1758" s="13"/>
      <c r="RK1758" s="13"/>
    </row>
    <row r="1759" ht="13.75" spans="1:479">
      <c r="A1759" s="88" t="s">
        <v>12780</v>
      </c>
      <c r="B1759" s="88" t="s">
        <v>3485</v>
      </c>
      <c r="C1759" s="106" t="s">
        <v>4188</v>
      </c>
      <c r="D1759" s="437" t="s">
        <v>12266</v>
      </c>
      <c r="E1759" s="438">
        <v>4</v>
      </c>
      <c r="F1759" s="438">
        <v>131</v>
      </c>
      <c r="G1759" s="439">
        <f t="shared" si="29"/>
        <v>524</v>
      </c>
      <c r="H1759" s="318"/>
      <c r="I1759" s="398"/>
      <c r="J1759" s="398"/>
      <c r="K1759" s="398"/>
      <c r="L1759" s="398"/>
      <c r="M1759" s="399"/>
      <c r="N1759" s="318"/>
      <c r="O1759" s="398"/>
      <c r="P1759" s="398"/>
      <c r="Q1759" s="398"/>
      <c r="R1759" s="399"/>
      <c r="S1759" s="318"/>
      <c r="T1759" s="398"/>
      <c r="U1759" s="440"/>
      <c r="V1759" s="441"/>
      <c r="W1759" s="441"/>
      <c r="X1759" s="399"/>
      <c r="Y1759" s="318"/>
      <c r="Z1759" s="442"/>
      <c r="AA1759" s="440">
        <v>35</v>
      </c>
      <c r="AB1759" s="441">
        <v>35</v>
      </c>
      <c r="AC1759" s="441">
        <v>35</v>
      </c>
      <c r="AD1759" s="399"/>
      <c r="AE1759" s="318"/>
      <c r="AF1759" s="318"/>
      <c r="AG1759" s="318"/>
      <c r="AH1759" s="318"/>
      <c r="AI1759" s="318"/>
      <c r="AJ1759" s="318"/>
      <c r="AK1759" s="318"/>
      <c r="AL1759" s="318"/>
      <c r="AM1759" s="442"/>
      <c r="AN1759" s="442"/>
      <c r="AO1759" s="398"/>
      <c r="AP1759" s="398"/>
      <c r="AQ1759" s="399"/>
      <c r="AR1759" s="318"/>
      <c r="AS1759" s="442"/>
      <c r="AT1759" s="442"/>
      <c r="AU1759" s="442"/>
      <c r="AV1759" s="398"/>
      <c r="AW1759" s="398"/>
      <c r="AX1759" s="399"/>
      <c r="AY1759" s="399"/>
      <c r="AZ1759" s="399"/>
      <c r="BA1759" s="399"/>
      <c r="BB1759" s="399"/>
      <c r="BC1759" s="443" t="s">
        <v>12298</v>
      </c>
      <c r="BD1759" s="443" t="s">
        <v>12280</v>
      </c>
      <c r="BE1759" s="443" t="s">
        <v>1366</v>
      </c>
      <c r="BF1759" s="443"/>
      <c r="BG1759" s="443"/>
      <c r="BH1759" s="443"/>
      <c r="BI1759" s="443"/>
      <c r="BJ1759" s="443"/>
      <c r="BK1759" s="444" t="s">
        <v>1511</v>
      </c>
      <c r="BL1759" s="443"/>
      <c r="BM1759" s="443"/>
      <c r="BN1759" s="443"/>
      <c r="BO1759" s="10"/>
      <c r="BP1759" s="10"/>
      <c r="BQ1759" s="10"/>
      <c r="BR1759" s="10"/>
      <c r="BS1759" s="10"/>
      <c r="BT1759" s="443"/>
      <c r="BU1759" s="443"/>
      <c r="BV1759" s="443"/>
      <c r="BW1759" s="443"/>
      <c r="BX1759" s="443"/>
      <c r="BY1759" s="10"/>
      <c r="BZ1759" s="10"/>
      <c r="CA1759" s="10"/>
      <c r="CB1759" s="10" t="s">
        <v>1511</v>
      </c>
      <c r="CC1759" s="10"/>
      <c r="CD1759" s="10"/>
      <c r="CE1759" s="10"/>
      <c r="CF1759" s="10"/>
      <c r="CG1759" s="10"/>
      <c r="CH1759" s="10"/>
      <c r="CI1759" s="10"/>
      <c r="CJ1759" s="10"/>
      <c r="CK1759" s="10"/>
      <c r="CL1759" s="10"/>
      <c r="CM1759" s="10"/>
      <c r="CN1759" s="10"/>
      <c r="CO1759" s="10"/>
      <c r="CP1759" s="10"/>
      <c r="CQ1759" s="10"/>
      <c r="CR1759" s="10"/>
      <c r="CS1759" s="10"/>
      <c r="CT1759" s="10"/>
      <c r="CU1759" s="10"/>
      <c r="CV1759" s="10"/>
      <c r="CW1759" s="10"/>
      <c r="CX1759" s="10"/>
      <c r="CY1759" s="10"/>
      <c r="CZ1759" s="10"/>
      <c r="DA1759" s="10"/>
      <c r="DB1759" s="10"/>
      <c r="DC1759" s="10"/>
      <c r="DD1759" s="10"/>
      <c r="DE1759" s="10"/>
      <c r="DF1759" s="10"/>
      <c r="DG1759" s="10"/>
      <c r="DH1759" s="10"/>
      <c r="DI1759" s="10"/>
      <c r="DJ1759" s="10"/>
      <c r="DK1759" s="10"/>
      <c r="DL1759" s="10"/>
      <c r="DM1759" s="10"/>
      <c r="DN1759" s="10"/>
      <c r="DO1759" s="10"/>
      <c r="DP1759" s="10"/>
      <c r="DQ1759" s="10"/>
      <c r="DR1759" s="10"/>
      <c r="DS1759" s="10"/>
      <c r="DT1759" s="10"/>
      <c r="DU1759" s="10"/>
      <c r="DV1759" s="10"/>
      <c r="DW1759" s="10"/>
      <c r="DX1759" s="10"/>
      <c r="DY1759" s="10"/>
      <c r="DZ1759" s="10"/>
      <c r="EA1759" s="10"/>
      <c r="EB1759" s="10"/>
      <c r="EC1759" s="10"/>
      <c r="ED1759" s="10"/>
      <c r="EE1759" s="10"/>
      <c r="EF1759" s="10"/>
      <c r="EG1759" s="10"/>
      <c r="EH1759" s="10"/>
      <c r="EI1759" s="10"/>
      <c r="EJ1759" s="10"/>
      <c r="EK1759" s="10"/>
      <c r="EL1759" s="10"/>
      <c r="EM1759" s="10"/>
      <c r="EN1759" s="10"/>
      <c r="EO1759" s="10"/>
      <c r="EP1759" s="10"/>
      <c r="EQ1759" s="10"/>
      <c r="ER1759" s="10"/>
      <c r="ES1759" s="10"/>
      <c r="ET1759" s="10"/>
      <c r="EU1759" s="10"/>
      <c r="EV1759" s="10"/>
      <c r="EW1759" s="10"/>
      <c r="EX1759" s="10"/>
      <c r="EY1759" s="10"/>
      <c r="EZ1759" s="10"/>
      <c r="FA1759" s="10"/>
      <c r="FB1759" s="10"/>
      <c r="FC1759" s="10"/>
      <c r="FD1759" s="10"/>
      <c r="FE1759" s="10"/>
      <c r="FF1759" s="10"/>
      <c r="FG1759" s="10"/>
      <c r="FH1759" s="10"/>
      <c r="FI1759" s="10"/>
      <c r="FJ1759" s="10"/>
      <c r="FK1759" s="10"/>
      <c r="FL1759" s="10"/>
      <c r="FM1759" s="10"/>
      <c r="FN1759" s="10"/>
      <c r="FO1759" s="10"/>
      <c r="FP1759" s="10"/>
      <c r="FQ1759" s="10"/>
      <c r="FR1759" s="10"/>
      <c r="FS1759" s="10"/>
      <c r="FT1759" s="10"/>
      <c r="FU1759" s="10"/>
      <c r="FV1759" s="10"/>
      <c r="FW1759" s="10"/>
      <c r="FX1759" s="10"/>
      <c r="FY1759" s="10"/>
      <c r="FZ1759" s="10"/>
      <c r="GA1759" s="10"/>
      <c r="GB1759" s="10"/>
      <c r="GC1759" s="10"/>
      <c r="GD1759" s="10"/>
      <c r="GE1759" s="10"/>
      <c r="GF1759" s="10"/>
      <c r="GG1759" s="10"/>
      <c r="GH1759" s="10"/>
      <c r="GI1759" s="10"/>
      <c r="GJ1759" s="10"/>
      <c r="GK1759" s="10"/>
      <c r="GL1759" s="10"/>
      <c r="GM1759" s="10"/>
      <c r="GN1759" s="10"/>
      <c r="GO1759" s="10"/>
      <c r="GP1759" s="10"/>
      <c r="GQ1759" s="10"/>
      <c r="GR1759" s="10"/>
      <c r="GS1759" s="10"/>
      <c r="GT1759" s="10"/>
      <c r="GU1759" s="10"/>
      <c r="GV1759" s="10"/>
      <c r="GW1759" s="10"/>
      <c r="GX1759" s="10"/>
      <c r="GY1759" s="10"/>
      <c r="GZ1759" s="10"/>
      <c r="HA1759" s="10"/>
      <c r="HB1759" s="10"/>
      <c r="HC1759" s="10"/>
      <c r="HD1759" s="10"/>
      <c r="HE1759" s="10"/>
      <c r="HF1759" s="10"/>
      <c r="HG1759" s="10"/>
      <c r="HH1759" s="10"/>
      <c r="HI1759" s="10"/>
      <c r="HJ1759" s="10"/>
      <c r="HK1759" s="10"/>
      <c r="HL1759" s="10"/>
      <c r="HM1759" s="10"/>
      <c r="HN1759" s="10"/>
      <c r="HO1759" s="10"/>
      <c r="HP1759" s="10"/>
      <c r="HQ1759" s="10"/>
      <c r="HR1759" s="10"/>
      <c r="HS1759" s="10"/>
      <c r="HT1759" s="10"/>
      <c r="HU1759" s="10"/>
      <c r="HV1759" s="10"/>
      <c r="HW1759" s="10"/>
      <c r="HX1759" s="10"/>
      <c r="HY1759" s="10"/>
      <c r="HZ1759" s="10"/>
      <c r="IA1759" s="10"/>
      <c r="IB1759" s="10"/>
      <c r="IC1759" s="10"/>
      <c r="ID1759" s="10"/>
      <c r="IE1759" s="10"/>
      <c r="IF1759" s="10"/>
      <c r="IG1759" s="10"/>
      <c r="IH1759" s="10"/>
      <c r="II1759" s="10"/>
      <c r="IJ1759" s="10"/>
      <c r="IK1759" s="10"/>
      <c r="IL1759" s="10"/>
      <c r="IM1759" s="10"/>
      <c r="IN1759" s="10"/>
      <c r="IO1759" s="10"/>
      <c r="IP1759" s="10"/>
      <c r="IQ1759" s="10"/>
      <c r="IR1759" s="10"/>
      <c r="IS1759" s="10"/>
      <c r="IT1759" s="10"/>
      <c r="IU1759" s="10"/>
      <c r="IV1759" s="10"/>
      <c r="IW1759" s="10"/>
      <c r="IX1759" s="10"/>
      <c r="IY1759" s="10"/>
      <c r="IZ1759" s="10"/>
      <c r="JA1759" s="10"/>
      <c r="JB1759" s="10"/>
      <c r="JC1759" s="10"/>
      <c r="JD1759" s="10"/>
      <c r="JE1759" s="10"/>
      <c r="JF1759" s="10"/>
      <c r="JG1759" s="10"/>
      <c r="JH1759" s="10"/>
      <c r="JI1759" s="10"/>
      <c r="JJ1759" s="10"/>
      <c r="JK1759" s="10"/>
      <c r="JL1759" s="10"/>
      <c r="JM1759" s="10"/>
      <c r="JN1759" s="10"/>
      <c r="JO1759" s="10"/>
      <c r="JP1759" s="10"/>
      <c r="JQ1759" s="10"/>
      <c r="JR1759" s="10"/>
      <c r="JS1759" s="10"/>
      <c r="JT1759" s="10"/>
      <c r="JU1759" s="10"/>
      <c r="JV1759" s="10"/>
      <c r="JW1759" s="10"/>
      <c r="JX1759" s="10"/>
      <c r="JY1759" s="10"/>
      <c r="JZ1759" s="10"/>
      <c r="KA1759" s="10"/>
      <c r="KB1759" s="10"/>
      <c r="KC1759" s="10"/>
      <c r="KD1759" s="10"/>
      <c r="KE1759" s="10"/>
      <c r="KF1759" s="10"/>
      <c r="KG1759" s="10"/>
      <c r="KH1759" s="10"/>
      <c r="KI1759" s="10"/>
      <c r="KJ1759" s="10"/>
      <c r="KK1759" s="10"/>
      <c r="KL1759" s="10"/>
      <c r="KM1759" s="10"/>
      <c r="KN1759" s="10"/>
      <c r="KO1759" s="10"/>
      <c r="KP1759" s="10"/>
      <c r="KQ1759" s="10"/>
      <c r="KR1759" s="10"/>
      <c r="KS1759" s="10"/>
      <c r="KT1759" s="10"/>
      <c r="KU1759" s="10"/>
      <c r="KV1759" s="10"/>
      <c r="KW1759" s="10"/>
      <c r="KX1759" s="10"/>
      <c r="KY1759" s="10"/>
      <c r="KZ1759" s="10"/>
      <c r="LA1759" s="10"/>
      <c r="LB1759" s="10"/>
      <c r="LC1759" s="10"/>
      <c r="LD1759" s="10"/>
      <c r="LE1759" s="10"/>
      <c r="LF1759" s="10"/>
      <c r="LG1759" s="10"/>
      <c r="LH1759" s="10"/>
      <c r="LI1759" s="10"/>
      <c r="LJ1759" s="10"/>
      <c r="LK1759" s="10"/>
      <c r="LL1759" s="10"/>
      <c r="LM1759" s="10"/>
      <c r="LN1759" s="10"/>
      <c r="LO1759" s="10"/>
      <c r="LP1759" s="10"/>
      <c r="LQ1759" s="10"/>
      <c r="LR1759" s="10"/>
      <c r="LS1759" s="10"/>
      <c r="LT1759" s="10"/>
      <c r="LU1759" s="10"/>
      <c r="LV1759" s="10"/>
      <c r="LW1759" s="10"/>
      <c r="LX1759" s="10"/>
      <c r="LY1759" s="10"/>
      <c r="LZ1759" s="10"/>
      <c r="MA1759" s="10"/>
      <c r="MB1759" s="10"/>
      <c r="MC1759" s="10"/>
      <c r="MD1759" s="10"/>
      <c r="ME1759" s="10"/>
      <c r="MF1759" s="10"/>
      <c r="MG1759" s="10"/>
      <c r="MH1759" s="10"/>
      <c r="MI1759" s="10"/>
      <c r="MJ1759" s="10"/>
      <c r="MK1759" s="10"/>
      <c r="ML1759" s="10"/>
      <c r="MM1759" s="10"/>
      <c r="MN1759" s="10"/>
      <c r="MO1759" s="10"/>
      <c r="MP1759" s="10"/>
      <c r="MQ1759" s="10"/>
      <c r="MR1759" s="10"/>
      <c r="MS1759" s="10"/>
      <c r="MT1759" s="10"/>
      <c r="MU1759" s="10"/>
      <c r="MV1759" s="10"/>
      <c r="MW1759" s="10"/>
      <c r="MX1759" s="10"/>
      <c r="MY1759" s="10"/>
      <c r="MZ1759" s="10"/>
      <c r="NA1759" s="10"/>
      <c r="NB1759" s="10"/>
      <c r="NC1759" s="10"/>
      <c r="ND1759" s="10"/>
      <c r="NE1759" s="10"/>
      <c r="NF1759" s="10"/>
      <c r="NG1759" s="10"/>
      <c r="NH1759" s="10"/>
      <c r="NI1759" s="10"/>
      <c r="NJ1759" s="10"/>
      <c r="NK1759" s="10"/>
      <c r="NL1759" s="10"/>
      <c r="NM1759" s="10"/>
      <c r="NN1759" s="10"/>
      <c r="NO1759" s="10"/>
      <c r="NP1759" s="10"/>
      <c r="NQ1759" s="10"/>
      <c r="NR1759" s="10"/>
      <c r="NS1759" s="10"/>
      <c r="NT1759" s="10"/>
      <c r="NU1759" s="10"/>
      <c r="NV1759" s="10"/>
      <c r="NW1759" s="10"/>
      <c r="NX1759" s="10"/>
      <c r="NY1759" s="10"/>
      <c r="NZ1759" s="10"/>
      <c r="OA1759" s="10"/>
      <c r="OB1759" s="10"/>
      <c r="OC1759" s="10"/>
      <c r="OD1759" s="10"/>
      <c r="OE1759" s="10"/>
      <c r="OF1759" s="10"/>
      <c r="OG1759" s="10"/>
      <c r="OH1759" s="10"/>
      <c r="OI1759" s="10"/>
      <c r="OJ1759" s="10"/>
      <c r="OK1759" s="10"/>
      <c r="OL1759" s="10"/>
      <c r="OM1759" s="10"/>
      <c r="ON1759" s="10"/>
      <c r="OO1759" s="10"/>
      <c r="OP1759" s="10"/>
      <c r="OQ1759" s="10"/>
      <c r="OR1759" s="10"/>
      <c r="OS1759" s="10"/>
      <c r="OT1759" s="10"/>
      <c r="OU1759" s="10"/>
      <c r="OV1759" s="10"/>
      <c r="OW1759" s="10"/>
      <c r="OX1759" s="10"/>
      <c r="OY1759" s="10"/>
      <c r="OZ1759" s="10"/>
      <c r="PA1759" s="10"/>
      <c r="PB1759" s="10"/>
      <c r="PC1759" s="10"/>
      <c r="PD1759" s="10"/>
      <c r="PE1759" s="10"/>
      <c r="PF1759" s="10"/>
      <c r="PG1759" s="10"/>
      <c r="PH1759" s="10"/>
      <c r="PI1759" s="10"/>
      <c r="PJ1759" s="10"/>
      <c r="PK1759" s="10"/>
      <c r="PL1759" s="10"/>
      <c r="PM1759" s="10"/>
      <c r="PN1759" s="10"/>
      <c r="PO1759" s="10"/>
      <c r="PP1759" s="10"/>
      <c r="PQ1759" s="10"/>
      <c r="PR1759" s="10"/>
      <c r="PS1759" s="10"/>
      <c r="PT1759" s="10"/>
      <c r="PU1759" s="10"/>
      <c r="PV1759" s="10"/>
      <c r="PW1759" s="10"/>
      <c r="PX1759" s="10"/>
      <c r="PY1759" s="10"/>
      <c r="PZ1759" s="10"/>
      <c r="QA1759" s="10"/>
      <c r="QB1759" s="10"/>
      <c r="QC1759" s="10"/>
      <c r="QD1759" s="10"/>
      <c r="QE1759" s="10"/>
      <c r="QF1759" s="10"/>
      <c r="QG1759" s="10"/>
      <c r="QH1759" s="10"/>
      <c r="QI1759" s="10"/>
      <c r="QJ1759" s="10"/>
      <c r="QK1759" s="10"/>
      <c r="QL1759" s="10"/>
      <c r="QM1759" s="10"/>
      <c r="QN1759" s="10"/>
      <c r="QO1759" s="10"/>
      <c r="QP1759" s="10"/>
      <c r="QQ1759" s="10"/>
      <c r="QR1759" s="10"/>
      <c r="QS1759" s="10"/>
      <c r="QT1759" s="10"/>
      <c r="QU1759" s="10"/>
      <c r="QV1759" s="10"/>
      <c r="QW1759" s="10"/>
      <c r="QX1759" s="10"/>
      <c r="QY1759" s="10"/>
      <c r="QZ1759" s="10"/>
      <c r="RA1759" s="10"/>
      <c r="RB1759" s="10"/>
      <c r="RC1759" s="10"/>
      <c r="RD1759" s="10"/>
      <c r="RE1759" s="10"/>
      <c r="RF1759" s="10"/>
      <c r="RG1759" s="10"/>
      <c r="RH1759" s="10"/>
      <c r="RI1759" s="10"/>
      <c r="RJ1759" s="10"/>
      <c r="RK1759" s="10"/>
    </row>
    <row r="1760" s="8" customFormat="1" ht="13.75" spans="1:479">
      <c r="A1760" s="88" t="s">
        <v>12780</v>
      </c>
      <c r="B1760" s="88" t="s">
        <v>3485</v>
      </c>
      <c r="C1760" s="106" t="s">
        <v>4188</v>
      </c>
      <c r="D1760" s="437" t="s">
        <v>494</v>
      </c>
      <c r="E1760" s="438">
        <v>4</v>
      </c>
      <c r="F1760" s="438">
        <v>128</v>
      </c>
      <c r="G1760" s="439">
        <f t="shared" si="29"/>
        <v>512</v>
      </c>
      <c r="H1760" s="318"/>
      <c r="I1760" s="398"/>
      <c r="J1760" s="398"/>
      <c r="K1760" s="398"/>
      <c r="L1760" s="398"/>
      <c r="M1760" s="399"/>
      <c r="N1760" s="318"/>
      <c r="O1760" s="398"/>
      <c r="P1760" s="398"/>
      <c r="Q1760" s="398"/>
      <c r="R1760" s="399"/>
      <c r="S1760" s="318"/>
      <c r="T1760" s="398"/>
      <c r="U1760" s="445"/>
      <c r="V1760" s="446"/>
      <c r="W1760" s="446"/>
      <c r="X1760" s="399"/>
      <c r="Y1760" s="318"/>
      <c r="Z1760" s="442"/>
      <c r="AA1760" s="445">
        <v>45</v>
      </c>
      <c r="AB1760" s="446">
        <v>45</v>
      </c>
      <c r="AC1760" s="446">
        <v>50</v>
      </c>
      <c r="AD1760" s="399"/>
      <c r="AE1760" s="318"/>
      <c r="AF1760" s="318"/>
      <c r="AG1760" s="318"/>
      <c r="AH1760" s="318"/>
      <c r="AI1760" s="318"/>
      <c r="AJ1760" s="318"/>
      <c r="AK1760" s="318"/>
      <c r="AL1760" s="318"/>
      <c r="AM1760" s="442"/>
      <c r="AN1760" s="442"/>
      <c r="AO1760" s="398"/>
      <c r="AP1760" s="398"/>
      <c r="AQ1760" s="399"/>
      <c r="AR1760" s="318"/>
      <c r="AS1760" s="442"/>
      <c r="AT1760" s="442"/>
      <c r="AU1760" s="442"/>
      <c r="AV1760" s="398"/>
      <c r="AW1760" s="398"/>
      <c r="AX1760" s="399"/>
      <c r="AY1760" s="399"/>
      <c r="AZ1760" s="399"/>
      <c r="BA1760" s="399"/>
      <c r="BB1760" s="399"/>
      <c r="BC1760" s="443" t="s">
        <v>12301</v>
      </c>
      <c r="BD1760" s="443" t="s">
        <v>12282</v>
      </c>
      <c r="BE1760" s="443" t="s">
        <v>12362</v>
      </c>
      <c r="BF1760" s="443"/>
      <c r="BG1760" s="443"/>
      <c r="BH1760" s="443"/>
      <c r="BI1760" s="443"/>
      <c r="BJ1760" s="443"/>
      <c r="BK1760" s="444" t="s">
        <v>1511</v>
      </c>
      <c r="BL1760" s="443"/>
      <c r="BM1760" s="443"/>
      <c r="BN1760" s="443"/>
      <c r="BO1760" s="10"/>
      <c r="BP1760" s="10"/>
      <c r="BQ1760" s="10"/>
      <c r="BR1760" s="10"/>
      <c r="BS1760" s="10"/>
      <c r="BT1760" s="443"/>
      <c r="BU1760" s="443"/>
      <c r="BV1760" s="443"/>
      <c r="BW1760" s="443"/>
      <c r="BX1760" s="443"/>
      <c r="BY1760" s="10"/>
      <c r="BZ1760" s="10"/>
      <c r="CA1760" s="10"/>
      <c r="CB1760" s="10" t="s">
        <v>1511</v>
      </c>
      <c r="CC1760" s="10"/>
      <c r="CD1760" s="10"/>
      <c r="CE1760" s="10"/>
      <c r="CF1760" s="10"/>
      <c r="CG1760" s="10"/>
      <c r="CH1760" s="10"/>
      <c r="CI1760" s="10"/>
      <c r="CJ1760" s="10"/>
      <c r="CK1760" s="10"/>
      <c r="CL1760" s="10"/>
      <c r="CM1760" s="10"/>
      <c r="CN1760" s="10"/>
      <c r="CO1760" s="10"/>
      <c r="CP1760" s="10"/>
      <c r="CQ1760" s="10"/>
      <c r="CR1760" s="10"/>
      <c r="CS1760" s="10"/>
      <c r="CT1760" s="10"/>
      <c r="CU1760" s="10"/>
      <c r="CV1760" s="10"/>
      <c r="CW1760" s="10"/>
      <c r="CX1760" s="10"/>
      <c r="CY1760" s="10"/>
      <c r="CZ1760" s="10"/>
      <c r="DA1760" s="10"/>
      <c r="DB1760" s="10"/>
      <c r="DC1760" s="10"/>
      <c r="DD1760" s="10"/>
      <c r="DE1760" s="10"/>
      <c r="DF1760" s="10"/>
      <c r="DG1760" s="10"/>
      <c r="DH1760" s="10"/>
      <c r="DI1760" s="10"/>
      <c r="DJ1760" s="10"/>
      <c r="DK1760" s="10"/>
      <c r="DL1760" s="10"/>
      <c r="DM1760" s="10"/>
      <c r="DN1760" s="10"/>
      <c r="DO1760" s="10"/>
      <c r="DP1760" s="10"/>
      <c r="DQ1760" s="10"/>
      <c r="DR1760" s="10"/>
      <c r="DS1760" s="10"/>
      <c r="DT1760" s="10"/>
      <c r="DU1760" s="10"/>
      <c r="DV1760" s="10"/>
      <c r="DW1760" s="10"/>
      <c r="DX1760" s="10"/>
      <c r="DY1760" s="10"/>
      <c r="DZ1760" s="10"/>
      <c r="EA1760" s="10"/>
      <c r="EB1760" s="10"/>
      <c r="EC1760" s="10"/>
      <c r="ED1760" s="10"/>
      <c r="EE1760" s="10"/>
      <c r="EF1760" s="10"/>
      <c r="EG1760" s="10"/>
      <c r="EH1760" s="10"/>
      <c r="EI1760" s="10"/>
      <c r="EJ1760" s="10"/>
      <c r="EK1760" s="10"/>
      <c r="EL1760" s="10"/>
      <c r="EM1760" s="10"/>
      <c r="EN1760" s="10"/>
      <c r="EO1760" s="10"/>
      <c r="EP1760" s="10"/>
      <c r="EQ1760" s="10"/>
      <c r="ER1760" s="10"/>
      <c r="ES1760" s="10"/>
      <c r="ET1760" s="10"/>
      <c r="EU1760" s="10"/>
      <c r="EV1760" s="10"/>
      <c r="EW1760" s="10"/>
      <c r="EX1760" s="10"/>
      <c r="EY1760" s="10"/>
      <c r="EZ1760" s="10"/>
      <c r="FA1760" s="10"/>
      <c r="FB1760" s="10"/>
      <c r="FC1760" s="10"/>
      <c r="FD1760" s="10"/>
      <c r="FE1760" s="10"/>
      <c r="FF1760" s="10"/>
      <c r="FG1760" s="10"/>
      <c r="FH1760" s="10"/>
      <c r="FI1760" s="10"/>
      <c r="FJ1760" s="10"/>
      <c r="FK1760" s="10"/>
      <c r="FL1760" s="10"/>
      <c r="FM1760" s="10"/>
      <c r="FN1760" s="10"/>
      <c r="FO1760" s="10"/>
      <c r="FP1760" s="10"/>
      <c r="FQ1760" s="10"/>
      <c r="FR1760" s="10"/>
      <c r="FS1760" s="10"/>
      <c r="FT1760" s="10"/>
      <c r="FU1760" s="10"/>
      <c r="FV1760" s="10"/>
      <c r="FW1760" s="10"/>
      <c r="FX1760" s="10"/>
      <c r="FY1760" s="10"/>
      <c r="FZ1760" s="10"/>
      <c r="GA1760" s="10"/>
      <c r="GB1760" s="10"/>
      <c r="GC1760" s="10"/>
      <c r="GD1760" s="10"/>
      <c r="GE1760" s="10"/>
      <c r="GF1760" s="10"/>
      <c r="GG1760" s="10"/>
      <c r="GH1760" s="10"/>
      <c r="GI1760" s="10"/>
      <c r="GJ1760" s="10"/>
      <c r="GK1760" s="10"/>
      <c r="GL1760" s="10"/>
      <c r="GM1760" s="10"/>
      <c r="GN1760" s="10"/>
      <c r="GO1760" s="10"/>
      <c r="GP1760" s="10"/>
      <c r="GQ1760" s="10"/>
      <c r="GR1760" s="10"/>
      <c r="GS1760" s="10"/>
      <c r="GT1760" s="10"/>
      <c r="GU1760" s="10"/>
      <c r="GV1760" s="10"/>
      <c r="GW1760" s="10"/>
      <c r="GX1760" s="10"/>
      <c r="GY1760" s="10"/>
      <c r="GZ1760" s="10"/>
      <c r="HA1760" s="10"/>
      <c r="HB1760" s="10"/>
      <c r="HC1760" s="10"/>
      <c r="HD1760" s="10"/>
      <c r="HE1760" s="10"/>
      <c r="HF1760" s="10"/>
      <c r="HG1760" s="10"/>
      <c r="HH1760" s="10"/>
      <c r="HI1760" s="10"/>
      <c r="HJ1760" s="10"/>
      <c r="HK1760" s="10"/>
      <c r="HL1760" s="10"/>
      <c r="HM1760" s="10"/>
      <c r="HN1760" s="10"/>
      <c r="HO1760" s="10"/>
      <c r="HP1760" s="10"/>
      <c r="HQ1760" s="10"/>
      <c r="HR1760" s="10"/>
      <c r="HS1760" s="10"/>
      <c r="HT1760" s="10"/>
      <c r="HU1760" s="10"/>
      <c r="HV1760" s="10"/>
      <c r="HW1760" s="10"/>
      <c r="HX1760" s="10"/>
      <c r="HY1760" s="10"/>
      <c r="HZ1760" s="10"/>
      <c r="IA1760" s="10"/>
      <c r="IB1760" s="10"/>
      <c r="IC1760" s="10"/>
      <c r="ID1760" s="10"/>
      <c r="IE1760" s="10"/>
      <c r="IF1760" s="10"/>
      <c r="IG1760" s="10"/>
      <c r="IH1760" s="10"/>
      <c r="II1760" s="10"/>
      <c r="IJ1760" s="10"/>
      <c r="IK1760" s="10"/>
      <c r="IL1760" s="10"/>
      <c r="IM1760" s="10"/>
      <c r="IN1760" s="10"/>
      <c r="IO1760" s="10"/>
      <c r="IP1760" s="10"/>
      <c r="IQ1760" s="10"/>
      <c r="IR1760" s="10"/>
      <c r="IS1760" s="10"/>
      <c r="IT1760" s="10"/>
      <c r="IU1760" s="10"/>
      <c r="IV1760" s="10"/>
      <c r="IW1760" s="10"/>
      <c r="IX1760" s="10"/>
      <c r="IY1760" s="10"/>
      <c r="IZ1760" s="10"/>
      <c r="JA1760" s="10"/>
      <c r="JB1760" s="10"/>
      <c r="JC1760" s="10"/>
      <c r="JD1760" s="10"/>
      <c r="JE1760" s="10"/>
      <c r="JF1760" s="10"/>
      <c r="JG1760" s="10"/>
      <c r="JH1760" s="10"/>
      <c r="JI1760" s="10"/>
      <c r="JJ1760" s="10"/>
      <c r="JK1760" s="10"/>
      <c r="JL1760" s="10"/>
      <c r="JM1760" s="10"/>
      <c r="JN1760" s="10"/>
      <c r="JO1760" s="10"/>
      <c r="JP1760" s="10"/>
      <c r="JQ1760" s="10"/>
      <c r="JR1760" s="10"/>
      <c r="JS1760" s="10"/>
      <c r="JT1760" s="10"/>
      <c r="JU1760" s="10"/>
      <c r="JV1760" s="10"/>
      <c r="JW1760" s="10"/>
      <c r="JX1760" s="10"/>
      <c r="JY1760" s="10"/>
      <c r="JZ1760" s="10"/>
      <c r="KA1760" s="10"/>
      <c r="KB1760" s="10"/>
      <c r="KC1760" s="10"/>
      <c r="KD1760" s="10"/>
      <c r="KE1760" s="10"/>
      <c r="KF1760" s="10"/>
      <c r="KG1760" s="10"/>
      <c r="KH1760" s="10"/>
      <c r="KI1760" s="10"/>
      <c r="KJ1760" s="10"/>
      <c r="KK1760" s="10"/>
      <c r="KL1760" s="10"/>
      <c r="KM1760" s="10"/>
      <c r="KN1760" s="10"/>
      <c r="KO1760" s="10"/>
      <c r="KP1760" s="10"/>
      <c r="KQ1760" s="10"/>
      <c r="KR1760" s="10"/>
      <c r="KS1760" s="10"/>
      <c r="KT1760" s="10"/>
      <c r="KU1760" s="10"/>
      <c r="KV1760" s="10"/>
      <c r="KW1760" s="10"/>
      <c r="KX1760" s="10"/>
      <c r="KY1760" s="10"/>
      <c r="KZ1760" s="10"/>
      <c r="LA1760" s="10"/>
      <c r="LB1760" s="10"/>
      <c r="LC1760" s="10"/>
      <c r="LD1760" s="10"/>
      <c r="LE1760" s="10"/>
      <c r="LF1760" s="10"/>
      <c r="LG1760" s="10"/>
      <c r="LH1760" s="10"/>
      <c r="LI1760" s="10"/>
      <c r="LJ1760" s="10"/>
      <c r="LK1760" s="10"/>
      <c r="LL1760" s="10"/>
      <c r="LM1760" s="10"/>
      <c r="LN1760" s="10"/>
      <c r="LO1760" s="10"/>
      <c r="LP1760" s="10"/>
      <c r="LQ1760" s="10"/>
      <c r="LR1760" s="10"/>
      <c r="LS1760" s="10"/>
      <c r="LT1760" s="10"/>
      <c r="LU1760" s="10"/>
      <c r="LV1760" s="10"/>
      <c r="LW1760" s="10"/>
      <c r="LX1760" s="10"/>
      <c r="LY1760" s="10"/>
      <c r="LZ1760" s="10"/>
      <c r="MA1760" s="10"/>
      <c r="MB1760" s="10"/>
      <c r="MC1760" s="10"/>
      <c r="MD1760" s="10"/>
      <c r="ME1760" s="10"/>
      <c r="MF1760" s="10"/>
      <c r="MG1760" s="10"/>
      <c r="MH1760" s="10"/>
      <c r="MI1760" s="10"/>
      <c r="MJ1760" s="10"/>
      <c r="MK1760" s="10"/>
      <c r="ML1760" s="10"/>
      <c r="MM1760" s="10"/>
      <c r="MN1760" s="10"/>
      <c r="MO1760" s="10"/>
      <c r="MP1760" s="10"/>
      <c r="MQ1760" s="10"/>
      <c r="MR1760" s="10"/>
      <c r="MS1760" s="10"/>
      <c r="MT1760" s="10"/>
      <c r="MU1760" s="10"/>
      <c r="MV1760" s="10"/>
      <c r="MW1760" s="10"/>
      <c r="MX1760" s="10"/>
      <c r="MY1760" s="10"/>
      <c r="MZ1760" s="10"/>
      <c r="NA1760" s="10"/>
      <c r="NB1760" s="10"/>
      <c r="NC1760" s="10"/>
      <c r="ND1760" s="10"/>
      <c r="NE1760" s="10"/>
      <c r="NF1760" s="10"/>
      <c r="NG1760" s="10"/>
      <c r="NH1760" s="10"/>
      <c r="NI1760" s="10"/>
      <c r="NJ1760" s="10"/>
      <c r="NK1760" s="10"/>
      <c r="NL1760" s="10"/>
      <c r="NM1760" s="10"/>
      <c r="NN1760" s="10"/>
      <c r="NO1760" s="10"/>
      <c r="NP1760" s="10"/>
      <c r="NQ1760" s="10"/>
      <c r="NR1760" s="10"/>
      <c r="NS1760" s="10"/>
      <c r="NT1760" s="10"/>
      <c r="NU1760" s="10"/>
      <c r="NV1760" s="10"/>
      <c r="NW1760" s="10"/>
      <c r="NX1760" s="10"/>
      <c r="NY1760" s="10"/>
      <c r="NZ1760" s="10"/>
      <c r="OA1760" s="10"/>
      <c r="OB1760" s="10"/>
      <c r="OC1760" s="10"/>
      <c r="OD1760" s="10"/>
      <c r="OE1760" s="10"/>
      <c r="OF1760" s="10"/>
      <c r="OG1760" s="10"/>
      <c r="OH1760" s="10"/>
      <c r="OI1760" s="10"/>
      <c r="OJ1760" s="10"/>
      <c r="OK1760" s="10"/>
      <c r="OL1760" s="10"/>
      <c r="OM1760" s="10"/>
      <c r="ON1760" s="10"/>
      <c r="OO1760" s="10"/>
      <c r="OP1760" s="10"/>
      <c r="OQ1760" s="10"/>
      <c r="OR1760" s="10"/>
      <c r="OS1760" s="10"/>
      <c r="OT1760" s="10"/>
      <c r="OU1760" s="10"/>
      <c r="OV1760" s="10"/>
      <c r="OW1760" s="10"/>
      <c r="OX1760" s="10"/>
      <c r="OY1760" s="10"/>
      <c r="OZ1760" s="10"/>
      <c r="PA1760" s="10"/>
      <c r="PB1760" s="10"/>
      <c r="PC1760" s="10"/>
      <c r="PD1760" s="10"/>
      <c r="PE1760" s="10"/>
      <c r="PF1760" s="10"/>
      <c r="PG1760" s="10"/>
      <c r="PH1760" s="10"/>
      <c r="PI1760" s="10"/>
      <c r="PJ1760" s="10"/>
      <c r="PK1760" s="10"/>
      <c r="PL1760" s="10"/>
      <c r="PM1760" s="10"/>
      <c r="PN1760" s="10"/>
      <c r="PO1760" s="10"/>
      <c r="PP1760" s="10"/>
      <c r="PQ1760" s="10"/>
      <c r="PR1760" s="10"/>
      <c r="PS1760" s="10"/>
      <c r="PT1760" s="10"/>
      <c r="PU1760" s="10"/>
      <c r="PV1760" s="10"/>
      <c r="PW1760" s="10"/>
      <c r="PX1760" s="10"/>
      <c r="PY1760" s="10"/>
      <c r="PZ1760" s="10"/>
      <c r="QA1760" s="10"/>
      <c r="QB1760" s="10"/>
      <c r="QC1760" s="10"/>
      <c r="QD1760" s="10"/>
      <c r="QE1760" s="10"/>
      <c r="QF1760" s="10"/>
      <c r="QG1760" s="10"/>
      <c r="QH1760" s="10"/>
      <c r="QI1760" s="10"/>
      <c r="QJ1760" s="10"/>
      <c r="QK1760" s="10"/>
      <c r="QL1760" s="10"/>
      <c r="QM1760" s="10"/>
      <c r="QN1760" s="10"/>
      <c r="QO1760" s="10"/>
      <c r="QP1760" s="10"/>
      <c r="QQ1760" s="10"/>
      <c r="QR1760" s="10"/>
      <c r="QS1760" s="10"/>
      <c r="QT1760" s="10"/>
      <c r="QU1760" s="10"/>
      <c r="QV1760" s="10"/>
      <c r="QW1760" s="10"/>
      <c r="QX1760" s="10"/>
      <c r="QY1760" s="10"/>
      <c r="QZ1760" s="10"/>
      <c r="RA1760" s="10"/>
      <c r="RB1760" s="10"/>
      <c r="RC1760" s="10"/>
      <c r="RD1760" s="10"/>
      <c r="RE1760" s="10"/>
      <c r="RF1760" s="10"/>
      <c r="RG1760" s="10"/>
      <c r="RH1760" s="10"/>
      <c r="RI1760" s="10"/>
      <c r="RJ1760" s="10"/>
      <c r="RK1760" s="10"/>
    </row>
    <row r="1761" ht="13.75" spans="1:479">
      <c r="A1761" s="88" t="s">
        <v>12780</v>
      </c>
      <c r="B1761" s="88" t="s">
        <v>4185</v>
      </c>
      <c r="C1761" s="106" t="s">
        <v>4184</v>
      </c>
      <c r="D1761" s="437" t="s">
        <v>12266</v>
      </c>
      <c r="E1761" s="438">
        <v>8</v>
      </c>
      <c r="F1761" s="438">
        <v>97</v>
      </c>
      <c r="G1761" s="439">
        <f t="shared" si="29"/>
        <v>776</v>
      </c>
      <c r="H1761" s="318"/>
      <c r="I1761" s="398"/>
      <c r="J1761" s="398"/>
      <c r="K1761" s="398"/>
      <c r="L1761" s="398"/>
      <c r="M1761" s="399"/>
      <c r="N1761" s="318"/>
      <c r="O1761" s="398"/>
      <c r="P1761" s="398"/>
      <c r="Q1761" s="398"/>
      <c r="R1761" s="399"/>
      <c r="S1761" s="318"/>
      <c r="T1761" s="398"/>
      <c r="U1761" s="440"/>
      <c r="V1761" s="441"/>
      <c r="W1761" s="441"/>
      <c r="X1761" s="399"/>
      <c r="Y1761" s="318"/>
      <c r="Z1761" s="442"/>
      <c r="AA1761" s="440">
        <v>35</v>
      </c>
      <c r="AB1761" s="441">
        <v>35</v>
      </c>
      <c r="AC1761" s="441">
        <v>35</v>
      </c>
      <c r="AD1761" s="399"/>
      <c r="AE1761" s="318"/>
      <c r="AF1761" s="318"/>
      <c r="AG1761" s="318"/>
      <c r="AH1761" s="318"/>
      <c r="AI1761" s="318"/>
      <c r="AJ1761" s="318"/>
      <c r="AK1761" s="318"/>
      <c r="AL1761" s="318"/>
      <c r="AM1761" s="442"/>
      <c r="AN1761" s="442"/>
      <c r="AO1761" s="398"/>
      <c r="AP1761" s="398"/>
      <c r="AQ1761" s="399"/>
      <c r="AR1761" s="318"/>
      <c r="AS1761" s="442"/>
      <c r="AT1761" s="442"/>
      <c r="AU1761" s="442"/>
      <c r="AV1761" s="398"/>
      <c r="AW1761" s="398"/>
      <c r="AX1761" s="399"/>
      <c r="AY1761" s="399"/>
      <c r="AZ1761" s="399"/>
      <c r="BA1761" s="399"/>
      <c r="BB1761" s="399"/>
      <c r="BC1761" s="443" t="s">
        <v>12298</v>
      </c>
      <c r="BD1761" s="443" t="s">
        <v>12280</v>
      </c>
      <c r="BE1761" s="443" t="s">
        <v>1366</v>
      </c>
      <c r="BF1761" s="443"/>
      <c r="BG1761" s="443"/>
      <c r="BH1761" s="443"/>
      <c r="BI1761" s="443"/>
      <c r="BJ1761" s="443"/>
      <c r="BK1761" s="444" t="s">
        <v>1511</v>
      </c>
      <c r="BL1761" s="443"/>
      <c r="BM1761" s="443"/>
      <c r="BN1761" s="443"/>
      <c r="BO1761" s="10"/>
      <c r="BP1761" s="10"/>
      <c r="BQ1761" s="10"/>
      <c r="BR1761" s="10"/>
      <c r="BS1761" s="10"/>
      <c r="BT1761" s="443"/>
      <c r="BU1761" s="443"/>
      <c r="BV1761" s="443"/>
      <c r="BW1761" s="443"/>
      <c r="BX1761" s="443"/>
      <c r="BY1761" s="10"/>
      <c r="BZ1761" s="10"/>
      <c r="CA1761" s="10"/>
      <c r="CB1761" s="10" t="s">
        <v>1511</v>
      </c>
      <c r="CC1761" s="10"/>
      <c r="CD1761" s="10"/>
      <c r="CE1761" s="10"/>
      <c r="CF1761" s="10"/>
      <c r="CG1761" s="10"/>
      <c r="CH1761" s="10"/>
      <c r="CI1761" s="10"/>
      <c r="CJ1761" s="10"/>
      <c r="CK1761" s="10"/>
      <c r="CL1761" s="10"/>
      <c r="CM1761" s="10"/>
      <c r="CN1761" s="10"/>
      <c r="CO1761" s="10"/>
      <c r="CP1761" s="10"/>
      <c r="CQ1761" s="10"/>
      <c r="CR1761" s="10"/>
      <c r="CS1761" s="10"/>
      <c r="CT1761" s="10"/>
      <c r="CU1761" s="10"/>
      <c r="CV1761" s="10"/>
      <c r="CW1761" s="10"/>
      <c r="CX1761" s="10"/>
      <c r="CY1761" s="10"/>
      <c r="CZ1761" s="10"/>
      <c r="DA1761" s="10"/>
      <c r="DB1761" s="10"/>
      <c r="DC1761" s="10"/>
      <c r="DD1761" s="10"/>
      <c r="DE1761" s="10"/>
      <c r="DF1761" s="10"/>
      <c r="DG1761" s="10"/>
      <c r="DH1761" s="10"/>
      <c r="DI1761" s="10"/>
      <c r="DJ1761" s="10"/>
      <c r="DK1761" s="10"/>
      <c r="DL1761" s="10"/>
      <c r="DM1761" s="10"/>
      <c r="DN1761" s="10"/>
      <c r="DO1761" s="10"/>
      <c r="DP1761" s="10"/>
      <c r="DQ1761" s="10"/>
      <c r="DR1761" s="10"/>
      <c r="DS1761" s="10"/>
      <c r="DT1761" s="10"/>
      <c r="DU1761" s="10"/>
      <c r="DV1761" s="10"/>
      <c r="DW1761" s="10"/>
      <c r="DX1761" s="10"/>
      <c r="DY1761" s="10"/>
      <c r="DZ1761" s="10"/>
      <c r="EA1761" s="10"/>
      <c r="EB1761" s="10"/>
      <c r="EC1761" s="10"/>
      <c r="ED1761" s="10"/>
      <c r="EE1761" s="10"/>
      <c r="EF1761" s="10"/>
      <c r="EG1761" s="10"/>
      <c r="EH1761" s="10"/>
      <c r="EI1761" s="10"/>
      <c r="EJ1761" s="10"/>
      <c r="EK1761" s="10"/>
      <c r="EL1761" s="10"/>
      <c r="EM1761" s="10"/>
      <c r="EN1761" s="10"/>
      <c r="EO1761" s="10"/>
      <c r="EP1761" s="10"/>
      <c r="EQ1761" s="10"/>
      <c r="ER1761" s="10"/>
      <c r="ES1761" s="10"/>
      <c r="ET1761" s="10"/>
      <c r="EU1761" s="10"/>
      <c r="EV1761" s="10"/>
      <c r="EW1761" s="10"/>
      <c r="EX1761" s="10"/>
      <c r="EY1761" s="10"/>
      <c r="EZ1761" s="10"/>
      <c r="FA1761" s="10"/>
      <c r="FB1761" s="10"/>
      <c r="FC1761" s="10"/>
      <c r="FD1761" s="10"/>
      <c r="FE1761" s="10"/>
      <c r="FF1761" s="10"/>
      <c r="FG1761" s="10"/>
      <c r="FH1761" s="10"/>
      <c r="FI1761" s="10"/>
      <c r="FJ1761" s="10"/>
      <c r="FK1761" s="10"/>
      <c r="FL1761" s="10"/>
      <c r="FM1761" s="10"/>
      <c r="FN1761" s="10"/>
      <c r="FO1761" s="10"/>
      <c r="FP1761" s="10"/>
      <c r="FQ1761" s="10"/>
      <c r="FR1761" s="10"/>
      <c r="FS1761" s="10"/>
      <c r="FT1761" s="10"/>
      <c r="FU1761" s="10"/>
      <c r="FV1761" s="10"/>
      <c r="FW1761" s="10"/>
      <c r="FX1761" s="10"/>
      <c r="FY1761" s="10"/>
      <c r="FZ1761" s="10"/>
      <c r="GA1761" s="10"/>
      <c r="GB1761" s="10"/>
      <c r="GC1761" s="10"/>
      <c r="GD1761" s="10"/>
      <c r="GE1761" s="10"/>
      <c r="GF1761" s="10"/>
      <c r="GG1761" s="10"/>
      <c r="GH1761" s="10"/>
      <c r="GI1761" s="10"/>
      <c r="GJ1761" s="10"/>
      <c r="GK1761" s="10"/>
      <c r="GL1761" s="10"/>
      <c r="GM1761" s="10"/>
      <c r="GN1761" s="10"/>
      <c r="GO1761" s="10"/>
      <c r="GP1761" s="10"/>
      <c r="GQ1761" s="10"/>
      <c r="GR1761" s="10"/>
      <c r="GS1761" s="10"/>
      <c r="GT1761" s="10"/>
      <c r="GU1761" s="10"/>
      <c r="GV1761" s="10"/>
      <c r="GW1761" s="10"/>
      <c r="GX1761" s="10"/>
      <c r="GY1761" s="10"/>
      <c r="GZ1761" s="10"/>
      <c r="HA1761" s="10"/>
      <c r="HB1761" s="10"/>
      <c r="HC1761" s="10"/>
      <c r="HD1761" s="10"/>
      <c r="HE1761" s="10"/>
      <c r="HF1761" s="10"/>
      <c r="HG1761" s="10"/>
      <c r="HH1761" s="10"/>
      <c r="HI1761" s="10"/>
      <c r="HJ1761" s="10"/>
      <c r="HK1761" s="10"/>
      <c r="HL1761" s="10"/>
      <c r="HM1761" s="10"/>
      <c r="HN1761" s="10"/>
      <c r="HO1761" s="10"/>
      <c r="HP1761" s="10"/>
      <c r="HQ1761" s="10"/>
      <c r="HR1761" s="10"/>
      <c r="HS1761" s="10"/>
      <c r="HT1761" s="10"/>
      <c r="HU1761" s="10"/>
      <c r="HV1761" s="10"/>
      <c r="HW1761" s="10"/>
      <c r="HX1761" s="10"/>
      <c r="HY1761" s="10"/>
      <c r="HZ1761" s="10"/>
      <c r="IA1761" s="10"/>
      <c r="IB1761" s="10"/>
      <c r="IC1761" s="10"/>
      <c r="ID1761" s="10"/>
      <c r="IE1761" s="10"/>
      <c r="IF1761" s="10"/>
      <c r="IG1761" s="10"/>
      <c r="IH1761" s="10"/>
      <c r="II1761" s="10"/>
      <c r="IJ1761" s="10"/>
      <c r="IK1761" s="10"/>
      <c r="IL1761" s="10"/>
      <c r="IM1761" s="10"/>
      <c r="IN1761" s="10"/>
      <c r="IO1761" s="10"/>
      <c r="IP1761" s="10"/>
      <c r="IQ1761" s="10"/>
      <c r="IR1761" s="10"/>
      <c r="IS1761" s="10"/>
      <c r="IT1761" s="10"/>
      <c r="IU1761" s="10"/>
      <c r="IV1761" s="10"/>
      <c r="IW1761" s="10"/>
      <c r="IX1761" s="10"/>
      <c r="IY1761" s="10"/>
      <c r="IZ1761" s="10"/>
      <c r="JA1761" s="10"/>
      <c r="JB1761" s="10"/>
      <c r="JC1761" s="10"/>
      <c r="JD1761" s="10"/>
      <c r="JE1761" s="10"/>
      <c r="JF1761" s="10"/>
      <c r="JG1761" s="10"/>
      <c r="JH1761" s="10"/>
      <c r="JI1761" s="10"/>
      <c r="JJ1761" s="10"/>
      <c r="JK1761" s="10"/>
      <c r="JL1761" s="10"/>
      <c r="JM1761" s="10"/>
      <c r="JN1761" s="10"/>
      <c r="JO1761" s="10"/>
      <c r="JP1761" s="10"/>
      <c r="JQ1761" s="10"/>
      <c r="JR1761" s="10"/>
      <c r="JS1761" s="10"/>
      <c r="JT1761" s="10"/>
      <c r="JU1761" s="10"/>
      <c r="JV1761" s="10"/>
      <c r="JW1761" s="10"/>
      <c r="JX1761" s="10"/>
      <c r="JY1761" s="10"/>
      <c r="JZ1761" s="10"/>
      <c r="KA1761" s="10"/>
      <c r="KB1761" s="10"/>
      <c r="KC1761" s="10"/>
      <c r="KD1761" s="10"/>
      <c r="KE1761" s="10"/>
      <c r="KF1761" s="10"/>
      <c r="KG1761" s="10"/>
      <c r="KH1761" s="10"/>
      <c r="KI1761" s="10"/>
      <c r="KJ1761" s="10"/>
      <c r="KK1761" s="10"/>
      <c r="KL1761" s="10"/>
      <c r="KM1761" s="10"/>
      <c r="KN1761" s="10"/>
      <c r="KO1761" s="10"/>
      <c r="KP1761" s="10"/>
      <c r="KQ1761" s="10"/>
      <c r="KR1761" s="10"/>
      <c r="KS1761" s="10"/>
      <c r="KT1761" s="10"/>
      <c r="KU1761" s="10"/>
      <c r="KV1761" s="10"/>
      <c r="KW1761" s="10"/>
      <c r="KX1761" s="10"/>
      <c r="KY1761" s="10"/>
      <c r="KZ1761" s="10"/>
      <c r="LA1761" s="10"/>
      <c r="LB1761" s="10"/>
      <c r="LC1761" s="10"/>
      <c r="LD1761" s="10"/>
      <c r="LE1761" s="10"/>
      <c r="LF1761" s="10"/>
      <c r="LG1761" s="10"/>
      <c r="LH1761" s="10"/>
      <c r="LI1761" s="10"/>
      <c r="LJ1761" s="10"/>
      <c r="LK1761" s="10"/>
      <c r="LL1761" s="10"/>
      <c r="LM1761" s="10"/>
      <c r="LN1761" s="10"/>
      <c r="LO1761" s="10"/>
      <c r="LP1761" s="10"/>
      <c r="LQ1761" s="10"/>
      <c r="LR1761" s="10"/>
      <c r="LS1761" s="10"/>
      <c r="LT1761" s="10"/>
      <c r="LU1761" s="10"/>
      <c r="LV1761" s="10"/>
      <c r="LW1761" s="10"/>
      <c r="LX1761" s="10"/>
      <c r="LY1761" s="10"/>
      <c r="LZ1761" s="10"/>
      <c r="MA1761" s="10"/>
      <c r="MB1761" s="10"/>
      <c r="MC1761" s="10"/>
      <c r="MD1761" s="10"/>
      <c r="ME1761" s="10"/>
      <c r="MF1761" s="10"/>
      <c r="MG1761" s="10"/>
      <c r="MH1761" s="10"/>
      <c r="MI1761" s="10"/>
      <c r="MJ1761" s="10"/>
      <c r="MK1761" s="10"/>
      <c r="ML1761" s="10"/>
      <c r="MM1761" s="10"/>
      <c r="MN1761" s="10"/>
      <c r="MO1761" s="10"/>
      <c r="MP1761" s="10"/>
      <c r="MQ1761" s="10"/>
      <c r="MR1761" s="10"/>
      <c r="MS1761" s="10"/>
      <c r="MT1761" s="10"/>
      <c r="MU1761" s="10"/>
      <c r="MV1761" s="10"/>
      <c r="MW1761" s="10"/>
      <c r="MX1761" s="10"/>
      <c r="MY1761" s="10"/>
      <c r="MZ1761" s="10"/>
      <c r="NA1761" s="10"/>
      <c r="NB1761" s="10"/>
      <c r="NC1761" s="10"/>
      <c r="ND1761" s="10"/>
      <c r="NE1761" s="10"/>
      <c r="NF1761" s="10"/>
      <c r="NG1761" s="10"/>
      <c r="NH1761" s="10"/>
      <c r="NI1761" s="10"/>
      <c r="NJ1761" s="10"/>
      <c r="NK1761" s="10"/>
      <c r="NL1761" s="10"/>
      <c r="NM1761" s="10"/>
      <c r="NN1761" s="10"/>
      <c r="NO1761" s="10"/>
      <c r="NP1761" s="10"/>
      <c r="NQ1761" s="10"/>
      <c r="NR1761" s="10"/>
      <c r="NS1761" s="10"/>
      <c r="NT1761" s="10"/>
      <c r="NU1761" s="10"/>
      <c r="NV1761" s="10"/>
      <c r="NW1761" s="10"/>
      <c r="NX1761" s="10"/>
      <c r="NY1761" s="10"/>
      <c r="NZ1761" s="10"/>
      <c r="OA1761" s="10"/>
      <c r="OB1761" s="10"/>
      <c r="OC1761" s="10"/>
      <c r="OD1761" s="10"/>
      <c r="OE1761" s="10"/>
      <c r="OF1761" s="10"/>
      <c r="OG1761" s="10"/>
      <c r="OH1761" s="10"/>
      <c r="OI1761" s="10"/>
      <c r="OJ1761" s="10"/>
      <c r="OK1761" s="10"/>
      <c r="OL1761" s="10"/>
      <c r="OM1761" s="10"/>
      <c r="ON1761" s="10"/>
      <c r="OO1761" s="10"/>
      <c r="OP1761" s="10"/>
      <c r="OQ1761" s="10"/>
      <c r="OR1761" s="10"/>
      <c r="OS1761" s="10"/>
      <c r="OT1761" s="10"/>
      <c r="OU1761" s="10"/>
      <c r="OV1761" s="10"/>
      <c r="OW1761" s="10"/>
      <c r="OX1761" s="10"/>
      <c r="OY1761" s="10"/>
      <c r="OZ1761" s="10"/>
      <c r="PA1761" s="10"/>
      <c r="PB1761" s="10"/>
      <c r="PC1761" s="10"/>
      <c r="PD1761" s="10"/>
      <c r="PE1761" s="10"/>
      <c r="PF1761" s="10"/>
      <c r="PG1761" s="10"/>
      <c r="PH1761" s="10"/>
      <c r="PI1761" s="10"/>
      <c r="PJ1761" s="10"/>
      <c r="PK1761" s="10"/>
      <c r="PL1761" s="10"/>
      <c r="PM1761" s="10"/>
      <c r="PN1761" s="10"/>
      <c r="PO1761" s="10"/>
      <c r="PP1761" s="10"/>
      <c r="PQ1761" s="10"/>
      <c r="PR1761" s="10"/>
      <c r="PS1761" s="10"/>
      <c r="PT1761" s="10"/>
      <c r="PU1761" s="10"/>
      <c r="PV1761" s="10"/>
      <c r="PW1761" s="10"/>
      <c r="PX1761" s="10"/>
      <c r="PY1761" s="10"/>
      <c r="PZ1761" s="10"/>
      <c r="QA1761" s="10"/>
      <c r="QB1761" s="10"/>
      <c r="QC1761" s="10"/>
      <c r="QD1761" s="10"/>
      <c r="QE1761" s="10"/>
      <c r="QF1761" s="10"/>
      <c r="QG1761" s="10"/>
      <c r="QH1761" s="10"/>
      <c r="QI1761" s="10"/>
      <c r="QJ1761" s="10"/>
      <c r="QK1761" s="10"/>
      <c r="QL1761" s="10"/>
      <c r="QM1761" s="10"/>
      <c r="QN1761" s="10"/>
      <c r="QO1761" s="10"/>
      <c r="QP1761" s="10"/>
      <c r="QQ1761" s="10"/>
      <c r="QR1761" s="10"/>
      <c r="QS1761" s="10"/>
      <c r="QT1761" s="10"/>
      <c r="QU1761" s="10"/>
      <c r="QV1761" s="10"/>
      <c r="QW1761" s="10"/>
      <c r="QX1761" s="10"/>
      <c r="QY1761" s="10"/>
      <c r="QZ1761" s="10"/>
      <c r="RA1761" s="10"/>
      <c r="RB1761" s="10"/>
      <c r="RC1761" s="10"/>
      <c r="RD1761" s="10"/>
      <c r="RE1761" s="10"/>
      <c r="RF1761" s="10"/>
      <c r="RG1761" s="10"/>
      <c r="RH1761" s="10"/>
      <c r="RI1761" s="10"/>
      <c r="RJ1761" s="10"/>
      <c r="RK1761" s="10"/>
    </row>
    <row r="1762" ht="13.75" spans="1:479">
      <c r="A1762" s="88" t="s">
        <v>12780</v>
      </c>
      <c r="B1762" s="88" t="s">
        <v>4185</v>
      </c>
      <c r="C1762" s="106" t="s">
        <v>4184</v>
      </c>
      <c r="D1762" s="437" t="s">
        <v>494</v>
      </c>
      <c r="E1762" s="438">
        <v>8</v>
      </c>
      <c r="F1762" s="438">
        <v>62</v>
      </c>
      <c r="G1762" s="439">
        <f t="shared" si="29"/>
        <v>496</v>
      </c>
      <c r="H1762" s="318"/>
      <c r="I1762" s="398"/>
      <c r="J1762" s="398"/>
      <c r="K1762" s="398"/>
      <c r="L1762" s="398"/>
      <c r="M1762" s="399"/>
      <c r="N1762" s="318"/>
      <c r="O1762" s="398"/>
      <c r="P1762" s="398"/>
      <c r="Q1762" s="398"/>
      <c r="R1762" s="399"/>
      <c r="S1762" s="318"/>
      <c r="T1762" s="398"/>
      <c r="U1762" s="440"/>
      <c r="V1762" s="441"/>
      <c r="W1762" s="441"/>
      <c r="X1762" s="399"/>
      <c r="Y1762" s="318"/>
      <c r="Z1762" s="442"/>
      <c r="AA1762" s="440">
        <v>45</v>
      </c>
      <c r="AB1762" s="441">
        <v>45</v>
      </c>
      <c r="AC1762" s="441">
        <v>50</v>
      </c>
      <c r="AD1762" s="399"/>
      <c r="AE1762" s="318"/>
      <c r="AF1762" s="318"/>
      <c r="AG1762" s="318"/>
      <c r="AH1762" s="318"/>
      <c r="AI1762" s="318"/>
      <c r="AJ1762" s="318"/>
      <c r="AK1762" s="318"/>
      <c r="AL1762" s="318"/>
      <c r="AM1762" s="442"/>
      <c r="AN1762" s="442"/>
      <c r="AO1762" s="398"/>
      <c r="AP1762" s="398"/>
      <c r="AQ1762" s="399"/>
      <c r="AR1762" s="318"/>
      <c r="AS1762" s="442"/>
      <c r="AT1762" s="442"/>
      <c r="AU1762" s="442"/>
      <c r="AV1762" s="398"/>
      <c r="AW1762" s="398"/>
      <c r="AX1762" s="399"/>
      <c r="AY1762" s="399"/>
      <c r="AZ1762" s="399"/>
      <c r="BA1762" s="399"/>
      <c r="BB1762" s="399"/>
      <c r="BC1762" s="443" t="s">
        <v>12301</v>
      </c>
      <c r="BD1762" s="443" t="s">
        <v>12282</v>
      </c>
      <c r="BE1762" s="443" t="s">
        <v>12362</v>
      </c>
      <c r="BF1762" s="443"/>
      <c r="BG1762" s="443"/>
      <c r="BH1762" s="443"/>
      <c r="BI1762" s="443"/>
      <c r="BJ1762" s="443"/>
      <c r="BK1762" s="444" t="s">
        <v>1511</v>
      </c>
      <c r="BL1762" s="443"/>
      <c r="BM1762" s="443"/>
      <c r="BN1762" s="443"/>
      <c r="BO1762" s="10"/>
      <c r="BP1762" s="10"/>
      <c r="BQ1762" s="10"/>
      <c r="BR1762" s="10"/>
      <c r="BS1762" s="10"/>
      <c r="BT1762" s="443"/>
      <c r="BU1762" s="443"/>
      <c r="BV1762" s="443"/>
      <c r="BW1762" s="443"/>
      <c r="BX1762" s="443"/>
      <c r="BY1762" s="10"/>
      <c r="BZ1762" s="10"/>
      <c r="CA1762" s="10"/>
      <c r="CB1762" s="10" t="s">
        <v>1511</v>
      </c>
      <c r="CC1762" s="10"/>
      <c r="CD1762" s="10"/>
      <c r="CE1762" s="10"/>
      <c r="CF1762" s="10"/>
      <c r="CG1762" s="10"/>
      <c r="CH1762" s="10"/>
      <c r="CI1762" s="10"/>
      <c r="CJ1762" s="10"/>
      <c r="CK1762" s="10"/>
      <c r="CL1762" s="10"/>
      <c r="CM1762" s="10"/>
      <c r="CN1762" s="10"/>
      <c r="CO1762" s="10"/>
      <c r="CP1762" s="10"/>
      <c r="CQ1762" s="10"/>
      <c r="CR1762" s="10"/>
      <c r="CS1762" s="10"/>
      <c r="CT1762" s="10"/>
      <c r="CU1762" s="10"/>
      <c r="CV1762" s="10"/>
      <c r="CW1762" s="10"/>
      <c r="CX1762" s="10"/>
      <c r="CY1762" s="10"/>
      <c r="CZ1762" s="10"/>
      <c r="DA1762" s="10"/>
      <c r="DB1762" s="10"/>
      <c r="DC1762" s="10"/>
      <c r="DD1762" s="10"/>
      <c r="DE1762" s="10"/>
      <c r="DF1762" s="10"/>
      <c r="DG1762" s="10"/>
      <c r="DH1762" s="10"/>
      <c r="DI1762" s="10"/>
      <c r="DJ1762" s="10"/>
      <c r="DK1762" s="10"/>
      <c r="DL1762" s="10"/>
      <c r="DM1762" s="10"/>
      <c r="DN1762" s="10"/>
      <c r="DO1762" s="10"/>
      <c r="DP1762" s="10"/>
      <c r="DQ1762" s="10"/>
      <c r="DR1762" s="10"/>
      <c r="DS1762" s="10"/>
      <c r="DT1762" s="10"/>
      <c r="DU1762" s="10"/>
      <c r="DV1762" s="10"/>
      <c r="DW1762" s="10"/>
      <c r="DX1762" s="10"/>
      <c r="DY1762" s="10"/>
      <c r="DZ1762" s="10"/>
      <c r="EA1762" s="10"/>
      <c r="EB1762" s="10"/>
      <c r="EC1762" s="10"/>
      <c r="ED1762" s="10"/>
      <c r="EE1762" s="10"/>
      <c r="EF1762" s="10"/>
      <c r="EG1762" s="10"/>
      <c r="EH1762" s="10"/>
      <c r="EI1762" s="10"/>
      <c r="EJ1762" s="10"/>
      <c r="EK1762" s="10"/>
      <c r="EL1762" s="10"/>
      <c r="EM1762" s="10"/>
      <c r="EN1762" s="10"/>
      <c r="EO1762" s="10"/>
      <c r="EP1762" s="10"/>
      <c r="EQ1762" s="10"/>
      <c r="ER1762" s="10"/>
      <c r="ES1762" s="10"/>
      <c r="ET1762" s="10"/>
      <c r="EU1762" s="10"/>
      <c r="EV1762" s="10"/>
      <c r="EW1762" s="10"/>
      <c r="EX1762" s="10"/>
      <c r="EY1762" s="10"/>
      <c r="EZ1762" s="10"/>
      <c r="FA1762" s="10"/>
      <c r="FB1762" s="10"/>
      <c r="FC1762" s="10"/>
      <c r="FD1762" s="10"/>
      <c r="FE1762" s="10"/>
      <c r="FF1762" s="10"/>
      <c r="FG1762" s="10"/>
      <c r="FH1762" s="10"/>
      <c r="FI1762" s="10"/>
      <c r="FJ1762" s="10"/>
      <c r="FK1762" s="10"/>
      <c r="FL1762" s="10"/>
      <c r="FM1762" s="10"/>
      <c r="FN1762" s="10"/>
      <c r="FO1762" s="10"/>
      <c r="FP1762" s="10"/>
      <c r="FQ1762" s="10"/>
      <c r="FR1762" s="10"/>
      <c r="FS1762" s="10"/>
      <c r="FT1762" s="10"/>
      <c r="FU1762" s="10"/>
      <c r="FV1762" s="10"/>
      <c r="FW1762" s="10"/>
      <c r="FX1762" s="10"/>
      <c r="FY1762" s="10"/>
      <c r="FZ1762" s="10"/>
      <c r="GA1762" s="10"/>
      <c r="GB1762" s="10"/>
      <c r="GC1762" s="10"/>
      <c r="GD1762" s="10"/>
      <c r="GE1762" s="10"/>
      <c r="GF1762" s="10"/>
      <c r="GG1762" s="10"/>
      <c r="GH1762" s="10"/>
      <c r="GI1762" s="10"/>
      <c r="GJ1762" s="10"/>
      <c r="GK1762" s="10"/>
      <c r="GL1762" s="10"/>
      <c r="GM1762" s="10"/>
      <c r="GN1762" s="10"/>
      <c r="GO1762" s="10"/>
      <c r="GP1762" s="10"/>
      <c r="GQ1762" s="10"/>
      <c r="GR1762" s="10"/>
      <c r="GS1762" s="10"/>
      <c r="GT1762" s="10"/>
      <c r="GU1762" s="10"/>
      <c r="GV1762" s="10"/>
      <c r="GW1762" s="10"/>
      <c r="GX1762" s="10"/>
      <c r="GY1762" s="10"/>
      <c r="GZ1762" s="10"/>
      <c r="HA1762" s="10"/>
      <c r="HB1762" s="10"/>
      <c r="HC1762" s="10"/>
      <c r="HD1762" s="10"/>
      <c r="HE1762" s="10"/>
      <c r="HF1762" s="10"/>
      <c r="HG1762" s="10"/>
      <c r="HH1762" s="10"/>
      <c r="HI1762" s="10"/>
      <c r="HJ1762" s="10"/>
      <c r="HK1762" s="10"/>
      <c r="HL1762" s="10"/>
      <c r="HM1762" s="10"/>
      <c r="HN1762" s="10"/>
      <c r="HO1762" s="10"/>
      <c r="HP1762" s="10"/>
      <c r="HQ1762" s="10"/>
      <c r="HR1762" s="10"/>
      <c r="HS1762" s="10"/>
      <c r="HT1762" s="10"/>
      <c r="HU1762" s="10"/>
      <c r="HV1762" s="10"/>
      <c r="HW1762" s="10"/>
      <c r="HX1762" s="10"/>
      <c r="HY1762" s="10"/>
      <c r="HZ1762" s="10"/>
      <c r="IA1762" s="10"/>
      <c r="IB1762" s="10"/>
      <c r="IC1762" s="10"/>
      <c r="ID1762" s="10"/>
      <c r="IE1762" s="10"/>
      <c r="IF1762" s="10"/>
      <c r="IG1762" s="10"/>
      <c r="IH1762" s="10"/>
      <c r="II1762" s="10"/>
      <c r="IJ1762" s="10"/>
      <c r="IK1762" s="10"/>
      <c r="IL1762" s="10"/>
      <c r="IM1762" s="10"/>
      <c r="IN1762" s="10"/>
      <c r="IO1762" s="10"/>
      <c r="IP1762" s="10"/>
      <c r="IQ1762" s="10"/>
      <c r="IR1762" s="10"/>
      <c r="IS1762" s="10"/>
      <c r="IT1762" s="10"/>
      <c r="IU1762" s="10"/>
      <c r="IV1762" s="10"/>
      <c r="IW1762" s="10"/>
      <c r="IX1762" s="10"/>
      <c r="IY1762" s="10"/>
      <c r="IZ1762" s="10"/>
      <c r="JA1762" s="10"/>
      <c r="JB1762" s="10"/>
      <c r="JC1762" s="10"/>
      <c r="JD1762" s="10"/>
      <c r="JE1762" s="10"/>
      <c r="JF1762" s="10"/>
      <c r="JG1762" s="10"/>
      <c r="JH1762" s="10"/>
      <c r="JI1762" s="10"/>
      <c r="JJ1762" s="10"/>
      <c r="JK1762" s="10"/>
      <c r="JL1762" s="10"/>
      <c r="JM1762" s="10"/>
      <c r="JN1762" s="10"/>
      <c r="JO1762" s="10"/>
      <c r="JP1762" s="10"/>
      <c r="JQ1762" s="10"/>
      <c r="JR1762" s="10"/>
      <c r="JS1762" s="10"/>
      <c r="JT1762" s="10"/>
      <c r="JU1762" s="10"/>
      <c r="JV1762" s="10"/>
      <c r="JW1762" s="10"/>
      <c r="JX1762" s="10"/>
      <c r="JY1762" s="10"/>
      <c r="JZ1762" s="10"/>
      <c r="KA1762" s="10"/>
      <c r="KB1762" s="10"/>
      <c r="KC1762" s="10"/>
      <c r="KD1762" s="10"/>
      <c r="KE1762" s="10"/>
      <c r="KF1762" s="10"/>
      <c r="KG1762" s="10"/>
      <c r="KH1762" s="10"/>
      <c r="KI1762" s="10"/>
      <c r="KJ1762" s="10"/>
      <c r="KK1762" s="10"/>
      <c r="KL1762" s="10"/>
      <c r="KM1762" s="10"/>
      <c r="KN1762" s="10"/>
      <c r="KO1762" s="10"/>
      <c r="KP1762" s="10"/>
      <c r="KQ1762" s="10"/>
      <c r="KR1762" s="10"/>
      <c r="KS1762" s="10"/>
      <c r="KT1762" s="10"/>
      <c r="KU1762" s="10"/>
      <c r="KV1762" s="10"/>
      <c r="KW1762" s="10"/>
      <c r="KX1762" s="10"/>
      <c r="KY1762" s="10"/>
      <c r="KZ1762" s="10"/>
      <c r="LA1762" s="10"/>
      <c r="LB1762" s="10"/>
      <c r="LC1762" s="10"/>
      <c r="LD1762" s="10"/>
      <c r="LE1762" s="10"/>
      <c r="LF1762" s="10"/>
      <c r="LG1762" s="10"/>
      <c r="LH1762" s="10"/>
      <c r="LI1762" s="10"/>
      <c r="LJ1762" s="10"/>
      <c r="LK1762" s="10"/>
      <c r="LL1762" s="10"/>
      <c r="LM1762" s="10"/>
      <c r="LN1762" s="10"/>
      <c r="LO1762" s="10"/>
      <c r="LP1762" s="10"/>
      <c r="LQ1762" s="10"/>
      <c r="LR1762" s="10"/>
      <c r="LS1762" s="10"/>
      <c r="LT1762" s="10"/>
      <c r="LU1762" s="10"/>
      <c r="LV1762" s="10"/>
      <c r="LW1762" s="10"/>
      <c r="LX1762" s="10"/>
      <c r="LY1762" s="10"/>
      <c r="LZ1762" s="10"/>
      <c r="MA1762" s="10"/>
      <c r="MB1762" s="10"/>
      <c r="MC1762" s="10"/>
      <c r="MD1762" s="10"/>
      <c r="ME1762" s="10"/>
      <c r="MF1762" s="10"/>
      <c r="MG1762" s="10"/>
      <c r="MH1762" s="10"/>
      <c r="MI1762" s="10"/>
      <c r="MJ1762" s="10"/>
      <c r="MK1762" s="10"/>
      <c r="ML1762" s="10"/>
      <c r="MM1762" s="10"/>
      <c r="MN1762" s="10"/>
      <c r="MO1762" s="10"/>
      <c r="MP1762" s="10"/>
      <c r="MQ1762" s="10"/>
      <c r="MR1762" s="10"/>
      <c r="MS1762" s="10"/>
      <c r="MT1762" s="10"/>
      <c r="MU1762" s="10"/>
      <c r="MV1762" s="10"/>
      <c r="MW1762" s="10"/>
      <c r="MX1762" s="10"/>
      <c r="MY1762" s="10"/>
      <c r="MZ1762" s="10"/>
      <c r="NA1762" s="10"/>
      <c r="NB1762" s="10"/>
      <c r="NC1762" s="10"/>
      <c r="ND1762" s="10"/>
      <c r="NE1762" s="10"/>
      <c r="NF1762" s="10"/>
      <c r="NG1762" s="10"/>
      <c r="NH1762" s="10"/>
      <c r="NI1762" s="10"/>
      <c r="NJ1762" s="10"/>
      <c r="NK1762" s="10"/>
      <c r="NL1762" s="10"/>
      <c r="NM1762" s="10"/>
      <c r="NN1762" s="10"/>
      <c r="NO1762" s="10"/>
      <c r="NP1762" s="10"/>
      <c r="NQ1762" s="10"/>
      <c r="NR1762" s="10"/>
      <c r="NS1762" s="10"/>
      <c r="NT1762" s="10"/>
      <c r="NU1762" s="10"/>
      <c r="NV1762" s="10"/>
      <c r="NW1762" s="10"/>
      <c r="NX1762" s="10"/>
      <c r="NY1762" s="10"/>
      <c r="NZ1762" s="10"/>
      <c r="OA1762" s="10"/>
      <c r="OB1762" s="10"/>
      <c r="OC1762" s="10"/>
      <c r="OD1762" s="10"/>
      <c r="OE1762" s="10"/>
      <c r="OF1762" s="10"/>
      <c r="OG1762" s="10"/>
      <c r="OH1762" s="10"/>
      <c r="OI1762" s="10"/>
      <c r="OJ1762" s="10"/>
      <c r="OK1762" s="10"/>
      <c r="OL1762" s="10"/>
      <c r="OM1762" s="10"/>
      <c r="ON1762" s="10"/>
      <c r="OO1762" s="10"/>
      <c r="OP1762" s="10"/>
      <c r="OQ1762" s="10"/>
      <c r="OR1762" s="10"/>
      <c r="OS1762" s="10"/>
      <c r="OT1762" s="10"/>
      <c r="OU1762" s="10"/>
      <c r="OV1762" s="10"/>
      <c r="OW1762" s="10"/>
      <c r="OX1762" s="10"/>
      <c r="OY1762" s="10"/>
      <c r="OZ1762" s="10"/>
      <c r="PA1762" s="10"/>
      <c r="PB1762" s="10"/>
      <c r="PC1762" s="10"/>
      <c r="PD1762" s="10"/>
      <c r="PE1762" s="10"/>
      <c r="PF1762" s="10"/>
      <c r="PG1762" s="10"/>
      <c r="PH1762" s="10"/>
      <c r="PI1762" s="10"/>
      <c r="PJ1762" s="10"/>
      <c r="PK1762" s="10"/>
      <c r="PL1762" s="10"/>
      <c r="PM1762" s="10"/>
      <c r="PN1762" s="10"/>
      <c r="PO1762" s="10"/>
      <c r="PP1762" s="10"/>
      <c r="PQ1762" s="10"/>
      <c r="PR1762" s="10"/>
      <c r="PS1762" s="10"/>
      <c r="PT1762" s="10"/>
      <c r="PU1762" s="10"/>
      <c r="PV1762" s="10"/>
      <c r="PW1762" s="10"/>
      <c r="PX1762" s="10"/>
      <c r="PY1762" s="10"/>
      <c r="PZ1762" s="10"/>
      <c r="QA1762" s="10"/>
      <c r="QB1762" s="10"/>
      <c r="QC1762" s="10"/>
      <c r="QD1762" s="10"/>
      <c r="QE1762" s="10"/>
      <c r="QF1762" s="10"/>
      <c r="QG1762" s="10"/>
      <c r="QH1762" s="10"/>
      <c r="QI1762" s="10"/>
      <c r="QJ1762" s="10"/>
      <c r="QK1762" s="10"/>
      <c r="QL1762" s="10"/>
      <c r="QM1762" s="10"/>
      <c r="QN1762" s="10"/>
      <c r="QO1762" s="10"/>
      <c r="QP1762" s="10"/>
      <c r="QQ1762" s="10"/>
      <c r="QR1762" s="10"/>
      <c r="QS1762" s="10"/>
      <c r="QT1762" s="10"/>
      <c r="QU1762" s="10"/>
      <c r="QV1762" s="10"/>
      <c r="QW1762" s="10"/>
      <c r="QX1762" s="10"/>
      <c r="QY1762" s="10"/>
      <c r="QZ1762" s="10"/>
      <c r="RA1762" s="10"/>
      <c r="RB1762" s="10"/>
      <c r="RC1762" s="10"/>
      <c r="RD1762" s="10"/>
      <c r="RE1762" s="10"/>
      <c r="RF1762" s="10"/>
      <c r="RG1762" s="10"/>
      <c r="RH1762" s="10"/>
      <c r="RI1762" s="10"/>
      <c r="RJ1762" s="10"/>
      <c r="RK1762" s="10"/>
    </row>
    <row r="1763" ht="13.75" spans="1:479">
      <c r="A1763" s="88" t="s">
        <v>12781</v>
      </c>
      <c r="B1763" s="88" t="s">
        <v>3485</v>
      </c>
      <c r="C1763" s="106" t="s">
        <v>8534</v>
      </c>
      <c r="D1763" s="437" t="s">
        <v>12266</v>
      </c>
      <c r="E1763" s="438">
        <v>4</v>
      </c>
      <c r="F1763" s="438">
        <v>131</v>
      </c>
      <c r="G1763" s="439">
        <f t="shared" si="29"/>
        <v>524</v>
      </c>
      <c r="H1763" s="318"/>
      <c r="I1763" s="398"/>
      <c r="J1763" s="398"/>
      <c r="K1763" s="398"/>
      <c r="L1763" s="398"/>
      <c r="M1763" s="399"/>
      <c r="N1763" s="318"/>
      <c r="O1763" s="318">
        <v>43</v>
      </c>
      <c r="P1763" s="318">
        <v>48</v>
      </c>
      <c r="Q1763" s="318">
        <v>22</v>
      </c>
      <c r="R1763" s="318"/>
      <c r="S1763" s="318"/>
      <c r="T1763" s="398"/>
      <c r="U1763" s="440"/>
      <c r="V1763" s="441"/>
      <c r="W1763" s="441"/>
      <c r="X1763" s="399"/>
      <c r="Y1763" s="318"/>
      <c r="Z1763" s="442"/>
      <c r="AA1763" s="440"/>
      <c r="AB1763" s="441"/>
      <c r="AC1763" s="441"/>
      <c r="AD1763" s="399"/>
      <c r="AE1763" s="318"/>
      <c r="AF1763" s="318"/>
      <c r="AG1763" s="318"/>
      <c r="AH1763" s="318"/>
      <c r="AI1763" s="318"/>
      <c r="AJ1763" s="318"/>
      <c r="AK1763" s="318"/>
      <c r="AL1763" s="318"/>
      <c r="AM1763" s="318"/>
      <c r="AN1763" s="318"/>
      <c r="AO1763" s="318"/>
      <c r="AP1763" s="318"/>
      <c r="AQ1763" s="318"/>
      <c r="AR1763" s="318"/>
      <c r="AS1763" s="318"/>
      <c r="AT1763" s="318"/>
      <c r="AU1763" s="318"/>
      <c r="AV1763" s="318"/>
      <c r="AW1763" s="318"/>
      <c r="AX1763" s="318"/>
      <c r="AY1763" s="399"/>
      <c r="AZ1763" s="399"/>
      <c r="BA1763" s="399"/>
      <c r="BB1763" s="399"/>
      <c r="BC1763" s="443" t="s">
        <v>12298</v>
      </c>
      <c r="BD1763" s="443" t="s">
        <v>12280</v>
      </c>
      <c r="BE1763" s="443" t="s">
        <v>12271</v>
      </c>
      <c r="BF1763" s="443"/>
      <c r="BG1763" s="443"/>
      <c r="BH1763" s="443"/>
      <c r="BI1763" s="443"/>
      <c r="BJ1763" s="443"/>
      <c r="BK1763" s="444" t="s">
        <v>1511</v>
      </c>
      <c r="BL1763" s="443"/>
      <c r="BM1763" s="443"/>
      <c r="BN1763" s="443"/>
      <c r="BO1763" s="10"/>
      <c r="BP1763" s="10"/>
      <c r="BQ1763" s="10"/>
      <c r="BR1763" s="10"/>
      <c r="BS1763" s="10"/>
      <c r="BT1763" s="443"/>
      <c r="BU1763" s="443"/>
      <c r="BV1763" s="443"/>
      <c r="BW1763" s="443"/>
      <c r="BX1763" s="443"/>
      <c r="BY1763" s="10"/>
      <c r="BZ1763" s="10"/>
      <c r="CA1763" s="10"/>
      <c r="CB1763" s="10" t="s">
        <v>1511</v>
      </c>
      <c r="CC1763" s="10"/>
      <c r="CD1763" s="10"/>
      <c r="CE1763" s="10"/>
      <c r="CF1763" s="10"/>
      <c r="CG1763" s="10"/>
      <c r="CH1763" s="10"/>
      <c r="CI1763" s="10"/>
      <c r="CJ1763" s="10"/>
      <c r="CK1763" s="10"/>
      <c r="CL1763" s="10"/>
      <c r="CM1763" s="10"/>
      <c r="CN1763" s="10"/>
      <c r="CO1763" s="10"/>
      <c r="CP1763" s="10"/>
      <c r="CQ1763" s="10"/>
      <c r="CR1763" s="10"/>
      <c r="CS1763" s="10"/>
      <c r="CT1763" s="10"/>
      <c r="CU1763" s="10"/>
      <c r="CV1763" s="10"/>
      <c r="CW1763" s="10"/>
      <c r="CX1763" s="10"/>
      <c r="CY1763" s="10"/>
      <c r="CZ1763" s="10"/>
      <c r="DA1763" s="10"/>
      <c r="DB1763" s="10"/>
      <c r="DC1763" s="10"/>
      <c r="DD1763" s="10"/>
      <c r="DE1763" s="10"/>
      <c r="DF1763" s="10"/>
      <c r="DG1763" s="10"/>
      <c r="DH1763" s="10"/>
      <c r="DI1763" s="10"/>
      <c r="DJ1763" s="10"/>
      <c r="DK1763" s="10"/>
      <c r="DL1763" s="10"/>
      <c r="DM1763" s="10"/>
      <c r="DN1763" s="10"/>
      <c r="DO1763" s="10"/>
      <c r="DP1763" s="10"/>
      <c r="DQ1763" s="10"/>
      <c r="DR1763" s="10"/>
      <c r="DS1763" s="10"/>
      <c r="DT1763" s="10"/>
      <c r="DU1763" s="10"/>
      <c r="DV1763" s="10"/>
      <c r="DW1763" s="10"/>
      <c r="DX1763" s="10"/>
      <c r="DY1763" s="10"/>
      <c r="DZ1763" s="10"/>
      <c r="EA1763" s="10"/>
      <c r="EB1763" s="10"/>
      <c r="EC1763" s="10"/>
      <c r="ED1763" s="10"/>
      <c r="EE1763" s="10"/>
      <c r="EF1763" s="10"/>
      <c r="EG1763" s="10"/>
      <c r="EH1763" s="10"/>
      <c r="EI1763" s="10"/>
      <c r="EJ1763" s="10"/>
      <c r="EK1763" s="10"/>
      <c r="EL1763" s="10"/>
      <c r="EM1763" s="10"/>
      <c r="EN1763" s="10"/>
      <c r="EO1763" s="10"/>
      <c r="EP1763" s="10"/>
      <c r="EQ1763" s="10"/>
      <c r="ER1763" s="10"/>
      <c r="ES1763" s="10"/>
      <c r="ET1763" s="10"/>
      <c r="EU1763" s="10"/>
      <c r="EV1763" s="10"/>
      <c r="EW1763" s="10"/>
      <c r="EX1763" s="10"/>
      <c r="EY1763" s="10"/>
      <c r="EZ1763" s="10"/>
      <c r="FA1763" s="10"/>
      <c r="FB1763" s="10"/>
      <c r="FC1763" s="10"/>
      <c r="FD1763" s="10"/>
      <c r="FE1763" s="10"/>
      <c r="FF1763" s="10"/>
      <c r="FG1763" s="10"/>
      <c r="FH1763" s="10"/>
      <c r="FI1763" s="10"/>
      <c r="FJ1763" s="10"/>
      <c r="FK1763" s="10"/>
      <c r="FL1763" s="10"/>
      <c r="FM1763" s="10"/>
      <c r="FN1763" s="10"/>
      <c r="FO1763" s="10"/>
      <c r="FP1763" s="10"/>
      <c r="FQ1763" s="10"/>
      <c r="FR1763" s="10"/>
      <c r="FS1763" s="10"/>
      <c r="FT1763" s="10"/>
      <c r="FU1763" s="10"/>
      <c r="FV1763" s="10"/>
      <c r="FW1763" s="10"/>
      <c r="FX1763" s="10"/>
      <c r="FY1763" s="10"/>
      <c r="FZ1763" s="10"/>
      <c r="GA1763" s="10"/>
      <c r="GB1763" s="10"/>
      <c r="GC1763" s="10"/>
      <c r="GD1763" s="10"/>
      <c r="GE1763" s="10"/>
      <c r="GF1763" s="10"/>
      <c r="GG1763" s="10"/>
      <c r="GH1763" s="10"/>
      <c r="GI1763" s="10"/>
      <c r="GJ1763" s="10"/>
      <c r="GK1763" s="10"/>
      <c r="GL1763" s="10"/>
      <c r="GM1763" s="10"/>
      <c r="GN1763" s="10"/>
      <c r="GO1763" s="10"/>
      <c r="GP1763" s="10"/>
      <c r="GQ1763" s="10"/>
      <c r="GR1763" s="10"/>
      <c r="GS1763" s="10"/>
      <c r="GT1763" s="10"/>
      <c r="GU1763" s="10"/>
      <c r="GV1763" s="10"/>
      <c r="GW1763" s="10"/>
      <c r="GX1763" s="10"/>
      <c r="GY1763" s="10"/>
      <c r="GZ1763" s="10"/>
      <c r="HA1763" s="10"/>
      <c r="HB1763" s="10"/>
      <c r="HC1763" s="10"/>
      <c r="HD1763" s="10"/>
      <c r="HE1763" s="10"/>
      <c r="HF1763" s="10"/>
      <c r="HG1763" s="10"/>
      <c r="HH1763" s="10"/>
      <c r="HI1763" s="10"/>
      <c r="HJ1763" s="10"/>
      <c r="HK1763" s="10"/>
      <c r="HL1763" s="10"/>
      <c r="HM1763" s="10"/>
      <c r="HN1763" s="10"/>
      <c r="HO1763" s="10"/>
      <c r="HP1763" s="10"/>
      <c r="HQ1763" s="10"/>
      <c r="HR1763" s="10"/>
      <c r="HS1763" s="10"/>
      <c r="HT1763" s="10"/>
      <c r="HU1763" s="10"/>
      <c r="HV1763" s="10"/>
      <c r="HW1763" s="10"/>
      <c r="HX1763" s="10"/>
      <c r="HY1763" s="10"/>
      <c r="HZ1763" s="10"/>
      <c r="IA1763" s="10"/>
      <c r="IB1763" s="10"/>
      <c r="IC1763" s="10"/>
      <c r="ID1763" s="10"/>
      <c r="IE1763" s="10"/>
      <c r="IF1763" s="10"/>
      <c r="IG1763" s="10"/>
      <c r="IH1763" s="10"/>
      <c r="II1763" s="10"/>
      <c r="IJ1763" s="10"/>
      <c r="IK1763" s="10"/>
      <c r="IL1763" s="10"/>
      <c r="IM1763" s="10"/>
      <c r="IN1763" s="10"/>
      <c r="IO1763" s="10"/>
      <c r="IP1763" s="10"/>
      <c r="IQ1763" s="10"/>
      <c r="IR1763" s="10"/>
      <c r="IS1763" s="10"/>
      <c r="IT1763" s="10"/>
      <c r="IU1763" s="10"/>
      <c r="IV1763" s="10"/>
      <c r="IW1763" s="10"/>
      <c r="IX1763" s="10"/>
      <c r="IY1763" s="10"/>
      <c r="IZ1763" s="10"/>
      <c r="JA1763" s="10"/>
      <c r="JB1763" s="10"/>
      <c r="JC1763" s="10"/>
      <c r="JD1763" s="10"/>
      <c r="JE1763" s="10"/>
      <c r="JF1763" s="10"/>
      <c r="JG1763" s="10"/>
      <c r="JH1763" s="10"/>
      <c r="JI1763" s="10"/>
      <c r="JJ1763" s="10"/>
      <c r="JK1763" s="10"/>
      <c r="JL1763" s="10"/>
      <c r="JM1763" s="10"/>
      <c r="JN1763" s="10"/>
      <c r="JO1763" s="10"/>
      <c r="JP1763" s="10"/>
      <c r="JQ1763" s="10"/>
      <c r="JR1763" s="10"/>
      <c r="JS1763" s="10"/>
      <c r="JT1763" s="10"/>
      <c r="JU1763" s="10"/>
      <c r="JV1763" s="10"/>
      <c r="JW1763" s="10"/>
      <c r="JX1763" s="10"/>
      <c r="JY1763" s="10"/>
      <c r="JZ1763" s="10"/>
      <c r="KA1763" s="10"/>
      <c r="KB1763" s="10"/>
      <c r="KC1763" s="10"/>
      <c r="KD1763" s="10"/>
      <c r="KE1763" s="10"/>
      <c r="KF1763" s="10"/>
      <c r="KG1763" s="10"/>
      <c r="KH1763" s="10"/>
      <c r="KI1763" s="10"/>
      <c r="KJ1763" s="10"/>
      <c r="KK1763" s="10"/>
      <c r="KL1763" s="10"/>
      <c r="KM1763" s="10"/>
      <c r="KN1763" s="10"/>
      <c r="KO1763" s="10"/>
      <c r="KP1763" s="10"/>
      <c r="KQ1763" s="10"/>
      <c r="KR1763" s="10"/>
      <c r="KS1763" s="10"/>
      <c r="KT1763" s="10"/>
      <c r="KU1763" s="10"/>
      <c r="KV1763" s="10"/>
      <c r="KW1763" s="10"/>
      <c r="KX1763" s="10"/>
      <c r="KY1763" s="10"/>
      <c r="KZ1763" s="10"/>
      <c r="LA1763" s="10"/>
      <c r="LB1763" s="10"/>
      <c r="LC1763" s="10"/>
      <c r="LD1763" s="10"/>
      <c r="LE1763" s="10"/>
      <c r="LF1763" s="10"/>
      <c r="LG1763" s="10"/>
      <c r="LH1763" s="10"/>
      <c r="LI1763" s="10"/>
      <c r="LJ1763" s="10"/>
      <c r="LK1763" s="10"/>
      <c r="LL1763" s="10"/>
      <c r="LM1763" s="10"/>
      <c r="LN1763" s="10"/>
      <c r="LO1763" s="10"/>
      <c r="LP1763" s="10"/>
      <c r="LQ1763" s="10"/>
      <c r="LR1763" s="10"/>
      <c r="LS1763" s="10"/>
      <c r="LT1763" s="10"/>
      <c r="LU1763" s="10"/>
      <c r="LV1763" s="10"/>
      <c r="LW1763" s="10"/>
      <c r="LX1763" s="10"/>
      <c r="LY1763" s="10"/>
      <c r="LZ1763" s="10"/>
      <c r="MA1763" s="10"/>
      <c r="MB1763" s="10"/>
      <c r="MC1763" s="10"/>
      <c r="MD1763" s="10"/>
      <c r="ME1763" s="10"/>
      <c r="MF1763" s="10"/>
      <c r="MG1763" s="10"/>
      <c r="MH1763" s="10"/>
      <c r="MI1763" s="10"/>
      <c r="MJ1763" s="10"/>
      <c r="MK1763" s="10"/>
      <c r="ML1763" s="10"/>
      <c r="MM1763" s="10"/>
      <c r="MN1763" s="10"/>
      <c r="MO1763" s="10"/>
      <c r="MP1763" s="10"/>
      <c r="MQ1763" s="10"/>
      <c r="MR1763" s="10"/>
      <c r="MS1763" s="10"/>
      <c r="MT1763" s="10"/>
      <c r="MU1763" s="10"/>
      <c r="MV1763" s="10"/>
      <c r="MW1763" s="10"/>
      <c r="MX1763" s="10"/>
      <c r="MY1763" s="10"/>
      <c r="MZ1763" s="10"/>
      <c r="NA1763" s="10"/>
      <c r="NB1763" s="10"/>
      <c r="NC1763" s="10"/>
      <c r="ND1763" s="10"/>
      <c r="NE1763" s="10"/>
      <c r="NF1763" s="10"/>
      <c r="NG1763" s="10"/>
      <c r="NH1763" s="10"/>
      <c r="NI1763" s="10"/>
      <c r="NJ1763" s="10"/>
      <c r="NK1763" s="10"/>
      <c r="NL1763" s="10"/>
      <c r="NM1763" s="10"/>
      <c r="NN1763" s="10"/>
      <c r="NO1763" s="10"/>
      <c r="NP1763" s="10"/>
      <c r="NQ1763" s="10"/>
      <c r="NR1763" s="10"/>
      <c r="NS1763" s="10"/>
      <c r="NT1763" s="10"/>
      <c r="NU1763" s="10"/>
      <c r="NV1763" s="10"/>
      <c r="NW1763" s="10"/>
      <c r="NX1763" s="10"/>
      <c r="NY1763" s="10"/>
      <c r="NZ1763" s="10"/>
      <c r="OA1763" s="10"/>
      <c r="OB1763" s="10"/>
      <c r="OC1763" s="10"/>
      <c r="OD1763" s="10"/>
      <c r="OE1763" s="10"/>
      <c r="OF1763" s="10"/>
      <c r="OG1763" s="10"/>
      <c r="OH1763" s="10"/>
      <c r="OI1763" s="10"/>
      <c r="OJ1763" s="10"/>
      <c r="OK1763" s="10"/>
      <c r="OL1763" s="10"/>
      <c r="OM1763" s="10"/>
      <c r="ON1763" s="10"/>
      <c r="OO1763" s="10"/>
      <c r="OP1763" s="10"/>
      <c r="OQ1763" s="10"/>
      <c r="OR1763" s="10"/>
      <c r="OS1763" s="10"/>
      <c r="OT1763" s="10"/>
      <c r="OU1763" s="10"/>
      <c r="OV1763" s="10"/>
      <c r="OW1763" s="10"/>
      <c r="OX1763" s="10"/>
      <c r="OY1763" s="10"/>
      <c r="OZ1763" s="10"/>
      <c r="PA1763" s="10"/>
      <c r="PB1763" s="10"/>
      <c r="PC1763" s="10"/>
      <c r="PD1763" s="10"/>
      <c r="PE1763" s="10"/>
      <c r="PF1763" s="10"/>
      <c r="PG1763" s="10"/>
      <c r="PH1763" s="10"/>
      <c r="PI1763" s="10"/>
      <c r="PJ1763" s="10"/>
      <c r="PK1763" s="10"/>
      <c r="PL1763" s="10"/>
      <c r="PM1763" s="10"/>
      <c r="PN1763" s="10"/>
      <c r="PO1763" s="10"/>
      <c r="PP1763" s="10"/>
      <c r="PQ1763" s="10"/>
      <c r="PR1763" s="10"/>
      <c r="PS1763" s="10"/>
      <c r="PT1763" s="10"/>
      <c r="PU1763" s="10"/>
      <c r="PV1763" s="10"/>
      <c r="PW1763" s="10"/>
      <c r="PX1763" s="10"/>
      <c r="PY1763" s="10"/>
      <c r="PZ1763" s="10"/>
      <c r="QA1763" s="10"/>
      <c r="QB1763" s="10"/>
      <c r="QC1763" s="10"/>
      <c r="QD1763" s="10"/>
      <c r="QE1763" s="10"/>
      <c r="QF1763" s="10"/>
      <c r="QG1763" s="10"/>
      <c r="QH1763" s="10"/>
      <c r="QI1763" s="10"/>
      <c r="QJ1763" s="10"/>
      <c r="QK1763" s="10"/>
      <c r="QL1763" s="10"/>
      <c r="QM1763" s="10"/>
      <c r="QN1763" s="10"/>
      <c r="QO1763" s="10"/>
      <c r="QP1763" s="10"/>
      <c r="QQ1763" s="10"/>
      <c r="QR1763" s="10"/>
      <c r="QS1763" s="10"/>
      <c r="QT1763" s="10"/>
      <c r="QU1763" s="10"/>
      <c r="QV1763" s="10"/>
      <c r="QW1763" s="10"/>
      <c r="QX1763" s="10"/>
      <c r="QY1763" s="10"/>
      <c r="QZ1763" s="10"/>
      <c r="RA1763" s="10"/>
      <c r="RB1763" s="10"/>
      <c r="RC1763" s="10"/>
      <c r="RD1763" s="10"/>
      <c r="RE1763" s="10"/>
      <c r="RF1763" s="10"/>
      <c r="RG1763" s="10"/>
      <c r="RH1763" s="10"/>
      <c r="RI1763" s="10"/>
      <c r="RJ1763" s="10"/>
      <c r="RK1763" s="10"/>
    </row>
    <row r="1764" ht="13.75" spans="1:479">
      <c r="A1764" s="88" t="s">
        <v>12781</v>
      </c>
      <c r="B1764" s="88" t="s">
        <v>3485</v>
      </c>
      <c r="C1764" s="106" t="s">
        <v>8534</v>
      </c>
      <c r="D1764" s="437" t="s">
        <v>494</v>
      </c>
      <c r="E1764" s="438">
        <v>4</v>
      </c>
      <c r="F1764" s="438">
        <v>128</v>
      </c>
      <c r="G1764" s="439">
        <f t="shared" si="29"/>
        <v>512</v>
      </c>
      <c r="H1764" s="318"/>
      <c r="I1764" s="398"/>
      <c r="J1764" s="398"/>
      <c r="K1764" s="398"/>
      <c r="L1764" s="398"/>
      <c r="M1764" s="399"/>
      <c r="N1764" s="318"/>
      <c r="O1764" s="318">
        <v>30</v>
      </c>
      <c r="P1764" s="318">
        <v>45</v>
      </c>
      <c r="Q1764" s="318">
        <v>46</v>
      </c>
      <c r="R1764" s="318"/>
      <c r="S1764" s="318"/>
      <c r="T1764" s="398"/>
      <c r="U1764" s="445"/>
      <c r="V1764" s="446"/>
      <c r="W1764" s="446"/>
      <c r="X1764" s="399"/>
      <c r="Y1764" s="318"/>
      <c r="Z1764" s="442"/>
      <c r="AA1764" s="445"/>
      <c r="AB1764" s="446"/>
      <c r="AC1764" s="446"/>
      <c r="AD1764" s="399"/>
      <c r="AE1764" s="318"/>
      <c r="AF1764" s="318"/>
      <c r="AG1764" s="318"/>
      <c r="AH1764" s="318"/>
      <c r="AI1764" s="318"/>
      <c r="AJ1764" s="318"/>
      <c r="AK1764" s="318"/>
      <c r="AL1764" s="318"/>
      <c r="AM1764" s="318"/>
      <c r="AN1764" s="318"/>
      <c r="AO1764" s="318"/>
      <c r="AP1764" s="318"/>
      <c r="AQ1764" s="318"/>
      <c r="AR1764" s="318"/>
      <c r="AS1764" s="318"/>
      <c r="AT1764" s="318"/>
      <c r="AU1764" s="318"/>
      <c r="AV1764" s="318"/>
      <c r="AW1764" s="318"/>
      <c r="AX1764" s="318"/>
      <c r="AY1764" s="399"/>
      <c r="AZ1764" s="399"/>
      <c r="BA1764" s="399"/>
      <c r="BB1764" s="399"/>
      <c r="BC1764" s="443" t="s">
        <v>12301</v>
      </c>
      <c r="BD1764" s="443" t="s">
        <v>12282</v>
      </c>
      <c r="BE1764" s="443" t="s">
        <v>12275</v>
      </c>
      <c r="BF1764" s="443"/>
      <c r="BG1764" s="443"/>
      <c r="BH1764" s="443"/>
      <c r="BI1764" s="443"/>
      <c r="BJ1764" s="443"/>
      <c r="BK1764" s="444" t="s">
        <v>1511</v>
      </c>
      <c r="BL1764" s="443"/>
      <c r="BM1764" s="443"/>
      <c r="BN1764" s="443"/>
      <c r="BO1764" s="10"/>
      <c r="BP1764" s="10"/>
      <c r="BQ1764" s="10"/>
      <c r="BR1764" s="10"/>
      <c r="BS1764" s="10"/>
      <c r="BT1764" s="443"/>
      <c r="BU1764" s="443"/>
      <c r="BV1764" s="443"/>
      <c r="BW1764" s="443"/>
      <c r="BX1764" s="443"/>
      <c r="BY1764" s="10"/>
      <c r="BZ1764" s="10"/>
      <c r="CA1764" s="10"/>
      <c r="CB1764" s="10" t="s">
        <v>1511</v>
      </c>
      <c r="CC1764" s="10"/>
      <c r="CD1764" s="10"/>
      <c r="CE1764" s="10"/>
      <c r="CF1764" s="10"/>
      <c r="CG1764" s="10"/>
      <c r="CH1764" s="10"/>
      <c r="CI1764" s="10"/>
      <c r="CJ1764" s="10"/>
      <c r="CK1764" s="10"/>
      <c r="CL1764" s="10"/>
      <c r="CM1764" s="10"/>
      <c r="CN1764" s="10"/>
      <c r="CO1764" s="10"/>
      <c r="CP1764" s="10"/>
      <c r="CQ1764" s="10"/>
      <c r="CR1764" s="10"/>
      <c r="CS1764" s="10"/>
      <c r="CT1764" s="10"/>
      <c r="CU1764" s="10"/>
      <c r="CV1764" s="10"/>
      <c r="CW1764" s="10"/>
      <c r="CX1764" s="10"/>
      <c r="CY1764" s="10"/>
      <c r="CZ1764" s="10"/>
      <c r="DA1764" s="10"/>
      <c r="DB1764" s="10"/>
      <c r="DC1764" s="10"/>
      <c r="DD1764" s="10"/>
      <c r="DE1764" s="10"/>
      <c r="DF1764" s="10"/>
      <c r="DG1764" s="10"/>
      <c r="DH1764" s="10"/>
      <c r="DI1764" s="10"/>
      <c r="DJ1764" s="10"/>
      <c r="DK1764" s="10"/>
      <c r="DL1764" s="10"/>
      <c r="DM1764" s="10"/>
      <c r="DN1764" s="10"/>
      <c r="DO1764" s="10"/>
      <c r="DP1764" s="10"/>
      <c r="DQ1764" s="10"/>
      <c r="DR1764" s="10"/>
      <c r="DS1764" s="10"/>
      <c r="DT1764" s="10"/>
      <c r="DU1764" s="10"/>
      <c r="DV1764" s="10"/>
      <c r="DW1764" s="10"/>
      <c r="DX1764" s="10"/>
      <c r="DY1764" s="10"/>
      <c r="DZ1764" s="10"/>
      <c r="EA1764" s="10"/>
      <c r="EB1764" s="10"/>
      <c r="EC1764" s="10"/>
      <c r="ED1764" s="10"/>
      <c r="EE1764" s="10"/>
      <c r="EF1764" s="10"/>
      <c r="EG1764" s="10"/>
      <c r="EH1764" s="10"/>
      <c r="EI1764" s="10"/>
      <c r="EJ1764" s="10"/>
      <c r="EK1764" s="10"/>
      <c r="EL1764" s="10"/>
      <c r="EM1764" s="10"/>
      <c r="EN1764" s="10"/>
      <c r="EO1764" s="10"/>
      <c r="EP1764" s="10"/>
      <c r="EQ1764" s="10"/>
      <c r="ER1764" s="10"/>
      <c r="ES1764" s="10"/>
      <c r="ET1764" s="10"/>
      <c r="EU1764" s="10"/>
      <c r="EV1764" s="10"/>
      <c r="EW1764" s="10"/>
      <c r="EX1764" s="10"/>
      <c r="EY1764" s="10"/>
      <c r="EZ1764" s="10"/>
      <c r="FA1764" s="10"/>
      <c r="FB1764" s="10"/>
      <c r="FC1764" s="10"/>
      <c r="FD1764" s="10"/>
      <c r="FE1764" s="10"/>
      <c r="FF1764" s="10"/>
      <c r="FG1764" s="10"/>
      <c r="FH1764" s="10"/>
      <c r="FI1764" s="10"/>
      <c r="FJ1764" s="10"/>
      <c r="FK1764" s="10"/>
      <c r="FL1764" s="10"/>
      <c r="FM1764" s="10"/>
      <c r="FN1764" s="10"/>
      <c r="FO1764" s="10"/>
      <c r="FP1764" s="10"/>
      <c r="FQ1764" s="10"/>
      <c r="FR1764" s="10"/>
      <c r="FS1764" s="10"/>
      <c r="FT1764" s="10"/>
      <c r="FU1764" s="10"/>
      <c r="FV1764" s="10"/>
      <c r="FW1764" s="10"/>
      <c r="FX1764" s="10"/>
      <c r="FY1764" s="10"/>
      <c r="FZ1764" s="10"/>
      <c r="GA1764" s="10"/>
      <c r="GB1764" s="10"/>
      <c r="GC1764" s="10"/>
      <c r="GD1764" s="10"/>
      <c r="GE1764" s="10"/>
      <c r="GF1764" s="10"/>
      <c r="GG1764" s="10"/>
      <c r="GH1764" s="10"/>
      <c r="GI1764" s="10"/>
      <c r="GJ1764" s="10"/>
      <c r="GK1764" s="10"/>
      <c r="GL1764" s="10"/>
      <c r="GM1764" s="10"/>
      <c r="GN1764" s="10"/>
      <c r="GO1764" s="10"/>
      <c r="GP1764" s="10"/>
      <c r="GQ1764" s="10"/>
      <c r="GR1764" s="10"/>
      <c r="GS1764" s="10"/>
      <c r="GT1764" s="10"/>
      <c r="GU1764" s="10"/>
      <c r="GV1764" s="10"/>
      <c r="GW1764" s="10"/>
      <c r="GX1764" s="10"/>
      <c r="GY1764" s="10"/>
      <c r="GZ1764" s="10"/>
      <c r="HA1764" s="10"/>
      <c r="HB1764" s="10"/>
      <c r="HC1764" s="10"/>
      <c r="HD1764" s="10"/>
      <c r="HE1764" s="10"/>
      <c r="HF1764" s="10"/>
      <c r="HG1764" s="10"/>
      <c r="HH1764" s="10"/>
      <c r="HI1764" s="10"/>
      <c r="HJ1764" s="10"/>
      <c r="HK1764" s="10"/>
      <c r="HL1764" s="10"/>
      <c r="HM1764" s="10"/>
      <c r="HN1764" s="10"/>
      <c r="HO1764" s="10"/>
      <c r="HP1764" s="10"/>
      <c r="HQ1764" s="10"/>
      <c r="HR1764" s="10"/>
      <c r="HS1764" s="10"/>
      <c r="HT1764" s="10"/>
      <c r="HU1764" s="10"/>
      <c r="HV1764" s="10"/>
      <c r="HW1764" s="10"/>
      <c r="HX1764" s="10"/>
      <c r="HY1764" s="10"/>
      <c r="HZ1764" s="10"/>
      <c r="IA1764" s="10"/>
      <c r="IB1764" s="10"/>
      <c r="IC1764" s="10"/>
      <c r="ID1764" s="10"/>
      <c r="IE1764" s="10"/>
      <c r="IF1764" s="10"/>
      <c r="IG1764" s="10"/>
      <c r="IH1764" s="10"/>
      <c r="II1764" s="10"/>
      <c r="IJ1764" s="10"/>
      <c r="IK1764" s="10"/>
      <c r="IL1764" s="10"/>
      <c r="IM1764" s="10"/>
      <c r="IN1764" s="10"/>
      <c r="IO1764" s="10"/>
      <c r="IP1764" s="10"/>
      <c r="IQ1764" s="10"/>
      <c r="IR1764" s="10"/>
      <c r="IS1764" s="10"/>
      <c r="IT1764" s="10"/>
      <c r="IU1764" s="10"/>
      <c r="IV1764" s="10"/>
      <c r="IW1764" s="10"/>
      <c r="IX1764" s="10"/>
      <c r="IY1764" s="10"/>
      <c r="IZ1764" s="10"/>
      <c r="JA1764" s="10"/>
      <c r="JB1764" s="10"/>
      <c r="JC1764" s="10"/>
      <c r="JD1764" s="10"/>
      <c r="JE1764" s="10"/>
      <c r="JF1764" s="10"/>
      <c r="JG1764" s="10"/>
      <c r="JH1764" s="10"/>
      <c r="JI1764" s="10"/>
      <c r="JJ1764" s="10"/>
      <c r="JK1764" s="10"/>
      <c r="JL1764" s="10"/>
      <c r="JM1764" s="10"/>
      <c r="JN1764" s="10"/>
      <c r="JO1764" s="10"/>
      <c r="JP1764" s="10"/>
      <c r="JQ1764" s="10"/>
      <c r="JR1764" s="10"/>
      <c r="JS1764" s="10"/>
      <c r="JT1764" s="10"/>
      <c r="JU1764" s="10"/>
      <c r="JV1764" s="10"/>
      <c r="JW1764" s="10"/>
      <c r="JX1764" s="10"/>
      <c r="JY1764" s="10"/>
      <c r="JZ1764" s="10"/>
      <c r="KA1764" s="10"/>
      <c r="KB1764" s="10"/>
      <c r="KC1764" s="10"/>
      <c r="KD1764" s="10"/>
      <c r="KE1764" s="10"/>
      <c r="KF1764" s="10"/>
      <c r="KG1764" s="10"/>
      <c r="KH1764" s="10"/>
      <c r="KI1764" s="10"/>
      <c r="KJ1764" s="10"/>
      <c r="KK1764" s="10"/>
      <c r="KL1764" s="10"/>
      <c r="KM1764" s="10"/>
      <c r="KN1764" s="10"/>
      <c r="KO1764" s="10"/>
      <c r="KP1764" s="10"/>
      <c r="KQ1764" s="10"/>
      <c r="KR1764" s="10"/>
      <c r="KS1764" s="10"/>
      <c r="KT1764" s="10"/>
      <c r="KU1764" s="10"/>
      <c r="KV1764" s="10"/>
      <c r="KW1764" s="10"/>
      <c r="KX1764" s="10"/>
      <c r="KY1764" s="10"/>
      <c r="KZ1764" s="10"/>
      <c r="LA1764" s="10"/>
      <c r="LB1764" s="10"/>
      <c r="LC1764" s="10"/>
      <c r="LD1764" s="10"/>
      <c r="LE1764" s="10"/>
      <c r="LF1764" s="10"/>
      <c r="LG1764" s="10"/>
      <c r="LH1764" s="10"/>
      <c r="LI1764" s="10"/>
      <c r="LJ1764" s="10"/>
      <c r="LK1764" s="10"/>
      <c r="LL1764" s="10"/>
      <c r="LM1764" s="10"/>
      <c r="LN1764" s="10"/>
      <c r="LO1764" s="10"/>
      <c r="LP1764" s="10"/>
      <c r="LQ1764" s="10"/>
      <c r="LR1764" s="10"/>
      <c r="LS1764" s="10"/>
      <c r="LT1764" s="10"/>
      <c r="LU1764" s="10"/>
      <c r="LV1764" s="10"/>
      <c r="LW1764" s="10"/>
      <c r="LX1764" s="10"/>
      <c r="LY1764" s="10"/>
      <c r="LZ1764" s="10"/>
      <c r="MA1764" s="10"/>
      <c r="MB1764" s="10"/>
      <c r="MC1764" s="10"/>
      <c r="MD1764" s="10"/>
      <c r="ME1764" s="10"/>
      <c r="MF1764" s="10"/>
      <c r="MG1764" s="10"/>
      <c r="MH1764" s="10"/>
      <c r="MI1764" s="10"/>
      <c r="MJ1764" s="10"/>
      <c r="MK1764" s="10"/>
      <c r="ML1764" s="10"/>
      <c r="MM1764" s="10"/>
      <c r="MN1764" s="10"/>
      <c r="MO1764" s="10"/>
      <c r="MP1764" s="10"/>
      <c r="MQ1764" s="10"/>
      <c r="MR1764" s="10"/>
      <c r="MS1764" s="10"/>
      <c r="MT1764" s="10"/>
      <c r="MU1764" s="10"/>
      <c r="MV1764" s="10"/>
      <c r="MW1764" s="10"/>
      <c r="MX1764" s="10"/>
      <c r="MY1764" s="10"/>
      <c r="MZ1764" s="10"/>
      <c r="NA1764" s="10"/>
      <c r="NB1764" s="10"/>
      <c r="NC1764" s="10"/>
      <c r="ND1764" s="10"/>
      <c r="NE1764" s="10"/>
      <c r="NF1764" s="10"/>
      <c r="NG1764" s="10"/>
      <c r="NH1764" s="10"/>
      <c r="NI1764" s="10"/>
      <c r="NJ1764" s="10"/>
      <c r="NK1764" s="10"/>
      <c r="NL1764" s="10"/>
      <c r="NM1764" s="10"/>
      <c r="NN1764" s="10"/>
      <c r="NO1764" s="10"/>
      <c r="NP1764" s="10"/>
      <c r="NQ1764" s="10"/>
      <c r="NR1764" s="10"/>
      <c r="NS1764" s="10"/>
      <c r="NT1764" s="10"/>
      <c r="NU1764" s="10"/>
      <c r="NV1764" s="10"/>
      <c r="NW1764" s="10"/>
      <c r="NX1764" s="10"/>
      <c r="NY1764" s="10"/>
      <c r="NZ1764" s="10"/>
      <c r="OA1764" s="10"/>
      <c r="OB1764" s="10"/>
      <c r="OC1764" s="10"/>
      <c r="OD1764" s="10"/>
      <c r="OE1764" s="10"/>
      <c r="OF1764" s="10"/>
      <c r="OG1764" s="10"/>
      <c r="OH1764" s="10"/>
      <c r="OI1764" s="10"/>
      <c r="OJ1764" s="10"/>
      <c r="OK1764" s="10"/>
      <c r="OL1764" s="10"/>
      <c r="OM1764" s="10"/>
      <c r="ON1764" s="10"/>
      <c r="OO1764" s="10"/>
      <c r="OP1764" s="10"/>
      <c r="OQ1764" s="10"/>
      <c r="OR1764" s="10"/>
      <c r="OS1764" s="10"/>
      <c r="OT1764" s="10"/>
      <c r="OU1764" s="10"/>
      <c r="OV1764" s="10"/>
      <c r="OW1764" s="10"/>
      <c r="OX1764" s="10"/>
      <c r="OY1764" s="10"/>
      <c r="OZ1764" s="10"/>
      <c r="PA1764" s="10"/>
      <c r="PB1764" s="10"/>
      <c r="PC1764" s="10"/>
      <c r="PD1764" s="10"/>
      <c r="PE1764" s="10"/>
      <c r="PF1764" s="10"/>
      <c r="PG1764" s="10"/>
      <c r="PH1764" s="10"/>
      <c r="PI1764" s="10"/>
      <c r="PJ1764" s="10"/>
      <c r="PK1764" s="10"/>
      <c r="PL1764" s="10"/>
      <c r="PM1764" s="10"/>
      <c r="PN1764" s="10"/>
      <c r="PO1764" s="10"/>
      <c r="PP1764" s="10"/>
      <c r="PQ1764" s="10"/>
      <c r="PR1764" s="10"/>
      <c r="PS1764" s="10"/>
      <c r="PT1764" s="10"/>
      <c r="PU1764" s="10"/>
      <c r="PV1764" s="10"/>
      <c r="PW1764" s="10"/>
      <c r="PX1764" s="10"/>
      <c r="PY1764" s="10"/>
      <c r="PZ1764" s="10"/>
      <c r="QA1764" s="10"/>
      <c r="QB1764" s="10"/>
      <c r="QC1764" s="10"/>
      <c r="QD1764" s="10"/>
      <c r="QE1764" s="10"/>
      <c r="QF1764" s="10"/>
      <c r="QG1764" s="10"/>
      <c r="QH1764" s="10"/>
      <c r="QI1764" s="10"/>
      <c r="QJ1764" s="10"/>
      <c r="QK1764" s="10"/>
      <c r="QL1764" s="10"/>
      <c r="QM1764" s="10"/>
      <c r="QN1764" s="10"/>
      <c r="QO1764" s="10"/>
      <c r="QP1764" s="10"/>
      <c r="QQ1764" s="10"/>
      <c r="QR1764" s="10"/>
      <c r="QS1764" s="10"/>
      <c r="QT1764" s="10"/>
      <c r="QU1764" s="10"/>
      <c r="QV1764" s="10"/>
      <c r="QW1764" s="10"/>
      <c r="QX1764" s="10"/>
      <c r="QY1764" s="10"/>
      <c r="QZ1764" s="10"/>
      <c r="RA1764" s="10"/>
      <c r="RB1764" s="10"/>
      <c r="RC1764" s="10"/>
      <c r="RD1764" s="10"/>
      <c r="RE1764" s="10"/>
      <c r="RF1764" s="10"/>
      <c r="RG1764" s="10"/>
      <c r="RH1764" s="10"/>
      <c r="RI1764" s="10"/>
      <c r="RJ1764" s="10"/>
      <c r="RK1764" s="10"/>
    </row>
    <row r="1765" ht="13.75" spans="1:479">
      <c r="A1765" s="88" t="s">
        <v>12781</v>
      </c>
      <c r="B1765" s="88" t="s">
        <v>4185</v>
      </c>
      <c r="C1765" s="106" t="s">
        <v>8532</v>
      </c>
      <c r="D1765" s="437" t="s">
        <v>12266</v>
      </c>
      <c r="E1765" s="438">
        <v>4</v>
      </c>
      <c r="F1765" s="438">
        <v>131</v>
      </c>
      <c r="G1765" s="439">
        <f t="shared" si="29"/>
        <v>524</v>
      </c>
      <c r="H1765" s="318"/>
      <c r="I1765" s="398"/>
      <c r="J1765" s="398"/>
      <c r="K1765" s="398"/>
      <c r="L1765" s="398"/>
      <c r="M1765" s="399"/>
      <c r="N1765" s="318"/>
      <c r="O1765" s="318">
        <v>62</v>
      </c>
      <c r="P1765" s="318">
        <v>63</v>
      </c>
      <c r="Q1765" s="318">
        <v>21</v>
      </c>
      <c r="R1765" s="318"/>
      <c r="S1765" s="318"/>
      <c r="T1765" s="398"/>
      <c r="U1765" s="440"/>
      <c r="V1765" s="441"/>
      <c r="W1765" s="441"/>
      <c r="X1765" s="399"/>
      <c r="Y1765" s="318"/>
      <c r="Z1765" s="442"/>
      <c r="AA1765" s="440"/>
      <c r="AB1765" s="441"/>
      <c r="AC1765" s="441"/>
      <c r="AD1765" s="399"/>
      <c r="AE1765" s="318"/>
      <c r="AF1765" s="318"/>
      <c r="AG1765" s="318"/>
      <c r="AH1765" s="318"/>
      <c r="AI1765" s="318"/>
      <c r="AJ1765" s="318"/>
      <c r="AK1765" s="318"/>
      <c r="AL1765" s="318"/>
      <c r="AM1765" s="318"/>
      <c r="AN1765" s="318"/>
      <c r="AO1765" s="318"/>
      <c r="AP1765" s="318"/>
      <c r="AQ1765" s="318"/>
      <c r="AR1765" s="318"/>
      <c r="AS1765" s="318"/>
      <c r="AT1765" s="318"/>
      <c r="AU1765" s="318"/>
      <c r="AV1765" s="318"/>
      <c r="AW1765" s="318"/>
      <c r="AX1765" s="318"/>
      <c r="AY1765" s="399"/>
      <c r="AZ1765" s="399"/>
      <c r="BA1765" s="399"/>
      <c r="BB1765" s="399"/>
      <c r="BC1765" s="443" t="s">
        <v>12298</v>
      </c>
      <c r="BD1765" s="443" t="s">
        <v>12280</v>
      </c>
      <c r="BE1765" s="443" t="s">
        <v>12271</v>
      </c>
      <c r="BF1765" s="443"/>
      <c r="BG1765" s="443"/>
      <c r="BH1765" s="443"/>
      <c r="BI1765" s="443"/>
      <c r="BJ1765" s="443"/>
      <c r="BK1765" s="444" t="s">
        <v>1511</v>
      </c>
      <c r="BL1765" s="443"/>
      <c r="BM1765" s="443"/>
      <c r="BN1765" s="443"/>
      <c r="BO1765" s="10"/>
      <c r="BP1765" s="10"/>
      <c r="BQ1765" s="10"/>
      <c r="BR1765" s="10"/>
      <c r="BS1765" s="10"/>
      <c r="BT1765" s="443"/>
      <c r="BU1765" s="443"/>
      <c r="BV1765" s="443"/>
      <c r="BW1765" s="443"/>
      <c r="BX1765" s="443"/>
      <c r="BY1765" s="10"/>
      <c r="BZ1765" s="10"/>
      <c r="CA1765" s="10"/>
      <c r="CB1765" s="10" t="s">
        <v>1511</v>
      </c>
      <c r="CC1765" s="10"/>
      <c r="CD1765" s="10"/>
      <c r="CE1765" s="10"/>
      <c r="CF1765" s="10"/>
      <c r="CG1765" s="10"/>
      <c r="CH1765" s="10"/>
      <c r="CI1765" s="10"/>
      <c r="CJ1765" s="10"/>
      <c r="CK1765" s="10"/>
      <c r="CL1765" s="10"/>
      <c r="CM1765" s="10"/>
      <c r="CN1765" s="10"/>
      <c r="CO1765" s="10"/>
      <c r="CP1765" s="10"/>
      <c r="CQ1765" s="10"/>
      <c r="CR1765" s="10"/>
      <c r="CS1765" s="10"/>
      <c r="CT1765" s="10"/>
      <c r="CU1765" s="10"/>
      <c r="CV1765" s="10"/>
      <c r="CW1765" s="10"/>
      <c r="CX1765" s="10"/>
      <c r="CY1765" s="10"/>
      <c r="CZ1765" s="10"/>
      <c r="DA1765" s="10"/>
      <c r="DB1765" s="10"/>
      <c r="DC1765" s="10"/>
      <c r="DD1765" s="10"/>
      <c r="DE1765" s="10"/>
      <c r="DF1765" s="10"/>
      <c r="DG1765" s="10"/>
      <c r="DH1765" s="10"/>
      <c r="DI1765" s="10"/>
      <c r="DJ1765" s="10"/>
      <c r="DK1765" s="10"/>
      <c r="DL1765" s="10"/>
      <c r="DM1765" s="10"/>
      <c r="DN1765" s="10"/>
      <c r="DO1765" s="10"/>
      <c r="DP1765" s="10"/>
      <c r="DQ1765" s="10"/>
      <c r="DR1765" s="10"/>
      <c r="DS1765" s="10"/>
      <c r="DT1765" s="10"/>
      <c r="DU1765" s="10"/>
      <c r="DV1765" s="10"/>
      <c r="DW1765" s="10"/>
      <c r="DX1765" s="10"/>
      <c r="DY1765" s="10"/>
      <c r="DZ1765" s="10"/>
      <c r="EA1765" s="10"/>
      <c r="EB1765" s="10"/>
      <c r="EC1765" s="10"/>
      <c r="ED1765" s="10"/>
      <c r="EE1765" s="10"/>
      <c r="EF1765" s="10"/>
      <c r="EG1765" s="10"/>
      <c r="EH1765" s="10"/>
      <c r="EI1765" s="10"/>
      <c r="EJ1765" s="10"/>
      <c r="EK1765" s="10"/>
      <c r="EL1765" s="10"/>
      <c r="EM1765" s="10"/>
      <c r="EN1765" s="10"/>
      <c r="EO1765" s="10"/>
      <c r="EP1765" s="10"/>
      <c r="EQ1765" s="10"/>
      <c r="ER1765" s="10"/>
      <c r="ES1765" s="10"/>
      <c r="ET1765" s="10"/>
      <c r="EU1765" s="10"/>
      <c r="EV1765" s="10"/>
      <c r="EW1765" s="10"/>
      <c r="EX1765" s="10"/>
      <c r="EY1765" s="10"/>
      <c r="EZ1765" s="10"/>
      <c r="FA1765" s="10"/>
      <c r="FB1765" s="10"/>
      <c r="FC1765" s="10"/>
      <c r="FD1765" s="10"/>
      <c r="FE1765" s="10"/>
      <c r="FF1765" s="10"/>
      <c r="FG1765" s="10"/>
      <c r="FH1765" s="10"/>
      <c r="FI1765" s="10"/>
      <c r="FJ1765" s="10"/>
      <c r="FK1765" s="10"/>
      <c r="FL1765" s="10"/>
      <c r="FM1765" s="10"/>
      <c r="FN1765" s="10"/>
      <c r="FO1765" s="10"/>
      <c r="FP1765" s="10"/>
      <c r="FQ1765" s="10"/>
      <c r="FR1765" s="10"/>
      <c r="FS1765" s="10"/>
      <c r="FT1765" s="10"/>
      <c r="FU1765" s="10"/>
      <c r="FV1765" s="10"/>
      <c r="FW1765" s="10"/>
      <c r="FX1765" s="10"/>
      <c r="FY1765" s="10"/>
      <c r="FZ1765" s="10"/>
      <c r="GA1765" s="10"/>
      <c r="GB1765" s="10"/>
      <c r="GC1765" s="10"/>
      <c r="GD1765" s="10"/>
      <c r="GE1765" s="10"/>
      <c r="GF1765" s="10"/>
      <c r="GG1765" s="10"/>
      <c r="GH1765" s="10"/>
      <c r="GI1765" s="10"/>
      <c r="GJ1765" s="10"/>
      <c r="GK1765" s="10"/>
      <c r="GL1765" s="10"/>
      <c r="GM1765" s="10"/>
      <c r="GN1765" s="10"/>
      <c r="GO1765" s="10"/>
      <c r="GP1765" s="10"/>
      <c r="GQ1765" s="10"/>
      <c r="GR1765" s="10"/>
      <c r="GS1765" s="10"/>
      <c r="GT1765" s="10"/>
      <c r="GU1765" s="10"/>
      <c r="GV1765" s="10"/>
      <c r="GW1765" s="10"/>
      <c r="GX1765" s="10"/>
      <c r="GY1765" s="10"/>
      <c r="GZ1765" s="10"/>
      <c r="HA1765" s="10"/>
      <c r="HB1765" s="10"/>
      <c r="HC1765" s="10"/>
      <c r="HD1765" s="10"/>
      <c r="HE1765" s="10"/>
      <c r="HF1765" s="10"/>
      <c r="HG1765" s="10"/>
      <c r="HH1765" s="10"/>
      <c r="HI1765" s="10"/>
      <c r="HJ1765" s="10"/>
      <c r="HK1765" s="10"/>
      <c r="HL1765" s="10"/>
      <c r="HM1765" s="10"/>
      <c r="HN1765" s="10"/>
      <c r="HO1765" s="10"/>
      <c r="HP1765" s="10"/>
      <c r="HQ1765" s="10"/>
      <c r="HR1765" s="10"/>
      <c r="HS1765" s="10"/>
      <c r="HT1765" s="10"/>
      <c r="HU1765" s="10"/>
      <c r="HV1765" s="10"/>
      <c r="HW1765" s="10"/>
      <c r="HX1765" s="10"/>
      <c r="HY1765" s="10"/>
      <c r="HZ1765" s="10"/>
      <c r="IA1765" s="10"/>
      <c r="IB1765" s="10"/>
      <c r="IC1765" s="10"/>
      <c r="ID1765" s="10"/>
      <c r="IE1765" s="10"/>
      <c r="IF1765" s="10"/>
      <c r="IG1765" s="10"/>
      <c r="IH1765" s="10"/>
      <c r="II1765" s="10"/>
      <c r="IJ1765" s="10"/>
      <c r="IK1765" s="10"/>
      <c r="IL1765" s="10"/>
      <c r="IM1765" s="10"/>
      <c r="IN1765" s="10"/>
      <c r="IO1765" s="10"/>
      <c r="IP1765" s="10"/>
      <c r="IQ1765" s="10"/>
      <c r="IR1765" s="10"/>
      <c r="IS1765" s="10"/>
      <c r="IT1765" s="10"/>
      <c r="IU1765" s="10"/>
      <c r="IV1765" s="10"/>
      <c r="IW1765" s="10"/>
      <c r="IX1765" s="10"/>
      <c r="IY1765" s="10"/>
      <c r="IZ1765" s="10"/>
      <c r="JA1765" s="10"/>
      <c r="JB1765" s="10"/>
      <c r="JC1765" s="10"/>
      <c r="JD1765" s="10"/>
      <c r="JE1765" s="10"/>
      <c r="JF1765" s="10"/>
      <c r="JG1765" s="10"/>
      <c r="JH1765" s="10"/>
      <c r="JI1765" s="10"/>
      <c r="JJ1765" s="10"/>
      <c r="JK1765" s="10"/>
      <c r="JL1765" s="10"/>
      <c r="JM1765" s="10"/>
      <c r="JN1765" s="10"/>
      <c r="JO1765" s="10"/>
      <c r="JP1765" s="10"/>
      <c r="JQ1765" s="10"/>
      <c r="JR1765" s="10"/>
      <c r="JS1765" s="10"/>
      <c r="JT1765" s="10"/>
      <c r="JU1765" s="10"/>
      <c r="JV1765" s="10"/>
      <c r="JW1765" s="10"/>
      <c r="JX1765" s="10"/>
      <c r="JY1765" s="10"/>
      <c r="JZ1765" s="10"/>
      <c r="KA1765" s="10"/>
      <c r="KB1765" s="10"/>
      <c r="KC1765" s="10"/>
      <c r="KD1765" s="10"/>
      <c r="KE1765" s="10"/>
      <c r="KF1765" s="10"/>
      <c r="KG1765" s="10"/>
      <c r="KH1765" s="10"/>
      <c r="KI1765" s="10"/>
      <c r="KJ1765" s="10"/>
      <c r="KK1765" s="10"/>
      <c r="KL1765" s="10"/>
      <c r="KM1765" s="10"/>
      <c r="KN1765" s="10"/>
      <c r="KO1765" s="10"/>
      <c r="KP1765" s="10"/>
      <c r="KQ1765" s="10"/>
      <c r="KR1765" s="10"/>
      <c r="KS1765" s="10"/>
      <c r="KT1765" s="10"/>
      <c r="KU1765" s="10"/>
      <c r="KV1765" s="10"/>
      <c r="KW1765" s="10"/>
      <c r="KX1765" s="10"/>
      <c r="KY1765" s="10"/>
      <c r="KZ1765" s="10"/>
      <c r="LA1765" s="10"/>
      <c r="LB1765" s="10"/>
      <c r="LC1765" s="10"/>
      <c r="LD1765" s="10"/>
      <c r="LE1765" s="10"/>
      <c r="LF1765" s="10"/>
      <c r="LG1765" s="10"/>
      <c r="LH1765" s="10"/>
      <c r="LI1765" s="10"/>
      <c r="LJ1765" s="10"/>
      <c r="LK1765" s="10"/>
      <c r="LL1765" s="10"/>
      <c r="LM1765" s="10"/>
      <c r="LN1765" s="10"/>
      <c r="LO1765" s="10"/>
      <c r="LP1765" s="10"/>
      <c r="LQ1765" s="10"/>
      <c r="LR1765" s="10"/>
      <c r="LS1765" s="10"/>
      <c r="LT1765" s="10"/>
      <c r="LU1765" s="10"/>
      <c r="LV1765" s="10"/>
      <c r="LW1765" s="10"/>
      <c r="LX1765" s="10"/>
      <c r="LY1765" s="10"/>
      <c r="LZ1765" s="10"/>
      <c r="MA1765" s="10"/>
      <c r="MB1765" s="10"/>
      <c r="MC1765" s="10"/>
      <c r="MD1765" s="10"/>
      <c r="ME1765" s="10"/>
      <c r="MF1765" s="10"/>
      <c r="MG1765" s="10"/>
      <c r="MH1765" s="10"/>
      <c r="MI1765" s="10"/>
      <c r="MJ1765" s="10"/>
      <c r="MK1765" s="10"/>
      <c r="ML1765" s="10"/>
      <c r="MM1765" s="10"/>
      <c r="MN1765" s="10"/>
      <c r="MO1765" s="10"/>
      <c r="MP1765" s="10"/>
      <c r="MQ1765" s="10"/>
      <c r="MR1765" s="10"/>
      <c r="MS1765" s="10"/>
      <c r="MT1765" s="10"/>
      <c r="MU1765" s="10"/>
      <c r="MV1765" s="10"/>
      <c r="MW1765" s="10"/>
      <c r="MX1765" s="10"/>
      <c r="MY1765" s="10"/>
      <c r="MZ1765" s="10"/>
      <c r="NA1765" s="10"/>
      <c r="NB1765" s="10"/>
      <c r="NC1765" s="10"/>
      <c r="ND1765" s="10"/>
      <c r="NE1765" s="10"/>
      <c r="NF1765" s="10"/>
      <c r="NG1765" s="10"/>
      <c r="NH1765" s="10"/>
      <c r="NI1765" s="10"/>
      <c r="NJ1765" s="10"/>
      <c r="NK1765" s="10"/>
      <c r="NL1765" s="10"/>
      <c r="NM1765" s="10"/>
      <c r="NN1765" s="10"/>
      <c r="NO1765" s="10"/>
      <c r="NP1765" s="10"/>
      <c r="NQ1765" s="10"/>
      <c r="NR1765" s="10"/>
      <c r="NS1765" s="10"/>
      <c r="NT1765" s="10"/>
      <c r="NU1765" s="10"/>
      <c r="NV1765" s="10"/>
      <c r="NW1765" s="10"/>
      <c r="NX1765" s="10"/>
      <c r="NY1765" s="10"/>
      <c r="NZ1765" s="10"/>
      <c r="OA1765" s="10"/>
      <c r="OB1765" s="10"/>
      <c r="OC1765" s="10"/>
      <c r="OD1765" s="10"/>
      <c r="OE1765" s="10"/>
      <c r="OF1765" s="10"/>
      <c r="OG1765" s="10"/>
      <c r="OH1765" s="10"/>
      <c r="OI1765" s="10"/>
      <c r="OJ1765" s="10"/>
      <c r="OK1765" s="10"/>
      <c r="OL1765" s="10"/>
      <c r="OM1765" s="10"/>
      <c r="ON1765" s="10"/>
      <c r="OO1765" s="10"/>
      <c r="OP1765" s="10"/>
      <c r="OQ1765" s="10"/>
      <c r="OR1765" s="10"/>
      <c r="OS1765" s="10"/>
      <c r="OT1765" s="10"/>
      <c r="OU1765" s="10"/>
      <c r="OV1765" s="10"/>
      <c r="OW1765" s="10"/>
      <c r="OX1765" s="10"/>
      <c r="OY1765" s="10"/>
      <c r="OZ1765" s="10"/>
      <c r="PA1765" s="10"/>
      <c r="PB1765" s="10"/>
      <c r="PC1765" s="10"/>
      <c r="PD1765" s="10"/>
      <c r="PE1765" s="10"/>
      <c r="PF1765" s="10"/>
      <c r="PG1765" s="10"/>
      <c r="PH1765" s="10"/>
      <c r="PI1765" s="10"/>
      <c r="PJ1765" s="10"/>
      <c r="PK1765" s="10"/>
      <c r="PL1765" s="10"/>
      <c r="PM1765" s="10"/>
      <c r="PN1765" s="10"/>
      <c r="PO1765" s="10"/>
      <c r="PP1765" s="10"/>
      <c r="PQ1765" s="10"/>
      <c r="PR1765" s="10"/>
      <c r="PS1765" s="10"/>
      <c r="PT1765" s="10"/>
      <c r="PU1765" s="10"/>
      <c r="PV1765" s="10"/>
      <c r="PW1765" s="10"/>
      <c r="PX1765" s="10"/>
      <c r="PY1765" s="10"/>
      <c r="PZ1765" s="10"/>
      <c r="QA1765" s="10"/>
      <c r="QB1765" s="10"/>
      <c r="QC1765" s="10"/>
      <c r="QD1765" s="10"/>
      <c r="QE1765" s="10"/>
      <c r="QF1765" s="10"/>
      <c r="QG1765" s="10"/>
      <c r="QH1765" s="10"/>
      <c r="QI1765" s="10"/>
      <c r="QJ1765" s="10"/>
      <c r="QK1765" s="10"/>
      <c r="QL1765" s="10"/>
      <c r="QM1765" s="10"/>
      <c r="QN1765" s="10"/>
      <c r="QO1765" s="10"/>
      <c r="QP1765" s="10"/>
      <c r="QQ1765" s="10"/>
      <c r="QR1765" s="10"/>
      <c r="QS1765" s="10"/>
      <c r="QT1765" s="10"/>
      <c r="QU1765" s="10"/>
      <c r="QV1765" s="10"/>
      <c r="QW1765" s="10"/>
      <c r="QX1765" s="10"/>
      <c r="QY1765" s="10"/>
      <c r="QZ1765" s="10"/>
      <c r="RA1765" s="10"/>
      <c r="RB1765" s="10"/>
      <c r="RC1765" s="10"/>
      <c r="RD1765" s="10"/>
      <c r="RE1765" s="10"/>
      <c r="RF1765" s="10"/>
      <c r="RG1765" s="10"/>
      <c r="RH1765" s="10"/>
      <c r="RI1765" s="10"/>
      <c r="RJ1765" s="10"/>
      <c r="RK1765" s="10"/>
    </row>
    <row r="1766" ht="13.75" spans="1:479">
      <c r="A1766" s="88" t="s">
        <v>12781</v>
      </c>
      <c r="B1766" s="88" t="s">
        <v>4185</v>
      </c>
      <c r="C1766" s="106" t="s">
        <v>8532</v>
      </c>
      <c r="D1766" s="437" t="s">
        <v>494</v>
      </c>
      <c r="E1766" s="438">
        <v>4</v>
      </c>
      <c r="F1766" s="438">
        <v>128</v>
      </c>
      <c r="G1766" s="439">
        <f t="shared" si="29"/>
        <v>512</v>
      </c>
      <c r="H1766" s="318"/>
      <c r="I1766" s="398"/>
      <c r="J1766" s="398"/>
      <c r="K1766" s="398"/>
      <c r="L1766" s="398"/>
      <c r="M1766" s="399"/>
      <c r="N1766" s="318"/>
      <c r="O1766" s="318">
        <v>28</v>
      </c>
      <c r="P1766" s="318">
        <v>50</v>
      </c>
      <c r="Q1766" s="318">
        <v>57</v>
      </c>
      <c r="R1766" s="318"/>
      <c r="S1766" s="318"/>
      <c r="T1766" s="398"/>
      <c r="U1766" s="445"/>
      <c r="V1766" s="446"/>
      <c r="W1766" s="446"/>
      <c r="X1766" s="399"/>
      <c r="Y1766" s="318"/>
      <c r="Z1766" s="442"/>
      <c r="AA1766" s="445"/>
      <c r="AB1766" s="446"/>
      <c r="AC1766" s="446"/>
      <c r="AD1766" s="399"/>
      <c r="AE1766" s="318"/>
      <c r="AF1766" s="318"/>
      <c r="AG1766" s="318"/>
      <c r="AH1766" s="318"/>
      <c r="AI1766" s="318"/>
      <c r="AJ1766" s="318"/>
      <c r="AK1766" s="318"/>
      <c r="AL1766" s="318"/>
      <c r="AM1766" s="318"/>
      <c r="AN1766" s="318"/>
      <c r="AO1766" s="318"/>
      <c r="AP1766" s="318"/>
      <c r="AQ1766" s="318"/>
      <c r="AR1766" s="318"/>
      <c r="AS1766" s="318"/>
      <c r="AT1766" s="318"/>
      <c r="AU1766" s="318"/>
      <c r="AV1766" s="318"/>
      <c r="AW1766" s="318"/>
      <c r="AX1766" s="318"/>
      <c r="AY1766" s="399"/>
      <c r="AZ1766" s="399"/>
      <c r="BA1766" s="399"/>
      <c r="BB1766" s="399"/>
      <c r="BC1766" s="443" t="s">
        <v>12301</v>
      </c>
      <c r="BD1766" s="443" t="s">
        <v>12282</v>
      </c>
      <c r="BE1766" s="443" t="s">
        <v>12275</v>
      </c>
      <c r="BF1766" s="443"/>
      <c r="BG1766" s="443"/>
      <c r="BH1766" s="443"/>
      <c r="BI1766" s="443"/>
      <c r="BJ1766" s="443"/>
      <c r="BK1766" s="444" t="s">
        <v>1511</v>
      </c>
      <c r="BL1766" s="443"/>
      <c r="BM1766" s="443"/>
      <c r="BN1766" s="443"/>
      <c r="BO1766" s="10"/>
      <c r="BP1766" s="10"/>
      <c r="BQ1766" s="10"/>
      <c r="BR1766" s="10"/>
      <c r="BS1766" s="10"/>
      <c r="BT1766" s="443"/>
      <c r="BU1766" s="443"/>
      <c r="BV1766" s="443"/>
      <c r="BW1766" s="443"/>
      <c r="BX1766" s="443"/>
      <c r="BY1766" s="10"/>
      <c r="BZ1766" s="10"/>
      <c r="CA1766" s="10"/>
      <c r="CB1766" s="10" t="s">
        <v>1511</v>
      </c>
      <c r="CC1766" s="10"/>
      <c r="CD1766" s="10"/>
      <c r="CE1766" s="10"/>
      <c r="CF1766" s="10"/>
      <c r="CG1766" s="10"/>
      <c r="CH1766" s="10"/>
      <c r="CI1766" s="10"/>
      <c r="CJ1766" s="10"/>
      <c r="CK1766" s="10"/>
      <c r="CL1766" s="10"/>
      <c r="CM1766" s="10"/>
      <c r="CN1766" s="10"/>
      <c r="CO1766" s="10"/>
      <c r="CP1766" s="10"/>
      <c r="CQ1766" s="10"/>
      <c r="CR1766" s="10"/>
      <c r="CS1766" s="10"/>
      <c r="CT1766" s="10"/>
      <c r="CU1766" s="10"/>
      <c r="CV1766" s="10"/>
      <c r="CW1766" s="10"/>
      <c r="CX1766" s="10"/>
      <c r="CY1766" s="10"/>
      <c r="CZ1766" s="10"/>
      <c r="DA1766" s="10"/>
      <c r="DB1766" s="10"/>
      <c r="DC1766" s="10"/>
      <c r="DD1766" s="10"/>
      <c r="DE1766" s="10"/>
      <c r="DF1766" s="10"/>
      <c r="DG1766" s="10"/>
      <c r="DH1766" s="10"/>
      <c r="DI1766" s="10"/>
      <c r="DJ1766" s="10"/>
      <c r="DK1766" s="10"/>
      <c r="DL1766" s="10"/>
      <c r="DM1766" s="10"/>
      <c r="DN1766" s="10"/>
      <c r="DO1766" s="10"/>
      <c r="DP1766" s="10"/>
      <c r="DQ1766" s="10"/>
      <c r="DR1766" s="10"/>
      <c r="DS1766" s="10"/>
      <c r="DT1766" s="10"/>
      <c r="DU1766" s="10"/>
      <c r="DV1766" s="10"/>
      <c r="DW1766" s="10"/>
      <c r="DX1766" s="10"/>
      <c r="DY1766" s="10"/>
      <c r="DZ1766" s="10"/>
      <c r="EA1766" s="10"/>
      <c r="EB1766" s="10"/>
      <c r="EC1766" s="10"/>
      <c r="ED1766" s="10"/>
      <c r="EE1766" s="10"/>
      <c r="EF1766" s="10"/>
      <c r="EG1766" s="10"/>
      <c r="EH1766" s="10"/>
      <c r="EI1766" s="10"/>
      <c r="EJ1766" s="10"/>
      <c r="EK1766" s="10"/>
      <c r="EL1766" s="10"/>
      <c r="EM1766" s="10"/>
      <c r="EN1766" s="10"/>
      <c r="EO1766" s="10"/>
      <c r="EP1766" s="10"/>
      <c r="EQ1766" s="10"/>
      <c r="ER1766" s="10"/>
      <c r="ES1766" s="10"/>
      <c r="ET1766" s="10"/>
      <c r="EU1766" s="10"/>
      <c r="EV1766" s="10"/>
      <c r="EW1766" s="10"/>
      <c r="EX1766" s="10"/>
      <c r="EY1766" s="10"/>
      <c r="EZ1766" s="10"/>
      <c r="FA1766" s="10"/>
      <c r="FB1766" s="10"/>
      <c r="FC1766" s="10"/>
      <c r="FD1766" s="10"/>
      <c r="FE1766" s="10"/>
      <c r="FF1766" s="10"/>
      <c r="FG1766" s="10"/>
      <c r="FH1766" s="10"/>
      <c r="FI1766" s="10"/>
      <c r="FJ1766" s="10"/>
      <c r="FK1766" s="10"/>
      <c r="FL1766" s="10"/>
      <c r="FM1766" s="10"/>
      <c r="FN1766" s="10"/>
      <c r="FO1766" s="10"/>
      <c r="FP1766" s="10"/>
      <c r="FQ1766" s="10"/>
      <c r="FR1766" s="10"/>
      <c r="FS1766" s="10"/>
      <c r="FT1766" s="10"/>
      <c r="FU1766" s="10"/>
      <c r="FV1766" s="10"/>
      <c r="FW1766" s="10"/>
      <c r="FX1766" s="10"/>
      <c r="FY1766" s="10"/>
      <c r="FZ1766" s="10"/>
      <c r="GA1766" s="10"/>
      <c r="GB1766" s="10"/>
      <c r="GC1766" s="10"/>
      <c r="GD1766" s="10"/>
      <c r="GE1766" s="10"/>
      <c r="GF1766" s="10"/>
      <c r="GG1766" s="10"/>
      <c r="GH1766" s="10"/>
      <c r="GI1766" s="10"/>
      <c r="GJ1766" s="10"/>
      <c r="GK1766" s="10"/>
      <c r="GL1766" s="10"/>
      <c r="GM1766" s="10"/>
      <c r="GN1766" s="10"/>
      <c r="GO1766" s="10"/>
      <c r="GP1766" s="10"/>
      <c r="GQ1766" s="10"/>
      <c r="GR1766" s="10"/>
      <c r="GS1766" s="10"/>
      <c r="GT1766" s="10"/>
      <c r="GU1766" s="10"/>
      <c r="GV1766" s="10"/>
      <c r="GW1766" s="10"/>
      <c r="GX1766" s="10"/>
      <c r="GY1766" s="10"/>
      <c r="GZ1766" s="10"/>
      <c r="HA1766" s="10"/>
      <c r="HB1766" s="10"/>
      <c r="HC1766" s="10"/>
      <c r="HD1766" s="10"/>
      <c r="HE1766" s="10"/>
      <c r="HF1766" s="10"/>
      <c r="HG1766" s="10"/>
      <c r="HH1766" s="10"/>
      <c r="HI1766" s="10"/>
      <c r="HJ1766" s="10"/>
      <c r="HK1766" s="10"/>
      <c r="HL1766" s="10"/>
      <c r="HM1766" s="10"/>
      <c r="HN1766" s="10"/>
      <c r="HO1766" s="10"/>
      <c r="HP1766" s="10"/>
      <c r="HQ1766" s="10"/>
      <c r="HR1766" s="10"/>
      <c r="HS1766" s="10"/>
      <c r="HT1766" s="10"/>
      <c r="HU1766" s="10"/>
      <c r="HV1766" s="10"/>
      <c r="HW1766" s="10"/>
      <c r="HX1766" s="10"/>
      <c r="HY1766" s="10"/>
      <c r="HZ1766" s="10"/>
      <c r="IA1766" s="10"/>
      <c r="IB1766" s="10"/>
      <c r="IC1766" s="10"/>
      <c r="ID1766" s="10"/>
      <c r="IE1766" s="10"/>
      <c r="IF1766" s="10"/>
      <c r="IG1766" s="10"/>
      <c r="IH1766" s="10"/>
      <c r="II1766" s="10"/>
      <c r="IJ1766" s="10"/>
      <c r="IK1766" s="10"/>
      <c r="IL1766" s="10"/>
      <c r="IM1766" s="10"/>
      <c r="IN1766" s="10"/>
      <c r="IO1766" s="10"/>
      <c r="IP1766" s="10"/>
      <c r="IQ1766" s="10"/>
      <c r="IR1766" s="10"/>
      <c r="IS1766" s="10"/>
      <c r="IT1766" s="10"/>
      <c r="IU1766" s="10"/>
      <c r="IV1766" s="10"/>
      <c r="IW1766" s="10"/>
      <c r="IX1766" s="10"/>
      <c r="IY1766" s="10"/>
      <c r="IZ1766" s="10"/>
      <c r="JA1766" s="10"/>
      <c r="JB1766" s="10"/>
      <c r="JC1766" s="10"/>
      <c r="JD1766" s="10"/>
      <c r="JE1766" s="10"/>
      <c r="JF1766" s="10"/>
      <c r="JG1766" s="10"/>
      <c r="JH1766" s="10"/>
      <c r="JI1766" s="10"/>
      <c r="JJ1766" s="10"/>
      <c r="JK1766" s="10"/>
      <c r="JL1766" s="10"/>
      <c r="JM1766" s="10"/>
      <c r="JN1766" s="10"/>
      <c r="JO1766" s="10"/>
      <c r="JP1766" s="10"/>
      <c r="JQ1766" s="10"/>
      <c r="JR1766" s="10"/>
      <c r="JS1766" s="10"/>
      <c r="JT1766" s="10"/>
      <c r="JU1766" s="10"/>
      <c r="JV1766" s="10"/>
      <c r="JW1766" s="10"/>
      <c r="JX1766" s="10"/>
      <c r="JY1766" s="10"/>
      <c r="JZ1766" s="10"/>
      <c r="KA1766" s="10"/>
      <c r="KB1766" s="10"/>
      <c r="KC1766" s="10"/>
      <c r="KD1766" s="10"/>
      <c r="KE1766" s="10"/>
      <c r="KF1766" s="10"/>
      <c r="KG1766" s="10"/>
      <c r="KH1766" s="10"/>
      <c r="KI1766" s="10"/>
      <c r="KJ1766" s="10"/>
      <c r="KK1766" s="10"/>
      <c r="KL1766" s="10"/>
      <c r="KM1766" s="10"/>
      <c r="KN1766" s="10"/>
      <c r="KO1766" s="10"/>
      <c r="KP1766" s="10"/>
      <c r="KQ1766" s="10"/>
      <c r="KR1766" s="10"/>
      <c r="KS1766" s="10"/>
      <c r="KT1766" s="10"/>
      <c r="KU1766" s="10"/>
      <c r="KV1766" s="10"/>
      <c r="KW1766" s="10"/>
      <c r="KX1766" s="10"/>
      <c r="KY1766" s="10"/>
      <c r="KZ1766" s="10"/>
      <c r="LA1766" s="10"/>
      <c r="LB1766" s="10"/>
      <c r="LC1766" s="10"/>
      <c r="LD1766" s="10"/>
      <c r="LE1766" s="10"/>
      <c r="LF1766" s="10"/>
      <c r="LG1766" s="10"/>
      <c r="LH1766" s="10"/>
      <c r="LI1766" s="10"/>
      <c r="LJ1766" s="10"/>
      <c r="LK1766" s="10"/>
      <c r="LL1766" s="10"/>
      <c r="LM1766" s="10"/>
      <c r="LN1766" s="10"/>
      <c r="LO1766" s="10"/>
      <c r="LP1766" s="10"/>
      <c r="LQ1766" s="10"/>
      <c r="LR1766" s="10"/>
      <c r="LS1766" s="10"/>
      <c r="LT1766" s="10"/>
      <c r="LU1766" s="10"/>
      <c r="LV1766" s="10"/>
      <c r="LW1766" s="10"/>
      <c r="LX1766" s="10"/>
      <c r="LY1766" s="10"/>
      <c r="LZ1766" s="10"/>
      <c r="MA1766" s="10"/>
      <c r="MB1766" s="10"/>
      <c r="MC1766" s="10"/>
      <c r="MD1766" s="10"/>
      <c r="ME1766" s="10"/>
      <c r="MF1766" s="10"/>
      <c r="MG1766" s="10"/>
      <c r="MH1766" s="10"/>
      <c r="MI1766" s="10"/>
      <c r="MJ1766" s="10"/>
      <c r="MK1766" s="10"/>
      <c r="ML1766" s="10"/>
      <c r="MM1766" s="10"/>
      <c r="MN1766" s="10"/>
      <c r="MO1766" s="10"/>
      <c r="MP1766" s="10"/>
      <c r="MQ1766" s="10"/>
      <c r="MR1766" s="10"/>
      <c r="MS1766" s="10"/>
      <c r="MT1766" s="10"/>
      <c r="MU1766" s="10"/>
      <c r="MV1766" s="10"/>
      <c r="MW1766" s="10"/>
      <c r="MX1766" s="10"/>
      <c r="MY1766" s="10"/>
      <c r="MZ1766" s="10"/>
      <c r="NA1766" s="10"/>
      <c r="NB1766" s="10"/>
      <c r="NC1766" s="10"/>
      <c r="ND1766" s="10"/>
      <c r="NE1766" s="10"/>
      <c r="NF1766" s="10"/>
      <c r="NG1766" s="10"/>
      <c r="NH1766" s="10"/>
      <c r="NI1766" s="10"/>
      <c r="NJ1766" s="10"/>
      <c r="NK1766" s="10"/>
      <c r="NL1766" s="10"/>
      <c r="NM1766" s="10"/>
      <c r="NN1766" s="10"/>
      <c r="NO1766" s="10"/>
      <c r="NP1766" s="10"/>
      <c r="NQ1766" s="10"/>
      <c r="NR1766" s="10"/>
      <c r="NS1766" s="10"/>
      <c r="NT1766" s="10"/>
      <c r="NU1766" s="10"/>
      <c r="NV1766" s="10"/>
      <c r="NW1766" s="10"/>
      <c r="NX1766" s="10"/>
      <c r="NY1766" s="10"/>
      <c r="NZ1766" s="10"/>
      <c r="OA1766" s="10"/>
      <c r="OB1766" s="10"/>
      <c r="OC1766" s="10"/>
      <c r="OD1766" s="10"/>
      <c r="OE1766" s="10"/>
      <c r="OF1766" s="10"/>
      <c r="OG1766" s="10"/>
      <c r="OH1766" s="10"/>
      <c r="OI1766" s="10"/>
      <c r="OJ1766" s="10"/>
      <c r="OK1766" s="10"/>
      <c r="OL1766" s="10"/>
      <c r="OM1766" s="10"/>
      <c r="ON1766" s="10"/>
      <c r="OO1766" s="10"/>
      <c r="OP1766" s="10"/>
      <c r="OQ1766" s="10"/>
      <c r="OR1766" s="10"/>
      <c r="OS1766" s="10"/>
      <c r="OT1766" s="10"/>
      <c r="OU1766" s="10"/>
      <c r="OV1766" s="10"/>
      <c r="OW1766" s="10"/>
      <c r="OX1766" s="10"/>
      <c r="OY1766" s="10"/>
      <c r="OZ1766" s="10"/>
      <c r="PA1766" s="10"/>
      <c r="PB1766" s="10"/>
      <c r="PC1766" s="10"/>
      <c r="PD1766" s="10"/>
      <c r="PE1766" s="10"/>
      <c r="PF1766" s="10"/>
      <c r="PG1766" s="10"/>
      <c r="PH1766" s="10"/>
      <c r="PI1766" s="10"/>
      <c r="PJ1766" s="10"/>
      <c r="PK1766" s="10"/>
      <c r="PL1766" s="10"/>
      <c r="PM1766" s="10"/>
      <c r="PN1766" s="10"/>
      <c r="PO1766" s="10"/>
      <c r="PP1766" s="10"/>
      <c r="PQ1766" s="10"/>
      <c r="PR1766" s="10"/>
      <c r="PS1766" s="10"/>
      <c r="PT1766" s="10"/>
      <c r="PU1766" s="10"/>
      <c r="PV1766" s="10"/>
      <c r="PW1766" s="10"/>
      <c r="PX1766" s="10"/>
      <c r="PY1766" s="10"/>
      <c r="PZ1766" s="10"/>
      <c r="QA1766" s="10"/>
      <c r="QB1766" s="10"/>
      <c r="QC1766" s="10"/>
      <c r="QD1766" s="10"/>
      <c r="QE1766" s="10"/>
      <c r="QF1766" s="10"/>
      <c r="QG1766" s="10"/>
      <c r="QH1766" s="10"/>
      <c r="QI1766" s="10"/>
      <c r="QJ1766" s="10"/>
      <c r="QK1766" s="10"/>
      <c r="QL1766" s="10"/>
      <c r="QM1766" s="10"/>
      <c r="QN1766" s="10"/>
      <c r="QO1766" s="10"/>
      <c r="QP1766" s="10"/>
      <c r="QQ1766" s="10"/>
      <c r="QR1766" s="10"/>
      <c r="QS1766" s="10"/>
      <c r="QT1766" s="10"/>
      <c r="QU1766" s="10"/>
      <c r="QV1766" s="10"/>
      <c r="QW1766" s="10"/>
      <c r="QX1766" s="10"/>
      <c r="QY1766" s="10"/>
      <c r="QZ1766" s="10"/>
      <c r="RA1766" s="10"/>
      <c r="RB1766" s="10"/>
      <c r="RC1766" s="10"/>
      <c r="RD1766" s="10"/>
      <c r="RE1766" s="10"/>
      <c r="RF1766" s="10"/>
      <c r="RG1766" s="10"/>
      <c r="RH1766" s="10"/>
      <c r="RI1766" s="10"/>
      <c r="RJ1766" s="10"/>
      <c r="RK1766" s="10"/>
    </row>
    <row r="1767" ht="13.75" spans="1:479">
      <c r="A1767" s="88" t="s">
        <v>12782</v>
      </c>
      <c r="B1767" s="88">
        <v>92402491</v>
      </c>
      <c r="C1767" s="106">
        <v>92402401</v>
      </c>
      <c r="D1767" s="169" t="s">
        <v>12266</v>
      </c>
      <c r="E1767" s="88">
        <v>9</v>
      </c>
      <c r="F1767" s="88">
        <v>69</v>
      </c>
      <c r="G1767" s="170">
        <f t="shared" si="29"/>
        <v>621</v>
      </c>
      <c r="H1767" s="91"/>
      <c r="I1767" s="92"/>
      <c r="J1767" s="92">
        <v>60</v>
      </c>
      <c r="K1767" s="92">
        <v>60</v>
      </c>
      <c r="L1767" s="92">
        <v>60</v>
      </c>
      <c r="M1767" s="93"/>
      <c r="N1767" s="91"/>
      <c r="O1767" s="92">
        <v>60</v>
      </c>
      <c r="P1767" s="92">
        <v>60</v>
      </c>
      <c r="Q1767" s="92">
        <v>60</v>
      </c>
      <c r="R1767" s="93"/>
      <c r="S1767" s="94"/>
      <c r="T1767" s="95"/>
      <c r="U1767" s="96"/>
      <c r="V1767" s="95"/>
      <c r="W1767" s="95"/>
      <c r="X1767" s="97"/>
      <c r="Y1767" s="94"/>
      <c r="Z1767" s="96"/>
      <c r="AA1767" s="96"/>
      <c r="AB1767" s="95"/>
      <c r="AC1767" s="95"/>
      <c r="AD1767" s="97"/>
      <c r="AE1767" s="94"/>
      <c r="AF1767" s="94"/>
      <c r="AG1767" s="94"/>
      <c r="AH1767" s="94"/>
      <c r="AI1767" s="94"/>
      <c r="AJ1767" s="94"/>
      <c r="AK1767" s="94"/>
      <c r="AL1767" s="91"/>
      <c r="AM1767" s="113"/>
      <c r="AN1767" s="113">
        <v>60</v>
      </c>
      <c r="AO1767" s="92">
        <v>60</v>
      </c>
      <c r="AP1767" s="92">
        <v>60</v>
      </c>
      <c r="AQ1767" s="93"/>
      <c r="AR1767" s="94"/>
      <c r="AS1767" s="96"/>
      <c r="AT1767" s="96"/>
      <c r="AU1767" s="96"/>
      <c r="AV1767" s="95"/>
      <c r="AW1767" s="95"/>
      <c r="AX1767" s="97"/>
      <c r="AY1767" s="97"/>
      <c r="AZ1767" s="97"/>
      <c r="BA1767" s="97"/>
      <c r="BB1767" s="97"/>
      <c r="BC1767" s="98" t="s">
        <v>12315</v>
      </c>
      <c r="BD1767" s="98" t="s">
        <v>12271</v>
      </c>
      <c r="BE1767" s="98"/>
      <c r="BF1767" s="98"/>
      <c r="BG1767" s="98"/>
      <c r="BH1767" s="98"/>
      <c r="BI1767" s="98"/>
      <c r="BJ1767" s="98"/>
      <c r="BK1767" s="101" t="s">
        <v>1511</v>
      </c>
      <c r="BL1767" s="98"/>
      <c r="BM1767" s="98"/>
      <c r="BN1767" s="98"/>
      <c r="BO1767" s="4"/>
      <c r="BP1767" s="4"/>
      <c r="BQ1767" s="4"/>
      <c r="BR1767" s="4"/>
      <c r="BS1767" s="4"/>
      <c r="BT1767" s="98"/>
      <c r="BU1767" s="98"/>
      <c r="BV1767" s="98"/>
      <c r="BW1767" s="98"/>
      <c r="BX1767" s="98"/>
      <c r="BY1767" s="4"/>
      <c r="BZ1767" s="4"/>
      <c r="CA1767" s="4"/>
      <c r="CB1767" s="4" t="s">
        <v>1511</v>
      </c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  <c r="DA1767" s="4"/>
      <c r="DB1767" s="4"/>
      <c r="DC1767" s="4"/>
      <c r="DD1767" s="4"/>
      <c r="DE1767" s="4"/>
      <c r="DF1767" s="4"/>
      <c r="DG1767" s="4"/>
      <c r="DH1767" s="4"/>
      <c r="DI1767" s="4"/>
      <c r="DJ1767" s="4"/>
      <c r="DK1767" s="4"/>
      <c r="DL1767" s="4"/>
      <c r="DM1767" s="4"/>
      <c r="DN1767" s="4"/>
      <c r="DO1767" s="4"/>
      <c r="DP1767" s="4"/>
      <c r="DQ1767" s="4"/>
      <c r="DR1767" s="4"/>
      <c r="DS1767" s="4"/>
      <c r="DT1767" s="4"/>
      <c r="DU1767" s="4"/>
      <c r="DV1767" s="4"/>
      <c r="DW1767" s="4"/>
      <c r="DX1767" s="4"/>
      <c r="DY1767" s="4"/>
      <c r="DZ1767" s="4"/>
      <c r="EA1767" s="4"/>
      <c r="EB1767" s="4"/>
      <c r="EC1767" s="4"/>
      <c r="ED1767" s="4"/>
      <c r="EE1767" s="4"/>
      <c r="EF1767" s="4"/>
      <c r="EG1767" s="4"/>
      <c r="EH1767" s="4"/>
      <c r="EI1767" s="4"/>
      <c r="EJ1767" s="4"/>
      <c r="EK1767" s="4"/>
      <c r="EL1767" s="4"/>
      <c r="EM1767" s="4"/>
      <c r="EN1767" s="4"/>
      <c r="EO1767" s="4"/>
      <c r="EP1767" s="4"/>
      <c r="EQ1767" s="4"/>
      <c r="ER1767" s="4"/>
      <c r="ES1767" s="4"/>
      <c r="ET1767" s="4"/>
      <c r="EU1767" s="4"/>
      <c r="EV1767" s="4"/>
      <c r="EW1767" s="4"/>
      <c r="EX1767" s="4"/>
      <c r="EY1767" s="4"/>
      <c r="EZ1767" s="4"/>
      <c r="FA1767" s="4"/>
      <c r="FB1767" s="4"/>
      <c r="FC1767" s="4"/>
      <c r="FD1767" s="4"/>
      <c r="FE1767" s="4"/>
      <c r="FF1767" s="4"/>
      <c r="FG1767" s="4"/>
      <c r="FH1767" s="4"/>
      <c r="FI1767" s="4"/>
      <c r="FJ1767" s="4"/>
      <c r="FK1767" s="4"/>
      <c r="FL1767" s="4"/>
      <c r="FM1767" s="4"/>
      <c r="FN1767" s="4"/>
      <c r="FO1767" s="4"/>
      <c r="FP1767" s="4"/>
      <c r="FQ1767" s="4"/>
      <c r="FR1767" s="4"/>
      <c r="FS1767" s="4"/>
      <c r="FT1767" s="4"/>
      <c r="FU1767" s="4"/>
      <c r="FV1767" s="4"/>
      <c r="FW1767" s="4"/>
      <c r="FX1767" s="4"/>
      <c r="FY1767" s="4"/>
      <c r="FZ1767" s="4"/>
      <c r="GA1767" s="4"/>
      <c r="GB1767" s="4"/>
      <c r="GC1767" s="4"/>
      <c r="GD1767" s="4"/>
      <c r="GE1767" s="4"/>
      <c r="GF1767" s="4"/>
      <c r="GG1767" s="4"/>
      <c r="GH1767" s="4"/>
      <c r="GI1767" s="4"/>
      <c r="GJ1767" s="4"/>
      <c r="GK1767" s="4"/>
      <c r="GL1767" s="4"/>
      <c r="GM1767" s="4"/>
      <c r="GN1767" s="4"/>
      <c r="GO1767" s="4"/>
      <c r="GP1767" s="4"/>
      <c r="GQ1767" s="4"/>
      <c r="GR1767" s="4"/>
      <c r="GS1767" s="4"/>
      <c r="GT1767" s="4"/>
      <c r="GU1767" s="4"/>
      <c r="GV1767" s="4"/>
      <c r="GW1767" s="4"/>
      <c r="GX1767" s="4"/>
      <c r="GY1767" s="4"/>
      <c r="GZ1767" s="4"/>
      <c r="HA1767" s="4"/>
      <c r="HB1767" s="4"/>
      <c r="HC1767" s="4"/>
      <c r="HD1767" s="4"/>
      <c r="HE1767" s="4"/>
      <c r="HF1767" s="4"/>
      <c r="HG1767" s="4"/>
      <c r="HH1767" s="4"/>
      <c r="HI1767" s="4"/>
      <c r="HJ1767" s="4"/>
      <c r="HK1767" s="4"/>
      <c r="HL1767" s="4"/>
      <c r="HM1767" s="4"/>
      <c r="HN1767" s="4"/>
      <c r="HO1767" s="4"/>
      <c r="HP1767" s="4"/>
      <c r="HQ1767" s="4"/>
      <c r="HR1767" s="4"/>
      <c r="HS1767" s="4"/>
      <c r="HT1767" s="4"/>
      <c r="HU1767" s="4"/>
      <c r="HV1767" s="4"/>
      <c r="HW1767" s="4"/>
      <c r="HX1767" s="4"/>
      <c r="HY1767" s="4"/>
      <c r="HZ1767" s="4"/>
      <c r="IA1767" s="4"/>
      <c r="IB1767" s="4"/>
      <c r="IC1767" s="4"/>
      <c r="ID1767" s="4"/>
      <c r="IE1767" s="4"/>
      <c r="IF1767" s="4"/>
      <c r="IG1767" s="4"/>
      <c r="IH1767" s="4"/>
      <c r="II1767" s="4"/>
      <c r="IJ1767" s="4"/>
      <c r="IK1767" s="4"/>
      <c r="IL1767" s="4"/>
      <c r="IM1767" s="4"/>
      <c r="IN1767" s="4"/>
      <c r="IO1767" s="4"/>
      <c r="IP1767" s="4"/>
      <c r="IQ1767" s="4"/>
      <c r="IR1767" s="4"/>
      <c r="IS1767" s="4"/>
      <c r="IT1767" s="4"/>
      <c r="IU1767" s="4"/>
      <c r="IV1767" s="4"/>
      <c r="IW1767" s="4"/>
      <c r="IX1767" s="4"/>
      <c r="IY1767" s="4"/>
      <c r="IZ1767" s="4"/>
      <c r="JA1767" s="4"/>
      <c r="JB1767" s="4"/>
      <c r="JC1767" s="4"/>
      <c r="JD1767" s="4"/>
      <c r="JE1767" s="4"/>
      <c r="JF1767" s="4"/>
      <c r="JG1767" s="4"/>
      <c r="JH1767" s="4"/>
      <c r="JI1767" s="4"/>
      <c r="JJ1767" s="4"/>
      <c r="JK1767" s="4"/>
      <c r="JL1767" s="4"/>
      <c r="JM1767" s="4"/>
      <c r="JN1767" s="4"/>
      <c r="JO1767" s="4"/>
      <c r="JP1767" s="4"/>
      <c r="JQ1767" s="4"/>
      <c r="JR1767" s="4"/>
      <c r="JS1767" s="4"/>
      <c r="JT1767" s="4"/>
      <c r="JU1767" s="4"/>
      <c r="JV1767" s="4"/>
      <c r="JW1767" s="4"/>
      <c r="JX1767" s="4"/>
      <c r="JY1767" s="4"/>
      <c r="JZ1767" s="4"/>
      <c r="KA1767" s="4"/>
      <c r="KB1767" s="4"/>
      <c r="KC1767" s="4"/>
      <c r="KD1767" s="4"/>
      <c r="KE1767" s="4"/>
      <c r="KF1767" s="4"/>
      <c r="KG1767" s="4"/>
      <c r="KH1767" s="4"/>
      <c r="KI1767" s="4"/>
      <c r="KJ1767" s="4"/>
      <c r="KK1767" s="4"/>
      <c r="KL1767" s="4"/>
      <c r="KM1767" s="4"/>
      <c r="KN1767" s="4"/>
      <c r="KO1767" s="4"/>
      <c r="KP1767" s="4"/>
      <c r="KQ1767" s="4"/>
      <c r="KR1767" s="4"/>
      <c r="KS1767" s="4"/>
      <c r="KT1767" s="4"/>
      <c r="KU1767" s="4"/>
      <c r="KV1767" s="4"/>
      <c r="KW1767" s="4"/>
      <c r="KX1767" s="4"/>
      <c r="KY1767" s="4"/>
      <c r="KZ1767" s="4"/>
      <c r="LA1767" s="4"/>
      <c r="LB1767" s="4"/>
      <c r="LC1767" s="4"/>
      <c r="LD1767" s="4"/>
      <c r="LE1767" s="4"/>
      <c r="LF1767" s="4"/>
      <c r="LG1767" s="4"/>
      <c r="LH1767" s="4"/>
      <c r="LI1767" s="4"/>
      <c r="LJ1767" s="4"/>
      <c r="LK1767" s="4"/>
      <c r="LL1767" s="4"/>
      <c r="LM1767" s="4"/>
      <c r="LN1767" s="4"/>
      <c r="LO1767" s="4"/>
      <c r="LP1767" s="4"/>
      <c r="LQ1767" s="4"/>
      <c r="LR1767" s="4"/>
      <c r="LS1767" s="4"/>
      <c r="LT1767" s="4"/>
      <c r="LU1767" s="4"/>
      <c r="LV1767" s="4"/>
      <c r="LW1767" s="4"/>
      <c r="LX1767" s="4"/>
      <c r="LY1767" s="4"/>
      <c r="LZ1767" s="4"/>
      <c r="MA1767" s="4"/>
      <c r="MB1767" s="4"/>
      <c r="MC1767" s="4"/>
      <c r="MD1767" s="4"/>
      <c r="ME1767" s="4"/>
      <c r="MF1767" s="4"/>
      <c r="MG1767" s="4"/>
      <c r="MH1767" s="4"/>
      <c r="MI1767" s="4"/>
      <c r="MJ1767" s="4"/>
      <c r="MK1767" s="4"/>
      <c r="ML1767" s="4"/>
      <c r="MM1767" s="4"/>
      <c r="MN1767" s="4"/>
      <c r="MO1767" s="4"/>
      <c r="MP1767" s="4"/>
      <c r="MQ1767" s="4"/>
      <c r="MR1767" s="4"/>
      <c r="MS1767" s="4"/>
      <c r="MT1767" s="4"/>
      <c r="MU1767" s="4"/>
      <c r="MV1767" s="4"/>
      <c r="MW1767" s="4"/>
      <c r="MX1767" s="4"/>
      <c r="MY1767" s="4"/>
      <c r="MZ1767" s="4"/>
      <c r="NA1767" s="4"/>
      <c r="NB1767" s="4"/>
      <c r="NC1767" s="4"/>
      <c r="ND1767" s="4"/>
      <c r="NE1767" s="4"/>
      <c r="NF1767" s="4"/>
      <c r="NG1767" s="4"/>
      <c r="NH1767" s="4"/>
      <c r="NI1767" s="4"/>
      <c r="NJ1767" s="4"/>
      <c r="NK1767" s="4"/>
      <c r="NL1767" s="4"/>
      <c r="NM1767" s="4"/>
      <c r="NN1767" s="4"/>
      <c r="NO1767" s="4"/>
      <c r="NP1767" s="4"/>
      <c r="NQ1767" s="4"/>
      <c r="NR1767" s="4"/>
      <c r="NS1767" s="4"/>
      <c r="NT1767" s="4"/>
      <c r="NU1767" s="4"/>
      <c r="NV1767" s="4"/>
      <c r="NW1767" s="4"/>
      <c r="NX1767" s="4"/>
      <c r="NY1767" s="4"/>
      <c r="NZ1767" s="4"/>
      <c r="OA1767" s="4"/>
      <c r="OB1767" s="4"/>
      <c r="OC1767" s="4"/>
      <c r="OD1767" s="4"/>
      <c r="OE1767" s="4"/>
      <c r="OF1767" s="4"/>
      <c r="OG1767" s="4"/>
      <c r="OH1767" s="4"/>
      <c r="OI1767" s="4"/>
      <c r="OJ1767" s="4"/>
      <c r="OK1767" s="4"/>
      <c r="OL1767" s="4"/>
      <c r="OM1767" s="4"/>
      <c r="ON1767" s="4"/>
      <c r="OO1767" s="4"/>
      <c r="OP1767" s="4"/>
      <c r="OQ1767" s="4"/>
      <c r="OR1767" s="4"/>
      <c r="OS1767" s="4"/>
      <c r="OT1767" s="4"/>
      <c r="OU1767" s="4"/>
      <c r="OV1767" s="4"/>
      <c r="OW1767" s="4"/>
      <c r="OX1767" s="4"/>
      <c r="OY1767" s="4"/>
      <c r="OZ1767" s="4"/>
      <c r="PA1767" s="4"/>
      <c r="PB1767" s="4"/>
      <c r="PC1767" s="4"/>
      <c r="PD1767" s="4"/>
      <c r="PE1767" s="4"/>
      <c r="PF1767" s="4"/>
      <c r="PG1767" s="4"/>
      <c r="PH1767" s="4"/>
      <c r="PI1767" s="4"/>
      <c r="PJ1767" s="4"/>
      <c r="PK1767" s="4"/>
      <c r="PL1767" s="4"/>
      <c r="PM1767" s="4"/>
      <c r="PN1767" s="4"/>
      <c r="PO1767" s="4"/>
      <c r="PP1767" s="4"/>
      <c r="PQ1767" s="4"/>
      <c r="PR1767" s="4"/>
      <c r="PS1767" s="4"/>
      <c r="PT1767" s="4"/>
      <c r="PU1767" s="4"/>
      <c r="PV1767" s="4"/>
      <c r="PW1767" s="4"/>
      <c r="PX1767" s="4"/>
      <c r="PY1767" s="4"/>
      <c r="PZ1767" s="4"/>
      <c r="QA1767" s="4"/>
      <c r="QB1767" s="4"/>
      <c r="QC1767" s="4"/>
      <c r="QD1767" s="4"/>
      <c r="QE1767" s="4"/>
      <c r="QF1767" s="4"/>
      <c r="QG1767" s="4"/>
      <c r="QH1767" s="4"/>
      <c r="QI1767" s="4"/>
      <c r="QJ1767" s="4"/>
      <c r="QK1767" s="4"/>
      <c r="QL1767" s="4"/>
      <c r="QM1767" s="4"/>
      <c r="QN1767" s="4"/>
      <c r="QO1767" s="4"/>
      <c r="QP1767" s="4"/>
      <c r="QQ1767" s="4"/>
      <c r="QR1767" s="4"/>
      <c r="QS1767" s="4"/>
      <c r="QT1767" s="4"/>
      <c r="QU1767" s="4"/>
      <c r="QV1767" s="4"/>
      <c r="QW1767" s="4"/>
      <c r="QX1767" s="4"/>
      <c r="QY1767" s="4"/>
      <c r="QZ1767" s="4"/>
      <c r="RA1767" s="4"/>
      <c r="RB1767" s="4"/>
      <c r="RC1767" s="4"/>
      <c r="RD1767" s="4"/>
      <c r="RE1767" s="4"/>
      <c r="RF1767" s="4"/>
      <c r="RG1767" s="4"/>
      <c r="RH1767" s="4"/>
      <c r="RI1767" s="4"/>
      <c r="RJ1767" s="4"/>
      <c r="RK1767" s="4"/>
    </row>
    <row r="1768" ht="13.75" spans="1:479">
      <c r="A1768" s="88" t="s">
        <v>12782</v>
      </c>
      <c r="B1768" s="88">
        <v>92402491</v>
      </c>
      <c r="C1768" s="106">
        <v>92402401</v>
      </c>
      <c r="D1768" s="89" t="s">
        <v>494</v>
      </c>
      <c r="E1768" s="135">
        <v>9</v>
      </c>
      <c r="F1768" s="135">
        <v>66</v>
      </c>
      <c r="G1768" s="90">
        <f t="shared" si="29"/>
        <v>594</v>
      </c>
      <c r="H1768" s="91"/>
      <c r="I1768" s="92"/>
      <c r="J1768" s="92">
        <v>60</v>
      </c>
      <c r="K1768" s="92">
        <v>60</v>
      </c>
      <c r="L1768" s="92">
        <v>60</v>
      </c>
      <c r="M1768" s="93"/>
      <c r="N1768" s="91"/>
      <c r="O1768" s="92">
        <v>60</v>
      </c>
      <c r="P1768" s="92">
        <v>60</v>
      </c>
      <c r="Q1768" s="92">
        <v>60</v>
      </c>
      <c r="R1768" s="93"/>
      <c r="S1768" s="94"/>
      <c r="T1768" s="95"/>
      <c r="U1768" s="96"/>
      <c r="V1768" s="95"/>
      <c r="W1768" s="95"/>
      <c r="X1768" s="97"/>
      <c r="Y1768" s="94"/>
      <c r="Z1768" s="96"/>
      <c r="AA1768" s="96"/>
      <c r="AB1768" s="95"/>
      <c r="AC1768" s="95"/>
      <c r="AD1768" s="97"/>
      <c r="AE1768" s="94"/>
      <c r="AF1768" s="94"/>
      <c r="AG1768" s="94"/>
      <c r="AH1768" s="94"/>
      <c r="AI1768" s="94"/>
      <c r="AJ1768" s="94"/>
      <c r="AK1768" s="94"/>
      <c r="AL1768" s="91"/>
      <c r="AM1768" s="113"/>
      <c r="AN1768" s="113">
        <v>60</v>
      </c>
      <c r="AO1768" s="92">
        <v>60</v>
      </c>
      <c r="AP1768" s="92">
        <v>60</v>
      </c>
      <c r="AQ1768" s="93"/>
      <c r="AR1768" s="94"/>
      <c r="AS1768" s="96"/>
      <c r="AT1768" s="96"/>
      <c r="AU1768" s="96"/>
      <c r="AV1768" s="95"/>
      <c r="AW1768" s="95"/>
      <c r="AX1768" s="97"/>
      <c r="AY1768" s="97"/>
      <c r="AZ1768" s="97"/>
      <c r="BA1768" s="97"/>
      <c r="BB1768" s="97"/>
      <c r="BC1768" s="98" t="s">
        <v>12316</v>
      </c>
      <c r="BD1768" s="99" t="s">
        <v>12275</v>
      </c>
      <c r="BE1768" s="98"/>
      <c r="BF1768" s="100"/>
      <c r="BG1768" s="103"/>
      <c r="BH1768" s="103"/>
      <c r="BI1768" s="103"/>
      <c r="BJ1768" s="99"/>
      <c r="BK1768" s="112" t="s">
        <v>1511</v>
      </c>
      <c r="BL1768" s="102"/>
      <c r="BM1768" s="99"/>
      <c r="BN1768" s="99"/>
      <c r="BT1768" s="99"/>
      <c r="BU1768" s="99"/>
      <c r="BV1768" s="99"/>
      <c r="BW1768" s="99"/>
      <c r="BX1768" s="99"/>
      <c r="CB1768" s="13" t="s">
        <v>1511</v>
      </c>
    </row>
    <row r="1769" ht="13.75" spans="1:479">
      <c r="A1769" s="88" t="s">
        <v>12782</v>
      </c>
      <c r="B1769" s="88" t="s">
        <v>4903</v>
      </c>
      <c r="C1769" s="106" t="s">
        <v>4902</v>
      </c>
      <c r="D1769" s="89" t="s">
        <v>12266</v>
      </c>
      <c r="E1769" s="135">
        <v>9</v>
      </c>
      <c r="F1769" s="135">
        <v>52</v>
      </c>
      <c r="G1769" s="90">
        <f t="shared" si="29"/>
        <v>468</v>
      </c>
      <c r="H1769" s="91"/>
      <c r="I1769" s="92"/>
      <c r="J1769" s="92">
        <v>60</v>
      </c>
      <c r="K1769" s="92">
        <v>60</v>
      </c>
      <c r="L1769" s="92">
        <v>60</v>
      </c>
      <c r="M1769" s="93"/>
      <c r="N1769" s="91"/>
      <c r="O1769" s="92">
        <v>60</v>
      </c>
      <c r="P1769" s="92">
        <v>60</v>
      </c>
      <c r="Q1769" s="92">
        <v>60</v>
      </c>
      <c r="R1769" s="93"/>
      <c r="S1769" s="94"/>
      <c r="T1769" s="95"/>
      <c r="U1769" s="96"/>
      <c r="V1769" s="95"/>
      <c r="W1769" s="95"/>
      <c r="X1769" s="97"/>
      <c r="Y1769" s="94"/>
      <c r="Z1769" s="96"/>
      <c r="AA1769" s="96"/>
      <c r="AB1769" s="95"/>
      <c r="AC1769" s="95"/>
      <c r="AD1769" s="97"/>
      <c r="AE1769" s="94"/>
      <c r="AF1769" s="96"/>
      <c r="AG1769" s="96"/>
      <c r="AH1769" s="95"/>
      <c r="AI1769" s="95"/>
      <c r="AJ1769" s="95"/>
      <c r="AK1769" s="95"/>
      <c r="AL1769" s="91"/>
      <c r="AM1769" s="113"/>
      <c r="AN1769" s="113">
        <v>60</v>
      </c>
      <c r="AO1769" s="92">
        <v>60</v>
      </c>
      <c r="AP1769" s="92">
        <v>60</v>
      </c>
      <c r="AQ1769" s="93"/>
      <c r="AR1769" s="94"/>
      <c r="AS1769" s="96"/>
      <c r="AT1769" s="96"/>
      <c r="AU1769" s="96"/>
      <c r="AV1769" s="95"/>
      <c r="AW1769" s="95"/>
      <c r="AX1769" s="97"/>
      <c r="AY1769" s="97"/>
      <c r="AZ1769" s="97"/>
      <c r="BA1769" s="97"/>
      <c r="BB1769" s="97"/>
      <c r="BC1769" s="98" t="s">
        <v>12315</v>
      </c>
      <c r="BD1769" s="98" t="s">
        <v>12271</v>
      </c>
      <c r="BE1769" s="98"/>
      <c r="BF1769" s="100"/>
      <c r="BG1769" s="103"/>
      <c r="BH1769" s="103"/>
      <c r="BI1769" s="103"/>
      <c r="BJ1769" s="99"/>
      <c r="BK1769" s="112" t="s">
        <v>1511</v>
      </c>
      <c r="BL1769" s="102"/>
      <c r="BM1769" s="99"/>
      <c r="BN1769" s="99"/>
      <c r="BT1769" s="99"/>
      <c r="BU1769" s="99"/>
      <c r="BV1769" s="99"/>
      <c r="BW1769" s="99"/>
      <c r="BX1769" s="99"/>
      <c r="CB1769" s="13" t="s">
        <v>1511</v>
      </c>
    </row>
    <row r="1770" ht="13.75" spans="1:479">
      <c r="A1770" s="88" t="s">
        <v>12782</v>
      </c>
      <c r="B1770" s="88" t="s">
        <v>4903</v>
      </c>
      <c r="C1770" s="106" t="s">
        <v>4902</v>
      </c>
      <c r="D1770" s="89" t="s">
        <v>494</v>
      </c>
      <c r="E1770" s="135">
        <v>9</v>
      </c>
      <c r="F1770" s="135">
        <v>46</v>
      </c>
      <c r="G1770" s="90">
        <f t="shared" si="29"/>
        <v>414</v>
      </c>
      <c r="H1770" s="91"/>
      <c r="I1770" s="92"/>
      <c r="J1770" s="92">
        <v>60</v>
      </c>
      <c r="K1770" s="92">
        <v>60</v>
      </c>
      <c r="L1770" s="92">
        <v>60</v>
      </c>
      <c r="M1770" s="93"/>
      <c r="N1770" s="91"/>
      <c r="O1770" s="92">
        <v>60</v>
      </c>
      <c r="P1770" s="92">
        <v>60</v>
      </c>
      <c r="Q1770" s="92">
        <v>60</v>
      </c>
      <c r="R1770" s="93"/>
      <c r="S1770" s="94"/>
      <c r="T1770" s="95"/>
      <c r="U1770" s="96"/>
      <c r="V1770" s="95"/>
      <c r="W1770" s="95"/>
      <c r="X1770" s="97"/>
      <c r="Y1770" s="94"/>
      <c r="Z1770" s="96"/>
      <c r="AA1770" s="96"/>
      <c r="AB1770" s="95"/>
      <c r="AC1770" s="95"/>
      <c r="AD1770" s="97"/>
      <c r="AE1770" s="94"/>
      <c r="AF1770" s="96"/>
      <c r="AG1770" s="96"/>
      <c r="AH1770" s="95"/>
      <c r="AI1770" s="95"/>
      <c r="AJ1770" s="95"/>
      <c r="AK1770" s="95"/>
      <c r="AL1770" s="91"/>
      <c r="AM1770" s="113"/>
      <c r="AN1770" s="113">
        <v>60</v>
      </c>
      <c r="AO1770" s="92">
        <v>60</v>
      </c>
      <c r="AP1770" s="92">
        <v>60</v>
      </c>
      <c r="AQ1770" s="93"/>
      <c r="AR1770" s="94"/>
      <c r="AS1770" s="96"/>
      <c r="AT1770" s="96"/>
      <c r="AU1770" s="96"/>
      <c r="AV1770" s="95"/>
      <c r="AW1770" s="95"/>
      <c r="AX1770" s="97"/>
      <c r="AY1770" s="97"/>
      <c r="AZ1770" s="97"/>
      <c r="BA1770" s="97"/>
      <c r="BB1770" s="97"/>
      <c r="BC1770" s="98" t="s">
        <v>12316</v>
      </c>
      <c r="BD1770" s="99" t="s">
        <v>12275</v>
      </c>
      <c r="BE1770" s="98"/>
      <c r="BF1770" s="100"/>
      <c r="BG1770" s="103"/>
      <c r="BH1770" s="103"/>
      <c r="BI1770" s="103"/>
      <c r="BJ1770" s="99"/>
      <c r="BK1770" s="112" t="s">
        <v>1511</v>
      </c>
      <c r="BL1770" s="102"/>
      <c r="BM1770" s="99"/>
      <c r="BN1770" s="99"/>
      <c r="BT1770" s="99"/>
      <c r="BU1770" s="99"/>
      <c r="BV1770" s="99"/>
      <c r="BW1770" s="99"/>
      <c r="BX1770" s="99"/>
      <c r="CB1770" s="13" t="s">
        <v>1511</v>
      </c>
    </row>
    <row r="1771" ht="13.75" spans="1:479">
      <c r="A1771" s="88" t="s">
        <v>12783</v>
      </c>
      <c r="B1771" s="88" t="s">
        <v>7410</v>
      </c>
      <c r="C1771" s="106" t="s">
        <v>8026</v>
      </c>
      <c r="D1771" s="89" t="s">
        <v>12266</v>
      </c>
      <c r="E1771" s="135">
        <v>9</v>
      </c>
      <c r="F1771" s="135">
        <v>117</v>
      </c>
      <c r="G1771" s="90">
        <f t="shared" si="29"/>
        <v>1053</v>
      </c>
      <c r="H1771" s="94"/>
      <c r="I1771" s="95"/>
      <c r="J1771" s="95"/>
      <c r="K1771" s="95"/>
      <c r="L1771" s="95"/>
      <c r="M1771" s="97"/>
      <c r="N1771" s="91"/>
      <c r="O1771" s="92">
        <v>48</v>
      </c>
      <c r="P1771" s="92">
        <v>75</v>
      </c>
      <c r="Q1771" s="92">
        <v>86</v>
      </c>
      <c r="R1771" s="93"/>
      <c r="S1771" s="91"/>
      <c r="T1771" s="92"/>
      <c r="U1771" s="113"/>
      <c r="V1771" s="92"/>
      <c r="W1771" s="92"/>
      <c r="X1771" s="93"/>
      <c r="Y1771" s="94"/>
      <c r="Z1771" s="96"/>
      <c r="AA1771" s="96"/>
      <c r="AB1771" s="95"/>
      <c r="AC1771" s="95"/>
      <c r="AD1771" s="97"/>
      <c r="AE1771" s="91"/>
      <c r="AF1771" s="113"/>
      <c r="AG1771" s="113"/>
      <c r="AH1771" s="92"/>
      <c r="AI1771" s="92"/>
      <c r="AJ1771" s="92"/>
      <c r="AK1771" s="92"/>
      <c r="AL1771" s="94"/>
      <c r="AM1771" s="96"/>
      <c r="AN1771" s="96"/>
      <c r="AO1771" s="95"/>
      <c r="AP1771" s="95"/>
      <c r="AQ1771" s="97"/>
      <c r="AR1771" s="91"/>
      <c r="AS1771" s="113"/>
      <c r="AT1771" s="113"/>
      <c r="AU1771" s="113"/>
      <c r="AV1771" s="92"/>
      <c r="AW1771" s="92"/>
      <c r="AX1771" s="93"/>
      <c r="AY1771" s="97"/>
      <c r="AZ1771" s="97"/>
      <c r="BA1771" s="97"/>
      <c r="BB1771" s="97"/>
      <c r="BC1771" s="99" t="s">
        <v>12349</v>
      </c>
      <c r="BD1771" s="99" t="s">
        <v>12336</v>
      </c>
      <c r="BE1771" s="99" t="s">
        <v>12298</v>
      </c>
      <c r="BF1771" s="100"/>
      <c r="BG1771" s="103"/>
      <c r="BH1771" s="103"/>
      <c r="BI1771" s="103"/>
      <c r="BJ1771" s="99"/>
      <c r="BK1771" s="112" t="s">
        <v>1511</v>
      </c>
      <c r="BL1771" s="102"/>
      <c r="BM1771" s="99"/>
      <c r="BN1771" s="99"/>
      <c r="BT1771" s="99"/>
      <c r="BU1771" s="99"/>
      <c r="BV1771" s="99"/>
      <c r="BW1771" s="99"/>
      <c r="BX1771" s="99"/>
      <c r="CB1771" s="13" t="s">
        <v>1511</v>
      </c>
    </row>
    <row r="1772" ht="13.75" spans="1:479">
      <c r="A1772" s="88" t="s">
        <v>12783</v>
      </c>
      <c r="B1772" s="88" t="s">
        <v>7410</v>
      </c>
      <c r="C1772" s="106" t="s">
        <v>8026</v>
      </c>
      <c r="D1772" s="89" t="s">
        <v>494</v>
      </c>
      <c r="E1772" s="135">
        <v>9</v>
      </c>
      <c r="F1772" s="135">
        <v>90</v>
      </c>
      <c r="G1772" s="90">
        <f t="shared" si="29"/>
        <v>810</v>
      </c>
      <c r="H1772" s="94"/>
      <c r="I1772" s="95"/>
      <c r="J1772" s="95"/>
      <c r="K1772" s="95"/>
      <c r="L1772" s="95"/>
      <c r="M1772" s="97"/>
      <c r="N1772" s="91"/>
      <c r="O1772" s="92">
        <v>75</v>
      </c>
      <c r="P1772" s="92">
        <v>47</v>
      </c>
      <c r="Q1772" s="92">
        <v>68</v>
      </c>
      <c r="R1772" s="93"/>
      <c r="S1772" s="91"/>
      <c r="T1772" s="92"/>
      <c r="U1772" s="113"/>
      <c r="V1772" s="92"/>
      <c r="W1772" s="92"/>
      <c r="X1772" s="93"/>
      <c r="Y1772" s="94"/>
      <c r="Z1772" s="96"/>
      <c r="AA1772" s="96"/>
      <c r="AB1772" s="95"/>
      <c r="AC1772" s="95"/>
      <c r="AD1772" s="97"/>
      <c r="AE1772" s="91"/>
      <c r="AF1772" s="113"/>
      <c r="AG1772" s="113"/>
      <c r="AH1772" s="92"/>
      <c r="AI1772" s="92"/>
      <c r="AJ1772" s="92"/>
      <c r="AK1772" s="92"/>
      <c r="AL1772" s="94"/>
      <c r="AM1772" s="96"/>
      <c r="AN1772" s="96"/>
      <c r="AO1772" s="95"/>
      <c r="AP1772" s="95"/>
      <c r="AQ1772" s="97"/>
      <c r="AR1772" s="91"/>
      <c r="AS1772" s="113"/>
      <c r="AT1772" s="113"/>
      <c r="AU1772" s="113"/>
      <c r="AV1772" s="92"/>
      <c r="AW1772" s="92"/>
      <c r="AX1772" s="93"/>
      <c r="AY1772" s="97"/>
      <c r="AZ1772" s="97"/>
      <c r="BA1772" s="97"/>
      <c r="BB1772" s="97"/>
      <c r="BC1772" s="99" t="s">
        <v>12350</v>
      </c>
      <c r="BD1772" s="99" t="s">
        <v>12337</v>
      </c>
      <c r="BE1772" s="99" t="s">
        <v>12301</v>
      </c>
      <c r="BF1772" s="100"/>
      <c r="BG1772" s="103"/>
      <c r="BH1772" s="103"/>
      <c r="BI1772" s="103"/>
      <c r="BJ1772" s="99"/>
      <c r="BK1772" s="112" t="s">
        <v>1511</v>
      </c>
      <c r="BL1772" s="102"/>
      <c r="BM1772" s="99"/>
      <c r="BN1772" s="99"/>
      <c r="BT1772" s="99"/>
      <c r="BU1772" s="99"/>
      <c r="BV1772" s="99"/>
      <c r="BW1772" s="99"/>
      <c r="BX1772" s="99"/>
      <c r="CB1772" s="13" t="s">
        <v>1511</v>
      </c>
    </row>
    <row r="1773" ht="13.75" spans="1:479">
      <c r="A1773" s="88" t="s">
        <v>12783</v>
      </c>
      <c r="B1773" s="88" t="s">
        <v>7410</v>
      </c>
      <c r="C1773" s="106" t="s">
        <v>9059</v>
      </c>
      <c r="D1773" s="89" t="s">
        <v>12266</v>
      </c>
      <c r="E1773" s="135">
        <v>9</v>
      </c>
      <c r="F1773" s="135">
        <v>117</v>
      </c>
      <c r="G1773" s="90">
        <f t="shared" si="29"/>
        <v>1053</v>
      </c>
      <c r="H1773" s="94"/>
      <c r="I1773" s="95"/>
      <c r="J1773" s="95"/>
      <c r="K1773" s="95"/>
      <c r="L1773" s="95"/>
      <c r="M1773" s="97"/>
      <c r="N1773" s="91"/>
      <c r="O1773" s="92">
        <v>70</v>
      </c>
      <c r="P1773" s="92">
        <v>74</v>
      </c>
      <c r="Q1773" s="92">
        <v>97</v>
      </c>
      <c r="R1773" s="93"/>
      <c r="S1773" s="91"/>
      <c r="T1773" s="92"/>
      <c r="U1773" s="113"/>
      <c r="V1773" s="92"/>
      <c r="W1773" s="92"/>
      <c r="X1773" s="93"/>
      <c r="Y1773" s="94"/>
      <c r="Z1773" s="96"/>
      <c r="AA1773" s="96"/>
      <c r="AB1773" s="95"/>
      <c r="AC1773" s="95"/>
      <c r="AD1773" s="97"/>
      <c r="AE1773" s="91"/>
      <c r="AF1773" s="113"/>
      <c r="AG1773" s="113"/>
      <c r="AH1773" s="92"/>
      <c r="AI1773" s="92"/>
      <c r="AJ1773" s="92"/>
      <c r="AK1773" s="92"/>
      <c r="AL1773" s="94"/>
      <c r="AM1773" s="96"/>
      <c r="AN1773" s="96"/>
      <c r="AO1773" s="95"/>
      <c r="AP1773" s="95"/>
      <c r="AQ1773" s="97"/>
      <c r="AR1773" s="91"/>
      <c r="AS1773" s="113"/>
      <c r="AT1773" s="113"/>
      <c r="AU1773" s="113"/>
      <c r="AV1773" s="92"/>
      <c r="AW1773" s="92"/>
      <c r="AX1773" s="93"/>
      <c r="AY1773" s="97"/>
      <c r="AZ1773" s="97"/>
      <c r="BA1773" s="97"/>
      <c r="BB1773" s="97"/>
      <c r="BC1773" s="99" t="s">
        <v>12349</v>
      </c>
      <c r="BD1773" s="99" t="s">
        <v>12336</v>
      </c>
      <c r="BE1773" s="99" t="s">
        <v>12298</v>
      </c>
      <c r="BF1773" s="100"/>
      <c r="BG1773" s="103"/>
      <c r="BH1773" s="103"/>
      <c r="BI1773" s="103"/>
      <c r="BJ1773" s="99"/>
      <c r="BK1773" s="112" t="s">
        <v>1511</v>
      </c>
      <c r="BL1773" s="102"/>
      <c r="BM1773" s="99"/>
      <c r="BN1773" s="99"/>
      <c r="BT1773" s="99"/>
      <c r="BU1773" s="99"/>
      <c r="BV1773" s="99"/>
      <c r="BW1773" s="99"/>
      <c r="BX1773" s="99"/>
      <c r="CB1773" s="13" t="s">
        <v>1511</v>
      </c>
    </row>
    <row r="1774" ht="13.75" spans="1:479">
      <c r="A1774" s="88" t="s">
        <v>12783</v>
      </c>
      <c r="B1774" s="88" t="s">
        <v>7410</v>
      </c>
      <c r="C1774" s="106" t="s">
        <v>9059</v>
      </c>
      <c r="D1774" s="89" t="s">
        <v>494</v>
      </c>
      <c r="E1774" s="135">
        <v>9</v>
      </c>
      <c r="F1774" s="135">
        <v>91</v>
      </c>
      <c r="G1774" s="90">
        <f t="shared" si="29"/>
        <v>819</v>
      </c>
      <c r="H1774" s="94"/>
      <c r="I1774" s="95"/>
      <c r="J1774" s="95"/>
      <c r="K1774" s="95"/>
      <c r="L1774" s="95"/>
      <c r="M1774" s="97"/>
      <c r="N1774" s="91"/>
      <c r="O1774" s="92">
        <v>80</v>
      </c>
      <c r="P1774" s="92">
        <v>42</v>
      </c>
      <c r="Q1774" s="92">
        <v>79</v>
      </c>
      <c r="R1774" s="93"/>
      <c r="S1774" s="91"/>
      <c r="T1774" s="92"/>
      <c r="U1774" s="113"/>
      <c r="V1774" s="92"/>
      <c r="W1774" s="92"/>
      <c r="X1774" s="93"/>
      <c r="Y1774" s="94"/>
      <c r="Z1774" s="96"/>
      <c r="AA1774" s="96"/>
      <c r="AB1774" s="95"/>
      <c r="AC1774" s="95"/>
      <c r="AD1774" s="97"/>
      <c r="AE1774" s="91"/>
      <c r="AF1774" s="113"/>
      <c r="AG1774" s="113"/>
      <c r="AH1774" s="92"/>
      <c r="AI1774" s="92"/>
      <c r="AJ1774" s="92"/>
      <c r="AK1774" s="92"/>
      <c r="AL1774" s="94"/>
      <c r="AM1774" s="96"/>
      <c r="AN1774" s="96"/>
      <c r="AO1774" s="95"/>
      <c r="AP1774" s="95"/>
      <c r="AQ1774" s="97"/>
      <c r="AR1774" s="91"/>
      <c r="AS1774" s="113"/>
      <c r="AT1774" s="113"/>
      <c r="AU1774" s="113"/>
      <c r="AV1774" s="92"/>
      <c r="AW1774" s="92"/>
      <c r="AX1774" s="93"/>
      <c r="AY1774" s="97"/>
      <c r="AZ1774" s="97"/>
      <c r="BA1774" s="97"/>
      <c r="BB1774" s="97"/>
      <c r="BC1774" s="99" t="s">
        <v>12350</v>
      </c>
      <c r="BD1774" s="99" t="s">
        <v>12337</v>
      </c>
      <c r="BE1774" s="99" t="s">
        <v>12301</v>
      </c>
      <c r="BF1774" s="100"/>
      <c r="BG1774" s="103"/>
      <c r="BH1774" s="103"/>
      <c r="BI1774" s="103"/>
      <c r="BJ1774" s="99"/>
      <c r="BK1774" s="112" t="s">
        <v>1511</v>
      </c>
      <c r="BL1774" s="102"/>
      <c r="BM1774" s="99"/>
      <c r="BN1774" s="99"/>
      <c r="BT1774" s="99"/>
      <c r="BU1774" s="99"/>
      <c r="BV1774" s="99"/>
      <c r="BW1774" s="99"/>
      <c r="BX1774" s="99"/>
      <c r="CB1774" s="13" t="s">
        <v>1511</v>
      </c>
    </row>
    <row r="1775" ht="13.75" spans="1:479">
      <c r="A1775" s="88" t="s">
        <v>12783</v>
      </c>
      <c r="B1775" s="88" t="s">
        <v>7410</v>
      </c>
      <c r="C1775" s="106" t="s">
        <v>920</v>
      </c>
      <c r="D1775" s="89" t="s">
        <v>12266</v>
      </c>
      <c r="E1775" s="135">
        <v>9</v>
      </c>
      <c r="F1775" s="135">
        <v>117</v>
      </c>
      <c r="G1775" s="90">
        <f t="shared" si="29"/>
        <v>1053</v>
      </c>
      <c r="H1775" s="94"/>
      <c r="I1775" s="95"/>
      <c r="J1775" s="95"/>
      <c r="K1775" s="95"/>
      <c r="L1775" s="95"/>
      <c r="M1775" s="97"/>
      <c r="N1775" s="91"/>
      <c r="O1775" s="92">
        <v>48</v>
      </c>
      <c r="P1775" s="92">
        <v>75</v>
      </c>
      <c r="Q1775" s="92">
        <v>86</v>
      </c>
      <c r="R1775" s="93"/>
      <c r="S1775" s="91"/>
      <c r="T1775" s="92"/>
      <c r="U1775" s="113"/>
      <c r="V1775" s="92"/>
      <c r="W1775" s="92"/>
      <c r="X1775" s="93"/>
      <c r="Y1775" s="94"/>
      <c r="Z1775" s="96"/>
      <c r="AA1775" s="96"/>
      <c r="AB1775" s="95"/>
      <c r="AC1775" s="95"/>
      <c r="AD1775" s="97"/>
      <c r="AE1775" s="91"/>
      <c r="AF1775" s="113"/>
      <c r="AG1775" s="113"/>
      <c r="AH1775" s="92"/>
      <c r="AI1775" s="92"/>
      <c r="AJ1775" s="92"/>
      <c r="AK1775" s="92"/>
      <c r="AL1775" s="94"/>
      <c r="AM1775" s="96"/>
      <c r="AN1775" s="96"/>
      <c r="AO1775" s="95"/>
      <c r="AP1775" s="95"/>
      <c r="AQ1775" s="97"/>
      <c r="AR1775" s="91"/>
      <c r="AS1775" s="113"/>
      <c r="AT1775" s="113"/>
      <c r="AU1775" s="113"/>
      <c r="AV1775" s="92"/>
      <c r="AW1775" s="92"/>
      <c r="AX1775" s="93"/>
      <c r="AY1775" s="97"/>
      <c r="AZ1775" s="97"/>
      <c r="BA1775" s="97"/>
      <c r="BB1775" s="97"/>
      <c r="BC1775" s="99" t="s">
        <v>12349</v>
      </c>
      <c r="BD1775" s="99" t="s">
        <v>12336</v>
      </c>
      <c r="BE1775" s="99" t="s">
        <v>12298</v>
      </c>
      <c r="BF1775" s="100"/>
      <c r="BG1775" s="103"/>
      <c r="BH1775" s="103"/>
      <c r="BI1775" s="103"/>
      <c r="BJ1775" s="99"/>
      <c r="BK1775" s="112" t="s">
        <v>1511</v>
      </c>
      <c r="BL1775" s="102"/>
      <c r="BM1775" s="99"/>
      <c r="BN1775" s="99"/>
      <c r="BT1775" s="99"/>
      <c r="BU1775" s="99"/>
      <c r="BV1775" s="99"/>
      <c r="BW1775" s="99"/>
      <c r="BX1775" s="99"/>
      <c r="CB1775" s="13" t="s">
        <v>1511</v>
      </c>
    </row>
    <row r="1776" ht="13.75" spans="1:479">
      <c r="A1776" s="88" t="s">
        <v>12783</v>
      </c>
      <c r="B1776" s="88" t="s">
        <v>7410</v>
      </c>
      <c r="C1776" s="106" t="s">
        <v>920</v>
      </c>
      <c r="D1776" s="89" t="s">
        <v>494</v>
      </c>
      <c r="E1776" s="135">
        <v>9</v>
      </c>
      <c r="F1776" s="135">
        <v>90</v>
      </c>
      <c r="G1776" s="90">
        <f t="shared" ref="G1776:G1839" si="30">F1776*E1776</f>
        <v>810</v>
      </c>
      <c r="H1776" s="94"/>
      <c r="I1776" s="95"/>
      <c r="J1776" s="95"/>
      <c r="K1776" s="95"/>
      <c r="L1776" s="95"/>
      <c r="M1776" s="97"/>
      <c r="N1776" s="91"/>
      <c r="O1776" s="92">
        <v>75</v>
      </c>
      <c r="P1776" s="92">
        <v>47</v>
      </c>
      <c r="Q1776" s="92">
        <v>68</v>
      </c>
      <c r="R1776" s="93"/>
      <c r="S1776" s="91"/>
      <c r="T1776" s="92"/>
      <c r="U1776" s="113"/>
      <c r="V1776" s="92"/>
      <c r="W1776" s="92"/>
      <c r="X1776" s="93"/>
      <c r="Y1776" s="94"/>
      <c r="Z1776" s="96"/>
      <c r="AA1776" s="96"/>
      <c r="AB1776" s="95"/>
      <c r="AC1776" s="95"/>
      <c r="AD1776" s="97"/>
      <c r="AE1776" s="91"/>
      <c r="AF1776" s="113"/>
      <c r="AG1776" s="113"/>
      <c r="AH1776" s="92"/>
      <c r="AI1776" s="92"/>
      <c r="AJ1776" s="92"/>
      <c r="AK1776" s="92"/>
      <c r="AL1776" s="94"/>
      <c r="AM1776" s="96"/>
      <c r="AN1776" s="96"/>
      <c r="AO1776" s="95"/>
      <c r="AP1776" s="95"/>
      <c r="AQ1776" s="97"/>
      <c r="AR1776" s="91"/>
      <c r="AS1776" s="113"/>
      <c r="AT1776" s="113"/>
      <c r="AU1776" s="113"/>
      <c r="AV1776" s="92"/>
      <c r="AW1776" s="92"/>
      <c r="AX1776" s="93"/>
      <c r="AY1776" s="97"/>
      <c r="AZ1776" s="97"/>
      <c r="BA1776" s="97"/>
      <c r="BB1776" s="97"/>
      <c r="BC1776" s="99" t="s">
        <v>12350</v>
      </c>
      <c r="BD1776" s="99" t="s">
        <v>12337</v>
      </c>
      <c r="BE1776" s="99" t="s">
        <v>12301</v>
      </c>
      <c r="BF1776" s="100"/>
      <c r="BG1776" s="103"/>
      <c r="BH1776" s="103"/>
      <c r="BI1776" s="103"/>
      <c r="BJ1776" s="99"/>
      <c r="BK1776" s="112" t="s">
        <v>1511</v>
      </c>
      <c r="BL1776" s="102"/>
      <c r="BM1776" s="99"/>
      <c r="BN1776" s="99"/>
      <c r="BT1776" s="99"/>
      <c r="BU1776" s="99"/>
      <c r="BV1776" s="99"/>
      <c r="BW1776" s="99"/>
      <c r="BX1776" s="99"/>
      <c r="CB1776" s="13" t="s">
        <v>1511</v>
      </c>
    </row>
    <row r="1777" ht="13.75" spans="1:80">
      <c r="A1777" s="88" t="s">
        <v>12783</v>
      </c>
      <c r="B1777" s="88" t="s">
        <v>7410</v>
      </c>
      <c r="C1777" s="106" t="s">
        <v>11519</v>
      </c>
      <c r="D1777" s="89" t="s">
        <v>12266</v>
      </c>
      <c r="E1777" s="135">
        <v>9</v>
      </c>
      <c r="F1777" s="135">
        <v>117</v>
      </c>
      <c r="G1777" s="90">
        <f t="shared" si="30"/>
        <v>1053</v>
      </c>
      <c r="H1777" s="94"/>
      <c r="I1777" s="95"/>
      <c r="J1777" s="95"/>
      <c r="K1777" s="95"/>
      <c r="L1777" s="95"/>
      <c r="M1777" s="97"/>
      <c r="N1777" s="91"/>
      <c r="O1777" s="92">
        <v>70</v>
      </c>
      <c r="P1777" s="92">
        <v>74</v>
      </c>
      <c r="Q1777" s="92">
        <v>97</v>
      </c>
      <c r="R1777" s="93"/>
      <c r="S1777" s="91"/>
      <c r="T1777" s="92"/>
      <c r="U1777" s="113"/>
      <c r="V1777" s="92"/>
      <c r="W1777" s="92"/>
      <c r="X1777" s="93"/>
      <c r="Y1777" s="94"/>
      <c r="Z1777" s="96"/>
      <c r="AA1777" s="96"/>
      <c r="AB1777" s="95"/>
      <c r="AC1777" s="95"/>
      <c r="AD1777" s="97"/>
      <c r="AE1777" s="91"/>
      <c r="AF1777" s="113"/>
      <c r="AG1777" s="113"/>
      <c r="AH1777" s="92"/>
      <c r="AI1777" s="92"/>
      <c r="AJ1777" s="92"/>
      <c r="AK1777" s="92"/>
      <c r="AL1777" s="94"/>
      <c r="AM1777" s="96"/>
      <c r="AN1777" s="96"/>
      <c r="AO1777" s="95"/>
      <c r="AP1777" s="95"/>
      <c r="AQ1777" s="97"/>
      <c r="AR1777" s="91"/>
      <c r="AS1777" s="113"/>
      <c r="AT1777" s="113"/>
      <c r="AU1777" s="113"/>
      <c r="AV1777" s="92"/>
      <c r="AW1777" s="92"/>
      <c r="AX1777" s="93"/>
      <c r="AY1777" s="97"/>
      <c r="AZ1777" s="97"/>
      <c r="BA1777" s="97"/>
      <c r="BB1777" s="97"/>
      <c r="BC1777" s="99" t="s">
        <v>12349</v>
      </c>
      <c r="BD1777" s="99" t="s">
        <v>12336</v>
      </c>
      <c r="BE1777" s="99" t="s">
        <v>12298</v>
      </c>
      <c r="BF1777" s="100"/>
      <c r="BG1777" s="103"/>
      <c r="BH1777" s="103"/>
      <c r="BI1777" s="103"/>
      <c r="BJ1777" s="99"/>
      <c r="BK1777" s="112" t="s">
        <v>1511</v>
      </c>
      <c r="BL1777" s="102"/>
      <c r="BM1777" s="99"/>
      <c r="BN1777" s="99"/>
      <c r="BT1777" s="99"/>
      <c r="BU1777" s="99"/>
      <c r="BV1777" s="99"/>
      <c r="BW1777" s="99"/>
      <c r="BX1777" s="99"/>
      <c r="CB1777" s="13" t="s">
        <v>1511</v>
      </c>
    </row>
    <row r="1778" ht="13.75" spans="1:80">
      <c r="A1778" s="88" t="s">
        <v>12783</v>
      </c>
      <c r="B1778" s="88" t="s">
        <v>7410</v>
      </c>
      <c r="C1778" s="106" t="s">
        <v>11519</v>
      </c>
      <c r="D1778" s="89" t="s">
        <v>494</v>
      </c>
      <c r="E1778" s="135">
        <v>9</v>
      </c>
      <c r="F1778" s="135">
        <v>91</v>
      </c>
      <c r="G1778" s="90">
        <f t="shared" si="30"/>
        <v>819</v>
      </c>
      <c r="H1778" s="94"/>
      <c r="I1778" s="95"/>
      <c r="J1778" s="95"/>
      <c r="K1778" s="95"/>
      <c r="L1778" s="95"/>
      <c r="M1778" s="97"/>
      <c r="N1778" s="91"/>
      <c r="O1778" s="92">
        <v>80</v>
      </c>
      <c r="P1778" s="92">
        <v>42</v>
      </c>
      <c r="Q1778" s="92">
        <v>79</v>
      </c>
      <c r="R1778" s="93"/>
      <c r="S1778" s="91"/>
      <c r="T1778" s="92"/>
      <c r="U1778" s="113"/>
      <c r="V1778" s="92"/>
      <c r="W1778" s="92"/>
      <c r="X1778" s="93"/>
      <c r="Y1778" s="94"/>
      <c r="Z1778" s="96"/>
      <c r="AA1778" s="96"/>
      <c r="AB1778" s="95"/>
      <c r="AC1778" s="95"/>
      <c r="AD1778" s="97"/>
      <c r="AE1778" s="91"/>
      <c r="AF1778" s="113"/>
      <c r="AG1778" s="113"/>
      <c r="AH1778" s="92"/>
      <c r="AI1778" s="92"/>
      <c r="AJ1778" s="92"/>
      <c r="AK1778" s="92"/>
      <c r="AL1778" s="94"/>
      <c r="AM1778" s="96"/>
      <c r="AN1778" s="96"/>
      <c r="AO1778" s="95"/>
      <c r="AP1778" s="95"/>
      <c r="AQ1778" s="97"/>
      <c r="AR1778" s="91"/>
      <c r="AS1778" s="113"/>
      <c r="AT1778" s="113"/>
      <c r="AU1778" s="113"/>
      <c r="AV1778" s="92"/>
      <c r="AW1778" s="92"/>
      <c r="AX1778" s="93"/>
      <c r="AY1778" s="97"/>
      <c r="AZ1778" s="97"/>
      <c r="BA1778" s="97"/>
      <c r="BB1778" s="97"/>
      <c r="BC1778" s="99" t="s">
        <v>12350</v>
      </c>
      <c r="BD1778" s="99" t="s">
        <v>12337</v>
      </c>
      <c r="BE1778" s="99" t="s">
        <v>12301</v>
      </c>
      <c r="BF1778" s="100"/>
      <c r="BG1778" s="103"/>
      <c r="BH1778" s="103"/>
      <c r="BI1778" s="103"/>
      <c r="BJ1778" s="99"/>
      <c r="BK1778" s="112" t="s">
        <v>1511</v>
      </c>
      <c r="BL1778" s="102"/>
      <c r="BM1778" s="99"/>
      <c r="BN1778" s="99"/>
      <c r="BT1778" s="99"/>
      <c r="BU1778" s="99"/>
      <c r="BV1778" s="99"/>
      <c r="BW1778" s="99"/>
      <c r="BX1778" s="99"/>
      <c r="CB1778" s="13" t="s">
        <v>1511</v>
      </c>
    </row>
    <row r="1779" ht="13.75" spans="1:80">
      <c r="A1779" s="88" t="s">
        <v>12784</v>
      </c>
      <c r="B1779" s="88" t="s">
        <v>3678</v>
      </c>
      <c r="C1779" s="88" t="s">
        <v>5334</v>
      </c>
      <c r="D1779" s="89" t="s">
        <v>12266</v>
      </c>
      <c r="E1779" s="254">
        <v>9</v>
      </c>
      <c r="F1779" s="135">
        <v>127</v>
      </c>
      <c r="G1779" s="90">
        <f t="shared" si="30"/>
        <v>1143</v>
      </c>
      <c r="H1779" s="94"/>
      <c r="I1779" s="95"/>
      <c r="J1779" s="95"/>
      <c r="K1779" s="95"/>
      <c r="L1779" s="95"/>
      <c r="M1779" s="97"/>
      <c r="N1779" s="94"/>
      <c r="O1779" s="95"/>
      <c r="P1779" s="95"/>
      <c r="Q1779" s="95"/>
      <c r="R1779" s="97"/>
      <c r="S1779" s="94"/>
      <c r="T1779" s="95"/>
      <c r="U1779" s="96"/>
      <c r="V1779" s="95"/>
      <c r="W1779" s="95"/>
      <c r="X1779" s="97"/>
      <c r="Y1779" s="94"/>
      <c r="Z1779" s="96"/>
      <c r="AA1779" s="96"/>
      <c r="AB1779" s="95"/>
      <c r="AC1779" s="95"/>
      <c r="AD1779" s="97"/>
      <c r="AE1779" s="94"/>
      <c r="AF1779" s="96"/>
      <c r="AG1779" s="96"/>
      <c r="AH1779" s="95"/>
      <c r="AI1779" s="95"/>
      <c r="AJ1779" s="95"/>
      <c r="AK1779" s="95"/>
      <c r="AL1779" s="94"/>
      <c r="AM1779" s="96"/>
      <c r="AN1779" s="96"/>
      <c r="AO1779" s="95"/>
      <c r="AP1779" s="95"/>
      <c r="AQ1779" s="97"/>
      <c r="AR1779" s="94"/>
      <c r="AS1779" s="96"/>
      <c r="AT1779" s="96"/>
      <c r="AU1779" s="96"/>
      <c r="AV1779" s="95"/>
      <c r="AW1779" s="95"/>
      <c r="AX1779" s="97"/>
      <c r="AY1779" s="97"/>
      <c r="AZ1779" s="97"/>
      <c r="BA1779" s="97"/>
      <c r="BB1779" s="97"/>
      <c r="BC1779" s="99" t="s">
        <v>12298</v>
      </c>
      <c r="BD1779" s="99" t="s">
        <v>12297</v>
      </c>
      <c r="BE1779" s="99"/>
      <c r="BF1779" s="100"/>
      <c r="BG1779" s="103"/>
      <c r="BH1779" s="103"/>
      <c r="BI1779" s="103"/>
      <c r="BJ1779" s="99"/>
      <c r="BK1779" s="112" t="s">
        <v>1511</v>
      </c>
      <c r="BL1779" s="102"/>
      <c r="BM1779" s="99"/>
      <c r="BN1779" s="99"/>
      <c r="BT1779" s="99"/>
      <c r="BU1779" s="99"/>
      <c r="BV1779" s="99"/>
      <c r="BW1779" s="99"/>
      <c r="BX1779" s="99"/>
      <c r="CB1779" s="13" t="s">
        <v>1511</v>
      </c>
    </row>
    <row r="1780" ht="13.75" spans="1:80">
      <c r="A1780" s="88" t="s">
        <v>12784</v>
      </c>
      <c r="B1780" s="88" t="s">
        <v>3678</v>
      </c>
      <c r="C1780" s="88" t="s">
        <v>5334</v>
      </c>
      <c r="D1780" s="169" t="s">
        <v>494</v>
      </c>
      <c r="E1780" s="106">
        <v>9</v>
      </c>
      <c r="F1780" s="88">
        <v>83</v>
      </c>
      <c r="G1780" s="170">
        <f t="shared" si="30"/>
        <v>747</v>
      </c>
      <c r="H1780" s="94"/>
      <c r="I1780" s="95"/>
      <c r="J1780" s="95"/>
      <c r="K1780" s="95"/>
      <c r="L1780" s="95"/>
      <c r="M1780" s="97"/>
      <c r="N1780" s="94"/>
      <c r="O1780" s="95"/>
      <c r="P1780" s="95"/>
      <c r="Q1780" s="95"/>
      <c r="R1780" s="97"/>
      <c r="S1780" s="94"/>
      <c r="T1780" s="95"/>
      <c r="U1780" s="96"/>
      <c r="V1780" s="95"/>
      <c r="W1780" s="95"/>
      <c r="X1780" s="97"/>
      <c r="Y1780" s="94"/>
      <c r="Z1780" s="96"/>
      <c r="AA1780" s="96"/>
      <c r="AB1780" s="95"/>
      <c r="AC1780" s="95"/>
      <c r="AD1780" s="97"/>
      <c r="AE1780" s="94"/>
      <c r="AF1780" s="96"/>
      <c r="AG1780" s="96"/>
      <c r="AH1780" s="95"/>
      <c r="AI1780" s="95"/>
      <c r="AJ1780" s="95"/>
      <c r="AK1780" s="95"/>
      <c r="AL1780" s="94"/>
      <c r="AM1780" s="96"/>
      <c r="AN1780" s="96"/>
      <c r="AO1780" s="95"/>
      <c r="AP1780" s="95"/>
      <c r="AQ1780" s="97"/>
      <c r="AR1780" s="94"/>
      <c r="AS1780" s="96"/>
      <c r="AT1780" s="96"/>
      <c r="AU1780" s="96"/>
      <c r="AV1780" s="95"/>
      <c r="AW1780" s="95"/>
      <c r="AX1780" s="97"/>
      <c r="AY1780" s="97"/>
      <c r="AZ1780" s="97"/>
      <c r="BA1780" s="97"/>
      <c r="BB1780" s="97"/>
      <c r="BC1780" s="99" t="s">
        <v>12301</v>
      </c>
      <c r="BD1780" s="99" t="s">
        <v>12300</v>
      </c>
      <c r="BE1780" s="99"/>
      <c r="BF1780" s="100"/>
      <c r="BG1780" s="103"/>
      <c r="BH1780" s="103"/>
      <c r="BI1780" s="103"/>
      <c r="BJ1780" s="194"/>
      <c r="BK1780" s="112" t="s">
        <v>1511</v>
      </c>
      <c r="BL1780" s="102"/>
      <c r="BM1780" s="194"/>
      <c r="BN1780" s="194"/>
      <c r="BO1780" s="4"/>
      <c r="BP1780" s="4"/>
      <c r="BQ1780" s="4"/>
      <c r="BR1780" s="4"/>
      <c r="BS1780" s="4"/>
      <c r="BT1780" s="98"/>
      <c r="BU1780" s="99"/>
      <c r="BV1780" s="99"/>
      <c r="BW1780" s="99"/>
      <c r="BX1780" s="99"/>
      <c r="CB1780" s="13" t="s">
        <v>1511</v>
      </c>
    </row>
    <row r="1781" ht="13.75" spans="1:80">
      <c r="A1781" s="88" t="s">
        <v>12784</v>
      </c>
      <c r="B1781" s="88" t="s">
        <v>3678</v>
      </c>
      <c r="C1781" s="88" t="s">
        <v>7878</v>
      </c>
      <c r="D1781" s="169" t="s">
        <v>12266</v>
      </c>
      <c r="E1781" s="106">
        <v>9</v>
      </c>
      <c r="F1781" s="88">
        <v>127</v>
      </c>
      <c r="G1781" s="170">
        <f t="shared" si="30"/>
        <v>1143</v>
      </c>
      <c r="H1781" s="94"/>
      <c r="I1781" s="95"/>
      <c r="J1781" s="95"/>
      <c r="K1781" s="95"/>
      <c r="L1781" s="95"/>
      <c r="M1781" s="97"/>
      <c r="N1781" s="94"/>
      <c r="O1781" s="95"/>
      <c r="P1781" s="95"/>
      <c r="Q1781" s="95"/>
      <c r="R1781" s="97"/>
      <c r="S1781" s="94"/>
      <c r="T1781" s="95"/>
      <c r="U1781" s="96"/>
      <c r="V1781" s="95"/>
      <c r="W1781" s="95"/>
      <c r="X1781" s="97"/>
      <c r="Y1781" s="94"/>
      <c r="Z1781" s="96"/>
      <c r="AA1781" s="96"/>
      <c r="AB1781" s="95"/>
      <c r="AC1781" s="95"/>
      <c r="AD1781" s="97"/>
      <c r="AE1781" s="94"/>
      <c r="AF1781" s="96"/>
      <c r="AG1781" s="96"/>
      <c r="AH1781" s="95"/>
      <c r="AI1781" s="95"/>
      <c r="AJ1781" s="95"/>
      <c r="AK1781" s="95"/>
      <c r="AL1781" s="94"/>
      <c r="AM1781" s="96"/>
      <c r="AN1781" s="96"/>
      <c r="AO1781" s="95"/>
      <c r="AP1781" s="95"/>
      <c r="AQ1781" s="97"/>
      <c r="AR1781" s="94"/>
      <c r="AS1781" s="96"/>
      <c r="AT1781" s="96"/>
      <c r="AU1781" s="96"/>
      <c r="AV1781" s="95"/>
      <c r="AW1781" s="95"/>
      <c r="AX1781" s="97"/>
      <c r="AY1781" s="97"/>
      <c r="AZ1781" s="97"/>
      <c r="BA1781" s="97"/>
      <c r="BB1781" s="97"/>
      <c r="BC1781" s="99" t="s">
        <v>12298</v>
      </c>
      <c r="BD1781" s="99" t="s">
        <v>12297</v>
      </c>
      <c r="BE1781" s="99"/>
      <c r="BF1781" s="100"/>
      <c r="BG1781" s="103"/>
      <c r="BH1781" s="103"/>
      <c r="BI1781" s="103"/>
      <c r="BJ1781" s="99"/>
      <c r="BK1781" s="112" t="s">
        <v>1511</v>
      </c>
      <c r="BL1781" s="102"/>
      <c r="BM1781" s="99"/>
      <c r="BN1781" s="99"/>
      <c r="BO1781" s="4"/>
      <c r="BP1781" s="4"/>
      <c r="BQ1781" s="4"/>
      <c r="BR1781" s="4"/>
      <c r="BS1781" s="4"/>
      <c r="BT1781" s="98"/>
      <c r="BU1781" s="99"/>
      <c r="BV1781" s="99"/>
      <c r="BW1781" s="99"/>
      <c r="BX1781" s="99"/>
      <c r="CB1781" s="13" t="s">
        <v>1511</v>
      </c>
    </row>
    <row r="1782" ht="13.75" spans="1:80">
      <c r="A1782" s="88" t="s">
        <v>12784</v>
      </c>
      <c r="B1782" s="88" t="s">
        <v>3678</v>
      </c>
      <c r="C1782" s="88" t="s">
        <v>7878</v>
      </c>
      <c r="D1782" s="169" t="s">
        <v>494</v>
      </c>
      <c r="E1782" s="106">
        <v>9</v>
      </c>
      <c r="F1782" s="88">
        <v>83</v>
      </c>
      <c r="G1782" s="170">
        <f t="shared" si="30"/>
        <v>747</v>
      </c>
      <c r="H1782" s="94"/>
      <c r="I1782" s="95"/>
      <c r="J1782" s="95"/>
      <c r="K1782" s="95"/>
      <c r="L1782" s="95"/>
      <c r="M1782" s="97"/>
      <c r="N1782" s="94"/>
      <c r="O1782" s="95"/>
      <c r="P1782" s="95"/>
      <c r="Q1782" s="95"/>
      <c r="R1782" s="97"/>
      <c r="S1782" s="94"/>
      <c r="T1782" s="95"/>
      <c r="U1782" s="96"/>
      <c r="V1782" s="95"/>
      <c r="W1782" s="95"/>
      <c r="X1782" s="97"/>
      <c r="Y1782" s="94"/>
      <c r="Z1782" s="96"/>
      <c r="AA1782" s="96"/>
      <c r="AB1782" s="95"/>
      <c r="AC1782" s="95"/>
      <c r="AD1782" s="97"/>
      <c r="AE1782" s="94"/>
      <c r="AF1782" s="96"/>
      <c r="AG1782" s="96"/>
      <c r="AH1782" s="95"/>
      <c r="AI1782" s="95"/>
      <c r="AJ1782" s="95"/>
      <c r="AK1782" s="95"/>
      <c r="AL1782" s="94"/>
      <c r="AM1782" s="96"/>
      <c r="AN1782" s="96"/>
      <c r="AO1782" s="95"/>
      <c r="AP1782" s="95"/>
      <c r="AQ1782" s="97"/>
      <c r="AR1782" s="94"/>
      <c r="AS1782" s="96"/>
      <c r="AT1782" s="96"/>
      <c r="AU1782" s="96"/>
      <c r="AV1782" s="95"/>
      <c r="AW1782" s="95"/>
      <c r="AX1782" s="97"/>
      <c r="AY1782" s="97"/>
      <c r="AZ1782" s="97"/>
      <c r="BA1782" s="97"/>
      <c r="BB1782" s="97"/>
      <c r="BC1782" s="99" t="s">
        <v>12301</v>
      </c>
      <c r="BD1782" s="99" t="s">
        <v>12300</v>
      </c>
      <c r="BE1782" s="99"/>
      <c r="BF1782" s="100"/>
      <c r="BG1782" s="103"/>
      <c r="BH1782" s="103"/>
      <c r="BI1782" s="103"/>
      <c r="BJ1782" s="194"/>
      <c r="BK1782" s="112" t="s">
        <v>1511</v>
      </c>
      <c r="BL1782" s="102"/>
      <c r="BM1782" s="194"/>
      <c r="BN1782" s="194"/>
      <c r="BO1782" s="4"/>
      <c r="BP1782" s="4"/>
      <c r="BQ1782" s="4"/>
      <c r="BR1782" s="4"/>
      <c r="BS1782" s="4"/>
      <c r="BT1782" s="98"/>
      <c r="BU1782" s="99"/>
      <c r="BV1782" s="99"/>
      <c r="BW1782" s="99"/>
      <c r="BX1782" s="99"/>
      <c r="CB1782" s="13" t="s">
        <v>1511</v>
      </c>
    </row>
    <row r="1783" ht="13.75" spans="1:80">
      <c r="A1783" s="88" t="s">
        <v>12784</v>
      </c>
      <c r="B1783" s="88" t="s">
        <v>3686</v>
      </c>
      <c r="C1783" s="88" t="s">
        <v>5387</v>
      </c>
      <c r="D1783" s="89" t="s">
        <v>12266</v>
      </c>
      <c r="E1783" s="254">
        <v>9</v>
      </c>
      <c r="F1783" s="135">
        <v>127</v>
      </c>
      <c r="G1783" s="90">
        <f t="shared" si="30"/>
        <v>1143</v>
      </c>
      <c r="H1783" s="94"/>
      <c r="I1783" s="95"/>
      <c r="J1783" s="95"/>
      <c r="K1783" s="95"/>
      <c r="L1783" s="95"/>
      <c r="M1783" s="97"/>
      <c r="N1783" s="94"/>
      <c r="O1783" s="95"/>
      <c r="P1783" s="95"/>
      <c r="Q1783" s="95"/>
      <c r="R1783" s="97"/>
      <c r="S1783" s="94"/>
      <c r="T1783" s="95"/>
      <c r="U1783" s="96"/>
      <c r="V1783" s="95"/>
      <c r="W1783" s="95"/>
      <c r="X1783" s="97"/>
      <c r="Y1783" s="94"/>
      <c r="Z1783" s="96"/>
      <c r="AA1783" s="96"/>
      <c r="AB1783" s="95"/>
      <c r="AC1783" s="95"/>
      <c r="AD1783" s="97"/>
      <c r="AE1783" s="94"/>
      <c r="AF1783" s="96"/>
      <c r="AG1783" s="96"/>
      <c r="AH1783" s="95"/>
      <c r="AI1783" s="95"/>
      <c r="AJ1783" s="95"/>
      <c r="AK1783" s="95"/>
      <c r="AL1783" s="94"/>
      <c r="AM1783" s="96"/>
      <c r="AN1783" s="96"/>
      <c r="AO1783" s="95"/>
      <c r="AP1783" s="95"/>
      <c r="AQ1783" s="97"/>
      <c r="AR1783" s="94"/>
      <c r="AS1783" s="96"/>
      <c r="AT1783" s="96"/>
      <c r="AU1783" s="96"/>
      <c r="AV1783" s="95"/>
      <c r="AW1783" s="95"/>
      <c r="AX1783" s="97"/>
      <c r="AY1783" s="97"/>
      <c r="AZ1783" s="97"/>
      <c r="BA1783" s="97"/>
      <c r="BB1783" s="97"/>
      <c r="BC1783" s="99" t="s">
        <v>12298</v>
      </c>
      <c r="BD1783" s="99" t="s">
        <v>12297</v>
      </c>
      <c r="BE1783" s="99"/>
      <c r="BF1783" s="100"/>
      <c r="BG1783" s="103"/>
      <c r="BH1783" s="103"/>
      <c r="BI1783" s="103"/>
      <c r="BJ1783" s="99"/>
      <c r="BK1783" s="112" t="s">
        <v>1511</v>
      </c>
      <c r="BL1783" s="102"/>
      <c r="BM1783" s="99"/>
      <c r="BN1783" s="99"/>
      <c r="BT1783" s="99"/>
      <c r="BU1783" s="99"/>
      <c r="BV1783" s="99"/>
      <c r="BW1783" s="99"/>
      <c r="BX1783" s="99"/>
      <c r="CB1783" s="13" t="s">
        <v>1511</v>
      </c>
    </row>
    <row r="1784" ht="13.75" spans="1:80">
      <c r="A1784" s="88" t="s">
        <v>12784</v>
      </c>
      <c r="B1784" s="88" t="s">
        <v>3686</v>
      </c>
      <c r="C1784" s="88" t="s">
        <v>5387</v>
      </c>
      <c r="D1784" s="89" t="s">
        <v>494</v>
      </c>
      <c r="E1784" s="254">
        <v>9</v>
      </c>
      <c r="F1784" s="135">
        <v>83</v>
      </c>
      <c r="G1784" s="90">
        <f t="shared" si="30"/>
        <v>747</v>
      </c>
      <c r="H1784" s="94"/>
      <c r="I1784" s="95"/>
      <c r="J1784" s="95"/>
      <c r="K1784" s="95"/>
      <c r="L1784" s="95"/>
      <c r="M1784" s="97"/>
      <c r="N1784" s="94"/>
      <c r="O1784" s="95"/>
      <c r="P1784" s="95"/>
      <c r="Q1784" s="95"/>
      <c r="R1784" s="97"/>
      <c r="S1784" s="94"/>
      <c r="T1784" s="95"/>
      <c r="U1784" s="96"/>
      <c r="V1784" s="95"/>
      <c r="W1784" s="95"/>
      <c r="X1784" s="97"/>
      <c r="Y1784" s="94"/>
      <c r="Z1784" s="96"/>
      <c r="AA1784" s="96"/>
      <c r="AB1784" s="95"/>
      <c r="AC1784" s="95"/>
      <c r="AD1784" s="97"/>
      <c r="AE1784" s="94"/>
      <c r="AF1784" s="96"/>
      <c r="AG1784" s="96"/>
      <c r="AH1784" s="95"/>
      <c r="AI1784" s="95"/>
      <c r="AJ1784" s="95"/>
      <c r="AK1784" s="95"/>
      <c r="AL1784" s="94"/>
      <c r="AM1784" s="96"/>
      <c r="AN1784" s="96"/>
      <c r="AO1784" s="95"/>
      <c r="AP1784" s="95"/>
      <c r="AQ1784" s="97"/>
      <c r="AR1784" s="94"/>
      <c r="AS1784" s="96"/>
      <c r="AT1784" s="96"/>
      <c r="AU1784" s="96"/>
      <c r="AV1784" s="95"/>
      <c r="AW1784" s="95"/>
      <c r="AX1784" s="97"/>
      <c r="AY1784" s="97"/>
      <c r="AZ1784" s="97"/>
      <c r="BA1784" s="97"/>
      <c r="BB1784" s="97"/>
      <c r="BC1784" s="99" t="s">
        <v>12301</v>
      </c>
      <c r="BD1784" s="99" t="s">
        <v>12300</v>
      </c>
      <c r="BE1784" s="99"/>
      <c r="BF1784" s="100"/>
      <c r="BG1784" s="103"/>
      <c r="BH1784" s="103"/>
      <c r="BI1784" s="103"/>
      <c r="BJ1784" s="99"/>
      <c r="BK1784" s="112" t="s">
        <v>1511</v>
      </c>
      <c r="BL1784" s="102"/>
      <c r="BM1784" s="99"/>
      <c r="BN1784" s="99"/>
      <c r="BT1784" s="99"/>
      <c r="BU1784" s="99"/>
      <c r="BV1784" s="99"/>
      <c r="BW1784" s="99"/>
      <c r="BX1784" s="99"/>
      <c r="CB1784" s="13" t="s">
        <v>1511</v>
      </c>
    </row>
    <row r="1785" ht="13.75" spans="1:80">
      <c r="A1785" s="88" t="s">
        <v>12784</v>
      </c>
      <c r="B1785" s="88" t="s">
        <v>3686</v>
      </c>
      <c r="C1785" s="88" t="s">
        <v>7888</v>
      </c>
      <c r="D1785" s="89" t="s">
        <v>12266</v>
      </c>
      <c r="E1785" s="254">
        <v>9</v>
      </c>
      <c r="F1785" s="135">
        <v>127</v>
      </c>
      <c r="G1785" s="90">
        <f t="shared" si="30"/>
        <v>1143</v>
      </c>
      <c r="H1785" s="94"/>
      <c r="I1785" s="95"/>
      <c r="J1785" s="95"/>
      <c r="K1785" s="95"/>
      <c r="L1785" s="95"/>
      <c r="M1785" s="97"/>
      <c r="N1785" s="94"/>
      <c r="O1785" s="95"/>
      <c r="P1785" s="95"/>
      <c r="Q1785" s="95"/>
      <c r="R1785" s="97"/>
      <c r="S1785" s="94"/>
      <c r="T1785" s="95"/>
      <c r="U1785" s="96"/>
      <c r="V1785" s="95"/>
      <c r="W1785" s="95"/>
      <c r="X1785" s="97"/>
      <c r="Y1785" s="94"/>
      <c r="Z1785" s="96"/>
      <c r="AA1785" s="96"/>
      <c r="AB1785" s="95"/>
      <c r="AC1785" s="95"/>
      <c r="AD1785" s="97"/>
      <c r="AE1785" s="94"/>
      <c r="AF1785" s="96"/>
      <c r="AG1785" s="96"/>
      <c r="AH1785" s="95"/>
      <c r="AI1785" s="95"/>
      <c r="AJ1785" s="95"/>
      <c r="AK1785" s="95"/>
      <c r="AL1785" s="94"/>
      <c r="AM1785" s="96"/>
      <c r="AN1785" s="96"/>
      <c r="AO1785" s="95"/>
      <c r="AP1785" s="95"/>
      <c r="AQ1785" s="97"/>
      <c r="AR1785" s="94"/>
      <c r="AS1785" s="96"/>
      <c r="AT1785" s="96"/>
      <c r="AU1785" s="96"/>
      <c r="AV1785" s="95"/>
      <c r="AW1785" s="95"/>
      <c r="AX1785" s="97"/>
      <c r="AY1785" s="97"/>
      <c r="AZ1785" s="97"/>
      <c r="BA1785" s="97"/>
      <c r="BB1785" s="97"/>
      <c r="BC1785" s="99" t="s">
        <v>12298</v>
      </c>
      <c r="BD1785" s="99" t="s">
        <v>12297</v>
      </c>
      <c r="BE1785" s="99"/>
      <c r="BF1785" s="100"/>
      <c r="BG1785" s="103"/>
      <c r="BH1785" s="103"/>
      <c r="BI1785" s="103"/>
      <c r="BJ1785" s="99"/>
      <c r="BK1785" s="112" t="s">
        <v>1511</v>
      </c>
      <c r="BL1785" s="102"/>
      <c r="BM1785" s="99"/>
      <c r="BN1785" s="99"/>
      <c r="BT1785" s="99"/>
      <c r="BU1785" s="99"/>
      <c r="BV1785" s="99"/>
      <c r="BW1785" s="99"/>
      <c r="BX1785" s="99"/>
      <c r="CB1785" s="13" t="s">
        <v>1511</v>
      </c>
    </row>
    <row r="1786" ht="13.75" spans="1:80">
      <c r="A1786" s="88" t="s">
        <v>12784</v>
      </c>
      <c r="B1786" s="88" t="s">
        <v>3686</v>
      </c>
      <c r="C1786" s="88" t="s">
        <v>7888</v>
      </c>
      <c r="D1786" s="89" t="s">
        <v>494</v>
      </c>
      <c r="E1786" s="254">
        <v>9</v>
      </c>
      <c r="F1786" s="135">
        <v>83</v>
      </c>
      <c r="G1786" s="90">
        <f t="shared" si="30"/>
        <v>747</v>
      </c>
      <c r="H1786" s="94"/>
      <c r="I1786" s="95"/>
      <c r="J1786" s="95"/>
      <c r="K1786" s="95"/>
      <c r="L1786" s="95"/>
      <c r="M1786" s="97"/>
      <c r="N1786" s="94"/>
      <c r="O1786" s="95"/>
      <c r="P1786" s="95"/>
      <c r="Q1786" s="95"/>
      <c r="R1786" s="97"/>
      <c r="S1786" s="94"/>
      <c r="T1786" s="95"/>
      <c r="U1786" s="96"/>
      <c r="V1786" s="95"/>
      <c r="W1786" s="95"/>
      <c r="X1786" s="97"/>
      <c r="Y1786" s="94"/>
      <c r="Z1786" s="96"/>
      <c r="AA1786" s="96"/>
      <c r="AB1786" s="95"/>
      <c r="AC1786" s="95"/>
      <c r="AD1786" s="97"/>
      <c r="AE1786" s="94"/>
      <c r="AF1786" s="96"/>
      <c r="AG1786" s="96"/>
      <c r="AH1786" s="95"/>
      <c r="AI1786" s="95"/>
      <c r="AJ1786" s="95"/>
      <c r="AK1786" s="95"/>
      <c r="AL1786" s="94"/>
      <c r="AM1786" s="96"/>
      <c r="AN1786" s="96"/>
      <c r="AO1786" s="95"/>
      <c r="AP1786" s="95"/>
      <c r="AQ1786" s="97"/>
      <c r="AR1786" s="94"/>
      <c r="AS1786" s="96"/>
      <c r="AT1786" s="96"/>
      <c r="AU1786" s="96"/>
      <c r="AV1786" s="95"/>
      <c r="AW1786" s="95"/>
      <c r="AX1786" s="97"/>
      <c r="AY1786" s="97"/>
      <c r="AZ1786" s="97"/>
      <c r="BA1786" s="97"/>
      <c r="BB1786" s="97"/>
      <c r="BC1786" s="99" t="s">
        <v>12301</v>
      </c>
      <c r="BD1786" s="99" t="s">
        <v>12300</v>
      </c>
      <c r="BE1786" s="99"/>
      <c r="BF1786" s="100"/>
      <c r="BG1786" s="103"/>
      <c r="BH1786" s="103"/>
      <c r="BI1786" s="103"/>
      <c r="BJ1786" s="99"/>
      <c r="BK1786" s="112" t="s">
        <v>1511</v>
      </c>
      <c r="BL1786" s="102"/>
      <c r="BM1786" s="99"/>
      <c r="BN1786" s="99"/>
      <c r="BT1786" s="99"/>
      <c r="BU1786" s="99"/>
      <c r="BV1786" s="99"/>
      <c r="BW1786" s="99"/>
      <c r="BX1786" s="99"/>
      <c r="CB1786" s="13" t="s">
        <v>1511</v>
      </c>
    </row>
    <row r="1787" ht="13.75" spans="1:80">
      <c r="A1787" s="88" t="s">
        <v>12785</v>
      </c>
      <c r="B1787" s="88">
        <v>92475691</v>
      </c>
      <c r="C1787" s="106" t="s">
        <v>3704</v>
      </c>
      <c r="D1787" s="89" t="s">
        <v>12266</v>
      </c>
      <c r="E1787" s="135">
        <v>10</v>
      </c>
      <c r="F1787" s="135">
        <v>54</v>
      </c>
      <c r="G1787" s="90">
        <f t="shared" si="30"/>
        <v>540</v>
      </c>
      <c r="H1787" s="447"/>
      <c r="I1787" s="448"/>
      <c r="J1787" s="448"/>
      <c r="K1787" s="448"/>
      <c r="L1787" s="448"/>
      <c r="M1787" s="449"/>
      <c r="N1787" s="91"/>
      <c r="O1787" s="92"/>
      <c r="P1787" s="92"/>
      <c r="Q1787" s="92"/>
      <c r="R1787" s="93"/>
      <c r="S1787" s="94"/>
      <c r="T1787" s="448"/>
      <c r="U1787" s="96"/>
      <c r="V1787" s="95"/>
      <c r="W1787" s="95"/>
      <c r="X1787" s="97"/>
      <c r="Y1787" s="94"/>
      <c r="Z1787" s="96"/>
      <c r="AA1787" s="96"/>
      <c r="AB1787" s="95"/>
      <c r="AC1787" s="95"/>
      <c r="AD1787" s="97"/>
      <c r="AE1787" s="94"/>
      <c r="AF1787" s="94"/>
      <c r="AG1787" s="176"/>
      <c r="AH1787" s="176"/>
      <c r="AI1787" s="176"/>
      <c r="AJ1787" s="176"/>
      <c r="AK1787" s="176"/>
      <c r="AL1787" s="94"/>
      <c r="AM1787" s="96"/>
      <c r="AN1787" s="96"/>
      <c r="AO1787" s="95"/>
      <c r="AP1787" s="95"/>
      <c r="AQ1787" s="97"/>
      <c r="AR1787" s="94"/>
      <c r="AS1787" s="96"/>
      <c r="AT1787" s="96"/>
      <c r="AU1787" s="96"/>
      <c r="AV1787" s="95"/>
      <c r="AW1787" s="95"/>
      <c r="AX1787" s="97"/>
      <c r="AY1787" s="97"/>
      <c r="AZ1787" s="97"/>
      <c r="BA1787" s="97"/>
      <c r="BB1787" s="97"/>
      <c r="BC1787" s="99" t="s">
        <v>1366</v>
      </c>
      <c r="BD1787" s="99" t="s">
        <v>1366</v>
      </c>
      <c r="BE1787" s="99" t="s">
        <v>1366</v>
      </c>
      <c r="BF1787" s="100"/>
      <c r="BG1787" s="103"/>
      <c r="BH1787" s="103"/>
      <c r="BI1787" s="103"/>
      <c r="BJ1787" s="99"/>
      <c r="BK1787" s="112" t="s">
        <v>1511</v>
      </c>
      <c r="BL1787" s="102"/>
      <c r="BM1787" s="99"/>
      <c r="BN1787" s="99"/>
      <c r="BT1787" s="99"/>
      <c r="BU1787" s="99"/>
      <c r="BV1787" s="99"/>
      <c r="BW1787" s="99"/>
      <c r="BX1787" s="99"/>
      <c r="CB1787" s="13" t="s">
        <v>1511</v>
      </c>
    </row>
    <row r="1788" ht="13.75" spans="1:80">
      <c r="A1788" s="88" t="s">
        <v>12785</v>
      </c>
      <c r="B1788" s="88">
        <v>92475691</v>
      </c>
      <c r="C1788" s="106" t="s">
        <v>3704</v>
      </c>
      <c r="D1788" s="89" t="s">
        <v>494</v>
      </c>
      <c r="E1788" s="135">
        <v>10</v>
      </c>
      <c r="F1788" s="135">
        <v>64</v>
      </c>
      <c r="G1788" s="90">
        <f t="shared" si="30"/>
        <v>640</v>
      </c>
      <c r="H1788" s="447"/>
      <c r="I1788" s="448"/>
      <c r="J1788" s="448"/>
      <c r="K1788" s="448"/>
      <c r="L1788" s="448"/>
      <c r="M1788" s="449"/>
      <c r="N1788" s="91"/>
      <c r="O1788" s="92"/>
      <c r="P1788" s="92"/>
      <c r="Q1788" s="92"/>
      <c r="R1788" s="93"/>
      <c r="S1788" s="94"/>
      <c r="T1788" s="448"/>
      <c r="U1788" s="96"/>
      <c r="V1788" s="95"/>
      <c r="W1788" s="95"/>
      <c r="X1788" s="97"/>
      <c r="Y1788" s="94"/>
      <c r="Z1788" s="96"/>
      <c r="AA1788" s="96"/>
      <c r="AB1788" s="95"/>
      <c r="AC1788" s="95"/>
      <c r="AD1788" s="97"/>
      <c r="AE1788" s="94"/>
      <c r="AF1788" s="94"/>
      <c r="AG1788" s="176"/>
      <c r="AH1788" s="176"/>
      <c r="AI1788" s="176"/>
      <c r="AJ1788" s="176"/>
      <c r="AK1788" s="176"/>
      <c r="AL1788" s="94"/>
      <c r="AM1788" s="96"/>
      <c r="AN1788" s="96"/>
      <c r="AO1788" s="95"/>
      <c r="AP1788" s="95"/>
      <c r="AQ1788" s="97"/>
      <c r="AR1788" s="94"/>
      <c r="AS1788" s="96"/>
      <c r="AT1788" s="96"/>
      <c r="AU1788" s="96"/>
      <c r="AV1788" s="95"/>
      <c r="AW1788" s="95"/>
      <c r="AX1788" s="97"/>
      <c r="AY1788" s="97"/>
      <c r="AZ1788" s="97"/>
      <c r="BA1788" s="97"/>
      <c r="BB1788" s="97"/>
      <c r="BC1788" s="99" t="s">
        <v>12362</v>
      </c>
      <c r="BD1788" s="99" t="s">
        <v>12362</v>
      </c>
      <c r="BE1788" s="99" t="s">
        <v>12362</v>
      </c>
      <c r="BF1788" s="100"/>
      <c r="BG1788" s="103"/>
      <c r="BH1788" s="103"/>
      <c r="BI1788" s="103"/>
      <c r="BJ1788" s="99"/>
      <c r="BK1788" s="112" t="s">
        <v>1511</v>
      </c>
      <c r="BL1788" s="102"/>
      <c r="BM1788" s="99"/>
      <c r="BN1788" s="99"/>
      <c r="BT1788" s="99"/>
      <c r="BU1788" s="99"/>
      <c r="BV1788" s="99"/>
      <c r="BW1788" s="99"/>
      <c r="BX1788" s="99"/>
      <c r="CB1788" s="13" t="s">
        <v>1511</v>
      </c>
    </row>
    <row r="1789" ht="13.75" spans="1:80">
      <c r="A1789" s="88" t="s">
        <v>12786</v>
      </c>
      <c r="B1789" s="88" t="s">
        <v>526</v>
      </c>
      <c r="C1789" s="106" t="s">
        <v>5227</v>
      </c>
      <c r="D1789" s="89" t="s">
        <v>12266</v>
      </c>
      <c r="E1789" s="135">
        <v>9</v>
      </c>
      <c r="F1789" s="135">
        <v>42</v>
      </c>
      <c r="G1789" s="90">
        <f t="shared" si="30"/>
        <v>378</v>
      </c>
      <c r="H1789" s="94"/>
      <c r="I1789" s="95"/>
      <c r="J1789" s="95"/>
      <c r="K1789" s="95"/>
      <c r="L1789" s="95"/>
      <c r="M1789" s="97"/>
      <c r="N1789" s="94"/>
      <c r="O1789" s="95"/>
      <c r="P1789" s="95"/>
      <c r="Q1789" s="95"/>
      <c r="R1789" s="97"/>
      <c r="S1789" s="94"/>
      <c r="T1789" s="95"/>
      <c r="U1789" s="96"/>
      <c r="V1789" s="95"/>
      <c r="W1789" s="95"/>
      <c r="X1789" s="97"/>
      <c r="Y1789" s="94"/>
      <c r="Z1789" s="96"/>
      <c r="AA1789" s="96"/>
      <c r="AB1789" s="95"/>
      <c r="AC1789" s="95"/>
      <c r="AD1789" s="97"/>
      <c r="AE1789" s="94"/>
      <c r="AF1789" s="94"/>
      <c r="AG1789" s="94"/>
      <c r="AH1789" s="94"/>
      <c r="AI1789" s="94"/>
      <c r="AJ1789" s="94"/>
      <c r="AK1789" s="94"/>
      <c r="AL1789" s="94"/>
      <c r="AM1789" s="96"/>
      <c r="AN1789" s="96"/>
      <c r="AO1789" s="95"/>
      <c r="AP1789" s="95"/>
      <c r="AQ1789" s="97"/>
      <c r="AR1789" s="94"/>
      <c r="AS1789" s="96"/>
      <c r="AT1789" s="96"/>
      <c r="AU1789" s="96"/>
      <c r="AV1789" s="95"/>
      <c r="AW1789" s="95"/>
      <c r="AX1789" s="97"/>
      <c r="AY1789" s="97"/>
      <c r="AZ1789" s="97"/>
      <c r="BA1789" s="97"/>
      <c r="BB1789" s="97"/>
      <c r="BC1789" s="99" t="s">
        <v>12298</v>
      </c>
      <c r="BD1789" s="99" t="s">
        <v>1366</v>
      </c>
      <c r="BE1789" s="99"/>
      <c r="BF1789" s="100"/>
      <c r="BG1789" s="103"/>
      <c r="BH1789" s="103"/>
      <c r="BI1789" s="103"/>
      <c r="BJ1789" s="99"/>
      <c r="BK1789" s="112" t="s">
        <v>1511</v>
      </c>
      <c r="BL1789" s="102"/>
      <c r="BM1789" s="99"/>
      <c r="BN1789" s="99"/>
      <c r="BT1789" s="99"/>
      <c r="BU1789" s="99"/>
      <c r="BV1789" s="99"/>
      <c r="BW1789" s="99"/>
      <c r="BX1789" s="99"/>
      <c r="CB1789" s="13" t="s">
        <v>1511</v>
      </c>
    </row>
    <row r="1790" ht="13.75" spans="1:80">
      <c r="A1790" s="88" t="s">
        <v>12786</v>
      </c>
      <c r="B1790" s="88" t="s">
        <v>526</v>
      </c>
      <c r="C1790" s="106" t="s">
        <v>5227</v>
      </c>
      <c r="D1790" s="89" t="s">
        <v>494</v>
      </c>
      <c r="E1790" s="135">
        <v>9</v>
      </c>
      <c r="F1790" s="135">
        <v>115</v>
      </c>
      <c r="G1790" s="90">
        <f t="shared" si="30"/>
        <v>1035</v>
      </c>
      <c r="H1790" s="94"/>
      <c r="I1790" s="95"/>
      <c r="J1790" s="95"/>
      <c r="K1790" s="95"/>
      <c r="L1790" s="95"/>
      <c r="M1790" s="97"/>
      <c r="N1790" s="94"/>
      <c r="O1790" s="95"/>
      <c r="P1790" s="95"/>
      <c r="Q1790" s="95"/>
      <c r="R1790" s="97"/>
      <c r="S1790" s="94"/>
      <c r="T1790" s="95"/>
      <c r="U1790" s="96"/>
      <c r="V1790" s="95"/>
      <c r="W1790" s="95"/>
      <c r="X1790" s="97"/>
      <c r="Y1790" s="94"/>
      <c r="Z1790" s="96"/>
      <c r="AA1790" s="96"/>
      <c r="AB1790" s="95"/>
      <c r="AC1790" s="95"/>
      <c r="AD1790" s="97"/>
      <c r="AE1790" s="94"/>
      <c r="AF1790" s="94"/>
      <c r="AG1790" s="94"/>
      <c r="AH1790" s="94"/>
      <c r="AI1790" s="94"/>
      <c r="AJ1790" s="94"/>
      <c r="AK1790" s="94"/>
      <c r="AL1790" s="94"/>
      <c r="AM1790" s="96"/>
      <c r="AN1790" s="96"/>
      <c r="AO1790" s="95"/>
      <c r="AP1790" s="95"/>
      <c r="AQ1790" s="97"/>
      <c r="AR1790" s="94"/>
      <c r="AS1790" s="96"/>
      <c r="AT1790" s="96"/>
      <c r="AU1790" s="96"/>
      <c r="AV1790" s="95"/>
      <c r="AW1790" s="95"/>
      <c r="AX1790" s="97"/>
      <c r="AY1790" s="97"/>
      <c r="AZ1790" s="97"/>
      <c r="BA1790" s="97"/>
      <c r="BB1790" s="97"/>
      <c r="BC1790" s="99" t="s">
        <v>12301</v>
      </c>
      <c r="BD1790" s="99" t="s">
        <v>12362</v>
      </c>
      <c r="BE1790" s="99"/>
      <c r="BF1790" s="100"/>
      <c r="BG1790" s="103"/>
      <c r="BH1790" s="103"/>
      <c r="BI1790" s="103"/>
      <c r="BJ1790" s="99"/>
      <c r="BK1790" s="112" t="s">
        <v>1511</v>
      </c>
      <c r="BL1790" s="102"/>
      <c r="BM1790" s="99"/>
      <c r="BN1790" s="99"/>
      <c r="BT1790" s="99"/>
      <c r="BU1790" s="99"/>
      <c r="BV1790" s="99"/>
      <c r="BW1790" s="99"/>
      <c r="BX1790" s="99"/>
      <c r="CB1790" s="13" t="s">
        <v>1511</v>
      </c>
    </row>
    <row r="1791" ht="13.75" spans="1:80">
      <c r="A1791" s="88" t="s">
        <v>12786</v>
      </c>
      <c r="B1791" s="88" t="s">
        <v>526</v>
      </c>
      <c r="C1791" s="106" t="s">
        <v>5235</v>
      </c>
      <c r="D1791" s="89" t="s">
        <v>12266</v>
      </c>
      <c r="E1791" s="135">
        <v>9</v>
      </c>
      <c r="F1791" s="135">
        <v>21</v>
      </c>
      <c r="G1791" s="90">
        <f t="shared" si="30"/>
        <v>189</v>
      </c>
      <c r="H1791" s="94"/>
      <c r="I1791" s="95"/>
      <c r="J1791" s="95"/>
      <c r="K1791" s="95"/>
      <c r="L1791" s="95"/>
      <c r="M1791" s="97"/>
      <c r="N1791" s="94"/>
      <c r="O1791" s="95"/>
      <c r="P1791" s="95"/>
      <c r="Q1791" s="95"/>
      <c r="R1791" s="97"/>
      <c r="S1791" s="94"/>
      <c r="T1791" s="95"/>
      <c r="U1791" s="96"/>
      <c r="V1791" s="95"/>
      <c r="W1791" s="95"/>
      <c r="X1791" s="97"/>
      <c r="Y1791" s="94"/>
      <c r="Z1791" s="96"/>
      <c r="AA1791" s="96"/>
      <c r="AB1791" s="95"/>
      <c r="AC1791" s="95"/>
      <c r="AD1791" s="97"/>
      <c r="AE1791" s="94"/>
      <c r="AF1791" s="94"/>
      <c r="AG1791" s="94"/>
      <c r="AH1791" s="94"/>
      <c r="AI1791" s="94"/>
      <c r="AJ1791" s="94"/>
      <c r="AK1791" s="94"/>
      <c r="AL1791" s="94"/>
      <c r="AM1791" s="96"/>
      <c r="AN1791" s="96"/>
      <c r="AO1791" s="95"/>
      <c r="AP1791" s="95"/>
      <c r="AQ1791" s="97"/>
      <c r="AR1791" s="94"/>
      <c r="AS1791" s="96"/>
      <c r="AT1791" s="96"/>
      <c r="AU1791" s="96"/>
      <c r="AV1791" s="95"/>
      <c r="AW1791" s="95"/>
      <c r="AX1791" s="97"/>
      <c r="AY1791" s="97"/>
      <c r="AZ1791" s="97"/>
      <c r="BA1791" s="97"/>
      <c r="BB1791" s="97"/>
      <c r="BC1791" s="99" t="s">
        <v>12298</v>
      </c>
      <c r="BD1791" s="99" t="s">
        <v>1366</v>
      </c>
      <c r="BE1791" s="99"/>
      <c r="BF1791" s="100"/>
      <c r="BG1791" s="103"/>
      <c r="BH1791" s="103"/>
      <c r="BI1791" s="103"/>
      <c r="BJ1791" s="99"/>
      <c r="BK1791" s="112" t="s">
        <v>1511</v>
      </c>
      <c r="BL1791" s="102"/>
      <c r="BM1791" s="99"/>
      <c r="BN1791" s="99"/>
      <c r="BT1791" s="99"/>
      <c r="BU1791" s="99"/>
      <c r="BV1791" s="99"/>
      <c r="BW1791" s="99"/>
      <c r="BX1791" s="99"/>
      <c r="CB1791" s="13" t="s">
        <v>1511</v>
      </c>
    </row>
    <row r="1792" ht="13.75" spans="1:80">
      <c r="A1792" s="88" t="s">
        <v>12786</v>
      </c>
      <c r="B1792" s="88" t="s">
        <v>526</v>
      </c>
      <c r="C1792" s="106" t="s">
        <v>5235</v>
      </c>
      <c r="D1792" s="89" t="s">
        <v>494</v>
      </c>
      <c r="E1792" s="135">
        <v>9</v>
      </c>
      <c r="F1792" s="135">
        <v>44</v>
      </c>
      <c r="G1792" s="90">
        <f t="shared" si="30"/>
        <v>396</v>
      </c>
      <c r="H1792" s="94"/>
      <c r="I1792" s="95"/>
      <c r="J1792" s="95"/>
      <c r="K1792" s="95"/>
      <c r="L1792" s="95"/>
      <c r="M1792" s="97"/>
      <c r="N1792" s="94"/>
      <c r="O1792" s="95"/>
      <c r="P1792" s="95"/>
      <c r="Q1792" s="95"/>
      <c r="R1792" s="97"/>
      <c r="S1792" s="94"/>
      <c r="T1792" s="95"/>
      <c r="U1792" s="96"/>
      <c r="V1792" s="95"/>
      <c r="W1792" s="95"/>
      <c r="X1792" s="97"/>
      <c r="Y1792" s="94"/>
      <c r="Z1792" s="96"/>
      <c r="AA1792" s="96"/>
      <c r="AB1792" s="95"/>
      <c r="AC1792" s="95"/>
      <c r="AD1792" s="97"/>
      <c r="AE1792" s="94"/>
      <c r="AF1792" s="94"/>
      <c r="AG1792" s="94"/>
      <c r="AH1792" s="94"/>
      <c r="AI1792" s="94"/>
      <c r="AJ1792" s="94"/>
      <c r="AK1792" s="94"/>
      <c r="AL1792" s="94"/>
      <c r="AM1792" s="96"/>
      <c r="AN1792" s="96"/>
      <c r="AO1792" s="95"/>
      <c r="AP1792" s="95"/>
      <c r="AQ1792" s="97"/>
      <c r="AR1792" s="94"/>
      <c r="AS1792" s="96"/>
      <c r="AT1792" s="96"/>
      <c r="AU1792" s="96"/>
      <c r="AV1792" s="95"/>
      <c r="AW1792" s="95"/>
      <c r="AX1792" s="97"/>
      <c r="AY1792" s="97"/>
      <c r="AZ1792" s="97"/>
      <c r="BA1792" s="97"/>
      <c r="BB1792" s="97"/>
      <c r="BC1792" s="99" t="s">
        <v>12301</v>
      </c>
      <c r="BD1792" s="99" t="s">
        <v>12362</v>
      </c>
      <c r="BE1792" s="99"/>
      <c r="BF1792" s="100"/>
      <c r="BG1792" s="103"/>
      <c r="BH1792" s="103"/>
      <c r="BI1792" s="103"/>
      <c r="BJ1792" s="99"/>
      <c r="BK1792" s="112" t="s">
        <v>1511</v>
      </c>
      <c r="BL1792" s="102"/>
      <c r="BM1792" s="99"/>
      <c r="BN1792" s="99"/>
      <c r="BT1792" s="99"/>
      <c r="BU1792" s="99"/>
      <c r="BV1792" s="99"/>
      <c r="BW1792" s="99"/>
      <c r="BX1792" s="99"/>
      <c r="CB1792" s="13" t="s">
        <v>1511</v>
      </c>
    </row>
    <row r="1793" ht="13.75" spans="1:80">
      <c r="A1793" s="88" t="s">
        <v>12786</v>
      </c>
      <c r="B1793" s="88" t="s">
        <v>526</v>
      </c>
      <c r="C1793" s="106" t="s">
        <v>5219</v>
      </c>
      <c r="D1793" s="89" t="s">
        <v>12266</v>
      </c>
      <c r="E1793" s="135">
        <v>9</v>
      </c>
      <c r="F1793" s="135">
        <v>26</v>
      </c>
      <c r="G1793" s="90">
        <f t="shared" si="30"/>
        <v>234</v>
      </c>
      <c r="H1793" s="94"/>
      <c r="I1793" s="95"/>
      <c r="J1793" s="95"/>
      <c r="K1793" s="95"/>
      <c r="L1793" s="95"/>
      <c r="M1793" s="97"/>
      <c r="N1793" s="94"/>
      <c r="O1793" s="95"/>
      <c r="P1793" s="95"/>
      <c r="Q1793" s="95"/>
      <c r="R1793" s="97"/>
      <c r="S1793" s="94"/>
      <c r="T1793" s="95"/>
      <c r="U1793" s="96"/>
      <c r="V1793" s="95"/>
      <c r="W1793" s="95"/>
      <c r="X1793" s="97"/>
      <c r="Y1793" s="94"/>
      <c r="Z1793" s="96"/>
      <c r="AA1793" s="96"/>
      <c r="AB1793" s="95"/>
      <c r="AC1793" s="95"/>
      <c r="AD1793" s="97"/>
      <c r="AE1793" s="94"/>
      <c r="AF1793" s="96"/>
      <c r="AG1793" s="96"/>
      <c r="AH1793" s="95"/>
      <c r="AI1793" s="95"/>
      <c r="AJ1793" s="95"/>
      <c r="AK1793" s="95"/>
      <c r="AL1793" s="94"/>
      <c r="AM1793" s="96"/>
      <c r="AN1793" s="96"/>
      <c r="AO1793" s="95"/>
      <c r="AP1793" s="95"/>
      <c r="AQ1793" s="97"/>
      <c r="AR1793" s="94"/>
      <c r="AS1793" s="96"/>
      <c r="AT1793" s="96"/>
      <c r="AU1793" s="96"/>
      <c r="AV1793" s="95"/>
      <c r="AW1793" s="95"/>
      <c r="AX1793" s="97"/>
      <c r="AY1793" s="97"/>
      <c r="AZ1793" s="97"/>
      <c r="BA1793" s="97"/>
      <c r="BB1793" s="97"/>
      <c r="BC1793" s="99" t="s">
        <v>12298</v>
      </c>
      <c r="BD1793" s="99" t="s">
        <v>1366</v>
      </c>
      <c r="BE1793" s="99"/>
      <c r="BF1793" s="100"/>
      <c r="BG1793" s="103"/>
      <c r="BH1793" s="103"/>
      <c r="BI1793" s="103"/>
      <c r="BJ1793" s="99"/>
      <c r="BK1793" s="112" t="s">
        <v>1511</v>
      </c>
      <c r="BL1793" s="102"/>
      <c r="BM1793" s="99"/>
      <c r="BN1793" s="99"/>
      <c r="BT1793" s="99"/>
      <c r="BU1793" s="99"/>
      <c r="BV1793" s="99"/>
      <c r="BW1793" s="99"/>
      <c r="BX1793" s="99"/>
      <c r="CB1793" s="13" t="s">
        <v>1511</v>
      </c>
    </row>
    <row r="1794" ht="13.75" spans="1:80">
      <c r="A1794" s="88" t="s">
        <v>12786</v>
      </c>
      <c r="B1794" s="88" t="s">
        <v>526</v>
      </c>
      <c r="C1794" s="106" t="s">
        <v>5219</v>
      </c>
      <c r="D1794" s="89" t="s">
        <v>494</v>
      </c>
      <c r="E1794" s="135">
        <v>9</v>
      </c>
      <c r="F1794" s="135">
        <v>70</v>
      </c>
      <c r="G1794" s="90">
        <f t="shared" si="30"/>
        <v>630</v>
      </c>
      <c r="H1794" s="94"/>
      <c r="I1794" s="95"/>
      <c r="J1794" s="95"/>
      <c r="K1794" s="95"/>
      <c r="L1794" s="95"/>
      <c r="M1794" s="97"/>
      <c r="N1794" s="94"/>
      <c r="O1794" s="94"/>
      <c r="P1794" s="94"/>
      <c r="Q1794" s="94"/>
      <c r="R1794" s="94"/>
      <c r="S1794" s="94"/>
      <c r="T1794" s="95"/>
      <c r="U1794" s="96"/>
      <c r="V1794" s="95"/>
      <c r="W1794" s="95"/>
      <c r="X1794" s="97"/>
      <c r="Y1794" s="94"/>
      <c r="Z1794" s="96"/>
      <c r="AA1794" s="96"/>
      <c r="AB1794" s="95"/>
      <c r="AC1794" s="95"/>
      <c r="AD1794" s="97"/>
      <c r="AE1794" s="94"/>
      <c r="AF1794" s="96"/>
      <c r="AG1794" s="96"/>
      <c r="AH1794" s="95"/>
      <c r="AI1794" s="95"/>
      <c r="AJ1794" s="95"/>
      <c r="AK1794" s="95"/>
      <c r="AL1794" s="94"/>
      <c r="AM1794" s="96"/>
      <c r="AN1794" s="96"/>
      <c r="AO1794" s="95"/>
      <c r="AP1794" s="95"/>
      <c r="AQ1794" s="97"/>
      <c r="AR1794" s="94"/>
      <c r="AS1794" s="96"/>
      <c r="AT1794" s="96"/>
      <c r="AU1794" s="96"/>
      <c r="AV1794" s="95"/>
      <c r="AW1794" s="95"/>
      <c r="AX1794" s="97"/>
      <c r="AY1794" s="97"/>
      <c r="AZ1794" s="97"/>
      <c r="BA1794" s="97"/>
      <c r="BB1794" s="97"/>
      <c r="BC1794" s="99" t="s">
        <v>12301</v>
      </c>
      <c r="BD1794" s="99" t="s">
        <v>12362</v>
      </c>
      <c r="BE1794" s="99"/>
      <c r="BF1794" s="100"/>
      <c r="BG1794" s="103"/>
      <c r="BH1794" s="103"/>
      <c r="BI1794" s="103"/>
      <c r="BJ1794" s="99"/>
      <c r="BK1794" s="112" t="s">
        <v>1511</v>
      </c>
      <c r="BL1794" s="102"/>
      <c r="BM1794" s="99"/>
      <c r="BN1794" s="99"/>
      <c r="BT1794" s="99"/>
      <c r="BU1794" s="99"/>
      <c r="BV1794" s="99"/>
      <c r="BW1794" s="99"/>
      <c r="BX1794" s="99"/>
      <c r="CB1794" s="13" t="s">
        <v>1511</v>
      </c>
    </row>
    <row r="1795" ht="13.75" spans="1:80">
      <c r="A1795" s="88" t="s">
        <v>12787</v>
      </c>
      <c r="B1795" s="88" t="s">
        <v>526</v>
      </c>
      <c r="C1795" s="106" t="s">
        <v>524</v>
      </c>
      <c r="D1795" s="89" t="s">
        <v>12266</v>
      </c>
      <c r="E1795" s="135">
        <v>9</v>
      </c>
      <c r="F1795" s="135">
        <v>26</v>
      </c>
      <c r="G1795" s="90">
        <f t="shared" si="30"/>
        <v>234</v>
      </c>
      <c r="H1795" s="126"/>
      <c r="I1795" s="127"/>
      <c r="J1795" s="131">
        <v>27</v>
      </c>
      <c r="K1795" s="131">
        <v>16</v>
      </c>
      <c r="L1795" s="131">
        <v>6</v>
      </c>
      <c r="M1795" s="450">
        <v>38</v>
      </c>
      <c r="N1795" s="91"/>
      <c r="O1795" s="91"/>
      <c r="P1795" s="91"/>
      <c r="Q1795" s="91"/>
      <c r="R1795" s="91"/>
      <c r="S1795" s="94"/>
      <c r="T1795" s="95"/>
      <c r="U1795" s="96"/>
      <c r="V1795" s="95"/>
      <c r="W1795" s="95"/>
      <c r="X1795" s="97"/>
      <c r="Y1795" s="94"/>
      <c r="Z1795" s="96"/>
      <c r="AA1795" s="96"/>
      <c r="AB1795" s="95"/>
      <c r="AC1795" s="95"/>
      <c r="AD1795" s="97"/>
      <c r="AE1795" s="94"/>
      <c r="AF1795" s="96"/>
      <c r="AG1795" s="96"/>
      <c r="AH1795" s="95"/>
      <c r="AI1795" s="95"/>
      <c r="AJ1795" s="95"/>
      <c r="AK1795" s="95"/>
      <c r="AL1795" s="94"/>
      <c r="AM1795" s="96"/>
      <c r="AN1795" s="96"/>
      <c r="AO1795" s="95"/>
      <c r="AP1795" s="95"/>
      <c r="AQ1795" s="97"/>
      <c r="AR1795" s="94"/>
      <c r="AS1795" s="96"/>
      <c r="AT1795" s="96"/>
      <c r="AU1795" s="96"/>
      <c r="AV1795" s="95"/>
      <c r="AW1795" s="95"/>
      <c r="AX1795" s="97"/>
      <c r="AY1795" s="97"/>
      <c r="AZ1795" s="97"/>
      <c r="BA1795" s="97"/>
      <c r="BB1795" s="97"/>
      <c r="BC1795" s="99" t="s">
        <v>12297</v>
      </c>
      <c r="BD1795" s="99" t="s">
        <v>12298</v>
      </c>
      <c r="BE1795" s="99"/>
      <c r="BF1795" s="100"/>
      <c r="BG1795" s="103"/>
      <c r="BH1795" s="103"/>
      <c r="BI1795" s="103"/>
      <c r="BJ1795" s="99"/>
      <c r="BK1795" s="112" t="s">
        <v>1511</v>
      </c>
      <c r="BL1795" s="102"/>
      <c r="BM1795" s="99"/>
      <c r="BN1795" s="99"/>
      <c r="BT1795" s="99"/>
      <c r="BU1795" s="99"/>
      <c r="BV1795" s="99"/>
      <c r="BW1795" s="99"/>
      <c r="BX1795" s="99"/>
      <c r="CB1795" s="13" t="s">
        <v>1511</v>
      </c>
    </row>
    <row r="1796" ht="13.75" spans="1:80">
      <c r="A1796" s="88" t="s">
        <v>12787</v>
      </c>
      <c r="B1796" s="88" t="s">
        <v>526</v>
      </c>
      <c r="C1796" s="106" t="s">
        <v>524</v>
      </c>
      <c r="D1796" s="89" t="s">
        <v>494</v>
      </c>
      <c r="E1796" s="135">
        <v>9</v>
      </c>
      <c r="F1796" s="135">
        <v>70</v>
      </c>
      <c r="G1796" s="90">
        <f t="shared" si="30"/>
        <v>630</v>
      </c>
      <c r="H1796" s="126"/>
      <c r="I1796" s="127"/>
      <c r="J1796" s="131">
        <v>26</v>
      </c>
      <c r="K1796" s="131">
        <v>27</v>
      </c>
      <c r="L1796" s="131">
        <v>35</v>
      </c>
      <c r="M1796" s="450">
        <v>38</v>
      </c>
      <c r="N1796" s="91"/>
      <c r="O1796" s="91"/>
      <c r="P1796" s="91"/>
      <c r="Q1796" s="91"/>
      <c r="R1796" s="91"/>
      <c r="S1796" s="94"/>
      <c r="T1796" s="95"/>
      <c r="U1796" s="96"/>
      <c r="V1796" s="95"/>
      <c r="W1796" s="95"/>
      <c r="X1796" s="97"/>
      <c r="Y1796" s="94"/>
      <c r="Z1796" s="96"/>
      <c r="AA1796" s="96"/>
      <c r="AB1796" s="95"/>
      <c r="AC1796" s="95"/>
      <c r="AD1796" s="97"/>
      <c r="AE1796" s="94"/>
      <c r="AF1796" s="96"/>
      <c r="AG1796" s="96"/>
      <c r="AH1796" s="95"/>
      <c r="AI1796" s="95"/>
      <c r="AJ1796" s="95"/>
      <c r="AK1796" s="95"/>
      <c r="AL1796" s="94"/>
      <c r="AM1796" s="96"/>
      <c r="AN1796" s="96"/>
      <c r="AO1796" s="95"/>
      <c r="AP1796" s="95"/>
      <c r="AQ1796" s="97"/>
      <c r="AR1796" s="94"/>
      <c r="AS1796" s="96"/>
      <c r="AT1796" s="96"/>
      <c r="AU1796" s="96"/>
      <c r="AV1796" s="95"/>
      <c r="AW1796" s="95"/>
      <c r="AX1796" s="97"/>
      <c r="AY1796" s="97"/>
      <c r="AZ1796" s="97"/>
      <c r="BA1796" s="97"/>
      <c r="BB1796" s="97"/>
      <c r="BC1796" s="99" t="s">
        <v>12300</v>
      </c>
      <c r="BD1796" s="99" t="s">
        <v>12301</v>
      </c>
      <c r="BE1796" s="99"/>
      <c r="BF1796" s="100"/>
      <c r="BG1796" s="103"/>
      <c r="BH1796" s="103"/>
      <c r="BI1796" s="103"/>
      <c r="BJ1796" s="99"/>
      <c r="BK1796" s="112" t="s">
        <v>1511</v>
      </c>
      <c r="BL1796" s="102"/>
      <c r="BM1796" s="99"/>
      <c r="BN1796" s="99"/>
      <c r="BT1796" s="99"/>
      <c r="BU1796" s="99"/>
      <c r="BV1796" s="99"/>
      <c r="BW1796" s="99"/>
      <c r="BX1796" s="99"/>
      <c r="CB1796" s="13" t="s">
        <v>1511</v>
      </c>
    </row>
    <row r="1797" ht="13.75" spans="1:80">
      <c r="A1797" s="88" t="s">
        <v>12787</v>
      </c>
      <c r="B1797" s="88" t="s">
        <v>526</v>
      </c>
      <c r="C1797" s="106" t="s">
        <v>7875</v>
      </c>
      <c r="D1797" s="89" t="s">
        <v>12266</v>
      </c>
      <c r="E1797" s="135">
        <v>9</v>
      </c>
      <c r="F1797" s="135">
        <v>26</v>
      </c>
      <c r="G1797" s="90">
        <f t="shared" si="30"/>
        <v>234</v>
      </c>
      <c r="H1797" s="126"/>
      <c r="I1797" s="127"/>
      <c r="J1797" s="127">
        <v>29</v>
      </c>
      <c r="K1797" s="127">
        <v>20</v>
      </c>
      <c r="L1797" s="127">
        <v>6</v>
      </c>
      <c r="M1797" s="128">
        <v>35</v>
      </c>
      <c r="N1797" s="91"/>
      <c r="O1797" s="91"/>
      <c r="P1797" s="91"/>
      <c r="Q1797" s="91"/>
      <c r="R1797" s="91"/>
      <c r="S1797" s="94"/>
      <c r="T1797" s="95"/>
      <c r="U1797" s="96"/>
      <c r="V1797" s="95"/>
      <c r="W1797" s="95"/>
      <c r="X1797" s="97"/>
      <c r="Y1797" s="94"/>
      <c r="Z1797" s="96"/>
      <c r="AA1797" s="96"/>
      <c r="AB1797" s="95"/>
      <c r="AC1797" s="95"/>
      <c r="AD1797" s="97"/>
      <c r="AE1797" s="94"/>
      <c r="AF1797" s="96"/>
      <c r="AG1797" s="96"/>
      <c r="AH1797" s="95"/>
      <c r="AI1797" s="95"/>
      <c r="AJ1797" s="95"/>
      <c r="AK1797" s="95"/>
      <c r="AL1797" s="94"/>
      <c r="AM1797" s="96"/>
      <c r="AN1797" s="96"/>
      <c r="AO1797" s="95"/>
      <c r="AP1797" s="95"/>
      <c r="AQ1797" s="97"/>
      <c r="AR1797" s="94"/>
      <c r="AS1797" s="96"/>
      <c r="AT1797" s="96"/>
      <c r="AU1797" s="96"/>
      <c r="AV1797" s="95"/>
      <c r="AW1797" s="95"/>
      <c r="AX1797" s="97"/>
      <c r="AY1797" s="97"/>
      <c r="AZ1797" s="97"/>
      <c r="BA1797" s="97"/>
      <c r="BB1797" s="97"/>
      <c r="BC1797" s="99" t="s">
        <v>12297</v>
      </c>
      <c r="BD1797" s="99" t="s">
        <v>12298</v>
      </c>
      <c r="BE1797" s="99"/>
      <c r="BF1797" s="100"/>
      <c r="BG1797" s="103"/>
      <c r="BH1797" s="103"/>
      <c r="BI1797" s="103"/>
      <c r="BJ1797" s="99"/>
      <c r="BK1797" s="112" t="s">
        <v>1511</v>
      </c>
      <c r="BL1797" s="102"/>
      <c r="BM1797" s="99"/>
      <c r="BN1797" s="99"/>
      <c r="BT1797" s="99"/>
      <c r="BU1797" s="99"/>
      <c r="BV1797" s="99"/>
      <c r="BW1797" s="99"/>
      <c r="BX1797" s="99"/>
      <c r="CB1797" s="13" t="s">
        <v>1511</v>
      </c>
    </row>
    <row r="1798" ht="13.75" spans="1:80">
      <c r="A1798" s="88" t="s">
        <v>12787</v>
      </c>
      <c r="B1798" s="88" t="s">
        <v>526</v>
      </c>
      <c r="C1798" s="106" t="s">
        <v>7875</v>
      </c>
      <c r="D1798" s="89" t="s">
        <v>494</v>
      </c>
      <c r="E1798" s="135">
        <v>9</v>
      </c>
      <c r="F1798" s="135">
        <v>70</v>
      </c>
      <c r="G1798" s="90">
        <f t="shared" si="30"/>
        <v>630</v>
      </c>
      <c r="H1798" s="126"/>
      <c r="I1798" s="127"/>
      <c r="J1798" s="127">
        <v>45</v>
      </c>
      <c r="K1798" s="127">
        <v>49</v>
      </c>
      <c r="L1798" s="127">
        <v>27</v>
      </c>
      <c r="M1798" s="128"/>
      <c r="N1798" s="91"/>
      <c r="O1798" s="91"/>
      <c r="P1798" s="91"/>
      <c r="Q1798" s="91"/>
      <c r="R1798" s="91"/>
      <c r="S1798" s="94"/>
      <c r="T1798" s="95"/>
      <c r="U1798" s="96"/>
      <c r="V1798" s="95"/>
      <c r="W1798" s="95"/>
      <c r="X1798" s="97"/>
      <c r="Y1798" s="94"/>
      <c r="Z1798" s="96"/>
      <c r="AA1798" s="96"/>
      <c r="AB1798" s="95"/>
      <c r="AC1798" s="95"/>
      <c r="AD1798" s="97"/>
      <c r="AE1798" s="94"/>
      <c r="AF1798" s="96"/>
      <c r="AG1798" s="96"/>
      <c r="AH1798" s="95"/>
      <c r="AI1798" s="95"/>
      <c r="AJ1798" s="95"/>
      <c r="AK1798" s="95"/>
      <c r="AL1798" s="94"/>
      <c r="AM1798" s="96"/>
      <c r="AN1798" s="96"/>
      <c r="AO1798" s="95"/>
      <c r="AP1798" s="95"/>
      <c r="AQ1798" s="97"/>
      <c r="AR1798" s="94"/>
      <c r="AS1798" s="96"/>
      <c r="AT1798" s="96"/>
      <c r="AU1798" s="96"/>
      <c r="AV1798" s="95"/>
      <c r="AW1798" s="95"/>
      <c r="AX1798" s="97"/>
      <c r="AY1798" s="97"/>
      <c r="AZ1798" s="97"/>
      <c r="BA1798" s="97"/>
      <c r="BB1798" s="97"/>
      <c r="BC1798" s="99" t="s">
        <v>12300</v>
      </c>
      <c r="BD1798" s="99" t="s">
        <v>12301</v>
      </c>
      <c r="BE1798" s="99"/>
      <c r="BF1798" s="100"/>
      <c r="BG1798" s="103"/>
      <c r="BH1798" s="103"/>
      <c r="BI1798" s="103"/>
      <c r="BJ1798" s="99"/>
      <c r="BK1798" s="112" t="s">
        <v>1511</v>
      </c>
      <c r="BL1798" s="102"/>
      <c r="BM1798" s="99"/>
      <c r="BN1798" s="99"/>
      <c r="BT1798" s="99"/>
      <c r="BU1798" s="99"/>
      <c r="BV1798" s="99"/>
      <c r="BW1798" s="99"/>
      <c r="BX1798" s="99"/>
      <c r="CB1798" s="13" t="s">
        <v>1511</v>
      </c>
    </row>
    <row r="1799" ht="13.75" spans="1:80">
      <c r="A1799" s="88" t="s">
        <v>12788</v>
      </c>
      <c r="B1799" s="88" t="s">
        <v>526</v>
      </c>
      <c r="C1799" s="106" t="s">
        <v>560</v>
      </c>
      <c r="D1799" s="89" t="s">
        <v>12266</v>
      </c>
      <c r="E1799" s="135">
        <v>9</v>
      </c>
      <c r="F1799" s="135">
        <v>26</v>
      </c>
      <c r="G1799" s="90">
        <f t="shared" si="30"/>
        <v>234</v>
      </c>
      <c r="H1799" s="451"/>
      <c r="I1799" s="131"/>
      <c r="J1799" s="131">
        <v>38</v>
      </c>
      <c r="K1799" s="131">
        <v>26</v>
      </c>
      <c r="L1799" s="131">
        <v>6</v>
      </c>
      <c r="M1799" s="450">
        <v>38</v>
      </c>
      <c r="N1799" s="167"/>
      <c r="O1799" s="167">
        <v>20</v>
      </c>
      <c r="P1799" s="167">
        <v>26</v>
      </c>
      <c r="Q1799" s="167">
        <v>60</v>
      </c>
      <c r="R1799" s="167"/>
      <c r="S1799" s="451"/>
      <c r="T1799" s="131"/>
      <c r="U1799" s="130">
        <v>29</v>
      </c>
      <c r="V1799" s="131">
        <v>19</v>
      </c>
      <c r="W1799" s="131">
        <v>47</v>
      </c>
      <c r="X1799" s="450"/>
      <c r="Y1799" s="126"/>
      <c r="Z1799" s="129"/>
      <c r="AA1799" s="129"/>
      <c r="AB1799" s="127"/>
      <c r="AC1799" s="127"/>
      <c r="AD1799" s="128"/>
      <c r="AE1799" s="94"/>
      <c r="AF1799" s="96"/>
      <c r="AG1799" s="96"/>
      <c r="AH1799" s="95"/>
      <c r="AI1799" s="95"/>
      <c r="AJ1799" s="95"/>
      <c r="AK1799" s="95"/>
      <c r="AL1799" s="94"/>
      <c r="AM1799" s="96"/>
      <c r="AN1799" s="96"/>
      <c r="AO1799" s="95"/>
      <c r="AP1799" s="95"/>
      <c r="AQ1799" s="97"/>
      <c r="AR1799" s="94"/>
      <c r="AS1799" s="96"/>
      <c r="AT1799" s="96"/>
      <c r="AU1799" s="96"/>
      <c r="AV1799" s="95"/>
      <c r="AW1799" s="95"/>
      <c r="AX1799" s="97"/>
      <c r="AY1799" s="97"/>
      <c r="AZ1799" s="97"/>
      <c r="BA1799" s="97"/>
      <c r="BB1799" s="97"/>
      <c r="BC1799" s="99" t="s">
        <v>12297</v>
      </c>
      <c r="BD1799" s="99" t="s">
        <v>12298</v>
      </c>
      <c r="BE1799" s="99"/>
      <c r="BF1799" s="100"/>
      <c r="BG1799" s="103"/>
      <c r="BH1799" s="103"/>
      <c r="BI1799" s="103"/>
      <c r="BJ1799" s="99"/>
      <c r="BK1799" s="112" t="s">
        <v>1511</v>
      </c>
      <c r="BL1799" s="102"/>
      <c r="BM1799" s="99"/>
      <c r="BN1799" s="99"/>
      <c r="BT1799" s="99"/>
      <c r="BU1799" s="99"/>
      <c r="BV1799" s="99"/>
      <c r="BW1799" s="99"/>
      <c r="BX1799" s="99"/>
      <c r="CB1799" s="13" t="s">
        <v>1511</v>
      </c>
    </row>
    <row r="1800" ht="13.75" spans="1:80">
      <c r="A1800" s="88" t="s">
        <v>12788</v>
      </c>
      <c r="B1800" s="88" t="s">
        <v>526</v>
      </c>
      <c r="C1800" s="106" t="s">
        <v>560</v>
      </c>
      <c r="D1800" s="89" t="s">
        <v>494</v>
      </c>
      <c r="E1800" s="135">
        <v>9</v>
      </c>
      <c r="F1800" s="135">
        <v>70</v>
      </c>
      <c r="G1800" s="90">
        <f t="shared" si="30"/>
        <v>630</v>
      </c>
      <c r="H1800" s="451"/>
      <c r="I1800" s="131"/>
      <c r="J1800" s="131">
        <v>69</v>
      </c>
      <c r="K1800" s="131">
        <v>82</v>
      </c>
      <c r="L1800" s="131">
        <v>34</v>
      </c>
      <c r="M1800" s="450">
        <v>38</v>
      </c>
      <c r="N1800" s="167"/>
      <c r="O1800" s="167">
        <v>70</v>
      </c>
      <c r="P1800" s="167">
        <v>83</v>
      </c>
      <c r="Q1800" s="167">
        <v>46</v>
      </c>
      <c r="R1800" s="167"/>
      <c r="S1800" s="451"/>
      <c r="T1800" s="131"/>
      <c r="U1800" s="130">
        <v>55</v>
      </c>
      <c r="V1800" s="131">
        <v>23</v>
      </c>
      <c r="W1800" s="131">
        <v>25</v>
      </c>
      <c r="X1800" s="450"/>
      <c r="Y1800" s="126"/>
      <c r="Z1800" s="129"/>
      <c r="AA1800" s="129"/>
      <c r="AB1800" s="127"/>
      <c r="AC1800" s="127"/>
      <c r="AD1800" s="128"/>
      <c r="AE1800" s="94"/>
      <c r="AF1800" s="96"/>
      <c r="AG1800" s="96"/>
      <c r="AH1800" s="95"/>
      <c r="AI1800" s="95"/>
      <c r="AJ1800" s="95"/>
      <c r="AK1800" s="95"/>
      <c r="AL1800" s="94"/>
      <c r="AM1800" s="96"/>
      <c r="AN1800" s="96"/>
      <c r="AO1800" s="95"/>
      <c r="AP1800" s="95"/>
      <c r="AQ1800" s="97"/>
      <c r="AR1800" s="94"/>
      <c r="AS1800" s="96"/>
      <c r="AT1800" s="96"/>
      <c r="AU1800" s="96"/>
      <c r="AV1800" s="95"/>
      <c r="AW1800" s="95"/>
      <c r="AX1800" s="97"/>
      <c r="AY1800" s="97"/>
      <c r="AZ1800" s="97"/>
      <c r="BA1800" s="97"/>
      <c r="BB1800" s="97"/>
      <c r="BC1800" s="99" t="s">
        <v>12300</v>
      </c>
      <c r="BD1800" s="99" t="s">
        <v>12301</v>
      </c>
      <c r="BE1800" s="99"/>
      <c r="BF1800" s="100"/>
      <c r="BG1800" s="103"/>
      <c r="BH1800" s="103"/>
      <c r="BI1800" s="103"/>
      <c r="BJ1800" s="99"/>
      <c r="BK1800" s="112" t="s">
        <v>1511</v>
      </c>
      <c r="BL1800" s="102"/>
      <c r="BM1800" s="99"/>
      <c r="BN1800" s="99"/>
      <c r="BT1800" s="99"/>
      <c r="BU1800" s="99"/>
      <c r="BV1800" s="99"/>
      <c r="BW1800" s="99"/>
      <c r="BX1800" s="99"/>
      <c r="CB1800" s="13" t="s">
        <v>1511</v>
      </c>
    </row>
    <row r="1801" ht="13.75" spans="1:80">
      <c r="A1801" s="88" t="s">
        <v>12789</v>
      </c>
      <c r="B1801" s="88" t="s">
        <v>4315</v>
      </c>
      <c r="C1801" s="106" t="s">
        <v>4314</v>
      </c>
      <c r="D1801" s="89" t="s">
        <v>12266</v>
      </c>
      <c r="E1801" s="254">
        <v>4</v>
      </c>
      <c r="F1801" s="135">
        <v>89</v>
      </c>
      <c r="G1801" s="90">
        <f t="shared" si="30"/>
        <v>356</v>
      </c>
      <c r="H1801" s="94"/>
      <c r="I1801" s="95"/>
      <c r="J1801" s="95"/>
      <c r="K1801" s="95"/>
      <c r="L1801" s="95"/>
      <c r="M1801" s="97"/>
      <c r="N1801" s="91"/>
      <c r="O1801" s="91"/>
      <c r="P1801" s="91"/>
      <c r="Q1801" s="91"/>
      <c r="R1801" s="91"/>
      <c r="S1801" s="94"/>
      <c r="T1801" s="95"/>
      <c r="U1801" s="96"/>
      <c r="V1801" s="95"/>
      <c r="W1801" s="95"/>
      <c r="X1801" s="97"/>
      <c r="Y1801" s="94"/>
      <c r="Z1801" s="96"/>
      <c r="AA1801" s="96"/>
      <c r="AB1801" s="95"/>
      <c r="AC1801" s="95"/>
      <c r="AD1801" s="97"/>
      <c r="AE1801" s="94"/>
      <c r="AF1801" s="96"/>
      <c r="AG1801" s="96"/>
      <c r="AH1801" s="95"/>
      <c r="AI1801" s="95"/>
      <c r="AJ1801" s="95"/>
      <c r="AK1801" s="95"/>
      <c r="AL1801" s="94"/>
      <c r="AM1801" s="96"/>
      <c r="AN1801" s="96"/>
      <c r="AO1801" s="95"/>
      <c r="AP1801" s="95"/>
      <c r="AQ1801" s="97"/>
      <c r="AR1801" s="94"/>
      <c r="AS1801" s="96"/>
      <c r="AT1801" s="96"/>
      <c r="AU1801" s="96"/>
      <c r="AV1801" s="95"/>
      <c r="AW1801" s="95"/>
      <c r="AX1801" s="97"/>
      <c r="AY1801" s="97"/>
      <c r="AZ1801" s="97"/>
      <c r="BA1801" s="97"/>
      <c r="BB1801" s="97"/>
      <c r="BC1801" s="99" t="s">
        <v>1366</v>
      </c>
      <c r="BD1801" s="99" t="s">
        <v>12298</v>
      </c>
      <c r="BE1801" s="99"/>
      <c r="BF1801" s="100"/>
      <c r="BG1801" s="103"/>
      <c r="BH1801" s="103"/>
      <c r="BI1801" s="103"/>
      <c r="BJ1801" s="99"/>
      <c r="BK1801" s="112" t="s">
        <v>1511</v>
      </c>
      <c r="BL1801" s="102"/>
      <c r="BM1801" s="99"/>
      <c r="BN1801" s="99"/>
      <c r="BT1801" s="99"/>
      <c r="BU1801" s="99"/>
      <c r="BV1801" s="99"/>
      <c r="BW1801" s="99"/>
      <c r="BX1801" s="99"/>
      <c r="CB1801" s="13" t="s">
        <v>1511</v>
      </c>
    </row>
    <row r="1802" ht="13.75" spans="1:80">
      <c r="A1802" s="88" t="s">
        <v>12789</v>
      </c>
      <c r="B1802" s="88" t="s">
        <v>4315</v>
      </c>
      <c r="C1802" s="106" t="s">
        <v>4314</v>
      </c>
      <c r="D1802" s="89" t="s">
        <v>494</v>
      </c>
      <c r="E1802" s="254">
        <v>4</v>
      </c>
      <c r="F1802" s="135">
        <v>65</v>
      </c>
      <c r="G1802" s="90">
        <f t="shared" si="30"/>
        <v>260</v>
      </c>
      <c r="H1802" s="94"/>
      <c r="I1802" s="95"/>
      <c r="J1802" s="95"/>
      <c r="K1802" s="95"/>
      <c r="L1802" s="95"/>
      <c r="M1802" s="97"/>
      <c r="N1802" s="91"/>
      <c r="O1802" s="91"/>
      <c r="P1802" s="91"/>
      <c r="Q1802" s="91"/>
      <c r="R1802" s="91"/>
      <c r="S1802" s="94"/>
      <c r="T1802" s="95"/>
      <c r="U1802" s="96"/>
      <c r="V1802" s="95"/>
      <c r="W1802" s="95"/>
      <c r="X1802" s="97"/>
      <c r="Y1802" s="94"/>
      <c r="Z1802" s="96"/>
      <c r="AA1802" s="96"/>
      <c r="AB1802" s="95"/>
      <c r="AC1802" s="95"/>
      <c r="AD1802" s="97"/>
      <c r="AE1802" s="94"/>
      <c r="AF1802" s="96"/>
      <c r="AG1802" s="96"/>
      <c r="AH1802" s="95"/>
      <c r="AI1802" s="95"/>
      <c r="AJ1802" s="95"/>
      <c r="AK1802" s="95"/>
      <c r="AL1802" s="94"/>
      <c r="AM1802" s="96"/>
      <c r="AN1802" s="96"/>
      <c r="AO1802" s="95"/>
      <c r="AP1802" s="95"/>
      <c r="AQ1802" s="97"/>
      <c r="AR1802" s="94"/>
      <c r="AS1802" s="96"/>
      <c r="AT1802" s="96"/>
      <c r="AU1802" s="96"/>
      <c r="AV1802" s="95"/>
      <c r="AW1802" s="95"/>
      <c r="AX1802" s="97"/>
      <c r="AY1802" s="97"/>
      <c r="AZ1802" s="97"/>
      <c r="BA1802" s="97"/>
      <c r="BB1802" s="97"/>
      <c r="BC1802" s="99" t="s">
        <v>12362</v>
      </c>
      <c r="BD1802" s="99" t="s">
        <v>12301</v>
      </c>
      <c r="BE1802" s="99"/>
      <c r="BF1802" s="100"/>
      <c r="BG1802" s="103"/>
      <c r="BH1802" s="103"/>
      <c r="BI1802" s="103"/>
      <c r="BJ1802" s="99"/>
      <c r="BK1802" s="112" t="s">
        <v>1511</v>
      </c>
      <c r="BL1802" s="102"/>
      <c r="BM1802" s="99"/>
      <c r="BN1802" s="99"/>
      <c r="BT1802" s="99"/>
      <c r="BU1802" s="99"/>
      <c r="BV1802" s="99"/>
      <c r="BW1802" s="99"/>
      <c r="BX1802" s="99"/>
      <c r="CB1802" s="13" t="s">
        <v>1511</v>
      </c>
    </row>
    <row r="1803" ht="13.75" spans="1:80">
      <c r="A1803" s="88" t="s">
        <v>12789</v>
      </c>
      <c r="B1803" s="88" t="s">
        <v>4315</v>
      </c>
      <c r="C1803" s="106" t="s">
        <v>6615</v>
      </c>
      <c r="D1803" s="89" t="s">
        <v>12266</v>
      </c>
      <c r="E1803" s="254">
        <v>4</v>
      </c>
      <c r="F1803" s="135">
        <v>89</v>
      </c>
      <c r="G1803" s="90">
        <f t="shared" si="30"/>
        <v>356</v>
      </c>
      <c r="H1803" s="94"/>
      <c r="I1803" s="95"/>
      <c r="J1803" s="95"/>
      <c r="K1803" s="95"/>
      <c r="L1803" s="95"/>
      <c r="M1803" s="97"/>
      <c r="N1803" s="91"/>
      <c r="O1803" s="91"/>
      <c r="P1803" s="91"/>
      <c r="Q1803" s="91"/>
      <c r="R1803" s="91"/>
      <c r="S1803" s="94"/>
      <c r="T1803" s="95"/>
      <c r="U1803" s="96"/>
      <c r="V1803" s="95"/>
      <c r="W1803" s="95"/>
      <c r="X1803" s="97"/>
      <c r="Y1803" s="94"/>
      <c r="Z1803" s="96"/>
      <c r="AA1803" s="96"/>
      <c r="AB1803" s="95"/>
      <c r="AC1803" s="95"/>
      <c r="AD1803" s="97"/>
      <c r="AE1803" s="94"/>
      <c r="AF1803" s="96"/>
      <c r="AG1803" s="96"/>
      <c r="AH1803" s="95"/>
      <c r="AI1803" s="95"/>
      <c r="AJ1803" s="95"/>
      <c r="AK1803" s="95"/>
      <c r="AL1803" s="94"/>
      <c r="AM1803" s="96"/>
      <c r="AN1803" s="96"/>
      <c r="AO1803" s="95"/>
      <c r="AP1803" s="95"/>
      <c r="AQ1803" s="97"/>
      <c r="AR1803" s="94"/>
      <c r="AS1803" s="96"/>
      <c r="AT1803" s="96"/>
      <c r="AU1803" s="96"/>
      <c r="AV1803" s="95"/>
      <c r="AW1803" s="95"/>
      <c r="AX1803" s="97"/>
      <c r="AY1803" s="97"/>
      <c r="AZ1803" s="97"/>
      <c r="BA1803" s="97"/>
      <c r="BB1803" s="97"/>
      <c r="BC1803" s="99" t="s">
        <v>1366</v>
      </c>
      <c r="BD1803" s="99" t="s">
        <v>12298</v>
      </c>
      <c r="BE1803" s="99"/>
      <c r="BF1803" s="100"/>
      <c r="BG1803" s="103"/>
      <c r="BH1803" s="103"/>
      <c r="BI1803" s="103"/>
      <c r="BJ1803" s="99"/>
      <c r="BK1803" s="112" t="s">
        <v>1511</v>
      </c>
      <c r="BL1803" s="102"/>
      <c r="BM1803" s="99"/>
      <c r="BN1803" s="99"/>
      <c r="BT1803" s="99"/>
      <c r="BU1803" s="99"/>
      <c r="BV1803" s="99"/>
      <c r="BW1803" s="99"/>
      <c r="BX1803" s="99"/>
      <c r="CB1803" s="13" t="s">
        <v>1511</v>
      </c>
    </row>
    <row r="1804" ht="13.75" spans="1:80">
      <c r="A1804" s="88" t="s">
        <v>12789</v>
      </c>
      <c r="B1804" s="88" t="s">
        <v>4315</v>
      </c>
      <c r="C1804" s="106" t="s">
        <v>6615</v>
      </c>
      <c r="D1804" s="89" t="s">
        <v>494</v>
      </c>
      <c r="E1804" s="254">
        <v>4</v>
      </c>
      <c r="F1804" s="135">
        <v>65</v>
      </c>
      <c r="G1804" s="90">
        <f t="shared" si="30"/>
        <v>260</v>
      </c>
      <c r="H1804" s="94"/>
      <c r="I1804" s="95"/>
      <c r="J1804" s="95"/>
      <c r="K1804" s="95"/>
      <c r="L1804" s="95"/>
      <c r="M1804" s="97"/>
      <c r="N1804" s="91"/>
      <c r="O1804" s="91"/>
      <c r="P1804" s="91"/>
      <c r="Q1804" s="91"/>
      <c r="R1804" s="91"/>
      <c r="S1804" s="94"/>
      <c r="T1804" s="95"/>
      <c r="U1804" s="96"/>
      <c r="V1804" s="95"/>
      <c r="W1804" s="95"/>
      <c r="X1804" s="97"/>
      <c r="Y1804" s="94"/>
      <c r="Z1804" s="96"/>
      <c r="AA1804" s="96"/>
      <c r="AB1804" s="95"/>
      <c r="AC1804" s="95"/>
      <c r="AD1804" s="97"/>
      <c r="AE1804" s="94"/>
      <c r="AF1804" s="96"/>
      <c r="AG1804" s="96"/>
      <c r="AH1804" s="95"/>
      <c r="AI1804" s="95"/>
      <c r="AJ1804" s="95"/>
      <c r="AK1804" s="95"/>
      <c r="AL1804" s="94"/>
      <c r="AM1804" s="96"/>
      <c r="AN1804" s="96"/>
      <c r="AO1804" s="95"/>
      <c r="AP1804" s="95"/>
      <c r="AQ1804" s="97"/>
      <c r="AR1804" s="94"/>
      <c r="AS1804" s="96"/>
      <c r="AT1804" s="96"/>
      <c r="AU1804" s="96"/>
      <c r="AV1804" s="95"/>
      <c r="AW1804" s="95"/>
      <c r="AX1804" s="97"/>
      <c r="AY1804" s="97"/>
      <c r="AZ1804" s="97"/>
      <c r="BA1804" s="97"/>
      <c r="BB1804" s="97"/>
      <c r="BC1804" s="99" t="s">
        <v>12362</v>
      </c>
      <c r="BD1804" s="99" t="s">
        <v>12301</v>
      </c>
      <c r="BE1804" s="99"/>
      <c r="BF1804" s="100"/>
      <c r="BG1804" s="103"/>
      <c r="BH1804" s="103"/>
      <c r="BI1804" s="103"/>
      <c r="BJ1804" s="99">
        <v>3</v>
      </c>
      <c r="BK1804" s="112" t="s">
        <v>1511</v>
      </c>
      <c r="BL1804" s="102"/>
      <c r="BM1804" s="99"/>
      <c r="BN1804" s="99"/>
      <c r="BT1804" s="99"/>
      <c r="BU1804" s="99"/>
      <c r="BV1804" s="99"/>
      <c r="BW1804" s="99"/>
      <c r="BX1804" s="99"/>
      <c r="CB1804" s="13" t="s">
        <v>1511</v>
      </c>
    </row>
    <row r="1805" ht="13.75" spans="1:80">
      <c r="A1805" s="88" t="s">
        <v>12790</v>
      </c>
      <c r="B1805" s="88" t="s">
        <v>603</v>
      </c>
      <c r="C1805" s="106" t="s">
        <v>601</v>
      </c>
      <c r="D1805" s="89" t="s">
        <v>12266</v>
      </c>
      <c r="E1805" s="254">
        <v>4</v>
      </c>
      <c r="F1805" s="135">
        <v>61</v>
      </c>
      <c r="G1805" s="90">
        <f t="shared" si="30"/>
        <v>244</v>
      </c>
      <c r="H1805" s="91"/>
      <c r="I1805" s="92"/>
      <c r="J1805" s="133">
        <v>22</v>
      </c>
      <c r="K1805" s="133">
        <v>21</v>
      </c>
      <c r="L1805" s="133">
        <v>15</v>
      </c>
      <c r="M1805" s="117">
        <v>38</v>
      </c>
      <c r="N1805" s="204"/>
      <c r="O1805" s="167">
        <v>26</v>
      </c>
      <c r="P1805" s="167">
        <v>25</v>
      </c>
      <c r="Q1805" s="167">
        <v>16</v>
      </c>
      <c r="R1805" s="167">
        <v>38</v>
      </c>
      <c r="S1805" s="91"/>
      <c r="T1805" s="92"/>
      <c r="U1805" s="113">
        <v>12</v>
      </c>
      <c r="V1805" s="92">
        <v>17</v>
      </c>
      <c r="W1805" s="92">
        <v>12</v>
      </c>
      <c r="X1805" s="93">
        <v>38</v>
      </c>
      <c r="Y1805" s="91"/>
      <c r="Z1805" s="113"/>
      <c r="AA1805" s="113">
        <v>12</v>
      </c>
      <c r="AB1805" s="92">
        <v>17</v>
      </c>
      <c r="AC1805" s="92">
        <v>12</v>
      </c>
      <c r="AD1805" s="93">
        <v>38</v>
      </c>
      <c r="AE1805" s="204"/>
      <c r="AF1805" s="115"/>
      <c r="AG1805" s="115"/>
      <c r="AH1805" s="116"/>
      <c r="AI1805" s="116"/>
      <c r="AJ1805" s="116"/>
      <c r="AK1805" s="133"/>
      <c r="AL1805" s="94"/>
      <c r="AM1805" s="96"/>
      <c r="AN1805" s="96"/>
      <c r="AO1805" s="95"/>
      <c r="AP1805" s="95"/>
      <c r="AQ1805" s="97"/>
      <c r="AR1805" s="91"/>
      <c r="AS1805" s="113"/>
      <c r="AT1805" s="132"/>
      <c r="AU1805" s="132"/>
      <c r="AV1805" s="133"/>
      <c r="AW1805" s="133"/>
      <c r="AX1805" s="117"/>
      <c r="AY1805" s="97"/>
      <c r="AZ1805" s="97"/>
      <c r="BA1805" s="97"/>
      <c r="BB1805" s="97"/>
      <c r="BC1805" s="99" t="s">
        <v>12298</v>
      </c>
      <c r="BD1805" s="99" t="s">
        <v>12297</v>
      </c>
      <c r="BE1805" s="99" t="s">
        <v>12336</v>
      </c>
      <c r="BF1805" s="100"/>
      <c r="BG1805" s="103"/>
      <c r="BH1805" s="103"/>
      <c r="BI1805" s="103"/>
      <c r="BJ1805" s="99"/>
      <c r="BK1805" s="112" t="s">
        <v>1511</v>
      </c>
      <c r="BL1805" s="102"/>
      <c r="BM1805" s="99"/>
      <c r="BN1805" s="99"/>
      <c r="BT1805" s="99"/>
      <c r="BU1805" s="99"/>
      <c r="BV1805" s="99"/>
      <c r="BW1805" s="99"/>
      <c r="BX1805" s="99"/>
      <c r="CB1805" s="13" t="s">
        <v>1511</v>
      </c>
    </row>
    <row r="1806" ht="13.75" spans="1:80">
      <c r="A1806" s="88" t="s">
        <v>12790</v>
      </c>
      <c r="B1806" s="88" t="s">
        <v>603</v>
      </c>
      <c r="C1806" s="106" t="s">
        <v>601</v>
      </c>
      <c r="D1806" s="89" t="s">
        <v>494</v>
      </c>
      <c r="E1806" s="254">
        <v>4</v>
      </c>
      <c r="F1806" s="135">
        <v>40</v>
      </c>
      <c r="G1806" s="90">
        <f t="shared" si="30"/>
        <v>160</v>
      </c>
      <c r="H1806" s="91"/>
      <c r="I1806" s="92"/>
      <c r="J1806" s="133">
        <v>19</v>
      </c>
      <c r="K1806" s="133">
        <v>20</v>
      </c>
      <c r="L1806" s="133">
        <v>20</v>
      </c>
      <c r="M1806" s="117">
        <v>38</v>
      </c>
      <c r="N1806" s="167"/>
      <c r="O1806" s="167">
        <v>22</v>
      </c>
      <c r="P1806" s="167">
        <v>22</v>
      </c>
      <c r="Q1806" s="167">
        <v>23</v>
      </c>
      <c r="R1806" s="167">
        <v>38</v>
      </c>
      <c r="S1806" s="91"/>
      <c r="T1806" s="92"/>
      <c r="U1806" s="113">
        <v>13</v>
      </c>
      <c r="V1806" s="92">
        <v>11</v>
      </c>
      <c r="W1806" s="92">
        <v>18</v>
      </c>
      <c r="X1806" s="93">
        <v>38</v>
      </c>
      <c r="Y1806" s="91"/>
      <c r="Z1806" s="113"/>
      <c r="AA1806" s="113">
        <v>13</v>
      </c>
      <c r="AB1806" s="92">
        <v>11</v>
      </c>
      <c r="AC1806" s="92">
        <v>18</v>
      </c>
      <c r="AD1806" s="93">
        <v>38</v>
      </c>
      <c r="AE1806" s="167"/>
      <c r="AF1806" s="132"/>
      <c r="AG1806" s="132"/>
      <c r="AH1806" s="137"/>
      <c r="AI1806" s="137"/>
      <c r="AJ1806" s="137"/>
      <c r="AK1806" s="133"/>
      <c r="AL1806" s="94"/>
      <c r="AM1806" s="96"/>
      <c r="AN1806" s="96"/>
      <c r="AO1806" s="95"/>
      <c r="AP1806" s="95"/>
      <c r="AQ1806" s="97"/>
      <c r="AR1806" s="91"/>
      <c r="AS1806" s="113"/>
      <c r="AT1806" s="132"/>
      <c r="AU1806" s="132"/>
      <c r="AV1806" s="133"/>
      <c r="AW1806" s="133"/>
      <c r="AX1806" s="117"/>
      <c r="AY1806" s="97"/>
      <c r="AZ1806" s="97"/>
      <c r="BA1806" s="97"/>
      <c r="BB1806" s="97"/>
      <c r="BC1806" s="99" t="s">
        <v>12301</v>
      </c>
      <c r="BD1806" s="99" t="s">
        <v>12300</v>
      </c>
      <c r="BE1806" s="99" t="s">
        <v>12337</v>
      </c>
      <c r="BF1806" s="100"/>
      <c r="BG1806" s="103"/>
      <c r="BH1806" s="103"/>
      <c r="BI1806" s="103"/>
      <c r="BJ1806" s="99">
        <v>3</v>
      </c>
      <c r="BK1806" s="112" t="s">
        <v>1511</v>
      </c>
      <c r="BL1806" s="102"/>
      <c r="BM1806" s="99"/>
      <c r="BN1806" s="99"/>
      <c r="BT1806" s="99"/>
      <c r="BU1806" s="99"/>
      <c r="BV1806" s="99"/>
      <c r="BW1806" s="99"/>
      <c r="BX1806" s="99"/>
      <c r="CB1806" s="13" t="s">
        <v>1511</v>
      </c>
    </row>
    <row r="1807" ht="13.75" spans="1:80">
      <c r="A1807" s="88" t="s">
        <v>12790</v>
      </c>
      <c r="B1807" s="88" t="s">
        <v>603</v>
      </c>
      <c r="C1807" s="106" t="s">
        <v>9408</v>
      </c>
      <c r="D1807" s="89" t="s">
        <v>12266</v>
      </c>
      <c r="E1807" s="254">
        <v>4</v>
      </c>
      <c r="F1807" s="135">
        <v>61</v>
      </c>
      <c r="G1807" s="90">
        <f t="shared" si="30"/>
        <v>244</v>
      </c>
      <c r="H1807" s="91"/>
      <c r="I1807" s="92"/>
      <c r="J1807" s="92"/>
      <c r="K1807" s="92"/>
      <c r="L1807" s="92"/>
      <c r="M1807" s="93"/>
      <c r="N1807" s="204"/>
      <c r="O1807" s="204"/>
      <c r="P1807" s="204"/>
      <c r="Q1807" s="204"/>
      <c r="R1807" s="167"/>
      <c r="S1807" s="91"/>
      <c r="T1807" s="92"/>
      <c r="U1807" s="113">
        <v>12</v>
      </c>
      <c r="V1807" s="92">
        <v>17</v>
      </c>
      <c r="W1807" s="92">
        <v>12</v>
      </c>
      <c r="X1807" s="93">
        <v>38</v>
      </c>
      <c r="Y1807" s="91"/>
      <c r="Z1807" s="113"/>
      <c r="AA1807" s="113">
        <v>12</v>
      </c>
      <c r="AB1807" s="92">
        <v>17</v>
      </c>
      <c r="AC1807" s="92">
        <v>12</v>
      </c>
      <c r="AD1807" s="93">
        <v>38</v>
      </c>
      <c r="AE1807" s="204"/>
      <c r="AF1807" s="115"/>
      <c r="AG1807" s="115"/>
      <c r="AH1807" s="116"/>
      <c r="AI1807" s="116"/>
      <c r="AJ1807" s="116"/>
      <c r="AK1807" s="133"/>
      <c r="AL1807" s="94"/>
      <c r="AM1807" s="96"/>
      <c r="AN1807" s="96"/>
      <c r="AO1807" s="95"/>
      <c r="AP1807" s="95"/>
      <c r="AQ1807" s="97"/>
      <c r="AR1807" s="91"/>
      <c r="AS1807" s="113"/>
      <c r="AT1807" s="113"/>
      <c r="AU1807" s="113"/>
      <c r="AV1807" s="92"/>
      <c r="AW1807" s="92"/>
      <c r="AX1807" s="93"/>
      <c r="AY1807" s="97"/>
      <c r="AZ1807" s="97"/>
      <c r="BA1807" s="97"/>
      <c r="BB1807" s="97"/>
      <c r="BC1807" s="99" t="s">
        <v>12298</v>
      </c>
      <c r="BD1807" s="99" t="s">
        <v>12297</v>
      </c>
      <c r="BE1807" s="99" t="s">
        <v>12336</v>
      </c>
      <c r="BF1807" s="100"/>
      <c r="BG1807" s="103"/>
      <c r="BH1807" s="103"/>
      <c r="BI1807" s="103"/>
      <c r="BJ1807" s="99"/>
      <c r="BK1807" s="112" t="s">
        <v>1511</v>
      </c>
      <c r="BL1807" s="102"/>
      <c r="BM1807" s="99"/>
      <c r="BN1807" s="99"/>
      <c r="BT1807" s="99"/>
      <c r="BU1807" s="99"/>
      <c r="BV1807" s="99"/>
      <c r="BW1807" s="99"/>
      <c r="BX1807" s="99"/>
      <c r="CB1807" s="13" t="s">
        <v>1511</v>
      </c>
    </row>
    <row r="1808" ht="13.75" spans="1:80">
      <c r="A1808" s="88" t="s">
        <v>12790</v>
      </c>
      <c r="B1808" s="88" t="s">
        <v>603</v>
      </c>
      <c r="C1808" s="106" t="s">
        <v>9408</v>
      </c>
      <c r="D1808" s="89" t="s">
        <v>494</v>
      </c>
      <c r="E1808" s="254">
        <v>4</v>
      </c>
      <c r="F1808" s="135">
        <v>40</v>
      </c>
      <c r="G1808" s="90">
        <f t="shared" si="30"/>
        <v>160</v>
      </c>
      <c r="H1808" s="91"/>
      <c r="I1808" s="92"/>
      <c r="J1808" s="92"/>
      <c r="K1808" s="92"/>
      <c r="L1808" s="92"/>
      <c r="M1808" s="93"/>
      <c r="N1808" s="167"/>
      <c r="O1808" s="167"/>
      <c r="P1808" s="167"/>
      <c r="Q1808" s="167"/>
      <c r="R1808" s="167"/>
      <c r="S1808" s="91"/>
      <c r="T1808" s="92"/>
      <c r="U1808" s="113">
        <v>13</v>
      </c>
      <c r="V1808" s="92">
        <v>11</v>
      </c>
      <c r="W1808" s="92">
        <v>18</v>
      </c>
      <c r="X1808" s="93">
        <v>38</v>
      </c>
      <c r="Y1808" s="91"/>
      <c r="Z1808" s="113"/>
      <c r="AA1808" s="113">
        <v>13</v>
      </c>
      <c r="AB1808" s="92">
        <v>11</v>
      </c>
      <c r="AC1808" s="92">
        <v>18</v>
      </c>
      <c r="AD1808" s="93">
        <v>38</v>
      </c>
      <c r="AE1808" s="167"/>
      <c r="AF1808" s="132"/>
      <c r="AG1808" s="132"/>
      <c r="AH1808" s="133"/>
      <c r="AI1808" s="133"/>
      <c r="AJ1808" s="133"/>
      <c r="AK1808" s="133"/>
      <c r="AL1808" s="94"/>
      <c r="AM1808" s="96"/>
      <c r="AN1808" s="96"/>
      <c r="AO1808" s="95"/>
      <c r="AP1808" s="95"/>
      <c r="AQ1808" s="97"/>
      <c r="AR1808" s="91"/>
      <c r="AS1808" s="113"/>
      <c r="AT1808" s="113"/>
      <c r="AU1808" s="113"/>
      <c r="AV1808" s="92"/>
      <c r="AW1808" s="92"/>
      <c r="AX1808" s="93"/>
      <c r="AY1808" s="97"/>
      <c r="AZ1808" s="97"/>
      <c r="BA1808" s="97"/>
      <c r="BB1808" s="97"/>
      <c r="BC1808" s="99" t="s">
        <v>12301</v>
      </c>
      <c r="BD1808" s="99" t="s">
        <v>12300</v>
      </c>
      <c r="BE1808" s="99" t="s">
        <v>12337</v>
      </c>
      <c r="BF1808" s="100"/>
      <c r="BG1808" s="103"/>
      <c r="BH1808" s="103"/>
      <c r="BI1808" s="103"/>
      <c r="BJ1808" s="99">
        <v>3</v>
      </c>
      <c r="BK1808" s="112" t="s">
        <v>1511</v>
      </c>
      <c r="BL1808" s="102"/>
      <c r="BM1808" s="99"/>
      <c r="BN1808" s="99"/>
      <c r="BT1808" s="99"/>
      <c r="BU1808" s="99"/>
      <c r="BV1808" s="99"/>
      <c r="BW1808" s="99"/>
      <c r="BX1808" s="99"/>
      <c r="CB1808" s="13" t="s">
        <v>1511</v>
      </c>
    </row>
    <row r="1809" ht="13.75" spans="1:80">
      <c r="A1809" s="239" t="s">
        <v>12791</v>
      </c>
      <c r="B1809" s="106" t="s">
        <v>1074</v>
      </c>
      <c r="C1809" s="106" t="s">
        <v>6493</v>
      </c>
      <c r="D1809" s="89" t="s">
        <v>12266</v>
      </c>
      <c r="E1809" s="135">
        <v>6</v>
      </c>
      <c r="F1809" s="135">
        <v>48</v>
      </c>
      <c r="G1809" s="90">
        <f t="shared" si="30"/>
        <v>288</v>
      </c>
      <c r="H1809" s="91"/>
      <c r="I1809" s="92"/>
      <c r="J1809" s="92"/>
      <c r="K1809" s="92"/>
      <c r="L1809" s="92"/>
      <c r="M1809" s="93"/>
      <c r="N1809" s="91"/>
      <c r="O1809" s="92"/>
      <c r="P1809" s="92"/>
      <c r="Q1809" s="92"/>
      <c r="R1809" s="93"/>
      <c r="S1809" s="91"/>
      <c r="T1809" s="92"/>
      <c r="U1809" s="113"/>
      <c r="V1809" s="92"/>
      <c r="W1809" s="92"/>
      <c r="X1809" s="93"/>
      <c r="Y1809" s="91"/>
      <c r="Z1809" s="113"/>
      <c r="AA1809" s="113">
        <v>30</v>
      </c>
      <c r="AB1809" s="92">
        <v>30</v>
      </c>
      <c r="AC1809" s="92">
        <v>28</v>
      </c>
      <c r="AD1809" s="93"/>
      <c r="AE1809" s="91"/>
      <c r="AF1809" s="113"/>
      <c r="AG1809" s="113"/>
      <c r="AH1809" s="92"/>
      <c r="AI1809" s="92"/>
      <c r="AJ1809" s="92"/>
      <c r="AK1809" s="92"/>
      <c r="AL1809" s="94"/>
      <c r="AM1809" s="96"/>
      <c r="AN1809" s="96"/>
      <c r="AO1809" s="95"/>
      <c r="AP1809" s="95"/>
      <c r="AQ1809" s="97"/>
      <c r="AR1809" s="91"/>
      <c r="AS1809" s="113"/>
      <c r="AT1809" s="113"/>
      <c r="AU1809" s="113"/>
      <c r="AV1809" s="92"/>
      <c r="AW1809" s="92"/>
      <c r="AX1809" s="93"/>
      <c r="AY1809" s="97"/>
      <c r="AZ1809" s="97"/>
      <c r="BA1809" s="97"/>
      <c r="BB1809" s="97"/>
      <c r="BC1809" s="98" t="s">
        <v>12336</v>
      </c>
      <c r="BD1809" s="99" t="s">
        <v>12298</v>
      </c>
      <c r="BE1809" s="99"/>
      <c r="BF1809" s="100"/>
      <c r="BG1809" s="103"/>
      <c r="BH1809" s="103"/>
      <c r="BI1809" s="103"/>
      <c r="BJ1809" s="99"/>
      <c r="BK1809" s="112" t="s">
        <v>1511</v>
      </c>
      <c r="BL1809" s="102"/>
      <c r="BM1809" s="99"/>
      <c r="BN1809" s="99"/>
      <c r="BO1809" s="13" t="s">
        <v>12792</v>
      </c>
      <c r="BT1809" s="99"/>
      <c r="BU1809" s="99"/>
      <c r="BV1809" s="99"/>
      <c r="BW1809" s="99"/>
      <c r="BX1809" s="99"/>
      <c r="CB1809" s="13" t="s">
        <v>1511</v>
      </c>
    </row>
    <row r="1810" ht="13.75" spans="1:80">
      <c r="A1810" s="239" t="s">
        <v>12791</v>
      </c>
      <c r="B1810" s="88" t="s">
        <v>1074</v>
      </c>
      <c r="C1810" s="106" t="s">
        <v>6493</v>
      </c>
      <c r="D1810" s="89" t="s">
        <v>494</v>
      </c>
      <c r="E1810" s="135">
        <v>6</v>
      </c>
      <c r="F1810" s="135">
        <v>57</v>
      </c>
      <c r="G1810" s="90">
        <f t="shared" si="30"/>
        <v>342</v>
      </c>
      <c r="H1810" s="91"/>
      <c r="I1810" s="92"/>
      <c r="J1810" s="92"/>
      <c r="K1810" s="92"/>
      <c r="L1810" s="92"/>
      <c r="M1810" s="93"/>
      <c r="N1810" s="91"/>
      <c r="O1810" s="92"/>
      <c r="P1810" s="92"/>
      <c r="Q1810" s="92"/>
      <c r="R1810" s="93"/>
      <c r="S1810" s="91"/>
      <c r="T1810" s="92"/>
      <c r="U1810" s="113"/>
      <c r="V1810" s="92"/>
      <c r="W1810" s="92"/>
      <c r="X1810" s="93"/>
      <c r="Y1810" s="91"/>
      <c r="Z1810" s="113"/>
      <c r="AA1810" s="113">
        <v>30</v>
      </c>
      <c r="AB1810" s="92">
        <v>30</v>
      </c>
      <c r="AC1810" s="92">
        <v>55</v>
      </c>
      <c r="AD1810" s="93"/>
      <c r="AE1810" s="91"/>
      <c r="AF1810" s="113"/>
      <c r="AG1810" s="113"/>
      <c r="AH1810" s="92"/>
      <c r="AI1810" s="92"/>
      <c r="AJ1810" s="92"/>
      <c r="AK1810" s="92"/>
      <c r="AL1810" s="94"/>
      <c r="AM1810" s="96"/>
      <c r="AN1810" s="96"/>
      <c r="AO1810" s="95"/>
      <c r="AP1810" s="95"/>
      <c r="AQ1810" s="97"/>
      <c r="AR1810" s="91"/>
      <c r="AS1810" s="113"/>
      <c r="AT1810" s="113"/>
      <c r="AU1810" s="113"/>
      <c r="AV1810" s="92"/>
      <c r="AW1810" s="92"/>
      <c r="AX1810" s="93"/>
      <c r="AY1810" s="97"/>
      <c r="AZ1810" s="97"/>
      <c r="BA1810" s="97"/>
      <c r="BB1810" s="97"/>
      <c r="BC1810" s="99" t="s">
        <v>12337</v>
      </c>
      <c r="BD1810" s="99" t="s">
        <v>12301</v>
      </c>
      <c r="BE1810" s="99"/>
      <c r="BF1810" s="100"/>
      <c r="BG1810" s="103"/>
      <c r="BH1810" s="103"/>
      <c r="BI1810" s="103"/>
      <c r="BJ1810" s="99"/>
      <c r="BK1810" s="112" t="s">
        <v>1511</v>
      </c>
      <c r="BL1810" s="102"/>
      <c r="BM1810" s="99"/>
      <c r="BN1810" s="99"/>
      <c r="BO1810" s="13" t="s">
        <v>12793</v>
      </c>
      <c r="BT1810" s="99"/>
      <c r="BU1810" s="99"/>
      <c r="BV1810" s="99"/>
      <c r="BW1810" s="99"/>
      <c r="BX1810" s="99"/>
      <c r="CB1810" s="13" t="s">
        <v>1511</v>
      </c>
    </row>
    <row r="1811" ht="13.75" spans="1:80">
      <c r="A1811" s="239" t="s">
        <v>12791</v>
      </c>
      <c r="B1811" s="106" t="s">
        <v>1074</v>
      </c>
      <c r="C1811" s="106" t="s">
        <v>1169</v>
      </c>
      <c r="D1811" s="89" t="s">
        <v>12266</v>
      </c>
      <c r="E1811" s="135">
        <v>6</v>
      </c>
      <c r="F1811" s="135">
        <v>48</v>
      </c>
      <c r="G1811" s="90">
        <f t="shared" si="30"/>
        <v>288</v>
      </c>
      <c r="H1811" s="91"/>
      <c r="I1811" s="92"/>
      <c r="J1811" s="92">
        <v>32</v>
      </c>
      <c r="K1811" s="92">
        <v>32</v>
      </c>
      <c r="L1811" s="92">
        <v>10</v>
      </c>
      <c r="M1811" s="93">
        <v>38</v>
      </c>
      <c r="N1811" s="91"/>
      <c r="O1811" s="92">
        <v>22</v>
      </c>
      <c r="P1811" s="92">
        <v>34</v>
      </c>
      <c r="Q1811" s="92">
        <v>16</v>
      </c>
      <c r="R1811" s="93">
        <v>38</v>
      </c>
      <c r="S1811" s="91"/>
      <c r="T1811" s="92"/>
      <c r="U1811" s="113">
        <v>23</v>
      </c>
      <c r="V1811" s="92">
        <v>20</v>
      </c>
      <c r="W1811" s="92">
        <v>15</v>
      </c>
      <c r="X1811" s="93">
        <v>30</v>
      </c>
      <c r="Y1811" s="91"/>
      <c r="Z1811" s="113"/>
      <c r="AA1811" s="113">
        <v>30</v>
      </c>
      <c r="AB1811" s="92">
        <v>30</v>
      </c>
      <c r="AC1811" s="92">
        <v>28</v>
      </c>
      <c r="AD1811" s="93"/>
      <c r="AE1811" s="91"/>
      <c r="AF1811" s="113"/>
      <c r="AG1811" s="113"/>
      <c r="AH1811" s="92"/>
      <c r="AI1811" s="92"/>
      <c r="AJ1811" s="92"/>
      <c r="AK1811" s="92"/>
      <c r="AL1811" s="94"/>
      <c r="AM1811" s="96"/>
      <c r="AN1811" s="96"/>
      <c r="AO1811" s="95"/>
      <c r="AP1811" s="95"/>
      <c r="AQ1811" s="97"/>
      <c r="AR1811" s="91"/>
      <c r="AS1811" s="113"/>
      <c r="AT1811" s="132">
        <v>22</v>
      </c>
      <c r="AU1811" s="132">
        <v>31</v>
      </c>
      <c r="AV1811" s="92">
        <v>13</v>
      </c>
      <c r="AW1811" s="92">
        <v>13</v>
      </c>
      <c r="AX1811" s="93">
        <v>38</v>
      </c>
      <c r="AY1811" s="97"/>
      <c r="AZ1811" s="97"/>
      <c r="BA1811" s="97"/>
      <c r="BB1811" s="97"/>
      <c r="BC1811" s="98" t="s">
        <v>12336</v>
      </c>
      <c r="BD1811" s="99" t="s">
        <v>12298</v>
      </c>
      <c r="BE1811" s="99"/>
      <c r="BF1811" s="100"/>
      <c r="BG1811" s="103"/>
      <c r="BH1811" s="103"/>
      <c r="BI1811" s="103"/>
      <c r="BJ1811" s="99"/>
      <c r="BK1811" s="112" t="s">
        <v>1511</v>
      </c>
      <c r="BL1811" s="102"/>
      <c r="BM1811" s="99"/>
      <c r="BN1811" s="99"/>
      <c r="BO1811" s="13" t="s">
        <v>12792</v>
      </c>
      <c r="BT1811" s="99"/>
      <c r="BU1811" s="99"/>
      <c r="BV1811" s="99"/>
      <c r="BW1811" s="99"/>
      <c r="BX1811" s="99"/>
      <c r="CB1811" s="13" t="s">
        <v>1511</v>
      </c>
    </row>
    <row r="1812" ht="13.75" spans="1:80">
      <c r="A1812" s="239" t="s">
        <v>12791</v>
      </c>
      <c r="B1812" s="88" t="s">
        <v>1074</v>
      </c>
      <c r="C1812" s="106" t="s">
        <v>1169</v>
      </c>
      <c r="D1812" s="89" t="s">
        <v>494</v>
      </c>
      <c r="E1812" s="135">
        <v>6</v>
      </c>
      <c r="F1812" s="135">
        <v>57</v>
      </c>
      <c r="G1812" s="90">
        <f t="shared" si="30"/>
        <v>342</v>
      </c>
      <c r="H1812" s="91"/>
      <c r="I1812" s="92"/>
      <c r="J1812" s="92">
        <v>29</v>
      </c>
      <c r="K1812" s="92">
        <v>35</v>
      </c>
      <c r="L1812" s="92">
        <v>50</v>
      </c>
      <c r="M1812" s="93"/>
      <c r="N1812" s="91"/>
      <c r="O1812" s="92">
        <v>31</v>
      </c>
      <c r="P1812" s="92">
        <v>37</v>
      </c>
      <c r="Q1812" s="92">
        <v>55</v>
      </c>
      <c r="R1812" s="93">
        <v>38</v>
      </c>
      <c r="S1812" s="91"/>
      <c r="T1812" s="92"/>
      <c r="U1812" s="113">
        <v>30</v>
      </c>
      <c r="V1812" s="92">
        <v>33</v>
      </c>
      <c r="W1812" s="92">
        <v>61</v>
      </c>
      <c r="X1812" s="93"/>
      <c r="Y1812" s="91"/>
      <c r="Z1812" s="113"/>
      <c r="AA1812" s="113">
        <v>30</v>
      </c>
      <c r="AB1812" s="92">
        <v>30</v>
      </c>
      <c r="AC1812" s="92">
        <v>58</v>
      </c>
      <c r="AD1812" s="93"/>
      <c r="AE1812" s="91"/>
      <c r="AF1812" s="113"/>
      <c r="AG1812" s="113"/>
      <c r="AH1812" s="92"/>
      <c r="AI1812" s="92"/>
      <c r="AJ1812" s="92"/>
      <c r="AK1812" s="92"/>
      <c r="AL1812" s="94"/>
      <c r="AM1812" s="96"/>
      <c r="AN1812" s="96"/>
      <c r="AO1812" s="95"/>
      <c r="AP1812" s="95"/>
      <c r="AQ1812" s="97"/>
      <c r="AR1812" s="91"/>
      <c r="AS1812" s="113"/>
      <c r="AT1812" s="132">
        <v>26</v>
      </c>
      <c r="AU1812" s="113">
        <v>29</v>
      </c>
      <c r="AV1812" s="116">
        <v>33</v>
      </c>
      <c r="AW1812" s="133">
        <v>42</v>
      </c>
      <c r="AX1812" s="93"/>
      <c r="AY1812" s="97"/>
      <c r="AZ1812" s="97"/>
      <c r="BA1812" s="97"/>
      <c r="BB1812" s="97"/>
      <c r="BC1812" s="99" t="s">
        <v>12337</v>
      </c>
      <c r="BD1812" s="99" t="s">
        <v>12301</v>
      </c>
      <c r="BE1812" s="99"/>
      <c r="BF1812" s="100"/>
      <c r="BG1812" s="103"/>
      <c r="BH1812" s="103"/>
      <c r="BI1812" s="103"/>
      <c r="BJ1812" s="99"/>
      <c r="BK1812" s="112" t="s">
        <v>1511</v>
      </c>
      <c r="BL1812" s="102"/>
      <c r="BM1812" s="99"/>
      <c r="BN1812" s="99"/>
      <c r="BO1812" s="13" t="s">
        <v>12793</v>
      </c>
      <c r="BT1812" s="99"/>
      <c r="BU1812" s="99"/>
      <c r="BV1812" s="99"/>
      <c r="BW1812" s="99"/>
      <c r="BX1812" s="99"/>
      <c r="CB1812" s="13" t="s">
        <v>1511</v>
      </c>
    </row>
    <row r="1813" ht="13.75" spans="1:80">
      <c r="A1813" s="239" t="s">
        <v>12791</v>
      </c>
      <c r="B1813" s="106" t="s">
        <v>1074</v>
      </c>
      <c r="C1813" s="106" t="s">
        <v>1170</v>
      </c>
      <c r="D1813" s="89" t="s">
        <v>12266</v>
      </c>
      <c r="E1813" s="135">
        <v>6</v>
      </c>
      <c r="F1813" s="135">
        <v>48</v>
      </c>
      <c r="G1813" s="90">
        <f t="shared" si="30"/>
        <v>288</v>
      </c>
      <c r="H1813" s="91"/>
      <c r="I1813" s="92"/>
      <c r="J1813" s="92"/>
      <c r="K1813" s="92"/>
      <c r="L1813" s="92"/>
      <c r="M1813" s="93"/>
      <c r="N1813" s="91"/>
      <c r="O1813" s="91"/>
      <c r="P1813" s="91"/>
      <c r="Q1813" s="91"/>
      <c r="R1813" s="91"/>
      <c r="S1813" s="91"/>
      <c r="T1813" s="92"/>
      <c r="U1813" s="113"/>
      <c r="V1813" s="92"/>
      <c r="W1813" s="92"/>
      <c r="X1813" s="93"/>
      <c r="Y1813" s="91"/>
      <c r="Z1813" s="113"/>
      <c r="AA1813" s="113">
        <v>30</v>
      </c>
      <c r="AB1813" s="92">
        <v>30</v>
      </c>
      <c r="AC1813" s="92">
        <v>28</v>
      </c>
      <c r="AD1813" s="93"/>
      <c r="AE1813" s="91"/>
      <c r="AF1813" s="91"/>
      <c r="AG1813" s="91"/>
      <c r="AH1813" s="91"/>
      <c r="AI1813" s="91"/>
      <c r="AJ1813" s="91"/>
      <c r="AK1813" s="91"/>
      <c r="AL1813" s="94"/>
      <c r="AM1813" s="96"/>
      <c r="AN1813" s="96"/>
      <c r="AO1813" s="95"/>
      <c r="AP1813" s="95"/>
      <c r="AQ1813" s="97"/>
      <c r="AR1813" s="91"/>
      <c r="AS1813" s="113"/>
      <c r="AT1813" s="113"/>
      <c r="AU1813" s="113"/>
      <c r="AV1813" s="92"/>
      <c r="AW1813" s="92"/>
      <c r="AX1813" s="93"/>
      <c r="AY1813" s="97"/>
      <c r="AZ1813" s="97"/>
      <c r="BA1813" s="97"/>
      <c r="BB1813" s="97"/>
      <c r="BC1813" s="98" t="s">
        <v>12336</v>
      </c>
      <c r="BD1813" s="99" t="s">
        <v>12298</v>
      </c>
      <c r="BE1813" s="99"/>
      <c r="BF1813" s="100"/>
      <c r="BG1813" s="103"/>
      <c r="BH1813" s="103"/>
      <c r="BI1813" s="103"/>
      <c r="BJ1813" s="99"/>
      <c r="BK1813" s="112" t="s">
        <v>1511</v>
      </c>
      <c r="BL1813" s="102"/>
      <c r="BM1813" s="99"/>
      <c r="BN1813" s="99"/>
      <c r="BO1813" s="13" t="s">
        <v>12792</v>
      </c>
      <c r="BT1813" s="99"/>
      <c r="BU1813" s="99"/>
      <c r="BV1813" s="99"/>
      <c r="BW1813" s="99"/>
      <c r="BX1813" s="99"/>
      <c r="CB1813" s="13" t="s">
        <v>1511</v>
      </c>
    </row>
    <row r="1814" ht="13.75" spans="1:80">
      <c r="A1814" s="239" t="s">
        <v>12791</v>
      </c>
      <c r="B1814" s="88" t="s">
        <v>1074</v>
      </c>
      <c r="C1814" s="106" t="s">
        <v>1170</v>
      </c>
      <c r="D1814" s="89" t="s">
        <v>494</v>
      </c>
      <c r="E1814" s="135">
        <v>6</v>
      </c>
      <c r="F1814" s="135">
        <v>57</v>
      </c>
      <c r="G1814" s="90">
        <f t="shared" si="30"/>
        <v>342</v>
      </c>
      <c r="H1814" s="91"/>
      <c r="I1814" s="92"/>
      <c r="J1814" s="92"/>
      <c r="K1814" s="92"/>
      <c r="L1814" s="92"/>
      <c r="M1814" s="93"/>
      <c r="N1814" s="91"/>
      <c r="O1814" s="91"/>
      <c r="P1814" s="91"/>
      <c r="Q1814" s="91"/>
      <c r="R1814" s="91"/>
      <c r="S1814" s="91"/>
      <c r="T1814" s="92"/>
      <c r="U1814" s="113"/>
      <c r="V1814" s="92"/>
      <c r="W1814" s="92"/>
      <c r="X1814" s="93"/>
      <c r="Y1814" s="91"/>
      <c r="Z1814" s="113"/>
      <c r="AA1814" s="113">
        <v>30</v>
      </c>
      <c r="AB1814" s="92">
        <v>30</v>
      </c>
      <c r="AC1814" s="92">
        <v>55</v>
      </c>
      <c r="AD1814" s="93"/>
      <c r="AE1814" s="91"/>
      <c r="AF1814" s="91"/>
      <c r="AG1814" s="91"/>
      <c r="AH1814" s="91"/>
      <c r="AI1814" s="91"/>
      <c r="AJ1814" s="91"/>
      <c r="AK1814" s="91"/>
      <c r="AL1814" s="94"/>
      <c r="AM1814" s="96"/>
      <c r="AN1814" s="96"/>
      <c r="AO1814" s="95"/>
      <c r="AP1814" s="95"/>
      <c r="AQ1814" s="97"/>
      <c r="AR1814" s="91"/>
      <c r="AS1814" s="113"/>
      <c r="AT1814" s="113"/>
      <c r="AU1814" s="113"/>
      <c r="AV1814" s="92"/>
      <c r="AW1814" s="92"/>
      <c r="AX1814" s="93"/>
      <c r="AY1814" s="97"/>
      <c r="AZ1814" s="97"/>
      <c r="BA1814" s="97"/>
      <c r="BB1814" s="97"/>
      <c r="BC1814" s="99" t="s">
        <v>12337</v>
      </c>
      <c r="BD1814" s="99" t="s">
        <v>12301</v>
      </c>
      <c r="BE1814" s="99"/>
      <c r="BF1814" s="100"/>
      <c r="BG1814" s="103"/>
      <c r="BH1814" s="103"/>
      <c r="BI1814" s="103"/>
      <c r="BJ1814" s="99"/>
      <c r="BK1814" s="112" t="s">
        <v>1511</v>
      </c>
      <c r="BL1814" s="102"/>
      <c r="BM1814" s="99"/>
      <c r="BN1814" s="99"/>
      <c r="BO1814" s="13" t="s">
        <v>12793</v>
      </c>
      <c r="BT1814" s="99"/>
      <c r="BU1814" s="99"/>
      <c r="BV1814" s="99"/>
      <c r="BW1814" s="99"/>
      <c r="BX1814" s="99"/>
      <c r="CB1814" s="13" t="s">
        <v>1511</v>
      </c>
    </row>
    <row r="1815" ht="13.75" spans="1:80">
      <c r="A1815" s="239" t="s">
        <v>12791</v>
      </c>
      <c r="B1815" s="106" t="s">
        <v>7692</v>
      </c>
      <c r="C1815" s="106" t="s">
        <v>7691</v>
      </c>
      <c r="D1815" s="89" t="s">
        <v>12266</v>
      </c>
      <c r="E1815" s="135">
        <v>6</v>
      </c>
      <c r="F1815" s="135">
        <v>48</v>
      </c>
      <c r="G1815" s="90">
        <f t="shared" si="30"/>
        <v>288</v>
      </c>
      <c r="H1815" s="91"/>
      <c r="I1815" s="92"/>
      <c r="J1815" s="92"/>
      <c r="K1815" s="92"/>
      <c r="L1815" s="92"/>
      <c r="M1815" s="93"/>
      <c r="N1815" s="91"/>
      <c r="O1815" s="91"/>
      <c r="P1815" s="91"/>
      <c r="Q1815" s="91"/>
      <c r="R1815" s="91"/>
      <c r="S1815" s="91"/>
      <c r="T1815" s="92"/>
      <c r="U1815" s="113"/>
      <c r="V1815" s="92"/>
      <c r="W1815" s="92"/>
      <c r="X1815" s="93"/>
      <c r="Y1815" s="91"/>
      <c r="Z1815" s="113"/>
      <c r="AA1815" s="113">
        <v>30</v>
      </c>
      <c r="AB1815" s="92">
        <v>30</v>
      </c>
      <c r="AC1815" s="92">
        <v>28</v>
      </c>
      <c r="AD1815" s="93"/>
      <c r="AE1815" s="91"/>
      <c r="AF1815" s="91"/>
      <c r="AG1815" s="91"/>
      <c r="AH1815" s="91"/>
      <c r="AI1815" s="91"/>
      <c r="AJ1815" s="91"/>
      <c r="AK1815" s="91"/>
      <c r="AL1815" s="94"/>
      <c r="AM1815" s="96"/>
      <c r="AN1815" s="96"/>
      <c r="AO1815" s="95"/>
      <c r="AP1815" s="95"/>
      <c r="AQ1815" s="97"/>
      <c r="AR1815" s="91"/>
      <c r="AS1815" s="113"/>
      <c r="AT1815" s="113"/>
      <c r="AU1815" s="113"/>
      <c r="AV1815" s="92"/>
      <c r="AW1815" s="92"/>
      <c r="AX1815" s="93"/>
      <c r="AY1815" s="97"/>
      <c r="AZ1815" s="97"/>
      <c r="BA1815" s="97"/>
      <c r="BB1815" s="97"/>
      <c r="BC1815" s="98" t="s">
        <v>12336</v>
      </c>
      <c r="BD1815" s="99" t="s">
        <v>12298</v>
      </c>
      <c r="BE1815" s="99"/>
      <c r="BF1815" s="100"/>
      <c r="BG1815" s="103"/>
      <c r="BH1815" s="103"/>
      <c r="BI1815" s="103"/>
      <c r="BJ1815" s="99"/>
      <c r="BK1815" s="112" t="s">
        <v>1511</v>
      </c>
      <c r="BL1815" s="102"/>
      <c r="BM1815" s="99"/>
      <c r="BN1815" s="99"/>
      <c r="BO1815" s="13" t="s">
        <v>12792</v>
      </c>
      <c r="BT1815" s="99"/>
      <c r="BU1815" s="99"/>
      <c r="BV1815" s="99"/>
      <c r="BW1815" s="99"/>
      <c r="BX1815" s="99"/>
      <c r="CB1815" s="13" t="s">
        <v>1511</v>
      </c>
    </row>
    <row r="1816" ht="13.75" spans="1:80">
      <c r="A1816" s="239" t="s">
        <v>12791</v>
      </c>
      <c r="B1816" s="88" t="s">
        <v>7692</v>
      </c>
      <c r="C1816" s="106" t="s">
        <v>7691</v>
      </c>
      <c r="D1816" s="89" t="s">
        <v>494</v>
      </c>
      <c r="E1816" s="135">
        <v>6</v>
      </c>
      <c r="F1816" s="135">
        <v>57</v>
      </c>
      <c r="G1816" s="90">
        <f t="shared" si="30"/>
        <v>342</v>
      </c>
      <c r="H1816" s="91"/>
      <c r="I1816" s="92"/>
      <c r="J1816" s="92"/>
      <c r="K1816" s="92"/>
      <c r="L1816" s="92"/>
      <c r="M1816" s="93"/>
      <c r="N1816" s="91"/>
      <c r="O1816" s="91"/>
      <c r="P1816" s="91"/>
      <c r="Q1816" s="91"/>
      <c r="R1816" s="91"/>
      <c r="S1816" s="91"/>
      <c r="T1816" s="92"/>
      <c r="U1816" s="113"/>
      <c r="V1816" s="92"/>
      <c r="W1816" s="92"/>
      <c r="X1816" s="93"/>
      <c r="Y1816" s="91"/>
      <c r="Z1816" s="113"/>
      <c r="AA1816" s="113">
        <v>30</v>
      </c>
      <c r="AB1816" s="92">
        <v>30</v>
      </c>
      <c r="AC1816" s="92">
        <v>55</v>
      </c>
      <c r="AD1816" s="93"/>
      <c r="AE1816" s="91"/>
      <c r="AF1816" s="91"/>
      <c r="AG1816" s="91"/>
      <c r="AH1816" s="91"/>
      <c r="AI1816" s="91"/>
      <c r="AJ1816" s="91"/>
      <c r="AK1816" s="91"/>
      <c r="AL1816" s="94"/>
      <c r="AM1816" s="96"/>
      <c r="AN1816" s="96"/>
      <c r="AO1816" s="95"/>
      <c r="AP1816" s="95"/>
      <c r="AQ1816" s="97"/>
      <c r="AR1816" s="91"/>
      <c r="AS1816" s="113"/>
      <c r="AT1816" s="113"/>
      <c r="AU1816" s="113"/>
      <c r="AV1816" s="92"/>
      <c r="AW1816" s="92"/>
      <c r="AX1816" s="93"/>
      <c r="AY1816" s="97"/>
      <c r="AZ1816" s="97"/>
      <c r="BA1816" s="97"/>
      <c r="BB1816" s="97"/>
      <c r="BC1816" s="99" t="s">
        <v>12337</v>
      </c>
      <c r="BD1816" s="99" t="s">
        <v>12301</v>
      </c>
      <c r="BE1816" s="99"/>
      <c r="BF1816" s="100"/>
      <c r="BG1816" s="103"/>
      <c r="BH1816" s="103"/>
      <c r="BI1816" s="103"/>
      <c r="BJ1816" s="99"/>
      <c r="BK1816" s="112" t="s">
        <v>1511</v>
      </c>
      <c r="BL1816" s="102"/>
      <c r="BM1816" s="99"/>
      <c r="BN1816" s="99"/>
      <c r="BO1816" s="13" t="s">
        <v>12793</v>
      </c>
      <c r="BT1816" s="99"/>
      <c r="BU1816" s="99"/>
      <c r="BV1816" s="99"/>
      <c r="BW1816" s="99"/>
      <c r="BX1816" s="99"/>
      <c r="CB1816" s="13" t="s">
        <v>1511</v>
      </c>
    </row>
    <row r="1817" ht="13.75" spans="1:80">
      <c r="A1817" s="88" t="s">
        <v>12794</v>
      </c>
      <c r="B1817" s="88">
        <v>92401891</v>
      </c>
      <c r="C1817" s="106" t="s">
        <v>4378</v>
      </c>
      <c r="D1817" s="89" t="s">
        <v>12266</v>
      </c>
      <c r="E1817" s="135">
        <v>9</v>
      </c>
      <c r="F1817" s="135">
        <v>96</v>
      </c>
      <c r="G1817" s="90">
        <f t="shared" si="30"/>
        <v>864</v>
      </c>
      <c r="H1817" s="91"/>
      <c r="I1817" s="92"/>
      <c r="J1817" s="92"/>
      <c r="K1817" s="92"/>
      <c r="L1817" s="92"/>
      <c r="M1817" s="93"/>
      <c r="N1817" s="167"/>
      <c r="O1817" s="133"/>
      <c r="P1817" s="133"/>
      <c r="Q1817" s="133"/>
      <c r="R1817" s="117"/>
      <c r="S1817" s="91"/>
      <c r="T1817" s="92"/>
      <c r="U1817" s="113"/>
      <c r="V1817" s="92"/>
      <c r="W1817" s="92"/>
      <c r="X1817" s="93"/>
      <c r="Y1817" s="91"/>
      <c r="Z1817" s="113"/>
      <c r="AA1817" s="113"/>
      <c r="AB1817" s="92"/>
      <c r="AC1817" s="92"/>
      <c r="AD1817" s="93"/>
      <c r="AE1817" s="167"/>
      <c r="AF1817" s="132"/>
      <c r="AG1817" s="132"/>
      <c r="AH1817" s="133"/>
      <c r="AI1817" s="133"/>
      <c r="AJ1817" s="133"/>
      <c r="AK1817" s="133"/>
      <c r="AL1817" s="91"/>
      <c r="AM1817" s="113"/>
      <c r="AN1817" s="113"/>
      <c r="AO1817" s="92"/>
      <c r="AP1817" s="92"/>
      <c r="AQ1817" s="93"/>
      <c r="AR1817" s="167"/>
      <c r="AS1817" s="132"/>
      <c r="AT1817" s="132"/>
      <c r="AU1817" s="132"/>
      <c r="AV1817" s="133"/>
      <c r="AW1817" s="133"/>
      <c r="AX1817" s="117"/>
      <c r="AY1817" s="93"/>
      <c r="AZ1817" s="93"/>
      <c r="BA1817" s="93"/>
      <c r="BB1817" s="93"/>
      <c r="BC1817" s="99" t="s">
        <v>12298</v>
      </c>
      <c r="BD1817" s="99" t="s">
        <v>12298</v>
      </c>
      <c r="BE1817" s="99" t="s">
        <v>12795</v>
      </c>
      <c r="BF1817" s="100"/>
      <c r="BG1817" s="103"/>
      <c r="BH1817" s="103"/>
      <c r="BI1817" s="103"/>
      <c r="BJ1817" s="99"/>
      <c r="BK1817" s="112" t="s">
        <v>1511</v>
      </c>
      <c r="BL1817" s="102"/>
      <c r="BM1817" s="99"/>
      <c r="BN1817" s="99"/>
      <c r="BT1817" s="99"/>
      <c r="BU1817" s="99"/>
      <c r="BV1817" s="99"/>
      <c r="BW1817" s="99"/>
      <c r="BX1817" s="99"/>
      <c r="CB1817" s="13" t="s">
        <v>1511</v>
      </c>
    </row>
    <row r="1818" ht="13.75" spans="1:80">
      <c r="A1818" s="88" t="s">
        <v>12794</v>
      </c>
      <c r="B1818" s="88">
        <v>92401891</v>
      </c>
      <c r="C1818" s="106" t="s">
        <v>4378</v>
      </c>
      <c r="D1818" s="89" t="s">
        <v>494</v>
      </c>
      <c r="E1818" s="135">
        <v>9</v>
      </c>
      <c r="F1818" s="135">
        <v>39</v>
      </c>
      <c r="G1818" s="90">
        <f t="shared" si="30"/>
        <v>351</v>
      </c>
      <c r="H1818" s="91"/>
      <c r="I1818" s="92"/>
      <c r="J1818" s="92"/>
      <c r="K1818" s="92"/>
      <c r="L1818" s="92"/>
      <c r="M1818" s="93"/>
      <c r="N1818" s="167"/>
      <c r="O1818" s="133"/>
      <c r="P1818" s="133"/>
      <c r="Q1818" s="133"/>
      <c r="R1818" s="117"/>
      <c r="S1818" s="91"/>
      <c r="T1818" s="92"/>
      <c r="U1818" s="113"/>
      <c r="V1818" s="92"/>
      <c r="W1818" s="92"/>
      <c r="X1818" s="93"/>
      <c r="Y1818" s="91"/>
      <c r="Z1818" s="113"/>
      <c r="AA1818" s="113"/>
      <c r="AB1818" s="92"/>
      <c r="AC1818" s="92"/>
      <c r="AD1818" s="93"/>
      <c r="AE1818" s="167"/>
      <c r="AF1818" s="132"/>
      <c r="AG1818" s="132"/>
      <c r="AH1818" s="133"/>
      <c r="AI1818" s="133"/>
      <c r="AJ1818" s="133"/>
      <c r="AK1818" s="133"/>
      <c r="AL1818" s="91"/>
      <c r="AM1818" s="113"/>
      <c r="AN1818" s="113"/>
      <c r="AO1818" s="92"/>
      <c r="AP1818" s="92"/>
      <c r="AQ1818" s="93"/>
      <c r="AR1818" s="167"/>
      <c r="AS1818" s="132"/>
      <c r="AT1818" s="132"/>
      <c r="AU1818" s="132"/>
      <c r="AV1818" s="133"/>
      <c r="AW1818" s="133"/>
      <c r="AX1818" s="117"/>
      <c r="AY1818" s="93"/>
      <c r="AZ1818" s="93"/>
      <c r="BA1818" s="93"/>
      <c r="BB1818" s="93"/>
      <c r="BC1818" s="99" t="s">
        <v>12301</v>
      </c>
      <c r="BD1818" s="99" t="s">
        <v>12301</v>
      </c>
      <c r="BE1818" s="99" t="s">
        <v>12796</v>
      </c>
      <c r="BF1818" s="100"/>
      <c r="BG1818" s="103"/>
      <c r="BH1818" s="103"/>
      <c r="BI1818" s="103"/>
      <c r="BJ1818" s="99"/>
      <c r="BK1818" s="112" t="s">
        <v>1511</v>
      </c>
      <c r="BL1818" s="102"/>
      <c r="BM1818" s="99"/>
      <c r="BN1818" s="99"/>
      <c r="BT1818" s="99"/>
      <c r="BU1818" s="99"/>
      <c r="BV1818" s="99"/>
      <c r="BW1818" s="99"/>
      <c r="BX1818" s="99"/>
      <c r="CB1818" s="13" t="s">
        <v>1511</v>
      </c>
    </row>
    <row r="1819" ht="13.75" spans="1:80">
      <c r="A1819" s="88" t="s">
        <v>12794</v>
      </c>
      <c r="B1819" s="88">
        <v>92401891</v>
      </c>
      <c r="C1819" s="106" t="s">
        <v>11766</v>
      </c>
      <c r="D1819" s="89" t="s">
        <v>12266</v>
      </c>
      <c r="E1819" s="135">
        <v>9</v>
      </c>
      <c r="F1819" s="135">
        <v>96</v>
      </c>
      <c r="G1819" s="90">
        <f t="shared" si="30"/>
        <v>864</v>
      </c>
      <c r="H1819" s="91"/>
      <c r="I1819" s="92"/>
      <c r="J1819" s="92"/>
      <c r="K1819" s="92"/>
      <c r="L1819" s="92"/>
      <c r="M1819" s="93"/>
      <c r="N1819" s="167"/>
      <c r="O1819" s="133"/>
      <c r="P1819" s="133"/>
      <c r="Q1819" s="133"/>
      <c r="R1819" s="117"/>
      <c r="S1819" s="91"/>
      <c r="T1819" s="92"/>
      <c r="U1819" s="113"/>
      <c r="V1819" s="92"/>
      <c r="W1819" s="92"/>
      <c r="X1819" s="93"/>
      <c r="Y1819" s="91"/>
      <c r="Z1819" s="113"/>
      <c r="AA1819" s="113"/>
      <c r="AB1819" s="92"/>
      <c r="AC1819" s="92"/>
      <c r="AD1819" s="93"/>
      <c r="AE1819" s="167"/>
      <c r="AF1819" s="132"/>
      <c r="AG1819" s="132"/>
      <c r="AH1819" s="133"/>
      <c r="AI1819" s="133"/>
      <c r="AJ1819" s="133"/>
      <c r="AK1819" s="133"/>
      <c r="AL1819" s="91"/>
      <c r="AM1819" s="113"/>
      <c r="AN1819" s="113"/>
      <c r="AO1819" s="92"/>
      <c r="AP1819" s="92"/>
      <c r="AQ1819" s="93"/>
      <c r="AR1819" s="167"/>
      <c r="AS1819" s="132"/>
      <c r="AT1819" s="132"/>
      <c r="AU1819" s="132"/>
      <c r="AV1819" s="133"/>
      <c r="AW1819" s="133"/>
      <c r="AX1819" s="117"/>
      <c r="AY1819" s="93"/>
      <c r="AZ1819" s="93"/>
      <c r="BA1819" s="93"/>
      <c r="BB1819" s="93"/>
      <c r="BC1819" s="99" t="s">
        <v>12298</v>
      </c>
      <c r="BD1819" s="99" t="s">
        <v>12298</v>
      </c>
      <c r="BE1819" s="99" t="s">
        <v>12795</v>
      </c>
      <c r="BF1819" s="100"/>
      <c r="BG1819" s="103"/>
      <c r="BH1819" s="103"/>
      <c r="BI1819" s="103"/>
      <c r="BJ1819" s="99"/>
      <c r="BK1819" s="112"/>
      <c r="BL1819" s="102"/>
      <c r="BM1819" s="99"/>
      <c r="BN1819" s="99"/>
      <c r="BT1819" s="99"/>
      <c r="BU1819" s="99"/>
      <c r="BV1819" s="99"/>
      <c r="BW1819" s="99"/>
      <c r="BX1819" s="99"/>
    </row>
    <row r="1820" ht="13.75" spans="1:80">
      <c r="A1820" s="88" t="s">
        <v>12794</v>
      </c>
      <c r="B1820" s="88">
        <v>92401891</v>
      </c>
      <c r="C1820" s="106" t="s">
        <v>11766</v>
      </c>
      <c r="D1820" s="89" t="s">
        <v>494</v>
      </c>
      <c r="E1820" s="135">
        <v>9</v>
      </c>
      <c r="F1820" s="135">
        <v>39</v>
      </c>
      <c r="G1820" s="90">
        <f t="shared" si="30"/>
        <v>351</v>
      </c>
      <c r="H1820" s="91"/>
      <c r="I1820" s="92"/>
      <c r="J1820" s="92"/>
      <c r="K1820" s="92"/>
      <c r="L1820" s="92"/>
      <c r="M1820" s="93"/>
      <c r="N1820" s="167"/>
      <c r="O1820" s="133"/>
      <c r="P1820" s="133"/>
      <c r="Q1820" s="133"/>
      <c r="R1820" s="117"/>
      <c r="S1820" s="91"/>
      <c r="T1820" s="92"/>
      <c r="U1820" s="113"/>
      <c r="V1820" s="92"/>
      <c r="W1820" s="92"/>
      <c r="X1820" s="93"/>
      <c r="Y1820" s="91"/>
      <c r="Z1820" s="113"/>
      <c r="AA1820" s="113"/>
      <c r="AB1820" s="92"/>
      <c r="AC1820" s="92"/>
      <c r="AD1820" s="93"/>
      <c r="AE1820" s="167"/>
      <c r="AF1820" s="132"/>
      <c r="AG1820" s="132"/>
      <c r="AH1820" s="133"/>
      <c r="AI1820" s="133"/>
      <c r="AJ1820" s="133"/>
      <c r="AK1820" s="133"/>
      <c r="AL1820" s="91"/>
      <c r="AM1820" s="113"/>
      <c r="AN1820" s="113"/>
      <c r="AO1820" s="92"/>
      <c r="AP1820" s="92"/>
      <c r="AQ1820" s="93"/>
      <c r="AR1820" s="167"/>
      <c r="AS1820" s="132"/>
      <c r="AT1820" s="132"/>
      <c r="AU1820" s="132"/>
      <c r="AV1820" s="133"/>
      <c r="AW1820" s="133"/>
      <c r="AX1820" s="117"/>
      <c r="AY1820" s="93"/>
      <c r="AZ1820" s="93"/>
      <c r="BA1820" s="93"/>
      <c r="BB1820" s="93"/>
      <c r="BC1820" s="99" t="s">
        <v>12301</v>
      </c>
      <c r="BD1820" s="99" t="s">
        <v>12301</v>
      </c>
      <c r="BE1820" s="99" t="s">
        <v>12796</v>
      </c>
      <c r="BF1820" s="100"/>
      <c r="BG1820" s="103"/>
      <c r="BH1820" s="103"/>
      <c r="BI1820" s="103"/>
      <c r="BJ1820" s="99"/>
      <c r="BK1820" s="112"/>
      <c r="BL1820" s="102"/>
      <c r="BM1820" s="99"/>
      <c r="BN1820" s="99"/>
      <c r="BT1820" s="99"/>
      <c r="BU1820" s="99"/>
      <c r="BV1820" s="99"/>
      <c r="BW1820" s="99"/>
      <c r="BX1820" s="99"/>
    </row>
    <row r="1821" ht="13.5" customHeight="1" spans="1:80">
      <c r="A1821" s="88" t="s">
        <v>12797</v>
      </c>
      <c r="B1821" s="88" t="s">
        <v>564</v>
      </c>
      <c r="C1821" s="106" t="s">
        <v>565</v>
      </c>
      <c r="D1821" s="89" t="s">
        <v>12266</v>
      </c>
      <c r="E1821" s="135">
        <v>6</v>
      </c>
      <c r="F1821" s="135">
        <v>95</v>
      </c>
      <c r="G1821" s="90">
        <f t="shared" si="30"/>
        <v>570</v>
      </c>
      <c r="H1821" s="91"/>
      <c r="I1821" s="92"/>
      <c r="J1821" s="92"/>
      <c r="K1821" s="92"/>
      <c r="L1821" s="92"/>
      <c r="M1821" s="93"/>
      <c r="N1821" s="167"/>
      <c r="O1821" s="133">
        <v>42</v>
      </c>
      <c r="P1821" s="133">
        <v>47</v>
      </c>
      <c r="Q1821" s="133">
        <v>13</v>
      </c>
      <c r="R1821" s="117"/>
      <c r="S1821" s="91"/>
      <c r="T1821" s="92"/>
      <c r="U1821" s="113"/>
      <c r="V1821" s="92"/>
      <c r="W1821" s="92"/>
      <c r="X1821" s="93"/>
      <c r="Y1821" s="91"/>
      <c r="Z1821" s="113"/>
      <c r="AA1821" s="113"/>
      <c r="AB1821" s="92"/>
      <c r="AC1821" s="92"/>
      <c r="AD1821" s="93"/>
      <c r="AE1821" s="167"/>
      <c r="AF1821" s="132"/>
      <c r="AG1821" s="132"/>
      <c r="AH1821" s="133"/>
      <c r="AI1821" s="133"/>
      <c r="AJ1821" s="133"/>
      <c r="AK1821" s="133"/>
      <c r="AL1821" s="91"/>
      <c r="AM1821" s="113"/>
      <c r="AN1821" s="113"/>
      <c r="AO1821" s="92"/>
      <c r="AP1821" s="92"/>
      <c r="AQ1821" s="93"/>
      <c r="AR1821" s="167"/>
      <c r="AS1821" s="132"/>
      <c r="AT1821" s="132"/>
      <c r="AU1821" s="132"/>
      <c r="AV1821" s="133"/>
      <c r="AW1821" s="133"/>
      <c r="AX1821" s="117"/>
      <c r="AY1821" s="97"/>
      <c r="AZ1821" s="97"/>
      <c r="BA1821" s="97"/>
      <c r="BB1821" s="97"/>
      <c r="BC1821" s="99" t="s">
        <v>12360</v>
      </c>
      <c r="BD1821" s="99" t="s">
        <v>12336</v>
      </c>
      <c r="BE1821" s="99" t="s">
        <v>12271</v>
      </c>
      <c r="BF1821" s="100"/>
      <c r="BG1821" s="103"/>
      <c r="BH1821" s="103"/>
      <c r="BI1821" s="103"/>
      <c r="BJ1821" s="99"/>
      <c r="BK1821" s="112" t="s">
        <v>1511</v>
      </c>
      <c r="BL1821" s="102"/>
      <c r="BM1821" s="99"/>
      <c r="BN1821" s="99"/>
      <c r="BO1821" s="13" t="s">
        <v>12798</v>
      </c>
      <c r="BT1821" s="99"/>
      <c r="BU1821" s="99"/>
      <c r="BV1821" s="99"/>
      <c r="BW1821" s="99"/>
      <c r="BX1821" s="99"/>
      <c r="CB1821" s="13" t="s">
        <v>1511</v>
      </c>
    </row>
    <row r="1822" ht="13.75" spans="1:80">
      <c r="A1822" s="88" t="s">
        <v>12797</v>
      </c>
      <c r="B1822" s="106" t="s">
        <v>564</v>
      </c>
      <c r="C1822" s="106" t="s">
        <v>565</v>
      </c>
      <c r="D1822" s="89" t="s">
        <v>494</v>
      </c>
      <c r="E1822" s="135">
        <v>6</v>
      </c>
      <c r="F1822" s="135">
        <v>57</v>
      </c>
      <c r="G1822" s="90">
        <f t="shared" si="30"/>
        <v>342</v>
      </c>
      <c r="H1822" s="91"/>
      <c r="I1822" s="92"/>
      <c r="J1822" s="92"/>
      <c r="K1822" s="92"/>
      <c r="L1822" s="92"/>
      <c r="M1822" s="93"/>
      <c r="N1822" s="167"/>
      <c r="O1822" s="133">
        <v>27</v>
      </c>
      <c r="P1822" s="133">
        <v>24</v>
      </c>
      <c r="Q1822" s="133">
        <v>37</v>
      </c>
      <c r="R1822" s="117"/>
      <c r="S1822" s="91"/>
      <c r="T1822" s="92"/>
      <c r="U1822" s="113"/>
      <c r="V1822" s="92"/>
      <c r="W1822" s="92"/>
      <c r="X1822" s="93"/>
      <c r="Y1822" s="91"/>
      <c r="Z1822" s="113"/>
      <c r="AA1822" s="113"/>
      <c r="AB1822" s="92"/>
      <c r="AC1822" s="92"/>
      <c r="AD1822" s="93"/>
      <c r="AE1822" s="167"/>
      <c r="AF1822" s="132"/>
      <c r="AG1822" s="132"/>
      <c r="AH1822" s="133"/>
      <c r="AI1822" s="133"/>
      <c r="AJ1822" s="133"/>
      <c r="AK1822" s="133"/>
      <c r="AL1822" s="91"/>
      <c r="AM1822" s="113"/>
      <c r="AN1822" s="113"/>
      <c r="AO1822" s="92"/>
      <c r="AP1822" s="92"/>
      <c r="AQ1822" s="93"/>
      <c r="AR1822" s="167"/>
      <c r="AS1822" s="132"/>
      <c r="AT1822" s="132"/>
      <c r="AU1822" s="132"/>
      <c r="AV1822" s="133"/>
      <c r="AW1822" s="133"/>
      <c r="AX1822" s="117"/>
      <c r="AY1822" s="97"/>
      <c r="AZ1822" s="97"/>
      <c r="BA1822" s="97"/>
      <c r="BB1822" s="97"/>
      <c r="BC1822" s="99" t="s">
        <v>12361</v>
      </c>
      <c r="BD1822" s="99" t="s">
        <v>12337</v>
      </c>
      <c r="BE1822" s="99" t="s">
        <v>12275</v>
      </c>
      <c r="BF1822" s="100"/>
      <c r="BG1822" s="103"/>
      <c r="BH1822" s="103"/>
      <c r="BI1822" s="103"/>
      <c r="BJ1822" s="99"/>
      <c r="BK1822" s="112" t="s">
        <v>1511</v>
      </c>
      <c r="BL1822" s="102"/>
      <c r="BM1822" s="99"/>
      <c r="BN1822" s="99"/>
      <c r="BO1822" s="13" t="s">
        <v>12798</v>
      </c>
      <c r="BT1822" s="99"/>
      <c r="BU1822" s="99"/>
      <c r="BV1822" s="99"/>
      <c r="BW1822" s="99"/>
      <c r="BX1822" s="99"/>
      <c r="CB1822" s="13" t="s">
        <v>1511</v>
      </c>
    </row>
    <row r="1823" ht="13.75" spans="1:80">
      <c r="A1823" s="88" t="s">
        <v>12797</v>
      </c>
      <c r="B1823" s="88" t="s">
        <v>564</v>
      </c>
      <c r="C1823" s="106" t="s">
        <v>562</v>
      </c>
      <c r="D1823" s="89" t="s">
        <v>12266</v>
      </c>
      <c r="E1823" s="135">
        <v>6</v>
      </c>
      <c r="F1823" s="135">
        <v>95</v>
      </c>
      <c r="G1823" s="90">
        <f t="shared" si="30"/>
        <v>570</v>
      </c>
      <c r="H1823" s="91"/>
      <c r="I1823" s="92"/>
      <c r="J1823" s="92">
        <v>47</v>
      </c>
      <c r="K1823" s="92">
        <v>43</v>
      </c>
      <c r="L1823" s="92">
        <v>10</v>
      </c>
      <c r="M1823" s="93"/>
      <c r="N1823" s="167"/>
      <c r="O1823" s="133">
        <v>46</v>
      </c>
      <c r="P1823" s="133">
        <v>67</v>
      </c>
      <c r="Q1823" s="133">
        <v>23</v>
      </c>
      <c r="R1823" s="117"/>
      <c r="S1823" s="91"/>
      <c r="T1823" s="92"/>
      <c r="U1823" s="113"/>
      <c r="V1823" s="92"/>
      <c r="W1823" s="92"/>
      <c r="X1823" s="93"/>
      <c r="Y1823" s="91"/>
      <c r="Z1823" s="113"/>
      <c r="AA1823" s="113"/>
      <c r="AB1823" s="92"/>
      <c r="AC1823" s="92"/>
      <c r="AD1823" s="93"/>
      <c r="AE1823" s="167"/>
      <c r="AF1823" s="132"/>
      <c r="AG1823" s="132"/>
      <c r="AH1823" s="133"/>
      <c r="AI1823" s="133"/>
      <c r="AJ1823" s="133"/>
      <c r="AK1823" s="133"/>
      <c r="AL1823" s="91"/>
      <c r="AM1823" s="113"/>
      <c r="AN1823" s="113"/>
      <c r="AO1823" s="92"/>
      <c r="AP1823" s="92"/>
      <c r="AQ1823" s="93"/>
      <c r="AR1823" s="167"/>
      <c r="AS1823" s="132"/>
      <c r="AT1823" s="132"/>
      <c r="AU1823" s="132"/>
      <c r="AV1823" s="133"/>
      <c r="AW1823" s="133"/>
      <c r="AX1823" s="117"/>
      <c r="AY1823" s="97"/>
      <c r="AZ1823" s="97"/>
      <c r="BA1823" s="97"/>
      <c r="BB1823" s="97"/>
      <c r="BC1823" s="99" t="s">
        <v>12360</v>
      </c>
      <c r="BD1823" s="99" t="s">
        <v>12336</v>
      </c>
      <c r="BE1823" s="99" t="s">
        <v>12271</v>
      </c>
      <c r="BF1823" s="100"/>
      <c r="BG1823" s="103"/>
      <c r="BH1823" s="103"/>
      <c r="BI1823" s="103"/>
      <c r="BJ1823" s="99"/>
      <c r="BK1823" s="112" t="s">
        <v>1511</v>
      </c>
      <c r="BL1823" s="102"/>
      <c r="BM1823" s="99"/>
      <c r="BN1823" s="99"/>
      <c r="BO1823" s="13" t="s">
        <v>12798</v>
      </c>
      <c r="BT1823" s="99"/>
      <c r="BU1823" s="99"/>
      <c r="BV1823" s="99"/>
      <c r="BW1823" s="99"/>
      <c r="BX1823" s="99"/>
      <c r="CB1823" s="13" t="s">
        <v>1511</v>
      </c>
    </row>
    <row r="1824" ht="14.75" spans="1:80">
      <c r="A1824" s="88" t="s">
        <v>12797</v>
      </c>
      <c r="B1824" s="106" t="s">
        <v>564</v>
      </c>
      <c r="C1824" s="106" t="s">
        <v>562</v>
      </c>
      <c r="D1824" s="89" t="s">
        <v>494</v>
      </c>
      <c r="E1824" s="135">
        <v>6</v>
      </c>
      <c r="F1824" s="135">
        <v>57</v>
      </c>
      <c r="G1824" s="90">
        <f t="shared" si="30"/>
        <v>342</v>
      </c>
      <c r="H1824" s="91"/>
      <c r="I1824" s="92"/>
      <c r="J1824" s="92">
        <v>34</v>
      </c>
      <c r="K1824" s="92">
        <v>33</v>
      </c>
      <c r="L1824" s="92">
        <v>42</v>
      </c>
      <c r="M1824" s="93"/>
      <c r="N1824" s="167"/>
      <c r="O1824" s="363">
        <v>32</v>
      </c>
      <c r="P1824" s="363">
        <v>33</v>
      </c>
      <c r="Q1824" s="363">
        <v>40</v>
      </c>
      <c r="R1824" s="117"/>
      <c r="S1824" s="91"/>
      <c r="T1824" s="92"/>
      <c r="U1824" s="113"/>
      <c r="V1824" s="92"/>
      <c r="W1824" s="92"/>
      <c r="X1824" s="93"/>
      <c r="Y1824" s="91"/>
      <c r="Z1824" s="113"/>
      <c r="AA1824" s="113"/>
      <c r="AB1824" s="92"/>
      <c r="AC1824" s="92"/>
      <c r="AD1824" s="93"/>
      <c r="AE1824" s="167"/>
      <c r="AF1824" s="132"/>
      <c r="AG1824" s="132"/>
      <c r="AH1824" s="133"/>
      <c r="AI1824" s="133"/>
      <c r="AJ1824" s="133"/>
      <c r="AK1824" s="133"/>
      <c r="AL1824" s="91"/>
      <c r="AM1824" s="113"/>
      <c r="AN1824" s="113"/>
      <c r="AO1824" s="92"/>
      <c r="AP1824" s="92"/>
      <c r="AQ1824" s="93"/>
      <c r="AR1824" s="167"/>
      <c r="AS1824" s="132"/>
      <c r="AT1824" s="132"/>
      <c r="AU1824" s="132"/>
      <c r="AV1824" s="133"/>
      <c r="AW1824" s="133"/>
      <c r="AX1824" s="117"/>
      <c r="AY1824" s="97"/>
      <c r="AZ1824" s="97"/>
      <c r="BA1824" s="97"/>
      <c r="BB1824" s="97"/>
      <c r="BC1824" s="99" t="s">
        <v>12361</v>
      </c>
      <c r="BD1824" s="99" t="s">
        <v>12337</v>
      </c>
      <c r="BE1824" s="99" t="s">
        <v>12275</v>
      </c>
      <c r="BF1824" s="100"/>
      <c r="BG1824" s="103"/>
      <c r="BH1824" s="103"/>
      <c r="BI1824" s="103"/>
      <c r="BJ1824" s="99"/>
      <c r="BK1824" s="112" t="s">
        <v>1511</v>
      </c>
      <c r="BL1824" s="102"/>
      <c r="BM1824" s="99"/>
      <c r="BN1824" s="99"/>
      <c r="BO1824" s="13" t="s">
        <v>12798</v>
      </c>
      <c r="BT1824" s="99"/>
      <c r="BU1824" s="99"/>
      <c r="BV1824" s="99"/>
      <c r="BW1824" s="99"/>
      <c r="BX1824" s="99"/>
      <c r="CB1824" s="13" t="s">
        <v>1511</v>
      </c>
    </row>
    <row r="1825" ht="14.75" spans="1:479">
      <c r="A1825" s="88" t="s">
        <v>12797</v>
      </c>
      <c r="B1825" s="88" t="s">
        <v>564</v>
      </c>
      <c r="C1825" s="106" t="s">
        <v>10343</v>
      </c>
      <c r="D1825" s="89" t="s">
        <v>12266</v>
      </c>
      <c r="E1825" s="135">
        <v>6</v>
      </c>
      <c r="F1825" s="135">
        <v>110</v>
      </c>
      <c r="G1825" s="90">
        <f t="shared" si="30"/>
        <v>660</v>
      </c>
      <c r="H1825" s="91"/>
      <c r="I1825" s="92"/>
      <c r="J1825" s="92">
        <v>47</v>
      </c>
      <c r="K1825" s="92">
        <v>53</v>
      </c>
      <c r="L1825" s="92">
        <v>17</v>
      </c>
      <c r="M1825" s="93"/>
      <c r="N1825" s="167"/>
      <c r="O1825" s="413">
        <v>46</v>
      </c>
      <c r="P1825" s="413">
        <v>67</v>
      </c>
      <c r="Q1825" s="413">
        <v>23</v>
      </c>
      <c r="R1825" s="167"/>
      <c r="S1825" s="91"/>
      <c r="T1825" s="92"/>
      <c r="U1825" s="113"/>
      <c r="V1825" s="92"/>
      <c r="W1825" s="92"/>
      <c r="X1825" s="93"/>
      <c r="Y1825" s="91"/>
      <c r="Z1825" s="113"/>
      <c r="AA1825" s="113"/>
      <c r="AB1825" s="92"/>
      <c r="AC1825" s="92"/>
      <c r="AD1825" s="93"/>
      <c r="AE1825" s="167"/>
      <c r="AF1825" s="167"/>
      <c r="AG1825" s="167"/>
      <c r="AH1825" s="167"/>
      <c r="AI1825" s="167"/>
      <c r="AJ1825" s="167"/>
      <c r="AK1825" s="167"/>
      <c r="AL1825" s="91"/>
      <c r="AM1825" s="113"/>
      <c r="AN1825" s="113"/>
      <c r="AO1825" s="92"/>
      <c r="AP1825" s="92"/>
      <c r="AQ1825" s="93"/>
      <c r="AR1825" s="167"/>
      <c r="AS1825" s="132"/>
      <c r="AT1825" s="132"/>
      <c r="AU1825" s="132"/>
      <c r="AV1825" s="133"/>
      <c r="AW1825" s="133"/>
      <c r="AX1825" s="117"/>
      <c r="AY1825" s="97"/>
      <c r="AZ1825" s="97"/>
      <c r="BA1825" s="97"/>
      <c r="BB1825" s="97"/>
      <c r="BC1825" s="99" t="s">
        <v>12360</v>
      </c>
      <c r="BD1825" s="99" t="s">
        <v>12336</v>
      </c>
      <c r="BE1825" s="99" t="s">
        <v>12271</v>
      </c>
      <c r="BF1825" s="100"/>
      <c r="BG1825" s="103"/>
      <c r="BH1825" s="103"/>
      <c r="BI1825" s="103"/>
      <c r="BJ1825" s="99"/>
      <c r="BK1825" s="112" t="s">
        <v>1511</v>
      </c>
      <c r="BL1825" s="102"/>
      <c r="BM1825" s="99"/>
      <c r="BN1825" s="99"/>
      <c r="BO1825" s="13" t="s">
        <v>12798</v>
      </c>
      <c r="BT1825" s="99"/>
      <c r="BU1825" s="99"/>
      <c r="BV1825" s="99"/>
      <c r="BW1825" s="99"/>
      <c r="BX1825" s="99"/>
      <c r="CB1825" s="13" t="s">
        <v>1511</v>
      </c>
    </row>
    <row r="1826" ht="14.75" spans="1:479">
      <c r="A1826" s="88" t="s">
        <v>12797</v>
      </c>
      <c r="B1826" s="106" t="s">
        <v>564</v>
      </c>
      <c r="C1826" s="106" t="s">
        <v>10343</v>
      </c>
      <c r="D1826" s="89" t="s">
        <v>494</v>
      </c>
      <c r="E1826" s="135">
        <v>6</v>
      </c>
      <c r="F1826" s="135">
        <v>70</v>
      </c>
      <c r="G1826" s="90">
        <f t="shared" si="30"/>
        <v>420</v>
      </c>
      <c r="H1826" s="91"/>
      <c r="I1826" s="92"/>
      <c r="J1826" s="92">
        <v>36</v>
      </c>
      <c r="K1826" s="92">
        <v>40</v>
      </c>
      <c r="L1826" s="92">
        <v>42</v>
      </c>
      <c r="M1826" s="93"/>
      <c r="N1826" s="167"/>
      <c r="O1826" s="413">
        <v>39</v>
      </c>
      <c r="P1826" s="413">
        <v>45</v>
      </c>
      <c r="Q1826" s="413">
        <v>52</v>
      </c>
      <c r="R1826" s="167"/>
      <c r="S1826" s="91"/>
      <c r="T1826" s="92"/>
      <c r="U1826" s="113"/>
      <c r="V1826" s="92"/>
      <c r="W1826" s="92"/>
      <c r="X1826" s="93"/>
      <c r="Y1826" s="91"/>
      <c r="Z1826" s="113"/>
      <c r="AA1826" s="113"/>
      <c r="AB1826" s="92"/>
      <c r="AC1826" s="92"/>
      <c r="AD1826" s="93"/>
      <c r="AE1826" s="167"/>
      <c r="AF1826" s="167"/>
      <c r="AG1826" s="167"/>
      <c r="AH1826" s="167"/>
      <c r="AI1826" s="167"/>
      <c r="AJ1826" s="167"/>
      <c r="AK1826" s="167"/>
      <c r="AL1826" s="91"/>
      <c r="AM1826" s="113"/>
      <c r="AN1826" s="113"/>
      <c r="AO1826" s="92"/>
      <c r="AP1826" s="92"/>
      <c r="AQ1826" s="93"/>
      <c r="AR1826" s="167"/>
      <c r="AS1826" s="132"/>
      <c r="AT1826" s="132"/>
      <c r="AU1826" s="132"/>
      <c r="AV1826" s="133"/>
      <c r="AW1826" s="133"/>
      <c r="AX1826" s="117"/>
      <c r="AY1826" s="97"/>
      <c r="AZ1826" s="97"/>
      <c r="BA1826" s="97"/>
      <c r="BB1826" s="97"/>
      <c r="BC1826" s="99" t="s">
        <v>12361</v>
      </c>
      <c r="BD1826" s="99" t="s">
        <v>12337</v>
      </c>
      <c r="BE1826" s="99" t="s">
        <v>12275</v>
      </c>
      <c r="BF1826" s="100"/>
      <c r="BG1826" s="103"/>
      <c r="BH1826" s="103"/>
      <c r="BI1826" s="103"/>
      <c r="BJ1826" s="99"/>
      <c r="BK1826" s="112" t="s">
        <v>1511</v>
      </c>
      <c r="BL1826" s="102"/>
      <c r="BM1826" s="99"/>
      <c r="BN1826" s="99"/>
      <c r="BO1826" s="13" t="s">
        <v>12798</v>
      </c>
      <c r="BT1826" s="99"/>
      <c r="BU1826" s="99"/>
      <c r="BV1826" s="99"/>
      <c r="BW1826" s="99"/>
      <c r="BX1826" s="99"/>
      <c r="CB1826" s="13" t="s">
        <v>1511</v>
      </c>
    </row>
    <row r="1827" ht="13.75" spans="1:479">
      <c r="A1827" s="285" t="s">
        <v>12797</v>
      </c>
      <c r="B1827" s="365" t="s">
        <v>564</v>
      </c>
      <c r="C1827" s="365" t="s">
        <v>4024</v>
      </c>
      <c r="D1827" s="286" t="s">
        <v>12266</v>
      </c>
      <c r="E1827" s="287">
        <v>6</v>
      </c>
      <c r="F1827" s="287">
        <v>95</v>
      </c>
      <c r="G1827" s="288">
        <f t="shared" si="30"/>
        <v>570</v>
      </c>
      <c r="H1827" s="139"/>
      <c r="I1827" s="140"/>
      <c r="J1827" s="140">
        <v>37</v>
      </c>
      <c r="K1827" s="140">
        <v>50</v>
      </c>
      <c r="L1827" s="140">
        <v>19</v>
      </c>
      <c r="M1827" s="141"/>
      <c r="N1827" s="452"/>
      <c r="O1827" s="453">
        <v>55</v>
      </c>
      <c r="P1827" s="453">
        <v>50</v>
      </c>
      <c r="Q1827" s="453">
        <v>15</v>
      </c>
      <c r="R1827" s="452"/>
      <c r="S1827" s="145"/>
      <c r="T1827" s="153"/>
      <c r="U1827" s="152"/>
      <c r="V1827" s="153"/>
      <c r="W1827" s="153"/>
      <c r="X1827" s="146"/>
      <c r="Y1827" s="145"/>
      <c r="Z1827" s="152"/>
      <c r="AA1827" s="152"/>
      <c r="AB1827" s="153"/>
      <c r="AC1827" s="153"/>
      <c r="AD1827" s="146"/>
      <c r="AE1827" s="447"/>
      <c r="AF1827" s="447"/>
      <c r="AG1827" s="447"/>
      <c r="AH1827" s="447"/>
      <c r="AI1827" s="447"/>
      <c r="AJ1827" s="447"/>
      <c r="AK1827" s="447"/>
      <c r="AL1827" s="145"/>
      <c r="AM1827" s="152"/>
      <c r="AN1827" s="152"/>
      <c r="AO1827" s="153"/>
      <c r="AP1827" s="153"/>
      <c r="AQ1827" s="146"/>
      <c r="AR1827" s="447"/>
      <c r="AS1827" s="454"/>
      <c r="AT1827" s="454"/>
      <c r="AU1827" s="454"/>
      <c r="AV1827" s="448"/>
      <c r="AW1827" s="448"/>
      <c r="AX1827" s="449"/>
      <c r="AY1827" s="146"/>
      <c r="AZ1827" s="146"/>
      <c r="BA1827" s="146"/>
      <c r="BB1827" s="146"/>
      <c r="BC1827" s="147" t="s">
        <v>12297</v>
      </c>
      <c r="BD1827" s="147" t="s">
        <v>12298</v>
      </c>
      <c r="BE1827" s="147" t="s">
        <v>1366</v>
      </c>
      <c r="BF1827" s="148"/>
      <c r="BG1827" s="149"/>
      <c r="BH1827" s="149"/>
      <c r="BI1827" s="149"/>
      <c r="BJ1827" s="147"/>
      <c r="BK1827" s="150" t="s">
        <v>1511</v>
      </c>
      <c r="BL1827" s="151"/>
      <c r="BM1827" s="147"/>
      <c r="BN1827" s="147"/>
      <c r="BO1827" s="5" t="s">
        <v>12798</v>
      </c>
      <c r="BP1827" s="5"/>
      <c r="BQ1827" s="5"/>
      <c r="BR1827" s="5"/>
      <c r="BS1827" s="5"/>
      <c r="BT1827" s="147"/>
      <c r="BU1827" s="147"/>
      <c r="BV1827" s="147"/>
      <c r="BW1827" s="147"/>
      <c r="BX1827" s="147"/>
      <c r="BY1827" s="5"/>
      <c r="BZ1827" s="5"/>
      <c r="CA1827" s="5"/>
      <c r="CB1827" s="5" t="s">
        <v>1511</v>
      </c>
      <c r="CC1827" s="5"/>
      <c r="CD1827" s="5"/>
      <c r="CE1827" s="5"/>
      <c r="CF1827" s="5"/>
      <c r="CG1827" s="5"/>
      <c r="CH1827" s="5"/>
      <c r="CI1827" s="5"/>
      <c r="CJ1827" s="5"/>
      <c r="CK1827" s="5"/>
      <c r="CL1827" s="5"/>
      <c r="CM1827" s="5"/>
      <c r="CN1827" s="5"/>
      <c r="CO1827" s="5"/>
      <c r="CP1827" s="5"/>
      <c r="CQ1827" s="5"/>
      <c r="CR1827" s="5"/>
      <c r="CS1827" s="5"/>
      <c r="CT1827" s="5"/>
      <c r="CU1827" s="5"/>
      <c r="CV1827" s="5"/>
      <c r="CW1827" s="5"/>
      <c r="CX1827" s="5"/>
      <c r="CY1827" s="5"/>
      <c r="CZ1827" s="5"/>
      <c r="DA1827" s="5"/>
      <c r="DB1827" s="5"/>
      <c r="DC1827" s="5"/>
      <c r="DD1827" s="5"/>
      <c r="DE1827" s="5"/>
      <c r="DF1827" s="5"/>
      <c r="DG1827" s="5"/>
      <c r="DH1827" s="5"/>
      <c r="DI1827" s="5"/>
      <c r="DJ1827" s="5"/>
      <c r="DK1827" s="5"/>
      <c r="DL1827" s="5"/>
      <c r="DM1827" s="5"/>
      <c r="DN1827" s="5"/>
      <c r="DO1827" s="5"/>
      <c r="DP1827" s="5"/>
      <c r="DQ1827" s="5"/>
      <c r="DR1827" s="5"/>
      <c r="DS1827" s="5"/>
      <c r="DT1827" s="5"/>
      <c r="DU1827" s="5"/>
      <c r="DV1827" s="5"/>
      <c r="DW1827" s="5"/>
      <c r="DX1827" s="5"/>
      <c r="DY1827" s="5"/>
      <c r="DZ1827" s="5"/>
      <c r="EA1827" s="5"/>
      <c r="EB1827" s="5"/>
      <c r="EC1827" s="5"/>
      <c r="ED1827" s="5"/>
      <c r="EE1827" s="5"/>
      <c r="EF1827" s="5"/>
      <c r="EG1827" s="5"/>
      <c r="EH1827" s="5"/>
      <c r="EI1827" s="5"/>
      <c r="EJ1827" s="5"/>
      <c r="EK1827" s="5"/>
      <c r="EL1827" s="5"/>
      <c r="EM1827" s="5"/>
      <c r="EN1827" s="5"/>
      <c r="EO1827" s="5"/>
      <c r="EP1827" s="5"/>
      <c r="EQ1827" s="5"/>
      <c r="ER1827" s="5"/>
      <c r="ES1827" s="5"/>
      <c r="ET1827" s="5"/>
      <c r="EU1827" s="5"/>
      <c r="EV1827" s="5"/>
      <c r="EW1827" s="5"/>
      <c r="EX1827" s="5"/>
      <c r="EY1827" s="5"/>
      <c r="EZ1827" s="5"/>
      <c r="FA1827" s="5"/>
      <c r="FB1827" s="5"/>
      <c r="FC1827" s="5"/>
      <c r="FD1827" s="5"/>
      <c r="FE1827" s="5"/>
      <c r="FF1827" s="5"/>
      <c r="FG1827" s="5"/>
      <c r="FH1827" s="5"/>
      <c r="FI1827" s="5"/>
      <c r="FJ1827" s="5"/>
      <c r="FK1827" s="5"/>
      <c r="FL1827" s="5"/>
      <c r="FM1827" s="5"/>
      <c r="FN1827" s="5"/>
      <c r="FO1827" s="5"/>
      <c r="FP1827" s="5"/>
      <c r="FQ1827" s="5"/>
      <c r="FR1827" s="5"/>
      <c r="FS1827" s="5"/>
      <c r="FT1827" s="5"/>
      <c r="FU1827" s="5"/>
      <c r="FV1827" s="5"/>
      <c r="FW1827" s="5"/>
      <c r="FX1827" s="5"/>
      <c r="FY1827" s="5"/>
      <c r="FZ1827" s="5"/>
      <c r="GA1827" s="5"/>
      <c r="GB1827" s="5"/>
      <c r="GC1827" s="5"/>
      <c r="GD1827" s="5"/>
      <c r="GE1827" s="5"/>
      <c r="GF1827" s="5"/>
      <c r="GG1827" s="5"/>
      <c r="GH1827" s="5"/>
      <c r="GI1827" s="5"/>
      <c r="GJ1827" s="5"/>
      <c r="GK1827" s="5"/>
      <c r="GL1827" s="5"/>
      <c r="GM1827" s="5"/>
      <c r="GN1827" s="5"/>
      <c r="GO1827" s="5"/>
      <c r="GP1827" s="5"/>
      <c r="GQ1827" s="5"/>
      <c r="GR1827" s="5"/>
      <c r="GS1827" s="5"/>
      <c r="GT1827" s="5"/>
      <c r="GU1827" s="5"/>
      <c r="GV1827" s="5"/>
      <c r="GW1827" s="5"/>
      <c r="GX1827" s="5"/>
      <c r="GY1827" s="5"/>
      <c r="GZ1827" s="5"/>
      <c r="HA1827" s="5"/>
      <c r="HB1827" s="5"/>
      <c r="HC1827" s="5"/>
      <c r="HD1827" s="5"/>
      <c r="HE1827" s="5"/>
      <c r="HF1827" s="5"/>
      <c r="HG1827" s="5"/>
      <c r="HH1827" s="5"/>
      <c r="HI1827" s="5"/>
      <c r="HJ1827" s="5"/>
      <c r="HK1827" s="5"/>
      <c r="HL1827" s="5"/>
      <c r="HM1827" s="5"/>
      <c r="HN1827" s="5"/>
      <c r="HO1827" s="5"/>
      <c r="HP1827" s="5"/>
      <c r="HQ1827" s="5"/>
      <c r="HR1827" s="5"/>
      <c r="HS1827" s="5"/>
      <c r="HT1827" s="5"/>
      <c r="HU1827" s="5"/>
      <c r="HV1827" s="5"/>
      <c r="HW1827" s="5"/>
      <c r="HX1827" s="5"/>
      <c r="HY1827" s="5"/>
      <c r="HZ1827" s="5"/>
      <c r="IA1827" s="5"/>
      <c r="IB1827" s="5"/>
      <c r="IC1827" s="5"/>
      <c r="ID1827" s="5"/>
      <c r="IE1827" s="5"/>
      <c r="IF1827" s="5"/>
      <c r="IG1827" s="5"/>
      <c r="IH1827" s="5"/>
      <c r="II1827" s="5"/>
      <c r="IJ1827" s="5"/>
      <c r="IK1827" s="5"/>
      <c r="IL1827" s="5"/>
      <c r="IM1827" s="5"/>
      <c r="IN1827" s="5"/>
      <c r="IO1827" s="5"/>
      <c r="IP1827" s="5"/>
      <c r="IQ1827" s="5"/>
      <c r="IR1827" s="5"/>
      <c r="IS1827" s="5"/>
      <c r="IT1827" s="5"/>
      <c r="IU1827" s="5"/>
      <c r="IV1827" s="5"/>
      <c r="IW1827" s="5"/>
      <c r="IX1827" s="5"/>
      <c r="IY1827" s="5"/>
      <c r="IZ1827" s="5"/>
      <c r="JA1827" s="5"/>
      <c r="JB1827" s="5"/>
      <c r="JC1827" s="5"/>
      <c r="JD1827" s="5"/>
      <c r="JE1827" s="5"/>
      <c r="JF1827" s="5"/>
      <c r="JG1827" s="5"/>
      <c r="JH1827" s="5"/>
      <c r="JI1827" s="5"/>
      <c r="JJ1827" s="5"/>
      <c r="JK1827" s="5"/>
      <c r="JL1827" s="5"/>
      <c r="JM1827" s="5"/>
      <c r="JN1827" s="5"/>
      <c r="JO1827" s="5"/>
      <c r="JP1827" s="5"/>
      <c r="JQ1827" s="5"/>
      <c r="JR1827" s="5"/>
      <c r="JS1827" s="5"/>
      <c r="JT1827" s="5"/>
      <c r="JU1827" s="5"/>
      <c r="JV1827" s="5"/>
      <c r="JW1827" s="5"/>
      <c r="JX1827" s="5"/>
      <c r="JY1827" s="5"/>
      <c r="JZ1827" s="5"/>
      <c r="KA1827" s="5"/>
      <c r="KB1827" s="5"/>
      <c r="KC1827" s="5"/>
      <c r="KD1827" s="5"/>
      <c r="KE1827" s="5"/>
      <c r="KF1827" s="5"/>
      <c r="KG1827" s="5"/>
      <c r="KH1827" s="5"/>
      <c r="KI1827" s="5"/>
      <c r="KJ1827" s="5"/>
      <c r="KK1827" s="5"/>
      <c r="KL1827" s="5"/>
      <c r="KM1827" s="5"/>
      <c r="KN1827" s="5"/>
      <c r="KO1827" s="5"/>
      <c r="KP1827" s="5"/>
      <c r="KQ1827" s="5"/>
      <c r="KR1827" s="5"/>
      <c r="KS1827" s="5"/>
      <c r="KT1827" s="5"/>
      <c r="KU1827" s="5"/>
      <c r="KV1827" s="5"/>
      <c r="KW1827" s="5"/>
      <c r="KX1827" s="5"/>
      <c r="KY1827" s="5"/>
      <c r="KZ1827" s="5"/>
      <c r="LA1827" s="5"/>
      <c r="LB1827" s="5"/>
      <c r="LC1827" s="5"/>
      <c r="LD1827" s="5"/>
      <c r="LE1827" s="5"/>
      <c r="LF1827" s="5"/>
      <c r="LG1827" s="5"/>
      <c r="LH1827" s="5"/>
      <c r="LI1827" s="5"/>
      <c r="LJ1827" s="5"/>
      <c r="LK1827" s="5"/>
      <c r="LL1827" s="5"/>
      <c r="LM1827" s="5"/>
      <c r="LN1827" s="5"/>
      <c r="LO1827" s="5"/>
      <c r="LP1827" s="5"/>
      <c r="LQ1827" s="5"/>
      <c r="LR1827" s="5"/>
      <c r="LS1827" s="5"/>
      <c r="LT1827" s="5"/>
      <c r="LU1827" s="5"/>
      <c r="LV1827" s="5"/>
      <c r="LW1827" s="5"/>
      <c r="LX1827" s="5"/>
      <c r="LY1827" s="5"/>
      <c r="LZ1827" s="5"/>
      <c r="MA1827" s="5"/>
      <c r="MB1827" s="5"/>
      <c r="MC1827" s="5"/>
      <c r="MD1827" s="5"/>
      <c r="ME1827" s="5"/>
      <c r="MF1827" s="5"/>
      <c r="MG1827" s="5"/>
      <c r="MH1827" s="5"/>
      <c r="MI1827" s="5"/>
      <c r="MJ1827" s="5"/>
      <c r="MK1827" s="5"/>
      <c r="ML1827" s="5"/>
      <c r="MM1827" s="5"/>
      <c r="MN1827" s="5"/>
      <c r="MO1827" s="5"/>
      <c r="MP1827" s="5"/>
      <c r="MQ1827" s="5"/>
      <c r="MR1827" s="5"/>
      <c r="MS1827" s="5"/>
      <c r="MT1827" s="5"/>
      <c r="MU1827" s="5"/>
      <c r="MV1827" s="5"/>
      <c r="MW1827" s="5"/>
      <c r="MX1827" s="5"/>
      <c r="MY1827" s="5"/>
      <c r="MZ1827" s="5"/>
      <c r="NA1827" s="5"/>
      <c r="NB1827" s="5"/>
      <c r="NC1827" s="5"/>
      <c r="ND1827" s="5"/>
      <c r="NE1827" s="5"/>
      <c r="NF1827" s="5"/>
      <c r="NG1827" s="5"/>
      <c r="NH1827" s="5"/>
      <c r="NI1827" s="5"/>
      <c r="NJ1827" s="5"/>
      <c r="NK1827" s="5"/>
      <c r="NL1827" s="5"/>
      <c r="NM1827" s="5"/>
      <c r="NN1827" s="5"/>
      <c r="NO1827" s="5"/>
      <c r="NP1827" s="5"/>
      <c r="NQ1827" s="5"/>
      <c r="NR1827" s="5"/>
      <c r="NS1827" s="5"/>
      <c r="NT1827" s="5"/>
      <c r="NU1827" s="5"/>
      <c r="NV1827" s="5"/>
      <c r="NW1827" s="5"/>
      <c r="NX1827" s="5"/>
      <c r="NY1827" s="5"/>
      <c r="NZ1827" s="5"/>
      <c r="OA1827" s="5"/>
      <c r="OB1827" s="5"/>
      <c r="OC1827" s="5"/>
      <c r="OD1827" s="5"/>
      <c r="OE1827" s="5"/>
      <c r="OF1827" s="5"/>
      <c r="OG1827" s="5"/>
      <c r="OH1827" s="5"/>
      <c r="OI1827" s="5"/>
      <c r="OJ1827" s="5"/>
      <c r="OK1827" s="5"/>
      <c r="OL1827" s="5"/>
      <c r="OM1827" s="5"/>
      <c r="ON1827" s="5"/>
      <c r="OO1827" s="5"/>
      <c r="OP1827" s="5"/>
      <c r="OQ1827" s="5"/>
      <c r="OR1827" s="5"/>
      <c r="OS1827" s="5"/>
      <c r="OT1827" s="5"/>
      <c r="OU1827" s="5"/>
      <c r="OV1827" s="5"/>
      <c r="OW1827" s="5"/>
      <c r="OX1827" s="5"/>
      <c r="OY1827" s="5"/>
      <c r="OZ1827" s="5"/>
      <c r="PA1827" s="5"/>
      <c r="PB1827" s="5"/>
      <c r="PC1827" s="5"/>
      <c r="PD1827" s="5"/>
      <c r="PE1827" s="5"/>
      <c r="PF1827" s="5"/>
      <c r="PG1827" s="5"/>
      <c r="PH1827" s="5"/>
      <c r="PI1827" s="5"/>
      <c r="PJ1827" s="5"/>
      <c r="PK1827" s="5"/>
      <c r="PL1827" s="5"/>
      <c r="PM1827" s="5"/>
      <c r="PN1827" s="5"/>
      <c r="PO1827" s="5"/>
      <c r="PP1827" s="5"/>
      <c r="PQ1827" s="5"/>
      <c r="PR1827" s="5"/>
      <c r="PS1827" s="5"/>
      <c r="PT1827" s="5"/>
      <c r="PU1827" s="5"/>
      <c r="PV1827" s="5"/>
      <c r="PW1827" s="5"/>
      <c r="PX1827" s="5"/>
      <c r="PY1827" s="5"/>
      <c r="PZ1827" s="5"/>
      <c r="QA1827" s="5"/>
      <c r="QB1827" s="5"/>
      <c r="QC1827" s="5"/>
      <c r="QD1827" s="5"/>
      <c r="QE1827" s="5"/>
      <c r="QF1827" s="5"/>
      <c r="QG1827" s="5"/>
      <c r="QH1827" s="5"/>
      <c r="QI1827" s="5"/>
      <c r="QJ1827" s="5"/>
      <c r="QK1827" s="5"/>
      <c r="QL1827" s="5"/>
      <c r="QM1827" s="5"/>
      <c r="QN1827" s="5"/>
      <c r="QO1827" s="5"/>
      <c r="QP1827" s="5"/>
      <c r="QQ1827" s="5"/>
      <c r="QR1827" s="5"/>
      <c r="QS1827" s="5"/>
      <c r="QT1827" s="5"/>
      <c r="QU1827" s="5"/>
      <c r="QV1827" s="5"/>
      <c r="QW1827" s="5"/>
      <c r="QX1827" s="5"/>
      <c r="QY1827" s="5"/>
      <c r="QZ1827" s="5"/>
      <c r="RA1827" s="5"/>
      <c r="RB1827" s="5"/>
      <c r="RC1827" s="5"/>
      <c r="RD1827" s="5"/>
      <c r="RE1827" s="5"/>
      <c r="RF1827" s="5"/>
      <c r="RG1827" s="5"/>
      <c r="RH1827" s="5"/>
      <c r="RI1827" s="5"/>
      <c r="RJ1827" s="5"/>
      <c r="RK1827" s="5"/>
    </row>
    <row r="1828" ht="13.75" spans="1:479">
      <c r="A1828" s="285" t="s">
        <v>12797</v>
      </c>
      <c r="B1828" s="365" t="s">
        <v>564</v>
      </c>
      <c r="C1828" s="365" t="s">
        <v>4024</v>
      </c>
      <c r="D1828" s="286" t="s">
        <v>494</v>
      </c>
      <c r="E1828" s="287">
        <v>6</v>
      </c>
      <c r="F1828" s="287">
        <v>57</v>
      </c>
      <c r="G1828" s="288">
        <f t="shared" si="30"/>
        <v>342</v>
      </c>
      <c r="H1828" s="139"/>
      <c r="I1828" s="140"/>
      <c r="J1828" s="140">
        <v>34</v>
      </c>
      <c r="K1828" s="140">
        <v>28</v>
      </c>
      <c r="L1828" s="140">
        <v>53</v>
      </c>
      <c r="M1828" s="141"/>
      <c r="N1828" s="452"/>
      <c r="O1828" s="453">
        <v>33</v>
      </c>
      <c r="P1828" s="453">
        <v>28</v>
      </c>
      <c r="Q1828" s="453">
        <v>42</v>
      </c>
      <c r="R1828" s="452"/>
      <c r="S1828" s="145"/>
      <c r="T1828" s="153"/>
      <c r="U1828" s="152"/>
      <c r="V1828" s="153"/>
      <c r="W1828" s="153"/>
      <c r="X1828" s="146"/>
      <c r="Y1828" s="145"/>
      <c r="Z1828" s="152"/>
      <c r="AA1828" s="152"/>
      <c r="AB1828" s="153"/>
      <c r="AC1828" s="153"/>
      <c r="AD1828" s="146"/>
      <c r="AE1828" s="447"/>
      <c r="AF1828" s="447"/>
      <c r="AG1828" s="447"/>
      <c r="AH1828" s="447"/>
      <c r="AI1828" s="447"/>
      <c r="AJ1828" s="447"/>
      <c r="AK1828" s="447"/>
      <c r="AL1828" s="145"/>
      <c r="AM1828" s="152"/>
      <c r="AN1828" s="152"/>
      <c r="AO1828" s="153"/>
      <c r="AP1828" s="153"/>
      <c r="AQ1828" s="146"/>
      <c r="AR1828" s="447"/>
      <c r="AS1828" s="454"/>
      <c r="AT1828" s="454"/>
      <c r="AU1828" s="454"/>
      <c r="AV1828" s="448"/>
      <c r="AW1828" s="448"/>
      <c r="AX1828" s="449"/>
      <c r="AY1828" s="146"/>
      <c r="AZ1828" s="146"/>
      <c r="BA1828" s="146"/>
      <c r="BB1828" s="146"/>
      <c r="BC1828" s="147" t="s">
        <v>12300</v>
      </c>
      <c r="BD1828" s="147" t="s">
        <v>12301</v>
      </c>
      <c r="BE1828" s="147" t="s">
        <v>12362</v>
      </c>
      <c r="BF1828" s="148"/>
      <c r="BG1828" s="149"/>
      <c r="BH1828" s="149"/>
      <c r="BI1828" s="149"/>
      <c r="BJ1828" s="147"/>
      <c r="BK1828" s="150" t="s">
        <v>1511</v>
      </c>
      <c r="BL1828" s="151"/>
      <c r="BM1828" s="147"/>
      <c r="BN1828" s="147"/>
      <c r="BO1828" s="5" t="s">
        <v>12798</v>
      </c>
      <c r="BP1828" s="5"/>
      <c r="BQ1828" s="5"/>
      <c r="BR1828" s="5"/>
      <c r="BS1828" s="5"/>
      <c r="BT1828" s="147"/>
      <c r="BU1828" s="147"/>
      <c r="BV1828" s="147"/>
      <c r="BW1828" s="147"/>
      <c r="BX1828" s="147"/>
      <c r="BY1828" s="5"/>
      <c r="BZ1828" s="5"/>
      <c r="CA1828" s="5"/>
      <c r="CB1828" s="5" t="s">
        <v>1511</v>
      </c>
      <c r="CC1828" s="5"/>
      <c r="CD1828" s="5"/>
      <c r="CE1828" s="5"/>
      <c r="CF1828" s="5"/>
      <c r="CG1828" s="5"/>
      <c r="CH1828" s="5"/>
      <c r="CI1828" s="5"/>
      <c r="CJ1828" s="5"/>
      <c r="CK1828" s="5"/>
      <c r="CL1828" s="5"/>
      <c r="CM1828" s="5"/>
      <c r="CN1828" s="5"/>
      <c r="CO1828" s="5"/>
      <c r="CP1828" s="5"/>
      <c r="CQ1828" s="5"/>
      <c r="CR1828" s="5"/>
      <c r="CS1828" s="5"/>
      <c r="CT1828" s="5"/>
      <c r="CU1828" s="5"/>
      <c r="CV1828" s="5"/>
      <c r="CW1828" s="5"/>
      <c r="CX1828" s="5"/>
      <c r="CY1828" s="5"/>
      <c r="CZ1828" s="5"/>
      <c r="DA1828" s="5"/>
      <c r="DB1828" s="5"/>
      <c r="DC1828" s="5"/>
      <c r="DD1828" s="5"/>
      <c r="DE1828" s="5"/>
      <c r="DF1828" s="5"/>
      <c r="DG1828" s="5"/>
      <c r="DH1828" s="5"/>
      <c r="DI1828" s="5"/>
      <c r="DJ1828" s="5"/>
      <c r="DK1828" s="5"/>
      <c r="DL1828" s="5"/>
      <c r="DM1828" s="5"/>
      <c r="DN1828" s="5"/>
      <c r="DO1828" s="5"/>
      <c r="DP1828" s="5"/>
      <c r="DQ1828" s="5"/>
      <c r="DR1828" s="5"/>
      <c r="DS1828" s="5"/>
      <c r="DT1828" s="5"/>
      <c r="DU1828" s="5"/>
      <c r="DV1828" s="5"/>
      <c r="DW1828" s="5"/>
      <c r="DX1828" s="5"/>
      <c r="DY1828" s="5"/>
      <c r="DZ1828" s="5"/>
      <c r="EA1828" s="5"/>
      <c r="EB1828" s="5"/>
      <c r="EC1828" s="5"/>
      <c r="ED1828" s="5"/>
      <c r="EE1828" s="5"/>
      <c r="EF1828" s="5"/>
      <c r="EG1828" s="5"/>
      <c r="EH1828" s="5"/>
      <c r="EI1828" s="5"/>
      <c r="EJ1828" s="5"/>
      <c r="EK1828" s="5"/>
      <c r="EL1828" s="5"/>
      <c r="EM1828" s="5"/>
      <c r="EN1828" s="5"/>
      <c r="EO1828" s="5"/>
      <c r="EP1828" s="5"/>
      <c r="EQ1828" s="5"/>
      <c r="ER1828" s="5"/>
      <c r="ES1828" s="5"/>
      <c r="ET1828" s="5"/>
      <c r="EU1828" s="5"/>
      <c r="EV1828" s="5"/>
      <c r="EW1828" s="5"/>
      <c r="EX1828" s="5"/>
      <c r="EY1828" s="5"/>
      <c r="EZ1828" s="5"/>
      <c r="FA1828" s="5"/>
      <c r="FB1828" s="5"/>
      <c r="FC1828" s="5"/>
      <c r="FD1828" s="5"/>
      <c r="FE1828" s="5"/>
      <c r="FF1828" s="5"/>
      <c r="FG1828" s="5"/>
      <c r="FH1828" s="5"/>
      <c r="FI1828" s="5"/>
      <c r="FJ1828" s="5"/>
      <c r="FK1828" s="5"/>
      <c r="FL1828" s="5"/>
      <c r="FM1828" s="5"/>
      <c r="FN1828" s="5"/>
      <c r="FO1828" s="5"/>
      <c r="FP1828" s="5"/>
      <c r="FQ1828" s="5"/>
      <c r="FR1828" s="5"/>
      <c r="FS1828" s="5"/>
      <c r="FT1828" s="5"/>
      <c r="FU1828" s="5"/>
      <c r="FV1828" s="5"/>
      <c r="FW1828" s="5"/>
      <c r="FX1828" s="5"/>
      <c r="FY1828" s="5"/>
      <c r="FZ1828" s="5"/>
      <c r="GA1828" s="5"/>
      <c r="GB1828" s="5"/>
      <c r="GC1828" s="5"/>
      <c r="GD1828" s="5"/>
      <c r="GE1828" s="5"/>
      <c r="GF1828" s="5"/>
      <c r="GG1828" s="5"/>
      <c r="GH1828" s="5"/>
      <c r="GI1828" s="5"/>
      <c r="GJ1828" s="5"/>
      <c r="GK1828" s="5"/>
      <c r="GL1828" s="5"/>
      <c r="GM1828" s="5"/>
      <c r="GN1828" s="5"/>
      <c r="GO1828" s="5"/>
      <c r="GP1828" s="5"/>
      <c r="GQ1828" s="5"/>
      <c r="GR1828" s="5"/>
      <c r="GS1828" s="5"/>
      <c r="GT1828" s="5"/>
      <c r="GU1828" s="5"/>
      <c r="GV1828" s="5"/>
      <c r="GW1828" s="5"/>
      <c r="GX1828" s="5"/>
      <c r="GY1828" s="5"/>
      <c r="GZ1828" s="5"/>
      <c r="HA1828" s="5"/>
      <c r="HB1828" s="5"/>
      <c r="HC1828" s="5"/>
      <c r="HD1828" s="5"/>
      <c r="HE1828" s="5"/>
      <c r="HF1828" s="5"/>
      <c r="HG1828" s="5"/>
      <c r="HH1828" s="5"/>
      <c r="HI1828" s="5"/>
      <c r="HJ1828" s="5"/>
      <c r="HK1828" s="5"/>
      <c r="HL1828" s="5"/>
      <c r="HM1828" s="5"/>
      <c r="HN1828" s="5"/>
      <c r="HO1828" s="5"/>
      <c r="HP1828" s="5"/>
      <c r="HQ1828" s="5"/>
      <c r="HR1828" s="5"/>
      <c r="HS1828" s="5"/>
      <c r="HT1828" s="5"/>
      <c r="HU1828" s="5"/>
      <c r="HV1828" s="5"/>
      <c r="HW1828" s="5"/>
      <c r="HX1828" s="5"/>
      <c r="HY1828" s="5"/>
      <c r="HZ1828" s="5"/>
      <c r="IA1828" s="5"/>
      <c r="IB1828" s="5"/>
      <c r="IC1828" s="5"/>
      <c r="ID1828" s="5"/>
      <c r="IE1828" s="5"/>
      <c r="IF1828" s="5"/>
      <c r="IG1828" s="5"/>
      <c r="IH1828" s="5"/>
      <c r="II1828" s="5"/>
      <c r="IJ1828" s="5"/>
      <c r="IK1828" s="5"/>
      <c r="IL1828" s="5"/>
      <c r="IM1828" s="5"/>
      <c r="IN1828" s="5"/>
      <c r="IO1828" s="5"/>
      <c r="IP1828" s="5"/>
      <c r="IQ1828" s="5"/>
      <c r="IR1828" s="5"/>
      <c r="IS1828" s="5"/>
      <c r="IT1828" s="5"/>
      <c r="IU1828" s="5"/>
      <c r="IV1828" s="5"/>
      <c r="IW1828" s="5"/>
      <c r="IX1828" s="5"/>
      <c r="IY1828" s="5"/>
      <c r="IZ1828" s="5"/>
      <c r="JA1828" s="5"/>
      <c r="JB1828" s="5"/>
      <c r="JC1828" s="5"/>
      <c r="JD1828" s="5"/>
      <c r="JE1828" s="5"/>
      <c r="JF1828" s="5"/>
      <c r="JG1828" s="5"/>
      <c r="JH1828" s="5"/>
      <c r="JI1828" s="5"/>
      <c r="JJ1828" s="5"/>
      <c r="JK1828" s="5"/>
      <c r="JL1828" s="5"/>
      <c r="JM1828" s="5"/>
      <c r="JN1828" s="5"/>
      <c r="JO1828" s="5"/>
      <c r="JP1828" s="5"/>
      <c r="JQ1828" s="5"/>
      <c r="JR1828" s="5"/>
      <c r="JS1828" s="5"/>
      <c r="JT1828" s="5"/>
      <c r="JU1828" s="5"/>
      <c r="JV1828" s="5"/>
      <c r="JW1828" s="5"/>
      <c r="JX1828" s="5"/>
      <c r="JY1828" s="5"/>
      <c r="JZ1828" s="5"/>
      <c r="KA1828" s="5"/>
      <c r="KB1828" s="5"/>
      <c r="KC1828" s="5"/>
      <c r="KD1828" s="5"/>
      <c r="KE1828" s="5"/>
      <c r="KF1828" s="5"/>
      <c r="KG1828" s="5"/>
      <c r="KH1828" s="5"/>
      <c r="KI1828" s="5"/>
      <c r="KJ1828" s="5"/>
      <c r="KK1828" s="5"/>
      <c r="KL1828" s="5"/>
      <c r="KM1828" s="5"/>
      <c r="KN1828" s="5"/>
      <c r="KO1828" s="5"/>
      <c r="KP1828" s="5"/>
      <c r="KQ1828" s="5"/>
      <c r="KR1828" s="5"/>
      <c r="KS1828" s="5"/>
      <c r="KT1828" s="5"/>
      <c r="KU1828" s="5"/>
      <c r="KV1828" s="5"/>
      <c r="KW1828" s="5"/>
      <c r="KX1828" s="5"/>
      <c r="KY1828" s="5"/>
      <c r="KZ1828" s="5"/>
      <c r="LA1828" s="5"/>
      <c r="LB1828" s="5"/>
      <c r="LC1828" s="5"/>
      <c r="LD1828" s="5"/>
      <c r="LE1828" s="5"/>
      <c r="LF1828" s="5"/>
      <c r="LG1828" s="5"/>
      <c r="LH1828" s="5"/>
      <c r="LI1828" s="5"/>
      <c r="LJ1828" s="5"/>
      <c r="LK1828" s="5"/>
      <c r="LL1828" s="5"/>
      <c r="LM1828" s="5"/>
      <c r="LN1828" s="5"/>
      <c r="LO1828" s="5"/>
      <c r="LP1828" s="5"/>
      <c r="LQ1828" s="5"/>
      <c r="LR1828" s="5"/>
      <c r="LS1828" s="5"/>
      <c r="LT1828" s="5"/>
      <c r="LU1828" s="5"/>
      <c r="LV1828" s="5"/>
      <c r="LW1828" s="5"/>
      <c r="LX1828" s="5"/>
      <c r="LY1828" s="5"/>
      <c r="LZ1828" s="5"/>
      <c r="MA1828" s="5"/>
      <c r="MB1828" s="5"/>
      <c r="MC1828" s="5"/>
      <c r="MD1828" s="5"/>
      <c r="ME1828" s="5"/>
      <c r="MF1828" s="5"/>
      <c r="MG1828" s="5"/>
      <c r="MH1828" s="5"/>
      <c r="MI1828" s="5"/>
      <c r="MJ1828" s="5"/>
      <c r="MK1828" s="5"/>
      <c r="ML1828" s="5"/>
      <c r="MM1828" s="5"/>
      <c r="MN1828" s="5"/>
      <c r="MO1828" s="5"/>
      <c r="MP1828" s="5"/>
      <c r="MQ1828" s="5"/>
      <c r="MR1828" s="5"/>
      <c r="MS1828" s="5"/>
      <c r="MT1828" s="5"/>
      <c r="MU1828" s="5"/>
      <c r="MV1828" s="5"/>
      <c r="MW1828" s="5"/>
      <c r="MX1828" s="5"/>
      <c r="MY1828" s="5"/>
      <c r="MZ1828" s="5"/>
      <c r="NA1828" s="5"/>
      <c r="NB1828" s="5"/>
      <c r="NC1828" s="5"/>
      <c r="ND1828" s="5"/>
      <c r="NE1828" s="5"/>
      <c r="NF1828" s="5"/>
      <c r="NG1828" s="5"/>
      <c r="NH1828" s="5"/>
      <c r="NI1828" s="5"/>
      <c r="NJ1828" s="5"/>
      <c r="NK1828" s="5"/>
      <c r="NL1828" s="5"/>
      <c r="NM1828" s="5"/>
      <c r="NN1828" s="5"/>
      <c r="NO1828" s="5"/>
      <c r="NP1828" s="5"/>
      <c r="NQ1828" s="5"/>
      <c r="NR1828" s="5"/>
      <c r="NS1828" s="5"/>
      <c r="NT1828" s="5"/>
      <c r="NU1828" s="5"/>
      <c r="NV1828" s="5"/>
      <c r="NW1828" s="5"/>
      <c r="NX1828" s="5"/>
      <c r="NY1828" s="5"/>
      <c r="NZ1828" s="5"/>
      <c r="OA1828" s="5"/>
      <c r="OB1828" s="5"/>
      <c r="OC1828" s="5"/>
      <c r="OD1828" s="5"/>
      <c r="OE1828" s="5"/>
      <c r="OF1828" s="5"/>
      <c r="OG1828" s="5"/>
      <c r="OH1828" s="5"/>
      <c r="OI1828" s="5"/>
      <c r="OJ1828" s="5"/>
      <c r="OK1828" s="5"/>
      <c r="OL1828" s="5"/>
      <c r="OM1828" s="5"/>
      <c r="ON1828" s="5"/>
      <c r="OO1828" s="5"/>
      <c r="OP1828" s="5"/>
      <c r="OQ1828" s="5"/>
      <c r="OR1828" s="5"/>
      <c r="OS1828" s="5"/>
      <c r="OT1828" s="5"/>
      <c r="OU1828" s="5"/>
      <c r="OV1828" s="5"/>
      <c r="OW1828" s="5"/>
      <c r="OX1828" s="5"/>
      <c r="OY1828" s="5"/>
      <c r="OZ1828" s="5"/>
      <c r="PA1828" s="5"/>
      <c r="PB1828" s="5"/>
      <c r="PC1828" s="5"/>
      <c r="PD1828" s="5"/>
      <c r="PE1828" s="5"/>
      <c r="PF1828" s="5"/>
      <c r="PG1828" s="5"/>
      <c r="PH1828" s="5"/>
      <c r="PI1828" s="5"/>
      <c r="PJ1828" s="5"/>
      <c r="PK1828" s="5"/>
      <c r="PL1828" s="5"/>
      <c r="PM1828" s="5"/>
      <c r="PN1828" s="5"/>
      <c r="PO1828" s="5"/>
      <c r="PP1828" s="5"/>
      <c r="PQ1828" s="5"/>
      <c r="PR1828" s="5"/>
      <c r="PS1828" s="5"/>
      <c r="PT1828" s="5"/>
      <c r="PU1828" s="5"/>
      <c r="PV1828" s="5"/>
      <c r="PW1828" s="5"/>
      <c r="PX1828" s="5"/>
      <c r="PY1828" s="5"/>
      <c r="PZ1828" s="5"/>
      <c r="QA1828" s="5"/>
      <c r="QB1828" s="5"/>
      <c r="QC1828" s="5"/>
      <c r="QD1828" s="5"/>
      <c r="QE1828" s="5"/>
      <c r="QF1828" s="5"/>
      <c r="QG1828" s="5"/>
      <c r="QH1828" s="5"/>
      <c r="QI1828" s="5"/>
      <c r="QJ1828" s="5"/>
      <c r="QK1828" s="5"/>
      <c r="QL1828" s="5"/>
      <c r="QM1828" s="5"/>
      <c r="QN1828" s="5"/>
      <c r="QO1828" s="5"/>
      <c r="QP1828" s="5"/>
      <c r="QQ1828" s="5"/>
      <c r="QR1828" s="5"/>
      <c r="QS1828" s="5"/>
      <c r="QT1828" s="5"/>
      <c r="QU1828" s="5"/>
      <c r="QV1828" s="5"/>
      <c r="QW1828" s="5"/>
      <c r="QX1828" s="5"/>
      <c r="QY1828" s="5"/>
      <c r="QZ1828" s="5"/>
      <c r="RA1828" s="5"/>
      <c r="RB1828" s="5"/>
      <c r="RC1828" s="5"/>
      <c r="RD1828" s="5"/>
      <c r="RE1828" s="5"/>
      <c r="RF1828" s="5"/>
      <c r="RG1828" s="5"/>
      <c r="RH1828" s="5"/>
      <c r="RI1828" s="5"/>
      <c r="RJ1828" s="5"/>
      <c r="RK1828" s="5"/>
    </row>
    <row r="1829" ht="13.75" spans="1:479">
      <c r="A1829" s="285" t="s">
        <v>12797</v>
      </c>
      <c r="B1829" s="365" t="s">
        <v>564</v>
      </c>
      <c r="C1829" s="365" t="s">
        <v>4027</v>
      </c>
      <c r="D1829" s="286" t="s">
        <v>12266</v>
      </c>
      <c r="E1829" s="287">
        <v>6</v>
      </c>
      <c r="F1829" s="287">
        <v>95</v>
      </c>
      <c r="G1829" s="288">
        <f t="shared" si="30"/>
        <v>570</v>
      </c>
      <c r="H1829" s="139"/>
      <c r="I1829" s="140"/>
      <c r="J1829" s="140">
        <v>40</v>
      </c>
      <c r="K1829" s="140">
        <v>43</v>
      </c>
      <c r="L1829" s="140">
        <v>14</v>
      </c>
      <c r="M1829" s="141"/>
      <c r="N1829" s="452"/>
      <c r="O1829" s="453">
        <v>54</v>
      </c>
      <c r="P1829" s="453">
        <v>39</v>
      </c>
      <c r="Q1829" s="453">
        <v>14</v>
      </c>
      <c r="R1829" s="452"/>
      <c r="S1829" s="145"/>
      <c r="T1829" s="153"/>
      <c r="U1829" s="152"/>
      <c r="V1829" s="153"/>
      <c r="W1829" s="153"/>
      <c r="X1829" s="146"/>
      <c r="Y1829" s="145"/>
      <c r="Z1829" s="152"/>
      <c r="AA1829" s="152"/>
      <c r="AB1829" s="153"/>
      <c r="AC1829" s="153"/>
      <c r="AD1829" s="146"/>
      <c r="AE1829" s="447"/>
      <c r="AF1829" s="447"/>
      <c r="AG1829" s="447"/>
      <c r="AH1829" s="447"/>
      <c r="AI1829" s="447"/>
      <c r="AJ1829" s="447"/>
      <c r="AK1829" s="447"/>
      <c r="AL1829" s="145"/>
      <c r="AM1829" s="152"/>
      <c r="AN1829" s="152"/>
      <c r="AO1829" s="153"/>
      <c r="AP1829" s="153"/>
      <c r="AQ1829" s="146"/>
      <c r="AR1829" s="447"/>
      <c r="AS1829" s="454"/>
      <c r="AT1829" s="455"/>
      <c r="AU1829" s="455"/>
      <c r="AV1829" s="456"/>
      <c r="AW1829" s="456"/>
      <c r="AX1829" s="449"/>
      <c r="AY1829" s="146"/>
      <c r="AZ1829" s="146"/>
      <c r="BA1829" s="146"/>
      <c r="BB1829" s="146"/>
      <c r="BC1829" s="147" t="s">
        <v>12297</v>
      </c>
      <c r="BD1829" s="147" t="s">
        <v>12298</v>
      </c>
      <c r="BE1829" s="147" t="s">
        <v>1366</v>
      </c>
      <c r="BF1829" s="148"/>
      <c r="BG1829" s="149"/>
      <c r="BH1829" s="149"/>
      <c r="BI1829" s="149"/>
      <c r="BJ1829" s="147"/>
      <c r="BK1829" s="150" t="s">
        <v>1511</v>
      </c>
      <c r="BL1829" s="151"/>
      <c r="BM1829" s="147"/>
      <c r="BN1829" s="147"/>
      <c r="BO1829" s="5" t="s">
        <v>12798</v>
      </c>
      <c r="BP1829" s="5"/>
      <c r="BQ1829" s="5"/>
      <c r="BR1829" s="5"/>
      <c r="BS1829" s="5"/>
      <c r="BT1829" s="147"/>
      <c r="BU1829" s="147"/>
      <c r="BV1829" s="147"/>
      <c r="BW1829" s="147"/>
      <c r="BX1829" s="147"/>
      <c r="BY1829" s="5"/>
      <c r="BZ1829" s="5"/>
      <c r="CA1829" s="5"/>
      <c r="CB1829" s="5" t="s">
        <v>1511</v>
      </c>
      <c r="CC1829" s="5"/>
      <c r="CD1829" s="5"/>
      <c r="CE1829" s="5"/>
      <c r="CF1829" s="5"/>
      <c r="CG1829" s="5"/>
      <c r="CH1829" s="5"/>
      <c r="CI1829" s="5"/>
      <c r="CJ1829" s="5"/>
      <c r="CK1829" s="5"/>
      <c r="CL1829" s="5"/>
      <c r="CM1829" s="5"/>
      <c r="CN1829" s="5"/>
      <c r="CO1829" s="5"/>
      <c r="CP1829" s="5"/>
      <c r="CQ1829" s="5"/>
      <c r="CR1829" s="5"/>
      <c r="CS1829" s="5"/>
      <c r="CT1829" s="5"/>
      <c r="CU1829" s="5"/>
      <c r="CV1829" s="5"/>
      <c r="CW1829" s="5"/>
      <c r="CX1829" s="5"/>
      <c r="CY1829" s="5"/>
      <c r="CZ1829" s="5"/>
      <c r="DA1829" s="5"/>
      <c r="DB1829" s="5"/>
      <c r="DC1829" s="5"/>
      <c r="DD1829" s="5"/>
      <c r="DE1829" s="5"/>
      <c r="DF1829" s="5"/>
      <c r="DG1829" s="5"/>
      <c r="DH1829" s="5"/>
      <c r="DI1829" s="5"/>
      <c r="DJ1829" s="5"/>
      <c r="DK1829" s="5"/>
      <c r="DL1829" s="5"/>
      <c r="DM1829" s="5"/>
      <c r="DN1829" s="5"/>
      <c r="DO1829" s="5"/>
      <c r="DP1829" s="5"/>
      <c r="DQ1829" s="5"/>
      <c r="DR1829" s="5"/>
      <c r="DS1829" s="5"/>
      <c r="DT1829" s="5"/>
      <c r="DU1829" s="5"/>
      <c r="DV1829" s="5"/>
      <c r="DW1829" s="5"/>
      <c r="DX1829" s="5"/>
      <c r="DY1829" s="5"/>
      <c r="DZ1829" s="5"/>
      <c r="EA1829" s="5"/>
      <c r="EB1829" s="5"/>
      <c r="EC1829" s="5"/>
      <c r="ED1829" s="5"/>
      <c r="EE1829" s="5"/>
      <c r="EF1829" s="5"/>
      <c r="EG1829" s="5"/>
      <c r="EH1829" s="5"/>
      <c r="EI1829" s="5"/>
      <c r="EJ1829" s="5"/>
      <c r="EK1829" s="5"/>
      <c r="EL1829" s="5"/>
      <c r="EM1829" s="5"/>
      <c r="EN1829" s="5"/>
      <c r="EO1829" s="5"/>
      <c r="EP1829" s="5"/>
      <c r="EQ1829" s="5"/>
      <c r="ER1829" s="5"/>
      <c r="ES1829" s="5"/>
      <c r="ET1829" s="5"/>
      <c r="EU1829" s="5"/>
      <c r="EV1829" s="5"/>
      <c r="EW1829" s="5"/>
      <c r="EX1829" s="5"/>
      <c r="EY1829" s="5"/>
      <c r="EZ1829" s="5"/>
      <c r="FA1829" s="5"/>
      <c r="FB1829" s="5"/>
      <c r="FC1829" s="5"/>
      <c r="FD1829" s="5"/>
      <c r="FE1829" s="5"/>
      <c r="FF1829" s="5"/>
      <c r="FG1829" s="5"/>
      <c r="FH1829" s="5"/>
      <c r="FI1829" s="5"/>
      <c r="FJ1829" s="5"/>
      <c r="FK1829" s="5"/>
      <c r="FL1829" s="5"/>
      <c r="FM1829" s="5"/>
      <c r="FN1829" s="5"/>
      <c r="FO1829" s="5"/>
      <c r="FP1829" s="5"/>
      <c r="FQ1829" s="5"/>
      <c r="FR1829" s="5"/>
      <c r="FS1829" s="5"/>
      <c r="FT1829" s="5"/>
      <c r="FU1829" s="5"/>
      <c r="FV1829" s="5"/>
      <c r="FW1829" s="5"/>
      <c r="FX1829" s="5"/>
      <c r="FY1829" s="5"/>
      <c r="FZ1829" s="5"/>
      <c r="GA1829" s="5"/>
      <c r="GB1829" s="5"/>
      <c r="GC1829" s="5"/>
      <c r="GD1829" s="5"/>
      <c r="GE1829" s="5"/>
      <c r="GF1829" s="5"/>
      <c r="GG1829" s="5"/>
      <c r="GH1829" s="5"/>
      <c r="GI1829" s="5"/>
      <c r="GJ1829" s="5"/>
      <c r="GK1829" s="5"/>
      <c r="GL1829" s="5"/>
      <c r="GM1829" s="5"/>
      <c r="GN1829" s="5"/>
      <c r="GO1829" s="5"/>
      <c r="GP1829" s="5"/>
      <c r="GQ1829" s="5"/>
      <c r="GR1829" s="5"/>
      <c r="GS1829" s="5"/>
      <c r="GT1829" s="5"/>
      <c r="GU1829" s="5"/>
      <c r="GV1829" s="5"/>
      <c r="GW1829" s="5"/>
      <c r="GX1829" s="5"/>
      <c r="GY1829" s="5"/>
      <c r="GZ1829" s="5"/>
      <c r="HA1829" s="5"/>
      <c r="HB1829" s="5"/>
      <c r="HC1829" s="5"/>
      <c r="HD1829" s="5"/>
      <c r="HE1829" s="5"/>
      <c r="HF1829" s="5"/>
      <c r="HG1829" s="5"/>
      <c r="HH1829" s="5"/>
      <c r="HI1829" s="5"/>
      <c r="HJ1829" s="5"/>
      <c r="HK1829" s="5"/>
      <c r="HL1829" s="5"/>
      <c r="HM1829" s="5"/>
      <c r="HN1829" s="5"/>
      <c r="HO1829" s="5"/>
      <c r="HP1829" s="5"/>
      <c r="HQ1829" s="5"/>
      <c r="HR1829" s="5"/>
      <c r="HS1829" s="5"/>
      <c r="HT1829" s="5"/>
      <c r="HU1829" s="5"/>
      <c r="HV1829" s="5"/>
      <c r="HW1829" s="5"/>
      <c r="HX1829" s="5"/>
      <c r="HY1829" s="5"/>
      <c r="HZ1829" s="5"/>
      <c r="IA1829" s="5"/>
      <c r="IB1829" s="5"/>
      <c r="IC1829" s="5"/>
      <c r="ID1829" s="5"/>
      <c r="IE1829" s="5"/>
      <c r="IF1829" s="5"/>
      <c r="IG1829" s="5"/>
      <c r="IH1829" s="5"/>
      <c r="II1829" s="5"/>
      <c r="IJ1829" s="5"/>
      <c r="IK1829" s="5"/>
      <c r="IL1829" s="5"/>
      <c r="IM1829" s="5"/>
      <c r="IN1829" s="5"/>
      <c r="IO1829" s="5"/>
      <c r="IP1829" s="5"/>
      <c r="IQ1829" s="5"/>
      <c r="IR1829" s="5"/>
      <c r="IS1829" s="5"/>
      <c r="IT1829" s="5"/>
      <c r="IU1829" s="5"/>
      <c r="IV1829" s="5"/>
      <c r="IW1829" s="5"/>
      <c r="IX1829" s="5"/>
      <c r="IY1829" s="5"/>
      <c r="IZ1829" s="5"/>
      <c r="JA1829" s="5"/>
      <c r="JB1829" s="5"/>
      <c r="JC1829" s="5"/>
      <c r="JD1829" s="5"/>
      <c r="JE1829" s="5"/>
      <c r="JF1829" s="5"/>
      <c r="JG1829" s="5"/>
      <c r="JH1829" s="5"/>
      <c r="JI1829" s="5"/>
      <c r="JJ1829" s="5"/>
      <c r="JK1829" s="5"/>
      <c r="JL1829" s="5"/>
      <c r="JM1829" s="5"/>
      <c r="JN1829" s="5"/>
      <c r="JO1829" s="5"/>
      <c r="JP1829" s="5"/>
      <c r="JQ1829" s="5"/>
      <c r="JR1829" s="5"/>
      <c r="JS1829" s="5"/>
      <c r="JT1829" s="5"/>
      <c r="JU1829" s="5"/>
      <c r="JV1829" s="5"/>
      <c r="JW1829" s="5"/>
      <c r="JX1829" s="5"/>
      <c r="JY1829" s="5"/>
      <c r="JZ1829" s="5"/>
      <c r="KA1829" s="5"/>
      <c r="KB1829" s="5"/>
      <c r="KC1829" s="5"/>
      <c r="KD1829" s="5"/>
      <c r="KE1829" s="5"/>
      <c r="KF1829" s="5"/>
      <c r="KG1829" s="5"/>
      <c r="KH1829" s="5"/>
      <c r="KI1829" s="5"/>
      <c r="KJ1829" s="5"/>
      <c r="KK1829" s="5"/>
      <c r="KL1829" s="5"/>
      <c r="KM1829" s="5"/>
      <c r="KN1829" s="5"/>
      <c r="KO1829" s="5"/>
      <c r="KP1829" s="5"/>
      <c r="KQ1829" s="5"/>
      <c r="KR1829" s="5"/>
      <c r="KS1829" s="5"/>
      <c r="KT1829" s="5"/>
      <c r="KU1829" s="5"/>
      <c r="KV1829" s="5"/>
      <c r="KW1829" s="5"/>
      <c r="KX1829" s="5"/>
      <c r="KY1829" s="5"/>
      <c r="KZ1829" s="5"/>
      <c r="LA1829" s="5"/>
      <c r="LB1829" s="5"/>
      <c r="LC1829" s="5"/>
      <c r="LD1829" s="5"/>
      <c r="LE1829" s="5"/>
      <c r="LF1829" s="5"/>
      <c r="LG1829" s="5"/>
      <c r="LH1829" s="5"/>
      <c r="LI1829" s="5"/>
      <c r="LJ1829" s="5"/>
      <c r="LK1829" s="5"/>
      <c r="LL1829" s="5"/>
      <c r="LM1829" s="5"/>
      <c r="LN1829" s="5"/>
      <c r="LO1829" s="5"/>
      <c r="LP1829" s="5"/>
      <c r="LQ1829" s="5"/>
      <c r="LR1829" s="5"/>
      <c r="LS1829" s="5"/>
      <c r="LT1829" s="5"/>
      <c r="LU1829" s="5"/>
      <c r="LV1829" s="5"/>
      <c r="LW1829" s="5"/>
      <c r="LX1829" s="5"/>
      <c r="LY1829" s="5"/>
      <c r="LZ1829" s="5"/>
      <c r="MA1829" s="5"/>
      <c r="MB1829" s="5"/>
      <c r="MC1829" s="5"/>
      <c r="MD1829" s="5"/>
      <c r="ME1829" s="5"/>
      <c r="MF1829" s="5"/>
      <c r="MG1829" s="5"/>
      <c r="MH1829" s="5"/>
      <c r="MI1829" s="5"/>
      <c r="MJ1829" s="5"/>
      <c r="MK1829" s="5"/>
      <c r="ML1829" s="5"/>
      <c r="MM1829" s="5"/>
      <c r="MN1829" s="5"/>
      <c r="MO1829" s="5"/>
      <c r="MP1829" s="5"/>
      <c r="MQ1829" s="5"/>
      <c r="MR1829" s="5"/>
      <c r="MS1829" s="5"/>
      <c r="MT1829" s="5"/>
      <c r="MU1829" s="5"/>
      <c r="MV1829" s="5"/>
      <c r="MW1829" s="5"/>
      <c r="MX1829" s="5"/>
      <c r="MY1829" s="5"/>
      <c r="MZ1829" s="5"/>
      <c r="NA1829" s="5"/>
      <c r="NB1829" s="5"/>
      <c r="NC1829" s="5"/>
      <c r="ND1829" s="5"/>
      <c r="NE1829" s="5"/>
      <c r="NF1829" s="5"/>
      <c r="NG1829" s="5"/>
      <c r="NH1829" s="5"/>
      <c r="NI1829" s="5"/>
      <c r="NJ1829" s="5"/>
      <c r="NK1829" s="5"/>
      <c r="NL1829" s="5"/>
      <c r="NM1829" s="5"/>
      <c r="NN1829" s="5"/>
      <c r="NO1829" s="5"/>
      <c r="NP1829" s="5"/>
      <c r="NQ1829" s="5"/>
      <c r="NR1829" s="5"/>
      <c r="NS1829" s="5"/>
      <c r="NT1829" s="5"/>
      <c r="NU1829" s="5"/>
      <c r="NV1829" s="5"/>
      <c r="NW1829" s="5"/>
      <c r="NX1829" s="5"/>
      <c r="NY1829" s="5"/>
      <c r="NZ1829" s="5"/>
      <c r="OA1829" s="5"/>
      <c r="OB1829" s="5"/>
      <c r="OC1829" s="5"/>
      <c r="OD1829" s="5"/>
      <c r="OE1829" s="5"/>
      <c r="OF1829" s="5"/>
      <c r="OG1829" s="5"/>
      <c r="OH1829" s="5"/>
      <c r="OI1829" s="5"/>
      <c r="OJ1829" s="5"/>
      <c r="OK1829" s="5"/>
      <c r="OL1829" s="5"/>
      <c r="OM1829" s="5"/>
      <c r="ON1829" s="5"/>
      <c r="OO1829" s="5"/>
      <c r="OP1829" s="5"/>
      <c r="OQ1829" s="5"/>
      <c r="OR1829" s="5"/>
      <c r="OS1829" s="5"/>
      <c r="OT1829" s="5"/>
      <c r="OU1829" s="5"/>
      <c r="OV1829" s="5"/>
      <c r="OW1829" s="5"/>
      <c r="OX1829" s="5"/>
      <c r="OY1829" s="5"/>
      <c r="OZ1829" s="5"/>
      <c r="PA1829" s="5"/>
      <c r="PB1829" s="5"/>
      <c r="PC1829" s="5"/>
      <c r="PD1829" s="5"/>
      <c r="PE1829" s="5"/>
      <c r="PF1829" s="5"/>
      <c r="PG1829" s="5"/>
      <c r="PH1829" s="5"/>
      <c r="PI1829" s="5"/>
      <c r="PJ1829" s="5"/>
      <c r="PK1829" s="5"/>
      <c r="PL1829" s="5"/>
      <c r="PM1829" s="5"/>
      <c r="PN1829" s="5"/>
      <c r="PO1829" s="5"/>
      <c r="PP1829" s="5"/>
      <c r="PQ1829" s="5"/>
      <c r="PR1829" s="5"/>
      <c r="PS1829" s="5"/>
      <c r="PT1829" s="5"/>
      <c r="PU1829" s="5"/>
      <c r="PV1829" s="5"/>
      <c r="PW1829" s="5"/>
      <c r="PX1829" s="5"/>
      <c r="PY1829" s="5"/>
      <c r="PZ1829" s="5"/>
      <c r="QA1829" s="5"/>
      <c r="QB1829" s="5"/>
      <c r="QC1829" s="5"/>
      <c r="QD1829" s="5"/>
      <c r="QE1829" s="5"/>
      <c r="QF1829" s="5"/>
      <c r="QG1829" s="5"/>
      <c r="QH1829" s="5"/>
      <c r="QI1829" s="5"/>
      <c r="QJ1829" s="5"/>
      <c r="QK1829" s="5"/>
      <c r="QL1829" s="5"/>
      <c r="QM1829" s="5"/>
      <c r="QN1829" s="5"/>
      <c r="QO1829" s="5"/>
      <c r="QP1829" s="5"/>
      <c r="QQ1829" s="5"/>
      <c r="QR1829" s="5"/>
      <c r="QS1829" s="5"/>
      <c r="QT1829" s="5"/>
      <c r="QU1829" s="5"/>
      <c r="QV1829" s="5"/>
      <c r="QW1829" s="5"/>
      <c r="QX1829" s="5"/>
      <c r="QY1829" s="5"/>
      <c r="QZ1829" s="5"/>
      <c r="RA1829" s="5"/>
      <c r="RB1829" s="5"/>
      <c r="RC1829" s="5"/>
      <c r="RD1829" s="5"/>
      <c r="RE1829" s="5"/>
      <c r="RF1829" s="5"/>
      <c r="RG1829" s="5"/>
      <c r="RH1829" s="5"/>
      <c r="RI1829" s="5"/>
      <c r="RJ1829" s="5"/>
      <c r="RK1829" s="5"/>
    </row>
    <row r="1830" ht="13.75" spans="1:479">
      <c r="A1830" s="285" t="s">
        <v>12797</v>
      </c>
      <c r="B1830" s="365" t="s">
        <v>564</v>
      </c>
      <c r="C1830" s="365" t="s">
        <v>4027</v>
      </c>
      <c r="D1830" s="286" t="s">
        <v>494</v>
      </c>
      <c r="E1830" s="287">
        <v>6</v>
      </c>
      <c r="F1830" s="287">
        <v>57</v>
      </c>
      <c r="G1830" s="288">
        <f t="shared" si="30"/>
        <v>342</v>
      </c>
      <c r="H1830" s="139"/>
      <c r="I1830" s="140"/>
      <c r="J1830" s="140">
        <v>31</v>
      </c>
      <c r="K1830" s="140">
        <v>29</v>
      </c>
      <c r="L1830" s="140">
        <v>45</v>
      </c>
      <c r="M1830" s="141"/>
      <c r="N1830" s="452"/>
      <c r="O1830" s="453">
        <v>29</v>
      </c>
      <c r="P1830" s="453">
        <v>27</v>
      </c>
      <c r="Q1830" s="453">
        <v>39</v>
      </c>
      <c r="R1830" s="452"/>
      <c r="S1830" s="447"/>
      <c r="T1830" s="153"/>
      <c r="U1830" s="457"/>
      <c r="V1830" s="458"/>
      <c r="W1830" s="458"/>
      <c r="X1830" s="449"/>
      <c r="Y1830" s="447"/>
      <c r="Z1830" s="454"/>
      <c r="AA1830" s="457"/>
      <c r="AB1830" s="458"/>
      <c r="AC1830" s="458"/>
      <c r="AD1830" s="449"/>
      <c r="AE1830" s="447"/>
      <c r="AF1830" s="447"/>
      <c r="AG1830" s="447"/>
      <c r="AH1830" s="447"/>
      <c r="AI1830" s="447"/>
      <c r="AJ1830" s="447"/>
      <c r="AK1830" s="447"/>
      <c r="AL1830" s="145"/>
      <c r="AM1830" s="152"/>
      <c r="AN1830" s="152"/>
      <c r="AO1830" s="153"/>
      <c r="AP1830" s="153"/>
      <c r="AQ1830" s="146"/>
      <c r="AR1830" s="447"/>
      <c r="AS1830" s="454"/>
      <c r="AT1830" s="455"/>
      <c r="AU1830" s="455"/>
      <c r="AV1830" s="456"/>
      <c r="AW1830" s="456"/>
      <c r="AX1830" s="449"/>
      <c r="AY1830" s="146"/>
      <c r="AZ1830" s="146"/>
      <c r="BA1830" s="146"/>
      <c r="BB1830" s="146"/>
      <c r="BC1830" s="147" t="s">
        <v>12300</v>
      </c>
      <c r="BD1830" s="147" t="s">
        <v>12301</v>
      </c>
      <c r="BE1830" s="147" t="s">
        <v>12362</v>
      </c>
      <c r="BF1830" s="148"/>
      <c r="BG1830" s="149"/>
      <c r="BH1830" s="149"/>
      <c r="BI1830" s="149"/>
      <c r="BJ1830" s="147"/>
      <c r="BK1830" s="150" t="s">
        <v>1511</v>
      </c>
      <c r="BL1830" s="151"/>
      <c r="BM1830" s="147"/>
      <c r="BN1830" s="147"/>
      <c r="BO1830" s="5" t="s">
        <v>12798</v>
      </c>
      <c r="BP1830" s="5"/>
      <c r="BQ1830" s="5"/>
      <c r="BR1830" s="5"/>
      <c r="BS1830" s="5"/>
      <c r="BT1830" s="147"/>
      <c r="BU1830" s="147"/>
      <c r="BV1830" s="147"/>
      <c r="BW1830" s="147"/>
      <c r="BX1830" s="147"/>
      <c r="BY1830" s="5"/>
      <c r="BZ1830" s="5"/>
      <c r="CA1830" s="5"/>
      <c r="CB1830" s="5" t="s">
        <v>1511</v>
      </c>
      <c r="CC1830" s="5"/>
      <c r="CD1830" s="5"/>
      <c r="CE1830" s="5"/>
      <c r="CF1830" s="5"/>
      <c r="CG1830" s="5"/>
      <c r="CH1830" s="5"/>
      <c r="CI1830" s="5"/>
      <c r="CJ1830" s="5"/>
      <c r="CK1830" s="5"/>
      <c r="CL1830" s="5"/>
      <c r="CM1830" s="5"/>
      <c r="CN1830" s="5"/>
      <c r="CO1830" s="5"/>
      <c r="CP1830" s="5"/>
      <c r="CQ1830" s="5"/>
      <c r="CR1830" s="5"/>
      <c r="CS1830" s="5"/>
      <c r="CT1830" s="5"/>
      <c r="CU1830" s="5"/>
      <c r="CV1830" s="5"/>
      <c r="CW1830" s="5"/>
      <c r="CX1830" s="5"/>
      <c r="CY1830" s="5"/>
      <c r="CZ1830" s="5"/>
      <c r="DA1830" s="5"/>
      <c r="DB1830" s="5"/>
      <c r="DC1830" s="5"/>
      <c r="DD1830" s="5"/>
      <c r="DE1830" s="5"/>
      <c r="DF1830" s="5"/>
      <c r="DG1830" s="5"/>
      <c r="DH1830" s="5"/>
      <c r="DI1830" s="5"/>
      <c r="DJ1830" s="5"/>
      <c r="DK1830" s="5"/>
      <c r="DL1830" s="5"/>
      <c r="DM1830" s="5"/>
      <c r="DN1830" s="5"/>
      <c r="DO1830" s="5"/>
      <c r="DP1830" s="5"/>
      <c r="DQ1830" s="5"/>
      <c r="DR1830" s="5"/>
      <c r="DS1830" s="5"/>
      <c r="DT1830" s="5"/>
      <c r="DU1830" s="5"/>
      <c r="DV1830" s="5"/>
      <c r="DW1830" s="5"/>
      <c r="DX1830" s="5"/>
      <c r="DY1830" s="5"/>
      <c r="DZ1830" s="5"/>
      <c r="EA1830" s="5"/>
      <c r="EB1830" s="5"/>
      <c r="EC1830" s="5"/>
      <c r="ED1830" s="5"/>
      <c r="EE1830" s="5"/>
      <c r="EF1830" s="5"/>
      <c r="EG1830" s="5"/>
      <c r="EH1830" s="5"/>
      <c r="EI1830" s="5"/>
      <c r="EJ1830" s="5"/>
      <c r="EK1830" s="5"/>
      <c r="EL1830" s="5"/>
      <c r="EM1830" s="5"/>
      <c r="EN1830" s="5"/>
      <c r="EO1830" s="5"/>
      <c r="EP1830" s="5"/>
      <c r="EQ1830" s="5"/>
      <c r="ER1830" s="5"/>
      <c r="ES1830" s="5"/>
      <c r="ET1830" s="5"/>
      <c r="EU1830" s="5"/>
      <c r="EV1830" s="5"/>
      <c r="EW1830" s="5"/>
      <c r="EX1830" s="5"/>
      <c r="EY1830" s="5"/>
      <c r="EZ1830" s="5"/>
      <c r="FA1830" s="5"/>
      <c r="FB1830" s="5"/>
      <c r="FC1830" s="5"/>
      <c r="FD1830" s="5"/>
      <c r="FE1830" s="5"/>
      <c r="FF1830" s="5"/>
      <c r="FG1830" s="5"/>
      <c r="FH1830" s="5"/>
      <c r="FI1830" s="5"/>
      <c r="FJ1830" s="5"/>
      <c r="FK1830" s="5"/>
      <c r="FL1830" s="5"/>
      <c r="FM1830" s="5"/>
      <c r="FN1830" s="5"/>
      <c r="FO1830" s="5"/>
      <c r="FP1830" s="5"/>
      <c r="FQ1830" s="5"/>
      <c r="FR1830" s="5"/>
      <c r="FS1830" s="5"/>
      <c r="FT1830" s="5"/>
      <c r="FU1830" s="5"/>
      <c r="FV1830" s="5"/>
      <c r="FW1830" s="5"/>
      <c r="FX1830" s="5"/>
      <c r="FY1830" s="5"/>
      <c r="FZ1830" s="5"/>
      <c r="GA1830" s="5"/>
      <c r="GB1830" s="5"/>
      <c r="GC1830" s="5"/>
      <c r="GD1830" s="5"/>
      <c r="GE1830" s="5"/>
      <c r="GF1830" s="5"/>
      <c r="GG1830" s="5"/>
      <c r="GH1830" s="5"/>
      <c r="GI1830" s="5"/>
      <c r="GJ1830" s="5"/>
      <c r="GK1830" s="5"/>
      <c r="GL1830" s="5"/>
      <c r="GM1830" s="5"/>
      <c r="GN1830" s="5"/>
      <c r="GO1830" s="5"/>
      <c r="GP1830" s="5"/>
      <c r="GQ1830" s="5"/>
      <c r="GR1830" s="5"/>
      <c r="GS1830" s="5"/>
      <c r="GT1830" s="5"/>
      <c r="GU1830" s="5"/>
      <c r="GV1830" s="5"/>
      <c r="GW1830" s="5"/>
      <c r="GX1830" s="5"/>
      <c r="GY1830" s="5"/>
      <c r="GZ1830" s="5"/>
      <c r="HA1830" s="5"/>
      <c r="HB1830" s="5"/>
      <c r="HC1830" s="5"/>
      <c r="HD1830" s="5"/>
      <c r="HE1830" s="5"/>
      <c r="HF1830" s="5"/>
      <c r="HG1830" s="5"/>
      <c r="HH1830" s="5"/>
      <c r="HI1830" s="5"/>
      <c r="HJ1830" s="5"/>
      <c r="HK1830" s="5"/>
      <c r="HL1830" s="5"/>
      <c r="HM1830" s="5"/>
      <c r="HN1830" s="5"/>
      <c r="HO1830" s="5"/>
      <c r="HP1830" s="5"/>
      <c r="HQ1830" s="5"/>
      <c r="HR1830" s="5"/>
      <c r="HS1830" s="5"/>
      <c r="HT1830" s="5"/>
      <c r="HU1830" s="5"/>
      <c r="HV1830" s="5"/>
      <c r="HW1830" s="5"/>
      <c r="HX1830" s="5"/>
      <c r="HY1830" s="5"/>
      <c r="HZ1830" s="5"/>
      <c r="IA1830" s="5"/>
      <c r="IB1830" s="5"/>
      <c r="IC1830" s="5"/>
      <c r="ID1830" s="5"/>
      <c r="IE1830" s="5"/>
      <c r="IF1830" s="5"/>
      <c r="IG1830" s="5"/>
      <c r="IH1830" s="5"/>
      <c r="II1830" s="5"/>
      <c r="IJ1830" s="5"/>
      <c r="IK1830" s="5"/>
      <c r="IL1830" s="5"/>
      <c r="IM1830" s="5"/>
      <c r="IN1830" s="5"/>
      <c r="IO1830" s="5"/>
      <c r="IP1830" s="5"/>
      <c r="IQ1830" s="5"/>
      <c r="IR1830" s="5"/>
      <c r="IS1830" s="5"/>
      <c r="IT1830" s="5"/>
      <c r="IU1830" s="5"/>
      <c r="IV1830" s="5"/>
      <c r="IW1830" s="5"/>
      <c r="IX1830" s="5"/>
      <c r="IY1830" s="5"/>
      <c r="IZ1830" s="5"/>
      <c r="JA1830" s="5"/>
      <c r="JB1830" s="5"/>
      <c r="JC1830" s="5"/>
      <c r="JD1830" s="5"/>
      <c r="JE1830" s="5"/>
      <c r="JF1830" s="5"/>
      <c r="JG1830" s="5"/>
      <c r="JH1830" s="5"/>
      <c r="JI1830" s="5"/>
      <c r="JJ1830" s="5"/>
      <c r="JK1830" s="5"/>
      <c r="JL1830" s="5"/>
      <c r="JM1830" s="5"/>
      <c r="JN1830" s="5"/>
      <c r="JO1830" s="5"/>
      <c r="JP1830" s="5"/>
      <c r="JQ1830" s="5"/>
      <c r="JR1830" s="5"/>
      <c r="JS1830" s="5"/>
      <c r="JT1830" s="5"/>
      <c r="JU1830" s="5"/>
      <c r="JV1830" s="5"/>
      <c r="JW1830" s="5"/>
      <c r="JX1830" s="5"/>
      <c r="JY1830" s="5"/>
      <c r="JZ1830" s="5"/>
      <c r="KA1830" s="5"/>
      <c r="KB1830" s="5"/>
      <c r="KC1830" s="5"/>
      <c r="KD1830" s="5"/>
      <c r="KE1830" s="5"/>
      <c r="KF1830" s="5"/>
      <c r="KG1830" s="5"/>
      <c r="KH1830" s="5"/>
      <c r="KI1830" s="5"/>
      <c r="KJ1830" s="5"/>
      <c r="KK1830" s="5"/>
      <c r="KL1830" s="5"/>
      <c r="KM1830" s="5"/>
      <c r="KN1830" s="5"/>
      <c r="KO1830" s="5"/>
      <c r="KP1830" s="5"/>
      <c r="KQ1830" s="5"/>
      <c r="KR1830" s="5"/>
      <c r="KS1830" s="5"/>
      <c r="KT1830" s="5"/>
      <c r="KU1830" s="5"/>
      <c r="KV1830" s="5"/>
      <c r="KW1830" s="5"/>
      <c r="KX1830" s="5"/>
      <c r="KY1830" s="5"/>
      <c r="KZ1830" s="5"/>
      <c r="LA1830" s="5"/>
      <c r="LB1830" s="5"/>
      <c r="LC1830" s="5"/>
      <c r="LD1830" s="5"/>
      <c r="LE1830" s="5"/>
      <c r="LF1830" s="5"/>
      <c r="LG1830" s="5"/>
      <c r="LH1830" s="5"/>
      <c r="LI1830" s="5"/>
      <c r="LJ1830" s="5"/>
      <c r="LK1830" s="5"/>
      <c r="LL1830" s="5"/>
      <c r="LM1830" s="5"/>
      <c r="LN1830" s="5"/>
      <c r="LO1830" s="5"/>
      <c r="LP1830" s="5"/>
      <c r="LQ1830" s="5"/>
      <c r="LR1830" s="5"/>
      <c r="LS1830" s="5"/>
      <c r="LT1830" s="5"/>
      <c r="LU1830" s="5"/>
      <c r="LV1830" s="5"/>
      <c r="LW1830" s="5"/>
      <c r="LX1830" s="5"/>
      <c r="LY1830" s="5"/>
      <c r="LZ1830" s="5"/>
      <c r="MA1830" s="5"/>
      <c r="MB1830" s="5"/>
      <c r="MC1830" s="5"/>
      <c r="MD1830" s="5"/>
      <c r="ME1830" s="5"/>
      <c r="MF1830" s="5"/>
      <c r="MG1830" s="5"/>
      <c r="MH1830" s="5"/>
      <c r="MI1830" s="5"/>
      <c r="MJ1830" s="5"/>
      <c r="MK1830" s="5"/>
      <c r="ML1830" s="5"/>
      <c r="MM1830" s="5"/>
      <c r="MN1830" s="5"/>
      <c r="MO1830" s="5"/>
      <c r="MP1830" s="5"/>
      <c r="MQ1830" s="5"/>
      <c r="MR1830" s="5"/>
      <c r="MS1830" s="5"/>
      <c r="MT1830" s="5"/>
      <c r="MU1830" s="5"/>
      <c r="MV1830" s="5"/>
      <c r="MW1830" s="5"/>
      <c r="MX1830" s="5"/>
      <c r="MY1830" s="5"/>
      <c r="MZ1830" s="5"/>
      <c r="NA1830" s="5"/>
      <c r="NB1830" s="5"/>
      <c r="NC1830" s="5"/>
      <c r="ND1830" s="5"/>
      <c r="NE1830" s="5"/>
      <c r="NF1830" s="5"/>
      <c r="NG1830" s="5"/>
      <c r="NH1830" s="5"/>
      <c r="NI1830" s="5"/>
      <c r="NJ1830" s="5"/>
      <c r="NK1830" s="5"/>
      <c r="NL1830" s="5"/>
      <c r="NM1830" s="5"/>
      <c r="NN1830" s="5"/>
      <c r="NO1830" s="5"/>
      <c r="NP1830" s="5"/>
      <c r="NQ1830" s="5"/>
      <c r="NR1830" s="5"/>
      <c r="NS1830" s="5"/>
      <c r="NT1830" s="5"/>
      <c r="NU1830" s="5"/>
      <c r="NV1830" s="5"/>
      <c r="NW1830" s="5"/>
      <c r="NX1830" s="5"/>
      <c r="NY1830" s="5"/>
      <c r="NZ1830" s="5"/>
      <c r="OA1830" s="5"/>
      <c r="OB1830" s="5"/>
      <c r="OC1830" s="5"/>
      <c r="OD1830" s="5"/>
      <c r="OE1830" s="5"/>
      <c r="OF1830" s="5"/>
      <c r="OG1830" s="5"/>
      <c r="OH1830" s="5"/>
      <c r="OI1830" s="5"/>
      <c r="OJ1830" s="5"/>
      <c r="OK1830" s="5"/>
      <c r="OL1830" s="5"/>
      <c r="OM1830" s="5"/>
      <c r="ON1830" s="5"/>
      <c r="OO1830" s="5"/>
      <c r="OP1830" s="5"/>
      <c r="OQ1830" s="5"/>
      <c r="OR1830" s="5"/>
      <c r="OS1830" s="5"/>
      <c r="OT1830" s="5"/>
      <c r="OU1830" s="5"/>
      <c r="OV1830" s="5"/>
      <c r="OW1830" s="5"/>
      <c r="OX1830" s="5"/>
      <c r="OY1830" s="5"/>
      <c r="OZ1830" s="5"/>
      <c r="PA1830" s="5"/>
      <c r="PB1830" s="5"/>
      <c r="PC1830" s="5"/>
      <c r="PD1830" s="5"/>
      <c r="PE1830" s="5"/>
      <c r="PF1830" s="5"/>
      <c r="PG1830" s="5"/>
      <c r="PH1830" s="5"/>
      <c r="PI1830" s="5"/>
      <c r="PJ1830" s="5"/>
      <c r="PK1830" s="5"/>
      <c r="PL1830" s="5"/>
      <c r="PM1830" s="5"/>
      <c r="PN1830" s="5"/>
      <c r="PO1830" s="5"/>
      <c r="PP1830" s="5"/>
      <c r="PQ1830" s="5"/>
      <c r="PR1830" s="5"/>
      <c r="PS1830" s="5"/>
      <c r="PT1830" s="5"/>
      <c r="PU1830" s="5"/>
      <c r="PV1830" s="5"/>
      <c r="PW1830" s="5"/>
      <c r="PX1830" s="5"/>
      <c r="PY1830" s="5"/>
      <c r="PZ1830" s="5"/>
      <c r="QA1830" s="5"/>
      <c r="QB1830" s="5"/>
      <c r="QC1830" s="5"/>
      <c r="QD1830" s="5"/>
      <c r="QE1830" s="5"/>
      <c r="QF1830" s="5"/>
      <c r="QG1830" s="5"/>
      <c r="QH1830" s="5"/>
      <c r="QI1830" s="5"/>
      <c r="QJ1830" s="5"/>
      <c r="QK1830" s="5"/>
      <c r="QL1830" s="5"/>
      <c r="QM1830" s="5"/>
      <c r="QN1830" s="5"/>
      <c r="QO1830" s="5"/>
      <c r="QP1830" s="5"/>
      <c r="QQ1830" s="5"/>
      <c r="QR1830" s="5"/>
      <c r="QS1830" s="5"/>
      <c r="QT1830" s="5"/>
      <c r="QU1830" s="5"/>
      <c r="QV1830" s="5"/>
      <c r="QW1830" s="5"/>
      <c r="QX1830" s="5"/>
      <c r="QY1830" s="5"/>
      <c r="QZ1830" s="5"/>
      <c r="RA1830" s="5"/>
      <c r="RB1830" s="5"/>
      <c r="RC1830" s="5"/>
      <c r="RD1830" s="5"/>
      <c r="RE1830" s="5"/>
      <c r="RF1830" s="5"/>
      <c r="RG1830" s="5"/>
      <c r="RH1830" s="5"/>
      <c r="RI1830" s="5"/>
      <c r="RJ1830" s="5"/>
      <c r="RK1830" s="5"/>
    </row>
    <row r="1831" ht="13.75" spans="1:479">
      <c r="A1831" s="285" t="s">
        <v>12797</v>
      </c>
      <c r="B1831" s="285" t="s">
        <v>564</v>
      </c>
      <c r="C1831" s="365" t="s">
        <v>4017</v>
      </c>
      <c r="D1831" s="286" t="s">
        <v>12266</v>
      </c>
      <c r="E1831" s="287">
        <v>6</v>
      </c>
      <c r="F1831" s="287">
        <v>110</v>
      </c>
      <c r="G1831" s="288">
        <f t="shared" si="30"/>
        <v>660</v>
      </c>
      <c r="H1831" s="139"/>
      <c r="I1831" s="140"/>
      <c r="J1831" s="140">
        <v>36</v>
      </c>
      <c r="K1831" s="140">
        <v>50</v>
      </c>
      <c r="L1831" s="140">
        <v>10</v>
      </c>
      <c r="M1831" s="141"/>
      <c r="N1831" s="452"/>
      <c r="O1831" s="452"/>
      <c r="P1831" s="452"/>
      <c r="Q1831" s="452"/>
      <c r="R1831" s="452"/>
      <c r="S1831" s="145"/>
      <c r="T1831" s="153"/>
      <c r="U1831" s="152"/>
      <c r="V1831" s="153"/>
      <c r="W1831" s="153"/>
      <c r="X1831" s="146"/>
      <c r="Y1831" s="145"/>
      <c r="Z1831" s="152"/>
      <c r="AA1831" s="152"/>
      <c r="AB1831" s="153"/>
      <c r="AC1831" s="153"/>
      <c r="AD1831" s="146"/>
      <c r="AE1831" s="447"/>
      <c r="AF1831" s="447"/>
      <c r="AG1831" s="447"/>
      <c r="AH1831" s="447"/>
      <c r="AI1831" s="447"/>
      <c r="AJ1831" s="447"/>
      <c r="AK1831" s="447"/>
      <c r="AL1831" s="145"/>
      <c r="AM1831" s="152"/>
      <c r="AN1831" s="152"/>
      <c r="AO1831" s="153"/>
      <c r="AP1831" s="153"/>
      <c r="AQ1831" s="146"/>
      <c r="AR1831" s="447"/>
      <c r="AS1831" s="454"/>
      <c r="AT1831" s="454"/>
      <c r="AU1831" s="454"/>
      <c r="AV1831" s="448"/>
      <c r="AW1831" s="448"/>
      <c r="AX1831" s="449"/>
      <c r="AY1831" s="146"/>
      <c r="AZ1831" s="146"/>
      <c r="BA1831" s="146"/>
      <c r="BB1831" s="146"/>
      <c r="BC1831" s="147" t="s">
        <v>12297</v>
      </c>
      <c r="BD1831" s="147" t="s">
        <v>12298</v>
      </c>
      <c r="BE1831" s="147" t="s">
        <v>1366</v>
      </c>
      <c r="BF1831" s="148"/>
      <c r="BG1831" s="149"/>
      <c r="BH1831" s="149"/>
      <c r="BI1831" s="149"/>
      <c r="BJ1831" s="147"/>
      <c r="BK1831" s="150" t="s">
        <v>1511</v>
      </c>
      <c r="BL1831" s="151"/>
      <c r="BM1831" s="147"/>
      <c r="BN1831" s="147"/>
      <c r="BO1831" s="5" t="s">
        <v>12798</v>
      </c>
      <c r="BP1831" s="5"/>
      <c r="BQ1831" s="5"/>
      <c r="BR1831" s="5"/>
      <c r="BS1831" s="5"/>
      <c r="BT1831" s="147"/>
      <c r="BU1831" s="147"/>
      <c r="BV1831" s="147"/>
      <c r="BW1831" s="147"/>
      <c r="BX1831" s="147"/>
      <c r="BY1831" s="5"/>
      <c r="BZ1831" s="5"/>
      <c r="CA1831" s="5"/>
      <c r="CB1831" s="5" t="s">
        <v>1511</v>
      </c>
      <c r="CC1831" s="5"/>
      <c r="CD1831" s="5"/>
      <c r="CE1831" s="5"/>
      <c r="CF1831" s="5"/>
      <c r="CG1831" s="5"/>
      <c r="CH1831" s="5"/>
      <c r="CI1831" s="5"/>
      <c r="CJ1831" s="5"/>
      <c r="CK1831" s="5"/>
      <c r="CL1831" s="5"/>
      <c r="CM1831" s="5"/>
      <c r="CN1831" s="5"/>
      <c r="CO1831" s="5"/>
      <c r="CP1831" s="5"/>
      <c r="CQ1831" s="5"/>
      <c r="CR1831" s="5"/>
      <c r="CS1831" s="5"/>
      <c r="CT1831" s="5"/>
      <c r="CU1831" s="5"/>
      <c r="CV1831" s="5"/>
      <c r="CW1831" s="5"/>
      <c r="CX1831" s="5"/>
      <c r="CY1831" s="5"/>
      <c r="CZ1831" s="5"/>
      <c r="DA1831" s="5"/>
      <c r="DB1831" s="5"/>
      <c r="DC1831" s="5"/>
      <c r="DD1831" s="5"/>
      <c r="DE1831" s="5"/>
      <c r="DF1831" s="5"/>
      <c r="DG1831" s="5"/>
      <c r="DH1831" s="5"/>
      <c r="DI1831" s="5"/>
      <c r="DJ1831" s="5"/>
      <c r="DK1831" s="5"/>
      <c r="DL1831" s="5"/>
      <c r="DM1831" s="5"/>
      <c r="DN1831" s="5"/>
      <c r="DO1831" s="5"/>
      <c r="DP1831" s="5"/>
      <c r="DQ1831" s="5"/>
      <c r="DR1831" s="5"/>
      <c r="DS1831" s="5"/>
      <c r="DT1831" s="5"/>
      <c r="DU1831" s="5"/>
      <c r="DV1831" s="5"/>
      <c r="DW1831" s="5"/>
      <c r="DX1831" s="5"/>
      <c r="DY1831" s="5"/>
      <c r="DZ1831" s="5"/>
      <c r="EA1831" s="5"/>
      <c r="EB1831" s="5"/>
      <c r="EC1831" s="5"/>
      <c r="ED1831" s="5"/>
      <c r="EE1831" s="5"/>
      <c r="EF1831" s="5"/>
      <c r="EG1831" s="5"/>
      <c r="EH1831" s="5"/>
      <c r="EI1831" s="5"/>
      <c r="EJ1831" s="5"/>
      <c r="EK1831" s="5"/>
      <c r="EL1831" s="5"/>
      <c r="EM1831" s="5"/>
      <c r="EN1831" s="5"/>
      <c r="EO1831" s="5"/>
      <c r="EP1831" s="5"/>
      <c r="EQ1831" s="5"/>
      <c r="ER1831" s="5"/>
      <c r="ES1831" s="5"/>
      <c r="ET1831" s="5"/>
      <c r="EU1831" s="5"/>
      <c r="EV1831" s="5"/>
      <c r="EW1831" s="5"/>
      <c r="EX1831" s="5"/>
      <c r="EY1831" s="5"/>
      <c r="EZ1831" s="5"/>
      <c r="FA1831" s="5"/>
      <c r="FB1831" s="5"/>
      <c r="FC1831" s="5"/>
      <c r="FD1831" s="5"/>
      <c r="FE1831" s="5"/>
      <c r="FF1831" s="5"/>
      <c r="FG1831" s="5"/>
      <c r="FH1831" s="5"/>
      <c r="FI1831" s="5"/>
      <c r="FJ1831" s="5"/>
      <c r="FK1831" s="5"/>
      <c r="FL1831" s="5"/>
      <c r="FM1831" s="5"/>
      <c r="FN1831" s="5"/>
      <c r="FO1831" s="5"/>
      <c r="FP1831" s="5"/>
      <c r="FQ1831" s="5"/>
      <c r="FR1831" s="5"/>
      <c r="FS1831" s="5"/>
      <c r="FT1831" s="5"/>
      <c r="FU1831" s="5"/>
      <c r="FV1831" s="5"/>
      <c r="FW1831" s="5"/>
      <c r="FX1831" s="5"/>
      <c r="FY1831" s="5"/>
      <c r="FZ1831" s="5"/>
      <c r="GA1831" s="5"/>
      <c r="GB1831" s="5"/>
      <c r="GC1831" s="5"/>
      <c r="GD1831" s="5"/>
      <c r="GE1831" s="5"/>
      <c r="GF1831" s="5"/>
      <c r="GG1831" s="5"/>
      <c r="GH1831" s="5"/>
      <c r="GI1831" s="5"/>
      <c r="GJ1831" s="5"/>
      <c r="GK1831" s="5"/>
      <c r="GL1831" s="5"/>
      <c r="GM1831" s="5"/>
      <c r="GN1831" s="5"/>
      <c r="GO1831" s="5"/>
      <c r="GP1831" s="5"/>
      <c r="GQ1831" s="5"/>
      <c r="GR1831" s="5"/>
      <c r="GS1831" s="5"/>
      <c r="GT1831" s="5"/>
      <c r="GU1831" s="5"/>
      <c r="GV1831" s="5"/>
      <c r="GW1831" s="5"/>
      <c r="GX1831" s="5"/>
      <c r="GY1831" s="5"/>
      <c r="GZ1831" s="5"/>
      <c r="HA1831" s="5"/>
      <c r="HB1831" s="5"/>
      <c r="HC1831" s="5"/>
      <c r="HD1831" s="5"/>
      <c r="HE1831" s="5"/>
      <c r="HF1831" s="5"/>
      <c r="HG1831" s="5"/>
      <c r="HH1831" s="5"/>
      <c r="HI1831" s="5"/>
      <c r="HJ1831" s="5"/>
      <c r="HK1831" s="5"/>
      <c r="HL1831" s="5"/>
      <c r="HM1831" s="5"/>
      <c r="HN1831" s="5"/>
      <c r="HO1831" s="5"/>
      <c r="HP1831" s="5"/>
      <c r="HQ1831" s="5"/>
      <c r="HR1831" s="5"/>
      <c r="HS1831" s="5"/>
      <c r="HT1831" s="5"/>
      <c r="HU1831" s="5"/>
      <c r="HV1831" s="5"/>
      <c r="HW1831" s="5"/>
      <c r="HX1831" s="5"/>
      <c r="HY1831" s="5"/>
      <c r="HZ1831" s="5"/>
      <c r="IA1831" s="5"/>
      <c r="IB1831" s="5"/>
      <c r="IC1831" s="5"/>
      <c r="ID1831" s="5"/>
      <c r="IE1831" s="5"/>
      <c r="IF1831" s="5"/>
      <c r="IG1831" s="5"/>
      <c r="IH1831" s="5"/>
      <c r="II1831" s="5"/>
      <c r="IJ1831" s="5"/>
      <c r="IK1831" s="5"/>
      <c r="IL1831" s="5"/>
      <c r="IM1831" s="5"/>
      <c r="IN1831" s="5"/>
      <c r="IO1831" s="5"/>
      <c r="IP1831" s="5"/>
      <c r="IQ1831" s="5"/>
      <c r="IR1831" s="5"/>
      <c r="IS1831" s="5"/>
      <c r="IT1831" s="5"/>
      <c r="IU1831" s="5"/>
      <c r="IV1831" s="5"/>
      <c r="IW1831" s="5"/>
      <c r="IX1831" s="5"/>
      <c r="IY1831" s="5"/>
      <c r="IZ1831" s="5"/>
      <c r="JA1831" s="5"/>
      <c r="JB1831" s="5"/>
      <c r="JC1831" s="5"/>
      <c r="JD1831" s="5"/>
      <c r="JE1831" s="5"/>
      <c r="JF1831" s="5"/>
      <c r="JG1831" s="5"/>
      <c r="JH1831" s="5"/>
      <c r="JI1831" s="5"/>
      <c r="JJ1831" s="5"/>
      <c r="JK1831" s="5"/>
      <c r="JL1831" s="5"/>
      <c r="JM1831" s="5"/>
      <c r="JN1831" s="5"/>
      <c r="JO1831" s="5"/>
      <c r="JP1831" s="5"/>
      <c r="JQ1831" s="5"/>
      <c r="JR1831" s="5"/>
      <c r="JS1831" s="5"/>
      <c r="JT1831" s="5"/>
      <c r="JU1831" s="5"/>
      <c r="JV1831" s="5"/>
      <c r="JW1831" s="5"/>
      <c r="JX1831" s="5"/>
      <c r="JY1831" s="5"/>
      <c r="JZ1831" s="5"/>
      <c r="KA1831" s="5"/>
      <c r="KB1831" s="5"/>
      <c r="KC1831" s="5"/>
      <c r="KD1831" s="5"/>
      <c r="KE1831" s="5"/>
      <c r="KF1831" s="5"/>
      <c r="KG1831" s="5"/>
      <c r="KH1831" s="5"/>
      <c r="KI1831" s="5"/>
      <c r="KJ1831" s="5"/>
      <c r="KK1831" s="5"/>
      <c r="KL1831" s="5"/>
      <c r="KM1831" s="5"/>
      <c r="KN1831" s="5"/>
      <c r="KO1831" s="5"/>
      <c r="KP1831" s="5"/>
      <c r="KQ1831" s="5"/>
      <c r="KR1831" s="5"/>
      <c r="KS1831" s="5"/>
      <c r="KT1831" s="5"/>
      <c r="KU1831" s="5"/>
      <c r="KV1831" s="5"/>
      <c r="KW1831" s="5"/>
      <c r="KX1831" s="5"/>
      <c r="KY1831" s="5"/>
      <c r="KZ1831" s="5"/>
      <c r="LA1831" s="5"/>
      <c r="LB1831" s="5"/>
      <c r="LC1831" s="5"/>
      <c r="LD1831" s="5"/>
      <c r="LE1831" s="5"/>
      <c r="LF1831" s="5"/>
      <c r="LG1831" s="5"/>
      <c r="LH1831" s="5"/>
      <c r="LI1831" s="5"/>
      <c r="LJ1831" s="5"/>
      <c r="LK1831" s="5"/>
      <c r="LL1831" s="5"/>
      <c r="LM1831" s="5"/>
      <c r="LN1831" s="5"/>
      <c r="LO1831" s="5"/>
      <c r="LP1831" s="5"/>
      <c r="LQ1831" s="5"/>
      <c r="LR1831" s="5"/>
      <c r="LS1831" s="5"/>
      <c r="LT1831" s="5"/>
      <c r="LU1831" s="5"/>
      <c r="LV1831" s="5"/>
      <c r="LW1831" s="5"/>
      <c r="LX1831" s="5"/>
      <c r="LY1831" s="5"/>
      <c r="LZ1831" s="5"/>
      <c r="MA1831" s="5"/>
      <c r="MB1831" s="5"/>
      <c r="MC1831" s="5"/>
      <c r="MD1831" s="5"/>
      <c r="ME1831" s="5"/>
      <c r="MF1831" s="5"/>
      <c r="MG1831" s="5"/>
      <c r="MH1831" s="5"/>
      <c r="MI1831" s="5"/>
      <c r="MJ1831" s="5"/>
      <c r="MK1831" s="5"/>
      <c r="ML1831" s="5"/>
      <c r="MM1831" s="5"/>
      <c r="MN1831" s="5"/>
      <c r="MO1831" s="5"/>
      <c r="MP1831" s="5"/>
      <c r="MQ1831" s="5"/>
      <c r="MR1831" s="5"/>
      <c r="MS1831" s="5"/>
      <c r="MT1831" s="5"/>
      <c r="MU1831" s="5"/>
      <c r="MV1831" s="5"/>
      <c r="MW1831" s="5"/>
      <c r="MX1831" s="5"/>
      <c r="MY1831" s="5"/>
      <c r="MZ1831" s="5"/>
      <c r="NA1831" s="5"/>
      <c r="NB1831" s="5"/>
      <c r="NC1831" s="5"/>
      <c r="ND1831" s="5"/>
      <c r="NE1831" s="5"/>
      <c r="NF1831" s="5"/>
      <c r="NG1831" s="5"/>
      <c r="NH1831" s="5"/>
      <c r="NI1831" s="5"/>
      <c r="NJ1831" s="5"/>
      <c r="NK1831" s="5"/>
      <c r="NL1831" s="5"/>
      <c r="NM1831" s="5"/>
      <c r="NN1831" s="5"/>
      <c r="NO1831" s="5"/>
      <c r="NP1831" s="5"/>
      <c r="NQ1831" s="5"/>
      <c r="NR1831" s="5"/>
      <c r="NS1831" s="5"/>
      <c r="NT1831" s="5"/>
      <c r="NU1831" s="5"/>
      <c r="NV1831" s="5"/>
      <c r="NW1831" s="5"/>
      <c r="NX1831" s="5"/>
      <c r="NY1831" s="5"/>
      <c r="NZ1831" s="5"/>
      <c r="OA1831" s="5"/>
      <c r="OB1831" s="5"/>
      <c r="OC1831" s="5"/>
      <c r="OD1831" s="5"/>
      <c r="OE1831" s="5"/>
      <c r="OF1831" s="5"/>
      <c r="OG1831" s="5"/>
      <c r="OH1831" s="5"/>
      <c r="OI1831" s="5"/>
      <c r="OJ1831" s="5"/>
      <c r="OK1831" s="5"/>
      <c r="OL1831" s="5"/>
      <c r="OM1831" s="5"/>
      <c r="ON1831" s="5"/>
      <c r="OO1831" s="5"/>
      <c r="OP1831" s="5"/>
      <c r="OQ1831" s="5"/>
      <c r="OR1831" s="5"/>
      <c r="OS1831" s="5"/>
      <c r="OT1831" s="5"/>
      <c r="OU1831" s="5"/>
      <c r="OV1831" s="5"/>
      <c r="OW1831" s="5"/>
      <c r="OX1831" s="5"/>
      <c r="OY1831" s="5"/>
      <c r="OZ1831" s="5"/>
      <c r="PA1831" s="5"/>
      <c r="PB1831" s="5"/>
      <c r="PC1831" s="5"/>
      <c r="PD1831" s="5"/>
      <c r="PE1831" s="5"/>
      <c r="PF1831" s="5"/>
      <c r="PG1831" s="5"/>
      <c r="PH1831" s="5"/>
      <c r="PI1831" s="5"/>
      <c r="PJ1831" s="5"/>
      <c r="PK1831" s="5"/>
      <c r="PL1831" s="5"/>
      <c r="PM1831" s="5"/>
      <c r="PN1831" s="5"/>
      <c r="PO1831" s="5"/>
      <c r="PP1831" s="5"/>
      <c r="PQ1831" s="5"/>
      <c r="PR1831" s="5"/>
      <c r="PS1831" s="5"/>
      <c r="PT1831" s="5"/>
      <c r="PU1831" s="5"/>
      <c r="PV1831" s="5"/>
      <c r="PW1831" s="5"/>
      <c r="PX1831" s="5"/>
      <c r="PY1831" s="5"/>
      <c r="PZ1831" s="5"/>
      <c r="QA1831" s="5"/>
      <c r="QB1831" s="5"/>
      <c r="QC1831" s="5"/>
      <c r="QD1831" s="5"/>
      <c r="QE1831" s="5"/>
      <c r="QF1831" s="5"/>
      <c r="QG1831" s="5"/>
      <c r="QH1831" s="5"/>
      <c r="QI1831" s="5"/>
      <c r="QJ1831" s="5"/>
      <c r="QK1831" s="5"/>
      <c r="QL1831" s="5"/>
      <c r="QM1831" s="5"/>
      <c r="QN1831" s="5"/>
      <c r="QO1831" s="5"/>
      <c r="QP1831" s="5"/>
      <c r="QQ1831" s="5"/>
      <c r="QR1831" s="5"/>
      <c r="QS1831" s="5"/>
      <c r="QT1831" s="5"/>
      <c r="QU1831" s="5"/>
      <c r="QV1831" s="5"/>
      <c r="QW1831" s="5"/>
      <c r="QX1831" s="5"/>
      <c r="QY1831" s="5"/>
      <c r="QZ1831" s="5"/>
      <c r="RA1831" s="5"/>
      <c r="RB1831" s="5"/>
      <c r="RC1831" s="5"/>
      <c r="RD1831" s="5"/>
      <c r="RE1831" s="5"/>
      <c r="RF1831" s="5"/>
      <c r="RG1831" s="5"/>
      <c r="RH1831" s="5"/>
      <c r="RI1831" s="5"/>
      <c r="RJ1831" s="5"/>
      <c r="RK1831" s="5"/>
    </row>
    <row r="1832" ht="13.75" spans="1:479">
      <c r="A1832" s="285" t="s">
        <v>12797</v>
      </c>
      <c r="B1832" s="285" t="s">
        <v>564</v>
      </c>
      <c r="C1832" s="365" t="s">
        <v>4017</v>
      </c>
      <c r="D1832" s="286" t="s">
        <v>494</v>
      </c>
      <c r="E1832" s="287">
        <v>6</v>
      </c>
      <c r="F1832" s="287">
        <v>70</v>
      </c>
      <c r="G1832" s="288">
        <f t="shared" si="30"/>
        <v>420</v>
      </c>
      <c r="H1832" s="139"/>
      <c r="I1832" s="140"/>
      <c r="J1832" s="140">
        <v>37</v>
      </c>
      <c r="K1832" s="140">
        <v>43</v>
      </c>
      <c r="L1832" s="140">
        <v>52</v>
      </c>
      <c r="M1832" s="141"/>
      <c r="N1832" s="452"/>
      <c r="O1832" s="452"/>
      <c r="P1832" s="452"/>
      <c r="Q1832" s="452"/>
      <c r="R1832" s="452"/>
      <c r="S1832" s="145"/>
      <c r="T1832" s="153"/>
      <c r="U1832" s="152"/>
      <c r="V1832" s="153"/>
      <c r="W1832" s="153"/>
      <c r="X1832" s="146"/>
      <c r="Y1832" s="145"/>
      <c r="Z1832" s="152"/>
      <c r="AA1832" s="152"/>
      <c r="AB1832" s="153"/>
      <c r="AC1832" s="153"/>
      <c r="AD1832" s="146"/>
      <c r="AE1832" s="447"/>
      <c r="AF1832" s="447"/>
      <c r="AG1832" s="447"/>
      <c r="AH1832" s="447"/>
      <c r="AI1832" s="447"/>
      <c r="AJ1832" s="447"/>
      <c r="AK1832" s="447"/>
      <c r="AL1832" s="145"/>
      <c r="AM1832" s="152"/>
      <c r="AN1832" s="152"/>
      <c r="AO1832" s="153"/>
      <c r="AP1832" s="153"/>
      <c r="AQ1832" s="146"/>
      <c r="AR1832" s="447"/>
      <c r="AS1832" s="454"/>
      <c r="AT1832" s="454"/>
      <c r="AU1832" s="454"/>
      <c r="AV1832" s="448"/>
      <c r="AW1832" s="448"/>
      <c r="AX1832" s="449"/>
      <c r="AY1832" s="146"/>
      <c r="AZ1832" s="146"/>
      <c r="BA1832" s="146"/>
      <c r="BB1832" s="146"/>
      <c r="BC1832" s="147" t="s">
        <v>12300</v>
      </c>
      <c r="BD1832" s="147" t="s">
        <v>12301</v>
      </c>
      <c r="BE1832" s="147" t="s">
        <v>12362</v>
      </c>
      <c r="BF1832" s="148"/>
      <c r="BG1832" s="149"/>
      <c r="BH1832" s="149"/>
      <c r="BI1832" s="149"/>
      <c r="BJ1832" s="147"/>
      <c r="BK1832" s="150" t="s">
        <v>1511</v>
      </c>
      <c r="BL1832" s="151"/>
      <c r="BM1832" s="147"/>
      <c r="BN1832" s="147"/>
      <c r="BO1832" s="5" t="s">
        <v>12798</v>
      </c>
      <c r="BP1832" s="5"/>
      <c r="BQ1832" s="5"/>
      <c r="BR1832" s="5"/>
      <c r="BS1832" s="5"/>
      <c r="BT1832" s="147"/>
      <c r="BU1832" s="147"/>
      <c r="BV1832" s="147"/>
      <c r="BW1832" s="147"/>
      <c r="BX1832" s="147"/>
      <c r="BY1832" s="5"/>
      <c r="BZ1832" s="5"/>
      <c r="CA1832" s="5"/>
      <c r="CB1832" s="5" t="s">
        <v>1511</v>
      </c>
      <c r="CC1832" s="5"/>
      <c r="CD1832" s="5"/>
      <c r="CE1832" s="5"/>
      <c r="CF1832" s="5"/>
      <c r="CG1832" s="5"/>
      <c r="CH1832" s="5"/>
      <c r="CI1832" s="5"/>
      <c r="CJ1832" s="5"/>
      <c r="CK1832" s="5"/>
      <c r="CL1832" s="5"/>
      <c r="CM1832" s="5"/>
      <c r="CN1832" s="5"/>
      <c r="CO1832" s="5"/>
      <c r="CP1832" s="5"/>
      <c r="CQ1832" s="5"/>
      <c r="CR1832" s="5"/>
      <c r="CS1832" s="5"/>
      <c r="CT1832" s="5"/>
      <c r="CU1832" s="5"/>
      <c r="CV1832" s="5"/>
      <c r="CW1832" s="5"/>
      <c r="CX1832" s="5"/>
      <c r="CY1832" s="5"/>
      <c r="CZ1832" s="5"/>
      <c r="DA1832" s="5"/>
      <c r="DB1832" s="5"/>
      <c r="DC1832" s="5"/>
      <c r="DD1832" s="5"/>
      <c r="DE1832" s="5"/>
      <c r="DF1832" s="5"/>
      <c r="DG1832" s="5"/>
      <c r="DH1832" s="5"/>
      <c r="DI1832" s="5"/>
      <c r="DJ1832" s="5"/>
      <c r="DK1832" s="5"/>
      <c r="DL1832" s="5"/>
      <c r="DM1832" s="5"/>
      <c r="DN1832" s="5"/>
      <c r="DO1832" s="5"/>
      <c r="DP1832" s="5"/>
      <c r="DQ1832" s="5"/>
      <c r="DR1832" s="5"/>
      <c r="DS1832" s="5"/>
      <c r="DT1832" s="5"/>
      <c r="DU1832" s="5"/>
      <c r="DV1832" s="5"/>
      <c r="DW1832" s="5"/>
      <c r="DX1832" s="5"/>
      <c r="DY1832" s="5"/>
      <c r="DZ1832" s="5"/>
      <c r="EA1832" s="5"/>
      <c r="EB1832" s="5"/>
      <c r="EC1832" s="5"/>
      <c r="ED1832" s="5"/>
      <c r="EE1832" s="5"/>
      <c r="EF1832" s="5"/>
      <c r="EG1832" s="5"/>
      <c r="EH1832" s="5"/>
      <c r="EI1832" s="5"/>
      <c r="EJ1832" s="5"/>
      <c r="EK1832" s="5"/>
      <c r="EL1832" s="5"/>
      <c r="EM1832" s="5"/>
      <c r="EN1832" s="5"/>
      <c r="EO1832" s="5"/>
      <c r="EP1832" s="5"/>
      <c r="EQ1832" s="5"/>
      <c r="ER1832" s="5"/>
      <c r="ES1832" s="5"/>
      <c r="ET1832" s="5"/>
      <c r="EU1832" s="5"/>
      <c r="EV1832" s="5"/>
      <c r="EW1832" s="5"/>
      <c r="EX1832" s="5"/>
      <c r="EY1832" s="5"/>
      <c r="EZ1832" s="5"/>
      <c r="FA1832" s="5"/>
      <c r="FB1832" s="5"/>
      <c r="FC1832" s="5"/>
      <c r="FD1832" s="5"/>
      <c r="FE1832" s="5"/>
      <c r="FF1832" s="5"/>
      <c r="FG1832" s="5"/>
      <c r="FH1832" s="5"/>
      <c r="FI1832" s="5"/>
      <c r="FJ1832" s="5"/>
      <c r="FK1832" s="5"/>
      <c r="FL1832" s="5"/>
      <c r="FM1832" s="5"/>
      <c r="FN1832" s="5"/>
      <c r="FO1832" s="5"/>
      <c r="FP1832" s="5"/>
      <c r="FQ1832" s="5"/>
      <c r="FR1832" s="5"/>
      <c r="FS1832" s="5"/>
      <c r="FT1832" s="5"/>
      <c r="FU1832" s="5"/>
      <c r="FV1832" s="5"/>
      <c r="FW1832" s="5"/>
      <c r="FX1832" s="5"/>
      <c r="FY1832" s="5"/>
      <c r="FZ1832" s="5"/>
      <c r="GA1832" s="5"/>
      <c r="GB1832" s="5"/>
      <c r="GC1832" s="5"/>
      <c r="GD1832" s="5"/>
      <c r="GE1832" s="5"/>
      <c r="GF1832" s="5"/>
      <c r="GG1832" s="5"/>
      <c r="GH1832" s="5"/>
      <c r="GI1832" s="5"/>
      <c r="GJ1832" s="5"/>
      <c r="GK1832" s="5"/>
      <c r="GL1832" s="5"/>
      <c r="GM1832" s="5"/>
      <c r="GN1832" s="5"/>
      <c r="GO1832" s="5"/>
      <c r="GP1832" s="5"/>
      <c r="GQ1832" s="5"/>
      <c r="GR1832" s="5"/>
      <c r="GS1832" s="5"/>
      <c r="GT1832" s="5"/>
      <c r="GU1832" s="5"/>
      <c r="GV1832" s="5"/>
      <c r="GW1832" s="5"/>
      <c r="GX1832" s="5"/>
      <c r="GY1832" s="5"/>
      <c r="GZ1832" s="5"/>
      <c r="HA1832" s="5"/>
      <c r="HB1832" s="5"/>
      <c r="HC1832" s="5"/>
      <c r="HD1832" s="5"/>
      <c r="HE1832" s="5"/>
      <c r="HF1832" s="5"/>
      <c r="HG1832" s="5"/>
      <c r="HH1832" s="5"/>
      <c r="HI1832" s="5"/>
      <c r="HJ1832" s="5"/>
      <c r="HK1832" s="5"/>
      <c r="HL1832" s="5"/>
      <c r="HM1832" s="5"/>
      <c r="HN1832" s="5"/>
      <c r="HO1832" s="5"/>
      <c r="HP1832" s="5"/>
      <c r="HQ1832" s="5"/>
      <c r="HR1832" s="5"/>
      <c r="HS1832" s="5"/>
      <c r="HT1832" s="5"/>
      <c r="HU1832" s="5"/>
      <c r="HV1832" s="5"/>
      <c r="HW1832" s="5"/>
      <c r="HX1832" s="5"/>
      <c r="HY1832" s="5"/>
      <c r="HZ1832" s="5"/>
      <c r="IA1832" s="5"/>
      <c r="IB1832" s="5"/>
      <c r="IC1832" s="5"/>
      <c r="ID1832" s="5"/>
      <c r="IE1832" s="5"/>
      <c r="IF1832" s="5"/>
      <c r="IG1832" s="5"/>
      <c r="IH1832" s="5"/>
      <c r="II1832" s="5"/>
      <c r="IJ1832" s="5"/>
      <c r="IK1832" s="5"/>
      <c r="IL1832" s="5"/>
      <c r="IM1832" s="5"/>
      <c r="IN1832" s="5"/>
      <c r="IO1832" s="5"/>
      <c r="IP1832" s="5"/>
      <c r="IQ1832" s="5"/>
      <c r="IR1832" s="5"/>
      <c r="IS1832" s="5"/>
      <c r="IT1832" s="5"/>
      <c r="IU1832" s="5"/>
      <c r="IV1832" s="5"/>
      <c r="IW1832" s="5"/>
      <c r="IX1832" s="5"/>
      <c r="IY1832" s="5"/>
      <c r="IZ1832" s="5"/>
      <c r="JA1832" s="5"/>
      <c r="JB1832" s="5"/>
      <c r="JC1832" s="5"/>
      <c r="JD1832" s="5"/>
      <c r="JE1832" s="5"/>
      <c r="JF1832" s="5"/>
      <c r="JG1832" s="5"/>
      <c r="JH1832" s="5"/>
      <c r="JI1832" s="5"/>
      <c r="JJ1832" s="5"/>
      <c r="JK1832" s="5"/>
      <c r="JL1832" s="5"/>
      <c r="JM1832" s="5"/>
      <c r="JN1832" s="5"/>
      <c r="JO1832" s="5"/>
      <c r="JP1832" s="5"/>
      <c r="JQ1832" s="5"/>
      <c r="JR1832" s="5"/>
      <c r="JS1832" s="5"/>
      <c r="JT1832" s="5"/>
      <c r="JU1832" s="5"/>
      <c r="JV1832" s="5"/>
      <c r="JW1832" s="5"/>
      <c r="JX1832" s="5"/>
      <c r="JY1832" s="5"/>
      <c r="JZ1832" s="5"/>
      <c r="KA1832" s="5"/>
      <c r="KB1832" s="5"/>
      <c r="KC1832" s="5"/>
      <c r="KD1832" s="5"/>
      <c r="KE1832" s="5"/>
      <c r="KF1832" s="5"/>
      <c r="KG1832" s="5"/>
      <c r="KH1832" s="5"/>
      <c r="KI1832" s="5"/>
      <c r="KJ1832" s="5"/>
      <c r="KK1832" s="5"/>
      <c r="KL1832" s="5"/>
      <c r="KM1832" s="5"/>
      <c r="KN1832" s="5"/>
      <c r="KO1832" s="5"/>
      <c r="KP1832" s="5"/>
      <c r="KQ1832" s="5"/>
      <c r="KR1832" s="5"/>
      <c r="KS1832" s="5"/>
      <c r="KT1832" s="5"/>
      <c r="KU1832" s="5"/>
      <c r="KV1832" s="5"/>
      <c r="KW1832" s="5"/>
      <c r="KX1832" s="5"/>
      <c r="KY1832" s="5"/>
      <c r="KZ1832" s="5"/>
      <c r="LA1832" s="5"/>
      <c r="LB1832" s="5"/>
      <c r="LC1832" s="5"/>
      <c r="LD1832" s="5"/>
      <c r="LE1832" s="5"/>
      <c r="LF1832" s="5"/>
      <c r="LG1832" s="5"/>
      <c r="LH1832" s="5"/>
      <c r="LI1832" s="5"/>
      <c r="LJ1832" s="5"/>
      <c r="LK1832" s="5"/>
      <c r="LL1832" s="5"/>
      <c r="LM1832" s="5"/>
      <c r="LN1832" s="5"/>
      <c r="LO1832" s="5"/>
      <c r="LP1832" s="5"/>
      <c r="LQ1832" s="5"/>
      <c r="LR1832" s="5"/>
      <c r="LS1832" s="5"/>
      <c r="LT1832" s="5"/>
      <c r="LU1832" s="5"/>
      <c r="LV1832" s="5"/>
      <c r="LW1832" s="5"/>
      <c r="LX1832" s="5"/>
      <c r="LY1832" s="5"/>
      <c r="LZ1832" s="5"/>
      <c r="MA1832" s="5"/>
      <c r="MB1832" s="5"/>
      <c r="MC1832" s="5"/>
      <c r="MD1832" s="5"/>
      <c r="ME1832" s="5"/>
      <c r="MF1832" s="5"/>
      <c r="MG1832" s="5"/>
      <c r="MH1832" s="5"/>
      <c r="MI1832" s="5"/>
      <c r="MJ1832" s="5"/>
      <c r="MK1832" s="5"/>
      <c r="ML1832" s="5"/>
      <c r="MM1832" s="5"/>
      <c r="MN1832" s="5"/>
      <c r="MO1832" s="5"/>
      <c r="MP1832" s="5"/>
      <c r="MQ1832" s="5"/>
      <c r="MR1832" s="5"/>
      <c r="MS1832" s="5"/>
      <c r="MT1832" s="5"/>
      <c r="MU1832" s="5"/>
      <c r="MV1832" s="5"/>
      <c r="MW1832" s="5"/>
      <c r="MX1832" s="5"/>
      <c r="MY1832" s="5"/>
      <c r="MZ1832" s="5"/>
      <c r="NA1832" s="5"/>
      <c r="NB1832" s="5"/>
      <c r="NC1832" s="5"/>
      <c r="ND1832" s="5"/>
      <c r="NE1832" s="5"/>
      <c r="NF1832" s="5"/>
      <c r="NG1832" s="5"/>
      <c r="NH1832" s="5"/>
      <c r="NI1832" s="5"/>
      <c r="NJ1832" s="5"/>
      <c r="NK1832" s="5"/>
      <c r="NL1832" s="5"/>
      <c r="NM1832" s="5"/>
      <c r="NN1832" s="5"/>
      <c r="NO1832" s="5"/>
      <c r="NP1832" s="5"/>
      <c r="NQ1832" s="5"/>
      <c r="NR1832" s="5"/>
      <c r="NS1832" s="5"/>
      <c r="NT1832" s="5"/>
      <c r="NU1832" s="5"/>
      <c r="NV1832" s="5"/>
      <c r="NW1832" s="5"/>
      <c r="NX1832" s="5"/>
      <c r="NY1832" s="5"/>
      <c r="NZ1832" s="5"/>
      <c r="OA1832" s="5"/>
      <c r="OB1832" s="5"/>
      <c r="OC1832" s="5"/>
      <c r="OD1832" s="5"/>
      <c r="OE1832" s="5"/>
      <c r="OF1832" s="5"/>
      <c r="OG1832" s="5"/>
      <c r="OH1832" s="5"/>
      <c r="OI1832" s="5"/>
      <c r="OJ1832" s="5"/>
      <c r="OK1832" s="5"/>
      <c r="OL1832" s="5"/>
      <c r="OM1832" s="5"/>
      <c r="ON1832" s="5"/>
      <c r="OO1832" s="5"/>
      <c r="OP1832" s="5"/>
      <c r="OQ1832" s="5"/>
      <c r="OR1832" s="5"/>
      <c r="OS1832" s="5"/>
      <c r="OT1832" s="5"/>
      <c r="OU1832" s="5"/>
      <c r="OV1832" s="5"/>
      <c r="OW1832" s="5"/>
      <c r="OX1832" s="5"/>
      <c r="OY1832" s="5"/>
      <c r="OZ1832" s="5"/>
      <c r="PA1832" s="5"/>
      <c r="PB1832" s="5"/>
      <c r="PC1832" s="5"/>
      <c r="PD1832" s="5"/>
      <c r="PE1832" s="5"/>
      <c r="PF1832" s="5"/>
      <c r="PG1832" s="5"/>
      <c r="PH1832" s="5"/>
      <c r="PI1832" s="5"/>
      <c r="PJ1832" s="5"/>
      <c r="PK1832" s="5"/>
      <c r="PL1832" s="5"/>
      <c r="PM1832" s="5"/>
      <c r="PN1832" s="5"/>
      <c r="PO1832" s="5"/>
      <c r="PP1832" s="5"/>
      <c r="PQ1832" s="5"/>
      <c r="PR1832" s="5"/>
      <c r="PS1832" s="5"/>
      <c r="PT1832" s="5"/>
      <c r="PU1832" s="5"/>
      <c r="PV1832" s="5"/>
      <c r="PW1832" s="5"/>
      <c r="PX1832" s="5"/>
      <c r="PY1832" s="5"/>
      <c r="PZ1832" s="5"/>
      <c r="QA1832" s="5"/>
      <c r="QB1832" s="5"/>
      <c r="QC1832" s="5"/>
      <c r="QD1832" s="5"/>
      <c r="QE1832" s="5"/>
      <c r="QF1832" s="5"/>
      <c r="QG1832" s="5"/>
      <c r="QH1832" s="5"/>
      <c r="QI1832" s="5"/>
      <c r="QJ1832" s="5"/>
      <c r="QK1832" s="5"/>
      <c r="QL1832" s="5"/>
      <c r="QM1832" s="5"/>
      <c r="QN1832" s="5"/>
      <c r="QO1832" s="5"/>
      <c r="QP1832" s="5"/>
      <c r="QQ1832" s="5"/>
      <c r="QR1832" s="5"/>
      <c r="QS1832" s="5"/>
      <c r="QT1832" s="5"/>
      <c r="QU1832" s="5"/>
      <c r="QV1832" s="5"/>
      <c r="QW1832" s="5"/>
      <c r="QX1832" s="5"/>
      <c r="QY1832" s="5"/>
      <c r="QZ1832" s="5"/>
      <c r="RA1832" s="5"/>
      <c r="RB1832" s="5"/>
      <c r="RC1832" s="5"/>
      <c r="RD1832" s="5"/>
      <c r="RE1832" s="5"/>
      <c r="RF1832" s="5"/>
      <c r="RG1832" s="5"/>
      <c r="RH1832" s="5"/>
      <c r="RI1832" s="5"/>
      <c r="RJ1832" s="5"/>
      <c r="RK1832" s="5"/>
    </row>
    <row r="1833" ht="13.75" spans="1:479">
      <c r="A1833" s="459" t="s">
        <v>12799</v>
      </c>
      <c r="B1833" s="459" t="s">
        <v>511</v>
      </c>
      <c r="C1833" s="459" t="s">
        <v>7157</v>
      </c>
      <c r="D1833" s="89" t="s">
        <v>12266</v>
      </c>
      <c r="E1833" s="135">
        <v>6</v>
      </c>
      <c r="F1833" s="135">
        <v>110</v>
      </c>
      <c r="G1833" s="90">
        <f t="shared" si="30"/>
        <v>660</v>
      </c>
      <c r="H1833" s="91"/>
      <c r="I1833" s="92"/>
      <c r="J1833" s="92">
        <v>43</v>
      </c>
      <c r="K1833" s="92">
        <v>44</v>
      </c>
      <c r="L1833" s="92">
        <v>14</v>
      </c>
      <c r="M1833" s="93"/>
      <c r="N1833" s="167"/>
      <c r="O1833" s="204">
        <v>59</v>
      </c>
      <c r="P1833" s="204">
        <v>50</v>
      </c>
      <c r="Q1833" s="204">
        <v>22</v>
      </c>
      <c r="R1833" s="167"/>
      <c r="S1833" s="91"/>
      <c r="T1833" s="92"/>
      <c r="U1833" s="113"/>
      <c r="V1833" s="92"/>
      <c r="W1833" s="92"/>
      <c r="X1833" s="93"/>
      <c r="Y1833" s="91"/>
      <c r="Z1833" s="113"/>
      <c r="AA1833" s="113"/>
      <c r="AB1833" s="92"/>
      <c r="AC1833" s="92"/>
      <c r="AD1833" s="93"/>
      <c r="AE1833" s="176"/>
      <c r="AF1833" s="176"/>
      <c r="AG1833" s="176"/>
      <c r="AH1833" s="176"/>
      <c r="AI1833" s="176"/>
      <c r="AJ1833" s="176"/>
      <c r="AK1833" s="176"/>
      <c r="AL1833" s="91"/>
      <c r="AM1833" s="113"/>
      <c r="AN1833" s="113"/>
      <c r="AO1833" s="92"/>
      <c r="AP1833" s="92"/>
      <c r="AQ1833" s="93"/>
      <c r="AR1833" s="167"/>
      <c r="AS1833" s="132"/>
      <c r="AT1833" s="115"/>
      <c r="AU1833" s="115"/>
      <c r="AV1833" s="116"/>
      <c r="AW1833" s="116"/>
      <c r="AX1833" s="117"/>
      <c r="AY1833" s="97"/>
      <c r="AZ1833" s="97"/>
      <c r="BA1833" s="97"/>
      <c r="BB1833" s="97"/>
      <c r="BC1833" s="99" t="s">
        <v>12360</v>
      </c>
      <c r="BD1833" s="99" t="s">
        <v>12336</v>
      </c>
      <c r="BE1833" s="99" t="s">
        <v>12271</v>
      </c>
      <c r="BF1833" s="100"/>
      <c r="BG1833" s="103"/>
      <c r="BH1833" s="103"/>
      <c r="BI1833" s="103"/>
      <c r="BJ1833" s="99"/>
      <c r="BK1833" s="112" t="s">
        <v>1511</v>
      </c>
      <c r="BL1833" s="102"/>
      <c r="BM1833" s="99"/>
      <c r="BN1833" s="99"/>
      <c r="BO1833" s="13" t="s">
        <v>12798</v>
      </c>
      <c r="BT1833" s="99"/>
      <c r="BU1833" s="99"/>
      <c r="BV1833" s="99"/>
      <c r="BW1833" s="99"/>
      <c r="BX1833" s="99"/>
      <c r="CB1833" s="13" t="s">
        <v>1511</v>
      </c>
    </row>
    <row r="1834" ht="13.75" spans="1:479">
      <c r="A1834" s="459" t="s">
        <v>12799</v>
      </c>
      <c r="B1834" s="459" t="s">
        <v>511</v>
      </c>
      <c r="C1834" s="459" t="s">
        <v>7157</v>
      </c>
      <c r="D1834" s="89" t="s">
        <v>494</v>
      </c>
      <c r="E1834" s="135">
        <v>6</v>
      </c>
      <c r="F1834" s="135">
        <v>70</v>
      </c>
      <c r="G1834" s="90">
        <f t="shared" si="30"/>
        <v>420</v>
      </c>
      <c r="H1834" s="91"/>
      <c r="I1834" s="92"/>
      <c r="J1834" s="92">
        <v>33</v>
      </c>
      <c r="K1834" s="92">
        <v>47</v>
      </c>
      <c r="L1834" s="92">
        <v>60</v>
      </c>
      <c r="M1834" s="93"/>
      <c r="N1834" s="167"/>
      <c r="O1834" s="204">
        <v>33</v>
      </c>
      <c r="P1834" s="204">
        <v>35</v>
      </c>
      <c r="Q1834" s="204">
        <v>65</v>
      </c>
      <c r="R1834" s="167"/>
      <c r="S1834" s="91"/>
      <c r="T1834" s="92"/>
      <c r="U1834" s="113"/>
      <c r="V1834" s="92"/>
      <c r="W1834" s="92"/>
      <c r="X1834" s="93"/>
      <c r="Y1834" s="91"/>
      <c r="Z1834" s="113"/>
      <c r="AA1834" s="113"/>
      <c r="AB1834" s="92"/>
      <c r="AC1834" s="92"/>
      <c r="AD1834" s="93"/>
      <c r="AE1834" s="176"/>
      <c r="AF1834" s="176"/>
      <c r="AG1834" s="176"/>
      <c r="AH1834" s="176"/>
      <c r="AI1834" s="176"/>
      <c r="AJ1834" s="176"/>
      <c r="AK1834" s="176"/>
      <c r="AL1834" s="91"/>
      <c r="AM1834" s="113"/>
      <c r="AN1834" s="113"/>
      <c r="AO1834" s="92"/>
      <c r="AP1834" s="92"/>
      <c r="AQ1834" s="93"/>
      <c r="AR1834" s="167"/>
      <c r="AS1834" s="132"/>
      <c r="AT1834" s="136"/>
      <c r="AU1834" s="136"/>
      <c r="AV1834" s="137"/>
      <c r="AW1834" s="137"/>
      <c r="AX1834" s="117"/>
      <c r="AY1834" s="97"/>
      <c r="AZ1834" s="97"/>
      <c r="BA1834" s="97"/>
      <c r="BB1834" s="97"/>
      <c r="BC1834" s="99" t="s">
        <v>12361</v>
      </c>
      <c r="BD1834" s="99" t="s">
        <v>12337</v>
      </c>
      <c r="BE1834" s="99" t="s">
        <v>12275</v>
      </c>
      <c r="BF1834" s="100"/>
      <c r="BG1834" s="103"/>
      <c r="BH1834" s="103"/>
      <c r="BI1834" s="103"/>
      <c r="BJ1834" s="99"/>
      <c r="BK1834" s="112" t="s">
        <v>1511</v>
      </c>
      <c r="BL1834" s="102"/>
      <c r="BM1834" s="99"/>
      <c r="BN1834" s="99"/>
      <c r="BO1834" s="13" t="s">
        <v>12798</v>
      </c>
      <c r="BT1834" s="99"/>
      <c r="BU1834" s="99"/>
      <c r="BV1834" s="99"/>
      <c r="BW1834" s="99"/>
      <c r="BX1834" s="99"/>
      <c r="CB1834" s="13" t="s">
        <v>1511</v>
      </c>
    </row>
    <row r="1835" ht="14.75" spans="1:479">
      <c r="A1835" s="459" t="s">
        <v>12799</v>
      </c>
      <c r="B1835" s="459" t="s">
        <v>511</v>
      </c>
      <c r="C1835" s="459" t="s">
        <v>509</v>
      </c>
      <c r="D1835" s="89" t="s">
        <v>12266</v>
      </c>
      <c r="E1835" s="135">
        <v>6</v>
      </c>
      <c r="F1835" s="135">
        <v>110</v>
      </c>
      <c r="G1835" s="90">
        <f t="shared" si="30"/>
        <v>660</v>
      </c>
      <c r="H1835" s="91"/>
      <c r="I1835" s="92"/>
      <c r="J1835" s="92">
        <v>51</v>
      </c>
      <c r="K1835" s="92">
        <v>48</v>
      </c>
      <c r="L1835" s="92">
        <v>13</v>
      </c>
      <c r="M1835" s="93"/>
      <c r="N1835" s="167"/>
      <c r="O1835" s="363">
        <v>46</v>
      </c>
      <c r="P1835" s="363">
        <v>58</v>
      </c>
      <c r="Q1835" s="363">
        <v>23</v>
      </c>
      <c r="R1835" s="117"/>
      <c r="S1835" s="91"/>
      <c r="T1835" s="92"/>
      <c r="U1835" s="91"/>
      <c r="V1835" s="91"/>
      <c r="W1835" s="91"/>
      <c r="X1835" s="91"/>
      <c r="Y1835" s="91"/>
      <c r="Z1835" s="113"/>
      <c r="AA1835" s="113"/>
      <c r="AB1835" s="92"/>
      <c r="AC1835" s="92"/>
      <c r="AD1835" s="93"/>
      <c r="AE1835" s="176"/>
      <c r="AF1835" s="159"/>
      <c r="AG1835" s="159"/>
      <c r="AH1835" s="160"/>
      <c r="AI1835" s="160"/>
      <c r="AJ1835" s="160"/>
      <c r="AK1835" s="160"/>
      <c r="AL1835" s="91"/>
      <c r="AM1835" s="91"/>
      <c r="AN1835" s="91"/>
      <c r="AO1835" s="91"/>
      <c r="AP1835" s="91"/>
      <c r="AQ1835" s="91"/>
      <c r="AR1835" s="167"/>
      <c r="AS1835" s="167"/>
      <c r="AT1835" s="204"/>
      <c r="AU1835" s="204"/>
      <c r="AV1835" s="204"/>
      <c r="AW1835" s="204"/>
      <c r="AX1835" s="167"/>
      <c r="AY1835" s="97"/>
      <c r="AZ1835" s="97"/>
      <c r="BA1835" s="97"/>
      <c r="BB1835" s="97"/>
      <c r="BC1835" s="99" t="s">
        <v>12360</v>
      </c>
      <c r="BD1835" s="99" t="s">
        <v>12336</v>
      </c>
      <c r="BE1835" s="99" t="s">
        <v>12271</v>
      </c>
      <c r="BF1835" s="100"/>
      <c r="BG1835" s="103"/>
      <c r="BH1835" s="103"/>
      <c r="BI1835" s="103"/>
      <c r="BJ1835" s="99"/>
      <c r="BK1835" s="112" t="s">
        <v>1511</v>
      </c>
      <c r="BL1835" s="102"/>
      <c r="BM1835" s="99"/>
      <c r="BN1835" s="99"/>
      <c r="BO1835" s="13" t="s">
        <v>12798</v>
      </c>
      <c r="BT1835" s="99"/>
      <c r="BU1835" s="99"/>
      <c r="BV1835" s="99"/>
      <c r="BW1835" s="99"/>
      <c r="BX1835" s="99"/>
      <c r="CB1835" s="13" t="s">
        <v>1511</v>
      </c>
    </row>
    <row r="1836" ht="14.75" spans="1:479">
      <c r="A1836" s="459" t="s">
        <v>12799</v>
      </c>
      <c r="B1836" s="459" t="s">
        <v>511</v>
      </c>
      <c r="C1836" s="459" t="s">
        <v>509</v>
      </c>
      <c r="D1836" s="89" t="s">
        <v>494</v>
      </c>
      <c r="E1836" s="135">
        <v>6</v>
      </c>
      <c r="F1836" s="135">
        <v>70</v>
      </c>
      <c r="G1836" s="90">
        <f t="shared" si="30"/>
        <v>420</v>
      </c>
      <c r="H1836" s="91"/>
      <c r="I1836" s="92"/>
      <c r="J1836" s="92">
        <v>32</v>
      </c>
      <c r="K1836" s="92">
        <v>41</v>
      </c>
      <c r="L1836" s="92">
        <v>47</v>
      </c>
      <c r="M1836" s="93"/>
      <c r="N1836" s="167"/>
      <c r="O1836" s="363">
        <v>35</v>
      </c>
      <c r="P1836" s="363">
        <v>45</v>
      </c>
      <c r="Q1836" s="363">
        <v>49</v>
      </c>
      <c r="R1836" s="117"/>
      <c r="S1836" s="91"/>
      <c r="T1836" s="92"/>
      <c r="U1836" s="91"/>
      <c r="V1836" s="91"/>
      <c r="W1836" s="91"/>
      <c r="X1836" s="91"/>
      <c r="Y1836" s="91"/>
      <c r="Z1836" s="113"/>
      <c r="AA1836" s="113"/>
      <c r="AB1836" s="92"/>
      <c r="AC1836" s="92"/>
      <c r="AD1836" s="93"/>
      <c r="AE1836" s="176"/>
      <c r="AF1836" s="159"/>
      <c r="AG1836" s="159"/>
      <c r="AH1836" s="160"/>
      <c r="AI1836" s="160"/>
      <c r="AJ1836" s="160"/>
      <c r="AK1836" s="160"/>
      <c r="AL1836" s="91"/>
      <c r="AM1836" s="91"/>
      <c r="AN1836" s="91"/>
      <c r="AO1836" s="91"/>
      <c r="AP1836" s="91"/>
      <c r="AQ1836" s="91"/>
      <c r="AR1836" s="167"/>
      <c r="AS1836" s="167"/>
      <c r="AT1836" s="460"/>
      <c r="AU1836" s="460"/>
      <c r="AV1836" s="460"/>
      <c r="AW1836" s="460"/>
      <c r="AX1836" s="167"/>
      <c r="AY1836" s="97"/>
      <c r="AZ1836" s="97"/>
      <c r="BA1836" s="97"/>
      <c r="BB1836" s="97"/>
      <c r="BC1836" s="99" t="s">
        <v>12361</v>
      </c>
      <c r="BD1836" s="99" t="s">
        <v>12337</v>
      </c>
      <c r="BE1836" s="99" t="s">
        <v>12275</v>
      </c>
      <c r="BF1836" s="100"/>
      <c r="BG1836" s="103"/>
      <c r="BH1836" s="103"/>
      <c r="BI1836" s="103"/>
      <c r="BJ1836" s="99"/>
      <c r="BK1836" s="112" t="s">
        <v>1511</v>
      </c>
      <c r="BL1836" s="102"/>
      <c r="BM1836" s="99"/>
      <c r="BN1836" s="99"/>
      <c r="BO1836" s="13" t="s">
        <v>12798</v>
      </c>
      <c r="BT1836" s="99"/>
      <c r="BU1836" s="99"/>
      <c r="BV1836" s="99"/>
      <c r="BW1836" s="99"/>
      <c r="BX1836" s="99"/>
      <c r="CB1836" s="13" t="s">
        <v>1511</v>
      </c>
    </row>
    <row r="1837" ht="13.75" spans="1:479">
      <c r="A1837" s="88" t="s">
        <v>12800</v>
      </c>
      <c r="B1837" s="88" t="s">
        <v>680</v>
      </c>
      <c r="C1837" s="106" t="s">
        <v>678</v>
      </c>
      <c r="D1837" s="89" t="s">
        <v>12266</v>
      </c>
      <c r="E1837" s="135">
        <v>6</v>
      </c>
      <c r="F1837" s="135">
        <v>118</v>
      </c>
      <c r="G1837" s="90">
        <f t="shared" si="30"/>
        <v>708</v>
      </c>
      <c r="H1837" s="94"/>
      <c r="I1837" s="95"/>
      <c r="J1837" s="95"/>
      <c r="K1837" s="95"/>
      <c r="L1837" s="95"/>
      <c r="M1837" s="97"/>
      <c r="N1837" s="167"/>
      <c r="O1837" s="116">
        <v>48</v>
      </c>
      <c r="P1837" s="116">
        <v>58</v>
      </c>
      <c r="Q1837" s="116">
        <v>48</v>
      </c>
      <c r="R1837" s="117"/>
      <c r="S1837" s="94"/>
      <c r="T1837" s="95"/>
      <c r="U1837" s="94"/>
      <c r="V1837" s="94"/>
      <c r="W1837" s="94"/>
      <c r="X1837" s="94"/>
      <c r="Y1837" s="94"/>
      <c r="Z1837" s="96"/>
      <c r="AA1837" s="96"/>
      <c r="AB1837" s="95"/>
      <c r="AC1837" s="95"/>
      <c r="AD1837" s="97"/>
      <c r="AE1837" s="176"/>
      <c r="AF1837" s="159"/>
      <c r="AG1837" s="159"/>
      <c r="AH1837" s="160"/>
      <c r="AI1837" s="160"/>
      <c r="AJ1837" s="160"/>
      <c r="AK1837" s="160"/>
      <c r="AL1837" s="94"/>
      <c r="AM1837" s="94"/>
      <c r="AN1837" s="94"/>
      <c r="AO1837" s="94"/>
      <c r="AP1837" s="94"/>
      <c r="AQ1837" s="94"/>
      <c r="AR1837" s="94"/>
      <c r="AS1837" s="94"/>
      <c r="AT1837" s="94"/>
      <c r="AU1837" s="94"/>
      <c r="AV1837" s="94"/>
      <c r="AW1837" s="94"/>
      <c r="AX1837" s="94"/>
      <c r="AY1837" s="97"/>
      <c r="AZ1837" s="97"/>
      <c r="BA1837" s="97"/>
      <c r="BB1837" s="97"/>
      <c r="BC1837" s="99" t="s">
        <v>12298</v>
      </c>
      <c r="BD1837" s="99" t="s">
        <v>1366</v>
      </c>
      <c r="BE1837" s="99" t="s">
        <v>1366</v>
      </c>
      <c r="BF1837" s="100"/>
      <c r="BG1837" s="103"/>
      <c r="BH1837" s="103"/>
      <c r="BI1837" s="103"/>
      <c r="BJ1837" s="99"/>
      <c r="BK1837" s="112" t="s">
        <v>1511</v>
      </c>
      <c r="BL1837" s="102"/>
      <c r="BM1837" s="99"/>
      <c r="BN1837" s="99"/>
      <c r="BT1837" s="99"/>
      <c r="BU1837" s="99"/>
      <c r="BV1837" s="99"/>
      <c r="BW1837" s="99"/>
      <c r="BX1837" s="99"/>
      <c r="CB1837" s="13" t="s">
        <v>1511</v>
      </c>
    </row>
    <row r="1838" ht="13.75" spans="1:479">
      <c r="A1838" s="88" t="s">
        <v>12800</v>
      </c>
      <c r="B1838" s="88" t="s">
        <v>680</v>
      </c>
      <c r="C1838" s="106" t="s">
        <v>678</v>
      </c>
      <c r="D1838" s="89" t="s">
        <v>494</v>
      </c>
      <c r="E1838" s="135">
        <v>6</v>
      </c>
      <c r="F1838" s="135">
        <v>58</v>
      </c>
      <c r="G1838" s="90">
        <f t="shared" si="30"/>
        <v>348</v>
      </c>
      <c r="H1838" s="94"/>
      <c r="I1838" s="95"/>
      <c r="J1838" s="95"/>
      <c r="K1838" s="95"/>
      <c r="L1838" s="95"/>
      <c r="M1838" s="97"/>
      <c r="N1838" s="167"/>
      <c r="O1838" s="116">
        <v>34</v>
      </c>
      <c r="P1838" s="116">
        <v>33</v>
      </c>
      <c r="Q1838" s="116">
        <v>55</v>
      </c>
      <c r="R1838" s="117"/>
      <c r="S1838" s="94"/>
      <c r="T1838" s="95"/>
      <c r="U1838" s="94"/>
      <c r="V1838" s="94"/>
      <c r="W1838" s="94"/>
      <c r="X1838" s="94"/>
      <c r="Y1838" s="94"/>
      <c r="Z1838" s="96"/>
      <c r="AA1838" s="96"/>
      <c r="AB1838" s="95"/>
      <c r="AC1838" s="95"/>
      <c r="AD1838" s="97"/>
      <c r="AE1838" s="176"/>
      <c r="AF1838" s="159"/>
      <c r="AG1838" s="159"/>
      <c r="AH1838" s="160"/>
      <c r="AI1838" s="160"/>
      <c r="AJ1838" s="160"/>
      <c r="AK1838" s="160"/>
      <c r="AL1838" s="94"/>
      <c r="AM1838" s="94"/>
      <c r="AN1838" s="94"/>
      <c r="AO1838" s="94"/>
      <c r="AP1838" s="94"/>
      <c r="AQ1838" s="94"/>
      <c r="AR1838" s="94"/>
      <c r="AS1838" s="94"/>
      <c r="AT1838" s="94"/>
      <c r="AU1838" s="94"/>
      <c r="AV1838" s="94"/>
      <c r="AW1838" s="94"/>
      <c r="AX1838" s="94"/>
      <c r="AY1838" s="97"/>
      <c r="AZ1838" s="97"/>
      <c r="BA1838" s="97"/>
      <c r="BB1838" s="97"/>
      <c r="BC1838" s="99" t="s">
        <v>12301</v>
      </c>
      <c r="BD1838" s="99" t="s">
        <v>12362</v>
      </c>
      <c r="BE1838" s="99" t="s">
        <v>12362</v>
      </c>
      <c r="BF1838" s="100"/>
      <c r="BG1838" s="103"/>
      <c r="BH1838" s="103"/>
      <c r="BI1838" s="103"/>
      <c r="BJ1838" s="99"/>
      <c r="BK1838" s="112" t="s">
        <v>1511</v>
      </c>
      <c r="BL1838" s="102"/>
      <c r="BM1838" s="99"/>
      <c r="BN1838" s="99"/>
      <c r="BT1838" s="99"/>
      <c r="BU1838" s="99"/>
      <c r="BV1838" s="99"/>
      <c r="BW1838" s="99"/>
      <c r="BX1838" s="99"/>
      <c r="CB1838" s="13" t="s">
        <v>1511</v>
      </c>
    </row>
    <row r="1839" ht="13.75" spans="1:479">
      <c r="A1839" s="88" t="s">
        <v>12800</v>
      </c>
      <c r="B1839" s="88" t="s">
        <v>680</v>
      </c>
      <c r="C1839" s="106" t="s">
        <v>7881</v>
      </c>
      <c r="D1839" s="89" t="s">
        <v>12266</v>
      </c>
      <c r="E1839" s="135">
        <v>6</v>
      </c>
      <c r="F1839" s="135">
        <v>118</v>
      </c>
      <c r="G1839" s="90">
        <f t="shared" si="30"/>
        <v>708</v>
      </c>
      <c r="H1839" s="94"/>
      <c r="I1839" s="95"/>
      <c r="J1839" s="95"/>
      <c r="K1839" s="95"/>
      <c r="L1839" s="95"/>
      <c r="M1839" s="97"/>
      <c r="N1839" s="167"/>
      <c r="O1839" s="116">
        <v>50</v>
      </c>
      <c r="P1839" s="116">
        <v>53</v>
      </c>
      <c r="Q1839" s="116">
        <v>44</v>
      </c>
      <c r="R1839" s="117"/>
      <c r="S1839" s="94"/>
      <c r="T1839" s="95"/>
      <c r="U1839" s="94"/>
      <c r="V1839" s="94"/>
      <c r="W1839" s="94"/>
      <c r="X1839" s="94"/>
      <c r="Y1839" s="94"/>
      <c r="Z1839" s="96"/>
      <c r="AA1839" s="96"/>
      <c r="AB1839" s="95"/>
      <c r="AC1839" s="95"/>
      <c r="AD1839" s="97"/>
      <c r="AE1839" s="176"/>
      <c r="AF1839" s="159"/>
      <c r="AG1839" s="159"/>
      <c r="AH1839" s="160"/>
      <c r="AI1839" s="160"/>
      <c r="AJ1839" s="160"/>
      <c r="AK1839" s="160"/>
      <c r="AL1839" s="94"/>
      <c r="AM1839" s="94"/>
      <c r="AN1839" s="94"/>
      <c r="AO1839" s="94"/>
      <c r="AP1839" s="94"/>
      <c r="AQ1839" s="94"/>
      <c r="AR1839" s="94"/>
      <c r="AS1839" s="94"/>
      <c r="AT1839" s="94"/>
      <c r="AU1839" s="94"/>
      <c r="AV1839" s="94"/>
      <c r="AW1839" s="94"/>
      <c r="AX1839" s="94"/>
      <c r="AY1839" s="97"/>
      <c r="AZ1839" s="97"/>
      <c r="BA1839" s="97"/>
      <c r="BB1839" s="97"/>
      <c r="BC1839" s="99" t="s">
        <v>12298</v>
      </c>
      <c r="BD1839" s="99" t="s">
        <v>1366</v>
      </c>
      <c r="BE1839" s="99" t="s">
        <v>1366</v>
      </c>
      <c r="BF1839" s="100"/>
      <c r="BG1839" s="103"/>
      <c r="BH1839" s="103"/>
      <c r="BI1839" s="103"/>
      <c r="BJ1839" s="99"/>
      <c r="BK1839" s="112" t="s">
        <v>1511</v>
      </c>
      <c r="BL1839" s="102"/>
      <c r="BM1839" s="99"/>
      <c r="BN1839" s="99"/>
      <c r="BT1839" s="99"/>
      <c r="BU1839" s="99"/>
      <c r="BV1839" s="99"/>
      <c r="BW1839" s="99"/>
      <c r="BX1839" s="99"/>
      <c r="CB1839" s="13" t="s">
        <v>1511</v>
      </c>
    </row>
    <row r="1840" ht="13.75" spans="1:479">
      <c r="A1840" s="88" t="s">
        <v>12800</v>
      </c>
      <c r="B1840" s="88" t="s">
        <v>680</v>
      </c>
      <c r="C1840" s="106" t="s">
        <v>7881</v>
      </c>
      <c r="D1840" s="89" t="s">
        <v>494</v>
      </c>
      <c r="E1840" s="135">
        <v>6</v>
      </c>
      <c r="F1840" s="135">
        <v>58</v>
      </c>
      <c r="G1840" s="90">
        <f t="shared" ref="G1840:G1903" si="31">F1840*E1840</f>
        <v>348</v>
      </c>
      <c r="H1840" s="94"/>
      <c r="I1840" s="95"/>
      <c r="J1840" s="95"/>
      <c r="K1840" s="95"/>
      <c r="L1840" s="95"/>
      <c r="M1840" s="97"/>
      <c r="N1840" s="167"/>
      <c r="O1840" s="116">
        <v>21</v>
      </c>
      <c r="P1840" s="116">
        <v>25</v>
      </c>
      <c r="Q1840" s="116">
        <v>80</v>
      </c>
      <c r="R1840" s="117"/>
      <c r="S1840" s="94"/>
      <c r="T1840" s="95"/>
      <c r="U1840" s="94"/>
      <c r="V1840" s="94"/>
      <c r="W1840" s="94"/>
      <c r="X1840" s="94"/>
      <c r="Y1840" s="94"/>
      <c r="Z1840" s="96"/>
      <c r="AA1840" s="96"/>
      <c r="AB1840" s="95"/>
      <c r="AC1840" s="95"/>
      <c r="AD1840" s="97"/>
      <c r="AE1840" s="176"/>
      <c r="AF1840" s="159"/>
      <c r="AG1840" s="415"/>
      <c r="AH1840" s="415"/>
      <c r="AI1840" s="415"/>
      <c r="AJ1840" s="415"/>
      <c r="AK1840" s="415"/>
      <c r="AL1840" s="94"/>
      <c r="AM1840" s="94"/>
      <c r="AN1840" s="94"/>
      <c r="AO1840" s="94"/>
      <c r="AP1840" s="94"/>
      <c r="AQ1840" s="94"/>
      <c r="AR1840" s="94"/>
      <c r="AS1840" s="94"/>
      <c r="AT1840" s="94"/>
      <c r="AU1840" s="94"/>
      <c r="AV1840" s="94"/>
      <c r="AW1840" s="94"/>
      <c r="AX1840" s="94"/>
      <c r="AY1840" s="97"/>
      <c r="AZ1840" s="97"/>
      <c r="BA1840" s="97"/>
      <c r="BB1840" s="97"/>
      <c r="BC1840" s="99" t="s">
        <v>12301</v>
      </c>
      <c r="BD1840" s="99" t="s">
        <v>12362</v>
      </c>
      <c r="BE1840" s="99" t="s">
        <v>12362</v>
      </c>
      <c r="BF1840" s="100"/>
      <c r="BG1840" s="103"/>
      <c r="BH1840" s="103"/>
      <c r="BI1840" s="103"/>
      <c r="BJ1840" s="99"/>
      <c r="BK1840" s="112" t="s">
        <v>1511</v>
      </c>
      <c r="BL1840" s="102"/>
      <c r="BM1840" s="99"/>
      <c r="BN1840" s="99"/>
      <c r="BT1840" s="99"/>
      <c r="BU1840" s="99"/>
      <c r="BV1840" s="99"/>
      <c r="BW1840" s="99"/>
      <c r="BX1840" s="99"/>
      <c r="CB1840" s="13" t="s">
        <v>1511</v>
      </c>
    </row>
    <row r="1841" ht="13.75" spans="1:80">
      <c r="A1841" s="88" t="s">
        <v>12801</v>
      </c>
      <c r="B1841" s="88">
        <v>92429891</v>
      </c>
      <c r="C1841" s="106" t="s">
        <v>7621</v>
      </c>
      <c r="D1841" s="89" t="s">
        <v>12266</v>
      </c>
      <c r="E1841" s="135">
        <v>10</v>
      </c>
      <c r="F1841" s="135">
        <v>39</v>
      </c>
      <c r="G1841" s="90">
        <f t="shared" si="31"/>
        <v>390</v>
      </c>
      <c r="H1841" s="91"/>
      <c r="I1841" s="92"/>
      <c r="J1841" s="92"/>
      <c r="K1841" s="92"/>
      <c r="L1841" s="92"/>
      <c r="M1841" s="93"/>
      <c r="N1841" s="167"/>
      <c r="O1841" s="133"/>
      <c r="P1841" s="133"/>
      <c r="Q1841" s="133"/>
      <c r="R1841" s="117"/>
      <c r="S1841" s="94"/>
      <c r="T1841" s="95"/>
      <c r="U1841" s="96"/>
      <c r="V1841" s="95"/>
      <c r="W1841" s="95"/>
      <c r="X1841" s="97"/>
      <c r="Y1841" s="94"/>
      <c r="Z1841" s="96"/>
      <c r="AA1841" s="96"/>
      <c r="AB1841" s="95"/>
      <c r="AC1841" s="95"/>
      <c r="AD1841" s="97"/>
      <c r="AE1841" s="176"/>
      <c r="AF1841" s="159"/>
      <c r="AG1841" s="159"/>
      <c r="AH1841" s="160"/>
      <c r="AI1841" s="160"/>
      <c r="AJ1841" s="160"/>
      <c r="AK1841" s="160"/>
      <c r="AL1841" s="94"/>
      <c r="AM1841" s="96"/>
      <c r="AN1841" s="96"/>
      <c r="AO1841" s="95"/>
      <c r="AP1841" s="95"/>
      <c r="AQ1841" s="97"/>
      <c r="AR1841" s="91"/>
      <c r="AS1841" s="113"/>
      <c r="AT1841" s="113"/>
      <c r="AU1841" s="113"/>
      <c r="AV1841" s="92"/>
      <c r="AW1841" s="92"/>
      <c r="AX1841" s="93"/>
      <c r="AY1841" s="97"/>
      <c r="AZ1841" s="97"/>
      <c r="BA1841" s="97"/>
      <c r="BB1841" s="97"/>
      <c r="BC1841" s="99" t="s">
        <v>12315</v>
      </c>
      <c r="BD1841" s="99" t="s">
        <v>12336</v>
      </c>
      <c r="BE1841" s="99"/>
      <c r="BF1841" s="100"/>
      <c r="BG1841" s="103"/>
      <c r="BH1841" s="103"/>
      <c r="BI1841" s="103"/>
      <c r="BJ1841" s="99"/>
      <c r="BK1841" s="112" t="s">
        <v>1511</v>
      </c>
      <c r="BL1841" s="102"/>
      <c r="BM1841" s="99"/>
      <c r="BN1841" s="99"/>
      <c r="BT1841" s="99"/>
      <c r="BU1841" s="99"/>
      <c r="BV1841" s="99"/>
      <c r="BW1841" s="99"/>
      <c r="BX1841" s="99"/>
      <c r="CB1841" s="13" t="s">
        <v>1511</v>
      </c>
    </row>
    <row r="1842" ht="13.75" spans="1:80">
      <c r="A1842" s="88" t="s">
        <v>12801</v>
      </c>
      <c r="B1842" s="88">
        <v>92429891</v>
      </c>
      <c r="C1842" s="106" t="s">
        <v>7621</v>
      </c>
      <c r="D1842" s="89" t="s">
        <v>494</v>
      </c>
      <c r="E1842" s="135">
        <v>10</v>
      </c>
      <c r="F1842" s="135">
        <v>37</v>
      </c>
      <c r="G1842" s="90">
        <f t="shared" si="31"/>
        <v>370</v>
      </c>
      <c r="H1842" s="91"/>
      <c r="I1842" s="92"/>
      <c r="J1842" s="92"/>
      <c r="K1842" s="92"/>
      <c r="L1842" s="92"/>
      <c r="M1842" s="93"/>
      <c r="N1842" s="167"/>
      <c r="O1842" s="133"/>
      <c r="P1842" s="133"/>
      <c r="Q1842" s="133"/>
      <c r="R1842" s="117"/>
      <c r="S1842" s="94"/>
      <c r="T1842" s="95"/>
      <c r="U1842" s="96"/>
      <c r="V1842" s="95"/>
      <c r="W1842" s="95"/>
      <c r="X1842" s="97"/>
      <c r="Y1842" s="94"/>
      <c r="Z1842" s="96"/>
      <c r="AA1842" s="96"/>
      <c r="AB1842" s="95"/>
      <c r="AC1842" s="95"/>
      <c r="AD1842" s="97"/>
      <c r="AE1842" s="176"/>
      <c r="AF1842" s="159"/>
      <c r="AG1842" s="159"/>
      <c r="AH1842" s="160"/>
      <c r="AI1842" s="160"/>
      <c r="AJ1842" s="160"/>
      <c r="AK1842" s="160"/>
      <c r="AL1842" s="94"/>
      <c r="AM1842" s="96"/>
      <c r="AN1842" s="96"/>
      <c r="AO1842" s="95"/>
      <c r="AP1842" s="95"/>
      <c r="AQ1842" s="97"/>
      <c r="AR1842" s="91"/>
      <c r="AS1842" s="113"/>
      <c r="AT1842" s="113"/>
      <c r="AU1842" s="113"/>
      <c r="AV1842" s="92"/>
      <c r="AW1842" s="92"/>
      <c r="AX1842" s="93"/>
      <c r="AY1842" s="97"/>
      <c r="AZ1842" s="97"/>
      <c r="BA1842" s="97"/>
      <c r="BB1842" s="97"/>
      <c r="BC1842" s="99" t="s">
        <v>12337</v>
      </c>
      <c r="BD1842" s="99" t="s">
        <v>12316</v>
      </c>
      <c r="BE1842" s="99"/>
      <c r="BF1842" s="100"/>
      <c r="BG1842" s="103"/>
      <c r="BH1842" s="103"/>
      <c r="BI1842" s="103"/>
      <c r="BJ1842" s="99"/>
      <c r="BK1842" s="112" t="s">
        <v>1511</v>
      </c>
      <c r="BL1842" s="102"/>
      <c r="BM1842" s="99"/>
      <c r="BN1842" s="99"/>
      <c r="BT1842" s="99"/>
      <c r="BU1842" s="99"/>
      <c r="BV1842" s="99"/>
      <c r="BW1842" s="99"/>
      <c r="BX1842" s="99"/>
      <c r="CB1842" s="13" t="s">
        <v>1511</v>
      </c>
    </row>
    <row r="1843" ht="13.75" spans="1:80">
      <c r="A1843" s="88" t="s">
        <v>12802</v>
      </c>
      <c r="B1843" s="88" t="s">
        <v>12265</v>
      </c>
      <c r="C1843" s="106" t="s">
        <v>12265</v>
      </c>
      <c r="D1843" s="89" t="s">
        <v>494</v>
      </c>
      <c r="E1843" s="135">
        <v>6</v>
      </c>
      <c r="F1843" s="135"/>
      <c r="G1843" s="90">
        <f t="shared" si="31"/>
        <v>0</v>
      </c>
      <c r="H1843" s="94"/>
      <c r="I1843" s="95"/>
      <c r="J1843" s="95"/>
      <c r="K1843" s="95"/>
      <c r="L1843" s="95"/>
      <c r="M1843" s="97"/>
      <c r="N1843" s="176"/>
      <c r="O1843" s="160"/>
      <c r="P1843" s="160"/>
      <c r="Q1843" s="160"/>
      <c r="R1843" s="161"/>
      <c r="S1843" s="94"/>
      <c r="T1843" s="95"/>
      <c r="U1843" s="96"/>
      <c r="V1843" s="95"/>
      <c r="W1843" s="95"/>
      <c r="X1843" s="97"/>
      <c r="Y1843" s="94"/>
      <c r="Z1843" s="96"/>
      <c r="AA1843" s="96"/>
      <c r="AB1843" s="95"/>
      <c r="AC1843" s="95"/>
      <c r="AD1843" s="97"/>
      <c r="AE1843" s="176"/>
      <c r="AF1843" s="159"/>
      <c r="AG1843" s="159"/>
      <c r="AH1843" s="160"/>
      <c r="AI1843" s="160"/>
      <c r="AJ1843" s="160"/>
      <c r="AK1843" s="160"/>
      <c r="AL1843" s="94"/>
      <c r="AM1843" s="96"/>
      <c r="AN1843" s="96"/>
      <c r="AO1843" s="95"/>
      <c r="AP1843" s="95"/>
      <c r="AQ1843" s="97"/>
      <c r="AR1843" s="94"/>
      <c r="AS1843" s="96"/>
      <c r="AT1843" s="96"/>
      <c r="AU1843" s="96"/>
      <c r="AV1843" s="95"/>
      <c r="AW1843" s="95"/>
      <c r="AX1843" s="97"/>
      <c r="AY1843" s="97"/>
      <c r="AZ1843" s="97"/>
      <c r="BA1843" s="97"/>
      <c r="BB1843" s="97"/>
      <c r="BC1843" s="99" t="s">
        <v>12265</v>
      </c>
      <c r="BD1843" s="99" t="s">
        <v>12265</v>
      </c>
      <c r="BE1843" s="99"/>
      <c r="BF1843" s="100"/>
      <c r="BG1843" s="100"/>
      <c r="BH1843" s="100"/>
      <c r="BI1843" s="100"/>
      <c r="BJ1843" s="99"/>
      <c r="BK1843" s="112" t="s">
        <v>1511</v>
      </c>
      <c r="BL1843" s="102"/>
      <c r="BM1843" s="99"/>
      <c r="BN1843" s="99"/>
      <c r="BT1843" s="99"/>
      <c r="BU1843" s="99"/>
      <c r="BV1843" s="99"/>
      <c r="BW1843" s="99"/>
      <c r="BX1843" s="99"/>
      <c r="CB1843" s="13" t="s">
        <v>1511</v>
      </c>
    </row>
    <row r="1844" ht="13.75" spans="1:80">
      <c r="A1844" s="88" t="s">
        <v>12802</v>
      </c>
      <c r="B1844" s="88" t="s">
        <v>12265</v>
      </c>
      <c r="C1844" s="106" t="s">
        <v>12265</v>
      </c>
      <c r="D1844" s="89" t="s">
        <v>494</v>
      </c>
      <c r="E1844" s="135">
        <v>6</v>
      </c>
      <c r="F1844" s="135"/>
      <c r="G1844" s="90">
        <f t="shared" si="31"/>
        <v>0</v>
      </c>
      <c r="H1844" s="94"/>
      <c r="I1844" s="95"/>
      <c r="J1844" s="95"/>
      <c r="K1844" s="95"/>
      <c r="L1844" s="95"/>
      <c r="M1844" s="97"/>
      <c r="N1844" s="176"/>
      <c r="O1844" s="160"/>
      <c r="P1844" s="160"/>
      <c r="Q1844" s="160"/>
      <c r="R1844" s="161"/>
      <c r="S1844" s="94"/>
      <c r="T1844" s="95"/>
      <c r="U1844" s="96"/>
      <c r="V1844" s="95"/>
      <c r="W1844" s="95"/>
      <c r="X1844" s="97"/>
      <c r="Y1844" s="94"/>
      <c r="Z1844" s="96"/>
      <c r="AA1844" s="96"/>
      <c r="AB1844" s="95"/>
      <c r="AC1844" s="95"/>
      <c r="AD1844" s="97"/>
      <c r="AE1844" s="176"/>
      <c r="AF1844" s="159"/>
      <c r="AG1844" s="159"/>
      <c r="AH1844" s="160"/>
      <c r="AI1844" s="160"/>
      <c r="AJ1844" s="160"/>
      <c r="AK1844" s="160"/>
      <c r="AL1844" s="94"/>
      <c r="AM1844" s="96"/>
      <c r="AN1844" s="96"/>
      <c r="AO1844" s="95"/>
      <c r="AP1844" s="95"/>
      <c r="AQ1844" s="97"/>
      <c r="AR1844" s="94"/>
      <c r="AS1844" s="96"/>
      <c r="AT1844" s="96"/>
      <c r="AU1844" s="96"/>
      <c r="AV1844" s="95"/>
      <c r="AW1844" s="95"/>
      <c r="AX1844" s="97"/>
      <c r="AY1844" s="97"/>
      <c r="AZ1844" s="97"/>
      <c r="BA1844" s="97"/>
      <c r="BB1844" s="97"/>
      <c r="BC1844" s="99" t="s">
        <v>12265</v>
      </c>
      <c r="BD1844" s="99" t="s">
        <v>12265</v>
      </c>
      <c r="BE1844" s="99"/>
      <c r="BF1844" s="100"/>
      <c r="BG1844" s="100"/>
      <c r="BH1844" s="100"/>
      <c r="BI1844" s="100"/>
      <c r="BJ1844" s="99"/>
      <c r="BK1844" s="112" t="s">
        <v>1511</v>
      </c>
      <c r="BL1844" s="102"/>
      <c r="BM1844" s="99"/>
      <c r="BN1844" s="99"/>
      <c r="BT1844" s="99"/>
      <c r="BU1844" s="99"/>
      <c r="BV1844" s="99"/>
      <c r="BW1844" s="99"/>
      <c r="BX1844" s="99"/>
      <c r="CB1844" s="13" t="s">
        <v>1511</v>
      </c>
    </row>
    <row r="1845" ht="13.75" spans="1:80">
      <c r="A1845" s="88" t="s">
        <v>12802</v>
      </c>
      <c r="B1845" s="88" t="s">
        <v>12265</v>
      </c>
      <c r="C1845" s="106" t="s">
        <v>12265</v>
      </c>
      <c r="D1845" s="89" t="s">
        <v>494</v>
      </c>
      <c r="E1845" s="135">
        <v>6</v>
      </c>
      <c r="F1845" s="135"/>
      <c r="G1845" s="90">
        <f t="shared" si="31"/>
        <v>0</v>
      </c>
      <c r="H1845" s="94"/>
      <c r="I1845" s="95"/>
      <c r="J1845" s="95"/>
      <c r="K1845" s="95"/>
      <c r="L1845" s="95"/>
      <c r="M1845" s="97"/>
      <c r="N1845" s="176"/>
      <c r="O1845" s="160"/>
      <c r="P1845" s="160"/>
      <c r="Q1845" s="160"/>
      <c r="R1845" s="161"/>
      <c r="S1845" s="94"/>
      <c r="T1845" s="95"/>
      <c r="U1845" s="96"/>
      <c r="V1845" s="95"/>
      <c r="W1845" s="95"/>
      <c r="X1845" s="97"/>
      <c r="Y1845" s="94"/>
      <c r="Z1845" s="96"/>
      <c r="AA1845" s="96"/>
      <c r="AB1845" s="95"/>
      <c r="AC1845" s="95"/>
      <c r="AD1845" s="97"/>
      <c r="AE1845" s="176"/>
      <c r="AF1845" s="159"/>
      <c r="AG1845" s="159"/>
      <c r="AH1845" s="160"/>
      <c r="AI1845" s="160"/>
      <c r="AJ1845" s="160"/>
      <c r="AK1845" s="160"/>
      <c r="AL1845" s="94"/>
      <c r="AM1845" s="96"/>
      <c r="AN1845" s="96"/>
      <c r="AO1845" s="95"/>
      <c r="AP1845" s="95"/>
      <c r="AQ1845" s="97"/>
      <c r="AR1845" s="94"/>
      <c r="AS1845" s="96"/>
      <c r="AT1845" s="96"/>
      <c r="AU1845" s="96"/>
      <c r="AV1845" s="95"/>
      <c r="AW1845" s="95"/>
      <c r="AX1845" s="97"/>
      <c r="AY1845" s="97"/>
      <c r="AZ1845" s="97"/>
      <c r="BA1845" s="97"/>
      <c r="BB1845" s="97"/>
      <c r="BC1845" s="99" t="s">
        <v>12265</v>
      </c>
      <c r="BD1845" s="99" t="s">
        <v>12265</v>
      </c>
      <c r="BE1845" s="99"/>
      <c r="BF1845" s="100"/>
      <c r="BG1845" s="100"/>
      <c r="BH1845" s="100"/>
      <c r="BI1845" s="100"/>
      <c r="BJ1845" s="99"/>
      <c r="BK1845" s="112" t="s">
        <v>1511</v>
      </c>
      <c r="BL1845" s="102"/>
      <c r="BM1845" s="99"/>
      <c r="BN1845" s="99"/>
      <c r="BT1845" s="99"/>
      <c r="BU1845" s="99"/>
      <c r="BV1845" s="99"/>
      <c r="BW1845" s="99"/>
      <c r="BX1845" s="99"/>
      <c r="CB1845" s="13" t="s">
        <v>1511</v>
      </c>
    </row>
    <row r="1846" ht="13.75" spans="1:80">
      <c r="A1846" s="88" t="s">
        <v>12802</v>
      </c>
      <c r="B1846" s="88" t="s">
        <v>3250</v>
      </c>
      <c r="C1846" s="106" t="s">
        <v>3249</v>
      </c>
      <c r="D1846" s="169" t="s">
        <v>12266</v>
      </c>
      <c r="E1846" s="135">
        <v>6</v>
      </c>
      <c r="F1846" s="135">
        <v>2</v>
      </c>
      <c r="G1846" s="90">
        <f t="shared" si="31"/>
        <v>12</v>
      </c>
      <c r="H1846" s="94"/>
      <c r="I1846" s="95"/>
      <c r="J1846" s="95"/>
      <c r="K1846" s="95"/>
      <c r="L1846" s="95"/>
      <c r="M1846" s="97"/>
      <c r="N1846" s="176"/>
      <c r="O1846" s="160"/>
      <c r="P1846" s="160"/>
      <c r="Q1846" s="160"/>
      <c r="R1846" s="161"/>
      <c r="S1846" s="94"/>
      <c r="T1846" s="95"/>
      <c r="U1846" s="96"/>
      <c r="V1846" s="95"/>
      <c r="W1846" s="95"/>
      <c r="X1846" s="97"/>
      <c r="Y1846" s="94"/>
      <c r="Z1846" s="96"/>
      <c r="AA1846" s="96"/>
      <c r="AB1846" s="95"/>
      <c r="AC1846" s="95"/>
      <c r="AD1846" s="97"/>
      <c r="AE1846" s="176"/>
      <c r="AF1846" s="159"/>
      <c r="AG1846" s="159"/>
      <c r="AH1846" s="160"/>
      <c r="AI1846" s="160"/>
      <c r="AJ1846" s="160"/>
      <c r="AK1846" s="160"/>
      <c r="AL1846" s="94"/>
      <c r="AM1846" s="96"/>
      <c r="AN1846" s="96"/>
      <c r="AO1846" s="95"/>
      <c r="AP1846" s="95"/>
      <c r="AQ1846" s="97"/>
      <c r="AR1846" s="94"/>
      <c r="AS1846" s="96"/>
      <c r="AT1846" s="96"/>
      <c r="AU1846" s="96"/>
      <c r="AV1846" s="95"/>
      <c r="AW1846" s="95"/>
      <c r="AX1846" s="97"/>
      <c r="AY1846" s="97"/>
      <c r="AZ1846" s="97"/>
      <c r="BA1846" s="97"/>
      <c r="BB1846" s="97"/>
      <c r="BC1846" s="99" t="s">
        <v>1366</v>
      </c>
      <c r="BD1846" s="99" t="s">
        <v>1366</v>
      </c>
      <c r="BE1846" s="99"/>
      <c r="BF1846" s="100"/>
      <c r="BG1846" s="103"/>
      <c r="BH1846" s="103"/>
      <c r="BI1846" s="103"/>
      <c r="BJ1846" s="99"/>
      <c r="BK1846" s="112" t="s">
        <v>1511</v>
      </c>
      <c r="BL1846" s="102"/>
      <c r="BM1846" s="99"/>
      <c r="BN1846" s="99"/>
      <c r="BT1846" s="99"/>
      <c r="BU1846" s="99"/>
      <c r="BV1846" s="99"/>
      <c r="BW1846" s="99"/>
      <c r="BX1846" s="99"/>
      <c r="CB1846" s="13" t="s">
        <v>1511</v>
      </c>
    </row>
    <row r="1847" ht="13.75" spans="1:80">
      <c r="A1847" s="88" t="s">
        <v>12802</v>
      </c>
      <c r="B1847" s="88" t="s">
        <v>3323</v>
      </c>
      <c r="C1847" s="106" t="s">
        <v>3322</v>
      </c>
      <c r="D1847" s="89" t="s">
        <v>12266</v>
      </c>
      <c r="E1847" s="135">
        <v>6</v>
      </c>
      <c r="F1847" s="135">
        <v>2</v>
      </c>
      <c r="G1847" s="90">
        <f t="shared" si="31"/>
        <v>12</v>
      </c>
      <c r="H1847" s="94"/>
      <c r="I1847" s="95"/>
      <c r="J1847" s="95"/>
      <c r="K1847" s="95"/>
      <c r="L1847" s="95"/>
      <c r="M1847" s="97"/>
      <c r="N1847" s="176"/>
      <c r="O1847" s="160"/>
      <c r="P1847" s="160"/>
      <c r="Q1847" s="160"/>
      <c r="R1847" s="161"/>
      <c r="S1847" s="94"/>
      <c r="T1847" s="95"/>
      <c r="U1847" s="96"/>
      <c r="V1847" s="95"/>
      <c r="W1847" s="95"/>
      <c r="X1847" s="97"/>
      <c r="Y1847" s="94"/>
      <c r="Z1847" s="96"/>
      <c r="AA1847" s="96"/>
      <c r="AB1847" s="95"/>
      <c r="AC1847" s="95"/>
      <c r="AD1847" s="97"/>
      <c r="AE1847" s="176"/>
      <c r="AF1847" s="159"/>
      <c r="AG1847" s="159"/>
      <c r="AH1847" s="160"/>
      <c r="AI1847" s="160"/>
      <c r="AJ1847" s="160"/>
      <c r="AK1847" s="160"/>
      <c r="AL1847" s="94"/>
      <c r="AM1847" s="96"/>
      <c r="AN1847" s="96"/>
      <c r="AO1847" s="95"/>
      <c r="AP1847" s="95"/>
      <c r="AQ1847" s="97"/>
      <c r="AR1847" s="94"/>
      <c r="AS1847" s="96"/>
      <c r="AT1847" s="96"/>
      <c r="AU1847" s="96"/>
      <c r="AV1847" s="95"/>
      <c r="AW1847" s="95"/>
      <c r="AX1847" s="97"/>
      <c r="AY1847" s="97"/>
      <c r="AZ1847" s="97"/>
      <c r="BA1847" s="97"/>
      <c r="BB1847" s="97"/>
      <c r="BC1847" s="99" t="s">
        <v>1366</v>
      </c>
      <c r="BD1847" s="99" t="s">
        <v>1366</v>
      </c>
      <c r="BE1847" s="99"/>
      <c r="BF1847" s="100"/>
      <c r="BG1847" s="103"/>
      <c r="BH1847" s="103"/>
      <c r="BI1847" s="103"/>
      <c r="BJ1847" s="99"/>
      <c r="BK1847" s="112" t="s">
        <v>1511</v>
      </c>
      <c r="BL1847" s="102"/>
      <c r="BM1847" s="99"/>
      <c r="BN1847" s="99"/>
      <c r="BT1847" s="99"/>
      <c r="BU1847" s="99"/>
      <c r="BV1847" s="99"/>
      <c r="BW1847" s="99"/>
      <c r="BX1847" s="99"/>
      <c r="CB1847" s="13" t="s">
        <v>1511</v>
      </c>
    </row>
    <row r="1848" ht="13.75" spans="1:80">
      <c r="A1848" s="88" t="s">
        <v>12802</v>
      </c>
      <c r="B1848" s="88" t="s">
        <v>3327</v>
      </c>
      <c r="C1848" s="106" t="s">
        <v>3326</v>
      </c>
      <c r="D1848" s="89" t="s">
        <v>12266</v>
      </c>
      <c r="E1848" s="135">
        <v>6</v>
      </c>
      <c r="F1848" s="135">
        <v>2</v>
      </c>
      <c r="G1848" s="90">
        <f t="shared" si="31"/>
        <v>12</v>
      </c>
      <c r="H1848" s="94"/>
      <c r="I1848" s="95"/>
      <c r="J1848" s="95"/>
      <c r="K1848" s="95"/>
      <c r="L1848" s="95"/>
      <c r="M1848" s="97"/>
      <c r="N1848" s="176"/>
      <c r="O1848" s="160"/>
      <c r="P1848" s="160"/>
      <c r="Q1848" s="160"/>
      <c r="R1848" s="161"/>
      <c r="S1848" s="94"/>
      <c r="T1848" s="95"/>
      <c r="U1848" s="96"/>
      <c r="V1848" s="95"/>
      <c r="W1848" s="95"/>
      <c r="X1848" s="97"/>
      <c r="Y1848" s="94"/>
      <c r="Z1848" s="96"/>
      <c r="AA1848" s="96"/>
      <c r="AB1848" s="95"/>
      <c r="AC1848" s="95"/>
      <c r="AD1848" s="97"/>
      <c r="AE1848" s="176"/>
      <c r="AF1848" s="159"/>
      <c r="AG1848" s="159"/>
      <c r="AH1848" s="160"/>
      <c r="AI1848" s="160"/>
      <c r="AJ1848" s="160"/>
      <c r="AK1848" s="160"/>
      <c r="AL1848" s="94"/>
      <c r="AM1848" s="96"/>
      <c r="AN1848" s="96"/>
      <c r="AO1848" s="95"/>
      <c r="AP1848" s="95"/>
      <c r="AQ1848" s="97"/>
      <c r="AR1848" s="94"/>
      <c r="AS1848" s="96"/>
      <c r="AT1848" s="96"/>
      <c r="AU1848" s="96"/>
      <c r="AV1848" s="95"/>
      <c r="AW1848" s="95"/>
      <c r="AX1848" s="97"/>
      <c r="AY1848" s="97"/>
      <c r="AZ1848" s="97"/>
      <c r="BA1848" s="97"/>
      <c r="BB1848" s="97"/>
      <c r="BC1848" s="99" t="s">
        <v>1366</v>
      </c>
      <c r="BD1848" s="99" t="s">
        <v>1366</v>
      </c>
      <c r="BE1848" s="99"/>
      <c r="BF1848" s="100"/>
      <c r="BG1848" s="103"/>
      <c r="BH1848" s="103"/>
      <c r="BI1848" s="103"/>
      <c r="BJ1848" s="99"/>
      <c r="BK1848" s="112" t="s">
        <v>1511</v>
      </c>
      <c r="BL1848" s="102"/>
      <c r="BM1848" s="99"/>
      <c r="BN1848" s="99"/>
      <c r="BT1848" s="99"/>
      <c r="BU1848" s="99"/>
      <c r="BV1848" s="99"/>
      <c r="BW1848" s="99"/>
      <c r="BX1848" s="99"/>
      <c r="CB1848" s="13" t="s">
        <v>1511</v>
      </c>
    </row>
    <row r="1849" ht="13.75" spans="1:80">
      <c r="A1849" s="88" t="s">
        <v>12803</v>
      </c>
      <c r="B1849" s="88" t="s">
        <v>2882</v>
      </c>
      <c r="C1849" s="106" t="s">
        <v>6603</v>
      </c>
      <c r="D1849" s="89" t="s">
        <v>12266</v>
      </c>
      <c r="E1849" s="135">
        <v>9</v>
      </c>
      <c r="F1849" s="135">
        <v>21</v>
      </c>
      <c r="G1849" s="90">
        <f t="shared" si="31"/>
        <v>189</v>
      </c>
      <c r="H1849" s="126"/>
      <c r="I1849" s="127"/>
      <c r="J1849" s="127"/>
      <c r="K1849" s="127"/>
      <c r="L1849" s="127"/>
      <c r="M1849" s="128"/>
      <c r="N1849" s="94"/>
      <c r="O1849" s="95"/>
      <c r="P1849" s="95"/>
      <c r="Q1849" s="95"/>
      <c r="R1849" s="97"/>
      <c r="S1849" s="126"/>
      <c r="T1849" s="95"/>
      <c r="U1849" s="129">
        <v>19</v>
      </c>
      <c r="V1849" s="127">
        <v>16</v>
      </c>
      <c r="W1849" s="127">
        <v>31</v>
      </c>
      <c r="X1849" s="128"/>
      <c r="Y1849" s="185"/>
      <c r="Z1849" s="461"/>
      <c r="AA1849" s="461"/>
      <c r="AB1849" s="462"/>
      <c r="AC1849" s="462"/>
      <c r="AD1849" s="463"/>
      <c r="AE1849" s="94"/>
      <c r="AF1849" s="96"/>
      <c r="AG1849" s="96"/>
      <c r="AH1849" s="95"/>
      <c r="AI1849" s="95"/>
      <c r="AJ1849" s="95"/>
      <c r="AK1849" s="95"/>
      <c r="AL1849" s="94"/>
      <c r="AM1849" s="96"/>
      <c r="AN1849" s="96"/>
      <c r="AO1849" s="95"/>
      <c r="AP1849" s="95"/>
      <c r="AQ1849" s="97"/>
      <c r="AR1849" s="94"/>
      <c r="AS1849" s="96"/>
      <c r="AT1849" s="96"/>
      <c r="AU1849" s="96"/>
      <c r="AV1849" s="95"/>
      <c r="AW1849" s="95"/>
      <c r="AX1849" s="97"/>
      <c r="AY1849" s="97"/>
      <c r="AZ1849" s="97"/>
      <c r="BA1849" s="97"/>
      <c r="BB1849" s="97"/>
      <c r="BC1849" s="99" t="s">
        <v>12279</v>
      </c>
      <c r="BD1849" s="99" t="s">
        <v>12298</v>
      </c>
      <c r="BE1849" s="99" t="s">
        <v>1366</v>
      </c>
      <c r="BF1849" s="100"/>
      <c r="BG1849" s="103"/>
      <c r="BH1849" s="103"/>
      <c r="BI1849" s="103"/>
      <c r="BJ1849" s="99"/>
      <c r="BK1849" s="112" t="s">
        <v>1511</v>
      </c>
      <c r="BL1849" s="102"/>
      <c r="BM1849" s="99"/>
      <c r="BN1849" s="99"/>
      <c r="BT1849" s="99"/>
      <c r="BU1849" s="99"/>
      <c r="BV1849" s="99"/>
      <c r="BW1849" s="99"/>
      <c r="BX1849" s="99"/>
      <c r="CB1849" s="13" t="s">
        <v>1511</v>
      </c>
    </row>
    <row r="1850" ht="13.75" spans="1:80">
      <c r="A1850" s="88" t="s">
        <v>12803</v>
      </c>
      <c r="B1850" s="88" t="s">
        <v>2882</v>
      </c>
      <c r="C1850" s="106" t="s">
        <v>6603</v>
      </c>
      <c r="D1850" s="89" t="s">
        <v>494</v>
      </c>
      <c r="E1850" s="135">
        <v>9</v>
      </c>
      <c r="F1850" s="135">
        <v>45</v>
      </c>
      <c r="G1850" s="90">
        <f t="shared" si="31"/>
        <v>405</v>
      </c>
      <c r="H1850" s="126"/>
      <c r="I1850" s="127"/>
      <c r="J1850" s="127"/>
      <c r="K1850" s="127"/>
      <c r="L1850" s="127"/>
      <c r="M1850" s="128"/>
      <c r="N1850" s="94"/>
      <c r="O1850" s="95"/>
      <c r="P1850" s="95"/>
      <c r="Q1850" s="95"/>
      <c r="R1850" s="97"/>
      <c r="S1850" s="126"/>
      <c r="T1850" s="95"/>
      <c r="U1850" s="129">
        <v>35</v>
      </c>
      <c r="V1850" s="127">
        <v>45</v>
      </c>
      <c r="W1850" s="127">
        <v>28</v>
      </c>
      <c r="X1850" s="128"/>
      <c r="Y1850" s="185"/>
      <c r="Z1850" s="461"/>
      <c r="AA1850" s="461"/>
      <c r="AB1850" s="462"/>
      <c r="AC1850" s="462"/>
      <c r="AD1850" s="463"/>
      <c r="AE1850" s="94"/>
      <c r="AF1850" s="96"/>
      <c r="AG1850" s="96"/>
      <c r="AH1850" s="95"/>
      <c r="AI1850" s="95"/>
      <c r="AJ1850" s="95"/>
      <c r="AK1850" s="95"/>
      <c r="AL1850" s="94"/>
      <c r="AM1850" s="96"/>
      <c r="AN1850" s="96"/>
      <c r="AO1850" s="95"/>
      <c r="AP1850" s="95"/>
      <c r="AQ1850" s="97"/>
      <c r="AR1850" s="94"/>
      <c r="AS1850" s="96"/>
      <c r="AT1850" s="96"/>
      <c r="AU1850" s="96"/>
      <c r="AV1850" s="95"/>
      <c r="AW1850" s="95"/>
      <c r="AX1850" s="97"/>
      <c r="AY1850" s="97"/>
      <c r="AZ1850" s="97"/>
      <c r="BA1850" s="97"/>
      <c r="BB1850" s="97"/>
      <c r="BC1850" s="99" t="s">
        <v>12281</v>
      </c>
      <c r="BD1850" s="99" t="s">
        <v>12301</v>
      </c>
      <c r="BE1850" s="99" t="s">
        <v>12362</v>
      </c>
      <c r="BF1850" s="100"/>
      <c r="BG1850" s="103"/>
      <c r="BH1850" s="103"/>
      <c r="BI1850" s="103"/>
      <c r="BJ1850" s="99"/>
      <c r="BK1850" s="112" t="s">
        <v>1511</v>
      </c>
      <c r="BL1850" s="102"/>
      <c r="BM1850" s="99"/>
      <c r="BN1850" s="99"/>
      <c r="BT1850" s="99"/>
      <c r="BU1850" s="99"/>
      <c r="BV1850" s="99"/>
      <c r="BW1850" s="99"/>
      <c r="BX1850" s="99"/>
      <c r="CB1850" s="13" t="s">
        <v>1511</v>
      </c>
    </row>
    <row r="1851" ht="13.75" spans="1:80">
      <c r="A1851" s="88" t="s">
        <v>12803</v>
      </c>
      <c r="B1851" s="88" t="s">
        <v>2882</v>
      </c>
      <c r="C1851" s="106" t="s">
        <v>6606</v>
      </c>
      <c r="D1851" s="89" t="s">
        <v>12266</v>
      </c>
      <c r="E1851" s="135">
        <v>9</v>
      </c>
      <c r="F1851" s="135">
        <v>21</v>
      </c>
      <c r="G1851" s="90">
        <f t="shared" si="31"/>
        <v>189</v>
      </c>
      <c r="H1851" s="126"/>
      <c r="I1851" s="127"/>
      <c r="J1851" s="127"/>
      <c r="K1851" s="127"/>
      <c r="L1851" s="127"/>
      <c r="M1851" s="128"/>
      <c r="N1851" s="94"/>
      <c r="O1851" s="95">
        <v>48</v>
      </c>
      <c r="P1851" s="95">
        <v>33</v>
      </c>
      <c r="Q1851" s="95">
        <v>22</v>
      </c>
      <c r="R1851" s="97"/>
      <c r="S1851" s="126"/>
      <c r="T1851" s="95"/>
      <c r="U1851" s="129">
        <v>45</v>
      </c>
      <c r="V1851" s="127">
        <v>19</v>
      </c>
      <c r="W1851" s="127">
        <v>49</v>
      </c>
      <c r="X1851" s="128"/>
      <c r="Y1851" s="185"/>
      <c r="Z1851" s="461"/>
      <c r="AA1851" s="461"/>
      <c r="AB1851" s="462"/>
      <c r="AC1851" s="462"/>
      <c r="AD1851" s="463"/>
      <c r="AE1851" s="94"/>
      <c r="AF1851" s="96"/>
      <c r="AG1851" s="96"/>
      <c r="AH1851" s="95"/>
      <c r="AI1851" s="95"/>
      <c r="AJ1851" s="95"/>
      <c r="AK1851" s="95"/>
      <c r="AL1851" s="94"/>
      <c r="AM1851" s="96"/>
      <c r="AN1851" s="96"/>
      <c r="AO1851" s="95"/>
      <c r="AP1851" s="95"/>
      <c r="AQ1851" s="97"/>
      <c r="AR1851" s="94"/>
      <c r="AS1851" s="96"/>
      <c r="AT1851" s="96"/>
      <c r="AU1851" s="96"/>
      <c r="AV1851" s="95"/>
      <c r="AW1851" s="95"/>
      <c r="AX1851" s="97"/>
      <c r="AY1851" s="97"/>
      <c r="AZ1851" s="97"/>
      <c r="BA1851" s="97"/>
      <c r="BB1851" s="97"/>
      <c r="BC1851" s="99" t="s">
        <v>12279</v>
      </c>
      <c r="BD1851" s="99" t="s">
        <v>12298</v>
      </c>
      <c r="BE1851" s="99" t="s">
        <v>1366</v>
      </c>
      <c r="BF1851" s="100"/>
      <c r="BG1851" s="103"/>
      <c r="BH1851" s="103"/>
      <c r="BI1851" s="103"/>
      <c r="BJ1851" s="99"/>
      <c r="BK1851" s="112" t="s">
        <v>1511</v>
      </c>
      <c r="BL1851" s="102"/>
      <c r="BM1851" s="99"/>
      <c r="BN1851" s="99"/>
      <c r="BT1851" s="99"/>
      <c r="BU1851" s="99"/>
      <c r="BV1851" s="99"/>
      <c r="BW1851" s="99"/>
      <c r="BX1851" s="99"/>
      <c r="CB1851" s="13" t="s">
        <v>1511</v>
      </c>
    </row>
    <row r="1852" ht="13.75" spans="1:80">
      <c r="A1852" s="88" t="s">
        <v>12803</v>
      </c>
      <c r="B1852" s="88" t="s">
        <v>2882</v>
      </c>
      <c r="C1852" s="106" t="s">
        <v>6606</v>
      </c>
      <c r="D1852" s="89" t="s">
        <v>494</v>
      </c>
      <c r="E1852" s="135">
        <v>9</v>
      </c>
      <c r="F1852" s="135">
        <v>45</v>
      </c>
      <c r="G1852" s="90">
        <f t="shared" si="31"/>
        <v>405</v>
      </c>
      <c r="H1852" s="126"/>
      <c r="I1852" s="127"/>
      <c r="J1852" s="127"/>
      <c r="K1852" s="127"/>
      <c r="L1852" s="127"/>
      <c r="M1852" s="128"/>
      <c r="N1852" s="94"/>
      <c r="O1852" s="95">
        <v>39</v>
      </c>
      <c r="P1852" s="95">
        <v>41</v>
      </c>
      <c r="Q1852" s="95">
        <v>54</v>
      </c>
      <c r="R1852" s="97"/>
      <c r="S1852" s="126"/>
      <c r="T1852" s="95"/>
      <c r="U1852" s="129">
        <v>45</v>
      </c>
      <c r="V1852" s="127">
        <v>43</v>
      </c>
      <c r="W1852" s="127">
        <v>39</v>
      </c>
      <c r="X1852" s="128"/>
      <c r="Y1852" s="185"/>
      <c r="Z1852" s="461"/>
      <c r="AA1852" s="461"/>
      <c r="AB1852" s="462"/>
      <c r="AC1852" s="462"/>
      <c r="AD1852" s="463"/>
      <c r="AE1852" s="94"/>
      <c r="AF1852" s="96"/>
      <c r="AG1852" s="96"/>
      <c r="AH1852" s="95"/>
      <c r="AI1852" s="95"/>
      <c r="AJ1852" s="95"/>
      <c r="AK1852" s="95"/>
      <c r="AL1852" s="94"/>
      <c r="AM1852" s="96"/>
      <c r="AN1852" s="96"/>
      <c r="AO1852" s="95"/>
      <c r="AP1852" s="95"/>
      <c r="AQ1852" s="97"/>
      <c r="AR1852" s="94"/>
      <c r="AS1852" s="96"/>
      <c r="AT1852" s="96"/>
      <c r="AU1852" s="96"/>
      <c r="AV1852" s="95"/>
      <c r="AW1852" s="95"/>
      <c r="AX1852" s="97"/>
      <c r="AY1852" s="97"/>
      <c r="AZ1852" s="97"/>
      <c r="BA1852" s="97"/>
      <c r="BB1852" s="97"/>
      <c r="BC1852" s="99" t="s">
        <v>12281</v>
      </c>
      <c r="BD1852" s="99" t="s">
        <v>12301</v>
      </c>
      <c r="BE1852" s="99" t="s">
        <v>12362</v>
      </c>
      <c r="BF1852" s="100"/>
      <c r="BG1852" s="103"/>
      <c r="BH1852" s="103"/>
      <c r="BI1852" s="103"/>
      <c r="BJ1852" s="99"/>
      <c r="BK1852" s="112" t="s">
        <v>1511</v>
      </c>
      <c r="BL1852" s="102"/>
      <c r="BM1852" s="99"/>
      <c r="BN1852" s="99"/>
      <c r="BT1852" s="99"/>
      <c r="BU1852" s="99"/>
      <c r="BV1852" s="99"/>
      <c r="BW1852" s="99"/>
      <c r="BX1852" s="99"/>
      <c r="CB1852" s="13" t="s">
        <v>1511</v>
      </c>
    </row>
    <row r="1853" ht="13.75" spans="1:80">
      <c r="A1853" s="88" t="s">
        <v>12803</v>
      </c>
      <c r="B1853" s="88" t="s">
        <v>2882</v>
      </c>
      <c r="C1853" s="106" t="s">
        <v>6880</v>
      </c>
      <c r="D1853" s="89" t="s">
        <v>12266</v>
      </c>
      <c r="E1853" s="135">
        <v>9</v>
      </c>
      <c r="F1853" s="135">
        <v>21</v>
      </c>
      <c r="G1853" s="90">
        <f t="shared" si="31"/>
        <v>189</v>
      </c>
      <c r="H1853" s="126"/>
      <c r="I1853" s="127"/>
      <c r="J1853" s="127"/>
      <c r="K1853" s="127"/>
      <c r="L1853" s="127"/>
      <c r="M1853" s="128"/>
      <c r="N1853" s="94"/>
      <c r="O1853" s="95"/>
      <c r="P1853" s="95"/>
      <c r="Q1853" s="95"/>
      <c r="R1853" s="97"/>
      <c r="S1853" s="126"/>
      <c r="T1853" s="95"/>
      <c r="U1853" s="129">
        <v>20</v>
      </c>
      <c r="V1853" s="127">
        <v>21</v>
      </c>
      <c r="W1853" s="127">
        <v>31</v>
      </c>
      <c r="X1853" s="128"/>
      <c r="Y1853" s="185"/>
      <c r="Z1853" s="461"/>
      <c r="AA1853" s="461"/>
      <c r="AB1853" s="462"/>
      <c r="AC1853" s="462"/>
      <c r="AD1853" s="463"/>
      <c r="AE1853" s="94"/>
      <c r="AF1853" s="96"/>
      <c r="AG1853" s="96"/>
      <c r="AH1853" s="95"/>
      <c r="AI1853" s="95"/>
      <c r="AJ1853" s="95"/>
      <c r="AK1853" s="95"/>
      <c r="AL1853" s="94"/>
      <c r="AM1853" s="96"/>
      <c r="AN1853" s="96"/>
      <c r="AO1853" s="95"/>
      <c r="AP1853" s="95"/>
      <c r="AQ1853" s="97"/>
      <c r="AR1853" s="94"/>
      <c r="AS1853" s="96"/>
      <c r="AT1853" s="96"/>
      <c r="AU1853" s="96"/>
      <c r="AV1853" s="95"/>
      <c r="AW1853" s="95"/>
      <c r="AX1853" s="97"/>
      <c r="AY1853" s="97"/>
      <c r="AZ1853" s="97"/>
      <c r="BA1853" s="97"/>
      <c r="BB1853" s="97"/>
      <c r="BC1853" s="99" t="s">
        <v>12279</v>
      </c>
      <c r="BD1853" s="99" t="s">
        <v>12298</v>
      </c>
      <c r="BE1853" s="99" t="s">
        <v>1366</v>
      </c>
      <c r="BF1853" s="100"/>
      <c r="BG1853" s="103"/>
      <c r="BH1853" s="103"/>
      <c r="BI1853" s="103"/>
      <c r="BJ1853" s="99"/>
      <c r="BK1853" s="112" t="s">
        <v>1511</v>
      </c>
      <c r="BL1853" s="102"/>
      <c r="BM1853" s="99"/>
      <c r="BN1853" s="99"/>
      <c r="BT1853" s="99"/>
      <c r="BU1853" s="99"/>
      <c r="BV1853" s="99"/>
      <c r="BW1853" s="99"/>
      <c r="BX1853" s="99"/>
      <c r="CB1853" s="13" t="s">
        <v>1511</v>
      </c>
    </row>
    <row r="1854" ht="13.75" spans="1:80">
      <c r="A1854" s="88" t="s">
        <v>12803</v>
      </c>
      <c r="B1854" s="88" t="s">
        <v>2882</v>
      </c>
      <c r="C1854" s="106" t="s">
        <v>6880</v>
      </c>
      <c r="D1854" s="89" t="s">
        <v>494</v>
      </c>
      <c r="E1854" s="135">
        <v>9</v>
      </c>
      <c r="F1854" s="135">
        <v>45</v>
      </c>
      <c r="G1854" s="90">
        <f t="shared" si="31"/>
        <v>405</v>
      </c>
      <c r="H1854" s="126"/>
      <c r="I1854" s="127"/>
      <c r="J1854" s="127"/>
      <c r="K1854" s="127"/>
      <c r="L1854" s="127"/>
      <c r="M1854" s="128"/>
      <c r="N1854" s="94"/>
      <c r="O1854" s="95"/>
      <c r="P1854" s="95"/>
      <c r="Q1854" s="95"/>
      <c r="R1854" s="97"/>
      <c r="S1854" s="126"/>
      <c r="T1854" s="95"/>
      <c r="U1854" s="129">
        <v>28</v>
      </c>
      <c r="V1854" s="127">
        <v>46</v>
      </c>
      <c r="W1854" s="127">
        <v>80</v>
      </c>
      <c r="X1854" s="128"/>
      <c r="Y1854" s="185"/>
      <c r="Z1854" s="461"/>
      <c r="AA1854" s="461"/>
      <c r="AB1854" s="462"/>
      <c r="AC1854" s="462"/>
      <c r="AD1854" s="463"/>
      <c r="AE1854" s="94"/>
      <c r="AF1854" s="96"/>
      <c r="AG1854" s="96"/>
      <c r="AH1854" s="95"/>
      <c r="AI1854" s="95"/>
      <c r="AJ1854" s="95"/>
      <c r="AK1854" s="95"/>
      <c r="AL1854" s="94"/>
      <c r="AM1854" s="96"/>
      <c r="AN1854" s="96"/>
      <c r="AO1854" s="95"/>
      <c r="AP1854" s="95"/>
      <c r="AQ1854" s="97"/>
      <c r="AR1854" s="94"/>
      <c r="AS1854" s="96"/>
      <c r="AT1854" s="96"/>
      <c r="AU1854" s="96"/>
      <c r="AV1854" s="95"/>
      <c r="AW1854" s="95"/>
      <c r="AX1854" s="97"/>
      <c r="AY1854" s="97"/>
      <c r="AZ1854" s="97"/>
      <c r="BA1854" s="97"/>
      <c r="BB1854" s="97"/>
      <c r="BC1854" s="99" t="s">
        <v>12281</v>
      </c>
      <c r="BD1854" s="99" t="s">
        <v>12301</v>
      </c>
      <c r="BE1854" s="99" t="s">
        <v>12362</v>
      </c>
      <c r="BF1854" s="100"/>
      <c r="BG1854" s="103"/>
      <c r="BH1854" s="103"/>
      <c r="BI1854" s="103"/>
      <c r="BJ1854" s="99"/>
      <c r="BK1854" s="112" t="s">
        <v>1511</v>
      </c>
      <c r="BL1854" s="102"/>
      <c r="BM1854" s="99"/>
      <c r="BN1854" s="99"/>
      <c r="BT1854" s="99"/>
      <c r="BU1854" s="99"/>
      <c r="BV1854" s="99"/>
      <c r="BW1854" s="99"/>
      <c r="BX1854" s="99"/>
      <c r="CB1854" s="13" t="s">
        <v>1511</v>
      </c>
    </row>
    <row r="1855" ht="13.75" spans="1:80">
      <c r="A1855" s="88" t="s">
        <v>12803</v>
      </c>
      <c r="B1855" s="88" t="s">
        <v>2882</v>
      </c>
      <c r="C1855" s="106" t="s">
        <v>6882</v>
      </c>
      <c r="D1855" s="89" t="s">
        <v>12266</v>
      </c>
      <c r="E1855" s="135">
        <v>9</v>
      </c>
      <c r="F1855" s="135">
        <v>21</v>
      </c>
      <c r="G1855" s="90">
        <f t="shared" si="31"/>
        <v>189</v>
      </c>
      <c r="H1855" s="126"/>
      <c r="I1855" s="127"/>
      <c r="J1855" s="127"/>
      <c r="K1855" s="127"/>
      <c r="L1855" s="127"/>
      <c r="M1855" s="128"/>
      <c r="N1855" s="94"/>
      <c r="O1855" s="95">
        <v>24</v>
      </c>
      <c r="P1855" s="95">
        <v>27</v>
      </c>
      <c r="Q1855" s="95">
        <v>16</v>
      </c>
      <c r="R1855" s="97">
        <v>38</v>
      </c>
      <c r="S1855" s="126"/>
      <c r="T1855" s="95"/>
      <c r="U1855" s="104">
        <v>15</v>
      </c>
      <c r="V1855" s="105">
        <v>20</v>
      </c>
      <c r="W1855" s="105">
        <v>24</v>
      </c>
      <c r="X1855" s="166">
        <v>38</v>
      </c>
      <c r="Y1855" s="185"/>
      <c r="Z1855" s="461"/>
      <c r="AA1855" s="461"/>
      <c r="AB1855" s="462"/>
      <c r="AC1855" s="462"/>
      <c r="AD1855" s="463"/>
      <c r="AE1855" s="94"/>
      <c r="AF1855" s="96"/>
      <c r="AG1855" s="96"/>
      <c r="AH1855" s="95"/>
      <c r="AI1855" s="95"/>
      <c r="AJ1855" s="95"/>
      <c r="AK1855" s="95"/>
      <c r="AL1855" s="94"/>
      <c r="AM1855" s="96"/>
      <c r="AN1855" s="96"/>
      <c r="AO1855" s="95"/>
      <c r="AP1855" s="95"/>
      <c r="AQ1855" s="97"/>
      <c r="AR1855" s="94"/>
      <c r="AS1855" s="96"/>
      <c r="AT1855" s="96"/>
      <c r="AU1855" s="96"/>
      <c r="AV1855" s="95"/>
      <c r="AW1855" s="95"/>
      <c r="AX1855" s="97"/>
      <c r="AY1855" s="97"/>
      <c r="AZ1855" s="97"/>
      <c r="BA1855" s="97"/>
      <c r="BB1855" s="97"/>
      <c r="BC1855" s="99" t="s">
        <v>12279</v>
      </c>
      <c r="BD1855" s="99" t="s">
        <v>12298</v>
      </c>
      <c r="BE1855" s="99" t="s">
        <v>1366</v>
      </c>
      <c r="BF1855" s="100"/>
      <c r="BG1855" s="103"/>
      <c r="BH1855" s="103"/>
      <c r="BI1855" s="103"/>
      <c r="BJ1855" s="99"/>
      <c r="BK1855" s="112" t="s">
        <v>1511</v>
      </c>
      <c r="BL1855" s="102"/>
      <c r="BM1855" s="99"/>
      <c r="BN1855" s="99"/>
      <c r="BT1855" s="99"/>
      <c r="BU1855" s="99"/>
      <c r="BV1855" s="99"/>
      <c r="BW1855" s="99"/>
      <c r="BX1855" s="99"/>
      <c r="CB1855" s="13" t="s">
        <v>1511</v>
      </c>
    </row>
    <row r="1856" ht="13.75" spans="1:80">
      <c r="A1856" s="88" t="s">
        <v>12803</v>
      </c>
      <c r="B1856" s="88" t="s">
        <v>2882</v>
      </c>
      <c r="C1856" s="106" t="s">
        <v>6882</v>
      </c>
      <c r="D1856" s="89" t="s">
        <v>494</v>
      </c>
      <c r="E1856" s="135">
        <v>9</v>
      </c>
      <c r="F1856" s="135">
        <v>45</v>
      </c>
      <c r="G1856" s="90">
        <f t="shared" si="31"/>
        <v>405</v>
      </c>
      <c r="H1856" s="126"/>
      <c r="I1856" s="127"/>
      <c r="J1856" s="127"/>
      <c r="K1856" s="127"/>
      <c r="L1856" s="127"/>
      <c r="M1856" s="128"/>
      <c r="N1856" s="94"/>
      <c r="O1856" s="95">
        <v>35</v>
      </c>
      <c r="P1856" s="95">
        <v>39</v>
      </c>
      <c r="Q1856" s="95">
        <v>49</v>
      </c>
      <c r="R1856" s="97"/>
      <c r="S1856" s="126"/>
      <c r="T1856" s="95"/>
      <c r="U1856" s="129">
        <v>32</v>
      </c>
      <c r="V1856" s="127">
        <v>43</v>
      </c>
      <c r="W1856" s="127">
        <v>28</v>
      </c>
      <c r="X1856" s="128"/>
      <c r="Y1856" s="185"/>
      <c r="Z1856" s="461"/>
      <c r="AA1856" s="461"/>
      <c r="AB1856" s="462"/>
      <c r="AC1856" s="462"/>
      <c r="AD1856" s="463"/>
      <c r="AE1856" s="94"/>
      <c r="AF1856" s="96"/>
      <c r="AG1856" s="96"/>
      <c r="AH1856" s="95"/>
      <c r="AI1856" s="95"/>
      <c r="AJ1856" s="95"/>
      <c r="AK1856" s="95"/>
      <c r="AL1856" s="94"/>
      <c r="AM1856" s="96"/>
      <c r="AN1856" s="96"/>
      <c r="AO1856" s="95"/>
      <c r="AP1856" s="95"/>
      <c r="AQ1856" s="97"/>
      <c r="AR1856" s="94"/>
      <c r="AS1856" s="96"/>
      <c r="AT1856" s="96"/>
      <c r="AU1856" s="96"/>
      <c r="AV1856" s="95"/>
      <c r="AW1856" s="95"/>
      <c r="AX1856" s="97"/>
      <c r="AY1856" s="97"/>
      <c r="AZ1856" s="97"/>
      <c r="BA1856" s="97"/>
      <c r="BB1856" s="97"/>
      <c r="BC1856" s="99" t="s">
        <v>12281</v>
      </c>
      <c r="BD1856" s="99" t="s">
        <v>12301</v>
      </c>
      <c r="BE1856" s="99" t="s">
        <v>12362</v>
      </c>
      <c r="BF1856" s="100"/>
      <c r="BG1856" s="103"/>
      <c r="BH1856" s="103"/>
      <c r="BI1856" s="103"/>
      <c r="BJ1856" s="99"/>
      <c r="BK1856" s="112" t="s">
        <v>1511</v>
      </c>
      <c r="BL1856" s="102"/>
      <c r="BM1856" s="99"/>
      <c r="BN1856" s="99"/>
      <c r="BT1856" s="99"/>
      <c r="BU1856" s="99"/>
      <c r="BV1856" s="99"/>
      <c r="BW1856" s="99"/>
      <c r="BX1856" s="99"/>
      <c r="CB1856" s="13" t="s">
        <v>1511</v>
      </c>
    </row>
    <row r="1857" ht="13.75" spans="1:80">
      <c r="A1857" s="88" t="s">
        <v>12803</v>
      </c>
      <c r="B1857" s="88" t="s">
        <v>3399</v>
      </c>
      <c r="C1857" s="106" t="s">
        <v>8480</v>
      </c>
      <c r="D1857" s="89" t="s">
        <v>12266</v>
      </c>
      <c r="E1857" s="135">
        <v>9</v>
      </c>
      <c r="F1857" s="135">
        <v>37</v>
      </c>
      <c r="G1857" s="90">
        <f t="shared" si="31"/>
        <v>333</v>
      </c>
      <c r="H1857" s="126"/>
      <c r="I1857" s="127"/>
      <c r="J1857" s="127"/>
      <c r="K1857" s="127"/>
      <c r="L1857" s="127"/>
      <c r="M1857" s="128"/>
      <c r="N1857" s="94"/>
      <c r="O1857" s="95">
        <v>35</v>
      </c>
      <c r="P1857" s="95">
        <v>24</v>
      </c>
      <c r="Q1857" s="95">
        <v>19</v>
      </c>
      <c r="R1857" s="97">
        <v>38</v>
      </c>
      <c r="S1857" s="126"/>
      <c r="T1857" s="95"/>
      <c r="U1857" s="130">
        <v>21</v>
      </c>
      <c r="V1857" s="131">
        <v>18</v>
      </c>
      <c r="W1857" s="131">
        <v>47</v>
      </c>
      <c r="X1857" s="450">
        <v>38</v>
      </c>
      <c r="Y1857" s="185"/>
      <c r="Z1857" s="461"/>
      <c r="AA1857" s="461"/>
      <c r="AB1857" s="462"/>
      <c r="AC1857" s="462"/>
      <c r="AD1857" s="463"/>
      <c r="AE1857" s="94"/>
      <c r="AF1857" s="96"/>
      <c r="AG1857" s="96"/>
      <c r="AH1857" s="95"/>
      <c r="AI1857" s="95"/>
      <c r="AJ1857" s="95"/>
      <c r="AK1857" s="95"/>
      <c r="AL1857" s="94"/>
      <c r="AM1857" s="96"/>
      <c r="AN1857" s="96"/>
      <c r="AO1857" s="95"/>
      <c r="AP1857" s="95"/>
      <c r="AQ1857" s="97"/>
      <c r="AR1857" s="94"/>
      <c r="AS1857" s="96"/>
      <c r="AT1857" s="96"/>
      <c r="AU1857" s="96"/>
      <c r="AV1857" s="95"/>
      <c r="AW1857" s="95"/>
      <c r="AX1857" s="97"/>
      <c r="AY1857" s="97"/>
      <c r="AZ1857" s="97"/>
      <c r="BA1857" s="97"/>
      <c r="BB1857" s="97"/>
      <c r="BC1857" s="99" t="s">
        <v>12279</v>
      </c>
      <c r="BD1857" s="99" t="s">
        <v>12298</v>
      </c>
      <c r="BE1857" s="99" t="s">
        <v>1366</v>
      </c>
      <c r="BF1857" s="100"/>
      <c r="BG1857" s="103"/>
      <c r="BH1857" s="103"/>
      <c r="BI1857" s="103"/>
      <c r="BJ1857" s="99"/>
      <c r="BK1857" s="112" t="s">
        <v>1511</v>
      </c>
      <c r="BL1857" s="102"/>
      <c r="BM1857" s="99"/>
      <c r="BN1857" s="99"/>
      <c r="BT1857" s="99"/>
      <c r="BU1857" s="99"/>
      <c r="BV1857" s="99"/>
      <c r="BW1857" s="99"/>
      <c r="BX1857" s="99"/>
      <c r="CB1857" s="13" t="s">
        <v>1511</v>
      </c>
    </row>
    <row r="1858" ht="13.75" spans="1:80">
      <c r="A1858" s="88" t="s">
        <v>12803</v>
      </c>
      <c r="B1858" s="88" t="s">
        <v>3399</v>
      </c>
      <c r="C1858" s="106" t="s">
        <v>8480</v>
      </c>
      <c r="D1858" s="89" t="s">
        <v>494</v>
      </c>
      <c r="E1858" s="135">
        <v>9</v>
      </c>
      <c r="F1858" s="135">
        <v>86</v>
      </c>
      <c r="G1858" s="90">
        <f t="shared" si="31"/>
        <v>774</v>
      </c>
      <c r="H1858" s="126"/>
      <c r="I1858" s="127"/>
      <c r="J1858" s="127"/>
      <c r="K1858" s="127"/>
      <c r="L1858" s="127"/>
      <c r="M1858" s="128"/>
      <c r="N1858" s="94"/>
      <c r="O1858" s="95">
        <v>57</v>
      </c>
      <c r="P1858" s="95">
        <v>60</v>
      </c>
      <c r="Q1858" s="95">
        <v>51</v>
      </c>
      <c r="R1858" s="97"/>
      <c r="S1858" s="126"/>
      <c r="T1858" s="95"/>
      <c r="U1858" s="130">
        <v>53</v>
      </c>
      <c r="V1858" s="131">
        <v>60</v>
      </c>
      <c r="W1858" s="131">
        <v>31</v>
      </c>
      <c r="X1858" s="450">
        <v>38</v>
      </c>
      <c r="Y1858" s="185"/>
      <c r="Z1858" s="461"/>
      <c r="AA1858" s="461"/>
      <c r="AB1858" s="462"/>
      <c r="AC1858" s="462"/>
      <c r="AD1858" s="463"/>
      <c r="AE1858" s="94"/>
      <c r="AF1858" s="96"/>
      <c r="AG1858" s="96"/>
      <c r="AH1858" s="95"/>
      <c r="AI1858" s="95"/>
      <c r="AJ1858" s="95"/>
      <c r="AK1858" s="95"/>
      <c r="AL1858" s="94"/>
      <c r="AM1858" s="96"/>
      <c r="AN1858" s="96"/>
      <c r="AO1858" s="95"/>
      <c r="AP1858" s="95"/>
      <c r="AQ1858" s="97"/>
      <c r="AR1858" s="94"/>
      <c r="AS1858" s="96"/>
      <c r="AT1858" s="96"/>
      <c r="AU1858" s="96"/>
      <c r="AV1858" s="95"/>
      <c r="AW1858" s="95"/>
      <c r="AX1858" s="97"/>
      <c r="AY1858" s="97"/>
      <c r="AZ1858" s="97"/>
      <c r="BA1858" s="97"/>
      <c r="BB1858" s="97"/>
      <c r="BC1858" s="99" t="s">
        <v>12281</v>
      </c>
      <c r="BD1858" s="99" t="s">
        <v>12301</v>
      </c>
      <c r="BE1858" s="99" t="s">
        <v>12362</v>
      </c>
      <c r="BF1858" s="100"/>
      <c r="BG1858" s="103"/>
      <c r="BH1858" s="103"/>
      <c r="BI1858" s="103"/>
      <c r="BJ1858" s="99"/>
      <c r="BK1858" s="112" t="s">
        <v>1511</v>
      </c>
      <c r="BL1858" s="102"/>
      <c r="BM1858" s="99"/>
      <c r="BN1858" s="99"/>
      <c r="BT1858" s="99"/>
      <c r="BU1858" s="99"/>
      <c r="BV1858" s="99"/>
      <c r="BW1858" s="99"/>
      <c r="BX1858" s="99"/>
      <c r="CB1858" s="13" t="s">
        <v>1511</v>
      </c>
    </row>
    <row r="1859" ht="13.75" spans="1:80">
      <c r="A1859" s="88" t="s">
        <v>12803</v>
      </c>
      <c r="B1859" s="88" t="s">
        <v>3399</v>
      </c>
      <c r="C1859" s="106" t="s">
        <v>5106</v>
      </c>
      <c r="D1859" s="89" t="s">
        <v>12266</v>
      </c>
      <c r="E1859" s="135">
        <v>9</v>
      </c>
      <c r="F1859" s="135">
        <v>37</v>
      </c>
      <c r="G1859" s="90">
        <f t="shared" si="31"/>
        <v>333</v>
      </c>
      <c r="H1859" s="126"/>
      <c r="I1859" s="127"/>
      <c r="J1859" s="127"/>
      <c r="K1859" s="127"/>
      <c r="L1859" s="127"/>
      <c r="M1859" s="128"/>
      <c r="N1859" s="94"/>
      <c r="O1859" s="95"/>
      <c r="P1859" s="95"/>
      <c r="Q1859" s="95"/>
      <c r="R1859" s="97"/>
      <c r="S1859" s="126"/>
      <c r="T1859" s="95"/>
      <c r="U1859" s="129"/>
      <c r="V1859" s="127"/>
      <c r="W1859" s="127"/>
      <c r="X1859" s="128"/>
      <c r="Y1859" s="185"/>
      <c r="Z1859" s="461"/>
      <c r="AA1859" s="461"/>
      <c r="AB1859" s="462"/>
      <c r="AC1859" s="462"/>
      <c r="AD1859" s="463"/>
      <c r="AE1859" s="94"/>
      <c r="AF1859" s="96"/>
      <c r="AG1859" s="96"/>
      <c r="AH1859" s="95"/>
      <c r="AI1859" s="95"/>
      <c r="AJ1859" s="95"/>
      <c r="AK1859" s="95"/>
      <c r="AL1859" s="94"/>
      <c r="AM1859" s="96"/>
      <c r="AN1859" s="96"/>
      <c r="AO1859" s="95"/>
      <c r="AP1859" s="95"/>
      <c r="AQ1859" s="97"/>
      <c r="AR1859" s="94"/>
      <c r="AS1859" s="96"/>
      <c r="AT1859" s="114"/>
      <c r="AU1859" s="114"/>
      <c r="AV1859" s="114"/>
      <c r="AW1859" s="114"/>
      <c r="AX1859" s="97"/>
      <c r="AY1859" s="97"/>
      <c r="AZ1859" s="97"/>
      <c r="BA1859" s="97"/>
      <c r="BB1859" s="97"/>
      <c r="BC1859" s="99" t="s">
        <v>12279</v>
      </c>
      <c r="BD1859" s="99" t="s">
        <v>12298</v>
      </c>
      <c r="BE1859" s="99" t="s">
        <v>1366</v>
      </c>
      <c r="BF1859" s="100"/>
      <c r="BG1859" s="103"/>
      <c r="BH1859" s="103"/>
      <c r="BI1859" s="103"/>
      <c r="BJ1859" s="99"/>
      <c r="BK1859" s="112" t="s">
        <v>1511</v>
      </c>
      <c r="BL1859" s="102"/>
      <c r="BM1859" s="99"/>
      <c r="BN1859" s="99"/>
      <c r="BT1859" s="99"/>
      <c r="BU1859" s="99"/>
      <c r="BV1859" s="99"/>
      <c r="BW1859" s="99"/>
      <c r="BX1859" s="99"/>
      <c r="CB1859" s="13" t="s">
        <v>1511</v>
      </c>
    </row>
    <row r="1860" ht="13.75" spans="1:80">
      <c r="A1860" s="88" t="s">
        <v>12803</v>
      </c>
      <c r="B1860" s="88" t="s">
        <v>3399</v>
      </c>
      <c r="C1860" s="106" t="s">
        <v>5106</v>
      </c>
      <c r="D1860" s="89" t="s">
        <v>494</v>
      </c>
      <c r="E1860" s="135">
        <v>9</v>
      </c>
      <c r="F1860" s="135">
        <v>86</v>
      </c>
      <c r="G1860" s="90">
        <f t="shared" si="31"/>
        <v>774</v>
      </c>
      <c r="H1860" s="126"/>
      <c r="I1860" s="127"/>
      <c r="J1860" s="127"/>
      <c r="K1860" s="127"/>
      <c r="L1860" s="127"/>
      <c r="M1860" s="128"/>
      <c r="N1860" s="94"/>
      <c r="O1860" s="95"/>
      <c r="P1860" s="95"/>
      <c r="Q1860" s="95"/>
      <c r="R1860" s="97"/>
      <c r="S1860" s="126"/>
      <c r="T1860" s="95"/>
      <c r="U1860" s="129"/>
      <c r="V1860" s="127"/>
      <c r="W1860" s="127"/>
      <c r="X1860" s="128"/>
      <c r="Y1860" s="185"/>
      <c r="Z1860" s="461"/>
      <c r="AA1860" s="461"/>
      <c r="AB1860" s="462"/>
      <c r="AC1860" s="462"/>
      <c r="AD1860" s="463"/>
      <c r="AE1860" s="94"/>
      <c r="AF1860" s="96"/>
      <c r="AG1860" s="96"/>
      <c r="AH1860" s="95"/>
      <c r="AI1860" s="95"/>
      <c r="AJ1860" s="95"/>
      <c r="AK1860" s="95"/>
      <c r="AL1860" s="94"/>
      <c r="AM1860" s="96"/>
      <c r="AN1860" s="96"/>
      <c r="AO1860" s="95"/>
      <c r="AP1860" s="95"/>
      <c r="AQ1860" s="97"/>
      <c r="AR1860" s="94"/>
      <c r="AS1860" s="96"/>
      <c r="AT1860" s="114"/>
      <c r="AU1860" s="114"/>
      <c r="AV1860" s="114"/>
      <c r="AW1860" s="114"/>
      <c r="AX1860" s="97"/>
      <c r="AY1860" s="97"/>
      <c r="AZ1860" s="97"/>
      <c r="BA1860" s="97"/>
      <c r="BB1860" s="97"/>
      <c r="BC1860" s="99" t="s">
        <v>12281</v>
      </c>
      <c r="BD1860" s="99" t="s">
        <v>12301</v>
      </c>
      <c r="BE1860" s="99" t="s">
        <v>12362</v>
      </c>
      <c r="BF1860" s="100"/>
      <c r="BG1860" s="103"/>
      <c r="BH1860" s="103"/>
      <c r="BI1860" s="103"/>
      <c r="BJ1860" s="99"/>
      <c r="BK1860" s="112" t="s">
        <v>1511</v>
      </c>
      <c r="BL1860" s="102"/>
      <c r="BM1860" s="99"/>
      <c r="BN1860" s="99"/>
      <c r="BT1860" s="99"/>
      <c r="BU1860" s="99"/>
      <c r="BV1860" s="99"/>
      <c r="BW1860" s="99"/>
      <c r="BX1860" s="99"/>
      <c r="CB1860" s="13" t="s">
        <v>1511</v>
      </c>
    </row>
    <row r="1861" ht="13.75" spans="1:80">
      <c r="A1861" s="88" t="s">
        <v>12804</v>
      </c>
      <c r="B1861" s="88" t="s">
        <v>3885</v>
      </c>
      <c r="C1861" s="88" t="s">
        <v>5199</v>
      </c>
      <c r="D1861" s="89" t="s">
        <v>12266</v>
      </c>
      <c r="E1861" s="254">
        <v>9</v>
      </c>
      <c r="F1861" s="135">
        <v>84</v>
      </c>
      <c r="G1861" s="90">
        <f t="shared" si="31"/>
        <v>756</v>
      </c>
      <c r="H1861" s="94"/>
      <c r="I1861" s="95"/>
      <c r="J1861" s="95"/>
      <c r="K1861" s="95"/>
      <c r="L1861" s="95"/>
      <c r="M1861" s="97"/>
      <c r="N1861" s="91"/>
      <c r="O1861" s="92">
        <v>41</v>
      </c>
      <c r="P1861" s="92">
        <v>59</v>
      </c>
      <c r="Q1861" s="92">
        <v>33</v>
      </c>
      <c r="R1861" s="93"/>
      <c r="S1861" s="107"/>
      <c r="T1861" s="95"/>
      <c r="U1861" s="108"/>
      <c r="V1861" s="109"/>
      <c r="W1861" s="109"/>
      <c r="X1861" s="110"/>
      <c r="Y1861" s="91"/>
      <c r="Z1861" s="113"/>
      <c r="AA1861" s="113"/>
      <c r="AB1861" s="92"/>
      <c r="AC1861" s="92"/>
      <c r="AD1861" s="93"/>
      <c r="AE1861" s="94"/>
      <c r="AF1861" s="96"/>
      <c r="AG1861" s="96"/>
      <c r="AH1861" s="95"/>
      <c r="AI1861" s="95"/>
      <c r="AJ1861" s="95"/>
      <c r="AK1861" s="95"/>
      <c r="AL1861" s="91"/>
      <c r="AM1861" s="113"/>
      <c r="AN1861" s="113"/>
      <c r="AO1861" s="92"/>
      <c r="AP1861" s="92"/>
      <c r="AQ1861" s="93"/>
      <c r="AR1861" s="94"/>
      <c r="AS1861" s="96"/>
      <c r="AT1861" s="114"/>
      <c r="AU1861" s="114"/>
      <c r="AV1861" s="114"/>
      <c r="AW1861" s="114"/>
      <c r="AX1861" s="97"/>
      <c r="AY1861" s="97"/>
      <c r="AZ1861" s="97"/>
      <c r="BA1861" s="97"/>
      <c r="BB1861" s="97"/>
      <c r="BC1861" s="99" t="s">
        <v>1366</v>
      </c>
      <c r="BD1861" s="99" t="s">
        <v>12271</v>
      </c>
      <c r="BE1861" s="99" t="s">
        <v>12280</v>
      </c>
      <c r="BF1861" s="100"/>
      <c r="BG1861" s="100"/>
      <c r="BH1861" s="111" t="s">
        <v>12272</v>
      </c>
      <c r="BI1861" s="100"/>
      <c r="BJ1861" s="99"/>
      <c r="BK1861" s="112" t="s">
        <v>1511</v>
      </c>
      <c r="BL1861" s="102"/>
      <c r="BM1861" s="99"/>
      <c r="BN1861" s="99"/>
      <c r="BT1861" s="99"/>
      <c r="BU1861" s="99"/>
      <c r="BV1861" s="99"/>
      <c r="BW1861" s="99"/>
      <c r="BX1861" s="99"/>
      <c r="CB1861" s="13" t="s">
        <v>1511</v>
      </c>
    </row>
    <row r="1862" ht="13.75" spans="1:80">
      <c r="A1862" s="88" t="s">
        <v>12804</v>
      </c>
      <c r="B1862" s="88" t="s">
        <v>3885</v>
      </c>
      <c r="C1862" s="88" t="s">
        <v>5199</v>
      </c>
      <c r="D1862" s="89" t="s">
        <v>494</v>
      </c>
      <c r="E1862" s="254">
        <v>9</v>
      </c>
      <c r="F1862" s="135">
        <v>55</v>
      </c>
      <c r="G1862" s="90">
        <f t="shared" si="31"/>
        <v>495</v>
      </c>
      <c r="H1862" s="94"/>
      <c r="I1862" s="95"/>
      <c r="J1862" s="95"/>
      <c r="K1862" s="95"/>
      <c r="L1862" s="95"/>
      <c r="M1862" s="97"/>
      <c r="N1862" s="91"/>
      <c r="O1862" s="92">
        <v>54</v>
      </c>
      <c r="P1862" s="92">
        <v>46</v>
      </c>
      <c r="Q1862" s="92">
        <v>84</v>
      </c>
      <c r="R1862" s="93"/>
      <c r="S1862" s="107"/>
      <c r="T1862" s="95"/>
      <c r="U1862" s="108"/>
      <c r="V1862" s="109"/>
      <c r="W1862" s="109"/>
      <c r="X1862" s="110"/>
      <c r="Y1862" s="91"/>
      <c r="Z1862" s="113"/>
      <c r="AA1862" s="113"/>
      <c r="AB1862" s="92"/>
      <c r="AC1862" s="92"/>
      <c r="AD1862" s="93"/>
      <c r="AE1862" s="94"/>
      <c r="AF1862" s="96"/>
      <c r="AG1862" s="96"/>
      <c r="AH1862" s="95"/>
      <c r="AI1862" s="95"/>
      <c r="AJ1862" s="95"/>
      <c r="AK1862" s="95"/>
      <c r="AL1862" s="91"/>
      <c r="AM1862" s="113"/>
      <c r="AN1862" s="113"/>
      <c r="AO1862" s="92"/>
      <c r="AP1862" s="92"/>
      <c r="AQ1862" s="93"/>
      <c r="AR1862" s="94"/>
      <c r="AS1862" s="96"/>
      <c r="AT1862" s="114"/>
      <c r="AU1862" s="114"/>
      <c r="AV1862" s="114"/>
      <c r="AW1862" s="114"/>
      <c r="AX1862" s="97"/>
      <c r="AY1862" s="97"/>
      <c r="AZ1862" s="97"/>
      <c r="BA1862" s="97"/>
      <c r="BB1862" s="97"/>
      <c r="BC1862" s="99" t="s">
        <v>12362</v>
      </c>
      <c r="BD1862" s="99" t="s">
        <v>12275</v>
      </c>
      <c r="BE1862" s="99" t="s">
        <v>12282</v>
      </c>
      <c r="BF1862" s="100"/>
      <c r="BG1862" s="100"/>
      <c r="BH1862" s="111" t="s">
        <v>12272</v>
      </c>
      <c r="BI1862" s="111" t="s">
        <v>12272</v>
      </c>
      <c r="BJ1862" s="99"/>
      <c r="BK1862" s="112" t="s">
        <v>1511</v>
      </c>
      <c r="BL1862" s="102"/>
      <c r="BM1862" s="99"/>
      <c r="BN1862" s="99"/>
      <c r="BT1862" s="99"/>
      <c r="BU1862" s="99"/>
      <c r="BV1862" s="99"/>
      <c r="BW1862" s="99"/>
      <c r="BX1862" s="99"/>
      <c r="CB1862" s="13" t="s">
        <v>1511</v>
      </c>
    </row>
    <row r="1863" ht="13.9" customHeight="1" spans="1:80">
      <c r="A1863" s="88" t="s">
        <v>12805</v>
      </c>
      <c r="B1863" s="88" t="s">
        <v>493</v>
      </c>
      <c r="C1863" s="88" t="s">
        <v>490</v>
      </c>
      <c r="D1863" s="464" t="s">
        <v>12266</v>
      </c>
      <c r="E1863" s="465">
        <v>4</v>
      </c>
      <c r="F1863" s="466">
        <v>196</v>
      </c>
      <c r="G1863" s="467">
        <f t="shared" si="31"/>
        <v>784</v>
      </c>
      <c r="H1863" s="91"/>
      <c r="I1863" s="92"/>
      <c r="J1863" s="133">
        <v>42</v>
      </c>
      <c r="K1863" s="133">
        <v>44</v>
      </c>
      <c r="L1863" s="133">
        <v>41</v>
      </c>
      <c r="M1863" s="93"/>
      <c r="N1863" s="91"/>
      <c r="O1863" s="133">
        <v>51</v>
      </c>
      <c r="P1863" s="133">
        <v>49</v>
      </c>
      <c r="Q1863" s="133">
        <v>52</v>
      </c>
      <c r="R1863" s="93"/>
      <c r="S1863" s="91"/>
      <c r="T1863" s="92"/>
      <c r="U1863" s="113">
        <v>41</v>
      </c>
      <c r="V1863" s="92">
        <v>43</v>
      </c>
      <c r="W1863" s="92">
        <v>54</v>
      </c>
      <c r="X1863" s="93"/>
      <c r="Y1863" s="91"/>
      <c r="Z1863" s="113"/>
      <c r="AA1863" s="468">
        <v>72</v>
      </c>
      <c r="AB1863" s="469">
        <v>44</v>
      </c>
      <c r="AC1863" s="469">
        <v>58</v>
      </c>
      <c r="AD1863" s="93"/>
      <c r="AE1863" s="91"/>
      <c r="AF1863" s="113"/>
      <c r="AG1863" s="132">
        <v>37</v>
      </c>
      <c r="AH1863" s="133">
        <v>37</v>
      </c>
      <c r="AI1863" s="133">
        <v>29</v>
      </c>
      <c r="AJ1863" s="133">
        <v>10</v>
      </c>
      <c r="AK1863" s="92"/>
      <c r="AL1863" s="91"/>
      <c r="AM1863" s="113"/>
      <c r="AN1863" s="113"/>
      <c r="AO1863" s="92"/>
      <c r="AP1863" s="92"/>
      <c r="AQ1863" s="93"/>
      <c r="AR1863" s="94"/>
      <c r="AS1863" s="96"/>
      <c r="AT1863" s="114"/>
      <c r="AU1863" s="114"/>
      <c r="AV1863" s="114"/>
      <c r="AW1863" s="114"/>
      <c r="AX1863" s="97"/>
      <c r="AY1863" s="97"/>
      <c r="AZ1863" s="97"/>
      <c r="BA1863" s="97"/>
      <c r="BB1863" s="97"/>
      <c r="BC1863" s="99" t="s">
        <v>12349</v>
      </c>
      <c r="BD1863" s="99" t="s">
        <v>12806</v>
      </c>
      <c r="BE1863" s="99" t="s">
        <v>12328</v>
      </c>
      <c r="BF1863" s="100"/>
      <c r="BG1863" s="100"/>
      <c r="BH1863" s="111"/>
      <c r="BI1863" s="100"/>
      <c r="BJ1863" s="99"/>
      <c r="BK1863" s="112" t="s">
        <v>1511</v>
      </c>
      <c r="BL1863" s="102"/>
      <c r="BM1863" s="99"/>
      <c r="BN1863" s="99"/>
      <c r="BT1863" s="99"/>
      <c r="BU1863" s="99"/>
      <c r="BV1863" s="99"/>
      <c r="BW1863" s="99"/>
      <c r="BX1863" s="99"/>
      <c r="CB1863" s="13" t="s">
        <v>1511</v>
      </c>
    </row>
    <row r="1864" ht="13.9" customHeight="1" spans="1:80">
      <c r="A1864" s="88" t="s">
        <v>12805</v>
      </c>
      <c r="B1864" s="88" t="s">
        <v>493</v>
      </c>
      <c r="C1864" s="88" t="s">
        <v>490</v>
      </c>
      <c r="D1864" s="464" t="s">
        <v>494</v>
      </c>
      <c r="E1864" s="465">
        <v>4</v>
      </c>
      <c r="F1864" s="466">
        <v>158</v>
      </c>
      <c r="G1864" s="467">
        <f t="shared" si="31"/>
        <v>632</v>
      </c>
      <c r="H1864" s="91"/>
      <c r="I1864" s="92"/>
      <c r="J1864" s="133">
        <v>37</v>
      </c>
      <c r="K1864" s="133">
        <v>37</v>
      </c>
      <c r="L1864" s="133">
        <v>41</v>
      </c>
      <c r="M1864" s="93"/>
      <c r="N1864" s="91"/>
      <c r="O1864" s="133">
        <v>34</v>
      </c>
      <c r="P1864" s="133">
        <v>51</v>
      </c>
      <c r="Q1864" s="133">
        <v>38</v>
      </c>
      <c r="R1864" s="93"/>
      <c r="S1864" s="91"/>
      <c r="T1864" s="92"/>
      <c r="U1864" s="113">
        <v>40</v>
      </c>
      <c r="V1864" s="92">
        <v>36</v>
      </c>
      <c r="W1864" s="92">
        <v>47</v>
      </c>
      <c r="X1864" s="93"/>
      <c r="Y1864" s="91"/>
      <c r="Z1864" s="113"/>
      <c r="AA1864" s="261">
        <v>37</v>
      </c>
      <c r="AB1864" s="262">
        <v>52</v>
      </c>
      <c r="AC1864" s="262">
        <v>41</v>
      </c>
      <c r="AD1864" s="93"/>
      <c r="AE1864" s="91"/>
      <c r="AF1864" s="113"/>
      <c r="AG1864" s="132">
        <v>34</v>
      </c>
      <c r="AH1864" s="133">
        <v>34</v>
      </c>
      <c r="AI1864" s="92">
        <v>20</v>
      </c>
      <c r="AJ1864" s="133">
        <v>29</v>
      </c>
      <c r="AK1864" s="92"/>
      <c r="AL1864" s="91"/>
      <c r="AM1864" s="113"/>
      <c r="AN1864" s="113"/>
      <c r="AO1864" s="92"/>
      <c r="AP1864" s="92"/>
      <c r="AQ1864" s="93"/>
      <c r="AR1864" s="94"/>
      <c r="AS1864" s="96"/>
      <c r="AT1864" s="114"/>
      <c r="AU1864" s="114"/>
      <c r="AV1864" s="114"/>
      <c r="AW1864" s="114"/>
      <c r="AX1864" s="97"/>
      <c r="AY1864" s="97"/>
      <c r="AZ1864" s="97"/>
      <c r="BA1864" s="97"/>
      <c r="BB1864" s="97"/>
      <c r="BC1864" s="99" t="s">
        <v>12350</v>
      </c>
      <c r="BD1864" s="99" t="s">
        <v>12807</v>
      </c>
      <c r="BE1864" s="99" t="s">
        <v>12329</v>
      </c>
      <c r="BF1864" s="100"/>
      <c r="BG1864" s="100"/>
      <c r="BH1864" s="111"/>
      <c r="BI1864" s="111"/>
      <c r="BJ1864" s="99"/>
      <c r="BK1864" s="112" t="s">
        <v>1511</v>
      </c>
      <c r="BL1864" s="102"/>
      <c r="BM1864" s="99"/>
      <c r="BN1864" s="99"/>
      <c r="BT1864" s="99"/>
      <c r="BU1864" s="99"/>
      <c r="BV1864" s="99"/>
      <c r="BW1864" s="99"/>
      <c r="BX1864" s="99"/>
      <c r="CB1864" s="13" t="s">
        <v>1511</v>
      </c>
    </row>
    <row r="1865" ht="13.75" spans="1:80">
      <c r="A1865" s="88" t="s">
        <v>12805</v>
      </c>
      <c r="B1865" s="88" t="s">
        <v>493</v>
      </c>
      <c r="C1865" s="88" t="s">
        <v>9661</v>
      </c>
      <c r="D1865" s="464" t="s">
        <v>12266</v>
      </c>
      <c r="E1865" s="465">
        <v>4</v>
      </c>
      <c r="F1865" s="466">
        <v>196</v>
      </c>
      <c r="G1865" s="467">
        <f t="shared" si="31"/>
        <v>784</v>
      </c>
      <c r="H1865" s="91"/>
      <c r="I1865" s="92"/>
      <c r="J1865" s="92">
        <v>68</v>
      </c>
      <c r="K1865" s="92">
        <v>60</v>
      </c>
      <c r="L1865" s="92">
        <v>11</v>
      </c>
      <c r="M1865" s="93"/>
      <c r="N1865" s="91"/>
      <c r="O1865" s="92"/>
      <c r="P1865" s="92"/>
      <c r="Q1865" s="92"/>
      <c r="R1865" s="93"/>
      <c r="S1865" s="91"/>
      <c r="T1865" s="92"/>
      <c r="U1865" s="113"/>
      <c r="V1865" s="92"/>
      <c r="W1865" s="92"/>
      <c r="X1865" s="93"/>
      <c r="Y1865" s="91"/>
      <c r="Z1865" s="113"/>
      <c r="AA1865" s="113"/>
      <c r="AB1865" s="92"/>
      <c r="AC1865" s="92"/>
      <c r="AD1865" s="93"/>
      <c r="AE1865" s="91"/>
      <c r="AF1865" s="113"/>
      <c r="AG1865" s="113"/>
      <c r="AH1865" s="92"/>
      <c r="AI1865" s="92"/>
      <c r="AJ1865" s="92"/>
      <c r="AK1865" s="92"/>
      <c r="AL1865" s="91"/>
      <c r="AM1865" s="113"/>
      <c r="AN1865" s="113"/>
      <c r="AO1865" s="92"/>
      <c r="AP1865" s="92"/>
      <c r="AQ1865" s="93"/>
      <c r="AR1865" s="94"/>
      <c r="AS1865" s="96"/>
      <c r="AT1865" s="96"/>
      <c r="AU1865" s="96"/>
      <c r="AV1865" s="95"/>
      <c r="AW1865" s="95"/>
      <c r="AX1865" s="97"/>
      <c r="AY1865" s="97"/>
      <c r="AZ1865" s="97"/>
      <c r="BA1865" s="97"/>
      <c r="BB1865" s="97"/>
      <c r="BC1865" s="99" t="s">
        <v>12349</v>
      </c>
      <c r="BD1865" s="99" t="s">
        <v>12806</v>
      </c>
      <c r="BE1865" s="99" t="s">
        <v>12328</v>
      </c>
      <c r="BF1865" s="100"/>
      <c r="BG1865" s="100"/>
      <c r="BH1865" s="111"/>
      <c r="BI1865" s="100"/>
      <c r="BJ1865" s="99"/>
      <c r="BK1865" s="112" t="s">
        <v>1511</v>
      </c>
      <c r="BL1865" s="102"/>
      <c r="BM1865" s="99"/>
      <c r="BN1865" s="99"/>
      <c r="BT1865" s="99"/>
      <c r="BU1865" s="99"/>
      <c r="BV1865" s="99"/>
      <c r="BW1865" s="99"/>
      <c r="BX1865" s="99"/>
      <c r="CB1865" s="13" t="s">
        <v>1511</v>
      </c>
    </row>
    <row r="1866" ht="13.75" spans="1:80">
      <c r="A1866" s="88" t="s">
        <v>12805</v>
      </c>
      <c r="B1866" s="88" t="s">
        <v>493</v>
      </c>
      <c r="C1866" s="88" t="s">
        <v>9661</v>
      </c>
      <c r="D1866" s="464" t="s">
        <v>494</v>
      </c>
      <c r="E1866" s="465">
        <v>4</v>
      </c>
      <c r="F1866" s="466">
        <v>159</v>
      </c>
      <c r="G1866" s="467">
        <f t="shared" si="31"/>
        <v>636</v>
      </c>
      <c r="H1866" s="91"/>
      <c r="I1866" s="92"/>
      <c r="J1866" s="92">
        <v>52</v>
      </c>
      <c r="K1866" s="92">
        <v>47</v>
      </c>
      <c r="L1866" s="92">
        <v>49</v>
      </c>
      <c r="M1866" s="93"/>
      <c r="N1866" s="91"/>
      <c r="O1866" s="92"/>
      <c r="P1866" s="92"/>
      <c r="Q1866" s="92"/>
      <c r="R1866" s="93"/>
      <c r="S1866" s="91"/>
      <c r="T1866" s="92"/>
      <c r="U1866" s="113"/>
      <c r="V1866" s="92"/>
      <c r="W1866" s="92"/>
      <c r="X1866" s="93"/>
      <c r="Y1866" s="91"/>
      <c r="Z1866" s="113"/>
      <c r="AA1866" s="113"/>
      <c r="AB1866" s="92"/>
      <c r="AC1866" s="92"/>
      <c r="AD1866" s="93"/>
      <c r="AE1866" s="91"/>
      <c r="AF1866" s="113"/>
      <c r="AG1866" s="113"/>
      <c r="AH1866" s="92"/>
      <c r="AI1866" s="92"/>
      <c r="AJ1866" s="92"/>
      <c r="AK1866" s="92"/>
      <c r="AL1866" s="91"/>
      <c r="AM1866" s="113"/>
      <c r="AN1866" s="113"/>
      <c r="AO1866" s="92"/>
      <c r="AP1866" s="92"/>
      <c r="AQ1866" s="93"/>
      <c r="AR1866" s="94"/>
      <c r="AS1866" s="96"/>
      <c r="AT1866" s="114"/>
      <c r="AU1866" s="114"/>
      <c r="AV1866" s="114"/>
      <c r="AW1866" s="114"/>
      <c r="AX1866" s="97"/>
      <c r="AY1866" s="97"/>
      <c r="AZ1866" s="97"/>
      <c r="BA1866" s="97"/>
      <c r="BB1866" s="97"/>
      <c r="BC1866" s="99" t="s">
        <v>12350</v>
      </c>
      <c r="BD1866" s="99" t="s">
        <v>12807</v>
      </c>
      <c r="BE1866" s="99" t="s">
        <v>12329</v>
      </c>
      <c r="BF1866" s="100"/>
      <c r="BG1866" s="100"/>
      <c r="BH1866" s="111"/>
      <c r="BI1866" s="111"/>
      <c r="BJ1866" s="99"/>
      <c r="BK1866" s="112" t="s">
        <v>1511</v>
      </c>
      <c r="BL1866" s="102"/>
      <c r="BM1866" s="99"/>
      <c r="BN1866" s="99"/>
      <c r="BT1866" s="99"/>
      <c r="BU1866" s="99"/>
      <c r="BV1866" s="99"/>
      <c r="BW1866" s="99"/>
      <c r="BX1866" s="99"/>
      <c r="CB1866" s="13" t="s">
        <v>1511</v>
      </c>
    </row>
    <row r="1867" ht="13.75" spans="1:80">
      <c r="A1867" s="88" t="s">
        <v>12805</v>
      </c>
      <c r="B1867" s="88" t="s">
        <v>493</v>
      </c>
      <c r="C1867" s="88" t="s">
        <v>9560</v>
      </c>
      <c r="D1867" s="464" t="s">
        <v>12266</v>
      </c>
      <c r="E1867" s="465">
        <v>4</v>
      </c>
      <c r="F1867" s="466">
        <v>196</v>
      </c>
      <c r="G1867" s="467">
        <f t="shared" si="31"/>
        <v>784</v>
      </c>
      <c r="H1867" s="91"/>
      <c r="I1867" s="92"/>
      <c r="J1867" s="92">
        <v>43</v>
      </c>
      <c r="K1867" s="92">
        <v>52</v>
      </c>
      <c r="L1867" s="92">
        <v>46</v>
      </c>
      <c r="M1867" s="93"/>
      <c r="N1867" s="91"/>
      <c r="O1867" s="92">
        <v>42</v>
      </c>
      <c r="P1867" s="92">
        <v>46</v>
      </c>
      <c r="Q1867" s="92">
        <v>53</v>
      </c>
      <c r="R1867" s="93"/>
      <c r="S1867" s="91"/>
      <c r="T1867" s="92"/>
      <c r="U1867" s="113"/>
      <c r="V1867" s="92"/>
      <c r="W1867" s="92"/>
      <c r="X1867" s="93"/>
      <c r="Y1867" s="91"/>
      <c r="Z1867" s="113"/>
      <c r="AA1867" s="113"/>
      <c r="AB1867" s="92"/>
      <c r="AC1867" s="92"/>
      <c r="AD1867" s="93"/>
      <c r="AE1867" s="91"/>
      <c r="AF1867" s="113"/>
      <c r="AG1867" s="113"/>
      <c r="AH1867" s="92"/>
      <c r="AI1867" s="92"/>
      <c r="AJ1867" s="92"/>
      <c r="AK1867" s="92"/>
      <c r="AL1867" s="91"/>
      <c r="AM1867" s="113"/>
      <c r="AN1867" s="113"/>
      <c r="AO1867" s="92"/>
      <c r="AP1867" s="92"/>
      <c r="AQ1867" s="93"/>
      <c r="AR1867" s="94"/>
      <c r="AS1867" s="96"/>
      <c r="AT1867" s="96"/>
      <c r="AU1867" s="96"/>
      <c r="AV1867" s="95"/>
      <c r="AW1867" s="95"/>
      <c r="AX1867" s="97"/>
      <c r="AY1867" s="97"/>
      <c r="AZ1867" s="97"/>
      <c r="BA1867" s="97"/>
      <c r="BB1867" s="97"/>
      <c r="BC1867" s="99" t="s">
        <v>12349</v>
      </c>
      <c r="BD1867" s="99" t="s">
        <v>12806</v>
      </c>
      <c r="BE1867" s="99" t="s">
        <v>12328</v>
      </c>
      <c r="BF1867" s="100"/>
      <c r="BG1867" s="100"/>
      <c r="BH1867" s="111"/>
      <c r="BI1867" s="100"/>
      <c r="BJ1867" s="99"/>
      <c r="BK1867" s="112" t="s">
        <v>1511</v>
      </c>
      <c r="BL1867" s="102"/>
      <c r="BM1867" s="99"/>
      <c r="BN1867" s="99"/>
      <c r="BT1867" s="99"/>
      <c r="BU1867" s="99"/>
      <c r="BV1867" s="99"/>
      <c r="BW1867" s="99"/>
      <c r="BX1867" s="99"/>
      <c r="CB1867" s="13" t="s">
        <v>1511</v>
      </c>
    </row>
    <row r="1868" ht="13.75" spans="1:80">
      <c r="A1868" s="88" t="s">
        <v>12805</v>
      </c>
      <c r="B1868" s="88" t="s">
        <v>493</v>
      </c>
      <c r="C1868" s="88" t="s">
        <v>9560</v>
      </c>
      <c r="D1868" s="464" t="s">
        <v>494</v>
      </c>
      <c r="E1868" s="465">
        <v>4</v>
      </c>
      <c r="F1868" s="466">
        <v>158</v>
      </c>
      <c r="G1868" s="467">
        <f t="shared" si="31"/>
        <v>632</v>
      </c>
      <c r="H1868" s="91"/>
      <c r="I1868" s="92"/>
      <c r="J1868" s="92">
        <v>47</v>
      </c>
      <c r="K1868" s="92">
        <v>41</v>
      </c>
      <c r="L1868" s="92">
        <v>49</v>
      </c>
      <c r="M1868" s="93"/>
      <c r="N1868" s="91"/>
      <c r="O1868" s="92">
        <v>42</v>
      </c>
      <c r="P1868" s="92">
        <v>36</v>
      </c>
      <c r="Q1868" s="92">
        <v>40</v>
      </c>
      <c r="R1868" s="93"/>
      <c r="S1868" s="91"/>
      <c r="T1868" s="92"/>
      <c r="U1868" s="113"/>
      <c r="V1868" s="92"/>
      <c r="W1868" s="92"/>
      <c r="X1868" s="93"/>
      <c r="Y1868" s="91"/>
      <c r="Z1868" s="113"/>
      <c r="AA1868" s="113"/>
      <c r="AB1868" s="92"/>
      <c r="AC1868" s="92"/>
      <c r="AD1868" s="93"/>
      <c r="AE1868" s="91"/>
      <c r="AF1868" s="113"/>
      <c r="AG1868" s="113"/>
      <c r="AH1868" s="92"/>
      <c r="AI1868" s="92"/>
      <c r="AJ1868" s="92"/>
      <c r="AK1868" s="92"/>
      <c r="AL1868" s="91"/>
      <c r="AM1868" s="113"/>
      <c r="AN1868" s="113"/>
      <c r="AO1868" s="92"/>
      <c r="AP1868" s="92"/>
      <c r="AQ1868" s="93"/>
      <c r="AR1868" s="94"/>
      <c r="AS1868" s="96"/>
      <c r="AT1868" s="96"/>
      <c r="AU1868" s="96"/>
      <c r="AV1868" s="95"/>
      <c r="AW1868" s="95"/>
      <c r="AX1868" s="97"/>
      <c r="AY1868" s="97"/>
      <c r="AZ1868" s="97"/>
      <c r="BA1868" s="97"/>
      <c r="BB1868" s="97"/>
      <c r="BC1868" s="99" t="s">
        <v>12350</v>
      </c>
      <c r="BD1868" s="99" t="s">
        <v>12807</v>
      </c>
      <c r="BE1868" s="99" t="s">
        <v>12329</v>
      </c>
      <c r="BF1868" s="100"/>
      <c r="BG1868" s="100"/>
      <c r="BH1868" s="111"/>
      <c r="BI1868" s="111"/>
      <c r="BJ1868" s="99"/>
      <c r="BK1868" s="112" t="s">
        <v>1511</v>
      </c>
      <c r="BL1868" s="102"/>
      <c r="BM1868" s="99"/>
      <c r="BN1868" s="99"/>
      <c r="BT1868" s="99"/>
      <c r="BU1868" s="99"/>
      <c r="BV1868" s="99"/>
      <c r="BW1868" s="99"/>
      <c r="BX1868" s="99"/>
      <c r="CB1868" s="13" t="s">
        <v>1511</v>
      </c>
    </row>
    <row r="1869" ht="13.75" spans="1:80">
      <c r="A1869" s="88" t="s">
        <v>12808</v>
      </c>
      <c r="B1869" s="88" t="s">
        <v>493</v>
      </c>
      <c r="C1869" s="88" t="s">
        <v>9557</v>
      </c>
      <c r="D1869" s="89" t="s">
        <v>12266</v>
      </c>
      <c r="E1869" s="254">
        <v>4</v>
      </c>
      <c r="F1869" s="135">
        <v>117</v>
      </c>
      <c r="G1869" s="90">
        <f t="shared" si="31"/>
        <v>468</v>
      </c>
      <c r="H1869" s="91"/>
      <c r="I1869" s="92"/>
      <c r="J1869" s="92">
        <v>42</v>
      </c>
      <c r="K1869" s="92">
        <v>37</v>
      </c>
      <c r="L1869" s="92">
        <v>30</v>
      </c>
      <c r="M1869" s="93"/>
      <c r="N1869" s="91"/>
      <c r="O1869" s="92">
        <v>48</v>
      </c>
      <c r="P1869" s="92">
        <v>35</v>
      </c>
      <c r="Q1869" s="92">
        <v>38</v>
      </c>
      <c r="R1869" s="93"/>
      <c r="S1869" s="91"/>
      <c r="T1869" s="92"/>
      <c r="U1869" s="113"/>
      <c r="V1869" s="92"/>
      <c r="W1869" s="92"/>
      <c r="X1869" s="93"/>
      <c r="Y1869" s="91"/>
      <c r="Z1869" s="113"/>
      <c r="AA1869" s="113"/>
      <c r="AB1869" s="92"/>
      <c r="AC1869" s="92"/>
      <c r="AD1869" s="93"/>
      <c r="AE1869" s="91"/>
      <c r="AF1869" s="113"/>
      <c r="AG1869" s="113"/>
      <c r="AH1869" s="92"/>
      <c r="AI1869" s="92"/>
      <c r="AJ1869" s="92"/>
      <c r="AK1869" s="92"/>
      <c r="AL1869" s="91"/>
      <c r="AM1869" s="113"/>
      <c r="AN1869" s="113"/>
      <c r="AO1869" s="92"/>
      <c r="AP1869" s="92"/>
      <c r="AQ1869" s="93"/>
      <c r="AR1869" s="91"/>
      <c r="AS1869" s="113"/>
      <c r="AT1869" s="113"/>
      <c r="AU1869" s="113"/>
      <c r="AV1869" s="92"/>
      <c r="AW1869" s="92"/>
      <c r="AX1869" s="93"/>
      <c r="AY1869" s="97"/>
      <c r="AZ1869" s="97"/>
      <c r="BA1869" s="97"/>
      <c r="BB1869" s="97"/>
      <c r="BC1869" s="99" t="s">
        <v>12298</v>
      </c>
      <c r="BD1869" s="99" t="s">
        <v>12809</v>
      </c>
      <c r="BE1869" s="99" t="s">
        <v>12336</v>
      </c>
      <c r="BF1869" s="100"/>
      <c r="BG1869" s="100"/>
      <c r="BH1869" s="111"/>
      <c r="BI1869" s="100"/>
      <c r="BJ1869" s="99"/>
      <c r="BK1869" s="112" t="s">
        <v>1511</v>
      </c>
      <c r="BL1869" s="102"/>
      <c r="BM1869" s="99"/>
      <c r="BN1869" s="99"/>
      <c r="BT1869" s="99"/>
      <c r="BU1869" s="99"/>
      <c r="BV1869" s="99"/>
      <c r="BW1869" s="99"/>
      <c r="BX1869" s="99"/>
      <c r="CB1869" s="13" t="s">
        <v>1511</v>
      </c>
    </row>
    <row r="1870" ht="13.75" spans="1:80">
      <c r="A1870" s="88" t="s">
        <v>12808</v>
      </c>
      <c r="B1870" s="88" t="s">
        <v>493</v>
      </c>
      <c r="C1870" s="88" t="s">
        <v>9557</v>
      </c>
      <c r="D1870" s="89" t="s">
        <v>494</v>
      </c>
      <c r="E1870" s="254">
        <v>4</v>
      </c>
      <c r="F1870" s="135">
        <v>101</v>
      </c>
      <c r="G1870" s="90">
        <f t="shared" si="31"/>
        <v>404</v>
      </c>
      <c r="H1870" s="91"/>
      <c r="I1870" s="92"/>
      <c r="J1870" s="92">
        <v>33</v>
      </c>
      <c r="K1870" s="92">
        <v>36</v>
      </c>
      <c r="L1870" s="92">
        <v>33</v>
      </c>
      <c r="M1870" s="93"/>
      <c r="N1870" s="91"/>
      <c r="O1870" s="92">
        <v>26</v>
      </c>
      <c r="P1870" s="92">
        <v>34</v>
      </c>
      <c r="Q1870" s="92">
        <v>32</v>
      </c>
      <c r="R1870" s="93">
        <v>38</v>
      </c>
      <c r="S1870" s="91"/>
      <c r="T1870" s="92"/>
      <c r="U1870" s="113"/>
      <c r="V1870" s="92"/>
      <c r="W1870" s="92"/>
      <c r="X1870" s="93"/>
      <c r="Y1870" s="91"/>
      <c r="Z1870" s="113"/>
      <c r="AA1870" s="113"/>
      <c r="AB1870" s="92"/>
      <c r="AC1870" s="92"/>
      <c r="AD1870" s="93"/>
      <c r="AE1870" s="91"/>
      <c r="AF1870" s="113"/>
      <c r="AG1870" s="113"/>
      <c r="AH1870" s="92"/>
      <c r="AI1870" s="92"/>
      <c r="AJ1870" s="92"/>
      <c r="AK1870" s="92"/>
      <c r="AL1870" s="91"/>
      <c r="AM1870" s="113"/>
      <c r="AN1870" s="113"/>
      <c r="AO1870" s="92"/>
      <c r="AP1870" s="92"/>
      <c r="AQ1870" s="93"/>
      <c r="AR1870" s="91"/>
      <c r="AS1870" s="113"/>
      <c r="AT1870" s="113"/>
      <c r="AU1870" s="113"/>
      <c r="AV1870" s="92"/>
      <c r="AW1870" s="92"/>
      <c r="AX1870" s="93"/>
      <c r="AY1870" s="97"/>
      <c r="AZ1870" s="97"/>
      <c r="BA1870" s="97"/>
      <c r="BB1870" s="97"/>
      <c r="BC1870" s="99" t="s">
        <v>12301</v>
      </c>
      <c r="BD1870" s="99" t="s">
        <v>12810</v>
      </c>
      <c r="BE1870" s="99" t="s">
        <v>12337</v>
      </c>
      <c r="BF1870" s="100"/>
      <c r="BG1870" s="100"/>
      <c r="BH1870" s="111"/>
      <c r="BI1870" s="111"/>
      <c r="BJ1870" s="99"/>
      <c r="BK1870" s="112" t="s">
        <v>1511</v>
      </c>
      <c r="BL1870" s="102"/>
      <c r="BM1870" s="99"/>
      <c r="BN1870" s="99"/>
      <c r="BT1870" s="99"/>
      <c r="BU1870" s="99"/>
      <c r="BV1870" s="99"/>
      <c r="BW1870" s="99"/>
      <c r="BX1870" s="99"/>
      <c r="CB1870" s="13" t="s">
        <v>1511</v>
      </c>
    </row>
    <row r="1871" ht="13.75" spans="1:80">
      <c r="A1871" s="88" t="s">
        <v>12808</v>
      </c>
      <c r="B1871" s="88" t="s">
        <v>493</v>
      </c>
      <c r="C1871" s="88" t="s">
        <v>607</v>
      </c>
      <c r="D1871" s="89" t="s">
        <v>12266</v>
      </c>
      <c r="E1871" s="254">
        <v>4</v>
      </c>
      <c r="F1871" s="135">
        <v>117</v>
      </c>
      <c r="G1871" s="90">
        <f t="shared" si="31"/>
        <v>468</v>
      </c>
      <c r="H1871" s="188"/>
      <c r="I1871" s="190"/>
      <c r="J1871" s="200">
        <v>35</v>
      </c>
      <c r="K1871" s="200">
        <v>36</v>
      </c>
      <c r="L1871" s="200">
        <v>28</v>
      </c>
      <c r="M1871" s="191"/>
      <c r="N1871" s="91"/>
      <c r="O1871" s="133">
        <v>39</v>
      </c>
      <c r="P1871" s="133">
        <v>36</v>
      </c>
      <c r="Q1871" s="133">
        <v>31</v>
      </c>
      <c r="R1871" s="93"/>
      <c r="S1871" s="91"/>
      <c r="T1871" s="92"/>
      <c r="U1871" s="113"/>
      <c r="V1871" s="92"/>
      <c r="W1871" s="92"/>
      <c r="X1871" s="93"/>
      <c r="Y1871" s="91"/>
      <c r="Z1871" s="113"/>
      <c r="AA1871" s="113"/>
      <c r="AB1871" s="92"/>
      <c r="AC1871" s="92"/>
      <c r="AD1871" s="93"/>
      <c r="AE1871" s="91"/>
      <c r="AF1871" s="113"/>
      <c r="AG1871" s="113"/>
      <c r="AH1871" s="92"/>
      <c r="AI1871" s="92"/>
      <c r="AJ1871" s="92"/>
      <c r="AK1871" s="92"/>
      <c r="AL1871" s="91"/>
      <c r="AM1871" s="113"/>
      <c r="AN1871" s="113"/>
      <c r="AO1871" s="92"/>
      <c r="AP1871" s="92"/>
      <c r="AQ1871" s="93"/>
      <c r="AR1871" s="91"/>
      <c r="AS1871" s="113"/>
      <c r="AT1871" s="113"/>
      <c r="AU1871" s="113"/>
      <c r="AV1871" s="92"/>
      <c r="AW1871" s="92"/>
      <c r="AX1871" s="93"/>
      <c r="AY1871" s="97"/>
      <c r="AZ1871" s="97"/>
      <c r="BA1871" s="97"/>
      <c r="BB1871" s="97"/>
      <c r="BC1871" s="99" t="s">
        <v>12298</v>
      </c>
      <c r="BD1871" s="99" t="s">
        <v>12809</v>
      </c>
      <c r="BE1871" s="99" t="s">
        <v>12336</v>
      </c>
      <c r="BF1871" s="100"/>
      <c r="BG1871" s="100"/>
      <c r="BH1871" s="111"/>
      <c r="BI1871" s="100"/>
      <c r="BJ1871" s="99"/>
      <c r="BK1871" s="112" t="s">
        <v>1511</v>
      </c>
      <c r="BL1871" s="102"/>
      <c r="BM1871" s="99"/>
      <c r="BN1871" s="99"/>
      <c r="BT1871" s="99"/>
      <c r="BU1871" s="99"/>
      <c r="BV1871" s="99"/>
      <c r="BW1871" s="99"/>
      <c r="BX1871" s="99"/>
      <c r="CB1871" s="13" t="s">
        <v>1511</v>
      </c>
    </row>
    <row r="1872" ht="13.75" spans="1:80">
      <c r="A1872" s="88" t="s">
        <v>12808</v>
      </c>
      <c r="B1872" s="88" t="s">
        <v>493</v>
      </c>
      <c r="C1872" s="88" t="s">
        <v>607</v>
      </c>
      <c r="D1872" s="89" t="s">
        <v>494</v>
      </c>
      <c r="E1872" s="254">
        <v>4</v>
      </c>
      <c r="F1872" s="135">
        <v>101</v>
      </c>
      <c r="G1872" s="90">
        <f t="shared" si="31"/>
        <v>404</v>
      </c>
      <c r="H1872" s="188"/>
      <c r="I1872" s="190"/>
      <c r="J1872" s="200">
        <v>24</v>
      </c>
      <c r="K1872" s="200">
        <v>29</v>
      </c>
      <c r="L1872" s="200">
        <v>25</v>
      </c>
      <c r="M1872" s="191"/>
      <c r="N1872" s="91"/>
      <c r="O1872" s="133">
        <v>22</v>
      </c>
      <c r="P1872" s="133">
        <v>33</v>
      </c>
      <c r="Q1872" s="133">
        <v>30</v>
      </c>
      <c r="R1872" s="93"/>
      <c r="S1872" s="91"/>
      <c r="T1872" s="92"/>
      <c r="U1872" s="113"/>
      <c r="V1872" s="92"/>
      <c r="W1872" s="92"/>
      <c r="X1872" s="93"/>
      <c r="Y1872" s="91"/>
      <c r="Z1872" s="113"/>
      <c r="AA1872" s="113"/>
      <c r="AB1872" s="92"/>
      <c r="AC1872" s="92"/>
      <c r="AD1872" s="93"/>
      <c r="AE1872" s="91"/>
      <c r="AF1872" s="113"/>
      <c r="AG1872" s="113"/>
      <c r="AH1872" s="92"/>
      <c r="AI1872" s="92"/>
      <c r="AJ1872" s="92"/>
      <c r="AK1872" s="92"/>
      <c r="AL1872" s="91"/>
      <c r="AM1872" s="113"/>
      <c r="AN1872" s="113">
        <v>32</v>
      </c>
      <c r="AO1872" s="92">
        <v>34</v>
      </c>
      <c r="AP1872" s="92">
        <v>35</v>
      </c>
      <c r="AQ1872" s="93"/>
      <c r="AR1872" s="91"/>
      <c r="AS1872" s="113"/>
      <c r="AT1872" s="113"/>
      <c r="AU1872" s="113"/>
      <c r="AV1872" s="92"/>
      <c r="AW1872" s="92"/>
      <c r="AX1872" s="93"/>
      <c r="AY1872" s="97"/>
      <c r="AZ1872" s="97"/>
      <c r="BA1872" s="97"/>
      <c r="BB1872" s="97"/>
      <c r="BC1872" s="99" t="s">
        <v>12301</v>
      </c>
      <c r="BD1872" s="99" t="s">
        <v>12810</v>
      </c>
      <c r="BE1872" s="99" t="s">
        <v>12337</v>
      </c>
      <c r="BF1872" s="100"/>
      <c r="BG1872" s="100"/>
      <c r="BH1872" s="111"/>
      <c r="BI1872" s="111"/>
      <c r="BJ1872" s="99"/>
      <c r="BK1872" s="112" t="s">
        <v>1511</v>
      </c>
      <c r="BL1872" s="102"/>
      <c r="BM1872" s="99"/>
      <c r="BN1872" s="99"/>
      <c r="BT1872" s="99">
        <v>91</v>
      </c>
      <c r="BU1872" s="99">
        <v>5</v>
      </c>
      <c r="BV1872" s="99">
        <v>5</v>
      </c>
      <c r="BW1872" s="99"/>
      <c r="BX1872" s="99"/>
      <c r="CB1872" s="13" t="s">
        <v>1511</v>
      </c>
    </row>
    <row r="1873" ht="13.75" spans="1:80">
      <c r="A1873" s="88" t="s">
        <v>12811</v>
      </c>
      <c r="B1873" s="88" t="s">
        <v>553</v>
      </c>
      <c r="C1873" s="88" t="s">
        <v>554</v>
      </c>
      <c r="D1873" s="89" t="s">
        <v>12266</v>
      </c>
      <c r="E1873" s="254">
        <v>9</v>
      </c>
      <c r="F1873" s="135">
        <v>34</v>
      </c>
      <c r="G1873" s="90">
        <f t="shared" si="31"/>
        <v>306</v>
      </c>
      <c r="H1873" s="91"/>
      <c r="I1873" s="92"/>
      <c r="J1873" s="92">
        <v>26</v>
      </c>
      <c r="K1873" s="92">
        <v>25</v>
      </c>
      <c r="L1873" s="92">
        <v>12</v>
      </c>
      <c r="M1873" s="93">
        <v>38</v>
      </c>
      <c r="N1873" s="91"/>
      <c r="O1873" s="92">
        <v>27</v>
      </c>
      <c r="P1873" s="92">
        <v>26</v>
      </c>
      <c r="Q1873" s="92">
        <v>12</v>
      </c>
      <c r="R1873" s="93">
        <v>38</v>
      </c>
      <c r="S1873" s="91"/>
      <c r="T1873" s="92"/>
      <c r="U1873" s="113"/>
      <c r="V1873" s="92"/>
      <c r="W1873" s="92"/>
      <c r="X1873" s="93"/>
      <c r="Y1873" s="91"/>
      <c r="Z1873" s="113"/>
      <c r="AA1873" s="113"/>
      <c r="AB1873" s="92"/>
      <c r="AC1873" s="92"/>
      <c r="AD1873" s="93"/>
      <c r="AE1873" s="91"/>
      <c r="AF1873" s="113"/>
      <c r="AG1873" s="132">
        <v>18</v>
      </c>
      <c r="AH1873" s="133">
        <v>16</v>
      </c>
      <c r="AI1873" s="133">
        <v>11</v>
      </c>
      <c r="AJ1873" s="133">
        <v>16</v>
      </c>
      <c r="AK1873" s="133">
        <v>35</v>
      </c>
      <c r="AL1873" s="91"/>
      <c r="AM1873" s="113"/>
      <c r="AN1873" s="113"/>
      <c r="AO1873" s="92"/>
      <c r="AP1873" s="92"/>
      <c r="AQ1873" s="93"/>
      <c r="AR1873" s="91"/>
      <c r="AS1873" s="113"/>
      <c r="AT1873" s="113"/>
      <c r="AU1873" s="113"/>
      <c r="AV1873" s="92"/>
      <c r="AW1873" s="92"/>
      <c r="AX1873" s="93"/>
      <c r="AY1873" s="97"/>
      <c r="AZ1873" s="97"/>
      <c r="BA1873" s="97"/>
      <c r="BB1873" s="97"/>
      <c r="BC1873" s="99" t="s">
        <v>12761</v>
      </c>
      <c r="BD1873" s="99"/>
      <c r="BE1873" s="99"/>
      <c r="BF1873" s="100"/>
      <c r="BG1873" s="100"/>
      <c r="BH1873" s="111"/>
      <c r="BI1873" s="100"/>
      <c r="BJ1873" s="99"/>
      <c r="BK1873" s="112" t="s">
        <v>1511</v>
      </c>
      <c r="BL1873" s="102"/>
      <c r="BM1873" s="99"/>
      <c r="BN1873" s="99"/>
      <c r="BT1873" s="99"/>
      <c r="BU1873" s="99"/>
      <c r="BV1873" s="99"/>
      <c r="BW1873" s="99"/>
      <c r="BX1873" s="99"/>
      <c r="CB1873" s="13" t="s">
        <v>1511</v>
      </c>
    </row>
    <row r="1874" ht="13.75" spans="1:80">
      <c r="A1874" s="88" t="s">
        <v>12811</v>
      </c>
      <c r="B1874" s="88" t="s">
        <v>553</v>
      </c>
      <c r="C1874" s="88" t="s">
        <v>554</v>
      </c>
      <c r="D1874" s="89" t="s">
        <v>494</v>
      </c>
      <c r="E1874" s="254">
        <v>9</v>
      </c>
      <c r="F1874" s="135">
        <v>80</v>
      </c>
      <c r="G1874" s="90">
        <f t="shared" si="31"/>
        <v>720</v>
      </c>
      <c r="H1874" s="91"/>
      <c r="I1874" s="92"/>
      <c r="J1874" s="92">
        <v>50</v>
      </c>
      <c r="K1874" s="92">
        <v>54</v>
      </c>
      <c r="L1874" s="92">
        <v>29</v>
      </c>
      <c r="M1874" s="93"/>
      <c r="N1874" s="91"/>
      <c r="O1874" s="92">
        <v>63</v>
      </c>
      <c r="P1874" s="92">
        <v>61</v>
      </c>
      <c r="Q1874" s="92">
        <v>23</v>
      </c>
      <c r="R1874" s="93"/>
      <c r="S1874" s="91"/>
      <c r="T1874" s="92"/>
      <c r="U1874" s="113"/>
      <c r="V1874" s="92"/>
      <c r="W1874" s="92"/>
      <c r="X1874" s="93"/>
      <c r="Y1874" s="91"/>
      <c r="Z1874" s="113"/>
      <c r="AA1874" s="113"/>
      <c r="AB1874" s="92"/>
      <c r="AC1874" s="92"/>
      <c r="AD1874" s="93"/>
      <c r="AE1874" s="91"/>
      <c r="AF1874" s="113"/>
      <c r="AG1874" s="132">
        <v>39</v>
      </c>
      <c r="AH1874" s="133">
        <v>45</v>
      </c>
      <c r="AI1874" s="133">
        <v>37</v>
      </c>
      <c r="AJ1874" s="133">
        <v>23</v>
      </c>
      <c r="AK1874" s="133">
        <v>38</v>
      </c>
      <c r="AL1874" s="91"/>
      <c r="AM1874" s="113"/>
      <c r="AN1874" s="113"/>
      <c r="AO1874" s="92"/>
      <c r="AP1874" s="92"/>
      <c r="AQ1874" s="93"/>
      <c r="AR1874" s="91"/>
      <c r="AS1874" s="113"/>
      <c r="AT1874" s="113"/>
      <c r="AU1874" s="113"/>
      <c r="AV1874" s="92"/>
      <c r="AW1874" s="92"/>
      <c r="AX1874" s="93"/>
      <c r="AY1874" s="97"/>
      <c r="AZ1874" s="97"/>
      <c r="BA1874" s="97"/>
      <c r="BB1874" s="97"/>
      <c r="BC1874" s="99" t="s">
        <v>12762</v>
      </c>
      <c r="BD1874" s="99"/>
      <c r="BE1874" s="99"/>
      <c r="BF1874" s="100"/>
      <c r="BG1874" s="100"/>
      <c r="BH1874" s="111"/>
      <c r="BI1874" s="111"/>
      <c r="BJ1874" s="99"/>
      <c r="BK1874" s="112" t="s">
        <v>1511</v>
      </c>
      <c r="BL1874" s="102"/>
      <c r="BM1874" s="99"/>
      <c r="BN1874" s="99"/>
      <c r="BT1874" s="99"/>
      <c r="BU1874" s="99"/>
      <c r="BV1874" s="99"/>
      <c r="BW1874" s="99"/>
      <c r="BX1874" s="99"/>
      <c r="CB1874" s="13" t="s">
        <v>1511</v>
      </c>
    </row>
    <row r="1875" ht="13.75" spans="1:80">
      <c r="A1875" s="88" t="s">
        <v>12811</v>
      </c>
      <c r="B1875" s="88" t="s">
        <v>553</v>
      </c>
      <c r="C1875" s="88" t="s">
        <v>551</v>
      </c>
      <c r="D1875" s="89" t="s">
        <v>12266</v>
      </c>
      <c r="E1875" s="254">
        <v>9</v>
      </c>
      <c r="F1875" s="135">
        <v>42</v>
      </c>
      <c r="G1875" s="90">
        <f t="shared" si="31"/>
        <v>378</v>
      </c>
      <c r="H1875" s="91"/>
      <c r="I1875" s="92"/>
      <c r="J1875" s="92">
        <v>35</v>
      </c>
      <c r="K1875" s="92">
        <v>31</v>
      </c>
      <c r="L1875" s="92">
        <v>10</v>
      </c>
      <c r="M1875" s="93"/>
      <c r="N1875" s="91"/>
      <c r="O1875" s="118">
        <v>29</v>
      </c>
      <c r="P1875" s="118">
        <v>31</v>
      </c>
      <c r="Q1875" s="118">
        <v>14</v>
      </c>
      <c r="R1875" s="93">
        <v>38</v>
      </c>
      <c r="S1875" s="91"/>
      <c r="T1875" s="92"/>
      <c r="U1875" s="113"/>
      <c r="V1875" s="92"/>
      <c r="W1875" s="92"/>
      <c r="X1875" s="93"/>
      <c r="Y1875" s="91"/>
      <c r="Z1875" s="113"/>
      <c r="AA1875" s="113"/>
      <c r="AB1875" s="92"/>
      <c r="AC1875" s="92"/>
      <c r="AD1875" s="93"/>
      <c r="AE1875" s="91"/>
      <c r="AF1875" s="113"/>
      <c r="AG1875" s="132">
        <v>18</v>
      </c>
      <c r="AH1875" s="133">
        <v>23</v>
      </c>
      <c r="AI1875" s="133">
        <v>13</v>
      </c>
      <c r="AJ1875" s="133">
        <v>15</v>
      </c>
      <c r="AK1875" s="133">
        <v>38</v>
      </c>
      <c r="AL1875" s="91"/>
      <c r="AM1875" s="113"/>
      <c r="AN1875" s="113"/>
      <c r="AO1875" s="92"/>
      <c r="AP1875" s="92"/>
      <c r="AQ1875" s="93"/>
      <c r="AR1875" s="91"/>
      <c r="AS1875" s="113"/>
      <c r="AT1875" s="104">
        <v>36</v>
      </c>
      <c r="AU1875" s="104">
        <v>48</v>
      </c>
      <c r="AV1875" s="105">
        <v>12</v>
      </c>
      <c r="AW1875" s="105">
        <v>10</v>
      </c>
      <c r="AX1875" s="93"/>
      <c r="AY1875" s="97"/>
      <c r="AZ1875" s="97"/>
      <c r="BA1875" s="97"/>
      <c r="BB1875" s="97"/>
      <c r="BC1875" s="99" t="s">
        <v>12761</v>
      </c>
      <c r="BD1875" s="99"/>
      <c r="BE1875" s="99"/>
      <c r="BF1875" s="100"/>
      <c r="BG1875" s="100"/>
      <c r="BH1875" s="111"/>
      <c r="BI1875" s="100"/>
      <c r="BJ1875" s="99"/>
      <c r="BK1875" s="112" t="s">
        <v>1511</v>
      </c>
      <c r="BL1875" s="102"/>
      <c r="BM1875" s="99"/>
      <c r="BN1875" s="99"/>
      <c r="BT1875" s="99"/>
      <c r="BU1875" s="99"/>
      <c r="BV1875" s="99"/>
      <c r="BW1875" s="99"/>
      <c r="BX1875" s="99"/>
      <c r="CB1875" s="13" t="s">
        <v>1511</v>
      </c>
    </row>
    <row r="1876" ht="13.75" spans="1:80">
      <c r="A1876" s="88" t="s">
        <v>12811</v>
      </c>
      <c r="B1876" s="88" t="s">
        <v>553</v>
      </c>
      <c r="C1876" s="88" t="s">
        <v>551</v>
      </c>
      <c r="D1876" s="89" t="s">
        <v>494</v>
      </c>
      <c r="E1876" s="254">
        <v>9</v>
      </c>
      <c r="F1876" s="135">
        <v>99</v>
      </c>
      <c r="G1876" s="90">
        <f t="shared" si="31"/>
        <v>891</v>
      </c>
      <c r="H1876" s="91"/>
      <c r="I1876" s="92"/>
      <c r="J1876" s="92">
        <v>60</v>
      </c>
      <c r="K1876" s="92">
        <v>62</v>
      </c>
      <c r="L1876" s="92">
        <v>54</v>
      </c>
      <c r="M1876" s="93"/>
      <c r="N1876" s="91"/>
      <c r="O1876" s="118">
        <v>78</v>
      </c>
      <c r="P1876" s="118">
        <v>63</v>
      </c>
      <c r="Q1876" s="118">
        <v>60</v>
      </c>
      <c r="R1876" s="93"/>
      <c r="S1876" s="91"/>
      <c r="T1876" s="92"/>
      <c r="U1876" s="113"/>
      <c r="V1876" s="92"/>
      <c r="W1876" s="92"/>
      <c r="X1876" s="93"/>
      <c r="Y1876" s="91"/>
      <c r="Z1876" s="113"/>
      <c r="AA1876" s="113"/>
      <c r="AB1876" s="92"/>
      <c r="AC1876" s="92"/>
      <c r="AD1876" s="93"/>
      <c r="AE1876" s="91"/>
      <c r="AF1876" s="113"/>
      <c r="AG1876" s="132">
        <v>44</v>
      </c>
      <c r="AH1876" s="133">
        <v>52</v>
      </c>
      <c r="AI1876" s="133">
        <v>49</v>
      </c>
      <c r="AJ1876" s="133">
        <v>33</v>
      </c>
      <c r="AK1876" s="133">
        <v>38</v>
      </c>
      <c r="AL1876" s="91"/>
      <c r="AM1876" s="113"/>
      <c r="AN1876" s="113"/>
      <c r="AO1876" s="92"/>
      <c r="AP1876" s="92"/>
      <c r="AQ1876" s="93"/>
      <c r="AR1876" s="91"/>
      <c r="AS1876" s="113"/>
      <c r="AT1876" s="113">
        <v>62</v>
      </c>
      <c r="AU1876" s="113">
        <v>80</v>
      </c>
      <c r="AV1876" s="92">
        <v>39</v>
      </c>
      <c r="AW1876" s="92">
        <v>37</v>
      </c>
      <c r="AX1876" s="93"/>
      <c r="AY1876" s="97"/>
      <c r="AZ1876" s="97"/>
      <c r="BA1876" s="97"/>
      <c r="BB1876" s="97"/>
      <c r="BC1876" s="99" t="s">
        <v>12762</v>
      </c>
      <c r="BD1876" s="99"/>
      <c r="BE1876" s="99"/>
      <c r="BF1876" s="100"/>
      <c r="BG1876" s="100"/>
      <c r="BH1876" s="111"/>
      <c r="BI1876" s="111"/>
      <c r="BJ1876" s="99"/>
      <c r="BK1876" s="112" t="s">
        <v>1511</v>
      </c>
      <c r="BL1876" s="102"/>
      <c r="BM1876" s="99"/>
      <c r="BN1876" s="99"/>
      <c r="BT1876" s="99"/>
      <c r="BU1876" s="99"/>
      <c r="BV1876" s="99"/>
      <c r="BW1876" s="99"/>
      <c r="BX1876" s="99"/>
      <c r="CB1876" s="13" t="s">
        <v>1511</v>
      </c>
    </row>
    <row r="1877" ht="13.75" spans="1:80">
      <c r="A1877" s="88" t="s">
        <v>12812</v>
      </c>
      <c r="B1877" s="88" t="s">
        <v>9383</v>
      </c>
      <c r="C1877" s="88" t="s">
        <v>9382</v>
      </c>
      <c r="D1877" s="89" t="s">
        <v>12266</v>
      </c>
      <c r="E1877" s="254">
        <v>9</v>
      </c>
      <c r="F1877" s="135">
        <v>84</v>
      </c>
      <c r="G1877" s="90">
        <f t="shared" si="31"/>
        <v>756</v>
      </c>
      <c r="H1877" s="91"/>
      <c r="I1877" s="92"/>
      <c r="J1877" s="92"/>
      <c r="K1877" s="92"/>
      <c r="L1877" s="92"/>
      <c r="M1877" s="93"/>
      <c r="N1877" s="91"/>
      <c r="O1877" s="92">
        <v>75</v>
      </c>
      <c r="P1877" s="92">
        <v>75</v>
      </c>
      <c r="Q1877" s="92">
        <v>75</v>
      </c>
      <c r="R1877" s="93"/>
      <c r="S1877" s="94"/>
      <c r="T1877" s="95"/>
      <c r="U1877" s="96"/>
      <c r="V1877" s="95"/>
      <c r="W1877" s="95"/>
      <c r="X1877" s="97"/>
      <c r="Y1877" s="94"/>
      <c r="Z1877" s="96"/>
      <c r="AA1877" s="96"/>
      <c r="AB1877" s="95"/>
      <c r="AC1877" s="95"/>
      <c r="AD1877" s="97"/>
      <c r="AE1877" s="91"/>
      <c r="AF1877" s="113"/>
      <c r="AG1877" s="113"/>
      <c r="AH1877" s="92"/>
      <c r="AI1877" s="92"/>
      <c r="AJ1877" s="92"/>
      <c r="AK1877" s="92"/>
      <c r="AL1877" s="91"/>
      <c r="AM1877" s="113"/>
      <c r="AN1877" s="113">
        <v>75</v>
      </c>
      <c r="AO1877" s="92">
        <v>75</v>
      </c>
      <c r="AP1877" s="92">
        <v>75</v>
      </c>
      <c r="AQ1877" s="93"/>
      <c r="AR1877" s="91"/>
      <c r="AS1877" s="113"/>
      <c r="AT1877" s="113"/>
      <c r="AU1877" s="113"/>
      <c r="AV1877" s="92"/>
      <c r="AW1877" s="92"/>
      <c r="AX1877" s="93"/>
      <c r="AY1877" s="97"/>
      <c r="AZ1877" s="97"/>
      <c r="BA1877" s="97"/>
      <c r="BB1877" s="97"/>
      <c r="BC1877" s="99" t="s">
        <v>12349</v>
      </c>
      <c r="BD1877" s="99" t="s">
        <v>12298</v>
      </c>
      <c r="BE1877" s="99" t="s">
        <v>12336</v>
      </c>
      <c r="BF1877" s="100"/>
      <c r="BG1877" s="100"/>
      <c r="BH1877" s="111"/>
      <c r="BI1877" s="255"/>
      <c r="BJ1877" s="99"/>
      <c r="BK1877" s="112" t="s">
        <v>1511</v>
      </c>
      <c r="BL1877" s="102"/>
      <c r="BM1877" s="99"/>
      <c r="BN1877" s="99"/>
      <c r="BT1877" s="99"/>
      <c r="BU1877" s="99"/>
      <c r="BV1877" s="99"/>
      <c r="BW1877" s="99"/>
      <c r="BX1877" s="99"/>
      <c r="CB1877" s="13" t="s">
        <v>1511</v>
      </c>
    </row>
    <row r="1878" ht="13.75" spans="1:80">
      <c r="A1878" s="88" t="s">
        <v>12812</v>
      </c>
      <c r="B1878" s="88" t="s">
        <v>9383</v>
      </c>
      <c r="C1878" s="88" t="s">
        <v>9382</v>
      </c>
      <c r="D1878" s="89" t="s">
        <v>494</v>
      </c>
      <c r="E1878" s="254">
        <v>9</v>
      </c>
      <c r="F1878" s="135">
        <v>66</v>
      </c>
      <c r="G1878" s="90">
        <f t="shared" si="31"/>
        <v>594</v>
      </c>
      <c r="H1878" s="91"/>
      <c r="I1878" s="92"/>
      <c r="J1878" s="92"/>
      <c r="K1878" s="92"/>
      <c r="L1878" s="92"/>
      <c r="M1878" s="93"/>
      <c r="N1878" s="91"/>
      <c r="O1878" s="92">
        <v>70</v>
      </c>
      <c r="P1878" s="92">
        <v>70</v>
      </c>
      <c r="Q1878" s="92">
        <v>70</v>
      </c>
      <c r="R1878" s="93"/>
      <c r="S1878" s="94"/>
      <c r="T1878" s="95"/>
      <c r="U1878" s="96"/>
      <c r="V1878" s="95"/>
      <c r="W1878" s="95"/>
      <c r="X1878" s="97"/>
      <c r="Y1878" s="94"/>
      <c r="Z1878" s="96"/>
      <c r="AA1878" s="96"/>
      <c r="AB1878" s="95"/>
      <c r="AC1878" s="95"/>
      <c r="AD1878" s="97"/>
      <c r="AE1878" s="91"/>
      <c r="AF1878" s="113"/>
      <c r="AG1878" s="113"/>
      <c r="AH1878" s="92"/>
      <c r="AI1878" s="92"/>
      <c r="AJ1878" s="92"/>
      <c r="AK1878" s="92"/>
      <c r="AL1878" s="94"/>
      <c r="AM1878" s="96"/>
      <c r="AN1878" s="96"/>
      <c r="AO1878" s="95"/>
      <c r="AP1878" s="95"/>
      <c r="AQ1878" s="97"/>
      <c r="AR1878" s="91"/>
      <c r="AS1878" s="113"/>
      <c r="AT1878" s="113"/>
      <c r="AU1878" s="113"/>
      <c r="AV1878" s="92"/>
      <c r="AW1878" s="92"/>
      <c r="AX1878" s="93"/>
      <c r="AY1878" s="97"/>
      <c r="AZ1878" s="97"/>
      <c r="BA1878" s="97"/>
      <c r="BB1878" s="97"/>
      <c r="BC1878" s="99" t="s">
        <v>12350</v>
      </c>
      <c r="BD1878" s="99" t="s">
        <v>12301</v>
      </c>
      <c r="BE1878" s="99" t="s">
        <v>12337</v>
      </c>
      <c r="BF1878" s="100"/>
      <c r="BG1878" s="100"/>
      <c r="BH1878" s="111"/>
      <c r="BI1878" s="111"/>
      <c r="BJ1878" s="99"/>
      <c r="BK1878" s="112" t="s">
        <v>1511</v>
      </c>
      <c r="BL1878" s="102"/>
      <c r="BM1878" s="99"/>
      <c r="BN1878" s="99"/>
      <c r="BT1878" s="99"/>
      <c r="BU1878" s="99"/>
      <c r="BV1878" s="99"/>
      <c r="BW1878" s="99"/>
      <c r="BX1878" s="99"/>
      <c r="CB1878" s="13" t="s">
        <v>1511</v>
      </c>
    </row>
    <row r="1879" ht="13.75" spans="1:80">
      <c r="A1879" s="88" t="s">
        <v>12812</v>
      </c>
      <c r="B1879" s="88" t="s">
        <v>10655</v>
      </c>
      <c r="C1879" s="88" t="s">
        <v>10949</v>
      </c>
      <c r="D1879" s="89" t="s">
        <v>12266</v>
      </c>
      <c r="E1879" s="254">
        <v>9</v>
      </c>
      <c r="F1879" s="135">
        <v>84</v>
      </c>
      <c r="G1879" s="90">
        <f t="shared" si="31"/>
        <v>756</v>
      </c>
      <c r="H1879" s="91"/>
      <c r="I1879" s="92"/>
      <c r="J1879" s="92"/>
      <c r="K1879" s="92"/>
      <c r="L1879" s="92"/>
      <c r="M1879" s="93"/>
      <c r="N1879" s="91"/>
      <c r="O1879" s="92"/>
      <c r="P1879" s="92"/>
      <c r="Q1879" s="92"/>
      <c r="R1879" s="93"/>
      <c r="S1879" s="94"/>
      <c r="T1879" s="95"/>
      <c r="U1879" s="96"/>
      <c r="V1879" s="95"/>
      <c r="W1879" s="95"/>
      <c r="X1879" s="97"/>
      <c r="Y1879" s="94"/>
      <c r="Z1879" s="96"/>
      <c r="AA1879" s="96"/>
      <c r="AB1879" s="95"/>
      <c r="AC1879" s="95"/>
      <c r="AD1879" s="97"/>
      <c r="AE1879" s="91"/>
      <c r="AF1879" s="113"/>
      <c r="AG1879" s="209">
        <v>50</v>
      </c>
      <c r="AH1879" s="210">
        <v>38</v>
      </c>
      <c r="AI1879" s="210">
        <v>32</v>
      </c>
      <c r="AJ1879" s="210">
        <v>11</v>
      </c>
      <c r="AK1879" s="92"/>
      <c r="AL1879" s="91"/>
      <c r="AM1879" s="113"/>
      <c r="AN1879" s="113">
        <v>75</v>
      </c>
      <c r="AO1879" s="92">
        <v>75</v>
      </c>
      <c r="AP1879" s="92">
        <v>75</v>
      </c>
      <c r="AQ1879" s="93"/>
      <c r="AR1879" s="91"/>
      <c r="AS1879" s="113"/>
      <c r="AT1879" s="113">
        <v>58</v>
      </c>
      <c r="AU1879" s="113">
        <v>58</v>
      </c>
      <c r="AV1879" s="92">
        <v>25</v>
      </c>
      <c r="AW1879" s="92">
        <v>25</v>
      </c>
      <c r="AX1879" s="93"/>
      <c r="AY1879" s="97"/>
      <c r="AZ1879" s="97"/>
      <c r="BA1879" s="97"/>
      <c r="BB1879" s="97"/>
      <c r="BC1879" s="99" t="s">
        <v>12349</v>
      </c>
      <c r="BD1879" s="99" t="s">
        <v>12298</v>
      </c>
      <c r="BE1879" s="99" t="s">
        <v>12336</v>
      </c>
      <c r="BF1879" s="100"/>
      <c r="BG1879" s="100"/>
      <c r="BH1879" s="111"/>
      <c r="BI1879" s="255"/>
      <c r="BJ1879" s="99"/>
      <c r="BK1879" s="112" t="s">
        <v>1511</v>
      </c>
      <c r="BL1879" s="102"/>
      <c r="BM1879" s="99"/>
      <c r="BN1879" s="99"/>
      <c r="BT1879" s="99"/>
      <c r="BU1879" s="99"/>
      <c r="BV1879" s="99"/>
      <c r="BW1879" s="99"/>
      <c r="BX1879" s="99"/>
      <c r="CB1879" s="13" t="s">
        <v>1511</v>
      </c>
    </row>
    <row r="1880" ht="13.75" spans="1:80">
      <c r="A1880" s="88" t="s">
        <v>12812</v>
      </c>
      <c r="B1880" s="88" t="s">
        <v>10655</v>
      </c>
      <c r="C1880" s="88" t="s">
        <v>10949</v>
      </c>
      <c r="D1880" s="89" t="s">
        <v>494</v>
      </c>
      <c r="E1880" s="254">
        <v>9</v>
      </c>
      <c r="F1880" s="135">
        <v>65</v>
      </c>
      <c r="G1880" s="90">
        <f t="shared" si="31"/>
        <v>585</v>
      </c>
      <c r="H1880" s="91"/>
      <c r="I1880" s="92"/>
      <c r="J1880" s="92"/>
      <c r="K1880" s="92"/>
      <c r="L1880" s="92"/>
      <c r="M1880" s="93"/>
      <c r="N1880" s="91"/>
      <c r="O1880" s="92">
        <v>43</v>
      </c>
      <c r="P1880" s="92">
        <v>66</v>
      </c>
      <c r="Q1880" s="92">
        <v>46</v>
      </c>
      <c r="R1880" s="93"/>
      <c r="S1880" s="94"/>
      <c r="T1880" s="95"/>
      <c r="U1880" s="96"/>
      <c r="V1880" s="95"/>
      <c r="W1880" s="95"/>
      <c r="X1880" s="97"/>
      <c r="Y1880" s="94"/>
      <c r="Z1880" s="96"/>
      <c r="AA1880" s="96"/>
      <c r="AB1880" s="95"/>
      <c r="AC1880" s="95"/>
      <c r="AD1880" s="97"/>
      <c r="AE1880" s="91"/>
      <c r="AF1880" s="113"/>
      <c r="AG1880" s="209">
        <v>33</v>
      </c>
      <c r="AH1880" s="210">
        <v>35</v>
      </c>
      <c r="AI1880" s="210">
        <v>60</v>
      </c>
      <c r="AJ1880" s="210">
        <v>42</v>
      </c>
      <c r="AK1880" s="92"/>
      <c r="AL1880" s="94"/>
      <c r="AM1880" s="96"/>
      <c r="AN1880" s="96"/>
      <c r="AO1880" s="95"/>
      <c r="AP1880" s="95"/>
      <c r="AQ1880" s="97"/>
      <c r="AR1880" s="91"/>
      <c r="AS1880" s="113"/>
      <c r="AT1880" s="113"/>
      <c r="AU1880" s="113"/>
      <c r="AV1880" s="92"/>
      <c r="AW1880" s="92"/>
      <c r="AX1880" s="93"/>
      <c r="AY1880" s="97"/>
      <c r="AZ1880" s="97"/>
      <c r="BA1880" s="97"/>
      <c r="BB1880" s="97"/>
      <c r="BC1880" s="99" t="s">
        <v>12350</v>
      </c>
      <c r="BD1880" s="99" t="s">
        <v>12301</v>
      </c>
      <c r="BE1880" s="99" t="s">
        <v>12337</v>
      </c>
      <c r="BF1880" s="100"/>
      <c r="BG1880" s="100"/>
      <c r="BH1880" s="111"/>
      <c r="BI1880" s="111"/>
      <c r="BJ1880" s="99"/>
      <c r="BK1880" s="112" t="s">
        <v>1511</v>
      </c>
      <c r="BL1880" s="102"/>
      <c r="BM1880" s="99"/>
      <c r="BN1880" s="99"/>
      <c r="BT1880" s="99"/>
      <c r="BU1880" s="99"/>
      <c r="BV1880" s="99"/>
      <c r="BW1880" s="99"/>
      <c r="BX1880" s="99"/>
      <c r="CB1880" s="13" t="s">
        <v>1511</v>
      </c>
    </row>
    <row r="1881" ht="13.75" spans="1:80">
      <c r="A1881" s="88" t="s">
        <v>12813</v>
      </c>
      <c r="B1881" s="88" t="s">
        <v>2882</v>
      </c>
      <c r="C1881" s="88" t="s">
        <v>10188</v>
      </c>
      <c r="D1881" s="89" t="s">
        <v>12266</v>
      </c>
      <c r="E1881" s="254">
        <v>9</v>
      </c>
      <c r="F1881" s="135">
        <v>49</v>
      </c>
      <c r="G1881" s="90">
        <f t="shared" si="31"/>
        <v>441</v>
      </c>
      <c r="H1881" s="188"/>
      <c r="I1881" s="92"/>
      <c r="J1881" s="92">
        <v>33</v>
      </c>
      <c r="K1881" s="92">
        <v>35</v>
      </c>
      <c r="L1881" s="92">
        <v>15</v>
      </c>
      <c r="M1881" s="93">
        <v>38</v>
      </c>
      <c r="N1881" s="91"/>
      <c r="O1881" s="92">
        <v>31</v>
      </c>
      <c r="P1881" s="92">
        <v>34</v>
      </c>
      <c r="Q1881" s="92">
        <v>15</v>
      </c>
      <c r="R1881" s="93">
        <v>38</v>
      </c>
      <c r="S1881" s="94"/>
      <c r="T1881" s="95"/>
      <c r="U1881" s="96"/>
      <c r="V1881" s="95"/>
      <c r="W1881" s="95"/>
      <c r="X1881" s="97"/>
      <c r="Y1881" s="94"/>
      <c r="Z1881" s="96"/>
      <c r="AA1881" s="96"/>
      <c r="AB1881" s="95"/>
      <c r="AC1881" s="95"/>
      <c r="AD1881" s="97"/>
      <c r="AE1881" s="94"/>
      <c r="AF1881" s="96"/>
      <c r="AG1881" s="96"/>
      <c r="AH1881" s="95"/>
      <c r="AI1881" s="95"/>
      <c r="AJ1881" s="95"/>
      <c r="AK1881" s="95"/>
      <c r="AL1881" s="94"/>
      <c r="AM1881" s="96"/>
      <c r="AN1881" s="96"/>
      <c r="AO1881" s="95"/>
      <c r="AP1881" s="95"/>
      <c r="AQ1881" s="97"/>
      <c r="AR1881" s="94"/>
      <c r="AS1881" s="96"/>
      <c r="AT1881" s="96"/>
      <c r="AU1881" s="96"/>
      <c r="AV1881" s="95"/>
      <c r="AW1881" s="95"/>
      <c r="AX1881" s="97"/>
      <c r="AY1881" s="97"/>
      <c r="AZ1881" s="97"/>
      <c r="BA1881" s="97"/>
      <c r="BB1881" s="97"/>
      <c r="BC1881" s="99" t="s">
        <v>1366</v>
      </c>
      <c r="BD1881" s="99" t="s">
        <v>12298</v>
      </c>
      <c r="BE1881" s="99" t="s">
        <v>12297</v>
      </c>
      <c r="BF1881" s="100"/>
      <c r="BG1881" s="100"/>
      <c r="BH1881" s="111"/>
      <c r="BI1881" s="255"/>
      <c r="BJ1881" s="99"/>
      <c r="BK1881" s="112" t="s">
        <v>1511</v>
      </c>
      <c r="BL1881" s="102"/>
      <c r="BM1881" s="99"/>
      <c r="BN1881" s="99"/>
      <c r="BT1881" s="99"/>
      <c r="BU1881" s="99"/>
      <c r="BV1881" s="99"/>
      <c r="BW1881" s="99"/>
      <c r="BX1881" s="99"/>
      <c r="CB1881" s="13" t="s">
        <v>1511</v>
      </c>
    </row>
    <row r="1882" ht="13.75" spans="1:80">
      <c r="A1882" s="88" t="s">
        <v>12813</v>
      </c>
      <c r="B1882" s="88" t="s">
        <v>2882</v>
      </c>
      <c r="C1882" s="88" t="s">
        <v>10188</v>
      </c>
      <c r="D1882" s="89" t="s">
        <v>494</v>
      </c>
      <c r="E1882" s="254">
        <v>9</v>
      </c>
      <c r="F1882" s="135">
        <v>75</v>
      </c>
      <c r="G1882" s="90">
        <f t="shared" si="31"/>
        <v>675</v>
      </c>
      <c r="H1882" s="188"/>
      <c r="I1882" s="92"/>
      <c r="J1882" s="92">
        <v>57</v>
      </c>
      <c r="K1882" s="92">
        <v>46</v>
      </c>
      <c r="L1882" s="92">
        <v>61</v>
      </c>
      <c r="M1882" s="93"/>
      <c r="N1882" s="91"/>
      <c r="O1882" s="92">
        <v>75</v>
      </c>
      <c r="P1882" s="92">
        <v>30</v>
      </c>
      <c r="Q1882" s="92">
        <v>67</v>
      </c>
      <c r="R1882" s="93"/>
      <c r="S1882" s="94"/>
      <c r="T1882" s="95"/>
      <c r="U1882" s="96"/>
      <c r="V1882" s="95"/>
      <c r="W1882" s="95"/>
      <c r="X1882" s="97"/>
      <c r="Y1882" s="94"/>
      <c r="Z1882" s="96"/>
      <c r="AA1882" s="96"/>
      <c r="AB1882" s="95"/>
      <c r="AC1882" s="95"/>
      <c r="AD1882" s="97"/>
      <c r="AE1882" s="94"/>
      <c r="AF1882" s="96"/>
      <c r="AG1882" s="96"/>
      <c r="AH1882" s="95"/>
      <c r="AI1882" s="95"/>
      <c r="AJ1882" s="95"/>
      <c r="AK1882" s="95"/>
      <c r="AL1882" s="94"/>
      <c r="AM1882" s="96"/>
      <c r="AN1882" s="96"/>
      <c r="AO1882" s="95"/>
      <c r="AP1882" s="95"/>
      <c r="AQ1882" s="97"/>
      <c r="AR1882" s="94"/>
      <c r="AS1882" s="96"/>
      <c r="AT1882" s="96"/>
      <c r="AU1882" s="96"/>
      <c r="AV1882" s="95"/>
      <c r="AW1882" s="95"/>
      <c r="AX1882" s="97"/>
      <c r="AY1882" s="97"/>
      <c r="AZ1882" s="97"/>
      <c r="BA1882" s="97"/>
      <c r="BB1882" s="97"/>
      <c r="BC1882" s="99" t="s">
        <v>12362</v>
      </c>
      <c r="BD1882" s="99" t="s">
        <v>12301</v>
      </c>
      <c r="BE1882" s="99" t="s">
        <v>12300</v>
      </c>
      <c r="BF1882" s="100"/>
      <c r="BG1882" s="100"/>
      <c r="BH1882" s="111"/>
      <c r="BI1882" s="111"/>
      <c r="BJ1882" s="99"/>
      <c r="BK1882" s="112" t="s">
        <v>1511</v>
      </c>
      <c r="BL1882" s="102"/>
      <c r="BM1882" s="99"/>
      <c r="BN1882" s="99"/>
      <c r="BT1882" s="99"/>
      <c r="BU1882" s="99"/>
      <c r="BV1882" s="99"/>
      <c r="BW1882" s="99"/>
      <c r="BX1882" s="99"/>
      <c r="CB1882" s="13" t="s">
        <v>1511</v>
      </c>
    </row>
    <row r="1883" ht="13.75" spans="1:80">
      <c r="A1883" s="88" t="s">
        <v>12813</v>
      </c>
      <c r="B1883" s="88" t="s">
        <v>2882</v>
      </c>
      <c r="C1883" s="88" t="s">
        <v>10195</v>
      </c>
      <c r="D1883" s="89" t="s">
        <v>12266</v>
      </c>
      <c r="E1883" s="254">
        <v>9</v>
      </c>
      <c r="F1883" s="135">
        <v>26</v>
      </c>
      <c r="G1883" s="90">
        <f t="shared" si="31"/>
        <v>234</v>
      </c>
      <c r="H1883" s="188"/>
      <c r="I1883" s="92"/>
      <c r="J1883" s="92">
        <v>20</v>
      </c>
      <c r="K1883" s="92">
        <v>21</v>
      </c>
      <c r="L1883" s="92">
        <v>15</v>
      </c>
      <c r="M1883" s="93">
        <v>35</v>
      </c>
      <c r="N1883" s="91"/>
      <c r="O1883" s="92">
        <v>19</v>
      </c>
      <c r="P1883" s="92">
        <v>28</v>
      </c>
      <c r="Q1883" s="92">
        <v>13</v>
      </c>
      <c r="R1883" s="93">
        <v>38</v>
      </c>
      <c r="S1883" s="94"/>
      <c r="T1883" s="95"/>
      <c r="U1883" s="96"/>
      <c r="V1883" s="95"/>
      <c r="W1883" s="95"/>
      <c r="X1883" s="97"/>
      <c r="Y1883" s="94"/>
      <c r="Z1883" s="96"/>
      <c r="AA1883" s="96"/>
      <c r="AB1883" s="95"/>
      <c r="AC1883" s="95"/>
      <c r="AD1883" s="97"/>
      <c r="AE1883" s="94"/>
      <c r="AF1883" s="96"/>
      <c r="AG1883" s="96"/>
      <c r="AH1883" s="95"/>
      <c r="AI1883" s="95"/>
      <c r="AJ1883" s="95"/>
      <c r="AK1883" s="95"/>
      <c r="AL1883" s="94"/>
      <c r="AM1883" s="96"/>
      <c r="AN1883" s="96"/>
      <c r="AO1883" s="95"/>
      <c r="AP1883" s="95"/>
      <c r="AQ1883" s="97"/>
      <c r="AR1883" s="94"/>
      <c r="AS1883" s="96"/>
      <c r="AT1883" s="96"/>
      <c r="AU1883" s="96"/>
      <c r="AV1883" s="95"/>
      <c r="AW1883" s="95"/>
      <c r="AX1883" s="97"/>
      <c r="AY1883" s="97"/>
      <c r="AZ1883" s="97"/>
      <c r="BA1883" s="97"/>
      <c r="BB1883" s="97"/>
      <c r="BC1883" s="99" t="s">
        <v>1366</v>
      </c>
      <c r="BD1883" s="99" t="s">
        <v>12298</v>
      </c>
      <c r="BE1883" s="99" t="s">
        <v>12297</v>
      </c>
      <c r="BF1883" s="100"/>
      <c r="BG1883" s="100"/>
      <c r="BH1883" s="111"/>
      <c r="BI1883" s="255"/>
      <c r="BJ1883" s="99"/>
      <c r="BK1883" s="112" t="s">
        <v>1511</v>
      </c>
      <c r="BL1883" s="102"/>
      <c r="BM1883" s="99"/>
      <c r="BN1883" s="99"/>
      <c r="BT1883" s="99"/>
      <c r="BU1883" s="99"/>
      <c r="BV1883" s="99"/>
      <c r="BW1883" s="99"/>
      <c r="BX1883" s="99"/>
      <c r="CB1883" s="13" t="s">
        <v>1511</v>
      </c>
    </row>
    <row r="1884" ht="13.75" spans="1:80">
      <c r="A1884" s="88" t="s">
        <v>12813</v>
      </c>
      <c r="B1884" s="88" t="s">
        <v>2882</v>
      </c>
      <c r="C1884" s="88" t="s">
        <v>10195</v>
      </c>
      <c r="D1884" s="89" t="s">
        <v>494</v>
      </c>
      <c r="E1884" s="254">
        <v>9</v>
      </c>
      <c r="F1884" s="135">
        <v>57</v>
      </c>
      <c r="G1884" s="90">
        <f t="shared" si="31"/>
        <v>513</v>
      </c>
      <c r="H1884" s="188"/>
      <c r="I1884" s="92"/>
      <c r="J1884" s="92">
        <v>41</v>
      </c>
      <c r="K1884" s="92">
        <v>41</v>
      </c>
      <c r="L1884" s="92">
        <v>50</v>
      </c>
      <c r="M1884" s="93"/>
      <c r="N1884" s="91"/>
      <c r="O1884" s="92">
        <v>34</v>
      </c>
      <c r="P1884" s="92">
        <v>43</v>
      </c>
      <c r="Q1884" s="92">
        <v>46</v>
      </c>
      <c r="R1884" s="93"/>
      <c r="S1884" s="94"/>
      <c r="T1884" s="95"/>
      <c r="U1884" s="96"/>
      <c r="V1884" s="95"/>
      <c r="W1884" s="95"/>
      <c r="X1884" s="97"/>
      <c r="Y1884" s="94"/>
      <c r="Z1884" s="96"/>
      <c r="AA1884" s="96"/>
      <c r="AB1884" s="95"/>
      <c r="AC1884" s="95"/>
      <c r="AD1884" s="97"/>
      <c r="AE1884" s="94"/>
      <c r="AF1884" s="96"/>
      <c r="AG1884" s="96"/>
      <c r="AH1884" s="95"/>
      <c r="AI1884" s="95"/>
      <c r="AJ1884" s="95"/>
      <c r="AK1884" s="95"/>
      <c r="AL1884" s="94"/>
      <c r="AM1884" s="96"/>
      <c r="AN1884" s="96"/>
      <c r="AO1884" s="95"/>
      <c r="AP1884" s="95"/>
      <c r="AQ1884" s="97"/>
      <c r="AR1884" s="94"/>
      <c r="AS1884" s="96"/>
      <c r="AT1884" s="96"/>
      <c r="AU1884" s="96"/>
      <c r="AV1884" s="95"/>
      <c r="AW1884" s="95"/>
      <c r="AX1884" s="97"/>
      <c r="AY1884" s="97"/>
      <c r="AZ1884" s="97"/>
      <c r="BA1884" s="97"/>
      <c r="BB1884" s="97"/>
      <c r="BC1884" s="99" t="s">
        <v>12362</v>
      </c>
      <c r="BD1884" s="99" t="s">
        <v>12301</v>
      </c>
      <c r="BE1884" s="99" t="s">
        <v>12300</v>
      </c>
      <c r="BF1884" s="100"/>
      <c r="BG1884" s="100"/>
      <c r="BH1884" s="111"/>
      <c r="BI1884" s="111"/>
      <c r="BJ1884" s="99"/>
      <c r="BK1884" s="112" t="s">
        <v>1511</v>
      </c>
      <c r="BL1884" s="102"/>
      <c r="BM1884" s="99"/>
      <c r="BN1884" s="99"/>
      <c r="BT1884" s="99"/>
      <c r="BU1884" s="99"/>
      <c r="BV1884" s="99"/>
      <c r="BW1884" s="99"/>
      <c r="BX1884" s="99"/>
      <c r="CB1884" s="13" t="s">
        <v>1511</v>
      </c>
    </row>
    <row r="1885" ht="13.75" spans="1:80">
      <c r="A1885" s="88" t="s">
        <v>12813</v>
      </c>
      <c r="B1885" s="88" t="s">
        <v>2882</v>
      </c>
      <c r="C1885" s="88" t="s">
        <v>10192</v>
      </c>
      <c r="D1885" s="89" t="s">
        <v>12266</v>
      </c>
      <c r="E1885" s="254">
        <v>9</v>
      </c>
      <c r="F1885" s="135">
        <v>21</v>
      </c>
      <c r="G1885" s="90">
        <f t="shared" si="31"/>
        <v>189</v>
      </c>
      <c r="H1885" s="188"/>
      <c r="I1885" s="92"/>
      <c r="J1885" s="92"/>
      <c r="K1885" s="92"/>
      <c r="L1885" s="92"/>
      <c r="M1885" s="93"/>
      <c r="N1885" s="91"/>
      <c r="O1885" s="92"/>
      <c r="P1885" s="92"/>
      <c r="Q1885" s="92"/>
      <c r="R1885" s="93"/>
      <c r="S1885" s="94"/>
      <c r="T1885" s="95"/>
      <c r="U1885" s="96"/>
      <c r="V1885" s="95"/>
      <c r="W1885" s="95"/>
      <c r="X1885" s="97"/>
      <c r="Y1885" s="94"/>
      <c r="Z1885" s="96"/>
      <c r="AA1885" s="96"/>
      <c r="AB1885" s="95"/>
      <c r="AC1885" s="95"/>
      <c r="AD1885" s="97"/>
      <c r="AE1885" s="94"/>
      <c r="AF1885" s="96"/>
      <c r="AG1885" s="96"/>
      <c r="AH1885" s="95"/>
      <c r="AI1885" s="95"/>
      <c r="AJ1885" s="95"/>
      <c r="AK1885" s="95"/>
      <c r="AL1885" s="94"/>
      <c r="AM1885" s="96"/>
      <c r="AN1885" s="96"/>
      <c r="AO1885" s="95"/>
      <c r="AP1885" s="95"/>
      <c r="AQ1885" s="97"/>
      <c r="AR1885" s="94"/>
      <c r="AS1885" s="96"/>
      <c r="AT1885" s="96"/>
      <c r="AU1885" s="96"/>
      <c r="AV1885" s="95"/>
      <c r="AW1885" s="95"/>
      <c r="AX1885" s="97"/>
      <c r="AY1885" s="97"/>
      <c r="AZ1885" s="97"/>
      <c r="BA1885" s="97"/>
      <c r="BB1885" s="97"/>
      <c r="BC1885" s="99" t="s">
        <v>1366</v>
      </c>
      <c r="BD1885" s="99" t="s">
        <v>12298</v>
      </c>
      <c r="BE1885" s="99" t="s">
        <v>12297</v>
      </c>
      <c r="BF1885" s="100"/>
      <c r="BG1885" s="100"/>
      <c r="BH1885" s="111"/>
      <c r="BI1885" s="100"/>
      <c r="BJ1885" s="99"/>
      <c r="BK1885" s="112" t="s">
        <v>1511</v>
      </c>
      <c r="BL1885" s="102"/>
      <c r="BM1885" s="99"/>
      <c r="BN1885" s="99"/>
      <c r="BT1885" s="99"/>
      <c r="BU1885" s="99"/>
      <c r="BV1885" s="99"/>
      <c r="BW1885" s="99"/>
      <c r="BX1885" s="99"/>
      <c r="CB1885" s="13" t="s">
        <v>1511</v>
      </c>
    </row>
    <row r="1886" ht="13.75" spans="1:80">
      <c r="A1886" s="88" t="s">
        <v>12813</v>
      </c>
      <c r="B1886" s="88" t="s">
        <v>2882</v>
      </c>
      <c r="C1886" s="88" t="s">
        <v>10192</v>
      </c>
      <c r="D1886" s="89" t="s">
        <v>494</v>
      </c>
      <c r="E1886" s="254">
        <v>9</v>
      </c>
      <c r="F1886" s="135">
        <v>46</v>
      </c>
      <c r="G1886" s="90">
        <f t="shared" si="31"/>
        <v>414</v>
      </c>
      <c r="H1886" s="188"/>
      <c r="I1886" s="92"/>
      <c r="J1886" s="92"/>
      <c r="K1886" s="92"/>
      <c r="L1886" s="92"/>
      <c r="M1886" s="93"/>
      <c r="N1886" s="91"/>
      <c r="O1886" s="92"/>
      <c r="P1886" s="92"/>
      <c r="Q1886" s="92"/>
      <c r="R1886" s="93"/>
      <c r="S1886" s="94"/>
      <c r="T1886" s="95"/>
      <c r="U1886" s="96"/>
      <c r="V1886" s="95"/>
      <c r="W1886" s="95"/>
      <c r="X1886" s="97"/>
      <c r="Y1886" s="94"/>
      <c r="Z1886" s="96"/>
      <c r="AA1886" s="96"/>
      <c r="AB1886" s="95"/>
      <c r="AC1886" s="95"/>
      <c r="AD1886" s="97"/>
      <c r="AE1886" s="94"/>
      <c r="AF1886" s="96"/>
      <c r="AG1886" s="96"/>
      <c r="AH1886" s="95"/>
      <c r="AI1886" s="95"/>
      <c r="AJ1886" s="95"/>
      <c r="AK1886" s="95"/>
      <c r="AL1886" s="94"/>
      <c r="AM1886" s="96"/>
      <c r="AN1886" s="96"/>
      <c r="AO1886" s="95"/>
      <c r="AP1886" s="95"/>
      <c r="AQ1886" s="97"/>
      <c r="AR1886" s="94"/>
      <c r="AS1886" s="96"/>
      <c r="AT1886" s="96"/>
      <c r="AU1886" s="96"/>
      <c r="AV1886" s="95"/>
      <c r="AW1886" s="95"/>
      <c r="AX1886" s="97"/>
      <c r="AY1886" s="97"/>
      <c r="AZ1886" s="97"/>
      <c r="BA1886" s="97"/>
      <c r="BB1886" s="97"/>
      <c r="BC1886" s="99" t="s">
        <v>12362</v>
      </c>
      <c r="BD1886" s="99" t="s">
        <v>12301</v>
      </c>
      <c r="BE1886" s="99" t="s">
        <v>12300</v>
      </c>
      <c r="BF1886" s="100"/>
      <c r="BG1886" s="100"/>
      <c r="BH1886" s="111"/>
      <c r="BI1886" s="111"/>
      <c r="BJ1886" s="99"/>
      <c r="BK1886" s="112" t="s">
        <v>1511</v>
      </c>
      <c r="BL1886" s="102"/>
      <c r="BM1886" s="99"/>
      <c r="BN1886" s="99"/>
      <c r="BT1886" s="99"/>
      <c r="BU1886" s="99"/>
      <c r="BV1886" s="99"/>
      <c r="BW1886" s="99"/>
      <c r="BX1886" s="99"/>
      <c r="CB1886" s="13" t="s">
        <v>1511</v>
      </c>
    </row>
    <row r="1887" ht="13.75" spans="1:80">
      <c r="A1887" s="88" t="s">
        <v>12814</v>
      </c>
      <c r="B1887" s="88" t="s">
        <v>598</v>
      </c>
      <c r="C1887" s="88" t="s">
        <v>10150</v>
      </c>
      <c r="D1887" s="464" t="s">
        <v>12266</v>
      </c>
      <c r="E1887" s="465">
        <v>9</v>
      </c>
      <c r="F1887" s="466">
        <v>32</v>
      </c>
      <c r="G1887" s="467">
        <f t="shared" si="31"/>
        <v>288</v>
      </c>
      <c r="H1887" s="188"/>
      <c r="I1887" s="92"/>
      <c r="J1887" s="92">
        <v>29</v>
      </c>
      <c r="K1887" s="92">
        <v>29</v>
      </c>
      <c r="L1887" s="92"/>
      <c r="M1887" s="93">
        <v>38</v>
      </c>
      <c r="N1887" s="470"/>
      <c r="O1887" s="471">
        <v>18</v>
      </c>
      <c r="P1887" s="471">
        <v>21</v>
      </c>
      <c r="Q1887" s="471">
        <v>6</v>
      </c>
      <c r="R1887" s="472">
        <v>38</v>
      </c>
      <c r="S1887" s="94"/>
      <c r="T1887" s="95"/>
      <c r="U1887" s="96"/>
      <c r="V1887" s="95"/>
      <c r="W1887" s="95"/>
      <c r="X1887" s="97"/>
      <c r="Y1887" s="94"/>
      <c r="Z1887" s="96"/>
      <c r="AA1887" s="96"/>
      <c r="AB1887" s="95"/>
      <c r="AC1887" s="95"/>
      <c r="AD1887" s="97"/>
      <c r="AE1887" s="94"/>
      <c r="AF1887" s="96"/>
      <c r="AG1887" s="96"/>
      <c r="AH1887" s="95"/>
      <c r="AI1887" s="95"/>
      <c r="AJ1887" s="95"/>
      <c r="AK1887" s="95"/>
      <c r="AL1887" s="94"/>
      <c r="AM1887" s="96"/>
      <c r="AN1887" s="96"/>
      <c r="AO1887" s="95"/>
      <c r="AP1887" s="95"/>
      <c r="AQ1887" s="97"/>
      <c r="AR1887" s="94"/>
      <c r="AS1887" s="96"/>
      <c r="AT1887" s="96"/>
      <c r="AU1887" s="96"/>
      <c r="AV1887" s="95"/>
      <c r="AW1887" s="95"/>
      <c r="AX1887" s="97"/>
      <c r="AY1887" s="97"/>
      <c r="AZ1887" s="97"/>
      <c r="BA1887" s="97"/>
      <c r="BB1887" s="97"/>
      <c r="BC1887" s="99" t="s">
        <v>1366</v>
      </c>
      <c r="BD1887" s="99" t="s">
        <v>12298</v>
      </c>
      <c r="BE1887" s="99" t="s">
        <v>12297</v>
      </c>
      <c r="BF1887" s="100"/>
      <c r="BG1887" s="100"/>
      <c r="BH1887" s="111"/>
      <c r="BI1887" s="100"/>
      <c r="BJ1887" s="99"/>
      <c r="BK1887" s="112" t="s">
        <v>1511</v>
      </c>
      <c r="BL1887" s="102"/>
      <c r="BM1887" s="99"/>
      <c r="BN1887" s="99"/>
      <c r="BT1887" s="99"/>
      <c r="BU1887" s="99"/>
      <c r="BV1887" s="99"/>
      <c r="BW1887" s="99"/>
      <c r="BX1887" s="99"/>
      <c r="CB1887" s="13" t="s">
        <v>1511</v>
      </c>
    </row>
    <row r="1888" ht="13.75" spans="1:80">
      <c r="A1888" s="88" t="s">
        <v>12814</v>
      </c>
      <c r="B1888" s="88" t="s">
        <v>598</v>
      </c>
      <c r="C1888" s="88" t="s">
        <v>10150</v>
      </c>
      <c r="D1888" s="464" t="s">
        <v>494</v>
      </c>
      <c r="E1888" s="465">
        <v>9</v>
      </c>
      <c r="F1888" s="466">
        <v>75</v>
      </c>
      <c r="G1888" s="467">
        <f t="shared" si="31"/>
        <v>675</v>
      </c>
      <c r="H1888" s="188"/>
      <c r="I1888" s="92"/>
      <c r="J1888" s="92">
        <v>56</v>
      </c>
      <c r="K1888" s="92">
        <v>43</v>
      </c>
      <c r="L1888" s="92">
        <v>28</v>
      </c>
      <c r="M1888" s="93"/>
      <c r="N1888" s="470"/>
      <c r="O1888" s="471">
        <v>50</v>
      </c>
      <c r="P1888" s="471">
        <v>58</v>
      </c>
      <c r="Q1888" s="471">
        <v>52</v>
      </c>
      <c r="R1888" s="472"/>
      <c r="S1888" s="94"/>
      <c r="T1888" s="95"/>
      <c r="U1888" s="96"/>
      <c r="V1888" s="95"/>
      <c r="W1888" s="95"/>
      <c r="X1888" s="97"/>
      <c r="Y1888" s="94"/>
      <c r="Z1888" s="96"/>
      <c r="AA1888" s="96"/>
      <c r="AB1888" s="95"/>
      <c r="AC1888" s="95"/>
      <c r="AD1888" s="97"/>
      <c r="AE1888" s="94"/>
      <c r="AF1888" s="96"/>
      <c r="AG1888" s="96"/>
      <c r="AH1888" s="95"/>
      <c r="AI1888" s="95"/>
      <c r="AJ1888" s="95"/>
      <c r="AK1888" s="95"/>
      <c r="AL1888" s="94"/>
      <c r="AM1888" s="96"/>
      <c r="AN1888" s="96"/>
      <c r="AO1888" s="95"/>
      <c r="AP1888" s="95"/>
      <c r="AQ1888" s="97"/>
      <c r="AR1888" s="94"/>
      <c r="AS1888" s="96"/>
      <c r="AT1888" s="96"/>
      <c r="AU1888" s="96"/>
      <c r="AV1888" s="95"/>
      <c r="AW1888" s="95"/>
      <c r="AX1888" s="97"/>
      <c r="AY1888" s="97"/>
      <c r="AZ1888" s="97"/>
      <c r="BA1888" s="97"/>
      <c r="BB1888" s="97"/>
      <c r="BC1888" s="99" t="s">
        <v>12362</v>
      </c>
      <c r="BD1888" s="99" t="s">
        <v>12301</v>
      </c>
      <c r="BE1888" s="99" t="s">
        <v>12300</v>
      </c>
      <c r="BF1888" s="100"/>
      <c r="BG1888" s="100"/>
      <c r="BH1888" s="111"/>
      <c r="BI1888" s="111"/>
      <c r="BJ1888" s="99"/>
      <c r="BK1888" s="112" t="s">
        <v>1511</v>
      </c>
      <c r="BL1888" s="102"/>
      <c r="BM1888" s="99"/>
      <c r="BN1888" s="99"/>
      <c r="BT1888" s="99"/>
      <c r="BU1888" s="99"/>
      <c r="BV1888" s="99"/>
      <c r="BW1888" s="99"/>
      <c r="BX1888" s="99"/>
      <c r="CB1888" s="13" t="s">
        <v>1511</v>
      </c>
    </row>
    <row r="1889" ht="13.75" spans="1:80">
      <c r="A1889" s="88" t="s">
        <v>12814</v>
      </c>
      <c r="B1889" s="88" t="s">
        <v>598</v>
      </c>
      <c r="C1889" s="88" t="s">
        <v>10154</v>
      </c>
      <c r="D1889" s="464" t="s">
        <v>12266</v>
      </c>
      <c r="E1889" s="465">
        <v>9</v>
      </c>
      <c r="F1889" s="466">
        <v>45</v>
      </c>
      <c r="G1889" s="467">
        <f t="shared" si="31"/>
        <v>405</v>
      </c>
      <c r="H1889" s="188"/>
      <c r="I1889" s="92"/>
      <c r="J1889" s="92">
        <v>23</v>
      </c>
      <c r="K1889" s="92">
        <v>34</v>
      </c>
      <c r="L1889" s="92"/>
      <c r="M1889" s="93">
        <v>35</v>
      </c>
      <c r="N1889" s="470"/>
      <c r="O1889" s="471">
        <v>23</v>
      </c>
      <c r="P1889" s="471">
        <v>29</v>
      </c>
      <c r="Q1889" s="471">
        <v>6</v>
      </c>
      <c r="R1889" s="472">
        <v>38</v>
      </c>
      <c r="S1889" s="94"/>
      <c r="T1889" s="95"/>
      <c r="U1889" s="96"/>
      <c r="V1889" s="95"/>
      <c r="W1889" s="95"/>
      <c r="X1889" s="97"/>
      <c r="Y1889" s="94"/>
      <c r="Z1889" s="96"/>
      <c r="AA1889" s="96"/>
      <c r="AB1889" s="95"/>
      <c r="AC1889" s="95"/>
      <c r="AD1889" s="97"/>
      <c r="AE1889" s="94"/>
      <c r="AF1889" s="96"/>
      <c r="AG1889" s="96"/>
      <c r="AH1889" s="95"/>
      <c r="AI1889" s="95"/>
      <c r="AJ1889" s="95"/>
      <c r="AK1889" s="95"/>
      <c r="AL1889" s="94"/>
      <c r="AM1889" s="96"/>
      <c r="AN1889" s="96"/>
      <c r="AO1889" s="95"/>
      <c r="AP1889" s="95"/>
      <c r="AQ1889" s="97"/>
      <c r="AR1889" s="94"/>
      <c r="AS1889" s="96"/>
      <c r="AT1889" s="96"/>
      <c r="AU1889" s="96"/>
      <c r="AV1889" s="95"/>
      <c r="AW1889" s="95"/>
      <c r="AX1889" s="97"/>
      <c r="AY1889" s="97"/>
      <c r="AZ1889" s="97"/>
      <c r="BA1889" s="97"/>
      <c r="BB1889" s="97"/>
      <c r="BC1889" s="99" t="s">
        <v>1366</v>
      </c>
      <c r="BD1889" s="99" t="s">
        <v>12298</v>
      </c>
      <c r="BE1889" s="99" t="s">
        <v>12297</v>
      </c>
      <c r="BF1889" s="100"/>
      <c r="BG1889" s="100"/>
      <c r="BH1889" s="111"/>
      <c r="BI1889" s="100"/>
      <c r="BJ1889" s="99"/>
      <c r="BK1889" s="112" t="s">
        <v>1511</v>
      </c>
      <c r="BL1889" s="102"/>
      <c r="BM1889" s="99"/>
      <c r="BN1889" s="99"/>
      <c r="BT1889" s="99"/>
      <c r="BU1889" s="99"/>
      <c r="BV1889" s="99"/>
      <c r="BW1889" s="99"/>
      <c r="BX1889" s="99"/>
      <c r="CB1889" s="13" t="s">
        <v>1511</v>
      </c>
    </row>
    <row r="1890" ht="13.75" spans="1:80">
      <c r="A1890" s="88" t="s">
        <v>12814</v>
      </c>
      <c r="B1890" s="88" t="s">
        <v>598</v>
      </c>
      <c r="C1890" s="88" t="s">
        <v>10154</v>
      </c>
      <c r="D1890" s="464" t="s">
        <v>494</v>
      </c>
      <c r="E1890" s="465">
        <v>9</v>
      </c>
      <c r="F1890" s="466">
        <v>115</v>
      </c>
      <c r="G1890" s="467">
        <f t="shared" si="31"/>
        <v>1035</v>
      </c>
      <c r="H1890" s="188"/>
      <c r="I1890" s="92"/>
      <c r="J1890" s="92">
        <v>56</v>
      </c>
      <c r="K1890" s="92">
        <v>65</v>
      </c>
      <c r="L1890" s="92">
        <v>30</v>
      </c>
      <c r="M1890" s="93"/>
      <c r="N1890" s="470"/>
      <c r="O1890" s="471">
        <v>50</v>
      </c>
      <c r="P1890" s="471">
        <v>58</v>
      </c>
      <c r="Q1890" s="471">
        <v>52</v>
      </c>
      <c r="R1890" s="472"/>
      <c r="S1890" s="94"/>
      <c r="T1890" s="95"/>
      <c r="U1890" s="96"/>
      <c r="V1890" s="95"/>
      <c r="W1890" s="95"/>
      <c r="X1890" s="97"/>
      <c r="Y1890" s="94"/>
      <c r="Z1890" s="96"/>
      <c r="AA1890" s="96"/>
      <c r="AB1890" s="95"/>
      <c r="AC1890" s="95"/>
      <c r="AD1890" s="97"/>
      <c r="AE1890" s="94"/>
      <c r="AF1890" s="96"/>
      <c r="AG1890" s="96"/>
      <c r="AH1890" s="95"/>
      <c r="AI1890" s="95"/>
      <c r="AJ1890" s="95"/>
      <c r="AK1890" s="95"/>
      <c r="AL1890" s="94"/>
      <c r="AM1890" s="96"/>
      <c r="AN1890" s="96"/>
      <c r="AO1890" s="95"/>
      <c r="AP1890" s="95"/>
      <c r="AQ1890" s="97"/>
      <c r="AR1890" s="94"/>
      <c r="AS1890" s="96"/>
      <c r="AT1890" s="96"/>
      <c r="AU1890" s="96"/>
      <c r="AV1890" s="95"/>
      <c r="AW1890" s="95"/>
      <c r="AX1890" s="97"/>
      <c r="AY1890" s="97"/>
      <c r="AZ1890" s="97"/>
      <c r="BA1890" s="97"/>
      <c r="BB1890" s="97"/>
      <c r="BC1890" s="99" t="s">
        <v>12362</v>
      </c>
      <c r="BD1890" s="99" t="s">
        <v>12301</v>
      </c>
      <c r="BE1890" s="99" t="s">
        <v>12300</v>
      </c>
      <c r="BF1890" s="100"/>
      <c r="BG1890" s="100"/>
      <c r="BH1890" s="111"/>
      <c r="BI1890" s="111"/>
      <c r="BJ1890" s="99"/>
      <c r="BK1890" s="112" t="s">
        <v>1511</v>
      </c>
      <c r="BL1890" s="102"/>
      <c r="BM1890" s="99"/>
      <c r="BN1890" s="99"/>
      <c r="BT1890" s="99"/>
      <c r="BU1890" s="99"/>
      <c r="BV1890" s="99"/>
      <c r="BW1890" s="99"/>
      <c r="BX1890" s="99"/>
      <c r="CB1890" s="13" t="s">
        <v>1511</v>
      </c>
    </row>
    <row r="1891" ht="13.75" spans="1:80">
      <c r="A1891" s="88" t="s">
        <v>12814</v>
      </c>
      <c r="B1891" s="88" t="s">
        <v>598</v>
      </c>
      <c r="C1891" s="88" t="s">
        <v>10146</v>
      </c>
      <c r="D1891" s="464" t="s">
        <v>12266</v>
      </c>
      <c r="E1891" s="465">
        <v>9</v>
      </c>
      <c r="F1891" s="466">
        <v>27</v>
      </c>
      <c r="G1891" s="467">
        <f t="shared" si="31"/>
        <v>243</v>
      </c>
      <c r="H1891" s="188"/>
      <c r="I1891" s="92"/>
      <c r="J1891" s="92">
        <v>23</v>
      </c>
      <c r="K1891" s="92">
        <v>19</v>
      </c>
      <c r="L1891" s="92"/>
      <c r="M1891" s="93">
        <v>35</v>
      </c>
      <c r="N1891" s="470"/>
      <c r="O1891" s="471">
        <v>23</v>
      </c>
      <c r="P1891" s="471">
        <v>19</v>
      </c>
      <c r="Q1891" s="471"/>
      <c r="R1891" s="472">
        <v>35</v>
      </c>
      <c r="S1891" s="94"/>
      <c r="T1891" s="95"/>
      <c r="U1891" s="94"/>
      <c r="V1891" s="94"/>
      <c r="W1891" s="94"/>
      <c r="X1891" s="94"/>
      <c r="Y1891" s="94"/>
      <c r="Z1891" s="96"/>
      <c r="AA1891" s="96"/>
      <c r="AB1891" s="95"/>
      <c r="AC1891" s="95"/>
      <c r="AD1891" s="97"/>
      <c r="AE1891" s="94"/>
      <c r="AF1891" s="96"/>
      <c r="AG1891" s="96"/>
      <c r="AH1891" s="95"/>
      <c r="AI1891" s="95"/>
      <c r="AJ1891" s="95"/>
      <c r="AK1891" s="95"/>
      <c r="AL1891" s="94"/>
      <c r="AM1891" s="96"/>
      <c r="AN1891" s="96"/>
      <c r="AO1891" s="95"/>
      <c r="AP1891" s="95"/>
      <c r="AQ1891" s="97"/>
      <c r="AR1891" s="94"/>
      <c r="AS1891" s="96"/>
      <c r="AT1891" s="96"/>
      <c r="AU1891" s="96"/>
      <c r="AV1891" s="95"/>
      <c r="AW1891" s="95"/>
      <c r="AX1891" s="97"/>
      <c r="AY1891" s="97"/>
      <c r="AZ1891" s="97"/>
      <c r="BA1891" s="97"/>
      <c r="BB1891" s="97"/>
      <c r="BC1891" s="99" t="s">
        <v>1366</v>
      </c>
      <c r="BD1891" s="99" t="s">
        <v>12298</v>
      </c>
      <c r="BE1891" s="99" t="s">
        <v>12297</v>
      </c>
      <c r="BF1891" s="100"/>
      <c r="BG1891" s="100"/>
      <c r="BH1891" s="111"/>
      <c r="BI1891" s="100"/>
      <c r="BJ1891" s="99"/>
      <c r="BK1891" s="112" t="s">
        <v>1511</v>
      </c>
      <c r="BL1891" s="102"/>
      <c r="BM1891" s="99"/>
      <c r="BN1891" s="99"/>
      <c r="BT1891" s="99"/>
      <c r="BU1891" s="99"/>
      <c r="BV1891" s="99"/>
      <c r="BW1891" s="99"/>
      <c r="BX1891" s="99"/>
      <c r="CB1891" s="13" t="s">
        <v>1511</v>
      </c>
    </row>
    <row r="1892" ht="13.75" spans="1:80">
      <c r="A1892" s="88" t="s">
        <v>12814</v>
      </c>
      <c r="B1892" s="88" t="s">
        <v>598</v>
      </c>
      <c r="C1892" s="88" t="s">
        <v>10146</v>
      </c>
      <c r="D1892" s="464" t="s">
        <v>494</v>
      </c>
      <c r="E1892" s="465">
        <v>9</v>
      </c>
      <c r="F1892" s="466">
        <v>52</v>
      </c>
      <c r="G1892" s="467">
        <f t="shared" si="31"/>
        <v>468</v>
      </c>
      <c r="H1892" s="188"/>
      <c r="I1892" s="92"/>
      <c r="J1892" s="92">
        <v>34</v>
      </c>
      <c r="K1892" s="92">
        <v>37</v>
      </c>
      <c r="L1892" s="92">
        <v>25</v>
      </c>
      <c r="M1892" s="93"/>
      <c r="N1892" s="470"/>
      <c r="O1892" s="471">
        <v>31</v>
      </c>
      <c r="P1892" s="471">
        <v>29</v>
      </c>
      <c r="Q1892" s="471">
        <v>42</v>
      </c>
      <c r="R1892" s="472"/>
      <c r="S1892" s="94"/>
      <c r="T1892" s="95"/>
      <c r="U1892" s="96"/>
      <c r="V1892" s="95"/>
      <c r="W1892" s="95"/>
      <c r="X1892" s="97"/>
      <c r="Y1892" s="94"/>
      <c r="Z1892" s="96"/>
      <c r="AA1892" s="96"/>
      <c r="AB1892" s="95"/>
      <c r="AC1892" s="95"/>
      <c r="AD1892" s="97"/>
      <c r="AE1892" s="94"/>
      <c r="AF1892" s="96"/>
      <c r="AG1892" s="96"/>
      <c r="AH1892" s="95"/>
      <c r="AI1892" s="95"/>
      <c r="AJ1892" s="95"/>
      <c r="AK1892" s="95"/>
      <c r="AL1892" s="94"/>
      <c r="AM1892" s="96"/>
      <c r="AN1892" s="96"/>
      <c r="AO1892" s="95"/>
      <c r="AP1892" s="95"/>
      <c r="AQ1892" s="97"/>
      <c r="AR1892" s="94"/>
      <c r="AS1892" s="96"/>
      <c r="AT1892" s="96"/>
      <c r="AU1892" s="96"/>
      <c r="AV1892" s="95"/>
      <c r="AW1892" s="95"/>
      <c r="AX1892" s="97"/>
      <c r="AY1892" s="97"/>
      <c r="AZ1892" s="97"/>
      <c r="BA1892" s="97"/>
      <c r="BB1892" s="97"/>
      <c r="BC1892" s="99" t="s">
        <v>12362</v>
      </c>
      <c r="BD1892" s="99" t="s">
        <v>12301</v>
      </c>
      <c r="BE1892" s="99" t="s">
        <v>12300</v>
      </c>
      <c r="BF1892" s="100"/>
      <c r="BG1892" s="100"/>
      <c r="BH1892" s="111"/>
      <c r="BI1892" s="111"/>
      <c r="BJ1892" s="99"/>
      <c r="BK1892" s="112" t="s">
        <v>1511</v>
      </c>
      <c r="BL1892" s="102"/>
      <c r="BM1892" s="99"/>
      <c r="BN1892" s="99"/>
      <c r="BT1892" s="99"/>
      <c r="BU1892" s="99"/>
      <c r="BV1892" s="99"/>
      <c r="BW1892" s="99"/>
      <c r="BX1892" s="99"/>
      <c r="CB1892" s="13" t="s">
        <v>1511</v>
      </c>
    </row>
    <row r="1893" ht="13.75" spans="1:80">
      <c r="A1893" s="88" t="s">
        <v>12814</v>
      </c>
      <c r="B1893" s="88" t="s">
        <v>598</v>
      </c>
      <c r="C1893" s="88" t="s">
        <v>10169</v>
      </c>
      <c r="D1893" s="464" t="s">
        <v>12266</v>
      </c>
      <c r="E1893" s="465">
        <v>9</v>
      </c>
      <c r="F1893" s="466">
        <v>45</v>
      </c>
      <c r="G1893" s="467">
        <f t="shared" si="31"/>
        <v>405</v>
      </c>
      <c r="H1893" s="188"/>
      <c r="I1893" s="92"/>
      <c r="J1893" s="92">
        <v>23</v>
      </c>
      <c r="K1893" s="92">
        <v>35</v>
      </c>
      <c r="L1893" s="92"/>
      <c r="M1893" s="93">
        <v>35</v>
      </c>
      <c r="N1893" s="470"/>
      <c r="O1893" s="471">
        <v>25</v>
      </c>
      <c r="P1893" s="471">
        <v>34</v>
      </c>
      <c r="Q1893" s="471">
        <v>6</v>
      </c>
      <c r="R1893" s="472">
        <v>38</v>
      </c>
      <c r="S1893" s="94"/>
      <c r="T1893" s="95"/>
      <c r="U1893" s="94"/>
      <c r="V1893" s="94"/>
      <c r="W1893" s="94"/>
      <c r="X1893" s="94"/>
      <c r="Y1893" s="94"/>
      <c r="Z1893" s="96"/>
      <c r="AA1893" s="96"/>
      <c r="AB1893" s="95"/>
      <c r="AC1893" s="95"/>
      <c r="AD1893" s="97"/>
      <c r="AE1893" s="94"/>
      <c r="AF1893" s="96"/>
      <c r="AG1893" s="96"/>
      <c r="AH1893" s="95"/>
      <c r="AI1893" s="95"/>
      <c r="AJ1893" s="95"/>
      <c r="AK1893" s="95"/>
      <c r="AL1893" s="94"/>
      <c r="AM1893" s="96"/>
      <c r="AN1893" s="96"/>
      <c r="AO1893" s="95"/>
      <c r="AP1893" s="95"/>
      <c r="AQ1893" s="97"/>
      <c r="AR1893" s="94"/>
      <c r="AS1893" s="96"/>
      <c r="AT1893" s="96"/>
      <c r="AU1893" s="96"/>
      <c r="AV1893" s="95"/>
      <c r="AW1893" s="95"/>
      <c r="AX1893" s="97"/>
      <c r="AY1893" s="97"/>
      <c r="AZ1893" s="97"/>
      <c r="BA1893" s="97"/>
      <c r="BB1893" s="97"/>
      <c r="BC1893" s="99" t="s">
        <v>1366</v>
      </c>
      <c r="BD1893" s="99" t="s">
        <v>12298</v>
      </c>
      <c r="BE1893" s="99" t="s">
        <v>12297</v>
      </c>
      <c r="BF1893" s="100"/>
      <c r="BG1893" s="100"/>
      <c r="BH1893" s="111"/>
      <c r="BI1893" s="100"/>
      <c r="BJ1893" s="99"/>
      <c r="BK1893" s="112" t="s">
        <v>1511</v>
      </c>
      <c r="BL1893" s="102"/>
      <c r="BM1893" s="99"/>
      <c r="BN1893" s="99"/>
      <c r="BT1893" s="99"/>
      <c r="BU1893" s="99"/>
      <c r="BV1893" s="99"/>
      <c r="BW1893" s="99"/>
      <c r="BX1893" s="99"/>
      <c r="CB1893" s="13" t="s">
        <v>1511</v>
      </c>
    </row>
    <row r="1894" ht="13.75" spans="1:80">
      <c r="A1894" s="88" t="s">
        <v>12814</v>
      </c>
      <c r="B1894" s="88" t="s">
        <v>598</v>
      </c>
      <c r="C1894" s="88" t="s">
        <v>10169</v>
      </c>
      <c r="D1894" s="464" t="s">
        <v>494</v>
      </c>
      <c r="E1894" s="465">
        <v>9</v>
      </c>
      <c r="F1894" s="466">
        <v>115</v>
      </c>
      <c r="G1894" s="467">
        <f t="shared" si="31"/>
        <v>1035</v>
      </c>
      <c r="H1894" s="188"/>
      <c r="I1894" s="92"/>
      <c r="J1894" s="92">
        <v>56</v>
      </c>
      <c r="K1894" s="92">
        <v>67</v>
      </c>
      <c r="L1894" s="92">
        <v>30</v>
      </c>
      <c r="M1894" s="93"/>
      <c r="N1894" s="470"/>
      <c r="O1894" s="471">
        <v>55</v>
      </c>
      <c r="P1894" s="471">
        <v>56</v>
      </c>
      <c r="Q1894" s="471">
        <v>49</v>
      </c>
      <c r="R1894" s="472"/>
      <c r="S1894" s="94"/>
      <c r="T1894" s="95"/>
      <c r="U1894" s="96"/>
      <c r="V1894" s="95"/>
      <c r="W1894" s="95"/>
      <c r="X1894" s="97"/>
      <c r="Y1894" s="94"/>
      <c r="Z1894" s="96"/>
      <c r="AA1894" s="473"/>
      <c r="AB1894" s="95"/>
      <c r="AC1894" s="95"/>
      <c r="AD1894" s="97"/>
      <c r="AE1894" s="94"/>
      <c r="AF1894" s="96"/>
      <c r="AG1894" s="96"/>
      <c r="AH1894" s="95"/>
      <c r="AI1894" s="95"/>
      <c r="AJ1894" s="95"/>
      <c r="AK1894" s="95"/>
      <c r="AL1894" s="94"/>
      <c r="AM1894" s="96"/>
      <c r="AN1894" s="96"/>
      <c r="AO1894" s="95"/>
      <c r="AP1894" s="95"/>
      <c r="AQ1894" s="97"/>
      <c r="AR1894" s="94"/>
      <c r="AS1894" s="96"/>
      <c r="AT1894" s="96"/>
      <c r="AU1894" s="96"/>
      <c r="AV1894" s="95"/>
      <c r="AW1894" s="95"/>
      <c r="AX1894" s="97"/>
      <c r="AY1894" s="97"/>
      <c r="AZ1894" s="97"/>
      <c r="BA1894" s="97"/>
      <c r="BB1894" s="97"/>
      <c r="BC1894" s="99" t="s">
        <v>12362</v>
      </c>
      <c r="BD1894" s="99" t="s">
        <v>12301</v>
      </c>
      <c r="BE1894" s="99" t="s">
        <v>12300</v>
      </c>
      <c r="BF1894" s="100"/>
      <c r="BG1894" s="100"/>
      <c r="BH1894" s="111"/>
      <c r="BI1894" s="111"/>
      <c r="BJ1894" s="99"/>
      <c r="BK1894" s="112" t="s">
        <v>1511</v>
      </c>
      <c r="BL1894" s="102"/>
      <c r="BM1894" s="99"/>
      <c r="BN1894" s="99"/>
      <c r="BT1894" s="99"/>
      <c r="BU1894" s="99"/>
      <c r="BV1894" s="99"/>
      <c r="BW1894" s="99"/>
      <c r="BX1894" s="99"/>
      <c r="CB1894" s="13" t="s">
        <v>1511</v>
      </c>
    </row>
    <row r="1895" ht="13.75" spans="1:80">
      <c r="A1895" s="88" t="s">
        <v>12814</v>
      </c>
      <c r="B1895" s="88" t="s">
        <v>598</v>
      </c>
      <c r="C1895" s="88" t="s">
        <v>10173</v>
      </c>
      <c r="D1895" s="464" t="s">
        <v>12266</v>
      </c>
      <c r="E1895" s="465">
        <v>9</v>
      </c>
      <c r="F1895" s="466">
        <v>32</v>
      </c>
      <c r="G1895" s="467">
        <f t="shared" si="31"/>
        <v>288</v>
      </c>
      <c r="H1895" s="188"/>
      <c r="I1895" s="92"/>
      <c r="J1895" s="92">
        <v>21</v>
      </c>
      <c r="K1895" s="92">
        <v>25</v>
      </c>
      <c r="L1895" s="92"/>
      <c r="M1895" s="93">
        <v>35</v>
      </c>
      <c r="N1895" s="470"/>
      <c r="O1895" s="471">
        <v>22</v>
      </c>
      <c r="P1895" s="471">
        <v>22</v>
      </c>
      <c r="Q1895" s="471">
        <v>6</v>
      </c>
      <c r="R1895" s="472">
        <v>38</v>
      </c>
      <c r="S1895" s="94"/>
      <c r="T1895" s="95"/>
      <c r="U1895" s="114"/>
      <c r="V1895" s="114"/>
      <c r="W1895" s="114"/>
      <c r="X1895" s="97"/>
      <c r="Y1895" s="94"/>
      <c r="Z1895" s="96"/>
      <c r="AA1895" s="114"/>
      <c r="AB1895" s="114"/>
      <c r="AC1895" s="114"/>
      <c r="AD1895" s="97"/>
      <c r="AE1895" s="94"/>
      <c r="AF1895" s="96"/>
      <c r="AG1895" s="96"/>
      <c r="AH1895" s="95"/>
      <c r="AI1895" s="95"/>
      <c r="AJ1895" s="95"/>
      <c r="AK1895" s="95"/>
      <c r="AL1895" s="94"/>
      <c r="AM1895" s="96"/>
      <c r="AN1895" s="96"/>
      <c r="AO1895" s="95"/>
      <c r="AP1895" s="95"/>
      <c r="AQ1895" s="97"/>
      <c r="AR1895" s="94"/>
      <c r="AS1895" s="94"/>
      <c r="AT1895" s="94"/>
      <c r="AU1895" s="94"/>
      <c r="AV1895" s="94"/>
      <c r="AW1895" s="94"/>
      <c r="AX1895" s="94"/>
      <c r="AY1895" s="97"/>
      <c r="AZ1895" s="97"/>
      <c r="BA1895" s="97"/>
      <c r="BB1895" s="97"/>
      <c r="BC1895" s="99" t="s">
        <v>1366</v>
      </c>
      <c r="BD1895" s="99" t="s">
        <v>12298</v>
      </c>
      <c r="BE1895" s="99" t="s">
        <v>12297</v>
      </c>
      <c r="BF1895" s="100"/>
      <c r="BG1895" s="100"/>
      <c r="BH1895" s="111"/>
      <c r="BI1895" s="100"/>
      <c r="BJ1895" s="99"/>
      <c r="BK1895" s="112" t="s">
        <v>1511</v>
      </c>
      <c r="BL1895" s="102"/>
      <c r="BM1895" s="99"/>
      <c r="BN1895" s="99"/>
      <c r="BT1895" s="99"/>
      <c r="BU1895" s="99"/>
      <c r="BV1895" s="99"/>
      <c r="BW1895" s="99"/>
      <c r="BX1895" s="99"/>
      <c r="CB1895" s="13" t="s">
        <v>1511</v>
      </c>
    </row>
    <row r="1896" ht="13.75" spans="1:80">
      <c r="A1896" s="88" t="s">
        <v>12814</v>
      </c>
      <c r="B1896" s="88" t="s">
        <v>598</v>
      </c>
      <c r="C1896" s="88" t="s">
        <v>10173</v>
      </c>
      <c r="D1896" s="464" t="s">
        <v>494</v>
      </c>
      <c r="E1896" s="465">
        <v>9</v>
      </c>
      <c r="F1896" s="466">
        <v>75</v>
      </c>
      <c r="G1896" s="467">
        <f t="shared" si="31"/>
        <v>675</v>
      </c>
      <c r="H1896" s="188"/>
      <c r="I1896" s="92"/>
      <c r="J1896" s="92">
        <v>38</v>
      </c>
      <c r="K1896" s="92">
        <v>47</v>
      </c>
      <c r="L1896" s="92">
        <v>28</v>
      </c>
      <c r="M1896" s="93"/>
      <c r="N1896" s="470"/>
      <c r="O1896" s="471">
        <v>35</v>
      </c>
      <c r="P1896" s="471">
        <v>37</v>
      </c>
      <c r="Q1896" s="471">
        <v>42</v>
      </c>
      <c r="R1896" s="472"/>
      <c r="S1896" s="94"/>
      <c r="T1896" s="95"/>
      <c r="U1896" s="114"/>
      <c r="V1896" s="114"/>
      <c r="W1896" s="114"/>
      <c r="X1896" s="97"/>
      <c r="Y1896" s="94"/>
      <c r="Z1896" s="96"/>
      <c r="AA1896" s="114"/>
      <c r="AB1896" s="114"/>
      <c r="AC1896" s="114"/>
      <c r="AD1896" s="97"/>
      <c r="AE1896" s="94"/>
      <c r="AF1896" s="96"/>
      <c r="AG1896" s="96"/>
      <c r="AH1896" s="95"/>
      <c r="AI1896" s="95"/>
      <c r="AJ1896" s="95"/>
      <c r="AK1896" s="95"/>
      <c r="AL1896" s="94"/>
      <c r="AM1896" s="96"/>
      <c r="AN1896" s="96"/>
      <c r="AO1896" s="95"/>
      <c r="AP1896" s="95"/>
      <c r="AQ1896" s="97"/>
      <c r="AR1896" s="94"/>
      <c r="AS1896" s="94"/>
      <c r="AT1896" s="94"/>
      <c r="AU1896" s="94"/>
      <c r="AV1896" s="94"/>
      <c r="AW1896" s="94"/>
      <c r="AX1896" s="94"/>
      <c r="AY1896" s="97"/>
      <c r="AZ1896" s="97"/>
      <c r="BA1896" s="97"/>
      <c r="BB1896" s="97"/>
      <c r="BC1896" s="99" t="s">
        <v>12362</v>
      </c>
      <c r="BD1896" s="99" t="s">
        <v>12301</v>
      </c>
      <c r="BE1896" s="99" t="s">
        <v>12300</v>
      </c>
      <c r="BF1896" s="100"/>
      <c r="BG1896" s="100"/>
      <c r="BH1896" s="111"/>
      <c r="BI1896" s="111"/>
      <c r="BJ1896" s="99"/>
      <c r="BK1896" s="112" t="s">
        <v>1511</v>
      </c>
      <c r="BL1896" s="102"/>
      <c r="BM1896" s="99"/>
      <c r="BN1896" s="99"/>
      <c r="BT1896" s="99"/>
      <c r="BU1896" s="99"/>
      <c r="BV1896" s="99"/>
      <c r="BW1896" s="99"/>
      <c r="BX1896" s="99"/>
      <c r="CB1896" s="13" t="s">
        <v>1511</v>
      </c>
    </row>
    <row r="1897" ht="13.75" spans="1:80">
      <c r="A1897" s="88" t="s">
        <v>12815</v>
      </c>
      <c r="B1897" s="88" t="s">
        <v>598</v>
      </c>
      <c r="C1897" s="88" t="s">
        <v>10576</v>
      </c>
      <c r="D1897" s="89" t="s">
        <v>12266</v>
      </c>
      <c r="E1897" s="254">
        <v>9</v>
      </c>
      <c r="F1897" s="135">
        <v>45</v>
      </c>
      <c r="G1897" s="90">
        <f t="shared" si="31"/>
        <v>405</v>
      </c>
      <c r="H1897" s="188"/>
      <c r="I1897" s="92"/>
      <c r="J1897" s="92">
        <v>28</v>
      </c>
      <c r="K1897" s="92">
        <v>44</v>
      </c>
      <c r="L1897" s="92">
        <v>6</v>
      </c>
      <c r="M1897" s="93">
        <v>38</v>
      </c>
      <c r="N1897" s="470"/>
      <c r="O1897" s="471">
        <v>30</v>
      </c>
      <c r="P1897" s="471">
        <v>39</v>
      </c>
      <c r="Q1897" s="471">
        <v>6</v>
      </c>
      <c r="R1897" s="472">
        <v>38</v>
      </c>
      <c r="S1897" s="94"/>
      <c r="T1897" s="95"/>
      <c r="U1897" s="114"/>
      <c r="V1897" s="114"/>
      <c r="W1897" s="114"/>
      <c r="X1897" s="97"/>
      <c r="Y1897" s="94"/>
      <c r="Z1897" s="96"/>
      <c r="AA1897" s="114"/>
      <c r="AB1897" s="114"/>
      <c r="AC1897" s="114"/>
      <c r="AD1897" s="97"/>
      <c r="AE1897" s="94"/>
      <c r="AF1897" s="96"/>
      <c r="AG1897" s="96"/>
      <c r="AH1897" s="95"/>
      <c r="AI1897" s="95"/>
      <c r="AJ1897" s="95"/>
      <c r="AK1897" s="95"/>
      <c r="AL1897" s="91"/>
      <c r="AM1897" s="113"/>
      <c r="AN1897" s="113"/>
      <c r="AO1897" s="92"/>
      <c r="AP1897" s="92"/>
      <c r="AQ1897" s="93"/>
      <c r="AR1897" s="94"/>
      <c r="AS1897" s="94"/>
      <c r="AT1897" s="94"/>
      <c r="AU1897" s="94"/>
      <c r="AV1897" s="94"/>
      <c r="AW1897" s="94"/>
      <c r="AX1897" s="94"/>
      <c r="AY1897" s="97"/>
      <c r="AZ1897" s="97"/>
      <c r="BA1897" s="97"/>
      <c r="BB1897" s="97"/>
      <c r="BC1897" s="99" t="s">
        <v>1366</v>
      </c>
      <c r="BD1897" s="99" t="s">
        <v>12298</v>
      </c>
      <c r="BE1897" s="99" t="s">
        <v>12297</v>
      </c>
      <c r="BF1897" s="100"/>
      <c r="BG1897" s="100"/>
      <c r="BH1897" s="111"/>
      <c r="BI1897" s="100"/>
      <c r="BJ1897" s="99"/>
      <c r="BK1897" s="112" t="s">
        <v>1511</v>
      </c>
      <c r="BL1897" s="102"/>
      <c r="BM1897" s="99"/>
      <c r="BN1897" s="99"/>
      <c r="BT1897" s="99"/>
      <c r="BU1897" s="99"/>
      <c r="BV1897" s="99"/>
      <c r="BW1897" s="99"/>
      <c r="BX1897" s="99"/>
      <c r="CB1897" s="13" t="s">
        <v>1511</v>
      </c>
    </row>
    <row r="1898" ht="13.75" spans="1:80">
      <c r="A1898" s="88" t="s">
        <v>12815</v>
      </c>
      <c r="B1898" s="88" t="s">
        <v>598</v>
      </c>
      <c r="C1898" s="88" t="s">
        <v>10576</v>
      </c>
      <c r="D1898" s="89" t="s">
        <v>494</v>
      </c>
      <c r="E1898" s="254">
        <v>9</v>
      </c>
      <c r="F1898" s="135">
        <v>114</v>
      </c>
      <c r="G1898" s="90">
        <f t="shared" si="31"/>
        <v>1026</v>
      </c>
      <c r="H1898" s="188"/>
      <c r="I1898" s="92"/>
      <c r="J1898" s="92">
        <v>61</v>
      </c>
      <c r="K1898" s="92">
        <v>80</v>
      </c>
      <c r="L1898" s="92">
        <v>28</v>
      </c>
      <c r="M1898" s="93">
        <v>38</v>
      </c>
      <c r="N1898" s="470"/>
      <c r="O1898" s="471">
        <v>62</v>
      </c>
      <c r="P1898" s="471">
        <v>70</v>
      </c>
      <c r="Q1898" s="471">
        <v>39</v>
      </c>
      <c r="R1898" s="472">
        <v>38</v>
      </c>
      <c r="S1898" s="94"/>
      <c r="T1898" s="95"/>
      <c r="U1898" s="96"/>
      <c r="V1898" s="95"/>
      <c r="W1898" s="95"/>
      <c r="X1898" s="97"/>
      <c r="Y1898" s="94"/>
      <c r="Z1898" s="96"/>
      <c r="AA1898" s="96"/>
      <c r="AB1898" s="95"/>
      <c r="AC1898" s="95"/>
      <c r="AD1898" s="97"/>
      <c r="AE1898" s="94"/>
      <c r="AF1898" s="96"/>
      <c r="AG1898" s="96"/>
      <c r="AH1898" s="95"/>
      <c r="AI1898" s="95"/>
      <c r="AJ1898" s="95"/>
      <c r="AK1898" s="95"/>
      <c r="AL1898" s="91"/>
      <c r="AM1898" s="113"/>
      <c r="AN1898" s="113"/>
      <c r="AO1898" s="92"/>
      <c r="AP1898" s="92"/>
      <c r="AQ1898" s="93"/>
      <c r="AR1898" s="94"/>
      <c r="AS1898" s="94"/>
      <c r="AT1898" s="94"/>
      <c r="AU1898" s="94"/>
      <c r="AV1898" s="94"/>
      <c r="AW1898" s="94"/>
      <c r="AX1898" s="94"/>
      <c r="AY1898" s="97"/>
      <c r="AZ1898" s="97"/>
      <c r="BA1898" s="97"/>
      <c r="BB1898" s="97"/>
      <c r="BC1898" s="99" t="s">
        <v>12362</v>
      </c>
      <c r="BD1898" s="99" t="s">
        <v>12301</v>
      </c>
      <c r="BE1898" s="99" t="s">
        <v>12300</v>
      </c>
      <c r="BF1898" s="100"/>
      <c r="BG1898" s="100"/>
      <c r="BH1898" s="111"/>
      <c r="BI1898" s="111"/>
      <c r="BJ1898" s="99"/>
      <c r="BK1898" s="112" t="s">
        <v>1511</v>
      </c>
      <c r="BL1898" s="102"/>
      <c r="BM1898" s="99"/>
      <c r="BN1898" s="99"/>
      <c r="BO1898" s="13" t="s">
        <v>12816</v>
      </c>
      <c r="BT1898" s="99"/>
      <c r="BU1898" s="99"/>
      <c r="BV1898" s="99"/>
      <c r="BW1898" s="99"/>
      <c r="BX1898" s="99"/>
      <c r="CB1898" s="13" t="s">
        <v>1511</v>
      </c>
    </row>
    <row r="1899" ht="13.75" spans="1:80">
      <c r="A1899" s="88" t="s">
        <v>12815</v>
      </c>
      <c r="B1899" s="88" t="s">
        <v>598</v>
      </c>
      <c r="C1899" s="88" t="s">
        <v>10580</v>
      </c>
      <c r="D1899" s="89" t="s">
        <v>12266</v>
      </c>
      <c r="E1899" s="254">
        <v>9</v>
      </c>
      <c r="F1899" s="135">
        <v>45</v>
      </c>
      <c r="G1899" s="90">
        <f t="shared" si="31"/>
        <v>405</v>
      </c>
      <c r="H1899" s="188"/>
      <c r="I1899" s="92"/>
      <c r="J1899" s="92">
        <v>30</v>
      </c>
      <c r="K1899" s="92">
        <v>36</v>
      </c>
      <c r="L1899" s="92">
        <v>6</v>
      </c>
      <c r="M1899" s="93">
        <v>38</v>
      </c>
      <c r="N1899" s="470"/>
      <c r="O1899" s="471">
        <v>30</v>
      </c>
      <c r="P1899" s="471">
        <v>45</v>
      </c>
      <c r="Q1899" s="471">
        <v>6</v>
      </c>
      <c r="R1899" s="472">
        <v>38</v>
      </c>
      <c r="S1899" s="94"/>
      <c r="T1899" s="95"/>
      <c r="U1899" s="96"/>
      <c r="V1899" s="95"/>
      <c r="W1899" s="95"/>
      <c r="X1899" s="97"/>
      <c r="Y1899" s="94"/>
      <c r="Z1899" s="96"/>
      <c r="AA1899" s="96"/>
      <c r="AB1899" s="95"/>
      <c r="AC1899" s="95"/>
      <c r="AD1899" s="97"/>
      <c r="AE1899" s="94"/>
      <c r="AF1899" s="96"/>
      <c r="AG1899" s="96"/>
      <c r="AH1899" s="95"/>
      <c r="AI1899" s="95"/>
      <c r="AJ1899" s="95"/>
      <c r="AK1899" s="95"/>
      <c r="AL1899" s="91"/>
      <c r="AM1899" s="113"/>
      <c r="AN1899" s="113"/>
      <c r="AO1899" s="92"/>
      <c r="AP1899" s="92"/>
      <c r="AQ1899" s="93"/>
      <c r="AR1899" s="94"/>
      <c r="AS1899" s="96"/>
      <c r="AT1899" s="96"/>
      <c r="AU1899" s="96"/>
      <c r="AV1899" s="95"/>
      <c r="AW1899" s="95"/>
      <c r="AX1899" s="97"/>
      <c r="AY1899" s="97"/>
      <c r="AZ1899" s="97"/>
      <c r="BA1899" s="97"/>
      <c r="BB1899" s="97"/>
      <c r="BC1899" s="99" t="s">
        <v>1366</v>
      </c>
      <c r="BD1899" s="99" t="s">
        <v>12298</v>
      </c>
      <c r="BE1899" s="99" t="s">
        <v>12297</v>
      </c>
      <c r="BF1899" s="100"/>
      <c r="BG1899" s="100"/>
      <c r="BH1899" s="111"/>
      <c r="BI1899" s="100"/>
      <c r="BJ1899" s="99"/>
      <c r="BK1899" s="112" t="s">
        <v>1511</v>
      </c>
      <c r="BL1899" s="102"/>
      <c r="BM1899" s="99"/>
      <c r="BN1899" s="99"/>
      <c r="BT1899" s="99"/>
      <c r="BU1899" s="99"/>
      <c r="BV1899" s="99"/>
      <c r="BW1899" s="99"/>
      <c r="BX1899" s="99"/>
      <c r="CB1899" s="13" t="s">
        <v>1511</v>
      </c>
    </row>
    <row r="1900" ht="13.75" spans="1:80">
      <c r="A1900" s="88" t="s">
        <v>12815</v>
      </c>
      <c r="B1900" s="88" t="s">
        <v>598</v>
      </c>
      <c r="C1900" s="88" t="s">
        <v>10580</v>
      </c>
      <c r="D1900" s="89" t="s">
        <v>494</v>
      </c>
      <c r="E1900" s="254">
        <v>9</v>
      </c>
      <c r="F1900" s="135">
        <v>114</v>
      </c>
      <c r="G1900" s="90">
        <f t="shared" si="31"/>
        <v>1026</v>
      </c>
      <c r="H1900" s="188"/>
      <c r="I1900" s="92"/>
      <c r="J1900" s="92">
        <v>56</v>
      </c>
      <c r="K1900" s="92">
        <v>65</v>
      </c>
      <c r="L1900" s="92">
        <v>30</v>
      </c>
      <c r="M1900" s="93"/>
      <c r="N1900" s="470"/>
      <c r="O1900" s="471">
        <v>65</v>
      </c>
      <c r="P1900" s="471">
        <v>78</v>
      </c>
      <c r="Q1900" s="471">
        <v>41</v>
      </c>
      <c r="R1900" s="472"/>
      <c r="S1900" s="94"/>
      <c r="T1900" s="95"/>
      <c r="U1900" s="96"/>
      <c r="V1900" s="95"/>
      <c r="W1900" s="95"/>
      <c r="X1900" s="97"/>
      <c r="Y1900" s="94"/>
      <c r="Z1900" s="96"/>
      <c r="AA1900" s="96"/>
      <c r="AB1900" s="95"/>
      <c r="AC1900" s="95"/>
      <c r="AD1900" s="97"/>
      <c r="AE1900" s="94"/>
      <c r="AF1900" s="96"/>
      <c r="AG1900" s="96"/>
      <c r="AH1900" s="95"/>
      <c r="AI1900" s="95"/>
      <c r="AJ1900" s="95"/>
      <c r="AK1900" s="95"/>
      <c r="AL1900" s="91"/>
      <c r="AM1900" s="113"/>
      <c r="AN1900" s="113"/>
      <c r="AO1900" s="92"/>
      <c r="AP1900" s="92"/>
      <c r="AQ1900" s="93"/>
      <c r="AR1900" s="94"/>
      <c r="AS1900" s="96"/>
      <c r="AT1900" s="96"/>
      <c r="AU1900" s="96"/>
      <c r="AV1900" s="95"/>
      <c r="AW1900" s="95"/>
      <c r="AX1900" s="97"/>
      <c r="AY1900" s="97"/>
      <c r="AZ1900" s="97"/>
      <c r="BA1900" s="97"/>
      <c r="BB1900" s="97"/>
      <c r="BC1900" s="99" t="s">
        <v>12362</v>
      </c>
      <c r="BD1900" s="99" t="s">
        <v>12301</v>
      </c>
      <c r="BE1900" s="99" t="s">
        <v>12300</v>
      </c>
      <c r="BF1900" s="100"/>
      <c r="BG1900" s="100"/>
      <c r="BH1900" s="111"/>
      <c r="BI1900" s="111"/>
      <c r="BJ1900" s="99"/>
      <c r="BK1900" s="112" t="s">
        <v>1511</v>
      </c>
      <c r="BL1900" s="102"/>
      <c r="BM1900" s="99"/>
      <c r="BN1900" s="99"/>
      <c r="BO1900" s="13" t="s">
        <v>12816</v>
      </c>
      <c r="BT1900" s="99"/>
      <c r="BU1900" s="99"/>
      <c r="BV1900" s="99"/>
      <c r="BW1900" s="99"/>
      <c r="BX1900" s="99"/>
      <c r="CB1900" s="13" t="s">
        <v>1511</v>
      </c>
    </row>
    <row r="1901" ht="13.75" spans="1:80">
      <c r="A1901" s="88" t="s">
        <v>12815</v>
      </c>
      <c r="B1901" s="88" t="s">
        <v>598</v>
      </c>
      <c r="C1901" s="88" t="s">
        <v>10584</v>
      </c>
      <c r="D1901" s="89" t="s">
        <v>12266</v>
      </c>
      <c r="E1901" s="254">
        <v>9</v>
      </c>
      <c r="F1901" s="135">
        <v>32</v>
      </c>
      <c r="G1901" s="90">
        <f t="shared" si="31"/>
        <v>288</v>
      </c>
      <c r="H1901" s="188"/>
      <c r="I1901" s="92"/>
      <c r="J1901" s="92">
        <v>23</v>
      </c>
      <c r="K1901" s="92">
        <v>19</v>
      </c>
      <c r="L1901" s="92">
        <v>6</v>
      </c>
      <c r="M1901" s="93">
        <v>35</v>
      </c>
      <c r="N1901" s="470"/>
      <c r="O1901" s="471">
        <v>30</v>
      </c>
      <c r="P1901" s="471">
        <v>30</v>
      </c>
      <c r="Q1901" s="471">
        <v>6</v>
      </c>
      <c r="R1901" s="472">
        <v>38</v>
      </c>
      <c r="S1901" s="94"/>
      <c r="T1901" s="95"/>
      <c r="U1901" s="96"/>
      <c r="V1901" s="95"/>
      <c r="W1901" s="95"/>
      <c r="X1901" s="97"/>
      <c r="Y1901" s="94"/>
      <c r="Z1901" s="96"/>
      <c r="AA1901" s="96"/>
      <c r="AB1901" s="95"/>
      <c r="AC1901" s="95"/>
      <c r="AD1901" s="97"/>
      <c r="AE1901" s="94"/>
      <c r="AF1901" s="96"/>
      <c r="AG1901" s="96"/>
      <c r="AH1901" s="95"/>
      <c r="AI1901" s="95"/>
      <c r="AJ1901" s="95"/>
      <c r="AK1901" s="95"/>
      <c r="AL1901" s="91"/>
      <c r="AM1901" s="113"/>
      <c r="AN1901" s="113"/>
      <c r="AO1901" s="92"/>
      <c r="AP1901" s="92"/>
      <c r="AQ1901" s="93"/>
      <c r="AR1901" s="94"/>
      <c r="AS1901" s="96"/>
      <c r="AT1901" s="96"/>
      <c r="AU1901" s="96"/>
      <c r="AV1901" s="95"/>
      <c r="AW1901" s="95"/>
      <c r="AX1901" s="97"/>
      <c r="AY1901" s="97"/>
      <c r="AZ1901" s="97"/>
      <c r="BA1901" s="97"/>
      <c r="BB1901" s="97"/>
      <c r="BC1901" s="99" t="s">
        <v>1366</v>
      </c>
      <c r="BD1901" s="99" t="s">
        <v>12298</v>
      </c>
      <c r="BE1901" s="99" t="s">
        <v>12297</v>
      </c>
      <c r="BF1901" s="100"/>
      <c r="BG1901" s="100"/>
      <c r="BH1901" s="111"/>
      <c r="BI1901" s="100"/>
      <c r="BJ1901" s="99"/>
      <c r="BK1901" s="112" t="s">
        <v>1511</v>
      </c>
      <c r="BL1901" s="102"/>
      <c r="BM1901" s="99"/>
      <c r="BN1901" s="99"/>
      <c r="BT1901" s="99"/>
      <c r="BU1901" s="99"/>
      <c r="BV1901" s="99"/>
      <c r="BW1901" s="99"/>
      <c r="BX1901" s="99"/>
      <c r="CB1901" s="13" t="s">
        <v>1511</v>
      </c>
    </row>
    <row r="1902" ht="13.75" spans="1:80">
      <c r="A1902" s="88" t="s">
        <v>12815</v>
      </c>
      <c r="B1902" s="88" t="s">
        <v>598</v>
      </c>
      <c r="C1902" s="88" t="s">
        <v>10584</v>
      </c>
      <c r="D1902" s="89" t="s">
        <v>494</v>
      </c>
      <c r="E1902" s="254">
        <v>9</v>
      </c>
      <c r="F1902" s="135">
        <v>74</v>
      </c>
      <c r="G1902" s="90">
        <f t="shared" si="31"/>
        <v>666</v>
      </c>
      <c r="H1902" s="188"/>
      <c r="I1902" s="92"/>
      <c r="J1902" s="92">
        <v>40</v>
      </c>
      <c r="K1902" s="92">
        <v>50</v>
      </c>
      <c r="L1902" s="92">
        <v>19</v>
      </c>
      <c r="M1902" s="93"/>
      <c r="N1902" s="470"/>
      <c r="O1902" s="471">
        <v>52</v>
      </c>
      <c r="P1902" s="471">
        <v>68</v>
      </c>
      <c r="Q1902" s="471">
        <v>33</v>
      </c>
      <c r="R1902" s="472"/>
      <c r="S1902" s="94"/>
      <c r="T1902" s="95"/>
      <c r="U1902" s="96"/>
      <c r="V1902" s="95"/>
      <c r="W1902" s="95"/>
      <c r="X1902" s="97"/>
      <c r="Y1902" s="94"/>
      <c r="Z1902" s="96"/>
      <c r="AA1902" s="96"/>
      <c r="AB1902" s="95"/>
      <c r="AC1902" s="95"/>
      <c r="AD1902" s="97"/>
      <c r="AE1902" s="94"/>
      <c r="AF1902" s="96"/>
      <c r="AG1902" s="96"/>
      <c r="AH1902" s="95"/>
      <c r="AI1902" s="95"/>
      <c r="AJ1902" s="95"/>
      <c r="AK1902" s="95"/>
      <c r="AL1902" s="91"/>
      <c r="AM1902" s="113"/>
      <c r="AN1902" s="113"/>
      <c r="AO1902" s="92"/>
      <c r="AP1902" s="92"/>
      <c r="AQ1902" s="93"/>
      <c r="AR1902" s="94"/>
      <c r="AS1902" s="96"/>
      <c r="AT1902" s="96"/>
      <c r="AU1902" s="96"/>
      <c r="AV1902" s="95"/>
      <c r="AW1902" s="95"/>
      <c r="AX1902" s="97"/>
      <c r="AY1902" s="97"/>
      <c r="AZ1902" s="97"/>
      <c r="BA1902" s="97"/>
      <c r="BB1902" s="97"/>
      <c r="BC1902" s="99" t="s">
        <v>12362</v>
      </c>
      <c r="BD1902" s="99" t="s">
        <v>12301</v>
      </c>
      <c r="BE1902" s="99" t="s">
        <v>12300</v>
      </c>
      <c r="BF1902" s="100"/>
      <c r="BG1902" s="100"/>
      <c r="BH1902" s="111"/>
      <c r="BI1902" s="111"/>
      <c r="BJ1902" s="99"/>
      <c r="BK1902" s="112" t="s">
        <v>1511</v>
      </c>
      <c r="BL1902" s="102"/>
      <c r="BM1902" s="99"/>
      <c r="BN1902" s="99"/>
      <c r="BO1902" s="13" t="s">
        <v>12816</v>
      </c>
      <c r="BT1902" s="99"/>
      <c r="BU1902" s="99"/>
      <c r="BV1902" s="99"/>
      <c r="BW1902" s="99"/>
      <c r="BX1902" s="99"/>
      <c r="CB1902" s="13" t="s">
        <v>1511</v>
      </c>
    </row>
    <row r="1903" ht="13.75" spans="1:80">
      <c r="A1903" s="88" t="s">
        <v>12815</v>
      </c>
      <c r="B1903" s="88" t="s">
        <v>598</v>
      </c>
      <c r="C1903" s="88" t="s">
        <v>10588</v>
      </c>
      <c r="D1903" s="89" t="s">
        <v>12266</v>
      </c>
      <c r="E1903" s="254">
        <v>9</v>
      </c>
      <c r="F1903" s="135">
        <v>32</v>
      </c>
      <c r="G1903" s="90">
        <f t="shared" si="31"/>
        <v>288</v>
      </c>
      <c r="H1903" s="188"/>
      <c r="I1903" s="92"/>
      <c r="J1903" s="92">
        <v>23</v>
      </c>
      <c r="K1903" s="92">
        <v>35</v>
      </c>
      <c r="L1903" s="92">
        <v>6</v>
      </c>
      <c r="M1903" s="93">
        <v>35</v>
      </c>
      <c r="N1903" s="470"/>
      <c r="O1903" s="471">
        <v>21</v>
      </c>
      <c r="P1903" s="471">
        <v>23</v>
      </c>
      <c r="Q1903" s="471">
        <v>6</v>
      </c>
      <c r="R1903" s="472">
        <v>38</v>
      </c>
      <c r="S1903" s="94"/>
      <c r="T1903" s="95"/>
      <c r="U1903" s="96"/>
      <c r="V1903" s="95"/>
      <c r="W1903" s="95"/>
      <c r="X1903" s="97"/>
      <c r="Y1903" s="94"/>
      <c r="Z1903" s="96"/>
      <c r="AA1903" s="96"/>
      <c r="AB1903" s="95"/>
      <c r="AC1903" s="95"/>
      <c r="AD1903" s="97"/>
      <c r="AE1903" s="94"/>
      <c r="AF1903" s="96"/>
      <c r="AG1903" s="96"/>
      <c r="AH1903" s="95"/>
      <c r="AI1903" s="95"/>
      <c r="AJ1903" s="95"/>
      <c r="AK1903" s="95"/>
      <c r="AL1903" s="91"/>
      <c r="AM1903" s="113"/>
      <c r="AN1903" s="113"/>
      <c r="AO1903" s="92"/>
      <c r="AP1903" s="92"/>
      <c r="AQ1903" s="93"/>
      <c r="AR1903" s="94"/>
      <c r="AS1903" s="96"/>
      <c r="AT1903" s="96"/>
      <c r="AU1903" s="96"/>
      <c r="AV1903" s="95"/>
      <c r="AW1903" s="95"/>
      <c r="AX1903" s="97"/>
      <c r="AY1903" s="97"/>
      <c r="AZ1903" s="97"/>
      <c r="BA1903" s="97"/>
      <c r="BB1903" s="97"/>
      <c r="BC1903" s="99" t="s">
        <v>1366</v>
      </c>
      <c r="BD1903" s="99" t="s">
        <v>12298</v>
      </c>
      <c r="BE1903" s="99" t="s">
        <v>12297</v>
      </c>
      <c r="BF1903" s="100"/>
      <c r="BG1903" s="100"/>
      <c r="BH1903" s="111"/>
      <c r="BI1903" s="100"/>
      <c r="BJ1903" s="99"/>
      <c r="BK1903" s="112" t="s">
        <v>1511</v>
      </c>
      <c r="BL1903" s="102"/>
      <c r="BM1903" s="99"/>
      <c r="BN1903" s="99"/>
      <c r="BT1903" s="99"/>
      <c r="BU1903" s="99"/>
      <c r="BV1903" s="99"/>
      <c r="BW1903" s="99"/>
      <c r="BX1903" s="99"/>
      <c r="CB1903" s="13" t="s">
        <v>1511</v>
      </c>
    </row>
    <row r="1904" ht="13.75" spans="1:80">
      <c r="A1904" s="88" t="s">
        <v>12815</v>
      </c>
      <c r="B1904" s="88" t="s">
        <v>598</v>
      </c>
      <c r="C1904" s="88" t="s">
        <v>10588</v>
      </c>
      <c r="D1904" s="89" t="s">
        <v>494</v>
      </c>
      <c r="E1904" s="254">
        <v>9</v>
      </c>
      <c r="F1904" s="135">
        <v>74</v>
      </c>
      <c r="G1904" s="90">
        <f t="shared" ref="G1904:G1944" si="32">F1904*E1904</f>
        <v>666</v>
      </c>
      <c r="H1904" s="188"/>
      <c r="I1904" s="92"/>
      <c r="J1904" s="92">
        <v>53</v>
      </c>
      <c r="K1904" s="92">
        <v>55</v>
      </c>
      <c r="L1904" s="92">
        <v>20</v>
      </c>
      <c r="M1904" s="93"/>
      <c r="N1904" s="470"/>
      <c r="O1904" s="471">
        <v>38</v>
      </c>
      <c r="P1904" s="471">
        <v>49</v>
      </c>
      <c r="Q1904" s="471">
        <v>21</v>
      </c>
      <c r="R1904" s="472"/>
      <c r="S1904" s="94"/>
      <c r="T1904" s="95"/>
      <c r="U1904" s="96"/>
      <c r="V1904" s="95"/>
      <c r="W1904" s="95"/>
      <c r="X1904" s="97"/>
      <c r="Y1904" s="94"/>
      <c r="Z1904" s="96"/>
      <c r="AA1904" s="96"/>
      <c r="AB1904" s="95"/>
      <c r="AC1904" s="95"/>
      <c r="AD1904" s="97"/>
      <c r="AE1904" s="94"/>
      <c r="AF1904" s="96"/>
      <c r="AG1904" s="96"/>
      <c r="AH1904" s="95"/>
      <c r="AI1904" s="95"/>
      <c r="AJ1904" s="95"/>
      <c r="AK1904" s="95"/>
      <c r="AL1904" s="91"/>
      <c r="AM1904" s="113"/>
      <c r="AN1904" s="113"/>
      <c r="AO1904" s="92"/>
      <c r="AP1904" s="92"/>
      <c r="AQ1904" s="93"/>
      <c r="AR1904" s="94"/>
      <c r="AS1904" s="96"/>
      <c r="AT1904" s="96"/>
      <c r="AU1904" s="96"/>
      <c r="AV1904" s="95"/>
      <c r="AW1904" s="95"/>
      <c r="AX1904" s="97"/>
      <c r="AY1904" s="97"/>
      <c r="AZ1904" s="97"/>
      <c r="BA1904" s="97"/>
      <c r="BB1904" s="97"/>
      <c r="BC1904" s="99" t="s">
        <v>12362</v>
      </c>
      <c r="BD1904" s="99" t="s">
        <v>12301</v>
      </c>
      <c r="BE1904" s="99" t="s">
        <v>12300</v>
      </c>
      <c r="BF1904" s="100"/>
      <c r="BG1904" s="100"/>
      <c r="BH1904" s="111"/>
      <c r="BI1904" s="111"/>
      <c r="BJ1904" s="99"/>
      <c r="BK1904" s="112" t="s">
        <v>1511</v>
      </c>
      <c r="BL1904" s="102"/>
      <c r="BM1904" s="99"/>
      <c r="BN1904" s="99"/>
      <c r="BO1904" s="13" t="s">
        <v>12816</v>
      </c>
      <c r="BT1904" s="99"/>
      <c r="BU1904" s="99"/>
      <c r="BV1904" s="99"/>
      <c r="BW1904" s="99"/>
      <c r="BX1904" s="99"/>
      <c r="CB1904" s="13" t="s">
        <v>1511</v>
      </c>
    </row>
    <row r="1905" ht="13.75" spans="1:80">
      <c r="A1905" s="88" t="s">
        <v>12815</v>
      </c>
      <c r="B1905" s="88" t="s">
        <v>598</v>
      </c>
      <c r="C1905" s="88" t="s">
        <v>10592</v>
      </c>
      <c r="D1905" s="89" t="s">
        <v>12266</v>
      </c>
      <c r="E1905" s="254">
        <v>9</v>
      </c>
      <c r="F1905" s="135">
        <v>27</v>
      </c>
      <c r="G1905" s="90">
        <f t="shared" si="32"/>
        <v>243</v>
      </c>
      <c r="H1905" s="188"/>
      <c r="I1905" s="92"/>
      <c r="J1905" s="92">
        <v>23</v>
      </c>
      <c r="K1905" s="92">
        <v>26</v>
      </c>
      <c r="L1905" s="92">
        <v>6</v>
      </c>
      <c r="M1905" s="93">
        <v>35</v>
      </c>
      <c r="N1905" s="470"/>
      <c r="O1905" s="471">
        <v>25</v>
      </c>
      <c r="P1905" s="471">
        <v>21</v>
      </c>
      <c r="Q1905" s="471">
        <v>6</v>
      </c>
      <c r="R1905" s="472">
        <v>35</v>
      </c>
      <c r="S1905" s="94"/>
      <c r="T1905" s="95"/>
      <c r="U1905" s="96"/>
      <c r="V1905" s="95"/>
      <c r="W1905" s="95"/>
      <c r="X1905" s="97"/>
      <c r="Y1905" s="94"/>
      <c r="Z1905" s="96"/>
      <c r="AA1905" s="96"/>
      <c r="AB1905" s="95"/>
      <c r="AC1905" s="95"/>
      <c r="AD1905" s="97"/>
      <c r="AE1905" s="94"/>
      <c r="AF1905" s="96"/>
      <c r="AG1905" s="96"/>
      <c r="AH1905" s="95"/>
      <c r="AI1905" s="95"/>
      <c r="AJ1905" s="95"/>
      <c r="AK1905" s="95"/>
      <c r="AL1905" s="91"/>
      <c r="AM1905" s="113"/>
      <c r="AN1905" s="113"/>
      <c r="AO1905" s="92"/>
      <c r="AP1905" s="92"/>
      <c r="AQ1905" s="93"/>
      <c r="AR1905" s="94"/>
      <c r="AS1905" s="96"/>
      <c r="AT1905" s="96"/>
      <c r="AU1905" s="96"/>
      <c r="AV1905" s="95"/>
      <c r="AW1905" s="95"/>
      <c r="AX1905" s="97"/>
      <c r="AY1905" s="97"/>
      <c r="AZ1905" s="97"/>
      <c r="BA1905" s="97"/>
      <c r="BB1905" s="97"/>
      <c r="BC1905" s="99" t="s">
        <v>1366</v>
      </c>
      <c r="BD1905" s="99" t="s">
        <v>12298</v>
      </c>
      <c r="BE1905" s="99" t="s">
        <v>12297</v>
      </c>
      <c r="BF1905" s="100"/>
      <c r="BG1905" s="100"/>
      <c r="BH1905" s="111"/>
      <c r="BI1905" s="100"/>
      <c r="BJ1905" s="99"/>
      <c r="BK1905" s="112" t="s">
        <v>1511</v>
      </c>
      <c r="BL1905" s="102"/>
      <c r="BM1905" s="99"/>
      <c r="BN1905" s="99"/>
      <c r="BT1905" s="99"/>
      <c r="BU1905" s="99"/>
      <c r="BV1905" s="99"/>
      <c r="BW1905" s="99"/>
      <c r="BX1905" s="99"/>
      <c r="CB1905" s="13" t="s">
        <v>1511</v>
      </c>
    </row>
    <row r="1906" ht="13.75" spans="1:80">
      <c r="A1906" s="88" t="s">
        <v>12815</v>
      </c>
      <c r="B1906" s="88" t="s">
        <v>598</v>
      </c>
      <c r="C1906" s="88" t="s">
        <v>10592</v>
      </c>
      <c r="D1906" s="89" t="s">
        <v>494</v>
      </c>
      <c r="E1906" s="254">
        <v>9</v>
      </c>
      <c r="F1906" s="135">
        <v>51</v>
      </c>
      <c r="G1906" s="90">
        <f t="shared" si="32"/>
        <v>459</v>
      </c>
      <c r="H1906" s="188"/>
      <c r="I1906" s="92"/>
      <c r="J1906" s="92">
        <v>40</v>
      </c>
      <c r="K1906" s="92">
        <v>45</v>
      </c>
      <c r="L1906" s="92">
        <v>23</v>
      </c>
      <c r="M1906" s="93"/>
      <c r="N1906" s="470"/>
      <c r="O1906" s="471">
        <v>44</v>
      </c>
      <c r="P1906" s="471">
        <v>47</v>
      </c>
      <c r="Q1906" s="471">
        <v>29</v>
      </c>
      <c r="R1906" s="472"/>
      <c r="S1906" s="94"/>
      <c r="T1906" s="95"/>
      <c r="U1906" s="96"/>
      <c r="V1906" s="95"/>
      <c r="W1906" s="95"/>
      <c r="X1906" s="97"/>
      <c r="Y1906" s="94"/>
      <c r="Z1906" s="96"/>
      <c r="AA1906" s="96"/>
      <c r="AB1906" s="95"/>
      <c r="AC1906" s="95"/>
      <c r="AD1906" s="97"/>
      <c r="AE1906" s="94"/>
      <c r="AF1906" s="96"/>
      <c r="AG1906" s="96"/>
      <c r="AH1906" s="95"/>
      <c r="AI1906" s="95"/>
      <c r="AJ1906" s="95"/>
      <c r="AK1906" s="95"/>
      <c r="AL1906" s="91"/>
      <c r="AM1906" s="113"/>
      <c r="AN1906" s="113"/>
      <c r="AO1906" s="92"/>
      <c r="AP1906" s="92"/>
      <c r="AQ1906" s="93"/>
      <c r="AR1906" s="94"/>
      <c r="AS1906" s="96"/>
      <c r="AT1906" s="96"/>
      <c r="AU1906" s="96"/>
      <c r="AV1906" s="95"/>
      <c r="AW1906" s="95"/>
      <c r="AX1906" s="97"/>
      <c r="AY1906" s="97"/>
      <c r="AZ1906" s="97"/>
      <c r="BA1906" s="97"/>
      <c r="BB1906" s="97"/>
      <c r="BC1906" s="99" t="s">
        <v>12362</v>
      </c>
      <c r="BD1906" s="99" t="s">
        <v>12301</v>
      </c>
      <c r="BE1906" s="99" t="s">
        <v>12300</v>
      </c>
      <c r="BF1906" s="100"/>
      <c r="BG1906" s="100"/>
      <c r="BH1906" s="111"/>
      <c r="BI1906" s="111"/>
      <c r="BJ1906" s="99"/>
      <c r="BK1906" s="112" t="s">
        <v>1511</v>
      </c>
      <c r="BL1906" s="102"/>
      <c r="BM1906" s="99"/>
      <c r="BN1906" s="99"/>
      <c r="BO1906" s="13" t="s">
        <v>12816</v>
      </c>
      <c r="BT1906" s="99"/>
      <c r="BU1906" s="99"/>
      <c r="BV1906" s="99"/>
      <c r="BW1906" s="99"/>
      <c r="BX1906" s="99"/>
      <c r="CB1906" s="13" t="s">
        <v>1511</v>
      </c>
    </row>
    <row r="1907" ht="13.75" spans="1:80">
      <c r="A1907" s="88" t="s">
        <v>12817</v>
      </c>
      <c r="B1907" s="88" t="s">
        <v>9618</v>
      </c>
      <c r="C1907" s="88" t="s">
        <v>10102</v>
      </c>
      <c r="D1907" s="89" t="s">
        <v>12266</v>
      </c>
      <c r="E1907" s="254">
        <v>9</v>
      </c>
      <c r="F1907" s="135">
        <v>28</v>
      </c>
      <c r="G1907" s="90">
        <f t="shared" si="32"/>
        <v>252</v>
      </c>
      <c r="H1907" s="474"/>
      <c r="I1907" s="475"/>
      <c r="J1907" s="475">
        <v>25</v>
      </c>
      <c r="K1907" s="475">
        <v>25</v>
      </c>
      <c r="L1907" s="475">
        <v>25</v>
      </c>
      <c r="M1907" s="476">
        <v>38</v>
      </c>
      <c r="N1907" s="91"/>
      <c r="O1907" s="92">
        <v>26</v>
      </c>
      <c r="P1907" s="92">
        <v>25</v>
      </c>
      <c r="Q1907" s="92">
        <v>30</v>
      </c>
      <c r="R1907" s="93">
        <v>38</v>
      </c>
      <c r="S1907" s="94"/>
      <c r="T1907" s="95"/>
      <c r="U1907" s="96"/>
      <c r="V1907" s="95"/>
      <c r="W1907" s="95"/>
      <c r="X1907" s="97"/>
      <c r="Y1907" s="94"/>
      <c r="Z1907" s="96"/>
      <c r="AA1907" s="96"/>
      <c r="AB1907" s="95"/>
      <c r="AC1907" s="95"/>
      <c r="AD1907" s="97"/>
      <c r="AE1907" s="94"/>
      <c r="AF1907" s="96"/>
      <c r="AG1907" s="96"/>
      <c r="AH1907" s="95"/>
      <c r="AI1907" s="95"/>
      <c r="AJ1907" s="95"/>
      <c r="AK1907" s="95"/>
      <c r="AL1907" s="91"/>
      <c r="AM1907" s="113"/>
      <c r="AN1907" s="104">
        <v>25</v>
      </c>
      <c r="AO1907" s="105">
        <v>22</v>
      </c>
      <c r="AP1907" s="105">
        <v>27</v>
      </c>
      <c r="AQ1907" s="166">
        <v>38</v>
      </c>
      <c r="AR1907" s="91"/>
      <c r="AS1907" s="113"/>
      <c r="AT1907" s="113"/>
      <c r="AU1907" s="113"/>
      <c r="AV1907" s="92"/>
      <c r="AW1907" s="92"/>
      <c r="AX1907" s="93"/>
      <c r="AY1907" s="97"/>
      <c r="AZ1907" s="97"/>
      <c r="BA1907" s="97"/>
      <c r="BB1907" s="97"/>
      <c r="BC1907" s="99" t="s">
        <v>12271</v>
      </c>
      <c r="BD1907" s="99" t="s">
        <v>12336</v>
      </c>
      <c r="BE1907" s="99" t="s">
        <v>12298</v>
      </c>
      <c r="BF1907" s="100"/>
      <c r="BG1907" s="100"/>
      <c r="BH1907" s="111"/>
      <c r="BI1907" s="100"/>
      <c r="BJ1907" s="99"/>
      <c r="BK1907" s="112" t="s">
        <v>1511</v>
      </c>
      <c r="BL1907" s="102"/>
      <c r="BM1907" s="99"/>
      <c r="BN1907" s="99"/>
      <c r="BT1907" s="99"/>
      <c r="BU1907" s="99"/>
      <c r="BV1907" s="99"/>
      <c r="BW1907" s="99"/>
      <c r="BX1907" s="99"/>
      <c r="CB1907" s="13" t="s">
        <v>1511</v>
      </c>
    </row>
    <row r="1908" ht="13.75" spans="1:80">
      <c r="A1908" s="88" t="s">
        <v>12817</v>
      </c>
      <c r="B1908" s="88" t="s">
        <v>9618</v>
      </c>
      <c r="C1908" s="88" t="s">
        <v>10102</v>
      </c>
      <c r="D1908" s="89" t="s">
        <v>494</v>
      </c>
      <c r="E1908" s="254">
        <v>9</v>
      </c>
      <c r="F1908" s="135">
        <v>25</v>
      </c>
      <c r="G1908" s="90">
        <f t="shared" si="32"/>
        <v>225</v>
      </c>
      <c r="H1908" s="474"/>
      <c r="I1908" s="475"/>
      <c r="J1908" s="475">
        <v>24</v>
      </c>
      <c r="K1908" s="475">
        <v>18</v>
      </c>
      <c r="L1908" s="475">
        <v>28</v>
      </c>
      <c r="M1908" s="476">
        <v>38</v>
      </c>
      <c r="N1908" s="91"/>
      <c r="O1908" s="92">
        <v>42</v>
      </c>
      <c r="P1908" s="92">
        <v>21</v>
      </c>
      <c r="Q1908" s="92">
        <v>60</v>
      </c>
      <c r="R1908" s="93"/>
      <c r="S1908" s="94"/>
      <c r="T1908" s="95"/>
      <c r="U1908" s="96"/>
      <c r="V1908" s="95"/>
      <c r="W1908" s="95"/>
      <c r="X1908" s="97"/>
      <c r="Y1908" s="94"/>
      <c r="Z1908" s="96"/>
      <c r="AA1908" s="96"/>
      <c r="AB1908" s="95"/>
      <c r="AC1908" s="95"/>
      <c r="AD1908" s="97"/>
      <c r="AE1908" s="94"/>
      <c r="AF1908" s="96"/>
      <c r="AG1908" s="96"/>
      <c r="AH1908" s="95"/>
      <c r="AI1908" s="95"/>
      <c r="AJ1908" s="95"/>
      <c r="AK1908" s="95"/>
      <c r="AL1908" s="91"/>
      <c r="AM1908" s="113"/>
      <c r="AN1908" s="104">
        <v>26</v>
      </c>
      <c r="AO1908" s="105">
        <v>17</v>
      </c>
      <c r="AP1908" s="105">
        <v>29</v>
      </c>
      <c r="AQ1908" s="93"/>
      <c r="AR1908" s="91"/>
      <c r="AS1908" s="113"/>
      <c r="AT1908" s="113"/>
      <c r="AU1908" s="113"/>
      <c r="AV1908" s="92"/>
      <c r="AW1908" s="92"/>
      <c r="AX1908" s="93"/>
      <c r="AY1908" s="97"/>
      <c r="AZ1908" s="97"/>
      <c r="BA1908" s="97"/>
      <c r="BB1908" s="97"/>
      <c r="BC1908" s="99" t="s">
        <v>12275</v>
      </c>
      <c r="BD1908" s="99" t="s">
        <v>12337</v>
      </c>
      <c r="BE1908" s="99" t="s">
        <v>12301</v>
      </c>
      <c r="BF1908" s="100"/>
      <c r="BG1908" s="100"/>
      <c r="BH1908" s="111"/>
      <c r="BI1908" s="111"/>
      <c r="BJ1908" s="99"/>
      <c r="BK1908" s="112" t="s">
        <v>1511</v>
      </c>
      <c r="BL1908" s="102"/>
      <c r="BM1908" s="99"/>
      <c r="BN1908" s="99"/>
      <c r="BO1908" s="13" t="s">
        <v>12818</v>
      </c>
      <c r="BT1908" s="99"/>
      <c r="BU1908" s="99"/>
      <c r="BV1908" s="99"/>
      <c r="BW1908" s="99"/>
      <c r="BX1908" s="99"/>
      <c r="CB1908" s="13" t="s">
        <v>1511</v>
      </c>
    </row>
    <row r="1909" ht="13.75" spans="1:80">
      <c r="A1909" s="88" t="s">
        <v>12817</v>
      </c>
      <c r="B1909" s="88" t="s">
        <v>9618</v>
      </c>
      <c r="C1909" s="88" t="s">
        <v>10105</v>
      </c>
      <c r="D1909" s="89" t="s">
        <v>12266</v>
      </c>
      <c r="E1909" s="254">
        <v>9</v>
      </c>
      <c r="F1909" s="135">
        <v>36</v>
      </c>
      <c r="G1909" s="90">
        <f t="shared" si="32"/>
        <v>324</v>
      </c>
      <c r="H1909" s="474"/>
      <c r="I1909" s="475"/>
      <c r="J1909" s="475">
        <v>24</v>
      </c>
      <c r="K1909" s="475">
        <v>28</v>
      </c>
      <c r="L1909" s="475">
        <v>33</v>
      </c>
      <c r="M1909" s="476">
        <v>38</v>
      </c>
      <c r="N1909" s="91"/>
      <c r="O1909" s="92">
        <v>21</v>
      </c>
      <c r="P1909" s="92">
        <v>26</v>
      </c>
      <c r="Q1909" s="92">
        <v>28</v>
      </c>
      <c r="R1909" s="93">
        <v>38</v>
      </c>
      <c r="S1909" s="94"/>
      <c r="T1909" s="95"/>
      <c r="U1909" s="96"/>
      <c r="V1909" s="95"/>
      <c r="W1909" s="95"/>
      <c r="X1909" s="97"/>
      <c r="Y1909" s="94"/>
      <c r="Z1909" s="96"/>
      <c r="AA1909" s="96"/>
      <c r="AB1909" s="95"/>
      <c r="AC1909" s="95"/>
      <c r="AD1909" s="97"/>
      <c r="AE1909" s="94"/>
      <c r="AF1909" s="96"/>
      <c r="AG1909" s="96"/>
      <c r="AH1909" s="95"/>
      <c r="AI1909" s="95"/>
      <c r="AJ1909" s="95"/>
      <c r="AK1909" s="95"/>
      <c r="AL1909" s="91"/>
      <c r="AM1909" s="113"/>
      <c r="AN1909" s="132">
        <v>21</v>
      </c>
      <c r="AO1909" s="133">
        <v>21</v>
      </c>
      <c r="AP1909" s="133">
        <v>23</v>
      </c>
      <c r="AQ1909" s="117">
        <v>38</v>
      </c>
      <c r="AR1909" s="91"/>
      <c r="AS1909" s="113"/>
      <c r="AT1909" s="113"/>
      <c r="AU1909" s="113"/>
      <c r="AV1909" s="92"/>
      <c r="AW1909" s="92"/>
      <c r="AX1909" s="93"/>
      <c r="AY1909" s="97"/>
      <c r="AZ1909" s="97"/>
      <c r="BA1909" s="97"/>
      <c r="BB1909" s="97"/>
      <c r="BC1909" s="99" t="s">
        <v>12271</v>
      </c>
      <c r="BD1909" s="99" t="s">
        <v>12336</v>
      </c>
      <c r="BE1909" s="99" t="s">
        <v>12298</v>
      </c>
      <c r="BF1909" s="100"/>
      <c r="BG1909" s="100"/>
      <c r="BH1909" s="111"/>
      <c r="BI1909" s="100"/>
      <c r="BJ1909" s="99"/>
      <c r="BK1909" s="112" t="s">
        <v>1511</v>
      </c>
      <c r="BL1909" s="102"/>
      <c r="BM1909" s="99"/>
      <c r="BN1909" s="99"/>
      <c r="BT1909" s="99"/>
      <c r="BU1909" s="99"/>
      <c r="BV1909" s="99"/>
      <c r="BW1909" s="99"/>
      <c r="BX1909" s="99"/>
      <c r="CB1909" s="13" t="s">
        <v>1511</v>
      </c>
    </row>
    <row r="1910" ht="13.75" spans="1:80">
      <c r="A1910" s="88" t="s">
        <v>12817</v>
      </c>
      <c r="B1910" s="88" t="s">
        <v>9618</v>
      </c>
      <c r="C1910" s="88" t="s">
        <v>10105</v>
      </c>
      <c r="D1910" s="89" t="s">
        <v>494</v>
      </c>
      <c r="E1910" s="254">
        <v>9</v>
      </c>
      <c r="F1910" s="135">
        <v>39</v>
      </c>
      <c r="G1910" s="90">
        <f t="shared" si="32"/>
        <v>351</v>
      </c>
      <c r="H1910" s="474"/>
      <c r="I1910" s="475"/>
      <c r="J1910" s="475">
        <v>35</v>
      </c>
      <c r="K1910" s="475">
        <v>21</v>
      </c>
      <c r="L1910" s="475">
        <v>23</v>
      </c>
      <c r="M1910" s="477">
        <v>35</v>
      </c>
      <c r="N1910" s="91"/>
      <c r="O1910" s="92">
        <v>42</v>
      </c>
      <c r="P1910" s="92">
        <v>23</v>
      </c>
      <c r="Q1910" s="92">
        <v>63</v>
      </c>
      <c r="R1910" s="117">
        <v>35</v>
      </c>
      <c r="S1910" s="94"/>
      <c r="T1910" s="95"/>
      <c r="U1910" s="114"/>
      <c r="V1910" s="114"/>
      <c r="W1910" s="114"/>
      <c r="X1910" s="97"/>
      <c r="Y1910" s="94"/>
      <c r="Z1910" s="96"/>
      <c r="AA1910" s="114"/>
      <c r="AB1910" s="114"/>
      <c r="AC1910" s="114"/>
      <c r="AD1910" s="97"/>
      <c r="AE1910" s="94"/>
      <c r="AF1910" s="96"/>
      <c r="AG1910" s="96"/>
      <c r="AH1910" s="95"/>
      <c r="AI1910" s="95"/>
      <c r="AJ1910" s="95"/>
      <c r="AK1910" s="95"/>
      <c r="AL1910" s="91"/>
      <c r="AM1910" s="113"/>
      <c r="AN1910" s="132">
        <v>35</v>
      </c>
      <c r="AO1910" s="133">
        <v>16</v>
      </c>
      <c r="AP1910" s="133">
        <v>57</v>
      </c>
      <c r="AQ1910" s="117">
        <v>35</v>
      </c>
      <c r="AR1910" s="91"/>
      <c r="AS1910" s="113"/>
      <c r="AT1910" s="113"/>
      <c r="AU1910" s="113"/>
      <c r="AV1910" s="92"/>
      <c r="AW1910" s="92"/>
      <c r="AX1910" s="93"/>
      <c r="AY1910" s="97"/>
      <c r="AZ1910" s="97"/>
      <c r="BA1910" s="97"/>
      <c r="BB1910" s="97"/>
      <c r="BC1910" s="99" t="s">
        <v>12275</v>
      </c>
      <c r="BD1910" s="99" t="s">
        <v>12337</v>
      </c>
      <c r="BE1910" s="99" t="s">
        <v>12301</v>
      </c>
      <c r="BF1910" s="100"/>
      <c r="BG1910" s="100"/>
      <c r="BH1910" s="111"/>
      <c r="BI1910" s="111"/>
      <c r="BJ1910" s="99"/>
      <c r="BK1910" s="112" t="s">
        <v>1511</v>
      </c>
      <c r="BL1910" s="102"/>
      <c r="BM1910" s="99"/>
      <c r="BN1910" s="99"/>
      <c r="BO1910" s="13" t="s">
        <v>12818</v>
      </c>
      <c r="BT1910" s="99"/>
      <c r="BU1910" s="99"/>
      <c r="BV1910" s="99"/>
      <c r="BW1910" s="99"/>
      <c r="BX1910" s="99"/>
      <c r="CB1910" s="13" t="s">
        <v>1511</v>
      </c>
    </row>
    <row r="1911" ht="13.75" spans="1:80">
      <c r="A1911" s="88" t="s">
        <v>12817</v>
      </c>
      <c r="B1911" s="88" t="s">
        <v>9618</v>
      </c>
      <c r="C1911" s="88" t="s">
        <v>10108</v>
      </c>
      <c r="D1911" s="89" t="s">
        <v>12266</v>
      </c>
      <c r="E1911" s="254">
        <v>9</v>
      </c>
      <c r="F1911" s="135">
        <v>12</v>
      </c>
      <c r="G1911" s="90">
        <f t="shared" si="32"/>
        <v>108</v>
      </c>
      <c r="H1911" s="474"/>
      <c r="I1911" s="475"/>
      <c r="J1911" s="475">
        <v>17</v>
      </c>
      <c r="K1911" s="475">
        <v>9</v>
      </c>
      <c r="L1911" s="475">
        <v>29</v>
      </c>
      <c r="M1911" s="476">
        <v>38</v>
      </c>
      <c r="N1911" s="91"/>
      <c r="O1911" s="92">
        <v>10</v>
      </c>
      <c r="P1911" s="92">
        <v>16</v>
      </c>
      <c r="Q1911" s="92">
        <v>22</v>
      </c>
      <c r="R1911" s="93">
        <v>35</v>
      </c>
      <c r="S1911" s="94"/>
      <c r="T1911" s="95"/>
      <c r="U1911" s="96"/>
      <c r="V1911" s="95"/>
      <c r="W1911" s="95"/>
      <c r="X1911" s="97"/>
      <c r="Y1911" s="94"/>
      <c r="Z1911" s="96"/>
      <c r="AA1911" s="96"/>
      <c r="AB1911" s="95"/>
      <c r="AC1911" s="95"/>
      <c r="AD1911" s="97"/>
      <c r="AE1911" s="94"/>
      <c r="AF1911" s="96"/>
      <c r="AG1911" s="96"/>
      <c r="AH1911" s="95"/>
      <c r="AI1911" s="95"/>
      <c r="AJ1911" s="95"/>
      <c r="AK1911" s="95"/>
      <c r="AL1911" s="91"/>
      <c r="AM1911" s="113"/>
      <c r="AN1911" s="104">
        <v>16</v>
      </c>
      <c r="AO1911" s="105">
        <v>10</v>
      </c>
      <c r="AP1911" s="105">
        <v>27</v>
      </c>
      <c r="AQ1911" s="166">
        <v>38</v>
      </c>
      <c r="AR1911" s="91"/>
      <c r="AS1911" s="113"/>
      <c r="AT1911" s="113"/>
      <c r="AU1911" s="113"/>
      <c r="AV1911" s="92"/>
      <c r="AW1911" s="92"/>
      <c r="AX1911" s="93"/>
      <c r="AY1911" s="97"/>
      <c r="AZ1911" s="97"/>
      <c r="BA1911" s="97"/>
      <c r="BB1911" s="97"/>
      <c r="BC1911" s="99" t="s">
        <v>12271</v>
      </c>
      <c r="BD1911" s="99" t="s">
        <v>12336</v>
      </c>
      <c r="BE1911" s="99" t="s">
        <v>12298</v>
      </c>
      <c r="BF1911" s="100"/>
      <c r="BG1911" s="100"/>
      <c r="BH1911" s="111"/>
      <c r="BI1911" s="100"/>
      <c r="BJ1911" s="99"/>
      <c r="BK1911" s="112" t="s">
        <v>1511</v>
      </c>
      <c r="BL1911" s="102"/>
      <c r="BM1911" s="99"/>
      <c r="BN1911" s="99"/>
      <c r="BT1911" s="99"/>
      <c r="BU1911" s="99"/>
      <c r="BV1911" s="99"/>
      <c r="BW1911" s="99"/>
      <c r="BX1911" s="99"/>
      <c r="CB1911" s="13" t="s">
        <v>1511</v>
      </c>
    </row>
    <row r="1912" ht="13.75" spans="1:80">
      <c r="A1912" s="88" t="s">
        <v>12817</v>
      </c>
      <c r="B1912" s="88" t="s">
        <v>9618</v>
      </c>
      <c r="C1912" s="88" t="s">
        <v>10108</v>
      </c>
      <c r="D1912" s="89" t="s">
        <v>494</v>
      </c>
      <c r="E1912" s="254">
        <v>9</v>
      </c>
      <c r="F1912" s="135">
        <v>10</v>
      </c>
      <c r="G1912" s="90">
        <f t="shared" si="32"/>
        <v>90</v>
      </c>
      <c r="H1912" s="474"/>
      <c r="I1912" s="475"/>
      <c r="J1912" s="475">
        <v>17</v>
      </c>
      <c r="K1912" s="475">
        <v>17</v>
      </c>
      <c r="L1912" s="475"/>
      <c r="M1912" s="476">
        <v>38</v>
      </c>
      <c r="N1912" s="91"/>
      <c r="O1912" s="92">
        <v>14</v>
      </c>
      <c r="P1912" s="92">
        <v>13</v>
      </c>
      <c r="Q1912" s="92"/>
      <c r="R1912" s="93">
        <v>35</v>
      </c>
      <c r="S1912" s="94"/>
      <c r="T1912" s="95"/>
      <c r="U1912" s="114"/>
      <c r="V1912" s="114"/>
      <c r="W1912" s="114"/>
      <c r="X1912" s="97"/>
      <c r="Y1912" s="94"/>
      <c r="Z1912" s="96"/>
      <c r="AA1912" s="114"/>
      <c r="AB1912" s="114"/>
      <c r="AC1912" s="114"/>
      <c r="AD1912" s="97"/>
      <c r="AE1912" s="94"/>
      <c r="AF1912" s="96"/>
      <c r="AG1912" s="96"/>
      <c r="AH1912" s="95"/>
      <c r="AI1912" s="95"/>
      <c r="AJ1912" s="95"/>
      <c r="AK1912" s="95"/>
      <c r="AL1912" s="91"/>
      <c r="AM1912" s="113"/>
      <c r="AN1912" s="104">
        <v>18</v>
      </c>
      <c r="AO1912" s="105">
        <v>15</v>
      </c>
      <c r="AP1912" s="105">
        <v>6</v>
      </c>
      <c r="AQ1912" s="166">
        <v>38</v>
      </c>
      <c r="AR1912" s="91"/>
      <c r="AS1912" s="113"/>
      <c r="AT1912" s="113"/>
      <c r="AU1912" s="113"/>
      <c r="AV1912" s="92"/>
      <c r="AW1912" s="92"/>
      <c r="AX1912" s="93"/>
      <c r="AY1912" s="97"/>
      <c r="AZ1912" s="97"/>
      <c r="BA1912" s="97"/>
      <c r="BB1912" s="97"/>
      <c r="BC1912" s="99" t="s">
        <v>12275</v>
      </c>
      <c r="BD1912" s="99" t="s">
        <v>12337</v>
      </c>
      <c r="BE1912" s="99" t="s">
        <v>12301</v>
      </c>
      <c r="BF1912" s="100"/>
      <c r="BG1912" s="100"/>
      <c r="BH1912" s="111"/>
      <c r="BI1912" s="111"/>
      <c r="BJ1912" s="99"/>
      <c r="BK1912" s="112" t="s">
        <v>1511</v>
      </c>
      <c r="BL1912" s="102"/>
      <c r="BM1912" s="99"/>
      <c r="BN1912" s="99"/>
      <c r="BO1912" s="13" t="s">
        <v>12818</v>
      </c>
      <c r="BT1912" s="99"/>
      <c r="BU1912" s="99"/>
      <c r="BV1912" s="99"/>
      <c r="BW1912" s="99"/>
      <c r="BX1912" s="99"/>
      <c r="CB1912" s="13" t="s">
        <v>1511</v>
      </c>
    </row>
    <row r="1913" ht="13.75" spans="1:80">
      <c r="A1913" s="88" t="s">
        <v>12817</v>
      </c>
      <c r="B1913" s="88" t="s">
        <v>1143</v>
      </c>
      <c r="C1913" s="88" t="s">
        <v>1141</v>
      </c>
      <c r="D1913" s="89" t="s">
        <v>12266</v>
      </c>
      <c r="E1913" s="254">
        <v>9</v>
      </c>
      <c r="F1913" s="135">
        <v>36</v>
      </c>
      <c r="G1913" s="90">
        <f t="shared" si="32"/>
        <v>324</v>
      </c>
      <c r="H1913" s="474"/>
      <c r="I1913" s="475"/>
      <c r="J1913" s="475">
        <v>25</v>
      </c>
      <c r="K1913" s="475">
        <v>25</v>
      </c>
      <c r="L1913" s="475">
        <v>25</v>
      </c>
      <c r="M1913" s="476">
        <v>38</v>
      </c>
      <c r="N1913" s="91"/>
      <c r="O1913" s="92">
        <v>26</v>
      </c>
      <c r="P1913" s="92">
        <v>25</v>
      </c>
      <c r="Q1913" s="92">
        <v>30</v>
      </c>
      <c r="R1913" s="93">
        <v>38</v>
      </c>
      <c r="S1913" s="94"/>
      <c r="T1913" s="95"/>
      <c r="U1913" s="96"/>
      <c r="V1913" s="95"/>
      <c r="W1913" s="95"/>
      <c r="X1913" s="97"/>
      <c r="Y1913" s="94"/>
      <c r="Z1913" s="96"/>
      <c r="AA1913" s="96"/>
      <c r="AB1913" s="95"/>
      <c r="AC1913" s="95"/>
      <c r="AD1913" s="97"/>
      <c r="AE1913" s="94"/>
      <c r="AF1913" s="96"/>
      <c r="AG1913" s="96"/>
      <c r="AH1913" s="95"/>
      <c r="AI1913" s="95"/>
      <c r="AJ1913" s="95"/>
      <c r="AK1913" s="95"/>
      <c r="AL1913" s="91"/>
      <c r="AM1913" s="113"/>
      <c r="AN1913" s="132">
        <v>21</v>
      </c>
      <c r="AO1913" s="133">
        <v>29</v>
      </c>
      <c r="AP1913" s="133">
        <v>25</v>
      </c>
      <c r="AQ1913" s="117">
        <v>38</v>
      </c>
      <c r="AR1913" s="91"/>
      <c r="AS1913" s="113"/>
      <c r="AT1913" s="113"/>
      <c r="AU1913" s="113"/>
      <c r="AV1913" s="92"/>
      <c r="AW1913" s="92"/>
      <c r="AX1913" s="93"/>
      <c r="AY1913" s="97"/>
      <c r="AZ1913" s="97"/>
      <c r="BA1913" s="97"/>
      <c r="BB1913" s="97"/>
      <c r="BC1913" s="99" t="s">
        <v>12271</v>
      </c>
      <c r="BD1913" s="99" t="s">
        <v>12336</v>
      </c>
      <c r="BE1913" s="99" t="s">
        <v>12298</v>
      </c>
      <c r="BF1913" s="100"/>
      <c r="BG1913" s="100"/>
      <c r="BH1913" s="111"/>
      <c r="BI1913" s="100"/>
      <c r="BJ1913" s="99"/>
      <c r="BK1913" s="112" t="s">
        <v>1511</v>
      </c>
      <c r="BL1913" s="102"/>
      <c r="BM1913" s="99"/>
      <c r="BN1913" s="99"/>
      <c r="BT1913" s="99"/>
      <c r="BU1913" s="99"/>
      <c r="BV1913" s="99"/>
      <c r="BW1913" s="99"/>
      <c r="BX1913" s="99"/>
      <c r="CB1913" s="13" t="s">
        <v>1511</v>
      </c>
    </row>
    <row r="1914" ht="13.75" spans="1:80">
      <c r="A1914" s="88" t="s">
        <v>12817</v>
      </c>
      <c r="B1914" s="88" t="s">
        <v>1143</v>
      </c>
      <c r="C1914" s="88" t="s">
        <v>1141</v>
      </c>
      <c r="D1914" s="89" t="s">
        <v>494</v>
      </c>
      <c r="E1914" s="254">
        <v>9</v>
      </c>
      <c r="F1914" s="135">
        <v>39</v>
      </c>
      <c r="G1914" s="90">
        <f t="shared" si="32"/>
        <v>351</v>
      </c>
      <c r="H1914" s="474"/>
      <c r="I1914" s="475"/>
      <c r="J1914" s="475">
        <v>24</v>
      </c>
      <c r="K1914" s="475">
        <v>18</v>
      </c>
      <c r="L1914" s="475">
        <v>28</v>
      </c>
      <c r="M1914" s="476">
        <v>38</v>
      </c>
      <c r="N1914" s="91"/>
      <c r="O1914" s="92">
        <v>42</v>
      </c>
      <c r="P1914" s="92">
        <v>21</v>
      </c>
      <c r="Q1914" s="92">
        <v>60</v>
      </c>
      <c r="R1914" s="93"/>
      <c r="S1914" s="94"/>
      <c r="T1914" s="95"/>
      <c r="U1914" s="114"/>
      <c r="V1914" s="114"/>
      <c r="W1914" s="114"/>
      <c r="X1914" s="97"/>
      <c r="Y1914" s="94"/>
      <c r="Z1914" s="96"/>
      <c r="AA1914" s="114"/>
      <c r="AB1914" s="114"/>
      <c r="AC1914" s="114"/>
      <c r="AD1914" s="97"/>
      <c r="AE1914" s="94"/>
      <c r="AF1914" s="96"/>
      <c r="AG1914" s="96"/>
      <c r="AH1914" s="95"/>
      <c r="AI1914" s="95"/>
      <c r="AJ1914" s="95"/>
      <c r="AK1914" s="95"/>
      <c r="AL1914" s="91"/>
      <c r="AM1914" s="113"/>
      <c r="AN1914" s="132">
        <v>35</v>
      </c>
      <c r="AO1914" s="133">
        <v>16</v>
      </c>
      <c r="AP1914" s="133">
        <v>57</v>
      </c>
      <c r="AQ1914" s="117">
        <v>35</v>
      </c>
      <c r="AR1914" s="91"/>
      <c r="AS1914" s="113"/>
      <c r="AT1914" s="113"/>
      <c r="AU1914" s="113"/>
      <c r="AV1914" s="92"/>
      <c r="AW1914" s="92"/>
      <c r="AX1914" s="93"/>
      <c r="AY1914" s="97"/>
      <c r="AZ1914" s="97"/>
      <c r="BA1914" s="97"/>
      <c r="BB1914" s="97"/>
      <c r="BC1914" s="99" t="s">
        <v>12275</v>
      </c>
      <c r="BD1914" s="99" t="s">
        <v>12337</v>
      </c>
      <c r="BE1914" s="99" t="s">
        <v>12301</v>
      </c>
      <c r="BF1914" s="100"/>
      <c r="BG1914" s="100"/>
      <c r="BH1914" s="111"/>
      <c r="BI1914" s="111"/>
      <c r="BJ1914" s="99"/>
      <c r="BK1914" s="112" t="s">
        <v>1511</v>
      </c>
      <c r="BL1914" s="102"/>
      <c r="BM1914" s="99"/>
      <c r="BN1914" s="99"/>
      <c r="BO1914" s="13" t="s">
        <v>12818</v>
      </c>
      <c r="BT1914" s="99"/>
      <c r="BU1914" s="99"/>
      <c r="BV1914" s="99"/>
      <c r="BW1914" s="99"/>
      <c r="BX1914" s="99"/>
      <c r="CB1914" s="13" t="s">
        <v>1511</v>
      </c>
    </row>
    <row r="1915" ht="13.75" spans="1:80">
      <c r="A1915" s="88" t="s">
        <v>12817</v>
      </c>
      <c r="B1915" s="88" t="s">
        <v>1143</v>
      </c>
      <c r="C1915" s="88" t="s">
        <v>1144</v>
      </c>
      <c r="D1915" s="89" t="s">
        <v>12266</v>
      </c>
      <c r="E1915" s="254">
        <v>9</v>
      </c>
      <c r="F1915" s="135">
        <v>28</v>
      </c>
      <c r="G1915" s="90">
        <f t="shared" si="32"/>
        <v>252</v>
      </c>
      <c r="H1915" s="474"/>
      <c r="I1915" s="475"/>
      <c r="J1915" s="475">
        <v>24</v>
      </c>
      <c r="K1915" s="475">
        <v>28</v>
      </c>
      <c r="L1915" s="475">
        <v>33</v>
      </c>
      <c r="M1915" s="476">
        <v>38</v>
      </c>
      <c r="N1915" s="91"/>
      <c r="O1915" s="92">
        <v>21</v>
      </c>
      <c r="P1915" s="92">
        <v>26</v>
      </c>
      <c r="Q1915" s="92">
        <v>28</v>
      </c>
      <c r="R1915" s="93">
        <v>38</v>
      </c>
      <c r="S1915" s="94"/>
      <c r="T1915" s="95"/>
      <c r="U1915" s="96"/>
      <c r="V1915" s="95"/>
      <c r="W1915" s="95"/>
      <c r="X1915" s="97"/>
      <c r="Y1915" s="94"/>
      <c r="Z1915" s="96"/>
      <c r="AA1915" s="96"/>
      <c r="AB1915" s="95"/>
      <c r="AC1915" s="95"/>
      <c r="AD1915" s="97"/>
      <c r="AE1915" s="94"/>
      <c r="AF1915" s="96"/>
      <c r="AG1915" s="96"/>
      <c r="AH1915" s="95"/>
      <c r="AI1915" s="95"/>
      <c r="AJ1915" s="95"/>
      <c r="AK1915" s="95"/>
      <c r="AL1915" s="91"/>
      <c r="AM1915" s="113"/>
      <c r="AN1915" s="132">
        <v>21</v>
      </c>
      <c r="AO1915" s="133">
        <v>29</v>
      </c>
      <c r="AP1915" s="133">
        <v>25</v>
      </c>
      <c r="AQ1915" s="117">
        <v>38</v>
      </c>
      <c r="AR1915" s="91"/>
      <c r="AS1915" s="113"/>
      <c r="AT1915" s="113"/>
      <c r="AU1915" s="113"/>
      <c r="AV1915" s="92"/>
      <c r="AW1915" s="92"/>
      <c r="AX1915" s="93"/>
      <c r="AY1915" s="97"/>
      <c r="AZ1915" s="97"/>
      <c r="BA1915" s="97"/>
      <c r="BB1915" s="97"/>
      <c r="BC1915" s="99" t="s">
        <v>12271</v>
      </c>
      <c r="BD1915" s="99" t="s">
        <v>12336</v>
      </c>
      <c r="BE1915" s="99" t="s">
        <v>12298</v>
      </c>
      <c r="BF1915" s="100"/>
      <c r="BG1915" s="100"/>
      <c r="BH1915" s="111"/>
      <c r="BI1915" s="100"/>
      <c r="BJ1915" s="99"/>
      <c r="BK1915" s="112" t="s">
        <v>1511</v>
      </c>
      <c r="BL1915" s="102"/>
      <c r="BM1915" s="99"/>
      <c r="BN1915" s="99"/>
      <c r="BT1915" s="99"/>
      <c r="BU1915" s="99"/>
      <c r="BV1915" s="99"/>
      <c r="BW1915" s="99"/>
      <c r="BX1915" s="99"/>
      <c r="CB1915" s="13" t="s">
        <v>1511</v>
      </c>
    </row>
    <row r="1916" ht="13.75" spans="1:80">
      <c r="A1916" s="88" t="s">
        <v>12817</v>
      </c>
      <c r="B1916" s="88" t="s">
        <v>1143</v>
      </c>
      <c r="C1916" s="88" t="s">
        <v>1144</v>
      </c>
      <c r="D1916" s="89" t="s">
        <v>494</v>
      </c>
      <c r="E1916" s="254">
        <v>9</v>
      </c>
      <c r="F1916" s="135">
        <v>25</v>
      </c>
      <c r="G1916" s="90">
        <f t="shared" si="32"/>
        <v>225</v>
      </c>
      <c r="H1916" s="474"/>
      <c r="I1916" s="475"/>
      <c r="J1916" s="475">
        <v>35</v>
      </c>
      <c r="K1916" s="475">
        <v>21</v>
      </c>
      <c r="L1916" s="475">
        <v>23</v>
      </c>
      <c r="M1916" s="476">
        <v>38</v>
      </c>
      <c r="N1916" s="91"/>
      <c r="O1916" s="92">
        <v>42</v>
      </c>
      <c r="P1916" s="92">
        <v>23</v>
      </c>
      <c r="Q1916" s="92">
        <v>63</v>
      </c>
      <c r="R1916" s="93">
        <v>38</v>
      </c>
      <c r="S1916" s="94"/>
      <c r="T1916" s="95"/>
      <c r="U1916" s="114"/>
      <c r="V1916" s="114"/>
      <c r="W1916" s="114"/>
      <c r="X1916" s="97"/>
      <c r="Y1916" s="94"/>
      <c r="Z1916" s="96"/>
      <c r="AA1916" s="114"/>
      <c r="AB1916" s="114"/>
      <c r="AC1916" s="114"/>
      <c r="AD1916" s="97"/>
      <c r="AE1916" s="94"/>
      <c r="AF1916" s="96"/>
      <c r="AG1916" s="96"/>
      <c r="AH1916" s="95"/>
      <c r="AI1916" s="95"/>
      <c r="AJ1916" s="95"/>
      <c r="AK1916" s="95"/>
      <c r="AL1916" s="91"/>
      <c r="AM1916" s="113"/>
      <c r="AN1916" s="132">
        <v>35</v>
      </c>
      <c r="AO1916" s="133">
        <v>16</v>
      </c>
      <c r="AP1916" s="133">
        <v>57</v>
      </c>
      <c r="AQ1916" s="117">
        <v>38</v>
      </c>
      <c r="AR1916" s="91"/>
      <c r="AS1916" s="113"/>
      <c r="AT1916" s="113"/>
      <c r="AU1916" s="113"/>
      <c r="AV1916" s="92"/>
      <c r="AW1916" s="92"/>
      <c r="AX1916" s="93"/>
      <c r="AY1916" s="97"/>
      <c r="AZ1916" s="97"/>
      <c r="BA1916" s="97"/>
      <c r="BB1916" s="97"/>
      <c r="BC1916" s="99" t="s">
        <v>12275</v>
      </c>
      <c r="BD1916" s="99" t="s">
        <v>12337</v>
      </c>
      <c r="BE1916" s="99" t="s">
        <v>12301</v>
      </c>
      <c r="BF1916" s="100"/>
      <c r="BG1916" s="100"/>
      <c r="BH1916" s="111"/>
      <c r="BI1916" s="111"/>
      <c r="BJ1916" s="99"/>
      <c r="BK1916" s="112" t="s">
        <v>1511</v>
      </c>
      <c r="BL1916" s="102"/>
      <c r="BM1916" s="99"/>
      <c r="BN1916" s="99"/>
      <c r="BO1916" s="13" t="s">
        <v>12818</v>
      </c>
      <c r="BT1916" s="99"/>
      <c r="BU1916" s="99"/>
      <c r="BV1916" s="99"/>
      <c r="BW1916" s="99"/>
      <c r="BX1916" s="99"/>
      <c r="CB1916" s="13" t="s">
        <v>1511</v>
      </c>
    </row>
    <row r="1917" ht="13.75" spans="1:80">
      <c r="A1917" s="88" t="s">
        <v>12817</v>
      </c>
      <c r="B1917" s="88" t="s">
        <v>1143</v>
      </c>
      <c r="C1917" s="88" t="s">
        <v>1043</v>
      </c>
      <c r="D1917" s="89" t="s">
        <v>12266</v>
      </c>
      <c r="E1917" s="254">
        <v>9</v>
      </c>
      <c r="F1917" s="135">
        <v>12</v>
      </c>
      <c r="G1917" s="90">
        <f t="shared" si="32"/>
        <v>108</v>
      </c>
      <c r="H1917" s="474"/>
      <c r="I1917" s="475"/>
      <c r="J1917" s="475">
        <v>17</v>
      </c>
      <c r="K1917" s="475">
        <v>9</v>
      </c>
      <c r="L1917" s="475">
        <v>29</v>
      </c>
      <c r="M1917" s="476">
        <v>38</v>
      </c>
      <c r="N1917" s="91"/>
      <c r="O1917" s="92"/>
      <c r="P1917" s="92"/>
      <c r="Q1917" s="92"/>
      <c r="R1917" s="93"/>
      <c r="S1917" s="94"/>
      <c r="T1917" s="95"/>
      <c r="U1917" s="96"/>
      <c r="V1917" s="95"/>
      <c r="W1917" s="95"/>
      <c r="X1917" s="97"/>
      <c r="Y1917" s="94"/>
      <c r="Z1917" s="96"/>
      <c r="AA1917" s="96"/>
      <c r="AB1917" s="95"/>
      <c r="AC1917" s="95"/>
      <c r="AD1917" s="97"/>
      <c r="AE1917" s="94"/>
      <c r="AF1917" s="96"/>
      <c r="AG1917" s="96"/>
      <c r="AH1917" s="95"/>
      <c r="AI1917" s="95"/>
      <c r="AJ1917" s="95"/>
      <c r="AK1917" s="95"/>
      <c r="AL1917" s="91"/>
      <c r="AM1917" s="113"/>
      <c r="AN1917" s="132">
        <v>21</v>
      </c>
      <c r="AO1917" s="133">
        <v>29</v>
      </c>
      <c r="AP1917" s="133">
        <v>25</v>
      </c>
      <c r="AQ1917" s="117">
        <v>38</v>
      </c>
      <c r="AR1917" s="91"/>
      <c r="AS1917" s="113"/>
      <c r="AT1917" s="113"/>
      <c r="AU1917" s="113"/>
      <c r="AV1917" s="92"/>
      <c r="AW1917" s="92"/>
      <c r="AX1917" s="93"/>
      <c r="AY1917" s="97"/>
      <c r="AZ1917" s="97"/>
      <c r="BA1917" s="97"/>
      <c r="BB1917" s="97"/>
      <c r="BC1917" s="99" t="s">
        <v>12271</v>
      </c>
      <c r="BD1917" s="99" t="s">
        <v>12336</v>
      </c>
      <c r="BE1917" s="99" t="s">
        <v>12298</v>
      </c>
      <c r="BF1917" s="100"/>
      <c r="BG1917" s="100"/>
      <c r="BH1917" s="111"/>
      <c r="BI1917" s="100"/>
      <c r="BJ1917" s="99"/>
      <c r="BK1917" s="112" t="s">
        <v>1511</v>
      </c>
      <c r="BL1917" s="102"/>
      <c r="BM1917" s="99"/>
      <c r="BN1917" s="99"/>
      <c r="BT1917" s="99"/>
      <c r="BU1917" s="99"/>
      <c r="BV1917" s="99"/>
      <c r="BW1917" s="99"/>
      <c r="BX1917" s="99"/>
      <c r="CB1917" s="13" t="s">
        <v>1511</v>
      </c>
    </row>
    <row r="1918" ht="13.75" spans="1:80">
      <c r="A1918" s="88" t="s">
        <v>12817</v>
      </c>
      <c r="B1918" s="88" t="s">
        <v>1143</v>
      </c>
      <c r="C1918" s="88" t="s">
        <v>1043</v>
      </c>
      <c r="D1918" s="89" t="s">
        <v>494</v>
      </c>
      <c r="E1918" s="254">
        <v>9</v>
      </c>
      <c r="F1918" s="135">
        <v>10</v>
      </c>
      <c r="G1918" s="90">
        <f t="shared" si="32"/>
        <v>90</v>
      </c>
      <c r="H1918" s="474"/>
      <c r="I1918" s="475"/>
      <c r="J1918" s="475">
        <v>17</v>
      </c>
      <c r="K1918" s="475">
        <v>17</v>
      </c>
      <c r="L1918" s="475"/>
      <c r="M1918" s="476">
        <v>38</v>
      </c>
      <c r="N1918" s="91"/>
      <c r="O1918" s="92"/>
      <c r="P1918" s="92"/>
      <c r="Q1918" s="92"/>
      <c r="R1918" s="93"/>
      <c r="S1918" s="94"/>
      <c r="T1918" s="95"/>
      <c r="U1918" s="114"/>
      <c r="V1918" s="114"/>
      <c r="W1918" s="114"/>
      <c r="X1918" s="97"/>
      <c r="Y1918" s="94"/>
      <c r="Z1918" s="96"/>
      <c r="AA1918" s="114"/>
      <c r="AB1918" s="114"/>
      <c r="AC1918" s="114"/>
      <c r="AD1918" s="97"/>
      <c r="AE1918" s="94"/>
      <c r="AF1918" s="96"/>
      <c r="AG1918" s="96"/>
      <c r="AH1918" s="95"/>
      <c r="AI1918" s="95"/>
      <c r="AJ1918" s="95"/>
      <c r="AK1918" s="95"/>
      <c r="AL1918" s="91"/>
      <c r="AM1918" s="113"/>
      <c r="AN1918" s="104">
        <v>18</v>
      </c>
      <c r="AO1918" s="105">
        <v>15</v>
      </c>
      <c r="AP1918" s="105">
        <v>6</v>
      </c>
      <c r="AQ1918" s="166">
        <v>38</v>
      </c>
      <c r="AR1918" s="91"/>
      <c r="AS1918" s="113"/>
      <c r="AT1918" s="113"/>
      <c r="AU1918" s="113"/>
      <c r="AV1918" s="92"/>
      <c r="AW1918" s="92"/>
      <c r="AX1918" s="93"/>
      <c r="AY1918" s="97"/>
      <c r="AZ1918" s="97"/>
      <c r="BA1918" s="97"/>
      <c r="BB1918" s="97"/>
      <c r="BC1918" s="99" t="s">
        <v>12275</v>
      </c>
      <c r="BD1918" s="99" t="s">
        <v>12337</v>
      </c>
      <c r="BE1918" s="99" t="s">
        <v>12301</v>
      </c>
      <c r="BF1918" s="100"/>
      <c r="BG1918" s="100"/>
      <c r="BH1918" s="111"/>
      <c r="BI1918" s="111"/>
      <c r="BJ1918" s="99"/>
      <c r="BK1918" s="112" t="s">
        <v>1511</v>
      </c>
      <c r="BL1918" s="102"/>
      <c r="BM1918" s="99"/>
      <c r="BN1918" s="99"/>
      <c r="BO1918" s="13" t="s">
        <v>12818</v>
      </c>
      <c r="BT1918" s="99"/>
      <c r="BU1918" s="99"/>
      <c r="BV1918" s="99"/>
      <c r="BW1918" s="99"/>
      <c r="BX1918" s="99"/>
      <c r="CB1918" s="13" t="s">
        <v>1511</v>
      </c>
    </row>
    <row r="1919" ht="13.75" spans="1:80">
      <c r="A1919" s="88" t="s">
        <v>12819</v>
      </c>
      <c r="B1919" s="88" t="s">
        <v>10391</v>
      </c>
      <c r="C1919" s="88" t="s">
        <v>10660</v>
      </c>
      <c r="D1919" s="89" t="s">
        <v>12266</v>
      </c>
      <c r="E1919" s="254">
        <v>9</v>
      </c>
      <c r="F1919" s="135">
        <v>21</v>
      </c>
      <c r="G1919" s="90">
        <f t="shared" si="32"/>
        <v>189</v>
      </c>
      <c r="H1919" s="188"/>
      <c r="I1919" s="92"/>
      <c r="J1919" s="133">
        <v>19</v>
      </c>
      <c r="K1919" s="133">
        <v>20</v>
      </c>
      <c r="L1919" s="133">
        <v>13</v>
      </c>
      <c r="M1919" s="117">
        <v>38</v>
      </c>
      <c r="N1919" s="91"/>
      <c r="O1919" s="133">
        <v>10</v>
      </c>
      <c r="P1919" s="133">
        <v>20</v>
      </c>
      <c r="Q1919" s="133">
        <v>14</v>
      </c>
      <c r="R1919" s="117">
        <v>38</v>
      </c>
      <c r="S1919" s="94"/>
      <c r="T1919" s="95"/>
      <c r="U1919" s="96"/>
      <c r="V1919" s="95"/>
      <c r="W1919" s="95"/>
      <c r="X1919" s="97"/>
      <c r="Y1919" s="94"/>
      <c r="Z1919" s="96"/>
      <c r="AA1919" s="96"/>
      <c r="AB1919" s="95"/>
      <c r="AC1919" s="95"/>
      <c r="AD1919" s="97"/>
      <c r="AE1919" s="94"/>
      <c r="AF1919" s="96"/>
      <c r="AG1919" s="96"/>
      <c r="AH1919" s="95"/>
      <c r="AI1919" s="95"/>
      <c r="AJ1919" s="95"/>
      <c r="AK1919" s="95"/>
      <c r="AL1919" s="91"/>
      <c r="AM1919" s="113"/>
      <c r="AN1919" s="113"/>
      <c r="AO1919" s="92"/>
      <c r="AP1919" s="92"/>
      <c r="AQ1919" s="93"/>
      <c r="AR1919" s="94"/>
      <c r="AS1919" s="96"/>
      <c r="AT1919" s="96"/>
      <c r="AU1919" s="96"/>
      <c r="AV1919" s="95"/>
      <c r="AW1919" s="95"/>
      <c r="AX1919" s="97"/>
      <c r="AY1919" s="97"/>
      <c r="AZ1919" s="97"/>
      <c r="BA1919" s="97"/>
      <c r="BB1919" s="97"/>
      <c r="BC1919" s="99" t="s">
        <v>12297</v>
      </c>
      <c r="BD1919" s="99" t="s">
        <v>12298</v>
      </c>
      <c r="BE1919" s="99" t="s">
        <v>12271</v>
      </c>
      <c r="BF1919" s="100"/>
      <c r="BG1919" s="100"/>
      <c r="BH1919" s="111"/>
      <c r="BI1919" s="100"/>
      <c r="BJ1919" s="99"/>
      <c r="BK1919" s="112" t="s">
        <v>1511</v>
      </c>
      <c r="BL1919" s="102"/>
      <c r="BM1919" s="99"/>
      <c r="BN1919" s="99"/>
      <c r="BT1919" s="99"/>
      <c r="BU1919" s="99"/>
      <c r="BV1919" s="99"/>
      <c r="BW1919" s="99"/>
      <c r="BX1919" s="99"/>
      <c r="CB1919" s="13" t="s">
        <v>1511</v>
      </c>
    </row>
    <row r="1920" ht="13.75" spans="1:80">
      <c r="A1920" s="88" t="s">
        <v>12819</v>
      </c>
      <c r="B1920" s="88" t="s">
        <v>10391</v>
      </c>
      <c r="C1920" s="88" t="s">
        <v>10660</v>
      </c>
      <c r="D1920" s="89" t="s">
        <v>494</v>
      </c>
      <c r="E1920" s="254">
        <v>9</v>
      </c>
      <c r="F1920" s="135">
        <v>52</v>
      </c>
      <c r="G1920" s="90">
        <f t="shared" si="32"/>
        <v>468</v>
      </c>
      <c r="H1920" s="188"/>
      <c r="I1920" s="92"/>
      <c r="J1920" s="133">
        <v>34</v>
      </c>
      <c r="K1920" s="133">
        <v>52</v>
      </c>
      <c r="L1920" s="133">
        <v>17</v>
      </c>
      <c r="M1920" s="117">
        <v>38</v>
      </c>
      <c r="N1920" s="91"/>
      <c r="O1920" s="133">
        <v>26</v>
      </c>
      <c r="P1920" s="133">
        <v>48</v>
      </c>
      <c r="Q1920" s="133">
        <v>26</v>
      </c>
      <c r="R1920" s="117">
        <v>38</v>
      </c>
      <c r="S1920" s="94"/>
      <c r="T1920" s="95"/>
      <c r="U1920" s="114"/>
      <c r="V1920" s="114"/>
      <c r="W1920" s="114"/>
      <c r="X1920" s="97"/>
      <c r="Y1920" s="94"/>
      <c r="Z1920" s="96"/>
      <c r="AA1920" s="114"/>
      <c r="AB1920" s="114"/>
      <c r="AC1920" s="114"/>
      <c r="AD1920" s="97"/>
      <c r="AE1920" s="94"/>
      <c r="AF1920" s="96"/>
      <c r="AG1920" s="96"/>
      <c r="AH1920" s="95"/>
      <c r="AI1920" s="95"/>
      <c r="AJ1920" s="95"/>
      <c r="AK1920" s="95"/>
      <c r="AL1920" s="91"/>
      <c r="AM1920" s="113"/>
      <c r="AN1920" s="113"/>
      <c r="AO1920" s="92"/>
      <c r="AP1920" s="92"/>
      <c r="AQ1920" s="93"/>
      <c r="AR1920" s="94"/>
      <c r="AS1920" s="96"/>
      <c r="AT1920" s="96"/>
      <c r="AU1920" s="96"/>
      <c r="AV1920" s="95"/>
      <c r="AW1920" s="95"/>
      <c r="AX1920" s="97"/>
      <c r="AY1920" s="97"/>
      <c r="AZ1920" s="97"/>
      <c r="BA1920" s="97"/>
      <c r="BB1920" s="97"/>
      <c r="BC1920" s="99" t="s">
        <v>12300</v>
      </c>
      <c r="BD1920" s="99" t="s">
        <v>12301</v>
      </c>
      <c r="BE1920" s="99" t="s">
        <v>12275</v>
      </c>
      <c r="BF1920" s="100"/>
      <c r="BG1920" s="100"/>
      <c r="BH1920" s="111"/>
      <c r="BI1920" s="111"/>
      <c r="BJ1920" s="99"/>
      <c r="BK1920" s="112" t="s">
        <v>1511</v>
      </c>
      <c r="BL1920" s="102"/>
      <c r="BM1920" s="99"/>
      <c r="BN1920" s="99"/>
      <c r="BT1920" s="99"/>
      <c r="BU1920" s="99"/>
      <c r="BV1920" s="99"/>
      <c r="BW1920" s="99"/>
      <c r="BX1920" s="99"/>
      <c r="CB1920" s="13" t="s">
        <v>1511</v>
      </c>
    </row>
    <row r="1921" ht="13.75" spans="1:80">
      <c r="A1921" s="88" t="s">
        <v>12819</v>
      </c>
      <c r="B1921" s="88" t="s">
        <v>10391</v>
      </c>
      <c r="C1921" s="88" t="s">
        <v>10662</v>
      </c>
      <c r="D1921" s="89" t="s">
        <v>12266</v>
      </c>
      <c r="E1921" s="254">
        <v>9</v>
      </c>
      <c r="F1921" s="135">
        <v>26</v>
      </c>
      <c r="G1921" s="90">
        <f t="shared" si="32"/>
        <v>234</v>
      </c>
      <c r="H1921" s="188"/>
      <c r="I1921" s="92"/>
      <c r="J1921" s="92"/>
      <c r="K1921" s="92"/>
      <c r="L1921" s="92"/>
      <c r="M1921" s="93"/>
      <c r="N1921" s="91"/>
      <c r="O1921" s="92">
        <v>23</v>
      </c>
      <c r="P1921" s="92">
        <v>22</v>
      </c>
      <c r="Q1921" s="92">
        <v>14</v>
      </c>
      <c r="R1921" s="93">
        <v>38</v>
      </c>
      <c r="S1921" s="94"/>
      <c r="T1921" s="95"/>
      <c r="U1921" s="96"/>
      <c r="V1921" s="95"/>
      <c r="W1921" s="95"/>
      <c r="X1921" s="97"/>
      <c r="Y1921" s="94"/>
      <c r="Z1921" s="96"/>
      <c r="AA1921" s="96"/>
      <c r="AB1921" s="95"/>
      <c r="AC1921" s="95"/>
      <c r="AD1921" s="97"/>
      <c r="AE1921" s="94"/>
      <c r="AF1921" s="96"/>
      <c r="AG1921" s="96"/>
      <c r="AH1921" s="95"/>
      <c r="AI1921" s="95"/>
      <c r="AJ1921" s="95"/>
      <c r="AK1921" s="95"/>
      <c r="AL1921" s="91"/>
      <c r="AM1921" s="113"/>
      <c r="AN1921" s="113">
        <v>19</v>
      </c>
      <c r="AO1921" s="92">
        <v>30</v>
      </c>
      <c r="AP1921" s="92">
        <v>16</v>
      </c>
      <c r="AQ1921" s="93">
        <v>38</v>
      </c>
      <c r="AR1921" s="94"/>
      <c r="AS1921" s="96"/>
      <c r="AT1921" s="96"/>
      <c r="AU1921" s="96"/>
      <c r="AV1921" s="95"/>
      <c r="AW1921" s="95"/>
      <c r="AX1921" s="97"/>
      <c r="AY1921" s="97"/>
      <c r="AZ1921" s="97"/>
      <c r="BA1921" s="97"/>
      <c r="BB1921" s="97"/>
      <c r="BC1921" s="99" t="s">
        <v>12297</v>
      </c>
      <c r="BD1921" s="99" t="s">
        <v>12298</v>
      </c>
      <c r="BE1921" s="99" t="s">
        <v>12271</v>
      </c>
      <c r="BF1921" s="100"/>
      <c r="BG1921" s="100"/>
      <c r="BH1921" s="111"/>
      <c r="BI1921" s="100"/>
      <c r="BJ1921" s="99"/>
      <c r="BK1921" s="112" t="s">
        <v>1511</v>
      </c>
      <c r="BL1921" s="102"/>
      <c r="BM1921" s="99"/>
      <c r="BN1921" s="99"/>
      <c r="BT1921" s="99"/>
      <c r="BU1921" s="99"/>
      <c r="BV1921" s="99"/>
      <c r="BW1921" s="99"/>
      <c r="BX1921" s="99"/>
      <c r="CB1921" s="13" t="s">
        <v>1511</v>
      </c>
    </row>
    <row r="1922" ht="13.75" spans="1:80">
      <c r="A1922" s="88" t="s">
        <v>12819</v>
      </c>
      <c r="B1922" s="88" t="s">
        <v>10391</v>
      </c>
      <c r="C1922" s="88" t="s">
        <v>10662</v>
      </c>
      <c r="D1922" s="89" t="s">
        <v>494</v>
      </c>
      <c r="E1922" s="254">
        <v>9</v>
      </c>
      <c r="F1922" s="135">
        <v>66</v>
      </c>
      <c r="G1922" s="90">
        <f t="shared" si="32"/>
        <v>594</v>
      </c>
      <c r="H1922" s="188"/>
      <c r="I1922" s="92"/>
      <c r="J1922" s="92"/>
      <c r="K1922" s="92"/>
      <c r="L1922" s="92"/>
      <c r="M1922" s="93"/>
      <c r="N1922" s="91"/>
      <c r="O1922" s="92"/>
      <c r="P1922" s="92"/>
      <c r="Q1922" s="92"/>
      <c r="R1922" s="93"/>
      <c r="S1922" s="94"/>
      <c r="T1922" s="95"/>
      <c r="U1922" s="114"/>
      <c r="V1922" s="114"/>
      <c r="W1922" s="114"/>
      <c r="X1922" s="97"/>
      <c r="Y1922" s="94"/>
      <c r="Z1922" s="96"/>
      <c r="AA1922" s="114"/>
      <c r="AB1922" s="114"/>
      <c r="AC1922" s="114"/>
      <c r="AD1922" s="97"/>
      <c r="AE1922" s="94"/>
      <c r="AF1922" s="96"/>
      <c r="AG1922" s="96"/>
      <c r="AH1922" s="95"/>
      <c r="AI1922" s="95"/>
      <c r="AJ1922" s="95"/>
      <c r="AK1922" s="95"/>
      <c r="AL1922" s="91"/>
      <c r="AM1922" s="113"/>
      <c r="AN1922" s="113">
        <v>44</v>
      </c>
      <c r="AO1922" s="92">
        <v>52</v>
      </c>
      <c r="AP1922" s="92">
        <v>42</v>
      </c>
      <c r="AQ1922" s="93"/>
      <c r="AR1922" s="94"/>
      <c r="AS1922" s="96"/>
      <c r="AT1922" s="96"/>
      <c r="AU1922" s="96"/>
      <c r="AV1922" s="95"/>
      <c r="AW1922" s="95"/>
      <c r="AX1922" s="97"/>
      <c r="AY1922" s="97"/>
      <c r="AZ1922" s="97"/>
      <c r="BA1922" s="97"/>
      <c r="BB1922" s="97"/>
      <c r="BC1922" s="99" t="s">
        <v>12300</v>
      </c>
      <c r="BD1922" s="99" t="s">
        <v>12301</v>
      </c>
      <c r="BE1922" s="99" t="s">
        <v>12275</v>
      </c>
      <c r="BF1922" s="100"/>
      <c r="BG1922" s="100"/>
      <c r="BH1922" s="111"/>
      <c r="BI1922" s="111"/>
      <c r="BJ1922" s="99"/>
      <c r="BK1922" s="112" t="s">
        <v>1511</v>
      </c>
      <c r="BL1922" s="102"/>
      <c r="BM1922" s="99"/>
      <c r="BN1922" s="99"/>
      <c r="BT1922" s="99"/>
      <c r="BU1922" s="99"/>
      <c r="BV1922" s="99"/>
      <c r="BW1922" s="99"/>
      <c r="BX1922" s="99"/>
      <c r="CB1922" s="13" t="s">
        <v>1511</v>
      </c>
    </row>
    <row r="1923" ht="13.75" spans="1:80">
      <c r="A1923" s="88" t="s">
        <v>12819</v>
      </c>
      <c r="B1923" s="88" t="s">
        <v>10391</v>
      </c>
      <c r="C1923" s="88" t="s">
        <v>10664</v>
      </c>
      <c r="D1923" s="89" t="s">
        <v>12266</v>
      </c>
      <c r="E1923" s="254">
        <v>9</v>
      </c>
      <c r="F1923" s="135">
        <v>49</v>
      </c>
      <c r="G1923" s="90">
        <f t="shared" si="32"/>
        <v>441</v>
      </c>
      <c r="H1923" s="188"/>
      <c r="I1923" s="92"/>
      <c r="J1923" s="92">
        <v>30</v>
      </c>
      <c r="K1923" s="92">
        <v>34</v>
      </c>
      <c r="L1923" s="92">
        <v>20</v>
      </c>
      <c r="M1923" s="93"/>
      <c r="N1923" s="91"/>
      <c r="O1923" s="92">
        <v>30</v>
      </c>
      <c r="P1923" s="92">
        <v>42</v>
      </c>
      <c r="Q1923" s="92">
        <v>22</v>
      </c>
      <c r="R1923" s="93">
        <v>38</v>
      </c>
      <c r="S1923" s="94"/>
      <c r="T1923" s="95"/>
      <c r="U1923" s="96"/>
      <c r="V1923" s="95"/>
      <c r="W1923" s="95"/>
      <c r="X1923" s="97"/>
      <c r="Y1923" s="94"/>
      <c r="Z1923" s="96"/>
      <c r="AA1923" s="96"/>
      <c r="AB1923" s="95"/>
      <c r="AC1923" s="95"/>
      <c r="AD1923" s="97"/>
      <c r="AE1923" s="94"/>
      <c r="AF1923" s="96"/>
      <c r="AG1923" s="96"/>
      <c r="AH1923" s="95"/>
      <c r="AI1923" s="95"/>
      <c r="AJ1923" s="95"/>
      <c r="AK1923" s="95"/>
      <c r="AL1923" s="91"/>
      <c r="AM1923" s="113"/>
      <c r="AN1923" s="113">
        <v>31</v>
      </c>
      <c r="AO1923" s="92">
        <v>39</v>
      </c>
      <c r="AP1923" s="92">
        <v>23</v>
      </c>
      <c r="AQ1923" s="93"/>
      <c r="AR1923" s="94"/>
      <c r="AS1923" s="96"/>
      <c r="AT1923" s="96"/>
      <c r="AU1923" s="96"/>
      <c r="AV1923" s="95"/>
      <c r="AW1923" s="95"/>
      <c r="AX1923" s="97"/>
      <c r="AY1923" s="97"/>
      <c r="AZ1923" s="97"/>
      <c r="BA1923" s="97"/>
      <c r="BB1923" s="97"/>
      <c r="BC1923" s="99" t="s">
        <v>12297</v>
      </c>
      <c r="BD1923" s="99" t="s">
        <v>12298</v>
      </c>
      <c r="BE1923" s="99" t="s">
        <v>12271</v>
      </c>
      <c r="BF1923" s="100"/>
      <c r="BG1923" s="100"/>
      <c r="BH1923" s="111"/>
      <c r="BI1923" s="100"/>
      <c r="BJ1923" s="99"/>
      <c r="BK1923" s="112" t="s">
        <v>1511</v>
      </c>
      <c r="BL1923" s="102"/>
      <c r="BM1923" s="99"/>
      <c r="BN1923" s="99"/>
      <c r="BT1923" s="99"/>
      <c r="BU1923" s="99"/>
      <c r="BV1923" s="99"/>
      <c r="BW1923" s="99"/>
      <c r="BX1923" s="99"/>
      <c r="CB1923" s="13" t="s">
        <v>1511</v>
      </c>
    </row>
    <row r="1924" ht="13.75" spans="1:80">
      <c r="A1924" s="88" t="s">
        <v>12819</v>
      </c>
      <c r="B1924" s="88" t="s">
        <v>10391</v>
      </c>
      <c r="C1924" s="88" t="s">
        <v>10664</v>
      </c>
      <c r="D1924" s="89" t="s">
        <v>494</v>
      </c>
      <c r="E1924" s="254">
        <v>9</v>
      </c>
      <c r="F1924" s="135">
        <v>93</v>
      </c>
      <c r="G1924" s="90">
        <f t="shared" si="32"/>
        <v>837</v>
      </c>
      <c r="H1924" s="188"/>
      <c r="I1924" s="92"/>
      <c r="J1924" s="92">
        <v>60</v>
      </c>
      <c r="K1924" s="92">
        <v>60</v>
      </c>
      <c r="L1924" s="92">
        <v>35</v>
      </c>
      <c r="M1924" s="93"/>
      <c r="N1924" s="91"/>
      <c r="O1924" s="92">
        <v>51</v>
      </c>
      <c r="P1924" s="92">
        <v>55</v>
      </c>
      <c r="Q1924" s="92">
        <v>67</v>
      </c>
      <c r="R1924" s="93"/>
      <c r="S1924" s="94"/>
      <c r="T1924" s="95"/>
      <c r="U1924" s="114"/>
      <c r="V1924" s="114"/>
      <c r="W1924" s="114"/>
      <c r="X1924" s="97"/>
      <c r="Y1924" s="94"/>
      <c r="Z1924" s="96"/>
      <c r="AA1924" s="114"/>
      <c r="AB1924" s="114"/>
      <c r="AC1924" s="114"/>
      <c r="AD1924" s="97"/>
      <c r="AE1924" s="94"/>
      <c r="AF1924" s="96"/>
      <c r="AG1924" s="96"/>
      <c r="AH1924" s="95"/>
      <c r="AI1924" s="95"/>
      <c r="AJ1924" s="95"/>
      <c r="AK1924" s="95"/>
      <c r="AL1924" s="91"/>
      <c r="AM1924" s="113"/>
      <c r="AN1924" s="113">
        <v>57</v>
      </c>
      <c r="AO1924" s="92">
        <v>61</v>
      </c>
      <c r="AP1924" s="92">
        <v>57</v>
      </c>
      <c r="AQ1924" s="93"/>
      <c r="AR1924" s="94"/>
      <c r="AS1924" s="96"/>
      <c r="AT1924" s="96"/>
      <c r="AU1924" s="96"/>
      <c r="AV1924" s="95"/>
      <c r="AW1924" s="95"/>
      <c r="AX1924" s="97"/>
      <c r="AY1924" s="97"/>
      <c r="AZ1924" s="97"/>
      <c r="BA1924" s="97"/>
      <c r="BB1924" s="97"/>
      <c r="BC1924" s="99" t="s">
        <v>12300</v>
      </c>
      <c r="BD1924" s="99" t="s">
        <v>12301</v>
      </c>
      <c r="BE1924" s="99" t="s">
        <v>12275</v>
      </c>
      <c r="BF1924" s="100"/>
      <c r="BG1924" s="100"/>
      <c r="BH1924" s="111"/>
      <c r="BI1924" s="111"/>
      <c r="BJ1924" s="99"/>
      <c r="BK1924" s="112" t="s">
        <v>1511</v>
      </c>
      <c r="BL1924" s="102"/>
      <c r="BM1924" s="99"/>
      <c r="BN1924" s="99"/>
      <c r="BT1924" s="99"/>
      <c r="BU1924" s="99"/>
      <c r="BV1924" s="99"/>
      <c r="BW1924" s="99"/>
      <c r="BX1924" s="99"/>
      <c r="CB1924" s="13" t="s">
        <v>1511</v>
      </c>
    </row>
    <row r="1925" ht="13.75" spans="1:80">
      <c r="A1925" s="88" t="s">
        <v>12819</v>
      </c>
      <c r="B1925" s="88" t="s">
        <v>10391</v>
      </c>
      <c r="C1925" s="88" t="s">
        <v>10666</v>
      </c>
      <c r="D1925" s="89" t="s">
        <v>12266</v>
      </c>
      <c r="E1925" s="254">
        <v>9</v>
      </c>
      <c r="F1925" s="135">
        <v>27</v>
      </c>
      <c r="G1925" s="90">
        <f t="shared" si="32"/>
        <v>243</v>
      </c>
      <c r="H1925" s="188"/>
      <c r="I1925" s="92"/>
      <c r="J1925" s="92"/>
      <c r="K1925" s="92"/>
      <c r="L1925" s="92"/>
      <c r="M1925" s="93"/>
      <c r="N1925" s="91"/>
      <c r="O1925" s="92"/>
      <c r="P1925" s="92"/>
      <c r="Q1925" s="92"/>
      <c r="R1925" s="93"/>
      <c r="S1925" s="94"/>
      <c r="T1925" s="95"/>
      <c r="U1925" s="96"/>
      <c r="V1925" s="95"/>
      <c r="W1925" s="95"/>
      <c r="X1925" s="97"/>
      <c r="Y1925" s="94"/>
      <c r="Z1925" s="96"/>
      <c r="AA1925" s="96"/>
      <c r="AB1925" s="95"/>
      <c r="AC1925" s="95"/>
      <c r="AD1925" s="97"/>
      <c r="AE1925" s="94"/>
      <c r="AF1925" s="96"/>
      <c r="AG1925" s="96"/>
      <c r="AH1925" s="95"/>
      <c r="AI1925" s="95"/>
      <c r="AJ1925" s="95"/>
      <c r="AK1925" s="95"/>
      <c r="AL1925" s="91"/>
      <c r="AM1925" s="113"/>
      <c r="AN1925" s="113"/>
      <c r="AO1925" s="92"/>
      <c r="AP1925" s="92"/>
      <c r="AQ1925" s="93"/>
      <c r="AR1925" s="94"/>
      <c r="AS1925" s="96"/>
      <c r="AT1925" s="96"/>
      <c r="AU1925" s="96"/>
      <c r="AV1925" s="95"/>
      <c r="AW1925" s="95"/>
      <c r="AX1925" s="97"/>
      <c r="AY1925" s="97"/>
      <c r="AZ1925" s="97"/>
      <c r="BA1925" s="97"/>
      <c r="BB1925" s="97"/>
      <c r="BC1925" s="99" t="s">
        <v>12297</v>
      </c>
      <c r="BD1925" s="99" t="s">
        <v>12298</v>
      </c>
      <c r="BE1925" s="99" t="s">
        <v>12271</v>
      </c>
      <c r="BF1925" s="100"/>
      <c r="BG1925" s="100"/>
      <c r="BH1925" s="111"/>
      <c r="BI1925" s="100"/>
      <c r="BJ1925" s="99"/>
      <c r="BK1925" s="112" t="s">
        <v>1511</v>
      </c>
      <c r="BL1925" s="102"/>
      <c r="BM1925" s="99"/>
      <c r="BN1925" s="99"/>
      <c r="BT1925" s="99"/>
      <c r="BU1925" s="99"/>
      <c r="BV1925" s="99"/>
      <c r="BW1925" s="99"/>
      <c r="BX1925" s="99"/>
      <c r="CB1925" s="13" t="s">
        <v>1511</v>
      </c>
    </row>
    <row r="1926" ht="13.75" spans="1:80">
      <c r="A1926" s="88" t="s">
        <v>12819</v>
      </c>
      <c r="B1926" s="88" t="s">
        <v>10391</v>
      </c>
      <c r="C1926" s="88" t="s">
        <v>10666</v>
      </c>
      <c r="D1926" s="89" t="s">
        <v>494</v>
      </c>
      <c r="E1926" s="254">
        <v>9</v>
      </c>
      <c r="F1926" s="135">
        <v>61</v>
      </c>
      <c r="G1926" s="90">
        <f t="shared" si="32"/>
        <v>549</v>
      </c>
      <c r="H1926" s="188"/>
      <c r="I1926" s="92"/>
      <c r="J1926" s="92"/>
      <c r="K1926" s="92"/>
      <c r="L1926" s="92"/>
      <c r="M1926" s="93"/>
      <c r="N1926" s="91"/>
      <c r="O1926" s="92"/>
      <c r="P1926" s="92"/>
      <c r="Q1926" s="92"/>
      <c r="R1926" s="93"/>
      <c r="S1926" s="94"/>
      <c r="T1926" s="95"/>
      <c r="U1926" s="114"/>
      <c r="V1926" s="114"/>
      <c r="W1926" s="114"/>
      <c r="X1926" s="97"/>
      <c r="Y1926" s="94"/>
      <c r="Z1926" s="96"/>
      <c r="AA1926" s="114"/>
      <c r="AB1926" s="114"/>
      <c r="AC1926" s="114"/>
      <c r="AD1926" s="97"/>
      <c r="AE1926" s="94"/>
      <c r="AF1926" s="96"/>
      <c r="AG1926" s="96"/>
      <c r="AH1926" s="95"/>
      <c r="AI1926" s="95"/>
      <c r="AJ1926" s="95"/>
      <c r="AK1926" s="95"/>
      <c r="AL1926" s="91"/>
      <c r="AM1926" s="113"/>
      <c r="AN1926" s="113"/>
      <c r="AO1926" s="92"/>
      <c r="AP1926" s="92"/>
      <c r="AQ1926" s="93"/>
      <c r="AR1926" s="94"/>
      <c r="AS1926" s="96"/>
      <c r="AT1926" s="96"/>
      <c r="AU1926" s="96"/>
      <c r="AV1926" s="95"/>
      <c r="AW1926" s="95"/>
      <c r="AX1926" s="97"/>
      <c r="AY1926" s="97"/>
      <c r="AZ1926" s="97"/>
      <c r="BA1926" s="97"/>
      <c r="BB1926" s="97"/>
      <c r="BC1926" s="99" t="s">
        <v>12300</v>
      </c>
      <c r="BD1926" s="99" t="s">
        <v>12301</v>
      </c>
      <c r="BE1926" s="99" t="s">
        <v>12275</v>
      </c>
      <c r="BF1926" s="100"/>
      <c r="BG1926" s="100"/>
      <c r="BH1926" s="111"/>
      <c r="BI1926" s="111"/>
      <c r="BJ1926" s="99"/>
      <c r="BK1926" s="112" t="s">
        <v>1511</v>
      </c>
      <c r="BL1926" s="102"/>
      <c r="BM1926" s="99"/>
      <c r="BN1926" s="99"/>
      <c r="BT1926" s="99"/>
      <c r="BU1926" s="99"/>
      <c r="BV1926" s="99"/>
      <c r="BW1926" s="99"/>
      <c r="BX1926" s="99"/>
      <c r="CB1926" s="13" t="s">
        <v>1511</v>
      </c>
    </row>
    <row r="1927" ht="13.75" spans="1:80">
      <c r="A1927" s="88" t="s">
        <v>12820</v>
      </c>
      <c r="B1927" s="88" t="s">
        <v>720</v>
      </c>
      <c r="C1927" s="88" t="s">
        <v>718</v>
      </c>
      <c r="D1927" s="89" t="s">
        <v>12266</v>
      </c>
      <c r="E1927" s="254">
        <v>9</v>
      </c>
      <c r="F1927" s="135">
        <v>62</v>
      </c>
      <c r="G1927" s="90">
        <f t="shared" si="32"/>
        <v>558</v>
      </c>
      <c r="H1927" s="94"/>
      <c r="I1927" s="95"/>
      <c r="J1927" s="95"/>
      <c r="K1927" s="95"/>
      <c r="L1927" s="95"/>
      <c r="M1927" s="97"/>
      <c r="N1927" s="94"/>
      <c r="O1927" s="95"/>
      <c r="P1927" s="95"/>
      <c r="Q1927" s="95"/>
      <c r="R1927" s="97"/>
      <c r="S1927" s="91"/>
      <c r="T1927" s="92"/>
      <c r="U1927" s="113">
        <v>38</v>
      </c>
      <c r="V1927" s="92">
        <v>48</v>
      </c>
      <c r="W1927" s="92">
        <v>27</v>
      </c>
      <c r="X1927" s="93"/>
      <c r="Y1927" s="91"/>
      <c r="Z1927" s="113"/>
      <c r="AA1927" s="113"/>
      <c r="AB1927" s="92"/>
      <c r="AC1927" s="92"/>
      <c r="AD1927" s="93"/>
      <c r="AE1927" s="94"/>
      <c r="AF1927" s="96"/>
      <c r="AG1927" s="96"/>
      <c r="AH1927" s="95"/>
      <c r="AI1927" s="95"/>
      <c r="AJ1927" s="95"/>
      <c r="AK1927" s="95"/>
      <c r="AL1927" s="126"/>
      <c r="AM1927" s="129"/>
      <c r="AN1927" s="129"/>
      <c r="AO1927" s="127"/>
      <c r="AP1927" s="127"/>
      <c r="AQ1927" s="128"/>
      <c r="AR1927" s="94"/>
      <c r="AS1927" s="96"/>
      <c r="AT1927" s="96"/>
      <c r="AU1927" s="96"/>
      <c r="AV1927" s="95"/>
      <c r="AW1927" s="95"/>
      <c r="AX1927" s="97"/>
      <c r="AY1927" s="97"/>
      <c r="AZ1927" s="97"/>
      <c r="BA1927" s="97"/>
      <c r="BB1927" s="97"/>
      <c r="BC1927" s="99" t="s">
        <v>12279</v>
      </c>
      <c r="BD1927" s="99" t="s">
        <v>12280</v>
      </c>
      <c r="BE1927" s="99" t="s">
        <v>12271</v>
      </c>
      <c r="BF1927" s="111" t="s">
        <v>12272</v>
      </c>
      <c r="BG1927" s="100"/>
      <c r="BH1927" s="111"/>
      <c r="BI1927" s="100"/>
      <c r="BJ1927" s="99"/>
      <c r="BK1927" s="112" t="s">
        <v>1511</v>
      </c>
      <c r="BL1927" s="102"/>
      <c r="BM1927" s="99"/>
      <c r="BN1927" s="99"/>
      <c r="BT1927" s="99"/>
      <c r="BU1927" s="99"/>
      <c r="BV1927" s="99"/>
      <c r="BW1927" s="99"/>
      <c r="BX1927" s="99"/>
      <c r="CB1927" s="13" t="s">
        <v>1511</v>
      </c>
    </row>
    <row r="1928" ht="13.75" spans="1:80">
      <c r="A1928" s="88" t="s">
        <v>12820</v>
      </c>
      <c r="B1928" s="88" t="s">
        <v>720</v>
      </c>
      <c r="C1928" s="88" t="s">
        <v>718</v>
      </c>
      <c r="D1928" s="89" t="s">
        <v>494</v>
      </c>
      <c r="E1928" s="254">
        <v>9</v>
      </c>
      <c r="F1928" s="135">
        <v>175</v>
      </c>
      <c r="G1928" s="90">
        <f t="shared" si="32"/>
        <v>1575</v>
      </c>
      <c r="H1928" s="94"/>
      <c r="I1928" s="95"/>
      <c r="J1928" s="95"/>
      <c r="K1928" s="95"/>
      <c r="L1928" s="95"/>
      <c r="M1928" s="97"/>
      <c r="N1928" s="94"/>
      <c r="O1928" s="95"/>
      <c r="P1928" s="95"/>
      <c r="Q1928" s="95"/>
      <c r="R1928" s="97"/>
      <c r="S1928" s="91"/>
      <c r="T1928" s="92"/>
      <c r="U1928" s="118">
        <v>117</v>
      </c>
      <c r="V1928" s="118">
        <v>131</v>
      </c>
      <c r="W1928" s="118">
        <v>65</v>
      </c>
      <c r="X1928" s="93"/>
      <c r="Y1928" s="91"/>
      <c r="Z1928" s="113"/>
      <c r="AA1928" s="118"/>
      <c r="AB1928" s="118"/>
      <c r="AC1928" s="118"/>
      <c r="AD1928" s="93"/>
      <c r="AE1928" s="94"/>
      <c r="AF1928" s="96"/>
      <c r="AG1928" s="96"/>
      <c r="AH1928" s="95"/>
      <c r="AI1928" s="95"/>
      <c r="AJ1928" s="95"/>
      <c r="AK1928" s="95"/>
      <c r="AL1928" s="126"/>
      <c r="AM1928" s="129"/>
      <c r="AN1928" s="129"/>
      <c r="AO1928" s="127"/>
      <c r="AP1928" s="127"/>
      <c r="AQ1928" s="128"/>
      <c r="AR1928" s="94"/>
      <c r="AS1928" s="96"/>
      <c r="AT1928" s="96"/>
      <c r="AU1928" s="96"/>
      <c r="AV1928" s="95"/>
      <c r="AW1928" s="95"/>
      <c r="AX1928" s="97"/>
      <c r="AY1928" s="97"/>
      <c r="AZ1928" s="97"/>
      <c r="BA1928" s="97"/>
      <c r="BB1928" s="97"/>
      <c r="BC1928" s="99" t="s">
        <v>12281</v>
      </c>
      <c r="BD1928" s="99" t="s">
        <v>12282</v>
      </c>
      <c r="BE1928" s="99" t="s">
        <v>12275</v>
      </c>
      <c r="BF1928" s="111" t="s">
        <v>12272</v>
      </c>
      <c r="BG1928" s="100"/>
      <c r="BH1928" s="111"/>
      <c r="BI1928" s="111"/>
      <c r="BJ1928" s="99"/>
      <c r="BK1928" s="112" t="s">
        <v>1511</v>
      </c>
      <c r="BL1928" s="102"/>
      <c r="BM1928" s="99"/>
      <c r="BN1928" s="99"/>
      <c r="BT1928" s="99"/>
      <c r="BU1928" s="99"/>
      <c r="BV1928" s="99"/>
      <c r="BW1928" s="99"/>
      <c r="BX1928" s="99"/>
      <c r="CB1928" s="13" t="s">
        <v>1511</v>
      </c>
    </row>
    <row r="1929" ht="13.75" spans="1:80">
      <c r="A1929" s="88" t="s">
        <v>12821</v>
      </c>
      <c r="B1929" s="88" t="s">
        <v>611</v>
      </c>
      <c r="C1929" s="106" t="s">
        <v>5854</v>
      </c>
      <c r="D1929" s="89" t="s">
        <v>12266</v>
      </c>
      <c r="E1929" s="135">
        <v>9</v>
      </c>
      <c r="F1929" s="135">
        <v>63</v>
      </c>
      <c r="G1929" s="90">
        <f t="shared" si="32"/>
        <v>567</v>
      </c>
      <c r="H1929" s="91"/>
      <c r="I1929" s="92"/>
      <c r="J1929" s="92"/>
      <c r="K1929" s="92"/>
      <c r="L1929" s="92"/>
      <c r="M1929" s="93"/>
      <c r="N1929" s="91"/>
      <c r="O1929" s="92"/>
      <c r="P1929" s="92"/>
      <c r="Q1929" s="92"/>
      <c r="R1929" s="93"/>
      <c r="S1929" s="91"/>
      <c r="T1929" s="92"/>
      <c r="U1929" s="113"/>
      <c r="V1929" s="92"/>
      <c r="W1929" s="92"/>
      <c r="X1929" s="93"/>
      <c r="Y1929" s="91"/>
      <c r="Z1929" s="113"/>
      <c r="AA1929" s="113"/>
      <c r="AB1929" s="92"/>
      <c r="AC1929" s="92"/>
      <c r="AD1929" s="93"/>
      <c r="AE1929" s="91"/>
      <c r="AF1929" s="113"/>
      <c r="AG1929" s="113"/>
      <c r="AH1929" s="92"/>
      <c r="AI1929" s="92"/>
      <c r="AJ1929" s="92"/>
      <c r="AK1929" s="92"/>
      <c r="AL1929" s="94"/>
      <c r="AM1929" s="96"/>
      <c r="AN1929" s="96"/>
      <c r="AO1929" s="95"/>
      <c r="AP1929" s="95"/>
      <c r="AQ1929" s="97"/>
      <c r="AR1929" s="91"/>
      <c r="AS1929" s="113"/>
      <c r="AT1929" s="113"/>
      <c r="AU1929" s="113"/>
      <c r="AV1929" s="92"/>
      <c r="AW1929" s="92"/>
      <c r="AX1929" s="93"/>
      <c r="AY1929" s="97"/>
      <c r="AZ1929" s="97"/>
      <c r="BA1929" s="97"/>
      <c r="BB1929" s="97"/>
      <c r="BC1929" s="99" t="s">
        <v>12336</v>
      </c>
      <c r="BD1929" s="99" t="s">
        <v>12298</v>
      </c>
      <c r="BE1929" s="99" t="s">
        <v>12297</v>
      </c>
      <c r="BF1929" s="100"/>
      <c r="BG1929" s="103"/>
      <c r="BH1929" s="103"/>
      <c r="BI1929" s="103"/>
      <c r="BJ1929" s="99"/>
      <c r="BK1929" s="112" t="s">
        <v>1511</v>
      </c>
      <c r="BL1929" s="102"/>
      <c r="BM1929" s="99"/>
      <c r="BN1929" s="99"/>
      <c r="BT1929" s="99"/>
      <c r="BU1929" s="99"/>
      <c r="BV1929" s="99"/>
      <c r="BW1929" s="99"/>
      <c r="BX1929" s="99"/>
      <c r="CB1929" s="13" t="s">
        <v>1511</v>
      </c>
    </row>
    <row r="1930" ht="13.75" spans="1:80">
      <c r="A1930" s="88" t="s">
        <v>12821</v>
      </c>
      <c r="B1930" s="88" t="s">
        <v>611</v>
      </c>
      <c r="C1930" s="106" t="s">
        <v>5854</v>
      </c>
      <c r="D1930" s="89" t="s">
        <v>494</v>
      </c>
      <c r="E1930" s="135">
        <v>9</v>
      </c>
      <c r="F1930" s="135">
        <v>54</v>
      </c>
      <c r="G1930" s="90">
        <f t="shared" si="32"/>
        <v>486</v>
      </c>
      <c r="H1930" s="91"/>
      <c r="I1930" s="92"/>
      <c r="J1930" s="92"/>
      <c r="K1930" s="92"/>
      <c r="L1930" s="92"/>
      <c r="M1930" s="93"/>
      <c r="N1930" s="91"/>
      <c r="O1930" s="92"/>
      <c r="P1930" s="92"/>
      <c r="Q1930" s="92"/>
      <c r="R1930" s="93"/>
      <c r="S1930" s="91"/>
      <c r="T1930" s="92"/>
      <c r="U1930" s="118"/>
      <c r="V1930" s="118"/>
      <c r="W1930" s="118"/>
      <c r="X1930" s="93"/>
      <c r="Y1930" s="91"/>
      <c r="Z1930" s="113"/>
      <c r="AA1930" s="118"/>
      <c r="AB1930" s="118"/>
      <c r="AC1930" s="118"/>
      <c r="AD1930" s="93"/>
      <c r="AE1930" s="91"/>
      <c r="AF1930" s="113"/>
      <c r="AG1930" s="113"/>
      <c r="AH1930" s="92"/>
      <c r="AI1930" s="92"/>
      <c r="AJ1930" s="92"/>
      <c r="AK1930" s="92"/>
      <c r="AL1930" s="94"/>
      <c r="AM1930" s="96"/>
      <c r="AN1930" s="96"/>
      <c r="AO1930" s="95"/>
      <c r="AP1930" s="95"/>
      <c r="AQ1930" s="97"/>
      <c r="AR1930" s="91"/>
      <c r="AS1930" s="113"/>
      <c r="AT1930" s="113"/>
      <c r="AU1930" s="113"/>
      <c r="AV1930" s="92"/>
      <c r="AW1930" s="92"/>
      <c r="AX1930" s="93"/>
      <c r="AY1930" s="97"/>
      <c r="AZ1930" s="97"/>
      <c r="BA1930" s="97"/>
      <c r="BB1930" s="97"/>
      <c r="BC1930" s="99" t="s">
        <v>12337</v>
      </c>
      <c r="BD1930" s="99" t="s">
        <v>12301</v>
      </c>
      <c r="BE1930" s="99" t="s">
        <v>12300</v>
      </c>
      <c r="BF1930" s="100"/>
      <c r="BG1930" s="103"/>
      <c r="BH1930" s="103"/>
      <c r="BI1930" s="103"/>
      <c r="BJ1930" s="99"/>
      <c r="BK1930" s="112" t="s">
        <v>1511</v>
      </c>
      <c r="BL1930" s="102"/>
      <c r="BM1930" s="99"/>
      <c r="BN1930" s="99"/>
      <c r="BT1930" s="99"/>
      <c r="BU1930" s="99"/>
      <c r="BV1930" s="99"/>
      <c r="BW1930" s="99"/>
      <c r="BX1930" s="99"/>
      <c r="CB1930" s="13" t="s">
        <v>1511</v>
      </c>
    </row>
    <row r="1931" ht="13.75" spans="1:80">
      <c r="A1931" s="88" t="s">
        <v>12821</v>
      </c>
      <c r="B1931" s="88" t="s">
        <v>611</v>
      </c>
      <c r="C1931" s="106" t="s">
        <v>8771</v>
      </c>
      <c r="D1931" s="89" t="s">
        <v>12266</v>
      </c>
      <c r="E1931" s="135">
        <v>9</v>
      </c>
      <c r="F1931" s="135">
        <v>63</v>
      </c>
      <c r="G1931" s="90">
        <f t="shared" si="32"/>
        <v>567</v>
      </c>
      <c r="H1931" s="91"/>
      <c r="I1931" s="92"/>
      <c r="J1931" s="92"/>
      <c r="K1931" s="92"/>
      <c r="L1931" s="92"/>
      <c r="M1931" s="93"/>
      <c r="N1931" s="91"/>
      <c r="O1931" s="92">
        <v>47</v>
      </c>
      <c r="P1931" s="92">
        <v>46</v>
      </c>
      <c r="Q1931" s="92">
        <v>20</v>
      </c>
      <c r="R1931" s="93"/>
      <c r="S1931" s="91"/>
      <c r="T1931" s="92"/>
      <c r="U1931" s="113"/>
      <c r="V1931" s="92"/>
      <c r="W1931" s="92"/>
      <c r="X1931" s="93"/>
      <c r="Y1931" s="91"/>
      <c r="Z1931" s="113"/>
      <c r="AA1931" s="113"/>
      <c r="AB1931" s="92"/>
      <c r="AC1931" s="92"/>
      <c r="AD1931" s="93"/>
      <c r="AE1931" s="91"/>
      <c r="AF1931" s="113"/>
      <c r="AG1931" s="113"/>
      <c r="AH1931" s="92"/>
      <c r="AI1931" s="92"/>
      <c r="AJ1931" s="92"/>
      <c r="AK1931" s="92"/>
      <c r="AL1931" s="94"/>
      <c r="AM1931" s="96"/>
      <c r="AN1931" s="96"/>
      <c r="AO1931" s="95"/>
      <c r="AP1931" s="95"/>
      <c r="AQ1931" s="97"/>
      <c r="AR1931" s="91"/>
      <c r="AS1931" s="113"/>
      <c r="AT1931" s="113"/>
      <c r="AU1931" s="113"/>
      <c r="AV1931" s="92"/>
      <c r="AW1931" s="92"/>
      <c r="AX1931" s="93"/>
      <c r="AY1931" s="97"/>
      <c r="AZ1931" s="97"/>
      <c r="BA1931" s="97"/>
      <c r="BB1931" s="97"/>
      <c r="BC1931" s="99" t="s">
        <v>12336</v>
      </c>
      <c r="BD1931" s="99" t="s">
        <v>12298</v>
      </c>
      <c r="BE1931" s="99" t="s">
        <v>12297</v>
      </c>
      <c r="BF1931" s="100"/>
      <c r="BG1931" s="103"/>
      <c r="BH1931" s="103"/>
      <c r="BI1931" s="103"/>
      <c r="BJ1931" s="99"/>
      <c r="BK1931" s="112" t="s">
        <v>1511</v>
      </c>
      <c r="BL1931" s="102"/>
      <c r="BM1931" s="99"/>
      <c r="BN1931" s="99"/>
      <c r="BT1931" s="99"/>
      <c r="BU1931" s="99"/>
      <c r="BV1931" s="99"/>
      <c r="BW1931" s="99"/>
      <c r="BX1931" s="99"/>
      <c r="CB1931" s="13" t="s">
        <v>1511</v>
      </c>
    </row>
    <row r="1932" ht="13.75" spans="1:80">
      <c r="A1932" s="88" t="s">
        <v>12821</v>
      </c>
      <c r="B1932" s="88" t="s">
        <v>611</v>
      </c>
      <c r="C1932" s="106" t="s">
        <v>8771</v>
      </c>
      <c r="D1932" s="89" t="s">
        <v>494</v>
      </c>
      <c r="E1932" s="135">
        <v>9</v>
      </c>
      <c r="F1932" s="135">
        <v>54</v>
      </c>
      <c r="G1932" s="90">
        <f t="shared" si="32"/>
        <v>486</v>
      </c>
      <c r="H1932" s="91"/>
      <c r="I1932" s="92"/>
      <c r="J1932" s="92"/>
      <c r="K1932" s="92"/>
      <c r="L1932" s="92"/>
      <c r="M1932" s="93"/>
      <c r="N1932" s="91"/>
      <c r="O1932" s="92">
        <v>38</v>
      </c>
      <c r="P1932" s="92">
        <v>41</v>
      </c>
      <c r="Q1932" s="92">
        <v>63</v>
      </c>
      <c r="R1932" s="93"/>
      <c r="S1932" s="91"/>
      <c r="T1932" s="92"/>
      <c r="U1932" s="118"/>
      <c r="V1932" s="118"/>
      <c r="W1932" s="118"/>
      <c r="X1932" s="93"/>
      <c r="Y1932" s="91"/>
      <c r="Z1932" s="113"/>
      <c r="AA1932" s="118"/>
      <c r="AB1932" s="118"/>
      <c r="AC1932" s="118"/>
      <c r="AD1932" s="93"/>
      <c r="AE1932" s="91"/>
      <c r="AF1932" s="113"/>
      <c r="AG1932" s="113"/>
      <c r="AH1932" s="92"/>
      <c r="AI1932" s="92"/>
      <c r="AJ1932" s="92"/>
      <c r="AK1932" s="92"/>
      <c r="AL1932" s="94"/>
      <c r="AM1932" s="96"/>
      <c r="AN1932" s="96"/>
      <c r="AO1932" s="95"/>
      <c r="AP1932" s="95"/>
      <c r="AQ1932" s="97"/>
      <c r="AR1932" s="91"/>
      <c r="AS1932" s="113"/>
      <c r="AT1932" s="113"/>
      <c r="AU1932" s="113"/>
      <c r="AV1932" s="92"/>
      <c r="AW1932" s="92"/>
      <c r="AX1932" s="93"/>
      <c r="AY1932" s="97"/>
      <c r="AZ1932" s="97"/>
      <c r="BA1932" s="97"/>
      <c r="BB1932" s="97"/>
      <c r="BC1932" s="99" t="s">
        <v>12337</v>
      </c>
      <c r="BD1932" s="99" t="s">
        <v>12301</v>
      </c>
      <c r="BE1932" s="99" t="s">
        <v>12300</v>
      </c>
      <c r="BF1932" s="100"/>
      <c r="BG1932" s="103"/>
      <c r="BH1932" s="103"/>
      <c r="BI1932" s="103"/>
      <c r="BJ1932" s="99"/>
      <c r="BK1932" s="112" t="s">
        <v>1511</v>
      </c>
      <c r="BL1932" s="102"/>
      <c r="BM1932" s="99"/>
      <c r="BN1932" s="99"/>
      <c r="BT1932" s="99"/>
      <c r="BU1932" s="99"/>
      <c r="BV1932" s="99"/>
      <c r="BW1932" s="99"/>
      <c r="BX1932" s="99"/>
      <c r="CB1932" s="13" t="s">
        <v>1511</v>
      </c>
    </row>
    <row r="1933" ht="13.75" spans="1:80">
      <c r="A1933" s="88" t="s">
        <v>12821</v>
      </c>
      <c r="B1933" s="88" t="s">
        <v>611</v>
      </c>
      <c r="C1933" s="106" t="s">
        <v>609</v>
      </c>
      <c r="D1933" s="89" t="s">
        <v>12266</v>
      </c>
      <c r="E1933" s="135">
        <v>9</v>
      </c>
      <c r="F1933" s="135">
        <v>63</v>
      </c>
      <c r="G1933" s="90">
        <f t="shared" si="32"/>
        <v>567</v>
      </c>
      <c r="H1933" s="91"/>
      <c r="I1933" s="92"/>
      <c r="J1933" s="92">
        <v>36</v>
      </c>
      <c r="K1933" s="92">
        <v>41</v>
      </c>
      <c r="L1933" s="92">
        <v>23</v>
      </c>
      <c r="M1933" s="93"/>
      <c r="N1933" s="91"/>
      <c r="O1933" s="92">
        <v>47</v>
      </c>
      <c r="P1933" s="92">
        <v>46</v>
      </c>
      <c r="Q1933" s="92">
        <v>20</v>
      </c>
      <c r="R1933" s="93"/>
      <c r="S1933" s="91"/>
      <c r="T1933" s="92"/>
      <c r="U1933" s="113"/>
      <c r="V1933" s="92"/>
      <c r="W1933" s="92"/>
      <c r="X1933" s="93"/>
      <c r="Y1933" s="91"/>
      <c r="Z1933" s="113"/>
      <c r="AA1933" s="113"/>
      <c r="AB1933" s="92"/>
      <c r="AC1933" s="92"/>
      <c r="AD1933" s="93"/>
      <c r="AE1933" s="91"/>
      <c r="AF1933" s="113"/>
      <c r="AG1933" s="113"/>
      <c r="AH1933" s="92"/>
      <c r="AI1933" s="92"/>
      <c r="AJ1933" s="92"/>
      <c r="AK1933" s="92"/>
      <c r="AL1933" s="94"/>
      <c r="AM1933" s="96"/>
      <c r="AN1933" s="96"/>
      <c r="AO1933" s="95"/>
      <c r="AP1933" s="95"/>
      <c r="AQ1933" s="97"/>
      <c r="AR1933" s="91"/>
      <c r="AS1933" s="113"/>
      <c r="AT1933" s="104">
        <v>41</v>
      </c>
      <c r="AU1933" s="104">
        <v>50</v>
      </c>
      <c r="AV1933" s="105">
        <v>24</v>
      </c>
      <c r="AW1933" s="105">
        <v>27</v>
      </c>
      <c r="AX1933" s="93"/>
      <c r="AY1933" s="97"/>
      <c r="AZ1933" s="97"/>
      <c r="BA1933" s="97"/>
      <c r="BB1933" s="97"/>
      <c r="BC1933" s="99" t="s">
        <v>12336</v>
      </c>
      <c r="BD1933" s="99" t="s">
        <v>12298</v>
      </c>
      <c r="BE1933" s="99" t="s">
        <v>12297</v>
      </c>
      <c r="BF1933" s="100"/>
      <c r="BG1933" s="103"/>
      <c r="BH1933" s="103"/>
      <c r="BI1933" s="103"/>
      <c r="BJ1933" s="99"/>
      <c r="BK1933" s="112" t="s">
        <v>1511</v>
      </c>
      <c r="BL1933" s="102"/>
      <c r="BM1933" s="99"/>
      <c r="BN1933" s="99"/>
      <c r="BT1933" s="99"/>
      <c r="BU1933" s="99"/>
      <c r="BV1933" s="99"/>
      <c r="BW1933" s="99"/>
      <c r="BX1933" s="99"/>
      <c r="CB1933" s="13" t="s">
        <v>1511</v>
      </c>
    </row>
    <row r="1934" ht="13.75" spans="1:80">
      <c r="A1934" s="88" t="s">
        <v>12821</v>
      </c>
      <c r="B1934" s="88" t="s">
        <v>611</v>
      </c>
      <c r="C1934" s="106" t="s">
        <v>609</v>
      </c>
      <c r="D1934" s="89" t="s">
        <v>494</v>
      </c>
      <c r="E1934" s="135">
        <v>9</v>
      </c>
      <c r="F1934" s="135">
        <v>54</v>
      </c>
      <c r="G1934" s="90">
        <f t="shared" si="32"/>
        <v>486</v>
      </c>
      <c r="H1934" s="91"/>
      <c r="I1934" s="92"/>
      <c r="J1934" s="92">
        <v>36</v>
      </c>
      <c r="K1934" s="92">
        <v>44</v>
      </c>
      <c r="L1934" s="92">
        <v>57</v>
      </c>
      <c r="M1934" s="93"/>
      <c r="N1934" s="91"/>
      <c r="O1934" s="92">
        <v>38</v>
      </c>
      <c r="P1934" s="92">
        <v>41</v>
      </c>
      <c r="Q1934" s="92">
        <v>63</v>
      </c>
      <c r="R1934" s="93"/>
      <c r="S1934" s="91"/>
      <c r="T1934" s="92"/>
      <c r="U1934" s="113"/>
      <c r="V1934" s="92"/>
      <c r="W1934" s="92"/>
      <c r="X1934" s="93"/>
      <c r="Y1934" s="91"/>
      <c r="Z1934" s="113"/>
      <c r="AA1934" s="113"/>
      <c r="AB1934" s="92"/>
      <c r="AC1934" s="92"/>
      <c r="AD1934" s="93"/>
      <c r="AE1934" s="91"/>
      <c r="AF1934" s="113"/>
      <c r="AG1934" s="113"/>
      <c r="AH1934" s="92"/>
      <c r="AI1934" s="92"/>
      <c r="AJ1934" s="92"/>
      <c r="AK1934" s="92"/>
      <c r="AL1934" s="94"/>
      <c r="AM1934" s="96"/>
      <c r="AN1934" s="96"/>
      <c r="AO1934" s="95"/>
      <c r="AP1934" s="95"/>
      <c r="AQ1934" s="97"/>
      <c r="AR1934" s="91"/>
      <c r="AS1934" s="113"/>
      <c r="AT1934" s="104">
        <v>51</v>
      </c>
      <c r="AU1934" s="104">
        <v>35</v>
      </c>
      <c r="AV1934" s="105">
        <v>42</v>
      </c>
      <c r="AW1934" s="105">
        <v>56</v>
      </c>
      <c r="AX1934" s="93"/>
      <c r="AY1934" s="97"/>
      <c r="AZ1934" s="97"/>
      <c r="BA1934" s="97"/>
      <c r="BB1934" s="97"/>
      <c r="BC1934" s="99" t="s">
        <v>12337</v>
      </c>
      <c r="BD1934" s="99" t="s">
        <v>12301</v>
      </c>
      <c r="BE1934" s="99" t="s">
        <v>12300</v>
      </c>
      <c r="BF1934" s="100"/>
      <c r="BG1934" s="103"/>
      <c r="BH1934" s="103"/>
      <c r="BI1934" s="103"/>
      <c r="BJ1934" s="99"/>
      <c r="BK1934" s="112" t="s">
        <v>1511</v>
      </c>
      <c r="BL1934" s="102"/>
      <c r="BM1934" s="99"/>
      <c r="BN1934" s="99"/>
      <c r="BT1934" s="99"/>
      <c r="BU1934" s="99"/>
      <c r="BV1934" s="99"/>
      <c r="BW1934" s="99"/>
      <c r="BX1934" s="99"/>
      <c r="CB1934" s="13" t="s">
        <v>1511</v>
      </c>
    </row>
    <row r="1935" ht="13.75" spans="1:80">
      <c r="A1935" s="88" t="s">
        <v>12822</v>
      </c>
      <c r="B1935" s="88" t="s">
        <v>10391</v>
      </c>
      <c r="C1935" s="88" t="s">
        <v>514</v>
      </c>
      <c r="D1935" s="89" t="s">
        <v>12266</v>
      </c>
      <c r="E1935" s="254">
        <v>9</v>
      </c>
      <c r="F1935" s="135">
        <v>26</v>
      </c>
      <c r="G1935" s="90">
        <f t="shared" si="32"/>
        <v>234</v>
      </c>
      <c r="H1935" s="91"/>
      <c r="I1935" s="92"/>
      <c r="J1935" s="92"/>
      <c r="K1935" s="92"/>
      <c r="L1935" s="92"/>
      <c r="M1935" s="93"/>
      <c r="N1935" s="91"/>
      <c r="O1935" s="92"/>
      <c r="P1935" s="92"/>
      <c r="Q1935" s="92"/>
      <c r="R1935" s="92"/>
      <c r="S1935" s="93"/>
      <c r="T1935" s="91"/>
      <c r="U1935" s="92"/>
      <c r="V1935" s="92"/>
      <c r="W1935" s="92"/>
      <c r="X1935" s="92"/>
      <c r="Y1935" s="93"/>
      <c r="Z1935" s="91"/>
      <c r="AA1935" s="92"/>
      <c r="AB1935" s="92"/>
      <c r="AC1935" s="92"/>
      <c r="AD1935" s="92"/>
      <c r="AE1935" s="93"/>
      <c r="AF1935" s="91"/>
      <c r="AG1935" s="92"/>
      <c r="AH1935" s="92"/>
      <c r="AI1935" s="92"/>
      <c r="AJ1935" s="92"/>
      <c r="AK1935" s="93"/>
      <c r="AL1935" s="94"/>
      <c r="AM1935" s="95"/>
      <c r="AN1935" s="95"/>
      <c r="AO1935" s="95"/>
      <c r="AP1935" s="95"/>
      <c r="AQ1935" s="97"/>
      <c r="AR1935" s="91"/>
      <c r="AS1935" s="92"/>
      <c r="AT1935" s="92"/>
      <c r="AU1935" s="92"/>
      <c r="AV1935" s="92"/>
      <c r="AW1935" s="93"/>
      <c r="AX1935" s="91"/>
      <c r="AY1935" s="97"/>
      <c r="AZ1935" s="97"/>
      <c r="BA1935" s="97"/>
      <c r="BB1935" s="97"/>
      <c r="BC1935" s="99" t="s">
        <v>12315</v>
      </c>
      <c r="BD1935" s="99" t="s">
        <v>12270</v>
      </c>
      <c r="BE1935" s="99" t="s">
        <v>12336</v>
      </c>
      <c r="BF1935" s="111" t="s">
        <v>12272</v>
      </c>
      <c r="BG1935" s="100"/>
      <c r="BH1935" s="111"/>
      <c r="BI1935" s="100"/>
      <c r="BJ1935" s="99"/>
      <c r="BK1935" s="112" t="s">
        <v>1511</v>
      </c>
      <c r="BL1935" s="102"/>
      <c r="BM1935" s="99"/>
      <c r="BN1935" s="99"/>
      <c r="BT1935" s="99"/>
      <c r="BU1935" s="99"/>
      <c r="BV1935" s="99"/>
      <c r="BW1935" s="99"/>
      <c r="BX1935" s="99"/>
      <c r="CB1935" s="13" t="s">
        <v>1511</v>
      </c>
    </row>
    <row r="1936" ht="13.75" spans="1:80">
      <c r="A1936" s="88" t="s">
        <v>12822</v>
      </c>
      <c r="B1936" s="88" t="s">
        <v>10391</v>
      </c>
      <c r="C1936" s="88" t="s">
        <v>514</v>
      </c>
      <c r="D1936" s="89" t="s">
        <v>494</v>
      </c>
      <c r="E1936" s="254">
        <v>9</v>
      </c>
      <c r="F1936" s="135">
        <v>66</v>
      </c>
      <c r="G1936" s="90">
        <f t="shared" si="32"/>
        <v>594</v>
      </c>
      <c r="H1936" s="91"/>
      <c r="I1936" s="92"/>
      <c r="J1936" s="92"/>
      <c r="K1936" s="92"/>
      <c r="L1936" s="92"/>
      <c r="M1936" s="93"/>
      <c r="N1936" s="91"/>
      <c r="O1936" s="92"/>
      <c r="P1936" s="92"/>
      <c r="Q1936" s="92"/>
      <c r="R1936" s="92"/>
      <c r="S1936" s="93"/>
      <c r="T1936" s="91"/>
      <c r="U1936" s="118"/>
      <c r="V1936" s="118"/>
      <c r="W1936" s="118"/>
      <c r="X1936" s="92"/>
      <c r="Y1936" s="93"/>
      <c r="Z1936" s="91"/>
      <c r="AA1936" s="92"/>
      <c r="AB1936" s="92"/>
      <c r="AC1936" s="92"/>
      <c r="AD1936" s="92"/>
      <c r="AE1936" s="93"/>
      <c r="AF1936" s="91"/>
      <c r="AG1936" s="92"/>
      <c r="AH1936" s="92"/>
      <c r="AI1936" s="92"/>
      <c r="AJ1936" s="92"/>
      <c r="AK1936" s="93"/>
      <c r="AL1936" s="94"/>
      <c r="AM1936" s="95"/>
      <c r="AN1936" s="95"/>
      <c r="AO1936" s="95"/>
      <c r="AP1936" s="95"/>
      <c r="AQ1936" s="97"/>
      <c r="AR1936" s="91"/>
      <c r="AS1936" s="92"/>
      <c r="AT1936" s="92"/>
      <c r="AU1936" s="92"/>
      <c r="AV1936" s="92"/>
      <c r="AW1936" s="93"/>
      <c r="AX1936" s="91"/>
      <c r="AY1936" s="97"/>
      <c r="AZ1936" s="97"/>
      <c r="BA1936" s="97"/>
      <c r="BB1936" s="97"/>
      <c r="BC1936" s="99" t="s">
        <v>12316</v>
      </c>
      <c r="BD1936" s="99" t="s">
        <v>12274</v>
      </c>
      <c r="BE1936" s="99" t="s">
        <v>12337</v>
      </c>
      <c r="BF1936" s="111" t="s">
        <v>12272</v>
      </c>
      <c r="BG1936" s="100"/>
      <c r="BH1936" s="111"/>
      <c r="BI1936" s="111"/>
      <c r="BJ1936" s="99"/>
      <c r="BK1936" s="112" t="s">
        <v>1511</v>
      </c>
      <c r="BL1936" s="102"/>
      <c r="BM1936" s="99"/>
      <c r="BN1936" s="99"/>
      <c r="BT1936" s="99"/>
      <c r="BU1936" s="99"/>
      <c r="BV1936" s="99"/>
      <c r="BW1936" s="99"/>
      <c r="BX1936" s="99"/>
      <c r="CB1936" s="13" t="s">
        <v>1511</v>
      </c>
    </row>
    <row r="1937" ht="13.75" spans="1:80">
      <c r="A1937" s="88" t="s">
        <v>12822</v>
      </c>
      <c r="B1937" s="88" t="s">
        <v>10391</v>
      </c>
      <c r="C1937" s="88" t="s">
        <v>11148</v>
      </c>
      <c r="D1937" s="89" t="s">
        <v>12266</v>
      </c>
      <c r="E1937" s="254">
        <v>9</v>
      </c>
      <c r="F1937" s="135">
        <v>21</v>
      </c>
      <c r="G1937" s="90">
        <f t="shared" si="32"/>
        <v>189</v>
      </c>
      <c r="H1937" s="91"/>
      <c r="I1937" s="92"/>
      <c r="J1937" s="92"/>
      <c r="K1937" s="92"/>
      <c r="L1937" s="92"/>
      <c r="M1937" s="93"/>
      <c r="N1937" s="91"/>
      <c r="O1937" s="92"/>
      <c r="P1937" s="92"/>
      <c r="Q1937" s="92"/>
      <c r="R1937" s="92"/>
      <c r="S1937" s="93"/>
      <c r="T1937" s="91"/>
      <c r="U1937" s="92"/>
      <c r="V1937" s="92"/>
      <c r="W1937" s="92"/>
      <c r="X1937" s="92"/>
      <c r="Y1937" s="93"/>
      <c r="Z1937" s="91"/>
      <c r="AA1937" s="92"/>
      <c r="AB1937" s="92"/>
      <c r="AC1937" s="92"/>
      <c r="AD1937" s="92"/>
      <c r="AE1937" s="93"/>
      <c r="AF1937" s="91"/>
      <c r="AG1937" s="92"/>
      <c r="AH1937" s="92"/>
      <c r="AI1937" s="92"/>
      <c r="AJ1937" s="92"/>
      <c r="AK1937" s="93"/>
      <c r="AL1937" s="94"/>
      <c r="AM1937" s="95"/>
      <c r="AN1937" s="95"/>
      <c r="AO1937" s="95"/>
      <c r="AP1937" s="95"/>
      <c r="AQ1937" s="97"/>
      <c r="AR1937" s="91"/>
      <c r="AS1937" s="92"/>
      <c r="AT1937" s="92"/>
      <c r="AU1937" s="92"/>
      <c r="AV1937" s="92"/>
      <c r="AW1937" s="93"/>
      <c r="AX1937" s="91"/>
      <c r="AY1937" s="97"/>
      <c r="AZ1937" s="97"/>
      <c r="BA1937" s="97"/>
      <c r="BB1937" s="97"/>
      <c r="BC1937" s="99" t="s">
        <v>12315</v>
      </c>
      <c r="BD1937" s="99" t="s">
        <v>12270</v>
      </c>
      <c r="BE1937" s="99" t="s">
        <v>12336</v>
      </c>
      <c r="BF1937" s="111" t="s">
        <v>12272</v>
      </c>
      <c r="BG1937" s="100"/>
      <c r="BH1937" s="111"/>
      <c r="BI1937" s="100"/>
      <c r="BJ1937" s="99"/>
      <c r="BK1937" s="112" t="s">
        <v>1511</v>
      </c>
      <c r="BL1937" s="102"/>
      <c r="BM1937" s="99"/>
      <c r="BN1937" s="99"/>
      <c r="BT1937" s="99"/>
      <c r="BU1937" s="99"/>
      <c r="BV1937" s="99"/>
      <c r="BW1937" s="99"/>
      <c r="BX1937" s="99"/>
      <c r="CB1937" s="13" t="s">
        <v>1511</v>
      </c>
    </row>
    <row r="1938" ht="13.75" spans="1:80">
      <c r="A1938" s="88" t="s">
        <v>12822</v>
      </c>
      <c r="B1938" s="88" t="s">
        <v>10391</v>
      </c>
      <c r="C1938" s="88" t="s">
        <v>11148</v>
      </c>
      <c r="D1938" s="89" t="s">
        <v>494</v>
      </c>
      <c r="E1938" s="254">
        <v>9</v>
      </c>
      <c r="F1938" s="135">
        <v>52</v>
      </c>
      <c r="G1938" s="90">
        <f t="shared" si="32"/>
        <v>468</v>
      </c>
      <c r="H1938" s="91"/>
      <c r="I1938" s="92"/>
      <c r="J1938" s="92"/>
      <c r="K1938" s="92"/>
      <c r="L1938" s="92"/>
      <c r="M1938" s="93"/>
      <c r="N1938" s="91"/>
      <c r="O1938" s="92"/>
      <c r="P1938" s="92"/>
      <c r="Q1938" s="92"/>
      <c r="R1938" s="92"/>
      <c r="S1938" s="93"/>
      <c r="T1938" s="91"/>
      <c r="U1938" s="118"/>
      <c r="V1938" s="118"/>
      <c r="W1938" s="118"/>
      <c r="X1938" s="92"/>
      <c r="Y1938" s="93"/>
      <c r="Z1938" s="91"/>
      <c r="AA1938" s="92"/>
      <c r="AB1938" s="92"/>
      <c r="AC1938" s="92"/>
      <c r="AD1938" s="92"/>
      <c r="AE1938" s="93"/>
      <c r="AF1938" s="91"/>
      <c r="AG1938" s="92"/>
      <c r="AH1938" s="92"/>
      <c r="AI1938" s="92"/>
      <c r="AJ1938" s="92"/>
      <c r="AK1938" s="93"/>
      <c r="AL1938" s="94"/>
      <c r="AM1938" s="95"/>
      <c r="AN1938" s="95"/>
      <c r="AO1938" s="95"/>
      <c r="AP1938" s="95"/>
      <c r="AQ1938" s="97"/>
      <c r="AR1938" s="91"/>
      <c r="AS1938" s="92"/>
      <c r="AT1938" s="92"/>
      <c r="AU1938" s="92"/>
      <c r="AV1938" s="92"/>
      <c r="AW1938" s="93"/>
      <c r="AX1938" s="91"/>
      <c r="AY1938" s="97"/>
      <c r="AZ1938" s="97"/>
      <c r="BA1938" s="97"/>
      <c r="BB1938" s="97"/>
      <c r="BC1938" s="99" t="s">
        <v>12316</v>
      </c>
      <c r="BD1938" s="99" t="s">
        <v>12274</v>
      </c>
      <c r="BE1938" s="99" t="s">
        <v>12337</v>
      </c>
      <c r="BF1938" s="111" t="s">
        <v>12272</v>
      </c>
      <c r="BG1938" s="100"/>
      <c r="BH1938" s="111"/>
      <c r="BI1938" s="111"/>
      <c r="BJ1938" s="99"/>
      <c r="BK1938" s="112" t="s">
        <v>1511</v>
      </c>
      <c r="BL1938" s="102"/>
      <c r="BM1938" s="99"/>
      <c r="BN1938" s="99"/>
      <c r="BT1938" s="99"/>
      <c r="BU1938" s="99"/>
      <c r="BV1938" s="99"/>
      <c r="BW1938" s="99"/>
      <c r="BX1938" s="99"/>
      <c r="CB1938" s="13" t="s">
        <v>1511</v>
      </c>
    </row>
    <row r="1939" ht="13.75" spans="1:80">
      <c r="A1939" s="88" t="s">
        <v>12822</v>
      </c>
      <c r="B1939" s="88" t="s">
        <v>10391</v>
      </c>
      <c r="C1939" s="88" t="s">
        <v>693</v>
      </c>
      <c r="D1939" s="89" t="s">
        <v>12266</v>
      </c>
      <c r="E1939" s="254">
        <v>9</v>
      </c>
      <c r="F1939" s="135">
        <v>27</v>
      </c>
      <c r="G1939" s="90">
        <f t="shared" si="32"/>
        <v>243</v>
      </c>
      <c r="H1939" s="91"/>
      <c r="I1939" s="92"/>
      <c r="J1939" s="92">
        <v>16</v>
      </c>
      <c r="K1939" s="92">
        <v>18</v>
      </c>
      <c r="L1939" s="92">
        <v>10</v>
      </c>
      <c r="M1939" s="93">
        <v>38</v>
      </c>
      <c r="N1939" s="91"/>
      <c r="O1939" s="92"/>
      <c r="P1939" s="92"/>
      <c r="Q1939" s="92"/>
      <c r="R1939" s="92"/>
      <c r="S1939" s="93"/>
      <c r="T1939" s="91"/>
      <c r="U1939" s="92"/>
      <c r="V1939" s="92"/>
      <c r="W1939" s="92"/>
      <c r="X1939" s="92"/>
      <c r="Y1939" s="93"/>
      <c r="Z1939" s="91"/>
      <c r="AA1939" s="92"/>
      <c r="AB1939" s="92"/>
      <c r="AC1939" s="92"/>
      <c r="AD1939" s="92"/>
      <c r="AE1939" s="93"/>
      <c r="AF1939" s="91"/>
      <c r="AG1939" s="92"/>
      <c r="AH1939" s="92"/>
      <c r="AI1939" s="92"/>
      <c r="AJ1939" s="92"/>
      <c r="AK1939" s="93"/>
      <c r="AL1939" s="94"/>
      <c r="AM1939" s="95"/>
      <c r="AN1939" s="95"/>
      <c r="AO1939" s="95"/>
      <c r="AP1939" s="95"/>
      <c r="AQ1939" s="97"/>
      <c r="AR1939" s="91"/>
      <c r="AS1939" s="92"/>
      <c r="AT1939" s="92"/>
      <c r="AU1939" s="92"/>
      <c r="AV1939" s="92"/>
      <c r="AW1939" s="93"/>
      <c r="AX1939" s="91"/>
      <c r="AY1939" s="97"/>
      <c r="AZ1939" s="97"/>
      <c r="BA1939" s="97"/>
      <c r="BB1939" s="97"/>
      <c r="BC1939" s="99" t="s">
        <v>12315</v>
      </c>
      <c r="BD1939" s="99" t="s">
        <v>12270</v>
      </c>
      <c r="BE1939" s="99" t="s">
        <v>12336</v>
      </c>
      <c r="BF1939" s="111" t="s">
        <v>12272</v>
      </c>
      <c r="BG1939" s="100"/>
      <c r="BH1939" s="111"/>
      <c r="BI1939" s="100"/>
      <c r="BJ1939" s="99"/>
      <c r="BK1939" s="112" t="s">
        <v>1511</v>
      </c>
      <c r="BL1939" s="102"/>
      <c r="BM1939" s="99"/>
      <c r="BN1939" s="99"/>
      <c r="BT1939" s="99"/>
      <c r="BU1939" s="99"/>
      <c r="BV1939" s="99"/>
      <c r="BW1939" s="99"/>
      <c r="BX1939" s="99"/>
      <c r="CB1939" s="13" t="s">
        <v>1511</v>
      </c>
    </row>
    <row r="1940" ht="13.75" spans="1:80">
      <c r="A1940" s="88" t="s">
        <v>12822</v>
      </c>
      <c r="B1940" s="88" t="s">
        <v>10391</v>
      </c>
      <c r="C1940" s="88" t="s">
        <v>693</v>
      </c>
      <c r="D1940" s="89" t="s">
        <v>494</v>
      </c>
      <c r="E1940" s="254">
        <v>9</v>
      </c>
      <c r="F1940" s="135">
        <v>61</v>
      </c>
      <c r="G1940" s="90">
        <f t="shared" si="32"/>
        <v>549</v>
      </c>
      <c r="H1940" s="91"/>
      <c r="I1940" s="92"/>
      <c r="J1940" s="92">
        <v>35</v>
      </c>
      <c r="K1940" s="92">
        <v>39</v>
      </c>
      <c r="L1940" s="92">
        <v>34</v>
      </c>
      <c r="M1940" s="93"/>
      <c r="N1940" s="91"/>
      <c r="O1940" s="92"/>
      <c r="P1940" s="92"/>
      <c r="Q1940" s="92"/>
      <c r="R1940" s="92"/>
      <c r="S1940" s="93"/>
      <c r="T1940" s="91"/>
      <c r="U1940" s="118"/>
      <c r="V1940" s="118"/>
      <c r="W1940" s="118"/>
      <c r="X1940" s="92"/>
      <c r="Y1940" s="93"/>
      <c r="Z1940" s="91"/>
      <c r="AA1940" s="92"/>
      <c r="AB1940" s="92"/>
      <c r="AC1940" s="92"/>
      <c r="AD1940" s="92"/>
      <c r="AE1940" s="93"/>
      <c r="AF1940" s="91"/>
      <c r="AG1940" s="92"/>
      <c r="AH1940" s="92"/>
      <c r="AI1940" s="92"/>
      <c r="AJ1940" s="92"/>
      <c r="AK1940" s="93"/>
      <c r="AL1940" s="94"/>
      <c r="AM1940" s="95"/>
      <c r="AN1940" s="95"/>
      <c r="AO1940" s="95"/>
      <c r="AP1940" s="95"/>
      <c r="AQ1940" s="97"/>
      <c r="AR1940" s="91"/>
      <c r="AS1940" s="92"/>
      <c r="AT1940" s="92"/>
      <c r="AU1940" s="92"/>
      <c r="AV1940" s="92"/>
      <c r="AW1940" s="93"/>
      <c r="AX1940" s="91"/>
      <c r="AY1940" s="97"/>
      <c r="AZ1940" s="97"/>
      <c r="BA1940" s="97"/>
      <c r="BB1940" s="97"/>
      <c r="BC1940" s="99" t="s">
        <v>12316</v>
      </c>
      <c r="BD1940" s="99" t="s">
        <v>12274</v>
      </c>
      <c r="BE1940" s="99" t="s">
        <v>12337</v>
      </c>
      <c r="BF1940" s="111" t="s">
        <v>12272</v>
      </c>
      <c r="BG1940" s="100"/>
      <c r="BH1940" s="111"/>
      <c r="BI1940" s="111"/>
      <c r="BJ1940" s="99"/>
      <c r="BK1940" s="112" t="s">
        <v>1511</v>
      </c>
      <c r="BL1940" s="102"/>
      <c r="BM1940" s="99"/>
      <c r="BN1940" s="99"/>
      <c r="BT1940" s="99"/>
      <c r="BU1940" s="99"/>
      <c r="BV1940" s="99"/>
      <c r="BW1940" s="99"/>
      <c r="BX1940" s="99"/>
      <c r="CB1940" s="13" t="s">
        <v>1511</v>
      </c>
    </row>
    <row r="1941" ht="13.5" customHeight="1" spans="1:80">
      <c r="A1941" s="88" t="s">
        <v>12822</v>
      </c>
      <c r="B1941" s="88" t="s">
        <v>10391</v>
      </c>
      <c r="C1941" s="88" t="s">
        <v>11144</v>
      </c>
      <c r="D1941" s="89" t="s">
        <v>12266</v>
      </c>
      <c r="E1941" s="254">
        <v>9</v>
      </c>
      <c r="F1941" s="135">
        <v>49</v>
      </c>
      <c r="G1941" s="90">
        <f t="shared" si="32"/>
        <v>441</v>
      </c>
      <c r="H1941" s="91"/>
      <c r="I1941" s="92"/>
      <c r="J1941" s="105">
        <v>29</v>
      </c>
      <c r="K1941" s="105">
        <v>31</v>
      </c>
      <c r="L1941" s="105">
        <v>21</v>
      </c>
      <c r="M1941" s="166">
        <v>38</v>
      </c>
      <c r="N1941" s="91"/>
      <c r="O1941" s="105">
        <v>29</v>
      </c>
      <c r="P1941" s="105">
        <v>31</v>
      </c>
      <c r="Q1941" s="105">
        <v>21</v>
      </c>
      <c r="R1941" s="105">
        <v>38</v>
      </c>
      <c r="S1941" s="93"/>
      <c r="T1941" s="91"/>
      <c r="U1941" s="105">
        <v>29</v>
      </c>
      <c r="V1941" s="105">
        <v>31</v>
      </c>
      <c r="W1941" s="105">
        <v>21</v>
      </c>
      <c r="X1941" s="105">
        <v>38</v>
      </c>
      <c r="Y1941" s="93"/>
      <c r="Z1941" s="91"/>
      <c r="AA1941" s="105">
        <v>29</v>
      </c>
      <c r="AB1941" s="105">
        <v>31</v>
      </c>
      <c r="AC1941" s="105">
        <v>21</v>
      </c>
      <c r="AD1941" s="105">
        <v>38</v>
      </c>
      <c r="AE1941" s="93"/>
      <c r="AF1941" s="91"/>
      <c r="AG1941" s="92"/>
      <c r="AH1941" s="92"/>
      <c r="AI1941" s="92"/>
      <c r="AJ1941" s="92"/>
      <c r="AK1941" s="93"/>
      <c r="AL1941" s="94"/>
      <c r="AM1941" s="95"/>
      <c r="AN1941" s="95"/>
      <c r="AO1941" s="95"/>
      <c r="AP1941" s="95"/>
      <c r="AQ1941" s="97"/>
      <c r="AR1941" s="91"/>
      <c r="AS1941" s="92"/>
      <c r="AT1941" s="92"/>
      <c r="AU1941" s="92"/>
      <c r="AV1941" s="92"/>
      <c r="AW1941" s="93"/>
      <c r="AX1941" s="91"/>
      <c r="AY1941" s="97"/>
      <c r="AZ1941" s="97"/>
      <c r="BA1941" s="97"/>
      <c r="BB1941" s="97"/>
      <c r="BC1941" s="99" t="s">
        <v>12315</v>
      </c>
      <c r="BD1941" s="99" t="s">
        <v>12270</v>
      </c>
      <c r="BE1941" s="99" t="s">
        <v>12336</v>
      </c>
      <c r="BF1941" s="111" t="s">
        <v>12272</v>
      </c>
      <c r="BG1941" s="100"/>
      <c r="BH1941" s="111"/>
      <c r="BI1941" s="100"/>
      <c r="BJ1941" s="99"/>
      <c r="BK1941" s="112" t="s">
        <v>1511</v>
      </c>
      <c r="BL1941" s="102"/>
      <c r="BM1941" s="99"/>
      <c r="BN1941" s="99"/>
      <c r="BT1941" s="99"/>
      <c r="BU1941" s="99"/>
      <c r="BV1941" s="99"/>
      <c r="BW1941" s="99"/>
      <c r="BX1941" s="99"/>
      <c r="CB1941" s="13" t="s">
        <v>1511</v>
      </c>
    </row>
    <row r="1942" ht="13.75" spans="1:80">
      <c r="A1942" s="88" t="s">
        <v>12822</v>
      </c>
      <c r="B1942" s="88" t="s">
        <v>10391</v>
      </c>
      <c r="C1942" s="88" t="s">
        <v>11144</v>
      </c>
      <c r="D1942" s="89" t="s">
        <v>494</v>
      </c>
      <c r="E1942" s="254">
        <v>9</v>
      </c>
      <c r="F1942" s="135">
        <v>93</v>
      </c>
      <c r="G1942" s="90">
        <f t="shared" si="32"/>
        <v>837</v>
      </c>
      <c r="H1942" s="91"/>
      <c r="I1942" s="92"/>
      <c r="J1942" s="478">
        <v>65</v>
      </c>
      <c r="K1942" s="478">
        <v>50</v>
      </c>
      <c r="L1942" s="478">
        <v>50</v>
      </c>
      <c r="M1942" s="93"/>
      <c r="N1942" s="91"/>
      <c r="O1942" s="86">
        <v>65</v>
      </c>
      <c r="P1942" s="86">
        <v>50</v>
      </c>
      <c r="Q1942" s="86">
        <v>50</v>
      </c>
      <c r="R1942" s="118"/>
      <c r="S1942" s="93"/>
      <c r="T1942" s="91"/>
      <c r="U1942" s="86">
        <v>65</v>
      </c>
      <c r="V1942" s="86">
        <v>50</v>
      </c>
      <c r="W1942" s="86">
        <v>50</v>
      </c>
      <c r="X1942" s="92"/>
      <c r="Y1942" s="93"/>
      <c r="Z1942" s="91"/>
      <c r="AA1942" s="478">
        <v>65</v>
      </c>
      <c r="AB1942" s="478">
        <v>50</v>
      </c>
      <c r="AC1942" s="478">
        <v>50</v>
      </c>
      <c r="AD1942" s="92"/>
      <c r="AE1942" s="93"/>
      <c r="AF1942" s="91"/>
      <c r="AG1942" s="92"/>
      <c r="AH1942" s="92"/>
      <c r="AI1942" s="92"/>
      <c r="AJ1942" s="92"/>
      <c r="AK1942" s="93"/>
      <c r="AL1942" s="94"/>
      <c r="AM1942" s="95"/>
      <c r="AN1942" s="95"/>
      <c r="AO1942" s="95"/>
      <c r="AP1942" s="95"/>
      <c r="AQ1942" s="97"/>
      <c r="AR1942" s="91"/>
      <c r="AS1942" s="92"/>
      <c r="AT1942" s="92"/>
      <c r="AU1942" s="92"/>
      <c r="AV1942" s="92"/>
      <c r="AW1942" s="93"/>
      <c r="AX1942" s="91"/>
      <c r="AY1942" s="97"/>
      <c r="AZ1942" s="97"/>
      <c r="BA1942" s="97"/>
      <c r="BB1942" s="97"/>
      <c r="BC1942" s="99" t="s">
        <v>12316</v>
      </c>
      <c r="BD1942" s="99" t="s">
        <v>12274</v>
      </c>
      <c r="BE1942" s="99" t="s">
        <v>12337</v>
      </c>
      <c r="BF1942" s="111" t="s">
        <v>12272</v>
      </c>
      <c r="BG1942" s="100"/>
      <c r="BH1942" s="111"/>
      <c r="BI1942" s="111"/>
      <c r="BJ1942" s="99"/>
      <c r="BK1942" s="112" t="s">
        <v>1511</v>
      </c>
      <c r="BL1942" s="102"/>
      <c r="BM1942" s="99"/>
      <c r="BN1942" s="99"/>
      <c r="BT1942" s="99"/>
      <c r="BU1942" s="99"/>
      <c r="BV1942" s="99"/>
      <c r="BW1942" s="99"/>
      <c r="BX1942" s="99"/>
      <c r="CB1942" s="13" t="s">
        <v>1511</v>
      </c>
    </row>
    <row r="1943" ht="13.75" spans="1:80">
      <c r="A1943" s="88" t="s">
        <v>12823</v>
      </c>
      <c r="B1943" s="88" t="s">
        <v>2510</v>
      </c>
      <c r="C1943" s="106" t="s">
        <v>2509</v>
      </c>
      <c r="D1943" s="89" t="s">
        <v>12266</v>
      </c>
      <c r="E1943" s="135">
        <v>4</v>
      </c>
      <c r="F1943" s="135">
        <v>239</v>
      </c>
      <c r="G1943" s="90">
        <f t="shared" si="32"/>
        <v>956</v>
      </c>
      <c r="H1943" s="172"/>
      <c r="I1943" s="173"/>
      <c r="J1943" s="173">
        <v>79</v>
      </c>
      <c r="K1943" s="173">
        <v>61</v>
      </c>
      <c r="L1943" s="173">
        <v>40</v>
      </c>
      <c r="M1943" s="307"/>
      <c r="N1943" s="94"/>
      <c r="O1943" s="95"/>
      <c r="P1943" s="95"/>
      <c r="Q1943" s="95"/>
      <c r="R1943" s="97"/>
      <c r="S1943" s="107"/>
      <c r="T1943" s="95"/>
      <c r="U1943" s="108"/>
      <c r="V1943" s="109"/>
      <c r="W1943" s="109"/>
      <c r="X1943" s="110"/>
      <c r="Y1943" s="94"/>
      <c r="Z1943" s="96"/>
      <c r="AA1943" s="96"/>
      <c r="AB1943" s="95"/>
      <c r="AC1943" s="95"/>
      <c r="AD1943" s="97"/>
      <c r="AE1943" s="94"/>
      <c r="AF1943" s="96"/>
      <c r="AG1943" s="96"/>
      <c r="AH1943" s="95"/>
      <c r="AI1943" s="95"/>
      <c r="AJ1943" s="95"/>
      <c r="AK1943" s="95"/>
      <c r="AL1943" s="94"/>
      <c r="AM1943" s="96"/>
      <c r="AN1943" s="96"/>
      <c r="AO1943" s="95"/>
      <c r="AP1943" s="95"/>
      <c r="AQ1943" s="97"/>
      <c r="AR1943" s="94"/>
      <c r="AS1943" s="96"/>
      <c r="AT1943" s="96"/>
      <c r="AU1943" s="96"/>
      <c r="AV1943" s="95"/>
      <c r="AW1943" s="95"/>
      <c r="AX1943" s="97"/>
      <c r="AY1943" s="97"/>
      <c r="AZ1943" s="97"/>
      <c r="BA1943" s="97"/>
      <c r="BB1943" s="97"/>
      <c r="BC1943" s="99" t="s">
        <v>12297</v>
      </c>
      <c r="BD1943" s="99" t="s">
        <v>12298</v>
      </c>
      <c r="BE1943" s="99" t="s">
        <v>1366</v>
      </c>
      <c r="BF1943" s="100"/>
      <c r="BG1943" s="103"/>
      <c r="BH1943" s="103"/>
      <c r="BI1943" s="103"/>
      <c r="BJ1943" s="99"/>
      <c r="BK1943" s="112" t="s">
        <v>1511</v>
      </c>
      <c r="BL1943" s="102"/>
      <c r="BM1943" s="99"/>
      <c r="BN1943" s="99"/>
      <c r="BT1943" s="99"/>
      <c r="BU1943" s="99"/>
      <c r="BV1943" s="99"/>
      <c r="BW1943" s="99"/>
      <c r="BX1943" s="99"/>
      <c r="CB1943" s="13" t="s">
        <v>1511</v>
      </c>
    </row>
    <row r="1944" ht="13.75" spans="1:80">
      <c r="A1944" s="88" t="s">
        <v>12823</v>
      </c>
      <c r="B1944" s="88" t="s">
        <v>2510</v>
      </c>
      <c r="C1944" s="106" t="s">
        <v>2509</v>
      </c>
      <c r="D1944" s="89" t="s">
        <v>494</v>
      </c>
      <c r="E1944" s="135">
        <v>4</v>
      </c>
      <c r="F1944" s="135">
        <v>137</v>
      </c>
      <c r="G1944" s="90">
        <f t="shared" si="32"/>
        <v>548</v>
      </c>
      <c r="H1944" s="172"/>
      <c r="I1944" s="173"/>
      <c r="J1944" s="173">
        <v>52</v>
      </c>
      <c r="K1944" s="173">
        <v>55</v>
      </c>
      <c r="L1944" s="173">
        <v>60</v>
      </c>
      <c r="M1944" s="307"/>
      <c r="N1944" s="94"/>
      <c r="O1944" s="95"/>
      <c r="P1944" s="95"/>
      <c r="Q1944" s="95"/>
      <c r="R1944" s="97"/>
      <c r="S1944" s="107"/>
      <c r="T1944" s="95"/>
      <c r="U1944" s="108"/>
      <c r="V1944" s="109"/>
      <c r="W1944" s="109"/>
      <c r="X1944" s="110"/>
      <c r="Y1944" s="94"/>
      <c r="Z1944" s="96"/>
      <c r="AA1944" s="96"/>
      <c r="AB1944" s="95"/>
      <c r="AC1944" s="95"/>
      <c r="AD1944" s="97"/>
      <c r="AE1944" s="94"/>
      <c r="AF1944" s="96"/>
      <c r="AG1944" s="96"/>
      <c r="AH1944" s="95"/>
      <c r="AI1944" s="95"/>
      <c r="AJ1944" s="95"/>
      <c r="AK1944" s="95"/>
      <c r="AL1944" s="94"/>
      <c r="AM1944" s="96"/>
      <c r="AN1944" s="96"/>
      <c r="AO1944" s="95"/>
      <c r="AP1944" s="95"/>
      <c r="AQ1944" s="97"/>
      <c r="AR1944" s="94"/>
      <c r="AS1944" s="96"/>
      <c r="AT1944" s="96"/>
      <c r="AU1944" s="96"/>
      <c r="AV1944" s="95"/>
      <c r="AW1944" s="95"/>
      <c r="AX1944" s="97"/>
      <c r="AY1944" s="97"/>
      <c r="AZ1944" s="97"/>
      <c r="BA1944" s="97"/>
      <c r="BB1944" s="97"/>
      <c r="BC1944" s="99" t="s">
        <v>12300</v>
      </c>
      <c r="BD1944" s="99" t="s">
        <v>12362</v>
      </c>
      <c r="BE1944" s="99" t="s">
        <v>12362</v>
      </c>
      <c r="BF1944" s="100"/>
      <c r="BG1944" s="103"/>
      <c r="BH1944" s="103"/>
      <c r="BI1944" s="103"/>
      <c r="BJ1944" s="99"/>
      <c r="BK1944" s="112" t="s">
        <v>1511</v>
      </c>
      <c r="BL1944" s="102"/>
      <c r="BM1944" s="99"/>
      <c r="BN1944" s="99"/>
      <c r="BT1944" s="99"/>
      <c r="BU1944" s="99"/>
      <c r="BV1944" s="99"/>
      <c r="BW1944" s="99"/>
      <c r="BX1944" s="99"/>
      <c r="CB1944" s="13" t="s">
        <v>1511</v>
      </c>
    </row>
    <row r="1945" ht="13.75" spans="1:80">
      <c r="A1945" s="88" t="s">
        <v>12824</v>
      </c>
      <c r="B1945" s="88" t="s">
        <v>12265</v>
      </c>
      <c r="C1945" s="88" t="s">
        <v>12265</v>
      </c>
      <c r="D1945" s="89" t="s">
        <v>494</v>
      </c>
      <c r="E1945" s="88"/>
      <c r="F1945" s="88"/>
      <c r="G1945" s="170"/>
      <c r="H1945" s="107"/>
      <c r="I1945" s="109"/>
      <c r="J1945" s="109"/>
      <c r="K1945" s="109"/>
      <c r="L1945" s="109"/>
      <c r="M1945" s="110"/>
      <c r="N1945" s="94"/>
      <c r="O1945" s="95"/>
      <c r="P1945" s="95"/>
      <c r="Q1945" s="95"/>
      <c r="R1945" s="97"/>
      <c r="S1945" s="107"/>
      <c r="T1945" s="95"/>
      <c r="U1945" s="108"/>
      <c r="V1945" s="109"/>
      <c r="W1945" s="109"/>
      <c r="X1945" s="110"/>
      <c r="Y1945" s="94"/>
      <c r="Z1945" s="96"/>
      <c r="AA1945" s="96"/>
      <c r="AB1945" s="95"/>
      <c r="AC1945" s="95"/>
      <c r="AD1945" s="97"/>
      <c r="AE1945" s="94"/>
      <c r="AF1945" s="96"/>
      <c r="AG1945" s="96"/>
      <c r="AH1945" s="95"/>
      <c r="AI1945" s="95"/>
      <c r="AJ1945" s="95"/>
      <c r="AK1945" s="95"/>
      <c r="AL1945" s="94"/>
      <c r="AM1945" s="96"/>
      <c r="AN1945" s="96"/>
      <c r="AO1945" s="95"/>
      <c r="AP1945" s="95"/>
      <c r="AQ1945" s="97"/>
      <c r="AR1945" s="94"/>
      <c r="AS1945" s="96"/>
      <c r="AT1945" s="96"/>
      <c r="AU1945" s="96"/>
      <c r="AV1945" s="95"/>
      <c r="AW1945" s="95"/>
      <c r="AX1945" s="97"/>
      <c r="AY1945" s="97"/>
      <c r="AZ1945" s="97"/>
      <c r="BA1945" s="97"/>
      <c r="BB1945" s="97"/>
      <c r="BC1945" s="98" t="s">
        <v>12265</v>
      </c>
      <c r="BD1945" s="99" t="s">
        <v>12825</v>
      </c>
      <c r="BE1945" s="99"/>
      <c r="BF1945" s="100"/>
      <c r="BG1945" s="100"/>
      <c r="BH1945" s="100"/>
      <c r="BI1945" s="100"/>
      <c r="BJ1945" s="98"/>
      <c r="BK1945" s="101" t="s">
        <v>12265</v>
      </c>
      <c r="BL1945" s="102"/>
      <c r="BM1945" s="98"/>
      <c r="BN1945" s="98"/>
      <c r="BT1945" s="99"/>
      <c r="BU1945" s="99"/>
      <c r="BV1945" s="99"/>
      <c r="BW1945" s="99"/>
      <c r="BX1945" s="99"/>
      <c r="CB1945" s="4" t="s">
        <v>1511</v>
      </c>
    </row>
    <row r="1946" ht="13.75" spans="1:80">
      <c r="A1946" s="88" t="s">
        <v>12824</v>
      </c>
      <c r="B1946" s="88" t="s">
        <v>7153</v>
      </c>
      <c r="C1946" s="88" t="s">
        <v>7152</v>
      </c>
      <c r="D1946" s="89" t="s">
        <v>12266</v>
      </c>
      <c r="E1946" s="135">
        <v>1</v>
      </c>
      <c r="F1946" s="135">
        <v>375</v>
      </c>
      <c r="G1946" s="90">
        <f t="shared" ref="G1946:G2009" si="33">F1946*E1946</f>
        <v>375</v>
      </c>
      <c r="H1946" s="235"/>
      <c r="I1946" s="109"/>
      <c r="J1946" s="109"/>
      <c r="K1946" s="109"/>
      <c r="L1946" s="109"/>
      <c r="M1946" s="110"/>
      <c r="N1946" s="94"/>
      <c r="O1946" s="95"/>
      <c r="P1946" s="95"/>
      <c r="Q1946" s="95"/>
      <c r="R1946" s="97"/>
      <c r="S1946" s="107"/>
      <c r="T1946" s="95"/>
      <c r="U1946" s="108"/>
      <c r="V1946" s="109"/>
      <c r="W1946" s="109"/>
      <c r="X1946" s="110"/>
      <c r="Y1946" s="94"/>
      <c r="Z1946" s="96"/>
      <c r="AA1946" s="96"/>
      <c r="AB1946" s="95"/>
      <c r="AC1946" s="95"/>
      <c r="AD1946" s="97"/>
      <c r="AE1946" s="94"/>
      <c r="AF1946" s="96"/>
      <c r="AG1946" s="96"/>
      <c r="AH1946" s="95"/>
      <c r="AI1946" s="95"/>
      <c r="AJ1946" s="95"/>
      <c r="AK1946" s="95"/>
      <c r="AL1946" s="94"/>
      <c r="AM1946" s="96"/>
      <c r="AN1946" s="96"/>
      <c r="AO1946" s="95"/>
      <c r="AP1946" s="95"/>
      <c r="AQ1946" s="97"/>
      <c r="AR1946" s="94"/>
      <c r="AS1946" s="96"/>
      <c r="AT1946" s="96"/>
      <c r="AU1946" s="96"/>
      <c r="AV1946" s="95"/>
      <c r="AW1946" s="95"/>
      <c r="AX1946" s="97"/>
      <c r="AY1946" s="97"/>
      <c r="AZ1946" s="97"/>
      <c r="BA1946" s="97"/>
      <c r="BB1946" s="97"/>
      <c r="BC1946" s="98" t="s">
        <v>1366</v>
      </c>
      <c r="BD1946" s="99" t="s">
        <v>12297</v>
      </c>
      <c r="BE1946" s="99"/>
      <c r="BF1946" s="100"/>
      <c r="BG1946" s="103"/>
      <c r="BH1946" s="103"/>
      <c r="BI1946" s="103"/>
      <c r="BJ1946" s="98"/>
      <c r="BK1946" s="101" t="s">
        <v>1511</v>
      </c>
      <c r="BL1946" s="102"/>
      <c r="BM1946" s="98"/>
      <c r="BN1946" s="98"/>
      <c r="BT1946" s="99"/>
      <c r="BU1946" s="99"/>
      <c r="BV1946" s="99"/>
      <c r="BW1946" s="99"/>
      <c r="BX1946" s="99"/>
      <c r="CB1946" s="4" t="s">
        <v>1511</v>
      </c>
    </row>
    <row r="1947" ht="13.75" spans="1:80">
      <c r="A1947" s="88" t="s">
        <v>12826</v>
      </c>
      <c r="B1947" s="88" t="s">
        <v>2689</v>
      </c>
      <c r="C1947" s="88" t="s">
        <v>2688</v>
      </c>
      <c r="D1947" s="89" t="s">
        <v>12266</v>
      </c>
      <c r="E1947" s="135">
        <v>24</v>
      </c>
      <c r="F1947" s="135">
        <v>19</v>
      </c>
      <c r="G1947" s="90">
        <f t="shared" si="33"/>
        <v>456</v>
      </c>
      <c r="H1947" s="235"/>
      <c r="I1947" s="127"/>
      <c r="J1947" s="127"/>
      <c r="K1947" s="127"/>
      <c r="L1947" s="127"/>
      <c r="M1947" s="128"/>
      <c r="N1947" s="94"/>
      <c r="O1947" s="95"/>
      <c r="P1947" s="95"/>
      <c r="Q1947" s="95"/>
      <c r="R1947" s="97"/>
      <c r="S1947" s="107"/>
      <c r="T1947" s="95"/>
      <c r="U1947" s="108"/>
      <c r="V1947" s="109"/>
      <c r="W1947" s="109"/>
      <c r="X1947" s="110"/>
      <c r="Y1947" s="126"/>
      <c r="Z1947" s="129"/>
      <c r="AA1947" s="129">
        <v>33</v>
      </c>
      <c r="AB1947" s="127">
        <v>33</v>
      </c>
      <c r="AC1947" s="127">
        <v>33</v>
      </c>
      <c r="AD1947" s="128"/>
      <c r="AE1947" s="94"/>
      <c r="AF1947" s="96"/>
      <c r="AG1947" s="96"/>
      <c r="AH1947" s="95"/>
      <c r="AI1947" s="95"/>
      <c r="AJ1947" s="95"/>
      <c r="AK1947" s="95"/>
      <c r="AL1947" s="94"/>
      <c r="AM1947" s="96"/>
      <c r="AN1947" s="96"/>
      <c r="AO1947" s="95"/>
      <c r="AP1947" s="95"/>
      <c r="AQ1947" s="97"/>
      <c r="AR1947" s="94"/>
      <c r="AS1947" s="96"/>
      <c r="AT1947" s="96"/>
      <c r="AU1947" s="96"/>
      <c r="AV1947" s="95"/>
      <c r="AW1947" s="95"/>
      <c r="AX1947" s="97"/>
      <c r="AY1947" s="97"/>
      <c r="AZ1947" s="97"/>
      <c r="BA1947" s="97"/>
      <c r="BB1947" s="97"/>
      <c r="BC1947" s="98" t="s">
        <v>1366</v>
      </c>
      <c r="BD1947" s="99" t="s">
        <v>12280</v>
      </c>
      <c r="BE1947" s="99"/>
      <c r="BF1947" s="100"/>
      <c r="BG1947" s="103"/>
      <c r="BH1947" s="103"/>
      <c r="BI1947" s="103"/>
      <c r="BJ1947" s="98"/>
      <c r="BK1947" s="101" t="s">
        <v>1511</v>
      </c>
      <c r="BL1947" s="102"/>
      <c r="BM1947" s="98"/>
      <c r="BN1947" s="98"/>
      <c r="BO1947" s="13" t="s">
        <v>12827</v>
      </c>
      <c r="BT1947" s="99"/>
      <c r="BU1947" s="99"/>
      <c r="BV1947" s="99"/>
      <c r="BW1947" s="99"/>
      <c r="BX1947" s="99"/>
      <c r="CB1947" s="4" t="s">
        <v>1511</v>
      </c>
    </row>
    <row r="1948" ht="13.75" spans="1:80">
      <c r="A1948" s="88" t="s">
        <v>12826</v>
      </c>
      <c r="B1948" s="88" t="s">
        <v>2689</v>
      </c>
      <c r="C1948" s="88" t="s">
        <v>2688</v>
      </c>
      <c r="D1948" s="89" t="s">
        <v>494</v>
      </c>
      <c r="E1948" s="135">
        <v>24</v>
      </c>
      <c r="F1948" s="135">
        <v>11</v>
      </c>
      <c r="G1948" s="90">
        <f t="shared" si="33"/>
        <v>264</v>
      </c>
      <c r="H1948" s="107"/>
      <c r="I1948" s="109"/>
      <c r="J1948" s="109"/>
      <c r="K1948" s="109"/>
      <c r="L1948" s="109"/>
      <c r="M1948" s="110"/>
      <c r="N1948" s="94"/>
      <c r="O1948" s="95"/>
      <c r="P1948" s="95"/>
      <c r="Q1948" s="95"/>
      <c r="R1948" s="97"/>
      <c r="S1948" s="107"/>
      <c r="T1948" s="95"/>
      <c r="U1948" s="108"/>
      <c r="V1948" s="109"/>
      <c r="W1948" s="109"/>
      <c r="X1948" s="110"/>
      <c r="Y1948" s="405"/>
      <c r="Z1948" s="406"/>
      <c r="AA1948" s="406"/>
      <c r="AB1948" s="407"/>
      <c r="AC1948" s="407"/>
      <c r="AD1948" s="408"/>
      <c r="AE1948" s="94"/>
      <c r="AF1948" s="96"/>
      <c r="AG1948" s="96"/>
      <c r="AH1948" s="95"/>
      <c r="AI1948" s="95"/>
      <c r="AJ1948" s="95"/>
      <c r="AK1948" s="95"/>
      <c r="AL1948" s="94"/>
      <c r="AM1948" s="96"/>
      <c r="AN1948" s="96"/>
      <c r="AO1948" s="95"/>
      <c r="AP1948" s="95"/>
      <c r="AQ1948" s="97"/>
      <c r="AR1948" s="94"/>
      <c r="AS1948" s="96"/>
      <c r="AT1948" s="96"/>
      <c r="AU1948" s="96"/>
      <c r="AV1948" s="95"/>
      <c r="AW1948" s="95"/>
      <c r="AX1948" s="97"/>
      <c r="AY1948" s="97"/>
      <c r="AZ1948" s="97"/>
      <c r="BA1948" s="97"/>
      <c r="BB1948" s="97"/>
      <c r="BC1948" s="98" t="s">
        <v>12362</v>
      </c>
      <c r="BD1948" s="99" t="s">
        <v>12300</v>
      </c>
      <c r="BE1948" s="99"/>
      <c r="BF1948" s="100"/>
      <c r="BG1948" s="103"/>
      <c r="BH1948" s="103"/>
      <c r="BI1948" s="103"/>
      <c r="BJ1948" s="98"/>
      <c r="BK1948" s="101" t="s">
        <v>1511</v>
      </c>
      <c r="BL1948" s="102"/>
      <c r="BM1948" s="98"/>
      <c r="BN1948" s="98"/>
      <c r="BO1948" s="13" t="s">
        <v>12827</v>
      </c>
      <c r="BT1948" s="99"/>
      <c r="BU1948" s="99"/>
      <c r="BV1948" s="99"/>
      <c r="BW1948" s="99"/>
      <c r="BX1948" s="99"/>
      <c r="CB1948" s="4" t="s">
        <v>1511</v>
      </c>
    </row>
    <row r="1949" ht="13.75" spans="1:80">
      <c r="A1949" s="88" t="s">
        <v>12826</v>
      </c>
      <c r="B1949" s="88" t="s">
        <v>2689</v>
      </c>
      <c r="C1949" s="88" t="s">
        <v>2692</v>
      </c>
      <c r="D1949" s="89" t="s">
        <v>12266</v>
      </c>
      <c r="E1949" s="135">
        <v>24</v>
      </c>
      <c r="F1949" s="135">
        <v>15</v>
      </c>
      <c r="G1949" s="90">
        <f t="shared" si="33"/>
        <v>360</v>
      </c>
      <c r="H1949" s="235"/>
      <c r="I1949" s="127"/>
      <c r="J1949" s="127"/>
      <c r="K1949" s="127"/>
      <c r="L1949" s="127"/>
      <c r="M1949" s="128"/>
      <c r="N1949" s="94"/>
      <c r="O1949" s="95"/>
      <c r="P1949" s="95"/>
      <c r="Q1949" s="95"/>
      <c r="R1949" s="97"/>
      <c r="S1949" s="107"/>
      <c r="T1949" s="95"/>
      <c r="U1949" s="108"/>
      <c r="V1949" s="109"/>
      <c r="W1949" s="109"/>
      <c r="X1949" s="110"/>
      <c r="Y1949" s="126"/>
      <c r="Z1949" s="129"/>
      <c r="AA1949" s="129">
        <v>33</v>
      </c>
      <c r="AB1949" s="127">
        <v>33</v>
      </c>
      <c r="AC1949" s="127">
        <v>33</v>
      </c>
      <c r="AD1949" s="128"/>
      <c r="AE1949" s="94"/>
      <c r="AF1949" s="96"/>
      <c r="AG1949" s="96"/>
      <c r="AH1949" s="95"/>
      <c r="AI1949" s="95"/>
      <c r="AJ1949" s="95"/>
      <c r="AK1949" s="95"/>
      <c r="AL1949" s="94"/>
      <c r="AM1949" s="96"/>
      <c r="AN1949" s="96"/>
      <c r="AO1949" s="95"/>
      <c r="AP1949" s="95"/>
      <c r="AQ1949" s="97"/>
      <c r="AR1949" s="94"/>
      <c r="AS1949" s="96"/>
      <c r="AT1949" s="96"/>
      <c r="AU1949" s="96"/>
      <c r="AV1949" s="95"/>
      <c r="AW1949" s="95"/>
      <c r="AX1949" s="97"/>
      <c r="AY1949" s="97"/>
      <c r="AZ1949" s="97"/>
      <c r="BA1949" s="97"/>
      <c r="BB1949" s="97"/>
      <c r="BC1949" s="98" t="s">
        <v>1366</v>
      </c>
      <c r="BD1949" s="99" t="s">
        <v>12280</v>
      </c>
      <c r="BE1949" s="99"/>
      <c r="BF1949" s="100"/>
      <c r="BG1949" s="103"/>
      <c r="BH1949" s="103"/>
      <c r="BI1949" s="103"/>
      <c r="BJ1949" s="98"/>
      <c r="BK1949" s="101" t="s">
        <v>1511</v>
      </c>
      <c r="BL1949" s="102"/>
      <c r="BM1949" s="98"/>
      <c r="BN1949" s="98"/>
      <c r="BO1949" s="13" t="s">
        <v>12827</v>
      </c>
      <c r="BT1949" s="99"/>
      <c r="BU1949" s="99"/>
      <c r="BV1949" s="99"/>
      <c r="BW1949" s="99"/>
      <c r="BX1949" s="99"/>
      <c r="CB1949" s="4" t="s">
        <v>1511</v>
      </c>
    </row>
    <row r="1950" ht="13.75" spans="1:80">
      <c r="A1950" s="88" t="s">
        <v>12826</v>
      </c>
      <c r="B1950" s="88" t="s">
        <v>2689</v>
      </c>
      <c r="C1950" s="88" t="s">
        <v>2692</v>
      </c>
      <c r="D1950" s="89" t="s">
        <v>494</v>
      </c>
      <c r="E1950" s="135">
        <v>24</v>
      </c>
      <c r="F1950" s="135">
        <v>7</v>
      </c>
      <c r="G1950" s="90">
        <f t="shared" si="33"/>
        <v>168</v>
      </c>
      <c r="H1950" s="107"/>
      <c r="I1950" s="109"/>
      <c r="J1950" s="109"/>
      <c r="K1950" s="109"/>
      <c r="L1950" s="109"/>
      <c r="M1950" s="110"/>
      <c r="N1950" s="94"/>
      <c r="O1950" s="95"/>
      <c r="P1950" s="95"/>
      <c r="Q1950" s="95"/>
      <c r="R1950" s="97"/>
      <c r="S1950" s="107"/>
      <c r="T1950" s="95"/>
      <c r="U1950" s="108"/>
      <c r="V1950" s="109"/>
      <c r="W1950" s="109"/>
      <c r="X1950" s="110"/>
      <c r="Y1950" s="405"/>
      <c r="Z1950" s="406"/>
      <c r="AA1950" s="406"/>
      <c r="AB1950" s="407"/>
      <c r="AC1950" s="407"/>
      <c r="AD1950" s="408"/>
      <c r="AE1950" s="94"/>
      <c r="AF1950" s="96"/>
      <c r="AG1950" s="96"/>
      <c r="AH1950" s="95"/>
      <c r="AI1950" s="95"/>
      <c r="AJ1950" s="95"/>
      <c r="AK1950" s="95"/>
      <c r="AL1950" s="94"/>
      <c r="AM1950" s="96"/>
      <c r="AN1950" s="96"/>
      <c r="AO1950" s="95"/>
      <c r="AP1950" s="95"/>
      <c r="AQ1950" s="97"/>
      <c r="AR1950" s="94"/>
      <c r="AS1950" s="96"/>
      <c r="AT1950" s="96"/>
      <c r="AU1950" s="96"/>
      <c r="AV1950" s="95"/>
      <c r="AW1950" s="95"/>
      <c r="AX1950" s="97"/>
      <c r="AY1950" s="97"/>
      <c r="AZ1950" s="97"/>
      <c r="BA1950" s="97"/>
      <c r="BB1950" s="97"/>
      <c r="BC1950" s="98" t="s">
        <v>12362</v>
      </c>
      <c r="BD1950" s="99" t="s">
        <v>12300</v>
      </c>
      <c r="BE1950" s="99"/>
      <c r="BF1950" s="100"/>
      <c r="BG1950" s="103"/>
      <c r="BH1950" s="103"/>
      <c r="BI1950" s="103"/>
      <c r="BJ1950" s="98"/>
      <c r="BK1950" s="101" t="s">
        <v>1511</v>
      </c>
      <c r="BL1950" s="102"/>
      <c r="BM1950" s="98"/>
      <c r="BN1950" s="98"/>
      <c r="BO1950" s="13" t="s">
        <v>12827</v>
      </c>
      <c r="BT1950" s="99"/>
      <c r="BU1950" s="99"/>
      <c r="BV1950" s="99"/>
      <c r="BW1950" s="99"/>
      <c r="BX1950" s="99"/>
      <c r="CB1950" s="4" t="s">
        <v>1511</v>
      </c>
    </row>
    <row r="1951" ht="13.75" spans="1:80">
      <c r="A1951" s="88" t="s">
        <v>12826</v>
      </c>
      <c r="B1951" s="88" t="s">
        <v>2689</v>
      </c>
      <c r="C1951" s="88" t="s">
        <v>2694</v>
      </c>
      <c r="D1951" s="89" t="s">
        <v>12266</v>
      </c>
      <c r="E1951" s="135">
        <v>24</v>
      </c>
      <c r="F1951" s="135">
        <v>19</v>
      </c>
      <c r="G1951" s="90">
        <f t="shared" si="33"/>
        <v>456</v>
      </c>
      <c r="H1951" s="235"/>
      <c r="I1951" s="127"/>
      <c r="J1951" s="127"/>
      <c r="K1951" s="127"/>
      <c r="L1951" s="127"/>
      <c r="M1951" s="128"/>
      <c r="N1951" s="94"/>
      <c r="O1951" s="95"/>
      <c r="P1951" s="95"/>
      <c r="Q1951" s="95"/>
      <c r="R1951" s="97"/>
      <c r="S1951" s="107"/>
      <c r="T1951" s="95"/>
      <c r="U1951" s="108"/>
      <c r="V1951" s="109"/>
      <c r="W1951" s="109"/>
      <c r="X1951" s="110"/>
      <c r="Y1951" s="126"/>
      <c r="Z1951" s="129"/>
      <c r="AA1951" s="129">
        <v>33</v>
      </c>
      <c r="AB1951" s="127">
        <v>33</v>
      </c>
      <c r="AC1951" s="127">
        <v>34</v>
      </c>
      <c r="AD1951" s="128"/>
      <c r="AE1951" s="94"/>
      <c r="AF1951" s="96"/>
      <c r="AG1951" s="96"/>
      <c r="AH1951" s="95"/>
      <c r="AI1951" s="95"/>
      <c r="AJ1951" s="95"/>
      <c r="AK1951" s="95"/>
      <c r="AL1951" s="94"/>
      <c r="AM1951" s="96"/>
      <c r="AN1951" s="96"/>
      <c r="AO1951" s="95"/>
      <c r="AP1951" s="95"/>
      <c r="AQ1951" s="97"/>
      <c r="AR1951" s="94"/>
      <c r="AS1951" s="96"/>
      <c r="AT1951" s="96"/>
      <c r="AU1951" s="96"/>
      <c r="AV1951" s="95"/>
      <c r="AW1951" s="95"/>
      <c r="AX1951" s="97"/>
      <c r="AY1951" s="97"/>
      <c r="AZ1951" s="97"/>
      <c r="BA1951" s="97"/>
      <c r="BB1951" s="97"/>
      <c r="BC1951" s="98" t="s">
        <v>1366</v>
      </c>
      <c r="BD1951" s="99" t="s">
        <v>12280</v>
      </c>
      <c r="BE1951" s="99"/>
      <c r="BF1951" s="100"/>
      <c r="BG1951" s="103"/>
      <c r="BH1951" s="103"/>
      <c r="BI1951" s="103"/>
      <c r="BJ1951" s="98"/>
      <c r="BK1951" s="101" t="s">
        <v>1511</v>
      </c>
      <c r="BL1951" s="102"/>
      <c r="BM1951" s="98"/>
      <c r="BN1951" s="98"/>
      <c r="BO1951" s="13" t="s">
        <v>12827</v>
      </c>
      <c r="BT1951" s="99"/>
      <c r="BU1951" s="99"/>
      <c r="BV1951" s="99"/>
      <c r="BW1951" s="99"/>
      <c r="BX1951" s="99"/>
      <c r="CB1951" s="4" t="s">
        <v>1511</v>
      </c>
    </row>
    <row r="1952" ht="13.75" spans="1:80">
      <c r="A1952" s="88" t="s">
        <v>12826</v>
      </c>
      <c r="B1952" s="88" t="s">
        <v>2689</v>
      </c>
      <c r="C1952" s="88" t="s">
        <v>2694</v>
      </c>
      <c r="D1952" s="89" t="s">
        <v>494</v>
      </c>
      <c r="E1952" s="135">
        <v>24</v>
      </c>
      <c r="F1952" s="135">
        <v>12</v>
      </c>
      <c r="G1952" s="90">
        <f t="shared" si="33"/>
        <v>288</v>
      </c>
      <c r="H1952" s="107"/>
      <c r="I1952" s="109"/>
      <c r="J1952" s="109"/>
      <c r="K1952" s="109"/>
      <c r="L1952" s="109"/>
      <c r="M1952" s="110"/>
      <c r="N1952" s="94"/>
      <c r="O1952" s="95"/>
      <c r="P1952" s="95"/>
      <c r="Q1952" s="95"/>
      <c r="R1952" s="97"/>
      <c r="S1952" s="107"/>
      <c r="T1952" s="95"/>
      <c r="U1952" s="108"/>
      <c r="V1952" s="109"/>
      <c r="W1952" s="109"/>
      <c r="X1952" s="110"/>
      <c r="Y1952" s="405"/>
      <c r="Z1952" s="406"/>
      <c r="AA1952" s="406"/>
      <c r="AB1952" s="407"/>
      <c r="AC1952" s="407"/>
      <c r="AD1952" s="408"/>
      <c r="AE1952" s="94"/>
      <c r="AF1952" s="96"/>
      <c r="AG1952" s="96"/>
      <c r="AH1952" s="95"/>
      <c r="AI1952" s="95"/>
      <c r="AJ1952" s="95"/>
      <c r="AK1952" s="95"/>
      <c r="AL1952" s="94"/>
      <c r="AM1952" s="96"/>
      <c r="AN1952" s="96"/>
      <c r="AO1952" s="95"/>
      <c r="AP1952" s="95"/>
      <c r="AQ1952" s="97"/>
      <c r="AR1952" s="94"/>
      <c r="AS1952" s="96"/>
      <c r="AT1952" s="96"/>
      <c r="AU1952" s="96"/>
      <c r="AV1952" s="95"/>
      <c r="AW1952" s="95"/>
      <c r="AX1952" s="97"/>
      <c r="AY1952" s="97"/>
      <c r="AZ1952" s="97"/>
      <c r="BA1952" s="97"/>
      <c r="BB1952" s="97"/>
      <c r="BC1952" s="98" t="s">
        <v>12362</v>
      </c>
      <c r="BD1952" s="99" t="s">
        <v>12300</v>
      </c>
      <c r="BE1952" s="99"/>
      <c r="BF1952" s="100"/>
      <c r="BG1952" s="103"/>
      <c r="BH1952" s="103"/>
      <c r="BI1952" s="103"/>
      <c r="BJ1952" s="98"/>
      <c r="BK1952" s="101" t="s">
        <v>1511</v>
      </c>
      <c r="BL1952" s="102"/>
      <c r="BM1952" s="98"/>
      <c r="BN1952" s="98"/>
      <c r="BO1952" s="13" t="s">
        <v>12827</v>
      </c>
      <c r="BT1952" s="99"/>
      <c r="BU1952" s="99"/>
      <c r="BV1952" s="99"/>
      <c r="BW1952" s="99"/>
      <c r="BX1952" s="99"/>
      <c r="CB1952" s="4" t="s">
        <v>1511</v>
      </c>
    </row>
    <row r="1953" ht="13.75" spans="1:479">
      <c r="A1953" s="88" t="s">
        <v>12826</v>
      </c>
      <c r="B1953" s="88" t="s">
        <v>2697</v>
      </c>
      <c r="C1953" s="88" t="s">
        <v>2696</v>
      </c>
      <c r="D1953" s="89" t="s">
        <v>12266</v>
      </c>
      <c r="E1953" s="135">
        <v>12</v>
      </c>
      <c r="F1953" s="135">
        <v>17</v>
      </c>
      <c r="G1953" s="90">
        <f t="shared" si="33"/>
        <v>204</v>
      </c>
      <c r="H1953" s="235"/>
      <c r="I1953" s="127"/>
      <c r="J1953" s="127"/>
      <c r="K1953" s="127"/>
      <c r="L1953" s="127"/>
      <c r="M1953" s="128"/>
      <c r="N1953" s="95"/>
      <c r="O1953" s="95"/>
      <c r="P1953" s="95"/>
      <c r="Q1953" s="95"/>
      <c r="R1953" s="95"/>
      <c r="S1953" s="107"/>
      <c r="T1953" s="95"/>
      <c r="U1953" s="108"/>
      <c r="V1953" s="109"/>
      <c r="W1953" s="109"/>
      <c r="X1953" s="110"/>
      <c r="Y1953" s="126"/>
      <c r="Z1953" s="129"/>
      <c r="AA1953" s="129">
        <v>30</v>
      </c>
      <c r="AB1953" s="127">
        <v>30</v>
      </c>
      <c r="AC1953" s="127">
        <v>33</v>
      </c>
      <c r="AD1953" s="128"/>
      <c r="AE1953" s="95"/>
      <c r="AF1953" s="95"/>
      <c r="AG1953" s="95"/>
      <c r="AH1953" s="95"/>
      <c r="AI1953" s="95"/>
      <c r="AJ1953" s="95"/>
      <c r="AK1953" s="95"/>
      <c r="AL1953" s="94"/>
      <c r="AM1953" s="96"/>
      <c r="AN1953" s="96"/>
      <c r="AO1953" s="95"/>
      <c r="AP1953" s="95"/>
      <c r="AQ1953" s="97"/>
      <c r="AR1953" s="94"/>
      <c r="AS1953" s="96"/>
      <c r="AT1953" s="96"/>
      <c r="AU1953" s="96"/>
      <c r="AV1953" s="95"/>
      <c r="AW1953" s="95"/>
      <c r="AX1953" s="97"/>
      <c r="AY1953" s="97"/>
      <c r="AZ1953" s="97"/>
      <c r="BA1953" s="97"/>
      <c r="BB1953" s="97"/>
      <c r="BC1953" s="98" t="s">
        <v>1366</v>
      </c>
      <c r="BD1953" s="99" t="s">
        <v>12280</v>
      </c>
      <c r="BE1953" s="99"/>
      <c r="BF1953" s="100"/>
      <c r="BG1953" s="103"/>
      <c r="BH1953" s="103"/>
      <c r="BI1953" s="103"/>
      <c r="BJ1953" s="98"/>
      <c r="BK1953" s="101" t="s">
        <v>1511</v>
      </c>
      <c r="BL1953" s="102"/>
      <c r="BM1953" s="98"/>
      <c r="BN1953" s="98"/>
      <c r="BO1953" s="13" t="s">
        <v>12827</v>
      </c>
      <c r="BT1953" s="99"/>
      <c r="BU1953" s="99"/>
      <c r="BV1953" s="99"/>
      <c r="BW1953" s="99"/>
      <c r="BX1953" s="99"/>
      <c r="CB1953" s="4" t="s">
        <v>1511</v>
      </c>
    </row>
    <row r="1954" ht="13.75" spans="1:479">
      <c r="A1954" s="88" t="s">
        <v>12826</v>
      </c>
      <c r="B1954" s="88" t="s">
        <v>2697</v>
      </c>
      <c r="C1954" s="88" t="s">
        <v>2696</v>
      </c>
      <c r="D1954" s="89" t="s">
        <v>494</v>
      </c>
      <c r="E1954" s="135">
        <v>12</v>
      </c>
      <c r="F1954" s="135">
        <v>13</v>
      </c>
      <c r="G1954" s="90">
        <f t="shared" si="33"/>
        <v>156</v>
      </c>
      <c r="H1954" s="107"/>
      <c r="I1954" s="109"/>
      <c r="J1954" s="109"/>
      <c r="K1954" s="109"/>
      <c r="L1954" s="109"/>
      <c r="M1954" s="110"/>
      <c r="N1954" s="95"/>
      <c r="O1954" s="95"/>
      <c r="P1954" s="95"/>
      <c r="Q1954" s="95"/>
      <c r="R1954" s="95"/>
      <c r="S1954" s="107"/>
      <c r="T1954" s="95"/>
      <c r="U1954" s="108"/>
      <c r="V1954" s="109"/>
      <c r="W1954" s="109"/>
      <c r="X1954" s="110"/>
      <c r="Y1954" s="405"/>
      <c r="Z1954" s="406"/>
      <c r="AA1954" s="406"/>
      <c r="AB1954" s="407"/>
      <c r="AC1954" s="407"/>
      <c r="AD1954" s="408"/>
      <c r="AE1954" s="95"/>
      <c r="AF1954" s="95"/>
      <c r="AG1954" s="95"/>
      <c r="AH1954" s="95"/>
      <c r="AI1954" s="95"/>
      <c r="AJ1954" s="95"/>
      <c r="AK1954" s="95"/>
      <c r="AL1954" s="94"/>
      <c r="AM1954" s="96"/>
      <c r="AN1954" s="96"/>
      <c r="AO1954" s="95"/>
      <c r="AP1954" s="95"/>
      <c r="AQ1954" s="97"/>
      <c r="AR1954" s="94"/>
      <c r="AS1954" s="96"/>
      <c r="AT1954" s="96"/>
      <c r="AU1954" s="96"/>
      <c r="AV1954" s="95"/>
      <c r="AW1954" s="95"/>
      <c r="AX1954" s="97"/>
      <c r="AY1954" s="97"/>
      <c r="AZ1954" s="97"/>
      <c r="BA1954" s="97"/>
      <c r="BB1954" s="97"/>
      <c r="BC1954" s="98" t="s">
        <v>12362</v>
      </c>
      <c r="BD1954" s="99" t="s">
        <v>12300</v>
      </c>
      <c r="BE1954" s="99"/>
      <c r="BF1954" s="100"/>
      <c r="BG1954" s="103"/>
      <c r="BH1954" s="103"/>
      <c r="BI1954" s="103"/>
      <c r="BJ1954" s="98"/>
      <c r="BK1954" s="101" t="s">
        <v>1511</v>
      </c>
      <c r="BL1954" s="102"/>
      <c r="BM1954" s="98"/>
      <c r="BN1954" s="98"/>
      <c r="BO1954" s="13" t="s">
        <v>12827</v>
      </c>
      <c r="BT1954" s="99"/>
      <c r="BU1954" s="99"/>
      <c r="BV1954" s="99"/>
      <c r="BW1954" s="99"/>
      <c r="BX1954" s="99"/>
      <c r="CB1954" s="4" t="s">
        <v>1511</v>
      </c>
    </row>
    <row r="1955" ht="13.75" spans="1:479">
      <c r="A1955" s="88" t="s">
        <v>12826</v>
      </c>
      <c r="B1955" s="88" t="s">
        <v>2697</v>
      </c>
      <c r="C1955" s="88" t="s">
        <v>2700</v>
      </c>
      <c r="D1955" s="89" t="s">
        <v>12266</v>
      </c>
      <c r="E1955" s="135">
        <v>12</v>
      </c>
      <c r="F1955" s="135">
        <v>16</v>
      </c>
      <c r="G1955" s="90">
        <f t="shared" si="33"/>
        <v>192</v>
      </c>
      <c r="H1955" s="235"/>
      <c r="I1955" s="127"/>
      <c r="J1955" s="127"/>
      <c r="K1955" s="127"/>
      <c r="L1955" s="127"/>
      <c r="M1955" s="128"/>
      <c r="N1955" s="95"/>
      <c r="O1955" s="95"/>
      <c r="P1955" s="95"/>
      <c r="Q1955" s="95"/>
      <c r="R1955" s="95"/>
      <c r="S1955" s="107"/>
      <c r="T1955" s="95"/>
      <c r="U1955" s="108"/>
      <c r="V1955" s="109"/>
      <c r="W1955" s="109"/>
      <c r="X1955" s="110"/>
      <c r="Y1955" s="126"/>
      <c r="Z1955" s="129"/>
      <c r="AA1955" s="129">
        <v>30</v>
      </c>
      <c r="AB1955" s="127">
        <v>30</v>
      </c>
      <c r="AC1955" s="127">
        <v>33</v>
      </c>
      <c r="AD1955" s="128"/>
      <c r="AE1955" s="94"/>
      <c r="AF1955" s="96"/>
      <c r="AG1955" s="96"/>
      <c r="AH1955" s="95"/>
      <c r="AI1955" s="95"/>
      <c r="AJ1955" s="95"/>
      <c r="AK1955" s="95"/>
      <c r="AL1955" s="94"/>
      <c r="AM1955" s="96"/>
      <c r="AN1955" s="96"/>
      <c r="AO1955" s="95"/>
      <c r="AP1955" s="95"/>
      <c r="AQ1955" s="97"/>
      <c r="AR1955" s="94"/>
      <c r="AS1955" s="96"/>
      <c r="AT1955" s="96"/>
      <c r="AU1955" s="96"/>
      <c r="AV1955" s="95"/>
      <c r="AW1955" s="95"/>
      <c r="AX1955" s="97"/>
      <c r="AY1955" s="97"/>
      <c r="AZ1955" s="97"/>
      <c r="BA1955" s="97"/>
      <c r="BB1955" s="97"/>
      <c r="BC1955" s="98" t="s">
        <v>1366</v>
      </c>
      <c r="BD1955" s="99" t="s">
        <v>12280</v>
      </c>
      <c r="BE1955" s="99"/>
      <c r="BF1955" s="100"/>
      <c r="BG1955" s="103"/>
      <c r="BH1955" s="103"/>
      <c r="BI1955" s="103"/>
      <c r="BJ1955" s="98"/>
      <c r="BK1955" s="101" t="s">
        <v>1511</v>
      </c>
      <c r="BL1955" s="102"/>
      <c r="BM1955" s="98"/>
      <c r="BN1955" s="98"/>
      <c r="BO1955" s="13" t="s">
        <v>12827</v>
      </c>
      <c r="BT1955" s="99"/>
      <c r="BU1955" s="99"/>
      <c r="BV1955" s="99"/>
      <c r="BW1955" s="99"/>
      <c r="BX1955" s="99"/>
      <c r="CB1955" s="4" t="s">
        <v>1511</v>
      </c>
    </row>
    <row r="1956" ht="13.75" spans="1:479">
      <c r="A1956" s="88" t="s">
        <v>12826</v>
      </c>
      <c r="B1956" s="88" t="s">
        <v>2697</v>
      </c>
      <c r="C1956" s="88" t="s">
        <v>2700</v>
      </c>
      <c r="D1956" s="89" t="s">
        <v>494</v>
      </c>
      <c r="E1956" s="135">
        <v>12</v>
      </c>
      <c r="F1956" s="135">
        <v>15</v>
      </c>
      <c r="G1956" s="90">
        <f t="shared" si="33"/>
        <v>180</v>
      </c>
      <c r="H1956" s="107"/>
      <c r="I1956" s="109"/>
      <c r="J1956" s="109"/>
      <c r="K1956" s="109"/>
      <c r="L1956" s="109"/>
      <c r="M1956" s="110"/>
      <c r="N1956" s="95"/>
      <c r="O1956" s="95"/>
      <c r="P1956" s="95"/>
      <c r="Q1956" s="95"/>
      <c r="R1956" s="95"/>
      <c r="S1956" s="107"/>
      <c r="T1956" s="95"/>
      <c r="U1956" s="108"/>
      <c r="V1956" s="109"/>
      <c r="W1956" s="109"/>
      <c r="X1956" s="110"/>
      <c r="Y1956" s="405"/>
      <c r="Z1956" s="406"/>
      <c r="AA1956" s="406"/>
      <c r="AB1956" s="407"/>
      <c r="AC1956" s="407"/>
      <c r="AD1956" s="408"/>
      <c r="AE1956" s="94"/>
      <c r="AF1956" s="96"/>
      <c r="AG1956" s="96"/>
      <c r="AH1956" s="95"/>
      <c r="AI1956" s="95"/>
      <c r="AJ1956" s="95"/>
      <c r="AK1956" s="95"/>
      <c r="AL1956" s="94"/>
      <c r="AM1956" s="96"/>
      <c r="AN1956" s="96"/>
      <c r="AO1956" s="95"/>
      <c r="AP1956" s="95"/>
      <c r="AQ1956" s="97"/>
      <c r="AR1956" s="94"/>
      <c r="AS1956" s="96"/>
      <c r="AT1956" s="96"/>
      <c r="AU1956" s="96"/>
      <c r="AV1956" s="95"/>
      <c r="AW1956" s="95"/>
      <c r="AX1956" s="97"/>
      <c r="AY1956" s="97"/>
      <c r="AZ1956" s="97"/>
      <c r="BA1956" s="97"/>
      <c r="BB1956" s="97"/>
      <c r="BC1956" s="98" t="s">
        <v>12362</v>
      </c>
      <c r="BD1956" s="99" t="s">
        <v>12300</v>
      </c>
      <c r="BE1956" s="99"/>
      <c r="BF1956" s="100"/>
      <c r="BG1956" s="103"/>
      <c r="BH1956" s="103"/>
      <c r="BI1956" s="103"/>
      <c r="BJ1956" s="98"/>
      <c r="BK1956" s="101" t="s">
        <v>1511</v>
      </c>
      <c r="BL1956" s="102"/>
      <c r="BM1956" s="98"/>
      <c r="BN1956" s="98"/>
      <c r="BO1956" s="13" t="s">
        <v>12827</v>
      </c>
      <c r="BT1956" s="99"/>
      <c r="BU1956" s="99"/>
      <c r="BV1956" s="99"/>
      <c r="BW1956" s="99"/>
      <c r="BX1956" s="99"/>
      <c r="CB1956" s="4" t="s">
        <v>1511</v>
      </c>
    </row>
    <row r="1957" ht="13.75" spans="1:479">
      <c r="A1957" s="88" t="s">
        <v>12826</v>
      </c>
      <c r="B1957" s="88" t="s">
        <v>2697</v>
      </c>
      <c r="C1957" s="88" t="s">
        <v>2703</v>
      </c>
      <c r="D1957" s="89" t="s">
        <v>12266</v>
      </c>
      <c r="E1957" s="135">
        <v>12</v>
      </c>
      <c r="F1957" s="135">
        <v>17</v>
      </c>
      <c r="G1957" s="90">
        <f t="shared" si="33"/>
        <v>204</v>
      </c>
      <c r="H1957" s="235"/>
      <c r="I1957" s="127"/>
      <c r="J1957" s="127"/>
      <c r="K1957" s="127"/>
      <c r="L1957" s="127"/>
      <c r="M1957" s="128"/>
      <c r="N1957" s="95"/>
      <c r="O1957" s="95"/>
      <c r="P1957" s="95"/>
      <c r="Q1957" s="95"/>
      <c r="R1957" s="95"/>
      <c r="S1957" s="107"/>
      <c r="T1957" s="95"/>
      <c r="U1957" s="108"/>
      <c r="V1957" s="109"/>
      <c r="W1957" s="109"/>
      <c r="X1957" s="110"/>
      <c r="Y1957" s="126"/>
      <c r="Z1957" s="129"/>
      <c r="AA1957" s="129">
        <v>33</v>
      </c>
      <c r="AB1957" s="127">
        <v>33</v>
      </c>
      <c r="AC1957" s="127">
        <v>33</v>
      </c>
      <c r="AD1957" s="128"/>
      <c r="AE1957" s="94"/>
      <c r="AF1957" s="96"/>
      <c r="AG1957" s="96"/>
      <c r="AH1957" s="95"/>
      <c r="AI1957" s="95"/>
      <c r="AJ1957" s="95"/>
      <c r="AK1957" s="95"/>
      <c r="AL1957" s="94"/>
      <c r="AM1957" s="96"/>
      <c r="AN1957" s="96"/>
      <c r="AO1957" s="95"/>
      <c r="AP1957" s="95"/>
      <c r="AQ1957" s="97"/>
      <c r="AR1957" s="94"/>
      <c r="AS1957" s="96"/>
      <c r="AT1957" s="96"/>
      <c r="AU1957" s="96"/>
      <c r="AV1957" s="95"/>
      <c r="AW1957" s="95"/>
      <c r="AX1957" s="97"/>
      <c r="AY1957" s="97"/>
      <c r="AZ1957" s="97"/>
      <c r="BA1957" s="97"/>
      <c r="BB1957" s="97"/>
      <c r="BC1957" s="98" t="s">
        <v>1366</v>
      </c>
      <c r="BD1957" s="99" t="s">
        <v>12280</v>
      </c>
      <c r="BE1957" s="99"/>
      <c r="BF1957" s="100"/>
      <c r="BG1957" s="103"/>
      <c r="BH1957" s="103"/>
      <c r="BI1957" s="103"/>
      <c r="BJ1957" s="98"/>
      <c r="BK1957" s="101" t="s">
        <v>1511</v>
      </c>
      <c r="BL1957" s="102"/>
      <c r="BM1957" s="98"/>
      <c r="BN1957" s="98"/>
      <c r="BO1957" s="13" t="s">
        <v>12827</v>
      </c>
      <c r="BT1957" s="99"/>
      <c r="BU1957" s="99"/>
      <c r="BV1957" s="99"/>
      <c r="BW1957" s="99"/>
      <c r="BX1957" s="99"/>
      <c r="CB1957" s="4" t="s">
        <v>1511</v>
      </c>
    </row>
    <row r="1958" ht="13.75" spans="1:479">
      <c r="A1958" s="88" t="s">
        <v>12826</v>
      </c>
      <c r="B1958" s="88" t="s">
        <v>2697</v>
      </c>
      <c r="C1958" s="88" t="s">
        <v>2703</v>
      </c>
      <c r="D1958" s="89" t="s">
        <v>494</v>
      </c>
      <c r="E1958" s="135">
        <v>12</v>
      </c>
      <c r="F1958" s="135">
        <v>16</v>
      </c>
      <c r="G1958" s="90">
        <f t="shared" si="33"/>
        <v>192</v>
      </c>
      <c r="H1958" s="107"/>
      <c r="I1958" s="109"/>
      <c r="J1958" s="109"/>
      <c r="K1958" s="109"/>
      <c r="L1958" s="109"/>
      <c r="M1958" s="110"/>
      <c r="N1958" s="95"/>
      <c r="O1958" s="95"/>
      <c r="P1958" s="95"/>
      <c r="Q1958" s="95"/>
      <c r="R1958" s="95"/>
      <c r="S1958" s="107"/>
      <c r="T1958" s="95"/>
      <c r="U1958" s="108"/>
      <c r="V1958" s="109"/>
      <c r="W1958" s="109"/>
      <c r="X1958" s="110"/>
      <c r="Y1958" s="405"/>
      <c r="Z1958" s="406"/>
      <c r="AA1958" s="406"/>
      <c r="AB1958" s="407"/>
      <c r="AC1958" s="407"/>
      <c r="AD1958" s="408"/>
      <c r="AE1958" s="94"/>
      <c r="AF1958" s="96"/>
      <c r="AG1958" s="96"/>
      <c r="AH1958" s="95"/>
      <c r="AI1958" s="95"/>
      <c r="AJ1958" s="95"/>
      <c r="AK1958" s="95"/>
      <c r="AL1958" s="94"/>
      <c r="AM1958" s="96"/>
      <c r="AN1958" s="96"/>
      <c r="AO1958" s="95"/>
      <c r="AP1958" s="95"/>
      <c r="AQ1958" s="97"/>
      <c r="AR1958" s="94"/>
      <c r="AS1958" s="96"/>
      <c r="AT1958" s="96"/>
      <c r="AU1958" s="96"/>
      <c r="AV1958" s="95"/>
      <c r="AW1958" s="95"/>
      <c r="AX1958" s="97"/>
      <c r="AY1958" s="97"/>
      <c r="AZ1958" s="97"/>
      <c r="BA1958" s="97"/>
      <c r="BB1958" s="97"/>
      <c r="BC1958" s="98" t="s">
        <v>12362</v>
      </c>
      <c r="BD1958" s="99" t="s">
        <v>12300</v>
      </c>
      <c r="BE1958" s="99"/>
      <c r="BF1958" s="100"/>
      <c r="BG1958" s="103"/>
      <c r="BH1958" s="103"/>
      <c r="BI1958" s="103"/>
      <c r="BJ1958" s="98"/>
      <c r="BK1958" s="101" t="s">
        <v>1511</v>
      </c>
      <c r="BL1958" s="102"/>
      <c r="BM1958" s="98"/>
      <c r="BN1958" s="98"/>
      <c r="BO1958" s="13" t="s">
        <v>12827</v>
      </c>
      <c r="BT1958" s="99"/>
      <c r="BU1958" s="99"/>
      <c r="BV1958" s="99"/>
      <c r="BW1958" s="99"/>
      <c r="BX1958" s="99"/>
      <c r="CB1958" s="4" t="s">
        <v>1511</v>
      </c>
    </row>
    <row r="1959" ht="13.75" spans="1:479">
      <c r="A1959" s="88" t="s">
        <v>12828</v>
      </c>
      <c r="B1959" s="88" t="s">
        <v>2689</v>
      </c>
      <c r="C1959" s="88" t="s">
        <v>9292</v>
      </c>
      <c r="D1959" s="233" t="s">
        <v>12266</v>
      </c>
      <c r="E1959" s="479">
        <v>24</v>
      </c>
      <c r="F1959" s="479">
        <v>19</v>
      </c>
      <c r="G1959" s="234">
        <f t="shared" si="33"/>
        <v>456</v>
      </c>
      <c r="H1959" s="163"/>
      <c r="I1959" s="127"/>
      <c r="J1959" s="127"/>
      <c r="K1959" s="127"/>
      <c r="L1959" s="127"/>
      <c r="M1959" s="128"/>
      <c r="N1959" s="230"/>
      <c r="O1959" s="230"/>
      <c r="P1959" s="230"/>
      <c r="Q1959" s="230"/>
      <c r="R1959" s="230"/>
      <c r="S1959" s="107"/>
      <c r="T1959" s="95"/>
      <c r="U1959" s="108"/>
      <c r="V1959" s="109"/>
      <c r="W1959" s="109"/>
      <c r="X1959" s="110"/>
      <c r="Y1959" s="126"/>
      <c r="Z1959" s="129"/>
      <c r="AA1959" s="129">
        <v>36</v>
      </c>
      <c r="AB1959" s="127">
        <v>26</v>
      </c>
      <c r="AC1959" s="127">
        <v>49</v>
      </c>
      <c r="AD1959" s="128"/>
      <c r="AE1959" s="230"/>
      <c r="AF1959" s="230"/>
      <c r="AG1959" s="230"/>
      <c r="AH1959" s="230"/>
      <c r="AI1959" s="230"/>
      <c r="AJ1959" s="230"/>
      <c r="AK1959" s="230"/>
      <c r="AL1959" s="94"/>
      <c r="AM1959" s="96"/>
      <c r="AN1959" s="96"/>
      <c r="AO1959" s="95"/>
      <c r="AP1959" s="95"/>
      <c r="AQ1959" s="97"/>
      <c r="AR1959" s="94"/>
      <c r="AS1959" s="96"/>
      <c r="AT1959" s="96"/>
      <c r="AU1959" s="96"/>
      <c r="AV1959" s="95"/>
      <c r="AW1959" s="95"/>
      <c r="AX1959" s="97"/>
      <c r="AY1959" s="97"/>
      <c r="AZ1959" s="97"/>
      <c r="BA1959" s="97"/>
      <c r="BB1959" s="97"/>
      <c r="BC1959" s="194" t="s">
        <v>1366</v>
      </c>
      <c r="BD1959" s="194" t="s">
        <v>1366</v>
      </c>
      <c r="BE1959" s="194" t="s">
        <v>12298</v>
      </c>
      <c r="BF1959" s="100"/>
      <c r="BG1959" s="194"/>
      <c r="BH1959" s="194"/>
      <c r="BI1959" s="194"/>
      <c r="BJ1959" s="194"/>
      <c r="BK1959" s="410" t="s">
        <v>1511</v>
      </c>
      <c r="BL1959" s="102"/>
      <c r="BM1959" s="194"/>
      <c r="BN1959" s="194"/>
      <c r="BO1959" s="8" t="s">
        <v>12827</v>
      </c>
      <c r="BP1959" s="8"/>
      <c r="BQ1959" s="8"/>
      <c r="BR1959" s="8"/>
      <c r="BS1959" s="8"/>
      <c r="BT1959" s="194"/>
      <c r="BU1959" s="194"/>
      <c r="BV1959" s="194"/>
      <c r="BW1959" s="194"/>
      <c r="BX1959" s="194"/>
      <c r="BY1959" s="8"/>
      <c r="BZ1959" s="8"/>
      <c r="CA1959" s="8"/>
      <c r="CB1959" s="8" t="s">
        <v>1511</v>
      </c>
      <c r="CC1959" s="8"/>
      <c r="CD1959" s="8"/>
      <c r="CE1959" s="8"/>
      <c r="CF1959" s="8"/>
      <c r="CG1959" s="8"/>
      <c r="CH1959" s="8"/>
      <c r="CI1959" s="8"/>
      <c r="CJ1959" s="8"/>
      <c r="CK1959" s="8"/>
      <c r="CL1959" s="8"/>
      <c r="CM1959" s="8"/>
      <c r="CN1959" s="8"/>
      <c r="CO1959" s="8"/>
      <c r="CP1959" s="8"/>
      <c r="CQ1959" s="8"/>
      <c r="CR1959" s="8"/>
      <c r="CS1959" s="8"/>
      <c r="CT1959" s="8"/>
      <c r="CU1959" s="8"/>
      <c r="CV1959" s="8"/>
      <c r="CW1959" s="8"/>
      <c r="CX1959" s="8"/>
      <c r="CY1959" s="8"/>
      <c r="CZ1959" s="8"/>
      <c r="DA1959" s="8"/>
      <c r="DB1959" s="8"/>
      <c r="DC1959" s="8"/>
      <c r="DD1959" s="8"/>
      <c r="DE1959" s="8"/>
      <c r="DF1959" s="8"/>
      <c r="DG1959" s="8"/>
      <c r="DH1959" s="8"/>
      <c r="DI1959" s="8"/>
      <c r="DJ1959" s="8"/>
      <c r="DK1959" s="8"/>
      <c r="DL1959" s="8"/>
      <c r="DM1959" s="8"/>
      <c r="DN1959" s="8"/>
      <c r="DO1959" s="8"/>
      <c r="DP1959" s="8"/>
      <c r="DQ1959" s="8"/>
      <c r="DR1959" s="8"/>
      <c r="DS1959" s="8"/>
      <c r="DT1959" s="8"/>
      <c r="DU1959" s="8"/>
      <c r="DV1959" s="8"/>
      <c r="DW1959" s="8"/>
      <c r="DX1959" s="8"/>
      <c r="DY1959" s="8"/>
      <c r="DZ1959" s="8"/>
      <c r="EA1959" s="8"/>
      <c r="EB1959" s="8"/>
      <c r="EC1959" s="8"/>
      <c r="ED1959" s="8"/>
      <c r="EE1959" s="8"/>
      <c r="EF1959" s="8"/>
      <c r="EG1959" s="8"/>
      <c r="EH1959" s="8"/>
      <c r="EI1959" s="8"/>
      <c r="EJ1959" s="8"/>
      <c r="EK1959" s="8"/>
      <c r="EL1959" s="8"/>
      <c r="EM1959" s="8"/>
      <c r="EN1959" s="8"/>
      <c r="EO1959" s="8"/>
      <c r="EP1959" s="8"/>
      <c r="EQ1959" s="8"/>
      <c r="ER1959" s="8"/>
      <c r="ES1959" s="8"/>
      <c r="ET1959" s="8"/>
      <c r="EU1959" s="8"/>
      <c r="EV1959" s="8"/>
      <c r="EW1959" s="8"/>
      <c r="EX1959" s="8"/>
      <c r="EY1959" s="8"/>
      <c r="EZ1959" s="8"/>
      <c r="FA1959" s="8"/>
      <c r="FB1959" s="8"/>
      <c r="FC1959" s="8"/>
      <c r="FD1959" s="8"/>
      <c r="FE1959" s="8"/>
      <c r="FF1959" s="8"/>
      <c r="FG1959" s="8"/>
      <c r="FH1959" s="8"/>
      <c r="FI1959" s="8"/>
      <c r="FJ1959" s="8"/>
      <c r="FK1959" s="8"/>
      <c r="FL1959" s="8"/>
      <c r="FM1959" s="8"/>
      <c r="FN1959" s="8"/>
      <c r="FO1959" s="8"/>
      <c r="FP1959" s="8"/>
      <c r="FQ1959" s="8"/>
      <c r="FR1959" s="8"/>
      <c r="FS1959" s="8"/>
      <c r="FT1959" s="8"/>
      <c r="FU1959" s="8"/>
      <c r="FV1959" s="8"/>
      <c r="FW1959" s="8"/>
      <c r="FX1959" s="8"/>
      <c r="FY1959" s="8"/>
      <c r="FZ1959" s="8"/>
      <c r="GA1959" s="8"/>
      <c r="GB1959" s="8"/>
      <c r="GC1959" s="8"/>
      <c r="GD1959" s="8"/>
      <c r="GE1959" s="8"/>
      <c r="GF1959" s="8"/>
      <c r="GG1959" s="8"/>
      <c r="GH1959" s="8"/>
      <c r="GI1959" s="8"/>
      <c r="GJ1959" s="8"/>
      <c r="GK1959" s="8"/>
      <c r="GL1959" s="8"/>
      <c r="GM1959" s="8"/>
      <c r="GN1959" s="8"/>
      <c r="GO1959" s="8"/>
      <c r="GP1959" s="8"/>
      <c r="GQ1959" s="8"/>
      <c r="GR1959" s="8"/>
      <c r="GS1959" s="8"/>
      <c r="GT1959" s="8"/>
      <c r="GU1959" s="8"/>
      <c r="GV1959" s="8"/>
      <c r="GW1959" s="8"/>
      <c r="GX1959" s="8"/>
      <c r="GY1959" s="8"/>
      <c r="GZ1959" s="8"/>
      <c r="HA1959" s="8"/>
      <c r="HB1959" s="8"/>
      <c r="HC1959" s="8"/>
      <c r="HD1959" s="8"/>
      <c r="HE1959" s="8"/>
      <c r="HF1959" s="8"/>
      <c r="HG1959" s="8"/>
      <c r="HH1959" s="8"/>
      <c r="HI1959" s="8"/>
      <c r="HJ1959" s="8"/>
      <c r="HK1959" s="8"/>
      <c r="HL1959" s="8"/>
      <c r="HM1959" s="8"/>
      <c r="HN1959" s="8"/>
      <c r="HO1959" s="8"/>
      <c r="HP1959" s="8"/>
      <c r="HQ1959" s="8"/>
      <c r="HR1959" s="8"/>
      <c r="HS1959" s="8"/>
      <c r="HT1959" s="8"/>
      <c r="HU1959" s="8"/>
      <c r="HV1959" s="8"/>
      <c r="HW1959" s="8"/>
      <c r="HX1959" s="8"/>
      <c r="HY1959" s="8"/>
      <c r="HZ1959" s="8"/>
      <c r="IA1959" s="8"/>
      <c r="IB1959" s="8"/>
      <c r="IC1959" s="8"/>
      <c r="ID1959" s="8"/>
      <c r="IE1959" s="8"/>
      <c r="IF1959" s="8"/>
      <c r="IG1959" s="8"/>
      <c r="IH1959" s="8"/>
      <c r="II1959" s="8"/>
      <c r="IJ1959" s="8"/>
      <c r="IK1959" s="8"/>
      <c r="IL1959" s="8"/>
      <c r="IM1959" s="8"/>
      <c r="IN1959" s="8"/>
      <c r="IO1959" s="8"/>
      <c r="IP1959" s="8"/>
      <c r="IQ1959" s="8"/>
      <c r="IR1959" s="8"/>
      <c r="IS1959" s="8"/>
      <c r="IT1959" s="8"/>
      <c r="IU1959" s="8"/>
      <c r="IV1959" s="8"/>
      <c r="IW1959" s="8"/>
      <c r="IX1959" s="8"/>
      <c r="IY1959" s="8"/>
      <c r="IZ1959" s="8"/>
      <c r="JA1959" s="8"/>
      <c r="JB1959" s="8"/>
      <c r="JC1959" s="8"/>
      <c r="JD1959" s="8"/>
      <c r="JE1959" s="8"/>
      <c r="JF1959" s="8"/>
      <c r="JG1959" s="8"/>
      <c r="JH1959" s="8"/>
      <c r="JI1959" s="8"/>
      <c r="JJ1959" s="8"/>
      <c r="JK1959" s="8"/>
      <c r="JL1959" s="8"/>
      <c r="JM1959" s="8"/>
      <c r="JN1959" s="8"/>
      <c r="JO1959" s="8"/>
      <c r="JP1959" s="8"/>
      <c r="JQ1959" s="8"/>
      <c r="JR1959" s="8"/>
      <c r="JS1959" s="8"/>
      <c r="JT1959" s="8"/>
      <c r="JU1959" s="8"/>
      <c r="JV1959" s="8"/>
      <c r="JW1959" s="8"/>
      <c r="JX1959" s="8"/>
      <c r="JY1959" s="8"/>
      <c r="JZ1959" s="8"/>
      <c r="KA1959" s="8"/>
      <c r="KB1959" s="8"/>
      <c r="KC1959" s="8"/>
      <c r="KD1959" s="8"/>
      <c r="KE1959" s="8"/>
      <c r="KF1959" s="8"/>
      <c r="KG1959" s="8"/>
      <c r="KH1959" s="8"/>
      <c r="KI1959" s="8"/>
      <c r="KJ1959" s="8"/>
      <c r="KK1959" s="8"/>
      <c r="KL1959" s="8"/>
      <c r="KM1959" s="8"/>
      <c r="KN1959" s="8"/>
      <c r="KO1959" s="8"/>
      <c r="KP1959" s="8"/>
      <c r="KQ1959" s="8"/>
      <c r="KR1959" s="8"/>
      <c r="KS1959" s="8"/>
      <c r="KT1959" s="8"/>
      <c r="KU1959" s="8"/>
      <c r="KV1959" s="8"/>
      <c r="KW1959" s="8"/>
      <c r="KX1959" s="8"/>
      <c r="KY1959" s="8"/>
      <c r="KZ1959" s="8"/>
      <c r="LA1959" s="8"/>
      <c r="LB1959" s="8"/>
      <c r="LC1959" s="8"/>
      <c r="LD1959" s="8"/>
      <c r="LE1959" s="8"/>
      <c r="LF1959" s="8"/>
      <c r="LG1959" s="8"/>
      <c r="LH1959" s="8"/>
      <c r="LI1959" s="8"/>
      <c r="LJ1959" s="8"/>
      <c r="LK1959" s="8"/>
      <c r="LL1959" s="8"/>
      <c r="LM1959" s="8"/>
      <c r="LN1959" s="8"/>
      <c r="LO1959" s="8"/>
      <c r="LP1959" s="8"/>
      <c r="LQ1959" s="8"/>
      <c r="LR1959" s="8"/>
      <c r="LS1959" s="8"/>
      <c r="LT1959" s="8"/>
      <c r="LU1959" s="8"/>
      <c r="LV1959" s="8"/>
      <c r="LW1959" s="8"/>
      <c r="LX1959" s="8"/>
      <c r="LY1959" s="8"/>
      <c r="LZ1959" s="8"/>
      <c r="MA1959" s="8"/>
      <c r="MB1959" s="8"/>
      <c r="MC1959" s="8"/>
      <c r="MD1959" s="8"/>
      <c r="ME1959" s="8"/>
      <c r="MF1959" s="8"/>
      <c r="MG1959" s="8"/>
      <c r="MH1959" s="8"/>
      <c r="MI1959" s="8"/>
      <c r="MJ1959" s="8"/>
      <c r="MK1959" s="8"/>
      <c r="ML1959" s="8"/>
      <c r="MM1959" s="8"/>
      <c r="MN1959" s="8"/>
      <c r="MO1959" s="8"/>
      <c r="MP1959" s="8"/>
      <c r="MQ1959" s="8"/>
      <c r="MR1959" s="8"/>
      <c r="MS1959" s="8"/>
      <c r="MT1959" s="8"/>
      <c r="MU1959" s="8"/>
      <c r="MV1959" s="8"/>
      <c r="MW1959" s="8"/>
      <c r="MX1959" s="8"/>
      <c r="MY1959" s="8"/>
      <c r="MZ1959" s="8"/>
      <c r="NA1959" s="8"/>
      <c r="NB1959" s="8"/>
      <c r="NC1959" s="8"/>
      <c r="ND1959" s="8"/>
      <c r="NE1959" s="8"/>
      <c r="NF1959" s="8"/>
      <c r="NG1959" s="8"/>
      <c r="NH1959" s="8"/>
      <c r="NI1959" s="8"/>
      <c r="NJ1959" s="8"/>
      <c r="NK1959" s="8"/>
      <c r="NL1959" s="8"/>
      <c r="NM1959" s="8"/>
      <c r="NN1959" s="8"/>
      <c r="NO1959" s="8"/>
      <c r="NP1959" s="8"/>
      <c r="NQ1959" s="8"/>
      <c r="NR1959" s="8"/>
      <c r="NS1959" s="8"/>
      <c r="NT1959" s="8"/>
      <c r="NU1959" s="8"/>
      <c r="NV1959" s="8"/>
      <c r="NW1959" s="8"/>
      <c r="NX1959" s="8"/>
      <c r="NY1959" s="8"/>
      <c r="NZ1959" s="8"/>
      <c r="OA1959" s="8"/>
      <c r="OB1959" s="8"/>
      <c r="OC1959" s="8"/>
      <c r="OD1959" s="8"/>
      <c r="OE1959" s="8"/>
      <c r="OF1959" s="8"/>
      <c r="OG1959" s="8"/>
      <c r="OH1959" s="8"/>
      <c r="OI1959" s="8"/>
      <c r="OJ1959" s="8"/>
      <c r="OK1959" s="8"/>
      <c r="OL1959" s="8"/>
      <c r="OM1959" s="8"/>
      <c r="ON1959" s="8"/>
      <c r="OO1959" s="8"/>
      <c r="OP1959" s="8"/>
      <c r="OQ1959" s="8"/>
      <c r="OR1959" s="8"/>
      <c r="OS1959" s="8"/>
      <c r="OT1959" s="8"/>
      <c r="OU1959" s="8"/>
      <c r="OV1959" s="8"/>
      <c r="OW1959" s="8"/>
      <c r="OX1959" s="8"/>
      <c r="OY1959" s="8"/>
      <c r="OZ1959" s="8"/>
      <c r="PA1959" s="8"/>
      <c r="PB1959" s="8"/>
      <c r="PC1959" s="8"/>
      <c r="PD1959" s="8"/>
      <c r="PE1959" s="8"/>
      <c r="PF1959" s="8"/>
      <c r="PG1959" s="8"/>
      <c r="PH1959" s="8"/>
      <c r="PI1959" s="8"/>
      <c r="PJ1959" s="8"/>
      <c r="PK1959" s="8"/>
      <c r="PL1959" s="8"/>
      <c r="PM1959" s="8"/>
      <c r="PN1959" s="8"/>
      <c r="PO1959" s="8"/>
      <c r="PP1959" s="8"/>
      <c r="PQ1959" s="8"/>
      <c r="PR1959" s="8"/>
      <c r="PS1959" s="8"/>
      <c r="PT1959" s="8"/>
      <c r="PU1959" s="8"/>
      <c r="PV1959" s="8"/>
      <c r="PW1959" s="8"/>
      <c r="PX1959" s="8"/>
      <c r="PY1959" s="8"/>
      <c r="PZ1959" s="8"/>
      <c r="QA1959" s="8"/>
      <c r="QB1959" s="8"/>
      <c r="QC1959" s="8"/>
      <c r="QD1959" s="8"/>
      <c r="QE1959" s="8"/>
      <c r="QF1959" s="8"/>
      <c r="QG1959" s="8"/>
      <c r="QH1959" s="8"/>
      <c r="QI1959" s="8"/>
      <c r="QJ1959" s="8"/>
      <c r="QK1959" s="8"/>
      <c r="QL1959" s="8"/>
      <c r="QM1959" s="8"/>
      <c r="QN1959" s="8"/>
      <c r="QO1959" s="8"/>
      <c r="QP1959" s="8"/>
      <c r="QQ1959" s="8"/>
      <c r="QR1959" s="8"/>
      <c r="QS1959" s="8"/>
      <c r="QT1959" s="8"/>
      <c r="QU1959" s="8"/>
      <c r="QV1959" s="8"/>
      <c r="QW1959" s="8"/>
      <c r="QX1959" s="8"/>
      <c r="QY1959" s="8"/>
      <c r="QZ1959" s="8"/>
      <c r="RA1959" s="8"/>
      <c r="RB1959" s="8"/>
      <c r="RC1959" s="8"/>
      <c r="RD1959" s="8"/>
      <c r="RE1959" s="8"/>
      <c r="RF1959" s="8"/>
      <c r="RG1959" s="8"/>
      <c r="RH1959" s="8"/>
      <c r="RI1959" s="8"/>
      <c r="RJ1959" s="8"/>
      <c r="RK1959" s="8"/>
    </row>
    <row r="1960" ht="13.75" spans="1:479">
      <c r="A1960" s="88" t="s">
        <v>12828</v>
      </c>
      <c r="B1960" s="88" t="s">
        <v>2689</v>
      </c>
      <c r="C1960" s="88" t="s">
        <v>9292</v>
      </c>
      <c r="D1960" s="89" t="s">
        <v>494</v>
      </c>
      <c r="E1960" s="135">
        <v>24</v>
      </c>
      <c r="F1960" s="135">
        <v>11</v>
      </c>
      <c r="G1960" s="90">
        <f t="shared" si="33"/>
        <v>264</v>
      </c>
      <c r="H1960" s="107"/>
      <c r="I1960" s="109"/>
      <c r="J1960" s="109"/>
      <c r="K1960" s="109"/>
      <c r="L1960" s="109"/>
      <c r="M1960" s="110"/>
      <c r="N1960" s="230"/>
      <c r="O1960" s="230"/>
      <c r="P1960" s="230"/>
      <c r="Q1960" s="230"/>
      <c r="R1960" s="230"/>
      <c r="S1960" s="107"/>
      <c r="T1960" s="95"/>
      <c r="U1960" s="108"/>
      <c r="V1960" s="109"/>
      <c r="W1960" s="109"/>
      <c r="X1960" s="110"/>
      <c r="Y1960" s="405"/>
      <c r="Z1960" s="406"/>
      <c r="AA1960" s="406"/>
      <c r="AB1960" s="407"/>
      <c r="AC1960" s="407"/>
      <c r="AD1960" s="408"/>
      <c r="AE1960" s="230"/>
      <c r="AF1960" s="230"/>
      <c r="AG1960" s="228"/>
      <c r="AH1960" s="228"/>
      <c r="AI1960" s="228"/>
      <c r="AJ1960" s="228"/>
      <c r="AK1960" s="230"/>
      <c r="AL1960" s="94"/>
      <c r="AM1960" s="96"/>
      <c r="AN1960" s="96"/>
      <c r="AO1960" s="95"/>
      <c r="AP1960" s="95"/>
      <c r="AQ1960" s="97"/>
      <c r="AR1960" s="94"/>
      <c r="AS1960" s="96"/>
      <c r="AT1960" s="96"/>
      <c r="AU1960" s="96"/>
      <c r="AV1960" s="95"/>
      <c r="AW1960" s="95"/>
      <c r="AX1960" s="97"/>
      <c r="AY1960" s="97"/>
      <c r="AZ1960" s="97"/>
      <c r="BA1960" s="97"/>
      <c r="BB1960" s="97"/>
      <c r="BC1960" s="98" t="s">
        <v>12362</v>
      </c>
      <c r="BD1960" s="99" t="s">
        <v>12301</v>
      </c>
      <c r="BE1960" s="99"/>
      <c r="BF1960" s="100"/>
      <c r="BG1960" s="103"/>
      <c r="BH1960" s="103"/>
      <c r="BI1960" s="103"/>
      <c r="BJ1960" s="98"/>
      <c r="BK1960" s="101" t="s">
        <v>1511</v>
      </c>
      <c r="BL1960" s="102"/>
      <c r="BM1960" s="98"/>
      <c r="BN1960" s="98"/>
      <c r="BO1960" s="13" t="s">
        <v>12827</v>
      </c>
      <c r="BT1960" s="99"/>
      <c r="BU1960" s="99"/>
      <c r="BV1960" s="99"/>
      <c r="BW1960" s="99"/>
      <c r="BX1960" s="99"/>
      <c r="CB1960" s="4" t="s">
        <v>1511</v>
      </c>
    </row>
    <row r="1961" ht="13.75" spans="1:479">
      <c r="A1961" s="88" t="s">
        <v>12828</v>
      </c>
      <c r="B1961" s="88" t="s">
        <v>2689</v>
      </c>
      <c r="C1961" s="88" t="s">
        <v>9294</v>
      </c>
      <c r="D1961" s="89" t="s">
        <v>12266</v>
      </c>
      <c r="E1961" s="135">
        <v>24</v>
      </c>
      <c r="F1961" s="135">
        <v>19</v>
      </c>
      <c r="G1961" s="90">
        <f t="shared" si="33"/>
        <v>456</v>
      </c>
      <c r="H1961" s="235"/>
      <c r="I1961" s="127"/>
      <c r="J1961" s="127"/>
      <c r="K1961" s="127"/>
      <c r="L1961" s="127"/>
      <c r="M1961" s="128"/>
      <c r="N1961" s="230"/>
      <c r="O1961" s="230"/>
      <c r="P1961" s="230"/>
      <c r="Q1961" s="230"/>
      <c r="R1961" s="230"/>
      <c r="S1961" s="107"/>
      <c r="T1961" s="95"/>
      <c r="U1961" s="108"/>
      <c r="V1961" s="109"/>
      <c r="W1961" s="109"/>
      <c r="X1961" s="110"/>
      <c r="Y1961" s="126"/>
      <c r="Z1961" s="129"/>
      <c r="AA1961" s="129">
        <v>36</v>
      </c>
      <c r="AB1961" s="127">
        <v>26</v>
      </c>
      <c r="AC1961" s="127">
        <v>49</v>
      </c>
      <c r="AD1961" s="128"/>
      <c r="AE1961" s="230"/>
      <c r="AF1961" s="230"/>
      <c r="AG1961" s="230"/>
      <c r="AH1961" s="230"/>
      <c r="AI1961" s="230"/>
      <c r="AJ1961" s="230"/>
      <c r="AK1961" s="230"/>
      <c r="AL1961" s="94"/>
      <c r="AM1961" s="96"/>
      <c r="AN1961" s="96"/>
      <c r="AO1961" s="95"/>
      <c r="AP1961" s="95"/>
      <c r="AQ1961" s="97"/>
      <c r="AR1961" s="94"/>
      <c r="AS1961" s="96"/>
      <c r="AT1961" s="96"/>
      <c r="AU1961" s="96"/>
      <c r="AV1961" s="95"/>
      <c r="AW1961" s="95"/>
      <c r="AX1961" s="97"/>
      <c r="AY1961" s="97"/>
      <c r="AZ1961" s="97"/>
      <c r="BA1961" s="97"/>
      <c r="BB1961" s="97"/>
      <c r="BC1961" s="98" t="s">
        <v>1366</v>
      </c>
      <c r="BD1961" s="99" t="s">
        <v>1366</v>
      </c>
      <c r="BE1961" s="99"/>
      <c r="BF1961" s="100"/>
      <c r="BG1961" s="103"/>
      <c r="BH1961" s="103"/>
      <c r="BI1961" s="103"/>
      <c r="BJ1961" s="98"/>
      <c r="BK1961" s="101" t="s">
        <v>1511</v>
      </c>
      <c r="BL1961" s="102"/>
      <c r="BM1961" s="98"/>
      <c r="BN1961" s="98"/>
      <c r="BO1961" s="13" t="s">
        <v>12827</v>
      </c>
      <c r="BT1961" s="99"/>
      <c r="BU1961" s="99"/>
      <c r="BV1961" s="99"/>
      <c r="BW1961" s="99"/>
      <c r="BX1961" s="99"/>
      <c r="CB1961" s="4" t="s">
        <v>1511</v>
      </c>
    </row>
    <row r="1962" ht="13.75" spans="1:479">
      <c r="A1962" s="88" t="s">
        <v>12828</v>
      </c>
      <c r="B1962" s="88" t="s">
        <v>2689</v>
      </c>
      <c r="C1962" s="88" t="s">
        <v>9294</v>
      </c>
      <c r="D1962" s="89" t="s">
        <v>494</v>
      </c>
      <c r="E1962" s="135">
        <v>24</v>
      </c>
      <c r="F1962" s="135">
        <v>12</v>
      </c>
      <c r="G1962" s="90">
        <f t="shared" si="33"/>
        <v>288</v>
      </c>
      <c r="H1962" s="107"/>
      <c r="I1962" s="109"/>
      <c r="J1962" s="109"/>
      <c r="K1962" s="109"/>
      <c r="L1962" s="109"/>
      <c r="M1962" s="110"/>
      <c r="N1962" s="230"/>
      <c r="O1962" s="230"/>
      <c r="P1962" s="230"/>
      <c r="Q1962" s="230"/>
      <c r="R1962" s="230"/>
      <c r="S1962" s="107"/>
      <c r="T1962" s="95"/>
      <c r="U1962" s="108"/>
      <c r="V1962" s="109"/>
      <c r="W1962" s="109"/>
      <c r="X1962" s="110"/>
      <c r="Y1962" s="405"/>
      <c r="Z1962" s="406"/>
      <c r="AA1962" s="406"/>
      <c r="AB1962" s="407"/>
      <c r="AC1962" s="407"/>
      <c r="AD1962" s="408"/>
      <c r="AE1962" s="230"/>
      <c r="AF1962" s="230"/>
      <c r="AG1962" s="228"/>
      <c r="AH1962" s="228"/>
      <c r="AI1962" s="228"/>
      <c r="AJ1962" s="228"/>
      <c r="AK1962" s="230"/>
      <c r="AL1962" s="94"/>
      <c r="AM1962" s="96"/>
      <c r="AN1962" s="96"/>
      <c r="AO1962" s="95"/>
      <c r="AP1962" s="95"/>
      <c r="AQ1962" s="97"/>
      <c r="AR1962" s="94"/>
      <c r="AS1962" s="96"/>
      <c r="AT1962" s="96"/>
      <c r="AU1962" s="96"/>
      <c r="AV1962" s="95"/>
      <c r="AW1962" s="95"/>
      <c r="AX1962" s="97"/>
      <c r="AY1962" s="97"/>
      <c r="AZ1962" s="97"/>
      <c r="BA1962" s="97"/>
      <c r="BB1962" s="97"/>
      <c r="BC1962" s="98" t="s">
        <v>12362</v>
      </c>
      <c r="BD1962" s="99" t="s">
        <v>12301</v>
      </c>
      <c r="BE1962" s="99"/>
      <c r="BF1962" s="100"/>
      <c r="BG1962" s="103"/>
      <c r="BH1962" s="103"/>
      <c r="BI1962" s="103"/>
      <c r="BJ1962" s="98"/>
      <c r="BK1962" s="101" t="s">
        <v>1511</v>
      </c>
      <c r="BL1962" s="102"/>
      <c r="BM1962" s="98"/>
      <c r="BN1962" s="98"/>
      <c r="BO1962" s="13" t="s">
        <v>12827</v>
      </c>
      <c r="BT1962" s="99"/>
      <c r="BU1962" s="99"/>
      <c r="BV1962" s="99"/>
      <c r="BW1962" s="99"/>
      <c r="BX1962" s="99"/>
      <c r="CB1962" s="4" t="s">
        <v>1511</v>
      </c>
    </row>
    <row r="1963" ht="13.75" spans="1:479">
      <c r="A1963" s="88" t="s">
        <v>12828</v>
      </c>
      <c r="B1963" s="88" t="s">
        <v>2697</v>
      </c>
      <c r="C1963" s="88" t="s">
        <v>9296</v>
      </c>
      <c r="D1963" s="89" t="s">
        <v>12266</v>
      </c>
      <c r="E1963" s="135">
        <v>12</v>
      </c>
      <c r="F1963" s="135">
        <v>17</v>
      </c>
      <c r="G1963" s="90">
        <f t="shared" si="33"/>
        <v>204</v>
      </c>
      <c r="H1963" s="235"/>
      <c r="I1963" s="127"/>
      <c r="J1963" s="127"/>
      <c r="K1963" s="127"/>
      <c r="L1963" s="127"/>
      <c r="M1963" s="128"/>
      <c r="N1963" s="230"/>
      <c r="O1963" s="230"/>
      <c r="P1963" s="230"/>
      <c r="Q1963" s="230"/>
      <c r="R1963" s="230"/>
      <c r="S1963" s="107"/>
      <c r="T1963" s="95"/>
      <c r="U1963" s="108"/>
      <c r="V1963" s="109"/>
      <c r="W1963" s="109"/>
      <c r="X1963" s="110"/>
      <c r="Y1963" s="126">
        <v>42</v>
      </c>
      <c r="Z1963" s="129"/>
      <c r="AA1963" s="129">
        <v>19</v>
      </c>
      <c r="AB1963" s="127">
        <v>17</v>
      </c>
      <c r="AC1963" s="127">
        <v>31</v>
      </c>
      <c r="AD1963" s="128"/>
      <c r="AE1963" s="230"/>
      <c r="AF1963" s="230"/>
      <c r="AG1963" s="230"/>
      <c r="AH1963" s="230"/>
      <c r="AI1963" s="230"/>
      <c r="AJ1963" s="230"/>
      <c r="AK1963" s="230"/>
      <c r="AL1963" s="94"/>
      <c r="AM1963" s="96"/>
      <c r="AN1963" s="96"/>
      <c r="AO1963" s="95"/>
      <c r="AP1963" s="95"/>
      <c r="AQ1963" s="97"/>
      <c r="AR1963" s="94"/>
      <c r="AS1963" s="96"/>
      <c r="AT1963" s="96"/>
      <c r="AU1963" s="96"/>
      <c r="AV1963" s="95"/>
      <c r="AW1963" s="95"/>
      <c r="AX1963" s="97"/>
      <c r="AY1963" s="97"/>
      <c r="AZ1963" s="97"/>
      <c r="BA1963" s="97"/>
      <c r="BB1963" s="97"/>
      <c r="BC1963" s="98" t="s">
        <v>1366</v>
      </c>
      <c r="BD1963" s="99" t="s">
        <v>1366</v>
      </c>
      <c r="BE1963" s="99"/>
      <c r="BF1963" s="100"/>
      <c r="BG1963" s="103"/>
      <c r="BH1963" s="103"/>
      <c r="BI1963" s="103"/>
      <c r="BJ1963" s="98"/>
      <c r="BK1963" s="101" t="s">
        <v>1511</v>
      </c>
      <c r="BL1963" s="102"/>
      <c r="BM1963" s="98"/>
      <c r="BN1963" s="98"/>
      <c r="BO1963" s="13" t="s">
        <v>12827</v>
      </c>
      <c r="BT1963" s="99"/>
      <c r="BU1963" s="99"/>
      <c r="BV1963" s="99"/>
      <c r="BW1963" s="99"/>
      <c r="BX1963" s="99"/>
      <c r="CB1963" s="4" t="s">
        <v>1511</v>
      </c>
    </row>
    <row r="1964" ht="13.75" spans="1:479">
      <c r="A1964" s="88" t="s">
        <v>12828</v>
      </c>
      <c r="B1964" s="88" t="s">
        <v>2697</v>
      </c>
      <c r="C1964" s="88" t="s">
        <v>9296</v>
      </c>
      <c r="D1964" s="89" t="s">
        <v>494</v>
      </c>
      <c r="E1964" s="135">
        <v>12</v>
      </c>
      <c r="F1964" s="135">
        <v>13</v>
      </c>
      <c r="G1964" s="90">
        <f t="shared" si="33"/>
        <v>156</v>
      </c>
      <c r="H1964" s="107"/>
      <c r="I1964" s="109"/>
      <c r="J1964" s="109"/>
      <c r="K1964" s="109"/>
      <c r="L1964" s="109"/>
      <c r="M1964" s="110"/>
      <c r="N1964" s="230"/>
      <c r="O1964" s="230"/>
      <c r="P1964" s="230"/>
      <c r="Q1964" s="230"/>
      <c r="R1964" s="230"/>
      <c r="S1964" s="107"/>
      <c r="T1964" s="95"/>
      <c r="U1964" s="108"/>
      <c r="V1964" s="109"/>
      <c r="W1964" s="109"/>
      <c r="X1964" s="110"/>
      <c r="Y1964" s="405"/>
      <c r="Z1964" s="406"/>
      <c r="AA1964" s="406"/>
      <c r="AB1964" s="407"/>
      <c r="AC1964" s="407"/>
      <c r="AD1964" s="408"/>
      <c r="AE1964" s="230"/>
      <c r="AF1964" s="230"/>
      <c r="AG1964" s="228"/>
      <c r="AH1964" s="228"/>
      <c r="AI1964" s="228"/>
      <c r="AJ1964" s="228"/>
      <c r="AK1964" s="230"/>
      <c r="AL1964" s="94"/>
      <c r="AM1964" s="96"/>
      <c r="AN1964" s="96"/>
      <c r="AO1964" s="95"/>
      <c r="AP1964" s="95"/>
      <c r="AQ1964" s="97"/>
      <c r="AR1964" s="94"/>
      <c r="AS1964" s="96"/>
      <c r="AT1964" s="96"/>
      <c r="AU1964" s="96"/>
      <c r="AV1964" s="95"/>
      <c r="AW1964" s="95"/>
      <c r="AX1964" s="97"/>
      <c r="AY1964" s="97"/>
      <c r="AZ1964" s="97"/>
      <c r="BA1964" s="97"/>
      <c r="BB1964" s="97"/>
      <c r="BC1964" s="98" t="s">
        <v>12362</v>
      </c>
      <c r="BD1964" s="99" t="s">
        <v>12301</v>
      </c>
      <c r="BE1964" s="99"/>
      <c r="BF1964" s="100"/>
      <c r="BG1964" s="103"/>
      <c r="BH1964" s="103"/>
      <c r="BI1964" s="103"/>
      <c r="BJ1964" s="98"/>
      <c r="BK1964" s="101" t="s">
        <v>1511</v>
      </c>
      <c r="BL1964" s="102"/>
      <c r="BM1964" s="98"/>
      <c r="BN1964" s="98"/>
      <c r="BO1964" s="13" t="s">
        <v>12827</v>
      </c>
      <c r="BT1964" s="99"/>
      <c r="BU1964" s="99"/>
      <c r="BV1964" s="99"/>
      <c r="BW1964" s="99"/>
      <c r="BX1964" s="99"/>
      <c r="CB1964" s="4" t="s">
        <v>1511</v>
      </c>
    </row>
    <row r="1965" ht="13.75" spans="1:479">
      <c r="A1965" s="88" t="s">
        <v>12828</v>
      </c>
      <c r="B1965" s="88" t="s">
        <v>2697</v>
      </c>
      <c r="C1965" s="88" t="s">
        <v>9298</v>
      </c>
      <c r="D1965" s="89" t="s">
        <v>12266</v>
      </c>
      <c r="E1965" s="135">
        <v>12</v>
      </c>
      <c r="F1965" s="135">
        <v>16</v>
      </c>
      <c r="G1965" s="90">
        <f t="shared" si="33"/>
        <v>192</v>
      </c>
      <c r="H1965" s="235"/>
      <c r="I1965" s="127"/>
      <c r="J1965" s="127"/>
      <c r="K1965" s="127"/>
      <c r="L1965" s="127"/>
      <c r="M1965" s="128"/>
      <c r="N1965" s="230"/>
      <c r="O1965" s="230"/>
      <c r="P1965" s="230"/>
      <c r="Q1965" s="230"/>
      <c r="R1965" s="230"/>
      <c r="S1965" s="107"/>
      <c r="T1965" s="95"/>
      <c r="U1965" s="108"/>
      <c r="V1965" s="109"/>
      <c r="W1965" s="109"/>
      <c r="X1965" s="110"/>
      <c r="Y1965" s="126"/>
      <c r="Z1965" s="129"/>
      <c r="AA1965" s="129">
        <v>19</v>
      </c>
      <c r="AB1965" s="127">
        <v>17</v>
      </c>
      <c r="AC1965" s="127">
        <v>31</v>
      </c>
      <c r="AD1965" s="128"/>
      <c r="AE1965" s="230"/>
      <c r="AF1965" s="230"/>
      <c r="AG1965" s="230"/>
      <c r="AH1965" s="230"/>
      <c r="AI1965" s="230"/>
      <c r="AJ1965" s="230"/>
      <c r="AK1965" s="230"/>
      <c r="AL1965" s="94"/>
      <c r="AM1965" s="96"/>
      <c r="AN1965" s="96"/>
      <c r="AO1965" s="95"/>
      <c r="AP1965" s="95"/>
      <c r="AQ1965" s="97"/>
      <c r="AR1965" s="94"/>
      <c r="AS1965" s="96"/>
      <c r="AT1965" s="96"/>
      <c r="AU1965" s="96"/>
      <c r="AV1965" s="95"/>
      <c r="AW1965" s="95"/>
      <c r="AX1965" s="97"/>
      <c r="AY1965" s="97"/>
      <c r="AZ1965" s="97"/>
      <c r="BA1965" s="97"/>
      <c r="BB1965" s="97"/>
      <c r="BC1965" s="98" t="s">
        <v>1366</v>
      </c>
      <c r="BD1965" s="99" t="s">
        <v>1366</v>
      </c>
      <c r="BE1965" s="99"/>
      <c r="BF1965" s="100"/>
      <c r="BG1965" s="103"/>
      <c r="BH1965" s="103"/>
      <c r="BI1965" s="103"/>
      <c r="BJ1965" s="98"/>
      <c r="BK1965" s="101" t="s">
        <v>1511</v>
      </c>
      <c r="BL1965" s="102"/>
      <c r="BM1965" s="98"/>
      <c r="BN1965" s="98"/>
      <c r="BO1965" s="13" t="s">
        <v>12827</v>
      </c>
      <c r="BT1965" s="99"/>
      <c r="BU1965" s="99"/>
      <c r="BV1965" s="99"/>
      <c r="BW1965" s="99"/>
      <c r="BX1965" s="99"/>
      <c r="CB1965" s="4" t="s">
        <v>1511</v>
      </c>
    </row>
    <row r="1966" ht="13.75" spans="1:479">
      <c r="A1966" s="88" t="s">
        <v>12828</v>
      </c>
      <c r="B1966" s="88" t="s">
        <v>2697</v>
      </c>
      <c r="C1966" s="88" t="s">
        <v>9298</v>
      </c>
      <c r="D1966" s="89" t="s">
        <v>494</v>
      </c>
      <c r="E1966" s="135">
        <v>12</v>
      </c>
      <c r="F1966" s="135">
        <v>15</v>
      </c>
      <c r="G1966" s="90">
        <f t="shared" si="33"/>
        <v>180</v>
      </c>
      <c r="H1966" s="107"/>
      <c r="I1966" s="109"/>
      <c r="J1966" s="109"/>
      <c r="K1966" s="109"/>
      <c r="L1966" s="109"/>
      <c r="M1966" s="110"/>
      <c r="N1966" s="230"/>
      <c r="O1966" s="230"/>
      <c r="P1966" s="230"/>
      <c r="Q1966" s="230"/>
      <c r="R1966" s="230"/>
      <c r="S1966" s="107"/>
      <c r="T1966" s="95"/>
      <c r="U1966" s="108"/>
      <c r="V1966" s="109"/>
      <c r="W1966" s="109"/>
      <c r="X1966" s="110"/>
      <c r="Y1966" s="405"/>
      <c r="Z1966" s="406"/>
      <c r="AA1966" s="406"/>
      <c r="AB1966" s="407"/>
      <c r="AC1966" s="407"/>
      <c r="AD1966" s="408"/>
      <c r="AE1966" s="230"/>
      <c r="AF1966" s="230"/>
      <c r="AG1966" s="228"/>
      <c r="AH1966" s="228"/>
      <c r="AI1966" s="228"/>
      <c r="AJ1966" s="228"/>
      <c r="AK1966" s="230"/>
      <c r="AL1966" s="94"/>
      <c r="AM1966" s="96"/>
      <c r="AN1966" s="96"/>
      <c r="AO1966" s="95"/>
      <c r="AP1966" s="95"/>
      <c r="AQ1966" s="97"/>
      <c r="AR1966" s="94"/>
      <c r="AS1966" s="96"/>
      <c r="AT1966" s="96"/>
      <c r="AU1966" s="96"/>
      <c r="AV1966" s="95"/>
      <c r="AW1966" s="95"/>
      <c r="AX1966" s="97"/>
      <c r="AY1966" s="97"/>
      <c r="AZ1966" s="97"/>
      <c r="BA1966" s="97"/>
      <c r="BB1966" s="97"/>
      <c r="BC1966" s="98" t="s">
        <v>12362</v>
      </c>
      <c r="BD1966" s="99" t="s">
        <v>12301</v>
      </c>
      <c r="BE1966" s="99"/>
      <c r="BF1966" s="100"/>
      <c r="BG1966" s="103"/>
      <c r="BH1966" s="103"/>
      <c r="BI1966" s="103"/>
      <c r="BJ1966" s="98"/>
      <c r="BK1966" s="101" t="s">
        <v>1511</v>
      </c>
      <c r="BL1966" s="102"/>
      <c r="BM1966" s="98"/>
      <c r="BN1966" s="98"/>
      <c r="BO1966" s="13" t="s">
        <v>12827</v>
      </c>
      <c r="BT1966" s="99"/>
      <c r="BU1966" s="99"/>
      <c r="BV1966" s="99"/>
      <c r="BW1966" s="99"/>
      <c r="BX1966" s="99"/>
      <c r="CB1966" s="4" t="s">
        <v>1511</v>
      </c>
    </row>
    <row r="1967" ht="13.75" spans="1:479">
      <c r="A1967" s="88" t="s">
        <v>12828</v>
      </c>
      <c r="B1967" s="88" t="s">
        <v>2697</v>
      </c>
      <c r="C1967" s="88" t="s">
        <v>9300</v>
      </c>
      <c r="D1967" s="89" t="s">
        <v>12266</v>
      </c>
      <c r="E1967" s="135">
        <v>12</v>
      </c>
      <c r="F1967" s="135">
        <v>17</v>
      </c>
      <c r="G1967" s="90">
        <f t="shared" si="33"/>
        <v>204</v>
      </c>
      <c r="H1967" s="235"/>
      <c r="I1967" s="127"/>
      <c r="J1967" s="127"/>
      <c r="K1967" s="127"/>
      <c r="L1967" s="127"/>
      <c r="M1967" s="128"/>
      <c r="N1967" s="230"/>
      <c r="O1967" s="230"/>
      <c r="P1967" s="230"/>
      <c r="Q1967" s="230"/>
      <c r="R1967" s="230"/>
      <c r="S1967" s="107"/>
      <c r="T1967" s="95"/>
      <c r="U1967" s="108"/>
      <c r="V1967" s="109"/>
      <c r="W1967" s="109"/>
      <c r="X1967" s="110"/>
      <c r="Y1967" s="126"/>
      <c r="Z1967" s="129"/>
      <c r="AA1967" s="129">
        <v>19</v>
      </c>
      <c r="AB1967" s="127">
        <v>17</v>
      </c>
      <c r="AC1967" s="127">
        <v>31</v>
      </c>
      <c r="AD1967" s="128"/>
      <c r="AE1967" s="230"/>
      <c r="AF1967" s="230"/>
      <c r="AG1967" s="230"/>
      <c r="AH1967" s="230"/>
      <c r="AI1967" s="230"/>
      <c r="AJ1967" s="230"/>
      <c r="AK1967" s="230"/>
      <c r="AL1967" s="94"/>
      <c r="AM1967" s="96"/>
      <c r="AN1967" s="96"/>
      <c r="AO1967" s="95"/>
      <c r="AP1967" s="95"/>
      <c r="AQ1967" s="97"/>
      <c r="AR1967" s="94"/>
      <c r="AS1967" s="96"/>
      <c r="AT1967" s="96"/>
      <c r="AU1967" s="96"/>
      <c r="AV1967" s="95"/>
      <c r="AW1967" s="95"/>
      <c r="AX1967" s="97"/>
      <c r="AY1967" s="97"/>
      <c r="AZ1967" s="97"/>
      <c r="BA1967" s="97"/>
      <c r="BB1967" s="97"/>
      <c r="BC1967" s="98" t="s">
        <v>1366</v>
      </c>
      <c r="BD1967" s="99" t="s">
        <v>1366</v>
      </c>
      <c r="BE1967" s="99"/>
      <c r="BF1967" s="100"/>
      <c r="BG1967" s="103"/>
      <c r="BH1967" s="103"/>
      <c r="BI1967" s="103"/>
      <c r="BJ1967" s="98"/>
      <c r="BK1967" s="101" t="s">
        <v>1511</v>
      </c>
      <c r="BL1967" s="102"/>
      <c r="BM1967" s="98"/>
      <c r="BN1967" s="98"/>
      <c r="BO1967" s="13" t="s">
        <v>12827</v>
      </c>
      <c r="BT1967" s="99"/>
      <c r="BU1967" s="99"/>
      <c r="BV1967" s="99"/>
      <c r="BW1967" s="99"/>
      <c r="BX1967" s="99"/>
      <c r="CB1967" s="4" t="s">
        <v>1511</v>
      </c>
    </row>
    <row r="1968" ht="13.75" spans="1:479">
      <c r="A1968" s="88" t="s">
        <v>12828</v>
      </c>
      <c r="B1968" s="88" t="s">
        <v>2697</v>
      </c>
      <c r="C1968" s="88" t="s">
        <v>9300</v>
      </c>
      <c r="D1968" s="89" t="s">
        <v>494</v>
      </c>
      <c r="E1968" s="135">
        <v>12</v>
      </c>
      <c r="F1968" s="135">
        <v>15</v>
      </c>
      <c r="G1968" s="90">
        <f t="shared" si="33"/>
        <v>180</v>
      </c>
      <c r="H1968" s="235"/>
      <c r="I1968" s="109"/>
      <c r="J1968" s="109"/>
      <c r="K1968" s="109"/>
      <c r="L1968" s="109"/>
      <c r="M1968" s="110"/>
      <c r="N1968" s="230"/>
      <c r="O1968" s="230"/>
      <c r="P1968" s="230"/>
      <c r="Q1968" s="230"/>
      <c r="R1968" s="230"/>
      <c r="S1968" s="107"/>
      <c r="T1968" s="95"/>
      <c r="U1968" s="108"/>
      <c r="V1968" s="109"/>
      <c r="W1968" s="109"/>
      <c r="X1968" s="110"/>
      <c r="Y1968" s="405"/>
      <c r="Z1968" s="406"/>
      <c r="AA1968" s="406"/>
      <c r="AB1968" s="407"/>
      <c r="AC1968" s="407"/>
      <c r="AD1968" s="408"/>
      <c r="AE1968" s="230"/>
      <c r="AF1968" s="230"/>
      <c r="AG1968" s="230"/>
      <c r="AH1968" s="230"/>
      <c r="AI1968" s="230"/>
      <c r="AJ1968" s="230"/>
      <c r="AK1968" s="230"/>
      <c r="AL1968" s="94"/>
      <c r="AM1968" s="96"/>
      <c r="AN1968" s="96"/>
      <c r="AO1968" s="95"/>
      <c r="AP1968" s="95"/>
      <c r="AQ1968" s="97"/>
      <c r="AR1968" s="94"/>
      <c r="AS1968" s="96"/>
      <c r="AT1968" s="96"/>
      <c r="AU1968" s="96"/>
      <c r="AV1968" s="95"/>
      <c r="AW1968" s="95"/>
      <c r="AX1968" s="97"/>
      <c r="AY1968" s="97"/>
      <c r="AZ1968" s="97"/>
      <c r="BA1968" s="97"/>
      <c r="BB1968" s="97"/>
      <c r="BC1968" s="98" t="s">
        <v>12362</v>
      </c>
      <c r="BD1968" s="99" t="s">
        <v>12301</v>
      </c>
      <c r="BE1968" s="99"/>
      <c r="BF1968" s="100"/>
      <c r="BG1968" s="103"/>
      <c r="BH1968" s="103"/>
      <c r="BI1968" s="103"/>
      <c r="BJ1968" s="98"/>
      <c r="BK1968" s="101" t="s">
        <v>1511</v>
      </c>
      <c r="BL1968" s="102"/>
      <c r="BM1968" s="98"/>
      <c r="BN1968" s="98"/>
      <c r="BO1968" s="13" t="s">
        <v>12827</v>
      </c>
      <c r="BT1968" s="99"/>
      <c r="BU1968" s="99"/>
      <c r="BV1968" s="99"/>
      <c r="BW1968" s="99"/>
      <c r="BX1968" s="99"/>
      <c r="CB1968" s="4" t="s">
        <v>1511</v>
      </c>
    </row>
    <row r="1969" ht="14.75" spans="1:479">
      <c r="A1969" s="88" t="s">
        <v>12829</v>
      </c>
      <c r="B1969" s="88" t="s">
        <v>6647</v>
      </c>
      <c r="C1969" s="106" t="s">
        <v>6646</v>
      </c>
      <c r="D1969" s="89" t="s">
        <v>12266</v>
      </c>
      <c r="E1969" s="135">
        <v>4</v>
      </c>
      <c r="F1969" s="135">
        <v>92</v>
      </c>
      <c r="G1969" s="90">
        <f t="shared" si="33"/>
        <v>368</v>
      </c>
      <c r="H1969" s="107"/>
      <c r="I1969" s="109"/>
      <c r="J1969" s="109"/>
      <c r="K1969" s="109"/>
      <c r="L1969" s="109"/>
      <c r="M1969" s="110"/>
      <c r="N1969" s="95"/>
      <c r="O1969" s="95"/>
      <c r="P1969" s="95"/>
      <c r="Q1969" s="95"/>
      <c r="R1969" s="95"/>
      <c r="S1969" s="313"/>
      <c r="T1969" s="95"/>
      <c r="U1969" s="314"/>
      <c r="V1969" s="315"/>
      <c r="W1969" s="315"/>
      <c r="X1969" s="316"/>
      <c r="Y1969" s="107"/>
      <c r="Z1969" s="108"/>
      <c r="AA1969" s="108"/>
      <c r="AB1969" s="109"/>
      <c r="AC1969" s="109"/>
      <c r="AD1969" s="110"/>
      <c r="AE1969" s="95"/>
      <c r="AF1969" s="95"/>
      <c r="AG1969" s="95"/>
      <c r="AH1969" s="95"/>
      <c r="AI1969" s="95"/>
      <c r="AJ1969" s="95"/>
      <c r="AK1969" s="95"/>
      <c r="AL1969" s="94"/>
      <c r="AM1969" s="96"/>
      <c r="AN1969" s="96"/>
      <c r="AO1969" s="95"/>
      <c r="AP1969" s="95"/>
      <c r="AQ1969" s="97"/>
      <c r="AR1969" s="94"/>
      <c r="AS1969" s="96"/>
      <c r="AT1969" s="96"/>
      <c r="AU1969" s="96"/>
      <c r="AV1969" s="95"/>
      <c r="AW1969" s="95"/>
      <c r="AX1969" s="97"/>
      <c r="AY1969" s="97"/>
      <c r="AZ1969" s="97"/>
      <c r="BA1969" s="97"/>
      <c r="BB1969" s="97"/>
      <c r="BC1969" s="99" t="s">
        <v>1366</v>
      </c>
      <c r="BD1969" s="150" t="s">
        <v>12830</v>
      </c>
      <c r="BE1969" s="99"/>
      <c r="BF1969" s="100"/>
      <c r="BG1969" s="103"/>
      <c r="BH1969" s="103"/>
      <c r="BI1969" s="103"/>
      <c r="BJ1969" s="99"/>
      <c r="BK1969" s="112" t="s">
        <v>20</v>
      </c>
      <c r="BL1969" s="102"/>
      <c r="BM1969" s="99"/>
      <c r="BN1969" s="99"/>
      <c r="BT1969" s="99"/>
      <c r="BU1969" s="99"/>
      <c r="BV1969" s="99"/>
      <c r="BW1969" s="99"/>
      <c r="BX1969" s="99"/>
      <c r="CB1969" s="13" t="s">
        <v>1511</v>
      </c>
    </row>
    <row r="1970" ht="13.75" spans="1:479">
      <c r="A1970" s="88" t="s">
        <v>12829</v>
      </c>
      <c r="B1970" s="88" t="s">
        <v>6647</v>
      </c>
      <c r="C1970" s="106" t="s">
        <v>6646</v>
      </c>
      <c r="D1970" s="89" t="s">
        <v>494</v>
      </c>
      <c r="E1970" s="135">
        <v>4</v>
      </c>
      <c r="F1970" s="135">
        <v>34</v>
      </c>
      <c r="G1970" s="90">
        <f t="shared" si="33"/>
        <v>136</v>
      </c>
      <c r="H1970" s="107"/>
      <c r="I1970" s="109"/>
      <c r="J1970" s="109"/>
      <c r="K1970" s="109"/>
      <c r="L1970" s="109"/>
      <c r="M1970" s="110"/>
      <c r="N1970" s="95"/>
      <c r="O1970" s="95"/>
      <c r="P1970" s="95"/>
      <c r="Q1970" s="95"/>
      <c r="R1970" s="95"/>
      <c r="S1970" s="107"/>
      <c r="T1970" s="95"/>
      <c r="U1970" s="108"/>
      <c r="V1970" s="109"/>
      <c r="W1970" s="109"/>
      <c r="X1970" s="110"/>
      <c r="Y1970" s="107"/>
      <c r="Z1970" s="108"/>
      <c r="AA1970" s="108"/>
      <c r="AB1970" s="109"/>
      <c r="AC1970" s="109"/>
      <c r="AD1970" s="110"/>
      <c r="AE1970" s="95"/>
      <c r="AF1970" s="95"/>
      <c r="AG1970" s="95"/>
      <c r="AH1970" s="95"/>
      <c r="AI1970" s="95"/>
      <c r="AJ1970" s="95"/>
      <c r="AK1970" s="95"/>
      <c r="AL1970" s="94"/>
      <c r="AM1970" s="96"/>
      <c r="AN1970" s="96"/>
      <c r="AO1970" s="95"/>
      <c r="AP1970" s="95"/>
      <c r="AQ1970" s="97"/>
      <c r="AR1970" s="94"/>
      <c r="AS1970" s="96"/>
      <c r="AT1970" s="96"/>
      <c r="AU1970" s="96"/>
      <c r="AV1970" s="95"/>
      <c r="AW1970" s="95"/>
      <c r="AX1970" s="97"/>
      <c r="AY1970" s="97"/>
      <c r="AZ1970" s="97"/>
      <c r="BA1970" s="97"/>
      <c r="BB1970" s="97"/>
      <c r="BC1970" s="99" t="s">
        <v>12362</v>
      </c>
      <c r="BD1970" s="99" t="s">
        <v>12300</v>
      </c>
      <c r="BE1970" s="99"/>
      <c r="BF1970" s="100"/>
      <c r="BG1970" s="103"/>
      <c r="BH1970" s="103"/>
      <c r="BI1970" s="103"/>
      <c r="BJ1970" s="99"/>
      <c r="BK1970" s="112" t="s">
        <v>1511</v>
      </c>
      <c r="BL1970" s="102"/>
      <c r="BM1970" s="99"/>
      <c r="BN1970" s="99"/>
      <c r="BT1970" s="99"/>
      <c r="BU1970" s="99"/>
      <c r="BV1970" s="99"/>
      <c r="BW1970" s="99"/>
      <c r="BX1970" s="99"/>
      <c r="CB1970" s="13" t="s">
        <v>1511</v>
      </c>
    </row>
    <row r="1971" ht="14.75" spans="1:479">
      <c r="A1971" s="88" t="s">
        <v>12829</v>
      </c>
      <c r="B1971" s="88" t="s">
        <v>6650</v>
      </c>
      <c r="C1971" s="106" t="s">
        <v>6649</v>
      </c>
      <c r="D1971" s="89" t="s">
        <v>12266</v>
      </c>
      <c r="E1971" s="135">
        <v>4</v>
      </c>
      <c r="F1971" s="135">
        <v>92</v>
      </c>
      <c r="G1971" s="90">
        <f t="shared" si="33"/>
        <v>368</v>
      </c>
      <c r="H1971" s="107"/>
      <c r="I1971" s="109"/>
      <c r="J1971" s="109"/>
      <c r="K1971" s="109"/>
      <c r="L1971" s="109"/>
      <c r="M1971" s="110"/>
      <c r="N1971" s="95"/>
      <c r="O1971" s="95"/>
      <c r="P1971" s="95"/>
      <c r="Q1971" s="95"/>
      <c r="R1971" s="95"/>
      <c r="S1971" s="313"/>
      <c r="T1971" s="95"/>
      <c r="U1971" s="314"/>
      <c r="V1971" s="315"/>
      <c r="W1971" s="315"/>
      <c r="X1971" s="316"/>
      <c r="Y1971" s="107"/>
      <c r="Z1971" s="108"/>
      <c r="AA1971" s="108"/>
      <c r="AB1971" s="109"/>
      <c r="AC1971" s="109"/>
      <c r="AD1971" s="110"/>
      <c r="AE1971" s="95"/>
      <c r="AF1971" s="95"/>
      <c r="AG1971" s="95"/>
      <c r="AH1971" s="95"/>
      <c r="AI1971" s="95"/>
      <c r="AJ1971" s="95"/>
      <c r="AK1971" s="95"/>
      <c r="AL1971" s="94"/>
      <c r="AM1971" s="96"/>
      <c r="AN1971" s="96"/>
      <c r="AO1971" s="95"/>
      <c r="AP1971" s="95"/>
      <c r="AQ1971" s="97"/>
      <c r="AR1971" s="94"/>
      <c r="AS1971" s="96"/>
      <c r="AT1971" s="96"/>
      <c r="AU1971" s="96"/>
      <c r="AV1971" s="95"/>
      <c r="AW1971" s="95"/>
      <c r="AX1971" s="97"/>
      <c r="AY1971" s="97"/>
      <c r="AZ1971" s="97"/>
      <c r="BA1971" s="97"/>
      <c r="BB1971" s="97"/>
      <c r="BC1971" s="99" t="s">
        <v>1366</v>
      </c>
      <c r="BD1971" s="150" t="s">
        <v>12830</v>
      </c>
      <c r="BE1971" s="99"/>
      <c r="BF1971" s="100"/>
      <c r="BG1971" s="103"/>
      <c r="BH1971" s="103"/>
      <c r="BI1971" s="103"/>
      <c r="BJ1971" s="99"/>
      <c r="BK1971" s="112" t="s">
        <v>20</v>
      </c>
      <c r="BL1971" s="102"/>
      <c r="BM1971" s="99"/>
      <c r="BN1971" s="99"/>
      <c r="BT1971" s="99"/>
      <c r="BU1971" s="99"/>
      <c r="BV1971" s="99"/>
      <c r="BW1971" s="99"/>
      <c r="BX1971" s="99"/>
      <c r="CB1971" s="13" t="s">
        <v>1511</v>
      </c>
    </row>
    <row r="1972" ht="13.75" spans="1:479">
      <c r="A1972" s="88" t="s">
        <v>12829</v>
      </c>
      <c r="B1972" s="88" t="s">
        <v>6650</v>
      </c>
      <c r="C1972" s="106" t="s">
        <v>6649</v>
      </c>
      <c r="D1972" s="89" t="s">
        <v>494</v>
      </c>
      <c r="E1972" s="135">
        <v>4</v>
      </c>
      <c r="F1972" s="135">
        <v>34</v>
      </c>
      <c r="G1972" s="90">
        <f t="shared" si="33"/>
        <v>136</v>
      </c>
      <c r="H1972" s="107"/>
      <c r="I1972" s="109"/>
      <c r="J1972" s="109"/>
      <c r="K1972" s="109"/>
      <c r="L1972" s="109"/>
      <c r="M1972" s="110"/>
      <c r="N1972" s="95"/>
      <c r="O1972" s="95"/>
      <c r="P1972" s="95"/>
      <c r="Q1972" s="95"/>
      <c r="R1972" s="95"/>
      <c r="S1972" s="107"/>
      <c r="T1972" s="95"/>
      <c r="U1972" s="108"/>
      <c r="V1972" s="109"/>
      <c r="W1972" s="109"/>
      <c r="X1972" s="110"/>
      <c r="Y1972" s="107"/>
      <c r="Z1972" s="108"/>
      <c r="AA1972" s="108"/>
      <c r="AB1972" s="109"/>
      <c r="AC1972" s="109"/>
      <c r="AD1972" s="110"/>
      <c r="AE1972" s="95"/>
      <c r="AF1972" s="95"/>
      <c r="AG1972" s="95"/>
      <c r="AH1972" s="95"/>
      <c r="AI1972" s="95"/>
      <c r="AJ1972" s="95"/>
      <c r="AK1972" s="95"/>
      <c r="AL1972" s="94"/>
      <c r="AM1972" s="96"/>
      <c r="AN1972" s="96"/>
      <c r="AO1972" s="95"/>
      <c r="AP1972" s="95"/>
      <c r="AQ1972" s="97"/>
      <c r="AR1972" s="94"/>
      <c r="AS1972" s="96"/>
      <c r="AT1972" s="96"/>
      <c r="AU1972" s="96"/>
      <c r="AV1972" s="95"/>
      <c r="AW1972" s="95"/>
      <c r="AX1972" s="97"/>
      <c r="AY1972" s="97"/>
      <c r="AZ1972" s="97"/>
      <c r="BA1972" s="97"/>
      <c r="BB1972" s="97"/>
      <c r="BC1972" s="99" t="s">
        <v>12362</v>
      </c>
      <c r="BD1972" s="99" t="s">
        <v>12300</v>
      </c>
      <c r="BE1972" s="99"/>
      <c r="BF1972" s="100"/>
      <c r="BG1972" s="103"/>
      <c r="BH1972" s="103"/>
      <c r="BI1972" s="103"/>
      <c r="BJ1972" s="99"/>
      <c r="BK1972" s="112" t="s">
        <v>1511</v>
      </c>
      <c r="BL1972" s="102"/>
      <c r="BM1972" s="99"/>
      <c r="BN1972" s="99"/>
      <c r="BT1972" s="99"/>
      <c r="BU1972" s="99"/>
      <c r="BV1972" s="99"/>
      <c r="BW1972" s="99"/>
      <c r="BX1972" s="99"/>
      <c r="CB1972" s="13" t="s">
        <v>1511</v>
      </c>
    </row>
    <row r="1973" ht="13.75" spans="1:479">
      <c r="A1973" s="88" t="s">
        <v>12831</v>
      </c>
      <c r="B1973" s="88" t="s">
        <v>12265</v>
      </c>
      <c r="C1973" s="106" t="s">
        <v>12265</v>
      </c>
      <c r="D1973" s="89" t="s">
        <v>12266</v>
      </c>
      <c r="E1973" s="135">
        <v>4</v>
      </c>
      <c r="F1973" s="135"/>
      <c r="G1973" s="90">
        <f t="shared" si="33"/>
        <v>0</v>
      </c>
      <c r="H1973" s="107"/>
      <c r="I1973" s="109"/>
      <c r="J1973" s="109"/>
      <c r="K1973" s="109"/>
      <c r="L1973" s="109"/>
      <c r="M1973" s="110"/>
      <c r="N1973" s="95"/>
      <c r="O1973" s="95"/>
      <c r="P1973" s="95"/>
      <c r="Q1973" s="95"/>
      <c r="R1973" s="95"/>
      <c r="S1973" s="107"/>
      <c r="T1973" s="95"/>
      <c r="U1973" s="108"/>
      <c r="V1973" s="109"/>
      <c r="W1973" s="109"/>
      <c r="X1973" s="110"/>
      <c r="Y1973" s="94"/>
      <c r="Z1973" s="96"/>
      <c r="AA1973" s="96"/>
      <c r="AB1973" s="95"/>
      <c r="AC1973" s="95"/>
      <c r="AD1973" s="97"/>
      <c r="AE1973" s="95"/>
      <c r="AF1973" s="95"/>
      <c r="AG1973" s="95"/>
      <c r="AH1973" s="95"/>
      <c r="AI1973" s="95"/>
      <c r="AJ1973" s="95"/>
      <c r="AK1973" s="95"/>
      <c r="AL1973" s="94"/>
      <c r="AM1973" s="96"/>
      <c r="AN1973" s="96"/>
      <c r="AO1973" s="95"/>
      <c r="AP1973" s="95"/>
      <c r="AQ1973" s="97"/>
      <c r="AR1973" s="94"/>
      <c r="AS1973" s="96"/>
      <c r="AT1973" s="96"/>
      <c r="AU1973" s="96"/>
      <c r="AV1973" s="95"/>
      <c r="AW1973" s="95"/>
      <c r="AX1973" s="97"/>
      <c r="AY1973" s="97"/>
      <c r="AZ1973" s="97"/>
      <c r="BA1973" s="97"/>
      <c r="BB1973" s="97"/>
      <c r="BC1973" s="99" t="s">
        <v>12265</v>
      </c>
      <c r="BD1973" s="99" t="s">
        <v>12265</v>
      </c>
      <c r="BE1973" s="99"/>
      <c r="BF1973" s="100"/>
      <c r="BG1973" s="100"/>
      <c r="BH1973" s="100"/>
      <c r="BI1973" s="100"/>
      <c r="BJ1973" s="99"/>
      <c r="BK1973" s="112" t="s">
        <v>12265</v>
      </c>
      <c r="BL1973" s="102"/>
      <c r="BM1973" s="99"/>
      <c r="BN1973" s="99"/>
      <c r="BT1973" s="99"/>
      <c r="BU1973" s="99"/>
      <c r="BV1973" s="99"/>
      <c r="BW1973" s="99"/>
      <c r="BX1973" s="99"/>
      <c r="CB1973" s="13" t="s">
        <v>1511</v>
      </c>
    </row>
    <row r="1974" ht="13.75" spans="1:479">
      <c r="A1974" s="88" t="s">
        <v>12831</v>
      </c>
      <c r="B1974" s="88" t="s">
        <v>12265</v>
      </c>
      <c r="C1974" s="106" t="s">
        <v>12265</v>
      </c>
      <c r="D1974" s="89" t="s">
        <v>12266</v>
      </c>
      <c r="E1974" s="135">
        <v>4</v>
      </c>
      <c r="F1974" s="135"/>
      <c r="G1974" s="90">
        <f t="shared" si="33"/>
        <v>0</v>
      </c>
      <c r="H1974" s="216"/>
      <c r="I1974" s="218"/>
      <c r="J1974" s="218"/>
      <c r="K1974" s="218"/>
      <c r="L1974" s="218"/>
      <c r="M1974" s="219"/>
      <c r="N1974" s="95"/>
      <c r="O1974" s="95"/>
      <c r="P1974" s="95"/>
      <c r="Q1974" s="95"/>
      <c r="R1974" s="95"/>
      <c r="S1974" s="107"/>
      <c r="T1974" s="95"/>
      <c r="U1974" s="108"/>
      <c r="V1974" s="109"/>
      <c r="W1974" s="109"/>
      <c r="X1974" s="110"/>
      <c r="Y1974" s="94"/>
      <c r="Z1974" s="96"/>
      <c r="AA1974" s="96"/>
      <c r="AB1974" s="95"/>
      <c r="AC1974" s="95"/>
      <c r="AD1974" s="97"/>
      <c r="AE1974" s="95"/>
      <c r="AF1974" s="95"/>
      <c r="AG1974" s="95"/>
      <c r="AH1974" s="95"/>
      <c r="AI1974" s="95"/>
      <c r="AJ1974" s="95"/>
      <c r="AK1974" s="95"/>
      <c r="AL1974" s="94"/>
      <c r="AM1974" s="96"/>
      <c r="AN1974" s="96"/>
      <c r="AO1974" s="95"/>
      <c r="AP1974" s="95"/>
      <c r="AQ1974" s="97"/>
      <c r="AR1974" s="94"/>
      <c r="AS1974" s="96"/>
      <c r="AT1974" s="96"/>
      <c r="AU1974" s="96"/>
      <c r="AV1974" s="95"/>
      <c r="AW1974" s="95"/>
      <c r="AX1974" s="97"/>
      <c r="AY1974" s="97"/>
      <c r="AZ1974" s="97"/>
      <c r="BA1974" s="97"/>
      <c r="BB1974" s="97"/>
      <c r="BC1974" s="99" t="s">
        <v>12265</v>
      </c>
      <c r="BD1974" s="99" t="s">
        <v>12265</v>
      </c>
      <c r="BE1974" s="99"/>
      <c r="BF1974" s="100"/>
      <c r="BG1974" s="100"/>
      <c r="BH1974" s="100"/>
      <c r="BI1974" s="100"/>
      <c r="BJ1974" s="99"/>
      <c r="BK1974" s="112" t="s">
        <v>12265</v>
      </c>
      <c r="BL1974" s="102"/>
      <c r="BM1974" s="99"/>
      <c r="BN1974" s="99"/>
      <c r="BT1974" s="99"/>
      <c r="BU1974" s="99"/>
      <c r="BV1974" s="99"/>
      <c r="BW1974" s="99"/>
      <c r="BX1974" s="99"/>
      <c r="CB1974" s="13" t="s">
        <v>1511</v>
      </c>
    </row>
    <row r="1975" ht="13.75" spans="1:479">
      <c r="A1975" s="88" t="s">
        <v>12831</v>
      </c>
      <c r="B1975" s="88" t="s">
        <v>12265</v>
      </c>
      <c r="C1975" s="106" t="s">
        <v>12265</v>
      </c>
      <c r="D1975" s="89" t="s">
        <v>12266</v>
      </c>
      <c r="E1975" s="135">
        <v>4</v>
      </c>
      <c r="F1975" s="135"/>
      <c r="G1975" s="90">
        <f t="shared" si="33"/>
        <v>0</v>
      </c>
      <c r="H1975" s="216"/>
      <c r="I1975" s="218"/>
      <c r="J1975" s="218"/>
      <c r="K1975" s="218"/>
      <c r="L1975" s="218"/>
      <c r="M1975" s="219"/>
      <c r="N1975" s="95"/>
      <c r="O1975" s="95"/>
      <c r="P1975" s="95"/>
      <c r="Q1975" s="95"/>
      <c r="R1975" s="95"/>
      <c r="S1975" s="107"/>
      <c r="T1975" s="95"/>
      <c r="U1975" s="108"/>
      <c r="V1975" s="109"/>
      <c r="W1975" s="109"/>
      <c r="X1975" s="110"/>
      <c r="Y1975" s="94"/>
      <c r="Z1975" s="96"/>
      <c r="AA1975" s="96"/>
      <c r="AB1975" s="95"/>
      <c r="AC1975" s="95"/>
      <c r="AD1975" s="97"/>
      <c r="AE1975" s="95"/>
      <c r="AF1975" s="95"/>
      <c r="AG1975" s="95"/>
      <c r="AH1975" s="95"/>
      <c r="AI1975" s="95"/>
      <c r="AJ1975" s="95"/>
      <c r="AK1975" s="95"/>
      <c r="AL1975" s="94"/>
      <c r="AM1975" s="96"/>
      <c r="AN1975" s="96"/>
      <c r="AO1975" s="95"/>
      <c r="AP1975" s="95"/>
      <c r="AQ1975" s="97"/>
      <c r="AR1975" s="94"/>
      <c r="AS1975" s="96"/>
      <c r="AT1975" s="96"/>
      <c r="AU1975" s="96"/>
      <c r="AV1975" s="95"/>
      <c r="AW1975" s="95"/>
      <c r="AX1975" s="97"/>
      <c r="AY1975" s="97"/>
      <c r="AZ1975" s="97"/>
      <c r="BA1975" s="97"/>
      <c r="BB1975" s="97"/>
      <c r="BC1975" s="99" t="s">
        <v>12265</v>
      </c>
      <c r="BD1975" s="99" t="s">
        <v>12265</v>
      </c>
      <c r="BE1975" s="99"/>
      <c r="BF1975" s="100"/>
      <c r="BG1975" s="100"/>
      <c r="BH1975" s="100"/>
      <c r="BI1975" s="100"/>
      <c r="BJ1975" s="99"/>
      <c r="BK1975" s="112" t="s">
        <v>12265</v>
      </c>
      <c r="BL1975" s="102"/>
      <c r="BM1975" s="99"/>
      <c r="BN1975" s="99"/>
      <c r="BT1975" s="99"/>
      <c r="BU1975" s="99"/>
      <c r="BV1975" s="99"/>
      <c r="BW1975" s="99"/>
      <c r="BX1975" s="99"/>
      <c r="CB1975" s="13" t="s">
        <v>1511</v>
      </c>
    </row>
    <row r="1976" ht="13.75" spans="1:479">
      <c r="A1976" s="88" t="s">
        <v>12831</v>
      </c>
      <c r="B1976" s="88" t="s">
        <v>12265</v>
      </c>
      <c r="C1976" s="106" t="s">
        <v>12265</v>
      </c>
      <c r="D1976" s="89" t="s">
        <v>12266</v>
      </c>
      <c r="E1976" s="135">
        <v>4</v>
      </c>
      <c r="F1976" s="135"/>
      <c r="G1976" s="90">
        <f t="shared" si="33"/>
        <v>0</v>
      </c>
      <c r="H1976" s="216"/>
      <c r="I1976" s="218"/>
      <c r="J1976" s="218"/>
      <c r="K1976" s="218"/>
      <c r="L1976" s="218"/>
      <c r="M1976" s="219"/>
      <c r="N1976" s="95"/>
      <c r="O1976" s="95"/>
      <c r="P1976" s="95"/>
      <c r="Q1976" s="95"/>
      <c r="R1976" s="95"/>
      <c r="S1976" s="107"/>
      <c r="T1976" s="95"/>
      <c r="U1976" s="108"/>
      <c r="V1976" s="109"/>
      <c r="W1976" s="109"/>
      <c r="X1976" s="110"/>
      <c r="Y1976" s="94"/>
      <c r="Z1976" s="96"/>
      <c r="AA1976" s="96"/>
      <c r="AB1976" s="95"/>
      <c r="AC1976" s="95"/>
      <c r="AD1976" s="97"/>
      <c r="AE1976" s="95"/>
      <c r="AF1976" s="95"/>
      <c r="AG1976" s="95"/>
      <c r="AH1976" s="95"/>
      <c r="AI1976" s="95"/>
      <c r="AJ1976" s="95"/>
      <c r="AK1976" s="95"/>
      <c r="AL1976" s="94"/>
      <c r="AM1976" s="96"/>
      <c r="AN1976" s="96"/>
      <c r="AO1976" s="95"/>
      <c r="AP1976" s="95"/>
      <c r="AQ1976" s="97"/>
      <c r="AR1976" s="94"/>
      <c r="AS1976" s="96"/>
      <c r="AT1976" s="96"/>
      <c r="AU1976" s="96"/>
      <c r="AV1976" s="95"/>
      <c r="AW1976" s="95"/>
      <c r="AX1976" s="97"/>
      <c r="AY1976" s="97"/>
      <c r="AZ1976" s="97"/>
      <c r="BA1976" s="97"/>
      <c r="BB1976" s="97"/>
      <c r="BC1976" s="99" t="s">
        <v>12265</v>
      </c>
      <c r="BD1976" s="99" t="s">
        <v>12265</v>
      </c>
      <c r="BE1976" s="99"/>
      <c r="BF1976" s="100"/>
      <c r="BG1976" s="100"/>
      <c r="BH1976" s="100"/>
      <c r="BI1976" s="100"/>
      <c r="BJ1976" s="99"/>
      <c r="BK1976" s="112" t="s">
        <v>12265</v>
      </c>
      <c r="BL1976" s="102"/>
      <c r="BM1976" s="99"/>
      <c r="BN1976" s="99"/>
      <c r="BT1976" s="99"/>
      <c r="BU1976" s="147"/>
      <c r="BV1976" s="147"/>
      <c r="BW1976" s="147"/>
      <c r="BX1976" s="147"/>
      <c r="BY1976" s="5"/>
      <c r="BZ1976" s="5"/>
      <c r="CA1976" s="5"/>
      <c r="CB1976" s="5" t="s">
        <v>1511</v>
      </c>
      <c r="CC1976" s="5"/>
      <c r="CD1976" s="5"/>
      <c r="CE1976" s="5"/>
      <c r="CF1976" s="5"/>
      <c r="CG1976" s="5"/>
      <c r="CH1976" s="5"/>
      <c r="CI1976" s="5"/>
      <c r="CJ1976" s="5"/>
      <c r="CK1976" s="5"/>
      <c r="CL1976" s="5"/>
      <c r="CM1976" s="5"/>
      <c r="CN1976" s="5"/>
      <c r="CO1976" s="5"/>
      <c r="CP1976" s="5"/>
      <c r="CQ1976" s="5"/>
      <c r="CR1976" s="5"/>
      <c r="CS1976" s="5"/>
      <c r="CT1976" s="5"/>
      <c r="CU1976" s="5"/>
      <c r="CV1976" s="5"/>
      <c r="CW1976" s="5"/>
      <c r="CX1976" s="5"/>
      <c r="CY1976" s="5"/>
      <c r="CZ1976" s="5"/>
      <c r="DA1976" s="5"/>
      <c r="DB1976" s="5"/>
      <c r="DC1976" s="5"/>
      <c r="DD1976" s="5"/>
      <c r="DE1976" s="5"/>
      <c r="DF1976" s="5"/>
      <c r="DG1976" s="5"/>
      <c r="DH1976" s="5"/>
      <c r="DI1976" s="5"/>
      <c r="DJ1976" s="5"/>
      <c r="DK1976" s="5"/>
      <c r="DL1976" s="5"/>
      <c r="DM1976" s="5"/>
      <c r="DN1976" s="5"/>
      <c r="DO1976" s="5"/>
      <c r="DP1976" s="5"/>
      <c r="DQ1976" s="5"/>
      <c r="DR1976" s="5"/>
      <c r="DS1976" s="5"/>
      <c r="DT1976" s="5"/>
      <c r="DU1976" s="5"/>
      <c r="DV1976" s="5"/>
      <c r="DW1976" s="5"/>
      <c r="DX1976" s="5"/>
      <c r="DY1976" s="5"/>
      <c r="DZ1976" s="5"/>
      <c r="EA1976" s="5"/>
      <c r="EB1976" s="5"/>
      <c r="EC1976" s="5"/>
      <c r="ED1976" s="5"/>
      <c r="EE1976" s="5"/>
      <c r="EF1976" s="5"/>
      <c r="EG1976" s="5"/>
      <c r="EH1976" s="5"/>
      <c r="EI1976" s="5"/>
      <c r="EJ1976" s="5"/>
      <c r="EK1976" s="5"/>
      <c r="EL1976" s="5"/>
      <c r="EM1976" s="5"/>
      <c r="EN1976" s="5"/>
      <c r="EO1976" s="5"/>
      <c r="EP1976" s="5"/>
      <c r="EQ1976" s="5"/>
      <c r="ER1976" s="5"/>
      <c r="ES1976" s="5"/>
      <c r="ET1976" s="5"/>
      <c r="EU1976" s="5"/>
      <c r="EV1976" s="5"/>
      <c r="EW1976" s="5"/>
      <c r="EX1976" s="5"/>
      <c r="EY1976" s="5"/>
      <c r="EZ1976" s="5"/>
      <c r="FA1976" s="5"/>
      <c r="FB1976" s="5"/>
      <c r="FC1976" s="5"/>
      <c r="FD1976" s="5"/>
      <c r="FE1976" s="5"/>
      <c r="FF1976" s="5"/>
      <c r="FG1976" s="5"/>
      <c r="FH1976" s="5"/>
      <c r="FI1976" s="5"/>
      <c r="FJ1976" s="5"/>
      <c r="FK1976" s="5"/>
      <c r="FL1976" s="5"/>
      <c r="FM1976" s="5"/>
      <c r="FN1976" s="5"/>
      <c r="FO1976" s="5"/>
      <c r="FP1976" s="5"/>
      <c r="FQ1976" s="5"/>
      <c r="FR1976" s="5"/>
      <c r="FS1976" s="5"/>
      <c r="FT1976" s="5"/>
      <c r="FU1976" s="5"/>
      <c r="FV1976" s="5"/>
      <c r="FW1976" s="5"/>
      <c r="FX1976" s="5"/>
      <c r="FY1976" s="5"/>
      <c r="FZ1976" s="5"/>
      <c r="GA1976" s="5"/>
      <c r="GB1976" s="5"/>
      <c r="GC1976" s="5"/>
      <c r="GD1976" s="5"/>
      <c r="GE1976" s="5"/>
      <c r="GF1976" s="5"/>
      <c r="GG1976" s="5"/>
      <c r="GH1976" s="5"/>
      <c r="GI1976" s="5"/>
      <c r="GJ1976" s="5"/>
      <c r="GK1976" s="5"/>
      <c r="GL1976" s="5"/>
      <c r="GM1976" s="5"/>
      <c r="GN1976" s="5"/>
      <c r="GO1976" s="5"/>
      <c r="GP1976" s="5"/>
      <c r="GQ1976" s="5"/>
      <c r="GR1976" s="5"/>
      <c r="GS1976" s="5"/>
      <c r="GT1976" s="5"/>
      <c r="GU1976" s="5"/>
      <c r="GV1976" s="5"/>
      <c r="GW1976" s="5"/>
      <c r="GX1976" s="5"/>
      <c r="GY1976" s="5"/>
      <c r="GZ1976" s="5"/>
      <c r="HA1976" s="5"/>
      <c r="HB1976" s="5"/>
      <c r="HC1976" s="5"/>
      <c r="HD1976" s="5"/>
      <c r="HE1976" s="5"/>
      <c r="HF1976" s="5"/>
      <c r="HG1976" s="5"/>
      <c r="HH1976" s="5"/>
      <c r="HI1976" s="5"/>
      <c r="HJ1976" s="5"/>
      <c r="HK1976" s="5"/>
      <c r="HL1976" s="5"/>
      <c r="HM1976" s="5"/>
      <c r="HN1976" s="5"/>
      <c r="HO1976" s="5"/>
      <c r="HP1976" s="5"/>
      <c r="HQ1976" s="5"/>
      <c r="HR1976" s="5"/>
      <c r="HS1976" s="5"/>
      <c r="HT1976" s="5"/>
      <c r="HU1976" s="5"/>
      <c r="HV1976" s="5"/>
      <c r="HW1976" s="5"/>
      <c r="HX1976" s="5"/>
      <c r="HY1976" s="5"/>
      <c r="HZ1976" s="5"/>
      <c r="IA1976" s="5"/>
      <c r="IB1976" s="5"/>
      <c r="IC1976" s="5"/>
      <c r="ID1976" s="5"/>
      <c r="IE1976" s="5"/>
      <c r="IF1976" s="5"/>
      <c r="IG1976" s="5"/>
      <c r="IH1976" s="5"/>
      <c r="II1976" s="5"/>
      <c r="IJ1976" s="5"/>
      <c r="IK1976" s="5"/>
      <c r="IL1976" s="5"/>
      <c r="IM1976" s="5"/>
      <c r="IN1976" s="5"/>
      <c r="IO1976" s="5"/>
      <c r="IP1976" s="5"/>
      <c r="IQ1976" s="5"/>
      <c r="IR1976" s="5"/>
      <c r="IS1976" s="5"/>
      <c r="IT1976" s="5"/>
      <c r="IU1976" s="5"/>
      <c r="IV1976" s="5"/>
      <c r="IW1976" s="5"/>
      <c r="IX1976" s="5"/>
      <c r="IY1976" s="5"/>
      <c r="IZ1976" s="5"/>
      <c r="JA1976" s="5"/>
      <c r="JB1976" s="5"/>
      <c r="JC1976" s="5"/>
      <c r="JD1976" s="5"/>
      <c r="JE1976" s="5"/>
      <c r="JF1976" s="5"/>
      <c r="JG1976" s="5"/>
      <c r="JH1976" s="5"/>
      <c r="JI1976" s="5"/>
      <c r="JJ1976" s="5"/>
      <c r="JK1976" s="5"/>
      <c r="JL1976" s="5"/>
      <c r="JM1976" s="5"/>
      <c r="JN1976" s="5"/>
      <c r="JO1976" s="5"/>
      <c r="JP1976" s="5"/>
      <c r="JQ1976" s="5"/>
      <c r="JR1976" s="5"/>
      <c r="JS1976" s="5"/>
      <c r="JT1976" s="5"/>
      <c r="JU1976" s="5"/>
      <c r="JV1976" s="5"/>
      <c r="JW1976" s="5"/>
      <c r="JX1976" s="5"/>
      <c r="JY1976" s="5"/>
      <c r="JZ1976" s="5"/>
      <c r="KA1976" s="5"/>
      <c r="KB1976" s="5"/>
      <c r="KC1976" s="5"/>
      <c r="KD1976" s="5"/>
      <c r="KE1976" s="5"/>
      <c r="KF1976" s="5"/>
      <c r="KG1976" s="5"/>
      <c r="KH1976" s="5"/>
      <c r="KI1976" s="5"/>
      <c r="KJ1976" s="5"/>
      <c r="KK1976" s="5"/>
      <c r="KL1976" s="5"/>
      <c r="KM1976" s="5"/>
      <c r="KN1976" s="5"/>
      <c r="KO1976" s="5"/>
      <c r="KP1976" s="5"/>
      <c r="KQ1976" s="5"/>
      <c r="KR1976" s="5"/>
      <c r="KS1976" s="5"/>
      <c r="KT1976" s="5"/>
      <c r="KU1976" s="5"/>
      <c r="KV1976" s="5"/>
      <c r="KW1976" s="5"/>
      <c r="KX1976" s="5"/>
      <c r="KY1976" s="5"/>
      <c r="KZ1976" s="5"/>
      <c r="LA1976" s="5"/>
      <c r="LB1976" s="5"/>
      <c r="LC1976" s="5"/>
      <c r="LD1976" s="5"/>
      <c r="LE1976" s="5"/>
      <c r="LF1976" s="5"/>
      <c r="LG1976" s="5"/>
      <c r="LH1976" s="5"/>
      <c r="LI1976" s="5"/>
      <c r="LJ1976" s="5"/>
      <c r="LK1976" s="5"/>
      <c r="LL1976" s="5"/>
      <c r="LM1976" s="5"/>
      <c r="LN1976" s="5"/>
      <c r="LO1976" s="5"/>
      <c r="LP1976" s="5"/>
      <c r="LQ1976" s="5"/>
      <c r="LR1976" s="5"/>
      <c r="LS1976" s="5"/>
      <c r="LT1976" s="5"/>
      <c r="LU1976" s="5"/>
      <c r="LV1976" s="5"/>
      <c r="LW1976" s="5"/>
      <c r="LX1976" s="5"/>
      <c r="LY1976" s="5"/>
      <c r="LZ1976" s="5"/>
      <c r="MA1976" s="5"/>
      <c r="MB1976" s="5"/>
      <c r="MC1976" s="5"/>
      <c r="MD1976" s="5"/>
      <c r="ME1976" s="5"/>
      <c r="MF1976" s="5"/>
      <c r="MG1976" s="5"/>
      <c r="MH1976" s="5"/>
      <c r="MI1976" s="5"/>
      <c r="MJ1976" s="5"/>
      <c r="MK1976" s="5"/>
      <c r="ML1976" s="5"/>
      <c r="MM1976" s="5"/>
      <c r="MN1976" s="5"/>
      <c r="MO1976" s="5"/>
      <c r="MP1976" s="5"/>
      <c r="MQ1976" s="5"/>
      <c r="MR1976" s="5"/>
      <c r="MS1976" s="5"/>
      <c r="MT1976" s="5"/>
      <c r="MU1976" s="5"/>
      <c r="MV1976" s="5"/>
      <c r="MW1976" s="5"/>
      <c r="MX1976" s="5"/>
      <c r="MY1976" s="5"/>
      <c r="MZ1976" s="5"/>
      <c r="NA1976" s="5"/>
      <c r="NB1976" s="5"/>
      <c r="NC1976" s="5"/>
      <c r="ND1976" s="5"/>
      <c r="NE1976" s="5"/>
      <c r="NF1976" s="5"/>
      <c r="NG1976" s="5"/>
      <c r="NH1976" s="5"/>
      <c r="NI1976" s="5"/>
      <c r="NJ1976" s="5"/>
      <c r="NK1976" s="5"/>
      <c r="NL1976" s="5"/>
      <c r="NM1976" s="5"/>
      <c r="NN1976" s="5"/>
      <c r="NO1976" s="5"/>
      <c r="NP1976" s="5"/>
      <c r="NQ1976" s="5"/>
      <c r="NR1976" s="5"/>
      <c r="NS1976" s="5"/>
      <c r="NT1976" s="5"/>
      <c r="NU1976" s="5"/>
      <c r="NV1976" s="5"/>
      <c r="NW1976" s="5"/>
      <c r="NX1976" s="5"/>
      <c r="NY1976" s="5"/>
      <c r="NZ1976" s="5"/>
      <c r="OA1976" s="5"/>
      <c r="OB1976" s="5"/>
      <c r="OC1976" s="5"/>
      <c r="OD1976" s="5"/>
      <c r="OE1976" s="5"/>
      <c r="OF1976" s="5"/>
      <c r="OG1976" s="5"/>
      <c r="OH1976" s="5"/>
      <c r="OI1976" s="5"/>
      <c r="OJ1976" s="5"/>
      <c r="OK1976" s="5"/>
      <c r="OL1976" s="5"/>
      <c r="OM1976" s="5"/>
      <c r="ON1976" s="5"/>
      <c r="OO1976" s="5"/>
      <c r="OP1976" s="5"/>
      <c r="OQ1976" s="5"/>
      <c r="OR1976" s="5"/>
      <c r="OS1976" s="5"/>
      <c r="OT1976" s="5"/>
      <c r="OU1976" s="5"/>
      <c r="OV1976" s="5"/>
      <c r="OW1976" s="5"/>
      <c r="OX1976" s="5"/>
      <c r="OY1976" s="5"/>
      <c r="OZ1976" s="5"/>
      <c r="PA1976" s="5"/>
      <c r="PB1976" s="5"/>
      <c r="PC1976" s="5"/>
      <c r="PD1976" s="5"/>
      <c r="PE1976" s="5"/>
      <c r="PF1976" s="5"/>
      <c r="PG1976" s="5"/>
      <c r="PH1976" s="5"/>
      <c r="PI1976" s="5"/>
      <c r="PJ1976" s="5"/>
      <c r="PK1976" s="5"/>
      <c r="PL1976" s="5"/>
      <c r="PM1976" s="5"/>
      <c r="PN1976" s="5"/>
      <c r="PO1976" s="5"/>
      <c r="PP1976" s="5"/>
      <c r="PQ1976" s="5"/>
      <c r="PR1976" s="5"/>
      <c r="PS1976" s="5"/>
      <c r="PT1976" s="5"/>
      <c r="PU1976" s="5"/>
      <c r="PV1976" s="5"/>
      <c r="PW1976" s="5"/>
      <c r="PX1976" s="5"/>
      <c r="PY1976" s="5"/>
      <c r="PZ1976" s="5"/>
      <c r="QA1976" s="5"/>
      <c r="QB1976" s="5"/>
      <c r="QC1976" s="5"/>
      <c r="QD1976" s="5"/>
      <c r="QE1976" s="5"/>
      <c r="QF1976" s="5"/>
      <c r="QG1976" s="5"/>
      <c r="QH1976" s="5"/>
      <c r="QI1976" s="5"/>
      <c r="QJ1976" s="5"/>
      <c r="QK1976" s="5"/>
      <c r="QL1976" s="5"/>
      <c r="QM1976" s="5"/>
      <c r="QN1976" s="5"/>
      <c r="QO1976" s="5"/>
      <c r="QP1976" s="5"/>
      <c r="QQ1976" s="5"/>
      <c r="QR1976" s="5"/>
      <c r="QS1976" s="5"/>
      <c r="QT1976" s="5"/>
      <c r="QU1976" s="5"/>
      <c r="QV1976" s="5"/>
      <c r="QW1976" s="5"/>
      <c r="QX1976" s="5"/>
      <c r="QY1976" s="5"/>
      <c r="QZ1976" s="5"/>
      <c r="RA1976" s="5"/>
      <c r="RB1976" s="5"/>
      <c r="RC1976" s="5"/>
      <c r="RD1976" s="5"/>
      <c r="RE1976" s="5"/>
      <c r="RF1976" s="5"/>
      <c r="RG1976" s="5"/>
      <c r="RH1976" s="5"/>
      <c r="RI1976" s="5"/>
      <c r="RJ1976" s="5"/>
      <c r="RK1976" s="5"/>
    </row>
    <row r="1977" ht="13.75" spans="1:479">
      <c r="A1977" s="88" t="s">
        <v>12831</v>
      </c>
      <c r="B1977" s="88" t="s">
        <v>3614</v>
      </c>
      <c r="C1977" s="106" t="s">
        <v>3613</v>
      </c>
      <c r="D1977" s="89" t="s">
        <v>494</v>
      </c>
      <c r="E1977" s="135">
        <v>4</v>
      </c>
      <c r="F1977" s="135">
        <v>116</v>
      </c>
      <c r="G1977" s="90">
        <f t="shared" si="33"/>
        <v>464</v>
      </c>
      <c r="H1977" s="126"/>
      <c r="I1977" s="127"/>
      <c r="J1977" s="127">
        <v>30</v>
      </c>
      <c r="K1977" s="127">
        <v>39</v>
      </c>
      <c r="L1977" s="127">
        <v>35</v>
      </c>
      <c r="M1977" s="128"/>
      <c r="N1977" s="95"/>
      <c r="O1977" s="95"/>
      <c r="P1977" s="95"/>
      <c r="Q1977" s="95"/>
      <c r="R1977" s="95"/>
      <c r="S1977" s="107"/>
      <c r="T1977" s="95"/>
      <c r="U1977" s="108"/>
      <c r="V1977" s="109"/>
      <c r="W1977" s="109"/>
      <c r="X1977" s="110"/>
      <c r="Y1977" s="94"/>
      <c r="Z1977" s="96"/>
      <c r="AA1977" s="96"/>
      <c r="AB1977" s="95"/>
      <c r="AC1977" s="95"/>
      <c r="AD1977" s="97"/>
      <c r="AE1977" s="95"/>
      <c r="AF1977" s="95"/>
      <c r="AG1977" s="95"/>
      <c r="AH1977" s="95"/>
      <c r="AI1977" s="95"/>
      <c r="AJ1977" s="95"/>
      <c r="AK1977" s="95"/>
      <c r="AL1977" s="94"/>
      <c r="AM1977" s="96"/>
      <c r="AN1977" s="96"/>
      <c r="AO1977" s="95"/>
      <c r="AP1977" s="95"/>
      <c r="AQ1977" s="97"/>
      <c r="AR1977" s="94"/>
      <c r="AS1977" s="96"/>
      <c r="AT1977" s="96"/>
      <c r="AU1977" s="96"/>
      <c r="AV1977" s="95"/>
      <c r="AW1977" s="95"/>
      <c r="AX1977" s="97"/>
      <c r="AY1977" s="97"/>
      <c r="AZ1977" s="97"/>
      <c r="BA1977" s="97"/>
      <c r="BB1977" s="97"/>
      <c r="BC1977" s="99" t="s">
        <v>12301</v>
      </c>
      <c r="BD1977" s="99" t="s">
        <v>12300</v>
      </c>
      <c r="BE1977" s="99"/>
      <c r="BF1977" s="100"/>
      <c r="BG1977" s="103"/>
      <c r="BH1977" s="103"/>
      <c r="BI1977" s="103"/>
      <c r="BJ1977" s="99"/>
      <c r="BK1977" s="112" t="s">
        <v>1511</v>
      </c>
      <c r="BL1977" s="102"/>
      <c r="BM1977" s="99"/>
      <c r="BN1977" s="99"/>
      <c r="BT1977" s="99"/>
      <c r="BU1977" s="99"/>
      <c r="BV1977" s="99"/>
      <c r="BW1977" s="99"/>
      <c r="BX1977" s="99"/>
      <c r="CB1977" s="13" t="s">
        <v>1511</v>
      </c>
    </row>
    <row r="1978" ht="13.75" spans="1:479">
      <c r="A1978" s="88" t="s">
        <v>12831</v>
      </c>
      <c r="B1978" s="88" t="s">
        <v>3614</v>
      </c>
      <c r="C1978" s="106" t="s">
        <v>5831</v>
      </c>
      <c r="D1978" s="89" t="s">
        <v>494</v>
      </c>
      <c r="E1978" s="135">
        <v>4</v>
      </c>
      <c r="F1978" s="135">
        <v>116</v>
      </c>
      <c r="G1978" s="90">
        <f t="shared" si="33"/>
        <v>464</v>
      </c>
      <c r="H1978" s="126"/>
      <c r="I1978" s="127"/>
      <c r="J1978" s="127">
        <v>22</v>
      </c>
      <c r="K1978" s="127">
        <v>39</v>
      </c>
      <c r="L1978" s="127">
        <v>33</v>
      </c>
      <c r="M1978" s="128"/>
      <c r="N1978" s="95"/>
      <c r="O1978" s="95"/>
      <c r="P1978" s="95"/>
      <c r="Q1978" s="95"/>
      <c r="R1978" s="95"/>
      <c r="S1978" s="107"/>
      <c r="T1978" s="95"/>
      <c r="U1978" s="108"/>
      <c r="V1978" s="109"/>
      <c r="W1978" s="109"/>
      <c r="X1978" s="110"/>
      <c r="Y1978" s="94"/>
      <c r="Z1978" s="96"/>
      <c r="AA1978" s="96"/>
      <c r="AB1978" s="95"/>
      <c r="AC1978" s="95"/>
      <c r="AD1978" s="97"/>
      <c r="AE1978" s="95"/>
      <c r="AF1978" s="95"/>
      <c r="AG1978" s="95"/>
      <c r="AH1978" s="95"/>
      <c r="AI1978" s="95"/>
      <c r="AJ1978" s="95"/>
      <c r="AK1978" s="95"/>
      <c r="AL1978" s="94"/>
      <c r="AM1978" s="96"/>
      <c r="AN1978" s="96"/>
      <c r="AO1978" s="95"/>
      <c r="AP1978" s="95"/>
      <c r="AQ1978" s="97"/>
      <c r="AR1978" s="94"/>
      <c r="AS1978" s="96"/>
      <c r="AT1978" s="96"/>
      <c r="AU1978" s="96"/>
      <c r="AV1978" s="95"/>
      <c r="AW1978" s="95"/>
      <c r="AX1978" s="97"/>
      <c r="AY1978" s="97"/>
      <c r="AZ1978" s="97"/>
      <c r="BA1978" s="97"/>
      <c r="BB1978" s="97"/>
      <c r="BC1978" s="99" t="s">
        <v>12301</v>
      </c>
      <c r="BD1978" s="99" t="s">
        <v>12300</v>
      </c>
      <c r="BE1978" s="99"/>
      <c r="BF1978" s="100"/>
      <c r="BG1978" s="103"/>
      <c r="BH1978" s="103"/>
      <c r="BI1978" s="103"/>
      <c r="BJ1978" s="99"/>
      <c r="BK1978" s="112" t="s">
        <v>1511</v>
      </c>
      <c r="BL1978" s="102"/>
      <c r="BM1978" s="99"/>
      <c r="BN1978" s="99"/>
      <c r="BT1978" s="99"/>
      <c r="BU1978" s="99"/>
      <c r="BV1978" s="99"/>
      <c r="BW1978" s="99"/>
      <c r="BX1978" s="99"/>
      <c r="CB1978" s="13" t="s">
        <v>1511</v>
      </c>
    </row>
    <row r="1979" ht="13.75" spans="1:479">
      <c r="A1979" s="88" t="s">
        <v>12831</v>
      </c>
      <c r="B1979" s="88" t="s">
        <v>6653</v>
      </c>
      <c r="C1979" s="106" t="s">
        <v>6186</v>
      </c>
      <c r="D1979" s="89" t="s">
        <v>494</v>
      </c>
      <c r="E1979" s="135">
        <v>4</v>
      </c>
      <c r="F1979" s="135">
        <v>150</v>
      </c>
      <c r="G1979" s="90">
        <f t="shared" si="33"/>
        <v>600</v>
      </c>
      <c r="H1979" s="126"/>
      <c r="I1979" s="127"/>
      <c r="J1979" s="127">
        <v>30</v>
      </c>
      <c r="K1979" s="127">
        <v>39</v>
      </c>
      <c r="L1979" s="127">
        <v>35</v>
      </c>
      <c r="M1979" s="128"/>
      <c r="N1979" s="95"/>
      <c r="O1979" s="95"/>
      <c r="P1979" s="95"/>
      <c r="Q1979" s="95"/>
      <c r="R1979" s="95"/>
      <c r="S1979" s="107"/>
      <c r="T1979" s="95"/>
      <c r="U1979" s="108"/>
      <c r="V1979" s="109"/>
      <c r="W1979" s="109"/>
      <c r="X1979" s="110"/>
      <c r="Y1979" s="94"/>
      <c r="Z1979" s="96"/>
      <c r="AA1979" s="96"/>
      <c r="AB1979" s="95"/>
      <c r="AC1979" s="95"/>
      <c r="AD1979" s="97"/>
      <c r="AE1979" s="95"/>
      <c r="AF1979" s="95"/>
      <c r="AG1979" s="95"/>
      <c r="AH1979" s="95"/>
      <c r="AI1979" s="95"/>
      <c r="AJ1979" s="95"/>
      <c r="AK1979" s="95"/>
      <c r="AL1979" s="94"/>
      <c r="AM1979" s="96"/>
      <c r="AN1979" s="96"/>
      <c r="AO1979" s="95"/>
      <c r="AP1979" s="95"/>
      <c r="AQ1979" s="97"/>
      <c r="AR1979" s="94"/>
      <c r="AS1979" s="96"/>
      <c r="AT1979" s="96"/>
      <c r="AU1979" s="96"/>
      <c r="AV1979" s="95"/>
      <c r="AW1979" s="95"/>
      <c r="AX1979" s="97"/>
      <c r="AY1979" s="97"/>
      <c r="AZ1979" s="97"/>
      <c r="BA1979" s="97"/>
      <c r="BB1979" s="97"/>
      <c r="BC1979" s="99" t="s">
        <v>12301</v>
      </c>
      <c r="BD1979" s="99" t="s">
        <v>12300</v>
      </c>
      <c r="BE1979" s="99" t="s">
        <v>12300</v>
      </c>
      <c r="BF1979" s="100"/>
      <c r="BG1979" s="103"/>
      <c r="BH1979" s="103"/>
      <c r="BI1979" s="103"/>
      <c r="BJ1979" s="99"/>
      <c r="BK1979" s="112" t="s">
        <v>1511</v>
      </c>
      <c r="BL1979" s="102"/>
      <c r="BM1979" s="99"/>
      <c r="BN1979" s="99"/>
      <c r="BT1979" s="99"/>
      <c r="BU1979" s="99"/>
      <c r="BV1979" s="99"/>
      <c r="BW1979" s="99"/>
      <c r="BX1979" s="99"/>
      <c r="CB1979" s="13" t="s">
        <v>1511</v>
      </c>
    </row>
    <row r="1980" ht="13.75" spans="1:479">
      <c r="A1980" s="88" t="s">
        <v>12831</v>
      </c>
      <c r="B1980" s="88" t="s">
        <v>6653</v>
      </c>
      <c r="C1980" s="106" t="s">
        <v>6652</v>
      </c>
      <c r="D1980" s="89" t="s">
        <v>494</v>
      </c>
      <c r="E1980" s="135">
        <v>4</v>
      </c>
      <c r="F1980" s="135">
        <v>166</v>
      </c>
      <c r="G1980" s="90">
        <f t="shared" si="33"/>
        <v>664</v>
      </c>
      <c r="H1980" s="126"/>
      <c r="I1980" s="127"/>
      <c r="J1980" s="127">
        <v>30</v>
      </c>
      <c r="K1980" s="127">
        <v>39</v>
      </c>
      <c r="L1980" s="127">
        <v>35</v>
      </c>
      <c r="M1980" s="128"/>
      <c r="N1980" s="95"/>
      <c r="O1980" s="95"/>
      <c r="P1980" s="95"/>
      <c r="Q1980" s="95"/>
      <c r="R1980" s="95"/>
      <c r="S1980" s="107"/>
      <c r="T1980" s="95"/>
      <c r="U1980" s="108"/>
      <c r="V1980" s="109"/>
      <c r="W1980" s="109"/>
      <c r="X1980" s="110"/>
      <c r="Y1980" s="94"/>
      <c r="Z1980" s="96"/>
      <c r="AA1980" s="96"/>
      <c r="AB1980" s="95"/>
      <c r="AC1980" s="95"/>
      <c r="AD1980" s="97"/>
      <c r="AE1980" s="95"/>
      <c r="AF1980" s="95"/>
      <c r="AG1980" s="95"/>
      <c r="AH1980" s="95"/>
      <c r="AI1980" s="95"/>
      <c r="AJ1980" s="95"/>
      <c r="AK1980" s="95"/>
      <c r="AL1980" s="94"/>
      <c r="AM1980" s="96"/>
      <c r="AN1980" s="96"/>
      <c r="AO1980" s="95"/>
      <c r="AP1980" s="95"/>
      <c r="AQ1980" s="97"/>
      <c r="AR1980" s="94"/>
      <c r="AS1980" s="96"/>
      <c r="AT1980" s="96"/>
      <c r="AU1980" s="96"/>
      <c r="AV1980" s="95"/>
      <c r="AW1980" s="95"/>
      <c r="AX1980" s="97"/>
      <c r="AY1980" s="97"/>
      <c r="AZ1980" s="97"/>
      <c r="BA1980" s="97"/>
      <c r="BB1980" s="97"/>
      <c r="BC1980" s="99" t="s">
        <v>12301</v>
      </c>
      <c r="BD1980" s="99" t="s">
        <v>12300</v>
      </c>
      <c r="BE1980" s="99" t="s">
        <v>12300</v>
      </c>
      <c r="BF1980" s="100"/>
      <c r="BG1980" s="103"/>
      <c r="BH1980" s="103"/>
      <c r="BI1980" s="103"/>
      <c r="BJ1980" s="99"/>
      <c r="BK1980" s="112" t="s">
        <v>1511</v>
      </c>
      <c r="BL1980" s="102"/>
      <c r="BM1980" s="99"/>
      <c r="BN1980" s="99"/>
      <c r="BT1980" s="99"/>
      <c r="BU1980" s="147"/>
      <c r="BV1980" s="147"/>
      <c r="BW1980" s="147"/>
      <c r="BX1980" s="147"/>
      <c r="BY1980" s="5"/>
      <c r="BZ1980" s="5"/>
      <c r="CA1980" s="5"/>
      <c r="CB1980" s="5" t="s">
        <v>1511</v>
      </c>
      <c r="CC1980" s="5"/>
      <c r="CD1980" s="5"/>
      <c r="CE1980" s="5"/>
      <c r="CF1980" s="5"/>
      <c r="CG1980" s="5"/>
      <c r="CH1980" s="5"/>
      <c r="CI1980" s="5"/>
      <c r="CJ1980" s="5"/>
      <c r="CK1980" s="5"/>
      <c r="CL1980" s="5"/>
      <c r="CM1980" s="5"/>
      <c r="CN1980" s="5"/>
      <c r="CO1980" s="5"/>
      <c r="CP1980" s="5"/>
      <c r="CQ1980" s="5"/>
      <c r="CR1980" s="5"/>
      <c r="CS1980" s="5"/>
      <c r="CT1980" s="5"/>
      <c r="CU1980" s="5"/>
      <c r="CV1980" s="5"/>
      <c r="CW1980" s="5"/>
      <c r="CX1980" s="5"/>
      <c r="CY1980" s="5"/>
      <c r="CZ1980" s="5"/>
      <c r="DA1980" s="5"/>
      <c r="DB1980" s="5"/>
      <c r="DC1980" s="5"/>
      <c r="DD1980" s="5"/>
      <c r="DE1980" s="5"/>
      <c r="DF1980" s="5"/>
      <c r="DG1980" s="5"/>
      <c r="DH1980" s="5"/>
      <c r="DI1980" s="5"/>
      <c r="DJ1980" s="5"/>
      <c r="DK1980" s="5"/>
      <c r="DL1980" s="5"/>
      <c r="DM1980" s="5"/>
      <c r="DN1980" s="5"/>
      <c r="DO1980" s="5"/>
      <c r="DP1980" s="5"/>
      <c r="DQ1980" s="5"/>
      <c r="DR1980" s="5"/>
      <c r="DS1980" s="5"/>
      <c r="DT1980" s="5"/>
      <c r="DU1980" s="5"/>
      <c r="DV1980" s="5"/>
      <c r="DW1980" s="5"/>
      <c r="DX1980" s="5"/>
      <c r="DY1980" s="5"/>
      <c r="DZ1980" s="5"/>
      <c r="EA1980" s="5"/>
      <c r="EB1980" s="5"/>
      <c r="EC1980" s="5"/>
      <c r="ED1980" s="5"/>
      <c r="EE1980" s="5"/>
      <c r="EF1980" s="5"/>
      <c r="EG1980" s="5"/>
      <c r="EH1980" s="5"/>
      <c r="EI1980" s="5"/>
      <c r="EJ1980" s="5"/>
      <c r="EK1980" s="5"/>
      <c r="EL1980" s="5"/>
      <c r="EM1980" s="5"/>
      <c r="EN1980" s="5"/>
      <c r="EO1980" s="5"/>
      <c r="EP1980" s="5"/>
      <c r="EQ1980" s="5"/>
      <c r="ER1980" s="5"/>
      <c r="ES1980" s="5"/>
      <c r="ET1980" s="5"/>
      <c r="EU1980" s="5"/>
      <c r="EV1980" s="5"/>
      <c r="EW1980" s="5"/>
      <c r="EX1980" s="5"/>
      <c r="EY1980" s="5"/>
      <c r="EZ1980" s="5"/>
      <c r="FA1980" s="5"/>
      <c r="FB1980" s="5"/>
      <c r="FC1980" s="5"/>
      <c r="FD1980" s="5"/>
      <c r="FE1980" s="5"/>
      <c r="FF1980" s="5"/>
      <c r="FG1980" s="5"/>
      <c r="FH1980" s="5"/>
      <c r="FI1980" s="5"/>
      <c r="FJ1980" s="5"/>
      <c r="FK1980" s="5"/>
      <c r="FL1980" s="5"/>
      <c r="FM1980" s="5"/>
      <c r="FN1980" s="5"/>
      <c r="FO1980" s="5"/>
      <c r="FP1980" s="5"/>
      <c r="FQ1980" s="5"/>
      <c r="FR1980" s="5"/>
      <c r="FS1980" s="5"/>
      <c r="FT1980" s="5"/>
      <c r="FU1980" s="5"/>
      <c r="FV1980" s="5"/>
      <c r="FW1980" s="5"/>
      <c r="FX1980" s="5"/>
      <c r="FY1980" s="5"/>
      <c r="FZ1980" s="5"/>
      <c r="GA1980" s="5"/>
      <c r="GB1980" s="5"/>
      <c r="GC1980" s="5"/>
      <c r="GD1980" s="5"/>
      <c r="GE1980" s="5"/>
      <c r="GF1980" s="5"/>
      <c r="GG1980" s="5"/>
      <c r="GH1980" s="5"/>
      <c r="GI1980" s="5"/>
      <c r="GJ1980" s="5"/>
      <c r="GK1980" s="5"/>
      <c r="GL1980" s="5"/>
      <c r="GM1980" s="5"/>
      <c r="GN1980" s="5"/>
      <c r="GO1980" s="5"/>
      <c r="GP1980" s="5"/>
      <c r="GQ1980" s="5"/>
      <c r="GR1980" s="5"/>
      <c r="GS1980" s="5"/>
      <c r="GT1980" s="5"/>
      <c r="GU1980" s="5"/>
      <c r="GV1980" s="5"/>
      <c r="GW1980" s="5"/>
      <c r="GX1980" s="5"/>
      <c r="GY1980" s="5"/>
      <c r="GZ1980" s="5"/>
      <c r="HA1980" s="5"/>
      <c r="HB1980" s="5"/>
      <c r="HC1980" s="5"/>
      <c r="HD1980" s="5"/>
      <c r="HE1980" s="5"/>
      <c r="HF1980" s="5"/>
      <c r="HG1980" s="5"/>
      <c r="HH1980" s="5"/>
      <c r="HI1980" s="5"/>
      <c r="HJ1980" s="5"/>
      <c r="HK1980" s="5"/>
      <c r="HL1980" s="5"/>
      <c r="HM1980" s="5"/>
      <c r="HN1980" s="5"/>
      <c r="HO1980" s="5"/>
      <c r="HP1980" s="5"/>
      <c r="HQ1980" s="5"/>
      <c r="HR1980" s="5"/>
      <c r="HS1980" s="5"/>
      <c r="HT1980" s="5"/>
      <c r="HU1980" s="5"/>
      <c r="HV1980" s="5"/>
      <c r="HW1980" s="5"/>
      <c r="HX1980" s="5"/>
      <c r="HY1980" s="5"/>
      <c r="HZ1980" s="5"/>
      <c r="IA1980" s="5"/>
      <c r="IB1980" s="5"/>
      <c r="IC1980" s="5"/>
      <c r="ID1980" s="5"/>
      <c r="IE1980" s="5"/>
      <c r="IF1980" s="5"/>
      <c r="IG1980" s="5"/>
      <c r="IH1980" s="5"/>
      <c r="II1980" s="5"/>
      <c r="IJ1980" s="5"/>
      <c r="IK1980" s="5"/>
      <c r="IL1980" s="5"/>
      <c r="IM1980" s="5"/>
      <c r="IN1980" s="5"/>
      <c r="IO1980" s="5"/>
      <c r="IP1980" s="5"/>
      <c r="IQ1980" s="5"/>
      <c r="IR1980" s="5"/>
      <c r="IS1980" s="5"/>
      <c r="IT1980" s="5"/>
      <c r="IU1980" s="5"/>
      <c r="IV1980" s="5"/>
      <c r="IW1980" s="5"/>
      <c r="IX1980" s="5"/>
      <c r="IY1980" s="5"/>
      <c r="IZ1980" s="5"/>
      <c r="JA1980" s="5"/>
      <c r="JB1980" s="5"/>
      <c r="JC1980" s="5"/>
      <c r="JD1980" s="5"/>
      <c r="JE1980" s="5"/>
      <c r="JF1980" s="5"/>
      <c r="JG1980" s="5"/>
      <c r="JH1980" s="5"/>
      <c r="JI1980" s="5"/>
      <c r="JJ1980" s="5"/>
      <c r="JK1980" s="5"/>
      <c r="JL1980" s="5"/>
      <c r="JM1980" s="5"/>
      <c r="JN1980" s="5"/>
      <c r="JO1980" s="5"/>
      <c r="JP1980" s="5"/>
      <c r="JQ1980" s="5"/>
      <c r="JR1980" s="5"/>
      <c r="JS1980" s="5"/>
      <c r="JT1980" s="5"/>
      <c r="JU1980" s="5"/>
      <c r="JV1980" s="5"/>
      <c r="JW1980" s="5"/>
      <c r="JX1980" s="5"/>
      <c r="JY1980" s="5"/>
      <c r="JZ1980" s="5"/>
      <c r="KA1980" s="5"/>
      <c r="KB1980" s="5"/>
      <c r="KC1980" s="5"/>
      <c r="KD1980" s="5"/>
      <c r="KE1980" s="5"/>
      <c r="KF1980" s="5"/>
      <c r="KG1980" s="5"/>
      <c r="KH1980" s="5"/>
      <c r="KI1980" s="5"/>
      <c r="KJ1980" s="5"/>
      <c r="KK1980" s="5"/>
      <c r="KL1980" s="5"/>
      <c r="KM1980" s="5"/>
      <c r="KN1980" s="5"/>
      <c r="KO1980" s="5"/>
      <c r="KP1980" s="5"/>
      <c r="KQ1980" s="5"/>
      <c r="KR1980" s="5"/>
      <c r="KS1980" s="5"/>
      <c r="KT1980" s="5"/>
      <c r="KU1980" s="5"/>
      <c r="KV1980" s="5"/>
      <c r="KW1980" s="5"/>
      <c r="KX1980" s="5"/>
      <c r="KY1980" s="5"/>
      <c r="KZ1980" s="5"/>
      <c r="LA1980" s="5"/>
      <c r="LB1980" s="5"/>
      <c r="LC1980" s="5"/>
      <c r="LD1980" s="5"/>
      <c r="LE1980" s="5"/>
      <c r="LF1980" s="5"/>
      <c r="LG1980" s="5"/>
      <c r="LH1980" s="5"/>
      <c r="LI1980" s="5"/>
      <c r="LJ1980" s="5"/>
      <c r="LK1980" s="5"/>
      <c r="LL1980" s="5"/>
      <c r="LM1980" s="5"/>
      <c r="LN1980" s="5"/>
      <c r="LO1980" s="5"/>
      <c r="LP1980" s="5"/>
      <c r="LQ1980" s="5"/>
      <c r="LR1980" s="5"/>
      <c r="LS1980" s="5"/>
      <c r="LT1980" s="5"/>
      <c r="LU1980" s="5"/>
      <c r="LV1980" s="5"/>
      <c r="LW1980" s="5"/>
      <c r="LX1980" s="5"/>
      <c r="LY1980" s="5"/>
      <c r="LZ1980" s="5"/>
      <c r="MA1980" s="5"/>
      <c r="MB1980" s="5"/>
      <c r="MC1980" s="5"/>
      <c r="MD1980" s="5"/>
      <c r="ME1980" s="5"/>
      <c r="MF1980" s="5"/>
      <c r="MG1980" s="5"/>
      <c r="MH1980" s="5"/>
      <c r="MI1980" s="5"/>
      <c r="MJ1980" s="5"/>
      <c r="MK1980" s="5"/>
      <c r="ML1980" s="5"/>
      <c r="MM1980" s="5"/>
      <c r="MN1980" s="5"/>
      <c r="MO1980" s="5"/>
      <c r="MP1980" s="5"/>
      <c r="MQ1980" s="5"/>
      <c r="MR1980" s="5"/>
      <c r="MS1980" s="5"/>
      <c r="MT1980" s="5"/>
      <c r="MU1980" s="5"/>
      <c r="MV1980" s="5"/>
      <c r="MW1980" s="5"/>
      <c r="MX1980" s="5"/>
      <c r="MY1980" s="5"/>
      <c r="MZ1980" s="5"/>
      <c r="NA1980" s="5"/>
      <c r="NB1980" s="5"/>
      <c r="NC1980" s="5"/>
      <c r="ND1980" s="5"/>
      <c r="NE1980" s="5"/>
      <c r="NF1980" s="5"/>
      <c r="NG1980" s="5"/>
      <c r="NH1980" s="5"/>
      <c r="NI1980" s="5"/>
      <c r="NJ1980" s="5"/>
      <c r="NK1980" s="5"/>
      <c r="NL1980" s="5"/>
      <c r="NM1980" s="5"/>
      <c r="NN1980" s="5"/>
      <c r="NO1980" s="5"/>
      <c r="NP1980" s="5"/>
      <c r="NQ1980" s="5"/>
      <c r="NR1980" s="5"/>
      <c r="NS1980" s="5"/>
      <c r="NT1980" s="5"/>
      <c r="NU1980" s="5"/>
      <c r="NV1980" s="5"/>
      <c r="NW1980" s="5"/>
      <c r="NX1980" s="5"/>
      <c r="NY1980" s="5"/>
      <c r="NZ1980" s="5"/>
      <c r="OA1980" s="5"/>
      <c r="OB1980" s="5"/>
      <c r="OC1980" s="5"/>
      <c r="OD1980" s="5"/>
      <c r="OE1980" s="5"/>
      <c r="OF1980" s="5"/>
      <c r="OG1980" s="5"/>
      <c r="OH1980" s="5"/>
      <c r="OI1980" s="5"/>
      <c r="OJ1980" s="5"/>
      <c r="OK1980" s="5"/>
      <c r="OL1980" s="5"/>
      <c r="OM1980" s="5"/>
      <c r="ON1980" s="5"/>
      <c r="OO1980" s="5"/>
      <c r="OP1980" s="5"/>
      <c r="OQ1980" s="5"/>
      <c r="OR1980" s="5"/>
      <c r="OS1980" s="5"/>
      <c r="OT1980" s="5"/>
      <c r="OU1980" s="5"/>
      <c r="OV1980" s="5"/>
      <c r="OW1980" s="5"/>
      <c r="OX1980" s="5"/>
      <c r="OY1980" s="5"/>
      <c r="OZ1980" s="5"/>
      <c r="PA1980" s="5"/>
      <c r="PB1980" s="5"/>
      <c r="PC1980" s="5"/>
      <c r="PD1980" s="5"/>
      <c r="PE1980" s="5"/>
      <c r="PF1980" s="5"/>
      <c r="PG1980" s="5"/>
      <c r="PH1980" s="5"/>
      <c r="PI1980" s="5"/>
      <c r="PJ1980" s="5"/>
      <c r="PK1980" s="5"/>
      <c r="PL1980" s="5"/>
      <c r="PM1980" s="5"/>
      <c r="PN1980" s="5"/>
      <c r="PO1980" s="5"/>
      <c r="PP1980" s="5"/>
      <c r="PQ1980" s="5"/>
      <c r="PR1980" s="5"/>
      <c r="PS1980" s="5"/>
      <c r="PT1980" s="5"/>
      <c r="PU1980" s="5"/>
      <c r="PV1980" s="5"/>
      <c r="PW1980" s="5"/>
      <c r="PX1980" s="5"/>
      <c r="PY1980" s="5"/>
      <c r="PZ1980" s="5"/>
      <c r="QA1980" s="5"/>
      <c r="QB1980" s="5"/>
      <c r="QC1980" s="5"/>
      <c r="QD1980" s="5"/>
      <c r="QE1980" s="5"/>
      <c r="QF1980" s="5"/>
      <c r="QG1980" s="5"/>
      <c r="QH1980" s="5"/>
      <c r="QI1980" s="5"/>
      <c r="QJ1980" s="5"/>
      <c r="QK1980" s="5"/>
      <c r="QL1980" s="5"/>
      <c r="QM1980" s="5"/>
      <c r="QN1980" s="5"/>
      <c r="QO1980" s="5"/>
      <c r="QP1980" s="5"/>
      <c r="QQ1980" s="5"/>
      <c r="QR1980" s="5"/>
      <c r="QS1980" s="5"/>
      <c r="QT1980" s="5"/>
      <c r="QU1980" s="5"/>
      <c r="QV1980" s="5"/>
      <c r="QW1980" s="5"/>
      <c r="QX1980" s="5"/>
      <c r="QY1980" s="5"/>
      <c r="QZ1980" s="5"/>
      <c r="RA1980" s="5"/>
      <c r="RB1980" s="5"/>
      <c r="RC1980" s="5"/>
      <c r="RD1980" s="5"/>
      <c r="RE1980" s="5"/>
      <c r="RF1980" s="5"/>
      <c r="RG1980" s="5"/>
      <c r="RH1980" s="5"/>
      <c r="RI1980" s="5"/>
      <c r="RJ1980" s="5"/>
      <c r="RK1980" s="5"/>
    </row>
    <row r="1981" ht="13.75" spans="1:479">
      <c r="A1981" s="88" t="s">
        <v>12832</v>
      </c>
      <c r="B1981" s="88" t="s">
        <v>12265</v>
      </c>
      <c r="C1981" s="106" t="s">
        <v>12265</v>
      </c>
      <c r="D1981" s="89" t="s">
        <v>12266</v>
      </c>
      <c r="E1981" s="135"/>
      <c r="F1981" s="135"/>
      <c r="G1981" s="90">
        <f t="shared" si="33"/>
        <v>0</v>
      </c>
      <c r="H1981" s="107"/>
      <c r="I1981" s="109"/>
      <c r="J1981" s="109"/>
      <c r="K1981" s="109"/>
      <c r="L1981" s="109"/>
      <c r="M1981" s="110"/>
      <c r="N1981" s="95"/>
      <c r="O1981" s="95"/>
      <c r="P1981" s="95"/>
      <c r="Q1981" s="95"/>
      <c r="R1981" s="95"/>
      <c r="S1981" s="107"/>
      <c r="T1981" s="95"/>
      <c r="U1981" s="108"/>
      <c r="V1981" s="109"/>
      <c r="W1981" s="109"/>
      <c r="X1981" s="110"/>
      <c r="Y1981" s="94"/>
      <c r="Z1981" s="96"/>
      <c r="AA1981" s="96"/>
      <c r="AB1981" s="95"/>
      <c r="AC1981" s="95"/>
      <c r="AD1981" s="97"/>
      <c r="AE1981" s="95"/>
      <c r="AF1981" s="95"/>
      <c r="AG1981" s="95"/>
      <c r="AH1981" s="95"/>
      <c r="AI1981" s="95"/>
      <c r="AJ1981" s="95"/>
      <c r="AK1981" s="95"/>
      <c r="AL1981" s="94"/>
      <c r="AM1981" s="96"/>
      <c r="AN1981" s="96"/>
      <c r="AO1981" s="95"/>
      <c r="AP1981" s="95"/>
      <c r="AQ1981" s="97"/>
      <c r="AR1981" s="94"/>
      <c r="AS1981" s="96"/>
      <c r="AT1981" s="96"/>
      <c r="AU1981" s="96"/>
      <c r="AV1981" s="95"/>
      <c r="AW1981" s="95"/>
      <c r="AX1981" s="97"/>
      <c r="AY1981" s="97"/>
      <c r="AZ1981" s="97"/>
      <c r="BA1981" s="97"/>
      <c r="BB1981" s="97"/>
      <c r="BC1981" s="99" t="s">
        <v>12265</v>
      </c>
      <c r="BD1981" s="99" t="s">
        <v>12265</v>
      </c>
      <c r="BE1981" s="99"/>
      <c r="BF1981" s="100"/>
      <c r="BG1981" s="100"/>
      <c r="BH1981" s="100"/>
      <c r="BI1981" s="100"/>
      <c r="BJ1981" s="99"/>
      <c r="BK1981" s="112" t="s">
        <v>12265</v>
      </c>
      <c r="BL1981" s="102"/>
      <c r="BM1981" s="99"/>
      <c r="BN1981" s="99"/>
      <c r="BT1981" s="99"/>
      <c r="BU1981" s="99"/>
      <c r="BV1981" s="99"/>
      <c r="BW1981" s="99"/>
      <c r="BX1981" s="99"/>
      <c r="CB1981" s="13" t="s">
        <v>1511</v>
      </c>
    </row>
    <row r="1982" ht="13.75" spans="1:479">
      <c r="A1982" s="88" t="s">
        <v>12832</v>
      </c>
      <c r="B1982" s="88" t="s">
        <v>12265</v>
      </c>
      <c r="C1982" s="106" t="s">
        <v>12265</v>
      </c>
      <c r="D1982" s="89" t="s">
        <v>12266</v>
      </c>
      <c r="E1982" s="135"/>
      <c r="F1982" s="135"/>
      <c r="G1982" s="90">
        <f t="shared" si="33"/>
        <v>0</v>
      </c>
      <c r="H1982" s="107"/>
      <c r="I1982" s="109"/>
      <c r="J1982" s="109"/>
      <c r="K1982" s="109"/>
      <c r="L1982" s="109"/>
      <c r="M1982" s="110"/>
      <c r="N1982" s="95"/>
      <c r="O1982" s="95"/>
      <c r="P1982" s="95"/>
      <c r="Q1982" s="95"/>
      <c r="R1982" s="95"/>
      <c r="S1982" s="107"/>
      <c r="T1982" s="95"/>
      <c r="U1982" s="108"/>
      <c r="V1982" s="109"/>
      <c r="W1982" s="109"/>
      <c r="X1982" s="110"/>
      <c r="Y1982" s="94"/>
      <c r="Z1982" s="96"/>
      <c r="AA1982" s="96"/>
      <c r="AB1982" s="95"/>
      <c r="AC1982" s="95"/>
      <c r="AD1982" s="97"/>
      <c r="AE1982" s="95"/>
      <c r="AF1982" s="95"/>
      <c r="AG1982" s="95"/>
      <c r="AH1982" s="95"/>
      <c r="AI1982" s="95"/>
      <c r="AJ1982" s="95"/>
      <c r="AK1982" s="95"/>
      <c r="AL1982" s="94"/>
      <c r="AM1982" s="96"/>
      <c r="AN1982" s="96"/>
      <c r="AO1982" s="95"/>
      <c r="AP1982" s="95"/>
      <c r="AQ1982" s="97"/>
      <c r="AR1982" s="94"/>
      <c r="AS1982" s="96"/>
      <c r="AT1982" s="96"/>
      <c r="AU1982" s="96"/>
      <c r="AV1982" s="95"/>
      <c r="AW1982" s="95"/>
      <c r="AX1982" s="97"/>
      <c r="AY1982" s="97"/>
      <c r="AZ1982" s="97"/>
      <c r="BA1982" s="97"/>
      <c r="BB1982" s="97"/>
      <c r="BC1982" s="99" t="s">
        <v>12265</v>
      </c>
      <c r="BD1982" s="99" t="s">
        <v>12265</v>
      </c>
      <c r="BE1982" s="99"/>
      <c r="BF1982" s="100"/>
      <c r="BG1982" s="100"/>
      <c r="BH1982" s="100"/>
      <c r="BI1982" s="100"/>
      <c r="BJ1982" s="99"/>
      <c r="BK1982" s="112" t="s">
        <v>12265</v>
      </c>
      <c r="BL1982" s="102"/>
      <c r="BM1982" s="99"/>
      <c r="BN1982" s="99"/>
      <c r="BT1982" s="99"/>
      <c r="BU1982" s="98"/>
      <c r="BV1982" s="98"/>
      <c r="BW1982" s="98"/>
      <c r="BX1982" s="98"/>
      <c r="BY1982" s="4"/>
      <c r="BZ1982" s="4"/>
      <c r="CA1982" s="4"/>
      <c r="CB1982" s="4" t="s">
        <v>1511</v>
      </c>
      <c r="CC1982" s="4"/>
      <c r="CD1982" s="4"/>
      <c r="CE1982" s="4"/>
      <c r="CF1982" s="4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  <c r="DA1982" s="4"/>
      <c r="DB1982" s="4"/>
      <c r="DC1982" s="4"/>
      <c r="DD1982" s="4"/>
      <c r="DE1982" s="4"/>
      <c r="DF1982" s="4"/>
      <c r="DG1982" s="4"/>
      <c r="DH1982" s="4"/>
      <c r="DI1982" s="4"/>
      <c r="DJ1982" s="4"/>
      <c r="DK1982" s="4"/>
      <c r="DL1982" s="4"/>
      <c r="DM1982" s="4"/>
      <c r="DN1982" s="4"/>
      <c r="DO1982" s="4"/>
      <c r="DP1982" s="4"/>
      <c r="DQ1982" s="4"/>
      <c r="DR1982" s="4"/>
      <c r="DS1982" s="4"/>
      <c r="DT1982" s="4"/>
      <c r="DU1982" s="4"/>
      <c r="DV1982" s="4"/>
      <c r="DW1982" s="4"/>
      <c r="DX1982" s="4"/>
      <c r="DY1982" s="4"/>
      <c r="DZ1982" s="4"/>
      <c r="EA1982" s="4"/>
      <c r="EB1982" s="4"/>
      <c r="EC1982" s="4"/>
      <c r="ED1982" s="4"/>
      <c r="EE1982" s="4"/>
      <c r="EF1982" s="4"/>
      <c r="EG1982" s="4"/>
      <c r="EH1982" s="4"/>
      <c r="EI1982" s="4"/>
      <c r="EJ1982" s="4"/>
      <c r="EK1982" s="4"/>
      <c r="EL1982" s="4"/>
      <c r="EM1982" s="4"/>
      <c r="EN1982" s="4"/>
      <c r="EO1982" s="4"/>
      <c r="EP1982" s="4"/>
      <c r="EQ1982" s="4"/>
      <c r="ER1982" s="4"/>
      <c r="ES1982" s="4"/>
      <c r="ET1982" s="4"/>
      <c r="EU1982" s="4"/>
      <c r="EV1982" s="4"/>
      <c r="EW1982" s="4"/>
      <c r="EX1982" s="4"/>
      <c r="EY1982" s="4"/>
      <c r="EZ1982" s="4"/>
      <c r="FA1982" s="4"/>
      <c r="FB1982" s="4"/>
      <c r="FC1982" s="4"/>
      <c r="FD1982" s="4"/>
      <c r="FE1982" s="4"/>
      <c r="FF1982" s="4"/>
      <c r="FG1982" s="4"/>
      <c r="FH1982" s="4"/>
      <c r="FI1982" s="4"/>
      <c r="FJ1982" s="4"/>
      <c r="FK1982" s="4"/>
      <c r="FL1982" s="4"/>
      <c r="FM1982" s="4"/>
      <c r="FN1982" s="4"/>
      <c r="FO1982" s="4"/>
      <c r="FP1982" s="4"/>
      <c r="FQ1982" s="4"/>
      <c r="FR1982" s="4"/>
      <c r="FS1982" s="4"/>
      <c r="FT1982" s="4"/>
      <c r="FU1982" s="4"/>
      <c r="FV1982" s="4"/>
      <c r="FW1982" s="4"/>
      <c r="FX1982" s="4"/>
      <c r="FY1982" s="4"/>
      <c r="FZ1982" s="4"/>
      <c r="GA1982" s="4"/>
      <c r="GB1982" s="4"/>
      <c r="GC1982" s="4"/>
      <c r="GD1982" s="4"/>
      <c r="GE1982" s="4"/>
      <c r="GF1982" s="4"/>
      <c r="GG1982" s="4"/>
      <c r="GH1982" s="4"/>
      <c r="GI1982" s="4"/>
      <c r="GJ1982" s="4"/>
      <c r="GK1982" s="4"/>
      <c r="GL1982" s="4"/>
      <c r="GM1982" s="4"/>
      <c r="GN1982" s="4"/>
      <c r="GO1982" s="4"/>
      <c r="GP1982" s="4"/>
      <c r="GQ1982" s="4"/>
      <c r="GR1982" s="4"/>
      <c r="GS1982" s="4"/>
      <c r="GT1982" s="4"/>
      <c r="GU1982" s="4"/>
      <c r="GV1982" s="4"/>
      <c r="GW1982" s="4"/>
      <c r="GX1982" s="4"/>
      <c r="GY1982" s="4"/>
      <c r="GZ1982" s="4"/>
      <c r="HA1982" s="4"/>
      <c r="HB1982" s="4"/>
      <c r="HC1982" s="4"/>
      <c r="HD1982" s="4"/>
      <c r="HE1982" s="4"/>
      <c r="HF1982" s="4"/>
      <c r="HG1982" s="4"/>
      <c r="HH1982" s="4"/>
      <c r="HI1982" s="4"/>
      <c r="HJ1982" s="4"/>
      <c r="HK1982" s="4"/>
      <c r="HL1982" s="4"/>
      <c r="HM1982" s="4"/>
      <c r="HN1982" s="4"/>
      <c r="HO1982" s="4"/>
      <c r="HP1982" s="4"/>
      <c r="HQ1982" s="4"/>
      <c r="HR1982" s="4"/>
      <c r="HS1982" s="4"/>
      <c r="HT1982" s="4"/>
      <c r="HU1982" s="4"/>
      <c r="HV1982" s="4"/>
      <c r="HW1982" s="4"/>
      <c r="HX1982" s="4"/>
      <c r="HY1982" s="4"/>
      <c r="HZ1982" s="4"/>
      <c r="IA1982" s="4"/>
      <c r="IB1982" s="4"/>
      <c r="IC1982" s="4"/>
      <c r="ID1982" s="4"/>
      <c r="IE1982" s="4"/>
      <c r="IF1982" s="4"/>
      <c r="IG1982" s="4"/>
      <c r="IH1982" s="4"/>
      <c r="II1982" s="4"/>
      <c r="IJ1982" s="4"/>
      <c r="IK1982" s="4"/>
      <c r="IL1982" s="4"/>
      <c r="IM1982" s="4"/>
      <c r="IN1982" s="4"/>
      <c r="IO1982" s="4"/>
      <c r="IP1982" s="4"/>
      <c r="IQ1982" s="4"/>
      <c r="IR1982" s="4"/>
      <c r="IS1982" s="4"/>
      <c r="IT1982" s="4"/>
      <c r="IU1982" s="4"/>
      <c r="IV1982" s="4"/>
      <c r="IW1982" s="4"/>
      <c r="IX1982" s="4"/>
      <c r="IY1982" s="4"/>
      <c r="IZ1982" s="4"/>
      <c r="JA1982" s="4"/>
      <c r="JB1982" s="4"/>
      <c r="JC1982" s="4"/>
      <c r="JD1982" s="4"/>
      <c r="JE1982" s="4"/>
      <c r="JF1982" s="4"/>
      <c r="JG1982" s="4"/>
      <c r="JH1982" s="4"/>
      <c r="JI1982" s="4"/>
    </row>
    <row r="1983" ht="13.75" spans="1:479">
      <c r="A1983" s="88" t="s">
        <v>12832</v>
      </c>
      <c r="B1983" s="88" t="s">
        <v>4940</v>
      </c>
      <c r="C1983" s="106" t="s">
        <v>4939</v>
      </c>
      <c r="D1983" s="89" t="s">
        <v>494</v>
      </c>
      <c r="E1983" s="135">
        <v>35</v>
      </c>
      <c r="F1983" s="135">
        <v>2</v>
      </c>
      <c r="G1983" s="90">
        <f t="shared" si="33"/>
        <v>70</v>
      </c>
      <c r="H1983" s="107"/>
      <c r="I1983" s="109"/>
      <c r="J1983" s="109"/>
      <c r="K1983" s="109"/>
      <c r="L1983" s="109"/>
      <c r="M1983" s="110"/>
      <c r="N1983" s="95"/>
      <c r="O1983" s="95"/>
      <c r="P1983" s="95"/>
      <c r="Q1983" s="95"/>
      <c r="R1983" s="95"/>
      <c r="S1983" s="107"/>
      <c r="T1983" s="95"/>
      <c r="U1983" s="108"/>
      <c r="V1983" s="109"/>
      <c r="W1983" s="109"/>
      <c r="X1983" s="110"/>
      <c r="Y1983" s="405"/>
      <c r="Z1983" s="406"/>
      <c r="AA1983" s="406"/>
      <c r="AB1983" s="407"/>
      <c r="AC1983" s="407"/>
      <c r="AD1983" s="408"/>
      <c r="AE1983" s="95"/>
      <c r="AF1983" s="95"/>
      <c r="AG1983" s="95"/>
      <c r="AH1983" s="95"/>
      <c r="AI1983" s="95"/>
      <c r="AJ1983" s="95"/>
      <c r="AK1983" s="95"/>
      <c r="AL1983" s="94"/>
      <c r="AM1983" s="96"/>
      <c r="AN1983" s="96"/>
      <c r="AO1983" s="95"/>
      <c r="AP1983" s="95"/>
      <c r="AQ1983" s="97"/>
      <c r="AR1983" s="94"/>
      <c r="AS1983" s="96"/>
      <c r="AT1983" s="96"/>
      <c r="AU1983" s="96"/>
      <c r="AV1983" s="95"/>
      <c r="AW1983" s="95"/>
      <c r="AX1983" s="97"/>
      <c r="AY1983" s="97"/>
      <c r="AZ1983" s="97"/>
      <c r="BA1983" s="97"/>
      <c r="BB1983" s="97"/>
      <c r="BC1983" s="99" t="s">
        <v>12362</v>
      </c>
      <c r="BD1983" s="99" t="s">
        <v>12362</v>
      </c>
      <c r="BE1983" s="99" t="s">
        <v>12362</v>
      </c>
      <c r="BF1983" s="100"/>
      <c r="BG1983" s="103"/>
      <c r="BH1983" s="103"/>
      <c r="BI1983" s="103"/>
      <c r="BJ1983" s="99"/>
      <c r="BK1983" s="112" t="s">
        <v>1511</v>
      </c>
      <c r="BL1983" s="102"/>
      <c r="BM1983" s="99"/>
      <c r="BN1983" s="99"/>
      <c r="BT1983" s="99"/>
      <c r="BU1983" s="98"/>
      <c r="BV1983" s="98"/>
      <c r="BW1983" s="98"/>
      <c r="BX1983" s="98"/>
      <c r="BY1983" s="4"/>
      <c r="BZ1983" s="4"/>
      <c r="CA1983" s="4"/>
      <c r="CB1983" s="4" t="s">
        <v>1511</v>
      </c>
      <c r="CC1983" s="4"/>
      <c r="CD1983" s="4"/>
      <c r="CE1983" s="4"/>
      <c r="CF1983" s="4"/>
      <c r="CG1983" s="4"/>
      <c r="CH1983" s="4"/>
      <c r="CI1983" s="4"/>
      <c r="CJ1983" s="4"/>
      <c r="CK1983" s="4"/>
      <c r="CL1983" s="4"/>
      <c r="CM1983" s="4"/>
      <c r="CN1983" s="4"/>
      <c r="CO1983" s="4"/>
      <c r="CP1983" s="4"/>
      <c r="CQ1983" s="4"/>
      <c r="CR1983" s="4"/>
      <c r="CS1983" s="4"/>
      <c r="CT1983" s="4"/>
      <c r="CU1983" s="4"/>
      <c r="CV1983" s="4"/>
      <c r="CW1983" s="4"/>
      <c r="CX1983" s="4"/>
      <c r="CY1983" s="4"/>
      <c r="CZ1983" s="4"/>
      <c r="DA1983" s="4"/>
      <c r="DB1983" s="4"/>
      <c r="DC1983" s="4"/>
      <c r="DD1983" s="4"/>
      <c r="DE1983" s="4"/>
      <c r="DF1983" s="4"/>
      <c r="DG1983" s="4"/>
      <c r="DH1983" s="4"/>
      <c r="DI1983" s="4"/>
      <c r="DJ1983" s="4"/>
      <c r="DK1983" s="4"/>
      <c r="DL1983" s="4"/>
      <c r="DM1983" s="4"/>
      <c r="DN1983" s="4"/>
      <c r="DO1983" s="4"/>
      <c r="DP1983" s="4"/>
      <c r="DQ1983" s="4"/>
      <c r="DR1983" s="4"/>
      <c r="DS1983" s="4"/>
      <c r="DT1983" s="4"/>
      <c r="DU1983" s="4"/>
      <c r="DV1983" s="4"/>
      <c r="DW1983" s="4"/>
      <c r="DX1983" s="4"/>
      <c r="DY1983" s="4"/>
      <c r="DZ1983" s="4"/>
      <c r="EA1983" s="4"/>
      <c r="EB1983" s="4"/>
      <c r="EC1983" s="4"/>
      <c r="ED1983" s="4"/>
      <c r="EE1983" s="4"/>
      <c r="EF1983" s="4"/>
      <c r="EG1983" s="4"/>
      <c r="EH1983" s="4"/>
      <c r="EI1983" s="4"/>
      <c r="EJ1983" s="4"/>
      <c r="EK1983" s="4"/>
      <c r="EL1983" s="4"/>
      <c r="EM1983" s="4"/>
      <c r="EN1983" s="4"/>
      <c r="EO1983" s="4"/>
      <c r="EP1983" s="4"/>
      <c r="EQ1983" s="4"/>
      <c r="ER1983" s="4"/>
      <c r="ES1983" s="4"/>
      <c r="ET1983" s="4"/>
      <c r="EU1983" s="4"/>
      <c r="EV1983" s="4"/>
      <c r="EW1983" s="4"/>
      <c r="EX1983" s="4"/>
      <c r="EY1983" s="4"/>
      <c r="EZ1983" s="4"/>
      <c r="FA1983" s="4"/>
      <c r="FB1983" s="4"/>
      <c r="FC1983" s="4"/>
      <c r="FD1983" s="4"/>
      <c r="FE1983" s="4"/>
      <c r="FF1983" s="4"/>
      <c r="FG1983" s="4"/>
      <c r="FH1983" s="4"/>
      <c r="FI1983" s="4"/>
      <c r="FJ1983" s="4"/>
      <c r="FK1983" s="4"/>
      <c r="FL1983" s="4"/>
      <c r="FM1983" s="4"/>
      <c r="FN1983" s="4"/>
      <c r="FO1983" s="4"/>
      <c r="FP1983" s="4"/>
      <c r="FQ1983" s="4"/>
      <c r="FR1983" s="4"/>
      <c r="FS1983" s="4"/>
      <c r="FT1983" s="4"/>
      <c r="FU1983" s="4"/>
      <c r="FV1983" s="4"/>
      <c r="FW1983" s="4"/>
      <c r="FX1983" s="4"/>
      <c r="FY1983" s="4"/>
      <c r="FZ1983" s="4"/>
      <c r="GA1983" s="4"/>
      <c r="GB1983" s="4"/>
      <c r="GC1983" s="4"/>
      <c r="GD1983" s="4"/>
      <c r="GE1983" s="4"/>
      <c r="GF1983" s="4"/>
      <c r="GG1983" s="4"/>
      <c r="GH1983" s="4"/>
      <c r="GI1983" s="4"/>
      <c r="GJ1983" s="4"/>
      <c r="GK1983" s="4"/>
      <c r="GL1983" s="4"/>
      <c r="GM1983" s="4"/>
      <c r="GN1983" s="4"/>
      <c r="GO1983" s="4"/>
      <c r="GP1983" s="4"/>
      <c r="GQ1983" s="4"/>
      <c r="GR1983" s="4"/>
      <c r="GS1983" s="4"/>
      <c r="GT1983" s="4"/>
      <c r="GU1983" s="4"/>
      <c r="GV1983" s="4"/>
      <c r="GW1983" s="4"/>
      <c r="GX1983" s="4"/>
      <c r="GY1983" s="4"/>
      <c r="GZ1983" s="4"/>
      <c r="HA1983" s="4"/>
      <c r="HB1983" s="4"/>
      <c r="HC1983" s="4"/>
      <c r="HD1983" s="4"/>
      <c r="HE1983" s="4"/>
      <c r="HF1983" s="4"/>
      <c r="HG1983" s="4"/>
      <c r="HH1983" s="4"/>
      <c r="HI1983" s="4"/>
      <c r="HJ1983" s="4"/>
      <c r="HK1983" s="4"/>
      <c r="HL1983" s="4"/>
      <c r="HM1983" s="4"/>
      <c r="HN1983" s="4"/>
      <c r="HO1983" s="4"/>
      <c r="HP1983" s="4"/>
      <c r="HQ1983" s="4"/>
      <c r="HR1983" s="4"/>
      <c r="HS1983" s="4"/>
      <c r="HT1983" s="4"/>
      <c r="HU1983" s="4"/>
      <c r="HV1983" s="4"/>
      <c r="HW1983" s="4"/>
      <c r="HX1983" s="4"/>
      <c r="HY1983" s="4"/>
      <c r="HZ1983" s="4"/>
      <c r="IA1983" s="4"/>
      <c r="IB1983" s="4"/>
      <c r="IC1983" s="4"/>
      <c r="ID1983" s="4"/>
      <c r="IE1983" s="4"/>
      <c r="IF1983" s="4"/>
      <c r="IG1983" s="4"/>
      <c r="IH1983" s="4"/>
      <c r="II1983" s="4"/>
      <c r="IJ1983" s="4"/>
      <c r="IK1983" s="4"/>
      <c r="IL1983" s="4"/>
      <c r="IM1983" s="4"/>
      <c r="IN1983" s="4"/>
      <c r="IO1983" s="4"/>
      <c r="IP1983" s="4"/>
      <c r="IQ1983" s="4"/>
      <c r="IR1983" s="4"/>
      <c r="IS1983" s="4"/>
      <c r="IT1983" s="4"/>
      <c r="IU1983" s="4"/>
      <c r="IV1983" s="4"/>
      <c r="IW1983" s="4"/>
      <c r="IX1983" s="4"/>
      <c r="IY1983" s="4"/>
      <c r="IZ1983" s="4"/>
      <c r="JA1983" s="4"/>
      <c r="JB1983" s="4"/>
      <c r="JC1983" s="4"/>
      <c r="JD1983" s="4"/>
      <c r="JE1983" s="4"/>
      <c r="JF1983" s="4"/>
      <c r="JG1983" s="4"/>
      <c r="JH1983" s="4"/>
      <c r="JI1983" s="4"/>
      <c r="JJ1983" s="8"/>
      <c r="JK1983" s="8"/>
      <c r="JL1983" s="8"/>
      <c r="JM1983" s="8"/>
      <c r="JN1983" s="8"/>
      <c r="JO1983" s="8"/>
      <c r="JP1983" s="8"/>
      <c r="JQ1983" s="8"/>
      <c r="JR1983" s="8"/>
      <c r="JS1983" s="8"/>
      <c r="JT1983" s="8"/>
      <c r="JU1983" s="8"/>
      <c r="JV1983" s="8"/>
      <c r="JW1983" s="8"/>
      <c r="JX1983" s="8"/>
      <c r="JY1983" s="8"/>
      <c r="JZ1983" s="8"/>
      <c r="KA1983" s="8"/>
      <c r="KB1983" s="8"/>
      <c r="KC1983" s="8"/>
      <c r="KD1983" s="8"/>
      <c r="KE1983" s="8"/>
      <c r="KF1983" s="8"/>
      <c r="KG1983" s="8"/>
      <c r="KH1983" s="8"/>
      <c r="KI1983" s="8"/>
      <c r="KJ1983" s="8"/>
      <c r="KK1983" s="8"/>
      <c r="KL1983" s="8"/>
      <c r="KM1983" s="8"/>
      <c r="KN1983" s="8"/>
      <c r="KO1983" s="8"/>
      <c r="KP1983" s="8"/>
      <c r="KQ1983" s="8"/>
      <c r="KR1983" s="8"/>
      <c r="KS1983" s="8"/>
      <c r="KT1983" s="8"/>
      <c r="KU1983" s="8"/>
      <c r="KV1983" s="8"/>
      <c r="KW1983" s="8"/>
      <c r="KX1983" s="8"/>
      <c r="KY1983" s="8"/>
      <c r="KZ1983" s="8"/>
      <c r="LA1983" s="8"/>
      <c r="LB1983" s="8"/>
      <c r="LC1983" s="8"/>
      <c r="LD1983" s="8"/>
      <c r="LE1983" s="8"/>
      <c r="LF1983" s="8"/>
      <c r="LG1983" s="8"/>
      <c r="LH1983" s="8"/>
      <c r="LI1983" s="8"/>
      <c r="LJ1983" s="8"/>
      <c r="LK1983" s="8"/>
      <c r="LL1983" s="8"/>
      <c r="LM1983" s="8"/>
      <c r="LN1983" s="8"/>
      <c r="LO1983" s="8"/>
      <c r="LP1983" s="8"/>
      <c r="LQ1983" s="8"/>
      <c r="LR1983" s="8"/>
      <c r="LS1983" s="8"/>
      <c r="LT1983" s="8"/>
      <c r="LU1983" s="8"/>
      <c r="LV1983" s="8"/>
      <c r="LW1983" s="8"/>
      <c r="LX1983" s="8"/>
      <c r="LY1983" s="8"/>
      <c r="LZ1983" s="8"/>
      <c r="MA1983" s="8"/>
      <c r="MB1983" s="8"/>
      <c r="MC1983" s="8"/>
      <c r="MD1983" s="8"/>
      <c r="ME1983" s="8"/>
      <c r="MF1983" s="8"/>
      <c r="MG1983" s="8"/>
      <c r="MH1983" s="8"/>
      <c r="MI1983" s="8"/>
      <c r="MJ1983" s="8"/>
      <c r="MK1983" s="8"/>
      <c r="ML1983" s="8"/>
      <c r="MM1983" s="8"/>
      <c r="MN1983" s="8"/>
      <c r="MO1983" s="8"/>
      <c r="MP1983" s="8"/>
      <c r="MQ1983" s="8"/>
      <c r="MR1983" s="8"/>
      <c r="MS1983" s="8"/>
      <c r="MT1983" s="8"/>
      <c r="MU1983" s="8"/>
      <c r="MV1983" s="8"/>
      <c r="MW1983" s="8"/>
      <c r="MX1983" s="8"/>
      <c r="MY1983" s="8"/>
      <c r="MZ1983" s="8"/>
      <c r="NA1983" s="8"/>
      <c r="NB1983" s="8"/>
      <c r="NC1983" s="8"/>
      <c r="ND1983" s="8"/>
      <c r="NE1983" s="8"/>
      <c r="NF1983" s="8"/>
      <c r="NG1983" s="8"/>
      <c r="NH1983" s="8"/>
      <c r="NI1983" s="8"/>
      <c r="NJ1983" s="8"/>
      <c r="NK1983" s="8"/>
      <c r="NL1983" s="8"/>
      <c r="NM1983" s="8"/>
      <c r="NN1983" s="8"/>
      <c r="NO1983" s="8"/>
      <c r="NP1983" s="8"/>
      <c r="NQ1983" s="8"/>
      <c r="NR1983" s="8"/>
      <c r="NS1983" s="8"/>
      <c r="NT1983" s="8"/>
      <c r="NU1983" s="8"/>
      <c r="NV1983" s="8"/>
      <c r="NW1983" s="8"/>
      <c r="NX1983" s="8"/>
      <c r="NY1983" s="8"/>
      <c r="NZ1983" s="8"/>
      <c r="OA1983" s="8"/>
      <c r="OB1983" s="8"/>
      <c r="OC1983" s="8"/>
      <c r="OD1983" s="8"/>
      <c r="OE1983" s="8"/>
      <c r="OF1983" s="8"/>
      <c r="OG1983" s="8"/>
      <c r="OH1983" s="8"/>
      <c r="OI1983" s="8"/>
      <c r="OJ1983" s="8"/>
      <c r="OK1983" s="8"/>
      <c r="OL1983" s="8"/>
      <c r="OM1983" s="8"/>
      <c r="ON1983" s="8"/>
      <c r="OO1983" s="8"/>
      <c r="OP1983" s="8"/>
      <c r="OQ1983" s="8"/>
      <c r="OR1983" s="8"/>
      <c r="OS1983" s="8"/>
      <c r="OT1983" s="8"/>
      <c r="OU1983" s="8"/>
      <c r="OV1983" s="8"/>
      <c r="OW1983" s="8"/>
      <c r="OX1983" s="8"/>
      <c r="OY1983" s="8"/>
      <c r="OZ1983" s="8"/>
      <c r="PA1983" s="8"/>
      <c r="PB1983" s="8"/>
      <c r="PC1983" s="8"/>
      <c r="PD1983" s="8"/>
      <c r="PE1983" s="8"/>
      <c r="PF1983" s="8"/>
      <c r="PG1983" s="8"/>
      <c r="PH1983" s="8"/>
      <c r="PI1983" s="8"/>
      <c r="PJ1983" s="8"/>
      <c r="PK1983" s="8"/>
      <c r="PL1983" s="8"/>
      <c r="PM1983" s="8"/>
      <c r="PN1983" s="8"/>
      <c r="PO1983" s="8"/>
      <c r="PP1983" s="8"/>
      <c r="PQ1983" s="8"/>
      <c r="PR1983" s="8"/>
      <c r="PS1983" s="8"/>
      <c r="PT1983" s="8"/>
      <c r="PU1983" s="8"/>
      <c r="PV1983" s="8"/>
      <c r="PW1983" s="8"/>
      <c r="PX1983" s="8"/>
      <c r="PY1983" s="8"/>
      <c r="PZ1983" s="8"/>
      <c r="QA1983" s="8"/>
      <c r="QB1983" s="8"/>
      <c r="QC1983" s="8"/>
      <c r="QD1983" s="8"/>
      <c r="QE1983" s="8"/>
      <c r="QF1983" s="8"/>
      <c r="QG1983" s="8"/>
      <c r="QH1983" s="8"/>
      <c r="QI1983" s="8"/>
      <c r="QJ1983" s="8"/>
      <c r="QK1983" s="8"/>
      <c r="QL1983" s="8"/>
      <c r="QM1983" s="8"/>
      <c r="QN1983" s="8"/>
      <c r="QO1983" s="8"/>
      <c r="QP1983" s="8"/>
      <c r="QQ1983" s="8"/>
      <c r="QR1983" s="8"/>
      <c r="QS1983" s="8"/>
      <c r="QT1983" s="8"/>
      <c r="QU1983" s="8"/>
      <c r="QV1983" s="8"/>
      <c r="QW1983" s="8"/>
      <c r="QX1983" s="8"/>
      <c r="QY1983" s="8"/>
      <c r="QZ1983" s="8"/>
      <c r="RA1983" s="8"/>
      <c r="RB1983" s="8"/>
      <c r="RC1983" s="8"/>
      <c r="RD1983" s="8"/>
      <c r="RE1983" s="8"/>
      <c r="RF1983" s="8"/>
      <c r="RG1983" s="8"/>
      <c r="RH1983" s="8"/>
      <c r="RI1983" s="8"/>
      <c r="RJ1983" s="8"/>
      <c r="RK1983" s="8"/>
    </row>
    <row r="1984" ht="13.75" spans="1:479">
      <c r="A1984" s="88" t="s">
        <v>12832</v>
      </c>
      <c r="B1984" s="88" t="s">
        <v>4948</v>
      </c>
      <c r="C1984" s="106" t="s">
        <v>4947</v>
      </c>
      <c r="D1984" s="89" t="s">
        <v>494</v>
      </c>
      <c r="E1984" s="135">
        <v>35</v>
      </c>
      <c r="F1984" s="135">
        <v>2</v>
      </c>
      <c r="G1984" s="90">
        <f t="shared" si="33"/>
        <v>70</v>
      </c>
      <c r="H1984" s="107"/>
      <c r="I1984" s="109"/>
      <c r="J1984" s="109"/>
      <c r="K1984" s="109"/>
      <c r="L1984" s="109"/>
      <c r="M1984" s="110"/>
      <c r="N1984" s="95"/>
      <c r="O1984" s="95"/>
      <c r="P1984" s="95"/>
      <c r="Q1984" s="95"/>
      <c r="R1984" s="95"/>
      <c r="S1984" s="107"/>
      <c r="T1984" s="95"/>
      <c r="U1984" s="108"/>
      <c r="V1984" s="109"/>
      <c r="W1984" s="109"/>
      <c r="X1984" s="110"/>
      <c r="Y1984" s="405"/>
      <c r="Z1984" s="406"/>
      <c r="AA1984" s="406"/>
      <c r="AB1984" s="407"/>
      <c r="AC1984" s="407"/>
      <c r="AD1984" s="408"/>
      <c r="AE1984" s="95"/>
      <c r="AF1984" s="95"/>
      <c r="AG1984" s="95"/>
      <c r="AH1984" s="95"/>
      <c r="AI1984" s="95"/>
      <c r="AJ1984" s="95"/>
      <c r="AK1984" s="95"/>
      <c r="AL1984" s="94"/>
      <c r="AM1984" s="96"/>
      <c r="AN1984" s="96"/>
      <c r="AO1984" s="95"/>
      <c r="AP1984" s="95"/>
      <c r="AQ1984" s="97"/>
      <c r="AR1984" s="94"/>
      <c r="AS1984" s="96"/>
      <c r="AT1984" s="96"/>
      <c r="AU1984" s="96"/>
      <c r="AV1984" s="95"/>
      <c r="AW1984" s="95"/>
      <c r="AX1984" s="97"/>
      <c r="AY1984" s="97"/>
      <c r="AZ1984" s="97"/>
      <c r="BA1984" s="97"/>
      <c r="BB1984" s="97"/>
      <c r="BC1984" s="99" t="s">
        <v>12362</v>
      </c>
      <c r="BD1984" s="99" t="s">
        <v>12362</v>
      </c>
      <c r="BE1984" s="99" t="s">
        <v>12362</v>
      </c>
      <c r="BF1984" s="100"/>
      <c r="BG1984" s="103"/>
      <c r="BH1984" s="103"/>
      <c r="BI1984" s="103"/>
      <c r="BJ1984" s="99"/>
      <c r="BK1984" s="112" t="s">
        <v>1511</v>
      </c>
      <c r="BL1984" s="102"/>
      <c r="BM1984" s="99"/>
      <c r="BN1984" s="99"/>
      <c r="BT1984" s="99"/>
      <c r="BU1984" s="98"/>
      <c r="BV1984" s="98"/>
      <c r="BW1984" s="98"/>
      <c r="BX1984" s="98"/>
      <c r="BY1984" s="4"/>
      <c r="BZ1984" s="4"/>
      <c r="CA1984" s="4"/>
      <c r="CB1984" s="4" t="s">
        <v>1511</v>
      </c>
      <c r="CC1984" s="4"/>
      <c r="CD1984" s="4"/>
      <c r="CE1984" s="4"/>
      <c r="CF1984" s="4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  <c r="DA1984" s="4"/>
      <c r="DB1984" s="4"/>
      <c r="DC1984" s="4"/>
      <c r="DD1984" s="4"/>
      <c r="DE1984" s="4"/>
      <c r="DF1984" s="4"/>
      <c r="DG1984" s="4"/>
      <c r="DH1984" s="4"/>
      <c r="DI1984" s="4"/>
      <c r="DJ1984" s="4"/>
      <c r="DK1984" s="4"/>
      <c r="DL1984" s="4"/>
      <c r="DM1984" s="4"/>
      <c r="DN1984" s="4"/>
      <c r="DO1984" s="4"/>
      <c r="DP1984" s="4"/>
      <c r="DQ1984" s="4"/>
      <c r="DR1984" s="4"/>
      <c r="DS1984" s="4"/>
      <c r="DT1984" s="4"/>
      <c r="DU1984" s="4"/>
      <c r="DV1984" s="4"/>
      <c r="DW1984" s="4"/>
      <c r="DX1984" s="4"/>
      <c r="DY1984" s="4"/>
      <c r="DZ1984" s="4"/>
      <c r="EA1984" s="4"/>
      <c r="EB1984" s="4"/>
      <c r="EC1984" s="4"/>
      <c r="ED1984" s="4"/>
      <c r="EE1984" s="4"/>
      <c r="EF1984" s="4"/>
      <c r="EG1984" s="4"/>
      <c r="EH1984" s="4"/>
      <c r="EI1984" s="4"/>
      <c r="EJ1984" s="4"/>
      <c r="EK1984" s="4"/>
      <c r="EL1984" s="4"/>
      <c r="EM1984" s="4"/>
      <c r="EN1984" s="4"/>
      <c r="EO1984" s="4"/>
      <c r="EP1984" s="4"/>
      <c r="EQ1984" s="4"/>
      <c r="ER1984" s="4"/>
      <c r="ES1984" s="4"/>
      <c r="ET1984" s="4"/>
      <c r="EU1984" s="4"/>
      <c r="EV1984" s="4"/>
      <c r="EW1984" s="4"/>
      <c r="EX1984" s="4"/>
      <c r="EY1984" s="4"/>
      <c r="EZ1984" s="4"/>
      <c r="FA1984" s="4"/>
      <c r="FB1984" s="4"/>
      <c r="FC1984" s="4"/>
      <c r="FD1984" s="4"/>
      <c r="FE1984" s="4"/>
      <c r="FF1984" s="4"/>
      <c r="FG1984" s="4"/>
      <c r="FH1984" s="4"/>
      <c r="FI1984" s="4"/>
      <c r="FJ1984" s="4"/>
      <c r="FK1984" s="4"/>
      <c r="FL1984" s="4"/>
      <c r="FM1984" s="4"/>
      <c r="FN1984" s="4"/>
      <c r="FO1984" s="4"/>
      <c r="FP1984" s="4"/>
      <c r="FQ1984" s="4"/>
      <c r="FR1984" s="4"/>
      <c r="FS1984" s="4"/>
      <c r="FT1984" s="4"/>
      <c r="FU1984" s="4"/>
      <c r="FV1984" s="4"/>
      <c r="FW1984" s="4"/>
      <c r="FX1984" s="4"/>
      <c r="FY1984" s="4"/>
      <c r="FZ1984" s="4"/>
      <c r="GA1984" s="4"/>
      <c r="GB1984" s="4"/>
      <c r="GC1984" s="4"/>
      <c r="GD1984" s="4"/>
      <c r="GE1984" s="4"/>
      <c r="GF1984" s="4"/>
      <c r="GG1984" s="4"/>
      <c r="GH1984" s="4"/>
      <c r="GI1984" s="4"/>
      <c r="GJ1984" s="4"/>
      <c r="GK1984" s="4"/>
      <c r="GL1984" s="4"/>
      <c r="GM1984" s="4"/>
      <c r="GN1984" s="4"/>
      <c r="GO1984" s="4"/>
      <c r="GP1984" s="4"/>
      <c r="GQ1984" s="4"/>
      <c r="GR1984" s="4"/>
      <c r="GS1984" s="4"/>
      <c r="GT1984" s="4"/>
      <c r="GU1984" s="4"/>
      <c r="GV1984" s="4"/>
      <c r="GW1984" s="4"/>
      <c r="GX1984" s="4"/>
      <c r="GY1984" s="4"/>
      <c r="GZ1984" s="4"/>
      <c r="HA1984" s="4"/>
      <c r="HB1984" s="4"/>
      <c r="HC1984" s="4"/>
      <c r="HD1984" s="4"/>
      <c r="HE1984" s="4"/>
      <c r="HF1984" s="4"/>
      <c r="HG1984" s="4"/>
      <c r="HH1984" s="4"/>
      <c r="HI1984" s="4"/>
      <c r="HJ1984" s="4"/>
      <c r="HK1984" s="4"/>
      <c r="HL1984" s="4"/>
      <c r="HM1984" s="4"/>
      <c r="HN1984" s="4"/>
      <c r="HO1984" s="4"/>
      <c r="HP1984" s="4"/>
      <c r="HQ1984" s="4"/>
      <c r="HR1984" s="4"/>
      <c r="HS1984" s="4"/>
      <c r="HT1984" s="4"/>
      <c r="HU1984" s="4"/>
      <c r="HV1984" s="4"/>
      <c r="HW1984" s="4"/>
      <c r="HX1984" s="4"/>
      <c r="HY1984" s="4"/>
      <c r="HZ1984" s="4"/>
      <c r="IA1984" s="4"/>
      <c r="IB1984" s="4"/>
      <c r="IC1984" s="4"/>
      <c r="ID1984" s="4"/>
      <c r="IE1984" s="4"/>
      <c r="IF1984" s="4"/>
      <c r="IG1984" s="4"/>
      <c r="IH1984" s="4"/>
      <c r="II1984" s="4"/>
      <c r="IJ1984" s="4"/>
      <c r="IK1984" s="4"/>
      <c r="IL1984" s="4"/>
      <c r="IM1984" s="4"/>
      <c r="IN1984" s="4"/>
      <c r="IO1984" s="4"/>
      <c r="IP1984" s="4"/>
      <c r="IQ1984" s="4"/>
      <c r="IR1984" s="4"/>
      <c r="IS1984" s="4"/>
      <c r="IT1984" s="4"/>
      <c r="IU1984" s="4"/>
      <c r="IV1984" s="4"/>
      <c r="IW1984" s="4"/>
      <c r="IX1984" s="4"/>
      <c r="IY1984" s="4"/>
      <c r="IZ1984" s="4"/>
      <c r="JA1984" s="4"/>
      <c r="JB1984" s="4"/>
      <c r="JC1984" s="4"/>
      <c r="JD1984" s="4"/>
      <c r="JE1984" s="4"/>
      <c r="JF1984" s="4"/>
      <c r="JG1984" s="4"/>
      <c r="JH1984" s="4"/>
      <c r="JI1984" s="4"/>
      <c r="JJ1984" s="8"/>
      <c r="JK1984" s="8"/>
      <c r="JL1984" s="8"/>
      <c r="JM1984" s="8"/>
      <c r="JN1984" s="8"/>
      <c r="JO1984" s="8"/>
      <c r="JP1984" s="8"/>
      <c r="JQ1984" s="8"/>
      <c r="JR1984" s="8"/>
      <c r="JS1984" s="8"/>
      <c r="JT1984" s="8"/>
      <c r="JU1984" s="8"/>
      <c r="JV1984" s="8"/>
      <c r="JW1984" s="8"/>
      <c r="JX1984" s="8"/>
      <c r="JY1984" s="8"/>
      <c r="JZ1984" s="8"/>
      <c r="KA1984" s="8"/>
      <c r="KB1984" s="8"/>
      <c r="KC1984" s="8"/>
      <c r="KD1984" s="8"/>
      <c r="KE1984" s="8"/>
      <c r="KF1984" s="8"/>
      <c r="KG1984" s="8"/>
      <c r="KH1984" s="8"/>
      <c r="KI1984" s="8"/>
      <c r="KJ1984" s="8"/>
      <c r="KK1984" s="8"/>
      <c r="KL1984" s="8"/>
      <c r="KM1984" s="8"/>
      <c r="KN1984" s="8"/>
      <c r="KO1984" s="8"/>
      <c r="KP1984" s="8"/>
      <c r="KQ1984" s="8"/>
      <c r="KR1984" s="8"/>
      <c r="KS1984" s="8"/>
      <c r="KT1984" s="8"/>
      <c r="KU1984" s="8"/>
      <c r="KV1984" s="8"/>
      <c r="KW1984" s="8"/>
      <c r="KX1984" s="8"/>
      <c r="KY1984" s="8"/>
      <c r="KZ1984" s="8"/>
      <c r="LA1984" s="8"/>
      <c r="LB1984" s="8"/>
      <c r="LC1984" s="8"/>
      <c r="LD1984" s="8"/>
      <c r="LE1984" s="8"/>
      <c r="LF1984" s="8"/>
      <c r="LG1984" s="8"/>
      <c r="LH1984" s="8"/>
      <c r="LI1984" s="8"/>
      <c r="LJ1984" s="8"/>
      <c r="LK1984" s="8"/>
      <c r="LL1984" s="8"/>
      <c r="LM1984" s="8"/>
      <c r="LN1984" s="8"/>
      <c r="LO1984" s="8"/>
      <c r="LP1984" s="8"/>
      <c r="LQ1984" s="8"/>
      <c r="LR1984" s="8"/>
      <c r="LS1984" s="8"/>
      <c r="LT1984" s="8"/>
      <c r="LU1984" s="8"/>
      <c r="LV1984" s="8"/>
      <c r="LW1984" s="8"/>
      <c r="LX1984" s="8"/>
      <c r="LY1984" s="8"/>
      <c r="LZ1984" s="8"/>
      <c r="MA1984" s="8"/>
      <c r="MB1984" s="8"/>
      <c r="MC1984" s="8"/>
      <c r="MD1984" s="8"/>
      <c r="ME1984" s="8"/>
      <c r="MF1984" s="8"/>
      <c r="MG1984" s="8"/>
      <c r="MH1984" s="8"/>
      <c r="MI1984" s="8"/>
      <c r="MJ1984" s="8"/>
      <c r="MK1984" s="8"/>
      <c r="ML1984" s="8"/>
      <c r="MM1984" s="8"/>
      <c r="MN1984" s="8"/>
      <c r="MO1984" s="8"/>
      <c r="MP1984" s="8"/>
      <c r="MQ1984" s="8"/>
      <c r="MR1984" s="8"/>
      <c r="MS1984" s="8"/>
      <c r="MT1984" s="8"/>
      <c r="MU1984" s="8"/>
      <c r="MV1984" s="8"/>
      <c r="MW1984" s="8"/>
      <c r="MX1984" s="8"/>
      <c r="MY1984" s="8"/>
      <c r="MZ1984" s="8"/>
      <c r="NA1984" s="8"/>
      <c r="NB1984" s="8"/>
      <c r="NC1984" s="8"/>
      <c r="ND1984" s="8"/>
      <c r="NE1984" s="8"/>
      <c r="NF1984" s="8"/>
      <c r="NG1984" s="8"/>
      <c r="NH1984" s="8"/>
      <c r="NI1984" s="8"/>
      <c r="NJ1984" s="8"/>
      <c r="NK1984" s="8"/>
      <c r="NL1984" s="8"/>
      <c r="NM1984" s="8"/>
      <c r="NN1984" s="8"/>
      <c r="NO1984" s="8"/>
      <c r="NP1984" s="8"/>
      <c r="NQ1984" s="8"/>
      <c r="NR1984" s="8"/>
      <c r="NS1984" s="8"/>
      <c r="NT1984" s="8"/>
      <c r="NU1984" s="8"/>
      <c r="NV1984" s="8"/>
      <c r="NW1984" s="8"/>
      <c r="NX1984" s="8"/>
      <c r="NY1984" s="8"/>
      <c r="NZ1984" s="8"/>
      <c r="OA1984" s="8"/>
      <c r="OB1984" s="8"/>
      <c r="OC1984" s="8"/>
      <c r="OD1984" s="8"/>
      <c r="OE1984" s="8"/>
      <c r="OF1984" s="8"/>
      <c r="OG1984" s="8"/>
      <c r="OH1984" s="8"/>
      <c r="OI1984" s="8"/>
      <c r="OJ1984" s="8"/>
      <c r="OK1984" s="8"/>
      <c r="OL1984" s="8"/>
      <c r="OM1984" s="8"/>
      <c r="ON1984" s="8"/>
      <c r="OO1984" s="8"/>
      <c r="OP1984" s="8"/>
      <c r="OQ1984" s="8"/>
      <c r="OR1984" s="8"/>
      <c r="OS1984" s="8"/>
      <c r="OT1984" s="8"/>
      <c r="OU1984" s="8"/>
      <c r="OV1984" s="8"/>
      <c r="OW1984" s="8"/>
      <c r="OX1984" s="8"/>
      <c r="OY1984" s="8"/>
      <c r="OZ1984" s="8"/>
      <c r="PA1984" s="8"/>
      <c r="PB1984" s="8"/>
      <c r="PC1984" s="8"/>
      <c r="PD1984" s="8"/>
      <c r="PE1984" s="8"/>
      <c r="PF1984" s="8"/>
      <c r="PG1984" s="8"/>
      <c r="PH1984" s="8"/>
      <c r="PI1984" s="8"/>
      <c r="PJ1984" s="8"/>
      <c r="PK1984" s="8"/>
      <c r="PL1984" s="8"/>
      <c r="PM1984" s="8"/>
      <c r="PN1984" s="8"/>
      <c r="PO1984" s="8"/>
      <c r="PP1984" s="8"/>
      <c r="PQ1984" s="8"/>
      <c r="PR1984" s="8"/>
      <c r="PS1984" s="8"/>
      <c r="PT1984" s="8"/>
      <c r="PU1984" s="8"/>
      <c r="PV1984" s="8"/>
      <c r="PW1984" s="8"/>
      <c r="PX1984" s="8"/>
      <c r="PY1984" s="8"/>
      <c r="PZ1984" s="8"/>
      <c r="QA1984" s="8"/>
      <c r="QB1984" s="8"/>
      <c r="QC1984" s="8"/>
      <c r="QD1984" s="8"/>
      <c r="QE1984" s="8"/>
      <c r="QF1984" s="8"/>
      <c r="QG1984" s="8"/>
      <c r="QH1984" s="8"/>
      <c r="QI1984" s="8"/>
      <c r="QJ1984" s="8"/>
      <c r="QK1984" s="8"/>
      <c r="QL1984" s="8"/>
      <c r="QM1984" s="8"/>
      <c r="QN1984" s="8"/>
      <c r="QO1984" s="8"/>
      <c r="QP1984" s="8"/>
      <c r="QQ1984" s="8"/>
      <c r="QR1984" s="8"/>
      <c r="QS1984" s="8"/>
      <c r="QT1984" s="8"/>
      <c r="QU1984" s="8"/>
      <c r="QV1984" s="8"/>
      <c r="QW1984" s="8"/>
      <c r="QX1984" s="8"/>
      <c r="QY1984" s="8"/>
      <c r="QZ1984" s="8"/>
      <c r="RA1984" s="8"/>
      <c r="RB1984" s="8"/>
      <c r="RC1984" s="8"/>
      <c r="RD1984" s="8"/>
      <c r="RE1984" s="8"/>
      <c r="RF1984" s="8"/>
      <c r="RG1984" s="8"/>
      <c r="RH1984" s="8"/>
      <c r="RI1984" s="8"/>
      <c r="RJ1984" s="8"/>
      <c r="RK1984" s="8"/>
    </row>
    <row r="1985" ht="13.75" spans="1:80">
      <c r="A1985" s="88" t="s">
        <v>12833</v>
      </c>
      <c r="B1985" s="88" t="s">
        <v>3610</v>
      </c>
      <c r="C1985" s="106" t="s">
        <v>3609</v>
      </c>
      <c r="D1985" s="89" t="s">
        <v>12266</v>
      </c>
      <c r="E1985" s="135">
        <v>4</v>
      </c>
      <c r="F1985" s="135">
        <v>97</v>
      </c>
      <c r="G1985" s="90">
        <f t="shared" si="33"/>
        <v>388</v>
      </c>
      <c r="H1985" s="107"/>
      <c r="I1985" s="109"/>
      <c r="J1985" s="109"/>
      <c r="K1985" s="109"/>
      <c r="L1985" s="109"/>
      <c r="M1985" s="110"/>
      <c r="N1985" s="95"/>
      <c r="O1985" s="95"/>
      <c r="P1985" s="95"/>
      <c r="Q1985" s="95"/>
      <c r="R1985" s="95"/>
      <c r="S1985" s="107"/>
      <c r="T1985" s="95"/>
      <c r="U1985" s="108"/>
      <c r="V1985" s="109"/>
      <c r="W1985" s="109"/>
      <c r="X1985" s="110"/>
      <c r="Y1985" s="94"/>
      <c r="Z1985" s="96"/>
      <c r="AA1985" s="96"/>
      <c r="AB1985" s="95"/>
      <c r="AC1985" s="95"/>
      <c r="AD1985" s="97"/>
      <c r="AE1985" s="95"/>
      <c r="AF1985" s="95"/>
      <c r="AG1985" s="95"/>
      <c r="AH1985" s="95"/>
      <c r="AI1985" s="95"/>
      <c r="AJ1985" s="95"/>
      <c r="AK1985" s="95"/>
      <c r="AL1985" s="94"/>
      <c r="AM1985" s="96"/>
      <c r="AN1985" s="96"/>
      <c r="AO1985" s="95"/>
      <c r="AP1985" s="95"/>
      <c r="AQ1985" s="97"/>
      <c r="AR1985" s="94"/>
      <c r="AS1985" s="96"/>
      <c r="AT1985" s="96"/>
      <c r="AU1985" s="96"/>
      <c r="AV1985" s="95"/>
      <c r="AW1985" s="95"/>
      <c r="AX1985" s="97"/>
      <c r="AY1985" s="97"/>
      <c r="AZ1985" s="97"/>
      <c r="BA1985" s="97"/>
      <c r="BB1985" s="97"/>
      <c r="BC1985" s="99" t="s">
        <v>1366</v>
      </c>
      <c r="BD1985" s="99" t="s">
        <v>1366</v>
      </c>
      <c r="BE1985" s="99"/>
      <c r="BF1985" s="100"/>
      <c r="BG1985" s="103"/>
      <c r="BH1985" s="103"/>
      <c r="BI1985" s="103"/>
      <c r="BJ1985" s="99"/>
      <c r="BK1985" s="112" t="s">
        <v>20</v>
      </c>
      <c r="BL1985" s="102"/>
      <c r="BM1985" s="99"/>
      <c r="BN1985" s="99"/>
      <c r="BT1985" s="99"/>
      <c r="BU1985" s="99"/>
      <c r="BV1985" s="99"/>
      <c r="BW1985" s="99"/>
      <c r="BX1985" s="99"/>
      <c r="CB1985" s="4" t="s">
        <v>1511</v>
      </c>
    </row>
    <row r="1986" ht="13.75" spans="1:80">
      <c r="A1986" s="88" t="s">
        <v>12833</v>
      </c>
      <c r="B1986" s="88" t="s">
        <v>3610</v>
      </c>
      <c r="C1986" s="106" t="s">
        <v>3609</v>
      </c>
      <c r="D1986" s="89" t="s">
        <v>494</v>
      </c>
      <c r="E1986" s="135">
        <v>4</v>
      </c>
      <c r="F1986" s="135">
        <v>3</v>
      </c>
      <c r="G1986" s="90">
        <f t="shared" si="33"/>
        <v>12</v>
      </c>
      <c r="H1986" s="107"/>
      <c r="I1986" s="109"/>
      <c r="J1986" s="109"/>
      <c r="K1986" s="109"/>
      <c r="L1986" s="109"/>
      <c r="M1986" s="110"/>
      <c r="N1986" s="95"/>
      <c r="O1986" s="95"/>
      <c r="P1986" s="95"/>
      <c r="Q1986" s="95"/>
      <c r="R1986" s="95"/>
      <c r="S1986" s="107"/>
      <c r="T1986" s="95"/>
      <c r="U1986" s="108"/>
      <c r="V1986" s="109"/>
      <c r="W1986" s="109"/>
      <c r="X1986" s="110"/>
      <c r="Y1986" s="94"/>
      <c r="Z1986" s="96"/>
      <c r="AA1986" s="96"/>
      <c r="AB1986" s="95"/>
      <c r="AC1986" s="95"/>
      <c r="AD1986" s="97"/>
      <c r="AE1986" s="95"/>
      <c r="AF1986" s="95"/>
      <c r="AG1986" s="95"/>
      <c r="AH1986" s="95"/>
      <c r="AI1986" s="95"/>
      <c r="AJ1986" s="95"/>
      <c r="AK1986" s="95"/>
      <c r="AL1986" s="94"/>
      <c r="AM1986" s="96"/>
      <c r="AN1986" s="96"/>
      <c r="AO1986" s="95"/>
      <c r="AP1986" s="95"/>
      <c r="AQ1986" s="97"/>
      <c r="AR1986" s="94"/>
      <c r="AS1986" s="96"/>
      <c r="AT1986" s="96"/>
      <c r="AU1986" s="96"/>
      <c r="AV1986" s="95"/>
      <c r="AW1986" s="95"/>
      <c r="AX1986" s="97"/>
      <c r="AY1986" s="97"/>
      <c r="AZ1986" s="97"/>
      <c r="BA1986" s="97"/>
      <c r="BB1986" s="97"/>
      <c r="BC1986" s="99" t="s">
        <v>12362</v>
      </c>
      <c r="BD1986" s="99" t="s">
        <v>12362</v>
      </c>
      <c r="BE1986" s="99"/>
      <c r="BF1986" s="100"/>
      <c r="BG1986" s="103"/>
      <c r="BH1986" s="103"/>
      <c r="BI1986" s="103"/>
      <c r="BJ1986" s="99"/>
      <c r="BK1986" s="112" t="s">
        <v>1511</v>
      </c>
      <c r="BL1986" s="102"/>
      <c r="BM1986" s="99"/>
      <c r="BN1986" s="99"/>
      <c r="BT1986" s="99"/>
      <c r="BU1986" s="99"/>
      <c r="BV1986" s="99"/>
      <c r="BW1986" s="99"/>
      <c r="BX1986" s="99"/>
      <c r="CB1986" s="4" t="s">
        <v>1511</v>
      </c>
    </row>
    <row r="1987" ht="13.75" spans="1:80">
      <c r="A1987" s="88" t="s">
        <v>12834</v>
      </c>
      <c r="B1987" s="88" t="s">
        <v>6851</v>
      </c>
      <c r="C1987" s="106" t="s">
        <v>6850</v>
      </c>
      <c r="D1987" s="89" t="s">
        <v>12266</v>
      </c>
      <c r="E1987" s="135">
        <v>4</v>
      </c>
      <c r="F1987" s="135">
        <v>106</v>
      </c>
      <c r="G1987" s="90">
        <f t="shared" si="33"/>
        <v>424</v>
      </c>
      <c r="H1987" s="107"/>
      <c r="I1987" s="109"/>
      <c r="J1987" s="109"/>
      <c r="K1987" s="109"/>
      <c r="L1987" s="109"/>
      <c r="M1987" s="110"/>
      <c r="N1987" s="95"/>
      <c r="O1987" s="95"/>
      <c r="P1987" s="95"/>
      <c r="Q1987" s="95"/>
      <c r="R1987" s="95"/>
      <c r="S1987" s="107"/>
      <c r="T1987" s="95"/>
      <c r="U1987" s="108"/>
      <c r="V1987" s="109"/>
      <c r="W1987" s="109"/>
      <c r="X1987" s="110"/>
      <c r="Y1987" s="405"/>
      <c r="Z1987" s="406"/>
      <c r="AA1987" s="406"/>
      <c r="AB1987" s="407"/>
      <c r="AC1987" s="407"/>
      <c r="AD1987" s="408"/>
      <c r="AE1987" s="95"/>
      <c r="AF1987" s="95"/>
      <c r="AG1987" s="95"/>
      <c r="AH1987" s="95"/>
      <c r="AI1987" s="95"/>
      <c r="AJ1987" s="95"/>
      <c r="AK1987" s="95"/>
      <c r="AL1987" s="91"/>
      <c r="AM1987" s="113"/>
      <c r="AN1987" s="113"/>
      <c r="AO1987" s="92"/>
      <c r="AP1987" s="92"/>
      <c r="AQ1987" s="93"/>
      <c r="AR1987" s="94"/>
      <c r="AS1987" s="96"/>
      <c r="AT1987" s="96"/>
      <c r="AU1987" s="96"/>
      <c r="AV1987" s="95"/>
      <c r="AW1987" s="95"/>
      <c r="AX1987" s="97"/>
      <c r="AY1987" s="97"/>
      <c r="AZ1987" s="97"/>
      <c r="BA1987" s="97"/>
      <c r="BB1987" s="97"/>
      <c r="BC1987" s="99" t="s">
        <v>1366</v>
      </c>
      <c r="BD1987" s="99" t="s">
        <v>12298</v>
      </c>
      <c r="BE1987" s="99"/>
      <c r="BF1987" s="100"/>
      <c r="BG1987" s="103"/>
      <c r="BH1987" s="103"/>
      <c r="BI1987" s="103"/>
      <c r="BJ1987" s="99"/>
      <c r="BK1987" s="112" t="s">
        <v>12487</v>
      </c>
      <c r="BL1987" s="102"/>
      <c r="BM1987" s="99"/>
      <c r="BN1987" s="99"/>
      <c r="BT1987" s="99"/>
      <c r="BU1987" s="99"/>
      <c r="BV1987" s="99"/>
      <c r="BW1987" s="99"/>
      <c r="BX1987" s="99"/>
      <c r="CB1987" s="4" t="s">
        <v>1511</v>
      </c>
    </row>
    <row r="1988" ht="13.75" spans="1:80">
      <c r="A1988" s="88" t="s">
        <v>12834</v>
      </c>
      <c r="B1988" s="88" t="s">
        <v>6851</v>
      </c>
      <c r="C1988" s="106" t="s">
        <v>6850</v>
      </c>
      <c r="D1988" s="89" t="s">
        <v>494</v>
      </c>
      <c r="E1988" s="135">
        <v>4</v>
      </c>
      <c r="F1988" s="135">
        <v>34</v>
      </c>
      <c r="G1988" s="90">
        <f t="shared" si="33"/>
        <v>136</v>
      </c>
      <c r="H1988" s="107"/>
      <c r="I1988" s="109"/>
      <c r="J1988" s="109"/>
      <c r="K1988" s="109"/>
      <c r="L1988" s="109"/>
      <c r="M1988" s="110"/>
      <c r="N1988" s="95"/>
      <c r="O1988" s="95"/>
      <c r="P1988" s="95"/>
      <c r="Q1988" s="95"/>
      <c r="R1988" s="95"/>
      <c r="S1988" s="107"/>
      <c r="T1988" s="95"/>
      <c r="U1988" s="108"/>
      <c r="V1988" s="109"/>
      <c r="W1988" s="109"/>
      <c r="X1988" s="110"/>
      <c r="Y1988" s="405"/>
      <c r="Z1988" s="406"/>
      <c r="AA1988" s="406"/>
      <c r="AB1988" s="407"/>
      <c r="AC1988" s="407"/>
      <c r="AD1988" s="408"/>
      <c r="AE1988" s="95"/>
      <c r="AF1988" s="95"/>
      <c r="AG1988" s="95"/>
      <c r="AH1988" s="95"/>
      <c r="AI1988" s="95"/>
      <c r="AJ1988" s="95"/>
      <c r="AK1988" s="95"/>
      <c r="AL1988" s="91"/>
      <c r="AM1988" s="113"/>
      <c r="AN1988" s="113"/>
      <c r="AO1988" s="92"/>
      <c r="AP1988" s="92"/>
      <c r="AQ1988" s="93"/>
      <c r="AR1988" s="94"/>
      <c r="AS1988" s="96"/>
      <c r="AT1988" s="96"/>
      <c r="AU1988" s="96"/>
      <c r="AV1988" s="95"/>
      <c r="AW1988" s="95"/>
      <c r="AX1988" s="97"/>
      <c r="AY1988" s="97"/>
      <c r="AZ1988" s="97"/>
      <c r="BA1988" s="97"/>
      <c r="BB1988" s="97"/>
      <c r="BC1988" s="99" t="s">
        <v>12362</v>
      </c>
      <c r="BD1988" s="99" t="s">
        <v>12301</v>
      </c>
      <c r="BE1988" s="99"/>
      <c r="BF1988" s="100"/>
      <c r="BG1988" s="103"/>
      <c r="BH1988" s="103"/>
      <c r="BI1988" s="103"/>
      <c r="BJ1988" s="99"/>
      <c r="BK1988" s="112" t="s">
        <v>1511</v>
      </c>
      <c r="BL1988" s="102"/>
      <c r="BM1988" s="99"/>
      <c r="BN1988" s="99"/>
      <c r="BT1988" s="99"/>
      <c r="BU1988" s="99"/>
      <c r="BV1988" s="99"/>
      <c r="BW1988" s="99"/>
      <c r="BX1988" s="99"/>
      <c r="CB1988" s="4" t="s">
        <v>1511</v>
      </c>
    </row>
    <row r="1989" ht="13.75" spans="1:80">
      <c r="A1989" s="88" t="s">
        <v>12834</v>
      </c>
      <c r="B1989" s="88" t="s">
        <v>6851</v>
      </c>
      <c r="C1989" s="106" t="s">
        <v>9836</v>
      </c>
      <c r="D1989" s="89" t="s">
        <v>12266</v>
      </c>
      <c r="E1989" s="135">
        <v>4</v>
      </c>
      <c r="F1989" s="135">
        <v>106</v>
      </c>
      <c r="G1989" s="90">
        <f t="shared" si="33"/>
        <v>424</v>
      </c>
      <c r="H1989" s="107"/>
      <c r="I1989" s="109"/>
      <c r="J1989" s="109"/>
      <c r="K1989" s="109"/>
      <c r="L1989" s="109"/>
      <c r="M1989" s="110"/>
      <c r="N1989" s="94"/>
      <c r="O1989" s="95"/>
      <c r="P1989" s="95"/>
      <c r="Q1989" s="95"/>
      <c r="R1989" s="97"/>
      <c r="S1989" s="107"/>
      <c r="T1989" s="95"/>
      <c r="U1989" s="108"/>
      <c r="V1989" s="109"/>
      <c r="W1989" s="109"/>
      <c r="X1989" s="110"/>
      <c r="Y1989" s="405"/>
      <c r="Z1989" s="406"/>
      <c r="AA1989" s="406"/>
      <c r="AB1989" s="407"/>
      <c r="AC1989" s="407"/>
      <c r="AD1989" s="408"/>
      <c r="AE1989" s="94"/>
      <c r="AF1989" s="96"/>
      <c r="AG1989" s="96"/>
      <c r="AH1989" s="95"/>
      <c r="AI1989" s="95"/>
      <c r="AJ1989" s="95"/>
      <c r="AK1989" s="95"/>
      <c r="AL1989" s="91"/>
      <c r="AM1989" s="113"/>
      <c r="AN1989" s="113"/>
      <c r="AO1989" s="92"/>
      <c r="AP1989" s="92"/>
      <c r="AQ1989" s="93"/>
      <c r="AR1989" s="94"/>
      <c r="AS1989" s="96"/>
      <c r="AT1989" s="96"/>
      <c r="AU1989" s="96"/>
      <c r="AV1989" s="95"/>
      <c r="AW1989" s="95"/>
      <c r="AX1989" s="97"/>
      <c r="AY1989" s="97"/>
      <c r="AZ1989" s="97"/>
      <c r="BA1989" s="97"/>
      <c r="BB1989" s="97"/>
      <c r="BC1989" s="99" t="s">
        <v>1366</v>
      </c>
      <c r="BD1989" s="99" t="s">
        <v>12298</v>
      </c>
      <c r="BE1989" s="99"/>
      <c r="BF1989" s="100"/>
      <c r="BG1989" s="103"/>
      <c r="BH1989" s="103"/>
      <c r="BI1989" s="103"/>
      <c r="BJ1989" s="99"/>
      <c r="BK1989" s="112" t="s">
        <v>12487</v>
      </c>
      <c r="BL1989" s="102"/>
      <c r="BM1989" s="99"/>
      <c r="BN1989" s="99"/>
      <c r="BT1989" s="99"/>
      <c r="BU1989" s="99"/>
      <c r="BV1989" s="99"/>
      <c r="BW1989" s="99"/>
      <c r="BX1989" s="99"/>
      <c r="CB1989" s="4" t="s">
        <v>1511</v>
      </c>
    </row>
    <row r="1990" ht="13.75" spans="1:80">
      <c r="A1990" s="88" t="s">
        <v>12834</v>
      </c>
      <c r="B1990" s="88" t="s">
        <v>6851</v>
      </c>
      <c r="C1990" s="106" t="s">
        <v>9836</v>
      </c>
      <c r="D1990" s="89" t="s">
        <v>494</v>
      </c>
      <c r="E1990" s="135">
        <v>4</v>
      </c>
      <c r="F1990" s="135">
        <v>34</v>
      </c>
      <c r="G1990" s="90">
        <f t="shared" si="33"/>
        <v>136</v>
      </c>
      <c r="H1990" s="107"/>
      <c r="I1990" s="109"/>
      <c r="J1990" s="109"/>
      <c r="K1990" s="109"/>
      <c r="L1990" s="109"/>
      <c r="M1990" s="110"/>
      <c r="N1990" s="94"/>
      <c r="O1990" s="95"/>
      <c r="P1990" s="95"/>
      <c r="Q1990" s="95"/>
      <c r="R1990" s="97"/>
      <c r="S1990" s="107"/>
      <c r="T1990" s="95"/>
      <c r="U1990" s="108"/>
      <c r="V1990" s="109"/>
      <c r="W1990" s="109"/>
      <c r="X1990" s="110"/>
      <c r="Y1990" s="405"/>
      <c r="Z1990" s="406"/>
      <c r="AA1990" s="406"/>
      <c r="AB1990" s="407"/>
      <c r="AC1990" s="407"/>
      <c r="AD1990" s="408"/>
      <c r="AE1990" s="94"/>
      <c r="AF1990" s="96"/>
      <c r="AG1990" s="96"/>
      <c r="AH1990" s="95"/>
      <c r="AI1990" s="95"/>
      <c r="AJ1990" s="95"/>
      <c r="AK1990" s="95"/>
      <c r="AL1990" s="91"/>
      <c r="AM1990" s="113"/>
      <c r="AN1990" s="113"/>
      <c r="AO1990" s="92"/>
      <c r="AP1990" s="92"/>
      <c r="AQ1990" s="93"/>
      <c r="AR1990" s="94"/>
      <c r="AS1990" s="96"/>
      <c r="AT1990" s="96"/>
      <c r="AU1990" s="96"/>
      <c r="AV1990" s="95"/>
      <c r="AW1990" s="95"/>
      <c r="AX1990" s="97"/>
      <c r="AY1990" s="97"/>
      <c r="AZ1990" s="97"/>
      <c r="BA1990" s="97"/>
      <c r="BB1990" s="97"/>
      <c r="BC1990" s="99" t="s">
        <v>12362</v>
      </c>
      <c r="BD1990" s="99" t="s">
        <v>12301</v>
      </c>
      <c r="BE1990" s="99"/>
      <c r="BF1990" s="100"/>
      <c r="BG1990" s="103"/>
      <c r="BH1990" s="103"/>
      <c r="BI1990" s="103"/>
      <c r="BJ1990" s="99"/>
      <c r="BK1990" s="112" t="s">
        <v>1511</v>
      </c>
      <c r="BL1990" s="102"/>
      <c r="BM1990" s="99"/>
      <c r="BN1990" s="99"/>
      <c r="BT1990" s="99"/>
      <c r="BU1990" s="99"/>
      <c r="BV1990" s="99"/>
      <c r="BW1990" s="99"/>
      <c r="BX1990" s="99"/>
      <c r="CB1990" s="4" t="s">
        <v>1511</v>
      </c>
    </row>
    <row r="1991" ht="13.75" spans="1:80">
      <c r="A1991" s="88" t="s">
        <v>12835</v>
      </c>
      <c r="B1991" s="88" t="s">
        <v>3598</v>
      </c>
      <c r="C1991" s="106" t="s">
        <v>3597</v>
      </c>
      <c r="D1991" s="89" t="s">
        <v>12266</v>
      </c>
      <c r="E1991" s="135">
        <v>4</v>
      </c>
      <c r="F1991" s="135">
        <v>37</v>
      </c>
      <c r="G1991" s="90">
        <f t="shared" si="33"/>
        <v>148</v>
      </c>
      <c r="H1991" s="107"/>
      <c r="I1991" s="109"/>
      <c r="J1991" s="109"/>
      <c r="K1991" s="109"/>
      <c r="L1991" s="109"/>
      <c r="M1991" s="110"/>
      <c r="N1991" s="94"/>
      <c r="O1991" s="95"/>
      <c r="P1991" s="95"/>
      <c r="Q1991" s="95"/>
      <c r="R1991" s="97"/>
      <c r="S1991" s="107"/>
      <c r="T1991" s="95"/>
      <c r="U1991" s="108"/>
      <c r="V1991" s="109"/>
      <c r="W1991" s="109"/>
      <c r="X1991" s="110"/>
      <c r="Y1991" s="94"/>
      <c r="Z1991" s="96"/>
      <c r="AA1991" s="96"/>
      <c r="AB1991" s="95"/>
      <c r="AC1991" s="95"/>
      <c r="AD1991" s="97"/>
      <c r="AE1991" s="94"/>
      <c r="AF1991" s="96"/>
      <c r="AG1991" s="96"/>
      <c r="AH1991" s="95"/>
      <c r="AI1991" s="95"/>
      <c r="AJ1991" s="95"/>
      <c r="AK1991" s="95"/>
      <c r="AL1991" s="94"/>
      <c r="AM1991" s="96"/>
      <c r="AN1991" s="96"/>
      <c r="AO1991" s="95"/>
      <c r="AP1991" s="95"/>
      <c r="AQ1991" s="97"/>
      <c r="AR1991" s="94"/>
      <c r="AS1991" s="96"/>
      <c r="AT1991" s="96"/>
      <c r="AU1991" s="96"/>
      <c r="AV1991" s="95"/>
      <c r="AW1991" s="95"/>
      <c r="AX1991" s="97"/>
      <c r="AY1991" s="97"/>
      <c r="AZ1991" s="97"/>
      <c r="BA1991" s="97"/>
      <c r="BB1991" s="97"/>
      <c r="BC1991" s="99" t="s">
        <v>1366</v>
      </c>
      <c r="BD1991" s="99" t="s">
        <v>1366</v>
      </c>
      <c r="BE1991" s="99"/>
      <c r="BF1991" s="100"/>
      <c r="BG1991" s="103"/>
      <c r="BH1991" s="103"/>
      <c r="BI1991" s="103"/>
      <c r="BJ1991" s="99"/>
      <c r="BK1991" s="112" t="s">
        <v>20</v>
      </c>
      <c r="BL1991" s="102"/>
      <c r="BM1991" s="99"/>
      <c r="BN1991" s="99"/>
      <c r="BT1991" s="99"/>
      <c r="BU1991" s="99"/>
      <c r="BV1991" s="99"/>
      <c r="BW1991" s="99"/>
      <c r="BX1991" s="99"/>
      <c r="CB1991" s="4" t="s">
        <v>1511</v>
      </c>
    </row>
    <row r="1992" ht="13.75" spans="1:80">
      <c r="A1992" s="88" t="s">
        <v>12835</v>
      </c>
      <c r="B1992" s="88" t="s">
        <v>3598</v>
      </c>
      <c r="C1992" s="106" t="s">
        <v>3597</v>
      </c>
      <c r="D1992" s="89" t="s">
        <v>494</v>
      </c>
      <c r="E1992" s="135">
        <v>4</v>
      </c>
      <c r="F1992" s="135">
        <v>21</v>
      </c>
      <c r="G1992" s="90">
        <f t="shared" si="33"/>
        <v>84</v>
      </c>
      <c r="H1992" s="107"/>
      <c r="I1992" s="109"/>
      <c r="J1992" s="109"/>
      <c r="K1992" s="109"/>
      <c r="L1992" s="109"/>
      <c r="M1992" s="110"/>
      <c r="N1992" s="94"/>
      <c r="O1992" s="95"/>
      <c r="P1992" s="95"/>
      <c r="Q1992" s="95"/>
      <c r="R1992" s="97"/>
      <c r="S1992" s="107"/>
      <c r="T1992" s="95"/>
      <c r="U1992" s="108"/>
      <c r="V1992" s="109"/>
      <c r="W1992" s="109"/>
      <c r="X1992" s="110"/>
      <c r="Y1992" s="94"/>
      <c r="Z1992" s="96"/>
      <c r="AA1992" s="96"/>
      <c r="AB1992" s="95"/>
      <c r="AC1992" s="95"/>
      <c r="AD1992" s="97"/>
      <c r="AE1992" s="94"/>
      <c r="AF1992" s="96"/>
      <c r="AG1992" s="96"/>
      <c r="AH1992" s="95"/>
      <c r="AI1992" s="95"/>
      <c r="AJ1992" s="95"/>
      <c r="AK1992" s="95"/>
      <c r="AL1992" s="94"/>
      <c r="AM1992" s="96"/>
      <c r="AN1992" s="96"/>
      <c r="AO1992" s="95"/>
      <c r="AP1992" s="95"/>
      <c r="AQ1992" s="97"/>
      <c r="AR1992" s="94"/>
      <c r="AS1992" s="96"/>
      <c r="AT1992" s="96"/>
      <c r="AU1992" s="96"/>
      <c r="AV1992" s="95"/>
      <c r="AW1992" s="95"/>
      <c r="AX1992" s="97"/>
      <c r="AY1992" s="97"/>
      <c r="AZ1992" s="97"/>
      <c r="BA1992" s="97"/>
      <c r="BB1992" s="97"/>
      <c r="BC1992" s="99" t="s">
        <v>12362</v>
      </c>
      <c r="BD1992" s="99" t="s">
        <v>12362</v>
      </c>
      <c r="BE1992" s="99"/>
      <c r="BF1992" s="100"/>
      <c r="BG1992" s="103"/>
      <c r="BH1992" s="103"/>
      <c r="BI1992" s="103"/>
      <c r="BJ1992" s="99"/>
      <c r="BK1992" s="112" t="s">
        <v>1511</v>
      </c>
      <c r="BL1992" s="102"/>
      <c r="BM1992" s="99"/>
      <c r="BN1992" s="99"/>
      <c r="BT1992" s="99"/>
      <c r="BU1992" s="99"/>
      <c r="BV1992" s="99"/>
      <c r="BW1992" s="99"/>
      <c r="BX1992" s="99"/>
      <c r="CB1992" s="4" t="s">
        <v>1511</v>
      </c>
    </row>
    <row r="1993" ht="13.75" spans="1:80">
      <c r="A1993" s="88" t="s">
        <v>12836</v>
      </c>
      <c r="B1993" s="88" t="s">
        <v>4620</v>
      </c>
      <c r="C1993" s="106" t="s">
        <v>4809</v>
      </c>
      <c r="D1993" s="89" t="s">
        <v>12266</v>
      </c>
      <c r="E1993" s="135">
        <v>4</v>
      </c>
      <c r="F1993" s="135">
        <v>272</v>
      </c>
      <c r="G1993" s="90">
        <f t="shared" si="33"/>
        <v>1088</v>
      </c>
      <c r="H1993" s="107"/>
      <c r="I1993" s="109"/>
      <c r="J1993" s="109"/>
      <c r="K1993" s="109"/>
      <c r="L1993" s="109"/>
      <c r="M1993" s="110"/>
      <c r="N1993" s="94"/>
      <c r="O1993" s="95"/>
      <c r="P1993" s="95"/>
      <c r="Q1993" s="95"/>
      <c r="R1993" s="97"/>
      <c r="S1993" s="107"/>
      <c r="T1993" s="95"/>
      <c r="U1993" s="108"/>
      <c r="V1993" s="109"/>
      <c r="W1993" s="109"/>
      <c r="X1993" s="110"/>
      <c r="Y1993" s="405"/>
      <c r="Z1993" s="406"/>
      <c r="AA1993" s="406"/>
      <c r="AB1993" s="407"/>
      <c r="AC1993" s="407"/>
      <c r="AD1993" s="408"/>
      <c r="AE1993" s="94"/>
      <c r="AF1993" s="96"/>
      <c r="AG1993" s="96"/>
      <c r="AH1993" s="95"/>
      <c r="AI1993" s="95"/>
      <c r="AJ1993" s="95"/>
      <c r="AK1993" s="95"/>
      <c r="AL1993" s="91"/>
      <c r="AM1993" s="113"/>
      <c r="AN1993" s="113"/>
      <c r="AO1993" s="92"/>
      <c r="AP1993" s="92"/>
      <c r="AQ1993" s="93"/>
      <c r="AR1993" s="94"/>
      <c r="AS1993" s="96"/>
      <c r="AT1993" s="96"/>
      <c r="AU1993" s="96"/>
      <c r="AV1993" s="95"/>
      <c r="AW1993" s="95"/>
      <c r="AX1993" s="97"/>
      <c r="AY1993" s="97"/>
      <c r="AZ1993" s="97"/>
      <c r="BA1993" s="97"/>
      <c r="BB1993" s="97"/>
      <c r="BC1993" s="99" t="s">
        <v>12271</v>
      </c>
      <c r="BD1993" s="99" t="s">
        <v>1366</v>
      </c>
      <c r="BE1993" s="99"/>
      <c r="BF1993" s="100"/>
      <c r="BG1993" s="103"/>
      <c r="BH1993" s="103"/>
      <c r="BI1993" s="103"/>
      <c r="BJ1993" s="99"/>
      <c r="BK1993" s="112" t="s">
        <v>12837</v>
      </c>
      <c r="BL1993" s="102"/>
      <c r="BM1993" s="99"/>
      <c r="BN1993" s="99"/>
      <c r="BT1993" s="99"/>
      <c r="BU1993" s="99"/>
      <c r="BV1993" s="99"/>
      <c r="BW1993" s="99"/>
      <c r="BX1993" s="99"/>
      <c r="CB1993" s="4" t="s">
        <v>1511</v>
      </c>
    </row>
    <row r="1994" ht="13.75" spans="1:80">
      <c r="A1994" s="88" t="s">
        <v>12836</v>
      </c>
      <c r="B1994" s="88" t="s">
        <v>4620</v>
      </c>
      <c r="C1994" s="106" t="s">
        <v>4809</v>
      </c>
      <c r="D1994" s="89" t="s">
        <v>494</v>
      </c>
      <c r="E1994" s="135">
        <v>4</v>
      </c>
      <c r="F1994" s="135">
        <v>120</v>
      </c>
      <c r="G1994" s="90">
        <f t="shared" si="33"/>
        <v>480</v>
      </c>
      <c r="H1994" s="107"/>
      <c r="I1994" s="109"/>
      <c r="J1994" s="109"/>
      <c r="K1994" s="109"/>
      <c r="L1994" s="109"/>
      <c r="M1994" s="110"/>
      <c r="N1994" s="94"/>
      <c r="O1994" s="95"/>
      <c r="P1994" s="95"/>
      <c r="Q1994" s="95"/>
      <c r="R1994" s="97"/>
      <c r="S1994" s="107"/>
      <c r="T1994" s="95"/>
      <c r="U1994" s="108"/>
      <c r="V1994" s="109"/>
      <c r="W1994" s="109"/>
      <c r="X1994" s="110"/>
      <c r="Y1994" s="126"/>
      <c r="Z1994" s="129"/>
      <c r="AA1994" s="129"/>
      <c r="AB1994" s="127"/>
      <c r="AC1994" s="127"/>
      <c r="AD1994" s="128"/>
      <c r="AE1994" s="94"/>
      <c r="AF1994" s="96"/>
      <c r="AG1994" s="96"/>
      <c r="AH1994" s="95"/>
      <c r="AI1994" s="95"/>
      <c r="AJ1994" s="95"/>
      <c r="AK1994" s="95"/>
      <c r="AL1994" s="91"/>
      <c r="AM1994" s="113"/>
      <c r="AN1994" s="113"/>
      <c r="AO1994" s="92"/>
      <c r="AP1994" s="92"/>
      <c r="AQ1994" s="93"/>
      <c r="AR1994" s="94"/>
      <c r="AS1994" s="96"/>
      <c r="AT1994" s="96"/>
      <c r="AU1994" s="96"/>
      <c r="AV1994" s="95"/>
      <c r="AW1994" s="95"/>
      <c r="AX1994" s="97"/>
      <c r="AY1994" s="97"/>
      <c r="AZ1994" s="97"/>
      <c r="BA1994" s="97"/>
      <c r="BB1994" s="97"/>
      <c r="BC1994" s="99" t="s">
        <v>12362</v>
      </c>
      <c r="BD1994" s="99" t="s">
        <v>12362</v>
      </c>
      <c r="BE1994" s="99"/>
      <c r="BF1994" s="100"/>
      <c r="BG1994" s="103"/>
      <c r="BH1994" s="103"/>
      <c r="BI1994" s="103"/>
      <c r="BJ1994" s="99"/>
      <c r="BK1994" s="112" t="s">
        <v>1511</v>
      </c>
      <c r="BL1994" s="102"/>
      <c r="BM1994" s="99"/>
      <c r="BN1994" s="99"/>
      <c r="BT1994" s="99"/>
      <c r="BU1994" s="99"/>
      <c r="BV1994" s="99"/>
      <c r="BW1994" s="99"/>
      <c r="BX1994" s="99"/>
      <c r="CB1994" s="4" t="s">
        <v>1511</v>
      </c>
    </row>
    <row r="1995" ht="13.75" spans="1:80">
      <c r="A1995" s="88" t="s">
        <v>12838</v>
      </c>
      <c r="B1995" s="88" t="s">
        <v>4910</v>
      </c>
      <c r="C1995" s="106" t="s">
        <v>4909</v>
      </c>
      <c r="D1995" s="89" t="s">
        <v>12266</v>
      </c>
      <c r="E1995" s="135">
        <v>4</v>
      </c>
      <c r="F1995" s="135">
        <v>184</v>
      </c>
      <c r="G1995" s="90">
        <f t="shared" si="33"/>
        <v>736</v>
      </c>
      <c r="H1995" s="94"/>
      <c r="I1995" s="95"/>
      <c r="J1995" s="95"/>
      <c r="K1995" s="95"/>
      <c r="L1995" s="95"/>
      <c r="M1995" s="97"/>
      <c r="N1995" s="94"/>
      <c r="O1995" s="95"/>
      <c r="P1995" s="95"/>
      <c r="Q1995" s="95"/>
      <c r="R1995" s="97"/>
      <c r="S1995" s="94"/>
      <c r="T1995" s="95"/>
      <c r="U1995" s="96"/>
      <c r="V1995" s="95"/>
      <c r="W1995" s="95"/>
      <c r="X1995" s="97"/>
      <c r="Y1995" s="94"/>
      <c r="Z1995" s="96"/>
      <c r="AA1995" s="96"/>
      <c r="AB1995" s="95"/>
      <c r="AC1995" s="95"/>
      <c r="AD1995" s="97"/>
      <c r="AE1995" s="94"/>
      <c r="AF1995" s="96"/>
      <c r="AG1995" s="96"/>
      <c r="AH1995" s="95"/>
      <c r="AI1995" s="95"/>
      <c r="AJ1995" s="95"/>
      <c r="AK1995" s="95"/>
      <c r="AL1995" s="94"/>
      <c r="AM1995" s="96"/>
      <c r="AN1995" s="96"/>
      <c r="AO1995" s="95"/>
      <c r="AP1995" s="95"/>
      <c r="AQ1995" s="97"/>
      <c r="AR1995" s="94"/>
      <c r="AS1995" s="96"/>
      <c r="AT1995" s="96"/>
      <c r="AU1995" s="96"/>
      <c r="AV1995" s="95"/>
      <c r="AW1995" s="95"/>
      <c r="AX1995" s="97"/>
      <c r="AY1995" s="97"/>
      <c r="AZ1995" s="97"/>
      <c r="BA1995" s="97"/>
      <c r="BB1995" s="97"/>
      <c r="BC1995" s="99" t="s">
        <v>1366</v>
      </c>
      <c r="BD1995" s="99" t="s">
        <v>1366</v>
      </c>
      <c r="BE1995" s="99"/>
      <c r="BF1995" s="100"/>
      <c r="BG1995" s="103"/>
      <c r="BH1995" s="103"/>
      <c r="BI1995" s="103"/>
      <c r="BJ1995" s="99"/>
      <c r="BK1995" s="112" t="s">
        <v>20</v>
      </c>
      <c r="BL1995" s="102"/>
      <c r="BM1995" s="99"/>
      <c r="BN1995" s="99"/>
      <c r="BT1995" s="99"/>
      <c r="BU1995" s="99"/>
      <c r="BV1995" s="99"/>
      <c r="BW1995" s="99"/>
      <c r="BX1995" s="99"/>
      <c r="CB1995" s="4" t="s">
        <v>1511</v>
      </c>
    </row>
    <row r="1996" ht="13.75" spans="1:80">
      <c r="A1996" s="88" t="s">
        <v>12838</v>
      </c>
      <c r="B1996" s="88" t="s">
        <v>4910</v>
      </c>
      <c r="C1996" s="106" t="s">
        <v>4909</v>
      </c>
      <c r="D1996" s="89" t="s">
        <v>494</v>
      </c>
      <c r="E1996" s="135">
        <v>4</v>
      </c>
      <c r="F1996" s="135">
        <v>53</v>
      </c>
      <c r="G1996" s="90">
        <f t="shared" si="33"/>
        <v>212</v>
      </c>
      <c r="H1996" s="94"/>
      <c r="I1996" s="95"/>
      <c r="J1996" s="95"/>
      <c r="K1996" s="95"/>
      <c r="L1996" s="95"/>
      <c r="M1996" s="97"/>
      <c r="N1996" s="94"/>
      <c r="O1996" s="95"/>
      <c r="P1996" s="95"/>
      <c r="Q1996" s="95"/>
      <c r="R1996" s="97"/>
      <c r="S1996" s="94"/>
      <c r="T1996" s="95"/>
      <c r="U1996" s="96"/>
      <c r="V1996" s="95"/>
      <c r="W1996" s="95"/>
      <c r="X1996" s="97"/>
      <c r="Y1996" s="94"/>
      <c r="Z1996" s="96"/>
      <c r="AA1996" s="96"/>
      <c r="AB1996" s="95"/>
      <c r="AC1996" s="95"/>
      <c r="AD1996" s="97"/>
      <c r="AE1996" s="94"/>
      <c r="AF1996" s="96"/>
      <c r="AG1996" s="96"/>
      <c r="AH1996" s="95"/>
      <c r="AI1996" s="95"/>
      <c r="AJ1996" s="95"/>
      <c r="AK1996" s="95"/>
      <c r="AL1996" s="94"/>
      <c r="AM1996" s="96"/>
      <c r="AN1996" s="96"/>
      <c r="AO1996" s="95"/>
      <c r="AP1996" s="95"/>
      <c r="AQ1996" s="97"/>
      <c r="AR1996" s="94"/>
      <c r="AS1996" s="96"/>
      <c r="AT1996" s="96"/>
      <c r="AU1996" s="96"/>
      <c r="AV1996" s="95"/>
      <c r="AW1996" s="95"/>
      <c r="AX1996" s="97"/>
      <c r="AY1996" s="97"/>
      <c r="AZ1996" s="97"/>
      <c r="BA1996" s="97"/>
      <c r="BB1996" s="97"/>
      <c r="BC1996" s="99" t="s">
        <v>12362</v>
      </c>
      <c r="BD1996" s="99" t="s">
        <v>12362</v>
      </c>
      <c r="BE1996" s="99"/>
      <c r="BF1996" s="100"/>
      <c r="BG1996" s="103"/>
      <c r="BH1996" s="103"/>
      <c r="BI1996" s="103"/>
      <c r="BJ1996" s="99"/>
      <c r="BK1996" s="112" t="s">
        <v>1511</v>
      </c>
      <c r="BL1996" s="102"/>
      <c r="BM1996" s="99"/>
      <c r="BN1996" s="99"/>
      <c r="BO1996" s="13" t="s">
        <v>12410</v>
      </c>
      <c r="BT1996" s="99"/>
      <c r="BU1996" s="99"/>
      <c r="BV1996" s="99"/>
      <c r="BW1996" s="99"/>
      <c r="BX1996" s="99"/>
      <c r="CB1996" s="4" t="s">
        <v>1511</v>
      </c>
    </row>
    <row r="1997" ht="13.75" spans="1:80">
      <c r="A1997" s="88" t="s">
        <v>12838</v>
      </c>
      <c r="B1997" s="88" t="s">
        <v>4910</v>
      </c>
      <c r="C1997" s="106" t="s">
        <v>9838</v>
      </c>
      <c r="D1997" s="89" t="s">
        <v>12266</v>
      </c>
      <c r="E1997" s="135">
        <v>4</v>
      </c>
      <c r="F1997" s="135">
        <v>184</v>
      </c>
      <c r="G1997" s="90">
        <f t="shared" si="33"/>
        <v>736</v>
      </c>
      <c r="H1997" s="94"/>
      <c r="I1997" s="95"/>
      <c r="J1997" s="95"/>
      <c r="K1997" s="95"/>
      <c r="L1997" s="95"/>
      <c r="M1997" s="97"/>
      <c r="N1997" s="94"/>
      <c r="O1997" s="95"/>
      <c r="P1997" s="95"/>
      <c r="Q1997" s="95"/>
      <c r="R1997" s="97"/>
      <c r="S1997" s="94"/>
      <c r="T1997" s="95"/>
      <c r="U1997" s="96"/>
      <c r="V1997" s="95"/>
      <c r="W1997" s="95"/>
      <c r="X1997" s="97"/>
      <c r="Y1997" s="94"/>
      <c r="Z1997" s="96"/>
      <c r="AA1997" s="96"/>
      <c r="AB1997" s="95"/>
      <c r="AC1997" s="95"/>
      <c r="AD1997" s="97"/>
      <c r="AE1997" s="94"/>
      <c r="AF1997" s="96"/>
      <c r="AG1997" s="96"/>
      <c r="AH1997" s="95"/>
      <c r="AI1997" s="95"/>
      <c r="AJ1997" s="95"/>
      <c r="AK1997" s="95"/>
      <c r="AL1997" s="94"/>
      <c r="AM1997" s="96"/>
      <c r="AN1997" s="96"/>
      <c r="AO1997" s="95"/>
      <c r="AP1997" s="95"/>
      <c r="AQ1997" s="97"/>
      <c r="AR1997" s="94"/>
      <c r="AS1997" s="96"/>
      <c r="AT1997" s="96"/>
      <c r="AU1997" s="96"/>
      <c r="AV1997" s="95"/>
      <c r="AW1997" s="95"/>
      <c r="AX1997" s="97"/>
      <c r="AY1997" s="97"/>
      <c r="AZ1997" s="97"/>
      <c r="BA1997" s="97"/>
      <c r="BB1997" s="97"/>
      <c r="BC1997" s="99" t="s">
        <v>1366</v>
      </c>
      <c r="BD1997" s="99" t="s">
        <v>1366</v>
      </c>
      <c r="BE1997" s="99"/>
      <c r="BF1997" s="100"/>
      <c r="BG1997" s="103"/>
      <c r="BH1997" s="103"/>
      <c r="BI1997" s="103"/>
      <c r="BJ1997" s="99"/>
      <c r="BK1997" s="112" t="s">
        <v>20</v>
      </c>
      <c r="BL1997" s="102"/>
      <c r="BM1997" s="99"/>
      <c r="BN1997" s="99"/>
      <c r="BT1997" s="99"/>
      <c r="BU1997" s="99"/>
      <c r="BV1997" s="99"/>
      <c r="BW1997" s="99"/>
      <c r="BX1997" s="99"/>
      <c r="CB1997" s="4" t="s">
        <v>1511</v>
      </c>
    </row>
    <row r="1998" ht="13.75" spans="1:80">
      <c r="A1998" s="88" t="s">
        <v>12838</v>
      </c>
      <c r="B1998" s="88" t="s">
        <v>4910</v>
      </c>
      <c r="C1998" s="106" t="s">
        <v>9838</v>
      </c>
      <c r="D1998" s="89" t="s">
        <v>494</v>
      </c>
      <c r="E1998" s="135">
        <v>4</v>
      </c>
      <c r="F1998" s="135">
        <v>53</v>
      </c>
      <c r="G1998" s="90">
        <f t="shared" si="33"/>
        <v>212</v>
      </c>
      <c r="H1998" s="94"/>
      <c r="I1998" s="95"/>
      <c r="J1998" s="95"/>
      <c r="K1998" s="95"/>
      <c r="L1998" s="95"/>
      <c r="M1998" s="97"/>
      <c r="N1998" s="94"/>
      <c r="O1998" s="95"/>
      <c r="P1998" s="95"/>
      <c r="Q1998" s="95"/>
      <c r="R1998" s="97"/>
      <c r="S1998" s="94"/>
      <c r="T1998" s="95"/>
      <c r="U1998" s="96"/>
      <c r="V1998" s="95"/>
      <c r="W1998" s="95"/>
      <c r="X1998" s="97"/>
      <c r="Y1998" s="94"/>
      <c r="Z1998" s="96"/>
      <c r="AA1998" s="96"/>
      <c r="AB1998" s="95"/>
      <c r="AC1998" s="95"/>
      <c r="AD1998" s="97"/>
      <c r="AE1998" s="94"/>
      <c r="AF1998" s="96"/>
      <c r="AG1998" s="96"/>
      <c r="AH1998" s="95"/>
      <c r="AI1998" s="95"/>
      <c r="AJ1998" s="95"/>
      <c r="AK1998" s="95"/>
      <c r="AL1998" s="94"/>
      <c r="AM1998" s="96"/>
      <c r="AN1998" s="96"/>
      <c r="AO1998" s="95"/>
      <c r="AP1998" s="95"/>
      <c r="AQ1998" s="97"/>
      <c r="AR1998" s="94"/>
      <c r="AS1998" s="96"/>
      <c r="AT1998" s="96"/>
      <c r="AU1998" s="96"/>
      <c r="AV1998" s="95"/>
      <c r="AW1998" s="95"/>
      <c r="AX1998" s="97"/>
      <c r="AY1998" s="97"/>
      <c r="AZ1998" s="97"/>
      <c r="BA1998" s="97"/>
      <c r="BB1998" s="97"/>
      <c r="BC1998" s="99" t="s">
        <v>12362</v>
      </c>
      <c r="BD1998" s="99" t="s">
        <v>12362</v>
      </c>
      <c r="BE1998" s="99"/>
      <c r="BF1998" s="100"/>
      <c r="BG1998" s="103"/>
      <c r="BH1998" s="103"/>
      <c r="BI1998" s="103"/>
      <c r="BJ1998" s="99"/>
      <c r="BK1998" s="112" t="s">
        <v>1511</v>
      </c>
      <c r="BL1998" s="102"/>
      <c r="BM1998" s="99"/>
      <c r="BN1998" s="99"/>
      <c r="BO1998" s="13" t="s">
        <v>12410</v>
      </c>
      <c r="BT1998" s="99"/>
      <c r="BU1998" s="99"/>
      <c r="BV1998" s="99"/>
      <c r="BW1998" s="99"/>
      <c r="BX1998" s="99"/>
      <c r="CB1998" s="4" t="s">
        <v>1511</v>
      </c>
    </row>
    <row r="1999" ht="13.75" spans="1:80">
      <c r="A1999" s="88" t="s">
        <v>12839</v>
      </c>
      <c r="B1999" s="88" t="s">
        <v>12265</v>
      </c>
      <c r="C1999" s="106" t="s">
        <v>12265</v>
      </c>
      <c r="D1999" s="89" t="s">
        <v>12266</v>
      </c>
      <c r="E1999" s="135"/>
      <c r="F1999" s="135"/>
      <c r="G1999" s="90">
        <f t="shared" si="33"/>
        <v>0</v>
      </c>
      <c r="H1999" s="107"/>
      <c r="I1999" s="109"/>
      <c r="J1999" s="109"/>
      <c r="K1999" s="109"/>
      <c r="L1999" s="109"/>
      <c r="M1999" s="110"/>
      <c r="N1999" s="94"/>
      <c r="O1999" s="95"/>
      <c r="P1999" s="95"/>
      <c r="Q1999" s="95"/>
      <c r="R1999" s="97"/>
      <c r="S1999" s="107"/>
      <c r="T1999" s="95"/>
      <c r="U1999" s="108"/>
      <c r="V1999" s="109"/>
      <c r="W1999" s="109"/>
      <c r="X1999" s="110"/>
      <c r="Y1999" s="107"/>
      <c r="Z1999" s="108"/>
      <c r="AA1999" s="108"/>
      <c r="AB1999" s="109"/>
      <c r="AC1999" s="109"/>
      <c r="AD1999" s="110"/>
      <c r="AE1999" s="94"/>
      <c r="AF1999" s="96"/>
      <c r="AG1999" s="96"/>
      <c r="AH1999" s="95"/>
      <c r="AI1999" s="95"/>
      <c r="AJ1999" s="95"/>
      <c r="AK1999" s="95"/>
      <c r="AL1999" s="94"/>
      <c r="AM1999" s="96"/>
      <c r="AN1999" s="96"/>
      <c r="AO1999" s="95"/>
      <c r="AP1999" s="95"/>
      <c r="AQ1999" s="97"/>
      <c r="AR1999" s="94"/>
      <c r="AS1999" s="96"/>
      <c r="AT1999" s="96"/>
      <c r="AU1999" s="96"/>
      <c r="AV1999" s="95"/>
      <c r="AW1999" s="95"/>
      <c r="AX1999" s="97"/>
      <c r="AY1999" s="97"/>
      <c r="AZ1999" s="97"/>
      <c r="BA1999" s="97"/>
      <c r="BB1999" s="97"/>
      <c r="BC1999" s="99" t="s">
        <v>12265</v>
      </c>
      <c r="BD1999" s="99" t="s">
        <v>12265</v>
      </c>
      <c r="BE1999" s="99"/>
      <c r="BF1999" s="100"/>
      <c r="BG1999" s="100"/>
      <c r="BH1999" s="100"/>
      <c r="BI1999" s="100"/>
      <c r="BJ1999" s="99"/>
      <c r="BK1999" s="112" t="s">
        <v>12265</v>
      </c>
      <c r="BL1999" s="102"/>
      <c r="BM1999" s="99"/>
      <c r="BN1999" s="99"/>
      <c r="BT1999" s="99"/>
      <c r="BU1999" s="99"/>
      <c r="BV1999" s="99"/>
      <c r="BW1999" s="99"/>
      <c r="BX1999" s="99"/>
      <c r="CB1999" s="4" t="s">
        <v>1511</v>
      </c>
    </row>
    <row r="2000" ht="13.75" spans="1:80">
      <c r="A2000" s="88" t="s">
        <v>12839</v>
      </c>
      <c r="B2000" s="88" t="s">
        <v>12265</v>
      </c>
      <c r="C2000" s="106" t="s">
        <v>12265</v>
      </c>
      <c r="D2000" s="89" t="s">
        <v>12266</v>
      </c>
      <c r="E2000" s="135"/>
      <c r="F2000" s="135"/>
      <c r="G2000" s="90">
        <f t="shared" si="33"/>
        <v>0</v>
      </c>
      <c r="H2000" s="107"/>
      <c r="I2000" s="109"/>
      <c r="J2000" s="109"/>
      <c r="K2000" s="109"/>
      <c r="L2000" s="109"/>
      <c r="M2000" s="110"/>
      <c r="N2000" s="94"/>
      <c r="O2000" s="95"/>
      <c r="P2000" s="95"/>
      <c r="Q2000" s="95"/>
      <c r="R2000" s="97"/>
      <c r="S2000" s="107"/>
      <c r="T2000" s="95"/>
      <c r="U2000" s="108"/>
      <c r="V2000" s="109"/>
      <c r="W2000" s="109"/>
      <c r="X2000" s="110"/>
      <c r="Y2000" s="107"/>
      <c r="Z2000" s="108"/>
      <c r="AA2000" s="108"/>
      <c r="AB2000" s="109"/>
      <c r="AC2000" s="109"/>
      <c r="AD2000" s="110"/>
      <c r="AE2000" s="94"/>
      <c r="AF2000" s="96"/>
      <c r="AG2000" s="96"/>
      <c r="AH2000" s="95"/>
      <c r="AI2000" s="95"/>
      <c r="AJ2000" s="95"/>
      <c r="AK2000" s="95"/>
      <c r="AL2000" s="94"/>
      <c r="AM2000" s="96"/>
      <c r="AN2000" s="96"/>
      <c r="AO2000" s="95"/>
      <c r="AP2000" s="95"/>
      <c r="AQ2000" s="97"/>
      <c r="AR2000" s="94"/>
      <c r="AS2000" s="96"/>
      <c r="AT2000" s="96"/>
      <c r="AU2000" s="96"/>
      <c r="AV2000" s="95"/>
      <c r="AW2000" s="95"/>
      <c r="AX2000" s="97"/>
      <c r="AY2000" s="97"/>
      <c r="AZ2000" s="97"/>
      <c r="BA2000" s="97"/>
      <c r="BB2000" s="97"/>
      <c r="BC2000" s="99" t="s">
        <v>12265</v>
      </c>
      <c r="BD2000" s="99" t="s">
        <v>12265</v>
      </c>
      <c r="BE2000" s="99"/>
      <c r="BF2000" s="100"/>
      <c r="BG2000" s="100"/>
      <c r="BH2000" s="100"/>
      <c r="BI2000" s="100"/>
      <c r="BJ2000" s="99"/>
      <c r="BK2000" s="112" t="s">
        <v>12265</v>
      </c>
      <c r="BL2000" s="102"/>
      <c r="BM2000" s="99"/>
      <c r="BN2000" s="99"/>
      <c r="BT2000" s="99"/>
      <c r="BU2000" s="99"/>
      <c r="BV2000" s="99"/>
      <c r="BW2000" s="99"/>
      <c r="BX2000" s="99"/>
      <c r="CB2000" s="4" t="s">
        <v>1511</v>
      </c>
    </row>
    <row r="2001" s="8" customFormat="1" ht="13.75" spans="1:479">
      <c r="A2001" s="88" t="s">
        <v>12839</v>
      </c>
      <c r="B2001" s="88" t="s">
        <v>4361</v>
      </c>
      <c r="C2001" s="106" t="s">
        <v>4360</v>
      </c>
      <c r="D2001" s="89" t="s">
        <v>494</v>
      </c>
      <c r="E2001" s="135">
        <v>4</v>
      </c>
      <c r="F2001" s="135">
        <v>42</v>
      </c>
      <c r="G2001" s="90">
        <f t="shared" si="33"/>
        <v>168</v>
      </c>
      <c r="H2001" s="107"/>
      <c r="I2001" s="92"/>
      <c r="J2001" s="92"/>
      <c r="K2001" s="92"/>
      <c r="L2001" s="92"/>
      <c r="M2001" s="93"/>
      <c r="N2001" s="95"/>
      <c r="O2001" s="95"/>
      <c r="P2001" s="95"/>
      <c r="Q2001" s="95"/>
      <c r="R2001" s="95"/>
      <c r="S2001" s="91"/>
      <c r="T2001" s="95"/>
      <c r="U2001" s="113"/>
      <c r="V2001" s="92"/>
      <c r="W2001" s="92"/>
      <c r="X2001" s="93"/>
      <c r="Y2001" s="91"/>
      <c r="Z2001" s="113"/>
      <c r="AA2001" s="113"/>
      <c r="AB2001" s="92"/>
      <c r="AC2001" s="92"/>
      <c r="AD2001" s="93"/>
      <c r="AE2001" s="95"/>
      <c r="AF2001" s="95"/>
      <c r="AG2001" s="95"/>
      <c r="AH2001" s="95"/>
      <c r="AI2001" s="95"/>
      <c r="AJ2001" s="95"/>
      <c r="AK2001" s="95"/>
      <c r="AL2001" s="94"/>
      <c r="AM2001" s="96"/>
      <c r="AN2001" s="96"/>
      <c r="AO2001" s="95"/>
      <c r="AP2001" s="95"/>
      <c r="AQ2001" s="97"/>
      <c r="AR2001" s="94"/>
      <c r="AS2001" s="96"/>
      <c r="AT2001" s="96"/>
      <c r="AU2001" s="96"/>
      <c r="AV2001" s="95"/>
      <c r="AW2001" s="95"/>
      <c r="AX2001" s="97"/>
      <c r="AY2001" s="97"/>
      <c r="AZ2001" s="97"/>
      <c r="BA2001" s="97"/>
      <c r="BB2001" s="97"/>
      <c r="BC2001" s="99" t="s">
        <v>12362</v>
      </c>
      <c r="BD2001" s="99" t="s">
        <v>12362</v>
      </c>
      <c r="BE2001" s="99"/>
      <c r="BF2001" s="100"/>
      <c r="BG2001" s="103"/>
      <c r="BH2001" s="103"/>
      <c r="BI2001" s="103"/>
      <c r="BJ2001" s="99"/>
      <c r="BK2001" s="112" t="s">
        <v>1511</v>
      </c>
      <c r="BL2001" s="102"/>
      <c r="BM2001" s="99"/>
      <c r="BN2001" s="99"/>
      <c r="BO2001" s="13"/>
      <c r="BP2001" s="13"/>
      <c r="BQ2001" s="13"/>
      <c r="BR2001" s="13"/>
      <c r="BS2001" s="13"/>
      <c r="BT2001" s="99"/>
      <c r="BU2001" s="99"/>
      <c r="BV2001" s="99"/>
      <c r="BW2001" s="99"/>
      <c r="BX2001" s="99"/>
      <c r="BY2001" s="13"/>
      <c r="BZ2001" s="13"/>
      <c r="CA2001" s="13"/>
      <c r="CB2001" s="4" t="s">
        <v>1511</v>
      </c>
      <c r="CC2001" s="13"/>
      <c r="CD2001" s="13"/>
      <c r="CE2001" s="13"/>
      <c r="CF2001" s="13"/>
      <c r="CG2001" s="13"/>
      <c r="CH2001" s="13"/>
      <c r="CI2001" s="13"/>
      <c r="CJ2001" s="13"/>
      <c r="CK2001" s="13"/>
      <c r="CL2001" s="13"/>
      <c r="CM2001" s="13"/>
      <c r="CN2001" s="13"/>
      <c r="CO2001" s="13"/>
      <c r="CP2001" s="13"/>
      <c r="CQ2001" s="13"/>
      <c r="CR2001" s="13"/>
      <c r="CS2001" s="13"/>
      <c r="CT2001" s="13"/>
      <c r="CU2001" s="13"/>
      <c r="CV2001" s="13"/>
      <c r="CW2001" s="13"/>
      <c r="CX2001" s="13"/>
      <c r="CY2001" s="13"/>
      <c r="CZ2001" s="13"/>
      <c r="DA2001" s="13"/>
      <c r="DB2001" s="13"/>
      <c r="DC2001" s="13"/>
      <c r="DD2001" s="13"/>
      <c r="DE2001" s="13"/>
      <c r="DF2001" s="13"/>
      <c r="DG2001" s="13"/>
      <c r="DH2001" s="13"/>
      <c r="DI2001" s="13"/>
      <c r="DJ2001" s="13"/>
      <c r="DK2001" s="13"/>
      <c r="DL2001" s="13"/>
      <c r="DM2001" s="13"/>
      <c r="DN2001" s="13"/>
      <c r="DO2001" s="13"/>
      <c r="DP2001" s="13"/>
      <c r="DQ2001" s="13"/>
      <c r="DR2001" s="13"/>
      <c r="DS2001" s="13"/>
      <c r="DT2001" s="13"/>
      <c r="DU2001" s="13"/>
      <c r="DV2001" s="13"/>
      <c r="DW2001" s="13"/>
      <c r="DX2001" s="13"/>
      <c r="DY2001" s="13"/>
      <c r="DZ2001" s="13"/>
      <c r="EA2001" s="13"/>
      <c r="EB2001" s="13"/>
      <c r="EC2001" s="13"/>
      <c r="ED2001" s="13"/>
      <c r="EE2001" s="13"/>
      <c r="EF2001" s="13"/>
      <c r="EG2001" s="13"/>
      <c r="EH2001" s="13"/>
      <c r="EI2001" s="13"/>
      <c r="EJ2001" s="13"/>
      <c r="EK2001" s="13"/>
      <c r="EL2001" s="13"/>
      <c r="EM2001" s="13"/>
      <c r="EN2001" s="13"/>
      <c r="EO2001" s="13"/>
      <c r="EP2001" s="13"/>
      <c r="EQ2001" s="13"/>
      <c r="ER2001" s="13"/>
      <c r="ES2001" s="13"/>
      <c r="ET2001" s="13"/>
      <c r="EU2001" s="13"/>
      <c r="EV2001" s="13"/>
      <c r="EW2001" s="13"/>
      <c r="EX2001" s="13"/>
      <c r="EY2001" s="13"/>
      <c r="EZ2001" s="13"/>
      <c r="FA2001" s="13"/>
      <c r="FB2001" s="13"/>
      <c r="FC2001" s="13"/>
      <c r="FD2001" s="13"/>
      <c r="FE2001" s="13"/>
      <c r="FF2001" s="13"/>
      <c r="FG2001" s="13"/>
      <c r="FH2001" s="13"/>
      <c r="FI2001" s="13"/>
      <c r="FJ2001" s="13"/>
      <c r="FK2001" s="13"/>
      <c r="FL2001" s="13"/>
      <c r="FM2001" s="13"/>
      <c r="FN2001" s="13"/>
      <c r="FO2001" s="13"/>
      <c r="FP2001" s="13"/>
      <c r="FQ2001" s="13"/>
      <c r="FR2001" s="13"/>
      <c r="FS2001" s="13"/>
      <c r="FT2001" s="13"/>
      <c r="FU2001" s="13"/>
      <c r="FV2001" s="13"/>
      <c r="FW2001" s="13"/>
      <c r="FX2001" s="13"/>
      <c r="FY2001" s="13"/>
      <c r="FZ2001" s="13"/>
      <c r="GA2001" s="13"/>
      <c r="GB2001" s="13"/>
      <c r="GC2001" s="13"/>
      <c r="GD2001" s="13"/>
      <c r="GE2001" s="13"/>
      <c r="GF2001" s="13"/>
      <c r="GG2001" s="13"/>
      <c r="GH2001" s="13"/>
      <c r="GI2001" s="13"/>
      <c r="GJ2001" s="13"/>
      <c r="GK2001" s="13"/>
      <c r="GL2001" s="13"/>
      <c r="GM2001" s="13"/>
      <c r="GN2001" s="13"/>
      <c r="GO2001" s="13"/>
      <c r="GP2001" s="13"/>
      <c r="GQ2001" s="13"/>
      <c r="GR2001" s="13"/>
      <c r="GS2001" s="13"/>
      <c r="GT2001" s="13"/>
      <c r="GU2001" s="13"/>
      <c r="GV2001" s="13"/>
      <c r="GW2001" s="13"/>
      <c r="GX2001" s="13"/>
      <c r="GY2001" s="13"/>
      <c r="GZ2001" s="13"/>
      <c r="HA2001" s="13"/>
      <c r="HB2001" s="13"/>
      <c r="HC2001" s="13"/>
      <c r="HD2001" s="13"/>
      <c r="HE2001" s="13"/>
      <c r="HF2001" s="13"/>
      <c r="HG2001" s="13"/>
      <c r="HH2001" s="13"/>
      <c r="HI2001" s="13"/>
      <c r="HJ2001" s="13"/>
      <c r="HK2001" s="13"/>
      <c r="HL2001" s="13"/>
      <c r="HM2001" s="13"/>
      <c r="HN2001" s="13"/>
      <c r="HO2001" s="13"/>
      <c r="HP2001" s="13"/>
      <c r="HQ2001" s="13"/>
      <c r="HR2001" s="13"/>
      <c r="HS2001" s="13"/>
      <c r="HT2001" s="13"/>
      <c r="HU2001" s="13"/>
      <c r="HV2001" s="13"/>
      <c r="HW2001" s="13"/>
      <c r="HX2001" s="13"/>
      <c r="HY2001" s="13"/>
      <c r="HZ2001" s="13"/>
      <c r="IA2001" s="13"/>
      <c r="IB2001" s="13"/>
      <c r="IC2001" s="13"/>
      <c r="ID2001" s="13"/>
      <c r="IE2001" s="13"/>
      <c r="IF2001" s="13"/>
      <c r="IG2001" s="13"/>
      <c r="IH2001" s="13"/>
      <c r="II2001" s="13"/>
      <c r="IJ2001" s="13"/>
      <c r="IK2001" s="13"/>
      <c r="IL2001" s="13"/>
      <c r="IM2001" s="13"/>
      <c r="IN2001" s="13"/>
      <c r="IO2001" s="13"/>
      <c r="IP2001" s="13"/>
      <c r="IQ2001" s="13"/>
      <c r="IR2001" s="13"/>
      <c r="IS2001" s="13"/>
      <c r="IT2001" s="13"/>
      <c r="IU2001" s="13"/>
      <c r="IV2001" s="13"/>
      <c r="IW2001" s="13"/>
      <c r="IX2001" s="13"/>
      <c r="IY2001" s="13"/>
      <c r="IZ2001" s="13"/>
      <c r="JA2001" s="13"/>
      <c r="JB2001" s="13"/>
      <c r="JC2001" s="13"/>
      <c r="JD2001" s="13"/>
      <c r="JE2001" s="13"/>
      <c r="JF2001" s="13"/>
      <c r="JG2001" s="13"/>
      <c r="JH2001" s="13"/>
      <c r="JI2001" s="13"/>
      <c r="JJ2001" s="13"/>
      <c r="JK2001" s="13"/>
      <c r="JL2001" s="13"/>
      <c r="JM2001" s="13"/>
      <c r="JN2001" s="13"/>
      <c r="JO2001" s="13"/>
      <c r="JP2001" s="13"/>
      <c r="JQ2001" s="13"/>
      <c r="JR2001" s="13"/>
      <c r="JS2001" s="13"/>
      <c r="JT2001" s="13"/>
      <c r="JU2001" s="13"/>
      <c r="JV2001" s="13"/>
      <c r="JW2001" s="13"/>
      <c r="JX2001" s="13"/>
      <c r="JY2001" s="13"/>
      <c r="JZ2001" s="13"/>
      <c r="KA2001" s="13"/>
      <c r="KB2001" s="13"/>
      <c r="KC2001" s="13"/>
      <c r="KD2001" s="13"/>
      <c r="KE2001" s="13"/>
      <c r="KF2001" s="13"/>
      <c r="KG2001" s="13"/>
      <c r="KH2001" s="13"/>
      <c r="KI2001" s="13"/>
      <c r="KJ2001" s="13"/>
      <c r="KK2001" s="13"/>
      <c r="KL2001" s="13"/>
      <c r="KM2001" s="13"/>
      <c r="KN2001" s="13"/>
      <c r="KO2001" s="13"/>
      <c r="KP2001" s="13"/>
      <c r="KQ2001" s="13"/>
      <c r="KR2001" s="13"/>
      <c r="KS2001" s="13"/>
      <c r="KT2001" s="13"/>
      <c r="KU2001" s="13"/>
      <c r="KV2001" s="13"/>
      <c r="KW2001" s="13"/>
      <c r="KX2001" s="13"/>
      <c r="KY2001" s="13"/>
      <c r="KZ2001" s="13"/>
      <c r="LA2001" s="13"/>
      <c r="LB2001" s="13"/>
      <c r="LC2001" s="13"/>
      <c r="LD2001" s="13"/>
      <c r="LE2001" s="13"/>
      <c r="LF2001" s="13"/>
      <c r="LG2001" s="13"/>
      <c r="LH2001" s="13"/>
      <c r="LI2001" s="13"/>
      <c r="LJ2001" s="13"/>
      <c r="LK2001" s="13"/>
      <c r="LL2001" s="13"/>
      <c r="LM2001" s="13"/>
      <c r="LN2001" s="13"/>
      <c r="LO2001" s="13"/>
      <c r="LP2001" s="13"/>
      <c r="LQ2001" s="13"/>
      <c r="LR2001" s="13"/>
      <c r="LS2001" s="13"/>
      <c r="LT2001" s="13"/>
      <c r="LU2001" s="13"/>
      <c r="LV2001" s="13"/>
      <c r="LW2001" s="13"/>
      <c r="LX2001" s="13"/>
      <c r="LY2001" s="13"/>
      <c r="LZ2001" s="13"/>
      <c r="MA2001" s="13"/>
      <c r="MB2001" s="13"/>
      <c r="MC2001" s="13"/>
      <c r="MD2001" s="13"/>
      <c r="ME2001" s="13"/>
      <c r="MF2001" s="13"/>
      <c r="MG2001" s="13"/>
      <c r="MH2001" s="13"/>
      <c r="MI2001" s="13"/>
      <c r="MJ2001" s="13"/>
      <c r="MK2001" s="13"/>
      <c r="ML2001" s="13"/>
      <c r="MM2001" s="13"/>
      <c r="MN2001" s="13"/>
      <c r="MO2001" s="13"/>
      <c r="MP2001" s="13"/>
      <c r="MQ2001" s="13"/>
      <c r="MR2001" s="13"/>
      <c r="MS2001" s="13"/>
      <c r="MT2001" s="13"/>
      <c r="MU2001" s="13"/>
      <c r="MV2001" s="13"/>
      <c r="MW2001" s="13"/>
      <c r="MX2001" s="13"/>
      <c r="MY2001" s="13"/>
      <c r="MZ2001" s="13"/>
      <c r="NA2001" s="13"/>
      <c r="NB2001" s="13"/>
      <c r="NC2001" s="13"/>
      <c r="ND2001" s="13"/>
      <c r="NE2001" s="13"/>
      <c r="NF2001" s="13"/>
      <c r="NG2001" s="13"/>
      <c r="NH2001" s="13"/>
      <c r="NI2001" s="13"/>
      <c r="NJ2001" s="13"/>
      <c r="NK2001" s="13"/>
      <c r="NL2001" s="13"/>
      <c r="NM2001" s="13"/>
      <c r="NN2001" s="13"/>
      <c r="NO2001" s="13"/>
      <c r="NP2001" s="13"/>
      <c r="NQ2001" s="13"/>
      <c r="NR2001" s="13"/>
      <c r="NS2001" s="13"/>
      <c r="NT2001" s="13"/>
      <c r="NU2001" s="13"/>
      <c r="NV2001" s="13"/>
      <c r="NW2001" s="13"/>
      <c r="NX2001" s="13"/>
      <c r="NY2001" s="13"/>
      <c r="NZ2001" s="13"/>
      <c r="OA2001" s="13"/>
      <c r="OB2001" s="13"/>
      <c r="OC2001" s="13"/>
      <c r="OD2001" s="13"/>
      <c r="OE2001" s="13"/>
      <c r="OF2001" s="13"/>
      <c r="OG2001" s="13"/>
      <c r="OH2001" s="13"/>
      <c r="OI2001" s="13"/>
      <c r="OJ2001" s="13"/>
      <c r="OK2001" s="13"/>
      <c r="OL2001" s="13"/>
      <c r="OM2001" s="13"/>
      <c r="ON2001" s="13"/>
      <c r="OO2001" s="13"/>
      <c r="OP2001" s="13"/>
      <c r="OQ2001" s="13"/>
      <c r="OR2001" s="13"/>
      <c r="OS2001" s="13"/>
      <c r="OT2001" s="13"/>
      <c r="OU2001" s="13"/>
      <c r="OV2001" s="13"/>
      <c r="OW2001" s="13"/>
      <c r="OX2001" s="13"/>
      <c r="OY2001" s="13"/>
      <c r="OZ2001" s="13"/>
      <c r="PA2001" s="13"/>
      <c r="PB2001" s="13"/>
      <c r="PC2001" s="13"/>
      <c r="PD2001" s="13"/>
      <c r="PE2001" s="13"/>
      <c r="PF2001" s="13"/>
      <c r="PG2001" s="13"/>
      <c r="PH2001" s="13"/>
      <c r="PI2001" s="13"/>
      <c r="PJ2001" s="13"/>
      <c r="PK2001" s="13"/>
      <c r="PL2001" s="13"/>
      <c r="PM2001" s="13"/>
      <c r="PN2001" s="13"/>
      <c r="PO2001" s="13"/>
      <c r="PP2001" s="13"/>
      <c r="PQ2001" s="13"/>
      <c r="PR2001" s="13"/>
      <c r="PS2001" s="13"/>
      <c r="PT2001" s="13"/>
      <c r="PU2001" s="13"/>
      <c r="PV2001" s="13"/>
      <c r="PW2001" s="13"/>
      <c r="PX2001" s="13"/>
      <c r="PY2001" s="13"/>
      <c r="PZ2001" s="13"/>
      <c r="QA2001" s="13"/>
      <c r="QB2001" s="13"/>
      <c r="QC2001" s="13"/>
      <c r="QD2001" s="13"/>
      <c r="QE2001" s="13"/>
      <c r="QF2001" s="13"/>
      <c r="QG2001" s="13"/>
      <c r="QH2001" s="13"/>
      <c r="QI2001" s="13"/>
      <c r="QJ2001" s="13"/>
      <c r="QK2001" s="13"/>
      <c r="QL2001" s="13"/>
      <c r="QM2001" s="13"/>
      <c r="QN2001" s="13"/>
      <c r="QO2001" s="13"/>
      <c r="QP2001" s="13"/>
      <c r="QQ2001" s="13"/>
      <c r="QR2001" s="13"/>
      <c r="QS2001" s="13"/>
      <c r="QT2001" s="13"/>
      <c r="QU2001" s="13"/>
      <c r="QV2001" s="13"/>
      <c r="QW2001" s="13"/>
      <c r="QX2001" s="13"/>
      <c r="QY2001" s="13"/>
      <c r="QZ2001" s="13"/>
      <c r="RA2001" s="13"/>
      <c r="RB2001" s="13"/>
      <c r="RC2001" s="13"/>
      <c r="RD2001" s="13"/>
      <c r="RE2001" s="13"/>
      <c r="RF2001" s="13"/>
      <c r="RG2001" s="13"/>
      <c r="RH2001" s="13"/>
      <c r="RI2001" s="13"/>
      <c r="RJ2001" s="13"/>
      <c r="RK2001" s="13"/>
    </row>
    <row r="2002" ht="13.75" spans="1:479">
      <c r="A2002" s="88" t="s">
        <v>12839</v>
      </c>
      <c r="B2002" s="88" t="s">
        <v>4361</v>
      </c>
      <c r="C2002" s="106" t="s">
        <v>9829</v>
      </c>
      <c r="D2002" s="89" t="s">
        <v>494</v>
      </c>
      <c r="E2002" s="135">
        <v>4</v>
      </c>
      <c r="F2002" s="135">
        <v>42</v>
      </c>
      <c r="G2002" s="90">
        <f t="shared" si="33"/>
        <v>168</v>
      </c>
      <c r="H2002" s="107"/>
      <c r="I2002" s="92"/>
      <c r="J2002" s="92"/>
      <c r="K2002" s="92"/>
      <c r="L2002" s="92"/>
      <c r="M2002" s="93"/>
      <c r="N2002" s="95"/>
      <c r="O2002" s="95"/>
      <c r="P2002" s="95"/>
      <c r="Q2002" s="95"/>
      <c r="R2002" s="95"/>
      <c r="S2002" s="91"/>
      <c r="T2002" s="95"/>
      <c r="U2002" s="113"/>
      <c r="V2002" s="92"/>
      <c r="W2002" s="92"/>
      <c r="X2002" s="93"/>
      <c r="Y2002" s="91"/>
      <c r="Z2002" s="113"/>
      <c r="AA2002" s="113"/>
      <c r="AB2002" s="92"/>
      <c r="AC2002" s="92"/>
      <c r="AD2002" s="93"/>
      <c r="AE2002" s="95"/>
      <c r="AF2002" s="95"/>
      <c r="AG2002" s="95"/>
      <c r="AH2002" s="95"/>
      <c r="AI2002" s="95"/>
      <c r="AJ2002" s="95"/>
      <c r="AK2002" s="95"/>
      <c r="AL2002" s="94"/>
      <c r="AM2002" s="96"/>
      <c r="AN2002" s="96"/>
      <c r="AO2002" s="95"/>
      <c r="AP2002" s="95"/>
      <c r="AQ2002" s="97"/>
      <c r="AR2002" s="94"/>
      <c r="AS2002" s="96"/>
      <c r="AT2002" s="96"/>
      <c r="AU2002" s="96"/>
      <c r="AV2002" s="95"/>
      <c r="AW2002" s="95"/>
      <c r="AX2002" s="97"/>
      <c r="AY2002" s="97"/>
      <c r="AZ2002" s="97"/>
      <c r="BA2002" s="97"/>
      <c r="BB2002" s="97"/>
      <c r="BC2002" s="99" t="s">
        <v>12362</v>
      </c>
      <c r="BD2002" s="99" t="s">
        <v>12362</v>
      </c>
      <c r="BE2002" s="99"/>
      <c r="BF2002" s="100"/>
      <c r="BG2002" s="103"/>
      <c r="BH2002" s="103"/>
      <c r="BI2002" s="103"/>
      <c r="BJ2002" s="99"/>
      <c r="BK2002" s="112" t="s">
        <v>1511</v>
      </c>
      <c r="BL2002" s="102"/>
      <c r="BM2002" s="99"/>
      <c r="BN2002" s="99"/>
      <c r="BT2002" s="99"/>
      <c r="BU2002" s="99"/>
      <c r="BV2002" s="99"/>
      <c r="BW2002" s="99"/>
      <c r="BX2002" s="99"/>
      <c r="CB2002" s="4" t="s">
        <v>1511</v>
      </c>
    </row>
    <row r="2003" ht="13.75" spans="1:479">
      <c r="A2003" s="88" t="s">
        <v>12840</v>
      </c>
      <c r="B2003" s="88" t="s">
        <v>12265</v>
      </c>
      <c r="C2003" s="88" t="s">
        <v>12265</v>
      </c>
      <c r="D2003" s="89" t="s">
        <v>494</v>
      </c>
      <c r="E2003" s="135"/>
      <c r="F2003" s="135"/>
      <c r="G2003" s="90">
        <f t="shared" si="33"/>
        <v>0</v>
      </c>
      <c r="H2003" s="107"/>
      <c r="I2003" s="109"/>
      <c r="J2003" s="109"/>
      <c r="K2003" s="109"/>
      <c r="L2003" s="109"/>
      <c r="M2003" s="110"/>
      <c r="N2003" s="95"/>
      <c r="O2003" s="95"/>
      <c r="P2003" s="95"/>
      <c r="Q2003" s="95"/>
      <c r="R2003" s="95"/>
      <c r="S2003" s="107"/>
      <c r="T2003" s="95"/>
      <c r="U2003" s="108"/>
      <c r="V2003" s="109"/>
      <c r="W2003" s="109"/>
      <c r="X2003" s="110"/>
      <c r="Y2003" s="107"/>
      <c r="Z2003" s="108"/>
      <c r="AA2003" s="108"/>
      <c r="AB2003" s="109"/>
      <c r="AC2003" s="109"/>
      <c r="AD2003" s="110"/>
      <c r="AE2003" s="95"/>
      <c r="AF2003" s="95"/>
      <c r="AG2003" s="95"/>
      <c r="AH2003" s="95"/>
      <c r="AI2003" s="95"/>
      <c r="AJ2003" s="95"/>
      <c r="AK2003" s="95"/>
      <c r="AL2003" s="94"/>
      <c r="AM2003" s="96"/>
      <c r="AN2003" s="96"/>
      <c r="AO2003" s="95"/>
      <c r="AP2003" s="95"/>
      <c r="AQ2003" s="97"/>
      <c r="AR2003" s="94"/>
      <c r="AS2003" s="96"/>
      <c r="AT2003" s="96"/>
      <c r="AU2003" s="96"/>
      <c r="AV2003" s="95"/>
      <c r="AW2003" s="95"/>
      <c r="AX2003" s="97"/>
      <c r="AY2003" s="97"/>
      <c r="AZ2003" s="97"/>
      <c r="BA2003" s="97"/>
      <c r="BB2003" s="97"/>
      <c r="BC2003" s="99" t="s">
        <v>12265</v>
      </c>
      <c r="BD2003" s="99" t="s">
        <v>12265</v>
      </c>
      <c r="BE2003" s="99"/>
      <c r="BF2003" s="100"/>
      <c r="BG2003" s="100"/>
      <c r="BH2003" s="100"/>
      <c r="BI2003" s="100"/>
      <c r="BJ2003" s="99"/>
      <c r="BK2003" s="112" t="s">
        <v>12265</v>
      </c>
      <c r="BL2003" s="102"/>
      <c r="BM2003" s="99"/>
      <c r="BN2003" s="99"/>
      <c r="BT2003" s="99"/>
      <c r="BU2003" s="99"/>
      <c r="BV2003" s="99"/>
      <c r="BW2003" s="99"/>
      <c r="BX2003" s="99"/>
      <c r="CB2003" s="4" t="s">
        <v>1511</v>
      </c>
    </row>
    <row r="2004" ht="13.75" spans="1:479">
      <c r="A2004" s="88" t="s">
        <v>12840</v>
      </c>
      <c r="B2004" s="88" t="s">
        <v>12265</v>
      </c>
      <c r="C2004" s="88" t="s">
        <v>12265</v>
      </c>
      <c r="D2004" s="89" t="s">
        <v>494</v>
      </c>
      <c r="E2004" s="135"/>
      <c r="F2004" s="135"/>
      <c r="G2004" s="90">
        <f t="shared" si="33"/>
        <v>0</v>
      </c>
      <c r="H2004" s="107"/>
      <c r="I2004" s="109"/>
      <c r="J2004" s="109"/>
      <c r="K2004" s="109"/>
      <c r="L2004" s="109"/>
      <c r="M2004" s="110"/>
      <c r="N2004" s="95"/>
      <c r="O2004" s="95"/>
      <c r="P2004" s="95"/>
      <c r="Q2004" s="95"/>
      <c r="R2004" s="95"/>
      <c r="S2004" s="107"/>
      <c r="T2004" s="95"/>
      <c r="U2004" s="108"/>
      <c r="V2004" s="109"/>
      <c r="W2004" s="109"/>
      <c r="X2004" s="110"/>
      <c r="Y2004" s="107"/>
      <c r="Z2004" s="108"/>
      <c r="AA2004" s="108"/>
      <c r="AB2004" s="109"/>
      <c r="AC2004" s="109"/>
      <c r="AD2004" s="110"/>
      <c r="AE2004" s="95"/>
      <c r="AF2004" s="95"/>
      <c r="AG2004" s="95"/>
      <c r="AH2004" s="95"/>
      <c r="AI2004" s="95"/>
      <c r="AJ2004" s="95"/>
      <c r="AK2004" s="95"/>
      <c r="AL2004" s="94"/>
      <c r="AM2004" s="96"/>
      <c r="AN2004" s="96"/>
      <c r="AO2004" s="95"/>
      <c r="AP2004" s="95"/>
      <c r="AQ2004" s="97"/>
      <c r="AR2004" s="94"/>
      <c r="AS2004" s="96"/>
      <c r="AT2004" s="96"/>
      <c r="AU2004" s="96"/>
      <c r="AV2004" s="95"/>
      <c r="AW2004" s="95"/>
      <c r="AX2004" s="97"/>
      <c r="AY2004" s="97"/>
      <c r="AZ2004" s="97"/>
      <c r="BA2004" s="97"/>
      <c r="BB2004" s="97"/>
      <c r="BC2004" s="99" t="s">
        <v>12265</v>
      </c>
      <c r="BD2004" s="99" t="s">
        <v>12265</v>
      </c>
      <c r="BE2004" s="99"/>
      <c r="BF2004" s="100"/>
      <c r="BG2004" s="100"/>
      <c r="BH2004" s="100"/>
      <c r="BI2004" s="100"/>
      <c r="BJ2004" s="99"/>
      <c r="BK2004" s="112" t="s">
        <v>12265</v>
      </c>
      <c r="BL2004" s="102"/>
      <c r="BM2004" s="99"/>
      <c r="BN2004" s="99"/>
      <c r="BT2004" s="99"/>
      <c r="BU2004" s="99"/>
      <c r="BV2004" s="99"/>
      <c r="BW2004" s="99"/>
      <c r="BX2004" s="99"/>
      <c r="CB2004" s="4" t="s">
        <v>1511</v>
      </c>
    </row>
    <row r="2005" ht="13.75" spans="1:479">
      <c r="A2005" s="88" t="s">
        <v>12840</v>
      </c>
      <c r="B2005" s="88" t="s">
        <v>1439</v>
      </c>
      <c r="C2005" s="106" t="s">
        <v>3601</v>
      </c>
      <c r="D2005" s="89" t="s">
        <v>12266</v>
      </c>
      <c r="E2005" s="135">
        <v>84</v>
      </c>
      <c r="F2005" s="135">
        <v>12</v>
      </c>
      <c r="G2005" s="90">
        <f t="shared" si="33"/>
        <v>1008</v>
      </c>
      <c r="H2005" s="107"/>
      <c r="I2005" s="109"/>
      <c r="J2005" s="109"/>
      <c r="K2005" s="109"/>
      <c r="L2005" s="109"/>
      <c r="M2005" s="110"/>
      <c r="N2005" s="95"/>
      <c r="O2005" s="95"/>
      <c r="P2005" s="95"/>
      <c r="Q2005" s="95"/>
      <c r="R2005" s="95"/>
      <c r="S2005" s="107"/>
      <c r="T2005" s="95"/>
      <c r="U2005" s="108"/>
      <c r="V2005" s="109"/>
      <c r="W2005" s="109"/>
      <c r="X2005" s="110"/>
      <c r="Y2005" s="107"/>
      <c r="Z2005" s="108"/>
      <c r="AA2005" s="108"/>
      <c r="AB2005" s="109"/>
      <c r="AC2005" s="109"/>
      <c r="AD2005" s="110"/>
      <c r="AE2005" s="95"/>
      <c r="AF2005" s="95"/>
      <c r="AG2005" s="95"/>
      <c r="AH2005" s="95"/>
      <c r="AI2005" s="95"/>
      <c r="AJ2005" s="95"/>
      <c r="AK2005" s="95"/>
      <c r="AL2005" s="94"/>
      <c r="AM2005" s="96"/>
      <c r="AN2005" s="96"/>
      <c r="AO2005" s="95"/>
      <c r="AP2005" s="95"/>
      <c r="AQ2005" s="97"/>
      <c r="AR2005" s="94"/>
      <c r="AS2005" s="96"/>
      <c r="AT2005" s="96"/>
      <c r="AU2005" s="96"/>
      <c r="AV2005" s="95"/>
      <c r="AW2005" s="95"/>
      <c r="AX2005" s="97"/>
      <c r="AY2005" s="97"/>
      <c r="AZ2005" s="97"/>
      <c r="BA2005" s="97"/>
      <c r="BB2005" s="97"/>
      <c r="BC2005" s="99" t="s">
        <v>1366</v>
      </c>
      <c r="BD2005" s="99" t="s">
        <v>1366</v>
      </c>
      <c r="BE2005" s="99"/>
      <c r="BF2005" s="100"/>
      <c r="BG2005" s="103"/>
      <c r="BH2005" s="103"/>
      <c r="BI2005" s="103"/>
      <c r="BJ2005" s="99"/>
      <c r="BK2005" s="112" t="s">
        <v>12487</v>
      </c>
      <c r="BL2005" s="102"/>
      <c r="BM2005" s="99"/>
      <c r="BN2005" s="99"/>
      <c r="BT2005" s="99"/>
      <c r="BU2005" s="99"/>
      <c r="BV2005" s="99"/>
      <c r="BW2005" s="99"/>
      <c r="BX2005" s="99"/>
      <c r="CB2005" s="4" t="s">
        <v>1511</v>
      </c>
    </row>
    <row r="2006" ht="13.75" spans="1:479">
      <c r="A2006" s="88" t="s">
        <v>12840</v>
      </c>
      <c r="B2006" s="88" t="s">
        <v>1439</v>
      </c>
      <c r="C2006" s="106" t="s">
        <v>1438</v>
      </c>
      <c r="D2006" s="89" t="s">
        <v>12266</v>
      </c>
      <c r="E2006" s="135">
        <v>84</v>
      </c>
      <c r="F2006" s="135">
        <v>12</v>
      </c>
      <c r="G2006" s="90">
        <f t="shared" si="33"/>
        <v>1008</v>
      </c>
      <c r="H2006" s="107"/>
      <c r="I2006" s="109"/>
      <c r="J2006" s="109"/>
      <c r="K2006" s="109"/>
      <c r="L2006" s="109"/>
      <c r="M2006" s="110"/>
      <c r="N2006" s="95"/>
      <c r="O2006" s="95"/>
      <c r="P2006" s="95"/>
      <c r="Q2006" s="95"/>
      <c r="R2006" s="95"/>
      <c r="S2006" s="107"/>
      <c r="T2006" s="95"/>
      <c r="U2006" s="108"/>
      <c r="V2006" s="109"/>
      <c r="W2006" s="109"/>
      <c r="X2006" s="110"/>
      <c r="Y2006" s="107"/>
      <c r="Z2006" s="108"/>
      <c r="AA2006" s="108"/>
      <c r="AB2006" s="109"/>
      <c r="AC2006" s="109"/>
      <c r="AD2006" s="110"/>
      <c r="AE2006" s="95"/>
      <c r="AF2006" s="95"/>
      <c r="AG2006" s="95"/>
      <c r="AH2006" s="95"/>
      <c r="AI2006" s="95"/>
      <c r="AJ2006" s="95"/>
      <c r="AK2006" s="95"/>
      <c r="AL2006" s="94"/>
      <c r="AM2006" s="96"/>
      <c r="AN2006" s="96"/>
      <c r="AO2006" s="95"/>
      <c r="AP2006" s="95"/>
      <c r="AQ2006" s="97"/>
      <c r="AR2006" s="94"/>
      <c r="AS2006" s="96"/>
      <c r="AT2006" s="96"/>
      <c r="AU2006" s="96"/>
      <c r="AV2006" s="95"/>
      <c r="AW2006" s="95"/>
      <c r="AX2006" s="97"/>
      <c r="AY2006" s="97"/>
      <c r="AZ2006" s="97"/>
      <c r="BA2006" s="97"/>
      <c r="BB2006" s="97"/>
      <c r="BC2006" s="99" t="s">
        <v>1366</v>
      </c>
      <c r="BD2006" s="99" t="s">
        <v>1366</v>
      </c>
      <c r="BE2006" s="99"/>
      <c r="BF2006" s="100"/>
      <c r="BG2006" s="103"/>
      <c r="BH2006" s="103"/>
      <c r="BI2006" s="103"/>
      <c r="BJ2006" s="99"/>
      <c r="BK2006" s="112" t="s">
        <v>12487</v>
      </c>
      <c r="BL2006" s="102"/>
      <c r="BM2006" s="99"/>
      <c r="BN2006" s="99"/>
      <c r="BT2006" s="99"/>
      <c r="BU2006" s="99"/>
      <c r="BV2006" s="99"/>
      <c r="BW2006" s="99"/>
      <c r="BX2006" s="99"/>
      <c r="CB2006" s="4" t="s">
        <v>1511</v>
      </c>
    </row>
    <row r="2007" ht="13.75" spans="1:479">
      <c r="A2007" s="88" t="s">
        <v>12841</v>
      </c>
      <c r="B2007" s="88" t="s">
        <v>4387</v>
      </c>
      <c r="C2007" s="106" t="s">
        <v>4386</v>
      </c>
      <c r="D2007" s="89" t="s">
        <v>12266</v>
      </c>
      <c r="E2007" s="135">
        <v>4</v>
      </c>
      <c r="F2007" s="135">
        <v>69</v>
      </c>
      <c r="G2007" s="90">
        <f t="shared" si="33"/>
        <v>276</v>
      </c>
      <c r="H2007" s="107"/>
      <c r="I2007" s="109"/>
      <c r="J2007" s="109"/>
      <c r="K2007" s="109"/>
      <c r="L2007" s="109"/>
      <c r="M2007" s="110"/>
      <c r="N2007" s="95"/>
      <c r="O2007" s="95"/>
      <c r="P2007" s="95"/>
      <c r="Q2007" s="95"/>
      <c r="R2007" s="95"/>
      <c r="S2007" s="107"/>
      <c r="T2007" s="95"/>
      <c r="U2007" s="108"/>
      <c r="V2007" s="109"/>
      <c r="W2007" s="109"/>
      <c r="X2007" s="110"/>
      <c r="Y2007" s="107"/>
      <c r="Z2007" s="108"/>
      <c r="AA2007" s="108"/>
      <c r="AB2007" s="109"/>
      <c r="AC2007" s="109"/>
      <c r="AD2007" s="110"/>
      <c r="AE2007" s="95"/>
      <c r="AF2007" s="95"/>
      <c r="AG2007" s="95"/>
      <c r="AH2007" s="95"/>
      <c r="AI2007" s="95"/>
      <c r="AJ2007" s="95"/>
      <c r="AK2007" s="95"/>
      <c r="AL2007" s="94"/>
      <c r="AM2007" s="96"/>
      <c r="AN2007" s="96"/>
      <c r="AO2007" s="95"/>
      <c r="AP2007" s="95"/>
      <c r="AQ2007" s="97"/>
      <c r="AR2007" s="94"/>
      <c r="AS2007" s="96"/>
      <c r="AT2007" s="96"/>
      <c r="AU2007" s="96"/>
      <c r="AV2007" s="95"/>
      <c r="AW2007" s="95"/>
      <c r="AX2007" s="97"/>
      <c r="AY2007" s="97"/>
      <c r="AZ2007" s="97"/>
      <c r="BA2007" s="97"/>
      <c r="BB2007" s="97"/>
      <c r="BC2007" s="99" t="s">
        <v>1366</v>
      </c>
      <c r="BD2007" s="99" t="s">
        <v>1366</v>
      </c>
      <c r="BE2007" s="99"/>
      <c r="BF2007" s="100"/>
      <c r="BG2007" s="103"/>
      <c r="BH2007" s="103"/>
      <c r="BI2007" s="103"/>
      <c r="BJ2007" s="99"/>
      <c r="BK2007" s="112" t="s">
        <v>20</v>
      </c>
      <c r="BL2007" s="102"/>
      <c r="BM2007" s="99"/>
      <c r="BN2007" s="99"/>
      <c r="BT2007" s="99"/>
      <c r="BU2007" s="99"/>
      <c r="BV2007" s="99"/>
      <c r="BW2007" s="99"/>
      <c r="BX2007" s="99"/>
      <c r="CB2007" s="4" t="s">
        <v>1511</v>
      </c>
    </row>
    <row r="2008" ht="13.75" spans="1:479">
      <c r="A2008" s="88" t="s">
        <v>12841</v>
      </c>
      <c r="B2008" s="88" t="s">
        <v>4387</v>
      </c>
      <c r="C2008" s="106" t="s">
        <v>4386</v>
      </c>
      <c r="D2008" s="89" t="s">
        <v>494</v>
      </c>
      <c r="E2008" s="135">
        <v>4</v>
      </c>
      <c r="F2008" s="135">
        <v>48</v>
      </c>
      <c r="G2008" s="90">
        <f t="shared" si="33"/>
        <v>192</v>
      </c>
      <c r="H2008" s="107"/>
      <c r="I2008" s="109"/>
      <c r="J2008" s="109"/>
      <c r="K2008" s="109"/>
      <c r="L2008" s="109"/>
      <c r="M2008" s="110"/>
      <c r="N2008" s="95"/>
      <c r="O2008" s="95"/>
      <c r="P2008" s="95"/>
      <c r="Q2008" s="95"/>
      <c r="R2008" s="95"/>
      <c r="S2008" s="107"/>
      <c r="T2008" s="95"/>
      <c r="U2008" s="108"/>
      <c r="V2008" s="109"/>
      <c r="W2008" s="109"/>
      <c r="X2008" s="110"/>
      <c r="Y2008" s="107"/>
      <c r="Z2008" s="108"/>
      <c r="AA2008" s="108"/>
      <c r="AB2008" s="109"/>
      <c r="AC2008" s="109"/>
      <c r="AD2008" s="110"/>
      <c r="AE2008" s="95"/>
      <c r="AF2008" s="95"/>
      <c r="AG2008" s="95"/>
      <c r="AH2008" s="95"/>
      <c r="AI2008" s="95"/>
      <c r="AJ2008" s="95"/>
      <c r="AK2008" s="95"/>
      <c r="AL2008" s="94"/>
      <c r="AM2008" s="96"/>
      <c r="AN2008" s="96"/>
      <c r="AO2008" s="95"/>
      <c r="AP2008" s="95"/>
      <c r="AQ2008" s="97"/>
      <c r="AR2008" s="94"/>
      <c r="AS2008" s="96"/>
      <c r="AT2008" s="96"/>
      <c r="AU2008" s="96"/>
      <c r="AV2008" s="95"/>
      <c r="AW2008" s="95"/>
      <c r="AX2008" s="97"/>
      <c r="AY2008" s="97"/>
      <c r="AZ2008" s="97"/>
      <c r="BA2008" s="97"/>
      <c r="BB2008" s="97"/>
      <c r="BC2008" s="99" t="s">
        <v>12362</v>
      </c>
      <c r="BD2008" s="99" t="s">
        <v>12362</v>
      </c>
      <c r="BE2008" s="99"/>
      <c r="BF2008" s="100"/>
      <c r="BG2008" s="103"/>
      <c r="BH2008" s="103"/>
      <c r="BI2008" s="103"/>
      <c r="BJ2008" s="99"/>
      <c r="BK2008" s="112" t="s">
        <v>1511</v>
      </c>
      <c r="BL2008" s="102"/>
      <c r="BM2008" s="99"/>
      <c r="BN2008" s="99"/>
      <c r="BT2008" s="99"/>
      <c r="BU2008" s="99"/>
      <c r="BV2008" s="99"/>
      <c r="BW2008" s="99"/>
      <c r="BX2008" s="99"/>
      <c r="CB2008" s="4" t="s">
        <v>1511</v>
      </c>
    </row>
    <row r="2009" ht="13.75" spans="1:479">
      <c r="A2009" s="88" t="s">
        <v>12841</v>
      </c>
      <c r="B2009" s="88" t="s">
        <v>4387</v>
      </c>
      <c r="C2009" s="106" t="s">
        <v>9830</v>
      </c>
      <c r="D2009" s="89" t="s">
        <v>12266</v>
      </c>
      <c r="E2009" s="135">
        <v>4</v>
      </c>
      <c r="F2009" s="135">
        <v>69</v>
      </c>
      <c r="G2009" s="90">
        <f t="shared" si="33"/>
        <v>276</v>
      </c>
      <c r="H2009" s="107"/>
      <c r="I2009" s="109"/>
      <c r="J2009" s="109"/>
      <c r="K2009" s="109"/>
      <c r="L2009" s="109"/>
      <c r="M2009" s="110"/>
      <c r="N2009" s="95"/>
      <c r="O2009" s="95"/>
      <c r="P2009" s="95"/>
      <c r="Q2009" s="95"/>
      <c r="R2009" s="95"/>
      <c r="S2009" s="107"/>
      <c r="T2009" s="95"/>
      <c r="U2009" s="108"/>
      <c r="V2009" s="109"/>
      <c r="W2009" s="109"/>
      <c r="X2009" s="110"/>
      <c r="Y2009" s="107"/>
      <c r="Z2009" s="108"/>
      <c r="AA2009" s="108"/>
      <c r="AB2009" s="109"/>
      <c r="AC2009" s="109"/>
      <c r="AD2009" s="110"/>
      <c r="AE2009" s="95"/>
      <c r="AF2009" s="95"/>
      <c r="AG2009" s="95"/>
      <c r="AH2009" s="95"/>
      <c r="AI2009" s="95"/>
      <c r="AJ2009" s="95"/>
      <c r="AK2009" s="95"/>
      <c r="AL2009" s="94"/>
      <c r="AM2009" s="96"/>
      <c r="AN2009" s="96"/>
      <c r="AO2009" s="95"/>
      <c r="AP2009" s="95"/>
      <c r="AQ2009" s="97"/>
      <c r="AR2009" s="94"/>
      <c r="AS2009" s="96"/>
      <c r="AT2009" s="96"/>
      <c r="AU2009" s="96"/>
      <c r="AV2009" s="95"/>
      <c r="AW2009" s="95"/>
      <c r="AX2009" s="97"/>
      <c r="AY2009" s="97"/>
      <c r="AZ2009" s="97"/>
      <c r="BA2009" s="97"/>
      <c r="BB2009" s="97"/>
      <c r="BC2009" s="99" t="s">
        <v>1366</v>
      </c>
      <c r="BD2009" s="99" t="s">
        <v>1366</v>
      </c>
      <c r="BE2009" s="99"/>
      <c r="BF2009" s="100"/>
      <c r="BG2009" s="103"/>
      <c r="BH2009" s="103"/>
      <c r="BI2009" s="103"/>
      <c r="BJ2009" s="99"/>
      <c r="BK2009" s="112" t="s">
        <v>20</v>
      </c>
      <c r="BL2009" s="102"/>
      <c r="BM2009" s="99"/>
      <c r="BN2009" s="99"/>
      <c r="BT2009" s="99"/>
      <c r="BU2009" s="99"/>
      <c r="BV2009" s="99"/>
      <c r="BW2009" s="99"/>
      <c r="BX2009" s="99"/>
      <c r="CB2009" s="4" t="s">
        <v>1511</v>
      </c>
    </row>
    <row r="2010" ht="13.75" spans="1:479">
      <c r="A2010" s="88" t="s">
        <v>12841</v>
      </c>
      <c r="B2010" s="88" t="s">
        <v>4387</v>
      </c>
      <c r="C2010" s="106" t="s">
        <v>9830</v>
      </c>
      <c r="D2010" s="89" t="s">
        <v>494</v>
      </c>
      <c r="E2010" s="135">
        <v>4</v>
      </c>
      <c r="F2010" s="135">
        <v>48</v>
      </c>
      <c r="G2010" s="90">
        <f t="shared" ref="G2010:G2073" si="34">F2010*E2010</f>
        <v>192</v>
      </c>
      <c r="H2010" s="107"/>
      <c r="I2010" s="109"/>
      <c r="J2010" s="109"/>
      <c r="K2010" s="109"/>
      <c r="L2010" s="109"/>
      <c r="M2010" s="110"/>
      <c r="N2010" s="95"/>
      <c r="O2010" s="95"/>
      <c r="P2010" s="95"/>
      <c r="Q2010" s="95"/>
      <c r="R2010" s="95"/>
      <c r="S2010" s="107"/>
      <c r="T2010" s="95"/>
      <c r="U2010" s="108"/>
      <c r="V2010" s="109"/>
      <c r="W2010" s="109"/>
      <c r="X2010" s="110"/>
      <c r="Y2010" s="107"/>
      <c r="Z2010" s="108"/>
      <c r="AA2010" s="108"/>
      <c r="AB2010" s="109"/>
      <c r="AC2010" s="109"/>
      <c r="AD2010" s="110"/>
      <c r="AE2010" s="95"/>
      <c r="AF2010" s="95"/>
      <c r="AG2010" s="95"/>
      <c r="AH2010" s="95"/>
      <c r="AI2010" s="95"/>
      <c r="AJ2010" s="95"/>
      <c r="AK2010" s="95"/>
      <c r="AL2010" s="94"/>
      <c r="AM2010" s="96"/>
      <c r="AN2010" s="96"/>
      <c r="AO2010" s="95"/>
      <c r="AP2010" s="95"/>
      <c r="AQ2010" s="97"/>
      <c r="AR2010" s="94"/>
      <c r="AS2010" s="96"/>
      <c r="AT2010" s="96"/>
      <c r="AU2010" s="96"/>
      <c r="AV2010" s="95"/>
      <c r="AW2010" s="95"/>
      <c r="AX2010" s="97"/>
      <c r="AY2010" s="97"/>
      <c r="AZ2010" s="97"/>
      <c r="BA2010" s="97"/>
      <c r="BB2010" s="97"/>
      <c r="BC2010" s="99" t="s">
        <v>12362</v>
      </c>
      <c r="BD2010" s="99" t="s">
        <v>12362</v>
      </c>
      <c r="BE2010" s="99"/>
      <c r="BF2010" s="100"/>
      <c r="BG2010" s="103"/>
      <c r="BH2010" s="103"/>
      <c r="BI2010" s="103"/>
      <c r="BJ2010" s="99"/>
      <c r="BK2010" s="112" t="s">
        <v>1511</v>
      </c>
      <c r="BL2010" s="102"/>
      <c r="BM2010" s="99"/>
      <c r="BN2010" s="99"/>
      <c r="BT2010" s="99"/>
      <c r="BU2010" s="99"/>
      <c r="BV2010" s="99"/>
      <c r="BW2010" s="99"/>
      <c r="BX2010" s="99"/>
      <c r="CB2010" s="4" t="s">
        <v>1511</v>
      </c>
    </row>
    <row r="2011" ht="13.75" spans="1:479">
      <c r="A2011" s="88" t="s">
        <v>12842</v>
      </c>
      <c r="B2011" s="88" t="s">
        <v>6630</v>
      </c>
      <c r="C2011" s="106" t="s">
        <v>6629</v>
      </c>
      <c r="D2011" s="89" t="s">
        <v>12266</v>
      </c>
      <c r="E2011" s="135">
        <v>4</v>
      </c>
      <c r="F2011" s="135">
        <v>92</v>
      </c>
      <c r="G2011" s="90">
        <f t="shared" si="34"/>
        <v>368</v>
      </c>
      <c r="H2011" s="107"/>
      <c r="I2011" s="109"/>
      <c r="J2011" s="109">
        <v>41</v>
      </c>
      <c r="K2011" s="109">
        <v>25</v>
      </c>
      <c r="L2011" s="109">
        <v>6</v>
      </c>
      <c r="M2011" s="110"/>
      <c r="N2011" s="94"/>
      <c r="O2011" s="95"/>
      <c r="P2011" s="95"/>
      <c r="Q2011" s="95"/>
      <c r="R2011" s="97"/>
      <c r="S2011" s="107"/>
      <c r="T2011" s="95">
        <v>75</v>
      </c>
      <c r="U2011" s="108"/>
      <c r="V2011" s="109"/>
      <c r="W2011" s="109"/>
      <c r="X2011" s="110"/>
      <c r="Y2011" s="107"/>
      <c r="Z2011" s="108"/>
      <c r="AA2011" s="108"/>
      <c r="AB2011" s="109"/>
      <c r="AC2011" s="109"/>
      <c r="AD2011" s="110"/>
      <c r="AE2011" s="94"/>
      <c r="AF2011" s="96"/>
      <c r="AG2011" s="96"/>
      <c r="AH2011" s="95"/>
      <c r="AI2011" s="95"/>
      <c r="AJ2011" s="95"/>
      <c r="AK2011" s="95"/>
      <c r="AL2011" s="94"/>
      <c r="AM2011" s="96"/>
      <c r="AN2011" s="96"/>
      <c r="AO2011" s="95"/>
      <c r="AP2011" s="95"/>
      <c r="AQ2011" s="97"/>
      <c r="AR2011" s="94"/>
      <c r="AS2011" s="96"/>
      <c r="AT2011" s="96"/>
      <c r="AU2011" s="96"/>
      <c r="AV2011" s="95"/>
      <c r="AW2011" s="95"/>
      <c r="AX2011" s="97"/>
      <c r="AY2011" s="97"/>
      <c r="AZ2011" s="97"/>
      <c r="BA2011" s="97"/>
      <c r="BB2011" s="97"/>
      <c r="BC2011" s="99" t="s">
        <v>1366</v>
      </c>
      <c r="BD2011" s="99" t="s">
        <v>12279</v>
      </c>
      <c r="BE2011" s="99"/>
      <c r="BF2011" s="100"/>
      <c r="BG2011" s="103"/>
      <c r="BH2011" s="103"/>
      <c r="BI2011" s="103"/>
      <c r="BJ2011" s="99"/>
      <c r="BK2011" s="112" t="s">
        <v>20</v>
      </c>
      <c r="BL2011" s="102"/>
      <c r="BM2011" s="99"/>
      <c r="BN2011" s="99"/>
      <c r="BT2011" s="99"/>
      <c r="BU2011" s="99"/>
      <c r="BV2011" s="99"/>
      <c r="BW2011" s="99"/>
      <c r="BX2011" s="99"/>
      <c r="CB2011" s="4" t="s">
        <v>1511</v>
      </c>
    </row>
    <row r="2012" ht="13.75" spans="1:479">
      <c r="A2012" s="88" t="s">
        <v>12842</v>
      </c>
      <c r="B2012" s="88" t="s">
        <v>6630</v>
      </c>
      <c r="C2012" s="106" t="s">
        <v>6629</v>
      </c>
      <c r="D2012" s="89" t="s">
        <v>494</v>
      </c>
      <c r="E2012" s="135">
        <v>4</v>
      </c>
      <c r="F2012" s="135">
        <v>63</v>
      </c>
      <c r="G2012" s="90">
        <f t="shared" si="34"/>
        <v>252</v>
      </c>
      <c r="H2012" s="107"/>
      <c r="I2012" s="109"/>
      <c r="J2012" s="109"/>
      <c r="K2012" s="109"/>
      <c r="L2012" s="109"/>
      <c r="M2012" s="110"/>
      <c r="N2012" s="94"/>
      <c r="O2012" s="95"/>
      <c r="P2012" s="95"/>
      <c r="Q2012" s="95"/>
      <c r="R2012" s="97"/>
      <c r="S2012" s="107"/>
      <c r="T2012" s="95"/>
      <c r="U2012" s="108"/>
      <c r="V2012" s="109"/>
      <c r="W2012" s="109"/>
      <c r="X2012" s="110"/>
      <c r="Y2012" s="126"/>
      <c r="Z2012" s="129"/>
      <c r="AA2012" s="129"/>
      <c r="AB2012" s="127"/>
      <c r="AC2012" s="127"/>
      <c r="AD2012" s="128"/>
      <c r="AE2012" s="94"/>
      <c r="AF2012" s="96"/>
      <c r="AG2012" s="96"/>
      <c r="AH2012" s="95"/>
      <c r="AI2012" s="95"/>
      <c r="AJ2012" s="95"/>
      <c r="AK2012" s="95"/>
      <c r="AL2012" s="94"/>
      <c r="AM2012" s="96"/>
      <c r="AN2012" s="96"/>
      <c r="AO2012" s="95"/>
      <c r="AP2012" s="95"/>
      <c r="AQ2012" s="97"/>
      <c r="AR2012" s="94"/>
      <c r="AS2012" s="96"/>
      <c r="AT2012" s="96"/>
      <c r="AU2012" s="96"/>
      <c r="AV2012" s="95"/>
      <c r="AW2012" s="95"/>
      <c r="AX2012" s="97"/>
      <c r="AY2012" s="97"/>
      <c r="AZ2012" s="97"/>
      <c r="BA2012" s="97"/>
      <c r="BB2012" s="97"/>
      <c r="BC2012" s="99" t="s">
        <v>12362</v>
      </c>
      <c r="BD2012" s="99" t="s">
        <v>12362</v>
      </c>
      <c r="BE2012" s="99"/>
      <c r="BF2012" s="100"/>
      <c r="BG2012" s="103"/>
      <c r="BH2012" s="103"/>
      <c r="BI2012" s="103"/>
      <c r="BJ2012" s="99"/>
      <c r="BK2012" s="112" t="s">
        <v>1511</v>
      </c>
      <c r="BL2012" s="102"/>
      <c r="BM2012" s="99"/>
      <c r="BN2012" s="99"/>
      <c r="BT2012" s="99"/>
      <c r="BU2012" s="99"/>
      <c r="BV2012" s="99"/>
      <c r="BW2012" s="99"/>
      <c r="BX2012" s="99"/>
      <c r="CB2012" s="4" t="s">
        <v>1511</v>
      </c>
    </row>
    <row r="2013" ht="13.75" spans="1:479">
      <c r="A2013" s="88" t="s">
        <v>12842</v>
      </c>
      <c r="B2013" s="88" t="s">
        <v>6644</v>
      </c>
      <c r="C2013" s="106" t="s">
        <v>6643</v>
      </c>
      <c r="D2013" s="89" t="s">
        <v>12266</v>
      </c>
      <c r="E2013" s="135">
        <v>4</v>
      </c>
      <c r="F2013" s="135">
        <v>92</v>
      </c>
      <c r="G2013" s="90">
        <f t="shared" si="34"/>
        <v>368</v>
      </c>
      <c r="H2013" s="107"/>
      <c r="I2013" s="109"/>
      <c r="J2013" s="109">
        <v>41</v>
      </c>
      <c r="K2013" s="109">
        <v>25</v>
      </c>
      <c r="L2013" s="109">
        <v>6</v>
      </c>
      <c r="M2013" s="110"/>
      <c r="N2013" s="94"/>
      <c r="O2013" s="94"/>
      <c r="P2013" s="94"/>
      <c r="Q2013" s="94"/>
      <c r="R2013" s="94"/>
      <c r="S2013" s="107"/>
      <c r="T2013" s="95">
        <v>75</v>
      </c>
      <c r="U2013" s="108"/>
      <c r="V2013" s="109"/>
      <c r="W2013" s="109"/>
      <c r="X2013" s="110"/>
      <c r="Y2013" s="107"/>
      <c r="Z2013" s="108"/>
      <c r="AA2013" s="108"/>
      <c r="AB2013" s="109"/>
      <c r="AC2013" s="109"/>
      <c r="AD2013" s="110"/>
      <c r="AE2013" s="94"/>
      <c r="AF2013" s="94"/>
      <c r="AG2013" s="94"/>
      <c r="AH2013" s="94"/>
      <c r="AI2013" s="94"/>
      <c r="AJ2013" s="94"/>
      <c r="AK2013" s="94"/>
      <c r="AL2013" s="94"/>
      <c r="AM2013" s="96"/>
      <c r="AN2013" s="96"/>
      <c r="AO2013" s="95"/>
      <c r="AP2013" s="95"/>
      <c r="AQ2013" s="97"/>
      <c r="AR2013" s="94"/>
      <c r="AS2013" s="96"/>
      <c r="AT2013" s="96"/>
      <c r="AU2013" s="96"/>
      <c r="AV2013" s="95"/>
      <c r="AW2013" s="95"/>
      <c r="AX2013" s="97"/>
      <c r="AY2013" s="97"/>
      <c r="AZ2013" s="97"/>
      <c r="BA2013" s="97"/>
      <c r="BB2013" s="97"/>
      <c r="BC2013" s="99" t="s">
        <v>1366</v>
      </c>
      <c r="BD2013" s="99" t="s">
        <v>12279</v>
      </c>
      <c r="BE2013" s="99"/>
      <c r="BF2013" s="100"/>
      <c r="BG2013" s="103"/>
      <c r="BH2013" s="103"/>
      <c r="BI2013" s="103"/>
      <c r="BJ2013" s="99"/>
      <c r="BK2013" s="112" t="s">
        <v>20</v>
      </c>
      <c r="BL2013" s="102"/>
      <c r="BM2013" s="99"/>
      <c r="BN2013" s="99"/>
      <c r="BT2013" s="99"/>
      <c r="BU2013" s="99"/>
      <c r="BV2013" s="99"/>
      <c r="BW2013" s="99"/>
      <c r="BX2013" s="99"/>
      <c r="CB2013" s="4" t="s">
        <v>1511</v>
      </c>
    </row>
    <row r="2014" ht="13.75" spans="1:479">
      <c r="A2014" s="88" t="s">
        <v>12842</v>
      </c>
      <c r="B2014" s="88" t="s">
        <v>6644</v>
      </c>
      <c r="C2014" s="106" t="s">
        <v>6643</v>
      </c>
      <c r="D2014" s="89" t="s">
        <v>494</v>
      </c>
      <c r="E2014" s="135">
        <v>4</v>
      </c>
      <c r="F2014" s="135">
        <v>63</v>
      </c>
      <c r="G2014" s="90">
        <f t="shared" si="34"/>
        <v>252</v>
      </c>
      <c r="H2014" s="107"/>
      <c r="I2014" s="109"/>
      <c r="J2014" s="109"/>
      <c r="K2014" s="109"/>
      <c r="L2014" s="109"/>
      <c r="M2014" s="110"/>
      <c r="N2014" s="94"/>
      <c r="O2014" s="94"/>
      <c r="P2014" s="94"/>
      <c r="Q2014" s="94"/>
      <c r="R2014" s="94"/>
      <c r="S2014" s="107"/>
      <c r="T2014" s="95"/>
      <c r="U2014" s="108"/>
      <c r="V2014" s="109"/>
      <c r="W2014" s="109"/>
      <c r="X2014" s="110"/>
      <c r="Y2014" s="126"/>
      <c r="Z2014" s="129"/>
      <c r="AA2014" s="129"/>
      <c r="AB2014" s="127"/>
      <c r="AC2014" s="127"/>
      <c r="AD2014" s="128"/>
      <c r="AE2014" s="94"/>
      <c r="AF2014" s="94"/>
      <c r="AG2014" s="94"/>
      <c r="AH2014" s="94"/>
      <c r="AI2014" s="94"/>
      <c r="AJ2014" s="94"/>
      <c r="AK2014" s="94"/>
      <c r="AL2014" s="94"/>
      <c r="AM2014" s="96"/>
      <c r="AN2014" s="96"/>
      <c r="AO2014" s="95"/>
      <c r="AP2014" s="95"/>
      <c r="AQ2014" s="97"/>
      <c r="AR2014" s="94"/>
      <c r="AS2014" s="96"/>
      <c r="AT2014" s="114"/>
      <c r="AU2014" s="114"/>
      <c r="AV2014" s="114"/>
      <c r="AW2014" s="114"/>
      <c r="AX2014" s="97"/>
      <c r="AY2014" s="97"/>
      <c r="AZ2014" s="97"/>
      <c r="BA2014" s="97"/>
      <c r="BB2014" s="97"/>
      <c r="BC2014" s="99" t="s">
        <v>12362</v>
      </c>
      <c r="BD2014" s="99" t="s">
        <v>12362</v>
      </c>
      <c r="BE2014" s="99"/>
      <c r="BF2014" s="100"/>
      <c r="BG2014" s="103"/>
      <c r="BH2014" s="103"/>
      <c r="BI2014" s="103"/>
      <c r="BJ2014" s="99"/>
      <c r="BK2014" s="112" t="s">
        <v>1511</v>
      </c>
      <c r="BL2014" s="102"/>
      <c r="BM2014" s="99"/>
      <c r="BN2014" s="99"/>
      <c r="BT2014" s="99"/>
      <c r="BU2014" s="99"/>
      <c r="BV2014" s="99"/>
      <c r="BW2014" s="99"/>
      <c r="BX2014" s="99"/>
      <c r="CB2014" s="4" t="s">
        <v>1511</v>
      </c>
    </row>
    <row r="2015" ht="13.75" spans="1:479">
      <c r="A2015" s="88" t="s">
        <v>12843</v>
      </c>
      <c r="B2015" s="88" t="s">
        <v>6644</v>
      </c>
      <c r="C2015" s="106" t="s">
        <v>7974</v>
      </c>
      <c r="D2015" s="89" t="s">
        <v>12266</v>
      </c>
      <c r="E2015" s="135">
        <v>4</v>
      </c>
      <c r="F2015" s="135">
        <v>92</v>
      </c>
      <c r="G2015" s="90">
        <f t="shared" si="34"/>
        <v>368</v>
      </c>
      <c r="H2015" s="107"/>
      <c r="I2015" s="109"/>
      <c r="J2015" s="109"/>
      <c r="K2015" s="109"/>
      <c r="L2015" s="109"/>
      <c r="M2015" s="110"/>
      <c r="N2015" s="94"/>
      <c r="O2015" s="94"/>
      <c r="P2015" s="94"/>
      <c r="Q2015" s="94"/>
      <c r="R2015" s="94"/>
      <c r="S2015" s="107"/>
      <c r="T2015" s="95"/>
      <c r="U2015" s="108"/>
      <c r="V2015" s="109"/>
      <c r="W2015" s="109"/>
      <c r="X2015" s="110"/>
      <c r="Y2015" s="107"/>
      <c r="Z2015" s="108"/>
      <c r="AA2015" s="108"/>
      <c r="AB2015" s="109"/>
      <c r="AC2015" s="109"/>
      <c r="AD2015" s="110"/>
      <c r="AE2015" s="94"/>
      <c r="AF2015" s="94"/>
      <c r="AG2015" s="94"/>
      <c r="AH2015" s="94"/>
      <c r="AI2015" s="94"/>
      <c r="AJ2015" s="94"/>
      <c r="AK2015" s="94"/>
      <c r="AL2015" s="94"/>
      <c r="AM2015" s="96"/>
      <c r="AN2015" s="96"/>
      <c r="AO2015" s="95"/>
      <c r="AP2015" s="95"/>
      <c r="AQ2015" s="97"/>
      <c r="AR2015" s="94"/>
      <c r="AS2015" s="96"/>
      <c r="AT2015" s="96"/>
      <c r="AU2015" s="96"/>
      <c r="AV2015" s="95"/>
      <c r="AW2015" s="95"/>
      <c r="AX2015" s="97"/>
      <c r="AY2015" s="97"/>
      <c r="AZ2015" s="97"/>
      <c r="BA2015" s="97"/>
      <c r="BB2015" s="97"/>
      <c r="BC2015" s="99" t="s">
        <v>1366</v>
      </c>
      <c r="BD2015" s="99" t="s">
        <v>12279</v>
      </c>
      <c r="BE2015" s="99"/>
      <c r="BF2015" s="100"/>
      <c r="BG2015" s="103"/>
      <c r="BH2015" s="103"/>
      <c r="BI2015" s="103"/>
      <c r="BJ2015" s="99"/>
      <c r="BK2015" s="112" t="s">
        <v>20</v>
      </c>
      <c r="BL2015" s="102"/>
      <c r="BM2015" s="99"/>
      <c r="BN2015" s="99"/>
      <c r="BT2015" s="99"/>
      <c r="BU2015" s="99"/>
      <c r="BV2015" s="99"/>
      <c r="BW2015" s="99"/>
      <c r="BX2015" s="99"/>
      <c r="CB2015" s="4" t="s">
        <v>1511</v>
      </c>
    </row>
    <row r="2016" ht="13.75" spans="1:479">
      <c r="A2016" s="88" t="s">
        <v>12843</v>
      </c>
      <c r="B2016" s="88" t="s">
        <v>6644</v>
      </c>
      <c r="C2016" s="106" t="s">
        <v>7974</v>
      </c>
      <c r="D2016" s="89" t="s">
        <v>494</v>
      </c>
      <c r="E2016" s="135">
        <v>4</v>
      </c>
      <c r="F2016" s="135">
        <v>63</v>
      </c>
      <c r="G2016" s="90">
        <f t="shared" si="34"/>
        <v>252</v>
      </c>
      <c r="H2016" s="107"/>
      <c r="I2016" s="109"/>
      <c r="J2016" s="109"/>
      <c r="K2016" s="109"/>
      <c r="L2016" s="109"/>
      <c r="M2016" s="110"/>
      <c r="N2016" s="94"/>
      <c r="O2016" s="94"/>
      <c r="P2016" s="94"/>
      <c r="Q2016" s="94"/>
      <c r="R2016" s="94"/>
      <c r="S2016" s="107"/>
      <c r="T2016" s="95"/>
      <c r="U2016" s="108"/>
      <c r="V2016" s="109"/>
      <c r="W2016" s="109"/>
      <c r="X2016" s="110"/>
      <c r="Y2016" s="126"/>
      <c r="Z2016" s="129"/>
      <c r="AA2016" s="129"/>
      <c r="AB2016" s="127"/>
      <c r="AC2016" s="127"/>
      <c r="AD2016" s="128"/>
      <c r="AE2016" s="94"/>
      <c r="AF2016" s="94"/>
      <c r="AG2016" s="94"/>
      <c r="AH2016" s="94"/>
      <c r="AI2016" s="94"/>
      <c r="AJ2016" s="94"/>
      <c r="AK2016" s="94"/>
      <c r="AL2016" s="94"/>
      <c r="AM2016" s="96"/>
      <c r="AN2016" s="96"/>
      <c r="AO2016" s="95"/>
      <c r="AP2016" s="95"/>
      <c r="AQ2016" s="97"/>
      <c r="AR2016" s="94"/>
      <c r="AS2016" s="96"/>
      <c r="AT2016" s="96"/>
      <c r="AU2016" s="96"/>
      <c r="AV2016" s="95"/>
      <c r="AW2016" s="95"/>
      <c r="AX2016" s="97"/>
      <c r="AY2016" s="97"/>
      <c r="AZ2016" s="97"/>
      <c r="BA2016" s="97"/>
      <c r="BB2016" s="97"/>
      <c r="BC2016" s="99" t="s">
        <v>12362</v>
      </c>
      <c r="BD2016" s="99" t="s">
        <v>12362</v>
      </c>
      <c r="BE2016" s="99"/>
      <c r="BF2016" s="100"/>
      <c r="BG2016" s="103"/>
      <c r="BH2016" s="103"/>
      <c r="BI2016" s="103"/>
      <c r="BJ2016" s="99"/>
      <c r="BK2016" s="112" t="s">
        <v>1511</v>
      </c>
      <c r="BL2016" s="102"/>
      <c r="BM2016" s="99"/>
      <c r="BN2016" s="99"/>
      <c r="BT2016" s="99"/>
      <c r="BU2016" s="99"/>
      <c r="BV2016" s="99"/>
      <c r="BW2016" s="99"/>
      <c r="BX2016" s="99"/>
      <c r="CB2016" s="4" t="s">
        <v>1511</v>
      </c>
    </row>
    <row r="2017" ht="13.75" spans="1:80">
      <c r="A2017" s="88" t="s">
        <v>12844</v>
      </c>
      <c r="B2017" s="106" t="s">
        <v>4409</v>
      </c>
      <c r="C2017" s="106" t="s">
        <v>4846</v>
      </c>
      <c r="D2017" s="89" t="s">
        <v>12266</v>
      </c>
      <c r="E2017" s="135">
        <v>4</v>
      </c>
      <c r="F2017" s="135">
        <v>173</v>
      </c>
      <c r="G2017" s="90">
        <f t="shared" si="34"/>
        <v>692</v>
      </c>
      <c r="H2017" s="480"/>
      <c r="I2017" s="481"/>
      <c r="J2017" s="481"/>
      <c r="K2017" s="481"/>
      <c r="L2017" s="481"/>
      <c r="M2017" s="482"/>
      <c r="N2017" s="94"/>
      <c r="O2017" s="95">
        <v>47</v>
      </c>
      <c r="P2017" s="95">
        <v>53</v>
      </c>
      <c r="Q2017" s="95">
        <v>56</v>
      </c>
      <c r="R2017" s="97"/>
      <c r="S2017" s="107"/>
      <c r="T2017" s="230"/>
      <c r="U2017" s="108"/>
      <c r="V2017" s="109"/>
      <c r="W2017" s="109"/>
      <c r="X2017" s="110"/>
      <c r="Y2017" s="107"/>
      <c r="Z2017" s="108"/>
      <c r="AA2017" s="108"/>
      <c r="AB2017" s="109"/>
      <c r="AC2017" s="109"/>
      <c r="AD2017" s="110"/>
      <c r="AE2017" s="94"/>
      <c r="AF2017" s="96"/>
      <c r="AG2017" s="96"/>
      <c r="AH2017" s="95"/>
      <c r="AI2017" s="95"/>
      <c r="AJ2017" s="95"/>
      <c r="AK2017" s="95"/>
      <c r="AL2017" s="94"/>
      <c r="AM2017" s="96"/>
      <c r="AN2017" s="96"/>
      <c r="AO2017" s="95"/>
      <c r="AP2017" s="95"/>
      <c r="AQ2017" s="97"/>
      <c r="AR2017" s="94"/>
      <c r="AS2017" s="96"/>
      <c r="AT2017" s="96"/>
      <c r="AU2017" s="96"/>
      <c r="AV2017" s="95"/>
      <c r="AW2017" s="95"/>
      <c r="AX2017" s="97"/>
      <c r="AY2017" s="97"/>
      <c r="AZ2017" s="97"/>
      <c r="BA2017" s="97"/>
      <c r="BB2017" s="97"/>
      <c r="BC2017" s="99" t="s">
        <v>1366</v>
      </c>
      <c r="BD2017" s="99" t="s">
        <v>1366</v>
      </c>
      <c r="BE2017" s="99"/>
      <c r="BF2017" s="100"/>
      <c r="BG2017" s="103"/>
      <c r="BH2017" s="103"/>
      <c r="BI2017" s="103"/>
      <c r="BJ2017" s="99"/>
      <c r="BK2017" s="112" t="s">
        <v>12487</v>
      </c>
      <c r="BL2017" s="102"/>
      <c r="BM2017" s="99"/>
      <c r="BN2017" s="99"/>
      <c r="BT2017" s="99"/>
      <c r="BU2017" s="99"/>
      <c r="BV2017" s="99"/>
      <c r="BW2017" s="99"/>
      <c r="BX2017" s="99"/>
      <c r="CB2017" s="4" t="s">
        <v>1511</v>
      </c>
    </row>
    <row r="2018" ht="13.75" spans="1:80">
      <c r="A2018" s="88" t="s">
        <v>12844</v>
      </c>
      <c r="B2018" s="106" t="s">
        <v>4409</v>
      </c>
      <c r="C2018" s="106" t="s">
        <v>4846</v>
      </c>
      <c r="D2018" s="89" t="s">
        <v>494</v>
      </c>
      <c r="E2018" s="135">
        <v>4</v>
      </c>
      <c r="F2018" s="135">
        <v>77</v>
      </c>
      <c r="G2018" s="90">
        <f t="shared" si="34"/>
        <v>308</v>
      </c>
      <c r="H2018" s="480"/>
      <c r="I2018" s="481"/>
      <c r="J2018" s="481">
        <v>17</v>
      </c>
      <c r="K2018" s="481">
        <v>40</v>
      </c>
      <c r="L2018" s="481">
        <v>58</v>
      </c>
      <c r="M2018" s="482"/>
      <c r="N2018" s="94"/>
      <c r="O2018" s="95">
        <v>26</v>
      </c>
      <c r="P2018" s="95">
        <v>38</v>
      </c>
      <c r="Q2018" s="95">
        <v>46</v>
      </c>
      <c r="R2018" s="97"/>
      <c r="S2018" s="107"/>
      <c r="T2018" s="230">
        <v>38</v>
      </c>
      <c r="U2018" s="108"/>
      <c r="V2018" s="109"/>
      <c r="W2018" s="109"/>
      <c r="X2018" s="110"/>
      <c r="Y2018" s="107"/>
      <c r="Z2018" s="108"/>
      <c r="AA2018" s="108"/>
      <c r="AB2018" s="109"/>
      <c r="AC2018" s="109"/>
      <c r="AD2018" s="110"/>
      <c r="AE2018" s="94"/>
      <c r="AF2018" s="96"/>
      <c r="AG2018" s="96"/>
      <c r="AH2018" s="95"/>
      <c r="AI2018" s="95"/>
      <c r="AJ2018" s="95"/>
      <c r="AK2018" s="95"/>
      <c r="AL2018" s="94"/>
      <c r="AM2018" s="96"/>
      <c r="AN2018" s="96"/>
      <c r="AO2018" s="95"/>
      <c r="AP2018" s="95"/>
      <c r="AQ2018" s="97"/>
      <c r="AR2018" s="94"/>
      <c r="AS2018" s="96"/>
      <c r="AT2018" s="96"/>
      <c r="AU2018" s="96"/>
      <c r="AV2018" s="95"/>
      <c r="AW2018" s="95"/>
      <c r="AX2018" s="97"/>
      <c r="AY2018" s="97"/>
      <c r="AZ2018" s="97"/>
      <c r="BA2018" s="97"/>
      <c r="BB2018" s="97"/>
      <c r="BC2018" s="99" t="s">
        <v>12362</v>
      </c>
      <c r="BD2018" s="99" t="s">
        <v>12362</v>
      </c>
      <c r="BE2018" s="99"/>
      <c r="BF2018" s="100"/>
      <c r="BG2018" s="103"/>
      <c r="BH2018" s="103"/>
      <c r="BI2018" s="103"/>
      <c r="BJ2018" s="99"/>
      <c r="BK2018" s="112" t="s">
        <v>12845</v>
      </c>
      <c r="BL2018" s="102"/>
      <c r="BM2018" s="99"/>
      <c r="BN2018" s="99"/>
      <c r="BT2018" s="99"/>
      <c r="BU2018" s="99"/>
      <c r="BV2018" s="99"/>
      <c r="BW2018" s="99"/>
      <c r="BX2018" s="99"/>
      <c r="CB2018" s="4" t="s">
        <v>1511</v>
      </c>
    </row>
    <row r="2019" ht="13.75" spans="1:80">
      <c r="A2019" s="88" t="s">
        <v>12846</v>
      </c>
      <c r="B2019" s="88" t="s">
        <v>5319</v>
      </c>
      <c r="C2019" s="106" t="s">
        <v>5493</v>
      </c>
      <c r="D2019" s="169" t="s">
        <v>12266</v>
      </c>
      <c r="E2019" s="135">
        <v>4</v>
      </c>
      <c r="F2019" s="135">
        <v>192</v>
      </c>
      <c r="G2019" s="90">
        <f t="shared" si="34"/>
        <v>768</v>
      </c>
      <c r="H2019" s="107"/>
      <c r="I2019" s="109"/>
      <c r="J2019" s="109"/>
      <c r="K2019" s="109"/>
      <c r="L2019" s="109"/>
      <c r="M2019" s="110"/>
      <c r="N2019" s="94"/>
      <c r="O2019" s="95"/>
      <c r="P2019" s="95"/>
      <c r="Q2019" s="95"/>
      <c r="R2019" s="97"/>
      <c r="S2019" s="107"/>
      <c r="T2019" s="95"/>
      <c r="U2019" s="108"/>
      <c r="V2019" s="109"/>
      <c r="W2019" s="109"/>
      <c r="X2019" s="110"/>
      <c r="Y2019" s="107"/>
      <c r="Z2019" s="108"/>
      <c r="AA2019" s="108"/>
      <c r="AB2019" s="109"/>
      <c r="AC2019" s="109"/>
      <c r="AD2019" s="110"/>
      <c r="AE2019" s="94"/>
      <c r="AF2019" s="96"/>
      <c r="AG2019" s="96"/>
      <c r="AH2019" s="95"/>
      <c r="AI2019" s="95"/>
      <c r="AJ2019" s="95"/>
      <c r="AK2019" s="95"/>
      <c r="AL2019" s="94"/>
      <c r="AM2019" s="96"/>
      <c r="AN2019" s="114"/>
      <c r="AO2019" s="114"/>
      <c r="AP2019" s="114"/>
      <c r="AQ2019" s="97"/>
      <c r="AR2019" s="94"/>
      <c r="AS2019" s="96"/>
      <c r="AT2019" s="96"/>
      <c r="AU2019" s="96"/>
      <c r="AV2019" s="95"/>
      <c r="AW2019" s="95"/>
      <c r="AX2019" s="97"/>
      <c r="AY2019" s="97"/>
      <c r="AZ2019" s="97"/>
      <c r="BA2019" s="97"/>
      <c r="BB2019" s="97"/>
      <c r="BC2019" s="99" t="s">
        <v>1366</v>
      </c>
      <c r="BD2019" s="99" t="s">
        <v>1366</v>
      </c>
      <c r="BE2019" s="99"/>
      <c r="BF2019" s="100"/>
      <c r="BG2019" s="103"/>
      <c r="BH2019" s="103"/>
      <c r="BI2019" s="103"/>
      <c r="BJ2019" s="99"/>
      <c r="BK2019" s="112" t="s">
        <v>12487</v>
      </c>
      <c r="BL2019" s="102"/>
      <c r="BM2019" s="99"/>
      <c r="BN2019" s="99"/>
      <c r="BT2019" s="99"/>
      <c r="BU2019" s="99"/>
      <c r="BV2019" s="99"/>
      <c r="BW2019" s="99"/>
      <c r="BX2019" s="99"/>
      <c r="CB2019" s="4" t="s">
        <v>1511</v>
      </c>
    </row>
    <row r="2020" ht="13.75" spans="1:80">
      <c r="A2020" s="88" t="s">
        <v>12846</v>
      </c>
      <c r="B2020" s="88" t="s">
        <v>5319</v>
      </c>
      <c r="C2020" s="106" t="s">
        <v>5493</v>
      </c>
      <c r="D2020" s="169" t="s">
        <v>494</v>
      </c>
      <c r="E2020" s="135">
        <v>4</v>
      </c>
      <c r="F2020" s="135">
        <v>22</v>
      </c>
      <c r="G2020" s="90">
        <f t="shared" si="34"/>
        <v>88</v>
      </c>
      <c r="H2020" s="107"/>
      <c r="I2020" s="109"/>
      <c r="J2020" s="109"/>
      <c r="K2020" s="109"/>
      <c r="L2020" s="109"/>
      <c r="M2020" s="110"/>
      <c r="N2020" s="94"/>
      <c r="O2020" s="95"/>
      <c r="P2020" s="95"/>
      <c r="Q2020" s="95"/>
      <c r="R2020" s="97"/>
      <c r="S2020" s="107"/>
      <c r="T2020" s="95"/>
      <c r="U2020" s="108"/>
      <c r="V2020" s="109"/>
      <c r="W2020" s="109"/>
      <c r="X2020" s="110"/>
      <c r="Y2020" s="107"/>
      <c r="Z2020" s="108"/>
      <c r="AA2020" s="108"/>
      <c r="AB2020" s="109"/>
      <c r="AC2020" s="109"/>
      <c r="AD2020" s="110"/>
      <c r="AE2020" s="94"/>
      <c r="AF2020" s="96"/>
      <c r="AG2020" s="96"/>
      <c r="AH2020" s="95"/>
      <c r="AI2020" s="95"/>
      <c r="AJ2020" s="95"/>
      <c r="AK2020" s="95"/>
      <c r="AL2020" s="94"/>
      <c r="AM2020" s="96"/>
      <c r="AN2020" s="114"/>
      <c r="AO2020" s="114"/>
      <c r="AP2020" s="114"/>
      <c r="AQ2020" s="114"/>
      <c r="AR2020" s="94"/>
      <c r="AS2020" s="96"/>
      <c r="AT2020" s="96"/>
      <c r="AU2020" s="96"/>
      <c r="AV2020" s="95"/>
      <c r="AW2020" s="95"/>
      <c r="AX2020" s="97"/>
      <c r="AY2020" s="97"/>
      <c r="AZ2020" s="97"/>
      <c r="BA2020" s="97"/>
      <c r="BB2020" s="97"/>
      <c r="BC2020" s="99" t="s">
        <v>12362</v>
      </c>
      <c r="BD2020" s="99" t="s">
        <v>12362</v>
      </c>
      <c r="BE2020" s="99"/>
      <c r="BF2020" s="100"/>
      <c r="BG2020" s="103"/>
      <c r="BH2020" s="103"/>
      <c r="BI2020" s="103"/>
      <c r="BJ2020" s="98"/>
      <c r="BK2020" s="112" t="s">
        <v>1511</v>
      </c>
      <c r="BL2020" s="102"/>
      <c r="BM2020" s="98"/>
      <c r="BN2020" s="98"/>
      <c r="BT2020" s="99"/>
      <c r="BU2020" s="99"/>
      <c r="BV2020" s="99"/>
      <c r="BW2020" s="99"/>
      <c r="BX2020" s="99"/>
      <c r="CB2020" s="4" t="s">
        <v>1511</v>
      </c>
    </row>
    <row r="2021" ht="13.75" spans="1:80">
      <c r="A2021" s="88" t="s">
        <v>12846</v>
      </c>
      <c r="B2021" s="88" t="s">
        <v>5319</v>
      </c>
      <c r="C2021" s="106" t="s">
        <v>9853</v>
      </c>
      <c r="D2021" s="169" t="s">
        <v>12266</v>
      </c>
      <c r="E2021" s="135">
        <v>4</v>
      </c>
      <c r="F2021" s="135">
        <v>120</v>
      </c>
      <c r="G2021" s="90">
        <f t="shared" si="34"/>
        <v>480</v>
      </c>
      <c r="H2021" s="107"/>
      <c r="I2021" s="109"/>
      <c r="J2021" s="109"/>
      <c r="K2021" s="109"/>
      <c r="L2021" s="109"/>
      <c r="M2021" s="110"/>
      <c r="N2021" s="94"/>
      <c r="O2021" s="95"/>
      <c r="P2021" s="95"/>
      <c r="Q2021" s="95"/>
      <c r="R2021" s="97"/>
      <c r="S2021" s="107"/>
      <c r="T2021" s="95"/>
      <c r="U2021" s="108"/>
      <c r="V2021" s="109"/>
      <c r="W2021" s="109"/>
      <c r="X2021" s="110"/>
      <c r="Y2021" s="107"/>
      <c r="Z2021" s="108"/>
      <c r="AA2021" s="108"/>
      <c r="AB2021" s="109"/>
      <c r="AC2021" s="109"/>
      <c r="AD2021" s="110"/>
      <c r="AE2021" s="94"/>
      <c r="AF2021" s="96"/>
      <c r="AG2021" s="96"/>
      <c r="AH2021" s="95"/>
      <c r="AI2021" s="95"/>
      <c r="AJ2021" s="95"/>
      <c r="AK2021" s="95"/>
      <c r="AL2021" s="94"/>
      <c r="AM2021" s="96"/>
      <c r="AN2021" s="96"/>
      <c r="AO2021" s="95"/>
      <c r="AP2021" s="95"/>
      <c r="AQ2021" s="97"/>
      <c r="AR2021" s="94"/>
      <c r="AS2021" s="96"/>
      <c r="AT2021" s="96"/>
      <c r="AU2021" s="96"/>
      <c r="AV2021" s="95"/>
      <c r="AW2021" s="95"/>
      <c r="AX2021" s="97"/>
      <c r="AY2021" s="97"/>
      <c r="AZ2021" s="97"/>
      <c r="BA2021" s="97"/>
      <c r="BB2021" s="97"/>
      <c r="BC2021" s="99" t="s">
        <v>1366</v>
      </c>
      <c r="BD2021" s="99" t="s">
        <v>1366</v>
      </c>
      <c r="BE2021" s="99"/>
      <c r="BF2021" s="100"/>
      <c r="BG2021" s="103"/>
      <c r="BH2021" s="103"/>
      <c r="BI2021" s="103"/>
      <c r="BJ2021" s="98"/>
      <c r="BK2021" s="112"/>
      <c r="BL2021" s="102"/>
      <c r="BM2021" s="98"/>
      <c r="BN2021" s="98"/>
      <c r="BT2021" s="99"/>
      <c r="BU2021" s="99"/>
      <c r="BV2021" s="99"/>
      <c r="BW2021" s="99"/>
      <c r="BX2021" s="99"/>
      <c r="CB2021" s="4" t="s">
        <v>1511</v>
      </c>
    </row>
    <row r="2022" ht="13.75" spans="1:80">
      <c r="A2022" s="88" t="s">
        <v>12846</v>
      </c>
      <c r="B2022" s="88" t="s">
        <v>5319</v>
      </c>
      <c r="C2022" s="106" t="s">
        <v>9853</v>
      </c>
      <c r="D2022" s="169" t="s">
        <v>494</v>
      </c>
      <c r="E2022" s="135">
        <v>4</v>
      </c>
      <c r="F2022" s="135">
        <v>22</v>
      </c>
      <c r="G2022" s="90">
        <f t="shared" si="34"/>
        <v>88</v>
      </c>
      <c r="H2022" s="107"/>
      <c r="I2022" s="109"/>
      <c r="J2022" s="109"/>
      <c r="K2022" s="109"/>
      <c r="L2022" s="109"/>
      <c r="M2022" s="110"/>
      <c r="N2022" s="94"/>
      <c r="O2022" s="95"/>
      <c r="P2022" s="95"/>
      <c r="Q2022" s="95"/>
      <c r="R2022" s="97"/>
      <c r="S2022" s="107"/>
      <c r="T2022" s="95"/>
      <c r="U2022" s="108"/>
      <c r="V2022" s="109"/>
      <c r="W2022" s="109"/>
      <c r="X2022" s="110"/>
      <c r="Y2022" s="107"/>
      <c r="Z2022" s="108"/>
      <c r="AA2022" s="108"/>
      <c r="AB2022" s="109"/>
      <c r="AC2022" s="109"/>
      <c r="AD2022" s="110"/>
      <c r="AE2022" s="94"/>
      <c r="AF2022" s="96"/>
      <c r="AG2022" s="96"/>
      <c r="AH2022" s="95"/>
      <c r="AI2022" s="95"/>
      <c r="AJ2022" s="95"/>
      <c r="AK2022" s="95"/>
      <c r="AL2022" s="94"/>
      <c r="AM2022" s="96"/>
      <c r="AN2022" s="96"/>
      <c r="AO2022" s="95"/>
      <c r="AP2022" s="95"/>
      <c r="AQ2022" s="97"/>
      <c r="AR2022" s="94"/>
      <c r="AS2022" s="96"/>
      <c r="AT2022" s="96"/>
      <c r="AU2022" s="96"/>
      <c r="AV2022" s="95"/>
      <c r="AW2022" s="95"/>
      <c r="AX2022" s="97"/>
      <c r="AY2022" s="97"/>
      <c r="AZ2022" s="97"/>
      <c r="BA2022" s="97"/>
      <c r="BB2022" s="97"/>
      <c r="BC2022" s="99" t="s">
        <v>12362</v>
      </c>
      <c r="BD2022" s="99" t="s">
        <v>12362</v>
      </c>
      <c r="BE2022" s="99"/>
      <c r="BF2022" s="100"/>
      <c r="BG2022" s="103"/>
      <c r="BH2022" s="103"/>
      <c r="BI2022" s="103"/>
      <c r="BJ2022" s="98"/>
      <c r="BK2022" s="112" t="s">
        <v>1511</v>
      </c>
      <c r="BL2022" s="102"/>
      <c r="BM2022" s="98"/>
      <c r="BN2022" s="98"/>
      <c r="BT2022" s="99"/>
      <c r="BU2022" s="99"/>
      <c r="BV2022" s="99"/>
      <c r="BW2022" s="99"/>
      <c r="BX2022" s="99"/>
      <c r="CB2022" s="4" t="s">
        <v>1511</v>
      </c>
    </row>
    <row r="2023" ht="13.75" spans="1:80">
      <c r="A2023" s="88" t="s">
        <v>12846</v>
      </c>
      <c r="B2023" s="88" t="s">
        <v>5319</v>
      </c>
      <c r="C2023" s="106" t="s">
        <v>5318</v>
      </c>
      <c r="D2023" s="169" t="s">
        <v>12266</v>
      </c>
      <c r="E2023" s="135">
        <v>4</v>
      </c>
      <c r="F2023" s="135">
        <v>192</v>
      </c>
      <c r="G2023" s="90">
        <f t="shared" si="34"/>
        <v>768</v>
      </c>
      <c r="H2023" s="107"/>
      <c r="I2023" s="109"/>
      <c r="J2023" s="109"/>
      <c r="K2023" s="109"/>
      <c r="L2023" s="109"/>
      <c r="M2023" s="110"/>
      <c r="N2023" s="94"/>
      <c r="O2023" s="95"/>
      <c r="P2023" s="95"/>
      <c r="Q2023" s="95"/>
      <c r="R2023" s="97"/>
      <c r="S2023" s="107"/>
      <c r="T2023" s="95"/>
      <c r="U2023" s="108"/>
      <c r="V2023" s="109"/>
      <c r="W2023" s="109"/>
      <c r="X2023" s="110"/>
      <c r="Y2023" s="107"/>
      <c r="Z2023" s="108"/>
      <c r="AA2023" s="108"/>
      <c r="AB2023" s="109"/>
      <c r="AC2023" s="109"/>
      <c r="AD2023" s="110"/>
      <c r="AE2023" s="94"/>
      <c r="AF2023" s="96"/>
      <c r="AG2023" s="96"/>
      <c r="AH2023" s="95"/>
      <c r="AI2023" s="95"/>
      <c r="AJ2023" s="95"/>
      <c r="AK2023" s="95"/>
      <c r="AL2023" s="94"/>
      <c r="AM2023" s="96"/>
      <c r="AN2023" s="96"/>
      <c r="AO2023" s="95"/>
      <c r="AP2023" s="95"/>
      <c r="AQ2023" s="97"/>
      <c r="AR2023" s="94"/>
      <c r="AS2023" s="96"/>
      <c r="AT2023" s="96"/>
      <c r="AU2023" s="96"/>
      <c r="AV2023" s="95"/>
      <c r="AW2023" s="95"/>
      <c r="AX2023" s="97"/>
      <c r="AY2023" s="97"/>
      <c r="AZ2023" s="97"/>
      <c r="BA2023" s="97"/>
      <c r="BB2023" s="97"/>
      <c r="BC2023" s="99" t="s">
        <v>1366</v>
      </c>
      <c r="BD2023" s="99" t="s">
        <v>1366</v>
      </c>
      <c r="BE2023" s="99"/>
      <c r="BF2023" s="100"/>
      <c r="BG2023" s="103"/>
      <c r="BH2023" s="103"/>
      <c r="BI2023" s="103"/>
      <c r="BJ2023" s="98"/>
      <c r="BK2023" s="112" t="s">
        <v>12487</v>
      </c>
      <c r="BL2023" s="102"/>
      <c r="BM2023" s="98"/>
      <c r="BN2023" s="98"/>
      <c r="BT2023" s="99"/>
      <c r="BU2023" s="99"/>
      <c r="BV2023" s="99"/>
      <c r="BW2023" s="99"/>
      <c r="BX2023" s="99"/>
      <c r="CB2023" s="4" t="s">
        <v>1511</v>
      </c>
    </row>
    <row r="2024" ht="13.75" spans="1:80">
      <c r="A2024" s="88" t="s">
        <v>12846</v>
      </c>
      <c r="B2024" s="88" t="s">
        <v>5319</v>
      </c>
      <c r="C2024" s="106" t="s">
        <v>5318</v>
      </c>
      <c r="D2024" s="169" t="s">
        <v>494</v>
      </c>
      <c r="E2024" s="135">
        <v>4</v>
      </c>
      <c r="F2024" s="135">
        <v>22</v>
      </c>
      <c r="G2024" s="90">
        <f t="shared" si="34"/>
        <v>88</v>
      </c>
      <c r="H2024" s="107"/>
      <c r="I2024" s="109"/>
      <c r="J2024" s="109"/>
      <c r="K2024" s="109"/>
      <c r="L2024" s="109"/>
      <c r="M2024" s="110"/>
      <c r="N2024" s="94"/>
      <c r="O2024" s="95"/>
      <c r="P2024" s="95"/>
      <c r="Q2024" s="95"/>
      <c r="R2024" s="97"/>
      <c r="S2024" s="107"/>
      <c r="T2024" s="95"/>
      <c r="U2024" s="108"/>
      <c r="V2024" s="109"/>
      <c r="W2024" s="109"/>
      <c r="X2024" s="110"/>
      <c r="Y2024" s="107"/>
      <c r="Z2024" s="108"/>
      <c r="AA2024" s="108"/>
      <c r="AB2024" s="109"/>
      <c r="AC2024" s="109"/>
      <c r="AD2024" s="110"/>
      <c r="AE2024" s="94"/>
      <c r="AF2024" s="96"/>
      <c r="AG2024" s="96"/>
      <c r="AH2024" s="95"/>
      <c r="AI2024" s="95"/>
      <c r="AJ2024" s="95"/>
      <c r="AK2024" s="95"/>
      <c r="AL2024" s="94"/>
      <c r="AM2024" s="96"/>
      <c r="AN2024" s="96"/>
      <c r="AO2024" s="95"/>
      <c r="AP2024" s="95"/>
      <c r="AQ2024" s="97"/>
      <c r="AR2024" s="94"/>
      <c r="AS2024" s="96"/>
      <c r="AT2024" s="96"/>
      <c r="AU2024" s="96"/>
      <c r="AV2024" s="95"/>
      <c r="AW2024" s="95"/>
      <c r="AX2024" s="97"/>
      <c r="AY2024" s="97"/>
      <c r="AZ2024" s="97"/>
      <c r="BA2024" s="97"/>
      <c r="BB2024" s="97"/>
      <c r="BC2024" s="99" t="s">
        <v>12362</v>
      </c>
      <c r="BD2024" s="99" t="s">
        <v>12362</v>
      </c>
      <c r="BE2024" s="99"/>
      <c r="BF2024" s="100"/>
      <c r="BG2024" s="103"/>
      <c r="BH2024" s="103"/>
      <c r="BI2024" s="103"/>
      <c r="BJ2024" s="98"/>
      <c r="BK2024" s="112" t="s">
        <v>1511</v>
      </c>
      <c r="BL2024" s="102"/>
      <c r="BM2024" s="98"/>
      <c r="BN2024" s="98"/>
      <c r="BT2024" s="99"/>
      <c r="BU2024" s="99"/>
      <c r="BV2024" s="99"/>
      <c r="BW2024" s="99"/>
      <c r="BX2024" s="99"/>
      <c r="CB2024" s="4" t="s">
        <v>1511</v>
      </c>
    </row>
    <row r="2025" ht="13.75" spans="1:80">
      <c r="A2025" s="88" t="s">
        <v>12846</v>
      </c>
      <c r="B2025" s="88" t="s">
        <v>5319</v>
      </c>
      <c r="C2025" s="106" t="s">
        <v>5205</v>
      </c>
      <c r="D2025" s="169" t="s">
        <v>12266</v>
      </c>
      <c r="E2025" s="135">
        <v>4</v>
      </c>
      <c r="F2025" s="135">
        <v>102</v>
      </c>
      <c r="G2025" s="90">
        <f t="shared" si="34"/>
        <v>408</v>
      </c>
      <c r="H2025" s="107"/>
      <c r="I2025" s="109"/>
      <c r="J2025" s="109"/>
      <c r="K2025" s="109"/>
      <c r="L2025" s="109"/>
      <c r="M2025" s="110"/>
      <c r="N2025" s="94"/>
      <c r="O2025" s="95"/>
      <c r="P2025" s="95"/>
      <c r="Q2025" s="95"/>
      <c r="R2025" s="97"/>
      <c r="S2025" s="107"/>
      <c r="T2025" s="95"/>
      <c r="U2025" s="108"/>
      <c r="V2025" s="109"/>
      <c r="W2025" s="109"/>
      <c r="X2025" s="110"/>
      <c r="Y2025" s="107"/>
      <c r="Z2025" s="108"/>
      <c r="AA2025" s="108"/>
      <c r="AB2025" s="109"/>
      <c r="AC2025" s="109"/>
      <c r="AD2025" s="110"/>
      <c r="AE2025" s="94"/>
      <c r="AF2025" s="96"/>
      <c r="AG2025" s="96"/>
      <c r="AH2025" s="95"/>
      <c r="AI2025" s="95"/>
      <c r="AJ2025" s="95"/>
      <c r="AK2025" s="95"/>
      <c r="AL2025" s="94"/>
      <c r="AM2025" s="96"/>
      <c r="AN2025" s="96"/>
      <c r="AO2025" s="95"/>
      <c r="AP2025" s="95"/>
      <c r="AQ2025" s="97"/>
      <c r="AR2025" s="94"/>
      <c r="AS2025" s="96"/>
      <c r="AT2025" s="96"/>
      <c r="AU2025" s="96"/>
      <c r="AV2025" s="95"/>
      <c r="AW2025" s="95"/>
      <c r="AX2025" s="97"/>
      <c r="AY2025" s="97"/>
      <c r="AZ2025" s="97"/>
      <c r="BA2025" s="97"/>
      <c r="BB2025" s="97"/>
      <c r="BC2025" s="99" t="s">
        <v>1366</v>
      </c>
      <c r="BD2025" s="99" t="s">
        <v>1366</v>
      </c>
      <c r="BE2025" s="99"/>
      <c r="BF2025" s="100"/>
      <c r="BG2025" s="103"/>
      <c r="BH2025" s="103"/>
      <c r="BI2025" s="103"/>
      <c r="BJ2025" s="98"/>
      <c r="BK2025" s="112" t="s">
        <v>12487</v>
      </c>
      <c r="BL2025" s="102"/>
      <c r="BM2025" s="98"/>
      <c r="BN2025" s="98"/>
      <c r="BT2025" s="99"/>
      <c r="BU2025" s="99"/>
      <c r="BV2025" s="99"/>
      <c r="BW2025" s="99"/>
      <c r="BX2025" s="99"/>
      <c r="CB2025" s="4" t="s">
        <v>1511</v>
      </c>
    </row>
    <row r="2026" ht="13.75" spans="1:80">
      <c r="A2026" s="88" t="s">
        <v>12846</v>
      </c>
      <c r="B2026" s="88" t="s">
        <v>5319</v>
      </c>
      <c r="C2026" s="106" t="s">
        <v>5205</v>
      </c>
      <c r="D2026" s="169" t="s">
        <v>494</v>
      </c>
      <c r="E2026" s="135">
        <v>4</v>
      </c>
      <c r="F2026" s="135">
        <v>25</v>
      </c>
      <c r="G2026" s="90">
        <f t="shared" si="34"/>
        <v>100</v>
      </c>
      <c r="H2026" s="107"/>
      <c r="I2026" s="109"/>
      <c r="J2026" s="109"/>
      <c r="K2026" s="109"/>
      <c r="L2026" s="109"/>
      <c r="M2026" s="110"/>
      <c r="N2026" s="94"/>
      <c r="O2026" s="95"/>
      <c r="P2026" s="95"/>
      <c r="Q2026" s="95"/>
      <c r="R2026" s="97"/>
      <c r="S2026" s="107"/>
      <c r="T2026" s="95"/>
      <c r="U2026" s="108"/>
      <c r="V2026" s="109"/>
      <c r="W2026" s="109"/>
      <c r="X2026" s="110"/>
      <c r="Y2026" s="107"/>
      <c r="Z2026" s="108"/>
      <c r="AA2026" s="108"/>
      <c r="AB2026" s="109"/>
      <c r="AC2026" s="109"/>
      <c r="AD2026" s="110"/>
      <c r="AE2026" s="94"/>
      <c r="AF2026" s="96"/>
      <c r="AG2026" s="96"/>
      <c r="AH2026" s="95"/>
      <c r="AI2026" s="95"/>
      <c r="AJ2026" s="95"/>
      <c r="AK2026" s="95"/>
      <c r="AL2026" s="94"/>
      <c r="AM2026" s="96"/>
      <c r="AN2026" s="96"/>
      <c r="AO2026" s="95"/>
      <c r="AP2026" s="95"/>
      <c r="AQ2026" s="97"/>
      <c r="AR2026" s="94"/>
      <c r="AS2026" s="96"/>
      <c r="AT2026" s="96"/>
      <c r="AU2026" s="96"/>
      <c r="AV2026" s="95"/>
      <c r="AW2026" s="95"/>
      <c r="AX2026" s="97"/>
      <c r="AY2026" s="97"/>
      <c r="AZ2026" s="97"/>
      <c r="BA2026" s="97"/>
      <c r="BB2026" s="97"/>
      <c r="BC2026" s="99" t="s">
        <v>12362</v>
      </c>
      <c r="BD2026" s="99" t="s">
        <v>12362</v>
      </c>
      <c r="BE2026" s="99"/>
      <c r="BF2026" s="100"/>
      <c r="BG2026" s="103"/>
      <c r="BH2026" s="103"/>
      <c r="BI2026" s="103"/>
      <c r="BJ2026" s="98"/>
      <c r="BK2026" s="112" t="s">
        <v>1511</v>
      </c>
      <c r="BL2026" s="102"/>
      <c r="BM2026" s="98"/>
      <c r="BN2026" s="98"/>
      <c r="BT2026" s="99"/>
      <c r="BU2026" s="99"/>
      <c r="BV2026" s="99"/>
      <c r="BW2026" s="99"/>
      <c r="BX2026" s="99"/>
      <c r="CB2026" s="4" t="s">
        <v>1511</v>
      </c>
    </row>
    <row r="2027" ht="13.75" spans="1:80">
      <c r="A2027" s="88" t="s">
        <v>12846</v>
      </c>
      <c r="B2027" s="88" t="s">
        <v>5319</v>
      </c>
      <c r="C2027" s="106" t="s">
        <v>7371</v>
      </c>
      <c r="D2027" s="169" t="s">
        <v>12266</v>
      </c>
      <c r="E2027" s="135">
        <v>4</v>
      </c>
      <c r="F2027" s="135">
        <v>120</v>
      </c>
      <c r="G2027" s="90">
        <f t="shared" si="34"/>
        <v>480</v>
      </c>
      <c r="H2027" s="107"/>
      <c r="I2027" s="109"/>
      <c r="J2027" s="109"/>
      <c r="K2027" s="109"/>
      <c r="L2027" s="109"/>
      <c r="M2027" s="110"/>
      <c r="N2027" s="94"/>
      <c r="O2027" s="95"/>
      <c r="P2027" s="95"/>
      <c r="Q2027" s="95"/>
      <c r="R2027" s="97"/>
      <c r="S2027" s="107"/>
      <c r="T2027" s="95"/>
      <c r="U2027" s="108"/>
      <c r="V2027" s="109"/>
      <c r="W2027" s="109"/>
      <c r="X2027" s="110"/>
      <c r="Y2027" s="107"/>
      <c r="Z2027" s="108"/>
      <c r="AA2027" s="108"/>
      <c r="AB2027" s="109"/>
      <c r="AC2027" s="109"/>
      <c r="AD2027" s="110"/>
      <c r="AE2027" s="94"/>
      <c r="AF2027" s="96"/>
      <c r="AG2027" s="96"/>
      <c r="AH2027" s="95"/>
      <c r="AI2027" s="95"/>
      <c r="AJ2027" s="95"/>
      <c r="AK2027" s="95"/>
      <c r="AL2027" s="94"/>
      <c r="AM2027" s="96"/>
      <c r="AN2027" s="96"/>
      <c r="AO2027" s="95"/>
      <c r="AP2027" s="95"/>
      <c r="AQ2027" s="97"/>
      <c r="AR2027" s="94"/>
      <c r="AS2027" s="96"/>
      <c r="AT2027" s="96"/>
      <c r="AU2027" s="96"/>
      <c r="AV2027" s="95"/>
      <c r="AW2027" s="95"/>
      <c r="AX2027" s="97"/>
      <c r="AY2027" s="97"/>
      <c r="AZ2027" s="97"/>
      <c r="BA2027" s="97"/>
      <c r="BB2027" s="97"/>
      <c r="BC2027" s="99" t="s">
        <v>1366</v>
      </c>
      <c r="BD2027" s="99" t="s">
        <v>1366</v>
      </c>
      <c r="BE2027" s="99"/>
      <c r="BF2027" s="100"/>
      <c r="BG2027" s="103"/>
      <c r="BH2027" s="103"/>
      <c r="BI2027" s="103"/>
      <c r="BJ2027" s="98"/>
      <c r="BK2027" s="112" t="s">
        <v>12487</v>
      </c>
      <c r="BL2027" s="102"/>
      <c r="BM2027" s="98"/>
      <c r="BN2027" s="98"/>
      <c r="BT2027" s="99"/>
      <c r="BU2027" s="99"/>
      <c r="BV2027" s="99"/>
      <c r="BW2027" s="99"/>
      <c r="BX2027" s="99"/>
      <c r="CB2027" s="4" t="s">
        <v>1511</v>
      </c>
    </row>
    <row r="2028" ht="13.75" spans="1:80">
      <c r="A2028" s="88" t="s">
        <v>12846</v>
      </c>
      <c r="B2028" s="88" t="s">
        <v>5319</v>
      </c>
      <c r="C2028" s="106" t="s">
        <v>7371</v>
      </c>
      <c r="D2028" s="169" t="s">
        <v>494</v>
      </c>
      <c r="E2028" s="135">
        <v>4</v>
      </c>
      <c r="F2028" s="135">
        <v>23</v>
      </c>
      <c r="G2028" s="90">
        <f t="shared" si="34"/>
        <v>92</v>
      </c>
      <c r="H2028" s="107"/>
      <c r="I2028" s="109"/>
      <c r="J2028" s="109"/>
      <c r="K2028" s="109"/>
      <c r="L2028" s="109"/>
      <c r="M2028" s="110"/>
      <c r="N2028" s="94"/>
      <c r="O2028" s="95"/>
      <c r="P2028" s="95"/>
      <c r="Q2028" s="95"/>
      <c r="R2028" s="97"/>
      <c r="S2028" s="107"/>
      <c r="T2028" s="95"/>
      <c r="U2028" s="108"/>
      <c r="V2028" s="109"/>
      <c r="W2028" s="109"/>
      <c r="X2028" s="110"/>
      <c r="Y2028" s="107"/>
      <c r="Z2028" s="108"/>
      <c r="AA2028" s="108"/>
      <c r="AB2028" s="109"/>
      <c r="AC2028" s="109"/>
      <c r="AD2028" s="110"/>
      <c r="AE2028" s="94"/>
      <c r="AF2028" s="96"/>
      <c r="AG2028" s="96"/>
      <c r="AH2028" s="95"/>
      <c r="AI2028" s="95"/>
      <c r="AJ2028" s="95"/>
      <c r="AK2028" s="95"/>
      <c r="AL2028" s="94"/>
      <c r="AM2028" s="96"/>
      <c r="AN2028" s="96"/>
      <c r="AO2028" s="95"/>
      <c r="AP2028" s="95"/>
      <c r="AQ2028" s="97"/>
      <c r="AR2028" s="94"/>
      <c r="AS2028" s="96"/>
      <c r="AT2028" s="96"/>
      <c r="AU2028" s="96"/>
      <c r="AV2028" s="95"/>
      <c r="AW2028" s="95"/>
      <c r="AX2028" s="97"/>
      <c r="AY2028" s="97"/>
      <c r="AZ2028" s="97"/>
      <c r="BA2028" s="97"/>
      <c r="BB2028" s="97"/>
      <c r="BC2028" s="99" t="s">
        <v>12362</v>
      </c>
      <c r="BD2028" s="99" t="s">
        <v>12362</v>
      </c>
      <c r="BE2028" s="99"/>
      <c r="BF2028" s="100"/>
      <c r="BG2028" s="103"/>
      <c r="BH2028" s="103"/>
      <c r="BI2028" s="103"/>
      <c r="BJ2028" s="98"/>
      <c r="BK2028" s="112" t="s">
        <v>1511</v>
      </c>
      <c r="BL2028" s="102"/>
      <c r="BM2028" s="98"/>
      <c r="BN2028" s="98"/>
      <c r="BT2028" s="99"/>
      <c r="BU2028" s="99"/>
      <c r="BV2028" s="99"/>
      <c r="BW2028" s="99"/>
      <c r="BX2028" s="99"/>
      <c r="CB2028" s="4" t="s">
        <v>1511</v>
      </c>
    </row>
    <row r="2029" ht="13.75" spans="1:80">
      <c r="A2029" s="88" t="s">
        <v>12846</v>
      </c>
      <c r="B2029" s="88" t="s">
        <v>5319</v>
      </c>
      <c r="C2029" s="106" t="s">
        <v>7366</v>
      </c>
      <c r="D2029" s="169" t="s">
        <v>12266</v>
      </c>
      <c r="E2029" s="135">
        <v>4</v>
      </c>
      <c r="F2029" s="135">
        <v>120</v>
      </c>
      <c r="G2029" s="90">
        <f t="shared" si="34"/>
        <v>480</v>
      </c>
      <c r="H2029" s="107"/>
      <c r="I2029" s="109"/>
      <c r="J2029" s="109"/>
      <c r="K2029" s="109"/>
      <c r="L2029" s="109"/>
      <c r="M2029" s="110"/>
      <c r="N2029" s="94"/>
      <c r="O2029" s="95"/>
      <c r="P2029" s="95"/>
      <c r="Q2029" s="95"/>
      <c r="R2029" s="97"/>
      <c r="S2029" s="107"/>
      <c r="T2029" s="95"/>
      <c r="U2029" s="108"/>
      <c r="V2029" s="109"/>
      <c r="W2029" s="109"/>
      <c r="X2029" s="110"/>
      <c r="Y2029" s="107"/>
      <c r="Z2029" s="108"/>
      <c r="AA2029" s="108"/>
      <c r="AB2029" s="109"/>
      <c r="AC2029" s="109"/>
      <c r="AD2029" s="110"/>
      <c r="AE2029" s="94"/>
      <c r="AF2029" s="96"/>
      <c r="AG2029" s="96"/>
      <c r="AH2029" s="95"/>
      <c r="AI2029" s="95"/>
      <c r="AJ2029" s="95"/>
      <c r="AK2029" s="95"/>
      <c r="AL2029" s="94"/>
      <c r="AM2029" s="96"/>
      <c r="AN2029" s="96"/>
      <c r="AO2029" s="95"/>
      <c r="AP2029" s="95"/>
      <c r="AQ2029" s="97"/>
      <c r="AR2029" s="94"/>
      <c r="AS2029" s="96"/>
      <c r="AT2029" s="96"/>
      <c r="AU2029" s="96"/>
      <c r="AV2029" s="95"/>
      <c r="AW2029" s="95"/>
      <c r="AX2029" s="97"/>
      <c r="AY2029" s="97"/>
      <c r="AZ2029" s="97"/>
      <c r="BA2029" s="97"/>
      <c r="BB2029" s="97"/>
      <c r="BC2029" s="99" t="s">
        <v>1366</v>
      </c>
      <c r="BD2029" s="99" t="s">
        <v>1366</v>
      </c>
      <c r="BE2029" s="99"/>
      <c r="BF2029" s="100"/>
      <c r="BG2029" s="103"/>
      <c r="BH2029" s="103"/>
      <c r="BI2029" s="103"/>
      <c r="BJ2029" s="98"/>
      <c r="BK2029" s="112" t="s">
        <v>12487</v>
      </c>
      <c r="BL2029" s="102"/>
      <c r="BM2029" s="98"/>
      <c r="BN2029" s="98"/>
      <c r="BT2029" s="99"/>
      <c r="BU2029" s="99"/>
      <c r="BV2029" s="99"/>
      <c r="BW2029" s="99"/>
      <c r="BX2029" s="99"/>
      <c r="CB2029" s="4" t="s">
        <v>1511</v>
      </c>
    </row>
    <row r="2030" ht="13.75" spans="1:80">
      <c r="A2030" s="88" t="s">
        <v>12846</v>
      </c>
      <c r="B2030" s="88" t="s">
        <v>5319</v>
      </c>
      <c r="C2030" s="106" t="s">
        <v>7366</v>
      </c>
      <c r="D2030" s="169" t="s">
        <v>494</v>
      </c>
      <c r="E2030" s="135">
        <v>4</v>
      </c>
      <c r="F2030" s="135">
        <v>22</v>
      </c>
      <c r="G2030" s="90">
        <f t="shared" si="34"/>
        <v>88</v>
      </c>
      <c r="H2030" s="107"/>
      <c r="I2030" s="109"/>
      <c r="J2030" s="109"/>
      <c r="K2030" s="109"/>
      <c r="L2030" s="109"/>
      <c r="M2030" s="110"/>
      <c r="N2030" s="94"/>
      <c r="O2030" s="95"/>
      <c r="P2030" s="95"/>
      <c r="Q2030" s="95"/>
      <c r="R2030" s="97"/>
      <c r="S2030" s="107"/>
      <c r="T2030" s="95"/>
      <c r="U2030" s="108"/>
      <c r="V2030" s="109"/>
      <c r="W2030" s="109"/>
      <c r="X2030" s="110"/>
      <c r="Y2030" s="107"/>
      <c r="Z2030" s="108"/>
      <c r="AA2030" s="108"/>
      <c r="AB2030" s="109"/>
      <c r="AC2030" s="109"/>
      <c r="AD2030" s="110"/>
      <c r="AE2030" s="94"/>
      <c r="AF2030" s="96"/>
      <c r="AG2030" s="96"/>
      <c r="AH2030" s="95"/>
      <c r="AI2030" s="95"/>
      <c r="AJ2030" s="95"/>
      <c r="AK2030" s="95"/>
      <c r="AL2030" s="94"/>
      <c r="AM2030" s="96"/>
      <c r="AN2030" s="96"/>
      <c r="AO2030" s="95"/>
      <c r="AP2030" s="95"/>
      <c r="AQ2030" s="97"/>
      <c r="AR2030" s="94"/>
      <c r="AS2030" s="96"/>
      <c r="AT2030" s="96"/>
      <c r="AU2030" s="96"/>
      <c r="AV2030" s="95"/>
      <c r="AW2030" s="95"/>
      <c r="AX2030" s="97"/>
      <c r="AY2030" s="97"/>
      <c r="AZ2030" s="97"/>
      <c r="BA2030" s="97"/>
      <c r="BB2030" s="97"/>
      <c r="BC2030" s="99" t="s">
        <v>12362</v>
      </c>
      <c r="BD2030" s="99" t="s">
        <v>12362</v>
      </c>
      <c r="BE2030" s="99"/>
      <c r="BF2030" s="100"/>
      <c r="BG2030" s="103"/>
      <c r="BH2030" s="103"/>
      <c r="BI2030" s="103"/>
      <c r="BJ2030" s="98"/>
      <c r="BK2030" s="112" t="s">
        <v>1511</v>
      </c>
      <c r="BL2030" s="102"/>
      <c r="BM2030" s="98"/>
      <c r="BN2030" s="98"/>
      <c r="BT2030" s="99"/>
      <c r="BU2030" s="99"/>
      <c r="BV2030" s="99"/>
      <c r="BW2030" s="99"/>
      <c r="BX2030" s="99"/>
      <c r="CB2030" s="4" t="s">
        <v>1511</v>
      </c>
    </row>
    <row r="2031" ht="13.75" spans="1:80">
      <c r="A2031" s="88" t="s">
        <v>12846</v>
      </c>
      <c r="B2031" s="88" t="s">
        <v>5206</v>
      </c>
      <c r="C2031" s="106" t="s">
        <v>9840</v>
      </c>
      <c r="D2031" s="169" t="s">
        <v>12266</v>
      </c>
      <c r="E2031" s="135">
        <v>4</v>
      </c>
      <c r="F2031" s="135">
        <v>120</v>
      </c>
      <c r="G2031" s="90">
        <f t="shared" si="34"/>
        <v>480</v>
      </c>
      <c r="H2031" s="107"/>
      <c r="I2031" s="109"/>
      <c r="J2031" s="109"/>
      <c r="K2031" s="109"/>
      <c r="L2031" s="109"/>
      <c r="M2031" s="110"/>
      <c r="N2031" s="94"/>
      <c r="O2031" s="95"/>
      <c r="P2031" s="95"/>
      <c r="Q2031" s="95"/>
      <c r="R2031" s="97"/>
      <c r="S2031" s="107"/>
      <c r="T2031" s="95"/>
      <c r="U2031" s="108"/>
      <c r="V2031" s="109"/>
      <c r="W2031" s="109"/>
      <c r="X2031" s="110"/>
      <c r="Y2031" s="107"/>
      <c r="Z2031" s="108"/>
      <c r="AA2031" s="108"/>
      <c r="AB2031" s="109"/>
      <c r="AC2031" s="109"/>
      <c r="AD2031" s="110"/>
      <c r="AE2031" s="94"/>
      <c r="AF2031" s="96"/>
      <c r="AG2031" s="96"/>
      <c r="AH2031" s="95"/>
      <c r="AI2031" s="95"/>
      <c r="AJ2031" s="95"/>
      <c r="AK2031" s="95"/>
      <c r="AL2031" s="94"/>
      <c r="AM2031" s="96"/>
      <c r="AN2031" s="96"/>
      <c r="AO2031" s="95"/>
      <c r="AP2031" s="95"/>
      <c r="AQ2031" s="97"/>
      <c r="AR2031" s="94"/>
      <c r="AS2031" s="96"/>
      <c r="AT2031" s="96"/>
      <c r="AU2031" s="96"/>
      <c r="AV2031" s="95"/>
      <c r="AW2031" s="95"/>
      <c r="AX2031" s="97"/>
      <c r="AY2031" s="97"/>
      <c r="AZ2031" s="97"/>
      <c r="BA2031" s="97"/>
      <c r="BB2031" s="97"/>
      <c r="BC2031" s="99" t="s">
        <v>1366</v>
      </c>
      <c r="BD2031" s="99" t="s">
        <v>1366</v>
      </c>
      <c r="BE2031" s="99"/>
      <c r="BF2031" s="100"/>
      <c r="BG2031" s="103"/>
      <c r="BH2031" s="103"/>
      <c r="BI2031" s="103"/>
      <c r="BJ2031" s="98"/>
      <c r="BK2031" s="112" t="s">
        <v>12487</v>
      </c>
      <c r="BL2031" s="102"/>
      <c r="BM2031" s="98"/>
      <c r="BN2031" s="98"/>
      <c r="BT2031" s="99"/>
      <c r="BU2031" s="99"/>
      <c r="BV2031" s="99"/>
      <c r="BW2031" s="99"/>
      <c r="BX2031" s="99"/>
      <c r="CB2031" s="4" t="s">
        <v>1511</v>
      </c>
    </row>
    <row r="2032" ht="13.75" spans="1:80">
      <c r="A2032" s="88" t="s">
        <v>12846</v>
      </c>
      <c r="B2032" s="88" t="s">
        <v>5206</v>
      </c>
      <c r="C2032" s="106" t="s">
        <v>9840</v>
      </c>
      <c r="D2032" s="169" t="s">
        <v>494</v>
      </c>
      <c r="E2032" s="135">
        <v>4</v>
      </c>
      <c r="F2032" s="135">
        <v>22</v>
      </c>
      <c r="G2032" s="90">
        <f t="shared" si="34"/>
        <v>88</v>
      </c>
      <c r="H2032" s="107"/>
      <c r="I2032" s="109"/>
      <c r="J2032" s="109"/>
      <c r="K2032" s="109"/>
      <c r="L2032" s="109"/>
      <c r="M2032" s="110"/>
      <c r="N2032" s="94"/>
      <c r="O2032" s="95"/>
      <c r="P2032" s="95"/>
      <c r="Q2032" s="95"/>
      <c r="R2032" s="97"/>
      <c r="S2032" s="107"/>
      <c r="T2032" s="95"/>
      <c r="U2032" s="108"/>
      <c r="V2032" s="109"/>
      <c r="W2032" s="109"/>
      <c r="X2032" s="110"/>
      <c r="Y2032" s="107"/>
      <c r="Z2032" s="108"/>
      <c r="AA2032" s="108"/>
      <c r="AB2032" s="109"/>
      <c r="AC2032" s="109"/>
      <c r="AD2032" s="110"/>
      <c r="AE2032" s="94"/>
      <c r="AF2032" s="96"/>
      <c r="AG2032" s="96"/>
      <c r="AH2032" s="95"/>
      <c r="AI2032" s="95"/>
      <c r="AJ2032" s="95"/>
      <c r="AK2032" s="95"/>
      <c r="AL2032" s="94"/>
      <c r="AM2032" s="96"/>
      <c r="AN2032" s="96"/>
      <c r="AO2032" s="95"/>
      <c r="AP2032" s="95"/>
      <c r="AQ2032" s="97"/>
      <c r="AR2032" s="94"/>
      <c r="AS2032" s="96"/>
      <c r="AT2032" s="96"/>
      <c r="AU2032" s="96"/>
      <c r="AV2032" s="95"/>
      <c r="AW2032" s="95"/>
      <c r="AX2032" s="97"/>
      <c r="AY2032" s="97"/>
      <c r="AZ2032" s="97"/>
      <c r="BA2032" s="97"/>
      <c r="BB2032" s="97"/>
      <c r="BC2032" s="99" t="s">
        <v>12362</v>
      </c>
      <c r="BD2032" s="99" t="s">
        <v>12362</v>
      </c>
      <c r="BE2032" s="99"/>
      <c r="BF2032" s="100"/>
      <c r="BG2032" s="103"/>
      <c r="BH2032" s="103"/>
      <c r="BI2032" s="103"/>
      <c r="BJ2032" s="98"/>
      <c r="BK2032" s="112" t="s">
        <v>1511</v>
      </c>
      <c r="BL2032" s="102"/>
      <c r="BM2032" s="98"/>
      <c r="BN2032" s="98"/>
      <c r="BT2032" s="99"/>
      <c r="BU2032" s="99"/>
      <c r="BV2032" s="99"/>
      <c r="BW2032" s="99"/>
      <c r="BX2032" s="99"/>
      <c r="CB2032" s="4" t="s">
        <v>1511</v>
      </c>
    </row>
    <row r="2033" ht="13.75" spans="1:80">
      <c r="A2033" s="88" t="s">
        <v>12847</v>
      </c>
      <c r="B2033" s="88" t="s">
        <v>5329</v>
      </c>
      <c r="C2033" s="187" t="s">
        <v>5328</v>
      </c>
      <c r="D2033" s="89" t="s">
        <v>12266</v>
      </c>
      <c r="E2033" s="135">
        <v>4</v>
      </c>
      <c r="F2033" s="135">
        <v>84</v>
      </c>
      <c r="G2033" s="90">
        <f t="shared" si="34"/>
        <v>336</v>
      </c>
      <c r="H2033" s="94"/>
      <c r="I2033" s="95"/>
      <c r="J2033" s="95"/>
      <c r="K2033" s="95"/>
      <c r="L2033" s="95"/>
      <c r="M2033" s="97"/>
      <c r="N2033" s="94"/>
      <c r="O2033" s="95"/>
      <c r="P2033" s="95"/>
      <c r="Q2033" s="95"/>
      <c r="R2033" s="97"/>
      <c r="S2033" s="94"/>
      <c r="T2033" s="95"/>
      <c r="U2033" s="96"/>
      <c r="V2033" s="95"/>
      <c r="W2033" s="95"/>
      <c r="X2033" s="97"/>
      <c r="Y2033" s="94"/>
      <c r="Z2033" s="96"/>
      <c r="AA2033" s="96"/>
      <c r="AB2033" s="95"/>
      <c r="AC2033" s="95"/>
      <c r="AD2033" s="97"/>
      <c r="AE2033" s="94"/>
      <c r="AF2033" s="96"/>
      <c r="AG2033" s="96"/>
      <c r="AH2033" s="95"/>
      <c r="AI2033" s="95"/>
      <c r="AJ2033" s="95"/>
      <c r="AK2033" s="95"/>
      <c r="AL2033" s="91"/>
      <c r="AM2033" s="113"/>
      <c r="AN2033" s="113"/>
      <c r="AO2033" s="92"/>
      <c r="AP2033" s="92"/>
      <c r="AQ2033" s="93"/>
      <c r="AR2033" s="94"/>
      <c r="AS2033" s="96"/>
      <c r="AT2033" s="96"/>
      <c r="AU2033" s="96"/>
      <c r="AV2033" s="95"/>
      <c r="AW2033" s="95"/>
      <c r="AX2033" s="97"/>
      <c r="AY2033" s="97"/>
      <c r="AZ2033" s="97"/>
      <c r="BA2033" s="97"/>
      <c r="BB2033" s="97"/>
      <c r="BC2033" s="99" t="s">
        <v>1366</v>
      </c>
      <c r="BD2033" s="99" t="s">
        <v>12271</v>
      </c>
      <c r="BE2033" s="99"/>
      <c r="BF2033" s="100"/>
      <c r="BG2033" s="103"/>
      <c r="BH2033" s="103"/>
      <c r="BI2033" s="103"/>
      <c r="BJ2033" s="99"/>
      <c r="BK2033" s="112" t="s">
        <v>12848</v>
      </c>
      <c r="BL2033" s="102"/>
      <c r="BM2033" s="99"/>
      <c r="BN2033" s="99"/>
      <c r="BT2033" s="99"/>
      <c r="BU2033" s="99"/>
      <c r="BV2033" s="99"/>
      <c r="BW2033" s="99"/>
      <c r="BX2033" s="99"/>
      <c r="CB2033" s="4" t="s">
        <v>1511</v>
      </c>
    </row>
    <row r="2034" ht="13.75" spans="1:80">
      <c r="A2034" s="88" t="s">
        <v>12847</v>
      </c>
      <c r="B2034" s="88" t="s">
        <v>5329</v>
      </c>
      <c r="C2034" s="106" t="s">
        <v>5328</v>
      </c>
      <c r="D2034" s="89" t="s">
        <v>494</v>
      </c>
      <c r="E2034" s="135">
        <v>4</v>
      </c>
      <c r="F2034" s="135">
        <v>63</v>
      </c>
      <c r="G2034" s="90">
        <f t="shared" si="34"/>
        <v>252</v>
      </c>
      <c r="H2034" s="94"/>
      <c r="I2034" s="95"/>
      <c r="J2034" s="95"/>
      <c r="K2034" s="95"/>
      <c r="L2034" s="95"/>
      <c r="M2034" s="97"/>
      <c r="N2034" s="94"/>
      <c r="O2034" s="95"/>
      <c r="P2034" s="95"/>
      <c r="Q2034" s="95"/>
      <c r="R2034" s="97"/>
      <c r="S2034" s="94"/>
      <c r="T2034" s="95"/>
      <c r="U2034" s="96"/>
      <c r="V2034" s="95"/>
      <c r="W2034" s="95"/>
      <c r="X2034" s="97"/>
      <c r="Y2034" s="94"/>
      <c r="Z2034" s="96"/>
      <c r="AA2034" s="96"/>
      <c r="AB2034" s="95"/>
      <c r="AC2034" s="95"/>
      <c r="AD2034" s="97"/>
      <c r="AE2034" s="94"/>
      <c r="AF2034" s="96"/>
      <c r="AG2034" s="96"/>
      <c r="AH2034" s="95"/>
      <c r="AI2034" s="95"/>
      <c r="AJ2034" s="95"/>
      <c r="AK2034" s="95"/>
      <c r="AL2034" s="91"/>
      <c r="AM2034" s="113"/>
      <c r="AN2034" s="113"/>
      <c r="AO2034" s="92"/>
      <c r="AP2034" s="92"/>
      <c r="AQ2034" s="93"/>
      <c r="AR2034" s="94"/>
      <c r="AS2034" s="96"/>
      <c r="AT2034" s="96"/>
      <c r="AU2034" s="96"/>
      <c r="AV2034" s="95"/>
      <c r="AW2034" s="95"/>
      <c r="AX2034" s="97"/>
      <c r="AY2034" s="97"/>
      <c r="AZ2034" s="97"/>
      <c r="BA2034" s="97"/>
      <c r="BB2034" s="97"/>
      <c r="BC2034" s="98" t="s">
        <v>12362</v>
      </c>
      <c r="BD2034" s="98" t="s">
        <v>12362</v>
      </c>
      <c r="BE2034" s="99"/>
      <c r="BF2034" s="100"/>
      <c r="BG2034" s="103"/>
      <c r="BH2034" s="103"/>
      <c r="BI2034" s="103"/>
      <c r="BJ2034" s="99"/>
      <c r="BK2034" s="112" t="s">
        <v>1511</v>
      </c>
      <c r="BL2034" s="102"/>
      <c r="BM2034" s="99"/>
      <c r="BN2034" s="99"/>
      <c r="BT2034" s="99"/>
      <c r="BU2034" s="99"/>
      <c r="BV2034" s="99"/>
      <c r="BW2034" s="99"/>
      <c r="BX2034" s="99"/>
      <c r="CB2034" s="4" t="s">
        <v>1511</v>
      </c>
    </row>
    <row r="2035" ht="13.75" spans="1:80">
      <c r="A2035" s="88" t="s">
        <v>12847</v>
      </c>
      <c r="B2035" s="88" t="s">
        <v>5329</v>
      </c>
      <c r="C2035" s="187" t="s">
        <v>9843</v>
      </c>
      <c r="D2035" s="89" t="s">
        <v>12266</v>
      </c>
      <c r="E2035" s="135">
        <v>4</v>
      </c>
      <c r="F2035" s="135">
        <v>84</v>
      </c>
      <c r="G2035" s="90">
        <f t="shared" si="34"/>
        <v>336</v>
      </c>
      <c r="H2035" s="94"/>
      <c r="I2035" s="95"/>
      <c r="J2035" s="95"/>
      <c r="K2035" s="95"/>
      <c r="L2035" s="95"/>
      <c r="M2035" s="97"/>
      <c r="N2035" s="94"/>
      <c r="O2035" s="95"/>
      <c r="P2035" s="95"/>
      <c r="Q2035" s="95"/>
      <c r="R2035" s="97"/>
      <c r="S2035" s="94"/>
      <c r="T2035" s="95"/>
      <c r="U2035" s="96"/>
      <c r="V2035" s="95"/>
      <c r="W2035" s="95"/>
      <c r="X2035" s="97"/>
      <c r="Y2035" s="94"/>
      <c r="Z2035" s="96"/>
      <c r="AA2035" s="96"/>
      <c r="AB2035" s="95"/>
      <c r="AC2035" s="95"/>
      <c r="AD2035" s="97"/>
      <c r="AE2035" s="94"/>
      <c r="AF2035" s="96"/>
      <c r="AG2035" s="96"/>
      <c r="AH2035" s="95"/>
      <c r="AI2035" s="95"/>
      <c r="AJ2035" s="95"/>
      <c r="AK2035" s="95"/>
      <c r="AL2035" s="91"/>
      <c r="AM2035" s="113"/>
      <c r="AN2035" s="118"/>
      <c r="AO2035" s="118"/>
      <c r="AP2035" s="118"/>
      <c r="AQ2035" s="93"/>
      <c r="AR2035" s="94"/>
      <c r="AS2035" s="96"/>
      <c r="AT2035" s="96"/>
      <c r="AU2035" s="96"/>
      <c r="AV2035" s="95"/>
      <c r="AW2035" s="95"/>
      <c r="AX2035" s="97"/>
      <c r="AY2035" s="97"/>
      <c r="AZ2035" s="97"/>
      <c r="BA2035" s="97"/>
      <c r="BB2035" s="97"/>
      <c r="BC2035" s="99" t="s">
        <v>1366</v>
      </c>
      <c r="BD2035" s="99" t="s">
        <v>12271</v>
      </c>
      <c r="BE2035" s="99"/>
      <c r="BF2035" s="100"/>
      <c r="BG2035" s="103"/>
      <c r="BH2035" s="103"/>
      <c r="BI2035" s="103"/>
      <c r="BJ2035" s="99"/>
      <c r="BK2035" s="112" t="s">
        <v>12848</v>
      </c>
      <c r="BL2035" s="102"/>
      <c r="BM2035" s="99"/>
      <c r="BN2035" s="99"/>
      <c r="BT2035" s="99"/>
      <c r="BU2035" s="99"/>
      <c r="BV2035" s="99"/>
      <c r="BW2035" s="99"/>
      <c r="BX2035" s="99"/>
      <c r="CB2035" s="4" t="s">
        <v>1511</v>
      </c>
    </row>
    <row r="2036" ht="13.75" spans="1:80">
      <c r="A2036" s="88" t="s">
        <v>12847</v>
      </c>
      <c r="B2036" s="88" t="s">
        <v>5329</v>
      </c>
      <c r="C2036" s="106" t="s">
        <v>9843</v>
      </c>
      <c r="D2036" s="89" t="s">
        <v>494</v>
      </c>
      <c r="E2036" s="135">
        <v>4</v>
      </c>
      <c r="F2036" s="135">
        <v>63</v>
      </c>
      <c r="G2036" s="90">
        <f t="shared" si="34"/>
        <v>252</v>
      </c>
      <c r="H2036" s="94"/>
      <c r="I2036" s="95"/>
      <c r="J2036" s="95"/>
      <c r="K2036" s="95"/>
      <c r="L2036" s="95"/>
      <c r="M2036" s="97"/>
      <c r="N2036" s="94"/>
      <c r="O2036" s="95"/>
      <c r="P2036" s="95"/>
      <c r="Q2036" s="95"/>
      <c r="R2036" s="97"/>
      <c r="S2036" s="94"/>
      <c r="T2036" s="95"/>
      <c r="U2036" s="96"/>
      <c r="V2036" s="95"/>
      <c r="W2036" s="95"/>
      <c r="X2036" s="97"/>
      <c r="Y2036" s="94"/>
      <c r="Z2036" s="96"/>
      <c r="AA2036" s="96"/>
      <c r="AB2036" s="95"/>
      <c r="AC2036" s="95"/>
      <c r="AD2036" s="97"/>
      <c r="AE2036" s="94"/>
      <c r="AF2036" s="96"/>
      <c r="AG2036" s="96"/>
      <c r="AH2036" s="95"/>
      <c r="AI2036" s="95"/>
      <c r="AJ2036" s="95"/>
      <c r="AK2036" s="95"/>
      <c r="AL2036" s="91"/>
      <c r="AM2036" s="113"/>
      <c r="AN2036" s="118"/>
      <c r="AO2036" s="118"/>
      <c r="AP2036" s="118"/>
      <c r="AQ2036" s="93"/>
      <c r="AR2036" s="94"/>
      <c r="AS2036" s="96"/>
      <c r="AT2036" s="96"/>
      <c r="AU2036" s="96"/>
      <c r="AV2036" s="95"/>
      <c r="AW2036" s="95"/>
      <c r="AX2036" s="97"/>
      <c r="AY2036" s="97"/>
      <c r="AZ2036" s="97"/>
      <c r="BA2036" s="97"/>
      <c r="BB2036" s="97"/>
      <c r="BC2036" s="98" t="s">
        <v>12362</v>
      </c>
      <c r="BD2036" s="98" t="s">
        <v>12362</v>
      </c>
      <c r="BE2036" s="99"/>
      <c r="BF2036" s="100"/>
      <c r="BG2036" s="103"/>
      <c r="BH2036" s="103"/>
      <c r="BI2036" s="103"/>
      <c r="BJ2036" s="99"/>
      <c r="BK2036" s="112" t="s">
        <v>1511</v>
      </c>
      <c r="BL2036" s="102"/>
      <c r="BM2036" s="99"/>
      <c r="BN2036" s="99"/>
      <c r="BT2036" s="99"/>
      <c r="BU2036" s="99"/>
      <c r="BV2036" s="99"/>
      <c r="BW2036" s="99"/>
      <c r="BX2036" s="99"/>
      <c r="CB2036" s="4" t="s">
        <v>1511</v>
      </c>
    </row>
    <row r="2037" ht="13.75" spans="1:80">
      <c r="A2037" s="88" t="s">
        <v>12849</v>
      </c>
      <c r="B2037" s="88" t="s">
        <v>5037</v>
      </c>
      <c r="C2037" s="106" t="s">
        <v>5038</v>
      </c>
      <c r="D2037" s="89" t="s">
        <v>12266</v>
      </c>
      <c r="E2037" s="135">
        <v>6</v>
      </c>
      <c r="F2037" s="135">
        <v>44</v>
      </c>
      <c r="G2037" s="90">
        <f t="shared" si="34"/>
        <v>264</v>
      </c>
      <c r="H2037" s="107"/>
      <c r="I2037" s="109"/>
      <c r="J2037" s="109"/>
      <c r="K2037" s="109"/>
      <c r="L2037" s="109"/>
      <c r="M2037" s="110"/>
      <c r="N2037" s="176"/>
      <c r="O2037" s="160"/>
      <c r="P2037" s="160"/>
      <c r="Q2037" s="160"/>
      <c r="R2037" s="161"/>
      <c r="S2037" s="107"/>
      <c r="T2037" s="95"/>
      <c r="U2037" s="108"/>
      <c r="V2037" s="109"/>
      <c r="W2037" s="109"/>
      <c r="X2037" s="110"/>
      <c r="Y2037" s="107"/>
      <c r="Z2037" s="108"/>
      <c r="AA2037" s="108"/>
      <c r="AB2037" s="109"/>
      <c r="AC2037" s="109"/>
      <c r="AD2037" s="110"/>
      <c r="AE2037" s="176"/>
      <c r="AF2037" s="159"/>
      <c r="AG2037" s="159"/>
      <c r="AH2037" s="160"/>
      <c r="AI2037" s="160"/>
      <c r="AJ2037" s="160"/>
      <c r="AK2037" s="160"/>
      <c r="AL2037" s="94"/>
      <c r="AM2037" s="96"/>
      <c r="AN2037" s="114"/>
      <c r="AO2037" s="114"/>
      <c r="AP2037" s="114"/>
      <c r="AQ2037" s="97"/>
      <c r="AR2037" s="94"/>
      <c r="AS2037" s="96"/>
      <c r="AT2037" s="96"/>
      <c r="AU2037" s="96"/>
      <c r="AV2037" s="95"/>
      <c r="AW2037" s="95"/>
      <c r="AX2037" s="97"/>
      <c r="AY2037" s="97"/>
      <c r="AZ2037" s="97"/>
      <c r="BA2037" s="97"/>
      <c r="BB2037" s="97"/>
      <c r="BC2037" s="99" t="s">
        <v>1366</v>
      </c>
      <c r="BD2037" s="99" t="s">
        <v>1366</v>
      </c>
      <c r="BE2037" s="99" t="s">
        <v>1366</v>
      </c>
      <c r="BF2037" s="100"/>
      <c r="BG2037" s="103"/>
      <c r="BH2037" s="103"/>
      <c r="BI2037" s="103"/>
      <c r="BJ2037" s="99"/>
      <c r="BK2037" s="112" t="s">
        <v>12487</v>
      </c>
      <c r="BL2037" s="102"/>
      <c r="BM2037" s="99"/>
      <c r="BN2037" s="99"/>
      <c r="BT2037" s="99"/>
      <c r="BU2037" s="99"/>
      <c r="BV2037" s="99"/>
      <c r="BW2037" s="99"/>
      <c r="BX2037" s="99"/>
      <c r="CB2037" s="4" t="s">
        <v>1511</v>
      </c>
    </row>
    <row r="2038" ht="13.75" spans="1:80">
      <c r="A2038" s="88" t="s">
        <v>12849</v>
      </c>
      <c r="B2038" s="88" t="s">
        <v>5037</v>
      </c>
      <c r="C2038" s="106" t="s">
        <v>5038</v>
      </c>
      <c r="D2038" s="89" t="s">
        <v>494</v>
      </c>
      <c r="E2038" s="135">
        <v>6</v>
      </c>
      <c r="F2038" s="135">
        <v>10</v>
      </c>
      <c r="G2038" s="90">
        <f t="shared" si="34"/>
        <v>60</v>
      </c>
      <c r="H2038" s="107"/>
      <c r="I2038" s="109"/>
      <c r="J2038" s="109"/>
      <c r="K2038" s="109"/>
      <c r="L2038" s="109"/>
      <c r="M2038" s="110"/>
      <c r="N2038" s="176"/>
      <c r="O2038" s="160"/>
      <c r="P2038" s="160"/>
      <c r="Q2038" s="160"/>
      <c r="R2038" s="161"/>
      <c r="S2038" s="107"/>
      <c r="T2038" s="95"/>
      <c r="U2038" s="108"/>
      <c r="V2038" s="109"/>
      <c r="W2038" s="109"/>
      <c r="X2038" s="110"/>
      <c r="Y2038" s="107"/>
      <c r="Z2038" s="108"/>
      <c r="AA2038" s="108"/>
      <c r="AB2038" s="109"/>
      <c r="AC2038" s="109"/>
      <c r="AD2038" s="110"/>
      <c r="AE2038" s="176"/>
      <c r="AF2038" s="159"/>
      <c r="AG2038" s="159"/>
      <c r="AH2038" s="160"/>
      <c r="AI2038" s="160"/>
      <c r="AJ2038" s="160"/>
      <c r="AK2038" s="160"/>
      <c r="AL2038" s="94"/>
      <c r="AM2038" s="96"/>
      <c r="AN2038" s="114"/>
      <c r="AO2038" s="114"/>
      <c r="AP2038" s="114"/>
      <c r="AQ2038" s="97"/>
      <c r="AR2038" s="94"/>
      <c r="AS2038" s="96"/>
      <c r="AT2038" s="96"/>
      <c r="AU2038" s="96"/>
      <c r="AV2038" s="95"/>
      <c r="AW2038" s="95"/>
      <c r="AX2038" s="97"/>
      <c r="AY2038" s="97"/>
      <c r="AZ2038" s="97"/>
      <c r="BA2038" s="97"/>
      <c r="BB2038" s="97"/>
      <c r="BC2038" s="98" t="s">
        <v>12362</v>
      </c>
      <c r="BD2038" s="98" t="s">
        <v>12362</v>
      </c>
      <c r="BE2038" s="99" t="s">
        <v>12362</v>
      </c>
      <c r="BF2038" s="100"/>
      <c r="BG2038" s="103"/>
      <c r="BH2038" s="103"/>
      <c r="BI2038" s="103"/>
      <c r="BJ2038" s="99"/>
      <c r="BK2038" s="112" t="s">
        <v>1511</v>
      </c>
      <c r="BL2038" s="102"/>
      <c r="BM2038" s="99"/>
      <c r="BN2038" s="99"/>
      <c r="BT2038" s="99"/>
      <c r="BU2038" s="99"/>
      <c r="BV2038" s="99"/>
      <c r="BW2038" s="99"/>
      <c r="BX2038" s="99"/>
      <c r="CB2038" s="4" t="s">
        <v>1511</v>
      </c>
    </row>
    <row r="2039" ht="13.75" spans="1:80">
      <c r="A2039" s="88" t="s">
        <v>12849</v>
      </c>
      <c r="B2039" s="88" t="s">
        <v>5037</v>
      </c>
      <c r="C2039" s="106" t="s">
        <v>7508</v>
      </c>
      <c r="D2039" s="89" t="s">
        <v>12266</v>
      </c>
      <c r="E2039" s="135">
        <v>6</v>
      </c>
      <c r="F2039" s="135">
        <v>44</v>
      </c>
      <c r="G2039" s="90">
        <f t="shared" si="34"/>
        <v>264</v>
      </c>
      <c r="H2039" s="107"/>
      <c r="I2039" s="109"/>
      <c r="J2039" s="109"/>
      <c r="K2039" s="109"/>
      <c r="L2039" s="109"/>
      <c r="M2039" s="110"/>
      <c r="N2039" s="176"/>
      <c r="O2039" s="160"/>
      <c r="P2039" s="160"/>
      <c r="Q2039" s="160"/>
      <c r="R2039" s="161"/>
      <c r="S2039" s="107"/>
      <c r="T2039" s="95"/>
      <c r="U2039" s="108"/>
      <c r="V2039" s="109"/>
      <c r="W2039" s="109"/>
      <c r="X2039" s="110"/>
      <c r="Y2039" s="107"/>
      <c r="Z2039" s="108"/>
      <c r="AA2039" s="108"/>
      <c r="AB2039" s="109"/>
      <c r="AC2039" s="109"/>
      <c r="AD2039" s="110"/>
      <c r="AE2039" s="176"/>
      <c r="AF2039" s="159"/>
      <c r="AG2039" s="159"/>
      <c r="AH2039" s="160"/>
      <c r="AI2039" s="160"/>
      <c r="AJ2039" s="160"/>
      <c r="AK2039" s="160"/>
      <c r="AL2039" s="94"/>
      <c r="AM2039" s="96"/>
      <c r="AN2039" s="96"/>
      <c r="AO2039" s="95"/>
      <c r="AP2039" s="95"/>
      <c r="AQ2039" s="97"/>
      <c r="AR2039" s="94"/>
      <c r="AS2039" s="96"/>
      <c r="AT2039" s="96"/>
      <c r="AU2039" s="96"/>
      <c r="AV2039" s="95"/>
      <c r="AW2039" s="95"/>
      <c r="AX2039" s="97"/>
      <c r="AY2039" s="97"/>
      <c r="AZ2039" s="97"/>
      <c r="BA2039" s="97"/>
      <c r="BB2039" s="97"/>
      <c r="BC2039" s="99" t="s">
        <v>1366</v>
      </c>
      <c r="BD2039" s="99" t="s">
        <v>1366</v>
      </c>
      <c r="BE2039" s="99" t="s">
        <v>1366</v>
      </c>
      <c r="BF2039" s="100"/>
      <c r="BG2039" s="103"/>
      <c r="BH2039" s="103"/>
      <c r="BI2039" s="103"/>
      <c r="BJ2039" s="99"/>
      <c r="BK2039" s="112" t="s">
        <v>12487</v>
      </c>
      <c r="BL2039" s="102"/>
      <c r="BM2039" s="99"/>
      <c r="BN2039" s="99"/>
      <c r="BT2039" s="99"/>
      <c r="BU2039" s="99"/>
      <c r="BV2039" s="99"/>
      <c r="BW2039" s="99"/>
      <c r="BX2039" s="99"/>
      <c r="CB2039" s="4" t="s">
        <v>1511</v>
      </c>
    </row>
    <row r="2040" ht="13.75" spans="1:80">
      <c r="A2040" s="88" t="s">
        <v>12849</v>
      </c>
      <c r="B2040" s="88" t="s">
        <v>5037</v>
      </c>
      <c r="C2040" s="106" t="s">
        <v>7508</v>
      </c>
      <c r="D2040" s="89" t="s">
        <v>494</v>
      </c>
      <c r="E2040" s="135">
        <v>6</v>
      </c>
      <c r="F2040" s="135">
        <v>10</v>
      </c>
      <c r="G2040" s="90">
        <f t="shared" si="34"/>
        <v>60</v>
      </c>
      <c r="H2040" s="107"/>
      <c r="I2040" s="109"/>
      <c r="J2040" s="109"/>
      <c r="K2040" s="109"/>
      <c r="L2040" s="109"/>
      <c r="M2040" s="110"/>
      <c r="N2040" s="176"/>
      <c r="O2040" s="160"/>
      <c r="P2040" s="160"/>
      <c r="Q2040" s="160"/>
      <c r="R2040" s="161"/>
      <c r="S2040" s="107"/>
      <c r="T2040" s="95"/>
      <c r="U2040" s="108"/>
      <c r="V2040" s="109"/>
      <c r="W2040" s="109"/>
      <c r="X2040" s="110"/>
      <c r="Y2040" s="107"/>
      <c r="Z2040" s="108"/>
      <c r="AA2040" s="108"/>
      <c r="AB2040" s="109"/>
      <c r="AC2040" s="109"/>
      <c r="AD2040" s="110"/>
      <c r="AE2040" s="176"/>
      <c r="AF2040" s="159"/>
      <c r="AG2040" s="159"/>
      <c r="AH2040" s="160"/>
      <c r="AI2040" s="160"/>
      <c r="AJ2040" s="160"/>
      <c r="AK2040" s="160"/>
      <c r="AL2040" s="94"/>
      <c r="AM2040" s="96"/>
      <c r="AN2040" s="96"/>
      <c r="AO2040" s="95"/>
      <c r="AP2040" s="95"/>
      <c r="AQ2040" s="97"/>
      <c r="AR2040" s="94"/>
      <c r="AS2040" s="96"/>
      <c r="AT2040" s="96"/>
      <c r="AU2040" s="96"/>
      <c r="AV2040" s="95"/>
      <c r="AW2040" s="95"/>
      <c r="AX2040" s="97"/>
      <c r="AY2040" s="97"/>
      <c r="AZ2040" s="97"/>
      <c r="BA2040" s="97"/>
      <c r="BB2040" s="97"/>
      <c r="BC2040" s="98" t="s">
        <v>12362</v>
      </c>
      <c r="BD2040" s="98" t="s">
        <v>12362</v>
      </c>
      <c r="BE2040" s="99" t="s">
        <v>12362</v>
      </c>
      <c r="BF2040" s="100"/>
      <c r="BG2040" s="103"/>
      <c r="BH2040" s="103"/>
      <c r="BI2040" s="103"/>
      <c r="BJ2040" s="99"/>
      <c r="BK2040" s="112" t="s">
        <v>1511</v>
      </c>
      <c r="BL2040" s="102"/>
      <c r="BM2040" s="99"/>
      <c r="BN2040" s="99"/>
      <c r="BT2040" s="99"/>
      <c r="BU2040" s="99"/>
      <c r="BV2040" s="99"/>
      <c r="BW2040" s="99"/>
      <c r="BX2040" s="99"/>
      <c r="CB2040" s="4" t="s">
        <v>1511</v>
      </c>
    </row>
    <row r="2041" ht="13.75" spans="1:80">
      <c r="A2041" s="88" t="s">
        <v>12850</v>
      </c>
      <c r="B2041" s="88" t="s">
        <v>5488</v>
      </c>
      <c r="C2041" s="106" t="s">
        <v>5487</v>
      </c>
      <c r="D2041" s="89" t="s">
        <v>12266</v>
      </c>
      <c r="E2041" s="135">
        <v>2</v>
      </c>
      <c r="F2041" s="135">
        <v>252</v>
      </c>
      <c r="G2041" s="90">
        <f t="shared" si="34"/>
        <v>504</v>
      </c>
      <c r="H2041" s="107"/>
      <c r="I2041" s="109"/>
      <c r="J2041" s="109"/>
      <c r="K2041" s="109"/>
      <c r="L2041" s="109"/>
      <c r="M2041" s="110"/>
      <c r="N2041" s="94"/>
      <c r="O2041" s="95"/>
      <c r="P2041" s="95"/>
      <c r="Q2041" s="95"/>
      <c r="R2041" s="97"/>
      <c r="S2041" s="107"/>
      <c r="T2041" s="95"/>
      <c r="U2041" s="108"/>
      <c r="V2041" s="109"/>
      <c r="W2041" s="109"/>
      <c r="X2041" s="110"/>
      <c r="Y2041" s="107"/>
      <c r="Z2041" s="108"/>
      <c r="AA2041" s="108"/>
      <c r="AB2041" s="109"/>
      <c r="AC2041" s="109"/>
      <c r="AD2041" s="110"/>
      <c r="AE2041" s="94"/>
      <c r="AF2041" s="96"/>
      <c r="AG2041" s="96"/>
      <c r="AH2041" s="95"/>
      <c r="AI2041" s="95"/>
      <c r="AJ2041" s="95"/>
      <c r="AK2041" s="95"/>
      <c r="AL2041" s="94"/>
      <c r="AM2041" s="96"/>
      <c r="AN2041" s="96"/>
      <c r="AO2041" s="95"/>
      <c r="AP2041" s="95"/>
      <c r="AQ2041" s="97"/>
      <c r="AR2041" s="94"/>
      <c r="AS2041" s="96"/>
      <c r="AT2041" s="96"/>
      <c r="AU2041" s="96"/>
      <c r="AV2041" s="95"/>
      <c r="AW2041" s="95"/>
      <c r="AX2041" s="97"/>
      <c r="AY2041" s="97"/>
      <c r="AZ2041" s="97"/>
      <c r="BA2041" s="97"/>
      <c r="BB2041" s="97"/>
      <c r="BC2041" s="99" t="s">
        <v>1366</v>
      </c>
      <c r="BD2041" s="99" t="s">
        <v>12298</v>
      </c>
      <c r="BE2041" s="99" t="s">
        <v>1366</v>
      </c>
      <c r="BF2041" s="100"/>
      <c r="BG2041" s="111" t="s">
        <v>12272</v>
      </c>
      <c r="BH2041" s="100"/>
      <c r="BI2041" s="100"/>
      <c r="BJ2041" s="99"/>
      <c r="BK2041" s="112" t="s">
        <v>1511</v>
      </c>
      <c r="BL2041" s="102"/>
      <c r="BM2041" s="99"/>
      <c r="BN2041" s="99"/>
      <c r="BT2041" s="99"/>
      <c r="BU2041" s="99"/>
      <c r="BV2041" s="99"/>
      <c r="BW2041" s="99"/>
      <c r="BX2041" s="99"/>
      <c r="CB2041" s="4" t="s">
        <v>1511</v>
      </c>
    </row>
    <row r="2042" ht="13.75" spans="1:80">
      <c r="A2042" s="88" t="s">
        <v>12850</v>
      </c>
      <c r="B2042" s="88" t="s">
        <v>5488</v>
      </c>
      <c r="C2042" s="106" t="s">
        <v>5487</v>
      </c>
      <c r="D2042" s="89" t="s">
        <v>494</v>
      </c>
      <c r="E2042" s="135">
        <v>2</v>
      </c>
      <c r="F2042" s="135">
        <v>67</v>
      </c>
      <c r="G2042" s="90">
        <f t="shared" si="34"/>
        <v>134</v>
      </c>
      <c r="H2042" s="107"/>
      <c r="I2042" s="109"/>
      <c r="J2042" s="109"/>
      <c r="K2042" s="109"/>
      <c r="L2042" s="109"/>
      <c r="M2042" s="110"/>
      <c r="N2042" s="94"/>
      <c r="O2042" s="95"/>
      <c r="P2042" s="95"/>
      <c r="Q2042" s="95"/>
      <c r="R2042" s="97"/>
      <c r="S2042" s="107"/>
      <c r="T2042" s="95"/>
      <c r="U2042" s="108"/>
      <c r="V2042" s="109"/>
      <c r="W2042" s="109"/>
      <c r="X2042" s="110"/>
      <c r="Y2042" s="107"/>
      <c r="Z2042" s="108"/>
      <c r="AA2042" s="108"/>
      <c r="AB2042" s="109"/>
      <c r="AC2042" s="109"/>
      <c r="AD2042" s="110"/>
      <c r="AE2042" s="94"/>
      <c r="AF2042" s="96"/>
      <c r="AG2042" s="96"/>
      <c r="AH2042" s="95"/>
      <c r="AI2042" s="95"/>
      <c r="AJ2042" s="95"/>
      <c r="AK2042" s="95"/>
      <c r="AL2042" s="94"/>
      <c r="AM2042" s="96"/>
      <c r="AN2042" s="96"/>
      <c r="AO2042" s="95"/>
      <c r="AP2042" s="95"/>
      <c r="AQ2042" s="97"/>
      <c r="AR2042" s="94"/>
      <c r="AS2042" s="96"/>
      <c r="AT2042" s="96"/>
      <c r="AU2042" s="96"/>
      <c r="AV2042" s="95"/>
      <c r="AW2042" s="95"/>
      <c r="AX2042" s="97"/>
      <c r="AY2042" s="97"/>
      <c r="AZ2042" s="97"/>
      <c r="BA2042" s="97"/>
      <c r="BB2042" s="97"/>
      <c r="BC2042" s="99" t="s">
        <v>12362</v>
      </c>
      <c r="BD2042" s="99" t="s">
        <v>12301</v>
      </c>
      <c r="BE2042" s="99" t="s">
        <v>12362</v>
      </c>
      <c r="BF2042" s="100"/>
      <c r="BG2042" s="111" t="s">
        <v>12272</v>
      </c>
      <c r="BH2042" s="111" t="s">
        <v>12272</v>
      </c>
      <c r="BI2042" s="100"/>
      <c r="BJ2042" s="99"/>
      <c r="BK2042" s="112" t="s">
        <v>1511</v>
      </c>
      <c r="BL2042" s="102"/>
      <c r="BM2042" s="99"/>
      <c r="BN2042" s="99"/>
      <c r="BT2042" s="99"/>
      <c r="BU2042" s="99"/>
      <c r="BV2042" s="99"/>
      <c r="BW2042" s="99"/>
      <c r="BX2042" s="99"/>
      <c r="CB2042" s="4" t="s">
        <v>1511</v>
      </c>
    </row>
    <row r="2043" ht="13.75" spans="1:80">
      <c r="A2043" s="88" t="s">
        <v>12851</v>
      </c>
      <c r="B2043" s="88" t="s">
        <v>6653</v>
      </c>
      <c r="C2043" s="106" t="s">
        <v>7973</v>
      </c>
      <c r="D2043" s="89" t="s">
        <v>12266</v>
      </c>
      <c r="E2043" s="135">
        <v>0</v>
      </c>
      <c r="F2043" s="135">
        <v>0</v>
      </c>
      <c r="G2043" s="90">
        <f t="shared" si="34"/>
        <v>0</v>
      </c>
      <c r="H2043" s="107"/>
      <c r="I2043" s="109"/>
      <c r="J2043" s="109"/>
      <c r="K2043" s="109"/>
      <c r="L2043" s="109"/>
      <c r="M2043" s="110"/>
      <c r="N2043" s="94"/>
      <c r="O2043" s="95"/>
      <c r="P2043" s="95"/>
      <c r="Q2043" s="95"/>
      <c r="R2043" s="97"/>
      <c r="S2043" s="94"/>
      <c r="T2043" s="95"/>
      <c r="U2043" s="96"/>
      <c r="V2043" s="95"/>
      <c r="W2043" s="95"/>
      <c r="X2043" s="97"/>
      <c r="Y2043" s="107"/>
      <c r="Z2043" s="108"/>
      <c r="AA2043" s="108"/>
      <c r="AB2043" s="109"/>
      <c r="AC2043" s="109"/>
      <c r="AD2043" s="110"/>
      <c r="AE2043" s="94"/>
      <c r="AF2043" s="96"/>
      <c r="AG2043" s="96"/>
      <c r="AH2043" s="95"/>
      <c r="AI2043" s="95"/>
      <c r="AJ2043" s="95"/>
      <c r="AK2043" s="95"/>
      <c r="AL2043" s="94"/>
      <c r="AM2043" s="96"/>
      <c r="AN2043" s="96"/>
      <c r="AO2043" s="95"/>
      <c r="AP2043" s="95"/>
      <c r="AQ2043" s="97"/>
      <c r="AR2043" s="94"/>
      <c r="AS2043" s="96"/>
      <c r="AT2043" s="96"/>
      <c r="AU2043" s="96"/>
      <c r="AV2043" s="95"/>
      <c r="AW2043" s="95"/>
      <c r="AX2043" s="97"/>
      <c r="AY2043" s="97"/>
      <c r="AZ2043" s="97"/>
      <c r="BA2043" s="97"/>
      <c r="BB2043" s="97"/>
      <c r="BC2043" s="99" t="s">
        <v>12265</v>
      </c>
      <c r="BD2043" s="99" t="s">
        <v>12265</v>
      </c>
      <c r="BE2043" s="99"/>
      <c r="BF2043" s="100"/>
      <c r="BG2043" s="111" t="s">
        <v>12272</v>
      </c>
      <c r="BH2043" s="100"/>
      <c r="BI2043" s="100"/>
      <c r="BJ2043" s="99"/>
      <c r="BK2043" s="112" t="s">
        <v>12265</v>
      </c>
      <c r="BL2043" s="102"/>
      <c r="BM2043" s="99"/>
      <c r="BN2043" s="99"/>
      <c r="BT2043" s="99"/>
      <c r="BU2043" s="99"/>
      <c r="BV2043" s="99"/>
      <c r="BW2043" s="99"/>
      <c r="BX2043" s="99"/>
      <c r="CB2043" s="4" t="s">
        <v>1511</v>
      </c>
    </row>
    <row r="2044" ht="13.75" spans="1:80">
      <c r="A2044" s="88" t="s">
        <v>12851</v>
      </c>
      <c r="B2044" s="88" t="s">
        <v>6653</v>
      </c>
      <c r="C2044" s="106" t="s">
        <v>7973</v>
      </c>
      <c r="D2044" s="89" t="s">
        <v>494</v>
      </c>
      <c r="E2044" s="135">
        <v>4</v>
      </c>
      <c r="F2044" s="135">
        <v>166</v>
      </c>
      <c r="G2044" s="90">
        <f t="shared" si="34"/>
        <v>664</v>
      </c>
      <c r="H2044" s="483"/>
      <c r="I2044" s="367"/>
      <c r="J2044" s="367"/>
      <c r="K2044" s="367"/>
      <c r="L2044" s="367"/>
      <c r="M2044" s="368"/>
      <c r="N2044" s="176"/>
      <c r="O2044" s="160"/>
      <c r="P2044" s="160"/>
      <c r="Q2044" s="160"/>
      <c r="R2044" s="161"/>
      <c r="S2044" s="176"/>
      <c r="T2044" s="160"/>
      <c r="U2044" s="159"/>
      <c r="V2044" s="160"/>
      <c r="W2044" s="160"/>
      <c r="X2044" s="161"/>
      <c r="Y2044" s="366"/>
      <c r="Z2044" s="484"/>
      <c r="AA2044" s="484"/>
      <c r="AB2044" s="367"/>
      <c r="AC2044" s="367"/>
      <c r="AD2044" s="368"/>
      <c r="AE2044" s="176"/>
      <c r="AF2044" s="159"/>
      <c r="AG2044" s="159"/>
      <c r="AH2044" s="160"/>
      <c r="AI2044" s="160"/>
      <c r="AJ2044" s="160"/>
      <c r="AK2044" s="160"/>
      <c r="AL2044" s="94"/>
      <c r="AM2044" s="96"/>
      <c r="AN2044" s="96"/>
      <c r="AO2044" s="95"/>
      <c r="AP2044" s="95"/>
      <c r="AQ2044" s="97"/>
      <c r="AR2044" s="94"/>
      <c r="AS2044" s="96"/>
      <c r="AT2044" s="96"/>
      <c r="AU2044" s="96"/>
      <c r="AV2044" s="95"/>
      <c r="AW2044" s="95"/>
      <c r="AX2044" s="97"/>
      <c r="AY2044" s="97"/>
      <c r="AZ2044" s="97"/>
      <c r="BA2044" s="97"/>
      <c r="BB2044" s="97"/>
      <c r="BC2044" s="99" t="s">
        <v>12301</v>
      </c>
      <c r="BD2044" s="99" t="s">
        <v>12362</v>
      </c>
      <c r="BE2044" s="99" t="s">
        <v>12362</v>
      </c>
      <c r="BF2044" s="100"/>
      <c r="BG2044" s="111" t="s">
        <v>12272</v>
      </c>
      <c r="BH2044" s="111" t="s">
        <v>12272</v>
      </c>
      <c r="BI2044" s="100"/>
      <c r="BJ2044" s="99"/>
      <c r="BK2044" s="112" t="s">
        <v>1511</v>
      </c>
      <c r="BL2044" s="102"/>
      <c r="BM2044" s="99"/>
      <c r="BN2044" s="99"/>
      <c r="BT2044" s="99"/>
      <c r="BU2044" s="99"/>
      <c r="BV2044" s="99"/>
      <c r="BW2044" s="99"/>
      <c r="BX2044" s="99"/>
      <c r="CB2044" s="4" t="s">
        <v>1511</v>
      </c>
    </row>
    <row r="2045" ht="13.75" spans="1:80">
      <c r="A2045" s="88" t="s">
        <v>12851</v>
      </c>
      <c r="B2045" s="88" t="s">
        <v>6653</v>
      </c>
      <c r="C2045" s="106" t="s">
        <v>9831</v>
      </c>
      <c r="D2045" s="89" t="s">
        <v>12266</v>
      </c>
      <c r="E2045" s="135">
        <v>0</v>
      </c>
      <c r="F2045" s="135">
        <v>0</v>
      </c>
      <c r="G2045" s="90">
        <f t="shared" si="34"/>
        <v>0</v>
      </c>
      <c r="H2045" s="107"/>
      <c r="I2045" s="109"/>
      <c r="J2045" s="109"/>
      <c r="K2045" s="109"/>
      <c r="L2045" s="109"/>
      <c r="M2045" s="110"/>
      <c r="N2045" s="94"/>
      <c r="O2045" s="95"/>
      <c r="P2045" s="95"/>
      <c r="Q2045" s="95"/>
      <c r="R2045" s="97"/>
      <c r="S2045" s="94"/>
      <c r="T2045" s="95"/>
      <c r="U2045" s="96"/>
      <c r="V2045" s="95"/>
      <c r="W2045" s="95"/>
      <c r="X2045" s="97"/>
      <c r="Y2045" s="107"/>
      <c r="Z2045" s="108"/>
      <c r="AA2045" s="108"/>
      <c r="AB2045" s="109"/>
      <c r="AC2045" s="109"/>
      <c r="AD2045" s="110"/>
      <c r="AE2045" s="94"/>
      <c r="AF2045" s="96"/>
      <c r="AG2045" s="96"/>
      <c r="AH2045" s="95"/>
      <c r="AI2045" s="95"/>
      <c r="AJ2045" s="95"/>
      <c r="AK2045" s="95"/>
      <c r="AL2045" s="97"/>
      <c r="AM2045" s="97"/>
      <c r="AN2045" s="97"/>
      <c r="AO2045" s="97"/>
      <c r="AP2045" s="97"/>
      <c r="AQ2045" s="97"/>
      <c r="AR2045" s="94"/>
      <c r="AS2045" s="96"/>
      <c r="AT2045" s="96"/>
      <c r="AU2045" s="96"/>
      <c r="AV2045" s="95"/>
      <c r="AW2045" s="95"/>
      <c r="AX2045" s="97"/>
      <c r="AY2045" s="97"/>
      <c r="AZ2045" s="97"/>
      <c r="BA2045" s="97"/>
      <c r="BB2045" s="97"/>
      <c r="BC2045" s="99" t="s">
        <v>12265</v>
      </c>
      <c r="BD2045" s="99" t="s">
        <v>12265</v>
      </c>
      <c r="BE2045" s="99"/>
      <c r="BF2045" s="100"/>
      <c r="BG2045" s="111" t="s">
        <v>12272</v>
      </c>
      <c r="BH2045" s="100"/>
      <c r="BI2045" s="100"/>
      <c r="BJ2045" s="99"/>
      <c r="BK2045" s="112" t="s">
        <v>12265</v>
      </c>
      <c r="BL2045" s="102"/>
      <c r="BM2045" s="99"/>
      <c r="BN2045" s="99"/>
      <c r="BT2045" s="99"/>
      <c r="BU2045" s="99"/>
      <c r="BV2045" s="99"/>
      <c r="BW2045" s="99"/>
      <c r="BX2045" s="99"/>
      <c r="CB2045" s="4" t="s">
        <v>1511</v>
      </c>
    </row>
    <row r="2046" ht="13.75" spans="1:80">
      <c r="A2046" s="88" t="s">
        <v>12851</v>
      </c>
      <c r="B2046" s="88" t="s">
        <v>6653</v>
      </c>
      <c r="C2046" s="106" t="s">
        <v>9831</v>
      </c>
      <c r="D2046" s="89" t="s">
        <v>494</v>
      </c>
      <c r="E2046" s="135">
        <v>4</v>
      </c>
      <c r="F2046" s="135">
        <v>166</v>
      </c>
      <c r="G2046" s="90">
        <f t="shared" si="34"/>
        <v>664</v>
      </c>
      <c r="H2046" s="483"/>
      <c r="I2046" s="367"/>
      <c r="J2046" s="367"/>
      <c r="K2046" s="367"/>
      <c r="L2046" s="367"/>
      <c r="M2046" s="368"/>
      <c r="N2046" s="176"/>
      <c r="O2046" s="160">
        <v>48</v>
      </c>
      <c r="P2046" s="160">
        <v>44</v>
      </c>
      <c r="Q2046" s="160">
        <v>40</v>
      </c>
      <c r="R2046" s="161">
        <v>38</v>
      </c>
      <c r="S2046" s="176"/>
      <c r="T2046" s="160"/>
      <c r="U2046" s="159"/>
      <c r="V2046" s="160"/>
      <c r="W2046" s="160"/>
      <c r="X2046" s="161"/>
      <c r="Y2046" s="366"/>
      <c r="Z2046" s="484"/>
      <c r="AA2046" s="484"/>
      <c r="AB2046" s="367"/>
      <c r="AC2046" s="367"/>
      <c r="AD2046" s="368"/>
      <c r="AE2046" s="176"/>
      <c r="AF2046" s="159"/>
      <c r="AG2046" s="159"/>
      <c r="AH2046" s="160"/>
      <c r="AI2046" s="160"/>
      <c r="AJ2046" s="160"/>
      <c r="AK2046" s="160"/>
      <c r="AL2046" s="97"/>
      <c r="AM2046" s="97"/>
      <c r="AN2046" s="97"/>
      <c r="AO2046" s="97"/>
      <c r="AP2046" s="97"/>
      <c r="AQ2046" s="97"/>
      <c r="AR2046" s="94"/>
      <c r="AS2046" s="96"/>
      <c r="AT2046" s="96"/>
      <c r="AU2046" s="96"/>
      <c r="AV2046" s="95"/>
      <c r="AW2046" s="95"/>
      <c r="AX2046" s="97"/>
      <c r="AY2046" s="97"/>
      <c r="AZ2046" s="97"/>
      <c r="BA2046" s="97"/>
      <c r="BB2046" s="97"/>
      <c r="BC2046" s="99" t="s">
        <v>12301</v>
      </c>
      <c r="BD2046" s="99" t="s">
        <v>12362</v>
      </c>
      <c r="BE2046" s="99" t="s">
        <v>12362</v>
      </c>
      <c r="BF2046" s="100"/>
      <c r="BG2046" s="111" t="s">
        <v>12272</v>
      </c>
      <c r="BH2046" s="111" t="s">
        <v>12272</v>
      </c>
      <c r="BI2046" s="100"/>
      <c r="BJ2046" s="99"/>
      <c r="BK2046" s="112" t="s">
        <v>1511</v>
      </c>
      <c r="BL2046" s="102"/>
      <c r="BM2046" s="99"/>
      <c r="BN2046" s="99"/>
      <c r="BT2046" s="99"/>
      <c r="BU2046" s="99"/>
      <c r="BV2046" s="99"/>
      <c r="BW2046" s="99"/>
      <c r="BX2046" s="99"/>
      <c r="CB2046" s="4" t="s">
        <v>1511</v>
      </c>
    </row>
    <row r="2047" ht="13.75" spans="1:80">
      <c r="A2047" s="88" t="s">
        <v>12852</v>
      </c>
      <c r="B2047" s="88">
        <v>96448895</v>
      </c>
      <c r="C2047" s="106">
        <v>96448802</v>
      </c>
      <c r="D2047" s="89" t="s">
        <v>12266</v>
      </c>
      <c r="E2047" s="135">
        <v>2</v>
      </c>
      <c r="F2047" s="135">
        <v>252</v>
      </c>
      <c r="G2047" s="90">
        <f t="shared" si="34"/>
        <v>504</v>
      </c>
      <c r="H2047" s="94"/>
      <c r="I2047" s="95"/>
      <c r="J2047" s="95"/>
      <c r="K2047" s="95"/>
      <c r="L2047" s="95"/>
      <c r="M2047" s="97"/>
      <c r="N2047" s="94"/>
      <c r="O2047" s="95"/>
      <c r="P2047" s="95"/>
      <c r="Q2047" s="95"/>
      <c r="R2047" s="97"/>
      <c r="S2047" s="107"/>
      <c r="T2047" s="95"/>
      <c r="U2047" s="108"/>
      <c r="V2047" s="109"/>
      <c r="W2047" s="109"/>
      <c r="X2047" s="110"/>
      <c r="Y2047" s="126"/>
      <c r="Z2047" s="129"/>
      <c r="AA2047" s="129"/>
      <c r="AB2047" s="127"/>
      <c r="AC2047" s="127"/>
      <c r="AD2047" s="128"/>
      <c r="AE2047" s="94"/>
      <c r="AF2047" s="96"/>
      <c r="AG2047" s="96"/>
      <c r="AH2047" s="95"/>
      <c r="AI2047" s="95"/>
      <c r="AJ2047" s="95"/>
      <c r="AK2047" s="95"/>
      <c r="AL2047" s="97"/>
      <c r="AM2047" s="97"/>
      <c r="AN2047" s="97"/>
      <c r="AO2047" s="97"/>
      <c r="AP2047" s="97"/>
      <c r="AQ2047" s="97"/>
      <c r="AR2047" s="94"/>
      <c r="AS2047" s="96"/>
      <c r="AT2047" s="96"/>
      <c r="AU2047" s="96"/>
      <c r="AV2047" s="95"/>
      <c r="AW2047" s="95"/>
      <c r="AX2047" s="97"/>
      <c r="AY2047" s="97"/>
      <c r="AZ2047" s="97"/>
      <c r="BA2047" s="97"/>
      <c r="BB2047" s="97"/>
      <c r="BC2047" s="99" t="s">
        <v>1366</v>
      </c>
      <c r="BD2047" s="99" t="s">
        <v>1366</v>
      </c>
      <c r="BE2047" s="99"/>
      <c r="BF2047" s="100"/>
      <c r="BG2047" s="103"/>
      <c r="BH2047" s="103"/>
      <c r="BI2047" s="103"/>
      <c r="BJ2047" s="99"/>
      <c r="BK2047" s="112" t="s">
        <v>1511</v>
      </c>
      <c r="BL2047" s="102"/>
      <c r="BM2047" s="99"/>
      <c r="BN2047" s="99"/>
      <c r="BT2047" s="99"/>
      <c r="BU2047" s="99"/>
      <c r="BV2047" s="99"/>
      <c r="BW2047" s="99"/>
      <c r="BX2047" s="99"/>
      <c r="CB2047" s="13" t="s">
        <v>1511</v>
      </c>
    </row>
    <row r="2048" ht="13.75" spans="1:80">
      <c r="A2048" s="88" t="s">
        <v>12852</v>
      </c>
      <c r="B2048" s="88">
        <v>96448895</v>
      </c>
      <c r="C2048" s="106">
        <v>96448802</v>
      </c>
      <c r="D2048" s="89" t="s">
        <v>494</v>
      </c>
      <c r="E2048" s="135">
        <v>2</v>
      </c>
      <c r="F2048" s="135">
        <v>67</v>
      </c>
      <c r="G2048" s="90">
        <f t="shared" si="34"/>
        <v>134</v>
      </c>
      <c r="H2048" s="94"/>
      <c r="I2048" s="95"/>
      <c r="J2048" s="95"/>
      <c r="K2048" s="95"/>
      <c r="L2048" s="95"/>
      <c r="M2048" s="97"/>
      <c r="N2048" s="94"/>
      <c r="O2048" s="95"/>
      <c r="P2048" s="95"/>
      <c r="Q2048" s="95"/>
      <c r="R2048" s="97"/>
      <c r="S2048" s="107"/>
      <c r="T2048" s="95"/>
      <c r="U2048" s="108"/>
      <c r="V2048" s="109"/>
      <c r="W2048" s="109"/>
      <c r="X2048" s="110"/>
      <c r="Y2048" s="126"/>
      <c r="Z2048" s="129"/>
      <c r="AA2048" s="129"/>
      <c r="AB2048" s="127"/>
      <c r="AC2048" s="127"/>
      <c r="AD2048" s="128"/>
      <c r="AE2048" s="94"/>
      <c r="AF2048" s="96"/>
      <c r="AG2048" s="96"/>
      <c r="AH2048" s="95"/>
      <c r="AI2048" s="95"/>
      <c r="AJ2048" s="95"/>
      <c r="AK2048" s="95"/>
      <c r="AL2048" s="97"/>
      <c r="AM2048" s="97"/>
      <c r="AN2048" s="97"/>
      <c r="AO2048" s="97"/>
      <c r="AP2048" s="97"/>
      <c r="AQ2048" s="97"/>
      <c r="AR2048" s="94"/>
      <c r="AS2048" s="96"/>
      <c r="AT2048" s="96"/>
      <c r="AU2048" s="96"/>
      <c r="AV2048" s="95"/>
      <c r="AW2048" s="95"/>
      <c r="AX2048" s="97"/>
      <c r="AY2048" s="97"/>
      <c r="AZ2048" s="97"/>
      <c r="BA2048" s="97"/>
      <c r="BB2048" s="97"/>
      <c r="BC2048" s="99" t="s">
        <v>12362</v>
      </c>
      <c r="BD2048" s="99" t="s">
        <v>12362</v>
      </c>
      <c r="BE2048" s="99"/>
      <c r="BF2048" s="100"/>
      <c r="BG2048" s="103"/>
      <c r="BH2048" s="103"/>
      <c r="BI2048" s="103"/>
      <c r="BJ2048" s="99"/>
      <c r="BK2048" s="112" t="s">
        <v>1511</v>
      </c>
      <c r="BL2048" s="102"/>
      <c r="BM2048" s="99"/>
      <c r="BN2048" s="99"/>
      <c r="BT2048" s="99"/>
      <c r="BU2048" s="99"/>
      <c r="BV2048" s="99"/>
      <c r="BW2048" s="99"/>
      <c r="BX2048" s="99"/>
      <c r="CB2048" s="13" t="s">
        <v>1511</v>
      </c>
    </row>
    <row r="2049" ht="13.75" spans="1:80">
      <c r="A2049" s="88" t="s">
        <v>12852</v>
      </c>
      <c r="B2049" s="88">
        <v>96448895</v>
      </c>
      <c r="C2049" s="88" t="s">
        <v>2771</v>
      </c>
      <c r="D2049" s="89" t="s">
        <v>12266</v>
      </c>
      <c r="E2049" s="135">
        <v>2</v>
      </c>
      <c r="F2049" s="135">
        <v>252</v>
      </c>
      <c r="G2049" s="90">
        <f t="shared" si="34"/>
        <v>504</v>
      </c>
      <c r="H2049" s="94"/>
      <c r="I2049" s="95"/>
      <c r="J2049" s="95"/>
      <c r="K2049" s="95"/>
      <c r="L2049" s="95"/>
      <c r="M2049" s="97"/>
      <c r="N2049" s="94"/>
      <c r="O2049" s="95"/>
      <c r="P2049" s="95"/>
      <c r="Q2049" s="95"/>
      <c r="R2049" s="97"/>
      <c r="S2049" s="366"/>
      <c r="T2049" s="95"/>
      <c r="U2049" s="484"/>
      <c r="V2049" s="367"/>
      <c r="W2049" s="367"/>
      <c r="X2049" s="368"/>
      <c r="Y2049" s="451"/>
      <c r="Z2049" s="130"/>
      <c r="AA2049" s="130"/>
      <c r="AB2049" s="131"/>
      <c r="AC2049" s="131"/>
      <c r="AD2049" s="450"/>
      <c r="AE2049" s="94"/>
      <c r="AF2049" s="96"/>
      <c r="AG2049" s="96"/>
      <c r="AH2049" s="95"/>
      <c r="AI2049" s="95"/>
      <c r="AJ2049" s="95"/>
      <c r="AK2049" s="95"/>
      <c r="AL2049" s="97"/>
      <c r="AM2049" s="97"/>
      <c r="AN2049" s="97"/>
      <c r="AO2049" s="97"/>
      <c r="AP2049" s="97"/>
      <c r="AQ2049" s="97"/>
      <c r="AR2049" s="94"/>
      <c r="AS2049" s="96"/>
      <c r="AT2049" s="96"/>
      <c r="AU2049" s="96"/>
      <c r="AV2049" s="95"/>
      <c r="AW2049" s="95"/>
      <c r="AX2049" s="97"/>
      <c r="AY2049" s="97"/>
      <c r="AZ2049" s="97"/>
      <c r="BA2049" s="97"/>
      <c r="BB2049" s="97"/>
      <c r="BC2049" s="99" t="s">
        <v>1366</v>
      </c>
      <c r="BD2049" s="99" t="s">
        <v>1366</v>
      </c>
      <c r="BE2049" s="99"/>
      <c r="BF2049" s="100"/>
      <c r="BG2049" s="103"/>
      <c r="BH2049" s="103"/>
      <c r="BI2049" s="103"/>
      <c r="BJ2049" s="99"/>
      <c r="BK2049" s="112" t="s">
        <v>1511</v>
      </c>
      <c r="BL2049" s="102"/>
      <c r="BM2049" s="99"/>
      <c r="BN2049" s="99"/>
      <c r="BT2049" s="99"/>
      <c r="BU2049" s="99"/>
      <c r="BV2049" s="99"/>
      <c r="BW2049" s="99"/>
      <c r="BX2049" s="99"/>
      <c r="CB2049" s="13" t="s">
        <v>1511</v>
      </c>
    </row>
    <row r="2050" ht="13.75" spans="1:80">
      <c r="A2050" s="88" t="s">
        <v>12852</v>
      </c>
      <c r="B2050" s="88">
        <v>96448895</v>
      </c>
      <c r="C2050" s="88" t="s">
        <v>2771</v>
      </c>
      <c r="D2050" s="89" t="s">
        <v>494</v>
      </c>
      <c r="E2050" s="135">
        <v>2</v>
      </c>
      <c r="F2050" s="135">
        <v>67</v>
      </c>
      <c r="G2050" s="90">
        <f t="shared" si="34"/>
        <v>134</v>
      </c>
      <c r="H2050" s="94"/>
      <c r="I2050" s="95"/>
      <c r="J2050" s="95"/>
      <c r="K2050" s="95"/>
      <c r="L2050" s="95"/>
      <c r="M2050" s="97"/>
      <c r="N2050" s="94"/>
      <c r="O2050" s="95"/>
      <c r="P2050" s="95"/>
      <c r="Q2050" s="95"/>
      <c r="R2050" s="97"/>
      <c r="S2050" s="366"/>
      <c r="T2050" s="95"/>
      <c r="U2050" s="484"/>
      <c r="V2050" s="367"/>
      <c r="W2050" s="367"/>
      <c r="X2050" s="368"/>
      <c r="Y2050" s="451"/>
      <c r="Z2050" s="130"/>
      <c r="AA2050" s="130"/>
      <c r="AB2050" s="131"/>
      <c r="AC2050" s="131"/>
      <c r="AD2050" s="450"/>
      <c r="AE2050" s="94"/>
      <c r="AF2050" s="96"/>
      <c r="AG2050" s="96"/>
      <c r="AH2050" s="95"/>
      <c r="AI2050" s="95"/>
      <c r="AJ2050" s="95"/>
      <c r="AK2050" s="95"/>
      <c r="AL2050" s="97"/>
      <c r="AM2050" s="97"/>
      <c r="AN2050" s="97"/>
      <c r="AO2050" s="97"/>
      <c r="AP2050" s="97"/>
      <c r="AQ2050" s="97"/>
      <c r="AR2050" s="94"/>
      <c r="AS2050" s="96"/>
      <c r="AT2050" s="96"/>
      <c r="AU2050" s="96"/>
      <c r="AV2050" s="95"/>
      <c r="AW2050" s="95"/>
      <c r="AX2050" s="97"/>
      <c r="AY2050" s="97"/>
      <c r="AZ2050" s="97"/>
      <c r="BA2050" s="97"/>
      <c r="BB2050" s="97"/>
      <c r="BC2050" s="99" t="s">
        <v>12362</v>
      </c>
      <c r="BD2050" s="99" t="s">
        <v>12362</v>
      </c>
      <c r="BE2050" s="99"/>
      <c r="BF2050" s="100"/>
      <c r="BG2050" s="103"/>
      <c r="BH2050" s="103"/>
      <c r="BI2050" s="103"/>
      <c r="BJ2050" s="99"/>
      <c r="BK2050" s="112" t="s">
        <v>1511</v>
      </c>
      <c r="BL2050" s="102"/>
      <c r="BM2050" s="99"/>
      <c r="BN2050" s="99"/>
      <c r="BT2050" s="99"/>
      <c r="BU2050" s="99"/>
      <c r="BV2050" s="99"/>
      <c r="BW2050" s="99"/>
      <c r="BX2050" s="99"/>
      <c r="CB2050" s="13" t="s">
        <v>1511</v>
      </c>
    </row>
    <row r="2051" ht="13.75" spans="1:80">
      <c r="A2051" s="88" t="s">
        <v>12853</v>
      </c>
      <c r="B2051" s="88" t="s">
        <v>1039</v>
      </c>
      <c r="C2051" s="88" t="s">
        <v>8590</v>
      </c>
      <c r="D2051" s="89" t="s">
        <v>12266</v>
      </c>
      <c r="E2051" s="254">
        <v>9</v>
      </c>
      <c r="F2051" s="135">
        <v>205</v>
      </c>
      <c r="G2051" s="90">
        <f t="shared" si="34"/>
        <v>1845</v>
      </c>
      <c r="H2051" s="485"/>
      <c r="I2051" s="486"/>
      <c r="J2051" s="486">
        <v>122</v>
      </c>
      <c r="K2051" s="486">
        <v>126</v>
      </c>
      <c r="L2051" s="486">
        <v>63</v>
      </c>
      <c r="M2051" s="487"/>
      <c r="N2051" s="94"/>
      <c r="O2051" s="95"/>
      <c r="P2051" s="95"/>
      <c r="Q2051" s="95"/>
      <c r="R2051" s="97"/>
      <c r="S2051" s="94"/>
      <c r="T2051" s="95"/>
      <c r="U2051" s="96"/>
      <c r="V2051" s="95"/>
      <c r="W2051" s="95"/>
      <c r="X2051" s="97"/>
      <c r="Y2051" s="94"/>
      <c r="Z2051" s="96"/>
      <c r="AA2051" s="96"/>
      <c r="AB2051" s="95"/>
      <c r="AC2051" s="95"/>
      <c r="AD2051" s="97"/>
      <c r="AE2051" s="91"/>
      <c r="AF2051" s="113"/>
      <c r="AG2051" s="113"/>
      <c r="AH2051" s="92"/>
      <c r="AI2051" s="92"/>
      <c r="AJ2051" s="92"/>
      <c r="AK2051" s="92"/>
      <c r="AL2051" s="94"/>
      <c r="AM2051" s="96"/>
      <c r="AN2051" s="96"/>
      <c r="AO2051" s="95"/>
      <c r="AP2051" s="95"/>
      <c r="AQ2051" s="97"/>
      <c r="AR2051" s="94"/>
      <c r="AS2051" s="96"/>
      <c r="AT2051" s="96"/>
      <c r="AU2051" s="96"/>
      <c r="AV2051" s="95"/>
      <c r="AW2051" s="95"/>
      <c r="AX2051" s="97"/>
      <c r="AY2051" s="97"/>
      <c r="AZ2051" s="97"/>
      <c r="BA2051" s="97"/>
      <c r="BB2051" s="97"/>
      <c r="BC2051" s="99" t="s">
        <v>12349</v>
      </c>
      <c r="BD2051" s="99" t="s">
        <v>12297</v>
      </c>
      <c r="BE2051" s="99"/>
      <c r="BF2051" s="100"/>
      <c r="BG2051" s="100"/>
      <c r="BH2051" s="111"/>
      <c r="BI2051" s="100"/>
      <c r="BJ2051" s="99"/>
      <c r="BK2051" s="112" t="s">
        <v>1511</v>
      </c>
      <c r="BL2051" s="102"/>
      <c r="BM2051" s="99"/>
      <c r="BN2051" s="99"/>
      <c r="BT2051" s="99"/>
      <c r="BU2051" s="99"/>
      <c r="BV2051" s="99"/>
      <c r="BW2051" s="99"/>
      <c r="BX2051" s="99"/>
      <c r="CB2051" s="13" t="s">
        <v>1511</v>
      </c>
    </row>
    <row r="2052" ht="13.75" spans="1:80">
      <c r="A2052" s="88" t="s">
        <v>12853</v>
      </c>
      <c r="B2052" s="88" t="s">
        <v>1039</v>
      </c>
      <c r="C2052" s="88" t="s">
        <v>8590</v>
      </c>
      <c r="D2052" s="89" t="s">
        <v>494</v>
      </c>
      <c r="E2052" s="254">
        <v>9</v>
      </c>
      <c r="F2052" s="135">
        <v>162</v>
      </c>
      <c r="G2052" s="90">
        <f t="shared" si="34"/>
        <v>1458</v>
      </c>
      <c r="H2052" s="485"/>
      <c r="I2052" s="486"/>
      <c r="J2052" s="486">
        <v>112</v>
      </c>
      <c r="K2052" s="486">
        <v>128</v>
      </c>
      <c r="L2052" s="486">
        <v>58</v>
      </c>
      <c r="M2052" s="487"/>
      <c r="N2052" s="94"/>
      <c r="O2052" s="95"/>
      <c r="P2052" s="95"/>
      <c r="Q2052" s="95"/>
      <c r="R2052" s="97"/>
      <c r="S2052" s="94"/>
      <c r="T2052" s="95"/>
      <c r="U2052" s="96"/>
      <c r="V2052" s="95"/>
      <c r="W2052" s="95"/>
      <c r="X2052" s="97"/>
      <c r="Y2052" s="94"/>
      <c r="Z2052" s="96"/>
      <c r="AA2052" s="96"/>
      <c r="AB2052" s="95"/>
      <c r="AC2052" s="95"/>
      <c r="AD2052" s="97"/>
      <c r="AE2052" s="91"/>
      <c r="AF2052" s="113"/>
      <c r="AG2052" s="113"/>
      <c r="AH2052" s="92"/>
      <c r="AI2052" s="92"/>
      <c r="AJ2052" s="92"/>
      <c r="AK2052" s="92"/>
      <c r="AL2052" s="94"/>
      <c r="AM2052" s="96"/>
      <c r="AN2052" s="96"/>
      <c r="AO2052" s="95"/>
      <c r="AP2052" s="95"/>
      <c r="AQ2052" s="97"/>
      <c r="AR2052" s="94"/>
      <c r="AS2052" s="96"/>
      <c r="AT2052" s="96"/>
      <c r="AU2052" s="96"/>
      <c r="AV2052" s="95"/>
      <c r="AW2052" s="95"/>
      <c r="AX2052" s="97"/>
      <c r="AY2052" s="97"/>
      <c r="AZ2052" s="97"/>
      <c r="BA2052" s="97"/>
      <c r="BB2052" s="97"/>
      <c r="BC2052" s="99" t="s">
        <v>12350</v>
      </c>
      <c r="BD2052" s="99" t="s">
        <v>12300</v>
      </c>
      <c r="BE2052" s="99"/>
      <c r="BF2052" s="100"/>
      <c r="BG2052" s="100"/>
      <c r="BH2052" s="111"/>
      <c r="BI2052" s="111"/>
      <c r="BJ2052" s="99"/>
      <c r="BK2052" s="112" t="s">
        <v>1511</v>
      </c>
      <c r="BL2052" s="102"/>
      <c r="BM2052" s="99"/>
      <c r="BN2052" s="99"/>
      <c r="BT2052" s="99"/>
      <c r="BU2052" s="99"/>
      <c r="BV2052" s="99"/>
      <c r="BW2052" s="99"/>
      <c r="BX2052" s="99"/>
      <c r="CB2052" s="13" t="s">
        <v>1511</v>
      </c>
    </row>
    <row r="2053" ht="13.75" spans="1:80">
      <c r="A2053" s="88" t="s">
        <v>12853</v>
      </c>
      <c r="B2053" s="88" t="s">
        <v>1039</v>
      </c>
      <c r="C2053" s="88" t="s">
        <v>1040</v>
      </c>
      <c r="D2053" s="89" t="s">
        <v>12266</v>
      </c>
      <c r="E2053" s="254">
        <v>9</v>
      </c>
      <c r="F2053" s="135">
        <v>205</v>
      </c>
      <c r="G2053" s="90">
        <f t="shared" si="34"/>
        <v>1845</v>
      </c>
      <c r="H2053" s="485"/>
      <c r="I2053" s="486"/>
      <c r="J2053" s="486">
        <v>90</v>
      </c>
      <c r="K2053" s="486">
        <v>108</v>
      </c>
      <c r="L2053" s="486">
        <v>80</v>
      </c>
      <c r="M2053" s="487"/>
      <c r="N2053" s="94"/>
      <c r="O2053" s="95"/>
      <c r="P2053" s="95"/>
      <c r="Q2053" s="95"/>
      <c r="R2053" s="97"/>
      <c r="S2053" s="94"/>
      <c r="T2053" s="95"/>
      <c r="U2053" s="96"/>
      <c r="V2053" s="95"/>
      <c r="W2053" s="95"/>
      <c r="X2053" s="97"/>
      <c r="Y2053" s="94"/>
      <c r="Z2053" s="96"/>
      <c r="AA2053" s="96"/>
      <c r="AB2053" s="95"/>
      <c r="AC2053" s="95"/>
      <c r="AD2053" s="97"/>
      <c r="AE2053" s="91"/>
      <c r="AF2053" s="113"/>
      <c r="AG2053" s="113">
        <v>107</v>
      </c>
      <c r="AH2053" s="92">
        <v>108</v>
      </c>
      <c r="AI2053" s="92">
        <v>80</v>
      </c>
      <c r="AJ2053" s="92">
        <v>49</v>
      </c>
      <c r="AK2053" s="92"/>
      <c r="AL2053" s="94"/>
      <c r="AM2053" s="96"/>
      <c r="AN2053" s="96"/>
      <c r="AO2053" s="95"/>
      <c r="AP2053" s="95"/>
      <c r="AQ2053" s="97"/>
      <c r="AR2053" s="94"/>
      <c r="AS2053" s="95"/>
      <c r="AT2053" s="95"/>
      <c r="AU2053" s="95"/>
      <c r="AV2053" s="95"/>
      <c r="AW2053" s="488"/>
      <c r="AX2053" s="97"/>
      <c r="AY2053" s="97"/>
      <c r="AZ2053" s="97"/>
      <c r="BA2053" s="97"/>
      <c r="BB2053" s="97"/>
      <c r="BC2053" s="99" t="s">
        <v>12349</v>
      </c>
      <c r="BD2053" s="99" t="s">
        <v>12297</v>
      </c>
      <c r="BE2053" s="99"/>
      <c r="BF2053" s="100"/>
      <c r="BG2053" s="100"/>
      <c r="BH2053" s="111"/>
      <c r="BI2053" s="100"/>
      <c r="BJ2053" s="99"/>
      <c r="BK2053" s="112" t="s">
        <v>1511</v>
      </c>
      <c r="BL2053" s="102"/>
      <c r="BM2053" s="99"/>
      <c r="BN2053" s="99"/>
      <c r="BT2053" s="99"/>
      <c r="BU2053" s="99"/>
      <c r="BV2053" s="99"/>
      <c r="BW2053" s="99"/>
      <c r="BX2053" s="99"/>
      <c r="CB2053" s="13" t="s">
        <v>1511</v>
      </c>
    </row>
    <row r="2054" ht="13.75" spans="1:80">
      <c r="A2054" s="88" t="s">
        <v>12853</v>
      </c>
      <c r="B2054" s="88" t="s">
        <v>1039</v>
      </c>
      <c r="C2054" s="88" t="s">
        <v>1040</v>
      </c>
      <c r="D2054" s="89" t="s">
        <v>494</v>
      </c>
      <c r="E2054" s="254">
        <v>9</v>
      </c>
      <c r="F2054" s="135">
        <v>163</v>
      </c>
      <c r="G2054" s="90">
        <f t="shared" si="34"/>
        <v>1467</v>
      </c>
      <c r="H2054" s="485"/>
      <c r="I2054" s="486"/>
      <c r="J2054" s="486">
        <v>92</v>
      </c>
      <c r="K2054" s="486">
        <v>98</v>
      </c>
      <c r="L2054" s="486">
        <v>104</v>
      </c>
      <c r="M2054" s="487"/>
      <c r="N2054" s="94"/>
      <c r="O2054" s="95"/>
      <c r="P2054" s="95"/>
      <c r="Q2054" s="95"/>
      <c r="R2054" s="97"/>
      <c r="S2054" s="94"/>
      <c r="T2054" s="95"/>
      <c r="U2054" s="96"/>
      <c r="V2054" s="95"/>
      <c r="W2054" s="95"/>
      <c r="X2054" s="97"/>
      <c r="Y2054" s="94"/>
      <c r="Z2054" s="96"/>
      <c r="AA2054" s="96"/>
      <c r="AB2054" s="95"/>
      <c r="AC2054" s="95"/>
      <c r="AD2054" s="97"/>
      <c r="AE2054" s="91"/>
      <c r="AF2054" s="113"/>
      <c r="AG2054" s="113">
        <v>69</v>
      </c>
      <c r="AH2054" s="92">
        <v>86</v>
      </c>
      <c r="AI2054" s="92">
        <v>72</v>
      </c>
      <c r="AJ2054" s="92">
        <v>25</v>
      </c>
      <c r="AK2054" s="92"/>
      <c r="AL2054" s="94"/>
      <c r="AM2054" s="96"/>
      <c r="AN2054" s="96"/>
      <c r="AO2054" s="95"/>
      <c r="AP2054" s="95"/>
      <c r="AQ2054" s="97"/>
      <c r="AR2054" s="94"/>
      <c r="AS2054" s="95"/>
      <c r="AT2054" s="95"/>
      <c r="AU2054" s="95"/>
      <c r="AV2054" s="95"/>
      <c r="AW2054" s="488"/>
      <c r="AX2054" s="97"/>
      <c r="AY2054" s="97"/>
      <c r="AZ2054" s="97"/>
      <c r="BA2054" s="97"/>
      <c r="BB2054" s="97"/>
      <c r="BC2054" s="99" t="s">
        <v>12350</v>
      </c>
      <c r="BD2054" s="99" t="s">
        <v>12300</v>
      </c>
      <c r="BE2054" s="99"/>
      <c r="BF2054" s="100"/>
      <c r="BG2054" s="100"/>
      <c r="BH2054" s="111"/>
      <c r="BI2054" s="111"/>
      <c r="BJ2054" s="99"/>
      <c r="BK2054" s="112" t="s">
        <v>1511</v>
      </c>
      <c r="BL2054" s="102"/>
      <c r="BM2054" s="99"/>
      <c r="BN2054" s="99"/>
      <c r="BT2054" s="99"/>
      <c r="BU2054" s="99"/>
      <c r="BV2054" s="99"/>
      <c r="BW2054" s="99"/>
      <c r="BX2054" s="99"/>
      <c r="CB2054" s="13" t="s">
        <v>1511</v>
      </c>
    </row>
    <row r="2055" ht="13.75" spans="1:80">
      <c r="A2055" s="88" t="s">
        <v>12854</v>
      </c>
      <c r="B2055" s="88" t="s">
        <v>1039</v>
      </c>
      <c r="C2055" s="88" t="s">
        <v>1037</v>
      </c>
      <c r="D2055" s="89" t="s">
        <v>12266</v>
      </c>
      <c r="E2055" s="254">
        <v>9</v>
      </c>
      <c r="F2055" s="135">
        <v>223</v>
      </c>
      <c r="G2055" s="90">
        <f t="shared" si="34"/>
        <v>2007</v>
      </c>
      <c r="H2055" s="485"/>
      <c r="I2055" s="486"/>
      <c r="J2055" s="486">
        <v>114</v>
      </c>
      <c r="K2055" s="486">
        <v>120</v>
      </c>
      <c r="L2055" s="486">
        <v>71</v>
      </c>
      <c r="M2055" s="487"/>
      <c r="N2055" s="94"/>
      <c r="O2055" s="95"/>
      <c r="P2055" s="95"/>
      <c r="Q2055" s="95"/>
      <c r="R2055" s="97"/>
      <c r="S2055" s="94"/>
      <c r="T2055" s="95"/>
      <c r="U2055" s="96"/>
      <c r="V2055" s="95"/>
      <c r="W2055" s="95"/>
      <c r="X2055" s="97"/>
      <c r="Y2055" s="94"/>
      <c r="Z2055" s="96"/>
      <c r="AA2055" s="96"/>
      <c r="AB2055" s="95"/>
      <c r="AC2055" s="95"/>
      <c r="AD2055" s="97"/>
      <c r="AE2055" s="91"/>
      <c r="AF2055" s="113"/>
      <c r="AG2055" s="113">
        <v>118</v>
      </c>
      <c r="AH2055" s="92">
        <v>111</v>
      </c>
      <c r="AI2055" s="92">
        <v>98</v>
      </c>
      <c r="AJ2055" s="92">
        <v>49</v>
      </c>
      <c r="AK2055" s="92"/>
      <c r="AL2055" s="94"/>
      <c r="AM2055" s="96"/>
      <c r="AN2055" s="96"/>
      <c r="AO2055" s="95"/>
      <c r="AP2055" s="95"/>
      <c r="AQ2055" s="97"/>
      <c r="AR2055" s="94"/>
      <c r="AS2055" s="96"/>
      <c r="AT2055" s="96"/>
      <c r="AU2055" s="96"/>
      <c r="AV2055" s="95"/>
      <c r="AW2055" s="95"/>
      <c r="AX2055" s="97"/>
      <c r="AY2055" s="97"/>
      <c r="AZ2055" s="97"/>
      <c r="BA2055" s="97"/>
      <c r="BB2055" s="97"/>
      <c r="BC2055" s="99" t="s">
        <v>12349</v>
      </c>
      <c r="BD2055" s="99" t="s">
        <v>12297</v>
      </c>
      <c r="BE2055" s="99"/>
      <c r="BF2055" s="100"/>
      <c r="BG2055" s="100"/>
      <c r="BH2055" s="111"/>
      <c r="BI2055" s="100"/>
      <c r="BJ2055" s="99"/>
      <c r="BK2055" s="112" t="s">
        <v>1511</v>
      </c>
      <c r="BL2055" s="102"/>
      <c r="BM2055" s="99"/>
      <c r="BN2055" s="99"/>
      <c r="BT2055" s="99"/>
      <c r="BU2055" s="99"/>
      <c r="BV2055" s="99"/>
      <c r="BW2055" s="99"/>
      <c r="BX2055" s="99"/>
      <c r="CB2055" s="13" t="s">
        <v>1511</v>
      </c>
    </row>
    <row r="2056" ht="13.75" spans="1:80">
      <c r="A2056" s="88" t="s">
        <v>12854</v>
      </c>
      <c r="B2056" s="88" t="s">
        <v>1039</v>
      </c>
      <c r="C2056" s="88" t="s">
        <v>1037</v>
      </c>
      <c r="D2056" s="89" t="s">
        <v>494</v>
      </c>
      <c r="E2056" s="254">
        <v>9</v>
      </c>
      <c r="F2056" s="135">
        <v>176</v>
      </c>
      <c r="G2056" s="90">
        <f t="shared" si="34"/>
        <v>1584</v>
      </c>
      <c r="H2056" s="485"/>
      <c r="I2056" s="486"/>
      <c r="J2056" s="486">
        <v>93</v>
      </c>
      <c r="K2056" s="486">
        <v>98</v>
      </c>
      <c r="L2056" s="486">
        <v>82</v>
      </c>
      <c r="M2056" s="487"/>
      <c r="N2056" s="94"/>
      <c r="O2056" s="95"/>
      <c r="P2056" s="95"/>
      <c r="Q2056" s="95"/>
      <c r="R2056" s="97"/>
      <c r="S2056" s="94"/>
      <c r="T2056" s="95"/>
      <c r="U2056" s="95"/>
      <c r="V2056" s="95"/>
      <c r="W2056" s="95"/>
      <c r="X2056" s="97"/>
      <c r="Y2056" s="94"/>
      <c r="Z2056" s="96"/>
      <c r="AA2056" s="95"/>
      <c r="AB2056" s="95"/>
      <c r="AC2056" s="95"/>
      <c r="AD2056" s="97"/>
      <c r="AE2056" s="91"/>
      <c r="AF2056" s="113"/>
      <c r="AG2056" s="113">
        <v>90</v>
      </c>
      <c r="AH2056" s="92">
        <v>83</v>
      </c>
      <c r="AI2056" s="92">
        <v>75</v>
      </c>
      <c r="AJ2056" s="92">
        <v>47</v>
      </c>
      <c r="AK2056" s="92"/>
      <c r="AL2056" s="94"/>
      <c r="AM2056" s="96"/>
      <c r="AN2056" s="96"/>
      <c r="AO2056" s="95"/>
      <c r="AP2056" s="95"/>
      <c r="AQ2056" s="97"/>
      <c r="AR2056" s="94"/>
      <c r="AS2056" s="96"/>
      <c r="AT2056" s="96"/>
      <c r="AU2056" s="96"/>
      <c r="AV2056" s="95"/>
      <c r="AW2056" s="95"/>
      <c r="AX2056" s="97"/>
      <c r="AY2056" s="97"/>
      <c r="AZ2056" s="97"/>
      <c r="BA2056" s="97"/>
      <c r="BB2056" s="97"/>
      <c r="BC2056" s="99" t="s">
        <v>12350</v>
      </c>
      <c r="BD2056" s="99" t="s">
        <v>12300</v>
      </c>
      <c r="BE2056" s="99"/>
      <c r="BF2056" s="100"/>
      <c r="BG2056" s="100"/>
      <c r="BH2056" s="111"/>
      <c r="BI2056" s="111"/>
      <c r="BJ2056" s="99"/>
      <c r="BK2056" s="112" t="s">
        <v>1511</v>
      </c>
      <c r="BL2056" s="102"/>
      <c r="BM2056" s="99"/>
      <c r="BN2056" s="99"/>
      <c r="BT2056" s="99"/>
      <c r="BU2056" s="99"/>
      <c r="BV2056" s="99"/>
      <c r="BW2056" s="99"/>
      <c r="BX2056" s="99"/>
      <c r="CB2056" s="13" t="s">
        <v>1511</v>
      </c>
    </row>
    <row r="2057" ht="13.75" spans="1:80">
      <c r="A2057" s="88" t="s">
        <v>12855</v>
      </c>
      <c r="B2057" s="88" t="s">
        <v>925</v>
      </c>
      <c r="C2057" s="88" t="s">
        <v>923</v>
      </c>
      <c r="D2057" s="89" t="s">
        <v>12266</v>
      </c>
      <c r="E2057" s="254">
        <v>9</v>
      </c>
      <c r="F2057" s="135">
        <v>223</v>
      </c>
      <c r="G2057" s="90">
        <f t="shared" si="34"/>
        <v>2007</v>
      </c>
      <c r="H2057" s="485"/>
      <c r="I2057" s="486"/>
      <c r="J2057" s="486">
        <v>110</v>
      </c>
      <c r="K2057" s="486">
        <v>104</v>
      </c>
      <c r="L2057" s="486">
        <v>143</v>
      </c>
      <c r="M2057" s="487"/>
      <c r="N2057" s="94"/>
      <c r="O2057" s="95"/>
      <c r="P2057" s="95"/>
      <c r="Q2057" s="95"/>
      <c r="R2057" s="97"/>
      <c r="S2057" s="94"/>
      <c r="T2057" s="95"/>
      <c r="U2057" s="96"/>
      <c r="V2057" s="95"/>
      <c r="W2057" s="95"/>
      <c r="X2057" s="97"/>
      <c r="Y2057" s="94"/>
      <c r="Z2057" s="96"/>
      <c r="AA2057" s="96"/>
      <c r="AB2057" s="95"/>
      <c r="AC2057" s="95"/>
      <c r="AD2057" s="97"/>
      <c r="AE2057" s="91"/>
      <c r="AF2057" s="113"/>
      <c r="AG2057" s="113">
        <v>82</v>
      </c>
      <c r="AH2057" s="92">
        <v>84</v>
      </c>
      <c r="AI2057" s="92">
        <v>54</v>
      </c>
      <c r="AJ2057" s="92">
        <v>51</v>
      </c>
      <c r="AK2057" s="92"/>
      <c r="AL2057" s="94"/>
      <c r="AM2057" s="96"/>
      <c r="AN2057" s="96"/>
      <c r="AO2057" s="95"/>
      <c r="AP2057" s="95"/>
      <c r="AQ2057" s="97"/>
      <c r="AR2057" s="94"/>
      <c r="AS2057" s="96"/>
      <c r="AT2057" s="96"/>
      <c r="AU2057" s="96"/>
      <c r="AV2057" s="95"/>
      <c r="AW2057" s="95"/>
      <c r="AX2057" s="97"/>
      <c r="AY2057" s="97"/>
      <c r="AZ2057" s="97"/>
      <c r="BA2057" s="97"/>
      <c r="BB2057" s="97"/>
      <c r="BC2057" s="99" t="s">
        <v>12349</v>
      </c>
      <c r="BD2057" s="99" t="s">
        <v>12297</v>
      </c>
      <c r="BE2057" s="99"/>
      <c r="BF2057" s="100"/>
      <c r="BG2057" s="100"/>
      <c r="BH2057" s="111"/>
      <c r="BI2057" s="100"/>
      <c r="BJ2057" s="99"/>
      <c r="BK2057" s="112" t="s">
        <v>1511</v>
      </c>
      <c r="BL2057" s="102"/>
      <c r="BM2057" s="99"/>
      <c r="BN2057" s="99"/>
      <c r="BT2057" s="99"/>
      <c r="BU2057" s="99"/>
      <c r="BV2057" s="99"/>
      <c r="BW2057" s="99"/>
      <c r="BX2057" s="99"/>
      <c r="CB2057" s="13" t="s">
        <v>1511</v>
      </c>
    </row>
    <row r="2058" ht="13.75" spans="1:80">
      <c r="A2058" s="88" t="s">
        <v>12855</v>
      </c>
      <c r="B2058" s="88" t="s">
        <v>925</v>
      </c>
      <c r="C2058" s="88" t="s">
        <v>923</v>
      </c>
      <c r="D2058" s="89" t="s">
        <v>494</v>
      </c>
      <c r="E2058" s="254">
        <v>9</v>
      </c>
      <c r="F2058" s="135">
        <v>176</v>
      </c>
      <c r="G2058" s="90">
        <f t="shared" si="34"/>
        <v>1584</v>
      </c>
      <c r="H2058" s="485"/>
      <c r="I2058" s="486"/>
      <c r="J2058" s="486">
        <v>100</v>
      </c>
      <c r="K2058" s="486">
        <v>133</v>
      </c>
      <c r="L2058" s="486">
        <v>57</v>
      </c>
      <c r="M2058" s="487"/>
      <c r="N2058" s="94"/>
      <c r="O2058" s="95"/>
      <c r="P2058" s="95"/>
      <c r="Q2058" s="95"/>
      <c r="R2058" s="97"/>
      <c r="S2058" s="94"/>
      <c r="T2058" s="95"/>
      <c r="U2058" s="96"/>
      <c r="V2058" s="95"/>
      <c r="W2058" s="95"/>
      <c r="X2058" s="97"/>
      <c r="Y2058" s="94"/>
      <c r="Z2058" s="96"/>
      <c r="AA2058" s="96"/>
      <c r="AB2058" s="95"/>
      <c r="AC2058" s="95"/>
      <c r="AD2058" s="97"/>
      <c r="AE2058" s="91"/>
      <c r="AF2058" s="113"/>
      <c r="AG2058" s="113">
        <v>80</v>
      </c>
      <c r="AH2058" s="92">
        <v>92</v>
      </c>
      <c r="AI2058" s="92">
        <v>77</v>
      </c>
      <c r="AJ2058" s="92">
        <v>33</v>
      </c>
      <c r="AK2058" s="92"/>
      <c r="AL2058" s="94"/>
      <c r="AM2058" s="96"/>
      <c r="AN2058" s="96"/>
      <c r="AO2058" s="95"/>
      <c r="AP2058" s="95"/>
      <c r="AQ2058" s="97"/>
      <c r="AR2058" s="94"/>
      <c r="AS2058" s="96"/>
      <c r="AT2058" s="96"/>
      <c r="AU2058" s="96"/>
      <c r="AV2058" s="95"/>
      <c r="AW2058" s="95"/>
      <c r="AX2058" s="97"/>
      <c r="AY2058" s="97"/>
      <c r="AZ2058" s="97"/>
      <c r="BA2058" s="97"/>
      <c r="BB2058" s="97"/>
      <c r="BC2058" s="99" t="s">
        <v>12350</v>
      </c>
      <c r="BD2058" s="99" t="s">
        <v>12300</v>
      </c>
      <c r="BE2058" s="99"/>
      <c r="BF2058" s="100"/>
      <c r="BG2058" s="100"/>
      <c r="BH2058" s="111"/>
      <c r="BI2058" s="111"/>
      <c r="BJ2058" s="99"/>
      <c r="BK2058" s="112" t="s">
        <v>1511</v>
      </c>
      <c r="BL2058" s="102"/>
      <c r="BM2058" s="99"/>
      <c r="BN2058" s="99"/>
      <c r="BT2058" s="99"/>
      <c r="BU2058" s="99"/>
      <c r="BV2058" s="99"/>
      <c r="BW2058" s="99"/>
      <c r="BX2058" s="99"/>
      <c r="CB2058" s="13" t="s">
        <v>1511</v>
      </c>
    </row>
    <row r="2059" ht="13.75" spans="1:80">
      <c r="A2059" s="88" t="s">
        <v>12855</v>
      </c>
      <c r="B2059" s="88" t="s">
        <v>925</v>
      </c>
      <c r="C2059" s="88" t="s">
        <v>9814</v>
      </c>
      <c r="D2059" s="89" t="s">
        <v>12266</v>
      </c>
      <c r="E2059" s="254">
        <v>9</v>
      </c>
      <c r="F2059" s="135">
        <v>205</v>
      </c>
      <c r="G2059" s="90">
        <f t="shared" si="34"/>
        <v>1845</v>
      </c>
      <c r="H2059" s="485"/>
      <c r="I2059" s="486"/>
      <c r="J2059" s="486">
        <v>90</v>
      </c>
      <c r="K2059" s="486">
        <v>100</v>
      </c>
      <c r="L2059" s="486">
        <v>74</v>
      </c>
      <c r="M2059" s="487"/>
      <c r="N2059" s="94"/>
      <c r="O2059" s="95"/>
      <c r="P2059" s="95"/>
      <c r="Q2059" s="164"/>
      <c r="R2059" s="97"/>
      <c r="S2059" s="94"/>
      <c r="T2059" s="95"/>
      <c r="U2059" s="96"/>
      <c r="V2059" s="95"/>
      <c r="W2059" s="95"/>
      <c r="X2059" s="97"/>
      <c r="Y2059" s="94"/>
      <c r="Z2059" s="96"/>
      <c r="AA2059" s="96"/>
      <c r="AB2059" s="95"/>
      <c r="AC2059" s="95"/>
      <c r="AD2059" s="97"/>
      <c r="AE2059" s="91"/>
      <c r="AF2059" s="113"/>
      <c r="AG2059" s="113"/>
      <c r="AH2059" s="92"/>
      <c r="AI2059" s="92"/>
      <c r="AJ2059" s="92"/>
      <c r="AK2059" s="92"/>
      <c r="AL2059" s="94"/>
      <c r="AM2059" s="96"/>
      <c r="AN2059" s="96"/>
      <c r="AO2059" s="95"/>
      <c r="AP2059" s="95"/>
      <c r="AQ2059" s="97"/>
      <c r="AR2059" s="94"/>
      <c r="AS2059" s="96"/>
      <c r="AT2059" s="96"/>
      <c r="AU2059" s="96"/>
      <c r="AV2059" s="95"/>
      <c r="AW2059" s="95"/>
      <c r="AX2059" s="97"/>
      <c r="AY2059" s="97"/>
      <c r="AZ2059" s="97"/>
      <c r="BA2059" s="97"/>
      <c r="BB2059" s="97"/>
      <c r="BC2059" s="99" t="s">
        <v>12349</v>
      </c>
      <c r="BD2059" s="99" t="s">
        <v>12297</v>
      </c>
      <c r="BE2059" s="99"/>
      <c r="BF2059" s="100"/>
      <c r="BG2059" s="100"/>
      <c r="BH2059" s="111"/>
      <c r="BI2059" s="100"/>
      <c r="BJ2059" s="99"/>
      <c r="BK2059" s="112" t="s">
        <v>1511</v>
      </c>
      <c r="BL2059" s="102"/>
      <c r="BM2059" s="99"/>
      <c r="BN2059" s="99"/>
      <c r="BT2059" s="99"/>
      <c r="BU2059" s="99"/>
      <c r="BV2059" s="99"/>
      <c r="BW2059" s="99"/>
      <c r="BX2059" s="99"/>
      <c r="CB2059" s="13" t="s">
        <v>1511</v>
      </c>
    </row>
    <row r="2060" ht="13.75" spans="1:80">
      <c r="A2060" s="88" t="s">
        <v>12855</v>
      </c>
      <c r="B2060" s="88" t="s">
        <v>925</v>
      </c>
      <c r="C2060" s="88" t="s">
        <v>9814</v>
      </c>
      <c r="D2060" s="89" t="s">
        <v>494</v>
      </c>
      <c r="E2060" s="254">
        <v>9</v>
      </c>
      <c r="F2060" s="135">
        <v>162</v>
      </c>
      <c r="G2060" s="90">
        <f t="shared" si="34"/>
        <v>1458</v>
      </c>
      <c r="H2060" s="485"/>
      <c r="I2060" s="486"/>
      <c r="J2060" s="486">
        <v>96</v>
      </c>
      <c r="K2060" s="486">
        <v>156</v>
      </c>
      <c r="L2060" s="486">
        <v>54</v>
      </c>
      <c r="M2060" s="487"/>
      <c r="N2060" s="94"/>
      <c r="O2060" s="95"/>
      <c r="P2060" s="95"/>
      <c r="Q2060" s="95"/>
      <c r="R2060" s="97"/>
      <c r="S2060" s="94"/>
      <c r="T2060" s="95"/>
      <c r="U2060" s="96"/>
      <c r="V2060" s="95"/>
      <c r="W2060" s="95"/>
      <c r="X2060" s="97"/>
      <c r="Y2060" s="94"/>
      <c r="Z2060" s="96"/>
      <c r="AA2060" s="96"/>
      <c r="AB2060" s="95"/>
      <c r="AC2060" s="95"/>
      <c r="AD2060" s="97"/>
      <c r="AE2060" s="91"/>
      <c r="AF2060" s="113"/>
      <c r="AG2060" s="113"/>
      <c r="AH2060" s="92"/>
      <c r="AI2060" s="92"/>
      <c r="AJ2060" s="92"/>
      <c r="AK2060" s="92"/>
      <c r="AL2060" s="94"/>
      <c r="AM2060" s="96"/>
      <c r="AN2060" s="96"/>
      <c r="AO2060" s="95"/>
      <c r="AP2060" s="95"/>
      <c r="AQ2060" s="97"/>
      <c r="AR2060" s="94"/>
      <c r="AS2060" s="96"/>
      <c r="AT2060" s="96"/>
      <c r="AU2060" s="96"/>
      <c r="AV2060" s="95"/>
      <c r="AW2060" s="95"/>
      <c r="AX2060" s="97"/>
      <c r="AY2060" s="97"/>
      <c r="AZ2060" s="97"/>
      <c r="BA2060" s="97"/>
      <c r="BB2060" s="97"/>
      <c r="BC2060" s="99" t="s">
        <v>12350</v>
      </c>
      <c r="BD2060" s="99" t="s">
        <v>12300</v>
      </c>
      <c r="BE2060" s="99"/>
      <c r="BF2060" s="100"/>
      <c r="BG2060" s="100"/>
      <c r="BH2060" s="111"/>
      <c r="BI2060" s="111"/>
      <c r="BJ2060" s="99"/>
      <c r="BK2060" s="112" t="s">
        <v>1511</v>
      </c>
      <c r="BL2060" s="102"/>
      <c r="BM2060" s="99"/>
      <c r="BN2060" s="99"/>
      <c r="BT2060" s="99"/>
      <c r="BU2060" s="99"/>
      <c r="BV2060" s="99"/>
      <c r="BW2060" s="99"/>
      <c r="BX2060" s="99"/>
      <c r="CB2060" s="13" t="s">
        <v>1511</v>
      </c>
    </row>
    <row r="2061" ht="13.75" spans="1:80">
      <c r="A2061" s="88" t="s">
        <v>12855</v>
      </c>
      <c r="B2061" s="88" t="s">
        <v>925</v>
      </c>
      <c r="C2061" s="88" t="s">
        <v>926</v>
      </c>
      <c r="D2061" s="89" t="s">
        <v>12266</v>
      </c>
      <c r="E2061" s="254">
        <v>9</v>
      </c>
      <c r="F2061" s="135">
        <v>144</v>
      </c>
      <c r="G2061" s="90">
        <f t="shared" si="34"/>
        <v>1296</v>
      </c>
      <c r="H2061" s="485"/>
      <c r="I2061" s="486"/>
      <c r="J2061" s="486">
        <v>90</v>
      </c>
      <c r="K2061" s="486">
        <v>100</v>
      </c>
      <c r="L2061" s="486">
        <v>74</v>
      </c>
      <c r="M2061" s="487"/>
      <c r="N2061" s="94"/>
      <c r="O2061" s="95"/>
      <c r="P2061" s="95"/>
      <c r="Q2061" s="95"/>
      <c r="R2061" s="97"/>
      <c r="S2061" s="94"/>
      <c r="T2061" s="95"/>
      <c r="U2061" s="96"/>
      <c r="V2061" s="95"/>
      <c r="W2061" s="95"/>
      <c r="X2061" s="97"/>
      <c r="Y2061" s="94"/>
      <c r="Z2061" s="96"/>
      <c r="AA2061" s="96"/>
      <c r="AB2061" s="95"/>
      <c r="AC2061" s="95"/>
      <c r="AD2061" s="97"/>
      <c r="AE2061" s="91"/>
      <c r="AF2061" s="113"/>
      <c r="AG2061" s="113">
        <v>80</v>
      </c>
      <c r="AH2061" s="92">
        <v>80</v>
      </c>
      <c r="AI2061" s="92">
        <v>58</v>
      </c>
      <c r="AJ2061" s="92">
        <v>59</v>
      </c>
      <c r="AK2061" s="92"/>
      <c r="AL2061" s="94"/>
      <c r="AM2061" s="96"/>
      <c r="AN2061" s="96"/>
      <c r="AO2061" s="95"/>
      <c r="AP2061" s="95"/>
      <c r="AQ2061" s="97"/>
      <c r="AR2061" s="94"/>
      <c r="AS2061" s="96"/>
      <c r="AT2061" s="96"/>
      <c r="AU2061" s="96"/>
      <c r="AV2061" s="95"/>
      <c r="AW2061" s="95"/>
      <c r="AX2061" s="97"/>
      <c r="AY2061" s="97"/>
      <c r="AZ2061" s="97"/>
      <c r="BA2061" s="97"/>
      <c r="BB2061" s="97"/>
      <c r="BC2061" s="99" t="s">
        <v>12349</v>
      </c>
      <c r="BD2061" s="99" t="s">
        <v>12297</v>
      </c>
      <c r="BE2061" s="99"/>
      <c r="BF2061" s="100"/>
      <c r="BG2061" s="100"/>
      <c r="BH2061" s="111"/>
      <c r="BI2061" s="100"/>
      <c r="BJ2061" s="99"/>
      <c r="BK2061" s="112" t="s">
        <v>1511</v>
      </c>
      <c r="BL2061" s="102"/>
      <c r="BM2061" s="99"/>
      <c r="BN2061" s="99"/>
      <c r="BT2061" s="99"/>
      <c r="BU2061" s="99"/>
      <c r="BV2061" s="99"/>
      <c r="BW2061" s="99"/>
      <c r="BX2061" s="99"/>
      <c r="CB2061" s="13" t="s">
        <v>1511</v>
      </c>
    </row>
    <row r="2062" ht="13.75" spans="1:80">
      <c r="A2062" s="88" t="s">
        <v>12855</v>
      </c>
      <c r="B2062" s="88" t="s">
        <v>925</v>
      </c>
      <c r="C2062" s="88" t="s">
        <v>926</v>
      </c>
      <c r="D2062" s="89" t="s">
        <v>494</v>
      </c>
      <c r="E2062" s="254">
        <v>9</v>
      </c>
      <c r="F2062" s="135">
        <v>155</v>
      </c>
      <c r="G2062" s="90">
        <f t="shared" si="34"/>
        <v>1395</v>
      </c>
      <c r="H2062" s="485"/>
      <c r="I2062" s="486"/>
      <c r="J2062" s="486">
        <v>96</v>
      </c>
      <c r="K2062" s="486">
        <v>156</v>
      </c>
      <c r="L2062" s="486">
        <v>54</v>
      </c>
      <c r="M2062" s="487"/>
      <c r="N2062" s="94"/>
      <c r="O2062" s="95"/>
      <c r="P2062" s="95"/>
      <c r="Q2062" s="95"/>
      <c r="R2062" s="97"/>
      <c r="S2062" s="94"/>
      <c r="T2062" s="95"/>
      <c r="U2062" s="96"/>
      <c r="V2062" s="95"/>
      <c r="W2062" s="95"/>
      <c r="X2062" s="97"/>
      <c r="Y2062" s="94"/>
      <c r="Z2062" s="96"/>
      <c r="AA2062" s="96"/>
      <c r="AB2062" s="95"/>
      <c r="AC2062" s="95"/>
      <c r="AD2062" s="97"/>
      <c r="AE2062" s="91"/>
      <c r="AF2062" s="113"/>
      <c r="AG2062" s="113">
        <v>80</v>
      </c>
      <c r="AH2062" s="92">
        <v>90</v>
      </c>
      <c r="AI2062" s="92">
        <v>67</v>
      </c>
      <c r="AJ2062" s="92">
        <v>44</v>
      </c>
      <c r="AK2062" s="92"/>
      <c r="AL2062" s="94"/>
      <c r="AM2062" s="96"/>
      <c r="AN2062" s="96"/>
      <c r="AO2062" s="95"/>
      <c r="AP2062" s="95"/>
      <c r="AQ2062" s="97"/>
      <c r="AR2062" s="94"/>
      <c r="AS2062" s="96"/>
      <c r="AT2062" s="96"/>
      <c r="AU2062" s="96"/>
      <c r="AV2062" s="95"/>
      <c r="AW2062" s="95"/>
      <c r="AX2062" s="97"/>
      <c r="AY2062" s="97"/>
      <c r="AZ2062" s="97"/>
      <c r="BA2062" s="97"/>
      <c r="BB2062" s="97"/>
      <c r="BC2062" s="99" t="s">
        <v>12350</v>
      </c>
      <c r="BD2062" s="99" t="s">
        <v>12300</v>
      </c>
      <c r="BE2062" s="99"/>
      <c r="BF2062" s="100"/>
      <c r="BG2062" s="100"/>
      <c r="BH2062" s="111"/>
      <c r="BI2062" s="111"/>
      <c r="BJ2062" s="99"/>
      <c r="BK2062" s="112" t="s">
        <v>1511</v>
      </c>
      <c r="BL2062" s="102"/>
      <c r="BM2062" s="99"/>
      <c r="BN2062" s="99"/>
      <c r="BT2062" s="99"/>
      <c r="BU2062" s="99"/>
      <c r="BV2062" s="99"/>
      <c r="BW2062" s="99"/>
      <c r="BX2062" s="99"/>
      <c r="CB2062" s="13" t="s">
        <v>1511</v>
      </c>
    </row>
    <row r="2063" ht="13.75" spans="1:80">
      <c r="A2063" s="88" t="s">
        <v>12855</v>
      </c>
      <c r="B2063" s="88" t="s">
        <v>925</v>
      </c>
      <c r="C2063" s="88" t="s">
        <v>12856</v>
      </c>
      <c r="D2063" s="89" t="s">
        <v>12266</v>
      </c>
      <c r="E2063" s="254">
        <v>9</v>
      </c>
      <c r="F2063" s="135">
        <v>144</v>
      </c>
      <c r="G2063" s="90">
        <f t="shared" si="34"/>
        <v>1296</v>
      </c>
      <c r="H2063" s="485"/>
      <c r="I2063" s="486"/>
      <c r="J2063" s="486">
        <v>90</v>
      </c>
      <c r="K2063" s="486">
        <v>100</v>
      </c>
      <c r="L2063" s="486">
        <v>74</v>
      </c>
      <c r="M2063" s="487"/>
      <c r="N2063" s="94"/>
      <c r="O2063" s="95"/>
      <c r="P2063" s="95"/>
      <c r="Q2063" s="95"/>
      <c r="R2063" s="97"/>
      <c r="S2063" s="94"/>
      <c r="T2063" s="95"/>
      <c r="U2063" s="96"/>
      <c r="V2063" s="95"/>
      <c r="W2063" s="95"/>
      <c r="X2063" s="97"/>
      <c r="Y2063" s="94"/>
      <c r="Z2063" s="96"/>
      <c r="AA2063" s="96"/>
      <c r="AB2063" s="95"/>
      <c r="AC2063" s="95"/>
      <c r="AD2063" s="97"/>
      <c r="AE2063" s="91"/>
      <c r="AF2063" s="113"/>
      <c r="AG2063" s="113"/>
      <c r="AH2063" s="92"/>
      <c r="AI2063" s="92"/>
      <c r="AJ2063" s="92"/>
      <c r="AK2063" s="92"/>
      <c r="AL2063" s="94"/>
      <c r="AM2063" s="96"/>
      <c r="AN2063" s="96"/>
      <c r="AO2063" s="95"/>
      <c r="AP2063" s="95"/>
      <c r="AQ2063" s="97"/>
      <c r="AR2063" s="94"/>
      <c r="AS2063" s="96"/>
      <c r="AT2063" s="96"/>
      <c r="AU2063" s="96"/>
      <c r="AV2063" s="95"/>
      <c r="AW2063" s="95"/>
      <c r="AX2063" s="97"/>
      <c r="AY2063" s="97"/>
      <c r="AZ2063" s="97"/>
      <c r="BA2063" s="97"/>
      <c r="BB2063" s="97"/>
      <c r="BC2063" s="99" t="s">
        <v>12349</v>
      </c>
      <c r="BD2063" s="99" t="s">
        <v>12297</v>
      </c>
      <c r="BE2063" s="99"/>
      <c r="BF2063" s="100"/>
      <c r="BG2063" s="100"/>
      <c r="BH2063" s="111"/>
      <c r="BI2063" s="100"/>
      <c r="BJ2063" s="99"/>
      <c r="BK2063" s="112" t="s">
        <v>1511</v>
      </c>
      <c r="BL2063" s="102"/>
      <c r="BM2063" s="99"/>
      <c r="BN2063" s="99"/>
      <c r="BT2063" s="99"/>
      <c r="BU2063" s="99"/>
      <c r="BV2063" s="99"/>
      <c r="BW2063" s="99"/>
      <c r="BX2063" s="99"/>
      <c r="CB2063" s="13" t="s">
        <v>1511</v>
      </c>
    </row>
    <row r="2064" ht="13.75" spans="1:80">
      <c r="A2064" s="88" t="s">
        <v>12855</v>
      </c>
      <c r="B2064" s="88" t="s">
        <v>925</v>
      </c>
      <c r="C2064" s="88" t="s">
        <v>12856</v>
      </c>
      <c r="D2064" s="89" t="s">
        <v>494</v>
      </c>
      <c r="E2064" s="254">
        <v>9</v>
      </c>
      <c r="F2064" s="135">
        <v>155</v>
      </c>
      <c r="G2064" s="90">
        <f t="shared" si="34"/>
        <v>1395</v>
      </c>
      <c r="H2064" s="485"/>
      <c r="I2064" s="486"/>
      <c r="J2064" s="486">
        <v>96</v>
      </c>
      <c r="K2064" s="486">
        <v>156</v>
      </c>
      <c r="L2064" s="486">
        <v>54</v>
      </c>
      <c r="M2064" s="487"/>
      <c r="N2064" s="94"/>
      <c r="O2064" s="95"/>
      <c r="P2064" s="95"/>
      <c r="Q2064" s="95"/>
      <c r="R2064" s="97"/>
      <c r="S2064" s="94"/>
      <c r="T2064" s="95"/>
      <c r="U2064" s="96"/>
      <c r="V2064" s="95"/>
      <c r="W2064" s="95"/>
      <c r="X2064" s="97"/>
      <c r="Y2064" s="94"/>
      <c r="Z2064" s="96"/>
      <c r="AA2064" s="96"/>
      <c r="AB2064" s="95"/>
      <c r="AC2064" s="95"/>
      <c r="AD2064" s="97"/>
      <c r="AE2064" s="91"/>
      <c r="AF2064" s="113"/>
      <c r="AG2064" s="113"/>
      <c r="AH2064" s="92"/>
      <c r="AI2064" s="92"/>
      <c r="AJ2064" s="92"/>
      <c r="AK2064" s="92"/>
      <c r="AL2064" s="94"/>
      <c r="AM2064" s="96"/>
      <c r="AN2064" s="96"/>
      <c r="AO2064" s="95"/>
      <c r="AP2064" s="95"/>
      <c r="AQ2064" s="97"/>
      <c r="AR2064" s="94"/>
      <c r="AS2064" s="96"/>
      <c r="AT2064" s="96"/>
      <c r="AU2064" s="96"/>
      <c r="AV2064" s="95"/>
      <c r="AW2064" s="95"/>
      <c r="AX2064" s="97"/>
      <c r="AY2064" s="97"/>
      <c r="AZ2064" s="97"/>
      <c r="BA2064" s="97"/>
      <c r="BB2064" s="97"/>
      <c r="BC2064" s="99" t="s">
        <v>12350</v>
      </c>
      <c r="BD2064" s="99" t="s">
        <v>12300</v>
      </c>
      <c r="BE2064" s="99"/>
      <c r="BF2064" s="100"/>
      <c r="BG2064" s="100"/>
      <c r="BH2064" s="111"/>
      <c r="BI2064" s="111"/>
      <c r="BJ2064" s="99"/>
      <c r="BK2064" s="112" t="s">
        <v>1511</v>
      </c>
      <c r="BL2064" s="102"/>
      <c r="BM2064" s="99"/>
      <c r="BN2064" s="99"/>
      <c r="BT2064" s="99"/>
      <c r="BU2064" s="99"/>
      <c r="BV2064" s="99"/>
      <c r="BW2064" s="99"/>
      <c r="BX2064" s="99"/>
      <c r="CB2064" s="13" t="s">
        <v>1511</v>
      </c>
    </row>
    <row r="2065" ht="13.75" spans="1:80">
      <c r="A2065" s="88" t="s">
        <v>12855</v>
      </c>
      <c r="B2065" s="88" t="s">
        <v>925</v>
      </c>
      <c r="C2065" s="88" t="s">
        <v>12857</v>
      </c>
      <c r="D2065" s="89" t="s">
        <v>12266</v>
      </c>
      <c r="E2065" s="254">
        <v>9</v>
      </c>
      <c r="F2065" s="135">
        <v>144</v>
      </c>
      <c r="G2065" s="90">
        <f t="shared" si="34"/>
        <v>1296</v>
      </c>
      <c r="H2065" s="485"/>
      <c r="I2065" s="486"/>
      <c r="J2065" s="486">
        <v>90</v>
      </c>
      <c r="K2065" s="486">
        <v>100</v>
      </c>
      <c r="L2065" s="486">
        <v>74</v>
      </c>
      <c r="M2065" s="487"/>
      <c r="N2065" s="94"/>
      <c r="O2065" s="95"/>
      <c r="P2065" s="95"/>
      <c r="Q2065" s="95"/>
      <c r="R2065" s="97"/>
      <c r="S2065" s="94"/>
      <c r="T2065" s="95"/>
      <c r="U2065" s="96"/>
      <c r="V2065" s="95"/>
      <c r="W2065" s="95"/>
      <c r="X2065" s="97"/>
      <c r="Y2065" s="94"/>
      <c r="Z2065" s="96"/>
      <c r="AA2065" s="96"/>
      <c r="AB2065" s="95"/>
      <c r="AC2065" s="95"/>
      <c r="AD2065" s="97"/>
      <c r="AE2065" s="91"/>
      <c r="AF2065" s="113"/>
      <c r="AG2065" s="113"/>
      <c r="AH2065" s="92"/>
      <c r="AI2065" s="92"/>
      <c r="AJ2065" s="92"/>
      <c r="AK2065" s="92"/>
      <c r="AL2065" s="94"/>
      <c r="AM2065" s="96"/>
      <c r="AN2065" s="96"/>
      <c r="AO2065" s="95"/>
      <c r="AP2065" s="95"/>
      <c r="AQ2065" s="97"/>
      <c r="AR2065" s="94"/>
      <c r="AS2065" s="96"/>
      <c r="AT2065" s="96"/>
      <c r="AU2065" s="96"/>
      <c r="AV2065" s="95"/>
      <c r="AW2065" s="95"/>
      <c r="AX2065" s="97"/>
      <c r="AY2065" s="97"/>
      <c r="AZ2065" s="97"/>
      <c r="BA2065" s="97"/>
      <c r="BB2065" s="97"/>
      <c r="BC2065" s="99" t="s">
        <v>12349</v>
      </c>
      <c r="BD2065" s="99" t="s">
        <v>12297</v>
      </c>
      <c r="BE2065" s="99"/>
      <c r="BF2065" s="100"/>
      <c r="BG2065" s="100"/>
      <c r="BH2065" s="111"/>
      <c r="BI2065" s="100"/>
      <c r="BJ2065" s="99"/>
      <c r="BK2065" s="112" t="s">
        <v>1511</v>
      </c>
      <c r="BL2065" s="102"/>
      <c r="BM2065" s="99"/>
      <c r="BN2065" s="99"/>
      <c r="BT2065" s="99"/>
      <c r="BU2065" s="99"/>
      <c r="BV2065" s="99"/>
      <c r="BW2065" s="99"/>
      <c r="BX2065" s="99"/>
      <c r="CB2065" s="13" t="s">
        <v>1511</v>
      </c>
    </row>
    <row r="2066" ht="13.75" spans="1:80">
      <c r="A2066" s="88" t="s">
        <v>12855</v>
      </c>
      <c r="B2066" s="88" t="s">
        <v>925</v>
      </c>
      <c r="C2066" s="88" t="s">
        <v>12857</v>
      </c>
      <c r="D2066" s="89" t="s">
        <v>494</v>
      </c>
      <c r="E2066" s="254">
        <v>9</v>
      </c>
      <c r="F2066" s="135">
        <v>155</v>
      </c>
      <c r="G2066" s="90">
        <f t="shared" si="34"/>
        <v>1395</v>
      </c>
      <c r="H2066" s="485"/>
      <c r="I2066" s="486"/>
      <c r="J2066" s="486">
        <v>96</v>
      </c>
      <c r="K2066" s="486">
        <v>156</v>
      </c>
      <c r="L2066" s="486">
        <v>54</v>
      </c>
      <c r="M2066" s="487"/>
      <c r="N2066" s="94"/>
      <c r="O2066" s="95"/>
      <c r="P2066" s="95"/>
      <c r="Q2066" s="95"/>
      <c r="R2066" s="97"/>
      <c r="S2066" s="94"/>
      <c r="T2066" s="95"/>
      <c r="U2066" s="96"/>
      <c r="V2066" s="95"/>
      <c r="W2066" s="95"/>
      <c r="X2066" s="97"/>
      <c r="Y2066" s="94"/>
      <c r="Z2066" s="96"/>
      <c r="AA2066" s="96"/>
      <c r="AB2066" s="95"/>
      <c r="AC2066" s="95"/>
      <c r="AD2066" s="97"/>
      <c r="AE2066" s="91"/>
      <c r="AF2066" s="113"/>
      <c r="AG2066" s="113"/>
      <c r="AH2066" s="92"/>
      <c r="AI2066" s="92"/>
      <c r="AJ2066" s="92"/>
      <c r="AK2066" s="92"/>
      <c r="AL2066" s="94"/>
      <c r="AM2066" s="96"/>
      <c r="AN2066" s="96"/>
      <c r="AO2066" s="95"/>
      <c r="AP2066" s="95"/>
      <c r="AQ2066" s="97"/>
      <c r="AR2066" s="94"/>
      <c r="AS2066" s="96"/>
      <c r="AT2066" s="96"/>
      <c r="AU2066" s="96"/>
      <c r="AV2066" s="95"/>
      <c r="AW2066" s="95"/>
      <c r="AX2066" s="97"/>
      <c r="AY2066" s="97"/>
      <c r="AZ2066" s="97"/>
      <c r="BA2066" s="97"/>
      <c r="BB2066" s="97"/>
      <c r="BC2066" s="99" t="s">
        <v>12350</v>
      </c>
      <c r="BD2066" s="99" t="s">
        <v>12300</v>
      </c>
      <c r="BE2066" s="99"/>
      <c r="BF2066" s="100"/>
      <c r="BG2066" s="100"/>
      <c r="BH2066" s="111"/>
      <c r="BI2066" s="111"/>
      <c r="BJ2066" s="99"/>
      <c r="BK2066" s="112" t="s">
        <v>1511</v>
      </c>
      <c r="BL2066" s="102"/>
      <c r="BM2066" s="99"/>
      <c r="BN2066" s="99"/>
      <c r="BT2066" s="99"/>
      <c r="BU2066" s="99"/>
      <c r="BV2066" s="99"/>
      <c r="BW2066" s="99"/>
      <c r="BX2066" s="99"/>
      <c r="CB2066" s="13" t="s">
        <v>1511</v>
      </c>
    </row>
    <row r="2067" ht="13.75" spans="1:80">
      <c r="A2067" s="88" t="s">
        <v>12858</v>
      </c>
      <c r="B2067" s="88">
        <v>92414691</v>
      </c>
      <c r="C2067" s="106">
        <v>92415001</v>
      </c>
      <c r="D2067" s="89" t="s">
        <v>12266</v>
      </c>
      <c r="E2067" s="88">
        <v>6</v>
      </c>
      <c r="F2067" s="88">
        <v>38</v>
      </c>
      <c r="G2067" s="170">
        <f t="shared" si="34"/>
        <v>228</v>
      </c>
      <c r="H2067" s="94"/>
      <c r="I2067" s="95"/>
      <c r="J2067" s="95"/>
      <c r="K2067" s="95"/>
      <c r="L2067" s="95"/>
      <c r="M2067" s="97"/>
      <c r="N2067" s="94"/>
      <c r="O2067" s="95"/>
      <c r="P2067" s="95"/>
      <c r="Q2067" s="95"/>
      <c r="R2067" s="97"/>
      <c r="S2067" s="94"/>
      <c r="T2067" s="95"/>
      <c r="U2067" s="96"/>
      <c r="V2067" s="95"/>
      <c r="W2067" s="95"/>
      <c r="X2067" s="97"/>
      <c r="Y2067" s="94"/>
      <c r="Z2067" s="96"/>
      <c r="AA2067" s="96"/>
      <c r="AB2067" s="95"/>
      <c r="AC2067" s="95"/>
      <c r="AD2067" s="97"/>
      <c r="AE2067" s="94"/>
      <c r="AF2067" s="96"/>
      <c r="AG2067" s="96">
        <v>12</v>
      </c>
      <c r="AH2067" s="95">
        <v>57</v>
      </c>
      <c r="AI2067" s="95">
        <v>6</v>
      </c>
      <c r="AJ2067" s="95">
        <v>6</v>
      </c>
      <c r="AK2067" s="95"/>
      <c r="AL2067" s="91"/>
      <c r="AM2067" s="113"/>
      <c r="AN2067" s="113"/>
      <c r="AO2067" s="92"/>
      <c r="AP2067" s="92"/>
      <c r="AQ2067" s="93"/>
      <c r="AR2067" s="94"/>
      <c r="AS2067" s="96"/>
      <c r="AT2067" s="96"/>
      <c r="AU2067" s="96"/>
      <c r="AV2067" s="95"/>
      <c r="AW2067" s="95"/>
      <c r="AX2067" s="97"/>
      <c r="AY2067" s="97"/>
      <c r="AZ2067" s="97"/>
      <c r="BA2067" s="97"/>
      <c r="BB2067" s="97"/>
      <c r="BC2067" s="99" t="s">
        <v>12859</v>
      </c>
      <c r="BD2067" s="99" t="s">
        <v>12356</v>
      </c>
      <c r="BE2067" s="99"/>
      <c r="BF2067" s="100"/>
      <c r="BG2067" s="103"/>
      <c r="BH2067" s="103"/>
      <c r="BI2067" s="103"/>
      <c r="BJ2067" s="99"/>
      <c r="BK2067" s="112" t="s">
        <v>12487</v>
      </c>
      <c r="BL2067" s="102"/>
      <c r="BM2067" s="99"/>
      <c r="BN2067" s="99"/>
      <c r="BT2067" s="99"/>
      <c r="BU2067" s="99"/>
      <c r="BV2067" s="99"/>
      <c r="BW2067" s="99"/>
      <c r="BX2067" s="99"/>
      <c r="CB2067" s="13" t="s">
        <v>1511</v>
      </c>
    </row>
    <row r="2068" ht="13.75" spans="1:80">
      <c r="A2068" s="88" t="s">
        <v>12858</v>
      </c>
      <c r="B2068" s="88">
        <v>92414691</v>
      </c>
      <c r="C2068" s="106" t="s">
        <v>8912</v>
      </c>
      <c r="D2068" s="89" t="s">
        <v>12266</v>
      </c>
      <c r="E2068" s="88">
        <v>6</v>
      </c>
      <c r="F2068" s="88">
        <v>38</v>
      </c>
      <c r="G2068" s="170">
        <f t="shared" si="34"/>
        <v>228</v>
      </c>
      <c r="H2068" s="94"/>
      <c r="I2068" s="95"/>
      <c r="J2068" s="95"/>
      <c r="K2068" s="95"/>
      <c r="L2068" s="95"/>
      <c r="M2068" s="97"/>
      <c r="N2068" s="94"/>
      <c r="O2068" s="95"/>
      <c r="P2068" s="95"/>
      <c r="Q2068" s="95"/>
      <c r="R2068" s="97"/>
      <c r="S2068" s="94"/>
      <c r="T2068" s="95"/>
      <c r="U2068" s="96"/>
      <c r="V2068" s="95"/>
      <c r="W2068" s="95"/>
      <c r="X2068" s="97"/>
      <c r="Y2068" s="94"/>
      <c r="Z2068" s="96"/>
      <c r="AA2068" s="96"/>
      <c r="AB2068" s="95"/>
      <c r="AC2068" s="95"/>
      <c r="AD2068" s="97"/>
      <c r="AE2068" s="94"/>
      <c r="AF2068" s="96"/>
      <c r="AG2068" s="96">
        <v>12</v>
      </c>
      <c r="AH2068" s="95">
        <v>57</v>
      </c>
      <c r="AI2068" s="95">
        <v>6</v>
      </c>
      <c r="AJ2068" s="95">
        <v>6</v>
      </c>
      <c r="AK2068" s="95"/>
      <c r="AL2068" s="91"/>
      <c r="AM2068" s="113"/>
      <c r="AN2068" s="113"/>
      <c r="AO2068" s="92"/>
      <c r="AP2068" s="92"/>
      <c r="AQ2068" s="93"/>
      <c r="AR2068" s="94"/>
      <c r="AS2068" s="96"/>
      <c r="AT2068" s="96"/>
      <c r="AU2068" s="96"/>
      <c r="AV2068" s="95"/>
      <c r="AW2068" s="95"/>
      <c r="AX2068" s="97"/>
      <c r="AY2068" s="97"/>
      <c r="AZ2068" s="97"/>
      <c r="BA2068" s="97"/>
      <c r="BB2068" s="97"/>
      <c r="BC2068" s="99" t="s">
        <v>12859</v>
      </c>
      <c r="BD2068" s="99" t="s">
        <v>12356</v>
      </c>
      <c r="BE2068" s="99"/>
      <c r="BF2068" s="100"/>
      <c r="BG2068" s="103"/>
      <c r="BH2068" s="103"/>
      <c r="BI2068" s="103"/>
      <c r="BJ2068" s="99"/>
      <c r="BK2068" s="112" t="s">
        <v>12487</v>
      </c>
      <c r="BL2068" s="102"/>
      <c r="BM2068" s="99"/>
      <c r="BN2068" s="99"/>
      <c r="BT2068" s="99"/>
      <c r="BU2068" s="99"/>
      <c r="BV2068" s="99"/>
      <c r="BW2068" s="99"/>
      <c r="BX2068" s="99"/>
      <c r="CB2068" s="13" t="s">
        <v>1511</v>
      </c>
    </row>
    <row r="2069" ht="13.75" spans="1:80">
      <c r="A2069" s="88" t="s">
        <v>12858</v>
      </c>
      <c r="B2069" s="88">
        <v>92415891</v>
      </c>
      <c r="C2069" s="106" t="s">
        <v>8914</v>
      </c>
      <c r="D2069" s="89" t="s">
        <v>12266</v>
      </c>
      <c r="E2069" s="88">
        <v>6</v>
      </c>
      <c r="F2069" s="88">
        <v>40</v>
      </c>
      <c r="G2069" s="170">
        <f t="shared" si="34"/>
        <v>240</v>
      </c>
      <c r="H2069" s="94"/>
      <c r="I2069" s="95"/>
      <c r="J2069" s="95"/>
      <c r="K2069" s="95"/>
      <c r="L2069" s="95"/>
      <c r="M2069" s="97"/>
      <c r="N2069" s="94"/>
      <c r="O2069" s="95"/>
      <c r="P2069" s="95"/>
      <c r="Q2069" s="95"/>
      <c r="R2069" s="97"/>
      <c r="S2069" s="94"/>
      <c r="T2069" s="95"/>
      <c r="U2069" s="96"/>
      <c r="V2069" s="95"/>
      <c r="W2069" s="95"/>
      <c r="X2069" s="97"/>
      <c r="Y2069" s="94"/>
      <c r="Z2069" s="96"/>
      <c r="AA2069" s="96"/>
      <c r="AB2069" s="95"/>
      <c r="AC2069" s="95"/>
      <c r="AD2069" s="97"/>
      <c r="AE2069" s="94"/>
      <c r="AF2069" s="96"/>
      <c r="AG2069" s="96">
        <v>12</v>
      </c>
      <c r="AH2069" s="95">
        <v>57</v>
      </c>
      <c r="AI2069" s="95">
        <v>6</v>
      </c>
      <c r="AJ2069" s="95">
        <v>6</v>
      </c>
      <c r="AK2069" s="95"/>
      <c r="AL2069" s="91"/>
      <c r="AM2069" s="113"/>
      <c r="AN2069" s="113"/>
      <c r="AO2069" s="92"/>
      <c r="AP2069" s="92"/>
      <c r="AQ2069" s="93"/>
      <c r="AR2069" s="94"/>
      <c r="AS2069" s="96"/>
      <c r="AT2069" s="96"/>
      <c r="AU2069" s="96"/>
      <c r="AV2069" s="95"/>
      <c r="AW2069" s="95"/>
      <c r="AX2069" s="97"/>
      <c r="AY2069" s="97"/>
      <c r="AZ2069" s="97"/>
      <c r="BA2069" s="97"/>
      <c r="BB2069" s="97"/>
      <c r="BC2069" s="99" t="s">
        <v>12859</v>
      </c>
      <c r="BD2069" s="99" t="s">
        <v>12356</v>
      </c>
      <c r="BE2069" s="99"/>
      <c r="BF2069" s="100"/>
      <c r="BG2069" s="103"/>
      <c r="BH2069" s="103"/>
      <c r="BI2069" s="103"/>
      <c r="BJ2069" s="99"/>
      <c r="BK2069" s="112" t="s">
        <v>12487</v>
      </c>
      <c r="BL2069" s="102"/>
      <c r="BM2069" s="99"/>
      <c r="BN2069" s="99"/>
      <c r="BT2069" s="99"/>
      <c r="BU2069" s="99"/>
      <c r="BV2069" s="99"/>
      <c r="BW2069" s="99"/>
      <c r="BX2069" s="99"/>
      <c r="CB2069" s="13" t="s">
        <v>1511</v>
      </c>
    </row>
    <row r="2070" ht="13.75" spans="1:80">
      <c r="A2070" s="88" t="s">
        <v>12858</v>
      </c>
      <c r="B2070" s="88">
        <v>92415891</v>
      </c>
      <c r="C2070" s="106">
        <v>92416001</v>
      </c>
      <c r="D2070" s="89" t="s">
        <v>12266</v>
      </c>
      <c r="E2070" s="88">
        <v>6</v>
      </c>
      <c r="F2070" s="88">
        <v>40</v>
      </c>
      <c r="G2070" s="170">
        <f t="shared" si="34"/>
        <v>240</v>
      </c>
      <c r="H2070" s="94"/>
      <c r="I2070" s="95"/>
      <c r="J2070" s="95"/>
      <c r="K2070" s="95"/>
      <c r="L2070" s="95"/>
      <c r="M2070" s="97"/>
      <c r="N2070" s="94"/>
      <c r="O2070" s="95"/>
      <c r="P2070" s="95"/>
      <c r="Q2070" s="95"/>
      <c r="R2070" s="97"/>
      <c r="S2070" s="94"/>
      <c r="T2070" s="95"/>
      <c r="U2070" s="96"/>
      <c r="V2070" s="95"/>
      <c r="W2070" s="95"/>
      <c r="X2070" s="97"/>
      <c r="Y2070" s="94"/>
      <c r="Z2070" s="96"/>
      <c r="AA2070" s="96"/>
      <c r="AB2070" s="95"/>
      <c r="AC2070" s="95"/>
      <c r="AD2070" s="97"/>
      <c r="AE2070" s="94"/>
      <c r="AF2070" s="96"/>
      <c r="AG2070" s="96">
        <v>12</v>
      </c>
      <c r="AH2070" s="95">
        <v>57</v>
      </c>
      <c r="AI2070" s="95">
        <v>6</v>
      </c>
      <c r="AJ2070" s="95">
        <v>6</v>
      </c>
      <c r="AK2070" s="95"/>
      <c r="AL2070" s="91"/>
      <c r="AM2070" s="113"/>
      <c r="AN2070" s="113"/>
      <c r="AO2070" s="92"/>
      <c r="AP2070" s="92"/>
      <c r="AQ2070" s="93"/>
      <c r="AR2070" s="94"/>
      <c r="AS2070" s="96"/>
      <c r="AT2070" s="96"/>
      <c r="AU2070" s="96"/>
      <c r="AV2070" s="95"/>
      <c r="AW2070" s="95"/>
      <c r="AX2070" s="97"/>
      <c r="AY2070" s="97"/>
      <c r="AZ2070" s="97"/>
      <c r="BA2070" s="97"/>
      <c r="BB2070" s="97"/>
      <c r="BC2070" s="99" t="s">
        <v>12859</v>
      </c>
      <c r="BD2070" s="99" t="s">
        <v>12356</v>
      </c>
      <c r="BE2070" s="99"/>
      <c r="BF2070" s="100"/>
      <c r="BG2070" s="103"/>
      <c r="BH2070" s="103"/>
      <c r="BI2070" s="103"/>
      <c r="BJ2070" s="99"/>
      <c r="BK2070" s="112" t="s">
        <v>12487</v>
      </c>
      <c r="BL2070" s="102"/>
      <c r="BM2070" s="99"/>
      <c r="BN2070" s="99"/>
      <c r="BT2070" s="99"/>
      <c r="BU2070" s="99"/>
      <c r="BV2070" s="99"/>
      <c r="BW2070" s="99"/>
      <c r="BX2070" s="99"/>
      <c r="CB2070" s="13" t="s">
        <v>1511</v>
      </c>
    </row>
    <row r="2071" ht="13.75" spans="1:80">
      <c r="A2071" s="88" t="s">
        <v>12858</v>
      </c>
      <c r="B2071" s="88">
        <v>92416491</v>
      </c>
      <c r="C2071" s="106" t="s">
        <v>8916</v>
      </c>
      <c r="D2071" s="89" t="s">
        <v>12266</v>
      </c>
      <c r="E2071" s="88">
        <v>6</v>
      </c>
      <c r="F2071" s="88">
        <v>38</v>
      </c>
      <c r="G2071" s="170">
        <f t="shared" si="34"/>
        <v>228</v>
      </c>
      <c r="H2071" s="94"/>
      <c r="I2071" s="95"/>
      <c r="J2071" s="95"/>
      <c r="K2071" s="95"/>
      <c r="L2071" s="95"/>
      <c r="M2071" s="97"/>
      <c r="N2071" s="94"/>
      <c r="O2071" s="95"/>
      <c r="P2071" s="95"/>
      <c r="Q2071" s="95"/>
      <c r="R2071" s="97"/>
      <c r="S2071" s="94"/>
      <c r="T2071" s="95"/>
      <c r="U2071" s="96"/>
      <c r="V2071" s="95"/>
      <c r="W2071" s="95"/>
      <c r="X2071" s="97"/>
      <c r="Y2071" s="94"/>
      <c r="Z2071" s="96"/>
      <c r="AA2071" s="96"/>
      <c r="AB2071" s="95"/>
      <c r="AC2071" s="95"/>
      <c r="AD2071" s="97"/>
      <c r="AE2071" s="94"/>
      <c r="AF2071" s="96"/>
      <c r="AG2071" s="96">
        <v>12</v>
      </c>
      <c r="AH2071" s="95">
        <v>57</v>
      </c>
      <c r="AI2071" s="95">
        <v>6</v>
      </c>
      <c r="AJ2071" s="95">
        <v>6</v>
      </c>
      <c r="AK2071" s="95"/>
      <c r="AL2071" s="91"/>
      <c r="AM2071" s="113"/>
      <c r="AN2071" s="113"/>
      <c r="AO2071" s="92"/>
      <c r="AP2071" s="92"/>
      <c r="AQ2071" s="93"/>
      <c r="AR2071" s="94"/>
      <c r="AS2071" s="96"/>
      <c r="AT2071" s="96"/>
      <c r="AU2071" s="96"/>
      <c r="AV2071" s="95"/>
      <c r="AW2071" s="95"/>
      <c r="AX2071" s="97"/>
      <c r="AY2071" s="97"/>
      <c r="AZ2071" s="97"/>
      <c r="BA2071" s="97"/>
      <c r="BB2071" s="97"/>
      <c r="BC2071" s="99" t="s">
        <v>12859</v>
      </c>
      <c r="BD2071" s="99" t="s">
        <v>12356</v>
      </c>
      <c r="BE2071" s="99"/>
      <c r="BF2071" s="100"/>
      <c r="BG2071" s="103"/>
      <c r="BH2071" s="103"/>
      <c r="BI2071" s="103"/>
      <c r="BJ2071" s="99"/>
      <c r="BK2071" s="112" t="s">
        <v>12487</v>
      </c>
      <c r="BL2071" s="102"/>
      <c r="BM2071" s="99"/>
      <c r="BN2071" s="99"/>
      <c r="BT2071" s="99"/>
      <c r="BU2071" s="99"/>
      <c r="BV2071" s="99"/>
      <c r="BW2071" s="99"/>
      <c r="BX2071" s="99"/>
      <c r="CB2071" s="13" t="s">
        <v>1511</v>
      </c>
    </row>
    <row r="2072" ht="13.75" spans="1:80">
      <c r="A2072" s="88" t="s">
        <v>12858</v>
      </c>
      <c r="B2072" s="88">
        <v>92416491</v>
      </c>
      <c r="C2072" s="106" t="s">
        <v>8918</v>
      </c>
      <c r="D2072" s="89" t="s">
        <v>12266</v>
      </c>
      <c r="E2072" s="88">
        <v>6</v>
      </c>
      <c r="F2072" s="88">
        <v>38</v>
      </c>
      <c r="G2072" s="170">
        <f t="shared" si="34"/>
        <v>228</v>
      </c>
      <c r="H2072" s="94"/>
      <c r="I2072" s="95"/>
      <c r="J2072" s="95"/>
      <c r="K2072" s="95"/>
      <c r="L2072" s="95"/>
      <c r="M2072" s="97"/>
      <c r="N2072" s="94"/>
      <c r="O2072" s="95"/>
      <c r="P2072" s="95"/>
      <c r="Q2072" s="95"/>
      <c r="R2072" s="97"/>
      <c r="S2072" s="94"/>
      <c r="T2072" s="95"/>
      <c r="U2072" s="96"/>
      <c r="V2072" s="95"/>
      <c r="W2072" s="95"/>
      <c r="X2072" s="97"/>
      <c r="Y2072" s="94"/>
      <c r="Z2072" s="96"/>
      <c r="AA2072" s="96"/>
      <c r="AB2072" s="95"/>
      <c r="AC2072" s="95"/>
      <c r="AD2072" s="97"/>
      <c r="AE2072" s="94"/>
      <c r="AF2072" s="96"/>
      <c r="AG2072" s="96">
        <v>12</v>
      </c>
      <c r="AH2072" s="95">
        <v>57</v>
      </c>
      <c r="AI2072" s="95">
        <v>6</v>
      </c>
      <c r="AJ2072" s="95">
        <v>6</v>
      </c>
      <c r="AK2072" s="95"/>
      <c r="AL2072" s="91"/>
      <c r="AM2072" s="113"/>
      <c r="AN2072" s="113"/>
      <c r="AO2072" s="92"/>
      <c r="AP2072" s="92"/>
      <c r="AQ2072" s="93"/>
      <c r="AR2072" s="94"/>
      <c r="AS2072" s="96"/>
      <c r="AT2072" s="96"/>
      <c r="AU2072" s="96"/>
      <c r="AV2072" s="95"/>
      <c r="AW2072" s="95"/>
      <c r="AX2072" s="97"/>
      <c r="AY2072" s="97"/>
      <c r="AZ2072" s="97"/>
      <c r="BA2072" s="97"/>
      <c r="BB2072" s="97"/>
      <c r="BC2072" s="99" t="s">
        <v>12859</v>
      </c>
      <c r="BD2072" s="99" t="s">
        <v>12356</v>
      </c>
      <c r="BE2072" s="99"/>
      <c r="BF2072" s="100"/>
      <c r="BG2072" s="103"/>
      <c r="BH2072" s="103"/>
      <c r="BI2072" s="103"/>
      <c r="BJ2072" s="99"/>
      <c r="BK2072" s="112" t="s">
        <v>12487</v>
      </c>
      <c r="BL2072" s="102"/>
      <c r="BM2072" s="99"/>
      <c r="BN2072" s="99"/>
      <c r="BT2072" s="99"/>
      <c r="BU2072" s="99"/>
      <c r="BV2072" s="99"/>
      <c r="BW2072" s="99"/>
      <c r="BX2072" s="99"/>
      <c r="CB2072" s="13" t="s">
        <v>1511</v>
      </c>
    </row>
    <row r="2073" ht="13.75" spans="1:80">
      <c r="A2073" s="88" t="s">
        <v>12858</v>
      </c>
      <c r="B2073" s="88">
        <v>92416891</v>
      </c>
      <c r="C2073" s="106">
        <v>92417001</v>
      </c>
      <c r="D2073" s="89" t="s">
        <v>12266</v>
      </c>
      <c r="E2073" s="88">
        <v>6</v>
      </c>
      <c r="F2073" s="88">
        <v>38</v>
      </c>
      <c r="G2073" s="170">
        <f t="shared" si="34"/>
        <v>228</v>
      </c>
      <c r="H2073" s="94"/>
      <c r="I2073" s="95"/>
      <c r="J2073" s="95"/>
      <c r="K2073" s="95"/>
      <c r="L2073" s="95"/>
      <c r="M2073" s="97"/>
      <c r="N2073" s="94"/>
      <c r="O2073" s="95"/>
      <c r="P2073" s="95"/>
      <c r="Q2073" s="95"/>
      <c r="R2073" s="97"/>
      <c r="S2073" s="94"/>
      <c r="T2073" s="95"/>
      <c r="U2073" s="96"/>
      <c r="V2073" s="95"/>
      <c r="W2073" s="95"/>
      <c r="X2073" s="97"/>
      <c r="Y2073" s="94"/>
      <c r="Z2073" s="96"/>
      <c r="AA2073" s="96"/>
      <c r="AB2073" s="95"/>
      <c r="AC2073" s="95"/>
      <c r="AD2073" s="97"/>
      <c r="AE2073" s="94"/>
      <c r="AF2073" s="96"/>
      <c r="AG2073" s="96">
        <v>12</v>
      </c>
      <c r="AH2073" s="95">
        <v>57</v>
      </c>
      <c r="AI2073" s="95">
        <v>6</v>
      </c>
      <c r="AJ2073" s="95">
        <v>6</v>
      </c>
      <c r="AK2073" s="95"/>
      <c r="AL2073" s="91"/>
      <c r="AM2073" s="113"/>
      <c r="AN2073" s="113"/>
      <c r="AO2073" s="92"/>
      <c r="AP2073" s="92"/>
      <c r="AQ2073" s="93"/>
      <c r="AR2073" s="94"/>
      <c r="AS2073" s="96"/>
      <c r="AT2073" s="96"/>
      <c r="AU2073" s="96"/>
      <c r="AV2073" s="95"/>
      <c r="AW2073" s="95"/>
      <c r="AX2073" s="97"/>
      <c r="AY2073" s="97"/>
      <c r="AZ2073" s="97"/>
      <c r="BA2073" s="97"/>
      <c r="BB2073" s="97"/>
      <c r="BC2073" s="99" t="s">
        <v>12859</v>
      </c>
      <c r="BD2073" s="99" t="s">
        <v>12356</v>
      </c>
      <c r="BE2073" s="99"/>
      <c r="BF2073" s="100"/>
      <c r="BG2073" s="103"/>
      <c r="BH2073" s="103"/>
      <c r="BI2073" s="103"/>
      <c r="BJ2073" s="99"/>
      <c r="BK2073" s="112" t="s">
        <v>12487</v>
      </c>
      <c r="BL2073" s="102"/>
      <c r="BM2073" s="99"/>
      <c r="BN2073" s="99"/>
      <c r="BT2073" s="99"/>
      <c r="BU2073" s="99"/>
      <c r="BV2073" s="99"/>
      <c r="BW2073" s="99"/>
      <c r="BX2073" s="99"/>
      <c r="CB2073" s="13" t="s">
        <v>1511</v>
      </c>
    </row>
    <row r="2074" ht="13.75" spans="1:80">
      <c r="A2074" s="88" t="s">
        <v>12858</v>
      </c>
      <c r="B2074" s="88">
        <v>92417491</v>
      </c>
      <c r="C2074" s="106">
        <v>92417401</v>
      </c>
      <c r="D2074" s="89" t="s">
        <v>12266</v>
      </c>
      <c r="E2074" s="88">
        <v>6</v>
      </c>
      <c r="F2074" s="88">
        <v>38</v>
      </c>
      <c r="G2074" s="170">
        <f t="shared" ref="G2074:G2137" si="35">F2074*E2074</f>
        <v>228</v>
      </c>
      <c r="H2074" s="94"/>
      <c r="I2074" s="95"/>
      <c r="J2074" s="95"/>
      <c r="K2074" s="95"/>
      <c r="L2074" s="95"/>
      <c r="M2074" s="97"/>
      <c r="N2074" s="94"/>
      <c r="O2074" s="95"/>
      <c r="P2074" s="95"/>
      <c r="Q2074" s="95"/>
      <c r="R2074" s="97"/>
      <c r="S2074" s="94"/>
      <c r="T2074" s="95"/>
      <c r="U2074" s="96"/>
      <c r="V2074" s="95"/>
      <c r="W2074" s="95"/>
      <c r="X2074" s="97"/>
      <c r="Y2074" s="94"/>
      <c r="Z2074" s="96"/>
      <c r="AA2074" s="96"/>
      <c r="AB2074" s="95"/>
      <c r="AC2074" s="95"/>
      <c r="AD2074" s="97"/>
      <c r="AE2074" s="94"/>
      <c r="AF2074" s="96"/>
      <c r="AG2074" s="96">
        <v>12</v>
      </c>
      <c r="AH2074" s="95">
        <v>57</v>
      </c>
      <c r="AI2074" s="95">
        <v>6</v>
      </c>
      <c r="AJ2074" s="95">
        <v>6</v>
      </c>
      <c r="AK2074" s="95"/>
      <c r="AL2074" s="91"/>
      <c r="AM2074" s="113"/>
      <c r="AN2074" s="113"/>
      <c r="AO2074" s="92"/>
      <c r="AP2074" s="92"/>
      <c r="AQ2074" s="93"/>
      <c r="AR2074" s="94"/>
      <c r="AS2074" s="96"/>
      <c r="AT2074" s="96"/>
      <c r="AU2074" s="96"/>
      <c r="AV2074" s="95"/>
      <c r="AW2074" s="95"/>
      <c r="AX2074" s="97"/>
      <c r="AY2074" s="97"/>
      <c r="AZ2074" s="97"/>
      <c r="BA2074" s="97"/>
      <c r="BB2074" s="97"/>
      <c r="BC2074" s="99" t="s">
        <v>12859</v>
      </c>
      <c r="BD2074" s="99" t="s">
        <v>12356</v>
      </c>
      <c r="BE2074" s="99"/>
      <c r="BF2074" s="100"/>
      <c r="BG2074" s="103"/>
      <c r="BH2074" s="103"/>
      <c r="BI2074" s="103"/>
      <c r="BJ2074" s="99"/>
      <c r="BK2074" s="112" t="s">
        <v>12487</v>
      </c>
      <c r="BL2074" s="102"/>
      <c r="BM2074" s="99"/>
      <c r="BN2074" s="99"/>
      <c r="BT2074" s="99"/>
      <c r="BU2074" s="99"/>
      <c r="BV2074" s="99"/>
      <c r="BW2074" s="99"/>
      <c r="BX2074" s="99"/>
      <c r="CB2074" s="13" t="s">
        <v>1511</v>
      </c>
    </row>
    <row r="2075" ht="13.75" spans="1:80">
      <c r="A2075" s="88" t="s">
        <v>12858</v>
      </c>
      <c r="B2075" s="88">
        <v>92452692</v>
      </c>
      <c r="C2075" s="106">
        <v>92452601</v>
      </c>
      <c r="D2075" s="89" t="s">
        <v>12266</v>
      </c>
      <c r="E2075" s="88">
        <v>6</v>
      </c>
      <c r="F2075" s="88">
        <v>8</v>
      </c>
      <c r="G2075" s="170">
        <f t="shared" si="35"/>
        <v>48</v>
      </c>
      <c r="H2075" s="94"/>
      <c r="I2075" s="95"/>
      <c r="J2075" s="95"/>
      <c r="K2075" s="95"/>
      <c r="L2075" s="95"/>
      <c r="M2075" s="97"/>
      <c r="N2075" s="94"/>
      <c r="O2075" s="95"/>
      <c r="P2075" s="95"/>
      <c r="Q2075" s="95"/>
      <c r="R2075" s="97"/>
      <c r="S2075" s="94"/>
      <c r="T2075" s="95"/>
      <c r="U2075" s="96"/>
      <c r="V2075" s="95"/>
      <c r="W2075" s="95"/>
      <c r="X2075" s="97"/>
      <c r="Y2075" s="94"/>
      <c r="Z2075" s="96"/>
      <c r="AA2075" s="96"/>
      <c r="AB2075" s="95"/>
      <c r="AC2075" s="95"/>
      <c r="AD2075" s="97"/>
      <c r="AE2075" s="94"/>
      <c r="AF2075" s="96"/>
      <c r="AG2075" s="96">
        <v>12</v>
      </c>
      <c r="AH2075" s="95">
        <v>12</v>
      </c>
      <c r="AI2075" s="95">
        <v>6</v>
      </c>
      <c r="AJ2075" s="95">
        <v>6</v>
      </c>
      <c r="AK2075" s="95">
        <v>35</v>
      </c>
      <c r="AL2075" s="91"/>
      <c r="AM2075" s="113"/>
      <c r="AN2075" s="113"/>
      <c r="AO2075" s="92"/>
      <c r="AP2075" s="92"/>
      <c r="AQ2075" s="93"/>
      <c r="AR2075" s="94"/>
      <c r="AS2075" s="96"/>
      <c r="AT2075" s="96"/>
      <c r="AU2075" s="96"/>
      <c r="AV2075" s="95"/>
      <c r="AW2075" s="95"/>
      <c r="AX2075" s="97"/>
      <c r="AY2075" s="97"/>
      <c r="AZ2075" s="97"/>
      <c r="BA2075" s="97"/>
      <c r="BB2075" s="97"/>
      <c r="BC2075" s="99" t="s">
        <v>12859</v>
      </c>
      <c r="BD2075" s="99" t="s">
        <v>12356</v>
      </c>
      <c r="BE2075" s="99"/>
      <c r="BF2075" s="100"/>
      <c r="BG2075" s="103"/>
      <c r="BH2075" s="103"/>
      <c r="BI2075" s="103"/>
      <c r="BJ2075" s="99"/>
      <c r="BK2075" s="112" t="s">
        <v>12487</v>
      </c>
      <c r="BL2075" s="102"/>
      <c r="BM2075" s="99"/>
      <c r="BN2075" s="99"/>
      <c r="BT2075" s="99"/>
      <c r="BU2075" s="99"/>
      <c r="BV2075" s="99"/>
      <c r="BW2075" s="99"/>
      <c r="BX2075" s="99"/>
      <c r="CB2075" s="13" t="s">
        <v>1511</v>
      </c>
    </row>
    <row r="2076" ht="13.75" spans="1:80">
      <c r="A2076" s="88" t="s">
        <v>12858</v>
      </c>
      <c r="B2076" s="88">
        <v>92452891</v>
      </c>
      <c r="C2076" s="106">
        <v>92452801</v>
      </c>
      <c r="D2076" s="89" t="s">
        <v>12266</v>
      </c>
      <c r="E2076" s="88">
        <v>6</v>
      </c>
      <c r="F2076" s="88">
        <v>6</v>
      </c>
      <c r="G2076" s="170">
        <f t="shared" si="35"/>
        <v>36</v>
      </c>
      <c r="H2076" s="94"/>
      <c r="I2076" s="95"/>
      <c r="J2076" s="95"/>
      <c r="K2076" s="95"/>
      <c r="L2076" s="95"/>
      <c r="M2076" s="97"/>
      <c r="N2076" s="94"/>
      <c r="O2076" s="95"/>
      <c r="P2076" s="95"/>
      <c r="Q2076" s="95"/>
      <c r="R2076" s="97"/>
      <c r="S2076" s="94"/>
      <c r="T2076" s="95"/>
      <c r="U2076" s="96"/>
      <c r="V2076" s="95"/>
      <c r="W2076" s="95"/>
      <c r="X2076" s="97"/>
      <c r="Y2076" s="94"/>
      <c r="Z2076" s="96"/>
      <c r="AA2076" s="96"/>
      <c r="AB2076" s="95"/>
      <c r="AC2076" s="95"/>
      <c r="AD2076" s="97"/>
      <c r="AE2076" s="94"/>
      <c r="AF2076" s="96"/>
      <c r="AG2076" s="96">
        <v>12</v>
      </c>
      <c r="AH2076" s="95">
        <v>12</v>
      </c>
      <c r="AI2076" s="95">
        <v>6</v>
      </c>
      <c r="AJ2076" s="95">
        <v>6</v>
      </c>
      <c r="AK2076" s="95">
        <v>35</v>
      </c>
      <c r="AL2076" s="91"/>
      <c r="AM2076" s="113"/>
      <c r="AN2076" s="113"/>
      <c r="AO2076" s="92"/>
      <c r="AP2076" s="92"/>
      <c r="AQ2076" s="93"/>
      <c r="AR2076" s="94"/>
      <c r="AS2076" s="96"/>
      <c r="AT2076" s="96"/>
      <c r="AU2076" s="96"/>
      <c r="AV2076" s="95"/>
      <c r="AW2076" s="95"/>
      <c r="AX2076" s="97"/>
      <c r="AY2076" s="97"/>
      <c r="AZ2076" s="97"/>
      <c r="BA2076" s="97"/>
      <c r="BB2076" s="97"/>
      <c r="BC2076" s="99" t="s">
        <v>12859</v>
      </c>
      <c r="BD2076" s="99" t="s">
        <v>12356</v>
      </c>
      <c r="BE2076" s="99"/>
      <c r="BF2076" s="100"/>
      <c r="BG2076" s="103"/>
      <c r="BH2076" s="103"/>
      <c r="BI2076" s="103"/>
      <c r="BJ2076" s="99"/>
      <c r="BK2076" s="112" t="s">
        <v>12487</v>
      </c>
      <c r="BL2076" s="102"/>
      <c r="BM2076" s="99"/>
      <c r="BN2076" s="99"/>
      <c r="BT2076" s="99"/>
      <c r="BU2076" s="99"/>
      <c r="BV2076" s="99"/>
      <c r="BW2076" s="99"/>
      <c r="BX2076" s="99"/>
      <c r="CB2076" s="13" t="s">
        <v>1511</v>
      </c>
    </row>
    <row r="2077" ht="13.75" spans="1:80">
      <c r="A2077" s="88" t="s">
        <v>12858</v>
      </c>
      <c r="B2077" s="106" t="s">
        <v>12265</v>
      </c>
      <c r="C2077" s="106" t="s">
        <v>12265</v>
      </c>
      <c r="D2077" s="89" t="s">
        <v>494</v>
      </c>
      <c r="E2077" s="88"/>
      <c r="F2077" s="88"/>
      <c r="G2077" s="170">
        <f t="shared" si="35"/>
        <v>0</v>
      </c>
      <c r="H2077" s="94"/>
      <c r="I2077" s="95"/>
      <c r="J2077" s="95"/>
      <c r="K2077" s="95"/>
      <c r="L2077" s="95"/>
      <c r="M2077" s="97"/>
      <c r="N2077" s="94"/>
      <c r="O2077" s="95"/>
      <c r="P2077" s="95"/>
      <c r="Q2077" s="95"/>
      <c r="R2077" s="97"/>
      <c r="S2077" s="94"/>
      <c r="T2077" s="95"/>
      <c r="U2077" s="96"/>
      <c r="V2077" s="95"/>
      <c r="W2077" s="95"/>
      <c r="X2077" s="97"/>
      <c r="Y2077" s="94"/>
      <c r="Z2077" s="96"/>
      <c r="AA2077" s="96"/>
      <c r="AB2077" s="95"/>
      <c r="AC2077" s="95"/>
      <c r="AD2077" s="97"/>
      <c r="AE2077" s="94"/>
      <c r="AF2077" s="96"/>
      <c r="AG2077" s="96"/>
      <c r="AH2077" s="95"/>
      <c r="AI2077" s="95"/>
      <c r="AJ2077" s="95"/>
      <c r="AK2077" s="95"/>
      <c r="AL2077" s="91"/>
      <c r="AM2077" s="113"/>
      <c r="AN2077" s="113"/>
      <c r="AO2077" s="92"/>
      <c r="AP2077" s="92"/>
      <c r="AQ2077" s="93"/>
      <c r="AR2077" s="94"/>
      <c r="AS2077" s="96"/>
      <c r="AT2077" s="96"/>
      <c r="AU2077" s="96"/>
      <c r="AV2077" s="95"/>
      <c r="AW2077" s="95"/>
      <c r="AX2077" s="97"/>
      <c r="AY2077" s="97"/>
      <c r="AZ2077" s="97"/>
      <c r="BA2077" s="97"/>
      <c r="BB2077" s="97"/>
      <c r="BC2077" s="99" t="s">
        <v>12265</v>
      </c>
      <c r="BD2077" s="99" t="s">
        <v>12265</v>
      </c>
      <c r="BE2077" s="99"/>
      <c r="BF2077" s="100"/>
      <c r="BG2077" s="100"/>
      <c r="BH2077" s="100"/>
      <c r="BI2077" s="100"/>
      <c r="BJ2077" s="99"/>
      <c r="BK2077" s="112" t="s">
        <v>12265</v>
      </c>
      <c r="BL2077" s="102"/>
      <c r="BM2077" s="99"/>
      <c r="BN2077" s="99"/>
      <c r="BT2077" s="99"/>
      <c r="BU2077" s="99"/>
      <c r="BV2077" s="99"/>
      <c r="BW2077" s="99"/>
      <c r="BX2077" s="99"/>
      <c r="CB2077" s="13" t="s">
        <v>1511</v>
      </c>
    </row>
    <row r="2078" ht="13.75" spans="1:80">
      <c r="A2078" s="88" t="s">
        <v>12858</v>
      </c>
      <c r="B2078" s="106" t="s">
        <v>12265</v>
      </c>
      <c r="C2078" s="106" t="s">
        <v>12265</v>
      </c>
      <c r="D2078" s="89" t="s">
        <v>494</v>
      </c>
      <c r="E2078" s="88"/>
      <c r="F2078" s="88"/>
      <c r="G2078" s="170">
        <f t="shared" si="35"/>
        <v>0</v>
      </c>
      <c r="H2078" s="94"/>
      <c r="I2078" s="95"/>
      <c r="J2078" s="95"/>
      <c r="K2078" s="95"/>
      <c r="L2078" s="95"/>
      <c r="M2078" s="97"/>
      <c r="N2078" s="94"/>
      <c r="O2078" s="95"/>
      <c r="P2078" s="95"/>
      <c r="Q2078" s="95"/>
      <c r="R2078" s="97"/>
      <c r="S2078" s="94"/>
      <c r="T2078" s="95"/>
      <c r="U2078" s="96"/>
      <c r="V2078" s="95"/>
      <c r="W2078" s="95"/>
      <c r="X2078" s="97"/>
      <c r="Y2078" s="94"/>
      <c r="Z2078" s="96"/>
      <c r="AA2078" s="96"/>
      <c r="AB2078" s="95"/>
      <c r="AC2078" s="95"/>
      <c r="AD2078" s="97"/>
      <c r="AE2078" s="94"/>
      <c r="AF2078" s="96"/>
      <c r="AG2078" s="96"/>
      <c r="AH2078" s="95"/>
      <c r="AI2078" s="95"/>
      <c r="AJ2078" s="95"/>
      <c r="AK2078" s="95"/>
      <c r="AL2078" s="91"/>
      <c r="AM2078" s="113"/>
      <c r="AN2078" s="113"/>
      <c r="AO2078" s="92"/>
      <c r="AP2078" s="92"/>
      <c r="AQ2078" s="93"/>
      <c r="AR2078" s="94"/>
      <c r="AS2078" s="96"/>
      <c r="AT2078" s="96"/>
      <c r="AU2078" s="96"/>
      <c r="AV2078" s="95"/>
      <c r="AW2078" s="95"/>
      <c r="AX2078" s="97"/>
      <c r="AY2078" s="97"/>
      <c r="AZ2078" s="97"/>
      <c r="BA2078" s="97"/>
      <c r="BB2078" s="97"/>
      <c r="BC2078" s="99" t="s">
        <v>12265</v>
      </c>
      <c r="BD2078" s="99" t="s">
        <v>12265</v>
      </c>
      <c r="BE2078" s="99"/>
      <c r="BF2078" s="100"/>
      <c r="BG2078" s="100"/>
      <c r="BH2078" s="100"/>
      <c r="BI2078" s="100"/>
      <c r="BJ2078" s="99"/>
      <c r="BK2078" s="112" t="s">
        <v>12265</v>
      </c>
      <c r="BL2078" s="102"/>
      <c r="BM2078" s="99"/>
      <c r="BN2078" s="99"/>
      <c r="BT2078" s="99"/>
      <c r="BU2078" s="99"/>
      <c r="BV2078" s="99"/>
      <c r="BW2078" s="99"/>
      <c r="BX2078" s="99"/>
      <c r="CB2078" s="13" t="s">
        <v>1511</v>
      </c>
    </row>
    <row r="2079" ht="13.75" spans="1:80">
      <c r="A2079" s="88" t="s">
        <v>12858</v>
      </c>
      <c r="B2079" s="106" t="s">
        <v>12265</v>
      </c>
      <c r="C2079" s="106" t="s">
        <v>12265</v>
      </c>
      <c r="D2079" s="89" t="s">
        <v>494</v>
      </c>
      <c r="E2079" s="88"/>
      <c r="F2079" s="88"/>
      <c r="G2079" s="170">
        <f t="shared" si="35"/>
        <v>0</v>
      </c>
      <c r="H2079" s="94"/>
      <c r="I2079" s="95"/>
      <c r="J2079" s="95"/>
      <c r="K2079" s="95"/>
      <c r="L2079" s="95"/>
      <c r="M2079" s="97"/>
      <c r="N2079" s="94"/>
      <c r="O2079" s="95"/>
      <c r="P2079" s="95"/>
      <c r="Q2079" s="95"/>
      <c r="R2079" s="97"/>
      <c r="S2079" s="94"/>
      <c r="T2079" s="95"/>
      <c r="U2079" s="96"/>
      <c r="V2079" s="95"/>
      <c r="W2079" s="95"/>
      <c r="X2079" s="97"/>
      <c r="Y2079" s="94"/>
      <c r="Z2079" s="96"/>
      <c r="AA2079" s="96"/>
      <c r="AB2079" s="95"/>
      <c r="AC2079" s="95"/>
      <c r="AD2079" s="97"/>
      <c r="AE2079" s="94"/>
      <c r="AF2079" s="96"/>
      <c r="AG2079" s="96"/>
      <c r="AH2079" s="95"/>
      <c r="AI2079" s="95"/>
      <c r="AJ2079" s="95"/>
      <c r="AK2079" s="95"/>
      <c r="AL2079" s="91"/>
      <c r="AM2079" s="113"/>
      <c r="AN2079" s="113"/>
      <c r="AO2079" s="92"/>
      <c r="AP2079" s="92"/>
      <c r="AQ2079" s="93"/>
      <c r="AR2079" s="94"/>
      <c r="AS2079" s="96"/>
      <c r="AT2079" s="96"/>
      <c r="AU2079" s="96"/>
      <c r="AV2079" s="95"/>
      <c r="AW2079" s="95"/>
      <c r="AX2079" s="97"/>
      <c r="AY2079" s="97"/>
      <c r="AZ2079" s="97"/>
      <c r="BA2079" s="97"/>
      <c r="BB2079" s="97"/>
      <c r="BC2079" s="99" t="s">
        <v>12265</v>
      </c>
      <c r="BD2079" s="99" t="s">
        <v>12265</v>
      </c>
      <c r="BE2079" s="99"/>
      <c r="BF2079" s="100"/>
      <c r="BG2079" s="100"/>
      <c r="BH2079" s="100"/>
      <c r="BI2079" s="100"/>
      <c r="BJ2079" s="99"/>
      <c r="BK2079" s="112" t="s">
        <v>12265</v>
      </c>
      <c r="BL2079" s="102"/>
      <c r="BM2079" s="99"/>
      <c r="BN2079" s="99"/>
      <c r="BT2079" s="99"/>
      <c r="BU2079" s="99"/>
      <c r="BV2079" s="99"/>
      <c r="BW2079" s="99"/>
      <c r="BX2079" s="99"/>
      <c r="CB2079" s="13" t="s">
        <v>1511</v>
      </c>
    </row>
    <row r="2080" ht="13.5" customHeight="1" spans="1:80">
      <c r="A2080" s="88" t="s">
        <v>12858</v>
      </c>
      <c r="B2080" s="106" t="s">
        <v>12265</v>
      </c>
      <c r="C2080" s="106" t="s">
        <v>12265</v>
      </c>
      <c r="D2080" s="89" t="s">
        <v>494</v>
      </c>
      <c r="E2080" s="88"/>
      <c r="F2080" s="88"/>
      <c r="G2080" s="170">
        <f t="shared" si="35"/>
        <v>0</v>
      </c>
      <c r="H2080" s="94"/>
      <c r="I2080" s="95"/>
      <c r="J2080" s="95"/>
      <c r="K2080" s="95"/>
      <c r="L2080" s="95"/>
      <c r="M2080" s="97"/>
      <c r="N2080" s="94"/>
      <c r="O2080" s="95"/>
      <c r="P2080" s="95"/>
      <c r="Q2080" s="95"/>
      <c r="R2080" s="97"/>
      <c r="S2080" s="94"/>
      <c r="T2080" s="95"/>
      <c r="U2080" s="96"/>
      <c r="V2080" s="95"/>
      <c r="W2080" s="95"/>
      <c r="X2080" s="97"/>
      <c r="Y2080" s="94"/>
      <c r="Z2080" s="96"/>
      <c r="AA2080" s="96"/>
      <c r="AB2080" s="95"/>
      <c r="AC2080" s="95"/>
      <c r="AD2080" s="97"/>
      <c r="AE2080" s="94"/>
      <c r="AF2080" s="96"/>
      <c r="AG2080" s="96"/>
      <c r="AH2080" s="95"/>
      <c r="AI2080" s="95"/>
      <c r="AJ2080" s="95"/>
      <c r="AK2080" s="95"/>
      <c r="AL2080" s="91"/>
      <c r="AM2080" s="113"/>
      <c r="AN2080" s="113"/>
      <c r="AO2080" s="92"/>
      <c r="AP2080" s="92"/>
      <c r="AQ2080" s="93"/>
      <c r="AR2080" s="94"/>
      <c r="AS2080" s="96"/>
      <c r="AT2080" s="96"/>
      <c r="AU2080" s="96"/>
      <c r="AV2080" s="95"/>
      <c r="AW2080" s="95"/>
      <c r="AX2080" s="97"/>
      <c r="AY2080" s="97"/>
      <c r="AZ2080" s="97"/>
      <c r="BA2080" s="97"/>
      <c r="BB2080" s="97"/>
      <c r="BC2080" s="99" t="s">
        <v>12265</v>
      </c>
      <c r="BD2080" s="99" t="s">
        <v>12265</v>
      </c>
      <c r="BE2080" s="99"/>
      <c r="BF2080" s="100"/>
      <c r="BG2080" s="100"/>
      <c r="BH2080" s="100"/>
      <c r="BI2080" s="100"/>
      <c r="BJ2080" s="99"/>
      <c r="BK2080" s="112" t="s">
        <v>12265</v>
      </c>
      <c r="BL2080" s="102"/>
      <c r="BM2080" s="99"/>
      <c r="BN2080" s="99"/>
      <c r="BT2080" s="99"/>
      <c r="BU2080" s="99"/>
      <c r="BV2080" s="99"/>
      <c r="BW2080" s="99"/>
      <c r="BX2080" s="99"/>
      <c r="CB2080" s="13" t="s">
        <v>1511</v>
      </c>
    </row>
    <row r="2081" ht="13.75" spans="1:479">
      <c r="A2081" s="88" t="s">
        <v>12858</v>
      </c>
      <c r="B2081" s="106" t="s">
        <v>12265</v>
      </c>
      <c r="C2081" s="106" t="s">
        <v>12265</v>
      </c>
      <c r="D2081" s="89" t="s">
        <v>494</v>
      </c>
      <c r="E2081" s="88"/>
      <c r="F2081" s="88"/>
      <c r="G2081" s="170">
        <f t="shared" si="35"/>
        <v>0</v>
      </c>
      <c r="H2081" s="94"/>
      <c r="I2081" s="95"/>
      <c r="J2081" s="95"/>
      <c r="K2081" s="95"/>
      <c r="L2081" s="95"/>
      <c r="M2081" s="97"/>
      <c r="N2081" s="94"/>
      <c r="O2081" s="95"/>
      <c r="P2081" s="95"/>
      <c r="Q2081" s="95"/>
      <c r="R2081" s="97"/>
      <c r="S2081" s="94"/>
      <c r="T2081" s="95"/>
      <c r="U2081" s="96"/>
      <c r="V2081" s="95"/>
      <c r="W2081" s="95"/>
      <c r="X2081" s="97"/>
      <c r="Y2081" s="94"/>
      <c r="Z2081" s="96"/>
      <c r="AA2081" s="96"/>
      <c r="AB2081" s="95"/>
      <c r="AC2081" s="95"/>
      <c r="AD2081" s="97"/>
      <c r="AE2081" s="94"/>
      <c r="AF2081" s="96"/>
      <c r="AG2081" s="96"/>
      <c r="AH2081" s="95"/>
      <c r="AI2081" s="95"/>
      <c r="AJ2081" s="95"/>
      <c r="AK2081" s="95"/>
      <c r="AL2081" s="91"/>
      <c r="AM2081" s="113"/>
      <c r="AN2081" s="113"/>
      <c r="AO2081" s="92"/>
      <c r="AP2081" s="92"/>
      <c r="AQ2081" s="93"/>
      <c r="AR2081" s="94"/>
      <c r="AS2081" s="96"/>
      <c r="AT2081" s="96"/>
      <c r="AU2081" s="96"/>
      <c r="AV2081" s="95"/>
      <c r="AW2081" s="95"/>
      <c r="AX2081" s="97"/>
      <c r="AY2081" s="97"/>
      <c r="AZ2081" s="97"/>
      <c r="BA2081" s="97"/>
      <c r="BB2081" s="97"/>
      <c r="BC2081" s="99" t="s">
        <v>12265</v>
      </c>
      <c r="BD2081" s="99" t="s">
        <v>12265</v>
      </c>
      <c r="BE2081" s="99"/>
      <c r="BF2081" s="100"/>
      <c r="BG2081" s="100"/>
      <c r="BH2081" s="100"/>
      <c r="BI2081" s="100"/>
      <c r="BJ2081" s="99"/>
      <c r="BK2081" s="112" t="s">
        <v>12265</v>
      </c>
      <c r="BL2081" s="102"/>
      <c r="BM2081" s="99"/>
      <c r="BN2081" s="99"/>
      <c r="BT2081" s="99"/>
      <c r="BU2081" s="99"/>
      <c r="BV2081" s="99"/>
      <c r="BW2081" s="99"/>
      <c r="BX2081" s="99"/>
      <c r="CB2081" s="13" t="s">
        <v>1511</v>
      </c>
    </row>
    <row r="2082" ht="13.75" spans="1:479">
      <c r="A2082" s="88" t="s">
        <v>12858</v>
      </c>
      <c r="B2082" s="106" t="s">
        <v>12265</v>
      </c>
      <c r="C2082" s="106" t="s">
        <v>12265</v>
      </c>
      <c r="D2082" s="89" t="s">
        <v>494</v>
      </c>
      <c r="E2082" s="88"/>
      <c r="F2082" s="88"/>
      <c r="G2082" s="170">
        <f t="shared" si="35"/>
        <v>0</v>
      </c>
      <c r="H2082" s="94"/>
      <c r="I2082" s="95"/>
      <c r="J2082" s="95"/>
      <c r="K2082" s="95"/>
      <c r="L2082" s="95"/>
      <c r="M2082" s="97"/>
      <c r="N2082" s="94"/>
      <c r="O2082" s="95"/>
      <c r="P2082" s="95"/>
      <c r="Q2082" s="95"/>
      <c r="R2082" s="97"/>
      <c r="S2082" s="94"/>
      <c r="T2082" s="95"/>
      <c r="U2082" s="96"/>
      <c r="V2082" s="95"/>
      <c r="W2082" s="95"/>
      <c r="X2082" s="97"/>
      <c r="Y2082" s="94"/>
      <c r="Z2082" s="96"/>
      <c r="AA2082" s="96"/>
      <c r="AB2082" s="95"/>
      <c r="AC2082" s="95"/>
      <c r="AD2082" s="97"/>
      <c r="AE2082" s="94"/>
      <c r="AF2082" s="96"/>
      <c r="AG2082" s="96"/>
      <c r="AH2082" s="95"/>
      <c r="AI2082" s="95"/>
      <c r="AJ2082" s="95"/>
      <c r="AK2082" s="95"/>
      <c r="AL2082" s="91"/>
      <c r="AM2082" s="113"/>
      <c r="AN2082" s="113"/>
      <c r="AO2082" s="92"/>
      <c r="AP2082" s="92"/>
      <c r="AQ2082" s="93"/>
      <c r="AR2082" s="94"/>
      <c r="AS2082" s="96"/>
      <c r="AT2082" s="96"/>
      <c r="AU2082" s="96"/>
      <c r="AV2082" s="95"/>
      <c r="AW2082" s="95"/>
      <c r="AX2082" s="97"/>
      <c r="AY2082" s="97"/>
      <c r="AZ2082" s="97"/>
      <c r="BA2082" s="97"/>
      <c r="BB2082" s="97"/>
      <c r="BC2082" s="99" t="s">
        <v>12265</v>
      </c>
      <c r="BD2082" s="99" t="s">
        <v>12265</v>
      </c>
      <c r="BE2082" s="99"/>
      <c r="BF2082" s="100"/>
      <c r="BG2082" s="100"/>
      <c r="BH2082" s="100"/>
      <c r="BI2082" s="100"/>
      <c r="BJ2082" s="99"/>
      <c r="BK2082" s="112" t="s">
        <v>12265</v>
      </c>
      <c r="BL2082" s="102"/>
      <c r="BM2082" s="99"/>
      <c r="BN2082" s="99"/>
      <c r="BT2082" s="99"/>
      <c r="BU2082" s="99"/>
      <c r="BV2082" s="99"/>
      <c r="BW2082" s="99"/>
      <c r="BX2082" s="99"/>
      <c r="CB2082" s="13" t="s">
        <v>1511</v>
      </c>
    </row>
    <row r="2083" ht="13.75" spans="1:479">
      <c r="A2083" s="88" t="s">
        <v>12858</v>
      </c>
      <c r="B2083" s="106" t="s">
        <v>12265</v>
      </c>
      <c r="C2083" s="106" t="s">
        <v>12265</v>
      </c>
      <c r="D2083" s="89" t="s">
        <v>494</v>
      </c>
      <c r="E2083" s="88"/>
      <c r="F2083" s="88"/>
      <c r="G2083" s="170">
        <f t="shared" si="35"/>
        <v>0</v>
      </c>
      <c r="H2083" s="94"/>
      <c r="I2083" s="95"/>
      <c r="J2083" s="95"/>
      <c r="K2083" s="95"/>
      <c r="L2083" s="95"/>
      <c r="M2083" s="97"/>
      <c r="N2083" s="94"/>
      <c r="O2083" s="95"/>
      <c r="P2083" s="95"/>
      <c r="Q2083" s="95"/>
      <c r="R2083" s="97"/>
      <c r="S2083" s="94"/>
      <c r="T2083" s="95"/>
      <c r="U2083" s="96"/>
      <c r="V2083" s="95"/>
      <c r="W2083" s="95"/>
      <c r="X2083" s="97"/>
      <c r="Y2083" s="94"/>
      <c r="Z2083" s="96"/>
      <c r="AA2083" s="96"/>
      <c r="AB2083" s="95"/>
      <c r="AC2083" s="95"/>
      <c r="AD2083" s="97"/>
      <c r="AE2083" s="94"/>
      <c r="AF2083" s="96"/>
      <c r="AG2083" s="96"/>
      <c r="AH2083" s="95"/>
      <c r="AI2083" s="95"/>
      <c r="AJ2083" s="95"/>
      <c r="AK2083" s="95"/>
      <c r="AL2083" s="91"/>
      <c r="AM2083" s="113"/>
      <c r="AN2083" s="113"/>
      <c r="AO2083" s="92"/>
      <c r="AP2083" s="92"/>
      <c r="AQ2083" s="93"/>
      <c r="AR2083" s="94"/>
      <c r="AS2083" s="96"/>
      <c r="AT2083" s="96"/>
      <c r="AU2083" s="96"/>
      <c r="AV2083" s="95"/>
      <c r="AW2083" s="95"/>
      <c r="AX2083" s="97"/>
      <c r="AY2083" s="97"/>
      <c r="AZ2083" s="97"/>
      <c r="BA2083" s="97"/>
      <c r="BB2083" s="97"/>
      <c r="BC2083" s="99" t="s">
        <v>12265</v>
      </c>
      <c r="BD2083" s="99" t="s">
        <v>12265</v>
      </c>
      <c r="BE2083" s="99"/>
      <c r="BF2083" s="100"/>
      <c r="BG2083" s="100"/>
      <c r="BH2083" s="100"/>
      <c r="BI2083" s="100"/>
      <c r="BJ2083" s="99"/>
      <c r="BK2083" s="112" t="s">
        <v>12265</v>
      </c>
      <c r="BL2083" s="102"/>
      <c r="BM2083" s="99"/>
      <c r="BN2083" s="99"/>
      <c r="BT2083" s="99"/>
      <c r="BU2083" s="99"/>
      <c r="BV2083" s="99"/>
      <c r="BW2083" s="99"/>
      <c r="BX2083" s="99"/>
      <c r="CB2083" s="13" t="s">
        <v>1511</v>
      </c>
    </row>
    <row r="2084" ht="13.75" spans="1:479">
      <c r="A2084" s="88" t="s">
        <v>12858</v>
      </c>
      <c r="B2084" s="106" t="s">
        <v>12265</v>
      </c>
      <c r="C2084" s="106" t="s">
        <v>12265</v>
      </c>
      <c r="D2084" s="89" t="s">
        <v>494</v>
      </c>
      <c r="E2084" s="88"/>
      <c r="F2084" s="88"/>
      <c r="G2084" s="170">
        <f t="shared" si="35"/>
        <v>0</v>
      </c>
      <c r="H2084" s="94"/>
      <c r="I2084" s="95"/>
      <c r="J2084" s="95"/>
      <c r="K2084" s="95"/>
      <c r="L2084" s="95"/>
      <c r="M2084" s="97"/>
      <c r="N2084" s="94"/>
      <c r="O2084" s="95"/>
      <c r="P2084" s="95"/>
      <c r="Q2084" s="95"/>
      <c r="R2084" s="97"/>
      <c r="S2084" s="94"/>
      <c r="T2084" s="95"/>
      <c r="U2084" s="96"/>
      <c r="V2084" s="95"/>
      <c r="W2084" s="95"/>
      <c r="X2084" s="97"/>
      <c r="Y2084" s="94"/>
      <c r="Z2084" s="96"/>
      <c r="AA2084" s="96"/>
      <c r="AB2084" s="95"/>
      <c r="AC2084" s="95"/>
      <c r="AD2084" s="97"/>
      <c r="AE2084" s="94"/>
      <c r="AF2084" s="96"/>
      <c r="AG2084" s="96"/>
      <c r="AH2084" s="95"/>
      <c r="AI2084" s="95"/>
      <c r="AJ2084" s="95"/>
      <c r="AK2084" s="95"/>
      <c r="AL2084" s="91"/>
      <c r="AM2084" s="113"/>
      <c r="AN2084" s="113"/>
      <c r="AO2084" s="92"/>
      <c r="AP2084" s="92"/>
      <c r="AQ2084" s="93"/>
      <c r="AR2084" s="94"/>
      <c r="AS2084" s="96"/>
      <c r="AT2084" s="96"/>
      <c r="AU2084" s="96"/>
      <c r="AV2084" s="95"/>
      <c r="AW2084" s="95"/>
      <c r="AX2084" s="97"/>
      <c r="AY2084" s="97"/>
      <c r="AZ2084" s="97"/>
      <c r="BA2084" s="97"/>
      <c r="BB2084" s="97"/>
      <c r="BC2084" s="99" t="s">
        <v>12265</v>
      </c>
      <c r="BD2084" s="99" t="s">
        <v>12265</v>
      </c>
      <c r="BE2084" s="99"/>
      <c r="BF2084" s="100"/>
      <c r="BG2084" s="100"/>
      <c r="BH2084" s="100"/>
      <c r="BI2084" s="100"/>
      <c r="BJ2084" s="99"/>
      <c r="BK2084" s="112" t="s">
        <v>12265</v>
      </c>
      <c r="BL2084" s="102"/>
      <c r="BM2084" s="99"/>
      <c r="BN2084" s="99"/>
      <c r="BT2084" s="99"/>
      <c r="BU2084" s="99"/>
      <c r="BV2084" s="99"/>
      <c r="BW2084" s="99"/>
      <c r="BX2084" s="99"/>
      <c r="CB2084" s="13" t="s">
        <v>1511</v>
      </c>
    </row>
    <row r="2085" ht="13.75" spans="1:479">
      <c r="A2085" s="88" t="s">
        <v>12858</v>
      </c>
      <c r="B2085" s="106" t="s">
        <v>12265</v>
      </c>
      <c r="C2085" s="106" t="s">
        <v>12265</v>
      </c>
      <c r="D2085" s="89" t="s">
        <v>494</v>
      </c>
      <c r="E2085" s="88"/>
      <c r="F2085" s="88"/>
      <c r="G2085" s="170">
        <f t="shared" si="35"/>
        <v>0</v>
      </c>
      <c r="H2085" s="94"/>
      <c r="I2085" s="95"/>
      <c r="J2085" s="95"/>
      <c r="K2085" s="95"/>
      <c r="L2085" s="95"/>
      <c r="M2085" s="97"/>
      <c r="N2085" s="94"/>
      <c r="O2085" s="95"/>
      <c r="P2085" s="95"/>
      <c r="Q2085" s="95"/>
      <c r="R2085" s="97"/>
      <c r="S2085" s="94"/>
      <c r="T2085" s="95"/>
      <c r="U2085" s="96"/>
      <c r="V2085" s="95"/>
      <c r="W2085" s="95"/>
      <c r="X2085" s="97"/>
      <c r="Y2085" s="94"/>
      <c r="Z2085" s="96"/>
      <c r="AA2085" s="96"/>
      <c r="AB2085" s="95"/>
      <c r="AC2085" s="95"/>
      <c r="AD2085" s="97"/>
      <c r="AE2085" s="94"/>
      <c r="AF2085" s="96"/>
      <c r="AG2085" s="96"/>
      <c r="AH2085" s="95"/>
      <c r="AI2085" s="95"/>
      <c r="AJ2085" s="95"/>
      <c r="AK2085" s="95"/>
      <c r="AL2085" s="91"/>
      <c r="AM2085" s="113"/>
      <c r="AN2085" s="113"/>
      <c r="AO2085" s="92"/>
      <c r="AP2085" s="92"/>
      <c r="AQ2085" s="93"/>
      <c r="AR2085" s="94"/>
      <c r="AS2085" s="96"/>
      <c r="AT2085" s="96"/>
      <c r="AU2085" s="96"/>
      <c r="AV2085" s="95"/>
      <c r="AW2085" s="95"/>
      <c r="AX2085" s="97"/>
      <c r="AY2085" s="97"/>
      <c r="AZ2085" s="97"/>
      <c r="BA2085" s="97"/>
      <c r="BB2085" s="97"/>
      <c r="BC2085" s="99" t="s">
        <v>12265</v>
      </c>
      <c r="BD2085" s="99" t="s">
        <v>12265</v>
      </c>
      <c r="BE2085" s="99"/>
      <c r="BF2085" s="100"/>
      <c r="BG2085" s="100"/>
      <c r="BH2085" s="100"/>
      <c r="BI2085" s="100"/>
      <c r="BJ2085" s="99"/>
      <c r="BK2085" s="112" t="s">
        <v>12265</v>
      </c>
      <c r="BL2085" s="102"/>
      <c r="BM2085" s="99"/>
      <c r="BN2085" s="99"/>
      <c r="BT2085" s="99"/>
      <c r="BU2085" s="99"/>
      <c r="BV2085" s="99"/>
      <c r="BW2085" s="99"/>
      <c r="BX2085" s="99"/>
      <c r="CB2085" s="13" t="s">
        <v>1511</v>
      </c>
    </row>
    <row r="2086" ht="13.75" spans="1:479">
      <c r="A2086" s="88" t="s">
        <v>12858</v>
      </c>
      <c r="B2086" s="106" t="s">
        <v>12265</v>
      </c>
      <c r="C2086" s="106" t="s">
        <v>12265</v>
      </c>
      <c r="D2086" s="89" t="s">
        <v>494</v>
      </c>
      <c r="E2086" s="88"/>
      <c r="F2086" s="88"/>
      <c r="G2086" s="170">
        <f t="shared" si="35"/>
        <v>0</v>
      </c>
      <c r="H2086" s="94"/>
      <c r="I2086" s="95"/>
      <c r="J2086" s="95"/>
      <c r="K2086" s="95"/>
      <c r="L2086" s="95"/>
      <c r="M2086" s="97"/>
      <c r="N2086" s="94"/>
      <c r="O2086" s="95"/>
      <c r="P2086" s="95"/>
      <c r="Q2086" s="95"/>
      <c r="R2086" s="97"/>
      <c r="S2086" s="94"/>
      <c r="T2086" s="95"/>
      <c r="U2086" s="96"/>
      <c r="V2086" s="95"/>
      <c r="W2086" s="95"/>
      <c r="X2086" s="97"/>
      <c r="Y2086" s="94"/>
      <c r="Z2086" s="96"/>
      <c r="AA2086" s="96"/>
      <c r="AB2086" s="95"/>
      <c r="AC2086" s="95"/>
      <c r="AD2086" s="97"/>
      <c r="AE2086" s="94"/>
      <c r="AF2086" s="96"/>
      <c r="AG2086" s="96"/>
      <c r="AH2086" s="95"/>
      <c r="AI2086" s="95"/>
      <c r="AJ2086" s="95"/>
      <c r="AK2086" s="95"/>
      <c r="AL2086" s="91"/>
      <c r="AM2086" s="113"/>
      <c r="AN2086" s="113"/>
      <c r="AO2086" s="92"/>
      <c r="AP2086" s="92"/>
      <c r="AQ2086" s="93"/>
      <c r="AR2086" s="94"/>
      <c r="AS2086" s="96"/>
      <c r="AT2086" s="96"/>
      <c r="AU2086" s="96"/>
      <c r="AV2086" s="95"/>
      <c r="AW2086" s="95"/>
      <c r="AX2086" s="97"/>
      <c r="AY2086" s="97"/>
      <c r="AZ2086" s="97"/>
      <c r="BA2086" s="97"/>
      <c r="BB2086" s="97"/>
      <c r="BC2086" s="99" t="s">
        <v>12265</v>
      </c>
      <c r="BD2086" s="99" t="s">
        <v>12265</v>
      </c>
      <c r="BE2086" s="99"/>
      <c r="BF2086" s="100"/>
      <c r="BG2086" s="100"/>
      <c r="BH2086" s="100"/>
      <c r="BI2086" s="100"/>
      <c r="BJ2086" s="99"/>
      <c r="BK2086" s="112" t="s">
        <v>12265</v>
      </c>
      <c r="BL2086" s="102"/>
      <c r="BM2086" s="99"/>
      <c r="BN2086" s="99"/>
      <c r="BT2086" s="99"/>
      <c r="BU2086" s="99"/>
      <c r="BV2086" s="99"/>
      <c r="BW2086" s="99"/>
      <c r="BX2086" s="99"/>
      <c r="CB2086" s="13" t="s">
        <v>1511</v>
      </c>
    </row>
    <row r="2087" ht="13.75" spans="1:479">
      <c r="A2087" s="88" t="s">
        <v>12858</v>
      </c>
      <c r="B2087" s="106" t="s">
        <v>12265</v>
      </c>
      <c r="C2087" s="106" t="s">
        <v>12265</v>
      </c>
      <c r="D2087" s="89" t="s">
        <v>494</v>
      </c>
      <c r="E2087" s="88"/>
      <c r="F2087" s="88"/>
      <c r="G2087" s="170">
        <f t="shared" si="35"/>
        <v>0</v>
      </c>
      <c r="H2087" s="94"/>
      <c r="I2087" s="95"/>
      <c r="J2087" s="95"/>
      <c r="K2087" s="95"/>
      <c r="L2087" s="95"/>
      <c r="M2087" s="97"/>
      <c r="N2087" s="94"/>
      <c r="O2087" s="95"/>
      <c r="P2087" s="95"/>
      <c r="Q2087" s="95"/>
      <c r="R2087" s="97"/>
      <c r="S2087" s="94"/>
      <c r="T2087" s="95"/>
      <c r="U2087" s="96"/>
      <c r="V2087" s="95"/>
      <c r="W2087" s="95"/>
      <c r="X2087" s="97"/>
      <c r="Y2087" s="94"/>
      <c r="Z2087" s="96"/>
      <c r="AA2087" s="96"/>
      <c r="AB2087" s="95"/>
      <c r="AC2087" s="95"/>
      <c r="AD2087" s="97"/>
      <c r="AE2087" s="95"/>
      <c r="AF2087" s="95"/>
      <c r="AG2087" s="95"/>
      <c r="AH2087" s="95"/>
      <c r="AI2087" s="95"/>
      <c r="AJ2087" s="95"/>
      <c r="AK2087" s="95"/>
      <c r="AL2087" s="91"/>
      <c r="AM2087" s="113"/>
      <c r="AN2087" s="113"/>
      <c r="AO2087" s="92"/>
      <c r="AP2087" s="92"/>
      <c r="AQ2087" s="93"/>
      <c r="AR2087" s="94"/>
      <c r="AS2087" s="96"/>
      <c r="AT2087" s="96"/>
      <c r="AU2087" s="96"/>
      <c r="AV2087" s="95"/>
      <c r="AW2087" s="95"/>
      <c r="AX2087" s="97"/>
      <c r="AY2087" s="97"/>
      <c r="AZ2087" s="97"/>
      <c r="BA2087" s="97"/>
      <c r="BB2087" s="97"/>
      <c r="BC2087" s="99" t="s">
        <v>12265</v>
      </c>
      <c r="BD2087" s="99" t="s">
        <v>12265</v>
      </c>
      <c r="BE2087" s="99"/>
      <c r="BF2087" s="100"/>
      <c r="BG2087" s="100"/>
      <c r="BH2087" s="100"/>
      <c r="BI2087" s="100"/>
      <c r="BJ2087" s="99"/>
      <c r="BK2087" s="112" t="s">
        <v>12265</v>
      </c>
      <c r="BL2087" s="102"/>
      <c r="BM2087" s="99"/>
      <c r="BN2087" s="99"/>
      <c r="BT2087" s="99"/>
      <c r="BU2087" s="99"/>
      <c r="BV2087" s="99"/>
      <c r="BW2087" s="99"/>
      <c r="BX2087" s="99"/>
      <c r="CB2087" s="13" t="s">
        <v>1511</v>
      </c>
    </row>
    <row r="2088" ht="13.75" spans="1:479">
      <c r="A2088" s="88" t="s">
        <v>12858</v>
      </c>
      <c r="B2088" s="106" t="s">
        <v>12265</v>
      </c>
      <c r="C2088" s="106" t="s">
        <v>12265</v>
      </c>
      <c r="D2088" s="89" t="s">
        <v>494</v>
      </c>
      <c r="E2088" s="88"/>
      <c r="F2088" s="88"/>
      <c r="G2088" s="170">
        <f t="shared" si="35"/>
        <v>0</v>
      </c>
      <c r="H2088" s="94"/>
      <c r="I2088" s="95"/>
      <c r="J2088" s="95"/>
      <c r="K2088" s="95"/>
      <c r="L2088" s="95"/>
      <c r="M2088" s="97"/>
      <c r="N2088" s="94"/>
      <c r="O2088" s="95"/>
      <c r="P2088" s="95"/>
      <c r="Q2088" s="95"/>
      <c r="R2088" s="97"/>
      <c r="S2088" s="94"/>
      <c r="T2088" s="95"/>
      <c r="U2088" s="96"/>
      <c r="V2088" s="95"/>
      <c r="W2088" s="95"/>
      <c r="X2088" s="97"/>
      <c r="Y2088" s="94"/>
      <c r="Z2088" s="96"/>
      <c r="AA2088" s="96"/>
      <c r="AB2088" s="95"/>
      <c r="AC2088" s="95"/>
      <c r="AD2088" s="97"/>
      <c r="AE2088" s="95"/>
      <c r="AF2088" s="95"/>
      <c r="AG2088" s="95"/>
      <c r="AH2088" s="95"/>
      <c r="AI2088" s="95"/>
      <c r="AJ2088" s="95"/>
      <c r="AK2088" s="95"/>
      <c r="AL2088" s="91"/>
      <c r="AM2088" s="113"/>
      <c r="AN2088" s="113"/>
      <c r="AO2088" s="92"/>
      <c r="AP2088" s="92"/>
      <c r="AQ2088" s="93"/>
      <c r="AR2088" s="94"/>
      <c r="AS2088" s="96"/>
      <c r="AT2088" s="96"/>
      <c r="AU2088" s="96"/>
      <c r="AV2088" s="95"/>
      <c r="AW2088" s="95"/>
      <c r="AX2088" s="97"/>
      <c r="AY2088" s="97"/>
      <c r="AZ2088" s="97"/>
      <c r="BA2088" s="97"/>
      <c r="BB2088" s="97"/>
      <c r="BC2088" s="99" t="s">
        <v>12265</v>
      </c>
      <c r="BD2088" s="99" t="s">
        <v>12265</v>
      </c>
      <c r="BE2088" s="99"/>
      <c r="BF2088" s="100"/>
      <c r="BG2088" s="100"/>
      <c r="BH2088" s="100"/>
      <c r="BI2088" s="100"/>
      <c r="BJ2088" s="99"/>
      <c r="BK2088" s="112" t="s">
        <v>12265</v>
      </c>
      <c r="BL2088" s="102"/>
      <c r="BM2088" s="99"/>
      <c r="BN2088" s="99"/>
      <c r="BT2088" s="99"/>
      <c r="BU2088" s="99"/>
      <c r="BV2088" s="99"/>
      <c r="BW2088" s="99"/>
      <c r="BX2088" s="99"/>
      <c r="CB2088" s="13" t="s">
        <v>1511</v>
      </c>
    </row>
    <row r="2089" ht="13.75" spans="1:479">
      <c r="A2089" s="88" t="s">
        <v>12858</v>
      </c>
      <c r="B2089" s="106" t="s">
        <v>12265</v>
      </c>
      <c r="C2089" s="106" t="s">
        <v>12265</v>
      </c>
      <c r="D2089" s="89" t="s">
        <v>494</v>
      </c>
      <c r="E2089" s="88"/>
      <c r="F2089" s="88"/>
      <c r="G2089" s="170">
        <f t="shared" si="35"/>
        <v>0</v>
      </c>
      <c r="H2089" s="94"/>
      <c r="I2089" s="95"/>
      <c r="J2089" s="95"/>
      <c r="K2089" s="95"/>
      <c r="L2089" s="95"/>
      <c r="M2089" s="97"/>
      <c r="N2089" s="94"/>
      <c r="O2089" s="95"/>
      <c r="P2089" s="95"/>
      <c r="Q2089" s="95"/>
      <c r="R2089" s="97"/>
      <c r="S2089" s="94"/>
      <c r="T2089" s="95"/>
      <c r="U2089" s="96"/>
      <c r="V2089" s="95"/>
      <c r="W2089" s="95"/>
      <c r="X2089" s="97"/>
      <c r="Y2089" s="94"/>
      <c r="Z2089" s="96"/>
      <c r="AA2089" s="96"/>
      <c r="AB2089" s="95"/>
      <c r="AC2089" s="95"/>
      <c r="AD2089" s="97"/>
      <c r="AE2089" s="95"/>
      <c r="AF2089" s="95"/>
      <c r="AG2089" s="95"/>
      <c r="AH2089" s="95"/>
      <c r="AI2089" s="95"/>
      <c r="AJ2089" s="95"/>
      <c r="AK2089" s="95"/>
      <c r="AL2089" s="91"/>
      <c r="AM2089" s="113"/>
      <c r="AN2089" s="113"/>
      <c r="AO2089" s="92"/>
      <c r="AP2089" s="92"/>
      <c r="AQ2089" s="93"/>
      <c r="AR2089" s="94"/>
      <c r="AS2089" s="96"/>
      <c r="AT2089" s="96"/>
      <c r="AU2089" s="96"/>
      <c r="AV2089" s="95"/>
      <c r="AW2089" s="95"/>
      <c r="AX2089" s="97"/>
      <c r="AY2089" s="97"/>
      <c r="AZ2089" s="97"/>
      <c r="BA2089" s="97"/>
      <c r="BB2089" s="97"/>
      <c r="BC2089" s="99" t="s">
        <v>12265</v>
      </c>
      <c r="BD2089" s="99" t="s">
        <v>12265</v>
      </c>
      <c r="BE2089" s="99"/>
      <c r="BF2089" s="100"/>
      <c r="BG2089" s="100"/>
      <c r="BH2089" s="100"/>
      <c r="BI2089" s="100"/>
      <c r="BJ2089" s="99"/>
      <c r="BK2089" s="112" t="s">
        <v>12265</v>
      </c>
      <c r="BL2089" s="102"/>
      <c r="BM2089" s="99"/>
      <c r="BN2089" s="99"/>
      <c r="BT2089" s="99"/>
      <c r="BU2089" s="99"/>
      <c r="BV2089" s="99"/>
      <c r="BW2089" s="99"/>
      <c r="BX2089" s="99"/>
      <c r="CB2089" s="13" t="s">
        <v>1511</v>
      </c>
    </row>
    <row r="2090" ht="13.75" spans="1:479">
      <c r="A2090" s="88" t="s">
        <v>12858</v>
      </c>
      <c r="B2090" s="88" t="s">
        <v>3118</v>
      </c>
      <c r="C2090" s="106" t="s">
        <v>3078</v>
      </c>
      <c r="D2090" s="89" t="s">
        <v>12266</v>
      </c>
      <c r="E2090" s="88">
        <v>6</v>
      </c>
      <c r="F2090" s="88">
        <v>40</v>
      </c>
      <c r="G2090" s="170">
        <f t="shared" si="35"/>
        <v>240</v>
      </c>
      <c r="H2090" s="94"/>
      <c r="I2090" s="95"/>
      <c r="J2090" s="95"/>
      <c r="K2090" s="95"/>
      <c r="L2090" s="95"/>
      <c r="M2090" s="97"/>
      <c r="N2090" s="94"/>
      <c r="O2090" s="95"/>
      <c r="P2090" s="95"/>
      <c r="Q2090" s="95"/>
      <c r="R2090" s="97"/>
      <c r="S2090" s="94"/>
      <c r="T2090" s="95"/>
      <c r="U2090" s="96"/>
      <c r="V2090" s="95"/>
      <c r="W2090" s="95"/>
      <c r="X2090" s="97"/>
      <c r="Y2090" s="94"/>
      <c r="Z2090" s="96"/>
      <c r="AA2090" s="96"/>
      <c r="AB2090" s="95"/>
      <c r="AC2090" s="95"/>
      <c r="AD2090" s="97"/>
      <c r="AE2090" s="95"/>
      <c r="AF2090" s="95"/>
      <c r="AG2090" s="95">
        <v>12</v>
      </c>
      <c r="AH2090" s="95">
        <v>57</v>
      </c>
      <c r="AI2090" s="95">
        <v>6</v>
      </c>
      <c r="AJ2090" s="95">
        <v>6</v>
      </c>
      <c r="AK2090" s="95"/>
      <c r="AL2090" s="91"/>
      <c r="AM2090" s="113"/>
      <c r="AN2090" s="113"/>
      <c r="AO2090" s="92"/>
      <c r="AP2090" s="92"/>
      <c r="AQ2090" s="93"/>
      <c r="AR2090" s="94"/>
      <c r="AS2090" s="96"/>
      <c r="AT2090" s="96"/>
      <c r="AU2090" s="96"/>
      <c r="AV2090" s="95"/>
      <c r="AW2090" s="95"/>
      <c r="AX2090" s="97"/>
      <c r="AY2090" s="97"/>
      <c r="AZ2090" s="97"/>
      <c r="BA2090" s="97"/>
      <c r="BB2090" s="97"/>
      <c r="BC2090" s="99" t="s">
        <v>12859</v>
      </c>
      <c r="BD2090" s="99" t="s">
        <v>12356</v>
      </c>
      <c r="BE2090" s="99"/>
      <c r="BF2090" s="100"/>
      <c r="BG2090" s="103"/>
      <c r="BH2090" s="103"/>
      <c r="BI2090" s="103"/>
      <c r="BJ2090" s="99"/>
      <c r="BK2090" s="112" t="s">
        <v>12487</v>
      </c>
      <c r="BL2090" s="102"/>
      <c r="BM2090" s="99"/>
      <c r="BN2090" s="99"/>
      <c r="BT2090" s="99"/>
      <c r="BU2090" s="99"/>
      <c r="BV2090" s="99"/>
      <c r="BW2090" s="99"/>
      <c r="BX2090" s="99"/>
      <c r="CB2090" s="13" t="s">
        <v>1511</v>
      </c>
    </row>
    <row r="2091" ht="13.75" spans="1:479">
      <c r="A2091" s="88" t="s">
        <v>12858</v>
      </c>
      <c r="B2091" s="88" t="s">
        <v>3118</v>
      </c>
      <c r="C2091" s="106" t="s">
        <v>3117</v>
      </c>
      <c r="D2091" s="89" t="s">
        <v>12266</v>
      </c>
      <c r="E2091" s="88">
        <v>6</v>
      </c>
      <c r="F2091" s="88">
        <v>40</v>
      </c>
      <c r="G2091" s="170">
        <f t="shared" si="35"/>
        <v>240</v>
      </c>
      <c r="H2091" s="94"/>
      <c r="I2091" s="95"/>
      <c r="J2091" s="95"/>
      <c r="K2091" s="95"/>
      <c r="L2091" s="95"/>
      <c r="M2091" s="97"/>
      <c r="N2091" s="94"/>
      <c r="O2091" s="95"/>
      <c r="P2091" s="95"/>
      <c r="Q2091" s="95"/>
      <c r="R2091" s="97"/>
      <c r="S2091" s="94"/>
      <c r="T2091" s="95"/>
      <c r="U2091" s="96"/>
      <c r="V2091" s="95"/>
      <c r="W2091" s="95"/>
      <c r="X2091" s="97"/>
      <c r="Y2091" s="94"/>
      <c r="Z2091" s="96"/>
      <c r="AA2091" s="96"/>
      <c r="AB2091" s="95"/>
      <c r="AC2091" s="95"/>
      <c r="AD2091" s="97"/>
      <c r="AE2091" s="94"/>
      <c r="AF2091" s="96"/>
      <c r="AG2091" s="96">
        <v>12</v>
      </c>
      <c r="AH2091" s="95">
        <v>57</v>
      </c>
      <c r="AI2091" s="95">
        <v>6</v>
      </c>
      <c r="AJ2091" s="95">
        <v>6</v>
      </c>
      <c r="AK2091" s="95"/>
      <c r="AL2091" s="91"/>
      <c r="AM2091" s="113"/>
      <c r="AN2091" s="113"/>
      <c r="AO2091" s="92"/>
      <c r="AP2091" s="92"/>
      <c r="AQ2091" s="93"/>
      <c r="AR2091" s="94"/>
      <c r="AS2091" s="96"/>
      <c r="AT2091" s="96"/>
      <c r="AU2091" s="96"/>
      <c r="AV2091" s="95"/>
      <c r="AW2091" s="95"/>
      <c r="AX2091" s="97"/>
      <c r="AY2091" s="97"/>
      <c r="AZ2091" s="97"/>
      <c r="BA2091" s="97"/>
      <c r="BB2091" s="97"/>
      <c r="BC2091" s="99" t="s">
        <v>12859</v>
      </c>
      <c r="BD2091" s="99" t="s">
        <v>12356</v>
      </c>
      <c r="BE2091" s="99"/>
      <c r="BF2091" s="100"/>
      <c r="BG2091" s="103"/>
      <c r="BH2091" s="103"/>
      <c r="BI2091" s="103"/>
      <c r="BJ2091" s="99"/>
      <c r="BK2091" s="112" t="s">
        <v>12487</v>
      </c>
      <c r="BL2091" s="102"/>
      <c r="BM2091" s="99"/>
      <c r="BN2091" s="99"/>
      <c r="BT2091" s="99"/>
      <c r="BU2091" s="99"/>
      <c r="BV2091" s="99"/>
      <c r="BW2091" s="99"/>
      <c r="BX2091" s="99"/>
      <c r="CB2091" s="13" t="s">
        <v>1511</v>
      </c>
    </row>
    <row r="2092" ht="13.75" spans="1:479">
      <c r="A2092" s="88" t="s">
        <v>12858</v>
      </c>
      <c r="B2092" s="88" t="s">
        <v>2844</v>
      </c>
      <c r="C2092" s="106" t="s">
        <v>2843</v>
      </c>
      <c r="D2092" s="89" t="s">
        <v>12266</v>
      </c>
      <c r="E2092" s="88">
        <v>6</v>
      </c>
      <c r="F2092" s="88">
        <v>40</v>
      </c>
      <c r="G2092" s="170">
        <f t="shared" si="35"/>
        <v>240</v>
      </c>
      <c r="H2092" s="94"/>
      <c r="I2092" s="95"/>
      <c r="J2092" s="95"/>
      <c r="K2092" s="95"/>
      <c r="L2092" s="95"/>
      <c r="M2092" s="97"/>
      <c r="N2092" s="94"/>
      <c r="O2092" s="95"/>
      <c r="P2092" s="95"/>
      <c r="Q2092" s="95"/>
      <c r="R2092" s="97"/>
      <c r="S2092" s="94"/>
      <c r="T2092" s="95"/>
      <c r="U2092" s="96"/>
      <c r="V2092" s="95"/>
      <c r="W2092" s="95"/>
      <c r="X2092" s="97"/>
      <c r="Y2092" s="94"/>
      <c r="Z2092" s="96"/>
      <c r="AA2092" s="96"/>
      <c r="AB2092" s="95"/>
      <c r="AC2092" s="95"/>
      <c r="AD2092" s="97"/>
      <c r="AE2092" s="94"/>
      <c r="AF2092" s="96"/>
      <c r="AG2092" s="96">
        <v>12</v>
      </c>
      <c r="AH2092" s="95">
        <v>57</v>
      </c>
      <c r="AI2092" s="95">
        <v>6</v>
      </c>
      <c r="AJ2092" s="95">
        <v>6</v>
      </c>
      <c r="AK2092" s="95"/>
      <c r="AL2092" s="91"/>
      <c r="AM2092" s="113"/>
      <c r="AN2092" s="113"/>
      <c r="AO2092" s="92"/>
      <c r="AP2092" s="92"/>
      <c r="AQ2092" s="93"/>
      <c r="AR2092" s="94"/>
      <c r="AS2092" s="96"/>
      <c r="AT2092" s="96"/>
      <c r="AU2092" s="96"/>
      <c r="AV2092" s="95"/>
      <c r="AW2092" s="95"/>
      <c r="AX2092" s="97"/>
      <c r="AY2092" s="97"/>
      <c r="AZ2092" s="97"/>
      <c r="BA2092" s="97"/>
      <c r="BB2092" s="97"/>
      <c r="BC2092" s="99" t="s">
        <v>12860</v>
      </c>
      <c r="BD2092" s="99" t="s">
        <v>12356</v>
      </c>
      <c r="BE2092" s="99"/>
      <c r="BF2092" s="100"/>
      <c r="BG2092" s="103"/>
      <c r="BH2092" s="103"/>
      <c r="BI2092" s="103"/>
      <c r="BJ2092" s="99"/>
      <c r="BK2092" s="112" t="s">
        <v>12487</v>
      </c>
      <c r="BL2092" s="102"/>
      <c r="BM2092" s="99"/>
      <c r="BN2092" s="99"/>
      <c r="BT2092" s="99"/>
      <c r="BU2092" s="99"/>
      <c r="BV2092" s="99"/>
      <c r="BW2092" s="99"/>
      <c r="BX2092" s="99"/>
      <c r="CB2092" s="13" t="s">
        <v>1511</v>
      </c>
    </row>
    <row r="2093" ht="13.75" spans="1:479">
      <c r="A2093" s="88" t="s">
        <v>12861</v>
      </c>
      <c r="B2093" s="106" t="s">
        <v>12265</v>
      </c>
      <c r="C2093" s="106" t="s">
        <v>12265</v>
      </c>
      <c r="D2093" s="89" t="s">
        <v>494</v>
      </c>
      <c r="E2093" s="88"/>
      <c r="F2093" s="88"/>
      <c r="G2093" s="170">
        <f t="shared" si="35"/>
        <v>0</v>
      </c>
      <c r="H2093" s="94"/>
      <c r="I2093" s="95"/>
      <c r="J2093" s="95"/>
      <c r="K2093" s="95"/>
      <c r="L2093" s="95"/>
      <c r="M2093" s="97"/>
      <c r="N2093" s="94"/>
      <c r="O2093" s="95"/>
      <c r="P2093" s="95"/>
      <c r="Q2093" s="95"/>
      <c r="R2093" s="97"/>
      <c r="S2093" s="94"/>
      <c r="T2093" s="95"/>
      <c r="U2093" s="96"/>
      <c r="V2093" s="95"/>
      <c r="W2093" s="95"/>
      <c r="X2093" s="97"/>
      <c r="Y2093" s="107"/>
      <c r="Z2093" s="108"/>
      <c r="AA2093" s="108"/>
      <c r="AB2093" s="109"/>
      <c r="AC2093" s="109"/>
      <c r="AD2093" s="110"/>
      <c r="AE2093" s="94"/>
      <c r="AF2093" s="96"/>
      <c r="AG2093" s="96"/>
      <c r="AH2093" s="95"/>
      <c r="AI2093" s="95"/>
      <c r="AJ2093" s="95"/>
      <c r="AK2093" s="95"/>
      <c r="AL2093" s="91"/>
      <c r="AM2093" s="113"/>
      <c r="AN2093" s="113"/>
      <c r="AO2093" s="92"/>
      <c r="AP2093" s="92"/>
      <c r="AQ2093" s="93"/>
      <c r="AR2093" s="94"/>
      <c r="AS2093" s="96"/>
      <c r="AT2093" s="96"/>
      <c r="AU2093" s="96"/>
      <c r="AV2093" s="95"/>
      <c r="AW2093" s="95"/>
      <c r="AX2093" s="97"/>
      <c r="AY2093" s="97"/>
      <c r="AZ2093" s="97"/>
      <c r="BA2093" s="97"/>
      <c r="BB2093" s="97"/>
      <c r="BC2093" s="99" t="s">
        <v>12265</v>
      </c>
      <c r="BD2093" s="99" t="s">
        <v>12265</v>
      </c>
      <c r="BE2093" s="99"/>
      <c r="BF2093" s="100"/>
      <c r="BG2093" s="100"/>
      <c r="BH2093" s="100"/>
      <c r="BI2093" s="100"/>
      <c r="BJ2093" s="99"/>
      <c r="BK2093" s="112" t="s">
        <v>12265</v>
      </c>
      <c r="BL2093" s="102"/>
      <c r="BM2093" s="99"/>
      <c r="BN2093" s="99"/>
      <c r="BT2093" s="99"/>
      <c r="BU2093" s="99"/>
      <c r="BV2093" s="99"/>
      <c r="BW2093" s="99"/>
      <c r="BX2093" s="99"/>
      <c r="CB2093" s="13" t="s">
        <v>1511</v>
      </c>
    </row>
    <row r="2094" ht="13.75" spans="1:479">
      <c r="A2094" s="88" t="s">
        <v>12861</v>
      </c>
      <c r="B2094" s="106" t="s">
        <v>12265</v>
      </c>
      <c r="C2094" s="106" t="s">
        <v>12265</v>
      </c>
      <c r="D2094" s="89" t="s">
        <v>494</v>
      </c>
      <c r="E2094" s="88"/>
      <c r="F2094" s="88"/>
      <c r="G2094" s="170">
        <f t="shared" si="35"/>
        <v>0</v>
      </c>
      <c r="H2094" s="94"/>
      <c r="I2094" s="95"/>
      <c r="J2094" s="95"/>
      <c r="K2094" s="95"/>
      <c r="L2094" s="95"/>
      <c r="M2094" s="97"/>
      <c r="N2094" s="94"/>
      <c r="O2094" s="95"/>
      <c r="P2094" s="95"/>
      <c r="Q2094" s="95"/>
      <c r="R2094" s="97"/>
      <c r="S2094" s="94"/>
      <c r="T2094" s="95"/>
      <c r="U2094" s="96"/>
      <c r="V2094" s="95"/>
      <c r="W2094" s="95"/>
      <c r="X2094" s="97"/>
      <c r="Y2094" s="107"/>
      <c r="Z2094" s="108"/>
      <c r="AA2094" s="108"/>
      <c r="AB2094" s="109"/>
      <c r="AC2094" s="109"/>
      <c r="AD2094" s="110"/>
      <c r="AE2094" s="94"/>
      <c r="AF2094" s="96"/>
      <c r="AG2094" s="96"/>
      <c r="AH2094" s="95"/>
      <c r="AI2094" s="95"/>
      <c r="AJ2094" s="95"/>
      <c r="AK2094" s="95"/>
      <c r="AL2094" s="91"/>
      <c r="AM2094" s="113"/>
      <c r="AN2094" s="113"/>
      <c r="AO2094" s="92"/>
      <c r="AP2094" s="92"/>
      <c r="AQ2094" s="93"/>
      <c r="AR2094" s="94"/>
      <c r="AS2094" s="96"/>
      <c r="AT2094" s="96"/>
      <c r="AU2094" s="96"/>
      <c r="AV2094" s="95"/>
      <c r="AW2094" s="95"/>
      <c r="AX2094" s="97"/>
      <c r="AY2094" s="97"/>
      <c r="AZ2094" s="97"/>
      <c r="BA2094" s="97"/>
      <c r="BB2094" s="97"/>
      <c r="BC2094" s="99" t="s">
        <v>12265</v>
      </c>
      <c r="BD2094" s="99" t="s">
        <v>12265</v>
      </c>
      <c r="BE2094" s="99"/>
      <c r="BF2094" s="100"/>
      <c r="BG2094" s="100"/>
      <c r="BH2094" s="100"/>
      <c r="BI2094" s="100"/>
      <c r="BJ2094" s="99"/>
      <c r="BK2094" s="112" t="s">
        <v>12265</v>
      </c>
      <c r="BL2094" s="102"/>
      <c r="BM2094" s="99"/>
      <c r="BN2094" s="99"/>
      <c r="BT2094" s="99"/>
      <c r="BU2094" s="99"/>
      <c r="BV2094" s="99"/>
      <c r="BW2094" s="99"/>
      <c r="BX2094" s="99"/>
      <c r="CB2094" s="13" t="s">
        <v>1511</v>
      </c>
    </row>
    <row r="2095" s="4" customFormat="1" ht="13.75" spans="1:479">
      <c r="A2095" s="88" t="s">
        <v>12861</v>
      </c>
      <c r="B2095" s="106" t="s">
        <v>12265</v>
      </c>
      <c r="C2095" s="106" t="s">
        <v>12265</v>
      </c>
      <c r="D2095" s="89" t="s">
        <v>494</v>
      </c>
      <c r="E2095" s="88"/>
      <c r="F2095" s="88"/>
      <c r="G2095" s="170">
        <f t="shared" si="35"/>
        <v>0</v>
      </c>
      <c r="H2095" s="94"/>
      <c r="I2095" s="95"/>
      <c r="J2095" s="95"/>
      <c r="K2095" s="95"/>
      <c r="L2095" s="95"/>
      <c r="M2095" s="97"/>
      <c r="N2095" s="94"/>
      <c r="O2095" s="95"/>
      <c r="P2095" s="95"/>
      <c r="Q2095" s="95"/>
      <c r="R2095" s="97"/>
      <c r="S2095" s="94"/>
      <c r="T2095" s="95"/>
      <c r="U2095" s="96"/>
      <c r="V2095" s="95"/>
      <c r="W2095" s="95"/>
      <c r="X2095" s="97"/>
      <c r="Y2095" s="107"/>
      <c r="Z2095" s="108"/>
      <c r="AA2095" s="108"/>
      <c r="AB2095" s="109"/>
      <c r="AC2095" s="109"/>
      <c r="AD2095" s="110"/>
      <c r="AE2095" s="94"/>
      <c r="AF2095" s="96"/>
      <c r="AG2095" s="96"/>
      <c r="AH2095" s="95"/>
      <c r="AI2095" s="95"/>
      <c r="AJ2095" s="95"/>
      <c r="AK2095" s="95"/>
      <c r="AL2095" s="91"/>
      <c r="AM2095" s="113"/>
      <c r="AN2095" s="113"/>
      <c r="AO2095" s="92"/>
      <c r="AP2095" s="92"/>
      <c r="AQ2095" s="93"/>
      <c r="AR2095" s="94"/>
      <c r="AS2095" s="96"/>
      <c r="AT2095" s="96"/>
      <c r="AU2095" s="96"/>
      <c r="AV2095" s="95"/>
      <c r="AW2095" s="95"/>
      <c r="AX2095" s="97"/>
      <c r="AY2095" s="97"/>
      <c r="AZ2095" s="97"/>
      <c r="BA2095" s="97"/>
      <c r="BB2095" s="97"/>
      <c r="BC2095" s="99" t="s">
        <v>12265</v>
      </c>
      <c r="BD2095" s="99" t="s">
        <v>12265</v>
      </c>
      <c r="BE2095" s="99"/>
      <c r="BF2095" s="100"/>
      <c r="BG2095" s="100"/>
      <c r="BH2095" s="100"/>
      <c r="BI2095" s="100"/>
      <c r="BJ2095" s="99"/>
      <c r="BK2095" s="112" t="s">
        <v>12265</v>
      </c>
      <c r="BL2095" s="102"/>
      <c r="BM2095" s="99"/>
      <c r="BN2095" s="99"/>
      <c r="BO2095" s="13"/>
      <c r="BP2095" s="13"/>
      <c r="BQ2095" s="13"/>
      <c r="BR2095" s="13"/>
      <c r="BS2095" s="13"/>
      <c r="BT2095" s="99"/>
      <c r="BU2095" s="99"/>
      <c r="BV2095" s="99"/>
      <c r="BW2095" s="99"/>
      <c r="BX2095" s="99"/>
      <c r="BY2095" s="13"/>
      <c r="BZ2095" s="13"/>
      <c r="CA2095" s="13"/>
      <c r="CB2095" s="13" t="s">
        <v>1511</v>
      </c>
      <c r="CC2095" s="13"/>
      <c r="CD2095" s="13"/>
      <c r="CE2095" s="13"/>
      <c r="CF2095" s="13"/>
      <c r="CG2095" s="13"/>
      <c r="CH2095" s="13"/>
      <c r="CI2095" s="13"/>
      <c r="CJ2095" s="13"/>
      <c r="CK2095" s="13"/>
      <c r="CL2095" s="13"/>
      <c r="CM2095" s="13"/>
      <c r="CN2095" s="13"/>
      <c r="CO2095" s="13"/>
      <c r="CP2095" s="13"/>
      <c r="CQ2095" s="13"/>
      <c r="CR2095" s="13"/>
      <c r="CS2095" s="13"/>
      <c r="CT2095" s="13"/>
      <c r="CU2095" s="13"/>
      <c r="CV2095" s="13"/>
      <c r="CW2095" s="13"/>
      <c r="CX2095" s="13"/>
      <c r="CY2095" s="13"/>
      <c r="CZ2095" s="13"/>
      <c r="DA2095" s="13"/>
      <c r="DB2095" s="13"/>
      <c r="DC2095" s="13"/>
      <c r="DD2095" s="13"/>
      <c r="DE2095" s="13"/>
      <c r="DF2095" s="13"/>
      <c r="DG2095" s="13"/>
      <c r="DH2095" s="13"/>
      <c r="DI2095" s="13"/>
      <c r="DJ2095" s="13"/>
      <c r="DK2095" s="13"/>
      <c r="DL2095" s="13"/>
      <c r="DM2095" s="13"/>
      <c r="DN2095" s="13"/>
      <c r="DO2095" s="13"/>
      <c r="DP2095" s="13"/>
      <c r="DQ2095" s="13"/>
      <c r="DR2095" s="13"/>
      <c r="DS2095" s="13"/>
      <c r="DT2095" s="13"/>
      <c r="DU2095" s="13"/>
      <c r="DV2095" s="13"/>
      <c r="DW2095" s="13"/>
      <c r="DX2095" s="13"/>
      <c r="DY2095" s="13"/>
      <c r="DZ2095" s="13"/>
      <c r="EA2095" s="13"/>
      <c r="EB2095" s="13"/>
      <c r="EC2095" s="13"/>
      <c r="ED2095" s="13"/>
      <c r="EE2095" s="13"/>
      <c r="EF2095" s="13"/>
      <c r="EG2095" s="13"/>
      <c r="EH2095" s="13"/>
      <c r="EI2095" s="13"/>
      <c r="EJ2095" s="13"/>
      <c r="EK2095" s="13"/>
      <c r="EL2095" s="13"/>
      <c r="EM2095" s="13"/>
      <c r="EN2095" s="13"/>
      <c r="EO2095" s="13"/>
      <c r="EP2095" s="13"/>
      <c r="EQ2095" s="13"/>
      <c r="ER2095" s="13"/>
      <c r="ES2095" s="13"/>
      <c r="ET2095" s="13"/>
      <c r="EU2095" s="13"/>
      <c r="EV2095" s="13"/>
      <c r="EW2095" s="13"/>
      <c r="EX2095" s="13"/>
      <c r="EY2095" s="13"/>
      <c r="EZ2095" s="13"/>
      <c r="FA2095" s="13"/>
      <c r="FB2095" s="13"/>
      <c r="FC2095" s="13"/>
      <c r="FD2095" s="13"/>
      <c r="FE2095" s="13"/>
      <c r="FF2095" s="13"/>
      <c r="FG2095" s="13"/>
      <c r="FH2095" s="13"/>
      <c r="FI2095" s="13"/>
      <c r="FJ2095" s="13"/>
      <c r="FK2095" s="13"/>
      <c r="FL2095" s="13"/>
      <c r="FM2095" s="13"/>
      <c r="FN2095" s="13"/>
      <c r="FO2095" s="13"/>
      <c r="FP2095" s="13"/>
      <c r="FQ2095" s="13"/>
      <c r="FR2095" s="13"/>
      <c r="FS2095" s="13"/>
      <c r="FT2095" s="13"/>
      <c r="FU2095" s="13"/>
      <c r="FV2095" s="13"/>
      <c r="FW2095" s="13"/>
      <c r="FX2095" s="13"/>
      <c r="FY2095" s="13"/>
      <c r="FZ2095" s="13"/>
      <c r="GA2095" s="13"/>
      <c r="GB2095" s="13"/>
      <c r="GC2095" s="13"/>
      <c r="GD2095" s="13"/>
      <c r="GE2095" s="13"/>
      <c r="GF2095" s="13"/>
      <c r="GG2095" s="13"/>
      <c r="GH2095" s="13"/>
      <c r="GI2095" s="13"/>
      <c r="GJ2095" s="13"/>
      <c r="GK2095" s="13"/>
      <c r="GL2095" s="13"/>
      <c r="GM2095" s="13"/>
      <c r="GN2095" s="13"/>
      <c r="GO2095" s="13"/>
      <c r="GP2095" s="13"/>
      <c r="GQ2095" s="13"/>
      <c r="GR2095" s="13"/>
      <c r="GS2095" s="13"/>
      <c r="GT2095" s="13"/>
      <c r="GU2095" s="13"/>
      <c r="GV2095" s="13"/>
      <c r="GW2095" s="13"/>
      <c r="GX2095" s="13"/>
      <c r="GY2095" s="13"/>
      <c r="GZ2095" s="13"/>
      <c r="HA2095" s="13"/>
      <c r="HB2095" s="13"/>
      <c r="HC2095" s="13"/>
      <c r="HD2095" s="13"/>
      <c r="HE2095" s="13"/>
      <c r="HF2095" s="13"/>
      <c r="HG2095" s="13"/>
      <c r="HH2095" s="13"/>
      <c r="HI2095" s="13"/>
      <c r="HJ2095" s="13"/>
      <c r="HK2095" s="13"/>
      <c r="HL2095" s="13"/>
      <c r="HM2095" s="13"/>
      <c r="HN2095" s="13"/>
      <c r="HO2095" s="13"/>
      <c r="HP2095" s="13"/>
      <c r="HQ2095" s="13"/>
      <c r="HR2095" s="13"/>
      <c r="HS2095" s="13"/>
      <c r="HT2095" s="13"/>
      <c r="HU2095" s="13"/>
      <c r="HV2095" s="13"/>
      <c r="HW2095" s="13"/>
      <c r="HX2095" s="13"/>
      <c r="HY2095" s="13"/>
      <c r="HZ2095" s="13"/>
      <c r="IA2095" s="13"/>
      <c r="IB2095" s="13"/>
      <c r="IC2095" s="13"/>
      <c r="ID2095" s="13"/>
      <c r="IE2095" s="13"/>
      <c r="IF2095" s="13"/>
      <c r="IG2095" s="13"/>
      <c r="IH2095" s="13"/>
      <c r="II2095" s="13"/>
      <c r="IJ2095" s="13"/>
      <c r="IK2095" s="13"/>
      <c r="IL2095" s="13"/>
      <c r="IM2095" s="13"/>
      <c r="IN2095" s="13"/>
      <c r="IO2095" s="13"/>
      <c r="IP2095" s="13"/>
      <c r="IQ2095" s="13"/>
      <c r="IR2095" s="13"/>
      <c r="IS2095" s="13"/>
      <c r="IT2095" s="13"/>
      <c r="IU2095" s="13"/>
      <c r="IV2095" s="13"/>
      <c r="IW2095" s="13"/>
      <c r="IX2095" s="13"/>
      <c r="IY2095" s="13"/>
      <c r="IZ2095" s="13"/>
      <c r="JA2095" s="13"/>
      <c r="JB2095" s="13"/>
      <c r="JC2095" s="13"/>
      <c r="JD2095" s="13"/>
      <c r="JE2095" s="13"/>
      <c r="JF2095" s="13"/>
      <c r="JG2095" s="13"/>
      <c r="JH2095" s="13"/>
      <c r="JI2095" s="13"/>
      <c r="JJ2095" s="13"/>
      <c r="JK2095" s="13"/>
      <c r="JL2095" s="13"/>
      <c r="JM2095" s="13"/>
      <c r="JN2095" s="13"/>
      <c r="JO2095" s="13"/>
      <c r="JP2095" s="13"/>
      <c r="JQ2095" s="13"/>
      <c r="JR2095" s="13"/>
      <c r="JS2095" s="13"/>
      <c r="JT2095" s="13"/>
      <c r="JU2095" s="13"/>
      <c r="JV2095" s="13"/>
      <c r="JW2095" s="13"/>
      <c r="JX2095" s="13"/>
      <c r="JY2095" s="13"/>
      <c r="JZ2095" s="13"/>
      <c r="KA2095" s="13"/>
      <c r="KB2095" s="13"/>
      <c r="KC2095" s="13"/>
      <c r="KD2095" s="13"/>
      <c r="KE2095" s="13"/>
      <c r="KF2095" s="13"/>
      <c r="KG2095" s="13"/>
      <c r="KH2095" s="13"/>
      <c r="KI2095" s="13"/>
      <c r="KJ2095" s="13"/>
      <c r="KK2095" s="13"/>
      <c r="KL2095" s="13"/>
      <c r="KM2095" s="13"/>
      <c r="KN2095" s="13"/>
      <c r="KO2095" s="13"/>
      <c r="KP2095" s="13"/>
      <c r="KQ2095" s="13"/>
      <c r="KR2095" s="13"/>
      <c r="KS2095" s="13"/>
      <c r="KT2095" s="13"/>
      <c r="KU2095" s="13"/>
      <c r="KV2095" s="13"/>
      <c r="KW2095" s="13"/>
      <c r="KX2095" s="13"/>
      <c r="KY2095" s="13"/>
      <c r="KZ2095" s="13"/>
      <c r="LA2095" s="13"/>
      <c r="LB2095" s="13"/>
      <c r="LC2095" s="13"/>
      <c r="LD2095" s="13"/>
      <c r="LE2095" s="13"/>
      <c r="LF2095" s="13"/>
      <c r="LG2095" s="13"/>
      <c r="LH2095" s="13"/>
      <c r="LI2095" s="13"/>
      <c r="LJ2095" s="13"/>
      <c r="LK2095" s="13"/>
      <c r="LL2095" s="13"/>
      <c r="LM2095" s="13"/>
      <c r="LN2095" s="13"/>
      <c r="LO2095" s="13"/>
      <c r="LP2095" s="13"/>
      <c r="LQ2095" s="13"/>
      <c r="LR2095" s="13"/>
      <c r="LS2095" s="13"/>
      <c r="LT2095" s="13"/>
      <c r="LU2095" s="13"/>
      <c r="LV2095" s="13"/>
      <c r="LW2095" s="13"/>
      <c r="LX2095" s="13"/>
      <c r="LY2095" s="13"/>
      <c r="LZ2095" s="13"/>
      <c r="MA2095" s="13"/>
      <c r="MB2095" s="13"/>
      <c r="MC2095" s="13"/>
      <c r="MD2095" s="13"/>
      <c r="ME2095" s="13"/>
      <c r="MF2095" s="13"/>
      <c r="MG2095" s="13"/>
      <c r="MH2095" s="13"/>
      <c r="MI2095" s="13"/>
      <c r="MJ2095" s="13"/>
      <c r="MK2095" s="13"/>
      <c r="ML2095" s="13"/>
      <c r="MM2095" s="13"/>
      <c r="MN2095" s="13"/>
      <c r="MO2095" s="13"/>
      <c r="MP2095" s="13"/>
      <c r="MQ2095" s="13"/>
      <c r="MR2095" s="13"/>
      <c r="MS2095" s="13"/>
      <c r="MT2095" s="13"/>
      <c r="MU2095" s="13"/>
      <c r="MV2095" s="13"/>
      <c r="MW2095" s="13"/>
      <c r="MX2095" s="13"/>
      <c r="MY2095" s="13"/>
      <c r="MZ2095" s="13"/>
      <c r="NA2095" s="13"/>
      <c r="NB2095" s="13"/>
      <c r="NC2095" s="13"/>
      <c r="ND2095" s="13"/>
      <c r="NE2095" s="13"/>
      <c r="NF2095" s="13"/>
      <c r="NG2095" s="13"/>
      <c r="NH2095" s="13"/>
      <c r="NI2095" s="13"/>
      <c r="NJ2095" s="13"/>
      <c r="NK2095" s="13"/>
      <c r="NL2095" s="13"/>
      <c r="NM2095" s="13"/>
      <c r="NN2095" s="13"/>
      <c r="NO2095" s="13"/>
      <c r="NP2095" s="13"/>
      <c r="NQ2095" s="13"/>
      <c r="NR2095" s="13"/>
      <c r="NS2095" s="13"/>
      <c r="NT2095" s="13"/>
      <c r="NU2095" s="13"/>
      <c r="NV2095" s="13"/>
      <c r="NW2095" s="13"/>
      <c r="NX2095" s="13"/>
      <c r="NY2095" s="13"/>
      <c r="NZ2095" s="13"/>
      <c r="OA2095" s="13"/>
      <c r="OB2095" s="13"/>
      <c r="OC2095" s="13"/>
      <c r="OD2095" s="13"/>
      <c r="OE2095" s="13"/>
      <c r="OF2095" s="13"/>
      <c r="OG2095" s="13"/>
      <c r="OH2095" s="13"/>
      <c r="OI2095" s="13"/>
      <c r="OJ2095" s="13"/>
      <c r="OK2095" s="13"/>
      <c r="OL2095" s="13"/>
      <c r="OM2095" s="13"/>
      <c r="ON2095" s="13"/>
      <c r="OO2095" s="13"/>
      <c r="OP2095" s="13"/>
      <c r="OQ2095" s="13"/>
      <c r="OR2095" s="13"/>
      <c r="OS2095" s="13"/>
      <c r="OT2095" s="13"/>
      <c r="OU2095" s="13"/>
      <c r="OV2095" s="13"/>
      <c r="OW2095" s="13"/>
      <c r="OX2095" s="13"/>
      <c r="OY2095" s="13"/>
      <c r="OZ2095" s="13"/>
      <c r="PA2095" s="13"/>
      <c r="PB2095" s="13"/>
      <c r="PC2095" s="13"/>
      <c r="PD2095" s="13"/>
      <c r="PE2095" s="13"/>
      <c r="PF2095" s="13"/>
      <c r="PG2095" s="13"/>
      <c r="PH2095" s="13"/>
      <c r="PI2095" s="13"/>
      <c r="PJ2095" s="13"/>
      <c r="PK2095" s="13"/>
      <c r="PL2095" s="13"/>
      <c r="PM2095" s="13"/>
      <c r="PN2095" s="13"/>
      <c r="PO2095" s="13"/>
      <c r="PP2095" s="13"/>
      <c r="PQ2095" s="13"/>
      <c r="PR2095" s="13"/>
      <c r="PS2095" s="13"/>
      <c r="PT2095" s="13"/>
      <c r="PU2095" s="13"/>
      <c r="PV2095" s="13"/>
      <c r="PW2095" s="13"/>
      <c r="PX2095" s="13"/>
      <c r="PY2095" s="13"/>
      <c r="PZ2095" s="13"/>
      <c r="QA2095" s="13"/>
      <c r="QB2095" s="13"/>
      <c r="QC2095" s="13"/>
      <c r="QD2095" s="13"/>
      <c r="QE2095" s="13"/>
      <c r="QF2095" s="13"/>
      <c r="QG2095" s="13"/>
      <c r="QH2095" s="13"/>
      <c r="QI2095" s="13"/>
      <c r="QJ2095" s="13"/>
      <c r="QK2095" s="13"/>
      <c r="QL2095" s="13"/>
      <c r="QM2095" s="13"/>
      <c r="QN2095" s="13"/>
      <c r="QO2095" s="13"/>
      <c r="QP2095" s="13"/>
      <c r="QQ2095" s="13"/>
      <c r="QR2095" s="13"/>
      <c r="QS2095" s="13"/>
      <c r="QT2095" s="13"/>
      <c r="QU2095" s="13"/>
      <c r="QV2095" s="13"/>
      <c r="QW2095" s="13"/>
      <c r="QX2095" s="13"/>
      <c r="QY2095" s="13"/>
      <c r="QZ2095" s="13"/>
      <c r="RA2095" s="13"/>
      <c r="RB2095" s="13"/>
      <c r="RC2095" s="13"/>
      <c r="RD2095" s="13"/>
      <c r="RE2095" s="13"/>
      <c r="RF2095" s="13"/>
      <c r="RG2095" s="13"/>
      <c r="RH2095" s="13"/>
      <c r="RI2095" s="13"/>
      <c r="RJ2095" s="13"/>
      <c r="RK2095" s="13"/>
    </row>
    <row r="2096" s="4" customFormat="1" ht="13.75" spans="1:479">
      <c r="A2096" s="88" t="s">
        <v>12861</v>
      </c>
      <c r="B2096" s="106" t="s">
        <v>12265</v>
      </c>
      <c r="C2096" s="106" t="s">
        <v>12265</v>
      </c>
      <c r="D2096" s="89" t="s">
        <v>494</v>
      </c>
      <c r="E2096" s="88"/>
      <c r="F2096" s="88"/>
      <c r="G2096" s="170">
        <f t="shared" si="35"/>
        <v>0</v>
      </c>
      <c r="H2096" s="94"/>
      <c r="I2096" s="95"/>
      <c r="J2096" s="95"/>
      <c r="K2096" s="95"/>
      <c r="L2096" s="95"/>
      <c r="M2096" s="97"/>
      <c r="N2096" s="94"/>
      <c r="O2096" s="95"/>
      <c r="P2096" s="95"/>
      <c r="Q2096" s="95"/>
      <c r="R2096" s="97"/>
      <c r="S2096" s="94"/>
      <c r="T2096" s="95"/>
      <c r="U2096" s="96"/>
      <c r="V2096" s="95"/>
      <c r="W2096" s="95"/>
      <c r="X2096" s="97"/>
      <c r="Y2096" s="107"/>
      <c r="Z2096" s="108"/>
      <c r="AA2096" s="108"/>
      <c r="AB2096" s="109"/>
      <c r="AC2096" s="109"/>
      <c r="AD2096" s="110"/>
      <c r="AE2096" s="94"/>
      <c r="AF2096" s="96"/>
      <c r="AG2096" s="96"/>
      <c r="AH2096" s="95"/>
      <c r="AI2096" s="95"/>
      <c r="AJ2096" s="95"/>
      <c r="AK2096" s="95"/>
      <c r="AL2096" s="91"/>
      <c r="AM2096" s="113"/>
      <c r="AN2096" s="113"/>
      <c r="AO2096" s="92"/>
      <c r="AP2096" s="92"/>
      <c r="AQ2096" s="93"/>
      <c r="AR2096" s="94"/>
      <c r="AS2096" s="96"/>
      <c r="AT2096" s="96"/>
      <c r="AU2096" s="96"/>
      <c r="AV2096" s="95"/>
      <c r="AW2096" s="95"/>
      <c r="AX2096" s="97"/>
      <c r="AY2096" s="97"/>
      <c r="AZ2096" s="97"/>
      <c r="BA2096" s="97"/>
      <c r="BB2096" s="97"/>
      <c r="BC2096" s="99" t="s">
        <v>12265</v>
      </c>
      <c r="BD2096" s="99" t="s">
        <v>12265</v>
      </c>
      <c r="BE2096" s="99"/>
      <c r="BF2096" s="100"/>
      <c r="BG2096" s="100"/>
      <c r="BH2096" s="100"/>
      <c r="BI2096" s="100"/>
      <c r="BJ2096" s="99"/>
      <c r="BK2096" s="112" t="s">
        <v>12265</v>
      </c>
      <c r="BL2096" s="102"/>
      <c r="BM2096" s="99"/>
      <c r="BN2096" s="99"/>
      <c r="BO2096" s="13"/>
      <c r="BP2096" s="13"/>
      <c r="BQ2096" s="13"/>
      <c r="BR2096" s="13"/>
      <c r="BS2096" s="13"/>
      <c r="BT2096" s="99"/>
      <c r="BU2096" s="99"/>
      <c r="BV2096" s="99"/>
      <c r="BW2096" s="99"/>
      <c r="BX2096" s="99"/>
      <c r="BY2096" s="13"/>
      <c r="BZ2096" s="13"/>
      <c r="CA2096" s="13"/>
      <c r="CB2096" s="13" t="s">
        <v>1511</v>
      </c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/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  <c r="EG2096" s="13"/>
      <c r="EH2096" s="13"/>
      <c r="EI2096" s="13"/>
      <c r="EJ2096" s="13"/>
      <c r="EK2096" s="13"/>
      <c r="EL2096" s="13"/>
      <c r="EM2096" s="13"/>
      <c r="EN2096" s="13"/>
      <c r="EO2096" s="13"/>
      <c r="EP2096" s="13"/>
      <c r="EQ2096" s="13"/>
      <c r="ER2096" s="13"/>
      <c r="ES2096" s="13"/>
      <c r="ET2096" s="13"/>
      <c r="EU2096" s="13"/>
      <c r="EV2096" s="13"/>
      <c r="EW2096" s="13"/>
      <c r="EX2096" s="13"/>
      <c r="EY2096" s="13"/>
      <c r="EZ2096" s="13"/>
      <c r="FA2096" s="13"/>
      <c r="FB2096" s="13"/>
      <c r="FC2096" s="13"/>
      <c r="FD2096" s="13"/>
      <c r="FE2096" s="13"/>
      <c r="FF2096" s="13"/>
      <c r="FG2096" s="13"/>
      <c r="FH2096" s="13"/>
      <c r="FI2096" s="13"/>
      <c r="FJ2096" s="13"/>
      <c r="FK2096" s="13"/>
      <c r="FL2096" s="13"/>
      <c r="FM2096" s="13"/>
      <c r="FN2096" s="13"/>
      <c r="FO2096" s="13"/>
      <c r="FP2096" s="13"/>
      <c r="FQ2096" s="13"/>
      <c r="FR2096" s="13"/>
      <c r="FS2096" s="13"/>
      <c r="FT2096" s="13"/>
      <c r="FU2096" s="13"/>
      <c r="FV2096" s="13"/>
      <c r="FW2096" s="13"/>
      <c r="FX2096" s="13"/>
      <c r="FY2096" s="13"/>
      <c r="FZ2096" s="13"/>
      <c r="GA2096" s="13"/>
      <c r="GB2096" s="13"/>
      <c r="GC2096" s="13"/>
      <c r="GD2096" s="13"/>
      <c r="GE2096" s="13"/>
      <c r="GF2096" s="13"/>
      <c r="GG2096" s="13"/>
      <c r="GH2096" s="13"/>
      <c r="GI2096" s="13"/>
      <c r="GJ2096" s="13"/>
      <c r="GK2096" s="13"/>
      <c r="GL2096" s="13"/>
      <c r="GM2096" s="13"/>
      <c r="GN2096" s="13"/>
      <c r="GO2096" s="13"/>
      <c r="GP2096" s="13"/>
      <c r="GQ2096" s="13"/>
      <c r="GR2096" s="13"/>
      <c r="GS2096" s="13"/>
      <c r="GT2096" s="13"/>
      <c r="GU2096" s="13"/>
      <c r="GV2096" s="13"/>
      <c r="GW2096" s="13"/>
      <c r="GX2096" s="13"/>
      <c r="GY2096" s="13"/>
      <c r="GZ2096" s="13"/>
      <c r="HA2096" s="13"/>
      <c r="HB2096" s="13"/>
      <c r="HC2096" s="13"/>
      <c r="HD2096" s="13"/>
      <c r="HE2096" s="13"/>
      <c r="HF2096" s="13"/>
      <c r="HG2096" s="13"/>
      <c r="HH2096" s="13"/>
      <c r="HI2096" s="13"/>
      <c r="HJ2096" s="13"/>
      <c r="HK2096" s="13"/>
      <c r="HL2096" s="13"/>
      <c r="HM2096" s="13"/>
      <c r="HN2096" s="13"/>
      <c r="HO2096" s="13"/>
      <c r="HP2096" s="13"/>
      <c r="HQ2096" s="13"/>
      <c r="HR2096" s="13"/>
      <c r="HS2096" s="13"/>
      <c r="HT2096" s="13"/>
      <c r="HU2096" s="13"/>
      <c r="HV2096" s="13"/>
      <c r="HW2096" s="13"/>
      <c r="HX2096" s="13"/>
      <c r="HY2096" s="13"/>
      <c r="HZ2096" s="13"/>
      <c r="IA2096" s="13"/>
      <c r="IB2096" s="13"/>
      <c r="IC2096" s="13"/>
      <c r="ID2096" s="13"/>
      <c r="IE2096" s="13"/>
      <c r="IF2096" s="13"/>
      <c r="IG2096" s="13"/>
      <c r="IH2096" s="13"/>
      <c r="II2096" s="13"/>
      <c r="IJ2096" s="13"/>
      <c r="IK2096" s="13"/>
      <c r="IL2096" s="13"/>
      <c r="IM2096" s="13"/>
      <c r="IN2096" s="13"/>
      <c r="IO2096" s="13"/>
      <c r="IP2096" s="13"/>
      <c r="IQ2096" s="13"/>
      <c r="IR2096" s="13"/>
      <c r="IS2096" s="13"/>
      <c r="IT2096" s="13"/>
      <c r="IU2096" s="13"/>
      <c r="IV2096" s="13"/>
      <c r="IW2096" s="13"/>
      <c r="IX2096" s="13"/>
      <c r="IY2096" s="13"/>
      <c r="IZ2096" s="13"/>
      <c r="JA2096" s="13"/>
      <c r="JB2096" s="13"/>
      <c r="JC2096" s="13"/>
      <c r="JD2096" s="13"/>
      <c r="JE2096" s="13"/>
      <c r="JF2096" s="13"/>
      <c r="JG2096" s="13"/>
      <c r="JH2096" s="13"/>
      <c r="JI2096" s="13"/>
      <c r="JJ2096" s="13"/>
      <c r="JK2096" s="13"/>
      <c r="JL2096" s="13"/>
      <c r="JM2096" s="13"/>
      <c r="JN2096" s="13"/>
      <c r="JO2096" s="13"/>
      <c r="JP2096" s="13"/>
      <c r="JQ2096" s="13"/>
      <c r="JR2096" s="13"/>
      <c r="JS2096" s="13"/>
      <c r="JT2096" s="13"/>
      <c r="JU2096" s="13"/>
      <c r="JV2096" s="13"/>
      <c r="JW2096" s="13"/>
      <c r="JX2096" s="13"/>
      <c r="JY2096" s="13"/>
      <c r="JZ2096" s="13"/>
      <c r="KA2096" s="13"/>
      <c r="KB2096" s="13"/>
      <c r="KC2096" s="13"/>
      <c r="KD2096" s="13"/>
      <c r="KE2096" s="13"/>
      <c r="KF2096" s="13"/>
      <c r="KG2096" s="13"/>
      <c r="KH2096" s="13"/>
      <c r="KI2096" s="13"/>
      <c r="KJ2096" s="13"/>
      <c r="KK2096" s="13"/>
      <c r="KL2096" s="13"/>
      <c r="KM2096" s="13"/>
      <c r="KN2096" s="13"/>
      <c r="KO2096" s="13"/>
      <c r="KP2096" s="13"/>
      <c r="KQ2096" s="13"/>
      <c r="KR2096" s="13"/>
      <c r="KS2096" s="13"/>
      <c r="KT2096" s="13"/>
      <c r="KU2096" s="13"/>
      <c r="KV2096" s="13"/>
      <c r="KW2096" s="13"/>
      <c r="KX2096" s="13"/>
      <c r="KY2096" s="13"/>
      <c r="KZ2096" s="13"/>
      <c r="LA2096" s="13"/>
      <c r="LB2096" s="13"/>
      <c r="LC2096" s="13"/>
      <c r="LD2096" s="13"/>
      <c r="LE2096" s="13"/>
      <c r="LF2096" s="13"/>
      <c r="LG2096" s="13"/>
      <c r="LH2096" s="13"/>
      <c r="LI2096" s="13"/>
      <c r="LJ2096" s="13"/>
      <c r="LK2096" s="13"/>
      <c r="LL2096" s="13"/>
      <c r="LM2096" s="13"/>
      <c r="LN2096" s="13"/>
      <c r="LO2096" s="13"/>
      <c r="LP2096" s="13"/>
      <c r="LQ2096" s="13"/>
      <c r="LR2096" s="13"/>
      <c r="LS2096" s="13"/>
      <c r="LT2096" s="13"/>
      <c r="LU2096" s="13"/>
      <c r="LV2096" s="13"/>
      <c r="LW2096" s="13"/>
      <c r="LX2096" s="13"/>
      <c r="LY2096" s="13"/>
      <c r="LZ2096" s="13"/>
      <c r="MA2096" s="13"/>
      <c r="MB2096" s="13"/>
      <c r="MC2096" s="13"/>
      <c r="MD2096" s="13"/>
      <c r="ME2096" s="13"/>
      <c r="MF2096" s="13"/>
      <c r="MG2096" s="13"/>
      <c r="MH2096" s="13"/>
      <c r="MI2096" s="13"/>
      <c r="MJ2096" s="13"/>
      <c r="MK2096" s="13"/>
      <c r="ML2096" s="13"/>
      <c r="MM2096" s="13"/>
      <c r="MN2096" s="13"/>
      <c r="MO2096" s="13"/>
      <c r="MP2096" s="13"/>
      <c r="MQ2096" s="13"/>
      <c r="MR2096" s="13"/>
      <c r="MS2096" s="13"/>
      <c r="MT2096" s="13"/>
      <c r="MU2096" s="13"/>
      <c r="MV2096" s="13"/>
      <c r="MW2096" s="13"/>
      <c r="MX2096" s="13"/>
      <c r="MY2096" s="13"/>
      <c r="MZ2096" s="13"/>
      <c r="NA2096" s="13"/>
      <c r="NB2096" s="13"/>
      <c r="NC2096" s="13"/>
      <c r="ND2096" s="13"/>
      <c r="NE2096" s="13"/>
      <c r="NF2096" s="13"/>
      <c r="NG2096" s="13"/>
      <c r="NH2096" s="13"/>
      <c r="NI2096" s="13"/>
      <c r="NJ2096" s="13"/>
      <c r="NK2096" s="13"/>
      <c r="NL2096" s="13"/>
      <c r="NM2096" s="13"/>
      <c r="NN2096" s="13"/>
      <c r="NO2096" s="13"/>
      <c r="NP2096" s="13"/>
      <c r="NQ2096" s="13"/>
      <c r="NR2096" s="13"/>
      <c r="NS2096" s="13"/>
      <c r="NT2096" s="13"/>
      <c r="NU2096" s="13"/>
      <c r="NV2096" s="13"/>
      <c r="NW2096" s="13"/>
      <c r="NX2096" s="13"/>
      <c r="NY2096" s="13"/>
      <c r="NZ2096" s="13"/>
      <c r="OA2096" s="13"/>
      <c r="OB2096" s="13"/>
      <c r="OC2096" s="13"/>
      <c r="OD2096" s="13"/>
      <c r="OE2096" s="13"/>
      <c r="OF2096" s="13"/>
      <c r="OG2096" s="13"/>
      <c r="OH2096" s="13"/>
      <c r="OI2096" s="13"/>
      <c r="OJ2096" s="13"/>
      <c r="OK2096" s="13"/>
      <c r="OL2096" s="13"/>
      <c r="OM2096" s="13"/>
      <c r="ON2096" s="13"/>
      <c r="OO2096" s="13"/>
      <c r="OP2096" s="13"/>
      <c r="OQ2096" s="13"/>
      <c r="OR2096" s="13"/>
      <c r="OS2096" s="13"/>
      <c r="OT2096" s="13"/>
      <c r="OU2096" s="13"/>
      <c r="OV2096" s="13"/>
      <c r="OW2096" s="13"/>
      <c r="OX2096" s="13"/>
      <c r="OY2096" s="13"/>
      <c r="OZ2096" s="13"/>
      <c r="PA2096" s="13"/>
      <c r="PB2096" s="13"/>
      <c r="PC2096" s="13"/>
      <c r="PD2096" s="13"/>
      <c r="PE2096" s="13"/>
      <c r="PF2096" s="13"/>
      <c r="PG2096" s="13"/>
      <c r="PH2096" s="13"/>
      <c r="PI2096" s="13"/>
      <c r="PJ2096" s="13"/>
      <c r="PK2096" s="13"/>
      <c r="PL2096" s="13"/>
      <c r="PM2096" s="13"/>
      <c r="PN2096" s="13"/>
      <c r="PO2096" s="13"/>
      <c r="PP2096" s="13"/>
      <c r="PQ2096" s="13"/>
      <c r="PR2096" s="13"/>
      <c r="PS2096" s="13"/>
      <c r="PT2096" s="13"/>
      <c r="PU2096" s="13"/>
      <c r="PV2096" s="13"/>
      <c r="PW2096" s="13"/>
      <c r="PX2096" s="13"/>
      <c r="PY2096" s="13"/>
      <c r="PZ2096" s="13"/>
      <c r="QA2096" s="13"/>
      <c r="QB2096" s="13"/>
      <c r="QC2096" s="13"/>
      <c r="QD2096" s="13"/>
      <c r="QE2096" s="13"/>
      <c r="QF2096" s="13"/>
      <c r="QG2096" s="13"/>
      <c r="QH2096" s="13"/>
      <c r="QI2096" s="13"/>
      <c r="QJ2096" s="13"/>
      <c r="QK2096" s="13"/>
      <c r="QL2096" s="13"/>
      <c r="QM2096" s="13"/>
      <c r="QN2096" s="13"/>
      <c r="QO2096" s="13"/>
      <c r="QP2096" s="13"/>
      <c r="QQ2096" s="13"/>
      <c r="QR2096" s="13"/>
      <c r="QS2096" s="13"/>
      <c r="QT2096" s="13"/>
      <c r="QU2096" s="13"/>
      <c r="QV2096" s="13"/>
      <c r="QW2096" s="13"/>
      <c r="QX2096" s="13"/>
      <c r="QY2096" s="13"/>
      <c r="QZ2096" s="13"/>
      <c r="RA2096" s="13"/>
      <c r="RB2096" s="13"/>
      <c r="RC2096" s="13"/>
      <c r="RD2096" s="13"/>
      <c r="RE2096" s="13"/>
      <c r="RF2096" s="13"/>
      <c r="RG2096" s="13"/>
      <c r="RH2096" s="13"/>
      <c r="RI2096" s="13"/>
      <c r="RJ2096" s="13"/>
      <c r="RK2096" s="13"/>
    </row>
    <row r="2097" s="4" customFormat="1" ht="13.75" spans="1:479">
      <c r="A2097" s="88" t="s">
        <v>12861</v>
      </c>
      <c r="B2097" s="106" t="s">
        <v>12265</v>
      </c>
      <c r="C2097" s="106" t="s">
        <v>12265</v>
      </c>
      <c r="D2097" s="89" t="s">
        <v>494</v>
      </c>
      <c r="E2097" s="88"/>
      <c r="F2097" s="88"/>
      <c r="G2097" s="170">
        <f t="shared" si="35"/>
        <v>0</v>
      </c>
      <c r="H2097" s="94"/>
      <c r="I2097" s="95"/>
      <c r="J2097" s="95"/>
      <c r="K2097" s="95"/>
      <c r="L2097" s="95"/>
      <c r="M2097" s="97"/>
      <c r="N2097" s="94"/>
      <c r="O2097" s="95"/>
      <c r="P2097" s="95"/>
      <c r="Q2097" s="95"/>
      <c r="R2097" s="97"/>
      <c r="S2097" s="94"/>
      <c r="T2097" s="95"/>
      <c r="U2097" s="96"/>
      <c r="V2097" s="95"/>
      <c r="W2097" s="95"/>
      <c r="X2097" s="97"/>
      <c r="Y2097" s="107"/>
      <c r="Z2097" s="108"/>
      <c r="AA2097" s="108"/>
      <c r="AB2097" s="109"/>
      <c r="AC2097" s="109"/>
      <c r="AD2097" s="110"/>
      <c r="AE2097" s="94"/>
      <c r="AF2097" s="96"/>
      <c r="AG2097" s="96"/>
      <c r="AH2097" s="95"/>
      <c r="AI2097" s="95"/>
      <c r="AJ2097" s="95"/>
      <c r="AK2097" s="95"/>
      <c r="AL2097" s="91"/>
      <c r="AM2097" s="113"/>
      <c r="AN2097" s="113"/>
      <c r="AO2097" s="92"/>
      <c r="AP2097" s="92"/>
      <c r="AQ2097" s="93"/>
      <c r="AR2097" s="94"/>
      <c r="AS2097" s="96"/>
      <c r="AT2097" s="96"/>
      <c r="AU2097" s="96"/>
      <c r="AV2097" s="95"/>
      <c r="AW2097" s="95"/>
      <c r="AX2097" s="97"/>
      <c r="AY2097" s="97"/>
      <c r="AZ2097" s="97"/>
      <c r="BA2097" s="97"/>
      <c r="BB2097" s="97"/>
      <c r="BC2097" s="99" t="s">
        <v>12265</v>
      </c>
      <c r="BD2097" s="99" t="s">
        <v>12265</v>
      </c>
      <c r="BE2097" s="99"/>
      <c r="BF2097" s="100"/>
      <c r="BG2097" s="100"/>
      <c r="BH2097" s="100"/>
      <c r="BI2097" s="100"/>
      <c r="BJ2097" s="99"/>
      <c r="BK2097" s="112" t="s">
        <v>12265</v>
      </c>
      <c r="BL2097" s="102"/>
      <c r="BM2097" s="99"/>
      <c r="BN2097" s="99"/>
      <c r="BO2097" s="13"/>
      <c r="BP2097" s="13"/>
      <c r="BQ2097" s="13"/>
      <c r="BR2097" s="13"/>
      <c r="BS2097" s="13"/>
      <c r="BT2097" s="99"/>
      <c r="BU2097" s="99"/>
      <c r="BV2097" s="99"/>
      <c r="BW2097" s="99"/>
      <c r="BX2097" s="99"/>
      <c r="BY2097" s="13"/>
      <c r="BZ2097" s="13"/>
      <c r="CA2097" s="13"/>
      <c r="CB2097" s="13" t="s">
        <v>1511</v>
      </c>
      <c r="CC2097" s="13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3"/>
      <c r="CP2097" s="13"/>
      <c r="CQ2097" s="13"/>
      <c r="CR2097" s="13"/>
      <c r="CS2097" s="13"/>
      <c r="CT2097" s="13"/>
      <c r="CU2097" s="13"/>
      <c r="CV2097" s="13"/>
      <c r="CW2097" s="13"/>
      <c r="CX2097" s="13"/>
      <c r="CY2097" s="13"/>
      <c r="CZ2097" s="13"/>
      <c r="DA2097" s="13"/>
      <c r="DB2097" s="13"/>
      <c r="DC2097" s="13"/>
      <c r="DD2097" s="13"/>
      <c r="DE2097" s="13"/>
      <c r="DF2097" s="13"/>
      <c r="DG2097" s="13"/>
      <c r="DH2097" s="13"/>
      <c r="DI2097" s="13"/>
      <c r="DJ2097" s="13"/>
      <c r="DK2097" s="13"/>
      <c r="DL2097" s="13"/>
      <c r="DM2097" s="13"/>
      <c r="DN2097" s="13"/>
      <c r="DO2097" s="13"/>
      <c r="DP2097" s="13"/>
      <c r="DQ2097" s="13"/>
      <c r="DR2097" s="13"/>
      <c r="DS2097" s="13"/>
      <c r="DT2097" s="13"/>
      <c r="DU2097" s="13"/>
      <c r="DV2097" s="13"/>
      <c r="DW2097" s="13"/>
      <c r="DX2097" s="13"/>
      <c r="DY2097" s="13"/>
      <c r="DZ2097" s="13"/>
      <c r="EA2097" s="13"/>
      <c r="EB2097" s="13"/>
      <c r="EC2097" s="13"/>
      <c r="ED2097" s="13"/>
      <c r="EE2097" s="13"/>
      <c r="EF2097" s="13"/>
      <c r="EG2097" s="13"/>
      <c r="EH2097" s="13"/>
      <c r="EI2097" s="13"/>
      <c r="EJ2097" s="13"/>
      <c r="EK2097" s="13"/>
      <c r="EL2097" s="13"/>
      <c r="EM2097" s="13"/>
      <c r="EN2097" s="13"/>
      <c r="EO2097" s="13"/>
      <c r="EP2097" s="13"/>
      <c r="EQ2097" s="13"/>
      <c r="ER2097" s="13"/>
      <c r="ES2097" s="13"/>
      <c r="ET2097" s="13"/>
      <c r="EU2097" s="13"/>
      <c r="EV2097" s="13"/>
      <c r="EW2097" s="13"/>
      <c r="EX2097" s="13"/>
      <c r="EY2097" s="13"/>
      <c r="EZ2097" s="13"/>
      <c r="FA2097" s="13"/>
      <c r="FB2097" s="13"/>
      <c r="FC2097" s="13"/>
      <c r="FD2097" s="13"/>
      <c r="FE2097" s="13"/>
      <c r="FF2097" s="13"/>
      <c r="FG2097" s="13"/>
      <c r="FH2097" s="13"/>
      <c r="FI2097" s="13"/>
      <c r="FJ2097" s="13"/>
      <c r="FK2097" s="13"/>
      <c r="FL2097" s="13"/>
      <c r="FM2097" s="13"/>
      <c r="FN2097" s="13"/>
      <c r="FO2097" s="13"/>
      <c r="FP2097" s="13"/>
      <c r="FQ2097" s="13"/>
      <c r="FR2097" s="13"/>
      <c r="FS2097" s="13"/>
      <c r="FT2097" s="13"/>
      <c r="FU2097" s="13"/>
      <c r="FV2097" s="13"/>
      <c r="FW2097" s="13"/>
      <c r="FX2097" s="13"/>
      <c r="FY2097" s="13"/>
      <c r="FZ2097" s="13"/>
      <c r="GA2097" s="13"/>
      <c r="GB2097" s="13"/>
      <c r="GC2097" s="13"/>
      <c r="GD2097" s="13"/>
      <c r="GE2097" s="13"/>
      <c r="GF2097" s="13"/>
      <c r="GG2097" s="13"/>
      <c r="GH2097" s="13"/>
      <c r="GI2097" s="13"/>
      <c r="GJ2097" s="13"/>
      <c r="GK2097" s="13"/>
      <c r="GL2097" s="13"/>
      <c r="GM2097" s="13"/>
      <c r="GN2097" s="13"/>
      <c r="GO2097" s="13"/>
      <c r="GP2097" s="13"/>
      <c r="GQ2097" s="13"/>
      <c r="GR2097" s="13"/>
      <c r="GS2097" s="13"/>
      <c r="GT2097" s="13"/>
      <c r="GU2097" s="13"/>
      <c r="GV2097" s="13"/>
      <c r="GW2097" s="13"/>
      <c r="GX2097" s="13"/>
      <c r="GY2097" s="13"/>
      <c r="GZ2097" s="13"/>
      <c r="HA2097" s="13"/>
      <c r="HB2097" s="13"/>
      <c r="HC2097" s="13"/>
      <c r="HD2097" s="13"/>
      <c r="HE2097" s="13"/>
      <c r="HF2097" s="13"/>
      <c r="HG2097" s="13"/>
      <c r="HH2097" s="13"/>
      <c r="HI2097" s="13"/>
      <c r="HJ2097" s="13"/>
      <c r="HK2097" s="13"/>
      <c r="HL2097" s="13"/>
      <c r="HM2097" s="13"/>
      <c r="HN2097" s="13"/>
      <c r="HO2097" s="13"/>
      <c r="HP2097" s="13"/>
      <c r="HQ2097" s="13"/>
      <c r="HR2097" s="13"/>
      <c r="HS2097" s="13"/>
      <c r="HT2097" s="13"/>
      <c r="HU2097" s="13"/>
      <c r="HV2097" s="13"/>
      <c r="HW2097" s="13"/>
      <c r="HX2097" s="13"/>
      <c r="HY2097" s="13"/>
      <c r="HZ2097" s="13"/>
      <c r="IA2097" s="13"/>
      <c r="IB2097" s="13"/>
      <c r="IC2097" s="13"/>
      <c r="ID2097" s="13"/>
      <c r="IE2097" s="13"/>
      <c r="IF2097" s="13"/>
      <c r="IG2097" s="13"/>
      <c r="IH2097" s="13"/>
      <c r="II2097" s="13"/>
      <c r="IJ2097" s="13"/>
      <c r="IK2097" s="13"/>
      <c r="IL2097" s="13"/>
      <c r="IM2097" s="13"/>
      <c r="IN2097" s="13"/>
      <c r="IO2097" s="13"/>
      <c r="IP2097" s="13"/>
      <c r="IQ2097" s="13"/>
      <c r="IR2097" s="13"/>
      <c r="IS2097" s="13"/>
      <c r="IT2097" s="13"/>
      <c r="IU2097" s="13"/>
      <c r="IV2097" s="13"/>
      <c r="IW2097" s="13"/>
      <c r="IX2097" s="13"/>
      <c r="IY2097" s="13"/>
      <c r="IZ2097" s="13"/>
      <c r="JA2097" s="13"/>
      <c r="JB2097" s="13"/>
      <c r="JC2097" s="13"/>
      <c r="JD2097" s="13"/>
      <c r="JE2097" s="13"/>
      <c r="JF2097" s="13"/>
      <c r="JG2097" s="13"/>
      <c r="JH2097" s="13"/>
      <c r="JI2097" s="13"/>
      <c r="JJ2097" s="13"/>
      <c r="JK2097" s="13"/>
      <c r="JL2097" s="13"/>
      <c r="JM2097" s="13"/>
      <c r="JN2097" s="13"/>
      <c r="JO2097" s="13"/>
      <c r="JP2097" s="13"/>
      <c r="JQ2097" s="13"/>
      <c r="JR2097" s="13"/>
      <c r="JS2097" s="13"/>
      <c r="JT2097" s="13"/>
      <c r="JU2097" s="13"/>
      <c r="JV2097" s="13"/>
      <c r="JW2097" s="13"/>
      <c r="JX2097" s="13"/>
      <c r="JY2097" s="13"/>
      <c r="JZ2097" s="13"/>
      <c r="KA2097" s="13"/>
      <c r="KB2097" s="13"/>
      <c r="KC2097" s="13"/>
      <c r="KD2097" s="13"/>
      <c r="KE2097" s="13"/>
      <c r="KF2097" s="13"/>
      <c r="KG2097" s="13"/>
      <c r="KH2097" s="13"/>
      <c r="KI2097" s="13"/>
      <c r="KJ2097" s="13"/>
      <c r="KK2097" s="13"/>
      <c r="KL2097" s="13"/>
      <c r="KM2097" s="13"/>
      <c r="KN2097" s="13"/>
      <c r="KO2097" s="13"/>
      <c r="KP2097" s="13"/>
      <c r="KQ2097" s="13"/>
      <c r="KR2097" s="13"/>
      <c r="KS2097" s="13"/>
      <c r="KT2097" s="13"/>
      <c r="KU2097" s="13"/>
      <c r="KV2097" s="13"/>
      <c r="KW2097" s="13"/>
      <c r="KX2097" s="13"/>
      <c r="KY2097" s="13"/>
      <c r="KZ2097" s="13"/>
      <c r="LA2097" s="13"/>
      <c r="LB2097" s="13"/>
      <c r="LC2097" s="13"/>
      <c r="LD2097" s="13"/>
      <c r="LE2097" s="13"/>
      <c r="LF2097" s="13"/>
      <c r="LG2097" s="13"/>
      <c r="LH2097" s="13"/>
      <c r="LI2097" s="13"/>
      <c r="LJ2097" s="13"/>
      <c r="LK2097" s="13"/>
      <c r="LL2097" s="13"/>
      <c r="LM2097" s="13"/>
      <c r="LN2097" s="13"/>
      <c r="LO2097" s="13"/>
      <c r="LP2097" s="13"/>
      <c r="LQ2097" s="13"/>
      <c r="LR2097" s="13"/>
      <c r="LS2097" s="13"/>
      <c r="LT2097" s="13"/>
      <c r="LU2097" s="13"/>
      <c r="LV2097" s="13"/>
      <c r="LW2097" s="13"/>
      <c r="LX2097" s="13"/>
      <c r="LY2097" s="13"/>
      <c r="LZ2097" s="13"/>
      <c r="MA2097" s="13"/>
      <c r="MB2097" s="13"/>
      <c r="MC2097" s="13"/>
      <c r="MD2097" s="13"/>
      <c r="ME2097" s="13"/>
      <c r="MF2097" s="13"/>
      <c r="MG2097" s="13"/>
      <c r="MH2097" s="13"/>
      <c r="MI2097" s="13"/>
      <c r="MJ2097" s="13"/>
      <c r="MK2097" s="13"/>
      <c r="ML2097" s="13"/>
      <c r="MM2097" s="13"/>
      <c r="MN2097" s="13"/>
      <c r="MO2097" s="13"/>
      <c r="MP2097" s="13"/>
      <c r="MQ2097" s="13"/>
      <c r="MR2097" s="13"/>
      <c r="MS2097" s="13"/>
      <c r="MT2097" s="13"/>
      <c r="MU2097" s="13"/>
      <c r="MV2097" s="13"/>
      <c r="MW2097" s="13"/>
      <c r="MX2097" s="13"/>
      <c r="MY2097" s="13"/>
      <c r="MZ2097" s="13"/>
      <c r="NA2097" s="13"/>
      <c r="NB2097" s="13"/>
      <c r="NC2097" s="13"/>
      <c r="ND2097" s="13"/>
      <c r="NE2097" s="13"/>
      <c r="NF2097" s="13"/>
      <c r="NG2097" s="13"/>
      <c r="NH2097" s="13"/>
      <c r="NI2097" s="13"/>
      <c r="NJ2097" s="13"/>
      <c r="NK2097" s="13"/>
      <c r="NL2097" s="13"/>
      <c r="NM2097" s="13"/>
      <c r="NN2097" s="13"/>
      <c r="NO2097" s="13"/>
      <c r="NP2097" s="13"/>
      <c r="NQ2097" s="13"/>
      <c r="NR2097" s="13"/>
      <c r="NS2097" s="13"/>
      <c r="NT2097" s="13"/>
      <c r="NU2097" s="13"/>
      <c r="NV2097" s="13"/>
      <c r="NW2097" s="13"/>
      <c r="NX2097" s="13"/>
      <c r="NY2097" s="13"/>
      <c r="NZ2097" s="13"/>
      <c r="OA2097" s="13"/>
      <c r="OB2097" s="13"/>
      <c r="OC2097" s="13"/>
      <c r="OD2097" s="13"/>
      <c r="OE2097" s="13"/>
      <c r="OF2097" s="13"/>
      <c r="OG2097" s="13"/>
      <c r="OH2097" s="13"/>
      <c r="OI2097" s="13"/>
      <c r="OJ2097" s="13"/>
      <c r="OK2097" s="13"/>
      <c r="OL2097" s="13"/>
      <c r="OM2097" s="13"/>
      <c r="ON2097" s="13"/>
      <c r="OO2097" s="13"/>
      <c r="OP2097" s="13"/>
      <c r="OQ2097" s="13"/>
      <c r="OR2097" s="13"/>
      <c r="OS2097" s="13"/>
      <c r="OT2097" s="13"/>
      <c r="OU2097" s="13"/>
      <c r="OV2097" s="13"/>
      <c r="OW2097" s="13"/>
      <c r="OX2097" s="13"/>
      <c r="OY2097" s="13"/>
      <c r="OZ2097" s="13"/>
      <c r="PA2097" s="13"/>
      <c r="PB2097" s="13"/>
      <c r="PC2097" s="13"/>
      <c r="PD2097" s="13"/>
      <c r="PE2097" s="13"/>
      <c r="PF2097" s="13"/>
      <c r="PG2097" s="13"/>
      <c r="PH2097" s="13"/>
      <c r="PI2097" s="13"/>
      <c r="PJ2097" s="13"/>
      <c r="PK2097" s="13"/>
      <c r="PL2097" s="13"/>
      <c r="PM2097" s="13"/>
      <c r="PN2097" s="13"/>
      <c r="PO2097" s="13"/>
      <c r="PP2097" s="13"/>
      <c r="PQ2097" s="13"/>
      <c r="PR2097" s="13"/>
      <c r="PS2097" s="13"/>
      <c r="PT2097" s="13"/>
      <c r="PU2097" s="13"/>
      <c r="PV2097" s="13"/>
      <c r="PW2097" s="13"/>
      <c r="PX2097" s="13"/>
      <c r="PY2097" s="13"/>
      <c r="PZ2097" s="13"/>
      <c r="QA2097" s="13"/>
      <c r="QB2097" s="13"/>
      <c r="QC2097" s="13"/>
      <c r="QD2097" s="13"/>
      <c r="QE2097" s="13"/>
      <c r="QF2097" s="13"/>
      <c r="QG2097" s="13"/>
      <c r="QH2097" s="13"/>
      <c r="QI2097" s="13"/>
      <c r="QJ2097" s="13"/>
      <c r="QK2097" s="13"/>
      <c r="QL2097" s="13"/>
      <c r="QM2097" s="13"/>
      <c r="QN2097" s="13"/>
      <c r="QO2097" s="13"/>
      <c r="QP2097" s="13"/>
      <c r="QQ2097" s="13"/>
      <c r="QR2097" s="13"/>
      <c r="QS2097" s="13"/>
      <c r="QT2097" s="13"/>
      <c r="QU2097" s="13"/>
      <c r="QV2097" s="13"/>
      <c r="QW2097" s="13"/>
      <c r="QX2097" s="13"/>
      <c r="QY2097" s="13"/>
      <c r="QZ2097" s="13"/>
      <c r="RA2097" s="13"/>
      <c r="RB2097" s="13"/>
      <c r="RC2097" s="13"/>
      <c r="RD2097" s="13"/>
      <c r="RE2097" s="13"/>
      <c r="RF2097" s="13"/>
      <c r="RG2097" s="13"/>
      <c r="RH2097" s="13"/>
      <c r="RI2097" s="13"/>
      <c r="RJ2097" s="13"/>
      <c r="RK2097" s="13"/>
    </row>
    <row r="2098" s="4" customFormat="1" ht="13.75" spans="1:479">
      <c r="A2098" s="88" t="s">
        <v>12861</v>
      </c>
      <c r="B2098" s="106" t="s">
        <v>12265</v>
      </c>
      <c r="C2098" s="106" t="s">
        <v>12265</v>
      </c>
      <c r="D2098" s="89" t="s">
        <v>494</v>
      </c>
      <c r="E2098" s="88"/>
      <c r="F2098" s="88"/>
      <c r="G2098" s="170">
        <f t="shared" si="35"/>
        <v>0</v>
      </c>
      <c r="H2098" s="94"/>
      <c r="I2098" s="95"/>
      <c r="J2098" s="95"/>
      <c r="K2098" s="95"/>
      <c r="L2098" s="95"/>
      <c r="M2098" s="97"/>
      <c r="N2098" s="94"/>
      <c r="O2098" s="95"/>
      <c r="P2098" s="95"/>
      <c r="Q2098" s="95"/>
      <c r="R2098" s="97"/>
      <c r="S2098" s="94"/>
      <c r="T2098" s="95"/>
      <c r="U2098" s="96"/>
      <c r="V2098" s="95"/>
      <c r="W2098" s="95"/>
      <c r="X2098" s="97"/>
      <c r="Y2098" s="107"/>
      <c r="Z2098" s="108"/>
      <c r="AA2098" s="108"/>
      <c r="AB2098" s="109"/>
      <c r="AC2098" s="109"/>
      <c r="AD2098" s="110"/>
      <c r="AE2098" s="94"/>
      <c r="AF2098" s="96"/>
      <c r="AG2098" s="96"/>
      <c r="AH2098" s="95"/>
      <c r="AI2098" s="95"/>
      <c r="AJ2098" s="95"/>
      <c r="AK2098" s="95"/>
      <c r="AL2098" s="91"/>
      <c r="AM2098" s="113"/>
      <c r="AN2098" s="113"/>
      <c r="AO2098" s="92"/>
      <c r="AP2098" s="92"/>
      <c r="AQ2098" s="93"/>
      <c r="AR2098" s="94"/>
      <c r="AS2098" s="96"/>
      <c r="AT2098" s="96"/>
      <c r="AU2098" s="96"/>
      <c r="AV2098" s="95"/>
      <c r="AW2098" s="95"/>
      <c r="AX2098" s="97"/>
      <c r="AY2098" s="97"/>
      <c r="AZ2098" s="97"/>
      <c r="BA2098" s="97"/>
      <c r="BB2098" s="97"/>
      <c r="BC2098" s="99" t="s">
        <v>12265</v>
      </c>
      <c r="BD2098" s="99" t="s">
        <v>12265</v>
      </c>
      <c r="BE2098" s="99"/>
      <c r="BF2098" s="100"/>
      <c r="BG2098" s="100"/>
      <c r="BH2098" s="100"/>
      <c r="BI2098" s="100"/>
      <c r="BJ2098" s="99"/>
      <c r="BK2098" s="112" t="s">
        <v>12265</v>
      </c>
      <c r="BL2098" s="102"/>
      <c r="BM2098" s="99"/>
      <c r="BN2098" s="99"/>
      <c r="BO2098" s="13"/>
      <c r="BP2098" s="13"/>
      <c r="BQ2098" s="13"/>
      <c r="BR2098" s="13"/>
      <c r="BS2098" s="13"/>
      <c r="BT2098" s="99"/>
      <c r="BU2098" s="99"/>
      <c r="BV2098" s="99"/>
      <c r="BW2098" s="99"/>
      <c r="BX2098" s="99"/>
      <c r="BY2098" s="13"/>
      <c r="BZ2098" s="13"/>
      <c r="CA2098" s="13"/>
      <c r="CB2098" s="13" t="s">
        <v>1511</v>
      </c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/>
      <c r="CP2098" s="13"/>
      <c r="CQ2098" s="13"/>
      <c r="CR2098" s="13"/>
      <c r="CS2098" s="13"/>
      <c r="CT2098" s="13"/>
      <c r="CU2098" s="13"/>
      <c r="CV2098" s="13"/>
      <c r="CW2098" s="13"/>
      <c r="CX2098" s="13"/>
      <c r="CY2098" s="13"/>
      <c r="CZ2098" s="13"/>
      <c r="DA2098" s="13"/>
      <c r="DB2098" s="13"/>
      <c r="DC2098" s="13"/>
      <c r="DD2098" s="13"/>
      <c r="DE2098" s="13"/>
      <c r="DF2098" s="13"/>
      <c r="DG2098" s="13"/>
      <c r="DH2098" s="13"/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  <c r="EG2098" s="13"/>
      <c r="EH2098" s="13"/>
      <c r="EI2098" s="13"/>
      <c r="EJ2098" s="13"/>
      <c r="EK2098" s="13"/>
      <c r="EL2098" s="13"/>
      <c r="EM2098" s="13"/>
      <c r="EN2098" s="13"/>
      <c r="EO2098" s="13"/>
      <c r="EP2098" s="13"/>
      <c r="EQ2098" s="13"/>
      <c r="ER2098" s="13"/>
      <c r="ES2098" s="13"/>
      <c r="ET2098" s="13"/>
      <c r="EU2098" s="13"/>
      <c r="EV2098" s="13"/>
      <c r="EW2098" s="13"/>
      <c r="EX2098" s="13"/>
      <c r="EY2098" s="13"/>
      <c r="EZ2098" s="13"/>
      <c r="FA2098" s="13"/>
      <c r="FB2098" s="13"/>
      <c r="FC2098" s="13"/>
      <c r="FD2098" s="13"/>
      <c r="FE2098" s="13"/>
      <c r="FF2098" s="13"/>
      <c r="FG2098" s="13"/>
      <c r="FH2098" s="13"/>
      <c r="FI2098" s="13"/>
      <c r="FJ2098" s="13"/>
      <c r="FK2098" s="13"/>
      <c r="FL2098" s="13"/>
      <c r="FM2098" s="13"/>
      <c r="FN2098" s="13"/>
      <c r="FO2098" s="13"/>
      <c r="FP2098" s="13"/>
      <c r="FQ2098" s="13"/>
      <c r="FR2098" s="13"/>
      <c r="FS2098" s="13"/>
      <c r="FT2098" s="13"/>
      <c r="FU2098" s="13"/>
      <c r="FV2098" s="13"/>
      <c r="FW2098" s="13"/>
      <c r="FX2098" s="13"/>
      <c r="FY2098" s="13"/>
      <c r="FZ2098" s="13"/>
      <c r="GA2098" s="13"/>
      <c r="GB2098" s="13"/>
      <c r="GC2098" s="13"/>
      <c r="GD2098" s="13"/>
      <c r="GE2098" s="13"/>
      <c r="GF2098" s="13"/>
      <c r="GG2098" s="13"/>
      <c r="GH2098" s="13"/>
      <c r="GI2098" s="13"/>
      <c r="GJ2098" s="13"/>
      <c r="GK2098" s="13"/>
      <c r="GL2098" s="13"/>
      <c r="GM2098" s="13"/>
      <c r="GN2098" s="13"/>
      <c r="GO2098" s="13"/>
      <c r="GP2098" s="13"/>
      <c r="GQ2098" s="13"/>
      <c r="GR2098" s="13"/>
      <c r="GS2098" s="13"/>
      <c r="GT2098" s="13"/>
      <c r="GU2098" s="13"/>
      <c r="GV2098" s="13"/>
      <c r="GW2098" s="13"/>
      <c r="GX2098" s="13"/>
      <c r="GY2098" s="13"/>
      <c r="GZ2098" s="13"/>
      <c r="HA2098" s="13"/>
      <c r="HB2098" s="13"/>
      <c r="HC2098" s="13"/>
      <c r="HD2098" s="13"/>
      <c r="HE2098" s="13"/>
      <c r="HF2098" s="13"/>
      <c r="HG2098" s="13"/>
      <c r="HH2098" s="13"/>
      <c r="HI2098" s="13"/>
      <c r="HJ2098" s="13"/>
      <c r="HK2098" s="13"/>
      <c r="HL2098" s="13"/>
      <c r="HM2098" s="13"/>
      <c r="HN2098" s="13"/>
      <c r="HO2098" s="13"/>
      <c r="HP2098" s="13"/>
      <c r="HQ2098" s="13"/>
      <c r="HR2098" s="13"/>
      <c r="HS2098" s="13"/>
      <c r="HT2098" s="13"/>
      <c r="HU2098" s="13"/>
      <c r="HV2098" s="13"/>
      <c r="HW2098" s="13"/>
      <c r="HX2098" s="13"/>
      <c r="HY2098" s="13"/>
      <c r="HZ2098" s="13"/>
      <c r="IA2098" s="13"/>
      <c r="IB2098" s="13"/>
      <c r="IC2098" s="13"/>
      <c r="ID2098" s="13"/>
      <c r="IE2098" s="13"/>
      <c r="IF2098" s="13"/>
      <c r="IG2098" s="13"/>
      <c r="IH2098" s="13"/>
      <c r="II2098" s="13"/>
      <c r="IJ2098" s="13"/>
      <c r="IK2098" s="13"/>
      <c r="IL2098" s="13"/>
      <c r="IM2098" s="13"/>
      <c r="IN2098" s="13"/>
      <c r="IO2098" s="13"/>
      <c r="IP2098" s="13"/>
      <c r="IQ2098" s="13"/>
      <c r="IR2098" s="13"/>
      <c r="IS2098" s="13"/>
      <c r="IT2098" s="13"/>
      <c r="IU2098" s="13"/>
      <c r="IV2098" s="13"/>
      <c r="IW2098" s="13"/>
      <c r="IX2098" s="13"/>
      <c r="IY2098" s="13"/>
      <c r="IZ2098" s="13"/>
      <c r="JA2098" s="13"/>
      <c r="JB2098" s="13"/>
      <c r="JC2098" s="13"/>
      <c r="JD2098" s="13"/>
      <c r="JE2098" s="13"/>
      <c r="JF2098" s="13"/>
      <c r="JG2098" s="13"/>
      <c r="JH2098" s="13"/>
      <c r="JI2098" s="13"/>
      <c r="JJ2098" s="13"/>
      <c r="JK2098" s="13"/>
      <c r="JL2098" s="13"/>
      <c r="JM2098" s="13"/>
      <c r="JN2098" s="13"/>
      <c r="JO2098" s="13"/>
      <c r="JP2098" s="13"/>
      <c r="JQ2098" s="13"/>
      <c r="JR2098" s="13"/>
      <c r="JS2098" s="13"/>
      <c r="JT2098" s="13"/>
      <c r="JU2098" s="13"/>
      <c r="JV2098" s="13"/>
      <c r="JW2098" s="13"/>
      <c r="JX2098" s="13"/>
      <c r="JY2098" s="13"/>
      <c r="JZ2098" s="13"/>
      <c r="KA2098" s="13"/>
      <c r="KB2098" s="13"/>
      <c r="KC2098" s="13"/>
      <c r="KD2098" s="13"/>
      <c r="KE2098" s="13"/>
      <c r="KF2098" s="13"/>
      <c r="KG2098" s="13"/>
      <c r="KH2098" s="13"/>
      <c r="KI2098" s="13"/>
      <c r="KJ2098" s="13"/>
      <c r="KK2098" s="13"/>
      <c r="KL2098" s="13"/>
      <c r="KM2098" s="13"/>
      <c r="KN2098" s="13"/>
      <c r="KO2098" s="13"/>
      <c r="KP2098" s="13"/>
      <c r="KQ2098" s="13"/>
      <c r="KR2098" s="13"/>
      <c r="KS2098" s="13"/>
      <c r="KT2098" s="13"/>
      <c r="KU2098" s="13"/>
      <c r="KV2098" s="13"/>
      <c r="KW2098" s="13"/>
      <c r="KX2098" s="13"/>
      <c r="KY2098" s="13"/>
      <c r="KZ2098" s="13"/>
      <c r="LA2098" s="13"/>
      <c r="LB2098" s="13"/>
      <c r="LC2098" s="13"/>
      <c r="LD2098" s="13"/>
      <c r="LE2098" s="13"/>
      <c r="LF2098" s="13"/>
      <c r="LG2098" s="13"/>
      <c r="LH2098" s="13"/>
      <c r="LI2098" s="13"/>
      <c r="LJ2098" s="13"/>
      <c r="LK2098" s="13"/>
      <c r="LL2098" s="13"/>
      <c r="LM2098" s="13"/>
      <c r="LN2098" s="13"/>
      <c r="LO2098" s="13"/>
      <c r="LP2098" s="13"/>
      <c r="LQ2098" s="13"/>
      <c r="LR2098" s="13"/>
      <c r="LS2098" s="13"/>
      <c r="LT2098" s="13"/>
      <c r="LU2098" s="13"/>
      <c r="LV2098" s="13"/>
      <c r="LW2098" s="13"/>
      <c r="LX2098" s="13"/>
      <c r="LY2098" s="13"/>
      <c r="LZ2098" s="13"/>
      <c r="MA2098" s="13"/>
      <c r="MB2098" s="13"/>
      <c r="MC2098" s="13"/>
      <c r="MD2098" s="13"/>
      <c r="ME2098" s="13"/>
      <c r="MF2098" s="13"/>
      <c r="MG2098" s="13"/>
      <c r="MH2098" s="13"/>
      <c r="MI2098" s="13"/>
      <c r="MJ2098" s="13"/>
      <c r="MK2098" s="13"/>
      <c r="ML2098" s="13"/>
      <c r="MM2098" s="13"/>
      <c r="MN2098" s="13"/>
      <c r="MO2098" s="13"/>
      <c r="MP2098" s="13"/>
      <c r="MQ2098" s="13"/>
      <c r="MR2098" s="13"/>
      <c r="MS2098" s="13"/>
      <c r="MT2098" s="13"/>
      <c r="MU2098" s="13"/>
      <c r="MV2098" s="13"/>
      <c r="MW2098" s="13"/>
      <c r="MX2098" s="13"/>
      <c r="MY2098" s="13"/>
      <c r="MZ2098" s="13"/>
      <c r="NA2098" s="13"/>
      <c r="NB2098" s="13"/>
      <c r="NC2098" s="13"/>
      <c r="ND2098" s="13"/>
      <c r="NE2098" s="13"/>
      <c r="NF2098" s="13"/>
      <c r="NG2098" s="13"/>
      <c r="NH2098" s="13"/>
      <c r="NI2098" s="13"/>
      <c r="NJ2098" s="13"/>
      <c r="NK2098" s="13"/>
      <c r="NL2098" s="13"/>
      <c r="NM2098" s="13"/>
      <c r="NN2098" s="13"/>
      <c r="NO2098" s="13"/>
      <c r="NP2098" s="13"/>
      <c r="NQ2098" s="13"/>
      <c r="NR2098" s="13"/>
      <c r="NS2098" s="13"/>
      <c r="NT2098" s="13"/>
      <c r="NU2098" s="13"/>
      <c r="NV2098" s="13"/>
      <c r="NW2098" s="13"/>
      <c r="NX2098" s="13"/>
      <c r="NY2098" s="13"/>
      <c r="NZ2098" s="13"/>
      <c r="OA2098" s="13"/>
      <c r="OB2098" s="13"/>
      <c r="OC2098" s="13"/>
      <c r="OD2098" s="13"/>
      <c r="OE2098" s="13"/>
      <c r="OF2098" s="13"/>
      <c r="OG2098" s="13"/>
      <c r="OH2098" s="13"/>
      <c r="OI2098" s="13"/>
      <c r="OJ2098" s="13"/>
      <c r="OK2098" s="13"/>
      <c r="OL2098" s="13"/>
      <c r="OM2098" s="13"/>
      <c r="ON2098" s="13"/>
      <c r="OO2098" s="13"/>
      <c r="OP2098" s="13"/>
      <c r="OQ2098" s="13"/>
      <c r="OR2098" s="13"/>
      <c r="OS2098" s="13"/>
      <c r="OT2098" s="13"/>
      <c r="OU2098" s="13"/>
      <c r="OV2098" s="13"/>
      <c r="OW2098" s="13"/>
      <c r="OX2098" s="13"/>
      <c r="OY2098" s="13"/>
      <c r="OZ2098" s="13"/>
      <c r="PA2098" s="13"/>
      <c r="PB2098" s="13"/>
      <c r="PC2098" s="13"/>
      <c r="PD2098" s="13"/>
      <c r="PE2098" s="13"/>
      <c r="PF2098" s="13"/>
      <c r="PG2098" s="13"/>
      <c r="PH2098" s="13"/>
      <c r="PI2098" s="13"/>
      <c r="PJ2098" s="13"/>
      <c r="PK2098" s="13"/>
      <c r="PL2098" s="13"/>
      <c r="PM2098" s="13"/>
      <c r="PN2098" s="13"/>
      <c r="PO2098" s="13"/>
      <c r="PP2098" s="13"/>
      <c r="PQ2098" s="13"/>
      <c r="PR2098" s="13"/>
      <c r="PS2098" s="13"/>
      <c r="PT2098" s="13"/>
      <c r="PU2098" s="13"/>
      <c r="PV2098" s="13"/>
      <c r="PW2098" s="13"/>
      <c r="PX2098" s="13"/>
      <c r="PY2098" s="13"/>
      <c r="PZ2098" s="13"/>
      <c r="QA2098" s="13"/>
      <c r="QB2098" s="13"/>
      <c r="QC2098" s="13"/>
      <c r="QD2098" s="13"/>
      <c r="QE2098" s="13"/>
      <c r="QF2098" s="13"/>
      <c r="QG2098" s="13"/>
      <c r="QH2098" s="13"/>
      <c r="QI2098" s="13"/>
      <c r="QJ2098" s="13"/>
      <c r="QK2098" s="13"/>
      <c r="QL2098" s="13"/>
      <c r="QM2098" s="13"/>
      <c r="QN2098" s="13"/>
      <c r="QO2098" s="13"/>
      <c r="QP2098" s="13"/>
      <c r="QQ2098" s="13"/>
      <c r="QR2098" s="13"/>
      <c r="QS2098" s="13"/>
      <c r="QT2098" s="13"/>
      <c r="QU2098" s="13"/>
      <c r="QV2098" s="13"/>
      <c r="QW2098" s="13"/>
      <c r="QX2098" s="13"/>
      <c r="QY2098" s="13"/>
      <c r="QZ2098" s="13"/>
      <c r="RA2098" s="13"/>
      <c r="RB2098" s="13"/>
      <c r="RC2098" s="13"/>
      <c r="RD2098" s="13"/>
      <c r="RE2098" s="13"/>
      <c r="RF2098" s="13"/>
      <c r="RG2098" s="13"/>
      <c r="RH2098" s="13"/>
      <c r="RI2098" s="13"/>
      <c r="RJ2098" s="13"/>
      <c r="RK2098" s="13"/>
    </row>
    <row r="2099" s="4" customFormat="1" ht="13.75" spans="1:479">
      <c r="A2099" s="88" t="s">
        <v>12861</v>
      </c>
      <c r="B2099" s="106" t="s">
        <v>12265</v>
      </c>
      <c r="C2099" s="106" t="s">
        <v>12265</v>
      </c>
      <c r="D2099" s="89" t="s">
        <v>494</v>
      </c>
      <c r="E2099" s="88"/>
      <c r="F2099" s="88"/>
      <c r="G2099" s="170">
        <f t="shared" si="35"/>
        <v>0</v>
      </c>
      <c r="H2099" s="94"/>
      <c r="I2099" s="95"/>
      <c r="J2099" s="95"/>
      <c r="K2099" s="95"/>
      <c r="L2099" s="95"/>
      <c r="M2099" s="97"/>
      <c r="N2099" s="94"/>
      <c r="O2099" s="95"/>
      <c r="P2099" s="95"/>
      <c r="Q2099" s="95"/>
      <c r="R2099" s="97"/>
      <c r="S2099" s="94"/>
      <c r="T2099" s="95"/>
      <c r="U2099" s="96"/>
      <c r="V2099" s="95"/>
      <c r="W2099" s="95"/>
      <c r="X2099" s="97"/>
      <c r="Y2099" s="107"/>
      <c r="Z2099" s="108"/>
      <c r="AA2099" s="108"/>
      <c r="AB2099" s="109"/>
      <c r="AC2099" s="109"/>
      <c r="AD2099" s="110"/>
      <c r="AE2099" s="94"/>
      <c r="AF2099" s="96"/>
      <c r="AG2099" s="96"/>
      <c r="AH2099" s="95"/>
      <c r="AI2099" s="95"/>
      <c r="AJ2099" s="95"/>
      <c r="AK2099" s="95"/>
      <c r="AL2099" s="91"/>
      <c r="AM2099" s="113"/>
      <c r="AN2099" s="113"/>
      <c r="AO2099" s="92"/>
      <c r="AP2099" s="92"/>
      <c r="AQ2099" s="93"/>
      <c r="AR2099" s="94"/>
      <c r="AS2099" s="96"/>
      <c r="AT2099" s="96"/>
      <c r="AU2099" s="96"/>
      <c r="AV2099" s="95"/>
      <c r="AW2099" s="95"/>
      <c r="AX2099" s="97"/>
      <c r="AY2099" s="97"/>
      <c r="AZ2099" s="97"/>
      <c r="BA2099" s="97"/>
      <c r="BB2099" s="97"/>
      <c r="BC2099" s="99" t="s">
        <v>12265</v>
      </c>
      <c r="BD2099" s="99" t="s">
        <v>12265</v>
      </c>
      <c r="BE2099" s="99"/>
      <c r="BF2099" s="100"/>
      <c r="BG2099" s="100"/>
      <c r="BH2099" s="100"/>
      <c r="BI2099" s="100"/>
      <c r="BJ2099" s="99"/>
      <c r="BK2099" s="112" t="s">
        <v>12265</v>
      </c>
      <c r="BL2099" s="102"/>
      <c r="BM2099" s="99"/>
      <c r="BN2099" s="99"/>
      <c r="BO2099" s="13"/>
      <c r="BP2099" s="13"/>
      <c r="BQ2099" s="13"/>
      <c r="BR2099" s="13"/>
      <c r="BS2099" s="13"/>
      <c r="BT2099" s="99"/>
      <c r="BU2099" s="99"/>
      <c r="BV2099" s="99"/>
      <c r="BW2099" s="99"/>
      <c r="BX2099" s="99"/>
      <c r="BY2099" s="13"/>
      <c r="BZ2099" s="13"/>
      <c r="CA2099" s="13"/>
      <c r="CB2099" s="13" t="s">
        <v>1511</v>
      </c>
      <c r="CC2099" s="13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/>
      <c r="DF2099" s="13"/>
      <c r="DG2099" s="13"/>
      <c r="DH2099" s="13"/>
      <c r="DI2099" s="13"/>
      <c r="DJ2099" s="13"/>
      <c r="DK2099" s="13"/>
      <c r="DL2099" s="13"/>
      <c r="DM2099" s="13"/>
      <c r="DN2099" s="13"/>
      <c r="DO2099" s="13"/>
      <c r="DP2099" s="13"/>
      <c r="DQ2099" s="13"/>
      <c r="DR2099" s="13"/>
      <c r="DS2099" s="13"/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3"/>
      <c r="ED2099" s="13"/>
      <c r="EE2099" s="13"/>
      <c r="EF2099" s="13"/>
      <c r="EG2099" s="13"/>
      <c r="EH2099" s="13"/>
      <c r="EI2099" s="13"/>
      <c r="EJ2099" s="13"/>
      <c r="EK2099" s="13"/>
      <c r="EL2099" s="13"/>
      <c r="EM2099" s="13"/>
      <c r="EN2099" s="13"/>
      <c r="EO2099" s="13"/>
      <c r="EP2099" s="13"/>
      <c r="EQ2099" s="13"/>
      <c r="ER2099" s="13"/>
      <c r="ES2099" s="13"/>
      <c r="ET2099" s="13"/>
      <c r="EU2099" s="13"/>
      <c r="EV2099" s="13"/>
      <c r="EW2099" s="13"/>
      <c r="EX2099" s="13"/>
      <c r="EY2099" s="13"/>
      <c r="EZ2099" s="13"/>
      <c r="FA2099" s="13"/>
      <c r="FB2099" s="13"/>
      <c r="FC2099" s="13"/>
      <c r="FD2099" s="13"/>
      <c r="FE2099" s="13"/>
      <c r="FF2099" s="13"/>
      <c r="FG2099" s="13"/>
      <c r="FH2099" s="13"/>
      <c r="FI2099" s="13"/>
      <c r="FJ2099" s="13"/>
      <c r="FK2099" s="13"/>
      <c r="FL2099" s="13"/>
      <c r="FM2099" s="13"/>
      <c r="FN2099" s="13"/>
      <c r="FO2099" s="13"/>
      <c r="FP2099" s="13"/>
      <c r="FQ2099" s="13"/>
      <c r="FR2099" s="13"/>
      <c r="FS2099" s="13"/>
      <c r="FT2099" s="13"/>
      <c r="FU2099" s="13"/>
      <c r="FV2099" s="13"/>
      <c r="FW2099" s="13"/>
      <c r="FX2099" s="13"/>
      <c r="FY2099" s="13"/>
      <c r="FZ2099" s="13"/>
      <c r="GA2099" s="13"/>
      <c r="GB2099" s="13"/>
      <c r="GC2099" s="13"/>
      <c r="GD2099" s="13"/>
      <c r="GE2099" s="13"/>
      <c r="GF2099" s="13"/>
      <c r="GG2099" s="13"/>
      <c r="GH2099" s="13"/>
      <c r="GI2099" s="13"/>
      <c r="GJ2099" s="13"/>
      <c r="GK2099" s="13"/>
      <c r="GL2099" s="13"/>
      <c r="GM2099" s="13"/>
      <c r="GN2099" s="13"/>
      <c r="GO2099" s="13"/>
      <c r="GP2099" s="13"/>
      <c r="GQ2099" s="13"/>
      <c r="GR2099" s="13"/>
      <c r="GS2099" s="13"/>
      <c r="GT2099" s="13"/>
      <c r="GU2099" s="13"/>
      <c r="GV2099" s="13"/>
      <c r="GW2099" s="13"/>
      <c r="GX2099" s="13"/>
      <c r="GY2099" s="13"/>
      <c r="GZ2099" s="13"/>
      <c r="HA2099" s="13"/>
      <c r="HB2099" s="13"/>
      <c r="HC2099" s="13"/>
      <c r="HD2099" s="13"/>
      <c r="HE2099" s="13"/>
      <c r="HF2099" s="13"/>
      <c r="HG2099" s="13"/>
      <c r="HH2099" s="13"/>
      <c r="HI2099" s="13"/>
      <c r="HJ2099" s="13"/>
      <c r="HK2099" s="13"/>
      <c r="HL2099" s="13"/>
      <c r="HM2099" s="13"/>
      <c r="HN2099" s="13"/>
      <c r="HO2099" s="13"/>
      <c r="HP2099" s="13"/>
      <c r="HQ2099" s="13"/>
      <c r="HR2099" s="13"/>
      <c r="HS2099" s="13"/>
      <c r="HT2099" s="13"/>
      <c r="HU2099" s="13"/>
      <c r="HV2099" s="13"/>
      <c r="HW2099" s="13"/>
      <c r="HX2099" s="13"/>
      <c r="HY2099" s="13"/>
      <c r="HZ2099" s="13"/>
      <c r="IA2099" s="13"/>
      <c r="IB2099" s="13"/>
      <c r="IC2099" s="13"/>
      <c r="ID2099" s="13"/>
      <c r="IE2099" s="13"/>
      <c r="IF2099" s="13"/>
      <c r="IG2099" s="13"/>
      <c r="IH2099" s="13"/>
      <c r="II2099" s="13"/>
      <c r="IJ2099" s="13"/>
      <c r="IK2099" s="13"/>
      <c r="IL2099" s="13"/>
      <c r="IM2099" s="13"/>
      <c r="IN2099" s="13"/>
      <c r="IO2099" s="13"/>
      <c r="IP2099" s="13"/>
      <c r="IQ2099" s="13"/>
      <c r="IR2099" s="13"/>
      <c r="IS2099" s="13"/>
      <c r="IT2099" s="13"/>
      <c r="IU2099" s="13"/>
      <c r="IV2099" s="13"/>
      <c r="IW2099" s="13"/>
      <c r="IX2099" s="13"/>
      <c r="IY2099" s="13"/>
      <c r="IZ2099" s="13"/>
      <c r="JA2099" s="13"/>
      <c r="JB2099" s="13"/>
      <c r="JC2099" s="13"/>
      <c r="JD2099" s="13"/>
      <c r="JE2099" s="13"/>
      <c r="JF2099" s="13"/>
      <c r="JG2099" s="13"/>
      <c r="JH2099" s="13"/>
      <c r="JI2099" s="13"/>
      <c r="JJ2099" s="13"/>
      <c r="JK2099" s="13"/>
      <c r="JL2099" s="13"/>
      <c r="JM2099" s="13"/>
      <c r="JN2099" s="13"/>
      <c r="JO2099" s="13"/>
      <c r="JP2099" s="13"/>
      <c r="JQ2099" s="13"/>
      <c r="JR2099" s="13"/>
      <c r="JS2099" s="13"/>
      <c r="JT2099" s="13"/>
      <c r="JU2099" s="13"/>
      <c r="JV2099" s="13"/>
      <c r="JW2099" s="13"/>
      <c r="JX2099" s="13"/>
      <c r="JY2099" s="13"/>
      <c r="JZ2099" s="13"/>
      <c r="KA2099" s="13"/>
      <c r="KB2099" s="13"/>
      <c r="KC2099" s="13"/>
      <c r="KD2099" s="13"/>
      <c r="KE2099" s="13"/>
      <c r="KF2099" s="13"/>
      <c r="KG2099" s="13"/>
      <c r="KH2099" s="13"/>
      <c r="KI2099" s="13"/>
      <c r="KJ2099" s="13"/>
      <c r="KK2099" s="13"/>
      <c r="KL2099" s="13"/>
      <c r="KM2099" s="13"/>
      <c r="KN2099" s="13"/>
      <c r="KO2099" s="13"/>
      <c r="KP2099" s="13"/>
      <c r="KQ2099" s="13"/>
      <c r="KR2099" s="13"/>
      <c r="KS2099" s="13"/>
      <c r="KT2099" s="13"/>
      <c r="KU2099" s="13"/>
      <c r="KV2099" s="13"/>
      <c r="KW2099" s="13"/>
      <c r="KX2099" s="13"/>
      <c r="KY2099" s="13"/>
      <c r="KZ2099" s="13"/>
      <c r="LA2099" s="13"/>
      <c r="LB2099" s="13"/>
      <c r="LC2099" s="13"/>
      <c r="LD2099" s="13"/>
      <c r="LE2099" s="13"/>
      <c r="LF2099" s="13"/>
      <c r="LG2099" s="13"/>
      <c r="LH2099" s="13"/>
      <c r="LI2099" s="13"/>
      <c r="LJ2099" s="13"/>
      <c r="LK2099" s="13"/>
      <c r="LL2099" s="13"/>
      <c r="LM2099" s="13"/>
      <c r="LN2099" s="13"/>
      <c r="LO2099" s="13"/>
      <c r="LP2099" s="13"/>
      <c r="LQ2099" s="13"/>
      <c r="LR2099" s="13"/>
      <c r="LS2099" s="13"/>
      <c r="LT2099" s="13"/>
      <c r="LU2099" s="13"/>
      <c r="LV2099" s="13"/>
      <c r="LW2099" s="13"/>
      <c r="LX2099" s="13"/>
      <c r="LY2099" s="13"/>
      <c r="LZ2099" s="13"/>
      <c r="MA2099" s="13"/>
      <c r="MB2099" s="13"/>
      <c r="MC2099" s="13"/>
      <c r="MD2099" s="13"/>
      <c r="ME2099" s="13"/>
      <c r="MF2099" s="13"/>
      <c r="MG2099" s="13"/>
      <c r="MH2099" s="13"/>
      <c r="MI2099" s="13"/>
      <c r="MJ2099" s="13"/>
      <c r="MK2099" s="13"/>
      <c r="ML2099" s="13"/>
      <c r="MM2099" s="13"/>
      <c r="MN2099" s="13"/>
      <c r="MO2099" s="13"/>
      <c r="MP2099" s="13"/>
      <c r="MQ2099" s="13"/>
      <c r="MR2099" s="13"/>
      <c r="MS2099" s="13"/>
      <c r="MT2099" s="13"/>
      <c r="MU2099" s="13"/>
      <c r="MV2099" s="13"/>
      <c r="MW2099" s="13"/>
      <c r="MX2099" s="13"/>
      <c r="MY2099" s="13"/>
      <c r="MZ2099" s="13"/>
      <c r="NA2099" s="13"/>
      <c r="NB2099" s="13"/>
      <c r="NC2099" s="13"/>
      <c r="ND2099" s="13"/>
      <c r="NE2099" s="13"/>
      <c r="NF2099" s="13"/>
      <c r="NG2099" s="13"/>
      <c r="NH2099" s="13"/>
      <c r="NI2099" s="13"/>
      <c r="NJ2099" s="13"/>
      <c r="NK2099" s="13"/>
      <c r="NL2099" s="13"/>
      <c r="NM2099" s="13"/>
      <c r="NN2099" s="13"/>
      <c r="NO2099" s="13"/>
      <c r="NP2099" s="13"/>
      <c r="NQ2099" s="13"/>
      <c r="NR2099" s="13"/>
      <c r="NS2099" s="13"/>
      <c r="NT2099" s="13"/>
      <c r="NU2099" s="13"/>
      <c r="NV2099" s="13"/>
      <c r="NW2099" s="13"/>
      <c r="NX2099" s="13"/>
      <c r="NY2099" s="13"/>
      <c r="NZ2099" s="13"/>
      <c r="OA2099" s="13"/>
      <c r="OB2099" s="13"/>
      <c r="OC2099" s="13"/>
      <c r="OD2099" s="13"/>
      <c r="OE2099" s="13"/>
      <c r="OF2099" s="13"/>
      <c r="OG2099" s="13"/>
      <c r="OH2099" s="13"/>
      <c r="OI2099" s="13"/>
      <c r="OJ2099" s="13"/>
      <c r="OK2099" s="13"/>
      <c r="OL2099" s="13"/>
      <c r="OM2099" s="13"/>
      <c r="ON2099" s="13"/>
      <c r="OO2099" s="13"/>
      <c r="OP2099" s="13"/>
      <c r="OQ2099" s="13"/>
      <c r="OR2099" s="13"/>
      <c r="OS2099" s="13"/>
      <c r="OT2099" s="13"/>
      <c r="OU2099" s="13"/>
      <c r="OV2099" s="13"/>
      <c r="OW2099" s="13"/>
      <c r="OX2099" s="13"/>
      <c r="OY2099" s="13"/>
      <c r="OZ2099" s="13"/>
      <c r="PA2099" s="13"/>
      <c r="PB2099" s="13"/>
      <c r="PC2099" s="13"/>
      <c r="PD2099" s="13"/>
      <c r="PE2099" s="13"/>
      <c r="PF2099" s="13"/>
      <c r="PG2099" s="13"/>
      <c r="PH2099" s="13"/>
      <c r="PI2099" s="13"/>
      <c r="PJ2099" s="13"/>
      <c r="PK2099" s="13"/>
      <c r="PL2099" s="13"/>
      <c r="PM2099" s="13"/>
      <c r="PN2099" s="13"/>
      <c r="PO2099" s="13"/>
      <c r="PP2099" s="13"/>
      <c r="PQ2099" s="13"/>
      <c r="PR2099" s="13"/>
      <c r="PS2099" s="13"/>
      <c r="PT2099" s="13"/>
      <c r="PU2099" s="13"/>
      <c r="PV2099" s="13"/>
      <c r="PW2099" s="13"/>
      <c r="PX2099" s="13"/>
      <c r="PY2099" s="13"/>
      <c r="PZ2099" s="13"/>
      <c r="QA2099" s="13"/>
      <c r="QB2099" s="13"/>
      <c r="QC2099" s="13"/>
      <c r="QD2099" s="13"/>
      <c r="QE2099" s="13"/>
      <c r="QF2099" s="13"/>
      <c r="QG2099" s="13"/>
      <c r="QH2099" s="13"/>
      <c r="QI2099" s="13"/>
      <c r="QJ2099" s="13"/>
      <c r="QK2099" s="13"/>
      <c r="QL2099" s="13"/>
      <c r="QM2099" s="13"/>
      <c r="QN2099" s="13"/>
      <c r="QO2099" s="13"/>
      <c r="QP2099" s="13"/>
      <c r="QQ2099" s="13"/>
      <c r="QR2099" s="13"/>
      <c r="QS2099" s="13"/>
      <c r="QT2099" s="13"/>
      <c r="QU2099" s="13"/>
      <c r="QV2099" s="13"/>
      <c r="QW2099" s="13"/>
      <c r="QX2099" s="13"/>
      <c r="QY2099" s="13"/>
      <c r="QZ2099" s="13"/>
      <c r="RA2099" s="13"/>
      <c r="RB2099" s="13"/>
      <c r="RC2099" s="13"/>
      <c r="RD2099" s="13"/>
      <c r="RE2099" s="13"/>
      <c r="RF2099" s="13"/>
      <c r="RG2099" s="13"/>
      <c r="RH2099" s="13"/>
      <c r="RI2099" s="13"/>
      <c r="RJ2099" s="13"/>
      <c r="RK2099" s="13"/>
    </row>
    <row r="2100" s="4" customFormat="1" ht="13.75" spans="1:479">
      <c r="A2100" s="88" t="s">
        <v>12861</v>
      </c>
      <c r="B2100" s="106" t="s">
        <v>12265</v>
      </c>
      <c r="C2100" s="106" t="s">
        <v>12265</v>
      </c>
      <c r="D2100" s="89" t="s">
        <v>494</v>
      </c>
      <c r="E2100" s="88"/>
      <c r="F2100" s="88"/>
      <c r="G2100" s="170">
        <f t="shared" si="35"/>
        <v>0</v>
      </c>
      <c r="H2100" s="94"/>
      <c r="I2100" s="95"/>
      <c r="J2100" s="95"/>
      <c r="K2100" s="95"/>
      <c r="L2100" s="95"/>
      <c r="M2100" s="97"/>
      <c r="N2100" s="94"/>
      <c r="O2100" s="95"/>
      <c r="P2100" s="95"/>
      <c r="Q2100" s="95"/>
      <c r="R2100" s="97"/>
      <c r="S2100" s="94"/>
      <c r="T2100" s="95"/>
      <c r="U2100" s="96"/>
      <c r="V2100" s="95"/>
      <c r="W2100" s="95"/>
      <c r="X2100" s="97"/>
      <c r="Y2100" s="107"/>
      <c r="Z2100" s="108"/>
      <c r="AA2100" s="108"/>
      <c r="AB2100" s="109"/>
      <c r="AC2100" s="109"/>
      <c r="AD2100" s="110"/>
      <c r="AE2100" s="94"/>
      <c r="AF2100" s="96"/>
      <c r="AG2100" s="96"/>
      <c r="AH2100" s="95"/>
      <c r="AI2100" s="95"/>
      <c r="AJ2100" s="95"/>
      <c r="AK2100" s="95"/>
      <c r="AL2100" s="91"/>
      <c r="AM2100" s="113"/>
      <c r="AN2100" s="113"/>
      <c r="AO2100" s="92"/>
      <c r="AP2100" s="92"/>
      <c r="AQ2100" s="93"/>
      <c r="AR2100" s="94"/>
      <c r="AS2100" s="96"/>
      <c r="AT2100" s="96"/>
      <c r="AU2100" s="96"/>
      <c r="AV2100" s="95"/>
      <c r="AW2100" s="95"/>
      <c r="AX2100" s="97"/>
      <c r="AY2100" s="97"/>
      <c r="AZ2100" s="97"/>
      <c r="BA2100" s="97"/>
      <c r="BB2100" s="97"/>
      <c r="BC2100" s="99" t="s">
        <v>12265</v>
      </c>
      <c r="BD2100" s="99" t="s">
        <v>12265</v>
      </c>
      <c r="BE2100" s="99"/>
      <c r="BF2100" s="100"/>
      <c r="BG2100" s="100"/>
      <c r="BH2100" s="100"/>
      <c r="BI2100" s="100"/>
      <c r="BJ2100" s="99"/>
      <c r="BK2100" s="112" t="s">
        <v>12265</v>
      </c>
      <c r="BL2100" s="102"/>
      <c r="BM2100" s="99"/>
      <c r="BN2100" s="99"/>
      <c r="BO2100" s="13"/>
      <c r="BP2100" s="13"/>
      <c r="BQ2100" s="13"/>
      <c r="BR2100" s="13"/>
      <c r="BS2100" s="13"/>
      <c r="BT2100" s="99"/>
      <c r="BU2100" s="99"/>
      <c r="BV2100" s="99"/>
      <c r="BW2100" s="99"/>
      <c r="BX2100" s="99"/>
      <c r="BY2100" s="13"/>
      <c r="BZ2100" s="13"/>
      <c r="CA2100" s="13"/>
      <c r="CB2100" s="13" t="s">
        <v>1511</v>
      </c>
      <c r="CC2100" s="13"/>
      <c r="CD2100" s="13"/>
      <c r="CE2100" s="13"/>
      <c r="CF2100" s="13"/>
      <c r="CG2100" s="13"/>
      <c r="CH2100" s="13"/>
      <c r="CI2100" s="13"/>
      <c r="CJ2100" s="13"/>
      <c r="CK2100" s="13"/>
      <c r="CL2100" s="13"/>
      <c r="CM2100" s="13"/>
      <c r="CN2100" s="13"/>
      <c r="CO2100" s="13"/>
      <c r="CP2100" s="13"/>
      <c r="CQ2100" s="13"/>
      <c r="CR2100" s="13"/>
      <c r="CS2100" s="13"/>
      <c r="CT2100" s="13"/>
      <c r="CU2100" s="13"/>
      <c r="CV2100" s="13"/>
      <c r="CW2100" s="13"/>
      <c r="CX2100" s="13"/>
      <c r="CY2100" s="13"/>
      <c r="CZ2100" s="13"/>
      <c r="DA2100" s="13"/>
      <c r="DB2100" s="13"/>
      <c r="DC2100" s="13"/>
      <c r="DD2100" s="13"/>
      <c r="DE2100" s="13"/>
      <c r="DF2100" s="13"/>
      <c r="DG2100" s="13"/>
      <c r="DH2100" s="13"/>
      <c r="DI2100" s="13"/>
      <c r="DJ2100" s="13"/>
      <c r="DK2100" s="13"/>
      <c r="DL2100" s="13"/>
      <c r="DM2100" s="13"/>
      <c r="DN2100" s="13"/>
      <c r="DO2100" s="13"/>
      <c r="DP2100" s="13"/>
      <c r="DQ2100" s="13"/>
      <c r="DR2100" s="13"/>
      <c r="DS2100" s="13"/>
      <c r="DT2100" s="13"/>
      <c r="DU2100" s="13"/>
      <c r="DV2100" s="13"/>
      <c r="DW2100" s="13"/>
      <c r="DX2100" s="13"/>
      <c r="DY2100" s="13"/>
      <c r="DZ2100" s="13"/>
      <c r="EA2100" s="13"/>
      <c r="EB2100" s="13"/>
      <c r="EC2100" s="13"/>
      <c r="ED2100" s="13"/>
      <c r="EE2100" s="13"/>
      <c r="EF2100" s="13"/>
      <c r="EG2100" s="13"/>
      <c r="EH2100" s="13"/>
      <c r="EI2100" s="13"/>
      <c r="EJ2100" s="13"/>
      <c r="EK2100" s="13"/>
      <c r="EL2100" s="13"/>
      <c r="EM2100" s="13"/>
      <c r="EN2100" s="13"/>
      <c r="EO2100" s="13"/>
      <c r="EP2100" s="13"/>
      <c r="EQ2100" s="13"/>
      <c r="ER2100" s="13"/>
      <c r="ES2100" s="13"/>
      <c r="ET2100" s="13"/>
      <c r="EU2100" s="13"/>
      <c r="EV2100" s="13"/>
      <c r="EW2100" s="13"/>
      <c r="EX2100" s="13"/>
      <c r="EY2100" s="13"/>
      <c r="EZ2100" s="13"/>
      <c r="FA2100" s="13"/>
      <c r="FB2100" s="13"/>
      <c r="FC2100" s="13"/>
      <c r="FD2100" s="13"/>
      <c r="FE2100" s="13"/>
      <c r="FF2100" s="13"/>
      <c r="FG2100" s="13"/>
      <c r="FH2100" s="13"/>
      <c r="FI2100" s="13"/>
      <c r="FJ2100" s="13"/>
      <c r="FK2100" s="13"/>
      <c r="FL2100" s="13"/>
      <c r="FM2100" s="13"/>
      <c r="FN2100" s="13"/>
      <c r="FO2100" s="13"/>
      <c r="FP2100" s="13"/>
      <c r="FQ2100" s="13"/>
      <c r="FR2100" s="13"/>
      <c r="FS2100" s="13"/>
      <c r="FT2100" s="13"/>
      <c r="FU2100" s="13"/>
      <c r="FV2100" s="13"/>
      <c r="FW2100" s="13"/>
      <c r="FX2100" s="13"/>
      <c r="FY2100" s="13"/>
      <c r="FZ2100" s="13"/>
      <c r="GA2100" s="13"/>
      <c r="GB2100" s="13"/>
      <c r="GC2100" s="13"/>
      <c r="GD2100" s="13"/>
      <c r="GE2100" s="13"/>
      <c r="GF2100" s="13"/>
      <c r="GG2100" s="13"/>
      <c r="GH2100" s="13"/>
      <c r="GI2100" s="13"/>
      <c r="GJ2100" s="13"/>
      <c r="GK2100" s="13"/>
      <c r="GL2100" s="13"/>
      <c r="GM2100" s="13"/>
      <c r="GN2100" s="13"/>
      <c r="GO2100" s="13"/>
      <c r="GP2100" s="13"/>
      <c r="GQ2100" s="13"/>
      <c r="GR2100" s="13"/>
      <c r="GS2100" s="13"/>
      <c r="GT2100" s="13"/>
      <c r="GU2100" s="13"/>
      <c r="GV2100" s="13"/>
      <c r="GW2100" s="13"/>
      <c r="GX2100" s="13"/>
      <c r="GY2100" s="13"/>
      <c r="GZ2100" s="13"/>
      <c r="HA2100" s="13"/>
      <c r="HB2100" s="13"/>
      <c r="HC2100" s="13"/>
      <c r="HD2100" s="13"/>
      <c r="HE2100" s="13"/>
      <c r="HF2100" s="13"/>
      <c r="HG2100" s="13"/>
      <c r="HH2100" s="13"/>
      <c r="HI2100" s="13"/>
      <c r="HJ2100" s="13"/>
      <c r="HK2100" s="13"/>
      <c r="HL2100" s="13"/>
      <c r="HM2100" s="13"/>
      <c r="HN2100" s="13"/>
      <c r="HO2100" s="13"/>
      <c r="HP2100" s="13"/>
      <c r="HQ2100" s="13"/>
      <c r="HR2100" s="13"/>
      <c r="HS2100" s="13"/>
      <c r="HT2100" s="13"/>
      <c r="HU2100" s="13"/>
      <c r="HV2100" s="13"/>
      <c r="HW2100" s="13"/>
      <c r="HX2100" s="13"/>
      <c r="HY2100" s="13"/>
      <c r="HZ2100" s="13"/>
      <c r="IA2100" s="13"/>
      <c r="IB2100" s="13"/>
      <c r="IC2100" s="13"/>
      <c r="ID2100" s="13"/>
      <c r="IE2100" s="13"/>
      <c r="IF2100" s="13"/>
      <c r="IG2100" s="13"/>
      <c r="IH2100" s="13"/>
      <c r="II2100" s="13"/>
      <c r="IJ2100" s="13"/>
      <c r="IK2100" s="13"/>
      <c r="IL2100" s="13"/>
      <c r="IM2100" s="13"/>
      <c r="IN2100" s="13"/>
      <c r="IO2100" s="13"/>
      <c r="IP2100" s="13"/>
      <c r="IQ2100" s="13"/>
      <c r="IR2100" s="13"/>
      <c r="IS2100" s="13"/>
      <c r="IT2100" s="13"/>
      <c r="IU2100" s="13"/>
      <c r="IV2100" s="13"/>
      <c r="IW2100" s="13"/>
      <c r="IX2100" s="13"/>
      <c r="IY2100" s="13"/>
      <c r="IZ2100" s="13"/>
      <c r="JA2100" s="13"/>
      <c r="JB2100" s="13"/>
      <c r="JC2100" s="13"/>
      <c r="JD2100" s="13"/>
      <c r="JE2100" s="13"/>
      <c r="JF2100" s="13"/>
      <c r="JG2100" s="13"/>
      <c r="JH2100" s="13"/>
      <c r="JI2100" s="13"/>
      <c r="JJ2100" s="13"/>
      <c r="JK2100" s="13"/>
      <c r="JL2100" s="13"/>
      <c r="JM2100" s="13"/>
      <c r="JN2100" s="13"/>
      <c r="JO2100" s="13"/>
      <c r="JP2100" s="13"/>
      <c r="JQ2100" s="13"/>
      <c r="JR2100" s="13"/>
      <c r="JS2100" s="13"/>
      <c r="JT2100" s="13"/>
      <c r="JU2100" s="13"/>
      <c r="JV2100" s="13"/>
      <c r="JW2100" s="13"/>
      <c r="JX2100" s="13"/>
      <c r="JY2100" s="13"/>
      <c r="JZ2100" s="13"/>
      <c r="KA2100" s="13"/>
      <c r="KB2100" s="13"/>
      <c r="KC2100" s="13"/>
      <c r="KD2100" s="13"/>
      <c r="KE2100" s="13"/>
      <c r="KF2100" s="13"/>
      <c r="KG2100" s="13"/>
      <c r="KH2100" s="13"/>
      <c r="KI2100" s="13"/>
      <c r="KJ2100" s="13"/>
      <c r="KK2100" s="13"/>
      <c r="KL2100" s="13"/>
      <c r="KM2100" s="13"/>
      <c r="KN2100" s="13"/>
      <c r="KO2100" s="13"/>
      <c r="KP2100" s="13"/>
      <c r="KQ2100" s="13"/>
      <c r="KR2100" s="13"/>
      <c r="KS2100" s="13"/>
      <c r="KT2100" s="13"/>
      <c r="KU2100" s="13"/>
      <c r="KV2100" s="13"/>
      <c r="KW2100" s="13"/>
      <c r="KX2100" s="13"/>
      <c r="KY2100" s="13"/>
      <c r="KZ2100" s="13"/>
      <c r="LA2100" s="13"/>
      <c r="LB2100" s="13"/>
      <c r="LC2100" s="13"/>
      <c r="LD2100" s="13"/>
      <c r="LE2100" s="13"/>
      <c r="LF2100" s="13"/>
      <c r="LG2100" s="13"/>
      <c r="LH2100" s="13"/>
      <c r="LI2100" s="13"/>
      <c r="LJ2100" s="13"/>
      <c r="LK2100" s="13"/>
      <c r="LL2100" s="13"/>
      <c r="LM2100" s="13"/>
      <c r="LN2100" s="13"/>
      <c r="LO2100" s="13"/>
      <c r="LP2100" s="13"/>
      <c r="LQ2100" s="13"/>
      <c r="LR2100" s="13"/>
      <c r="LS2100" s="13"/>
      <c r="LT2100" s="13"/>
      <c r="LU2100" s="13"/>
      <c r="LV2100" s="13"/>
      <c r="LW2100" s="13"/>
      <c r="LX2100" s="13"/>
      <c r="LY2100" s="13"/>
      <c r="LZ2100" s="13"/>
      <c r="MA2100" s="13"/>
      <c r="MB2100" s="13"/>
      <c r="MC2100" s="13"/>
      <c r="MD2100" s="13"/>
      <c r="ME2100" s="13"/>
      <c r="MF2100" s="13"/>
      <c r="MG2100" s="13"/>
      <c r="MH2100" s="13"/>
      <c r="MI2100" s="13"/>
      <c r="MJ2100" s="13"/>
      <c r="MK2100" s="13"/>
      <c r="ML2100" s="13"/>
      <c r="MM2100" s="13"/>
      <c r="MN2100" s="13"/>
      <c r="MO2100" s="13"/>
      <c r="MP2100" s="13"/>
      <c r="MQ2100" s="13"/>
      <c r="MR2100" s="13"/>
      <c r="MS2100" s="13"/>
      <c r="MT2100" s="13"/>
      <c r="MU2100" s="13"/>
      <c r="MV2100" s="13"/>
      <c r="MW2100" s="13"/>
      <c r="MX2100" s="13"/>
      <c r="MY2100" s="13"/>
      <c r="MZ2100" s="13"/>
      <c r="NA2100" s="13"/>
      <c r="NB2100" s="13"/>
      <c r="NC2100" s="13"/>
      <c r="ND2100" s="13"/>
      <c r="NE2100" s="13"/>
      <c r="NF2100" s="13"/>
      <c r="NG2100" s="13"/>
      <c r="NH2100" s="13"/>
      <c r="NI2100" s="13"/>
      <c r="NJ2100" s="13"/>
      <c r="NK2100" s="13"/>
      <c r="NL2100" s="13"/>
      <c r="NM2100" s="13"/>
      <c r="NN2100" s="13"/>
      <c r="NO2100" s="13"/>
      <c r="NP2100" s="13"/>
      <c r="NQ2100" s="13"/>
      <c r="NR2100" s="13"/>
      <c r="NS2100" s="13"/>
      <c r="NT2100" s="13"/>
      <c r="NU2100" s="13"/>
      <c r="NV2100" s="13"/>
      <c r="NW2100" s="13"/>
      <c r="NX2100" s="13"/>
      <c r="NY2100" s="13"/>
      <c r="NZ2100" s="13"/>
      <c r="OA2100" s="13"/>
      <c r="OB2100" s="13"/>
      <c r="OC2100" s="13"/>
      <c r="OD2100" s="13"/>
      <c r="OE2100" s="13"/>
      <c r="OF2100" s="13"/>
      <c r="OG2100" s="13"/>
      <c r="OH2100" s="13"/>
      <c r="OI2100" s="13"/>
      <c r="OJ2100" s="13"/>
      <c r="OK2100" s="13"/>
      <c r="OL2100" s="13"/>
      <c r="OM2100" s="13"/>
      <c r="ON2100" s="13"/>
      <c r="OO2100" s="13"/>
      <c r="OP2100" s="13"/>
      <c r="OQ2100" s="13"/>
      <c r="OR2100" s="13"/>
      <c r="OS2100" s="13"/>
      <c r="OT2100" s="13"/>
      <c r="OU2100" s="13"/>
      <c r="OV2100" s="13"/>
      <c r="OW2100" s="13"/>
      <c r="OX2100" s="13"/>
      <c r="OY2100" s="13"/>
      <c r="OZ2100" s="13"/>
      <c r="PA2100" s="13"/>
      <c r="PB2100" s="13"/>
      <c r="PC2100" s="13"/>
      <c r="PD2100" s="13"/>
      <c r="PE2100" s="13"/>
      <c r="PF2100" s="13"/>
      <c r="PG2100" s="13"/>
      <c r="PH2100" s="13"/>
      <c r="PI2100" s="13"/>
      <c r="PJ2100" s="13"/>
      <c r="PK2100" s="13"/>
      <c r="PL2100" s="13"/>
      <c r="PM2100" s="13"/>
      <c r="PN2100" s="13"/>
      <c r="PO2100" s="13"/>
      <c r="PP2100" s="13"/>
      <c r="PQ2100" s="13"/>
      <c r="PR2100" s="13"/>
      <c r="PS2100" s="13"/>
      <c r="PT2100" s="13"/>
      <c r="PU2100" s="13"/>
      <c r="PV2100" s="13"/>
      <c r="PW2100" s="13"/>
      <c r="PX2100" s="13"/>
      <c r="PY2100" s="13"/>
      <c r="PZ2100" s="13"/>
      <c r="QA2100" s="13"/>
      <c r="QB2100" s="13"/>
      <c r="QC2100" s="13"/>
      <c r="QD2100" s="13"/>
      <c r="QE2100" s="13"/>
      <c r="QF2100" s="13"/>
      <c r="QG2100" s="13"/>
      <c r="QH2100" s="13"/>
      <c r="QI2100" s="13"/>
      <c r="QJ2100" s="13"/>
      <c r="QK2100" s="13"/>
      <c r="QL2100" s="13"/>
      <c r="QM2100" s="13"/>
      <c r="QN2100" s="13"/>
      <c r="QO2100" s="13"/>
      <c r="QP2100" s="13"/>
      <c r="QQ2100" s="13"/>
      <c r="QR2100" s="13"/>
      <c r="QS2100" s="13"/>
      <c r="QT2100" s="13"/>
      <c r="QU2100" s="13"/>
      <c r="QV2100" s="13"/>
      <c r="QW2100" s="13"/>
      <c r="QX2100" s="13"/>
      <c r="QY2100" s="13"/>
      <c r="QZ2100" s="13"/>
      <c r="RA2100" s="13"/>
      <c r="RB2100" s="13"/>
      <c r="RC2100" s="13"/>
      <c r="RD2100" s="13"/>
      <c r="RE2100" s="13"/>
      <c r="RF2100" s="13"/>
      <c r="RG2100" s="13"/>
      <c r="RH2100" s="13"/>
      <c r="RI2100" s="13"/>
      <c r="RJ2100" s="13"/>
      <c r="RK2100" s="13"/>
    </row>
    <row r="2101" s="4" customFormat="1" ht="13.75" spans="1:479">
      <c r="A2101" s="88" t="s">
        <v>12861</v>
      </c>
      <c r="B2101" s="106" t="s">
        <v>12265</v>
      </c>
      <c r="C2101" s="106" t="s">
        <v>12265</v>
      </c>
      <c r="D2101" s="89" t="s">
        <v>494</v>
      </c>
      <c r="E2101" s="88"/>
      <c r="F2101" s="88"/>
      <c r="G2101" s="170">
        <f t="shared" si="35"/>
        <v>0</v>
      </c>
      <c r="H2101" s="94"/>
      <c r="I2101" s="95"/>
      <c r="J2101" s="95"/>
      <c r="K2101" s="95"/>
      <c r="L2101" s="95"/>
      <c r="M2101" s="97"/>
      <c r="N2101" s="94"/>
      <c r="O2101" s="95"/>
      <c r="P2101" s="95"/>
      <c r="Q2101" s="95"/>
      <c r="R2101" s="97"/>
      <c r="S2101" s="94"/>
      <c r="T2101" s="95"/>
      <c r="U2101" s="96"/>
      <c r="V2101" s="95"/>
      <c r="W2101" s="95"/>
      <c r="X2101" s="97"/>
      <c r="Y2101" s="107"/>
      <c r="Z2101" s="108"/>
      <c r="AA2101" s="108"/>
      <c r="AB2101" s="109"/>
      <c r="AC2101" s="109"/>
      <c r="AD2101" s="110"/>
      <c r="AE2101" s="94"/>
      <c r="AF2101" s="96"/>
      <c r="AG2101" s="96"/>
      <c r="AH2101" s="95"/>
      <c r="AI2101" s="95"/>
      <c r="AJ2101" s="95"/>
      <c r="AK2101" s="95"/>
      <c r="AL2101" s="91"/>
      <c r="AM2101" s="113"/>
      <c r="AN2101" s="113"/>
      <c r="AO2101" s="92"/>
      <c r="AP2101" s="92"/>
      <c r="AQ2101" s="93"/>
      <c r="AR2101" s="94"/>
      <c r="AS2101" s="96"/>
      <c r="AT2101" s="96"/>
      <c r="AU2101" s="96"/>
      <c r="AV2101" s="95"/>
      <c r="AW2101" s="95"/>
      <c r="AX2101" s="97"/>
      <c r="AY2101" s="97"/>
      <c r="AZ2101" s="97"/>
      <c r="BA2101" s="97"/>
      <c r="BB2101" s="97"/>
      <c r="BC2101" s="99" t="s">
        <v>12265</v>
      </c>
      <c r="BD2101" s="99" t="s">
        <v>12265</v>
      </c>
      <c r="BE2101" s="99"/>
      <c r="BF2101" s="100"/>
      <c r="BG2101" s="100"/>
      <c r="BH2101" s="100"/>
      <c r="BI2101" s="100"/>
      <c r="BJ2101" s="99"/>
      <c r="BK2101" s="112" t="s">
        <v>12265</v>
      </c>
      <c r="BL2101" s="102"/>
      <c r="BM2101" s="99"/>
      <c r="BN2101" s="99"/>
      <c r="BO2101" s="13"/>
      <c r="BP2101" s="13"/>
      <c r="BQ2101" s="13"/>
      <c r="BR2101" s="13"/>
      <c r="BS2101" s="13"/>
      <c r="BT2101" s="99"/>
      <c r="BU2101" s="99"/>
      <c r="BV2101" s="99"/>
      <c r="BW2101" s="99"/>
      <c r="BX2101" s="99"/>
      <c r="BY2101" s="13"/>
      <c r="BZ2101" s="13"/>
      <c r="CA2101" s="13"/>
      <c r="CB2101" s="13" t="s">
        <v>1511</v>
      </c>
      <c r="CC2101" s="13"/>
      <c r="CD2101" s="13"/>
      <c r="CE2101" s="13"/>
      <c r="CF2101" s="13"/>
      <c r="CG2101" s="13"/>
      <c r="CH2101" s="13"/>
      <c r="CI2101" s="13"/>
      <c r="CJ2101" s="13"/>
      <c r="CK2101" s="13"/>
      <c r="CL2101" s="13"/>
      <c r="CM2101" s="13"/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/>
      <c r="CZ2101" s="13"/>
      <c r="DA2101" s="13"/>
      <c r="DB2101" s="13"/>
      <c r="DC2101" s="13"/>
      <c r="DD2101" s="13"/>
      <c r="DE2101" s="13"/>
      <c r="DF2101" s="13"/>
      <c r="DG2101" s="13"/>
      <c r="DH2101" s="13"/>
      <c r="DI2101" s="13"/>
      <c r="DJ2101" s="13"/>
      <c r="DK2101" s="13"/>
      <c r="DL2101" s="13"/>
      <c r="DM2101" s="13"/>
      <c r="DN2101" s="13"/>
      <c r="DO2101" s="13"/>
      <c r="DP2101" s="13"/>
      <c r="DQ2101" s="13"/>
      <c r="DR2101" s="13"/>
      <c r="DS2101" s="13"/>
      <c r="DT2101" s="13"/>
      <c r="DU2101" s="13"/>
      <c r="DV2101" s="13"/>
      <c r="DW2101" s="13"/>
      <c r="DX2101" s="13"/>
      <c r="DY2101" s="13"/>
      <c r="DZ2101" s="13"/>
      <c r="EA2101" s="13"/>
      <c r="EB2101" s="13"/>
      <c r="EC2101" s="13"/>
      <c r="ED2101" s="13"/>
      <c r="EE2101" s="13"/>
      <c r="EF2101" s="13"/>
      <c r="EG2101" s="13"/>
      <c r="EH2101" s="13"/>
      <c r="EI2101" s="13"/>
      <c r="EJ2101" s="13"/>
      <c r="EK2101" s="13"/>
      <c r="EL2101" s="13"/>
      <c r="EM2101" s="13"/>
      <c r="EN2101" s="13"/>
      <c r="EO2101" s="13"/>
      <c r="EP2101" s="13"/>
      <c r="EQ2101" s="13"/>
      <c r="ER2101" s="13"/>
      <c r="ES2101" s="13"/>
      <c r="ET2101" s="13"/>
      <c r="EU2101" s="13"/>
      <c r="EV2101" s="13"/>
      <c r="EW2101" s="13"/>
      <c r="EX2101" s="13"/>
      <c r="EY2101" s="13"/>
      <c r="EZ2101" s="13"/>
      <c r="FA2101" s="13"/>
      <c r="FB2101" s="13"/>
      <c r="FC2101" s="13"/>
      <c r="FD2101" s="13"/>
      <c r="FE2101" s="13"/>
      <c r="FF2101" s="13"/>
      <c r="FG2101" s="13"/>
      <c r="FH2101" s="13"/>
      <c r="FI2101" s="13"/>
      <c r="FJ2101" s="13"/>
      <c r="FK2101" s="13"/>
      <c r="FL2101" s="13"/>
      <c r="FM2101" s="13"/>
      <c r="FN2101" s="13"/>
      <c r="FO2101" s="13"/>
      <c r="FP2101" s="13"/>
      <c r="FQ2101" s="13"/>
      <c r="FR2101" s="13"/>
      <c r="FS2101" s="13"/>
      <c r="FT2101" s="13"/>
      <c r="FU2101" s="13"/>
      <c r="FV2101" s="13"/>
      <c r="FW2101" s="13"/>
      <c r="FX2101" s="13"/>
      <c r="FY2101" s="13"/>
      <c r="FZ2101" s="13"/>
      <c r="GA2101" s="13"/>
      <c r="GB2101" s="13"/>
      <c r="GC2101" s="13"/>
      <c r="GD2101" s="13"/>
      <c r="GE2101" s="13"/>
      <c r="GF2101" s="13"/>
      <c r="GG2101" s="13"/>
      <c r="GH2101" s="13"/>
      <c r="GI2101" s="13"/>
      <c r="GJ2101" s="13"/>
      <c r="GK2101" s="13"/>
      <c r="GL2101" s="13"/>
      <c r="GM2101" s="13"/>
      <c r="GN2101" s="13"/>
      <c r="GO2101" s="13"/>
      <c r="GP2101" s="13"/>
      <c r="GQ2101" s="13"/>
      <c r="GR2101" s="13"/>
      <c r="GS2101" s="13"/>
      <c r="GT2101" s="13"/>
      <c r="GU2101" s="13"/>
      <c r="GV2101" s="13"/>
      <c r="GW2101" s="13"/>
      <c r="GX2101" s="13"/>
      <c r="GY2101" s="13"/>
      <c r="GZ2101" s="13"/>
      <c r="HA2101" s="13"/>
      <c r="HB2101" s="13"/>
      <c r="HC2101" s="13"/>
      <c r="HD2101" s="13"/>
      <c r="HE2101" s="13"/>
      <c r="HF2101" s="13"/>
      <c r="HG2101" s="13"/>
      <c r="HH2101" s="13"/>
      <c r="HI2101" s="13"/>
      <c r="HJ2101" s="13"/>
      <c r="HK2101" s="13"/>
      <c r="HL2101" s="13"/>
      <c r="HM2101" s="13"/>
      <c r="HN2101" s="13"/>
      <c r="HO2101" s="13"/>
      <c r="HP2101" s="13"/>
      <c r="HQ2101" s="13"/>
      <c r="HR2101" s="13"/>
      <c r="HS2101" s="13"/>
      <c r="HT2101" s="13"/>
      <c r="HU2101" s="13"/>
      <c r="HV2101" s="13"/>
      <c r="HW2101" s="13"/>
      <c r="HX2101" s="13"/>
      <c r="HY2101" s="13"/>
      <c r="HZ2101" s="13"/>
      <c r="IA2101" s="13"/>
      <c r="IB2101" s="13"/>
      <c r="IC2101" s="13"/>
      <c r="ID2101" s="13"/>
      <c r="IE2101" s="13"/>
      <c r="IF2101" s="13"/>
      <c r="IG2101" s="13"/>
      <c r="IH2101" s="13"/>
      <c r="II2101" s="13"/>
      <c r="IJ2101" s="13"/>
      <c r="IK2101" s="13"/>
      <c r="IL2101" s="13"/>
      <c r="IM2101" s="13"/>
      <c r="IN2101" s="13"/>
      <c r="IO2101" s="13"/>
      <c r="IP2101" s="13"/>
      <c r="IQ2101" s="13"/>
      <c r="IR2101" s="13"/>
      <c r="IS2101" s="13"/>
      <c r="IT2101" s="13"/>
      <c r="IU2101" s="13"/>
      <c r="IV2101" s="13"/>
      <c r="IW2101" s="13"/>
      <c r="IX2101" s="13"/>
      <c r="IY2101" s="13"/>
      <c r="IZ2101" s="13"/>
      <c r="JA2101" s="13"/>
      <c r="JB2101" s="13"/>
      <c r="JC2101" s="13"/>
      <c r="JD2101" s="13"/>
      <c r="JE2101" s="13"/>
      <c r="JF2101" s="13"/>
      <c r="JG2101" s="13"/>
      <c r="JH2101" s="13"/>
      <c r="JI2101" s="13"/>
      <c r="JJ2101" s="13"/>
      <c r="JK2101" s="13"/>
      <c r="JL2101" s="13"/>
      <c r="JM2101" s="13"/>
      <c r="JN2101" s="13"/>
      <c r="JO2101" s="13"/>
      <c r="JP2101" s="13"/>
      <c r="JQ2101" s="13"/>
      <c r="JR2101" s="13"/>
      <c r="JS2101" s="13"/>
      <c r="JT2101" s="13"/>
      <c r="JU2101" s="13"/>
      <c r="JV2101" s="13"/>
      <c r="JW2101" s="13"/>
      <c r="JX2101" s="13"/>
      <c r="JY2101" s="13"/>
      <c r="JZ2101" s="13"/>
      <c r="KA2101" s="13"/>
      <c r="KB2101" s="13"/>
      <c r="KC2101" s="13"/>
      <c r="KD2101" s="13"/>
      <c r="KE2101" s="13"/>
      <c r="KF2101" s="13"/>
      <c r="KG2101" s="13"/>
      <c r="KH2101" s="13"/>
      <c r="KI2101" s="13"/>
      <c r="KJ2101" s="13"/>
      <c r="KK2101" s="13"/>
      <c r="KL2101" s="13"/>
      <c r="KM2101" s="13"/>
      <c r="KN2101" s="13"/>
      <c r="KO2101" s="13"/>
      <c r="KP2101" s="13"/>
      <c r="KQ2101" s="13"/>
      <c r="KR2101" s="13"/>
      <c r="KS2101" s="13"/>
      <c r="KT2101" s="13"/>
      <c r="KU2101" s="13"/>
      <c r="KV2101" s="13"/>
      <c r="KW2101" s="13"/>
      <c r="KX2101" s="13"/>
      <c r="KY2101" s="13"/>
      <c r="KZ2101" s="13"/>
      <c r="LA2101" s="13"/>
      <c r="LB2101" s="13"/>
      <c r="LC2101" s="13"/>
      <c r="LD2101" s="13"/>
      <c r="LE2101" s="13"/>
      <c r="LF2101" s="13"/>
      <c r="LG2101" s="13"/>
      <c r="LH2101" s="13"/>
      <c r="LI2101" s="13"/>
      <c r="LJ2101" s="13"/>
      <c r="LK2101" s="13"/>
      <c r="LL2101" s="13"/>
      <c r="LM2101" s="13"/>
      <c r="LN2101" s="13"/>
      <c r="LO2101" s="13"/>
      <c r="LP2101" s="13"/>
      <c r="LQ2101" s="13"/>
      <c r="LR2101" s="13"/>
      <c r="LS2101" s="13"/>
      <c r="LT2101" s="13"/>
      <c r="LU2101" s="13"/>
      <c r="LV2101" s="13"/>
      <c r="LW2101" s="13"/>
      <c r="LX2101" s="13"/>
      <c r="LY2101" s="13"/>
      <c r="LZ2101" s="13"/>
      <c r="MA2101" s="13"/>
      <c r="MB2101" s="13"/>
      <c r="MC2101" s="13"/>
      <c r="MD2101" s="13"/>
      <c r="ME2101" s="13"/>
      <c r="MF2101" s="13"/>
      <c r="MG2101" s="13"/>
      <c r="MH2101" s="13"/>
      <c r="MI2101" s="13"/>
      <c r="MJ2101" s="13"/>
      <c r="MK2101" s="13"/>
      <c r="ML2101" s="13"/>
      <c r="MM2101" s="13"/>
      <c r="MN2101" s="13"/>
      <c r="MO2101" s="13"/>
      <c r="MP2101" s="13"/>
      <c r="MQ2101" s="13"/>
      <c r="MR2101" s="13"/>
      <c r="MS2101" s="13"/>
      <c r="MT2101" s="13"/>
      <c r="MU2101" s="13"/>
      <c r="MV2101" s="13"/>
      <c r="MW2101" s="13"/>
      <c r="MX2101" s="13"/>
      <c r="MY2101" s="13"/>
      <c r="MZ2101" s="13"/>
      <c r="NA2101" s="13"/>
      <c r="NB2101" s="13"/>
      <c r="NC2101" s="13"/>
      <c r="ND2101" s="13"/>
      <c r="NE2101" s="13"/>
      <c r="NF2101" s="13"/>
      <c r="NG2101" s="13"/>
      <c r="NH2101" s="13"/>
      <c r="NI2101" s="13"/>
      <c r="NJ2101" s="13"/>
      <c r="NK2101" s="13"/>
      <c r="NL2101" s="13"/>
      <c r="NM2101" s="13"/>
      <c r="NN2101" s="13"/>
      <c r="NO2101" s="13"/>
      <c r="NP2101" s="13"/>
      <c r="NQ2101" s="13"/>
      <c r="NR2101" s="13"/>
      <c r="NS2101" s="13"/>
      <c r="NT2101" s="13"/>
      <c r="NU2101" s="13"/>
      <c r="NV2101" s="13"/>
      <c r="NW2101" s="13"/>
      <c r="NX2101" s="13"/>
      <c r="NY2101" s="13"/>
      <c r="NZ2101" s="13"/>
      <c r="OA2101" s="13"/>
      <c r="OB2101" s="13"/>
      <c r="OC2101" s="13"/>
      <c r="OD2101" s="13"/>
      <c r="OE2101" s="13"/>
      <c r="OF2101" s="13"/>
      <c r="OG2101" s="13"/>
      <c r="OH2101" s="13"/>
      <c r="OI2101" s="13"/>
      <c r="OJ2101" s="13"/>
      <c r="OK2101" s="13"/>
      <c r="OL2101" s="13"/>
      <c r="OM2101" s="13"/>
      <c r="ON2101" s="13"/>
      <c r="OO2101" s="13"/>
      <c r="OP2101" s="13"/>
      <c r="OQ2101" s="13"/>
      <c r="OR2101" s="13"/>
      <c r="OS2101" s="13"/>
      <c r="OT2101" s="13"/>
      <c r="OU2101" s="13"/>
      <c r="OV2101" s="13"/>
      <c r="OW2101" s="13"/>
      <c r="OX2101" s="13"/>
      <c r="OY2101" s="13"/>
      <c r="OZ2101" s="13"/>
      <c r="PA2101" s="13"/>
      <c r="PB2101" s="13"/>
      <c r="PC2101" s="13"/>
      <c r="PD2101" s="13"/>
      <c r="PE2101" s="13"/>
      <c r="PF2101" s="13"/>
      <c r="PG2101" s="13"/>
      <c r="PH2101" s="13"/>
      <c r="PI2101" s="13"/>
      <c r="PJ2101" s="13"/>
      <c r="PK2101" s="13"/>
      <c r="PL2101" s="13"/>
      <c r="PM2101" s="13"/>
      <c r="PN2101" s="13"/>
      <c r="PO2101" s="13"/>
      <c r="PP2101" s="13"/>
      <c r="PQ2101" s="13"/>
      <c r="PR2101" s="13"/>
      <c r="PS2101" s="13"/>
      <c r="PT2101" s="13"/>
      <c r="PU2101" s="13"/>
      <c r="PV2101" s="13"/>
      <c r="PW2101" s="13"/>
      <c r="PX2101" s="13"/>
      <c r="PY2101" s="13"/>
      <c r="PZ2101" s="13"/>
      <c r="QA2101" s="13"/>
      <c r="QB2101" s="13"/>
      <c r="QC2101" s="13"/>
      <c r="QD2101" s="13"/>
      <c r="QE2101" s="13"/>
      <c r="QF2101" s="13"/>
      <c r="QG2101" s="13"/>
      <c r="QH2101" s="13"/>
      <c r="QI2101" s="13"/>
      <c r="QJ2101" s="13"/>
      <c r="QK2101" s="13"/>
      <c r="QL2101" s="13"/>
      <c r="QM2101" s="13"/>
      <c r="QN2101" s="13"/>
      <c r="QO2101" s="13"/>
      <c r="QP2101" s="13"/>
      <c r="QQ2101" s="13"/>
      <c r="QR2101" s="13"/>
      <c r="QS2101" s="13"/>
      <c r="QT2101" s="13"/>
      <c r="QU2101" s="13"/>
      <c r="QV2101" s="13"/>
      <c r="QW2101" s="13"/>
      <c r="QX2101" s="13"/>
      <c r="QY2101" s="13"/>
      <c r="QZ2101" s="13"/>
      <c r="RA2101" s="13"/>
      <c r="RB2101" s="13"/>
      <c r="RC2101" s="13"/>
      <c r="RD2101" s="13"/>
      <c r="RE2101" s="13"/>
      <c r="RF2101" s="13"/>
      <c r="RG2101" s="13"/>
      <c r="RH2101" s="13"/>
      <c r="RI2101" s="13"/>
      <c r="RJ2101" s="13"/>
      <c r="RK2101" s="13"/>
    </row>
    <row r="2102" s="4" customFormat="1" ht="13.75" spans="1:479">
      <c r="A2102" s="88" t="s">
        <v>12861</v>
      </c>
      <c r="B2102" s="106" t="s">
        <v>12265</v>
      </c>
      <c r="C2102" s="106" t="s">
        <v>12265</v>
      </c>
      <c r="D2102" s="89" t="s">
        <v>494</v>
      </c>
      <c r="E2102" s="88"/>
      <c r="F2102" s="88"/>
      <c r="G2102" s="170">
        <f t="shared" si="35"/>
        <v>0</v>
      </c>
      <c r="H2102" s="94"/>
      <c r="I2102" s="95"/>
      <c r="J2102" s="95"/>
      <c r="K2102" s="95"/>
      <c r="L2102" s="95"/>
      <c r="M2102" s="97"/>
      <c r="N2102" s="94"/>
      <c r="O2102" s="95"/>
      <c r="P2102" s="95"/>
      <c r="Q2102" s="95"/>
      <c r="R2102" s="97"/>
      <c r="S2102" s="94"/>
      <c r="T2102" s="95"/>
      <c r="U2102" s="96"/>
      <c r="V2102" s="95"/>
      <c r="W2102" s="95"/>
      <c r="X2102" s="97"/>
      <c r="Y2102" s="107"/>
      <c r="Z2102" s="108"/>
      <c r="AA2102" s="108"/>
      <c r="AB2102" s="109"/>
      <c r="AC2102" s="109"/>
      <c r="AD2102" s="110"/>
      <c r="AE2102" s="94"/>
      <c r="AF2102" s="96"/>
      <c r="AG2102" s="96"/>
      <c r="AH2102" s="95"/>
      <c r="AI2102" s="95"/>
      <c r="AJ2102" s="95"/>
      <c r="AK2102" s="95"/>
      <c r="AL2102" s="91"/>
      <c r="AM2102" s="113"/>
      <c r="AN2102" s="113"/>
      <c r="AO2102" s="92"/>
      <c r="AP2102" s="92"/>
      <c r="AQ2102" s="93"/>
      <c r="AR2102" s="94"/>
      <c r="AS2102" s="96"/>
      <c r="AT2102" s="96"/>
      <c r="AU2102" s="96"/>
      <c r="AV2102" s="95"/>
      <c r="AW2102" s="95"/>
      <c r="AX2102" s="97"/>
      <c r="AY2102" s="97"/>
      <c r="AZ2102" s="97"/>
      <c r="BA2102" s="97"/>
      <c r="BB2102" s="97"/>
      <c r="BC2102" s="99" t="s">
        <v>12265</v>
      </c>
      <c r="BD2102" s="99" t="s">
        <v>12265</v>
      </c>
      <c r="BE2102" s="99"/>
      <c r="BF2102" s="100"/>
      <c r="BG2102" s="100"/>
      <c r="BH2102" s="100"/>
      <c r="BI2102" s="100"/>
      <c r="BJ2102" s="99"/>
      <c r="BK2102" s="112" t="s">
        <v>12265</v>
      </c>
      <c r="BL2102" s="102"/>
      <c r="BM2102" s="99"/>
      <c r="BN2102" s="99"/>
      <c r="BO2102" s="13"/>
      <c r="BP2102" s="13"/>
      <c r="BQ2102" s="13"/>
      <c r="BR2102" s="13"/>
      <c r="BS2102" s="13"/>
      <c r="BT2102" s="99"/>
      <c r="BU2102" s="99"/>
      <c r="BV2102" s="99"/>
      <c r="BW2102" s="99"/>
      <c r="BX2102" s="99"/>
      <c r="BY2102" s="13"/>
      <c r="BZ2102" s="13"/>
      <c r="CA2102" s="13"/>
      <c r="CB2102" s="13" t="s">
        <v>1511</v>
      </c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  <c r="EG2102" s="13"/>
      <c r="EH2102" s="13"/>
      <c r="EI2102" s="13"/>
      <c r="EJ2102" s="13"/>
      <c r="EK2102" s="13"/>
      <c r="EL2102" s="13"/>
      <c r="EM2102" s="13"/>
      <c r="EN2102" s="13"/>
      <c r="EO2102" s="13"/>
      <c r="EP2102" s="13"/>
      <c r="EQ2102" s="13"/>
      <c r="ER2102" s="13"/>
      <c r="ES2102" s="13"/>
      <c r="ET2102" s="13"/>
      <c r="EU2102" s="13"/>
      <c r="EV2102" s="13"/>
      <c r="EW2102" s="13"/>
      <c r="EX2102" s="13"/>
      <c r="EY2102" s="13"/>
      <c r="EZ2102" s="13"/>
      <c r="FA2102" s="13"/>
      <c r="FB2102" s="13"/>
      <c r="FC2102" s="13"/>
      <c r="FD2102" s="13"/>
      <c r="FE2102" s="13"/>
      <c r="FF2102" s="13"/>
      <c r="FG2102" s="13"/>
      <c r="FH2102" s="13"/>
      <c r="FI2102" s="13"/>
      <c r="FJ2102" s="13"/>
      <c r="FK2102" s="13"/>
      <c r="FL2102" s="13"/>
      <c r="FM2102" s="13"/>
      <c r="FN2102" s="13"/>
      <c r="FO2102" s="13"/>
      <c r="FP2102" s="13"/>
      <c r="FQ2102" s="13"/>
      <c r="FR2102" s="13"/>
      <c r="FS2102" s="13"/>
      <c r="FT2102" s="13"/>
      <c r="FU2102" s="13"/>
      <c r="FV2102" s="13"/>
      <c r="FW2102" s="13"/>
      <c r="FX2102" s="13"/>
      <c r="FY2102" s="13"/>
      <c r="FZ2102" s="13"/>
      <c r="GA2102" s="13"/>
      <c r="GB2102" s="13"/>
      <c r="GC2102" s="13"/>
      <c r="GD2102" s="13"/>
      <c r="GE2102" s="13"/>
      <c r="GF2102" s="13"/>
      <c r="GG2102" s="13"/>
      <c r="GH2102" s="13"/>
      <c r="GI2102" s="13"/>
      <c r="GJ2102" s="13"/>
      <c r="GK2102" s="13"/>
      <c r="GL2102" s="13"/>
      <c r="GM2102" s="13"/>
      <c r="GN2102" s="13"/>
      <c r="GO2102" s="13"/>
      <c r="GP2102" s="13"/>
      <c r="GQ2102" s="13"/>
      <c r="GR2102" s="13"/>
      <c r="GS2102" s="13"/>
      <c r="GT2102" s="13"/>
      <c r="GU2102" s="13"/>
      <c r="GV2102" s="13"/>
      <c r="GW2102" s="13"/>
      <c r="GX2102" s="13"/>
      <c r="GY2102" s="13"/>
      <c r="GZ2102" s="13"/>
      <c r="HA2102" s="13"/>
      <c r="HB2102" s="13"/>
      <c r="HC2102" s="13"/>
      <c r="HD2102" s="13"/>
      <c r="HE2102" s="13"/>
      <c r="HF2102" s="13"/>
      <c r="HG2102" s="13"/>
      <c r="HH2102" s="13"/>
      <c r="HI2102" s="13"/>
      <c r="HJ2102" s="13"/>
      <c r="HK2102" s="13"/>
      <c r="HL2102" s="13"/>
      <c r="HM2102" s="13"/>
      <c r="HN2102" s="13"/>
      <c r="HO2102" s="13"/>
      <c r="HP2102" s="13"/>
      <c r="HQ2102" s="13"/>
      <c r="HR2102" s="13"/>
      <c r="HS2102" s="13"/>
      <c r="HT2102" s="13"/>
      <c r="HU2102" s="13"/>
      <c r="HV2102" s="13"/>
      <c r="HW2102" s="13"/>
      <c r="HX2102" s="13"/>
      <c r="HY2102" s="13"/>
      <c r="HZ2102" s="13"/>
      <c r="IA2102" s="13"/>
      <c r="IB2102" s="13"/>
      <c r="IC2102" s="13"/>
      <c r="ID2102" s="13"/>
      <c r="IE2102" s="13"/>
      <c r="IF2102" s="13"/>
      <c r="IG2102" s="13"/>
      <c r="IH2102" s="13"/>
      <c r="II2102" s="13"/>
      <c r="IJ2102" s="13"/>
      <c r="IK2102" s="13"/>
      <c r="IL2102" s="13"/>
      <c r="IM2102" s="13"/>
      <c r="IN2102" s="13"/>
      <c r="IO2102" s="13"/>
      <c r="IP2102" s="13"/>
      <c r="IQ2102" s="13"/>
      <c r="IR2102" s="13"/>
      <c r="IS2102" s="13"/>
      <c r="IT2102" s="13"/>
      <c r="IU2102" s="13"/>
      <c r="IV2102" s="13"/>
      <c r="IW2102" s="13"/>
      <c r="IX2102" s="13"/>
      <c r="IY2102" s="13"/>
      <c r="IZ2102" s="13"/>
      <c r="JA2102" s="13"/>
      <c r="JB2102" s="13"/>
      <c r="JC2102" s="13"/>
      <c r="JD2102" s="13"/>
      <c r="JE2102" s="13"/>
      <c r="JF2102" s="13"/>
      <c r="JG2102" s="13"/>
      <c r="JH2102" s="13"/>
      <c r="JI2102" s="13"/>
      <c r="JJ2102" s="13"/>
      <c r="JK2102" s="13"/>
      <c r="JL2102" s="13"/>
      <c r="JM2102" s="13"/>
      <c r="JN2102" s="13"/>
      <c r="JO2102" s="13"/>
      <c r="JP2102" s="13"/>
      <c r="JQ2102" s="13"/>
      <c r="JR2102" s="13"/>
      <c r="JS2102" s="13"/>
      <c r="JT2102" s="13"/>
      <c r="JU2102" s="13"/>
      <c r="JV2102" s="13"/>
      <c r="JW2102" s="13"/>
      <c r="JX2102" s="13"/>
      <c r="JY2102" s="13"/>
      <c r="JZ2102" s="13"/>
      <c r="KA2102" s="13"/>
      <c r="KB2102" s="13"/>
      <c r="KC2102" s="13"/>
      <c r="KD2102" s="13"/>
      <c r="KE2102" s="13"/>
      <c r="KF2102" s="13"/>
      <c r="KG2102" s="13"/>
      <c r="KH2102" s="13"/>
      <c r="KI2102" s="13"/>
      <c r="KJ2102" s="13"/>
      <c r="KK2102" s="13"/>
      <c r="KL2102" s="13"/>
      <c r="KM2102" s="13"/>
      <c r="KN2102" s="13"/>
      <c r="KO2102" s="13"/>
      <c r="KP2102" s="13"/>
      <c r="KQ2102" s="13"/>
      <c r="KR2102" s="13"/>
      <c r="KS2102" s="13"/>
      <c r="KT2102" s="13"/>
      <c r="KU2102" s="13"/>
      <c r="KV2102" s="13"/>
      <c r="KW2102" s="13"/>
      <c r="KX2102" s="13"/>
      <c r="KY2102" s="13"/>
      <c r="KZ2102" s="13"/>
      <c r="LA2102" s="13"/>
      <c r="LB2102" s="13"/>
      <c r="LC2102" s="13"/>
      <c r="LD2102" s="13"/>
      <c r="LE2102" s="13"/>
      <c r="LF2102" s="13"/>
      <c r="LG2102" s="13"/>
      <c r="LH2102" s="13"/>
      <c r="LI2102" s="13"/>
      <c r="LJ2102" s="13"/>
      <c r="LK2102" s="13"/>
      <c r="LL2102" s="13"/>
      <c r="LM2102" s="13"/>
      <c r="LN2102" s="13"/>
      <c r="LO2102" s="13"/>
      <c r="LP2102" s="13"/>
      <c r="LQ2102" s="13"/>
      <c r="LR2102" s="13"/>
      <c r="LS2102" s="13"/>
      <c r="LT2102" s="13"/>
      <c r="LU2102" s="13"/>
      <c r="LV2102" s="13"/>
      <c r="LW2102" s="13"/>
      <c r="LX2102" s="13"/>
      <c r="LY2102" s="13"/>
      <c r="LZ2102" s="13"/>
      <c r="MA2102" s="13"/>
      <c r="MB2102" s="13"/>
      <c r="MC2102" s="13"/>
      <c r="MD2102" s="13"/>
      <c r="ME2102" s="13"/>
      <c r="MF2102" s="13"/>
      <c r="MG2102" s="13"/>
      <c r="MH2102" s="13"/>
      <c r="MI2102" s="13"/>
      <c r="MJ2102" s="13"/>
      <c r="MK2102" s="13"/>
      <c r="ML2102" s="13"/>
      <c r="MM2102" s="13"/>
      <c r="MN2102" s="13"/>
      <c r="MO2102" s="13"/>
      <c r="MP2102" s="13"/>
      <c r="MQ2102" s="13"/>
      <c r="MR2102" s="13"/>
      <c r="MS2102" s="13"/>
      <c r="MT2102" s="13"/>
      <c r="MU2102" s="13"/>
      <c r="MV2102" s="13"/>
      <c r="MW2102" s="13"/>
      <c r="MX2102" s="13"/>
      <c r="MY2102" s="13"/>
      <c r="MZ2102" s="13"/>
      <c r="NA2102" s="13"/>
      <c r="NB2102" s="13"/>
      <c r="NC2102" s="13"/>
      <c r="ND2102" s="13"/>
      <c r="NE2102" s="13"/>
      <c r="NF2102" s="13"/>
      <c r="NG2102" s="13"/>
      <c r="NH2102" s="13"/>
      <c r="NI2102" s="13"/>
      <c r="NJ2102" s="13"/>
      <c r="NK2102" s="13"/>
      <c r="NL2102" s="13"/>
      <c r="NM2102" s="13"/>
      <c r="NN2102" s="13"/>
      <c r="NO2102" s="13"/>
      <c r="NP2102" s="13"/>
      <c r="NQ2102" s="13"/>
      <c r="NR2102" s="13"/>
      <c r="NS2102" s="13"/>
      <c r="NT2102" s="13"/>
      <c r="NU2102" s="13"/>
      <c r="NV2102" s="13"/>
      <c r="NW2102" s="13"/>
      <c r="NX2102" s="13"/>
      <c r="NY2102" s="13"/>
      <c r="NZ2102" s="13"/>
      <c r="OA2102" s="13"/>
      <c r="OB2102" s="13"/>
      <c r="OC2102" s="13"/>
      <c r="OD2102" s="13"/>
      <c r="OE2102" s="13"/>
      <c r="OF2102" s="13"/>
      <c r="OG2102" s="13"/>
      <c r="OH2102" s="13"/>
      <c r="OI2102" s="13"/>
      <c r="OJ2102" s="13"/>
      <c r="OK2102" s="13"/>
      <c r="OL2102" s="13"/>
      <c r="OM2102" s="13"/>
      <c r="ON2102" s="13"/>
      <c r="OO2102" s="13"/>
      <c r="OP2102" s="13"/>
      <c r="OQ2102" s="13"/>
      <c r="OR2102" s="13"/>
      <c r="OS2102" s="13"/>
      <c r="OT2102" s="13"/>
      <c r="OU2102" s="13"/>
      <c r="OV2102" s="13"/>
      <c r="OW2102" s="13"/>
      <c r="OX2102" s="13"/>
      <c r="OY2102" s="13"/>
      <c r="OZ2102" s="13"/>
      <c r="PA2102" s="13"/>
      <c r="PB2102" s="13"/>
      <c r="PC2102" s="13"/>
      <c r="PD2102" s="13"/>
      <c r="PE2102" s="13"/>
      <c r="PF2102" s="13"/>
      <c r="PG2102" s="13"/>
      <c r="PH2102" s="13"/>
      <c r="PI2102" s="13"/>
      <c r="PJ2102" s="13"/>
      <c r="PK2102" s="13"/>
      <c r="PL2102" s="13"/>
      <c r="PM2102" s="13"/>
      <c r="PN2102" s="13"/>
      <c r="PO2102" s="13"/>
      <c r="PP2102" s="13"/>
      <c r="PQ2102" s="13"/>
      <c r="PR2102" s="13"/>
      <c r="PS2102" s="13"/>
      <c r="PT2102" s="13"/>
      <c r="PU2102" s="13"/>
      <c r="PV2102" s="13"/>
      <c r="PW2102" s="13"/>
      <c r="PX2102" s="13"/>
      <c r="PY2102" s="13"/>
      <c r="PZ2102" s="13"/>
      <c r="QA2102" s="13"/>
      <c r="QB2102" s="13"/>
      <c r="QC2102" s="13"/>
      <c r="QD2102" s="13"/>
      <c r="QE2102" s="13"/>
      <c r="QF2102" s="13"/>
      <c r="QG2102" s="13"/>
      <c r="QH2102" s="13"/>
      <c r="QI2102" s="13"/>
      <c r="QJ2102" s="13"/>
      <c r="QK2102" s="13"/>
      <c r="QL2102" s="13"/>
      <c r="QM2102" s="13"/>
      <c r="QN2102" s="13"/>
      <c r="QO2102" s="13"/>
      <c r="QP2102" s="13"/>
      <c r="QQ2102" s="13"/>
      <c r="QR2102" s="13"/>
      <c r="QS2102" s="13"/>
      <c r="QT2102" s="13"/>
      <c r="QU2102" s="13"/>
      <c r="QV2102" s="13"/>
      <c r="QW2102" s="13"/>
      <c r="QX2102" s="13"/>
      <c r="QY2102" s="13"/>
      <c r="QZ2102" s="13"/>
      <c r="RA2102" s="13"/>
      <c r="RB2102" s="13"/>
      <c r="RC2102" s="13"/>
      <c r="RD2102" s="13"/>
      <c r="RE2102" s="13"/>
      <c r="RF2102" s="13"/>
      <c r="RG2102" s="13"/>
      <c r="RH2102" s="13"/>
      <c r="RI2102" s="13"/>
      <c r="RJ2102" s="13"/>
      <c r="RK2102" s="13"/>
    </row>
    <row r="2103" s="4" customFormat="1" ht="13.75" spans="1:479">
      <c r="A2103" s="88" t="s">
        <v>12861</v>
      </c>
      <c r="B2103" s="106" t="s">
        <v>12265</v>
      </c>
      <c r="C2103" s="106" t="s">
        <v>12265</v>
      </c>
      <c r="D2103" s="89" t="s">
        <v>494</v>
      </c>
      <c r="E2103" s="88"/>
      <c r="F2103" s="88"/>
      <c r="G2103" s="170">
        <f t="shared" si="35"/>
        <v>0</v>
      </c>
      <c r="H2103" s="94"/>
      <c r="I2103" s="95"/>
      <c r="J2103" s="95"/>
      <c r="K2103" s="95"/>
      <c r="L2103" s="95"/>
      <c r="M2103" s="97"/>
      <c r="N2103" s="94"/>
      <c r="O2103" s="95"/>
      <c r="P2103" s="95"/>
      <c r="Q2103" s="95"/>
      <c r="R2103" s="97"/>
      <c r="S2103" s="94"/>
      <c r="T2103" s="95"/>
      <c r="U2103" s="96"/>
      <c r="V2103" s="95"/>
      <c r="W2103" s="95"/>
      <c r="X2103" s="97"/>
      <c r="Y2103" s="107"/>
      <c r="Z2103" s="108"/>
      <c r="AA2103" s="108"/>
      <c r="AB2103" s="109"/>
      <c r="AC2103" s="109"/>
      <c r="AD2103" s="110"/>
      <c r="AE2103" s="94"/>
      <c r="AF2103" s="96"/>
      <c r="AG2103" s="96"/>
      <c r="AH2103" s="95"/>
      <c r="AI2103" s="95"/>
      <c r="AJ2103" s="95"/>
      <c r="AK2103" s="95"/>
      <c r="AL2103" s="91"/>
      <c r="AM2103" s="113"/>
      <c r="AN2103" s="113"/>
      <c r="AO2103" s="92"/>
      <c r="AP2103" s="92"/>
      <c r="AQ2103" s="93"/>
      <c r="AR2103" s="94"/>
      <c r="AS2103" s="96"/>
      <c r="AT2103" s="96"/>
      <c r="AU2103" s="96"/>
      <c r="AV2103" s="95"/>
      <c r="AW2103" s="95"/>
      <c r="AX2103" s="97"/>
      <c r="AY2103" s="97"/>
      <c r="AZ2103" s="97"/>
      <c r="BA2103" s="97"/>
      <c r="BB2103" s="97"/>
      <c r="BC2103" s="99" t="s">
        <v>12265</v>
      </c>
      <c r="BD2103" s="99" t="s">
        <v>12265</v>
      </c>
      <c r="BE2103" s="99"/>
      <c r="BF2103" s="100"/>
      <c r="BG2103" s="100"/>
      <c r="BH2103" s="100"/>
      <c r="BI2103" s="100"/>
      <c r="BJ2103" s="99"/>
      <c r="BK2103" s="112" t="s">
        <v>12265</v>
      </c>
      <c r="BL2103" s="102"/>
      <c r="BM2103" s="99"/>
      <c r="BN2103" s="99"/>
      <c r="BO2103" s="13"/>
      <c r="BP2103" s="13"/>
      <c r="BQ2103" s="13"/>
      <c r="BR2103" s="13"/>
      <c r="BS2103" s="13"/>
      <c r="BT2103" s="99"/>
      <c r="BU2103" s="99"/>
      <c r="BV2103" s="99"/>
      <c r="BW2103" s="99"/>
      <c r="BX2103" s="99"/>
      <c r="BY2103" s="13"/>
      <c r="BZ2103" s="13"/>
      <c r="CA2103" s="13"/>
      <c r="CB2103" s="13" t="s">
        <v>1511</v>
      </c>
      <c r="CC2103" s="13"/>
      <c r="CD2103" s="13"/>
      <c r="CE2103" s="13"/>
      <c r="CF2103" s="13"/>
      <c r="CG2103" s="13"/>
      <c r="CH2103" s="13"/>
      <c r="CI2103" s="13"/>
      <c r="CJ2103" s="13"/>
      <c r="CK2103" s="13"/>
      <c r="CL2103" s="13"/>
      <c r="CM2103" s="13"/>
      <c r="CN2103" s="13"/>
      <c r="CO2103" s="13"/>
      <c r="CP2103" s="13"/>
      <c r="CQ2103" s="13"/>
      <c r="CR2103" s="13"/>
      <c r="CS2103" s="13"/>
      <c r="CT2103" s="13"/>
      <c r="CU2103" s="13"/>
      <c r="CV2103" s="13"/>
      <c r="CW2103" s="13"/>
      <c r="CX2103" s="13"/>
      <c r="CY2103" s="13"/>
      <c r="CZ2103" s="13"/>
      <c r="DA2103" s="13"/>
      <c r="DB2103" s="13"/>
      <c r="DC2103" s="13"/>
      <c r="DD2103" s="13"/>
      <c r="DE2103" s="13"/>
      <c r="DF2103" s="13"/>
      <c r="DG2103" s="13"/>
      <c r="DH2103" s="13"/>
      <c r="DI2103" s="13"/>
      <c r="DJ2103" s="13"/>
      <c r="DK2103" s="13"/>
      <c r="DL2103" s="13"/>
      <c r="DM2103" s="13"/>
      <c r="DN2103" s="13"/>
      <c r="DO2103" s="13"/>
      <c r="DP2103" s="13"/>
      <c r="DQ2103" s="13"/>
      <c r="DR2103" s="13"/>
      <c r="DS2103" s="13"/>
      <c r="DT2103" s="13"/>
      <c r="DU2103" s="13"/>
      <c r="DV2103" s="13"/>
      <c r="DW2103" s="13"/>
      <c r="DX2103" s="13"/>
      <c r="DY2103" s="13"/>
      <c r="DZ2103" s="13"/>
      <c r="EA2103" s="13"/>
      <c r="EB2103" s="13"/>
      <c r="EC2103" s="13"/>
      <c r="ED2103" s="13"/>
      <c r="EE2103" s="13"/>
      <c r="EF2103" s="13"/>
      <c r="EG2103" s="13"/>
      <c r="EH2103" s="13"/>
      <c r="EI2103" s="13"/>
      <c r="EJ2103" s="13"/>
      <c r="EK2103" s="13"/>
      <c r="EL2103" s="13"/>
      <c r="EM2103" s="13"/>
      <c r="EN2103" s="13"/>
      <c r="EO2103" s="13"/>
      <c r="EP2103" s="13"/>
      <c r="EQ2103" s="13"/>
      <c r="ER2103" s="13"/>
      <c r="ES2103" s="13"/>
      <c r="ET2103" s="13"/>
      <c r="EU2103" s="13"/>
      <c r="EV2103" s="13"/>
      <c r="EW2103" s="13"/>
      <c r="EX2103" s="13"/>
      <c r="EY2103" s="13"/>
      <c r="EZ2103" s="13"/>
      <c r="FA2103" s="13"/>
      <c r="FB2103" s="13"/>
      <c r="FC2103" s="13"/>
      <c r="FD2103" s="13"/>
      <c r="FE2103" s="13"/>
      <c r="FF2103" s="13"/>
      <c r="FG2103" s="13"/>
      <c r="FH2103" s="13"/>
      <c r="FI2103" s="13"/>
      <c r="FJ2103" s="13"/>
      <c r="FK2103" s="13"/>
      <c r="FL2103" s="13"/>
      <c r="FM2103" s="13"/>
      <c r="FN2103" s="13"/>
      <c r="FO2103" s="13"/>
      <c r="FP2103" s="13"/>
      <c r="FQ2103" s="13"/>
      <c r="FR2103" s="13"/>
      <c r="FS2103" s="13"/>
      <c r="FT2103" s="13"/>
      <c r="FU2103" s="13"/>
      <c r="FV2103" s="13"/>
      <c r="FW2103" s="13"/>
      <c r="FX2103" s="13"/>
      <c r="FY2103" s="13"/>
      <c r="FZ2103" s="13"/>
      <c r="GA2103" s="13"/>
      <c r="GB2103" s="13"/>
      <c r="GC2103" s="13"/>
      <c r="GD2103" s="13"/>
      <c r="GE2103" s="13"/>
      <c r="GF2103" s="13"/>
      <c r="GG2103" s="13"/>
      <c r="GH2103" s="13"/>
      <c r="GI2103" s="13"/>
      <c r="GJ2103" s="13"/>
      <c r="GK2103" s="13"/>
      <c r="GL2103" s="13"/>
      <c r="GM2103" s="13"/>
      <c r="GN2103" s="13"/>
      <c r="GO2103" s="13"/>
      <c r="GP2103" s="13"/>
      <c r="GQ2103" s="13"/>
      <c r="GR2103" s="13"/>
      <c r="GS2103" s="13"/>
      <c r="GT2103" s="13"/>
      <c r="GU2103" s="13"/>
      <c r="GV2103" s="13"/>
      <c r="GW2103" s="13"/>
      <c r="GX2103" s="13"/>
      <c r="GY2103" s="13"/>
      <c r="GZ2103" s="13"/>
      <c r="HA2103" s="13"/>
      <c r="HB2103" s="13"/>
      <c r="HC2103" s="13"/>
      <c r="HD2103" s="13"/>
      <c r="HE2103" s="13"/>
      <c r="HF2103" s="13"/>
      <c r="HG2103" s="13"/>
      <c r="HH2103" s="13"/>
      <c r="HI2103" s="13"/>
      <c r="HJ2103" s="13"/>
      <c r="HK2103" s="13"/>
      <c r="HL2103" s="13"/>
      <c r="HM2103" s="13"/>
      <c r="HN2103" s="13"/>
      <c r="HO2103" s="13"/>
      <c r="HP2103" s="13"/>
      <c r="HQ2103" s="13"/>
      <c r="HR2103" s="13"/>
      <c r="HS2103" s="13"/>
      <c r="HT2103" s="13"/>
      <c r="HU2103" s="13"/>
      <c r="HV2103" s="13"/>
      <c r="HW2103" s="13"/>
      <c r="HX2103" s="13"/>
      <c r="HY2103" s="13"/>
      <c r="HZ2103" s="13"/>
      <c r="IA2103" s="13"/>
      <c r="IB2103" s="13"/>
      <c r="IC2103" s="13"/>
      <c r="ID2103" s="13"/>
      <c r="IE2103" s="13"/>
      <c r="IF2103" s="13"/>
      <c r="IG2103" s="13"/>
      <c r="IH2103" s="13"/>
      <c r="II2103" s="13"/>
      <c r="IJ2103" s="13"/>
      <c r="IK2103" s="13"/>
      <c r="IL2103" s="13"/>
      <c r="IM2103" s="13"/>
      <c r="IN2103" s="13"/>
      <c r="IO2103" s="13"/>
      <c r="IP2103" s="13"/>
      <c r="IQ2103" s="13"/>
      <c r="IR2103" s="13"/>
      <c r="IS2103" s="13"/>
      <c r="IT2103" s="13"/>
      <c r="IU2103" s="13"/>
      <c r="IV2103" s="13"/>
      <c r="IW2103" s="13"/>
      <c r="IX2103" s="13"/>
      <c r="IY2103" s="13"/>
      <c r="IZ2103" s="13"/>
      <c r="JA2103" s="13"/>
      <c r="JB2103" s="13"/>
      <c r="JC2103" s="13"/>
      <c r="JD2103" s="13"/>
      <c r="JE2103" s="13"/>
      <c r="JF2103" s="13"/>
      <c r="JG2103" s="13"/>
      <c r="JH2103" s="13"/>
      <c r="JI2103" s="13"/>
      <c r="JJ2103" s="13"/>
      <c r="JK2103" s="13"/>
      <c r="JL2103" s="13"/>
      <c r="JM2103" s="13"/>
      <c r="JN2103" s="13"/>
      <c r="JO2103" s="13"/>
      <c r="JP2103" s="13"/>
      <c r="JQ2103" s="13"/>
      <c r="JR2103" s="13"/>
      <c r="JS2103" s="13"/>
      <c r="JT2103" s="13"/>
      <c r="JU2103" s="13"/>
      <c r="JV2103" s="13"/>
      <c r="JW2103" s="13"/>
      <c r="JX2103" s="13"/>
      <c r="JY2103" s="13"/>
      <c r="JZ2103" s="13"/>
      <c r="KA2103" s="13"/>
      <c r="KB2103" s="13"/>
      <c r="KC2103" s="13"/>
      <c r="KD2103" s="13"/>
      <c r="KE2103" s="13"/>
      <c r="KF2103" s="13"/>
      <c r="KG2103" s="13"/>
      <c r="KH2103" s="13"/>
      <c r="KI2103" s="13"/>
      <c r="KJ2103" s="13"/>
      <c r="KK2103" s="13"/>
      <c r="KL2103" s="13"/>
      <c r="KM2103" s="13"/>
      <c r="KN2103" s="13"/>
      <c r="KO2103" s="13"/>
      <c r="KP2103" s="13"/>
      <c r="KQ2103" s="13"/>
      <c r="KR2103" s="13"/>
      <c r="KS2103" s="13"/>
      <c r="KT2103" s="13"/>
      <c r="KU2103" s="13"/>
      <c r="KV2103" s="13"/>
      <c r="KW2103" s="13"/>
      <c r="KX2103" s="13"/>
      <c r="KY2103" s="13"/>
      <c r="KZ2103" s="13"/>
      <c r="LA2103" s="13"/>
      <c r="LB2103" s="13"/>
      <c r="LC2103" s="13"/>
      <c r="LD2103" s="13"/>
      <c r="LE2103" s="13"/>
      <c r="LF2103" s="13"/>
      <c r="LG2103" s="13"/>
      <c r="LH2103" s="13"/>
      <c r="LI2103" s="13"/>
      <c r="LJ2103" s="13"/>
      <c r="LK2103" s="13"/>
      <c r="LL2103" s="13"/>
      <c r="LM2103" s="13"/>
      <c r="LN2103" s="13"/>
      <c r="LO2103" s="13"/>
      <c r="LP2103" s="13"/>
      <c r="LQ2103" s="13"/>
      <c r="LR2103" s="13"/>
      <c r="LS2103" s="13"/>
      <c r="LT2103" s="13"/>
      <c r="LU2103" s="13"/>
      <c r="LV2103" s="13"/>
      <c r="LW2103" s="13"/>
      <c r="LX2103" s="13"/>
      <c r="LY2103" s="13"/>
      <c r="LZ2103" s="13"/>
      <c r="MA2103" s="13"/>
      <c r="MB2103" s="13"/>
      <c r="MC2103" s="13"/>
      <c r="MD2103" s="13"/>
      <c r="ME2103" s="13"/>
      <c r="MF2103" s="13"/>
      <c r="MG2103" s="13"/>
      <c r="MH2103" s="13"/>
      <c r="MI2103" s="13"/>
      <c r="MJ2103" s="13"/>
      <c r="MK2103" s="13"/>
      <c r="ML2103" s="13"/>
      <c r="MM2103" s="13"/>
      <c r="MN2103" s="13"/>
      <c r="MO2103" s="13"/>
      <c r="MP2103" s="13"/>
      <c r="MQ2103" s="13"/>
      <c r="MR2103" s="13"/>
      <c r="MS2103" s="13"/>
      <c r="MT2103" s="13"/>
      <c r="MU2103" s="13"/>
      <c r="MV2103" s="13"/>
      <c r="MW2103" s="13"/>
      <c r="MX2103" s="13"/>
      <c r="MY2103" s="13"/>
      <c r="MZ2103" s="13"/>
      <c r="NA2103" s="13"/>
      <c r="NB2103" s="13"/>
      <c r="NC2103" s="13"/>
      <c r="ND2103" s="13"/>
      <c r="NE2103" s="13"/>
      <c r="NF2103" s="13"/>
      <c r="NG2103" s="13"/>
      <c r="NH2103" s="13"/>
      <c r="NI2103" s="13"/>
      <c r="NJ2103" s="13"/>
      <c r="NK2103" s="13"/>
      <c r="NL2103" s="13"/>
      <c r="NM2103" s="13"/>
      <c r="NN2103" s="13"/>
      <c r="NO2103" s="13"/>
      <c r="NP2103" s="13"/>
      <c r="NQ2103" s="13"/>
      <c r="NR2103" s="13"/>
      <c r="NS2103" s="13"/>
      <c r="NT2103" s="13"/>
      <c r="NU2103" s="13"/>
      <c r="NV2103" s="13"/>
      <c r="NW2103" s="13"/>
      <c r="NX2103" s="13"/>
      <c r="NY2103" s="13"/>
      <c r="NZ2103" s="13"/>
      <c r="OA2103" s="13"/>
      <c r="OB2103" s="13"/>
      <c r="OC2103" s="13"/>
      <c r="OD2103" s="13"/>
      <c r="OE2103" s="13"/>
      <c r="OF2103" s="13"/>
      <c r="OG2103" s="13"/>
      <c r="OH2103" s="13"/>
      <c r="OI2103" s="13"/>
      <c r="OJ2103" s="13"/>
      <c r="OK2103" s="13"/>
      <c r="OL2103" s="13"/>
      <c r="OM2103" s="13"/>
      <c r="ON2103" s="13"/>
      <c r="OO2103" s="13"/>
      <c r="OP2103" s="13"/>
      <c r="OQ2103" s="13"/>
      <c r="OR2103" s="13"/>
      <c r="OS2103" s="13"/>
      <c r="OT2103" s="13"/>
      <c r="OU2103" s="13"/>
      <c r="OV2103" s="13"/>
      <c r="OW2103" s="13"/>
      <c r="OX2103" s="13"/>
      <c r="OY2103" s="13"/>
      <c r="OZ2103" s="13"/>
      <c r="PA2103" s="13"/>
      <c r="PB2103" s="13"/>
      <c r="PC2103" s="13"/>
      <c r="PD2103" s="13"/>
      <c r="PE2103" s="13"/>
      <c r="PF2103" s="13"/>
      <c r="PG2103" s="13"/>
      <c r="PH2103" s="13"/>
      <c r="PI2103" s="13"/>
      <c r="PJ2103" s="13"/>
      <c r="PK2103" s="13"/>
      <c r="PL2103" s="13"/>
      <c r="PM2103" s="13"/>
      <c r="PN2103" s="13"/>
      <c r="PO2103" s="13"/>
      <c r="PP2103" s="13"/>
      <c r="PQ2103" s="13"/>
      <c r="PR2103" s="13"/>
      <c r="PS2103" s="13"/>
      <c r="PT2103" s="13"/>
      <c r="PU2103" s="13"/>
      <c r="PV2103" s="13"/>
      <c r="PW2103" s="13"/>
      <c r="PX2103" s="13"/>
      <c r="PY2103" s="13"/>
      <c r="PZ2103" s="13"/>
      <c r="QA2103" s="13"/>
      <c r="QB2103" s="13"/>
      <c r="QC2103" s="13"/>
      <c r="QD2103" s="13"/>
      <c r="QE2103" s="13"/>
      <c r="QF2103" s="13"/>
      <c r="QG2103" s="13"/>
      <c r="QH2103" s="13"/>
      <c r="QI2103" s="13"/>
      <c r="QJ2103" s="13"/>
      <c r="QK2103" s="13"/>
      <c r="QL2103" s="13"/>
      <c r="QM2103" s="13"/>
      <c r="QN2103" s="13"/>
      <c r="QO2103" s="13"/>
      <c r="QP2103" s="13"/>
      <c r="QQ2103" s="13"/>
      <c r="QR2103" s="13"/>
      <c r="QS2103" s="13"/>
      <c r="QT2103" s="13"/>
      <c r="QU2103" s="13"/>
      <c r="QV2103" s="13"/>
      <c r="QW2103" s="13"/>
      <c r="QX2103" s="13"/>
      <c r="QY2103" s="13"/>
      <c r="QZ2103" s="13"/>
      <c r="RA2103" s="13"/>
      <c r="RB2103" s="13"/>
      <c r="RC2103" s="13"/>
      <c r="RD2103" s="13"/>
      <c r="RE2103" s="13"/>
      <c r="RF2103" s="13"/>
      <c r="RG2103" s="13"/>
      <c r="RH2103" s="13"/>
      <c r="RI2103" s="13"/>
      <c r="RJ2103" s="13"/>
      <c r="RK2103" s="13"/>
    </row>
    <row r="2104" s="4" customFormat="1" ht="13.75" spans="1:479">
      <c r="A2104" s="88" t="s">
        <v>12861</v>
      </c>
      <c r="B2104" s="106" t="s">
        <v>12265</v>
      </c>
      <c r="C2104" s="106" t="s">
        <v>12265</v>
      </c>
      <c r="D2104" s="89" t="s">
        <v>494</v>
      </c>
      <c r="E2104" s="88"/>
      <c r="F2104" s="88"/>
      <c r="G2104" s="170">
        <f t="shared" si="35"/>
        <v>0</v>
      </c>
      <c r="H2104" s="94"/>
      <c r="I2104" s="95"/>
      <c r="J2104" s="95"/>
      <c r="K2104" s="95"/>
      <c r="L2104" s="95"/>
      <c r="M2104" s="97"/>
      <c r="N2104" s="94"/>
      <c r="O2104" s="95"/>
      <c r="P2104" s="95"/>
      <c r="Q2104" s="95"/>
      <c r="R2104" s="97"/>
      <c r="S2104" s="94"/>
      <c r="T2104" s="95"/>
      <c r="U2104" s="96"/>
      <c r="V2104" s="95"/>
      <c r="W2104" s="95"/>
      <c r="X2104" s="97"/>
      <c r="Y2104" s="107"/>
      <c r="Z2104" s="108"/>
      <c r="AA2104" s="108"/>
      <c r="AB2104" s="109"/>
      <c r="AC2104" s="109"/>
      <c r="AD2104" s="110"/>
      <c r="AE2104" s="94"/>
      <c r="AF2104" s="96"/>
      <c r="AG2104" s="96"/>
      <c r="AH2104" s="95"/>
      <c r="AI2104" s="95"/>
      <c r="AJ2104" s="95"/>
      <c r="AK2104" s="95"/>
      <c r="AL2104" s="91"/>
      <c r="AM2104" s="113"/>
      <c r="AN2104" s="113"/>
      <c r="AO2104" s="92"/>
      <c r="AP2104" s="92"/>
      <c r="AQ2104" s="93"/>
      <c r="AR2104" s="94"/>
      <c r="AS2104" s="96"/>
      <c r="AT2104" s="96"/>
      <c r="AU2104" s="96"/>
      <c r="AV2104" s="95"/>
      <c r="AW2104" s="95"/>
      <c r="AX2104" s="97"/>
      <c r="AY2104" s="97"/>
      <c r="AZ2104" s="97"/>
      <c r="BA2104" s="97"/>
      <c r="BB2104" s="97"/>
      <c r="BC2104" s="99" t="s">
        <v>12265</v>
      </c>
      <c r="BD2104" s="99" t="s">
        <v>12265</v>
      </c>
      <c r="BE2104" s="99"/>
      <c r="BF2104" s="100"/>
      <c r="BG2104" s="100"/>
      <c r="BH2104" s="100"/>
      <c r="BI2104" s="100"/>
      <c r="BJ2104" s="99"/>
      <c r="BK2104" s="112" t="s">
        <v>12265</v>
      </c>
      <c r="BL2104" s="102"/>
      <c r="BM2104" s="99"/>
      <c r="BN2104" s="99"/>
      <c r="BO2104" s="13"/>
      <c r="BP2104" s="13"/>
      <c r="BQ2104" s="13"/>
      <c r="BR2104" s="13"/>
      <c r="BS2104" s="13"/>
      <c r="BT2104" s="99"/>
      <c r="BU2104" s="99"/>
      <c r="BV2104" s="99"/>
      <c r="BW2104" s="99"/>
      <c r="BX2104" s="99"/>
      <c r="BY2104" s="13"/>
      <c r="BZ2104" s="13"/>
      <c r="CA2104" s="13"/>
      <c r="CB2104" s="13" t="s">
        <v>1511</v>
      </c>
      <c r="CC2104" s="13"/>
      <c r="CD2104" s="13"/>
      <c r="CE2104" s="13"/>
      <c r="CF2104" s="13"/>
      <c r="CG2104" s="13"/>
      <c r="CH2104" s="13"/>
      <c r="CI2104" s="13"/>
      <c r="CJ2104" s="13"/>
      <c r="CK2104" s="13"/>
      <c r="CL2104" s="13"/>
      <c r="CM2104" s="13"/>
      <c r="CN2104" s="13"/>
      <c r="CO2104" s="13"/>
      <c r="CP2104" s="13"/>
      <c r="CQ2104" s="13"/>
      <c r="CR2104" s="13"/>
      <c r="CS2104" s="13"/>
      <c r="CT2104" s="13"/>
      <c r="CU2104" s="13"/>
      <c r="CV2104" s="13"/>
      <c r="CW2104" s="13"/>
      <c r="CX2104" s="13"/>
      <c r="CY2104" s="13"/>
      <c r="CZ2104" s="13"/>
      <c r="DA2104" s="13"/>
      <c r="DB2104" s="13"/>
      <c r="DC2104" s="13"/>
      <c r="DD2104" s="13"/>
      <c r="DE2104" s="13"/>
      <c r="DF2104" s="13"/>
      <c r="DG2104" s="13"/>
      <c r="DH2104" s="13"/>
      <c r="DI2104" s="13"/>
      <c r="DJ2104" s="13"/>
      <c r="DK2104" s="13"/>
      <c r="DL2104" s="13"/>
      <c r="DM2104" s="13"/>
      <c r="DN2104" s="13"/>
      <c r="DO2104" s="13"/>
      <c r="DP2104" s="13"/>
      <c r="DQ2104" s="13"/>
      <c r="DR2104" s="13"/>
      <c r="DS2104" s="13"/>
      <c r="DT2104" s="13"/>
      <c r="DU2104" s="13"/>
      <c r="DV2104" s="13"/>
      <c r="DW2104" s="13"/>
      <c r="DX2104" s="13"/>
      <c r="DY2104" s="13"/>
      <c r="DZ2104" s="13"/>
      <c r="EA2104" s="13"/>
      <c r="EB2104" s="13"/>
      <c r="EC2104" s="13"/>
      <c r="ED2104" s="13"/>
      <c r="EE2104" s="13"/>
      <c r="EF2104" s="13"/>
      <c r="EG2104" s="13"/>
      <c r="EH2104" s="13"/>
      <c r="EI2104" s="13"/>
      <c r="EJ2104" s="13"/>
      <c r="EK2104" s="13"/>
      <c r="EL2104" s="13"/>
      <c r="EM2104" s="13"/>
      <c r="EN2104" s="13"/>
      <c r="EO2104" s="13"/>
      <c r="EP2104" s="13"/>
      <c r="EQ2104" s="13"/>
      <c r="ER2104" s="13"/>
      <c r="ES2104" s="13"/>
      <c r="ET2104" s="13"/>
      <c r="EU2104" s="13"/>
      <c r="EV2104" s="13"/>
      <c r="EW2104" s="13"/>
      <c r="EX2104" s="13"/>
      <c r="EY2104" s="13"/>
      <c r="EZ2104" s="13"/>
      <c r="FA2104" s="13"/>
      <c r="FB2104" s="13"/>
      <c r="FC2104" s="13"/>
      <c r="FD2104" s="13"/>
      <c r="FE2104" s="13"/>
      <c r="FF2104" s="13"/>
      <c r="FG2104" s="13"/>
      <c r="FH2104" s="13"/>
      <c r="FI2104" s="13"/>
      <c r="FJ2104" s="13"/>
      <c r="FK2104" s="13"/>
      <c r="FL2104" s="13"/>
      <c r="FM2104" s="13"/>
      <c r="FN2104" s="13"/>
      <c r="FO2104" s="13"/>
      <c r="FP2104" s="13"/>
      <c r="FQ2104" s="13"/>
      <c r="FR2104" s="13"/>
      <c r="FS2104" s="13"/>
      <c r="FT2104" s="13"/>
      <c r="FU2104" s="13"/>
      <c r="FV2104" s="13"/>
      <c r="FW2104" s="13"/>
      <c r="FX2104" s="13"/>
      <c r="FY2104" s="13"/>
      <c r="FZ2104" s="13"/>
      <c r="GA2104" s="13"/>
      <c r="GB2104" s="13"/>
      <c r="GC2104" s="13"/>
      <c r="GD2104" s="13"/>
      <c r="GE2104" s="13"/>
      <c r="GF2104" s="13"/>
      <c r="GG2104" s="13"/>
      <c r="GH2104" s="13"/>
      <c r="GI2104" s="13"/>
      <c r="GJ2104" s="13"/>
      <c r="GK2104" s="13"/>
      <c r="GL2104" s="13"/>
      <c r="GM2104" s="13"/>
      <c r="GN2104" s="13"/>
      <c r="GO2104" s="13"/>
      <c r="GP2104" s="13"/>
      <c r="GQ2104" s="13"/>
      <c r="GR2104" s="13"/>
      <c r="GS2104" s="13"/>
      <c r="GT2104" s="13"/>
      <c r="GU2104" s="13"/>
      <c r="GV2104" s="13"/>
      <c r="GW2104" s="13"/>
      <c r="GX2104" s="13"/>
      <c r="GY2104" s="13"/>
      <c r="GZ2104" s="13"/>
      <c r="HA2104" s="13"/>
      <c r="HB2104" s="13"/>
      <c r="HC2104" s="13"/>
      <c r="HD2104" s="13"/>
      <c r="HE2104" s="13"/>
      <c r="HF2104" s="13"/>
      <c r="HG2104" s="13"/>
      <c r="HH2104" s="13"/>
      <c r="HI2104" s="13"/>
      <c r="HJ2104" s="13"/>
      <c r="HK2104" s="13"/>
      <c r="HL2104" s="13"/>
      <c r="HM2104" s="13"/>
      <c r="HN2104" s="13"/>
      <c r="HO2104" s="13"/>
      <c r="HP2104" s="13"/>
      <c r="HQ2104" s="13"/>
      <c r="HR2104" s="13"/>
      <c r="HS2104" s="13"/>
      <c r="HT2104" s="13"/>
      <c r="HU2104" s="13"/>
      <c r="HV2104" s="13"/>
      <c r="HW2104" s="13"/>
      <c r="HX2104" s="13"/>
      <c r="HY2104" s="13"/>
      <c r="HZ2104" s="13"/>
      <c r="IA2104" s="13"/>
      <c r="IB2104" s="13"/>
      <c r="IC2104" s="13"/>
      <c r="ID2104" s="13"/>
      <c r="IE2104" s="13"/>
      <c r="IF2104" s="13"/>
      <c r="IG2104" s="13"/>
      <c r="IH2104" s="13"/>
      <c r="II2104" s="13"/>
      <c r="IJ2104" s="13"/>
      <c r="IK2104" s="13"/>
      <c r="IL2104" s="13"/>
      <c r="IM2104" s="13"/>
      <c r="IN2104" s="13"/>
      <c r="IO2104" s="13"/>
      <c r="IP2104" s="13"/>
      <c r="IQ2104" s="13"/>
      <c r="IR2104" s="13"/>
      <c r="IS2104" s="13"/>
      <c r="IT2104" s="13"/>
      <c r="IU2104" s="13"/>
      <c r="IV2104" s="13"/>
      <c r="IW2104" s="13"/>
      <c r="IX2104" s="13"/>
      <c r="IY2104" s="13"/>
      <c r="IZ2104" s="13"/>
      <c r="JA2104" s="13"/>
      <c r="JB2104" s="13"/>
      <c r="JC2104" s="13"/>
      <c r="JD2104" s="13"/>
      <c r="JE2104" s="13"/>
      <c r="JF2104" s="13"/>
      <c r="JG2104" s="13"/>
      <c r="JH2104" s="13"/>
      <c r="JI2104" s="13"/>
      <c r="JJ2104" s="13"/>
      <c r="JK2104" s="13"/>
      <c r="JL2104" s="13"/>
      <c r="JM2104" s="13"/>
      <c r="JN2104" s="13"/>
      <c r="JO2104" s="13"/>
      <c r="JP2104" s="13"/>
      <c r="JQ2104" s="13"/>
      <c r="JR2104" s="13"/>
      <c r="JS2104" s="13"/>
      <c r="JT2104" s="13"/>
      <c r="JU2104" s="13"/>
      <c r="JV2104" s="13"/>
      <c r="JW2104" s="13"/>
      <c r="JX2104" s="13"/>
      <c r="JY2104" s="13"/>
      <c r="JZ2104" s="13"/>
      <c r="KA2104" s="13"/>
      <c r="KB2104" s="13"/>
      <c r="KC2104" s="13"/>
      <c r="KD2104" s="13"/>
      <c r="KE2104" s="13"/>
      <c r="KF2104" s="13"/>
      <c r="KG2104" s="13"/>
      <c r="KH2104" s="13"/>
      <c r="KI2104" s="13"/>
      <c r="KJ2104" s="13"/>
      <c r="KK2104" s="13"/>
      <c r="KL2104" s="13"/>
      <c r="KM2104" s="13"/>
      <c r="KN2104" s="13"/>
      <c r="KO2104" s="13"/>
      <c r="KP2104" s="13"/>
      <c r="KQ2104" s="13"/>
      <c r="KR2104" s="13"/>
      <c r="KS2104" s="13"/>
      <c r="KT2104" s="13"/>
      <c r="KU2104" s="13"/>
      <c r="KV2104" s="13"/>
      <c r="KW2104" s="13"/>
      <c r="KX2104" s="13"/>
      <c r="KY2104" s="13"/>
      <c r="KZ2104" s="13"/>
      <c r="LA2104" s="13"/>
      <c r="LB2104" s="13"/>
      <c r="LC2104" s="13"/>
      <c r="LD2104" s="13"/>
      <c r="LE2104" s="13"/>
      <c r="LF2104" s="13"/>
      <c r="LG2104" s="13"/>
      <c r="LH2104" s="13"/>
      <c r="LI2104" s="13"/>
      <c r="LJ2104" s="13"/>
      <c r="LK2104" s="13"/>
      <c r="LL2104" s="13"/>
      <c r="LM2104" s="13"/>
      <c r="LN2104" s="13"/>
      <c r="LO2104" s="13"/>
      <c r="LP2104" s="13"/>
      <c r="LQ2104" s="13"/>
      <c r="LR2104" s="13"/>
      <c r="LS2104" s="13"/>
      <c r="LT2104" s="13"/>
      <c r="LU2104" s="13"/>
      <c r="LV2104" s="13"/>
      <c r="LW2104" s="13"/>
      <c r="LX2104" s="13"/>
      <c r="LY2104" s="13"/>
      <c r="LZ2104" s="13"/>
      <c r="MA2104" s="13"/>
      <c r="MB2104" s="13"/>
      <c r="MC2104" s="13"/>
      <c r="MD2104" s="13"/>
      <c r="ME2104" s="13"/>
      <c r="MF2104" s="13"/>
      <c r="MG2104" s="13"/>
      <c r="MH2104" s="13"/>
      <c r="MI2104" s="13"/>
      <c r="MJ2104" s="13"/>
      <c r="MK2104" s="13"/>
      <c r="ML2104" s="13"/>
      <c r="MM2104" s="13"/>
      <c r="MN2104" s="13"/>
      <c r="MO2104" s="13"/>
      <c r="MP2104" s="13"/>
      <c r="MQ2104" s="13"/>
      <c r="MR2104" s="13"/>
      <c r="MS2104" s="13"/>
      <c r="MT2104" s="13"/>
      <c r="MU2104" s="13"/>
      <c r="MV2104" s="13"/>
      <c r="MW2104" s="13"/>
      <c r="MX2104" s="13"/>
      <c r="MY2104" s="13"/>
      <c r="MZ2104" s="13"/>
      <c r="NA2104" s="13"/>
      <c r="NB2104" s="13"/>
      <c r="NC2104" s="13"/>
      <c r="ND2104" s="13"/>
      <c r="NE2104" s="13"/>
      <c r="NF2104" s="13"/>
      <c r="NG2104" s="13"/>
      <c r="NH2104" s="13"/>
      <c r="NI2104" s="13"/>
      <c r="NJ2104" s="13"/>
      <c r="NK2104" s="13"/>
      <c r="NL2104" s="13"/>
      <c r="NM2104" s="13"/>
      <c r="NN2104" s="13"/>
      <c r="NO2104" s="13"/>
      <c r="NP2104" s="13"/>
      <c r="NQ2104" s="13"/>
      <c r="NR2104" s="13"/>
      <c r="NS2104" s="13"/>
      <c r="NT2104" s="13"/>
      <c r="NU2104" s="13"/>
      <c r="NV2104" s="13"/>
      <c r="NW2104" s="13"/>
      <c r="NX2104" s="13"/>
      <c r="NY2104" s="13"/>
      <c r="NZ2104" s="13"/>
      <c r="OA2104" s="13"/>
      <c r="OB2104" s="13"/>
      <c r="OC2104" s="13"/>
      <c r="OD2104" s="13"/>
      <c r="OE2104" s="13"/>
      <c r="OF2104" s="13"/>
      <c r="OG2104" s="13"/>
      <c r="OH2104" s="13"/>
      <c r="OI2104" s="13"/>
      <c r="OJ2104" s="13"/>
      <c r="OK2104" s="13"/>
      <c r="OL2104" s="13"/>
      <c r="OM2104" s="13"/>
      <c r="ON2104" s="13"/>
      <c r="OO2104" s="13"/>
      <c r="OP2104" s="13"/>
      <c r="OQ2104" s="13"/>
      <c r="OR2104" s="13"/>
      <c r="OS2104" s="13"/>
      <c r="OT2104" s="13"/>
      <c r="OU2104" s="13"/>
      <c r="OV2104" s="13"/>
      <c r="OW2104" s="13"/>
      <c r="OX2104" s="13"/>
      <c r="OY2104" s="13"/>
      <c r="OZ2104" s="13"/>
      <c r="PA2104" s="13"/>
      <c r="PB2104" s="13"/>
      <c r="PC2104" s="13"/>
      <c r="PD2104" s="13"/>
      <c r="PE2104" s="13"/>
      <c r="PF2104" s="13"/>
      <c r="PG2104" s="13"/>
      <c r="PH2104" s="13"/>
      <c r="PI2104" s="13"/>
      <c r="PJ2104" s="13"/>
      <c r="PK2104" s="13"/>
      <c r="PL2104" s="13"/>
      <c r="PM2104" s="13"/>
      <c r="PN2104" s="13"/>
      <c r="PO2104" s="13"/>
      <c r="PP2104" s="13"/>
      <c r="PQ2104" s="13"/>
      <c r="PR2104" s="13"/>
      <c r="PS2104" s="13"/>
      <c r="PT2104" s="13"/>
      <c r="PU2104" s="13"/>
      <c r="PV2104" s="13"/>
      <c r="PW2104" s="13"/>
      <c r="PX2104" s="13"/>
      <c r="PY2104" s="13"/>
      <c r="PZ2104" s="13"/>
      <c r="QA2104" s="13"/>
      <c r="QB2104" s="13"/>
      <c r="QC2104" s="13"/>
      <c r="QD2104" s="13"/>
      <c r="QE2104" s="13"/>
      <c r="QF2104" s="13"/>
      <c r="QG2104" s="13"/>
      <c r="QH2104" s="13"/>
      <c r="QI2104" s="13"/>
      <c r="QJ2104" s="13"/>
      <c r="QK2104" s="13"/>
      <c r="QL2104" s="13"/>
      <c r="QM2104" s="13"/>
      <c r="QN2104" s="13"/>
      <c r="QO2104" s="13"/>
      <c r="QP2104" s="13"/>
      <c r="QQ2104" s="13"/>
      <c r="QR2104" s="13"/>
      <c r="QS2104" s="13"/>
      <c r="QT2104" s="13"/>
      <c r="QU2104" s="13"/>
      <c r="QV2104" s="13"/>
      <c r="QW2104" s="13"/>
      <c r="QX2104" s="13"/>
      <c r="QY2104" s="13"/>
      <c r="QZ2104" s="13"/>
      <c r="RA2104" s="13"/>
      <c r="RB2104" s="13"/>
      <c r="RC2104" s="13"/>
      <c r="RD2104" s="13"/>
      <c r="RE2104" s="13"/>
      <c r="RF2104" s="13"/>
      <c r="RG2104" s="13"/>
      <c r="RH2104" s="13"/>
      <c r="RI2104" s="13"/>
      <c r="RJ2104" s="13"/>
      <c r="RK2104" s="13"/>
    </row>
    <row r="2105" s="4" customFormat="1" ht="13.75" spans="1:479">
      <c r="A2105" s="88" t="s">
        <v>12861</v>
      </c>
      <c r="B2105" s="106" t="s">
        <v>12265</v>
      </c>
      <c r="C2105" s="106" t="s">
        <v>12265</v>
      </c>
      <c r="D2105" s="89" t="s">
        <v>494</v>
      </c>
      <c r="E2105" s="88"/>
      <c r="F2105" s="88"/>
      <c r="G2105" s="170">
        <f t="shared" si="35"/>
        <v>0</v>
      </c>
      <c r="H2105" s="94"/>
      <c r="I2105" s="95"/>
      <c r="J2105" s="95"/>
      <c r="K2105" s="95"/>
      <c r="L2105" s="95"/>
      <c r="M2105" s="97"/>
      <c r="N2105" s="94"/>
      <c r="O2105" s="95"/>
      <c r="P2105" s="95"/>
      <c r="Q2105" s="95"/>
      <c r="R2105" s="97"/>
      <c r="S2105" s="94"/>
      <c r="T2105" s="95"/>
      <c r="U2105" s="96"/>
      <c r="V2105" s="95"/>
      <c r="W2105" s="95"/>
      <c r="X2105" s="97"/>
      <c r="Y2105" s="107"/>
      <c r="Z2105" s="108"/>
      <c r="AA2105" s="108"/>
      <c r="AB2105" s="109"/>
      <c r="AC2105" s="109"/>
      <c r="AD2105" s="110"/>
      <c r="AE2105" s="94"/>
      <c r="AF2105" s="96"/>
      <c r="AG2105" s="96"/>
      <c r="AH2105" s="95"/>
      <c r="AI2105" s="95"/>
      <c r="AJ2105" s="95"/>
      <c r="AK2105" s="95"/>
      <c r="AL2105" s="91"/>
      <c r="AM2105" s="113"/>
      <c r="AN2105" s="113"/>
      <c r="AO2105" s="92"/>
      <c r="AP2105" s="92"/>
      <c r="AQ2105" s="93"/>
      <c r="AR2105" s="94"/>
      <c r="AS2105" s="96"/>
      <c r="AT2105" s="96"/>
      <c r="AU2105" s="96"/>
      <c r="AV2105" s="95"/>
      <c r="AW2105" s="95"/>
      <c r="AX2105" s="97"/>
      <c r="AY2105" s="97"/>
      <c r="AZ2105" s="97"/>
      <c r="BA2105" s="97"/>
      <c r="BB2105" s="97"/>
      <c r="BC2105" s="99" t="s">
        <v>12265</v>
      </c>
      <c r="BD2105" s="99" t="s">
        <v>12265</v>
      </c>
      <c r="BE2105" s="99"/>
      <c r="BF2105" s="100"/>
      <c r="BG2105" s="100"/>
      <c r="BH2105" s="100"/>
      <c r="BI2105" s="100"/>
      <c r="BJ2105" s="99"/>
      <c r="BK2105" s="112" t="s">
        <v>12265</v>
      </c>
      <c r="BL2105" s="102"/>
      <c r="BM2105" s="99"/>
      <c r="BN2105" s="99"/>
      <c r="BO2105" s="13"/>
      <c r="BP2105" s="13"/>
      <c r="BQ2105" s="13"/>
      <c r="BR2105" s="13"/>
      <c r="BS2105" s="13"/>
      <c r="BT2105" s="99"/>
      <c r="BU2105" s="99"/>
      <c r="BV2105" s="99"/>
      <c r="BW2105" s="99"/>
      <c r="BX2105" s="99"/>
      <c r="BY2105" s="13"/>
      <c r="BZ2105" s="13"/>
      <c r="CA2105" s="13"/>
      <c r="CB2105" s="13" t="s">
        <v>1511</v>
      </c>
      <c r="CC2105" s="13"/>
      <c r="CD2105" s="13"/>
      <c r="CE2105" s="13"/>
      <c r="CF2105" s="13"/>
      <c r="CG2105" s="13"/>
      <c r="CH2105" s="13"/>
      <c r="CI2105" s="13"/>
      <c r="CJ2105" s="13"/>
      <c r="CK2105" s="13"/>
      <c r="CL2105" s="13"/>
      <c r="CM2105" s="13"/>
      <c r="CN2105" s="13"/>
      <c r="CO2105" s="13"/>
      <c r="CP2105" s="13"/>
      <c r="CQ2105" s="13"/>
      <c r="CR2105" s="13"/>
      <c r="CS2105" s="13"/>
      <c r="CT2105" s="13"/>
      <c r="CU2105" s="13"/>
      <c r="CV2105" s="13"/>
      <c r="CW2105" s="13"/>
      <c r="CX2105" s="13"/>
      <c r="CY2105" s="13"/>
      <c r="CZ2105" s="13"/>
      <c r="DA2105" s="13"/>
      <c r="DB2105" s="13"/>
      <c r="DC2105" s="13"/>
      <c r="DD2105" s="13"/>
      <c r="DE2105" s="13"/>
      <c r="DF2105" s="13"/>
      <c r="DG2105" s="13"/>
      <c r="DH2105" s="13"/>
      <c r="DI2105" s="13"/>
      <c r="DJ2105" s="13"/>
      <c r="DK2105" s="13"/>
      <c r="DL2105" s="13"/>
      <c r="DM2105" s="13"/>
      <c r="DN2105" s="13"/>
      <c r="DO2105" s="13"/>
      <c r="DP2105" s="13"/>
      <c r="DQ2105" s="13"/>
      <c r="DR2105" s="13"/>
      <c r="DS2105" s="13"/>
      <c r="DT2105" s="13"/>
      <c r="DU2105" s="13"/>
      <c r="DV2105" s="13"/>
      <c r="DW2105" s="13"/>
      <c r="DX2105" s="13"/>
      <c r="DY2105" s="13"/>
      <c r="DZ2105" s="13"/>
      <c r="EA2105" s="13"/>
      <c r="EB2105" s="13"/>
      <c r="EC2105" s="13"/>
      <c r="ED2105" s="13"/>
      <c r="EE2105" s="13"/>
      <c r="EF2105" s="13"/>
      <c r="EG2105" s="13"/>
      <c r="EH2105" s="13"/>
      <c r="EI2105" s="13"/>
      <c r="EJ2105" s="13"/>
      <c r="EK2105" s="13"/>
      <c r="EL2105" s="13"/>
      <c r="EM2105" s="13"/>
      <c r="EN2105" s="13"/>
      <c r="EO2105" s="13"/>
      <c r="EP2105" s="13"/>
      <c r="EQ2105" s="13"/>
      <c r="ER2105" s="13"/>
      <c r="ES2105" s="13"/>
      <c r="ET2105" s="13"/>
      <c r="EU2105" s="13"/>
      <c r="EV2105" s="13"/>
      <c r="EW2105" s="13"/>
      <c r="EX2105" s="13"/>
      <c r="EY2105" s="13"/>
      <c r="EZ2105" s="13"/>
      <c r="FA2105" s="13"/>
      <c r="FB2105" s="13"/>
      <c r="FC2105" s="13"/>
      <c r="FD2105" s="13"/>
      <c r="FE2105" s="13"/>
      <c r="FF2105" s="13"/>
      <c r="FG2105" s="13"/>
      <c r="FH2105" s="13"/>
      <c r="FI2105" s="13"/>
      <c r="FJ2105" s="13"/>
      <c r="FK2105" s="13"/>
      <c r="FL2105" s="13"/>
      <c r="FM2105" s="13"/>
      <c r="FN2105" s="13"/>
      <c r="FO2105" s="13"/>
      <c r="FP2105" s="13"/>
      <c r="FQ2105" s="13"/>
      <c r="FR2105" s="13"/>
      <c r="FS2105" s="13"/>
      <c r="FT2105" s="13"/>
      <c r="FU2105" s="13"/>
      <c r="FV2105" s="13"/>
      <c r="FW2105" s="13"/>
      <c r="FX2105" s="13"/>
      <c r="FY2105" s="13"/>
      <c r="FZ2105" s="13"/>
      <c r="GA2105" s="13"/>
      <c r="GB2105" s="13"/>
      <c r="GC2105" s="13"/>
      <c r="GD2105" s="13"/>
      <c r="GE2105" s="13"/>
      <c r="GF2105" s="13"/>
      <c r="GG2105" s="13"/>
      <c r="GH2105" s="13"/>
      <c r="GI2105" s="13"/>
      <c r="GJ2105" s="13"/>
      <c r="GK2105" s="13"/>
      <c r="GL2105" s="13"/>
      <c r="GM2105" s="13"/>
      <c r="GN2105" s="13"/>
      <c r="GO2105" s="13"/>
      <c r="GP2105" s="13"/>
      <c r="GQ2105" s="13"/>
      <c r="GR2105" s="13"/>
      <c r="GS2105" s="13"/>
      <c r="GT2105" s="13"/>
      <c r="GU2105" s="13"/>
      <c r="GV2105" s="13"/>
      <c r="GW2105" s="13"/>
      <c r="GX2105" s="13"/>
      <c r="GY2105" s="13"/>
      <c r="GZ2105" s="13"/>
      <c r="HA2105" s="13"/>
      <c r="HB2105" s="13"/>
      <c r="HC2105" s="13"/>
      <c r="HD2105" s="13"/>
      <c r="HE2105" s="13"/>
      <c r="HF2105" s="13"/>
      <c r="HG2105" s="13"/>
      <c r="HH2105" s="13"/>
      <c r="HI2105" s="13"/>
      <c r="HJ2105" s="13"/>
      <c r="HK2105" s="13"/>
      <c r="HL2105" s="13"/>
      <c r="HM2105" s="13"/>
      <c r="HN2105" s="13"/>
      <c r="HO2105" s="13"/>
      <c r="HP2105" s="13"/>
      <c r="HQ2105" s="13"/>
      <c r="HR2105" s="13"/>
      <c r="HS2105" s="13"/>
      <c r="HT2105" s="13"/>
      <c r="HU2105" s="13"/>
      <c r="HV2105" s="13"/>
      <c r="HW2105" s="13"/>
      <c r="HX2105" s="13"/>
      <c r="HY2105" s="13"/>
      <c r="HZ2105" s="13"/>
      <c r="IA2105" s="13"/>
      <c r="IB2105" s="13"/>
      <c r="IC2105" s="13"/>
      <c r="ID2105" s="13"/>
      <c r="IE2105" s="13"/>
      <c r="IF2105" s="13"/>
      <c r="IG2105" s="13"/>
      <c r="IH2105" s="13"/>
      <c r="II2105" s="13"/>
      <c r="IJ2105" s="13"/>
      <c r="IK2105" s="13"/>
      <c r="IL2105" s="13"/>
      <c r="IM2105" s="13"/>
      <c r="IN2105" s="13"/>
      <c r="IO2105" s="13"/>
      <c r="IP2105" s="13"/>
      <c r="IQ2105" s="13"/>
      <c r="IR2105" s="13"/>
      <c r="IS2105" s="13"/>
      <c r="IT2105" s="13"/>
      <c r="IU2105" s="13"/>
      <c r="IV2105" s="13"/>
      <c r="IW2105" s="13"/>
      <c r="IX2105" s="13"/>
      <c r="IY2105" s="13"/>
      <c r="IZ2105" s="13"/>
      <c r="JA2105" s="13"/>
      <c r="JB2105" s="13"/>
      <c r="JC2105" s="13"/>
      <c r="JD2105" s="13"/>
      <c r="JE2105" s="13"/>
      <c r="JF2105" s="13"/>
      <c r="JG2105" s="13"/>
      <c r="JH2105" s="13"/>
      <c r="JI2105" s="13"/>
      <c r="JJ2105" s="13"/>
      <c r="JK2105" s="13"/>
      <c r="JL2105" s="13"/>
      <c r="JM2105" s="13"/>
      <c r="JN2105" s="13"/>
      <c r="JO2105" s="13"/>
      <c r="JP2105" s="13"/>
      <c r="JQ2105" s="13"/>
      <c r="JR2105" s="13"/>
      <c r="JS2105" s="13"/>
      <c r="JT2105" s="13"/>
      <c r="JU2105" s="13"/>
      <c r="JV2105" s="13"/>
      <c r="JW2105" s="13"/>
      <c r="JX2105" s="13"/>
      <c r="JY2105" s="13"/>
      <c r="JZ2105" s="13"/>
      <c r="KA2105" s="13"/>
      <c r="KB2105" s="13"/>
      <c r="KC2105" s="13"/>
      <c r="KD2105" s="13"/>
      <c r="KE2105" s="13"/>
      <c r="KF2105" s="13"/>
      <c r="KG2105" s="13"/>
      <c r="KH2105" s="13"/>
      <c r="KI2105" s="13"/>
      <c r="KJ2105" s="13"/>
      <c r="KK2105" s="13"/>
      <c r="KL2105" s="13"/>
      <c r="KM2105" s="13"/>
      <c r="KN2105" s="13"/>
      <c r="KO2105" s="13"/>
      <c r="KP2105" s="13"/>
      <c r="KQ2105" s="13"/>
      <c r="KR2105" s="13"/>
      <c r="KS2105" s="13"/>
      <c r="KT2105" s="13"/>
      <c r="KU2105" s="13"/>
      <c r="KV2105" s="13"/>
      <c r="KW2105" s="13"/>
      <c r="KX2105" s="13"/>
      <c r="KY2105" s="13"/>
      <c r="KZ2105" s="13"/>
      <c r="LA2105" s="13"/>
      <c r="LB2105" s="13"/>
      <c r="LC2105" s="13"/>
      <c r="LD2105" s="13"/>
      <c r="LE2105" s="13"/>
      <c r="LF2105" s="13"/>
      <c r="LG2105" s="13"/>
      <c r="LH2105" s="13"/>
      <c r="LI2105" s="13"/>
      <c r="LJ2105" s="13"/>
      <c r="LK2105" s="13"/>
      <c r="LL2105" s="13"/>
      <c r="LM2105" s="13"/>
      <c r="LN2105" s="13"/>
      <c r="LO2105" s="13"/>
      <c r="LP2105" s="13"/>
      <c r="LQ2105" s="13"/>
      <c r="LR2105" s="13"/>
      <c r="LS2105" s="13"/>
      <c r="LT2105" s="13"/>
      <c r="LU2105" s="13"/>
      <c r="LV2105" s="13"/>
      <c r="LW2105" s="13"/>
      <c r="LX2105" s="13"/>
      <c r="LY2105" s="13"/>
      <c r="LZ2105" s="13"/>
      <c r="MA2105" s="13"/>
      <c r="MB2105" s="13"/>
      <c r="MC2105" s="13"/>
      <c r="MD2105" s="13"/>
      <c r="ME2105" s="13"/>
      <c r="MF2105" s="13"/>
      <c r="MG2105" s="13"/>
      <c r="MH2105" s="13"/>
      <c r="MI2105" s="13"/>
      <c r="MJ2105" s="13"/>
      <c r="MK2105" s="13"/>
      <c r="ML2105" s="13"/>
      <c r="MM2105" s="13"/>
      <c r="MN2105" s="13"/>
      <c r="MO2105" s="13"/>
      <c r="MP2105" s="13"/>
      <c r="MQ2105" s="13"/>
      <c r="MR2105" s="13"/>
      <c r="MS2105" s="13"/>
      <c r="MT2105" s="13"/>
      <c r="MU2105" s="13"/>
      <c r="MV2105" s="13"/>
      <c r="MW2105" s="13"/>
      <c r="MX2105" s="13"/>
      <c r="MY2105" s="13"/>
      <c r="MZ2105" s="13"/>
      <c r="NA2105" s="13"/>
      <c r="NB2105" s="13"/>
      <c r="NC2105" s="13"/>
      <c r="ND2105" s="13"/>
      <c r="NE2105" s="13"/>
      <c r="NF2105" s="13"/>
      <c r="NG2105" s="13"/>
      <c r="NH2105" s="13"/>
      <c r="NI2105" s="13"/>
      <c r="NJ2105" s="13"/>
      <c r="NK2105" s="13"/>
      <c r="NL2105" s="13"/>
      <c r="NM2105" s="13"/>
      <c r="NN2105" s="13"/>
      <c r="NO2105" s="13"/>
      <c r="NP2105" s="13"/>
      <c r="NQ2105" s="13"/>
      <c r="NR2105" s="13"/>
      <c r="NS2105" s="13"/>
      <c r="NT2105" s="13"/>
      <c r="NU2105" s="13"/>
      <c r="NV2105" s="13"/>
      <c r="NW2105" s="13"/>
      <c r="NX2105" s="13"/>
      <c r="NY2105" s="13"/>
      <c r="NZ2105" s="13"/>
      <c r="OA2105" s="13"/>
      <c r="OB2105" s="13"/>
      <c r="OC2105" s="13"/>
      <c r="OD2105" s="13"/>
      <c r="OE2105" s="13"/>
      <c r="OF2105" s="13"/>
      <c r="OG2105" s="13"/>
      <c r="OH2105" s="13"/>
      <c r="OI2105" s="13"/>
      <c r="OJ2105" s="13"/>
      <c r="OK2105" s="13"/>
      <c r="OL2105" s="13"/>
      <c r="OM2105" s="13"/>
      <c r="ON2105" s="13"/>
      <c r="OO2105" s="13"/>
      <c r="OP2105" s="13"/>
      <c r="OQ2105" s="13"/>
      <c r="OR2105" s="13"/>
      <c r="OS2105" s="13"/>
      <c r="OT2105" s="13"/>
      <c r="OU2105" s="13"/>
      <c r="OV2105" s="13"/>
      <c r="OW2105" s="13"/>
      <c r="OX2105" s="13"/>
      <c r="OY2105" s="13"/>
      <c r="OZ2105" s="13"/>
      <c r="PA2105" s="13"/>
      <c r="PB2105" s="13"/>
      <c r="PC2105" s="13"/>
      <c r="PD2105" s="13"/>
      <c r="PE2105" s="13"/>
      <c r="PF2105" s="13"/>
      <c r="PG2105" s="13"/>
      <c r="PH2105" s="13"/>
      <c r="PI2105" s="13"/>
      <c r="PJ2105" s="13"/>
      <c r="PK2105" s="13"/>
      <c r="PL2105" s="13"/>
      <c r="PM2105" s="13"/>
      <c r="PN2105" s="13"/>
      <c r="PO2105" s="13"/>
      <c r="PP2105" s="13"/>
      <c r="PQ2105" s="13"/>
      <c r="PR2105" s="13"/>
      <c r="PS2105" s="13"/>
      <c r="PT2105" s="13"/>
      <c r="PU2105" s="13"/>
      <c r="PV2105" s="13"/>
      <c r="PW2105" s="13"/>
      <c r="PX2105" s="13"/>
      <c r="PY2105" s="13"/>
      <c r="PZ2105" s="13"/>
      <c r="QA2105" s="13"/>
      <c r="QB2105" s="13"/>
      <c r="QC2105" s="13"/>
      <c r="QD2105" s="13"/>
      <c r="QE2105" s="13"/>
      <c r="QF2105" s="13"/>
      <c r="QG2105" s="13"/>
      <c r="QH2105" s="13"/>
      <c r="QI2105" s="13"/>
      <c r="QJ2105" s="13"/>
      <c r="QK2105" s="13"/>
      <c r="QL2105" s="13"/>
      <c r="QM2105" s="13"/>
      <c r="QN2105" s="13"/>
      <c r="QO2105" s="13"/>
      <c r="QP2105" s="13"/>
      <c r="QQ2105" s="13"/>
      <c r="QR2105" s="13"/>
      <c r="QS2105" s="13"/>
      <c r="QT2105" s="13"/>
      <c r="QU2105" s="13"/>
      <c r="QV2105" s="13"/>
      <c r="QW2105" s="13"/>
      <c r="QX2105" s="13"/>
      <c r="QY2105" s="13"/>
      <c r="QZ2105" s="13"/>
      <c r="RA2105" s="13"/>
      <c r="RB2105" s="13"/>
      <c r="RC2105" s="13"/>
      <c r="RD2105" s="13"/>
      <c r="RE2105" s="13"/>
      <c r="RF2105" s="13"/>
      <c r="RG2105" s="13"/>
      <c r="RH2105" s="13"/>
      <c r="RI2105" s="13"/>
      <c r="RJ2105" s="13"/>
      <c r="RK2105" s="13"/>
    </row>
    <row r="2106" s="4" customFormat="1" ht="13.75" spans="1:479">
      <c r="A2106" s="88" t="s">
        <v>12861</v>
      </c>
      <c r="B2106" s="106" t="s">
        <v>12265</v>
      </c>
      <c r="C2106" s="106" t="s">
        <v>12265</v>
      </c>
      <c r="D2106" s="89" t="s">
        <v>494</v>
      </c>
      <c r="E2106" s="88"/>
      <c r="F2106" s="88"/>
      <c r="G2106" s="170">
        <f t="shared" si="35"/>
        <v>0</v>
      </c>
      <c r="H2106" s="94"/>
      <c r="I2106" s="95"/>
      <c r="J2106" s="95"/>
      <c r="K2106" s="95"/>
      <c r="L2106" s="95"/>
      <c r="M2106" s="97"/>
      <c r="N2106" s="94"/>
      <c r="O2106" s="95"/>
      <c r="P2106" s="95"/>
      <c r="Q2106" s="95"/>
      <c r="R2106" s="97"/>
      <c r="S2106" s="94"/>
      <c r="T2106" s="95"/>
      <c r="U2106" s="96"/>
      <c r="V2106" s="95"/>
      <c r="W2106" s="95"/>
      <c r="X2106" s="97"/>
      <c r="Y2106" s="107"/>
      <c r="Z2106" s="108"/>
      <c r="AA2106" s="108"/>
      <c r="AB2106" s="109"/>
      <c r="AC2106" s="109"/>
      <c r="AD2106" s="110"/>
      <c r="AE2106" s="94"/>
      <c r="AF2106" s="96"/>
      <c r="AG2106" s="96"/>
      <c r="AH2106" s="95"/>
      <c r="AI2106" s="95"/>
      <c r="AJ2106" s="95"/>
      <c r="AK2106" s="95"/>
      <c r="AL2106" s="91"/>
      <c r="AM2106" s="113"/>
      <c r="AN2106" s="113"/>
      <c r="AO2106" s="92"/>
      <c r="AP2106" s="92"/>
      <c r="AQ2106" s="93"/>
      <c r="AR2106" s="94"/>
      <c r="AS2106" s="96"/>
      <c r="AT2106" s="96"/>
      <c r="AU2106" s="96"/>
      <c r="AV2106" s="95"/>
      <c r="AW2106" s="95"/>
      <c r="AX2106" s="97"/>
      <c r="AY2106" s="97"/>
      <c r="AZ2106" s="97"/>
      <c r="BA2106" s="97"/>
      <c r="BB2106" s="97"/>
      <c r="BC2106" s="99" t="s">
        <v>12265</v>
      </c>
      <c r="BD2106" s="99" t="s">
        <v>12265</v>
      </c>
      <c r="BE2106" s="99"/>
      <c r="BF2106" s="100"/>
      <c r="BG2106" s="100"/>
      <c r="BH2106" s="100"/>
      <c r="BI2106" s="100"/>
      <c r="BJ2106" s="99"/>
      <c r="BK2106" s="112" t="s">
        <v>12265</v>
      </c>
      <c r="BL2106" s="102"/>
      <c r="BM2106" s="99"/>
      <c r="BN2106" s="99"/>
      <c r="BO2106" s="13"/>
      <c r="BP2106" s="13"/>
      <c r="BQ2106" s="13"/>
      <c r="BR2106" s="13"/>
      <c r="BS2106" s="13"/>
      <c r="BT2106" s="99"/>
      <c r="BU2106" s="99"/>
      <c r="BV2106" s="99"/>
      <c r="BW2106" s="99"/>
      <c r="BX2106" s="99"/>
      <c r="BY2106" s="13"/>
      <c r="BZ2106" s="13"/>
      <c r="CA2106" s="13"/>
      <c r="CB2106" s="13" t="s">
        <v>1511</v>
      </c>
      <c r="CC2106" s="13"/>
      <c r="CD2106" s="13"/>
      <c r="CE2106" s="13"/>
      <c r="CF2106" s="13"/>
      <c r="CG2106" s="13"/>
      <c r="CH2106" s="13"/>
      <c r="CI2106" s="13"/>
      <c r="CJ2106" s="13"/>
      <c r="CK2106" s="13"/>
      <c r="CL2106" s="13"/>
      <c r="CM2106" s="13"/>
      <c r="CN2106" s="13"/>
      <c r="CO2106" s="13"/>
      <c r="CP2106" s="13"/>
      <c r="CQ2106" s="13"/>
      <c r="CR2106" s="13"/>
      <c r="CS2106" s="13"/>
      <c r="CT2106" s="13"/>
      <c r="CU2106" s="13"/>
      <c r="CV2106" s="13"/>
      <c r="CW2106" s="13"/>
      <c r="CX2106" s="13"/>
      <c r="CY2106" s="13"/>
      <c r="CZ2106" s="13"/>
      <c r="DA2106" s="13"/>
      <c r="DB2106" s="13"/>
      <c r="DC2106" s="13"/>
      <c r="DD2106" s="13"/>
      <c r="DE2106" s="13"/>
      <c r="DF2106" s="13"/>
      <c r="DG2106" s="13"/>
      <c r="DH2106" s="13"/>
      <c r="DI2106" s="13"/>
      <c r="DJ2106" s="13"/>
      <c r="DK2106" s="13"/>
      <c r="DL2106" s="13"/>
      <c r="DM2106" s="13"/>
      <c r="DN2106" s="13"/>
      <c r="DO2106" s="13"/>
      <c r="DP2106" s="13"/>
      <c r="DQ2106" s="13"/>
      <c r="DR2106" s="13"/>
      <c r="DS2106" s="13"/>
      <c r="DT2106" s="13"/>
      <c r="DU2106" s="13"/>
      <c r="DV2106" s="13"/>
      <c r="DW2106" s="13"/>
      <c r="DX2106" s="13"/>
      <c r="DY2106" s="13"/>
      <c r="DZ2106" s="13"/>
      <c r="EA2106" s="13"/>
      <c r="EB2106" s="13"/>
      <c r="EC2106" s="13"/>
      <c r="ED2106" s="13"/>
      <c r="EE2106" s="13"/>
      <c r="EF2106" s="13"/>
      <c r="EG2106" s="13"/>
      <c r="EH2106" s="13"/>
      <c r="EI2106" s="13"/>
      <c r="EJ2106" s="13"/>
      <c r="EK2106" s="13"/>
      <c r="EL2106" s="13"/>
      <c r="EM2106" s="13"/>
      <c r="EN2106" s="13"/>
      <c r="EO2106" s="13"/>
      <c r="EP2106" s="13"/>
      <c r="EQ2106" s="13"/>
      <c r="ER2106" s="13"/>
      <c r="ES2106" s="13"/>
      <c r="ET2106" s="13"/>
      <c r="EU2106" s="13"/>
      <c r="EV2106" s="13"/>
      <c r="EW2106" s="13"/>
      <c r="EX2106" s="13"/>
      <c r="EY2106" s="13"/>
      <c r="EZ2106" s="13"/>
      <c r="FA2106" s="13"/>
      <c r="FB2106" s="13"/>
      <c r="FC2106" s="13"/>
      <c r="FD2106" s="13"/>
      <c r="FE2106" s="13"/>
      <c r="FF2106" s="13"/>
      <c r="FG2106" s="13"/>
      <c r="FH2106" s="13"/>
      <c r="FI2106" s="13"/>
      <c r="FJ2106" s="13"/>
      <c r="FK2106" s="13"/>
      <c r="FL2106" s="13"/>
      <c r="FM2106" s="13"/>
      <c r="FN2106" s="13"/>
      <c r="FO2106" s="13"/>
      <c r="FP2106" s="13"/>
      <c r="FQ2106" s="13"/>
      <c r="FR2106" s="13"/>
      <c r="FS2106" s="13"/>
      <c r="FT2106" s="13"/>
      <c r="FU2106" s="13"/>
      <c r="FV2106" s="13"/>
      <c r="FW2106" s="13"/>
      <c r="FX2106" s="13"/>
      <c r="FY2106" s="13"/>
      <c r="FZ2106" s="13"/>
      <c r="GA2106" s="13"/>
      <c r="GB2106" s="13"/>
      <c r="GC2106" s="13"/>
      <c r="GD2106" s="13"/>
      <c r="GE2106" s="13"/>
      <c r="GF2106" s="13"/>
      <c r="GG2106" s="13"/>
      <c r="GH2106" s="13"/>
      <c r="GI2106" s="13"/>
      <c r="GJ2106" s="13"/>
      <c r="GK2106" s="13"/>
      <c r="GL2106" s="13"/>
      <c r="GM2106" s="13"/>
      <c r="GN2106" s="13"/>
      <c r="GO2106" s="13"/>
      <c r="GP2106" s="13"/>
      <c r="GQ2106" s="13"/>
      <c r="GR2106" s="13"/>
      <c r="GS2106" s="13"/>
      <c r="GT2106" s="13"/>
      <c r="GU2106" s="13"/>
      <c r="GV2106" s="13"/>
      <c r="GW2106" s="13"/>
      <c r="GX2106" s="13"/>
      <c r="GY2106" s="13"/>
      <c r="GZ2106" s="13"/>
      <c r="HA2106" s="13"/>
      <c r="HB2106" s="13"/>
      <c r="HC2106" s="13"/>
      <c r="HD2106" s="13"/>
      <c r="HE2106" s="13"/>
      <c r="HF2106" s="13"/>
      <c r="HG2106" s="13"/>
      <c r="HH2106" s="13"/>
      <c r="HI2106" s="13"/>
      <c r="HJ2106" s="13"/>
      <c r="HK2106" s="13"/>
      <c r="HL2106" s="13"/>
      <c r="HM2106" s="13"/>
      <c r="HN2106" s="13"/>
      <c r="HO2106" s="13"/>
      <c r="HP2106" s="13"/>
      <c r="HQ2106" s="13"/>
      <c r="HR2106" s="13"/>
      <c r="HS2106" s="13"/>
      <c r="HT2106" s="13"/>
      <c r="HU2106" s="13"/>
      <c r="HV2106" s="13"/>
      <c r="HW2106" s="13"/>
      <c r="HX2106" s="13"/>
      <c r="HY2106" s="13"/>
      <c r="HZ2106" s="13"/>
      <c r="IA2106" s="13"/>
      <c r="IB2106" s="13"/>
      <c r="IC2106" s="13"/>
      <c r="ID2106" s="13"/>
      <c r="IE2106" s="13"/>
      <c r="IF2106" s="13"/>
      <c r="IG2106" s="13"/>
      <c r="IH2106" s="13"/>
      <c r="II2106" s="13"/>
      <c r="IJ2106" s="13"/>
      <c r="IK2106" s="13"/>
      <c r="IL2106" s="13"/>
      <c r="IM2106" s="13"/>
      <c r="IN2106" s="13"/>
      <c r="IO2106" s="13"/>
      <c r="IP2106" s="13"/>
      <c r="IQ2106" s="13"/>
      <c r="IR2106" s="13"/>
      <c r="IS2106" s="13"/>
      <c r="IT2106" s="13"/>
      <c r="IU2106" s="13"/>
      <c r="IV2106" s="13"/>
      <c r="IW2106" s="13"/>
      <c r="IX2106" s="13"/>
      <c r="IY2106" s="13"/>
      <c r="IZ2106" s="13"/>
      <c r="JA2106" s="13"/>
      <c r="JB2106" s="13"/>
      <c r="JC2106" s="13"/>
      <c r="JD2106" s="13"/>
      <c r="JE2106" s="13"/>
      <c r="JF2106" s="13"/>
      <c r="JG2106" s="13"/>
      <c r="JH2106" s="13"/>
      <c r="JI2106" s="13"/>
      <c r="JJ2106" s="13"/>
      <c r="JK2106" s="13"/>
      <c r="JL2106" s="13"/>
      <c r="JM2106" s="13"/>
      <c r="JN2106" s="13"/>
      <c r="JO2106" s="13"/>
      <c r="JP2106" s="13"/>
      <c r="JQ2106" s="13"/>
      <c r="JR2106" s="13"/>
      <c r="JS2106" s="13"/>
      <c r="JT2106" s="13"/>
      <c r="JU2106" s="13"/>
      <c r="JV2106" s="13"/>
      <c r="JW2106" s="13"/>
      <c r="JX2106" s="13"/>
      <c r="JY2106" s="13"/>
      <c r="JZ2106" s="13"/>
      <c r="KA2106" s="13"/>
      <c r="KB2106" s="13"/>
      <c r="KC2106" s="13"/>
      <c r="KD2106" s="13"/>
      <c r="KE2106" s="13"/>
      <c r="KF2106" s="13"/>
      <c r="KG2106" s="13"/>
      <c r="KH2106" s="13"/>
      <c r="KI2106" s="13"/>
      <c r="KJ2106" s="13"/>
      <c r="KK2106" s="13"/>
      <c r="KL2106" s="13"/>
      <c r="KM2106" s="13"/>
      <c r="KN2106" s="13"/>
      <c r="KO2106" s="13"/>
      <c r="KP2106" s="13"/>
      <c r="KQ2106" s="13"/>
      <c r="KR2106" s="13"/>
      <c r="KS2106" s="13"/>
      <c r="KT2106" s="13"/>
      <c r="KU2106" s="13"/>
      <c r="KV2106" s="13"/>
      <c r="KW2106" s="13"/>
      <c r="KX2106" s="13"/>
      <c r="KY2106" s="13"/>
      <c r="KZ2106" s="13"/>
      <c r="LA2106" s="13"/>
      <c r="LB2106" s="13"/>
      <c r="LC2106" s="13"/>
      <c r="LD2106" s="13"/>
      <c r="LE2106" s="13"/>
      <c r="LF2106" s="13"/>
      <c r="LG2106" s="13"/>
      <c r="LH2106" s="13"/>
      <c r="LI2106" s="13"/>
      <c r="LJ2106" s="13"/>
      <c r="LK2106" s="13"/>
      <c r="LL2106" s="13"/>
      <c r="LM2106" s="13"/>
      <c r="LN2106" s="13"/>
      <c r="LO2106" s="13"/>
      <c r="LP2106" s="13"/>
      <c r="LQ2106" s="13"/>
      <c r="LR2106" s="13"/>
      <c r="LS2106" s="13"/>
      <c r="LT2106" s="13"/>
      <c r="LU2106" s="13"/>
      <c r="LV2106" s="13"/>
      <c r="LW2106" s="13"/>
      <c r="LX2106" s="13"/>
      <c r="LY2106" s="13"/>
      <c r="LZ2106" s="13"/>
      <c r="MA2106" s="13"/>
      <c r="MB2106" s="13"/>
      <c r="MC2106" s="13"/>
      <c r="MD2106" s="13"/>
      <c r="ME2106" s="13"/>
      <c r="MF2106" s="13"/>
      <c r="MG2106" s="13"/>
      <c r="MH2106" s="13"/>
      <c r="MI2106" s="13"/>
      <c r="MJ2106" s="13"/>
      <c r="MK2106" s="13"/>
      <c r="ML2106" s="13"/>
      <c r="MM2106" s="13"/>
      <c r="MN2106" s="13"/>
      <c r="MO2106" s="13"/>
      <c r="MP2106" s="13"/>
      <c r="MQ2106" s="13"/>
      <c r="MR2106" s="13"/>
      <c r="MS2106" s="13"/>
      <c r="MT2106" s="13"/>
      <c r="MU2106" s="13"/>
      <c r="MV2106" s="13"/>
      <c r="MW2106" s="13"/>
      <c r="MX2106" s="13"/>
      <c r="MY2106" s="13"/>
      <c r="MZ2106" s="13"/>
      <c r="NA2106" s="13"/>
      <c r="NB2106" s="13"/>
      <c r="NC2106" s="13"/>
      <c r="ND2106" s="13"/>
      <c r="NE2106" s="13"/>
      <c r="NF2106" s="13"/>
      <c r="NG2106" s="13"/>
      <c r="NH2106" s="13"/>
      <c r="NI2106" s="13"/>
      <c r="NJ2106" s="13"/>
      <c r="NK2106" s="13"/>
      <c r="NL2106" s="13"/>
      <c r="NM2106" s="13"/>
      <c r="NN2106" s="13"/>
      <c r="NO2106" s="13"/>
      <c r="NP2106" s="13"/>
      <c r="NQ2106" s="13"/>
      <c r="NR2106" s="13"/>
      <c r="NS2106" s="13"/>
      <c r="NT2106" s="13"/>
      <c r="NU2106" s="13"/>
      <c r="NV2106" s="13"/>
      <c r="NW2106" s="13"/>
      <c r="NX2106" s="13"/>
      <c r="NY2106" s="13"/>
      <c r="NZ2106" s="13"/>
      <c r="OA2106" s="13"/>
      <c r="OB2106" s="13"/>
      <c r="OC2106" s="13"/>
      <c r="OD2106" s="13"/>
      <c r="OE2106" s="13"/>
      <c r="OF2106" s="13"/>
      <c r="OG2106" s="13"/>
      <c r="OH2106" s="13"/>
      <c r="OI2106" s="13"/>
      <c r="OJ2106" s="13"/>
      <c r="OK2106" s="13"/>
      <c r="OL2106" s="13"/>
      <c r="OM2106" s="13"/>
      <c r="ON2106" s="13"/>
      <c r="OO2106" s="13"/>
      <c r="OP2106" s="13"/>
      <c r="OQ2106" s="13"/>
      <c r="OR2106" s="13"/>
      <c r="OS2106" s="13"/>
      <c r="OT2106" s="13"/>
      <c r="OU2106" s="13"/>
      <c r="OV2106" s="13"/>
      <c r="OW2106" s="13"/>
      <c r="OX2106" s="13"/>
      <c r="OY2106" s="13"/>
      <c r="OZ2106" s="13"/>
      <c r="PA2106" s="13"/>
      <c r="PB2106" s="13"/>
      <c r="PC2106" s="13"/>
      <c r="PD2106" s="13"/>
      <c r="PE2106" s="13"/>
      <c r="PF2106" s="13"/>
      <c r="PG2106" s="13"/>
      <c r="PH2106" s="13"/>
      <c r="PI2106" s="13"/>
      <c r="PJ2106" s="13"/>
      <c r="PK2106" s="13"/>
      <c r="PL2106" s="13"/>
      <c r="PM2106" s="13"/>
      <c r="PN2106" s="13"/>
      <c r="PO2106" s="13"/>
      <c r="PP2106" s="13"/>
      <c r="PQ2106" s="13"/>
      <c r="PR2106" s="13"/>
      <c r="PS2106" s="13"/>
      <c r="PT2106" s="13"/>
      <c r="PU2106" s="13"/>
      <c r="PV2106" s="13"/>
      <c r="PW2106" s="13"/>
      <c r="PX2106" s="13"/>
      <c r="PY2106" s="13"/>
      <c r="PZ2106" s="13"/>
      <c r="QA2106" s="13"/>
      <c r="QB2106" s="13"/>
      <c r="QC2106" s="13"/>
      <c r="QD2106" s="13"/>
      <c r="QE2106" s="13"/>
      <c r="QF2106" s="13"/>
      <c r="QG2106" s="13"/>
      <c r="QH2106" s="13"/>
      <c r="QI2106" s="13"/>
      <c r="QJ2106" s="13"/>
      <c r="QK2106" s="13"/>
      <c r="QL2106" s="13"/>
      <c r="QM2106" s="13"/>
      <c r="QN2106" s="13"/>
      <c r="QO2106" s="13"/>
      <c r="QP2106" s="13"/>
      <c r="QQ2106" s="13"/>
      <c r="QR2106" s="13"/>
      <c r="QS2106" s="13"/>
      <c r="QT2106" s="13"/>
      <c r="QU2106" s="13"/>
      <c r="QV2106" s="13"/>
      <c r="QW2106" s="13"/>
      <c r="QX2106" s="13"/>
      <c r="QY2106" s="13"/>
      <c r="QZ2106" s="13"/>
      <c r="RA2106" s="13"/>
      <c r="RB2106" s="13"/>
      <c r="RC2106" s="13"/>
      <c r="RD2106" s="13"/>
      <c r="RE2106" s="13"/>
      <c r="RF2106" s="13"/>
      <c r="RG2106" s="13"/>
      <c r="RH2106" s="13"/>
      <c r="RI2106" s="13"/>
      <c r="RJ2106" s="13"/>
      <c r="RK2106" s="13"/>
    </row>
    <row r="2107" s="4" customFormat="1" ht="13.75" spans="1:479">
      <c r="A2107" s="88" t="s">
        <v>12861</v>
      </c>
      <c r="B2107" s="106" t="s">
        <v>12265</v>
      </c>
      <c r="C2107" s="106" t="s">
        <v>12265</v>
      </c>
      <c r="D2107" s="89" t="s">
        <v>494</v>
      </c>
      <c r="E2107" s="88"/>
      <c r="F2107" s="88"/>
      <c r="G2107" s="170">
        <f t="shared" si="35"/>
        <v>0</v>
      </c>
      <c r="H2107" s="94"/>
      <c r="I2107" s="95"/>
      <c r="J2107" s="95"/>
      <c r="K2107" s="95"/>
      <c r="L2107" s="95"/>
      <c r="M2107" s="97"/>
      <c r="N2107" s="94"/>
      <c r="O2107" s="95"/>
      <c r="P2107" s="95"/>
      <c r="Q2107" s="95"/>
      <c r="R2107" s="97"/>
      <c r="S2107" s="94"/>
      <c r="T2107" s="95"/>
      <c r="U2107" s="96"/>
      <c r="V2107" s="95"/>
      <c r="W2107" s="95"/>
      <c r="X2107" s="97"/>
      <c r="Y2107" s="107"/>
      <c r="Z2107" s="108"/>
      <c r="AA2107" s="108"/>
      <c r="AB2107" s="109"/>
      <c r="AC2107" s="109"/>
      <c r="AD2107" s="110"/>
      <c r="AE2107" s="94"/>
      <c r="AF2107" s="96"/>
      <c r="AG2107" s="96"/>
      <c r="AH2107" s="95"/>
      <c r="AI2107" s="95"/>
      <c r="AJ2107" s="95"/>
      <c r="AK2107" s="95"/>
      <c r="AL2107" s="91"/>
      <c r="AM2107" s="113"/>
      <c r="AN2107" s="113"/>
      <c r="AO2107" s="92"/>
      <c r="AP2107" s="92"/>
      <c r="AQ2107" s="93"/>
      <c r="AR2107" s="94"/>
      <c r="AS2107" s="96"/>
      <c r="AT2107" s="96"/>
      <c r="AU2107" s="96"/>
      <c r="AV2107" s="95"/>
      <c r="AW2107" s="95"/>
      <c r="AX2107" s="97"/>
      <c r="AY2107" s="97"/>
      <c r="AZ2107" s="97"/>
      <c r="BA2107" s="97"/>
      <c r="BB2107" s="97"/>
      <c r="BC2107" s="99" t="s">
        <v>12265</v>
      </c>
      <c r="BD2107" s="99" t="s">
        <v>12265</v>
      </c>
      <c r="BE2107" s="99"/>
      <c r="BF2107" s="100"/>
      <c r="BG2107" s="100"/>
      <c r="BH2107" s="100"/>
      <c r="BI2107" s="100"/>
      <c r="BJ2107" s="99"/>
      <c r="BK2107" s="112" t="s">
        <v>12265</v>
      </c>
      <c r="BL2107" s="102"/>
      <c r="BM2107" s="99"/>
      <c r="BN2107" s="99"/>
      <c r="BO2107" s="13"/>
      <c r="BP2107" s="13"/>
      <c r="BQ2107" s="13"/>
      <c r="BR2107" s="13"/>
      <c r="BS2107" s="13"/>
      <c r="BT2107" s="99"/>
      <c r="BU2107" s="99"/>
      <c r="BV2107" s="99"/>
      <c r="BW2107" s="99"/>
      <c r="BX2107" s="99"/>
      <c r="BY2107" s="13"/>
      <c r="BZ2107" s="13"/>
      <c r="CA2107" s="13"/>
      <c r="CB2107" s="13" t="s">
        <v>1511</v>
      </c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  <c r="EM2107" s="13"/>
      <c r="EN2107" s="13"/>
      <c r="EO2107" s="13"/>
      <c r="EP2107" s="13"/>
      <c r="EQ2107" s="13"/>
      <c r="ER2107" s="13"/>
      <c r="ES2107" s="13"/>
      <c r="ET2107" s="13"/>
      <c r="EU2107" s="13"/>
      <c r="EV2107" s="13"/>
      <c r="EW2107" s="13"/>
      <c r="EX2107" s="13"/>
      <c r="EY2107" s="13"/>
      <c r="EZ2107" s="13"/>
      <c r="FA2107" s="13"/>
      <c r="FB2107" s="13"/>
      <c r="FC2107" s="13"/>
      <c r="FD2107" s="13"/>
      <c r="FE2107" s="13"/>
      <c r="FF2107" s="13"/>
      <c r="FG2107" s="13"/>
      <c r="FH2107" s="13"/>
      <c r="FI2107" s="13"/>
      <c r="FJ2107" s="13"/>
      <c r="FK2107" s="13"/>
      <c r="FL2107" s="13"/>
      <c r="FM2107" s="13"/>
      <c r="FN2107" s="13"/>
      <c r="FO2107" s="13"/>
      <c r="FP2107" s="13"/>
      <c r="FQ2107" s="13"/>
      <c r="FR2107" s="13"/>
      <c r="FS2107" s="13"/>
      <c r="FT2107" s="13"/>
      <c r="FU2107" s="13"/>
      <c r="FV2107" s="13"/>
      <c r="FW2107" s="13"/>
      <c r="FX2107" s="13"/>
      <c r="FY2107" s="13"/>
      <c r="FZ2107" s="13"/>
      <c r="GA2107" s="13"/>
      <c r="GB2107" s="13"/>
      <c r="GC2107" s="13"/>
      <c r="GD2107" s="13"/>
      <c r="GE2107" s="13"/>
      <c r="GF2107" s="13"/>
      <c r="GG2107" s="13"/>
      <c r="GH2107" s="13"/>
      <c r="GI2107" s="13"/>
      <c r="GJ2107" s="13"/>
      <c r="GK2107" s="13"/>
      <c r="GL2107" s="13"/>
      <c r="GM2107" s="13"/>
      <c r="GN2107" s="13"/>
      <c r="GO2107" s="13"/>
      <c r="GP2107" s="13"/>
      <c r="GQ2107" s="13"/>
      <c r="GR2107" s="13"/>
      <c r="GS2107" s="13"/>
      <c r="GT2107" s="13"/>
      <c r="GU2107" s="13"/>
      <c r="GV2107" s="13"/>
      <c r="GW2107" s="13"/>
      <c r="GX2107" s="13"/>
      <c r="GY2107" s="13"/>
      <c r="GZ2107" s="13"/>
      <c r="HA2107" s="13"/>
      <c r="HB2107" s="13"/>
      <c r="HC2107" s="13"/>
      <c r="HD2107" s="13"/>
      <c r="HE2107" s="13"/>
      <c r="HF2107" s="13"/>
      <c r="HG2107" s="13"/>
      <c r="HH2107" s="13"/>
      <c r="HI2107" s="13"/>
      <c r="HJ2107" s="13"/>
      <c r="HK2107" s="13"/>
      <c r="HL2107" s="13"/>
      <c r="HM2107" s="13"/>
      <c r="HN2107" s="13"/>
      <c r="HO2107" s="13"/>
      <c r="HP2107" s="13"/>
      <c r="HQ2107" s="13"/>
      <c r="HR2107" s="13"/>
      <c r="HS2107" s="13"/>
      <c r="HT2107" s="13"/>
      <c r="HU2107" s="13"/>
      <c r="HV2107" s="13"/>
      <c r="HW2107" s="13"/>
      <c r="HX2107" s="13"/>
      <c r="HY2107" s="13"/>
      <c r="HZ2107" s="13"/>
      <c r="IA2107" s="13"/>
      <c r="IB2107" s="13"/>
      <c r="IC2107" s="13"/>
      <c r="ID2107" s="13"/>
      <c r="IE2107" s="13"/>
      <c r="IF2107" s="13"/>
      <c r="IG2107" s="13"/>
      <c r="IH2107" s="13"/>
      <c r="II2107" s="13"/>
      <c r="IJ2107" s="13"/>
      <c r="IK2107" s="13"/>
      <c r="IL2107" s="13"/>
      <c r="IM2107" s="13"/>
      <c r="IN2107" s="13"/>
      <c r="IO2107" s="13"/>
      <c r="IP2107" s="13"/>
      <c r="IQ2107" s="13"/>
      <c r="IR2107" s="13"/>
      <c r="IS2107" s="13"/>
      <c r="IT2107" s="13"/>
      <c r="IU2107" s="13"/>
      <c r="IV2107" s="13"/>
      <c r="IW2107" s="13"/>
      <c r="IX2107" s="13"/>
      <c r="IY2107" s="13"/>
      <c r="IZ2107" s="13"/>
      <c r="JA2107" s="13"/>
      <c r="JB2107" s="13"/>
      <c r="JC2107" s="13"/>
      <c r="JD2107" s="13"/>
      <c r="JE2107" s="13"/>
      <c r="JF2107" s="13"/>
      <c r="JG2107" s="13"/>
      <c r="JH2107" s="13"/>
      <c r="JI2107" s="13"/>
      <c r="JJ2107" s="13"/>
      <c r="JK2107" s="13"/>
      <c r="JL2107" s="13"/>
      <c r="JM2107" s="13"/>
      <c r="JN2107" s="13"/>
      <c r="JO2107" s="13"/>
      <c r="JP2107" s="13"/>
      <c r="JQ2107" s="13"/>
      <c r="JR2107" s="13"/>
      <c r="JS2107" s="13"/>
      <c r="JT2107" s="13"/>
      <c r="JU2107" s="13"/>
      <c r="JV2107" s="13"/>
      <c r="JW2107" s="13"/>
      <c r="JX2107" s="13"/>
      <c r="JY2107" s="13"/>
      <c r="JZ2107" s="13"/>
      <c r="KA2107" s="13"/>
      <c r="KB2107" s="13"/>
      <c r="KC2107" s="13"/>
      <c r="KD2107" s="13"/>
      <c r="KE2107" s="13"/>
      <c r="KF2107" s="13"/>
      <c r="KG2107" s="13"/>
      <c r="KH2107" s="13"/>
      <c r="KI2107" s="13"/>
      <c r="KJ2107" s="13"/>
      <c r="KK2107" s="13"/>
      <c r="KL2107" s="13"/>
      <c r="KM2107" s="13"/>
      <c r="KN2107" s="13"/>
      <c r="KO2107" s="13"/>
      <c r="KP2107" s="13"/>
      <c r="KQ2107" s="13"/>
      <c r="KR2107" s="13"/>
      <c r="KS2107" s="13"/>
      <c r="KT2107" s="13"/>
      <c r="KU2107" s="13"/>
      <c r="KV2107" s="13"/>
      <c r="KW2107" s="13"/>
      <c r="KX2107" s="13"/>
      <c r="KY2107" s="13"/>
      <c r="KZ2107" s="13"/>
      <c r="LA2107" s="13"/>
      <c r="LB2107" s="13"/>
      <c r="LC2107" s="13"/>
      <c r="LD2107" s="13"/>
      <c r="LE2107" s="13"/>
      <c r="LF2107" s="13"/>
      <c r="LG2107" s="13"/>
      <c r="LH2107" s="13"/>
      <c r="LI2107" s="13"/>
      <c r="LJ2107" s="13"/>
      <c r="LK2107" s="13"/>
      <c r="LL2107" s="13"/>
      <c r="LM2107" s="13"/>
      <c r="LN2107" s="13"/>
      <c r="LO2107" s="13"/>
      <c r="LP2107" s="13"/>
      <c r="LQ2107" s="13"/>
      <c r="LR2107" s="13"/>
      <c r="LS2107" s="13"/>
      <c r="LT2107" s="13"/>
      <c r="LU2107" s="13"/>
      <c r="LV2107" s="13"/>
      <c r="LW2107" s="13"/>
      <c r="LX2107" s="13"/>
      <c r="LY2107" s="13"/>
      <c r="LZ2107" s="13"/>
      <c r="MA2107" s="13"/>
      <c r="MB2107" s="13"/>
      <c r="MC2107" s="13"/>
      <c r="MD2107" s="13"/>
      <c r="ME2107" s="13"/>
      <c r="MF2107" s="13"/>
      <c r="MG2107" s="13"/>
      <c r="MH2107" s="13"/>
      <c r="MI2107" s="13"/>
      <c r="MJ2107" s="13"/>
      <c r="MK2107" s="13"/>
      <c r="ML2107" s="13"/>
      <c r="MM2107" s="13"/>
      <c r="MN2107" s="13"/>
      <c r="MO2107" s="13"/>
      <c r="MP2107" s="13"/>
      <c r="MQ2107" s="13"/>
      <c r="MR2107" s="13"/>
      <c r="MS2107" s="13"/>
      <c r="MT2107" s="13"/>
      <c r="MU2107" s="13"/>
      <c r="MV2107" s="13"/>
      <c r="MW2107" s="13"/>
      <c r="MX2107" s="13"/>
      <c r="MY2107" s="13"/>
      <c r="MZ2107" s="13"/>
      <c r="NA2107" s="13"/>
      <c r="NB2107" s="13"/>
      <c r="NC2107" s="13"/>
      <c r="ND2107" s="13"/>
      <c r="NE2107" s="13"/>
      <c r="NF2107" s="13"/>
      <c r="NG2107" s="13"/>
      <c r="NH2107" s="13"/>
      <c r="NI2107" s="13"/>
      <c r="NJ2107" s="13"/>
      <c r="NK2107" s="13"/>
      <c r="NL2107" s="13"/>
      <c r="NM2107" s="13"/>
      <c r="NN2107" s="13"/>
      <c r="NO2107" s="13"/>
      <c r="NP2107" s="13"/>
      <c r="NQ2107" s="13"/>
      <c r="NR2107" s="13"/>
      <c r="NS2107" s="13"/>
      <c r="NT2107" s="13"/>
      <c r="NU2107" s="13"/>
      <c r="NV2107" s="13"/>
      <c r="NW2107" s="13"/>
      <c r="NX2107" s="13"/>
      <c r="NY2107" s="13"/>
      <c r="NZ2107" s="13"/>
      <c r="OA2107" s="13"/>
      <c r="OB2107" s="13"/>
      <c r="OC2107" s="13"/>
      <c r="OD2107" s="13"/>
      <c r="OE2107" s="13"/>
      <c r="OF2107" s="13"/>
      <c r="OG2107" s="13"/>
      <c r="OH2107" s="13"/>
      <c r="OI2107" s="13"/>
      <c r="OJ2107" s="13"/>
      <c r="OK2107" s="13"/>
      <c r="OL2107" s="13"/>
      <c r="OM2107" s="13"/>
      <c r="ON2107" s="13"/>
      <c r="OO2107" s="13"/>
      <c r="OP2107" s="13"/>
      <c r="OQ2107" s="13"/>
      <c r="OR2107" s="13"/>
      <c r="OS2107" s="13"/>
      <c r="OT2107" s="13"/>
      <c r="OU2107" s="13"/>
      <c r="OV2107" s="13"/>
      <c r="OW2107" s="13"/>
      <c r="OX2107" s="13"/>
      <c r="OY2107" s="13"/>
      <c r="OZ2107" s="13"/>
      <c r="PA2107" s="13"/>
      <c r="PB2107" s="13"/>
      <c r="PC2107" s="13"/>
      <c r="PD2107" s="13"/>
      <c r="PE2107" s="13"/>
      <c r="PF2107" s="13"/>
      <c r="PG2107" s="13"/>
      <c r="PH2107" s="13"/>
      <c r="PI2107" s="13"/>
      <c r="PJ2107" s="13"/>
      <c r="PK2107" s="13"/>
      <c r="PL2107" s="13"/>
      <c r="PM2107" s="13"/>
      <c r="PN2107" s="13"/>
      <c r="PO2107" s="13"/>
      <c r="PP2107" s="13"/>
      <c r="PQ2107" s="13"/>
      <c r="PR2107" s="13"/>
      <c r="PS2107" s="13"/>
      <c r="PT2107" s="13"/>
      <c r="PU2107" s="13"/>
      <c r="PV2107" s="13"/>
      <c r="PW2107" s="13"/>
      <c r="PX2107" s="13"/>
      <c r="PY2107" s="13"/>
      <c r="PZ2107" s="13"/>
      <c r="QA2107" s="13"/>
      <c r="QB2107" s="13"/>
      <c r="QC2107" s="13"/>
      <c r="QD2107" s="13"/>
      <c r="QE2107" s="13"/>
      <c r="QF2107" s="13"/>
      <c r="QG2107" s="13"/>
      <c r="QH2107" s="13"/>
      <c r="QI2107" s="13"/>
      <c r="QJ2107" s="13"/>
      <c r="QK2107" s="13"/>
      <c r="QL2107" s="13"/>
      <c r="QM2107" s="13"/>
      <c r="QN2107" s="13"/>
      <c r="QO2107" s="13"/>
      <c r="QP2107" s="13"/>
      <c r="QQ2107" s="13"/>
      <c r="QR2107" s="13"/>
      <c r="QS2107" s="13"/>
      <c r="QT2107" s="13"/>
      <c r="QU2107" s="13"/>
      <c r="QV2107" s="13"/>
      <c r="QW2107" s="13"/>
      <c r="QX2107" s="13"/>
      <c r="QY2107" s="13"/>
      <c r="QZ2107" s="13"/>
      <c r="RA2107" s="13"/>
      <c r="RB2107" s="13"/>
      <c r="RC2107" s="13"/>
      <c r="RD2107" s="13"/>
      <c r="RE2107" s="13"/>
      <c r="RF2107" s="13"/>
      <c r="RG2107" s="13"/>
      <c r="RH2107" s="13"/>
      <c r="RI2107" s="13"/>
      <c r="RJ2107" s="13"/>
      <c r="RK2107" s="13"/>
    </row>
    <row r="2108" s="4" customFormat="1" ht="13.75" spans="1:479">
      <c r="A2108" s="88" t="s">
        <v>12861</v>
      </c>
      <c r="B2108" s="106" t="s">
        <v>12265</v>
      </c>
      <c r="C2108" s="106" t="s">
        <v>12265</v>
      </c>
      <c r="D2108" s="89" t="s">
        <v>494</v>
      </c>
      <c r="E2108" s="88"/>
      <c r="F2108" s="88"/>
      <c r="G2108" s="170">
        <f t="shared" si="35"/>
        <v>0</v>
      </c>
      <c r="H2108" s="94"/>
      <c r="I2108" s="95"/>
      <c r="J2108" s="95"/>
      <c r="K2108" s="95"/>
      <c r="L2108" s="95"/>
      <c r="M2108" s="97"/>
      <c r="N2108" s="94"/>
      <c r="O2108" s="95"/>
      <c r="P2108" s="95"/>
      <c r="Q2108" s="95"/>
      <c r="R2108" s="97"/>
      <c r="S2108" s="94"/>
      <c r="T2108" s="95"/>
      <c r="U2108" s="96"/>
      <c r="V2108" s="95"/>
      <c r="W2108" s="95"/>
      <c r="X2108" s="97"/>
      <c r="Y2108" s="107"/>
      <c r="Z2108" s="108"/>
      <c r="AA2108" s="108"/>
      <c r="AB2108" s="109"/>
      <c r="AC2108" s="109"/>
      <c r="AD2108" s="110"/>
      <c r="AE2108" s="94"/>
      <c r="AF2108" s="96"/>
      <c r="AG2108" s="96"/>
      <c r="AH2108" s="95"/>
      <c r="AI2108" s="95"/>
      <c r="AJ2108" s="95"/>
      <c r="AK2108" s="95"/>
      <c r="AL2108" s="91"/>
      <c r="AM2108" s="113"/>
      <c r="AN2108" s="113"/>
      <c r="AO2108" s="92"/>
      <c r="AP2108" s="92"/>
      <c r="AQ2108" s="93"/>
      <c r="AR2108" s="94"/>
      <c r="AS2108" s="96"/>
      <c r="AT2108" s="96"/>
      <c r="AU2108" s="96"/>
      <c r="AV2108" s="95"/>
      <c r="AW2108" s="95"/>
      <c r="AX2108" s="97"/>
      <c r="AY2108" s="97"/>
      <c r="AZ2108" s="97"/>
      <c r="BA2108" s="97"/>
      <c r="BB2108" s="97"/>
      <c r="BC2108" s="99" t="s">
        <v>12265</v>
      </c>
      <c r="BD2108" s="99" t="s">
        <v>12265</v>
      </c>
      <c r="BE2108" s="99"/>
      <c r="BF2108" s="100"/>
      <c r="BG2108" s="100"/>
      <c r="BH2108" s="100"/>
      <c r="BI2108" s="100"/>
      <c r="BJ2108" s="99"/>
      <c r="BK2108" s="112" t="s">
        <v>12265</v>
      </c>
      <c r="BL2108" s="102"/>
      <c r="BM2108" s="99"/>
      <c r="BN2108" s="99"/>
      <c r="BO2108" s="13"/>
      <c r="BP2108" s="13"/>
      <c r="BQ2108" s="13"/>
      <c r="BR2108" s="13"/>
      <c r="BS2108" s="13"/>
      <c r="BT2108" s="99"/>
      <c r="BU2108" s="99"/>
      <c r="BV2108" s="99"/>
      <c r="BW2108" s="99"/>
      <c r="BX2108" s="99"/>
      <c r="BY2108" s="13"/>
      <c r="BZ2108" s="13"/>
      <c r="CA2108" s="13"/>
      <c r="CB2108" s="13" t="s">
        <v>1511</v>
      </c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  <c r="EM2108" s="13"/>
      <c r="EN2108" s="13"/>
      <c r="EO2108" s="13"/>
      <c r="EP2108" s="13"/>
      <c r="EQ2108" s="13"/>
      <c r="ER2108" s="13"/>
      <c r="ES2108" s="13"/>
      <c r="ET2108" s="13"/>
      <c r="EU2108" s="13"/>
      <c r="EV2108" s="13"/>
      <c r="EW2108" s="13"/>
      <c r="EX2108" s="13"/>
      <c r="EY2108" s="13"/>
      <c r="EZ2108" s="13"/>
      <c r="FA2108" s="13"/>
      <c r="FB2108" s="13"/>
      <c r="FC2108" s="13"/>
      <c r="FD2108" s="13"/>
      <c r="FE2108" s="13"/>
      <c r="FF2108" s="13"/>
      <c r="FG2108" s="13"/>
      <c r="FH2108" s="13"/>
      <c r="FI2108" s="13"/>
      <c r="FJ2108" s="13"/>
      <c r="FK2108" s="13"/>
      <c r="FL2108" s="13"/>
      <c r="FM2108" s="13"/>
      <c r="FN2108" s="13"/>
      <c r="FO2108" s="13"/>
      <c r="FP2108" s="13"/>
      <c r="FQ2108" s="13"/>
      <c r="FR2108" s="13"/>
      <c r="FS2108" s="13"/>
      <c r="FT2108" s="13"/>
      <c r="FU2108" s="13"/>
      <c r="FV2108" s="13"/>
      <c r="FW2108" s="13"/>
      <c r="FX2108" s="13"/>
      <c r="FY2108" s="13"/>
      <c r="FZ2108" s="13"/>
      <c r="GA2108" s="13"/>
      <c r="GB2108" s="13"/>
      <c r="GC2108" s="13"/>
      <c r="GD2108" s="13"/>
      <c r="GE2108" s="13"/>
      <c r="GF2108" s="13"/>
      <c r="GG2108" s="13"/>
      <c r="GH2108" s="13"/>
      <c r="GI2108" s="13"/>
      <c r="GJ2108" s="13"/>
      <c r="GK2108" s="13"/>
      <c r="GL2108" s="13"/>
      <c r="GM2108" s="13"/>
      <c r="GN2108" s="13"/>
      <c r="GO2108" s="13"/>
      <c r="GP2108" s="13"/>
      <c r="GQ2108" s="13"/>
      <c r="GR2108" s="13"/>
      <c r="GS2108" s="13"/>
      <c r="GT2108" s="13"/>
      <c r="GU2108" s="13"/>
      <c r="GV2108" s="13"/>
      <c r="GW2108" s="13"/>
      <c r="GX2108" s="13"/>
      <c r="GY2108" s="13"/>
      <c r="GZ2108" s="13"/>
      <c r="HA2108" s="13"/>
      <c r="HB2108" s="13"/>
      <c r="HC2108" s="13"/>
      <c r="HD2108" s="13"/>
      <c r="HE2108" s="13"/>
      <c r="HF2108" s="13"/>
      <c r="HG2108" s="13"/>
      <c r="HH2108" s="13"/>
      <c r="HI2108" s="13"/>
      <c r="HJ2108" s="13"/>
      <c r="HK2108" s="13"/>
      <c r="HL2108" s="13"/>
      <c r="HM2108" s="13"/>
      <c r="HN2108" s="13"/>
      <c r="HO2108" s="13"/>
      <c r="HP2108" s="13"/>
      <c r="HQ2108" s="13"/>
      <c r="HR2108" s="13"/>
      <c r="HS2108" s="13"/>
      <c r="HT2108" s="13"/>
      <c r="HU2108" s="13"/>
      <c r="HV2108" s="13"/>
      <c r="HW2108" s="13"/>
      <c r="HX2108" s="13"/>
      <c r="HY2108" s="13"/>
      <c r="HZ2108" s="13"/>
      <c r="IA2108" s="13"/>
      <c r="IB2108" s="13"/>
      <c r="IC2108" s="13"/>
      <c r="ID2108" s="13"/>
      <c r="IE2108" s="13"/>
      <c r="IF2108" s="13"/>
      <c r="IG2108" s="13"/>
      <c r="IH2108" s="13"/>
      <c r="II2108" s="13"/>
      <c r="IJ2108" s="13"/>
      <c r="IK2108" s="13"/>
      <c r="IL2108" s="13"/>
      <c r="IM2108" s="13"/>
      <c r="IN2108" s="13"/>
      <c r="IO2108" s="13"/>
      <c r="IP2108" s="13"/>
      <c r="IQ2108" s="13"/>
      <c r="IR2108" s="13"/>
      <c r="IS2108" s="13"/>
      <c r="IT2108" s="13"/>
      <c r="IU2108" s="13"/>
      <c r="IV2108" s="13"/>
      <c r="IW2108" s="13"/>
      <c r="IX2108" s="13"/>
      <c r="IY2108" s="13"/>
      <c r="IZ2108" s="13"/>
      <c r="JA2108" s="13"/>
      <c r="JB2108" s="13"/>
      <c r="JC2108" s="13"/>
      <c r="JD2108" s="13"/>
      <c r="JE2108" s="13"/>
      <c r="JF2108" s="13"/>
      <c r="JG2108" s="13"/>
      <c r="JH2108" s="13"/>
      <c r="JI2108" s="13"/>
      <c r="JJ2108" s="13"/>
      <c r="JK2108" s="13"/>
      <c r="JL2108" s="13"/>
      <c r="JM2108" s="13"/>
      <c r="JN2108" s="13"/>
      <c r="JO2108" s="13"/>
      <c r="JP2108" s="13"/>
      <c r="JQ2108" s="13"/>
      <c r="JR2108" s="13"/>
      <c r="JS2108" s="13"/>
      <c r="JT2108" s="13"/>
      <c r="JU2108" s="13"/>
      <c r="JV2108" s="13"/>
      <c r="JW2108" s="13"/>
      <c r="JX2108" s="13"/>
      <c r="JY2108" s="13"/>
      <c r="JZ2108" s="13"/>
      <c r="KA2108" s="13"/>
      <c r="KB2108" s="13"/>
      <c r="KC2108" s="13"/>
      <c r="KD2108" s="13"/>
      <c r="KE2108" s="13"/>
      <c r="KF2108" s="13"/>
      <c r="KG2108" s="13"/>
      <c r="KH2108" s="13"/>
      <c r="KI2108" s="13"/>
      <c r="KJ2108" s="13"/>
      <c r="KK2108" s="13"/>
      <c r="KL2108" s="13"/>
      <c r="KM2108" s="13"/>
      <c r="KN2108" s="13"/>
      <c r="KO2108" s="13"/>
      <c r="KP2108" s="13"/>
      <c r="KQ2108" s="13"/>
      <c r="KR2108" s="13"/>
      <c r="KS2108" s="13"/>
      <c r="KT2108" s="13"/>
      <c r="KU2108" s="13"/>
      <c r="KV2108" s="13"/>
      <c r="KW2108" s="13"/>
      <c r="KX2108" s="13"/>
      <c r="KY2108" s="13"/>
      <c r="KZ2108" s="13"/>
      <c r="LA2108" s="13"/>
      <c r="LB2108" s="13"/>
      <c r="LC2108" s="13"/>
      <c r="LD2108" s="13"/>
      <c r="LE2108" s="13"/>
      <c r="LF2108" s="13"/>
      <c r="LG2108" s="13"/>
      <c r="LH2108" s="13"/>
      <c r="LI2108" s="13"/>
      <c r="LJ2108" s="13"/>
      <c r="LK2108" s="13"/>
      <c r="LL2108" s="13"/>
      <c r="LM2108" s="13"/>
      <c r="LN2108" s="13"/>
      <c r="LO2108" s="13"/>
      <c r="LP2108" s="13"/>
      <c r="LQ2108" s="13"/>
      <c r="LR2108" s="13"/>
      <c r="LS2108" s="13"/>
      <c r="LT2108" s="13"/>
      <c r="LU2108" s="13"/>
      <c r="LV2108" s="13"/>
      <c r="LW2108" s="13"/>
      <c r="LX2108" s="13"/>
      <c r="LY2108" s="13"/>
      <c r="LZ2108" s="13"/>
      <c r="MA2108" s="13"/>
      <c r="MB2108" s="13"/>
      <c r="MC2108" s="13"/>
      <c r="MD2108" s="13"/>
      <c r="ME2108" s="13"/>
      <c r="MF2108" s="13"/>
      <c r="MG2108" s="13"/>
      <c r="MH2108" s="13"/>
      <c r="MI2108" s="13"/>
      <c r="MJ2108" s="13"/>
      <c r="MK2108" s="13"/>
      <c r="ML2108" s="13"/>
      <c r="MM2108" s="13"/>
      <c r="MN2108" s="13"/>
      <c r="MO2108" s="13"/>
      <c r="MP2108" s="13"/>
      <c r="MQ2108" s="13"/>
      <c r="MR2108" s="13"/>
      <c r="MS2108" s="13"/>
      <c r="MT2108" s="13"/>
      <c r="MU2108" s="13"/>
      <c r="MV2108" s="13"/>
      <c r="MW2108" s="13"/>
      <c r="MX2108" s="13"/>
      <c r="MY2108" s="13"/>
      <c r="MZ2108" s="13"/>
      <c r="NA2108" s="13"/>
      <c r="NB2108" s="13"/>
      <c r="NC2108" s="13"/>
      <c r="ND2108" s="13"/>
      <c r="NE2108" s="13"/>
      <c r="NF2108" s="13"/>
      <c r="NG2108" s="13"/>
      <c r="NH2108" s="13"/>
      <c r="NI2108" s="13"/>
      <c r="NJ2108" s="13"/>
      <c r="NK2108" s="13"/>
      <c r="NL2108" s="13"/>
      <c r="NM2108" s="13"/>
      <c r="NN2108" s="13"/>
      <c r="NO2108" s="13"/>
      <c r="NP2108" s="13"/>
      <c r="NQ2108" s="13"/>
      <c r="NR2108" s="13"/>
      <c r="NS2108" s="13"/>
      <c r="NT2108" s="13"/>
      <c r="NU2108" s="13"/>
      <c r="NV2108" s="13"/>
      <c r="NW2108" s="13"/>
      <c r="NX2108" s="13"/>
      <c r="NY2108" s="13"/>
      <c r="NZ2108" s="13"/>
      <c r="OA2108" s="13"/>
      <c r="OB2108" s="13"/>
      <c r="OC2108" s="13"/>
      <c r="OD2108" s="13"/>
      <c r="OE2108" s="13"/>
      <c r="OF2108" s="13"/>
      <c r="OG2108" s="13"/>
      <c r="OH2108" s="13"/>
      <c r="OI2108" s="13"/>
      <c r="OJ2108" s="13"/>
      <c r="OK2108" s="13"/>
      <c r="OL2108" s="13"/>
      <c r="OM2108" s="13"/>
      <c r="ON2108" s="13"/>
      <c r="OO2108" s="13"/>
      <c r="OP2108" s="13"/>
      <c r="OQ2108" s="13"/>
      <c r="OR2108" s="13"/>
      <c r="OS2108" s="13"/>
      <c r="OT2108" s="13"/>
      <c r="OU2108" s="13"/>
      <c r="OV2108" s="13"/>
      <c r="OW2108" s="13"/>
      <c r="OX2108" s="13"/>
      <c r="OY2108" s="13"/>
      <c r="OZ2108" s="13"/>
      <c r="PA2108" s="13"/>
      <c r="PB2108" s="13"/>
      <c r="PC2108" s="13"/>
      <c r="PD2108" s="13"/>
      <c r="PE2108" s="13"/>
      <c r="PF2108" s="13"/>
      <c r="PG2108" s="13"/>
      <c r="PH2108" s="13"/>
      <c r="PI2108" s="13"/>
      <c r="PJ2108" s="13"/>
      <c r="PK2108" s="13"/>
      <c r="PL2108" s="13"/>
      <c r="PM2108" s="13"/>
      <c r="PN2108" s="13"/>
      <c r="PO2108" s="13"/>
      <c r="PP2108" s="13"/>
      <c r="PQ2108" s="13"/>
      <c r="PR2108" s="13"/>
      <c r="PS2108" s="13"/>
      <c r="PT2108" s="13"/>
      <c r="PU2108" s="13"/>
      <c r="PV2108" s="13"/>
      <c r="PW2108" s="13"/>
      <c r="PX2108" s="13"/>
      <c r="PY2108" s="13"/>
      <c r="PZ2108" s="13"/>
      <c r="QA2108" s="13"/>
      <c r="QB2108" s="13"/>
      <c r="QC2108" s="13"/>
      <c r="QD2108" s="13"/>
      <c r="QE2108" s="13"/>
      <c r="QF2108" s="13"/>
      <c r="QG2108" s="13"/>
      <c r="QH2108" s="13"/>
      <c r="QI2108" s="13"/>
      <c r="QJ2108" s="13"/>
      <c r="QK2108" s="13"/>
      <c r="QL2108" s="13"/>
      <c r="QM2108" s="13"/>
      <c r="QN2108" s="13"/>
      <c r="QO2108" s="13"/>
      <c r="QP2108" s="13"/>
      <c r="QQ2108" s="13"/>
      <c r="QR2108" s="13"/>
      <c r="QS2108" s="13"/>
      <c r="QT2108" s="13"/>
      <c r="QU2108" s="13"/>
      <c r="QV2108" s="13"/>
      <c r="QW2108" s="13"/>
      <c r="QX2108" s="13"/>
      <c r="QY2108" s="13"/>
      <c r="QZ2108" s="13"/>
      <c r="RA2108" s="13"/>
      <c r="RB2108" s="13"/>
      <c r="RC2108" s="13"/>
      <c r="RD2108" s="13"/>
      <c r="RE2108" s="13"/>
      <c r="RF2108" s="13"/>
      <c r="RG2108" s="13"/>
      <c r="RH2108" s="13"/>
      <c r="RI2108" s="13"/>
      <c r="RJ2108" s="13"/>
      <c r="RK2108" s="13"/>
    </row>
    <row r="2109" s="4" customFormat="1" ht="13.75" spans="1:479">
      <c r="A2109" s="88" t="s">
        <v>12861</v>
      </c>
      <c r="B2109" s="106" t="s">
        <v>12265</v>
      </c>
      <c r="C2109" s="106" t="s">
        <v>12265</v>
      </c>
      <c r="D2109" s="89" t="s">
        <v>494</v>
      </c>
      <c r="E2109" s="88"/>
      <c r="F2109" s="88"/>
      <c r="G2109" s="170">
        <f t="shared" si="35"/>
        <v>0</v>
      </c>
      <c r="H2109" s="94"/>
      <c r="I2109" s="95"/>
      <c r="J2109" s="95"/>
      <c r="K2109" s="95"/>
      <c r="L2109" s="95"/>
      <c r="M2109" s="97"/>
      <c r="N2109" s="94"/>
      <c r="O2109" s="95"/>
      <c r="P2109" s="95"/>
      <c r="Q2109" s="95"/>
      <c r="R2109" s="97"/>
      <c r="S2109" s="94"/>
      <c r="T2109" s="95"/>
      <c r="U2109" s="96"/>
      <c r="V2109" s="95"/>
      <c r="W2109" s="95"/>
      <c r="X2109" s="97"/>
      <c r="Y2109" s="107"/>
      <c r="Z2109" s="108"/>
      <c r="AA2109" s="108"/>
      <c r="AB2109" s="109"/>
      <c r="AC2109" s="109"/>
      <c r="AD2109" s="110"/>
      <c r="AE2109" s="94"/>
      <c r="AF2109" s="96"/>
      <c r="AG2109" s="96"/>
      <c r="AH2109" s="95"/>
      <c r="AI2109" s="95"/>
      <c r="AJ2109" s="95"/>
      <c r="AK2109" s="95"/>
      <c r="AL2109" s="91"/>
      <c r="AM2109" s="113"/>
      <c r="AN2109" s="113"/>
      <c r="AO2109" s="92"/>
      <c r="AP2109" s="92"/>
      <c r="AQ2109" s="93"/>
      <c r="AR2109" s="94"/>
      <c r="AS2109" s="96"/>
      <c r="AT2109" s="96"/>
      <c r="AU2109" s="96"/>
      <c r="AV2109" s="95"/>
      <c r="AW2109" s="95"/>
      <c r="AX2109" s="97"/>
      <c r="AY2109" s="97"/>
      <c r="AZ2109" s="97"/>
      <c r="BA2109" s="97"/>
      <c r="BB2109" s="97"/>
      <c r="BC2109" s="99" t="s">
        <v>12265</v>
      </c>
      <c r="BD2109" s="99" t="s">
        <v>12265</v>
      </c>
      <c r="BE2109" s="99"/>
      <c r="BF2109" s="100"/>
      <c r="BG2109" s="100"/>
      <c r="BH2109" s="100"/>
      <c r="BI2109" s="100"/>
      <c r="BJ2109" s="99"/>
      <c r="BK2109" s="112" t="s">
        <v>12265</v>
      </c>
      <c r="BL2109" s="102"/>
      <c r="BM2109" s="99"/>
      <c r="BN2109" s="99"/>
      <c r="BO2109" s="13"/>
      <c r="BP2109" s="13"/>
      <c r="BQ2109" s="13"/>
      <c r="BR2109" s="13"/>
      <c r="BS2109" s="13"/>
      <c r="BT2109" s="99"/>
      <c r="BU2109" s="99"/>
      <c r="BV2109" s="99"/>
      <c r="BW2109" s="99"/>
      <c r="BX2109" s="99"/>
      <c r="BY2109" s="13"/>
      <c r="BZ2109" s="13"/>
      <c r="CA2109" s="13"/>
      <c r="CB2109" s="13" t="s">
        <v>1511</v>
      </c>
      <c r="CC2109" s="13"/>
      <c r="CD2109" s="13"/>
      <c r="CE2109" s="13"/>
      <c r="CF2109" s="13"/>
      <c r="CG2109" s="13"/>
      <c r="CH2109" s="13"/>
      <c r="CI2109" s="13"/>
      <c r="CJ2109" s="13"/>
      <c r="CK2109" s="13"/>
      <c r="CL2109" s="13"/>
      <c r="CM2109" s="13"/>
      <c r="CN2109" s="13"/>
      <c r="CO2109" s="13"/>
      <c r="CP2109" s="13"/>
      <c r="CQ2109" s="13"/>
      <c r="CR2109" s="13"/>
      <c r="CS2109" s="13"/>
      <c r="CT2109" s="13"/>
      <c r="CU2109" s="13"/>
      <c r="CV2109" s="13"/>
      <c r="CW2109" s="13"/>
      <c r="CX2109" s="13"/>
      <c r="CY2109" s="13"/>
      <c r="CZ2109" s="13"/>
      <c r="DA2109" s="13"/>
      <c r="DB2109" s="13"/>
      <c r="DC2109" s="13"/>
      <c r="DD2109" s="13"/>
      <c r="DE2109" s="13"/>
      <c r="DF2109" s="13"/>
      <c r="DG2109" s="13"/>
      <c r="DH2109" s="13"/>
      <c r="DI2109" s="13"/>
      <c r="DJ2109" s="13"/>
      <c r="DK2109" s="13"/>
      <c r="DL2109" s="13"/>
      <c r="DM2109" s="13"/>
      <c r="DN2109" s="13"/>
      <c r="DO2109" s="13"/>
      <c r="DP2109" s="13"/>
      <c r="DQ2109" s="13"/>
      <c r="DR2109" s="13"/>
      <c r="DS2109" s="13"/>
      <c r="DT2109" s="13"/>
      <c r="DU2109" s="13"/>
      <c r="DV2109" s="13"/>
      <c r="DW2109" s="13"/>
      <c r="DX2109" s="13"/>
      <c r="DY2109" s="13"/>
      <c r="DZ2109" s="13"/>
      <c r="EA2109" s="13"/>
      <c r="EB2109" s="13"/>
      <c r="EC2109" s="13"/>
      <c r="ED2109" s="13"/>
      <c r="EE2109" s="13"/>
      <c r="EF2109" s="13"/>
      <c r="EG2109" s="13"/>
      <c r="EH2109" s="13"/>
      <c r="EI2109" s="13"/>
      <c r="EJ2109" s="13"/>
      <c r="EK2109" s="13"/>
      <c r="EL2109" s="13"/>
      <c r="EM2109" s="13"/>
      <c r="EN2109" s="13"/>
      <c r="EO2109" s="13"/>
      <c r="EP2109" s="13"/>
      <c r="EQ2109" s="13"/>
      <c r="ER2109" s="13"/>
      <c r="ES2109" s="13"/>
      <c r="ET2109" s="13"/>
      <c r="EU2109" s="13"/>
      <c r="EV2109" s="13"/>
      <c r="EW2109" s="13"/>
      <c r="EX2109" s="13"/>
      <c r="EY2109" s="13"/>
      <c r="EZ2109" s="13"/>
      <c r="FA2109" s="13"/>
      <c r="FB2109" s="13"/>
      <c r="FC2109" s="13"/>
      <c r="FD2109" s="13"/>
      <c r="FE2109" s="13"/>
      <c r="FF2109" s="13"/>
      <c r="FG2109" s="13"/>
      <c r="FH2109" s="13"/>
      <c r="FI2109" s="13"/>
      <c r="FJ2109" s="13"/>
      <c r="FK2109" s="13"/>
      <c r="FL2109" s="13"/>
      <c r="FM2109" s="13"/>
      <c r="FN2109" s="13"/>
      <c r="FO2109" s="13"/>
      <c r="FP2109" s="13"/>
      <c r="FQ2109" s="13"/>
      <c r="FR2109" s="13"/>
      <c r="FS2109" s="13"/>
      <c r="FT2109" s="13"/>
      <c r="FU2109" s="13"/>
      <c r="FV2109" s="13"/>
      <c r="FW2109" s="13"/>
      <c r="FX2109" s="13"/>
      <c r="FY2109" s="13"/>
      <c r="FZ2109" s="13"/>
      <c r="GA2109" s="13"/>
      <c r="GB2109" s="13"/>
      <c r="GC2109" s="13"/>
      <c r="GD2109" s="13"/>
      <c r="GE2109" s="13"/>
      <c r="GF2109" s="13"/>
      <c r="GG2109" s="13"/>
      <c r="GH2109" s="13"/>
      <c r="GI2109" s="13"/>
      <c r="GJ2109" s="13"/>
      <c r="GK2109" s="13"/>
      <c r="GL2109" s="13"/>
      <c r="GM2109" s="13"/>
      <c r="GN2109" s="13"/>
      <c r="GO2109" s="13"/>
      <c r="GP2109" s="13"/>
      <c r="GQ2109" s="13"/>
      <c r="GR2109" s="13"/>
      <c r="GS2109" s="13"/>
      <c r="GT2109" s="13"/>
      <c r="GU2109" s="13"/>
      <c r="GV2109" s="13"/>
      <c r="GW2109" s="13"/>
      <c r="GX2109" s="13"/>
      <c r="GY2109" s="13"/>
      <c r="GZ2109" s="13"/>
      <c r="HA2109" s="13"/>
      <c r="HB2109" s="13"/>
      <c r="HC2109" s="13"/>
      <c r="HD2109" s="13"/>
      <c r="HE2109" s="13"/>
      <c r="HF2109" s="13"/>
      <c r="HG2109" s="13"/>
      <c r="HH2109" s="13"/>
      <c r="HI2109" s="13"/>
      <c r="HJ2109" s="13"/>
      <c r="HK2109" s="13"/>
      <c r="HL2109" s="13"/>
      <c r="HM2109" s="13"/>
      <c r="HN2109" s="13"/>
      <c r="HO2109" s="13"/>
      <c r="HP2109" s="13"/>
      <c r="HQ2109" s="13"/>
      <c r="HR2109" s="13"/>
      <c r="HS2109" s="13"/>
      <c r="HT2109" s="13"/>
      <c r="HU2109" s="13"/>
      <c r="HV2109" s="13"/>
      <c r="HW2109" s="13"/>
      <c r="HX2109" s="13"/>
      <c r="HY2109" s="13"/>
      <c r="HZ2109" s="13"/>
      <c r="IA2109" s="13"/>
      <c r="IB2109" s="13"/>
      <c r="IC2109" s="13"/>
      <c r="ID2109" s="13"/>
      <c r="IE2109" s="13"/>
      <c r="IF2109" s="13"/>
      <c r="IG2109" s="13"/>
      <c r="IH2109" s="13"/>
      <c r="II2109" s="13"/>
      <c r="IJ2109" s="13"/>
      <c r="IK2109" s="13"/>
      <c r="IL2109" s="13"/>
      <c r="IM2109" s="13"/>
      <c r="IN2109" s="13"/>
      <c r="IO2109" s="13"/>
      <c r="IP2109" s="13"/>
      <c r="IQ2109" s="13"/>
      <c r="IR2109" s="13"/>
      <c r="IS2109" s="13"/>
      <c r="IT2109" s="13"/>
      <c r="IU2109" s="13"/>
      <c r="IV2109" s="13"/>
      <c r="IW2109" s="13"/>
      <c r="IX2109" s="13"/>
      <c r="IY2109" s="13"/>
      <c r="IZ2109" s="13"/>
      <c r="JA2109" s="13"/>
      <c r="JB2109" s="13"/>
      <c r="JC2109" s="13"/>
      <c r="JD2109" s="13"/>
      <c r="JE2109" s="13"/>
      <c r="JF2109" s="13"/>
      <c r="JG2109" s="13"/>
      <c r="JH2109" s="13"/>
      <c r="JI2109" s="13"/>
      <c r="JJ2109" s="13"/>
      <c r="JK2109" s="13"/>
      <c r="JL2109" s="13"/>
      <c r="JM2109" s="13"/>
      <c r="JN2109" s="13"/>
      <c r="JO2109" s="13"/>
      <c r="JP2109" s="13"/>
      <c r="JQ2109" s="13"/>
      <c r="JR2109" s="13"/>
      <c r="JS2109" s="13"/>
      <c r="JT2109" s="13"/>
      <c r="JU2109" s="13"/>
      <c r="JV2109" s="13"/>
      <c r="JW2109" s="13"/>
      <c r="JX2109" s="13"/>
      <c r="JY2109" s="13"/>
      <c r="JZ2109" s="13"/>
      <c r="KA2109" s="13"/>
      <c r="KB2109" s="13"/>
      <c r="KC2109" s="13"/>
      <c r="KD2109" s="13"/>
      <c r="KE2109" s="13"/>
      <c r="KF2109" s="13"/>
      <c r="KG2109" s="13"/>
      <c r="KH2109" s="13"/>
      <c r="KI2109" s="13"/>
      <c r="KJ2109" s="13"/>
      <c r="KK2109" s="13"/>
      <c r="KL2109" s="13"/>
      <c r="KM2109" s="13"/>
      <c r="KN2109" s="13"/>
      <c r="KO2109" s="13"/>
      <c r="KP2109" s="13"/>
      <c r="KQ2109" s="13"/>
      <c r="KR2109" s="13"/>
      <c r="KS2109" s="13"/>
      <c r="KT2109" s="13"/>
      <c r="KU2109" s="13"/>
      <c r="KV2109" s="13"/>
      <c r="KW2109" s="13"/>
      <c r="KX2109" s="13"/>
      <c r="KY2109" s="13"/>
      <c r="KZ2109" s="13"/>
      <c r="LA2109" s="13"/>
      <c r="LB2109" s="13"/>
      <c r="LC2109" s="13"/>
      <c r="LD2109" s="13"/>
      <c r="LE2109" s="13"/>
      <c r="LF2109" s="13"/>
      <c r="LG2109" s="13"/>
      <c r="LH2109" s="13"/>
      <c r="LI2109" s="13"/>
      <c r="LJ2109" s="13"/>
      <c r="LK2109" s="13"/>
      <c r="LL2109" s="13"/>
      <c r="LM2109" s="13"/>
      <c r="LN2109" s="13"/>
      <c r="LO2109" s="13"/>
      <c r="LP2109" s="13"/>
      <c r="LQ2109" s="13"/>
      <c r="LR2109" s="13"/>
      <c r="LS2109" s="13"/>
      <c r="LT2109" s="13"/>
      <c r="LU2109" s="13"/>
      <c r="LV2109" s="13"/>
      <c r="LW2109" s="13"/>
      <c r="LX2109" s="13"/>
      <c r="LY2109" s="13"/>
      <c r="LZ2109" s="13"/>
      <c r="MA2109" s="13"/>
      <c r="MB2109" s="13"/>
      <c r="MC2109" s="13"/>
      <c r="MD2109" s="13"/>
      <c r="ME2109" s="13"/>
      <c r="MF2109" s="13"/>
      <c r="MG2109" s="13"/>
      <c r="MH2109" s="13"/>
      <c r="MI2109" s="13"/>
      <c r="MJ2109" s="13"/>
      <c r="MK2109" s="13"/>
      <c r="ML2109" s="13"/>
      <c r="MM2109" s="13"/>
      <c r="MN2109" s="13"/>
      <c r="MO2109" s="13"/>
      <c r="MP2109" s="13"/>
      <c r="MQ2109" s="13"/>
      <c r="MR2109" s="13"/>
      <c r="MS2109" s="13"/>
      <c r="MT2109" s="13"/>
      <c r="MU2109" s="13"/>
      <c r="MV2109" s="13"/>
      <c r="MW2109" s="13"/>
      <c r="MX2109" s="13"/>
      <c r="MY2109" s="13"/>
      <c r="MZ2109" s="13"/>
      <c r="NA2109" s="13"/>
      <c r="NB2109" s="13"/>
      <c r="NC2109" s="13"/>
      <c r="ND2109" s="13"/>
      <c r="NE2109" s="13"/>
      <c r="NF2109" s="13"/>
      <c r="NG2109" s="13"/>
      <c r="NH2109" s="13"/>
      <c r="NI2109" s="13"/>
      <c r="NJ2109" s="13"/>
      <c r="NK2109" s="13"/>
      <c r="NL2109" s="13"/>
      <c r="NM2109" s="13"/>
      <c r="NN2109" s="13"/>
      <c r="NO2109" s="13"/>
      <c r="NP2109" s="13"/>
      <c r="NQ2109" s="13"/>
      <c r="NR2109" s="13"/>
      <c r="NS2109" s="13"/>
      <c r="NT2109" s="13"/>
      <c r="NU2109" s="13"/>
      <c r="NV2109" s="13"/>
      <c r="NW2109" s="13"/>
      <c r="NX2109" s="13"/>
      <c r="NY2109" s="13"/>
      <c r="NZ2109" s="13"/>
      <c r="OA2109" s="13"/>
      <c r="OB2109" s="13"/>
      <c r="OC2109" s="13"/>
      <c r="OD2109" s="13"/>
      <c r="OE2109" s="13"/>
      <c r="OF2109" s="13"/>
      <c r="OG2109" s="13"/>
      <c r="OH2109" s="13"/>
      <c r="OI2109" s="13"/>
      <c r="OJ2109" s="13"/>
      <c r="OK2109" s="13"/>
      <c r="OL2109" s="13"/>
      <c r="OM2109" s="13"/>
      <c r="ON2109" s="13"/>
      <c r="OO2109" s="13"/>
      <c r="OP2109" s="13"/>
      <c r="OQ2109" s="13"/>
      <c r="OR2109" s="13"/>
      <c r="OS2109" s="13"/>
      <c r="OT2109" s="13"/>
      <c r="OU2109" s="13"/>
      <c r="OV2109" s="13"/>
      <c r="OW2109" s="13"/>
      <c r="OX2109" s="13"/>
      <c r="OY2109" s="13"/>
      <c r="OZ2109" s="13"/>
      <c r="PA2109" s="13"/>
      <c r="PB2109" s="13"/>
      <c r="PC2109" s="13"/>
      <c r="PD2109" s="13"/>
      <c r="PE2109" s="13"/>
      <c r="PF2109" s="13"/>
      <c r="PG2109" s="13"/>
      <c r="PH2109" s="13"/>
      <c r="PI2109" s="13"/>
      <c r="PJ2109" s="13"/>
      <c r="PK2109" s="13"/>
      <c r="PL2109" s="13"/>
      <c r="PM2109" s="13"/>
      <c r="PN2109" s="13"/>
      <c r="PO2109" s="13"/>
      <c r="PP2109" s="13"/>
      <c r="PQ2109" s="13"/>
      <c r="PR2109" s="13"/>
      <c r="PS2109" s="13"/>
      <c r="PT2109" s="13"/>
      <c r="PU2109" s="13"/>
      <c r="PV2109" s="13"/>
      <c r="PW2109" s="13"/>
      <c r="PX2109" s="13"/>
      <c r="PY2109" s="13"/>
      <c r="PZ2109" s="13"/>
      <c r="QA2109" s="13"/>
      <c r="QB2109" s="13"/>
      <c r="QC2109" s="13"/>
      <c r="QD2109" s="13"/>
      <c r="QE2109" s="13"/>
      <c r="QF2109" s="13"/>
      <c r="QG2109" s="13"/>
      <c r="QH2109" s="13"/>
      <c r="QI2109" s="13"/>
      <c r="QJ2109" s="13"/>
      <c r="QK2109" s="13"/>
      <c r="QL2109" s="13"/>
      <c r="QM2109" s="13"/>
      <c r="QN2109" s="13"/>
      <c r="QO2109" s="13"/>
      <c r="QP2109" s="13"/>
      <c r="QQ2109" s="13"/>
      <c r="QR2109" s="13"/>
      <c r="QS2109" s="13"/>
      <c r="QT2109" s="13"/>
      <c r="QU2109" s="13"/>
      <c r="QV2109" s="13"/>
      <c r="QW2109" s="13"/>
      <c r="QX2109" s="13"/>
      <c r="QY2109" s="13"/>
      <c r="QZ2109" s="13"/>
      <c r="RA2109" s="13"/>
      <c r="RB2109" s="13"/>
      <c r="RC2109" s="13"/>
      <c r="RD2109" s="13"/>
      <c r="RE2109" s="13"/>
      <c r="RF2109" s="13"/>
      <c r="RG2109" s="13"/>
      <c r="RH2109" s="13"/>
      <c r="RI2109" s="13"/>
      <c r="RJ2109" s="13"/>
      <c r="RK2109" s="13"/>
    </row>
    <row r="2110" s="4" customFormat="1" ht="13.75" spans="1:479">
      <c r="A2110" s="88" t="s">
        <v>12861</v>
      </c>
      <c r="B2110" s="106" t="s">
        <v>12265</v>
      </c>
      <c r="C2110" s="106" t="s">
        <v>12265</v>
      </c>
      <c r="D2110" s="89" t="s">
        <v>494</v>
      </c>
      <c r="E2110" s="88"/>
      <c r="F2110" s="88"/>
      <c r="G2110" s="170">
        <f t="shared" si="35"/>
        <v>0</v>
      </c>
      <c r="H2110" s="94"/>
      <c r="I2110" s="95"/>
      <c r="J2110" s="95"/>
      <c r="K2110" s="95"/>
      <c r="L2110" s="95"/>
      <c r="M2110" s="97"/>
      <c r="N2110" s="94"/>
      <c r="O2110" s="95"/>
      <c r="P2110" s="95"/>
      <c r="Q2110" s="95"/>
      <c r="R2110" s="97"/>
      <c r="S2110" s="94"/>
      <c r="T2110" s="95"/>
      <c r="U2110" s="96"/>
      <c r="V2110" s="95"/>
      <c r="W2110" s="95"/>
      <c r="X2110" s="97"/>
      <c r="Y2110" s="107"/>
      <c r="Z2110" s="108"/>
      <c r="AA2110" s="108"/>
      <c r="AB2110" s="109"/>
      <c r="AC2110" s="109"/>
      <c r="AD2110" s="110"/>
      <c r="AE2110" s="94"/>
      <c r="AF2110" s="96"/>
      <c r="AG2110" s="96"/>
      <c r="AH2110" s="95"/>
      <c r="AI2110" s="95"/>
      <c r="AJ2110" s="95"/>
      <c r="AK2110" s="95"/>
      <c r="AL2110" s="91"/>
      <c r="AM2110" s="113"/>
      <c r="AN2110" s="113"/>
      <c r="AO2110" s="92"/>
      <c r="AP2110" s="92"/>
      <c r="AQ2110" s="93"/>
      <c r="AR2110" s="94"/>
      <c r="AS2110" s="96"/>
      <c r="AT2110" s="96"/>
      <c r="AU2110" s="96"/>
      <c r="AV2110" s="95"/>
      <c r="AW2110" s="95"/>
      <c r="AX2110" s="97"/>
      <c r="AY2110" s="97"/>
      <c r="AZ2110" s="97"/>
      <c r="BA2110" s="97"/>
      <c r="BB2110" s="97"/>
      <c r="BC2110" s="99" t="s">
        <v>12265</v>
      </c>
      <c r="BD2110" s="99" t="s">
        <v>12265</v>
      </c>
      <c r="BE2110" s="99"/>
      <c r="BF2110" s="100"/>
      <c r="BG2110" s="100"/>
      <c r="BH2110" s="100"/>
      <c r="BI2110" s="100"/>
      <c r="BJ2110" s="99"/>
      <c r="BK2110" s="112" t="s">
        <v>12265</v>
      </c>
      <c r="BL2110" s="102"/>
      <c r="BM2110" s="99"/>
      <c r="BN2110" s="99"/>
      <c r="BO2110" s="13"/>
      <c r="BP2110" s="13"/>
      <c r="BQ2110" s="13"/>
      <c r="BR2110" s="13"/>
      <c r="BS2110" s="13"/>
      <c r="BT2110" s="99"/>
      <c r="BU2110" s="99"/>
      <c r="BV2110" s="99"/>
      <c r="BW2110" s="99"/>
      <c r="BX2110" s="99"/>
      <c r="BY2110" s="13"/>
      <c r="BZ2110" s="13"/>
      <c r="CA2110" s="13"/>
      <c r="CB2110" s="13" t="s">
        <v>1511</v>
      </c>
      <c r="CC2110" s="13"/>
      <c r="CD2110" s="13"/>
      <c r="CE2110" s="13"/>
      <c r="CF2110" s="13"/>
      <c r="CG2110" s="13"/>
      <c r="CH2110" s="13"/>
      <c r="CI2110" s="13"/>
      <c r="CJ2110" s="13"/>
      <c r="CK2110" s="13"/>
      <c r="CL2110" s="13"/>
      <c r="CM2110" s="13"/>
      <c r="CN2110" s="13"/>
      <c r="CO2110" s="13"/>
      <c r="CP2110" s="13"/>
      <c r="CQ2110" s="13"/>
      <c r="CR2110" s="13"/>
      <c r="CS2110" s="13"/>
      <c r="CT2110" s="13"/>
      <c r="CU2110" s="13"/>
      <c r="CV2110" s="13"/>
      <c r="CW2110" s="13"/>
      <c r="CX2110" s="13"/>
      <c r="CY2110" s="13"/>
      <c r="CZ2110" s="13"/>
      <c r="DA2110" s="13"/>
      <c r="DB2110" s="13"/>
      <c r="DC2110" s="13"/>
      <c r="DD2110" s="13"/>
      <c r="DE2110" s="13"/>
      <c r="DF2110" s="13"/>
      <c r="DG2110" s="13"/>
      <c r="DH2110" s="13"/>
      <c r="DI2110" s="13"/>
      <c r="DJ2110" s="13"/>
      <c r="DK2110" s="13"/>
      <c r="DL2110" s="13"/>
      <c r="DM2110" s="13"/>
      <c r="DN2110" s="13"/>
      <c r="DO2110" s="13"/>
      <c r="DP2110" s="13"/>
      <c r="DQ2110" s="13"/>
      <c r="DR2110" s="13"/>
      <c r="DS2110" s="13"/>
      <c r="DT2110" s="13"/>
      <c r="DU2110" s="13"/>
      <c r="DV2110" s="13"/>
      <c r="DW2110" s="13"/>
      <c r="DX2110" s="13"/>
      <c r="DY2110" s="13"/>
      <c r="DZ2110" s="13"/>
      <c r="EA2110" s="13"/>
      <c r="EB2110" s="13"/>
      <c r="EC2110" s="13"/>
      <c r="ED2110" s="13"/>
      <c r="EE2110" s="13"/>
      <c r="EF2110" s="13"/>
      <c r="EG2110" s="13"/>
      <c r="EH2110" s="13"/>
      <c r="EI2110" s="13"/>
      <c r="EJ2110" s="13"/>
      <c r="EK2110" s="13"/>
      <c r="EL2110" s="13"/>
      <c r="EM2110" s="13"/>
      <c r="EN2110" s="13"/>
      <c r="EO2110" s="13"/>
      <c r="EP2110" s="13"/>
      <c r="EQ2110" s="13"/>
      <c r="ER2110" s="13"/>
      <c r="ES2110" s="13"/>
      <c r="ET2110" s="13"/>
      <c r="EU2110" s="13"/>
      <c r="EV2110" s="13"/>
      <c r="EW2110" s="13"/>
      <c r="EX2110" s="13"/>
      <c r="EY2110" s="13"/>
      <c r="EZ2110" s="13"/>
      <c r="FA2110" s="13"/>
      <c r="FB2110" s="13"/>
      <c r="FC2110" s="13"/>
      <c r="FD2110" s="13"/>
      <c r="FE2110" s="13"/>
      <c r="FF2110" s="13"/>
      <c r="FG2110" s="13"/>
      <c r="FH2110" s="13"/>
      <c r="FI2110" s="13"/>
      <c r="FJ2110" s="13"/>
      <c r="FK2110" s="13"/>
      <c r="FL2110" s="13"/>
      <c r="FM2110" s="13"/>
      <c r="FN2110" s="13"/>
      <c r="FO2110" s="13"/>
      <c r="FP2110" s="13"/>
      <c r="FQ2110" s="13"/>
      <c r="FR2110" s="13"/>
      <c r="FS2110" s="13"/>
      <c r="FT2110" s="13"/>
      <c r="FU2110" s="13"/>
      <c r="FV2110" s="13"/>
      <c r="FW2110" s="13"/>
      <c r="FX2110" s="13"/>
      <c r="FY2110" s="13"/>
      <c r="FZ2110" s="13"/>
      <c r="GA2110" s="13"/>
      <c r="GB2110" s="13"/>
      <c r="GC2110" s="13"/>
      <c r="GD2110" s="13"/>
      <c r="GE2110" s="13"/>
      <c r="GF2110" s="13"/>
      <c r="GG2110" s="13"/>
      <c r="GH2110" s="13"/>
      <c r="GI2110" s="13"/>
      <c r="GJ2110" s="13"/>
      <c r="GK2110" s="13"/>
      <c r="GL2110" s="13"/>
      <c r="GM2110" s="13"/>
      <c r="GN2110" s="13"/>
      <c r="GO2110" s="13"/>
      <c r="GP2110" s="13"/>
      <c r="GQ2110" s="13"/>
      <c r="GR2110" s="13"/>
      <c r="GS2110" s="13"/>
      <c r="GT2110" s="13"/>
      <c r="GU2110" s="13"/>
      <c r="GV2110" s="13"/>
      <c r="GW2110" s="13"/>
      <c r="GX2110" s="13"/>
      <c r="GY2110" s="13"/>
      <c r="GZ2110" s="13"/>
      <c r="HA2110" s="13"/>
      <c r="HB2110" s="13"/>
      <c r="HC2110" s="13"/>
      <c r="HD2110" s="13"/>
      <c r="HE2110" s="13"/>
      <c r="HF2110" s="13"/>
      <c r="HG2110" s="13"/>
      <c r="HH2110" s="13"/>
      <c r="HI2110" s="13"/>
      <c r="HJ2110" s="13"/>
      <c r="HK2110" s="13"/>
      <c r="HL2110" s="13"/>
      <c r="HM2110" s="13"/>
      <c r="HN2110" s="13"/>
      <c r="HO2110" s="13"/>
      <c r="HP2110" s="13"/>
      <c r="HQ2110" s="13"/>
      <c r="HR2110" s="13"/>
      <c r="HS2110" s="13"/>
      <c r="HT2110" s="13"/>
      <c r="HU2110" s="13"/>
      <c r="HV2110" s="13"/>
      <c r="HW2110" s="13"/>
      <c r="HX2110" s="13"/>
      <c r="HY2110" s="13"/>
      <c r="HZ2110" s="13"/>
      <c r="IA2110" s="13"/>
      <c r="IB2110" s="13"/>
      <c r="IC2110" s="13"/>
      <c r="ID2110" s="13"/>
      <c r="IE2110" s="13"/>
      <c r="IF2110" s="13"/>
      <c r="IG2110" s="13"/>
      <c r="IH2110" s="13"/>
      <c r="II2110" s="13"/>
      <c r="IJ2110" s="13"/>
      <c r="IK2110" s="13"/>
      <c r="IL2110" s="13"/>
      <c r="IM2110" s="13"/>
      <c r="IN2110" s="13"/>
      <c r="IO2110" s="13"/>
      <c r="IP2110" s="13"/>
      <c r="IQ2110" s="13"/>
      <c r="IR2110" s="13"/>
      <c r="IS2110" s="13"/>
      <c r="IT2110" s="13"/>
      <c r="IU2110" s="13"/>
      <c r="IV2110" s="13"/>
      <c r="IW2110" s="13"/>
      <c r="IX2110" s="13"/>
      <c r="IY2110" s="13"/>
      <c r="IZ2110" s="13"/>
      <c r="JA2110" s="13"/>
      <c r="JB2110" s="13"/>
      <c r="JC2110" s="13"/>
      <c r="JD2110" s="13"/>
      <c r="JE2110" s="13"/>
      <c r="JF2110" s="13"/>
      <c r="JG2110" s="13"/>
      <c r="JH2110" s="13"/>
      <c r="JI2110" s="13"/>
      <c r="JJ2110" s="13"/>
      <c r="JK2110" s="13"/>
      <c r="JL2110" s="13"/>
      <c r="JM2110" s="13"/>
      <c r="JN2110" s="13"/>
      <c r="JO2110" s="13"/>
      <c r="JP2110" s="13"/>
      <c r="JQ2110" s="13"/>
      <c r="JR2110" s="13"/>
      <c r="JS2110" s="13"/>
      <c r="JT2110" s="13"/>
      <c r="JU2110" s="13"/>
      <c r="JV2110" s="13"/>
      <c r="JW2110" s="13"/>
      <c r="JX2110" s="13"/>
      <c r="JY2110" s="13"/>
      <c r="JZ2110" s="13"/>
      <c r="KA2110" s="13"/>
      <c r="KB2110" s="13"/>
      <c r="KC2110" s="13"/>
      <c r="KD2110" s="13"/>
      <c r="KE2110" s="13"/>
      <c r="KF2110" s="13"/>
      <c r="KG2110" s="13"/>
      <c r="KH2110" s="13"/>
      <c r="KI2110" s="13"/>
      <c r="KJ2110" s="13"/>
      <c r="KK2110" s="13"/>
      <c r="KL2110" s="13"/>
      <c r="KM2110" s="13"/>
      <c r="KN2110" s="13"/>
      <c r="KO2110" s="13"/>
      <c r="KP2110" s="13"/>
      <c r="KQ2110" s="13"/>
      <c r="KR2110" s="13"/>
      <c r="KS2110" s="13"/>
      <c r="KT2110" s="13"/>
      <c r="KU2110" s="13"/>
      <c r="KV2110" s="13"/>
      <c r="KW2110" s="13"/>
      <c r="KX2110" s="13"/>
      <c r="KY2110" s="13"/>
      <c r="KZ2110" s="13"/>
      <c r="LA2110" s="13"/>
      <c r="LB2110" s="13"/>
      <c r="LC2110" s="13"/>
      <c r="LD2110" s="13"/>
      <c r="LE2110" s="13"/>
      <c r="LF2110" s="13"/>
      <c r="LG2110" s="13"/>
      <c r="LH2110" s="13"/>
      <c r="LI2110" s="13"/>
      <c r="LJ2110" s="13"/>
      <c r="LK2110" s="13"/>
      <c r="LL2110" s="13"/>
      <c r="LM2110" s="13"/>
      <c r="LN2110" s="13"/>
      <c r="LO2110" s="13"/>
      <c r="LP2110" s="13"/>
      <c r="LQ2110" s="13"/>
      <c r="LR2110" s="13"/>
      <c r="LS2110" s="13"/>
      <c r="LT2110" s="13"/>
      <c r="LU2110" s="13"/>
      <c r="LV2110" s="13"/>
      <c r="LW2110" s="13"/>
      <c r="LX2110" s="13"/>
      <c r="LY2110" s="13"/>
      <c r="LZ2110" s="13"/>
      <c r="MA2110" s="13"/>
      <c r="MB2110" s="13"/>
      <c r="MC2110" s="13"/>
      <c r="MD2110" s="13"/>
      <c r="ME2110" s="13"/>
      <c r="MF2110" s="13"/>
      <c r="MG2110" s="13"/>
      <c r="MH2110" s="13"/>
      <c r="MI2110" s="13"/>
      <c r="MJ2110" s="13"/>
      <c r="MK2110" s="13"/>
      <c r="ML2110" s="13"/>
      <c r="MM2110" s="13"/>
      <c r="MN2110" s="13"/>
      <c r="MO2110" s="13"/>
      <c r="MP2110" s="13"/>
      <c r="MQ2110" s="13"/>
      <c r="MR2110" s="13"/>
      <c r="MS2110" s="13"/>
      <c r="MT2110" s="13"/>
      <c r="MU2110" s="13"/>
      <c r="MV2110" s="13"/>
      <c r="MW2110" s="13"/>
      <c r="MX2110" s="13"/>
      <c r="MY2110" s="13"/>
      <c r="MZ2110" s="13"/>
      <c r="NA2110" s="13"/>
      <c r="NB2110" s="13"/>
      <c r="NC2110" s="13"/>
      <c r="ND2110" s="13"/>
      <c r="NE2110" s="13"/>
      <c r="NF2110" s="13"/>
      <c r="NG2110" s="13"/>
      <c r="NH2110" s="13"/>
      <c r="NI2110" s="13"/>
      <c r="NJ2110" s="13"/>
      <c r="NK2110" s="13"/>
      <c r="NL2110" s="13"/>
      <c r="NM2110" s="13"/>
      <c r="NN2110" s="13"/>
      <c r="NO2110" s="13"/>
      <c r="NP2110" s="13"/>
      <c r="NQ2110" s="13"/>
      <c r="NR2110" s="13"/>
      <c r="NS2110" s="13"/>
      <c r="NT2110" s="13"/>
      <c r="NU2110" s="13"/>
      <c r="NV2110" s="13"/>
      <c r="NW2110" s="13"/>
      <c r="NX2110" s="13"/>
      <c r="NY2110" s="13"/>
      <c r="NZ2110" s="13"/>
      <c r="OA2110" s="13"/>
      <c r="OB2110" s="13"/>
      <c r="OC2110" s="13"/>
      <c r="OD2110" s="13"/>
      <c r="OE2110" s="13"/>
      <c r="OF2110" s="13"/>
      <c r="OG2110" s="13"/>
      <c r="OH2110" s="13"/>
      <c r="OI2110" s="13"/>
      <c r="OJ2110" s="13"/>
      <c r="OK2110" s="13"/>
      <c r="OL2110" s="13"/>
      <c r="OM2110" s="13"/>
      <c r="ON2110" s="13"/>
      <c r="OO2110" s="13"/>
      <c r="OP2110" s="13"/>
      <c r="OQ2110" s="13"/>
      <c r="OR2110" s="13"/>
      <c r="OS2110" s="13"/>
      <c r="OT2110" s="13"/>
      <c r="OU2110" s="13"/>
      <c r="OV2110" s="13"/>
      <c r="OW2110" s="13"/>
      <c r="OX2110" s="13"/>
      <c r="OY2110" s="13"/>
      <c r="OZ2110" s="13"/>
      <c r="PA2110" s="13"/>
      <c r="PB2110" s="13"/>
      <c r="PC2110" s="13"/>
      <c r="PD2110" s="13"/>
      <c r="PE2110" s="13"/>
      <c r="PF2110" s="13"/>
      <c r="PG2110" s="13"/>
      <c r="PH2110" s="13"/>
      <c r="PI2110" s="13"/>
      <c r="PJ2110" s="13"/>
      <c r="PK2110" s="13"/>
      <c r="PL2110" s="13"/>
      <c r="PM2110" s="13"/>
      <c r="PN2110" s="13"/>
      <c r="PO2110" s="13"/>
      <c r="PP2110" s="13"/>
      <c r="PQ2110" s="13"/>
      <c r="PR2110" s="13"/>
      <c r="PS2110" s="13"/>
      <c r="PT2110" s="13"/>
      <c r="PU2110" s="13"/>
      <c r="PV2110" s="13"/>
      <c r="PW2110" s="13"/>
      <c r="PX2110" s="13"/>
      <c r="PY2110" s="13"/>
      <c r="PZ2110" s="13"/>
      <c r="QA2110" s="13"/>
      <c r="QB2110" s="13"/>
      <c r="QC2110" s="13"/>
      <c r="QD2110" s="13"/>
      <c r="QE2110" s="13"/>
      <c r="QF2110" s="13"/>
      <c r="QG2110" s="13"/>
      <c r="QH2110" s="13"/>
      <c r="QI2110" s="13"/>
      <c r="QJ2110" s="13"/>
      <c r="QK2110" s="13"/>
      <c r="QL2110" s="13"/>
      <c r="QM2110" s="13"/>
      <c r="QN2110" s="13"/>
      <c r="QO2110" s="13"/>
      <c r="QP2110" s="13"/>
      <c r="QQ2110" s="13"/>
      <c r="QR2110" s="13"/>
      <c r="QS2110" s="13"/>
      <c r="QT2110" s="13"/>
      <c r="QU2110" s="13"/>
      <c r="QV2110" s="13"/>
      <c r="QW2110" s="13"/>
      <c r="QX2110" s="13"/>
      <c r="QY2110" s="13"/>
      <c r="QZ2110" s="13"/>
      <c r="RA2110" s="13"/>
      <c r="RB2110" s="13"/>
      <c r="RC2110" s="13"/>
      <c r="RD2110" s="13"/>
      <c r="RE2110" s="13"/>
      <c r="RF2110" s="13"/>
      <c r="RG2110" s="13"/>
      <c r="RH2110" s="13"/>
      <c r="RI2110" s="13"/>
      <c r="RJ2110" s="13"/>
      <c r="RK2110" s="13"/>
    </row>
    <row r="2111" s="4" customFormat="1" ht="13.75" spans="1:479">
      <c r="A2111" s="88" t="s">
        <v>12861</v>
      </c>
      <c r="B2111" s="88" t="s">
        <v>6636</v>
      </c>
      <c r="C2111" s="106" t="s">
        <v>6635</v>
      </c>
      <c r="D2111" s="89" t="s">
        <v>12266</v>
      </c>
      <c r="E2111" s="88">
        <v>6</v>
      </c>
      <c r="F2111" s="88">
        <v>38</v>
      </c>
      <c r="G2111" s="170">
        <f t="shared" si="35"/>
        <v>228</v>
      </c>
      <c r="H2111" s="94"/>
      <c r="I2111" s="95"/>
      <c r="J2111" s="95"/>
      <c r="K2111" s="95"/>
      <c r="L2111" s="95"/>
      <c r="M2111" s="97"/>
      <c r="N2111" s="94"/>
      <c r="O2111" s="95"/>
      <c r="P2111" s="95"/>
      <c r="Q2111" s="95"/>
      <c r="R2111" s="97"/>
      <c r="S2111" s="94"/>
      <c r="T2111" s="95"/>
      <c r="U2111" s="96"/>
      <c r="V2111" s="95"/>
      <c r="W2111" s="95"/>
      <c r="X2111" s="97"/>
      <c r="Y2111" s="107"/>
      <c r="Z2111" s="108"/>
      <c r="AA2111" s="108"/>
      <c r="AB2111" s="109"/>
      <c r="AC2111" s="109"/>
      <c r="AD2111" s="110"/>
      <c r="AE2111" s="94"/>
      <c r="AF2111" s="96"/>
      <c r="AG2111" s="96">
        <v>12</v>
      </c>
      <c r="AH2111" s="95">
        <v>57</v>
      </c>
      <c r="AI2111" s="95">
        <v>6</v>
      </c>
      <c r="AJ2111" s="95">
        <v>6</v>
      </c>
      <c r="AK2111" s="95"/>
      <c r="AL2111" s="91"/>
      <c r="AM2111" s="113"/>
      <c r="AN2111" s="113">
        <v>6</v>
      </c>
      <c r="AO2111" s="92">
        <v>45</v>
      </c>
      <c r="AP2111" s="92">
        <v>6</v>
      </c>
      <c r="AQ2111" s="93"/>
      <c r="AR2111" s="94"/>
      <c r="AS2111" s="96"/>
      <c r="AT2111" s="96"/>
      <c r="AU2111" s="96"/>
      <c r="AV2111" s="95"/>
      <c r="AW2111" s="95"/>
      <c r="AX2111" s="97"/>
      <c r="AY2111" s="97"/>
      <c r="AZ2111" s="97"/>
      <c r="BA2111" s="97"/>
      <c r="BB2111" s="97"/>
      <c r="BC2111" s="99" t="s">
        <v>12859</v>
      </c>
      <c r="BD2111" s="99" t="s">
        <v>12356</v>
      </c>
      <c r="BE2111" s="99"/>
      <c r="BF2111" s="100"/>
      <c r="BG2111" s="103"/>
      <c r="BH2111" s="103"/>
      <c r="BI2111" s="103"/>
      <c r="BJ2111" s="99"/>
      <c r="BK2111" s="112" t="s">
        <v>12487</v>
      </c>
      <c r="BL2111" s="102"/>
      <c r="BM2111" s="99"/>
      <c r="BN2111" s="99"/>
      <c r="BO2111" s="13"/>
      <c r="BP2111" s="13"/>
      <c r="BQ2111" s="13"/>
      <c r="BR2111" s="13"/>
      <c r="BS2111" s="13"/>
      <c r="BT2111" s="99"/>
      <c r="BU2111" s="99"/>
      <c r="BV2111" s="99"/>
      <c r="BW2111" s="99"/>
      <c r="BX2111" s="99"/>
      <c r="BY2111" s="13"/>
      <c r="BZ2111" s="13"/>
      <c r="CA2111" s="13"/>
      <c r="CB2111" s="13" t="s">
        <v>1511</v>
      </c>
      <c r="CC2111" s="13"/>
      <c r="CD2111" s="13"/>
      <c r="CE2111" s="13"/>
      <c r="CF2111" s="13"/>
      <c r="CG2111" s="13"/>
      <c r="CH2111" s="13"/>
      <c r="CI2111" s="13"/>
      <c r="CJ2111" s="13"/>
      <c r="CK2111" s="13"/>
      <c r="CL2111" s="13"/>
      <c r="CM2111" s="13"/>
      <c r="CN2111" s="13"/>
      <c r="CO2111" s="13"/>
      <c r="CP2111" s="13"/>
      <c r="CQ2111" s="13"/>
      <c r="CR2111" s="13"/>
      <c r="CS2111" s="13"/>
      <c r="CT2111" s="13"/>
      <c r="CU2111" s="13"/>
      <c r="CV2111" s="13"/>
      <c r="CW2111" s="13"/>
      <c r="CX2111" s="13"/>
      <c r="CY2111" s="13"/>
      <c r="CZ2111" s="13"/>
      <c r="DA2111" s="13"/>
      <c r="DB2111" s="13"/>
      <c r="DC2111" s="13"/>
      <c r="DD2111" s="13"/>
      <c r="DE2111" s="13"/>
      <c r="DF2111" s="13"/>
      <c r="DG2111" s="13"/>
      <c r="DH2111" s="13"/>
      <c r="DI2111" s="13"/>
      <c r="DJ2111" s="13"/>
      <c r="DK2111" s="13"/>
      <c r="DL2111" s="13"/>
      <c r="DM2111" s="13"/>
      <c r="DN2111" s="13"/>
      <c r="DO2111" s="13"/>
      <c r="DP2111" s="13"/>
      <c r="DQ2111" s="13"/>
      <c r="DR2111" s="13"/>
      <c r="DS2111" s="13"/>
      <c r="DT2111" s="13"/>
      <c r="DU2111" s="13"/>
      <c r="DV2111" s="13"/>
      <c r="DW2111" s="13"/>
      <c r="DX2111" s="13"/>
      <c r="DY2111" s="13"/>
      <c r="DZ2111" s="13"/>
      <c r="EA2111" s="13"/>
      <c r="EB2111" s="13"/>
      <c r="EC2111" s="13"/>
      <c r="ED2111" s="13"/>
      <c r="EE2111" s="13"/>
      <c r="EF2111" s="13"/>
      <c r="EG2111" s="13"/>
      <c r="EH2111" s="13"/>
      <c r="EI2111" s="13"/>
      <c r="EJ2111" s="13"/>
      <c r="EK2111" s="13"/>
      <c r="EL2111" s="13"/>
      <c r="EM2111" s="13"/>
      <c r="EN2111" s="13"/>
      <c r="EO2111" s="13"/>
      <c r="EP2111" s="13"/>
      <c r="EQ2111" s="13"/>
      <c r="ER2111" s="13"/>
      <c r="ES2111" s="13"/>
      <c r="ET2111" s="13"/>
      <c r="EU2111" s="13"/>
      <c r="EV2111" s="13"/>
      <c r="EW2111" s="13"/>
      <c r="EX2111" s="13"/>
      <c r="EY2111" s="13"/>
      <c r="EZ2111" s="13"/>
      <c r="FA2111" s="13"/>
      <c r="FB2111" s="13"/>
      <c r="FC2111" s="13"/>
      <c r="FD2111" s="13"/>
      <c r="FE2111" s="13"/>
      <c r="FF2111" s="13"/>
      <c r="FG2111" s="13"/>
      <c r="FH2111" s="13"/>
      <c r="FI2111" s="13"/>
      <c r="FJ2111" s="13"/>
      <c r="FK2111" s="13"/>
      <c r="FL2111" s="13"/>
      <c r="FM2111" s="13"/>
      <c r="FN2111" s="13"/>
      <c r="FO2111" s="13"/>
      <c r="FP2111" s="13"/>
      <c r="FQ2111" s="13"/>
      <c r="FR2111" s="13"/>
      <c r="FS2111" s="13"/>
      <c r="FT2111" s="13"/>
      <c r="FU2111" s="13"/>
      <c r="FV2111" s="13"/>
      <c r="FW2111" s="13"/>
      <c r="FX2111" s="13"/>
      <c r="FY2111" s="13"/>
      <c r="FZ2111" s="13"/>
      <c r="GA2111" s="13"/>
      <c r="GB2111" s="13"/>
      <c r="GC2111" s="13"/>
      <c r="GD2111" s="13"/>
      <c r="GE2111" s="13"/>
      <c r="GF2111" s="13"/>
      <c r="GG2111" s="13"/>
      <c r="GH2111" s="13"/>
      <c r="GI2111" s="13"/>
      <c r="GJ2111" s="13"/>
      <c r="GK2111" s="13"/>
      <c r="GL2111" s="13"/>
      <c r="GM2111" s="13"/>
      <c r="GN2111" s="13"/>
      <c r="GO2111" s="13"/>
      <c r="GP2111" s="13"/>
      <c r="GQ2111" s="13"/>
      <c r="GR2111" s="13"/>
      <c r="GS2111" s="13"/>
      <c r="GT2111" s="13"/>
      <c r="GU2111" s="13"/>
      <c r="GV2111" s="13"/>
      <c r="GW2111" s="13"/>
      <c r="GX2111" s="13"/>
      <c r="GY2111" s="13"/>
      <c r="GZ2111" s="13"/>
      <c r="HA2111" s="13"/>
      <c r="HB2111" s="13"/>
      <c r="HC2111" s="13"/>
      <c r="HD2111" s="13"/>
      <c r="HE2111" s="13"/>
      <c r="HF2111" s="13"/>
      <c r="HG2111" s="13"/>
      <c r="HH2111" s="13"/>
      <c r="HI2111" s="13"/>
      <c r="HJ2111" s="13"/>
      <c r="HK2111" s="13"/>
      <c r="HL2111" s="13"/>
      <c r="HM2111" s="13"/>
      <c r="HN2111" s="13"/>
      <c r="HO2111" s="13"/>
      <c r="HP2111" s="13"/>
      <c r="HQ2111" s="13"/>
      <c r="HR2111" s="13"/>
      <c r="HS2111" s="13"/>
      <c r="HT2111" s="13"/>
      <c r="HU2111" s="13"/>
      <c r="HV2111" s="13"/>
      <c r="HW2111" s="13"/>
      <c r="HX2111" s="13"/>
      <c r="HY2111" s="13"/>
      <c r="HZ2111" s="13"/>
      <c r="IA2111" s="13"/>
      <c r="IB2111" s="13"/>
      <c r="IC2111" s="13"/>
      <c r="ID2111" s="13"/>
      <c r="IE2111" s="13"/>
      <c r="IF2111" s="13"/>
      <c r="IG2111" s="13"/>
      <c r="IH2111" s="13"/>
      <c r="II2111" s="13"/>
      <c r="IJ2111" s="13"/>
      <c r="IK2111" s="13"/>
      <c r="IL2111" s="13"/>
      <c r="IM2111" s="13"/>
      <c r="IN2111" s="13"/>
      <c r="IO2111" s="13"/>
      <c r="IP2111" s="13"/>
      <c r="IQ2111" s="13"/>
      <c r="IR2111" s="13"/>
      <c r="IS2111" s="13"/>
      <c r="IT2111" s="13"/>
      <c r="IU2111" s="13"/>
      <c r="IV2111" s="13"/>
      <c r="IW2111" s="13"/>
      <c r="IX2111" s="13"/>
      <c r="IY2111" s="13"/>
      <c r="IZ2111" s="13"/>
      <c r="JA2111" s="13"/>
      <c r="JB2111" s="13"/>
      <c r="JC2111" s="13"/>
      <c r="JD2111" s="13"/>
      <c r="JE2111" s="13"/>
      <c r="JF2111" s="13"/>
      <c r="JG2111" s="13"/>
      <c r="JH2111" s="13"/>
      <c r="JI2111" s="13"/>
      <c r="JJ2111" s="13"/>
      <c r="JK2111" s="13"/>
      <c r="JL2111" s="13"/>
      <c r="JM2111" s="13"/>
      <c r="JN2111" s="13"/>
      <c r="JO2111" s="13"/>
      <c r="JP2111" s="13"/>
      <c r="JQ2111" s="13"/>
      <c r="JR2111" s="13"/>
      <c r="JS2111" s="13"/>
      <c r="JT2111" s="13"/>
      <c r="JU2111" s="13"/>
      <c r="JV2111" s="13"/>
      <c r="JW2111" s="13"/>
      <c r="JX2111" s="13"/>
      <c r="JY2111" s="13"/>
      <c r="JZ2111" s="13"/>
      <c r="KA2111" s="13"/>
      <c r="KB2111" s="13"/>
      <c r="KC2111" s="13"/>
      <c r="KD2111" s="13"/>
      <c r="KE2111" s="13"/>
      <c r="KF2111" s="13"/>
      <c r="KG2111" s="13"/>
      <c r="KH2111" s="13"/>
      <c r="KI2111" s="13"/>
      <c r="KJ2111" s="13"/>
      <c r="KK2111" s="13"/>
      <c r="KL2111" s="13"/>
      <c r="KM2111" s="13"/>
      <c r="KN2111" s="13"/>
      <c r="KO2111" s="13"/>
      <c r="KP2111" s="13"/>
      <c r="KQ2111" s="13"/>
      <c r="KR2111" s="13"/>
      <c r="KS2111" s="13"/>
      <c r="KT2111" s="13"/>
      <c r="KU2111" s="13"/>
      <c r="KV2111" s="13"/>
      <c r="KW2111" s="13"/>
      <c r="KX2111" s="13"/>
      <c r="KY2111" s="13"/>
      <c r="KZ2111" s="13"/>
      <c r="LA2111" s="13"/>
      <c r="LB2111" s="13"/>
      <c r="LC2111" s="13"/>
      <c r="LD2111" s="13"/>
      <c r="LE2111" s="13"/>
      <c r="LF2111" s="13"/>
      <c r="LG2111" s="13"/>
      <c r="LH2111" s="13"/>
      <c r="LI2111" s="13"/>
      <c r="LJ2111" s="13"/>
      <c r="LK2111" s="13"/>
      <c r="LL2111" s="13"/>
      <c r="LM2111" s="13"/>
      <c r="LN2111" s="13"/>
      <c r="LO2111" s="13"/>
      <c r="LP2111" s="13"/>
      <c r="LQ2111" s="13"/>
      <c r="LR2111" s="13"/>
      <c r="LS2111" s="13"/>
      <c r="LT2111" s="13"/>
      <c r="LU2111" s="13"/>
      <c r="LV2111" s="13"/>
      <c r="LW2111" s="13"/>
      <c r="LX2111" s="13"/>
      <c r="LY2111" s="13"/>
      <c r="LZ2111" s="13"/>
      <c r="MA2111" s="13"/>
      <c r="MB2111" s="13"/>
      <c r="MC2111" s="13"/>
      <c r="MD2111" s="13"/>
      <c r="ME2111" s="13"/>
      <c r="MF2111" s="13"/>
      <c r="MG2111" s="13"/>
      <c r="MH2111" s="13"/>
      <c r="MI2111" s="13"/>
      <c r="MJ2111" s="13"/>
      <c r="MK2111" s="13"/>
      <c r="ML2111" s="13"/>
      <c r="MM2111" s="13"/>
      <c r="MN2111" s="13"/>
      <c r="MO2111" s="13"/>
      <c r="MP2111" s="13"/>
      <c r="MQ2111" s="13"/>
      <c r="MR2111" s="13"/>
      <c r="MS2111" s="13"/>
      <c r="MT2111" s="13"/>
      <c r="MU2111" s="13"/>
      <c r="MV2111" s="13"/>
      <c r="MW2111" s="13"/>
      <c r="MX2111" s="13"/>
      <c r="MY2111" s="13"/>
      <c r="MZ2111" s="13"/>
      <c r="NA2111" s="13"/>
      <c r="NB2111" s="13"/>
      <c r="NC2111" s="13"/>
      <c r="ND2111" s="13"/>
      <c r="NE2111" s="13"/>
      <c r="NF2111" s="13"/>
      <c r="NG2111" s="13"/>
      <c r="NH2111" s="13"/>
      <c r="NI2111" s="13"/>
      <c r="NJ2111" s="13"/>
      <c r="NK2111" s="13"/>
      <c r="NL2111" s="13"/>
      <c r="NM2111" s="13"/>
      <c r="NN2111" s="13"/>
      <c r="NO2111" s="13"/>
      <c r="NP2111" s="13"/>
      <c r="NQ2111" s="13"/>
      <c r="NR2111" s="13"/>
      <c r="NS2111" s="13"/>
      <c r="NT2111" s="13"/>
      <c r="NU2111" s="13"/>
      <c r="NV2111" s="13"/>
      <c r="NW2111" s="13"/>
      <c r="NX2111" s="13"/>
      <c r="NY2111" s="13"/>
      <c r="NZ2111" s="13"/>
      <c r="OA2111" s="13"/>
      <c r="OB2111" s="13"/>
      <c r="OC2111" s="13"/>
      <c r="OD2111" s="13"/>
      <c r="OE2111" s="13"/>
      <c r="OF2111" s="13"/>
      <c r="OG2111" s="13"/>
      <c r="OH2111" s="13"/>
      <c r="OI2111" s="13"/>
      <c r="OJ2111" s="13"/>
      <c r="OK2111" s="13"/>
      <c r="OL2111" s="13"/>
      <c r="OM2111" s="13"/>
      <c r="ON2111" s="13"/>
      <c r="OO2111" s="13"/>
      <c r="OP2111" s="13"/>
      <c r="OQ2111" s="13"/>
      <c r="OR2111" s="13"/>
      <c r="OS2111" s="13"/>
      <c r="OT2111" s="13"/>
      <c r="OU2111" s="13"/>
      <c r="OV2111" s="13"/>
      <c r="OW2111" s="13"/>
      <c r="OX2111" s="13"/>
      <c r="OY2111" s="13"/>
      <c r="OZ2111" s="13"/>
      <c r="PA2111" s="13"/>
      <c r="PB2111" s="13"/>
      <c r="PC2111" s="13"/>
      <c r="PD2111" s="13"/>
      <c r="PE2111" s="13"/>
      <c r="PF2111" s="13"/>
      <c r="PG2111" s="13"/>
      <c r="PH2111" s="13"/>
      <c r="PI2111" s="13"/>
      <c r="PJ2111" s="13"/>
      <c r="PK2111" s="13"/>
      <c r="PL2111" s="13"/>
      <c r="PM2111" s="13"/>
      <c r="PN2111" s="13"/>
      <c r="PO2111" s="13"/>
      <c r="PP2111" s="13"/>
      <c r="PQ2111" s="13"/>
      <c r="PR2111" s="13"/>
      <c r="PS2111" s="13"/>
      <c r="PT2111" s="13"/>
      <c r="PU2111" s="13"/>
      <c r="PV2111" s="13"/>
      <c r="PW2111" s="13"/>
      <c r="PX2111" s="13"/>
      <c r="PY2111" s="13"/>
      <c r="PZ2111" s="13"/>
      <c r="QA2111" s="13"/>
      <c r="QB2111" s="13"/>
      <c r="QC2111" s="13"/>
      <c r="QD2111" s="13"/>
      <c r="QE2111" s="13"/>
      <c r="QF2111" s="13"/>
      <c r="QG2111" s="13"/>
      <c r="QH2111" s="13"/>
      <c r="QI2111" s="13"/>
      <c r="QJ2111" s="13"/>
      <c r="QK2111" s="13"/>
      <c r="QL2111" s="13"/>
      <c r="QM2111" s="13"/>
      <c r="QN2111" s="13"/>
      <c r="QO2111" s="13"/>
      <c r="QP2111" s="13"/>
      <c r="QQ2111" s="13"/>
      <c r="QR2111" s="13"/>
      <c r="QS2111" s="13"/>
      <c r="QT2111" s="13"/>
      <c r="QU2111" s="13"/>
      <c r="QV2111" s="13"/>
      <c r="QW2111" s="13"/>
      <c r="QX2111" s="13"/>
      <c r="QY2111" s="13"/>
      <c r="QZ2111" s="13"/>
      <c r="RA2111" s="13"/>
      <c r="RB2111" s="13"/>
      <c r="RC2111" s="13"/>
      <c r="RD2111" s="13"/>
      <c r="RE2111" s="13"/>
      <c r="RF2111" s="13"/>
      <c r="RG2111" s="13"/>
      <c r="RH2111" s="13"/>
      <c r="RI2111" s="13"/>
      <c r="RJ2111" s="13"/>
      <c r="RK2111" s="13"/>
    </row>
    <row r="2112" s="4" customFormat="1" ht="13.75" spans="1:479">
      <c r="A2112" s="88" t="s">
        <v>12861</v>
      </c>
      <c r="B2112" s="88" t="s">
        <v>6636</v>
      </c>
      <c r="C2112" s="106" t="s">
        <v>6656</v>
      </c>
      <c r="D2112" s="89" t="s">
        <v>12266</v>
      </c>
      <c r="E2112" s="88">
        <v>6</v>
      </c>
      <c r="F2112" s="88">
        <v>38</v>
      </c>
      <c r="G2112" s="170">
        <f t="shared" si="35"/>
        <v>228</v>
      </c>
      <c r="H2112" s="94"/>
      <c r="I2112" s="95"/>
      <c r="J2112" s="95"/>
      <c r="K2112" s="95"/>
      <c r="L2112" s="95"/>
      <c r="M2112" s="97"/>
      <c r="N2112" s="94"/>
      <c r="O2112" s="95"/>
      <c r="P2112" s="95"/>
      <c r="Q2112" s="95"/>
      <c r="R2112" s="97"/>
      <c r="S2112" s="94"/>
      <c r="T2112" s="95"/>
      <c r="U2112" s="96"/>
      <c r="V2112" s="95"/>
      <c r="W2112" s="95"/>
      <c r="X2112" s="97"/>
      <c r="Y2112" s="107"/>
      <c r="Z2112" s="108"/>
      <c r="AA2112" s="108"/>
      <c r="AB2112" s="109"/>
      <c r="AC2112" s="109"/>
      <c r="AD2112" s="110"/>
      <c r="AE2112" s="94"/>
      <c r="AF2112" s="96"/>
      <c r="AG2112" s="96">
        <v>12</v>
      </c>
      <c r="AH2112" s="95">
        <v>57</v>
      </c>
      <c r="AI2112" s="95">
        <v>6</v>
      </c>
      <c r="AJ2112" s="95">
        <v>6</v>
      </c>
      <c r="AK2112" s="95"/>
      <c r="AL2112" s="91"/>
      <c r="AM2112" s="113"/>
      <c r="AN2112" s="113">
        <v>6</v>
      </c>
      <c r="AO2112" s="92">
        <v>45</v>
      </c>
      <c r="AP2112" s="92">
        <v>6</v>
      </c>
      <c r="AQ2112" s="93"/>
      <c r="AR2112" s="94"/>
      <c r="AS2112" s="96"/>
      <c r="AT2112" s="96"/>
      <c r="AU2112" s="96"/>
      <c r="AV2112" s="95"/>
      <c r="AW2112" s="95"/>
      <c r="AX2112" s="97"/>
      <c r="AY2112" s="97"/>
      <c r="AZ2112" s="97"/>
      <c r="BA2112" s="97"/>
      <c r="BB2112" s="97"/>
      <c r="BC2112" s="99" t="s">
        <v>12859</v>
      </c>
      <c r="BD2112" s="99" t="s">
        <v>12356</v>
      </c>
      <c r="BE2112" s="99"/>
      <c r="BF2112" s="100"/>
      <c r="BG2112" s="103"/>
      <c r="BH2112" s="103"/>
      <c r="BI2112" s="103"/>
      <c r="BJ2112" s="99"/>
      <c r="BK2112" s="112" t="s">
        <v>12487</v>
      </c>
      <c r="BL2112" s="102"/>
      <c r="BM2112" s="99"/>
      <c r="BN2112" s="99"/>
      <c r="BO2112" s="13"/>
      <c r="BP2112" s="13"/>
      <c r="BQ2112" s="13"/>
      <c r="BR2112" s="13"/>
      <c r="BS2112" s="13"/>
      <c r="BT2112" s="99"/>
      <c r="BU2112" s="99"/>
      <c r="BV2112" s="99"/>
      <c r="BW2112" s="99"/>
      <c r="BX2112" s="99"/>
      <c r="BY2112" s="13"/>
      <c r="BZ2112" s="13"/>
      <c r="CA2112" s="13"/>
      <c r="CB2112" s="13" t="s">
        <v>1511</v>
      </c>
      <c r="CC2112" s="13"/>
      <c r="CD2112" s="13"/>
      <c r="CE2112" s="13"/>
      <c r="CF2112" s="13"/>
      <c r="CG2112" s="13"/>
      <c r="CH2112" s="13"/>
      <c r="CI2112" s="13"/>
      <c r="CJ2112" s="13"/>
      <c r="CK2112" s="13"/>
      <c r="CL2112" s="13"/>
      <c r="CM2112" s="13"/>
      <c r="CN2112" s="13"/>
      <c r="CO2112" s="13"/>
      <c r="CP2112" s="13"/>
      <c r="CQ2112" s="13"/>
      <c r="CR2112" s="13"/>
      <c r="CS2112" s="13"/>
      <c r="CT2112" s="13"/>
      <c r="CU2112" s="13"/>
      <c r="CV2112" s="13"/>
      <c r="CW2112" s="13"/>
      <c r="CX2112" s="13"/>
      <c r="CY2112" s="13"/>
      <c r="CZ2112" s="13"/>
      <c r="DA2112" s="13"/>
      <c r="DB2112" s="13"/>
      <c r="DC2112" s="13"/>
      <c r="DD2112" s="13"/>
      <c r="DE2112" s="13"/>
      <c r="DF2112" s="13"/>
      <c r="DG2112" s="13"/>
      <c r="DH2112" s="13"/>
      <c r="DI2112" s="13"/>
      <c r="DJ2112" s="13"/>
      <c r="DK2112" s="13"/>
      <c r="DL2112" s="13"/>
      <c r="DM2112" s="13"/>
      <c r="DN2112" s="13"/>
      <c r="DO2112" s="13"/>
      <c r="DP2112" s="13"/>
      <c r="DQ2112" s="13"/>
      <c r="DR2112" s="13"/>
      <c r="DS2112" s="13"/>
      <c r="DT2112" s="13"/>
      <c r="DU2112" s="13"/>
      <c r="DV2112" s="13"/>
      <c r="DW2112" s="13"/>
      <c r="DX2112" s="13"/>
      <c r="DY2112" s="13"/>
      <c r="DZ2112" s="13"/>
      <c r="EA2112" s="13"/>
      <c r="EB2112" s="13"/>
      <c r="EC2112" s="13"/>
      <c r="ED2112" s="13"/>
      <c r="EE2112" s="13"/>
      <c r="EF2112" s="13"/>
      <c r="EG2112" s="13"/>
      <c r="EH2112" s="13"/>
      <c r="EI2112" s="13"/>
      <c r="EJ2112" s="13"/>
      <c r="EK2112" s="13"/>
      <c r="EL2112" s="13"/>
      <c r="EM2112" s="13"/>
      <c r="EN2112" s="13"/>
      <c r="EO2112" s="13"/>
      <c r="EP2112" s="13"/>
      <c r="EQ2112" s="13"/>
      <c r="ER2112" s="13"/>
      <c r="ES2112" s="13"/>
      <c r="ET2112" s="13"/>
      <c r="EU2112" s="13"/>
      <c r="EV2112" s="13"/>
      <c r="EW2112" s="13"/>
      <c r="EX2112" s="13"/>
      <c r="EY2112" s="13"/>
      <c r="EZ2112" s="13"/>
      <c r="FA2112" s="13"/>
      <c r="FB2112" s="13"/>
      <c r="FC2112" s="13"/>
      <c r="FD2112" s="13"/>
      <c r="FE2112" s="13"/>
      <c r="FF2112" s="13"/>
      <c r="FG2112" s="13"/>
      <c r="FH2112" s="13"/>
      <c r="FI2112" s="13"/>
      <c r="FJ2112" s="13"/>
      <c r="FK2112" s="13"/>
      <c r="FL2112" s="13"/>
      <c r="FM2112" s="13"/>
      <c r="FN2112" s="13"/>
      <c r="FO2112" s="13"/>
      <c r="FP2112" s="13"/>
      <c r="FQ2112" s="13"/>
      <c r="FR2112" s="13"/>
      <c r="FS2112" s="13"/>
      <c r="FT2112" s="13"/>
      <c r="FU2112" s="13"/>
      <c r="FV2112" s="13"/>
      <c r="FW2112" s="13"/>
      <c r="FX2112" s="13"/>
      <c r="FY2112" s="13"/>
      <c r="FZ2112" s="13"/>
      <c r="GA2112" s="13"/>
      <c r="GB2112" s="13"/>
      <c r="GC2112" s="13"/>
      <c r="GD2112" s="13"/>
      <c r="GE2112" s="13"/>
      <c r="GF2112" s="13"/>
      <c r="GG2112" s="13"/>
      <c r="GH2112" s="13"/>
      <c r="GI2112" s="13"/>
      <c r="GJ2112" s="13"/>
      <c r="GK2112" s="13"/>
      <c r="GL2112" s="13"/>
      <c r="GM2112" s="13"/>
      <c r="GN2112" s="13"/>
      <c r="GO2112" s="13"/>
      <c r="GP2112" s="13"/>
      <c r="GQ2112" s="13"/>
      <c r="GR2112" s="13"/>
      <c r="GS2112" s="13"/>
      <c r="GT2112" s="13"/>
      <c r="GU2112" s="13"/>
      <c r="GV2112" s="13"/>
      <c r="GW2112" s="13"/>
      <c r="GX2112" s="13"/>
      <c r="GY2112" s="13"/>
      <c r="GZ2112" s="13"/>
      <c r="HA2112" s="13"/>
      <c r="HB2112" s="13"/>
      <c r="HC2112" s="13"/>
      <c r="HD2112" s="13"/>
      <c r="HE2112" s="13"/>
      <c r="HF2112" s="13"/>
      <c r="HG2112" s="13"/>
      <c r="HH2112" s="13"/>
      <c r="HI2112" s="13"/>
      <c r="HJ2112" s="13"/>
      <c r="HK2112" s="13"/>
      <c r="HL2112" s="13"/>
      <c r="HM2112" s="13"/>
      <c r="HN2112" s="13"/>
      <c r="HO2112" s="13"/>
      <c r="HP2112" s="13"/>
      <c r="HQ2112" s="13"/>
      <c r="HR2112" s="13"/>
      <c r="HS2112" s="13"/>
      <c r="HT2112" s="13"/>
      <c r="HU2112" s="13"/>
      <c r="HV2112" s="13"/>
      <c r="HW2112" s="13"/>
      <c r="HX2112" s="13"/>
      <c r="HY2112" s="13"/>
      <c r="HZ2112" s="13"/>
      <c r="IA2112" s="13"/>
      <c r="IB2112" s="13"/>
      <c r="IC2112" s="13"/>
      <c r="ID2112" s="13"/>
      <c r="IE2112" s="13"/>
      <c r="IF2112" s="13"/>
      <c r="IG2112" s="13"/>
      <c r="IH2112" s="13"/>
      <c r="II2112" s="13"/>
      <c r="IJ2112" s="13"/>
      <c r="IK2112" s="13"/>
      <c r="IL2112" s="13"/>
      <c r="IM2112" s="13"/>
      <c r="IN2112" s="13"/>
      <c r="IO2112" s="13"/>
      <c r="IP2112" s="13"/>
      <c r="IQ2112" s="13"/>
      <c r="IR2112" s="13"/>
      <c r="IS2112" s="13"/>
      <c r="IT2112" s="13"/>
      <c r="IU2112" s="13"/>
      <c r="IV2112" s="13"/>
      <c r="IW2112" s="13"/>
      <c r="IX2112" s="13"/>
      <c r="IY2112" s="13"/>
      <c r="IZ2112" s="13"/>
      <c r="JA2112" s="13"/>
      <c r="JB2112" s="13"/>
      <c r="JC2112" s="13"/>
      <c r="JD2112" s="13"/>
      <c r="JE2112" s="13"/>
      <c r="JF2112" s="13"/>
      <c r="JG2112" s="13"/>
      <c r="JH2112" s="13"/>
      <c r="JI2112" s="13"/>
      <c r="JJ2112" s="13"/>
      <c r="JK2112" s="13"/>
      <c r="JL2112" s="13"/>
      <c r="JM2112" s="13"/>
      <c r="JN2112" s="13"/>
      <c r="JO2112" s="13"/>
      <c r="JP2112" s="13"/>
      <c r="JQ2112" s="13"/>
      <c r="JR2112" s="13"/>
      <c r="JS2112" s="13"/>
      <c r="JT2112" s="13"/>
      <c r="JU2112" s="13"/>
      <c r="JV2112" s="13"/>
      <c r="JW2112" s="13"/>
      <c r="JX2112" s="13"/>
      <c r="JY2112" s="13"/>
      <c r="JZ2112" s="13"/>
      <c r="KA2112" s="13"/>
      <c r="KB2112" s="13"/>
      <c r="KC2112" s="13"/>
      <c r="KD2112" s="13"/>
      <c r="KE2112" s="13"/>
      <c r="KF2112" s="13"/>
      <c r="KG2112" s="13"/>
      <c r="KH2112" s="13"/>
      <c r="KI2112" s="13"/>
      <c r="KJ2112" s="13"/>
      <c r="KK2112" s="13"/>
      <c r="KL2112" s="13"/>
      <c r="KM2112" s="13"/>
      <c r="KN2112" s="13"/>
      <c r="KO2112" s="13"/>
      <c r="KP2112" s="13"/>
      <c r="KQ2112" s="13"/>
      <c r="KR2112" s="13"/>
      <c r="KS2112" s="13"/>
      <c r="KT2112" s="13"/>
      <c r="KU2112" s="13"/>
      <c r="KV2112" s="13"/>
      <c r="KW2112" s="13"/>
      <c r="KX2112" s="13"/>
      <c r="KY2112" s="13"/>
      <c r="KZ2112" s="13"/>
      <c r="LA2112" s="13"/>
      <c r="LB2112" s="13"/>
      <c r="LC2112" s="13"/>
      <c r="LD2112" s="13"/>
      <c r="LE2112" s="13"/>
      <c r="LF2112" s="13"/>
      <c r="LG2112" s="13"/>
      <c r="LH2112" s="13"/>
      <c r="LI2112" s="13"/>
      <c r="LJ2112" s="13"/>
      <c r="LK2112" s="13"/>
      <c r="LL2112" s="13"/>
      <c r="LM2112" s="13"/>
      <c r="LN2112" s="13"/>
      <c r="LO2112" s="13"/>
      <c r="LP2112" s="13"/>
      <c r="LQ2112" s="13"/>
      <c r="LR2112" s="13"/>
      <c r="LS2112" s="13"/>
      <c r="LT2112" s="13"/>
      <c r="LU2112" s="13"/>
      <c r="LV2112" s="13"/>
      <c r="LW2112" s="13"/>
      <c r="LX2112" s="13"/>
      <c r="LY2112" s="13"/>
      <c r="LZ2112" s="13"/>
      <c r="MA2112" s="13"/>
      <c r="MB2112" s="13"/>
      <c r="MC2112" s="13"/>
      <c r="MD2112" s="13"/>
      <c r="ME2112" s="13"/>
      <c r="MF2112" s="13"/>
      <c r="MG2112" s="13"/>
      <c r="MH2112" s="13"/>
      <c r="MI2112" s="13"/>
      <c r="MJ2112" s="13"/>
      <c r="MK2112" s="13"/>
      <c r="ML2112" s="13"/>
      <c r="MM2112" s="13"/>
      <c r="MN2112" s="13"/>
      <c r="MO2112" s="13"/>
      <c r="MP2112" s="13"/>
      <c r="MQ2112" s="13"/>
      <c r="MR2112" s="13"/>
      <c r="MS2112" s="13"/>
      <c r="MT2112" s="13"/>
      <c r="MU2112" s="13"/>
      <c r="MV2112" s="13"/>
      <c r="MW2112" s="13"/>
      <c r="MX2112" s="13"/>
      <c r="MY2112" s="13"/>
      <c r="MZ2112" s="13"/>
      <c r="NA2112" s="13"/>
      <c r="NB2112" s="13"/>
      <c r="NC2112" s="13"/>
      <c r="ND2112" s="13"/>
      <c r="NE2112" s="13"/>
      <c r="NF2112" s="13"/>
      <c r="NG2112" s="13"/>
      <c r="NH2112" s="13"/>
      <c r="NI2112" s="13"/>
      <c r="NJ2112" s="13"/>
      <c r="NK2112" s="13"/>
      <c r="NL2112" s="13"/>
      <c r="NM2112" s="13"/>
      <c r="NN2112" s="13"/>
      <c r="NO2112" s="13"/>
      <c r="NP2112" s="13"/>
      <c r="NQ2112" s="13"/>
      <c r="NR2112" s="13"/>
      <c r="NS2112" s="13"/>
      <c r="NT2112" s="13"/>
      <c r="NU2112" s="13"/>
      <c r="NV2112" s="13"/>
      <c r="NW2112" s="13"/>
      <c r="NX2112" s="13"/>
      <c r="NY2112" s="13"/>
      <c r="NZ2112" s="13"/>
      <c r="OA2112" s="13"/>
      <c r="OB2112" s="13"/>
      <c r="OC2112" s="13"/>
      <c r="OD2112" s="13"/>
      <c r="OE2112" s="13"/>
      <c r="OF2112" s="13"/>
      <c r="OG2112" s="13"/>
      <c r="OH2112" s="13"/>
      <c r="OI2112" s="13"/>
      <c r="OJ2112" s="13"/>
      <c r="OK2112" s="13"/>
      <c r="OL2112" s="13"/>
      <c r="OM2112" s="13"/>
      <c r="ON2112" s="13"/>
      <c r="OO2112" s="13"/>
      <c r="OP2112" s="13"/>
      <c r="OQ2112" s="13"/>
      <c r="OR2112" s="13"/>
      <c r="OS2112" s="13"/>
      <c r="OT2112" s="13"/>
      <c r="OU2112" s="13"/>
      <c r="OV2112" s="13"/>
      <c r="OW2112" s="13"/>
      <c r="OX2112" s="13"/>
      <c r="OY2112" s="13"/>
      <c r="OZ2112" s="13"/>
      <c r="PA2112" s="13"/>
      <c r="PB2112" s="13"/>
      <c r="PC2112" s="13"/>
      <c r="PD2112" s="13"/>
      <c r="PE2112" s="13"/>
      <c r="PF2112" s="13"/>
      <c r="PG2112" s="13"/>
      <c r="PH2112" s="13"/>
      <c r="PI2112" s="13"/>
      <c r="PJ2112" s="13"/>
      <c r="PK2112" s="13"/>
      <c r="PL2112" s="13"/>
      <c r="PM2112" s="13"/>
      <c r="PN2112" s="13"/>
      <c r="PO2112" s="13"/>
      <c r="PP2112" s="13"/>
      <c r="PQ2112" s="13"/>
      <c r="PR2112" s="13"/>
      <c r="PS2112" s="13"/>
      <c r="PT2112" s="13"/>
      <c r="PU2112" s="13"/>
      <c r="PV2112" s="13"/>
      <c r="PW2112" s="13"/>
      <c r="PX2112" s="13"/>
      <c r="PY2112" s="13"/>
      <c r="PZ2112" s="13"/>
      <c r="QA2112" s="13"/>
      <c r="QB2112" s="13"/>
      <c r="QC2112" s="13"/>
      <c r="QD2112" s="13"/>
      <c r="QE2112" s="13"/>
      <c r="QF2112" s="13"/>
      <c r="QG2112" s="13"/>
      <c r="QH2112" s="13"/>
      <c r="QI2112" s="13"/>
      <c r="QJ2112" s="13"/>
      <c r="QK2112" s="13"/>
      <c r="QL2112" s="13"/>
      <c r="QM2112" s="13"/>
      <c r="QN2112" s="13"/>
      <c r="QO2112" s="13"/>
      <c r="QP2112" s="13"/>
      <c r="QQ2112" s="13"/>
      <c r="QR2112" s="13"/>
      <c r="QS2112" s="13"/>
      <c r="QT2112" s="13"/>
      <c r="QU2112" s="13"/>
      <c r="QV2112" s="13"/>
      <c r="QW2112" s="13"/>
      <c r="QX2112" s="13"/>
      <c r="QY2112" s="13"/>
      <c r="QZ2112" s="13"/>
      <c r="RA2112" s="13"/>
      <c r="RB2112" s="13"/>
      <c r="RC2112" s="13"/>
      <c r="RD2112" s="13"/>
      <c r="RE2112" s="13"/>
      <c r="RF2112" s="13"/>
      <c r="RG2112" s="13"/>
      <c r="RH2112" s="13"/>
      <c r="RI2112" s="13"/>
      <c r="RJ2112" s="13"/>
      <c r="RK2112" s="13"/>
    </row>
    <row r="2113" ht="13.75" spans="1:80">
      <c r="A2113" s="88" t="s">
        <v>12861</v>
      </c>
      <c r="B2113" s="88" t="s">
        <v>6636</v>
      </c>
      <c r="C2113" s="106" t="s">
        <v>6659</v>
      </c>
      <c r="D2113" s="89" t="s">
        <v>12266</v>
      </c>
      <c r="E2113" s="88">
        <v>6</v>
      </c>
      <c r="F2113" s="88">
        <v>38</v>
      </c>
      <c r="G2113" s="170">
        <f t="shared" si="35"/>
        <v>228</v>
      </c>
      <c r="H2113" s="94"/>
      <c r="I2113" s="95"/>
      <c r="J2113" s="95"/>
      <c r="K2113" s="95"/>
      <c r="L2113" s="95"/>
      <c r="M2113" s="97"/>
      <c r="N2113" s="94"/>
      <c r="O2113" s="95"/>
      <c r="P2113" s="95"/>
      <c r="Q2113" s="95"/>
      <c r="R2113" s="97"/>
      <c r="S2113" s="94"/>
      <c r="T2113" s="95"/>
      <c r="U2113" s="96"/>
      <c r="V2113" s="95"/>
      <c r="W2113" s="95"/>
      <c r="X2113" s="97"/>
      <c r="Y2113" s="107"/>
      <c r="Z2113" s="108"/>
      <c r="AA2113" s="108"/>
      <c r="AB2113" s="109"/>
      <c r="AC2113" s="109"/>
      <c r="AD2113" s="110"/>
      <c r="AE2113" s="94"/>
      <c r="AF2113" s="96"/>
      <c r="AG2113" s="96">
        <v>12</v>
      </c>
      <c r="AH2113" s="95">
        <v>57</v>
      </c>
      <c r="AI2113" s="95">
        <v>6</v>
      </c>
      <c r="AJ2113" s="95">
        <v>6</v>
      </c>
      <c r="AK2113" s="95"/>
      <c r="AL2113" s="91"/>
      <c r="AM2113" s="113"/>
      <c r="AN2113" s="113">
        <v>6</v>
      </c>
      <c r="AO2113" s="92">
        <v>45</v>
      </c>
      <c r="AP2113" s="92">
        <v>6</v>
      </c>
      <c r="AQ2113" s="93"/>
      <c r="AR2113" s="94"/>
      <c r="AS2113" s="96"/>
      <c r="AT2113" s="96"/>
      <c r="AU2113" s="96"/>
      <c r="AV2113" s="95"/>
      <c r="AW2113" s="95"/>
      <c r="AX2113" s="97"/>
      <c r="AY2113" s="97"/>
      <c r="AZ2113" s="97"/>
      <c r="BA2113" s="97"/>
      <c r="BB2113" s="97"/>
      <c r="BC2113" s="99" t="s">
        <v>12859</v>
      </c>
      <c r="BD2113" s="99" t="s">
        <v>12356</v>
      </c>
      <c r="BE2113" s="99"/>
      <c r="BF2113" s="100"/>
      <c r="BG2113" s="103"/>
      <c r="BH2113" s="103"/>
      <c r="BI2113" s="103"/>
      <c r="BJ2113" s="99"/>
      <c r="BK2113" s="112" t="s">
        <v>12487</v>
      </c>
      <c r="BL2113" s="102"/>
      <c r="BM2113" s="99"/>
      <c r="BN2113" s="99"/>
      <c r="BT2113" s="99"/>
      <c r="BU2113" s="99"/>
      <c r="BV2113" s="99"/>
      <c r="BW2113" s="99"/>
      <c r="BX2113" s="99"/>
      <c r="CB2113" s="13" t="s">
        <v>1511</v>
      </c>
    </row>
    <row r="2114" ht="13.75" spans="1:80">
      <c r="A2114" s="88" t="s">
        <v>12861</v>
      </c>
      <c r="B2114" s="88" t="s">
        <v>6670</v>
      </c>
      <c r="C2114" s="106" t="s">
        <v>6669</v>
      </c>
      <c r="D2114" s="89" t="s">
        <v>12266</v>
      </c>
      <c r="E2114" s="88">
        <v>6</v>
      </c>
      <c r="F2114" s="88">
        <v>10</v>
      </c>
      <c r="G2114" s="170">
        <f t="shared" si="35"/>
        <v>60</v>
      </c>
      <c r="H2114" s="94"/>
      <c r="I2114" s="95"/>
      <c r="J2114" s="95"/>
      <c r="K2114" s="95"/>
      <c r="L2114" s="95"/>
      <c r="M2114" s="97"/>
      <c r="N2114" s="94"/>
      <c r="O2114" s="95"/>
      <c r="P2114" s="95"/>
      <c r="Q2114" s="95"/>
      <c r="R2114" s="97"/>
      <c r="S2114" s="94"/>
      <c r="T2114" s="95"/>
      <c r="U2114" s="96"/>
      <c r="V2114" s="95"/>
      <c r="W2114" s="95"/>
      <c r="X2114" s="97"/>
      <c r="Y2114" s="107"/>
      <c r="Z2114" s="108"/>
      <c r="AA2114" s="108"/>
      <c r="AB2114" s="109"/>
      <c r="AC2114" s="109"/>
      <c r="AD2114" s="110"/>
      <c r="AE2114" s="94"/>
      <c r="AF2114" s="96"/>
      <c r="AG2114" s="96">
        <v>12</v>
      </c>
      <c r="AH2114" s="95">
        <v>12</v>
      </c>
      <c r="AI2114" s="95">
        <v>6</v>
      </c>
      <c r="AJ2114" s="95">
        <v>6</v>
      </c>
      <c r="AK2114" s="95"/>
      <c r="AL2114" s="91"/>
      <c r="AM2114" s="113"/>
      <c r="AN2114" s="113">
        <v>6</v>
      </c>
      <c r="AO2114" s="92">
        <v>35</v>
      </c>
      <c r="AP2114" s="92">
        <v>6</v>
      </c>
      <c r="AQ2114" s="93"/>
      <c r="AR2114" s="94"/>
      <c r="AS2114" s="96"/>
      <c r="AT2114" s="96"/>
      <c r="AU2114" s="96"/>
      <c r="AV2114" s="95"/>
      <c r="AW2114" s="95"/>
      <c r="AX2114" s="97"/>
      <c r="AY2114" s="97"/>
      <c r="AZ2114" s="97"/>
      <c r="BA2114" s="97"/>
      <c r="BB2114" s="97"/>
      <c r="BC2114" s="99" t="s">
        <v>12859</v>
      </c>
      <c r="BD2114" s="99" t="s">
        <v>12356</v>
      </c>
      <c r="BE2114" s="99"/>
      <c r="BF2114" s="100"/>
      <c r="BG2114" s="103"/>
      <c r="BH2114" s="103"/>
      <c r="BI2114" s="103"/>
      <c r="BJ2114" s="99"/>
      <c r="BK2114" s="112" t="s">
        <v>12487</v>
      </c>
      <c r="BL2114" s="102"/>
      <c r="BM2114" s="99"/>
      <c r="BN2114" s="99"/>
      <c r="BT2114" s="99"/>
      <c r="BU2114" s="99"/>
      <c r="BV2114" s="99"/>
      <c r="BW2114" s="99"/>
      <c r="BX2114" s="99"/>
      <c r="CB2114" s="13" t="s">
        <v>1511</v>
      </c>
    </row>
    <row r="2115" ht="13.75" spans="1:80">
      <c r="A2115" s="88" t="s">
        <v>12861</v>
      </c>
      <c r="B2115" s="88" t="s">
        <v>6670</v>
      </c>
      <c r="C2115" s="106" t="s">
        <v>6673</v>
      </c>
      <c r="D2115" s="89" t="s">
        <v>12266</v>
      </c>
      <c r="E2115" s="88">
        <v>6</v>
      </c>
      <c r="F2115" s="88">
        <v>10</v>
      </c>
      <c r="G2115" s="170">
        <f t="shared" si="35"/>
        <v>60</v>
      </c>
      <c r="H2115" s="94"/>
      <c r="I2115" s="95"/>
      <c r="J2115" s="95"/>
      <c r="K2115" s="95"/>
      <c r="L2115" s="95"/>
      <c r="M2115" s="97"/>
      <c r="N2115" s="94"/>
      <c r="O2115" s="95"/>
      <c r="P2115" s="95"/>
      <c r="Q2115" s="95"/>
      <c r="R2115" s="97"/>
      <c r="S2115" s="94"/>
      <c r="T2115" s="95"/>
      <c r="U2115" s="96"/>
      <c r="V2115" s="95"/>
      <c r="W2115" s="95"/>
      <c r="X2115" s="97"/>
      <c r="Y2115" s="107"/>
      <c r="Z2115" s="108"/>
      <c r="AA2115" s="108"/>
      <c r="AB2115" s="109"/>
      <c r="AC2115" s="109"/>
      <c r="AD2115" s="110"/>
      <c r="AE2115" s="94"/>
      <c r="AF2115" s="96"/>
      <c r="AG2115" s="96">
        <v>12</v>
      </c>
      <c r="AH2115" s="95">
        <v>12</v>
      </c>
      <c r="AI2115" s="95">
        <v>6</v>
      </c>
      <c r="AJ2115" s="95">
        <v>6</v>
      </c>
      <c r="AK2115" s="95"/>
      <c r="AL2115" s="91"/>
      <c r="AM2115" s="113"/>
      <c r="AN2115" s="113">
        <v>6</v>
      </c>
      <c r="AO2115" s="92">
        <v>35</v>
      </c>
      <c r="AP2115" s="92">
        <v>6</v>
      </c>
      <c r="AQ2115" s="93"/>
      <c r="AR2115" s="94"/>
      <c r="AS2115" s="96"/>
      <c r="AT2115" s="96"/>
      <c r="AU2115" s="96"/>
      <c r="AV2115" s="95"/>
      <c r="AW2115" s="95"/>
      <c r="AX2115" s="97"/>
      <c r="AY2115" s="97"/>
      <c r="AZ2115" s="97"/>
      <c r="BA2115" s="97"/>
      <c r="BB2115" s="97"/>
      <c r="BC2115" s="99" t="s">
        <v>12859</v>
      </c>
      <c r="BD2115" s="99" t="s">
        <v>12356</v>
      </c>
      <c r="BE2115" s="99"/>
      <c r="BF2115" s="100"/>
      <c r="BG2115" s="103"/>
      <c r="BH2115" s="103"/>
      <c r="BI2115" s="103"/>
      <c r="BJ2115" s="99"/>
      <c r="BK2115" s="112" t="s">
        <v>12487</v>
      </c>
      <c r="BL2115" s="102"/>
      <c r="BM2115" s="99"/>
      <c r="BN2115" s="99"/>
      <c r="BT2115" s="99"/>
      <c r="BU2115" s="99"/>
      <c r="BV2115" s="99"/>
      <c r="BW2115" s="99"/>
      <c r="BX2115" s="99"/>
      <c r="CB2115" s="13" t="s">
        <v>1511</v>
      </c>
    </row>
    <row r="2116" ht="13.75" spans="1:80">
      <c r="A2116" s="88" t="s">
        <v>12861</v>
      </c>
      <c r="B2116" s="88" t="s">
        <v>1094</v>
      </c>
      <c r="C2116" s="106" t="s">
        <v>1165</v>
      </c>
      <c r="D2116" s="89" t="s">
        <v>12266</v>
      </c>
      <c r="E2116" s="88">
        <v>6</v>
      </c>
      <c r="F2116" s="88">
        <v>40</v>
      </c>
      <c r="G2116" s="170">
        <f t="shared" si="35"/>
        <v>240</v>
      </c>
      <c r="H2116" s="94"/>
      <c r="I2116" s="95"/>
      <c r="J2116" s="95"/>
      <c r="K2116" s="95"/>
      <c r="L2116" s="95"/>
      <c r="M2116" s="97"/>
      <c r="N2116" s="94"/>
      <c r="O2116" s="95"/>
      <c r="P2116" s="95"/>
      <c r="Q2116" s="95"/>
      <c r="R2116" s="97"/>
      <c r="S2116" s="94"/>
      <c r="T2116" s="95"/>
      <c r="U2116" s="96"/>
      <c r="V2116" s="95"/>
      <c r="W2116" s="95"/>
      <c r="X2116" s="97"/>
      <c r="Y2116" s="107"/>
      <c r="Z2116" s="108"/>
      <c r="AA2116" s="108"/>
      <c r="AB2116" s="109"/>
      <c r="AC2116" s="109"/>
      <c r="AD2116" s="110"/>
      <c r="AE2116" s="94"/>
      <c r="AF2116" s="96"/>
      <c r="AG2116" s="114">
        <v>12</v>
      </c>
      <c r="AH2116" s="114">
        <v>57</v>
      </c>
      <c r="AI2116" s="114">
        <v>6</v>
      </c>
      <c r="AJ2116" s="114">
        <v>6</v>
      </c>
      <c r="AK2116" s="95"/>
      <c r="AL2116" s="91"/>
      <c r="AM2116" s="113"/>
      <c r="AN2116" s="113">
        <v>6</v>
      </c>
      <c r="AO2116" s="92">
        <v>45</v>
      </c>
      <c r="AP2116" s="92">
        <v>6</v>
      </c>
      <c r="AQ2116" s="93"/>
      <c r="AR2116" s="94"/>
      <c r="AS2116" s="96"/>
      <c r="AT2116" s="96"/>
      <c r="AU2116" s="96"/>
      <c r="AV2116" s="95"/>
      <c r="AW2116" s="95"/>
      <c r="AX2116" s="97"/>
      <c r="AY2116" s="97"/>
      <c r="AZ2116" s="97"/>
      <c r="BA2116" s="97"/>
      <c r="BB2116" s="97"/>
      <c r="BC2116" s="99" t="s">
        <v>12859</v>
      </c>
      <c r="BD2116" s="99" t="s">
        <v>12356</v>
      </c>
      <c r="BE2116" s="99"/>
      <c r="BF2116" s="100"/>
      <c r="BG2116" s="103"/>
      <c r="BH2116" s="103"/>
      <c r="BI2116" s="103"/>
      <c r="BJ2116" s="99"/>
      <c r="BK2116" s="112" t="s">
        <v>12487</v>
      </c>
      <c r="BL2116" s="102"/>
      <c r="BM2116" s="99"/>
      <c r="BN2116" s="99"/>
      <c r="BT2116" s="99"/>
      <c r="BU2116" s="99"/>
      <c r="BV2116" s="99"/>
      <c r="BW2116" s="99"/>
      <c r="BX2116" s="99"/>
      <c r="CB2116" s="13" t="s">
        <v>1511</v>
      </c>
    </row>
    <row r="2117" ht="13.75" spans="1:80">
      <c r="A2117" s="88" t="s">
        <v>12861</v>
      </c>
      <c r="B2117" s="88" t="s">
        <v>1094</v>
      </c>
      <c r="C2117" s="106" t="s">
        <v>1093</v>
      </c>
      <c r="D2117" s="89" t="s">
        <v>12266</v>
      </c>
      <c r="E2117" s="88">
        <v>6</v>
      </c>
      <c r="F2117" s="88">
        <v>40</v>
      </c>
      <c r="G2117" s="170">
        <f t="shared" si="35"/>
        <v>240</v>
      </c>
      <c r="H2117" s="94"/>
      <c r="I2117" s="95"/>
      <c r="J2117" s="95"/>
      <c r="K2117" s="95"/>
      <c r="L2117" s="95"/>
      <c r="M2117" s="97"/>
      <c r="N2117" s="94"/>
      <c r="O2117" s="95"/>
      <c r="P2117" s="95"/>
      <c r="Q2117" s="95"/>
      <c r="R2117" s="97"/>
      <c r="S2117" s="94"/>
      <c r="T2117" s="95"/>
      <c r="U2117" s="96"/>
      <c r="V2117" s="95"/>
      <c r="W2117" s="95"/>
      <c r="X2117" s="97"/>
      <c r="Y2117" s="107"/>
      <c r="Z2117" s="108"/>
      <c r="AA2117" s="108"/>
      <c r="AB2117" s="109"/>
      <c r="AC2117" s="109"/>
      <c r="AD2117" s="110"/>
      <c r="AE2117" s="94"/>
      <c r="AF2117" s="96"/>
      <c r="AG2117" s="96">
        <v>12</v>
      </c>
      <c r="AH2117" s="95">
        <v>57</v>
      </c>
      <c r="AI2117" s="95">
        <v>6</v>
      </c>
      <c r="AJ2117" s="95">
        <v>6</v>
      </c>
      <c r="AK2117" s="95"/>
      <c r="AL2117" s="91"/>
      <c r="AM2117" s="113"/>
      <c r="AN2117" s="113">
        <v>6</v>
      </c>
      <c r="AO2117" s="92">
        <v>45</v>
      </c>
      <c r="AP2117" s="92">
        <v>6</v>
      </c>
      <c r="AQ2117" s="93"/>
      <c r="AR2117" s="94"/>
      <c r="AS2117" s="96"/>
      <c r="AT2117" s="96"/>
      <c r="AU2117" s="96"/>
      <c r="AV2117" s="95"/>
      <c r="AW2117" s="95"/>
      <c r="AX2117" s="97"/>
      <c r="AY2117" s="97"/>
      <c r="AZ2117" s="97"/>
      <c r="BA2117" s="97"/>
      <c r="BB2117" s="97"/>
      <c r="BC2117" s="99" t="s">
        <v>12859</v>
      </c>
      <c r="BD2117" s="99" t="s">
        <v>12356</v>
      </c>
      <c r="BE2117" s="99"/>
      <c r="BF2117" s="100"/>
      <c r="BG2117" s="103"/>
      <c r="BH2117" s="103"/>
      <c r="BI2117" s="103"/>
      <c r="BJ2117" s="99"/>
      <c r="BK2117" s="112" t="s">
        <v>12487</v>
      </c>
      <c r="BL2117" s="102"/>
      <c r="BM2117" s="99"/>
      <c r="BN2117" s="99"/>
      <c r="BT2117" s="99"/>
      <c r="BU2117" s="99"/>
      <c r="BV2117" s="99"/>
      <c r="BW2117" s="99"/>
      <c r="BX2117" s="99"/>
      <c r="CB2117" s="13" t="s">
        <v>1511</v>
      </c>
    </row>
    <row r="2118" ht="13.75" spans="1:80">
      <c r="A2118" s="88" t="s">
        <v>12861</v>
      </c>
      <c r="B2118" s="88" t="s">
        <v>6681</v>
      </c>
      <c r="C2118" s="106" t="s">
        <v>6680</v>
      </c>
      <c r="D2118" s="89" t="s">
        <v>12266</v>
      </c>
      <c r="E2118" s="88">
        <v>6</v>
      </c>
      <c r="F2118" s="88">
        <v>38</v>
      </c>
      <c r="G2118" s="170">
        <f t="shared" si="35"/>
        <v>228</v>
      </c>
      <c r="H2118" s="94"/>
      <c r="I2118" s="95"/>
      <c r="J2118" s="95"/>
      <c r="K2118" s="95"/>
      <c r="L2118" s="95"/>
      <c r="M2118" s="97"/>
      <c r="N2118" s="94"/>
      <c r="O2118" s="95"/>
      <c r="P2118" s="95"/>
      <c r="Q2118" s="95"/>
      <c r="R2118" s="97"/>
      <c r="S2118" s="94"/>
      <c r="T2118" s="95"/>
      <c r="U2118" s="96"/>
      <c r="V2118" s="95"/>
      <c r="W2118" s="95"/>
      <c r="X2118" s="97"/>
      <c r="Y2118" s="107"/>
      <c r="Z2118" s="108"/>
      <c r="AA2118" s="108"/>
      <c r="AB2118" s="109"/>
      <c r="AC2118" s="109"/>
      <c r="AD2118" s="110"/>
      <c r="AE2118" s="94"/>
      <c r="AF2118" s="96"/>
      <c r="AG2118" s="96">
        <v>12</v>
      </c>
      <c r="AH2118" s="95">
        <v>57</v>
      </c>
      <c r="AI2118" s="95">
        <v>6</v>
      </c>
      <c r="AJ2118" s="95">
        <v>6</v>
      </c>
      <c r="AK2118" s="95"/>
      <c r="AL2118" s="91"/>
      <c r="AM2118" s="113"/>
      <c r="AN2118" s="113">
        <v>6</v>
      </c>
      <c r="AO2118" s="92">
        <v>45</v>
      </c>
      <c r="AP2118" s="92">
        <v>6</v>
      </c>
      <c r="AQ2118" s="93"/>
      <c r="AR2118" s="94"/>
      <c r="AS2118" s="96"/>
      <c r="AT2118" s="96"/>
      <c r="AU2118" s="96"/>
      <c r="AV2118" s="95"/>
      <c r="AW2118" s="95"/>
      <c r="AX2118" s="97"/>
      <c r="AY2118" s="97"/>
      <c r="AZ2118" s="97"/>
      <c r="BA2118" s="97"/>
      <c r="BB2118" s="97"/>
      <c r="BC2118" s="99" t="s">
        <v>12859</v>
      </c>
      <c r="BD2118" s="99" t="s">
        <v>12356</v>
      </c>
      <c r="BE2118" s="99"/>
      <c r="BF2118" s="100"/>
      <c r="BG2118" s="103"/>
      <c r="BH2118" s="103"/>
      <c r="BI2118" s="103"/>
      <c r="BJ2118" s="99"/>
      <c r="BK2118" s="112" t="s">
        <v>12487</v>
      </c>
      <c r="BL2118" s="102"/>
      <c r="BM2118" s="99"/>
      <c r="BN2118" s="99"/>
      <c r="BT2118" s="99"/>
      <c r="BU2118" s="99"/>
      <c r="BV2118" s="99"/>
      <c r="BW2118" s="99"/>
      <c r="BX2118" s="99"/>
      <c r="CB2118" s="13" t="s">
        <v>1511</v>
      </c>
    </row>
    <row r="2119" ht="13.75" spans="1:80">
      <c r="A2119" s="88" t="s">
        <v>12861</v>
      </c>
      <c r="B2119" s="88" t="s">
        <v>6681</v>
      </c>
      <c r="C2119" s="106" t="s">
        <v>6684</v>
      </c>
      <c r="D2119" s="89" t="s">
        <v>12266</v>
      </c>
      <c r="E2119" s="88">
        <v>6</v>
      </c>
      <c r="F2119" s="88">
        <v>38</v>
      </c>
      <c r="G2119" s="170">
        <f t="shared" si="35"/>
        <v>228</v>
      </c>
      <c r="H2119" s="94"/>
      <c r="I2119" s="95"/>
      <c r="J2119" s="95"/>
      <c r="K2119" s="95"/>
      <c r="L2119" s="95"/>
      <c r="M2119" s="97"/>
      <c r="N2119" s="94"/>
      <c r="O2119" s="95"/>
      <c r="P2119" s="95"/>
      <c r="Q2119" s="95"/>
      <c r="R2119" s="97"/>
      <c r="S2119" s="94"/>
      <c r="T2119" s="95"/>
      <c r="U2119" s="96"/>
      <c r="V2119" s="95"/>
      <c r="W2119" s="95"/>
      <c r="X2119" s="97"/>
      <c r="Y2119" s="107"/>
      <c r="Z2119" s="108"/>
      <c r="AA2119" s="108"/>
      <c r="AB2119" s="109"/>
      <c r="AC2119" s="109"/>
      <c r="AD2119" s="110"/>
      <c r="AE2119" s="94"/>
      <c r="AF2119" s="96"/>
      <c r="AG2119" s="96">
        <v>12</v>
      </c>
      <c r="AH2119" s="95">
        <v>57</v>
      </c>
      <c r="AI2119" s="95">
        <v>6</v>
      </c>
      <c r="AJ2119" s="95">
        <v>6</v>
      </c>
      <c r="AK2119" s="95"/>
      <c r="AL2119" s="91"/>
      <c r="AM2119" s="113"/>
      <c r="AN2119" s="113">
        <v>6</v>
      </c>
      <c r="AO2119" s="92">
        <v>45</v>
      </c>
      <c r="AP2119" s="92">
        <v>6</v>
      </c>
      <c r="AQ2119" s="93"/>
      <c r="AR2119" s="94"/>
      <c r="AS2119" s="96"/>
      <c r="AT2119" s="96"/>
      <c r="AU2119" s="96"/>
      <c r="AV2119" s="95"/>
      <c r="AW2119" s="95"/>
      <c r="AX2119" s="97"/>
      <c r="AY2119" s="97"/>
      <c r="AZ2119" s="97"/>
      <c r="BA2119" s="97"/>
      <c r="BB2119" s="97"/>
      <c r="BC2119" s="99" t="s">
        <v>12859</v>
      </c>
      <c r="BD2119" s="99" t="s">
        <v>12356</v>
      </c>
      <c r="BE2119" s="99"/>
      <c r="BF2119" s="100"/>
      <c r="BG2119" s="103"/>
      <c r="BH2119" s="103"/>
      <c r="BI2119" s="103"/>
      <c r="BJ2119" s="99"/>
      <c r="BK2119" s="112" t="s">
        <v>12487</v>
      </c>
      <c r="BL2119" s="102"/>
      <c r="BM2119" s="99"/>
      <c r="BN2119" s="99"/>
      <c r="BT2119" s="99"/>
      <c r="BU2119" s="99"/>
      <c r="BV2119" s="99"/>
      <c r="BW2119" s="99"/>
      <c r="BX2119" s="99"/>
      <c r="CB2119" s="13" t="s">
        <v>1511</v>
      </c>
    </row>
    <row r="2120" ht="13.75" spans="1:80">
      <c r="A2120" s="88" t="s">
        <v>12861</v>
      </c>
      <c r="B2120" s="88" t="s">
        <v>6688</v>
      </c>
      <c r="C2120" s="106" t="s">
        <v>6687</v>
      </c>
      <c r="D2120" s="89" t="s">
        <v>12266</v>
      </c>
      <c r="E2120" s="88">
        <v>6</v>
      </c>
      <c r="F2120" s="88">
        <v>38</v>
      </c>
      <c r="G2120" s="170">
        <f t="shared" si="35"/>
        <v>228</v>
      </c>
      <c r="H2120" s="94"/>
      <c r="I2120" s="95"/>
      <c r="J2120" s="95"/>
      <c r="K2120" s="95"/>
      <c r="L2120" s="95"/>
      <c r="M2120" s="97"/>
      <c r="N2120" s="94"/>
      <c r="O2120" s="95"/>
      <c r="P2120" s="95"/>
      <c r="Q2120" s="95"/>
      <c r="R2120" s="97"/>
      <c r="S2120" s="94"/>
      <c r="T2120" s="95"/>
      <c r="U2120" s="96"/>
      <c r="V2120" s="95"/>
      <c r="W2120" s="95"/>
      <c r="X2120" s="97"/>
      <c r="Y2120" s="107"/>
      <c r="Z2120" s="108"/>
      <c r="AA2120" s="108"/>
      <c r="AB2120" s="109"/>
      <c r="AC2120" s="109"/>
      <c r="AD2120" s="110"/>
      <c r="AE2120" s="94"/>
      <c r="AF2120" s="96"/>
      <c r="AG2120" s="96">
        <v>12</v>
      </c>
      <c r="AH2120" s="95">
        <v>57</v>
      </c>
      <c r="AI2120" s="95">
        <v>6</v>
      </c>
      <c r="AJ2120" s="95">
        <v>6</v>
      </c>
      <c r="AK2120" s="95"/>
      <c r="AL2120" s="91"/>
      <c r="AM2120" s="113"/>
      <c r="AN2120" s="113">
        <v>6</v>
      </c>
      <c r="AO2120" s="92">
        <v>45</v>
      </c>
      <c r="AP2120" s="92">
        <v>6</v>
      </c>
      <c r="AQ2120" s="93"/>
      <c r="AR2120" s="94"/>
      <c r="AS2120" s="96"/>
      <c r="AT2120" s="96"/>
      <c r="AU2120" s="96"/>
      <c r="AV2120" s="95"/>
      <c r="AW2120" s="95"/>
      <c r="AX2120" s="97"/>
      <c r="AY2120" s="97"/>
      <c r="AZ2120" s="97"/>
      <c r="BA2120" s="97"/>
      <c r="BB2120" s="97"/>
      <c r="BC2120" s="99" t="s">
        <v>12859</v>
      </c>
      <c r="BD2120" s="99" t="s">
        <v>12356</v>
      </c>
      <c r="BE2120" s="99"/>
      <c r="BF2120" s="100"/>
      <c r="BG2120" s="103"/>
      <c r="BH2120" s="103"/>
      <c r="BI2120" s="103"/>
      <c r="BJ2120" s="99"/>
      <c r="BK2120" s="112" t="s">
        <v>12487</v>
      </c>
      <c r="BL2120" s="102"/>
      <c r="BM2120" s="99"/>
      <c r="BN2120" s="99"/>
      <c r="BT2120" s="99"/>
      <c r="BU2120" s="99"/>
      <c r="BV2120" s="99"/>
      <c r="BW2120" s="99"/>
      <c r="BX2120" s="99"/>
      <c r="CB2120" s="13" t="s">
        <v>1511</v>
      </c>
    </row>
    <row r="2121" ht="13.75" spans="1:80">
      <c r="A2121" s="88" t="s">
        <v>12861</v>
      </c>
      <c r="B2121" s="88" t="s">
        <v>6830</v>
      </c>
      <c r="C2121" s="106" t="s">
        <v>6829</v>
      </c>
      <c r="D2121" s="89" t="s">
        <v>12266</v>
      </c>
      <c r="E2121" s="88">
        <v>6</v>
      </c>
      <c r="F2121" s="88">
        <v>38</v>
      </c>
      <c r="G2121" s="170">
        <f t="shared" si="35"/>
        <v>228</v>
      </c>
      <c r="H2121" s="94"/>
      <c r="I2121" s="95"/>
      <c r="J2121" s="95"/>
      <c r="K2121" s="95"/>
      <c r="L2121" s="95"/>
      <c r="M2121" s="97"/>
      <c r="N2121" s="94"/>
      <c r="O2121" s="95"/>
      <c r="P2121" s="95"/>
      <c r="Q2121" s="95"/>
      <c r="R2121" s="97"/>
      <c r="S2121" s="94"/>
      <c r="T2121" s="95"/>
      <c r="U2121" s="96"/>
      <c r="V2121" s="95"/>
      <c r="W2121" s="95"/>
      <c r="X2121" s="97"/>
      <c r="Y2121" s="107"/>
      <c r="Z2121" s="108"/>
      <c r="AA2121" s="108"/>
      <c r="AB2121" s="109"/>
      <c r="AC2121" s="109"/>
      <c r="AD2121" s="110"/>
      <c r="AE2121" s="94"/>
      <c r="AF2121" s="96"/>
      <c r="AG2121" s="96">
        <v>12</v>
      </c>
      <c r="AH2121" s="95">
        <v>57</v>
      </c>
      <c r="AI2121" s="95">
        <v>6</v>
      </c>
      <c r="AJ2121" s="95">
        <v>6</v>
      </c>
      <c r="AK2121" s="95"/>
      <c r="AL2121" s="91"/>
      <c r="AM2121" s="113"/>
      <c r="AN2121" s="113">
        <v>6</v>
      </c>
      <c r="AO2121" s="92">
        <v>45</v>
      </c>
      <c r="AP2121" s="92">
        <v>6</v>
      </c>
      <c r="AQ2121" s="93"/>
      <c r="AR2121" s="94"/>
      <c r="AS2121" s="96"/>
      <c r="AT2121" s="96"/>
      <c r="AU2121" s="96"/>
      <c r="AV2121" s="95"/>
      <c r="AW2121" s="95"/>
      <c r="AX2121" s="97"/>
      <c r="AY2121" s="97"/>
      <c r="AZ2121" s="97"/>
      <c r="BA2121" s="97"/>
      <c r="BB2121" s="97"/>
      <c r="BC2121" s="99" t="s">
        <v>12859</v>
      </c>
      <c r="BD2121" s="99" t="s">
        <v>12356</v>
      </c>
      <c r="BE2121" s="99"/>
      <c r="BF2121" s="100"/>
      <c r="BG2121" s="103"/>
      <c r="BH2121" s="103"/>
      <c r="BI2121" s="103"/>
      <c r="BJ2121" s="99"/>
      <c r="BK2121" s="112" t="s">
        <v>12487</v>
      </c>
      <c r="BL2121" s="102"/>
      <c r="BM2121" s="99"/>
      <c r="BN2121" s="99"/>
      <c r="BT2121" s="99"/>
      <c r="BU2121" s="99"/>
      <c r="BV2121" s="99"/>
      <c r="BW2121" s="99"/>
      <c r="BX2121" s="99"/>
      <c r="CB2121" s="13" t="s">
        <v>1511</v>
      </c>
    </row>
    <row r="2122" ht="13.75" spans="1:80">
      <c r="A2122" s="88" t="s">
        <v>12861</v>
      </c>
      <c r="B2122" s="88" t="s">
        <v>1098</v>
      </c>
      <c r="C2122" s="106" t="s">
        <v>9527</v>
      </c>
      <c r="D2122" s="89" t="s">
        <v>12266</v>
      </c>
      <c r="E2122" s="88">
        <v>6</v>
      </c>
      <c r="F2122" s="88">
        <v>38</v>
      </c>
      <c r="G2122" s="170">
        <f t="shared" si="35"/>
        <v>228</v>
      </c>
      <c r="H2122" s="94"/>
      <c r="I2122" s="95"/>
      <c r="J2122" s="95"/>
      <c r="K2122" s="95"/>
      <c r="L2122" s="95"/>
      <c r="M2122" s="97"/>
      <c r="N2122" s="94"/>
      <c r="O2122" s="95"/>
      <c r="P2122" s="95"/>
      <c r="Q2122" s="95"/>
      <c r="R2122" s="97"/>
      <c r="S2122" s="94"/>
      <c r="T2122" s="95"/>
      <c r="U2122" s="96"/>
      <c r="V2122" s="95"/>
      <c r="W2122" s="95"/>
      <c r="X2122" s="97"/>
      <c r="Y2122" s="107"/>
      <c r="Z2122" s="108"/>
      <c r="AA2122" s="108"/>
      <c r="AB2122" s="109"/>
      <c r="AC2122" s="109"/>
      <c r="AD2122" s="110"/>
      <c r="AE2122" s="94"/>
      <c r="AF2122" s="96"/>
      <c r="AG2122" s="96">
        <v>12</v>
      </c>
      <c r="AH2122" s="95">
        <v>57</v>
      </c>
      <c r="AI2122" s="95">
        <v>6</v>
      </c>
      <c r="AJ2122" s="95">
        <v>6</v>
      </c>
      <c r="AK2122" s="95"/>
      <c r="AL2122" s="91"/>
      <c r="AM2122" s="113"/>
      <c r="AN2122" s="113">
        <v>6</v>
      </c>
      <c r="AO2122" s="92">
        <v>45</v>
      </c>
      <c r="AP2122" s="92">
        <v>6</v>
      </c>
      <c r="AQ2122" s="93"/>
      <c r="AR2122" s="94"/>
      <c r="AS2122" s="96"/>
      <c r="AT2122" s="96"/>
      <c r="AU2122" s="96"/>
      <c r="AV2122" s="95"/>
      <c r="AW2122" s="95"/>
      <c r="AX2122" s="97"/>
      <c r="AY2122" s="97"/>
      <c r="AZ2122" s="97"/>
      <c r="BA2122" s="97"/>
      <c r="BB2122" s="97"/>
      <c r="BC2122" s="99" t="s">
        <v>12859</v>
      </c>
      <c r="BD2122" s="99" t="s">
        <v>12356</v>
      </c>
      <c r="BE2122" s="99"/>
      <c r="BF2122" s="100"/>
      <c r="BG2122" s="103"/>
      <c r="BH2122" s="103"/>
      <c r="BI2122" s="103"/>
      <c r="BJ2122" s="99"/>
      <c r="BK2122" s="112" t="s">
        <v>12487</v>
      </c>
      <c r="BL2122" s="102"/>
      <c r="BM2122" s="99"/>
      <c r="BN2122" s="99"/>
      <c r="BT2122" s="99"/>
      <c r="BU2122" s="99"/>
      <c r="BV2122" s="99"/>
      <c r="BW2122" s="99"/>
      <c r="BX2122" s="99"/>
      <c r="CB2122" s="13" t="s">
        <v>1511</v>
      </c>
    </row>
    <row r="2123" ht="13.75" spans="1:80">
      <c r="A2123" s="88" t="s">
        <v>12861</v>
      </c>
      <c r="B2123" s="88" t="s">
        <v>1098</v>
      </c>
      <c r="C2123" s="106" t="s">
        <v>9566</v>
      </c>
      <c r="D2123" s="89" t="s">
        <v>12266</v>
      </c>
      <c r="E2123" s="88">
        <v>6</v>
      </c>
      <c r="F2123" s="88">
        <v>38</v>
      </c>
      <c r="G2123" s="170">
        <f t="shared" si="35"/>
        <v>228</v>
      </c>
      <c r="H2123" s="94"/>
      <c r="I2123" s="95"/>
      <c r="J2123" s="95"/>
      <c r="K2123" s="95"/>
      <c r="L2123" s="95"/>
      <c r="M2123" s="97"/>
      <c r="N2123" s="94"/>
      <c r="O2123" s="95"/>
      <c r="P2123" s="95"/>
      <c r="Q2123" s="95"/>
      <c r="R2123" s="97"/>
      <c r="S2123" s="94"/>
      <c r="T2123" s="95"/>
      <c r="U2123" s="96"/>
      <c r="V2123" s="95"/>
      <c r="W2123" s="95"/>
      <c r="X2123" s="97"/>
      <c r="Y2123" s="107"/>
      <c r="Z2123" s="109"/>
      <c r="AA2123" s="108"/>
      <c r="AB2123" s="109"/>
      <c r="AC2123" s="109"/>
      <c r="AD2123" s="110"/>
      <c r="AE2123" s="94"/>
      <c r="AF2123" s="96"/>
      <c r="AG2123" s="96">
        <v>12</v>
      </c>
      <c r="AH2123" s="95">
        <v>57</v>
      </c>
      <c r="AI2123" s="95">
        <v>6</v>
      </c>
      <c r="AJ2123" s="95">
        <v>6</v>
      </c>
      <c r="AK2123" s="95"/>
      <c r="AL2123" s="91"/>
      <c r="AM2123" s="113"/>
      <c r="AN2123" s="113">
        <v>6</v>
      </c>
      <c r="AO2123" s="92">
        <v>45</v>
      </c>
      <c r="AP2123" s="92">
        <v>6</v>
      </c>
      <c r="AQ2123" s="93"/>
      <c r="AR2123" s="94"/>
      <c r="AS2123" s="96"/>
      <c r="AT2123" s="96"/>
      <c r="AU2123" s="96"/>
      <c r="AV2123" s="95"/>
      <c r="AW2123" s="95"/>
      <c r="AX2123" s="97"/>
      <c r="AY2123" s="97"/>
      <c r="AZ2123" s="97"/>
      <c r="BA2123" s="97"/>
      <c r="BB2123" s="97"/>
      <c r="BC2123" s="99" t="s">
        <v>12859</v>
      </c>
      <c r="BD2123" s="99" t="s">
        <v>12356</v>
      </c>
      <c r="BE2123" s="99"/>
      <c r="BF2123" s="100"/>
      <c r="BG2123" s="103"/>
      <c r="BH2123" s="103"/>
      <c r="BI2123" s="103"/>
      <c r="BJ2123" s="99"/>
      <c r="BK2123" s="112" t="s">
        <v>12487</v>
      </c>
      <c r="BL2123" s="102"/>
      <c r="BM2123" s="99"/>
      <c r="BT2123" s="99"/>
      <c r="BU2123" s="99"/>
      <c r="BV2123" s="99"/>
      <c r="BW2123" s="99"/>
      <c r="BX2123" s="99"/>
      <c r="CB2123" s="13" t="s">
        <v>1511</v>
      </c>
    </row>
    <row r="2124" ht="13.75" spans="1:80">
      <c r="A2124" s="88" t="s">
        <v>12861</v>
      </c>
      <c r="B2124" s="88" t="s">
        <v>1098</v>
      </c>
      <c r="C2124" s="106" t="s">
        <v>1097</v>
      </c>
      <c r="D2124" s="89" t="s">
        <v>12266</v>
      </c>
      <c r="E2124" s="88">
        <v>6</v>
      </c>
      <c r="F2124" s="88">
        <v>38</v>
      </c>
      <c r="G2124" s="170">
        <f t="shared" si="35"/>
        <v>228</v>
      </c>
      <c r="H2124" s="94"/>
      <c r="I2124" s="95"/>
      <c r="J2124" s="95"/>
      <c r="K2124" s="95"/>
      <c r="L2124" s="95"/>
      <c r="M2124" s="97"/>
      <c r="N2124" s="94"/>
      <c r="O2124" s="95"/>
      <c r="P2124" s="95"/>
      <c r="Q2124" s="95"/>
      <c r="R2124" s="97"/>
      <c r="S2124" s="94"/>
      <c r="T2124" s="95"/>
      <c r="U2124" s="96"/>
      <c r="V2124" s="95"/>
      <c r="W2124" s="95"/>
      <c r="X2124" s="97"/>
      <c r="Y2124" s="107"/>
      <c r="Z2124" s="109"/>
      <c r="AA2124" s="108"/>
      <c r="AB2124" s="109"/>
      <c r="AC2124" s="109"/>
      <c r="AD2124" s="110"/>
      <c r="AE2124" s="94"/>
      <c r="AF2124" s="96"/>
      <c r="AG2124" s="96">
        <v>12</v>
      </c>
      <c r="AH2124" s="95">
        <v>57</v>
      </c>
      <c r="AI2124" s="95">
        <v>6</v>
      </c>
      <c r="AJ2124" s="95">
        <v>6</v>
      </c>
      <c r="AK2124" s="95"/>
      <c r="AL2124" s="91"/>
      <c r="AM2124" s="113"/>
      <c r="AN2124" s="132">
        <v>19</v>
      </c>
      <c r="AO2124" s="133">
        <v>42</v>
      </c>
      <c r="AP2124" s="92">
        <v>6</v>
      </c>
      <c r="AQ2124" s="93"/>
      <c r="AR2124" s="94"/>
      <c r="AS2124" s="96"/>
      <c r="AT2124" s="96"/>
      <c r="AU2124" s="96"/>
      <c r="AV2124" s="95"/>
      <c r="AW2124" s="95"/>
      <c r="AX2124" s="97"/>
      <c r="AY2124" s="97"/>
      <c r="AZ2124" s="97"/>
      <c r="BA2124" s="97"/>
      <c r="BB2124" s="97"/>
      <c r="BC2124" s="99" t="s">
        <v>12859</v>
      </c>
      <c r="BD2124" s="99" t="s">
        <v>12356</v>
      </c>
      <c r="BE2124" s="99"/>
      <c r="BF2124" s="100"/>
      <c r="BG2124" s="103"/>
      <c r="BH2124" s="103"/>
      <c r="BI2124" s="103"/>
      <c r="BJ2124" s="99"/>
      <c r="BK2124" s="112" t="s">
        <v>12487</v>
      </c>
      <c r="BL2124" s="102"/>
      <c r="BM2124" s="99"/>
      <c r="BT2124" s="99"/>
      <c r="BU2124" s="99"/>
      <c r="BV2124" s="99"/>
      <c r="BW2124" s="99"/>
      <c r="BX2124" s="99"/>
      <c r="CB2124" s="13" t="s">
        <v>1511</v>
      </c>
    </row>
    <row r="2125" ht="13.75" spans="1:80">
      <c r="A2125" s="88" t="s">
        <v>12861</v>
      </c>
      <c r="B2125" s="88" t="s">
        <v>1098</v>
      </c>
      <c r="C2125" s="106" t="s">
        <v>9565</v>
      </c>
      <c r="D2125" s="89" t="s">
        <v>12266</v>
      </c>
      <c r="E2125" s="88">
        <v>6</v>
      </c>
      <c r="F2125" s="88">
        <v>38</v>
      </c>
      <c r="G2125" s="170">
        <f t="shared" si="35"/>
        <v>228</v>
      </c>
      <c r="H2125" s="94"/>
      <c r="I2125" s="95"/>
      <c r="J2125" s="95"/>
      <c r="K2125" s="95"/>
      <c r="L2125" s="95"/>
      <c r="M2125" s="97"/>
      <c r="N2125" s="94"/>
      <c r="O2125" s="95"/>
      <c r="P2125" s="95"/>
      <c r="Q2125" s="95"/>
      <c r="R2125" s="97"/>
      <c r="S2125" s="94"/>
      <c r="T2125" s="95"/>
      <c r="U2125" s="96"/>
      <c r="V2125" s="95"/>
      <c r="W2125" s="95"/>
      <c r="X2125" s="97"/>
      <c r="Y2125" s="107"/>
      <c r="Z2125" s="109"/>
      <c r="AA2125" s="108"/>
      <c r="AB2125" s="109"/>
      <c r="AC2125" s="109"/>
      <c r="AD2125" s="110"/>
      <c r="AE2125" s="94"/>
      <c r="AF2125" s="96"/>
      <c r="AG2125" s="96">
        <v>12</v>
      </c>
      <c r="AH2125" s="95">
        <v>57</v>
      </c>
      <c r="AI2125" s="95">
        <v>6</v>
      </c>
      <c r="AJ2125" s="95">
        <v>6</v>
      </c>
      <c r="AK2125" s="95"/>
      <c r="AL2125" s="91"/>
      <c r="AM2125" s="113"/>
      <c r="AN2125" s="113">
        <v>6</v>
      </c>
      <c r="AO2125" s="92">
        <v>45</v>
      </c>
      <c r="AP2125" s="92">
        <v>6</v>
      </c>
      <c r="AQ2125" s="93"/>
      <c r="AR2125" s="94"/>
      <c r="AS2125" s="96"/>
      <c r="AT2125" s="96"/>
      <c r="AU2125" s="96"/>
      <c r="AV2125" s="95"/>
      <c r="AW2125" s="95"/>
      <c r="AX2125" s="97"/>
      <c r="AY2125" s="97"/>
      <c r="AZ2125" s="97"/>
      <c r="BA2125" s="97"/>
      <c r="BB2125" s="97"/>
      <c r="BC2125" s="99" t="s">
        <v>12859</v>
      </c>
      <c r="BD2125" s="99" t="s">
        <v>12356</v>
      </c>
      <c r="BE2125" s="99"/>
      <c r="BF2125" s="100"/>
      <c r="BG2125" s="103"/>
      <c r="BH2125" s="103"/>
      <c r="BI2125" s="103"/>
      <c r="BJ2125" s="99"/>
      <c r="BK2125" s="112" t="s">
        <v>12487</v>
      </c>
      <c r="BL2125" s="102"/>
      <c r="BM2125" s="99"/>
      <c r="BT2125" s="99"/>
      <c r="BU2125" s="99"/>
      <c r="BV2125" s="99"/>
      <c r="BW2125" s="99"/>
      <c r="BX2125" s="99"/>
      <c r="CB2125" s="13" t="s">
        <v>1511</v>
      </c>
    </row>
    <row r="2126" ht="13.75" spans="1:80">
      <c r="A2126" s="88" t="s">
        <v>12861</v>
      </c>
      <c r="B2126" s="88" t="s">
        <v>1096</v>
      </c>
      <c r="C2126" s="106" t="s">
        <v>1095</v>
      </c>
      <c r="D2126" s="89" t="s">
        <v>12266</v>
      </c>
      <c r="E2126" s="88">
        <v>6</v>
      </c>
      <c r="F2126" s="88">
        <v>38</v>
      </c>
      <c r="G2126" s="170">
        <f t="shared" si="35"/>
        <v>228</v>
      </c>
      <c r="H2126" s="94"/>
      <c r="I2126" s="95"/>
      <c r="J2126" s="95"/>
      <c r="K2126" s="95"/>
      <c r="L2126" s="95"/>
      <c r="M2126" s="97"/>
      <c r="N2126" s="94"/>
      <c r="O2126" s="95"/>
      <c r="P2126" s="95"/>
      <c r="Q2126" s="95"/>
      <c r="R2126" s="97"/>
      <c r="S2126" s="94"/>
      <c r="T2126" s="95"/>
      <c r="U2126" s="96"/>
      <c r="V2126" s="95"/>
      <c r="W2126" s="95"/>
      <c r="X2126" s="97"/>
      <c r="Y2126" s="107"/>
      <c r="Z2126" s="109"/>
      <c r="AA2126" s="108"/>
      <c r="AB2126" s="109"/>
      <c r="AC2126" s="109"/>
      <c r="AD2126" s="110"/>
      <c r="AE2126" s="94"/>
      <c r="AF2126" s="96"/>
      <c r="AG2126" s="96">
        <v>12</v>
      </c>
      <c r="AH2126" s="95">
        <v>57</v>
      </c>
      <c r="AI2126" s="95">
        <v>6</v>
      </c>
      <c r="AJ2126" s="95">
        <v>6</v>
      </c>
      <c r="AK2126" s="95"/>
      <c r="AL2126" s="91"/>
      <c r="AM2126" s="113"/>
      <c r="AN2126" s="113">
        <v>6</v>
      </c>
      <c r="AO2126" s="92">
        <v>45</v>
      </c>
      <c r="AP2126" s="92">
        <v>6</v>
      </c>
      <c r="AQ2126" s="93"/>
      <c r="AR2126" s="94"/>
      <c r="AS2126" s="96"/>
      <c r="AT2126" s="96"/>
      <c r="AU2126" s="96"/>
      <c r="AV2126" s="95"/>
      <c r="AW2126" s="95"/>
      <c r="AX2126" s="97"/>
      <c r="AY2126" s="97"/>
      <c r="AZ2126" s="97"/>
      <c r="BA2126" s="97"/>
      <c r="BB2126" s="97"/>
      <c r="BC2126" s="99" t="s">
        <v>12859</v>
      </c>
      <c r="BD2126" s="99" t="s">
        <v>12356</v>
      </c>
      <c r="BE2126" s="99"/>
      <c r="BF2126" s="100"/>
      <c r="BG2126" s="103"/>
      <c r="BH2126" s="103"/>
      <c r="BI2126" s="103"/>
      <c r="BJ2126" s="99"/>
      <c r="BK2126" s="112" t="s">
        <v>12487</v>
      </c>
      <c r="BL2126" s="102"/>
      <c r="BM2126" s="99"/>
      <c r="BT2126" s="99"/>
      <c r="BU2126" s="99"/>
      <c r="BV2126" s="99"/>
      <c r="BW2126" s="99"/>
      <c r="BX2126" s="99"/>
      <c r="CB2126" s="13" t="s">
        <v>1511</v>
      </c>
    </row>
    <row r="2127" ht="13.75" spans="1:80">
      <c r="A2127" s="88" t="s">
        <v>12861</v>
      </c>
      <c r="B2127" s="88" t="s">
        <v>1164</v>
      </c>
      <c r="C2127" s="106" t="s">
        <v>1166</v>
      </c>
      <c r="D2127" s="89" t="s">
        <v>12266</v>
      </c>
      <c r="E2127" s="88">
        <v>6</v>
      </c>
      <c r="F2127" s="88">
        <v>38</v>
      </c>
      <c r="G2127" s="170">
        <f t="shared" si="35"/>
        <v>228</v>
      </c>
      <c r="H2127" s="94"/>
      <c r="I2127" s="95"/>
      <c r="J2127" s="95"/>
      <c r="K2127" s="95"/>
      <c r="L2127" s="95"/>
      <c r="M2127" s="97"/>
      <c r="N2127" s="94"/>
      <c r="O2127" s="95"/>
      <c r="P2127" s="95"/>
      <c r="Q2127" s="95"/>
      <c r="R2127" s="97"/>
      <c r="S2127" s="94"/>
      <c r="T2127" s="95"/>
      <c r="U2127" s="96"/>
      <c r="V2127" s="95"/>
      <c r="W2127" s="95"/>
      <c r="X2127" s="97"/>
      <c r="Y2127" s="107"/>
      <c r="Z2127" s="109"/>
      <c r="AA2127" s="108"/>
      <c r="AB2127" s="109"/>
      <c r="AC2127" s="109"/>
      <c r="AD2127" s="110"/>
      <c r="AE2127" s="94"/>
      <c r="AF2127" s="96"/>
      <c r="AG2127" s="96">
        <v>12</v>
      </c>
      <c r="AH2127" s="95">
        <v>57</v>
      </c>
      <c r="AI2127" s="95">
        <v>6</v>
      </c>
      <c r="AJ2127" s="95">
        <v>6</v>
      </c>
      <c r="AK2127" s="95"/>
      <c r="AL2127" s="91"/>
      <c r="AM2127" s="113"/>
      <c r="AN2127" s="113">
        <v>6</v>
      </c>
      <c r="AO2127" s="92">
        <v>45</v>
      </c>
      <c r="AP2127" s="92">
        <v>6</v>
      </c>
      <c r="AQ2127" s="93"/>
      <c r="AR2127" s="94"/>
      <c r="AS2127" s="96"/>
      <c r="AT2127" s="96"/>
      <c r="AU2127" s="96"/>
      <c r="AV2127" s="95"/>
      <c r="AW2127" s="95"/>
      <c r="AX2127" s="97"/>
      <c r="AY2127" s="97"/>
      <c r="AZ2127" s="97"/>
      <c r="BA2127" s="97"/>
      <c r="BB2127" s="97"/>
      <c r="BC2127" s="99" t="s">
        <v>12859</v>
      </c>
      <c r="BD2127" s="99" t="s">
        <v>12356</v>
      </c>
      <c r="BE2127" s="99"/>
      <c r="BF2127" s="100"/>
      <c r="BG2127" s="103"/>
      <c r="BH2127" s="103"/>
      <c r="BI2127" s="103"/>
      <c r="BJ2127" s="99"/>
      <c r="BK2127" s="112" t="s">
        <v>12487</v>
      </c>
      <c r="BL2127" s="102"/>
      <c r="BM2127" s="99"/>
      <c r="BT2127" s="99"/>
      <c r="BU2127" s="99"/>
      <c r="BV2127" s="99"/>
      <c r="BW2127" s="99"/>
      <c r="BX2127" s="99"/>
      <c r="CB2127" s="13" t="s">
        <v>1511</v>
      </c>
    </row>
    <row r="2128" ht="13.75" spans="1:80">
      <c r="A2128" s="88" t="s">
        <v>12861</v>
      </c>
      <c r="B2128" s="88" t="s">
        <v>1164</v>
      </c>
      <c r="C2128" s="106" t="s">
        <v>1163</v>
      </c>
      <c r="D2128" s="89" t="s">
        <v>12266</v>
      </c>
      <c r="E2128" s="88">
        <v>6</v>
      </c>
      <c r="F2128" s="88">
        <v>38</v>
      </c>
      <c r="G2128" s="170">
        <f t="shared" si="35"/>
        <v>228</v>
      </c>
      <c r="H2128" s="94"/>
      <c r="I2128" s="95"/>
      <c r="J2128" s="95"/>
      <c r="K2128" s="95"/>
      <c r="L2128" s="95"/>
      <c r="M2128" s="97"/>
      <c r="N2128" s="94"/>
      <c r="O2128" s="95"/>
      <c r="P2128" s="95"/>
      <c r="Q2128" s="95"/>
      <c r="R2128" s="97"/>
      <c r="S2128" s="94"/>
      <c r="T2128" s="95"/>
      <c r="U2128" s="96"/>
      <c r="V2128" s="95"/>
      <c r="W2128" s="95"/>
      <c r="X2128" s="97"/>
      <c r="Y2128" s="107"/>
      <c r="Z2128" s="109"/>
      <c r="AA2128" s="108"/>
      <c r="AB2128" s="109"/>
      <c r="AC2128" s="109"/>
      <c r="AD2128" s="110"/>
      <c r="AE2128" s="94"/>
      <c r="AF2128" s="96"/>
      <c r="AG2128" s="96">
        <v>12</v>
      </c>
      <c r="AH2128" s="95">
        <v>57</v>
      </c>
      <c r="AI2128" s="95">
        <v>6</v>
      </c>
      <c r="AJ2128" s="95">
        <v>6</v>
      </c>
      <c r="AK2128" s="95"/>
      <c r="AL2128" s="91"/>
      <c r="AM2128" s="113"/>
      <c r="AN2128" s="113">
        <v>6</v>
      </c>
      <c r="AO2128" s="92">
        <v>45</v>
      </c>
      <c r="AP2128" s="92">
        <v>6</v>
      </c>
      <c r="AQ2128" s="93"/>
      <c r="AR2128" s="94"/>
      <c r="AS2128" s="96"/>
      <c r="AT2128" s="96"/>
      <c r="AU2128" s="96"/>
      <c r="AV2128" s="95"/>
      <c r="AW2128" s="95"/>
      <c r="AX2128" s="97"/>
      <c r="AY2128" s="97"/>
      <c r="AZ2128" s="97"/>
      <c r="BA2128" s="97"/>
      <c r="BB2128" s="97"/>
      <c r="BC2128" s="99" t="s">
        <v>12859</v>
      </c>
      <c r="BD2128" s="99" t="s">
        <v>12356</v>
      </c>
      <c r="BE2128" s="99"/>
      <c r="BF2128" s="100"/>
      <c r="BG2128" s="103"/>
      <c r="BH2128" s="103"/>
      <c r="BI2128" s="103"/>
      <c r="BJ2128" s="99"/>
      <c r="BK2128" s="112" t="s">
        <v>12487</v>
      </c>
      <c r="BL2128" s="102"/>
      <c r="BM2128" s="99"/>
      <c r="BT2128" s="99"/>
      <c r="BU2128" s="99"/>
      <c r="BV2128" s="99"/>
      <c r="BW2128" s="99"/>
      <c r="BX2128" s="99"/>
      <c r="CB2128" s="13" t="s">
        <v>1511</v>
      </c>
    </row>
    <row r="2129" ht="13.75" spans="1:80">
      <c r="A2129" s="88" t="s">
        <v>12862</v>
      </c>
      <c r="B2129" s="88" t="s">
        <v>1164</v>
      </c>
      <c r="C2129" s="106" t="s">
        <v>573</v>
      </c>
      <c r="D2129" s="89" t="s">
        <v>12266</v>
      </c>
      <c r="E2129" s="88">
        <v>3</v>
      </c>
      <c r="F2129" s="88">
        <v>0</v>
      </c>
      <c r="G2129" s="170">
        <f t="shared" si="35"/>
        <v>0</v>
      </c>
      <c r="H2129" s="107"/>
      <c r="I2129" s="109"/>
      <c r="J2129" s="109"/>
      <c r="K2129" s="109"/>
      <c r="L2129" s="109"/>
      <c r="M2129" s="110"/>
      <c r="N2129" s="94"/>
      <c r="O2129" s="95"/>
      <c r="P2129" s="95"/>
      <c r="Q2129" s="95"/>
      <c r="R2129" s="97"/>
      <c r="S2129" s="94"/>
      <c r="T2129" s="95"/>
      <c r="U2129" s="96"/>
      <c r="V2129" s="95"/>
      <c r="W2129" s="95"/>
      <c r="X2129" s="97"/>
      <c r="Y2129" s="94"/>
      <c r="Z2129" s="95"/>
      <c r="AA2129" s="96"/>
      <c r="AB2129" s="95"/>
      <c r="AC2129" s="95"/>
      <c r="AD2129" s="97"/>
      <c r="AE2129" s="94"/>
      <c r="AF2129" s="96"/>
      <c r="AG2129" s="96"/>
      <c r="AH2129" s="95"/>
      <c r="AI2129" s="95"/>
      <c r="AJ2129" s="95"/>
      <c r="AK2129" s="95"/>
      <c r="AL2129" s="94"/>
      <c r="AM2129" s="96"/>
      <c r="AN2129" s="96"/>
      <c r="AO2129" s="95"/>
      <c r="AP2129" s="95"/>
      <c r="AQ2129" s="97"/>
      <c r="AR2129" s="94"/>
      <c r="AS2129" s="96"/>
      <c r="AT2129" s="96"/>
      <c r="AU2129" s="96"/>
      <c r="AV2129" s="95"/>
      <c r="AW2129" s="95"/>
      <c r="AX2129" s="97"/>
      <c r="AY2129" s="97"/>
      <c r="AZ2129" s="97"/>
      <c r="BA2129" s="97"/>
      <c r="BB2129" s="97"/>
      <c r="BC2129" s="99" t="s">
        <v>12265</v>
      </c>
      <c r="BD2129" s="99"/>
      <c r="BE2129" s="99"/>
      <c r="BF2129" s="100"/>
      <c r="BG2129" s="103"/>
      <c r="BH2129" s="103"/>
      <c r="BI2129" s="103"/>
      <c r="BJ2129" s="99"/>
      <c r="BK2129" s="112" t="s">
        <v>12487</v>
      </c>
      <c r="BL2129" s="102"/>
      <c r="BM2129" s="99"/>
      <c r="BT2129" s="99"/>
      <c r="BU2129" s="99"/>
      <c r="BV2129" s="99"/>
      <c r="BW2129" s="99"/>
      <c r="BX2129" s="99"/>
      <c r="CB2129" s="13" t="s">
        <v>1511</v>
      </c>
    </row>
    <row r="2130" ht="13.75" spans="1:80">
      <c r="A2130" s="88" t="s">
        <v>12862</v>
      </c>
      <c r="B2130" s="88" t="s">
        <v>1164</v>
      </c>
      <c r="C2130" s="106" t="s">
        <v>573</v>
      </c>
      <c r="D2130" s="89" t="s">
        <v>494</v>
      </c>
      <c r="E2130" s="88">
        <v>3</v>
      </c>
      <c r="F2130" s="88">
        <v>99</v>
      </c>
      <c r="G2130" s="170">
        <f t="shared" si="35"/>
        <v>297</v>
      </c>
      <c r="H2130" s="91"/>
      <c r="I2130" s="92"/>
      <c r="J2130" s="92"/>
      <c r="K2130" s="92"/>
      <c r="L2130" s="92"/>
      <c r="M2130" s="93"/>
      <c r="N2130" s="94"/>
      <c r="O2130" s="95"/>
      <c r="P2130" s="95"/>
      <c r="Q2130" s="95"/>
      <c r="R2130" s="97"/>
      <c r="S2130" s="94"/>
      <c r="T2130" s="95"/>
      <c r="U2130" s="96"/>
      <c r="V2130" s="95"/>
      <c r="W2130" s="95"/>
      <c r="X2130" s="97"/>
      <c r="Y2130" s="94"/>
      <c r="Z2130" s="95"/>
      <c r="AA2130" s="96"/>
      <c r="AB2130" s="95"/>
      <c r="AC2130" s="95"/>
      <c r="AD2130" s="97"/>
      <c r="AE2130" s="94"/>
      <c r="AF2130" s="96"/>
      <c r="AG2130" s="96"/>
      <c r="AH2130" s="95"/>
      <c r="AI2130" s="95"/>
      <c r="AJ2130" s="95"/>
      <c r="AK2130" s="95"/>
      <c r="AL2130" s="94"/>
      <c r="AM2130" s="96"/>
      <c r="AN2130" s="96"/>
      <c r="AO2130" s="95"/>
      <c r="AP2130" s="95"/>
      <c r="AQ2130" s="97"/>
      <c r="AR2130" s="94"/>
      <c r="AS2130" s="96"/>
      <c r="AT2130" s="96"/>
      <c r="AU2130" s="96"/>
      <c r="AV2130" s="95"/>
      <c r="AW2130" s="95"/>
      <c r="AX2130" s="97"/>
      <c r="AY2130" s="97"/>
      <c r="AZ2130" s="97"/>
      <c r="BA2130" s="97"/>
      <c r="BB2130" s="97"/>
      <c r="BC2130" s="99" t="s">
        <v>12300</v>
      </c>
      <c r="BD2130" s="99"/>
      <c r="BE2130" s="99"/>
      <c r="BF2130" s="100"/>
      <c r="BG2130" s="103"/>
      <c r="BH2130" s="103"/>
      <c r="BI2130" s="103"/>
      <c r="BJ2130" s="99"/>
      <c r="BK2130" s="112" t="s">
        <v>12487</v>
      </c>
      <c r="BL2130" s="102"/>
      <c r="BM2130" s="99"/>
      <c r="BT2130" s="99"/>
      <c r="BU2130" s="99"/>
      <c r="BV2130" s="99"/>
      <c r="BW2130" s="99"/>
      <c r="BX2130" s="99"/>
      <c r="CB2130" s="13" t="s">
        <v>1511</v>
      </c>
    </row>
    <row r="2131" ht="13.75" spans="1:80">
      <c r="A2131" s="88" t="s">
        <v>12863</v>
      </c>
      <c r="B2131" s="88" t="s">
        <v>1164</v>
      </c>
      <c r="C2131" s="106" t="s">
        <v>570</v>
      </c>
      <c r="D2131" s="89" t="s">
        <v>12266</v>
      </c>
      <c r="E2131" s="88">
        <v>8</v>
      </c>
      <c r="F2131" s="88">
        <v>0</v>
      </c>
      <c r="G2131" s="170">
        <f t="shared" si="35"/>
        <v>0</v>
      </c>
      <c r="H2131" s="107"/>
      <c r="I2131" s="109"/>
      <c r="J2131" s="109"/>
      <c r="K2131" s="109"/>
      <c r="L2131" s="109"/>
      <c r="M2131" s="110"/>
      <c r="N2131" s="94"/>
      <c r="O2131" s="95"/>
      <c r="P2131" s="95"/>
      <c r="Q2131" s="95"/>
      <c r="R2131" s="97"/>
      <c r="S2131" s="94"/>
      <c r="T2131" s="95"/>
      <c r="U2131" s="96"/>
      <c r="V2131" s="95"/>
      <c r="W2131" s="95"/>
      <c r="X2131" s="97"/>
      <c r="Y2131" s="94"/>
      <c r="Z2131" s="95"/>
      <c r="AA2131" s="96"/>
      <c r="AB2131" s="95"/>
      <c r="AC2131" s="95"/>
      <c r="AD2131" s="97"/>
      <c r="AE2131" s="94"/>
      <c r="AF2131" s="96"/>
      <c r="AG2131" s="96"/>
      <c r="AH2131" s="95"/>
      <c r="AI2131" s="95"/>
      <c r="AJ2131" s="95"/>
      <c r="AK2131" s="95"/>
      <c r="AL2131" s="94"/>
      <c r="AM2131" s="96"/>
      <c r="AN2131" s="96"/>
      <c r="AO2131" s="95"/>
      <c r="AP2131" s="95"/>
      <c r="AQ2131" s="97"/>
      <c r="AR2131" s="94"/>
      <c r="AS2131" s="96"/>
      <c r="AT2131" s="96"/>
      <c r="AU2131" s="96"/>
      <c r="AV2131" s="95"/>
      <c r="AW2131" s="95"/>
      <c r="AX2131" s="97"/>
      <c r="AY2131" s="97"/>
      <c r="AZ2131" s="97"/>
      <c r="BA2131" s="97"/>
      <c r="BB2131" s="97"/>
      <c r="BC2131" s="99" t="s">
        <v>12265</v>
      </c>
      <c r="BD2131" s="99"/>
      <c r="BE2131" s="99"/>
      <c r="BF2131" s="100"/>
      <c r="BG2131" s="103"/>
      <c r="BH2131" s="103"/>
      <c r="BI2131" s="103"/>
      <c r="BJ2131" s="99"/>
      <c r="BK2131" s="112" t="s">
        <v>12487</v>
      </c>
      <c r="BL2131" s="102"/>
      <c r="BM2131" s="99"/>
      <c r="BT2131" s="99"/>
      <c r="BU2131" s="99"/>
      <c r="BV2131" s="99"/>
      <c r="BW2131" s="99"/>
      <c r="BX2131" s="99"/>
      <c r="CB2131" s="13" t="s">
        <v>1511</v>
      </c>
    </row>
    <row r="2132" ht="13.75" spans="1:80">
      <c r="A2132" s="88" t="s">
        <v>12863</v>
      </c>
      <c r="B2132" s="88" t="s">
        <v>1164</v>
      </c>
      <c r="C2132" s="106" t="s">
        <v>570</v>
      </c>
      <c r="D2132" s="89" t="s">
        <v>494</v>
      </c>
      <c r="E2132" s="88">
        <v>8</v>
      </c>
      <c r="F2132" s="88">
        <v>90</v>
      </c>
      <c r="G2132" s="170">
        <f t="shared" si="35"/>
        <v>720</v>
      </c>
      <c r="H2132" s="91"/>
      <c r="I2132" s="92"/>
      <c r="J2132" s="92">
        <v>73</v>
      </c>
      <c r="K2132" s="92">
        <v>60</v>
      </c>
      <c r="L2132" s="92">
        <v>105</v>
      </c>
      <c r="M2132" s="93"/>
      <c r="N2132" s="94"/>
      <c r="O2132" s="95"/>
      <c r="P2132" s="95"/>
      <c r="Q2132" s="95"/>
      <c r="R2132" s="97"/>
      <c r="S2132" s="94"/>
      <c r="T2132" s="95"/>
      <c r="U2132" s="96"/>
      <c r="V2132" s="95"/>
      <c r="W2132" s="95"/>
      <c r="X2132" s="97"/>
      <c r="Y2132" s="94"/>
      <c r="Z2132" s="95"/>
      <c r="AA2132" s="96"/>
      <c r="AB2132" s="95"/>
      <c r="AC2132" s="95"/>
      <c r="AD2132" s="97"/>
      <c r="AE2132" s="94"/>
      <c r="AF2132" s="96"/>
      <c r="AG2132" s="96"/>
      <c r="AH2132" s="95"/>
      <c r="AI2132" s="95"/>
      <c r="AJ2132" s="95"/>
      <c r="AK2132" s="95"/>
      <c r="AL2132" s="94"/>
      <c r="AM2132" s="96"/>
      <c r="AN2132" s="96"/>
      <c r="AO2132" s="95"/>
      <c r="AP2132" s="95"/>
      <c r="AQ2132" s="97"/>
      <c r="AR2132" s="94"/>
      <c r="AS2132" s="96"/>
      <c r="AT2132" s="96"/>
      <c r="AU2132" s="96"/>
      <c r="AV2132" s="95"/>
      <c r="AW2132" s="95"/>
      <c r="AX2132" s="97"/>
      <c r="AY2132" s="97"/>
      <c r="AZ2132" s="97"/>
      <c r="BA2132" s="97"/>
      <c r="BB2132" s="97"/>
      <c r="BC2132" s="99" t="s">
        <v>12300</v>
      </c>
      <c r="BD2132" s="99"/>
      <c r="BE2132" s="99"/>
      <c r="BF2132" s="100"/>
      <c r="BG2132" s="103"/>
      <c r="BH2132" s="103"/>
      <c r="BI2132" s="103"/>
      <c r="BJ2132" s="99"/>
      <c r="BK2132" s="112" t="s">
        <v>12487</v>
      </c>
      <c r="BL2132" s="102"/>
      <c r="BM2132" s="99"/>
      <c r="BT2132" s="99"/>
      <c r="BU2132" s="99"/>
      <c r="BV2132" s="99"/>
      <c r="BW2132" s="99"/>
      <c r="BX2132" s="99"/>
      <c r="CB2132" s="13" t="s">
        <v>1511</v>
      </c>
    </row>
    <row r="2133" ht="13.75" spans="1:80">
      <c r="A2133" s="88" t="s">
        <v>12863</v>
      </c>
      <c r="B2133" s="88" t="s">
        <v>1164</v>
      </c>
      <c r="C2133" s="106" t="s">
        <v>9184</v>
      </c>
      <c r="D2133" s="89" t="s">
        <v>12266</v>
      </c>
      <c r="E2133" s="88">
        <v>8</v>
      </c>
      <c r="F2133" s="88">
        <v>0</v>
      </c>
      <c r="G2133" s="170">
        <f t="shared" si="35"/>
        <v>0</v>
      </c>
      <c r="H2133" s="107"/>
      <c r="I2133" s="109"/>
      <c r="J2133" s="109"/>
      <c r="K2133" s="109"/>
      <c r="L2133" s="109"/>
      <c r="M2133" s="110"/>
      <c r="N2133" s="94"/>
      <c r="O2133" s="95"/>
      <c r="P2133" s="95"/>
      <c r="Q2133" s="95"/>
      <c r="R2133" s="97"/>
      <c r="S2133" s="94"/>
      <c r="T2133" s="95"/>
      <c r="U2133" s="96"/>
      <c r="V2133" s="95"/>
      <c r="W2133" s="95"/>
      <c r="X2133" s="97"/>
      <c r="Y2133" s="94"/>
      <c r="Z2133" s="95"/>
      <c r="AA2133" s="96"/>
      <c r="AB2133" s="95"/>
      <c r="AC2133" s="95"/>
      <c r="AD2133" s="97"/>
      <c r="AE2133" s="94"/>
      <c r="AF2133" s="96"/>
      <c r="AG2133" s="96"/>
      <c r="AH2133" s="95"/>
      <c r="AI2133" s="95"/>
      <c r="AJ2133" s="95"/>
      <c r="AK2133" s="95"/>
      <c r="AL2133" s="94"/>
      <c r="AM2133" s="96"/>
      <c r="AN2133" s="96"/>
      <c r="AO2133" s="95"/>
      <c r="AP2133" s="95"/>
      <c r="AQ2133" s="97"/>
      <c r="AR2133" s="94"/>
      <c r="AS2133" s="96"/>
      <c r="AT2133" s="96"/>
      <c r="AU2133" s="96"/>
      <c r="AV2133" s="95"/>
      <c r="AW2133" s="95"/>
      <c r="AX2133" s="97"/>
      <c r="AY2133" s="97"/>
      <c r="AZ2133" s="97"/>
      <c r="BA2133" s="97"/>
      <c r="BB2133" s="97"/>
      <c r="BC2133" s="99" t="s">
        <v>12265</v>
      </c>
      <c r="BD2133" s="99"/>
      <c r="BE2133" s="99"/>
      <c r="BF2133" s="100"/>
      <c r="BG2133" s="103"/>
      <c r="BH2133" s="103"/>
      <c r="BI2133" s="103"/>
      <c r="BJ2133" s="99"/>
      <c r="BK2133" s="112" t="s">
        <v>12487</v>
      </c>
      <c r="BL2133" s="102"/>
      <c r="BM2133" s="99"/>
      <c r="BT2133" s="99"/>
      <c r="BU2133" s="99"/>
      <c r="BV2133" s="99"/>
      <c r="BW2133" s="99"/>
      <c r="BX2133" s="99"/>
      <c r="CB2133" s="13" t="s">
        <v>1511</v>
      </c>
    </row>
    <row r="2134" ht="13.75" spans="1:80">
      <c r="A2134" s="88" t="s">
        <v>12863</v>
      </c>
      <c r="B2134" s="88" t="s">
        <v>1164</v>
      </c>
      <c r="C2134" s="106" t="s">
        <v>9184</v>
      </c>
      <c r="D2134" s="89" t="s">
        <v>494</v>
      </c>
      <c r="E2134" s="88">
        <v>8</v>
      </c>
      <c r="F2134" s="88">
        <v>116</v>
      </c>
      <c r="G2134" s="170">
        <f t="shared" si="35"/>
        <v>928</v>
      </c>
      <c r="H2134" s="91"/>
      <c r="I2134" s="92"/>
      <c r="J2134" s="92"/>
      <c r="K2134" s="92"/>
      <c r="L2134" s="92"/>
      <c r="M2134" s="93"/>
      <c r="N2134" s="94"/>
      <c r="O2134" s="95"/>
      <c r="P2134" s="95"/>
      <c r="Q2134" s="95"/>
      <c r="R2134" s="97"/>
      <c r="S2134" s="94"/>
      <c r="T2134" s="95"/>
      <c r="U2134" s="96"/>
      <c r="V2134" s="95"/>
      <c r="W2134" s="95"/>
      <c r="X2134" s="97"/>
      <c r="Y2134" s="94"/>
      <c r="Z2134" s="95"/>
      <c r="AA2134" s="96"/>
      <c r="AB2134" s="95"/>
      <c r="AC2134" s="95"/>
      <c r="AD2134" s="97"/>
      <c r="AE2134" s="94"/>
      <c r="AF2134" s="96"/>
      <c r="AG2134" s="96"/>
      <c r="AH2134" s="95"/>
      <c r="AI2134" s="95"/>
      <c r="AJ2134" s="95"/>
      <c r="AK2134" s="95"/>
      <c r="AL2134" s="94"/>
      <c r="AM2134" s="96"/>
      <c r="AN2134" s="96"/>
      <c r="AO2134" s="95"/>
      <c r="AP2134" s="95"/>
      <c r="AQ2134" s="97"/>
      <c r="AR2134" s="94"/>
      <c r="AS2134" s="96"/>
      <c r="AT2134" s="96"/>
      <c r="AU2134" s="96"/>
      <c r="AV2134" s="95"/>
      <c r="AW2134" s="95"/>
      <c r="AX2134" s="97"/>
      <c r="AY2134" s="97"/>
      <c r="AZ2134" s="97"/>
      <c r="BA2134" s="97"/>
      <c r="BB2134" s="97"/>
      <c r="BC2134" s="99" t="s">
        <v>12300</v>
      </c>
      <c r="BD2134" s="99"/>
      <c r="BE2134" s="99"/>
      <c r="BF2134" s="100"/>
      <c r="BG2134" s="103"/>
      <c r="BH2134" s="103"/>
      <c r="BI2134" s="103"/>
      <c r="BJ2134" s="99"/>
      <c r="BK2134" s="112" t="s">
        <v>12487</v>
      </c>
      <c r="BL2134" s="102"/>
      <c r="BM2134" s="99"/>
      <c r="BT2134" s="99"/>
      <c r="BU2134" s="99"/>
      <c r="BV2134" s="99"/>
      <c r="BW2134" s="99"/>
      <c r="BX2134" s="99"/>
      <c r="CB2134" s="13" t="s">
        <v>1511</v>
      </c>
    </row>
    <row r="2135" ht="13.75" spans="1:80">
      <c r="A2135" s="88" t="s">
        <v>12864</v>
      </c>
      <c r="B2135" s="88" t="s">
        <v>12865</v>
      </c>
      <c r="C2135" s="106" t="s">
        <v>9263</v>
      </c>
      <c r="D2135" s="89" t="s">
        <v>12266</v>
      </c>
      <c r="E2135" s="88">
        <v>8</v>
      </c>
      <c r="F2135" s="88">
        <v>0</v>
      </c>
      <c r="G2135" s="170">
        <f t="shared" si="35"/>
        <v>0</v>
      </c>
      <c r="H2135" s="107"/>
      <c r="I2135" s="109"/>
      <c r="J2135" s="109"/>
      <c r="K2135" s="109"/>
      <c r="L2135" s="109"/>
      <c r="M2135" s="110"/>
      <c r="N2135" s="94"/>
      <c r="O2135" s="95"/>
      <c r="P2135" s="95"/>
      <c r="Q2135" s="95"/>
      <c r="R2135" s="97"/>
      <c r="S2135" s="94"/>
      <c r="T2135" s="95"/>
      <c r="U2135" s="96"/>
      <c r="V2135" s="95"/>
      <c r="W2135" s="95"/>
      <c r="X2135" s="97"/>
      <c r="Y2135" s="94"/>
      <c r="Z2135" s="95"/>
      <c r="AA2135" s="96"/>
      <c r="AB2135" s="95"/>
      <c r="AC2135" s="95"/>
      <c r="AD2135" s="97"/>
      <c r="AE2135" s="94"/>
      <c r="AF2135" s="96"/>
      <c r="AG2135" s="96"/>
      <c r="AH2135" s="95"/>
      <c r="AI2135" s="95"/>
      <c r="AJ2135" s="95"/>
      <c r="AK2135" s="95"/>
      <c r="AL2135" s="94"/>
      <c r="AM2135" s="96"/>
      <c r="AN2135" s="96"/>
      <c r="AO2135" s="95"/>
      <c r="AP2135" s="95"/>
      <c r="AQ2135" s="97"/>
      <c r="AR2135" s="94"/>
      <c r="AS2135" s="96"/>
      <c r="AT2135" s="96"/>
      <c r="AU2135" s="96"/>
      <c r="AV2135" s="95"/>
      <c r="AW2135" s="95"/>
      <c r="AX2135" s="97"/>
      <c r="AY2135" s="97"/>
      <c r="AZ2135" s="97"/>
      <c r="BA2135" s="97"/>
      <c r="BB2135" s="97"/>
      <c r="BC2135" s="99" t="s">
        <v>12265</v>
      </c>
      <c r="BD2135" s="99"/>
      <c r="BE2135" s="99"/>
      <c r="BF2135" s="100"/>
      <c r="BG2135" s="103"/>
      <c r="BH2135" s="103"/>
      <c r="BI2135" s="103"/>
      <c r="BJ2135" s="99"/>
      <c r="BK2135" s="112" t="s">
        <v>12487</v>
      </c>
      <c r="BL2135" s="102"/>
      <c r="BM2135" s="99"/>
      <c r="BT2135" s="99"/>
      <c r="BU2135" s="99"/>
      <c r="BV2135" s="99"/>
      <c r="BW2135" s="99"/>
      <c r="BX2135" s="99"/>
      <c r="CB2135" s="13" t="s">
        <v>1511</v>
      </c>
    </row>
    <row r="2136" ht="13.75" spans="1:80">
      <c r="A2136" s="88" t="s">
        <v>12864</v>
      </c>
      <c r="B2136" s="88" t="s">
        <v>12865</v>
      </c>
      <c r="C2136" s="106" t="s">
        <v>9263</v>
      </c>
      <c r="D2136" s="89" t="s">
        <v>494</v>
      </c>
      <c r="E2136" s="88">
        <v>8</v>
      </c>
      <c r="F2136" s="88">
        <v>121</v>
      </c>
      <c r="G2136" s="170">
        <f t="shared" si="35"/>
        <v>968</v>
      </c>
      <c r="H2136" s="91"/>
      <c r="I2136" s="92"/>
      <c r="J2136" s="92"/>
      <c r="K2136" s="92"/>
      <c r="L2136" s="92"/>
      <c r="M2136" s="93"/>
      <c r="N2136" s="94"/>
      <c r="O2136" s="95"/>
      <c r="P2136" s="95"/>
      <c r="Q2136" s="95"/>
      <c r="R2136" s="97"/>
      <c r="S2136" s="94"/>
      <c r="T2136" s="95"/>
      <c r="U2136" s="96"/>
      <c r="V2136" s="95"/>
      <c r="W2136" s="95"/>
      <c r="X2136" s="97"/>
      <c r="Y2136" s="94"/>
      <c r="Z2136" s="95"/>
      <c r="AA2136" s="96"/>
      <c r="AB2136" s="95"/>
      <c r="AC2136" s="95"/>
      <c r="AD2136" s="97"/>
      <c r="AE2136" s="94"/>
      <c r="AF2136" s="96"/>
      <c r="AG2136" s="96"/>
      <c r="AH2136" s="95"/>
      <c r="AI2136" s="95"/>
      <c r="AJ2136" s="95"/>
      <c r="AK2136" s="95"/>
      <c r="AL2136" s="94"/>
      <c r="AM2136" s="96"/>
      <c r="AN2136" s="96"/>
      <c r="AO2136" s="95"/>
      <c r="AP2136" s="95"/>
      <c r="AQ2136" s="97"/>
      <c r="AR2136" s="94"/>
      <c r="AS2136" s="96"/>
      <c r="AT2136" s="96"/>
      <c r="AU2136" s="96"/>
      <c r="AV2136" s="95"/>
      <c r="AW2136" s="95"/>
      <c r="AX2136" s="97"/>
      <c r="AY2136" s="97"/>
      <c r="AZ2136" s="97"/>
      <c r="BA2136" s="97"/>
      <c r="BB2136" s="97"/>
      <c r="BC2136" s="99" t="s">
        <v>12300</v>
      </c>
      <c r="BD2136" s="99"/>
      <c r="BE2136" s="99"/>
      <c r="BF2136" s="100"/>
      <c r="BG2136" s="103"/>
      <c r="BH2136" s="103"/>
      <c r="BI2136" s="103"/>
      <c r="BJ2136" s="99"/>
      <c r="BK2136" s="112" t="s">
        <v>12487</v>
      </c>
      <c r="BL2136" s="102"/>
      <c r="BM2136" s="99"/>
      <c r="BT2136" s="99"/>
      <c r="BU2136" s="99"/>
      <c r="BV2136" s="99"/>
      <c r="BW2136" s="99"/>
      <c r="BX2136" s="99"/>
      <c r="CB2136" s="13" t="s">
        <v>1511</v>
      </c>
    </row>
    <row r="2137" ht="13.75" spans="1:80">
      <c r="A2137" s="88" t="s">
        <v>12866</v>
      </c>
      <c r="B2137" s="88" t="s">
        <v>12867</v>
      </c>
      <c r="C2137" s="106" t="s">
        <v>9187</v>
      </c>
      <c r="D2137" s="89" t="s">
        <v>12266</v>
      </c>
      <c r="E2137" s="88">
        <v>8</v>
      </c>
      <c r="F2137" s="88">
        <v>0</v>
      </c>
      <c r="G2137" s="170">
        <f t="shared" si="35"/>
        <v>0</v>
      </c>
      <c r="H2137" s="107"/>
      <c r="I2137" s="109"/>
      <c r="J2137" s="109"/>
      <c r="K2137" s="109"/>
      <c r="L2137" s="109"/>
      <c r="M2137" s="110"/>
      <c r="N2137" s="94"/>
      <c r="O2137" s="95"/>
      <c r="P2137" s="95"/>
      <c r="Q2137" s="95"/>
      <c r="R2137" s="97"/>
      <c r="S2137" s="94"/>
      <c r="T2137" s="95"/>
      <c r="U2137" s="96"/>
      <c r="V2137" s="95"/>
      <c r="W2137" s="95"/>
      <c r="X2137" s="97"/>
      <c r="Y2137" s="94"/>
      <c r="Z2137" s="95"/>
      <c r="AA2137" s="96"/>
      <c r="AB2137" s="95"/>
      <c r="AC2137" s="95"/>
      <c r="AD2137" s="97"/>
      <c r="AE2137" s="94"/>
      <c r="AF2137" s="96"/>
      <c r="AG2137" s="96"/>
      <c r="AH2137" s="95"/>
      <c r="AI2137" s="95"/>
      <c r="AJ2137" s="95"/>
      <c r="AK2137" s="95"/>
      <c r="AL2137" s="94"/>
      <c r="AM2137" s="96"/>
      <c r="AN2137" s="96"/>
      <c r="AO2137" s="95"/>
      <c r="AP2137" s="95"/>
      <c r="AQ2137" s="97"/>
      <c r="AR2137" s="94"/>
      <c r="AS2137" s="96"/>
      <c r="AT2137" s="96"/>
      <c r="AU2137" s="96"/>
      <c r="AV2137" s="95"/>
      <c r="AW2137" s="95"/>
      <c r="AX2137" s="97"/>
      <c r="AY2137" s="97"/>
      <c r="AZ2137" s="97"/>
      <c r="BA2137" s="97"/>
      <c r="BB2137" s="97"/>
      <c r="BC2137" s="99" t="s">
        <v>12265</v>
      </c>
      <c r="BD2137" s="99"/>
      <c r="BE2137" s="99"/>
      <c r="BF2137" s="100"/>
      <c r="BG2137" s="103"/>
      <c r="BH2137" s="103"/>
      <c r="BI2137" s="103"/>
      <c r="BJ2137" s="99"/>
      <c r="BK2137" s="112" t="s">
        <v>12487</v>
      </c>
      <c r="BL2137" s="102"/>
      <c r="BM2137" s="99"/>
      <c r="BT2137" s="99"/>
      <c r="BU2137" s="99"/>
      <c r="BV2137" s="99"/>
      <c r="BW2137" s="99"/>
      <c r="BX2137" s="99"/>
      <c r="CB2137" s="13" t="s">
        <v>1511</v>
      </c>
    </row>
    <row r="2138" ht="13.75" spans="1:80">
      <c r="A2138" s="88" t="s">
        <v>12866</v>
      </c>
      <c r="B2138" s="88" t="s">
        <v>12867</v>
      </c>
      <c r="C2138" s="106" t="s">
        <v>9187</v>
      </c>
      <c r="D2138" s="89" t="s">
        <v>494</v>
      </c>
      <c r="E2138" s="88">
        <v>8</v>
      </c>
      <c r="F2138" s="88">
        <v>104</v>
      </c>
      <c r="G2138" s="170">
        <f t="shared" ref="G2138:G2149" si="36">F2138*E2138</f>
        <v>832</v>
      </c>
      <c r="H2138" s="91"/>
      <c r="I2138" s="92"/>
      <c r="J2138" s="92"/>
      <c r="K2138" s="92"/>
      <c r="L2138" s="92"/>
      <c r="M2138" s="93"/>
      <c r="N2138" s="94"/>
      <c r="O2138" s="95"/>
      <c r="P2138" s="95"/>
      <c r="Q2138" s="95"/>
      <c r="R2138" s="97"/>
      <c r="S2138" s="94"/>
      <c r="T2138" s="95"/>
      <c r="U2138" s="96"/>
      <c r="V2138" s="95"/>
      <c r="W2138" s="95"/>
      <c r="X2138" s="97"/>
      <c r="Y2138" s="94"/>
      <c r="Z2138" s="95"/>
      <c r="AA2138" s="96"/>
      <c r="AB2138" s="95"/>
      <c r="AC2138" s="95"/>
      <c r="AD2138" s="97"/>
      <c r="AE2138" s="94"/>
      <c r="AF2138" s="96"/>
      <c r="AG2138" s="96"/>
      <c r="AH2138" s="95"/>
      <c r="AI2138" s="95"/>
      <c r="AJ2138" s="95"/>
      <c r="AK2138" s="95"/>
      <c r="AL2138" s="94"/>
      <c r="AM2138" s="96"/>
      <c r="AN2138" s="96"/>
      <c r="AO2138" s="95"/>
      <c r="AP2138" s="95"/>
      <c r="AQ2138" s="97"/>
      <c r="AR2138" s="94"/>
      <c r="AS2138" s="96"/>
      <c r="AT2138" s="96"/>
      <c r="AU2138" s="96"/>
      <c r="AV2138" s="95"/>
      <c r="AW2138" s="95"/>
      <c r="AX2138" s="97"/>
      <c r="AY2138" s="97"/>
      <c r="AZ2138" s="97"/>
      <c r="BA2138" s="97"/>
      <c r="BB2138" s="97"/>
      <c r="BC2138" s="99" t="s">
        <v>12300</v>
      </c>
      <c r="BD2138" s="99"/>
      <c r="BE2138" s="99"/>
      <c r="BF2138" s="100"/>
      <c r="BG2138" s="103"/>
      <c r="BH2138" s="103"/>
      <c r="BI2138" s="103"/>
      <c r="BJ2138" s="99"/>
      <c r="BK2138" s="112" t="s">
        <v>12487</v>
      </c>
      <c r="BL2138" s="102"/>
      <c r="BM2138" s="99"/>
      <c r="BT2138" s="99"/>
      <c r="BU2138" s="99"/>
      <c r="BV2138" s="99"/>
      <c r="BW2138" s="99"/>
      <c r="BX2138" s="99"/>
      <c r="CB2138" s="13" t="s">
        <v>1511</v>
      </c>
    </row>
    <row r="2139" ht="13.75" spans="1:80">
      <c r="A2139" s="88" t="s">
        <v>12868</v>
      </c>
      <c r="B2139" s="88" t="s">
        <v>583</v>
      </c>
      <c r="C2139" s="106" t="s">
        <v>581</v>
      </c>
      <c r="D2139" s="89" t="s">
        <v>12266</v>
      </c>
      <c r="E2139" s="88">
        <v>2</v>
      </c>
      <c r="F2139" s="88">
        <v>701</v>
      </c>
      <c r="G2139" s="170">
        <f t="shared" si="36"/>
        <v>1402</v>
      </c>
      <c r="H2139" s="91"/>
      <c r="I2139" s="92"/>
      <c r="J2139" s="92"/>
      <c r="K2139" s="92"/>
      <c r="L2139" s="92"/>
      <c r="M2139" s="93"/>
      <c r="N2139" s="94"/>
      <c r="O2139" s="95"/>
      <c r="P2139" s="95"/>
      <c r="Q2139" s="95"/>
      <c r="R2139" s="97"/>
      <c r="S2139" s="91"/>
      <c r="T2139" s="92"/>
      <c r="U2139" s="92"/>
      <c r="V2139" s="92"/>
      <c r="W2139" s="92"/>
      <c r="X2139" s="93"/>
      <c r="Y2139" s="91"/>
      <c r="Z2139" s="92"/>
      <c r="AA2139" s="92"/>
      <c r="AB2139" s="92"/>
      <c r="AC2139" s="92"/>
      <c r="AD2139" s="93"/>
      <c r="AE2139" s="94"/>
      <c r="AF2139" s="96"/>
      <c r="AG2139" s="96"/>
      <c r="AH2139" s="95"/>
      <c r="AI2139" s="95"/>
      <c r="AJ2139" s="95"/>
      <c r="AK2139" s="95"/>
      <c r="AL2139" s="91"/>
      <c r="AM2139" s="92"/>
      <c r="AN2139" s="92"/>
      <c r="AO2139" s="92"/>
      <c r="AP2139" s="92"/>
      <c r="AQ2139" s="93"/>
      <c r="AR2139" s="91"/>
      <c r="AS2139" s="92"/>
      <c r="AT2139" s="92"/>
      <c r="AU2139" s="92"/>
      <c r="AV2139" s="92"/>
      <c r="AW2139" s="93"/>
      <c r="AX2139" s="93"/>
      <c r="AY2139" s="97"/>
      <c r="AZ2139" s="97"/>
      <c r="BA2139" s="97"/>
      <c r="BB2139" s="97"/>
      <c r="BC2139" s="99" t="s">
        <v>12270</v>
      </c>
      <c r="BD2139" s="99" t="s">
        <v>12271</v>
      </c>
      <c r="BE2139" s="99"/>
      <c r="BF2139" s="100"/>
      <c r="BG2139" s="103"/>
      <c r="BH2139" s="103"/>
      <c r="BI2139" s="103"/>
      <c r="BJ2139" s="99"/>
      <c r="BK2139" s="112" t="s">
        <v>12487</v>
      </c>
      <c r="BL2139" s="102"/>
      <c r="BM2139" s="99"/>
      <c r="BT2139" s="99"/>
      <c r="BU2139" s="99"/>
      <c r="BV2139" s="99"/>
      <c r="BW2139" s="99"/>
      <c r="BX2139" s="99"/>
      <c r="CB2139" s="13" t="s">
        <v>1511</v>
      </c>
    </row>
    <row r="2140" ht="13.75" spans="1:80">
      <c r="A2140" s="88" t="s">
        <v>12868</v>
      </c>
      <c r="B2140" s="88" t="s">
        <v>583</v>
      </c>
      <c r="C2140" s="106" t="s">
        <v>581</v>
      </c>
      <c r="D2140" s="89" t="s">
        <v>494</v>
      </c>
      <c r="E2140" s="88">
        <v>2</v>
      </c>
      <c r="F2140" s="88">
        <v>513</v>
      </c>
      <c r="G2140" s="170">
        <f t="shared" si="36"/>
        <v>1026</v>
      </c>
      <c r="H2140" s="91"/>
      <c r="I2140" s="92"/>
      <c r="J2140" s="92"/>
      <c r="K2140" s="92"/>
      <c r="L2140" s="92"/>
      <c r="M2140" s="93"/>
      <c r="N2140" s="94"/>
      <c r="O2140" s="95"/>
      <c r="P2140" s="95"/>
      <c r="Q2140" s="95"/>
      <c r="R2140" s="97"/>
      <c r="S2140" s="91"/>
      <c r="T2140" s="92"/>
      <c r="U2140" s="92"/>
      <c r="V2140" s="92"/>
      <c r="W2140" s="92"/>
      <c r="X2140" s="93"/>
      <c r="Y2140" s="91"/>
      <c r="Z2140" s="92"/>
      <c r="AA2140" s="92"/>
      <c r="AB2140" s="92"/>
      <c r="AC2140" s="92"/>
      <c r="AD2140" s="93"/>
      <c r="AE2140" s="94"/>
      <c r="AF2140" s="96"/>
      <c r="AG2140" s="96"/>
      <c r="AH2140" s="95"/>
      <c r="AI2140" s="95"/>
      <c r="AJ2140" s="95"/>
      <c r="AK2140" s="95"/>
      <c r="AL2140" s="91"/>
      <c r="AM2140" s="92"/>
      <c r="AN2140" s="92"/>
      <c r="AO2140" s="92"/>
      <c r="AP2140" s="92"/>
      <c r="AQ2140" s="93"/>
      <c r="AR2140" s="91"/>
      <c r="AS2140" s="92"/>
      <c r="AT2140" s="92"/>
      <c r="AU2140" s="92"/>
      <c r="AV2140" s="92"/>
      <c r="AW2140" s="93"/>
      <c r="AX2140" s="93"/>
      <c r="AY2140" s="97"/>
      <c r="AZ2140" s="97"/>
      <c r="BA2140" s="97"/>
      <c r="BB2140" s="97"/>
      <c r="BC2140" s="99" t="s">
        <v>12274</v>
      </c>
      <c r="BD2140" s="99" t="s">
        <v>12275</v>
      </c>
      <c r="BE2140" s="99"/>
      <c r="BF2140" s="100"/>
      <c r="BG2140" s="103"/>
      <c r="BH2140" s="103"/>
      <c r="BI2140" s="103"/>
      <c r="BJ2140" s="99"/>
      <c r="BK2140" s="112" t="s">
        <v>12487</v>
      </c>
      <c r="BL2140" s="102"/>
      <c r="BM2140" s="99"/>
      <c r="BT2140" s="99"/>
      <c r="BU2140" s="99"/>
      <c r="BV2140" s="99"/>
      <c r="BW2140" s="99"/>
      <c r="BX2140" s="99"/>
      <c r="CB2140" s="13" t="s">
        <v>1511</v>
      </c>
    </row>
    <row r="2141" ht="13.75" spans="1:80">
      <c r="A2141" s="88" t="s">
        <v>12869</v>
      </c>
      <c r="B2141" s="88">
        <v>93300082</v>
      </c>
      <c r="C2141" s="88">
        <v>10700510</v>
      </c>
      <c r="D2141" s="89" t="s">
        <v>12266</v>
      </c>
      <c r="E2141" s="135">
        <v>6</v>
      </c>
      <c r="F2141" s="135">
        <v>0</v>
      </c>
      <c r="G2141" s="90">
        <f t="shared" si="36"/>
        <v>0</v>
      </c>
      <c r="H2141" s="235"/>
      <c r="I2141" s="236"/>
      <c r="J2141" s="236"/>
      <c r="K2141" s="236"/>
      <c r="L2141" s="236"/>
      <c r="M2141" s="237"/>
      <c r="N2141" s="94"/>
      <c r="O2141" s="95"/>
      <c r="P2141" s="95"/>
      <c r="Q2141" s="95"/>
      <c r="R2141" s="97"/>
      <c r="S2141" s="94"/>
      <c r="T2141" s="95"/>
      <c r="U2141" s="96"/>
      <c r="V2141" s="95"/>
      <c r="W2141" s="95"/>
      <c r="X2141" s="97"/>
      <c r="Y2141" s="94"/>
      <c r="Z2141" s="95"/>
      <c r="AA2141" s="96"/>
      <c r="AB2141" s="95"/>
      <c r="AC2141" s="95"/>
      <c r="AD2141" s="97"/>
      <c r="AE2141" s="94"/>
      <c r="AF2141" s="96"/>
      <c r="AG2141" s="96"/>
      <c r="AH2141" s="95"/>
      <c r="AI2141" s="95"/>
      <c r="AJ2141" s="95"/>
      <c r="AK2141" s="95"/>
      <c r="AL2141" s="94"/>
      <c r="AM2141" s="96"/>
      <c r="AN2141" s="96"/>
      <c r="AO2141" s="95"/>
      <c r="AP2141" s="95"/>
      <c r="AQ2141" s="97"/>
      <c r="AR2141" s="94"/>
      <c r="AS2141" s="96"/>
      <c r="AT2141" s="96"/>
      <c r="AU2141" s="96"/>
      <c r="AV2141" s="95"/>
      <c r="AW2141" s="95"/>
      <c r="AX2141" s="97"/>
      <c r="AY2141" s="97"/>
      <c r="AZ2141" s="97"/>
      <c r="BA2141" s="97"/>
      <c r="BB2141" s="97"/>
      <c r="BC2141" s="98" t="s">
        <v>12265</v>
      </c>
      <c r="BD2141" s="99" t="s">
        <v>12265</v>
      </c>
      <c r="BE2141" s="99"/>
      <c r="BF2141" s="100"/>
      <c r="BG2141" s="103"/>
      <c r="BH2141" s="103"/>
      <c r="BI2141" s="103"/>
      <c r="BJ2141" s="98"/>
      <c r="BK2141" s="98"/>
      <c r="BL2141" s="102"/>
      <c r="BM2141" s="98"/>
      <c r="BN2141" s="4"/>
      <c r="BT2141" s="99"/>
      <c r="BU2141" s="99"/>
      <c r="BV2141" s="99"/>
      <c r="BW2141" s="99"/>
      <c r="BX2141" s="99"/>
      <c r="CB2141" s="4" t="s">
        <v>1511</v>
      </c>
    </row>
    <row r="2142" ht="13.75" spans="1:80">
      <c r="A2142" s="88" t="s">
        <v>12869</v>
      </c>
      <c r="B2142" s="88">
        <v>93300082</v>
      </c>
      <c r="C2142" s="88">
        <v>10700510</v>
      </c>
      <c r="D2142" s="89" t="s">
        <v>494</v>
      </c>
      <c r="E2142" s="135">
        <v>6</v>
      </c>
      <c r="F2142" s="135">
        <v>93</v>
      </c>
      <c r="G2142" s="90">
        <f t="shared" si="36"/>
        <v>558</v>
      </c>
      <c r="H2142" s="235"/>
      <c r="I2142" s="236"/>
      <c r="J2142" s="236"/>
      <c r="K2142" s="236"/>
      <c r="L2142" s="236"/>
      <c r="M2142" s="237"/>
      <c r="N2142" s="94"/>
      <c r="O2142" s="95"/>
      <c r="P2142" s="95"/>
      <c r="Q2142" s="95"/>
      <c r="R2142" s="97"/>
      <c r="S2142" s="94"/>
      <c r="T2142" s="95"/>
      <c r="U2142" s="96"/>
      <c r="V2142" s="95"/>
      <c r="W2142" s="95"/>
      <c r="X2142" s="97"/>
      <c r="Y2142" s="94"/>
      <c r="Z2142" s="95"/>
      <c r="AA2142" s="96"/>
      <c r="AB2142" s="95"/>
      <c r="AC2142" s="95"/>
      <c r="AD2142" s="97"/>
      <c r="AE2142" s="91"/>
      <c r="AF2142" s="113"/>
      <c r="AG2142" s="113"/>
      <c r="AH2142" s="92"/>
      <c r="AI2142" s="92"/>
      <c r="AJ2142" s="92"/>
      <c r="AK2142" s="92"/>
      <c r="AL2142" s="94"/>
      <c r="AM2142" s="96"/>
      <c r="AN2142" s="96"/>
      <c r="AO2142" s="95"/>
      <c r="AP2142" s="95"/>
      <c r="AQ2142" s="97"/>
      <c r="AR2142" s="94"/>
      <c r="AS2142" s="96"/>
      <c r="AT2142" s="96"/>
      <c r="AU2142" s="96"/>
      <c r="AV2142" s="95"/>
      <c r="AW2142" s="95"/>
      <c r="AX2142" s="97"/>
      <c r="AY2142" s="97"/>
      <c r="AZ2142" s="97"/>
      <c r="BA2142" s="97"/>
      <c r="BB2142" s="97"/>
      <c r="BC2142" s="98" t="s">
        <v>12350</v>
      </c>
      <c r="BD2142" s="99"/>
      <c r="BE2142" s="99"/>
      <c r="BF2142" s="100"/>
      <c r="BG2142" s="103"/>
      <c r="BH2142" s="103"/>
      <c r="BI2142" s="103"/>
      <c r="BJ2142" s="98"/>
      <c r="BK2142" s="98"/>
      <c r="BL2142" s="102"/>
      <c r="BM2142" s="98"/>
      <c r="BN2142" s="4"/>
      <c r="BT2142" s="99"/>
      <c r="BU2142" s="99"/>
      <c r="BV2142" s="99"/>
      <c r="BW2142" s="99"/>
      <c r="BX2142" s="99"/>
      <c r="CB2142" s="4" t="s">
        <v>1511</v>
      </c>
    </row>
    <row r="2143" ht="13.75" spans="1:80">
      <c r="A2143" s="88" t="s">
        <v>12869</v>
      </c>
      <c r="B2143" s="88">
        <v>93300082</v>
      </c>
      <c r="C2143" s="88">
        <v>10700511</v>
      </c>
      <c r="D2143" s="89" t="s">
        <v>12266</v>
      </c>
      <c r="E2143" s="135">
        <v>6</v>
      </c>
      <c r="F2143" s="135">
        <v>0</v>
      </c>
      <c r="G2143" s="90">
        <f t="shared" si="36"/>
        <v>0</v>
      </c>
      <c r="H2143" s="235"/>
      <c r="I2143" s="236"/>
      <c r="J2143" s="236"/>
      <c r="K2143" s="236"/>
      <c r="L2143" s="236"/>
      <c r="M2143" s="237"/>
      <c r="N2143" s="94"/>
      <c r="O2143" s="95"/>
      <c r="P2143" s="95"/>
      <c r="Q2143" s="95"/>
      <c r="R2143" s="97"/>
      <c r="S2143" s="94"/>
      <c r="T2143" s="95"/>
      <c r="U2143" s="96"/>
      <c r="V2143" s="95"/>
      <c r="W2143" s="95"/>
      <c r="X2143" s="97"/>
      <c r="Y2143" s="94"/>
      <c r="Z2143" s="95"/>
      <c r="AA2143" s="96"/>
      <c r="AB2143" s="95"/>
      <c r="AC2143" s="95"/>
      <c r="AD2143" s="97"/>
      <c r="AE2143" s="94"/>
      <c r="AF2143" s="96"/>
      <c r="AG2143" s="96"/>
      <c r="AH2143" s="95"/>
      <c r="AI2143" s="95"/>
      <c r="AJ2143" s="95"/>
      <c r="AK2143" s="95"/>
      <c r="AL2143" s="94"/>
      <c r="AM2143" s="96"/>
      <c r="AN2143" s="96"/>
      <c r="AO2143" s="95"/>
      <c r="AP2143" s="95"/>
      <c r="AQ2143" s="97"/>
      <c r="AR2143" s="94"/>
      <c r="AS2143" s="96"/>
      <c r="AT2143" s="96"/>
      <c r="AU2143" s="96"/>
      <c r="AV2143" s="95"/>
      <c r="AW2143" s="95"/>
      <c r="AX2143" s="97"/>
      <c r="AY2143" s="97"/>
      <c r="AZ2143" s="97"/>
      <c r="BA2143" s="97"/>
      <c r="BB2143" s="97"/>
      <c r="BC2143" s="98" t="s">
        <v>12265</v>
      </c>
      <c r="BD2143" s="99" t="s">
        <v>12265</v>
      </c>
      <c r="BE2143" s="99"/>
      <c r="BF2143" s="100"/>
      <c r="BG2143" s="103"/>
      <c r="BH2143" s="103"/>
      <c r="BI2143" s="103"/>
      <c r="BJ2143" s="98"/>
      <c r="BK2143" s="98"/>
      <c r="BL2143" s="102"/>
      <c r="BM2143" s="98"/>
      <c r="BN2143" s="4"/>
      <c r="BT2143" s="99"/>
      <c r="BU2143" s="99"/>
      <c r="BV2143" s="99"/>
      <c r="BW2143" s="99"/>
      <c r="BX2143" s="99"/>
      <c r="CB2143" s="4" t="s">
        <v>1511</v>
      </c>
    </row>
    <row r="2144" ht="13.75" spans="1:80">
      <c r="A2144" s="88" t="s">
        <v>12869</v>
      </c>
      <c r="B2144" s="88">
        <v>93300082</v>
      </c>
      <c r="C2144" s="88">
        <v>10700511</v>
      </c>
      <c r="D2144" s="89" t="s">
        <v>494</v>
      </c>
      <c r="E2144" s="135">
        <v>6</v>
      </c>
      <c r="F2144" s="135">
        <v>93</v>
      </c>
      <c r="G2144" s="90">
        <f t="shared" si="36"/>
        <v>558</v>
      </c>
      <c r="H2144" s="235"/>
      <c r="I2144" s="236"/>
      <c r="J2144" s="236"/>
      <c r="K2144" s="236"/>
      <c r="L2144" s="236"/>
      <c r="M2144" s="237"/>
      <c r="N2144" s="94"/>
      <c r="O2144" s="95"/>
      <c r="P2144" s="95"/>
      <c r="Q2144" s="95"/>
      <c r="R2144" s="97"/>
      <c r="S2144" s="94"/>
      <c r="T2144" s="95"/>
      <c r="U2144" s="96"/>
      <c r="V2144" s="95"/>
      <c r="W2144" s="95"/>
      <c r="X2144" s="97"/>
      <c r="Y2144" s="94"/>
      <c r="Z2144" s="95"/>
      <c r="AA2144" s="96"/>
      <c r="AB2144" s="95"/>
      <c r="AC2144" s="95"/>
      <c r="AD2144" s="97"/>
      <c r="AE2144" s="91"/>
      <c r="AF2144" s="113"/>
      <c r="AG2144" s="209">
        <v>44</v>
      </c>
      <c r="AH2144" s="210">
        <v>44</v>
      </c>
      <c r="AI2144" s="210">
        <v>45</v>
      </c>
      <c r="AJ2144" s="210">
        <v>12</v>
      </c>
      <c r="AK2144" s="92"/>
      <c r="AL2144" s="94"/>
      <c r="AM2144" s="96"/>
      <c r="AN2144" s="96"/>
      <c r="AO2144" s="95"/>
      <c r="AP2144" s="95"/>
      <c r="AQ2144" s="97"/>
      <c r="AR2144" s="94"/>
      <c r="AS2144" s="96"/>
      <c r="AT2144" s="96"/>
      <c r="AU2144" s="96"/>
      <c r="AV2144" s="95"/>
      <c r="AW2144" s="95"/>
      <c r="AX2144" s="97"/>
      <c r="AY2144" s="97"/>
      <c r="AZ2144" s="97"/>
      <c r="BA2144" s="97"/>
      <c r="BB2144" s="97"/>
      <c r="BC2144" s="98" t="s">
        <v>12350</v>
      </c>
      <c r="BD2144" s="99"/>
      <c r="BE2144" s="99"/>
      <c r="BF2144" s="100"/>
      <c r="BG2144" s="103"/>
      <c r="BH2144" s="103"/>
      <c r="BI2144" s="103"/>
      <c r="BJ2144" s="98"/>
      <c r="BK2144" s="98"/>
      <c r="BL2144" s="102"/>
      <c r="BM2144" s="98"/>
      <c r="BN2144" s="4"/>
      <c r="BT2144" s="99"/>
      <c r="BU2144" s="99"/>
      <c r="BV2144" s="99"/>
      <c r="BW2144" s="99"/>
      <c r="BX2144" s="99"/>
      <c r="CB2144" s="4" t="s">
        <v>1511</v>
      </c>
    </row>
    <row r="2145" ht="13.75" spans="1:80">
      <c r="A2145" s="88" t="s">
        <v>12870</v>
      </c>
      <c r="B2145" s="88">
        <v>93300375</v>
      </c>
      <c r="C2145" s="88">
        <v>10701036</v>
      </c>
      <c r="D2145" s="89" t="s">
        <v>12266</v>
      </c>
      <c r="E2145" s="135">
        <v>12</v>
      </c>
      <c r="F2145" s="135">
        <v>84</v>
      </c>
      <c r="G2145" s="90">
        <f t="shared" si="36"/>
        <v>1008</v>
      </c>
      <c r="H2145" s="91"/>
      <c r="I2145" s="92"/>
      <c r="J2145" s="92"/>
      <c r="K2145" s="92"/>
      <c r="L2145" s="92"/>
      <c r="M2145" s="93"/>
      <c r="N2145" s="94"/>
      <c r="O2145" s="95"/>
      <c r="P2145" s="95"/>
      <c r="Q2145" s="95"/>
      <c r="R2145" s="97"/>
      <c r="S2145" s="94"/>
      <c r="T2145" s="95"/>
      <c r="U2145" s="96"/>
      <c r="V2145" s="95"/>
      <c r="W2145" s="95"/>
      <c r="X2145" s="97"/>
      <c r="Y2145" s="94"/>
      <c r="Z2145" s="96"/>
      <c r="AA2145" s="96"/>
      <c r="AB2145" s="95"/>
      <c r="AC2145" s="95"/>
      <c r="AD2145" s="97"/>
      <c r="AE2145" s="94"/>
      <c r="AF2145" s="96"/>
      <c r="AG2145" s="96"/>
      <c r="AH2145" s="95"/>
      <c r="AI2145" s="95"/>
      <c r="AJ2145" s="95"/>
      <c r="AK2145" s="95"/>
      <c r="AL2145" s="94"/>
      <c r="AM2145" s="96"/>
      <c r="AN2145" s="96"/>
      <c r="AO2145" s="95"/>
      <c r="AP2145" s="95"/>
      <c r="AQ2145" s="97"/>
      <c r="AR2145" s="94"/>
      <c r="AS2145" s="96"/>
      <c r="AT2145" s="96"/>
      <c r="AU2145" s="96"/>
      <c r="AV2145" s="95"/>
      <c r="AW2145" s="95"/>
      <c r="AX2145" s="97"/>
      <c r="AY2145" s="97"/>
      <c r="AZ2145" s="97"/>
      <c r="BA2145" s="97"/>
      <c r="BB2145" s="97"/>
      <c r="BC2145" s="98" t="s">
        <v>1366</v>
      </c>
      <c r="BD2145" s="99" t="s">
        <v>12297</v>
      </c>
      <c r="BE2145" s="99" t="s">
        <v>1366</v>
      </c>
      <c r="BF2145" s="100"/>
      <c r="BG2145" s="103"/>
      <c r="BH2145" s="103"/>
      <c r="BI2145" s="103"/>
      <c r="BJ2145" s="98"/>
      <c r="BK2145" s="98"/>
      <c r="BL2145" s="102"/>
      <c r="BM2145" s="98"/>
      <c r="BN2145" s="99"/>
      <c r="BT2145" s="99"/>
      <c r="BU2145" s="99"/>
      <c r="BV2145" s="99"/>
      <c r="BW2145" s="99"/>
      <c r="BX2145" s="99"/>
      <c r="CB2145" s="4" t="s">
        <v>1511</v>
      </c>
    </row>
    <row r="2146" ht="13.75" spans="1:80">
      <c r="A2146" s="88" t="s">
        <v>12870</v>
      </c>
      <c r="B2146" s="88">
        <v>93300375</v>
      </c>
      <c r="C2146" s="88">
        <v>10701036</v>
      </c>
      <c r="D2146" s="89" t="s">
        <v>494</v>
      </c>
      <c r="E2146" s="135">
        <v>12</v>
      </c>
      <c r="F2146" s="135">
        <v>36</v>
      </c>
      <c r="G2146" s="90">
        <f t="shared" si="36"/>
        <v>432</v>
      </c>
      <c r="H2146" s="91"/>
      <c r="I2146" s="92"/>
      <c r="J2146" s="92"/>
      <c r="K2146" s="92"/>
      <c r="L2146" s="92"/>
      <c r="M2146" s="93"/>
      <c r="N2146" s="94"/>
      <c r="O2146" s="95"/>
      <c r="P2146" s="95"/>
      <c r="Q2146" s="95"/>
      <c r="R2146" s="97"/>
      <c r="S2146" s="94"/>
      <c r="T2146" s="95"/>
      <c r="U2146" s="96"/>
      <c r="V2146" s="95"/>
      <c r="W2146" s="95"/>
      <c r="X2146" s="97"/>
      <c r="Y2146" s="94"/>
      <c r="Z2146" s="96"/>
      <c r="AA2146" s="96"/>
      <c r="AB2146" s="95"/>
      <c r="AC2146" s="95"/>
      <c r="AD2146" s="97"/>
      <c r="AE2146" s="94"/>
      <c r="AF2146" s="96"/>
      <c r="AG2146" s="96"/>
      <c r="AH2146" s="95"/>
      <c r="AI2146" s="95"/>
      <c r="AJ2146" s="95"/>
      <c r="AK2146" s="95"/>
      <c r="AL2146" s="94"/>
      <c r="AM2146" s="96"/>
      <c r="AN2146" s="96"/>
      <c r="AO2146" s="95"/>
      <c r="AP2146" s="95"/>
      <c r="AQ2146" s="97"/>
      <c r="AR2146" s="94"/>
      <c r="AS2146" s="96"/>
      <c r="AT2146" s="96"/>
      <c r="AU2146" s="96"/>
      <c r="AV2146" s="95"/>
      <c r="AW2146" s="95"/>
      <c r="AX2146" s="97"/>
      <c r="AY2146" s="97"/>
      <c r="AZ2146" s="97"/>
      <c r="BA2146" s="97"/>
      <c r="BB2146" s="97"/>
      <c r="BC2146" s="98" t="s">
        <v>12362</v>
      </c>
      <c r="BD2146" s="99" t="s">
        <v>12300</v>
      </c>
      <c r="BE2146" s="99" t="s">
        <v>12362</v>
      </c>
      <c r="BF2146" s="100"/>
      <c r="BG2146" s="103"/>
      <c r="BH2146" s="103"/>
      <c r="BI2146" s="103"/>
      <c r="BJ2146" s="98"/>
      <c r="BK2146" s="98"/>
      <c r="BL2146" s="102"/>
      <c r="BM2146" s="98"/>
      <c r="BN2146" s="99"/>
      <c r="BT2146" s="99"/>
      <c r="BU2146" s="99"/>
      <c r="BV2146" s="99"/>
      <c r="BW2146" s="99"/>
      <c r="BX2146" s="99"/>
      <c r="CB2146" s="4" t="s">
        <v>1511</v>
      </c>
    </row>
    <row r="2147" ht="13.75" spans="1:80">
      <c r="A2147" s="88" t="s">
        <v>12870</v>
      </c>
      <c r="B2147" s="88">
        <v>93300375</v>
      </c>
      <c r="C2147" s="88">
        <v>10701037</v>
      </c>
      <c r="D2147" s="89" t="s">
        <v>12266</v>
      </c>
      <c r="E2147" s="135">
        <v>12</v>
      </c>
      <c r="F2147" s="135">
        <v>28</v>
      </c>
      <c r="G2147" s="90">
        <f t="shared" si="36"/>
        <v>336</v>
      </c>
      <c r="H2147" s="91"/>
      <c r="I2147" s="92"/>
      <c r="J2147" s="92"/>
      <c r="K2147" s="92"/>
      <c r="L2147" s="92"/>
      <c r="M2147" s="93"/>
      <c r="N2147" s="94"/>
      <c r="O2147" s="95"/>
      <c r="P2147" s="95"/>
      <c r="Q2147" s="95"/>
      <c r="R2147" s="97"/>
      <c r="S2147" s="94"/>
      <c r="T2147" s="95"/>
      <c r="U2147" s="96"/>
      <c r="V2147" s="95"/>
      <c r="W2147" s="95"/>
      <c r="X2147" s="97"/>
      <c r="Y2147" s="94"/>
      <c r="Z2147" s="96"/>
      <c r="AA2147" s="96"/>
      <c r="AB2147" s="95"/>
      <c r="AC2147" s="95"/>
      <c r="AD2147" s="97"/>
      <c r="AE2147" s="94"/>
      <c r="AF2147" s="96"/>
      <c r="AG2147" s="96"/>
      <c r="AH2147" s="95"/>
      <c r="AI2147" s="95"/>
      <c r="AJ2147" s="95"/>
      <c r="AK2147" s="95"/>
      <c r="AL2147" s="94"/>
      <c r="AM2147" s="96"/>
      <c r="AN2147" s="96"/>
      <c r="AO2147" s="95"/>
      <c r="AP2147" s="95"/>
      <c r="AQ2147" s="97"/>
      <c r="AR2147" s="94"/>
      <c r="AS2147" s="96"/>
      <c r="AT2147" s="96"/>
      <c r="AU2147" s="96"/>
      <c r="AV2147" s="95"/>
      <c r="AW2147" s="95"/>
      <c r="AX2147" s="97"/>
      <c r="AY2147" s="97"/>
      <c r="AZ2147" s="97"/>
      <c r="BA2147" s="97"/>
      <c r="BB2147" s="97"/>
      <c r="BC2147" s="98" t="s">
        <v>1366</v>
      </c>
      <c r="BD2147" s="99" t="s">
        <v>12297</v>
      </c>
      <c r="BE2147" s="99" t="s">
        <v>1366</v>
      </c>
      <c r="BF2147" s="100"/>
      <c r="BG2147" s="103"/>
      <c r="BH2147" s="103"/>
      <c r="BI2147" s="103"/>
      <c r="BJ2147" s="98"/>
      <c r="BK2147" s="98"/>
      <c r="BL2147" s="102"/>
      <c r="BM2147" s="98"/>
      <c r="BN2147" s="99"/>
      <c r="BT2147" s="99"/>
      <c r="BU2147" s="99"/>
      <c r="BV2147" s="99"/>
      <c r="BW2147" s="99"/>
      <c r="BX2147" s="99"/>
      <c r="CB2147" s="4" t="s">
        <v>1511</v>
      </c>
    </row>
    <row r="2148" ht="13.75" spans="1:80">
      <c r="A2148" s="88" t="s">
        <v>12870</v>
      </c>
      <c r="B2148" s="88">
        <v>93300375</v>
      </c>
      <c r="C2148" s="88">
        <v>10701037</v>
      </c>
      <c r="D2148" s="89" t="s">
        <v>494</v>
      </c>
      <c r="E2148" s="135">
        <v>12</v>
      </c>
      <c r="F2148" s="135">
        <v>23</v>
      </c>
      <c r="G2148" s="90">
        <f t="shared" si="36"/>
        <v>276</v>
      </c>
      <c r="H2148" s="91"/>
      <c r="I2148" s="92"/>
      <c r="J2148" s="92"/>
      <c r="K2148" s="92"/>
      <c r="L2148" s="92"/>
      <c r="M2148" s="93"/>
      <c r="N2148" s="94"/>
      <c r="O2148" s="95"/>
      <c r="P2148" s="95"/>
      <c r="Q2148" s="95"/>
      <c r="R2148" s="97"/>
      <c r="S2148" s="94"/>
      <c r="T2148" s="95"/>
      <c r="U2148" s="96"/>
      <c r="V2148" s="95"/>
      <c r="W2148" s="95"/>
      <c r="X2148" s="97"/>
      <c r="Y2148" s="94"/>
      <c r="Z2148" s="96"/>
      <c r="AA2148" s="96"/>
      <c r="AB2148" s="95"/>
      <c r="AC2148" s="95"/>
      <c r="AD2148" s="97"/>
      <c r="AE2148" s="94"/>
      <c r="AF2148" s="96"/>
      <c r="AG2148" s="96"/>
      <c r="AH2148" s="95"/>
      <c r="AI2148" s="95"/>
      <c r="AJ2148" s="95"/>
      <c r="AK2148" s="95"/>
      <c r="AL2148" s="94"/>
      <c r="AM2148" s="96"/>
      <c r="AN2148" s="96"/>
      <c r="AO2148" s="95"/>
      <c r="AP2148" s="95"/>
      <c r="AQ2148" s="97"/>
      <c r="AR2148" s="94"/>
      <c r="AS2148" s="96"/>
      <c r="AT2148" s="96"/>
      <c r="AU2148" s="96"/>
      <c r="AV2148" s="95"/>
      <c r="AW2148" s="95"/>
      <c r="AX2148" s="97"/>
      <c r="AY2148" s="97"/>
      <c r="AZ2148" s="97"/>
      <c r="BA2148" s="97"/>
      <c r="BB2148" s="97"/>
      <c r="BC2148" s="98" t="s">
        <v>12362</v>
      </c>
      <c r="BD2148" s="99" t="s">
        <v>12300</v>
      </c>
      <c r="BE2148" s="99" t="s">
        <v>12362</v>
      </c>
      <c r="BF2148" s="100"/>
      <c r="BG2148" s="103"/>
      <c r="BH2148" s="103"/>
      <c r="BI2148" s="103"/>
      <c r="BJ2148" s="98"/>
      <c r="BK2148" s="98"/>
      <c r="BL2148" s="102"/>
      <c r="BM2148" s="98"/>
      <c r="BN2148" s="99"/>
      <c r="BT2148" s="99"/>
      <c r="BU2148" s="99"/>
      <c r="BV2148" s="99"/>
      <c r="BW2148" s="99"/>
      <c r="BX2148" s="99"/>
      <c r="CB2148" s="4" t="s">
        <v>1511</v>
      </c>
    </row>
    <row r="2149" ht="13.75" spans="1:80">
      <c r="A2149" s="88" t="s">
        <v>12870</v>
      </c>
      <c r="B2149" s="88">
        <v>93300379</v>
      </c>
      <c r="C2149" s="88">
        <v>10701041</v>
      </c>
      <c r="D2149" s="89" t="s">
        <v>12266</v>
      </c>
      <c r="E2149" s="135">
        <v>12</v>
      </c>
      <c r="F2149" s="135">
        <v>51</v>
      </c>
      <c r="G2149" s="90">
        <f t="shared" si="36"/>
        <v>612</v>
      </c>
      <c r="H2149" s="91"/>
      <c r="I2149" s="92"/>
      <c r="J2149" s="92"/>
      <c r="K2149" s="92"/>
      <c r="L2149" s="92"/>
      <c r="M2149" s="93"/>
      <c r="N2149" s="94"/>
      <c r="O2149" s="95"/>
      <c r="P2149" s="95"/>
      <c r="Q2149" s="95"/>
      <c r="R2149" s="97"/>
      <c r="S2149" s="94"/>
      <c r="T2149" s="95"/>
      <c r="U2149" s="96"/>
      <c r="V2149" s="95"/>
      <c r="W2149" s="95"/>
      <c r="X2149" s="97"/>
      <c r="Y2149" s="94"/>
      <c r="Z2149" s="95"/>
      <c r="AA2149" s="96"/>
      <c r="AB2149" s="95"/>
      <c r="AC2149" s="95"/>
      <c r="AD2149" s="97"/>
      <c r="AE2149" s="94"/>
      <c r="AF2149" s="96"/>
      <c r="AG2149" s="96"/>
      <c r="AH2149" s="95"/>
      <c r="AI2149" s="95"/>
      <c r="AJ2149" s="95"/>
      <c r="AK2149" s="95"/>
      <c r="AL2149" s="94"/>
      <c r="AM2149" s="96"/>
      <c r="AN2149" s="96"/>
      <c r="AO2149" s="95"/>
      <c r="AP2149" s="95"/>
      <c r="AQ2149" s="97"/>
      <c r="AR2149" s="94"/>
      <c r="AS2149" s="96"/>
      <c r="AT2149" s="96"/>
      <c r="AU2149" s="96"/>
      <c r="AV2149" s="95"/>
      <c r="AW2149" s="95"/>
      <c r="AX2149" s="97"/>
      <c r="AY2149" s="97"/>
      <c r="AZ2149" s="97"/>
      <c r="BA2149" s="97"/>
      <c r="BB2149" s="97"/>
      <c r="BC2149" s="98" t="s">
        <v>1366</v>
      </c>
      <c r="BD2149" s="99" t="s">
        <v>12297</v>
      </c>
      <c r="BE2149" s="99" t="s">
        <v>1366</v>
      </c>
      <c r="BF2149" s="100"/>
      <c r="BG2149" s="103"/>
      <c r="BH2149" s="103"/>
      <c r="BI2149" s="103"/>
      <c r="BJ2149" s="98"/>
      <c r="BK2149" s="98"/>
      <c r="BL2149" s="102"/>
      <c r="BM2149" s="98"/>
      <c r="BT2149" s="99"/>
      <c r="BU2149" s="99"/>
      <c r="BV2149" s="99"/>
      <c r="BW2149" s="99"/>
      <c r="BX2149" s="99"/>
      <c r="CB2149" s="4" t="s">
        <v>1511</v>
      </c>
    </row>
    <row r="2150" ht="13.75" spans="1:80">
      <c r="A2150" s="88" t="s">
        <v>12870</v>
      </c>
      <c r="B2150" s="88">
        <v>93300379</v>
      </c>
      <c r="C2150" s="88">
        <v>10701041</v>
      </c>
      <c r="D2150" s="89" t="s">
        <v>494</v>
      </c>
      <c r="E2150" s="135">
        <v>0</v>
      </c>
      <c r="F2150" s="135">
        <v>0</v>
      </c>
      <c r="G2150" s="90">
        <v>0</v>
      </c>
      <c r="H2150" s="489"/>
      <c r="I2150" s="490"/>
      <c r="J2150" s="490"/>
      <c r="K2150" s="490"/>
      <c r="L2150" s="490"/>
      <c r="M2150" s="491"/>
      <c r="N2150" s="489"/>
      <c r="O2150" s="490"/>
      <c r="P2150" s="490"/>
      <c r="Q2150" s="490"/>
      <c r="R2150" s="491"/>
      <c r="S2150" s="489"/>
      <c r="T2150" s="490"/>
      <c r="U2150" s="492"/>
      <c r="V2150" s="490"/>
      <c r="W2150" s="490"/>
      <c r="X2150" s="491"/>
      <c r="Y2150" s="489"/>
      <c r="Z2150" s="490"/>
      <c r="AA2150" s="492"/>
      <c r="AB2150" s="490"/>
      <c r="AC2150" s="490"/>
      <c r="AD2150" s="491"/>
      <c r="AE2150" s="94"/>
      <c r="AF2150" s="96"/>
      <c r="AG2150" s="96"/>
      <c r="AH2150" s="95"/>
      <c r="AI2150" s="95"/>
      <c r="AJ2150" s="95"/>
      <c r="AK2150" s="95"/>
      <c r="AL2150" s="489"/>
      <c r="AM2150" s="492"/>
      <c r="AN2150" s="492"/>
      <c r="AO2150" s="490"/>
      <c r="AP2150" s="490"/>
      <c r="AQ2150" s="491"/>
      <c r="AR2150" s="94"/>
      <c r="AS2150" s="96"/>
      <c r="AT2150" s="96"/>
      <c r="AU2150" s="96"/>
      <c r="AV2150" s="95"/>
      <c r="AW2150" s="95"/>
      <c r="AX2150" s="97"/>
      <c r="AY2150" s="97"/>
      <c r="AZ2150" s="97"/>
      <c r="BA2150" s="97"/>
      <c r="BB2150" s="97"/>
      <c r="BC2150" s="100"/>
      <c r="BD2150" s="100"/>
      <c r="BE2150" s="100"/>
      <c r="BF2150" s="100"/>
      <c r="BG2150" s="103"/>
      <c r="BH2150" s="103"/>
      <c r="BI2150" s="103"/>
      <c r="BJ2150" s="98"/>
      <c r="BK2150" s="98"/>
      <c r="BL2150" s="102"/>
      <c r="BM2150" s="98"/>
      <c r="BT2150" s="99"/>
      <c r="BU2150" s="99"/>
      <c r="BV2150" s="99"/>
      <c r="BW2150" s="99"/>
      <c r="BX2150" s="99"/>
      <c r="CB2150" s="4" t="s">
        <v>1511</v>
      </c>
    </row>
    <row r="2151" ht="13.75" spans="1:80">
      <c r="A2151" s="88" t="s">
        <v>12870</v>
      </c>
      <c r="B2151" s="88">
        <v>93300384</v>
      </c>
      <c r="C2151" s="88">
        <v>10701075</v>
      </c>
      <c r="D2151" s="89" t="s">
        <v>12266</v>
      </c>
      <c r="E2151" s="135">
        <v>12</v>
      </c>
      <c r="F2151" s="135">
        <v>48</v>
      </c>
      <c r="G2151" s="90">
        <f t="shared" ref="G2151:G2214" si="37">F2151*E2151</f>
        <v>576</v>
      </c>
      <c r="H2151" s="91"/>
      <c r="I2151" s="92"/>
      <c r="J2151" s="92"/>
      <c r="K2151" s="92"/>
      <c r="L2151" s="92"/>
      <c r="M2151" s="93"/>
      <c r="N2151" s="94"/>
      <c r="O2151" s="95"/>
      <c r="P2151" s="95"/>
      <c r="Q2151" s="95"/>
      <c r="R2151" s="97"/>
      <c r="S2151" s="94"/>
      <c r="T2151" s="95"/>
      <c r="U2151" s="96"/>
      <c r="V2151" s="95"/>
      <c r="W2151" s="95"/>
      <c r="X2151" s="97"/>
      <c r="Y2151" s="94"/>
      <c r="Z2151" s="95"/>
      <c r="AA2151" s="96"/>
      <c r="AB2151" s="95"/>
      <c r="AC2151" s="95"/>
      <c r="AD2151" s="97"/>
      <c r="AE2151" s="94"/>
      <c r="AF2151" s="96"/>
      <c r="AG2151" s="96"/>
      <c r="AH2151" s="95"/>
      <c r="AI2151" s="95"/>
      <c r="AJ2151" s="95"/>
      <c r="AK2151" s="95"/>
      <c r="AL2151" s="94"/>
      <c r="AM2151" s="96"/>
      <c r="AN2151" s="96"/>
      <c r="AO2151" s="95"/>
      <c r="AP2151" s="95"/>
      <c r="AQ2151" s="97"/>
      <c r="AR2151" s="94"/>
      <c r="AS2151" s="96"/>
      <c r="AT2151" s="96"/>
      <c r="AU2151" s="96"/>
      <c r="AV2151" s="95"/>
      <c r="AW2151" s="95"/>
      <c r="AX2151" s="97"/>
      <c r="AY2151" s="97"/>
      <c r="AZ2151" s="97"/>
      <c r="BA2151" s="97"/>
      <c r="BB2151" s="97"/>
      <c r="BC2151" s="98" t="s">
        <v>1366</v>
      </c>
      <c r="BD2151" s="99" t="s">
        <v>12297</v>
      </c>
      <c r="BE2151" s="99" t="s">
        <v>1366</v>
      </c>
      <c r="BF2151" s="100"/>
      <c r="BG2151" s="103"/>
      <c r="BH2151" s="103"/>
      <c r="BI2151" s="103"/>
      <c r="BJ2151" s="98"/>
      <c r="BK2151" s="98"/>
      <c r="BL2151" s="102"/>
      <c r="BM2151" s="98"/>
      <c r="BT2151" s="99"/>
      <c r="BU2151" s="99"/>
      <c r="BV2151" s="99"/>
      <c r="BW2151" s="99"/>
      <c r="BX2151" s="99"/>
      <c r="CB2151" s="4" t="s">
        <v>1511</v>
      </c>
    </row>
    <row r="2152" ht="13.75" spans="1:80">
      <c r="A2152" s="88" t="s">
        <v>12870</v>
      </c>
      <c r="B2152" s="88">
        <v>93300384</v>
      </c>
      <c r="C2152" s="88">
        <v>10701075</v>
      </c>
      <c r="D2152" s="89" t="s">
        <v>494</v>
      </c>
      <c r="E2152" s="135">
        <v>0</v>
      </c>
      <c r="F2152" s="135">
        <v>0</v>
      </c>
      <c r="G2152" s="90">
        <f t="shared" si="37"/>
        <v>0</v>
      </c>
      <c r="H2152" s="489"/>
      <c r="I2152" s="490"/>
      <c r="J2152" s="490"/>
      <c r="K2152" s="490"/>
      <c r="L2152" s="490"/>
      <c r="M2152" s="491"/>
      <c r="N2152" s="489"/>
      <c r="O2152" s="490"/>
      <c r="P2152" s="490"/>
      <c r="Q2152" s="490"/>
      <c r="R2152" s="491"/>
      <c r="S2152" s="489"/>
      <c r="T2152" s="490"/>
      <c r="U2152" s="492"/>
      <c r="V2152" s="490"/>
      <c r="W2152" s="490"/>
      <c r="X2152" s="491"/>
      <c r="Y2152" s="489"/>
      <c r="Z2152" s="490"/>
      <c r="AA2152" s="492"/>
      <c r="AB2152" s="490"/>
      <c r="AC2152" s="490"/>
      <c r="AD2152" s="491"/>
      <c r="AE2152" s="94"/>
      <c r="AF2152" s="96"/>
      <c r="AG2152" s="96"/>
      <c r="AH2152" s="95"/>
      <c r="AI2152" s="95"/>
      <c r="AJ2152" s="95"/>
      <c r="AK2152" s="95"/>
      <c r="AL2152" s="489"/>
      <c r="AM2152" s="492"/>
      <c r="AN2152" s="492"/>
      <c r="AO2152" s="490"/>
      <c r="AP2152" s="490"/>
      <c r="AQ2152" s="491"/>
      <c r="AR2152" s="94"/>
      <c r="AS2152" s="96"/>
      <c r="AT2152" s="96"/>
      <c r="AU2152" s="96"/>
      <c r="AV2152" s="95"/>
      <c r="AW2152" s="95"/>
      <c r="AX2152" s="97"/>
      <c r="AY2152" s="97"/>
      <c r="AZ2152" s="97"/>
      <c r="BA2152" s="97"/>
      <c r="BB2152" s="97"/>
      <c r="BC2152" s="100"/>
      <c r="BD2152" s="100"/>
      <c r="BE2152" s="100"/>
      <c r="BF2152" s="100"/>
      <c r="BG2152" s="103"/>
      <c r="BH2152" s="103"/>
      <c r="BI2152" s="103"/>
      <c r="BJ2152" s="98"/>
      <c r="BK2152" s="98"/>
      <c r="BL2152" s="102"/>
      <c r="BM2152" s="98"/>
      <c r="BT2152" s="99"/>
      <c r="BU2152" s="99"/>
      <c r="BV2152" s="99"/>
      <c r="BW2152" s="99"/>
      <c r="BX2152" s="99"/>
      <c r="CB2152" s="4" t="s">
        <v>1511</v>
      </c>
    </row>
    <row r="2153" ht="13.75" spans="1:80">
      <c r="A2153" s="88" t="s">
        <v>12871</v>
      </c>
      <c r="B2153" s="88">
        <v>93300377</v>
      </c>
      <c r="C2153" s="88">
        <v>10701038</v>
      </c>
      <c r="D2153" s="89" t="s">
        <v>12266</v>
      </c>
      <c r="E2153" s="135">
        <v>12</v>
      </c>
      <c r="F2153" s="135">
        <v>36</v>
      </c>
      <c r="G2153" s="90">
        <f t="shared" si="37"/>
        <v>432</v>
      </c>
      <c r="H2153" s="91"/>
      <c r="I2153" s="92"/>
      <c r="J2153" s="92"/>
      <c r="K2153" s="92"/>
      <c r="L2153" s="92"/>
      <c r="M2153" s="93"/>
      <c r="N2153" s="94"/>
      <c r="O2153" s="95"/>
      <c r="P2153" s="95"/>
      <c r="Q2153" s="95"/>
      <c r="R2153" s="97"/>
      <c r="S2153" s="94"/>
      <c r="T2153" s="95"/>
      <c r="U2153" s="96"/>
      <c r="V2153" s="95"/>
      <c r="W2153" s="95"/>
      <c r="X2153" s="97"/>
      <c r="Y2153" s="94"/>
      <c r="Z2153" s="95"/>
      <c r="AA2153" s="96"/>
      <c r="AB2153" s="95"/>
      <c r="AC2153" s="95"/>
      <c r="AD2153" s="97"/>
      <c r="AE2153" s="94"/>
      <c r="AF2153" s="96"/>
      <c r="AG2153" s="96"/>
      <c r="AH2153" s="95"/>
      <c r="AI2153" s="95"/>
      <c r="AJ2153" s="95"/>
      <c r="AK2153" s="95"/>
      <c r="AL2153" s="94"/>
      <c r="AM2153" s="96"/>
      <c r="AN2153" s="96"/>
      <c r="AO2153" s="95"/>
      <c r="AP2153" s="95"/>
      <c r="AQ2153" s="97"/>
      <c r="AR2153" s="94"/>
      <c r="AS2153" s="96"/>
      <c r="AT2153" s="96"/>
      <c r="AU2153" s="96"/>
      <c r="AV2153" s="95"/>
      <c r="AW2153" s="95"/>
      <c r="AX2153" s="97"/>
      <c r="AY2153" s="97"/>
      <c r="AZ2153" s="97"/>
      <c r="BA2153" s="97"/>
      <c r="BB2153" s="97"/>
      <c r="BC2153" s="98" t="s">
        <v>1366</v>
      </c>
      <c r="BD2153" s="99" t="s">
        <v>12297</v>
      </c>
      <c r="BE2153" s="99" t="s">
        <v>1366</v>
      </c>
      <c r="BF2153" s="100"/>
      <c r="BG2153" s="103"/>
      <c r="BH2153" s="103"/>
      <c r="BI2153" s="103"/>
      <c r="BJ2153" s="98"/>
      <c r="BK2153" s="98"/>
      <c r="BL2153" s="102"/>
      <c r="BM2153" s="98"/>
      <c r="BT2153" s="99"/>
      <c r="BU2153" s="99"/>
      <c r="BV2153" s="99"/>
      <c r="BW2153" s="99"/>
      <c r="BX2153" s="99"/>
      <c r="CB2153" s="4" t="s">
        <v>1511</v>
      </c>
    </row>
    <row r="2154" ht="13.75" spans="1:80">
      <c r="A2154" s="88" t="s">
        <v>12871</v>
      </c>
      <c r="B2154" s="88">
        <v>93300377</v>
      </c>
      <c r="C2154" s="88">
        <v>10701038</v>
      </c>
      <c r="D2154" s="89" t="s">
        <v>494</v>
      </c>
      <c r="E2154" s="135">
        <v>12</v>
      </c>
      <c r="F2154" s="135">
        <v>25</v>
      </c>
      <c r="G2154" s="90">
        <f t="shared" si="37"/>
        <v>300</v>
      </c>
      <c r="H2154" s="91"/>
      <c r="I2154" s="92"/>
      <c r="J2154" s="92"/>
      <c r="K2154" s="92"/>
      <c r="L2154" s="92"/>
      <c r="M2154" s="93"/>
      <c r="N2154" s="94"/>
      <c r="O2154" s="95"/>
      <c r="P2154" s="95"/>
      <c r="Q2154" s="95"/>
      <c r="R2154" s="97"/>
      <c r="S2154" s="94"/>
      <c r="T2154" s="95"/>
      <c r="U2154" s="96"/>
      <c r="V2154" s="95"/>
      <c r="W2154" s="95"/>
      <c r="X2154" s="97"/>
      <c r="Y2154" s="94"/>
      <c r="Z2154" s="95"/>
      <c r="AA2154" s="96"/>
      <c r="AB2154" s="95"/>
      <c r="AC2154" s="95"/>
      <c r="AD2154" s="97"/>
      <c r="AE2154" s="94"/>
      <c r="AF2154" s="96"/>
      <c r="AG2154" s="96"/>
      <c r="AH2154" s="95"/>
      <c r="AI2154" s="95"/>
      <c r="AJ2154" s="95"/>
      <c r="AK2154" s="95"/>
      <c r="AL2154" s="94"/>
      <c r="AM2154" s="96"/>
      <c r="AN2154" s="96"/>
      <c r="AO2154" s="95"/>
      <c r="AP2154" s="95"/>
      <c r="AQ2154" s="97"/>
      <c r="AR2154" s="94"/>
      <c r="AS2154" s="96"/>
      <c r="AT2154" s="96"/>
      <c r="AU2154" s="96"/>
      <c r="AV2154" s="95"/>
      <c r="AW2154" s="95"/>
      <c r="AX2154" s="97"/>
      <c r="AY2154" s="97"/>
      <c r="AZ2154" s="97"/>
      <c r="BA2154" s="97"/>
      <c r="BB2154" s="97"/>
      <c r="BC2154" s="98" t="s">
        <v>12362</v>
      </c>
      <c r="BD2154" s="99" t="s">
        <v>12300</v>
      </c>
      <c r="BE2154" s="99" t="s">
        <v>12362</v>
      </c>
      <c r="BF2154" s="100"/>
      <c r="BG2154" s="103"/>
      <c r="BH2154" s="103"/>
      <c r="BI2154" s="103"/>
      <c r="BJ2154" s="98"/>
      <c r="BK2154" s="98"/>
      <c r="BL2154" s="102"/>
      <c r="BM2154" s="98"/>
      <c r="BT2154" s="99"/>
      <c r="BU2154" s="99"/>
      <c r="BV2154" s="99"/>
      <c r="BW2154" s="99"/>
      <c r="BX2154" s="99"/>
      <c r="CB2154" s="4" t="s">
        <v>1511</v>
      </c>
    </row>
    <row r="2155" ht="13.75" spans="1:80">
      <c r="A2155" s="88" t="s">
        <v>12871</v>
      </c>
      <c r="B2155" s="88">
        <v>93300377</v>
      </c>
      <c r="C2155" s="88">
        <v>10701039</v>
      </c>
      <c r="D2155" s="89" t="s">
        <v>12266</v>
      </c>
      <c r="E2155" s="135">
        <v>12</v>
      </c>
      <c r="F2155" s="135">
        <v>36</v>
      </c>
      <c r="G2155" s="90">
        <f t="shared" si="37"/>
        <v>432</v>
      </c>
      <c r="H2155" s="91"/>
      <c r="I2155" s="92"/>
      <c r="J2155" s="92"/>
      <c r="K2155" s="92"/>
      <c r="L2155" s="92"/>
      <c r="M2155" s="93"/>
      <c r="N2155" s="94"/>
      <c r="O2155" s="95"/>
      <c r="P2155" s="95"/>
      <c r="Q2155" s="95"/>
      <c r="R2155" s="97"/>
      <c r="S2155" s="94"/>
      <c r="T2155" s="95"/>
      <c r="U2155" s="96"/>
      <c r="V2155" s="95"/>
      <c r="W2155" s="95"/>
      <c r="X2155" s="97"/>
      <c r="Y2155" s="94"/>
      <c r="Z2155" s="95"/>
      <c r="AA2155" s="96"/>
      <c r="AB2155" s="95"/>
      <c r="AC2155" s="95"/>
      <c r="AD2155" s="97"/>
      <c r="AE2155" s="94"/>
      <c r="AF2155" s="96"/>
      <c r="AG2155" s="96"/>
      <c r="AH2155" s="95"/>
      <c r="AI2155" s="95"/>
      <c r="AJ2155" s="95"/>
      <c r="AK2155" s="95"/>
      <c r="AL2155" s="94"/>
      <c r="AM2155" s="96"/>
      <c r="AN2155" s="96"/>
      <c r="AO2155" s="95"/>
      <c r="AP2155" s="95"/>
      <c r="AQ2155" s="97"/>
      <c r="AR2155" s="94"/>
      <c r="AS2155" s="96"/>
      <c r="AT2155" s="96"/>
      <c r="AU2155" s="96"/>
      <c r="AV2155" s="95"/>
      <c r="AW2155" s="95"/>
      <c r="AX2155" s="97"/>
      <c r="AY2155" s="97"/>
      <c r="AZ2155" s="97"/>
      <c r="BA2155" s="97"/>
      <c r="BB2155" s="97"/>
      <c r="BC2155" s="98" t="s">
        <v>1366</v>
      </c>
      <c r="BD2155" s="99" t="s">
        <v>12297</v>
      </c>
      <c r="BE2155" s="99" t="s">
        <v>1366</v>
      </c>
      <c r="BF2155" s="100"/>
      <c r="BG2155" s="103"/>
      <c r="BH2155" s="103"/>
      <c r="BI2155" s="103"/>
      <c r="BJ2155" s="98"/>
      <c r="BK2155" s="98"/>
      <c r="BL2155" s="102"/>
      <c r="BM2155" s="98"/>
      <c r="BT2155" s="99"/>
      <c r="BU2155" s="99"/>
      <c r="BV2155" s="99"/>
      <c r="BW2155" s="99"/>
      <c r="BX2155" s="99"/>
      <c r="CB2155" s="4" t="s">
        <v>1511</v>
      </c>
    </row>
    <row r="2156" ht="13.75" spans="1:80">
      <c r="A2156" s="88" t="s">
        <v>12871</v>
      </c>
      <c r="B2156" s="88">
        <v>93300377</v>
      </c>
      <c r="C2156" s="88">
        <v>10701039</v>
      </c>
      <c r="D2156" s="89" t="s">
        <v>494</v>
      </c>
      <c r="E2156" s="135">
        <v>12</v>
      </c>
      <c r="F2156" s="135">
        <v>25</v>
      </c>
      <c r="G2156" s="90">
        <f t="shared" si="37"/>
        <v>300</v>
      </c>
      <c r="H2156" s="91"/>
      <c r="I2156" s="92"/>
      <c r="J2156" s="92"/>
      <c r="K2156" s="92"/>
      <c r="L2156" s="92"/>
      <c r="M2156" s="93"/>
      <c r="N2156" s="94"/>
      <c r="O2156" s="95"/>
      <c r="P2156" s="95"/>
      <c r="Q2156" s="95"/>
      <c r="R2156" s="97"/>
      <c r="S2156" s="94"/>
      <c r="T2156" s="95"/>
      <c r="U2156" s="96"/>
      <c r="V2156" s="95"/>
      <c r="W2156" s="95"/>
      <c r="X2156" s="97"/>
      <c r="Y2156" s="94"/>
      <c r="Z2156" s="95"/>
      <c r="AA2156" s="96"/>
      <c r="AB2156" s="95"/>
      <c r="AC2156" s="95"/>
      <c r="AD2156" s="97"/>
      <c r="AE2156" s="94"/>
      <c r="AF2156" s="96"/>
      <c r="AG2156" s="96"/>
      <c r="AH2156" s="95"/>
      <c r="AI2156" s="95"/>
      <c r="AJ2156" s="95"/>
      <c r="AK2156" s="95"/>
      <c r="AL2156" s="94"/>
      <c r="AM2156" s="96"/>
      <c r="AN2156" s="96"/>
      <c r="AO2156" s="95"/>
      <c r="AP2156" s="95"/>
      <c r="AQ2156" s="97"/>
      <c r="AR2156" s="94"/>
      <c r="AS2156" s="96"/>
      <c r="AT2156" s="96"/>
      <c r="AU2156" s="96"/>
      <c r="AV2156" s="95"/>
      <c r="AW2156" s="95"/>
      <c r="AX2156" s="97"/>
      <c r="AY2156" s="97"/>
      <c r="AZ2156" s="97"/>
      <c r="BA2156" s="97"/>
      <c r="BB2156" s="97"/>
      <c r="BC2156" s="98" t="s">
        <v>12362</v>
      </c>
      <c r="BD2156" s="99" t="s">
        <v>12300</v>
      </c>
      <c r="BE2156" s="99" t="s">
        <v>12362</v>
      </c>
      <c r="BF2156" s="100"/>
      <c r="BG2156" s="103"/>
      <c r="BH2156" s="103"/>
      <c r="BI2156" s="103"/>
      <c r="BJ2156" s="98"/>
      <c r="BK2156" s="98"/>
      <c r="BL2156" s="102"/>
      <c r="BM2156" s="98"/>
      <c r="BT2156" s="99"/>
      <c r="BU2156" s="99"/>
      <c r="BV2156" s="99"/>
      <c r="BW2156" s="99"/>
      <c r="BX2156" s="99"/>
      <c r="CB2156" s="4" t="s">
        <v>1511</v>
      </c>
    </row>
    <row r="2157" ht="13.75" spans="1:80">
      <c r="A2157" s="88" t="s">
        <v>12871</v>
      </c>
      <c r="B2157" s="88">
        <v>93300377</v>
      </c>
      <c r="C2157" s="88">
        <v>10701040</v>
      </c>
      <c r="D2157" s="89" t="s">
        <v>12266</v>
      </c>
      <c r="E2157" s="135">
        <v>12</v>
      </c>
      <c r="F2157" s="135">
        <v>14</v>
      </c>
      <c r="G2157" s="90">
        <f t="shared" si="37"/>
        <v>168</v>
      </c>
      <c r="H2157" s="91"/>
      <c r="I2157" s="92"/>
      <c r="J2157" s="92"/>
      <c r="K2157" s="92"/>
      <c r="L2157" s="92"/>
      <c r="M2157" s="93"/>
      <c r="N2157" s="94"/>
      <c r="O2157" s="95"/>
      <c r="P2157" s="95"/>
      <c r="Q2157" s="95"/>
      <c r="R2157" s="97"/>
      <c r="S2157" s="94"/>
      <c r="T2157" s="95"/>
      <c r="U2157" s="96"/>
      <c r="V2157" s="95"/>
      <c r="W2157" s="95"/>
      <c r="X2157" s="97"/>
      <c r="Y2157" s="94"/>
      <c r="Z2157" s="95"/>
      <c r="AA2157" s="96"/>
      <c r="AB2157" s="95"/>
      <c r="AC2157" s="95"/>
      <c r="AD2157" s="97"/>
      <c r="AE2157" s="94"/>
      <c r="AF2157" s="96"/>
      <c r="AG2157" s="96"/>
      <c r="AH2157" s="95"/>
      <c r="AI2157" s="95"/>
      <c r="AJ2157" s="95"/>
      <c r="AK2157" s="95"/>
      <c r="AL2157" s="94"/>
      <c r="AM2157" s="96"/>
      <c r="AN2157" s="96"/>
      <c r="AO2157" s="95"/>
      <c r="AP2157" s="95"/>
      <c r="AQ2157" s="97"/>
      <c r="AR2157" s="94"/>
      <c r="AS2157" s="96"/>
      <c r="AT2157" s="96"/>
      <c r="AU2157" s="96"/>
      <c r="AV2157" s="95"/>
      <c r="AW2157" s="95"/>
      <c r="AX2157" s="97"/>
      <c r="AY2157" s="97"/>
      <c r="AZ2157" s="97"/>
      <c r="BA2157" s="97"/>
      <c r="BB2157" s="97"/>
      <c r="BC2157" s="98" t="s">
        <v>1366</v>
      </c>
      <c r="BD2157" s="99" t="s">
        <v>12297</v>
      </c>
      <c r="BE2157" s="99" t="s">
        <v>1366</v>
      </c>
      <c r="BF2157" s="100"/>
      <c r="BG2157" s="103"/>
      <c r="BH2157" s="103"/>
      <c r="BI2157" s="103"/>
      <c r="BJ2157" s="98"/>
      <c r="BK2157" s="98"/>
      <c r="BL2157" s="102"/>
      <c r="BM2157" s="98"/>
      <c r="BT2157" s="99"/>
      <c r="BU2157" s="99"/>
      <c r="BV2157" s="99"/>
      <c r="BW2157" s="99"/>
      <c r="BX2157" s="99"/>
      <c r="CB2157" s="4" t="s">
        <v>1511</v>
      </c>
    </row>
    <row r="2158" ht="13.75" spans="1:80">
      <c r="A2158" s="88" t="s">
        <v>12871</v>
      </c>
      <c r="B2158" s="88">
        <v>93300377</v>
      </c>
      <c r="C2158" s="88">
        <v>10701040</v>
      </c>
      <c r="D2158" s="89" t="s">
        <v>494</v>
      </c>
      <c r="E2158" s="135">
        <v>12</v>
      </c>
      <c r="F2158" s="135">
        <v>19</v>
      </c>
      <c r="G2158" s="90">
        <f t="shared" si="37"/>
        <v>228</v>
      </c>
      <c r="H2158" s="91"/>
      <c r="I2158" s="92"/>
      <c r="J2158" s="92"/>
      <c r="K2158" s="92"/>
      <c r="L2158" s="92"/>
      <c r="M2158" s="93"/>
      <c r="N2158" s="94"/>
      <c r="O2158" s="95"/>
      <c r="P2158" s="95"/>
      <c r="Q2158" s="95"/>
      <c r="R2158" s="97"/>
      <c r="S2158" s="94"/>
      <c r="T2158" s="95"/>
      <c r="U2158" s="96"/>
      <c r="V2158" s="95"/>
      <c r="W2158" s="95"/>
      <c r="X2158" s="97"/>
      <c r="Y2158" s="94"/>
      <c r="Z2158" s="95"/>
      <c r="AA2158" s="96"/>
      <c r="AB2158" s="95"/>
      <c r="AC2158" s="95"/>
      <c r="AD2158" s="97"/>
      <c r="AE2158" s="94"/>
      <c r="AF2158" s="96"/>
      <c r="AG2158" s="96"/>
      <c r="AH2158" s="95"/>
      <c r="AI2158" s="95"/>
      <c r="AJ2158" s="95"/>
      <c r="AK2158" s="95"/>
      <c r="AL2158" s="94"/>
      <c r="AM2158" s="96"/>
      <c r="AN2158" s="96"/>
      <c r="AO2158" s="95"/>
      <c r="AP2158" s="95"/>
      <c r="AQ2158" s="97"/>
      <c r="AR2158" s="94"/>
      <c r="AS2158" s="96"/>
      <c r="AT2158" s="96"/>
      <c r="AU2158" s="96"/>
      <c r="AV2158" s="95"/>
      <c r="AW2158" s="95"/>
      <c r="AX2158" s="97"/>
      <c r="AY2158" s="97"/>
      <c r="AZ2158" s="97"/>
      <c r="BA2158" s="97"/>
      <c r="BB2158" s="97"/>
      <c r="BC2158" s="98" t="s">
        <v>12362</v>
      </c>
      <c r="BD2158" s="99" t="s">
        <v>12300</v>
      </c>
      <c r="BE2158" s="99" t="s">
        <v>12362</v>
      </c>
      <c r="BF2158" s="100"/>
      <c r="BG2158" s="103"/>
      <c r="BH2158" s="103"/>
      <c r="BI2158" s="103"/>
      <c r="BJ2158" s="98"/>
      <c r="BK2158" s="98"/>
      <c r="BL2158" s="102"/>
      <c r="BM2158" s="98"/>
      <c r="BT2158" s="99"/>
      <c r="BU2158" s="99"/>
      <c r="BV2158" s="99"/>
      <c r="BW2158" s="99"/>
      <c r="BX2158" s="99"/>
      <c r="CB2158" s="4" t="s">
        <v>1511</v>
      </c>
    </row>
    <row r="2159" ht="13.75" spans="1:80">
      <c r="A2159" s="88" t="s">
        <v>12872</v>
      </c>
      <c r="B2159" s="88">
        <v>93300378</v>
      </c>
      <c r="C2159" s="88">
        <v>10701032</v>
      </c>
      <c r="D2159" s="89" t="s">
        <v>12266</v>
      </c>
      <c r="E2159" s="135">
        <v>12</v>
      </c>
      <c r="F2159" s="135">
        <v>98</v>
      </c>
      <c r="G2159" s="90">
        <f t="shared" si="37"/>
        <v>1176</v>
      </c>
      <c r="H2159" s="91"/>
      <c r="I2159" s="92"/>
      <c r="J2159" s="92"/>
      <c r="K2159" s="92"/>
      <c r="L2159" s="92"/>
      <c r="M2159" s="93"/>
      <c r="N2159" s="94"/>
      <c r="O2159" s="95"/>
      <c r="P2159" s="95"/>
      <c r="Q2159" s="95"/>
      <c r="R2159" s="97"/>
      <c r="S2159" s="94"/>
      <c r="T2159" s="95"/>
      <c r="U2159" s="96"/>
      <c r="V2159" s="95"/>
      <c r="W2159" s="95"/>
      <c r="X2159" s="97"/>
      <c r="Y2159" s="94"/>
      <c r="Z2159" s="95"/>
      <c r="AA2159" s="96"/>
      <c r="AB2159" s="95"/>
      <c r="AC2159" s="95"/>
      <c r="AD2159" s="97"/>
      <c r="AE2159" s="94"/>
      <c r="AF2159" s="96"/>
      <c r="AG2159" s="96"/>
      <c r="AH2159" s="95"/>
      <c r="AI2159" s="95"/>
      <c r="AJ2159" s="95"/>
      <c r="AK2159" s="95"/>
      <c r="AL2159" s="94"/>
      <c r="AM2159" s="96"/>
      <c r="AN2159" s="96"/>
      <c r="AO2159" s="95"/>
      <c r="AP2159" s="95"/>
      <c r="AQ2159" s="97"/>
      <c r="AR2159" s="94"/>
      <c r="AS2159" s="96"/>
      <c r="AT2159" s="96"/>
      <c r="AU2159" s="96"/>
      <c r="AV2159" s="95"/>
      <c r="AW2159" s="95"/>
      <c r="AX2159" s="97"/>
      <c r="AY2159" s="97"/>
      <c r="AZ2159" s="97"/>
      <c r="BA2159" s="97"/>
      <c r="BB2159" s="97"/>
      <c r="BC2159" s="98" t="s">
        <v>1366</v>
      </c>
      <c r="BD2159" s="99" t="s">
        <v>12297</v>
      </c>
      <c r="BE2159" s="99" t="s">
        <v>1366</v>
      </c>
      <c r="BF2159" s="100"/>
      <c r="BG2159" s="103"/>
      <c r="BH2159" s="103"/>
      <c r="BI2159" s="103"/>
      <c r="BJ2159" s="98"/>
      <c r="BK2159" s="98"/>
      <c r="BL2159" s="102"/>
      <c r="BM2159" s="98"/>
      <c r="BT2159" s="99"/>
      <c r="BU2159" s="99"/>
      <c r="BV2159" s="99"/>
      <c r="BW2159" s="99"/>
      <c r="BX2159" s="99"/>
      <c r="CB2159" s="4" t="s">
        <v>1511</v>
      </c>
    </row>
    <row r="2160" ht="13.75" spans="1:80">
      <c r="A2160" s="88" t="s">
        <v>12872</v>
      </c>
      <c r="B2160" s="88">
        <v>93300378</v>
      </c>
      <c r="C2160" s="88">
        <v>10701032</v>
      </c>
      <c r="D2160" s="89" t="s">
        <v>494</v>
      </c>
      <c r="E2160" s="135">
        <v>12</v>
      </c>
      <c r="F2160" s="135">
        <v>85</v>
      </c>
      <c r="G2160" s="90">
        <f t="shared" si="37"/>
        <v>1020</v>
      </c>
      <c r="H2160" s="91"/>
      <c r="I2160" s="92"/>
      <c r="J2160" s="92"/>
      <c r="K2160" s="92"/>
      <c r="L2160" s="92"/>
      <c r="M2160" s="93"/>
      <c r="N2160" s="94"/>
      <c r="O2160" s="95"/>
      <c r="P2160" s="95"/>
      <c r="Q2160" s="95"/>
      <c r="R2160" s="97"/>
      <c r="S2160" s="94"/>
      <c r="T2160" s="95"/>
      <c r="U2160" s="96"/>
      <c r="V2160" s="95"/>
      <c r="W2160" s="95"/>
      <c r="X2160" s="97"/>
      <c r="Y2160" s="94"/>
      <c r="Z2160" s="95"/>
      <c r="AA2160" s="96"/>
      <c r="AB2160" s="95"/>
      <c r="AC2160" s="95"/>
      <c r="AD2160" s="97"/>
      <c r="AE2160" s="94"/>
      <c r="AF2160" s="96"/>
      <c r="AG2160" s="96"/>
      <c r="AH2160" s="95"/>
      <c r="AI2160" s="95"/>
      <c r="AJ2160" s="95"/>
      <c r="AK2160" s="95"/>
      <c r="AL2160" s="94"/>
      <c r="AM2160" s="96"/>
      <c r="AN2160" s="96"/>
      <c r="AO2160" s="95"/>
      <c r="AP2160" s="95"/>
      <c r="AQ2160" s="97"/>
      <c r="AR2160" s="94"/>
      <c r="AS2160" s="96"/>
      <c r="AT2160" s="96"/>
      <c r="AU2160" s="96"/>
      <c r="AV2160" s="95"/>
      <c r="AW2160" s="95"/>
      <c r="AX2160" s="97"/>
      <c r="AY2160" s="97"/>
      <c r="AZ2160" s="97"/>
      <c r="BA2160" s="97"/>
      <c r="BB2160" s="97"/>
      <c r="BC2160" s="98" t="s">
        <v>12362</v>
      </c>
      <c r="BD2160" s="99" t="s">
        <v>12300</v>
      </c>
      <c r="BE2160" s="99" t="s">
        <v>12362</v>
      </c>
      <c r="BF2160" s="100"/>
      <c r="BG2160" s="103"/>
      <c r="BH2160" s="103"/>
      <c r="BI2160" s="103"/>
      <c r="BJ2160" s="98"/>
      <c r="BK2160" s="98"/>
      <c r="BL2160" s="102"/>
      <c r="BM2160" s="98"/>
      <c r="BT2160" s="99"/>
      <c r="BU2160" s="99"/>
      <c r="BV2160" s="99"/>
      <c r="BW2160" s="99"/>
      <c r="BX2160" s="99"/>
      <c r="CB2160" s="4" t="s">
        <v>1511</v>
      </c>
    </row>
    <row r="2161" ht="13.75" spans="1:80">
      <c r="A2161" s="88" t="s">
        <v>12872</v>
      </c>
      <c r="B2161" s="88">
        <v>93300378</v>
      </c>
      <c r="C2161" s="88">
        <v>10701033</v>
      </c>
      <c r="D2161" s="89" t="s">
        <v>12266</v>
      </c>
      <c r="E2161" s="135">
        <v>12</v>
      </c>
      <c r="F2161" s="135">
        <v>98</v>
      </c>
      <c r="G2161" s="90">
        <f t="shared" si="37"/>
        <v>1176</v>
      </c>
      <c r="H2161" s="91"/>
      <c r="I2161" s="92"/>
      <c r="J2161" s="92"/>
      <c r="K2161" s="92"/>
      <c r="L2161" s="92"/>
      <c r="M2161" s="93"/>
      <c r="N2161" s="94"/>
      <c r="O2161" s="95"/>
      <c r="P2161" s="95"/>
      <c r="Q2161" s="95"/>
      <c r="R2161" s="97"/>
      <c r="S2161" s="94"/>
      <c r="T2161" s="95"/>
      <c r="U2161" s="96"/>
      <c r="V2161" s="95"/>
      <c r="W2161" s="95"/>
      <c r="X2161" s="97"/>
      <c r="Y2161" s="94"/>
      <c r="Z2161" s="95"/>
      <c r="AA2161" s="96"/>
      <c r="AB2161" s="95"/>
      <c r="AC2161" s="95"/>
      <c r="AD2161" s="97"/>
      <c r="AE2161" s="94"/>
      <c r="AF2161" s="96"/>
      <c r="AG2161" s="96"/>
      <c r="AH2161" s="95"/>
      <c r="AI2161" s="95"/>
      <c r="AJ2161" s="95"/>
      <c r="AK2161" s="95"/>
      <c r="AL2161" s="94"/>
      <c r="AM2161" s="96"/>
      <c r="AN2161" s="96"/>
      <c r="AO2161" s="95"/>
      <c r="AP2161" s="95"/>
      <c r="AQ2161" s="97"/>
      <c r="AR2161" s="94"/>
      <c r="AS2161" s="96"/>
      <c r="AT2161" s="96"/>
      <c r="AU2161" s="96"/>
      <c r="AV2161" s="95"/>
      <c r="AW2161" s="95"/>
      <c r="AX2161" s="97"/>
      <c r="AY2161" s="97"/>
      <c r="AZ2161" s="97"/>
      <c r="BA2161" s="97"/>
      <c r="BB2161" s="97"/>
      <c r="BC2161" s="98" t="s">
        <v>1366</v>
      </c>
      <c r="BD2161" s="99" t="s">
        <v>12297</v>
      </c>
      <c r="BE2161" s="99" t="s">
        <v>1366</v>
      </c>
      <c r="BF2161" s="100"/>
      <c r="BG2161" s="103"/>
      <c r="BH2161" s="103"/>
      <c r="BI2161" s="103"/>
      <c r="BJ2161" s="98"/>
      <c r="BK2161" s="98"/>
      <c r="BL2161" s="102"/>
      <c r="BM2161" s="98"/>
      <c r="BT2161" s="99"/>
      <c r="BU2161" s="99"/>
      <c r="BV2161" s="99"/>
      <c r="BW2161" s="99"/>
      <c r="BX2161" s="99"/>
      <c r="CB2161" s="4" t="s">
        <v>1511</v>
      </c>
    </row>
    <row r="2162" ht="13.75" spans="1:80">
      <c r="A2162" s="88" t="s">
        <v>12872</v>
      </c>
      <c r="B2162" s="88">
        <v>93300378</v>
      </c>
      <c r="C2162" s="88">
        <v>10701033</v>
      </c>
      <c r="D2162" s="89" t="s">
        <v>494</v>
      </c>
      <c r="E2162" s="135">
        <v>12</v>
      </c>
      <c r="F2162" s="135">
        <v>85</v>
      </c>
      <c r="G2162" s="90">
        <f t="shared" si="37"/>
        <v>1020</v>
      </c>
      <c r="H2162" s="91"/>
      <c r="I2162" s="92"/>
      <c r="J2162" s="92"/>
      <c r="K2162" s="92"/>
      <c r="L2162" s="92"/>
      <c r="M2162" s="93"/>
      <c r="N2162" s="94"/>
      <c r="O2162" s="95"/>
      <c r="P2162" s="95"/>
      <c r="Q2162" s="95"/>
      <c r="R2162" s="97"/>
      <c r="S2162" s="94"/>
      <c r="T2162" s="95"/>
      <c r="U2162" s="96"/>
      <c r="V2162" s="95"/>
      <c r="W2162" s="95"/>
      <c r="X2162" s="97"/>
      <c r="Y2162" s="94"/>
      <c r="Z2162" s="95"/>
      <c r="AA2162" s="96"/>
      <c r="AB2162" s="95"/>
      <c r="AC2162" s="95"/>
      <c r="AD2162" s="97"/>
      <c r="AE2162" s="94"/>
      <c r="AF2162" s="96"/>
      <c r="AG2162" s="96"/>
      <c r="AH2162" s="95"/>
      <c r="AI2162" s="95"/>
      <c r="AJ2162" s="95"/>
      <c r="AK2162" s="95"/>
      <c r="AL2162" s="94"/>
      <c r="AM2162" s="96"/>
      <c r="AN2162" s="96"/>
      <c r="AO2162" s="95"/>
      <c r="AP2162" s="95"/>
      <c r="AQ2162" s="97"/>
      <c r="AR2162" s="94"/>
      <c r="AS2162" s="96"/>
      <c r="AT2162" s="96"/>
      <c r="AU2162" s="96"/>
      <c r="AV2162" s="95"/>
      <c r="AW2162" s="95"/>
      <c r="AX2162" s="97"/>
      <c r="AY2162" s="97"/>
      <c r="AZ2162" s="97"/>
      <c r="BA2162" s="97"/>
      <c r="BB2162" s="97"/>
      <c r="BC2162" s="98" t="s">
        <v>12362</v>
      </c>
      <c r="BD2162" s="99" t="s">
        <v>12300</v>
      </c>
      <c r="BE2162" s="99" t="s">
        <v>12362</v>
      </c>
      <c r="BF2162" s="100"/>
      <c r="BG2162" s="103"/>
      <c r="BH2162" s="103"/>
      <c r="BI2162" s="103"/>
      <c r="BJ2162" s="98"/>
      <c r="BK2162" s="98"/>
      <c r="BL2162" s="102"/>
      <c r="BM2162" s="98"/>
      <c r="BT2162" s="99"/>
      <c r="BU2162" s="99"/>
      <c r="BV2162" s="99"/>
      <c r="BW2162" s="99"/>
      <c r="BX2162" s="99"/>
      <c r="CB2162" s="4" t="s">
        <v>1511</v>
      </c>
    </row>
    <row r="2163" ht="13.75" spans="1:80">
      <c r="A2163" s="88" t="s">
        <v>12872</v>
      </c>
      <c r="B2163" s="88">
        <v>93300378</v>
      </c>
      <c r="C2163" s="88">
        <v>10701034</v>
      </c>
      <c r="D2163" s="89" t="s">
        <v>12266</v>
      </c>
      <c r="E2163" s="135">
        <v>12</v>
      </c>
      <c r="F2163" s="135">
        <v>41</v>
      </c>
      <c r="G2163" s="90">
        <f t="shared" si="37"/>
        <v>492</v>
      </c>
      <c r="H2163" s="91"/>
      <c r="I2163" s="92"/>
      <c r="J2163" s="92"/>
      <c r="K2163" s="92"/>
      <c r="L2163" s="92"/>
      <c r="M2163" s="93"/>
      <c r="N2163" s="94"/>
      <c r="O2163" s="95"/>
      <c r="P2163" s="95"/>
      <c r="Q2163" s="95"/>
      <c r="R2163" s="97"/>
      <c r="S2163" s="94"/>
      <c r="T2163" s="95"/>
      <c r="U2163" s="96"/>
      <c r="V2163" s="95"/>
      <c r="W2163" s="95"/>
      <c r="X2163" s="97"/>
      <c r="Y2163" s="94"/>
      <c r="Z2163" s="95"/>
      <c r="AA2163" s="96"/>
      <c r="AB2163" s="95"/>
      <c r="AC2163" s="95"/>
      <c r="AD2163" s="97"/>
      <c r="AE2163" s="94"/>
      <c r="AF2163" s="96"/>
      <c r="AG2163" s="96"/>
      <c r="AH2163" s="95"/>
      <c r="AI2163" s="95"/>
      <c r="AJ2163" s="95"/>
      <c r="AK2163" s="95"/>
      <c r="AL2163" s="94"/>
      <c r="AM2163" s="96"/>
      <c r="AN2163" s="96"/>
      <c r="AO2163" s="95"/>
      <c r="AP2163" s="95"/>
      <c r="AQ2163" s="97"/>
      <c r="AR2163" s="94"/>
      <c r="AS2163" s="96"/>
      <c r="AT2163" s="96"/>
      <c r="AU2163" s="96"/>
      <c r="AV2163" s="95"/>
      <c r="AW2163" s="95"/>
      <c r="AX2163" s="97"/>
      <c r="AY2163" s="97"/>
      <c r="AZ2163" s="97"/>
      <c r="BA2163" s="97"/>
      <c r="BB2163" s="97"/>
      <c r="BC2163" s="98" t="s">
        <v>1366</v>
      </c>
      <c r="BD2163" s="99" t="s">
        <v>12297</v>
      </c>
      <c r="BE2163" s="99" t="s">
        <v>1366</v>
      </c>
      <c r="BF2163" s="100"/>
      <c r="BG2163" s="103"/>
      <c r="BH2163" s="103"/>
      <c r="BI2163" s="103"/>
      <c r="BJ2163" s="98"/>
      <c r="BK2163" s="98"/>
      <c r="BL2163" s="102"/>
      <c r="BM2163" s="98"/>
      <c r="BT2163" s="99"/>
      <c r="BU2163" s="99"/>
      <c r="BV2163" s="99"/>
      <c r="BW2163" s="99"/>
      <c r="BX2163" s="99"/>
      <c r="CB2163" s="4" t="s">
        <v>1511</v>
      </c>
    </row>
    <row r="2164" ht="13.75" spans="1:80">
      <c r="A2164" s="88" t="s">
        <v>12872</v>
      </c>
      <c r="B2164" s="88">
        <v>93300378</v>
      </c>
      <c r="C2164" s="88">
        <v>10701034</v>
      </c>
      <c r="D2164" s="89" t="s">
        <v>494</v>
      </c>
      <c r="E2164" s="135">
        <v>12</v>
      </c>
      <c r="F2164" s="135">
        <v>35</v>
      </c>
      <c r="G2164" s="90">
        <f t="shared" si="37"/>
        <v>420</v>
      </c>
      <c r="H2164" s="91"/>
      <c r="I2164" s="92"/>
      <c r="J2164" s="92"/>
      <c r="K2164" s="92"/>
      <c r="L2164" s="92"/>
      <c r="M2164" s="93"/>
      <c r="N2164" s="94"/>
      <c r="O2164" s="95"/>
      <c r="P2164" s="95"/>
      <c r="Q2164" s="95"/>
      <c r="R2164" s="97"/>
      <c r="S2164" s="94"/>
      <c r="T2164" s="95"/>
      <c r="U2164" s="96"/>
      <c r="V2164" s="95"/>
      <c r="W2164" s="95"/>
      <c r="X2164" s="97"/>
      <c r="Y2164" s="94"/>
      <c r="Z2164" s="95"/>
      <c r="AA2164" s="96"/>
      <c r="AB2164" s="95"/>
      <c r="AC2164" s="95"/>
      <c r="AD2164" s="97"/>
      <c r="AE2164" s="94"/>
      <c r="AF2164" s="96"/>
      <c r="AG2164" s="96"/>
      <c r="AH2164" s="95"/>
      <c r="AI2164" s="95"/>
      <c r="AJ2164" s="95"/>
      <c r="AK2164" s="95"/>
      <c r="AL2164" s="94"/>
      <c r="AM2164" s="96"/>
      <c r="AN2164" s="96"/>
      <c r="AO2164" s="95"/>
      <c r="AP2164" s="95"/>
      <c r="AQ2164" s="97"/>
      <c r="AR2164" s="94"/>
      <c r="AS2164" s="96"/>
      <c r="AT2164" s="96"/>
      <c r="AU2164" s="96"/>
      <c r="AV2164" s="95"/>
      <c r="AW2164" s="95"/>
      <c r="AX2164" s="97"/>
      <c r="AY2164" s="97"/>
      <c r="AZ2164" s="97"/>
      <c r="BA2164" s="97"/>
      <c r="BB2164" s="97"/>
      <c r="BC2164" s="98" t="s">
        <v>12362</v>
      </c>
      <c r="BD2164" s="99" t="s">
        <v>12300</v>
      </c>
      <c r="BE2164" s="99" t="s">
        <v>12362</v>
      </c>
      <c r="BF2164" s="100"/>
      <c r="BG2164" s="103"/>
      <c r="BH2164" s="103"/>
      <c r="BI2164" s="103"/>
      <c r="BJ2164" s="98"/>
      <c r="BK2164" s="98"/>
      <c r="BL2164" s="102"/>
      <c r="BM2164" s="98"/>
      <c r="BT2164" s="99"/>
      <c r="BU2164" s="99"/>
      <c r="BV2164" s="99"/>
      <c r="BW2164" s="99"/>
      <c r="BX2164" s="99"/>
      <c r="CB2164" s="4" t="s">
        <v>1511</v>
      </c>
    </row>
    <row r="2165" ht="13.75" spans="1:80">
      <c r="A2165" s="88" t="s">
        <v>12873</v>
      </c>
      <c r="B2165" s="88">
        <v>93300372</v>
      </c>
      <c r="C2165" s="88">
        <v>10701043</v>
      </c>
      <c r="D2165" s="89" t="s">
        <v>12266</v>
      </c>
      <c r="E2165" s="135">
        <v>12</v>
      </c>
      <c r="F2165" s="135">
        <v>26</v>
      </c>
      <c r="G2165" s="90">
        <f t="shared" si="37"/>
        <v>312</v>
      </c>
      <c r="H2165" s="91"/>
      <c r="I2165" s="92"/>
      <c r="J2165" s="92"/>
      <c r="K2165" s="92"/>
      <c r="L2165" s="92"/>
      <c r="M2165" s="93"/>
      <c r="N2165" s="94"/>
      <c r="O2165" s="95"/>
      <c r="P2165" s="95"/>
      <c r="Q2165" s="95"/>
      <c r="R2165" s="97"/>
      <c r="S2165" s="94"/>
      <c r="T2165" s="95"/>
      <c r="U2165" s="96"/>
      <c r="V2165" s="95"/>
      <c r="W2165" s="95"/>
      <c r="X2165" s="97"/>
      <c r="Y2165" s="94"/>
      <c r="Z2165" s="95"/>
      <c r="AA2165" s="96"/>
      <c r="AB2165" s="95"/>
      <c r="AC2165" s="95"/>
      <c r="AD2165" s="97"/>
      <c r="AE2165" s="94"/>
      <c r="AF2165" s="96"/>
      <c r="AG2165" s="96"/>
      <c r="AH2165" s="95"/>
      <c r="AI2165" s="95"/>
      <c r="AJ2165" s="95"/>
      <c r="AK2165" s="95"/>
      <c r="AL2165" s="94"/>
      <c r="AM2165" s="96"/>
      <c r="AN2165" s="96"/>
      <c r="AO2165" s="95"/>
      <c r="AP2165" s="95"/>
      <c r="AQ2165" s="97"/>
      <c r="AR2165" s="94"/>
      <c r="AS2165" s="96"/>
      <c r="AT2165" s="96"/>
      <c r="AU2165" s="96"/>
      <c r="AV2165" s="95"/>
      <c r="AW2165" s="95"/>
      <c r="AX2165" s="97"/>
      <c r="AY2165" s="97"/>
      <c r="AZ2165" s="97"/>
      <c r="BA2165" s="97"/>
      <c r="BB2165" s="97"/>
      <c r="BC2165" s="98" t="s">
        <v>1366</v>
      </c>
      <c r="BD2165" s="99" t="s">
        <v>12297</v>
      </c>
      <c r="BE2165" s="99" t="s">
        <v>1366</v>
      </c>
      <c r="BF2165" s="100"/>
      <c r="BG2165" s="103"/>
      <c r="BH2165" s="103"/>
      <c r="BI2165" s="103"/>
      <c r="BJ2165" s="98"/>
      <c r="BK2165" s="98"/>
      <c r="BL2165" s="102"/>
      <c r="BM2165" s="98"/>
      <c r="BT2165" s="99"/>
      <c r="BU2165" s="99"/>
      <c r="BV2165" s="99"/>
      <c r="BW2165" s="99"/>
      <c r="BX2165" s="99"/>
      <c r="CB2165" s="4" t="s">
        <v>1511</v>
      </c>
    </row>
    <row r="2166" ht="13.75" spans="1:80">
      <c r="A2166" s="88" t="s">
        <v>12873</v>
      </c>
      <c r="B2166" s="88">
        <v>93300372</v>
      </c>
      <c r="C2166" s="88">
        <v>10701043</v>
      </c>
      <c r="D2166" s="89" t="s">
        <v>494</v>
      </c>
      <c r="E2166" s="135">
        <v>12</v>
      </c>
      <c r="F2166" s="135">
        <v>22</v>
      </c>
      <c r="G2166" s="90">
        <f t="shared" si="37"/>
        <v>264</v>
      </c>
      <c r="H2166" s="91"/>
      <c r="I2166" s="92"/>
      <c r="J2166" s="92"/>
      <c r="K2166" s="92"/>
      <c r="L2166" s="92"/>
      <c r="M2166" s="93"/>
      <c r="N2166" s="94"/>
      <c r="O2166" s="95"/>
      <c r="P2166" s="95"/>
      <c r="Q2166" s="95"/>
      <c r="R2166" s="97"/>
      <c r="S2166" s="94"/>
      <c r="T2166" s="95"/>
      <c r="U2166" s="96"/>
      <c r="V2166" s="95"/>
      <c r="W2166" s="95"/>
      <c r="X2166" s="97"/>
      <c r="Y2166" s="94"/>
      <c r="Z2166" s="95"/>
      <c r="AA2166" s="96"/>
      <c r="AB2166" s="95"/>
      <c r="AC2166" s="95"/>
      <c r="AD2166" s="97"/>
      <c r="AE2166" s="94"/>
      <c r="AF2166" s="96"/>
      <c r="AG2166" s="96"/>
      <c r="AH2166" s="95"/>
      <c r="AI2166" s="95"/>
      <c r="AJ2166" s="95"/>
      <c r="AK2166" s="95"/>
      <c r="AL2166" s="94"/>
      <c r="AM2166" s="96"/>
      <c r="AN2166" s="96"/>
      <c r="AO2166" s="95"/>
      <c r="AP2166" s="95"/>
      <c r="AQ2166" s="97"/>
      <c r="AR2166" s="94"/>
      <c r="AS2166" s="96"/>
      <c r="AT2166" s="96"/>
      <c r="AU2166" s="96"/>
      <c r="AV2166" s="95"/>
      <c r="AW2166" s="95"/>
      <c r="AX2166" s="97"/>
      <c r="AY2166" s="97"/>
      <c r="AZ2166" s="97"/>
      <c r="BA2166" s="97"/>
      <c r="BB2166" s="97"/>
      <c r="BC2166" s="98" t="s">
        <v>12362</v>
      </c>
      <c r="BD2166" s="99" t="s">
        <v>12300</v>
      </c>
      <c r="BE2166" s="99" t="s">
        <v>12362</v>
      </c>
      <c r="BF2166" s="100"/>
      <c r="BG2166" s="103"/>
      <c r="BH2166" s="103"/>
      <c r="BI2166" s="103"/>
      <c r="BJ2166" s="98"/>
      <c r="BK2166" s="98"/>
      <c r="BL2166" s="102"/>
      <c r="BM2166" s="98"/>
      <c r="BT2166" s="99"/>
      <c r="BU2166" s="99"/>
      <c r="BV2166" s="99"/>
      <c r="BW2166" s="99"/>
      <c r="BX2166" s="99"/>
      <c r="CB2166" s="4" t="s">
        <v>1511</v>
      </c>
    </row>
    <row r="2167" ht="13.75" spans="1:80">
      <c r="A2167" s="88" t="s">
        <v>12874</v>
      </c>
      <c r="B2167" s="88">
        <v>93300385</v>
      </c>
      <c r="C2167" s="88">
        <v>10701076</v>
      </c>
      <c r="D2167" s="89" t="s">
        <v>12266</v>
      </c>
      <c r="E2167" s="135">
        <v>12</v>
      </c>
      <c r="F2167" s="135">
        <v>97</v>
      </c>
      <c r="G2167" s="90">
        <f t="shared" si="37"/>
        <v>1164</v>
      </c>
      <c r="H2167" s="91"/>
      <c r="I2167" s="92"/>
      <c r="J2167" s="92"/>
      <c r="K2167" s="92"/>
      <c r="L2167" s="92"/>
      <c r="M2167" s="93"/>
      <c r="N2167" s="94"/>
      <c r="O2167" s="95"/>
      <c r="P2167" s="95"/>
      <c r="Q2167" s="95"/>
      <c r="R2167" s="97"/>
      <c r="S2167" s="94"/>
      <c r="T2167" s="95"/>
      <c r="U2167" s="96"/>
      <c r="V2167" s="95"/>
      <c r="W2167" s="95"/>
      <c r="X2167" s="97"/>
      <c r="Y2167" s="94"/>
      <c r="Z2167" s="95"/>
      <c r="AA2167" s="96"/>
      <c r="AB2167" s="95"/>
      <c r="AC2167" s="95"/>
      <c r="AD2167" s="97"/>
      <c r="AE2167" s="94"/>
      <c r="AF2167" s="96"/>
      <c r="AG2167" s="96"/>
      <c r="AH2167" s="95"/>
      <c r="AI2167" s="95"/>
      <c r="AJ2167" s="95"/>
      <c r="AK2167" s="95"/>
      <c r="AL2167" s="94"/>
      <c r="AM2167" s="96"/>
      <c r="AN2167" s="96"/>
      <c r="AO2167" s="95"/>
      <c r="AP2167" s="95"/>
      <c r="AQ2167" s="97"/>
      <c r="AR2167" s="94"/>
      <c r="AS2167" s="96"/>
      <c r="AT2167" s="96"/>
      <c r="AU2167" s="96"/>
      <c r="AV2167" s="95"/>
      <c r="AW2167" s="95"/>
      <c r="AX2167" s="97"/>
      <c r="AY2167" s="97"/>
      <c r="AZ2167" s="97"/>
      <c r="BA2167" s="97"/>
      <c r="BB2167" s="97"/>
      <c r="BC2167" s="98" t="s">
        <v>1366</v>
      </c>
      <c r="BD2167" s="99" t="s">
        <v>12297</v>
      </c>
      <c r="BE2167" s="99" t="s">
        <v>1366</v>
      </c>
      <c r="BF2167" s="100"/>
      <c r="BG2167" s="103"/>
      <c r="BH2167" s="103"/>
      <c r="BI2167" s="103"/>
      <c r="BJ2167" s="98"/>
      <c r="BK2167" s="98"/>
      <c r="BL2167" s="102"/>
      <c r="BM2167" s="98"/>
      <c r="BT2167" s="99"/>
      <c r="BU2167" s="99"/>
      <c r="BV2167" s="99"/>
      <c r="BW2167" s="99"/>
      <c r="BX2167" s="99"/>
      <c r="CB2167" s="4" t="s">
        <v>1511</v>
      </c>
    </row>
    <row r="2168" ht="13.75" spans="1:80">
      <c r="A2168" s="88" t="s">
        <v>12874</v>
      </c>
      <c r="B2168" s="88">
        <v>93300385</v>
      </c>
      <c r="C2168" s="88">
        <v>10701076</v>
      </c>
      <c r="D2168" s="89" t="s">
        <v>494</v>
      </c>
      <c r="E2168" s="135">
        <v>12</v>
      </c>
      <c r="F2168" s="135">
        <v>73</v>
      </c>
      <c r="G2168" s="90">
        <f t="shared" si="37"/>
        <v>876</v>
      </c>
      <c r="H2168" s="91"/>
      <c r="I2168" s="92"/>
      <c r="J2168" s="92"/>
      <c r="K2168" s="92"/>
      <c r="L2168" s="92"/>
      <c r="M2168" s="93"/>
      <c r="N2168" s="94"/>
      <c r="O2168" s="95"/>
      <c r="P2168" s="95"/>
      <c r="Q2168" s="95"/>
      <c r="R2168" s="97"/>
      <c r="S2168" s="94"/>
      <c r="T2168" s="95"/>
      <c r="U2168" s="96"/>
      <c r="V2168" s="95"/>
      <c r="W2168" s="95"/>
      <c r="X2168" s="97"/>
      <c r="Y2168" s="94"/>
      <c r="Z2168" s="95"/>
      <c r="AA2168" s="96"/>
      <c r="AB2168" s="95"/>
      <c r="AC2168" s="95"/>
      <c r="AD2168" s="97"/>
      <c r="AE2168" s="94"/>
      <c r="AF2168" s="96"/>
      <c r="AG2168" s="96"/>
      <c r="AH2168" s="95"/>
      <c r="AI2168" s="95"/>
      <c r="AJ2168" s="95"/>
      <c r="AK2168" s="95"/>
      <c r="AL2168" s="94"/>
      <c r="AM2168" s="96"/>
      <c r="AN2168" s="96"/>
      <c r="AO2168" s="95"/>
      <c r="AP2168" s="95"/>
      <c r="AQ2168" s="97"/>
      <c r="AR2168" s="94"/>
      <c r="AS2168" s="96"/>
      <c r="AT2168" s="96"/>
      <c r="AU2168" s="96"/>
      <c r="AV2168" s="95"/>
      <c r="AW2168" s="95"/>
      <c r="AX2168" s="97"/>
      <c r="AY2168" s="97"/>
      <c r="AZ2168" s="97"/>
      <c r="BA2168" s="97"/>
      <c r="BB2168" s="97"/>
      <c r="BC2168" s="98" t="s">
        <v>12362</v>
      </c>
      <c r="BD2168" s="99" t="s">
        <v>12300</v>
      </c>
      <c r="BE2168" s="99" t="s">
        <v>12362</v>
      </c>
      <c r="BF2168" s="100"/>
      <c r="BG2168" s="103"/>
      <c r="BH2168" s="103"/>
      <c r="BI2168" s="103"/>
      <c r="BJ2168" s="98"/>
      <c r="BK2168" s="98"/>
      <c r="BL2168" s="102"/>
      <c r="BM2168" s="98"/>
      <c r="BT2168" s="99"/>
      <c r="BU2168" s="99"/>
      <c r="BV2168" s="99"/>
      <c r="BW2168" s="99"/>
      <c r="BX2168" s="99"/>
      <c r="CB2168" s="4" t="s">
        <v>1511</v>
      </c>
    </row>
    <row r="2169" ht="13.75" spans="1:80">
      <c r="A2169" s="88" t="s">
        <v>12874</v>
      </c>
      <c r="B2169" s="88">
        <v>93300386</v>
      </c>
      <c r="C2169" s="88">
        <v>10701077</v>
      </c>
      <c r="D2169" s="89" t="s">
        <v>12266</v>
      </c>
      <c r="E2169" s="135">
        <v>12</v>
      </c>
      <c r="F2169" s="135">
        <v>36</v>
      </c>
      <c r="G2169" s="90">
        <f t="shared" si="37"/>
        <v>432</v>
      </c>
      <c r="H2169" s="91"/>
      <c r="I2169" s="92"/>
      <c r="J2169" s="92"/>
      <c r="K2169" s="92"/>
      <c r="L2169" s="92"/>
      <c r="M2169" s="93"/>
      <c r="N2169" s="94"/>
      <c r="O2169" s="95"/>
      <c r="P2169" s="95"/>
      <c r="Q2169" s="95"/>
      <c r="R2169" s="97"/>
      <c r="S2169" s="94"/>
      <c r="T2169" s="95"/>
      <c r="U2169" s="96"/>
      <c r="V2169" s="95"/>
      <c r="W2169" s="95"/>
      <c r="X2169" s="97"/>
      <c r="Y2169" s="94"/>
      <c r="Z2169" s="95"/>
      <c r="AA2169" s="96"/>
      <c r="AB2169" s="95"/>
      <c r="AC2169" s="95"/>
      <c r="AD2169" s="97"/>
      <c r="AE2169" s="94"/>
      <c r="AF2169" s="96"/>
      <c r="AG2169" s="96"/>
      <c r="AH2169" s="95"/>
      <c r="AI2169" s="95"/>
      <c r="AJ2169" s="95"/>
      <c r="AK2169" s="95"/>
      <c r="AL2169" s="94"/>
      <c r="AM2169" s="96"/>
      <c r="AN2169" s="96"/>
      <c r="AO2169" s="95"/>
      <c r="AP2169" s="95"/>
      <c r="AQ2169" s="97"/>
      <c r="AR2169" s="94"/>
      <c r="AS2169" s="96"/>
      <c r="AT2169" s="96"/>
      <c r="AU2169" s="96"/>
      <c r="AV2169" s="95"/>
      <c r="AW2169" s="95"/>
      <c r="AX2169" s="97"/>
      <c r="AY2169" s="97"/>
      <c r="AZ2169" s="97"/>
      <c r="BA2169" s="97"/>
      <c r="BB2169" s="97"/>
      <c r="BC2169" s="98" t="s">
        <v>1366</v>
      </c>
      <c r="BD2169" s="99" t="s">
        <v>12297</v>
      </c>
      <c r="BE2169" s="99" t="s">
        <v>1366</v>
      </c>
      <c r="BF2169" s="100"/>
      <c r="BG2169" s="103"/>
      <c r="BH2169" s="103"/>
      <c r="BI2169" s="103"/>
      <c r="BJ2169" s="98"/>
      <c r="BK2169" s="98"/>
      <c r="BL2169" s="102"/>
      <c r="BM2169" s="98"/>
      <c r="BT2169" s="99"/>
      <c r="BU2169" s="99"/>
      <c r="BV2169" s="99"/>
      <c r="BW2169" s="99"/>
      <c r="BX2169" s="99"/>
      <c r="CB2169" s="4" t="s">
        <v>1511</v>
      </c>
    </row>
    <row r="2170" ht="13.75" spans="1:80">
      <c r="A2170" s="88" t="s">
        <v>12874</v>
      </c>
      <c r="B2170" s="88">
        <v>93300386</v>
      </c>
      <c r="C2170" s="88">
        <v>10701077</v>
      </c>
      <c r="D2170" s="89" t="s">
        <v>494</v>
      </c>
      <c r="E2170" s="135">
        <v>12</v>
      </c>
      <c r="F2170" s="135">
        <v>22</v>
      </c>
      <c r="G2170" s="90">
        <f t="shared" si="37"/>
        <v>264</v>
      </c>
      <c r="H2170" s="91"/>
      <c r="I2170" s="92"/>
      <c r="J2170" s="92"/>
      <c r="K2170" s="92"/>
      <c r="L2170" s="92"/>
      <c r="M2170" s="93"/>
      <c r="N2170" s="94"/>
      <c r="O2170" s="95"/>
      <c r="P2170" s="95"/>
      <c r="Q2170" s="95"/>
      <c r="R2170" s="97"/>
      <c r="S2170" s="94"/>
      <c r="T2170" s="95"/>
      <c r="U2170" s="96"/>
      <c r="V2170" s="95"/>
      <c r="W2170" s="95"/>
      <c r="X2170" s="97"/>
      <c r="Y2170" s="94"/>
      <c r="Z2170" s="95"/>
      <c r="AA2170" s="96"/>
      <c r="AB2170" s="95"/>
      <c r="AC2170" s="95"/>
      <c r="AD2170" s="97"/>
      <c r="AE2170" s="94"/>
      <c r="AF2170" s="96"/>
      <c r="AG2170" s="96"/>
      <c r="AH2170" s="95"/>
      <c r="AI2170" s="95"/>
      <c r="AJ2170" s="95"/>
      <c r="AK2170" s="95"/>
      <c r="AL2170" s="94"/>
      <c r="AM2170" s="96"/>
      <c r="AN2170" s="96"/>
      <c r="AO2170" s="95"/>
      <c r="AP2170" s="95"/>
      <c r="AQ2170" s="97"/>
      <c r="AR2170" s="94"/>
      <c r="AS2170" s="96"/>
      <c r="AT2170" s="96"/>
      <c r="AU2170" s="96"/>
      <c r="AV2170" s="95"/>
      <c r="AW2170" s="95"/>
      <c r="AX2170" s="97"/>
      <c r="AY2170" s="97"/>
      <c r="AZ2170" s="97"/>
      <c r="BA2170" s="97"/>
      <c r="BB2170" s="97"/>
      <c r="BC2170" s="98" t="s">
        <v>12362</v>
      </c>
      <c r="BD2170" s="99" t="s">
        <v>12300</v>
      </c>
      <c r="BE2170" s="99" t="s">
        <v>12362</v>
      </c>
      <c r="BF2170" s="100"/>
      <c r="BG2170" s="103"/>
      <c r="BH2170" s="103"/>
      <c r="BI2170" s="103"/>
      <c r="BJ2170" s="98"/>
      <c r="BK2170" s="98"/>
      <c r="BL2170" s="102"/>
      <c r="BM2170" s="98"/>
      <c r="BT2170" s="99"/>
      <c r="BU2170" s="99"/>
      <c r="BV2170" s="99"/>
      <c r="BW2170" s="99"/>
      <c r="BX2170" s="99"/>
      <c r="CB2170" s="4" t="s">
        <v>1511</v>
      </c>
    </row>
    <row r="2171" ht="13.75" spans="1:80">
      <c r="A2171" s="88" t="s">
        <v>12875</v>
      </c>
      <c r="B2171" s="88">
        <v>10309592</v>
      </c>
      <c r="C2171" s="88" t="s">
        <v>9797</v>
      </c>
      <c r="D2171" s="89" t="s">
        <v>12266</v>
      </c>
      <c r="E2171" s="135">
        <v>6</v>
      </c>
      <c r="F2171" s="135">
        <v>0</v>
      </c>
      <c r="G2171" s="90">
        <f t="shared" si="37"/>
        <v>0</v>
      </c>
      <c r="H2171" s="235"/>
      <c r="I2171" s="236"/>
      <c r="J2171" s="236"/>
      <c r="K2171" s="236"/>
      <c r="L2171" s="236"/>
      <c r="M2171" s="237"/>
      <c r="N2171" s="94"/>
      <c r="O2171" s="95"/>
      <c r="P2171" s="95"/>
      <c r="Q2171" s="95"/>
      <c r="R2171" s="97"/>
      <c r="S2171" s="94"/>
      <c r="T2171" s="95"/>
      <c r="U2171" s="96"/>
      <c r="V2171" s="95"/>
      <c r="W2171" s="95"/>
      <c r="X2171" s="97"/>
      <c r="Y2171" s="94"/>
      <c r="Z2171" s="95"/>
      <c r="AA2171" s="96"/>
      <c r="AB2171" s="95"/>
      <c r="AC2171" s="95"/>
      <c r="AD2171" s="97"/>
      <c r="AE2171" s="94"/>
      <c r="AF2171" s="96"/>
      <c r="AG2171" s="96"/>
      <c r="AH2171" s="95"/>
      <c r="AI2171" s="95"/>
      <c r="AJ2171" s="95"/>
      <c r="AK2171" s="95"/>
      <c r="AL2171" s="94"/>
      <c r="AM2171" s="96"/>
      <c r="AN2171" s="96"/>
      <c r="AO2171" s="95"/>
      <c r="AP2171" s="95"/>
      <c r="AQ2171" s="97"/>
      <c r="AR2171" s="94"/>
      <c r="AS2171" s="96"/>
      <c r="AT2171" s="96"/>
      <c r="AU2171" s="96"/>
      <c r="AV2171" s="95"/>
      <c r="AW2171" s="95"/>
      <c r="AX2171" s="97"/>
      <c r="AY2171" s="97"/>
      <c r="AZ2171" s="97"/>
      <c r="BA2171" s="97"/>
      <c r="BB2171" s="97"/>
      <c r="BC2171" s="98" t="s">
        <v>12265</v>
      </c>
      <c r="BD2171" s="99" t="s">
        <v>12265</v>
      </c>
      <c r="BE2171" s="99"/>
      <c r="BF2171" s="100"/>
      <c r="BG2171" s="103"/>
      <c r="BH2171" s="103"/>
      <c r="BI2171" s="103"/>
      <c r="BJ2171" s="98"/>
      <c r="BK2171" s="98"/>
      <c r="BL2171" s="102"/>
      <c r="BM2171" s="98"/>
      <c r="BN2171" s="4"/>
      <c r="BT2171" s="99"/>
      <c r="BU2171" s="99"/>
      <c r="BV2171" s="99"/>
      <c r="BW2171" s="99"/>
      <c r="BX2171" s="99"/>
      <c r="CB2171" s="4" t="s">
        <v>1511</v>
      </c>
    </row>
    <row r="2172" ht="13.75" spans="1:80">
      <c r="A2172" s="88" t="s">
        <v>12875</v>
      </c>
      <c r="B2172" s="88">
        <v>10309592</v>
      </c>
      <c r="C2172" s="88" t="s">
        <v>9797</v>
      </c>
      <c r="D2172" s="89" t="s">
        <v>494</v>
      </c>
      <c r="E2172" s="135">
        <v>6</v>
      </c>
      <c r="F2172" s="135">
        <v>27</v>
      </c>
      <c r="G2172" s="90">
        <f t="shared" si="37"/>
        <v>162</v>
      </c>
      <c r="H2172" s="235"/>
      <c r="I2172" s="236"/>
      <c r="J2172" s="236"/>
      <c r="K2172" s="236"/>
      <c r="L2172" s="236"/>
      <c r="M2172" s="237"/>
      <c r="N2172" s="94"/>
      <c r="O2172" s="95"/>
      <c r="P2172" s="95"/>
      <c r="Q2172" s="95"/>
      <c r="R2172" s="97"/>
      <c r="S2172" s="94"/>
      <c r="T2172" s="95"/>
      <c r="U2172" s="96"/>
      <c r="V2172" s="95"/>
      <c r="W2172" s="95"/>
      <c r="X2172" s="97"/>
      <c r="Y2172" s="94"/>
      <c r="Z2172" s="95"/>
      <c r="AA2172" s="96"/>
      <c r="AB2172" s="95"/>
      <c r="AC2172" s="95"/>
      <c r="AD2172" s="97"/>
      <c r="AE2172" s="91"/>
      <c r="AF2172" s="113"/>
      <c r="AG2172" s="113">
        <v>18</v>
      </c>
      <c r="AH2172" s="92">
        <v>15</v>
      </c>
      <c r="AI2172" s="92">
        <v>35</v>
      </c>
      <c r="AJ2172" s="92">
        <v>6</v>
      </c>
      <c r="AK2172" s="92">
        <v>38</v>
      </c>
      <c r="AL2172" s="94"/>
      <c r="AM2172" s="96"/>
      <c r="AN2172" s="96"/>
      <c r="AO2172" s="95"/>
      <c r="AP2172" s="95"/>
      <c r="AQ2172" s="97"/>
      <c r="AR2172" s="94"/>
      <c r="AS2172" s="96"/>
      <c r="AT2172" s="96"/>
      <c r="AU2172" s="96"/>
      <c r="AV2172" s="95"/>
      <c r="AW2172" s="95"/>
      <c r="AX2172" s="97"/>
      <c r="AY2172" s="97"/>
      <c r="AZ2172" s="97"/>
      <c r="BA2172" s="97"/>
      <c r="BB2172" s="97"/>
      <c r="BC2172" s="98" t="s">
        <v>12350</v>
      </c>
      <c r="BD2172" s="99" t="s">
        <v>12267</v>
      </c>
      <c r="BE2172" s="99"/>
      <c r="BF2172" s="100"/>
      <c r="BG2172" s="103"/>
      <c r="BH2172" s="103"/>
      <c r="BI2172" s="103"/>
      <c r="BJ2172" s="98"/>
      <c r="BK2172" s="98"/>
      <c r="BL2172" s="102"/>
      <c r="BM2172" s="98"/>
      <c r="BN2172" s="4"/>
      <c r="BO2172" s="13" t="s">
        <v>12410</v>
      </c>
      <c r="BT2172" s="99"/>
      <c r="BU2172" s="99"/>
      <c r="BV2172" s="99"/>
      <c r="BW2172" s="99"/>
      <c r="BX2172" s="99"/>
      <c r="CB2172" s="4" t="s">
        <v>1511</v>
      </c>
    </row>
    <row r="2173" ht="13.75" spans="1:80">
      <c r="A2173" s="88" t="s">
        <v>12876</v>
      </c>
      <c r="B2173" s="88" t="s">
        <v>952</v>
      </c>
      <c r="C2173" s="88" t="s">
        <v>4777</v>
      </c>
      <c r="D2173" s="89" t="s">
        <v>12266</v>
      </c>
      <c r="E2173" s="135">
        <v>13</v>
      </c>
      <c r="F2173" s="135">
        <v>13</v>
      </c>
      <c r="G2173" s="90">
        <f t="shared" si="37"/>
        <v>169</v>
      </c>
      <c r="H2173" s="91"/>
      <c r="I2173" s="92"/>
      <c r="J2173" s="92"/>
      <c r="K2173" s="92"/>
      <c r="L2173" s="92"/>
      <c r="M2173" s="93"/>
      <c r="N2173" s="94"/>
      <c r="O2173" s="95"/>
      <c r="P2173" s="95"/>
      <c r="Q2173" s="95"/>
      <c r="R2173" s="97"/>
      <c r="S2173" s="94"/>
      <c r="T2173" s="95"/>
      <c r="U2173" s="96"/>
      <c r="V2173" s="95"/>
      <c r="W2173" s="95"/>
      <c r="X2173" s="97"/>
      <c r="Y2173" s="94"/>
      <c r="Z2173" s="95"/>
      <c r="AA2173" s="96"/>
      <c r="AB2173" s="95"/>
      <c r="AC2173" s="95"/>
      <c r="AD2173" s="97"/>
      <c r="AE2173" s="94"/>
      <c r="AF2173" s="96"/>
      <c r="AG2173" s="96"/>
      <c r="AH2173" s="95"/>
      <c r="AI2173" s="95"/>
      <c r="AJ2173" s="95"/>
      <c r="AK2173" s="95"/>
      <c r="AL2173" s="94"/>
      <c r="AM2173" s="96"/>
      <c r="AN2173" s="96"/>
      <c r="AO2173" s="95"/>
      <c r="AP2173" s="95"/>
      <c r="AQ2173" s="97"/>
      <c r="AR2173" s="94"/>
      <c r="AS2173" s="96"/>
      <c r="AT2173" s="96"/>
      <c r="AU2173" s="96"/>
      <c r="AV2173" s="95"/>
      <c r="AW2173" s="95"/>
      <c r="AX2173" s="97"/>
      <c r="AY2173" s="97"/>
      <c r="AZ2173" s="97"/>
      <c r="BA2173" s="97"/>
      <c r="BB2173" s="97"/>
      <c r="BC2173" s="98" t="s">
        <v>1366</v>
      </c>
      <c r="BD2173" s="99" t="s">
        <v>12297</v>
      </c>
      <c r="BE2173" s="99" t="s">
        <v>1366</v>
      </c>
      <c r="BF2173" s="100"/>
      <c r="BG2173" s="103"/>
      <c r="BH2173" s="103"/>
      <c r="BI2173" s="103"/>
      <c r="BJ2173" s="98"/>
      <c r="BK2173" s="98"/>
      <c r="BL2173" s="102"/>
      <c r="BM2173" s="98"/>
      <c r="BN2173" s="4"/>
      <c r="BT2173" s="99"/>
      <c r="BU2173" s="99"/>
      <c r="BV2173" s="99"/>
      <c r="BW2173" s="99"/>
      <c r="BX2173" s="99"/>
      <c r="CB2173" s="4" t="s">
        <v>1511</v>
      </c>
    </row>
    <row r="2174" ht="13.75" spans="1:80">
      <c r="A2174" s="88" t="s">
        <v>12876</v>
      </c>
      <c r="B2174" s="88" t="s">
        <v>952</v>
      </c>
      <c r="C2174" s="88" t="s">
        <v>4777</v>
      </c>
      <c r="D2174" s="89" t="s">
        <v>494</v>
      </c>
      <c r="E2174" s="135">
        <v>13</v>
      </c>
      <c r="F2174" s="135">
        <v>22</v>
      </c>
      <c r="G2174" s="90">
        <f t="shared" si="37"/>
        <v>286</v>
      </c>
      <c r="H2174" s="91"/>
      <c r="I2174" s="92"/>
      <c r="J2174" s="92"/>
      <c r="K2174" s="92"/>
      <c r="L2174" s="92"/>
      <c r="M2174" s="93"/>
      <c r="N2174" s="94"/>
      <c r="O2174" s="95"/>
      <c r="P2174" s="95"/>
      <c r="Q2174" s="95"/>
      <c r="R2174" s="97"/>
      <c r="S2174" s="94"/>
      <c r="T2174" s="95"/>
      <c r="U2174" s="96"/>
      <c r="V2174" s="95"/>
      <c r="W2174" s="95"/>
      <c r="X2174" s="97"/>
      <c r="Y2174" s="94"/>
      <c r="Z2174" s="95"/>
      <c r="AA2174" s="96"/>
      <c r="AB2174" s="95"/>
      <c r="AC2174" s="95"/>
      <c r="AD2174" s="97"/>
      <c r="AE2174" s="94"/>
      <c r="AF2174" s="96"/>
      <c r="AG2174" s="96"/>
      <c r="AH2174" s="95"/>
      <c r="AI2174" s="95"/>
      <c r="AJ2174" s="95"/>
      <c r="AK2174" s="95"/>
      <c r="AL2174" s="94"/>
      <c r="AM2174" s="96"/>
      <c r="AN2174" s="96"/>
      <c r="AO2174" s="95"/>
      <c r="AP2174" s="95"/>
      <c r="AQ2174" s="97"/>
      <c r="AR2174" s="94"/>
      <c r="AS2174" s="96"/>
      <c r="AT2174" s="96"/>
      <c r="AU2174" s="96"/>
      <c r="AV2174" s="95"/>
      <c r="AW2174" s="95"/>
      <c r="AX2174" s="97"/>
      <c r="AY2174" s="97"/>
      <c r="AZ2174" s="97"/>
      <c r="BA2174" s="97"/>
      <c r="BB2174" s="97"/>
      <c r="BC2174" s="98" t="s">
        <v>12362</v>
      </c>
      <c r="BD2174" s="99" t="s">
        <v>12300</v>
      </c>
      <c r="BE2174" s="99" t="s">
        <v>12362</v>
      </c>
      <c r="BF2174" s="100"/>
      <c r="BG2174" s="103"/>
      <c r="BH2174" s="103"/>
      <c r="BI2174" s="103"/>
      <c r="BJ2174" s="98"/>
      <c r="BK2174" s="98"/>
      <c r="BL2174" s="102"/>
      <c r="BM2174" s="98"/>
      <c r="BN2174" s="4"/>
      <c r="BT2174" s="99"/>
      <c r="BU2174" s="99"/>
      <c r="BV2174" s="99"/>
      <c r="BW2174" s="99"/>
      <c r="BX2174" s="99"/>
      <c r="CB2174" s="4" t="s">
        <v>1511</v>
      </c>
    </row>
    <row r="2175" ht="13.75" spans="1:80">
      <c r="A2175" s="88" t="s">
        <v>12876</v>
      </c>
      <c r="B2175" s="88" t="s">
        <v>952</v>
      </c>
      <c r="C2175" s="88" t="s">
        <v>4780</v>
      </c>
      <c r="D2175" s="89" t="s">
        <v>12266</v>
      </c>
      <c r="E2175" s="135">
        <v>13</v>
      </c>
      <c r="F2175" s="135">
        <v>35</v>
      </c>
      <c r="G2175" s="90">
        <f t="shared" si="37"/>
        <v>455</v>
      </c>
      <c r="H2175" s="91"/>
      <c r="I2175" s="92"/>
      <c r="J2175" s="92"/>
      <c r="K2175" s="92"/>
      <c r="L2175" s="92"/>
      <c r="M2175" s="93"/>
      <c r="N2175" s="94"/>
      <c r="O2175" s="95"/>
      <c r="P2175" s="95"/>
      <c r="Q2175" s="95"/>
      <c r="R2175" s="97"/>
      <c r="S2175" s="94"/>
      <c r="T2175" s="95"/>
      <c r="U2175" s="96"/>
      <c r="V2175" s="95"/>
      <c r="W2175" s="95"/>
      <c r="X2175" s="97"/>
      <c r="Y2175" s="94"/>
      <c r="Z2175" s="95"/>
      <c r="AA2175" s="96"/>
      <c r="AB2175" s="95"/>
      <c r="AC2175" s="95"/>
      <c r="AD2175" s="97"/>
      <c r="AE2175" s="94"/>
      <c r="AF2175" s="96"/>
      <c r="AG2175" s="96"/>
      <c r="AH2175" s="95"/>
      <c r="AI2175" s="95"/>
      <c r="AJ2175" s="95"/>
      <c r="AK2175" s="95"/>
      <c r="AL2175" s="94"/>
      <c r="AM2175" s="96"/>
      <c r="AN2175" s="96"/>
      <c r="AO2175" s="95"/>
      <c r="AP2175" s="95"/>
      <c r="AQ2175" s="97"/>
      <c r="AR2175" s="94"/>
      <c r="AS2175" s="96"/>
      <c r="AT2175" s="96"/>
      <c r="AU2175" s="96"/>
      <c r="AV2175" s="95"/>
      <c r="AW2175" s="95"/>
      <c r="AX2175" s="97"/>
      <c r="AY2175" s="97"/>
      <c r="AZ2175" s="97"/>
      <c r="BA2175" s="97"/>
      <c r="BB2175" s="97"/>
      <c r="BC2175" s="98" t="s">
        <v>1366</v>
      </c>
      <c r="BD2175" s="99" t="s">
        <v>12297</v>
      </c>
      <c r="BE2175" s="99" t="s">
        <v>1366</v>
      </c>
      <c r="BF2175" s="100"/>
      <c r="BG2175" s="103"/>
      <c r="BH2175" s="103"/>
      <c r="BI2175" s="103"/>
      <c r="BJ2175" s="98"/>
      <c r="BK2175" s="98"/>
      <c r="BL2175" s="102"/>
      <c r="BM2175" s="98"/>
      <c r="BN2175" s="4"/>
      <c r="BT2175" s="99"/>
      <c r="BU2175" s="99"/>
      <c r="BV2175" s="99"/>
      <c r="BW2175" s="99"/>
      <c r="BX2175" s="99"/>
      <c r="CB2175" s="4" t="s">
        <v>1511</v>
      </c>
    </row>
    <row r="2176" ht="13.75" spans="1:80">
      <c r="A2176" s="88" t="s">
        <v>12876</v>
      </c>
      <c r="B2176" s="88" t="s">
        <v>952</v>
      </c>
      <c r="C2176" s="88" t="s">
        <v>4780</v>
      </c>
      <c r="D2176" s="89" t="s">
        <v>494</v>
      </c>
      <c r="E2176" s="135">
        <v>13</v>
      </c>
      <c r="F2176" s="135">
        <v>25</v>
      </c>
      <c r="G2176" s="90">
        <f t="shared" si="37"/>
        <v>325</v>
      </c>
      <c r="H2176" s="91"/>
      <c r="I2176" s="92"/>
      <c r="J2176" s="92"/>
      <c r="K2176" s="92"/>
      <c r="L2176" s="92"/>
      <c r="M2176" s="93"/>
      <c r="N2176" s="94"/>
      <c r="O2176" s="95"/>
      <c r="P2176" s="95"/>
      <c r="Q2176" s="95"/>
      <c r="R2176" s="97"/>
      <c r="S2176" s="94"/>
      <c r="T2176" s="95"/>
      <c r="U2176" s="96"/>
      <c r="V2176" s="95"/>
      <c r="W2176" s="95"/>
      <c r="X2176" s="97"/>
      <c r="Y2176" s="94"/>
      <c r="Z2176" s="95"/>
      <c r="AA2176" s="96"/>
      <c r="AB2176" s="95"/>
      <c r="AC2176" s="95"/>
      <c r="AD2176" s="97"/>
      <c r="AE2176" s="94"/>
      <c r="AF2176" s="96"/>
      <c r="AG2176" s="96"/>
      <c r="AH2176" s="95"/>
      <c r="AI2176" s="95"/>
      <c r="AJ2176" s="95"/>
      <c r="AK2176" s="95"/>
      <c r="AL2176" s="94"/>
      <c r="AM2176" s="96"/>
      <c r="AN2176" s="96"/>
      <c r="AO2176" s="95"/>
      <c r="AP2176" s="95"/>
      <c r="AQ2176" s="97"/>
      <c r="AR2176" s="94"/>
      <c r="AS2176" s="96"/>
      <c r="AT2176" s="96"/>
      <c r="AU2176" s="96"/>
      <c r="AV2176" s="95"/>
      <c r="AW2176" s="95"/>
      <c r="AX2176" s="97"/>
      <c r="AY2176" s="97"/>
      <c r="AZ2176" s="97"/>
      <c r="BA2176" s="97"/>
      <c r="BB2176" s="97"/>
      <c r="BC2176" s="98" t="s">
        <v>12362</v>
      </c>
      <c r="BD2176" s="99" t="s">
        <v>12300</v>
      </c>
      <c r="BE2176" s="99" t="s">
        <v>12362</v>
      </c>
      <c r="BF2176" s="100"/>
      <c r="BG2176" s="103"/>
      <c r="BH2176" s="103"/>
      <c r="BI2176" s="103"/>
      <c r="BJ2176" s="98"/>
      <c r="BK2176" s="98"/>
      <c r="BL2176" s="102"/>
      <c r="BM2176" s="98"/>
      <c r="BN2176" s="4"/>
      <c r="BT2176" s="99"/>
      <c r="BU2176" s="99"/>
      <c r="BV2176" s="99"/>
      <c r="BW2176" s="99"/>
      <c r="BX2176" s="99"/>
      <c r="CB2176" s="4" t="s">
        <v>1511</v>
      </c>
    </row>
    <row r="2177" ht="13.75" spans="1:80">
      <c r="A2177" s="88" t="s">
        <v>12876</v>
      </c>
      <c r="B2177" s="88" t="s">
        <v>952</v>
      </c>
      <c r="C2177" s="88" t="s">
        <v>4782</v>
      </c>
      <c r="D2177" s="89" t="s">
        <v>12266</v>
      </c>
      <c r="E2177" s="135">
        <v>13</v>
      </c>
      <c r="F2177" s="135">
        <v>35</v>
      </c>
      <c r="G2177" s="90">
        <f t="shared" si="37"/>
        <v>455</v>
      </c>
      <c r="H2177" s="91"/>
      <c r="I2177" s="92"/>
      <c r="J2177" s="92"/>
      <c r="K2177" s="92"/>
      <c r="L2177" s="92"/>
      <c r="M2177" s="93"/>
      <c r="N2177" s="94"/>
      <c r="O2177" s="95"/>
      <c r="P2177" s="95"/>
      <c r="Q2177" s="95"/>
      <c r="R2177" s="97"/>
      <c r="S2177" s="94"/>
      <c r="T2177" s="95"/>
      <c r="U2177" s="96"/>
      <c r="V2177" s="95"/>
      <c r="W2177" s="95"/>
      <c r="X2177" s="97"/>
      <c r="Y2177" s="94"/>
      <c r="Z2177" s="95"/>
      <c r="AA2177" s="96"/>
      <c r="AB2177" s="95"/>
      <c r="AC2177" s="95"/>
      <c r="AD2177" s="97"/>
      <c r="AE2177" s="94"/>
      <c r="AF2177" s="96"/>
      <c r="AG2177" s="96"/>
      <c r="AH2177" s="95"/>
      <c r="AI2177" s="95"/>
      <c r="AJ2177" s="95"/>
      <c r="AK2177" s="95"/>
      <c r="AL2177" s="94"/>
      <c r="AM2177" s="96"/>
      <c r="AN2177" s="96"/>
      <c r="AO2177" s="95"/>
      <c r="AP2177" s="95"/>
      <c r="AQ2177" s="97"/>
      <c r="AR2177" s="94"/>
      <c r="AS2177" s="96"/>
      <c r="AT2177" s="96"/>
      <c r="AU2177" s="96"/>
      <c r="AV2177" s="95"/>
      <c r="AW2177" s="95"/>
      <c r="AX2177" s="97"/>
      <c r="AY2177" s="97"/>
      <c r="AZ2177" s="97"/>
      <c r="BA2177" s="97"/>
      <c r="BB2177" s="97"/>
      <c r="BC2177" s="98" t="s">
        <v>1366</v>
      </c>
      <c r="BD2177" s="99" t="s">
        <v>12297</v>
      </c>
      <c r="BE2177" s="99" t="s">
        <v>1366</v>
      </c>
      <c r="BF2177" s="100"/>
      <c r="BG2177" s="103"/>
      <c r="BH2177" s="103"/>
      <c r="BI2177" s="103"/>
      <c r="BJ2177" s="98"/>
      <c r="BK2177" s="98"/>
      <c r="BL2177" s="102"/>
      <c r="BM2177" s="98"/>
      <c r="BT2177" s="99"/>
      <c r="BU2177" s="99"/>
      <c r="BV2177" s="99"/>
      <c r="BW2177" s="99"/>
      <c r="BX2177" s="99"/>
      <c r="CB2177" s="4" t="s">
        <v>1511</v>
      </c>
    </row>
    <row r="2178" ht="13.75" spans="1:80">
      <c r="A2178" s="88" t="s">
        <v>12876</v>
      </c>
      <c r="B2178" s="88" t="s">
        <v>952</v>
      </c>
      <c r="C2178" s="88" t="s">
        <v>4782</v>
      </c>
      <c r="D2178" s="89" t="s">
        <v>494</v>
      </c>
      <c r="E2178" s="135">
        <v>13</v>
      </c>
      <c r="F2178" s="135">
        <v>55</v>
      </c>
      <c r="G2178" s="90">
        <f t="shared" si="37"/>
        <v>715</v>
      </c>
      <c r="H2178" s="91"/>
      <c r="I2178" s="92"/>
      <c r="J2178" s="92"/>
      <c r="K2178" s="92"/>
      <c r="L2178" s="92"/>
      <c r="M2178" s="93"/>
      <c r="N2178" s="94"/>
      <c r="O2178" s="95"/>
      <c r="P2178" s="95"/>
      <c r="Q2178" s="95"/>
      <c r="R2178" s="97"/>
      <c r="S2178" s="94"/>
      <c r="T2178" s="95"/>
      <c r="U2178" s="96"/>
      <c r="V2178" s="95"/>
      <c r="W2178" s="95"/>
      <c r="X2178" s="97"/>
      <c r="Y2178" s="94"/>
      <c r="Z2178" s="95"/>
      <c r="AA2178" s="96"/>
      <c r="AB2178" s="95"/>
      <c r="AC2178" s="95"/>
      <c r="AD2178" s="97"/>
      <c r="AE2178" s="94"/>
      <c r="AF2178" s="96"/>
      <c r="AG2178" s="96"/>
      <c r="AH2178" s="95"/>
      <c r="AI2178" s="95"/>
      <c r="AJ2178" s="95"/>
      <c r="AK2178" s="95"/>
      <c r="AL2178" s="94"/>
      <c r="AM2178" s="96"/>
      <c r="AN2178" s="96"/>
      <c r="AO2178" s="95"/>
      <c r="AP2178" s="95"/>
      <c r="AQ2178" s="97"/>
      <c r="AR2178" s="94"/>
      <c r="AS2178" s="96"/>
      <c r="AT2178" s="96"/>
      <c r="AU2178" s="96"/>
      <c r="AV2178" s="95"/>
      <c r="AW2178" s="95"/>
      <c r="AX2178" s="97"/>
      <c r="AY2178" s="97"/>
      <c r="AZ2178" s="97"/>
      <c r="BA2178" s="97"/>
      <c r="BB2178" s="97"/>
      <c r="BC2178" s="98" t="s">
        <v>12362</v>
      </c>
      <c r="BD2178" s="99" t="s">
        <v>12300</v>
      </c>
      <c r="BE2178" s="99" t="s">
        <v>12362</v>
      </c>
      <c r="BF2178" s="100"/>
      <c r="BG2178" s="103"/>
      <c r="BH2178" s="103"/>
      <c r="BI2178" s="103"/>
      <c r="BJ2178" s="98"/>
      <c r="BK2178" s="98"/>
      <c r="BL2178" s="102"/>
      <c r="BM2178" s="98"/>
      <c r="BT2178" s="99"/>
      <c r="BU2178" s="99"/>
      <c r="BV2178" s="99"/>
      <c r="BW2178" s="99"/>
      <c r="BX2178" s="99"/>
      <c r="CB2178" s="4" t="s">
        <v>1511</v>
      </c>
    </row>
    <row r="2179" ht="13.75" spans="1:80">
      <c r="A2179" s="88" t="s">
        <v>12876</v>
      </c>
      <c r="B2179" s="88" t="s">
        <v>952</v>
      </c>
      <c r="C2179" s="88" t="s">
        <v>4784</v>
      </c>
      <c r="D2179" s="89" t="s">
        <v>12266</v>
      </c>
      <c r="E2179" s="135">
        <v>13</v>
      </c>
      <c r="F2179" s="135">
        <v>77</v>
      </c>
      <c r="G2179" s="90">
        <f t="shared" si="37"/>
        <v>1001</v>
      </c>
      <c r="H2179" s="91"/>
      <c r="I2179" s="92"/>
      <c r="J2179" s="92"/>
      <c r="K2179" s="92"/>
      <c r="L2179" s="92"/>
      <c r="M2179" s="93"/>
      <c r="N2179" s="94"/>
      <c r="O2179" s="95"/>
      <c r="P2179" s="95"/>
      <c r="Q2179" s="95"/>
      <c r="R2179" s="97"/>
      <c r="S2179" s="94"/>
      <c r="T2179" s="95"/>
      <c r="U2179" s="96"/>
      <c r="V2179" s="95"/>
      <c r="W2179" s="95"/>
      <c r="X2179" s="97"/>
      <c r="Y2179" s="94"/>
      <c r="Z2179" s="95"/>
      <c r="AA2179" s="96"/>
      <c r="AB2179" s="95"/>
      <c r="AC2179" s="95"/>
      <c r="AD2179" s="97"/>
      <c r="AE2179" s="94"/>
      <c r="AF2179" s="96"/>
      <c r="AG2179" s="96"/>
      <c r="AH2179" s="95"/>
      <c r="AI2179" s="95"/>
      <c r="AJ2179" s="95"/>
      <c r="AK2179" s="95"/>
      <c r="AL2179" s="94"/>
      <c r="AM2179" s="96"/>
      <c r="AN2179" s="96"/>
      <c r="AO2179" s="95"/>
      <c r="AP2179" s="95"/>
      <c r="AQ2179" s="97"/>
      <c r="AR2179" s="94"/>
      <c r="AS2179" s="96"/>
      <c r="AT2179" s="96"/>
      <c r="AU2179" s="96"/>
      <c r="AV2179" s="95"/>
      <c r="AW2179" s="95"/>
      <c r="AX2179" s="97"/>
      <c r="AY2179" s="97"/>
      <c r="AZ2179" s="97"/>
      <c r="BA2179" s="97"/>
      <c r="BB2179" s="97"/>
      <c r="BC2179" s="98" t="s">
        <v>1366</v>
      </c>
      <c r="BD2179" s="99" t="s">
        <v>12297</v>
      </c>
      <c r="BE2179" s="99" t="s">
        <v>1366</v>
      </c>
      <c r="BF2179" s="100"/>
      <c r="BG2179" s="103"/>
      <c r="BH2179" s="103"/>
      <c r="BI2179" s="103"/>
      <c r="BJ2179" s="98"/>
      <c r="BK2179" s="98"/>
      <c r="BL2179" s="102"/>
      <c r="BM2179" s="98"/>
      <c r="BT2179" s="99"/>
      <c r="BU2179" s="99"/>
      <c r="BV2179" s="99"/>
      <c r="BW2179" s="99"/>
      <c r="BX2179" s="99"/>
      <c r="CB2179" s="4" t="s">
        <v>1511</v>
      </c>
    </row>
    <row r="2180" ht="13.75" spans="1:80">
      <c r="A2180" s="88" t="s">
        <v>12876</v>
      </c>
      <c r="B2180" s="88" t="s">
        <v>952</v>
      </c>
      <c r="C2180" s="88" t="s">
        <v>4784</v>
      </c>
      <c r="D2180" s="89" t="s">
        <v>494</v>
      </c>
      <c r="E2180" s="135">
        <v>13</v>
      </c>
      <c r="F2180" s="135">
        <v>65</v>
      </c>
      <c r="G2180" s="90">
        <f t="shared" si="37"/>
        <v>845</v>
      </c>
      <c r="H2180" s="91"/>
      <c r="I2180" s="92"/>
      <c r="J2180" s="92"/>
      <c r="K2180" s="92"/>
      <c r="L2180" s="92"/>
      <c r="M2180" s="93"/>
      <c r="N2180" s="94"/>
      <c r="O2180" s="95"/>
      <c r="P2180" s="95"/>
      <c r="Q2180" s="95"/>
      <c r="R2180" s="97"/>
      <c r="S2180" s="94"/>
      <c r="T2180" s="95"/>
      <c r="U2180" s="96"/>
      <c r="V2180" s="95"/>
      <c r="W2180" s="95"/>
      <c r="X2180" s="97"/>
      <c r="Y2180" s="94"/>
      <c r="Z2180" s="95"/>
      <c r="AA2180" s="96"/>
      <c r="AB2180" s="95"/>
      <c r="AC2180" s="95"/>
      <c r="AD2180" s="97"/>
      <c r="AE2180" s="94"/>
      <c r="AF2180" s="96"/>
      <c r="AG2180" s="96"/>
      <c r="AH2180" s="95"/>
      <c r="AI2180" s="95"/>
      <c r="AJ2180" s="95"/>
      <c r="AK2180" s="95"/>
      <c r="AL2180" s="94"/>
      <c r="AM2180" s="96"/>
      <c r="AN2180" s="96"/>
      <c r="AO2180" s="95"/>
      <c r="AP2180" s="95"/>
      <c r="AQ2180" s="97"/>
      <c r="AR2180" s="94"/>
      <c r="AS2180" s="96"/>
      <c r="AT2180" s="96"/>
      <c r="AU2180" s="96"/>
      <c r="AV2180" s="95"/>
      <c r="AW2180" s="95"/>
      <c r="AX2180" s="97"/>
      <c r="AY2180" s="97"/>
      <c r="AZ2180" s="97"/>
      <c r="BA2180" s="97"/>
      <c r="BB2180" s="97"/>
      <c r="BC2180" s="98" t="s">
        <v>12362</v>
      </c>
      <c r="BD2180" s="99" t="s">
        <v>12300</v>
      </c>
      <c r="BE2180" s="99" t="s">
        <v>12362</v>
      </c>
      <c r="BF2180" s="100"/>
      <c r="BG2180" s="103"/>
      <c r="BH2180" s="103"/>
      <c r="BI2180" s="103"/>
      <c r="BJ2180" s="98"/>
      <c r="BK2180" s="98"/>
      <c r="BL2180" s="102"/>
      <c r="BM2180" s="98"/>
      <c r="BT2180" s="99"/>
      <c r="BU2180" s="99"/>
      <c r="BV2180" s="99"/>
      <c r="BW2180" s="99"/>
      <c r="BX2180" s="99"/>
      <c r="CB2180" s="4" t="s">
        <v>1511</v>
      </c>
    </row>
    <row r="2181" ht="13.75" spans="1:80">
      <c r="A2181" s="88" t="s">
        <v>12876</v>
      </c>
      <c r="B2181" s="88" t="s">
        <v>952</v>
      </c>
      <c r="C2181" s="88" t="s">
        <v>4786</v>
      </c>
      <c r="D2181" s="89" t="s">
        <v>12266</v>
      </c>
      <c r="E2181" s="135">
        <v>13</v>
      </c>
      <c r="F2181" s="135">
        <v>40</v>
      </c>
      <c r="G2181" s="90">
        <f t="shared" si="37"/>
        <v>520</v>
      </c>
      <c r="H2181" s="91"/>
      <c r="I2181" s="92"/>
      <c r="J2181" s="92"/>
      <c r="K2181" s="92"/>
      <c r="L2181" s="92"/>
      <c r="M2181" s="93"/>
      <c r="N2181" s="94"/>
      <c r="O2181" s="95"/>
      <c r="P2181" s="95"/>
      <c r="Q2181" s="95"/>
      <c r="R2181" s="97"/>
      <c r="S2181" s="94"/>
      <c r="T2181" s="95"/>
      <c r="U2181" s="96"/>
      <c r="V2181" s="95"/>
      <c r="W2181" s="95"/>
      <c r="X2181" s="97"/>
      <c r="Y2181" s="94"/>
      <c r="Z2181" s="95"/>
      <c r="AA2181" s="96"/>
      <c r="AB2181" s="95"/>
      <c r="AC2181" s="95"/>
      <c r="AD2181" s="97"/>
      <c r="AE2181" s="94"/>
      <c r="AF2181" s="96"/>
      <c r="AG2181" s="96"/>
      <c r="AH2181" s="95"/>
      <c r="AI2181" s="95"/>
      <c r="AJ2181" s="95"/>
      <c r="AK2181" s="95"/>
      <c r="AL2181" s="94"/>
      <c r="AM2181" s="96"/>
      <c r="AN2181" s="96"/>
      <c r="AO2181" s="95"/>
      <c r="AP2181" s="95"/>
      <c r="AQ2181" s="97"/>
      <c r="AR2181" s="94"/>
      <c r="AS2181" s="96"/>
      <c r="AT2181" s="96"/>
      <c r="AU2181" s="96"/>
      <c r="AV2181" s="95"/>
      <c r="AW2181" s="95"/>
      <c r="AX2181" s="97"/>
      <c r="AY2181" s="97"/>
      <c r="AZ2181" s="97"/>
      <c r="BA2181" s="97"/>
      <c r="BB2181" s="97"/>
      <c r="BC2181" s="98" t="s">
        <v>1366</v>
      </c>
      <c r="BD2181" s="99" t="s">
        <v>12297</v>
      </c>
      <c r="BE2181" s="99" t="s">
        <v>1366</v>
      </c>
      <c r="BF2181" s="100"/>
      <c r="BG2181" s="103"/>
      <c r="BH2181" s="103"/>
      <c r="BI2181" s="103"/>
      <c r="BJ2181" s="98"/>
      <c r="BK2181" s="98"/>
      <c r="BL2181" s="102"/>
      <c r="BM2181" s="98"/>
      <c r="BT2181" s="99"/>
      <c r="BU2181" s="99"/>
      <c r="BV2181" s="99"/>
      <c r="BW2181" s="99"/>
      <c r="BX2181" s="99"/>
      <c r="CB2181" s="4" t="s">
        <v>1511</v>
      </c>
    </row>
    <row r="2182" ht="13.75" spans="1:80">
      <c r="A2182" s="88" t="s">
        <v>12876</v>
      </c>
      <c r="B2182" s="88" t="s">
        <v>952</v>
      </c>
      <c r="C2182" s="88" t="s">
        <v>4786</v>
      </c>
      <c r="D2182" s="89" t="s">
        <v>494</v>
      </c>
      <c r="E2182" s="135">
        <v>13</v>
      </c>
      <c r="F2182" s="135">
        <v>59</v>
      </c>
      <c r="G2182" s="90">
        <f t="shared" si="37"/>
        <v>767</v>
      </c>
      <c r="H2182" s="91"/>
      <c r="I2182" s="92"/>
      <c r="J2182" s="92"/>
      <c r="K2182" s="92"/>
      <c r="L2182" s="92"/>
      <c r="M2182" s="93"/>
      <c r="N2182" s="94"/>
      <c r="O2182" s="95"/>
      <c r="P2182" s="95"/>
      <c r="Q2182" s="95"/>
      <c r="R2182" s="97"/>
      <c r="S2182" s="94"/>
      <c r="T2182" s="95"/>
      <c r="U2182" s="96"/>
      <c r="V2182" s="95"/>
      <c r="W2182" s="109"/>
      <c r="X2182" s="97"/>
      <c r="Y2182" s="94"/>
      <c r="Z2182" s="95"/>
      <c r="AA2182" s="96"/>
      <c r="AB2182" s="95"/>
      <c r="AC2182" s="95"/>
      <c r="AD2182" s="97"/>
      <c r="AE2182" s="94"/>
      <c r="AF2182" s="96"/>
      <c r="AG2182" s="96"/>
      <c r="AH2182" s="95"/>
      <c r="AI2182" s="95"/>
      <c r="AJ2182" s="95"/>
      <c r="AK2182" s="95"/>
      <c r="AL2182" s="94"/>
      <c r="AM2182" s="96"/>
      <c r="AN2182" s="96"/>
      <c r="AO2182" s="95"/>
      <c r="AP2182" s="95"/>
      <c r="AQ2182" s="97"/>
      <c r="AR2182" s="94"/>
      <c r="AS2182" s="96"/>
      <c r="AT2182" s="96"/>
      <c r="AU2182" s="96"/>
      <c r="AV2182" s="95"/>
      <c r="AW2182" s="95"/>
      <c r="AX2182" s="97"/>
      <c r="AY2182" s="97"/>
      <c r="AZ2182" s="97"/>
      <c r="BA2182" s="97"/>
      <c r="BB2182" s="97"/>
      <c r="BC2182" s="98" t="s">
        <v>12362</v>
      </c>
      <c r="BD2182" s="99" t="s">
        <v>12300</v>
      </c>
      <c r="BE2182" s="99" t="s">
        <v>12362</v>
      </c>
      <c r="BF2182" s="100"/>
      <c r="BG2182" s="103"/>
      <c r="BH2182" s="103"/>
      <c r="BI2182" s="103"/>
      <c r="BJ2182" s="98"/>
      <c r="BK2182" s="98"/>
      <c r="BL2182" s="102"/>
      <c r="BM2182" s="98"/>
      <c r="BT2182" s="99"/>
      <c r="BU2182" s="99"/>
      <c r="BV2182" s="99"/>
      <c r="BW2182" s="99"/>
      <c r="BX2182" s="99"/>
      <c r="CB2182" s="4" t="s">
        <v>1511</v>
      </c>
    </row>
    <row r="2183" ht="13.75" spans="1:80">
      <c r="A2183" s="88" t="s">
        <v>12876</v>
      </c>
      <c r="B2183" s="88" t="s">
        <v>952</v>
      </c>
      <c r="C2183" s="88" t="s">
        <v>4788</v>
      </c>
      <c r="D2183" s="89" t="s">
        <v>12266</v>
      </c>
      <c r="E2183" s="135">
        <v>13</v>
      </c>
      <c r="F2183" s="135">
        <v>102</v>
      </c>
      <c r="G2183" s="90">
        <f t="shared" si="37"/>
        <v>1326</v>
      </c>
      <c r="H2183" s="91"/>
      <c r="I2183" s="92"/>
      <c r="J2183" s="92"/>
      <c r="K2183" s="92"/>
      <c r="L2183" s="92"/>
      <c r="M2183" s="93"/>
      <c r="N2183" s="94"/>
      <c r="O2183" s="95"/>
      <c r="P2183" s="95"/>
      <c r="Q2183" s="95"/>
      <c r="R2183" s="97"/>
      <c r="S2183" s="94"/>
      <c r="T2183" s="95"/>
      <c r="U2183" s="96"/>
      <c r="V2183" s="95"/>
      <c r="W2183" s="95"/>
      <c r="X2183" s="97"/>
      <c r="Y2183" s="94"/>
      <c r="Z2183" s="95"/>
      <c r="AA2183" s="96"/>
      <c r="AB2183" s="95"/>
      <c r="AC2183" s="95"/>
      <c r="AD2183" s="97"/>
      <c r="AE2183" s="94"/>
      <c r="AF2183" s="96"/>
      <c r="AG2183" s="96"/>
      <c r="AH2183" s="95"/>
      <c r="AI2183" s="95"/>
      <c r="AJ2183" s="95"/>
      <c r="AK2183" s="95"/>
      <c r="AL2183" s="94"/>
      <c r="AM2183" s="96"/>
      <c r="AN2183" s="96"/>
      <c r="AO2183" s="95"/>
      <c r="AP2183" s="95"/>
      <c r="AQ2183" s="97"/>
      <c r="AR2183" s="94"/>
      <c r="AS2183" s="96"/>
      <c r="AT2183" s="96"/>
      <c r="AU2183" s="96"/>
      <c r="AV2183" s="95"/>
      <c r="AW2183" s="95"/>
      <c r="AX2183" s="97"/>
      <c r="AY2183" s="97"/>
      <c r="AZ2183" s="97"/>
      <c r="BA2183" s="97"/>
      <c r="BB2183" s="97"/>
      <c r="BC2183" s="98" t="s">
        <v>1366</v>
      </c>
      <c r="BD2183" s="99" t="s">
        <v>12297</v>
      </c>
      <c r="BE2183" s="99" t="s">
        <v>1366</v>
      </c>
      <c r="BF2183" s="100"/>
      <c r="BG2183" s="103"/>
      <c r="BH2183" s="103"/>
      <c r="BI2183" s="103"/>
      <c r="BJ2183" s="98"/>
      <c r="BK2183" s="98"/>
      <c r="BL2183" s="102"/>
      <c r="BM2183" s="98"/>
      <c r="BT2183" s="99"/>
      <c r="BU2183" s="99"/>
      <c r="BV2183" s="99"/>
      <c r="BW2183" s="99"/>
      <c r="BX2183" s="99"/>
      <c r="CB2183" s="4" t="s">
        <v>1511</v>
      </c>
    </row>
    <row r="2184" ht="13.75" spans="1:80">
      <c r="A2184" s="88" t="s">
        <v>12876</v>
      </c>
      <c r="B2184" s="88" t="s">
        <v>952</v>
      </c>
      <c r="C2184" s="88" t="s">
        <v>4788</v>
      </c>
      <c r="D2184" s="89" t="s">
        <v>494</v>
      </c>
      <c r="E2184" s="135">
        <v>13</v>
      </c>
      <c r="F2184" s="135">
        <v>67</v>
      </c>
      <c r="G2184" s="90">
        <f t="shared" si="37"/>
        <v>871</v>
      </c>
      <c r="H2184" s="91"/>
      <c r="I2184" s="92"/>
      <c r="J2184" s="92"/>
      <c r="K2184" s="92"/>
      <c r="L2184" s="92"/>
      <c r="M2184" s="93"/>
      <c r="N2184" s="94"/>
      <c r="O2184" s="95"/>
      <c r="P2184" s="95"/>
      <c r="Q2184" s="95"/>
      <c r="R2184" s="97"/>
      <c r="S2184" s="94"/>
      <c r="T2184" s="95"/>
      <c r="U2184" s="96"/>
      <c r="V2184" s="95"/>
      <c r="W2184" s="95"/>
      <c r="X2184" s="97"/>
      <c r="Y2184" s="94"/>
      <c r="Z2184" s="95"/>
      <c r="AA2184" s="96"/>
      <c r="AB2184" s="95"/>
      <c r="AC2184" s="95"/>
      <c r="AD2184" s="97"/>
      <c r="AE2184" s="94"/>
      <c r="AF2184" s="96"/>
      <c r="AG2184" s="96"/>
      <c r="AH2184" s="95"/>
      <c r="AI2184" s="95"/>
      <c r="AJ2184" s="95"/>
      <c r="AK2184" s="95"/>
      <c r="AL2184" s="94"/>
      <c r="AM2184" s="96"/>
      <c r="AN2184" s="96"/>
      <c r="AO2184" s="95"/>
      <c r="AP2184" s="95"/>
      <c r="AQ2184" s="97"/>
      <c r="AR2184" s="94"/>
      <c r="AS2184" s="96"/>
      <c r="AT2184" s="96"/>
      <c r="AU2184" s="96"/>
      <c r="AV2184" s="95"/>
      <c r="AW2184" s="95"/>
      <c r="AX2184" s="97"/>
      <c r="AY2184" s="97"/>
      <c r="AZ2184" s="97"/>
      <c r="BA2184" s="97"/>
      <c r="BB2184" s="97"/>
      <c r="BC2184" s="98" t="s">
        <v>12362</v>
      </c>
      <c r="BD2184" s="99" t="s">
        <v>12300</v>
      </c>
      <c r="BE2184" s="99" t="s">
        <v>12362</v>
      </c>
      <c r="BF2184" s="100"/>
      <c r="BG2184" s="103"/>
      <c r="BH2184" s="103"/>
      <c r="BI2184" s="103"/>
      <c r="BJ2184" s="98"/>
      <c r="BK2184" s="98"/>
      <c r="BL2184" s="102"/>
      <c r="BM2184" s="98"/>
      <c r="BT2184" s="99"/>
      <c r="BU2184" s="99"/>
      <c r="BV2184" s="99"/>
      <c r="BW2184" s="99"/>
      <c r="BX2184" s="99"/>
      <c r="CB2184" s="4" t="s">
        <v>1511</v>
      </c>
    </row>
    <row r="2185" ht="13.75" spans="1:80">
      <c r="A2185" s="88" t="s">
        <v>12876</v>
      </c>
      <c r="B2185" s="88" t="s">
        <v>952</v>
      </c>
      <c r="C2185" s="88" t="s">
        <v>6942</v>
      </c>
      <c r="D2185" s="89" t="s">
        <v>12266</v>
      </c>
      <c r="E2185" s="135">
        <v>13</v>
      </c>
      <c r="F2185" s="135">
        <v>102</v>
      </c>
      <c r="G2185" s="90">
        <f t="shared" si="37"/>
        <v>1326</v>
      </c>
      <c r="H2185" s="91"/>
      <c r="I2185" s="92"/>
      <c r="J2185" s="92"/>
      <c r="K2185" s="92"/>
      <c r="L2185" s="92"/>
      <c r="M2185" s="93"/>
      <c r="N2185" s="94"/>
      <c r="O2185" s="95"/>
      <c r="P2185" s="95"/>
      <c r="Q2185" s="95"/>
      <c r="R2185" s="97"/>
      <c r="S2185" s="94"/>
      <c r="T2185" s="95"/>
      <c r="U2185" s="96"/>
      <c r="V2185" s="95"/>
      <c r="W2185" s="95"/>
      <c r="X2185" s="97"/>
      <c r="Y2185" s="94"/>
      <c r="Z2185" s="95"/>
      <c r="AA2185" s="96"/>
      <c r="AB2185" s="95"/>
      <c r="AC2185" s="95"/>
      <c r="AD2185" s="97"/>
      <c r="AE2185" s="94"/>
      <c r="AF2185" s="96"/>
      <c r="AG2185" s="96"/>
      <c r="AH2185" s="95"/>
      <c r="AI2185" s="95"/>
      <c r="AJ2185" s="95"/>
      <c r="AK2185" s="95"/>
      <c r="AL2185" s="94"/>
      <c r="AM2185" s="96"/>
      <c r="AN2185" s="96"/>
      <c r="AO2185" s="95"/>
      <c r="AP2185" s="95"/>
      <c r="AQ2185" s="97"/>
      <c r="AR2185" s="94"/>
      <c r="AS2185" s="96"/>
      <c r="AT2185" s="96"/>
      <c r="AU2185" s="96"/>
      <c r="AV2185" s="95"/>
      <c r="AW2185" s="95"/>
      <c r="AX2185" s="97"/>
      <c r="AY2185" s="97"/>
      <c r="AZ2185" s="97"/>
      <c r="BA2185" s="97"/>
      <c r="BB2185" s="97"/>
      <c r="BC2185" s="98" t="s">
        <v>1366</v>
      </c>
      <c r="BD2185" s="99" t="s">
        <v>12297</v>
      </c>
      <c r="BE2185" s="99" t="s">
        <v>1366</v>
      </c>
      <c r="BF2185" s="100"/>
      <c r="BG2185" s="103"/>
      <c r="BH2185" s="103"/>
      <c r="BI2185" s="103"/>
      <c r="BJ2185" s="98"/>
      <c r="BK2185" s="98"/>
      <c r="BL2185" s="102"/>
      <c r="BM2185" s="98"/>
      <c r="BT2185" s="99"/>
      <c r="BU2185" s="99"/>
      <c r="BV2185" s="99"/>
      <c r="BW2185" s="99"/>
      <c r="BX2185" s="99"/>
      <c r="CB2185" s="4" t="s">
        <v>1511</v>
      </c>
    </row>
    <row r="2186" ht="13.75" spans="1:80">
      <c r="A2186" s="88" t="s">
        <v>12876</v>
      </c>
      <c r="B2186" s="88" t="s">
        <v>952</v>
      </c>
      <c r="C2186" s="88" t="s">
        <v>6942</v>
      </c>
      <c r="D2186" s="89" t="s">
        <v>494</v>
      </c>
      <c r="E2186" s="135">
        <v>13</v>
      </c>
      <c r="F2186" s="135">
        <v>67</v>
      </c>
      <c r="G2186" s="90">
        <f t="shared" si="37"/>
        <v>871</v>
      </c>
      <c r="H2186" s="91"/>
      <c r="I2186" s="92"/>
      <c r="J2186" s="92"/>
      <c r="K2186" s="92"/>
      <c r="L2186" s="92"/>
      <c r="M2186" s="93"/>
      <c r="N2186" s="94"/>
      <c r="O2186" s="95"/>
      <c r="P2186" s="95"/>
      <c r="Q2186" s="95"/>
      <c r="R2186" s="97"/>
      <c r="S2186" s="94"/>
      <c r="T2186" s="95"/>
      <c r="U2186" s="96"/>
      <c r="V2186" s="95"/>
      <c r="W2186" s="95"/>
      <c r="X2186" s="97"/>
      <c r="Y2186" s="94"/>
      <c r="Z2186" s="95"/>
      <c r="AA2186" s="96"/>
      <c r="AB2186" s="95"/>
      <c r="AC2186" s="95"/>
      <c r="AD2186" s="97"/>
      <c r="AE2186" s="94"/>
      <c r="AF2186" s="96"/>
      <c r="AG2186" s="96"/>
      <c r="AH2186" s="95"/>
      <c r="AI2186" s="95"/>
      <c r="AJ2186" s="95"/>
      <c r="AK2186" s="95"/>
      <c r="AL2186" s="94"/>
      <c r="AM2186" s="96"/>
      <c r="AN2186" s="96"/>
      <c r="AO2186" s="95"/>
      <c r="AP2186" s="95"/>
      <c r="AQ2186" s="97"/>
      <c r="AR2186" s="94"/>
      <c r="AS2186" s="96"/>
      <c r="AT2186" s="96"/>
      <c r="AU2186" s="96"/>
      <c r="AV2186" s="95"/>
      <c r="AW2186" s="95"/>
      <c r="AX2186" s="97"/>
      <c r="AY2186" s="97"/>
      <c r="AZ2186" s="97"/>
      <c r="BA2186" s="97"/>
      <c r="BB2186" s="97"/>
      <c r="BC2186" s="98" t="s">
        <v>12362</v>
      </c>
      <c r="BD2186" s="99" t="s">
        <v>12300</v>
      </c>
      <c r="BE2186" s="99" t="s">
        <v>12362</v>
      </c>
      <c r="BF2186" s="100"/>
      <c r="BG2186" s="103"/>
      <c r="BH2186" s="103"/>
      <c r="BI2186" s="103"/>
      <c r="BJ2186" s="98"/>
      <c r="BK2186" s="98"/>
      <c r="BL2186" s="102"/>
      <c r="BM2186" s="98"/>
      <c r="BT2186" s="99"/>
      <c r="BU2186" s="99"/>
      <c r="BV2186" s="99"/>
      <c r="BW2186" s="99"/>
      <c r="BX2186" s="99"/>
      <c r="CB2186" s="4" t="s">
        <v>1511</v>
      </c>
    </row>
    <row r="2187" ht="13.75" spans="1:80">
      <c r="A2187" s="88" t="s">
        <v>12877</v>
      </c>
      <c r="B2187" s="88" t="s">
        <v>952</v>
      </c>
      <c r="C2187" s="88" t="s">
        <v>8372</v>
      </c>
      <c r="D2187" s="89" t="s">
        <v>12266</v>
      </c>
      <c r="E2187" s="135">
        <v>13</v>
      </c>
      <c r="F2187" s="135">
        <v>13</v>
      </c>
      <c r="G2187" s="90">
        <f t="shared" si="37"/>
        <v>169</v>
      </c>
      <c r="H2187" s="91"/>
      <c r="I2187" s="92"/>
      <c r="J2187" s="92"/>
      <c r="K2187" s="92"/>
      <c r="L2187" s="92"/>
      <c r="M2187" s="93"/>
      <c r="N2187" s="94"/>
      <c r="O2187" s="95"/>
      <c r="P2187" s="95"/>
      <c r="Q2187" s="95"/>
      <c r="R2187" s="97"/>
      <c r="S2187" s="94"/>
      <c r="T2187" s="95"/>
      <c r="U2187" s="96"/>
      <c r="V2187" s="95"/>
      <c r="W2187" s="95"/>
      <c r="X2187" s="97"/>
      <c r="Y2187" s="94"/>
      <c r="Z2187" s="95"/>
      <c r="AA2187" s="96"/>
      <c r="AB2187" s="95"/>
      <c r="AC2187" s="95"/>
      <c r="AD2187" s="97"/>
      <c r="AE2187" s="91"/>
      <c r="AF2187" s="113"/>
      <c r="AG2187" s="113">
        <v>15</v>
      </c>
      <c r="AH2187" s="92">
        <v>15</v>
      </c>
      <c r="AI2187" s="92">
        <v>6</v>
      </c>
      <c r="AJ2187" s="92">
        <v>6</v>
      </c>
      <c r="AK2187" s="92">
        <v>35</v>
      </c>
      <c r="AL2187" s="91"/>
      <c r="AM2187" s="113"/>
      <c r="AN2187" s="113"/>
      <c r="AO2187" s="92"/>
      <c r="AP2187" s="92"/>
      <c r="AQ2187" s="93"/>
      <c r="AR2187" s="94"/>
      <c r="AS2187" s="96"/>
      <c r="AT2187" s="96"/>
      <c r="AU2187" s="96"/>
      <c r="AV2187" s="95"/>
      <c r="AW2187" s="95"/>
      <c r="AX2187" s="97"/>
      <c r="AY2187" s="97"/>
      <c r="AZ2187" s="97"/>
      <c r="BA2187" s="97"/>
      <c r="BB2187" s="97"/>
      <c r="BC2187" s="98" t="s">
        <v>12349</v>
      </c>
      <c r="BD2187" s="99" t="s">
        <v>12297</v>
      </c>
      <c r="BE2187" s="99" t="s">
        <v>12271</v>
      </c>
      <c r="BF2187" s="100"/>
      <c r="BG2187" s="103"/>
      <c r="BH2187" s="103"/>
      <c r="BI2187" s="103"/>
      <c r="BJ2187" s="98"/>
      <c r="BK2187" s="98"/>
      <c r="BL2187" s="102"/>
      <c r="BM2187" s="98"/>
      <c r="BN2187" s="4"/>
      <c r="BT2187" s="99"/>
      <c r="BU2187" s="99"/>
      <c r="BV2187" s="99"/>
      <c r="BW2187" s="99"/>
      <c r="BX2187" s="99"/>
      <c r="CB2187" s="4" t="s">
        <v>1511</v>
      </c>
    </row>
    <row r="2188" ht="13.75" spans="1:80">
      <c r="A2188" s="88" t="s">
        <v>12877</v>
      </c>
      <c r="B2188" s="88" t="s">
        <v>952</v>
      </c>
      <c r="C2188" s="88" t="s">
        <v>8372</v>
      </c>
      <c r="D2188" s="89" t="s">
        <v>494</v>
      </c>
      <c r="E2188" s="135">
        <v>13</v>
      </c>
      <c r="F2188" s="135">
        <v>22</v>
      </c>
      <c r="G2188" s="90">
        <f t="shared" si="37"/>
        <v>286</v>
      </c>
      <c r="H2188" s="91"/>
      <c r="I2188" s="92"/>
      <c r="J2188" s="92"/>
      <c r="K2188" s="92"/>
      <c r="L2188" s="92"/>
      <c r="M2188" s="93"/>
      <c r="N2188" s="94"/>
      <c r="O2188" s="95"/>
      <c r="P2188" s="95"/>
      <c r="Q2188" s="95"/>
      <c r="R2188" s="97"/>
      <c r="S2188" s="94"/>
      <c r="T2188" s="95"/>
      <c r="U2188" s="96"/>
      <c r="V2188" s="95"/>
      <c r="W2188" s="95"/>
      <c r="X2188" s="97"/>
      <c r="Y2188" s="94"/>
      <c r="Z2188" s="95"/>
      <c r="AA2188" s="96"/>
      <c r="AB2188" s="95"/>
      <c r="AC2188" s="95"/>
      <c r="AD2188" s="97"/>
      <c r="AE2188" s="91"/>
      <c r="AF2188" s="113"/>
      <c r="AG2188" s="113"/>
      <c r="AH2188" s="92"/>
      <c r="AI2188" s="92"/>
      <c r="AJ2188" s="92"/>
      <c r="AK2188" s="92"/>
      <c r="AL2188" s="91"/>
      <c r="AM2188" s="113"/>
      <c r="AN2188" s="113"/>
      <c r="AO2188" s="92"/>
      <c r="AP2188" s="92"/>
      <c r="AQ2188" s="93"/>
      <c r="AR2188" s="94"/>
      <c r="AS2188" s="96"/>
      <c r="AT2188" s="96"/>
      <c r="AU2188" s="96"/>
      <c r="AV2188" s="95"/>
      <c r="AW2188" s="95"/>
      <c r="AX2188" s="97"/>
      <c r="AY2188" s="97"/>
      <c r="AZ2188" s="97"/>
      <c r="BA2188" s="97"/>
      <c r="BB2188" s="97"/>
      <c r="BC2188" s="98" t="s">
        <v>12350</v>
      </c>
      <c r="BD2188" s="99" t="s">
        <v>12300</v>
      </c>
      <c r="BE2188" s="99" t="s">
        <v>12275</v>
      </c>
      <c r="BF2188" s="100"/>
      <c r="BG2188" s="103"/>
      <c r="BH2188" s="103"/>
      <c r="BI2188" s="103"/>
      <c r="BJ2188" s="98"/>
      <c r="BK2188" s="98"/>
      <c r="BL2188" s="102"/>
      <c r="BM2188" s="98"/>
      <c r="BN2188" s="4"/>
      <c r="BT2188" s="99"/>
      <c r="BU2188" s="99"/>
      <c r="BV2188" s="99"/>
      <c r="BW2188" s="99"/>
      <c r="BX2188" s="99"/>
      <c r="CB2188" s="4" t="s">
        <v>1511</v>
      </c>
    </row>
    <row r="2189" ht="13.75" spans="1:80">
      <c r="A2189" s="88" t="s">
        <v>12877</v>
      </c>
      <c r="B2189" s="88" t="s">
        <v>952</v>
      </c>
      <c r="C2189" s="88" t="s">
        <v>8374</v>
      </c>
      <c r="D2189" s="89" t="s">
        <v>12266</v>
      </c>
      <c r="E2189" s="135">
        <v>13</v>
      </c>
      <c r="F2189" s="135">
        <v>35</v>
      </c>
      <c r="G2189" s="90">
        <f t="shared" si="37"/>
        <v>455</v>
      </c>
      <c r="H2189" s="91"/>
      <c r="I2189" s="92"/>
      <c r="J2189" s="92"/>
      <c r="K2189" s="92"/>
      <c r="L2189" s="92"/>
      <c r="M2189" s="93"/>
      <c r="N2189" s="94"/>
      <c r="O2189" s="95"/>
      <c r="P2189" s="95"/>
      <c r="Q2189" s="95"/>
      <c r="R2189" s="97"/>
      <c r="S2189" s="94"/>
      <c r="T2189" s="95"/>
      <c r="U2189" s="96"/>
      <c r="V2189" s="95"/>
      <c r="W2189" s="95"/>
      <c r="X2189" s="97"/>
      <c r="Y2189" s="94"/>
      <c r="Z2189" s="95"/>
      <c r="AA2189" s="96"/>
      <c r="AB2189" s="95"/>
      <c r="AC2189" s="95"/>
      <c r="AD2189" s="97"/>
      <c r="AE2189" s="91"/>
      <c r="AF2189" s="113"/>
      <c r="AG2189" s="113"/>
      <c r="AH2189" s="92"/>
      <c r="AI2189" s="92"/>
      <c r="AJ2189" s="92"/>
      <c r="AK2189" s="92"/>
      <c r="AL2189" s="91"/>
      <c r="AM2189" s="113"/>
      <c r="AN2189" s="113"/>
      <c r="AO2189" s="92"/>
      <c r="AP2189" s="92"/>
      <c r="AQ2189" s="93"/>
      <c r="AR2189" s="94"/>
      <c r="AS2189" s="96"/>
      <c r="AT2189" s="96"/>
      <c r="AU2189" s="96"/>
      <c r="AV2189" s="95"/>
      <c r="AW2189" s="95"/>
      <c r="AX2189" s="97"/>
      <c r="AY2189" s="97"/>
      <c r="AZ2189" s="97"/>
      <c r="BA2189" s="97"/>
      <c r="BB2189" s="97"/>
      <c r="BC2189" s="98" t="s">
        <v>12349</v>
      </c>
      <c r="BD2189" s="99" t="s">
        <v>12297</v>
      </c>
      <c r="BE2189" s="99" t="s">
        <v>12271</v>
      </c>
      <c r="BF2189" s="100"/>
      <c r="BG2189" s="103"/>
      <c r="BH2189" s="103"/>
      <c r="BI2189" s="103"/>
      <c r="BJ2189" s="98"/>
      <c r="BK2189" s="98"/>
      <c r="BL2189" s="102"/>
      <c r="BM2189" s="98"/>
      <c r="BN2189" s="4"/>
      <c r="BT2189" s="99"/>
      <c r="BU2189" s="99"/>
      <c r="BV2189" s="99"/>
      <c r="BW2189" s="99"/>
      <c r="BX2189" s="99"/>
      <c r="CB2189" s="4" t="s">
        <v>1511</v>
      </c>
    </row>
    <row r="2190" ht="13.75" spans="1:80">
      <c r="A2190" s="88" t="s">
        <v>12877</v>
      </c>
      <c r="B2190" s="88" t="s">
        <v>952</v>
      </c>
      <c r="C2190" s="88" t="s">
        <v>8374</v>
      </c>
      <c r="D2190" s="89" t="s">
        <v>494</v>
      </c>
      <c r="E2190" s="135">
        <v>13</v>
      </c>
      <c r="F2190" s="135">
        <v>25</v>
      </c>
      <c r="G2190" s="90">
        <f t="shared" si="37"/>
        <v>325</v>
      </c>
      <c r="H2190" s="91"/>
      <c r="I2190" s="92"/>
      <c r="J2190" s="92"/>
      <c r="K2190" s="92"/>
      <c r="L2190" s="92"/>
      <c r="M2190" s="93"/>
      <c r="N2190" s="94"/>
      <c r="O2190" s="95"/>
      <c r="P2190" s="95"/>
      <c r="Q2190" s="95"/>
      <c r="R2190" s="97"/>
      <c r="S2190" s="94"/>
      <c r="T2190" s="95"/>
      <c r="U2190" s="96"/>
      <c r="V2190" s="95"/>
      <c r="W2190" s="95"/>
      <c r="X2190" s="97"/>
      <c r="Y2190" s="94"/>
      <c r="Z2190" s="95"/>
      <c r="AA2190" s="96"/>
      <c r="AB2190" s="95"/>
      <c r="AC2190" s="95"/>
      <c r="AD2190" s="97"/>
      <c r="AE2190" s="91"/>
      <c r="AF2190" s="113"/>
      <c r="AG2190" s="113"/>
      <c r="AH2190" s="92"/>
      <c r="AI2190" s="92"/>
      <c r="AJ2190" s="92"/>
      <c r="AK2190" s="92"/>
      <c r="AL2190" s="91"/>
      <c r="AM2190" s="113"/>
      <c r="AN2190" s="113"/>
      <c r="AO2190" s="92"/>
      <c r="AP2190" s="92"/>
      <c r="AQ2190" s="93"/>
      <c r="AR2190" s="94"/>
      <c r="AS2190" s="96"/>
      <c r="AT2190" s="96"/>
      <c r="AU2190" s="96"/>
      <c r="AV2190" s="95"/>
      <c r="AW2190" s="95"/>
      <c r="AX2190" s="97"/>
      <c r="AY2190" s="97"/>
      <c r="AZ2190" s="97"/>
      <c r="BA2190" s="97"/>
      <c r="BB2190" s="97"/>
      <c r="BC2190" s="98" t="s">
        <v>12350</v>
      </c>
      <c r="BD2190" s="99" t="s">
        <v>12300</v>
      </c>
      <c r="BE2190" s="99" t="s">
        <v>12275</v>
      </c>
      <c r="BF2190" s="100"/>
      <c r="BG2190" s="103"/>
      <c r="BH2190" s="103"/>
      <c r="BI2190" s="103"/>
      <c r="BJ2190" s="98"/>
      <c r="BK2190" s="98"/>
      <c r="BL2190" s="102"/>
      <c r="BM2190" s="98"/>
      <c r="BN2190" s="4"/>
      <c r="BT2190" s="99"/>
      <c r="BU2190" s="99"/>
      <c r="BV2190" s="99"/>
      <c r="BW2190" s="99"/>
      <c r="BX2190" s="99"/>
      <c r="CB2190" s="4" t="s">
        <v>1511</v>
      </c>
    </row>
    <row r="2191" ht="13.75" spans="1:80">
      <c r="A2191" s="88" t="s">
        <v>12877</v>
      </c>
      <c r="B2191" s="88" t="s">
        <v>952</v>
      </c>
      <c r="C2191" s="88" t="s">
        <v>951</v>
      </c>
      <c r="D2191" s="89" t="s">
        <v>12266</v>
      </c>
      <c r="E2191" s="135">
        <v>13</v>
      </c>
      <c r="F2191" s="135">
        <v>35</v>
      </c>
      <c r="G2191" s="90">
        <f t="shared" si="37"/>
        <v>455</v>
      </c>
      <c r="H2191" s="91"/>
      <c r="I2191" s="92"/>
      <c r="J2191" s="92"/>
      <c r="K2191" s="92"/>
      <c r="L2191" s="92"/>
      <c r="M2191" s="93"/>
      <c r="N2191" s="94"/>
      <c r="O2191" s="95"/>
      <c r="P2191" s="95"/>
      <c r="Q2191" s="95"/>
      <c r="R2191" s="97"/>
      <c r="S2191" s="94"/>
      <c r="T2191" s="95"/>
      <c r="U2191" s="96"/>
      <c r="V2191" s="95"/>
      <c r="W2191" s="95"/>
      <c r="X2191" s="97"/>
      <c r="Y2191" s="94"/>
      <c r="Z2191" s="95"/>
      <c r="AA2191" s="96"/>
      <c r="AB2191" s="95"/>
      <c r="AC2191" s="95"/>
      <c r="AD2191" s="97"/>
      <c r="AE2191" s="91"/>
      <c r="AF2191" s="113"/>
      <c r="AG2191" s="113">
        <v>33</v>
      </c>
      <c r="AH2191" s="92">
        <v>26</v>
      </c>
      <c r="AI2191" s="92">
        <v>42</v>
      </c>
      <c r="AJ2191" s="92">
        <v>12</v>
      </c>
      <c r="AK2191" s="92"/>
      <c r="AL2191" s="91"/>
      <c r="AM2191" s="113"/>
      <c r="AN2191" s="113"/>
      <c r="AO2191" s="92"/>
      <c r="AP2191" s="92"/>
      <c r="AQ2191" s="93"/>
      <c r="AR2191" s="94"/>
      <c r="AS2191" s="96"/>
      <c r="AT2191" s="96"/>
      <c r="AU2191" s="96"/>
      <c r="AV2191" s="95"/>
      <c r="AW2191" s="95"/>
      <c r="AX2191" s="97"/>
      <c r="AY2191" s="97"/>
      <c r="AZ2191" s="97"/>
      <c r="BA2191" s="97"/>
      <c r="BB2191" s="97"/>
      <c r="BC2191" s="98" t="s">
        <v>12349</v>
      </c>
      <c r="BD2191" s="99" t="s">
        <v>12297</v>
      </c>
      <c r="BE2191" s="99" t="s">
        <v>12271</v>
      </c>
      <c r="BF2191" s="100"/>
      <c r="BG2191" s="103"/>
      <c r="BH2191" s="103"/>
      <c r="BI2191" s="103"/>
      <c r="BJ2191" s="98"/>
      <c r="BK2191" s="98"/>
      <c r="BL2191" s="102"/>
      <c r="BM2191" s="98"/>
      <c r="BT2191" s="99"/>
      <c r="BU2191" s="99"/>
      <c r="BV2191" s="99"/>
      <c r="BW2191" s="99"/>
      <c r="BX2191" s="99"/>
      <c r="CB2191" s="4" t="s">
        <v>1511</v>
      </c>
    </row>
    <row r="2192" ht="13.75" spans="1:80">
      <c r="A2192" s="88" t="s">
        <v>12877</v>
      </c>
      <c r="B2192" s="88" t="s">
        <v>952</v>
      </c>
      <c r="C2192" s="88" t="s">
        <v>951</v>
      </c>
      <c r="D2192" s="89" t="s">
        <v>494</v>
      </c>
      <c r="E2192" s="135">
        <v>13</v>
      </c>
      <c r="F2192" s="135">
        <v>55</v>
      </c>
      <c r="G2192" s="90">
        <f t="shared" si="37"/>
        <v>715</v>
      </c>
      <c r="H2192" s="91"/>
      <c r="I2192" s="92"/>
      <c r="J2192" s="92"/>
      <c r="K2192" s="92"/>
      <c r="L2192" s="92"/>
      <c r="M2192" s="93"/>
      <c r="N2192" s="94"/>
      <c r="O2192" s="95"/>
      <c r="P2192" s="95"/>
      <c r="Q2192" s="95"/>
      <c r="R2192" s="97"/>
      <c r="S2192" s="94"/>
      <c r="T2192" s="95"/>
      <c r="U2192" s="96"/>
      <c r="V2192" s="95"/>
      <c r="W2192" s="95"/>
      <c r="X2192" s="97"/>
      <c r="Y2192" s="94"/>
      <c r="Z2192" s="95"/>
      <c r="AA2192" s="96"/>
      <c r="AB2192" s="95"/>
      <c r="AC2192" s="95"/>
      <c r="AD2192" s="97"/>
      <c r="AE2192" s="91"/>
      <c r="AF2192" s="113"/>
      <c r="AG2192" s="113">
        <v>49</v>
      </c>
      <c r="AH2192" s="92">
        <v>52</v>
      </c>
      <c r="AI2192" s="92">
        <v>35</v>
      </c>
      <c r="AJ2192" s="92">
        <v>18</v>
      </c>
      <c r="AK2192" s="92"/>
      <c r="AL2192" s="91"/>
      <c r="AM2192" s="113"/>
      <c r="AN2192" s="113"/>
      <c r="AO2192" s="92"/>
      <c r="AP2192" s="92"/>
      <c r="AQ2192" s="93"/>
      <c r="AR2192" s="94"/>
      <c r="AS2192" s="96"/>
      <c r="AT2192" s="96"/>
      <c r="AU2192" s="96"/>
      <c r="AV2192" s="95"/>
      <c r="AW2192" s="95"/>
      <c r="AX2192" s="97"/>
      <c r="AY2192" s="97"/>
      <c r="AZ2192" s="97"/>
      <c r="BA2192" s="97"/>
      <c r="BB2192" s="97"/>
      <c r="BC2192" s="98" t="s">
        <v>12350</v>
      </c>
      <c r="BD2192" s="99" t="s">
        <v>12300</v>
      </c>
      <c r="BE2192" s="99" t="s">
        <v>12275</v>
      </c>
      <c r="BF2192" s="100"/>
      <c r="BG2192" s="103"/>
      <c r="BH2192" s="103"/>
      <c r="BI2192" s="103"/>
      <c r="BJ2192" s="98"/>
      <c r="BK2192" s="98"/>
      <c r="BL2192" s="102"/>
      <c r="BM2192" s="98"/>
      <c r="BT2192" s="99"/>
      <c r="BU2192" s="99"/>
      <c r="BV2192" s="99"/>
      <c r="BW2192" s="99"/>
      <c r="BX2192" s="99"/>
      <c r="CB2192" s="4" t="s">
        <v>1511</v>
      </c>
    </row>
    <row r="2193" ht="13.75" spans="1:80">
      <c r="A2193" s="88" t="s">
        <v>12877</v>
      </c>
      <c r="B2193" s="88" t="s">
        <v>952</v>
      </c>
      <c r="C2193" s="88" t="s">
        <v>8367</v>
      </c>
      <c r="D2193" s="89" t="s">
        <v>12266</v>
      </c>
      <c r="E2193" s="135">
        <v>13</v>
      </c>
      <c r="F2193" s="135">
        <v>77</v>
      </c>
      <c r="G2193" s="90">
        <f t="shared" si="37"/>
        <v>1001</v>
      </c>
      <c r="H2193" s="91"/>
      <c r="I2193" s="92"/>
      <c r="J2193" s="92"/>
      <c r="K2193" s="92"/>
      <c r="L2193" s="92"/>
      <c r="M2193" s="93"/>
      <c r="N2193" s="94"/>
      <c r="O2193" s="95"/>
      <c r="P2193" s="95"/>
      <c r="Q2193" s="95"/>
      <c r="R2193" s="97"/>
      <c r="S2193" s="94"/>
      <c r="T2193" s="95"/>
      <c r="U2193" s="96"/>
      <c r="V2193" s="95"/>
      <c r="W2193" s="95"/>
      <c r="X2193" s="97"/>
      <c r="Y2193" s="94"/>
      <c r="Z2193" s="95"/>
      <c r="AA2193" s="96"/>
      <c r="AB2193" s="95"/>
      <c r="AC2193" s="95"/>
      <c r="AD2193" s="97"/>
      <c r="AE2193" s="91"/>
      <c r="AF2193" s="113"/>
      <c r="AG2193" s="113"/>
      <c r="AH2193" s="92"/>
      <c r="AI2193" s="92"/>
      <c r="AJ2193" s="92"/>
      <c r="AK2193" s="92"/>
      <c r="AL2193" s="91"/>
      <c r="AM2193" s="113"/>
      <c r="AN2193" s="113"/>
      <c r="AO2193" s="92"/>
      <c r="AP2193" s="92"/>
      <c r="AQ2193" s="93"/>
      <c r="AR2193" s="94"/>
      <c r="AS2193" s="96"/>
      <c r="AT2193" s="96"/>
      <c r="AU2193" s="96"/>
      <c r="AV2193" s="95"/>
      <c r="AW2193" s="95"/>
      <c r="AX2193" s="97"/>
      <c r="AY2193" s="97"/>
      <c r="AZ2193" s="97"/>
      <c r="BA2193" s="97"/>
      <c r="BB2193" s="97"/>
      <c r="BC2193" s="98" t="s">
        <v>12349</v>
      </c>
      <c r="BD2193" s="99" t="s">
        <v>12297</v>
      </c>
      <c r="BE2193" s="99" t="s">
        <v>12271</v>
      </c>
      <c r="BF2193" s="100"/>
      <c r="BG2193" s="103"/>
      <c r="BH2193" s="103"/>
      <c r="BI2193" s="103"/>
      <c r="BJ2193" s="98"/>
      <c r="BK2193" s="98"/>
      <c r="BL2193" s="102"/>
      <c r="BM2193" s="98"/>
      <c r="BT2193" s="99"/>
      <c r="BU2193" s="99"/>
      <c r="BV2193" s="99"/>
      <c r="BW2193" s="99"/>
      <c r="BX2193" s="99"/>
      <c r="CB2193" s="4" t="s">
        <v>1511</v>
      </c>
    </row>
    <row r="2194" ht="13.75" spans="1:80">
      <c r="A2194" s="88" t="s">
        <v>12877</v>
      </c>
      <c r="B2194" s="88" t="s">
        <v>952</v>
      </c>
      <c r="C2194" s="88" t="s">
        <v>8367</v>
      </c>
      <c r="D2194" s="89" t="s">
        <v>494</v>
      </c>
      <c r="E2194" s="135">
        <v>13</v>
      </c>
      <c r="F2194" s="135">
        <v>65</v>
      </c>
      <c r="G2194" s="90">
        <f t="shared" si="37"/>
        <v>845</v>
      </c>
      <c r="H2194" s="91"/>
      <c r="I2194" s="92"/>
      <c r="J2194" s="92"/>
      <c r="K2194" s="92"/>
      <c r="L2194" s="92"/>
      <c r="M2194" s="93"/>
      <c r="N2194" s="94"/>
      <c r="O2194" s="95"/>
      <c r="P2194" s="95"/>
      <c r="Q2194" s="95"/>
      <c r="R2194" s="97"/>
      <c r="S2194" s="94"/>
      <c r="T2194" s="95"/>
      <c r="U2194" s="96"/>
      <c r="V2194" s="95"/>
      <c r="W2194" s="95"/>
      <c r="X2194" s="97"/>
      <c r="Y2194" s="94"/>
      <c r="Z2194" s="95"/>
      <c r="AA2194" s="96"/>
      <c r="AB2194" s="95"/>
      <c r="AC2194" s="95"/>
      <c r="AD2194" s="97"/>
      <c r="AE2194" s="91"/>
      <c r="AF2194" s="113"/>
      <c r="AG2194" s="113"/>
      <c r="AH2194" s="92"/>
      <c r="AI2194" s="92"/>
      <c r="AJ2194" s="92"/>
      <c r="AK2194" s="92"/>
      <c r="AL2194" s="91"/>
      <c r="AM2194" s="113"/>
      <c r="AN2194" s="113"/>
      <c r="AO2194" s="92"/>
      <c r="AP2194" s="92"/>
      <c r="AQ2194" s="93"/>
      <c r="AR2194" s="94"/>
      <c r="AS2194" s="96"/>
      <c r="AT2194" s="96"/>
      <c r="AU2194" s="96"/>
      <c r="AV2194" s="95"/>
      <c r="AW2194" s="95"/>
      <c r="AX2194" s="97"/>
      <c r="AY2194" s="97"/>
      <c r="AZ2194" s="97"/>
      <c r="BA2194" s="97"/>
      <c r="BB2194" s="97"/>
      <c r="BC2194" s="98" t="s">
        <v>12350</v>
      </c>
      <c r="BD2194" s="99" t="s">
        <v>12300</v>
      </c>
      <c r="BE2194" s="99" t="s">
        <v>12275</v>
      </c>
      <c r="BF2194" s="100"/>
      <c r="BG2194" s="103"/>
      <c r="BH2194" s="103"/>
      <c r="BI2194" s="103"/>
      <c r="BJ2194" s="98"/>
      <c r="BK2194" s="98"/>
      <c r="BL2194" s="102"/>
      <c r="BM2194" s="98"/>
      <c r="BT2194" s="99"/>
      <c r="BU2194" s="99"/>
      <c r="BV2194" s="99"/>
      <c r="BW2194" s="99"/>
      <c r="BX2194" s="99"/>
      <c r="CB2194" s="4" t="s">
        <v>1511</v>
      </c>
    </row>
    <row r="2195" ht="13.75" spans="1:80">
      <c r="A2195" s="88" t="s">
        <v>12877</v>
      </c>
      <c r="B2195" s="88" t="s">
        <v>952</v>
      </c>
      <c r="C2195" s="88" t="s">
        <v>8357</v>
      </c>
      <c r="D2195" s="89" t="s">
        <v>12266</v>
      </c>
      <c r="E2195" s="135">
        <v>13</v>
      </c>
      <c r="F2195" s="135">
        <v>40</v>
      </c>
      <c r="G2195" s="90">
        <f t="shared" si="37"/>
        <v>520</v>
      </c>
      <c r="H2195" s="91"/>
      <c r="I2195" s="92"/>
      <c r="J2195" s="92">
        <v>30</v>
      </c>
      <c r="K2195" s="92">
        <v>21</v>
      </c>
      <c r="L2195" s="92">
        <v>23</v>
      </c>
      <c r="M2195" s="93">
        <v>38</v>
      </c>
      <c r="N2195" s="94"/>
      <c r="O2195" s="95"/>
      <c r="P2195" s="95"/>
      <c r="Q2195" s="95"/>
      <c r="R2195" s="97"/>
      <c r="S2195" s="94"/>
      <c r="T2195" s="95"/>
      <c r="U2195" s="96"/>
      <c r="V2195" s="95"/>
      <c r="W2195" s="95"/>
      <c r="X2195" s="97"/>
      <c r="Y2195" s="94"/>
      <c r="Z2195" s="95"/>
      <c r="AA2195" s="96"/>
      <c r="AB2195" s="95"/>
      <c r="AC2195" s="95"/>
      <c r="AD2195" s="97"/>
      <c r="AE2195" s="91"/>
      <c r="AF2195" s="113"/>
      <c r="AG2195" s="113"/>
      <c r="AH2195" s="92"/>
      <c r="AI2195" s="92"/>
      <c r="AJ2195" s="92"/>
      <c r="AK2195" s="92"/>
      <c r="AL2195" s="91"/>
      <c r="AM2195" s="113"/>
      <c r="AN2195" s="113"/>
      <c r="AO2195" s="92"/>
      <c r="AP2195" s="92"/>
      <c r="AQ2195" s="93"/>
      <c r="AR2195" s="94"/>
      <c r="AS2195" s="96"/>
      <c r="AT2195" s="96"/>
      <c r="AU2195" s="96"/>
      <c r="AV2195" s="95"/>
      <c r="AW2195" s="95"/>
      <c r="AX2195" s="97"/>
      <c r="AY2195" s="97"/>
      <c r="AZ2195" s="97"/>
      <c r="BA2195" s="97"/>
      <c r="BB2195" s="97"/>
      <c r="BC2195" s="98" t="s">
        <v>12349</v>
      </c>
      <c r="BD2195" s="99" t="s">
        <v>12297</v>
      </c>
      <c r="BE2195" s="99" t="s">
        <v>12271</v>
      </c>
      <c r="BF2195" s="100"/>
      <c r="BG2195" s="103"/>
      <c r="BH2195" s="103"/>
      <c r="BI2195" s="103"/>
      <c r="BJ2195" s="98"/>
      <c r="BK2195" s="98"/>
      <c r="BL2195" s="102"/>
      <c r="BM2195" s="98"/>
      <c r="BT2195" s="99"/>
      <c r="BU2195" s="99"/>
      <c r="BV2195" s="99"/>
      <c r="BW2195" s="99"/>
      <c r="BX2195" s="99"/>
      <c r="CB2195" s="4" t="s">
        <v>1511</v>
      </c>
    </row>
    <row r="2196" ht="13.75" spans="1:80">
      <c r="A2196" s="88" t="s">
        <v>12877</v>
      </c>
      <c r="B2196" s="88" t="s">
        <v>952</v>
      </c>
      <c r="C2196" s="88" t="s">
        <v>8357</v>
      </c>
      <c r="D2196" s="89" t="s">
        <v>494</v>
      </c>
      <c r="E2196" s="135">
        <v>13</v>
      </c>
      <c r="F2196" s="135">
        <v>59</v>
      </c>
      <c r="G2196" s="90">
        <f t="shared" si="37"/>
        <v>767</v>
      </c>
      <c r="H2196" s="91"/>
      <c r="I2196" s="92"/>
      <c r="J2196" s="92">
        <v>33</v>
      </c>
      <c r="K2196" s="92">
        <v>36</v>
      </c>
      <c r="L2196" s="92">
        <v>51</v>
      </c>
      <c r="M2196" s="93"/>
      <c r="N2196" s="94"/>
      <c r="O2196" s="95"/>
      <c r="P2196" s="95"/>
      <c r="Q2196" s="95"/>
      <c r="R2196" s="97"/>
      <c r="S2196" s="94"/>
      <c r="T2196" s="95"/>
      <c r="U2196" s="96"/>
      <c r="V2196" s="95"/>
      <c r="W2196" s="109"/>
      <c r="X2196" s="97"/>
      <c r="Y2196" s="94"/>
      <c r="Z2196" s="95"/>
      <c r="AA2196" s="96"/>
      <c r="AB2196" s="95"/>
      <c r="AC2196" s="95"/>
      <c r="AD2196" s="97"/>
      <c r="AE2196" s="91"/>
      <c r="AF2196" s="113"/>
      <c r="AG2196" s="113"/>
      <c r="AH2196" s="92"/>
      <c r="AI2196" s="92"/>
      <c r="AJ2196" s="92"/>
      <c r="AK2196" s="92"/>
      <c r="AL2196" s="91"/>
      <c r="AM2196" s="113"/>
      <c r="AN2196" s="113"/>
      <c r="AO2196" s="92"/>
      <c r="AP2196" s="92"/>
      <c r="AQ2196" s="93"/>
      <c r="AR2196" s="94"/>
      <c r="AS2196" s="96"/>
      <c r="AT2196" s="96"/>
      <c r="AU2196" s="96"/>
      <c r="AV2196" s="95"/>
      <c r="AW2196" s="95"/>
      <c r="AX2196" s="97"/>
      <c r="AY2196" s="97"/>
      <c r="AZ2196" s="97"/>
      <c r="BA2196" s="97"/>
      <c r="BB2196" s="97"/>
      <c r="BC2196" s="98" t="s">
        <v>12350</v>
      </c>
      <c r="BD2196" s="99" t="s">
        <v>12300</v>
      </c>
      <c r="BE2196" s="99" t="s">
        <v>12275</v>
      </c>
      <c r="BF2196" s="100"/>
      <c r="BG2196" s="103"/>
      <c r="BH2196" s="103"/>
      <c r="BI2196" s="103"/>
      <c r="BJ2196" s="98"/>
      <c r="BK2196" s="98"/>
      <c r="BL2196" s="102"/>
      <c r="BM2196" s="98"/>
      <c r="BT2196" s="99"/>
      <c r="BU2196" s="99"/>
      <c r="BV2196" s="99"/>
      <c r="BW2196" s="99"/>
      <c r="BX2196" s="99"/>
      <c r="CB2196" s="4" t="s">
        <v>1511</v>
      </c>
    </row>
    <row r="2197" ht="13.75" spans="1:80">
      <c r="A2197" s="88" t="s">
        <v>12877</v>
      </c>
      <c r="B2197" s="88" t="s">
        <v>952</v>
      </c>
      <c r="C2197" s="88" t="s">
        <v>8369</v>
      </c>
      <c r="D2197" s="89" t="s">
        <v>12266</v>
      </c>
      <c r="E2197" s="135">
        <v>13</v>
      </c>
      <c r="F2197" s="135">
        <v>102</v>
      </c>
      <c r="G2197" s="90">
        <f t="shared" si="37"/>
        <v>1326</v>
      </c>
      <c r="H2197" s="91"/>
      <c r="I2197" s="92"/>
      <c r="J2197" s="92">
        <v>65</v>
      </c>
      <c r="K2197" s="92">
        <v>94</v>
      </c>
      <c r="L2197" s="92">
        <v>39</v>
      </c>
      <c r="M2197" s="93"/>
      <c r="N2197" s="94"/>
      <c r="O2197" s="95"/>
      <c r="P2197" s="95"/>
      <c r="Q2197" s="95"/>
      <c r="R2197" s="97"/>
      <c r="S2197" s="94"/>
      <c r="T2197" s="95"/>
      <c r="U2197" s="96"/>
      <c r="V2197" s="95"/>
      <c r="W2197" s="95"/>
      <c r="X2197" s="97"/>
      <c r="Y2197" s="94"/>
      <c r="Z2197" s="95"/>
      <c r="AA2197" s="96"/>
      <c r="AB2197" s="95"/>
      <c r="AC2197" s="95"/>
      <c r="AD2197" s="97"/>
      <c r="AE2197" s="91"/>
      <c r="AF2197" s="113"/>
      <c r="AG2197" s="113"/>
      <c r="AH2197" s="92"/>
      <c r="AI2197" s="92"/>
      <c r="AJ2197" s="92"/>
      <c r="AK2197" s="92"/>
      <c r="AL2197" s="91"/>
      <c r="AM2197" s="113"/>
      <c r="AN2197" s="113">
        <v>104</v>
      </c>
      <c r="AO2197" s="92">
        <v>152</v>
      </c>
      <c r="AP2197" s="92">
        <v>15</v>
      </c>
      <c r="AQ2197" s="93"/>
      <c r="AR2197" s="94"/>
      <c r="AS2197" s="96"/>
      <c r="AT2197" s="96"/>
      <c r="AU2197" s="96"/>
      <c r="AV2197" s="95"/>
      <c r="AW2197" s="95"/>
      <c r="AX2197" s="97"/>
      <c r="AY2197" s="97"/>
      <c r="AZ2197" s="97"/>
      <c r="BA2197" s="97"/>
      <c r="BB2197" s="97"/>
      <c r="BC2197" s="98" t="s">
        <v>12349</v>
      </c>
      <c r="BD2197" s="99" t="s">
        <v>12297</v>
      </c>
      <c r="BE2197" s="99" t="s">
        <v>12271</v>
      </c>
      <c r="BF2197" s="100"/>
      <c r="BG2197" s="103"/>
      <c r="BH2197" s="103"/>
      <c r="BI2197" s="103"/>
      <c r="BJ2197" s="98"/>
      <c r="BK2197" s="98"/>
      <c r="BL2197" s="102"/>
      <c r="BM2197" s="98"/>
      <c r="BT2197" s="99"/>
      <c r="BU2197" s="99"/>
      <c r="BV2197" s="99"/>
      <c r="BW2197" s="99"/>
      <c r="BX2197" s="99"/>
      <c r="CB2197" s="4" t="s">
        <v>1511</v>
      </c>
    </row>
    <row r="2198" ht="13.75" spans="1:80">
      <c r="A2198" s="88" t="s">
        <v>12877</v>
      </c>
      <c r="B2198" s="88" t="s">
        <v>952</v>
      </c>
      <c r="C2198" s="88" t="s">
        <v>8369</v>
      </c>
      <c r="D2198" s="89" t="s">
        <v>494</v>
      </c>
      <c r="E2198" s="135">
        <v>13</v>
      </c>
      <c r="F2198" s="135">
        <v>67</v>
      </c>
      <c r="G2198" s="90">
        <f t="shared" si="37"/>
        <v>871</v>
      </c>
      <c r="H2198" s="91"/>
      <c r="I2198" s="92"/>
      <c r="J2198" s="92">
        <v>50</v>
      </c>
      <c r="K2198" s="92">
        <v>51</v>
      </c>
      <c r="L2198" s="92">
        <v>68</v>
      </c>
      <c r="M2198" s="93"/>
      <c r="N2198" s="94"/>
      <c r="O2198" s="95"/>
      <c r="P2198" s="95"/>
      <c r="Q2198" s="95"/>
      <c r="R2198" s="97"/>
      <c r="S2198" s="94"/>
      <c r="T2198" s="95"/>
      <c r="U2198" s="96"/>
      <c r="V2198" s="95"/>
      <c r="W2198" s="95"/>
      <c r="X2198" s="97"/>
      <c r="Y2198" s="94"/>
      <c r="Z2198" s="95"/>
      <c r="AA2198" s="96"/>
      <c r="AB2198" s="95"/>
      <c r="AC2198" s="95"/>
      <c r="AD2198" s="97"/>
      <c r="AE2198" s="91"/>
      <c r="AF2198" s="113"/>
      <c r="AG2198" s="113"/>
      <c r="AH2198" s="92"/>
      <c r="AI2198" s="92"/>
      <c r="AJ2198" s="92"/>
      <c r="AK2198" s="92"/>
      <c r="AL2198" s="91"/>
      <c r="AM2198" s="113"/>
      <c r="AN2198" s="113">
        <v>66</v>
      </c>
      <c r="AO2198" s="92">
        <v>152</v>
      </c>
      <c r="AP2198" s="92">
        <v>202</v>
      </c>
      <c r="AQ2198" s="93"/>
      <c r="AR2198" s="94"/>
      <c r="AS2198" s="96"/>
      <c r="AT2198" s="96"/>
      <c r="AU2198" s="96"/>
      <c r="AV2198" s="95"/>
      <c r="AW2198" s="95"/>
      <c r="AX2198" s="97"/>
      <c r="AY2198" s="97"/>
      <c r="AZ2198" s="97"/>
      <c r="BA2198" s="97"/>
      <c r="BB2198" s="97"/>
      <c r="BC2198" s="98" t="s">
        <v>12350</v>
      </c>
      <c r="BD2198" s="99" t="s">
        <v>12300</v>
      </c>
      <c r="BE2198" s="99" t="s">
        <v>12275</v>
      </c>
      <c r="BF2198" s="100"/>
      <c r="BG2198" s="103"/>
      <c r="BH2198" s="103"/>
      <c r="BI2198" s="103"/>
      <c r="BJ2198" s="98"/>
      <c r="BK2198" s="98"/>
      <c r="BL2198" s="102"/>
      <c r="BM2198" s="98"/>
      <c r="BT2198" s="99"/>
      <c r="BU2198" s="99"/>
      <c r="BV2198" s="99"/>
      <c r="BW2198" s="99"/>
      <c r="BX2198" s="99"/>
      <c r="CB2198" s="4" t="s">
        <v>1511</v>
      </c>
    </row>
    <row r="2199" ht="13.75" spans="1:80">
      <c r="A2199" s="88" t="s">
        <v>12877</v>
      </c>
      <c r="B2199" s="88" t="s">
        <v>952</v>
      </c>
      <c r="C2199" s="88" t="s">
        <v>8355</v>
      </c>
      <c r="D2199" s="89" t="s">
        <v>12266</v>
      </c>
      <c r="E2199" s="135">
        <v>13</v>
      </c>
      <c r="F2199" s="135">
        <v>102</v>
      </c>
      <c r="G2199" s="90">
        <f t="shared" si="37"/>
        <v>1326</v>
      </c>
      <c r="H2199" s="91"/>
      <c r="I2199" s="92"/>
      <c r="J2199" s="92"/>
      <c r="K2199" s="92"/>
      <c r="L2199" s="92"/>
      <c r="M2199" s="93"/>
      <c r="N2199" s="94"/>
      <c r="O2199" s="95"/>
      <c r="P2199" s="95"/>
      <c r="Q2199" s="95"/>
      <c r="R2199" s="97"/>
      <c r="S2199" s="94"/>
      <c r="T2199" s="95"/>
      <c r="U2199" s="96"/>
      <c r="V2199" s="95"/>
      <c r="W2199" s="95"/>
      <c r="X2199" s="97"/>
      <c r="Y2199" s="94"/>
      <c r="Z2199" s="95"/>
      <c r="AA2199" s="96"/>
      <c r="AB2199" s="95"/>
      <c r="AC2199" s="95"/>
      <c r="AD2199" s="97"/>
      <c r="AE2199" s="91"/>
      <c r="AF2199" s="113"/>
      <c r="AG2199" s="132"/>
      <c r="AH2199" s="133"/>
      <c r="AI2199" s="133"/>
      <c r="AJ2199" s="133"/>
      <c r="AK2199" s="133"/>
      <c r="AL2199" s="91"/>
      <c r="AM2199" s="113"/>
      <c r="AN2199" s="113"/>
      <c r="AO2199" s="92"/>
      <c r="AP2199" s="92"/>
      <c r="AQ2199" s="93"/>
      <c r="AR2199" s="94"/>
      <c r="AS2199" s="96"/>
      <c r="AT2199" s="96"/>
      <c r="AU2199" s="96"/>
      <c r="AV2199" s="95"/>
      <c r="AW2199" s="95"/>
      <c r="AX2199" s="97"/>
      <c r="AY2199" s="97"/>
      <c r="AZ2199" s="97"/>
      <c r="BA2199" s="97"/>
      <c r="BB2199" s="97"/>
      <c r="BC2199" s="98" t="s">
        <v>12349</v>
      </c>
      <c r="BD2199" s="99" t="s">
        <v>12297</v>
      </c>
      <c r="BE2199" s="99" t="s">
        <v>12271</v>
      </c>
      <c r="BF2199" s="100"/>
      <c r="BG2199" s="103"/>
      <c r="BH2199" s="103"/>
      <c r="BI2199" s="103"/>
      <c r="BJ2199" s="98"/>
      <c r="BK2199" s="98"/>
      <c r="BL2199" s="102"/>
      <c r="BM2199" s="98"/>
      <c r="BT2199" s="99"/>
      <c r="BU2199" s="99"/>
      <c r="BV2199" s="99"/>
      <c r="BW2199" s="99"/>
      <c r="BX2199" s="99"/>
      <c r="CB2199" s="4" t="s">
        <v>1511</v>
      </c>
    </row>
    <row r="2200" ht="13.75" spans="1:80">
      <c r="A2200" s="88" t="s">
        <v>12877</v>
      </c>
      <c r="B2200" s="88" t="s">
        <v>952</v>
      </c>
      <c r="C2200" s="88" t="s">
        <v>8355</v>
      </c>
      <c r="D2200" s="89" t="s">
        <v>494</v>
      </c>
      <c r="E2200" s="135">
        <v>13</v>
      </c>
      <c r="F2200" s="135">
        <v>67</v>
      </c>
      <c r="G2200" s="90">
        <f t="shared" si="37"/>
        <v>871</v>
      </c>
      <c r="H2200" s="91"/>
      <c r="I2200" s="92"/>
      <c r="J2200" s="92"/>
      <c r="K2200" s="92"/>
      <c r="L2200" s="92"/>
      <c r="M2200" s="93"/>
      <c r="N2200" s="94"/>
      <c r="O2200" s="95"/>
      <c r="P2200" s="95"/>
      <c r="Q2200" s="95"/>
      <c r="R2200" s="97"/>
      <c r="S2200" s="94"/>
      <c r="T2200" s="95"/>
      <c r="U2200" s="96"/>
      <c r="V2200" s="95"/>
      <c r="W2200" s="95"/>
      <c r="X2200" s="97"/>
      <c r="Y2200" s="94"/>
      <c r="Z2200" s="95"/>
      <c r="AA2200" s="96"/>
      <c r="AB2200" s="95"/>
      <c r="AC2200" s="95"/>
      <c r="AD2200" s="97"/>
      <c r="AE2200" s="91"/>
      <c r="AF2200" s="113"/>
      <c r="AG2200" s="132"/>
      <c r="AH2200" s="133"/>
      <c r="AI2200" s="133"/>
      <c r="AJ2200" s="133"/>
      <c r="AK2200" s="133"/>
      <c r="AL2200" s="91"/>
      <c r="AM2200" s="113"/>
      <c r="AN2200" s="113"/>
      <c r="AO2200" s="92"/>
      <c r="AP2200" s="92"/>
      <c r="AQ2200" s="93"/>
      <c r="AR2200" s="94"/>
      <c r="AS2200" s="96"/>
      <c r="AT2200" s="96"/>
      <c r="AU2200" s="96"/>
      <c r="AV2200" s="95"/>
      <c r="AW2200" s="95"/>
      <c r="AX2200" s="97"/>
      <c r="AY2200" s="97"/>
      <c r="AZ2200" s="97"/>
      <c r="BA2200" s="97"/>
      <c r="BB2200" s="97"/>
      <c r="BC2200" s="98" t="s">
        <v>12350</v>
      </c>
      <c r="BD2200" s="99" t="s">
        <v>12300</v>
      </c>
      <c r="BE2200" s="99" t="s">
        <v>12275</v>
      </c>
      <c r="BF2200" s="100"/>
      <c r="BG2200" s="103"/>
      <c r="BH2200" s="103"/>
      <c r="BI2200" s="103"/>
      <c r="BJ2200" s="98"/>
      <c r="BK2200" s="98"/>
      <c r="BL2200" s="102"/>
      <c r="BM2200" s="98"/>
      <c r="BT2200" s="99"/>
      <c r="BU2200" s="99"/>
      <c r="BV2200" s="99"/>
      <c r="BW2200" s="99"/>
      <c r="BX2200" s="99"/>
      <c r="CB2200" s="4" t="s">
        <v>1511</v>
      </c>
    </row>
    <row r="2201" ht="13.75" spans="1:80">
      <c r="A2201" s="88" t="s">
        <v>12878</v>
      </c>
      <c r="B2201" s="88" t="s">
        <v>8352</v>
      </c>
      <c r="C2201" s="88" t="s">
        <v>9148</v>
      </c>
      <c r="D2201" s="89" t="s">
        <v>12266</v>
      </c>
      <c r="E2201" s="135">
        <v>13</v>
      </c>
      <c r="F2201" s="135">
        <v>52</v>
      </c>
      <c r="G2201" s="90">
        <f t="shared" si="37"/>
        <v>676</v>
      </c>
      <c r="H2201" s="235"/>
      <c r="I2201" s="236"/>
      <c r="J2201" s="236"/>
      <c r="K2201" s="236"/>
      <c r="L2201" s="236"/>
      <c r="M2201" s="237"/>
      <c r="N2201" s="94"/>
      <c r="O2201" s="95"/>
      <c r="P2201" s="95"/>
      <c r="Q2201" s="95"/>
      <c r="R2201" s="97"/>
      <c r="S2201" s="94"/>
      <c r="T2201" s="95"/>
      <c r="U2201" s="96"/>
      <c r="V2201" s="95"/>
      <c r="W2201" s="95"/>
      <c r="X2201" s="97"/>
      <c r="Y2201" s="94"/>
      <c r="Z2201" s="95"/>
      <c r="AA2201" s="96"/>
      <c r="AB2201" s="95"/>
      <c r="AC2201" s="95"/>
      <c r="AD2201" s="97"/>
      <c r="AE2201" s="94"/>
      <c r="AF2201" s="96"/>
      <c r="AG2201" s="96"/>
      <c r="AH2201" s="95"/>
      <c r="AI2201" s="95"/>
      <c r="AJ2201" s="95"/>
      <c r="AK2201" s="95"/>
      <c r="AL2201" s="94"/>
      <c r="AM2201" s="96"/>
      <c r="AN2201" s="96"/>
      <c r="AO2201" s="95"/>
      <c r="AP2201" s="95"/>
      <c r="AQ2201" s="97"/>
      <c r="AR2201" s="94"/>
      <c r="AS2201" s="96"/>
      <c r="AT2201" s="96"/>
      <c r="AU2201" s="96"/>
      <c r="AV2201" s="95"/>
      <c r="AW2201" s="95"/>
      <c r="AX2201" s="97"/>
      <c r="AY2201" s="97"/>
      <c r="AZ2201" s="97"/>
      <c r="BA2201" s="97"/>
      <c r="BB2201" s="97"/>
      <c r="BC2201" s="98" t="s">
        <v>1366</v>
      </c>
      <c r="BD2201" s="99" t="s">
        <v>1366</v>
      </c>
      <c r="BE2201" s="99"/>
      <c r="BF2201" s="100"/>
      <c r="BG2201" s="103"/>
      <c r="BH2201" s="103"/>
      <c r="BI2201" s="103"/>
      <c r="BJ2201" s="98"/>
      <c r="BK2201" s="98"/>
      <c r="BL2201" s="102"/>
      <c r="BM2201" s="98"/>
      <c r="BT2201" s="99"/>
      <c r="BU2201" s="99"/>
      <c r="BV2201" s="99"/>
      <c r="BW2201" s="99"/>
      <c r="BX2201" s="99"/>
      <c r="CB2201" s="4" t="s">
        <v>1511</v>
      </c>
    </row>
    <row r="2202" ht="13.75" spans="1:80">
      <c r="A2202" s="88" t="s">
        <v>12878</v>
      </c>
      <c r="B2202" s="88" t="s">
        <v>8352</v>
      </c>
      <c r="C2202" s="88" t="s">
        <v>9148</v>
      </c>
      <c r="D2202" s="89" t="s">
        <v>494</v>
      </c>
      <c r="E2202" s="135">
        <v>13</v>
      </c>
      <c r="F2202" s="135">
        <v>35</v>
      </c>
      <c r="G2202" s="90">
        <f t="shared" si="37"/>
        <v>455</v>
      </c>
      <c r="H2202" s="235"/>
      <c r="I2202" s="236"/>
      <c r="J2202" s="236"/>
      <c r="K2202" s="236"/>
      <c r="L2202" s="236"/>
      <c r="M2202" s="237"/>
      <c r="N2202" s="94"/>
      <c r="O2202" s="95"/>
      <c r="P2202" s="95"/>
      <c r="Q2202" s="95"/>
      <c r="R2202" s="97"/>
      <c r="S2202" s="94"/>
      <c r="T2202" s="95"/>
      <c r="U2202" s="96"/>
      <c r="V2202" s="95"/>
      <c r="W2202" s="95"/>
      <c r="X2202" s="97"/>
      <c r="Y2202" s="94"/>
      <c r="Z2202" s="95"/>
      <c r="AA2202" s="96"/>
      <c r="AB2202" s="95"/>
      <c r="AC2202" s="95"/>
      <c r="AD2202" s="97"/>
      <c r="AE2202" s="94"/>
      <c r="AF2202" s="96"/>
      <c r="AG2202" s="96"/>
      <c r="AH2202" s="95"/>
      <c r="AI2202" s="95"/>
      <c r="AJ2202" s="95"/>
      <c r="AK2202" s="95"/>
      <c r="AL2202" s="94"/>
      <c r="AM2202" s="96"/>
      <c r="AN2202" s="96"/>
      <c r="AO2202" s="95"/>
      <c r="AP2202" s="95"/>
      <c r="AQ2202" s="97"/>
      <c r="AR2202" s="94"/>
      <c r="AS2202" s="96"/>
      <c r="AT2202" s="96"/>
      <c r="AU2202" s="96"/>
      <c r="AV2202" s="95"/>
      <c r="AW2202" s="95"/>
      <c r="AX2202" s="97"/>
      <c r="AY2202" s="97"/>
      <c r="AZ2202" s="97"/>
      <c r="BA2202" s="97"/>
      <c r="BB2202" s="97"/>
      <c r="BC2202" s="98" t="s">
        <v>12362</v>
      </c>
      <c r="BD2202" s="99" t="s">
        <v>12362</v>
      </c>
      <c r="BE2202" s="99"/>
      <c r="BF2202" s="100"/>
      <c r="BG2202" s="103"/>
      <c r="BH2202" s="103"/>
      <c r="BI2202" s="103"/>
      <c r="BJ2202" s="98"/>
      <c r="BK2202" s="98"/>
      <c r="BL2202" s="102"/>
      <c r="BM2202" s="98"/>
      <c r="BT2202" s="99"/>
      <c r="BU2202" s="99"/>
      <c r="BV2202" s="99"/>
      <c r="BW2202" s="99"/>
      <c r="BX2202" s="99"/>
      <c r="CB2202" s="4" t="s">
        <v>1511</v>
      </c>
    </row>
    <row r="2203" ht="13.75" spans="1:80">
      <c r="A2203" s="88" t="s">
        <v>12878</v>
      </c>
      <c r="B2203" s="88" t="s">
        <v>8352</v>
      </c>
      <c r="C2203" s="88" t="s">
        <v>5773</v>
      </c>
      <c r="D2203" s="89" t="s">
        <v>12266</v>
      </c>
      <c r="E2203" s="135">
        <v>13</v>
      </c>
      <c r="F2203" s="135">
        <v>101</v>
      </c>
      <c r="G2203" s="90">
        <f t="shared" si="37"/>
        <v>1313</v>
      </c>
      <c r="H2203" s="235"/>
      <c r="I2203" s="236"/>
      <c r="J2203" s="236"/>
      <c r="K2203" s="236"/>
      <c r="L2203" s="236"/>
      <c r="M2203" s="237"/>
      <c r="N2203" s="94"/>
      <c r="O2203" s="95"/>
      <c r="P2203" s="95"/>
      <c r="Q2203" s="95"/>
      <c r="R2203" s="97"/>
      <c r="S2203" s="94"/>
      <c r="T2203" s="95"/>
      <c r="U2203" s="96"/>
      <c r="V2203" s="95"/>
      <c r="W2203" s="95"/>
      <c r="X2203" s="97"/>
      <c r="Y2203" s="94"/>
      <c r="Z2203" s="95"/>
      <c r="AA2203" s="96"/>
      <c r="AB2203" s="95"/>
      <c r="AC2203" s="95"/>
      <c r="AD2203" s="97"/>
      <c r="AE2203" s="94"/>
      <c r="AF2203" s="96"/>
      <c r="AG2203" s="96"/>
      <c r="AH2203" s="95"/>
      <c r="AI2203" s="95"/>
      <c r="AJ2203" s="95"/>
      <c r="AK2203" s="95"/>
      <c r="AL2203" s="94"/>
      <c r="AM2203" s="96"/>
      <c r="AN2203" s="96"/>
      <c r="AO2203" s="95"/>
      <c r="AP2203" s="95"/>
      <c r="AQ2203" s="97"/>
      <c r="AR2203" s="94"/>
      <c r="AS2203" s="96"/>
      <c r="AT2203" s="96"/>
      <c r="AU2203" s="96"/>
      <c r="AV2203" s="95"/>
      <c r="AW2203" s="95"/>
      <c r="AX2203" s="97"/>
      <c r="AY2203" s="97"/>
      <c r="AZ2203" s="97"/>
      <c r="BA2203" s="97"/>
      <c r="BB2203" s="97"/>
      <c r="BC2203" s="98" t="s">
        <v>1366</v>
      </c>
      <c r="BD2203" s="99" t="s">
        <v>1366</v>
      </c>
      <c r="BE2203" s="99"/>
      <c r="BF2203" s="100"/>
      <c r="BG2203" s="103"/>
      <c r="BH2203" s="103"/>
      <c r="BI2203" s="103"/>
      <c r="BJ2203" s="98"/>
      <c r="BK2203" s="98"/>
      <c r="BL2203" s="102"/>
      <c r="BM2203" s="98"/>
      <c r="BT2203" s="99"/>
      <c r="BU2203" s="99"/>
      <c r="BV2203" s="99"/>
      <c r="BW2203" s="99"/>
      <c r="BX2203" s="99"/>
      <c r="CB2203" s="4" t="s">
        <v>1511</v>
      </c>
    </row>
    <row r="2204" ht="13.75" spans="1:80">
      <c r="A2204" s="88" t="s">
        <v>12878</v>
      </c>
      <c r="B2204" s="88" t="s">
        <v>8352</v>
      </c>
      <c r="C2204" s="88" t="s">
        <v>5773</v>
      </c>
      <c r="D2204" s="89" t="s">
        <v>494</v>
      </c>
      <c r="E2204" s="135">
        <v>13</v>
      </c>
      <c r="F2204" s="135">
        <v>65</v>
      </c>
      <c r="G2204" s="90">
        <f t="shared" si="37"/>
        <v>845</v>
      </c>
      <c r="H2204" s="235"/>
      <c r="I2204" s="236"/>
      <c r="J2204" s="236"/>
      <c r="K2204" s="236"/>
      <c r="L2204" s="236"/>
      <c r="M2204" s="237"/>
      <c r="N2204" s="94"/>
      <c r="O2204" s="95"/>
      <c r="P2204" s="95"/>
      <c r="Q2204" s="95"/>
      <c r="R2204" s="97"/>
      <c r="S2204" s="94"/>
      <c r="T2204" s="95"/>
      <c r="U2204" s="96"/>
      <c r="V2204" s="95"/>
      <c r="W2204" s="95"/>
      <c r="X2204" s="97"/>
      <c r="Y2204" s="94"/>
      <c r="Z2204" s="95"/>
      <c r="AA2204" s="96"/>
      <c r="AB2204" s="95"/>
      <c r="AC2204" s="95"/>
      <c r="AD2204" s="97"/>
      <c r="AE2204" s="94"/>
      <c r="AF2204" s="96"/>
      <c r="AG2204" s="96"/>
      <c r="AH2204" s="95"/>
      <c r="AI2204" s="95"/>
      <c r="AJ2204" s="95"/>
      <c r="AK2204" s="95"/>
      <c r="AL2204" s="94"/>
      <c r="AM2204" s="96"/>
      <c r="AN2204" s="96"/>
      <c r="AO2204" s="95"/>
      <c r="AP2204" s="95"/>
      <c r="AQ2204" s="97"/>
      <c r="AR2204" s="94"/>
      <c r="AS2204" s="96"/>
      <c r="AT2204" s="96"/>
      <c r="AU2204" s="96"/>
      <c r="AV2204" s="95"/>
      <c r="AW2204" s="95"/>
      <c r="AX2204" s="97"/>
      <c r="AY2204" s="97"/>
      <c r="AZ2204" s="97"/>
      <c r="BA2204" s="97"/>
      <c r="BB2204" s="97"/>
      <c r="BC2204" s="98" t="s">
        <v>12362</v>
      </c>
      <c r="BD2204" s="99" t="s">
        <v>12362</v>
      </c>
      <c r="BE2204" s="99"/>
      <c r="BF2204" s="100"/>
      <c r="BG2204" s="103"/>
      <c r="BH2204" s="103"/>
      <c r="BI2204" s="103"/>
      <c r="BJ2204" s="98"/>
      <c r="BK2204" s="98"/>
      <c r="BL2204" s="102"/>
      <c r="BM2204" s="98"/>
      <c r="BT2204" s="99"/>
      <c r="BU2204" s="99"/>
      <c r="BV2204" s="99"/>
      <c r="BW2204" s="99"/>
      <c r="BX2204" s="99"/>
      <c r="CB2204" s="4" t="s">
        <v>1511</v>
      </c>
    </row>
    <row r="2205" ht="13.75" spans="1:80">
      <c r="A2205" s="88" t="s">
        <v>12879</v>
      </c>
      <c r="B2205" s="88" t="s">
        <v>8352</v>
      </c>
      <c r="C2205" s="88" t="s">
        <v>8351</v>
      </c>
      <c r="D2205" s="89" t="s">
        <v>12266</v>
      </c>
      <c r="E2205" s="135">
        <v>13</v>
      </c>
      <c r="F2205" s="135">
        <v>52</v>
      </c>
      <c r="G2205" s="90">
        <f t="shared" si="37"/>
        <v>676</v>
      </c>
      <c r="H2205" s="235"/>
      <c r="I2205" s="236"/>
      <c r="J2205" s="236"/>
      <c r="K2205" s="236"/>
      <c r="L2205" s="236"/>
      <c r="M2205" s="237"/>
      <c r="N2205" s="94"/>
      <c r="O2205" s="95"/>
      <c r="P2205" s="95"/>
      <c r="Q2205" s="95"/>
      <c r="R2205" s="97"/>
      <c r="S2205" s="94"/>
      <c r="T2205" s="95"/>
      <c r="U2205" s="96"/>
      <c r="V2205" s="95"/>
      <c r="W2205" s="95"/>
      <c r="X2205" s="97"/>
      <c r="Y2205" s="94"/>
      <c r="Z2205" s="95"/>
      <c r="AA2205" s="96"/>
      <c r="AB2205" s="95"/>
      <c r="AC2205" s="95"/>
      <c r="AD2205" s="97"/>
      <c r="AE2205" s="91"/>
      <c r="AF2205" s="113"/>
      <c r="AG2205" s="113"/>
      <c r="AH2205" s="92"/>
      <c r="AI2205" s="92"/>
      <c r="AJ2205" s="92"/>
      <c r="AK2205" s="92"/>
      <c r="AL2205" s="94"/>
      <c r="AM2205" s="96"/>
      <c r="AN2205" s="96"/>
      <c r="AO2205" s="95"/>
      <c r="AP2205" s="95"/>
      <c r="AQ2205" s="97"/>
      <c r="AR2205" s="94"/>
      <c r="AS2205" s="96"/>
      <c r="AT2205" s="96"/>
      <c r="AU2205" s="96"/>
      <c r="AV2205" s="95"/>
      <c r="AW2205" s="95"/>
      <c r="AX2205" s="97"/>
      <c r="AY2205" s="97"/>
      <c r="AZ2205" s="97"/>
      <c r="BA2205" s="97"/>
      <c r="BB2205" s="97"/>
      <c r="BC2205" s="98" t="s">
        <v>12349</v>
      </c>
      <c r="BD2205" s="99"/>
      <c r="BE2205" s="99"/>
      <c r="BF2205" s="100"/>
      <c r="BG2205" s="103"/>
      <c r="BH2205" s="103"/>
      <c r="BI2205" s="103"/>
      <c r="BJ2205" s="98"/>
      <c r="BK2205" s="98"/>
      <c r="BL2205" s="102"/>
      <c r="BM2205" s="98"/>
      <c r="BO2205" s="13" t="s">
        <v>12410</v>
      </c>
      <c r="BT2205" s="99"/>
      <c r="BU2205" s="99"/>
      <c r="BV2205" s="99"/>
      <c r="BW2205" s="99"/>
      <c r="BX2205" s="99"/>
      <c r="CB2205" s="4" t="s">
        <v>1511</v>
      </c>
    </row>
    <row r="2206" ht="13.75" spans="1:80">
      <c r="A2206" s="88" t="s">
        <v>12879</v>
      </c>
      <c r="B2206" s="88" t="s">
        <v>8352</v>
      </c>
      <c r="C2206" s="88" t="s">
        <v>8351</v>
      </c>
      <c r="D2206" s="89" t="s">
        <v>494</v>
      </c>
      <c r="E2206" s="135">
        <v>13</v>
      </c>
      <c r="F2206" s="135">
        <v>35</v>
      </c>
      <c r="G2206" s="90">
        <f t="shared" si="37"/>
        <v>455</v>
      </c>
      <c r="H2206" s="235"/>
      <c r="I2206" s="236"/>
      <c r="J2206" s="236"/>
      <c r="K2206" s="236"/>
      <c r="L2206" s="236"/>
      <c r="M2206" s="237"/>
      <c r="N2206" s="94"/>
      <c r="O2206" s="95"/>
      <c r="P2206" s="95"/>
      <c r="Q2206" s="95"/>
      <c r="R2206" s="97"/>
      <c r="S2206" s="94"/>
      <c r="T2206" s="95"/>
      <c r="U2206" s="96"/>
      <c r="V2206" s="95"/>
      <c r="W2206" s="95"/>
      <c r="X2206" s="97"/>
      <c r="Y2206" s="94"/>
      <c r="Z2206" s="95"/>
      <c r="AA2206" s="96"/>
      <c r="AB2206" s="95"/>
      <c r="AC2206" s="95"/>
      <c r="AD2206" s="97"/>
      <c r="AE2206" s="91"/>
      <c r="AF2206" s="113"/>
      <c r="AG2206" s="113"/>
      <c r="AH2206" s="92"/>
      <c r="AI2206" s="92"/>
      <c r="AJ2206" s="92"/>
      <c r="AK2206" s="92"/>
      <c r="AL2206" s="94"/>
      <c r="AM2206" s="96"/>
      <c r="AN2206" s="96"/>
      <c r="AO2206" s="95"/>
      <c r="AP2206" s="95"/>
      <c r="AQ2206" s="97"/>
      <c r="AR2206" s="94"/>
      <c r="AS2206" s="96"/>
      <c r="AT2206" s="96"/>
      <c r="AU2206" s="96"/>
      <c r="AV2206" s="95"/>
      <c r="AW2206" s="95"/>
      <c r="AX2206" s="97"/>
      <c r="AY2206" s="97"/>
      <c r="AZ2206" s="97"/>
      <c r="BA2206" s="97"/>
      <c r="BB2206" s="97"/>
      <c r="BC2206" s="98" t="s">
        <v>12350</v>
      </c>
      <c r="BD2206" s="99"/>
      <c r="BE2206" s="99"/>
      <c r="BF2206" s="100"/>
      <c r="BG2206" s="103"/>
      <c r="BH2206" s="103"/>
      <c r="BI2206" s="103"/>
      <c r="BJ2206" s="98"/>
      <c r="BK2206" s="98"/>
      <c r="BL2206" s="102"/>
      <c r="BM2206" s="98"/>
      <c r="BT2206" s="99"/>
      <c r="BU2206" s="99"/>
      <c r="BV2206" s="99"/>
      <c r="BW2206" s="99"/>
      <c r="BX2206" s="99"/>
      <c r="CB2206" s="4" t="s">
        <v>1511</v>
      </c>
    </row>
    <row r="2207" ht="13.75" spans="1:80">
      <c r="A2207" s="88" t="s">
        <v>12879</v>
      </c>
      <c r="B2207" s="88" t="s">
        <v>8352</v>
      </c>
      <c r="C2207" s="88" t="s">
        <v>8378</v>
      </c>
      <c r="D2207" s="89" t="s">
        <v>12266</v>
      </c>
      <c r="E2207" s="135">
        <v>13</v>
      </c>
      <c r="F2207" s="135">
        <v>101</v>
      </c>
      <c r="G2207" s="90">
        <f t="shared" si="37"/>
        <v>1313</v>
      </c>
      <c r="H2207" s="235"/>
      <c r="I2207" s="236"/>
      <c r="J2207" s="236"/>
      <c r="K2207" s="236"/>
      <c r="L2207" s="236"/>
      <c r="M2207" s="237"/>
      <c r="N2207" s="94"/>
      <c r="O2207" s="95"/>
      <c r="P2207" s="95"/>
      <c r="Q2207" s="95"/>
      <c r="R2207" s="97"/>
      <c r="S2207" s="94"/>
      <c r="T2207" s="95"/>
      <c r="U2207" s="96"/>
      <c r="V2207" s="95"/>
      <c r="W2207" s="95"/>
      <c r="X2207" s="97"/>
      <c r="Y2207" s="94"/>
      <c r="Z2207" s="95"/>
      <c r="AA2207" s="96"/>
      <c r="AB2207" s="95"/>
      <c r="AC2207" s="95"/>
      <c r="AD2207" s="97"/>
      <c r="AE2207" s="91"/>
      <c r="AF2207" s="113"/>
      <c r="AG2207" s="113"/>
      <c r="AH2207" s="92"/>
      <c r="AI2207" s="92"/>
      <c r="AJ2207" s="92"/>
      <c r="AK2207" s="92"/>
      <c r="AL2207" s="94"/>
      <c r="AM2207" s="96"/>
      <c r="AN2207" s="96"/>
      <c r="AO2207" s="95"/>
      <c r="AP2207" s="95"/>
      <c r="AQ2207" s="97"/>
      <c r="AR2207" s="94"/>
      <c r="AS2207" s="96"/>
      <c r="AT2207" s="96"/>
      <c r="AU2207" s="96"/>
      <c r="AV2207" s="95"/>
      <c r="AW2207" s="95"/>
      <c r="AX2207" s="97"/>
      <c r="AY2207" s="97"/>
      <c r="AZ2207" s="97"/>
      <c r="BA2207" s="97"/>
      <c r="BB2207" s="97"/>
      <c r="BC2207" s="98" t="s">
        <v>12349</v>
      </c>
      <c r="BD2207" s="99"/>
      <c r="BE2207" s="99"/>
      <c r="BF2207" s="100"/>
      <c r="BG2207" s="103"/>
      <c r="BH2207" s="103"/>
      <c r="BI2207" s="103"/>
      <c r="BJ2207" s="98"/>
      <c r="BK2207" s="98"/>
      <c r="BL2207" s="102"/>
      <c r="BM2207" s="98"/>
      <c r="BO2207" s="13" t="s">
        <v>12410</v>
      </c>
      <c r="BT2207" s="99"/>
      <c r="BU2207" s="99"/>
      <c r="BV2207" s="99"/>
      <c r="BW2207" s="99"/>
      <c r="BX2207" s="99"/>
      <c r="CB2207" s="4" t="s">
        <v>1511</v>
      </c>
    </row>
    <row r="2208" ht="13.75" spans="1:80">
      <c r="A2208" s="88" t="s">
        <v>12879</v>
      </c>
      <c r="B2208" s="88" t="s">
        <v>8352</v>
      </c>
      <c r="C2208" s="88" t="s">
        <v>8378</v>
      </c>
      <c r="D2208" s="89" t="s">
        <v>494</v>
      </c>
      <c r="E2208" s="135">
        <v>13</v>
      </c>
      <c r="F2208" s="135">
        <v>65</v>
      </c>
      <c r="G2208" s="90">
        <f t="shared" si="37"/>
        <v>845</v>
      </c>
      <c r="H2208" s="235"/>
      <c r="I2208" s="236"/>
      <c r="J2208" s="236"/>
      <c r="K2208" s="236"/>
      <c r="L2208" s="236"/>
      <c r="M2208" s="237"/>
      <c r="N2208" s="94"/>
      <c r="O2208" s="95"/>
      <c r="P2208" s="95"/>
      <c r="Q2208" s="95"/>
      <c r="R2208" s="97"/>
      <c r="S2208" s="94"/>
      <c r="T2208" s="95"/>
      <c r="U2208" s="96"/>
      <c r="V2208" s="95"/>
      <c r="W2208" s="95"/>
      <c r="X2208" s="97"/>
      <c r="Y2208" s="94"/>
      <c r="Z2208" s="95"/>
      <c r="AA2208" s="96"/>
      <c r="AB2208" s="95"/>
      <c r="AC2208" s="95"/>
      <c r="AD2208" s="97"/>
      <c r="AE2208" s="91"/>
      <c r="AF2208" s="113"/>
      <c r="AG2208" s="113"/>
      <c r="AH2208" s="92"/>
      <c r="AI2208" s="92"/>
      <c r="AJ2208" s="92"/>
      <c r="AK2208" s="92"/>
      <c r="AL2208" s="94"/>
      <c r="AM2208" s="96"/>
      <c r="AN2208" s="96"/>
      <c r="AO2208" s="95"/>
      <c r="AP2208" s="95"/>
      <c r="AQ2208" s="97"/>
      <c r="AR2208" s="94"/>
      <c r="AS2208" s="96"/>
      <c r="AT2208" s="96"/>
      <c r="AU2208" s="96"/>
      <c r="AV2208" s="95"/>
      <c r="AW2208" s="95"/>
      <c r="AX2208" s="97"/>
      <c r="AY2208" s="97"/>
      <c r="AZ2208" s="97"/>
      <c r="BA2208" s="97"/>
      <c r="BB2208" s="97"/>
      <c r="BC2208" s="98" t="s">
        <v>12350</v>
      </c>
      <c r="BD2208" s="99"/>
      <c r="BE2208" s="99"/>
      <c r="BF2208" s="100"/>
      <c r="BG2208" s="103"/>
      <c r="BH2208" s="103"/>
      <c r="BI2208" s="103"/>
      <c r="BJ2208" s="98"/>
      <c r="BK2208" s="98"/>
      <c r="BL2208" s="102"/>
      <c r="BM2208" s="98"/>
      <c r="BT2208" s="99"/>
      <c r="BU2208" s="99"/>
      <c r="BV2208" s="99"/>
      <c r="BW2208" s="99"/>
      <c r="BX2208" s="99"/>
      <c r="CB2208" s="4" t="s">
        <v>1511</v>
      </c>
    </row>
    <row r="2209" ht="13.75" spans="1:80">
      <c r="A2209" s="88" t="s">
        <v>12880</v>
      </c>
      <c r="B2209" s="88" t="s">
        <v>4797</v>
      </c>
      <c r="C2209" s="88" t="s">
        <v>4796</v>
      </c>
      <c r="D2209" s="89" t="s">
        <v>12266</v>
      </c>
      <c r="E2209" s="135">
        <v>13</v>
      </c>
      <c r="F2209" s="135">
        <v>2</v>
      </c>
      <c r="G2209" s="90">
        <f t="shared" si="37"/>
        <v>26</v>
      </c>
      <c r="H2209" s="91"/>
      <c r="I2209" s="92"/>
      <c r="J2209" s="92"/>
      <c r="K2209" s="92"/>
      <c r="L2209" s="92"/>
      <c r="M2209" s="93"/>
      <c r="N2209" s="94"/>
      <c r="O2209" s="95"/>
      <c r="P2209" s="95"/>
      <c r="Q2209" s="95"/>
      <c r="R2209" s="97"/>
      <c r="S2209" s="94"/>
      <c r="T2209" s="95"/>
      <c r="U2209" s="96"/>
      <c r="V2209" s="95"/>
      <c r="W2209" s="95"/>
      <c r="X2209" s="97"/>
      <c r="Y2209" s="94"/>
      <c r="Z2209" s="95"/>
      <c r="AA2209" s="96"/>
      <c r="AB2209" s="95"/>
      <c r="AC2209" s="95"/>
      <c r="AD2209" s="97"/>
      <c r="AE2209" s="94"/>
      <c r="AF2209" s="96"/>
      <c r="AG2209" s="96"/>
      <c r="AH2209" s="95"/>
      <c r="AI2209" s="95"/>
      <c r="AJ2209" s="95"/>
      <c r="AK2209" s="95"/>
      <c r="AL2209" s="94"/>
      <c r="AM2209" s="96"/>
      <c r="AN2209" s="96"/>
      <c r="AO2209" s="95"/>
      <c r="AP2209" s="95"/>
      <c r="AQ2209" s="97"/>
      <c r="AR2209" s="94"/>
      <c r="AS2209" s="96"/>
      <c r="AT2209" s="96"/>
      <c r="AU2209" s="96"/>
      <c r="AV2209" s="95"/>
      <c r="AW2209" s="95"/>
      <c r="AX2209" s="97"/>
      <c r="AY2209" s="97"/>
      <c r="AZ2209" s="97"/>
      <c r="BA2209" s="97"/>
      <c r="BB2209" s="97"/>
      <c r="BC2209" s="98" t="s">
        <v>12297</v>
      </c>
      <c r="BD2209" s="99" t="s">
        <v>1366</v>
      </c>
      <c r="BE2209" s="99"/>
      <c r="BF2209" s="100"/>
      <c r="BG2209" s="103"/>
      <c r="BH2209" s="103"/>
      <c r="BI2209" s="103"/>
      <c r="BJ2209" s="98"/>
      <c r="BK2209" s="98"/>
      <c r="BL2209" s="102"/>
      <c r="BM2209" s="98"/>
      <c r="BT2209" s="99"/>
      <c r="BU2209" s="99"/>
      <c r="BV2209" s="99"/>
      <c r="BW2209" s="99"/>
      <c r="BX2209" s="99"/>
      <c r="CB2209" s="4" t="s">
        <v>1511</v>
      </c>
    </row>
    <row r="2210" ht="13.75" spans="1:80">
      <c r="A2210" s="88" t="s">
        <v>12880</v>
      </c>
      <c r="B2210" s="88" t="s">
        <v>4797</v>
      </c>
      <c r="C2210" s="88" t="s">
        <v>4796</v>
      </c>
      <c r="D2210" s="89" t="s">
        <v>494</v>
      </c>
      <c r="E2210" s="135">
        <v>13</v>
      </c>
      <c r="F2210" s="135">
        <v>7</v>
      </c>
      <c r="G2210" s="90">
        <f t="shared" si="37"/>
        <v>91</v>
      </c>
      <c r="H2210" s="91"/>
      <c r="I2210" s="92"/>
      <c r="J2210" s="92"/>
      <c r="K2210" s="92"/>
      <c r="L2210" s="92"/>
      <c r="M2210" s="93"/>
      <c r="N2210" s="94"/>
      <c r="O2210" s="95"/>
      <c r="P2210" s="95"/>
      <c r="Q2210" s="95"/>
      <c r="R2210" s="97"/>
      <c r="S2210" s="94"/>
      <c r="T2210" s="95"/>
      <c r="U2210" s="96"/>
      <c r="V2210" s="95"/>
      <c r="W2210" s="95"/>
      <c r="X2210" s="97"/>
      <c r="Y2210" s="94"/>
      <c r="Z2210" s="95"/>
      <c r="AA2210" s="96"/>
      <c r="AB2210" s="95"/>
      <c r="AC2210" s="95"/>
      <c r="AD2210" s="97"/>
      <c r="AE2210" s="94"/>
      <c r="AF2210" s="96"/>
      <c r="AG2210" s="96"/>
      <c r="AH2210" s="95"/>
      <c r="AI2210" s="95"/>
      <c r="AJ2210" s="95"/>
      <c r="AK2210" s="95"/>
      <c r="AL2210" s="94"/>
      <c r="AM2210" s="96"/>
      <c r="AN2210" s="96"/>
      <c r="AO2210" s="95"/>
      <c r="AP2210" s="95"/>
      <c r="AQ2210" s="97"/>
      <c r="AR2210" s="94"/>
      <c r="AS2210" s="96"/>
      <c r="AT2210" s="96"/>
      <c r="AU2210" s="96"/>
      <c r="AV2210" s="95"/>
      <c r="AW2210" s="95"/>
      <c r="AX2210" s="97"/>
      <c r="AY2210" s="97"/>
      <c r="AZ2210" s="97"/>
      <c r="BA2210" s="97"/>
      <c r="BB2210" s="97"/>
      <c r="BC2210" s="98" t="s">
        <v>12300</v>
      </c>
      <c r="BD2210" s="99" t="s">
        <v>12362</v>
      </c>
      <c r="BE2210" s="99"/>
      <c r="BF2210" s="100"/>
      <c r="BG2210" s="103"/>
      <c r="BH2210" s="103"/>
      <c r="BI2210" s="103"/>
      <c r="BJ2210" s="98"/>
      <c r="BK2210" s="98"/>
      <c r="BL2210" s="102"/>
      <c r="BM2210" s="98"/>
      <c r="BT2210" s="99"/>
      <c r="BU2210" s="99"/>
      <c r="BV2210" s="99"/>
      <c r="BW2210" s="99"/>
      <c r="BX2210" s="99"/>
      <c r="CB2210" s="4" t="s">
        <v>1511</v>
      </c>
    </row>
    <row r="2211" ht="13.75" spans="1:80">
      <c r="A2211" s="88" t="s">
        <v>12880</v>
      </c>
      <c r="B2211" s="88" t="s">
        <v>4797</v>
      </c>
      <c r="C2211" s="88" t="s">
        <v>4799</v>
      </c>
      <c r="D2211" s="89" t="s">
        <v>12266</v>
      </c>
      <c r="E2211" s="135">
        <v>13</v>
      </c>
      <c r="F2211" s="135">
        <v>38</v>
      </c>
      <c r="G2211" s="90">
        <f t="shared" si="37"/>
        <v>494</v>
      </c>
      <c r="H2211" s="91"/>
      <c r="I2211" s="92"/>
      <c r="J2211" s="92"/>
      <c r="K2211" s="92"/>
      <c r="L2211" s="92"/>
      <c r="M2211" s="93"/>
      <c r="N2211" s="94"/>
      <c r="O2211" s="95"/>
      <c r="P2211" s="95"/>
      <c r="Q2211" s="95"/>
      <c r="R2211" s="97"/>
      <c r="S2211" s="94"/>
      <c r="T2211" s="95"/>
      <c r="U2211" s="96"/>
      <c r="V2211" s="95"/>
      <c r="W2211" s="95"/>
      <c r="X2211" s="97"/>
      <c r="Y2211" s="94"/>
      <c r="Z2211" s="95"/>
      <c r="AA2211" s="96"/>
      <c r="AB2211" s="95"/>
      <c r="AC2211" s="95"/>
      <c r="AD2211" s="97"/>
      <c r="AE2211" s="94"/>
      <c r="AF2211" s="96"/>
      <c r="AG2211" s="96"/>
      <c r="AH2211" s="95"/>
      <c r="AI2211" s="95"/>
      <c r="AJ2211" s="95"/>
      <c r="AK2211" s="95"/>
      <c r="AL2211" s="94"/>
      <c r="AM2211" s="96"/>
      <c r="AN2211" s="96"/>
      <c r="AO2211" s="95"/>
      <c r="AP2211" s="95"/>
      <c r="AQ2211" s="97"/>
      <c r="AR2211" s="94"/>
      <c r="AS2211" s="96"/>
      <c r="AT2211" s="96"/>
      <c r="AU2211" s="96"/>
      <c r="AV2211" s="95"/>
      <c r="AW2211" s="95"/>
      <c r="AX2211" s="97"/>
      <c r="AY2211" s="97"/>
      <c r="AZ2211" s="97"/>
      <c r="BA2211" s="97"/>
      <c r="BB2211" s="97"/>
      <c r="BC2211" s="98" t="s">
        <v>12297</v>
      </c>
      <c r="BD2211" s="99" t="s">
        <v>1366</v>
      </c>
      <c r="BE2211" s="99"/>
      <c r="BF2211" s="100"/>
      <c r="BG2211" s="103"/>
      <c r="BH2211" s="103"/>
      <c r="BI2211" s="103"/>
      <c r="BJ2211" s="98"/>
      <c r="BK2211" s="98"/>
      <c r="BL2211" s="102"/>
      <c r="BM2211" s="98"/>
      <c r="BT2211" s="99"/>
      <c r="BU2211" s="99"/>
      <c r="BV2211" s="99"/>
      <c r="BW2211" s="99"/>
      <c r="BX2211" s="99"/>
      <c r="CB2211" s="4" t="s">
        <v>1511</v>
      </c>
    </row>
    <row r="2212" ht="13.75" spans="1:80">
      <c r="A2212" s="88" t="s">
        <v>12880</v>
      </c>
      <c r="B2212" s="88" t="s">
        <v>4797</v>
      </c>
      <c r="C2212" s="88" t="s">
        <v>4799</v>
      </c>
      <c r="D2212" s="89" t="s">
        <v>494</v>
      </c>
      <c r="E2212" s="135">
        <v>13</v>
      </c>
      <c r="F2212" s="135">
        <v>43</v>
      </c>
      <c r="G2212" s="90">
        <f t="shared" si="37"/>
        <v>559</v>
      </c>
      <c r="H2212" s="91"/>
      <c r="I2212" s="92"/>
      <c r="J2212" s="92"/>
      <c r="K2212" s="92"/>
      <c r="L2212" s="92"/>
      <c r="M2212" s="93"/>
      <c r="N2212" s="94"/>
      <c r="O2212" s="95"/>
      <c r="P2212" s="95"/>
      <c r="Q2212" s="95"/>
      <c r="R2212" s="97"/>
      <c r="S2212" s="94"/>
      <c r="T2212" s="95"/>
      <c r="U2212" s="96"/>
      <c r="V2212" s="95"/>
      <c r="W2212" s="95"/>
      <c r="X2212" s="97"/>
      <c r="Y2212" s="94"/>
      <c r="Z2212" s="95"/>
      <c r="AA2212" s="96"/>
      <c r="AB2212" s="95"/>
      <c r="AC2212" s="95"/>
      <c r="AD2212" s="97"/>
      <c r="AE2212" s="94"/>
      <c r="AF2212" s="96"/>
      <c r="AG2212" s="96"/>
      <c r="AH2212" s="95"/>
      <c r="AI2212" s="95"/>
      <c r="AJ2212" s="95"/>
      <c r="AK2212" s="95"/>
      <c r="AL2212" s="94"/>
      <c r="AM2212" s="96"/>
      <c r="AN2212" s="96"/>
      <c r="AO2212" s="95"/>
      <c r="AP2212" s="95"/>
      <c r="AQ2212" s="97"/>
      <c r="AR2212" s="94"/>
      <c r="AS2212" s="96"/>
      <c r="AT2212" s="96"/>
      <c r="AU2212" s="96"/>
      <c r="AV2212" s="95"/>
      <c r="AW2212" s="95"/>
      <c r="AX2212" s="97"/>
      <c r="AY2212" s="97"/>
      <c r="AZ2212" s="97"/>
      <c r="BA2212" s="97"/>
      <c r="BB2212" s="97"/>
      <c r="BC2212" s="98" t="s">
        <v>12300</v>
      </c>
      <c r="BD2212" s="99" t="s">
        <v>12362</v>
      </c>
      <c r="BE2212" s="99"/>
      <c r="BF2212" s="100"/>
      <c r="BG2212" s="103"/>
      <c r="BH2212" s="103"/>
      <c r="BI2212" s="103"/>
      <c r="BJ2212" s="98"/>
      <c r="BK2212" s="98"/>
      <c r="BL2212" s="102"/>
      <c r="BM2212" s="98"/>
      <c r="BT2212" s="99"/>
      <c r="BU2212" s="99"/>
      <c r="BV2212" s="99"/>
      <c r="BW2212" s="99"/>
      <c r="BX2212" s="99"/>
      <c r="CB2212" s="4" t="s">
        <v>1511</v>
      </c>
    </row>
    <row r="2213" ht="13.75" spans="1:80">
      <c r="A2213" s="88" t="s">
        <v>12880</v>
      </c>
      <c r="B2213" s="88" t="s">
        <v>4797</v>
      </c>
      <c r="C2213" s="88" t="s">
        <v>5777</v>
      </c>
      <c r="D2213" s="89" t="s">
        <v>12266</v>
      </c>
      <c r="E2213" s="135">
        <v>13</v>
      </c>
      <c r="F2213" s="135">
        <v>2</v>
      </c>
      <c r="G2213" s="90">
        <f t="shared" si="37"/>
        <v>26</v>
      </c>
      <c r="H2213" s="91"/>
      <c r="I2213" s="92"/>
      <c r="J2213" s="92"/>
      <c r="K2213" s="92"/>
      <c r="L2213" s="92"/>
      <c r="M2213" s="93"/>
      <c r="N2213" s="94"/>
      <c r="O2213" s="95"/>
      <c r="P2213" s="95"/>
      <c r="Q2213" s="95"/>
      <c r="R2213" s="97"/>
      <c r="S2213" s="94"/>
      <c r="T2213" s="95"/>
      <c r="U2213" s="96"/>
      <c r="V2213" s="95"/>
      <c r="W2213" s="95"/>
      <c r="X2213" s="97"/>
      <c r="Y2213" s="94"/>
      <c r="Z2213" s="95"/>
      <c r="AA2213" s="96"/>
      <c r="AB2213" s="95"/>
      <c r="AC2213" s="95"/>
      <c r="AD2213" s="97"/>
      <c r="AE2213" s="94"/>
      <c r="AF2213" s="96"/>
      <c r="AG2213" s="96"/>
      <c r="AH2213" s="95"/>
      <c r="AI2213" s="95"/>
      <c r="AJ2213" s="95"/>
      <c r="AK2213" s="95"/>
      <c r="AL2213" s="94"/>
      <c r="AM2213" s="96"/>
      <c r="AN2213" s="96"/>
      <c r="AO2213" s="95"/>
      <c r="AP2213" s="95"/>
      <c r="AQ2213" s="97"/>
      <c r="AR2213" s="94"/>
      <c r="AS2213" s="96"/>
      <c r="AT2213" s="96"/>
      <c r="AU2213" s="96"/>
      <c r="AV2213" s="95"/>
      <c r="AW2213" s="95"/>
      <c r="AX2213" s="97"/>
      <c r="AY2213" s="97"/>
      <c r="AZ2213" s="97"/>
      <c r="BA2213" s="97"/>
      <c r="BB2213" s="97"/>
      <c r="BC2213" s="98" t="s">
        <v>12297</v>
      </c>
      <c r="BD2213" s="99" t="s">
        <v>1366</v>
      </c>
      <c r="BE2213" s="99"/>
      <c r="BF2213" s="100"/>
      <c r="BG2213" s="103"/>
      <c r="BH2213" s="103"/>
      <c r="BI2213" s="103"/>
      <c r="BJ2213" s="98"/>
      <c r="BK2213" s="98"/>
      <c r="BL2213" s="102"/>
      <c r="BM2213" s="98"/>
      <c r="BT2213" s="99"/>
      <c r="BU2213" s="99"/>
      <c r="BV2213" s="99"/>
      <c r="BW2213" s="99"/>
      <c r="BX2213" s="99"/>
      <c r="CB2213" s="4" t="s">
        <v>1511</v>
      </c>
    </row>
    <row r="2214" ht="13.75" spans="1:80">
      <c r="A2214" s="88" t="s">
        <v>12880</v>
      </c>
      <c r="B2214" s="88" t="s">
        <v>4797</v>
      </c>
      <c r="C2214" s="88" t="s">
        <v>5777</v>
      </c>
      <c r="D2214" s="89" t="s">
        <v>494</v>
      </c>
      <c r="E2214" s="135">
        <v>13</v>
      </c>
      <c r="F2214" s="135">
        <v>8</v>
      </c>
      <c r="G2214" s="90">
        <f t="shared" si="37"/>
        <v>104</v>
      </c>
      <c r="H2214" s="91"/>
      <c r="I2214" s="92"/>
      <c r="J2214" s="92"/>
      <c r="K2214" s="92"/>
      <c r="L2214" s="92"/>
      <c r="M2214" s="93"/>
      <c r="N2214" s="94"/>
      <c r="O2214" s="95"/>
      <c r="P2214" s="95"/>
      <c r="Q2214" s="95"/>
      <c r="R2214" s="97"/>
      <c r="S2214" s="94"/>
      <c r="T2214" s="95"/>
      <c r="U2214" s="96"/>
      <c r="V2214" s="95"/>
      <c r="W2214" s="95"/>
      <c r="X2214" s="97"/>
      <c r="Y2214" s="94"/>
      <c r="Z2214" s="95"/>
      <c r="AA2214" s="96"/>
      <c r="AB2214" s="95"/>
      <c r="AC2214" s="95"/>
      <c r="AD2214" s="97"/>
      <c r="AE2214" s="94"/>
      <c r="AF2214" s="96"/>
      <c r="AG2214" s="96"/>
      <c r="AH2214" s="95"/>
      <c r="AI2214" s="95"/>
      <c r="AJ2214" s="95"/>
      <c r="AK2214" s="95"/>
      <c r="AL2214" s="94"/>
      <c r="AM2214" s="96"/>
      <c r="AN2214" s="96"/>
      <c r="AO2214" s="95"/>
      <c r="AP2214" s="95"/>
      <c r="AQ2214" s="97"/>
      <c r="AR2214" s="94"/>
      <c r="AS2214" s="96"/>
      <c r="AT2214" s="96"/>
      <c r="AU2214" s="96"/>
      <c r="AV2214" s="95"/>
      <c r="AW2214" s="95"/>
      <c r="AX2214" s="97"/>
      <c r="AY2214" s="97"/>
      <c r="AZ2214" s="97"/>
      <c r="BA2214" s="97"/>
      <c r="BB2214" s="97"/>
      <c r="BC2214" s="98" t="s">
        <v>12300</v>
      </c>
      <c r="BD2214" s="99" t="s">
        <v>12362</v>
      </c>
      <c r="BE2214" s="99"/>
      <c r="BF2214" s="100"/>
      <c r="BG2214" s="103"/>
      <c r="BH2214" s="103"/>
      <c r="BI2214" s="103"/>
      <c r="BJ2214" s="98"/>
      <c r="BK2214" s="98"/>
      <c r="BL2214" s="102"/>
      <c r="BM2214" s="98"/>
      <c r="BT2214" s="99"/>
      <c r="BU2214" s="99"/>
      <c r="BV2214" s="99"/>
      <c r="BW2214" s="99"/>
      <c r="BX2214" s="99"/>
      <c r="CB2214" s="4" t="s">
        <v>1511</v>
      </c>
    </row>
    <row r="2215" ht="13.75" spans="1:80">
      <c r="A2215" s="88" t="s">
        <v>12880</v>
      </c>
      <c r="B2215" s="88" t="s">
        <v>4797</v>
      </c>
      <c r="C2215" s="88" t="s">
        <v>4801</v>
      </c>
      <c r="D2215" s="89" t="s">
        <v>12266</v>
      </c>
      <c r="E2215" s="135">
        <v>13</v>
      </c>
      <c r="F2215" s="135">
        <v>108</v>
      </c>
      <c r="G2215" s="90">
        <f t="shared" ref="G2215:G2240" si="38">F2215*E2215</f>
        <v>1404</v>
      </c>
      <c r="H2215" s="91"/>
      <c r="I2215" s="92"/>
      <c r="J2215" s="92"/>
      <c r="K2215" s="92"/>
      <c r="L2215" s="92"/>
      <c r="M2215" s="93"/>
      <c r="N2215" s="94"/>
      <c r="O2215" s="95"/>
      <c r="P2215" s="95"/>
      <c r="Q2215" s="95"/>
      <c r="R2215" s="97"/>
      <c r="S2215" s="94"/>
      <c r="T2215" s="95"/>
      <c r="U2215" s="96"/>
      <c r="V2215" s="95"/>
      <c r="W2215" s="95"/>
      <c r="X2215" s="97"/>
      <c r="Y2215" s="94"/>
      <c r="Z2215" s="95"/>
      <c r="AA2215" s="96"/>
      <c r="AB2215" s="95"/>
      <c r="AC2215" s="95"/>
      <c r="AD2215" s="97"/>
      <c r="AE2215" s="94"/>
      <c r="AF2215" s="96"/>
      <c r="AG2215" s="96"/>
      <c r="AH2215" s="95"/>
      <c r="AI2215" s="95"/>
      <c r="AJ2215" s="95"/>
      <c r="AK2215" s="95"/>
      <c r="AL2215" s="94"/>
      <c r="AM2215" s="96"/>
      <c r="AN2215" s="96"/>
      <c r="AO2215" s="95"/>
      <c r="AP2215" s="95"/>
      <c r="AQ2215" s="97"/>
      <c r="AR2215" s="94"/>
      <c r="AS2215" s="96"/>
      <c r="AT2215" s="96"/>
      <c r="AU2215" s="96"/>
      <c r="AV2215" s="95"/>
      <c r="AW2215" s="95"/>
      <c r="AX2215" s="97"/>
      <c r="AY2215" s="97"/>
      <c r="AZ2215" s="97"/>
      <c r="BA2215" s="97"/>
      <c r="BB2215" s="97"/>
      <c r="BC2215" s="98" t="s">
        <v>12297</v>
      </c>
      <c r="BD2215" s="99" t="s">
        <v>1366</v>
      </c>
      <c r="BE2215" s="99"/>
      <c r="BF2215" s="100"/>
      <c r="BG2215" s="103"/>
      <c r="BH2215" s="103"/>
      <c r="BI2215" s="103"/>
      <c r="BJ2215" s="98"/>
      <c r="BK2215" s="98"/>
      <c r="BL2215" s="102"/>
      <c r="BM2215" s="98"/>
      <c r="BT2215" s="99"/>
      <c r="BU2215" s="99"/>
      <c r="BV2215" s="99"/>
      <c r="BW2215" s="99"/>
      <c r="BX2215" s="99"/>
      <c r="CB2215" s="4" t="s">
        <v>1511</v>
      </c>
    </row>
    <row r="2216" ht="13.75" spans="1:80">
      <c r="A2216" s="88" t="s">
        <v>12880</v>
      </c>
      <c r="B2216" s="88" t="s">
        <v>4797</v>
      </c>
      <c r="C2216" s="88" t="s">
        <v>4801</v>
      </c>
      <c r="D2216" s="89" t="s">
        <v>494</v>
      </c>
      <c r="E2216" s="135">
        <v>13</v>
      </c>
      <c r="F2216" s="135">
        <v>116</v>
      </c>
      <c r="G2216" s="90">
        <f t="shared" si="38"/>
        <v>1508</v>
      </c>
      <c r="H2216" s="91"/>
      <c r="I2216" s="92"/>
      <c r="J2216" s="92"/>
      <c r="K2216" s="92"/>
      <c r="L2216" s="92"/>
      <c r="M2216" s="93"/>
      <c r="N2216" s="94"/>
      <c r="O2216" s="95"/>
      <c r="P2216" s="95"/>
      <c r="Q2216" s="95"/>
      <c r="R2216" s="97"/>
      <c r="S2216" s="94"/>
      <c r="T2216" s="95"/>
      <c r="U2216" s="96"/>
      <c r="V2216" s="95"/>
      <c r="W2216" s="95"/>
      <c r="X2216" s="97"/>
      <c r="Y2216" s="94"/>
      <c r="Z2216" s="95"/>
      <c r="AA2216" s="96"/>
      <c r="AB2216" s="95"/>
      <c r="AC2216" s="95"/>
      <c r="AD2216" s="97"/>
      <c r="AE2216" s="94"/>
      <c r="AF2216" s="96"/>
      <c r="AG2216" s="96"/>
      <c r="AH2216" s="95"/>
      <c r="AI2216" s="95"/>
      <c r="AJ2216" s="95"/>
      <c r="AK2216" s="95"/>
      <c r="AL2216" s="94"/>
      <c r="AM2216" s="96"/>
      <c r="AN2216" s="96"/>
      <c r="AO2216" s="95"/>
      <c r="AP2216" s="95"/>
      <c r="AQ2216" s="97"/>
      <c r="AR2216" s="94"/>
      <c r="AS2216" s="96"/>
      <c r="AT2216" s="96"/>
      <c r="AU2216" s="96"/>
      <c r="AV2216" s="95"/>
      <c r="AW2216" s="95"/>
      <c r="AX2216" s="97"/>
      <c r="AY2216" s="97"/>
      <c r="AZ2216" s="97"/>
      <c r="BA2216" s="97"/>
      <c r="BB2216" s="97"/>
      <c r="BC2216" s="98" t="s">
        <v>12300</v>
      </c>
      <c r="BD2216" s="99" t="s">
        <v>12362</v>
      </c>
      <c r="BE2216" s="99"/>
      <c r="BF2216" s="100"/>
      <c r="BG2216" s="103"/>
      <c r="BH2216" s="103"/>
      <c r="BI2216" s="103"/>
      <c r="BJ2216" s="98"/>
      <c r="BK2216" s="98"/>
      <c r="BL2216" s="102"/>
      <c r="BM2216" s="98"/>
      <c r="BT2216" s="99"/>
      <c r="BU2216" s="99"/>
      <c r="BV2216" s="99"/>
      <c r="BW2216" s="99"/>
      <c r="BX2216" s="99"/>
      <c r="CB2216" s="4" t="s">
        <v>1511</v>
      </c>
    </row>
    <row r="2217" ht="13.75" spans="1:80">
      <c r="A2217" s="88" t="s">
        <v>12881</v>
      </c>
      <c r="B2217" s="88" t="s">
        <v>4797</v>
      </c>
      <c r="C2217" s="88" t="s">
        <v>8365</v>
      </c>
      <c r="D2217" s="89" t="s">
        <v>12266</v>
      </c>
      <c r="E2217" s="135">
        <v>13</v>
      </c>
      <c r="F2217" s="135">
        <v>2</v>
      </c>
      <c r="G2217" s="90">
        <f t="shared" si="38"/>
        <v>26</v>
      </c>
      <c r="H2217" s="91"/>
      <c r="I2217" s="92"/>
      <c r="J2217" s="92"/>
      <c r="K2217" s="92"/>
      <c r="L2217" s="92"/>
      <c r="M2217" s="93"/>
      <c r="N2217" s="94"/>
      <c r="O2217" s="95"/>
      <c r="P2217" s="95"/>
      <c r="Q2217" s="95"/>
      <c r="R2217" s="97"/>
      <c r="S2217" s="94"/>
      <c r="T2217" s="95"/>
      <c r="U2217" s="96"/>
      <c r="V2217" s="95"/>
      <c r="W2217" s="95"/>
      <c r="X2217" s="97"/>
      <c r="Y2217" s="94"/>
      <c r="Z2217" s="95"/>
      <c r="AA2217" s="96"/>
      <c r="AB2217" s="95"/>
      <c r="AC2217" s="95"/>
      <c r="AD2217" s="97"/>
      <c r="AE2217" s="94"/>
      <c r="AF2217" s="96"/>
      <c r="AG2217" s="96"/>
      <c r="AH2217" s="95"/>
      <c r="AI2217" s="95"/>
      <c r="AJ2217" s="95"/>
      <c r="AK2217" s="95"/>
      <c r="AL2217" s="94"/>
      <c r="AM2217" s="96"/>
      <c r="AN2217" s="96"/>
      <c r="AO2217" s="95"/>
      <c r="AP2217" s="95"/>
      <c r="AQ2217" s="97"/>
      <c r="AR2217" s="94"/>
      <c r="AS2217" s="96"/>
      <c r="AT2217" s="96"/>
      <c r="AU2217" s="96"/>
      <c r="AV2217" s="95"/>
      <c r="AW2217" s="95"/>
      <c r="AX2217" s="97"/>
      <c r="AY2217" s="97"/>
      <c r="AZ2217" s="97"/>
      <c r="BA2217" s="97"/>
      <c r="BB2217" s="97"/>
      <c r="BC2217" s="98" t="s">
        <v>1366</v>
      </c>
      <c r="BD2217" s="99" t="s">
        <v>12297</v>
      </c>
      <c r="BE2217" s="99"/>
      <c r="BF2217" s="100"/>
      <c r="BG2217" s="103"/>
      <c r="BH2217" s="103"/>
      <c r="BI2217" s="103"/>
      <c r="BJ2217" s="98"/>
      <c r="BK2217" s="98"/>
      <c r="BL2217" s="102"/>
      <c r="BM2217" s="98"/>
      <c r="BT2217" s="99"/>
      <c r="BU2217" s="99"/>
      <c r="BV2217" s="99"/>
      <c r="BW2217" s="99"/>
      <c r="BX2217" s="99"/>
      <c r="CB2217" s="4" t="s">
        <v>1511</v>
      </c>
    </row>
    <row r="2218" ht="13.75" spans="1:80">
      <c r="A2218" s="88" t="s">
        <v>12881</v>
      </c>
      <c r="B2218" s="88" t="s">
        <v>4797</v>
      </c>
      <c r="C2218" s="88" t="s">
        <v>8365</v>
      </c>
      <c r="D2218" s="89" t="s">
        <v>494</v>
      </c>
      <c r="E2218" s="135">
        <v>13</v>
      </c>
      <c r="F2218" s="135">
        <v>7</v>
      </c>
      <c r="G2218" s="90">
        <f t="shared" si="38"/>
        <v>91</v>
      </c>
      <c r="H2218" s="91"/>
      <c r="I2218" s="92"/>
      <c r="J2218" s="92"/>
      <c r="K2218" s="92"/>
      <c r="L2218" s="92"/>
      <c r="M2218" s="93"/>
      <c r="N2218" s="94"/>
      <c r="O2218" s="95"/>
      <c r="P2218" s="95"/>
      <c r="Q2218" s="95"/>
      <c r="R2218" s="97"/>
      <c r="S2218" s="94"/>
      <c r="T2218" s="95"/>
      <c r="U2218" s="96"/>
      <c r="V2218" s="95"/>
      <c r="W2218" s="95"/>
      <c r="X2218" s="97"/>
      <c r="Y2218" s="94"/>
      <c r="Z2218" s="95"/>
      <c r="AA2218" s="96"/>
      <c r="AB2218" s="95"/>
      <c r="AC2218" s="95"/>
      <c r="AD2218" s="97"/>
      <c r="AE2218" s="94"/>
      <c r="AF2218" s="96"/>
      <c r="AG2218" s="96"/>
      <c r="AH2218" s="95"/>
      <c r="AI2218" s="95"/>
      <c r="AJ2218" s="95"/>
      <c r="AK2218" s="95"/>
      <c r="AL2218" s="94"/>
      <c r="AM2218" s="96"/>
      <c r="AN2218" s="96"/>
      <c r="AO2218" s="95"/>
      <c r="AP2218" s="95"/>
      <c r="AQ2218" s="97"/>
      <c r="AR2218" s="94"/>
      <c r="AS2218" s="96"/>
      <c r="AT2218" s="96"/>
      <c r="AU2218" s="96"/>
      <c r="AV2218" s="95"/>
      <c r="AW2218" s="95"/>
      <c r="AX2218" s="97"/>
      <c r="AY2218" s="97"/>
      <c r="AZ2218" s="97"/>
      <c r="BA2218" s="97"/>
      <c r="BB2218" s="97"/>
      <c r="BC2218" s="98" t="s">
        <v>12362</v>
      </c>
      <c r="BD2218" s="99" t="s">
        <v>12300</v>
      </c>
      <c r="BE2218" s="99"/>
      <c r="BF2218" s="100"/>
      <c r="BG2218" s="103"/>
      <c r="BH2218" s="103"/>
      <c r="BI2218" s="103"/>
      <c r="BJ2218" s="98"/>
      <c r="BK2218" s="98"/>
      <c r="BL2218" s="102"/>
      <c r="BM2218" s="98"/>
      <c r="BT2218" s="99"/>
      <c r="BU2218" s="99"/>
      <c r="BV2218" s="99"/>
      <c r="BW2218" s="99"/>
      <c r="BX2218" s="99"/>
      <c r="CB2218" s="4" t="s">
        <v>1511</v>
      </c>
    </row>
    <row r="2219" ht="13.75" spans="1:80">
      <c r="A2219" s="88" t="s">
        <v>12881</v>
      </c>
      <c r="B2219" s="88" t="s">
        <v>4797</v>
      </c>
      <c r="C2219" s="88" t="s">
        <v>8363</v>
      </c>
      <c r="D2219" s="89" t="s">
        <v>12266</v>
      </c>
      <c r="E2219" s="135">
        <v>13</v>
      </c>
      <c r="F2219" s="135">
        <v>38</v>
      </c>
      <c r="G2219" s="90">
        <f t="shared" si="38"/>
        <v>494</v>
      </c>
      <c r="H2219" s="91"/>
      <c r="I2219" s="92"/>
      <c r="J2219" s="92"/>
      <c r="K2219" s="92"/>
      <c r="L2219" s="92"/>
      <c r="M2219" s="93"/>
      <c r="N2219" s="94"/>
      <c r="O2219" s="95"/>
      <c r="P2219" s="95"/>
      <c r="Q2219" s="95"/>
      <c r="R2219" s="97"/>
      <c r="S2219" s="94"/>
      <c r="T2219" s="95"/>
      <c r="U2219" s="96"/>
      <c r="V2219" s="95"/>
      <c r="W2219" s="95"/>
      <c r="X2219" s="97"/>
      <c r="Y2219" s="94"/>
      <c r="Z2219" s="95"/>
      <c r="AA2219" s="96"/>
      <c r="AB2219" s="95"/>
      <c r="AC2219" s="95"/>
      <c r="AD2219" s="97"/>
      <c r="AE2219" s="94"/>
      <c r="AF2219" s="96"/>
      <c r="AG2219" s="96"/>
      <c r="AH2219" s="95"/>
      <c r="AI2219" s="95"/>
      <c r="AJ2219" s="95"/>
      <c r="AK2219" s="95"/>
      <c r="AL2219" s="94"/>
      <c r="AM2219" s="96"/>
      <c r="AN2219" s="96"/>
      <c r="AO2219" s="95"/>
      <c r="AP2219" s="95"/>
      <c r="AQ2219" s="97"/>
      <c r="AR2219" s="94"/>
      <c r="AS2219" s="96"/>
      <c r="AT2219" s="96"/>
      <c r="AU2219" s="96"/>
      <c r="AV2219" s="95"/>
      <c r="AW2219" s="95"/>
      <c r="AX2219" s="97"/>
      <c r="AY2219" s="97"/>
      <c r="AZ2219" s="97"/>
      <c r="BA2219" s="97"/>
      <c r="BB2219" s="97"/>
      <c r="BC2219" s="98" t="s">
        <v>1366</v>
      </c>
      <c r="BD2219" s="99" t="s">
        <v>12297</v>
      </c>
      <c r="BE2219" s="99"/>
      <c r="BF2219" s="100"/>
      <c r="BG2219" s="103"/>
      <c r="BH2219" s="103"/>
      <c r="BI2219" s="103"/>
      <c r="BJ2219" s="98"/>
      <c r="BK2219" s="98"/>
      <c r="BL2219" s="102"/>
      <c r="BM2219" s="98"/>
      <c r="BT2219" s="99"/>
      <c r="BU2219" s="99"/>
      <c r="BV2219" s="99"/>
      <c r="BW2219" s="99"/>
      <c r="BX2219" s="99"/>
      <c r="CB2219" s="4" t="s">
        <v>1511</v>
      </c>
    </row>
    <row r="2220" ht="13.75" spans="1:80">
      <c r="A2220" s="88" t="s">
        <v>12881</v>
      </c>
      <c r="B2220" s="88" t="s">
        <v>4797</v>
      </c>
      <c r="C2220" s="88" t="s">
        <v>8363</v>
      </c>
      <c r="D2220" s="89" t="s">
        <v>494</v>
      </c>
      <c r="E2220" s="135">
        <v>13</v>
      </c>
      <c r="F2220" s="135">
        <v>43</v>
      </c>
      <c r="G2220" s="90">
        <f t="shared" si="38"/>
        <v>559</v>
      </c>
      <c r="H2220" s="91"/>
      <c r="I2220" s="92"/>
      <c r="J2220" s="92"/>
      <c r="K2220" s="92"/>
      <c r="L2220" s="92"/>
      <c r="M2220" s="93"/>
      <c r="N2220" s="94"/>
      <c r="O2220" s="95"/>
      <c r="P2220" s="95"/>
      <c r="Q2220" s="95"/>
      <c r="R2220" s="97"/>
      <c r="S2220" s="94"/>
      <c r="T2220" s="95"/>
      <c r="U2220" s="96"/>
      <c r="V2220" s="95"/>
      <c r="W2220" s="95"/>
      <c r="X2220" s="97"/>
      <c r="Y2220" s="94"/>
      <c r="Z2220" s="95"/>
      <c r="AA2220" s="96"/>
      <c r="AB2220" s="95"/>
      <c r="AC2220" s="95"/>
      <c r="AD2220" s="97"/>
      <c r="AE2220" s="94"/>
      <c r="AF2220" s="96"/>
      <c r="AG2220" s="96"/>
      <c r="AH2220" s="95"/>
      <c r="AI2220" s="95"/>
      <c r="AJ2220" s="95"/>
      <c r="AK2220" s="95"/>
      <c r="AL2220" s="94"/>
      <c r="AM2220" s="96"/>
      <c r="AN2220" s="96"/>
      <c r="AO2220" s="95"/>
      <c r="AP2220" s="95"/>
      <c r="AQ2220" s="97"/>
      <c r="AR2220" s="94"/>
      <c r="AS2220" s="96"/>
      <c r="AT2220" s="96"/>
      <c r="AU2220" s="96"/>
      <c r="AV2220" s="95"/>
      <c r="AW2220" s="95"/>
      <c r="AX2220" s="97"/>
      <c r="AY2220" s="97"/>
      <c r="AZ2220" s="97"/>
      <c r="BA2220" s="97"/>
      <c r="BB2220" s="97"/>
      <c r="BC2220" s="98" t="s">
        <v>12362</v>
      </c>
      <c r="BD2220" s="99" t="s">
        <v>12300</v>
      </c>
      <c r="BE2220" s="99"/>
      <c r="BF2220" s="100"/>
      <c r="BG2220" s="103"/>
      <c r="BH2220" s="103"/>
      <c r="BI2220" s="103"/>
      <c r="BJ2220" s="98"/>
      <c r="BK2220" s="98"/>
      <c r="BL2220" s="102"/>
      <c r="BM2220" s="98"/>
      <c r="BT2220" s="99"/>
      <c r="BU2220" s="99"/>
      <c r="BV2220" s="99"/>
      <c r="BW2220" s="99"/>
      <c r="BX2220" s="99"/>
      <c r="CB2220" s="4" t="s">
        <v>1511</v>
      </c>
    </row>
    <row r="2221" ht="13.75" spans="1:80">
      <c r="A2221" s="88" t="s">
        <v>12881</v>
      </c>
      <c r="B2221" s="88" t="s">
        <v>4797</v>
      </c>
      <c r="C2221" s="88" t="s">
        <v>8376</v>
      </c>
      <c r="D2221" s="89" t="s">
        <v>12266</v>
      </c>
      <c r="E2221" s="135">
        <v>13</v>
      </c>
      <c r="F2221" s="135">
        <v>2</v>
      </c>
      <c r="G2221" s="90">
        <f t="shared" si="38"/>
        <v>26</v>
      </c>
      <c r="H2221" s="91"/>
      <c r="I2221" s="92"/>
      <c r="J2221" s="92"/>
      <c r="K2221" s="92"/>
      <c r="L2221" s="92"/>
      <c r="M2221" s="93"/>
      <c r="N2221" s="94"/>
      <c r="O2221" s="95"/>
      <c r="P2221" s="95"/>
      <c r="Q2221" s="95"/>
      <c r="R2221" s="97"/>
      <c r="S2221" s="94"/>
      <c r="T2221" s="95"/>
      <c r="U2221" s="96"/>
      <c r="V2221" s="95"/>
      <c r="W2221" s="95"/>
      <c r="X2221" s="97"/>
      <c r="Y2221" s="94"/>
      <c r="Z2221" s="95"/>
      <c r="AA2221" s="96"/>
      <c r="AB2221" s="95"/>
      <c r="AC2221" s="95"/>
      <c r="AD2221" s="97"/>
      <c r="AE2221" s="94"/>
      <c r="AF2221" s="96"/>
      <c r="AG2221" s="96"/>
      <c r="AH2221" s="95"/>
      <c r="AI2221" s="95"/>
      <c r="AJ2221" s="95"/>
      <c r="AK2221" s="95"/>
      <c r="AL2221" s="94"/>
      <c r="AM2221" s="96"/>
      <c r="AN2221" s="96"/>
      <c r="AO2221" s="95"/>
      <c r="AP2221" s="95"/>
      <c r="AQ2221" s="97"/>
      <c r="AR2221" s="94"/>
      <c r="AS2221" s="96"/>
      <c r="AT2221" s="96"/>
      <c r="AU2221" s="96"/>
      <c r="AV2221" s="95"/>
      <c r="AW2221" s="95"/>
      <c r="AX2221" s="97"/>
      <c r="AY2221" s="97"/>
      <c r="AZ2221" s="97"/>
      <c r="BA2221" s="97"/>
      <c r="BB2221" s="97"/>
      <c r="BC2221" s="98" t="s">
        <v>1366</v>
      </c>
      <c r="BD2221" s="99" t="s">
        <v>12297</v>
      </c>
      <c r="BE2221" s="99"/>
      <c r="BF2221" s="100"/>
      <c r="BG2221" s="103"/>
      <c r="BH2221" s="103"/>
      <c r="BI2221" s="103"/>
      <c r="BJ2221" s="98"/>
      <c r="BK2221" s="98"/>
      <c r="BL2221" s="102"/>
      <c r="BM2221" s="98"/>
      <c r="BT2221" s="99"/>
      <c r="BU2221" s="99"/>
      <c r="BV2221" s="99"/>
      <c r="BW2221" s="99"/>
      <c r="BX2221" s="99"/>
      <c r="CB2221" s="4" t="s">
        <v>1511</v>
      </c>
    </row>
    <row r="2222" ht="13.75" spans="1:80">
      <c r="A2222" s="88" t="s">
        <v>12881</v>
      </c>
      <c r="B2222" s="88" t="s">
        <v>4797</v>
      </c>
      <c r="C2222" s="88" t="s">
        <v>8376</v>
      </c>
      <c r="D2222" s="89" t="s">
        <v>494</v>
      </c>
      <c r="E2222" s="135">
        <v>13</v>
      </c>
      <c r="F2222" s="135">
        <v>8</v>
      </c>
      <c r="G2222" s="90">
        <f t="shared" si="38"/>
        <v>104</v>
      </c>
      <c r="H2222" s="91"/>
      <c r="I2222" s="92"/>
      <c r="J2222" s="92"/>
      <c r="K2222" s="92"/>
      <c r="L2222" s="92"/>
      <c r="M2222" s="93"/>
      <c r="N2222" s="94"/>
      <c r="O2222" s="95"/>
      <c r="P2222" s="95"/>
      <c r="Q2222" s="95"/>
      <c r="R2222" s="97"/>
      <c r="S2222" s="94"/>
      <c r="T2222" s="95"/>
      <c r="U2222" s="96"/>
      <c r="V2222" s="95"/>
      <c r="W2222" s="95"/>
      <c r="X2222" s="97"/>
      <c r="Y2222" s="94"/>
      <c r="Z2222" s="95"/>
      <c r="AA2222" s="96"/>
      <c r="AB2222" s="95"/>
      <c r="AC2222" s="95"/>
      <c r="AD2222" s="97"/>
      <c r="AE2222" s="94"/>
      <c r="AF2222" s="96"/>
      <c r="AG2222" s="96"/>
      <c r="AH2222" s="95"/>
      <c r="AI2222" s="95"/>
      <c r="AJ2222" s="95"/>
      <c r="AK2222" s="95"/>
      <c r="AL2222" s="94"/>
      <c r="AM2222" s="96"/>
      <c r="AN2222" s="96"/>
      <c r="AO2222" s="95"/>
      <c r="AP2222" s="95"/>
      <c r="AQ2222" s="97"/>
      <c r="AR2222" s="94"/>
      <c r="AS2222" s="96"/>
      <c r="AT2222" s="96"/>
      <c r="AU2222" s="96"/>
      <c r="AV2222" s="95"/>
      <c r="AW2222" s="95"/>
      <c r="AX2222" s="97"/>
      <c r="AY2222" s="97"/>
      <c r="AZ2222" s="97"/>
      <c r="BA2222" s="97"/>
      <c r="BB2222" s="97"/>
      <c r="BC2222" s="98" t="s">
        <v>12362</v>
      </c>
      <c r="BD2222" s="99" t="s">
        <v>12300</v>
      </c>
      <c r="BE2222" s="99"/>
      <c r="BF2222" s="100"/>
      <c r="BG2222" s="103"/>
      <c r="BH2222" s="103"/>
      <c r="BI2222" s="103"/>
      <c r="BJ2222" s="98"/>
      <c r="BK2222" s="98"/>
      <c r="BL2222" s="102"/>
      <c r="BM2222" s="98"/>
      <c r="BT2222" s="99"/>
      <c r="BU2222" s="99"/>
      <c r="BV2222" s="99"/>
      <c r="BW2222" s="99"/>
      <c r="BX2222" s="99"/>
      <c r="CB2222" s="4" t="s">
        <v>1511</v>
      </c>
    </row>
    <row r="2223" ht="13.75" spans="1:80">
      <c r="A2223" s="88" t="s">
        <v>12882</v>
      </c>
      <c r="B2223" s="88" t="s">
        <v>4791</v>
      </c>
      <c r="C2223" s="88" t="s">
        <v>4790</v>
      </c>
      <c r="D2223" s="89" t="s">
        <v>12266</v>
      </c>
      <c r="E2223" s="135">
        <v>13</v>
      </c>
      <c r="F2223" s="135">
        <v>6</v>
      </c>
      <c r="G2223" s="90">
        <f t="shared" si="38"/>
        <v>78</v>
      </c>
      <c r="H2223" s="235"/>
      <c r="I2223" s="236"/>
      <c r="J2223" s="236"/>
      <c r="K2223" s="236"/>
      <c r="L2223" s="236"/>
      <c r="M2223" s="237"/>
      <c r="N2223" s="94"/>
      <c r="O2223" s="95"/>
      <c r="P2223" s="95"/>
      <c r="Q2223" s="95"/>
      <c r="R2223" s="97"/>
      <c r="S2223" s="94"/>
      <c r="T2223" s="95"/>
      <c r="U2223" s="96"/>
      <c r="V2223" s="95"/>
      <c r="W2223" s="95"/>
      <c r="X2223" s="97"/>
      <c r="Y2223" s="94"/>
      <c r="Z2223" s="95"/>
      <c r="AA2223" s="96"/>
      <c r="AB2223" s="95"/>
      <c r="AC2223" s="95"/>
      <c r="AD2223" s="97"/>
      <c r="AE2223" s="94"/>
      <c r="AF2223" s="96"/>
      <c r="AG2223" s="96"/>
      <c r="AH2223" s="95"/>
      <c r="AI2223" s="95"/>
      <c r="AJ2223" s="95"/>
      <c r="AK2223" s="95"/>
      <c r="AL2223" s="94"/>
      <c r="AM2223" s="96"/>
      <c r="AN2223" s="96"/>
      <c r="AO2223" s="95"/>
      <c r="AP2223" s="95"/>
      <c r="AQ2223" s="97"/>
      <c r="AR2223" s="94"/>
      <c r="AS2223" s="96"/>
      <c r="AT2223" s="96"/>
      <c r="AU2223" s="96"/>
      <c r="AV2223" s="95"/>
      <c r="AW2223" s="95"/>
      <c r="AX2223" s="97"/>
      <c r="AY2223" s="97"/>
      <c r="AZ2223" s="97"/>
      <c r="BA2223" s="97"/>
      <c r="BB2223" s="97"/>
      <c r="BC2223" s="98" t="s">
        <v>1366</v>
      </c>
      <c r="BD2223" s="99" t="s">
        <v>12297</v>
      </c>
      <c r="BE2223" s="99"/>
      <c r="BF2223" s="100"/>
      <c r="BG2223" s="103"/>
      <c r="BH2223" s="103"/>
      <c r="BI2223" s="103"/>
      <c r="BJ2223" s="98"/>
      <c r="BK2223" s="98"/>
      <c r="BL2223" s="102"/>
      <c r="BM2223" s="98"/>
      <c r="BT2223" s="99"/>
      <c r="BU2223" s="99"/>
      <c r="BV2223" s="99"/>
      <c r="BW2223" s="99"/>
      <c r="BX2223" s="99"/>
      <c r="CB2223" s="4" t="s">
        <v>1511</v>
      </c>
    </row>
    <row r="2224" ht="13.75" spans="1:80">
      <c r="A2224" s="88" t="s">
        <v>12882</v>
      </c>
      <c r="B2224" s="88" t="s">
        <v>4791</v>
      </c>
      <c r="C2224" s="88" t="s">
        <v>4790</v>
      </c>
      <c r="D2224" s="89" t="s">
        <v>494</v>
      </c>
      <c r="E2224" s="135">
        <v>13</v>
      </c>
      <c r="F2224" s="135">
        <v>9</v>
      </c>
      <c r="G2224" s="90">
        <f t="shared" si="38"/>
        <v>117</v>
      </c>
      <c r="H2224" s="235"/>
      <c r="I2224" s="236"/>
      <c r="J2224" s="236"/>
      <c r="K2224" s="236"/>
      <c r="L2224" s="236"/>
      <c r="M2224" s="237"/>
      <c r="N2224" s="94"/>
      <c r="O2224" s="95"/>
      <c r="P2224" s="95"/>
      <c r="Q2224" s="95"/>
      <c r="R2224" s="97"/>
      <c r="S2224" s="94"/>
      <c r="T2224" s="95"/>
      <c r="U2224" s="96"/>
      <c r="V2224" s="95"/>
      <c r="W2224" s="95"/>
      <c r="X2224" s="97"/>
      <c r="Y2224" s="94"/>
      <c r="Z2224" s="95"/>
      <c r="AA2224" s="96"/>
      <c r="AB2224" s="95"/>
      <c r="AC2224" s="95"/>
      <c r="AD2224" s="97"/>
      <c r="AE2224" s="94"/>
      <c r="AF2224" s="96"/>
      <c r="AG2224" s="96"/>
      <c r="AH2224" s="95"/>
      <c r="AI2224" s="95"/>
      <c r="AJ2224" s="95"/>
      <c r="AK2224" s="95"/>
      <c r="AL2224" s="94"/>
      <c r="AM2224" s="96"/>
      <c r="AN2224" s="96"/>
      <c r="AO2224" s="95"/>
      <c r="AP2224" s="95"/>
      <c r="AQ2224" s="97"/>
      <c r="AR2224" s="94"/>
      <c r="AS2224" s="96"/>
      <c r="AT2224" s="96"/>
      <c r="AU2224" s="96"/>
      <c r="AV2224" s="95"/>
      <c r="AW2224" s="95"/>
      <c r="AX2224" s="97"/>
      <c r="AY2224" s="97"/>
      <c r="AZ2224" s="97"/>
      <c r="BA2224" s="97"/>
      <c r="BB2224" s="97"/>
      <c r="BC2224" s="98" t="s">
        <v>12362</v>
      </c>
      <c r="BD2224" s="99" t="s">
        <v>12300</v>
      </c>
      <c r="BE2224" s="99"/>
      <c r="BF2224" s="100"/>
      <c r="BG2224" s="103"/>
      <c r="BH2224" s="103"/>
      <c r="BI2224" s="103"/>
      <c r="BJ2224" s="98"/>
      <c r="BK2224" s="98"/>
      <c r="BL2224" s="102"/>
      <c r="BM2224" s="98"/>
      <c r="BT2224" s="99"/>
      <c r="BU2224" s="99"/>
      <c r="BV2224" s="99"/>
      <c r="BW2224" s="99"/>
      <c r="BX2224" s="99"/>
      <c r="CB2224" s="4" t="s">
        <v>1511</v>
      </c>
    </row>
    <row r="2225" ht="13.75" spans="1:80">
      <c r="A2225" s="88" t="s">
        <v>12882</v>
      </c>
      <c r="B2225" s="88" t="s">
        <v>4791</v>
      </c>
      <c r="C2225" s="88" t="s">
        <v>4794</v>
      </c>
      <c r="D2225" s="89" t="s">
        <v>12266</v>
      </c>
      <c r="E2225" s="135">
        <v>13</v>
      </c>
      <c r="F2225" s="135">
        <v>24</v>
      </c>
      <c r="G2225" s="135">
        <f t="shared" si="38"/>
        <v>312</v>
      </c>
      <c r="H2225" s="235"/>
      <c r="I2225" s="236"/>
      <c r="J2225" s="236"/>
      <c r="K2225" s="236"/>
      <c r="L2225" s="236"/>
      <c r="M2225" s="237"/>
      <c r="N2225" s="94"/>
      <c r="O2225" s="95"/>
      <c r="P2225" s="95"/>
      <c r="Q2225" s="95"/>
      <c r="R2225" s="97"/>
      <c r="S2225" s="94"/>
      <c r="T2225" s="95"/>
      <c r="U2225" s="96"/>
      <c r="V2225" s="95"/>
      <c r="W2225" s="95"/>
      <c r="X2225" s="97"/>
      <c r="Y2225" s="94"/>
      <c r="Z2225" s="95"/>
      <c r="AA2225" s="96"/>
      <c r="AB2225" s="95"/>
      <c r="AC2225" s="95"/>
      <c r="AD2225" s="97"/>
      <c r="AE2225" s="94"/>
      <c r="AF2225" s="96"/>
      <c r="AG2225" s="96"/>
      <c r="AH2225" s="95"/>
      <c r="AI2225" s="95"/>
      <c r="AJ2225" s="95"/>
      <c r="AK2225" s="95"/>
      <c r="AL2225" s="94"/>
      <c r="AM2225" s="96"/>
      <c r="AN2225" s="96"/>
      <c r="AO2225" s="95"/>
      <c r="AP2225" s="95"/>
      <c r="AQ2225" s="97"/>
      <c r="AR2225" s="94"/>
      <c r="AS2225" s="96"/>
      <c r="AT2225" s="96"/>
      <c r="AU2225" s="96"/>
      <c r="AV2225" s="95"/>
      <c r="AW2225" s="95"/>
      <c r="AX2225" s="97"/>
      <c r="AY2225" s="97"/>
      <c r="AZ2225" s="97"/>
      <c r="BA2225" s="97"/>
      <c r="BB2225" s="97"/>
      <c r="BC2225" s="98" t="s">
        <v>1366</v>
      </c>
      <c r="BD2225" s="99" t="s">
        <v>12297</v>
      </c>
      <c r="BE2225" s="99"/>
      <c r="BF2225" s="100"/>
      <c r="BG2225" s="103"/>
      <c r="BH2225" s="103"/>
      <c r="BI2225" s="103"/>
      <c r="BJ2225" s="98"/>
      <c r="BK2225" s="98"/>
      <c r="BL2225" s="102"/>
      <c r="BM2225" s="98"/>
      <c r="BT2225" s="99"/>
      <c r="BU2225" s="99"/>
      <c r="BV2225" s="99"/>
      <c r="BW2225" s="99"/>
      <c r="BX2225" s="99"/>
      <c r="CB2225" s="4" t="s">
        <v>1511</v>
      </c>
    </row>
    <row r="2226" ht="13.75" spans="1:80">
      <c r="A2226" s="88" t="s">
        <v>12882</v>
      </c>
      <c r="B2226" s="88" t="s">
        <v>4791</v>
      </c>
      <c r="C2226" s="88" t="s">
        <v>4794</v>
      </c>
      <c r="D2226" s="89" t="s">
        <v>494</v>
      </c>
      <c r="E2226" s="135">
        <v>13</v>
      </c>
      <c r="F2226" s="135">
        <v>32</v>
      </c>
      <c r="G2226" s="135">
        <f t="shared" si="38"/>
        <v>416</v>
      </c>
      <c r="H2226" s="235"/>
      <c r="I2226" s="236"/>
      <c r="J2226" s="236"/>
      <c r="K2226" s="236"/>
      <c r="L2226" s="236"/>
      <c r="M2226" s="237"/>
      <c r="N2226" s="94"/>
      <c r="O2226" s="95"/>
      <c r="P2226" s="95"/>
      <c r="Q2226" s="95"/>
      <c r="R2226" s="97"/>
      <c r="S2226" s="94"/>
      <c r="T2226" s="95"/>
      <c r="U2226" s="96"/>
      <c r="V2226" s="95"/>
      <c r="W2226" s="95"/>
      <c r="X2226" s="97"/>
      <c r="Y2226" s="94"/>
      <c r="Z2226" s="95"/>
      <c r="AA2226" s="96"/>
      <c r="AB2226" s="95"/>
      <c r="AC2226" s="95"/>
      <c r="AD2226" s="97"/>
      <c r="AE2226" s="94"/>
      <c r="AF2226" s="96"/>
      <c r="AG2226" s="96"/>
      <c r="AH2226" s="95"/>
      <c r="AI2226" s="95"/>
      <c r="AJ2226" s="95"/>
      <c r="AK2226" s="95"/>
      <c r="AL2226" s="94"/>
      <c r="AM2226" s="96"/>
      <c r="AN2226" s="96"/>
      <c r="AO2226" s="95"/>
      <c r="AP2226" s="95"/>
      <c r="AQ2226" s="97"/>
      <c r="AR2226" s="94"/>
      <c r="AS2226" s="96"/>
      <c r="AT2226" s="96"/>
      <c r="AU2226" s="96"/>
      <c r="AV2226" s="95"/>
      <c r="AW2226" s="95"/>
      <c r="AX2226" s="97"/>
      <c r="AY2226" s="97"/>
      <c r="AZ2226" s="97"/>
      <c r="BA2226" s="97"/>
      <c r="BB2226" s="97"/>
      <c r="BC2226" s="98" t="s">
        <v>12362</v>
      </c>
      <c r="BD2226" s="99" t="s">
        <v>12300</v>
      </c>
      <c r="BE2226" s="99"/>
      <c r="BF2226" s="100"/>
      <c r="BG2226" s="103"/>
      <c r="BH2226" s="103"/>
      <c r="BI2226" s="103"/>
      <c r="BJ2226" s="98"/>
      <c r="BK2226" s="98"/>
      <c r="BL2226" s="102"/>
      <c r="BM2226" s="98"/>
      <c r="BT2226" s="99"/>
      <c r="BU2226" s="99"/>
      <c r="BV2226" s="99"/>
      <c r="BW2226" s="99"/>
      <c r="BX2226" s="99"/>
      <c r="CB2226" s="4" t="s">
        <v>1511</v>
      </c>
    </row>
    <row r="2227" ht="13.75" spans="1:80">
      <c r="A2227" s="88" t="s">
        <v>12883</v>
      </c>
      <c r="B2227" s="88" t="s">
        <v>4791</v>
      </c>
      <c r="C2227" s="88" t="s">
        <v>8361</v>
      </c>
      <c r="D2227" s="89" t="s">
        <v>12266</v>
      </c>
      <c r="E2227" s="135">
        <v>13</v>
      </c>
      <c r="F2227" s="135">
        <v>6</v>
      </c>
      <c r="G2227" s="135">
        <f t="shared" si="38"/>
        <v>78</v>
      </c>
      <c r="H2227" s="235"/>
      <c r="I2227" s="236"/>
      <c r="J2227" s="236"/>
      <c r="K2227" s="236"/>
      <c r="L2227" s="236"/>
      <c r="M2227" s="237"/>
      <c r="N2227" s="94"/>
      <c r="O2227" s="95"/>
      <c r="P2227" s="95"/>
      <c r="Q2227" s="95"/>
      <c r="R2227" s="97"/>
      <c r="S2227" s="94"/>
      <c r="T2227" s="95"/>
      <c r="U2227" s="96"/>
      <c r="V2227" s="95"/>
      <c r="W2227" s="95"/>
      <c r="X2227" s="97"/>
      <c r="Y2227" s="94"/>
      <c r="Z2227" s="95"/>
      <c r="AA2227" s="96"/>
      <c r="AB2227" s="95"/>
      <c r="AC2227" s="95"/>
      <c r="AD2227" s="97"/>
      <c r="AE2227" s="94"/>
      <c r="AF2227" s="96"/>
      <c r="AG2227" s="96"/>
      <c r="AH2227" s="95"/>
      <c r="AI2227" s="95"/>
      <c r="AJ2227" s="95"/>
      <c r="AK2227" s="95"/>
      <c r="AL2227" s="94"/>
      <c r="AM2227" s="96"/>
      <c r="AN2227" s="96"/>
      <c r="AO2227" s="95"/>
      <c r="AP2227" s="95"/>
      <c r="AQ2227" s="97"/>
      <c r="AR2227" s="94"/>
      <c r="AS2227" s="96"/>
      <c r="AT2227" s="96"/>
      <c r="AU2227" s="96"/>
      <c r="AV2227" s="95"/>
      <c r="AW2227" s="95"/>
      <c r="AX2227" s="97"/>
      <c r="AY2227" s="97"/>
      <c r="AZ2227" s="97"/>
      <c r="BA2227" s="97"/>
      <c r="BB2227" s="97"/>
      <c r="BC2227" s="98" t="s">
        <v>1366</v>
      </c>
      <c r="BD2227" s="99" t="s">
        <v>1366</v>
      </c>
      <c r="BE2227" s="99"/>
      <c r="BF2227" s="100"/>
      <c r="BG2227" s="103"/>
      <c r="BH2227" s="103"/>
      <c r="BI2227" s="103"/>
      <c r="BJ2227" s="98"/>
      <c r="BK2227" s="98"/>
      <c r="BL2227" s="102"/>
      <c r="BM2227" s="98"/>
      <c r="BT2227" s="99"/>
      <c r="BU2227" s="99"/>
      <c r="BV2227" s="99"/>
      <c r="BW2227" s="99"/>
      <c r="BX2227" s="99"/>
      <c r="CB2227" s="4" t="s">
        <v>1511</v>
      </c>
    </row>
    <row r="2228" ht="13.75" spans="1:80">
      <c r="A2228" s="88" t="s">
        <v>12883</v>
      </c>
      <c r="B2228" s="88" t="s">
        <v>4791</v>
      </c>
      <c r="C2228" s="88" t="s">
        <v>8361</v>
      </c>
      <c r="D2228" s="89" t="s">
        <v>494</v>
      </c>
      <c r="E2228" s="135">
        <v>13</v>
      </c>
      <c r="F2228" s="135">
        <v>9</v>
      </c>
      <c r="G2228" s="135">
        <f t="shared" si="38"/>
        <v>117</v>
      </c>
      <c r="H2228" s="235"/>
      <c r="I2228" s="236"/>
      <c r="J2228" s="236"/>
      <c r="K2228" s="236"/>
      <c r="L2228" s="236"/>
      <c r="M2228" s="237"/>
      <c r="N2228" s="94"/>
      <c r="O2228" s="95"/>
      <c r="P2228" s="95"/>
      <c r="Q2228" s="95"/>
      <c r="R2228" s="97"/>
      <c r="S2228" s="94"/>
      <c r="T2228" s="95"/>
      <c r="U2228" s="96"/>
      <c r="V2228" s="95"/>
      <c r="W2228" s="95"/>
      <c r="X2228" s="97"/>
      <c r="Y2228" s="94"/>
      <c r="Z2228" s="95"/>
      <c r="AA2228" s="96"/>
      <c r="AB2228" s="95"/>
      <c r="AC2228" s="95"/>
      <c r="AD2228" s="97"/>
      <c r="AE2228" s="94"/>
      <c r="AF2228" s="96"/>
      <c r="AG2228" s="96"/>
      <c r="AH2228" s="95"/>
      <c r="AI2228" s="95"/>
      <c r="AJ2228" s="95"/>
      <c r="AK2228" s="95"/>
      <c r="AL2228" s="94"/>
      <c r="AM2228" s="96"/>
      <c r="AN2228" s="96"/>
      <c r="AO2228" s="95"/>
      <c r="AP2228" s="95"/>
      <c r="AQ2228" s="97"/>
      <c r="AR2228" s="94"/>
      <c r="AS2228" s="96"/>
      <c r="AT2228" s="96"/>
      <c r="AU2228" s="96"/>
      <c r="AV2228" s="95"/>
      <c r="AW2228" s="95"/>
      <c r="AX2228" s="97"/>
      <c r="AY2228" s="97"/>
      <c r="AZ2228" s="97"/>
      <c r="BA2228" s="97"/>
      <c r="BB2228" s="97"/>
      <c r="BC2228" s="98" t="s">
        <v>12362</v>
      </c>
      <c r="BD2228" s="99" t="s">
        <v>12362</v>
      </c>
      <c r="BE2228" s="99"/>
      <c r="BF2228" s="100"/>
      <c r="BG2228" s="103"/>
      <c r="BH2228" s="103"/>
      <c r="BI2228" s="103"/>
      <c r="BJ2228" s="98"/>
      <c r="BK2228" s="98"/>
      <c r="BL2228" s="102"/>
      <c r="BM2228" s="98"/>
      <c r="BT2228" s="99"/>
      <c r="BU2228" s="99"/>
      <c r="BV2228" s="99"/>
      <c r="BW2228" s="99"/>
      <c r="BX2228" s="99"/>
      <c r="CB2228" s="4" t="s">
        <v>1511</v>
      </c>
    </row>
    <row r="2229" ht="13.75" spans="1:80">
      <c r="A2229" s="88" t="s">
        <v>12883</v>
      </c>
      <c r="B2229" s="88" t="s">
        <v>4791</v>
      </c>
      <c r="C2229" s="88" t="s">
        <v>8359</v>
      </c>
      <c r="D2229" s="89" t="s">
        <v>12266</v>
      </c>
      <c r="E2229" s="135">
        <v>13</v>
      </c>
      <c r="F2229" s="135">
        <v>24</v>
      </c>
      <c r="G2229" s="135">
        <f t="shared" si="38"/>
        <v>312</v>
      </c>
      <c r="H2229" s="235"/>
      <c r="I2229" s="236"/>
      <c r="J2229" s="236"/>
      <c r="K2229" s="236"/>
      <c r="L2229" s="236"/>
      <c r="M2229" s="237"/>
      <c r="N2229" s="94"/>
      <c r="O2229" s="95"/>
      <c r="P2229" s="95"/>
      <c r="Q2229" s="95"/>
      <c r="R2229" s="97"/>
      <c r="S2229" s="94"/>
      <c r="T2229" s="95"/>
      <c r="U2229" s="96"/>
      <c r="V2229" s="95"/>
      <c r="W2229" s="95"/>
      <c r="X2229" s="97"/>
      <c r="Y2229" s="94"/>
      <c r="Z2229" s="95"/>
      <c r="AA2229" s="96"/>
      <c r="AB2229" s="95"/>
      <c r="AC2229" s="95"/>
      <c r="AD2229" s="97"/>
      <c r="AE2229" s="94"/>
      <c r="AF2229" s="96"/>
      <c r="AG2229" s="96"/>
      <c r="AH2229" s="95"/>
      <c r="AI2229" s="95"/>
      <c r="AJ2229" s="95"/>
      <c r="AK2229" s="95"/>
      <c r="AL2229" s="94"/>
      <c r="AM2229" s="96"/>
      <c r="AN2229" s="96"/>
      <c r="AO2229" s="95"/>
      <c r="AP2229" s="95"/>
      <c r="AQ2229" s="97"/>
      <c r="AR2229" s="94"/>
      <c r="AS2229" s="96"/>
      <c r="AT2229" s="96"/>
      <c r="AU2229" s="96"/>
      <c r="AV2229" s="95"/>
      <c r="AW2229" s="95"/>
      <c r="AX2229" s="97"/>
      <c r="AY2229" s="97"/>
      <c r="AZ2229" s="97"/>
      <c r="BA2229" s="97"/>
      <c r="BB2229" s="97"/>
      <c r="BC2229" s="98" t="s">
        <v>1366</v>
      </c>
      <c r="BD2229" s="99" t="s">
        <v>1366</v>
      </c>
      <c r="BE2229" s="99"/>
      <c r="BF2229" s="100"/>
      <c r="BG2229" s="103"/>
      <c r="BH2229" s="103"/>
      <c r="BI2229" s="103"/>
      <c r="BJ2229" s="98"/>
      <c r="BK2229" s="98"/>
      <c r="BL2229" s="102"/>
      <c r="BM2229" s="98"/>
      <c r="BT2229" s="99"/>
      <c r="BU2229" s="99"/>
      <c r="BV2229" s="99"/>
      <c r="BW2229" s="99"/>
      <c r="BX2229" s="99"/>
      <c r="CB2229" s="4" t="s">
        <v>1511</v>
      </c>
    </row>
    <row r="2230" ht="13.75" spans="1:80">
      <c r="A2230" s="88" t="s">
        <v>12883</v>
      </c>
      <c r="B2230" s="88" t="s">
        <v>4791</v>
      </c>
      <c r="C2230" s="88" t="s">
        <v>8359</v>
      </c>
      <c r="D2230" s="89" t="s">
        <v>494</v>
      </c>
      <c r="E2230" s="135">
        <v>13</v>
      </c>
      <c r="F2230" s="135">
        <v>32</v>
      </c>
      <c r="G2230" s="135">
        <f t="shared" si="38"/>
        <v>416</v>
      </c>
      <c r="H2230" s="235"/>
      <c r="I2230" s="236"/>
      <c r="J2230" s="236"/>
      <c r="K2230" s="236"/>
      <c r="L2230" s="236"/>
      <c r="M2230" s="237"/>
      <c r="N2230" s="94"/>
      <c r="O2230" s="95"/>
      <c r="P2230" s="95"/>
      <c r="Q2230" s="95"/>
      <c r="R2230" s="97"/>
      <c r="S2230" s="94"/>
      <c r="T2230" s="95"/>
      <c r="U2230" s="96"/>
      <c r="V2230" s="95"/>
      <c r="W2230" s="95"/>
      <c r="X2230" s="97"/>
      <c r="Y2230" s="94"/>
      <c r="Z2230" s="95"/>
      <c r="AA2230" s="96"/>
      <c r="AB2230" s="95"/>
      <c r="AC2230" s="95"/>
      <c r="AD2230" s="97"/>
      <c r="AE2230" s="94"/>
      <c r="AF2230" s="96"/>
      <c r="AG2230" s="96"/>
      <c r="AH2230" s="95"/>
      <c r="AI2230" s="95"/>
      <c r="AJ2230" s="95"/>
      <c r="AK2230" s="95"/>
      <c r="AL2230" s="94"/>
      <c r="AM2230" s="96"/>
      <c r="AN2230" s="96"/>
      <c r="AO2230" s="95"/>
      <c r="AP2230" s="95"/>
      <c r="AQ2230" s="97"/>
      <c r="AR2230" s="94"/>
      <c r="AS2230" s="96"/>
      <c r="AT2230" s="96"/>
      <c r="AU2230" s="96"/>
      <c r="AV2230" s="95"/>
      <c r="AW2230" s="95"/>
      <c r="AX2230" s="97"/>
      <c r="AY2230" s="97"/>
      <c r="AZ2230" s="97"/>
      <c r="BA2230" s="97"/>
      <c r="BB2230" s="97"/>
      <c r="BC2230" s="98" t="s">
        <v>12362</v>
      </c>
      <c r="BD2230" s="99" t="s">
        <v>12362</v>
      </c>
      <c r="BE2230" s="99"/>
      <c r="BF2230" s="100"/>
      <c r="BG2230" s="103"/>
      <c r="BH2230" s="103"/>
      <c r="BI2230" s="103"/>
      <c r="BJ2230" s="98"/>
      <c r="BK2230" s="98"/>
      <c r="BL2230" s="102"/>
      <c r="BM2230" s="98"/>
      <c r="BT2230" s="99"/>
      <c r="BU2230" s="99"/>
      <c r="BV2230" s="99"/>
      <c r="BW2230" s="99"/>
      <c r="BX2230" s="99"/>
      <c r="CB2230" s="4" t="s">
        <v>1511</v>
      </c>
    </row>
    <row r="2231" ht="13.75" spans="1:80">
      <c r="A2231" s="88" t="s">
        <v>12884</v>
      </c>
      <c r="B2231" s="88">
        <v>93300373</v>
      </c>
      <c r="C2231" s="88">
        <v>10701035</v>
      </c>
      <c r="D2231" s="89" t="s">
        <v>12266</v>
      </c>
      <c r="E2231" s="135">
        <v>12</v>
      </c>
      <c r="F2231" s="135">
        <v>63</v>
      </c>
      <c r="G2231" s="90">
        <f t="shared" si="38"/>
        <v>756</v>
      </c>
      <c r="H2231" s="91"/>
      <c r="I2231" s="92"/>
      <c r="J2231" s="92"/>
      <c r="K2231" s="92"/>
      <c r="L2231" s="92"/>
      <c r="M2231" s="93"/>
      <c r="N2231" s="94"/>
      <c r="O2231" s="95"/>
      <c r="P2231" s="95"/>
      <c r="Q2231" s="95"/>
      <c r="R2231" s="97"/>
      <c r="S2231" s="94"/>
      <c r="T2231" s="95"/>
      <c r="U2231" s="96"/>
      <c r="V2231" s="95"/>
      <c r="W2231" s="95"/>
      <c r="X2231" s="97"/>
      <c r="Y2231" s="94"/>
      <c r="Z2231" s="95"/>
      <c r="AA2231" s="96"/>
      <c r="AB2231" s="95"/>
      <c r="AC2231" s="95"/>
      <c r="AD2231" s="97"/>
      <c r="AE2231" s="94"/>
      <c r="AF2231" s="96"/>
      <c r="AG2231" s="96"/>
      <c r="AH2231" s="95"/>
      <c r="AI2231" s="95"/>
      <c r="AJ2231" s="95"/>
      <c r="AK2231" s="95"/>
      <c r="AL2231" s="94"/>
      <c r="AM2231" s="96"/>
      <c r="AN2231" s="96"/>
      <c r="AO2231" s="95"/>
      <c r="AP2231" s="95"/>
      <c r="AQ2231" s="97"/>
      <c r="AR2231" s="94"/>
      <c r="AS2231" s="96"/>
      <c r="AT2231" s="96"/>
      <c r="AU2231" s="96"/>
      <c r="AV2231" s="95"/>
      <c r="AW2231" s="95"/>
      <c r="AX2231" s="97"/>
      <c r="AY2231" s="97"/>
      <c r="AZ2231" s="97"/>
      <c r="BA2231" s="97"/>
      <c r="BB2231" s="97"/>
      <c r="BC2231" s="98" t="s">
        <v>1366</v>
      </c>
      <c r="BD2231" s="99" t="s">
        <v>1366</v>
      </c>
      <c r="BE2231" s="99"/>
      <c r="BF2231" s="100"/>
      <c r="BG2231" s="103"/>
      <c r="BH2231" s="103"/>
      <c r="BI2231" s="103"/>
      <c r="BJ2231" s="98"/>
      <c r="BK2231" s="98"/>
      <c r="BL2231" s="102"/>
      <c r="BM2231" s="98"/>
      <c r="BT2231" s="99"/>
      <c r="BU2231" s="99"/>
      <c r="BV2231" s="99"/>
      <c r="BW2231" s="99"/>
      <c r="BX2231" s="99"/>
      <c r="CB2231" s="4" t="s">
        <v>1511</v>
      </c>
    </row>
    <row r="2232" ht="13.75" spans="1:80">
      <c r="A2232" s="88" t="s">
        <v>12884</v>
      </c>
      <c r="B2232" s="88">
        <v>93300373</v>
      </c>
      <c r="C2232" s="88">
        <v>10701035</v>
      </c>
      <c r="D2232" s="89" t="s">
        <v>494</v>
      </c>
      <c r="E2232" s="135">
        <v>12</v>
      </c>
      <c r="F2232" s="135">
        <v>79</v>
      </c>
      <c r="G2232" s="90">
        <f t="shared" si="38"/>
        <v>948</v>
      </c>
      <c r="H2232" s="91"/>
      <c r="I2232" s="92"/>
      <c r="J2232" s="92"/>
      <c r="K2232" s="92"/>
      <c r="L2232" s="92"/>
      <c r="M2232" s="93"/>
      <c r="N2232" s="94"/>
      <c r="O2232" s="95"/>
      <c r="P2232" s="95"/>
      <c r="Q2232" s="95"/>
      <c r="R2232" s="97"/>
      <c r="S2232" s="94"/>
      <c r="T2232" s="95"/>
      <c r="U2232" s="96"/>
      <c r="V2232" s="95"/>
      <c r="W2232" s="95"/>
      <c r="X2232" s="97"/>
      <c r="Y2232" s="94"/>
      <c r="Z2232" s="95"/>
      <c r="AA2232" s="96"/>
      <c r="AB2232" s="95"/>
      <c r="AC2232" s="95"/>
      <c r="AD2232" s="97"/>
      <c r="AE2232" s="94"/>
      <c r="AF2232" s="96"/>
      <c r="AG2232" s="96"/>
      <c r="AH2232" s="95"/>
      <c r="AI2232" s="95"/>
      <c r="AJ2232" s="95"/>
      <c r="AK2232" s="95"/>
      <c r="AL2232" s="94"/>
      <c r="AM2232" s="96"/>
      <c r="AN2232" s="96"/>
      <c r="AO2232" s="95"/>
      <c r="AP2232" s="95"/>
      <c r="AQ2232" s="97"/>
      <c r="AR2232" s="94"/>
      <c r="AS2232" s="96"/>
      <c r="AT2232" s="96"/>
      <c r="AU2232" s="96"/>
      <c r="AV2232" s="95"/>
      <c r="AW2232" s="95"/>
      <c r="AX2232" s="97"/>
      <c r="AY2232" s="97"/>
      <c r="AZ2232" s="97"/>
      <c r="BA2232" s="97"/>
      <c r="BB2232" s="97"/>
      <c r="BC2232" s="98" t="s">
        <v>12362</v>
      </c>
      <c r="BD2232" s="99" t="s">
        <v>12362</v>
      </c>
      <c r="BE2232" s="99"/>
      <c r="BF2232" s="100"/>
      <c r="BG2232" s="103"/>
      <c r="BH2232" s="103"/>
      <c r="BI2232" s="103"/>
      <c r="BJ2232" s="98"/>
      <c r="BK2232" s="98"/>
      <c r="BL2232" s="102"/>
      <c r="BM2232" s="98"/>
      <c r="BT2232" s="99"/>
      <c r="BU2232" s="99"/>
      <c r="BV2232" s="99"/>
      <c r="BW2232" s="99"/>
      <c r="BX2232" s="99"/>
      <c r="CB2232" s="4" t="s">
        <v>1511</v>
      </c>
    </row>
    <row r="2233" ht="13.75" spans="1:80">
      <c r="A2233" s="88" t="s">
        <v>12884</v>
      </c>
      <c r="B2233" s="88">
        <v>93300373</v>
      </c>
      <c r="C2233" s="88">
        <v>10701042</v>
      </c>
      <c r="D2233" s="89" t="s">
        <v>12266</v>
      </c>
      <c r="E2233" s="135">
        <v>12</v>
      </c>
      <c r="F2233" s="135">
        <v>63</v>
      </c>
      <c r="G2233" s="135">
        <f t="shared" si="38"/>
        <v>756</v>
      </c>
      <c r="H2233" s="91"/>
      <c r="I2233" s="92"/>
      <c r="J2233" s="92"/>
      <c r="K2233" s="92"/>
      <c r="L2233" s="92"/>
      <c r="M2233" s="93"/>
      <c r="N2233" s="94"/>
      <c r="O2233" s="95"/>
      <c r="P2233" s="95"/>
      <c r="Q2233" s="95"/>
      <c r="R2233" s="97"/>
      <c r="S2233" s="94"/>
      <c r="T2233" s="95"/>
      <c r="U2233" s="96"/>
      <c r="V2233" s="95"/>
      <c r="W2233" s="95"/>
      <c r="X2233" s="97"/>
      <c r="Y2233" s="94"/>
      <c r="Z2233" s="95"/>
      <c r="AA2233" s="96"/>
      <c r="AB2233" s="95"/>
      <c r="AC2233" s="95"/>
      <c r="AD2233" s="97"/>
      <c r="AE2233" s="94"/>
      <c r="AF2233" s="96"/>
      <c r="AG2233" s="96"/>
      <c r="AH2233" s="95"/>
      <c r="AI2233" s="95"/>
      <c r="AJ2233" s="95"/>
      <c r="AK2233" s="95"/>
      <c r="AL2233" s="94"/>
      <c r="AM2233" s="96"/>
      <c r="AN2233" s="96"/>
      <c r="AO2233" s="95"/>
      <c r="AP2233" s="95"/>
      <c r="AQ2233" s="97"/>
      <c r="AR2233" s="94"/>
      <c r="AS2233" s="96"/>
      <c r="AT2233" s="96"/>
      <c r="AU2233" s="96"/>
      <c r="AV2233" s="95"/>
      <c r="AW2233" s="95"/>
      <c r="AX2233" s="97"/>
      <c r="AY2233" s="97"/>
      <c r="AZ2233" s="97"/>
      <c r="BA2233" s="97"/>
      <c r="BB2233" s="97"/>
      <c r="BC2233" s="98" t="s">
        <v>1366</v>
      </c>
      <c r="BD2233" s="99" t="s">
        <v>1366</v>
      </c>
      <c r="BE2233" s="99"/>
      <c r="BF2233" s="100"/>
      <c r="BG2233" s="103"/>
      <c r="BH2233" s="103"/>
      <c r="BI2233" s="103"/>
      <c r="BJ2233" s="98"/>
      <c r="BK2233" s="98"/>
      <c r="BL2233" s="102"/>
      <c r="BM2233" s="98"/>
      <c r="BT2233" s="99"/>
      <c r="BU2233" s="99"/>
      <c r="BV2233" s="99"/>
      <c r="BW2233" s="99"/>
      <c r="BX2233" s="99"/>
      <c r="CB2233" s="4" t="s">
        <v>1511</v>
      </c>
    </row>
    <row r="2234" ht="13.75" spans="1:80">
      <c r="A2234" s="88" t="s">
        <v>12884</v>
      </c>
      <c r="B2234" s="88">
        <v>93300373</v>
      </c>
      <c r="C2234" s="88">
        <v>10701042</v>
      </c>
      <c r="D2234" s="89" t="s">
        <v>494</v>
      </c>
      <c r="E2234" s="135">
        <v>12</v>
      </c>
      <c r="F2234" s="135">
        <v>79</v>
      </c>
      <c r="G2234" s="135">
        <f t="shared" si="38"/>
        <v>948</v>
      </c>
      <c r="H2234" s="91"/>
      <c r="I2234" s="92"/>
      <c r="J2234" s="92"/>
      <c r="K2234" s="92"/>
      <c r="L2234" s="92"/>
      <c r="M2234" s="93"/>
      <c r="N2234" s="94"/>
      <c r="O2234" s="95"/>
      <c r="P2234" s="95"/>
      <c r="Q2234" s="95"/>
      <c r="R2234" s="97"/>
      <c r="S2234" s="94"/>
      <c r="T2234" s="95"/>
      <c r="U2234" s="96"/>
      <c r="V2234" s="95"/>
      <c r="W2234" s="95"/>
      <c r="X2234" s="97"/>
      <c r="Y2234" s="94"/>
      <c r="Z2234" s="95"/>
      <c r="AA2234" s="96"/>
      <c r="AB2234" s="95"/>
      <c r="AC2234" s="95"/>
      <c r="AD2234" s="97"/>
      <c r="AE2234" s="94"/>
      <c r="AF2234" s="96"/>
      <c r="AG2234" s="96"/>
      <c r="AH2234" s="95"/>
      <c r="AI2234" s="95"/>
      <c r="AJ2234" s="95"/>
      <c r="AK2234" s="95"/>
      <c r="AL2234" s="94"/>
      <c r="AM2234" s="96"/>
      <c r="AN2234" s="96"/>
      <c r="AO2234" s="95"/>
      <c r="AP2234" s="95"/>
      <c r="AQ2234" s="97"/>
      <c r="AR2234" s="94"/>
      <c r="AS2234" s="96"/>
      <c r="AT2234" s="96"/>
      <c r="AU2234" s="96"/>
      <c r="AV2234" s="95"/>
      <c r="AW2234" s="95"/>
      <c r="AX2234" s="97"/>
      <c r="AY2234" s="97"/>
      <c r="AZ2234" s="97"/>
      <c r="BA2234" s="97"/>
      <c r="BB2234" s="97"/>
      <c r="BC2234" s="98" t="s">
        <v>12362</v>
      </c>
      <c r="BD2234" s="99" t="s">
        <v>12362</v>
      </c>
      <c r="BE2234" s="99"/>
      <c r="BF2234" s="100"/>
      <c r="BG2234" s="103"/>
      <c r="BH2234" s="103"/>
      <c r="BI2234" s="103"/>
      <c r="BJ2234" s="98"/>
      <c r="BK2234" s="98"/>
      <c r="BL2234" s="102"/>
      <c r="BM2234" s="98"/>
      <c r="BT2234" s="99"/>
      <c r="BU2234" s="99"/>
      <c r="BV2234" s="99"/>
      <c r="BW2234" s="99"/>
      <c r="BX2234" s="99"/>
      <c r="CB2234" s="4" t="s">
        <v>1511</v>
      </c>
    </row>
    <row r="2235" ht="13.75" spans="1:80">
      <c r="A2235" s="88" t="s">
        <v>12885</v>
      </c>
      <c r="B2235" s="88">
        <v>93300383</v>
      </c>
      <c r="C2235" s="88">
        <v>10701074</v>
      </c>
      <c r="D2235" s="89" t="s">
        <v>12266</v>
      </c>
      <c r="E2235" s="135">
        <v>12</v>
      </c>
      <c r="F2235" s="135">
        <v>58</v>
      </c>
      <c r="G2235" s="135">
        <f t="shared" si="38"/>
        <v>696</v>
      </c>
      <c r="H2235" s="91"/>
      <c r="I2235" s="92"/>
      <c r="J2235" s="92"/>
      <c r="K2235" s="92"/>
      <c r="L2235" s="92"/>
      <c r="M2235" s="93"/>
      <c r="N2235" s="94"/>
      <c r="O2235" s="95"/>
      <c r="P2235" s="95"/>
      <c r="Q2235" s="95"/>
      <c r="R2235" s="97"/>
      <c r="S2235" s="94"/>
      <c r="T2235" s="95"/>
      <c r="U2235" s="96"/>
      <c r="V2235" s="95"/>
      <c r="W2235" s="95"/>
      <c r="X2235" s="97"/>
      <c r="Y2235" s="94"/>
      <c r="Z2235" s="95"/>
      <c r="AA2235" s="96"/>
      <c r="AB2235" s="95"/>
      <c r="AC2235" s="95"/>
      <c r="AD2235" s="97"/>
      <c r="AE2235" s="94"/>
      <c r="AF2235" s="96"/>
      <c r="AG2235" s="96"/>
      <c r="AH2235" s="95"/>
      <c r="AI2235" s="95"/>
      <c r="AJ2235" s="95"/>
      <c r="AK2235" s="95"/>
      <c r="AL2235" s="94"/>
      <c r="AM2235" s="96"/>
      <c r="AN2235" s="96"/>
      <c r="AO2235" s="95"/>
      <c r="AP2235" s="95"/>
      <c r="AQ2235" s="97"/>
      <c r="AR2235" s="94"/>
      <c r="AS2235" s="96"/>
      <c r="AT2235" s="96"/>
      <c r="AU2235" s="96"/>
      <c r="AV2235" s="95"/>
      <c r="AW2235" s="95"/>
      <c r="AX2235" s="97"/>
      <c r="AY2235" s="97"/>
      <c r="AZ2235" s="97"/>
      <c r="BA2235" s="97"/>
      <c r="BB2235" s="97"/>
      <c r="BC2235" s="98" t="s">
        <v>1366</v>
      </c>
      <c r="BD2235" s="99" t="s">
        <v>1366</v>
      </c>
      <c r="BE2235" s="99"/>
      <c r="BF2235" s="100"/>
      <c r="BG2235" s="103"/>
      <c r="BH2235" s="103"/>
      <c r="BI2235" s="103"/>
      <c r="BJ2235" s="98"/>
      <c r="BK2235" s="98"/>
      <c r="BL2235" s="102"/>
      <c r="BM2235" s="98"/>
      <c r="BT2235" s="99"/>
      <c r="BU2235" s="99"/>
      <c r="BV2235" s="99"/>
      <c r="BW2235" s="99"/>
      <c r="BX2235" s="99"/>
      <c r="CB2235" s="4" t="s">
        <v>1511</v>
      </c>
    </row>
    <row r="2236" ht="13.75" spans="1:80">
      <c r="A2236" s="88" t="s">
        <v>12885</v>
      </c>
      <c r="B2236" s="88">
        <v>93300383</v>
      </c>
      <c r="C2236" s="88">
        <v>10701074</v>
      </c>
      <c r="D2236" s="89" t="s">
        <v>494</v>
      </c>
      <c r="E2236" s="135">
        <v>12</v>
      </c>
      <c r="F2236" s="135">
        <v>72</v>
      </c>
      <c r="G2236" s="135">
        <f t="shared" si="38"/>
        <v>864</v>
      </c>
      <c r="H2236" s="91"/>
      <c r="I2236" s="92"/>
      <c r="J2236" s="92"/>
      <c r="K2236" s="92"/>
      <c r="L2236" s="92"/>
      <c r="M2236" s="93"/>
      <c r="N2236" s="94"/>
      <c r="O2236" s="95"/>
      <c r="P2236" s="95"/>
      <c r="Q2236" s="95"/>
      <c r="R2236" s="97"/>
      <c r="S2236" s="94"/>
      <c r="T2236" s="95"/>
      <c r="U2236" s="96"/>
      <c r="V2236" s="95"/>
      <c r="W2236" s="95"/>
      <c r="X2236" s="97"/>
      <c r="Y2236" s="94"/>
      <c r="Z2236" s="95"/>
      <c r="AA2236" s="96"/>
      <c r="AB2236" s="95"/>
      <c r="AC2236" s="95"/>
      <c r="AD2236" s="97"/>
      <c r="AE2236" s="94"/>
      <c r="AF2236" s="96"/>
      <c r="AG2236" s="96"/>
      <c r="AH2236" s="95"/>
      <c r="AI2236" s="95"/>
      <c r="AJ2236" s="95"/>
      <c r="AK2236" s="95"/>
      <c r="AL2236" s="94"/>
      <c r="AM2236" s="96"/>
      <c r="AN2236" s="96"/>
      <c r="AO2236" s="95"/>
      <c r="AP2236" s="95"/>
      <c r="AQ2236" s="97"/>
      <c r="AR2236" s="94"/>
      <c r="AS2236" s="96"/>
      <c r="AT2236" s="96"/>
      <c r="AU2236" s="96"/>
      <c r="AV2236" s="95"/>
      <c r="AW2236" s="95"/>
      <c r="AX2236" s="97"/>
      <c r="AY2236" s="97"/>
      <c r="AZ2236" s="97"/>
      <c r="BA2236" s="97"/>
      <c r="BB2236" s="97"/>
      <c r="BC2236" s="98" t="s">
        <v>12362</v>
      </c>
      <c r="BD2236" s="99" t="s">
        <v>12362</v>
      </c>
      <c r="BE2236" s="99"/>
      <c r="BF2236" s="100"/>
      <c r="BG2236" s="103"/>
      <c r="BH2236" s="103"/>
      <c r="BI2236" s="103"/>
      <c r="BJ2236" s="98"/>
      <c r="BK2236" s="98"/>
      <c r="BL2236" s="102"/>
      <c r="BM2236" s="98"/>
      <c r="BT2236" s="99"/>
      <c r="BU2236" s="99"/>
      <c r="BV2236" s="99"/>
      <c r="BW2236" s="99"/>
      <c r="BX2236" s="99"/>
      <c r="CB2236" s="4" t="s">
        <v>1511</v>
      </c>
    </row>
    <row r="2237" ht="13.75" spans="1:80">
      <c r="A2237" s="88" t="s">
        <v>12886</v>
      </c>
      <c r="B2237" s="88">
        <v>93300376</v>
      </c>
      <c r="C2237" s="88">
        <v>10701030</v>
      </c>
      <c r="D2237" s="89" t="s">
        <v>12266</v>
      </c>
      <c r="E2237" s="135">
        <v>12</v>
      </c>
      <c r="F2237" s="135">
        <v>247</v>
      </c>
      <c r="G2237" s="135">
        <f t="shared" si="38"/>
        <v>2964</v>
      </c>
      <c r="H2237" s="91"/>
      <c r="I2237" s="92"/>
      <c r="J2237" s="92">
        <v>166</v>
      </c>
      <c r="K2237" s="92">
        <v>195</v>
      </c>
      <c r="L2237" s="92">
        <v>6</v>
      </c>
      <c r="M2237" s="93"/>
      <c r="N2237" s="91"/>
      <c r="O2237" s="92"/>
      <c r="P2237" s="92"/>
      <c r="Q2237" s="92"/>
      <c r="R2237" s="93"/>
      <c r="S2237" s="91"/>
      <c r="T2237" s="92"/>
      <c r="U2237" s="113"/>
      <c r="V2237" s="92"/>
      <c r="W2237" s="92"/>
      <c r="X2237" s="93"/>
      <c r="Y2237" s="91"/>
      <c r="Z2237" s="92"/>
      <c r="AA2237" s="113"/>
      <c r="AB2237" s="92"/>
      <c r="AC2237" s="92"/>
      <c r="AD2237" s="93"/>
      <c r="AE2237" s="94"/>
      <c r="AF2237" s="96"/>
      <c r="AG2237" s="96"/>
      <c r="AH2237" s="95"/>
      <c r="AI2237" s="95"/>
      <c r="AJ2237" s="95"/>
      <c r="AK2237" s="95"/>
      <c r="AL2237" s="94"/>
      <c r="AM2237" s="96"/>
      <c r="AN2237" s="96"/>
      <c r="AO2237" s="95"/>
      <c r="AP2237" s="95"/>
      <c r="AQ2237" s="97"/>
      <c r="AR2237" s="94"/>
      <c r="AS2237" s="96"/>
      <c r="AT2237" s="96"/>
      <c r="AU2237" s="96"/>
      <c r="AV2237" s="95"/>
      <c r="AW2237" s="95"/>
      <c r="AX2237" s="97"/>
      <c r="AY2237" s="97"/>
      <c r="AZ2237" s="97"/>
      <c r="BA2237" s="97"/>
      <c r="BB2237" s="97"/>
      <c r="BC2237" s="98" t="s">
        <v>1366</v>
      </c>
      <c r="BD2237" s="99" t="s">
        <v>12297</v>
      </c>
      <c r="BE2237" s="99"/>
      <c r="BF2237" s="100"/>
      <c r="BG2237" s="103"/>
      <c r="BH2237" s="103"/>
      <c r="BI2237" s="103"/>
      <c r="BJ2237" s="98"/>
      <c r="BK2237" s="98"/>
      <c r="BL2237" s="102"/>
      <c r="BM2237" s="98"/>
      <c r="BT2237" s="99"/>
      <c r="BU2237" s="99"/>
      <c r="BV2237" s="99"/>
      <c r="BW2237" s="99"/>
      <c r="BX2237" s="99"/>
      <c r="CB2237" s="4" t="s">
        <v>1511</v>
      </c>
    </row>
    <row r="2238" ht="13.75" spans="1:80">
      <c r="A2238" s="88" t="s">
        <v>12886</v>
      </c>
      <c r="B2238" s="88">
        <v>93300376</v>
      </c>
      <c r="C2238" s="88">
        <v>10701030</v>
      </c>
      <c r="D2238" s="89" t="s">
        <v>494</v>
      </c>
      <c r="E2238" s="135">
        <v>12</v>
      </c>
      <c r="F2238" s="135">
        <v>140</v>
      </c>
      <c r="G2238" s="135">
        <f t="shared" si="38"/>
        <v>1680</v>
      </c>
      <c r="H2238" s="91"/>
      <c r="I2238" s="92"/>
      <c r="J2238" s="92">
        <v>90</v>
      </c>
      <c r="K2238" s="92">
        <v>125</v>
      </c>
      <c r="L2238" s="92">
        <v>15</v>
      </c>
      <c r="M2238" s="93"/>
      <c r="N2238" s="91"/>
      <c r="O2238" s="92"/>
      <c r="P2238" s="92"/>
      <c r="Q2238" s="92"/>
      <c r="R2238" s="93"/>
      <c r="S2238" s="91"/>
      <c r="T2238" s="92"/>
      <c r="U2238" s="113"/>
      <c r="V2238" s="92"/>
      <c r="W2238" s="92"/>
      <c r="X2238" s="93"/>
      <c r="Y2238" s="91"/>
      <c r="Z2238" s="92"/>
      <c r="AA2238" s="113"/>
      <c r="AB2238" s="92"/>
      <c r="AC2238" s="92"/>
      <c r="AD2238" s="93"/>
      <c r="AE2238" s="94"/>
      <c r="AF2238" s="96"/>
      <c r="AG2238" s="96"/>
      <c r="AH2238" s="95"/>
      <c r="AI2238" s="95"/>
      <c r="AJ2238" s="95"/>
      <c r="AK2238" s="95"/>
      <c r="AL2238" s="94"/>
      <c r="AM2238" s="96"/>
      <c r="AN2238" s="96"/>
      <c r="AO2238" s="95"/>
      <c r="AP2238" s="95"/>
      <c r="AQ2238" s="97"/>
      <c r="AR2238" s="94"/>
      <c r="AS2238" s="96"/>
      <c r="AT2238" s="96"/>
      <c r="AU2238" s="96"/>
      <c r="AV2238" s="95"/>
      <c r="AW2238" s="95"/>
      <c r="AX2238" s="97"/>
      <c r="AY2238" s="97"/>
      <c r="AZ2238" s="97"/>
      <c r="BA2238" s="97"/>
      <c r="BB2238" s="97"/>
      <c r="BC2238" s="98" t="s">
        <v>12362</v>
      </c>
      <c r="BD2238" s="99" t="s">
        <v>12300</v>
      </c>
      <c r="BE2238" s="99"/>
      <c r="BF2238" s="100"/>
      <c r="BG2238" s="103"/>
      <c r="BH2238" s="103"/>
      <c r="BI2238" s="103"/>
      <c r="BJ2238" s="98"/>
      <c r="BK2238" s="98"/>
      <c r="BL2238" s="102"/>
      <c r="BM2238" s="98"/>
      <c r="BT2238" s="99"/>
      <c r="BU2238" s="99"/>
      <c r="BV2238" s="99"/>
      <c r="BW2238" s="99"/>
      <c r="BX2238" s="99"/>
      <c r="CB2238" s="4" t="s">
        <v>1511</v>
      </c>
    </row>
    <row r="2239" ht="13.75" spans="1:80">
      <c r="A2239" s="88" t="s">
        <v>12887</v>
      </c>
      <c r="B2239" s="88">
        <v>93300376</v>
      </c>
      <c r="C2239" s="88">
        <v>10701031</v>
      </c>
      <c r="D2239" s="89" t="s">
        <v>12266</v>
      </c>
      <c r="E2239" s="135">
        <v>12</v>
      </c>
      <c r="F2239" s="135">
        <v>89</v>
      </c>
      <c r="G2239" s="90">
        <f t="shared" si="38"/>
        <v>1068</v>
      </c>
      <c r="H2239" s="91"/>
      <c r="I2239" s="92"/>
      <c r="J2239" s="92"/>
      <c r="K2239" s="92"/>
      <c r="L2239" s="92"/>
      <c r="M2239" s="93"/>
      <c r="N2239" s="91"/>
      <c r="O2239" s="92"/>
      <c r="P2239" s="92"/>
      <c r="Q2239" s="92"/>
      <c r="R2239" s="93"/>
      <c r="S2239" s="91"/>
      <c r="T2239" s="92"/>
      <c r="U2239" s="113"/>
      <c r="V2239" s="92"/>
      <c r="W2239" s="92"/>
      <c r="X2239" s="93"/>
      <c r="Y2239" s="91"/>
      <c r="Z2239" s="92"/>
      <c r="AA2239" s="113"/>
      <c r="AB2239" s="92"/>
      <c r="AC2239" s="92"/>
      <c r="AD2239" s="93"/>
      <c r="AE2239" s="94"/>
      <c r="AF2239" s="96"/>
      <c r="AG2239" s="96"/>
      <c r="AH2239" s="95"/>
      <c r="AI2239" s="95"/>
      <c r="AJ2239" s="95"/>
      <c r="AK2239" s="95"/>
      <c r="AL2239" s="94"/>
      <c r="AM2239" s="96"/>
      <c r="AN2239" s="96"/>
      <c r="AO2239" s="95"/>
      <c r="AP2239" s="95"/>
      <c r="AQ2239" s="97"/>
      <c r="AR2239" s="94"/>
      <c r="AS2239" s="96"/>
      <c r="AT2239" s="96"/>
      <c r="AU2239" s="96"/>
      <c r="AV2239" s="95"/>
      <c r="AW2239" s="95"/>
      <c r="AX2239" s="97"/>
      <c r="AY2239" s="97"/>
      <c r="AZ2239" s="97"/>
      <c r="BA2239" s="97"/>
      <c r="BB2239" s="97"/>
      <c r="BC2239" s="98" t="s">
        <v>1366</v>
      </c>
      <c r="BD2239" s="99" t="s">
        <v>12297</v>
      </c>
      <c r="BE2239" s="99" t="s">
        <v>1366</v>
      </c>
      <c r="BF2239" s="100"/>
      <c r="BG2239" s="103"/>
      <c r="BH2239" s="103"/>
      <c r="BI2239" s="103"/>
      <c r="BJ2239" s="98"/>
      <c r="BK2239" s="98"/>
      <c r="BL2239" s="102"/>
      <c r="BM2239" s="98"/>
      <c r="BT2239" s="99"/>
      <c r="BU2239" s="99"/>
      <c r="BV2239" s="99"/>
      <c r="BW2239" s="99"/>
      <c r="BX2239" s="99"/>
      <c r="CB2239" s="4" t="s">
        <v>1511</v>
      </c>
    </row>
    <row r="2240" ht="13.75" spans="1:80">
      <c r="A2240" s="88" t="s">
        <v>12887</v>
      </c>
      <c r="B2240" s="88">
        <v>93300376</v>
      </c>
      <c r="C2240" s="88">
        <v>10701031</v>
      </c>
      <c r="D2240" s="89" t="s">
        <v>494</v>
      </c>
      <c r="E2240" s="135">
        <v>12</v>
      </c>
      <c r="F2240" s="135">
        <v>49</v>
      </c>
      <c r="G2240" s="90">
        <f t="shared" si="38"/>
        <v>588</v>
      </c>
      <c r="H2240" s="91"/>
      <c r="I2240" s="92"/>
      <c r="J2240" s="92"/>
      <c r="K2240" s="92"/>
      <c r="L2240" s="92"/>
      <c r="M2240" s="93"/>
      <c r="N2240" s="91"/>
      <c r="O2240" s="92"/>
      <c r="P2240" s="92"/>
      <c r="Q2240" s="92"/>
      <c r="R2240" s="93"/>
      <c r="S2240" s="91"/>
      <c r="T2240" s="92"/>
      <c r="U2240" s="113"/>
      <c r="V2240" s="92"/>
      <c r="W2240" s="92"/>
      <c r="X2240" s="93"/>
      <c r="Y2240" s="91"/>
      <c r="Z2240" s="92"/>
      <c r="AA2240" s="113"/>
      <c r="AB2240" s="92"/>
      <c r="AC2240" s="92"/>
      <c r="AD2240" s="93"/>
      <c r="AE2240" s="94"/>
      <c r="AF2240" s="96"/>
      <c r="AG2240" s="96"/>
      <c r="AH2240" s="95"/>
      <c r="AI2240" s="95"/>
      <c r="AJ2240" s="95"/>
      <c r="AK2240" s="95"/>
      <c r="AL2240" s="94"/>
      <c r="AM2240" s="96"/>
      <c r="AN2240" s="96"/>
      <c r="AO2240" s="95"/>
      <c r="AP2240" s="95"/>
      <c r="AQ2240" s="97"/>
      <c r="AR2240" s="94"/>
      <c r="AS2240" s="96"/>
      <c r="AT2240" s="96"/>
      <c r="AU2240" s="96"/>
      <c r="AV2240" s="95"/>
      <c r="AW2240" s="95"/>
      <c r="AX2240" s="97"/>
      <c r="AY2240" s="97"/>
      <c r="AZ2240" s="97"/>
      <c r="BA2240" s="97"/>
      <c r="BB2240" s="97"/>
      <c r="BC2240" s="98" t="s">
        <v>12362</v>
      </c>
      <c r="BD2240" s="99" t="s">
        <v>12300</v>
      </c>
      <c r="BE2240" s="99" t="s">
        <v>12362</v>
      </c>
      <c r="BF2240" s="100"/>
      <c r="BG2240" s="103"/>
      <c r="BH2240" s="103"/>
      <c r="BI2240" s="103"/>
      <c r="BJ2240" s="98"/>
      <c r="BK2240" s="98"/>
      <c r="BL2240" s="102"/>
      <c r="BM2240" s="98"/>
      <c r="BT2240" s="99"/>
      <c r="BU2240" s="99"/>
      <c r="BV2240" s="99"/>
      <c r="BW2240" s="99"/>
      <c r="BX2240" s="99"/>
      <c r="CB2240" s="4" t="s">
        <v>1511</v>
      </c>
    </row>
    <row r="2241" ht="13.75" spans="1:76">
      <c r="A2241" s="88"/>
      <c r="B2241" s="88"/>
      <c r="C2241" s="88"/>
      <c r="D2241" s="89"/>
      <c r="E2241" s="135"/>
      <c r="F2241" s="135"/>
      <c r="G2241" s="90"/>
      <c r="H2241" s="235"/>
      <c r="I2241" s="236"/>
      <c r="J2241" s="236"/>
      <c r="K2241" s="236"/>
      <c r="L2241" s="236"/>
      <c r="M2241" s="237"/>
      <c r="N2241" s="235"/>
      <c r="O2241" s="236"/>
      <c r="P2241" s="236"/>
      <c r="Q2241" s="236"/>
      <c r="R2241" s="237"/>
      <c r="S2241" s="94"/>
      <c r="T2241" s="95"/>
      <c r="U2241" s="96"/>
      <c r="V2241" s="95"/>
      <c r="W2241" s="95"/>
      <c r="X2241" s="97"/>
      <c r="Y2241" s="94"/>
      <c r="Z2241" s="95"/>
      <c r="AA2241" s="96"/>
      <c r="AB2241" s="95"/>
      <c r="AC2241" s="95"/>
      <c r="AD2241" s="97"/>
      <c r="AE2241" s="94"/>
      <c r="AF2241" s="96"/>
      <c r="AG2241" s="96"/>
      <c r="AH2241" s="95"/>
      <c r="AI2241" s="95"/>
      <c r="AJ2241" s="95"/>
      <c r="AK2241" s="95"/>
      <c r="AL2241" s="94"/>
      <c r="AM2241" s="96"/>
      <c r="AN2241" s="96"/>
      <c r="AO2241" s="95"/>
      <c r="AP2241" s="95"/>
      <c r="AQ2241" s="97"/>
      <c r="AR2241" s="94"/>
      <c r="AS2241" s="96"/>
      <c r="AT2241" s="96"/>
      <c r="AU2241" s="96"/>
      <c r="AV2241" s="95"/>
      <c r="AW2241" s="95"/>
      <c r="AX2241" s="97"/>
      <c r="AY2241" s="97"/>
      <c r="AZ2241" s="97"/>
      <c r="BA2241" s="97"/>
      <c r="BB2241" s="97"/>
      <c r="BC2241" s="98"/>
      <c r="BD2241" s="99"/>
      <c r="BE2241" s="99"/>
      <c r="BF2241" s="103"/>
      <c r="BG2241" s="103"/>
      <c r="BH2241" s="103"/>
      <c r="BI2241" s="103"/>
      <c r="BJ2241" s="98"/>
      <c r="BK2241" s="98"/>
      <c r="BL2241" s="102"/>
      <c r="BM2241" s="98"/>
      <c r="BT2241" s="99"/>
      <c r="BU2241" s="99"/>
      <c r="BV2241" s="99"/>
      <c r="BW2241" s="99"/>
      <c r="BX2241" s="99"/>
    </row>
    <row r="2242" ht="13.75" spans="1:76">
      <c r="A2242" s="88"/>
      <c r="B2242" s="88"/>
      <c r="C2242" s="88"/>
      <c r="D2242" s="89"/>
      <c r="E2242" s="135"/>
      <c r="F2242" s="135"/>
      <c r="G2242" s="90"/>
      <c r="H2242" s="235"/>
      <c r="I2242" s="236"/>
      <c r="J2242" s="236"/>
      <c r="K2242" s="236"/>
      <c r="L2242" s="236"/>
      <c r="M2242" s="237"/>
      <c r="N2242" s="235"/>
      <c r="O2242" s="236"/>
      <c r="P2242" s="236"/>
      <c r="Q2242" s="236"/>
      <c r="R2242" s="237"/>
      <c r="S2242" s="94"/>
      <c r="T2242" s="95"/>
      <c r="U2242" s="96"/>
      <c r="V2242" s="95"/>
      <c r="W2242" s="95"/>
      <c r="X2242" s="97"/>
      <c r="Y2242" s="94"/>
      <c r="Z2242" s="95"/>
      <c r="AA2242" s="96"/>
      <c r="AB2242" s="95"/>
      <c r="AC2242" s="95"/>
      <c r="AD2242" s="97"/>
      <c r="AE2242" s="94"/>
      <c r="AF2242" s="96"/>
      <c r="AG2242" s="96"/>
      <c r="AH2242" s="95"/>
      <c r="AI2242" s="95"/>
      <c r="AJ2242" s="95"/>
      <c r="AK2242" s="95"/>
      <c r="AL2242" s="94"/>
      <c r="AM2242" s="96"/>
      <c r="AN2242" s="96"/>
      <c r="AO2242" s="95"/>
      <c r="AP2242" s="95"/>
      <c r="AQ2242" s="97"/>
      <c r="AR2242" s="94"/>
      <c r="AS2242" s="96"/>
      <c r="AT2242" s="96"/>
      <c r="AU2242" s="96"/>
      <c r="AV2242" s="95"/>
      <c r="AW2242" s="95"/>
      <c r="AX2242" s="97"/>
      <c r="AY2242" s="97"/>
      <c r="AZ2242" s="97"/>
      <c r="BA2242" s="97"/>
      <c r="BB2242" s="97"/>
      <c r="BC2242" s="98"/>
      <c r="BD2242" s="99"/>
      <c r="BE2242" s="99"/>
      <c r="BF2242" s="103"/>
      <c r="BG2242" s="103"/>
      <c r="BH2242" s="103"/>
      <c r="BI2242" s="103"/>
      <c r="BJ2242" s="98"/>
      <c r="BK2242" s="98"/>
      <c r="BL2242" s="102"/>
      <c r="BM2242" s="98"/>
      <c r="BT2242" s="99"/>
      <c r="BU2242" s="99"/>
      <c r="BV2242" s="99"/>
      <c r="BW2242" s="99"/>
      <c r="BX2242" s="99"/>
    </row>
    <row r="2243" ht="13.75" spans="1:76">
      <c r="A2243" s="88"/>
      <c r="B2243" s="88"/>
      <c r="C2243" s="88"/>
      <c r="D2243" s="89"/>
      <c r="E2243" s="135"/>
      <c r="F2243" s="135"/>
      <c r="G2243" s="90"/>
      <c r="H2243" s="235"/>
      <c r="I2243" s="236"/>
      <c r="J2243" s="236"/>
      <c r="K2243" s="236"/>
      <c r="L2243" s="236"/>
      <c r="M2243" s="237"/>
      <c r="N2243" s="235"/>
      <c r="O2243" s="236"/>
      <c r="P2243" s="236"/>
      <c r="Q2243" s="236"/>
      <c r="R2243" s="237"/>
      <c r="S2243" s="94"/>
      <c r="T2243" s="95"/>
      <c r="U2243" s="96"/>
      <c r="V2243" s="95"/>
      <c r="W2243" s="95"/>
      <c r="X2243" s="97"/>
      <c r="Y2243" s="94"/>
      <c r="Z2243" s="95"/>
      <c r="AA2243" s="96"/>
      <c r="AB2243" s="95"/>
      <c r="AC2243" s="95"/>
      <c r="AD2243" s="97"/>
      <c r="AE2243" s="94"/>
      <c r="AF2243" s="96"/>
      <c r="AG2243" s="96"/>
      <c r="AH2243" s="95"/>
      <c r="AI2243" s="95"/>
      <c r="AJ2243" s="95"/>
      <c r="AK2243" s="95"/>
      <c r="AL2243" s="94"/>
      <c r="AM2243" s="96"/>
      <c r="AN2243" s="96"/>
      <c r="AO2243" s="95"/>
      <c r="AP2243" s="95"/>
      <c r="AQ2243" s="97"/>
      <c r="AR2243" s="94"/>
      <c r="AS2243" s="96"/>
      <c r="AT2243" s="96"/>
      <c r="AU2243" s="96"/>
      <c r="AV2243" s="95"/>
      <c r="AW2243" s="95"/>
      <c r="AX2243" s="97"/>
      <c r="AY2243" s="97"/>
      <c r="AZ2243" s="97"/>
      <c r="BA2243" s="97"/>
      <c r="BB2243" s="97"/>
      <c r="BC2243" s="98"/>
      <c r="BD2243" s="99"/>
      <c r="BE2243" s="99"/>
      <c r="BF2243" s="103"/>
      <c r="BG2243" s="103"/>
      <c r="BH2243" s="103"/>
      <c r="BI2243" s="103"/>
      <c r="BJ2243" s="98"/>
      <c r="BK2243" s="98"/>
      <c r="BL2243" s="102"/>
      <c r="BM2243" s="98"/>
      <c r="BT2243" s="99"/>
      <c r="BU2243" s="99"/>
      <c r="BV2243" s="99"/>
      <c r="BW2243" s="99"/>
      <c r="BX2243" s="99"/>
    </row>
    <row r="2244" ht="13.75" spans="1:76">
      <c r="A2244" s="88"/>
      <c r="B2244" s="88"/>
      <c r="C2244" s="88"/>
      <c r="D2244" s="89"/>
      <c r="E2244" s="135"/>
      <c r="F2244" s="135"/>
      <c r="G2244" s="90"/>
      <c r="H2244" s="235"/>
      <c r="I2244" s="236"/>
      <c r="J2244" s="236"/>
      <c r="K2244" s="236"/>
      <c r="L2244" s="236"/>
      <c r="M2244" s="237"/>
      <c r="N2244" s="235"/>
      <c r="O2244" s="236"/>
      <c r="P2244" s="236"/>
      <c r="Q2244" s="236"/>
      <c r="R2244" s="237"/>
      <c r="S2244" s="94"/>
      <c r="T2244" s="95"/>
      <c r="U2244" s="96"/>
      <c r="V2244" s="95"/>
      <c r="W2244" s="95"/>
      <c r="X2244" s="97"/>
      <c r="Y2244" s="94"/>
      <c r="Z2244" s="95"/>
      <c r="AA2244" s="96"/>
      <c r="AB2244" s="95"/>
      <c r="AC2244" s="95"/>
      <c r="AD2244" s="97"/>
      <c r="AE2244" s="94"/>
      <c r="AF2244" s="96"/>
      <c r="AG2244" s="96"/>
      <c r="AH2244" s="95"/>
      <c r="AI2244" s="95"/>
      <c r="AJ2244" s="95"/>
      <c r="AK2244" s="95"/>
      <c r="AL2244" s="94"/>
      <c r="AM2244" s="96"/>
      <c r="AN2244" s="96"/>
      <c r="AO2244" s="95"/>
      <c r="AP2244" s="95"/>
      <c r="AQ2244" s="97"/>
      <c r="AR2244" s="94"/>
      <c r="AS2244" s="96"/>
      <c r="AT2244" s="96"/>
      <c r="AU2244" s="96"/>
      <c r="AV2244" s="95"/>
      <c r="AW2244" s="95"/>
      <c r="AX2244" s="97"/>
      <c r="AY2244" s="97"/>
      <c r="AZ2244" s="97"/>
      <c r="BA2244" s="97"/>
      <c r="BB2244" s="97"/>
      <c r="BC2244" s="98"/>
      <c r="BD2244" s="99"/>
      <c r="BE2244" s="99"/>
      <c r="BF2244" s="103"/>
      <c r="BG2244" s="103"/>
      <c r="BH2244" s="103"/>
      <c r="BI2244" s="103"/>
      <c r="BJ2244" s="98"/>
      <c r="BK2244" s="98"/>
      <c r="BL2244" s="102"/>
      <c r="BM2244" s="98"/>
      <c r="BT2244" s="99"/>
      <c r="BU2244" s="99"/>
      <c r="BV2244" s="99"/>
      <c r="BW2244" s="99"/>
      <c r="BX2244" s="99"/>
    </row>
    <row r="2245" ht="13.75" spans="1:76">
      <c r="A2245" s="88"/>
      <c r="B2245" s="88"/>
      <c r="C2245" s="88"/>
      <c r="D2245" s="89"/>
      <c r="E2245" s="135"/>
      <c r="F2245" s="135"/>
      <c r="G2245" s="90"/>
      <c r="H2245" s="235"/>
      <c r="I2245" s="236"/>
      <c r="J2245" s="236"/>
      <c r="K2245" s="236"/>
      <c r="L2245" s="236"/>
      <c r="M2245" s="237"/>
      <c r="N2245" s="235"/>
      <c r="O2245" s="236"/>
      <c r="P2245" s="236"/>
      <c r="Q2245" s="236"/>
      <c r="R2245" s="237"/>
      <c r="S2245" s="94"/>
      <c r="T2245" s="95"/>
      <c r="U2245" s="96"/>
      <c r="V2245" s="95"/>
      <c r="W2245" s="95"/>
      <c r="X2245" s="97"/>
      <c r="Y2245" s="94"/>
      <c r="Z2245" s="95"/>
      <c r="AA2245" s="96"/>
      <c r="AB2245" s="95"/>
      <c r="AC2245" s="95"/>
      <c r="AD2245" s="97"/>
      <c r="AE2245" s="94"/>
      <c r="AF2245" s="96"/>
      <c r="AG2245" s="96"/>
      <c r="AH2245" s="95"/>
      <c r="AI2245" s="95"/>
      <c r="AJ2245" s="95"/>
      <c r="AK2245" s="95"/>
      <c r="AL2245" s="94"/>
      <c r="AM2245" s="96"/>
      <c r="AN2245" s="96"/>
      <c r="AO2245" s="95"/>
      <c r="AP2245" s="95"/>
      <c r="AQ2245" s="97"/>
      <c r="AR2245" s="94"/>
      <c r="AS2245" s="96"/>
      <c r="AT2245" s="96"/>
      <c r="AU2245" s="96"/>
      <c r="AV2245" s="95"/>
      <c r="AW2245" s="95"/>
      <c r="AX2245" s="97"/>
      <c r="AY2245" s="97"/>
      <c r="AZ2245" s="97"/>
      <c r="BA2245" s="97"/>
      <c r="BB2245" s="97"/>
      <c r="BC2245" s="98"/>
      <c r="BD2245" s="99"/>
      <c r="BE2245" s="99"/>
      <c r="BF2245" s="103"/>
      <c r="BG2245" s="103"/>
      <c r="BH2245" s="103"/>
      <c r="BI2245" s="103"/>
      <c r="BJ2245" s="98"/>
      <c r="BK2245" s="98"/>
      <c r="BL2245" s="102"/>
      <c r="BM2245" s="98"/>
      <c r="BT2245" s="99"/>
      <c r="BU2245" s="99"/>
      <c r="BV2245" s="99"/>
      <c r="BW2245" s="99"/>
      <c r="BX2245" s="99"/>
    </row>
    <row r="2246" ht="13.75" spans="1:76">
      <c r="A2246" s="88"/>
      <c r="B2246" s="88"/>
      <c r="C2246" s="88"/>
      <c r="D2246" s="89"/>
      <c r="E2246" s="135"/>
      <c r="F2246" s="135"/>
      <c r="G2246" s="90"/>
      <c r="H2246" s="235"/>
      <c r="I2246" s="236"/>
      <c r="J2246" s="236"/>
      <c r="K2246" s="236"/>
      <c r="L2246" s="236"/>
      <c r="M2246" s="237"/>
      <c r="N2246" s="235"/>
      <c r="O2246" s="236"/>
      <c r="P2246" s="236"/>
      <c r="Q2246" s="236"/>
      <c r="R2246" s="237"/>
      <c r="S2246" s="94"/>
      <c r="T2246" s="95"/>
      <c r="U2246" s="96"/>
      <c r="V2246" s="95"/>
      <c r="W2246" s="95"/>
      <c r="X2246" s="97"/>
      <c r="Y2246" s="94"/>
      <c r="Z2246" s="95"/>
      <c r="AA2246" s="96"/>
      <c r="AB2246" s="95"/>
      <c r="AC2246" s="95"/>
      <c r="AD2246" s="97"/>
      <c r="AE2246" s="94"/>
      <c r="AF2246" s="96"/>
      <c r="AG2246" s="96"/>
      <c r="AH2246" s="95"/>
      <c r="AI2246" s="95"/>
      <c r="AJ2246" s="95"/>
      <c r="AK2246" s="95"/>
      <c r="AL2246" s="94"/>
      <c r="AM2246" s="96"/>
      <c r="AN2246" s="96"/>
      <c r="AO2246" s="95"/>
      <c r="AP2246" s="95"/>
      <c r="AQ2246" s="97"/>
      <c r="AR2246" s="94"/>
      <c r="AS2246" s="96"/>
      <c r="AT2246" s="96"/>
      <c r="AU2246" s="96"/>
      <c r="AV2246" s="95"/>
      <c r="AW2246" s="95"/>
      <c r="AX2246" s="97"/>
      <c r="AY2246" s="97"/>
      <c r="AZ2246" s="97"/>
      <c r="BA2246" s="97"/>
      <c r="BB2246" s="97"/>
      <c r="BC2246" s="98"/>
      <c r="BD2246" s="99"/>
      <c r="BE2246" s="99"/>
      <c r="BF2246" s="103"/>
      <c r="BG2246" s="103"/>
      <c r="BH2246" s="103"/>
      <c r="BI2246" s="103"/>
      <c r="BJ2246" s="98"/>
      <c r="BK2246" s="98"/>
      <c r="BL2246" s="102"/>
      <c r="BM2246" s="98"/>
      <c r="BT2246" s="99"/>
      <c r="BU2246" s="99"/>
      <c r="BV2246" s="99"/>
      <c r="BW2246" s="99"/>
      <c r="BX2246" s="99"/>
    </row>
    <row r="2247" ht="13.75" spans="1:76">
      <c r="A2247" s="88"/>
      <c r="B2247" s="88"/>
      <c r="C2247" s="88"/>
      <c r="D2247" s="89"/>
      <c r="E2247" s="135"/>
      <c r="F2247" s="135"/>
      <c r="G2247" s="90"/>
      <c r="H2247" s="235"/>
      <c r="I2247" s="236"/>
      <c r="J2247" s="236"/>
      <c r="K2247" s="236"/>
      <c r="L2247" s="236"/>
      <c r="M2247" s="237"/>
      <c r="N2247" s="235"/>
      <c r="O2247" s="236"/>
      <c r="P2247" s="236"/>
      <c r="Q2247" s="236"/>
      <c r="R2247" s="237"/>
      <c r="S2247" s="94"/>
      <c r="T2247" s="95"/>
      <c r="U2247" s="96"/>
      <c r="V2247" s="95"/>
      <c r="W2247" s="95"/>
      <c r="X2247" s="97"/>
      <c r="Y2247" s="94"/>
      <c r="Z2247" s="95"/>
      <c r="AA2247" s="96"/>
      <c r="AB2247" s="95"/>
      <c r="AC2247" s="95"/>
      <c r="AD2247" s="97"/>
      <c r="AE2247" s="94"/>
      <c r="AF2247" s="96"/>
      <c r="AG2247" s="96"/>
      <c r="AH2247" s="95"/>
      <c r="AI2247" s="95"/>
      <c r="AJ2247" s="95"/>
      <c r="AK2247" s="95"/>
      <c r="AL2247" s="94"/>
      <c r="AM2247" s="96"/>
      <c r="AN2247" s="96"/>
      <c r="AO2247" s="95"/>
      <c r="AP2247" s="95"/>
      <c r="AQ2247" s="97"/>
      <c r="AR2247" s="94"/>
      <c r="AS2247" s="96"/>
      <c r="AT2247" s="96"/>
      <c r="AU2247" s="96"/>
      <c r="AV2247" s="95"/>
      <c r="AW2247" s="95"/>
      <c r="AX2247" s="97"/>
      <c r="AY2247" s="97"/>
      <c r="AZ2247" s="97"/>
      <c r="BA2247" s="97"/>
      <c r="BB2247" s="97"/>
      <c r="BC2247" s="98"/>
      <c r="BD2247" s="99"/>
      <c r="BE2247" s="99"/>
      <c r="BF2247" s="103"/>
      <c r="BG2247" s="103"/>
      <c r="BH2247" s="103"/>
      <c r="BI2247" s="103"/>
      <c r="BJ2247" s="98"/>
      <c r="BK2247" s="98"/>
      <c r="BL2247" s="102"/>
      <c r="BM2247" s="98"/>
      <c r="BT2247" s="99"/>
      <c r="BU2247" s="99"/>
      <c r="BV2247" s="99"/>
      <c r="BW2247" s="99"/>
      <c r="BX2247" s="99"/>
    </row>
    <row r="2248" ht="13.75" spans="1:76">
      <c r="A2248" s="88"/>
      <c r="B2248" s="88"/>
      <c r="C2248" s="88"/>
      <c r="D2248" s="89"/>
      <c r="E2248" s="135"/>
      <c r="F2248" s="135"/>
      <c r="G2248" s="90"/>
      <c r="H2248" s="235"/>
      <c r="I2248" s="236"/>
      <c r="J2248" s="236"/>
      <c r="K2248" s="236"/>
      <c r="L2248" s="236"/>
      <c r="M2248" s="237"/>
      <c r="N2248" s="235"/>
      <c r="O2248" s="236"/>
      <c r="P2248" s="236"/>
      <c r="Q2248" s="236"/>
      <c r="R2248" s="237"/>
      <c r="S2248" s="94"/>
      <c r="T2248" s="95"/>
      <c r="U2248" s="96"/>
      <c r="V2248" s="95"/>
      <c r="W2248" s="95"/>
      <c r="X2248" s="97"/>
      <c r="Y2248" s="94"/>
      <c r="Z2248" s="95"/>
      <c r="AA2248" s="96"/>
      <c r="AB2248" s="95"/>
      <c r="AC2248" s="95"/>
      <c r="AD2248" s="97"/>
      <c r="AE2248" s="94"/>
      <c r="AF2248" s="96"/>
      <c r="AG2248" s="96"/>
      <c r="AH2248" s="95"/>
      <c r="AI2248" s="95"/>
      <c r="AJ2248" s="95"/>
      <c r="AK2248" s="95"/>
      <c r="AL2248" s="94"/>
      <c r="AM2248" s="96"/>
      <c r="AN2248" s="96"/>
      <c r="AO2248" s="95"/>
      <c r="AP2248" s="95"/>
      <c r="AQ2248" s="97"/>
      <c r="AR2248" s="94"/>
      <c r="AS2248" s="96"/>
      <c r="AT2248" s="96"/>
      <c r="AU2248" s="96"/>
      <c r="AV2248" s="95"/>
      <c r="AW2248" s="95"/>
      <c r="AX2248" s="97"/>
      <c r="AY2248" s="97"/>
      <c r="AZ2248" s="97"/>
      <c r="BA2248" s="97"/>
      <c r="BB2248" s="97"/>
      <c r="BC2248" s="98"/>
      <c r="BD2248" s="99"/>
      <c r="BE2248" s="99"/>
      <c r="BF2248" s="103"/>
      <c r="BG2248" s="103"/>
      <c r="BH2248" s="103"/>
      <c r="BI2248" s="103"/>
      <c r="BJ2248" s="98"/>
      <c r="BK2248" s="98"/>
      <c r="BL2248" s="102"/>
      <c r="BM2248" s="98"/>
      <c r="BT2248" s="99"/>
      <c r="BU2248" s="99"/>
      <c r="BV2248" s="99"/>
      <c r="BW2248" s="99"/>
      <c r="BX2248" s="99"/>
    </row>
    <row r="2249" ht="13.75" spans="1:76">
      <c r="A2249" s="88"/>
      <c r="B2249" s="88"/>
      <c r="C2249" s="88"/>
      <c r="D2249" s="89"/>
      <c r="E2249" s="135"/>
      <c r="F2249" s="135"/>
      <c r="G2249" s="90"/>
      <c r="H2249" s="235"/>
      <c r="I2249" s="236"/>
      <c r="J2249" s="236"/>
      <c r="K2249" s="236"/>
      <c r="L2249" s="236"/>
      <c r="M2249" s="237"/>
      <c r="N2249" s="235"/>
      <c r="O2249" s="236"/>
      <c r="P2249" s="236"/>
      <c r="Q2249" s="236"/>
      <c r="R2249" s="237"/>
      <c r="S2249" s="94"/>
      <c r="T2249" s="95"/>
      <c r="U2249" s="96"/>
      <c r="V2249" s="95"/>
      <c r="W2249" s="95"/>
      <c r="X2249" s="97"/>
      <c r="Y2249" s="94"/>
      <c r="Z2249" s="95"/>
      <c r="AA2249" s="96"/>
      <c r="AB2249" s="95"/>
      <c r="AC2249" s="95"/>
      <c r="AD2249" s="97"/>
      <c r="AE2249" s="94"/>
      <c r="AF2249" s="96"/>
      <c r="AG2249" s="96"/>
      <c r="AH2249" s="95"/>
      <c r="AI2249" s="95"/>
      <c r="AJ2249" s="95"/>
      <c r="AK2249" s="95"/>
      <c r="AL2249" s="94"/>
      <c r="AM2249" s="96"/>
      <c r="AN2249" s="96"/>
      <c r="AO2249" s="95"/>
      <c r="AP2249" s="95"/>
      <c r="AQ2249" s="97"/>
      <c r="AR2249" s="94"/>
      <c r="AS2249" s="96"/>
      <c r="AT2249" s="96"/>
      <c r="AU2249" s="96"/>
      <c r="AV2249" s="95"/>
      <c r="AW2249" s="95"/>
      <c r="AX2249" s="97"/>
      <c r="AY2249" s="97"/>
      <c r="AZ2249" s="97"/>
      <c r="BA2249" s="97"/>
      <c r="BB2249" s="97"/>
      <c r="BC2249" s="98"/>
      <c r="BD2249" s="99"/>
      <c r="BE2249" s="99"/>
      <c r="BF2249" s="103"/>
      <c r="BG2249" s="103"/>
      <c r="BH2249" s="103"/>
      <c r="BI2249" s="103"/>
      <c r="BJ2249" s="98"/>
      <c r="BK2249" s="98"/>
      <c r="BL2249" s="102"/>
      <c r="BM2249" s="98"/>
      <c r="BT2249" s="99"/>
      <c r="BU2249" s="99"/>
      <c r="BV2249" s="99"/>
      <c r="BW2249" s="99"/>
      <c r="BX2249" s="99"/>
    </row>
    <row r="2250" ht="13.75" spans="1:76">
      <c r="A2250" s="88"/>
      <c r="B2250" s="88"/>
      <c r="C2250" s="88"/>
      <c r="D2250" s="89"/>
      <c r="E2250" s="135"/>
      <c r="F2250" s="135"/>
      <c r="G2250" s="90"/>
      <c r="H2250" s="235"/>
      <c r="I2250" s="236"/>
      <c r="J2250" s="236"/>
      <c r="K2250" s="236"/>
      <c r="L2250" s="236"/>
      <c r="M2250" s="237"/>
      <c r="N2250" s="235"/>
      <c r="O2250" s="236"/>
      <c r="P2250" s="236"/>
      <c r="Q2250" s="236"/>
      <c r="R2250" s="237"/>
      <c r="S2250" s="94"/>
      <c r="T2250" s="95"/>
      <c r="U2250" s="96"/>
      <c r="V2250" s="95"/>
      <c r="W2250" s="95"/>
      <c r="X2250" s="97"/>
      <c r="Y2250" s="94"/>
      <c r="Z2250" s="95"/>
      <c r="AA2250" s="96"/>
      <c r="AB2250" s="95"/>
      <c r="AC2250" s="95"/>
      <c r="AD2250" s="97"/>
      <c r="AE2250" s="94"/>
      <c r="AF2250" s="96"/>
      <c r="AG2250" s="96"/>
      <c r="AH2250" s="95"/>
      <c r="AI2250" s="95"/>
      <c r="AJ2250" s="95"/>
      <c r="AK2250" s="95"/>
      <c r="AL2250" s="94"/>
      <c r="AM2250" s="96"/>
      <c r="AN2250" s="96"/>
      <c r="AO2250" s="95"/>
      <c r="AP2250" s="95"/>
      <c r="AQ2250" s="97"/>
      <c r="AR2250" s="94"/>
      <c r="AS2250" s="96"/>
      <c r="AT2250" s="96"/>
      <c r="AU2250" s="96"/>
      <c r="AV2250" s="95"/>
      <c r="AW2250" s="95"/>
      <c r="AX2250" s="97"/>
      <c r="AY2250" s="97"/>
      <c r="AZ2250" s="97"/>
      <c r="BA2250" s="97"/>
      <c r="BB2250" s="97"/>
      <c r="BC2250" s="98"/>
      <c r="BD2250" s="99"/>
      <c r="BE2250" s="99"/>
      <c r="BF2250" s="103"/>
      <c r="BG2250" s="103"/>
      <c r="BH2250" s="103"/>
      <c r="BI2250" s="103"/>
      <c r="BJ2250" s="98"/>
      <c r="BK2250" s="98"/>
      <c r="BL2250" s="102"/>
      <c r="BM2250" s="98"/>
      <c r="BT2250" s="99"/>
      <c r="BU2250" s="99"/>
      <c r="BV2250" s="99"/>
      <c r="BW2250" s="99"/>
      <c r="BX2250" s="99"/>
    </row>
    <row r="2251" ht="13.75" spans="1:76">
      <c r="A2251" s="88"/>
      <c r="B2251" s="88"/>
      <c r="C2251" s="88"/>
      <c r="D2251" s="89"/>
      <c r="E2251" s="135"/>
      <c r="F2251" s="135"/>
      <c r="G2251" s="90"/>
      <c r="H2251" s="235"/>
      <c r="I2251" s="236"/>
      <c r="J2251" s="236"/>
      <c r="K2251" s="236"/>
      <c r="L2251" s="236"/>
      <c r="M2251" s="237"/>
      <c r="N2251" s="235"/>
      <c r="O2251" s="236"/>
      <c r="P2251" s="236"/>
      <c r="Q2251" s="236"/>
      <c r="R2251" s="237"/>
      <c r="S2251" s="94"/>
      <c r="T2251" s="95"/>
      <c r="U2251" s="96"/>
      <c r="V2251" s="95"/>
      <c r="W2251" s="95"/>
      <c r="X2251" s="97"/>
      <c r="Y2251" s="94"/>
      <c r="Z2251" s="95"/>
      <c r="AA2251" s="96"/>
      <c r="AB2251" s="95"/>
      <c r="AC2251" s="95"/>
      <c r="AD2251" s="97"/>
      <c r="AE2251" s="94"/>
      <c r="AF2251" s="96"/>
      <c r="AG2251" s="96"/>
      <c r="AH2251" s="95"/>
      <c r="AI2251" s="95"/>
      <c r="AJ2251" s="95"/>
      <c r="AK2251" s="95"/>
      <c r="AL2251" s="94"/>
      <c r="AM2251" s="96"/>
      <c r="AN2251" s="96"/>
      <c r="AO2251" s="95"/>
      <c r="AP2251" s="95"/>
      <c r="AQ2251" s="97"/>
      <c r="AR2251" s="94"/>
      <c r="AS2251" s="96"/>
      <c r="AT2251" s="96"/>
      <c r="AU2251" s="96"/>
      <c r="AV2251" s="95"/>
      <c r="AW2251" s="95"/>
      <c r="AX2251" s="97"/>
      <c r="AY2251" s="97"/>
      <c r="AZ2251" s="97"/>
      <c r="BA2251" s="97"/>
      <c r="BB2251" s="97"/>
      <c r="BC2251" s="98"/>
      <c r="BD2251" s="99"/>
      <c r="BE2251" s="99"/>
      <c r="BF2251" s="103"/>
      <c r="BG2251" s="103"/>
      <c r="BH2251" s="103"/>
      <c r="BI2251" s="103"/>
      <c r="BJ2251" s="98"/>
      <c r="BK2251" s="98"/>
      <c r="BL2251" s="102"/>
      <c r="BM2251" s="98"/>
      <c r="BT2251" s="99"/>
      <c r="BU2251" s="99"/>
      <c r="BV2251" s="99"/>
      <c r="BW2251" s="99"/>
      <c r="BX2251" s="99"/>
    </row>
    <row r="2252" ht="13.75" spans="1:76">
      <c r="A2252" s="88"/>
      <c r="B2252" s="88"/>
      <c r="C2252" s="88"/>
      <c r="D2252" s="89"/>
      <c r="E2252" s="135"/>
      <c r="F2252" s="135"/>
      <c r="G2252" s="90"/>
      <c r="H2252" s="235"/>
      <c r="I2252" s="236"/>
      <c r="J2252" s="236"/>
      <c r="K2252" s="236"/>
      <c r="L2252" s="236"/>
      <c r="M2252" s="237"/>
      <c r="N2252" s="235"/>
      <c r="O2252" s="236"/>
      <c r="P2252" s="236"/>
      <c r="Q2252" s="236"/>
      <c r="R2252" s="237"/>
      <c r="S2252" s="94"/>
      <c r="T2252" s="95"/>
      <c r="U2252" s="96"/>
      <c r="V2252" s="95"/>
      <c r="W2252" s="95"/>
      <c r="X2252" s="97"/>
      <c r="Y2252" s="94"/>
      <c r="Z2252" s="95"/>
      <c r="AA2252" s="96"/>
      <c r="AB2252" s="95"/>
      <c r="AC2252" s="95"/>
      <c r="AD2252" s="97"/>
      <c r="AE2252" s="94"/>
      <c r="AF2252" s="96"/>
      <c r="AG2252" s="96"/>
      <c r="AH2252" s="95"/>
      <c r="AI2252" s="95"/>
      <c r="AJ2252" s="95"/>
      <c r="AK2252" s="95"/>
      <c r="AL2252" s="94"/>
      <c r="AM2252" s="96"/>
      <c r="AN2252" s="96"/>
      <c r="AO2252" s="95"/>
      <c r="AP2252" s="95"/>
      <c r="AQ2252" s="97"/>
      <c r="AR2252" s="94"/>
      <c r="AS2252" s="96"/>
      <c r="AT2252" s="96"/>
      <c r="AU2252" s="96"/>
      <c r="AV2252" s="95"/>
      <c r="AW2252" s="95"/>
      <c r="AX2252" s="97"/>
      <c r="AY2252" s="97"/>
      <c r="AZ2252" s="97"/>
      <c r="BA2252" s="97"/>
      <c r="BB2252" s="97"/>
      <c r="BC2252" s="98"/>
      <c r="BD2252" s="99"/>
      <c r="BE2252" s="99"/>
      <c r="BF2252" s="103"/>
      <c r="BG2252" s="103"/>
      <c r="BH2252" s="103"/>
      <c r="BI2252" s="103"/>
      <c r="BJ2252" s="98"/>
      <c r="BK2252" s="98"/>
      <c r="BL2252" s="102"/>
      <c r="BM2252" s="98"/>
      <c r="BT2252" s="99"/>
      <c r="BU2252" s="99"/>
      <c r="BV2252" s="99"/>
      <c r="BW2252" s="99"/>
      <c r="BX2252" s="99"/>
    </row>
    <row r="2253" ht="13.75" spans="1:76">
      <c r="A2253" s="88"/>
      <c r="B2253" s="88"/>
      <c r="C2253" s="88"/>
      <c r="D2253" s="89"/>
      <c r="E2253" s="135"/>
      <c r="F2253" s="135"/>
      <c r="G2253" s="90"/>
      <c r="H2253" s="235"/>
      <c r="I2253" s="236"/>
      <c r="J2253" s="236"/>
      <c r="K2253" s="236"/>
      <c r="L2253" s="236"/>
      <c r="M2253" s="237"/>
      <c r="N2253" s="235"/>
      <c r="O2253" s="236"/>
      <c r="P2253" s="236"/>
      <c r="Q2253" s="236"/>
      <c r="R2253" s="237"/>
      <c r="S2253" s="94"/>
      <c r="T2253" s="95"/>
      <c r="U2253" s="96"/>
      <c r="V2253" s="95"/>
      <c r="W2253" s="95"/>
      <c r="X2253" s="97"/>
      <c r="Y2253" s="94"/>
      <c r="Z2253" s="95"/>
      <c r="AA2253" s="96"/>
      <c r="AB2253" s="95"/>
      <c r="AC2253" s="95"/>
      <c r="AD2253" s="97"/>
      <c r="AE2253" s="94"/>
      <c r="AF2253" s="96"/>
      <c r="AG2253" s="96"/>
      <c r="AH2253" s="95"/>
      <c r="AI2253" s="95"/>
      <c r="AJ2253" s="95"/>
      <c r="AK2253" s="95"/>
      <c r="AL2253" s="94"/>
      <c r="AM2253" s="96"/>
      <c r="AN2253" s="96"/>
      <c r="AO2253" s="95"/>
      <c r="AP2253" s="95"/>
      <c r="AQ2253" s="97"/>
      <c r="AR2253" s="94"/>
      <c r="AS2253" s="96"/>
      <c r="AT2253" s="96"/>
      <c r="AU2253" s="96"/>
      <c r="AV2253" s="95"/>
      <c r="AW2253" s="95"/>
      <c r="AX2253" s="97"/>
      <c r="AY2253" s="97"/>
      <c r="AZ2253" s="97"/>
      <c r="BA2253" s="97"/>
      <c r="BB2253" s="97"/>
      <c r="BC2253" s="98"/>
      <c r="BD2253" s="99"/>
      <c r="BE2253" s="99"/>
      <c r="BF2253" s="103"/>
      <c r="BG2253" s="103"/>
      <c r="BH2253" s="103"/>
      <c r="BI2253" s="103"/>
      <c r="BJ2253" s="98"/>
      <c r="BK2253" s="98"/>
      <c r="BL2253" s="102"/>
      <c r="BM2253" s="98"/>
      <c r="BT2253" s="99"/>
      <c r="BU2253" s="99"/>
      <c r="BV2253" s="99"/>
      <c r="BW2253" s="99"/>
      <c r="BX2253" s="99"/>
    </row>
    <row r="2254" ht="13.75" spans="1:76">
      <c r="A2254" s="88"/>
      <c r="B2254" s="88"/>
      <c r="C2254" s="88"/>
      <c r="D2254" s="89"/>
      <c r="E2254" s="135"/>
      <c r="F2254" s="135"/>
      <c r="G2254" s="90"/>
      <c r="H2254" s="235"/>
      <c r="I2254" s="236"/>
      <c r="J2254" s="236"/>
      <c r="K2254" s="236"/>
      <c r="L2254" s="236"/>
      <c r="M2254" s="237"/>
      <c r="N2254" s="235"/>
      <c r="O2254" s="236"/>
      <c r="P2254" s="236"/>
      <c r="Q2254" s="236"/>
      <c r="R2254" s="237"/>
      <c r="S2254" s="94"/>
      <c r="T2254" s="95"/>
      <c r="U2254" s="96"/>
      <c r="V2254" s="95"/>
      <c r="W2254" s="95"/>
      <c r="X2254" s="97"/>
      <c r="Y2254" s="94"/>
      <c r="Z2254" s="95"/>
      <c r="AA2254" s="96"/>
      <c r="AB2254" s="95"/>
      <c r="AC2254" s="95"/>
      <c r="AD2254" s="97"/>
      <c r="AE2254" s="94"/>
      <c r="AF2254" s="96"/>
      <c r="AG2254" s="96"/>
      <c r="AH2254" s="95"/>
      <c r="AI2254" s="95"/>
      <c r="AJ2254" s="95"/>
      <c r="AK2254" s="95"/>
      <c r="AL2254" s="94"/>
      <c r="AM2254" s="96"/>
      <c r="AN2254" s="96"/>
      <c r="AO2254" s="95"/>
      <c r="AP2254" s="95"/>
      <c r="AQ2254" s="97"/>
      <c r="AR2254" s="94"/>
      <c r="AS2254" s="96"/>
      <c r="AT2254" s="96"/>
      <c r="AU2254" s="96"/>
      <c r="AV2254" s="95"/>
      <c r="AW2254" s="95"/>
      <c r="AX2254" s="97"/>
      <c r="AY2254" s="97"/>
      <c r="AZ2254" s="97"/>
      <c r="BA2254" s="97"/>
      <c r="BB2254" s="97"/>
      <c r="BC2254" s="98"/>
      <c r="BD2254" s="99"/>
      <c r="BE2254" s="99"/>
      <c r="BF2254" s="103"/>
      <c r="BG2254" s="103"/>
      <c r="BH2254" s="103"/>
      <c r="BI2254" s="103"/>
      <c r="BJ2254" s="98"/>
      <c r="BK2254" s="98"/>
      <c r="BL2254" s="102"/>
      <c r="BM2254" s="98"/>
      <c r="BT2254" s="99"/>
      <c r="BU2254" s="99"/>
      <c r="BV2254" s="99"/>
      <c r="BW2254" s="99"/>
      <c r="BX2254" s="99"/>
    </row>
    <row r="2255" ht="13.75" spans="1:76">
      <c r="A2255" s="88"/>
      <c r="B2255" s="88"/>
      <c r="C2255" s="88"/>
      <c r="D2255" s="89"/>
      <c r="E2255" s="135"/>
      <c r="F2255" s="135"/>
      <c r="G2255" s="90"/>
      <c r="H2255" s="235"/>
      <c r="I2255" s="236"/>
      <c r="J2255" s="236"/>
      <c r="K2255" s="236"/>
      <c r="L2255" s="236"/>
      <c r="M2255" s="237"/>
      <c r="N2255" s="235"/>
      <c r="O2255" s="236"/>
      <c r="P2255" s="236"/>
      <c r="Q2255" s="236"/>
      <c r="R2255" s="237"/>
      <c r="S2255" s="94"/>
      <c r="T2255" s="95"/>
      <c r="U2255" s="96"/>
      <c r="V2255" s="95"/>
      <c r="W2255" s="95"/>
      <c r="X2255" s="97"/>
      <c r="Y2255" s="94"/>
      <c r="Z2255" s="95"/>
      <c r="AA2255" s="96"/>
      <c r="AB2255" s="95"/>
      <c r="AC2255" s="95"/>
      <c r="AD2255" s="97"/>
      <c r="AE2255" s="94"/>
      <c r="AF2255" s="96"/>
      <c r="AG2255" s="96"/>
      <c r="AH2255" s="95"/>
      <c r="AI2255" s="95"/>
      <c r="AJ2255" s="95"/>
      <c r="AK2255" s="95"/>
      <c r="AL2255" s="94"/>
      <c r="AM2255" s="96"/>
      <c r="AN2255" s="96"/>
      <c r="AO2255" s="95"/>
      <c r="AP2255" s="95"/>
      <c r="AQ2255" s="97"/>
      <c r="AR2255" s="94"/>
      <c r="AS2255" s="96"/>
      <c r="AT2255" s="96"/>
      <c r="AU2255" s="96"/>
      <c r="AV2255" s="95"/>
      <c r="AW2255" s="95"/>
      <c r="AX2255" s="97"/>
      <c r="AY2255" s="97"/>
      <c r="AZ2255" s="97"/>
      <c r="BA2255" s="97"/>
      <c r="BB2255" s="97"/>
      <c r="BC2255" s="98"/>
      <c r="BD2255" s="99"/>
      <c r="BE2255" s="99"/>
      <c r="BF2255" s="103"/>
      <c r="BG2255" s="103"/>
      <c r="BH2255" s="103"/>
      <c r="BI2255" s="103"/>
      <c r="BJ2255" s="98"/>
      <c r="BK2255" s="98"/>
      <c r="BL2255" s="102"/>
      <c r="BM2255" s="98"/>
      <c r="BT2255" s="99"/>
      <c r="BU2255" s="99"/>
      <c r="BV2255" s="99"/>
      <c r="BW2255" s="99"/>
      <c r="BX2255" s="99"/>
    </row>
    <row r="2256" ht="13.75" spans="1:76">
      <c r="A2256" s="88"/>
      <c r="B2256" s="88"/>
      <c r="C2256" s="88"/>
      <c r="D2256" s="89"/>
      <c r="E2256" s="135"/>
      <c r="F2256" s="135"/>
      <c r="G2256" s="90"/>
      <c r="H2256" s="235"/>
      <c r="I2256" s="236"/>
      <c r="J2256" s="236"/>
      <c r="K2256" s="236"/>
      <c r="L2256" s="236"/>
      <c r="M2256" s="237"/>
      <c r="N2256" s="235"/>
      <c r="O2256" s="236"/>
      <c r="P2256" s="236"/>
      <c r="Q2256" s="236"/>
      <c r="R2256" s="237"/>
      <c r="S2256" s="94"/>
      <c r="T2256" s="95"/>
      <c r="U2256" s="96"/>
      <c r="V2256" s="95"/>
      <c r="W2256" s="95"/>
      <c r="X2256" s="97"/>
      <c r="Y2256" s="94"/>
      <c r="Z2256" s="95"/>
      <c r="AA2256" s="96"/>
      <c r="AB2256" s="95"/>
      <c r="AC2256" s="95"/>
      <c r="AD2256" s="97"/>
      <c r="AE2256" s="94"/>
      <c r="AF2256" s="96"/>
      <c r="AG2256" s="96"/>
      <c r="AH2256" s="95"/>
      <c r="AI2256" s="95"/>
      <c r="AJ2256" s="95"/>
      <c r="AK2256" s="95"/>
      <c r="AL2256" s="94"/>
      <c r="AM2256" s="96"/>
      <c r="AN2256" s="96"/>
      <c r="AO2256" s="95"/>
      <c r="AP2256" s="95"/>
      <c r="AQ2256" s="97"/>
      <c r="AR2256" s="94"/>
      <c r="AS2256" s="96"/>
      <c r="AT2256" s="96"/>
      <c r="AU2256" s="96"/>
      <c r="AV2256" s="95"/>
      <c r="AW2256" s="95"/>
      <c r="AX2256" s="97"/>
      <c r="AY2256" s="97"/>
      <c r="AZ2256" s="97"/>
      <c r="BA2256" s="97"/>
      <c r="BB2256" s="97"/>
      <c r="BC2256" s="98"/>
      <c r="BD2256" s="99"/>
      <c r="BE2256" s="99"/>
      <c r="BF2256" s="103"/>
      <c r="BG2256" s="103"/>
      <c r="BH2256" s="103"/>
      <c r="BI2256" s="103"/>
      <c r="BJ2256" s="98"/>
      <c r="BK2256" s="98"/>
      <c r="BL2256" s="102"/>
      <c r="BM2256" s="98"/>
      <c r="BT2256" s="99"/>
      <c r="BU2256" s="99"/>
      <c r="BV2256" s="99"/>
      <c r="BW2256" s="99"/>
      <c r="BX2256" s="99"/>
    </row>
    <row r="2257" ht="13.75" spans="1:76">
      <c r="A2257" s="88"/>
      <c r="B2257" s="88"/>
      <c r="C2257" s="88"/>
      <c r="D2257" s="89"/>
      <c r="E2257" s="135"/>
      <c r="F2257" s="135"/>
      <c r="G2257" s="90"/>
      <c r="H2257" s="235"/>
      <c r="I2257" s="236"/>
      <c r="J2257" s="236"/>
      <c r="K2257" s="236"/>
      <c r="L2257" s="236"/>
      <c r="M2257" s="237"/>
      <c r="N2257" s="235"/>
      <c r="O2257" s="236"/>
      <c r="P2257" s="236"/>
      <c r="Q2257" s="236"/>
      <c r="R2257" s="237"/>
      <c r="S2257" s="94"/>
      <c r="T2257" s="95"/>
      <c r="U2257" s="96"/>
      <c r="V2257" s="95"/>
      <c r="W2257" s="95"/>
      <c r="X2257" s="97"/>
      <c r="Y2257" s="94"/>
      <c r="Z2257" s="95"/>
      <c r="AA2257" s="96"/>
      <c r="AB2257" s="95"/>
      <c r="AC2257" s="95"/>
      <c r="AD2257" s="97"/>
      <c r="AE2257" s="94"/>
      <c r="AF2257" s="96"/>
      <c r="AG2257" s="96"/>
      <c r="AH2257" s="95"/>
      <c r="AI2257" s="95"/>
      <c r="AJ2257" s="95"/>
      <c r="AK2257" s="95"/>
      <c r="AL2257" s="94"/>
      <c r="AM2257" s="96"/>
      <c r="AN2257" s="96"/>
      <c r="AO2257" s="95"/>
      <c r="AP2257" s="95"/>
      <c r="AQ2257" s="97"/>
      <c r="AR2257" s="94"/>
      <c r="AS2257" s="96"/>
      <c r="AT2257" s="96"/>
      <c r="AU2257" s="96"/>
      <c r="AV2257" s="95"/>
      <c r="AW2257" s="95"/>
      <c r="AX2257" s="97"/>
      <c r="AY2257" s="97"/>
      <c r="AZ2257" s="97"/>
      <c r="BA2257" s="97"/>
      <c r="BB2257" s="97"/>
      <c r="BC2257" s="98"/>
      <c r="BD2257" s="99"/>
      <c r="BE2257" s="99"/>
      <c r="BF2257" s="103"/>
      <c r="BG2257" s="103"/>
      <c r="BH2257" s="103"/>
      <c r="BI2257" s="103"/>
      <c r="BJ2257" s="98"/>
      <c r="BK2257" s="98"/>
      <c r="BL2257" s="102"/>
      <c r="BM2257" s="98"/>
      <c r="BT2257" s="99"/>
      <c r="BU2257" s="99"/>
      <c r="BV2257" s="99"/>
      <c r="BW2257" s="99"/>
      <c r="BX2257" s="99"/>
    </row>
    <row r="2258" ht="13.75" spans="1:76">
      <c r="A2258" s="88"/>
      <c r="B2258" s="88"/>
      <c r="C2258" s="88"/>
      <c r="D2258" s="89"/>
      <c r="E2258" s="135"/>
      <c r="F2258" s="135"/>
      <c r="G2258" s="90"/>
      <c r="H2258" s="235"/>
      <c r="I2258" s="236"/>
      <c r="J2258" s="236"/>
      <c r="K2258" s="236"/>
      <c r="L2258" s="236"/>
      <c r="M2258" s="237"/>
      <c r="N2258" s="235"/>
      <c r="O2258" s="236"/>
      <c r="P2258" s="236"/>
      <c r="Q2258" s="236"/>
      <c r="R2258" s="237"/>
      <c r="S2258" s="94"/>
      <c r="T2258" s="95"/>
      <c r="U2258" s="96"/>
      <c r="V2258" s="95"/>
      <c r="W2258" s="95"/>
      <c r="X2258" s="97"/>
      <c r="Y2258" s="94"/>
      <c r="Z2258" s="95"/>
      <c r="AA2258" s="96"/>
      <c r="AB2258" s="95"/>
      <c r="AC2258" s="95"/>
      <c r="AD2258" s="97"/>
      <c r="AE2258" s="94"/>
      <c r="AF2258" s="96"/>
      <c r="AG2258" s="96"/>
      <c r="AH2258" s="95"/>
      <c r="AI2258" s="95"/>
      <c r="AJ2258" s="95"/>
      <c r="AK2258" s="95"/>
      <c r="AL2258" s="94"/>
      <c r="AM2258" s="96"/>
      <c r="AN2258" s="96"/>
      <c r="AO2258" s="95"/>
      <c r="AP2258" s="95"/>
      <c r="AQ2258" s="97"/>
      <c r="AR2258" s="94"/>
      <c r="AS2258" s="96"/>
      <c r="AT2258" s="96"/>
      <c r="AU2258" s="96"/>
      <c r="AV2258" s="95"/>
      <c r="AW2258" s="95"/>
      <c r="AX2258" s="97"/>
      <c r="AY2258" s="97"/>
      <c r="AZ2258" s="97"/>
      <c r="BA2258" s="97"/>
      <c r="BB2258" s="97"/>
      <c r="BC2258" s="98"/>
      <c r="BD2258" s="99"/>
      <c r="BE2258" s="99"/>
      <c r="BF2258" s="103"/>
      <c r="BG2258" s="103"/>
      <c r="BH2258" s="103"/>
      <c r="BI2258" s="103"/>
      <c r="BJ2258" s="98"/>
      <c r="BK2258" s="98"/>
      <c r="BL2258" s="102"/>
      <c r="BM2258" s="98"/>
      <c r="BT2258" s="99"/>
      <c r="BU2258" s="99"/>
      <c r="BV2258" s="99"/>
      <c r="BW2258" s="99"/>
      <c r="BX2258" s="99"/>
    </row>
    <row r="2259" ht="13.75" spans="1:76">
      <c r="A2259" s="88"/>
      <c r="B2259" s="88"/>
      <c r="C2259" s="88"/>
      <c r="D2259" s="89"/>
      <c r="E2259" s="135"/>
      <c r="F2259" s="135"/>
      <c r="G2259" s="90"/>
      <c r="H2259" s="235"/>
      <c r="I2259" s="236"/>
      <c r="J2259" s="236"/>
      <c r="K2259" s="236"/>
      <c r="L2259" s="236"/>
      <c r="M2259" s="237"/>
      <c r="N2259" s="235"/>
      <c r="O2259" s="236"/>
      <c r="P2259" s="236"/>
      <c r="Q2259" s="236"/>
      <c r="R2259" s="237"/>
      <c r="S2259" s="94"/>
      <c r="T2259" s="95"/>
      <c r="U2259" s="96"/>
      <c r="V2259" s="95"/>
      <c r="W2259" s="95"/>
      <c r="X2259" s="97"/>
      <c r="Y2259" s="94"/>
      <c r="Z2259" s="95"/>
      <c r="AA2259" s="96"/>
      <c r="AB2259" s="95"/>
      <c r="AC2259" s="95"/>
      <c r="AD2259" s="97"/>
      <c r="AE2259" s="94"/>
      <c r="AF2259" s="96"/>
      <c r="AG2259" s="96"/>
      <c r="AH2259" s="95"/>
      <c r="AI2259" s="95"/>
      <c r="AJ2259" s="95"/>
      <c r="AK2259" s="95"/>
      <c r="AL2259" s="94"/>
      <c r="AM2259" s="96"/>
      <c r="AN2259" s="96"/>
      <c r="AO2259" s="95"/>
      <c r="AP2259" s="95"/>
      <c r="AQ2259" s="97"/>
      <c r="AR2259" s="94"/>
      <c r="AS2259" s="96"/>
      <c r="AT2259" s="96"/>
      <c r="AU2259" s="96"/>
      <c r="AV2259" s="95"/>
      <c r="AW2259" s="95"/>
      <c r="AX2259" s="97"/>
      <c r="AY2259" s="97"/>
      <c r="AZ2259" s="97"/>
      <c r="BA2259" s="97"/>
      <c r="BB2259" s="97"/>
      <c r="BC2259" s="98"/>
      <c r="BD2259" s="99"/>
      <c r="BE2259" s="99"/>
      <c r="BF2259" s="103"/>
      <c r="BG2259" s="103"/>
      <c r="BH2259" s="103"/>
      <c r="BI2259" s="103"/>
      <c r="BJ2259" s="98"/>
      <c r="BK2259" s="98"/>
      <c r="BL2259" s="102"/>
      <c r="BM2259" s="98"/>
      <c r="BT2259" s="99"/>
      <c r="BU2259" s="99"/>
      <c r="BV2259" s="99"/>
      <c r="BW2259" s="99"/>
      <c r="BX2259" s="99"/>
    </row>
    <row r="2260" ht="13.75" spans="1:76">
      <c r="A2260" s="88"/>
      <c r="B2260" s="88"/>
      <c r="C2260" s="88"/>
      <c r="D2260" s="89"/>
      <c r="E2260" s="135"/>
      <c r="F2260" s="135"/>
      <c r="G2260" s="90"/>
      <c r="H2260" s="235"/>
      <c r="I2260" s="236"/>
      <c r="J2260" s="236"/>
      <c r="K2260" s="236"/>
      <c r="L2260" s="236"/>
      <c r="M2260" s="237"/>
      <c r="N2260" s="235"/>
      <c r="O2260" s="236"/>
      <c r="P2260" s="236"/>
      <c r="Q2260" s="236"/>
      <c r="R2260" s="237"/>
      <c r="S2260" s="94"/>
      <c r="T2260" s="95"/>
      <c r="U2260" s="96"/>
      <c r="V2260" s="95"/>
      <c r="W2260" s="95"/>
      <c r="X2260" s="97"/>
      <c r="Y2260" s="94"/>
      <c r="Z2260" s="95"/>
      <c r="AA2260" s="96"/>
      <c r="AB2260" s="95"/>
      <c r="AC2260" s="95"/>
      <c r="AD2260" s="97"/>
      <c r="AE2260" s="94"/>
      <c r="AF2260" s="96"/>
      <c r="AG2260" s="96"/>
      <c r="AH2260" s="95"/>
      <c r="AI2260" s="95"/>
      <c r="AJ2260" s="95"/>
      <c r="AK2260" s="95"/>
      <c r="AL2260" s="94"/>
      <c r="AM2260" s="96"/>
      <c r="AN2260" s="96"/>
      <c r="AO2260" s="95"/>
      <c r="AP2260" s="95"/>
      <c r="AQ2260" s="97"/>
      <c r="AR2260" s="94"/>
      <c r="AS2260" s="96"/>
      <c r="AT2260" s="96"/>
      <c r="AU2260" s="96"/>
      <c r="AV2260" s="95"/>
      <c r="AW2260" s="95"/>
      <c r="AX2260" s="97"/>
      <c r="AY2260" s="97"/>
      <c r="AZ2260" s="97"/>
      <c r="BA2260" s="97"/>
      <c r="BB2260" s="97"/>
      <c r="BC2260" s="98"/>
      <c r="BD2260" s="99"/>
      <c r="BE2260" s="99"/>
      <c r="BF2260" s="103"/>
      <c r="BG2260" s="103"/>
      <c r="BH2260" s="103"/>
      <c r="BI2260" s="103"/>
      <c r="BJ2260" s="98"/>
      <c r="BK2260" s="98"/>
      <c r="BL2260" s="102"/>
      <c r="BM2260" s="98"/>
      <c r="BT2260" s="99"/>
      <c r="BU2260" s="99"/>
      <c r="BV2260" s="99"/>
      <c r="BW2260" s="99"/>
      <c r="BX2260" s="99"/>
    </row>
    <row r="2261" ht="13.75" spans="1:76">
      <c r="A2261" s="88"/>
      <c r="B2261" s="88"/>
      <c r="C2261" s="88"/>
      <c r="D2261" s="89"/>
      <c r="E2261" s="135"/>
      <c r="F2261" s="135"/>
      <c r="G2261" s="90"/>
      <c r="H2261" s="235"/>
      <c r="I2261" s="236"/>
      <c r="J2261" s="236"/>
      <c r="K2261" s="236"/>
      <c r="L2261" s="236"/>
      <c r="M2261" s="237"/>
      <c r="N2261" s="235"/>
      <c r="O2261" s="236"/>
      <c r="P2261" s="236"/>
      <c r="Q2261" s="236"/>
      <c r="R2261" s="237"/>
      <c r="S2261" s="94"/>
      <c r="T2261" s="95"/>
      <c r="U2261" s="96"/>
      <c r="V2261" s="95"/>
      <c r="W2261" s="95"/>
      <c r="X2261" s="97"/>
      <c r="Y2261" s="94"/>
      <c r="Z2261" s="95"/>
      <c r="AA2261" s="96"/>
      <c r="AB2261" s="95"/>
      <c r="AC2261" s="95"/>
      <c r="AD2261" s="97"/>
      <c r="AE2261" s="94"/>
      <c r="AF2261" s="96"/>
      <c r="AG2261" s="96"/>
      <c r="AH2261" s="95"/>
      <c r="AI2261" s="95"/>
      <c r="AJ2261" s="95"/>
      <c r="AK2261" s="95"/>
      <c r="AL2261" s="94"/>
      <c r="AM2261" s="96"/>
      <c r="AN2261" s="96"/>
      <c r="AO2261" s="95"/>
      <c r="AP2261" s="95"/>
      <c r="AQ2261" s="97"/>
      <c r="AR2261" s="94"/>
      <c r="AS2261" s="96"/>
      <c r="AT2261" s="96"/>
      <c r="AU2261" s="96"/>
      <c r="AV2261" s="95"/>
      <c r="AW2261" s="95"/>
      <c r="AX2261" s="97"/>
      <c r="AY2261" s="97"/>
      <c r="AZ2261" s="97"/>
      <c r="BA2261" s="97"/>
      <c r="BB2261" s="97"/>
      <c r="BC2261" s="98"/>
      <c r="BD2261" s="99"/>
      <c r="BE2261" s="99"/>
      <c r="BF2261" s="103"/>
      <c r="BG2261" s="103"/>
      <c r="BH2261" s="103"/>
      <c r="BI2261" s="103"/>
      <c r="BJ2261" s="98"/>
      <c r="BK2261" s="98"/>
      <c r="BL2261" s="102"/>
      <c r="BM2261" s="98"/>
      <c r="BT2261" s="99"/>
      <c r="BU2261" s="99"/>
      <c r="BV2261" s="99"/>
      <c r="BW2261" s="99"/>
      <c r="BX2261" s="99"/>
    </row>
    <row r="2262" ht="13.75" spans="1:76">
      <c r="A2262" s="88"/>
      <c r="B2262" s="88"/>
      <c r="C2262" s="88"/>
      <c r="D2262" s="89"/>
      <c r="E2262" s="135"/>
      <c r="F2262" s="135"/>
      <c r="G2262" s="90"/>
      <c r="H2262" s="235"/>
      <c r="I2262" s="236"/>
      <c r="J2262" s="236"/>
      <c r="K2262" s="236"/>
      <c r="L2262" s="236"/>
      <c r="M2262" s="237"/>
      <c r="N2262" s="235"/>
      <c r="O2262" s="236"/>
      <c r="P2262" s="236"/>
      <c r="Q2262" s="236"/>
      <c r="R2262" s="237"/>
      <c r="S2262" s="94"/>
      <c r="T2262" s="95"/>
      <c r="U2262" s="96"/>
      <c r="V2262" s="95"/>
      <c r="W2262" s="95"/>
      <c r="X2262" s="97"/>
      <c r="Y2262" s="94"/>
      <c r="Z2262" s="95"/>
      <c r="AA2262" s="96"/>
      <c r="AB2262" s="95"/>
      <c r="AC2262" s="95"/>
      <c r="AD2262" s="97"/>
      <c r="AE2262" s="94"/>
      <c r="AF2262" s="96"/>
      <c r="AG2262" s="96"/>
      <c r="AH2262" s="95"/>
      <c r="AI2262" s="95"/>
      <c r="AJ2262" s="95"/>
      <c r="AK2262" s="95"/>
      <c r="AL2262" s="94"/>
      <c r="AM2262" s="96"/>
      <c r="AN2262" s="96"/>
      <c r="AO2262" s="95"/>
      <c r="AP2262" s="95"/>
      <c r="AQ2262" s="97"/>
      <c r="AR2262" s="94"/>
      <c r="AS2262" s="96"/>
      <c r="AT2262" s="96"/>
      <c r="AU2262" s="96"/>
      <c r="AV2262" s="95"/>
      <c r="AW2262" s="95"/>
      <c r="AX2262" s="97"/>
      <c r="AY2262" s="97"/>
      <c r="AZ2262" s="97"/>
      <c r="BA2262" s="97"/>
      <c r="BB2262" s="97"/>
      <c r="BC2262" s="98"/>
      <c r="BD2262" s="99"/>
      <c r="BE2262" s="99"/>
      <c r="BF2262" s="103"/>
      <c r="BG2262" s="103"/>
      <c r="BH2262" s="103"/>
      <c r="BI2262" s="103"/>
      <c r="BJ2262" s="98"/>
      <c r="BK2262" s="98"/>
      <c r="BL2262" s="102"/>
      <c r="BM2262" s="98"/>
      <c r="BT2262" s="99"/>
      <c r="BU2262" s="99"/>
      <c r="BV2262" s="99"/>
      <c r="BW2262" s="99"/>
      <c r="BX2262" s="99"/>
    </row>
    <row r="2263" ht="13.75" spans="1:76">
      <c r="A2263" s="88"/>
      <c r="B2263" s="88"/>
      <c r="C2263" s="88"/>
      <c r="D2263" s="89"/>
      <c r="E2263" s="135"/>
      <c r="F2263" s="135"/>
      <c r="G2263" s="90"/>
      <c r="H2263" s="235"/>
      <c r="I2263" s="236"/>
      <c r="J2263" s="236"/>
      <c r="K2263" s="236"/>
      <c r="L2263" s="236"/>
      <c r="M2263" s="237"/>
      <c r="N2263" s="235"/>
      <c r="O2263" s="236"/>
      <c r="P2263" s="236"/>
      <c r="Q2263" s="236"/>
      <c r="R2263" s="237"/>
      <c r="S2263" s="94"/>
      <c r="T2263" s="95"/>
      <c r="U2263" s="96"/>
      <c r="V2263" s="95"/>
      <c r="W2263" s="95"/>
      <c r="X2263" s="97"/>
      <c r="Y2263" s="94"/>
      <c r="Z2263" s="95"/>
      <c r="AA2263" s="96"/>
      <c r="AB2263" s="95"/>
      <c r="AC2263" s="95"/>
      <c r="AD2263" s="97"/>
      <c r="AE2263" s="94"/>
      <c r="AF2263" s="96"/>
      <c r="AG2263" s="96"/>
      <c r="AH2263" s="95"/>
      <c r="AI2263" s="95"/>
      <c r="AJ2263" s="95"/>
      <c r="AK2263" s="95"/>
      <c r="AL2263" s="94"/>
      <c r="AM2263" s="96"/>
      <c r="AN2263" s="96"/>
      <c r="AO2263" s="95"/>
      <c r="AP2263" s="95"/>
      <c r="AQ2263" s="97"/>
      <c r="AR2263" s="94"/>
      <c r="AS2263" s="96"/>
      <c r="AT2263" s="96"/>
      <c r="AU2263" s="96"/>
      <c r="AV2263" s="95"/>
      <c r="AW2263" s="95"/>
      <c r="AX2263" s="97"/>
      <c r="AY2263" s="97"/>
      <c r="AZ2263" s="97"/>
      <c r="BA2263" s="97"/>
      <c r="BB2263" s="97"/>
      <c r="BC2263" s="98"/>
      <c r="BD2263" s="99"/>
      <c r="BE2263" s="99"/>
      <c r="BF2263" s="103"/>
      <c r="BG2263" s="103"/>
      <c r="BH2263" s="103"/>
      <c r="BI2263" s="103"/>
      <c r="BJ2263" s="98"/>
      <c r="BK2263" s="98"/>
      <c r="BL2263" s="102"/>
      <c r="BM2263" s="98"/>
      <c r="BT2263" s="99"/>
      <c r="BU2263" s="99"/>
      <c r="BV2263" s="99"/>
      <c r="BW2263" s="99"/>
      <c r="BX2263" s="99"/>
    </row>
    <row r="2264" ht="13.75" spans="1:76">
      <c r="A2264" s="88"/>
      <c r="B2264" s="88"/>
      <c r="C2264" s="88"/>
      <c r="D2264" s="89"/>
      <c r="E2264" s="135"/>
      <c r="F2264" s="135"/>
      <c r="G2264" s="90"/>
      <c r="H2264" s="235"/>
      <c r="I2264" s="236"/>
      <c r="J2264" s="236"/>
      <c r="K2264" s="236"/>
      <c r="L2264" s="236"/>
      <c r="M2264" s="237"/>
      <c r="N2264" s="235"/>
      <c r="O2264" s="236"/>
      <c r="P2264" s="236"/>
      <c r="Q2264" s="236"/>
      <c r="R2264" s="237"/>
      <c r="S2264" s="94"/>
      <c r="T2264" s="95"/>
      <c r="U2264" s="96"/>
      <c r="V2264" s="95"/>
      <c r="W2264" s="95"/>
      <c r="X2264" s="97"/>
      <c r="Y2264" s="94"/>
      <c r="Z2264" s="95"/>
      <c r="AA2264" s="96"/>
      <c r="AB2264" s="95"/>
      <c r="AC2264" s="95"/>
      <c r="AD2264" s="97"/>
      <c r="AE2264" s="94"/>
      <c r="AF2264" s="96"/>
      <c r="AG2264" s="96"/>
      <c r="AH2264" s="95"/>
      <c r="AI2264" s="95"/>
      <c r="AJ2264" s="95"/>
      <c r="AK2264" s="95"/>
      <c r="AL2264" s="94"/>
      <c r="AM2264" s="96"/>
      <c r="AN2264" s="96"/>
      <c r="AO2264" s="95"/>
      <c r="AP2264" s="95"/>
      <c r="AQ2264" s="97"/>
      <c r="AR2264" s="94"/>
      <c r="AS2264" s="96"/>
      <c r="AT2264" s="96"/>
      <c r="AU2264" s="96"/>
      <c r="AV2264" s="95"/>
      <c r="AW2264" s="95"/>
      <c r="AX2264" s="97"/>
      <c r="AY2264" s="97"/>
      <c r="AZ2264" s="97"/>
      <c r="BA2264" s="97"/>
      <c r="BB2264" s="97"/>
      <c r="BC2264" s="98"/>
      <c r="BD2264" s="99"/>
      <c r="BE2264" s="99"/>
      <c r="BF2264" s="103"/>
      <c r="BG2264" s="103"/>
      <c r="BH2264" s="103"/>
      <c r="BI2264" s="103"/>
      <c r="BJ2264" s="98"/>
      <c r="BK2264" s="98"/>
      <c r="BL2264" s="102"/>
      <c r="BM2264" s="98"/>
      <c r="BT2264" s="99"/>
      <c r="BU2264" s="99"/>
      <c r="BV2264" s="99"/>
      <c r="BW2264" s="99"/>
      <c r="BX2264" s="99"/>
    </row>
    <row r="2265" ht="13.75" spans="1:76">
      <c r="A2265" s="88"/>
      <c r="B2265" s="88"/>
      <c r="C2265" s="88"/>
      <c r="D2265" s="89"/>
      <c r="E2265" s="135"/>
      <c r="F2265" s="135"/>
      <c r="G2265" s="90"/>
      <c r="H2265" s="235"/>
      <c r="I2265" s="236"/>
      <c r="J2265" s="236"/>
      <c r="K2265" s="236"/>
      <c r="L2265" s="236"/>
      <c r="M2265" s="237"/>
      <c r="N2265" s="235"/>
      <c r="O2265" s="236"/>
      <c r="P2265" s="236"/>
      <c r="Q2265" s="236"/>
      <c r="R2265" s="237"/>
      <c r="S2265" s="94"/>
      <c r="T2265" s="95"/>
      <c r="U2265" s="96"/>
      <c r="V2265" s="95"/>
      <c r="W2265" s="95"/>
      <c r="X2265" s="97"/>
      <c r="Y2265" s="94"/>
      <c r="Z2265" s="95"/>
      <c r="AA2265" s="96"/>
      <c r="AB2265" s="95"/>
      <c r="AC2265" s="95"/>
      <c r="AD2265" s="97"/>
      <c r="AE2265" s="94"/>
      <c r="AF2265" s="96"/>
      <c r="AG2265" s="96"/>
      <c r="AH2265" s="95"/>
      <c r="AI2265" s="95"/>
      <c r="AJ2265" s="95"/>
      <c r="AK2265" s="95"/>
      <c r="AL2265" s="94"/>
      <c r="AM2265" s="96"/>
      <c r="AN2265" s="96"/>
      <c r="AO2265" s="95"/>
      <c r="AP2265" s="95"/>
      <c r="AQ2265" s="97"/>
      <c r="AR2265" s="94"/>
      <c r="AS2265" s="96"/>
      <c r="AT2265" s="96"/>
      <c r="AU2265" s="96"/>
      <c r="AV2265" s="95"/>
      <c r="AW2265" s="95"/>
      <c r="AX2265" s="97"/>
      <c r="AY2265" s="97"/>
      <c r="AZ2265" s="97"/>
      <c r="BA2265" s="97"/>
      <c r="BB2265" s="97"/>
      <c r="BC2265" s="98"/>
      <c r="BD2265" s="99"/>
      <c r="BE2265" s="99"/>
      <c r="BF2265" s="103"/>
      <c r="BG2265" s="103"/>
      <c r="BH2265" s="103"/>
      <c r="BI2265" s="103"/>
      <c r="BJ2265" s="98"/>
      <c r="BK2265" s="98"/>
      <c r="BL2265" s="102"/>
      <c r="BM2265" s="98"/>
      <c r="BT2265" s="99"/>
      <c r="BU2265" s="99"/>
      <c r="BV2265" s="99"/>
      <c r="BW2265" s="99"/>
      <c r="BX2265" s="99"/>
    </row>
    <row r="2266" ht="13.75" spans="1:76">
      <c r="A2266" s="88"/>
      <c r="B2266" s="88"/>
      <c r="C2266" s="88"/>
      <c r="D2266" s="89"/>
      <c r="E2266" s="135"/>
      <c r="F2266" s="135"/>
      <c r="G2266" s="90"/>
      <c r="H2266" s="235"/>
      <c r="I2266" s="236"/>
      <c r="J2266" s="236"/>
      <c r="K2266" s="236"/>
      <c r="L2266" s="236"/>
      <c r="M2266" s="237"/>
      <c r="N2266" s="235"/>
      <c r="O2266" s="236"/>
      <c r="P2266" s="236"/>
      <c r="Q2266" s="236"/>
      <c r="R2266" s="237"/>
      <c r="S2266" s="94"/>
      <c r="T2266" s="95"/>
      <c r="U2266" s="96"/>
      <c r="V2266" s="95"/>
      <c r="W2266" s="95"/>
      <c r="X2266" s="97"/>
      <c r="Y2266" s="94"/>
      <c r="Z2266" s="95"/>
      <c r="AA2266" s="96"/>
      <c r="AB2266" s="95"/>
      <c r="AC2266" s="95"/>
      <c r="AD2266" s="97"/>
      <c r="AE2266" s="94"/>
      <c r="AF2266" s="96"/>
      <c r="AG2266" s="96"/>
      <c r="AH2266" s="95"/>
      <c r="AI2266" s="95"/>
      <c r="AJ2266" s="95"/>
      <c r="AK2266" s="95"/>
      <c r="AL2266" s="94"/>
      <c r="AM2266" s="96"/>
      <c r="AN2266" s="96"/>
      <c r="AO2266" s="95"/>
      <c r="AP2266" s="95"/>
      <c r="AQ2266" s="97"/>
      <c r="AR2266" s="94"/>
      <c r="AS2266" s="96"/>
      <c r="AT2266" s="96"/>
      <c r="AU2266" s="96"/>
      <c r="AV2266" s="95"/>
      <c r="AW2266" s="95"/>
      <c r="AX2266" s="97"/>
      <c r="AY2266" s="97"/>
      <c r="AZ2266" s="97"/>
      <c r="BA2266" s="97"/>
      <c r="BB2266" s="97"/>
      <c r="BC2266" s="98"/>
      <c r="BD2266" s="99"/>
      <c r="BE2266" s="99"/>
      <c r="BF2266" s="103"/>
      <c r="BG2266" s="103"/>
      <c r="BH2266" s="103"/>
      <c r="BI2266" s="103"/>
      <c r="BJ2266" s="98"/>
      <c r="BK2266" s="98"/>
      <c r="BL2266" s="102"/>
      <c r="BM2266" s="98"/>
      <c r="BT2266" s="99"/>
      <c r="BU2266" s="99"/>
      <c r="BV2266" s="99"/>
      <c r="BW2266" s="99"/>
      <c r="BX2266" s="99"/>
    </row>
    <row r="2267" ht="13.75" spans="1:76">
      <c r="A2267" s="88"/>
      <c r="B2267" s="88"/>
      <c r="C2267" s="88"/>
      <c r="D2267" s="89"/>
      <c r="E2267" s="135"/>
      <c r="F2267" s="135"/>
      <c r="G2267" s="90"/>
      <c r="H2267" s="235"/>
      <c r="I2267" s="236"/>
      <c r="J2267" s="236"/>
      <c r="K2267" s="236"/>
      <c r="L2267" s="236"/>
      <c r="M2267" s="237"/>
      <c r="N2267" s="235"/>
      <c r="O2267" s="236"/>
      <c r="P2267" s="236"/>
      <c r="Q2267" s="236"/>
      <c r="R2267" s="237"/>
      <c r="S2267" s="94"/>
      <c r="T2267" s="95"/>
      <c r="U2267" s="96"/>
      <c r="V2267" s="95"/>
      <c r="W2267" s="95"/>
      <c r="X2267" s="97"/>
      <c r="Y2267" s="94"/>
      <c r="Z2267" s="95"/>
      <c r="AA2267" s="96"/>
      <c r="AB2267" s="95"/>
      <c r="AC2267" s="95"/>
      <c r="AD2267" s="97"/>
      <c r="AE2267" s="94"/>
      <c r="AF2267" s="96"/>
      <c r="AG2267" s="96"/>
      <c r="AH2267" s="95"/>
      <c r="AI2267" s="95"/>
      <c r="AJ2267" s="95"/>
      <c r="AK2267" s="95"/>
      <c r="AL2267" s="94"/>
      <c r="AM2267" s="96"/>
      <c r="AN2267" s="96"/>
      <c r="AO2267" s="95"/>
      <c r="AP2267" s="95"/>
      <c r="AQ2267" s="97"/>
      <c r="AR2267" s="94"/>
      <c r="AS2267" s="96"/>
      <c r="AT2267" s="96"/>
      <c r="AU2267" s="96"/>
      <c r="AV2267" s="95"/>
      <c r="AW2267" s="95"/>
      <c r="AX2267" s="97"/>
      <c r="AY2267" s="97"/>
      <c r="AZ2267" s="97"/>
      <c r="BA2267" s="97"/>
      <c r="BB2267" s="97"/>
      <c r="BC2267" s="98"/>
      <c r="BD2267" s="99"/>
      <c r="BE2267" s="99"/>
      <c r="BF2267" s="103"/>
      <c r="BG2267" s="103"/>
      <c r="BH2267" s="103"/>
      <c r="BI2267" s="103"/>
      <c r="BJ2267" s="98"/>
      <c r="BK2267" s="98"/>
      <c r="BL2267" s="102"/>
      <c r="BM2267" s="98"/>
      <c r="BT2267" s="99"/>
      <c r="BU2267" s="99"/>
      <c r="BV2267" s="99"/>
      <c r="BW2267" s="99"/>
      <c r="BX2267" s="99"/>
    </row>
    <row r="2268" ht="13.75" spans="1:76">
      <c r="A2268" s="88"/>
      <c r="B2268" s="88"/>
      <c r="C2268" s="88"/>
      <c r="D2268" s="89"/>
      <c r="E2268" s="135"/>
      <c r="F2268" s="135"/>
      <c r="G2268" s="90"/>
      <c r="H2268" s="235"/>
      <c r="I2268" s="236"/>
      <c r="J2268" s="236"/>
      <c r="K2268" s="236"/>
      <c r="L2268" s="236"/>
      <c r="M2268" s="237"/>
      <c r="N2268" s="235"/>
      <c r="O2268" s="236"/>
      <c r="P2268" s="236"/>
      <c r="Q2268" s="236"/>
      <c r="R2268" s="237"/>
      <c r="S2268" s="94"/>
      <c r="T2268" s="95"/>
      <c r="U2268" s="96"/>
      <c r="V2268" s="95"/>
      <c r="W2268" s="95"/>
      <c r="X2268" s="97"/>
      <c r="Y2268" s="94"/>
      <c r="Z2268" s="95"/>
      <c r="AA2268" s="96"/>
      <c r="AB2268" s="95"/>
      <c r="AC2268" s="95"/>
      <c r="AD2268" s="97"/>
      <c r="AE2268" s="94"/>
      <c r="AF2268" s="96"/>
      <c r="AG2268" s="96"/>
      <c r="AH2268" s="95"/>
      <c r="AI2268" s="95"/>
      <c r="AJ2268" s="95"/>
      <c r="AK2268" s="95"/>
      <c r="AL2268" s="94"/>
      <c r="AM2268" s="96"/>
      <c r="AN2268" s="96"/>
      <c r="AO2268" s="95"/>
      <c r="AP2268" s="95"/>
      <c r="AQ2268" s="97"/>
      <c r="AR2268" s="94"/>
      <c r="AS2268" s="96"/>
      <c r="AT2268" s="96"/>
      <c r="AU2268" s="96"/>
      <c r="AV2268" s="95"/>
      <c r="AW2268" s="95"/>
      <c r="AX2268" s="97"/>
      <c r="AY2268" s="97"/>
      <c r="AZ2268" s="97"/>
      <c r="BA2268" s="97"/>
      <c r="BB2268" s="97"/>
      <c r="BC2268" s="98"/>
      <c r="BD2268" s="99"/>
      <c r="BE2268" s="99"/>
      <c r="BF2268" s="103"/>
      <c r="BG2268" s="103"/>
      <c r="BH2268" s="103"/>
      <c r="BI2268" s="103"/>
      <c r="BJ2268" s="98"/>
      <c r="BK2268" s="98"/>
      <c r="BL2268" s="102"/>
      <c r="BM2268" s="98"/>
      <c r="BT2268" s="99"/>
      <c r="BU2268" s="99"/>
      <c r="BV2268" s="99"/>
      <c r="BW2268" s="99"/>
      <c r="BX2268" s="99"/>
    </row>
    <row r="2269" ht="13.75" spans="1:76">
      <c r="A2269" s="88"/>
      <c r="B2269" s="88"/>
      <c r="C2269" s="88"/>
      <c r="D2269" s="89"/>
      <c r="E2269" s="135"/>
      <c r="F2269" s="135"/>
      <c r="G2269" s="90"/>
      <c r="H2269" s="235"/>
      <c r="I2269" s="236"/>
      <c r="J2269" s="236"/>
      <c r="K2269" s="236"/>
      <c r="L2269" s="236"/>
      <c r="M2269" s="237"/>
      <c r="N2269" s="235"/>
      <c r="O2269" s="236"/>
      <c r="P2269" s="236"/>
      <c r="Q2269" s="236"/>
      <c r="R2269" s="237"/>
      <c r="S2269" s="94"/>
      <c r="T2269" s="95"/>
      <c r="U2269" s="96"/>
      <c r="V2269" s="95"/>
      <c r="W2269" s="95"/>
      <c r="X2269" s="97"/>
      <c r="Y2269" s="94"/>
      <c r="Z2269" s="95"/>
      <c r="AA2269" s="96"/>
      <c r="AB2269" s="95"/>
      <c r="AC2269" s="95"/>
      <c r="AD2269" s="97"/>
      <c r="AE2269" s="94"/>
      <c r="AF2269" s="96"/>
      <c r="AG2269" s="96"/>
      <c r="AH2269" s="95"/>
      <c r="AI2269" s="95"/>
      <c r="AJ2269" s="95"/>
      <c r="AK2269" s="95"/>
      <c r="AL2269" s="94"/>
      <c r="AM2269" s="96"/>
      <c r="AN2269" s="96"/>
      <c r="AO2269" s="95"/>
      <c r="AP2269" s="95"/>
      <c r="AQ2269" s="97"/>
      <c r="AR2269" s="94"/>
      <c r="AS2269" s="96"/>
      <c r="AT2269" s="96"/>
      <c r="AU2269" s="96"/>
      <c r="AV2269" s="95"/>
      <c r="AW2269" s="95"/>
      <c r="AX2269" s="97"/>
      <c r="AY2269" s="97"/>
      <c r="AZ2269" s="97"/>
      <c r="BA2269" s="97"/>
      <c r="BB2269" s="97"/>
      <c r="BC2269" s="98"/>
      <c r="BD2269" s="99"/>
      <c r="BE2269" s="99"/>
      <c r="BF2269" s="103"/>
      <c r="BG2269" s="103"/>
      <c r="BH2269" s="103"/>
      <c r="BI2269" s="103"/>
      <c r="BJ2269" s="98"/>
      <c r="BK2269" s="98"/>
      <c r="BL2269" s="102"/>
      <c r="BM2269" s="98"/>
      <c r="BT2269" s="99"/>
      <c r="BU2269" s="99"/>
      <c r="BV2269" s="99"/>
      <c r="BW2269" s="99"/>
      <c r="BX2269" s="99"/>
    </row>
    <row r="2270" ht="13.75" spans="1:76">
      <c r="A2270" s="88"/>
      <c r="B2270" s="88"/>
      <c r="C2270" s="88"/>
      <c r="D2270" s="89"/>
      <c r="E2270" s="135"/>
      <c r="F2270" s="135"/>
      <c r="G2270" s="90"/>
      <c r="H2270" s="235"/>
      <c r="I2270" s="236"/>
      <c r="J2270" s="236"/>
      <c r="K2270" s="236"/>
      <c r="L2270" s="236"/>
      <c r="M2270" s="237"/>
      <c r="N2270" s="235"/>
      <c r="O2270" s="236"/>
      <c r="P2270" s="236"/>
      <c r="Q2270" s="236"/>
      <c r="R2270" s="237"/>
      <c r="S2270" s="94"/>
      <c r="T2270" s="236"/>
      <c r="U2270" s="96"/>
      <c r="V2270" s="95"/>
      <c r="W2270" s="95"/>
      <c r="X2270" s="97"/>
      <c r="Y2270" s="94"/>
      <c r="Z2270" s="95"/>
      <c r="AA2270" s="96"/>
      <c r="AB2270" s="95"/>
      <c r="AC2270" s="95"/>
      <c r="AD2270" s="97"/>
      <c r="AE2270" s="94"/>
      <c r="AF2270" s="96"/>
      <c r="AG2270" s="96"/>
      <c r="AH2270" s="95"/>
      <c r="AI2270" s="95"/>
      <c r="AJ2270" s="95"/>
      <c r="AK2270" s="95"/>
      <c r="AL2270" s="94"/>
      <c r="AM2270" s="96"/>
      <c r="AN2270" s="96"/>
      <c r="AO2270" s="95"/>
      <c r="AP2270" s="95"/>
      <c r="AQ2270" s="97"/>
      <c r="AR2270" s="94"/>
      <c r="AS2270" s="96"/>
      <c r="AT2270" s="96"/>
      <c r="AU2270" s="96"/>
      <c r="AV2270" s="95"/>
      <c r="AW2270" s="95"/>
      <c r="AX2270" s="97"/>
      <c r="AY2270" s="97"/>
      <c r="AZ2270" s="97"/>
      <c r="BA2270" s="97"/>
      <c r="BB2270" s="97"/>
      <c r="BC2270" s="98"/>
      <c r="BD2270" s="99"/>
      <c r="BE2270" s="99"/>
      <c r="BF2270" s="103"/>
      <c r="BG2270" s="103"/>
      <c r="BH2270" s="103"/>
      <c r="BI2270" s="103"/>
      <c r="BJ2270" s="98"/>
      <c r="BK2270" s="98"/>
      <c r="BL2270" s="102"/>
      <c r="BM2270" s="98"/>
      <c r="BT2270" s="99"/>
      <c r="BU2270" s="99"/>
      <c r="BV2270" s="99"/>
      <c r="BW2270" s="99"/>
      <c r="BX2270" s="99"/>
    </row>
    <row r="2271" ht="13.75" spans="1:76">
      <c r="A2271" s="88"/>
      <c r="B2271" s="88"/>
      <c r="C2271" s="88"/>
      <c r="D2271" s="89"/>
      <c r="E2271" s="135"/>
      <c r="F2271" s="135"/>
      <c r="G2271" s="90"/>
      <c r="H2271" s="235"/>
      <c r="I2271" s="236"/>
      <c r="J2271" s="236"/>
      <c r="K2271" s="236"/>
      <c r="L2271" s="236"/>
      <c r="M2271" s="237"/>
      <c r="N2271" s="235"/>
      <c r="O2271" s="236"/>
      <c r="P2271" s="236"/>
      <c r="Q2271" s="236"/>
      <c r="R2271" s="237"/>
      <c r="S2271" s="94"/>
      <c r="T2271" s="236"/>
      <c r="U2271" s="96"/>
      <c r="V2271" s="95"/>
      <c r="W2271" s="95"/>
      <c r="X2271" s="97"/>
      <c r="Y2271" s="94"/>
      <c r="Z2271" s="95"/>
      <c r="AA2271" s="96"/>
      <c r="AB2271" s="95"/>
      <c r="AC2271" s="95"/>
      <c r="AD2271" s="97"/>
      <c r="AE2271" s="94"/>
      <c r="AF2271" s="96"/>
      <c r="AG2271" s="96"/>
      <c r="AH2271" s="95"/>
      <c r="AI2271" s="95"/>
      <c r="AJ2271" s="95"/>
      <c r="AK2271" s="95"/>
      <c r="AL2271" s="94"/>
      <c r="AM2271" s="96"/>
      <c r="AN2271" s="96"/>
      <c r="AO2271" s="95"/>
      <c r="AP2271" s="95"/>
      <c r="AQ2271" s="97"/>
      <c r="AR2271" s="94"/>
      <c r="AS2271" s="96"/>
      <c r="AT2271" s="96"/>
      <c r="AU2271" s="96"/>
      <c r="AV2271" s="95"/>
      <c r="AW2271" s="95"/>
      <c r="AX2271" s="97"/>
      <c r="AY2271" s="97"/>
      <c r="AZ2271" s="97"/>
      <c r="BA2271" s="97"/>
      <c r="BB2271" s="97"/>
      <c r="BC2271" s="98"/>
      <c r="BD2271" s="99"/>
      <c r="BE2271" s="99"/>
      <c r="BF2271" s="103"/>
      <c r="BG2271" s="103"/>
      <c r="BH2271" s="103"/>
      <c r="BI2271" s="103"/>
      <c r="BJ2271" s="98"/>
      <c r="BK2271" s="98"/>
      <c r="BL2271" s="102"/>
      <c r="BM2271" s="98"/>
      <c r="BT2271" s="99"/>
      <c r="BU2271" s="99"/>
      <c r="BV2271" s="99"/>
      <c r="BW2271" s="99"/>
      <c r="BX2271" s="99"/>
    </row>
    <row r="2272" ht="13.75" spans="1:76">
      <c r="A2272" s="88"/>
      <c r="B2272" s="88"/>
      <c r="C2272" s="88"/>
      <c r="D2272" s="89"/>
      <c r="E2272" s="135"/>
      <c r="F2272" s="135"/>
      <c r="G2272" s="90"/>
      <c r="H2272" s="235"/>
      <c r="I2272" s="236"/>
      <c r="J2272" s="236"/>
      <c r="K2272" s="236"/>
      <c r="L2272" s="236"/>
      <c r="M2272" s="237"/>
      <c r="N2272" s="235"/>
      <c r="O2272" s="236"/>
      <c r="P2272" s="236"/>
      <c r="Q2272" s="236"/>
      <c r="R2272" s="237"/>
      <c r="S2272" s="94"/>
      <c r="T2272" s="236"/>
      <c r="U2272" s="96"/>
      <c r="V2272" s="95"/>
      <c r="W2272" s="95"/>
      <c r="X2272" s="97"/>
      <c r="Y2272" s="94"/>
      <c r="Z2272" s="95"/>
      <c r="AA2272" s="96"/>
      <c r="AB2272" s="95"/>
      <c r="AC2272" s="95"/>
      <c r="AD2272" s="97"/>
      <c r="AE2272" s="94"/>
      <c r="AF2272" s="96"/>
      <c r="AG2272" s="96"/>
      <c r="AH2272" s="95"/>
      <c r="AI2272" s="95"/>
      <c r="AJ2272" s="95"/>
      <c r="AK2272" s="95"/>
      <c r="AL2272" s="94"/>
      <c r="AM2272" s="96"/>
      <c r="AN2272" s="96"/>
      <c r="AO2272" s="95"/>
      <c r="AP2272" s="95"/>
      <c r="AQ2272" s="97"/>
      <c r="AR2272" s="94"/>
      <c r="AS2272" s="96"/>
      <c r="AT2272" s="96"/>
      <c r="AU2272" s="96"/>
      <c r="AV2272" s="95"/>
      <c r="AW2272" s="95"/>
      <c r="AX2272" s="97"/>
      <c r="AY2272" s="97"/>
      <c r="AZ2272" s="97"/>
      <c r="BA2272" s="97"/>
      <c r="BB2272" s="97"/>
      <c r="BC2272" s="98"/>
      <c r="BD2272" s="99"/>
      <c r="BE2272" s="99"/>
      <c r="BF2272" s="103"/>
      <c r="BG2272" s="103"/>
      <c r="BH2272" s="103"/>
      <c r="BI2272" s="103"/>
      <c r="BJ2272" s="98"/>
      <c r="BK2272" s="98"/>
      <c r="BL2272" s="102"/>
      <c r="BM2272" s="98"/>
      <c r="BT2272" s="99"/>
      <c r="BU2272" s="99"/>
      <c r="BV2272" s="99"/>
      <c r="BW2272" s="99"/>
      <c r="BX2272" s="99"/>
    </row>
    <row r="2273" ht="13.75" spans="1:76">
      <c r="A2273" s="88"/>
      <c r="B2273" s="88"/>
      <c r="C2273" s="88"/>
      <c r="D2273" s="89"/>
      <c r="E2273" s="135"/>
      <c r="F2273" s="135"/>
      <c r="G2273" s="90"/>
      <c r="H2273" s="235"/>
      <c r="I2273" s="236"/>
      <c r="J2273" s="236"/>
      <c r="K2273" s="236"/>
      <c r="L2273" s="236"/>
      <c r="M2273" s="237"/>
      <c r="N2273" s="235"/>
      <c r="O2273" s="236"/>
      <c r="P2273" s="236"/>
      <c r="Q2273" s="236"/>
      <c r="R2273" s="237"/>
      <c r="S2273" s="94"/>
      <c r="T2273" s="236"/>
      <c r="U2273" s="96"/>
      <c r="V2273" s="95"/>
      <c r="W2273" s="95"/>
      <c r="X2273" s="97"/>
      <c r="Y2273" s="94"/>
      <c r="Z2273" s="95"/>
      <c r="AA2273" s="96"/>
      <c r="AB2273" s="95"/>
      <c r="AC2273" s="95"/>
      <c r="AD2273" s="97"/>
      <c r="AE2273" s="94"/>
      <c r="AF2273" s="96"/>
      <c r="AG2273" s="96"/>
      <c r="AH2273" s="95"/>
      <c r="AI2273" s="95"/>
      <c r="AJ2273" s="95"/>
      <c r="AK2273" s="95"/>
      <c r="AL2273" s="94"/>
      <c r="AM2273" s="96"/>
      <c r="AN2273" s="96"/>
      <c r="AO2273" s="95"/>
      <c r="AP2273" s="95"/>
      <c r="AQ2273" s="97"/>
      <c r="AR2273" s="94"/>
      <c r="AS2273" s="96"/>
      <c r="AT2273" s="96"/>
      <c r="AU2273" s="96"/>
      <c r="AV2273" s="95"/>
      <c r="AW2273" s="95"/>
      <c r="AX2273" s="97"/>
      <c r="AY2273" s="97"/>
      <c r="AZ2273" s="97"/>
      <c r="BA2273" s="97"/>
      <c r="BB2273" s="97"/>
      <c r="BC2273" s="98"/>
      <c r="BD2273" s="99"/>
      <c r="BE2273" s="99"/>
      <c r="BF2273" s="103"/>
      <c r="BG2273" s="103"/>
      <c r="BH2273" s="103"/>
      <c r="BI2273" s="103"/>
      <c r="BJ2273" s="98"/>
      <c r="BK2273" s="98"/>
      <c r="BL2273" s="102"/>
      <c r="BM2273" s="98"/>
      <c r="BT2273" s="99"/>
      <c r="BU2273" s="99"/>
      <c r="BV2273" s="99"/>
      <c r="BW2273" s="99"/>
      <c r="BX2273" s="99"/>
    </row>
    <row r="2274" ht="13.75" spans="1:76">
      <c r="A2274" s="88"/>
      <c r="B2274" s="88"/>
      <c r="C2274" s="88"/>
      <c r="D2274" s="89"/>
      <c r="E2274" s="135"/>
      <c r="F2274" s="135"/>
      <c r="G2274" s="90"/>
      <c r="H2274" s="235"/>
      <c r="I2274" s="236"/>
      <c r="J2274" s="236"/>
      <c r="K2274" s="236"/>
      <c r="L2274" s="236"/>
      <c r="M2274" s="237"/>
      <c r="N2274" s="235"/>
      <c r="O2274" s="236"/>
      <c r="P2274" s="236"/>
      <c r="Q2274" s="236"/>
      <c r="R2274" s="237"/>
      <c r="S2274" s="94"/>
      <c r="T2274" s="236"/>
      <c r="U2274" s="96"/>
      <c r="V2274" s="95"/>
      <c r="W2274" s="95"/>
      <c r="X2274" s="97"/>
      <c r="Y2274" s="94"/>
      <c r="Z2274" s="95"/>
      <c r="AA2274" s="96"/>
      <c r="AB2274" s="95"/>
      <c r="AC2274" s="95"/>
      <c r="AD2274" s="97"/>
      <c r="AE2274" s="94"/>
      <c r="AF2274" s="96"/>
      <c r="AG2274" s="96"/>
      <c r="AH2274" s="95"/>
      <c r="AI2274" s="95"/>
      <c r="AJ2274" s="95"/>
      <c r="AK2274" s="95"/>
      <c r="AL2274" s="94"/>
      <c r="AM2274" s="96"/>
      <c r="AN2274" s="96"/>
      <c r="AO2274" s="95"/>
      <c r="AP2274" s="95"/>
      <c r="AQ2274" s="97"/>
      <c r="AR2274" s="94"/>
      <c r="AS2274" s="96"/>
      <c r="AT2274" s="96"/>
      <c r="AU2274" s="96"/>
      <c r="AV2274" s="95"/>
      <c r="AW2274" s="95"/>
      <c r="AX2274" s="97"/>
      <c r="AY2274" s="97"/>
      <c r="AZ2274" s="97"/>
      <c r="BA2274" s="97"/>
      <c r="BB2274" s="97"/>
      <c r="BC2274" s="98"/>
      <c r="BD2274" s="99"/>
      <c r="BE2274" s="99"/>
      <c r="BF2274" s="103"/>
      <c r="BG2274" s="103"/>
      <c r="BH2274" s="103"/>
      <c r="BI2274" s="103"/>
      <c r="BJ2274" s="98"/>
      <c r="BK2274" s="98"/>
      <c r="BL2274" s="102"/>
      <c r="BM2274" s="98"/>
      <c r="BT2274" s="99"/>
      <c r="BU2274" s="99"/>
      <c r="BV2274" s="99"/>
      <c r="BW2274" s="99"/>
      <c r="BX2274" s="99"/>
    </row>
    <row r="2275" ht="13.75" spans="1:76">
      <c r="A2275" s="88"/>
      <c r="B2275" s="88"/>
      <c r="C2275" s="88"/>
      <c r="D2275" s="89"/>
      <c r="E2275" s="135"/>
      <c r="F2275" s="135"/>
      <c r="G2275" s="90"/>
      <c r="H2275" s="235"/>
      <c r="I2275" s="236"/>
      <c r="J2275" s="236"/>
      <c r="K2275" s="236"/>
      <c r="L2275" s="236"/>
      <c r="M2275" s="237"/>
      <c r="N2275" s="235"/>
      <c r="O2275" s="236"/>
      <c r="P2275" s="236"/>
      <c r="Q2275" s="236"/>
      <c r="R2275" s="237"/>
      <c r="S2275" s="94"/>
      <c r="T2275" s="236"/>
      <c r="U2275" s="96"/>
      <c r="V2275" s="95"/>
      <c r="W2275" s="95"/>
      <c r="X2275" s="97"/>
      <c r="Y2275" s="94"/>
      <c r="Z2275" s="95"/>
      <c r="AA2275" s="96"/>
      <c r="AB2275" s="95"/>
      <c r="AC2275" s="95"/>
      <c r="AD2275" s="97"/>
      <c r="AE2275" s="94"/>
      <c r="AF2275" s="96"/>
      <c r="AG2275" s="96"/>
      <c r="AH2275" s="95"/>
      <c r="AI2275" s="95"/>
      <c r="AJ2275" s="95"/>
      <c r="AK2275" s="95"/>
      <c r="AL2275" s="94"/>
      <c r="AM2275" s="96"/>
      <c r="AN2275" s="96"/>
      <c r="AO2275" s="95"/>
      <c r="AP2275" s="95"/>
      <c r="AQ2275" s="97"/>
      <c r="AR2275" s="94"/>
      <c r="AS2275" s="96"/>
      <c r="AT2275" s="96"/>
      <c r="AU2275" s="96"/>
      <c r="AV2275" s="95"/>
      <c r="AW2275" s="95"/>
      <c r="AX2275" s="97"/>
      <c r="AY2275" s="97"/>
      <c r="AZ2275" s="97"/>
      <c r="BA2275" s="97"/>
      <c r="BB2275" s="97"/>
      <c r="BC2275" s="98"/>
      <c r="BD2275" s="99"/>
      <c r="BE2275" s="99"/>
      <c r="BF2275" s="103"/>
      <c r="BG2275" s="103"/>
      <c r="BH2275" s="103"/>
      <c r="BI2275" s="103"/>
      <c r="BJ2275" s="98"/>
      <c r="BK2275" s="98"/>
      <c r="BL2275" s="102"/>
      <c r="BM2275" s="98"/>
      <c r="BT2275" s="99"/>
      <c r="BU2275" s="99"/>
      <c r="BV2275" s="99"/>
      <c r="BW2275" s="99"/>
      <c r="BX2275" s="99"/>
    </row>
    <row r="2276" ht="13.75" spans="1:76">
      <c r="A2276" s="88"/>
      <c r="B2276" s="88"/>
      <c r="C2276" s="88"/>
      <c r="D2276" s="89"/>
      <c r="E2276" s="135"/>
      <c r="F2276" s="135"/>
      <c r="G2276" s="90"/>
      <c r="H2276" s="235"/>
      <c r="I2276" s="236"/>
      <c r="J2276" s="236"/>
      <c r="K2276" s="236"/>
      <c r="L2276" s="236"/>
      <c r="M2276" s="237"/>
      <c r="N2276" s="235"/>
      <c r="O2276" s="236"/>
      <c r="P2276" s="236"/>
      <c r="Q2276" s="236"/>
      <c r="R2276" s="237"/>
      <c r="S2276" s="94"/>
      <c r="T2276" s="236"/>
      <c r="U2276" s="96"/>
      <c r="V2276" s="95"/>
      <c r="W2276" s="95"/>
      <c r="X2276" s="97"/>
      <c r="Y2276" s="94"/>
      <c r="Z2276" s="95"/>
      <c r="AA2276" s="96"/>
      <c r="AB2276" s="95"/>
      <c r="AC2276" s="95"/>
      <c r="AD2276" s="97"/>
      <c r="AE2276" s="94"/>
      <c r="AF2276" s="96"/>
      <c r="AG2276" s="96"/>
      <c r="AH2276" s="95"/>
      <c r="AI2276" s="95"/>
      <c r="AJ2276" s="95"/>
      <c r="AK2276" s="95"/>
      <c r="AL2276" s="94"/>
      <c r="AM2276" s="96"/>
      <c r="AN2276" s="96"/>
      <c r="AO2276" s="95"/>
      <c r="AP2276" s="95"/>
      <c r="AQ2276" s="97"/>
      <c r="AR2276" s="94"/>
      <c r="AS2276" s="96"/>
      <c r="AT2276" s="96"/>
      <c r="AU2276" s="96"/>
      <c r="AV2276" s="95"/>
      <c r="AW2276" s="95"/>
      <c r="AX2276" s="97"/>
      <c r="AY2276" s="97"/>
      <c r="AZ2276" s="97"/>
      <c r="BA2276" s="97"/>
      <c r="BB2276" s="97"/>
      <c r="BC2276" s="98"/>
      <c r="BD2276" s="99"/>
      <c r="BE2276" s="99"/>
      <c r="BF2276" s="103"/>
      <c r="BG2276" s="103"/>
      <c r="BH2276" s="103"/>
      <c r="BI2276" s="103"/>
      <c r="BJ2276" s="98"/>
      <c r="BK2276" s="98"/>
      <c r="BL2276" s="102"/>
      <c r="BM2276" s="98"/>
      <c r="BT2276" s="99"/>
      <c r="BU2276" s="99"/>
      <c r="BV2276" s="99"/>
      <c r="BW2276" s="99"/>
      <c r="BX2276" s="99"/>
    </row>
  </sheetData>
  <sheetProtection formatCells="0" formatColumns="0" formatRows="0" insertRows="0" insertColumns="0" insertHyperlinks="0" deleteColumns="0" deleteRows="0" sort="0" autoFilter="0" pivotTables="0"/>
  <mergeCells count="60">
    <mergeCell ref="A1:BC1"/>
    <mergeCell ref="H2:M2"/>
    <mergeCell ref="N2:R2"/>
    <mergeCell ref="S2:X2"/>
    <mergeCell ref="Y2:AD2"/>
    <mergeCell ref="AE2:AK2"/>
    <mergeCell ref="AL2:AQ2"/>
    <mergeCell ref="AR2:AX2"/>
    <mergeCell ref="AY2:BB2"/>
    <mergeCell ref="BC2:BE2"/>
    <mergeCell ref="J3:K3"/>
    <mergeCell ref="A2:A4"/>
    <mergeCell ref="B2:B4"/>
    <mergeCell ref="C2:C4"/>
    <mergeCell ref="D2:D4"/>
    <mergeCell ref="E2:E4"/>
    <mergeCell ref="F2:F4"/>
    <mergeCell ref="G2:G4"/>
    <mergeCell ref="H3:H4"/>
    <mergeCell ref="I3:I4"/>
    <mergeCell ref="L3:L4"/>
    <mergeCell ref="M3:M4"/>
    <mergeCell ref="N3:N4"/>
    <mergeCell ref="Q3:Q4"/>
    <mergeCell ref="R3:R4"/>
    <mergeCell ref="S3:S4"/>
    <mergeCell ref="U3:U4"/>
    <mergeCell ref="V3:V4"/>
    <mergeCell ref="W3:W4"/>
    <mergeCell ref="X3:X4"/>
    <mergeCell ref="Y3:Y4"/>
    <mergeCell ref="AA3:AA4"/>
    <mergeCell ref="AB3:AB4"/>
    <mergeCell ref="AC3:AC4"/>
    <mergeCell ref="AD3:AD4"/>
    <mergeCell ref="AE3:AE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2:BI3"/>
  </mergeCells>
  <pageMargins left="0" right="0" top="0" bottom="0.25" header="0" footer="0"/>
  <pageSetup paperSize="8" scale="80" orientation="landscape"/>
  <headerFooter alignWithMargins="0">
    <oddFooter>&amp;CPage &amp;P of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77"/>
  <sheetViews>
    <sheetView workbookViewId="0">
      <selection activeCell="F1" sqref="F1"/>
    </sheetView>
  </sheetViews>
  <sheetFormatPr defaultColWidth="9" defaultRowHeight="14"/>
  <sheetData>
    <row r="1" spans="1:19">
      <c r="A1" t="s">
        <v>12888</v>
      </c>
      <c r="B1" t="s">
        <v>12889</v>
      </c>
      <c r="C1" t="s">
        <v>1209</v>
      </c>
      <c r="D1" t="s">
        <v>12890</v>
      </c>
      <c r="E1" t="s">
        <v>12891</v>
      </c>
      <c r="F1" t="s">
        <v>12892</v>
      </c>
      <c r="G1" t="s">
        <v>12893</v>
      </c>
      <c r="H1" t="s">
        <v>12894</v>
      </c>
      <c r="I1" t="s">
        <v>12895</v>
      </c>
      <c r="J1" t="s">
        <v>12896</v>
      </c>
      <c r="K1" t="s">
        <v>12897</v>
      </c>
      <c r="L1" t="s">
        <v>12898</v>
      </c>
      <c r="M1" t="s">
        <v>12899</v>
      </c>
      <c r="N1" t="s">
        <v>12900</v>
      </c>
      <c r="O1" t="s">
        <v>12901</v>
      </c>
      <c r="P1" t="s">
        <v>12902</v>
      </c>
      <c r="Q1" t="s">
        <v>12903</v>
      </c>
      <c r="R1" t="s">
        <v>12904</v>
      </c>
      <c r="S1" t="s">
        <v>12905</v>
      </c>
    </row>
    <row r="2" spans="1:19">
      <c r="A2" t="s">
        <v>7135</v>
      </c>
      <c r="B2">
        <v>1</v>
      </c>
      <c r="C2" t="s">
        <v>7136</v>
      </c>
      <c r="D2" t="s">
        <v>20</v>
      </c>
      <c r="E2" t="s">
        <v>20</v>
      </c>
      <c r="F2" t="s">
        <v>12264</v>
      </c>
      <c r="G2">
        <v>720</v>
      </c>
      <c r="H2" t="s">
        <v>301</v>
      </c>
      <c r="I2">
        <v>38</v>
      </c>
      <c r="L2">
        <v>9</v>
      </c>
      <c r="M2">
        <v>1</v>
      </c>
      <c r="N2">
        <v>11</v>
      </c>
      <c r="O2">
        <v>9.4</v>
      </c>
      <c r="P2">
        <v>0</v>
      </c>
      <c r="Q2">
        <v>3</v>
      </c>
    </row>
    <row r="3" spans="1:19">
      <c r="A3" t="s">
        <v>7555</v>
      </c>
      <c r="B3">
        <v>1</v>
      </c>
      <c r="C3" t="s">
        <v>7089</v>
      </c>
      <c r="D3" t="s">
        <v>20</v>
      </c>
      <c r="E3" t="s">
        <v>20</v>
      </c>
      <c r="F3" t="s">
        <v>12264</v>
      </c>
      <c r="G3">
        <v>720</v>
      </c>
      <c r="H3" t="s">
        <v>301</v>
      </c>
      <c r="I3">
        <v>46</v>
      </c>
      <c r="L3">
        <v>35</v>
      </c>
      <c r="M3">
        <v>1</v>
      </c>
      <c r="N3">
        <v>10</v>
      </c>
      <c r="O3">
        <v>6.6</v>
      </c>
      <c r="P3">
        <v>0</v>
      </c>
      <c r="Q3">
        <v>2</v>
      </c>
    </row>
    <row r="4" spans="1:19">
      <c r="A4" t="s">
        <v>10295</v>
      </c>
      <c r="B4">
        <v>1</v>
      </c>
      <c r="C4" t="s">
        <v>10131</v>
      </c>
      <c r="D4" t="s">
        <v>20</v>
      </c>
      <c r="E4" t="s">
        <v>20</v>
      </c>
      <c r="F4" t="s">
        <v>12269</v>
      </c>
      <c r="G4">
        <v>893</v>
      </c>
      <c r="H4" t="s">
        <v>258</v>
      </c>
      <c r="I4">
        <v>90</v>
      </c>
      <c r="J4" t="s">
        <v>258</v>
      </c>
      <c r="K4">
        <v>70</v>
      </c>
      <c r="L4">
        <v>3</v>
      </c>
      <c r="M4">
        <v>1</v>
      </c>
      <c r="N4">
        <v>8.25</v>
      </c>
      <c r="O4">
        <v>8.25</v>
      </c>
      <c r="P4">
        <v>0</v>
      </c>
      <c r="Q4">
        <v>396</v>
      </c>
      <c r="R4">
        <v>293</v>
      </c>
    </row>
    <row r="5" spans="1:19">
      <c r="A5" t="s">
        <v>746</v>
      </c>
      <c r="B5">
        <v>1</v>
      </c>
      <c r="C5" t="s">
        <v>748</v>
      </c>
      <c r="D5" t="s">
        <v>20</v>
      </c>
      <c r="E5" t="s">
        <v>20</v>
      </c>
      <c r="F5" t="s">
        <v>12269</v>
      </c>
      <c r="G5">
        <v>893</v>
      </c>
      <c r="H5" t="s">
        <v>258</v>
      </c>
      <c r="I5">
        <v>100</v>
      </c>
      <c r="J5" t="s">
        <v>258</v>
      </c>
      <c r="K5">
        <v>75</v>
      </c>
      <c r="L5">
        <v>3</v>
      </c>
      <c r="M5">
        <v>1</v>
      </c>
      <c r="N5">
        <v>8.25</v>
      </c>
      <c r="O5">
        <v>8.25</v>
      </c>
      <c r="P5">
        <v>0</v>
      </c>
      <c r="Q5">
        <v>396</v>
      </c>
      <c r="R5">
        <v>293</v>
      </c>
    </row>
    <row r="6" spans="1:19">
      <c r="A6" t="s">
        <v>727</v>
      </c>
      <c r="B6">
        <v>1</v>
      </c>
      <c r="C6" t="s">
        <v>729</v>
      </c>
      <c r="D6" t="s">
        <v>20</v>
      </c>
      <c r="E6" t="s">
        <v>20</v>
      </c>
      <c r="F6" t="s">
        <v>12269</v>
      </c>
      <c r="G6">
        <v>893</v>
      </c>
      <c r="H6" t="s">
        <v>258</v>
      </c>
      <c r="I6">
        <v>98</v>
      </c>
      <c r="J6" t="s">
        <v>258</v>
      </c>
      <c r="K6">
        <v>65</v>
      </c>
      <c r="L6">
        <v>3</v>
      </c>
      <c r="M6">
        <v>1</v>
      </c>
      <c r="N6">
        <v>8.25</v>
      </c>
      <c r="O6">
        <v>8.25</v>
      </c>
      <c r="P6">
        <v>0</v>
      </c>
      <c r="Q6">
        <v>396</v>
      </c>
      <c r="R6">
        <v>293</v>
      </c>
    </row>
    <row r="7" spans="1:19">
      <c r="A7" t="s">
        <v>11068</v>
      </c>
      <c r="B7">
        <v>1</v>
      </c>
      <c r="C7" t="s">
        <v>10832</v>
      </c>
      <c r="D7" t="s">
        <v>20</v>
      </c>
      <c r="E7" t="s">
        <v>20</v>
      </c>
      <c r="F7" t="s">
        <v>12278</v>
      </c>
      <c r="G7">
        <v>887</v>
      </c>
      <c r="H7" t="s">
        <v>153</v>
      </c>
      <c r="I7">
        <v>91</v>
      </c>
      <c r="J7" t="s">
        <v>153</v>
      </c>
      <c r="K7">
        <v>71</v>
      </c>
      <c r="L7">
        <v>3</v>
      </c>
      <c r="M7">
        <v>1</v>
      </c>
      <c r="N7">
        <v>8.25</v>
      </c>
      <c r="O7">
        <v>8.25</v>
      </c>
      <c r="P7">
        <v>0</v>
      </c>
      <c r="Q7">
        <v>375</v>
      </c>
      <c r="R7">
        <v>352</v>
      </c>
    </row>
    <row r="8" spans="1:19">
      <c r="A8" t="s">
        <v>730</v>
      </c>
      <c r="B8">
        <v>1</v>
      </c>
      <c r="C8" t="s">
        <v>732</v>
      </c>
      <c r="D8" t="s">
        <v>20</v>
      </c>
      <c r="E8" t="s">
        <v>20</v>
      </c>
      <c r="F8" t="s">
        <v>12278</v>
      </c>
      <c r="G8">
        <v>887</v>
      </c>
      <c r="H8" t="s">
        <v>153</v>
      </c>
      <c r="I8">
        <v>80</v>
      </c>
      <c r="J8" t="s">
        <v>153</v>
      </c>
      <c r="K8">
        <v>75</v>
      </c>
      <c r="L8">
        <v>3</v>
      </c>
      <c r="M8">
        <v>1</v>
      </c>
      <c r="N8">
        <v>8.25</v>
      </c>
      <c r="O8">
        <v>8.25</v>
      </c>
      <c r="P8">
        <v>0</v>
      </c>
      <c r="Q8">
        <v>375</v>
      </c>
      <c r="R8">
        <v>352</v>
      </c>
    </row>
    <row r="9" spans="1:19">
      <c r="A9" t="s">
        <v>11070</v>
      </c>
      <c r="B9">
        <v>1</v>
      </c>
      <c r="C9" t="s">
        <v>10870</v>
      </c>
      <c r="D9" t="s">
        <v>20</v>
      </c>
      <c r="E9" t="s">
        <v>20</v>
      </c>
      <c r="F9" t="s">
        <v>12278</v>
      </c>
      <c r="G9">
        <v>887</v>
      </c>
      <c r="H9" t="s">
        <v>153</v>
      </c>
      <c r="J9" t="s">
        <v>153</v>
      </c>
      <c r="L9">
        <v>3</v>
      </c>
      <c r="M9">
        <v>1</v>
      </c>
      <c r="N9">
        <v>8.25</v>
      </c>
      <c r="O9">
        <v>8.25</v>
      </c>
      <c r="P9">
        <v>0</v>
      </c>
      <c r="Q9">
        <v>375</v>
      </c>
      <c r="R9">
        <v>352</v>
      </c>
    </row>
    <row r="10" spans="1:19">
      <c r="A10" t="s">
        <v>772</v>
      </c>
      <c r="B10">
        <v>1</v>
      </c>
      <c r="C10" t="s">
        <v>773</v>
      </c>
      <c r="D10" t="s">
        <v>20</v>
      </c>
      <c r="E10" t="s">
        <v>20</v>
      </c>
      <c r="F10" t="s">
        <v>12283</v>
      </c>
      <c r="G10">
        <v>908</v>
      </c>
      <c r="L10">
        <v>4</v>
      </c>
      <c r="M10">
        <v>1</v>
      </c>
      <c r="N10">
        <v>11</v>
      </c>
      <c r="O10">
        <v>5.4</v>
      </c>
      <c r="P10">
        <v>0</v>
      </c>
      <c r="Q10">
        <v>62</v>
      </c>
      <c r="R10">
        <v>92</v>
      </c>
    </row>
    <row r="11" spans="1:19">
      <c r="A11" t="s">
        <v>11703</v>
      </c>
      <c r="B11">
        <v>1</v>
      </c>
      <c r="C11" t="s">
        <v>773</v>
      </c>
      <c r="D11" t="s">
        <v>20</v>
      </c>
      <c r="E11" t="s">
        <v>20</v>
      </c>
      <c r="F11" t="s">
        <v>12283</v>
      </c>
      <c r="G11">
        <v>908</v>
      </c>
      <c r="L11">
        <v>4</v>
      </c>
      <c r="M11">
        <v>1</v>
      </c>
      <c r="N11">
        <v>11</v>
      </c>
      <c r="O11">
        <v>5.4</v>
      </c>
      <c r="P11">
        <v>0</v>
      </c>
      <c r="Q11">
        <v>62</v>
      </c>
      <c r="R11">
        <v>92</v>
      </c>
    </row>
    <row r="12" spans="1:19">
      <c r="A12" t="s">
        <v>833</v>
      </c>
      <c r="B12">
        <v>1</v>
      </c>
      <c r="C12" t="s">
        <v>835</v>
      </c>
      <c r="D12" t="s">
        <v>20</v>
      </c>
      <c r="E12" t="s">
        <v>20</v>
      </c>
      <c r="F12" t="s">
        <v>12286</v>
      </c>
      <c r="G12">
        <v>920</v>
      </c>
      <c r="L12">
        <v>8</v>
      </c>
      <c r="M12">
        <v>1</v>
      </c>
      <c r="N12">
        <v>11</v>
      </c>
      <c r="O12">
        <v>9.4</v>
      </c>
      <c r="P12">
        <v>0</v>
      </c>
      <c r="Q12">
        <v>186</v>
      </c>
      <c r="R12">
        <v>141</v>
      </c>
    </row>
    <row r="13" spans="1:19">
      <c r="A13" t="s">
        <v>11695</v>
      </c>
      <c r="B13">
        <v>1</v>
      </c>
      <c r="C13" t="s">
        <v>11696</v>
      </c>
      <c r="D13" t="s">
        <v>20</v>
      </c>
      <c r="E13" t="s">
        <v>20</v>
      </c>
      <c r="F13" t="s">
        <v>12291</v>
      </c>
      <c r="G13">
        <v>921</v>
      </c>
      <c r="L13">
        <v>8</v>
      </c>
      <c r="M13">
        <v>1</v>
      </c>
      <c r="N13">
        <v>11</v>
      </c>
      <c r="O13">
        <v>9.4</v>
      </c>
      <c r="P13">
        <v>0</v>
      </c>
      <c r="Q13">
        <v>115</v>
      </c>
      <c r="R13">
        <v>106</v>
      </c>
    </row>
    <row r="14" spans="1:19">
      <c r="A14" t="s">
        <v>797</v>
      </c>
      <c r="B14">
        <v>1</v>
      </c>
      <c r="C14" t="s">
        <v>798</v>
      </c>
      <c r="D14" t="s">
        <v>20</v>
      </c>
      <c r="E14" t="s">
        <v>20</v>
      </c>
      <c r="F14" t="s">
        <v>12292</v>
      </c>
      <c r="G14">
        <v>922</v>
      </c>
      <c r="L14">
        <v>12</v>
      </c>
      <c r="M14">
        <v>1</v>
      </c>
      <c r="N14">
        <v>8.25</v>
      </c>
      <c r="O14">
        <v>7.4</v>
      </c>
      <c r="P14">
        <v>0</v>
      </c>
      <c r="Q14">
        <v>3</v>
      </c>
      <c r="R14">
        <v>2</v>
      </c>
    </row>
    <row r="15" spans="1:19">
      <c r="A15" t="s">
        <v>11733</v>
      </c>
      <c r="B15">
        <v>1</v>
      </c>
      <c r="C15" t="s">
        <v>798</v>
      </c>
      <c r="D15" t="s">
        <v>20</v>
      </c>
      <c r="E15" t="s">
        <v>20</v>
      </c>
      <c r="F15" t="s">
        <v>12292</v>
      </c>
      <c r="G15">
        <v>922</v>
      </c>
      <c r="L15">
        <v>12</v>
      </c>
      <c r="M15">
        <v>1</v>
      </c>
      <c r="N15">
        <v>8.25</v>
      </c>
      <c r="O15">
        <v>7.4</v>
      </c>
      <c r="P15">
        <v>0</v>
      </c>
      <c r="Q15">
        <v>3</v>
      </c>
      <c r="R15">
        <v>2</v>
      </c>
    </row>
    <row r="16" spans="1:19">
      <c r="A16" t="s">
        <v>799</v>
      </c>
      <c r="B16">
        <v>1</v>
      </c>
      <c r="C16" t="s">
        <v>800</v>
      </c>
      <c r="D16" t="s">
        <v>20</v>
      </c>
      <c r="E16" t="s">
        <v>20</v>
      </c>
      <c r="F16" t="s">
        <v>12292</v>
      </c>
      <c r="G16">
        <v>922</v>
      </c>
      <c r="L16">
        <v>20</v>
      </c>
      <c r="M16">
        <v>1</v>
      </c>
      <c r="N16">
        <v>10</v>
      </c>
      <c r="O16">
        <v>7.4</v>
      </c>
      <c r="P16">
        <v>0</v>
      </c>
      <c r="Q16">
        <v>2</v>
      </c>
    </row>
    <row r="17" spans="1:18">
      <c r="A17" t="s">
        <v>801</v>
      </c>
      <c r="B17">
        <v>1</v>
      </c>
      <c r="C17" t="s">
        <v>800</v>
      </c>
      <c r="D17" t="s">
        <v>20</v>
      </c>
      <c r="E17" t="s">
        <v>20</v>
      </c>
      <c r="F17" t="s">
        <v>12292</v>
      </c>
      <c r="G17">
        <v>922</v>
      </c>
      <c r="L17">
        <v>20</v>
      </c>
      <c r="M17">
        <v>1</v>
      </c>
      <c r="N17">
        <v>10</v>
      </c>
      <c r="O17">
        <v>7.4</v>
      </c>
      <c r="P17">
        <v>0</v>
      </c>
      <c r="Q17">
        <v>2</v>
      </c>
    </row>
    <row r="18" spans="1:18">
      <c r="A18" t="s">
        <v>11683</v>
      </c>
      <c r="B18">
        <v>1</v>
      </c>
      <c r="C18" t="s">
        <v>11684</v>
      </c>
      <c r="D18" t="s">
        <v>20</v>
      </c>
      <c r="E18" t="s">
        <v>20</v>
      </c>
      <c r="F18" t="s">
        <v>12296</v>
      </c>
      <c r="G18">
        <v>926</v>
      </c>
      <c r="L18">
        <v>8</v>
      </c>
      <c r="M18">
        <v>1</v>
      </c>
      <c r="N18">
        <v>11</v>
      </c>
      <c r="O18">
        <v>9.4</v>
      </c>
      <c r="P18">
        <v>0</v>
      </c>
      <c r="Q18">
        <v>89</v>
      </c>
      <c r="R18">
        <v>67</v>
      </c>
    </row>
    <row r="19" spans="1:18">
      <c r="A19" t="s">
        <v>11689</v>
      </c>
      <c r="B19">
        <v>1</v>
      </c>
      <c r="C19" t="s">
        <v>11690</v>
      </c>
      <c r="D19" t="s">
        <v>20</v>
      </c>
      <c r="E19" t="s">
        <v>20</v>
      </c>
      <c r="F19" t="s">
        <v>12303</v>
      </c>
      <c r="G19">
        <v>929</v>
      </c>
      <c r="L19">
        <v>8</v>
      </c>
      <c r="M19">
        <v>1</v>
      </c>
      <c r="N19">
        <v>11</v>
      </c>
      <c r="O19">
        <v>9.4</v>
      </c>
      <c r="P19">
        <v>0</v>
      </c>
      <c r="Q19">
        <v>116</v>
      </c>
      <c r="R19">
        <v>82</v>
      </c>
    </row>
    <row r="20" spans="1:18">
      <c r="A20" t="s">
        <v>11736</v>
      </c>
      <c r="B20">
        <v>1</v>
      </c>
      <c r="C20" t="s">
        <v>11737</v>
      </c>
      <c r="D20" t="s">
        <v>20</v>
      </c>
      <c r="E20" t="s">
        <v>20</v>
      </c>
      <c r="F20" t="s">
        <v>12304</v>
      </c>
      <c r="G20">
        <v>923</v>
      </c>
      <c r="L20">
        <v>4</v>
      </c>
      <c r="M20">
        <v>1</v>
      </c>
      <c r="N20">
        <v>11</v>
      </c>
      <c r="O20">
        <v>5.4</v>
      </c>
      <c r="P20">
        <v>0</v>
      </c>
      <c r="Q20">
        <v>73</v>
      </c>
      <c r="R20">
        <v>28</v>
      </c>
    </row>
    <row r="21" spans="1:18">
      <c r="A21" t="s">
        <v>11738</v>
      </c>
      <c r="B21">
        <v>1</v>
      </c>
      <c r="C21" t="s">
        <v>11737</v>
      </c>
      <c r="D21" t="s">
        <v>20</v>
      </c>
      <c r="E21" t="s">
        <v>20</v>
      </c>
      <c r="F21" t="s">
        <v>12304</v>
      </c>
      <c r="G21">
        <v>923</v>
      </c>
      <c r="L21">
        <v>4</v>
      </c>
      <c r="M21">
        <v>1</v>
      </c>
      <c r="N21">
        <v>11</v>
      </c>
      <c r="O21">
        <v>5.4</v>
      </c>
      <c r="P21">
        <v>0</v>
      </c>
      <c r="Q21">
        <v>73</v>
      </c>
      <c r="R21">
        <v>28</v>
      </c>
    </row>
    <row r="22" spans="1:18">
      <c r="A22" t="s">
        <v>836</v>
      </c>
      <c r="B22">
        <v>1</v>
      </c>
      <c r="C22" t="s">
        <v>838</v>
      </c>
      <c r="D22" t="s">
        <v>20</v>
      </c>
      <c r="E22" t="s">
        <v>20</v>
      </c>
      <c r="F22" t="s">
        <v>12305</v>
      </c>
      <c r="G22">
        <v>925</v>
      </c>
      <c r="L22">
        <v>8</v>
      </c>
      <c r="M22">
        <v>1</v>
      </c>
      <c r="N22">
        <v>11</v>
      </c>
      <c r="O22">
        <v>9.4</v>
      </c>
      <c r="P22">
        <v>0</v>
      </c>
      <c r="Q22">
        <v>282</v>
      </c>
      <c r="R22">
        <v>329</v>
      </c>
    </row>
    <row r="23" spans="1:18">
      <c r="A23" t="s">
        <v>11773</v>
      </c>
      <c r="B23">
        <v>1</v>
      </c>
      <c r="C23" t="s">
        <v>11774</v>
      </c>
      <c r="D23" t="s">
        <v>20</v>
      </c>
      <c r="E23" t="s">
        <v>20</v>
      </c>
      <c r="F23" t="s">
        <v>12305</v>
      </c>
      <c r="G23">
        <v>925</v>
      </c>
      <c r="L23">
        <v>8</v>
      </c>
      <c r="M23">
        <v>1</v>
      </c>
      <c r="N23">
        <v>11</v>
      </c>
      <c r="O23">
        <v>9.4</v>
      </c>
      <c r="P23">
        <v>0</v>
      </c>
      <c r="Q23">
        <v>263</v>
      </c>
      <c r="R23">
        <v>350</v>
      </c>
    </row>
    <row r="24" spans="1:18">
      <c r="A24" t="s">
        <v>830</v>
      </c>
      <c r="B24">
        <v>1</v>
      </c>
      <c r="C24" t="s">
        <v>832</v>
      </c>
      <c r="D24" t="s">
        <v>20</v>
      </c>
      <c r="E24" t="s">
        <v>20</v>
      </c>
      <c r="F24" t="s">
        <v>12306</v>
      </c>
      <c r="G24">
        <v>931</v>
      </c>
      <c r="L24">
        <v>8</v>
      </c>
      <c r="M24">
        <v>1</v>
      </c>
      <c r="N24">
        <v>11</v>
      </c>
      <c r="O24">
        <v>9.4</v>
      </c>
      <c r="P24">
        <v>0</v>
      </c>
      <c r="Q24">
        <v>117</v>
      </c>
      <c r="R24">
        <v>51</v>
      </c>
    </row>
    <row r="25" spans="1:18">
      <c r="A25" t="s">
        <v>740</v>
      </c>
      <c r="B25">
        <v>1</v>
      </c>
      <c r="C25" t="s">
        <v>742</v>
      </c>
      <c r="D25" t="s">
        <v>20</v>
      </c>
      <c r="E25" t="s">
        <v>20</v>
      </c>
      <c r="F25" t="s">
        <v>12306</v>
      </c>
      <c r="G25">
        <v>931</v>
      </c>
      <c r="L25">
        <v>8</v>
      </c>
      <c r="M25">
        <v>1</v>
      </c>
      <c r="N25">
        <v>11</v>
      </c>
      <c r="O25">
        <v>9.4</v>
      </c>
      <c r="P25">
        <v>0</v>
      </c>
      <c r="Q25">
        <v>124</v>
      </c>
      <c r="R25">
        <v>60</v>
      </c>
    </row>
    <row r="26" spans="1:18">
      <c r="A26" t="s">
        <v>12034</v>
      </c>
      <c r="B26">
        <v>1</v>
      </c>
      <c r="C26" t="s">
        <v>845</v>
      </c>
      <c r="D26" t="s">
        <v>20</v>
      </c>
      <c r="E26" t="s">
        <v>1511</v>
      </c>
      <c r="F26" t="s">
        <v>12307</v>
      </c>
      <c r="G26">
        <v>946</v>
      </c>
      <c r="L26">
        <v>8</v>
      </c>
      <c r="M26">
        <v>1</v>
      </c>
      <c r="N26">
        <v>11</v>
      </c>
      <c r="O26">
        <v>9.4</v>
      </c>
      <c r="P26">
        <v>0</v>
      </c>
      <c r="Q26">
        <v>124</v>
      </c>
      <c r="R26">
        <v>79</v>
      </c>
    </row>
    <row r="27" spans="1:18">
      <c r="A27" t="s">
        <v>843</v>
      </c>
      <c r="B27">
        <v>1</v>
      </c>
      <c r="C27" t="s">
        <v>845</v>
      </c>
      <c r="D27" t="s">
        <v>20</v>
      </c>
      <c r="E27" t="s">
        <v>1511</v>
      </c>
      <c r="F27" t="s">
        <v>12307</v>
      </c>
      <c r="G27">
        <v>946</v>
      </c>
      <c r="L27">
        <v>8</v>
      </c>
      <c r="M27">
        <v>1</v>
      </c>
      <c r="N27">
        <v>11</v>
      </c>
      <c r="O27">
        <v>9.4</v>
      </c>
      <c r="P27">
        <v>0</v>
      </c>
      <c r="Q27">
        <v>124</v>
      </c>
      <c r="R27">
        <v>79</v>
      </c>
    </row>
    <row r="28" spans="1:18">
      <c r="A28" t="s">
        <v>11851</v>
      </c>
      <c r="B28">
        <v>1</v>
      </c>
      <c r="C28" t="s">
        <v>11852</v>
      </c>
      <c r="D28" t="s">
        <v>20</v>
      </c>
      <c r="E28" t="s">
        <v>20</v>
      </c>
      <c r="F28" t="s">
        <v>12310</v>
      </c>
      <c r="G28">
        <v>947</v>
      </c>
      <c r="L28">
        <v>8</v>
      </c>
      <c r="M28">
        <v>1</v>
      </c>
      <c r="N28">
        <v>11</v>
      </c>
      <c r="O28">
        <v>9.4</v>
      </c>
      <c r="P28">
        <v>0</v>
      </c>
      <c r="Q28">
        <v>93</v>
      </c>
      <c r="R28">
        <v>33</v>
      </c>
    </row>
    <row r="29" spans="1:18">
      <c r="A29" t="s">
        <v>769</v>
      </c>
      <c r="B29">
        <v>1</v>
      </c>
      <c r="C29" t="s">
        <v>771</v>
      </c>
      <c r="D29" t="s">
        <v>20</v>
      </c>
      <c r="E29" t="s">
        <v>20</v>
      </c>
      <c r="F29" t="s">
        <v>12312</v>
      </c>
      <c r="G29">
        <v>909</v>
      </c>
      <c r="L29">
        <v>4</v>
      </c>
      <c r="M29">
        <v>1</v>
      </c>
      <c r="N29">
        <v>11</v>
      </c>
      <c r="O29">
        <v>5.4</v>
      </c>
      <c r="P29">
        <v>0</v>
      </c>
      <c r="Q29">
        <v>142</v>
      </c>
      <c r="R29">
        <v>218</v>
      </c>
    </row>
    <row r="30" spans="1:18">
      <c r="A30" t="s">
        <v>11751</v>
      </c>
      <c r="B30">
        <v>1</v>
      </c>
      <c r="C30" t="s">
        <v>768</v>
      </c>
      <c r="D30" t="s">
        <v>20</v>
      </c>
      <c r="E30" t="s">
        <v>20</v>
      </c>
      <c r="F30" t="s">
        <v>12313</v>
      </c>
      <c r="G30">
        <v>910</v>
      </c>
      <c r="L30">
        <v>40</v>
      </c>
      <c r="M30">
        <v>1</v>
      </c>
      <c r="N30">
        <v>10</v>
      </c>
      <c r="O30">
        <v>6.6</v>
      </c>
      <c r="P30">
        <v>0</v>
      </c>
      <c r="R30">
        <v>5</v>
      </c>
    </row>
    <row r="31" spans="1:18">
      <c r="A31" t="s">
        <v>767</v>
      </c>
      <c r="B31">
        <v>1</v>
      </c>
      <c r="C31" t="s">
        <v>768</v>
      </c>
      <c r="D31" t="s">
        <v>20</v>
      </c>
      <c r="E31" t="s">
        <v>20</v>
      </c>
      <c r="F31" t="s">
        <v>12313</v>
      </c>
      <c r="G31">
        <v>910</v>
      </c>
      <c r="L31">
        <v>40</v>
      </c>
      <c r="M31">
        <v>1</v>
      </c>
      <c r="N31">
        <v>10</v>
      </c>
      <c r="O31">
        <v>6.6</v>
      </c>
      <c r="P31">
        <v>0</v>
      </c>
      <c r="R31">
        <v>5</v>
      </c>
    </row>
    <row r="32" spans="1:18">
      <c r="A32" t="s">
        <v>827</v>
      </c>
      <c r="B32">
        <v>1</v>
      </c>
      <c r="C32" t="s">
        <v>826</v>
      </c>
      <c r="D32" t="s">
        <v>20</v>
      </c>
      <c r="E32" t="s">
        <v>20</v>
      </c>
      <c r="F32" t="s">
        <v>12314</v>
      </c>
      <c r="G32">
        <v>912</v>
      </c>
      <c r="H32" t="s">
        <v>258</v>
      </c>
      <c r="J32" t="s">
        <v>258</v>
      </c>
      <c r="L32">
        <v>8</v>
      </c>
      <c r="M32">
        <v>1</v>
      </c>
      <c r="N32">
        <v>11</v>
      </c>
      <c r="O32">
        <v>9.4</v>
      </c>
      <c r="P32">
        <v>0</v>
      </c>
      <c r="Q32">
        <v>97</v>
      </c>
      <c r="R32">
        <v>38</v>
      </c>
    </row>
    <row r="33" spans="1:18">
      <c r="A33" t="s">
        <v>824</v>
      </c>
      <c r="B33">
        <v>1</v>
      </c>
      <c r="C33" t="s">
        <v>826</v>
      </c>
      <c r="D33" t="s">
        <v>20</v>
      </c>
      <c r="E33" t="s">
        <v>20</v>
      </c>
      <c r="F33" t="s">
        <v>12314</v>
      </c>
      <c r="G33">
        <v>912</v>
      </c>
      <c r="H33" t="s">
        <v>258</v>
      </c>
      <c r="J33" t="s">
        <v>258</v>
      </c>
      <c r="L33">
        <v>8</v>
      </c>
      <c r="M33">
        <v>1</v>
      </c>
      <c r="N33">
        <v>11</v>
      </c>
      <c r="O33">
        <v>9.4</v>
      </c>
      <c r="P33">
        <v>0</v>
      </c>
      <c r="Q33">
        <v>70</v>
      </c>
      <c r="R33">
        <v>26</v>
      </c>
    </row>
    <row r="34" spans="1:18">
      <c r="A34" t="s">
        <v>11726</v>
      </c>
      <c r="B34">
        <v>1</v>
      </c>
      <c r="C34" t="s">
        <v>11727</v>
      </c>
      <c r="D34" t="s">
        <v>20</v>
      </c>
      <c r="E34" t="s">
        <v>1511</v>
      </c>
      <c r="F34" t="s">
        <v>12314</v>
      </c>
      <c r="G34">
        <v>912</v>
      </c>
      <c r="L34">
        <v>8</v>
      </c>
      <c r="M34">
        <v>1</v>
      </c>
      <c r="N34">
        <v>11</v>
      </c>
      <c r="O34">
        <v>9.4</v>
      </c>
      <c r="P34">
        <v>0</v>
      </c>
      <c r="Q34">
        <v>70</v>
      </c>
      <c r="R34">
        <v>15</v>
      </c>
    </row>
    <row r="35" spans="1:18">
      <c r="A35" t="s">
        <v>780</v>
      </c>
      <c r="B35">
        <v>1</v>
      </c>
      <c r="C35" t="s">
        <v>782</v>
      </c>
      <c r="D35" t="s">
        <v>20</v>
      </c>
      <c r="E35" t="s">
        <v>20</v>
      </c>
      <c r="F35" t="s">
        <v>12317</v>
      </c>
      <c r="G35">
        <v>914</v>
      </c>
      <c r="L35">
        <v>8</v>
      </c>
      <c r="M35">
        <v>1</v>
      </c>
      <c r="N35">
        <v>11</v>
      </c>
      <c r="O35">
        <v>9.4</v>
      </c>
      <c r="P35">
        <v>0</v>
      </c>
      <c r="Q35">
        <v>82</v>
      </c>
      <c r="R35">
        <v>8</v>
      </c>
    </row>
    <row r="36" spans="1:18">
      <c r="A36" t="s">
        <v>783</v>
      </c>
      <c r="B36">
        <v>1</v>
      </c>
      <c r="C36" t="s">
        <v>782</v>
      </c>
      <c r="D36" t="s">
        <v>20</v>
      </c>
      <c r="E36" t="s">
        <v>20</v>
      </c>
      <c r="F36" t="s">
        <v>12317</v>
      </c>
      <c r="G36">
        <v>914</v>
      </c>
      <c r="L36">
        <v>8</v>
      </c>
      <c r="M36">
        <v>1</v>
      </c>
      <c r="N36">
        <v>11</v>
      </c>
      <c r="O36">
        <v>9.4</v>
      </c>
      <c r="P36">
        <v>0</v>
      </c>
      <c r="Q36">
        <v>82</v>
      </c>
      <c r="R36">
        <v>8</v>
      </c>
    </row>
    <row r="37" spans="1:18">
      <c r="A37" t="s">
        <v>821</v>
      </c>
      <c r="B37">
        <v>1</v>
      </c>
      <c r="C37" t="s">
        <v>823</v>
      </c>
      <c r="D37" t="s">
        <v>20</v>
      </c>
      <c r="E37" t="s">
        <v>20</v>
      </c>
      <c r="F37" t="s">
        <v>12318</v>
      </c>
      <c r="G37">
        <v>928</v>
      </c>
      <c r="L37">
        <v>8</v>
      </c>
      <c r="M37">
        <v>1</v>
      </c>
      <c r="N37">
        <v>11</v>
      </c>
      <c r="O37">
        <v>9.4</v>
      </c>
      <c r="P37">
        <v>0</v>
      </c>
      <c r="Q37">
        <v>128</v>
      </c>
      <c r="R37">
        <v>8</v>
      </c>
    </row>
    <row r="38" spans="1:18">
      <c r="A38" t="s">
        <v>11666</v>
      </c>
      <c r="B38">
        <v>1</v>
      </c>
      <c r="C38" t="s">
        <v>823</v>
      </c>
      <c r="D38" t="s">
        <v>20</v>
      </c>
      <c r="E38" t="s">
        <v>20</v>
      </c>
      <c r="F38" t="s">
        <v>12318</v>
      </c>
      <c r="G38">
        <v>928</v>
      </c>
      <c r="L38">
        <v>8</v>
      </c>
      <c r="M38">
        <v>1</v>
      </c>
      <c r="N38">
        <v>11</v>
      </c>
      <c r="O38">
        <v>9.4</v>
      </c>
      <c r="P38">
        <v>0</v>
      </c>
      <c r="Q38">
        <v>128</v>
      </c>
      <c r="R38">
        <v>8</v>
      </c>
    </row>
    <row r="39" spans="1:18">
      <c r="A39" t="s">
        <v>818</v>
      </c>
      <c r="B39">
        <v>1</v>
      </c>
      <c r="C39" t="s">
        <v>820</v>
      </c>
      <c r="D39" t="s">
        <v>20</v>
      </c>
      <c r="E39" t="s">
        <v>20</v>
      </c>
      <c r="F39" t="s">
        <v>12323</v>
      </c>
      <c r="G39">
        <v>915</v>
      </c>
      <c r="L39">
        <v>8</v>
      </c>
      <c r="M39">
        <v>1</v>
      </c>
      <c r="N39">
        <v>11</v>
      </c>
      <c r="O39">
        <v>9.4</v>
      </c>
      <c r="P39">
        <v>0</v>
      </c>
      <c r="Q39">
        <v>50</v>
      </c>
      <c r="R39">
        <v>25</v>
      </c>
    </row>
    <row r="40" spans="1:18">
      <c r="A40" t="s">
        <v>11661</v>
      </c>
      <c r="B40">
        <v>1</v>
      </c>
      <c r="C40" t="s">
        <v>820</v>
      </c>
      <c r="D40" t="s">
        <v>20</v>
      </c>
      <c r="E40" t="s">
        <v>20</v>
      </c>
      <c r="F40" t="s">
        <v>12323</v>
      </c>
      <c r="G40">
        <v>915</v>
      </c>
      <c r="L40">
        <v>8</v>
      </c>
      <c r="M40">
        <v>1</v>
      </c>
      <c r="N40">
        <v>11</v>
      </c>
      <c r="O40">
        <v>9.4</v>
      </c>
      <c r="P40">
        <v>0</v>
      </c>
      <c r="Q40">
        <v>50</v>
      </c>
      <c r="R40">
        <v>25</v>
      </c>
    </row>
    <row r="41" spans="1:18">
      <c r="A41" t="s">
        <v>791</v>
      </c>
      <c r="B41">
        <v>1</v>
      </c>
      <c r="C41" t="s">
        <v>793</v>
      </c>
      <c r="D41" t="s">
        <v>20</v>
      </c>
      <c r="E41" t="s">
        <v>20</v>
      </c>
      <c r="F41" t="s">
        <v>12324</v>
      </c>
      <c r="G41">
        <v>917</v>
      </c>
      <c r="L41">
        <v>14</v>
      </c>
      <c r="M41">
        <v>1</v>
      </c>
      <c r="N41">
        <v>10</v>
      </c>
      <c r="O41">
        <v>7.4</v>
      </c>
      <c r="P41">
        <v>0</v>
      </c>
      <c r="Q41">
        <v>73</v>
      </c>
      <c r="R41">
        <v>46</v>
      </c>
    </row>
    <row r="42" spans="1:18">
      <c r="A42" t="s">
        <v>785</v>
      </c>
      <c r="B42">
        <v>1</v>
      </c>
      <c r="C42" t="s">
        <v>787</v>
      </c>
      <c r="D42" t="s">
        <v>20</v>
      </c>
      <c r="E42" t="s">
        <v>20</v>
      </c>
      <c r="F42" t="s">
        <v>12327</v>
      </c>
      <c r="G42">
        <v>918</v>
      </c>
      <c r="L42">
        <v>8</v>
      </c>
      <c r="M42">
        <v>1</v>
      </c>
      <c r="N42">
        <v>11</v>
      </c>
      <c r="O42">
        <v>9.4</v>
      </c>
      <c r="P42">
        <v>0</v>
      </c>
      <c r="Q42">
        <v>130</v>
      </c>
      <c r="R42">
        <v>87</v>
      </c>
    </row>
    <row r="43" spans="1:18">
      <c r="A43" t="s">
        <v>788</v>
      </c>
      <c r="B43">
        <v>1</v>
      </c>
      <c r="C43" t="s">
        <v>790</v>
      </c>
      <c r="D43" t="s">
        <v>20</v>
      </c>
      <c r="E43" t="s">
        <v>20</v>
      </c>
      <c r="F43" t="s">
        <v>12330</v>
      </c>
      <c r="G43">
        <v>919</v>
      </c>
      <c r="L43">
        <v>8</v>
      </c>
      <c r="M43">
        <v>1</v>
      </c>
      <c r="N43">
        <v>11</v>
      </c>
      <c r="O43">
        <v>9.4</v>
      </c>
      <c r="P43">
        <v>0</v>
      </c>
      <c r="Q43">
        <v>97</v>
      </c>
      <c r="R43">
        <v>54</v>
      </c>
    </row>
    <row r="44" spans="1:18">
      <c r="A44" t="s">
        <v>733</v>
      </c>
      <c r="B44">
        <v>1</v>
      </c>
      <c r="C44" t="s">
        <v>735</v>
      </c>
      <c r="D44" t="s">
        <v>20</v>
      </c>
      <c r="E44" t="s">
        <v>20</v>
      </c>
      <c r="F44" t="s">
        <v>12331</v>
      </c>
      <c r="G44">
        <v>753</v>
      </c>
      <c r="H44" t="s">
        <v>72</v>
      </c>
      <c r="I44">
        <v>267</v>
      </c>
      <c r="J44" t="s">
        <v>72</v>
      </c>
      <c r="K44">
        <v>228</v>
      </c>
      <c r="L44">
        <v>10</v>
      </c>
      <c r="M44">
        <v>1</v>
      </c>
      <c r="N44">
        <v>11</v>
      </c>
      <c r="O44">
        <v>8.25</v>
      </c>
      <c r="P44">
        <v>0</v>
      </c>
      <c r="Q44">
        <v>242</v>
      </c>
      <c r="R44">
        <v>231</v>
      </c>
    </row>
    <row r="45" spans="1:18">
      <c r="A45" t="s">
        <v>9996</v>
      </c>
      <c r="B45">
        <v>1</v>
      </c>
      <c r="C45" t="s">
        <v>8894</v>
      </c>
      <c r="D45" t="s">
        <v>20</v>
      </c>
      <c r="E45" t="s">
        <v>20</v>
      </c>
      <c r="F45" t="s">
        <v>12906</v>
      </c>
      <c r="G45">
        <v>855</v>
      </c>
      <c r="H45" t="s">
        <v>258</v>
      </c>
      <c r="I45">
        <v>116</v>
      </c>
      <c r="J45" t="s">
        <v>258</v>
      </c>
      <c r="K45">
        <v>120</v>
      </c>
      <c r="L45">
        <v>4</v>
      </c>
      <c r="M45">
        <v>1</v>
      </c>
      <c r="N45">
        <v>7.4</v>
      </c>
      <c r="O45">
        <v>8.25</v>
      </c>
      <c r="P45">
        <v>0</v>
      </c>
      <c r="Q45">
        <v>346</v>
      </c>
      <c r="R45">
        <v>392</v>
      </c>
    </row>
    <row r="46" spans="1:18">
      <c r="A46" t="s">
        <v>9993</v>
      </c>
      <c r="B46">
        <v>1</v>
      </c>
      <c r="C46" t="s">
        <v>9113</v>
      </c>
      <c r="D46" t="s">
        <v>20</v>
      </c>
      <c r="E46" t="s">
        <v>20</v>
      </c>
      <c r="F46" t="s">
        <v>12906</v>
      </c>
      <c r="G46">
        <v>855</v>
      </c>
      <c r="L46">
        <v>4</v>
      </c>
      <c r="M46">
        <v>1</v>
      </c>
      <c r="N46">
        <v>7.4</v>
      </c>
      <c r="O46">
        <v>8.25</v>
      </c>
      <c r="P46">
        <v>0</v>
      </c>
      <c r="Q46">
        <v>346</v>
      </c>
      <c r="R46">
        <v>413</v>
      </c>
    </row>
    <row r="47" spans="1:18">
      <c r="A47" t="s">
        <v>8515</v>
      </c>
      <c r="B47">
        <v>1</v>
      </c>
      <c r="C47" t="s">
        <v>8052</v>
      </c>
      <c r="D47" t="s">
        <v>20</v>
      </c>
      <c r="E47" t="s">
        <v>20</v>
      </c>
      <c r="F47" t="s">
        <v>12332</v>
      </c>
      <c r="G47">
        <v>748</v>
      </c>
      <c r="H47" t="s">
        <v>72</v>
      </c>
      <c r="I47">
        <v>66</v>
      </c>
      <c r="J47" t="s">
        <v>72</v>
      </c>
      <c r="K47">
        <v>91</v>
      </c>
      <c r="L47">
        <v>4</v>
      </c>
      <c r="M47">
        <v>1</v>
      </c>
      <c r="N47">
        <v>11</v>
      </c>
      <c r="O47">
        <v>7.4</v>
      </c>
      <c r="P47">
        <v>0</v>
      </c>
      <c r="Q47">
        <v>300</v>
      </c>
      <c r="R47">
        <v>416</v>
      </c>
    </row>
    <row r="48" spans="1:18">
      <c r="A48" t="s">
        <v>9007</v>
      </c>
      <c r="B48">
        <v>1</v>
      </c>
      <c r="C48" t="s">
        <v>8052</v>
      </c>
      <c r="D48" t="s">
        <v>20</v>
      </c>
      <c r="E48" t="s">
        <v>20</v>
      </c>
      <c r="F48" t="s">
        <v>12332</v>
      </c>
      <c r="G48">
        <v>748</v>
      </c>
      <c r="H48" t="s">
        <v>72</v>
      </c>
      <c r="I48">
        <v>98</v>
      </c>
      <c r="J48" t="s">
        <v>72</v>
      </c>
      <c r="K48">
        <v>122</v>
      </c>
      <c r="L48">
        <v>4</v>
      </c>
      <c r="M48">
        <v>1</v>
      </c>
      <c r="N48">
        <v>11</v>
      </c>
      <c r="O48">
        <v>7.4</v>
      </c>
      <c r="P48">
        <v>0</v>
      </c>
      <c r="Q48">
        <v>300</v>
      </c>
      <c r="R48">
        <v>416</v>
      </c>
    </row>
    <row r="49" spans="1:18">
      <c r="A49" t="s">
        <v>8636</v>
      </c>
      <c r="B49">
        <v>1</v>
      </c>
      <c r="C49" t="s">
        <v>8637</v>
      </c>
      <c r="D49" t="s">
        <v>20</v>
      </c>
      <c r="E49" t="s">
        <v>20</v>
      </c>
      <c r="F49" t="s">
        <v>12333</v>
      </c>
      <c r="G49">
        <v>761</v>
      </c>
      <c r="H49" t="s">
        <v>72</v>
      </c>
      <c r="I49">
        <v>50</v>
      </c>
      <c r="J49" t="s">
        <v>72</v>
      </c>
      <c r="K49">
        <v>100</v>
      </c>
      <c r="L49">
        <v>2</v>
      </c>
      <c r="M49">
        <v>1</v>
      </c>
      <c r="N49">
        <v>11</v>
      </c>
      <c r="O49">
        <v>6.6</v>
      </c>
      <c r="P49">
        <v>0</v>
      </c>
      <c r="Q49">
        <v>217</v>
      </c>
      <c r="R49">
        <v>666</v>
      </c>
    </row>
    <row r="50" spans="1:18">
      <c r="A50" t="s">
        <v>8947</v>
      </c>
      <c r="B50">
        <v>1</v>
      </c>
      <c r="C50" t="s">
        <v>8637</v>
      </c>
      <c r="D50" t="s">
        <v>20</v>
      </c>
      <c r="E50" t="s">
        <v>20</v>
      </c>
      <c r="F50" t="s">
        <v>12333</v>
      </c>
      <c r="G50">
        <v>761</v>
      </c>
      <c r="H50" t="s">
        <v>72</v>
      </c>
      <c r="I50">
        <v>50</v>
      </c>
      <c r="J50" t="s">
        <v>72</v>
      </c>
      <c r="K50">
        <v>100</v>
      </c>
      <c r="L50">
        <v>2</v>
      </c>
      <c r="M50">
        <v>1</v>
      </c>
      <c r="N50">
        <v>11</v>
      </c>
      <c r="O50">
        <v>6.6</v>
      </c>
      <c r="P50">
        <v>0</v>
      </c>
      <c r="Q50">
        <v>217</v>
      </c>
      <c r="R50">
        <v>666</v>
      </c>
    </row>
    <row r="51" spans="1:18">
      <c r="A51" t="s">
        <v>9020</v>
      </c>
      <c r="B51">
        <v>1</v>
      </c>
      <c r="C51" t="s">
        <v>9021</v>
      </c>
      <c r="D51" t="s">
        <v>20</v>
      </c>
      <c r="E51" t="s">
        <v>20</v>
      </c>
      <c r="F51" t="s">
        <v>12333</v>
      </c>
      <c r="G51">
        <v>761</v>
      </c>
      <c r="H51" t="s">
        <v>72</v>
      </c>
      <c r="I51">
        <v>60</v>
      </c>
      <c r="J51" t="s">
        <v>72</v>
      </c>
      <c r="K51">
        <v>65</v>
      </c>
      <c r="L51">
        <v>1</v>
      </c>
      <c r="M51">
        <v>1</v>
      </c>
      <c r="N51">
        <v>8.25</v>
      </c>
      <c r="O51">
        <v>6.6</v>
      </c>
      <c r="P51">
        <v>0</v>
      </c>
      <c r="Q51">
        <v>304</v>
      </c>
      <c r="R51">
        <v>644</v>
      </c>
    </row>
    <row r="52" spans="1:18">
      <c r="A52" t="s">
        <v>9080</v>
      </c>
      <c r="B52">
        <v>1</v>
      </c>
      <c r="C52" t="s">
        <v>8580</v>
      </c>
      <c r="D52" t="s">
        <v>20</v>
      </c>
      <c r="E52" t="s">
        <v>20</v>
      </c>
      <c r="F52" t="s">
        <v>12333</v>
      </c>
      <c r="G52">
        <v>761</v>
      </c>
      <c r="H52" t="s">
        <v>72</v>
      </c>
      <c r="J52" t="s">
        <v>72</v>
      </c>
      <c r="L52">
        <v>2</v>
      </c>
      <c r="M52">
        <v>1</v>
      </c>
      <c r="N52">
        <v>11</v>
      </c>
      <c r="O52">
        <v>6.6</v>
      </c>
      <c r="P52">
        <v>0</v>
      </c>
      <c r="Q52">
        <v>261</v>
      </c>
      <c r="R52">
        <v>753</v>
      </c>
    </row>
    <row r="53" spans="1:18">
      <c r="A53" t="s">
        <v>9981</v>
      </c>
      <c r="B53">
        <v>1</v>
      </c>
      <c r="C53" t="s">
        <v>8637</v>
      </c>
      <c r="D53" t="s">
        <v>20</v>
      </c>
      <c r="E53" t="s">
        <v>20</v>
      </c>
      <c r="F53" t="s">
        <v>12333</v>
      </c>
      <c r="G53">
        <v>761</v>
      </c>
      <c r="L53">
        <v>2</v>
      </c>
      <c r="M53">
        <v>1</v>
      </c>
      <c r="N53">
        <v>11</v>
      </c>
      <c r="O53">
        <v>6.6</v>
      </c>
      <c r="P53">
        <v>0</v>
      </c>
      <c r="Q53">
        <v>217</v>
      </c>
      <c r="R53">
        <v>666</v>
      </c>
    </row>
    <row r="54" spans="1:18">
      <c r="A54" t="s">
        <v>10323</v>
      </c>
      <c r="B54">
        <v>1</v>
      </c>
      <c r="C54" t="s">
        <v>8637</v>
      </c>
      <c r="D54" t="s">
        <v>20</v>
      </c>
      <c r="E54" t="s">
        <v>20</v>
      </c>
      <c r="F54" t="s">
        <v>12333</v>
      </c>
      <c r="G54">
        <v>761</v>
      </c>
      <c r="L54">
        <v>2</v>
      </c>
      <c r="M54">
        <v>1</v>
      </c>
      <c r="N54">
        <v>11</v>
      </c>
      <c r="O54">
        <v>6.6</v>
      </c>
      <c r="P54">
        <v>0</v>
      </c>
      <c r="Q54">
        <v>217</v>
      </c>
      <c r="R54">
        <v>666</v>
      </c>
    </row>
    <row r="55" spans="1:18">
      <c r="A55" t="s">
        <v>5891</v>
      </c>
      <c r="B55">
        <v>1</v>
      </c>
      <c r="C55" t="s">
        <v>5892</v>
      </c>
      <c r="D55" t="s">
        <v>20</v>
      </c>
      <c r="E55" t="s">
        <v>20</v>
      </c>
      <c r="F55" t="s">
        <v>12335</v>
      </c>
      <c r="G55">
        <v>771</v>
      </c>
      <c r="H55" t="s">
        <v>72</v>
      </c>
      <c r="I55">
        <v>35</v>
      </c>
      <c r="J55" t="s">
        <v>72</v>
      </c>
      <c r="K55">
        <v>35</v>
      </c>
      <c r="L55">
        <v>2</v>
      </c>
      <c r="M55">
        <v>1</v>
      </c>
      <c r="N55">
        <v>11</v>
      </c>
      <c r="O55">
        <v>5.4</v>
      </c>
      <c r="P55">
        <v>0</v>
      </c>
      <c r="Q55">
        <v>142</v>
      </c>
      <c r="R55">
        <v>281</v>
      </c>
    </row>
    <row r="56" spans="1:18">
      <c r="A56" t="s">
        <v>6597</v>
      </c>
      <c r="B56">
        <v>1</v>
      </c>
      <c r="C56" t="s">
        <v>5892</v>
      </c>
      <c r="D56" t="s">
        <v>20</v>
      </c>
      <c r="E56" t="s">
        <v>20</v>
      </c>
      <c r="F56" t="s">
        <v>12335</v>
      </c>
      <c r="G56">
        <v>771</v>
      </c>
      <c r="H56" t="s">
        <v>72</v>
      </c>
      <c r="I56">
        <v>44</v>
      </c>
      <c r="J56" t="s">
        <v>72</v>
      </c>
      <c r="K56">
        <v>35</v>
      </c>
      <c r="L56">
        <v>2</v>
      </c>
      <c r="M56">
        <v>1</v>
      </c>
      <c r="N56">
        <v>11</v>
      </c>
      <c r="O56">
        <v>5.4</v>
      </c>
      <c r="P56">
        <v>0</v>
      </c>
      <c r="Q56">
        <v>142</v>
      </c>
      <c r="R56">
        <v>144</v>
      </c>
    </row>
    <row r="57" spans="1:18">
      <c r="A57" t="s">
        <v>7360</v>
      </c>
      <c r="B57">
        <v>1</v>
      </c>
      <c r="C57" t="s">
        <v>7361</v>
      </c>
      <c r="D57" t="s">
        <v>20</v>
      </c>
      <c r="E57" t="s">
        <v>20</v>
      </c>
      <c r="F57" t="s">
        <v>12335</v>
      </c>
      <c r="G57">
        <v>771</v>
      </c>
      <c r="H57" t="s">
        <v>72</v>
      </c>
      <c r="I57">
        <v>35</v>
      </c>
      <c r="J57" t="s">
        <v>72</v>
      </c>
      <c r="K57">
        <v>35</v>
      </c>
      <c r="L57">
        <v>2</v>
      </c>
      <c r="M57">
        <v>1</v>
      </c>
      <c r="N57">
        <v>11</v>
      </c>
      <c r="O57">
        <v>5.4</v>
      </c>
      <c r="P57">
        <v>0</v>
      </c>
      <c r="Q57">
        <v>142</v>
      </c>
      <c r="R57">
        <v>146</v>
      </c>
    </row>
    <row r="58" spans="1:18">
      <c r="A58" t="s">
        <v>7363</v>
      </c>
      <c r="B58">
        <v>1</v>
      </c>
      <c r="C58" t="s">
        <v>7361</v>
      </c>
      <c r="D58" t="s">
        <v>20</v>
      </c>
      <c r="E58" t="s">
        <v>20</v>
      </c>
      <c r="F58" t="s">
        <v>12335</v>
      </c>
      <c r="G58">
        <v>771</v>
      </c>
      <c r="H58" t="s">
        <v>72</v>
      </c>
      <c r="I58">
        <v>35</v>
      </c>
      <c r="J58" t="s">
        <v>72</v>
      </c>
      <c r="K58">
        <v>35</v>
      </c>
      <c r="L58">
        <v>2</v>
      </c>
      <c r="M58">
        <v>1</v>
      </c>
      <c r="N58">
        <v>11</v>
      </c>
      <c r="O58">
        <v>5.4</v>
      </c>
      <c r="P58">
        <v>0</v>
      </c>
      <c r="Q58">
        <v>142</v>
      </c>
      <c r="R58">
        <v>146</v>
      </c>
    </row>
    <row r="59" spans="1:18">
      <c r="A59" t="s">
        <v>8807</v>
      </c>
      <c r="B59">
        <v>1</v>
      </c>
      <c r="C59" t="s">
        <v>5892</v>
      </c>
      <c r="D59" t="s">
        <v>20</v>
      </c>
      <c r="E59" t="s">
        <v>20</v>
      </c>
      <c r="F59" t="s">
        <v>12335</v>
      </c>
      <c r="G59">
        <v>771</v>
      </c>
      <c r="L59">
        <v>2</v>
      </c>
      <c r="M59">
        <v>1</v>
      </c>
      <c r="N59">
        <v>11</v>
      </c>
      <c r="O59">
        <v>5.4</v>
      </c>
      <c r="P59">
        <v>0</v>
      </c>
      <c r="Q59">
        <v>143</v>
      </c>
      <c r="R59">
        <v>144</v>
      </c>
    </row>
    <row r="60" spans="1:18">
      <c r="A60" t="s">
        <v>8809</v>
      </c>
      <c r="B60">
        <v>1</v>
      </c>
      <c r="C60" t="s">
        <v>7361</v>
      </c>
      <c r="D60" t="s">
        <v>20</v>
      </c>
      <c r="E60" t="s">
        <v>20</v>
      </c>
      <c r="F60" t="s">
        <v>12335</v>
      </c>
      <c r="G60">
        <v>771</v>
      </c>
      <c r="L60">
        <v>2</v>
      </c>
      <c r="M60">
        <v>1</v>
      </c>
      <c r="N60">
        <v>11</v>
      </c>
      <c r="O60">
        <v>5.4</v>
      </c>
      <c r="P60">
        <v>0</v>
      </c>
      <c r="Q60">
        <v>143</v>
      </c>
      <c r="R60">
        <v>146</v>
      </c>
    </row>
    <row r="61" spans="1:18">
      <c r="A61" t="s">
        <v>8840</v>
      </c>
      <c r="B61">
        <v>1</v>
      </c>
      <c r="C61" t="s">
        <v>7361</v>
      </c>
      <c r="D61" t="s">
        <v>20</v>
      </c>
      <c r="E61" t="s">
        <v>20</v>
      </c>
      <c r="F61" t="s">
        <v>12335</v>
      </c>
      <c r="G61">
        <v>771</v>
      </c>
      <c r="H61" t="s">
        <v>72</v>
      </c>
      <c r="I61">
        <v>35</v>
      </c>
      <c r="J61" t="s">
        <v>72</v>
      </c>
      <c r="K61">
        <v>35</v>
      </c>
      <c r="L61">
        <v>2</v>
      </c>
      <c r="M61">
        <v>1</v>
      </c>
      <c r="N61">
        <v>11</v>
      </c>
      <c r="O61">
        <v>5.4</v>
      </c>
      <c r="P61">
        <v>0</v>
      </c>
      <c r="Q61">
        <v>143</v>
      </c>
      <c r="R61">
        <v>146</v>
      </c>
    </row>
    <row r="62" spans="1:18">
      <c r="A62" t="s">
        <v>10642</v>
      </c>
      <c r="B62">
        <v>1</v>
      </c>
      <c r="C62" t="s">
        <v>5892</v>
      </c>
      <c r="D62" t="s">
        <v>20</v>
      </c>
      <c r="E62" t="s">
        <v>20</v>
      </c>
      <c r="F62" t="s">
        <v>12335</v>
      </c>
      <c r="G62">
        <v>771</v>
      </c>
      <c r="L62">
        <v>2</v>
      </c>
      <c r="M62">
        <v>1</v>
      </c>
      <c r="N62">
        <v>11</v>
      </c>
      <c r="O62">
        <v>5.4</v>
      </c>
      <c r="P62">
        <v>0</v>
      </c>
      <c r="Q62">
        <v>143</v>
      </c>
      <c r="R62">
        <v>144</v>
      </c>
    </row>
    <row r="63" spans="1:18">
      <c r="A63" t="s">
        <v>10644</v>
      </c>
      <c r="B63">
        <v>1</v>
      </c>
      <c r="C63" t="s">
        <v>7361</v>
      </c>
      <c r="D63" t="s">
        <v>20</v>
      </c>
      <c r="E63" t="s">
        <v>20</v>
      </c>
      <c r="F63" t="s">
        <v>12335</v>
      </c>
      <c r="G63">
        <v>771</v>
      </c>
      <c r="L63">
        <v>2</v>
      </c>
      <c r="M63">
        <v>1</v>
      </c>
      <c r="N63">
        <v>11</v>
      </c>
      <c r="O63">
        <v>5.4</v>
      </c>
      <c r="P63">
        <v>0</v>
      </c>
      <c r="Q63">
        <v>143</v>
      </c>
      <c r="R63">
        <v>146</v>
      </c>
    </row>
    <row r="64" spans="1:18">
      <c r="A64" t="s">
        <v>11161</v>
      </c>
      <c r="B64">
        <v>1</v>
      </c>
      <c r="C64" t="s">
        <v>5892</v>
      </c>
      <c r="D64" t="s">
        <v>20</v>
      </c>
      <c r="E64" t="s">
        <v>20</v>
      </c>
      <c r="F64" t="s">
        <v>12335</v>
      </c>
      <c r="G64">
        <v>771</v>
      </c>
      <c r="L64">
        <v>2</v>
      </c>
      <c r="M64">
        <v>1</v>
      </c>
      <c r="N64">
        <v>11</v>
      </c>
      <c r="O64">
        <v>5.4</v>
      </c>
      <c r="P64">
        <v>0</v>
      </c>
      <c r="Q64">
        <v>139</v>
      </c>
      <c r="R64">
        <v>133</v>
      </c>
    </row>
    <row r="65" spans="1:18">
      <c r="A65" t="s">
        <v>11164</v>
      </c>
      <c r="B65">
        <v>1</v>
      </c>
      <c r="C65" t="s">
        <v>7361</v>
      </c>
      <c r="D65" t="s">
        <v>20</v>
      </c>
      <c r="E65" t="s">
        <v>20</v>
      </c>
      <c r="F65" t="s">
        <v>12335</v>
      </c>
      <c r="G65">
        <v>771</v>
      </c>
      <c r="L65">
        <v>2</v>
      </c>
      <c r="M65">
        <v>1</v>
      </c>
      <c r="N65">
        <v>11</v>
      </c>
      <c r="O65">
        <v>5.4</v>
      </c>
      <c r="P65">
        <v>0</v>
      </c>
      <c r="Q65">
        <v>143</v>
      </c>
      <c r="R65">
        <v>146</v>
      </c>
    </row>
    <row r="66" spans="1:18">
      <c r="A66" t="s">
        <v>1179</v>
      </c>
      <c r="B66">
        <v>1</v>
      </c>
      <c r="C66" t="s">
        <v>1180</v>
      </c>
      <c r="D66" t="s">
        <v>20</v>
      </c>
      <c r="E66" t="s">
        <v>20</v>
      </c>
      <c r="F66" t="s">
        <v>12335</v>
      </c>
      <c r="G66">
        <v>771</v>
      </c>
      <c r="L66">
        <v>2</v>
      </c>
      <c r="M66">
        <v>1</v>
      </c>
      <c r="N66">
        <v>11</v>
      </c>
      <c r="O66">
        <v>5.4</v>
      </c>
      <c r="P66">
        <v>0</v>
      </c>
      <c r="Q66">
        <v>120</v>
      </c>
      <c r="R66">
        <v>117</v>
      </c>
    </row>
    <row r="67" spans="1:18">
      <c r="A67" t="s">
        <v>9038</v>
      </c>
      <c r="B67">
        <v>1</v>
      </c>
      <c r="C67" t="s">
        <v>708</v>
      </c>
      <c r="D67" t="s">
        <v>20</v>
      </c>
      <c r="E67" t="s">
        <v>20</v>
      </c>
      <c r="F67" t="s">
        <v>12339</v>
      </c>
      <c r="G67">
        <v>779</v>
      </c>
      <c r="H67" t="s">
        <v>123</v>
      </c>
      <c r="J67" t="s">
        <v>123</v>
      </c>
      <c r="L67">
        <v>2</v>
      </c>
      <c r="M67">
        <v>1</v>
      </c>
      <c r="N67">
        <v>12</v>
      </c>
      <c r="O67">
        <v>6.6</v>
      </c>
      <c r="P67">
        <v>0</v>
      </c>
      <c r="Q67">
        <v>316</v>
      </c>
      <c r="R67">
        <v>286</v>
      </c>
    </row>
    <row r="68" spans="1:18">
      <c r="A68" t="s">
        <v>707</v>
      </c>
      <c r="B68">
        <v>1</v>
      </c>
      <c r="C68" t="s">
        <v>708</v>
      </c>
      <c r="D68" t="s">
        <v>20</v>
      </c>
      <c r="E68" t="s">
        <v>20</v>
      </c>
      <c r="F68" t="s">
        <v>12339</v>
      </c>
      <c r="G68">
        <v>779</v>
      </c>
      <c r="H68" t="s">
        <v>123</v>
      </c>
      <c r="I68">
        <v>56</v>
      </c>
      <c r="J68" t="s">
        <v>123</v>
      </c>
      <c r="K68">
        <v>46</v>
      </c>
      <c r="L68">
        <v>2</v>
      </c>
      <c r="M68">
        <v>1</v>
      </c>
      <c r="N68">
        <v>12</v>
      </c>
      <c r="O68">
        <v>6.6</v>
      </c>
      <c r="P68">
        <v>0</v>
      </c>
      <c r="Q68">
        <v>316</v>
      </c>
      <c r="R68">
        <v>293</v>
      </c>
    </row>
    <row r="69" spans="1:18">
      <c r="A69" t="s">
        <v>7547</v>
      </c>
      <c r="B69">
        <v>1</v>
      </c>
      <c r="C69" t="s">
        <v>1198</v>
      </c>
      <c r="D69" t="s">
        <v>20</v>
      </c>
      <c r="E69" t="s">
        <v>20</v>
      </c>
      <c r="F69" t="s">
        <v>12340</v>
      </c>
      <c r="G69">
        <v>780</v>
      </c>
      <c r="H69" t="s">
        <v>301</v>
      </c>
      <c r="J69" t="s">
        <v>301</v>
      </c>
      <c r="L69">
        <v>2</v>
      </c>
      <c r="M69">
        <v>1</v>
      </c>
      <c r="N69">
        <v>11</v>
      </c>
      <c r="O69">
        <v>5.4</v>
      </c>
      <c r="P69">
        <v>0</v>
      </c>
      <c r="Q69">
        <v>95</v>
      </c>
      <c r="R69">
        <v>203</v>
      </c>
    </row>
    <row r="70" spans="1:18">
      <c r="A70" t="s">
        <v>8680</v>
      </c>
      <c r="B70">
        <v>1</v>
      </c>
      <c r="C70" t="s">
        <v>1198</v>
      </c>
      <c r="D70" t="s">
        <v>20</v>
      </c>
      <c r="E70" t="s">
        <v>20</v>
      </c>
      <c r="F70" t="s">
        <v>12340</v>
      </c>
      <c r="G70">
        <v>780</v>
      </c>
      <c r="H70" t="s">
        <v>301</v>
      </c>
      <c r="J70" t="s">
        <v>301</v>
      </c>
      <c r="L70">
        <v>2</v>
      </c>
      <c r="M70">
        <v>1</v>
      </c>
      <c r="N70">
        <v>11</v>
      </c>
      <c r="O70">
        <v>5.4</v>
      </c>
      <c r="P70">
        <v>0</v>
      </c>
      <c r="Q70">
        <v>95</v>
      </c>
      <c r="R70">
        <v>203</v>
      </c>
    </row>
    <row r="71" spans="1:18">
      <c r="A71" t="s">
        <v>8949</v>
      </c>
      <c r="B71">
        <v>1</v>
      </c>
      <c r="C71" t="s">
        <v>1198</v>
      </c>
      <c r="D71" t="s">
        <v>20</v>
      </c>
      <c r="E71" t="s">
        <v>20</v>
      </c>
      <c r="F71" t="s">
        <v>12340</v>
      </c>
      <c r="G71">
        <v>780</v>
      </c>
      <c r="H71" t="s">
        <v>301</v>
      </c>
      <c r="J71" t="s">
        <v>301</v>
      </c>
      <c r="L71">
        <v>2</v>
      </c>
      <c r="M71">
        <v>1</v>
      </c>
      <c r="N71">
        <v>11</v>
      </c>
      <c r="O71">
        <v>5.4</v>
      </c>
      <c r="P71">
        <v>0</v>
      </c>
      <c r="Q71">
        <v>95</v>
      </c>
      <c r="R71">
        <v>203</v>
      </c>
    </row>
    <row r="72" spans="1:18">
      <c r="A72" t="s">
        <v>8952</v>
      </c>
      <c r="B72">
        <v>1</v>
      </c>
      <c r="C72" t="s">
        <v>1198</v>
      </c>
      <c r="D72" t="s">
        <v>20</v>
      </c>
      <c r="E72" t="s">
        <v>20</v>
      </c>
      <c r="F72" t="s">
        <v>12340</v>
      </c>
      <c r="G72">
        <v>780</v>
      </c>
      <c r="H72" t="s">
        <v>301</v>
      </c>
      <c r="I72">
        <v>35</v>
      </c>
      <c r="J72" t="s">
        <v>301</v>
      </c>
      <c r="K72">
        <v>61</v>
      </c>
      <c r="L72">
        <v>2</v>
      </c>
      <c r="M72">
        <v>1</v>
      </c>
      <c r="N72">
        <v>11</v>
      </c>
      <c r="O72">
        <v>5.4</v>
      </c>
      <c r="P72">
        <v>0</v>
      </c>
      <c r="Q72">
        <v>95</v>
      </c>
      <c r="R72">
        <v>203</v>
      </c>
    </row>
    <row r="73" spans="1:18">
      <c r="A73" t="s">
        <v>1201</v>
      </c>
      <c r="B73">
        <v>1</v>
      </c>
      <c r="C73" t="s">
        <v>1202</v>
      </c>
      <c r="D73" t="s">
        <v>20</v>
      </c>
      <c r="E73" t="s">
        <v>20</v>
      </c>
      <c r="F73" t="s">
        <v>12340</v>
      </c>
      <c r="G73">
        <v>780</v>
      </c>
      <c r="H73" t="s">
        <v>301</v>
      </c>
      <c r="I73">
        <v>38</v>
      </c>
      <c r="J73" t="s">
        <v>301</v>
      </c>
      <c r="K73">
        <v>38</v>
      </c>
      <c r="L73">
        <v>2</v>
      </c>
      <c r="M73">
        <v>1</v>
      </c>
      <c r="N73">
        <v>11</v>
      </c>
      <c r="O73">
        <v>5.4</v>
      </c>
      <c r="P73">
        <v>0</v>
      </c>
      <c r="Q73">
        <v>98</v>
      </c>
      <c r="R73">
        <v>194</v>
      </c>
    </row>
    <row r="74" spans="1:18">
      <c r="A74" t="s">
        <v>9596</v>
      </c>
      <c r="B74">
        <v>1</v>
      </c>
      <c r="C74" t="s">
        <v>1198</v>
      </c>
      <c r="D74" t="s">
        <v>20</v>
      </c>
      <c r="E74" t="s">
        <v>20</v>
      </c>
      <c r="F74" t="s">
        <v>12340</v>
      </c>
      <c r="G74">
        <v>780</v>
      </c>
      <c r="H74" t="s">
        <v>301</v>
      </c>
      <c r="I74">
        <v>35</v>
      </c>
      <c r="J74" t="s">
        <v>301</v>
      </c>
      <c r="K74">
        <v>60</v>
      </c>
      <c r="L74">
        <v>2</v>
      </c>
      <c r="M74">
        <v>1</v>
      </c>
      <c r="N74">
        <v>11</v>
      </c>
      <c r="O74">
        <v>5.4</v>
      </c>
      <c r="P74">
        <v>0</v>
      </c>
      <c r="Q74">
        <v>95</v>
      </c>
      <c r="R74">
        <v>203</v>
      </c>
    </row>
    <row r="75" spans="1:18">
      <c r="A75" t="s">
        <v>9598</v>
      </c>
      <c r="B75">
        <v>1</v>
      </c>
      <c r="C75" t="s">
        <v>1198</v>
      </c>
      <c r="D75" t="s">
        <v>20</v>
      </c>
      <c r="E75" t="s">
        <v>20</v>
      </c>
      <c r="F75" t="s">
        <v>12340</v>
      </c>
      <c r="G75">
        <v>780</v>
      </c>
      <c r="H75" t="s">
        <v>301</v>
      </c>
      <c r="I75">
        <v>36</v>
      </c>
      <c r="J75" t="s">
        <v>301</v>
      </c>
      <c r="K75">
        <v>38</v>
      </c>
      <c r="L75">
        <v>2</v>
      </c>
      <c r="M75">
        <v>1</v>
      </c>
      <c r="N75">
        <v>11</v>
      </c>
      <c r="O75">
        <v>5.4</v>
      </c>
      <c r="P75">
        <v>0</v>
      </c>
      <c r="Q75">
        <v>95</v>
      </c>
      <c r="R75">
        <v>203</v>
      </c>
    </row>
    <row r="76" spans="1:18">
      <c r="A76" t="s">
        <v>1197</v>
      </c>
      <c r="B76">
        <v>1</v>
      </c>
      <c r="C76" t="s">
        <v>1198</v>
      </c>
      <c r="D76" t="s">
        <v>20</v>
      </c>
      <c r="E76" t="s">
        <v>20</v>
      </c>
      <c r="F76" t="s">
        <v>12340</v>
      </c>
      <c r="G76">
        <v>780</v>
      </c>
      <c r="H76" t="s">
        <v>301</v>
      </c>
      <c r="I76">
        <v>38</v>
      </c>
      <c r="J76" t="s">
        <v>301</v>
      </c>
      <c r="K76">
        <v>38</v>
      </c>
      <c r="L76">
        <v>2</v>
      </c>
      <c r="M76">
        <v>1</v>
      </c>
      <c r="N76">
        <v>11</v>
      </c>
      <c r="O76">
        <v>5.4</v>
      </c>
      <c r="P76">
        <v>0</v>
      </c>
      <c r="Q76">
        <v>95</v>
      </c>
      <c r="R76">
        <v>203</v>
      </c>
    </row>
    <row r="77" spans="1:18">
      <c r="A77" t="s">
        <v>1186</v>
      </c>
      <c r="B77">
        <v>1</v>
      </c>
      <c r="C77" t="s">
        <v>1188</v>
      </c>
      <c r="D77" t="s">
        <v>20</v>
      </c>
      <c r="E77" t="s">
        <v>20</v>
      </c>
      <c r="F77" t="s">
        <v>12340</v>
      </c>
      <c r="G77">
        <v>780</v>
      </c>
      <c r="H77" t="s">
        <v>258</v>
      </c>
      <c r="J77" t="s">
        <v>258</v>
      </c>
      <c r="L77">
        <v>2</v>
      </c>
      <c r="M77">
        <v>1</v>
      </c>
      <c r="N77">
        <v>11</v>
      </c>
      <c r="O77">
        <v>5.4</v>
      </c>
      <c r="P77">
        <v>0</v>
      </c>
      <c r="Q77">
        <v>95</v>
      </c>
      <c r="R77">
        <v>202</v>
      </c>
    </row>
    <row r="78" spans="1:18">
      <c r="A78" t="s">
        <v>9169</v>
      </c>
      <c r="B78">
        <v>1</v>
      </c>
      <c r="C78" t="s">
        <v>9170</v>
      </c>
      <c r="D78" t="s">
        <v>20</v>
      </c>
      <c r="E78" t="s">
        <v>20</v>
      </c>
      <c r="F78" t="s">
        <v>12344</v>
      </c>
      <c r="G78">
        <v>782</v>
      </c>
      <c r="H78" t="s">
        <v>72</v>
      </c>
      <c r="J78" t="s">
        <v>72</v>
      </c>
      <c r="L78">
        <v>2</v>
      </c>
      <c r="M78">
        <v>1</v>
      </c>
      <c r="N78">
        <v>11</v>
      </c>
      <c r="O78">
        <v>6.6</v>
      </c>
      <c r="P78">
        <v>0</v>
      </c>
      <c r="Q78">
        <v>574</v>
      </c>
      <c r="R78">
        <v>705</v>
      </c>
    </row>
    <row r="79" spans="1:18">
      <c r="A79" t="s">
        <v>9014</v>
      </c>
      <c r="B79">
        <v>1</v>
      </c>
      <c r="C79" t="s">
        <v>9015</v>
      </c>
      <c r="D79" t="s">
        <v>20</v>
      </c>
      <c r="E79" t="s">
        <v>20</v>
      </c>
      <c r="F79" t="s">
        <v>12345</v>
      </c>
      <c r="G79">
        <v>787</v>
      </c>
      <c r="H79" t="s">
        <v>337</v>
      </c>
      <c r="I79">
        <v>38</v>
      </c>
      <c r="L79">
        <v>6</v>
      </c>
      <c r="M79">
        <v>1</v>
      </c>
      <c r="N79">
        <v>12</v>
      </c>
      <c r="O79">
        <v>7.4</v>
      </c>
      <c r="P79">
        <v>0</v>
      </c>
      <c r="Q79">
        <v>2</v>
      </c>
    </row>
    <row r="80" spans="1:18">
      <c r="A80" t="s">
        <v>9016</v>
      </c>
      <c r="B80">
        <v>1</v>
      </c>
      <c r="C80" t="s">
        <v>9017</v>
      </c>
      <c r="D80" t="s">
        <v>20</v>
      </c>
      <c r="E80" t="s">
        <v>20</v>
      </c>
      <c r="F80" t="s">
        <v>12346</v>
      </c>
      <c r="G80">
        <v>788</v>
      </c>
      <c r="H80" t="s">
        <v>337</v>
      </c>
      <c r="I80">
        <v>35</v>
      </c>
      <c r="L80">
        <v>2</v>
      </c>
      <c r="M80">
        <v>1</v>
      </c>
      <c r="N80">
        <v>7</v>
      </c>
      <c r="O80">
        <v>6.6</v>
      </c>
      <c r="P80">
        <v>0</v>
      </c>
      <c r="Q80">
        <v>1</v>
      </c>
    </row>
    <row r="81" spans="1:18">
      <c r="A81" t="s">
        <v>7118</v>
      </c>
      <c r="B81">
        <v>1</v>
      </c>
      <c r="C81" t="s">
        <v>957</v>
      </c>
      <c r="D81" t="s">
        <v>20</v>
      </c>
      <c r="E81" t="s">
        <v>20</v>
      </c>
      <c r="F81" t="s">
        <v>12348</v>
      </c>
      <c r="G81">
        <v>790</v>
      </c>
      <c r="H81" t="s">
        <v>301</v>
      </c>
      <c r="J81" t="s">
        <v>301</v>
      </c>
      <c r="L81">
        <v>2</v>
      </c>
      <c r="M81">
        <v>1</v>
      </c>
      <c r="N81">
        <v>11</v>
      </c>
      <c r="O81">
        <v>5.4</v>
      </c>
      <c r="P81">
        <v>0</v>
      </c>
      <c r="Q81">
        <v>183</v>
      </c>
      <c r="R81">
        <v>162</v>
      </c>
    </row>
    <row r="82" spans="1:18">
      <c r="A82" t="s">
        <v>8953</v>
      </c>
      <c r="B82">
        <v>1</v>
      </c>
      <c r="C82" t="s">
        <v>957</v>
      </c>
      <c r="D82" t="s">
        <v>20</v>
      </c>
      <c r="E82" t="s">
        <v>20</v>
      </c>
      <c r="F82" t="s">
        <v>12348</v>
      </c>
      <c r="G82">
        <v>790</v>
      </c>
      <c r="H82" t="s">
        <v>301</v>
      </c>
      <c r="I82">
        <v>52</v>
      </c>
      <c r="J82" t="s">
        <v>301</v>
      </c>
      <c r="K82">
        <v>45</v>
      </c>
      <c r="L82">
        <v>2</v>
      </c>
      <c r="M82">
        <v>1</v>
      </c>
      <c r="N82">
        <v>11</v>
      </c>
      <c r="O82">
        <v>5.4</v>
      </c>
      <c r="P82">
        <v>0</v>
      </c>
      <c r="Q82">
        <v>184</v>
      </c>
      <c r="R82">
        <v>162</v>
      </c>
    </row>
    <row r="83" spans="1:18">
      <c r="A83" t="s">
        <v>8955</v>
      </c>
      <c r="B83">
        <v>1</v>
      </c>
      <c r="C83" t="s">
        <v>957</v>
      </c>
      <c r="D83" t="s">
        <v>20</v>
      </c>
      <c r="E83" t="s">
        <v>20</v>
      </c>
      <c r="F83" t="s">
        <v>12348</v>
      </c>
      <c r="G83">
        <v>790</v>
      </c>
      <c r="H83" t="s">
        <v>301</v>
      </c>
      <c r="J83" t="s">
        <v>301</v>
      </c>
      <c r="L83">
        <v>2</v>
      </c>
      <c r="M83">
        <v>1</v>
      </c>
      <c r="N83">
        <v>11</v>
      </c>
      <c r="O83">
        <v>5.4</v>
      </c>
      <c r="P83">
        <v>0</v>
      </c>
      <c r="Q83">
        <v>184</v>
      </c>
      <c r="R83">
        <v>162</v>
      </c>
    </row>
    <row r="84" spans="1:18">
      <c r="A84" t="s">
        <v>9594</v>
      </c>
      <c r="B84">
        <v>1</v>
      </c>
      <c r="C84" t="s">
        <v>957</v>
      </c>
      <c r="D84" t="s">
        <v>20</v>
      </c>
      <c r="E84" t="s">
        <v>20</v>
      </c>
      <c r="F84" t="s">
        <v>12348</v>
      </c>
      <c r="G84">
        <v>790</v>
      </c>
      <c r="H84" t="s">
        <v>301</v>
      </c>
      <c r="I84">
        <v>38</v>
      </c>
      <c r="J84" t="s">
        <v>301</v>
      </c>
      <c r="K84">
        <v>35</v>
      </c>
      <c r="L84">
        <v>2</v>
      </c>
      <c r="M84">
        <v>1</v>
      </c>
      <c r="N84">
        <v>11</v>
      </c>
      <c r="O84">
        <v>5.4</v>
      </c>
      <c r="P84">
        <v>0</v>
      </c>
      <c r="Q84">
        <v>181</v>
      </c>
      <c r="R84">
        <v>153</v>
      </c>
    </row>
    <row r="85" spans="1:18">
      <c r="A85" t="s">
        <v>9595</v>
      </c>
      <c r="B85">
        <v>1</v>
      </c>
      <c r="C85" t="s">
        <v>957</v>
      </c>
      <c r="D85" t="s">
        <v>20</v>
      </c>
      <c r="E85" t="s">
        <v>20</v>
      </c>
      <c r="F85" t="s">
        <v>12348</v>
      </c>
      <c r="G85">
        <v>790</v>
      </c>
      <c r="H85" t="s">
        <v>301</v>
      </c>
      <c r="I85">
        <v>38</v>
      </c>
      <c r="J85" t="s">
        <v>301</v>
      </c>
      <c r="K85">
        <v>32</v>
      </c>
      <c r="L85">
        <v>2</v>
      </c>
      <c r="M85">
        <v>1</v>
      </c>
      <c r="N85">
        <v>11</v>
      </c>
      <c r="O85">
        <v>5.4</v>
      </c>
      <c r="P85">
        <v>0</v>
      </c>
      <c r="Q85">
        <v>181</v>
      </c>
      <c r="R85">
        <v>153</v>
      </c>
    </row>
    <row r="86" spans="1:18">
      <c r="A86" t="s">
        <v>9978</v>
      </c>
      <c r="B86">
        <v>1</v>
      </c>
      <c r="C86" t="s">
        <v>957</v>
      </c>
      <c r="D86" t="s">
        <v>20</v>
      </c>
      <c r="E86" t="s">
        <v>20</v>
      </c>
      <c r="F86" t="s">
        <v>12348</v>
      </c>
      <c r="G86">
        <v>790</v>
      </c>
      <c r="H86" t="s">
        <v>301</v>
      </c>
      <c r="J86" t="s">
        <v>301</v>
      </c>
      <c r="L86">
        <v>2</v>
      </c>
      <c r="M86">
        <v>1</v>
      </c>
      <c r="N86">
        <v>11</v>
      </c>
      <c r="O86">
        <v>5.4</v>
      </c>
      <c r="P86">
        <v>0</v>
      </c>
      <c r="Q86">
        <v>184</v>
      </c>
      <c r="R86">
        <v>162</v>
      </c>
    </row>
    <row r="87" spans="1:18">
      <c r="A87" t="s">
        <v>10717</v>
      </c>
      <c r="B87">
        <v>1</v>
      </c>
      <c r="C87" t="s">
        <v>957</v>
      </c>
      <c r="D87" t="s">
        <v>20</v>
      </c>
      <c r="E87" t="s">
        <v>20</v>
      </c>
      <c r="F87" t="s">
        <v>12348</v>
      </c>
      <c r="G87">
        <v>790</v>
      </c>
      <c r="H87" t="s">
        <v>301</v>
      </c>
      <c r="I87">
        <v>46</v>
      </c>
      <c r="J87" t="s">
        <v>301</v>
      </c>
      <c r="K87">
        <v>38</v>
      </c>
      <c r="L87">
        <v>2</v>
      </c>
      <c r="M87">
        <v>1</v>
      </c>
      <c r="N87">
        <v>11</v>
      </c>
      <c r="O87">
        <v>5.4</v>
      </c>
      <c r="P87">
        <v>0</v>
      </c>
      <c r="Q87">
        <v>181</v>
      </c>
      <c r="R87">
        <v>153</v>
      </c>
    </row>
    <row r="88" spans="1:18">
      <c r="A88" t="s">
        <v>10718</v>
      </c>
      <c r="B88">
        <v>1</v>
      </c>
      <c r="C88" t="s">
        <v>957</v>
      </c>
      <c r="D88" t="s">
        <v>20</v>
      </c>
      <c r="E88" t="s">
        <v>20</v>
      </c>
      <c r="F88" t="s">
        <v>12348</v>
      </c>
      <c r="G88">
        <v>790</v>
      </c>
      <c r="H88" t="s">
        <v>301</v>
      </c>
      <c r="J88" t="s">
        <v>301</v>
      </c>
      <c r="K88">
        <v>32</v>
      </c>
      <c r="L88">
        <v>2</v>
      </c>
      <c r="M88">
        <v>1</v>
      </c>
      <c r="N88">
        <v>11</v>
      </c>
      <c r="O88">
        <v>5.4</v>
      </c>
      <c r="P88">
        <v>0</v>
      </c>
      <c r="Q88">
        <v>181</v>
      </c>
      <c r="R88">
        <v>153</v>
      </c>
    </row>
    <row r="89" spans="1:18">
      <c r="A89" t="s">
        <v>956</v>
      </c>
      <c r="B89">
        <v>1</v>
      </c>
      <c r="C89" t="s">
        <v>957</v>
      </c>
      <c r="D89" t="s">
        <v>20</v>
      </c>
      <c r="E89" t="s">
        <v>20</v>
      </c>
      <c r="F89" t="s">
        <v>12348</v>
      </c>
      <c r="G89">
        <v>790</v>
      </c>
      <c r="H89" t="s">
        <v>301</v>
      </c>
      <c r="I89">
        <v>38</v>
      </c>
      <c r="J89" t="s">
        <v>301</v>
      </c>
      <c r="K89">
        <v>38</v>
      </c>
      <c r="L89">
        <v>2</v>
      </c>
      <c r="M89">
        <v>1</v>
      </c>
      <c r="N89">
        <v>11</v>
      </c>
      <c r="O89">
        <v>5.4</v>
      </c>
      <c r="P89">
        <v>0</v>
      </c>
      <c r="Q89">
        <v>177</v>
      </c>
      <c r="R89">
        <v>142</v>
      </c>
    </row>
    <row r="90" spans="1:18">
      <c r="A90" t="s">
        <v>10020</v>
      </c>
      <c r="B90">
        <v>1</v>
      </c>
      <c r="C90" t="s">
        <v>10021</v>
      </c>
      <c r="D90" t="s">
        <v>20</v>
      </c>
      <c r="E90" t="s">
        <v>20</v>
      </c>
      <c r="F90" t="s">
        <v>12351</v>
      </c>
      <c r="G90">
        <v>797</v>
      </c>
      <c r="H90" t="s">
        <v>187</v>
      </c>
      <c r="I90">
        <v>42</v>
      </c>
      <c r="J90" t="s">
        <v>187</v>
      </c>
      <c r="K90">
        <v>95</v>
      </c>
      <c r="L90">
        <v>2</v>
      </c>
      <c r="M90">
        <v>1</v>
      </c>
      <c r="N90">
        <v>11</v>
      </c>
      <c r="O90">
        <v>6.6</v>
      </c>
      <c r="P90">
        <v>0</v>
      </c>
      <c r="Q90">
        <v>262</v>
      </c>
      <c r="R90">
        <v>758</v>
      </c>
    </row>
    <row r="91" spans="1:18">
      <c r="A91" t="s">
        <v>8287</v>
      </c>
      <c r="B91">
        <v>1</v>
      </c>
      <c r="C91" t="s">
        <v>8057</v>
      </c>
      <c r="D91" t="s">
        <v>20</v>
      </c>
      <c r="E91" t="s">
        <v>20</v>
      </c>
      <c r="F91" t="s">
        <v>12352</v>
      </c>
      <c r="G91">
        <v>749</v>
      </c>
      <c r="H91" t="s">
        <v>72</v>
      </c>
      <c r="I91">
        <v>60</v>
      </c>
      <c r="J91" t="s">
        <v>72</v>
      </c>
      <c r="K91">
        <v>93</v>
      </c>
      <c r="L91">
        <v>2</v>
      </c>
      <c r="M91">
        <v>1</v>
      </c>
      <c r="N91">
        <v>11</v>
      </c>
      <c r="O91">
        <v>4.75</v>
      </c>
      <c r="P91">
        <v>0</v>
      </c>
      <c r="Q91">
        <v>503</v>
      </c>
      <c r="R91">
        <v>673</v>
      </c>
    </row>
    <row r="92" spans="1:18">
      <c r="A92" t="s">
        <v>9005</v>
      </c>
      <c r="B92">
        <v>1</v>
      </c>
      <c r="C92" t="s">
        <v>8057</v>
      </c>
      <c r="D92" t="s">
        <v>20</v>
      </c>
      <c r="E92" t="s">
        <v>20</v>
      </c>
      <c r="F92" t="s">
        <v>12352</v>
      </c>
      <c r="G92">
        <v>749</v>
      </c>
      <c r="H92" t="s">
        <v>72</v>
      </c>
      <c r="I92">
        <v>60</v>
      </c>
      <c r="J92" t="s">
        <v>72</v>
      </c>
      <c r="K92">
        <v>88</v>
      </c>
      <c r="L92">
        <v>2</v>
      </c>
      <c r="M92">
        <v>1</v>
      </c>
      <c r="N92">
        <v>11</v>
      </c>
      <c r="O92">
        <v>4.75</v>
      </c>
      <c r="P92">
        <v>0</v>
      </c>
      <c r="Q92">
        <v>503</v>
      </c>
      <c r="R92">
        <v>689</v>
      </c>
    </row>
    <row r="93" spans="1:18">
      <c r="A93" t="s">
        <v>10409</v>
      </c>
      <c r="B93">
        <v>1</v>
      </c>
      <c r="C93" t="s">
        <v>10410</v>
      </c>
      <c r="D93" t="s">
        <v>20</v>
      </c>
      <c r="E93" t="s">
        <v>20</v>
      </c>
      <c r="F93" t="s">
        <v>12352</v>
      </c>
      <c r="G93">
        <v>749</v>
      </c>
      <c r="L93">
        <v>2</v>
      </c>
      <c r="M93">
        <v>1</v>
      </c>
      <c r="N93">
        <v>11</v>
      </c>
      <c r="O93">
        <v>4.75</v>
      </c>
      <c r="P93">
        <v>0</v>
      </c>
      <c r="Q93">
        <v>503</v>
      </c>
      <c r="R93">
        <v>689</v>
      </c>
    </row>
    <row r="94" spans="1:18">
      <c r="A94" t="s">
        <v>5980</v>
      </c>
      <c r="B94">
        <v>1</v>
      </c>
      <c r="C94" t="s">
        <v>5975</v>
      </c>
      <c r="D94" t="s">
        <v>20</v>
      </c>
      <c r="E94" t="s">
        <v>20</v>
      </c>
      <c r="F94" t="s">
        <v>12353</v>
      </c>
      <c r="G94">
        <v>661</v>
      </c>
      <c r="H94" t="s">
        <v>187</v>
      </c>
      <c r="J94" t="s">
        <v>187</v>
      </c>
      <c r="L94">
        <v>2</v>
      </c>
      <c r="M94">
        <v>1</v>
      </c>
      <c r="N94">
        <v>11</v>
      </c>
      <c r="O94">
        <v>6.6</v>
      </c>
      <c r="P94">
        <v>0</v>
      </c>
      <c r="Q94">
        <v>226</v>
      </c>
      <c r="R94">
        <v>698</v>
      </c>
    </row>
    <row r="95" spans="1:18">
      <c r="A95" t="s">
        <v>5974</v>
      </c>
      <c r="B95">
        <v>1</v>
      </c>
      <c r="C95" t="s">
        <v>5975</v>
      </c>
      <c r="D95" t="s">
        <v>20</v>
      </c>
      <c r="E95" t="s">
        <v>20</v>
      </c>
      <c r="F95" t="s">
        <v>12353</v>
      </c>
      <c r="G95">
        <v>661</v>
      </c>
      <c r="H95" t="s">
        <v>187</v>
      </c>
      <c r="I95">
        <v>68</v>
      </c>
      <c r="J95" t="s">
        <v>187</v>
      </c>
      <c r="K95">
        <v>47</v>
      </c>
      <c r="L95">
        <v>2</v>
      </c>
      <c r="M95">
        <v>1</v>
      </c>
      <c r="N95">
        <v>11</v>
      </c>
      <c r="O95">
        <v>6.6</v>
      </c>
      <c r="P95">
        <v>0</v>
      </c>
      <c r="Q95">
        <v>219</v>
      </c>
      <c r="R95">
        <v>695</v>
      </c>
    </row>
    <row r="96" spans="1:18">
      <c r="A96" t="s">
        <v>7276</v>
      </c>
      <c r="B96">
        <v>1</v>
      </c>
      <c r="C96" t="s">
        <v>5975</v>
      </c>
      <c r="D96" t="s">
        <v>20</v>
      </c>
      <c r="E96" t="s">
        <v>20</v>
      </c>
      <c r="F96" t="s">
        <v>12353</v>
      </c>
      <c r="G96">
        <v>661</v>
      </c>
      <c r="H96" t="s">
        <v>187</v>
      </c>
      <c r="I96">
        <v>36</v>
      </c>
      <c r="J96" t="s">
        <v>187</v>
      </c>
      <c r="K96">
        <v>100</v>
      </c>
      <c r="L96">
        <v>2</v>
      </c>
      <c r="M96">
        <v>1</v>
      </c>
      <c r="N96">
        <v>11</v>
      </c>
      <c r="O96">
        <v>6.6</v>
      </c>
      <c r="P96">
        <v>0</v>
      </c>
      <c r="Q96">
        <v>209</v>
      </c>
      <c r="R96">
        <v>658</v>
      </c>
    </row>
    <row r="97" spans="1:18">
      <c r="A97" t="s">
        <v>9397</v>
      </c>
      <c r="B97">
        <v>1</v>
      </c>
      <c r="C97" t="s">
        <v>5975</v>
      </c>
      <c r="D97" t="s">
        <v>20</v>
      </c>
      <c r="E97" t="s">
        <v>20</v>
      </c>
      <c r="F97" t="s">
        <v>12353</v>
      </c>
      <c r="G97">
        <v>661</v>
      </c>
      <c r="L97">
        <v>2</v>
      </c>
      <c r="M97">
        <v>1</v>
      </c>
      <c r="N97">
        <v>11</v>
      </c>
      <c r="O97">
        <v>6.6</v>
      </c>
      <c r="P97">
        <v>0</v>
      </c>
      <c r="Q97">
        <v>207</v>
      </c>
      <c r="R97">
        <v>657</v>
      </c>
    </row>
    <row r="98" spans="1:18">
      <c r="A98" t="s">
        <v>10254</v>
      </c>
      <c r="B98">
        <v>1</v>
      </c>
      <c r="C98" t="s">
        <v>5975</v>
      </c>
      <c r="D98" t="s">
        <v>20</v>
      </c>
      <c r="E98" t="s">
        <v>20</v>
      </c>
      <c r="F98" t="s">
        <v>12353</v>
      </c>
      <c r="G98">
        <v>661</v>
      </c>
      <c r="L98">
        <v>2</v>
      </c>
      <c r="M98">
        <v>1</v>
      </c>
      <c r="N98">
        <v>11</v>
      </c>
      <c r="O98">
        <v>6.6</v>
      </c>
      <c r="P98">
        <v>0</v>
      </c>
      <c r="Q98">
        <v>207</v>
      </c>
      <c r="R98">
        <v>657</v>
      </c>
    </row>
    <row r="99" spans="1:18">
      <c r="A99" t="s">
        <v>906</v>
      </c>
      <c r="B99">
        <v>1</v>
      </c>
      <c r="C99" t="s">
        <v>908</v>
      </c>
      <c r="D99" t="s">
        <v>20</v>
      </c>
      <c r="E99" t="s">
        <v>20</v>
      </c>
      <c r="F99" t="s">
        <v>12354</v>
      </c>
      <c r="G99">
        <v>838</v>
      </c>
      <c r="H99" t="s">
        <v>153</v>
      </c>
      <c r="I99">
        <v>55</v>
      </c>
      <c r="J99" t="s">
        <v>153</v>
      </c>
      <c r="K99">
        <v>107</v>
      </c>
      <c r="L99">
        <v>2</v>
      </c>
      <c r="M99">
        <v>1</v>
      </c>
      <c r="N99">
        <v>8.25</v>
      </c>
      <c r="O99">
        <v>5.4</v>
      </c>
      <c r="P99">
        <v>0</v>
      </c>
      <c r="Q99">
        <v>154</v>
      </c>
      <c r="R99">
        <v>682</v>
      </c>
    </row>
    <row r="100" spans="1:18">
      <c r="A100" t="s">
        <v>6006</v>
      </c>
      <c r="B100">
        <v>1</v>
      </c>
      <c r="C100" t="s">
        <v>6007</v>
      </c>
      <c r="D100" t="s">
        <v>20</v>
      </c>
      <c r="E100" t="s">
        <v>20</v>
      </c>
      <c r="F100" t="s">
        <v>12355</v>
      </c>
      <c r="G100">
        <v>663</v>
      </c>
      <c r="H100" t="s">
        <v>337</v>
      </c>
      <c r="I100">
        <v>30</v>
      </c>
      <c r="J100" t="s">
        <v>337</v>
      </c>
      <c r="K100">
        <v>30</v>
      </c>
      <c r="L100">
        <v>4</v>
      </c>
      <c r="M100">
        <v>1</v>
      </c>
      <c r="N100">
        <v>11</v>
      </c>
      <c r="O100">
        <v>7.4</v>
      </c>
      <c r="P100">
        <v>0</v>
      </c>
      <c r="Q100">
        <v>23</v>
      </c>
      <c r="R100">
        <v>2</v>
      </c>
    </row>
    <row r="101" spans="1:18">
      <c r="A101" t="s">
        <v>7061</v>
      </c>
      <c r="B101">
        <v>1</v>
      </c>
      <c r="C101" t="s">
        <v>1088</v>
      </c>
      <c r="D101" t="s">
        <v>20</v>
      </c>
      <c r="E101" t="s">
        <v>20</v>
      </c>
      <c r="F101" t="s">
        <v>12355</v>
      </c>
      <c r="G101">
        <v>663</v>
      </c>
      <c r="H101" t="s">
        <v>337</v>
      </c>
      <c r="I101">
        <v>36</v>
      </c>
      <c r="J101" t="s">
        <v>337</v>
      </c>
      <c r="K101">
        <v>6</v>
      </c>
      <c r="L101">
        <v>4</v>
      </c>
      <c r="M101">
        <v>1</v>
      </c>
      <c r="N101">
        <v>11</v>
      </c>
      <c r="O101">
        <v>7.4</v>
      </c>
      <c r="P101">
        <v>0</v>
      </c>
      <c r="Q101">
        <v>23</v>
      </c>
      <c r="R101">
        <v>2</v>
      </c>
    </row>
    <row r="102" spans="1:18">
      <c r="A102" t="s">
        <v>1087</v>
      </c>
      <c r="B102">
        <v>1</v>
      </c>
      <c r="C102" t="s">
        <v>1088</v>
      </c>
      <c r="D102" t="s">
        <v>20</v>
      </c>
      <c r="E102" t="s">
        <v>20</v>
      </c>
      <c r="F102" t="s">
        <v>12355</v>
      </c>
      <c r="G102">
        <v>663</v>
      </c>
      <c r="H102" t="s">
        <v>337</v>
      </c>
      <c r="I102">
        <v>38</v>
      </c>
      <c r="J102" t="s">
        <v>337</v>
      </c>
      <c r="K102">
        <v>38</v>
      </c>
      <c r="L102">
        <v>4</v>
      </c>
      <c r="M102">
        <v>1</v>
      </c>
      <c r="N102">
        <v>11</v>
      </c>
      <c r="O102">
        <v>7.4</v>
      </c>
      <c r="P102">
        <v>0</v>
      </c>
      <c r="Q102">
        <v>23</v>
      </c>
      <c r="R102">
        <v>2</v>
      </c>
    </row>
    <row r="103" spans="1:18">
      <c r="A103" t="s">
        <v>9794</v>
      </c>
      <c r="B103">
        <v>1</v>
      </c>
      <c r="C103" t="s">
        <v>1088</v>
      </c>
      <c r="D103" t="s">
        <v>20</v>
      </c>
      <c r="E103" t="s">
        <v>20</v>
      </c>
      <c r="F103" t="s">
        <v>12355</v>
      </c>
      <c r="G103">
        <v>663</v>
      </c>
      <c r="L103">
        <v>4</v>
      </c>
      <c r="M103">
        <v>1</v>
      </c>
      <c r="N103">
        <v>11</v>
      </c>
      <c r="O103">
        <v>7.4</v>
      </c>
      <c r="P103">
        <v>0</v>
      </c>
      <c r="Q103">
        <v>23</v>
      </c>
      <c r="R103">
        <v>2</v>
      </c>
    </row>
    <row r="104" spans="1:18">
      <c r="A104" t="s">
        <v>8884</v>
      </c>
      <c r="B104">
        <v>1</v>
      </c>
      <c r="C104" t="s">
        <v>1104</v>
      </c>
      <c r="D104" t="s">
        <v>20</v>
      </c>
      <c r="E104" t="s">
        <v>20</v>
      </c>
      <c r="F104" t="s">
        <v>12357</v>
      </c>
      <c r="G104">
        <v>850</v>
      </c>
      <c r="H104" t="s">
        <v>72</v>
      </c>
      <c r="I104">
        <v>80</v>
      </c>
      <c r="J104" t="s">
        <v>72</v>
      </c>
      <c r="K104">
        <v>152</v>
      </c>
      <c r="L104">
        <v>4</v>
      </c>
      <c r="M104">
        <v>1</v>
      </c>
      <c r="N104">
        <v>11</v>
      </c>
      <c r="O104">
        <v>9.4</v>
      </c>
      <c r="P104">
        <v>0</v>
      </c>
      <c r="Q104">
        <v>187</v>
      </c>
      <c r="R104">
        <v>374</v>
      </c>
    </row>
    <row r="105" spans="1:18">
      <c r="A105" t="s">
        <v>9761</v>
      </c>
      <c r="B105">
        <v>1</v>
      </c>
      <c r="C105" t="s">
        <v>1104</v>
      </c>
      <c r="D105" t="s">
        <v>20</v>
      </c>
      <c r="E105" t="s">
        <v>20</v>
      </c>
      <c r="F105" t="s">
        <v>12357</v>
      </c>
      <c r="G105">
        <v>850</v>
      </c>
      <c r="L105">
        <v>4</v>
      </c>
      <c r="M105">
        <v>1</v>
      </c>
      <c r="N105">
        <v>11</v>
      </c>
      <c r="O105">
        <v>9.4</v>
      </c>
      <c r="P105">
        <v>0</v>
      </c>
      <c r="Q105">
        <v>187</v>
      </c>
      <c r="R105">
        <v>375</v>
      </c>
    </row>
    <row r="106" spans="1:18">
      <c r="A106" t="s">
        <v>1102</v>
      </c>
      <c r="B106">
        <v>1</v>
      </c>
      <c r="C106" t="s">
        <v>1104</v>
      </c>
      <c r="D106" t="s">
        <v>20</v>
      </c>
      <c r="E106" t="s">
        <v>20</v>
      </c>
      <c r="F106" t="s">
        <v>12357</v>
      </c>
      <c r="G106">
        <v>850</v>
      </c>
      <c r="L106">
        <v>4</v>
      </c>
      <c r="M106">
        <v>1</v>
      </c>
      <c r="N106">
        <v>11</v>
      </c>
      <c r="O106">
        <v>9.4</v>
      </c>
      <c r="P106">
        <v>0</v>
      </c>
      <c r="Q106">
        <v>187</v>
      </c>
      <c r="R106">
        <v>375</v>
      </c>
    </row>
    <row r="107" spans="1:18">
      <c r="A107" t="s">
        <v>5906</v>
      </c>
      <c r="B107">
        <v>1</v>
      </c>
      <c r="C107" t="s">
        <v>497</v>
      </c>
      <c r="D107" t="s">
        <v>20</v>
      </c>
      <c r="E107" t="s">
        <v>20</v>
      </c>
      <c r="F107" t="s">
        <v>12359</v>
      </c>
      <c r="G107">
        <v>878</v>
      </c>
      <c r="H107" t="s">
        <v>337</v>
      </c>
      <c r="I107">
        <v>58</v>
      </c>
      <c r="J107" t="s">
        <v>337</v>
      </c>
      <c r="K107">
        <v>37</v>
      </c>
      <c r="L107">
        <v>12</v>
      </c>
      <c r="M107">
        <v>1</v>
      </c>
      <c r="N107">
        <v>10</v>
      </c>
      <c r="O107">
        <v>6.6</v>
      </c>
      <c r="P107">
        <v>0</v>
      </c>
      <c r="Q107">
        <v>42</v>
      </c>
      <c r="R107">
        <v>7</v>
      </c>
    </row>
    <row r="108" spans="1:18">
      <c r="A108" t="s">
        <v>496</v>
      </c>
      <c r="B108">
        <v>1</v>
      </c>
      <c r="C108" t="s">
        <v>497</v>
      </c>
      <c r="D108" t="s">
        <v>20</v>
      </c>
      <c r="E108" t="s">
        <v>20</v>
      </c>
      <c r="F108" t="s">
        <v>12359</v>
      </c>
      <c r="G108">
        <v>878</v>
      </c>
      <c r="H108" t="s">
        <v>337</v>
      </c>
      <c r="J108" t="s">
        <v>337</v>
      </c>
      <c r="L108">
        <v>12</v>
      </c>
      <c r="M108">
        <v>1</v>
      </c>
      <c r="N108">
        <v>10</v>
      </c>
      <c r="O108">
        <v>6.6</v>
      </c>
      <c r="P108">
        <v>0</v>
      </c>
      <c r="Q108">
        <v>42</v>
      </c>
      <c r="R108">
        <v>7</v>
      </c>
    </row>
    <row r="109" spans="1:18">
      <c r="A109" t="s">
        <v>10204</v>
      </c>
      <c r="B109">
        <v>1</v>
      </c>
      <c r="C109" t="s">
        <v>10205</v>
      </c>
      <c r="D109" t="s">
        <v>20</v>
      </c>
      <c r="E109" t="s">
        <v>20</v>
      </c>
      <c r="F109" t="s">
        <v>12363</v>
      </c>
      <c r="G109">
        <v>868</v>
      </c>
      <c r="H109" t="s">
        <v>153</v>
      </c>
      <c r="I109">
        <v>43</v>
      </c>
      <c r="J109" t="s">
        <v>153</v>
      </c>
      <c r="K109">
        <v>107</v>
      </c>
      <c r="L109">
        <v>2</v>
      </c>
      <c r="M109">
        <v>1</v>
      </c>
      <c r="N109">
        <v>11</v>
      </c>
      <c r="O109">
        <v>6.6</v>
      </c>
      <c r="P109">
        <v>0</v>
      </c>
      <c r="Q109">
        <v>221</v>
      </c>
      <c r="R109">
        <v>676</v>
      </c>
    </row>
    <row r="110" spans="1:18">
      <c r="A110" t="s">
        <v>10635</v>
      </c>
      <c r="B110">
        <v>1</v>
      </c>
      <c r="C110" t="s">
        <v>10018</v>
      </c>
      <c r="D110" t="s">
        <v>20</v>
      </c>
      <c r="E110" t="s">
        <v>20</v>
      </c>
      <c r="F110" t="s">
        <v>12363</v>
      </c>
      <c r="G110">
        <v>868</v>
      </c>
      <c r="H110" t="s">
        <v>153</v>
      </c>
      <c r="I110">
        <v>43</v>
      </c>
      <c r="J110" t="s">
        <v>153</v>
      </c>
      <c r="K110">
        <v>110</v>
      </c>
      <c r="L110">
        <v>2</v>
      </c>
      <c r="M110">
        <v>1</v>
      </c>
      <c r="N110">
        <v>11</v>
      </c>
      <c r="O110">
        <v>6.6</v>
      </c>
      <c r="P110">
        <v>0</v>
      </c>
      <c r="Q110">
        <v>211</v>
      </c>
      <c r="R110">
        <v>668</v>
      </c>
    </row>
    <row r="111" spans="1:18">
      <c r="A111" t="s">
        <v>10183</v>
      </c>
      <c r="B111">
        <v>1</v>
      </c>
      <c r="C111" t="s">
        <v>10184</v>
      </c>
      <c r="D111" t="s">
        <v>20</v>
      </c>
      <c r="E111" t="s">
        <v>1511</v>
      </c>
      <c r="F111" t="s">
        <v>12363</v>
      </c>
      <c r="G111">
        <v>868</v>
      </c>
      <c r="H111" t="s">
        <v>153</v>
      </c>
      <c r="I111">
        <v>38</v>
      </c>
      <c r="J111" t="s">
        <v>153</v>
      </c>
      <c r="K111">
        <v>90</v>
      </c>
      <c r="L111">
        <v>2</v>
      </c>
      <c r="M111">
        <v>1</v>
      </c>
      <c r="N111">
        <v>11</v>
      </c>
      <c r="O111">
        <v>6.2</v>
      </c>
      <c r="P111">
        <v>0</v>
      </c>
      <c r="Q111">
        <v>211</v>
      </c>
      <c r="R111">
        <v>668</v>
      </c>
    </row>
    <row r="112" spans="1:18">
      <c r="A112" t="s">
        <v>11181</v>
      </c>
      <c r="B112">
        <v>1</v>
      </c>
      <c r="C112" t="s">
        <v>10205</v>
      </c>
      <c r="D112" t="s">
        <v>20</v>
      </c>
      <c r="E112" t="s">
        <v>20</v>
      </c>
      <c r="F112" t="s">
        <v>12363</v>
      </c>
      <c r="G112">
        <v>868</v>
      </c>
      <c r="H112" t="s">
        <v>153</v>
      </c>
      <c r="I112">
        <v>41</v>
      </c>
      <c r="J112" t="s">
        <v>153</v>
      </c>
      <c r="K112">
        <v>86</v>
      </c>
      <c r="L112">
        <v>2</v>
      </c>
      <c r="M112">
        <v>1</v>
      </c>
      <c r="N112">
        <v>11</v>
      </c>
      <c r="O112">
        <v>6.6</v>
      </c>
      <c r="P112">
        <v>0</v>
      </c>
      <c r="Q112">
        <v>221</v>
      </c>
      <c r="R112">
        <v>676</v>
      </c>
    </row>
    <row r="113" spans="1:18">
      <c r="A113" t="s">
        <v>887</v>
      </c>
      <c r="B113">
        <v>1</v>
      </c>
      <c r="C113" t="s">
        <v>889</v>
      </c>
      <c r="D113" t="s">
        <v>20</v>
      </c>
      <c r="E113" t="s">
        <v>20</v>
      </c>
      <c r="F113" t="s">
        <v>12363</v>
      </c>
      <c r="G113">
        <v>868</v>
      </c>
      <c r="L113">
        <v>2</v>
      </c>
      <c r="M113">
        <v>1</v>
      </c>
      <c r="N113">
        <v>11</v>
      </c>
      <c r="O113">
        <v>6.2</v>
      </c>
      <c r="P113">
        <v>0</v>
      </c>
      <c r="Q113">
        <v>221</v>
      </c>
      <c r="R113">
        <v>676</v>
      </c>
    </row>
    <row r="114" spans="1:18">
      <c r="A114" t="s">
        <v>11428</v>
      </c>
      <c r="B114">
        <v>1</v>
      </c>
      <c r="C114" t="s">
        <v>11429</v>
      </c>
      <c r="D114" t="s">
        <v>20</v>
      </c>
      <c r="E114" t="s">
        <v>20</v>
      </c>
      <c r="F114" t="s">
        <v>12363</v>
      </c>
      <c r="G114">
        <v>868</v>
      </c>
      <c r="H114" t="s">
        <v>258</v>
      </c>
      <c r="J114" t="s">
        <v>258</v>
      </c>
      <c r="K114">
        <v>88</v>
      </c>
      <c r="L114">
        <v>2</v>
      </c>
      <c r="M114">
        <v>1</v>
      </c>
      <c r="N114">
        <v>11</v>
      </c>
      <c r="O114">
        <v>6.2</v>
      </c>
      <c r="P114">
        <v>0</v>
      </c>
      <c r="Q114">
        <v>211</v>
      </c>
      <c r="R114">
        <v>668</v>
      </c>
    </row>
    <row r="115" spans="1:18">
      <c r="A115" t="s">
        <v>866</v>
      </c>
      <c r="B115">
        <v>1</v>
      </c>
      <c r="C115" t="s">
        <v>868</v>
      </c>
      <c r="D115" t="s">
        <v>20</v>
      </c>
      <c r="E115" t="s">
        <v>1511</v>
      </c>
      <c r="F115" t="s">
        <v>12363</v>
      </c>
      <c r="G115">
        <v>868</v>
      </c>
      <c r="L115">
        <v>2</v>
      </c>
      <c r="M115">
        <v>1</v>
      </c>
      <c r="N115">
        <v>11</v>
      </c>
      <c r="O115">
        <v>6.2</v>
      </c>
      <c r="P115">
        <v>0</v>
      </c>
      <c r="Q115">
        <v>212</v>
      </c>
      <c r="R115">
        <v>668</v>
      </c>
    </row>
    <row r="116" spans="1:18">
      <c r="A116" t="s">
        <v>10013</v>
      </c>
      <c r="B116">
        <v>1</v>
      </c>
      <c r="C116" t="s">
        <v>10014</v>
      </c>
      <c r="D116" t="s">
        <v>20</v>
      </c>
      <c r="E116" t="s">
        <v>20</v>
      </c>
      <c r="F116" t="s">
        <v>12364</v>
      </c>
      <c r="G116">
        <v>874</v>
      </c>
      <c r="H116" t="s">
        <v>153</v>
      </c>
      <c r="I116">
        <v>38</v>
      </c>
      <c r="J116" t="s">
        <v>153</v>
      </c>
      <c r="K116">
        <v>46</v>
      </c>
      <c r="L116">
        <v>1</v>
      </c>
      <c r="M116">
        <v>1</v>
      </c>
      <c r="N116">
        <v>8.25</v>
      </c>
      <c r="O116">
        <v>6.6</v>
      </c>
      <c r="P116">
        <v>0</v>
      </c>
      <c r="Q116">
        <v>303</v>
      </c>
      <c r="R116">
        <v>648</v>
      </c>
    </row>
    <row r="117" spans="1:18">
      <c r="A117" t="s">
        <v>7544</v>
      </c>
      <c r="B117">
        <v>1</v>
      </c>
      <c r="C117" t="s">
        <v>7545</v>
      </c>
      <c r="D117" t="s">
        <v>20</v>
      </c>
      <c r="E117" t="s">
        <v>20</v>
      </c>
      <c r="F117" t="s">
        <v>12365</v>
      </c>
      <c r="G117">
        <v>894</v>
      </c>
      <c r="H117" t="s">
        <v>258</v>
      </c>
      <c r="J117" t="s">
        <v>258</v>
      </c>
      <c r="L117">
        <v>4</v>
      </c>
      <c r="M117">
        <v>1</v>
      </c>
      <c r="N117">
        <v>11</v>
      </c>
      <c r="O117">
        <v>7.4</v>
      </c>
      <c r="P117">
        <v>0</v>
      </c>
      <c r="Q117">
        <v>192</v>
      </c>
      <c r="R117">
        <v>269</v>
      </c>
    </row>
    <row r="118" spans="1:18">
      <c r="A118" t="s">
        <v>10637</v>
      </c>
      <c r="B118">
        <v>1</v>
      </c>
      <c r="C118" t="s">
        <v>880</v>
      </c>
      <c r="D118" t="s">
        <v>20</v>
      </c>
      <c r="E118" t="s">
        <v>20</v>
      </c>
      <c r="F118" t="s">
        <v>12366</v>
      </c>
      <c r="G118">
        <v>951</v>
      </c>
      <c r="L118">
        <v>2</v>
      </c>
      <c r="M118">
        <v>1</v>
      </c>
      <c r="N118">
        <v>11</v>
      </c>
      <c r="O118">
        <v>5.4</v>
      </c>
      <c r="P118">
        <v>0</v>
      </c>
      <c r="Q118">
        <v>93</v>
      </c>
      <c r="R118">
        <v>204</v>
      </c>
    </row>
    <row r="119" spans="1:18">
      <c r="A119" t="s">
        <v>10638</v>
      </c>
      <c r="B119">
        <v>1</v>
      </c>
      <c r="C119" t="s">
        <v>880</v>
      </c>
      <c r="D119" t="s">
        <v>20</v>
      </c>
      <c r="E119" t="s">
        <v>20</v>
      </c>
      <c r="F119" t="s">
        <v>12366</v>
      </c>
      <c r="G119">
        <v>951</v>
      </c>
      <c r="L119">
        <v>2</v>
      </c>
      <c r="M119">
        <v>1</v>
      </c>
      <c r="N119">
        <v>11</v>
      </c>
      <c r="O119">
        <v>5.4</v>
      </c>
      <c r="P119">
        <v>0</v>
      </c>
      <c r="Q119">
        <v>93</v>
      </c>
      <c r="R119">
        <v>204</v>
      </c>
    </row>
    <row r="120" spans="1:18">
      <c r="A120" t="s">
        <v>878</v>
      </c>
      <c r="B120">
        <v>1</v>
      </c>
      <c r="C120" t="s">
        <v>880</v>
      </c>
      <c r="D120" t="s">
        <v>20</v>
      </c>
      <c r="E120" t="s">
        <v>20</v>
      </c>
      <c r="F120" t="s">
        <v>12366</v>
      </c>
      <c r="G120">
        <v>951</v>
      </c>
      <c r="L120">
        <v>2</v>
      </c>
      <c r="M120">
        <v>1</v>
      </c>
      <c r="N120">
        <v>11</v>
      </c>
      <c r="O120">
        <v>5.4</v>
      </c>
      <c r="P120">
        <v>0</v>
      </c>
      <c r="Q120">
        <v>93</v>
      </c>
      <c r="R120">
        <v>204</v>
      </c>
    </row>
    <row r="121" spans="1:18">
      <c r="A121" t="s">
        <v>11157</v>
      </c>
      <c r="B121">
        <v>1</v>
      </c>
      <c r="C121" t="s">
        <v>880</v>
      </c>
      <c r="D121" t="s">
        <v>20</v>
      </c>
      <c r="E121" t="s">
        <v>20</v>
      </c>
      <c r="F121" t="s">
        <v>12366</v>
      </c>
      <c r="G121">
        <v>951</v>
      </c>
      <c r="L121">
        <v>2</v>
      </c>
      <c r="M121">
        <v>1</v>
      </c>
      <c r="N121">
        <v>11</v>
      </c>
      <c r="O121">
        <v>5.4</v>
      </c>
      <c r="P121">
        <v>0</v>
      </c>
      <c r="Q121">
        <v>93</v>
      </c>
      <c r="R121">
        <v>204</v>
      </c>
    </row>
    <row r="122" spans="1:18">
      <c r="A122" t="s">
        <v>11963</v>
      </c>
      <c r="B122">
        <v>1</v>
      </c>
      <c r="C122" t="s">
        <v>11964</v>
      </c>
      <c r="D122" t="s">
        <v>20</v>
      </c>
      <c r="E122" t="s">
        <v>1511</v>
      </c>
      <c r="F122" t="s">
        <v>12366</v>
      </c>
      <c r="G122">
        <v>951</v>
      </c>
      <c r="L122">
        <v>2</v>
      </c>
      <c r="M122">
        <v>1</v>
      </c>
      <c r="N122">
        <v>11.000002</v>
      </c>
      <c r="O122">
        <v>5.4</v>
      </c>
      <c r="P122">
        <v>0</v>
      </c>
      <c r="Q122">
        <v>95</v>
      </c>
      <c r="R122">
        <v>203</v>
      </c>
    </row>
    <row r="123" spans="1:18">
      <c r="A123" t="s">
        <v>11965</v>
      </c>
      <c r="B123">
        <v>1</v>
      </c>
      <c r="C123" t="s">
        <v>11964</v>
      </c>
      <c r="D123" t="s">
        <v>20</v>
      </c>
      <c r="E123" t="s">
        <v>1511</v>
      </c>
      <c r="F123" t="s">
        <v>12366</v>
      </c>
      <c r="G123">
        <v>951</v>
      </c>
      <c r="L123">
        <v>2</v>
      </c>
      <c r="M123">
        <v>1</v>
      </c>
      <c r="N123">
        <v>11.000002</v>
      </c>
      <c r="O123">
        <v>5.4</v>
      </c>
      <c r="P123">
        <v>0</v>
      </c>
      <c r="Q123">
        <v>95</v>
      </c>
      <c r="R123">
        <v>202</v>
      </c>
    </row>
    <row r="124" spans="1:18">
      <c r="A124" t="s">
        <v>8335</v>
      </c>
      <c r="B124">
        <v>1</v>
      </c>
      <c r="C124" t="s">
        <v>8150</v>
      </c>
      <c r="D124" t="s">
        <v>20</v>
      </c>
      <c r="E124" t="s">
        <v>20</v>
      </c>
      <c r="F124" t="s">
        <v>12367</v>
      </c>
      <c r="G124">
        <v>757</v>
      </c>
      <c r="H124" t="s">
        <v>72</v>
      </c>
      <c r="I124">
        <v>113</v>
      </c>
      <c r="J124" t="s">
        <v>72</v>
      </c>
      <c r="K124">
        <v>172</v>
      </c>
      <c r="L124">
        <v>4</v>
      </c>
      <c r="M124">
        <v>1</v>
      </c>
      <c r="N124">
        <v>11</v>
      </c>
      <c r="O124">
        <v>7.4</v>
      </c>
      <c r="P124">
        <v>0</v>
      </c>
      <c r="Q124">
        <v>381</v>
      </c>
      <c r="R124">
        <v>553</v>
      </c>
    </row>
    <row r="125" spans="1:18">
      <c r="A125" t="s">
        <v>9011</v>
      </c>
      <c r="B125">
        <v>1</v>
      </c>
      <c r="C125" t="s">
        <v>8150</v>
      </c>
      <c r="D125" t="s">
        <v>20</v>
      </c>
      <c r="E125" t="s">
        <v>20</v>
      </c>
      <c r="F125" t="s">
        <v>12367</v>
      </c>
      <c r="G125">
        <v>757</v>
      </c>
      <c r="H125" t="s">
        <v>72</v>
      </c>
      <c r="J125" t="s">
        <v>72</v>
      </c>
      <c r="L125">
        <v>4</v>
      </c>
      <c r="M125">
        <v>1</v>
      </c>
      <c r="N125">
        <v>11</v>
      </c>
      <c r="O125">
        <v>7.4</v>
      </c>
      <c r="P125">
        <v>0</v>
      </c>
      <c r="Q125">
        <v>412</v>
      </c>
      <c r="R125">
        <v>591</v>
      </c>
    </row>
    <row r="126" spans="1:18">
      <c r="A126" t="s">
        <v>8339</v>
      </c>
      <c r="B126">
        <v>1</v>
      </c>
      <c r="C126" t="s">
        <v>8090</v>
      </c>
      <c r="D126" t="s">
        <v>20</v>
      </c>
      <c r="E126" t="s">
        <v>20</v>
      </c>
      <c r="F126" t="s">
        <v>12368</v>
      </c>
      <c r="G126">
        <v>755</v>
      </c>
      <c r="H126" t="s">
        <v>337</v>
      </c>
      <c r="J126" t="s">
        <v>337</v>
      </c>
      <c r="L126">
        <v>6</v>
      </c>
      <c r="M126">
        <v>1</v>
      </c>
      <c r="N126">
        <v>11</v>
      </c>
      <c r="O126">
        <v>7.4</v>
      </c>
      <c r="P126">
        <v>0</v>
      </c>
      <c r="Q126">
        <v>163</v>
      </c>
      <c r="R126">
        <v>195</v>
      </c>
    </row>
    <row r="127" spans="1:18">
      <c r="A127" t="s">
        <v>7540</v>
      </c>
      <c r="B127">
        <v>1</v>
      </c>
      <c r="C127" t="s">
        <v>738</v>
      </c>
      <c r="D127" t="s">
        <v>20</v>
      </c>
      <c r="E127" t="s">
        <v>20</v>
      </c>
      <c r="F127" t="s">
        <v>12369</v>
      </c>
      <c r="G127">
        <v>750</v>
      </c>
      <c r="H127" t="s">
        <v>153</v>
      </c>
      <c r="J127" t="s">
        <v>153</v>
      </c>
      <c r="L127">
        <v>4</v>
      </c>
      <c r="M127">
        <v>1</v>
      </c>
      <c r="N127">
        <v>11</v>
      </c>
      <c r="O127">
        <v>7.4</v>
      </c>
      <c r="P127">
        <v>0</v>
      </c>
      <c r="Q127">
        <v>62</v>
      </c>
      <c r="R127">
        <v>162</v>
      </c>
    </row>
    <row r="128" spans="1:18">
      <c r="A128" t="s">
        <v>8996</v>
      </c>
      <c r="B128">
        <v>1</v>
      </c>
      <c r="C128" t="s">
        <v>738</v>
      </c>
      <c r="D128" t="s">
        <v>20</v>
      </c>
      <c r="E128" t="s">
        <v>20</v>
      </c>
      <c r="F128" t="s">
        <v>12369</v>
      </c>
      <c r="G128">
        <v>750</v>
      </c>
      <c r="H128" t="s">
        <v>153</v>
      </c>
      <c r="J128" t="s">
        <v>153</v>
      </c>
      <c r="L128">
        <v>4</v>
      </c>
      <c r="M128">
        <v>1</v>
      </c>
      <c r="N128">
        <v>11</v>
      </c>
      <c r="O128">
        <v>7.4</v>
      </c>
      <c r="P128">
        <v>0</v>
      </c>
      <c r="Q128">
        <v>62</v>
      </c>
      <c r="R128">
        <v>163</v>
      </c>
    </row>
    <row r="129" spans="1:18">
      <c r="A129" t="s">
        <v>9796</v>
      </c>
      <c r="B129">
        <v>1</v>
      </c>
      <c r="C129" t="s">
        <v>738</v>
      </c>
      <c r="D129" t="s">
        <v>20</v>
      </c>
      <c r="E129" t="s">
        <v>20</v>
      </c>
      <c r="F129" t="s">
        <v>12369</v>
      </c>
      <c r="G129">
        <v>750</v>
      </c>
      <c r="H129" t="s">
        <v>153</v>
      </c>
      <c r="I129">
        <v>45</v>
      </c>
      <c r="J129" t="s">
        <v>153</v>
      </c>
      <c r="K129">
        <v>68</v>
      </c>
      <c r="L129">
        <v>4</v>
      </c>
      <c r="M129">
        <v>1</v>
      </c>
      <c r="N129">
        <v>11</v>
      </c>
      <c r="O129">
        <v>7.4</v>
      </c>
      <c r="P129">
        <v>0</v>
      </c>
      <c r="Q129">
        <v>61</v>
      </c>
      <c r="R129">
        <v>163</v>
      </c>
    </row>
    <row r="130" spans="1:18">
      <c r="A130" t="s">
        <v>736</v>
      </c>
      <c r="B130">
        <v>1</v>
      </c>
      <c r="C130" t="s">
        <v>738</v>
      </c>
      <c r="D130" t="s">
        <v>20</v>
      </c>
      <c r="E130" t="s">
        <v>20</v>
      </c>
      <c r="F130" t="s">
        <v>12369</v>
      </c>
      <c r="G130">
        <v>750</v>
      </c>
      <c r="H130" t="s">
        <v>153</v>
      </c>
      <c r="I130">
        <v>42</v>
      </c>
      <c r="J130" t="s">
        <v>153</v>
      </c>
      <c r="K130">
        <v>51</v>
      </c>
      <c r="L130">
        <v>4</v>
      </c>
      <c r="M130">
        <v>1</v>
      </c>
      <c r="N130">
        <v>11</v>
      </c>
      <c r="O130">
        <v>7.4</v>
      </c>
      <c r="P130">
        <v>0</v>
      </c>
      <c r="Q130">
        <v>61</v>
      </c>
      <c r="R130">
        <v>163</v>
      </c>
    </row>
    <row r="131" spans="1:18">
      <c r="A131" t="s">
        <v>6264</v>
      </c>
      <c r="B131">
        <v>1</v>
      </c>
      <c r="C131" t="s">
        <v>6018</v>
      </c>
      <c r="D131" t="s">
        <v>20</v>
      </c>
      <c r="E131" t="s">
        <v>20</v>
      </c>
      <c r="F131" t="s">
        <v>12370</v>
      </c>
      <c r="G131">
        <v>751</v>
      </c>
      <c r="H131" t="s">
        <v>153</v>
      </c>
      <c r="J131" t="s">
        <v>153</v>
      </c>
      <c r="L131">
        <v>4</v>
      </c>
      <c r="M131">
        <v>1</v>
      </c>
      <c r="N131">
        <v>11</v>
      </c>
      <c r="O131">
        <v>7.4</v>
      </c>
      <c r="P131">
        <v>0</v>
      </c>
      <c r="Q131">
        <v>192</v>
      </c>
      <c r="R131">
        <v>269</v>
      </c>
    </row>
    <row r="132" spans="1:18">
      <c r="A132" t="s">
        <v>8857</v>
      </c>
      <c r="B132">
        <v>1</v>
      </c>
      <c r="C132" t="s">
        <v>8858</v>
      </c>
      <c r="D132" t="s">
        <v>20</v>
      </c>
      <c r="E132" t="s">
        <v>20</v>
      </c>
      <c r="F132" t="s">
        <v>12373</v>
      </c>
      <c r="G132">
        <v>775</v>
      </c>
      <c r="H132" t="s">
        <v>72</v>
      </c>
      <c r="J132" t="s">
        <v>72</v>
      </c>
      <c r="K132">
        <v>83</v>
      </c>
      <c r="L132">
        <v>1</v>
      </c>
      <c r="M132">
        <v>1</v>
      </c>
      <c r="N132">
        <v>10</v>
      </c>
      <c r="O132">
        <v>5.4</v>
      </c>
      <c r="P132">
        <v>0</v>
      </c>
      <c r="Q132">
        <v>495</v>
      </c>
      <c r="R132">
        <v>1180</v>
      </c>
    </row>
    <row r="133" spans="1:18">
      <c r="A133" t="s">
        <v>9104</v>
      </c>
      <c r="B133">
        <v>1</v>
      </c>
      <c r="C133" t="s">
        <v>8858</v>
      </c>
      <c r="D133" t="s">
        <v>20</v>
      </c>
      <c r="E133" t="s">
        <v>20</v>
      </c>
      <c r="F133" t="s">
        <v>12374</v>
      </c>
      <c r="G133">
        <v>781</v>
      </c>
      <c r="H133" t="s">
        <v>153</v>
      </c>
      <c r="I133">
        <v>57</v>
      </c>
      <c r="J133" t="s">
        <v>153</v>
      </c>
      <c r="K133">
        <v>108</v>
      </c>
      <c r="L133">
        <v>1</v>
      </c>
      <c r="M133">
        <v>1</v>
      </c>
      <c r="N133">
        <v>10</v>
      </c>
      <c r="O133">
        <v>5.4</v>
      </c>
      <c r="P133">
        <v>0</v>
      </c>
      <c r="Q133">
        <v>495</v>
      </c>
      <c r="R133">
        <v>1180</v>
      </c>
    </row>
    <row r="134" spans="1:18">
      <c r="A134" t="s">
        <v>9826</v>
      </c>
      <c r="B134">
        <v>1</v>
      </c>
      <c r="C134" t="s">
        <v>8858</v>
      </c>
      <c r="D134" t="s">
        <v>20</v>
      </c>
      <c r="E134" t="s">
        <v>20</v>
      </c>
      <c r="F134" t="s">
        <v>12374</v>
      </c>
      <c r="G134">
        <v>781</v>
      </c>
      <c r="H134" t="s">
        <v>153</v>
      </c>
      <c r="J134" t="s">
        <v>153</v>
      </c>
      <c r="L134">
        <v>1</v>
      </c>
      <c r="M134">
        <v>1</v>
      </c>
      <c r="N134">
        <v>10</v>
      </c>
      <c r="O134">
        <v>5.4</v>
      </c>
      <c r="P134">
        <v>0</v>
      </c>
      <c r="Q134">
        <v>495</v>
      </c>
      <c r="R134">
        <v>1180</v>
      </c>
    </row>
    <row r="135" spans="1:18">
      <c r="A135" t="s">
        <v>10757</v>
      </c>
      <c r="B135">
        <v>1</v>
      </c>
      <c r="C135" t="s">
        <v>8858</v>
      </c>
      <c r="D135" t="s">
        <v>20</v>
      </c>
      <c r="E135" t="s">
        <v>20</v>
      </c>
      <c r="F135" t="s">
        <v>12374</v>
      </c>
      <c r="G135">
        <v>781</v>
      </c>
      <c r="H135" t="s">
        <v>153</v>
      </c>
      <c r="I135">
        <v>50</v>
      </c>
      <c r="J135" t="s">
        <v>153</v>
      </c>
      <c r="K135">
        <v>91</v>
      </c>
      <c r="L135">
        <v>1</v>
      </c>
      <c r="M135">
        <v>1</v>
      </c>
      <c r="N135">
        <v>10</v>
      </c>
      <c r="O135">
        <v>5.4</v>
      </c>
      <c r="P135">
        <v>0</v>
      </c>
      <c r="Q135">
        <v>495</v>
      </c>
      <c r="R135">
        <v>1180</v>
      </c>
    </row>
    <row r="136" spans="1:18">
      <c r="A136" t="s">
        <v>11602</v>
      </c>
      <c r="B136">
        <v>1</v>
      </c>
      <c r="C136" t="s">
        <v>11603</v>
      </c>
      <c r="D136" t="s">
        <v>20</v>
      </c>
      <c r="E136" t="s">
        <v>20</v>
      </c>
      <c r="F136" t="s">
        <v>12374</v>
      </c>
      <c r="G136">
        <v>781</v>
      </c>
      <c r="L136">
        <v>1</v>
      </c>
      <c r="M136">
        <v>1</v>
      </c>
      <c r="N136">
        <v>10</v>
      </c>
      <c r="O136">
        <v>5.4</v>
      </c>
      <c r="P136">
        <v>0</v>
      </c>
      <c r="Q136">
        <v>495</v>
      </c>
      <c r="R136">
        <v>1180</v>
      </c>
    </row>
    <row r="137" spans="1:18">
      <c r="A137" t="s">
        <v>8843</v>
      </c>
      <c r="B137">
        <v>1</v>
      </c>
      <c r="D137" t="s">
        <v>20</v>
      </c>
      <c r="E137" t="s">
        <v>20</v>
      </c>
      <c r="F137" t="s">
        <v>12375</v>
      </c>
      <c r="G137">
        <v>769</v>
      </c>
      <c r="H137" t="s">
        <v>72</v>
      </c>
      <c r="I137">
        <v>60</v>
      </c>
      <c r="J137" t="s">
        <v>72</v>
      </c>
      <c r="K137">
        <v>70</v>
      </c>
      <c r="L137">
        <v>4</v>
      </c>
      <c r="M137">
        <v>1</v>
      </c>
      <c r="N137">
        <v>11</v>
      </c>
      <c r="O137">
        <v>7.4</v>
      </c>
      <c r="P137">
        <v>0</v>
      </c>
      <c r="Q137">
        <v>193</v>
      </c>
      <c r="R137">
        <v>271</v>
      </c>
    </row>
    <row r="138" spans="1:18">
      <c r="A138" t="s">
        <v>8998</v>
      </c>
      <c r="B138">
        <v>1</v>
      </c>
      <c r="C138" t="s">
        <v>1091</v>
      </c>
      <c r="D138" t="s">
        <v>20</v>
      </c>
      <c r="E138" t="s">
        <v>20</v>
      </c>
      <c r="F138" t="s">
        <v>12375</v>
      </c>
      <c r="G138">
        <v>769</v>
      </c>
      <c r="H138" t="s">
        <v>72</v>
      </c>
      <c r="I138">
        <v>60</v>
      </c>
      <c r="J138" t="s">
        <v>72</v>
      </c>
      <c r="K138">
        <v>70</v>
      </c>
      <c r="L138">
        <v>4</v>
      </c>
      <c r="M138">
        <v>1</v>
      </c>
      <c r="N138">
        <v>11</v>
      </c>
      <c r="O138">
        <v>7.4</v>
      </c>
      <c r="P138">
        <v>0</v>
      </c>
      <c r="Q138">
        <v>193</v>
      </c>
      <c r="R138">
        <v>271</v>
      </c>
    </row>
    <row r="139" spans="1:18">
      <c r="A139" t="s">
        <v>9255</v>
      </c>
      <c r="B139">
        <v>1</v>
      </c>
      <c r="C139" t="s">
        <v>1091</v>
      </c>
      <c r="D139" t="s">
        <v>20</v>
      </c>
      <c r="E139" t="s">
        <v>20</v>
      </c>
      <c r="F139" t="s">
        <v>12375</v>
      </c>
      <c r="G139">
        <v>769</v>
      </c>
      <c r="L139">
        <v>4</v>
      </c>
      <c r="M139">
        <v>1</v>
      </c>
      <c r="N139">
        <v>11</v>
      </c>
      <c r="O139">
        <v>7.4</v>
      </c>
      <c r="P139">
        <v>0</v>
      </c>
      <c r="Q139">
        <v>192</v>
      </c>
      <c r="R139">
        <v>271</v>
      </c>
    </row>
    <row r="140" spans="1:18">
      <c r="A140" t="s">
        <v>1089</v>
      </c>
      <c r="B140">
        <v>1</v>
      </c>
      <c r="C140" t="s">
        <v>1091</v>
      </c>
      <c r="D140" t="s">
        <v>20</v>
      </c>
      <c r="E140" t="s">
        <v>20</v>
      </c>
      <c r="F140" t="s">
        <v>12375</v>
      </c>
      <c r="G140">
        <v>769</v>
      </c>
      <c r="H140" t="s">
        <v>153</v>
      </c>
      <c r="I140">
        <v>62</v>
      </c>
      <c r="J140" t="s">
        <v>153</v>
      </c>
      <c r="K140">
        <v>100</v>
      </c>
      <c r="L140">
        <v>4</v>
      </c>
      <c r="M140">
        <v>1</v>
      </c>
      <c r="N140">
        <v>11</v>
      </c>
      <c r="O140">
        <v>7.4</v>
      </c>
      <c r="P140">
        <v>0</v>
      </c>
      <c r="Q140">
        <v>192</v>
      </c>
      <c r="R140">
        <v>271</v>
      </c>
    </row>
    <row r="141" spans="1:18">
      <c r="A141" t="s">
        <v>764</v>
      </c>
      <c r="B141">
        <v>1</v>
      </c>
      <c r="C141" t="s">
        <v>766</v>
      </c>
      <c r="D141" t="s">
        <v>20</v>
      </c>
      <c r="E141" t="s">
        <v>20</v>
      </c>
      <c r="F141" t="s">
        <v>12381</v>
      </c>
      <c r="G141">
        <v>794</v>
      </c>
      <c r="H141" t="s">
        <v>72</v>
      </c>
      <c r="I141">
        <v>83</v>
      </c>
      <c r="J141" t="s">
        <v>72</v>
      </c>
      <c r="K141">
        <v>63</v>
      </c>
      <c r="L141">
        <v>6</v>
      </c>
      <c r="M141">
        <v>1</v>
      </c>
      <c r="N141">
        <v>11</v>
      </c>
      <c r="O141">
        <v>7.4</v>
      </c>
      <c r="P141">
        <v>0</v>
      </c>
      <c r="Q141">
        <v>78</v>
      </c>
      <c r="R141">
        <v>119</v>
      </c>
    </row>
    <row r="142" spans="1:18">
      <c r="A142" t="s">
        <v>8048</v>
      </c>
      <c r="B142">
        <v>1</v>
      </c>
      <c r="C142" t="s">
        <v>911</v>
      </c>
      <c r="D142" t="s">
        <v>20</v>
      </c>
      <c r="E142" t="s">
        <v>20</v>
      </c>
      <c r="F142" t="s">
        <v>12384</v>
      </c>
      <c r="G142">
        <v>883</v>
      </c>
      <c r="H142" t="s">
        <v>153</v>
      </c>
      <c r="I142">
        <v>50</v>
      </c>
      <c r="J142" t="s">
        <v>153</v>
      </c>
      <c r="K142">
        <v>65</v>
      </c>
      <c r="L142">
        <v>6</v>
      </c>
      <c r="M142">
        <v>1</v>
      </c>
      <c r="N142">
        <v>11</v>
      </c>
      <c r="O142">
        <v>7.4</v>
      </c>
      <c r="P142">
        <v>0</v>
      </c>
      <c r="Q142">
        <v>91</v>
      </c>
      <c r="R142">
        <v>111</v>
      </c>
    </row>
    <row r="143" spans="1:18">
      <c r="A143" t="s">
        <v>909</v>
      </c>
      <c r="B143">
        <v>1</v>
      </c>
      <c r="C143" t="s">
        <v>911</v>
      </c>
      <c r="D143" t="s">
        <v>20</v>
      </c>
      <c r="E143" t="s">
        <v>20</v>
      </c>
      <c r="F143" t="s">
        <v>12384</v>
      </c>
      <c r="G143">
        <v>883</v>
      </c>
      <c r="H143" t="s">
        <v>153</v>
      </c>
      <c r="I143">
        <v>44</v>
      </c>
      <c r="J143" t="s">
        <v>153</v>
      </c>
      <c r="K143">
        <v>55</v>
      </c>
      <c r="L143">
        <v>6</v>
      </c>
      <c r="M143">
        <v>1</v>
      </c>
      <c r="N143">
        <v>11</v>
      </c>
      <c r="O143">
        <v>7.4</v>
      </c>
      <c r="P143">
        <v>0</v>
      </c>
      <c r="Q143">
        <v>91</v>
      </c>
      <c r="R143">
        <v>111</v>
      </c>
    </row>
    <row r="144" spans="1:18">
      <c r="A144" t="s">
        <v>7750</v>
      </c>
      <c r="B144">
        <v>1</v>
      </c>
      <c r="C144" t="s">
        <v>1192</v>
      </c>
      <c r="D144" t="s">
        <v>20</v>
      </c>
      <c r="E144" t="s">
        <v>20</v>
      </c>
      <c r="F144" t="s">
        <v>12385</v>
      </c>
      <c r="G144">
        <v>884</v>
      </c>
      <c r="H144" t="s">
        <v>301</v>
      </c>
      <c r="I144">
        <v>63</v>
      </c>
      <c r="J144" t="s">
        <v>301</v>
      </c>
      <c r="K144">
        <v>43</v>
      </c>
      <c r="L144">
        <v>4</v>
      </c>
      <c r="M144">
        <v>1</v>
      </c>
      <c r="N144">
        <v>10</v>
      </c>
      <c r="O144">
        <v>6.6</v>
      </c>
      <c r="P144">
        <v>0</v>
      </c>
      <c r="Q144">
        <v>122</v>
      </c>
      <c r="R144">
        <v>53</v>
      </c>
    </row>
    <row r="145" spans="1:18">
      <c r="A145" t="s">
        <v>1190</v>
      </c>
      <c r="B145">
        <v>1</v>
      </c>
      <c r="C145" t="s">
        <v>1192</v>
      </c>
      <c r="D145" t="s">
        <v>20</v>
      </c>
      <c r="E145" t="s">
        <v>20</v>
      </c>
      <c r="F145" t="s">
        <v>12385</v>
      </c>
      <c r="G145">
        <v>884</v>
      </c>
      <c r="H145" t="s">
        <v>301</v>
      </c>
      <c r="I145">
        <v>55</v>
      </c>
      <c r="J145" t="s">
        <v>301</v>
      </c>
      <c r="K145">
        <v>38</v>
      </c>
      <c r="L145">
        <v>4</v>
      </c>
      <c r="M145">
        <v>1</v>
      </c>
      <c r="N145">
        <v>10</v>
      </c>
      <c r="O145">
        <v>6.6</v>
      </c>
      <c r="P145">
        <v>0</v>
      </c>
      <c r="Q145">
        <v>122</v>
      </c>
      <c r="R145">
        <v>53</v>
      </c>
    </row>
    <row r="146" spans="1:18">
      <c r="A146" t="s">
        <v>9767</v>
      </c>
      <c r="B146">
        <v>1</v>
      </c>
      <c r="C146" t="s">
        <v>895</v>
      </c>
      <c r="D146" t="s">
        <v>20</v>
      </c>
      <c r="E146" t="s">
        <v>20</v>
      </c>
      <c r="F146" t="s">
        <v>12386</v>
      </c>
      <c r="G146">
        <v>851</v>
      </c>
      <c r="H146" t="s">
        <v>258</v>
      </c>
      <c r="I146">
        <v>75</v>
      </c>
      <c r="J146" t="s">
        <v>258</v>
      </c>
      <c r="K146">
        <v>83</v>
      </c>
      <c r="L146">
        <v>4</v>
      </c>
      <c r="M146">
        <v>1</v>
      </c>
      <c r="N146">
        <v>8.25</v>
      </c>
      <c r="O146">
        <v>7.4</v>
      </c>
      <c r="P146">
        <v>0</v>
      </c>
      <c r="Q146">
        <v>112</v>
      </c>
      <c r="R146">
        <v>298</v>
      </c>
    </row>
    <row r="147" spans="1:18">
      <c r="A147" t="s">
        <v>893</v>
      </c>
      <c r="B147">
        <v>1</v>
      </c>
      <c r="C147" t="s">
        <v>895</v>
      </c>
      <c r="D147" t="s">
        <v>20</v>
      </c>
      <c r="E147" t="s">
        <v>20</v>
      </c>
      <c r="F147" t="s">
        <v>12386</v>
      </c>
      <c r="G147">
        <v>851</v>
      </c>
      <c r="H147" t="s">
        <v>258</v>
      </c>
      <c r="I147">
        <v>57</v>
      </c>
      <c r="J147" t="s">
        <v>258</v>
      </c>
      <c r="K147">
        <v>88</v>
      </c>
      <c r="L147">
        <v>4</v>
      </c>
      <c r="M147">
        <v>1</v>
      </c>
      <c r="N147">
        <v>8.25</v>
      </c>
      <c r="O147">
        <v>7.4</v>
      </c>
      <c r="P147">
        <v>0</v>
      </c>
      <c r="Q147">
        <v>112</v>
      </c>
      <c r="R147">
        <v>298</v>
      </c>
    </row>
    <row r="148" spans="1:18">
      <c r="A148" t="s">
        <v>9366</v>
      </c>
      <c r="B148">
        <v>1</v>
      </c>
      <c r="C148" t="s">
        <v>9367</v>
      </c>
      <c r="D148" t="s">
        <v>20</v>
      </c>
      <c r="E148" t="s">
        <v>20</v>
      </c>
      <c r="F148" t="s">
        <v>12389</v>
      </c>
      <c r="G148">
        <v>814</v>
      </c>
      <c r="L148">
        <v>6</v>
      </c>
      <c r="M148">
        <v>1</v>
      </c>
      <c r="N148">
        <v>10</v>
      </c>
      <c r="O148">
        <v>7.4</v>
      </c>
      <c r="P148">
        <v>0</v>
      </c>
      <c r="Q148">
        <v>77</v>
      </c>
    </row>
    <row r="149" spans="1:18">
      <c r="A149" t="s">
        <v>9902</v>
      </c>
      <c r="B149">
        <v>1</v>
      </c>
      <c r="C149" t="s">
        <v>859</v>
      </c>
      <c r="D149" t="s">
        <v>20</v>
      </c>
      <c r="E149" t="s">
        <v>20</v>
      </c>
      <c r="F149" t="s">
        <v>12390</v>
      </c>
      <c r="G149">
        <v>824</v>
      </c>
      <c r="H149" t="s">
        <v>187</v>
      </c>
      <c r="J149" t="s">
        <v>187</v>
      </c>
      <c r="L149">
        <v>4</v>
      </c>
      <c r="M149">
        <v>1</v>
      </c>
      <c r="N149">
        <v>7.4</v>
      </c>
      <c r="O149">
        <v>8.25</v>
      </c>
      <c r="P149">
        <v>0</v>
      </c>
      <c r="Q149">
        <v>559</v>
      </c>
      <c r="R149">
        <v>472</v>
      </c>
    </row>
    <row r="150" spans="1:18">
      <c r="A150" t="s">
        <v>857</v>
      </c>
      <c r="B150">
        <v>1</v>
      </c>
      <c r="C150" t="s">
        <v>859</v>
      </c>
      <c r="D150" t="s">
        <v>20</v>
      </c>
      <c r="E150" t="s">
        <v>20</v>
      </c>
      <c r="F150" t="s">
        <v>12390</v>
      </c>
      <c r="G150">
        <v>824</v>
      </c>
      <c r="L150">
        <v>4</v>
      </c>
      <c r="M150">
        <v>1</v>
      </c>
      <c r="N150">
        <v>7.4</v>
      </c>
      <c r="O150">
        <v>8.25</v>
      </c>
      <c r="P150">
        <v>0</v>
      </c>
      <c r="Q150">
        <v>559</v>
      </c>
      <c r="R150">
        <v>472</v>
      </c>
    </row>
    <row r="151" spans="1:18">
      <c r="A151" t="s">
        <v>9913</v>
      </c>
      <c r="B151">
        <v>1</v>
      </c>
      <c r="C151" t="s">
        <v>9341</v>
      </c>
      <c r="D151" t="s">
        <v>20</v>
      </c>
      <c r="E151" t="s">
        <v>20</v>
      </c>
      <c r="F151" t="s">
        <v>12391</v>
      </c>
      <c r="G151">
        <v>825</v>
      </c>
      <c r="H151" t="s">
        <v>187</v>
      </c>
      <c r="J151" t="s">
        <v>187</v>
      </c>
      <c r="L151">
        <v>4</v>
      </c>
      <c r="M151">
        <v>1</v>
      </c>
      <c r="N151">
        <v>7.4</v>
      </c>
      <c r="O151">
        <v>8.25</v>
      </c>
      <c r="P151">
        <v>0</v>
      </c>
      <c r="Q151">
        <v>418</v>
      </c>
      <c r="R151">
        <v>241</v>
      </c>
    </row>
    <row r="152" spans="1:18">
      <c r="A152" t="s">
        <v>9909</v>
      </c>
      <c r="B152">
        <v>1</v>
      </c>
      <c r="C152" t="s">
        <v>9346</v>
      </c>
      <c r="D152" t="s">
        <v>20</v>
      </c>
      <c r="E152" t="s">
        <v>20</v>
      </c>
      <c r="F152" t="s">
        <v>12391</v>
      </c>
      <c r="G152">
        <v>825</v>
      </c>
      <c r="H152" t="s">
        <v>187</v>
      </c>
      <c r="J152" t="s">
        <v>187</v>
      </c>
      <c r="L152">
        <v>4</v>
      </c>
      <c r="M152">
        <v>1</v>
      </c>
      <c r="N152">
        <v>7.4</v>
      </c>
      <c r="O152">
        <v>8.25</v>
      </c>
      <c r="P152">
        <v>0</v>
      </c>
      <c r="Q152">
        <v>415</v>
      </c>
      <c r="R152">
        <v>199</v>
      </c>
    </row>
    <row r="153" spans="1:18">
      <c r="A153" t="s">
        <v>10031</v>
      </c>
      <c r="B153">
        <v>1</v>
      </c>
      <c r="C153" t="s">
        <v>9346</v>
      </c>
      <c r="D153" t="s">
        <v>20</v>
      </c>
      <c r="E153" t="s">
        <v>20</v>
      </c>
      <c r="F153" t="s">
        <v>12391</v>
      </c>
      <c r="G153">
        <v>825</v>
      </c>
      <c r="L153">
        <v>4</v>
      </c>
      <c r="M153">
        <v>1</v>
      </c>
      <c r="N153">
        <v>7.4</v>
      </c>
      <c r="O153">
        <v>8.25</v>
      </c>
      <c r="P153">
        <v>0</v>
      </c>
      <c r="Q153">
        <v>415</v>
      </c>
      <c r="R153">
        <v>199</v>
      </c>
    </row>
    <row r="154" spans="1:18">
      <c r="A154" t="s">
        <v>10033</v>
      </c>
      <c r="B154">
        <v>1</v>
      </c>
      <c r="C154" t="s">
        <v>9341</v>
      </c>
      <c r="D154" t="s">
        <v>20</v>
      </c>
      <c r="E154" t="s">
        <v>20</v>
      </c>
      <c r="F154" t="s">
        <v>12391</v>
      </c>
      <c r="G154">
        <v>825</v>
      </c>
      <c r="L154">
        <v>4</v>
      </c>
      <c r="M154">
        <v>1</v>
      </c>
      <c r="N154">
        <v>7.4</v>
      </c>
      <c r="O154">
        <v>8.25</v>
      </c>
      <c r="P154">
        <v>0</v>
      </c>
      <c r="Q154">
        <v>418</v>
      </c>
      <c r="R154">
        <v>241</v>
      </c>
    </row>
    <row r="155" spans="1:18">
      <c r="A155" t="s">
        <v>724</v>
      </c>
      <c r="B155">
        <v>1</v>
      </c>
      <c r="C155" t="s">
        <v>726</v>
      </c>
      <c r="D155" t="s">
        <v>20</v>
      </c>
      <c r="E155" t="s">
        <v>20</v>
      </c>
      <c r="F155" t="s">
        <v>12392</v>
      </c>
      <c r="G155">
        <v>886</v>
      </c>
      <c r="H155" t="s">
        <v>187</v>
      </c>
      <c r="I155">
        <v>135</v>
      </c>
      <c r="J155" t="s">
        <v>187</v>
      </c>
      <c r="K155">
        <v>200</v>
      </c>
      <c r="L155">
        <v>4</v>
      </c>
      <c r="M155">
        <v>1</v>
      </c>
      <c r="N155">
        <v>7.4</v>
      </c>
      <c r="O155">
        <v>8.25</v>
      </c>
      <c r="P155">
        <v>0</v>
      </c>
      <c r="Q155">
        <v>449</v>
      </c>
      <c r="R155">
        <v>722</v>
      </c>
    </row>
    <row r="156" spans="1:18">
      <c r="A156" t="s">
        <v>721</v>
      </c>
      <c r="B156">
        <v>1</v>
      </c>
      <c r="C156" t="s">
        <v>723</v>
      </c>
      <c r="D156" t="s">
        <v>20</v>
      </c>
      <c r="E156" t="s">
        <v>20</v>
      </c>
      <c r="F156" t="s">
        <v>12392</v>
      </c>
      <c r="G156">
        <v>886</v>
      </c>
      <c r="H156" t="s">
        <v>187</v>
      </c>
      <c r="I156">
        <v>143</v>
      </c>
      <c r="J156" t="s">
        <v>187</v>
      </c>
      <c r="K156">
        <v>206</v>
      </c>
      <c r="L156">
        <v>4</v>
      </c>
      <c r="M156">
        <v>1</v>
      </c>
      <c r="N156">
        <v>7.4</v>
      </c>
      <c r="O156">
        <v>8.25</v>
      </c>
      <c r="P156">
        <v>0</v>
      </c>
      <c r="Q156">
        <v>416</v>
      </c>
      <c r="R156">
        <v>657</v>
      </c>
    </row>
    <row r="157" spans="1:18">
      <c r="A157" t="s">
        <v>872</v>
      </c>
      <c r="B157">
        <v>1</v>
      </c>
      <c r="C157" t="s">
        <v>874</v>
      </c>
      <c r="D157" t="s">
        <v>20</v>
      </c>
      <c r="E157" t="s">
        <v>20</v>
      </c>
      <c r="F157" t="s">
        <v>12393</v>
      </c>
      <c r="G157">
        <v>890</v>
      </c>
      <c r="H157" t="s">
        <v>187</v>
      </c>
      <c r="I157">
        <v>95</v>
      </c>
      <c r="J157" t="s">
        <v>187</v>
      </c>
      <c r="K157">
        <v>110</v>
      </c>
      <c r="L157">
        <v>4</v>
      </c>
      <c r="M157">
        <v>1</v>
      </c>
      <c r="N157">
        <v>7.4</v>
      </c>
      <c r="O157">
        <v>8.25</v>
      </c>
      <c r="P157">
        <v>0</v>
      </c>
      <c r="Q157">
        <v>368</v>
      </c>
      <c r="R157">
        <v>383</v>
      </c>
    </row>
    <row r="158" spans="1:18">
      <c r="A158" t="s">
        <v>875</v>
      </c>
      <c r="B158">
        <v>1</v>
      </c>
      <c r="C158" t="s">
        <v>877</v>
      </c>
      <c r="D158" t="s">
        <v>20</v>
      </c>
      <c r="E158" t="s">
        <v>20</v>
      </c>
      <c r="F158" t="s">
        <v>12393</v>
      </c>
      <c r="G158">
        <v>890</v>
      </c>
      <c r="H158" t="s">
        <v>187</v>
      </c>
      <c r="I158">
        <v>89</v>
      </c>
      <c r="J158" t="s">
        <v>187</v>
      </c>
      <c r="K158">
        <v>105</v>
      </c>
      <c r="L158">
        <v>4</v>
      </c>
      <c r="M158">
        <v>1</v>
      </c>
      <c r="N158">
        <v>7.4</v>
      </c>
      <c r="O158">
        <v>8.25</v>
      </c>
      <c r="P158">
        <v>0</v>
      </c>
      <c r="Q158">
        <v>351</v>
      </c>
      <c r="R158">
        <v>326</v>
      </c>
    </row>
    <row r="159" spans="1:18">
      <c r="A159" t="s">
        <v>774</v>
      </c>
      <c r="B159">
        <v>1</v>
      </c>
      <c r="C159" t="s">
        <v>776</v>
      </c>
      <c r="D159" t="s">
        <v>20</v>
      </c>
      <c r="E159" t="s">
        <v>20</v>
      </c>
      <c r="F159" t="s">
        <v>12394</v>
      </c>
      <c r="G159">
        <v>892</v>
      </c>
      <c r="L159">
        <v>4</v>
      </c>
      <c r="M159">
        <v>1</v>
      </c>
      <c r="N159">
        <v>7.4</v>
      </c>
      <c r="O159">
        <v>8.25</v>
      </c>
      <c r="P159">
        <v>0</v>
      </c>
      <c r="Q159">
        <v>463</v>
      </c>
      <c r="R159">
        <v>732</v>
      </c>
    </row>
    <row r="160" spans="1:18">
      <c r="A160" t="s">
        <v>777</v>
      </c>
      <c r="B160">
        <v>1</v>
      </c>
      <c r="C160" t="s">
        <v>779</v>
      </c>
      <c r="D160" t="s">
        <v>20</v>
      </c>
      <c r="E160" t="s">
        <v>20</v>
      </c>
      <c r="F160" t="s">
        <v>12394</v>
      </c>
      <c r="G160">
        <v>892</v>
      </c>
      <c r="L160">
        <v>4</v>
      </c>
      <c r="M160">
        <v>1</v>
      </c>
      <c r="N160">
        <v>7.4</v>
      </c>
      <c r="O160">
        <v>8.25</v>
      </c>
      <c r="P160">
        <v>0</v>
      </c>
      <c r="Q160">
        <v>428</v>
      </c>
      <c r="R160">
        <v>669</v>
      </c>
    </row>
    <row r="161" spans="1:18">
      <c r="A161" t="s">
        <v>11000</v>
      </c>
      <c r="B161">
        <v>1</v>
      </c>
      <c r="C161" t="s">
        <v>11001</v>
      </c>
      <c r="D161" t="s">
        <v>20</v>
      </c>
      <c r="E161" t="s">
        <v>20</v>
      </c>
      <c r="F161" t="s">
        <v>12395</v>
      </c>
      <c r="G161">
        <v>901</v>
      </c>
      <c r="L161">
        <v>4</v>
      </c>
      <c r="M161">
        <v>1</v>
      </c>
      <c r="N161">
        <v>7.4</v>
      </c>
      <c r="O161">
        <v>8.25</v>
      </c>
      <c r="P161">
        <v>0</v>
      </c>
      <c r="Q161">
        <v>346</v>
      </c>
      <c r="R161">
        <v>421</v>
      </c>
    </row>
    <row r="162" spans="1:18">
      <c r="A162" t="s">
        <v>11004</v>
      </c>
      <c r="B162">
        <v>1</v>
      </c>
      <c r="C162" t="s">
        <v>11005</v>
      </c>
      <c r="D162" t="s">
        <v>20</v>
      </c>
      <c r="E162" t="s">
        <v>20</v>
      </c>
      <c r="F162" t="s">
        <v>12395</v>
      </c>
      <c r="G162">
        <v>901</v>
      </c>
      <c r="L162">
        <v>4</v>
      </c>
      <c r="M162">
        <v>1</v>
      </c>
      <c r="N162">
        <v>7.4</v>
      </c>
      <c r="O162">
        <v>8.25</v>
      </c>
      <c r="P162">
        <v>0</v>
      </c>
      <c r="Q162">
        <v>346</v>
      </c>
      <c r="R162">
        <v>400</v>
      </c>
    </row>
    <row r="163" spans="1:18">
      <c r="A163" t="s">
        <v>743</v>
      </c>
      <c r="B163">
        <v>1</v>
      </c>
      <c r="C163" t="s">
        <v>745</v>
      </c>
      <c r="D163" t="s">
        <v>20</v>
      </c>
      <c r="E163" t="s">
        <v>20</v>
      </c>
      <c r="F163" t="s">
        <v>12396</v>
      </c>
      <c r="G163">
        <v>888</v>
      </c>
      <c r="H163" t="s">
        <v>187</v>
      </c>
      <c r="I163">
        <v>38</v>
      </c>
      <c r="J163" t="s">
        <v>187</v>
      </c>
      <c r="K163">
        <v>38</v>
      </c>
      <c r="L163">
        <v>2</v>
      </c>
      <c r="M163">
        <v>1</v>
      </c>
      <c r="N163">
        <v>7</v>
      </c>
      <c r="O163">
        <v>5.4</v>
      </c>
      <c r="P163">
        <v>0</v>
      </c>
      <c r="Q163">
        <v>227</v>
      </c>
      <c r="R163">
        <v>211</v>
      </c>
    </row>
    <row r="164" spans="1:18">
      <c r="A164" t="s">
        <v>8071</v>
      </c>
      <c r="B164">
        <v>1</v>
      </c>
      <c r="C164" t="s">
        <v>7390</v>
      </c>
      <c r="D164" t="s">
        <v>20</v>
      </c>
      <c r="E164" t="s">
        <v>20</v>
      </c>
      <c r="F164" t="s">
        <v>12398</v>
      </c>
      <c r="G164">
        <v>754</v>
      </c>
      <c r="H164" t="s">
        <v>72</v>
      </c>
      <c r="I164">
        <v>107</v>
      </c>
      <c r="J164" t="s">
        <v>72</v>
      </c>
      <c r="K164">
        <v>116</v>
      </c>
      <c r="L164">
        <v>4</v>
      </c>
      <c r="M164">
        <v>1</v>
      </c>
      <c r="N164">
        <v>7.4</v>
      </c>
      <c r="O164">
        <v>8.25</v>
      </c>
      <c r="P164">
        <v>0</v>
      </c>
      <c r="Q164">
        <v>368</v>
      </c>
      <c r="R164">
        <v>383</v>
      </c>
    </row>
    <row r="165" spans="1:18">
      <c r="A165" t="s">
        <v>8082</v>
      </c>
      <c r="B165">
        <v>1</v>
      </c>
      <c r="C165" t="s">
        <v>7393</v>
      </c>
      <c r="D165" t="s">
        <v>20</v>
      </c>
      <c r="E165" t="s">
        <v>20</v>
      </c>
      <c r="F165" t="s">
        <v>12398</v>
      </c>
      <c r="G165">
        <v>754</v>
      </c>
      <c r="H165" t="s">
        <v>224</v>
      </c>
      <c r="J165" t="s">
        <v>224</v>
      </c>
      <c r="L165">
        <v>4</v>
      </c>
      <c r="M165">
        <v>1</v>
      </c>
      <c r="N165">
        <v>7.4</v>
      </c>
      <c r="O165">
        <v>8.25</v>
      </c>
      <c r="P165">
        <v>0</v>
      </c>
      <c r="Q165">
        <v>351</v>
      </c>
      <c r="R165">
        <v>326</v>
      </c>
    </row>
    <row r="166" spans="1:18">
      <c r="A166" t="s">
        <v>8549</v>
      </c>
      <c r="B166">
        <v>1</v>
      </c>
      <c r="C166" t="s">
        <v>8074</v>
      </c>
      <c r="D166" t="s">
        <v>20</v>
      </c>
      <c r="E166" t="s">
        <v>20</v>
      </c>
      <c r="F166" t="s">
        <v>12399</v>
      </c>
      <c r="G166">
        <v>756</v>
      </c>
      <c r="H166" t="s">
        <v>72</v>
      </c>
      <c r="I166">
        <v>200</v>
      </c>
      <c r="J166" t="s">
        <v>72</v>
      </c>
      <c r="K166">
        <v>302</v>
      </c>
      <c r="L166">
        <v>4</v>
      </c>
      <c r="M166">
        <v>1</v>
      </c>
      <c r="N166">
        <v>7.4</v>
      </c>
      <c r="O166">
        <v>8.25</v>
      </c>
      <c r="P166">
        <v>0</v>
      </c>
      <c r="Q166">
        <v>449</v>
      </c>
      <c r="R166">
        <v>730</v>
      </c>
    </row>
    <row r="167" spans="1:18">
      <c r="A167" t="s">
        <v>8551</v>
      </c>
      <c r="B167">
        <v>1</v>
      </c>
      <c r="C167" t="s">
        <v>8086</v>
      </c>
      <c r="D167" t="s">
        <v>20</v>
      </c>
      <c r="E167" t="s">
        <v>20</v>
      </c>
      <c r="F167" t="s">
        <v>12399</v>
      </c>
      <c r="G167">
        <v>756</v>
      </c>
      <c r="H167" t="s">
        <v>72</v>
      </c>
      <c r="I167">
        <v>225</v>
      </c>
      <c r="J167" t="s">
        <v>72</v>
      </c>
      <c r="K167">
        <v>300</v>
      </c>
      <c r="L167">
        <v>4</v>
      </c>
      <c r="M167">
        <v>1</v>
      </c>
      <c r="N167">
        <v>7.4</v>
      </c>
      <c r="O167">
        <v>8.25</v>
      </c>
      <c r="P167">
        <v>0</v>
      </c>
      <c r="Q167">
        <v>416</v>
      </c>
      <c r="R167">
        <v>665</v>
      </c>
    </row>
    <row r="168" spans="1:18">
      <c r="A168" t="s">
        <v>8862</v>
      </c>
      <c r="B168">
        <v>1</v>
      </c>
      <c r="C168" t="s">
        <v>8086</v>
      </c>
      <c r="D168" t="s">
        <v>20</v>
      </c>
      <c r="E168" t="s">
        <v>20</v>
      </c>
      <c r="F168" t="s">
        <v>12399</v>
      </c>
      <c r="G168">
        <v>756</v>
      </c>
      <c r="H168" t="s">
        <v>72</v>
      </c>
      <c r="I168">
        <v>200</v>
      </c>
      <c r="J168" t="s">
        <v>72</v>
      </c>
      <c r="K168">
        <v>302</v>
      </c>
      <c r="L168">
        <v>4</v>
      </c>
      <c r="M168">
        <v>1</v>
      </c>
      <c r="N168">
        <v>7.4</v>
      </c>
      <c r="O168">
        <v>8.25</v>
      </c>
      <c r="P168">
        <v>0</v>
      </c>
      <c r="Q168">
        <v>416</v>
      </c>
      <c r="R168">
        <v>665</v>
      </c>
    </row>
    <row r="169" spans="1:18">
      <c r="A169" t="s">
        <v>8864</v>
      </c>
      <c r="B169">
        <v>1</v>
      </c>
      <c r="C169" t="s">
        <v>8074</v>
      </c>
      <c r="D169" t="s">
        <v>20</v>
      </c>
      <c r="E169" t="s">
        <v>20</v>
      </c>
      <c r="F169" t="s">
        <v>12399</v>
      </c>
      <c r="G169">
        <v>756</v>
      </c>
      <c r="H169" t="s">
        <v>72</v>
      </c>
      <c r="I169">
        <v>200</v>
      </c>
      <c r="J169" t="s">
        <v>72</v>
      </c>
      <c r="K169">
        <v>300</v>
      </c>
      <c r="L169">
        <v>4</v>
      </c>
      <c r="M169">
        <v>1</v>
      </c>
      <c r="N169">
        <v>7.4</v>
      </c>
      <c r="O169">
        <v>8.25</v>
      </c>
      <c r="P169">
        <v>0</v>
      </c>
      <c r="Q169">
        <v>449</v>
      </c>
      <c r="R169">
        <v>730</v>
      </c>
    </row>
    <row r="170" spans="1:18">
      <c r="A170" t="s">
        <v>869</v>
      </c>
      <c r="B170">
        <v>1</v>
      </c>
      <c r="C170" t="s">
        <v>871</v>
      </c>
      <c r="D170" t="s">
        <v>20</v>
      </c>
      <c r="E170" t="s">
        <v>20</v>
      </c>
      <c r="F170" t="s">
        <v>12401</v>
      </c>
      <c r="G170">
        <v>785</v>
      </c>
      <c r="H170" t="s">
        <v>187</v>
      </c>
      <c r="I170">
        <v>38</v>
      </c>
      <c r="J170" t="s">
        <v>187</v>
      </c>
      <c r="K170">
        <v>94</v>
      </c>
      <c r="L170">
        <v>6</v>
      </c>
      <c r="M170">
        <v>1</v>
      </c>
      <c r="N170">
        <v>8.25</v>
      </c>
      <c r="O170">
        <v>7.4</v>
      </c>
      <c r="P170">
        <v>0</v>
      </c>
      <c r="Q170">
        <v>58</v>
      </c>
      <c r="R170">
        <v>187</v>
      </c>
    </row>
    <row r="171" spans="1:18">
      <c r="A171" t="s">
        <v>8900</v>
      </c>
      <c r="B171">
        <v>1</v>
      </c>
      <c r="C171" t="s">
        <v>8891</v>
      </c>
      <c r="D171" t="s">
        <v>20</v>
      </c>
      <c r="E171" t="s">
        <v>20</v>
      </c>
      <c r="F171" t="s">
        <v>12402</v>
      </c>
      <c r="G171">
        <v>777</v>
      </c>
      <c r="H171" t="s">
        <v>187</v>
      </c>
      <c r="I171">
        <v>95</v>
      </c>
      <c r="J171" t="s">
        <v>187</v>
      </c>
      <c r="K171">
        <v>95</v>
      </c>
      <c r="L171">
        <v>4</v>
      </c>
      <c r="M171">
        <v>1</v>
      </c>
      <c r="N171">
        <v>7.4</v>
      </c>
      <c r="O171">
        <v>8.25</v>
      </c>
      <c r="P171">
        <v>0</v>
      </c>
      <c r="Q171">
        <v>346</v>
      </c>
      <c r="R171">
        <v>413</v>
      </c>
    </row>
    <row r="172" spans="1:18">
      <c r="A172" t="s">
        <v>8903</v>
      </c>
      <c r="B172">
        <v>1</v>
      </c>
      <c r="C172" t="s">
        <v>8894</v>
      </c>
      <c r="D172" t="s">
        <v>20</v>
      </c>
      <c r="E172" t="s">
        <v>20</v>
      </c>
      <c r="F172" t="s">
        <v>12402</v>
      </c>
      <c r="G172">
        <v>777</v>
      </c>
      <c r="H172" t="s">
        <v>187</v>
      </c>
      <c r="I172">
        <v>104</v>
      </c>
      <c r="J172" t="s">
        <v>187</v>
      </c>
      <c r="K172">
        <v>142</v>
      </c>
      <c r="L172">
        <v>4</v>
      </c>
      <c r="M172">
        <v>1</v>
      </c>
      <c r="N172">
        <v>7.4</v>
      </c>
      <c r="O172">
        <v>8.25</v>
      </c>
      <c r="P172">
        <v>0</v>
      </c>
      <c r="Q172">
        <v>347</v>
      </c>
      <c r="R172">
        <v>391</v>
      </c>
    </row>
    <row r="173" spans="1:18">
      <c r="A173" t="s">
        <v>9112</v>
      </c>
      <c r="B173">
        <v>1</v>
      </c>
      <c r="C173" t="s">
        <v>9113</v>
      </c>
      <c r="D173" t="s">
        <v>20</v>
      </c>
      <c r="E173" t="s">
        <v>20</v>
      </c>
      <c r="F173" t="s">
        <v>12402</v>
      </c>
      <c r="G173">
        <v>777</v>
      </c>
      <c r="H173" t="s">
        <v>187</v>
      </c>
      <c r="I173">
        <v>105</v>
      </c>
      <c r="J173" t="s">
        <v>187</v>
      </c>
      <c r="K173">
        <v>111</v>
      </c>
      <c r="L173">
        <v>4</v>
      </c>
      <c r="M173">
        <v>1</v>
      </c>
      <c r="N173">
        <v>7.4</v>
      </c>
      <c r="O173">
        <v>8.25</v>
      </c>
      <c r="P173">
        <v>0</v>
      </c>
      <c r="Q173">
        <v>346</v>
      </c>
      <c r="R173">
        <v>413</v>
      </c>
    </row>
    <row r="174" spans="1:18">
      <c r="A174" t="s">
        <v>8885</v>
      </c>
      <c r="B174">
        <v>1</v>
      </c>
      <c r="C174" t="s">
        <v>8886</v>
      </c>
      <c r="D174" t="s">
        <v>20</v>
      </c>
      <c r="E174" t="s">
        <v>20</v>
      </c>
      <c r="F174" t="s">
        <v>12404</v>
      </c>
      <c r="G174">
        <v>778</v>
      </c>
      <c r="H174" t="s">
        <v>187</v>
      </c>
      <c r="I174">
        <v>100</v>
      </c>
      <c r="J174" t="s">
        <v>187</v>
      </c>
      <c r="K174">
        <v>105</v>
      </c>
      <c r="L174">
        <v>4</v>
      </c>
      <c r="M174">
        <v>1</v>
      </c>
      <c r="N174">
        <v>7.4</v>
      </c>
      <c r="O174">
        <v>8.25</v>
      </c>
      <c r="P174">
        <v>0</v>
      </c>
      <c r="Q174">
        <v>338</v>
      </c>
      <c r="R174">
        <v>394</v>
      </c>
    </row>
    <row r="175" spans="1:18">
      <c r="A175" t="s">
        <v>8888</v>
      </c>
      <c r="B175">
        <v>1</v>
      </c>
      <c r="C175" t="s">
        <v>8889</v>
      </c>
      <c r="D175" t="s">
        <v>20</v>
      </c>
      <c r="E175" t="s">
        <v>20</v>
      </c>
      <c r="F175" t="s">
        <v>12404</v>
      </c>
      <c r="G175">
        <v>778</v>
      </c>
      <c r="H175" t="s">
        <v>187</v>
      </c>
      <c r="I175">
        <v>95</v>
      </c>
      <c r="J175" t="s">
        <v>187</v>
      </c>
      <c r="K175">
        <v>95</v>
      </c>
      <c r="L175">
        <v>4</v>
      </c>
      <c r="M175">
        <v>1</v>
      </c>
      <c r="N175">
        <v>7.4</v>
      </c>
      <c r="O175">
        <v>8.25</v>
      </c>
      <c r="P175">
        <v>0</v>
      </c>
      <c r="Q175">
        <v>326</v>
      </c>
      <c r="R175">
        <v>384</v>
      </c>
    </row>
    <row r="176" spans="1:18">
      <c r="A176" t="s">
        <v>9193</v>
      </c>
      <c r="B176">
        <v>1</v>
      </c>
      <c r="C176" t="s">
        <v>9194</v>
      </c>
      <c r="D176" t="s">
        <v>20</v>
      </c>
      <c r="E176" t="s">
        <v>20</v>
      </c>
      <c r="F176" t="s">
        <v>12404</v>
      </c>
      <c r="G176">
        <v>778</v>
      </c>
      <c r="H176" t="s">
        <v>187</v>
      </c>
      <c r="I176">
        <v>106</v>
      </c>
      <c r="J176" t="s">
        <v>187</v>
      </c>
      <c r="K176">
        <v>107</v>
      </c>
      <c r="L176">
        <v>4</v>
      </c>
      <c r="M176">
        <v>1</v>
      </c>
      <c r="N176">
        <v>7.4</v>
      </c>
      <c r="O176">
        <v>8.25</v>
      </c>
      <c r="P176">
        <v>0</v>
      </c>
      <c r="Q176">
        <v>326</v>
      </c>
      <c r="R176">
        <v>384</v>
      </c>
    </row>
    <row r="177" spans="1:18">
      <c r="A177" t="s">
        <v>900</v>
      </c>
      <c r="B177">
        <v>1</v>
      </c>
      <c r="C177" t="s">
        <v>901</v>
      </c>
      <c r="D177" t="s">
        <v>20</v>
      </c>
      <c r="E177" t="s">
        <v>20</v>
      </c>
      <c r="F177" t="s">
        <v>12405</v>
      </c>
      <c r="G177">
        <v>783</v>
      </c>
      <c r="H177" t="s">
        <v>187</v>
      </c>
      <c r="I177">
        <v>38</v>
      </c>
      <c r="J177" t="s">
        <v>187</v>
      </c>
      <c r="K177">
        <v>38</v>
      </c>
      <c r="L177">
        <v>4</v>
      </c>
      <c r="M177">
        <v>1</v>
      </c>
      <c r="N177">
        <v>8.25</v>
      </c>
      <c r="O177">
        <v>6.6</v>
      </c>
      <c r="P177">
        <v>0</v>
      </c>
      <c r="Q177">
        <v>65</v>
      </c>
      <c r="R177">
        <v>43</v>
      </c>
    </row>
    <row r="178" spans="1:18">
      <c r="A178" t="s">
        <v>8064</v>
      </c>
      <c r="B178">
        <v>1</v>
      </c>
      <c r="C178" t="s">
        <v>7910</v>
      </c>
      <c r="D178" t="s">
        <v>20</v>
      </c>
      <c r="E178" t="s">
        <v>20</v>
      </c>
      <c r="F178" t="s">
        <v>12408</v>
      </c>
      <c r="G178">
        <v>792</v>
      </c>
      <c r="H178" t="s">
        <v>187</v>
      </c>
      <c r="I178">
        <v>38</v>
      </c>
      <c r="J178" t="s">
        <v>187</v>
      </c>
      <c r="K178">
        <v>49</v>
      </c>
      <c r="L178">
        <v>2</v>
      </c>
      <c r="M178">
        <v>1</v>
      </c>
      <c r="N178">
        <v>8.25</v>
      </c>
      <c r="O178">
        <v>4.75</v>
      </c>
      <c r="P178">
        <v>0</v>
      </c>
      <c r="Q178">
        <v>170</v>
      </c>
      <c r="R178">
        <v>305</v>
      </c>
    </row>
    <row r="179" spans="1:18">
      <c r="A179" t="s">
        <v>1290</v>
      </c>
      <c r="B179">
        <v>3</v>
      </c>
      <c r="C179" t="s">
        <v>1291</v>
      </c>
      <c r="D179" t="s">
        <v>20</v>
      </c>
      <c r="E179" t="s">
        <v>20</v>
      </c>
      <c r="F179" t="s">
        <v>12409</v>
      </c>
      <c r="G179">
        <v>690</v>
      </c>
      <c r="H179" t="s">
        <v>224</v>
      </c>
      <c r="I179">
        <v>66</v>
      </c>
      <c r="L179">
        <v>96</v>
      </c>
      <c r="M179">
        <v>1</v>
      </c>
      <c r="N179">
        <v>14</v>
      </c>
      <c r="O179">
        <v>10</v>
      </c>
      <c r="P179">
        <v>0</v>
      </c>
      <c r="Q179">
        <v>9</v>
      </c>
    </row>
    <row r="180" spans="1:18">
      <c r="A180" t="s">
        <v>1294</v>
      </c>
      <c r="B180">
        <v>3</v>
      </c>
      <c r="C180" t="s">
        <v>1291</v>
      </c>
      <c r="D180" t="s">
        <v>20</v>
      </c>
      <c r="E180" t="s">
        <v>20</v>
      </c>
      <c r="F180" t="s">
        <v>12409</v>
      </c>
      <c r="G180">
        <v>690</v>
      </c>
      <c r="H180" t="s">
        <v>224</v>
      </c>
      <c r="I180">
        <v>66</v>
      </c>
      <c r="L180">
        <v>96</v>
      </c>
      <c r="M180">
        <v>1</v>
      </c>
      <c r="N180">
        <v>14</v>
      </c>
      <c r="O180">
        <v>10</v>
      </c>
      <c r="P180">
        <v>0</v>
      </c>
      <c r="Q180">
        <v>9</v>
      </c>
    </row>
    <row r="181" spans="1:18">
      <c r="A181" t="s">
        <v>1297</v>
      </c>
      <c r="B181">
        <v>3</v>
      </c>
      <c r="C181" t="s">
        <v>1291</v>
      </c>
      <c r="D181" t="s">
        <v>20</v>
      </c>
      <c r="E181" t="s">
        <v>20</v>
      </c>
      <c r="F181" t="s">
        <v>12409</v>
      </c>
      <c r="G181">
        <v>690</v>
      </c>
      <c r="H181" t="s">
        <v>224</v>
      </c>
      <c r="I181">
        <v>66</v>
      </c>
      <c r="L181">
        <v>96</v>
      </c>
      <c r="M181">
        <v>1</v>
      </c>
      <c r="N181">
        <v>14</v>
      </c>
      <c r="O181">
        <v>10</v>
      </c>
      <c r="P181">
        <v>0</v>
      </c>
      <c r="Q181">
        <v>9</v>
      </c>
    </row>
    <row r="182" spans="1:18">
      <c r="A182" t="s">
        <v>1300</v>
      </c>
      <c r="B182">
        <v>3</v>
      </c>
      <c r="C182" t="s">
        <v>1291</v>
      </c>
      <c r="D182" t="s">
        <v>20</v>
      </c>
      <c r="E182" t="s">
        <v>20</v>
      </c>
      <c r="F182" t="s">
        <v>12409</v>
      </c>
      <c r="G182">
        <v>690</v>
      </c>
      <c r="H182" t="s">
        <v>224</v>
      </c>
      <c r="I182">
        <v>66</v>
      </c>
      <c r="L182">
        <v>96</v>
      </c>
      <c r="M182">
        <v>1</v>
      </c>
      <c r="N182">
        <v>14</v>
      </c>
      <c r="O182">
        <v>10</v>
      </c>
      <c r="P182">
        <v>0</v>
      </c>
      <c r="Q182">
        <v>9</v>
      </c>
    </row>
    <row r="183" spans="1:18">
      <c r="A183" t="s">
        <v>1303</v>
      </c>
      <c r="B183">
        <v>3</v>
      </c>
      <c r="C183" t="s">
        <v>1291</v>
      </c>
      <c r="D183" t="s">
        <v>20</v>
      </c>
      <c r="E183" t="s">
        <v>20</v>
      </c>
      <c r="F183" t="s">
        <v>12409</v>
      </c>
      <c r="G183">
        <v>690</v>
      </c>
      <c r="H183" t="s">
        <v>224</v>
      </c>
      <c r="I183">
        <v>67</v>
      </c>
      <c r="L183">
        <v>96</v>
      </c>
      <c r="M183">
        <v>1</v>
      </c>
      <c r="N183">
        <v>14</v>
      </c>
      <c r="O183">
        <v>10</v>
      </c>
      <c r="P183">
        <v>0</v>
      </c>
      <c r="Q183">
        <v>9</v>
      </c>
    </row>
    <row r="184" spans="1:18">
      <c r="A184" t="s">
        <v>1131</v>
      </c>
      <c r="B184">
        <v>3</v>
      </c>
      <c r="C184" t="s">
        <v>1129</v>
      </c>
      <c r="D184" t="s">
        <v>20</v>
      </c>
      <c r="E184" t="s">
        <v>20</v>
      </c>
      <c r="F184" t="s">
        <v>12411</v>
      </c>
      <c r="G184">
        <v>895</v>
      </c>
      <c r="H184" t="s">
        <v>224</v>
      </c>
      <c r="I184">
        <v>50</v>
      </c>
      <c r="L184">
        <v>96</v>
      </c>
      <c r="M184">
        <v>1</v>
      </c>
      <c r="N184">
        <v>14</v>
      </c>
      <c r="O184">
        <v>10</v>
      </c>
      <c r="P184">
        <v>0</v>
      </c>
      <c r="Q184">
        <v>9</v>
      </c>
    </row>
    <row r="185" spans="1:18">
      <c r="A185" t="s">
        <v>1128</v>
      </c>
      <c r="B185">
        <v>3</v>
      </c>
      <c r="C185" t="s">
        <v>1129</v>
      </c>
      <c r="D185" t="s">
        <v>20</v>
      </c>
      <c r="E185" t="s">
        <v>20</v>
      </c>
      <c r="F185" t="s">
        <v>12411</v>
      </c>
      <c r="G185">
        <v>895</v>
      </c>
      <c r="H185" t="s">
        <v>224</v>
      </c>
      <c r="I185">
        <v>94</v>
      </c>
      <c r="L185">
        <v>96</v>
      </c>
      <c r="M185">
        <v>1</v>
      </c>
      <c r="N185">
        <v>14</v>
      </c>
      <c r="O185">
        <v>10</v>
      </c>
      <c r="P185">
        <v>0</v>
      </c>
      <c r="Q185">
        <v>8</v>
      </c>
    </row>
    <row r="186" spans="1:18">
      <c r="A186" t="s">
        <v>1310</v>
      </c>
      <c r="B186">
        <v>3</v>
      </c>
      <c r="C186" t="s">
        <v>1129</v>
      </c>
      <c r="D186" t="s">
        <v>20</v>
      </c>
      <c r="E186" t="s">
        <v>20</v>
      </c>
      <c r="F186" t="s">
        <v>12411</v>
      </c>
      <c r="G186">
        <v>895</v>
      </c>
      <c r="H186" t="s">
        <v>224</v>
      </c>
      <c r="I186">
        <v>95</v>
      </c>
      <c r="L186">
        <v>96</v>
      </c>
      <c r="M186">
        <v>1</v>
      </c>
      <c r="N186">
        <v>14</v>
      </c>
      <c r="O186">
        <v>10</v>
      </c>
      <c r="P186">
        <v>0</v>
      </c>
      <c r="Q186">
        <v>8</v>
      </c>
    </row>
    <row r="187" spans="1:18">
      <c r="A187" t="s">
        <v>1130</v>
      </c>
      <c r="B187">
        <v>3</v>
      </c>
      <c r="C187" t="s">
        <v>1129</v>
      </c>
      <c r="D187" t="s">
        <v>20</v>
      </c>
      <c r="E187" t="s">
        <v>20</v>
      </c>
      <c r="F187" t="s">
        <v>12411</v>
      </c>
      <c r="G187">
        <v>895</v>
      </c>
      <c r="H187" t="s">
        <v>224</v>
      </c>
      <c r="I187">
        <v>50</v>
      </c>
      <c r="L187">
        <v>96</v>
      </c>
      <c r="M187">
        <v>1</v>
      </c>
      <c r="N187">
        <v>14</v>
      </c>
      <c r="O187">
        <v>10</v>
      </c>
      <c r="P187">
        <v>0</v>
      </c>
      <c r="Q187">
        <v>8</v>
      </c>
    </row>
    <row r="188" spans="1:18">
      <c r="A188" t="s">
        <v>1315</v>
      </c>
      <c r="B188">
        <v>3</v>
      </c>
      <c r="C188" t="s">
        <v>1129</v>
      </c>
      <c r="D188" t="s">
        <v>20</v>
      </c>
      <c r="E188" t="s">
        <v>20</v>
      </c>
      <c r="F188" t="s">
        <v>12411</v>
      </c>
      <c r="G188">
        <v>895</v>
      </c>
      <c r="H188" t="s">
        <v>224</v>
      </c>
      <c r="I188">
        <v>120</v>
      </c>
      <c r="L188">
        <v>96</v>
      </c>
      <c r="M188">
        <v>1</v>
      </c>
      <c r="N188">
        <v>14</v>
      </c>
      <c r="O188">
        <v>10</v>
      </c>
      <c r="P188">
        <v>0</v>
      </c>
      <c r="Q188">
        <v>9</v>
      </c>
    </row>
    <row r="189" spans="1:18">
      <c r="A189" t="s">
        <v>1318</v>
      </c>
      <c r="B189">
        <v>3</v>
      </c>
      <c r="C189" t="s">
        <v>1129</v>
      </c>
      <c r="D189" t="s">
        <v>20</v>
      </c>
      <c r="E189" t="s">
        <v>20</v>
      </c>
      <c r="F189" t="s">
        <v>12411</v>
      </c>
      <c r="G189">
        <v>895</v>
      </c>
      <c r="H189" t="s">
        <v>224</v>
      </c>
      <c r="I189">
        <v>50</v>
      </c>
      <c r="L189">
        <v>96</v>
      </c>
      <c r="M189">
        <v>1</v>
      </c>
      <c r="N189">
        <v>14</v>
      </c>
      <c r="O189">
        <v>10</v>
      </c>
      <c r="P189">
        <v>0</v>
      </c>
      <c r="Q189">
        <v>8</v>
      </c>
    </row>
    <row r="190" spans="1:18">
      <c r="A190" t="s">
        <v>1321</v>
      </c>
      <c r="B190">
        <v>3</v>
      </c>
      <c r="C190" t="s">
        <v>1129</v>
      </c>
      <c r="D190" t="s">
        <v>20</v>
      </c>
      <c r="E190" t="s">
        <v>20</v>
      </c>
      <c r="F190" t="s">
        <v>12411</v>
      </c>
      <c r="G190">
        <v>895</v>
      </c>
      <c r="H190" t="s">
        <v>224</v>
      </c>
      <c r="I190">
        <v>50</v>
      </c>
      <c r="L190">
        <v>96</v>
      </c>
      <c r="M190">
        <v>1</v>
      </c>
      <c r="N190">
        <v>14</v>
      </c>
      <c r="O190">
        <v>10</v>
      </c>
      <c r="P190">
        <v>0</v>
      </c>
      <c r="Q190">
        <v>8</v>
      </c>
    </row>
    <row r="191" spans="1:18">
      <c r="A191" t="s">
        <v>1324</v>
      </c>
      <c r="B191">
        <v>3</v>
      </c>
      <c r="C191" t="s">
        <v>1129</v>
      </c>
      <c r="D191" t="s">
        <v>20</v>
      </c>
      <c r="E191" t="s">
        <v>20</v>
      </c>
      <c r="F191" t="s">
        <v>12411</v>
      </c>
      <c r="G191">
        <v>895</v>
      </c>
      <c r="H191" t="s">
        <v>224</v>
      </c>
      <c r="I191">
        <v>6</v>
      </c>
      <c r="L191">
        <v>96</v>
      </c>
      <c r="M191">
        <v>1</v>
      </c>
      <c r="N191">
        <v>14</v>
      </c>
      <c r="O191">
        <v>10</v>
      </c>
      <c r="P191">
        <v>0</v>
      </c>
      <c r="Q191">
        <v>8</v>
      </c>
    </row>
    <row r="192" spans="1:18">
      <c r="A192" t="s">
        <v>1327</v>
      </c>
      <c r="B192">
        <v>3</v>
      </c>
      <c r="C192" t="s">
        <v>1129</v>
      </c>
      <c r="D192" t="s">
        <v>20</v>
      </c>
      <c r="E192" t="s">
        <v>20</v>
      </c>
      <c r="F192" t="s">
        <v>12411</v>
      </c>
      <c r="G192">
        <v>895</v>
      </c>
      <c r="H192" t="s">
        <v>224</v>
      </c>
      <c r="I192">
        <v>85</v>
      </c>
      <c r="L192">
        <v>96</v>
      </c>
      <c r="M192">
        <v>1</v>
      </c>
      <c r="N192">
        <v>14</v>
      </c>
      <c r="O192">
        <v>10</v>
      </c>
      <c r="P192">
        <v>0</v>
      </c>
      <c r="Q192">
        <v>8</v>
      </c>
    </row>
    <row r="193" spans="1:18">
      <c r="A193" t="s">
        <v>1330</v>
      </c>
      <c r="B193">
        <v>3</v>
      </c>
      <c r="C193" t="s">
        <v>1129</v>
      </c>
      <c r="D193" t="s">
        <v>20</v>
      </c>
      <c r="E193" t="s">
        <v>20</v>
      </c>
      <c r="F193" t="s">
        <v>12411</v>
      </c>
      <c r="G193">
        <v>895</v>
      </c>
      <c r="H193" t="s">
        <v>224</v>
      </c>
      <c r="I193">
        <v>85</v>
      </c>
      <c r="L193">
        <v>96</v>
      </c>
      <c r="M193">
        <v>1</v>
      </c>
      <c r="N193">
        <v>14</v>
      </c>
      <c r="O193">
        <v>10</v>
      </c>
      <c r="P193">
        <v>0</v>
      </c>
      <c r="Q193">
        <v>9</v>
      </c>
    </row>
    <row r="194" spans="1:18">
      <c r="A194" t="s">
        <v>3020</v>
      </c>
      <c r="B194">
        <v>1</v>
      </c>
      <c r="C194" t="s">
        <v>2655</v>
      </c>
      <c r="D194" t="s">
        <v>20</v>
      </c>
      <c r="E194" t="s">
        <v>20</v>
      </c>
      <c r="F194" t="s">
        <v>12412</v>
      </c>
      <c r="G194">
        <v>795</v>
      </c>
      <c r="L194">
        <v>36</v>
      </c>
      <c r="M194">
        <v>1</v>
      </c>
      <c r="N194">
        <v>11</v>
      </c>
      <c r="O194">
        <v>6.6</v>
      </c>
      <c r="P194">
        <v>0</v>
      </c>
      <c r="Q194">
        <v>3</v>
      </c>
    </row>
    <row r="195" spans="1:18">
      <c r="A195" t="s">
        <v>1051</v>
      </c>
      <c r="B195">
        <v>1</v>
      </c>
      <c r="C195" t="s">
        <v>1053</v>
      </c>
      <c r="D195" t="s">
        <v>20</v>
      </c>
      <c r="E195" t="s">
        <v>1511</v>
      </c>
      <c r="F195" t="s">
        <v>12413</v>
      </c>
      <c r="G195">
        <v>806</v>
      </c>
      <c r="L195">
        <v>2</v>
      </c>
      <c r="M195">
        <v>1</v>
      </c>
      <c r="N195">
        <v>11</v>
      </c>
      <c r="O195">
        <v>6.6</v>
      </c>
      <c r="P195">
        <v>0</v>
      </c>
      <c r="Q195">
        <v>148</v>
      </c>
    </row>
    <row r="196" spans="1:18">
      <c r="A196" t="s">
        <v>4414</v>
      </c>
      <c r="B196">
        <v>1</v>
      </c>
      <c r="C196" t="s">
        <v>4415</v>
      </c>
      <c r="D196" t="s">
        <v>20</v>
      </c>
      <c r="E196" t="s">
        <v>1511</v>
      </c>
      <c r="F196" t="s">
        <v>12415</v>
      </c>
      <c r="G196">
        <v>807</v>
      </c>
      <c r="L196">
        <v>2</v>
      </c>
      <c r="M196">
        <v>1</v>
      </c>
      <c r="N196">
        <v>11</v>
      </c>
      <c r="O196">
        <v>6.6</v>
      </c>
      <c r="P196">
        <v>0</v>
      </c>
      <c r="Q196">
        <v>175</v>
      </c>
      <c r="R196">
        <v>186</v>
      </c>
    </row>
    <row r="197" spans="1:18">
      <c r="A197" t="s">
        <v>3802</v>
      </c>
      <c r="B197">
        <v>1</v>
      </c>
      <c r="C197" t="s">
        <v>3803</v>
      </c>
      <c r="D197" t="s">
        <v>20</v>
      </c>
      <c r="E197" t="s">
        <v>20</v>
      </c>
      <c r="F197" t="s">
        <v>12416</v>
      </c>
      <c r="G197">
        <v>808</v>
      </c>
      <c r="L197">
        <v>18</v>
      </c>
      <c r="M197">
        <v>1</v>
      </c>
      <c r="N197">
        <v>11</v>
      </c>
      <c r="O197">
        <v>6.6</v>
      </c>
      <c r="P197">
        <v>0</v>
      </c>
      <c r="Q197">
        <v>8</v>
      </c>
    </row>
    <row r="198" spans="1:18">
      <c r="A198" t="s">
        <v>2654</v>
      </c>
      <c r="B198">
        <v>1</v>
      </c>
      <c r="C198" t="s">
        <v>2655</v>
      </c>
      <c r="D198" t="s">
        <v>20</v>
      </c>
      <c r="E198" t="s">
        <v>20</v>
      </c>
      <c r="F198" t="s">
        <v>12417</v>
      </c>
      <c r="G198">
        <v>809</v>
      </c>
      <c r="L198">
        <v>36</v>
      </c>
      <c r="M198">
        <v>1</v>
      </c>
      <c r="N198">
        <v>11</v>
      </c>
      <c r="O198">
        <v>6.6</v>
      </c>
      <c r="P198">
        <v>0</v>
      </c>
      <c r="Q198">
        <v>5</v>
      </c>
    </row>
    <row r="199" spans="1:18">
      <c r="A199" t="s">
        <v>1046</v>
      </c>
      <c r="B199">
        <v>1</v>
      </c>
      <c r="C199" t="s">
        <v>1047</v>
      </c>
      <c r="D199" t="s">
        <v>20</v>
      </c>
      <c r="E199" t="s">
        <v>20</v>
      </c>
      <c r="F199" t="s">
        <v>12418</v>
      </c>
      <c r="G199">
        <v>810</v>
      </c>
      <c r="L199">
        <v>24</v>
      </c>
      <c r="M199">
        <v>1</v>
      </c>
      <c r="N199">
        <v>8.25</v>
      </c>
      <c r="O199">
        <v>10</v>
      </c>
      <c r="P199">
        <v>0</v>
      </c>
      <c r="Q199">
        <v>37</v>
      </c>
      <c r="R199">
        <v>14</v>
      </c>
    </row>
    <row r="200" spans="1:18">
      <c r="A200" t="s">
        <v>10528</v>
      </c>
      <c r="B200">
        <v>1</v>
      </c>
      <c r="C200" t="s">
        <v>9507</v>
      </c>
      <c r="D200" t="s">
        <v>20</v>
      </c>
      <c r="E200" t="s">
        <v>20</v>
      </c>
      <c r="F200" t="s">
        <v>12418</v>
      </c>
      <c r="G200">
        <v>810</v>
      </c>
      <c r="L200">
        <v>24</v>
      </c>
      <c r="M200">
        <v>1</v>
      </c>
      <c r="N200">
        <v>8.25</v>
      </c>
      <c r="O200">
        <v>10</v>
      </c>
      <c r="P200">
        <v>0</v>
      </c>
      <c r="Q200">
        <v>31</v>
      </c>
      <c r="R200">
        <v>14</v>
      </c>
    </row>
    <row r="201" spans="1:18">
      <c r="A201" t="s">
        <v>4817</v>
      </c>
      <c r="B201">
        <v>1</v>
      </c>
      <c r="C201" t="s">
        <v>4818</v>
      </c>
      <c r="D201" t="s">
        <v>20</v>
      </c>
      <c r="E201" t="s">
        <v>20</v>
      </c>
      <c r="F201" t="s">
        <v>12424</v>
      </c>
      <c r="G201">
        <v>811</v>
      </c>
      <c r="H201" t="s">
        <v>337</v>
      </c>
      <c r="J201" t="s">
        <v>337</v>
      </c>
      <c r="L201">
        <v>12</v>
      </c>
      <c r="M201">
        <v>1</v>
      </c>
      <c r="N201">
        <v>10</v>
      </c>
      <c r="O201">
        <v>6.6</v>
      </c>
      <c r="P201">
        <v>0</v>
      </c>
      <c r="Q201">
        <v>42</v>
      </c>
      <c r="R201">
        <v>53</v>
      </c>
    </row>
    <row r="202" spans="1:18">
      <c r="A202" t="s">
        <v>1054</v>
      </c>
      <c r="B202">
        <v>1</v>
      </c>
      <c r="C202" t="s">
        <v>1055</v>
      </c>
      <c r="D202" t="s">
        <v>20</v>
      </c>
      <c r="E202" t="s">
        <v>20</v>
      </c>
      <c r="F202" t="s">
        <v>12424</v>
      </c>
      <c r="G202">
        <v>811</v>
      </c>
      <c r="L202">
        <v>12</v>
      </c>
      <c r="M202">
        <v>1</v>
      </c>
      <c r="N202">
        <v>10</v>
      </c>
      <c r="O202">
        <v>6.6</v>
      </c>
      <c r="P202">
        <v>0</v>
      </c>
      <c r="Q202">
        <v>69</v>
      </c>
      <c r="R202">
        <v>54</v>
      </c>
    </row>
    <row r="203" spans="1:18">
      <c r="A203" t="s">
        <v>9659</v>
      </c>
      <c r="B203">
        <v>1</v>
      </c>
      <c r="C203" t="s">
        <v>4818</v>
      </c>
      <c r="D203" t="s">
        <v>20</v>
      </c>
      <c r="E203" t="s">
        <v>20</v>
      </c>
      <c r="F203" t="s">
        <v>12424</v>
      </c>
      <c r="G203">
        <v>811</v>
      </c>
      <c r="H203" t="s">
        <v>337</v>
      </c>
      <c r="J203" t="s">
        <v>337</v>
      </c>
      <c r="L203">
        <v>12</v>
      </c>
      <c r="M203">
        <v>1</v>
      </c>
      <c r="N203">
        <v>10</v>
      </c>
      <c r="O203">
        <v>6.6</v>
      </c>
      <c r="P203">
        <v>0</v>
      </c>
      <c r="Q203">
        <v>48</v>
      </c>
      <c r="R203">
        <v>54</v>
      </c>
    </row>
    <row r="204" spans="1:18">
      <c r="A204" t="s">
        <v>7684</v>
      </c>
      <c r="B204">
        <v>1</v>
      </c>
      <c r="C204" t="s">
        <v>7685</v>
      </c>
      <c r="D204" t="s">
        <v>20</v>
      </c>
      <c r="E204" t="s">
        <v>20</v>
      </c>
      <c r="F204" t="s">
        <v>12427</v>
      </c>
      <c r="G204">
        <v>812</v>
      </c>
      <c r="H204" t="s">
        <v>337</v>
      </c>
      <c r="J204" t="s">
        <v>337</v>
      </c>
      <c r="L204">
        <v>15</v>
      </c>
      <c r="M204">
        <v>1</v>
      </c>
      <c r="N204">
        <v>8.25</v>
      </c>
      <c r="O204">
        <v>10</v>
      </c>
      <c r="P204">
        <v>0</v>
      </c>
      <c r="Q204">
        <v>39</v>
      </c>
      <c r="R204">
        <v>63</v>
      </c>
    </row>
    <row r="205" spans="1:18">
      <c r="A205" t="s">
        <v>7688</v>
      </c>
      <c r="B205">
        <v>1</v>
      </c>
      <c r="C205" t="s">
        <v>7685</v>
      </c>
      <c r="D205" t="s">
        <v>20</v>
      </c>
      <c r="E205" t="s">
        <v>20</v>
      </c>
      <c r="F205" t="s">
        <v>12427</v>
      </c>
      <c r="G205">
        <v>812</v>
      </c>
      <c r="H205" t="s">
        <v>337</v>
      </c>
      <c r="J205" t="s">
        <v>337</v>
      </c>
      <c r="L205">
        <v>15</v>
      </c>
      <c r="M205">
        <v>1</v>
      </c>
      <c r="N205">
        <v>8.25</v>
      </c>
      <c r="O205">
        <v>10</v>
      </c>
      <c r="P205">
        <v>0</v>
      </c>
      <c r="Q205">
        <v>35</v>
      </c>
      <c r="R205">
        <v>59</v>
      </c>
    </row>
    <row r="206" spans="1:18">
      <c r="A206" t="s">
        <v>8640</v>
      </c>
      <c r="B206">
        <v>1</v>
      </c>
      <c r="C206" t="s">
        <v>8641</v>
      </c>
      <c r="D206" t="s">
        <v>20</v>
      </c>
      <c r="E206" t="s">
        <v>20</v>
      </c>
      <c r="F206" t="s">
        <v>12430</v>
      </c>
      <c r="G206">
        <v>813</v>
      </c>
      <c r="J206" t="s">
        <v>337</v>
      </c>
      <c r="L206">
        <v>2</v>
      </c>
      <c r="M206">
        <v>1</v>
      </c>
      <c r="N206">
        <v>7</v>
      </c>
      <c r="O206">
        <v>10</v>
      </c>
      <c r="P206">
        <v>0</v>
      </c>
      <c r="R206">
        <v>67</v>
      </c>
    </row>
    <row r="207" spans="1:18">
      <c r="A207" t="s">
        <v>8738</v>
      </c>
      <c r="B207">
        <v>1</v>
      </c>
      <c r="C207" t="s">
        <v>8641</v>
      </c>
      <c r="D207" t="s">
        <v>20</v>
      </c>
      <c r="E207" t="s">
        <v>20</v>
      </c>
      <c r="F207" t="s">
        <v>12430</v>
      </c>
      <c r="G207">
        <v>813</v>
      </c>
      <c r="J207" t="s">
        <v>337</v>
      </c>
      <c r="L207">
        <v>2</v>
      </c>
      <c r="M207">
        <v>1</v>
      </c>
      <c r="N207">
        <v>7</v>
      </c>
      <c r="O207">
        <v>10</v>
      </c>
      <c r="P207">
        <v>0</v>
      </c>
      <c r="Q207">
        <v>2</v>
      </c>
      <c r="R207">
        <v>75</v>
      </c>
    </row>
    <row r="208" spans="1:18">
      <c r="A208" t="s">
        <v>8741</v>
      </c>
      <c r="B208">
        <v>1</v>
      </c>
      <c r="C208" t="s">
        <v>8641</v>
      </c>
      <c r="D208" t="s">
        <v>20</v>
      </c>
      <c r="E208" t="s">
        <v>20</v>
      </c>
      <c r="F208" t="s">
        <v>12430</v>
      </c>
      <c r="G208">
        <v>813</v>
      </c>
      <c r="J208" t="s">
        <v>337</v>
      </c>
      <c r="L208">
        <v>2</v>
      </c>
      <c r="M208">
        <v>1</v>
      </c>
      <c r="N208">
        <v>7</v>
      </c>
      <c r="O208">
        <v>10</v>
      </c>
      <c r="P208">
        <v>0</v>
      </c>
      <c r="Q208">
        <v>2</v>
      </c>
      <c r="R208">
        <v>77</v>
      </c>
    </row>
    <row r="209" spans="1:18">
      <c r="A209" t="s">
        <v>8744</v>
      </c>
      <c r="B209">
        <v>1</v>
      </c>
      <c r="C209" t="s">
        <v>8641</v>
      </c>
      <c r="D209" t="s">
        <v>20</v>
      </c>
      <c r="E209" t="s">
        <v>20</v>
      </c>
      <c r="F209" t="s">
        <v>12430</v>
      </c>
      <c r="G209">
        <v>813</v>
      </c>
      <c r="J209" t="s">
        <v>337</v>
      </c>
      <c r="L209">
        <v>2</v>
      </c>
      <c r="M209">
        <v>1</v>
      </c>
      <c r="N209">
        <v>7</v>
      </c>
      <c r="O209">
        <v>10</v>
      </c>
      <c r="P209">
        <v>0</v>
      </c>
      <c r="R209">
        <v>65</v>
      </c>
    </row>
    <row r="210" spans="1:18">
      <c r="A210" t="s">
        <v>9657</v>
      </c>
      <c r="B210">
        <v>1</v>
      </c>
      <c r="C210" t="s">
        <v>8641</v>
      </c>
      <c r="D210" t="s">
        <v>20</v>
      </c>
      <c r="E210" t="s">
        <v>20</v>
      </c>
      <c r="F210" t="s">
        <v>12430</v>
      </c>
      <c r="G210">
        <v>813</v>
      </c>
      <c r="J210" t="s">
        <v>337</v>
      </c>
      <c r="L210">
        <v>2</v>
      </c>
      <c r="M210">
        <v>1</v>
      </c>
      <c r="N210">
        <v>7</v>
      </c>
      <c r="O210">
        <v>10</v>
      </c>
      <c r="P210">
        <v>0</v>
      </c>
      <c r="R210">
        <v>77</v>
      </c>
    </row>
    <row r="211" spans="1:18">
      <c r="A211" t="s">
        <v>9658</v>
      </c>
      <c r="B211">
        <v>1</v>
      </c>
      <c r="C211" t="s">
        <v>8641</v>
      </c>
      <c r="D211" t="s">
        <v>20</v>
      </c>
      <c r="E211" t="s">
        <v>20</v>
      </c>
      <c r="F211" t="s">
        <v>12430</v>
      </c>
      <c r="G211">
        <v>813</v>
      </c>
      <c r="J211" t="s">
        <v>337</v>
      </c>
      <c r="L211">
        <v>2</v>
      </c>
      <c r="M211">
        <v>1</v>
      </c>
      <c r="N211">
        <v>7</v>
      </c>
      <c r="O211">
        <v>10</v>
      </c>
      <c r="P211">
        <v>0</v>
      </c>
      <c r="R211">
        <v>67</v>
      </c>
    </row>
    <row r="212" spans="1:18">
      <c r="A212" t="s">
        <v>8779</v>
      </c>
      <c r="B212">
        <v>1</v>
      </c>
      <c r="C212" t="s">
        <v>8780</v>
      </c>
      <c r="D212" t="s">
        <v>20</v>
      </c>
      <c r="E212" t="s">
        <v>20</v>
      </c>
      <c r="F212" t="s">
        <v>12431</v>
      </c>
      <c r="G212">
        <v>815</v>
      </c>
      <c r="H212" t="s">
        <v>72</v>
      </c>
      <c r="J212" t="s">
        <v>72</v>
      </c>
      <c r="K212">
        <v>104</v>
      </c>
      <c r="L212">
        <v>2</v>
      </c>
      <c r="M212">
        <v>1</v>
      </c>
      <c r="N212">
        <v>11</v>
      </c>
      <c r="O212">
        <v>7.4</v>
      </c>
      <c r="P212">
        <v>0</v>
      </c>
      <c r="Q212">
        <v>273</v>
      </c>
      <c r="R212">
        <v>590</v>
      </c>
    </row>
    <row r="213" spans="1:18">
      <c r="A213" t="s">
        <v>8381</v>
      </c>
      <c r="B213">
        <v>1</v>
      </c>
      <c r="C213" t="s">
        <v>8382</v>
      </c>
      <c r="D213" t="s">
        <v>20</v>
      </c>
      <c r="E213" t="s">
        <v>20</v>
      </c>
      <c r="F213" t="s">
        <v>12433</v>
      </c>
      <c r="G213">
        <v>817</v>
      </c>
      <c r="H213" t="s">
        <v>337</v>
      </c>
      <c r="J213" t="s">
        <v>337</v>
      </c>
      <c r="L213">
        <v>2</v>
      </c>
      <c r="M213">
        <v>1</v>
      </c>
      <c r="N213">
        <v>11</v>
      </c>
      <c r="O213">
        <v>6.6</v>
      </c>
      <c r="P213">
        <v>0</v>
      </c>
      <c r="Q213">
        <v>125</v>
      </c>
      <c r="R213">
        <v>170</v>
      </c>
    </row>
    <row r="214" spans="1:18">
      <c r="A214" t="s">
        <v>8387</v>
      </c>
      <c r="B214">
        <v>1</v>
      </c>
      <c r="C214" t="s">
        <v>8382</v>
      </c>
      <c r="D214" t="s">
        <v>20</v>
      </c>
      <c r="E214" t="s">
        <v>20</v>
      </c>
      <c r="F214" t="s">
        <v>12433</v>
      </c>
      <c r="G214">
        <v>817</v>
      </c>
      <c r="H214" t="s">
        <v>337</v>
      </c>
      <c r="J214" t="s">
        <v>337</v>
      </c>
      <c r="L214">
        <v>2</v>
      </c>
      <c r="M214">
        <v>1</v>
      </c>
      <c r="N214">
        <v>11</v>
      </c>
      <c r="O214">
        <v>6.6</v>
      </c>
      <c r="P214">
        <v>0</v>
      </c>
      <c r="Q214">
        <v>150</v>
      </c>
      <c r="R214">
        <v>225</v>
      </c>
    </row>
    <row r="215" spans="1:18">
      <c r="A215" t="s">
        <v>589</v>
      </c>
      <c r="B215">
        <v>1</v>
      </c>
      <c r="C215" t="s">
        <v>591</v>
      </c>
      <c r="D215" t="s">
        <v>20</v>
      </c>
      <c r="E215" t="s">
        <v>20</v>
      </c>
      <c r="F215" t="s">
        <v>12434</v>
      </c>
      <c r="G215">
        <v>796</v>
      </c>
      <c r="L215">
        <v>24</v>
      </c>
      <c r="M215">
        <v>1</v>
      </c>
      <c r="N215">
        <v>8.25</v>
      </c>
      <c r="O215">
        <v>6.6</v>
      </c>
      <c r="P215">
        <v>0</v>
      </c>
      <c r="Q215">
        <v>6</v>
      </c>
      <c r="R215">
        <v>21</v>
      </c>
    </row>
    <row r="216" spans="1:18">
      <c r="A216" t="s">
        <v>593</v>
      </c>
      <c r="B216">
        <v>1</v>
      </c>
      <c r="C216" t="s">
        <v>594</v>
      </c>
      <c r="D216" t="s">
        <v>20</v>
      </c>
      <c r="E216" t="s">
        <v>20</v>
      </c>
      <c r="F216" t="s">
        <v>12434</v>
      </c>
      <c r="G216">
        <v>796</v>
      </c>
      <c r="L216">
        <v>24</v>
      </c>
      <c r="M216">
        <v>1</v>
      </c>
      <c r="N216">
        <v>8.25</v>
      </c>
      <c r="O216">
        <v>6.6</v>
      </c>
      <c r="P216">
        <v>0</v>
      </c>
      <c r="Q216">
        <v>6</v>
      </c>
      <c r="R216">
        <v>21</v>
      </c>
    </row>
    <row r="217" spans="1:18">
      <c r="A217" t="s">
        <v>12090</v>
      </c>
      <c r="B217">
        <v>1</v>
      </c>
      <c r="C217" t="s">
        <v>12091</v>
      </c>
      <c r="D217" t="s">
        <v>20</v>
      </c>
      <c r="E217" t="s">
        <v>20</v>
      </c>
      <c r="F217" t="s">
        <v>12434</v>
      </c>
      <c r="G217">
        <v>796</v>
      </c>
      <c r="L217">
        <v>24</v>
      </c>
      <c r="M217">
        <v>1</v>
      </c>
      <c r="N217">
        <v>8.25</v>
      </c>
      <c r="O217">
        <v>6.6</v>
      </c>
      <c r="P217">
        <v>0</v>
      </c>
      <c r="Q217">
        <v>6</v>
      </c>
      <c r="R217">
        <v>20</v>
      </c>
    </row>
    <row r="218" spans="1:18">
      <c r="A218" t="s">
        <v>8155</v>
      </c>
      <c r="B218">
        <v>1</v>
      </c>
      <c r="C218" t="s">
        <v>8156</v>
      </c>
      <c r="D218" t="s">
        <v>20</v>
      </c>
      <c r="E218" t="s">
        <v>1511</v>
      </c>
      <c r="F218" t="s">
        <v>12438</v>
      </c>
      <c r="G218">
        <v>822</v>
      </c>
      <c r="L218">
        <v>2</v>
      </c>
      <c r="M218">
        <v>1</v>
      </c>
      <c r="N218">
        <v>11</v>
      </c>
      <c r="O218">
        <v>6.6</v>
      </c>
      <c r="P218">
        <v>0</v>
      </c>
      <c r="Q218">
        <v>159</v>
      </c>
      <c r="R218">
        <v>254</v>
      </c>
    </row>
    <row r="219" spans="1:18">
      <c r="A219" t="s">
        <v>9023</v>
      </c>
      <c r="B219">
        <v>1</v>
      </c>
      <c r="C219" t="s">
        <v>9024</v>
      </c>
      <c r="D219" t="s">
        <v>20</v>
      </c>
      <c r="E219" t="s">
        <v>20</v>
      </c>
      <c r="F219" t="s">
        <v>12438</v>
      </c>
      <c r="G219">
        <v>822</v>
      </c>
      <c r="H219" t="s">
        <v>337</v>
      </c>
      <c r="J219" t="s">
        <v>337</v>
      </c>
      <c r="L219">
        <v>2</v>
      </c>
      <c r="M219">
        <v>1</v>
      </c>
      <c r="N219">
        <v>11</v>
      </c>
      <c r="O219">
        <v>6.6</v>
      </c>
      <c r="P219">
        <v>0</v>
      </c>
      <c r="Q219">
        <v>161</v>
      </c>
      <c r="R219">
        <v>257</v>
      </c>
    </row>
    <row r="220" spans="1:18">
      <c r="A220" t="s">
        <v>1068</v>
      </c>
      <c r="B220">
        <v>1</v>
      </c>
      <c r="C220" t="s">
        <v>1070</v>
      </c>
      <c r="D220" t="s">
        <v>20</v>
      </c>
      <c r="E220" t="s">
        <v>20</v>
      </c>
      <c r="F220" t="s">
        <v>12439</v>
      </c>
      <c r="G220">
        <v>856</v>
      </c>
      <c r="L220">
        <v>2</v>
      </c>
      <c r="M220">
        <v>1</v>
      </c>
      <c r="N220">
        <v>11</v>
      </c>
      <c r="O220">
        <v>6.6</v>
      </c>
      <c r="P220">
        <v>0</v>
      </c>
      <c r="Q220">
        <v>159</v>
      </c>
      <c r="R220">
        <v>702</v>
      </c>
    </row>
    <row r="221" spans="1:18">
      <c r="A221" t="s">
        <v>1157</v>
      </c>
      <c r="B221">
        <v>1</v>
      </c>
      <c r="C221" t="s">
        <v>1159</v>
      </c>
      <c r="D221" t="s">
        <v>20</v>
      </c>
      <c r="E221" t="s">
        <v>20</v>
      </c>
      <c r="F221" t="s">
        <v>12439</v>
      </c>
      <c r="G221">
        <v>856</v>
      </c>
      <c r="L221">
        <v>2</v>
      </c>
      <c r="M221">
        <v>1</v>
      </c>
      <c r="N221">
        <v>11</v>
      </c>
      <c r="O221">
        <v>6.6</v>
      </c>
      <c r="P221">
        <v>0</v>
      </c>
      <c r="Q221">
        <v>159</v>
      </c>
      <c r="R221">
        <v>692</v>
      </c>
    </row>
    <row r="222" spans="1:18">
      <c r="A222" t="s">
        <v>9456</v>
      </c>
      <c r="B222">
        <v>1</v>
      </c>
      <c r="C222" t="s">
        <v>9457</v>
      </c>
      <c r="D222" t="s">
        <v>20</v>
      </c>
      <c r="E222" t="s">
        <v>20</v>
      </c>
      <c r="F222" t="s">
        <v>12440</v>
      </c>
      <c r="G222">
        <v>857</v>
      </c>
      <c r="L222">
        <v>2</v>
      </c>
      <c r="M222">
        <v>1</v>
      </c>
      <c r="N222">
        <v>11</v>
      </c>
      <c r="O222">
        <v>6.6</v>
      </c>
      <c r="P222">
        <v>0</v>
      </c>
      <c r="Q222">
        <v>126</v>
      </c>
      <c r="R222">
        <v>522</v>
      </c>
    </row>
    <row r="223" spans="1:18">
      <c r="A223" t="s">
        <v>9459</v>
      </c>
      <c r="B223">
        <v>1</v>
      </c>
      <c r="C223" t="s">
        <v>9460</v>
      </c>
      <c r="D223" t="s">
        <v>20</v>
      </c>
      <c r="E223" t="s">
        <v>20</v>
      </c>
      <c r="F223" t="s">
        <v>12440</v>
      </c>
      <c r="G223">
        <v>857</v>
      </c>
      <c r="L223">
        <v>2</v>
      </c>
      <c r="M223">
        <v>1</v>
      </c>
      <c r="N223">
        <v>11</v>
      </c>
      <c r="O223">
        <v>6.6</v>
      </c>
      <c r="P223">
        <v>0</v>
      </c>
      <c r="Q223">
        <v>127</v>
      </c>
      <c r="R223">
        <v>518</v>
      </c>
    </row>
    <row r="224" spans="1:18">
      <c r="A224" t="s">
        <v>10600</v>
      </c>
      <c r="B224">
        <v>1</v>
      </c>
      <c r="C224" t="s">
        <v>10546</v>
      </c>
      <c r="D224" t="s">
        <v>20</v>
      </c>
      <c r="E224" t="s">
        <v>20</v>
      </c>
      <c r="F224" t="s">
        <v>12441</v>
      </c>
      <c r="G224">
        <v>869</v>
      </c>
      <c r="L224">
        <v>2</v>
      </c>
      <c r="M224">
        <v>1</v>
      </c>
      <c r="N224">
        <v>11</v>
      </c>
      <c r="O224">
        <v>6.6</v>
      </c>
      <c r="P224">
        <v>0</v>
      </c>
      <c r="Q224">
        <v>115</v>
      </c>
      <c r="R224">
        <v>469</v>
      </c>
    </row>
    <row r="225" spans="1:18">
      <c r="A225" t="s">
        <v>10545</v>
      </c>
      <c r="B225">
        <v>1</v>
      </c>
      <c r="C225" t="s">
        <v>10546</v>
      </c>
      <c r="D225" t="s">
        <v>20</v>
      </c>
      <c r="E225" t="s">
        <v>20</v>
      </c>
      <c r="F225" t="s">
        <v>12442</v>
      </c>
      <c r="G225">
        <v>880</v>
      </c>
      <c r="L225">
        <v>2</v>
      </c>
      <c r="M225">
        <v>1</v>
      </c>
      <c r="N225">
        <v>11</v>
      </c>
      <c r="O225">
        <v>6.6</v>
      </c>
      <c r="P225">
        <v>0</v>
      </c>
      <c r="Q225">
        <v>115</v>
      </c>
      <c r="R225">
        <v>469</v>
      </c>
    </row>
    <row r="226" spans="1:18">
      <c r="A226" t="s">
        <v>709</v>
      </c>
      <c r="B226">
        <v>1</v>
      </c>
      <c r="C226" t="s">
        <v>711</v>
      </c>
      <c r="D226" t="s">
        <v>20</v>
      </c>
      <c r="E226" t="s">
        <v>20</v>
      </c>
      <c r="F226" t="s">
        <v>12443</v>
      </c>
      <c r="G226">
        <v>881</v>
      </c>
      <c r="H226" t="s">
        <v>72</v>
      </c>
      <c r="I226">
        <v>48</v>
      </c>
      <c r="J226" t="s">
        <v>72</v>
      </c>
      <c r="K226">
        <v>40</v>
      </c>
      <c r="L226">
        <v>2</v>
      </c>
      <c r="M226">
        <v>1</v>
      </c>
      <c r="N226">
        <v>11</v>
      </c>
      <c r="O226">
        <v>6.6</v>
      </c>
      <c r="P226">
        <v>0</v>
      </c>
      <c r="Q226">
        <v>274</v>
      </c>
      <c r="R226">
        <v>166</v>
      </c>
    </row>
    <row r="227" spans="1:18">
      <c r="A227" t="s">
        <v>684</v>
      </c>
      <c r="B227">
        <v>1</v>
      </c>
      <c r="C227" t="s">
        <v>685</v>
      </c>
      <c r="D227" t="s">
        <v>20</v>
      </c>
      <c r="E227" t="s">
        <v>20</v>
      </c>
      <c r="F227" t="s">
        <v>12446</v>
      </c>
      <c r="G227">
        <v>930</v>
      </c>
      <c r="L227">
        <v>2</v>
      </c>
      <c r="M227">
        <v>1</v>
      </c>
      <c r="N227">
        <v>7</v>
      </c>
      <c r="O227">
        <v>10</v>
      </c>
      <c r="P227">
        <v>0</v>
      </c>
      <c r="R227">
        <v>78</v>
      </c>
    </row>
    <row r="228" spans="1:18">
      <c r="A228" t="s">
        <v>686</v>
      </c>
      <c r="B228">
        <v>1</v>
      </c>
      <c r="C228" t="s">
        <v>685</v>
      </c>
      <c r="D228" t="s">
        <v>20</v>
      </c>
      <c r="E228" t="s">
        <v>20</v>
      </c>
      <c r="F228" t="s">
        <v>12446</v>
      </c>
      <c r="G228">
        <v>930</v>
      </c>
      <c r="L228">
        <v>2</v>
      </c>
      <c r="M228">
        <v>1</v>
      </c>
      <c r="N228">
        <v>7</v>
      </c>
      <c r="O228">
        <v>10</v>
      </c>
      <c r="P228">
        <v>0</v>
      </c>
      <c r="R228">
        <v>80</v>
      </c>
    </row>
    <row r="229" spans="1:18">
      <c r="A229" t="s">
        <v>688</v>
      </c>
      <c r="B229">
        <v>1</v>
      </c>
      <c r="C229" t="s">
        <v>685</v>
      </c>
      <c r="D229" t="s">
        <v>20</v>
      </c>
      <c r="E229" t="s">
        <v>20</v>
      </c>
      <c r="F229" t="s">
        <v>12448</v>
      </c>
      <c r="G229">
        <v>927</v>
      </c>
      <c r="L229">
        <v>2</v>
      </c>
      <c r="M229">
        <v>1</v>
      </c>
      <c r="N229">
        <v>7</v>
      </c>
      <c r="O229">
        <v>10</v>
      </c>
      <c r="P229">
        <v>0</v>
      </c>
      <c r="R229">
        <v>65</v>
      </c>
    </row>
    <row r="230" spans="1:18">
      <c r="A230" t="s">
        <v>687</v>
      </c>
      <c r="B230">
        <v>1</v>
      </c>
      <c r="C230" t="s">
        <v>685</v>
      </c>
      <c r="D230" t="s">
        <v>20</v>
      </c>
      <c r="E230" t="s">
        <v>20</v>
      </c>
      <c r="F230" t="s">
        <v>12448</v>
      </c>
      <c r="G230">
        <v>927</v>
      </c>
      <c r="L230">
        <v>2</v>
      </c>
      <c r="M230">
        <v>1</v>
      </c>
      <c r="N230">
        <v>7</v>
      </c>
      <c r="O230">
        <v>10</v>
      </c>
      <c r="P230">
        <v>0</v>
      </c>
      <c r="R230">
        <v>67</v>
      </c>
    </row>
    <row r="231" spans="1:18">
      <c r="A231" t="s">
        <v>749</v>
      </c>
      <c r="B231">
        <v>1</v>
      </c>
      <c r="C231" t="s">
        <v>751</v>
      </c>
      <c r="D231" t="s">
        <v>20</v>
      </c>
      <c r="F231" t="s">
        <v>12449</v>
      </c>
      <c r="G231">
        <v>934</v>
      </c>
      <c r="L231">
        <v>2</v>
      </c>
      <c r="M231">
        <v>1</v>
      </c>
      <c r="N231">
        <v>11</v>
      </c>
      <c r="O231">
        <v>6.6</v>
      </c>
      <c r="P231">
        <v>0</v>
      </c>
      <c r="Q231">
        <v>251</v>
      </c>
      <c r="R231">
        <v>335</v>
      </c>
    </row>
    <row r="232" spans="1:18">
      <c r="A232" t="s">
        <v>807</v>
      </c>
      <c r="B232">
        <v>1</v>
      </c>
      <c r="C232" t="s">
        <v>751</v>
      </c>
      <c r="D232" t="s">
        <v>20</v>
      </c>
      <c r="E232" t="s">
        <v>20</v>
      </c>
      <c r="F232" t="s">
        <v>12449</v>
      </c>
      <c r="G232">
        <v>934</v>
      </c>
      <c r="L232">
        <v>2</v>
      </c>
      <c r="M232">
        <v>1</v>
      </c>
      <c r="N232">
        <v>11</v>
      </c>
      <c r="O232">
        <v>6.6</v>
      </c>
      <c r="P232">
        <v>0</v>
      </c>
      <c r="Q232">
        <v>216</v>
      </c>
      <c r="R232">
        <v>299</v>
      </c>
    </row>
    <row r="233" spans="1:18">
      <c r="A233" t="s">
        <v>752</v>
      </c>
      <c r="B233">
        <v>1</v>
      </c>
      <c r="C233" t="s">
        <v>751</v>
      </c>
      <c r="D233" t="s">
        <v>20</v>
      </c>
      <c r="F233" t="s">
        <v>12449</v>
      </c>
      <c r="G233">
        <v>934</v>
      </c>
      <c r="L233">
        <v>2</v>
      </c>
      <c r="M233">
        <v>1</v>
      </c>
      <c r="N233">
        <v>11</v>
      </c>
      <c r="O233">
        <v>6.6</v>
      </c>
      <c r="P233">
        <v>0</v>
      </c>
      <c r="Q233">
        <v>244</v>
      </c>
      <c r="R233">
        <v>318</v>
      </c>
    </row>
    <row r="234" spans="1:18">
      <c r="A234" t="s">
        <v>4484</v>
      </c>
      <c r="B234">
        <v>1</v>
      </c>
      <c r="C234" t="s">
        <v>4485</v>
      </c>
      <c r="D234" t="s">
        <v>20</v>
      </c>
      <c r="E234" t="s">
        <v>1511</v>
      </c>
      <c r="F234" t="s">
        <v>12471</v>
      </c>
      <c r="G234">
        <v>800</v>
      </c>
      <c r="H234" t="s">
        <v>301</v>
      </c>
      <c r="I234">
        <v>24</v>
      </c>
      <c r="J234" t="s">
        <v>301</v>
      </c>
      <c r="K234">
        <v>30</v>
      </c>
      <c r="L234">
        <v>2</v>
      </c>
      <c r="M234">
        <v>1</v>
      </c>
      <c r="N234">
        <v>11</v>
      </c>
      <c r="O234">
        <v>6.6</v>
      </c>
      <c r="P234">
        <v>0</v>
      </c>
      <c r="Q234">
        <v>70</v>
      </c>
      <c r="R234">
        <v>38</v>
      </c>
    </row>
    <row r="235" spans="1:18">
      <c r="A235" t="s">
        <v>10595</v>
      </c>
      <c r="B235">
        <v>1</v>
      </c>
      <c r="C235" t="s">
        <v>4485</v>
      </c>
      <c r="D235" t="s">
        <v>20</v>
      </c>
      <c r="E235" t="s">
        <v>20</v>
      </c>
      <c r="F235" t="s">
        <v>12471</v>
      </c>
      <c r="G235">
        <v>800</v>
      </c>
      <c r="H235" t="s">
        <v>301</v>
      </c>
      <c r="I235">
        <v>38</v>
      </c>
      <c r="J235" t="s">
        <v>301</v>
      </c>
      <c r="K235">
        <v>38</v>
      </c>
      <c r="L235">
        <v>2</v>
      </c>
      <c r="M235">
        <v>1</v>
      </c>
      <c r="N235">
        <v>11</v>
      </c>
      <c r="O235">
        <v>6.6</v>
      </c>
      <c r="P235">
        <v>0</v>
      </c>
      <c r="Q235">
        <v>90</v>
      </c>
      <c r="R235">
        <v>54</v>
      </c>
    </row>
    <row r="236" spans="1:18">
      <c r="A236" t="s">
        <v>760</v>
      </c>
      <c r="B236">
        <v>1</v>
      </c>
      <c r="C236" t="s">
        <v>762</v>
      </c>
      <c r="D236" t="s">
        <v>20</v>
      </c>
      <c r="E236" t="s">
        <v>20</v>
      </c>
      <c r="F236" t="s">
        <v>12454</v>
      </c>
      <c r="G236">
        <v>940</v>
      </c>
      <c r="L236">
        <v>2</v>
      </c>
      <c r="M236">
        <v>1</v>
      </c>
      <c r="N236">
        <v>11</v>
      </c>
      <c r="O236">
        <v>6.6</v>
      </c>
      <c r="P236">
        <v>0</v>
      </c>
      <c r="Q236">
        <v>254</v>
      </c>
      <c r="R236">
        <v>568</v>
      </c>
    </row>
    <row r="237" spans="1:18">
      <c r="A237" t="s">
        <v>849</v>
      </c>
      <c r="B237">
        <v>1</v>
      </c>
      <c r="C237" t="s">
        <v>851</v>
      </c>
      <c r="D237" t="s">
        <v>20</v>
      </c>
      <c r="E237" t="s">
        <v>20</v>
      </c>
      <c r="F237" t="s">
        <v>12457</v>
      </c>
      <c r="G237">
        <v>942</v>
      </c>
      <c r="L237">
        <v>2</v>
      </c>
      <c r="M237">
        <v>1</v>
      </c>
      <c r="N237">
        <v>11</v>
      </c>
      <c r="O237">
        <v>7.4</v>
      </c>
      <c r="P237">
        <v>0</v>
      </c>
      <c r="Q237">
        <v>256</v>
      </c>
      <c r="R237">
        <v>817</v>
      </c>
    </row>
    <row r="238" spans="1:18">
      <c r="A238" t="s">
        <v>754</v>
      </c>
      <c r="B238">
        <v>1</v>
      </c>
      <c r="C238" t="s">
        <v>756</v>
      </c>
      <c r="D238" t="s">
        <v>20</v>
      </c>
      <c r="E238" t="s">
        <v>20</v>
      </c>
      <c r="F238" t="s">
        <v>12458</v>
      </c>
      <c r="G238">
        <v>943</v>
      </c>
      <c r="L238">
        <v>2</v>
      </c>
      <c r="M238">
        <v>1</v>
      </c>
      <c r="N238">
        <v>11</v>
      </c>
      <c r="O238">
        <v>6.6</v>
      </c>
      <c r="P238">
        <v>0</v>
      </c>
      <c r="Q238">
        <v>134</v>
      </c>
      <c r="R238">
        <v>99</v>
      </c>
    </row>
    <row r="239" spans="1:18">
      <c r="A239" t="s">
        <v>9466</v>
      </c>
      <c r="B239">
        <v>1</v>
      </c>
      <c r="C239" t="s">
        <v>854</v>
      </c>
      <c r="D239" t="s">
        <v>20</v>
      </c>
      <c r="E239" t="s">
        <v>20</v>
      </c>
      <c r="F239" t="s">
        <v>12460</v>
      </c>
      <c r="G239">
        <v>944</v>
      </c>
      <c r="L239">
        <v>2</v>
      </c>
      <c r="M239">
        <v>1</v>
      </c>
      <c r="N239">
        <v>11</v>
      </c>
      <c r="O239">
        <v>7.4</v>
      </c>
      <c r="P239">
        <v>0</v>
      </c>
      <c r="Q239">
        <v>190</v>
      </c>
      <c r="R239">
        <v>708</v>
      </c>
    </row>
    <row r="240" spans="1:18">
      <c r="A240" t="s">
        <v>852</v>
      </c>
      <c r="B240">
        <v>1</v>
      </c>
      <c r="C240" t="s">
        <v>854</v>
      </c>
      <c r="D240" t="s">
        <v>20</v>
      </c>
      <c r="E240" t="s">
        <v>20</v>
      </c>
      <c r="F240" t="s">
        <v>12460</v>
      </c>
      <c r="G240">
        <v>944</v>
      </c>
      <c r="L240">
        <v>2</v>
      </c>
      <c r="M240">
        <v>1</v>
      </c>
      <c r="N240">
        <v>11</v>
      </c>
      <c r="O240">
        <v>7.4</v>
      </c>
      <c r="P240">
        <v>0</v>
      </c>
      <c r="Q240">
        <v>189</v>
      </c>
      <c r="R240">
        <v>703</v>
      </c>
    </row>
    <row r="241" spans="1:18">
      <c r="A241" t="s">
        <v>9472</v>
      </c>
      <c r="B241">
        <v>1</v>
      </c>
      <c r="C241" t="s">
        <v>854</v>
      </c>
      <c r="D241" t="s">
        <v>20</v>
      </c>
      <c r="E241" t="s">
        <v>20</v>
      </c>
      <c r="F241" t="s">
        <v>12460</v>
      </c>
      <c r="G241">
        <v>944</v>
      </c>
      <c r="L241">
        <v>2</v>
      </c>
      <c r="M241">
        <v>1</v>
      </c>
      <c r="N241">
        <v>11</v>
      </c>
      <c r="O241">
        <v>7.4</v>
      </c>
      <c r="P241">
        <v>0</v>
      </c>
      <c r="Q241">
        <v>202</v>
      </c>
      <c r="R241">
        <v>727</v>
      </c>
    </row>
    <row r="242" spans="1:18">
      <c r="A242" t="s">
        <v>855</v>
      </c>
      <c r="B242">
        <v>1</v>
      </c>
      <c r="C242" t="s">
        <v>854</v>
      </c>
      <c r="D242" t="s">
        <v>20</v>
      </c>
      <c r="E242" t="s">
        <v>20</v>
      </c>
      <c r="F242" t="s">
        <v>12462</v>
      </c>
      <c r="G242">
        <v>950</v>
      </c>
      <c r="L242">
        <v>2</v>
      </c>
      <c r="M242">
        <v>1</v>
      </c>
      <c r="N242">
        <v>11</v>
      </c>
      <c r="O242">
        <v>7.4</v>
      </c>
      <c r="P242">
        <v>0</v>
      </c>
      <c r="Q242">
        <v>171</v>
      </c>
      <c r="R242">
        <v>643</v>
      </c>
    </row>
    <row r="243" spans="1:18">
      <c r="A243" t="s">
        <v>9475</v>
      </c>
      <c r="B243">
        <v>1</v>
      </c>
      <c r="C243" t="s">
        <v>854</v>
      </c>
      <c r="D243" t="s">
        <v>20</v>
      </c>
      <c r="E243" t="s">
        <v>20</v>
      </c>
      <c r="F243" t="s">
        <v>12462</v>
      </c>
      <c r="G243">
        <v>950</v>
      </c>
      <c r="L243">
        <v>2</v>
      </c>
      <c r="M243">
        <v>1</v>
      </c>
      <c r="N243">
        <v>11</v>
      </c>
      <c r="O243">
        <v>7.4</v>
      </c>
      <c r="P243">
        <v>0</v>
      </c>
      <c r="Q243">
        <v>185</v>
      </c>
      <c r="R243">
        <v>663</v>
      </c>
    </row>
    <row r="244" spans="1:18">
      <c r="A244" t="s">
        <v>805</v>
      </c>
      <c r="B244">
        <v>1</v>
      </c>
      <c r="C244" t="s">
        <v>804</v>
      </c>
      <c r="D244" t="s">
        <v>20</v>
      </c>
      <c r="E244" t="s">
        <v>20</v>
      </c>
      <c r="F244" t="s">
        <v>12463</v>
      </c>
      <c r="G244">
        <v>945</v>
      </c>
      <c r="L244">
        <v>2</v>
      </c>
      <c r="M244">
        <v>1</v>
      </c>
      <c r="N244">
        <v>12</v>
      </c>
      <c r="O244">
        <v>6.6</v>
      </c>
      <c r="P244">
        <v>0</v>
      </c>
      <c r="Q244">
        <v>333</v>
      </c>
      <c r="R244">
        <v>461</v>
      </c>
    </row>
    <row r="245" spans="1:18">
      <c r="A245" t="s">
        <v>802</v>
      </c>
      <c r="B245">
        <v>1</v>
      </c>
      <c r="C245" t="s">
        <v>804</v>
      </c>
      <c r="D245" t="s">
        <v>20</v>
      </c>
      <c r="E245" t="s">
        <v>20</v>
      </c>
      <c r="F245" t="s">
        <v>12463</v>
      </c>
      <c r="G245">
        <v>945</v>
      </c>
      <c r="L245">
        <v>2</v>
      </c>
      <c r="M245">
        <v>1</v>
      </c>
      <c r="N245">
        <v>12</v>
      </c>
      <c r="O245">
        <v>6.6</v>
      </c>
      <c r="P245">
        <v>0</v>
      </c>
      <c r="Q245">
        <v>319</v>
      </c>
      <c r="R245">
        <v>456</v>
      </c>
    </row>
    <row r="246" spans="1:18">
      <c r="A246" t="s">
        <v>809</v>
      </c>
      <c r="B246">
        <v>1</v>
      </c>
      <c r="C246" t="s">
        <v>811</v>
      </c>
      <c r="D246" t="s">
        <v>20</v>
      </c>
      <c r="E246" t="s">
        <v>20</v>
      </c>
      <c r="F246" t="s">
        <v>12465</v>
      </c>
      <c r="G246">
        <v>948</v>
      </c>
      <c r="L246">
        <v>2</v>
      </c>
      <c r="M246">
        <v>1</v>
      </c>
      <c r="N246">
        <v>12</v>
      </c>
      <c r="O246">
        <v>6.6</v>
      </c>
      <c r="P246">
        <v>0</v>
      </c>
      <c r="Q246">
        <v>280</v>
      </c>
      <c r="R246">
        <v>469</v>
      </c>
    </row>
    <row r="247" spans="1:18">
      <c r="A247" t="s">
        <v>840</v>
      </c>
      <c r="B247">
        <v>1</v>
      </c>
      <c r="C247" t="s">
        <v>842</v>
      </c>
      <c r="D247" t="s">
        <v>20</v>
      </c>
      <c r="E247" t="s">
        <v>20</v>
      </c>
      <c r="F247" t="s">
        <v>12465</v>
      </c>
      <c r="G247">
        <v>948</v>
      </c>
      <c r="L247">
        <v>2</v>
      </c>
      <c r="M247">
        <v>1</v>
      </c>
      <c r="N247">
        <v>12</v>
      </c>
      <c r="O247">
        <v>6.6</v>
      </c>
      <c r="P247">
        <v>0</v>
      </c>
      <c r="Q247">
        <v>346</v>
      </c>
      <c r="R247">
        <v>420</v>
      </c>
    </row>
    <row r="248" spans="1:18">
      <c r="A248" t="s">
        <v>812</v>
      </c>
      <c r="B248">
        <v>1</v>
      </c>
      <c r="C248" t="s">
        <v>814</v>
      </c>
      <c r="D248" t="s">
        <v>20</v>
      </c>
      <c r="E248" t="s">
        <v>20</v>
      </c>
      <c r="F248" t="s">
        <v>12465</v>
      </c>
      <c r="G248">
        <v>948</v>
      </c>
      <c r="L248">
        <v>2</v>
      </c>
      <c r="M248">
        <v>1</v>
      </c>
      <c r="N248">
        <v>12</v>
      </c>
      <c r="O248">
        <v>6.6</v>
      </c>
      <c r="P248">
        <v>0</v>
      </c>
      <c r="Q248">
        <v>259</v>
      </c>
      <c r="R248">
        <v>302</v>
      </c>
    </row>
    <row r="249" spans="1:18">
      <c r="A249" t="s">
        <v>11855</v>
      </c>
      <c r="B249">
        <v>1</v>
      </c>
      <c r="C249" t="s">
        <v>11856</v>
      </c>
      <c r="D249" t="s">
        <v>20</v>
      </c>
      <c r="E249" t="s">
        <v>20</v>
      </c>
      <c r="F249" t="s">
        <v>12469</v>
      </c>
      <c r="G249">
        <v>952</v>
      </c>
      <c r="L249">
        <v>2</v>
      </c>
      <c r="M249">
        <v>1</v>
      </c>
      <c r="N249">
        <v>11</v>
      </c>
      <c r="O249">
        <v>6.6</v>
      </c>
      <c r="P249">
        <v>0</v>
      </c>
      <c r="Q249">
        <v>229</v>
      </c>
      <c r="R249">
        <v>383</v>
      </c>
    </row>
    <row r="250" spans="1:18">
      <c r="A250" t="s">
        <v>1048</v>
      </c>
      <c r="B250">
        <v>1</v>
      </c>
      <c r="C250" t="s">
        <v>1050</v>
      </c>
      <c r="D250" t="s">
        <v>20</v>
      </c>
      <c r="E250" t="s">
        <v>1511</v>
      </c>
      <c r="F250" t="s">
        <v>12473</v>
      </c>
      <c r="G250">
        <v>798</v>
      </c>
      <c r="L250">
        <v>2</v>
      </c>
      <c r="M250">
        <v>1</v>
      </c>
      <c r="N250">
        <v>11</v>
      </c>
      <c r="O250">
        <v>6.6</v>
      </c>
      <c r="P250">
        <v>0</v>
      </c>
      <c r="Q250">
        <v>150</v>
      </c>
    </row>
    <row r="251" spans="1:18">
      <c r="A251" t="s">
        <v>3016</v>
      </c>
      <c r="B251">
        <v>1</v>
      </c>
      <c r="C251" t="s">
        <v>3017</v>
      </c>
      <c r="D251" t="s">
        <v>20</v>
      </c>
      <c r="E251" t="s">
        <v>1511</v>
      </c>
      <c r="F251" t="s">
        <v>12475</v>
      </c>
      <c r="G251">
        <v>799</v>
      </c>
      <c r="L251">
        <v>2</v>
      </c>
      <c r="M251">
        <v>1</v>
      </c>
      <c r="N251">
        <v>11</v>
      </c>
      <c r="O251">
        <v>7.4</v>
      </c>
      <c r="P251">
        <v>0</v>
      </c>
      <c r="Q251">
        <v>63</v>
      </c>
      <c r="R251">
        <v>263</v>
      </c>
    </row>
    <row r="252" spans="1:18">
      <c r="A252" t="s">
        <v>8615</v>
      </c>
      <c r="B252">
        <v>1</v>
      </c>
      <c r="C252" t="s">
        <v>8616</v>
      </c>
      <c r="D252" t="s">
        <v>20</v>
      </c>
      <c r="E252" t="s">
        <v>1511</v>
      </c>
      <c r="F252" t="s">
        <v>12476</v>
      </c>
      <c r="G252">
        <v>801</v>
      </c>
      <c r="L252">
        <v>2</v>
      </c>
      <c r="M252">
        <v>1</v>
      </c>
      <c r="N252">
        <v>11</v>
      </c>
      <c r="O252">
        <v>6.6</v>
      </c>
      <c r="P252">
        <v>0</v>
      </c>
      <c r="Q252">
        <v>323</v>
      </c>
      <c r="R252">
        <v>383</v>
      </c>
    </row>
    <row r="253" spans="1:18">
      <c r="A253" t="s">
        <v>681</v>
      </c>
      <c r="B253">
        <v>1</v>
      </c>
      <c r="C253" t="s">
        <v>683</v>
      </c>
      <c r="D253" t="s">
        <v>20</v>
      </c>
      <c r="E253" t="s">
        <v>20</v>
      </c>
      <c r="F253" t="s">
        <v>12477</v>
      </c>
      <c r="G253">
        <v>802</v>
      </c>
      <c r="L253">
        <v>10</v>
      </c>
      <c r="M253">
        <v>1</v>
      </c>
      <c r="N253">
        <v>10</v>
      </c>
      <c r="O253">
        <v>5.4</v>
      </c>
      <c r="P253">
        <v>0</v>
      </c>
      <c r="Q253">
        <v>35</v>
      </c>
      <c r="R253">
        <v>52</v>
      </c>
    </row>
    <row r="254" spans="1:18">
      <c r="A254" t="s">
        <v>8326</v>
      </c>
      <c r="B254">
        <v>1</v>
      </c>
      <c r="C254" t="s">
        <v>683</v>
      </c>
      <c r="D254" t="s">
        <v>20</v>
      </c>
      <c r="E254" t="s">
        <v>20</v>
      </c>
      <c r="F254" t="s">
        <v>12477</v>
      </c>
      <c r="G254">
        <v>802</v>
      </c>
      <c r="L254">
        <v>10</v>
      </c>
      <c r="M254">
        <v>1</v>
      </c>
      <c r="N254">
        <v>10</v>
      </c>
      <c r="O254">
        <v>5.4</v>
      </c>
      <c r="P254">
        <v>0</v>
      </c>
      <c r="Q254">
        <v>35</v>
      </c>
      <c r="R254">
        <v>52</v>
      </c>
    </row>
    <row r="255" spans="1:18">
      <c r="A255" t="s">
        <v>6386</v>
      </c>
      <c r="B255">
        <v>1</v>
      </c>
      <c r="C255" t="s">
        <v>6387</v>
      </c>
      <c r="D255" t="s">
        <v>20</v>
      </c>
      <c r="E255" t="s">
        <v>1511</v>
      </c>
      <c r="F255" t="s">
        <v>12478</v>
      </c>
      <c r="G255">
        <v>803</v>
      </c>
      <c r="L255">
        <v>2</v>
      </c>
      <c r="M255">
        <v>1</v>
      </c>
      <c r="N255">
        <v>11</v>
      </c>
      <c r="O255">
        <v>6.6</v>
      </c>
      <c r="P255">
        <v>0</v>
      </c>
      <c r="Q255">
        <v>99</v>
      </c>
      <c r="R255">
        <v>382</v>
      </c>
    </row>
    <row r="256" spans="1:18">
      <c r="A256" t="s">
        <v>846</v>
      </c>
      <c r="B256">
        <v>1</v>
      </c>
      <c r="C256" t="s">
        <v>848</v>
      </c>
      <c r="D256" t="s">
        <v>20</v>
      </c>
      <c r="E256" t="s">
        <v>20</v>
      </c>
      <c r="F256" t="s">
        <v>12478</v>
      </c>
      <c r="G256">
        <v>803</v>
      </c>
      <c r="L256">
        <v>2</v>
      </c>
      <c r="M256">
        <v>1</v>
      </c>
      <c r="N256">
        <v>11</v>
      </c>
      <c r="O256">
        <v>6.6</v>
      </c>
      <c r="P256">
        <v>0</v>
      </c>
      <c r="Q256">
        <v>118</v>
      </c>
      <c r="R256">
        <v>453</v>
      </c>
    </row>
    <row r="257" spans="1:18">
      <c r="A257" t="s">
        <v>9154</v>
      </c>
      <c r="B257">
        <v>1</v>
      </c>
      <c r="C257" t="s">
        <v>9155</v>
      </c>
      <c r="D257" t="s">
        <v>20</v>
      </c>
      <c r="E257" t="s">
        <v>20</v>
      </c>
      <c r="F257" t="s">
        <v>12478</v>
      </c>
      <c r="G257">
        <v>803</v>
      </c>
      <c r="L257">
        <v>2</v>
      </c>
      <c r="M257">
        <v>1</v>
      </c>
      <c r="N257">
        <v>11</v>
      </c>
      <c r="O257">
        <v>6.6</v>
      </c>
      <c r="P257">
        <v>0</v>
      </c>
      <c r="Q257">
        <v>92</v>
      </c>
      <c r="R257">
        <v>361</v>
      </c>
    </row>
    <row r="258" spans="1:18">
      <c r="A258" t="s">
        <v>8467</v>
      </c>
      <c r="B258">
        <v>1</v>
      </c>
      <c r="C258" t="s">
        <v>8468</v>
      </c>
      <c r="D258" t="s">
        <v>20</v>
      </c>
      <c r="E258" t="s">
        <v>1511</v>
      </c>
      <c r="F258" t="s">
        <v>12479</v>
      </c>
      <c r="G258">
        <v>804</v>
      </c>
      <c r="H258" t="s">
        <v>72</v>
      </c>
      <c r="J258" t="s">
        <v>72</v>
      </c>
      <c r="L258">
        <v>2</v>
      </c>
      <c r="M258">
        <v>1</v>
      </c>
      <c r="N258">
        <v>11</v>
      </c>
      <c r="O258">
        <v>7.4</v>
      </c>
      <c r="P258">
        <v>0</v>
      </c>
      <c r="Q258">
        <v>97</v>
      </c>
      <c r="R258">
        <v>521</v>
      </c>
    </row>
    <row r="259" spans="1:18">
      <c r="A259" t="s">
        <v>8505</v>
      </c>
      <c r="B259">
        <v>1</v>
      </c>
      <c r="C259" t="s">
        <v>8506</v>
      </c>
      <c r="D259" t="s">
        <v>20</v>
      </c>
      <c r="E259" t="s">
        <v>20</v>
      </c>
      <c r="F259" t="s">
        <v>12479</v>
      </c>
      <c r="G259">
        <v>804</v>
      </c>
      <c r="H259" t="s">
        <v>72</v>
      </c>
      <c r="J259" t="s">
        <v>72</v>
      </c>
      <c r="K259">
        <v>80</v>
      </c>
      <c r="L259">
        <v>2</v>
      </c>
      <c r="M259">
        <v>1</v>
      </c>
      <c r="N259">
        <v>11</v>
      </c>
      <c r="O259">
        <v>6.6</v>
      </c>
      <c r="P259">
        <v>0</v>
      </c>
      <c r="Q259">
        <v>126</v>
      </c>
      <c r="R259">
        <v>521</v>
      </c>
    </row>
    <row r="260" spans="1:18">
      <c r="A260" t="s">
        <v>9046</v>
      </c>
      <c r="B260">
        <v>1</v>
      </c>
      <c r="C260" t="s">
        <v>9047</v>
      </c>
      <c r="D260" t="s">
        <v>20</v>
      </c>
      <c r="E260" t="s">
        <v>20</v>
      </c>
      <c r="F260" t="s">
        <v>12479</v>
      </c>
      <c r="G260">
        <v>804</v>
      </c>
      <c r="H260" t="s">
        <v>72</v>
      </c>
      <c r="J260" t="s">
        <v>72</v>
      </c>
      <c r="L260">
        <v>2</v>
      </c>
      <c r="M260">
        <v>1</v>
      </c>
      <c r="N260">
        <v>11</v>
      </c>
      <c r="O260">
        <v>6.6</v>
      </c>
      <c r="P260">
        <v>0</v>
      </c>
      <c r="Q260">
        <v>145</v>
      </c>
      <c r="R260">
        <v>636</v>
      </c>
    </row>
    <row r="261" spans="1:18">
      <c r="A261" t="s">
        <v>2854</v>
      </c>
      <c r="B261">
        <v>1</v>
      </c>
      <c r="C261" t="s">
        <v>2855</v>
      </c>
      <c r="D261" t="s">
        <v>20</v>
      </c>
      <c r="E261" t="s">
        <v>20</v>
      </c>
      <c r="F261" t="s">
        <v>12907</v>
      </c>
      <c r="G261">
        <v>317</v>
      </c>
      <c r="H261" t="s">
        <v>187</v>
      </c>
      <c r="J261" t="s">
        <v>187</v>
      </c>
      <c r="L261">
        <v>2</v>
      </c>
      <c r="M261">
        <v>1</v>
      </c>
      <c r="N261">
        <v>8.25</v>
      </c>
      <c r="O261">
        <v>5.4</v>
      </c>
      <c r="P261">
        <v>0</v>
      </c>
      <c r="Q261">
        <v>78</v>
      </c>
      <c r="R261">
        <v>185</v>
      </c>
    </row>
    <row r="262" spans="1:18">
      <c r="A262" t="s">
        <v>4639</v>
      </c>
      <c r="B262">
        <v>1</v>
      </c>
      <c r="C262" t="s">
        <v>2855</v>
      </c>
      <c r="D262" t="s">
        <v>20</v>
      </c>
      <c r="E262" t="s">
        <v>20</v>
      </c>
      <c r="F262" t="s">
        <v>12907</v>
      </c>
      <c r="G262">
        <v>317</v>
      </c>
      <c r="H262" t="s">
        <v>187</v>
      </c>
      <c r="J262" t="s">
        <v>187</v>
      </c>
      <c r="L262">
        <v>2</v>
      </c>
      <c r="M262">
        <v>1</v>
      </c>
      <c r="N262">
        <v>8.25</v>
      </c>
      <c r="O262">
        <v>5.4</v>
      </c>
      <c r="P262">
        <v>0</v>
      </c>
      <c r="Q262">
        <v>78</v>
      </c>
      <c r="R262">
        <v>185</v>
      </c>
    </row>
    <row r="263" spans="1:18">
      <c r="A263" t="s">
        <v>4648</v>
      </c>
      <c r="B263">
        <v>1</v>
      </c>
      <c r="C263" t="s">
        <v>4649</v>
      </c>
      <c r="D263" t="s">
        <v>20</v>
      </c>
      <c r="E263" t="s">
        <v>20</v>
      </c>
      <c r="F263" t="s">
        <v>12907</v>
      </c>
      <c r="G263">
        <v>317</v>
      </c>
      <c r="H263" t="s">
        <v>187</v>
      </c>
      <c r="I263">
        <v>1</v>
      </c>
      <c r="J263" t="s">
        <v>187</v>
      </c>
      <c r="K263">
        <v>1</v>
      </c>
      <c r="L263">
        <v>2</v>
      </c>
      <c r="M263">
        <v>1</v>
      </c>
      <c r="N263">
        <v>8.25</v>
      </c>
      <c r="O263">
        <v>5.4</v>
      </c>
      <c r="P263">
        <v>0</v>
      </c>
      <c r="Q263">
        <v>78</v>
      </c>
      <c r="R263">
        <v>185</v>
      </c>
    </row>
    <row r="264" spans="1:18">
      <c r="A264" t="s">
        <v>5691</v>
      </c>
      <c r="B264">
        <v>1</v>
      </c>
      <c r="C264" t="s">
        <v>2855</v>
      </c>
      <c r="D264" t="s">
        <v>20</v>
      </c>
      <c r="E264" t="s">
        <v>20</v>
      </c>
      <c r="F264" t="s">
        <v>12907</v>
      </c>
      <c r="G264">
        <v>317</v>
      </c>
      <c r="H264" t="s">
        <v>187</v>
      </c>
      <c r="I264">
        <v>53</v>
      </c>
      <c r="J264" t="s">
        <v>187</v>
      </c>
      <c r="K264">
        <v>30</v>
      </c>
      <c r="L264">
        <v>2</v>
      </c>
      <c r="M264">
        <v>1</v>
      </c>
      <c r="N264">
        <v>8.25</v>
      </c>
      <c r="O264">
        <v>5.4</v>
      </c>
      <c r="P264">
        <v>0</v>
      </c>
      <c r="Q264">
        <v>78</v>
      </c>
      <c r="R264">
        <v>185</v>
      </c>
    </row>
    <row r="265" spans="1:18">
      <c r="A265" t="s">
        <v>5739</v>
      </c>
      <c r="B265">
        <v>1</v>
      </c>
      <c r="C265" t="s">
        <v>2855</v>
      </c>
      <c r="D265" t="s">
        <v>20</v>
      </c>
      <c r="E265" t="s">
        <v>20</v>
      </c>
      <c r="F265" t="s">
        <v>12907</v>
      </c>
      <c r="G265">
        <v>317</v>
      </c>
      <c r="H265" t="s">
        <v>187</v>
      </c>
      <c r="J265" t="s">
        <v>187</v>
      </c>
      <c r="L265">
        <v>2</v>
      </c>
      <c r="M265">
        <v>1</v>
      </c>
      <c r="N265">
        <v>8.25</v>
      </c>
      <c r="O265">
        <v>5.4</v>
      </c>
      <c r="P265">
        <v>0</v>
      </c>
      <c r="Q265">
        <v>78</v>
      </c>
      <c r="R265">
        <v>185</v>
      </c>
    </row>
    <row r="266" spans="1:18">
      <c r="A266" t="s">
        <v>10197</v>
      </c>
      <c r="B266">
        <v>1</v>
      </c>
      <c r="C266" t="s">
        <v>4649</v>
      </c>
      <c r="D266" t="s">
        <v>20</v>
      </c>
      <c r="E266" t="s">
        <v>20</v>
      </c>
      <c r="F266" t="s">
        <v>12907</v>
      </c>
      <c r="G266">
        <v>317</v>
      </c>
      <c r="H266" t="s">
        <v>187</v>
      </c>
      <c r="J266" t="s">
        <v>187</v>
      </c>
      <c r="L266">
        <v>2</v>
      </c>
      <c r="M266">
        <v>1</v>
      </c>
      <c r="N266">
        <v>8.25</v>
      </c>
      <c r="O266">
        <v>5.4</v>
      </c>
      <c r="P266">
        <v>0</v>
      </c>
      <c r="Q266">
        <v>77</v>
      </c>
      <c r="R266">
        <v>185</v>
      </c>
    </row>
    <row r="267" spans="1:18">
      <c r="A267" t="s">
        <v>10197</v>
      </c>
      <c r="B267">
        <v>2</v>
      </c>
      <c r="C267" t="s">
        <v>4649</v>
      </c>
      <c r="D267" t="s">
        <v>20</v>
      </c>
      <c r="E267" t="s">
        <v>20</v>
      </c>
      <c r="F267" t="s">
        <v>12907</v>
      </c>
      <c r="G267">
        <v>317</v>
      </c>
      <c r="H267" t="s">
        <v>187</v>
      </c>
      <c r="I267">
        <v>27</v>
      </c>
      <c r="J267" t="s">
        <v>187</v>
      </c>
      <c r="K267">
        <v>27</v>
      </c>
      <c r="L267">
        <v>2</v>
      </c>
      <c r="M267">
        <v>1</v>
      </c>
      <c r="N267">
        <v>8.25</v>
      </c>
      <c r="O267">
        <v>5.4</v>
      </c>
      <c r="P267">
        <v>0</v>
      </c>
      <c r="Q267">
        <v>77</v>
      </c>
      <c r="R267">
        <v>183</v>
      </c>
    </row>
    <row r="268" spans="1:18">
      <c r="A268" t="s">
        <v>2818</v>
      </c>
      <c r="B268">
        <v>1</v>
      </c>
      <c r="C268" t="s">
        <v>2819</v>
      </c>
      <c r="D268" t="s">
        <v>20</v>
      </c>
      <c r="E268" t="s">
        <v>20</v>
      </c>
      <c r="F268" t="s">
        <v>12908</v>
      </c>
      <c r="G268">
        <v>324</v>
      </c>
      <c r="H268" t="s">
        <v>224</v>
      </c>
      <c r="I268">
        <v>60</v>
      </c>
      <c r="J268" t="s">
        <v>72</v>
      </c>
      <c r="K268">
        <v>70</v>
      </c>
      <c r="L268">
        <v>2</v>
      </c>
      <c r="M268">
        <v>1</v>
      </c>
      <c r="N268">
        <v>8.25</v>
      </c>
      <c r="O268">
        <v>5.4</v>
      </c>
      <c r="P268">
        <v>0</v>
      </c>
      <c r="Q268">
        <v>137</v>
      </c>
      <c r="R268">
        <v>639</v>
      </c>
    </row>
    <row r="269" spans="1:18">
      <c r="A269" t="s">
        <v>4632</v>
      </c>
      <c r="B269">
        <v>1</v>
      </c>
      <c r="C269" t="s">
        <v>2819</v>
      </c>
      <c r="D269" t="s">
        <v>20</v>
      </c>
      <c r="E269" t="s">
        <v>20</v>
      </c>
      <c r="F269" t="s">
        <v>12908</v>
      </c>
      <c r="G269">
        <v>324</v>
      </c>
      <c r="H269" t="s">
        <v>224</v>
      </c>
      <c r="I269">
        <v>60</v>
      </c>
      <c r="J269" t="s">
        <v>72</v>
      </c>
      <c r="K269">
        <v>70</v>
      </c>
      <c r="L269">
        <v>2</v>
      </c>
      <c r="M269">
        <v>1</v>
      </c>
      <c r="N269">
        <v>8.25</v>
      </c>
      <c r="O269">
        <v>5.4</v>
      </c>
      <c r="P269">
        <v>0</v>
      </c>
      <c r="Q269">
        <v>136</v>
      </c>
      <c r="R269">
        <v>637</v>
      </c>
    </row>
    <row r="270" spans="1:18">
      <c r="A270" t="s">
        <v>6201</v>
      </c>
      <c r="B270">
        <v>1</v>
      </c>
      <c r="C270" t="s">
        <v>2819</v>
      </c>
      <c r="D270" t="s">
        <v>20</v>
      </c>
      <c r="E270" t="s">
        <v>20</v>
      </c>
      <c r="F270" t="s">
        <v>12908</v>
      </c>
      <c r="G270">
        <v>324</v>
      </c>
      <c r="H270" t="s">
        <v>224</v>
      </c>
      <c r="I270">
        <v>60</v>
      </c>
      <c r="J270" t="s">
        <v>72</v>
      </c>
      <c r="K270">
        <v>70</v>
      </c>
      <c r="L270">
        <v>2</v>
      </c>
      <c r="M270">
        <v>1</v>
      </c>
      <c r="N270">
        <v>8.25</v>
      </c>
      <c r="O270">
        <v>5.4</v>
      </c>
      <c r="P270">
        <v>0</v>
      </c>
      <c r="Q270">
        <v>139</v>
      </c>
      <c r="R270">
        <v>639</v>
      </c>
    </row>
    <row r="271" spans="1:18">
      <c r="A271" t="s">
        <v>6401</v>
      </c>
      <c r="B271">
        <v>1</v>
      </c>
      <c r="C271" t="s">
        <v>2819</v>
      </c>
      <c r="D271" t="s">
        <v>20</v>
      </c>
      <c r="E271" t="s">
        <v>20</v>
      </c>
      <c r="F271" t="s">
        <v>12908</v>
      </c>
      <c r="G271">
        <v>324</v>
      </c>
      <c r="H271" t="s">
        <v>224</v>
      </c>
      <c r="I271">
        <v>60</v>
      </c>
      <c r="J271" t="s">
        <v>72</v>
      </c>
      <c r="K271">
        <v>70</v>
      </c>
      <c r="L271">
        <v>2</v>
      </c>
      <c r="M271">
        <v>1</v>
      </c>
      <c r="N271">
        <v>8.25</v>
      </c>
      <c r="O271">
        <v>5.4</v>
      </c>
      <c r="P271">
        <v>0</v>
      </c>
      <c r="Q271">
        <v>140</v>
      </c>
      <c r="R271">
        <v>640</v>
      </c>
    </row>
    <row r="272" spans="1:18">
      <c r="A272" t="s">
        <v>6470</v>
      </c>
      <c r="B272">
        <v>1</v>
      </c>
      <c r="C272" t="s">
        <v>2819</v>
      </c>
      <c r="D272" t="s">
        <v>20</v>
      </c>
      <c r="E272" t="s">
        <v>20</v>
      </c>
      <c r="F272" t="s">
        <v>12909</v>
      </c>
      <c r="G272">
        <v>708</v>
      </c>
      <c r="H272" t="s">
        <v>72</v>
      </c>
      <c r="I272">
        <v>32</v>
      </c>
      <c r="J272" t="s">
        <v>72</v>
      </c>
      <c r="K272">
        <v>75</v>
      </c>
      <c r="L272">
        <v>2</v>
      </c>
      <c r="M272">
        <v>1</v>
      </c>
      <c r="N272">
        <v>8.25</v>
      </c>
      <c r="O272">
        <v>5.4</v>
      </c>
      <c r="P272">
        <v>0</v>
      </c>
      <c r="Q272">
        <v>140</v>
      </c>
      <c r="R272">
        <v>636</v>
      </c>
    </row>
    <row r="273" spans="1:18">
      <c r="A273" t="s">
        <v>7426</v>
      </c>
      <c r="B273">
        <v>1</v>
      </c>
      <c r="C273" t="s">
        <v>2819</v>
      </c>
      <c r="D273" t="s">
        <v>20</v>
      </c>
      <c r="E273" t="s">
        <v>20</v>
      </c>
      <c r="F273" t="s">
        <v>12909</v>
      </c>
      <c r="G273">
        <v>708</v>
      </c>
      <c r="H273" t="s">
        <v>72</v>
      </c>
      <c r="I273">
        <v>36</v>
      </c>
      <c r="J273" t="s">
        <v>72</v>
      </c>
      <c r="K273">
        <v>87</v>
      </c>
      <c r="L273">
        <v>2</v>
      </c>
      <c r="M273">
        <v>1</v>
      </c>
      <c r="N273">
        <v>8.25</v>
      </c>
      <c r="O273">
        <v>5.4</v>
      </c>
      <c r="P273">
        <v>0</v>
      </c>
      <c r="Q273">
        <v>139</v>
      </c>
      <c r="R273">
        <v>635</v>
      </c>
    </row>
    <row r="274" spans="1:18">
      <c r="A274" t="s">
        <v>7618</v>
      </c>
      <c r="B274">
        <v>1</v>
      </c>
      <c r="C274" t="s">
        <v>2819</v>
      </c>
      <c r="D274" t="s">
        <v>20</v>
      </c>
      <c r="E274" t="s">
        <v>20</v>
      </c>
      <c r="F274" t="s">
        <v>12909</v>
      </c>
      <c r="G274">
        <v>708</v>
      </c>
      <c r="L274">
        <v>2</v>
      </c>
      <c r="M274">
        <v>1</v>
      </c>
      <c r="N274">
        <v>8.25</v>
      </c>
      <c r="O274">
        <v>5.4</v>
      </c>
      <c r="P274">
        <v>0</v>
      </c>
      <c r="Q274">
        <v>139</v>
      </c>
      <c r="R274">
        <v>635</v>
      </c>
    </row>
    <row r="275" spans="1:18">
      <c r="A275" t="s">
        <v>8665</v>
      </c>
      <c r="B275">
        <v>1</v>
      </c>
      <c r="C275" t="s">
        <v>8666</v>
      </c>
      <c r="D275" t="s">
        <v>20</v>
      </c>
      <c r="E275" t="s">
        <v>20</v>
      </c>
      <c r="F275" t="s">
        <v>12481</v>
      </c>
      <c r="G275">
        <v>760</v>
      </c>
      <c r="H275" t="s">
        <v>187</v>
      </c>
      <c r="I275">
        <v>40</v>
      </c>
      <c r="J275" t="s">
        <v>187</v>
      </c>
      <c r="K275">
        <v>69</v>
      </c>
      <c r="L275">
        <v>2</v>
      </c>
      <c r="M275">
        <v>1</v>
      </c>
      <c r="N275">
        <v>8.25</v>
      </c>
      <c r="O275">
        <v>5.4</v>
      </c>
      <c r="P275">
        <v>0</v>
      </c>
      <c r="Q275">
        <v>139</v>
      </c>
      <c r="R275">
        <v>635</v>
      </c>
    </row>
    <row r="276" spans="1:18">
      <c r="A276" t="s">
        <v>9166</v>
      </c>
      <c r="B276">
        <v>1</v>
      </c>
      <c r="C276" t="s">
        <v>8666</v>
      </c>
      <c r="D276" t="s">
        <v>20</v>
      </c>
      <c r="E276" t="s">
        <v>20</v>
      </c>
      <c r="F276" t="s">
        <v>12481</v>
      </c>
      <c r="G276">
        <v>760</v>
      </c>
      <c r="H276" t="s">
        <v>187</v>
      </c>
      <c r="I276">
        <v>50</v>
      </c>
      <c r="J276" t="s">
        <v>187</v>
      </c>
      <c r="K276">
        <v>90</v>
      </c>
      <c r="L276">
        <v>2</v>
      </c>
      <c r="M276">
        <v>1</v>
      </c>
      <c r="N276">
        <v>8.25</v>
      </c>
      <c r="O276">
        <v>5.4</v>
      </c>
      <c r="P276">
        <v>0</v>
      </c>
      <c r="Q276">
        <v>139</v>
      </c>
      <c r="R276">
        <v>635</v>
      </c>
    </row>
    <row r="277" spans="1:18">
      <c r="A277">
        <v>96441404</v>
      </c>
      <c r="B277" t="s">
        <v>1589</v>
      </c>
      <c r="C277">
        <v>96441494</v>
      </c>
      <c r="D277" t="s">
        <v>1511</v>
      </c>
      <c r="E277" t="s">
        <v>1511</v>
      </c>
      <c r="F277" t="s">
        <v>12910</v>
      </c>
      <c r="G277">
        <v>325</v>
      </c>
      <c r="H277" t="s">
        <v>337</v>
      </c>
      <c r="I277">
        <v>40</v>
      </c>
      <c r="J277" t="s">
        <v>337</v>
      </c>
      <c r="K277">
        <v>62.826</v>
      </c>
      <c r="L277">
        <v>4</v>
      </c>
      <c r="M277">
        <v>1</v>
      </c>
      <c r="N277">
        <v>8.25</v>
      </c>
      <c r="O277">
        <v>10</v>
      </c>
      <c r="P277">
        <v>0</v>
      </c>
      <c r="Q277">
        <v>63</v>
      </c>
      <c r="R277">
        <v>135</v>
      </c>
    </row>
    <row r="278" spans="1:18">
      <c r="A278" t="s">
        <v>12134</v>
      </c>
      <c r="B278">
        <v>1</v>
      </c>
      <c r="C278" t="s">
        <v>12135</v>
      </c>
      <c r="D278" t="s">
        <v>20</v>
      </c>
      <c r="E278" t="s">
        <v>20</v>
      </c>
      <c r="F278" t="s">
        <v>12911</v>
      </c>
      <c r="G278">
        <v>326</v>
      </c>
      <c r="H278" t="s">
        <v>224</v>
      </c>
      <c r="I278">
        <v>49</v>
      </c>
      <c r="J278" t="s">
        <v>224</v>
      </c>
      <c r="K278">
        <v>49</v>
      </c>
      <c r="L278">
        <v>8</v>
      </c>
      <c r="M278">
        <v>1</v>
      </c>
      <c r="N278">
        <v>10</v>
      </c>
      <c r="O278">
        <v>8.25</v>
      </c>
      <c r="P278">
        <v>0</v>
      </c>
      <c r="Q278">
        <v>37</v>
      </c>
      <c r="R278">
        <v>69</v>
      </c>
    </row>
    <row r="279" spans="1:18">
      <c r="A279" t="s">
        <v>2744</v>
      </c>
      <c r="B279">
        <v>1</v>
      </c>
      <c r="C279" t="s">
        <v>2745</v>
      </c>
      <c r="D279" t="s">
        <v>20</v>
      </c>
      <c r="E279" t="s">
        <v>20</v>
      </c>
      <c r="F279" t="s">
        <v>12912</v>
      </c>
      <c r="G279">
        <v>327</v>
      </c>
      <c r="H279" t="s">
        <v>301</v>
      </c>
      <c r="I279">
        <v>43</v>
      </c>
      <c r="L279">
        <v>2</v>
      </c>
      <c r="M279">
        <v>1</v>
      </c>
      <c r="N279">
        <v>8.25</v>
      </c>
      <c r="O279">
        <v>5.4</v>
      </c>
      <c r="P279">
        <v>0</v>
      </c>
      <c r="Q279">
        <v>148</v>
      </c>
    </row>
    <row r="280" spans="1:18">
      <c r="A280" t="s">
        <v>2748</v>
      </c>
      <c r="B280">
        <v>1</v>
      </c>
      <c r="C280" t="s">
        <v>2745</v>
      </c>
      <c r="D280" t="s">
        <v>20</v>
      </c>
      <c r="E280" t="s">
        <v>20</v>
      </c>
      <c r="F280" t="s">
        <v>12912</v>
      </c>
      <c r="G280">
        <v>327</v>
      </c>
      <c r="H280" t="s">
        <v>301</v>
      </c>
      <c r="I280">
        <v>43</v>
      </c>
      <c r="L280">
        <v>2</v>
      </c>
      <c r="M280">
        <v>1</v>
      </c>
      <c r="N280">
        <v>8.25</v>
      </c>
      <c r="O280">
        <v>5.4</v>
      </c>
      <c r="P280">
        <v>0</v>
      </c>
      <c r="Q280">
        <v>149</v>
      </c>
    </row>
    <row r="281" spans="1:18">
      <c r="A281" t="s">
        <v>5432</v>
      </c>
      <c r="B281">
        <v>1</v>
      </c>
      <c r="C281" t="s">
        <v>1184</v>
      </c>
      <c r="D281" t="s">
        <v>20</v>
      </c>
      <c r="E281" t="s">
        <v>20</v>
      </c>
      <c r="F281" t="s">
        <v>12912</v>
      </c>
      <c r="G281">
        <v>327</v>
      </c>
      <c r="H281" t="s">
        <v>301</v>
      </c>
      <c r="I281">
        <v>43</v>
      </c>
      <c r="L281">
        <v>2</v>
      </c>
      <c r="M281">
        <v>1</v>
      </c>
      <c r="N281">
        <v>8.25</v>
      </c>
      <c r="O281">
        <v>5.4</v>
      </c>
      <c r="P281">
        <v>0</v>
      </c>
      <c r="Q281">
        <v>149</v>
      </c>
    </row>
    <row r="282" spans="1:18">
      <c r="A282" t="s">
        <v>5479</v>
      </c>
      <c r="B282">
        <v>1</v>
      </c>
      <c r="C282" t="s">
        <v>1184</v>
      </c>
      <c r="D282" t="s">
        <v>20</v>
      </c>
      <c r="E282" t="s">
        <v>20</v>
      </c>
      <c r="F282" t="s">
        <v>12912</v>
      </c>
      <c r="G282">
        <v>327</v>
      </c>
      <c r="H282" t="s">
        <v>301</v>
      </c>
      <c r="I282">
        <v>43</v>
      </c>
      <c r="L282">
        <v>2</v>
      </c>
      <c r="M282">
        <v>1</v>
      </c>
      <c r="N282">
        <v>8.25</v>
      </c>
      <c r="O282">
        <v>5.4</v>
      </c>
      <c r="P282">
        <v>0</v>
      </c>
      <c r="Q282">
        <v>149</v>
      </c>
    </row>
    <row r="283" spans="1:18">
      <c r="A283" t="s">
        <v>7184</v>
      </c>
      <c r="B283">
        <v>1</v>
      </c>
      <c r="C283" t="s">
        <v>1184</v>
      </c>
      <c r="D283" t="s">
        <v>20</v>
      </c>
      <c r="E283" t="s">
        <v>20</v>
      </c>
      <c r="F283" t="s">
        <v>12912</v>
      </c>
      <c r="G283">
        <v>327</v>
      </c>
      <c r="H283" t="s">
        <v>301</v>
      </c>
      <c r="I283">
        <v>43</v>
      </c>
      <c r="L283">
        <v>2</v>
      </c>
      <c r="M283">
        <v>1</v>
      </c>
      <c r="N283">
        <v>8.25</v>
      </c>
      <c r="O283">
        <v>5.4</v>
      </c>
      <c r="P283">
        <v>0</v>
      </c>
      <c r="Q283">
        <v>150</v>
      </c>
    </row>
    <row r="284" spans="1:18">
      <c r="A284" t="s">
        <v>7215</v>
      </c>
      <c r="B284">
        <v>1</v>
      </c>
      <c r="C284" t="s">
        <v>1184</v>
      </c>
      <c r="D284" t="s">
        <v>20</v>
      </c>
      <c r="E284" t="s">
        <v>20</v>
      </c>
      <c r="F284" t="s">
        <v>12912</v>
      </c>
      <c r="G284">
        <v>327</v>
      </c>
      <c r="H284" t="s">
        <v>301</v>
      </c>
      <c r="I284">
        <v>43</v>
      </c>
      <c r="L284">
        <v>2</v>
      </c>
      <c r="M284">
        <v>1</v>
      </c>
      <c r="N284">
        <v>8.25</v>
      </c>
      <c r="O284">
        <v>5.4</v>
      </c>
      <c r="P284">
        <v>0</v>
      </c>
      <c r="Q284">
        <v>150</v>
      </c>
    </row>
    <row r="285" spans="1:18">
      <c r="A285" t="s">
        <v>1183</v>
      </c>
      <c r="B285">
        <v>1</v>
      </c>
      <c r="C285" t="s">
        <v>1184</v>
      </c>
      <c r="D285" t="s">
        <v>20</v>
      </c>
      <c r="E285" t="s">
        <v>20</v>
      </c>
      <c r="F285" t="s">
        <v>12912</v>
      </c>
      <c r="G285">
        <v>327</v>
      </c>
      <c r="H285" t="s">
        <v>301</v>
      </c>
      <c r="I285">
        <v>38</v>
      </c>
      <c r="L285">
        <v>2</v>
      </c>
      <c r="M285">
        <v>1</v>
      </c>
      <c r="N285">
        <v>8.25</v>
      </c>
      <c r="O285">
        <v>5.4</v>
      </c>
      <c r="P285">
        <v>0</v>
      </c>
      <c r="Q285">
        <v>150</v>
      </c>
    </row>
    <row r="286" spans="1:18">
      <c r="A286" t="s">
        <v>7435</v>
      </c>
      <c r="B286">
        <v>1</v>
      </c>
      <c r="C286" t="s">
        <v>1184</v>
      </c>
      <c r="D286" t="s">
        <v>20</v>
      </c>
      <c r="E286" t="s">
        <v>20</v>
      </c>
      <c r="F286" t="s">
        <v>12912</v>
      </c>
      <c r="G286">
        <v>327</v>
      </c>
      <c r="H286" t="s">
        <v>301</v>
      </c>
      <c r="I286">
        <v>40</v>
      </c>
      <c r="L286">
        <v>2</v>
      </c>
      <c r="M286">
        <v>1</v>
      </c>
      <c r="N286">
        <v>8.25</v>
      </c>
      <c r="O286">
        <v>5.4</v>
      </c>
      <c r="P286">
        <v>0</v>
      </c>
      <c r="Q286">
        <v>150</v>
      </c>
    </row>
    <row r="287" spans="1:18">
      <c r="A287" t="s">
        <v>1185</v>
      </c>
      <c r="B287">
        <v>1</v>
      </c>
      <c r="C287" t="s">
        <v>1184</v>
      </c>
      <c r="D287" t="s">
        <v>20</v>
      </c>
      <c r="E287" t="s">
        <v>20</v>
      </c>
      <c r="F287" t="s">
        <v>12482</v>
      </c>
      <c r="G287">
        <v>882</v>
      </c>
      <c r="H287" t="s">
        <v>301</v>
      </c>
      <c r="I287">
        <v>40</v>
      </c>
      <c r="L287">
        <v>2</v>
      </c>
      <c r="M287">
        <v>1</v>
      </c>
      <c r="N287">
        <v>8.25</v>
      </c>
      <c r="O287">
        <v>5.4</v>
      </c>
      <c r="P287">
        <v>0</v>
      </c>
      <c r="Q287">
        <v>150</v>
      </c>
    </row>
    <row r="288" spans="1:18">
      <c r="A288" t="s">
        <v>1196</v>
      </c>
      <c r="B288">
        <v>1</v>
      </c>
      <c r="C288" t="s">
        <v>1184</v>
      </c>
      <c r="D288" t="s">
        <v>20</v>
      </c>
      <c r="E288" t="s">
        <v>20</v>
      </c>
      <c r="F288" t="s">
        <v>12482</v>
      </c>
      <c r="G288">
        <v>882</v>
      </c>
      <c r="H288" t="s">
        <v>301</v>
      </c>
      <c r="I288">
        <v>38</v>
      </c>
      <c r="L288">
        <v>2</v>
      </c>
      <c r="M288">
        <v>1</v>
      </c>
      <c r="N288">
        <v>8.25</v>
      </c>
      <c r="O288">
        <v>5.4</v>
      </c>
      <c r="P288">
        <v>0</v>
      </c>
      <c r="Q288">
        <v>150</v>
      </c>
    </row>
    <row r="289" spans="1:18">
      <c r="A289" t="s">
        <v>4720</v>
      </c>
      <c r="B289">
        <v>1</v>
      </c>
      <c r="C289" t="s">
        <v>2840</v>
      </c>
      <c r="D289" t="s">
        <v>20</v>
      </c>
      <c r="E289" t="s">
        <v>20</v>
      </c>
      <c r="F289" t="s">
        <v>12913</v>
      </c>
      <c r="G289">
        <v>328</v>
      </c>
      <c r="H289" t="s">
        <v>123</v>
      </c>
      <c r="I289">
        <v>86</v>
      </c>
      <c r="J289" t="s">
        <v>123</v>
      </c>
      <c r="K289">
        <v>100.465</v>
      </c>
      <c r="L289">
        <v>2</v>
      </c>
      <c r="M289">
        <v>1</v>
      </c>
      <c r="N289">
        <v>10</v>
      </c>
      <c r="O289">
        <v>6.6</v>
      </c>
      <c r="P289">
        <v>0</v>
      </c>
      <c r="Q289">
        <v>291</v>
      </c>
      <c r="R289">
        <v>478</v>
      </c>
    </row>
    <row r="290" spans="1:18">
      <c r="A290" t="s">
        <v>2839</v>
      </c>
      <c r="B290">
        <v>1</v>
      </c>
      <c r="C290" t="s">
        <v>2840</v>
      </c>
      <c r="D290" t="s">
        <v>20</v>
      </c>
      <c r="E290" t="s">
        <v>20</v>
      </c>
      <c r="F290" t="s">
        <v>12913</v>
      </c>
      <c r="G290">
        <v>328</v>
      </c>
      <c r="H290" t="s">
        <v>123</v>
      </c>
      <c r="I290">
        <v>86</v>
      </c>
      <c r="J290" t="s">
        <v>123</v>
      </c>
      <c r="K290">
        <v>100.465</v>
      </c>
      <c r="L290">
        <v>2</v>
      </c>
      <c r="M290">
        <v>1</v>
      </c>
      <c r="N290">
        <v>10</v>
      </c>
      <c r="O290">
        <v>6.6</v>
      </c>
      <c r="P290">
        <v>0</v>
      </c>
      <c r="Q290">
        <v>292</v>
      </c>
      <c r="R290">
        <v>478</v>
      </c>
    </row>
    <row r="291" spans="1:18">
      <c r="A291" t="s">
        <v>6197</v>
      </c>
      <c r="B291">
        <v>1</v>
      </c>
      <c r="C291" t="s">
        <v>2840</v>
      </c>
      <c r="D291" t="s">
        <v>20</v>
      </c>
      <c r="E291" t="s">
        <v>20</v>
      </c>
      <c r="F291" t="s">
        <v>12913</v>
      </c>
      <c r="G291">
        <v>328</v>
      </c>
      <c r="H291" t="s">
        <v>123</v>
      </c>
      <c r="J291" t="s">
        <v>123</v>
      </c>
      <c r="L291">
        <v>2</v>
      </c>
      <c r="M291">
        <v>1</v>
      </c>
      <c r="N291">
        <v>10</v>
      </c>
      <c r="O291">
        <v>6.6</v>
      </c>
      <c r="P291">
        <v>0</v>
      </c>
      <c r="Q291">
        <v>291</v>
      </c>
      <c r="R291">
        <v>472</v>
      </c>
    </row>
    <row r="292" spans="1:18">
      <c r="A292" t="s">
        <v>6392</v>
      </c>
      <c r="B292">
        <v>1</v>
      </c>
      <c r="C292" t="s">
        <v>2840</v>
      </c>
      <c r="D292" t="s">
        <v>20</v>
      </c>
      <c r="E292" t="s">
        <v>20</v>
      </c>
      <c r="F292" t="s">
        <v>12913</v>
      </c>
      <c r="G292">
        <v>328</v>
      </c>
      <c r="H292" t="s">
        <v>123</v>
      </c>
      <c r="J292" t="s">
        <v>123</v>
      </c>
      <c r="L292">
        <v>2</v>
      </c>
      <c r="M292">
        <v>1</v>
      </c>
      <c r="N292">
        <v>10</v>
      </c>
      <c r="O292">
        <v>6.6</v>
      </c>
      <c r="P292">
        <v>0</v>
      </c>
      <c r="Q292">
        <v>292</v>
      </c>
      <c r="R292">
        <v>474</v>
      </c>
    </row>
    <row r="293" spans="1:18">
      <c r="A293" t="s">
        <v>6404</v>
      </c>
      <c r="B293">
        <v>1</v>
      </c>
      <c r="C293" t="s">
        <v>2840</v>
      </c>
      <c r="D293" t="s">
        <v>20</v>
      </c>
      <c r="E293" t="s">
        <v>20</v>
      </c>
      <c r="F293" t="s">
        <v>12913</v>
      </c>
      <c r="G293">
        <v>328</v>
      </c>
      <c r="H293" t="s">
        <v>123</v>
      </c>
      <c r="J293" t="s">
        <v>123</v>
      </c>
      <c r="L293">
        <v>2</v>
      </c>
      <c r="M293">
        <v>1</v>
      </c>
      <c r="N293">
        <v>10</v>
      </c>
      <c r="O293">
        <v>6.6</v>
      </c>
      <c r="P293">
        <v>0</v>
      </c>
      <c r="Q293">
        <v>292</v>
      </c>
      <c r="R293">
        <v>474</v>
      </c>
    </row>
    <row r="294" spans="1:18">
      <c r="A294" t="s">
        <v>6467</v>
      </c>
      <c r="B294">
        <v>1</v>
      </c>
      <c r="C294" t="s">
        <v>2840</v>
      </c>
      <c r="D294" t="s">
        <v>20</v>
      </c>
      <c r="E294" t="s">
        <v>20</v>
      </c>
      <c r="F294" t="s">
        <v>12483</v>
      </c>
      <c r="G294">
        <v>706</v>
      </c>
      <c r="H294" t="s">
        <v>187</v>
      </c>
      <c r="I294">
        <v>52</v>
      </c>
      <c r="J294" t="s">
        <v>187</v>
      </c>
      <c r="K294">
        <v>55</v>
      </c>
      <c r="L294">
        <v>2</v>
      </c>
      <c r="M294">
        <v>1</v>
      </c>
      <c r="N294">
        <v>10</v>
      </c>
      <c r="O294">
        <v>6.6</v>
      </c>
      <c r="P294">
        <v>0</v>
      </c>
      <c r="Q294">
        <v>290</v>
      </c>
      <c r="R294">
        <v>473</v>
      </c>
    </row>
    <row r="295" spans="1:18">
      <c r="A295" t="s">
        <v>7439</v>
      </c>
      <c r="B295">
        <v>1</v>
      </c>
      <c r="C295" t="s">
        <v>2840</v>
      </c>
      <c r="D295" t="s">
        <v>20</v>
      </c>
      <c r="E295" t="s">
        <v>20</v>
      </c>
      <c r="F295" t="s">
        <v>12483</v>
      </c>
      <c r="G295">
        <v>706</v>
      </c>
      <c r="H295" t="s">
        <v>187</v>
      </c>
      <c r="I295">
        <v>46</v>
      </c>
      <c r="J295" t="s">
        <v>187</v>
      </c>
      <c r="K295">
        <v>65</v>
      </c>
      <c r="L295">
        <v>2</v>
      </c>
      <c r="M295">
        <v>1</v>
      </c>
      <c r="N295">
        <v>10</v>
      </c>
      <c r="O295">
        <v>6.6</v>
      </c>
      <c r="P295">
        <v>0</v>
      </c>
      <c r="Q295">
        <v>290</v>
      </c>
      <c r="R295">
        <v>473</v>
      </c>
    </row>
    <row r="296" spans="1:18">
      <c r="A296" t="s">
        <v>8980</v>
      </c>
      <c r="B296">
        <v>1</v>
      </c>
      <c r="C296" t="s">
        <v>2840</v>
      </c>
      <c r="D296" t="s">
        <v>20</v>
      </c>
      <c r="E296" t="s">
        <v>20</v>
      </c>
      <c r="F296" t="s">
        <v>12483</v>
      </c>
      <c r="G296">
        <v>706</v>
      </c>
      <c r="H296" t="s">
        <v>187</v>
      </c>
      <c r="I296">
        <v>52</v>
      </c>
      <c r="J296" t="s">
        <v>187</v>
      </c>
      <c r="K296">
        <v>65</v>
      </c>
      <c r="L296">
        <v>2</v>
      </c>
      <c r="M296">
        <v>1</v>
      </c>
      <c r="N296">
        <v>10</v>
      </c>
      <c r="O296">
        <v>6.6</v>
      </c>
      <c r="P296">
        <v>0</v>
      </c>
      <c r="Q296">
        <v>290</v>
      </c>
      <c r="R296">
        <v>473</v>
      </c>
    </row>
    <row r="297" spans="1:18">
      <c r="A297" t="s">
        <v>10267</v>
      </c>
      <c r="B297">
        <v>1</v>
      </c>
      <c r="C297" t="s">
        <v>2840</v>
      </c>
      <c r="D297" t="s">
        <v>20</v>
      </c>
      <c r="E297" t="s">
        <v>20</v>
      </c>
      <c r="F297" t="s">
        <v>12483</v>
      </c>
      <c r="G297">
        <v>706</v>
      </c>
      <c r="L297">
        <v>2</v>
      </c>
      <c r="M297">
        <v>1</v>
      </c>
      <c r="N297">
        <v>10</v>
      </c>
      <c r="O297">
        <v>6.6</v>
      </c>
      <c r="P297">
        <v>0</v>
      </c>
      <c r="Q297">
        <v>290</v>
      </c>
      <c r="R297">
        <v>473</v>
      </c>
    </row>
    <row r="298" spans="1:18">
      <c r="A298" t="s">
        <v>4692</v>
      </c>
      <c r="B298">
        <v>1</v>
      </c>
      <c r="C298" t="s">
        <v>2728</v>
      </c>
      <c r="D298" t="s">
        <v>20</v>
      </c>
      <c r="E298" t="s">
        <v>20</v>
      </c>
      <c r="F298" t="s">
        <v>12914</v>
      </c>
      <c r="G298">
        <v>329</v>
      </c>
      <c r="H298" t="s">
        <v>72</v>
      </c>
      <c r="J298" t="s">
        <v>72</v>
      </c>
      <c r="L298">
        <v>3</v>
      </c>
      <c r="M298">
        <v>1</v>
      </c>
      <c r="N298">
        <v>12</v>
      </c>
      <c r="O298">
        <v>6.6</v>
      </c>
      <c r="P298">
        <v>0</v>
      </c>
      <c r="Q298">
        <v>174</v>
      </c>
      <c r="R298">
        <v>174</v>
      </c>
    </row>
    <row r="299" spans="1:18">
      <c r="A299" t="s">
        <v>4725</v>
      </c>
      <c r="B299">
        <v>1</v>
      </c>
      <c r="C299" t="s">
        <v>2728</v>
      </c>
      <c r="D299" t="s">
        <v>20</v>
      </c>
      <c r="E299" t="s">
        <v>20</v>
      </c>
      <c r="F299" t="s">
        <v>12914</v>
      </c>
      <c r="G299">
        <v>329</v>
      </c>
      <c r="H299" t="s">
        <v>72</v>
      </c>
      <c r="J299" t="s">
        <v>72</v>
      </c>
      <c r="L299">
        <v>3</v>
      </c>
      <c r="M299">
        <v>1</v>
      </c>
      <c r="N299">
        <v>12</v>
      </c>
      <c r="O299">
        <v>6.6</v>
      </c>
      <c r="P299">
        <v>0</v>
      </c>
      <c r="Q299">
        <v>173</v>
      </c>
      <c r="R299">
        <v>174</v>
      </c>
    </row>
    <row r="300" spans="1:18">
      <c r="A300" t="s">
        <v>4969</v>
      </c>
      <c r="B300">
        <v>1</v>
      </c>
      <c r="C300" t="s">
        <v>2728</v>
      </c>
      <c r="D300" t="s">
        <v>20</v>
      </c>
      <c r="E300" t="s">
        <v>20</v>
      </c>
      <c r="F300" t="s">
        <v>12914</v>
      </c>
      <c r="G300">
        <v>329</v>
      </c>
      <c r="H300" t="s">
        <v>72</v>
      </c>
      <c r="J300" t="s">
        <v>72</v>
      </c>
      <c r="L300">
        <v>3</v>
      </c>
      <c r="M300">
        <v>1</v>
      </c>
      <c r="N300">
        <v>12</v>
      </c>
      <c r="O300">
        <v>6.6</v>
      </c>
      <c r="P300">
        <v>0</v>
      </c>
      <c r="Q300">
        <v>173</v>
      </c>
      <c r="R300">
        <v>174</v>
      </c>
    </row>
    <row r="301" spans="1:18">
      <c r="A301" t="s">
        <v>5558</v>
      </c>
      <c r="B301">
        <v>1</v>
      </c>
      <c r="C301" t="s">
        <v>2728</v>
      </c>
      <c r="D301" t="s">
        <v>20</v>
      </c>
      <c r="E301" t="s">
        <v>20</v>
      </c>
      <c r="F301" t="s">
        <v>12914</v>
      </c>
      <c r="G301">
        <v>329</v>
      </c>
      <c r="H301" t="s">
        <v>72</v>
      </c>
      <c r="I301">
        <v>46</v>
      </c>
      <c r="J301" t="s">
        <v>72</v>
      </c>
      <c r="K301">
        <v>37</v>
      </c>
      <c r="L301">
        <v>3</v>
      </c>
      <c r="M301">
        <v>1</v>
      </c>
      <c r="N301">
        <v>12</v>
      </c>
      <c r="O301">
        <v>6.6</v>
      </c>
      <c r="P301">
        <v>0</v>
      </c>
      <c r="Q301">
        <v>170</v>
      </c>
      <c r="R301">
        <v>174</v>
      </c>
    </row>
    <row r="302" spans="1:18">
      <c r="A302" t="s">
        <v>6473</v>
      </c>
      <c r="B302">
        <v>1</v>
      </c>
      <c r="C302" t="s">
        <v>2728</v>
      </c>
      <c r="D302" t="s">
        <v>20</v>
      </c>
      <c r="E302" t="s">
        <v>20</v>
      </c>
      <c r="F302" t="s">
        <v>12914</v>
      </c>
      <c r="G302">
        <v>329</v>
      </c>
      <c r="L302">
        <v>3</v>
      </c>
      <c r="M302">
        <v>1</v>
      </c>
      <c r="N302">
        <v>12</v>
      </c>
      <c r="O302">
        <v>6.6</v>
      </c>
      <c r="P302">
        <v>0</v>
      </c>
      <c r="Q302">
        <v>173</v>
      </c>
      <c r="R302">
        <v>174</v>
      </c>
    </row>
    <row r="303" spans="1:18">
      <c r="A303" t="s">
        <v>7940</v>
      </c>
      <c r="B303">
        <v>1</v>
      </c>
      <c r="C303" t="s">
        <v>2728</v>
      </c>
      <c r="D303" t="s">
        <v>20</v>
      </c>
      <c r="E303" t="s">
        <v>20</v>
      </c>
      <c r="F303" t="s">
        <v>12484</v>
      </c>
      <c r="G303">
        <v>737</v>
      </c>
      <c r="H303" t="s">
        <v>72</v>
      </c>
      <c r="I303">
        <v>45</v>
      </c>
      <c r="J303" t="s">
        <v>72</v>
      </c>
      <c r="K303">
        <v>40</v>
      </c>
      <c r="L303">
        <v>3</v>
      </c>
      <c r="M303">
        <v>1</v>
      </c>
      <c r="N303">
        <v>12</v>
      </c>
      <c r="O303">
        <v>6.6</v>
      </c>
      <c r="P303">
        <v>0</v>
      </c>
      <c r="Q303">
        <v>171</v>
      </c>
      <c r="R303">
        <v>174</v>
      </c>
    </row>
    <row r="304" spans="1:18">
      <c r="A304" t="s">
        <v>8983</v>
      </c>
      <c r="B304">
        <v>1</v>
      </c>
      <c r="C304" t="s">
        <v>2728</v>
      </c>
      <c r="D304" t="s">
        <v>20</v>
      </c>
      <c r="E304" t="s">
        <v>20</v>
      </c>
      <c r="F304" t="s">
        <v>12484</v>
      </c>
      <c r="G304">
        <v>737</v>
      </c>
      <c r="H304" t="s">
        <v>72</v>
      </c>
      <c r="I304">
        <v>45</v>
      </c>
      <c r="J304" t="s">
        <v>72</v>
      </c>
      <c r="K304">
        <v>32</v>
      </c>
      <c r="L304">
        <v>3</v>
      </c>
      <c r="M304">
        <v>1</v>
      </c>
      <c r="N304">
        <v>12</v>
      </c>
      <c r="O304">
        <v>6.6</v>
      </c>
      <c r="P304">
        <v>0</v>
      </c>
      <c r="Q304">
        <v>173</v>
      </c>
      <c r="R304">
        <v>174</v>
      </c>
    </row>
    <row r="305" spans="1:18">
      <c r="A305" t="s">
        <v>9656</v>
      </c>
      <c r="B305">
        <v>1</v>
      </c>
      <c r="C305" t="s">
        <v>1178</v>
      </c>
      <c r="D305" t="s">
        <v>20</v>
      </c>
      <c r="E305" t="s">
        <v>20</v>
      </c>
      <c r="F305" t="s">
        <v>12484</v>
      </c>
      <c r="G305">
        <v>737</v>
      </c>
      <c r="H305" t="s">
        <v>187</v>
      </c>
      <c r="J305" t="s">
        <v>187</v>
      </c>
      <c r="L305">
        <v>3</v>
      </c>
      <c r="M305">
        <v>1</v>
      </c>
      <c r="N305">
        <v>12</v>
      </c>
      <c r="O305">
        <v>6.6</v>
      </c>
      <c r="P305">
        <v>0</v>
      </c>
      <c r="Q305">
        <v>193</v>
      </c>
      <c r="R305">
        <v>185</v>
      </c>
    </row>
    <row r="306" spans="1:18">
      <c r="A306" t="s">
        <v>1176</v>
      </c>
      <c r="B306">
        <v>1</v>
      </c>
      <c r="C306" t="s">
        <v>1178</v>
      </c>
      <c r="D306" t="s">
        <v>20</v>
      </c>
      <c r="E306" t="s">
        <v>20</v>
      </c>
      <c r="F306" t="s">
        <v>12484</v>
      </c>
      <c r="G306">
        <v>737</v>
      </c>
      <c r="H306" t="s">
        <v>187</v>
      </c>
      <c r="I306">
        <v>49</v>
      </c>
      <c r="J306" t="s">
        <v>187</v>
      </c>
      <c r="K306">
        <v>38</v>
      </c>
      <c r="L306">
        <v>3</v>
      </c>
      <c r="M306">
        <v>1</v>
      </c>
      <c r="N306">
        <v>12</v>
      </c>
      <c r="O306">
        <v>6.6</v>
      </c>
      <c r="P306">
        <v>0</v>
      </c>
      <c r="Q306">
        <v>190</v>
      </c>
      <c r="R306">
        <v>185</v>
      </c>
    </row>
    <row r="307" spans="1:18">
      <c r="A307">
        <v>96406802</v>
      </c>
      <c r="B307" t="s">
        <v>654</v>
      </c>
      <c r="C307">
        <v>96406894</v>
      </c>
      <c r="D307" t="s">
        <v>1511</v>
      </c>
      <c r="E307" t="s">
        <v>1511</v>
      </c>
      <c r="F307" t="s">
        <v>12915</v>
      </c>
      <c r="G307">
        <v>330</v>
      </c>
      <c r="H307" t="s">
        <v>72</v>
      </c>
      <c r="I307">
        <v>27</v>
      </c>
      <c r="J307" t="s">
        <v>72</v>
      </c>
      <c r="K307">
        <v>27</v>
      </c>
      <c r="L307">
        <v>4</v>
      </c>
      <c r="M307">
        <v>1</v>
      </c>
      <c r="N307">
        <v>8.25</v>
      </c>
      <c r="O307">
        <v>10</v>
      </c>
      <c r="P307">
        <v>0</v>
      </c>
      <c r="Q307">
        <v>147</v>
      </c>
      <c r="R307">
        <v>195</v>
      </c>
    </row>
    <row r="308" spans="1:18">
      <c r="A308">
        <v>96445201</v>
      </c>
      <c r="B308" t="s">
        <v>2168</v>
      </c>
      <c r="C308">
        <v>96445291</v>
      </c>
      <c r="D308" t="s">
        <v>20</v>
      </c>
      <c r="E308" t="s">
        <v>20</v>
      </c>
      <c r="F308" t="s">
        <v>12915</v>
      </c>
      <c r="G308">
        <v>330</v>
      </c>
      <c r="H308" t="s">
        <v>72</v>
      </c>
      <c r="I308">
        <v>35</v>
      </c>
      <c r="J308" t="s">
        <v>72</v>
      </c>
      <c r="K308">
        <v>45</v>
      </c>
      <c r="L308">
        <v>4</v>
      </c>
      <c r="M308">
        <v>1</v>
      </c>
      <c r="N308">
        <v>8.25</v>
      </c>
      <c r="O308">
        <v>10</v>
      </c>
      <c r="P308">
        <v>0</v>
      </c>
      <c r="Q308">
        <v>34</v>
      </c>
      <c r="R308">
        <v>72</v>
      </c>
    </row>
    <row r="309" spans="1:18">
      <c r="A309">
        <v>96394603</v>
      </c>
      <c r="B309" t="s">
        <v>1275</v>
      </c>
      <c r="C309">
        <v>96394693</v>
      </c>
      <c r="D309" t="s">
        <v>1511</v>
      </c>
      <c r="E309" t="s">
        <v>1511</v>
      </c>
      <c r="F309" t="s">
        <v>12916</v>
      </c>
      <c r="G309">
        <v>331</v>
      </c>
      <c r="H309" t="s">
        <v>337</v>
      </c>
      <c r="I309">
        <v>59.561</v>
      </c>
      <c r="J309" t="s">
        <v>224</v>
      </c>
      <c r="K309">
        <v>30</v>
      </c>
      <c r="L309">
        <v>6</v>
      </c>
      <c r="M309">
        <v>1</v>
      </c>
      <c r="N309">
        <v>12</v>
      </c>
      <c r="O309">
        <v>10</v>
      </c>
      <c r="P309">
        <v>0</v>
      </c>
      <c r="Q309">
        <v>41</v>
      </c>
      <c r="R309">
        <v>137</v>
      </c>
    </row>
    <row r="310" spans="1:18">
      <c r="A310">
        <v>96331001</v>
      </c>
      <c r="B310" t="s">
        <v>654</v>
      </c>
      <c r="C310">
        <v>96331092</v>
      </c>
      <c r="D310" t="s">
        <v>1511</v>
      </c>
      <c r="E310" t="s">
        <v>1511</v>
      </c>
      <c r="F310" t="s">
        <v>12917</v>
      </c>
      <c r="G310">
        <v>332</v>
      </c>
      <c r="H310" t="s">
        <v>337</v>
      </c>
      <c r="I310">
        <v>40</v>
      </c>
      <c r="J310" t="s">
        <v>337</v>
      </c>
      <c r="K310">
        <v>60</v>
      </c>
      <c r="L310">
        <v>48</v>
      </c>
      <c r="M310">
        <v>1</v>
      </c>
      <c r="N310">
        <v>8.25</v>
      </c>
      <c r="O310">
        <v>10</v>
      </c>
      <c r="P310">
        <v>0</v>
      </c>
      <c r="Q310">
        <v>4</v>
      </c>
      <c r="R310">
        <v>1</v>
      </c>
    </row>
    <row r="311" spans="1:18">
      <c r="A311">
        <v>96356601</v>
      </c>
      <c r="B311" t="s">
        <v>654</v>
      </c>
      <c r="C311">
        <v>96356691</v>
      </c>
      <c r="D311" t="s">
        <v>1511</v>
      </c>
      <c r="E311" t="s">
        <v>1511</v>
      </c>
      <c r="F311" t="s">
        <v>12917</v>
      </c>
      <c r="G311">
        <v>332</v>
      </c>
      <c r="H311" t="s">
        <v>337</v>
      </c>
      <c r="I311">
        <v>40</v>
      </c>
      <c r="J311" t="s">
        <v>337</v>
      </c>
      <c r="K311">
        <v>60</v>
      </c>
      <c r="L311">
        <v>48</v>
      </c>
      <c r="M311">
        <v>1</v>
      </c>
      <c r="N311">
        <v>8.25</v>
      </c>
      <c r="O311">
        <v>10</v>
      </c>
      <c r="P311">
        <v>0</v>
      </c>
      <c r="Q311">
        <v>6</v>
      </c>
      <c r="R311">
        <v>1</v>
      </c>
    </row>
    <row r="312" spans="1:18">
      <c r="A312" t="s">
        <v>5817</v>
      </c>
      <c r="B312">
        <v>1</v>
      </c>
      <c r="C312" t="s">
        <v>5818</v>
      </c>
      <c r="D312" t="s">
        <v>20</v>
      </c>
      <c r="E312" t="s">
        <v>20</v>
      </c>
      <c r="F312" t="s">
        <v>12918</v>
      </c>
      <c r="G312">
        <v>656</v>
      </c>
      <c r="H312" t="s">
        <v>72</v>
      </c>
      <c r="I312">
        <v>46</v>
      </c>
      <c r="J312" t="s">
        <v>72</v>
      </c>
      <c r="K312">
        <v>63</v>
      </c>
      <c r="L312">
        <v>2</v>
      </c>
      <c r="M312">
        <v>1</v>
      </c>
      <c r="N312">
        <v>10</v>
      </c>
      <c r="O312">
        <v>6.6</v>
      </c>
      <c r="P312">
        <v>0</v>
      </c>
      <c r="Q312">
        <v>220</v>
      </c>
      <c r="R312">
        <v>439</v>
      </c>
    </row>
    <row r="313" spans="1:18">
      <c r="A313" t="s">
        <v>6885</v>
      </c>
      <c r="B313">
        <v>1</v>
      </c>
      <c r="C313" t="s">
        <v>5818</v>
      </c>
      <c r="D313" t="s">
        <v>20</v>
      </c>
      <c r="E313" t="s">
        <v>20</v>
      </c>
      <c r="F313" t="s">
        <v>12918</v>
      </c>
      <c r="G313">
        <v>656</v>
      </c>
      <c r="H313" t="s">
        <v>72</v>
      </c>
      <c r="I313">
        <v>54</v>
      </c>
      <c r="J313" t="s">
        <v>72</v>
      </c>
      <c r="K313">
        <v>55</v>
      </c>
      <c r="L313">
        <v>2</v>
      </c>
      <c r="M313">
        <v>1</v>
      </c>
      <c r="N313">
        <v>10</v>
      </c>
      <c r="O313">
        <v>6.6</v>
      </c>
      <c r="P313">
        <v>0</v>
      </c>
      <c r="Q313">
        <v>220</v>
      </c>
      <c r="R313">
        <v>439</v>
      </c>
    </row>
    <row r="314" spans="1:18">
      <c r="A314" t="s">
        <v>8214</v>
      </c>
      <c r="B314">
        <v>1</v>
      </c>
      <c r="C314" t="s">
        <v>5818</v>
      </c>
      <c r="D314" t="s">
        <v>20</v>
      </c>
      <c r="E314" t="s">
        <v>20</v>
      </c>
      <c r="F314" t="s">
        <v>12918</v>
      </c>
      <c r="G314">
        <v>656</v>
      </c>
      <c r="L314">
        <v>2</v>
      </c>
      <c r="M314">
        <v>1</v>
      </c>
      <c r="N314">
        <v>10</v>
      </c>
      <c r="O314">
        <v>6.6</v>
      </c>
      <c r="P314">
        <v>0</v>
      </c>
      <c r="Q314">
        <v>221</v>
      </c>
      <c r="R314">
        <v>440</v>
      </c>
    </row>
    <row r="315" spans="1:18">
      <c r="A315" t="s">
        <v>8319</v>
      </c>
      <c r="B315">
        <v>1</v>
      </c>
      <c r="C315" t="s">
        <v>5818</v>
      </c>
      <c r="D315" t="s">
        <v>20</v>
      </c>
      <c r="E315" t="s">
        <v>20</v>
      </c>
      <c r="F315" t="s">
        <v>12485</v>
      </c>
      <c r="G315">
        <v>765</v>
      </c>
      <c r="H315" t="s">
        <v>72</v>
      </c>
      <c r="I315">
        <v>45</v>
      </c>
      <c r="J315" t="s">
        <v>72</v>
      </c>
      <c r="K315">
        <v>58</v>
      </c>
      <c r="L315">
        <v>2</v>
      </c>
      <c r="M315">
        <v>1</v>
      </c>
      <c r="N315">
        <v>10</v>
      </c>
      <c r="O315">
        <v>6.6</v>
      </c>
      <c r="P315">
        <v>0</v>
      </c>
      <c r="Q315">
        <v>220</v>
      </c>
      <c r="R315">
        <v>439</v>
      </c>
    </row>
    <row r="316" spans="1:18">
      <c r="A316" t="s">
        <v>8801</v>
      </c>
      <c r="B316">
        <v>1</v>
      </c>
      <c r="C316" t="s">
        <v>5818</v>
      </c>
      <c r="D316" t="s">
        <v>20</v>
      </c>
      <c r="E316" t="s">
        <v>20</v>
      </c>
      <c r="F316" t="s">
        <v>12485</v>
      </c>
      <c r="G316">
        <v>765</v>
      </c>
      <c r="H316" t="s">
        <v>72</v>
      </c>
      <c r="J316" t="s">
        <v>72</v>
      </c>
      <c r="L316">
        <v>2</v>
      </c>
      <c r="M316">
        <v>1</v>
      </c>
      <c r="N316">
        <v>10</v>
      </c>
      <c r="O316">
        <v>6.6</v>
      </c>
      <c r="P316">
        <v>0</v>
      </c>
      <c r="Q316">
        <v>220</v>
      </c>
      <c r="R316">
        <v>439</v>
      </c>
    </row>
    <row r="317" spans="1:18">
      <c r="A317" t="s">
        <v>4349</v>
      </c>
      <c r="B317">
        <v>1</v>
      </c>
      <c r="C317" t="s">
        <v>4350</v>
      </c>
      <c r="D317" t="s">
        <v>20</v>
      </c>
      <c r="E317" t="s">
        <v>20</v>
      </c>
      <c r="F317" t="s">
        <v>12486</v>
      </c>
      <c r="G317">
        <v>318</v>
      </c>
      <c r="H317" t="s">
        <v>123</v>
      </c>
      <c r="J317" t="s">
        <v>123</v>
      </c>
      <c r="K317">
        <v>35</v>
      </c>
      <c r="L317">
        <v>4</v>
      </c>
      <c r="M317">
        <v>1</v>
      </c>
      <c r="N317">
        <v>8.25</v>
      </c>
      <c r="O317">
        <v>10</v>
      </c>
      <c r="P317">
        <v>0</v>
      </c>
      <c r="Q317">
        <v>70</v>
      </c>
      <c r="R317">
        <v>95</v>
      </c>
    </row>
    <row r="318" spans="1:18">
      <c r="A318" t="s">
        <v>8816</v>
      </c>
      <c r="B318">
        <v>1</v>
      </c>
      <c r="C318" t="s">
        <v>4350</v>
      </c>
      <c r="D318" t="s">
        <v>20</v>
      </c>
      <c r="E318" t="s">
        <v>20</v>
      </c>
      <c r="F318" t="s">
        <v>12486</v>
      </c>
      <c r="G318">
        <v>318</v>
      </c>
      <c r="H318" t="s">
        <v>123</v>
      </c>
      <c r="I318">
        <v>56</v>
      </c>
      <c r="J318" t="s">
        <v>123</v>
      </c>
      <c r="K318">
        <v>35</v>
      </c>
      <c r="L318">
        <v>4</v>
      </c>
      <c r="M318">
        <v>1</v>
      </c>
      <c r="N318">
        <v>8.25</v>
      </c>
      <c r="O318">
        <v>10</v>
      </c>
      <c r="P318">
        <v>0</v>
      </c>
      <c r="Q318">
        <v>70</v>
      </c>
      <c r="R318">
        <v>95</v>
      </c>
    </row>
    <row r="319" spans="1:18">
      <c r="A319" t="s">
        <v>4148</v>
      </c>
      <c r="B319">
        <v>1</v>
      </c>
      <c r="C319" t="s">
        <v>4149</v>
      </c>
      <c r="D319" t="s">
        <v>20</v>
      </c>
      <c r="E319" t="s">
        <v>20</v>
      </c>
      <c r="F319" t="s">
        <v>12486</v>
      </c>
      <c r="G319">
        <v>318</v>
      </c>
      <c r="H319" t="s">
        <v>123</v>
      </c>
      <c r="J319" t="s">
        <v>123</v>
      </c>
      <c r="L319">
        <v>4</v>
      </c>
      <c r="M319">
        <v>1</v>
      </c>
      <c r="N319">
        <v>8.25</v>
      </c>
      <c r="O319">
        <v>10</v>
      </c>
      <c r="P319">
        <v>0</v>
      </c>
      <c r="Q319">
        <v>58</v>
      </c>
      <c r="R319">
        <v>83</v>
      </c>
    </row>
    <row r="320" spans="1:18">
      <c r="A320" t="s">
        <v>10739</v>
      </c>
      <c r="B320">
        <v>1</v>
      </c>
      <c r="C320" t="s">
        <v>4350</v>
      </c>
      <c r="D320" t="s">
        <v>20</v>
      </c>
      <c r="E320" t="s">
        <v>20</v>
      </c>
      <c r="F320" t="s">
        <v>12486</v>
      </c>
      <c r="G320">
        <v>318</v>
      </c>
      <c r="H320" t="s">
        <v>123</v>
      </c>
      <c r="I320">
        <v>41</v>
      </c>
      <c r="J320" t="s">
        <v>123</v>
      </c>
      <c r="K320">
        <v>38</v>
      </c>
      <c r="L320">
        <v>4</v>
      </c>
      <c r="M320">
        <v>1</v>
      </c>
      <c r="N320">
        <v>8.25</v>
      </c>
      <c r="O320">
        <v>10</v>
      </c>
      <c r="P320">
        <v>0</v>
      </c>
      <c r="Q320">
        <v>70</v>
      </c>
      <c r="R320">
        <v>95</v>
      </c>
    </row>
    <row r="321" spans="1:18">
      <c r="A321" t="s">
        <v>2837</v>
      </c>
      <c r="B321">
        <v>1</v>
      </c>
      <c r="C321" t="s">
        <v>2833</v>
      </c>
      <c r="D321" t="s">
        <v>20</v>
      </c>
      <c r="E321" t="s">
        <v>20</v>
      </c>
      <c r="F321" t="s">
        <v>12919</v>
      </c>
      <c r="G321">
        <v>334</v>
      </c>
      <c r="H321" t="s">
        <v>72</v>
      </c>
      <c r="I321">
        <v>1</v>
      </c>
      <c r="J321" t="s">
        <v>72</v>
      </c>
      <c r="K321">
        <v>27</v>
      </c>
      <c r="L321">
        <v>2</v>
      </c>
      <c r="M321">
        <v>1</v>
      </c>
      <c r="N321">
        <v>8.25</v>
      </c>
      <c r="O321">
        <v>5.4</v>
      </c>
      <c r="P321">
        <v>0</v>
      </c>
      <c r="Q321">
        <v>107</v>
      </c>
      <c r="R321">
        <v>193</v>
      </c>
    </row>
    <row r="322" spans="1:18">
      <c r="A322" t="s">
        <v>2832</v>
      </c>
      <c r="B322">
        <v>1</v>
      </c>
      <c r="C322" t="s">
        <v>2833</v>
      </c>
      <c r="D322" t="s">
        <v>20</v>
      </c>
      <c r="E322" t="s">
        <v>20</v>
      </c>
      <c r="F322" t="s">
        <v>12919</v>
      </c>
      <c r="G322">
        <v>334</v>
      </c>
      <c r="H322" t="s">
        <v>72</v>
      </c>
      <c r="I322">
        <v>27</v>
      </c>
      <c r="J322" t="s">
        <v>72</v>
      </c>
      <c r="K322">
        <v>27</v>
      </c>
      <c r="L322">
        <v>2</v>
      </c>
      <c r="M322">
        <v>1</v>
      </c>
      <c r="N322">
        <v>8.25</v>
      </c>
      <c r="O322">
        <v>5.4</v>
      </c>
      <c r="P322">
        <v>0</v>
      </c>
      <c r="Q322">
        <v>107</v>
      </c>
      <c r="R322">
        <v>193</v>
      </c>
    </row>
    <row r="323" spans="1:18">
      <c r="A323" t="s">
        <v>4757</v>
      </c>
      <c r="B323">
        <v>1</v>
      </c>
      <c r="C323" t="s">
        <v>2833</v>
      </c>
      <c r="D323" t="s">
        <v>20</v>
      </c>
      <c r="E323" t="s">
        <v>20</v>
      </c>
      <c r="F323" t="s">
        <v>12919</v>
      </c>
      <c r="G323">
        <v>334</v>
      </c>
      <c r="H323" t="s">
        <v>72</v>
      </c>
      <c r="I323">
        <v>54</v>
      </c>
      <c r="J323" t="s">
        <v>72</v>
      </c>
      <c r="K323">
        <v>30</v>
      </c>
      <c r="L323">
        <v>2</v>
      </c>
      <c r="M323">
        <v>1</v>
      </c>
      <c r="N323">
        <v>8.25</v>
      </c>
      <c r="O323">
        <v>5.4</v>
      </c>
      <c r="P323">
        <v>0</v>
      </c>
      <c r="Q323">
        <v>107</v>
      </c>
      <c r="R323">
        <v>194</v>
      </c>
    </row>
    <row r="324" spans="1:18">
      <c r="A324" t="s">
        <v>4760</v>
      </c>
      <c r="B324">
        <v>1</v>
      </c>
      <c r="C324" t="s">
        <v>2833</v>
      </c>
      <c r="D324" t="s">
        <v>20</v>
      </c>
      <c r="E324" t="s">
        <v>20</v>
      </c>
      <c r="F324" t="s">
        <v>12919</v>
      </c>
      <c r="G324">
        <v>334</v>
      </c>
      <c r="H324" t="s">
        <v>72</v>
      </c>
      <c r="J324" t="s">
        <v>72</v>
      </c>
      <c r="L324">
        <v>2</v>
      </c>
      <c r="M324">
        <v>1</v>
      </c>
      <c r="N324">
        <v>8.25</v>
      </c>
      <c r="O324">
        <v>5.4</v>
      </c>
      <c r="P324">
        <v>0</v>
      </c>
      <c r="Q324">
        <v>107</v>
      </c>
      <c r="R324">
        <v>194</v>
      </c>
    </row>
    <row r="325" spans="1:18">
      <c r="A325" t="s">
        <v>6348</v>
      </c>
      <c r="B325">
        <v>1</v>
      </c>
      <c r="C325" t="s">
        <v>2833</v>
      </c>
      <c r="D325" t="s">
        <v>20</v>
      </c>
      <c r="E325" t="s">
        <v>20</v>
      </c>
      <c r="F325" t="s">
        <v>12919</v>
      </c>
      <c r="G325">
        <v>334</v>
      </c>
      <c r="H325" t="s">
        <v>72</v>
      </c>
      <c r="I325">
        <v>54</v>
      </c>
      <c r="J325" t="s">
        <v>72</v>
      </c>
      <c r="K325">
        <v>31</v>
      </c>
      <c r="L325">
        <v>2</v>
      </c>
      <c r="M325">
        <v>1</v>
      </c>
      <c r="N325">
        <v>8.25</v>
      </c>
      <c r="O325">
        <v>5.4</v>
      </c>
      <c r="P325">
        <v>0</v>
      </c>
      <c r="Q325">
        <v>108</v>
      </c>
      <c r="R325">
        <v>194</v>
      </c>
    </row>
    <row r="326" spans="1:18">
      <c r="A326" t="s">
        <v>6413</v>
      </c>
      <c r="B326">
        <v>1</v>
      </c>
      <c r="C326" t="s">
        <v>2833</v>
      </c>
      <c r="D326" t="s">
        <v>20</v>
      </c>
      <c r="E326" t="s">
        <v>20</v>
      </c>
      <c r="F326" t="s">
        <v>12919</v>
      </c>
      <c r="G326">
        <v>334</v>
      </c>
      <c r="H326" t="s">
        <v>72</v>
      </c>
      <c r="I326">
        <v>33</v>
      </c>
      <c r="J326" t="s">
        <v>72</v>
      </c>
      <c r="K326">
        <v>30</v>
      </c>
      <c r="L326">
        <v>2</v>
      </c>
      <c r="M326">
        <v>1</v>
      </c>
      <c r="N326">
        <v>8.25</v>
      </c>
      <c r="O326">
        <v>5.4</v>
      </c>
      <c r="P326">
        <v>0</v>
      </c>
      <c r="Q326">
        <v>108</v>
      </c>
      <c r="R326">
        <v>194</v>
      </c>
    </row>
    <row r="327" spans="1:18">
      <c r="A327" t="s">
        <v>5743</v>
      </c>
      <c r="B327">
        <v>1</v>
      </c>
      <c r="C327" t="s">
        <v>2497</v>
      </c>
      <c r="D327" t="s">
        <v>20</v>
      </c>
      <c r="E327" t="s">
        <v>20</v>
      </c>
      <c r="F327" t="s">
        <v>12920</v>
      </c>
      <c r="G327">
        <v>335</v>
      </c>
      <c r="H327" t="s">
        <v>72</v>
      </c>
      <c r="I327">
        <v>55</v>
      </c>
      <c r="J327" t="s">
        <v>72</v>
      </c>
      <c r="K327">
        <v>52</v>
      </c>
      <c r="L327">
        <v>4</v>
      </c>
      <c r="M327">
        <v>1</v>
      </c>
      <c r="N327">
        <v>8.25</v>
      </c>
      <c r="O327">
        <v>10</v>
      </c>
      <c r="P327">
        <v>0</v>
      </c>
      <c r="Q327">
        <v>147</v>
      </c>
      <c r="R327">
        <v>195</v>
      </c>
    </row>
    <row r="328" spans="1:18">
      <c r="A328" t="s">
        <v>2496</v>
      </c>
      <c r="B328">
        <v>1</v>
      </c>
      <c r="C328" t="s">
        <v>2497</v>
      </c>
      <c r="D328" t="s">
        <v>20</v>
      </c>
      <c r="E328" t="s">
        <v>20</v>
      </c>
      <c r="F328" t="s">
        <v>12920</v>
      </c>
      <c r="G328">
        <v>335</v>
      </c>
      <c r="H328" t="s">
        <v>72</v>
      </c>
      <c r="I328">
        <v>27</v>
      </c>
      <c r="J328" t="s">
        <v>72</v>
      </c>
      <c r="K328">
        <v>27</v>
      </c>
      <c r="L328">
        <v>4</v>
      </c>
      <c r="M328">
        <v>1</v>
      </c>
      <c r="N328">
        <v>8.25</v>
      </c>
      <c r="O328">
        <v>10</v>
      </c>
      <c r="P328">
        <v>0</v>
      </c>
      <c r="Q328">
        <v>147</v>
      </c>
      <c r="R328">
        <v>195</v>
      </c>
    </row>
    <row r="329" spans="1:18">
      <c r="A329" t="s">
        <v>7864</v>
      </c>
      <c r="B329">
        <v>1</v>
      </c>
      <c r="C329" t="s">
        <v>7865</v>
      </c>
      <c r="D329" t="s">
        <v>20</v>
      </c>
      <c r="E329" t="s">
        <v>20</v>
      </c>
      <c r="F329" t="s">
        <v>12488</v>
      </c>
      <c r="G329">
        <v>740</v>
      </c>
      <c r="H329" t="s">
        <v>72</v>
      </c>
      <c r="I329">
        <v>51</v>
      </c>
      <c r="J329" t="s">
        <v>72</v>
      </c>
      <c r="K329">
        <v>55</v>
      </c>
      <c r="L329">
        <v>4</v>
      </c>
      <c r="M329">
        <v>1</v>
      </c>
      <c r="N329">
        <v>8.25</v>
      </c>
      <c r="O329">
        <v>10</v>
      </c>
      <c r="P329">
        <v>0</v>
      </c>
      <c r="Q329">
        <v>149</v>
      </c>
      <c r="R329">
        <v>195</v>
      </c>
    </row>
    <row r="330" spans="1:18">
      <c r="A330" t="s">
        <v>2674</v>
      </c>
      <c r="B330">
        <v>1</v>
      </c>
      <c r="C330" t="s">
        <v>2675</v>
      </c>
      <c r="D330" t="s">
        <v>20</v>
      </c>
      <c r="E330" t="s">
        <v>20</v>
      </c>
      <c r="F330" t="s">
        <v>12921</v>
      </c>
      <c r="G330">
        <v>336</v>
      </c>
      <c r="H330" t="s">
        <v>337</v>
      </c>
      <c r="I330">
        <v>35</v>
      </c>
      <c r="J330" t="s">
        <v>337</v>
      </c>
      <c r="K330">
        <v>30</v>
      </c>
      <c r="L330">
        <v>4</v>
      </c>
      <c r="M330">
        <v>1</v>
      </c>
      <c r="N330">
        <v>11</v>
      </c>
      <c r="O330">
        <v>6.6</v>
      </c>
      <c r="P330">
        <v>0</v>
      </c>
      <c r="Q330">
        <v>24</v>
      </c>
      <c r="R330">
        <v>3</v>
      </c>
    </row>
    <row r="331" spans="1:18">
      <c r="A331" t="s">
        <v>2678</v>
      </c>
      <c r="B331">
        <v>1</v>
      </c>
      <c r="C331" t="s">
        <v>2675</v>
      </c>
      <c r="D331" t="s">
        <v>20</v>
      </c>
      <c r="E331" t="s">
        <v>20</v>
      </c>
      <c r="F331" t="s">
        <v>12921</v>
      </c>
      <c r="G331">
        <v>336</v>
      </c>
      <c r="H331" t="s">
        <v>337</v>
      </c>
      <c r="I331">
        <v>35</v>
      </c>
      <c r="J331" t="s">
        <v>337</v>
      </c>
      <c r="K331">
        <v>35</v>
      </c>
      <c r="L331">
        <v>4</v>
      </c>
      <c r="M331">
        <v>1</v>
      </c>
      <c r="N331">
        <v>11</v>
      </c>
      <c r="O331">
        <v>6.6</v>
      </c>
      <c r="P331">
        <v>0</v>
      </c>
      <c r="Q331">
        <v>28</v>
      </c>
      <c r="R331">
        <v>7</v>
      </c>
    </row>
    <row r="332" spans="1:18">
      <c r="A332">
        <v>96452801</v>
      </c>
      <c r="B332" t="s">
        <v>2363</v>
      </c>
      <c r="C332">
        <v>96453093</v>
      </c>
      <c r="D332" t="s">
        <v>1511</v>
      </c>
      <c r="E332" t="s">
        <v>1511</v>
      </c>
      <c r="F332" t="s">
        <v>12922</v>
      </c>
      <c r="G332">
        <v>337</v>
      </c>
      <c r="H332" t="s">
        <v>187</v>
      </c>
      <c r="I332">
        <v>27</v>
      </c>
      <c r="J332" t="s">
        <v>187</v>
      </c>
      <c r="K332">
        <v>27</v>
      </c>
      <c r="L332">
        <v>2</v>
      </c>
      <c r="M332">
        <v>1</v>
      </c>
      <c r="N332">
        <v>8.25</v>
      </c>
      <c r="O332">
        <v>6.6</v>
      </c>
      <c r="P332">
        <v>0</v>
      </c>
      <c r="Q332">
        <v>99</v>
      </c>
      <c r="R332">
        <v>113</v>
      </c>
    </row>
    <row r="333" spans="1:18">
      <c r="A333">
        <v>96453001</v>
      </c>
      <c r="B333" t="s">
        <v>2367</v>
      </c>
      <c r="C333">
        <v>96453093</v>
      </c>
      <c r="D333" t="s">
        <v>1511</v>
      </c>
      <c r="E333" t="s">
        <v>1511</v>
      </c>
      <c r="F333" t="s">
        <v>12922</v>
      </c>
      <c r="G333">
        <v>337</v>
      </c>
      <c r="H333" t="s">
        <v>187</v>
      </c>
      <c r="I333">
        <v>27</v>
      </c>
      <c r="J333" t="s">
        <v>187</v>
      </c>
      <c r="K333">
        <v>27</v>
      </c>
      <c r="L333">
        <v>2</v>
      </c>
      <c r="M333">
        <v>1</v>
      </c>
      <c r="N333">
        <v>8.25</v>
      </c>
      <c r="O333">
        <v>6.6</v>
      </c>
      <c r="P333">
        <v>0</v>
      </c>
      <c r="Q333">
        <v>100</v>
      </c>
      <c r="R333">
        <v>116</v>
      </c>
    </row>
    <row r="334" spans="1:18">
      <c r="A334" t="s">
        <v>2957</v>
      </c>
      <c r="B334">
        <v>1</v>
      </c>
      <c r="C334" t="s">
        <v>2958</v>
      </c>
      <c r="D334" t="s">
        <v>20</v>
      </c>
      <c r="E334" t="s">
        <v>20</v>
      </c>
      <c r="F334" t="s">
        <v>12923</v>
      </c>
      <c r="G334">
        <v>338</v>
      </c>
      <c r="H334" t="s">
        <v>224</v>
      </c>
      <c r="I334">
        <v>59</v>
      </c>
      <c r="J334" t="s">
        <v>224</v>
      </c>
      <c r="K334">
        <v>68</v>
      </c>
      <c r="L334">
        <v>2</v>
      </c>
      <c r="M334">
        <v>1</v>
      </c>
      <c r="N334">
        <v>8.25</v>
      </c>
      <c r="O334">
        <v>5.4</v>
      </c>
      <c r="P334">
        <v>0</v>
      </c>
      <c r="Q334">
        <v>177</v>
      </c>
      <c r="R334">
        <v>299</v>
      </c>
    </row>
    <row r="335" spans="1:18">
      <c r="A335" t="s">
        <v>4612</v>
      </c>
      <c r="B335">
        <v>1</v>
      </c>
      <c r="C335" t="s">
        <v>2958</v>
      </c>
      <c r="D335" t="s">
        <v>20</v>
      </c>
      <c r="E335" t="s">
        <v>20</v>
      </c>
      <c r="F335" t="s">
        <v>12923</v>
      </c>
      <c r="G335">
        <v>338</v>
      </c>
      <c r="H335" t="s">
        <v>224</v>
      </c>
      <c r="I335">
        <v>59</v>
      </c>
      <c r="J335" t="s">
        <v>224</v>
      </c>
      <c r="K335">
        <v>60</v>
      </c>
      <c r="L335">
        <v>2</v>
      </c>
      <c r="M335">
        <v>1</v>
      </c>
      <c r="N335">
        <v>8.25</v>
      </c>
      <c r="O335">
        <v>5.4</v>
      </c>
      <c r="P335">
        <v>0</v>
      </c>
      <c r="Q335">
        <v>177</v>
      </c>
      <c r="R335">
        <v>299</v>
      </c>
    </row>
    <row r="336" spans="1:18">
      <c r="A336" t="s">
        <v>5741</v>
      </c>
      <c r="B336">
        <v>1</v>
      </c>
      <c r="C336" t="s">
        <v>2958</v>
      </c>
      <c r="D336" t="s">
        <v>20</v>
      </c>
      <c r="E336" t="s">
        <v>20</v>
      </c>
      <c r="F336" t="s">
        <v>12923</v>
      </c>
      <c r="G336">
        <v>338</v>
      </c>
      <c r="H336" t="s">
        <v>337</v>
      </c>
      <c r="I336">
        <v>100</v>
      </c>
      <c r="J336" t="s">
        <v>337</v>
      </c>
      <c r="K336">
        <v>100</v>
      </c>
      <c r="L336">
        <v>2</v>
      </c>
      <c r="M336">
        <v>1</v>
      </c>
      <c r="N336">
        <v>8.25</v>
      </c>
      <c r="O336">
        <v>5.4</v>
      </c>
      <c r="P336">
        <v>0</v>
      </c>
      <c r="Q336">
        <v>177</v>
      </c>
      <c r="R336">
        <v>299</v>
      </c>
    </row>
    <row r="337" spans="1:18">
      <c r="A337" t="s">
        <v>2650</v>
      </c>
      <c r="B337">
        <v>1</v>
      </c>
      <c r="C337" t="s">
        <v>2651</v>
      </c>
      <c r="D337" t="s">
        <v>20</v>
      </c>
      <c r="E337" t="s">
        <v>20</v>
      </c>
      <c r="F337" t="s">
        <v>12924</v>
      </c>
      <c r="G337">
        <v>340</v>
      </c>
      <c r="H337" t="s">
        <v>72</v>
      </c>
      <c r="I337">
        <v>34</v>
      </c>
      <c r="J337" t="s">
        <v>72</v>
      </c>
      <c r="K337">
        <v>54</v>
      </c>
      <c r="L337">
        <v>9</v>
      </c>
      <c r="M337">
        <v>1</v>
      </c>
      <c r="N337">
        <v>12</v>
      </c>
      <c r="O337">
        <v>10</v>
      </c>
      <c r="P337">
        <v>0</v>
      </c>
      <c r="Q337">
        <v>36</v>
      </c>
      <c r="R337">
        <v>78</v>
      </c>
    </row>
    <row r="338" spans="1:18">
      <c r="A338" t="s">
        <v>2779</v>
      </c>
      <c r="B338">
        <v>1</v>
      </c>
      <c r="C338" t="s">
        <v>2780</v>
      </c>
      <c r="D338" t="s">
        <v>20</v>
      </c>
      <c r="E338" t="s">
        <v>20</v>
      </c>
      <c r="F338" t="s">
        <v>12924</v>
      </c>
      <c r="G338">
        <v>340</v>
      </c>
      <c r="H338" t="s">
        <v>72</v>
      </c>
      <c r="I338">
        <v>55</v>
      </c>
      <c r="J338" t="s">
        <v>72</v>
      </c>
      <c r="K338">
        <v>54</v>
      </c>
      <c r="L338">
        <v>9</v>
      </c>
      <c r="M338">
        <v>1</v>
      </c>
      <c r="N338">
        <v>12</v>
      </c>
      <c r="O338">
        <v>10</v>
      </c>
      <c r="P338">
        <v>0</v>
      </c>
      <c r="Q338">
        <v>37</v>
      </c>
      <c r="R338">
        <v>76</v>
      </c>
    </row>
    <row r="339" spans="1:18">
      <c r="A339" t="s">
        <v>2642</v>
      </c>
      <c r="B339">
        <v>1</v>
      </c>
      <c r="C339" t="s">
        <v>2643</v>
      </c>
      <c r="D339" t="s">
        <v>20</v>
      </c>
      <c r="E339" t="s">
        <v>20</v>
      </c>
      <c r="F339" t="s">
        <v>12489</v>
      </c>
      <c r="G339">
        <v>341</v>
      </c>
      <c r="H339" t="s">
        <v>72</v>
      </c>
      <c r="I339">
        <v>27</v>
      </c>
      <c r="J339" t="s">
        <v>187</v>
      </c>
      <c r="K339">
        <v>32</v>
      </c>
      <c r="L339">
        <v>4</v>
      </c>
      <c r="M339">
        <v>1</v>
      </c>
      <c r="N339">
        <v>8.25</v>
      </c>
      <c r="O339">
        <v>10</v>
      </c>
      <c r="P339">
        <v>0</v>
      </c>
      <c r="Q339">
        <v>60</v>
      </c>
      <c r="R339">
        <v>133</v>
      </c>
    </row>
    <row r="340" spans="1:18">
      <c r="A340" t="s">
        <v>4637</v>
      </c>
      <c r="B340">
        <v>1</v>
      </c>
      <c r="C340" t="s">
        <v>2643</v>
      </c>
      <c r="D340" t="s">
        <v>20</v>
      </c>
      <c r="E340" t="s">
        <v>20</v>
      </c>
      <c r="F340" t="s">
        <v>12489</v>
      </c>
      <c r="G340">
        <v>341</v>
      </c>
      <c r="H340" t="s">
        <v>72</v>
      </c>
      <c r="I340">
        <v>44</v>
      </c>
      <c r="J340" t="s">
        <v>187</v>
      </c>
      <c r="K340">
        <v>32</v>
      </c>
      <c r="L340">
        <v>4</v>
      </c>
      <c r="M340">
        <v>1</v>
      </c>
      <c r="N340">
        <v>8.25</v>
      </c>
      <c r="O340">
        <v>10</v>
      </c>
      <c r="P340">
        <v>0</v>
      </c>
      <c r="Q340">
        <v>63</v>
      </c>
      <c r="R340">
        <v>135</v>
      </c>
    </row>
    <row r="341" spans="1:18">
      <c r="A341" t="s">
        <v>2847</v>
      </c>
      <c r="B341">
        <v>1</v>
      </c>
      <c r="C341" t="s">
        <v>2848</v>
      </c>
      <c r="D341" t="s">
        <v>20</v>
      </c>
      <c r="E341" t="s">
        <v>20</v>
      </c>
      <c r="F341" t="s">
        <v>12490</v>
      </c>
      <c r="G341">
        <v>319</v>
      </c>
      <c r="H341" t="s">
        <v>123</v>
      </c>
      <c r="I341">
        <v>78.691</v>
      </c>
      <c r="J341" t="s">
        <v>123</v>
      </c>
      <c r="K341">
        <v>80.828</v>
      </c>
      <c r="L341">
        <v>10</v>
      </c>
      <c r="M341">
        <v>1</v>
      </c>
      <c r="N341">
        <v>8.25</v>
      </c>
      <c r="O341">
        <v>7.4</v>
      </c>
      <c r="P341">
        <v>0</v>
      </c>
      <c r="Q341">
        <v>50</v>
      </c>
      <c r="R341">
        <v>57</v>
      </c>
    </row>
    <row r="342" spans="1:18">
      <c r="A342" t="s">
        <v>8987</v>
      </c>
      <c r="B342">
        <v>1</v>
      </c>
      <c r="C342" t="s">
        <v>2848</v>
      </c>
      <c r="D342" t="s">
        <v>20</v>
      </c>
      <c r="E342" t="s">
        <v>20</v>
      </c>
      <c r="F342" t="s">
        <v>12490</v>
      </c>
      <c r="G342">
        <v>319</v>
      </c>
      <c r="H342" t="s">
        <v>123</v>
      </c>
      <c r="I342">
        <v>50</v>
      </c>
      <c r="J342" t="s">
        <v>123</v>
      </c>
      <c r="K342">
        <v>64</v>
      </c>
      <c r="L342">
        <v>10</v>
      </c>
      <c r="M342">
        <v>1</v>
      </c>
      <c r="N342">
        <v>8.25</v>
      </c>
      <c r="O342">
        <v>7.4</v>
      </c>
      <c r="P342">
        <v>0</v>
      </c>
      <c r="Q342">
        <v>49</v>
      </c>
      <c r="R342">
        <v>57</v>
      </c>
    </row>
    <row r="343" spans="1:18">
      <c r="A343" t="s">
        <v>507</v>
      </c>
      <c r="B343">
        <v>1</v>
      </c>
      <c r="C343" t="s">
        <v>508</v>
      </c>
      <c r="D343" t="s">
        <v>20</v>
      </c>
      <c r="E343" t="s">
        <v>20</v>
      </c>
      <c r="F343" t="s">
        <v>12490</v>
      </c>
      <c r="G343">
        <v>319</v>
      </c>
      <c r="H343" t="s">
        <v>123</v>
      </c>
      <c r="I343">
        <v>89</v>
      </c>
      <c r="J343" t="s">
        <v>123</v>
      </c>
      <c r="K343">
        <v>70</v>
      </c>
      <c r="L343">
        <v>10</v>
      </c>
      <c r="M343">
        <v>1</v>
      </c>
      <c r="N343">
        <v>8.25</v>
      </c>
      <c r="O343">
        <v>7.4</v>
      </c>
      <c r="P343">
        <v>0</v>
      </c>
      <c r="Q343">
        <v>49</v>
      </c>
      <c r="R343">
        <v>57</v>
      </c>
    </row>
    <row r="344" spans="1:18">
      <c r="A344" t="s">
        <v>3621</v>
      </c>
      <c r="B344">
        <v>1</v>
      </c>
      <c r="C344" t="s">
        <v>3622</v>
      </c>
      <c r="D344" t="s">
        <v>20</v>
      </c>
      <c r="E344" t="s">
        <v>20</v>
      </c>
      <c r="F344" t="s">
        <v>12925</v>
      </c>
      <c r="G344">
        <v>344</v>
      </c>
      <c r="H344" t="s">
        <v>337</v>
      </c>
      <c r="I344">
        <v>50</v>
      </c>
      <c r="J344" t="s">
        <v>337</v>
      </c>
      <c r="K344">
        <v>40</v>
      </c>
      <c r="L344">
        <v>48</v>
      </c>
      <c r="M344">
        <v>1</v>
      </c>
      <c r="N344">
        <v>8.25</v>
      </c>
      <c r="O344">
        <v>10</v>
      </c>
      <c r="P344">
        <v>0</v>
      </c>
      <c r="Q344">
        <v>6</v>
      </c>
      <c r="R344">
        <v>1</v>
      </c>
    </row>
    <row r="345" spans="1:18">
      <c r="A345" t="s">
        <v>4678</v>
      </c>
      <c r="B345">
        <v>1</v>
      </c>
      <c r="C345" t="s">
        <v>4679</v>
      </c>
      <c r="D345" t="s">
        <v>20</v>
      </c>
      <c r="E345" t="s">
        <v>20</v>
      </c>
      <c r="F345" t="s">
        <v>12926</v>
      </c>
      <c r="G345">
        <v>347</v>
      </c>
      <c r="H345" t="s">
        <v>72</v>
      </c>
      <c r="J345" t="s">
        <v>72</v>
      </c>
      <c r="L345">
        <v>2</v>
      </c>
      <c r="M345">
        <v>1</v>
      </c>
      <c r="N345">
        <v>10</v>
      </c>
      <c r="O345">
        <v>6.6</v>
      </c>
      <c r="P345">
        <v>0</v>
      </c>
      <c r="Q345">
        <v>246</v>
      </c>
      <c r="R345">
        <v>585</v>
      </c>
    </row>
    <row r="346" spans="1:18">
      <c r="A346" t="s">
        <v>5811</v>
      </c>
      <c r="B346">
        <v>1</v>
      </c>
      <c r="C346" t="s">
        <v>5812</v>
      </c>
      <c r="D346" t="s">
        <v>20</v>
      </c>
      <c r="E346" t="s">
        <v>20</v>
      </c>
      <c r="F346" t="s">
        <v>12926</v>
      </c>
      <c r="G346">
        <v>347</v>
      </c>
      <c r="H346" t="s">
        <v>72</v>
      </c>
      <c r="I346">
        <v>57</v>
      </c>
      <c r="J346" t="s">
        <v>72</v>
      </c>
      <c r="K346">
        <v>78</v>
      </c>
      <c r="L346">
        <v>2</v>
      </c>
      <c r="M346">
        <v>1</v>
      </c>
      <c r="N346">
        <v>10</v>
      </c>
      <c r="O346">
        <v>6.6</v>
      </c>
      <c r="P346">
        <v>0</v>
      </c>
      <c r="Q346">
        <v>247</v>
      </c>
      <c r="R346">
        <v>580</v>
      </c>
    </row>
    <row r="347" spans="1:18">
      <c r="A347" t="s">
        <v>7143</v>
      </c>
      <c r="B347">
        <v>1</v>
      </c>
      <c r="C347" t="s">
        <v>5812</v>
      </c>
      <c r="D347" t="s">
        <v>20</v>
      </c>
      <c r="E347" t="s">
        <v>20</v>
      </c>
      <c r="F347" t="s">
        <v>12926</v>
      </c>
      <c r="G347">
        <v>347</v>
      </c>
      <c r="H347" t="s">
        <v>72</v>
      </c>
      <c r="I347">
        <v>46</v>
      </c>
      <c r="J347" t="s">
        <v>72</v>
      </c>
      <c r="K347">
        <v>68</v>
      </c>
      <c r="L347">
        <v>2</v>
      </c>
      <c r="M347">
        <v>1</v>
      </c>
      <c r="N347">
        <v>10</v>
      </c>
      <c r="O347">
        <v>6.6</v>
      </c>
      <c r="P347">
        <v>0</v>
      </c>
      <c r="Q347">
        <v>250</v>
      </c>
      <c r="R347">
        <v>580</v>
      </c>
    </row>
    <row r="348" spans="1:18">
      <c r="A348" t="s">
        <v>8212</v>
      </c>
      <c r="B348">
        <v>1</v>
      </c>
      <c r="C348" t="s">
        <v>5812</v>
      </c>
      <c r="D348" t="s">
        <v>20</v>
      </c>
      <c r="E348" t="s">
        <v>20</v>
      </c>
      <c r="F348" t="s">
        <v>12926</v>
      </c>
      <c r="G348">
        <v>347</v>
      </c>
      <c r="H348" t="s">
        <v>72</v>
      </c>
      <c r="I348">
        <v>46</v>
      </c>
      <c r="J348" t="s">
        <v>72</v>
      </c>
      <c r="K348">
        <v>68</v>
      </c>
      <c r="L348">
        <v>2</v>
      </c>
      <c r="M348">
        <v>1</v>
      </c>
      <c r="N348">
        <v>10</v>
      </c>
      <c r="O348">
        <v>6.6</v>
      </c>
      <c r="P348">
        <v>0</v>
      </c>
      <c r="Q348">
        <v>251</v>
      </c>
      <c r="R348">
        <v>580</v>
      </c>
    </row>
    <row r="349" spans="1:18">
      <c r="A349" t="s">
        <v>8317</v>
      </c>
      <c r="B349">
        <v>1</v>
      </c>
      <c r="C349" t="s">
        <v>5812</v>
      </c>
      <c r="D349" t="s">
        <v>20</v>
      </c>
      <c r="E349" t="s">
        <v>20</v>
      </c>
      <c r="F349" t="s">
        <v>12927</v>
      </c>
      <c r="G349">
        <v>766</v>
      </c>
      <c r="L349">
        <v>2</v>
      </c>
      <c r="M349">
        <v>1</v>
      </c>
      <c r="N349">
        <v>10</v>
      </c>
      <c r="O349">
        <v>6.6</v>
      </c>
      <c r="P349">
        <v>0</v>
      </c>
      <c r="Q349">
        <v>250</v>
      </c>
      <c r="R349">
        <v>580</v>
      </c>
    </row>
    <row r="350" spans="1:18">
      <c r="A350" t="s">
        <v>9653</v>
      </c>
      <c r="B350">
        <v>1</v>
      </c>
      <c r="C350" t="s">
        <v>865</v>
      </c>
      <c r="D350" t="s">
        <v>20</v>
      </c>
      <c r="E350" t="s">
        <v>20</v>
      </c>
      <c r="F350" t="s">
        <v>12491</v>
      </c>
      <c r="G350">
        <v>819</v>
      </c>
      <c r="H350" t="s">
        <v>187</v>
      </c>
      <c r="J350" t="s">
        <v>187</v>
      </c>
      <c r="L350">
        <v>2</v>
      </c>
      <c r="M350">
        <v>1</v>
      </c>
      <c r="N350">
        <v>10</v>
      </c>
      <c r="O350">
        <v>6.6</v>
      </c>
      <c r="P350">
        <v>0</v>
      </c>
      <c r="Q350">
        <v>312</v>
      </c>
      <c r="R350">
        <v>561</v>
      </c>
    </row>
    <row r="351" spans="1:18">
      <c r="A351" t="s">
        <v>10027</v>
      </c>
      <c r="B351">
        <v>1</v>
      </c>
      <c r="C351" t="s">
        <v>865</v>
      </c>
      <c r="D351" t="s">
        <v>20</v>
      </c>
      <c r="E351" t="s">
        <v>20</v>
      </c>
      <c r="F351" t="s">
        <v>12491</v>
      </c>
      <c r="G351">
        <v>819</v>
      </c>
      <c r="H351" t="s">
        <v>187</v>
      </c>
      <c r="J351" t="s">
        <v>187</v>
      </c>
      <c r="L351">
        <v>2</v>
      </c>
      <c r="M351">
        <v>1</v>
      </c>
      <c r="N351">
        <v>10</v>
      </c>
      <c r="O351">
        <v>6.6</v>
      </c>
      <c r="P351">
        <v>0</v>
      </c>
      <c r="Q351">
        <v>308</v>
      </c>
      <c r="R351">
        <v>561</v>
      </c>
    </row>
    <row r="352" spans="1:18">
      <c r="A352" t="s">
        <v>863</v>
      </c>
      <c r="B352">
        <v>1</v>
      </c>
      <c r="C352" t="s">
        <v>865</v>
      </c>
      <c r="D352" t="s">
        <v>20</v>
      </c>
      <c r="E352" t="s">
        <v>20</v>
      </c>
      <c r="F352" t="s">
        <v>12491</v>
      </c>
      <c r="G352">
        <v>819</v>
      </c>
      <c r="H352" t="s">
        <v>187</v>
      </c>
      <c r="I352">
        <v>49</v>
      </c>
      <c r="J352" t="s">
        <v>187</v>
      </c>
      <c r="K352">
        <v>73</v>
      </c>
      <c r="L352">
        <v>2</v>
      </c>
      <c r="M352">
        <v>1</v>
      </c>
      <c r="N352">
        <v>10</v>
      </c>
      <c r="O352">
        <v>6.6</v>
      </c>
      <c r="P352">
        <v>0</v>
      </c>
      <c r="Q352">
        <v>308</v>
      </c>
      <c r="R352">
        <v>561</v>
      </c>
    </row>
    <row r="353" spans="1:18">
      <c r="A353" t="s">
        <v>4763</v>
      </c>
      <c r="B353">
        <v>1</v>
      </c>
      <c r="C353" t="s">
        <v>2663</v>
      </c>
      <c r="D353" t="s">
        <v>20</v>
      </c>
      <c r="E353" t="s">
        <v>20</v>
      </c>
      <c r="F353" t="s">
        <v>12928</v>
      </c>
      <c r="G353">
        <v>320</v>
      </c>
      <c r="H353" t="s">
        <v>224</v>
      </c>
      <c r="I353">
        <v>45</v>
      </c>
      <c r="J353" t="s">
        <v>224</v>
      </c>
      <c r="K353">
        <v>26</v>
      </c>
      <c r="L353">
        <v>2</v>
      </c>
      <c r="M353">
        <v>1</v>
      </c>
      <c r="N353">
        <v>8.25</v>
      </c>
      <c r="O353">
        <v>5.4</v>
      </c>
      <c r="P353">
        <v>0</v>
      </c>
      <c r="Q353">
        <v>81</v>
      </c>
      <c r="R353">
        <v>154</v>
      </c>
    </row>
    <row r="354" spans="1:18">
      <c r="A354" t="s">
        <v>2739</v>
      </c>
      <c r="B354">
        <v>1</v>
      </c>
      <c r="C354" t="s">
        <v>2740</v>
      </c>
      <c r="D354" t="s">
        <v>20</v>
      </c>
      <c r="E354" t="s">
        <v>20</v>
      </c>
      <c r="F354" t="s">
        <v>12929</v>
      </c>
      <c r="G354">
        <v>321</v>
      </c>
      <c r="H354" t="s">
        <v>72</v>
      </c>
      <c r="I354">
        <v>27</v>
      </c>
      <c r="J354" t="s">
        <v>72</v>
      </c>
      <c r="K354">
        <v>27</v>
      </c>
      <c r="L354">
        <v>2</v>
      </c>
      <c r="M354">
        <v>1</v>
      </c>
      <c r="N354">
        <v>8.25</v>
      </c>
      <c r="O354">
        <v>5.4</v>
      </c>
      <c r="P354">
        <v>0</v>
      </c>
      <c r="Q354">
        <v>107</v>
      </c>
      <c r="R354">
        <v>206</v>
      </c>
    </row>
    <row r="355" spans="1:18">
      <c r="A355" t="s">
        <v>4505</v>
      </c>
      <c r="B355">
        <v>1</v>
      </c>
      <c r="C355" t="s">
        <v>2740</v>
      </c>
      <c r="D355" t="s">
        <v>20</v>
      </c>
      <c r="E355" t="s">
        <v>20</v>
      </c>
      <c r="F355" t="s">
        <v>12929</v>
      </c>
      <c r="G355">
        <v>321</v>
      </c>
      <c r="H355" t="s">
        <v>72</v>
      </c>
      <c r="J355" t="s">
        <v>72</v>
      </c>
      <c r="L355">
        <v>2</v>
      </c>
      <c r="M355">
        <v>1</v>
      </c>
      <c r="N355">
        <v>8.25</v>
      </c>
      <c r="O355">
        <v>5.4</v>
      </c>
      <c r="P355">
        <v>0</v>
      </c>
      <c r="Q355">
        <v>107</v>
      </c>
      <c r="R355">
        <v>206</v>
      </c>
    </row>
    <row r="356" spans="1:18">
      <c r="A356" t="s">
        <v>4871</v>
      </c>
      <c r="B356">
        <v>1</v>
      </c>
      <c r="C356" t="s">
        <v>2740</v>
      </c>
      <c r="D356" t="s">
        <v>20</v>
      </c>
      <c r="E356" t="s">
        <v>20</v>
      </c>
      <c r="F356" t="s">
        <v>12929</v>
      </c>
      <c r="G356">
        <v>321</v>
      </c>
      <c r="H356" t="s">
        <v>72</v>
      </c>
      <c r="I356">
        <v>30</v>
      </c>
      <c r="J356" t="s">
        <v>72</v>
      </c>
      <c r="K356">
        <v>49</v>
      </c>
      <c r="L356">
        <v>2</v>
      </c>
      <c r="M356">
        <v>1</v>
      </c>
      <c r="N356">
        <v>8.25</v>
      </c>
      <c r="O356">
        <v>5.4</v>
      </c>
      <c r="P356">
        <v>0</v>
      </c>
      <c r="Q356">
        <v>107</v>
      </c>
      <c r="R356">
        <v>206</v>
      </c>
    </row>
    <row r="357" spans="1:18">
      <c r="A357" t="s">
        <v>5556</v>
      </c>
      <c r="B357">
        <v>1</v>
      </c>
      <c r="C357" t="s">
        <v>2740</v>
      </c>
      <c r="D357" t="s">
        <v>20</v>
      </c>
      <c r="E357" t="s">
        <v>20</v>
      </c>
      <c r="F357" t="s">
        <v>12929</v>
      </c>
      <c r="G357">
        <v>321</v>
      </c>
      <c r="H357" t="s">
        <v>72</v>
      </c>
      <c r="I357">
        <v>61</v>
      </c>
      <c r="J357" t="s">
        <v>72</v>
      </c>
      <c r="K357">
        <v>44</v>
      </c>
      <c r="L357">
        <v>2</v>
      </c>
      <c r="M357">
        <v>1</v>
      </c>
      <c r="N357">
        <v>8.25</v>
      </c>
      <c r="O357">
        <v>5.4</v>
      </c>
      <c r="P357">
        <v>0</v>
      </c>
      <c r="Q357">
        <v>107</v>
      </c>
      <c r="R357">
        <v>206</v>
      </c>
    </row>
    <row r="358" spans="1:18">
      <c r="A358" t="s">
        <v>5823</v>
      </c>
      <c r="B358">
        <v>1</v>
      </c>
      <c r="C358" t="s">
        <v>5824</v>
      </c>
      <c r="D358" t="s">
        <v>20</v>
      </c>
      <c r="E358" t="s">
        <v>20</v>
      </c>
      <c r="F358" t="s">
        <v>12493</v>
      </c>
      <c r="G358">
        <v>650</v>
      </c>
      <c r="H358" t="s">
        <v>337</v>
      </c>
      <c r="I358">
        <v>133</v>
      </c>
      <c r="L358">
        <v>2</v>
      </c>
      <c r="M358">
        <v>1</v>
      </c>
      <c r="N358">
        <v>8.25</v>
      </c>
      <c r="O358">
        <v>5.4</v>
      </c>
      <c r="P358">
        <v>0</v>
      </c>
      <c r="Q358">
        <v>189</v>
      </c>
    </row>
    <row r="359" spans="1:18">
      <c r="A359" t="s">
        <v>8999</v>
      </c>
      <c r="B359">
        <v>1</v>
      </c>
      <c r="C359" t="s">
        <v>9000</v>
      </c>
      <c r="D359" t="s">
        <v>20</v>
      </c>
      <c r="E359" t="s">
        <v>20</v>
      </c>
      <c r="F359" t="s">
        <v>12493</v>
      </c>
      <c r="G359">
        <v>650</v>
      </c>
      <c r="H359" t="s">
        <v>337</v>
      </c>
      <c r="L359">
        <v>2</v>
      </c>
      <c r="M359">
        <v>1</v>
      </c>
      <c r="N359">
        <v>10</v>
      </c>
      <c r="O359">
        <v>5.4</v>
      </c>
      <c r="P359">
        <v>0</v>
      </c>
      <c r="Q359">
        <v>202</v>
      </c>
    </row>
    <row r="360" spans="1:18">
      <c r="A360" t="s">
        <v>10760</v>
      </c>
      <c r="B360">
        <v>1</v>
      </c>
      <c r="C360" t="s">
        <v>9000</v>
      </c>
      <c r="D360" t="s">
        <v>20</v>
      </c>
      <c r="E360" t="s">
        <v>20</v>
      </c>
      <c r="F360" t="s">
        <v>12493</v>
      </c>
      <c r="G360">
        <v>650</v>
      </c>
      <c r="H360" t="s">
        <v>337</v>
      </c>
      <c r="L360">
        <v>2</v>
      </c>
      <c r="M360">
        <v>1</v>
      </c>
      <c r="N360">
        <v>10</v>
      </c>
      <c r="O360">
        <v>5.4</v>
      </c>
      <c r="P360">
        <v>0</v>
      </c>
      <c r="Q360">
        <v>202</v>
      </c>
    </row>
    <row r="361" spans="1:18">
      <c r="A361" t="s">
        <v>10763</v>
      </c>
      <c r="B361">
        <v>1</v>
      </c>
      <c r="C361" t="s">
        <v>9000</v>
      </c>
      <c r="D361" t="s">
        <v>20</v>
      </c>
      <c r="E361" t="s">
        <v>20</v>
      </c>
      <c r="F361" t="s">
        <v>12493</v>
      </c>
      <c r="G361">
        <v>650</v>
      </c>
      <c r="H361" t="s">
        <v>337</v>
      </c>
      <c r="L361">
        <v>2</v>
      </c>
      <c r="M361">
        <v>1</v>
      </c>
      <c r="N361">
        <v>10</v>
      </c>
      <c r="O361">
        <v>5.4</v>
      </c>
      <c r="P361">
        <v>0</v>
      </c>
      <c r="Q361">
        <v>202</v>
      </c>
    </row>
    <row r="362" spans="1:18">
      <c r="A362" t="s">
        <v>5664</v>
      </c>
      <c r="B362">
        <v>1</v>
      </c>
      <c r="C362" t="s">
        <v>5665</v>
      </c>
      <c r="D362" t="s">
        <v>20</v>
      </c>
      <c r="E362" t="s">
        <v>20</v>
      </c>
      <c r="F362" t="s">
        <v>12494</v>
      </c>
      <c r="G362">
        <v>651</v>
      </c>
      <c r="H362" t="s">
        <v>72</v>
      </c>
      <c r="J362" t="s">
        <v>187</v>
      </c>
      <c r="L362">
        <v>2</v>
      </c>
      <c r="M362">
        <v>1</v>
      </c>
      <c r="N362">
        <v>11</v>
      </c>
      <c r="O362">
        <v>6.6</v>
      </c>
      <c r="P362">
        <v>0</v>
      </c>
      <c r="Q362">
        <v>174</v>
      </c>
      <c r="R362">
        <v>505</v>
      </c>
    </row>
    <row r="363" spans="1:18">
      <c r="A363">
        <v>96441205</v>
      </c>
      <c r="B363" t="s">
        <v>654</v>
      </c>
      <c r="C363">
        <v>96441295</v>
      </c>
      <c r="D363" t="s">
        <v>20</v>
      </c>
      <c r="E363" t="s">
        <v>1511</v>
      </c>
      <c r="F363" t="s">
        <v>12930</v>
      </c>
      <c r="G363">
        <v>322</v>
      </c>
      <c r="H363" t="s">
        <v>337</v>
      </c>
      <c r="I363">
        <v>50</v>
      </c>
      <c r="J363" t="s">
        <v>337</v>
      </c>
      <c r="K363">
        <v>35</v>
      </c>
      <c r="L363">
        <v>10</v>
      </c>
      <c r="M363">
        <v>1</v>
      </c>
      <c r="N363">
        <v>7</v>
      </c>
      <c r="O363">
        <v>10</v>
      </c>
      <c r="P363">
        <v>0</v>
      </c>
      <c r="Q363">
        <v>17</v>
      </c>
      <c r="R363">
        <v>17</v>
      </c>
    </row>
    <row r="364" spans="1:18">
      <c r="A364" t="s">
        <v>2646</v>
      </c>
      <c r="B364">
        <v>1</v>
      </c>
      <c r="C364" t="s">
        <v>2647</v>
      </c>
      <c r="D364" t="s">
        <v>20</v>
      </c>
      <c r="E364" t="s">
        <v>20</v>
      </c>
      <c r="F364" t="s">
        <v>12930</v>
      </c>
      <c r="G364">
        <v>322</v>
      </c>
      <c r="H364" t="s">
        <v>72</v>
      </c>
      <c r="I364">
        <v>27</v>
      </c>
      <c r="J364" t="s">
        <v>72</v>
      </c>
      <c r="K364">
        <v>27</v>
      </c>
      <c r="L364">
        <v>10</v>
      </c>
      <c r="M364">
        <v>1</v>
      </c>
      <c r="N364">
        <v>7</v>
      </c>
      <c r="O364">
        <v>10</v>
      </c>
      <c r="P364">
        <v>0</v>
      </c>
      <c r="Q364">
        <v>17</v>
      </c>
      <c r="R364">
        <v>17</v>
      </c>
    </row>
    <row r="365" spans="1:18">
      <c r="A365" t="s">
        <v>2658</v>
      </c>
      <c r="B365">
        <v>1</v>
      </c>
      <c r="C365" t="s">
        <v>2659</v>
      </c>
      <c r="D365" t="s">
        <v>20</v>
      </c>
      <c r="E365" t="s">
        <v>20</v>
      </c>
      <c r="F365" t="s">
        <v>12930</v>
      </c>
      <c r="G365">
        <v>322</v>
      </c>
      <c r="H365" t="s">
        <v>337</v>
      </c>
      <c r="I365">
        <v>35</v>
      </c>
      <c r="J365" t="s">
        <v>337</v>
      </c>
      <c r="K365">
        <v>27</v>
      </c>
      <c r="L365">
        <v>10</v>
      </c>
      <c r="M365">
        <v>1</v>
      </c>
      <c r="N365">
        <v>7</v>
      </c>
      <c r="O365">
        <v>10</v>
      </c>
      <c r="P365">
        <v>0</v>
      </c>
      <c r="Q365">
        <v>3</v>
      </c>
      <c r="R365">
        <v>1</v>
      </c>
    </row>
    <row r="366" spans="1:18">
      <c r="A366" t="s">
        <v>2666</v>
      </c>
      <c r="B366">
        <v>1</v>
      </c>
      <c r="C366" t="s">
        <v>2667</v>
      </c>
      <c r="D366" t="s">
        <v>20</v>
      </c>
      <c r="E366" t="s">
        <v>20</v>
      </c>
      <c r="F366" t="s">
        <v>12930</v>
      </c>
      <c r="G366">
        <v>322</v>
      </c>
      <c r="H366" t="s">
        <v>72</v>
      </c>
      <c r="I366">
        <v>27</v>
      </c>
      <c r="J366" t="s">
        <v>72</v>
      </c>
      <c r="K366">
        <v>27</v>
      </c>
      <c r="L366">
        <v>10</v>
      </c>
      <c r="M366">
        <v>1</v>
      </c>
      <c r="N366">
        <v>7</v>
      </c>
      <c r="O366">
        <v>10</v>
      </c>
      <c r="P366">
        <v>0</v>
      </c>
      <c r="Q366">
        <v>3</v>
      </c>
      <c r="R366">
        <v>3</v>
      </c>
    </row>
    <row r="367" spans="1:18">
      <c r="A367" t="s">
        <v>2670</v>
      </c>
      <c r="B367">
        <v>1</v>
      </c>
      <c r="C367" t="s">
        <v>2671</v>
      </c>
      <c r="D367" t="s">
        <v>20</v>
      </c>
      <c r="E367" t="s">
        <v>20</v>
      </c>
      <c r="F367" t="s">
        <v>12930</v>
      </c>
      <c r="G367">
        <v>322</v>
      </c>
      <c r="H367" t="s">
        <v>72</v>
      </c>
      <c r="I367">
        <v>34</v>
      </c>
      <c r="J367" t="s">
        <v>72</v>
      </c>
      <c r="K367">
        <v>27</v>
      </c>
      <c r="L367">
        <v>10</v>
      </c>
      <c r="M367">
        <v>1</v>
      </c>
      <c r="N367">
        <v>7</v>
      </c>
      <c r="O367">
        <v>10</v>
      </c>
      <c r="P367">
        <v>0</v>
      </c>
      <c r="Q367">
        <v>3</v>
      </c>
      <c r="R367">
        <v>3</v>
      </c>
    </row>
    <row r="368" spans="1:18">
      <c r="A368" t="s">
        <v>2681</v>
      </c>
      <c r="B368">
        <v>1</v>
      </c>
      <c r="C368" t="s">
        <v>2682</v>
      </c>
      <c r="D368" t="s">
        <v>20</v>
      </c>
      <c r="E368" t="s">
        <v>20</v>
      </c>
      <c r="F368" t="s">
        <v>12930</v>
      </c>
      <c r="G368">
        <v>322</v>
      </c>
      <c r="H368" t="s">
        <v>72</v>
      </c>
      <c r="I368">
        <v>27</v>
      </c>
      <c r="J368" t="s">
        <v>72</v>
      </c>
      <c r="K368">
        <v>27</v>
      </c>
      <c r="L368">
        <v>10</v>
      </c>
      <c r="M368">
        <v>1</v>
      </c>
      <c r="N368">
        <v>7</v>
      </c>
      <c r="O368">
        <v>10</v>
      </c>
      <c r="P368">
        <v>0</v>
      </c>
      <c r="Q368">
        <v>6</v>
      </c>
      <c r="R368">
        <v>24</v>
      </c>
    </row>
    <row r="369" spans="1:18">
      <c r="A369" t="s">
        <v>2734</v>
      </c>
      <c r="B369">
        <v>1</v>
      </c>
      <c r="C369" t="s">
        <v>2735</v>
      </c>
      <c r="D369" t="s">
        <v>20</v>
      </c>
      <c r="E369" t="s">
        <v>20</v>
      </c>
      <c r="F369" t="s">
        <v>12930</v>
      </c>
      <c r="G369">
        <v>322</v>
      </c>
      <c r="H369" t="s">
        <v>72</v>
      </c>
      <c r="I369">
        <v>27</v>
      </c>
      <c r="J369" t="s">
        <v>72</v>
      </c>
      <c r="K369">
        <v>27</v>
      </c>
      <c r="L369">
        <v>10</v>
      </c>
      <c r="M369">
        <v>1</v>
      </c>
      <c r="N369">
        <v>10</v>
      </c>
      <c r="O369">
        <v>6.6</v>
      </c>
      <c r="P369">
        <v>0</v>
      </c>
      <c r="R369">
        <v>1</v>
      </c>
    </row>
    <row r="370" spans="1:18">
      <c r="A370" t="s">
        <v>4766</v>
      </c>
      <c r="B370">
        <v>1</v>
      </c>
      <c r="C370" t="s">
        <v>2682</v>
      </c>
      <c r="D370" t="s">
        <v>20</v>
      </c>
      <c r="E370" t="s">
        <v>20</v>
      </c>
      <c r="F370" t="s">
        <v>12930</v>
      </c>
      <c r="G370">
        <v>322</v>
      </c>
      <c r="H370" t="s">
        <v>337</v>
      </c>
      <c r="I370">
        <v>35</v>
      </c>
      <c r="J370" t="s">
        <v>337</v>
      </c>
      <c r="K370">
        <v>35</v>
      </c>
      <c r="L370">
        <v>10</v>
      </c>
      <c r="M370">
        <v>1</v>
      </c>
      <c r="N370">
        <v>7</v>
      </c>
      <c r="O370">
        <v>10</v>
      </c>
      <c r="P370">
        <v>0</v>
      </c>
      <c r="Q370">
        <v>6</v>
      </c>
      <c r="R370">
        <v>24</v>
      </c>
    </row>
    <row r="371" spans="1:18">
      <c r="A371" t="s">
        <v>5574</v>
      </c>
      <c r="B371">
        <v>1</v>
      </c>
      <c r="C371" t="s">
        <v>5575</v>
      </c>
      <c r="D371" t="s">
        <v>20</v>
      </c>
      <c r="E371" t="s">
        <v>20</v>
      </c>
      <c r="F371" t="s">
        <v>12930</v>
      </c>
      <c r="G371">
        <v>322</v>
      </c>
      <c r="H371" t="s">
        <v>337</v>
      </c>
      <c r="J371" t="s">
        <v>337</v>
      </c>
      <c r="L371">
        <v>10</v>
      </c>
      <c r="M371">
        <v>1</v>
      </c>
      <c r="N371">
        <v>7</v>
      </c>
      <c r="O371">
        <v>10</v>
      </c>
      <c r="P371">
        <v>0</v>
      </c>
      <c r="Q371">
        <v>3</v>
      </c>
      <c r="R371">
        <v>4</v>
      </c>
    </row>
    <row r="372" spans="1:18">
      <c r="A372" t="s">
        <v>4496</v>
      </c>
      <c r="B372">
        <v>1</v>
      </c>
      <c r="C372" t="s">
        <v>4497</v>
      </c>
      <c r="D372" t="s">
        <v>20</v>
      </c>
      <c r="E372" t="s">
        <v>20</v>
      </c>
      <c r="F372" t="s">
        <v>12495</v>
      </c>
      <c r="G372">
        <v>772</v>
      </c>
      <c r="H372" t="s">
        <v>337</v>
      </c>
      <c r="I372">
        <v>88</v>
      </c>
      <c r="J372" t="s">
        <v>337</v>
      </c>
      <c r="K372">
        <v>38</v>
      </c>
      <c r="L372">
        <v>10</v>
      </c>
      <c r="M372">
        <v>1</v>
      </c>
      <c r="N372">
        <v>10</v>
      </c>
      <c r="O372">
        <v>6.6</v>
      </c>
      <c r="P372">
        <v>0</v>
      </c>
      <c r="Q372">
        <v>4</v>
      </c>
      <c r="R372">
        <v>17</v>
      </c>
    </row>
    <row r="373" spans="1:18">
      <c r="A373" t="s">
        <v>8992</v>
      </c>
      <c r="B373">
        <v>1</v>
      </c>
      <c r="C373" t="s">
        <v>4497</v>
      </c>
      <c r="D373" t="s">
        <v>20</v>
      </c>
      <c r="E373" t="s">
        <v>20</v>
      </c>
      <c r="F373" t="s">
        <v>12495</v>
      </c>
      <c r="G373">
        <v>772</v>
      </c>
      <c r="H373" t="s">
        <v>337</v>
      </c>
      <c r="I373">
        <v>80</v>
      </c>
      <c r="J373" t="s">
        <v>337</v>
      </c>
      <c r="K373">
        <v>50</v>
      </c>
      <c r="L373">
        <v>10</v>
      </c>
      <c r="M373">
        <v>1</v>
      </c>
      <c r="N373">
        <v>10</v>
      </c>
      <c r="O373">
        <v>6.6</v>
      </c>
      <c r="P373">
        <v>0</v>
      </c>
      <c r="Q373">
        <v>4</v>
      </c>
      <c r="R373">
        <v>17</v>
      </c>
    </row>
    <row r="374" spans="1:18">
      <c r="A374" t="s">
        <v>7431</v>
      </c>
      <c r="B374">
        <v>1</v>
      </c>
      <c r="C374" t="s">
        <v>7432</v>
      </c>
      <c r="D374" t="s">
        <v>20</v>
      </c>
      <c r="E374" t="s">
        <v>20</v>
      </c>
      <c r="F374" t="s">
        <v>12931</v>
      </c>
      <c r="G374">
        <v>704</v>
      </c>
      <c r="H374" t="s">
        <v>72</v>
      </c>
      <c r="J374" t="s">
        <v>72</v>
      </c>
      <c r="L374">
        <v>2</v>
      </c>
      <c r="M374">
        <v>1</v>
      </c>
      <c r="N374">
        <v>10</v>
      </c>
      <c r="O374">
        <v>8.25</v>
      </c>
      <c r="P374">
        <v>0</v>
      </c>
      <c r="Q374">
        <v>404</v>
      </c>
      <c r="R374">
        <v>324</v>
      </c>
    </row>
    <row r="375" spans="1:18">
      <c r="A375" t="s">
        <v>5551</v>
      </c>
      <c r="B375">
        <v>1</v>
      </c>
      <c r="C375" t="s">
        <v>540</v>
      </c>
      <c r="D375" t="s">
        <v>20</v>
      </c>
      <c r="E375" t="s">
        <v>20</v>
      </c>
      <c r="F375" t="s">
        <v>12932</v>
      </c>
      <c r="G375">
        <v>653</v>
      </c>
      <c r="H375" t="s">
        <v>72</v>
      </c>
      <c r="I375">
        <v>44</v>
      </c>
      <c r="J375" t="s">
        <v>72</v>
      </c>
      <c r="K375">
        <v>56</v>
      </c>
      <c r="L375">
        <v>4</v>
      </c>
      <c r="M375">
        <v>1</v>
      </c>
      <c r="N375">
        <v>8.25</v>
      </c>
      <c r="O375">
        <v>7.4</v>
      </c>
      <c r="P375">
        <v>0</v>
      </c>
      <c r="Q375">
        <v>89</v>
      </c>
      <c r="R375">
        <v>177</v>
      </c>
    </row>
    <row r="376" spans="1:18">
      <c r="A376" t="s">
        <v>5553</v>
      </c>
      <c r="B376">
        <v>1</v>
      </c>
      <c r="C376" t="s">
        <v>540</v>
      </c>
      <c r="D376" t="s">
        <v>20</v>
      </c>
      <c r="E376" t="s">
        <v>20</v>
      </c>
      <c r="F376" t="s">
        <v>12932</v>
      </c>
      <c r="G376">
        <v>653</v>
      </c>
      <c r="H376" t="s">
        <v>72</v>
      </c>
      <c r="I376">
        <v>49</v>
      </c>
      <c r="J376" t="s">
        <v>72</v>
      </c>
      <c r="K376">
        <v>43</v>
      </c>
      <c r="L376">
        <v>4</v>
      </c>
      <c r="M376">
        <v>1</v>
      </c>
      <c r="N376">
        <v>8.25</v>
      </c>
      <c r="O376">
        <v>7.4</v>
      </c>
      <c r="P376">
        <v>0</v>
      </c>
      <c r="Q376">
        <v>82</v>
      </c>
      <c r="R376">
        <v>169</v>
      </c>
    </row>
    <row r="377" spans="1:18">
      <c r="A377" t="s">
        <v>5797</v>
      </c>
      <c r="B377">
        <v>1</v>
      </c>
      <c r="C377" t="s">
        <v>540</v>
      </c>
      <c r="D377" t="s">
        <v>20</v>
      </c>
      <c r="E377" t="s">
        <v>20</v>
      </c>
      <c r="F377" t="s">
        <v>12932</v>
      </c>
      <c r="G377">
        <v>653</v>
      </c>
      <c r="H377" t="s">
        <v>72</v>
      </c>
      <c r="J377" t="s">
        <v>72</v>
      </c>
      <c r="N377">
        <v>8.25</v>
      </c>
      <c r="O377">
        <v>7.4</v>
      </c>
      <c r="P377">
        <v>0</v>
      </c>
      <c r="Q377">
        <v>82</v>
      </c>
      <c r="R377">
        <v>169</v>
      </c>
    </row>
    <row r="378" spans="1:18">
      <c r="A378" t="s">
        <v>5798</v>
      </c>
      <c r="B378">
        <v>1</v>
      </c>
      <c r="C378" t="s">
        <v>540</v>
      </c>
      <c r="D378" t="s">
        <v>20</v>
      </c>
      <c r="E378" t="s">
        <v>20</v>
      </c>
      <c r="F378" t="s">
        <v>12932</v>
      </c>
      <c r="G378">
        <v>653</v>
      </c>
      <c r="H378" t="s">
        <v>72</v>
      </c>
      <c r="J378" t="s">
        <v>72</v>
      </c>
      <c r="N378">
        <v>8.25</v>
      </c>
      <c r="O378">
        <v>7.4</v>
      </c>
      <c r="P378">
        <v>0</v>
      </c>
    </row>
    <row r="379" spans="1:18">
      <c r="A379" t="s">
        <v>5800</v>
      </c>
      <c r="B379">
        <v>1</v>
      </c>
      <c r="C379" t="s">
        <v>540</v>
      </c>
      <c r="D379" t="s">
        <v>20</v>
      </c>
      <c r="E379" t="s">
        <v>20</v>
      </c>
      <c r="F379" t="s">
        <v>12932</v>
      </c>
      <c r="G379">
        <v>653</v>
      </c>
      <c r="H379" t="s">
        <v>72</v>
      </c>
      <c r="J379" t="s">
        <v>72</v>
      </c>
      <c r="N379">
        <v>8.25</v>
      </c>
      <c r="O379">
        <v>7.4</v>
      </c>
      <c r="P379">
        <v>0</v>
      </c>
    </row>
    <row r="380" spans="1:18">
      <c r="A380" t="s">
        <v>5803</v>
      </c>
      <c r="B380">
        <v>1</v>
      </c>
      <c r="C380" t="s">
        <v>540</v>
      </c>
      <c r="D380" t="s">
        <v>20</v>
      </c>
      <c r="E380" t="s">
        <v>20</v>
      </c>
      <c r="F380" t="s">
        <v>12932</v>
      </c>
      <c r="G380">
        <v>653</v>
      </c>
      <c r="H380" t="s">
        <v>72</v>
      </c>
      <c r="J380" t="s">
        <v>72</v>
      </c>
      <c r="N380">
        <v>8.25</v>
      </c>
      <c r="O380">
        <v>7.4</v>
      </c>
      <c r="P380">
        <v>0</v>
      </c>
      <c r="Q380">
        <v>89</v>
      </c>
      <c r="R380">
        <v>177</v>
      </c>
    </row>
    <row r="381" spans="1:18">
      <c r="A381" t="s">
        <v>538</v>
      </c>
      <c r="B381">
        <v>1</v>
      </c>
      <c r="C381" t="s">
        <v>540</v>
      </c>
      <c r="D381" t="s">
        <v>20</v>
      </c>
      <c r="E381" t="s">
        <v>20</v>
      </c>
      <c r="F381" t="s">
        <v>12932</v>
      </c>
      <c r="G381">
        <v>653</v>
      </c>
      <c r="H381" t="s">
        <v>337</v>
      </c>
      <c r="J381" t="s">
        <v>337</v>
      </c>
      <c r="L381">
        <v>4</v>
      </c>
      <c r="M381">
        <v>1</v>
      </c>
      <c r="N381">
        <v>8.25</v>
      </c>
      <c r="O381">
        <v>7.4</v>
      </c>
      <c r="P381">
        <v>0</v>
      </c>
      <c r="Q381">
        <v>89</v>
      </c>
      <c r="R381">
        <v>177</v>
      </c>
    </row>
    <row r="382" spans="1:18">
      <c r="A382" t="s">
        <v>4103</v>
      </c>
      <c r="B382">
        <v>1</v>
      </c>
      <c r="C382" t="s">
        <v>4104</v>
      </c>
      <c r="D382" t="s">
        <v>1511</v>
      </c>
      <c r="E382" t="s">
        <v>1511</v>
      </c>
      <c r="F382" t="s">
        <v>12933</v>
      </c>
      <c r="G382">
        <v>257</v>
      </c>
      <c r="H382" t="s">
        <v>224</v>
      </c>
      <c r="I382">
        <v>41</v>
      </c>
      <c r="J382" t="s">
        <v>224</v>
      </c>
      <c r="K382">
        <v>68</v>
      </c>
      <c r="L382">
        <v>12</v>
      </c>
      <c r="M382">
        <v>1</v>
      </c>
      <c r="N382">
        <v>10</v>
      </c>
      <c r="O382">
        <v>8.25</v>
      </c>
      <c r="P382">
        <v>0</v>
      </c>
      <c r="Q382">
        <v>44</v>
      </c>
      <c r="R382">
        <v>59</v>
      </c>
    </row>
    <row r="383" spans="1:18">
      <c r="A383" t="s">
        <v>3846</v>
      </c>
      <c r="B383">
        <v>1</v>
      </c>
      <c r="C383">
        <v>96404891</v>
      </c>
      <c r="D383" t="s">
        <v>1511</v>
      </c>
      <c r="E383" t="s">
        <v>1511</v>
      </c>
      <c r="F383" t="s">
        <v>12934</v>
      </c>
      <c r="G383">
        <v>258</v>
      </c>
      <c r="H383" t="s">
        <v>337</v>
      </c>
      <c r="I383">
        <v>26.976</v>
      </c>
      <c r="J383" t="s">
        <v>337</v>
      </c>
      <c r="K383">
        <v>39.766</v>
      </c>
      <c r="L383">
        <v>6</v>
      </c>
      <c r="M383">
        <v>1</v>
      </c>
      <c r="N383">
        <v>8.25</v>
      </c>
      <c r="O383">
        <v>10</v>
      </c>
      <c r="P383">
        <v>0</v>
      </c>
      <c r="Q383">
        <v>14</v>
      </c>
      <c r="R383">
        <v>88</v>
      </c>
    </row>
    <row r="384" spans="1:18">
      <c r="A384" t="s">
        <v>3848</v>
      </c>
      <c r="B384">
        <v>1</v>
      </c>
      <c r="C384">
        <v>96404891</v>
      </c>
      <c r="D384" t="s">
        <v>1511</v>
      </c>
      <c r="E384" t="s">
        <v>1511</v>
      </c>
      <c r="F384" t="s">
        <v>12934</v>
      </c>
      <c r="G384">
        <v>258</v>
      </c>
      <c r="H384" t="s">
        <v>337</v>
      </c>
      <c r="J384" t="s">
        <v>337</v>
      </c>
      <c r="L384">
        <v>6</v>
      </c>
      <c r="M384">
        <v>1</v>
      </c>
      <c r="N384">
        <v>8.25</v>
      </c>
      <c r="O384">
        <v>10</v>
      </c>
      <c r="P384">
        <v>0</v>
      </c>
      <c r="Q384">
        <v>14</v>
      </c>
      <c r="R384">
        <v>89</v>
      </c>
    </row>
    <row r="385" spans="1:18">
      <c r="A385" t="s">
        <v>12499</v>
      </c>
      <c r="B385">
        <v>1</v>
      </c>
      <c r="C385" t="s">
        <v>1127</v>
      </c>
      <c r="D385" t="s">
        <v>20</v>
      </c>
      <c r="F385" t="s">
        <v>12935</v>
      </c>
      <c r="G385">
        <v>259</v>
      </c>
      <c r="H385" t="s">
        <v>337</v>
      </c>
      <c r="I385">
        <v>60</v>
      </c>
      <c r="J385" t="s">
        <v>337</v>
      </c>
      <c r="K385">
        <v>72</v>
      </c>
      <c r="L385">
        <v>8</v>
      </c>
      <c r="M385">
        <v>1</v>
      </c>
      <c r="N385">
        <v>8.25</v>
      </c>
      <c r="O385">
        <v>10</v>
      </c>
      <c r="P385">
        <v>0</v>
      </c>
      <c r="Q385">
        <v>50</v>
      </c>
      <c r="R385">
        <v>106</v>
      </c>
    </row>
    <row r="386" spans="1:18">
      <c r="A386" t="s">
        <v>1125</v>
      </c>
      <c r="B386">
        <v>1</v>
      </c>
      <c r="C386" t="s">
        <v>1127</v>
      </c>
      <c r="D386" t="s">
        <v>20</v>
      </c>
      <c r="E386" t="s">
        <v>20</v>
      </c>
      <c r="F386" t="s">
        <v>12935</v>
      </c>
      <c r="G386">
        <v>259</v>
      </c>
      <c r="H386" t="s">
        <v>72</v>
      </c>
      <c r="J386" t="s">
        <v>187</v>
      </c>
      <c r="K386">
        <v>85</v>
      </c>
      <c r="L386">
        <v>8</v>
      </c>
      <c r="M386">
        <v>1</v>
      </c>
      <c r="N386">
        <v>8.25</v>
      </c>
      <c r="O386">
        <v>10</v>
      </c>
      <c r="P386">
        <v>0</v>
      </c>
      <c r="Q386">
        <v>50</v>
      </c>
      <c r="R386">
        <v>106</v>
      </c>
    </row>
    <row r="387" spans="1:18">
      <c r="A387" t="s">
        <v>5077</v>
      </c>
      <c r="B387">
        <v>1</v>
      </c>
      <c r="C387">
        <v>92423691</v>
      </c>
      <c r="D387" t="s">
        <v>20</v>
      </c>
      <c r="E387" t="s">
        <v>20</v>
      </c>
      <c r="F387" t="s">
        <v>12935</v>
      </c>
      <c r="G387">
        <v>259</v>
      </c>
      <c r="H387" t="s">
        <v>337</v>
      </c>
      <c r="I387">
        <v>43</v>
      </c>
      <c r="J387" t="s">
        <v>337</v>
      </c>
      <c r="K387">
        <v>60</v>
      </c>
      <c r="L387">
        <v>8</v>
      </c>
      <c r="M387">
        <v>1</v>
      </c>
      <c r="N387">
        <v>8.25</v>
      </c>
      <c r="O387">
        <v>10</v>
      </c>
      <c r="P387">
        <v>0</v>
      </c>
      <c r="Q387">
        <v>72</v>
      </c>
      <c r="R387">
        <v>65</v>
      </c>
    </row>
    <row r="388" spans="1:18">
      <c r="A388" t="s">
        <v>2460</v>
      </c>
      <c r="B388">
        <v>1</v>
      </c>
      <c r="C388">
        <v>92423691</v>
      </c>
      <c r="D388" t="s">
        <v>20</v>
      </c>
      <c r="E388" t="s">
        <v>20</v>
      </c>
      <c r="F388" t="s">
        <v>12935</v>
      </c>
      <c r="G388">
        <v>259</v>
      </c>
      <c r="H388" t="s">
        <v>337</v>
      </c>
      <c r="I388">
        <v>149.802</v>
      </c>
      <c r="J388" t="s">
        <v>337</v>
      </c>
      <c r="K388">
        <v>137.771</v>
      </c>
      <c r="L388">
        <v>8</v>
      </c>
      <c r="M388">
        <v>1</v>
      </c>
      <c r="N388">
        <v>8.25</v>
      </c>
      <c r="O388">
        <v>10</v>
      </c>
      <c r="P388">
        <v>0</v>
      </c>
      <c r="Q388">
        <v>72</v>
      </c>
      <c r="R388">
        <v>65</v>
      </c>
    </row>
    <row r="389" spans="1:18">
      <c r="A389" t="s">
        <v>2469</v>
      </c>
      <c r="B389">
        <v>1</v>
      </c>
      <c r="C389" t="s">
        <v>1127</v>
      </c>
      <c r="D389" t="s">
        <v>20</v>
      </c>
      <c r="E389" t="s">
        <v>20</v>
      </c>
      <c r="F389" t="s">
        <v>12935</v>
      </c>
      <c r="G389">
        <v>259</v>
      </c>
      <c r="H389" t="s">
        <v>337</v>
      </c>
      <c r="I389">
        <v>206.575</v>
      </c>
      <c r="J389" t="s">
        <v>337</v>
      </c>
      <c r="K389">
        <v>473.797</v>
      </c>
      <c r="L389">
        <v>8</v>
      </c>
      <c r="M389">
        <v>1</v>
      </c>
      <c r="N389">
        <v>8.25</v>
      </c>
      <c r="O389">
        <v>10</v>
      </c>
      <c r="P389">
        <v>0</v>
      </c>
      <c r="Q389">
        <v>50</v>
      </c>
      <c r="R389">
        <v>106</v>
      </c>
    </row>
    <row r="390" spans="1:18">
      <c r="A390" t="s">
        <v>12502</v>
      </c>
      <c r="B390">
        <v>2</v>
      </c>
      <c r="C390" t="s">
        <v>12167</v>
      </c>
      <c r="D390" t="s">
        <v>1511</v>
      </c>
      <c r="F390" t="s">
        <v>12936</v>
      </c>
      <c r="G390">
        <v>260</v>
      </c>
      <c r="H390" t="s">
        <v>337</v>
      </c>
      <c r="I390">
        <v>67</v>
      </c>
      <c r="J390" t="s">
        <v>337</v>
      </c>
      <c r="K390">
        <v>67</v>
      </c>
      <c r="L390">
        <v>12</v>
      </c>
      <c r="M390">
        <v>1</v>
      </c>
      <c r="N390">
        <v>10</v>
      </c>
      <c r="O390">
        <v>8.25</v>
      </c>
      <c r="P390">
        <v>0</v>
      </c>
      <c r="Q390">
        <v>50</v>
      </c>
      <c r="R390">
        <v>55</v>
      </c>
    </row>
    <row r="391" spans="1:18">
      <c r="A391" t="s">
        <v>3874</v>
      </c>
      <c r="B391">
        <v>1</v>
      </c>
      <c r="C391" t="s">
        <v>3875</v>
      </c>
      <c r="D391" t="s">
        <v>20</v>
      </c>
      <c r="E391" t="s">
        <v>20</v>
      </c>
      <c r="F391" t="s">
        <v>12937</v>
      </c>
      <c r="G391">
        <v>394</v>
      </c>
      <c r="H391" t="s">
        <v>337</v>
      </c>
      <c r="I391">
        <v>1</v>
      </c>
      <c r="J391" t="s">
        <v>187</v>
      </c>
      <c r="L391">
        <v>4</v>
      </c>
      <c r="M391">
        <v>1</v>
      </c>
      <c r="N391">
        <v>7</v>
      </c>
      <c r="O391">
        <v>10</v>
      </c>
      <c r="P391">
        <v>0</v>
      </c>
      <c r="Q391">
        <v>61</v>
      </c>
      <c r="R391">
        <v>255</v>
      </c>
    </row>
    <row r="392" spans="1:18">
      <c r="A392" t="s">
        <v>4900</v>
      </c>
      <c r="B392">
        <v>1</v>
      </c>
      <c r="C392" t="s">
        <v>3875</v>
      </c>
      <c r="D392" t="s">
        <v>20</v>
      </c>
      <c r="E392" t="s">
        <v>20</v>
      </c>
      <c r="F392" t="s">
        <v>12937</v>
      </c>
      <c r="G392">
        <v>394</v>
      </c>
      <c r="H392" t="s">
        <v>337</v>
      </c>
      <c r="I392">
        <v>43</v>
      </c>
      <c r="J392" t="s">
        <v>187</v>
      </c>
      <c r="L392">
        <v>4</v>
      </c>
      <c r="M392">
        <v>1</v>
      </c>
      <c r="N392">
        <v>7</v>
      </c>
      <c r="O392">
        <v>10</v>
      </c>
      <c r="P392">
        <v>0</v>
      </c>
      <c r="Q392">
        <v>60</v>
      </c>
      <c r="R392">
        <v>255</v>
      </c>
    </row>
    <row r="393" spans="1:18">
      <c r="A393" t="s">
        <v>5287</v>
      </c>
      <c r="B393">
        <v>1</v>
      </c>
      <c r="C393" t="s">
        <v>3875</v>
      </c>
      <c r="D393" t="s">
        <v>20</v>
      </c>
      <c r="E393" t="s">
        <v>20</v>
      </c>
      <c r="F393" t="s">
        <v>12937</v>
      </c>
      <c r="G393">
        <v>394</v>
      </c>
      <c r="H393" t="s">
        <v>337</v>
      </c>
      <c r="I393">
        <v>80</v>
      </c>
      <c r="J393" t="s">
        <v>187</v>
      </c>
      <c r="L393">
        <v>4</v>
      </c>
      <c r="M393">
        <v>1</v>
      </c>
      <c r="N393">
        <v>7</v>
      </c>
      <c r="O393">
        <v>10</v>
      </c>
      <c r="P393">
        <v>0</v>
      </c>
      <c r="Q393">
        <v>62</v>
      </c>
      <c r="R393">
        <v>255</v>
      </c>
    </row>
    <row r="394" spans="1:18">
      <c r="A394" t="s">
        <v>6719</v>
      </c>
      <c r="B394">
        <v>1</v>
      </c>
      <c r="C394" t="s">
        <v>3875</v>
      </c>
      <c r="D394" t="s">
        <v>20</v>
      </c>
      <c r="E394" t="s">
        <v>20</v>
      </c>
      <c r="F394" t="s">
        <v>12937</v>
      </c>
      <c r="G394">
        <v>394</v>
      </c>
      <c r="H394" t="s">
        <v>337</v>
      </c>
      <c r="I394">
        <v>70</v>
      </c>
      <c r="J394" t="s">
        <v>187</v>
      </c>
      <c r="K394">
        <v>64</v>
      </c>
      <c r="L394">
        <v>4</v>
      </c>
      <c r="M394">
        <v>1</v>
      </c>
      <c r="N394">
        <v>7</v>
      </c>
      <c r="O394">
        <v>10</v>
      </c>
      <c r="P394">
        <v>0</v>
      </c>
      <c r="Q394">
        <v>62</v>
      </c>
      <c r="R394">
        <v>255</v>
      </c>
    </row>
    <row r="395" spans="1:18">
      <c r="A395" t="s">
        <v>8232</v>
      </c>
      <c r="B395">
        <v>1</v>
      </c>
      <c r="C395" t="s">
        <v>3875</v>
      </c>
      <c r="D395" t="s">
        <v>20</v>
      </c>
      <c r="E395" t="s">
        <v>20</v>
      </c>
      <c r="F395" t="s">
        <v>12938</v>
      </c>
      <c r="G395">
        <v>735</v>
      </c>
      <c r="H395" t="s">
        <v>337</v>
      </c>
      <c r="J395" t="s">
        <v>337</v>
      </c>
      <c r="L395">
        <v>4</v>
      </c>
      <c r="M395">
        <v>1</v>
      </c>
      <c r="N395">
        <v>7</v>
      </c>
      <c r="O395">
        <v>10</v>
      </c>
      <c r="P395">
        <v>0</v>
      </c>
      <c r="Q395">
        <v>62</v>
      </c>
      <c r="R395">
        <v>254</v>
      </c>
    </row>
    <row r="396" spans="1:18">
      <c r="A396" t="s">
        <v>8093</v>
      </c>
      <c r="B396">
        <v>1</v>
      </c>
      <c r="C396" t="s">
        <v>3875</v>
      </c>
      <c r="D396" t="s">
        <v>20</v>
      </c>
      <c r="E396" t="s">
        <v>20</v>
      </c>
      <c r="F396" t="s">
        <v>12938</v>
      </c>
      <c r="G396">
        <v>735</v>
      </c>
      <c r="H396" t="s">
        <v>337</v>
      </c>
      <c r="I396">
        <v>71</v>
      </c>
      <c r="J396" t="s">
        <v>337</v>
      </c>
      <c r="K396">
        <v>88</v>
      </c>
      <c r="L396">
        <v>4</v>
      </c>
      <c r="M396">
        <v>1</v>
      </c>
      <c r="N396">
        <v>7</v>
      </c>
      <c r="O396">
        <v>10</v>
      </c>
      <c r="P396">
        <v>0</v>
      </c>
      <c r="Q396">
        <v>62</v>
      </c>
      <c r="R396">
        <v>255</v>
      </c>
    </row>
    <row r="397" spans="1:18">
      <c r="A397" t="s">
        <v>10419</v>
      </c>
      <c r="B397">
        <v>1</v>
      </c>
      <c r="C397" t="s">
        <v>3875</v>
      </c>
      <c r="D397" t="s">
        <v>20</v>
      </c>
      <c r="E397" t="s">
        <v>20</v>
      </c>
      <c r="F397" t="s">
        <v>12938</v>
      </c>
      <c r="G397">
        <v>735</v>
      </c>
      <c r="L397">
        <v>4</v>
      </c>
      <c r="M397">
        <v>1</v>
      </c>
      <c r="N397">
        <v>7</v>
      </c>
      <c r="O397">
        <v>10</v>
      </c>
      <c r="P397">
        <v>0</v>
      </c>
      <c r="Q397">
        <v>61</v>
      </c>
      <c r="R397">
        <v>255</v>
      </c>
    </row>
    <row r="398" spans="1:18">
      <c r="A398">
        <v>96347801</v>
      </c>
      <c r="B398" t="s">
        <v>2142</v>
      </c>
      <c r="C398">
        <v>96347893</v>
      </c>
      <c r="D398" t="s">
        <v>1511</v>
      </c>
      <c r="E398" t="s">
        <v>1511</v>
      </c>
      <c r="F398" t="s">
        <v>12939</v>
      </c>
      <c r="G398">
        <v>261</v>
      </c>
      <c r="H398" t="s">
        <v>337</v>
      </c>
      <c r="I398">
        <v>27.993</v>
      </c>
      <c r="J398" t="s">
        <v>224</v>
      </c>
      <c r="K398">
        <v>27</v>
      </c>
      <c r="L398">
        <v>9</v>
      </c>
      <c r="M398">
        <v>1</v>
      </c>
      <c r="N398">
        <v>8.25</v>
      </c>
      <c r="O398">
        <v>10</v>
      </c>
      <c r="P398">
        <v>0</v>
      </c>
      <c r="Q398">
        <v>33</v>
      </c>
      <c r="R398">
        <v>59</v>
      </c>
    </row>
    <row r="399" spans="1:18">
      <c r="A399" t="s">
        <v>3842</v>
      </c>
      <c r="B399">
        <v>1</v>
      </c>
      <c r="C399" t="s">
        <v>3843</v>
      </c>
      <c r="D399" t="s">
        <v>20</v>
      </c>
      <c r="E399" t="s">
        <v>20</v>
      </c>
      <c r="F399" t="s">
        <v>12939</v>
      </c>
      <c r="G399">
        <v>261</v>
      </c>
      <c r="H399" t="s">
        <v>337</v>
      </c>
      <c r="I399">
        <v>1</v>
      </c>
      <c r="J399" t="s">
        <v>224</v>
      </c>
      <c r="K399">
        <v>51</v>
      </c>
      <c r="L399">
        <v>9</v>
      </c>
      <c r="M399">
        <v>1</v>
      </c>
      <c r="N399">
        <v>8.25</v>
      </c>
      <c r="O399">
        <v>10</v>
      </c>
      <c r="P399">
        <v>0</v>
      </c>
      <c r="Q399">
        <v>17</v>
      </c>
      <c r="R399">
        <v>74</v>
      </c>
    </row>
    <row r="400" spans="1:18">
      <c r="A400" t="s">
        <v>5086</v>
      </c>
      <c r="B400">
        <v>1</v>
      </c>
      <c r="C400" t="s">
        <v>3843</v>
      </c>
      <c r="D400" t="s">
        <v>20</v>
      </c>
      <c r="E400" t="s">
        <v>20</v>
      </c>
      <c r="F400" t="s">
        <v>12939</v>
      </c>
      <c r="G400">
        <v>261</v>
      </c>
      <c r="H400" t="s">
        <v>337</v>
      </c>
      <c r="I400">
        <v>43</v>
      </c>
      <c r="J400" t="s">
        <v>224</v>
      </c>
      <c r="K400">
        <v>73</v>
      </c>
      <c r="L400">
        <v>9</v>
      </c>
      <c r="M400">
        <v>1</v>
      </c>
      <c r="N400">
        <v>8.25</v>
      </c>
      <c r="O400">
        <v>10</v>
      </c>
      <c r="P400">
        <v>0</v>
      </c>
      <c r="Q400">
        <v>18</v>
      </c>
      <c r="R400">
        <v>74</v>
      </c>
    </row>
    <row r="401" spans="1:18">
      <c r="A401" t="s">
        <v>2416</v>
      </c>
      <c r="B401">
        <v>1</v>
      </c>
      <c r="C401">
        <v>92425091</v>
      </c>
      <c r="D401" t="s">
        <v>20</v>
      </c>
      <c r="E401" t="s">
        <v>20</v>
      </c>
      <c r="F401" t="s">
        <v>12940</v>
      </c>
      <c r="G401">
        <v>262</v>
      </c>
      <c r="H401" t="s">
        <v>337</v>
      </c>
      <c r="I401">
        <v>38.191</v>
      </c>
      <c r="J401" t="s">
        <v>187</v>
      </c>
      <c r="L401">
        <v>6</v>
      </c>
      <c r="M401">
        <v>1</v>
      </c>
      <c r="N401">
        <v>12</v>
      </c>
      <c r="O401">
        <v>10</v>
      </c>
      <c r="P401">
        <v>0</v>
      </c>
      <c r="Q401">
        <v>77</v>
      </c>
      <c r="R401">
        <v>68</v>
      </c>
    </row>
    <row r="402" spans="1:18">
      <c r="A402" t="s">
        <v>2419</v>
      </c>
      <c r="B402">
        <v>1</v>
      </c>
      <c r="C402">
        <v>92425091</v>
      </c>
      <c r="D402" t="s">
        <v>20</v>
      </c>
      <c r="E402" t="s">
        <v>20</v>
      </c>
      <c r="F402" t="s">
        <v>12940</v>
      </c>
      <c r="G402">
        <v>262</v>
      </c>
      <c r="H402" t="s">
        <v>337</v>
      </c>
      <c r="I402">
        <v>1</v>
      </c>
      <c r="J402" t="s">
        <v>187</v>
      </c>
      <c r="L402">
        <v>6</v>
      </c>
      <c r="M402">
        <v>1</v>
      </c>
      <c r="N402">
        <v>12</v>
      </c>
      <c r="O402">
        <v>10</v>
      </c>
      <c r="P402">
        <v>0</v>
      </c>
      <c r="Q402">
        <v>77</v>
      </c>
      <c r="R402">
        <v>68</v>
      </c>
    </row>
    <row r="403" spans="1:18">
      <c r="A403" t="s">
        <v>2466</v>
      </c>
      <c r="B403">
        <v>1</v>
      </c>
      <c r="C403">
        <v>92425091</v>
      </c>
      <c r="D403" t="s">
        <v>20</v>
      </c>
      <c r="E403" t="s">
        <v>20</v>
      </c>
      <c r="F403" t="s">
        <v>12940</v>
      </c>
      <c r="G403">
        <v>262</v>
      </c>
      <c r="H403" t="s">
        <v>337</v>
      </c>
      <c r="I403">
        <v>1</v>
      </c>
      <c r="J403" t="s">
        <v>187</v>
      </c>
      <c r="N403">
        <v>12</v>
      </c>
      <c r="O403">
        <v>10</v>
      </c>
      <c r="P403">
        <v>0</v>
      </c>
      <c r="Q403">
        <v>77</v>
      </c>
      <c r="R403">
        <v>68</v>
      </c>
    </row>
    <row r="404" spans="1:18">
      <c r="A404" t="s">
        <v>5051</v>
      </c>
      <c r="B404">
        <v>1</v>
      </c>
      <c r="C404">
        <v>92425091</v>
      </c>
      <c r="D404" t="s">
        <v>20</v>
      </c>
      <c r="E404" t="s">
        <v>20</v>
      </c>
      <c r="F404" t="s">
        <v>12940</v>
      </c>
      <c r="G404">
        <v>262</v>
      </c>
      <c r="H404" t="s">
        <v>337</v>
      </c>
      <c r="I404">
        <v>43</v>
      </c>
      <c r="J404" t="s">
        <v>187</v>
      </c>
      <c r="K404">
        <v>55</v>
      </c>
      <c r="L404">
        <v>6</v>
      </c>
      <c r="M404">
        <v>1</v>
      </c>
      <c r="N404">
        <v>12</v>
      </c>
      <c r="O404">
        <v>10</v>
      </c>
      <c r="P404">
        <v>0</v>
      </c>
      <c r="Q404">
        <v>21</v>
      </c>
      <c r="R404">
        <v>68</v>
      </c>
    </row>
    <row r="405" spans="1:18">
      <c r="A405" t="s">
        <v>5054</v>
      </c>
      <c r="B405">
        <v>1</v>
      </c>
      <c r="C405">
        <v>92425091</v>
      </c>
      <c r="D405" t="s">
        <v>20</v>
      </c>
      <c r="E405" t="s">
        <v>20</v>
      </c>
      <c r="F405" t="s">
        <v>12940</v>
      </c>
      <c r="G405">
        <v>262</v>
      </c>
      <c r="H405" t="s">
        <v>337</v>
      </c>
      <c r="I405">
        <v>43</v>
      </c>
      <c r="J405" t="s">
        <v>187</v>
      </c>
      <c r="L405">
        <v>6</v>
      </c>
      <c r="M405">
        <v>1</v>
      </c>
      <c r="N405">
        <v>12</v>
      </c>
      <c r="O405">
        <v>10</v>
      </c>
      <c r="P405">
        <v>0</v>
      </c>
      <c r="Q405">
        <v>21</v>
      </c>
      <c r="R405">
        <v>68</v>
      </c>
    </row>
    <row r="406" spans="1:18">
      <c r="A406" t="s">
        <v>1067</v>
      </c>
      <c r="B406">
        <v>1</v>
      </c>
      <c r="C406">
        <v>92425091</v>
      </c>
      <c r="D406" t="s">
        <v>20</v>
      </c>
      <c r="E406" t="s">
        <v>20</v>
      </c>
      <c r="F406" t="s">
        <v>12941</v>
      </c>
      <c r="G406">
        <v>745</v>
      </c>
      <c r="H406" t="s">
        <v>337</v>
      </c>
      <c r="I406">
        <v>38</v>
      </c>
      <c r="J406" t="s">
        <v>337</v>
      </c>
      <c r="K406">
        <v>97</v>
      </c>
      <c r="L406">
        <v>6</v>
      </c>
      <c r="M406">
        <v>1</v>
      </c>
      <c r="N406">
        <v>12</v>
      </c>
      <c r="O406">
        <v>10</v>
      </c>
      <c r="P406">
        <v>0</v>
      </c>
      <c r="Q406">
        <v>21</v>
      </c>
      <c r="R406">
        <v>68</v>
      </c>
    </row>
    <row r="407" spans="1:18">
      <c r="A407" t="s">
        <v>8244</v>
      </c>
      <c r="B407">
        <v>1</v>
      </c>
      <c r="C407">
        <v>92425091</v>
      </c>
      <c r="D407" t="s">
        <v>20</v>
      </c>
      <c r="E407" t="s">
        <v>20</v>
      </c>
      <c r="F407" t="s">
        <v>12941</v>
      </c>
      <c r="G407">
        <v>745</v>
      </c>
      <c r="H407" t="s">
        <v>337</v>
      </c>
      <c r="I407">
        <v>35</v>
      </c>
      <c r="J407" t="s">
        <v>337</v>
      </c>
      <c r="K407">
        <v>82</v>
      </c>
      <c r="L407">
        <v>6</v>
      </c>
      <c r="M407">
        <v>1</v>
      </c>
      <c r="N407">
        <v>12</v>
      </c>
      <c r="O407">
        <v>10</v>
      </c>
      <c r="P407">
        <v>0</v>
      </c>
      <c r="Q407">
        <v>21</v>
      </c>
      <c r="R407">
        <v>68</v>
      </c>
    </row>
    <row r="408" spans="1:18">
      <c r="A408" t="s">
        <v>2431</v>
      </c>
      <c r="B408">
        <v>1</v>
      </c>
      <c r="C408">
        <v>96425893</v>
      </c>
      <c r="D408" t="s">
        <v>1511</v>
      </c>
      <c r="E408" t="s">
        <v>1511</v>
      </c>
      <c r="F408" t="s">
        <v>12942</v>
      </c>
      <c r="G408">
        <v>263</v>
      </c>
      <c r="H408" t="s">
        <v>123</v>
      </c>
      <c r="I408">
        <v>38</v>
      </c>
      <c r="J408" t="s">
        <v>123</v>
      </c>
      <c r="K408">
        <v>115.083</v>
      </c>
      <c r="L408">
        <v>4</v>
      </c>
      <c r="M408">
        <v>1</v>
      </c>
      <c r="N408">
        <v>7</v>
      </c>
      <c r="O408">
        <v>10</v>
      </c>
      <c r="P408">
        <v>0</v>
      </c>
      <c r="Q408">
        <v>61</v>
      </c>
      <c r="R408">
        <v>255</v>
      </c>
    </row>
    <row r="409" spans="1:18">
      <c r="A409">
        <v>92423201</v>
      </c>
      <c r="B409" t="s">
        <v>654</v>
      </c>
      <c r="C409">
        <v>92423291</v>
      </c>
      <c r="D409" t="s">
        <v>20</v>
      </c>
      <c r="F409" t="s">
        <v>12943</v>
      </c>
      <c r="G409">
        <v>264</v>
      </c>
      <c r="H409" t="s">
        <v>337</v>
      </c>
      <c r="I409">
        <v>132.162</v>
      </c>
      <c r="J409" t="s">
        <v>337</v>
      </c>
      <c r="K409">
        <v>148.558</v>
      </c>
      <c r="L409">
        <v>12</v>
      </c>
      <c r="M409">
        <v>1</v>
      </c>
      <c r="N409">
        <v>12</v>
      </c>
      <c r="O409">
        <v>10</v>
      </c>
      <c r="P409">
        <v>0</v>
      </c>
      <c r="Q409">
        <v>41</v>
      </c>
      <c r="R409">
        <v>38</v>
      </c>
    </row>
    <row r="410" spans="1:18">
      <c r="A410">
        <v>92423401</v>
      </c>
      <c r="B410" t="s">
        <v>654</v>
      </c>
      <c r="C410">
        <v>92423291</v>
      </c>
      <c r="D410" t="s">
        <v>20</v>
      </c>
      <c r="F410" t="s">
        <v>12943</v>
      </c>
      <c r="G410">
        <v>264</v>
      </c>
      <c r="H410" t="s">
        <v>337</v>
      </c>
      <c r="I410">
        <v>216.207</v>
      </c>
      <c r="J410" t="s">
        <v>337</v>
      </c>
      <c r="K410">
        <v>206.883</v>
      </c>
      <c r="L410">
        <v>12</v>
      </c>
      <c r="M410">
        <v>1</v>
      </c>
      <c r="N410">
        <v>12</v>
      </c>
      <c r="O410">
        <v>10</v>
      </c>
      <c r="P410">
        <v>0</v>
      </c>
      <c r="Q410">
        <v>72</v>
      </c>
      <c r="R410">
        <v>66</v>
      </c>
    </row>
    <row r="411" spans="1:18">
      <c r="A411" t="s">
        <v>9524</v>
      </c>
      <c r="B411">
        <v>1</v>
      </c>
      <c r="C411" t="s">
        <v>9525</v>
      </c>
      <c r="D411" t="s">
        <v>20</v>
      </c>
      <c r="E411" t="s">
        <v>20</v>
      </c>
      <c r="F411" t="s">
        <v>12943</v>
      </c>
      <c r="G411">
        <v>264</v>
      </c>
      <c r="L411">
        <v>8</v>
      </c>
      <c r="M411">
        <v>1</v>
      </c>
      <c r="N411">
        <v>8.25</v>
      </c>
      <c r="O411">
        <v>10</v>
      </c>
      <c r="P411">
        <v>0</v>
      </c>
      <c r="Q411">
        <v>72</v>
      </c>
      <c r="R411">
        <v>65</v>
      </c>
    </row>
    <row r="412" spans="1:18">
      <c r="A412">
        <v>96268605</v>
      </c>
      <c r="B412" t="s">
        <v>2142</v>
      </c>
      <c r="C412">
        <v>96268695</v>
      </c>
      <c r="D412" t="s">
        <v>1511</v>
      </c>
      <c r="E412" t="s">
        <v>1511</v>
      </c>
      <c r="F412" t="s">
        <v>12944</v>
      </c>
      <c r="G412">
        <v>265</v>
      </c>
      <c r="H412" t="s">
        <v>337</v>
      </c>
      <c r="I412">
        <v>60.288</v>
      </c>
      <c r="J412" t="s">
        <v>337</v>
      </c>
      <c r="K412">
        <v>165.827</v>
      </c>
      <c r="L412">
        <v>6</v>
      </c>
      <c r="M412">
        <v>1</v>
      </c>
      <c r="N412">
        <v>12</v>
      </c>
      <c r="O412">
        <v>10</v>
      </c>
      <c r="P412">
        <v>0</v>
      </c>
      <c r="Q412">
        <v>39</v>
      </c>
      <c r="R412">
        <v>115</v>
      </c>
    </row>
    <row r="413" spans="1:18">
      <c r="A413" t="s">
        <v>3807</v>
      </c>
      <c r="B413">
        <v>1</v>
      </c>
      <c r="C413" t="s">
        <v>3808</v>
      </c>
      <c r="D413" t="s">
        <v>20</v>
      </c>
      <c r="E413" t="s">
        <v>20</v>
      </c>
      <c r="F413" t="s">
        <v>12945</v>
      </c>
      <c r="G413">
        <v>668</v>
      </c>
      <c r="H413" t="s">
        <v>337</v>
      </c>
      <c r="I413">
        <v>1</v>
      </c>
      <c r="J413" t="s">
        <v>337</v>
      </c>
      <c r="K413">
        <v>137</v>
      </c>
      <c r="L413">
        <v>6</v>
      </c>
      <c r="M413">
        <v>1</v>
      </c>
      <c r="N413">
        <v>12</v>
      </c>
      <c r="O413">
        <v>10</v>
      </c>
      <c r="P413">
        <v>0</v>
      </c>
      <c r="Q413">
        <v>26</v>
      </c>
      <c r="R413">
        <v>137</v>
      </c>
    </row>
    <row r="414" spans="1:18">
      <c r="A414" t="s">
        <v>3939</v>
      </c>
      <c r="B414">
        <v>1</v>
      </c>
      <c r="C414" t="s">
        <v>3940</v>
      </c>
      <c r="D414" t="s">
        <v>20</v>
      </c>
      <c r="E414" t="s">
        <v>20</v>
      </c>
      <c r="F414" t="s">
        <v>12945</v>
      </c>
      <c r="G414">
        <v>668</v>
      </c>
      <c r="H414" t="s">
        <v>337</v>
      </c>
      <c r="I414">
        <v>1</v>
      </c>
      <c r="J414" t="s">
        <v>337</v>
      </c>
      <c r="K414">
        <v>108</v>
      </c>
      <c r="L414">
        <v>6</v>
      </c>
      <c r="M414">
        <v>1</v>
      </c>
      <c r="N414">
        <v>12</v>
      </c>
      <c r="O414">
        <v>10</v>
      </c>
      <c r="P414">
        <v>0</v>
      </c>
      <c r="Q414">
        <v>57</v>
      </c>
      <c r="R414">
        <v>112</v>
      </c>
    </row>
    <row r="415" spans="1:18">
      <c r="A415" t="s">
        <v>6336</v>
      </c>
      <c r="B415">
        <v>1</v>
      </c>
      <c r="C415" t="s">
        <v>3940</v>
      </c>
      <c r="D415" t="s">
        <v>20</v>
      </c>
      <c r="E415" t="s">
        <v>20</v>
      </c>
      <c r="F415" t="s">
        <v>12945</v>
      </c>
      <c r="G415">
        <v>668</v>
      </c>
      <c r="H415" t="s">
        <v>337</v>
      </c>
      <c r="I415">
        <v>85</v>
      </c>
      <c r="J415" t="s">
        <v>337</v>
      </c>
      <c r="K415">
        <v>115</v>
      </c>
      <c r="L415">
        <v>6</v>
      </c>
      <c r="M415">
        <v>1</v>
      </c>
      <c r="N415">
        <v>12</v>
      </c>
      <c r="O415">
        <v>10</v>
      </c>
      <c r="P415">
        <v>0</v>
      </c>
      <c r="Q415">
        <v>57</v>
      </c>
      <c r="R415">
        <v>112</v>
      </c>
    </row>
    <row r="416" spans="1:18">
      <c r="A416" t="s">
        <v>6340</v>
      </c>
      <c r="B416">
        <v>1</v>
      </c>
      <c r="C416" t="s">
        <v>3808</v>
      </c>
      <c r="D416" t="s">
        <v>20</v>
      </c>
      <c r="E416" t="s">
        <v>20</v>
      </c>
      <c r="F416" t="s">
        <v>12945</v>
      </c>
      <c r="G416">
        <v>668</v>
      </c>
      <c r="H416" t="s">
        <v>337</v>
      </c>
      <c r="I416">
        <v>88</v>
      </c>
      <c r="J416" t="s">
        <v>337</v>
      </c>
      <c r="K416">
        <v>126</v>
      </c>
      <c r="L416">
        <v>6</v>
      </c>
      <c r="M416">
        <v>1</v>
      </c>
      <c r="N416">
        <v>12</v>
      </c>
      <c r="O416">
        <v>10</v>
      </c>
      <c r="P416">
        <v>0</v>
      </c>
      <c r="Q416">
        <v>26</v>
      </c>
      <c r="R416">
        <v>137</v>
      </c>
    </row>
    <row r="417" spans="1:18">
      <c r="A417">
        <v>96163004</v>
      </c>
      <c r="B417" t="s">
        <v>654</v>
      </c>
      <c r="C417">
        <v>96163094</v>
      </c>
      <c r="D417" t="s">
        <v>1511</v>
      </c>
      <c r="F417" t="s">
        <v>12946</v>
      </c>
      <c r="G417">
        <v>266</v>
      </c>
      <c r="H417" t="s">
        <v>337</v>
      </c>
      <c r="I417">
        <v>60.06</v>
      </c>
      <c r="J417" t="s">
        <v>337</v>
      </c>
      <c r="K417">
        <v>119.296</v>
      </c>
      <c r="L417">
        <v>6</v>
      </c>
      <c r="M417">
        <v>1</v>
      </c>
      <c r="N417">
        <v>12</v>
      </c>
      <c r="O417">
        <v>10</v>
      </c>
      <c r="P417">
        <v>0</v>
      </c>
      <c r="Q417">
        <v>52</v>
      </c>
      <c r="R417">
        <v>98</v>
      </c>
    </row>
    <row r="418" spans="1:18">
      <c r="A418" t="s">
        <v>2608</v>
      </c>
      <c r="B418">
        <v>1</v>
      </c>
      <c r="C418">
        <v>96219694</v>
      </c>
      <c r="D418" t="s">
        <v>1511</v>
      </c>
      <c r="E418" t="s">
        <v>1511</v>
      </c>
      <c r="F418" t="s">
        <v>12947</v>
      </c>
      <c r="G418">
        <v>267</v>
      </c>
      <c r="H418" t="s">
        <v>337</v>
      </c>
      <c r="I418">
        <v>77.889</v>
      </c>
      <c r="J418" t="s">
        <v>337</v>
      </c>
      <c r="K418">
        <v>173.108</v>
      </c>
      <c r="L418">
        <v>6</v>
      </c>
      <c r="M418">
        <v>1</v>
      </c>
      <c r="N418">
        <v>12</v>
      </c>
      <c r="O418">
        <v>10</v>
      </c>
      <c r="P418">
        <v>0</v>
      </c>
      <c r="Q418">
        <v>34</v>
      </c>
      <c r="R418">
        <v>111</v>
      </c>
    </row>
    <row r="419" spans="1:18">
      <c r="A419" t="s">
        <v>2612</v>
      </c>
      <c r="B419">
        <v>1</v>
      </c>
      <c r="C419">
        <v>96235894</v>
      </c>
      <c r="D419" t="s">
        <v>1511</v>
      </c>
      <c r="E419" t="s">
        <v>1511</v>
      </c>
      <c r="F419" t="s">
        <v>12947</v>
      </c>
      <c r="G419">
        <v>267</v>
      </c>
      <c r="H419" t="s">
        <v>337</v>
      </c>
      <c r="I419">
        <v>51.081</v>
      </c>
      <c r="J419" t="s">
        <v>187</v>
      </c>
      <c r="L419">
        <v>12</v>
      </c>
      <c r="M419">
        <v>2</v>
      </c>
      <c r="N419">
        <v>12</v>
      </c>
      <c r="O419">
        <v>10</v>
      </c>
      <c r="P419">
        <v>0</v>
      </c>
      <c r="Q419">
        <v>23</v>
      </c>
      <c r="R419">
        <v>78</v>
      </c>
    </row>
    <row r="420" spans="1:18">
      <c r="A420" t="s">
        <v>2615</v>
      </c>
      <c r="B420">
        <v>1</v>
      </c>
      <c r="C420">
        <v>96235894</v>
      </c>
      <c r="D420" t="s">
        <v>1511</v>
      </c>
      <c r="E420" t="s">
        <v>1511</v>
      </c>
      <c r="F420" t="s">
        <v>12947</v>
      </c>
      <c r="G420">
        <v>267</v>
      </c>
      <c r="H420" t="s">
        <v>337</v>
      </c>
      <c r="I420">
        <v>63</v>
      </c>
      <c r="J420" t="s">
        <v>187</v>
      </c>
      <c r="N420">
        <v>12</v>
      </c>
      <c r="O420">
        <v>10</v>
      </c>
      <c r="P420">
        <v>0</v>
      </c>
      <c r="Q420">
        <v>22</v>
      </c>
      <c r="R420">
        <v>78</v>
      </c>
    </row>
    <row r="421" spans="1:18">
      <c r="A421" t="s">
        <v>12106</v>
      </c>
      <c r="B421">
        <v>1</v>
      </c>
      <c r="C421">
        <v>96219494</v>
      </c>
      <c r="D421" t="s">
        <v>1511</v>
      </c>
      <c r="E421" t="s">
        <v>1511</v>
      </c>
      <c r="F421" t="s">
        <v>12947</v>
      </c>
      <c r="G421">
        <v>267</v>
      </c>
      <c r="H421" t="s">
        <v>337</v>
      </c>
      <c r="I421">
        <v>93.964</v>
      </c>
      <c r="J421" t="s">
        <v>187</v>
      </c>
      <c r="L421">
        <v>6</v>
      </c>
      <c r="M421">
        <v>1</v>
      </c>
      <c r="N421">
        <v>12</v>
      </c>
      <c r="O421">
        <v>10</v>
      </c>
      <c r="P421">
        <v>0</v>
      </c>
      <c r="Q421">
        <v>44</v>
      </c>
      <c r="R421">
        <v>132</v>
      </c>
    </row>
    <row r="422" spans="1:18">
      <c r="A422" t="s">
        <v>2954</v>
      </c>
      <c r="B422">
        <v>1</v>
      </c>
      <c r="C422" t="s">
        <v>970</v>
      </c>
      <c r="D422" t="s">
        <v>20</v>
      </c>
      <c r="E422" t="s">
        <v>20</v>
      </c>
      <c r="F422" t="s">
        <v>12948</v>
      </c>
      <c r="G422">
        <v>268</v>
      </c>
      <c r="H422" t="s">
        <v>123</v>
      </c>
      <c r="I422">
        <v>53</v>
      </c>
      <c r="J422" t="s">
        <v>123</v>
      </c>
      <c r="K422">
        <v>132</v>
      </c>
      <c r="L422">
        <v>12</v>
      </c>
      <c r="M422">
        <v>1</v>
      </c>
      <c r="N422">
        <v>12</v>
      </c>
      <c r="O422">
        <v>10</v>
      </c>
      <c r="P422">
        <v>0</v>
      </c>
      <c r="Q422">
        <v>50</v>
      </c>
      <c r="R422">
        <v>73</v>
      </c>
    </row>
    <row r="423" spans="1:18">
      <c r="A423" t="s">
        <v>2955</v>
      </c>
      <c r="B423">
        <v>1</v>
      </c>
      <c r="C423" t="s">
        <v>970</v>
      </c>
      <c r="D423" t="s">
        <v>20</v>
      </c>
      <c r="E423" t="s">
        <v>20</v>
      </c>
      <c r="F423" t="s">
        <v>12948</v>
      </c>
      <c r="G423">
        <v>268</v>
      </c>
      <c r="H423" t="s">
        <v>123</v>
      </c>
      <c r="J423" t="s">
        <v>123</v>
      </c>
      <c r="L423">
        <v>12</v>
      </c>
      <c r="M423">
        <v>1</v>
      </c>
      <c r="N423">
        <v>12</v>
      </c>
      <c r="O423">
        <v>10</v>
      </c>
      <c r="P423">
        <v>0</v>
      </c>
      <c r="Q423">
        <v>30</v>
      </c>
      <c r="R423">
        <v>41</v>
      </c>
    </row>
    <row r="424" spans="1:18">
      <c r="A424" t="s">
        <v>5067</v>
      </c>
      <c r="B424">
        <v>1</v>
      </c>
      <c r="C424" t="s">
        <v>970</v>
      </c>
      <c r="D424" t="s">
        <v>20</v>
      </c>
      <c r="E424" t="s">
        <v>20</v>
      </c>
      <c r="F424" t="s">
        <v>12948</v>
      </c>
      <c r="G424">
        <v>268</v>
      </c>
      <c r="H424" t="s">
        <v>337</v>
      </c>
      <c r="I424">
        <v>41</v>
      </c>
      <c r="J424" t="s">
        <v>337</v>
      </c>
      <c r="K424">
        <v>60</v>
      </c>
      <c r="L424">
        <v>12</v>
      </c>
      <c r="M424">
        <v>1</v>
      </c>
      <c r="N424">
        <v>12</v>
      </c>
      <c r="O424">
        <v>10</v>
      </c>
      <c r="P424">
        <v>0</v>
      </c>
      <c r="Q424">
        <v>30</v>
      </c>
      <c r="R424">
        <v>41</v>
      </c>
    </row>
    <row r="425" spans="1:18">
      <c r="A425" t="s">
        <v>969</v>
      </c>
      <c r="B425">
        <v>1</v>
      </c>
      <c r="C425" t="s">
        <v>970</v>
      </c>
      <c r="D425" t="s">
        <v>20</v>
      </c>
      <c r="E425" t="s">
        <v>20</v>
      </c>
      <c r="F425" t="s">
        <v>12948</v>
      </c>
      <c r="G425">
        <v>268</v>
      </c>
      <c r="H425" t="s">
        <v>123</v>
      </c>
      <c r="I425">
        <v>61</v>
      </c>
      <c r="J425" t="s">
        <v>123</v>
      </c>
      <c r="K425">
        <v>113</v>
      </c>
      <c r="L425">
        <v>12</v>
      </c>
      <c r="M425">
        <v>1</v>
      </c>
      <c r="N425">
        <v>12</v>
      </c>
      <c r="O425">
        <v>10</v>
      </c>
      <c r="P425">
        <v>0</v>
      </c>
      <c r="Q425">
        <v>50</v>
      </c>
      <c r="R425">
        <v>73</v>
      </c>
    </row>
    <row r="426" spans="1:18">
      <c r="A426" t="s">
        <v>5210</v>
      </c>
      <c r="B426">
        <v>1</v>
      </c>
      <c r="C426">
        <v>92447091</v>
      </c>
      <c r="D426" t="s">
        <v>1511</v>
      </c>
      <c r="E426" t="s">
        <v>1511</v>
      </c>
      <c r="F426" t="s">
        <v>12949</v>
      </c>
      <c r="G426">
        <v>269</v>
      </c>
      <c r="H426" t="s">
        <v>337</v>
      </c>
      <c r="I426">
        <v>133.397</v>
      </c>
      <c r="J426" t="s">
        <v>337</v>
      </c>
      <c r="K426">
        <v>217.077</v>
      </c>
      <c r="L426">
        <v>21</v>
      </c>
      <c r="M426">
        <v>1</v>
      </c>
      <c r="N426">
        <v>12</v>
      </c>
      <c r="O426">
        <v>10</v>
      </c>
      <c r="P426">
        <v>0</v>
      </c>
      <c r="Q426">
        <v>32</v>
      </c>
      <c r="R426">
        <v>65</v>
      </c>
    </row>
    <row r="427" spans="1:18">
      <c r="A427">
        <v>92423801</v>
      </c>
      <c r="B427" t="s">
        <v>654</v>
      </c>
      <c r="D427" t="s">
        <v>20</v>
      </c>
      <c r="F427" t="s">
        <v>12950</v>
      </c>
      <c r="G427">
        <v>270</v>
      </c>
      <c r="H427" t="s">
        <v>337</v>
      </c>
      <c r="I427">
        <v>27</v>
      </c>
      <c r="J427" t="s">
        <v>337</v>
      </c>
      <c r="K427">
        <v>27</v>
      </c>
      <c r="L427">
        <v>12</v>
      </c>
      <c r="M427">
        <v>1</v>
      </c>
      <c r="N427">
        <v>12</v>
      </c>
      <c r="O427">
        <v>10</v>
      </c>
      <c r="P427">
        <v>0</v>
      </c>
      <c r="Q427">
        <v>62</v>
      </c>
      <c r="R427">
        <v>58</v>
      </c>
    </row>
    <row r="428" spans="1:18">
      <c r="A428">
        <v>92424001</v>
      </c>
      <c r="B428" t="s">
        <v>654</v>
      </c>
      <c r="D428" t="s">
        <v>20</v>
      </c>
      <c r="F428" t="s">
        <v>12950</v>
      </c>
      <c r="G428">
        <v>270</v>
      </c>
      <c r="H428" t="s">
        <v>337</v>
      </c>
      <c r="I428">
        <v>198.409</v>
      </c>
      <c r="J428" t="s">
        <v>337</v>
      </c>
      <c r="K428">
        <v>236.304</v>
      </c>
      <c r="L428">
        <v>12</v>
      </c>
      <c r="M428">
        <v>1</v>
      </c>
      <c r="N428">
        <v>12</v>
      </c>
      <c r="O428">
        <v>10</v>
      </c>
      <c r="P428">
        <v>0</v>
      </c>
      <c r="Q428">
        <v>72</v>
      </c>
      <c r="R428">
        <v>66</v>
      </c>
    </row>
    <row r="429" spans="1:18">
      <c r="A429" t="s">
        <v>12513</v>
      </c>
      <c r="B429">
        <v>1</v>
      </c>
      <c r="C429" t="s">
        <v>12951</v>
      </c>
      <c r="D429" t="s">
        <v>20</v>
      </c>
      <c r="F429" t="s">
        <v>12952</v>
      </c>
      <c r="G429">
        <v>271</v>
      </c>
      <c r="H429" t="s">
        <v>337</v>
      </c>
      <c r="I429">
        <v>72.574</v>
      </c>
      <c r="J429" t="s">
        <v>337</v>
      </c>
      <c r="K429">
        <v>122.097</v>
      </c>
      <c r="L429">
        <v>8</v>
      </c>
      <c r="M429">
        <v>1</v>
      </c>
      <c r="N429">
        <v>10</v>
      </c>
      <c r="O429">
        <v>8.25</v>
      </c>
      <c r="P429">
        <v>0</v>
      </c>
      <c r="Q429">
        <v>41</v>
      </c>
      <c r="R429">
        <v>92</v>
      </c>
    </row>
    <row r="430" spans="1:18">
      <c r="A430" t="s">
        <v>5044</v>
      </c>
      <c r="B430">
        <v>1</v>
      </c>
      <c r="C430" t="s">
        <v>2475</v>
      </c>
      <c r="D430" t="s">
        <v>20</v>
      </c>
      <c r="E430" t="s">
        <v>20</v>
      </c>
      <c r="F430" t="s">
        <v>12952</v>
      </c>
      <c r="G430">
        <v>271</v>
      </c>
      <c r="H430" t="s">
        <v>337</v>
      </c>
      <c r="I430">
        <v>132</v>
      </c>
      <c r="J430" t="s">
        <v>337</v>
      </c>
      <c r="K430">
        <v>127</v>
      </c>
      <c r="L430">
        <v>8</v>
      </c>
      <c r="M430">
        <v>1</v>
      </c>
      <c r="N430">
        <v>10</v>
      </c>
      <c r="O430">
        <v>8.25</v>
      </c>
      <c r="P430">
        <v>0</v>
      </c>
      <c r="Q430">
        <v>41</v>
      </c>
      <c r="R430">
        <v>92</v>
      </c>
    </row>
    <row r="431" spans="1:18">
      <c r="A431" t="s">
        <v>2474</v>
      </c>
      <c r="B431">
        <v>1</v>
      </c>
      <c r="C431" t="s">
        <v>2475</v>
      </c>
      <c r="D431" t="s">
        <v>20</v>
      </c>
      <c r="E431" t="s">
        <v>20</v>
      </c>
      <c r="F431" t="s">
        <v>12952</v>
      </c>
      <c r="G431">
        <v>271</v>
      </c>
      <c r="H431" t="s">
        <v>337</v>
      </c>
      <c r="I431">
        <v>72.929</v>
      </c>
      <c r="J431" t="s">
        <v>337</v>
      </c>
      <c r="K431">
        <v>122.097</v>
      </c>
      <c r="L431">
        <v>8</v>
      </c>
      <c r="M431">
        <v>1</v>
      </c>
      <c r="N431">
        <v>10</v>
      </c>
      <c r="O431">
        <v>8.25</v>
      </c>
      <c r="P431">
        <v>0</v>
      </c>
      <c r="Q431">
        <v>41</v>
      </c>
      <c r="R431">
        <v>92</v>
      </c>
    </row>
    <row r="432" spans="1:18">
      <c r="A432">
        <v>96222806</v>
      </c>
      <c r="B432" t="s">
        <v>654</v>
      </c>
      <c r="C432">
        <v>96222895</v>
      </c>
      <c r="D432" t="s">
        <v>1511</v>
      </c>
      <c r="F432" t="s">
        <v>12953</v>
      </c>
      <c r="G432">
        <v>272</v>
      </c>
      <c r="H432" t="s">
        <v>337</v>
      </c>
      <c r="I432">
        <v>29.723</v>
      </c>
      <c r="J432" t="s">
        <v>337</v>
      </c>
      <c r="K432">
        <v>72.072</v>
      </c>
      <c r="L432">
        <v>6</v>
      </c>
      <c r="M432">
        <v>1</v>
      </c>
      <c r="N432">
        <v>12</v>
      </c>
      <c r="O432">
        <v>10</v>
      </c>
      <c r="P432">
        <v>0</v>
      </c>
      <c r="Q432">
        <v>12</v>
      </c>
      <c r="R432">
        <v>65</v>
      </c>
    </row>
    <row r="433" spans="1:18">
      <c r="A433">
        <v>96268804</v>
      </c>
      <c r="B433" t="s">
        <v>2142</v>
      </c>
      <c r="C433">
        <v>96268893</v>
      </c>
      <c r="D433" t="s">
        <v>1511</v>
      </c>
      <c r="E433" t="s">
        <v>1511</v>
      </c>
      <c r="F433" t="s">
        <v>12954</v>
      </c>
      <c r="G433">
        <v>274</v>
      </c>
      <c r="H433" t="s">
        <v>187</v>
      </c>
      <c r="J433" t="s">
        <v>187</v>
      </c>
      <c r="L433">
        <v>21</v>
      </c>
      <c r="M433">
        <v>1</v>
      </c>
      <c r="N433">
        <v>12</v>
      </c>
      <c r="O433">
        <v>10</v>
      </c>
      <c r="P433">
        <v>0</v>
      </c>
      <c r="Q433">
        <v>32</v>
      </c>
      <c r="R433">
        <v>65</v>
      </c>
    </row>
    <row r="434" spans="1:18">
      <c r="A434">
        <v>96189804</v>
      </c>
      <c r="B434" t="s">
        <v>654</v>
      </c>
      <c r="C434">
        <v>96189894</v>
      </c>
      <c r="D434" t="s">
        <v>1511</v>
      </c>
      <c r="E434" t="s">
        <v>1511</v>
      </c>
      <c r="F434" t="s">
        <v>12955</v>
      </c>
      <c r="G434">
        <v>276</v>
      </c>
      <c r="H434" t="s">
        <v>337</v>
      </c>
      <c r="I434">
        <v>37.777</v>
      </c>
      <c r="J434" t="s">
        <v>337</v>
      </c>
      <c r="K434">
        <v>184.761</v>
      </c>
      <c r="L434">
        <v>6</v>
      </c>
      <c r="M434">
        <v>1</v>
      </c>
      <c r="N434">
        <v>12</v>
      </c>
      <c r="O434">
        <v>10</v>
      </c>
      <c r="P434">
        <v>0</v>
      </c>
      <c r="Q434">
        <v>23</v>
      </c>
      <c r="R434">
        <v>88</v>
      </c>
    </row>
    <row r="435" spans="1:18">
      <c r="A435">
        <v>96177803</v>
      </c>
      <c r="B435" t="s">
        <v>654</v>
      </c>
      <c r="C435">
        <v>96177896</v>
      </c>
      <c r="D435" t="s">
        <v>1511</v>
      </c>
      <c r="E435" t="s">
        <v>1511</v>
      </c>
      <c r="F435" t="s">
        <v>12956</v>
      </c>
      <c r="G435">
        <v>277</v>
      </c>
      <c r="H435" t="s">
        <v>337</v>
      </c>
      <c r="I435">
        <v>92.311</v>
      </c>
      <c r="J435" t="s">
        <v>337</v>
      </c>
      <c r="K435">
        <v>274.803</v>
      </c>
      <c r="L435">
        <v>6</v>
      </c>
      <c r="M435">
        <v>1</v>
      </c>
      <c r="N435">
        <v>12</v>
      </c>
      <c r="O435">
        <v>10</v>
      </c>
      <c r="P435">
        <v>0</v>
      </c>
      <c r="Q435">
        <v>62</v>
      </c>
      <c r="R435">
        <v>256</v>
      </c>
    </row>
    <row r="436" spans="1:18">
      <c r="A436" t="s">
        <v>3976</v>
      </c>
      <c r="B436">
        <v>1</v>
      </c>
      <c r="C436" t="s">
        <v>1112</v>
      </c>
      <c r="D436" t="s">
        <v>20</v>
      </c>
      <c r="E436" t="s">
        <v>20</v>
      </c>
      <c r="F436" t="s">
        <v>12957</v>
      </c>
      <c r="G436">
        <v>278</v>
      </c>
      <c r="H436" t="s">
        <v>337</v>
      </c>
      <c r="I436">
        <v>51</v>
      </c>
      <c r="J436" t="s">
        <v>187</v>
      </c>
      <c r="K436">
        <v>45</v>
      </c>
      <c r="L436">
        <v>6</v>
      </c>
      <c r="M436">
        <v>1</v>
      </c>
      <c r="N436">
        <v>12</v>
      </c>
      <c r="O436">
        <v>10</v>
      </c>
      <c r="P436">
        <v>0</v>
      </c>
      <c r="Q436">
        <v>23</v>
      </c>
      <c r="R436">
        <v>78</v>
      </c>
    </row>
    <row r="437" spans="1:18">
      <c r="A437" t="s">
        <v>3979</v>
      </c>
      <c r="B437">
        <v>1</v>
      </c>
      <c r="C437" t="s">
        <v>3980</v>
      </c>
      <c r="D437" t="s">
        <v>20</v>
      </c>
      <c r="E437" t="s">
        <v>20</v>
      </c>
      <c r="F437" t="s">
        <v>12957</v>
      </c>
      <c r="G437">
        <v>278</v>
      </c>
      <c r="H437" t="s">
        <v>337</v>
      </c>
      <c r="I437">
        <v>57</v>
      </c>
      <c r="J437" t="s">
        <v>187</v>
      </c>
      <c r="K437">
        <v>8</v>
      </c>
      <c r="L437">
        <v>6</v>
      </c>
      <c r="M437">
        <v>1</v>
      </c>
      <c r="N437">
        <v>12</v>
      </c>
      <c r="O437">
        <v>10</v>
      </c>
      <c r="P437">
        <v>0</v>
      </c>
      <c r="Q437">
        <v>35</v>
      </c>
      <c r="R437">
        <v>111</v>
      </c>
    </row>
    <row r="438" spans="1:18">
      <c r="A438" t="s">
        <v>12958</v>
      </c>
      <c r="B438">
        <v>1</v>
      </c>
      <c r="C438" t="s">
        <v>1112</v>
      </c>
      <c r="D438" t="s">
        <v>20</v>
      </c>
      <c r="F438" t="s">
        <v>12957</v>
      </c>
      <c r="G438">
        <v>278</v>
      </c>
      <c r="H438" t="s">
        <v>337</v>
      </c>
      <c r="I438">
        <v>51.881</v>
      </c>
      <c r="J438" t="s">
        <v>187</v>
      </c>
      <c r="L438">
        <v>6</v>
      </c>
      <c r="M438">
        <v>1</v>
      </c>
      <c r="N438">
        <v>12</v>
      </c>
      <c r="O438">
        <v>10</v>
      </c>
      <c r="P438">
        <v>0</v>
      </c>
      <c r="Q438">
        <v>22</v>
      </c>
      <c r="R438">
        <v>78</v>
      </c>
    </row>
    <row r="439" spans="1:18">
      <c r="A439" t="s">
        <v>4426</v>
      </c>
      <c r="B439">
        <v>1</v>
      </c>
      <c r="C439" t="s">
        <v>1110</v>
      </c>
      <c r="D439" t="s">
        <v>20</v>
      </c>
      <c r="E439" t="s">
        <v>20</v>
      </c>
      <c r="F439" t="s">
        <v>12957</v>
      </c>
      <c r="G439">
        <v>278</v>
      </c>
      <c r="H439" t="s">
        <v>337</v>
      </c>
      <c r="I439">
        <v>46</v>
      </c>
      <c r="J439" t="s">
        <v>187</v>
      </c>
      <c r="L439">
        <v>6</v>
      </c>
      <c r="M439">
        <v>1</v>
      </c>
      <c r="N439">
        <v>12</v>
      </c>
      <c r="O439">
        <v>10</v>
      </c>
      <c r="P439">
        <v>0</v>
      </c>
      <c r="Q439">
        <v>46</v>
      </c>
      <c r="R439">
        <v>136</v>
      </c>
    </row>
    <row r="440" spans="1:18">
      <c r="A440" t="s">
        <v>1109</v>
      </c>
      <c r="B440">
        <v>1</v>
      </c>
      <c r="C440" t="s">
        <v>1110</v>
      </c>
      <c r="D440" t="s">
        <v>20</v>
      </c>
      <c r="E440" t="s">
        <v>20</v>
      </c>
      <c r="F440" t="s">
        <v>12957</v>
      </c>
      <c r="G440">
        <v>278</v>
      </c>
      <c r="H440" t="s">
        <v>337</v>
      </c>
      <c r="I440">
        <v>127</v>
      </c>
      <c r="J440" t="s">
        <v>187</v>
      </c>
      <c r="K440">
        <v>77</v>
      </c>
      <c r="L440">
        <v>6</v>
      </c>
      <c r="M440">
        <v>1</v>
      </c>
      <c r="N440">
        <v>12</v>
      </c>
      <c r="O440">
        <v>10</v>
      </c>
      <c r="P440">
        <v>0</v>
      </c>
      <c r="Q440">
        <v>46</v>
      </c>
      <c r="R440">
        <v>136</v>
      </c>
    </row>
    <row r="441" spans="1:18">
      <c r="A441" t="s">
        <v>1111</v>
      </c>
      <c r="B441">
        <v>1</v>
      </c>
      <c r="C441" t="s">
        <v>1112</v>
      </c>
      <c r="D441" t="s">
        <v>20</v>
      </c>
      <c r="E441" t="s">
        <v>20</v>
      </c>
      <c r="F441" t="s">
        <v>12957</v>
      </c>
      <c r="G441">
        <v>278</v>
      </c>
      <c r="H441" t="s">
        <v>337</v>
      </c>
      <c r="I441">
        <v>66</v>
      </c>
      <c r="J441" t="s">
        <v>337</v>
      </c>
      <c r="K441">
        <v>184</v>
      </c>
      <c r="L441">
        <v>6</v>
      </c>
      <c r="M441">
        <v>1</v>
      </c>
      <c r="N441">
        <v>12</v>
      </c>
      <c r="O441">
        <v>10</v>
      </c>
      <c r="P441">
        <v>0</v>
      </c>
      <c r="Q441">
        <v>23</v>
      </c>
      <c r="R441">
        <v>78</v>
      </c>
    </row>
    <row r="442" spans="1:18">
      <c r="A442" t="s">
        <v>1113</v>
      </c>
      <c r="B442">
        <v>1</v>
      </c>
      <c r="C442" t="s">
        <v>1112</v>
      </c>
      <c r="D442" t="s">
        <v>20</v>
      </c>
      <c r="E442" t="s">
        <v>20</v>
      </c>
      <c r="F442" t="s">
        <v>12957</v>
      </c>
      <c r="G442">
        <v>278</v>
      </c>
      <c r="H442" t="s">
        <v>337</v>
      </c>
      <c r="I442">
        <v>54.162</v>
      </c>
      <c r="J442" t="s">
        <v>187</v>
      </c>
      <c r="K442">
        <v>9</v>
      </c>
      <c r="L442">
        <v>6</v>
      </c>
      <c r="M442">
        <v>1</v>
      </c>
      <c r="N442">
        <v>12</v>
      </c>
      <c r="O442">
        <v>10</v>
      </c>
      <c r="P442">
        <v>0</v>
      </c>
      <c r="Q442">
        <v>22</v>
      </c>
      <c r="R442">
        <v>78</v>
      </c>
    </row>
    <row r="443" spans="1:18">
      <c r="A443" t="s">
        <v>12112</v>
      </c>
      <c r="B443">
        <v>1</v>
      </c>
      <c r="C443" t="s">
        <v>3980</v>
      </c>
      <c r="D443" t="s">
        <v>20</v>
      </c>
      <c r="E443" t="s">
        <v>20</v>
      </c>
      <c r="F443" t="s">
        <v>12957</v>
      </c>
      <c r="G443">
        <v>278</v>
      </c>
      <c r="H443" t="s">
        <v>337</v>
      </c>
      <c r="J443" t="s">
        <v>187</v>
      </c>
      <c r="L443">
        <v>6</v>
      </c>
      <c r="M443">
        <v>1</v>
      </c>
      <c r="N443">
        <v>12</v>
      </c>
      <c r="O443">
        <v>10</v>
      </c>
      <c r="P443">
        <v>0</v>
      </c>
      <c r="Q443">
        <v>35</v>
      </c>
      <c r="R443">
        <v>111</v>
      </c>
    </row>
    <row r="444" spans="1:18">
      <c r="A444" t="s">
        <v>2423</v>
      </c>
      <c r="B444">
        <v>1</v>
      </c>
      <c r="C444" t="s">
        <v>2424</v>
      </c>
      <c r="D444" t="s">
        <v>20</v>
      </c>
      <c r="E444" t="s">
        <v>20</v>
      </c>
      <c r="F444" t="s">
        <v>12957</v>
      </c>
      <c r="G444">
        <v>278</v>
      </c>
      <c r="H444" t="s">
        <v>337</v>
      </c>
      <c r="I444">
        <v>81.005</v>
      </c>
      <c r="J444" t="s">
        <v>187</v>
      </c>
      <c r="L444">
        <v>6</v>
      </c>
      <c r="M444">
        <v>1</v>
      </c>
      <c r="N444">
        <v>12</v>
      </c>
      <c r="O444">
        <v>10</v>
      </c>
      <c r="P444">
        <v>0</v>
      </c>
      <c r="Q444">
        <v>42</v>
      </c>
      <c r="R444">
        <v>130</v>
      </c>
    </row>
    <row r="445" spans="1:18">
      <c r="A445" t="s">
        <v>3670</v>
      </c>
      <c r="B445">
        <v>1</v>
      </c>
      <c r="C445" t="s">
        <v>950</v>
      </c>
      <c r="D445" t="s">
        <v>20</v>
      </c>
      <c r="E445" t="s">
        <v>20</v>
      </c>
      <c r="F445" t="s">
        <v>12959</v>
      </c>
      <c r="G445">
        <v>279</v>
      </c>
      <c r="H445" t="s">
        <v>337</v>
      </c>
      <c r="I445">
        <v>95.704</v>
      </c>
      <c r="J445" t="s">
        <v>337</v>
      </c>
      <c r="K445">
        <v>133.674</v>
      </c>
      <c r="L445">
        <v>6</v>
      </c>
      <c r="M445">
        <v>1</v>
      </c>
      <c r="N445">
        <v>12</v>
      </c>
      <c r="O445">
        <v>10</v>
      </c>
      <c r="P445">
        <v>0</v>
      </c>
      <c r="Q445">
        <v>38</v>
      </c>
      <c r="R445">
        <v>69</v>
      </c>
    </row>
    <row r="446" spans="1:18">
      <c r="A446" t="s">
        <v>949</v>
      </c>
      <c r="B446">
        <v>1</v>
      </c>
      <c r="C446" t="s">
        <v>950</v>
      </c>
      <c r="D446" t="s">
        <v>20</v>
      </c>
      <c r="E446" t="s">
        <v>20</v>
      </c>
      <c r="F446" t="s">
        <v>12959</v>
      </c>
      <c r="G446">
        <v>279</v>
      </c>
      <c r="H446" t="s">
        <v>337</v>
      </c>
      <c r="I446">
        <v>60</v>
      </c>
      <c r="J446" t="s">
        <v>337</v>
      </c>
      <c r="K446">
        <v>103</v>
      </c>
      <c r="L446">
        <v>6</v>
      </c>
      <c r="M446">
        <v>1</v>
      </c>
      <c r="N446">
        <v>12</v>
      </c>
      <c r="O446">
        <v>10</v>
      </c>
      <c r="P446">
        <v>0</v>
      </c>
      <c r="Q446">
        <v>38</v>
      </c>
      <c r="R446">
        <v>69</v>
      </c>
    </row>
    <row r="447" spans="1:18">
      <c r="A447" t="s">
        <v>8200</v>
      </c>
      <c r="B447">
        <v>1</v>
      </c>
      <c r="C447" t="s">
        <v>3808</v>
      </c>
      <c r="D447" t="s">
        <v>20</v>
      </c>
      <c r="E447" t="s">
        <v>20</v>
      </c>
      <c r="F447" t="s">
        <v>12960</v>
      </c>
      <c r="G447">
        <v>280</v>
      </c>
      <c r="H447" t="s">
        <v>337</v>
      </c>
      <c r="J447" t="s">
        <v>337</v>
      </c>
      <c r="L447">
        <v>6</v>
      </c>
      <c r="M447">
        <v>1</v>
      </c>
      <c r="N447">
        <v>12</v>
      </c>
      <c r="O447">
        <v>10</v>
      </c>
      <c r="P447">
        <v>0</v>
      </c>
      <c r="Q447">
        <v>26</v>
      </c>
      <c r="R447">
        <v>137</v>
      </c>
    </row>
    <row r="448" spans="1:18">
      <c r="A448" t="s">
        <v>8196</v>
      </c>
      <c r="B448">
        <v>1</v>
      </c>
      <c r="C448" t="s">
        <v>3940</v>
      </c>
      <c r="D448" t="s">
        <v>20</v>
      </c>
      <c r="E448" t="s">
        <v>20</v>
      </c>
      <c r="F448" t="s">
        <v>12960</v>
      </c>
      <c r="G448">
        <v>280</v>
      </c>
      <c r="H448" t="s">
        <v>337</v>
      </c>
      <c r="J448" t="s">
        <v>337</v>
      </c>
      <c r="L448">
        <v>6</v>
      </c>
      <c r="M448">
        <v>1</v>
      </c>
      <c r="N448">
        <v>12</v>
      </c>
      <c r="O448">
        <v>10</v>
      </c>
      <c r="P448">
        <v>0</v>
      </c>
      <c r="Q448">
        <v>57</v>
      </c>
      <c r="R448">
        <v>112</v>
      </c>
    </row>
    <row r="449" spans="1:18">
      <c r="A449" t="s">
        <v>8689</v>
      </c>
      <c r="B449">
        <v>1</v>
      </c>
      <c r="C449" t="s">
        <v>3808</v>
      </c>
      <c r="D449" t="s">
        <v>20</v>
      </c>
      <c r="E449" t="s">
        <v>20</v>
      </c>
      <c r="F449" t="s">
        <v>12960</v>
      </c>
      <c r="G449">
        <v>280</v>
      </c>
      <c r="H449" t="s">
        <v>337</v>
      </c>
      <c r="J449" t="s">
        <v>337</v>
      </c>
      <c r="L449">
        <v>6</v>
      </c>
      <c r="M449">
        <v>1</v>
      </c>
      <c r="N449">
        <v>12</v>
      </c>
      <c r="O449">
        <v>10</v>
      </c>
      <c r="P449">
        <v>0</v>
      </c>
      <c r="Q449">
        <v>26</v>
      </c>
      <c r="R449">
        <v>137</v>
      </c>
    </row>
    <row r="450" spans="1:18">
      <c r="A450" t="s">
        <v>8696</v>
      </c>
      <c r="B450">
        <v>1</v>
      </c>
      <c r="C450" t="s">
        <v>3940</v>
      </c>
      <c r="D450" t="s">
        <v>20</v>
      </c>
      <c r="E450" t="s">
        <v>20</v>
      </c>
      <c r="F450" t="s">
        <v>12960</v>
      </c>
      <c r="G450">
        <v>280</v>
      </c>
      <c r="H450" t="s">
        <v>337</v>
      </c>
      <c r="J450" t="s">
        <v>337</v>
      </c>
      <c r="L450">
        <v>6</v>
      </c>
      <c r="M450">
        <v>1</v>
      </c>
      <c r="N450">
        <v>12</v>
      </c>
      <c r="O450">
        <v>10</v>
      </c>
      <c r="P450">
        <v>0</v>
      </c>
      <c r="Q450">
        <v>57</v>
      </c>
      <c r="R450">
        <v>112</v>
      </c>
    </row>
    <row r="451" spans="1:18">
      <c r="A451" t="s">
        <v>3417</v>
      </c>
      <c r="B451">
        <v>1</v>
      </c>
      <c r="C451" t="s">
        <v>3418</v>
      </c>
      <c r="D451" t="s">
        <v>1511</v>
      </c>
      <c r="E451" t="s">
        <v>1511</v>
      </c>
      <c r="F451" t="s">
        <v>12961</v>
      </c>
      <c r="G451">
        <v>282</v>
      </c>
      <c r="H451" t="s">
        <v>337</v>
      </c>
      <c r="I451">
        <v>1</v>
      </c>
      <c r="J451" t="s">
        <v>187</v>
      </c>
      <c r="L451">
        <v>6</v>
      </c>
      <c r="M451">
        <v>1</v>
      </c>
      <c r="N451">
        <v>12</v>
      </c>
      <c r="O451">
        <v>10</v>
      </c>
      <c r="P451">
        <v>0</v>
      </c>
      <c r="Q451">
        <v>50</v>
      </c>
      <c r="R451">
        <v>113</v>
      </c>
    </row>
    <row r="452" spans="1:18">
      <c r="A452" t="s">
        <v>12094</v>
      </c>
      <c r="B452">
        <v>2</v>
      </c>
      <c r="C452" t="s">
        <v>12095</v>
      </c>
      <c r="D452" t="s">
        <v>1511</v>
      </c>
      <c r="E452" t="s">
        <v>1511</v>
      </c>
      <c r="F452" t="s">
        <v>12961</v>
      </c>
      <c r="G452">
        <v>282</v>
      </c>
      <c r="H452" t="s">
        <v>337</v>
      </c>
      <c r="I452">
        <v>82.636</v>
      </c>
      <c r="J452" t="s">
        <v>187</v>
      </c>
      <c r="L452">
        <v>6</v>
      </c>
      <c r="M452">
        <v>1</v>
      </c>
      <c r="N452">
        <v>12</v>
      </c>
      <c r="O452">
        <v>10</v>
      </c>
      <c r="P452">
        <v>0</v>
      </c>
      <c r="Q452">
        <v>52</v>
      </c>
      <c r="R452">
        <v>113</v>
      </c>
    </row>
    <row r="453" spans="1:18">
      <c r="A453">
        <v>96462001</v>
      </c>
      <c r="B453" t="s">
        <v>664</v>
      </c>
      <c r="C453">
        <v>96462095</v>
      </c>
      <c r="D453" t="s">
        <v>1511</v>
      </c>
      <c r="F453" t="s">
        <v>12962</v>
      </c>
      <c r="G453">
        <v>283</v>
      </c>
      <c r="H453" t="s">
        <v>72</v>
      </c>
      <c r="J453" t="s">
        <v>72</v>
      </c>
      <c r="L453">
        <v>4</v>
      </c>
      <c r="M453">
        <v>1</v>
      </c>
      <c r="N453">
        <v>8.25</v>
      </c>
      <c r="O453">
        <v>8.25</v>
      </c>
      <c r="P453">
        <v>0</v>
      </c>
      <c r="Q453">
        <v>134</v>
      </c>
      <c r="R453">
        <v>267</v>
      </c>
    </row>
    <row r="454" spans="1:18">
      <c r="A454" t="s">
        <v>3540</v>
      </c>
      <c r="B454">
        <v>1</v>
      </c>
      <c r="C454" t="s">
        <v>3541</v>
      </c>
      <c r="D454" t="s">
        <v>20</v>
      </c>
      <c r="E454" t="s">
        <v>20</v>
      </c>
      <c r="F454" t="s">
        <v>12962</v>
      </c>
      <c r="G454">
        <v>283</v>
      </c>
      <c r="H454" t="s">
        <v>72</v>
      </c>
      <c r="I454">
        <v>80</v>
      </c>
      <c r="J454" t="s">
        <v>72</v>
      </c>
      <c r="K454">
        <v>95</v>
      </c>
      <c r="L454">
        <v>4</v>
      </c>
      <c r="M454">
        <v>1</v>
      </c>
      <c r="N454">
        <v>8.25</v>
      </c>
      <c r="O454">
        <v>8.25</v>
      </c>
      <c r="P454">
        <v>0</v>
      </c>
      <c r="Q454">
        <v>205</v>
      </c>
      <c r="R454">
        <v>314</v>
      </c>
    </row>
    <row r="455" spans="1:18">
      <c r="A455" t="s">
        <v>3589</v>
      </c>
      <c r="B455">
        <v>1</v>
      </c>
      <c r="C455" t="s">
        <v>3590</v>
      </c>
      <c r="D455" t="s">
        <v>20</v>
      </c>
      <c r="E455" t="s">
        <v>20</v>
      </c>
      <c r="F455" t="s">
        <v>12962</v>
      </c>
      <c r="G455">
        <v>283</v>
      </c>
      <c r="H455" t="s">
        <v>72</v>
      </c>
      <c r="I455">
        <v>68</v>
      </c>
      <c r="J455" t="s">
        <v>72</v>
      </c>
      <c r="K455">
        <v>65</v>
      </c>
      <c r="L455">
        <v>4</v>
      </c>
      <c r="M455">
        <v>1</v>
      </c>
      <c r="N455">
        <v>8.25</v>
      </c>
      <c r="O455">
        <v>8.25</v>
      </c>
      <c r="P455">
        <v>0</v>
      </c>
      <c r="Q455">
        <v>137</v>
      </c>
      <c r="R455">
        <v>244</v>
      </c>
    </row>
    <row r="456" spans="1:18">
      <c r="A456" t="s">
        <v>9335</v>
      </c>
      <c r="B456">
        <v>1</v>
      </c>
      <c r="C456" t="s">
        <v>9328</v>
      </c>
      <c r="D456" t="s">
        <v>20</v>
      </c>
      <c r="E456" t="s">
        <v>1511</v>
      </c>
      <c r="F456" t="s">
        <v>12962</v>
      </c>
      <c r="G456">
        <v>283</v>
      </c>
      <c r="H456" t="s">
        <v>72</v>
      </c>
      <c r="I456">
        <v>38</v>
      </c>
      <c r="J456" t="s">
        <v>72</v>
      </c>
      <c r="K456">
        <v>67</v>
      </c>
      <c r="L456">
        <v>4</v>
      </c>
      <c r="M456">
        <v>1</v>
      </c>
      <c r="N456">
        <v>8.25</v>
      </c>
      <c r="O456">
        <v>8.25</v>
      </c>
      <c r="P456">
        <v>0</v>
      </c>
      <c r="Q456">
        <v>108</v>
      </c>
      <c r="R456">
        <v>209</v>
      </c>
    </row>
    <row r="457" spans="1:18">
      <c r="A457" t="s">
        <v>11175</v>
      </c>
      <c r="B457">
        <v>1</v>
      </c>
      <c r="C457" t="s">
        <v>3590</v>
      </c>
      <c r="D457" t="s">
        <v>20</v>
      </c>
      <c r="E457" t="s">
        <v>1511</v>
      </c>
      <c r="F457" t="s">
        <v>12962</v>
      </c>
      <c r="G457">
        <v>283</v>
      </c>
      <c r="H457" t="s">
        <v>72</v>
      </c>
      <c r="I457">
        <v>68</v>
      </c>
      <c r="J457" t="s">
        <v>72</v>
      </c>
      <c r="K457">
        <v>63</v>
      </c>
      <c r="L457">
        <v>4</v>
      </c>
      <c r="M457">
        <v>1</v>
      </c>
      <c r="N457">
        <v>8.25</v>
      </c>
      <c r="O457">
        <v>8.25</v>
      </c>
      <c r="P457">
        <v>0</v>
      </c>
      <c r="Q457">
        <v>137</v>
      </c>
      <c r="R457">
        <v>244</v>
      </c>
    </row>
    <row r="458" spans="1:18">
      <c r="A458" t="s">
        <v>12110</v>
      </c>
      <c r="B458">
        <v>1</v>
      </c>
      <c r="C458" t="s">
        <v>9328</v>
      </c>
      <c r="D458" t="s">
        <v>20</v>
      </c>
      <c r="E458" t="s">
        <v>20</v>
      </c>
      <c r="F458" t="s">
        <v>12962</v>
      </c>
      <c r="G458">
        <v>283</v>
      </c>
      <c r="H458" t="s">
        <v>72</v>
      </c>
      <c r="I458">
        <v>70</v>
      </c>
      <c r="J458" t="s">
        <v>72</v>
      </c>
      <c r="K458">
        <v>85</v>
      </c>
      <c r="L458">
        <v>4</v>
      </c>
      <c r="M458">
        <v>1</v>
      </c>
      <c r="N458">
        <v>8.25</v>
      </c>
      <c r="O458">
        <v>8.25</v>
      </c>
      <c r="P458">
        <v>0</v>
      </c>
      <c r="Q458">
        <v>107</v>
      </c>
      <c r="R458">
        <v>208</v>
      </c>
    </row>
    <row r="459" spans="1:18">
      <c r="A459" t="s">
        <v>9337</v>
      </c>
      <c r="B459">
        <v>1</v>
      </c>
      <c r="C459" t="s">
        <v>3541</v>
      </c>
      <c r="D459" t="s">
        <v>20</v>
      </c>
      <c r="E459" t="s">
        <v>1511</v>
      </c>
      <c r="F459" t="s">
        <v>12963</v>
      </c>
      <c r="G459">
        <v>904</v>
      </c>
      <c r="H459" t="s">
        <v>72</v>
      </c>
      <c r="I459">
        <v>80</v>
      </c>
      <c r="J459" t="s">
        <v>72</v>
      </c>
      <c r="K459">
        <v>95</v>
      </c>
      <c r="L459">
        <v>4</v>
      </c>
      <c r="M459">
        <v>1</v>
      </c>
      <c r="N459">
        <v>8.25</v>
      </c>
      <c r="O459">
        <v>8.25</v>
      </c>
      <c r="P459">
        <v>0</v>
      </c>
      <c r="Q459">
        <v>205</v>
      </c>
      <c r="R459">
        <v>314</v>
      </c>
    </row>
    <row r="460" spans="1:18">
      <c r="A460" t="s">
        <v>10646</v>
      </c>
      <c r="B460">
        <v>1</v>
      </c>
      <c r="C460" t="s">
        <v>3541</v>
      </c>
      <c r="D460" t="s">
        <v>20</v>
      </c>
      <c r="E460" t="s">
        <v>1511</v>
      </c>
      <c r="F460" t="s">
        <v>12963</v>
      </c>
      <c r="G460">
        <v>904</v>
      </c>
      <c r="H460" t="s">
        <v>72</v>
      </c>
      <c r="I460">
        <v>84</v>
      </c>
      <c r="J460" t="s">
        <v>72</v>
      </c>
      <c r="K460">
        <v>91</v>
      </c>
      <c r="L460">
        <v>4</v>
      </c>
      <c r="M460">
        <v>1</v>
      </c>
      <c r="N460">
        <v>8.25</v>
      </c>
      <c r="O460">
        <v>8.25</v>
      </c>
      <c r="P460">
        <v>0</v>
      </c>
      <c r="Q460">
        <v>205</v>
      </c>
      <c r="R460">
        <v>314</v>
      </c>
    </row>
    <row r="461" spans="1:18">
      <c r="A461" t="s">
        <v>11179</v>
      </c>
      <c r="B461">
        <v>1</v>
      </c>
      <c r="C461" t="s">
        <v>3541</v>
      </c>
      <c r="D461" t="s">
        <v>20</v>
      </c>
      <c r="E461" t="s">
        <v>1511</v>
      </c>
      <c r="F461" t="s">
        <v>12963</v>
      </c>
      <c r="G461">
        <v>904</v>
      </c>
      <c r="H461" t="s">
        <v>72</v>
      </c>
      <c r="I461">
        <v>80</v>
      </c>
      <c r="J461" t="s">
        <v>72</v>
      </c>
      <c r="K461">
        <v>95</v>
      </c>
      <c r="L461">
        <v>4</v>
      </c>
      <c r="M461">
        <v>1</v>
      </c>
      <c r="N461">
        <v>8.25</v>
      </c>
      <c r="O461">
        <v>8.25</v>
      </c>
      <c r="P461">
        <v>0</v>
      </c>
      <c r="Q461">
        <v>205</v>
      </c>
      <c r="R461">
        <v>314</v>
      </c>
    </row>
    <row r="462" spans="1:18">
      <c r="A462" t="s">
        <v>11756</v>
      </c>
      <c r="B462">
        <v>1</v>
      </c>
      <c r="C462" t="s">
        <v>11757</v>
      </c>
      <c r="D462" t="s">
        <v>20</v>
      </c>
      <c r="E462" t="s">
        <v>20</v>
      </c>
      <c r="F462" t="s">
        <v>12963</v>
      </c>
      <c r="G462">
        <v>904</v>
      </c>
      <c r="L462">
        <v>4</v>
      </c>
      <c r="M462">
        <v>1</v>
      </c>
      <c r="N462">
        <v>8.25</v>
      </c>
      <c r="O462">
        <v>8.25</v>
      </c>
      <c r="P462">
        <v>0</v>
      </c>
      <c r="Q462">
        <v>137</v>
      </c>
      <c r="R462">
        <v>244</v>
      </c>
    </row>
    <row r="463" spans="1:18">
      <c r="A463" t="s">
        <v>1013</v>
      </c>
      <c r="B463">
        <v>1</v>
      </c>
      <c r="C463" t="s">
        <v>1015</v>
      </c>
      <c r="D463" t="s">
        <v>20</v>
      </c>
      <c r="E463" t="s">
        <v>20</v>
      </c>
      <c r="F463" t="s">
        <v>12963</v>
      </c>
      <c r="G463">
        <v>904</v>
      </c>
      <c r="L463">
        <v>4</v>
      </c>
      <c r="M463">
        <v>1</v>
      </c>
      <c r="N463">
        <v>8.25</v>
      </c>
      <c r="O463">
        <v>8.25</v>
      </c>
      <c r="P463">
        <v>0</v>
      </c>
      <c r="Q463">
        <v>205</v>
      </c>
      <c r="R463">
        <v>314</v>
      </c>
    </row>
    <row r="464" spans="1:18">
      <c r="A464" t="s">
        <v>9327</v>
      </c>
      <c r="B464">
        <v>1</v>
      </c>
      <c r="C464" t="s">
        <v>9328</v>
      </c>
      <c r="D464" t="s">
        <v>20</v>
      </c>
      <c r="E464" t="s">
        <v>20</v>
      </c>
      <c r="F464" t="s">
        <v>12964</v>
      </c>
      <c r="G464">
        <v>284</v>
      </c>
      <c r="H464" t="s">
        <v>153</v>
      </c>
      <c r="I464">
        <v>67</v>
      </c>
      <c r="J464" t="s">
        <v>153</v>
      </c>
      <c r="K464">
        <v>80</v>
      </c>
      <c r="L464">
        <v>4</v>
      </c>
      <c r="M464">
        <v>1</v>
      </c>
      <c r="N464">
        <v>8.25</v>
      </c>
      <c r="O464">
        <v>8.25</v>
      </c>
      <c r="P464">
        <v>0</v>
      </c>
      <c r="Q464">
        <v>108</v>
      </c>
      <c r="R464">
        <v>209</v>
      </c>
    </row>
    <row r="465" spans="1:18">
      <c r="A465" t="s">
        <v>9487</v>
      </c>
      <c r="B465">
        <v>1</v>
      </c>
      <c r="C465" t="s">
        <v>3541</v>
      </c>
      <c r="D465" t="s">
        <v>20</v>
      </c>
      <c r="E465" t="s">
        <v>20</v>
      </c>
      <c r="F465" t="s">
        <v>12964</v>
      </c>
      <c r="G465">
        <v>284</v>
      </c>
      <c r="H465" t="s">
        <v>153</v>
      </c>
      <c r="I465">
        <v>67</v>
      </c>
      <c r="J465" t="s">
        <v>153</v>
      </c>
      <c r="K465">
        <v>116</v>
      </c>
      <c r="L465">
        <v>4</v>
      </c>
      <c r="M465">
        <v>1</v>
      </c>
      <c r="N465">
        <v>8.25</v>
      </c>
      <c r="O465">
        <v>8.25</v>
      </c>
      <c r="P465">
        <v>0</v>
      </c>
      <c r="Q465">
        <v>205</v>
      </c>
      <c r="R465">
        <v>314</v>
      </c>
    </row>
    <row r="466" spans="1:18">
      <c r="A466" t="s">
        <v>9332</v>
      </c>
      <c r="B466">
        <v>1</v>
      </c>
      <c r="C466" t="s">
        <v>3590</v>
      </c>
      <c r="D466" t="s">
        <v>20</v>
      </c>
      <c r="E466" t="s">
        <v>20</v>
      </c>
      <c r="F466" t="s">
        <v>12964</v>
      </c>
      <c r="G466">
        <v>284</v>
      </c>
      <c r="H466" t="s">
        <v>153</v>
      </c>
      <c r="I466">
        <v>67</v>
      </c>
      <c r="J466" t="s">
        <v>153</v>
      </c>
      <c r="K466">
        <v>80</v>
      </c>
      <c r="L466">
        <v>4</v>
      </c>
      <c r="M466">
        <v>1</v>
      </c>
      <c r="N466">
        <v>8.25</v>
      </c>
      <c r="O466">
        <v>8.25</v>
      </c>
      <c r="P466">
        <v>0</v>
      </c>
      <c r="Q466">
        <v>137</v>
      </c>
      <c r="R466">
        <v>244</v>
      </c>
    </row>
    <row r="467" spans="1:18">
      <c r="A467" t="s">
        <v>7770</v>
      </c>
      <c r="B467">
        <v>1</v>
      </c>
      <c r="C467" t="s">
        <v>967</v>
      </c>
      <c r="D467" t="s">
        <v>20</v>
      </c>
      <c r="E467" t="s">
        <v>20</v>
      </c>
      <c r="F467" t="s">
        <v>12965</v>
      </c>
      <c r="G467">
        <v>251</v>
      </c>
      <c r="H467" t="s">
        <v>301</v>
      </c>
      <c r="I467">
        <v>44</v>
      </c>
      <c r="J467" t="s">
        <v>258</v>
      </c>
      <c r="L467">
        <v>6</v>
      </c>
      <c r="M467">
        <v>1</v>
      </c>
      <c r="N467">
        <v>11</v>
      </c>
      <c r="O467">
        <v>6.6</v>
      </c>
      <c r="P467">
        <v>0</v>
      </c>
      <c r="Q467">
        <v>53</v>
      </c>
      <c r="R467">
        <v>101</v>
      </c>
    </row>
    <row r="468" spans="1:18">
      <c r="A468" t="s">
        <v>8272</v>
      </c>
      <c r="B468">
        <v>3</v>
      </c>
      <c r="C468" t="s">
        <v>967</v>
      </c>
      <c r="D468" t="s">
        <v>20</v>
      </c>
      <c r="E468" t="s">
        <v>20</v>
      </c>
      <c r="F468" t="s">
        <v>12965</v>
      </c>
      <c r="G468">
        <v>251</v>
      </c>
      <c r="H468" t="s">
        <v>301</v>
      </c>
      <c r="J468" t="s">
        <v>258</v>
      </c>
      <c r="L468">
        <v>6</v>
      </c>
      <c r="M468">
        <v>1</v>
      </c>
      <c r="N468">
        <v>11</v>
      </c>
      <c r="O468">
        <v>6.6</v>
      </c>
      <c r="P468">
        <v>0</v>
      </c>
      <c r="Q468">
        <v>52</v>
      </c>
      <c r="R468">
        <v>101</v>
      </c>
    </row>
    <row r="469" spans="1:18">
      <c r="A469" t="s">
        <v>965</v>
      </c>
      <c r="B469">
        <v>1</v>
      </c>
      <c r="C469" t="s">
        <v>967</v>
      </c>
      <c r="D469" t="s">
        <v>20</v>
      </c>
      <c r="E469" t="s">
        <v>20</v>
      </c>
      <c r="F469" t="s">
        <v>12965</v>
      </c>
      <c r="G469">
        <v>251</v>
      </c>
      <c r="H469" t="s">
        <v>301</v>
      </c>
      <c r="I469">
        <v>55</v>
      </c>
      <c r="J469" t="s">
        <v>258</v>
      </c>
      <c r="K469">
        <v>60</v>
      </c>
      <c r="L469">
        <v>6</v>
      </c>
      <c r="M469">
        <v>1</v>
      </c>
      <c r="N469">
        <v>11</v>
      </c>
      <c r="O469">
        <v>6.6</v>
      </c>
      <c r="P469">
        <v>0</v>
      </c>
      <c r="Q469">
        <v>52</v>
      </c>
      <c r="R469">
        <v>101</v>
      </c>
    </row>
    <row r="470" spans="1:18">
      <c r="A470">
        <v>96282603</v>
      </c>
      <c r="B470" t="s">
        <v>654</v>
      </c>
      <c r="C470">
        <v>96282692</v>
      </c>
      <c r="D470" t="s">
        <v>1511</v>
      </c>
      <c r="F470" t="s">
        <v>12966</v>
      </c>
      <c r="G470">
        <v>285</v>
      </c>
      <c r="H470" t="s">
        <v>337</v>
      </c>
      <c r="I470">
        <v>60.06</v>
      </c>
      <c r="J470" t="s">
        <v>337</v>
      </c>
      <c r="K470">
        <v>128.406</v>
      </c>
      <c r="L470">
        <v>6</v>
      </c>
      <c r="M470">
        <v>1</v>
      </c>
      <c r="N470">
        <v>12</v>
      </c>
      <c r="O470">
        <v>10</v>
      </c>
      <c r="P470">
        <v>0</v>
      </c>
      <c r="Q470">
        <v>52</v>
      </c>
      <c r="R470">
        <v>99</v>
      </c>
    </row>
    <row r="471" spans="1:18">
      <c r="A471" t="s">
        <v>12166</v>
      </c>
      <c r="B471">
        <v>1</v>
      </c>
      <c r="C471" t="s">
        <v>12167</v>
      </c>
      <c r="D471" t="s">
        <v>1511</v>
      </c>
      <c r="E471" t="s">
        <v>1511</v>
      </c>
      <c r="F471" t="s">
        <v>12967</v>
      </c>
      <c r="G471">
        <v>286</v>
      </c>
      <c r="H471" t="s">
        <v>224</v>
      </c>
      <c r="I471">
        <v>30</v>
      </c>
      <c r="J471" t="s">
        <v>224</v>
      </c>
      <c r="K471">
        <v>42</v>
      </c>
      <c r="L471">
        <v>12</v>
      </c>
      <c r="M471">
        <v>1</v>
      </c>
      <c r="N471">
        <v>10</v>
      </c>
      <c r="O471">
        <v>8.25</v>
      </c>
      <c r="P471">
        <v>0</v>
      </c>
      <c r="Q471">
        <v>50</v>
      </c>
      <c r="R471">
        <v>55</v>
      </c>
    </row>
    <row r="472" spans="1:18">
      <c r="A472">
        <v>96282803</v>
      </c>
      <c r="B472" t="s">
        <v>654</v>
      </c>
      <c r="D472" t="s">
        <v>1511</v>
      </c>
      <c r="F472" t="s">
        <v>12968</v>
      </c>
      <c r="G472">
        <v>287</v>
      </c>
      <c r="H472" t="s">
        <v>337</v>
      </c>
      <c r="I472">
        <v>29.723</v>
      </c>
      <c r="J472" t="s">
        <v>337</v>
      </c>
      <c r="K472">
        <v>74.207</v>
      </c>
      <c r="L472">
        <v>6</v>
      </c>
      <c r="M472">
        <v>1</v>
      </c>
      <c r="N472">
        <v>12</v>
      </c>
      <c r="O472">
        <v>10</v>
      </c>
      <c r="P472">
        <v>0</v>
      </c>
      <c r="Q472">
        <v>12</v>
      </c>
      <c r="R472">
        <v>65</v>
      </c>
    </row>
    <row r="473" spans="1:18">
      <c r="A473" t="s">
        <v>2944</v>
      </c>
      <c r="B473">
        <v>1</v>
      </c>
      <c r="C473">
        <v>92424691</v>
      </c>
      <c r="D473" t="s">
        <v>20</v>
      </c>
      <c r="E473" t="s">
        <v>20</v>
      </c>
      <c r="F473" t="s">
        <v>12969</v>
      </c>
      <c r="G473">
        <v>288</v>
      </c>
      <c r="H473" t="s">
        <v>337</v>
      </c>
      <c r="I473">
        <v>64</v>
      </c>
      <c r="J473" t="s">
        <v>337</v>
      </c>
      <c r="K473">
        <v>65</v>
      </c>
      <c r="L473">
        <v>6</v>
      </c>
      <c r="M473">
        <v>1</v>
      </c>
      <c r="N473">
        <v>12</v>
      </c>
      <c r="O473">
        <v>10</v>
      </c>
      <c r="P473">
        <v>0</v>
      </c>
      <c r="Q473">
        <v>12</v>
      </c>
      <c r="R473">
        <v>65</v>
      </c>
    </row>
    <row r="474" spans="1:18">
      <c r="A474" t="s">
        <v>2945</v>
      </c>
      <c r="B474">
        <v>1</v>
      </c>
      <c r="C474">
        <v>92424891</v>
      </c>
      <c r="D474" t="s">
        <v>20</v>
      </c>
      <c r="E474" t="s">
        <v>20</v>
      </c>
      <c r="F474" t="s">
        <v>12969</v>
      </c>
      <c r="G474">
        <v>288</v>
      </c>
      <c r="H474" t="s">
        <v>337</v>
      </c>
      <c r="I474">
        <v>20</v>
      </c>
      <c r="J474" t="s">
        <v>337</v>
      </c>
      <c r="K474">
        <v>65</v>
      </c>
      <c r="L474">
        <v>6</v>
      </c>
      <c r="M474">
        <v>1</v>
      </c>
      <c r="N474">
        <v>12</v>
      </c>
      <c r="O474">
        <v>10</v>
      </c>
      <c r="P474">
        <v>0</v>
      </c>
      <c r="Q474">
        <v>12</v>
      </c>
      <c r="R474">
        <v>65</v>
      </c>
    </row>
    <row r="475" spans="1:18">
      <c r="A475" t="s">
        <v>968</v>
      </c>
      <c r="B475">
        <v>1</v>
      </c>
      <c r="C475">
        <v>92424691</v>
      </c>
      <c r="D475" t="s">
        <v>20</v>
      </c>
      <c r="E475" t="s">
        <v>20</v>
      </c>
      <c r="F475" t="s">
        <v>12969</v>
      </c>
      <c r="G475">
        <v>288</v>
      </c>
      <c r="H475" t="s">
        <v>337</v>
      </c>
      <c r="I475">
        <v>88</v>
      </c>
      <c r="J475" t="s">
        <v>337</v>
      </c>
      <c r="K475">
        <v>35</v>
      </c>
      <c r="L475">
        <v>6</v>
      </c>
      <c r="M475">
        <v>1</v>
      </c>
      <c r="N475">
        <v>12</v>
      </c>
      <c r="O475">
        <v>10</v>
      </c>
      <c r="P475">
        <v>0</v>
      </c>
      <c r="Q475">
        <v>12</v>
      </c>
      <c r="R475">
        <v>65</v>
      </c>
    </row>
    <row r="476" spans="1:18">
      <c r="A476" t="s">
        <v>10235</v>
      </c>
      <c r="B476">
        <v>1</v>
      </c>
      <c r="C476">
        <v>92424891</v>
      </c>
      <c r="D476" t="s">
        <v>20</v>
      </c>
      <c r="E476" t="s">
        <v>20</v>
      </c>
      <c r="F476" t="s">
        <v>12969</v>
      </c>
      <c r="G476">
        <v>288</v>
      </c>
      <c r="H476" t="s">
        <v>337</v>
      </c>
      <c r="I476">
        <v>88</v>
      </c>
      <c r="J476" t="s">
        <v>337</v>
      </c>
      <c r="K476">
        <v>35</v>
      </c>
      <c r="L476">
        <v>6</v>
      </c>
      <c r="M476">
        <v>1</v>
      </c>
      <c r="N476">
        <v>12</v>
      </c>
      <c r="O476">
        <v>10</v>
      </c>
      <c r="P476">
        <v>0</v>
      </c>
      <c r="Q476">
        <v>12</v>
      </c>
      <c r="R476">
        <v>65</v>
      </c>
    </row>
    <row r="477" spans="1:18">
      <c r="A477" t="s">
        <v>2445</v>
      </c>
      <c r="B477">
        <v>1</v>
      </c>
      <c r="C477">
        <v>92424691</v>
      </c>
      <c r="D477" t="s">
        <v>20</v>
      </c>
      <c r="E477" t="s">
        <v>20</v>
      </c>
      <c r="F477" t="s">
        <v>12969</v>
      </c>
      <c r="G477">
        <v>288</v>
      </c>
      <c r="H477" t="s">
        <v>337</v>
      </c>
      <c r="I477">
        <v>29.458</v>
      </c>
      <c r="J477" t="s">
        <v>337</v>
      </c>
      <c r="K477">
        <v>72.69</v>
      </c>
      <c r="L477">
        <v>6</v>
      </c>
      <c r="M477">
        <v>1</v>
      </c>
      <c r="N477">
        <v>12</v>
      </c>
      <c r="O477">
        <v>10</v>
      </c>
      <c r="P477">
        <v>0</v>
      </c>
      <c r="Q477">
        <v>12</v>
      </c>
      <c r="R477">
        <v>65</v>
      </c>
    </row>
    <row r="478" spans="1:18">
      <c r="A478" t="s">
        <v>12156</v>
      </c>
      <c r="B478">
        <v>1</v>
      </c>
      <c r="C478">
        <v>92424891</v>
      </c>
      <c r="D478" t="s">
        <v>20</v>
      </c>
      <c r="E478" t="s">
        <v>20</v>
      </c>
      <c r="F478" t="s">
        <v>12969</v>
      </c>
      <c r="G478">
        <v>288</v>
      </c>
      <c r="H478" t="s">
        <v>337</v>
      </c>
      <c r="I478">
        <v>29.458</v>
      </c>
      <c r="J478" t="s">
        <v>337</v>
      </c>
      <c r="K478">
        <v>72.72</v>
      </c>
      <c r="L478">
        <v>6</v>
      </c>
      <c r="M478">
        <v>1</v>
      </c>
      <c r="N478">
        <v>12</v>
      </c>
      <c r="O478">
        <v>10</v>
      </c>
      <c r="P478">
        <v>0</v>
      </c>
      <c r="Q478">
        <v>12</v>
      </c>
      <c r="R478">
        <v>65</v>
      </c>
    </row>
    <row r="479" spans="1:18">
      <c r="A479" t="s">
        <v>1160</v>
      </c>
      <c r="B479">
        <v>1</v>
      </c>
      <c r="C479">
        <v>92424291</v>
      </c>
      <c r="D479" t="s">
        <v>20</v>
      </c>
      <c r="E479" t="s">
        <v>20</v>
      </c>
      <c r="F479" t="s">
        <v>12970</v>
      </c>
      <c r="G479">
        <v>289</v>
      </c>
      <c r="H479" t="s">
        <v>337</v>
      </c>
      <c r="I479">
        <v>71</v>
      </c>
      <c r="J479" t="s">
        <v>187</v>
      </c>
      <c r="K479">
        <v>30</v>
      </c>
      <c r="L479">
        <v>6</v>
      </c>
      <c r="M479">
        <v>1</v>
      </c>
      <c r="N479">
        <v>12</v>
      </c>
      <c r="O479">
        <v>10</v>
      </c>
      <c r="P479">
        <v>0</v>
      </c>
      <c r="Q479">
        <v>52</v>
      </c>
      <c r="R479">
        <v>98</v>
      </c>
    </row>
    <row r="480" spans="1:18">
      <c r="A480" t="s">
        <v>1161</v>
      </c>
      <c r="B480">
        <v>1</v>
      </c>
      <c r="C480">
        <v>92424491</v>
      </c>
      <c r="D480" t="s">
        <v>20</v>
      </c>
      <c r="E480" t="s">
        <v>20</v>
      </c>
      <c r="F480" t="s">
        <v>12970</v>
      </c>
      <c r="G480">
        <v>289</v>
      </c>
      <c r="H480" t="s">
        <v>337</v>
      </c>
      <c r="I480">
        <v>70</v>
      </c>
      <c r="J480" t="s">
        <v>187</v>
      </c>
      <c r="K480">
        <v>30</v>
      </c>
      <c r="L480">
        <v>6</v>
      </c>
      <c r="M480">
        <v>1</v>
      </c>
      <c r="N480">
        <v>12</v>
      </c>
      <c r="O480">
        <v>10</v>
      </c>
      <c r="P480">
        <v>0</v>
      </c>
      <c r="Q480">
        <v>52</v>
      </c>
      <c r="R480">
        <v>99</v>
      </c>
    </row>
    <row r="481" spans="1:18">
      <c r="A481" t="s">
        <v>2440</v>
      </c>
      <c r="B481">
        <v>1</v>
      </c>
      <c r="C481">
        <v>92424291</v>
      </c>
      <c r="D481" t="s">
        <v>20</v>
      </c>
      <c r="E481" t="s">
        <v>20</v>
      </c>
      <c r="F481" t="s">
        <v>12970</v>
      </c>
      <c r="G481">
        <v>289</v>
      </c>
      <c r="H481" t="s">
        <v>337</v>
      </c>
      <c r="I481">
        <v>59.751</v>
      </c>
      <c r="J481" t="s">
        <v>187</v>
      </c>
      <c r="L481">
        <v>6</v>
      </c>
      <c r="M481">
        <v>1</v>
      </c>
      <c r="N481">
        <v>12</v>
      </c>
      <c r="O481">
        <v>10</v>
      </c>
      <c r="P481">
        <v>0</v>
      </c>
      <c r="Q481">
        <v>52</v>
      </c>
      <c r="R481">
        <v>98</v>
      </c>
    </row>
    <row r="482" spans="1:18">
      <c r="A482" t="s">
        <v>12153</v>
      </c>
      <c r="B482">
        <v>1</v>
      </c>
      <c r="C482">
        <v>92424491</v>
      </c>
      <c r="D482" t="s">
        <v>20</v>
      </c>
      <c r="E482" t="s">
        <v>20</v>
      </c>
      <c r="F482" t="s">
        <v>12970</v>
      </c>
      <c r="G482">
        <v>289</v>
      </c>
      <c r="H482" t="s">
        <v>337</v>
      </c>
      <c r="I482">
        <v>59.751</v>
      </c>
      <c r="J482" t="s">
        <v>187</v>
      </c>
      <c r="L482">
        <v>6</v>
      </c>
      <c r="M482">
        <v>1</v>
      </c>
      <c r="N482">
        <v>12</v>
      </c>
      <c r="O482">
        <v>10</v>
      </c>
      <c r="P482">
        <v>0</v>
      </c>
      <c r="Q482">
        <v>52</v>
      </c>
      <c r="R482">
        <v>99</v>
      </c>
    </row>
    <row r="483" spans="1:18">
      <c r="A483" t="s">
        <v>5071</v>
      </c>
      <c r="B483">
        <v>1</v>
      </c>
      <c r="C483">
        <v>92423291</v>
      </c>
      <c r="D483" t="s">
        <v>20</v>
      </c>
      <c r="E483" t="s">
        <v>20</v>
      </c>
      <c r="F483" t="s">
        <v>12971</v>
      </c>
      <c r="G483">
        <v>293</v>
      </c>
      <c r="H483" t="s">
        <v>224</v>
      </c>
      <c r="J483" t="s">
        <v>224</v>
      </c>
      <c r="L483">
        <v>12</v>
      </c>
      <c r="M483">
        <v>1</v>
      </c>
      <c r="N483">
        <v>12</v>
      </c>
      <c r="O483">
        <v>10</v>
      </c>
      <c r="P483">
        <v>0</v>
      </c>
      <c r="Q483">
        <v>41</v>
      </c>
      <c r="R483">
        <v>38</v>
      </c>
    </row>
    <row r="484" spans="1:18">
      <c r="A484" t="s">
        <v>5074</v>
      </c>
      <c r="B484">
        <v>1</v>
      </c>
      <c r="C484">
        <v>92423291</v>
      </c>
      <c r="D484" t="s">
        <v>20</v>
      </c>
      <c r="E484" t="s">
        <v>20</v>
      </c>
      <c r="F484" t="s">
        <v>12971</v>
      </c>
      <c r="G484">
        <v>293</v>
      </c>
      <c r="H484" t="s">
        <v>224</v>
      </c>
      <c r="I484">
        <v>78</v>
      </c>
      <c r="J484" t="s">
        <v>224</v>
      </c>
      <c r="K484">
        <v>74</v>
      </c>
      <c r="L484">
        <v>12</v>
      </c>
      <c r="M484">
        <v>1</v>
      </c>
      <c r="N484">
        <v>12</v>
      </c>
      <c r="O484">
        <v>10</v>
      </c>
      <c r="P484">
        <v>0</v>
      </c>
      <c r="Q484">
        <v>72</v>
      </c>
      <c r="R484">
        <v>66</v>
      </c>
    </row>
    <row r="485" spans="1:18">
      <c r="A485" t="s">
        <v>5080</v>
      </c>
      <c r="B485">
        <v>1</v>
      </c>
      <c r="C485">
        <v>92423891</v>
      </c>
      <c r="D485" t="s">
        <v>20</v>
      </c>
      <c r="E485" t="s">
        <v>20</v>
      </c>
      <c r="F485" t="s">
        <v>12971</v>
      </c>
      <c r="G485">
        <v>293</v>
      </c>
      <c r="H485" t="s">
        <v>224</v>
      </c>
      <c r="I485">
        <v>112</v>
      </c>
      <c r="J485" t="s">
        <v>224</v>
      </c>
      <c r="K485">
        <v>112</v>
      </c>
      <c r="L485">
        <v>12</v>
      </c>
      <c r="M485">
        <v>1</v>
      </c>
      <c r="N485">
        <v>12</v>
      </c>
      <c r="O485">
        <v>10</v>
      </c>
      <c r="P485">
        <v>0</v>
      </c>
      <c r="Q485">
        <v>70</v>
      </c>
      <c r="R485">
        <v>66</v>
      </c>
    </row>
    <row r="486" spans="1:18">
      <c r="A486" t="s">
        <v>12157</v>
      </c>
      <c r="B486">
        <v>1</v>
      </c>
      <c r="C486">
        <v>92422891</v>
      </c>
      <c r="D486" t="s">
        <v>20</v>
      </c>
      <c r="E486" t="s">
        <v>20</v>
      </c>
      <c r="F486" t="s">
        <v>12971</v>
      </c>
      <c r="G486">
        <v>293</v>
      </c>
      <c r="H486" t="s">
        <v>337</v>
      </c>
      <c r="I486">
        <v>27</v>
      </c>
      <c r="J486" t="s">
        <v>337</v>
      </c>
      <c r="K486">
        <v>27</v>
      </c>
      <c r="L486">
        <v>12</v>
      </c>
      <c r="M486">
        <v>1</v>
      </c>
      <c r="N486">
        <v>12</v>
      </c>
      <c r="O486">
        <v>10</v>
      </c>
      <c r="P486">
        <v>0</v>
      </c>
      <c r="Q486">
        <v>30</v>
      </c>
      <c r="R486">
        <v>41</v>
      </c>
    </row>
    <row r="487" spans="1:18">
      <c r="A487" t="s">
        <v>12158</v>
      </c>
      <c r="B487">
        <v>1</v>
      </c>
      <c r="C487">
        <v>92423291</v>
      </c>
      <c r="D487" t="s">
        <v>20</v>
      </c>
      <c r="E487" t="s">
        <v>20</v>
      </c>
      <c r="F487" t="s">
        <v>12971</v>
      </c>
      <c r="G487">
        <v>293</v>
      </c>
      <c r="H487" t="s">
        <v>224</v>
      </c>
      <c r="I487">
        <v>27</v>
      </c>
      <c r="J487" t="s">
        <v>224</v>
      </c>
      <c r="K487">
        <v>27</v>
      </c>
      <c r="L487">
        <v>12</v>
      </c>
      <c r="M487">
        <v>1</v>
      </c>
      <c r="N487">
        <v>12</v>
      </c>
      <c r="O487">
        <v>10</v>
      </c>
      <c r="P487">
        <v>0</v>
      </c>
      <c r="Q487">
        <v>41</v>
      </c>
      <c r="R487">
        <v>38</v>
      </c>
    </row>
    <row r="488" spans="1:18">
      <c r="A488" t="s">
        <v>12160</v>
      </c>
      <c r="B488">
        <v>1</v>
      </c>
      <c r="C488">
        <v>92423291</v>
      </c>
      <c r="D488" t="s">
        <v>20</v>
      </c>
      <c r="E488" t="s">
        <v>20</v>
      </c>
      <c r="F488" t="s">
        <v>12971</v>
      </c>
      <c r="G488">
        <v>293</v>
      </c>
      <c r="H488" t="s">
        <v>224</v>
      </c>
      <c r="I488">
        <v>40</v>
      </c>
      <c r="J488" t="s">
        <v>224</v>
      </c>
      <c r="K488">
        <v>93</v>
      </c>
      <c r="L488">
        <v>12</v>
      </c>
      <c r="M488">
        <v>1</v>
      </c>
      <c r="N488">
        <v>12</v>
      </c>
      <c r="O488">
        <v>10</v>
      </c>
      <c r="P488">
        <v>0</v>
      </c>
      <c r="Q488">
        <v>72</v>
      </c>
      <c r="R488">
        <v>66</v>
      </c>
    </row>
    <row r="489" spans="1:18">
      <c r="A489" t="s">
        <v>12162</v>
      </c>
      <c r="B489">
        <v>1</v>
      </c>
      <c r="C489">
        <v>92423891</v>
      </c>
      <c r="D489" t="s">
        <v>20</v>
      </c>
      <c r="E489" t="s">
        <v>20</v>
      </c>
      <c r="F489" t="s">
        <v>12971</v>
      </c>
      <c r="G489">
        <v>293</v>
      </c>
      <c r="H489" t="s">
        <v>224</v>
      </c>
      <c r="I489">
        <v>27</v>
      </c>
      <c r="J489" t="s">
        <v>224</v>
      </c>
      <c r="K489">
        <v>27</v>
      </c>
      <c r="L489">
        <v>12</v>
      </c>
      <c r="M489">
        <v>1</v>
      </c>
      <c r="N489">
        <v>12</v>
      </c>
      <c r="O489">
        <v>10</v>
      </c>
      <c r="P489">
        <v>0</v>
      </c>
      <c r="Q489">
        <v>70</v>
      </c>
      <c r="R489">
        <v>66</v>
      </c>
    </row>
    <row r="490" spans="1:18">
      <c r="A490" t="s">
        <v>12164</v>
      </c>
      <c r="B490">
        <v>1</v>
      </c>
      <c r="C490">
        <v>92423891</v>
      </c>
      <c r="D490" t="s">
        <v>20</v>
      </c>
      <c r="E490" t="s">
        <v>20</v>
      </c>
      <c r="F490" t="s">
        <v>12971</v>
      </c>
      <c r="G490">
        <v>293</v>
      </c>
      <c r="H490" t="s">
        <v>224</v>
      </c>
      <c r="I490">
        <v>27</v>
      </c>
      <c r="J490" t="s">
        <v>224</v>
      </c>
      <c r="K490">
        <v>27</v>
      </c>
      <c r="L490">
        <v>12</v>
      </c>
      <c r="M490">
        <v>1</v>
      </c>
      <c r="N490">
        <v>12</v>
      </c>
      <c r="O490">
        <v>10</v>
      </c>
      <c r="P490">
        <v>0</v>
      </c>
      <c r="Q490">
        <v>72</v>
      </c>
      <c r="R490">
        <v>66</v>
      </c>
    </row>
    <row r="491" spans="1:18">
      <c r="A491" t="s">
        <v>7922</v>
      </c>
      <c r="B491">
        <v>1</v>
      </c>
      <c r="C491">
        <v>92423891</v>
      </c>
      <c r="D491" t="s">
        <v>20</v>
      </c>
      <c r="E491" t="s">
        <v>20</v>
      </c>
      <c r="F491" t="s">
        <v>12972</v>
      </c>
      <c r="G491">
        <v>730</v>
      </c>
      <c r="L491">
        <v>12</v>
      </c>
      <c r="M491">
        <v>1</v>
      </c>
      <c r="N491">
        <v>12</v>
      </c>
      <c r="O491">
        <v>10</v>
      </c>
      <c r="P491">
        <v>0</v>
      </c>
      <c r="Q491">
        <v>72</v>
      </c>
      <c r="R491">
        <v>66</v>
      </c>
    </row>
    <row r="492" spans="1:18">
      <c r="A492" t="s">
        <v>7925</v>
      </c>
      <c r="B492">
        <v>1</v>
      </c>
      <c r="C492">
        <v>92423891</v>
      </c>
      <c r="D492" t="s">
        <v>20</v>
      </c>
      <c r="E492" t="s">
        <v>20</v>
      </c>
      <c r="F492" t="s">
        <v>12972</v>
      </c>
      <c r="G492">
        <v>730</v>
      </c>
      <c r="H492" t="s">
        <v>224</v>
      </c>
      <c r="J492" t="s">
        <v>224</v>
      </c>
      <c r="L492">
        <v>12</v>
      </c>
      <c r="M492">
        <v>1</v>
      </c>
      <c r="N492">
        <v>12</v>
      </c>
      <c r="O492">
        <v>10</v>
      </c>
      <c r="P492">
        <v>0</v>
      </c>
      <c r="Q492">
        <v>70</v>
      </c>
      <c r="R492">
        <v>66</v>
      </c>
    </row>
    <row r="493" spans="1:18">
      <c r="A493" t="s">
        <v>7938</v>
      </c>
      <c r="B493">
        <v>1</v>
      </c>
      <c r="C493">
        <v>92423291</v>
      </c>
      <c r="D493" t="s">
        <v>20</v>
      </c>
      <c r="E493" t="s">
        <v>20</v>
      </c>
      <c r="F493" t="s">
        <v>12972</v>
      </c>
      <c r="G493">
        <v>730</v>
      </c>
      <c r="L493">
        <v>12</v>
      </c>
      <c r="M493">
        <v>1</v>
      </c>
      <c r="N493">
        <v>12</v>
      </c>
      <c r="O493">
        <v>10</v>
      </c>
      <c r="P493">
        <v>0</v>
      </c>
      <c r="Q493">
        <v>41</v>
      </c>
      <c r="R493">
        <v>38</v>
      </c>
    </row>
    <row r="494" spans="1:18">
      <c r="A494" t="s">
        <v>698</v>
      </c>
      <c r="B494">
        <v>1</v>
      </c>
      <c r="C494">
        <v>92423291</v>
      </c>
      <c r="D494" t="s">
        <v>20</v>
      </c>
      <c r="E494" t="s">
        <v>20</v>
      </c>
      <c r="F494" t="s">
        <v>12972</v>
      </c>
      <c r="G494">
        <v>730</v>
      </c>
      <c r="L494">
        <v>12</v>
      </c>
      <c r="M494">
        <v>1</v>
      </c>
      <c r="N494">
        <v>12</v>
      </c>
      <c r="O494">
        <v>10</v>
      </c>
      <c r="P494">
        <v>0</v>
      </c>
      <c r="Q494">
        <v>72</v>
      </c>
      <c r="R494">
        <v>66</v>
      </c>
    </row>
    <row r="495" spans="1:18">
      <c r="A495" t="s">
        <v>2760</v>
      </c>
      <c r="B495">
        <v>1</v>
      </c>
      <c r="C495" t="s">
        <v>1134</v>
      </c>
      <c r="D495" t="s">
        <v>20</v>
      </c>
      <c r="E495" t="s">
        <v>20</v>
      </c>
      <c r="F495" t="s">
        <v>12973</v>
      </c>
      <c r="G495">
        <v>294</v>
      </c>
      <c r="H495" t="s">
        <v>301</v>
      </c>
      <c r="I495">
        <v>69</v>
      </c>
      <c r="J495" t="s">
        <v>301</v>
      </c>
      <c r="K495">
        <v>45</v>
      </c>
      <c r="L495">
        <v>9</v>
      </c>
      <c r="M495">
        <v>1</v>
      </c>
      <c r="N495">
        <v>11</v>
      </c>
      <c r="O495">
        <v>8.25</v>
      </c>
      <c r="P495">
        <v>0</v>
      </c>
      <c r="Q495">
        <v>58</v>
      </c>
      <c r="R495">
        <v>52</v>
      </c>
    </row>
    <row r="496" spans="1:18">
      <c r="A496" t="s">
        <v>1132</v>
      </c>
      <c r="B496">
        <v>1</v>
      </c>
      <c r="C496" t="s">
        <v>1134</v>
      </c>
      <c r="D496" t="s">
        <v>20</v>
      </c>
      <c r="E496" t="s">
        <v>20</v>
      </c>
      <c r="F496" t="s">
        <v>12973</v>
      </c>
      <c r="G496">
        <v>294</v>
      </c>
      <c r="H496" t="s">
        <v>301</v>
      </c>
      <c r="I496">
        <v>51</v>
      </c>
      <c r="J496" t="s">
        <v>301</v>
      </c>
      <c r="K496">
        <v>38</v>
      </c>
      <c r="L496">
        <v>9</v>
      </c>
      <c r="M496">
        <v>1</v>
      </c>
      <c r="N496">
        <v>11</v>
      </c>
      <c r="O496">
        <v>8.25</v>
      </c>
      <c r="P496">
        <v>0</v>
      </c>
      <c r="Q496">
        <v>59</v>
      </c>
      <c r="R496">
        <v>52</v>
      </c>
    </row>
    <row r="497" spans="1:18">
      <c r="A497" t="s">
        <v>3027</v>
      </c>
      <c r="B497">
        <v>1</v>
      </c>
      <c r="C497" t="s">
        <v>1134</v>
      </c>
      <c r="D497" t="s">
        <v>20</v>
      </c>
      <c r="E497" t="s">
        <v>20</v>
      </c>
      <c r="F497" t="s">
        <v>12973</v>
      </c>
      <c r="G497">
        <v>294</v>
      </c>
      <c r="H497" t="s">
        <v>301</v>
      </c>
      <c r="I497">
        <v>69</v>
      </c>
      <c r="J497" t="s">
        <v>301</v>
      </c>
      <c r="L497">
        <v>9</v>
      </c>
      <c r="M497">
        <v>1</v>
      </c>
      <c r="N497">
        <v>11</v>
      </c>
      <c r="O497">
        <v>8.25</v>
      </c>
      <c r="P497">
        <v>0</v>
      </c>
      <c r="Q497">
        <v>59</v>
      </c>
      <c r="R497">
        <v>52</v>
      </c>
    </row>
    <row r="498" spans="1:18">
      <c r="A498" t="s">
        <v>4303</v>
      </c>
      <c r="B498">
        <v>1</v>
      </c>
      <c r="C498" t="s">
        <v>663</v>
      </c>
      <c r="D498" t="s">
        <v>20</v>
      </c>
      <c r="E498" t="s">
        <v>20</v>
      </c>
      <c r="F498" t="s">
        <v>12974</v>
      </c>
      <c r="G498">
        <v>252</v>
      </c>
      <c r="H498" t="s">
        <v>123</v>
      </c>
      <c r="I498">
        <v>27</v>
      </c>
      <c r="J498" t="s">
        <v>123</v>
      </c>
      <c r="K498">
        <v>27</v>
      </c>
      <c r="L498">
        <v>9</v>
      </c>
      <c r="M498">
        <v>1</v>
      </c>
      <c r="N498">
        <v>11</v>
      </c>
      <c r="O498">
        <v>9.4</v>
      </c>
      <c r="P498">
        <v>0</v>
      </c>
      <c r="Q498">
        <v>81</v>
      </c>
      <c r="R498">
        <v>45</v>
      </c>
    </row>
    <row r="499" spans="1:18">
      <c r="A499" t="s">
        <v>5162</v>
      </c>
      <c r="B499">
        <v>1</v>
      </c>
      <c r="C499" t="s">
        <v>663</v>
      </c>
      <c r="D499" t="s">
        <v>20</v>
      </c>
      <c r="E499" t="s">
        <v>20</v>
      </c>
      <c r="F499" t="s">
        <v>12974</v>
      </c>
      <c r="G499">
        <v>252</v>
      </c>
      <c r="H499" t="s">
        <v>123</v>
      </c>
      <c r="I499">
        <v>69</v>
      </c>
      <c r="J499" t="s">
        <v>123</v>
      </c>
      <c r="K499">
        <v>41</v>
      </c>
      <c r="L499">
        <v>9</v>
      </c>
      <c r="M499">
        <v>1</v>
      </c>
      <c r="N499">
        <v>11</v>
      </c>
      <c r="O499">
        <v>9.4</v>
      </c>
      <c r="P499">
        <v>0</v>
      </c>
      <c r="Q499">
        <v>81</v>
      </c>
      <c r="R499">
        <v>45</v>
      </c>
    </row>
    <row r="500" spans="1:18">
      <c r="A500" t="s">
        <v>5461</v>
      </c>
      <c r="B500">
        <v>1</v>
      </c>
      <c r="C500" t="s">
        <v>663</v>
      </c>
      <c r="D500" t="s">
        <v>20</v>
      </c>
      <c r="E500" t="s">
        <v>20</v>
      </c>
      <c r="F500" t="s">
        <v>12974</v>
      </c>
      <c r="G500">
        <v>252</v>
      </c>
      <c r="H500" t="s">
        <v>123</v>
      </c>
      <c r="I500">
        <v>70</v>
      </c>
      <c r="J500" t="s">
        <v>123</v>
      </c>
      <c r="L500">
        <v>9</v>
      </c>
      <c r="M500">
        <v>1</v>
      </c>
      <c r="N500">
        <v>11</v>
      </c>
      <c r="O500">
        <v>9.4</v>
      </c>
      <c r="P500">
        <v>0</v>
      </c>
      <c r="Q500">
        <v>81</v>
      </c>
      <c r="R500">
        <v>45</v>
      </c>
    </row>
    <row r="501" spans="1:18">
      <c r="A501" t="s">
        <v>10415</v>
      </c>
      <c r="B501">
        <v>1</v>
      </c>
      <c r="C501" t="s">
        <v>663</v>
      </c>
      <c r="D501" t="s">
        <v>20</v>
      </c>
      <c r="E501" t="s">
        <v>20</v>
      </c>
      <c r="F501" t="s">
        <v>12974</v>
      </c>
      <c r="G501">
        <v>252</v>
      </c>
      <c r="H501" t="s">
        <v>123</v>
      </c>
      <c r="I501">
        <v>77</v>
      </c>
      <c r="J501" t="s">
        <v>123</v>
      </c>
      <c r="K501">
        <v>42</v>
      </c>
      <c r="L501">
        <v>9</v>
      </c>
      <c r="M501">
        <v>1</v>
      </c>
      <c r="N501">
        <v>11</v>
      </c>
      <c r="O501">
        <v>9.4</v>
      </c>
      <c r="P501">
        <v>0</v>
      </c>
      <c r="Q501">
        <v>81</v>
      </c>
      <c r="R501">
        <v>45</v>
      </c>
    </row>
    <row r="502" spans="1:18">
      <c r="A502" t="s">
        <v>661</v>
      </c>
      <c r="B502">
        <v>1</v>
      </c>
      <c r="C502" t="s">
        <v>663</v>
      </c>
      <c r="D502" t="s">
        <v>20</v>
      </c>
      <c r="E502" t="s">
        <v>20</v>
      </c>
      <c r="F502" t="s">
        <v>12974</v>
      </c>
      <c r="G502">
        <v>252</v>
      </c>
      <c r="H502" t="s">
        <v>123</v>
      </c>
      <c r="I502">
        <v>69</v>
      </c>
      <c r="J502" t="s">
        <v>123</v>
      </c>
      <c r="K502">
        <v>41</v>
      </c>
      <c r="L502">
        <v>9</v>
      </c>
      <c r="M502">
        <v>1</v>
      </c>
      <c r="N502">
        <v>11</v>
      </c>
      <c r="O502">
        <v>9.4</v>
      </c>
      <c r="P502">
        <v>0</v>
      </c>
      <c r="Q502">
        <v>81</v>
      </c>
      <c r="R502">
        <v>45</v>
      </c>
    </row>
    <row r="503" spans="1:18">
      <c r="A503" t="s">
        <v>2808</v>
      </c>
      <c r="B503">
        <v>1</v>
      </c>
      <c r="C503" t="s">
        <v>937</v>
      </c>
      <c r="D503" t="s">
        <v>20</v>
      </c>
      <c r="E503" t="s">
        <v>20</v>
      </c>
      <c r="F503" t="s">
        <v>12975</v>
      </c>
      <c r="G503">
        <v>295</v>
      </c>
      <c r="H503" t="s">
        <v>72</v>
      </c>
      <c r="I503">
        <v>59</v>
      </c>
      <c r="J503" t="s">
        <v>72</v>
      </c>
      <c r="K503">
        <v>96</v>
      </c>
      <c r="L503">
        <v>6</v>
      </c>
      <c r="M503">
        <v>1</v>
      </c>
      <c r="N503">
        <v>11</v>
      </c>
      <c r="O503">
        <v>8.25</v>
      </c>
      <c r="P503">
        <v>0</v>
      </c>
      <c r="Q503">
        <v>123</v>
      </c>
      <c r="R503">
        <v>256</v>
      </c>
    </row>
    <row r="504" spans="1:18">
      <c r="A504" t="s">
        <v>2887</v>
      </c>
      <c r="B504">
        <v>1</v>
      </c>
      <c r="C504" t="s">
        <v>937</v>
      </c>
      <c r="D504" t="s">
        <v>20</v>
      </c>
      <c r="E504" t="s">
        <v>20</v>
      </c>
      <c r="F504" t="s">
        <v>12975</v>
      </c>
      <c r="G504">
        <v>295</v>
      </c>
      <c r="H504" t="s">
        <v>72</v>
      </c>
      <c r="I504">
        <v>64</v>
      </c>
      <c r="J504" t="s">
        <v>72</v>
      </c>
      <c r="K504">
        <v>104</v>
      </c>
      <c r="L504">
        <v>6</v>
      </c>
      <c r="M504">
        <v>1</v>
      </c>
      <c r="N504">
        <v>11</v>
      </c>
      <c r="O504">
        <v>8.25</v>
      </c>
      <c r="P504">
        <v>0</v>
      </c>
      <c r="Q504">
        <v>123</v>
      </c>
      <c r="R504">
        <v>256</v>
      </c>
    </row>
    <row r="505" spans="1:18">
      <c r="A505" t="s">
        <v>6854</v>
      </c>
      <c r="B505">
        <v>1</v>
      </c>
      <c r="C505" t="s">
        <v>937</v>
      </c>
      <c r="D505" t="s">
        <v>20</v>
      </c>
      <c r="E505" t="s">
        <v>20</v>
      </c>
      <c r="F505" t="s">
        <v>12975</v>
      </c>
      <c r="G505">
        <v>295</v>
      </c>
      <c r="H505" t="s">
        <v>72</v>
      </c>
      <c r="I505">
        <v>70</v>
      </c>
      <c r="J505" t="s">
        <v>72</v>
      </c>
      <c r="K505">
        <v>98</v>
      </c>
      <c r="L505">
        <v>6</v>
      </c>
      <c r="M505">
        <v>1</v>
      </c>
      <c r="N505">
        <v>11</v>
      </c>
      <c r="O505">
        <v>8.25</v>
      </c>
      <c r="P505">
        <v>0</v>
      </c>
      <c r="Q505">
        <v>125</v>
      </c>
      <c r="R505">
        <v>256</v>
      </c>
    </row>
    <row r="506" spans="1:18">
      <c r="A506" t="s">
        <v>6857</v>
      </c>
      <c r="B506">
        <v>1</v>
      </c>
      <c r="C506" t="s">
        <v>937</v>
      </c>
      <c r="D506" t="s">
        <v>20</v>
      </c>
      <c r="E506" t="s">
        <v>20</v>
      </c>
      <c r="F506" t="s">
        <v>12975</v>
      </c>
      <c r="G506">
        <v>295</v>
      </c>
      <c r="H506" t="s">
        <v>72</v>
      </c>
      <c r="I506">
        <v>71</v>
      </c>
      <c r="J506" t="s">
        <v>72</v>
      </c>
      <c r="K506">
        <v>115</v>
      </c>
      <c r="L506">
        <v>6</v>
      </c>
      <c r="M506">
        <v>1</v>
      </c>
      <c r="N506">
        <v>11</v>
      </c>
      <c r="O506">
        <v>8.25</v>
      </c>
      <c r="P506">
        <v>0</v>
      </c>
      <c r="Q506">
        <v>125</v>
      </c>
      <c r="R506">
        <v>256</v>
      </c>
    </row>
    <row r="507" spans="1:18">
      <c r="A507" t="s">
        <v>936</v>
      </c>
      <c r="B507">
        <v>1</v>
      </c>
      <c r="C507" t="s">
        <v>937</v>
      </c>
      <c r="D507" t="s">
        <v>20</v>
      </c>
      <c r="E507" t="s">
        <v>20</v>
      </c>
      <c r="F507" t="s">
        <v>12976</v>
      </c>
      <c r="G507">
        <v>736</v>
      </c>
      <c r="H507" t="s">
        <v>187</v>
      </c>
      <c r="J507" t="s">
        <v>187</v>
      </c>
      <c r="L507">
        <v>6</v>
      </c>
      <c r="M507">
        <v>1</v>
      </c>
      <c r="N507">
        <v>11</v>
      </c>
      <c r="O507">
        <v>8.25</v>
      </c>
      <c r="P507">
        <v>0</v>
      </c>
      <c r="Q507">
        <v>125</v>
      </c>
      <c r="R507">
        <v>256</v>
      </c>
    </row>
    <row r="508" spans="1:18">
      <c r="A508" t="s">
        <v>975</v>
      </c>
      <c r="B508">
        <v>1</v>
      </c>
      <c r="C508" t="s">
        <v>937</v>
      </c>
      <c r="D508" t="s">
        <v>20</v>
      </c>
      <c r="E508" t="s">
        <v>20</v>
      </c>
      <c r="F508" t="s">
        <v>12976</v>
      </c>
      <c r="G508">
        <v>736</v>
      </c>
      <c r="H508" t="s">
        <v>187</v>
      </c>
      <c r="J508" t="s">
        <v>187</v>
      </c>
      <c r="L508">
        <v>6</v>
      </c>
      <c r="M508">
        <v>1</v>
      </c>
      <c r="N508">
        <v>11</v>
      </c>
      <c r="O508">
        <v>8.25</v>
      </c>
      <c r="P508">
        <v>0</v>
      </c>
      <c r="Q508">
        <v>125</v>
      </c>
      <c r="R508">
        <v>256</v>
      </c>
    </row>
    <row r="509" spans="1:18">
      <c r="A509" t="s">
        <v>2811</v>
      </c>
      <c r="B509">
        <v>1</v>
      </c>
      <c r="C509" t="s">
        <v>2812</v>
      </c>
      <c r="D509" t="s">
        <v>1511</v>
      </c>
      <c r="E509" t="s">
        <v>1511</v>
      </c>
      <c r="F509" t="s">
        <v>12977</v>
      </c>
      <c r="G509">
        <v>296</v>
      </c>
      <c r="H509" t="s">
        <v>337</v>
      </c>
      <c r="J509" t="s">
        <v>337</v>
      </c>
      <c r="K509">
        <v>27</v>
      </c>
      <c r="L509">
        <v>12</v>
      </c>
      <c r="M509">
        <v>1</v>
      </c>
      <c r="N509">
        <v>12</v>
      </c>
      <c r="O509">
        <v>10</v>
      </c>
      <c r="P509">
        <v>0</v>
      </c>
      <c r="R509">
        <v>5</v>
      </c>
    </row>
    <row r="510" spans="1:18">
      <c r="A510" t="s">
        <v>3121</v>
      </c>
      <c r="B510">
        <v>1</v>
      </c>
      <c r="C510" t="s">
        <v>3122</v>
      </c>
      <c r="D510" t="s">
        <v>20</v>
      </c>
      <c r="E510" t="s">
        <v>20</v>
      </c>
      <c r="F510" t="s">
        <v>12977</v>
      </c>
      <c r="G510">
        <v>296</v>
      </c>
      <c r="H510" t="s">
        <v>337</v>
      </c>
      <c r="J510" t="s">
        <v>72</v>
      </c>
      <c r="L510">
        <v>12</v>
      </c>
      <c r="M510">
        <v>1</v>
      </c>
      <c r="N510">
        <v>12</v>
      </c>
      <c r="O510">
        <v>10</v>
      </c>
      <c r="P510">
        <v>0</v>
      </c>
      <c r="R510">
        <v>5</v>
      </c>
    </row>
    <row r="511" spans="1:18">
      <c r="A511" t="s">
        <v>3125</v>
      </c>
      <c r="B511">
        <v>1</v>
      </c>
      <c r="C511" t="s">
        <v>3126</v>
      </c>
      <c r="D511" t="s">
        <v>20</v>
      </c>
      <c r="E511" t="s">
        <v>20</v>
      </c>
      <c r="F511" t="s">
        <v>12977</v>
      </c>
      <c r="G511">
        <v>296</v>
      </c>
      <c r="H511" t="s">
        <v>337</v>
      </c>
      <c r="J511" t="s">
        <v>337</v>
      </c>
      <c r="K511">
        <v>35</v>
      </c>
      <c r="L511">
        <v>9</v>
      </c>
      <c r="M511">
        <v>1</v>
      </c>
      <c r="N511">
        <v>10</v>
      </c>
      <c r="O511">
        <v>8.25</v>
      </c>
      <c r="P511">
        <v>0</v>
      </c>
      <c r="R511">
        <v>9</v>
      </c>
    </row>
    <row r="512" spans="1:18">
      <c r="A512" t="s">
        <v>3157</v>
      </c>
      <c r="B512">
        <v>1</v>
      </c>
      <c r="C512" t="s">
        <v>3126</v>
      </c>
      <c r="D512" t="s">
        <v>20</v>
      </c>
      <c r="E512" t="s">
        <v>20</v>
      </c>
      <c r="F512" t="s">
        <v>12977</v>
      </c>
      <c r="G512">
        <v>296</v>
      </c>
      <c r="J512" t="s">
        <v>337</v>
      </c>
      <c r="K512">
        <v>38</v>
      </c>
      <c r="L512">
        <v>9</v>
      </c>
      <c r="M512">
        <v>1</v>
      </c>
      <c r="N512">
        <v>10</v>
      </c>
      <c r="O512">
        <v>8.25</v>
      </c>
      <c r="P512">
        <v>0</v>
      </c>
      <c r="R512">
        <v>9</v>
      </c>
    </row>
    <row r="513" spans="1:18">
      <c r="A513" t="s">
        <v>1106</v>
      </c>
      <c r="B513">
        <v>1</v>
      </c>
      <c r="C513" t="s">
        <v>1108</v>
      </c>
      <c r="D513" t="s">
        <v>20</v>
      </c>
      <c r="E513" t="s">
        <v>20</v>
      </c>
      <c r="F513" t="s">
        <v>12978</v>
      </c>
      <c r="G513">
        <v>297</v>
      </c>
      <c r="H513" t="s">
        <v>337</v>
      </c>
      <c r="I513">
        <v>150.389</v>
      </c>
      <c r="J513" t="s">
        <v>187</v>
      </c>
      <c r="K513">
        <v>60</v>
      </c>
      <c r="L513">
        <v>4</v>
      </c>
      <c r="M513">
        <v>1</v>
      </c>
      <c r="N513">
        <v>8.25</v>
      </c>
      <c r="O513">
        <v>10</v>
      </c>
      <c r="P513">
        <v>90</v>
      </c>
      <c r="Q513">
        <v>139</v>
      </c>
      <c r="R513">
        <v>150</v>
      </c>
    </row>
    <row r="514" spans="1:18">
      <c r="A514" t="s">
        <v>2436</v>
      </c>
      <c r="B514">
        <v>1</v>
      </c>
      <c r="C514" t="s">
        <v>544</v>
      </c>
      <c r="D514" t="s">
        <v>20</v>
      </c>
      <c r="E514" t="s">
        <v>20</v>
      </c>
      <c r="F514" t="s">
        <v>12979</v>
      </c>
      <c r="G514">
        <v>298</v>
      </c>
      <c r="H514" t="s">
        <v>337</v>
      </c>
      <c r="I514">
        <v>90</v>
      </c>
      <c r="L514">
        <v>8</v>
      </c>
      <c r="M514">
        <v>1</v>
      </c>
      <c r="N514">
        <v>11</v>
      </c>
      <c r="O514">
        <v>8.25</v>
      </c>
      <c r="P514">
        <v>0</v>
      </c>
      <c r="Q514">
        <v>37</v>
      </c>
    </row>
    <row r="515" spans="1:18">
      <c r="A515" t="s">
        <v>542</v>
      </c>
      <c r="B515">
        <v>1</v>
      </c>
      <c r="C515" t="s">
        <v>544</v>
      </c>
      <c r="D515" t="s">
        <v>20</v>
      </c>
      <c r="E515" t="s">
        <v>20</v>
      </c>
      <c r="F515" t="s">
        <v>12979</v>
      </c>
      <c r="G515">
        <v>298</v>
      </c>
      <c r="H515" t="s">
        <v>337</v>
      </c>
      <c r="I515">
        <v>48</v>
      </c>
      <c r="L515">
        <v>8</v>
      </c>
      <c r="M515">
        <v>1</v>
      </c>
      <c r="N515">
        <v>11</v>
      </c>
      <c r="O515">
        <v>8.25</v>
      </c>
      <c r="P515">
        <v>0</v>
      </c>
      <c r="Q515">
        <v>38</v>
      </c>
    </row>
    <row r="516" spans="1:18">
      <c r="A516" t="s">
        <v>6517</v>
      </c>
      <c r="B516">
        <v>1</v>
      </c>
      <c r="C516" t="s">
        <v>544</v>
      </c>
      <c r="D516" t="s">
        <v>20</v>
      </c>
      <c r="E516" t="s">
        <v>20</v>
      </c>
      <c r="F516" t="s">
        <v>12979</v>
      </c>
      <c r="G516">
        <v>298</v>
      </c>
      <c r="N516">
        <v>11</v>
      </c>
      <c r="O516">
        <v>8.25</v>
      </c>
      <c r="P516">
        <v>0</v>
      </c>
      <c r="Q516">
        <v>37</v>
      </c>
    </row>
    <row r="517" spans="1:18">
      <c r="A517" t="s">
        <v>6539</v>
      </c>
      <c r="B517">
        <v>1</v>
      </c>
      <c r="C517" t="s">
        <v>544</v>
      </c>
      <c r="D517" t="s">
        <v>20</v>
      </c>
      <c r="E517" t="s">
        <v>20</v>
      </c>
      <c r="F517" t="s">
        <v>12979</v>
      </c>
      <c r="G517">
        <v>298</v>
      </c>
      <c r="N517">
        <v>11</v>
      </c>
      <c r="O517">
        <v>8.25</v>
      </c>
      <c r="P517">
        <v>0</v>
      </c>
    </row>
    <row r="518" spans="1:18">
      <c r="A518" t="s">
        <v>4119</v>
      </c>
      <c r="B518">
        <v>1</v>
      </c>
      <c r="C518">
        <v>96189894</v>
      </c>
      <c r="D518" t="s">
        <v>1511</v>
      </c>
      <c r="E518" t="s">
        <v>1511</v>
      </c>
      <c r="F518" t="s">
        <v>12980</v>
      </c>
      <c r="G518">
        <v>300</v>
      </c>
      <c r="H518" t="s">
        <v>337</v>
      </c>
      <c r="I518">
        <v>37.557</v>
      </c>
      <c r="J518" t="s">
        <v>337</v>
      </c>
      <c r="K518">
        <v>147.687</v>
      </c>
      <c r="L518">
        <v>6</v>
      </c>
      <c r="M518">
        <v>1</v>
      </c>
      <c r="N518">
        <v>12</v>
      </c>
      <c r="O518">
        <v>10</v>
      </c>
      <c r="P518">
        <v>0</v>
      </c>
      <c r="Q518">
        <v>23</v>
      </c>
      <c r="R518">
        <v>88</v>
      </c>
    </row>
    <row r="519" spans="1:18">
      <c r="A519" t="s">
        <v>2776</v>
      </c>
      <c r="B519">
        <v>2</v>
      </c>
      <c r="C519" t="s">
        <v>2777</v>
      </c>
      <c r="D519" t="s">
        <v>20</v>
      </c>
      <c r="E519" t="s">
        <v>20</v>
      </c>
      <c r="F519" t="s">
        <v>12981</v>
      </c>
      <c r="G519">
        <v>301</v>
      </c>
      <c r="H519" t="s">
        <v>337</v>
      </c>
      <c r="I519">
        <v>1</v>
      </c>
      <c r="J519" t="s">
        <v>337</v>
      </c>
      <c r="K519">
        <v>1</v>
      </c>
      <c r="L519">
        <v>6</v>
      </c>
      <c r="M519">
        <v>1</v>
      </c>
      <c r="N519">
        <v>12</v>
      </c>
      <c r="O519">
        <v>8.25</v>
      </c>
      <c r="P519">
        <v>0</v>
      </c>
      <c r="Q519">
        <v>60</v>
      </c>
      <c r="R519">
        <v>182</v>
      </c>
    </row>
    <row r="520" spans="1:18">
      <c r="A520" t="s">
        <v>5154</v>
      </c>
      <c r="B520">
        <v>1</v>
      </c>
      <c r="C520" t="s">
        <v>2777</v>
      </c>
      <c r="D520" t="s">
        <v>20</v>
      </c>
      <c r="E520" t="s">
        <v>20</v>
      </c>
      <c r="F520" t="s">
        <v>12981</v>
      </c>
      <c r="G520">
        <v>301</v>
      </c>
      <c r="H520" t="s">
        <v>337</v>
      </c>
      <c r="J520" t="s">
        <v>337</v>
      </c>
      <c r="L520">
        <v>6</v>
      </c>
      <c r="M520">
        <v>1</v>
      </c>
      <c r="N520">
        <v>12</v>
      </c>
      <c r="O520">
        <v>8.25</v>
      </c>
      <c r="P520">
        <v>0</v>
      </c>
      <c r="Q520">
        <v>62</v>
      </c>
      <c r="R520">
        <v>182</v>
      </c>
    </row>
    <row r="521" spans="1:18">
      <c r="A521" t="s">
        <v>8020</v>
      </c>
      <c r="B521">
        <v>1</v>
      </c>
      <c r="C521" t="s">
        <v>2777</v>
      </c>
      <c r="D521" t="s">
        <v>20</v>
      </c>
      <c r="E521" t="s">
        <v>20</v>
      </c>
      <c r="F521" t="s">
        <v>12981</v>
      </c>
      <c r="G521">
        <v>301</v>
      </c>
      <c r="H521" t="s">
        <v>337</v>
      </c>
      <c r="J521" t="s">
        <v>337</v>
      </c>
      <c r="L521">
        <v>6</v>
      </c>
      <c r="M521">
        <v>1</v>
      </c>
      <c r="N521">
        <v>12</v>
      </c>
      <c r="O521">
        <v>8.25</v>
      </c>
      <c r="P521">
        <v>0</v>
      </c>
      <c r="Q521">
        <v>65</v>
      </c>
      <c r="R521">
        <v>182</v>
      </c>
    </row>
    <row r="522" spans="1:18">
      <c r="A522" t="s">
        <v>8687</v>
      </c>
      <c r="B522">
        <v>1</v>
      </c>
      <c r="C522" t="s">
        <v>2777</v>
      </c>
      <c r="D522" t="s">
        <v>20</v>
      </c>
      <c r="E522" t="s">
        <v>20</v>
      </c>
      <c r="F522" t="s">
        <v>12981</v>
      </c>
      <c r="G522">
        <v>301</v>
      </c>
      <c r="H522" t="s">
        <v>337</v>
      </c>
      <c r="J522" t="s">
        <v>337</v>
      </c>
      <c r="L522">
        <v>6</v>
      </c>
      <c r="M522">
        <v>1</v>
      </c>
      <c r="N522">
        <v>12</v>
      </c>
      <c r="O522">
        <v>8.25</v>
      </c>
      <c r="P522">
        <v>0</v>
      </c>
      <c r="Q522">
        <v>63</v>
      </c>
      <c r="R522">
        <v>182</v>
      </c>
    </row>
    <row r="523" spans="1:18">
      <c r="A523" t="s">
        <v>9394</v>
      </c>
      <c r="B523">
        <v>1</v>
      </c>
      <c r="C523" t="s">
        <v>9395</v>
      </c>
      <c r="D523" t="s">
        <v>20</v>
      </c>
      <c r="E523" t="s">
        <v>20</v>
      </c>
      <c r="F523" t="s">
        <v>12981</v>
      </c>
      <c r="G523">
        <v>301</v>
      </c>
      <c r="H523" t="s">
        <v>153</v>
      </c>
      <c r="J523" t="s">
        <v>153</v>
      </c>
      <c r="L523">
        <v>6</v>
      </c>
      <c r="M523">
        <v>1</v>
      </c>
      <c r="N523">
        <v>12</v>
      </c>
      <c r="O523">
        <v>8.25</v>
      </c>
      <c r="P523">
        <v>0</v>
      </c>
      <c r="Q523">
        <v>71</v>
      </c>
      <c r="R523">
        <v>207</v>
      </c>
    </row>
    <row r="524" spans="1:18">
      <c r="A524" t="s">
        <v>9763</v>
      </c>
      <c r="B524">
        <v>1</v>
      </c>
      <c r="C524" t="s">
        <v>9764</v>
      </c>
      <c r="D524" t="s">
        <v>20</v>
      </c>
      <c r="E524" t="s">
        <v>20</v>
      </c>
      <c r="F524" t="s">
        <v>12981</v>
      </c>
      <c r="G524">
        <v>301</v>
      </c>
      <c r="H524" t="s">
        <v>224</v>
      </c>
      <c r="I524">
        <v>46</v>
      </c>
      <c r="J524" t="s">
        <v>224</v>
      </c>
      <c r="K524">
        <v>85</v>
      </c>
      <c r="L524">
        <v>6</v>
      </c>
      <c r="M524">
        <v>1</v>
      </c>
      <c r="N524">
        <v>12</v>
      </c>
      <c r="O524">
        <v>8.25</v>
      </c>
      <c r="P524">
        <v>0</v>
      </c>
      <c r="Q524">
        <v>73</v>
      </c>
      <c r="R524">
        <v>207</v>
      </c>
    </row>
    <row r="525" spans="1:18">
      <c r="A525" t="s">
        <v>2501</v>
      </c>
      <c r="B525">
        <v>1</v>
      </c>
      <c r="C525" t="s">
        <v>12982</v>
      </c>
      <c r="D525" t="s">
        <v>20</v>
      </c>
      <c r="E525" t="s">
        <v>20</v>
      </c>
      <c r="F525" t="s">
        <v>12983</v>
      </c>
      <c r="G525">
        <v>253</v>
      </c>
      <c r="H525" t="s">
        <v>123</v>
      </c>
      <c r="J525" t="s">
        <v>123</v>
      </c>
      <c r="N525">
        <v>8.25</v>
      </c>
      <c r="O525">
        <v>7.4</v>
      </c>
      <c r="P525">
        <v>0</v>
      </c>
      <c r="Q525">
        <v>79</v>
      </c>
      <c r="R525">
        <v>171</v>
      </c>
    </row>
    <row r="526" spans="1:18">
      <c r="A526" t="s">
        <v>2501</v>
      </c>
      <c r="B526">
        <v>2</v>
      </c>
      <c r="C526" t="s">
        <v>2502</v>
      </c>
      <c r="D526" t="s">
        <v>20</v>
      </c>
      <c r="E526" t="s">
        <v>20</v>
      </c>
      <c r="F526" t="s">
        <v>12983</v>
      </c>
      <c r="G526">
        <v>253</v>
      </c>
      <c r="H526" t="s">
        <v>123</v>
      </c>
      <c r="I526">
        <v>32.366</v>
      </c>
      <c r="J526" t="s">
        <v>123</v>
      </c>
      <c r="K526">
        <v>67.744</v>
      </c>
      <c r="L526">
        <v>4</v>
      </c>
      <c r="M526">
        <v>1</v>
      </c>
      <c r="N526">
        <v>8.25</v>
      </c>
      <c r="O526">
        <v>7.4</v>
      </c>
      <c r="P526">
        <v>0</v>
      </c>
      <c r="Q526">
        <v>82</v>
      </c>
      <c r="R526">
        <v>169</v>
      </c>
    </row>
    <row r="527" spans="1:18">
      <c r="A527" t="s">
        <v>2505</v>
      </c>
      <c r="B527">
        <v>1</v>
      </c>
      <c r="C527" t="s">
        <v>12982</v>
      </c>
      <c r="D527" t="s">
        <v>20</v>
      </c>
      <c r="E527" t="s">
        <v>20</v>
      </c>
      <c r="F527" t="s">
        <v>12983</v>
      </c>
      <c r="G527">
        <v>253</v>
      </c>
      <c r="H527" t="s">
        <v>123</v>
      </c>
      <c r="I527">
        <v>45.785</v>
      </c>
      <c r="J527" t="s">
        <v>123</v>
      </c>
      <c r="K527">
        <v>86.844</v>
      </c>
      <c r="N527">
        <v>8.25</v>
      </c>
      <c r="O527">
        <v>7.4</v>
      </c>
      <c r="P527">
        <v>0</v>
      </c>
      <c r="Q527">
        <v>86</v>
      </c>
      <c r="R527">
        <v>179</v>
      </c>
    </row>
    <row r="528" spans="1:18">
      <c r="A528" t="s">
        <v>2505</v>
      </c>
      <c r="B528">
        <v>2</v>
      </c>
      <c r="C528" t="s">
        <v>2502</v>
      </c>
      <c r="D528" t="s">
        <v>20</v>
      </c>
      <c r="E528" t="s">
        <v>20</v>
      </c>
      <c r="F528" t="s">
        <v>12983</v>
      </c>
      <c r="G528">
        <v>253</v>
      </c>
      <c r="H528" t="s">
        <v>123</v>
      </c>
      <c r="I528">
        <v>55</v>
      </c>
      <c r="J528" t="s">
        <v>123</v>
      </c>
      <c r="K528">
        <v>85.063</v>
      </c>
      <c r="L528">
        <v>4</v>
      </c>
      <c r="M528">
        <v>1</v>
      </c>
      <c r="N528">
        <v>8.25</v>
      </c>
      <c r="O528">
        <v>7.4</v>
      </c>
      <c r="P528">
        <v>0</v>
      </c>
      <c r="Q528">
        <v>89</v>
      </c>
      <c r="R528">
        <v>177</v>
      </c>
    </row>
    <row r="529" spans="1:18">
      <c r="A529" t="s">
        <v>3413</v>
      </c>
      <c r="B529">
        <v>1</v>
      </c>
      <c r="C529" t="s">
        <v>3414</v>
      </c>
      <c r="D529" t="s">
        <v>20</v>
      </c>
      <c r="E529" t="s">
        <v>1511</v>
      </c>
      <c r="F529" t="s">
        <v>12984</v>
      </c>
      <c r="G529">
        <v>305</v>
      </c>
      <c r="H529" t="s">
        <v>337</v>
      </c>
      <c r="I529">
        <v>1</v>
      </c>
      <c r="J529" t="s">
        <v>187</v>
      </c>
      <c r="L529">
        <v>6</v>
      </c>
      <c r="M529">
        <v>1</v>
      </c>
      <c r="N529">
        <v>12</v>
      </c>
      <c r="O529">
        <v>10</v>
      </c>
      <c r="P529">
        <v>0</v>
      </c>
      <c r="Q529">
        <v>39</v>
      </c>
      <c r="R529">
        <v>115</v>
      </c>
    </row>
    <row r="530" spans="1:18">
      <c r="A530" t="s">
        <v>5354</v>
      </c>
      <c r="B530">
        <v>1</v>
      </c>
      <c r="C530" t="s">
        <v>2481</v>
      </c>
      <c r="D530" t="s">
        <v>20</v>
      </c>
      <c r="E530" t="s">
        <v>20</v>
      </c>
      <c r="F530" t="s">
        <v>12985</v>
      </c>
      <c r="G530">
        <v>306</v>
      </c>
      <c r="H530" t="s">
        <v>187</v>
      </c>
      <c r="I530">
        <v>30</v>
      </c>
      <c r="J530" t="s">
        <v>187</v>
      </c>
      <c r="K530">
        <v>30</v>
      </c>
      <c r="L530">
        <v>2</v>
      </c>
      <c r="M530">
        <v>1</v>
      </c>
      <c r="N530">
        <v>8.25</v>
      </c>
      <c r="O530">
        <v>5.4</v>
      </c>
      <c r="P530">
        <v>0</v>
      </c>
      <c r="Q530">
        <v>91</v>
      </c>
      <c r="R530">
        <v>119</v>
      </c>
    </row>
    <row r="531" spans="1:18">
      <c r="A531" t="s">
        <v>953</v>
      </c>
      <c r="B531">
        <v>1</v>
      </c>
      <c r="C531" t="s">
        <v>955</v>
      </c>
      <c r="D531" t="s">
        <v>20</v>
      </c>
      <c r="E531" t="s">
        <v>20</v>
      </c>
      <c r="F531" t="s">
        <v>12985</v>
      </c>
      <c r="G531">
        <v>306</v>
      </c>
      <c r="H531" t="s">
        <v>187</v>
      </c>
      <c r="I531">
        <v>38</v>
      </c>
      <c r="J531" t="s">
        <v>187</v>
      </c>
      <c r="K531">
        <v>38</v>
      </c>
      <c r="L531">
        <v>2</v>
      </c>
      <c r="M531">
        <v>1</v>
      </c>
      <c r="N531">
        <v>8.25</v>
      </c>
      <c r="O531">
        <v>5.4</v>
      </c>
      <c r="P531">
        <v>0</v>
      </c>
      <c r="Q531">
        <v>91</v>
      </c>
      <c r="R531">
        <v>119</v>
      </c>
    </row>
    <row r="532" spans="1:18">
      <c r="A532" t="s">
        <v>2480</v>
      </c>
      <c r="B532">
        <v>1</v>
      </c>
      <c r="C532" t="s">
        <v>2481</v>
      </c>
      <c r="D532" t="s">
        <v>20</v>
      </c>
      <c r="E532" t="s">
        <v>20</v>
      </c>
      <c r="F532" t="s">
        <v>12985</v>
      </c>
      <c r="G532">
        <v>306</v>
      </c>
      <c r="H532" t="s">
        <v>187</v>
      </c>
      <c r="I532">
        <v>30</v>
      </c>
      <c r="J532" t="s">
        <v>187</v>
      </c>
      <c r="L532">
        <v>2</v>
      </c>
      <c r="M532">
        <v>1</v>
      </c>
      <c r="N532">
        <v>8.25</v>
      </c>
      <c r="O532">
        <v>5.4</v>
      </c>
      <c r="P532">
        <v>0</v>
      </c>
      <c r="Q532">
        <v>91</v>
      </c>
      <c r="R532">
        <v>119</v>
      </c>
    </row>
    <row r="533" spans="1:18">
      <c r="A533" t="s">
        <v>2941</v>
      </c>
      <c r="B533">
        <v>1</v>
      </c>
      <c r="C533" t="s">
        <v>990</v>
      </c>
      <c r="D533" t="s">
        <v>20</v>
      </c>
      <c r="E533" t="s">
        <v>20</v>
      </c>
      <c r="F533" t="s">
        <v>12986</v>
      </c>
      <c r="G533">
        <v>310</v>
      </c>
      <c r="H533" t="s">
        <v>224</v>
      </c>
      <c r="J533" t="s">
        <v>224</v>
      </c>
      <c r="L533">
        <v>6</v>
      </c>
      <c r="M533">
        <v>1</v>
      </c>
      <c r="N533">
        <v>8.25</v>
      </c>
      <c r="O533">
        <v>7.4</v>
      </c>
      <c r="P533">
        <v>0</v>
      </c>
      <c r="Q533">
        <v>67</v>
      </c>
      <c r="R533">
        <v>78</v>
      </c>
    </row>
    <row r="534" spans="1:18">
      <c r="A534" t="s">
        <v>5034</v>
      </c>
      <c r="B534">
        <v>1</v>
      </c>
      <c r="C534" t="s">
        <v>990</v>
      </c>
      <c r="D534" t="s">
        <v>20</v>
      </c>
      <c r="E534" t="s">
        <v>20</v>
      </c>
      <c r="F534" t="s">
        <v>12986</v>
      </c>
      <c r="G534">
        <v>310</v>
      </c>
      <c r="H534" t="s">
        <v>224</v>
      </c>
      <c r="I534">
        <v>41</v>
      </c>
      <c r="J534" t="s">
        <v>224</v>
      </c>
      <c r="K534">
        <v>50</v>
      </c>
      <c r="L534">
        <v>6</v>
      </c>
      <c r="M534">
        <v>1</v>
      </c>
      <c r="N534">
        <v>8.25</v>
      </c>
      <c r="O534">
        <v>7.4</v>
      </c>
      <c r="P534">
        <v>0</v>
      </c>
      <c r="Q534">
        <v>67</v>
      </c>
      <c r="R534">
        <v>78</v>
      </c>
    </row>
    <row r="535" spans="1:18">
      <c r="A535" t="s">
        <v>2450</v>
      </c>
      <c r="B535">
        <v>1</v>
      </c>
      <c r="C535" t="s">
        <v>2451</v>
      </c>
      <c r="D535" t="s">
        <v>20</v>
      </c>
      <c r="E535" t="s">
        <v>20</v>
      </c>
      <c r="F535" t="s">
        <v>12986</v>
      </c>
      <c r="G535">
        <v>310</v>
      </c>
      <c r="H535" t="s">
        <v>224</v>
      </c>
      <c r="I535">
        <v>27</v>
      </c>
      <c r="J535" t="s">
        <v>224</v>
      </c>
      <c r="K535">
        <v>27</v>
      </c>
      <c r="L535">
        <v>6</v>
      </c>
      <c r="M535">
        <v>1</v>
      </c>
      <c r="N535">
        <v>8.25</v>
      </c>
      <c r="O535">
        <v>7.4</v>
      </c>
      <c r="P535">
        <v>0</v>
      </c>
      <c r="Q535">
        <v>64</v>
      </c>
      <c r="R535">
        <v>75</v>
      </c>
    </row>
    <row r="536" spans="1:18">
      <c r="A536" t="s">
        <v>3534</v>
      </c>
      <c r="B536">
        <v>1</v>
      </c>
      <c r="C536" t="s">
        <v>3535</v>
      </c>
      <c r="D536" t="s">
        <v>20</v>
      </c>
      <c r="E536" t="s">
        <v>20</v>
      </c>
      <c r="F536" t="s">
        <v>12987</v>
      </c>
      <c r="G536">
        <v>311</v>
      </c>
      <c r="H536" t="s">
        <v>337</v>
      </c>
      <c r="I536">
        <v>35</v>
      </c>
      <c r="J536" t="s">
        <v>337</v>
      </c>
      <c r="K536">
        <v>35</v>
      </c>
      <c r="L536">
        <v>2</v>
      </c>
      <c r="M536">
        <v>1</v>
      </c>
      <c r="N536">
        <v>8.25</v>
      </c>
      <c r="O536">
        <v>5.4</v>
      </c>
      <c r="P536">
        <v>0</v>
      </c>
      <c r="Q536">
        <v>30</v>
      </c>
      <c r="R536">
        <v>83</v>
      </c>
    </row>
    <row r="537" spans="1:18">
      <c r="A537" t="s">
        <v>3761</v>
      </c>
      <c r="B537">
        <v>1</v>
      </c>
      <c r="C537" t="s">
        <v>3535</v>
      </c>
      <c r="D537" t="s">
        <v>20</v>
      </c>
      <c r="E537" t="s">
        <v>20</v>
      </c>
      <c r="F537" t="s">
        <v>12987</v>
      </c>
      <c r="G537">
        <v>311</v>
      </c>
      <c r="H537" t="s">
        <v>337</v>
      </c>
      <c r="I537">
        <v>35</v>
      </c>
      <c r="J537" t="s">
        <v>337</v>
      </c>
      <c r="K537">
        <v>39</v>
      </c>
      <c r="L537">
        <v>2</v>
      </c>
      <c r="M537">
        <v>1</v>
      </c>
      <c r="N537">
        <v>8.25</v>
      </c>
      <c r="O537">
        <v>5.4</v>
      </c>
      <c r="P537">
        <v>0</v>
      </c>
      <c r="Q537">
        <v>30</v>
      </c>
      <c r="R537">
        <v>83</v>
      </c>
    </row>
    <row r="538" spans="1:18">
      <c r="A538" t="s">
        <v>3766</v>
      </c>
      <c r="B538">
        <v>1</v>
      </c>
      <c r="C538" t="s">
        <v>3535</v>
      </c>
      <c r="D538" t="s">
        <v>20</v>
      </c>
      <c r="E538" t="s">
        <v>20</v>
      </c>
      <c r="F538" t="s">
        <v>12987</v>
      </c>
      <c r="G538">
        <v>311</v>
      </c>
      <c r="H538" t="s">
        <v>337</v>
      </c>
      <c r="I538">
        <v>35</v>
      </c>
      <c r="J538" t="s">
        <v>337</v>
      </c>
      <c r="K538">
        <v>38</v>
      </c>
      <c r="L538">
        <v>2</v>
      </c>
      <c r="M538">
        <v>1</v>
      </c>
      <c r="N538">
        <v>8.25</v>
      </c>
      <c r="O538">
        <v>5.4</v>
      </c>
      <c r="P538">
        <v>0</v>
      </c>
      <c r="Q538">
        <v>30</v>
      </c>
      <c r="R538">
        <v>83</v>
      </c>
    </row>
    <row r="539" spans="1:18">
      <c r="A539" t="s">
        <v>3796</v>
      </c>
      <c r="B539">
        <v>1</v>
      </c>
      <c r="C539" t="s">
        <v>3535</v>
      </c>
      <c r="D539" t="s">
        <v>20</v>
      </c>
      <c r="E539" t="s">
        <v>20</v>
      </c>
      <c r="F539" t="s">
        <v>12987</v>
      </c>
      <c r="G539">
        <v>311</v>
      </c>
      <c r="H539" t="s">
        <v>337</v>
      </c>
      <c r="I539">
        <v>35</v>
      </c>
      <c r="J539" t="s">
        <v>337</v>
      </c>
      <c r="K539">
        <v>39</v>
      </c>
      <c r="L539">
        <v>2</v>
      </c>
      <c r="M539">
        <v>1</v>
      </c>
      <c r="N539">
        <v>8.25</v>
      </c>
      <c r="O539">
        <v>5.4</v>
      </c>
      <c r="P539">
        <v>0</v>
      </c>
      <c r="Q539">
        <v>29</v>
      </c>
      <c r="R539">
        <v>83</v>
      </c>
    </row>
    <row r="540" spans="1:18">
      <c r="A540" t="s">
        <v>3800</v>
      </c>
      <c r="B540">
        <v>1</v>
      </c>
      <c r="C540" t="s">
        <v>3535</v>
      </c>
      <c r="D540" t="s">
        <v>20</v>
      </c>
      <c r="E540" t="s">
        <v>20</v>
      </c>
      <c r="F540" t="s">
        <v>12987</v>
      </c>
      <c r="G540">
        <v>311</v>
      </c>
      <c r="H540" t="s">
        <v>337</v>
      </c>
      <c r="I540">
        <v>15</v>
      </c>
      <c r="J540" t="s">
        <v>337</v>
      </c>
      <c r="K540">
        <v>39</v>
      </c>
      <c r="N540">
        <v>8.25</v>
      </c>
      <c r="O540">
        <v>5.4</v>
      </c>
      <c r="P540">
        <v>0</v>
      </c>
      <c r="Q540">
        <v>30</v>
      </c>
      <c r="R540">
        <v>83</v>
      </c>
    </row>
    <row r="541" spans="1:18">
      <c r="A541" t="s">
        <v>3813</v>
      </c>
      <c r="B541">
        <v>1</v>
      </c>
      <c r="C541" t="s">
        <v>3535</v>
      </c>
      <c r="D541" t="s">
        <v>20</v>
      </c>
      <c r="E541" t="s">
        <v>20</v>
      </c>
      <c r="F541" t="s">
        <v>12987</v>
      </c>
      <c r="G541">
        <v>311</v>
      </c>
      <c r="H541" t="s">
        <v>337</v>
      </c>
      <c r="I541">
        <v>35</v>
      </c>
      <c r="J541" t="s">
        <v>337</v>
      </c>
      <c r="K541">
        <v>35</v>
      </c>
      <c r="L541">
        <v>2</v>
      </c>
      <c r="M541">
        <v>1</v>
      </c>
      <c r="N541">
        <v>8.25</v>
      </c>
      <c r="O541">
        <v>5.4</v>
      </c>
      <c r="P541">
        <v>0</v>
      </c>
      <c r="Q541">
        <v>30</v>
      </c>
      <c r="R541">
        <v>83</v>
      </c>
    </row>
    <row r="542" spans="1:18">
      <c r="A542" t="s">
        <v>3818</v>
      </c>
      <c r="B542">
        <v>1</v>
      </c>
      <c r="C542" t="s">
        <v>3535</v>
      </c>
      <c r="D542" t="s">
        <v>20</v>
      </c>
      <c r="E542" t="s">
        <v>20</v>
      </c>
      <c r="F542" t="s">
        <v>12987</v>
      </c>
      <c r="G542">
        <v>311</v>
      </c>
      <c r="H542" t="s">
        <v>337</v>
      </c>
      <c r="I542">
        <v>35</v>
      </c>
      <c r="J542" t="s">
        <v>337</v>
      </c>
      <c r="K542">
        <v>35</v>
      </c>
      <c r="L542">
        <v>2</v>
      </c>
      <c r="M542">
        <v>1</v>
      </c>
      <c r="N542">
        <v>8.25</v>
      </c>
      <c r="O542">
        <v>5.4</v>
      </c>
      <c r="P542">
        <v>0</v>
      </c>
      <c r="Q542">
        <v>30</v>
      </c>
      <c r="R542">
        <v>83</v>
      </c>
    </row>
    <row r="543" spans="1:18">
      <c r="A543" t="s">
        <v>8033</v>
      </c>
      <c r="B543">
        <v>1</v>
      </c>
      <c r="C543" t="s">
        <v>639</v>
      </c>
      <c r="D543" t="s">
        <v>20</v>
      </c>
      <c r="E543" t="s">
        <v>20</v>
      </c>
      <c r="F543" t="s">
        <v>12987</v>
      </c>
      <c r="G543">
        <v>311</v>
      </c>
      <c r="H543" t="s">
        <v>337</v>
      </c>
      <c r="J543" t="s">
        <v>337</v>
      </c>
      <c r="L543">
        <v>2</v>
      </c>
      <c r="M543">
        <v>1</v>
      </c>
      <c r="N543">
        <v>8.25</v>
      </c>
      <c r="O543">
        <v>5.4</v>
      </c>
      <c r="P543">
        <v>0</v>
      </c>
      <c r="Q543">
        <v>27</v>
      </c>
      <c r="R543">
        <v>82</v>
      </c>
    </row>
    <row r="544" spans="1:18">
      <c r="A544" t="s">
        <v>8035</v>
      </c>
      <c r="B544">
        <v>1</v>
      </c>
      <c r="C544" t="s">
        <v>639</v>
      </c>
      <c r="D544" t="s">
        <v>20</v>
      </c>
      <c r="E544" t="s">
        <v>20</v>
      </c>
      <c r="F544" t="s">
        <v>12987</v>
      </c>
      <c r="G544">
        <v>311</v>
      </c>
      <c r="H544" t="s">
        <v>337</v>
      </c>
      <c r="I544">
        <v>35</v>
      </c>
      <c r="J544" t="s">
        <v>337</v>
      </c>
      <c r="K544">
        <v>35</v>
      </c>
      <c r="L544">
        <v>2</v>
      </c>
      <c r="M544">
        <v>1</v>
      </c>
      <c r="N544">
        <v>8.25</v>
      </c>
      <c r="O544">
        <v>5.4</v>
      </c>
      <c r="P544">
        <v>0</v>
      </c>
      <c r="Q544">
        <v>27</v>
      </c>
      <c r="R544">
        <v>82</v>
      </c>
    </row>
    <row r="545" spans="1:18">
      <c r="A545" t="s">
        <v>8036</v>
      </c>
      <c r="B545">
        <v>1</v>
      </c>
      <c r="C545" t="s">
        <v>639</v>
      </c>
      <c r="D545" t="s">
        <v>20</v>
      </c>
      <c r="E545" t="s">
        <v>20</v>
      </c>
      <c r="F545" t="s">
        <v>12987</v>
      </c>
      <c r="G545">
        <v>311</v>
      </c>
      <c r="H545" t="s">
        <v>337</v>
      </c>
      <c r="I545">
        <v>35</v>
      </c>
      <c r="J545" t="s">
        <v>337</v>
      </c>
      <c r="K545">
        <v>35</v>
      </c>
      <c r="L545">
        <v>2</v>
      </c>
      <c r="M545">
        <v>1</v>
      </c>
      <c r="N545">
        <v>8.25</v>
      </c>
      <c r="O545">
        <v>5.4</v>
      </c>
      <c r="P545">
        <v>0</v>
      </c>
      <c r="Q545">
        <v>27</v>
      </c>
      <c r="R545">
        <v>82</v>
      </c>
    </row>
    <row r="546" spans="1:18">
      <c r="A546" t="s">
        <v>8037</v>
      </c>
      <c r="B546">
        <v>1</v>
      </c>
      <c r="C546" t="s">
        <v>639</v>
      </c>
      <c r="D546" t="s">
        <v>20</v>
      </c>
      <c r="E546" t="s">
        <v>20</v>
      </c>
      <c r="F546" t="s">
        <v>12987</v>
      </c>
      <c r="G546">
        <v>311</v>
      </c>
      <c r="H546" t="s">
        <v>337</v>
      </c>
      <c r="I546">
        <v>35</v>
      </c>
      <c r="J546" t="s">
        <v>337</v>
      </c>
      <c r="K546">
        <v>35</v>
      </c>
      <c r="L546">
        <v>2</v>
      </c>
      <c r="M546">
        <v>1</v>
      </c>
      <c r="N546">
        <v>8.25</v>
      </c>
      <c r="O546">
        <v>5.4</v>
      </c>
      <c r="P546">
        <v>0</v>
      </c>
      <c r="Q546">
        <v>27</v>
      </c>
      <c r="R546">
        <v>82</v>
      </c>
    </row>
    <row r="547" spans="1:18">
      <c r="A547" t="s">
        <v>4057</v>
      </c>
      <c r="B547">
        <v>1</v>
      </c>
      <c r="C547">
        <v>96224093</v>
      </c>
      <c r="D547" t="s">
        <v>1511</v>
      </c>
      <c r="E547" t="s">
        <v>1511</v>
      </c>
      <c r="F547" t="s">
        <v>12988</v>
      </c>
      <c r="G547">
        <v>312</v>
      </c>
      <c r="H547" t="s">
        <v>337</v>
      </c>
      <c r="I547">
        <v>145.167</v>
      </c>
      <c r="J547" t="s">
        <v>187</v>
      </c>
      <c r="L547">
        <v>6</v>
      </c>
      <c r="M547">
        <v>1</v>
      </c>
      <c r="N547">
        <v>12</v>
      </c>
      <c r="O547">
        <v>10</v>
      </c>
      <c r="P547">
        <v>0</v>
      </c>
      <c r="Q547">
        <v>56</v>
      </c>
      <c r="R547">
        <v>112</v>
      </c>
    </row>
    <row r="548" spans="1:18">
      <c r="A548" t="s">
        <v>4057</v>
      </c>
      <c r="B548">
        <v>51</v>
      </c>
      <c r="C548">
        <v>96224093</v>
      </c>
      <c r="D548" t="s">
        <v>1511</v>
      </c>
      <c r="E548" t="s">
        <v>1511</v>
      </c>
      <c r="F548" t="s">
        <v>12988</v>
      </c>
      <c r="G548">
        <v>312</v>
      </c>
      <c r="H548" t="s">
        <v>337</v>
      </c>
      <c r="J548" t="s">
        <v>187</v>
      </c>
      <c r="N548">
        <v>12</v>
      </c>
      <c r="O548">
        <v>10</v>
      </c>
      <c r="P548">
        <v>0</v>
      </c>
      <c r="Q548">
        <v>56</v>
      </c>
      <c r="R548">
        <v>112</v>
      </c>
    </row>
    <row r="549" spans="1:18">
      <c r="A549" t="s">
        <v>4514</v>
      </c>
      <c r="B549">
        <v>1</v>
      </c>
      <c r="C549" t="s">
        <v>935</v>
      </c>
      <c r="D549" t="s">
        <v>20</v>
      </c>
      <c r="E549" t="s">
        <v>20</v>
      </c>
      <c r="F549" t="s">
        <v>12989</v>
      </c>
      <c r="G549">
        <v>314</v>
      </c>
      <c r="H549" t="s">
        <v>224</v>
      </c>
      <c r="J549" t="s">
        <v>224</v>
      </c>
      <c r="N549">
        <v>10</v>
      </c>
      <c r="O549">
        <v>8.25</v>
      </c>
      <c r="P549">
        <v>0</v>
      </c>
      <c r="Q549">
        <v>53</v>
      </c>
      <c r="R549">
        <v>53</v>
      </c>
    </row>
    <row r="550" spans="1:18">
      <c r="A550" t="s">
        <v>4515</v>
      </c>
      <c r="B550">
        <v>1</v>
      </c>
      <c r="C550" t="s">
        <v>935</v>
      </c>
      <c r="D550" t="s">
        <v>20</v>
      </c>
      <c r="E550" t="s">
        <v>20</v>
      </c>
      <c r="F550" t="s">
        <v>12989</v>
      </c>
      <c r="G550">
        <v>314</v>
      </c>
      <c r="H550" t="s">
        <v>224</v>
      </c>
      <c r="I550">
        <v>57</v>
      </c>
      <c r="J550" t="s">
        <v>224</v>
      </c>
      <c r="K550">
        <v>70</v>
      </c>
      <c r="L550">
        <v>12</v>
      </c>
      <c r="M550">
        <v>1</v>
      </c>
      <c r="N550">
        <v>10</v>
      </c>
      <c r="O550">
        <v>8.25</v>
      </c>
      <c r="P550">
        <v>0</v>
      </c>
      <c r="Q550">
        <v>53</v>
      </c>
      <c r="R550">
        <v>52</v>
      </c>
    </row>
    <row r="551" spans="1:18">
      <c r="A551" t="s">
        <v>934</v>
      </c>
      <c r="B551">
        <v>1</v>
      </c>
      <c r="C551" t="s">
        <v>935</v>
      </c>
      <c r="D551" t="s">
        <v>20</v>
      </c>
      <c r="E551" t="s">
        <v>20</v>
      </c>
      <c r="F551" t="s">
        <v>12989</v>
      </c>
      <c r="G551">
        <v>314</v>
      </c>
      <c r="L551">
        <v>12</v>
      </c>
      <c r="M551">
        <v>1</v>
      </c>
      <c r="N551">
        <v>10</v>
      </c>
      <c r="O551">
        <v>8.25</v>
      </c>
      <c r="P551">
        <v>0</v>
      </c>
      <c r="Q551">
        <v>53</v>
      </c>
      <c r="R551">
        <v>52</v>
      </c>
    </row>
    <row r="552" spans="1:18">
      <c r="A552" t="s">
        <v>567</v>
      </c>
      <c r="B552">
        <v>1</v>
      </c>
      <c r="C552" t="s">
        <v>569</v>
      </c>
      <c r="D552" t="s">
        <v>20</v>
      </c>
      <c r="E552" t="s">
        <v>20</v>
      </c>
      <c r="F552" t="s">
        <v>12990</v>
      </c>
      <c r="G552">
        <v>254</v>
      </c>
      <c r="H552" t="s">
        <v>337</v>
      </c>
      <c r="I552">
        <v>59</v>
      </c>
      <c r="J552" t="s">
        <v>337</v>
      </c>
      <c r="L552">
        <v>9</v>
      </c>
      <c r="M552">
        <v>1</v>
      </c>
      <c r="N552">
        <v>11</v>
      </c>
      <c r="O552">
        <v>7.4</v>
      </c>
      <c r="P552">
        <v>0</v>
      </c>
      <c r="Q552">
        <v>40</v>
      </c>
    </row>
    <row r="553" spans="1:18">
      <c r="A553" t="s">
        <v>8266</v>
      </c>
      <c r="B553">
        <v>2</v>
      </c>
      <c r="C553" t="s">
        <v>8267</v>
      </c>
      <c r="D553" t="s">
        <v>20</v>
      </c>
      <c r="E553" t="s">
        <v>20</v>
      </c>
      <c r="F553" t="s">
        <v>12990</v>
      </c>
      <c r="G553">
        <v>254</v>
      </c>
      <c r="H553" t="s">
        <v>337</v>
      </c>
      <c r="I553">
        <v>163.554</v>
      </c>
      <c r="J553" t="s">
        <v>337</v>
      </c>
      <c r="L553">
        <v>9</v>
      </c>
      <c r="M553">
        <v>1</v>
      </c>
      <c r="N553">
        <v>11</v>
      </c>
      <c r="O553">
        <v>7.4</v>
      </c>
      <c r="P553">
        <v>0</v>
      </c>
      <c r="Q553">
        <v>47</v>
      </c>
    </row>
    <row r="554" spans="1:18">
      <c r="A554" t="s">
        <v>4518</v>
      </c>
      <c r="B554">
        <v>1</v>
      </c>
      <c r="C554" t="s">
        <v>4520</v>
      </c>
      <c r="D554" t="s">
        <v>20</v>
      </c>
      <c r="E554" t="s">
        <v>20</v>
      </c>
      <c r="F554" t="s">
        <v>12991</v>
      </c>
      <c r="G554">
        <v>315</v>
      </c>
      <c r="H554" t="s">
        <v>187</v>
      </c>
      <c r="I554">
        <v>35</v>
      </c>
      <c r="J554" t="s">
        <v>187</v>
      </c>
      <c r="K554">
        <v>50</v>
      </c>
      <c r="N554">
        <v>10</v>
      </c>
      <c r="O554">
        <v>8.25</v>
      </c>
      <c r="P554">
        <v>0</v>
      </c>
      <c r="Q554">
        <v>34</v>
      </c>
      <c r="R554">
        <v>69</v>
      </c>
    </row>
    <row r="555" spans="1:18">
      <c r="A555" t="s">
        <v>4519</v>
      </c>
      <c r="B555">
        <v>1</v>
      </c>
      <c r="C555" t="s">
        <v>4520</v>
      </c>
      <c r="D555" t="s">
        <v>20</v>
      </c>
      <c r="E555" t="s">
        <v>20</v>
      </c>
      <c r="F555" t="s">
        <v>12991</v>
      </c>
      <c r="G555">
        <v>315</v>
      </c>
      <c r="H555" t="s">
        <v>187</v>
      </c>
      <c r="I555">
        <v>30</v>
      </c>
      <c r="J555" t="s">
        <v>187</v>
      </c>
      <c r="K555">
        <v>50</v>
      </c>
      <c r="L555">
        <v>12</v>
      </c>
      <c r="M555">
        <v>1</v>
      </c>
      <c r="N555">
        <v>10</v>
      </c>
      <c r="O555">
        <v>8.25</v>
      </c>
      <c r="P555">
        <v>0</v>
      </c>
      <c r="Q555">
        <v>34</v>
      </c>
      <c r="R555">
        <v>69</v>
      </c>
    </row>
    <row r="556" spans="1:18">
      <c r="A556" t="s">
        <v>8908</v>
      </c>
      <c r="B556">
        <v>1</v>
      </c>
      <c r="C556">
        <v>207562</v>
      </c>
      <c r="D556" t="s">
        <v>20</v>
      </c>
      <c r="E556" t="s">
        <v>20</v>
      </c>
      <c r="F556" t="s">
        <v>12991</v>
      </c>
      <c r="G556">
        <v>315</v>
      </c>
      <c r="H556" t="s">
        <v>187</v>
      </c>
      <c r="J556" t="s">
        <v>187</v>
      </c>
      <c r="L556">
        <v>12</v>
      </c>
      <c r="M556">
        <v>1</v>
      </c>
      <c r="N556">
        <v>10</v>
      </c>
      <c r="O556">
        <v>8.25</v>
      </c>
      <c r="P556">
        <v>0</v>
      </c>
      <c r="Q556">
        <v>29</v>
      </c>
      <c r="R556">
        <v>60</v>
      </c>
    </row>
    <row r="557" spans="1:18">
      <c r="A557" t="s">
        <v>4527</v>
      </c>
      <c r="B557">
        <v>1</v>
      </c>
      <c r="C557" t="s">
        <v>4528</v>
      </c>
      <c r="D557" t="s">
        <v>20</v>
      </c>
      <c r="E557" t="s">
        <v>20</v>
      </c>
      <c r="F557" t="s">
        <v>12992</v>
      </c>
      <c r="G557">
        <v>316</v>
      </c>
      <c r="H557" t="s">
        <v>123</v>
      </c>
      <c r="I557">
        <v>35</v>
      </c>
      <c r="J557" t="s">
        <v>123</v>
      </c>
      <c r="K557">
        <v>48</v>
      </c>
      <c r="L557">
        <v>12</v>
      </c>
      <c r="M557">
        <v>1</v>
      </c>
      <c r="N557">
        <v>10</v>
      </c>
      <c r="O557">
        <v>8.25</v>
      </c>
      <c r="P557">
        <v>0</v>
      </c>
      <c r="Q557">
        <v>31</v>
      </c>
      <c r="R557">
        <v>66</v>
      </c>
    </row>
    <row r="558" spans="1:18">
      <c r="A558" t="s">
        <v>4530</v>
      </c>
      <c r="B558">
        <v>1</v>
      </c>
      <c r="C558" t="s">
        <v>4528</v>
      </c>
      <c r="D558" t="s">
        <v>20</v>
      </c>
      <c r="E558" t="s">
        <v>20</v>
      </c>
      <c r="F558" t="s">
        <v>12992</v>
      </c>
      <c r="G558">
        <v>316</v>
      </c>
      <c r="H558" t="s">
        <v>123</v>
      </c>
      <c r="I558">
        <v>35</v>
      </c>
      <c r="J558" t="s">
        <v>123</v>
      </c>
      <c r="K558">
        <v>48</v>
      </c>
      <c r="N558">
        <v>10</v>
      </c>
      <c r="O558">
        <v>8.25</v>
      </c>
      <c r="P558">
        <v>0</v>
      </c>
      <c r="Q558">
        <v>31</v>
      </c>
      <c r="R558">
        <v>66</v>
      </c>
    </row>
    <row r="559" spans="1:18">
      <c r="A559" t="s">
        <v>2793</v>
      </c>
      <c r="B559">
        <v>1</v>
      </c>
      <c r="C559" t="s">
        <v>2794</v>
      </c>
      <c r="D559" t="s">
        <v>20</v>
      </c>
      <c r="E559" t="s">
        <v>20</v>
      </c>
      <c r="F559" t="s">
        <v>12993</v>
      </c>
      <c r="G559">
        <v>450</v>
      </c>
      <c r="H559" t="s">
        <v>337</v>
      </c>
      <c r="I559">
        <v>211.518</v>
      </c>
      <c r="J559" t="s">
        <v>337</v>
      </c>
      <c r="K559">
        <v>214.314</v>
      </c>
      <c r="L559">
        <v>15</v>
      </c>
      <c r="M559">
        <v>1</v>
      </c>
      <c r="N559">
        <v>11</v>
      </c>
      <c r="O559">
        <v>8.25</v>
      </c>
      <c r="P559">
        <v>0</v>
      </c>
      <c r="Q559">
        <v>76</v>
      </c>
      <c r="R559">
        <v>77</v>
      </c>
    </row>
    <row r="560" spans="1:18">
      <c r="A560" t="s">
        <v>4524</v>
      </c>
      <c r="B560">
        <v>1</v>
      </c>
      <c r="C560" t="s">
        <v>4525</v>
      </c>
      <c r="D560" t="s">
        <v>20</v>
      </c>
      <c r="E560" t="s">
        <v>20</v>
      </c>
      <c r="F560" t="s">
        <v>12994</v>
      </c>
      <c r="G560">
        <v>451</v>
      </c>
      <c r="H560" t="s">
        <v>337</v>
      </c>
      <c r="J560" t="s">
        <v>187</v>
      </c>
      <c r="K560">
        <v>53</v>
      </c>
      <c r="L560">
        <v>6</v>
      </c>
      <c r="M560">
        <v>1</v>
      </c>
      <c r="N560">
        <v>12</v>
      </c>
      <c r="O560">
        <v>10</v>
      </c>
      <c r="P560">
        <v>0</v>
      </c>
      <c r="Q560">
        <v>45</v>
      </c>
      <c r="R560">
        <v>123</v>
      </c>
    </row>
    <row r="561" spans="1:18">
      <c r="A561" t="s">
        <v>4546</v>
      </c>
      <c r="B561">
        <v>1</v>
      </c>
      <c r="C561" t="s">
        <v>4525</v>
      </c>
      <c r="D561" t="s">
        <v>20</v>
      </c>
      <c r="E561" t="s">
        <v>20</v>
      </c>
      <c r="F561" t="s">
        <v>12994</v>
      </c>
      <c r="G561">
        <v>451</v>
      </c>
      <c r="H561" t="s">
        <v>337</v>
      </c>
      <c r="J561" t="s">
        <v>187</v>
      </c>
      <c r="K561">
        <v>19</v>
      </c>
      <c r="L561">
        <v>6</v>
      </c>
      <c r="M561">
        <v>1</v>
      </c>
      <c r="N561">
        <v>12</v>
      </c>
      <c r="O561">
        <v>10</v>
      </c>
      <c r="P561">
        <v>0</v>
      </c>
      <c r="Q561">
        <v>45</v>
      </c>
      <c r="R561">
        <v>123</v>
      </c>
    </row>
    <row r="562" spans="1:18">
      <c r="A562" t="s">
        <v>988</v>
      </c>
      <c r="B562">
        <v>1</v>
      </c>
      <c r="C562" t="s">
        <v>990</v>
      </c>
      <c r="D562" t="s">
        <v>20</v>
      </c>
      <c r="E562" t="s">
        <v>20</v>
      </c>
      <c r="F562" t="s">
        <v>12995</v>
      </c>
      <c r="G562">
        <v>729</v>
      </c>
      <c r="H562" t="s">
        <v>187</v>
      </c>
      <c r="J562" t="s">
        <v>187</v>
      </c>
      <c r="L562">
        <v>6</v>
      </c>
      <c r="M562">
        <v>1</v>
      </c>
      <c r="N562">
        <v>8.25</v>
      </c>
      <c r="O562">
        <v>7.4</v>
      </c>
      <c r="P562">
        <v>0</v>
      </c>
      <c r="Q562">
        <v>67</v>
      </c>
      <c r="R562">
        <v>78</v>
      </c>
    </row>
    <row r="563" spans="1:18">
      <c r="A563" t="s">
        <v>9432</v>
      </c>
      <c r="B563">
        <v>1</v>
      </c>
      <c r="C563" t="s">
        <v>979</v>
      </c>
      <c r="D563" t="s">
        <v>20</v>
      </c>
      <c r="E563" t="s">
        <v>20</v>
      </c>
      <c r="F563" t="s">
        <v>12996</v>
      </c>
      <c r="G563">
        <v>821</v>
      </c>
      <c r="L563">
        <v>12</v>
      </c>
      <c r="M563">
        <v>1</v>
      </c>
      <c r="N563">
        <v>10</v>
      </c>
      <c r="O563">
        <v>8.25</v>
      </c>
      <c r="P563">
        <v>0</v>
      </c>
      <c r="Q563">
        <v>34</v>
      </c>
      <c r="R563">
        <v>69</v>
      </c>
    </row>
    <row r="564" spans="1:18">
      <c r="A564" t="s">
        <v>977</v>
      </c>
      <c r="B564">
        <v>1</v>
      </c>
      <c r="C564" t="s">
        <v>979</v>
      </c>
      <c r="D564" t="s">
        <v>20</v>
      </c>
      <c r="E564" t="s">
        <v>20</v>
      </c>
      <c r="F564" t="s">
        <v>12996</v>
      </c>
      <c r="G564">
        <v>821</v>
      </c>
      <c r="L564">
        <v>12</v>
      </c>
      <c r="M564">
        <v>1</v>
      </c>
      <c r="N564">
        <v>10</v>
      </c>
      <c r="O564">
        <v>8.25</v>
      </c>
      <c r="P564">
        <v>0</v>
      </c>
      <c r="Q564">
        <v>34</v>
      </c>
      <c r="R564">
        <v>69</v>
      </c>
    </row>
    <row r="565" spans="1:18">
      <c r="A565" t="s">
        <v>640</v>
      </c>
      <c r="B565">
        <v>1</v>
      </c>
      <c r="C565" t="s">
        <v>639</v>
      </c>
      <c r="D565" t="s">
        <v>20</v>
      </c>
      <c r="E565" t="s">
        <v>20</v>
      </c>
      <c r="F565" t="s">
        <v>12997</v>
      </c>
      <c r="G565">
        <v>849</v>
      </c>
      <c r="H565" t="s">
        <v>337</v>
      </c>
      <c r="I565">
        <v>38</v>
      </c>
      <c r="J565" t="s">
        <v>337</v>
      </c>
      <c r="K565">
        <v>38</v>
      </c>
      <c r="L565">
        <v>2</v>
      </c>
      <c r="M565">
        <v>1</v>
      </c>
      <c r="N565">
        <v>8.25</v>
      </c>
      <c r="O565">
        <v>5.4</v>
      </c>
      <c r="P565">
        <v>0</v>
      </c>
      <c r="Q565">
        <v>30</v>
      </c>
      <c r="R565">
        <v>83</v>
      </c>
    </row>
    <row r="566" spans="1:18">
      <c r="A566" t="s">
        <v>637</v>
      </c>
      <c r="B566">
        <v>1</v>
      </c>
      <c r="C566" t="s">
        <v>639</v>
      </c>
      <c r="D566" t="s">
        <v>20</v>
      </c>
      <c r="E566" t="s">
        <v>20</v>
      </c>
      <c r="F566" t="s">
        <v>12997</v>
      </c>
      <c r="G566">
        <v>849</v>
      </c>
      <c r="H566" t="s">
        <v>337</v>
      </c>
      <c r="I566">
        <v>38</v>
      </c>
      <c r="J566" t="s">
        <v>337</v>
      </c>
      <c r="K566">
        <v>38</v>
      </c>
      <c r="L566">
        <v>2</v>
      </c>
      <c r="M566">
        <v>1</v>
      </c>
      <c r="N566">
        <v>8.25</v>
      </c>
      <c r="O566">
        <v>5.4</v>
      </c>
      <c r="P566">
        <v>0</v>
      </c>
      <c r="Q566">
        <v>30</v>
      </c>
      <c r="R566">
        <v>83</v>
      </c>
    </row>
    <row r="567" spans="1:18">
      <c r="A567" t="s">
        <v>9638</v>
      </c>
      <c r="B567">
        <v>1</v>
      </c>
      <c r="C567" t="s">
        <v>639</v>
      </c>
      <c r="D567" t="s">
        <v>20</v>
      </c>
      <c r="E567" t="s">
        <v>20</v>
      </c>
      <c r="F567" t="s">
        <v>12997</v>
      </c>
      <c r="G567">
        <v>849</v>
      </c>
      <c r="H567" t="s">
        <v>337</v>
      </c>
      <c r="J567" t="s">
        <v>337</v>
      </c>
      <c r="L567">
        <v>2</v>
      </c>
      <c r="M567">
        <v>1</v>
      </c>
      <c r="N567">
        <v>8.25</v>
      </c>
      <c r="O567">
        <v>5.4</v>
      </c>
      <c r="P567">
        <v>0</v>
      </c>
      <c r="Q567">
        <v>30</v>
      </c>
      <c r="R567">
        <v>83</v>
      </c>
    </row>
    <row r="568" spans="1:18">
      <c r="A568" t="s">
        <v>650</v>
      </c>
      <c r="B568">
        <v>1</v>
      </c>
      <c r="C568" t="s">
        <v>639</v>
      </c>
      <c r="D568" t="s">
        <v>20</v>
      </c>
      <c r="E568" t="s">
        <v>20</v>
      </c>
      <c r="F568" t="s">
        <v>12997</v>
      </c>
      <c r="G568">
        <v>849</v>
      </c>
      <c r="H568" t="s">
        <v>337</v>
      </c>
      <c r="I568">
        <v>38</v>
      </c>
      <c r="J568" t="s">
        <v>337</v>
      </c>
      <c r="K568">
        <v>38</v>
      </c>
      <c r="L568">
        <v>2</v>
      </c>
      <c r="M568">
        <v>1</v>
      </c>
      <c r="N568">
        <v>8.25</v>
      </c>
      <c r="O568">
        <v>5.4</v>
      </c>
      <c r="P568">
        <v>0</v>
      </c>
      <c r="Q568">
        <v>30</v>
      </c>
      <c r="R568">
        <v>83</v>
      </c>
    </row>
    <row r="569" spans="1:18">
      <c r="A569" t="s">
        <v>652</v>
      </c>
      <c r="B569">
        <v>1</v>
      </c>
      <c r="C569" t="s">
        <v>639</v>
      </c>
      <c r="D569" t="s">
        <v>20</v>
      </c>
      <c r="E569" t="s">
        <v>20</v>
      </c>
      <c r="F569" t="s">
        <v>12997</v>
      </c>
      <c r="G569">
        <v>849</v>
      </c>
      <c r="H569" t="s">
        <v>337</v>
      </c>
      <c r="I569">
        <v>38</v>
      </c>
      <c r="J569" t="s">
        <v>337</v>
      </c>
      <c r="K569">
        <v>38</v>
      </c>
      <c r="L569">
        <v>2</v>
      </c>
      <c r="M569">
        <v>1</v>
      </c>
      <c r="N569">
        <v>8.25</v>
      </c>
      <c r="O569">
        <v>5.4</v>
      </c>
      <c r="P569">
        <v>0</v>
      </c>
      <c r="Q569">
        <v>30</v>
      </c>
      <c r="R569">
        <v>83</v>
      </c>
    </row>
    <row r="570" spans="1:18">
      <c r="A570" t="s">
        <v>1064</v>
      </c>
      <c r="B570">
        <v>1</v>
      </c>
      <c r="C570" t="s">
        <v>1066</v>
      </c>
      <c r="D570" t="s">
        <v>20</v>
      </c>
      <c r="E570" t="s">
        <v>20</v>
      </c>
      <c r="F570" t="s">
        <v>12998</v>
      </c>
      <c r="G570">
        <v>852</v>
      </c>
      <c r="H570" t="s">
        <v>224</v>
      </c>
      <c r="I570">
        <v>90</v>
      </c>
      <c r="J570" t="s">
        <v>224</v>
      </c>
      <c r="K570">
        <v>345</v>
      </c>
      <c r="L570">
        <v>6</v>
      </c>
      <c r="M570">
        <v>1</v>
      </c>
      <c r="N570">
        <v>12</v>
      </c>
      <c r="O570">
        <v>10</v>
      </c>
      <c r="P570">
        <v>0</v>
      </c>
      <c r="Q570">
        <v>99</v>
      </c>
      <c r="R570">
        <v>135</v>
      </c>
    </row>
    <row r="571" spans="1:18">
      <c r="A571" t="s">
        <v>1061</v>
      </c>
      <c r="B571">
        <v>1</v>
      </c>
      <c r="C571" t="s">
        <v>1063</v>
      </c>
      <c r="D571" t="s">
        <v>20</v>
      </c>
      <c r="E571" t="s">
        <v>20</v>
      </c>
      <c r="F571" t="s">
        <v>12998</v>
      </c>
      <c r="G571">
        <v>852</v>
      </c>
      <c r="H571" t="s">
        <v>224</v>
      </c>
      <c r="I571">
        <v>70</v>
      </c>
      <c r="J571" t="s">
        <v>224</v>
      </c>
      <c r="K571">
        <v>345</v>
      </c>
      <c r="L571">
        <v>6</v>
      </c>
      <c r="M571">
        <v>1</v>
      </c>
      <c r="N571">
        <v>12</v>
      </c>
      <c r="O571">
        <v>10</v>
      </c>
      <c r="P571">
        <v>0</v>
      </c>
      <c r="Q571">
        <v>117</v>
      </c>
      <c r="R571">
        <v>121</v>
      </c>
    </row>
    <row r="572" spans="1:18">
      <c r="A572" t="s">
        <v>10516</v>
      </c>
      <c r="B572">
        <v>1</v>
      </c>
      <c r="C572" t="s">
        <v>10008</v>
      </c>
      <c r="D572" t="s">
        <v>20</v>
      </c>
      <c r="E572" t="s">
        <v>20</v>
      </c>
      <c r="F572" t="s">
        <v>12999</v>
      </c>
      <c r="G572">
        <v>255</v>
      </c>
      <c r="H572" t="s">
        <v>337</v>
      </c>
      <c r="I572">
        <v>59</v>
      </c>
      <c r="J572" t="s">
        <v>337</v>
      </c>
      <c r="K572">
        <v>113</v>
      </c>
      <c r="L572">
        <v>6</v>
      </c>
      <c r="M572">
        <v>1</v>
      </c>
      <c r="N572">
        <v>12</v>
      </c>
      <c r="O572">
        <v>10</v>
      </c>
      <c r="P572">
        <v>0</v>
      </c>
      <c r="Q572">
        <v>54</v>
      </c>
      <c r="R572">
        <v>122</v>
      </c>
    </row>
    <row r="573" spans="1:18">
      <c r="A573" t="s">
        <v>10518</v>
      </c>
      <c r="B573">
        <v>1</v>
      </c>
      <c r="C573" t="s">
        <v>10008</v>
      </c>
      <c r="D573" t="s">
        <v>20</v>
      </c>
      <c r="E573" t="s">
        <v>20</v>
      </c>
      <c r="F573" t="s">
        <v>12999</v>
      </c>
      <c r="G573">
        <v>255</v>
      </c>
      <c r="H573" t="s">
        <v>337</v>
      </c>
      <c r="I573">
        <v>59</v>
      </c>
      <c r="J573" t="s">
        <v>337</v>
      </c>
      <c r="K573">
        <v>112</v>
      </c>
      <c r="L573">
        <v>6</v>
      </c>
      <c r="M573">
        <v>1</v>
      </c>
      <c r="N573">
        <v>12</v>
      </c>
      <c r="O573">
        <v>10</v>
      </c>
      <c r="P573">
        <v>0</v>
      </c>
      <c r="Q573">
        <v>54</v>
      </c>
      <c r="R573">
        <v>122</v>
      </c>
    </row>
    <row r="574" spans="1:18">
      <c r="A574" t="s">
        <v>3851</v>
      </c>
      <c r="B574">
        <v>2</v>
      </c>
      <c r="C574" t="s">
        <v>3852</v>
      </c>
      <c r="D574" t="s">
        <v>1511</v>
      </c>
      <c r="E574" t="s">
        <v>1511</v>
      </c>
      <c r="F574" t="s">
        <v>13000</v>
      </c>
      <c r="G574">
        <v>256</v>
      </c>
      <c r="H574" t="s">
        <v>337</v>
      </c>
      <c r="I574">
        <v>27</v>
      </c>
      <c r="J574" t="s">
        <v>337</v>
      </c>
      <c r="K574">
        <v>43.666</v>
      </c>
      <c r="L574">
        <v>2</v>
      </c>
      <c r="M574">
        <v>1</v>
      </c>
      <c r="N574">
        <v>8.25</v>
      </c>
      <c r="O574">
        <v>5.4</v>
      </c>
      <c r="P574">
        <v>0</v>
      </c>
      <c r="Q574">
        <v>31</v>
      </c>
      <c r="R574">
        <v>79</v>
      </c>
    </row>
    <row r="575" spans="1:18">
      <c r="A575" t="s">
        <v>8828</v>
      </c>
      <c r="B575">
        <v>1</v>
      </c>
      <c r="C575" t="s">
        <v>3852</v>
      </c>
      <c r="D575" t="s">
        <v>1511</v>
      </c>
      <c r="E575" t="s">
        <v>1511</v>
      </c>
      <c r="F575" t="s">
        <v>13000</v>
      </c>
      <c r="G575">
        <v>256</v>
      </c>
      <c r="H575" t="s">
        <v>337</v>
      </c>
      <c r="I575">
        <v>27</v>
      </c>
      <c r="J575" t="s">
        <v>337</v>
      </c>
      <c r="K575">
        <v>41.207</v>
      </c>
      <c r="L575">
        <v>2</v>
      </c>
      <c r="M575">
        <v>1</v>
      </c>
      <c r="N575">
        <v>8.25</v>
      </c>
      <c r="O575">
        <v>5.4</v>
      </c>
      <c r="P575">
        <v>0</v>
      </c>
      <c r="Q575">
        <v>31</v>
      </c>
      <c r="R575">
        <v>79</v>
      </c>
    </row>
    <row r="576" spans="1:18">
      <c r="A576" t="s">
        <v>12171</v>
      </c>
      <c r="B576">
        <v>1</v>
      </c>
      <c r="C576" t="s">
        <v>3852</v>
      </c>
      <c r="D576" t="s">
        <v>1511</v>
      </c>
      <c r="E576" t="s">
        <v>1511</v>
      </c>
      <c r="F576" t="s">
        <v>13000</v>
      </c>
      <c r="G576">
        <v>256</v>
      </c>
      <c r="H576" t="s">
        <v>337</v>
      </c>
      <c r="I576">
        <v>27</v>
      </c>
      <c r="J576" t="s">
        <v>337</v>
      </c>
      <c r="K576">
        <v>41.947</v>
      </c>
      <c r="L576">
        <v>2</v>
      </c>
      <c r="M576">
        <v>1</v>
      </c>
      <c r="N576">
        <v>8.25</v>
      </c>
      <c r="O576">
        <v>5.4</v>
      </c>
      <c r="P576">
        <v>0</v>
      </c>
      <c r="Q576">
        <v>31</v>
      </c>
      <c r="R576">
        <v>79</v>
      </c>
    </row>
    <row r="577" spans="1:18">
      <c r="A577" t="s">
        <v>12175</v>
      </c>
      <c r="B577">
        <v>1</v>
      </c>
      <c r="C577" t="s">
        <v>3852</v>
      </c>
      <c r="D577" t="s">
        <v>1511</v>
      </c>
      <c r="E577" t="s">
        <v>1511</v>
      </c>
      <c r="F577" t="s">
        <v>13000</v>
      </c>
      <c r="G577">
        <v>256</v>
      </c>
      <c r="H577" t="s">
        <v>337</v>
      </c>
      <c r="I577">
        <v>27</v>
      </c>
      <c r="J577" t="s">
        <v>337</v>
      </c>
      <c r="K577">
        <v>44.09</v>
      </c>
      <c r="L577">
        <v>2</v>
      </c>
      <c r="M577">
        <v>1</v>
      </c>
      <c r="N577">
        <v>8.25</v>
      </c>
      <c r="O577">
        <v>5.4</v>
      </c>
      <c r="P577">
        <v>0</v>
      </c>
      <c r="Q577">
        <v>31</v>
      </c>
      <c r="R577">
        <v>79</v>
      </c>
    </row>
    <row r="578" spans="1:18">
      <c r="A578" t="s">
        <v>12179</v>
      </c>
      <c r="B578">
        <v>1</v>
      </c>
      <c r="C578" t="s">
        <v>3852</v>
      </c>
      <c r="D578" t="s">
        <v>1511</v>
      </c>
      <c r="E578" t="s">
        <v>1511</v>
      </c>
      <c r="F578" t="s">
        <v>13000</v>
      </c>
      <c r="G578">
        <v>256</v>
      </c>
      <c r="H578" t="s">
        <v>337</v>
      </c>
      <c r="I578">
        <v>27</v>
      </c>
      <c r="J578" t="s">
        <v>337</v>
      </c>
      <c r="K578">
        <v>43.572</v>
      </c>
      <c r="L578">
        <v>2</v>
      </c>
      <c r="M578">
        <v>1</v>
      </c>
      <c r="N578">
        <v>8.25</v>
      </c>
      <c r="O578">
        <v>5.4</v>
      </c>
      <c r="P578">
        <v>0</v>
      </c>
      <c r="Q578">
        <v>31</v>
      </c>
      <c r="R578">
        <v>79</v>
      </c>
    </row>
    <row r="579" spans="1:18">
      <c r="A579" t="s">
        <v>12183</v>
      </c>
      <c r="B579">
        <v>1</v>
      </c>
      <c r="C579" t="s">
        <v>3852</v>
      </c>
      <c r="D579" t="s">
        <v>1511</v>
      </c>
      <c r="E579" t="s">
        <v>1511</v>
      </c>
      <c r="F579" t="s">
        <v>13000</v>
      </c>
      <c r="G579">
        <v>256</v>
      </c>
      <c r="H579" t="s">
        <v>337</v>
      </c>
      <c r="I579">
        <v>27</v>
      </c>
      <c r="J579" t="s">
        <v>337</v>
      </c>
      <c r="K579">
        <v>43.518</v>
      </c>
      <c r="L579">
        <v>2</v>
      </c>
      <c r="M579">
        <v>1</v>
      </c>
      <c r="N579">
        <v>8.25</v>
      </c>
      <c r="O579">
        <v>5.4</v>
      </c>
      <c r="P579">
        <v>0</v>
      </c>
      <c r="Q579">
        <v>31</v>
      </c>
      <c r="R579">
        <v>79</v>
      </c>
    </row>
    <row r="580" spans="1:18">
      <c r="A580" t="s">
        <v>7648</v>
      </c>
      <c r="B580">
        <v>1</v>
      </c>
      <c r="C580" t="s">
        <v>7649</v>
      </c>
      <c r="D580" t="s">
        <v>20</v>
      </c>
      <c r="E580" t="s">
        <v>1511</v>
      </c>
      <c r="F580" t="s">
        <v>13001</v>
      </c>
      <c r="G580">
        <v>741</v>
      </c>
      <c r="L580">
        <v>4</v>
      </c>
      <c r="M580">
        <v>1</v>
      </c>
      <c r="N580">
        <v>13.7795315</v>
      </c>
      <c r="O580">
        <v>9.4488189</v>
      </c>
      <c r="P580">
        <v>0</v>
      </c>
      <c r="Q580">
        <v>35</v>
      </c>
    </row>
    <row r="581" spans="1:18">
      <c r="A581" t="s">
        <v>4552</v>
      </c>
      <c r="B581">
        <v>1</v>
      </c>
      <c r="C581" t="s">
        <v>4553</v>
      </c>
      <c r="D581" t="s">
        <v>20</v>
      </c>
      <c r="E581" t="s">
        <v>20</v>
      </c>
      <c r="F581" t="s">
        <v>12556</v>
      </c>
      <c r="G581">
        <v>643</v>
      </c>
      <c r="H581" t="s">
        <v>72</v>
      </c>
      <c r="I581">
        <v>40</v>
      </c>
      <c r="J581" t="s">
        <v>72</v>
      </c>
      <c r="K581">
        <v>35</v>
      </c>
      <c r="L581">
        <v>42</v>
      </c>
      <c r="M581">
        <v>1</v>
      </c>
      <c r="N581">
        <v>12</v>
      </c>
      <c r="O581">
        <v>9.4</v>
      </c>
      <c r="P581">
        <v>0</v>
      </c>
      <c r="Q581">
        <v>7</v>
      </c>
      <c r="R581">
        <v>5</v>
      </c>
    </row>
    <row r="582" spans="1:18">
      <c r="A582" t="s">
        <v>963</v>
      </c>
      <c r="B582">
        <v>1</v>
      </c>
      <c r="C582" t="s">
        <v>964</v>
      </c>
      <c r="D582" t="s">
        <v>20</v>
      </c>
      <c r="E582" t="s">
        <v>20</v>
      </c>
      <c r="F582" t="s">
        <v>12556</v>
      </c>
      <c r="G582">
        <v>643</v>
      </c>
      <c r="L582">
        <v>42</v>
      </c>
      <c r="M582">
        <v>1</v>
      </c>
      <c r="N582">
        <v>12</v>
      </c>
      <c r="O582">
        <v>9.4</v>
      </c>
      <c r="P582">
        <v>0</v>
      </c>
      <c r="Q582">
        <v>8</v>
      </c>
      <c r="R582">
        <v>5</v>
      </c>
    </row>
    <row r="583" spans="1:18">
      <c r="A583" t="s">
        <v>1084</v>
      </c>
      <c r="B583">
        <v>1</v>
      </c>
      <c r="C583" t="s">
        <v>1083</v>
      </c>
      <c r="D583" t="s">
        <v>20</v>
      </c>
      <c r="E583" t="s">
        <v>20</v>
      </c>
      <c r="F583" t="s">
        <v>12559</v>
      </c>
      <c r="G583">
        <v>669</v>
      </c>
      <c r="H583" t="s">
        <v>224</v>
      </c>
      <c r="I583">
        <v>112</v>
      </c>
      <c r="J583" t="s">
        <v>224</v>
      </c>
      <c r="K583">
        <v>140</v>
      </c>
      <c r="L583">
        <v>80</v>
      </c>
      <c r="M583">
        <v>1</v>
      </c>
      <c r="N583">
        <v>9.528</v>
      </c>
      <c r="O583">
        <v>10.512</v>
      </c>
      <c r="P583">
        <v>90</v>
      </c>
      <c r="Q583">
        <v>13</v>
      </c>
      <c r="R583">
        <v>10</v>
      </c>
    </row>
    <row r="584" spans="1:18">
      <c r="A584" t="s">
        <v>1167</v>
      </c>
      <c r="B584">
        <v>1</v>
      </c>
      <c r="C584" t="s">
        <v>1083</v>
      </c>
      <c r="D584" t="s">
        <v>20</v>
      </c>
      <c r="E584" t="s">
        <v>20</v>
      </c>
      <c r="F584" t="s">
        <v>12559</v>
      </c>
      <c r="G584">
        <v>669</v>
      </c>
      <c r="H584" t="s">
        <v>224</v>
      </c>
      <c r="I584">
        <v>106</v>
      </c>
      <c r="J584" t="s">
        <v>224</v>
      </c>
      <c r="K584">
        <v>106</v>
      </c>
      <c r="L584">
        <v>80</v>
      </c>
      <c r="M584">
        <v>1</v>
      </c>
      <c r="N584">
        <v>9.528</v>
      </c>
      <c r="O584">
        <v>10.512</v>
      </c>
      <c r="P584">
        <v>90</v>
      </c>
      <c r="Q584">
        <v>13</v>
      </c>
      <c r="R584">
        <v>10</v>
      </c>
    </row>
    <row r="585" spans="1:18">
      <c r="A585" t="s">
        <v>1081</v>
      </c>
      <c r="B585">
        <v>1</v>
      </c>
      <c r="C585" t="s">
        <v>1083</v>
      </c>
      <c r="D585" t="s">
        <v>20</v>
      </c>
      <c r="E585" t="s">
        <v>20</v>
      </c>
      <c r="F585" t="s">
        <v>12559</v>
      </c>
      <c r="G585">
        <v>669</v>
      </c>
      <c r="H585" t="s">
        <v>224</v>
      </c>
      <c r="I585">
        <v>82</v>
      </c>
      <c r="J585" t="s">
        <v>224</v>
      </c>
      <c r="K585">
        <v>100</v>
      </c>
      <c r="L585">
        <v>80</v>
      </c>
      <c r="M585">
        <v>1</v>
      </c>
      <c r="N585">
        <v>9.528</v>
      </c>
      <c r="O585">
        <v>10.512</v>
      </c>
      <c r="P585">
        <v>90</v>
      </c>
      <c r="Q585">
        <v>13</v>
      </c>
      <c r="R585">
        <v>10</v>
      </c>
    </row>
    <row r="586" spans="1:18">
      <c r="A586" t="s">
        <v>2570</v>
      </c>
      <c r="B586">
        <v>51</v>
      </c>
      <c r="C586" t="s">
        <v>2571</v>
      </c>
      <c r="D586" t="s">
        <v>20</v>
      </c>
      <c r="E586" t="s">
        <v>20</v>
      </c>
      <c r="F586" t="s">
        <v>12561</v>
      </c>
      <c r="G586">
        <v>903</v>
      </c>
      <c r="H586" t="s">
        <v>224</v>
      </c>
      <c r="J586" t="s">
        <v>224</v>
      </c>
      <c r="L586">
        <v>80</v>
      </c>
      <c r="M586">
        <v>1</v>
      </c>
      <c r="N586">
        <v>9.528</v>
      </c>
      <c r="O586">
        <v>10.512</v>
      </c>
      <c r="P586">
        <v>90</v>
      </c>
      <c r="Q586">
        <v>12</v>
      </c>
      <c r="R586">
        <v>10</v>
      </c>
    </row>
    <row r="587" spans="1:18">
      <c r="A587" t="s">
        <v>2581</v>
      </c>
      <c r="B587">
        <v>52</v>
      </c>
      <c r="C587" t="s">
        <v>2571</v>
      </c>
      <c r="D587" t="s">
        <v>20</v>
      </c>
      <c r="E587" t="s">
        <v>20</v>
      </c>
      <c r="F587" t="s">
        <v>12561</v>
      </c>
      <c r="G587">
        <v>903</v>
      </c>
      <c r="H587" t="s">
        <v>224</v>
      </c>
      <c r="J587" t="s">
        <v>224</v>
      </c>
      <c r="L587">
        <v>80</v>
      </c>
      <c r="M587">
        <v>1</v>
      </c>
      <c r="N587">
        <v>9.528</v>
      </c>
      <c r="O587">
        <v>10.512</v>
      </c>
      <c r="P587">
        <v>90</v>
      </c>
      <c r="Q587">
        <v>13</v>
      </c>
      <c r="R587">
        <v>10</v>
      </c>
    </row>
    <row r="588" spans="1:18">
      <c r="A588" t="s">
        <v>2576</v>
      </c>
      <c r="B588">
        <v>53</v>
      </c>
      <c r="C588" t="s">
        <v>2571</v>
      </c>
      <c r="D588" t="s">
        <v>20</v>
      </c>
      <c r="E588" t="s">
        <v>20</v>
      </c>
      <c r="F588" t="s">
        <v>12561</v>
      </c>
      <c r="G588">
        <v>903</v>
      </c>
      <c r="H588" t="s">
        <v>224</v>
      </c>
      <c r="J588" t="s">
        <v>224</v>
      </c>
      <c r="L588">
        <v>80</v>
      </c>
      <c r="M588">
        <v>1</v>
      </c>
      <c r="N588">
        <v>9.528</v>
      </c>
      <c r="O588">
        <v>10.512</v>
      </c>
      <c r="P588">
        <v>90</v>
      </c>
      <c r="Q588">
        <v>12</v>
      </c>
      <c r="R588">
        <v>11</v>
      </c>
    </row>
    <row r="589" spans="1:18">
      <c r="A589" t="s">
        <v>2536</v>
      </c>
      <c r="B589">
        <v>1</v>
      </c>
      <c r="C589" t="s">
        <v>2516</v>
      </c>
      <c r="D589" t="s">
        <v>20</v>
      </c>
      <c r="E589" t="s">
        <v>20</v>
      </c>
      <c r="F589" t="s">
        <v>12562</v>
      </c>
      <c r="G589">
        <v>685</v>
      </c>
      <c r="H589" t="s">
        <v>72</v>
      </c>
      <c r="I589">
        <v>68</v>
      </c>
      <c r="J589" t="s">
        <v>72</v>
      </c>
      <c r="K589">
        <v>79</v>
      </c>
      <c r="L589">
        <v>80</v>
      </c>
      <c r="M589">
        <v>1</v>
      </c>
      <c r="N589">
        <v>9.528</v>
      </c>
      <c r="O589">
        <v>10.512</v>
      </c>
      <c r="P589">
        <v>90</v>
      </c>
      <c r="Q589">
        <v>12</v>
      </c>
      <c r="R589">
        <v>7</v>
      </c>
    </row>
    <row r="590" spans="1:18">
      <c r="A590" t="s">
        <v>2514</v>
      </c>
      <c r="B590">
        <v>1</v>
      </c>
      <c r="C590" t="s">
        <v>2516</v>
      </c>
      <c r="D590" t="s">
        <v>20</v>
      </c>
      <c r="E590" t="s">
        <v>20</v>
      </c>
      <c r="F590" t="s">
        <v>12562</v>
      </c>
      <c r="G590">
        <v>685</v>
      </c>
      <c r="N590">
        <v>9.528</v>
      </c>
      <c r="O590">
        <v>10.512</v>
      </c>
      <c r="P590">
        <v>90</v>
      </c>
      <c r="Q590">
        <v>11</v>
      </c>
      <c r="R590">
        <v>8</v>
      </c>
    </row>
    <row r="591" spans="1:18">
      <c r="A591" t="s">
        <v>2520</v>
      </c>
      <c r="B591">
        <v>1</v>
      </c>
      <c r="C591" t="s">
        <v>2516</v>
      </c>
      <c r="D591" t="s">
        <v>20</v>
      </c>
      <c r="E591" t="s">
        <v>20</v>
      </c>
      <c r="F591" t="s">
        <v>12562</v>
      </c>
      <c r="G591">
        <v>685</v>
      </c>
      <c r="N591">
        <v>9.528</v>
      </c>
      <c r="O591">
        <v>10.512</v>
      </c>
      <c r="P591">
        <v>90</v>
      </c>
      <c r="Q591">
        <v>11</v>
      </c>
      <c r="R591">
        <v>8</v>
      </c>
    </row>
    <row r="592" spans="1:18">
      <c r="A592" t="s">
        <v>2525</v>
      </c>
      <c r="B592">
        <v>1</v>
      </c>
      <c r="C592" t="s">
        <v>2516</v>
      </c>
      <c r="D592" t="s">
        <v>20</v>
      </c>
      <c r="E592" t="s">
        <v>20</v>
      </c>
      <c r="F592" t="s">
        <v>12562</v>
      </c>
      <c r="G592">
        <v>685</v>
      </c>
      <c r="N592">
        <v>9.528</v>
      </c>
      <c r="O592">
        <v>10.512</v>
      </c>
      <c r="P592">
        <v>90</v>
      </c>
      <c r="Q592">
        <v>11</v>
      </c>
      <c r="R592">
        <v>8</v>
      </c>
    </row>
    <row r="593" spans="1:18">
      <c r="A593" t="s">
        <v>2530</v>
      </c>
      <c r="B593">
        <v>1</v>
      </c>
      <c r="C593" t="s">
        <v>2516</v>
      </c>
      <c r="D593" t="s">
        <v>20</v>
      </c>
      <c r="E593" t="s">
        <v>20</v>
      </c>
      <c r="F593" t="s">
        <v>12562</v>
      </c>
      <c r="G593">
        <v>685</v>
      </c>
      <c r="N593">
        <v>9.528</v>
      </c>
      <c r="O593">
        <v>10.512</v>
      </c>
      <c r="P593">
        <v>90</v>
      </c>
      <c r="Q593">
        <v>11</v>
      </c>
      <c r="R593">
        <v>8</v>
      </c>
    </row>
    <row r="594" spans="1:18">
      <c r="A594" t="s">
        <v>2535</v>
      </c>
      <c r="B594">
        <v>1</v>
      </c>
      <c r="C594" t="s">
        <v>2516</v>
      </c>
      <c r="D594" t="s">
        <v>20</v>
      </c>
      <c r="E594" t="s">
        <v>20</v>
      </c>
      <c r="F594" t="s">
        <v>12562</v>
      </c>
      <c r="G594">
        <v>685</v>
      </c>
      <c r="N594">
        <v>9.528</v>
      </c>
      <c r="O594">
        <v>10.512</v>
      </c>
      <c r="P594">
        <v>90</v>
      </c>
      <c r="Q594">
        <v>11</v>
      </c>
      <c r="R594">
        <v>8</v>
      </c>
    </row>
    <row r="595" spans="1:18">
      <c r="A595" t="s">
        <v>2540</v>
      </c>
      <c r="B595">
        <v>1</v>
      </c>
      <c r="C595" t="s">
        <v>2516</v>
      </c>
      <c r="D595" t="s">
        <v>20</v>
      </c>
      <c r="E595" t="s">
        <v>20</v>
      </c>
      <c r="F595" t="s">
        <v>12562</v>
      </c>
      <c r="G595">
        <v>685</v>
      </c>
      <c r="N595">
        <v>9.528</v>
      </c>
      <c r="O595">
        <v>10.512</v>
      </c>
      <c r="P595">
        <v>90</v>
      </c>
      <c r="Q595">
        <v>11</v>
      </c>
      <c r="R595">
        <v>8</v>
      </c>
    </row>
    <row r="596" spans="1:18">
      <c r="A596" t="s">
        <v>1059</v>
      </c>
      <c r="B596">
        <v>1</v>
      </c>
      <c r="C596" t="s">
        <v>1058</v>
      </c>
      <c r="D596" t="s">
        <v>20</v>
      </c>
      <c r="E596" t="s">
        <v>20</v>
      </c>
      <c r="F596" t="s">
        <v>12563</v>
      </c>
      <c r="G596">
        <v>902</v>
      </c>
      <c r="H596" t="s">
        <v>224</v>
      </c>
      <c r="I596">
        <v>48</v>
      </c>
      <c r="J596" t="s">
        <v>224</v>
      </c>
      <c r="K596">
        <v>44</v>
      </c>
      <c r="L596">
        <v>80</v>
      </c>
      <c r="M596">
        <v>1</v>
      </c>
      <c r="N596">
        <v>9.528</v>
      </c>
      <c r="O596">
        <v>10.512</v>
      </c>
      <c r="P596">
        <v>90</v>
      </c>
      <c r="Q596">
        <v>7</v>
      </c>
      <c r="R596">
        <v>5</v>
      </c>
    </row>
    <row r="597" spans="1:18">
      <c r="A597" t="s">
        <v>1119</v>
      </c>
      <c r="B597">
        <v>1</v>
      </c>
      <c r="C597" t="s">
        <v>1058</v>
      </c>
      <c r="D597" t="s">
        <v>20</v>
      </c>
      <c r="E597" t="s">
        <v>20</v>
      </c>
      <c r="F597" t="s">
        <v>12563</v>
      </c>
      <c r="G597">
        <v>902</v>
      </c>
      <c r="H597" t="s">
        <v>224</v>
      </c>
      <c r="I597">
        <v>49</v>
      </c>
      <c r="J597" t="s">
        <v>224</v>
      </c>
      <c r="K597">
        <v>44</v>
      </c>
      <c r="L597">
        <v>80</v>
      </c>
      <c r="M597">
        <v>1</v>
      </c>
      <c r="N597">
        <v>9.528</v>
      </c>
      <c r="O597">
        <v>10.512</v>
      </c>
      <c r="P597">
        <v>90</v>
      </c>
      <c r="Q597">
        <v>7</v>
      </c>
      <c r="R597">
        <v>5</v>
      </c>
    </row>
    <row r="598" spans="1:18">
      <c r="A598" t="s">
        <v>1056</v>
      </c>
      <c r="B598">
        <v>1</v>
      </c>
      <c r="C598" t="s">
        <v>1058</v>
      </c>
      <c r="D598" t="s">
        <v>20</v>
      </c>
      <c r="E598" t="s">
        <v>20</v>
      </c>
      <c r="F598" t="s">
        <v>12563</v>
      </c>
      <c r="G598">
        <v>902</v>
      </c>
      <c r="H598" t="s">
        <v>224</v>
      </c>
      <c r="I598">
        <v>49</v>
      </c>
      <c r="J598" t="s">
        <v>224</v>
      </c>
      <c r="K598">
        <v>44</v>
      </c>
      <c r="L598">
        <v>80</v>
      </c>
      <c r="M598">
        <v>1</v>
      </c>
      <c r="N598">
        <v>9.528</v>
      </c>
      <c r="O598">
        <v>10.512</v>
      </c>
      <c r="P598">
        <v>90</v>
      </c>
      <c r="Q598">
        <v>7</v>
      </c>
      <c r="R598">
        <v>5</v>
      </c>
    </row>
    <row r="599" spans="1:18">
      <c r="A599" t="s">
        <v>1123</v>
      </c>
      <c r="B599">
        <v>1</v>
      </c>
      <c r="C599" t="s">
        <v>1058</v>
      </c>
      <c r="D599" t="s">
        <v>20</v>
      </c>
      <c r="E599" t="s">
        <v>20</v>
      </c>
      <c r="F599" t="s">
        <v>12563</v>
      </c>
      <c r="G599">
        <v>902</v>
      </c>
      <c r="H599" t="s">
        <v>224</v>
      </c>
      <c r="I599">
        <v>46</v>
      </c>
      <c r="J599" t="s">
        <v>224</v>
      </c>
      <c r="K599">
        <v>25</v>
      </c>
      <c r="N599">
        <v>9.528</v>
      </c>
      <c r="O599">
        <v>10.512</v>
      </c>
      <c r="P599">
        <v>90</v>
      </c>
      <c r="Q599">
        <v>7</v>
      </c>
      <c r="R599">
        <v>5</v>
      </c>
    </row>
    <row r="600" spans="1:18">
      <c r="A600" t="s">
        <v>1146</v>
      </c>
      <c r="B600">
        <v>1</v>
      </c>
      <c r="C600" t="s">
        <v>1080</v>
      </c>
      <c r="D600" t="s">
        <v>20</v>
      </c>
      <c r="E600" t="s">
        <v>20</v>
      </c>
      <c r="F600" t="s">
        <v>12564</v>
      </c>
      <c r="G600">
        <v>905</v>
      </c>
      <c r="H600" t="s">
        <v>224</v>
      </c>
      <c r="I600">
        <v>82</v>
      </c>
      <c r="J600" t="s">
        <v>224</v>
      </c>
      <c r="K600">
        <v>120</v>
      </c>
      <c r="L600">
        <v>80</v>
      </c>
      <c r="M600">
        <v>1</v>
      </c>
      <c r="N600">
        <v>9.528</v>
      </c>
      <c r="O600">
        <v>10.512</v>
      </c>
      <c r="P600">
        <v>90</v>
      </c>
      <c r="Q600">
        <v>12</v>
      </c>
      <c r="R600">
        <v>7</v>
      </c>
    </row>
    <row r="601" spans="1:18">
      <c r="A601" t="s">
        <v>1078</v>
      </c>
      <c r="B601">
        <v>1</v>
      </c>
      <c r="C601" t="s">
        <v>1080</v>
      </c>
      <c r="D601" t="s">
        <v>20</v>
      </c>
      <c r="E601" t="s">
        <v>20</v>
      </c>
      <c r="F601" t="s">
        <v>12564</v>
      </c>
      <c r="G601">
        <v>905</v>
      </c>
      <c r="H601" t="s">
        <v>224</v>
      </c>
      <c r="I601">
        <v>84</v>
      </c>
      <c r="J601" t="s">
        <v>224</v>
      </c>
      <c r="K601">
        <v>120</v>
      </c>
      <c r="L601">
        <v>80</v>
      </c>
      <c r="M601">
        <v>1</v>
      </c>
      <c r="N601">
        <v>9.528</v>
      </c>
      <c r="O601">
        <v>10.512</v>
      </c>
      <c r="P601">
        <v>90</v>
      </c>
      <c r="Q601">
        <v>12</v>
      </c>
      <c r="R601">
        <v>7</v>
      </c>
    </row>
    <row r="602" spans="1:18">
      <c r="A602" t="s">
        <v>1148</v>
      </c>
      <c r="B602">
        <v>1</v>
      </c>
      <c r="C602" t="s">
        <v>1080</v>
      </c>
      <c r="D602" t="s">
        <v>20</v>
      </c>
      <c r="E602" t="s">
        <v>20</v>
      </c>
      <c r="F602" t="s">
        <v>12564</v>
      </c>
      <c r="G602">
        <v>905</v>
      </c>
      <c r="H602" t="s">
        <v>224</v>
      </c>
      <c r="I602">
        <v>82</v>
      </c>
      <c r="J602" t="s">
        <v>224</v>
      </c>
      <c r="K602">
        <v>120</v>
      </c>
      <c r="L602">
        <v>80</v>
      </c>
      <c r="M602">
        <v>1</v>
      </c>
      <c r="N602">
        <v>9.528</v>
      </c>
      <c r="O602">
        <v>10.512</v>
      </c>
      <c r="P602">
        <v>90</v>
      </c>
      <c r="Q602">
        <v>12</v>
      </c>
      <c r="R602">
        <v>7</v>
      </c>
    </row>
    <row r="603" spans="1:18">
      <c r="A603" t="s">
        <v>1150</v>
      </c>
      <c r="B603">
        <v>1</v>
      </c>
      <c r="C603" t="s">
        <v>1080</v>
      </c>
      <c r="D603" t="s">
        <v>20</v>
      </c>
      <c r="E603" t="s">
        <v>20</v>
      </c>
      <c r="F603" t="s">
        <v>12564</v>
      </c>
      <c r="G603">
        <v>905</v>
      </c>
      <c r="H603" t="s">
        <v>224</v>
      </c>
      <c r="I603">
        <v>82</v>
      </c>
      <c r="J603" t="s">
        <v>224</v>
      </c>
      <c r="K603">
        <v>120</v>
      </c>
      <c r="L603">
        <v>80</v>
      </c>
      <c r="M603">
        <v>1</v>
      </c>
      <c r="N603">
        <v>9.528</v>
      </c>
      <c r="O603">
        <v>10.512</v>
      </c>
      <c r="P603">
        <v>90</v>
      </c>
      <c r="Q603">
        <v>12</v>
      </c>
      <c r="R603">
        <v>7</v>
      </c>
    </row>
    <row r="604" spans="1:18">
      <c r="A604" t="s">
        <v>1152</v>
      </c>
      <c r="B604">
        <v>1</v>
      </c>
      <c r="C604" t="s">
        <v>1080</v>
      </c>
      <c r="D604" t="s">
        <v>20</v>
      </c>
      <c r="E604" t="s">
        <v>20</v>
      </c>
      <c r="F604" t="s">
        <v>12564</v>
      </c>
      <c r="G604">
        <v>905</v>
      </c>
      <c r="H604" t="s">
        <v>224</v>
      </c>
      <c r="I604">
        <v>82</v>
      </c>
      <c r="J604" t="s">
        <v>224</v>
      </c>
      <c r="K604">
        <v>60</v>
      </c>
      <c r="L604">
        <v>80</v>
      </c>
      <c r="M604">
        <v>1</v>
      </c>
      <c r="N604">
        <v>9.528</v>
      </c>
      <c r="O604">
        <v>10.512</v>
      </c>
      <c r="P604">
        <v>90</v>
      </c>
      <c r="Q604">
        <v>12</v>
      </c>
      <c r="R604">
        <v>7</v>
      </c>
    </row>
    <row r="605" spans="1:18">
      <c r="A605" t="s">
        <v>5844</v>
      </c>
      <c r="B605">
        <v>1</v>
      </c>
      <c r="C605" t="s">
        <v>1080</v>
      </c>
      <c r="D605" t="s">
        <v>20</v>
      </c>
      <c r="E605" t="s">
        <v>20</v>
      </c>
      <c r="F605" t="s">
        <v>12564</v>
      </c>
      <c r="G605">
        <v>905</v>
      </c>
      <c r="H605" t="s">
        <v>224</v>
      </c>
      <c r="I605">
        <v>82</v>
      </c>
      <c r="J605" t="s">
        <v>224</v>
      </c>
      <c r="K605">
        <v>120</v>
      </c>
      <c r="L605">
        <v>80</v>
      </c>
      <c r="M605">
        <v>1</v>
      </c>
      <c r="N605">
        <v>9.528</v>
      </c>
      <c r="O605">
        <v>10.512</v>
      </c>
      <c r="P605">
        <v>90</v>
      </c>
      <c r="Q605">
        <v>12</v>
      </c>
      <c r="R605">
        <v>7</v>
      </c>
    </row>
    <row r="606" spans="1:18">
      <c r="A606" t="s">
        <v>4943</v>
      </c>
      <c r="B606">
        <v>1</v>
      </c>
      <c r="C606" t="s">
        <v>4944</v>
      </c>
      <c r="D606" t="s">
        <v>20</v>
      </c>
      <c r="E606" t="s">
        <v>20</v>
      </c>
      <c r="F606" t="s">
        <v>13002</v>
      </c>
      <c r="G606">
        <v>642</v>
      </c>
      <c r="L606">
        <v>35</v>
      </c>
      <c r="M606">
        <v>1</v>
      </c>
      <c r="N606">
        <v>12</v>
      </c>
      <c r="O606">
        <v>10</v>
      </c>
      <c r="P606">
        <v>0</v>
      </c>
    </row>
    <row r="607" spans="1:18">
      <c r="A607" t="s">
        <v>10057</v>
      </c>
      <c r="B607">
        <v>1</v>
      </c>
      <c r="C607" t="s">
        <v>10058</v>
      </c>
      <c r="D607" t="s">
        <v>20</v>
      </c>
      <c r="E607" t="s">
        <v>20</v>
      </c>
      <c r="F607" t="s">
        <v>12565</v>
      </c>
      <c r="G607">
        <v>659</v>
      </c>
      <c r="L607">
        <v>6</v>
      </c>
      <c r="M607">
        <v>1</v>
      </c>
      <c r="N607">
        <v>14</v>
      </c>
      <c r="O607">
        <v>10</v>
      </c>
      <c r="P607">
        <v>0</v>
      </c>
      <c r="Q607">
        <v>101</v>
      </c>
      <c r="R607">
        <v>164</v>
      </c>
    </row>
    <row r="608" spans="1:18">
      <c r="A608" t="s">
        <v>10325</v>
      </c>
      <c r="B608">
        <v>1</v>
      </c>
      <c r="C608" t="s">
        <v>10058</v>
      </c>
      <c r="D608" t="s">
        <v>20</v>
      </c>
      <c r="E608" t="s">
        <v>20</v>
      </c>
      <c r="F608" t="s">
        <v>12565</v>
      </c>
      <c r="G608">
        <v>659</v>
      </c>
      <c r="H608" t="s">
        <v>301</v>
      </c>
      <c r="J608" t="s">
        <v>72</v>
      </c>
      <c r="L608">
        <v>6</v>
      </c>
      <c r="M608">
        <v>1</v>
      </c>
      <c r="N608">
        <v>14</v>
      </c>
      <c r="O608">
        <v>10</v>
      </c>
      <c r="P608">
        <v>0</v>
      </c>
      <c r="Q608">
        <v>101</v>
      </c>
      <c r="R608">
        <v>164</v>
      </c>
    </row>
    <row r="609" spans="1:18">
      <c r="A609" t="s">
        <v>9871</v>
      </c>
      <c r="B609">
        <v>1</v>
      </c>
      <c r="C609" t="s">
        <v>9872</v>
      </c>
      <c r="D609" t="s">
        <v>20</v>
      </c>
      <c r="E609" t="s">
        <v>20</v>
      </c>
      <c r="F609" t="s">
        <v>12565</v>
      </c>
      <c r="G609">
        <v>659</v>
      </c>
      <c r="H609" t="s">
        <v>72</v>
      </c>
      <c r="I609">
        <v>27</v>
      </c>
      <c r="J609" t="s">
        <v>187</v>
      </c>
      <c r="K609">
        <v>27</v>
      </c>
      <c r="L609">
        <v>3</v>
      </c>
      <c r="M609">
        <v>1</v>
      </c>
      <c r="N609">
        <v>14</v>
      </c>
      <c r="O609">
        <v>10</v>
      </c>
      <c r="P609">
        <v>0</v>
      </c>
      <c r="Q609">
        <v>329</v>
      </c>
      <c r="R609">
        <v>568</v>
      </c>
    </row>
    <row r="610" spans="1:18">
      <c r="A610" t="s">
        <v>8536</v>
      </c>
      <c r="B610">
        <v>1</v>
      </c>
      <c r="C610" t="s">
        <v>4892</v>
      </c>
      <c r="D610" t="s">
        <v>20</v>
      </c>
      <c r="E610" t="s">
        <v>20</v>
      </c>
      <c r="F610" t="s">
        <v>12566</v>
      </c>
      <c r="G610">
        <v>768</v>
      </c>
      <c r="H610" t="s">
        <v>123</v>
      </c>
      <c r="J610" t="s">
        <v>123</v>
      </c>
      <c r="L610">
        <v>3</v>
      </c>
      <c r="M610">
        <v>1</v>
      </c>
      <c r="N610">
        <v>14</v>
      </c>
      <c r="O610">
        <v>10</v>
      </c>
      <c r="P610">
        <v>0</v>
      </c>
      <c r="Q610">
        <v>334</v>
      </c>
      <c r="R610">
        <v>607</v>
      </c>
    </row>
    <row r="611" spans="1:18">
      <c r="A611" t="s">
        <v>8473</v>
      </c>
      <c r="B611">
        <v>1</v>
      </c>
      <c r="C611" t="s">
        <v>4892</v>
      </c>
      <c r="D611" t="s">
        <v>20</v>
      </c>
      <c r="E611" t="s">
        <v>20</v>
      </c>
      <c r="F611" t="s">
        <v>12566</v>
      </c>
      <c r="G611">
        <v>768</v>
      </c>
      <c r="H611" t="s">
        <v>123</v>
      </c>
      <c r="J611" t="s">
        <v>123</v>
      </c>
      <c r="L611">
        <v>3</v>
      </c>
      <c r="M611">
        <v>1</v>
      </c>
      <c r="N611">
        <v>14</v>
      </c>
      <c r="O611">
        <v>10</v>
      </c>
      <c r="P611">
        <v>0</v>
      </c>
      <c r="Q611">
        <v>337</v>
      </c>
      <c r="R611">
        <v>607</v>
      </c>
    </row>
    <row r="612" spans="1:18">
      <c r="A612" t="s">
        <v>8970</v>
      </c>
      <c r="B612">
        <v>1</v>
      </c>
      <c r="C612" t="s">
        <v>4892</v>
      </c>
      <c r="D612" t="s">
        <v>20</v>
      </c>
      <c r="E612" t="s">
        <v>20</v>
      </c>
      <c r="F612" t="s">
        <v>12566</v>
      </c>
      <c r="G612">
        <v>768</v>
      </c>
      <c r="H612" t="s">
        <v>123</v>
      </c>
      <c r="I612">
        <v>80</v>
      </c>
      <c r="J612" t="s">
        <v>123</v>
      </c>
      <c r="K612">
        <v>80</v>
      </c>
      <c r="L612">
        <v>3</v>
      </c>
      <c r="M612">
        <v>1</v>
      </c>
      <c r="N612">
        <v>14</v>
      </c>
      <c r="O612">
        <v>10</v>
      </c>
      <c r="P612">
        <v>0</v>
      </c>
      <c r="Q612">
        <v>334</v>
      </c>
      <c r="R612">
        <v>607</v>
      </c>
    </row>
    <row r="613" spans="1:18">
      <c r="A613" t="s">
        <v>9028</v>
      </c>
      <c r="B613">
        <v>1</v>
      </c>
      <c r="C613" t="s">
        <v>4892</v>
      </c>
      <c r="D613" t="s">
        <v>20</v>
      </c>
      <c r="E613" t="s">
        <v>20</v>
      </c>
      <c r="F613" t="s">
        <v>12566</v>
      </c>
      <c r="G613">
        <v>768</v>
      </c>
      <c r="H613" t="s">
        <v>123</v>
      </c>
      <c r="I613">
        <v>80</v>
      </c>
      <c r="J613" t="s">
        <v>123</v>
      </c>
      <c r="L613">
        <v>3</v>
      </c>
      <c r="M613">
        <v>1</v>
      </c>
      <c r="N613">
        <v>14</v>
      </c>
      <c r="O613">
        <v>10</v>
      </c>
      <c r="P613">
        <v>0</v>
      </c>
      <c r="Q613">
        <v>334</v>
      </c>
      <c r="R613">
        <v>607</v>
      </c>
    </row>
    <row r="614" spans="1:18">
      <c r="A614" t="s">
        <v>9888</v>
      </c>
      <c r="B614">
        <v>1</v>
      </c>
      <c r="C614" t="s">
        <v>4892</v>
      </c>
      <c r="D614" t="s">
        <v>20</v>
      </c>
      <c r="E614" t="s">
        <v>20</v>
      </c>
      <c r="F614" t="s">
        <v>12566</v>
      </c>
      <c r="G614">
        <v>768</v>
      </c>
      <c r="H614" t="s">
        <v>123</v>
      </c>
      <c r="I614">
        <v>88</v>
      </c>
      <c r="J614" t="s">
        <v>123</v>
      </c>
      <c r="K614">
        <v>130</v>
      </c>
      <c r="L614">
        <v>3</v>
      </c>
      <c r="M614">
        <v>1</v>
      </c>
      <c r="N614">
        <v>14</v>
      </c>
      <c r="O614">
        <v>10</v>
      </c>
      <c r="P614">
        <v>0</v>
      </c>
      <c r="Q614">
        <v>334</v>
      </c>
      <c r="R614">
        <v>607</v>
      </c>
    </row>
    <row r="615" spans="1:18">
      <c r="A615" t="s">
        <v>10332</v>
      </c>
      <c r="B615">
        <v>1</v>
      </c>
      <c r="C615" t="s">
        <v>4892</v>
      </c>
      <c r="D615" t="s">
        <v>20</v>
      </c>
      <c r="E615" t="s">
        <v>20</v>
      </c>
      <c r="F615" t="s">
        <v>12566</v>
      </c>
      <c r="G615">
        <v>768</v>
      </c>
      <c r="H615" t="s">
        <v>123</v>
      </c>
      <c r="I615">
        <v>80</v>
      </c>
      <c r="J615" t="s">
        <v>123</v>
      </c>
      <c r="K615">
        <v>144</v>
      </c>
      <c r="L615">
        <v>3</v>
      </c>
      <c r="M615">
        <v>1</v>
      </c>
      <c r="N615">
        <v>14</v>
      </c>
      <c r="O615">
        <v>10</v>
      </c>
      <c r="P615">
        <v>0</v>
      </c>
      <c r="Q615">
        <v>334</v>
      </c>
      <c r="R615">
        <v>607</v>
      </c>
    </row>
    <row r="616" spans="1:18">
      <c r="A616" t="s">
        <v>11642</v>
      </c>
      <c r="B616">
        <v>1</v>
      </c>
      <c r="C616" t="s">
        <v>11643</v>
      </c>
      <c r="D616" t="s">
        <v>20</v>
      </c>
      <c r="E616" t="s">
        <v>20</v>
      </c>
      <c r="F616" t="s">
        <v>12567</v>
      </c>
      <c r="G616">
        <v>911</v>
      </c>
      <c r="L616">
        <v>3</v>
      </c>
      <c r="M616">
        <v>1</v>
      </c>
      <c r="N616">
        <v>14</v>
      </c>
      <c r="O616">
        <v>10</v>
      </c>
      <c r="P616">
        <v>0</v>
      </c>
      <c r="Q616">
        <v>335</v>
      </c>
      <c r="R616">
        <v>607</v>
      </c>
    </row>
    <row r="617" spans="1:18">
      <c r="A617" t="s">
        <v>1836</v>
      </c>
      <c r="B617">
        <v>8</v>
      </c>
      <c r="C617" t="s">
        <v>1837</v>
      </c>
      <c r="D617" t="s">
        <v>1511</v>
      </c>
      <c r="E617" t="s">
        <v>1511</v>
      </c>
      <c r="F617" t="s">
        <v>13003</v>
      </c>
      <c r="G617">
        <v>349</v>
      </c>
      <c r="H617" t="s">
        <v>337</v>
      </c>
      <c r="I617">
        <v>97.833</v>
      </c>
      <c r="J617" t="s">
        <v>337</v>
      </c>
      <c r="K617">
        <v>41.311</v>
      </c>
      <c r="L617">
        <v>4</v>
      </c>
      <c r="M617">
        <v>1</v>
      </c>
      <c r="N617">
        <v>14</v>
      </c>
      <c r="O617">
        <v>6.875</v>
      </c>
      <c r="P617">
        <v>0</v>
      </c>
      <c r="Q617">
        <v>93</v>
      </c>
      <c r="R617">
        <v>62</v>
      </c>
    </row>
    <row r="618" spans="1:18">
      <c r="A618" t="s">
        <v>1836</v>
      </c>
      <c r="B618">
        <v>9</v>
      </c>
      <c r="C618" t="s">
        <v>1840</v>
      </c>
      <c r="D618" t="s">
        <v>1511</v>
      </c>
      <c r="E618" t="s">
        <v>1511</v>
      </c>
      <c r="F618" t="s">
        <v>13003</v>
      </c>
      <c r="G618">
        <v>349</v>
      </c>
      <c r="H618" t="s">
        <v>337</v>
      </c>
      <c r="I618">
        <v>86.801</v>
      </c>
      <c r="J618" t="s">
        <v>337</v>
      </c>
      <c r="K618">
        <v>40.116</v>
      </c>
      <c r="L618">
        <v>4</v>
      </c>
      <c r="M618">
        <v>1</v>
      </c>
      <c r="N618">
        <v>14</v>
      </c>
      <c r="O618">
        <v>6.862</v>
      </c>
      <c r="P618">
        <v>0</v>
      </c>
      <c r="Q618">
        <v>92</v>
      </c>
      <c r="R618">
        <v>62</v>
      </c>
    </row>
    <row r="619" spans="1:18">
      <c r="A619" t="s">
        <v>1766</v>
      </c>
      <c r="B619">
        <v>11</v>
      </c>
      <c r="C619" t="s">
        <v>1767</v>
      </c>
      <c r="D619" t="s">
        <v>1511</v>
      </c>
      <c r="E619" t="s">
        <v>1511</v>
      </c>
      <c r="F619" t="s">
        <v>13004</v>
      </c>
      <c r="G619">
        <v>464</v>
      </c>
      <c r="H619" t="s">
        <v>337</v>
      </c>
      <c r="I619">
        <v>49.031</v>
      </c>
      <c r="L619">
        <v>4</v>
      </c>
      <c r="M619">
        <v>1</v>
      </c>
      <c r="N619">
        <v>7.343</v>
      </c>
      <c r="O619">
        <v>10</v>
      </c>
      <c r="P619">
        <v>0</v>
      </c>
      <c r="Q619">
        <v>52</v>
      </c>
    </row>
    <row r="620" spans="1:18">
      <c r="A620" t="s">
        <v>1766</v>
      </c>
      <c r="B620" t="s">
        <v>1770</v>
      </c>
      <c r="C620" t="s">
        <v>1771</v>
      </c>
      <c r="D620" t="s">
        <v>1511</v>
      </c>
      <c r="E620" t="s">
        <v>1511</v>
      </c>
      <c r="F620" t="s">
        <v>13004</v>
      </c>
      <c r="G620">
        <v>464</v>
      </c>
      <c r="H620" t="s">
        <v>337</v>
      </c>
      <c r="I620">
        <v>22.137</v>
      </c>
      <c r="L620">
        <v>4</v>
      </c>
      <c r="M620">
        <v>1</v>
      </c>
      <c r="N620">
        <v>7.375</v>
      </c>
      <c r="O620">
        <v>10</v>
      </c>
      <c r="P620">
        <v>0</v>
      </c>
      <c r="Q620">
        <v>53</v>
      </c>
    </row>
    <row r="621" spans="1:18">
      <c r="A621" t="s">
        <v>1942</v>
      </c>
      <c r="B621">
        <v>1</v>
      </c>
      <c r="C621" t="s">
        <v>1943</v>
      </c>
      <c r="D621" t="s">
        <v>20</v>
      </c>
      <c r="E621" t="s">
        <v>20</v>
      </c>
      <c r="F621" t="s">
        <v>13005</v>
      </c>
      <c r="G621">
        <v>350</v>
      </c>
      <c r="H621" t="s">
        <v>187</v>
      </c>
      <c r="J621" t="s">
        <v>187</v>
      </c>
      <c r="L621">
        <v>3</v>
      </c>
      <c r="M621">
        <v>1</v>
      </c>
      <c r="N621">
        <v>12</v>
      </c>
      <c r="O621">
        <v>10</v>
      </c>
      <c r="P621">
        <v>0</v>
      </c>
      <c r="Q621">
        <v>86</v>
      </c>
      <c r="R621">
        <v>136</v>
      </c>
    </row>
    <row r="622" spans="1:18">
      <c r="A622" t="s">
        <v>1942</v>
      </c>
      <c r="B622">
        <v>2</v>
      </c>
      <c r="D622" t="s">
        <v>20</v>
      </c>
      <c r="E622" t="s">
        <v>20</v>
      </c>
      <c r="F622" t="s">
        <v>13005</v>
      </c>
      <c r="G622">
        <v>350</v>
      </c>
      <c r="H622" t="s">
        <v>187</v>
      </c>
      <c r="J622" t="s">
        <v>187</v>
      </c>
      <c r="L622">
        <v>3</v>
      </c>
      <c r="M622">
        <v>1</v>
      </c>
      <c r="N622">
        <v>12</v>
      </c>
      <c r="O622">
        <v>10</v>
      </c>
      <c r="P622">
        <v>0</v>
      </c>
      <c r="Q622">
        <v>86</v>
      </c>
      <c r="R622">
        <v>136</v>
      </c>
    </row>
    <row r="623" spans="1:18">
      <c r="A623" t="s">
        <v>1942</v>
      </c>
      <c r="B623">
        <v>3</v>
      </c>
      <c r="C623" t="s">
        <v>1946</v>
      </c>
      <c r="D623" t="s">
        <v>20</v>
      </c>
      <c r="E623" t="s">
        <v>20</v>
      </c>
      <c r="F623" t="s">
        <v>13005</v>
      </c>
      <c r="G623">
        <v>350</v>
      </c>
      <c r="H623" t="s">
        <v>187</v>
      </c>
      <c r="J623" t="s">
        <v>187</v>
      </c>
      <c r="L623">
        <v>3</v>
      </c>
      <c r="M623">
        <v>1</v>
      </c>
      <c r="N623">
        <v>12</v>
      </c>
      <c r="O623">
        <v>10</v>
      </c>
      <c r="P623">
        <v>0</v>
      </c>
      <c r="Q623">
        <v>85</v>
      </c>
      <c r="R623">
        <v>136</v>
      </c>
    </row>
    <row r="624" spans="1:18">
      <c r="A624" t="s">
        <v>1942</v>
      </c>
      <c r="B624">
        <v>5</v>
      </c>
      <c r="C624" t="s">
        <v>1947</v>
      </c>
      <c r="D624" t="s">
        <v>20</v>
      </c>
      <c r="E624" t="s">
        <v>20</v>
      </c>
      <c r="F624" t="s">
        <v>13005</v>
      </c>
      <c r="G624">
        <v>350</v>
      </c>
      <c r="H624" t="s">
        <v>187</v>
      </c>
      <c r="J624" t="s">
        <v>187</v>
      </c>
      <c r="L624">
        <v>3</v>
      </c>
      <c r="M624">
        <v>1</v>
      </c>
      <c r="N624">
        <v>12</v>
      </c>
      <c r="O624">
        <v>10</v>
      </c>
      <c r="P624">
        <v>0</v>
      </c>
      <c r="Q624">
        <v>85</v>
      </c>
      <c r="R624">
        <v>136</v>
      </c>
    </row>
    <row r="625" spans="1:18">
      <c r="A625" t="s">
        <v>1942</v>
      </c>
      <c r="B625">
        <v>6</v>
      </c>
      <c r="C625" t="s">
        <v>1947</v>
      </c>
      <c r="D625" t="s">
        <v>20</v>
      </c>
      <c r="E625" t="s">
        <v>20</v>
      </c>
      <c r="F625" t="s">
        <v>13005</v>
      </c>
      <c r="G625">
        <v>350</v>
      </c>
      <c r="H625" t="s">
        <v>187</v>
      </c>
      <c r="J625" t="s">
        <v>187</v>
      </c>
      <c r="L625">
        <v>3</v>
      </c>
      <c r="M625">
        <v>1</v>
      </c>
      <c r="N625">
        <v>12</v>
      </c>
      <c r="O625">
        <v>10</v>
      </c>
      <c r="P625">
        <v>0</v>
      </c>
      <c r="Q625">
        <v>85</v>
      </c>
      <c r="R625">
        <v>136</v>
      </c>
    </row>
    <row r="626" spans="1:18">
      <c r="A626" t="s">
        <v>1948</v>
      </c>
      <c r="B626">
        <v>2</v>
      </c>
      <c r="C626" t="s">
        <v>1946</v>
      </c>
      <c r="D626" t="s">
        <v>20</v>
      </c>
      <c r="E626" t="s">
        <v>20</v>
      </c>
      <c r="F626" t="s">
        <v>13005</v>
      </c>
      <c r="G626">
        <v>350</v>
      </c>
      <c r="H626" t="s">
        <v>187</v>
      </c>
      <c r="J626" t="s">
        <v>187</v>
      </c>
      <c r="L626">
        <v>3</v>
      </c>
      <c r="M626">
        <v>1</v>
      </c>
      <c r="N626">
        <v>12</v>
      </c>
      <c r="O626">
        <v>10</v>
      </c>
      <c r="P626">
        <v>0</v>
      </c>
      <c r="Q626">
        <v>53</v>
      </c>
      <c r="R626">
        <v>106</v>
      </c>
    </row>
    <row r="627" spans="1:18">
      <c r="A627" t="s">
        <v>1948</v>
      </c>
      <c r="B627">
        <v>3</v>
      </c>
      <c r="C627" t="s">
        <v>1947</v>
      </c>
      <c r="D627" t="s">
        <v>20</v>
      </c>
      <c r="E627" t="s">
        <v>20</v>
      </c>
      <c r="F627" t="s">
        <v>13005</v>
      </c>
      <c r="G627">
        <v>350</v>
      </c>
      <c r="H627" t="s">
        <v>187</v>
      </c>
      <c r="J627" t="s">
        <v>187</v>
      </c>
      <c r="L627">
        <v>3</v>
      </c>
      <c r="M627">
        <v>1</v>
      </c>
      <c r="N627">
        <v>12</v>
      </c>
      <c r="O627">
        <v>10</v>
      </c>
      <c r="P627">
        <v>0</v>
      </c>
      <c r="Q627">
        <v>53</v>
      </c>
      <c r="R627">
        <v>106</v>
      </c>
    </row>
    <row r="628" spans="1:18">
      <c r="A628" t="s">
        <v>1948</v>
      </c>
      <c r="B628">
        <v>4</v>
      </c>
      <c r="C628" t="s">
        <v>1947</v>
      </c>
      <c r="D628" t="s">
        <v>20</v>
      </c>
      <c r="E628" t="s">
        <v>20</v>
      </c>
      <c r="F628" t="s">
        <v>13005</v>
      </c>
      <c r="G628">
        <v>350</v>
      </c>
      <c r="H628" t="s">
        <v>187</v>
      </c>
      <c r="I628">
        <v>27</v>
      </c>
      <c r="J628" t="s">
        <v>187</v>
      </c>
      <c r="K628">
        <v>27</v>
      </c>
      <c r="L628">
        <v>3</v>
      </c>
      <c r="M628">
        <v>1</v>
      </c>
      <c r="N628">
        <v>12</v>
      </c>
      <c r="O628">
        <v>10</v>
      </c>
      <c r="P628">
        <v>0</v>
      </c>
      <c r="Q628">
        <v>53</v>
      </c>
      <c r="R628">
        <v>106</v>
      </c>
    </row>
    <row r="629" spans="1:18">
      <c r="A629" t="s">
        <v>4999</v>
      </c>
      <c r="B629">
        <v>1</v>
      </c>
      <c r="C629" t="s">
        <v>1947</v>
      </c>
      <c r="D629" t="s">
        <v>20</v>
      </c>
      <c r="E629" t="s">
        <v>20</v>
      </c>
      <c r="F629" t="s">
        <v>13005</v>
      </c>
      <c r="G629">
        <v>350</v>
      </c>
      <c r="H629" t="s">
        <v>187</v>
      </c>
      <c r="J629" t="s">
        <v>187</v>
      </c>
      <c r="N629">
        <v>12</v>
      </c>
      <c r="O629">
        <v>10</v>
      </c>
      <c r="P629">
        <v>0</v>
      </c>
      <c r="Q629">
        <v>52</v>
      </c>
      <c r="R629">
        <v>106</v>
      </c>
    </row>
    <row r="630" spans="1:18">
      <c r="A630" t="s">
        <v>4999</v>
      </c>
      <c r="B630">
        <v>1</v>
      </c>
      <c r="C630" t="s">
        <v>1947</v>
      </c>
      <c r="D630" t="s">
        <v>20</v>
      </c>
      <c r="E630" t="s">
        <v>20</v>
      </c>
      <c r="F630" t="s">
        <v>13005</v>
      </c>
      <c r="G630">
        <v>350</v>
      </c>
      <c r="H630" t="s">
        <v>187</v>
      </c>
      <c r="J630" t="s">
        <v>187</v>
      </c>
      <c r="L630">
        <v>3</v>
      </c>
      <c r="M630">
        <v>1</v>
      </c>
      <c r="N630">
        <v>12</v>
      </c>
      <c r="O630">
        <v>10</v>
      </c>
      <c r="P630">
        <v>0</v>
      </c>
      <c r="Q630">
        <v>52</v>
      </c>
      <c r="R630">
        <v>106</v>
      </c>
    </row>
    <row r="631" spans="1:18">
      <c r="A631" t="s">
        <v>5003</v>
      </c>
      <c r="B631">
        <v>1</v>
      </c>
      <c r="C631" t="s">
        <v>1947</v>
      </c>
      <c r="D631" t="s">
        <v>20</v>
      </c>
      <c r="E631" t="s">
        <v>20</v>
      </c>
      <c r="F631" t="s">
        <v>13005</v>
      </c>
      <c r="G631">
        <v>350</v>
      </c>
      <c r="H631" t="s">
        <v>187</v>
      </c>
      <c r="J631" t="s">
        <v>187</v>
      </c>
      <c r="N631">
        <v>12</v>
      </c>
      <c r="O631">
        <v>10</v>
      </c>
      <c r="P631">
        <v>0</v>
      </c>
      <c r="Q631">
        <v>85</v>
      </c>
      <c r="R631">
        <v>136</v>
      </c>
    </row>
    <row r="632" spans="1:18">
      <c r="A632" t="s">
        <v>5003</v>
      </c>
      <c r="B632">
        <v>1</v>
      </c>
      <c r="C632" t="s">
        <v>1947</v>
      </c>
      <c r="D632" t="s">
        <v>20</v>
      </c>
      <c r="E632" t="s">
        <v>20</v>
      </c>
      <c r="F632" t="s">
        <v>13005</v>
      </c>
      <c r="G632">
        <v>350</v>
      </c>
      <c r="H632" t="s">
        <v>187</v>
      </c>
      <c r="J632" t="s">
        <v>187</v>
      </c>
      <c r="L632">
        <v>3</v>
      </c>
      <c r="M632">
        <v>1</v>
      </c>
      <c r="N632">
        <v>12</v>
      </c>
      <c r="O632">
        <v>10</v>
      </c>
      <c r="P632">
        <v>0</v>
      </c>
      <c r="Q632">
        <v>85</v>
      </c>
      <c r="R632">
        <v>136</v>
      </c>
    </row>
    <row r="633" spans="1:18">
      <c r="A633" t="s">
        <v>5658</v>
      </c>
      <c r="B633">
        <v>1</v>
      </c>
      <c r="C633" t="s">
        <v>1947</v>
      </c>
      <c r="D633" t="s">
        <v>20</v>
      </c>
      <c r="E633" t="s">
        <v>20</v>
      </c>
      <c r="F633" t="s">
        <v>13005</v>
      </c>
      <c r="G633">
        <v>350</v>
      </c>
      <c r="H633" t="s">
        <v>187</v>
      </c>
      <c r="J633" t="s">
        <v>187</v>
      </c>
      <c r="L633">
        <v>3</v>
      </c>
      <c r="M633">
        <v>1</v>
      </c>
      <c r="N633">
        <v>12</v>
      </c>
      <c r="O633">
        <v>10</v>
      </c>
      <c r="P633">
        <v>0</v>
      </c>
      <c r="Q633">
        <v>52</v>
      </c>
      <c r="R633">
        <v>106</v>
      </c>
    </row>
    <row r="634" spans="1:18">
      <c r="A634" t="s">
        <v>5661</v>
      </c>
      <c r="B634">
        <v>1</v>
      </c>
      <c r="C634" t="s">
        <v>1947</v>
      </c>
      <c r="D634" t="s">
        <v>20</v>
      </c>
      <c r="E634" t="s">
        <v>20</v>
      </c>
      <c r="F634" t="s">
        <v>13005</v>
      </c>
      <c r="G634">
        <v>350</v>
      </c>
      <c r="H634" t="s">
        <v>187</v>
      </c>
      <c r="J634" t="s">
        <v>187</v>
      </c>
      <c r="L634">
        <v>3</v>
      </c>
      <c r="M634">
        <v>1</v>
      </c>
      <c r="N634">
        <v>12</v>
      </c>
      <c r="O634">
        <v>10</v>
      </c>
      <c r="P634">
        <v>0</v>
      </c>
      <c r="Q634">
        <v>85</v>
      </c>
      <c r="R634">
        <v>136</v>
      </c>
    </row>
    <row r="635" spans="1:18">
      <c r="A635" t="s">
        <v>6813</v>
      </c>
      <c r="B635">
        <v>1</v>
      </c>
      <c r="C635" t="s">
        <v>1947</v>
      </c>
      <c r="D635" t="s">
        <v>20</v>
      </c>
      <c r="E635" t="s">
        <v>20</v>
      </c>
      <c r="F635" t="s">
        <v>13005</v>
      </c>
      <c r="G635">
        <v>350</v>
      </c>
      <c r="H635" t="s">
        <v>187</v>
      </c>
      <c r="J635" t="s">
        <v>187</v>
      </c>
      <c r="L635">
        <v>3</v>
      </c>
      <c r="M635">
        <v>1</v>
      </c>
      <c r="N635">
        <v>12</v>
      </c>
      <c r="O635">
        <v>10</v>
      </c>
      <c r="P635">
        <v>0</v>
      </c>
      <c r="Q635">
        <v>52</v>
      </c>
      <c r="R635">
        <v>106</v>
      </c>
    </row>
    <row r="636" spans="1:18">
      <c r="A636" t="s">
        <v>7190</v>
      </c>
      <c r="B636">
        <v>1</v>
      </c>
      <c r="C636" t="s">
        <v>1947</v>
      </c>
      <c r="D636" t="s">
        <v>20</v>
      </c>
      <c r="E636" t="s">
        <v>20</v>
      </c>
      <c r="F636" t="s">
        <v>13006</v>
      </c>
      <c r="G636">
        <v>709</v>
      </c>
      <c r="J636" t="s">
        <v>187</v>
      </c>
      <c r="K636">
        <v>35</v>
      </c>
      <c r="L636">
        <v>3</v>
      </c>
      <c r="M636">
        <v>1</v>
      </c>
      <c r="N636">
        <v>12</v>
      </c>
      <c r="O636">
        <v>10</v>
      </c>
      <c r="P636">
        <v>0</v>
      </c>
      <c r="Q636">
        <v>52</v>
      </c>
      <c r="R636">
        <v>106</v>
      </c>
    </row>
    <row r="637" spans="1:18">
      <c r="A637" t="s">
        <v>7192</v>
      </c>
      <c r="B637">
        <v>1</v>
      </c>
      <c r="C637" t="s">
        <v>1947</v>
      </c>
      <c r="D637" t="s">
        <v>20</v>
      </c>
      <c r="E637" t="s">
        <v>20</v>
      </c>
      <c r="F637" t="s">
        <v>13006</v>
      </c>
      <c r="G637">
        <v>709</v>
      </c>
      <c r="H637" t="s">
        <v>187</v>
      </c>
      <c r="I637">
        <v>35</v>
      </c>
      <c r="J637" t="s">
        <v>187</v>
      </c>
      <c r="K637">
        <v>35</v>
      </c>
      <c r="L637">
        <v>3</v>
      </c>
      <c r="M637">
        <v>1</v>
      </c>
      <c r="N637">
        <v>12</v>
      </c>
      <c r="O637">
        <v>10</v>
      </c>
      <c r="P637">
        <v>0</v>
      </c>
      <c r="Q637">
        <v>85</v>
      </c>
      <c r="R637">
        <v>132</v>
      </c>
    </row>
    <row r="638" spans="1:18">
      <c r="A638" t="s">
        <v>1021</v>
      </c>
      <c r="B638">
        <v>1</v>
      </c>
      <c r="C638" t="s">
        <v>614</v>
      </c>
      <c r="D638" t="s">
        <v>20</v>
      </c>
      <c r="E638" t="s">
        <v>20</v>
      </c>
      <c r="F638" t="s">
        <v>12569</v>
      </c>
      <c r="G638">
        <v>721</v>
      </c>
      <c r="H638" t="s">
        <v>337</v>
      </c>
      <c r="J638" t="s">
        <v>187</v>
      </c>
      <c r="K638">
        <v>38</v>
      </c>
      <c r="L638">
        <v>3</v>
      </c>
      <c r="M638">
        <v>1</v>
      </c>
      <c r="N638">
        <v>12</v>
      </c>
      <c r="O638">
        <v>10</v>
      </c>
      <c r="P638">
        <v>0</v>
      </c>
      <c r="Q638">
        <v>96</v>
      </c>
      <c r="R638">
        <v>149</v>
      </c>
    </row>
    <row r="639" spans="1:18">
      <c r="A639" t="s">
        <v>612</v>
      </c>
      <c r="B639">
        <v>1</v>
      </c>
      <c r="C639" t="s">
        <v>614</v>
      </c>
      <c r="D639" t="s">
        <v>20</v>
      </c>
      <c r="E639" t="s">
        <v>20</v>
      </c>
      <c r="F639" t="s">
        <v>12569</v>
      </c>
      <c r="G639">
        <v>721</v>
      </c>
      <c r="H639" t="s">
        <v>337</v>
      </c>
      <c r="J639" t="s">
        <v>187</v>
      </c>
      <c r="K639">
        <v>38</v>
      </c>
      <c r="L639">
        <v>3</v>
      </c>
      <c r="M639">
        <v>1</v>
      </c>
      <c r="N639">
        <v>12</v>
      </c>
      <c r="O639">
        <v>10</v>
      </c>
      <c r="P639">
        <v>0</v>
      </c>
      <c r="Q639">
        <v>62</v>
      </c>
      <c r="R639">
        <v>124</v>
      </c>
    </row>
    <row r="640" spans="1:18">
      <c r="A640" t="s">
        <v>3637</v>
      </c>
      <c r="B640">
        <v>1</v>
      </c>
      <c r="C640" t="s">
        <v>3638</v>
      </c>
      <c r="D640" t="s">
        <v>20</v>
      </c>
      <c r="E640" t="s">
        <v>20</v>
      </c>
      <c r="F640" t="s">
        <v>12570</v>
      </c>
      <c r="G640">
        <v>666</v>
      </c>
      <c r="H640" t="s">
        <v>337</v>
      </c>
      <c r="I640">
        <v>31</v>
      </c>
      <c r="J640" t="s">
        <v>337</v>
      </c>
      <c r="K640">
        <v>64</v>
      </c>
      <c r="L640">
        <v>30</v>
      </c>
      <c r="M640">
        <v>1</v>
      </c>
      <c r="N640">
        <v>5.98</v>
      </c>
      <c r="O640">
        <v>10</v>
      </c>
      <c r="P640">
        <v>0</v>
      </c>
      <c r="Q640">
        <v>9</v>
      </c>
      <c r="R640">
        <v>10</v>
      </c>
    </row>
    <row r="641" spans="1:18">
      <c r="A641" t="s">
        <v>3641</v>
      </c>
      <c r="B641">
        <v>1</v>
      </c>
      <c r="C641" t="s">
        <v>3638</v>
      </c>
      <c r="D641" t="s">
        <v>20</v>
      </c>
      <c r="E641" t="s">
        <v>20</v>
      </c>
      <c r="F641" t="s">
        <v>12570</v>
      </c>
      <c r="G641">
        <v>666</v>
      </c>
      <c r="H641" t="s">
        <v>337</v>
      </c>
      <c r="I641">
        <v>30</v>
      </c>
      <c r="J641" t="s">
        <v>337</v>
      </c>
      <c r="K641">
        <v>63</v>
      </c>
      <c r="L641">
        <v>30</v>
      </c>
      <c r="M641">
        <v>1</v>
      </c>
      <c r="N641">
        <v>5.98</v>
      </c>
      <c r="O641">
        <v>10</v>
      </c>
      <c r="P641">
        <v>0</v>
      </c>
      <c r="Q641">
        <v>6</v>
      </c>
      <c r="R641">
        <v>8</v>
      </c>
    </row>
    <row r="642" spans="1:18">
      <c r="A642" t="s">
        <v>3644</v>
      </c>
      <c r="B642">
        <v>1</v>
      </c>
      <c r="C642" t="s">
        <v>3638</v>
      </c>
      <c r="D642" t="s">
        <v>20</v>
      </c>
      <c r="E642" t="s">
        <v>20</v>
      </c>
      <c r="F642" t="s">
        <v>12570</v>
      </c>
      <c r="G642">
        <v>666</v>
      </c>
      <c r="H642" t="s">
        <v>337</v>
      </c>
      <c r="I642">
        <v>38</v>
      </c>
      <c r="J642" t="s">
        <v>337</v>
      </c>
      <c r="L642">
        <v>30</v>
      </c>
      <c r="M642">
        <v>1</v>
      </c>
      <c r="N642">
        <v>5.98</v>
      </c>
      <c r="O642">
        <v>10</v>
      </c>
      <c r="P642">
        <v>0</v>
      </c>
      <c r="Q642">
        <v>4</v>
      </c>
      <c r="R642">
        <v>5</v>
      </c>
    </row>
    <row r="643" spans="1:18">
      <c r="A643" t="s">
        <v>3647</v>
      </c>
      <c r="B643">
        <v>1</v>
      </c>
      <c r="C643" t="s">
        <v>3648</v>
      </c>
      <c r="D643" t="s">
        <v>20</v>
      </c>
      <c r="E643" t="s">
        <v>20</v>
      </c>
      <c r="F643" t="s">
        <v>12571</v>
      </c>
      <c r="G643">
        <v>667</v>
      </c>
      <c r="H643" t="s">
        <v>337</v>
      </c>
      <c r="I643">
        <v>30</v>
      </c>
      <c r="J643" t="s">
        <v>337</v>
      </c>
      <c r="L643">
        <v>3</v>
      </c>
      <c r="M643">
        <v>1</v>
      </c>
      <c r="N643">
        <v>8.25</v>
      </c>
      <c r="O643">
        <v>10</v>
      </c>
      <c r="P643">
        <v>270</v>
      </c>
      <c r="Q643">
        <v>35</v>
      </c>
    </row>
    <row r="644" spans="1:18">
      <c r="A644" t="s">
        <v>3651</v>
      </c>
      <c r="B644">
        <v>1</v>
      </c>
      <c r="C644" t="s">
        <v>3652</v>
      </c>
      <c r="D644" t="s">
        <v>20</v>
      </c>
      <c r="E644" t="s">
        <v>20</v>
      </c>
      <c r="F644" t="s">
        <v>12571</v>
      </c>
      <c r="G644">
        <v>667</v>
      </c>
      <c r="H644" t="s">
        <v>337</v>
      </c>
      <c r="I644">
        <v>1</v>
      </c>
      <c r="J644" t="s">
        <v>337</v>
      </c>
      <c r="K644">
        <v>1</v>
      </c>
      <c r="L644">
        <v>3</v>
      </c>
      <c r="M644">
        <v>1</v>
      </c>
      <c r="N644">
        <v>8.25</v>
      </c>
      <c r="O644">
        <v>10</v>
      </c>
      <c r="P644">
        <v>0</v>
      </c>
      <c r="Q644">
        <v>16</v>
      </c>
      <c r="R644">
        <v>40</v>
      </c>
    </row>
    <row r="645" spans="1:18">
      <c r="A645" t="s">
        <v>3655</v>
      </c>
      <c r="B645">
        <v>1</v>
      </c>
      <c r="C645" t="s">
        <v>3656</v>
      </c>
      <c r="D645" t="s">
        <v>20</v>
      </c>
      <c r="E645" t="s">
        <v>20</v>
      </c>
      <c r="F645" t="s">
        <v>12571</v>
      </c>
      <c r="G645">
        <v>667</v>
      </c>
      <c r="H645" t="s">
        <v>337</v>
      </c>
      <c r="I645">
        <v>34.654</v>
      </c>
      <c r="J645" t="s">
        <v>337</v>
      </c>
      <c r="L645">
        <v>4</v>
      </c>
      <c r="M645">
        <v>1</v>
      </c>
      <c r="N645">
        <v>8.25</v>
      </c>
      <c r="O645">
        <v>10</v>
      </c>
      <c r="P645">
        <v>0</v>
      </c>
      <c r="Q645">
        <v>33</v>
      </c>
    </row>
    <row r="646" spans="1:18">
      <c r="A646" t="s">
        <v>4343</v>
      </c>
      <c r="B646">
        <v>0</v>
      </c>
      <c r="C646" t="s">
        <v>3560</v>
      </c>
      <c r="D646" t="s">
        <v>20</v>
      </c>
      <c r="E646" t="s">
        <v>20</v>
      </c>
      <c r="F646" t="s">
        <v>12571</v>
      </c>
      <c r="G646">
        <v>667</v>
      </c>
      <c r="H646" t="s">
        <v>337</v>
      </c>
      <c r="I646">
        <v>1</v>
      </c>
      <c r="J646" t="s">
        <v>337</v>
      </c>
      <c r="N646">
        <v>8.25</v>
      </c>
      <c r="O646">
        <v>10</v>
      </c>
      <c r="P646">
        <v>0</v>
      </c>
      <c r="Q646">
        <v>12</v>
      </c>
      <c r="R646">
        <v>43</v>
      </c>
    </row>
    <row r="647" spans="1:18">
      <c r="A647" t="s">
        <v>4343</v>
      </c>
      <c r="B647">
        <v>1</v>
      </c>
      <c r="C647" t="s">
        <v>3560</v>
      </c>
      <c r="D647" t="s">
        <v>20</v>
      </c>
      <c r="E647" t="s">
        <v>20</v>
      </c>
      <c r="F647" t="s">
        <v>12571</v>
      </c>
      <c r="G647">
        <v>667</v>
      </c>
      <c r="H647" t="s">
        <v>337</v>
      </c>
      <c r="I647">
        <v>30</v>
      </c>
      <c r="J647" t="s">
        <v>337</v>
      </c>
      <c r="K647">
        <v>36.622</v>
      </c>
      <c r="L647">
        <v>4</v>
      </c>
      <c r="M647">
        <v>1</v>
      </c>
      <c r="N647">
        <v>8.25</v>
      </c>
      <c r="O647">
        <v>10</v>
      </c>
      <c r="P647">
        <v>0</v>
      </c>
      <c r="Q647">
        <v>12</v>
      </c>
      <c r="R647">
        <v>43</v>
      </c>
    </row>
    <row r="648" spans="1:18">
      <c r="A648" t="s">
        <v>4880</v>
      </c>
      <c r="B648">
        <v>1</v>
      </c>
      <c r="C648" t="s">
        <v>3652</v>
      </c>
      <c r="D648" t="s">
        <v>20</v>
      </c>
      <c r="E648" t="s">
        <v>20</v>
      </c>
      <c r="F648" t="s">
        <v>12571</v>
      </c>
      <c r="G648">
        <v>667</v>
      </c>
      <c r="H648" t="s">
        <v>337</v>
      </c>
      <c r="I648">
        <v>35</v>
      </c>
      <c r="J648" t="s">
        <v>337</v>
      </c>
      <c r="K648">
        <v>23</v>
      </c>
      <c r="L648">
        <v>3</v>
      </c>
      <c r="M648">
        <v>1</v>
      </c>
      <c r="N648">
        <v>8.25</v>
      </c>
      <c r="O648">
        <v>10</v>
      </c>
      <c r="P648">
        <v>270</v>
      </c>
      <c r="Q648">
        <v>16</v>
      </c>
      <c r="R648">
        <v>40</v>
      </c>
    </row>
    <row r="649" spans="1:18">
      <c r="A649" t="s">
        <v>6438</v>
      </c>
      <c r="B649">
        <v>1</v>
      </c>
      <c r="C649" t="s">
        <v>3652</v>
      </c>
      <c r="D649" t="s">
        <v>20</v>
      </c>
      <c r="E649" t="s">
        <v>20</v>
      </c>
      <c r="F649" t="s">
        <v>12571</v>
      </c>
      <c r="G649">
        <v>667</v>
      </c>
      <c r="H649" t="s">
        <v>337</v>
      </c>
      <c r="I649">
        <v>30</v>
      </c>
      <c r="J649" t="s">
        <v>337</v>
      </c>
      <c r="K649">
        <v>35</v>
      </c>
      <c r="L649">
        <v>3</v>
      </c>
      <c r="M649">
        <v>1</v>
      </c>
      <c r="N649">
        <v>8.25</v>
      </c>
      <c r="O649">
        <v>10</v>
      </c>
      <c r="P649">
        <v>270</v>
      </c>
      <c r="Q649">
        <v>16</v>
      </c>
      <c r="R649">
        <v>40</v>
      </c>
    </row>
    <row r="650" spans="1:18">
      <c r="A650" t="s">
        <v>6440</v>
      </c>
      <c r="B650">
        <v>1</v>
      </c>
      <c r="C650" t="s">
        <v>3560</v>
      </c>
      <c r="D650" t="s">
        <v>20</v>
      </c>
      <c r="E650" t="s">
        <v>20</v>
      </c>
      <c r="F650" t="s">
        <v>12571</v>
      </c>
      <c r="G650">
        <v>667</v>
      </c>
      <c r="H650" t="s">
        <v>337</v>
      </c>
      <c r="I650">
        <v>35</v>
      </c>
      <c r="J650" t="s">
        <v>337</v>
      </c>
      <c r="K650">
        <v>43</v>
      </c>
      <c r="L650">
        <v>4</v>
      </c>
      <c r="M650">
        <v>1</v>
      </c>
      <c r="N650">
        <v>8.25</v>
      </c>
      <c r="O650">
        <v>10</v>
      </c>
      <c r="P650">
        <v>0</v>
      </c>
      <c r="Q650">
        <v>12</v>
      </c>
      <c r="R650">
        <v>43</v>
      </c>
    </row>
    <row r="651" spans="1:18">
      <c r="A651" t="s">
        <v>6443</v>
      </c>
      <c r="B651">
        <v>1</v>
      </c>
      <c r="C651" t="s">
        <v>3648</v>
      </c>
      <c r="D651" t="s">
        <v>20</v>
      </c>
      <c r="E651" t="s">
        <v>20</v>
      </c>
      <c r="F651" t="s">
        <v>12571</v>
      </c>
      <c r="G651">
        <v>667</v>
      </c>
      <c r="H651" t="s">
        <v>337</v>
      </c>
      <c r="I651">
        <v>35</v>
      </c>
      <c r="J651" t="s">
        <v>337</v>
      </c>
      <c r="L651">
        <v>3</v>
      </c>
      <c r="M651">
        <v>1</v>
      </c>
      <c r="N651">
        <v>8.25</v>
      </c>
      <c r="O651">
        <v>10</v>
      </c>
      <c r="P651">
        <v>270</v>
      </c>
      <c r="Q651">
        <v>35</v>
      </c>
    </row>
    <row r="652" spans="1:18">
      <c r="A652" t="s">
        <v>6444</v>
      </c>
      <c r="B652">
        <v>1</v>
      </c>
      <c r="C652" t="s">
        <v>3656</v>
      </c>
      <c r="D652" t="s">
        <v>20</v>
      </c>
      <c r="E652" t="s">
        <v>20</v>
      </c>
      <c r="F652" t="s">
        <v>12571</v>
      </c>
      <c r="G652">
        <v>667</v>
      </c>
      <c r="H652" t="s">
        <v>337</v>
      </c>
      <c r="I652">
        <v>40</v>
      </c>
      <c r="J652" t="s">
        <v>337</v>
      </c>
      <c r="L652">
        <v>4</v>
      </c>
      <c r="M652">
        <v>1</v>
      </c>
      <c r="N652">
        <v>8.25</v>
      </c>
      <c r="O652">
        <v>10</v>
      </c>
      <c r="P652">
        <v>0</v>
      </c>
      <c r="Q652">
        <v>33</v>
      </c>
    </row>
    <row r="653" spans="1:18">
      <c r="A653" t="s">
        <v>3952</v>
      </c>
      <c r="B653">
        <v>1</v>
      </c>
      <c r="C653" t="s">
        <v>3772</v>
      </c>
      <c r="D653" t="s">
        <v>20</v>
      </c>
      <c r="E653" t="s">
        <v>20</v>
      </c>
      <c r="F653" t="s">
        <v>12573</v>
      </c>
      <c r="G653">
        <v>351</v>
      </c>
      <c r="H653" t="s">
        <v>337</v>
      </c>
      <c r="I653">
        <v>44.979</v>
      </c>
      <c r="J653" t="s">
        <v>337</v>
      </c>
      <c r="K653">
        <v>60.225</v>
      </c>
      <c r="L653">
        <v>2</v>
      </c>
      <c r="M653">
        <v>1</v>
      </c>
      <c r="N653">
        <v>7</v>
      </c>
      <c r="O653">
        <v>5.4</v>
      </c>
      <c r="P653">
        <v>0</v>
      </c>
      <c r="Q653">
        <v>81</v>
      </c>
      <c r="R653">
        <v>138</v>
      </c>
    </row>
    <row r="654" spans="1:18">
      <c r="A654" t="s">
        <v>3771</v>
      </c>
      <c r="B654">
        <v>1</v>
      </c>
      <c r="C654" t="s">
        <v>3772</v>
      </c>
      <c r="D654" t="s">
        <v>20</v>
      </c>
      <c r="E654" t="s">
        <v>20</v>
      </c>
      <c r="F654" t="s">
        <v>12573</v>
      </c>
      <c r="G654">
        <v>351</v>
      </c>
      <c r="H654" t="s">
        <v>337</v>
      </c>
      <c r="I654">
        <v>44.623</v>
      </c>
      <c r="J654" t="s">
        <v>337</v>
      </c>
      <c r="K654">
        <v>60.225</v>
      </c>
      <c r="L654">
        <v>2</v>
      </c>
      <c r="M654">
        <v>1</v>
      </c>
      <c r="N654">
        <v>7</v>
      </c>
      <c r="O654">
        <v>5.4</v>
      </c>
      <c r="P654">
        <v>0</v>
      </c>
      <c r="Q654">
        <v>80</v>
      </c>
      <c r="R654">
        <v>138</v>
      </c>
    </row>
    <row r="655" spans="1:18">
      <c r="A655" t="s">
        <v>5019</v>
      </c>
      <c r="B655">
        <v>1</v>
      </c>
      <c r="C655" t="s">
        <v>3772</v>
      </c>
      <c r="D655" t="s">
        <v>20</v>
      </c>
      <c r="E655" t="s">
        <v>20</v>
      </c>
      <c r="F655" t="s">
        <v>12573</v>
      </c>
      <c r="G655">
        <v>351</v>
      </c>
      <c r="H655" t="s">
        <v>224</v>
      </c>
      <c r="I655">
        <v>53</v>
      </c>
      <c r="J655" t="s">
        <v>224</v>
      </c>
      <c r="K655">
        <v>40</v>
      </c>
      <c r="L655">
        <v>2</v>
      </c>
      <c r="M655">
        <v>1</v>
      </c>
      <c r="N655">
        <v>7</v>
      </c>
      <c r="O655">
        <v>5.4</v>
      </c>
      <c r="P655">
        <v>0</v>
      </c>
      <c r="Q655">
        <v>91</v>
      </c>
      <c r="R655">
        <v>138</v>
      </c>
    </row>
    <row r="656" spans="1:18">
      <c r="A656" t="s">
        <v>5023</v>
      </c>
      <c r="B656">
        <v>1</v>
      </c>
      <c r="C656" t="s">
        <v>3772</v>
      </c>
      <c r="D656" t="s">
        <v>20</v>
      </c>
      <c r="E656" t="s">
        <v>20</v>
      </c>
      <c r="F656" t="s">
        <v>12573</v>
      </c>
      <c r="G656">
        <v>351</v>
      </c>
      <c r="H656" t="s">
        <v>337</v>
      </c>
      <c r="I656">
        <v>44.623</v>
      </c>
      <c r="J656" t="s">
        <v>337</v>
      </c>
      <c r="K656">
        <v>60.225</v>
      </c>
      <c r="L656">
        <v>2</v>
      </c>
      <c r="M656">
        <v>1</v>
      </c>
      <c r="N656">
        <v>7</v>
      </c>
      <c r="O656">
        <v>5.4</v>
      </c>
      <c r="P656">
        <v>0</v>
      </c>
      <c r="Q656">
        <v>90</v>
      </c>
      <c r="R656">
        <v>138</v>
      </c>
    </row>
    <row r="657" spans="1:18">
      <c r="A657" t="s">
        <v>6760</v>
      </c>
      <c r="B657">
        <v>1</v>
      </c>
      <c r="C657" t="s">
        <v>3772</v>
      </c>
      <c r="D657" t="s">
        <v>20</v>
      </c>
      <c r="E657" t="s">
        <v>20</v>
      </c>
      <c r="F657" t="s">
        <v>12573</v>
      </c>
      <c r="G657">
        <v>351</v>
      </c>
      <c r="L657">
        <v>2</v>
      </c>
      <c r="M657">
        <v>1</v>
      </c>
      <c r="N657">
        <v>7</v>
      </c>
      <c r="O657">
        <v>5.4</v>
      </c>
      <c r="P657">
        <v>0</v>
      </c>
      <c r="Q657">
        <v>80</v>
      </c>
      <c r="R657">
        <v>137</v>
      </c>
    </row>
    <row r="658" spans="1:18">
      <c r="A658" t="s">
        <v>6763</v>
      </c>
      <c r="B658">
        <v>1</v>
      </c>
      <c r="C658" t="s">
        <v>3772</v>
      </c>
      <c r="D658" t="s">
        <v>20</v>
      </c>
      <c r="E658" t="s">
        <v>20</v>
      </c>
      <c r="F658" t="s">
        <v>12573</v>
      </c>
      <c r="G658">
        <v>351</v>
      </c>
      <c r="L658">
        <v>2</v>
      </c>
      <c r="M658">
        <v>1</v>
      </c>
      <c r="N658">
        <v>7</v>
      </c>
      <c r="O658">
        <v>5.4</v>
      </c>
      <c r="P658">
        <v>0</v>
      </c>
      <c r="Q658">
        <v>79</v>
      </c>
      <c r="R658">
        <v>137</v>
      </c>
    </row>
    <row r="659" spans="1:18">
      <c r="A659" t="s">
        <v>1743</v>
      </c>
      <c r="B659">
        <v>3</v>
      </c>
      <c r="C659" t="s">
        <v>1744</v>
      </c>
      <c r="D659" t="s">
        <v>20</v>
      </c>
      <c r="E659" t="s">
        <v>1511</v>
      </c>
      <c r="F659" t="s">
        <v>12574</v>
      </c>
      <c r="G659">
        <v>466</v>
      </c>
      <c r="H659" t="s">
        <v>72</v>
      </c>
      <c r="J659" t="s">
        <v>72</v>
      </c>
      <c r="L659">
        <v>4</v>
      </c>
      <c r="M659">
        <v>1</v>
      </c>
      <c r="N659">
        <v>14</v>
      </c>
      <c r="O659">
        <v>10</v>
      </c>
      <c r="P659">
        <v>0</v>
      </c>
      <c r="Q659">
        <v>94</v>
      </c>
      <c r="R659">
        <v>117</v>
      </c>
    </row>
    <row r="660" spans="1:18">
      <c r="A660" t="s">
        <v>1743</v>
      </c>
      <c r="B660">
        <v>4</v>
      </c>
      <c r="C660" t="s">
        <v>1747</v>
      </c>
      <c r="D660" t="s">
        <v>1511</v>
      </c>
      <c r="E660" t="s">
        <v>1511</v>
      </c>
      <c r="F660" t="s">
        <v>12574</v>
      </c>
      <c r="G660">
        <v>466</v>
      </c>
      <c r="H660" t="s">
        <v>72</v>
      </c>
      <c r="J660" t="s">
        <v>72</v>
      </c>
      <c r="L660">
        <v>4</v>
      </c>
      <c r="M660">
        <v>1</v>
      </c>
      <c r="N660">
        <v>14</v>
      </c>
      <c r="O660">
        <v>10</v>
      </c>
      <c r="P660">
        <v>0</v>
      </c>
      <c r="Q660">
        <v>94</v>
      </c>
      <c r="R660">
        <v>117</v>
      </c>
    </row>
    <row r="661" spans="1:18">
      <c r="A661" t="s">
        <v>6568</v>
      </c>
      <c r="B661">
        <v>1</v>
      </c>
      <c r="C661" t="s">
        <v>1954</v>
      </c>
      <c r="D661" t="s">
        <v>20</v>
      </c>
      <c r="E661" t="s">
        <v>20</v>
      </c>
      <c r="F661" t="s">
        <v>12574</v>
      </c>
      <c r="G661">
        <v>466</v>
      </c>
      <c r="H661" t="s">
        <v>187</v>
      </c>
      <c r="J661" t="s">
        <v>187</v>
      </c>
      <c r="L661">
        <v>3</v>
      </c>
      <c r="M661">
        <v>1</v>
      </c>
      <c r="N661">
        <v>12</v>
      </c>
      <c r="O661">
        <v>10</v>
      </c>
      <c r="P661">
        <v>0</v>
      </c>
      <c r="Q661">
        <v>112</v>
      </c>
      <c r="R661">
        <v>190</v>
      </c>
    </row>
    <row r="662" spans="1:18">
      <c r="A662" t="s">
        <v>1704</v>
      </c>
      <c r="B662">
        <v>3</v>
      </c>
      <c r="C662" t="s">
        <v>1705</v>
      </c>
      <c r="D662" t="s">
        <v>20</v>
      </c>
      <c r="E662" t="s">
        <v>1511</v>
      </c>
      <c r="F662" t="s">
        <v>13007</v>
      </c>
      <c r="G662">
        <v>467</v>
      </c>
      <c r="H662" t="s">
        <v>72</v>
      </c>
      <c r="J662" t="s">
        <v>72</v>
      </c>
      <c r="L662">
        <v>4</v>
      </c>
      <c r="M662">
        <v>1</v>
      </c>
      <c r="N662">
        <v>14</v>
      </c>
      <c r="O662">
        <v>10</v>
      </c>
      <c r="P662">
        <v>0</v>
      </c>
      <c r="Q662">
        <v>56</v>
      </c>
      <c r="R662">
        <v>106</v>
      </c>
    </row>
    <row r="663" spans="1:18">
      <c r="A663" t="s">
        <v>1704</v>
      </c>
      <c r="B663">
        <v>4</v>
      </c>
      <c r="C663" t="s">
        <v>1708</v>
      </c>
      <c r="D663" t="s">
        <v>1511</v>
      </c>
      <c r="E663" t="s">
        <v>1511</v>
      </c>
      <c r="F663" t="s">
        <v>13007</v>
      </c>
      <c r="G663">
        <v>467</v>
      </c>
      <c r="H663" t="s">
        <v>72</v>
      </c>
      <c r="J663" t="s">
        <v>72</v>
      </c>
      <c r="L663">
        <v>4</v>
      </c>
      <c r="M663">
        <v>1</v>
      </c>
      <c r="N663">
        <v>14</v>
      </c>
      <c r="O663">
        <v>10</v>
      </c>
      <c r="P663">
        <v>0</v>
      </c>
      <c r="Q663">
        <v>56</v>
      </c>
      <c r="R663">
        <v>106</v>
      </c>
    </row>
    <row r="664" spans="1:18">
      <c r="A664" t="s">
        <v>1714</v>
      </c>
      <c r="B664">
        <v>10</v>
      </c>
      <c r="C664" t="s">
        <v>1715</v>
      </c>
      <c r="D664" t="s">
        <v>1511</v>
      </c>
      <c r="E664" t="s">
        <v>1511</v>
      </c>
      <c r="F664" t="s">
        <v>13007</v>
      </c>
      <c r="G664">
        <v>467</v>
      </c>
      <c r="H664" t="s">
        <v>72</v>
      </c>
      <c r="J664" t="s">
        <v>72</v>
      </c>
      <c r="L664">
        <v>4</v>
      </c>
      <c r="M664">
        <v>1</v>
      </c>
      <c r="N664">
        <v>14</v>
      </c>
      <c r="O664">
        <v>10</v>
      </c>
      <c r="P664">
        <v>0</v>
      </c>
      <c r="Q664">
        <v>76</v>
      </c>
      <c r="R664">
        <v>140</v>
      </c>
    </row>
    <row r="665" spans="1:18">
      <c r="A665" t="s">
        <v>1714</v>
      </c>
      <c r="B665">
        <v>9</v>
      </c>
      <c r="C665" t="s">
        <v>1717</v>
      </c>
      <c r="D665" t="s">
        <v>20</v>
      </c>
      <c r="E665" t="s">
        <v>1511</v>
      </c>
      <c r="F665" t="s">
        <v>13007</v>
      </c>
      <c r="G665">
        <v>467</v>
      </c>
      <c r="H665" t="s">
        <v>72</v>
      </c>
      <c r="J665" t="s">
        <v>72</v>
      </c>
      <c r="L665">
        <v>4</v>
      </c>
      <c r="M665">
        <v>1</v>
      </c>
      <c r="N665">
        <v>14</v>
      </c>
      <c r="O665">
        <v>10</v>
      </c>
      <c r="P665">
        <v>0</v>
      </c>
      <c r="Q665">
        <v>76</v>
      </c>
      <c r="R665">
        <v>140</v>
      </c>
    </row>
    <row r="666" spans="1:18">
      <c r="A666" t="s">
        <v>1718</v>
      </c>
      <c r="B666">
        <v>8</v>
      </c>
      <c r="C666" t="s">
        <v>1719</v>
      </c>
      <c r="D666" t="s">
        <v>20</v>
      </c>
      <c r="E666" t="s">
        <v>1511</v>
      </c>
      <c r="F666" t="s">
        <v>13007</v>
      </c>
      <c r="G666">
        <v>467</v>
      </c>
      <c r="H666" t="s">
        <v>72</v>
      </c>
      <c r="I666">
        <v>27</v>
      </c>
      <c r="J666" t="s">
        <v>72</v>
      </c>
      <c r="K666">
        <v>27</v>
      </c>
      <c r="L666">
        <v>4</v>
      </c>
      <c r="M666">
        <v>1</v>
      </c>
      <c r="N666">
        <v>14</v>
      </c>
      <c r="O666">
        <v>10</v>
      </c>
      <c r="P666">
        <v>0</v>
      </c>
      <c r="Q666">
        <v>78</v>
      </c>
      <c r="R666">
        <v>129</v>
      </c>
    </row>
    <row r="667" spans="1:18">
      <c r="A667" t="s">
        <v>1718</v>
      </c>
      <c r="B667">
        <v>9</v>
      </c>
      <c r="C667" t="s">
        <v>1722</v>
      </c>
      <c r="D667" t="s">
        <v>1511</v>
      </c>
      <c r="E667" t="s">
        <v>1511</v>
      </c>
      <c r="F667" t="s">
        <v>13007</v>
      </c>
      <c r="G667">
        <v>467</v>
      </c>
      <c r="H667" t="s">
        <v>72</v>
      </c>
      <c r="J667" t="s">
        <v>72</v>
      </c>
      <c r="L667">
        <v>4</v>
      </c>
      <c r="M667">
        <v>1</v>
      </c>
      <c r="N667">
        <v>14</v>
      </c>
      <c r="O667">
        <v>10</v>
      </c>
      <c r="P667">
        <v>0</v>
      </c>
      <c r="Q667">
        <v>78</v>
      </c>
      <c r="R667">
        <v>129</v>
      </c>
    </row>
    <row r="668" spans="1:18">
      <c r="A668" t="s">
        <v>1724</v>
      </c>
      <c r="B668">
        <v>10</v>
      </c>
      <c r="C668" t="s">
        <v>1725</v>
      </c>
      <c r="D668" t="s">
        <v>20</v>
      </c>
      <c r="E668" t="s">
        <v>1511</v>
      </c>
      <c r="F668" t="s">
        <v>13007</v>
      </c>
      <c r="G668">
        <v>467</v>
      </c>
      <c r="H668" t="s">
        <v>72</v>
      </c>
      <c r="J668" t="s">
        <v>72</v>
      </c>
      <c r="L668">
        <v>4</v>
      </c>
      <c r="M668">
        <v>1</v>
      </c>
      <c r="N668">
        <v>14</v>
      </c>
      <c r="O668">
        <v>10</v>
      </c>
      <c r="P668">
        <v>0</v>
      </c>
      <c r="Q668">
        <v>82</v>
      </c>
      <c r="R668">
        <v>145</v>
      </c>
    </row>
    <row r="669" spans="1:18">
      <c r="A669" t="s">
        <v>1724</v>
      </c>
      <c r="B669">
        <v>11</v>
      </c>
      <c r="C669" t="s">
        <v>1728</v>
      </c>
      <c r="D669" t="s">
        <v>1511</v>
      </c>
      <c r="E669" t="s">
        <v>1511</v>
      </c>
      <c r="F669" t="s">
        <v>13007</v>
      </c>
      <c r="G669">
        <v>467</v>
      </c>
      <c r="H669" t="s">
        <v>72</v>
      </c>
      <c r="J669" t="s">
        <v>72</v>
      </c>
      <c r="L669">
        <v>4</v>
      </c>
      <c r="M669">
        <v>1</v>
      </c>
      <c r="N669">
        <v>14</v>
      </c>
      <c r="O669">
        <v>10</v>
      </c>
      <c r="P669">
        <v>0</v>
      </c>
      <c r="Q669">
        <v>82</v>
      </c>
      <c r="R669">
        <v>145</v>
      </c>
    </row>
    <row r="670" spans="1:18">
      <c r="A670" t="s">
        <v>1863</v>
      </c>
      <c r="B670" t="s">
        <v>1376</v>
      </c>
      <c r="C670" t="s">
        <v>1864</v>
      </c>
      <c r="D670" t="s">
        <v>1511</v>
      </c>
      <c r="E670" t="s">
        <v>1511</v>
      </c>
      <c r="F670" t="s">
        <v>12576</v>
      </c>
      <c r="G670">
        <v>468</v>
      </c>
      <c r="H670" t="s">
        <v>72</v>
      </c>
      <c r="J670" t="s">
        <v>337</v>
      </c>
      <c r="K670">
        <v>41.387</v>
      </c>
      <c r="L670">
        <v>4</v>
      </c>
      <c r="M670">
        <v>1</v>
      </c>
      <c r="N670">
        <v>8.25</v>
      </c>
      <c r="O670">
        <v>10</v>
      </c>
      <c r="P670">
        <v>0</v>
      </c>
      <c r="Q670">
        <v>11</v>
      </c>
      <c r="R670">
        <v>43</v>
      </c>
    </row>
    <row r="671" spans="1:18">
      <c r="A671" t="s">
        <v>1885</v>
      </c>
      <c r="B671">
        <v>7</v>
      </c>
      <c r="C671" t="s">
        <v>1886</v>
      </c>
      <c r="D671" t="s">
        <v>20</v>
      </c>
      <c r="E671" t="s">
        <v>1511</v>
      </c>
      <c r="F671" t="s">
        <v>12576</v>
      </c>
      <c r="G671">
        <v>468</v>
      </c>
      <c r="H671" t="s">
        <v>72</v>
      </c>
      <c r="I671">
        <v>27</v>
      </c>
      <c r="J671" t="s">
        <v>337</v>
      </c>
      <c r="K671">
        <v>27</v>
      </c>
      <c r="L671">
        <v>3</v>
      </c>
      <c r="M671">
        <v>1</v>
      </c>
      <c r="N671">
        <v>8.25</v>
      </c>
      <c r="O671">
        <v>10</v>
      </c>
      <c r="P671">
        <v>0</v>
      </c>
      <c r="Q671">
        <v>14</v>
      </c>
      <c r="R671">
        <v>40</v>
      </c>
    </row>
    <row r="672" spans="1:18">
      <c r="A672" t="s">
        <v>1885</v>
      </c>
      <c r="B672">
        <v>8</v>
      </c>
      <c r="C672" t="s">
        <v>1889</v>
      </c>
      <c r="D672" t="s">
        <v>1511</v>
      </c>
      <c r="E672" t="s">
        <v>1511</v>
      </c>
      <c r="F672" t="s">
        <v>12576</v>
      </c>
      <c r="G672">
        <v>468</v>
      </c>
      <c r="H672" t="s">
        <v>72</v>
      </c>
      <c r="J672" t="s">
        <v>337</v>
      </c>
      <c r="K672">
        <v>27</v>
      </c>
      <c r="L672">
        <v>3</v>
      </c>
      <c r="M672">
        <v>1</v>
      </c>
      <c r="N672">
        <v>8.25</v>
      </c>
      <c r="O672">
        <v>10</v>
      </c>
      <c r="P672">
        <v>0</v>
      </c>
      <c r="Q672">
        <v>15</v>
      </c>
      <c r="R672">
        <v>40</v>
      </c>
    </row>
    <row r="673" spans="1:18">
      <c r="A673" t="s">
        <v>1907</v>
      </c>
      <c r="B673">
        <v>4</v>
      </c>
      <c r="C673" t="s">
        <v>1908</v>
      </c>
      <c r="D673" t="s">
        <v>1511</v>
      </c>
      <c r="E673" t="s">
        <v>1511</v>
      </c>
      <c r="F673" t="s">
        <v>12576</v>
      </c>
      <c r="G673">
        <v>468</v>
      </c>
      <c r="H673" t="s">
        <v>72</v>
      </c>
      <c r="I673">
        <v>27</v>
      </c>
      <c r="J673" t="s">
        <v>337</v>
      </c>
      <c r="L673">
        <v>4</v>
      </c>
      <c r="M673">
        <v>1</v>
      </c>
      <c r="N673">
        <v>8.25</v>
      </c>
      <c r="O673">
        <v>10</v>
      </c>
      <c r="P673">
        <v>0</v>
      </c>
      <c r="Q673">
        <v>29</v>
      </c>
    </row>
    <row r="674" spans="1:18">
      <c r="A674" t="s">
        <v>3974</v>
      </c>
      <c r="B674">
        <v>1</v>
      </c>
      <c r="C674" t="s">
        <v>1889</v>
      </c>
      <c r="D674" t="s">
        <v>1511</v>
      </c>
      <c r="E674" t="s">
        <v>1511</v>
      </c>
      <c r="F674" t="s">
        <v>12576</v>
      </c>
      <c r="G674">
        <v>468</v>
      </c>
      <c r="H674" t="s">
        <v>72</v>
      </c>
      <c r="J674" t="s">
        <v>337</v>
      </c>
      <c r="K674">
        <v>27</v>
      </c>
      <c r="L674">
        <v>3</v>
      </c>
      <c r="M674">
        <v>1</v>
      </c>
      <c r="N674">
        <v>8.25</v>
      </c>
      <c r="O674">
        <v>10</v>
      </c>
      <c r="P674">
        <v>0</v>
      </c>
      <c r="Q674">
        <v>15</v>
      </c>
      <c r="R674">
        <v>40</v>
      </c>
    </row>
    <row r="675" spans="1:18">
      <c r="A675" t="s">
        <v>3359</v>
      </c>
      <c r="B675">
        <v>1</v>
      </c>
      <c r="C675" t="s">
        <v>3360</v>
      </c>
      <c r="D675" t="s">
        <v>1511</v>
      </c>
      <c r="E675" t="s">
        <v>1511</v>
      </c>
      <c r="F675" t="s">
        <v>13008</v>
      </c>
      <c r="G675">
        <v>677</v>
      </c>
      <c r="H675" t="s">
        <v>337</v>
      </c>
      <c r="J675" t="s">
        <v>337</v>
      </c>
      <c r="L675">
        <v>4</v>
      </c>
      <c r="M675">
        <v>1</v>
      </c>
      <c r="N675">
        <v>14</v>
      </c>
      <c r="O675">
        <v>10</v>
      </c>
      <c r="P675">
        <v>0</v>
      </c>
      <c r="Q675">
        <v>96</v>
      </c>
      <c r="R675">
        <v>117</v>
      </c>
    </row>
    <row r="676" spans="1:18">
      <c r="A676" t="s">
        <v>3363</v>
      </c>
      <c r="B676">
        <v>1</v>
      </c>
      <c r="C676" t="s">
        <v>3364</v>
      </c>
      <c r="D676" t="s">
        <v>1511</v>
      </c>
      <c r="E676" t="s">
        <v>1511</v>
      </c>
      <c r="F676" t="s">
        <v>13008</v>
      </c>
      <c r="G676">
        <v>677</v>
      </c>
      <c r="H676" t="s">
        <v>337</v>
      </c>
      <c r="J676" t="s">
        <v>337</v>
      </c>
      <c r="K676">
        <v>118</v>
      </c>
      <c r="L676">
        <v>4</v>
      </c>
      <c r="M676">
        <v>1</v>
      </c>
      <c r="N676">
        <v>14</v>
      </c>
      <c r="O676">
        <v>10</v>
      </c>
      <c r="P676">
        <v>0</v>
      </c>
      <c r="Q676">
        <v>86</v>
      </c>
      <c r="R676">
        <v>140</v>
      </c>
    </row>
    <row r="677" spans="1:18">
      <c r="A677" t="s">
        <v>3367</v>
      </c>
      <c r="B677">
        <v>1</v>
      </c>
      <c r="C677" t="s">
        <v>3368</v>
      </c>
      <c r="D677" t="s">
        <v>1511</v>
      </c>
      <c r="E677" t="s">
        <v>1511</v>
      </c>
      <c r="F677" t="s">
        <v>13008</v>
      </c>
      <c r="G677">
        <v>677</v>
      </c>
      <c r="H677" t="s">
        <v>337</v>
      </c>
      <c r="J677" t="s">
        <v>337</v>
      </c>
      <c r="K677">
        <v>115</v>
      </c>
      <c r="L677">
        <v>4</v>
      </c>
      <c r="M677">
        <v>1</v>
      </c>
      <c r="N677">
        <v>14</v>
      </c>
      <c r="O677">
        <v>10</v>
      </c>
      <c r="P677">
        <v>0</v>
      </c>
      <c r="Q677">
        <v>88</v>
      </c>
      <c r="R677">
        <v>129</v>
      </c>
    </row>
    <row r="678" spans="1:18">
      <c r="A678" t="s">
        <v>3371</v>
      </c>
      <c r="B678">
        <v>1</v>
      </c>
      <c r="C678" t="s">
        <v>3372</v>
      </c>
      <c r="D678" t="s">
        <v>1511</v>
      </c>
      <c r="E678" t="s">
        <v>1511</v>
      </c>
      <c r="F678" t="s">
        <v>13008</v>
      </c>
      <c r="G678">
        <v>677</v>
      </c>
      <c r="H678" t="s">
        <v>337</v>
      </c>
      <c r="I678">
        <v>36.231</v>
      </c>
      <c r="J678" t="s">
        <v>337</v>
      </c>
      <c r="K678">
        <v>86</v>
      </c>
      <c r="L678">
        <v>4</v>
      </c>
      <c r="M678">
        <v>1</v>
      </c>
      <c r="N678">
        <v>14</v>
      </c>
      <c r="O678">
        <v>6.6</v>
      </c>
      <c r="P678">
        <v>0</v>
      </c>
      <c r="Q678">
        <v>52</v>
      </c>
      <c r="R678">
        <v>66</v>
      </c>
    </row>
    <row r="679" spans="1:18">
      <c r="A679" t="s">
        <v>3379</v>
      </c>
      <c r="B679">
        <v>1</v>
      </c>
      <c r="C679" t="s">
        <v>3380</v>
      </c>
      <c r="D679" t="s">
        <v>1511</v>
      </c>
      <c r="E679" t="s">
        <v>1511</v>
      </c>
      <c r="F679" t="s">
        <v>13008</v>
      </c>
      <c r="G679">
        <v>677</v>
      </c>
      <c r="H679" t="s">
        <v>337</v>
      </c>
      <c r="I679">
        <v>49.889</v>
      </c>
      <c r="J679" t="s">
        <v>337</v>
      </c>
      <c r="K679">
        <v>86</v>
      </c>
      <c r="L679">
        <v>4</v>
      </c>
      <c r="M679">
        <v>1</v>
      </c>
      <c r="N679">
        <v>14</v>
      </c>
      <c r="O679">
        <v>10</v>
      </c>
      <c r="P679">
        <v>0</v>
      </c>
      <c r="Q679">
        <v>87</v>
      </c>
      <c r="R679">
        <v>72</v>
      </c>
    </row>
    <row r="680" spans="1:18">
      <c r="A680" t="s">
        <v>4252</v>
      </c>
      <c r="B680">
        <v>1</v>
      </c>
      <c r="C680" t="s">
        <v>4253</v>
      </c>
      <c r="D680" t="s">
        <v>1511</v>
      </c>
      <c r="E680" t="s">
        <v>1511</v>
      </c>
      <c r="F680" t="s">
        <v>13008</v>
      </c>
      <c r="G680">
        <v>677</v>
      </c>
      <c r="H680" t="s">
        <v>337</v>
      </c>
      <c r="J680" t="s">
        <v>337</v>
      </c>
      <c r="K680">
        <v>92</v>
      </c>
      <c r="L680">
        <v>4</v>
      </c>
      <c r="M680">
        <v>1</v>
      </c>
      <c r="N680">
        <v>14</v>
      </c>
      <c r="O680">
        <v>10</v>
      </c>
      <c r="P680">
        <v>0</v>
      </c>
      <c r="Q680">
        <v>72</v>
      </c>
      <c r="R680">
        <v>106</v>
      </c>
    </row>
    <row r="681" spans="1:18">
      <c r="A681" t="s">
        <v>5475</v>
      </c>
      <c r="B681">
        <v>1</v>
      </c>
      <c r="C681" t="s">
        <v>3360</v>
      </c>
      <c r="D681" t="s">
        <v>1511</v>
      </c>
      <c r="E681" t="s">
        <v>1511</v>
      </c>
      <c r="F681" t="s">
        <v>13008</v>
      </c>
      <c r="G681">
        <v>677</v>
      </c>
      <c r="H681" t="s">
        <v>337</v>
      </c>
      <c r="J681" t="s">
        <v>337</v>
      </c>
      <c r="K681">
        <v>90</v>
      </c>
      <c r="L681">
        <v>4</v>
      </c>
      <c r="M681">
        <v>1</v>
      </c>
      <c r="N681">
        <v>14</v>
      </c>
      <c r="O681">
        <v>10</v>
      </c>
      <c r="P681">
        <v>0</v>
      </c>
      <c r="Q681">
        <v>96</v>
      </c>
      <c r="R681">
        <v>117</v>
      </c>
    </row>
    <row r="682" spans="1:18">
      <c r="A682" t="s">
        <v>3792</v>
      </c>
      <c r="B682">
        <v>1</v>
      </c>
      <c r="C682" t="s">
        <v>3783</v>
      </c>
      <c r="D682" t="s">
        <v>20</v>
      </c>
      <c r="E682" t="s">
        <v>20</v>
      </c>
      <c r="F682" t="s">
        <v>12577</v>
      </c>
      <c r="G682">
        <v>455</v>
      </c>
      <c r="H682" t="s">
        <v>337</v>
      </c>
      <c r="I682">
        <v>30</v>
      </c>
      <c r="J682" t="s">
        <v>337</v>
      </c>
      <c r="L682">
        <v>2</v>
      </c>
      <c r="M682">
        <v>1</v>
      </c>
      <c r="N682">
        <v>9.536</v>
      </c>
      <c r="O682">
        <v>4.114</v>
      </c>
      <c r="P682">
        <v>0</v>
      </c>
      <c r="Q682">
        <v>66</v>
      </c>
    </row>
    <row r="683" spans="1:18">
      <c r="A683" t="s">
        <v>3777</v>
      </c>
      <c r="B683">
        <v>1</v>
      </c>
      <c r="C683" t="s">
        <v>3778</v>
      </c>
      <c r="D683" t="s">
        <v>20</v>
      </c>
      <c r="E683" t="s">
        <v>20</v>
      </c>
      <c r="F683" t="s">
        <v>12577</v>
      </c>
      <c r="G683">
        <v>455</v>
      </c>
      <c r="H683" t="s">
        <v>337</v>
      </c>
      <c r="I683">
        <v>32</v>
      </c>
      <c r="J683" t="s">
        <v>337</v>
      </c>
      <c r="K683">
        <v>30</v>
      </c>
      <c r="L683">
        <v>2</v>
      </c>
      <c r="M683">
        <v>1</v>
      </c>
      <c r="N683">
        <v>9.536</v>
      </c>
      <c r="O683">
        <v>4.114</v>
      </c>
      <c r="P683">
        <v>0</v>
      </c>
      <c r="Q683">
        <v>52</v>
      </c>
      <c r="R683">
        <v>24</v>
      </c>
    </row>
    <row r="684" spans="1:18">
      <c r="A684" t="s">
        <v>3782</v>
      </c>
      <c r="B684">
        <v>1</v>
      </c>
      <c r="C684" t="s">
        <v>3783</v>
      </c>
      <c r="D684" t="s">
        <v>20</v>
      </c>
      <c r="E684" t="s">
        <v>20</v>
      </c>
      <c r="F684" t="s">
        <v>12577</v>
      </c>
      <c r="G684">
        <v>455</v>
      </c>
      <c r="H684" t="s">
        <v>337</v>
      </c>
      <c r="I684">
        <v>32</v>
      </c>
      <c r="J684" t="s">
        <v>337</v>
      </c>
      <c r="L684">
        <v>2</v>
      </c>
      <c r="M684">
        <v>1</v>
      </c>
      <c r="N684">
        <v>9.536</v>
      </c>
      <c r="O684">
        <v>4.114</v>
      </c>
      <c r="P684">
        <v>0</v>
      </c>
      <c r="Q684">
        <v>67</v>
      </c>
    </row>
    <row r="685" spans="1:18">
      <c r="A685" t="s">
        <v>3787</v>
      </c>
      <c r="B685">
        <v>1</v>
      </c>
      <c r="C685" t="s">
        <v>3788</v>
      </c>
      <c r="D685" t="s">
        <v>20</v>
      </c>
      <c r="E685" t="s">
        <v>20</v>
      </c>
      <c r="F685" t="s">
        <v>12577</v>
      </c>
      <c r="G685">
        <v>455</v>
      </c>
      <c r="H685" t="s">
        <v>337</v>
      </c>
      <c r="I685">
        <v>34.308</v>
      </c>
      <c r="J685" t="s">
        <v>337</v>
      </c>
      <c r="K685">
        <v>10.045</v>
      </c>
      <c r="L685">
        <v>2</v>
      </c>
      <c r="M685">
        <v>1</v>
      </c>
      <c r="N685">
        <v>9.536</v>
      </c>
      <c r="O685">
        <v>4.114</v>
      </c>
      <c r="P685">
        <v>0</v>
      </c>
      <c r="Q685">
        <v>79</v>
      </c>
      <c r="R685">
        <v>15</v>
      </c>
    </row>
    <row r="686" spans="1:18">
      <c r="A686" t="s">
        <v>5123</v>
      </c>
      <c r="B686">
        <v>1</v>
      </c>
      <c r="C686" t="s">
        <v>3778</v>
      </c>
      <c r="D686" t="s">
        <v>20</v>
      </c>
      <c r="E686" t="s">
        <v>20</v>
      </c>
      <c r="F686" t="s">
        <v>12577</v>
      </c>
      <c r="G686">
        <v>455</v>
      </c>
      <c r="H686" t="s">
        <v>337</v>
      </c>
      <c r="I686">
        <v>35</v>
      </c>
      <c r="J686" t="s">
        <v>337</v>
      </c>
      <c r="K686">
        <v>30</v>
      </c>
      <c r="L686">
        <v>2</v>
      </c>
      <c r="M686">
        <v>1</v>
      </c>
      <c r="N686">
        <v>9.536</v>
      </c>
      <c r="O686">
        <v>4.114</v>
      </c>
      <c r="P686">
        <v>0</v>
      </c>
      <c r="Q686">
        <v>52</v>
      </c>
      <c r="R686">
        <v>24</v>
      </c>
    </row>
    <row r="687" spans="1:18">
      <c r="A687" t="s">
        <v>5125</v>
      </c>
      <c r="B687">
        <v>1</v>
      </c>
      <c r="C687" t="s">
        <v>3788</v>
      </c>
      <c r="D687" t="s">
        <v>20</v>
      </c>
      <c r="E687" t="s">
        <v>20</v>
      </c>
      <c r="F687" t="s">
        <v>12577</v>
      </c>
      <c r="G687">
        <v>455</v>
      </c>
      <c r="H687" t="s">
        <v>337</v>
      </c>
      <c r="I687">
        <v>35</v>
      </c>
      <c r="J687" t="s">
        <v>337</v>
      </c>
      <c r="K687">
        <v>35</v>
      </c>
      <c r="L687">
        <v>2</v>
      </c>
      <c r="M687">
        <v>1</v>
      </c>
      <c r="N687">
        <v>9.536</v>
      </c>
      <c r="O687">
        <v>4.114</v>
      </c>
      <c r="P687">
        <v>0</v>
      </c>
      <c r="Q687">
        <v>79</v>
      </c>
      <c r="R687">
        <v>15</v>
      </c>
    </row>
    <row r="688" spans="1:18">
      <c r="A688" t="s">
        <v>5127</v>
      </c>
      <c r="B688">
        <v>1</v>
      </c>
      <c r="C688" t="s">
        <v>3783</v>
      </c>
      <c r="D688" t="s">
        <v>20</v>
      </c>
      <c r="E688" t="s">
        <v>20</v>
      </c>
      <c r="F688" t="s">
        <v>12577</v>
      </c>
      <c r="G688">
        <v>455</v>
      </c>
      <c r="H688" t="s">
        <v>337</v>
      </c>
      <c r="I688">
        <v>38</v>
      </c>
      <c r="J688" t="s">
        <v>337</v>
      </c>
      <c r="L688">
        <v>2</v>
      </c>
      <c r="M688">
        <v>1</v>
      </c>
      <c r="N688">
        <v>9.536</v>
      </c>
      <c r="O688">
        <v>4.114</v>
      </c>
      <c r="P688">
        <v>0</v>
      </c>
      <c r="Q688">
        <v>67</v>
      </c>
    </row>
    <row r="689" spans="1:18">
      <c r="A689" t="s">
        <v>5129</v>
      </c>
      <c r="B689">
        <v>1</v>
      </c>
      <c r="C689" t="s">
        <v>3783</v>
      </c>
      <c r="D689" t="s">
        <v>20</v>
      </c>
      <c r="E689" t="s">
        <v>20</v>
      </c>
      <c r="F689" t="s">
        <v>12577</v>
      </c>
      <c r="G689">
        <v>455</v>
      </c>
      <c r="H689" t="s">
        <v>337</v>
      </c>
      <c r="I689">
        <v>38</v>
      </c>
      <c r="J689" t="s">
        <v>337</v>
      </c>
      <c r="L689">
        <v>2</v>
      </c>
      <c r="M689">
        <v>1</v>
      </c>
      <c r="N689">
        <v>9.536</v>
      </c>
      <c r="O689">
        <v>4.114</v>
      </c>
      <c r="P689">
        <v>0</v>
      </c>
      <c r="Q689">
        <v>66</v>
      </c>
    </row>
    <row r="690" spans="1:18">
      <c r="A690" t="s">
        <v>1972</v>
      </c>
      <c r="B690">
        <v>1</v>
      </c>
      <c r="C690" t="s">
        <v>13009</v>
      </c>
      <c r="D690" t="s">
        <v>20</v>
      </c>
      <c r="E690" t="s">
        <v>20</v>
      </c>
      <c r="F690" t="s">
        <v>12578</v>
      </c>
      <c r="G690">
        <v>470</v>
      </c>
      <c r="H690" t="s">
        <v>337</v>
      </c>
      <c r="J690" t="s">
        <v>337</v>
      </c>
      <c r="N690">
        <v>14</v>
      </c>
      <c r="O690">
        <v>10</v>
      </c>
      <c r="P690">
        <v>0</v>
      </c>
      <c r="Q690">
        <v>11</v>
      </c>
      <c r="R690">
        <v>5</v>
      </c>
    </row>
    <row r="691" spans="1:18">
      <c r="A691" t="s">
        <v>1972</v>
      </c>
      <c r="B691">
        <v>2</v>
      </c>
      <c r="C691" t="s">
        <v>1973</v>
      </c>
      <c r="D691" t="s">
        <v>20</v>
      </c>
      <c r="E691" t="s">
        <v>20</v>
      </c>
      <c r="F691" t="s">
        <v>12578</v>
      </c>
      <c r="G691">
        <v>470</v>
      </c>
      <c r="H691" t="s">
        <v>337</v>
      </c>
      <c r="I691">
        <v>163.251</v>
      </c>
      <c r="J691" t="s">
        <v>337</v>
      </c>
      <c r="K691">
        <v>107</v>
      </c>
      <c r="L691">
        <v>72</v>
      </c>
      <c r="M691">
        <v>1</v>
      </c>
      <c r="N691">
        <v>14</v>
      </c>
      <c r="O691">
        <v>10</v>
      </c>
      <c r="P691">
        <v>0</v>
      </c>
      <c r="Q691">
        <v>11</v>
      </c>
      <c r="R691">
        <v>5</v>
      </c>
    </row>
    <row r="692" spans="1:18">
      <c r="A692" t="s">
        <v>4073</v>
      </c>
      <c r="B692">
        <v>1</v>
      </c>
      <c r="C692" t="s">
        <v>4074</v>
      </c>
      <c r="D692" t="s">
        <v>20</v>
      </c>
      <c r="E692" t="s">
        <v>20</v>
      </c>
      <c r="F692" t="s">
        <v>12580</v>
      </c>
      <c r="G692">
        <v>472</v>
      </c>
      <c r="H692" t="s">
        <v>337</v>
      </c>
      <c r="I692">
        <v>48</v>
      </c>
      <c r="J692" t="s">
        <v>187</v>
      </c>
      <c r="K692">
        <v>30</v>
      </c>
      <c r="L692">
        <v>3</v>
      </c>
      <c r="M692">
        <v>1</v>
      </c>
      <c r="N692">
        <v>8.25</v>
      </c>
      <c r="O692">
        <v>10</v>
      </c>
      <c r="P692">
        <v>0</v>
      </c>
      <c r="Q692">
        <v>57</v>
      </c>
      <c r="R692">
        <v>98</v>
      </c>
    </row>
    <row r="693" spans="1:18">
      <c r="A693" t="s">
        <v>4079</v>
      </c>
      <c r="B693">
        <v>1</v>
      </c>
      <c r="C693" t="s">
        <v>4080</v>
      </c>
      <c r="D693" t="s">
        <v>20</v>
      </c>
      <c r="E693" t="s">
        <v>20</v>
      </c>
      <c r="F693" t="s">
        <v>12580</v>
      </c>
      <c r="G693">
        <v>472</v>
      </c>
      <c r="H693" t="s">
        <v>337</v>
      </c>
      <c r="I693">
        <v>35.537</v>
      </c>
      <c r="J693" t="s">
        <v>187</v>
      </c>
      <c r="K693">
        <v>30</v>
      </c>
      <c r="L693">
        <v>3</v>
      </c>
      <c r="M693">
        <v>1</v>
      </c>
      <c r="N693">
        <v>8.25</v>
      </c>
      <c r="O693">
        <v>10</v>
      </c>
      <c r="P693">
        <v>0</v>
      </c>
      <c r="Q693">
        <v>60</v>
      </c>
      <c r="R693">
        <v>106</v>
      </c>
    </row>
    <row r="694" spans="1:18">
      <c r="A694" t="s">
        <v>4061</v>
      </c>
      <c r="B694">
        <v>1</v>
      </c>
      <c r="C694" t="s">
        <v>4062</v>
      </c>
      <c r="D694" t="s">
        <v>20</v>
      </c>
      <c r="E694" t="s">
        <v>20</v>
      </c>
      <c r="F694" t="s">
        <v>12580</v>
      </c>
      <c r="G694">
        <v>472</v>
      </c>
      <c r="H694" t="s">
        <v>337</v>
      </c>
      <c r="I694">
        <v>75.487</v>
      </c>
      <c r="J694" t="s">
        <v>187</v>
      </c>
      <c r="K694">
        <v>35</v>
      </c>
      <c r="L694">
        <v>6</v>
      </c>
      <c r="M694">
        <v>1</v>
      </c>
      <c r="N694">
        <v>8.25</v>
      </c>
      <c r="O694">
        <v>10</v>
      </c>
      <c r="P694">
        <v>0</v>
      </c>
      <c r="Q694">
        <v>56</v>
      </c>
      <c r="R694">
        <v>82</v>
      </c>
    </row>
    <row r="695" spans="1:18">
      <c r="A695" t="s">
        <v>4067</v>
      </c>
      <c r="B695">
        <v>1</v>
      </c>
      <c r="C695" t="s">
        <v>4068</v>
      </c>
      <c r="D695" t="s">
        <v>20</v>
      </c>
      <c r="E695" t="s">
        <v>20</v>
      </c>
      <c r="F695" t="s">
        <v>12580</v>
      </c>
      <c r="G695">
        <v>472</v>
      </c>
      <c r="H695" t="s">
        <v>337</v>
      </c>
      <c r="I695">
        <v>71.512</v>
      </c>
      <c r="J695" t="s">
        <v>187</v>
      </c>
      <c r="K695">
        <v>35</v>
      </c>
      <c r="L695">
        <v>6</v>
      </c>
      <c r="M695">
        <v>1</v>
      </c>
      <c r="N695">
        <v>8.25</v>
      </c>
      <c r="O695">
        <v>10</v>
      </c>
      <c r="P695">
        <v>0</v>
      </c>
      <c r="Q695">
        <v>59</v>
      </c>
      <c r="R695">
        <v>90</v>
      </c>
    </row>
    <row r="696" spans="1:18">
      <c r="A696" t="s">
        <v>6243</v>
      </c>
      <c r="B696">
        <v>1</v>
      </c>
      <c r="C696" t="s">
        <v>4074</v>
      </c>
      <c r="D696" t="s">
        <v>20</v>
      </c>
      <c r="E696" t="s">
        <v>20</v>
      </c>
      <c r="F696" t="s">
        <v>12580</v>
      </c>
      <c r="G696">
        <v>472</v>
      </c>
      <c r="H696" t="s">
        <v>187</v>
      </c>
      <c r="I696">
        <v>40</v>
      </c>
      <c r="J696" t="s">
        <v>187</v>
      </c>
      <c r="K696">
        <v>40</v>
      </c>
      <c r="L696">
        <v>3</v>
      </c>
      <c r="M696">
        <v>1</v>
      </c>
      <c r="N696">
        <v>8.25</v>
      </c>
      <c r="O696">
        <v>10</v>
      </c>
      <c r="P696">
        <v>0</v>
      </c>
      <c r="Q696">
        <v>57</v>
      </c>
      <c r="R696">
        <v>96</v>
      </c>
    </row>
    <row r="697" spans="1:18">
      <c r="A697" t="s">
        <v>6246</v>
      </c>
      <c r="B697">
        <v>1</v>
      </c>
      <c r="C697" t="s">
        <v>4080</v>
      </c>
      <c r="D697" t="s">
        <v>20</v>
      </c>
      <c r="E697" t="s">
        <v>20</v>
      </c>
      <c r="F697" t="s">
        <v>12580</v>
      </c>
      <c r="G697">
        <v>472</v>
      </c>
      <c r="H697" t="s">
        <v>187</v>
      </c>
      <c r="I697">
        <v>31</v>
      </c>
      <c r="J697" t="s">
        <v>187</v>
      </c>
      <c r="K697">
        <v>38</v>
      </c>
      <c r="L697">
        <v>3</v>
      </c>
      <c r="M697">
        <v>1</v>
      </c>
      <c r="N697">
        <v>8.25</v>
      </c>
      <c r="O697">
        <v>10</v>
      </c>
      <c r="P697">
        <v>0</v>
      </c>
      <c r="Q697">
        <v>60</v>
      </c>
      <c r="R697">
        <v>104</v>
      </c>
    </row>
    <row r="698" spans="1:18">
      <c r="A698" t="s">
        <v>6249</v>
      </c>
      <c r="B698">
        <v>1</v>
      </c>
      <c r="C698" t="s">
        <v>4062</v>
      </c>
      <c r="D698" t="s">
        <v>20</v>
      </c>
      <c r="E698" t="s">
        <v>20</v>
      </c>
      <c r="F698" t="s">
        <v>12580</v>
      </c>
      <c r="G698">
        <v>472</v>
      </c>
      <c r="H698" t="s">
        <v>187</v>
      </c>
      <c r="I698">
        <v>35</v>
      </c>
      <c r="J698" t="s">
        <v>187</v>
      </c>
      <c r="K698">
        <v>35</v>
      </c>
      <c r="L698">
        <v>6</v>
      </c>
      <c r="M698">
        <v>1</v>
      </c>
      <c r="N698">
        <v>8.25</v>
      </c>
      <c r="O698">
        <v>10</v>
      </c>
      <c r="P698">
        <v>0</v>
      </c>
      <c r="Q698">
        <v>56</v>
      </c>
      <c r="R698">
        <v>80</v>
      </c>
    </row>
    <row r="699" spans="1:18">
      <c r="A699" t="s">
        <v>6252</v>
      </c>
      <c r="B699">
        <v>1</v>
      </c>
      <c r="C699" t="s">
        <v>4068</v>
      </c>
      <c r="D699" t="s">
        <v>20</v>
      </c>
      <c r="E699" t="s">
        <v>20</v>
      </c>
      <c r="F699" t="s">
        <v>12580</v>
      </c>
      <c r="G699">
        <v>472</v>
      </c>
      <c r="H699" t="s">
        <v>187</v>
      </c>
      <c r="I699">
        <v>35</v>
      </c>
      <c r="J699" t="s">
        <v>187</v>
      </c>
      <c r="K699">
        <v>32</v>
      </c>
      <c r="L699">
        <v>6</v>
      </c>
      <c r="M699">
        <v>1</v>
      </c>
      <c r="N699">
        <v>8.25</v>
      </c>
      <c r="O699">
        <v>10</v>
      </c>
      <c r="P699">
        <v>0</v>
      </c>
      <c r="Q699">
        <v>59</v>
      </c>
      <c r="R699">
        <v>88</v>
      </c>
    </row>
    <row r="700" spans="1:18">
      <c r="A700" t="s">
        <v>3347</v>
      </c>
      <c r="B700">
        <v>1</v>
      </c>
      <c r="C700" t="s">
        <v>3348</v>
      </c>
      <c r="D700" t="s">
        <v>1511</v>
      </c>
      <c r="E700" t="s">
        <v>1511</v>
      </c>
      <c r="F700" t="s">
        <v>13010</v>
      </c>
      <c r="G700">
        <v>475</v>
      </c>
      <c r="H700" t="s">
        <v>72</v>
      </c>
      <c r="J700" t="s">
        <v>72</v>
      </c>
      <c r="L700">
        <v>8</v>
      </c>
      <c r="M700">
        <v>1</v>
      </c>
      <c r="N700">
        <v>14</v>
      </c>
      <c r="O700">
        <v>10</v>
      </c>
      <c r="P700">
        <v>0</v>
      </c>
      <c r="Q700">
        <v>46</v>
      </c>
      <c r="R700">
        <v>55</v>
      </c>
    </row>
    <row r="701" spans="1:18">
      <c r="A701" t="s">
        <v>3356</v>
      </c>
      <c r="B701">
        <v>1</v>
      </c>
      <c r="C701" t="s">
        <v>3348</v>
      </c>
      <c r="D701" t="s">
        <v>1511</v>
      </c>
      <c r="E701" t="s">
        <v>1511</v>
      </c>
      <c r="F701" t="s">
        <v>13010</v>
      </c>
      <c r="G701">
        <v>475</v>
      </c>
      <c r="H701" t="s">
        <v>72</v>
      </c>
      <c r="I701">
        <v>45</v>
      </c>
      <c r="J701" t="s">
        <v>72</v>
      </c>
      <c r="K701">
        <v>16</v>
      </c>
      <c r="L701">
        <v>8</v>
      </c>
      <c r="M701">
        <v>1</v>
      </c>
      <c r="N701">
        <v>14</v>
      </c>
      <c r="O701">
        <v>10</v>
      </c>
      <c r="P701">
        <v>0</v>
      </c>
      <c r="Q701">
        <v>59</v>
      </c>
      <c r="R701">
        <v>57</v>
      </c>
    </row>
    <row r="702" spans="1:18">
      <c r="A702" t="s">
        <v>3393</v>
      </c>
      <c r="B702">
        <v>1</v>
      </c>
      <c r="C702" t="s">
        <v>3348</v>
      </c>
      <c r="D702" t="s">
        <v>1511</v>
      </c>
      <c r="E702" t="s">
        <v>1511</v>
      </c>
      <c r="F702" t="s">
        <v>13010</v>
      </c>
      <c r="G702">
        <v>475</v>
      </c>
      <c r="H702" t="s">
        <v>72</v>
      </c>
      <c r="J702" t="s">
        <v>72</v>
      </c>
      <c r="L702">
        <v>8</v>
      </c>
      <c r="M702">
        <v>1</v>
      </c>
      <c r="N702">
        <v>14</v>
      </c>
      <c r="O702">
        <v>10</v>
      </c>
      <c r="P702">
        <v>0</v>
      </c>
      <c r="Q702">
        <v>59</v>
      </c>
      <c r="R702">
        <v>57</v>
      </c>
    </row>
    <row r="703" spans="1:18">
      <c r="A703" t="s">
        <v>1967</v>
      </c>
      <c r="B703">
        <v>1</v>
      </c>
      <c r="D703" t="s">
        <v>20</v>
      </c>
      <c r="E703" t="s">
        <v>20</v>
      </c>
      <c r="F703" t="s">
        <v>13011</v>
      </c>
      <c r="G703">
        <v>476</v>
      </c>
      <c r="H703" t="s">
        <v>337</v>
      </c>
      <c r="J703" t="s">
        <v>337</v>
      </c>
      <c r="L703">
        <v>6</v>
      </c>
      <c r="M703">
        <v>1</v>
      </c>
      <c r="N703">
        <v>8.25</v>
      </c>
      <c r="O703">
        <v>10</v>
      </c>
      <c r="P703">
        <v>0</v>
      </c>
      <c r="R703">
        <v>36</v>
      </c>
    </row>
    <row r="704" spans="1:18">
      <c r="A704" t="s">
        <v>1967</v>
      </c>
      <c r="B704">
        <v>2</v>
      </c>
      <c r="D704" t="s">
        <v>20</v>
      </c>
      <c r="E704" t="s">
        <v>20</v>
      </c>
      <c r="F704" t="s">
        <v>13011</v>
      </c>
      <c r="G704">
        <v>476</v>
      </c>
      <c r="H704" t="s">
        <v>337</v>
      </c>
      <c r="J704" t="s">
        <v>337</v>
      </c>
      <c r="L704">
        <v>6</v>
      </c>
      <c r="M704">
        <v>1</v>
      </c>
      <c r="N704">
        <v>8.25</v>
      </c>
      <c r="O704">
        <v>10</v>
      </c>
      <c r="P704">
        <v>0</v>
      </c>
      <c r="R704">
        <v>36</v>
      </c>
    </row>
    <row r="705" spans="1:18">
      <c r="A705" t="s">
        <v>1967</v>
      </c>
      <c r="B705">
        <v>3</v>
      </c>
      <c r="C705" t="s">
        <v>1970</v>
      </c>
      <c r="D705" t="s">
        <v>20</v>
      </c>
      <c r="E705" t="s">
        <v>20</v>
      </c>
      <c r="F705" t="s">
        <v>13011</v>
      </c>
      <c r="G705">
        <v>476</v>
      </c>
      <c r="H705" t="s">
        <v>337</v>
      </c>
      <c r="J705" t="s">
        <v>337</v>
      </c>
      <c r="L705">
        <v>6</v>
      </c>
      <c r="M705">
        <v>1</v>
      </c>
      <c r="N705">
        <v>8.25</v>
      </c>
      <c r="O705">
        <v>10</v>
      </c>
      <c r="P705">
        <v>0</v>
      </c>
      <c r="R705">
        <v>36</v>
      </c>
    </row>
    <row r="706" spans="1:18">
      <c r="A706" t="s">
        <v>4247</v>
      </c>
      <c r="B706">
        <v>1</v>
      </c>
      <c r="C706" t="s">
        <v>4237</v>
      </c>
      <c r="D706" t="s">
        <v>20</v>
      </c>
      <c r="E706" t="s">
        <v>1511</v>
      </c>
      <c r="F706" t="s">
        <v>13012</v>
      </c>
      <c r="G706">
        <v>477</v>
      </c>
      <c r="H706" t="s">
        <v>224</v>
      </c>
      <c r="J706" t="s">
        <v>187</v>
      </c>
      <c r="L706">
        <v>8</v>
      </c>
      <c r="M706">
        <v>1</v>
      </c>
      <c r="N706">
        <v>14</v>
      </c>
      <c r="O706">
        <v>10</v>
      </c>
      <c r="P706">
        <v>0</v>
      </c>
      <c r="Q706">
        <v>51</v>
      </c>
      <c r="R706">
        <v>81</v>
      </c>
    </row>
    <row r="707" spans="1:18">
      <c r="A707" t="s">
        <v>4242</v>
      </c>
      <c r="B707">
        <v>1</v>
      </c>
      <c r="C707" t="s">
        <v>4237</v>
      </c>
      <c r="D707" t="s">
        <v>20</v>
      </c>
      <c r="E707" t="s">
        <v>1511</v>
      </c>
      <c r="F707" t="s">
        <v>13012</v>
      </c>
      <c r="G707">
        <v>477</v>
      </c>
      <c r="H707" t="s">
        <v>224</v>
      </c>
      <c r="J707" t="s">
        <v>187</v>
      </c>
      <c r="L707">
        <v>8</v>
      </c>
      <c r="M707">
        <v>1</v>
      </c>
      <c r="N707">
        <v>14</v>
      </c>
      <c r="O707">
        <v>10</v>
      </c>
      <c r="P707">
        <v>0</v>
      </c>
      <c r="Q707">
        <v>51</v>
      </c>
      <c r="R707">
        <v>81</v>
      </c>
    </row>
    <row r="708" spans="1:18">
      <c r="A708" t="s">
        <v>3992</v>
      </c>
      <c r="B708">
        <v>1</v>
      </c>
      <c r="C708" t="s">
        <v>3993</v>
      </c>
      <c r="D708" t="s">
        <v>20</v>
      </c>
      <c r="E708" t="s">
        <v>20</v>
      </c>
      <c r="F708" t="s">
        <v>13012</v>
      </c>
      <c r="G708">
        <v>477</v>
      </c>
      <c r="H708" t="s">
        <v>224</v>
      </c>
      <c r="J708" t="s">
        <v>187</v>
      </c>
      <c r="L708">
        <v>4</v>
      </c>
      <c r="M708">
        <v>1</v>
      </c>
      <c r="N708">
        <v>14</v>
      </c>
      <c r="O708">
        <v>10</v>
      </c>
      <c r="P708">
        <v>0</v>
      </c>
      <c r="Q708">
        <v>57</v>
      </c>
      <c r="R708">
        <v>141</v>
      </c>
    </row>
    <row r="709" spans="1:18">
      <c r="A709" t="s">
        <v>4236</v>
      </c>
      <c r="B709">
        <v>1</v>
      </c>
      <c r="C709" t="s">
        <v>4237</v>
      </c>
      <c r="D709" t="s">
        <v>1511</v>
      </c>
      <c r="E709" t="s">
        <v>1511</v>
      </c>
      <c r="F709" t="s">
        <v>13012</v>
      </c>
      <c r="G709">
        <v>477</v>
      </c>
      <c r="H709" t="s">
        <v>224</v>
      </c>
      <c r="J709" t="s">
        <v>187</v>
      </c>
      <c r="L709">
        <v>8</v>
      </c>
      <c r="M709">
        <v>1</v>
      </c>
      <c r="N709">
        <v>14</v>
      </c>
      <c r="O709">
        <v>10</v>
      </c>
      <c r="P709">
        <v>0</v>
      </c>
      <c r="Q709">
        <v>42</v>
      </c>
      <c r="R709">
        <v>75</v>
      </c>
    </row>
    <row r="710" spans="1:18">
      <c r="A710" t="s">
        <v>3997</v>
      </c>
      <c r="B710">
        <v>1</v>
      </c>
      <c r="C710" t="s">
        <v>1677</v>
      </c>
      <c r="D710" t="s">
        <v>1511</v>
      </c>
      <c r="E710" t="s">
        <v>1511</v>
      </c>
      <c r="F710" t="s">
        <v>13012</v>
      </c>
      <c r="G710">
        <v>477</v>
      </c>
      <c r="H710" t="s">
        <v>224</v>
      </c>
      <c r="I710">
        <v>6</v>
      </c>
      <c r="J710" t="s">
        <v>187</v>
      </c>
      <c r="L710">
        <v>8</v>
      </c>
      <c r="M710">
        <v>1</v>
      </c>
      <c r="N710">
        <v>14</v>
      </c>
      <c r="O710">
        <v>10</v>
      </c>
      <c r="P710">
        <v>0</v>
      </c>
      <c r="Q710">
        <v>50</v>
      </c>
      <c r="R710">
        <v>90</v>
      </c>
    </row>
    <row r="711" spans="1:18">
      <c r="A711" t="s">
        <v>4002</v>
      </c>
      <c r="B711">
        <v>1</v>
      </c>
      <c r="C711" t="s">
        <v>1677</v>
      </c>
      <c r="D711" t="s">
        <v>1511</v>
      </c>
      <c r="E711" t="s">
        <v>1511</v>
      </c>
      <c r="F711" t="s">
        <v>13012</v>
      </c>
      <c r="G711">
        <v>477</v>
      </c>
      <c r="H711" t="s">
        <v>224</v>
      </c>
      <c r="J711" t="s">
        <v>187</v>
      </c>
      <c r="L711">
        <v>8</v>
      </c>
      <c r="M711">
        <v>1</v>
      </c>
      <c r="N711">
        <v>14</v>
      </c>
      <c r="O711">
        <v>10</v>
      </c>
      <c r="P711">
        <v>0</v>
      </c>
      <c r="Q711">
        <v>42</v>
      </c>
      <c r="R711">
        <v>79</v>
      </c>
    </row>
    <row r="712" spans="1:18">
      <c r="A712">
        <v>93434401</v>
      </c>
      <c r="B712" t="s">
        <v>654</v>
      </c>
      <c r="C712">
        <v>94404491</v>
      </c>
      <c r="D712" t="s">
        <v>20</v>
      </c>
      <c r="E712" t="s">
        <v>20</v>
      </c>
      <c r="F712" t="s">
        <v>12581</v>
      </c>
      <c r="G712">
        <v>478</v>
      </c>
      <c r="H712" t="s">
        <v>72</v>
      </c>
      <c r="J712" t="s">
        <v>337</v>
      </c>
      <c r="L712">
        <v>30</v>
      </c>
      <c r="M712">
        <v>1</v>
      </c>
      <c r="N712">
        <v>7</v>
      </c>
      <c r="O712">
        <v>10</v>
      </c>
      <c r="P712">
        <v>0</v>
      </c>
      <c r="Q712">
        <v>4</v>
      </c>
    </row>
    <row r="713" spans="1:18">
      <c r="A713">
        <v>93434401</v>
      </c>
      <c r="B713" t="s">
        <v>664</v>
      </c>
      <c r="C713">
        <v>93434491</v>
      </c>
      <c r="D713" t="s">
        <v>20</v>
      </c>
      <c r="E713" t="s">
        <v>20</v>
      </c>
      <c r="F713" t="s">
        <v>12581</v>
      </c>
      <c r="G713">
        <v>478</v>
      </c>
      <c r="H713" t="s">
        <v>72</v>
      </c>
      <c r="J713" t="s">
        <v>337</v>
      </c>
      <c r="L713">
        <v>30</v>
      </c>
      <c r="M713">
        <v>1</v>
      </c>
      <c r="N713">
        <v>7</v>
      </c>
      <c r="O713">
        <v>10</v>
      </c>
      <c r="P713">
        <v>0</v>
      </c>
      <c r="Q713">
        <v>4</v>
      </c>
    </row>
    <row r="714" spans="1:18">
      <c r="A714" t="s">
        <v>1683</v>
      </c>
      <c r="B714">
        <v>5</v>
      </c>
      <c r="C714" t="s">
        <v>1686</v>
      </c>
      <c r="D714" t="s">
        <v>20</v>
      </c>
      <c r="E714" t="s">
        <v>1511</v>
      </c>
      <c r="F714" t="s">
        <v>13013</v>
      </c>
      <c r="G714">
        <v>456</v>
      </c>
      <c r="H714" t="s">
        <v>72</v>
      </c>
      <c r="J714" t="s">
        <v>72</v>
      </c>
      <c r="L714">
        <v>8</v>
      </c>
      <c r="M714">
        <v>1</v>
      </c>
      <c r="N714">
        <v>14</v>
      </c>
      <c r="O714">
        <v>10</v>
      </c>
      <c r="P714">
        <v>0</v>
      </c>
      <c r="Q714">
        <v>43</v>
      </c>
      <c r="R714">
        <v>81</v>
      </c>
    </row>
    <row r="715" spans="1:18">
      <c r="A715" t="s">
        <v>1683</v>
      </c>
      <c r="B715">
        <v>6</v>
      </c>
      <c r="C715" t="s">
        <v>1687</v>
      </c>
      <c r="D715" t="s">
        <v>20</v>
      </c>
      <c r="E715" t="s">
        <v>1511</v>
      </c>
      <c r="F715" t="s">
        <v>13013</v>
      </c>
      <c r="G715">
        <v>456</v>
      </c>
      <c r="H715" t="s">
        <v>72</v>
      </c>
      <c r="J715" t="s">
        <v>72</v>
      </c>
      <c r="L715">
        <v>8</v>
      </c>
      <c r="M715">
        <v>1</v>
      </c>
      <c r="N715">
        <v>14</v>
      </c>
      <c r="O715">
        <v>10</v>
      </c>
      <c r="P715">
        <v>0</v>
      </c>
      <c r="Q715">
        <v>43</v>
      </c>
      <c r="R715">
        <v>81</v>
      </c>
    </row>
    <row r="716" spans="1:18">
      <c r="A716" t="s">
        <v>1689</v>
      </c>
      <c r="B716">
        <v>5</v>
      </c>
      <c r="C716" t="s">
        <v>1686</v>
      </c>
      <c r="D716" t="s">
        <v>20</v>
      </c>
      <c r="E716" t="s">
        <v>1511</v>
      </c>
      <c r="F716" t="s">
        <v>13013</v>
      </c>
      <c r="G716">
        <v>456</v>
      </c>
      <c r="H716" t="s">
        <v>72</v>
      </c>
      <c r="J716" t="s">
        <v>72</v>
      </c>
      <c r="L716">
        <v>8</v>
      </c>
      <c r="M716">
        <v>1</v>
      </c>
      <c r="N716">
        <v>14</v>
      </c>
      <c r="O716">
        <v>10</v>
      </c>
      <c r="P716">
        <v>0</v>
      </c>
      <c r="Q716">
        <v>37</v>
      </c>
      <c r="R716">
        <v>75</v>
      </c>
    </row>
    <row r="717" spans="1:18">
      <c r="A717" t="s">
        <v>1689</v>
      </c>
      <c r="B717">
        <v>6</v>
      </c>
      <c r="C717" t="s">
        <v>1687</v>
      </c>
      <c r="D717" t="s">
        <v>20</v>
      </c>
      <c r="E717" t="s">
        <v>1511</v>
      </c>
      <c r="F717" t="s">
        <v>13013</v>
      </c>
      <c r="G717">
        <v>456</v>
      </c>
      <c r="H717" t="s">
        <v>72</v>
      </c>
      <c r="J717" t="s">
        <v>72</v>
      </c>
      <c r="L717">
        <v>8</v>
      </c>
      <c r="M717">
        <v>1</v>
      </c>
      <c r="N717">
        <v>14</v>
      </c>
      <c r="O717">
        <v>10</v>
      </c>
      <c r="P717">
        <v>0</v>
      </c>
      <c r="Q717">
        <v>37</v>
      </c>
      <c r="R717">
        <v>75</v>
      </c>
    </row>
    <row r="718" spans="1:18">
      <c r="A718" t="s">
        <v>1693</v>
      </c>
      <c r="B718">
        <v>5</v>
      </c>
      <c r="C718" t="s">
        <v>1695</v>
      </c>
      <c r="D718" t="s">
        <v>20</v>
      </c>
      <c r="E718" t="s">
        <v>1511</v>
      </c>
      <c r="F718" t="s">
        <v>13013</v>
      </c>
      <c r="G718">
        <v>456</v>
      </c>
      <c r="H718" t="s">
        <v>72</v>
      </c>
      <c r="I718">
        <v>27</v>
      </c>
      <c r="J718" t="s">
        <v>72</v>
      </c>
      <c r="K718">
        <v>27</v>
      </c>
      <c r="L718">
        <v>8</v>
      </c>
      <c r="M718">
        <v>1</v>
      </c>
      <c r="N718">
        <v>14</v>
      </c>
      <c r="O718">
        <v>10</v>
      </c>
      <c r="P718">
        <v>0</v>
      </c>
      <c r="Q718">
        <v>43</v>
      </c>
      <c r="R718">
        <v>81</v>
      </c>
    </row>
    <row r="719" spans="1:18">
      <c r="A719" t="s">
        <v>1693</v>
      </c>
      <c r="B719">
        <v>6</v>
      </c>
      <c r="C719" t="s">
        <v>1687</v>
      </c>
      <c r="D719" t="s">
        <v>20</v>
      </c>
      <c r="E719" t="s">
        <v>1511</v>
      </c>
      <c r="F719" t="s">
        <v>13013</v>
      </c>
      <c r="G719">
        <v>456</v>
      </c>
      <c r="H719" t="s">
        <v>72</v>
      </c>
      <c r="J719" t="s">
        <v>72</v>
      </c>
      <c r="L719">
        <v>8</v>
      </c>
      <c r="M719">
        <v>1</v>
      </c>
      <c r="N719">
        <v>14</v>
      </c>
      <c r="O719">
        <v>10</v>
      </c>
      <c r="P719">
        <v>0</v>
      </c>
      <c r="Q719">
        <v>43</v>
      </c>
      <c r="R719">
        <v>81</v>
      </c>
    </row>
    <row r="720" spans="1:18">
      <c r="A720" t="s">
        <v>1625</v>
      </c>
      <c r="B720">
        <v>1</v>
      </c>
      <c r="C720" t="s">
        <v>1626</v>
      </c>
      <c r="D720" t="s">
        <v>1511</v>
      </c>
      <c r="E720" t="s">
        <v>1511</v>
      </c>
      <c r="F720" t="s">
        <v>13014</v>
      </c>
      <c r="G720">
        <v>480</v>
      </c>
      <c r="H720" t="s">
        <v>337</v>
      </c>
      <c r="I720">
        <v>30.942</v>
      </c>
      <c r="J720" t="s">
        <v>337</v>
      </c>
      <c r="K720">
        <v>27</v>
      </c>
      <c r="L720">
        <v>30</v>
      </c>
      <c r="M720">
        <v>1</v>
      </c>
      <c r="N720">
        <v>8.425</v>
      </c>
      <c r="O720">
        <v>5.906</v>
      </c>
      <c r="P720">
        <v>0</v>
      </c>
      <c r="Q720">
        <v>6</v>
      </c>
      <c r="R720">
        <v>4</v>
      </c>
    </row>
    <row r="721" spans="1:18">
      <c r="A721" t="s">
        <v>1993</v>
      </c>
      <c r="B721">
        <v>5</v>
      </c>
      <c r="C721" t="s">
        <v>1994</v>
      </c>
      <c r="D721" t="s">
        <v>20</v>
      </c>
      <c r="E721" t="s">
        <v>20</v>
      </c>
      <c r="F721" t="s">
        <v>13014</v>
      </c>
      <c r="G721">
        <v>480</v>
      </c>
      <c r="H721" t="s">
        <v>72</v>
      </c>
      <c r="J721" t="s">
        <v>187</v>
      </c>
      <c r="L721">
        <v>12</v>
      </c>
      <c r="M721">
        <v>1</v>
      </c>
      <c r="N721">
        <v>10</v>
      </c>
      <c r="O721">
        <v>9.4</v>
      </c>
      <c r="P721">
        <v>0</v>
      </c>
      <c r="Q721">
        <v>47</v>
      </c>
    </row>
    <row r="722" spans="1:18">
      <c r="A722" t="s">
        <v>1813</v>
      </c>
      <c r="B722">
        <v>7</v>
      </c>
      <c r="C722" t="s">
        <v>1810</v>
      </c>
      <c r="D722" t="s">
        <v>20</v>
      </c>
      <c r="E722" t="s">
        <v>1511</v>
      </c>
      <c r="F722" t="s">
        <v>12583</v>
      </c>
      <c r="G722">
        <v>481</v>
      </c>
      <c r="H722" t="s">
        <v>337</v>
      </c>
      <c r="I722">
        <v>34.513</v>
      </c>
      <c r="J722" t="s">
        <v>337</v>
      </c>
      <c r="K722">
        <v>60.927</v>
      </c>
      <c r="L722">
        <v>9</v>
      </c>
      <c r="M722">
        <v>1</v>
      </c>
      <c r="N722">
        <v>7.303</v>
      </c>
      <c r="O722">
        <v>5.275</v>
      </c>
      <c r="P722">
        <v>0</v>
      </c>
      <c r="Q722">
        <v>18</v>
      </c>
      <c r="R722">
        <v>36</v>
      </c>
    </row>
    <row r="723" spans="1:18">
      <c r="A723" t="s">
        <v>1797</v>
      </c>
      <c r="B723">
        <v>1</v>
      </c>
      <c r="C723" t="s">
        <v>1774</v>
      </c>
      <c r="D723" t="s">
        <v>20</v>
      </c>
      <c r="E723" t="s">
        <v>20</v>
      </c>
      <c r="F723" t="s">
        <v>13015</v>
      </c>
      <c r="G723">
        <v>482</v>
      </c>
      <c r="H723" t="s">
        <v>72</v>
      </c>
      <c r="J723" t="s">
        <v>72</v>
      </c>
      <c r="L723">
        <v>24</v>
      </c>
      <c r="M723">
        <v>1</v>
      </c>
      <c r="N723">
        <v>8.15</v>
      </c>
      <c r="O723">
        <v>10</v>
      </c>
      <c r="P723">
        <v>0</v>
      </c>
      <c r="Q723">
        <v>10</v>
      </c>
      <c r="R723">
        <v>6</v>
      </c>
    </row>
    <row r="724" spans="1:18">
      <c r="A724" t="s">
        <v>4213</v>
      </c>
      <c r="B724">
        <v>1</v>
      </c>
      <c r="C724" t="s">
        <v>4214</v>
      </c>
      <c r="D724" t="s">
        <v>20</v>
      </c>
      <c r="E724" t="s">
        <v>20</v>
      </c>
      <c r="F724" t="s">
        <v>13016</v>
      </c>
      <c r="G724">
        <v>352</v>
      </c>
      <c r="H724" t="s">
        <v>72</v>
      </c>
      <c r="J724" t="s">
        <v>72</v>
      </c>
      <c r="K724">
        <v>32</v>
      </c>
      <c r="L724">
        <v>2</v>
      </c>
      <c r="M724">
        <v>1</v>
      </c>
      <c r="N724">
        <v>7</v>
      </c>
      <c r="O724">
        <v>8.25</v>
      </c>
      <c r="P724">
        <v>0</v>
      </c>
      <c r="Q724">
        <v>60</v>
      </c>
      <c r="R724">
        <v>16</v>
      </c>
    </row>
    <row r="725" spans="1:18">
      <c r="A725" t="s">
        <v>4202</v>
      </c>
      <c r="B725">
        <v>1</v>
      </c>
      <c r="C725" t="s">
        <v>4203</v>
      </c>
      <c r="D725" t="s">
        <v>20</v>
      </c>
      <c r="E725" t="s">
        <v>20</v>
      </c>
      <c r="F725" t="s">
        <v>13016</v>
      </c>
      <c r="G725">
        <v>352</v>
      </c>
      <c r="H725" t="s">
        <v>72</v>
      </c>
      <c r="J725" t="s">
        <v>72</v>
      </c>
      <c r="L725">
        <v>2</v>
      </c>
      <c r="M725">
        <v>1</v>
      </c>
      <c r="N725">
        <v>7</v>
      </c>
      <c r="O725">
        <v>8.25</v>
      </c>
      <c r="P725">
        <v>0</v>
      </c>
      <c r="Q725">
        <v>64</v>
      </c>
      <c r="R725">
        <v>60</v>
      </c>
    </row>
    <row r="726" spans="1:18">
      <c r="A726" t="s">
        <v>4208</v>
      </c>
      <c r="B726">
        <v>1</v>
      </c>
      <c r="C726" t="s">
        <v>4209</v>
      </c>
      <c r="D726" t="s">
        <v>20</v>
      </c>
      <c r="E726" t="s">
        <v>20</v>
      </c>
      <c r="F726" t="s">
        <v>13016</v>
      </c>
      <c r="G726">
        <v>352</v>
      </c>
      <c r="H726" t="s">
        <v>72</v>
      </c>
      <c r="J726" t="s">
        <v>72</v>
      </c>
      <c r="L726">
        <v>2</v>
      </c>
      <c r="M726">
        <v>1</v>
      </c>
      <c r="N726">
        <v>7</v>
      </c>
      <c r="O726">
        <v>8.25</v>
      </c>
      <c r="P726">
        <v>0</v>
      </c>
      <c r="Q726">
        <v>67</v>
      </c>
      <c r="R726">
        <v>32</v>
      </c>
    </row>
    <row r="727" spans="1:18">
      <c r="A727" t="s">
        <v>5248</v>
      </c>
      <c r="B727">
        <v>1</v>
      </c>
      <c r="C727" t="s">
        <v>4203</v>
      </c>
      <c r="D727" t="s">
        <v>20</v>
      </c>
      <c r="E727" t="s">
        <v>20</v>
      </c>
      <c r="F727" t="s">
        <v>13016</v>
      </c>
      <c r="G727">
        <v>352</v>
      </c>
      <c r="H727" t="s">
        <v>337</v>
      </c>
      <c r="I727">
        <v>30</v>
      </c>
      <c r="J727" t="s">
        <v>337</v>
      </c>
      <c r="K727">
        <v>35</v>
      </c>
      <c r="L727">
        <v>2</v>
      </c>
      <c r="M727">
        <v>1</v>
      </c>
      <c r="N727">
        <v>7</v>
      </c>
      <c r="O727">
        <v>8.25</v>
      </c>
      <c r="P727">
        <v>0</v>
      </c>
      <c r="Q727">
        <v>64</v>
      </c>
      <c r="R727">
        <v>60</v>
      </c>
    </row>
    <row r="728" spans="1:18">
      <c r="A728" t="s">
        <v>4230</v>
      </c>
      <c r="B728">
        <v>1</v>
      </c>
      <c r="C728" t="s">
        <v>4231</v>
      </c>
      <c r="D728" t="s">
        <v>20</v>
      </c>
      <c r="E728" t="s">
        <v>20</v>
      </c>
      <c r="F728" t="s">
        <v>12584</v>
      </c>
      <c r="G728">
        <v>353</v>
      </c>
      <c r="H728" t="s">
        <v>72</v>
      </c>
      <c r="I728">
        <v>27</v>
      </c>
      <c r="J728" t="s">
        <v>72</v>
      </c>
      <c r="K728">
        <v>27</v>
      </c>
      <c r="L728">
        <v>4</v>
      </c>
      <c r="M728">
        <v>1</v>
      </c>
      <c r="N728">
        <v>8.25</v>
      </c>
      <c r="O728">
        <v>10</v>
      </c>
      <c r="P728">
        <v>0</v>
      </c>
      <c r="Q728">
        <v>40</v>
      </c>
      <c r="R728">
        <v>13</v>
      </c>
    </row>
    <row r="729" spans="1:18">
      <c r="A729" t="s">
        <v>4218</v>
      </c>
      <c r="B729">
        <v>1</v>
      </c>
      <c r="C729" t="s">
        <v>4219</v>
      </c>
      <c r="D729" t="s">
        <v>20</v>
      </c>
      <c r="E729" t="s">
        <v>20</v>
      </c>
      <c r="F729" t="s">
        <v>12584</v>
      </c>
      <c r="G729">
        <v>353</v>
      </c>
      <c r="H729" t="s">
        <v>72</v>
      </c>
      <c r="I729">
        <v>27</v>
      </c>
      <c r="J729" t="s">
        <v>72</v>
      </c>
      <c r="K729">
        <v>27</v>
      </c>
      <c r="L729">
        <v>4</v>
      </c>
      <c r="M729">
        <v>1</v>
      </c>
      <c r="N729">
        <v>8.25</v>
      </c>
      <c r="O729">
        <v>10</v>
      </c>
      <c r="P729">
        <v>0</v>
      </c>
      <c r="Q729">
        <v>41</v>
      </c>
      <c r="R729">
        <v>37</v>
      </c>
    </row>
    <row r="730" spans="1:18">
      <c r="A730" t="s">
        <v>4224</v>
      </c>
      <c r="B730">
        <v>1</v>
      </c>
      <c r="C730" t="s">
        <v>4225</v>
      </c>
      <c r="D730" t="s">
        <v>20</v>
      </c>
      <c r="E730" t="s">
        <v>20</v>
      </c>
      <c r="F730" t="s">
        <v>12584</v>
      </c>
      <c r="G730">
        <v>353</v>
      </c>
      <c r="H730" t="s">
        <v>72</v>
      </c>
      <c r="I730">
        <v>27</v>
      </c>
      <c r="J730" t="s">
        <v>72</v>
      </c>
      <c r="K730">
        <v>27</v>
      </c>
      <c r="L730">
        <v>4</v>
      </c>
      <c r="M730">
        <v>1</v>
      </c>
      <c r="N730">
        <v>8.25</v>
      </c>
      <c r="O730">
        <v>10</v>
      </c>
      <c r="P730">
        <v>0</v>
      </c>
      <c r="Q730">
        <v>45</v>
      </c>
      <c r="R730">
        <v>25</v>
      </c>
    </row>
    <row r="731" spans="1:18">
      <c r="A731" t="s">
        <v>5238</v>
      </c>
      <c r="B731">
        <v>1</v>
      </c>
      <c r="C731" t="s">
        <v>4219</v>
      </c>
      <c r="D731" t="s">
        <v>20</v>
      </c>
      <c r="E731" t="s">
        <v>20</v>
      </c>
      <c r="F731" t="s">
        <v>12584</v>
      </c>
      <c r="G731">
        <v>353</v>
      </c>
      <c r="H731" t="s">
        <v>72</v>
      </c>
      <c r="J731" t="s">
        <v>187</v>
      </c>
      <c r="K731">
        <v>30</v>
      </c>
      <c r="L731">
        <v>4</v>
      </c>
      <c r="M731">
        <v>1</v>
      </c>
      <c r="N731">
        <v>8.25</v>
      </c>
      <c r="O731">
        <v>10</v>
      </c>
      <c r="P731">
        <v>0</v>
      </c>
      <c r="Q731">
        <v>41</v>
      </c>
      <c r="R731">
        <v>37</v>
      </c>
    </row>
    <row r="732" spans="1:18">
      <c r="A732" t="s">
        <v>5243</v>
      </c>
      <c r="B732">
        <v>1</v>
      </c>
      <c r="C732" t="s">
        <v>4225</v>
      </c>
      <c r="D732" t="s">
        <v>20</v>
      </c>
      <c r="E732" t="s">
        <v>20</v>
      </c>
      <c r="F732" t="s">
        <v>12584</v>
      </c>
      <c r="G732">
        <v>353</v>
      </c>
      <c r="H732" t="s">
        <v>337</v>
      </c>
      <c r="I732">
        <v>30</v>
      </c>
      <c r="J732" t="s">
        <v>337</v>
      </c>
      <c r="K732">
        <v>35</v>
      </c>
      <c r="L732">
        <v>4</v>
      </c>
      <c r="M732">
        <v>1</v>
      </c>
      <c r="N732">
        <v>8.25</v>
      </c>
      <c r="O732">
        <v>10</v>
      </c>
      <c r="P732">
        <v>0</v>
      </c>
      <c r="Q732">
        <v>45</v>
      </c>
      <c r="R732">
        <v>25</v>
      </c>
    </row>
    <row r="733" spans="1:18">
      <c r="A733" t="s">
        <v>1967</v>
      </c>
      <c r="B733">
        <v>4</v>
      </c>
      <c r="C733" t="s">
        <v>1971</v>
      </c>
      <c r="D733" t="s">
        <v>20</v>
      </c>
      <c r="E733" t="s">
        <v>20</v>
      </c>
      <c r="F733" t="s">
        <v>12586</v>
      </c>
      <c r="G733">
        <v>484</v>
      </c>
      <c r="H733" t="s">
        <v>337</v>
      </c>
      <c r="I733">
        <v>27</v>
      </c>
      <c r="J733" t="s">
        <v>337</v>
      </c>
      <c r="K733">
        <v>55.372</v>
      </c>
      <c r="L733">
        <v>8</v>
      </c>
      <c r="M733">
        <v>1</v>
      </c>
      <c r="N733">
        <v>8.25</v>
      </c>
      <c r="O733">
        <v>10</v>
      </c>
      <c r="P733">
        <v>0</v>
      </c>
      <c r="R733">
        <v>36</v>
      </c>
    </row>
    <row r="734" spans="1:18">
      <c r="A734" t="s">
        <v>4593</v>
      </c>
      <c r="B734">
        <v>1</v>
      </c>
      <c r="C734" t="s">
        <v>1971</v>
      </c>
      <c r="D734" t="s">
        <v>20</v>
      </c>
      <c r="E734" t="s">
        <v>20</v>
      </c>
      <c r="F734" t="s">
        <v>12586</v>
      </c>
      <c r="G734">
        <v>484</v>
      </c>
      <c r="J734" t="s">
        <v>72</v>
      </c>
      <c r="K734">
        <v>42</v>
      </c>
      <c r="L734">
        <v>8</v>
      </c>
      <c r="M734">
        <v>1</v>
      </c>
      <c r="N734">
        <v>8.25</v>
      </c>
      <c r="O734">
        <v>10</v>
      </c>
      <c r="P734">
        <v>0</v>
      </c>
      <c r="R734">
        <v>35</v>
      </c>
    </row>
    <row r="735" spans="1:18">
      <c r="A735" t="s">
        <v>1848</v>
      </c>
      <c r="B735">
        <v>7</v>
      </c>
      <c r="C735" t="s">
        <v>1849</v>
      </c>
      <c r="D735" t="s">
        <v>20</v>
      </c>
      <c r="E735" t="s">
        <v>1511</v>
      </c>
      <c r="F735" t="s">
        <v>13017</v>
      </c>
      <c r="G735">
        <v>457</v>
      </c>
      <c r="H735" t="s">
        <v>337</v>
      </c>
      <c r="I735">
        <v>27</v>
      </c>
      <c r="J735" t="s">
        <v>337</v>
      </c>
      <c r="K735">
        <v>31.38</v>
      </c>
      <c r="L735">
        <v>4</v>
      </c>
      <c r="M735">
        <v>1</v>
      </c>
      <c r="N735">
        <v>8.25</v>
      </c>
      <c r="O735">
        <v>10</v>
      </c>
      <c r="P735">
        <v>0</v>
      </c>
      <c r="Q735">
        <v>28</v>
      </c>
      <c r="R735">
        <v>37</v>
      </c>
    </row>
    <row r="736" spans="1:18">
      <c r="A736" t="s">
        <v>1872</v>
      </c>
      <c r="B736">
        <v>6</v>
      </c>
      <c r="C736" t="s">
        <v>1873</v>
      </c>
      <c r="D736" t="s">
        <v>20</v>
      </c>
      <c r="E736" t="s">
        <v>1511</v>
      </c>
      <c r="F736" t="s">
        <v>13017</v>
      </c>
      <c r="G736">
        <v>457</v>
      </c>
      <c r="H736" t="s">
        <v>337</v>
      </c>
      <c r="I736">
        <v>27</v>
      </c>
      <c r="J736" t="s">
        <v>337</v>
      </c>
      <c r="K736">
        <v>36.113</v>
      </c>
      <c r="L736">
        <v>3</v>
      </c>
      <c r="M736">
        <v>1</v>
      </c>
      <c r="N736">
        <v>8.25</v>
      </c>
      <c r="O736">
        <v>10</v>
      </c>
      <c r="P736">
        <v>0</v>
      </c>
      <c r="Q736">
        <v>43</v>
      </c>
      <c r="R736">
        <v>60</v>
      </c>
    </row>
    <row r="737" spans="1:18">
      <c r="A737" t="s">
        <v>4696</v>
      </c>
      <c r="B737">
        <v>1</v>
      </c>
      <c r="C737" t="s">
        <v>4697</v>
      </c>
      <c r="D737" t="s">
        <v>20</v>
      </c>
      <c r="E737" t="s">
        <v>20</v>
      </c>
      <c r="F737" t="s">
        <v>13018</v>
      </c>
      <c r="G737">
        <v>488</v>
      </c>
      <c r="H737" t="s">
        <v>337</v>
      </c>
      <c r="I737">
        <v>30</v>
      </c>
      <c r="J737" t="s">
        <v>337</v>
      </c>
      <c r="K737">
        <v>30</v>
      </c>
      <c r="L737">
        <v>2</v>
      </c>
      <c r="M737">
        <v>1</v>
      </c>
      <c r="N737">
        <v>7</v>
      </c>
      <c r="O737">
        <v>8.25</v>
      </c>
      <c r="P737">
        <v>0</v>
      </c>
      <c r="Q737">
        <v>67</v>
      </c>
      <c r="R737">
        <v>32</v>
      </c>
    </row>
    <row r="738" spans="1:18">
      <c r="A738" t="s">
        <v>5253</v>
      </c>
      <c r="B738">
        <v>1</v>
      </c>
      <c r="C738" t="s">
        <v>4697</v>
      </c>
      <c r="D738" t="s">
        <v>20</v>
      </c>
      <c r="E738" t="s">
        <v>20</v>
      </c>
      <c r="F738" t="s">
        <v>13018</v>
      </c>
      <c r="G738">
        <v>488</v>
      </c>
      <c r="H738" t="s">
        <v>337</v>
      </c>
      <c r="I738">
        <v>13</v>
      </c>
      <c r="J738" t="s">
        <v>337</v>
      </c>
      <c r="K738">
        <v>35</v>
      </c>
      <c r="L738">
        <v>2</v>
      </c>
      <c r="M738">
        <v>1</v>
      </c>
      <c r="N738">
        <v>7</v>
      </c>
      <c r="O738">
        <v>8.25</v>
      </c>
      <c r="P738">
        <v>0</v>
      </c>
      <c r="Q738">
        <v>67</v>
      </c>
      <c r="R738">
        <v>32</v>
      </c>
    </row>
    <row r="739" spans="1:18">
      <c r="A739" t="s">
        <v>3479</v>
      </c>
      <c r="B739">
        <v>1</v>
      </c>
      <c r="C739" t="s">
        <v>3480</v>
      </c>
      <c r="D739" t="s">
        <v>20</v>
      </c>
      <c r="E739" t="s">
        <v>20</v>
      </c>
      <c r="F739" t="s">
        <v>12588</v>
      </c>
      <c r="G739">
        <v>489</v>
      </c>
      <c r="H739" t="s">
        <v>72</v>
      </c>
      <c r="I739">
        <v>27</v>
      </c>
      <c r="J739" t="s">
        <v>72</v>
      </c>
      <c r="K739">
        <v>27</v>
      </c>
      <c r="L739">
        <v>42</v>
      </c>
      <c r="M739">
        <v>1</v>
      </c>
      <c r="N739">
        <v>10</v>
      </c>
      <c r="O739">
        <v>6.6</v>
      </c>
      <c r="P739">
        <v>0</v>
      </c>
      <c r="Q739">
        <v>6</v>
      </c>
      <c r="R739">
        <v>4</v>
      </c>
    </row>
    <row r="740" spans="1:18">
      <c r="A740" t="s">
        <v>1698</v>
      </c>
      <c r="B740">
        <v>4</v>
      </c>
      <c r="C740" t="s">
        <v>1699</v>
      </c>
      <c r="D740" t="s">
        <v>1511</v>
      </c>
      <c r="E740" t="s">
        <v>1511</v>
      </c>
      <c r="F740" t="s">
        <v>13019</v>
      </c>
      <c r="G740">
        <v>490</v>
      </c>
      <c r="H740" t="s">
        <v>72</v>
      </c>
      <c r="I740">
        <v>27</v>
      </c>
      <c r="J740" t="s">
        <v>72</v>
      </c>
      <c r="K740">
        <v>27</v>
      </c>
      <c r="L740">
        <v>4</v>
      </c>
      <c r="M740">
        <v>1</v>
      </c>
      <c r="N740">
        <v>14</v>
      </c>
      <c r="O740">
        <v>10</v>
      </c>
      <c r="P740">
        <v>0</v>
      </c>
      <c r="Q740">
        <v>55</v>
      </c>
      <c r="R740">
        <v>141</v>
      </c>
    </row>
    <row r="741" spans="1:18">
      <c r="A741" t="s">
        <v>1698</v>
      </c>
      <c r="B741">
        <v>5</v>
      </c>
      <c r="C741" t="s">
        <v>1702</v>
      </c>
      <c r="D741" t="s">
        <v>1511</v>
      </c>
      <c r="E741" t="s">
        <v>1511</v>
      </c>
      <c r="F741" t="s">
        <v>13019</v>
      </c>
      <c r="G741">
        <v>490</v>
      </c>
      <c r="H741" t="s">
        <v>72</v>
      </c>
      <c r="J741" t="s">
        <v>72</v>
      </c>
      <c r="L741">
        <v>4</v>
      </c>
      <c r="M741">
        <v>1</v>
      </c>
      <c r="N741">
        <v>14</v>
      </c>
      <c r="O741">
        <v>10</v>
      </c>
      <c r="P741">
        <v>0</v>
      </c>
      <c r="Q741">
        <v>55</v>
      </c>
      <c r="R741">
        <v>141</v>
      </c>
    </row>
    <row r="742" spans="1:18">
      <c r="A742" t="s">
        <v>4597</v>
      </c>
      <c r="B742">
        <v>1</v>
      </c>
      <c r="C742" t="s">
        <v>1964</v>
      </c>
      <c r="D742" t="s">
        <v>20</v>
      </c>
      <c r="E742" t="s">
        <v>20</v>
      </c>
      <c r="F742" t="s">
        <v>12589</v>
      </c>
      <c r="G742">
        <v>355</v>
      </c>
      <c r="H742" t="s">
        <v>123</v>
      </c>
      <c r="J742" t="s">
        <v>123</v>
      </c>
      <c r="L742">
        <v>3</v>
      </c>
      <c r="M742">
        <v>1</v>
      </c>
      <c r="N742">
        <v>12</v>
      </c>
      <c r="O742">
        <v>10</v>
      </c>
      <c r="P742">
        <v>0</v>
      </c>
      <c r="Q742">
        <v>179</v>
      </c>
      <c r="R742">
        <v>174</v>
      </c>
    </row>
    <row r="743" spans="1:18">
      <c r="A743" t="s">
        <v>5049</v>
      </c>
      <c r="B743">
        <v>1</v>
      </c>
      <c r="C743" t="s">
        <v>1964</v>
      </c>
      <c r="D743" t="s">
        <v>20</v>
      </c>
      <c r="E743" t="s">
        <v>20</v>
      </c>
      <c r="F743" t="s">
        <v>12589</v>
      </c>
      <c r="G743">
        <v>355</v>
      </c>
      <c r="H743" t="s">
        <v>123</v>
      </c>
      <c r="J743" t="s">
        <v>123</v>
      </c>
      <c r="L743">
        <v>3</v>
      </c>
      <c r="M743">
        <v>1</v>
      </c>
      <c r="N743">
        <v>12</v>
      </c>
      <c r="O743">
        <v>10</v>
      </c>
      <c r="P743">
        <v>0</v>
      </c>
      <c r="Q743">
        <v>174</v>
      </c>
      <c r="R743">
        <v>174</v>
      </c>
    </row>
    <row r="744" spans="1:18">
      <c r="A744" t="s">
        <v>5632</v>
      </c>
      <c r="B744">
        <v>1</v>
      </c>
      <c r="C744" t="s">
        <v>5633</v>
      </c>
      <c r="D744" t="s">
        <v>20</v>
      </c>
      <c r="E744" t="s">
        <v>20</v>
      </c>
      <c r="F744" t="s">
        <v>12589</v>
      </c>
      <c r="G744">
        <v>355</v>
      </c>
      <c r="H744" t="s">
        <v>337</v>
      </c>
      <c r="J744" t="s">
        <v>337</v>
      </c>
      <c r="L744">
        <v>3</v>
      </c>
      <c r="M744">
        <v>1</v>
      </c>
      <c r="N744">
        <v>12</v>
      </c>
      <c r="O744">
        <v>10</v>
      </c>
      <c r="P744">
        <v>0</v>
      </c>
      <c r="Q744">
        <v>199</v>
      </c>
      <c r="R744">
        <v>203</v>
      </c>
    </row>
    <row r="745" spans="1:18">
      <c r="A745" t="s">
        <v>6520</v>
      </c>
      <c r="B745">
        <v>1</v>
      </c>
      <c r="C745" t="s">
        <v>1964</v>
      </c>
      <c r="D745" t="s">
        <v>20</v>
      </c>
      <c r="E745" t="s">
        <v>20</v>
      </c>
      <c r="F745" t="s">
        <v>12589</v>
      </c>
      <c r="G745">
        <v>355</v>
      </c>
      <c r="L745">
        <v>3</v>
      </c>
      <c r="M745">
        <v>1</v>
      </c>
      <c r="N745">
        <v>12</v>
      </c>
      <c r="O745">
        <v>10</v>
      </c>
      <c r="P745">
        <v>0</v>
      </c>
      <c r="Q745">
        <v>174</v>
      </c>
      <c r="R745">
        <v>174</v>
      </c>
    </row>
    <row r="746" spans="1:18">
      <c r="A746" t="s">
        <v>7145</v>
      </c>
      <c r="B746">
        <v>1</v>
      </c>
      <c r="C746" t="s">
        <v>617</v>
      </c>
      <c r="D746" t="s">
        <v>20</v>
      </c>
      <c r="E746" t="s">
        <v>20</v>
      </c>
      <c r="F746" t="s">
        <v>12590</v>
      </c>
      <c r="G746">
        <v>784</v>
      </c>
      <c r="H746" t="s">
        <v>123</v>
      </c>
      <c r="I746">
        <v>67</v>
      </c>
      <c r="J746" t="s">
        <v>123</v>
      </c>
      <c r="K746">
        <v>54</v>
      </c>
      <c r="L746">
        <v>3</v>
      </c>
      <c r="M746">
        <v>1</v>
      </c>
      <c r="N746">
        <v>12</v>
      </c>
      <c r="O746">
        <v>10</v>
      </c>
      <c r="P746">
        <v>0</v>
      </c>
      <c r="Q746">
        <v>263</v>
      </c>
      <c r="R746">
        <v>235</v>
      </c>
    </row>
    <row r="747" spans="1:18">
      <c r="A747" t="s">
        <v>615</v>
      </c>
      <c r="B747">
        <v>1</v>
      </c>
      <c r="C747" t="s">
        <v>617</v>
      </c>
      <c r="D747" t="s">
        <v>20</v>
      </c>
      <c r="E747" t="s">
        <v>20</v>
      </c>
      <c r="F747" t="s">
        <v>12590</v>
      </c>
      <c r="G747">
        <v>784</v>
      </c>
      <c r="L747">
        <v>3</v>
      </c>
      <c r="M747">
        <v>1</v>
      </c>
      <c r="N747">
        <v>12</v>
      </c>
      <c r="O747">
        <v>10</v>
      </c>
      <c r="P747">
        <v>0</v>
      </c>
      <c r="Q747">
        <v>263</v>
      </c>
      <c r="R747">
        <v>235</v>
      </c>
    </row>
    <row r="748" spans="1:18">
      <c r="A748" t="s">
        <v>1950</v>
      </c>
      <c r="B748">
        <v>1</v>
      </c>
      <c r="C748" t="s">
        <v>1951</v>
      </c>
      <c r="D748" t="s">
        <v>20</v>
      </c>
      <c r="E748" t="s">
        <v>20</v>
      </c>
      <c r="F748" t="s">
        <v>12592</v>
      </c>
      <c r="G748">
        <v>356</v>
      </c>
      <c r="H748" t="s">
        <v>72</v>
      </c>
      <c r="J748" t="s">
        <v>72</v>
      </c>
      <c r="L748">
        <v>3</v>
      </c>
      <c r="M748">
        <v>1</v>
      </c>
      <c r="N748">
        <v>12</v>
      </c>
      <c r="O748">
        <v>10</v>
      </c>
      <c r="P748">
        <v>0</v>
      </c>
      <c r="Q748">
        <v>145</v>
      </c>
      <c r="R748">
        <v>216</v>
      </c>
    </row>
    <row r="749" spans="1:18">
      <c r="A749" t="s">
        <v>1950</v>
      </c>
      <c r="B749">
        <v>2</v>
      </c>
      <c r="C749" t="s">
        <v>13020</v>
      </c>
      <c r="D749" t="s">
        <v>20</v>
      </c>
      <c r="E749" t="s">
        <v>20</v>
      </c>
      <c r="F749" t="s">
        <v>12592</v>
      </c>
      <c r="G749">
        <v>356</v>
      </c>
      <c r="H749" t="s">
        <v>72</v>
      </c>
      <c r="J749" t="s">
        <v>72</v>
      </c>
      <c r="L749">
        <v>3</v>
      </c>
      <c r="M749">
        <v>1</v>
      </c>
      <c r="N749">
        <v>12</v>
      </c>
      <c r="O749">
        <v>10</v>
      </c>
      <c r="P749">
        <v>0</v>
      </c>
      <c r="Q749">
        <v>145</v>
      </c>
      <c r="R749">
        <v>216</v>
      </c>
    </row>
    <row r="750" spans="1:18">
      <c r="A750" t="s">
        <v>1950</v>
      </c>
      <c r="B750">
        <v>3</v>
      </c>
      <c r="C750" t="s">
        <v>1954</v>
      </c>
      <c r="D750" t="s">
        <v>20</v>
      </c>
      <c r="E750" t="s">
        <v>20</v>
      </c>
      <c r="F750" t="s">
        <v>12592</v>
      </c>
      <c r="G750">
        <v>356</v>
      </c>
      <c r="H750" t="s">
        <v>72</v>
      </c>
      <c r="J750" t="s">
        <v>72</v>
      </c>
      <c r="L750">
        <v>3</v>
      </c>
      <c r="M750">
        <v>1</v>
      </c>
      <c r="N750">
        <v>12</v>
      </c>
      <c r="O750">
        <v>10</v>
      </c>
      <c r="P750">
        <v>0</v>
      </c>
      <c r="Q750">
        <v>145</v>
      </c>
      <c r="R750">
        <v>220</v>
      </c>
    </row>
    <row r="751" spans="1:18">
      <c r="A751" t="s">
        <v>1950</v>
      </c>
      <c r="B751">
        <v>4</v>
      </c>
      <c r="C751" t="s">
        <v>1954</v>
      </c>
      <c r="D751" t="s">
        <v>20</v>
      </c>
      <c r="E751" t="s">
        <v>20</v>
      </c>
      <c r="F751" t="s">
        <v>12592</v>
      </c>
      <c r="G751">
        <v>356</v>
      </c>
      <c r="H751" t="s">
        <v>72</v>
      </c>
      <c r="J751" t="s">
        <v>72</v>
      </c>
      <c r="L751">
        <v>3</v>
      </c>
      <c r="M751">
        <v>1</v>
      </c>
      <c r="N751">
        <v>12</v>
      </c>
      <c r="O751">
        <v>10</v>
      </c>
      <c r="P751">
        <v>0</v>
      </c>
      <c r="Q751">
        <v>145</v>
      </c>
      <c r="R751">
        <v>220</v>
      </c>
    </row>
    <row r="752" spans="1:18">
      <c r="A752" t="s">
        <v>1955</v>
      </c>
      <c r="B752">
        <v>2</v>
      </c>
      <c r="C752" t="s">
        <v>1954</v>
      </c>
      <c r="D752" t="s">
        <v>20</v>
      </c>
      <c r="E752" t="s">
        <v>20</v>
      </c>
      <c r="F752" t="s">
        <v>12592</v>
      </c>
      <c r="G752">
        <v>356</v>
      </c>
      <c r="H752" t="s">
        <v>72</v>
      </c>
      <c r="J752" t="s">
        <v>72</v>
      </c>
      <c r="L752">
        <v>3</v>
      </c>
      <c r="M752">
        <v>1</v>
      </c>
      <c r="N752">
        <v>12</v>
      </c>
      <c r="O752">
        <v>10</v>
      </c>
      <c r="P752">
        <v>0</v>
      </c>
      <c r="Q752">
        <v>112</v>
      </c>
      <c r="R752">
        <v>190</v>
      </c>
    </row>
    <row r="753" spans="1:18">
      <c r="A753" t="s">
        <v>1955</v>
      </c>
      <c r="B753">
        <v>3</v>
      </c>
      <c r="C753" t="s">
        <v>1954</v>
      </c>
      <c r="D753" t="s">
        <v>20</v>
      </c>
      <c r="E753" t="s">
        <v>20</v>
      </c>
      <c r="F753" t="s">
        <v>12592</v>
      </c>
      <c r="G753">
        <v>356</v>
      </c>
      <c r="H753" t="s">
        <v>72</v>
      </c>
      <c r="J753" t="s">
        <v>72</v>
      </c>
      <c r="L753">
        <v>3</v>
      </c>
      <c r="M753">
        <v>1</v>
      </c>
      <c r="N753">
        <v>12</v>
      </c>
      <c r="O753">
        <v>10</v>
      </c>
      <c r="P753">
        <v>0</v>
      </c>
      <c r="Q753">
        <v>112</v>
      </c>
      <c r="R753">
        <v>190</v>
      </c>
    </row>
    <row r="754" spans="1:18">
      <c r="A754" t="s">
        <v>1957</v>
      </c>
      <c r="B754">
        <v>1</v>
      </c>
      <c r="D754" t="s">
        <v>20</v>
      </c>
      <c r="E754" t="s">
        <v>20</v>
      </c>
      <c r="F754" t="s">
        <v>12592</v>
      </c>
      <c r="G754">
        <v>356</v>
      </c>
      <c r="H754" t="s">
        <v>72</v>
      </c>
      <c r="J754" t="s">
        <v>72</v>
      </c>
      <c r="L754">
        <v>3</v>
      </c>
      <c r="M754">
        <v>1</v>
      </c>
      <c r="N754">
        <v>12</v>
      </c>
      <c r="O754">
        <v>10</v>
      </c>
      <c r="P754">
        <v>0</v>
      </c>
      <c r="Q754">
        <v>167</v>
      </c>
      <c r="R754">
        <v>245</v>
      </c>
    </row>
    <row r="755" spans="1:18">
      <c r="A755" t="s">
        <v>1957</v>
      </c>
      <c r="B755">
        <v>2</v>
      </c>
      <c r="C755" t="s">
        <v>13021</v>
      </c>
      <c r="D755" t="s">
        <v>20</v>
      </c>
      <c r="E755" t="s">
        <v>20</v>
      </c>
      <c r="F755" t="s">
        <v>12592</v>
      </c>
      <c r="G755">
        <v>356</v>
      </c>
      <c r="H755" t="s">
        <v>72</v>
      </c>
      <c r="J755" t="s">
        <v>72</v>
      </c>
      <c r="L755">
        <v>3</v>
      </c>
      <c r="M755">
        <v>1</v>
      </c>
      <c r="N755">
        <v>12</v>
      </c>
      <c r="O755">
        <v>10</v>
      </c>
      <c r="P755">
        <v>0</v>
      </c>
      <c r="Q755">
        <v>167</v>
      </c>
      <c r="R755">
        <v>245</v>
      </c>
    </row>
    <row r="756" spans="1:18">
      <c r="A756" t="s">
        <v>1957</v>
      </c>
      <c r="B756">
        <v>3</v>
      </c>
      <c r="C756" t="s">
        <v>1960</v>
      </c>
      <c r="D756" t="s">
        <v>20</v>
      </c>
      <c r="E756" t="s">
        <v>20</v>
      </c>
      <c r="F756" t="s">
        <v>12592</v>
      </c>
      <c r="G756">
        <v>356</v>
      </c>
      <c r="H756" t="s">
        <v>72</v>
      </c>
      <c r="I756">
        <v>27</v>
      </c>
      <c r="J756" t="s">
        <v>72</v>
      </c>
      <c r="K756">
        <v>27</v>
      </c>
      <c r="L756">
        <v>3</v>
      </c>
      <c r="M756">
        <v>1</v>
      </c>
      <c r="N756">
        <v>12</v>
      </c>
      <c r="O756">
        <v>10</v>
      </c>
      <c r="P756">
        <v>0</v>
      </c>
      <c r="Q756">
        <v>167</v>
      </c>
      <c r="R756">
        <v>249</v>
      </c>
    </row>
    <row r="757" spans="1:18">
      <c r="A757" t="s">
        <v>1957</v>
      </c>
      <c r="B757">
        <v>4</v>
      </c>
      <c r="C757" t="s">
        <v>1960</v>
      </c>
      <c r="D757" t="s">
        <v>20</v>
      </c>
      <c r="E757" t="s">
        <v>20</v>
      </c>
      <c r="F757" t="s">
        <v>12592</v>
      </c>
      <c r="G757">
        <v>356</v>
      </c>
      <c r="H757" t="s">
        <v>72</v>
      </c>
      <c r="J757" t="s">
        <v>72</v>
      </c>
      <c r="L757">
        <v>3</v>
      </c>
      <c r="M757">
        <v>1</v>
      </c>
      <c r="N757">
        <v>12</v>
      </c>
      <c r="O757">
        <v>10</v>
      </c>
      <c r="P757">
        <v>0</v>
      </c>
      <c r="Q757">
        <v>167</v>
      </c>
      <c r="R757">
        <v>249</v>
      </c>
    </row>
    <row r="758" spans="1:18">
      <c r="A758" t="s">
        <v>1961</v>
      </c>
      <c r="B758">
        <v>2</v>
      </c>
      <c r="C758" t="s">
        <v>1960</v>
      </c>
      <c r="D758" t="s">
        <v>20</v>
      </c>
      <c r="E758" t="s">
        <v>20</v>
      </c>
      <c r="F758" t="s">
        <v>12592</v>
      </c>
      <c r="G758">
        <v>356</v>
      </c>
      <c r="H758" t="s">
        <v>72</v>
      </c>
      <c r="I758">
        <v>27</v>
      </c>
      <c r="J758" t="s">
        <v>72</v>
      </c>
      <c r="K758">
        <v>27</v>
      </c>
      <c r="L758">
        <v>3</v>
      </c>
      <c r="M758">
        <v>1</v>
      </c>
      <c r="N758">
        <v>12</v>
      </c>
      <c r="O758">
        <v>10</v>
      </c>
      <c r="P758">
        <v>0</v>
      </c>
      <c r="Q758">
        <v>134</v>
      </c>
      <c r="R758">
        <v>219</v>
      </c>
    </row>
    <row r="759" spans="1:18">
      <c r="A759" t="s">
        <v>1961</v>
      </c>
      <c r="B759">
        <v>3</v>
      </c>
      <c r="C759" t="s">
        <v>1960</v>
      </c>
      <c r="D759" t="s">
        <v>20</v>
      </c>
      <c r="E759" t="s">
        <v>20</v>
      </c>
      <c r="F759" t="s">
        <v>12592</v>
      </c>
      <c r="G759">
        <v>356</v>
      </c>
      <c r="H759" t="s">
        <v>72</v>
      </c>
      <c r="I759">
        <v>27</v>
      </c>
      <c r="J759" t="s">
        <v>72</v>
      </c>
      <c r="K759">
        <v>27</v>
      </c>
      <c r="L759">
        <v>3</v>
      </c>
      <c r="M759">
        <v>1</v>
      </c>
      <c r="N759">
        <v>12</v>
      </c>
      <c r="O759">
        <v>10</v>
      </c>
      <c r="P759">
        <v>0</v>
      </c>
      <c r="Q759">
        <v>134</v>
      </c>
      <c r="R759">
        <v>219</v>
      </c>
    </row>
    <row r="760" spans="1:18">
      <c r="A760" t="s">
        <v>4982</v>
      </c>
      <c r="B760">
        <v>1</v>
      </c>
      <c r="C760" t="s">
        <v>4983</v>
      </c>
      <c r="D760" t="s">
        <v>20</v>
      </c>
      <c r="E760" t="s">
        <v>20</v>
      </c>
      <c r="F760" t="s">
        <v>12592</v>
      </c>
      <c r="G760">
        <v>356</v>
      </c>
      <c r="H760" t="s">
        <v>72</v>
      </c>
      <c r="J760" t="s">
        <v>72</v>
      </c>
      <c r="L760">
        <v>3</v>
      </c>
      <c r="M760">
        <v>1</v>
      </c>
      <c r="N760">
        <v>12</v>
      </c>
      <c r="O760">
        <v>10</v>
      </c>
      <c r="P760">
        <v>0</v>
      </c>
      <c r="Q760">
        <v>134</v>
      </c>
      <c r="R760">
        <v>219</v>
      </c>
    </row>
    <row r="761" spans="1:18">
      <c r="A761" t="s">
        <v>4987</v>
      </c>
      <c r="B761">
        <v>1</v>
      </c>
      <c r="C761" t="s">
        <v>1960</v>
      </c>
      <c r="D761" t="s">
        <v>20</v>
      </c>
      <c r="E761" t="s">
        <v>20</v>
      </c>
      <c r="F761" t="s">
        <v>12592</v>
      </c>
      <c r="G761">
        <v>356</v>
      </c>
      <c r="H761" t="s">
        <v>72</v>
      </c>
      <c r="J761" t="s">
        <v>72</v>
      </c>
      <c r="L761">
        <v>3</v>
      </c>
      <c r="M761">
        <v>1</v>
      </c>
      <c r="N761">
        <v>12</v>
      </c>
      <c r="O761">
        <v>10</v>
      </c>
      <c r="P761">
        <v>0</v>
      </c>
      <c r="Q761">
        <v>167</v>
      </c>
      <c r="R761">
        <v>249</v>
      </c>
    </row>
    <row r="762" spans="1:18">
      <c r="A762" t="s">
        <v>4991</v>
      </c>
      <c r="B762">
        <v>1</v>
      </c>
      <c r="C762" t="s">
        <v>1954</v>
      </c>
      <c r="D762" t="s">
        <v>20</v>
      </c>
      <c r="E762" t="s">
        <v>20</v>
      </c>
      <c r="F762" t="s">
        <v>12592</v>
      </c>
      <c r="G762">
        <v>356</v>
      </c>
      <c r="H762" t="s">
        <v>72</v>
      </c>
      <c r="J762" t="s">
        <v>72</v>
      </c>
      <c r="N762">
        <v>12</v>
      </c>
      <c r="O762">
        <v>10</v>
      </c>
      <c r="P762">
        <v>0</v>
      </c>
      <c r="Q762">
        <v>112</v>
      </c>
      <c r="R762">
        <v>190</v>
      </c>
    </row>
    <row r="763" spans="1:18">
      <c r="A763" t="s">
        <v>4991</v>
      </c>
      <c r="B763">
        <v>1</v>
      </c>
      <c r="C763" t="s">
        <v>1954</v>
      </c>
      <c r="D763" t="s">
        <v>20</v>
      </c>
      <c r="E763" t="s">
        <v>20</v>
      </c>
      <c r="F763" t="s">
        <v>12592</v>
      </c>
      <c r="G763">
        <v>356</v>
      </c>
      <c r="H763" t="s">
        <v>72</v>
      </c>
      <c r="J763" t="s">
        <v>72</v>
      </c>
      <c r="L763">
        <v>3</v>
      </c>
      <c r="M763">
        <v>1</v>
      </c>
      <c r="N763">
        <v>12</v>
      </c>
      <c r="O763">
        <v>10</v>
      </c>
      <c r="P763">
        <v>0</v>
      </c>
      <c r="Q763">
        <v>112</v>
      </c>
      <c r="R763">
        <v>190</v>
      </c>
    </row>
    <row r="764" spans="1:18">
      <c r="A764" t="s">
        <v>4995</v>
      </c>
      <c r="B764">
        <v>1</v>
      </c>
      <c r="C764" t="s">
        <v>1954</v>
      </c>
      <c r="D764" t="s">
        <v>20</v>
      </c>
      <c r="E764" t="s">
        <v>20</v>
      </c>
      <c r="F764" t="s">
        <v>12592</v>
      </c>
      <c r="G764">
        <v>356</v>
      </c>
      <c r="H764" t="s">
        <v>72</v>
      </c>
      <c r="J764" t="s">
        <v>72</v>
      </c>
      <c r="N764">
        <v>12</v>
      </c>
      <c r="O764">
        <v>10</v>
      </c>
      <c r="P764">
        <v>0</v>
      </c>
      <c r="Q764">
        <v>145</v>
      </c>
      <c r="R764">
        <v>220</v>
      </c>
    </row>
    <row r="765" spans="1:18">
      <c r="A765" t="s">
        <v>4995</v>
      </c>
      <c r="B765">
        <v>1</v>
      </c>
      <c r="C765" t="s">
        <v>1954</v>
      </c>
      <c r="D765" t="s">
        <v>20</v>
      </c>
      <c r="E765" t="s">
        <v>20</v>
      </c>
      <c r="F765" t="s">
        <v>12592</v>
      </c>
      <c r="G765">
        <v>356</v>
      </c>
      <c r="H765" t="s">
        <v>72</v>
      </c>
      <c r="J765" t="s">
        <v>72</v>
      </c>
      <c r="L765">
        <v>3</v>
      </c>
      <c r="M765">
        <v>1</v>
      </c>
      <c r="N765">
        <v>12</v>
      </c>
      <c r="O765">
        <v>10</v>
      </c>
      <c r="P765">
        <v>0</v>
      </c>
      <c r="Q765">
        <v>145</v>
      </c>
      <c r="R765">
        <v>220</v>
      </c>
    </row>
    <row r="766" spans="1:18">
      <c r="A766" t="s">
        <v>5131</v>
      </c>
      <c r="B766">
        <v>1</v>
      </c>
      <c r="C766" t="s">
        <v>1960</v>
      </c>
      <c r="D766" t="s">
        <v>20</v>
      </c>
      <c r="E766" t="s">
        <v>20</v>
      </c>
      <c r="F766" t="s">
        <v>12592</v>
      </c>
      <c r="G766">
        <v>356</v>
      </c>
      <c r="H766" t="s">
        <v>72</v>
      </c>
      <c r="J766" t="s">
        <v>72</v>
      </c>
      <c r="L766">
        <v>3</v>
      </c>
      <c r="M766">
        <v>1</v>
      </c>
      <c r="N766">
        <v>12</v>
      </c>
      <c r="O766">
        <v>10</v>
      </c>
      <c r="P766">
        <v>0</v>
      </c>
      <c r="Q766">
        <v>134</v>
      </c>
      <c r="R766">
        <v>219</v>
      </c>
    </row>
    <row r="767" spans="1:18">
      <c r="A767" t="s">
        <v>5134</v>
      </c>
      <c r="B767">
        <v>1</v>
      </c>
      <c r="C767" t="s">
        <v>1960</v>
      </c>
      <c r="D767" t="s">
        <v>20</v>
      </c>
      <c r="E767" t="s">
        <v>20</v>
      </c>
      <c r="F767" t="s">
        <v>12592</v>
      </c>
      <c r="G767">
        <v>356</v>
      </c>
      <c r="H767" t="s">
        <v>72</v>
      </c>
      <c r="J767" t="s">
        <v>72</v>
      </c>
      <c r="L767">
        <v>3</v>
      </c>
      <c r="M767">
        <v>1</v>
      </c>
      <c r="N767">
        <v>12</v>
      </c>
      <c r="O767">
        <v>10</v>
      </c>
      <c r="P767">
        <v>0</v>
      </c>
      <c r="Q767">
        <v>167</v>
      </c>
      <c r="R767">
        <v>249</v>
      </c>
    </row>
    <row r="768" spans="1:18">
      <c r="A768" t="s">
        <v>5749</v>
      </c>
      <c r="B768">
        <v>1</v>
      </c>
      <c r="C768" t="s">
        <v>1954</v>
      </c>
      <c r="D768" t="s">
        <v>20</v>
      </c>
      <c r="E768" t="s">
        <v>20</v>
      </c>
      <c r="F768" t="s">
        <v>12592</v>
      </c>
      <c r="G768">
        <v>356</v>
      </c>
      <c r="H768" t="s">
        <v>72</v>
      </c>
      <c r="I768">
        <v>30</v>
      </c>
      <c r="J768" t="s">
        <v>72</v>
      </c>
      <c r="K768">
        <v>37</v>
      </c>
      <c r="L768">
        <v>3</v>
      </c>
      <c r="M768">
        <v>1</v>
      </c>
      <c r="N768">
        <v>12</v>
      </c>
      <c r="O768">
        <v>10</v>
      </c>
      <c r="P768">
        <v>0</v>
      </c>
      <c r="Q768">
        <v>112</v>
      </c>
      <c r="R768">
        <v>190</v>
      </c>
    </row>
    <row r="769" spans="1:18">
      <c r="A769" t="s">
        <v>5794</v>
      </c>
      <c r="B769">
        <v>1</v>
      </c>
      <c r="C769" t="s">
        <v>1954</v>
      </c>
      <c r="D769" t="s">
        <v>20</v>
      </c>
      <c r="E769" t="s">
        <v>20</v>
      </c>
      <c r="F769" t="s">
        <v>12592</v>
      </c>
      <c r="G769">
        <v>356</v>
      </c>
      <c r="H769" t="s">
        <v>72</v>
      </c>
      <c r="I769">
        <v>30</v>
      </c>
      <c r="J769" t="s">
        <v>72</v>
      </c>
      <c r="K769">
        <v>40</v>
      </c>
      <c r="L769">
        <v>3</v>
      </c>
      <c r="M769">
        <v>1</v>
      </c>
      <c r="N769">
        <v>12</v>
      </c>
      <c r="O769">
        <v>10</v>
      </c>
      <c r="P769">
        <v>0</v>
      </c>
      <c r="Q769">
        <v>145</v>
      </c>
      <c r="R769">
        <v>220</v>
      </c>
    </row>
    <row r="770" spans="1:18">
      <c r="A770" t="s">
        <v>5751</v>
      </c>
      <c r="B770">
        <v>1</v>
      </c>
      <c r="C770" t="s">
        <v>1960</v>
      </c>
      <c r="D770" t="s">
        <v>20</v>
      </c>
      <c r="E770" t="s">
        <v>20</v>
      </c>
      <c r="F770" t="s">
        <v>12592</v>
      </c>
      <c r="G770">
        <v>356</v>
      </c>
      <c r="H770" t="s">
        <v>72</v>
      </c>
      <c r="I770">
        <v>54</v>
      </c>
      <c r="J770" t="s">
        <v>72</v>
      </c>
      <c r="K770">
        <v>43</v>
      </c>
      <c r="L770">
        <v>3</v>
      </c>
      <c r="M770">
        <v>1</v>
      </c>
      <c r="N770">
        <v>12</v>
      </c>
      <c r="O770">
        <v>10</v>
      </c>
      <c r="P770">
        <v>0</v>
      </c>
      <c r="Q770">
        <v>134</v>
      </c>
      <c r="R770">
        <v>219</v>
      </c>
    </row>
    <row r="771" spans="1:18">
      <c r="A771" t="s">
        <v>5753</v>
      </c>
      <c r="B771">
        <v>1</v>
      </c>
      <c r="C771" t="s">
        <v>1960</v>
      </c>
      <c r="D771" t="s">
        <v>20</v>
      </c>
      <c r="E771" t="s">
        <v>20</v>
      </c>
      <c r="F771" t="s">
        <v>12592</v>
      </c>
      <c r="G771">
        <v>356</v>
      </c>
      <c r="H771" t="s">
        <v>72</v>
      </c>
      <c r="I771">
        <v>68</v>
      </c>
      <c r="J771" t="s">
        <v>72</v>
      </c>
      <c r="K771">
        <v>52</v>
      </c>
      <c r="L771">
        <v>3</v>
      </c>
      <c r="M771">
        <v>1</v>
      </c>
      <c r="N771">
        <v>12</v>
      </c>
      <c r="O771">
        <v>10</v>
      </c>
      <c r="P771">
        <v>0</v>
      </c>
      <c r="Q771">
        <v>167</v>
      </c>
      <c r="R771">
        <v>249</v>
      </c>
    </row>
    <row r="772" spans="1:18">
      <c r="A772" t="s">
        <v>1853</v>
      </c>
      <c r="B772">
        <v>6</v>
      </c>
      <c r="C772" t="s">
        <v>1854</v>
      </c>
      <c r="D772" t="s">
        <v>1511</v>
      </c>
      <c r="E772" t="s">
        <v>1511</v>
      </c>
      <c r="F772" t="s">
        <v>13022</v>
      </c>
      <c r="G772">
        <v>458</v>
      </c>
      <c r="H772" t="s">
        <v>187</v>
      </c>
      <c r="J772" t="s">
        <v>187</v>
      </c>
      <c r="L772">
        <v>4</v>
      </c>
      <c r="M772">
        <v>1</v>
      </c>
      <c r="N772">
        <v>8.25</v>
      </c>
      <c r="O772">
        <v>10</v>
      </c>
      <c r="P772">
        <v>0</v>
      </c>
      <c r="Q772">
        <v>27</v>
      </c>
      <c r="R772">
        <v>13</v>
      </c>
    </row>
    <row r="773" spans="1:18">
      <c r="A773" t="s">
        <v>1877</v>
      </c>
      <c r="B773" t="s">
        <v>1376</v>
      </c>
      <c r="C773" t="s">
        <v>1878</v>
      </c>
      <c r="D773" t="s">
        <v>1511</v>
      </c>
      <c r="E773" t="s">
        <v>1511</v>
      </c>
      <c r="F773" t="s">
        <v>13022</v>
      </c>
      <c r="G773">
        <v>458</v>
      </c>
      <c r="H773" t="s">
        <v>187</v>
      </c>
      <c r="J773" t="s">
        <v>187</v>
      </c>
      <c r="L773">
        <v>3</v>
      </c>
      <c r="M773">
        <v>1</v>
      </c>
      <c r="N773">
        <v>8.25</v>
      </c>
      <c r="O773">
        <v>10</v>
      </c>
      <c r="P773">
        <v>0</v>
      </c>
      <c r="Q773">
        <v>39</v>
      </c>
      <c r="R773">
        <v>16</v>
      </c>
    </row>
    <row r="774" spans="1:18">
      <c r="A774" t="s">
        <v>618</v>
      </c>
      <c r="B774">
        <v>1</v>
      </c>
      <c r="C774" t="s">
        <v>620</v>
      </c>
      <c r="D774" t="s">
        <v>20</v>
      </c>
      <c r="E774" t="s">
        <v>20</v>
      </c>
      <c r="F774" t="s">
        <v>13022</v>
      </c>
      <c r="G774">
        <v>458</v>
      </c>
      <c r="H774" t="s">
        <v>187</v>
      </c>
      <c r="I774">
        <v>144</v>
      </c>
      <c r="J774" t="s">
        <v>187</v>
      </c>
      <c r="K774">
        <v>48</v>
      </c>
      <c r="L774">
        <v>3</v>
      </c>
      <c r="M774">
        <v>1</v>
      </c>
      <c r="N774">
        <v>12</v>
      </c>
      <c r="O774">
        <v>8.25</v>
      </c>
      <c r="P774">
        <v>0</v>
      </c>
      <c r="Q774">
        <v>147</v>
      </c>
      <c r="R774">
        <v>227</v>
      </c>
    </row>
    <row r="775" spans="1:18">
      <c r="A775" t="s">
        <v>632</v>
      </c>
      <c r="B775">
        <v>1</v>
      </c>
      <c r="C775" t="s">
        <v>634</v>
      </c>
      <c r="D775" t="s">
        <v>20</v>
      </c>
      <c r="E775" t="s">
        <v>20</v>
      </c>
      <c r="F775" t="s">
        <v>12593</v>
      </c>
      <c r="G775">
        <v>742</v>
      </c>
      <c r="H775" t="s">
        <v>337</v>
      </c>
      <c r="I775">
        <v>70</v>
      </c>
      <c r="J775" t="s">
        <v>337</v>
      </c>
      <c r="K775">
        <v>90</v>
      </c>
      <c r="L775">
        <v>3</v>
      </c>
      <c r="M775">
        <v>1</v>
      </c>
      <c r="N775">
        <v>12</v>
      </c>
      <c r="O775">
        <v>10</v>
      </c>
      <c r="P775">
        <v>0</v>
      </c>
      <c r="Q775">
        <v>156</v>
      </c>
      <c r="R775">
        <v>266</v>
      </c>
    </row>
    <row r="776" spans="1:18">
      <c r="A776" t="s">
        <v>635</v>
      </c>
      <c r="B776">
        <v>1</v>
      </c>
      <c r="C776" t="s">
        <v>634</v>
      </c>
      <c r="D776" t="s">
        <v>20</v>
      </c>
      <c r="E776" t="s">
        <v>20</v>
      </c>
      <c r="F776" t="s">
        <v>12593</v>
      </c>
      <c r="G776">
        <v>742</v>
      </c>
      <c r="H776" t="s">
        <v>337</v>
      </c>
      <c r="I776">
        <v>70</v>
      </c>
      <c r="J776" t="s">
        <v>337</v>
      </c>
      <c r="K776">
        <v>90</v>
      </c>
      <c r="L776">
        <v>3</v>
      </c>
      <c r="M776">
        <v>1</v>
      </c>
      <c r="N776">
        <v>12</v>
      </c>
      <c r="O776">
        <v>10</v>
      </c>
      <c r="P776">
        <v>0</v>
      </c>
      <c r="Q776">
        <v>122</v>
      </c>
      <c r="R776">
        <v>241</v>
      </c>
    </row>
    <row r="777" spans="1:18">
      <c r="A777" t="s">
        <v>1858</v>
      </c>
      <c r="B777">
        <v>3</v>
      </c>
      <c r="C777" t="s">
        <v>1859</v>
      </c>
      <c r="D777" t="s">
        <v>20</v>
      </c>
      <c r="E777" t="s">
        <v>1511</v>
      </c>
      <c r="F777" t="s">
        <v>13023</v>
      </c>
      <c r="G777">
        <v>459</v>
      </c>
      <c r="H777" t="s">
        <v>337</v>
      </c>
      <c r="I777">
        <v>36.39</v>
      </c>
      <c r="J777" t="s">
        <v>337</v>
      </c>
      <c r="K777">
        <v>27</v>
      </c>
      <c r="L777">
        <v>4</v>
      </c>
      <c r="M777">
        <v>1</v>
      </c>
      <c r="N777">
        <v>8.25</v>
      </c>
      <c r="O777">
        <v>10</v>
      </c>
      <c r="P777">
        <v>0</v>
      </c>
      <c r="Q777">
        <v>38</v>
      </c>
      <c r="R777">
        <v>25</v>
      </c>
    </row>
    <row r="778" spans="1:18">
      <c r="A778" t="s">
        <v>1881</v>
      </c>
      <c r="B778" t="s">
        <v>1389</v>
      </c>
      <c r="C778" t="s">
        <v>1882</v>
      </c>
      <c r="D778" t="s">
        <v>20</v>
      </c>
      <c r="E778" t="s">
        <v>1511</v>
      </c>
      <c r="F778" t="s">
        <v>13023</v>
      </c>
      <c r="G778">
        <v>459</v>
      </c>
      <c r="H778" t="s">
        <v>337</v>
      </c>
      <c r="I778">
        <v>33.403</v>
      </c>
      <c r="J778" t="s">
        <v>337</v>
      </c>
      <c r="K778">
        <v>27</v>
      </c>
      <c r="L778">
        <v>3</v>
      </c>
      <c r="M778">
        <v>1</v>
      </c>
      <c r="N778">
        <v>8.25</v>
      </c>
      <c r="O778">
        <v>10</v>
      </c>
      <c r="P778">
        <v>0</v>
      </c>
      <c r="Q778">
        <v>57</v>
      </c>
      <c r="R778">
        <v>32</v>
      </c>
    </row>
    <row r="779" spans="1:18">
      <c r="A779" t="s">
        <v>1828</v>
      </c>
      <c r="B779">
        <v>2</v>
      </c>
      <c r="C779" t="s">
        <v>1831</v>
      </c>
      <c r="D779" t="s">
        <v>1511</v>
      </c>
      <c r="E779" t="s">
        <v>1511</v>
      </c>
      <c r="F779" t="s">
        <v>13024</v>
      </c>
      <c r="G779">
        <v>460</v>
      </c>
      <c r="H779" t="s">
        <v>337</v>
      </c>
      <c r="I779">
        <v>67.001</v>
      </c>
      <c r="J779" t="s">
        <v>337</v>
      </c>
      <c r="K779">
        <v>61.206</v>
      </c>
      <c r="L779">
        <v>4</v>
      </c>
      <c r="M779">
        <v>1</v>
      </c>
      <c r="N779">
        <v>14</v>
      </c>
      <c r="O779">
        <v>10</v>
      </c>
      <c r="P779">
        <v>0</v>
      </c>
      <c r="Q779">
        <v>76</v>
      </c>
      <c r="R779">
        <v>58</v>
      </c>
    </row>
    <row r="780" spans="1:18">
      <c r="A780" t="s">
        <v>1833</v>
      </c>
      <c r="B780">
        <v>1</v>
      </c>
      <c r="C780" t="s">
        <v>1831</v>
      </c>
      <c r="D780" t="s">
        <v>1511</v>
      </c>
      <c r="E780" t="s">
        <v>1511</v>
      </c>
      <c r="F780" t="s">
        <v>13024</v>
      </c>
      <c r="G780">
        <v>460</v>
      </c>
      <c r="H780" t="s">
        <v>337</v>
      </c>
      <c r="I780">
        <v>65.168</v>
      </c>
      <c r="J780" t="s">
        <v>337</v>
      </c>
      <c r="K780">
        <v>60.278</v>
      </c>
      <c r="L780">
        <v>4</v>
      </c>
      <c r="M780">
        <v>1</v>
      </c>
      <c r="N780">
        <v>14</v>
      </c>
      <c r="O780">
        <v>10</v>
      </c>
      <c r="P780">
        <v>0</v>
      </c>
      <c r="Q780">
        <v>76</v>
      </c>
      <c r="R780">
        <v>58</v>
      </c>
    </row>
    <row r="781" spans="1:18">
      <c r="A781" t="s">
        <v>1817</v>
      </c>
      <c r="B781">
        <v>2</v>
      </c>
      <c r="C781" t="s">
        <v>1820</v>
      </c>
      <c r="D781" t="s">
        <v>1511</v>
      </c>
      <c r="E781" t="s">
        <v>1511</v>
      </c>
      <c r="F781" t="s">
        <v>13025</v>
      </c>
      <c r="G781">
        <v>461</v>
      </c>
      <c r="H781" t="s">
        <v>337</v>
      </c>
      <c r="I781">
        <v>35</v>
      </c>
      <c r="J781" t="s">
        <v>337</v>
      </c>
      <c r="K781">
        <v>65.559</v>
      </c>
      <c r="L781">
        <v>4</v>
      </c>
      <c r="M781">
        <v>1</v>
      </c>
      <c r="N781">
        <v>14</v>
      </c>
      <c r="O781">
        <v>10</v>
      </c>
      <c r="P781">
        <v>0</v>
      </c>
      <c r="Q781">
        <v>22</v>
      </c>
      <c r="R781">
        <v>73</v>
      </c>
    </row>
    <row r="782" spans="1:18">
      <c r="A782" t="s">
        <v>1822</v>
      </c>
      <c r="B782">
        <v>2</v>
      </c>
      <c r="C782" t="s">
        <v>1826</v>
      </c>
      <c r="D782" t="s">
        <v>1511</v>
      </c>
      <c r="E782" t="s">
        <v>1511</v>
      </c>
      <c r="F782" t="s">
        <v>13025</v>
      </c>
      <c r="G782">
        <v>461</v>
      </c>
      <c r="H782" t="s">
        <v>337</v>
      </c>
      <c r="I782">
        <v>39.211</v>
      </c>
      <c r="J782" t="s">
        <v>337</v>
      </c>
      <c r="K782">
        <v>63.142</v>
      </c>
      <c r="L782">
        <v>4</v>
      </c>
      <c r="M782">
        <v>1</v>
      </c>
      <c r="N782">
        <v>14</v>
      </c>
      <c r="O782">
        <v>10</v>
      </c>
      <c r="P782">
        <v>0</v>
      </c>
      <c r="Q782">
        <v>43</v>
      </c>
      <c r="R782">
        <v>61</v>
      </c>
    </row>
    <row r="783" spans="1:18">
      <c r="A783" t="s">
        <v>4012</v>
      </c>
      <c r="B783">
        <v>1</v>
      </c>
      <c r="C783" t="s">
        <v>1831</v>
      </c>
      <c r="D783" t="s">
        <v>1511</v>
      </c>
      <c r="E783" t="s">
        <v>1511</v>
      </c>
      <c r="F783" t="s">
        <v>13025</v>
      </c>
      <c r="G783">
        <v>461</v>
      </c>
      <c r="H783" t="s">
        <v>337</v>
      </c>
      <c r="J783" t="s">
        <v>337</v>
      </c>
      <c r="K783">
        <v>40</v>
      </c>
      <c r="L783">
        <v>4</v>
      </c>
      <c r="M783">
        <v>1</v>
      </c>
      <c r="N783">
        <v>14</v>
      </c>
      <c r="O783">
        <v>10</v>
      </c>
      <c r="P783">
        <v>0</v>
      </c>
      <c r="Q783">
        <v>78</v>
      </c>
      <c r="R783">
        <v>58</v>
      </c>
    </row>
    <row r="784" spans="1:18">
      <c r="A784" t="s">
        <v>1867</v>
      </c>
      <c r="B784">
        <v>10</v>
      </c>
      <c r="C784" t="s">
        <v>1868</v>
      </c>
      <c r="D784" t="s">
        <v>1511</v>
      </c>
      <c r="E784" t="s">
        <v>1511</v>
      </c>
      <c r="F784" t="s">
        <v>13026</v>
      </c>
      <c r="G784">
        <v>462</v>
      </c>
      <c r="H784" t="s">
        <v>337</v>
      </c>
      <c r="I784">
        <v>68.692</v>
      </c>
      <c r="J784" t="s">
        <v>337</v>
      </c>
      <c r="K784">
        <v>89.358</v>
      </c>
      <c r="L784">
        <v>6</v>
      </c>
      <c r="M784">
        <v>1</v>
      </c>
      <c r="N784">
        <v>8.25</v>
      </c>
      <c r="O784">
        <v>10</v>
      </c>
      <c r="P784">
        <v>0</v>
      </c>
      <c r="Q784">
        <v>56</v>
      </c>
      <c r="R784">
        <v>82</v>
      </c>
    </row>
    <row r="785" spans="1:18">
      <c r="A785" t="s">
        <v>1867</v>
      </c>
      <c r="B785">
        <v>9</v>
      </c>
      <c r="C785" t="s">
        <v>1868</v>
      </c>
      <c r="D785" t="s">
        <v>20</v>
      </c>
      <c r="E785" t="s">
        <v>1511</v>
      </c>
      <c r="F785" t="s">
        <v>13026</v>
      </c>
      <c r="G785">
        <v>462</v>
      </c>
      <c r="H785" t="s">
        <v>337</v>
      </c>
      <c r="I785">
        <v>66.698</v>
      </c>
      <c r="J785" t="s">
        <v>337</v>
      </c>
      <c r="K785">
        <v>92.921</v>
      </c>
      <c r="L785">
        <v>6</v>
      </c>
      <c r="M785">
        <v>1</v>
      </c>
      <c r="N785">
        <v>8.25</v>
      </c>
      <c r="O785">
        <v>10</v>
      </c>
      <c r="P785">
        <v>0</v>
      </c>
      <c r="Q785">
        <v>55</v>
      </c>
      <c r="R785">
        <v>82</v>
      </c>
    </row>
    <row r="786" spans="1:18">
      <c r="A786" t="s">
        <v>1892</v>
      </c>
      <c r="B786">
        <v>8</v>
      </c>
      <c r="C786" t="s">
        <v>1895</v>
      </c>
      <c r="D786" t="s">
        <v>20</v>
      </c>
      <c r="E786" t="s">
        <v>1511</v>
      </c>
      <c r="F786" t="s">
        <v>13026</v>
      </c>
      <c r="G786">
        <v>462</v>
      </c>
      <c r="H786" t="s">
        <v>337</v>
      </c>
      <c r="I786">
        <v>39.385</v>
      </c>
      <c r="J786" t="s">
        <v>337</v>
      </c>
      <c r="K786">
        <v>57.732</v>
      </c>
      <c r="L786">
        <v>3</v>
      </c>
      <c r="M786">
        <v>1</v>
      </c>
      <c r="N786">
        <v>8.25</v>
      </c>
      <c r="O786">
        <v>10</v>
      </c>
      <c r="P786">
        <v>0</v>
      </c>
      <c r="Q786">
        <v>56</v>
      </c>
      <c r="R786">
        <v>98</v>
      </c>
    </row>
    <row r="787" spans="1:18">
      <c r="A787" t="s">
        <v>1892</v>
      </c>
      <c r="B787">
        <v>9</v>
      </c>
      <c r="C787" t="s">
        <v>1895</v>
      </c>
      <c r="D787" t="s">
        <v>1511</v>
      </c>
      <c r="E787" t="s">
        <v>1511</v>
      </c>
      <c r="F787" t="s">
        <v>13026</v>
      </c>
      <c r="G787">
        <v>462</v>
      </c>
      <c r="H787" t="s">
        <v>337</v>
      </c>
      <c r="I787">
        <v>38.706</v>
      </c>
      <c r="J787" t="s">
        <v>337</v>
      </c>
      <c r="K787">
        <v>56.418</v>
      </c>
      <c r="L787">
        <v>3</v>
      </c>
      <c r="M787">
        <v>1</v>
      </c>
      <c r="N787">
        <v>8.25</v>
      </c>
      <c r="O787">
        <v>10</v>
      </c>
      <c r="P787">
        <v>0</v>
      </c>
      <c r="Q787">
        <v>57</v>
      </c>
      <c r="R787">
        <v>98</v>
      </c>
    </row>
    <row r="788" spans="1:18">
      <c r="A788" t="s">
        <v>1916</v>
      </c>
      <c r="B788">
        <v>2</v>
      </c>
      <c r="C788" t="s">
        <v>1917</v>
      </c>
      <c r="D788" t="s">
        <v>20</v>
      </c>
      <c r="E788" t="s">
        <v>1511</v>
      </c>
      <c r="F788" t="s">
        <v>13026</v>
      </c>
      <c r="G788">
        <v>462</v>
      </c>
      <c r="H788" t="s">
        <v>337</v>
      </c>
      <c r="I788">
        <v>71.228</v>
      </c>
      <c r="J788" t="s">
        <v>337</v>
      </c>
      <c r="K788">
        <v>100.503</v>
      </c>
      <c r="L788">
        <v>6</v>
      </c>
      <c r="M788">
        <v>1</v>
      </c>
      <c r="N788">
        <v>8.25</v>
      </c>
      <c r="O788">
        <v>10</v>
      </c>
      <c r="P788">
        <v>0</v>
      </c>
      <c r="Q788">
        <v>58</v>
      </c>
      <c r="R788">
        <v>90</v>
      </c>
    </row>
    <row r="789" spans="1:18">
      <c r="A789" t="s">
        <v>1916</v>
      </c>
      <c r="B789">
        <v>3</v>
      </c>
      <c r="C789" t="s">
        <v>1917</v>
      </c>
      <c r="D789" t="s">
        <v>1511</v>
      </c>
      <c r="E789" t="s">
        <v>1511</v>
      </c>
      <c r="F789" t="s">
        <v>13026</v>
      </c>
      <c r="G789">
        <v>462</v>
      </c>
      <c r="H789" t="s">
        <v>337</v>
      </c>
      <c r="I789">
        <v>71.44</v>
      </c>
      <c r="J789" t="s">
        <v>337</v>
      </c>
      <c r="K789">
        <v>95.419</v>
      </c>
      <c r="L789">
        <v>6</v>
      </c>
      <c r="M789">
        <v>1</v>
      </c>
      <c r="N789">
        <v>8.25</v>
      </c>
      <c r="O789">
        <v>10</v>
      </c>
      <c r="P789">
        <v>0</v>
      </c>
      <c r="Q789">
        <v>59</v>
      </c>
      <c r="R789">
        <v>90</v>
      </c>
    </row>
    <row r="790" spans="1:18">
      <c r="A790" t="s">
        <v>1921</v>
      </c>
      <c r="B790">
        <v>2</v>
      </c>
      <c r="C790" t="s">
        <v>1922</v>
      </c>
      <c r="D790" t="s">
        <v>20</v>
      </c>
      <c r="E790" t="s">
        <v>1511</v>
      </c>
      <c r="F790" t="s">
        <v>13026</v>
      </c>
      <c r="G790">
        <v>462</v>
      </c>
      <c r="H790" t="s">
        <v>337</v>
      </c>
      <c r="I790">
        <v>40.523</v>
      </c>
      <c r="J790" t="s">
        <v>337</v>
      </c>
      <c r="K790">
        <v>62.314</v>
      </c>
      <c r="L790">
        <v>3</v>
      </c>
      <c r="M790">
        <v>1</v>
      </c>
      <c r="N790">
        <v>8.25</v>
      </c>
      <c r="O790">
        <v>10</v>
      </c>
      <c r="P790">
        <v>0</v>
      </c>
      <c r="Q790">
        <v>59</v>
      </c>
      <c r="R790">
        <v>106</v>
      </c>
    </row>
    <row r="791" spans="1:18">
      <c r="A791" t="s">
        <v>1921</v>
      </c>
      <c r="B791">
        <v>3</v>
      </c>
      <c r="C791" t="s">
        <v>1922</v>
      </c>
      <c r="D791" t="s">
        <v>1511</v>
      </c>
      <c r="E791" t="s">
        <v>1511</v>
      </c>
      <c r="F791" t="s">
        <v>13026</v>
      </c>
      <c r="G791">
        <v>462</v>
      </c>
      <c r="H791" t="s">
        <v>337</v>
      </c>
      <c r="I791">
        <v>41.133</v>
      </c>
      <c r="J791" t="s">
        <v>337</v>
      </c>
      <c r="K791">
        <v>59.973</v>
      </c>
      <c r="L791">
        <v>3</v>
      </c>
      <c r="M791">
        <v>1</v>
      </c>
      <c r="N791">
        <v>8.25</v>
      </c>
      <c r="O791">
        <v>10</v>
      </c>
      <c r="P791">
        <v>0</v>
      </c>
      <c r="Q791">
        <v>62</v>
      </c>
      <c r="R791">
        <v>112</v>
      </c>
    </row>
    <row r="792" spans="1:18">
      <c r="A792">
        <v>96178001</v>
      </c>
      <c r="B792" t="s">
        <v>2142</v>
      </c>
      <c r="C792">
        <v>96178091</v>
      </c>
      <c r="D792" t="s">
        <v>1511</v>
      </c>
      <c r="E792" t="s">
        <v>1511</v>
      </c>
      <c r="F792" t="s">
        <v>13027</v>
      </c>
      <c r="G792">
        <v>250</v>
      </c>
      <c r="H792" t="s">
        <v>187</v>
      </c>
      <c r="J792" t="s">
        <v>187</v>
      </c>
      <c r="L792">
        <v>15</v>
      </c>
      <c r="M792">
        <v>1</v>
      </c>
      <c r="N792">
        <v>12</v>
      </c>
      <c r="O792">
        <v>10</v>
      </c>
      <c r="P792">
        <v>0</v>
      </c>
      <c r="Q792">
        <v>5</v>
      </c>
      <c r="R792">
        <v>30</v>
      </c>
    </row>
    <row r="793" spans="1:18">
      <c r="A793" t="s">
        <v>6587</v>
      </c>
      <c r="B793">
        <v>1</v>
      </c>
      <c r="C793" t="s">
        <v>6588</v>
      </c>
      <c r="D793" t="s">
        <v>20</v>
      </c>
      <c r="E793" t="s">
        <v>20</v>
      </c>
      <c r="F793" t="s">
        <v>13027</v>
      </c>
      <c r="G793">
        <v>250</v>
      </c>
      <c r="H793" t="s">
        <v>187</v>
      </c>
      <c r="J793" t="s">
        <v>187</v>
      </c>
      <c r="L793">
        <v>6</v>
      </c>
      <c r="M793">
        <v>1</v>
      </c>
      <c r="N793">
        <v>12</v>
      </c>
      <c r="O793">
        <v>10</v>
      </c>
      <c r="P793">
        <v>0</v>
      </c>
      <c r="Q793">
        <v>58</v>
      </c>
      <c r="R793">
        <v>115</v>
      </c>
    </row>
    <row r="794" spans="1:18">
      <c r="A794" t="s">
        <v>7252</v>
      </c>
      <c r="B794">
        <v>1</v>
      </c>
      <c r="C794" t="s">
        <v>7253</v>
      </c>
      <c r="D794" t="s">
        <v>20</v>
      </c>
      <c r="E794" t="s">
        <v>20</v>
      </c>
      <c r="F794" t="s">
        <v>13027</v>
      </c>
      <c r="G794">
        <v>250</v>
      </c>
      <c r="H794" t="s">
        <v>187</v>
      </c>
      <c r="J794" t="s">
        <v>187</v>
      </c>
      <c r="L794">
        <v>2</v>
      </c>
      <c r="M794">
        <v>1</v>
      </c>
      <c r="N794">
        <v>11</v>
      </c>
      <c r="O794">
        <v>6.6</v>
      </c>
      <c r="P794">
        <v>0</v>
      </c>
      <c r="Q794">
        <v>291</v>
      </c>
      <c r="R794">
        <v>654</v>
      </c>
    </row>
    <row r="795" spans="1:18">
      <c r="A795" t="s">
        <v>6950</v>
      </c>
      <c r="B795">
        <v>1</v>
      </c>
      <c r="C795" t="s">
        <v>6951</v>
      </c>
      <c r="D795" t="s">
        <v>20</v>
      </c>
      <c r="E795" t="s">
        <v>20</v>
      </c>
      <c r="F795" t="s">
        <v>13027</v>
      </c>
      <c r="G795">
        <v>250</v>
      </c>
      <c r="H795" t="s">
        <v>187</v>
      </c>
      <c r="J795" t="s">
        <v>187</v>
      </c>
      <c r="L795">
        <v>2</v>
      </c>
      <c r="M795">
        <v>1</v>
      </c>
      <c r="N795">
        <v>11</v>
      </c>
      <c r="O795">
        <v>6.6</v>
      </c>
      <c r="P795">
        <v>0</v>
      </c>
      <c r="Q795">
        <v>289</v>
      </c>
      <c r="R795">
        <v>255</v>
      </c>
    </row>
    <row r="796" spans="1:18">
      <c r="A796" t="s">
        <v>6954</v>
      </c>
      <c r="B796">
        <v>1</v>
      </c>
      <c r="C796" t="s">
        <v>6955</v>
      </c>
      <c r="D796" t="s">
        <v>20</v>
      </c>
      <c r="E796" t="s">
        <v>20</v>
      </c>
      <c r="F796" t="s">
        <v>13027</v>
      </c>
      <c r="G796">
        <v>250</v>
      </c>
      <c r="H796" t="s">
        <v>187</v>
      </c>
      <c r="J796" t="s">
        <v>187</v>
      </c>
      <c r="L796">
        <v>6</v>
      </c>
      <c r="M796">
        <v>1</v>
      </c>
      <c r="N796">
        <v>11</v>
      </c>
      <c r="O796">
        <v>7.4</v>
      </c>
      <c r="P796">
        <v>0</v>
      </c>
      <c r="Q796">
        <v>2</v>
      </c>
    </row>
    <row r="797" spans="1:18">
      <c r="A797" t="s">
        <v>7174</v>
      </c>
      <c r="B797">
        <v>1</v>
      </c>
      <c r="C797" t="s">
        <v>7175</v>
      </c>
      <c r="D797" t="s">
        <v>20</v>
      </c>
      <c r="E797" t="s">
        <v>20</v>
      </c>
      <c r="F797" t="s">
        <v>13027</v>
      </c>
      <c r="G797">
        <v>250</v>
      </c>
      <c r="H797" t="s">
        <v>187</v>
      </c>
      <c r="J797" t="s">
        <v>187</v>
      </c>
      <c r="L797">
        <v>4</v>
      </c>
      <c r="M797">
        <v>1</v>
      </c>
      <c r="N797">
        <v>8.25</v>
      </c>
      <c r="O797">
        <v>7.4</v>
      </c>
      <c r="P797">
        <v>0</v>
      </c>
      <c r="Q797">
        <v>118</v>
      </c>
      <c r="R797">
        <v>294</v>
      </c>
    </row>
    <row r="798" spans="1:18">
      <c r="A798" t="s">
        <v>7063</v>
      </c>
      <c r="B798">
        <v>1</v>
      </c>
      <c r="C798" t="s">
        <v>7064</v>
      </c>
      <c r="D798" t="s">
        <v>20</v>
      </c>
      <c r="E798" t="s">
        <v>20</v>
      </c>
      <c r="F798" t="s">
        <v>13027</v>
      </c>
      <c r="G798">
        <v>250</v>
      </c>
      <c r="H798" t="s">
        <v>187</v>
      </c>
      <c r="J798" t="s">
        <v>187</v>
      </c>
      <c r="L798">
        <v>9</v>
      </c>
      <c r="M798">
        <v>1</v>
      </c>
      <c r="N798">
        <v>11</v>
      </c>
      <c r="O798">
        <v>8.25</v>
      </c>
      <c r="P798">
        <v>0</v>
      </c>
      <c r="Q798">
        <v>109</v>
      </c>
      <c r="R798">
        <v>45</v>
      </c>
    </row>
    <row r="799" spans="1:18">
      <c r="A799" t="s">
        <v>7068</v>
      </c>
      <c r="B799">
        <v>1</v>
      </c>
      <c r="C799" t="s">
        <v>7069</v>
      </c>
      <c r="D799" t="s">
        <v>20</v>
      </c>
      <c r="E799" t="s">
        <v>20</v>
      </c>
      <c r="F799" t="s">
        <v>13027</v>
      </c>
      <c r="G799">
        <v>250</v>
      </c>
      <c r="H799" t="s">
        <v>187</v>
      </c>
      <c r="J799" t="s">
        <v>187</v>
      </c>
      <c r="L799">
        <v>9</v>
      </c>
      <c r="M799">
        <v>1</v>
      </c>
      <c r="N799">
        <v>11</v>
      </c>
      <c r="O799">
        <v>8.25</v>
      </c>
      <c r="P799">
        <v>0</v>
      </c>
      <c r="Q799">
        <v>91</v>
      </c>
      <c r="R799">
        <v>36</v>
      </c>
    </row>
    <row r="800" spans="1:18">
      <c r="A800" t="s">
        <v>7073</v>
      </c>
      <c r="B800">
        <v>1</v>
      </c>
      <c r="C800" t="s">
        <v>7074</v>
      </c>
      <c r="D800" t="s">
        <v>20</v>
      </c>
      <c r="E800" t="s">
        <v>20</v>
      </c>
      <c r="F800" t="s">
        <v>13027</v>
      </c>
      <c r="G800">
        <v>250</v>
      </c>
      <c r="H800" t="s">
        <v>187</v>
      </c>
      <c r="J800" t="s">
        <v>187</v>
      </c>
      <c r="L800">
        <v>9</v>
      </c>
      <c r="M800">
        <v>1</v>
      </c>
      <c r="N800">
        <v>11</v>
      </c>
      <c r="O800">
        <v>8.25</v>
      </c>
      <c r="P800">
        <v>0</v>
      </c>
      <c r="Q800">
        <v>45</v>
      </c>
      <c r="R800">
        <v>65</v>
      </c>
    </row>
    <row r="801" spans="1:18">
      <c r="A801" t="s">
        <v>7078</v>
      </c>
      <c r="B801">
        <v>1</v>
      </c>
      <c r="C801" t="s">
        <v>7074</v>
      </c>
      <c r="D801" t="s">
        <v>20</v>
      </c>
      <c r="E801" t="s">
        <v>20</v>
      </c>
      <c r="F801" t="s">
        <v>13027</v>
      </c>
      <c r="G801">
        <v>250</v>
      </c>
      <c r="H801" t="s">
        <v>187</v>
      </c>
      <c r="J801" t="s">
        <v>187</v>
      </c>
      <c r="L801">
        <v>9</v>
      </c>
      <c r="M801">
        <v>1</v>
      </c>
      <c r="N801">
        <v>11</v>
      </c>
      <c r="O801">
        <v>8.25</v>
      </c>
      <c r="P801">
        <v>0</v>
      </c>
      <c r="Q801">
        <v>31</v>
      </c>
      <c r="R801">
        <v>50</v>
      </c>
    </row>
    <row r="802" spans="1:18">
      <c r="A802" t="s">
        <v>7130</v>
      </c>
      <c r="B802">
        <v>1</v>
      </c>
      <c r="C802" t="s">
        <v>7131</v>
      </c>
      <c r="D802" t="s">
        <v>20</v>
      </c>
      <c r="E802" t="s">
        <v>20</v>
      </c>
      <c r="F802" t="s">
        <v>13027</v>
      </c>
      <c r="G802">
        <v>250</v>
      </c>
      <c r="H802" t="s">
        <v>187</v>
      </c>
      <c r="J802" t="s">
        <v>187</v>
      </c>
      <c r="L802">
        <v>6</v>
      </c>
      <c r="M802">
        <v>1</v>
      </c>
      <c r="N802">
        <v>11</v>
      </c>
      <c r="O802">
        <v>7.4</v>
      </c>
      <c r="P802">
        <v>0</v>
      </c>
      <c r="Q802">
        <v>90</v>
      </c>
      <c r="R802">
        <v>111</v>
      </c>
    </row>
    <row r="803" spans="1:18">
      <c r="A803" t="s">
        <v>7284</v>
      </c>
      <c r="B803">
        <v>1</v>
      </c>
      <c r="C803" t="s">
        <v>603</v>
      </c>
      <c r="D803" t="s">
        <v>20</v>
      </c>
      <c r="E803" t="s">
        <v>20</v>
      </c>
      <c r="F803" t="s">
        <v>13027</v>
      </c>
      <c r="G803">
        <v>250</v>
      </c>
      <c r="H803" t="s">
        <v>187</v>
      </c>
      <c r="J803" t="s">
        <v>187</v>
      </c>
      <c r="L803">
        <v>4</v>
      </c>
      <c r="M803">
        <v>1</v>
      </c>
      <c r="N803">
        <v>11</v>
      </c>
      <c r="O803">
        <v>6.6</v>
      </c>
      <c r="P803">
        <v>0</v>
      </c>
      <c r="Q803">
        <v>40</v>
      </c>
      <c r="R803">
        <v>61</v>
      </c>
    </row>
    <row r="804" spans="1:18">
      <c r="A804" t="s">
        <v>7187</v>
      </c>
      <c r="B804">
        <v>1</v>
      </c>
      <c r="C804" t="s">
        <v>7188</v>
      </c>
      <c r="D804" t="s">
        <v>20</v>
      </c>
      <c r="E804" t="s">
        <v>20</v>
      </c>
      <c r="F804" t="s">
        <v>13027</v>
      </c>
      <c r="G804">
        <v>250</v>
      </c>
      <c r="H804" t="s">
        <v>187</v>
      </c>
      <c r="J804" t="s">
        <v>187</v>
      </c>
      <c r="L804">
        <v>6</v>
      </c>
      <c r="M804">
        <v>1</v>
      </c>
      <c r="N804">
        <v>10</v>
      </c>
      <c r="O804">
        <v>8.25</v>
      </c>
      <c r="P804">
        <v>0</v>
      </c>
      <c r="Q804">
        <v>52</v>
      </c>
      <c r="R804">
        <v>58</v>
      </c>
    </row>
    <row r="805" spans="1:18">
      <c r="A805" t="s">
        <v>7194</v>
      </c>
      <c r="B805">
        <v>1</v>
      </c>
      <c r="C805" t="s">
        <v>1954</v>
      </c>
      <c r="D805" t="s">
        <v>20</v>
      </c>
      <c r="E805" t="s">
        <v>20</v>
      </c>
      <c r="F805" t="s">
        <v>13027</v>
      </c>
      <c r="G805">
        <v>250</v>
      </c>
      <c r="H805" t="s">
        <v>187</v>
      </c>
      <c r="I805">
        <v>35</v>
      </c>
      <c r="J805" t="s">
        <v>187</v>
      </c>
      <c r="K805">
        <v>40</v>
      </c>
      <c r="L805">
        <v>3</v>
      </c>
      <c r="M805">
        <v>1</v>
      </c>
      <c r="N805">
        <v>12</v>
      </c>
      <c r="O805">
        <v>10</v>
      </c>
      <c r="P805">
        <v>0</v>
      </c>
      <c r="Q805">
        <v>112</v>
      </c>
      <c r="R805">
        <v>190</v>
      </c>
    </row>
    <row r="806" spans="1:18">
      <c r="A806" t="s">
        <v>7196</v>
      </c>
      <c r="B806">
        <v>1</v>
      </c>
      <c r="C806" t="s">
        <v>1954</v>
      </c>
      <c r="D806" t="s">
        <v>20</v>
      </c>
      <c r="E806" t="s">
        <v>20</v>
      </c>
      <c r="F806" t="s">
        <v>13027</v>
      </c>
      <c r="G806">
        <v>250</v>
      </c>
      <c r="H806" t="s">
        <v>187</v>
      </c>
      <c r="I806">
        <v>35</v>
      </c>
      <c r="J806" t="s">
        <v>187</v>
      </c>
      <c r="K806">
        <v>40</v>
      </c>
      <c r="L806">
        <v>3</v>
      </c>
      <c r="M806">
        <v>1</v>
      </c>
      <c r="N806">
        <v>12</v>
      </c>
      <c r="O806">
        <v>10</v>
      </c>
      <c r="P806">
        <v>0</v>
      </c>
      <c r="Q806">
        <v>145</v>
      </c>
      <c r="R806">
        <v>216</v>
      </c>
    </row>
    <row r="807" spans="1:18">
      <c r="A807" t="s">
        <v>7216</v>
      </c>
      <c r="B807">
        <v>1</v>
      </c>
      <c r="C807" t="s">
        <v>7217</v>
      </c>
      <c r="D807" t="s">
        <v>20</v>
      </c>
      <c r="E807" t="s">
        <v>20</v>
      </c>
      <c r="F807" t="s">
        <v>13027</v>
      </c>
      <c r="G807">
        <v>250</v>
      </c>
      <c r="H807" t="s">
        <v>187</v>
      </c>
      <c r="J807" t="s">
        <v>187</v>
      </c>
      <c r="L807">
        <v>2</v>
      </c>
      <c r="M807">
        <v>1</v>
      </c>
      <c r="N807">
        <v>7</v>
      </c>
      <c r="O807">
        <v>5.4</v>
      </c>
      <c r="P807">
        <v>0</v>
      </c>
      <c r="Q807">
        <v>235</v>
      </c>
      <c r="R807">
        <v>224</v>
      </c>
    </row>
    <row r="808" spans="1:18">
      <c r="A808" t="s">
        <v>7220</v>
      </c>
      <c r="B808">
        <v>1</v>
      </c>
      <c r="C808" t="s">
        <v>7221</v>
      </c>
      <c r="D808" t="s">
        <v>20</v>
      </c>
      <c r="E808" t="s">
        <v>20</v>
      </c>
      <c r="F808" t="s">
        <v>13027</v>
      </c>
      <c r="G808">
        <v>250</v>
      </c>
      <c r="H808" t="s">
        <v>187</v>
      </c>
      <c r="J808" t="s">
        <v>187</v>
      </c>
      <c r="L808">
        <v>4</v>
      </c>
      <c r="M808">
        <v>1</v>
      </c>
      <c r="N808">
        <v>7.4</v>
      </c>
      <c r="O808">
        <v>8.25</v>
      </c>
      <c r="P808">
        <v>0</v>
      </c>
      <c r="Q808">
        <v>452</v>
      </c>
      <c r="R808">
        <v>653</v>
      </c>
    </row>
    <row r="809" spans="1:18">
      <c r="A809" t="s">
        <v>7224</v>
      </c>
      <c r="B809">
        <v>1</v>
      </c>
      <c r="C809" t="s">
        <v>7225</v>
      </c>
      <c r="D809" t="s">
        <v>20</v>
      </c>
      <c r="E809" t="s">
        <v>20</v>
      </c>
      <c r="F809" t="s">
        <v>13027</v>
      </c>
      <c r="G809">
        <v>250</v>
      </c>
      <c r="H809" t="s">
        <v>187</v>
      </c>
      <c r="J809" t="s">
        <v>187</v>
      </c>
      <c r="L809">
        <v>4</v>
      </c>
      <c r="M809">
        <v>1</v>
      </c>
      <c r="N809">
        <v>7.4</v>
      </c>
      <c r="O809">
        <v>8.25</v>
      </c>
      <c r="P809">
        <v>0</v>
      </c>
      <c r="Q809">
        <v>437</v>
      </c>
      <c r="R809">
        <v>621</v>
      </c>
    </row>
    <row r="810" spans="1:18">
      <c r="A810" t="s">
        <v>7228</v>
      </c>
      <c r="B810">
        <v>1</v>
      </c>
      <c r="C810" t="s">
        <v>7229</v>
      </c>
      <c r="D810" t="s">
        <v>20</v>
      </c>
      <c r="E810" t="s">
        <v>20</v>
      </c>
      <c r="F810" t="s">
        <v>13027</v>
      </c>
      <c r="G810">
        <v>250</v>
      </c>
      <c r="H810" t="s">
        <v>187</v>
      </c>
      <c r="J810" t="s">
        <v>187</v>
      </c>
      <c r="L810">
        <v>2</v>
      </c>
      <c r="M810">
        <v>1</v>
      </c>
      <c r="N810">
        <v>11</v>
      </c>
      <c r="O810">
        <v>5.4</v>
      </c>
      <c r="P810">
        <v>0</v>
      </c>
      <c r="Q810">
        <v>99</v>
      </c>
      <c r="R810">
        <v>206</v>
      </c>
    </row>
    <row r="811" spans="1:18">
      <c r="A811" t="s">
        <v>7241</v>
      </c>
      <c r="B811">
        <v>1</v>
      </c>
      <c r="C811" t="s">
        <v>7242</v>
      </c>
      <c r="D811" t="s">
        <v>20</v>
      </c>
      <c r="E811" t="s">
        <v>20</v>
      </c>
      <c r="F811" t="s">
        <v>13027</v>
      </c>
      <c r="G811">
        <v>250</v>
      </c>
      <c r="H811" t="s">
        <v>187</v>
      </c>
      <c r="J811" t="s">
        <v>187</v>
      </c>
      <c r="L811">
        <v>4</v>
      </c>
      <c r="M811">
        <v>1</v>
      </c>
      <c r="N811">
        <v>10</v>
      </c>
      <c r="O811">
        <v>4.75</v>
      </c>
      <c r="P811">
        <v>0</v>
      </c>
      <c r="Q811">
        <v>1</v>
      </c>
    </row>
    <row r="812" spans="1:18">
      <c r="A812" t="s">
        <v>7246</v>
      </c>
      <c r="B812">
        <v>1</v>
      </c>
      <c r="C812" t="s">
        <v>7247</v>
      </c>
      <c r="D812" t="s">
        <v>20</v>
      </c>
      <c r="E812" t="s">
        <v>20</v>
      </c>
      <c r="F812" t="s">
        <v>13027</v>
      </c>
      <c r="G812">
        <v>250</v>
      </c>
      <c r="H812" t="s">
        <v>187</v>
      </c>
      <c r="J812" t="s">
        <v>187</v>
      </c>
      <c r="L812">
        <v>2</v>
      </c>
      <c r="M812">
        <v>1</v>
      </c>
      <c r="N812">
        <v>11</v>
      </c>
      <c r="O812">
        <v>6.6</v>
      </c>
      <c r="P812">
        <v>0</v>
      </c>
      <c r="Q812">
        <v>243</v>
      </c>
      <c r="R812">
        <v>735</v>
      </c>
    </row>
    <row r="813" spans="1:18">
      <c r="A813" t="s">
        <v>7261</v>
      </c>
      <c r="B813">
        <v>1</v>
      </c>
      <c r="C813" t="s">
        <v>7262</v>
      </c>
      <c r="D813" t="s">
        <v>20</v>
      </c>
      <c r="E813" t="s">
        <v>20</v>
      </c>
      <c r="F813" t="s">
        <v>13027</v>
      </c>
      <c r="G813">
        <v>250</v>
      </c>
      <c r="H813" t="s">
        <v>187</v>
      </c>
      <c r="J813" t="s">
        <v>187</v>
      </c>
      <c r="L813">
        <v>4</v>
      </c>
      <c r="M813">
        <v>1</v>
      </c>
      <c r="N813">
        <v>7.4</v>
      </c>
      <c r="O813">
        <v>8.25</v>
      </c>
      <c r="P813">
        <v>0</v>
      </c>
      <c r="Q813">
        <v>357</v>
      </c>
      <c r="R813">
        <v>335</v>
      </c>
    </row>
    <row r="814" spans="1:18">
      <c r="A814" t="s">
        <v>7328</v>
      </c>
      <c r="B814">
        <v>1</v>
      </c>
      <c r="C814" t="s">
        <v>7253</v>
      </c>
      <c r="D814" t="s">
        <v>20</v>
      </c>
      <c r="E814" t="s">
        <v>20</v>
      </c>
      <c r="F814" t="s">
        <v>13027</v>
      </c>
      <c r="G814">
        <v>250</v>
      </c>
      <c r="H814" t="s">
        <v>187</v>
      </c>
      <c r="J814" t="s">
        <v>187</v>
      </c>
      <c r="L814">
        <v>2</v>
      </c>
      <c r="M814">
        <v>1</v>
      </c>
      <c r="N814">
        <v>11</v>
      </c>
      <c r="O814">
        <v>6.6</v>
      </c>
      <c r="P814">
        <v>0</v>
      </c>
      <c r="Q814">
        <v>290</v>
      </c>
      <c r="R814">
        <v>649</v>
      </c>
    </row>
    <row r="815" spans="1:18">
      <c r="A815" t="s">
        <v>7287</v>
      </c>
      <c r="B815">
        <v>1</v>
      </c>
      <c r="C815" t="s">
        <v>7288</v>
      </c>
      <c r="D815" t="s">
        <v>20</v>
      </c>
      <c r="E815" t="s">
        <v>20</v>
      </c>
      <c r="F815" t="s">
        <v>13027</v>
      </c>
      <c r="G815">
        <v>250</v>
      </c>
      <c r="H815" t="s">
        <v>187</v>
      </c>
      <c r="J815" t="s">
        <v>187</v>
      </c>
      <c r="L815">
        <v>4</v>
      </c>
      <c r="M815">
        <v>1</v>
      </c>
      <c r="N815">
        <v>7.4</v>
      </c>
      <c r="O815">
        <v>8.25</v>
      </c>
      <c r="P815">
        <v>0</v>
      </c>
      <c r="Q815">
        <v>332</v>
      </c>
      <c r="R815">
        <v>313</v>
      </c>
    </row>
    <row r="816" spans="1:18">
      <c r="A816" t="s">
        <v>7088</v>
      </c>
      <c r="B816">
        <v>1</v>
      </c>
      <c r="C816" t="s">
        <v>7089</v>
      </c>
      <c r="D816" t="s">
        <v>20</v>
      </c>
      <c r="E816" t="s">
        <v>20</v>
      </c>
      <c r="F816" t="s">
        <v>13027</v>
      </c>
      <c r="G816">
        <v>250</v>
      </c>
      <c r="H816" t="s">
        <v>187</v>
      </c>
      <c r="J816" t="s">
        <v>187</v>
      </c>
      <c r="L816">
        <v>35</v>
      </c>
      <c r="M816">
        <v>1</v>
      </c>
      <c r="N816">
        <v>10</v>
      </c>
      <c r="O816">
        <v>6.6</v>
      </c>
      <c r="P816">
        <v>0</v>
      </c>
      <c r="Q816">
        <v>1</v>
      </c>
    </row>
    <row r="817" spans="1:18">
      <c r="A817" t="s">
        <v>7053</v>
      </c>
      <c r="B817">
        <v>1</v>
      </c>
      <c r="C817" t="s">
        <v>7054</v>
      </c>
      <c r="D817" t="s">
        <v>20</v>
      </c>
      <c r="E817" t="s">
        <v>20</v>
      </c>
      <c r="F817" t="s">
        <v>13027</v>
      </c>
      <c r="G817">
        <v>250</v>
      </c>
      <c r="H817" t="s">
        <v>187</v>
      </c>
      <c r="J817" t="s">
        <v>187</v>
      </c>
      <c r="L817">
        <v>4</v>
      </c>
      <c r="M817">
        <v>1</v>
      </c>
      <c r="N817">
        <v>10</v>
      </c>
      <c r="O817">
        <v>6.6</v>
      </c>
      <c r="P817">
        <v>0</v>
      </c>
      <c r="Q817">
        <v>122</v>
      </c>
      <c r="R817">
        <v>53</v>
      </c>
    </row>
    <row r="818" spans="1:18">
      <c r="A818" t="s">
        <v>7126</v>
      </c>
      <c r="B818">
        <v>1</v>
      </c>
      <c r="C818" t="s">
        <v>7127</v>
      </c>
      <c r="D818" t="s">
        <v>20</v>
      </c>
      <c r="E818" t="s">
        <v>20</v>
      </c>
      <c r="F818" t="s">
        <v>13027</v>
      </c>
      <c r="G818">
        <v>250</v>
      </c>
      <c r="H818" t="s">
        <v>187</v>
      </c>
      <c r="J818" t="s">
        <v>187</v>
      </c>
      <c r="L818">
        <v>6</v>
      </c>
      <c r="M818">
        <v>1</v>
      </c>
      <c r="N818">
        <v>11</v>
      </c>
      <c r="O818">
        <v>7.4</v>
      </c>
      <c r="P818">
        <v>0</v>
      </c>
      <c r="Q818">
        <v>78</v>
      </c>
      <c r="R818">
        <v>119</v>
      </c>
    </row>
    <row r="819" spans="1:18">
      <c r="A819" t="s">
        <v>7320</v>
      </c>
      <c r="B819">
        <v>1</v>
      </c>
      <c r="C819" t="s">
        <v>7321</v>
      </c>
      <c r="D819" t="s">
        <v>20</v>
      </c>
      <c r="E819" t="s">
        <v>20</v>
      </c>
      <c r="F819" t="s">
        <v>13027</v>
      </c>
      <c r="G819">
        <v>250</v>
      </c>
      <c r="H819" t="s">
        <v>187</v>
      </c>
      <c r="J819" t="s">
        <v>187</v>
      </c>
      <c r="L819">
        <v>2</v>
      </c>
      <c r="M819">
        <v>1</v>
      </c>
      <c r="N819">
        <v>7</v>
      </c>
      <c r="O819">
        <v>5.4</v>
      </c>
      <c r="P819">
        <v>0</v>
      </c>
      <c r="Q819">
        <v>235</v>
      </c>
      <c r="R819">
        <v>224</v>
      </c>
    </row>
    <row r="820" spans="1:18">
      <c r="A820" t="s">
        <v>7324</v>
      </c>
      <c r="B820">
        <v>1</v>
      </c>
      <c r="C820" t="s">
        <v>7325</v>
      </c>
      <c r="D820" t="s">
        <v>20</v>
      </c>
      <c r="E820" t="s">
        <v>20</v>
      </c>
      <c r="F820" t="s">
        <v>13027</v>
      </c>
      <c r="G820">
        <v>250</v>
      </c>
      <c r="H820" t="s">
        <v>187</v>
      </c>
      <c r="J820" t="s">
        <v>187</v>
      </c>
      <c r="L820">
        <v>3</v>
      </c>
      <c r="M820">
        <v>1</v>
      </c>
      <c r="N820">
        <v>12</v>
      </c>
      <c r="O820">
        <v>6.6</v>
      </c>
      <c r="P820">
        <v>0</v>
      </c>
      <c r="Q820">
        <v>332</v>
      </c>
      <c r="R820">
        <v>262</v>
      </c>
    </row>
    <row r="821" spans="1:18">
      <c r="A821" t="s">
        <v>7343</v>
      </c>
      <c r="B821">
        <v>1</v>
      </c>
      <c r="C821" t="s">
        <v>7344</v>
      </c>
      <c r="D821" t="s">
        <v>20</v>
      </c>
      <c r="E821" t="s">
        <v>20</v>
      </c>
      <c r="F821" t="s">
        <v>13027</v>
      </c>
      <c r="G821">
        <v>250</v>
      </c>
      <c r="H821" t="s">
        <v>187</v>
      </c>
      <c r="J821" t="s">
        <v>187</v>
      </c>
      <c r="L821">
        <v>6</v>
      </c>
      <c r="M821">
        <v>1</v>
      </c>
      <c r="N821">
        <v>11</v>
      </c>
      <c r="O821">
        <v>8.25</v>
      </c>
      <c r="P821">
        <v>0</v>
      </c>
      <c r="Q821">
        <v>74</v>
      </c>
      <c r="R821">
        <v>51</v>
      </c>
    </row>
    <row r="822" spans="1:18">
      <c r="A822" t="s">
        <v>7384</v>
      </c>
      <c r="B822">
        <v>1</v>
      </c>
      <c r="C822" t="s">
        <v>7385</v>
      </c>
      <c r="D822" t="s">
        <v>20</v>
      </c>
      <c r="E822" t="s">
        <v>20</v>
      </c>
      <c r="F822" t="s">
        <v>13027</v>
      </c>
      <c r="G822">
        <v>250</v>
      </c>
      <c r="H822" t="s">
        <v>337</v>
      </c>
      <c r="J822" t="s">
        <v>337</v>
      </c>
      <c r="L822">
        <v>2</v>
      </c>
      <c r="M822">
        <v>1</v>
      </c>
      <c r="N822">
        <v>11</v>
      </c>
      <c r="O822">
        <v>6.6</v>
      </c>
      <c r="P822">
        <v>0</v>
      </c>
      <c r="Q822">
        <v>298</v>
      </c>
      <c r="R822">
        <v>621</v>
      </c>
    </row>
    <row r="823" spans="1:18">
      <c r="A823" t="s">
        <v>7377</v>
      </c>
      <c r="B823">
        <v>1</v>
      </c>
      <c r="C823" t="s">
        <v>940</v>
      </c>
      <c r="D823" t="s">
        <v>20</v>
      </c>
      <c r="E823" t="s">
        <v>20</v>
      </c>
      <c r="F823" t="s">
        <v>13027</v>
      </c>
      <c r="G823">
        <v>250</v>
      </c>
      <c r="H823" t="s">
        <v>187</v>
      </c>
      <c r="J823" t="s">
        <v>187</v>
      </c>
      <c r="L823">
        <v>10</v>
      </c>
      <c r="M823">
        <v>1</v>
      </c>
      <c r="N823">
        <v>11</v>
      </c>
      <c r="O823">
        <v>8.25</v>
      </c>
      <c r="P823">
        <v>0</v>
      </c>
      <c r="Q823">
        <v>25</v>
      </c>
      <c r="R823">
        <v>27</v>
      </c>
    </row>
    <row r="824" spans="1:18">
      <c r="A824" t="s">
        <v>7397</v>
      </c>
      <c r="B824">
        <v>1</v>
      </c>
      <c r="C824" t="s">
        <v>7398</v>
      </c>
      <c r="D824" t="s">
        <v>20</v>
      </c>
      <c r="E824" t="s">
        <v>20</v>
      </c>
      <c r="F824" t="s">
        <v>13027</v>
      </c>
      <c r="G824">
        <v>250</v>
      </c>
      <c r="H824" t="s">
        <v>187</v>
      </c>
      <c r="J824" t="s">
        <v>187</v>
      </c>
      <c r="L824">
        <v>10</v>
      </c>
      <c r="M824">
        <v>1</v>
      </c>
      <c r="N824">
        <v>11</v>
      </c>
      <c r="O824">
        <v>8.25</v>
      </c>
      <c r="P824">
        <v>0</v>
      </c>
      <c r="Q824">
        <v>198</v>
      </c>
      <c r="R824">
        <v>220</v>
      </c>
    </row>
    <row r="825" spans="1:18">
      <c r="A825" t="s">
        <v>7471</v>
      </c>
      <c r="B825">
        <v>1</v>
      </c>
      <c r="C825" t="s">
        <v>7472</v>
      </c>
      <c r="D825" t="s">
        <v>20</v>
      </c>
      <c r="E825" t="s">
        <v>20</v>
      </c>
      <c r="F825" t="s">
        <v>13027</v>
      </c>
      <c r="G825">
        <v>250</v>
      </c>
      <c r="H825" t="s">
        <v>187</v>
      </c>
      <c r="J825" t="s">
        <v>187</v>
      </c>
      <c r="L825">
        <v>4</v>
      </c>
      <c r="M825">
        <v>1</v>
      </c>
      <c r="N825">
        <v>10</v>
      </c>
      <c r="O825">
        <v>6.6</v>
      </c>
      <c r="P825">
        <v>0</v>
      </c>
      <c r="Q825">
        <v>122</v>
      </c>
      <c r="R825">
        <v>53</v>
      </c>
    </row>
    <row r="826" spans="1:18">
      <c r="A826" t="s">
        <v>8668</v>
      </c>
      <c r="B826">
        <v>1</v>
      </c>
      <c r="C826" t="s">
        <v>8669</v>
      </c>
      <c r="D826" t="s">
        <v>20</v>
      </c>
      <c r="E826" t="s">
        <v>20</v>
      </c>
      <c r="F826" t="s">
        <v>13027</v>
      </c>
      <c r="G826">
        <v>250</v>
      </c>
      <c r="H826" t="s">
        <v>187</v>
      </c>
      <c r="J826" t="s">
        <v>187</v>
      </c>
      <c r="L826">
        <v>10</v>
      </c>
      <c r="M826">
        <v>1</v>
      </c>
      <c r="N826">
        <v>11</v>
      </c>
      <c r="O826">
        <v>8.25</v>
      </c>
      <c r="P826">
        <v>0</v>
      </c>
      <c r="Q826">
        <v>25</v>
      </c>
      <c r="R826">
        <v>26</v>
      </c>
    </row>
    <row r="827" spans="1:18">
      <c r="A827" t="s">
        <v>9622</v>
      </c>
      <c r="B827">
        <v>1</v>
      </c>
      <c r="C827" t="s">
        <v>9618</v>
      </c>
      <c r="D827" t="s">
        <v>20</v>
      </c>
      <c r="E827" t="s">
        <v>20</v>
      </c>
      <c r="F827" t="s">
        <v>13027</v>
      </c>
      <c r="G827">
        <v>250</v>
      </c>
      <c r="H827" t="s">
        <v>224</v>
      </c>
      <c r="J827" t="s">
        <v>224</v>
      </c>
      <c r="L827">
        <v>9</v>
      </c>
      <c r="M827">
        <v>1</v>
      </c>
      <c r="N827">
        <v>8.25</v>
      </c>
      <c r="O827">
        <v>10</v>
      </c>
      <c r="P827">
        <v>0</v>
      </c>
      <c r="Q827">
        <v>9</v>
      </c>
      <c r="R827">
        <v>12</v>
      </c>
    </row>
    <row r="828" spans="1:18">
      <c r="A828" t="s">
        <v>10881</v>
      </c>
      <c r="B828">
        <v>1</v>
      </c>
      <c r="C828" t="s">
        <v>10882</v>
      </c>
      <c r="D828" t="s">
        <v>20</v>
      </c>
      <c r="E828" t="s">
        <v>1511</v>
      </c>
      <c r="F828" t="s">
        <v>13027</v>
      </c>
      <c r="G828">
        <v>250</v>
      </c>
      <c r="H828" t="s">
        <v>258</v>
      </c>
      <c r="J828" t="s">
        <v>258</v>
      </c>
      <c r="L828">
        <v>8</v>
      </c>
      <c r="M828">
        <v>1</v>
      </c>
      <c r="N828">
        <v>11</v>
      </c>
      <c r="O828">
        <v>9.4</v>
      </c>
      <c r="P828">
        <v>0</v>
      </c>
      <c r="Q828">
        <v>113</v>
      </c>
      <c r="R828">
        <v>8</v>
      </c>
    </row>
    <row r="829" spans="1:18">
      <c r="A829" t="s">
        <v>3734</v>
      </c>
      <c r="B829">
        <v>1</v>
      </c>
      <c r="C829" t="s">
        <v>3226</v>
      </c>
      <c r="D829" t="s">
        <v>20</v>
      </c>
      <c r="E829" t="s">
        <v>20</v>
      </c>
      <c r="F829" t="s">
        <v>12596</v>
      </c>
      <c r="G829">
        <v>491</v>
      </c>
      <c r="H829" t="s">
        <v>123</v>
      </c>
      <c r="I829">
        <v>71.76</v>
      </c>
      <c r="J829" t="s">
        <v>123</v>
      </c>
      <c r="K829">
        <v>73.056</v>
      </c>
      <c r="L829">
        <v>6</v>
      </c>
      <c r="M829">
        <v>1</v>
      </c>
      <c r="N829">
        <v>11</v>
      </c>
      <c r="O829">
        <v>8.25</v>
      </c>
      <c r="P829">
        <v>0</v>
      </c>
      <c r="Q829">
        <v>97</v>
      </c>
      <c r="R829">
        <v>157</v>
      </c>
    </row>
    <row r="830" spans="1:18">
      <c r="A830" t="s">
        <v>3738</v>
      </c>
      <c r="B830">
        <v>1</v>
      </c>
      <c r="C830" t="s">
        <v>3230</v>
      </c>
      <c r="D830" t="s">
        <v>20</v>
      </c>
      <c r="E830" t="s">
        <v>20</v>
      </c>
      <c r="F830" t="s">
        <v>12596</v>
      </c>
      <c r="G830">
        <v>491</v>
      </c>
      <c r="H830" t="s">
        <v>123</v>
      </c>
      <c r="I830">
        <v>45</v>
      </c>
      <c r="J830" t="s">
        <v>123</v>
      </c>
      <c r="K830">
        <v>54</v>
      </c>
      <c r="L830">
        <v>4</v>
      </c>
      <c r="M830">
        <v>1</v>
      </c>
      <c r="N830">
        <v>12</v>
      </c>
      <c r="O830">
        <v>10</v>
      </c>
      <c r="P830">
        <v>0</v>
      </c>
      <c r="Q830">
        <v>168</v>
      </c>
      <c r="R830">
        <v>187</v>
      </c>
    </row>
    <row r="831" spans="1:18">
      <c r="A831" t="s">
        <v>8753</v>
      </c>
      <c r="B831">
        <v>1</v>
      </c>
      <c r="C831" t="s">
        <v>3230</v>
      </c>
      <c r="D831" t="s">
        <v>20</v>
      </c>
      <c r="E831" t="s">
        <v>20</v>
      </c>
      <c r="F831" t="s">
        <v>12596</v>
      </c>
      <c r="G831">
        <v>491</v>
      </c>
      <c r="H831" t="s">
        <v>123</v>
      </c>
      <c r="J831" t="s">
        <v>123</v>
      </c>
      <c r="L831">
        <v>4</v>
      </c>
      <c r="M831">
        <v>1</v>
      </c>
      <c r="N831">
        <v>12</v>
      </c>
      <c r="O831">
        <v>10</v>
      </c>
      <c r="P831">
        <v>0</v>
      </c>
      <c r="Q831">
        <v>169</v>
      </c>
      <c r="R831">
        <v>188</v>
      </c>
    </row>
    <row r="832" spans="1:18">
      <c r="A832" t="s">
        <v>7846</v>
      </c>
      <c r="B832">
        <v>1</v>
      </c>
      <c r="C832" t="s">
        <v>7608</v>
      </c>
      <c r="D832" t="s">
        <v>20</v>
      </c>
      <c r="E832" t="s">
        <v>20</v>
      </c>
      <c r="F832" t="s">
        <v>12597</v>
      </c>
      <c r="G832">
        <v>377</v>
      </c>
      <c r="H832" t="s">
        <v>337</v>
      </c>
      <c r="I832">
        <v>90</v>
      </c>
      <c r="J832" t="s">
        <v>337</v>
      </c>
      <c r="K832">
        <v>50</v>
      </c>
      <c r="L832">
        <v>6</v>
      </c>
      <c r="M832">
        <v>1</v>
      </c>
      <c r="N832">
        <v>11</v>
      </c>
      <c r="O832">
        <v>8.25</v>
      </c>
      <c r="P832">
        <v>0</v>
      </c>
      <c r="Q832">
        <v>76</v>
      </c>
      <c r="R832">
        <v>51</v>
      </c>
    </row>
    <row r="833" spans="1:18">
      <c r="A833" t="s">
        <v>5380</v>
      </c>
      <c r="B833">
        <v>1</v>
      </c>
      <c r="C833" t="s">
        <v>5381</v>
      </c>
      <c r="D833" t="s">
        <v>20</v>
      </c>
      <c r="E833" t="s">
        <v>20</v>
      </c>
      <c r="F833" t="s">
        <v>13028</v>
      </c>
      <c r="G833">
        <v>500</v>
      </c>
      <c r="H833" t="s">
        <v>337</v>
      </c>
      <c r="J833" t="s">
        <v>337</v>
      </c>
      <c r="L833">
        <v>4</v>
      </c>
      <c r="M833">
        <v>1</v>
      </c>
      <c r="N833">
        <v>11</v>
      </c>
      <c r="O833">
        <v>7.4</v>
      </c>
      <c r="P833">
        <v>0</v>
      </c>
      <c r="Q833">
        <v>62</v>
      </c>
      <c r="R833">
        <v>125</v>
      </c>
    </row>
    <row r="834" spans="1:18">
      <c r="A834" t="s">
        <v>5406</v>
      </c>
      <c r="B834">
        <v>1</v>
      </c>
      <c r="C834" t="s">
        <v>5407</v>
      </c>
      <c r="D834" t="s">
        <v>20</v>
      </c>
      <c r="E834" t="s">
        <v>20</v>
      </c>
      <c r="F834" t="s">
        <v>13028</v>
      </c>
      <c r="G834">
        <v>500</v>
      </c>
      <c r="H834" t="s">
        <v>337</v>
      </c>
      <c r="J834" t="s">
        <v>337</v>
      </c>
      <c r="L834">
        <v>4</v>
      </c>
      <c r="M834">
        <v>1</v>
      </c>
      <c r="N834">
        <v>11</v>
      </c>
      <c r="O834">
        <v>7.4</v>
      </c>
      <c r="P834">
        <v>0</v>
      </c>
      <c r="Q834">
        <v>21</v>
      </c>
      <c r="R834">
        <v>1</v>
      </c>
    </row>
    <row r="835" spans="1:18">
      <c r="A835" t="s">
        <v>5257</v>
      </c>
      <c r="B835">
        <v>1</v>
      </c>
      <c r="C835" t="s">
        <v>5258</v>
      </c>
      <c r="D835" t="s">
        <v>20</v>
      </c>
      <c r="E835" t="s">
        <v>20</v>
      </c>
      <c r="F835" t="s">
        <v>13028</v>
      </c>
      <c r="G835">
        <v>500</v>
      </c>
      <c r="H835" t="s">
        <v>72</v>
      </c>
      <c r="J835" t="s">
        <v>187</v>
      </c>
      <c r="L835">
        <v>4</v>
      </c>
      <c r="M835">
        <v>1</v>
      </c>
      <c r="N835">
        <v>11</v>
      </c>
      <c r="O835">
        <v>7.4</v>
      </c>
      <c r="P835">
        <v>0</v>
      </c>
      <c r="Q835">
        <v>62</v>
      </c>
      <c r="R835">
        <v>125</v>
      </c>
    </row>
    <row r="836" spans="1:18">
      <c r="A836" t="s">
        <v>5346</v>
      </c>
      <c r="B836">
        <v>1</v>
      </c>
      <c r="C836" t="s">
        <v>5347</v>
      </c>
      <c r="D836" t="s">
        <v>20</v>
      </c>
      <c r="E836" t="s">
        <v>20</v>
      </c>
      <c r="F836" t="s">
        <v>13028</v>
      </c>
      <c r="G836">
        <v>500</v>
      </c>
      <c r="H836" t="s">
        <v>72</v>
      </c>
      <c r="J836" t="s">
        <v>187</v>
      </c>
      <c r="L836">
        <v>4</v>
      </c>
      <c r="M836">
        <v>1</v>
      </c>
      <c r="N836">
        <v>11</v>
      </c>
      <c r="O836">
        <v>7.4</v>
      </c>
      <c r="P836">
        <v>0</v>
      </c>
      <c r="Q836">
        <v>201</v>
      </c>
      <c r="R836">
        <v>238</v>
      </c>
    </row>
    <row r="837" spans="1:18">
      <c r="A837" t="s">
        <v>6017</v>
      </c>
      <c r="B837">
        <v>1</v>
      </c>
      <c r="C837" t="s">
        <v>6018</v>
      </c>
      <c r="D837" t="s">
        <v>20</v>
      </c>
      <c r="E837" t="s">
        <v>20</v>
      </c>
      <c r="F837" t="s">
        <v>13028</v>
      </c>
      <c r="G837">
        <v>500</v>
      </c>
      <c r="H837" t="s">
        <v>187</v>
      </c>
      <c r="J837" t="s">
        <v>187</v>
      </c>
      <c r="L837">
        <v>4</v>
      </c>
      <c r="M837">
        <v>1</v>
      </c>
      <c r="N837">
        <v>11</v>
      </c>
      <c r="O837">
        <v>7.4</v>
      </c>
      <c r="P837">
        <v>0</v>
      </c>
      <c r="Q837">
        <v>192</v>
      </c>
      <c r="R837">
        <v>269</v>
      </c>
    </row>
    <row r="838" spans="1:18">
      <c r="A838" t="s">
        <v>5288</v>
      </c>
      <c r="B838">
        <v>1</v>
      </c>
      <c r="C838" t="s">
        <v>5289</v>
      </c>
      <c r="D838" t="s">
        <v>20</v>
      </c>
      <c r="E838" t="s">
        <v>20</v>
      </c>
      <c r="F838" t="s">
        <v>13029</v>
      </c>
      <c r="G838">
        <v>501</v>
      </c>
      <c r="H838" t="s">
        <v>187</v>
      </c>
      <c r="J838" t="s">
        <v>187</v>
      </c>
      <c r="L838">
        <v>2</v>
      </c>
      <c r="M838">
        <v>1</v>
      </c>
      <c r="N838">
        <v>11</v>
      </c>
      <c r="O838">
        <v>5.4</v>
      </c>
      <c r="P838">
        <v>0</v>
      </c>
      <c r="Q838">
        <v>182</v>
      </c>
      <c r="R838">
        <v>321</v>
      </c>
    </row>
    <row r="839" spans="1:18">
      <c r="A839" t="s">
        <v>5625</v>
      </c>
      <c r="B839">
        <v>1</v>
      </c>
      <c r="C839" t="s">
        <v>5626</v>
      </c>
      <c r="D839" t="s">
        <v>20</v>
      </c>
      <c r="E839" t="s">
        <v>20</v>
      </c>
      <c r="F839" t="s">
        <v>13029</v>
      </c>
      <c r="G839">
        <v>501</v>
      </c>
      <c r="H839" t="s">
        <v>72</v>
      </c>
      <c r="J839" t="s">
        <v>187</v>
      </c>
      <c r="L839">
        <v>2</v>
      </c>
      <c r="M839">
        <v>1</v>
      </c>
      <c r="N839">
        <v>11</v>
      </c>
      <c r="O839">
        <v>5.4</v>
      </c>
      <c r="P839">
        <v>0</v>
      </c>
      <c r="Q839">
        <v>180</v>
      </c>
      <c r="R839">
        <v>321</v>
      </c>
    </row>
    <row r="840" spans="1:18">
      <c r="A840" t="s">
        <v>8625</v>
      </c>
      <c r="B840">
        <v>1</v>
      </c>
      <c r="C840" t="s">
        <v>8626</v>
      </c>
      <c r="D840" t="s">
        <v>20</v>
      </c>
      <c r="E840" t="s">
        <v>20</v>
      </c>
      <c r="F840" t="s">
        <v>12598</v>
      </c>
      <c r="G840">
        <v>818</v>
      </c>
      <c r="H840" t="s">
        <v>337</v>
      </c>
      <c r="I840">
        <v>18</v>
      </c>
      <c r="J840" t="s">
        <v>337</v>
      </c>
      <c r="K840">
        <v>73</v>
      </c>
      <c r="L840">
        <v>4</v>
      </c>
      <c r="M840">
        <v>1</v>
      </c>
      <c r="N840">
        <v>12</v>
      </c>
      <c r="O840">
        <v>10</v>
      </c>
      <c r="P840">
        <v>0</v>
      </c>
      <c r="Q840">
        <v>42</v>
      </c>
      <c r="R840">
        <v>174</v>
      </c>
    </row>
    <row r="841" spans="1:18">
      <c r="A841" t="s">
        <v>1016</v>
      </c>
      <c r="B841">
        <v>1</v>
      </c>
      <c r="C841" t="s">
        <v>1017</v>
      </c>
      <c r="D841" t="s">
        <v>20</v>
      </c>
      <c r="E841" t="s">
        <v>20</v>
      </c>
      <c r="F841" t="s">
        <v>12598</v>
      </c>
      <c r="G841">
        <v>818</v>
      </c>
      <c r="H841" t="s">
        <v>337</v>
      </c>
      <c r="I841">
        <v>70</v>
      </c>
      <c r="J841" t="s">
        <v>337</v>
      </c>
      <c r="K841">
        <v>57</v>
      </c>
      <c r="L841">
        <v>4</v>
      </c>
      <c r="M841">
        <v>1</v>
      </c>
      <c r="N841">
        <v>12</v>
      </c>
      <c r="O841">
        <v>10</v>
      </c>
      <c r="P841">
        <v>0</v>
      </c>
      <c r="Q841">
        <v>114</v>
      </c>
      <c r="R841">
        <v>81</v>
      </c>
    </row>
    <row r="842" spans="1:18">
      <c r="A842" t="s">
        <v>8747</v>
      </c>
      <c r="B842">
        <v>1</v>
      </c>
      <c r="C842" t="s">
        <v>8748</v>
      </c>
      <c r="D842" t="s">
        <v>20</v>
      </c>
      <c r="E842" t="s">
        <v>20</v>
      </c>
      <c r="F842" t="s">
        <v>12598</v>
      </c>
      <c r="G842">
        <v>818</v>
      </c>
      <c r="H842" t="s">
        <v>337</v>
      </c>
      <c r="I842">
        <v>38</v>
      </c>
      <c r="J842" t="s">
        <v>337</v>
      </c>
      <c r="K842">
        <v>64</v>
      </c>
      <c r="L842">
        <v>6</v>
      </c>
      <c r="M842">
        <v>1</v>
      </c>
      <c r="N842">
        <v>11</v>
      </c>
      <c r="O842">
        <v>8.25</v>
      </c>
      <c r="P842">
        <v>0</v>
      </c>
      <c r="Q842">
        <v>43</v>
      </c>
      <c r="R842">
        <v>74</v>
      </c>
    </row>
    <row r="843" spans="1:18">
      <c r="A843" t="s">
        <v>1018</v>
      </c>
      <c r="B843">
        <v>1</v>
      </c>
      <c r="C843" t="s">
        <v>1019</v>
      </c>
      <c r="D843" t="s">
        <v>20</v>
      </c>
      <c r="E843" t="s">
        <v>20</v>
      </c>
      <c r="F843" t="s">
        <v>12598</v>
      </c>
      <c r="G843">
        <v>818</v>
      </c>
      <c r="H843" t="s">
        <v>337</v>
      </c>
      <c r="I843">
        <v>29</v>
      </c>
      <c r="J843" t="s">
        <v>337</v>
      </c>
      <c r="K843">
        <v>79</v>
      </c>
      <c r="L843">
        <v>4</v>
      </c>
      <c r="M843">
        <v>1</v>
      </c>
      <c r="N843">
        <v>12</v>
      </c>
      <c r="O843">
        <v>10</v>
      </c>
      <c r="P843">
        <v>0</v>
      </c>
      <c r="Q843">
        <v>62</v>
      </c>
      <c r="R843">
        <v>101</v>
      </c>
    </row>
    <row r="844" spans="1:18">
      <c r="A844" t="s">
        <v>9802</v>
      </c>
      <c r="B844">
        <v>1</v>
      </c>
      <c r="C844" t="s">
        <v>8626</v>
      </c>
      <c r="D844" t="s">
        <v>20</v>
      </c>
      <c r="E844" t="s">
        <v>20</v>
      </c>
      <c r="F844" t="s">
        <v>12598</v>
      </c>
      <c r="G844">
        <v>818</v>
      </c>
      <c r="L844">
        <v>4</v>
      </c>
      <c r="M844">
        <v>1</v>
      </c>
      <c r="N844">
        <v>12</v>
      </c>
      <c r="O844">
        <v>10</v>
      </c>
      <c r="P844">
        <v>0</v>
      </c>
      <c r="Q844">
        <v>40</v>
      </c>
      <c r="R844">
        <v>174</v>
      </c>
    </row>
    <row r="845" spans="1:18">
      <c r="A845" t="s">
        <v>9804</v>
      </c>
      <c r="B845">
        <v>1</v>
      </c>
      <c r="C845" t="s">
        <v>1017</v>
      </c>
      <c r="D845" t="s">
        <v>20</v>
      </c>
      <c r="E845" t="s">
        <v>20</v>
      </c>
      <c r="F845" t="s">
        <v>12598</v>
      </c>
      <c r="G845">
        <v>818</v>
      </c>
      <c r="L845">
        <v>4</v>
      </c>
      <c r="M845">
        <v>1</v>
      </c>
      <c r="N845">
        <v>12</v>
      </c>
      <c r="O845">
        <v>10</v>
      </c>
      <c r="P845">
        <v>0</v>
      </c>
      <c r="Q845">
        <v>114</v>
      </c>
      <c r="R845">
        <v>81</v>
      </c>
    </row>
    <row r="846" spans="1:18">
      <c r="A846" t="s">
        <v>9807</v>
      </c>
      <c r="B846">
        <v>1</v>
      </c>
      <c r="C846" t="s">
        <v>8748</v>
      </c>
      <c r="D846" t="s">
        <v>20</v>
      </c>
      <c r="E846" t="s">
        <v>20</v>
      </c>
      <c r="F846" t="s">
        <v>12598</v>
      </c>
      <c r="G846">
        <v>818</v>
      </c>
      <c r="L846">
        <v>6</v>
      </c>
      <c r="M846">
        <v>1</v>
      </c>
      <c r="N846">
        <v>11</v>
      </c>
      <c r="O846">
        <v>8.25</v>
      </c>
      <c r="P846">
        <v>0</v>
      </c>
      <c r="Q846">
        <v>43</v>
      </c>
      <c r="R846">
        <v>74</v>
      </c>
    </row>
    <row r="847" spans="1:18">
      <c r="A847" t="s">
        <v>1020</v>
      </c>
      <c r="B847">
        <v>1</v>
      </c>
      <c r="C847" t="s">
        <v>1019</v>
      </c>
      <c r="D847" t="s">
        <v>20</v>
      </c>
      <c r="E847" t="s">
        <v>20</v>
      </c>
      <c r="F847" t="s">
        <v>12598</v>
      </c>
      <c r="G847">
        <v>818</v>
      </c>
      <c r="L847">
        <v>4</v>
      </c>
      <c r="M847">
        <v>1</v>
      </c>
      <c r="N847">
        <v>12</v>
      </c>
      <c r="O847">
        <v>10</v>
      </c>
      <c r="P847">
        <v>0</v>
      </c>
      <c r="Q847">
        <v>62</v>
      </c>
      <c r="R847">
        <v>101</v>
      </c>
    </row>
    <row r="848" spans="1:18">
      <c r="A848" t="s">
        <v>10066</v>
      </c>
      <c r="B848">
        <v>1</v>
      </c>
      <c r="C848" t="s">
        <v>8646</v>
      </c>
      <c r="D848" t="s">
        <v>20</v>
      </c>
      <c r="E848" t="s">
        <v>20</v>
      </c>
      <c r="F848" t="s">
        <v>12599</v>
      </c>
      <c r="G848">
        <v>840</v>
      </c>
      <c r="H848" t="s">
        <v>72</v>
      </c>
      <c r="I848">
        <v>55</v>
      </c>
      <c r="J848" t="s">
        <v>72</v>
      </c>
      <c r="K848">
        <v>66</v>
      </c>
      <c r="L848">
        <v>4</v>
      </c>
      <c r="M848">
        <v>1</v>
      </c>
      <c r="N848">
        <v>12</v>
      </c>
      <c r="O848">
        <v>10</v>
      </c>
      <c r="P848">
        <v>0</v>
      </c>
      <c r="Q848">
        <v>167</v>
      </c>
      <c r="R848">
        <v>189</v>
      </c>
    </row>
    <row r="849" spans="1:18">
      <c r="A849" t="s">
        <v>10746</v>
      </c>
      <c r="B849">
        <v>1</v>
      </c>
      <c r="C849" t="s">
        <v>8646</v>
      </c>
      <c r="D849" t="s">
        <v>20</v>
      </c>
      <c r="E849" t="s">
        <v>1511</v>
      </c>
      <c r="F849" t="s">
        <v>12599</v>
      </c>
      <c r="G849">
        <v>840</v>
      </c>
      <c r="H849" t="s">
        <v>72</v>
      </c>
      <c r="I849">
        <v>55</v>
      </c>
      <c r="J849" t="s">
        <v>72</v>
      </c>
      <c r="K849">
        <v>66</v>
      </c>
      <c r="L849">
        <v>4</v>
      </c>
      <c r="M849">
        <v>1</v>
      </c>
      <c r="N849">
        <v>12</v>
      </c>
      <c r="O849">
        <v>10</v>
      </c>
      <c r="P849">
        <v>0</v>
      </c>
      <c r="Q849">
        <v>167</v>
      </c>
      <c r="R849">
        <v>189</v>
      </c>
    </row>
    <row r="850" spans="1:18">
      <c r="A850" t="s">
        <v>501</v>
      </c>
      <c r="B850">
        <v>1</v>
      </c>
      <c r="C850" t="s">
        <v>503</v>
      </c>
      <c r="D850" t="s">
        <v>20</v>
      </c>
      <c r="E850" t="s">
        <v>20</v>
      </c>
      <c r="F850" t="s">
        <v>12599</v>
      </c>
      <c r="G850">
        <v>840</v>
      </c>
      <c r="H850" t="s">
        <v>72</v>
      </c>
      <c r="I850">
        <v>46</v>
      </c>
      <c r="J850" t="s">
        <v>72</v>
      </c>
      <c r="K850">
        <v>67</v>
      </c>
      <c r="L850">
        <v>4</v>
      </c>
      <c r="M850">
        <v>1</v>
      </c>
      <c r="N850">
        <v>12</v>
      </c>
      <c r="O850">
        <v>10</v>
      </c>
      <c r="P850">
        <v>0</v>
      </c>
      <c r="Q850">
        <v>167</v>
      </c>
      <c r="R850">
        <v>188</v>
      </c>
    </row>
    <row r="851" spans="1:18">
      <c r="A851" t="s">
        <v>8660</v>
      </c>
      <c r="B851">
        <v>1</v>
      </c>
      <c r="C851" t="s">
        <v>8661</v>
      </c>
      <c r="D851" t="s">
        <v>20</v>
      </c>
      <c r="E851" t="s">
        <v>20</v>
      </c>
      <c r="F851" t="s">
        <v>12600</v>
      </c>
      <c r="G851">
        <v>864</v>
      </c>
      <c r="H851" t="s">
        <v>224</v>
      </c>
      <c r="J851" t="s">
        <v>224</v>
      </c>
      <c r="L851">
        <v>6</v>
      </c>
      <c r="M851">
        <v>1</v>
      </c>
      <c r="N851">
        <v>11</v>
      </c>
      <c r="O851">
        <v>8.25</v>
      </c>
      <c r="P851">
        <v>0</v>
      </c>
      <c r="Q851">
        <v>47</v>
      </c>
      <c r="R851">
        <v>78</v>
      </c>
    </row>
    <row r="852" spans="1:18">
      <c r="A852" t="s">
        <v>8768</v>
      </c>
      <c r="B852">
        <v>1</v>
      </c>
      <c r="C852" t="s">
        <v>8769</v>
      </c>
      <c r="D852" t="s">
        <v>20</v>
      </c>
      <c r="E852" t="s">
        <v>20</v>
      </c>
      <c r="F852" t="s">
        <v>12600</v>
      </c>
      <c r="G852">
        <v>864</v>
      </c>
      <c r="H852" t="s">
        <v>224</v>
      </c>
      <c r="J852" t="s">
        <v>224</v>
      </c>
      <c r="L852">
        <v>6</v>
      </c>
      <c r="M852">
        <v>1</v>
      </c>
      <c r="N852">
        <v>11</v>
      </c>
      <c r="O852">
        <v>8.25</v>
      </c>
      <c r="P852">
        <v>0</v>
      </c>
      <c r="Q852">
        <v>100</v>
      </c>
      <c r="R852">
        <v>68</v>
      </c>
    </row>
    <row r="853" spans="1:18">
      <c r="A853" t="s">
        <v>9891</v>
      </c>
      <c r="B853">
        <v>1</v>
      </c>
      <c r="C853" t="s">
        <v>8661</v>
      </c>
      <c r="D853" t="s">
        <v>20</v>
      </c>
      <c r="E853" t="s">
        <v>20</v>
      </c>
      <c r="F853" t="s">
        <v>12600</v>
      </c>
      <c r="G853">
        <v>864</v>
      </c>
      <c r="H853" t="s">
        <v>224</v>
      </c>
      <c r="J853" t="s">
        <v>224</v>
      </c>
      <c r="L853">
        <v>6</v>
      </c>
      <c r="M853">
        <v>1</v>
      </c>
      <c r="N853">
        <v>11</v>
      </c>
      <c r="O853">
        <v>8.25</v>
      </c>
      <c r="P853">
        <v>0</v>
      </c>
      <c r="Q853">
        <v>47</v>
      </c>
      <c r="R853">
        <v>78</v>
      </c>
    </row>
    <row r="854" spans="1:18">
      <c r="A854" t="s">
        <v>10064</v>
      </c>
      <c r="B854">
        <v>1</v>
      </c>
      <c r="C854" t="s">
        <v>8623</v>
      </c>
      <c r="D854" t="s">
        <v>20</v>
      </c>
      <c r="E854" t="s">
        <v>20</v>
      </c>
      <c r="F854" t="s">
        <v>12601</v>
      </c>
      <c r="G854">
        <v>865</v>
      </c>
      <c r="H854" t="s">
        <v>224</v>
      </c>
      <c r="I854">
        <v>73</v>
      </c>
      <c r="J854" t="s">
        <v>224</v>
      </c>
      <c r="K854">
        <v>61</v>
      </c>
      <c r="L854">
        <v>6</v>
      </c>
      <c r="M854">
        <v>1</v>
      </c>
      <c r="N854">
        <v>11</v>
      </c>
      <c r="O854">
        <v>8.25</v>
      </c>
      <c r="P854">
        <v>0</v>
      </c>
      <c r="Q854">
        <v>134</v>
      </c>
      <c r="R854">
        <v>147</v>
      </c>
    </row>
    <row r="855" spans="1:18">
      <c r="A855" t="s">
        <v>10748</v>
      </c>
      <c r="B855">
        <v>1</v>
      </c>
      <c r="C855" t="s">
        <v>8623</v>
      </c>
      <c r="D855" t="s">
        <v>20</v>
      </c>
      <c r="E855" t="s">
        <v>1511</v>
      </c>
      <c r="F855" t="s">
        <v>12601</v>
      </c>
      <c r="G855">
        <v>865</v>
      </c>
      <c r="H855" t="s">
        <v>224</v>
      </c>
      <c r="J855" t="s">
        <v>224</v>
      </c>
      <c r="L855">
        <v>6</v>
      </c>
      <c r="M855">
        <v>1</v>
      </c>
      <c r="N855">
        <v>11</v>
      </c>
      <c r="O855">
        <v>8.25</v>
      </c>
      <c r="P855">
        <v>0</v>
      </c>
      <c r="Q855">
        <v>134</v>
      </c>
      <c r="R855">
        <v>147</v>
      </c>
    </row>
    <row r="856" spans="1:18">
      <c r="A856" t="s">
        <v>8662</v>
      </c>
      <c r="B856">
        <v>1</v>
      </c>
      <c r="C856" t="s">
        <v>8663</v>
      </c>
      <c r="D856" t="s">
        <v>20</v>
      </c>
      <c r="E856" t="s">
        <v>20</v>
      </c>
      <c r="F856" t="s">
        <v>12602</v>
      </c>
      <c r="G856">
        <v>867</v>
      </c>
      <c r="H856" t="s">
        <v>224</v>
      </c>
      <c r="I856">
        <v>38</v>
      </c>
      <c r="J856" t="s">
        <v>337</v>
      </c>
      <c r="L856">
        <v>4</v>
      </c>
      <c r="M856">
        <v>1</v>
      </c>
      <c r="N856">
        <v>12</v>
      </c>
      <c r="O856">
        <v>10</v>
      </c>
      <c r="P856">
        <v>0</v>
      </c>
      <c r="Q856">
        <v>32</v>
      </c>
      <c r="R856">
        <v>182</v>
      </c>
    </row>
    <row r="857" spans="1:18">
      <c r="A857" t="s">
        <v>3713</v>
      </c>
      <c r="B857">
        <v>1</v>
      </c>
      <c r="C857" t="s">
        <v>3208</v>
      </c>
      <c r="D857" t="s">
        <v>20</v>
      </c>
      <c r="E857" t="s">
        <v>20</v>
      </c>
      <c r="F857" t="s">
        <v>12603</v>
      </c>
      <c r="G857">
        <v>492</v>
      </c>
      <c r="H857" t="s">
        <v>224</v>
      </c>
      <c r="I857">
        <v>45</v>
      </c>
      <c r="J857" t="s">
        <v>224</v>
      </c>
      <c r="K857">
        <v>55</v>
      </c>
      <c r="L857">
        <v>2</v>
      </c>
      <c r="M857">
        <v>1</v>
      </c>
      <c r="N857">
        <v>8.25</v>
      </c>
      <c r="O857">
        <v>10</v>
      </c>
      <c r="P857">
        <v>0</v>
      </c>
      <c r="Q857">
        <v>97</v>
      </c>
      <c r="R857">
        <v>221</v>
      </c>
    </row>
    <row r="858" spans="1:18">
      <c r="A858" t="s">
        <v>5675</v>
      </c>
      <c r="B858">
        <v>1</v>
      </c>
      <c r="C858" t="s">
        <v>3208</v>
      </c>
      <c r="D858" t="s">
        <v>20</v>
      </c>
      <c r="E858" t="s">
        <v>20</v>
      </c>
      <c r="F858" t="s">
        <v>12603</v>
      </c>
      <c r="G858">
        <v>492</v>
      </c>
      <c r="H858" t="s">
        <v>224</v>
      </c>
      <c r="I858">
        <v>45</v>
      </c>
      <c r="J858" t="s">
        <v>224</v>
      </c>
      <c r="K858">
        <v>55</v>
      </c>
      <c r="L858">
        <v>2</v>
      </c>
      <c r="M858">
        <v>1</v>
      </c>
      <c r="N858">
        <v>8.25</v>
      </c>
      <c r="O858">
        <v>10</v>
      </c>
      <c r="P858">
        <v>0</v>
      </c>
      <c r="Q858">
        <v>97</v>
      </c>
      <c r="R858">
        <v>221</v>
      </c>
    </row>
    <row r="859" spans="1:18">
      <c r="A859" t="s">
        <v>9805</v>
      </c>
      <c r="B859">
        <v>1</v>
      </c>
      <c r="C859" t="s">
        <v>8644</v>
      </c>
      <c r="D859" t="s">
        <v>20</v>
      </c>
      <c r="E859" t="s">
        <v>20</v>
      </c>
      <c r="F859" t="s">
        <v>12603</v>
      </c>
      <c r="G859">
        <v>492</v>
      </c>
      <c r="L859">
        <v>2</v>
      </c>
      <c r="M859">
        <v>1</v>
      </c>
      <c r="N859">
        <v>8.25</v>
      </c>
      <c r="O859">
        <v>10</v>
      </c>
      <c r="P859">
        <v>0</v>
      </c>
      <c r="Q859">
        <v>101</v>
      </c>
      <c r="R859">
        <v>218</v>
      </c>
    </row>
    <row r="860" spans="1:18">
      <c r="A860" t="s">
        <v>3710</v>
      </c>
      <c r="B860">
        <v>1</v>
      </c>
      <c r="C860" t="s">
        <v>3206</v>
      </c>
      <c r="D860" t="s">
        <v>20</v>
      </c>
      <c r="E860" t="s">
        <v>20</v>
      </c>
      <c r="F860" t="s">
        <v>12604</v>
      </c>
      <c r="G860">
        <v>493</v>
      </c>
      <c r="H860" t="s">
        <v>187</v>
      </c>
      <c r="I860">
        <v>27</v>
      </c>
      <c r="J860" t="s">
        <v>187</v>
      </c>
      <c r="K860">
        <v>27</v>
      </c>
      <c r="L860">
        <v>4</v>
      </c>
      <c r="M860">
        <v>1</v>
      </c>
      <c r="N860">
        <v>12</v>
      </c>
      <c r="O860">
        <v>10</v>
      </c>
      <c r="P860">
        <v>0</v>
      </c>
      <c r="Q860">
        <v>113</v>
      </c>
      <c r="R860">
        <v>81</v>
      </c>
    </row>
    <row r="861" spans="1:18">
      <c r="A861" t="s">
        <v>3715</v>
      </c>
      <c r="B861">
        <v>1</v>
      </c>
      <c r="C861" t="s">
        <v>3233</v>
      </c>
      <c r="D861" t="s">
        <v>20</v>
      </c>
      <c r="E861" t="s">
        <v>20</v>
      </c>
      <c r="F861" t="s">
        <v>12604</v>
      </c>
      <c r="G861">
        <v>493</v>
      </c>
      <c r="H861" t="s">
        <v>187</v>
      </c>
      <c r="I861">
        <v>27</v>
      </c>
      <c r="J861" t="s">
        <v>187</v>
      </c>
      <c r="K861">
        <v>27</v>
      </c>
      <c r="L861">
        <v>6</v>
      </c>
      <c r="M861">
        <v>1</v>
      </c>
      <c r="N861">
        <v>11</v>
      </c>
      <c r="O861">
        <v>8.25</v>
      </c>
      <c r="P861">
        <v>0</v>
      </c>
      <c r="Q861">
        <v>48</v>
      </c>
      <c r="R861">
        <v>76</v>
      </c>
    </row>
    <row r="862" spans="1:18">
      <c r="A862" t="s">
        <v>3722</v>
      </c>
      <c r="B862">
        <v>1</v>
      </c>
      <c r="C862" t="s">
        <v>3210</v>
      </c>
      <c r="D862" t="s">
        <v>20</v>
      </c>
      <c r="E862" t="s">
        <v>20</v>
      </c>
      <c r="F862" t="s">
        <v>12604</v>
      </c>
      <c r="G862">
        <v>493</v>
      </c>
      <c r="H862" t="s">
        <v>187</v>
      </c>
      <c r="J862" t="s">
        <v>187</v>
      </c>
      <c r="L862">
        <v>4</v>
      </c>
      <c r="M862">
        <v>1</v>
      </c>
      <c r="N862">
        <v>12</v>
      </c>
      <c r="O862">
        <v>10</v>
      </c>
      <c r="P862">
        <v>0</v>
      </c>
      <c r="Q862">
        <v>35</v>
      </c>
      <c r="R862">
        <v>176</v>
      </c>
    </row>
    <row r="863" spans="1:18">
      <c r="A863" t="s">
        <v>3727</v>
      </c>
      <c r="B863">
        <v>1</v>
      </c>
      <c r="C863" t="s">
        <v>3241</v>
      </c>
      <c r="D863" t="s">
        <v>20</v>
      </c>
      <c r="E863" t="s">
        <v>20</v>
      </c>
      <c r="F863" t="s">
        <v>12604</v>
      </c>
      <c r="G863">
        <v>493</v>
      </c>
      <c r="H863" t="s">
        <v>187</v>
      </c>
      <c r="I863">
        <v>40</v>
      </c>
      <c r="J863" t="s">
        <v>187</v>
      </c>
      <c r="K863">
        <v>16</v>
      </c>
      <c r="L863">
        <v>4</v>
      </c>
      <c r="M863">
        <v>1</v>
      </c>
      <c r="N863">
        <v>12</v>
      </c>
      <c r="O863">
        <v>10</v>
      </c>
      <c r="P863">
        <v>0</v>
      </c>
      <c r="Q863">
        <v>60</v>
      </c>
      <c r="R863">
        <v>100</v>
      </c>
    </row>
    <row r="864" spans="1:18">
      <c r="A864" t="s">
        <v>3730</v>
      </c>
      <c r="B864">
        <v>1</v>
      </c>
      <c r="C864" t="s">
        <v>3233</v>
      </c>
      <c r="D864" t="s">
        <v>20</v>
      </c>
      <c r="E864" t="s">
        <v>20</v>
      </c>
      <c r="F864" t="s">
        <v>12604</v>
      </c>
      <c r="G864">
        <v>493</v>
      </c>
      <c r="H864" t="s">
        <v>224</v>
      </c>
      <c r="I864">
        <v>40</v>
      </c>
      <c r="J864" t="s">
        <v>224</v>
      </c>
      <c r="K864">
        <v>45</v>
      </c>
      <c r="L864">
        <v>6</v>
      </c>
      <c r="M864">
        <v>1</v>
      </c>
      <c r="N864">
        <v>11</v>
      </c>
      <c r="O864">
        <v>8.25</v>
      </c>
      <c r="P864">
        <v>0</v>
      </c>
      <c r="Q864">
        <v>48</v>
      </c>
      <c r="R864">
        <v>76</v>
      </c>
    </row>
    <row r="865" spans="1:18">
      <c r="A865" t="s">
        <v>5672</v>
      </c>
      <c r="B865">
        <v>1</v>
      </c>
      <c r="C865" t="s">
        <v>3210</v>
      </c>
      <c r="D865" t="s">
        <v>20</v>
      </c>
      <c r="E865" t="s">
        <v>20</v>
      </c>
      <c r="F865" t="s">
        <v>12604</v>
      </c>
      <c r="G865">
        <v>493</v>
      </c>
      <c r="H865" t="s">
        <v>187</v>
      </c>
      <c r="I865">
        <v>11</v>
      </c>
      <c r="J865" t="s">
        <v>187</v>
      </c>
      <c r="K865">
        <v>36</v>
      </c>
      <c r="L865">
        <v>4</v>
      </c>
      <c r="M865">
        <v>1</v>
      </c>
      <c r="N865">
        <v>12</v>
      </c>
      <c r="O865">
        <v>10</v>
      </c>
      <c r="P865">
        <v>0</v>
      </c>
      <c r="Q865">
        <v>35</v>
      </c>
      <c r="R865">
        <v>176</v>
      </c>
    </row>
    <row r="866" spans="1:18">
      <c r="A866" t="s">
        <v>5678</v>
      </c>
      <c r="B866">
        <v>1</v>
      </c>
      <c r="C866" t="s">
        <v>3206</v>
      </c>
      <c r="D866" t="s">
        <v>20</v>
      </c>
      <c r="E866" t="s">
        <v>20</v>
      </c>
      <c r="F866" t="s">
        <v>12604</v>
      </c>
      <c r="G866">
        <v>493</v>
      </c>
      <c r="H866" t="s">
        <v>187</v>
      </c>
      <c r="I866">
        <v>35</v>
      </c>
      <c r="J866" t="s">
        <v>187</v>
      </c>
      <c r="K866">
        <v>35</v>
      </c>
      <c r="L866">
        <v>4</v>
      </c>
      <c r="M866">
        <v>1</v>
      </c>
      <c r="N866">
        <v>12</v>
      </c>
      <c r="O866">
        <v>10</v>
      </c>
      <c r="P866">
        <v>0</v>
      </c>
      <c r="Q866">
        <v>113</v>
      </c>
      <c r="R866">
        <v>81</v>
      </c>
    </row>
    <row r="867" spans="1:18">
      <c r="A867" t="s">
        <v>5681</v>
      </c>
      <c r="B867">
        <v>1</v>
      </c>
      <c r="C867" t="s">
        <v>3233</v>
      </c>
      <c r="D867" t="s">
        <v>20</v>
      </c>
      <c r="E867" t="s">
        <v>20</v>
      </c>
      <c r="F867" t="s">
        <v>12604</v>
      </c>
      <c r="G867">
        <v>493</v>
      </c>
      <c r="H867" t="s">
        <v>187</v>
      </c>
      <c r="J867" t="s">
        <v>187</v>
      </c>
      <c r="L867">
        <v>6</v>
      </c>
      <c r="M867">
        <v>1</v>
      </c>
      <c r="N867">
        <v>11</v>
      </c>
      <c r="O867">
        <v>8.25</v>
      </c>
      <c r="P867">
        <v>0</v>
      </c>
      <c r="Q867">
        <v>48</v>
      </c>
      <c r="R867">
        <v>76</v>
      </c>
    </row>
    <row r="868" spans="1:18">
      <c r="A868" t="s">
        <v>5684</v>
      </c>
      <c r="B868">
        <v>1</v>
      </c>
      <c r="C868" t="s">
        <v>3233</v>
      </c>
      <c r="D868" t="s">
        <v>20</v>
      </c>
      <c r="E868" t="s">
        <v>20</v>
      </c>
      <c r="F868" t="s">
        <v>12604</v>
      </c>
      <c r="G868">
        <v>493</v>
      </c>
      <c r="H868" t="s">
        <v>187</v>
      </c>
      <c r="I868">
        <v>29</v>
      </c>
      <c r="J868" t="s">
        <v>187</v>
      </c>
      <c r="K868">
        <v>20</v>
      </c>
      <c r="L868">
        <v>6</v>
      </c>
      <c r="M868">
        <v>1</v>
      </c>
      <c r="N868">
        <v>11</v>
      </c>
      <c r="O868">
        <v>8.25</v>
      </c>
      <c r="P868">
        <v>0</v>
      </c>
      <c r="Q868">
        <v>48</v>
      </c>
      <c r="R868">
        <v>76</v>
      </c>
    </row>
    <row r="869" spans="1:18">
      <c r="A869" t="s">
        <v>8653</v>
      </c>
      <c r="B869">
        <v>1</v>
      </c>
      <c r="C869" t="s">
        <v>3206</v>
      </c>
      <c r="D869" t="s">
        <v>20</v>
      </c>
      <c r="E869" t="s">
        <v>20</v>
      </c>
      <c r="F869" t="s">
        <v>12604</v>
      </c>
      <c r="G869">
        <v>493</v>
      </c>
      <c r="H869" t="s">
        <v>224</v>
      </c>
      <c r="J869" t="s">
        <v>224</v>
      </c>
      <c r="L869">
        <v>4</v>
      </c>
      <c r="M869">
        <v>1</v>
      </c>
      <c r="N869">
        <v>12</v>
      </c>
      <c r="O869">
        <v>10</v>
      </c>
      <c r="P869">
        <v>0</v>
      </c>
      <c r="Q869">
        <v>113</v>
      </c>
      <c r="R869">
        <v>81</v>
      </c>
    </row>
    <row r="870" spans="1:18">
      <c r="A870" t="s">
        <v>8656</v>
      </c>
      <c r="B870">
        <v>1</v>
      </c>
      <c r="C870" t="s">
        <v>3241</v>
      </c>
      <c r="D870" t="s">
        <v>20</v>
      </c>
      <c r="E870" t="s">
        <v>20</v>
      </c>
      <c r="F870" t="s">
        <v>12604</v>
      </c>
      <c r="G870">
        <v>493</v>
      </c>
      <c r="L870">
        <v>4</v>
      </c>
      <c r="M870">
        <v>1</v>
      </c>
      <c r="N870">
        <v>12</v>
      </c>
      <c r="O870">
        <v>10</v>
      </c>
      <c r="P870">
        <v>0</v>
      </c>
      <c r="Q870">
        <v>60</v>
      </c>
      <c r="R870">
        <v>100</v>
      </c>
    </row>
    <row r="871" spans="1:18">
      <c r="A871" t="s">
        <v>3741</v>
      </c>
      <c r="B871">
        <v>1</v>
      </c>
      <c r="C871" t="s">
        <v>3218</v>
      </c>
      <c r="D871" t="s">
        <v>20</v>
      </c>
      <c r="E871" t="s">
        <v>20</v>
      </c>
      <c r="F871" t="s">
        <v>12606</v>
      </c>
      <c r="G871">
        <v>494</v>
      </c>
      <c r="H871" t="s">
        <v>123</v>
      </c>
      <c r="I871">
        <v>86.671</v>
      </c>
      <c r="J871" t="s">
        <v>123</v>
      </c>
      <c r="K871">
        <v>69.366</v>
      </c>
      <c r="L871">
        <v>6</v>
      </c>
      <c r="M871">
        <v>1</v>
      </c>
      <c r="N871">
        <v>11</v>
      </c>
      <c r="O871">
        <v>8.25</v>
      </c>
      <c r="P871">
        <v>0</v>
      </c>
      <c r="Q871">
        <v>132</v>
      </c>
      <c r="R871">
        <v>145</v>
      </c>
    </row>
    <row r="872" spans="1:18">
      <c r="A872" t="s">
        <v>8758</v>
      </c>
      <c r="B872">
        <v>1</v>
      </c>
      <c r="C872" t="s">
        <v>3218</v>
      </c>
      <c r="D872" t="s">
        <v>20</v>
      </c>
      <c r="E872" t="s">
        <v>20</v>
      </c>
      <c r="F872" t="s">
        <v>12606</v>
      </c>
      <c r="G872">
        <v>494</v>
      </c>
      <c r="H872" t="s">
        <v>123</v>
      </c>
      <c r="J872" t="s">
        <v>123</v>
      </c>
      <c r="L872">
        <v>6</v>
      </c>
      <c r="M872">
        <v>1</v>
      </c>
      <c r="N872">
        <v>11</v>
      </c>
      <c r="O872">
        <v>8.25</v>
      </c>
      <c r="P872">
        <v>0</v>
      </c>
      <c r="Q872">
        <v>134</v>
      </c>
      <c r="R872">
        <v>145</v>
      </c>
    </row>
    <row r="873" spans="1:18">
      <c r="A873" t="s">
        <v>3720</v>
      </c>
      <c r="B873">
        <v>1</v>
      </c>
      <c r="C873" t="s">
        <v>3213</v>
      </c>
      <c r="D873" t="s">
        <v>20</v>
      </c>
      <c r="E873" t="s">
        <v>20</v>
      </c>
      <c r="F873" t="s">
        <v>12607</v>
      </c>
      <c r="G873">
        <v>495</v>
      </c>
      <c r="H873" t="s">
        <v>337</v>
      </c>
      <c r="I873">
        <v>50</v>
      </c>
      <c r="J873" t="s">
        <v>337</v>
      </c>
      <c r="K873">
        <v>80</v>
      </c>
      <c r="L873">
        <v>4</v>
      </c>
      <c r="M873">
        <v>1</v>
      </c>
      <c r="N873">
        <v>12</v>
      </c>
      <c r="O873">
        <v>10</v>
      </c>
      <c r="P873">
        <v>0</v>
      </c>
      <c r="Q873">
        <v>27</v>
      </c>
      <c r="R873">
        <v>184</v>
      </c>
    </row>
    <row r="874" spans="1:18">
      <c r="A874" t="s">
        <v>3724</v>
      </c>
      <c r="B874">
        <v>1</v>
      </c>
      <c r="C874" t="s">
        <v>3239</v>
      </c>
      <c r="D874" t="s">
        <v>20</v>
      </c>
      <c r="E874" t="s">
        <v>20</v>
      </c>
      <c r="F874" t="s">
        <v>12607</v>
      </c>
      <c r="G874">
        <v>495</v>
      </c>
      <c r="H874" t="s">
        <v>224</v>
      </c>
      <c r="I874">
        <v>42</v>
      </c>
      <c r="J874" t="s">
        <v>224</v>
      </c>
      <c r="K874">
        <v>68</v>
      </c>
      <c r="L874">
        <v>6</v>
      </c>
      <c r="M874">
        <v>1</v>
      </c>
      <c r="N874">
        <v>11</v>
      </c>
      <c r="O874">
        <v>8.25</v>
      </c>
      <c r="P874">
        <v>0</v>
      </c>
      <c r="Q874">
        <v>45</v>
      </c>
      <c r="R874">
        <v>69</v>
      </c>
    </row>
    <row r="875" spans="1:18">
      <c r="A875" t="s">
        <v>4145</v>
      </c>
      <c r="B875">
        <v>1</v>
      </c>
      <c r="C875" t="s">
        <v>3236</v>
      </c>
      <c r="D875" t="s">
        <v>20</v>
      </c>
      <c r="E875" t="s">
        <v>20</v>
      </c>
      <c r="F875" t="s">
        <v>12607</v>
      </c>
      <c r="G875">
        <v>495</v>
      </c>
      <c r="H875" t="s">
        <v>224</v>
      </c>
      <c r="I875">
        <v>50</v>
      </c>
      <c r="J875" t="s">
        <v>224</v>
      </c>
      <c r="K875">
        <v>40</v>
      </c>
      <c r="L875">
        <v>6</v>
      </c>
      <c r="M875">
        <v>1</v>
      </c>
      <c r="N875">
        <v>11</v>
      </c>
      <c r="O875">
        <v>8.25</v>
      </c>
      <c r="P875">
        <v>0</v>
      </c>
      <c r="Q875">
        <v>95</v>
      </c>
      <c r="R875">
        <v>70</v>
      </c>
    </row>
    <row r="876" spans="1:18">
      <c r="A876" t="s">
        <v>5687</v>
      </c>
      <c r="B876">
        <v>1</v>
      </c>
      <c r="C876" t="s">
        <v>3213</v>
      </c>
      <c r="D876" t="s">
        <v>20</v>
      </c>
      <c r="E876" t="s">
        <v>20</v>
      </c>
      <c r="F876" t="s">
        <v>12607</v>
      </c>
      <c r="G876">
        <v>495</v>
      </c>
      <c r="H876" t="s">
        <v>337</v>
      </c>
      <c r="I876">
        <v>45</v>
      </c>
      <c r="J876" t="s">
        <v>337</v>
      </c>
      <c r="K876">
        <v>80</v>
      </c>
      <c r="L876">
        <v>4</v>
      </c>
      <c r="M876">
        <v>1</v>
      </c>
      <c r="N876">
        <v>12</v>
      </c>
      <c r="O876">
        <v>10</v>
      </c>
      <c r="P876">
        <v>0</v>
      </c>
      <c r="Q876">
        <v>27</v>
      </c>
      <c r="R876">
        <v>184</v>
      </c>
    </row>
    <row r="877" spans="1:18">
      <c r="A877" t="s">
        <v>499</v>
      </c>
      <c r="B877">
        <v>1</v>
      </c>
      <c r="C877" t="s">
        <v>500</v>
      </c>
      <c r="D877" t="s">
        <v>20</v>
      </c>
      <c r="E877" t="s">
        <v>20</v>
      </c>
      <c r="F877" t="s">
        <v>12608</v>
      </c>
      <c r="G877">
        <v>496</v>
      </c>
      <c r="H877" t="s">
        <v>337</v>
      </c>
      <c r="I877">
        <v>28</v>
      </c>
      <c r="L877">
        <v>20</v>
      </c>
      <c r="M877">
        <v>1</v>
      </c>
      <c r="N877">
        <v>8.25</v>
      </c>
      <c r="O877">
        <v>10</v>
      </c>
      <c r="P877">
        <v>0</v>
      </c>
      <c r="Q877">
        <v>6</v>
      </c>
    </row>
    <row r="878" spans="1:18">
      <c r="A878" t="s">
        <v>8867</v>
      </c>
      <c r="B878">
        <v>1</v>
      </c>
      <c r="C878" t="s">
        <v>500</v>
      </c>
      <c r="D878" t="s">
        <v>20</v>
      </c>
      <c r="E878" t="s">
        <v>20</v>
      </c>
      <c r="F878" t="s">
        <v>12608</v>
      </c>
      <c r="G878">
        <v>496</v>
      </c>
      <c r="H878" t="s">
        <v>337</v>
      </c>
      <c r="L878">
        <v>20</v>
      </c>
      <c r="M878">
        <v>1</v>
      </c>
      <c r="N878">
        <v>8.25</v>
      </c>
      <c r="O878">
        <v>10</v>
      </c>
      <c r="P878">
        <v>0</v>
      </c>
      <c r="Q878">
        <v>6</v>
      </c>
    </row>
    <row r="879" spans="1:18">
      <c r="A879" t="s">
        <v>10062</v>
      </c>
      <c r="B879">
        <v>1</v>
      </c>
      <c r="C879" t="s">
        <v>8621</v>
      </c>
      <c r="D879" t="s">
        <v>20</v>
      </c>
      <c r="E879" t="s">
        <v>20</v>
      </c>
      <c r="F879" t="s">
        <v>12610</v>
      </c>
      <c r="G879">
        <v>870</v>
      </c>
      <c r="H879" t="s">
        <v>72</v>
      </c>
      <c r="I879">
        <v>52</v>
      </c>
      <c r="J879" t="s">
        <v>72</v>
      </c>
      <c r="K879">
        <v>76</v>
      </c>
      <c r="L879">
        <v>6</v>
      </c>
      <c r="M879">
        <v>1</v>
      </c>
      <c r="N879">
        <v>11</v>
      </c>
      <c r="O879">
        <v>8.25</v>
      </c>
      <c r="P879">
        <v>0</v>
      </c>
      <c r="Q879">
        <v>95</v>
      </c>
      <c r="R879">
        <v>160</v>
      </c>
    </row>
    <row r="880" spans="1:18">
      <c r="A880" t="s">
        <v>10744</v>
      </c>
      <c r="B880">
        <v>1</v>
      </c>
      <c r="C880" t="s">
        <v>8621</v>
      </c>
      <c r="D880" t="s">
        <v>20</v>
      </c>
      <c r="E880" t="s">
        <v>1511</v>
      </c>
      <c r="F880" t="s">
        <v>12610</v>
      </c>
      <c r="G880">
        <v>870</v>
      </c>
      <c r="H880" t="s">
        <v>72</v>
      </c>
      <c r="J880" t="s">
        <v>72</v>
      </c>
      <c r="L880">
        <v>6</v>
      </c>
      <c r="M880">
        <v>1</v>
      </c>
      <c r="N880">
        <v>11</v>
      </c>
      <c r="O880">
        <v>8.25</v>
      </c>
      <c r="P880">
        <v>0</v>
      </c>
      <c r="Q880">
        <v>95</v>
      </c>
      <c r="R880">
        <v>160</v>
      </c>
    </row>
    <row r="881" spans="1:18">
      <c r="A881" t="s">
        <v>548</v>
      </c>
      <c r="B881">
        <v>1</v>
      </c>
      <c r="C881" t="s">
        <v>550</v>
      </c>
      <c r="D881" t="s">
        <v>20</v>
      </c>
      <c r="E881" t="s">
        <v>20</v>
      </c>
      <c r="F881" t="s">
        <v>12610</v>
      </c>
      <c r="G881">
        <v>870</v>
      </c>
      <c r="H881" t="s">
        <v>72</v>
      </c>
      <c r="I881">
        <v>49</v>
      </c>
      <c r="J881" t="s">
        <v>72</v>
      </c>
      <c r="K881">
        <v>71</v>
      </c>
      <c r="L881">
        <v>6</v>
      </c>
      <c r="M881">
        <v>1</v>
      </c>
      <c r="N881">
        <v>11</v>
      </c>
      <c r="O881">
        <v>8.25</v>
      </c>
      <c r="P881">
        <v>0</v>
      </c>
      <c r="Q881">
        <v>95</v>
      </c>
      <c r="R881">
        <v>159</v>
      </c>
    </row>
    <row r="882" spans="1:18">
      <c r="A882" t="s">
        <v>3745</v>
      </c>
      <c r="B882">
        <v>1</v>
      </c>
      <c r="C882" t="s">
        <v>3222</v>
      </c>
      <c r="D882" t="s">
        <v>20</v>
      </c>
      <c r="E882" t="s">
        <v>20</v>
      </c>
      <c r="F882" t="s">
        <v>12611</v>
      </c>
      <c r="G882">
        <v>499</v>
      </c>
      <c r="H882" t="s">
        <v>123</v>
      </c>
      <c r="I882">
        <v>79.321</v>
      </c>
      <c r="J882" t="s">
        <v>123</v>
      </c>
      <c r="K882">
        <v>51.107</v>
      </c>
      <c r="L882">
        <v>4</v>
      </c>
      <c r="M882">
        <v>1</v>
      </c>
      <c r="N882">
        <v>12</v>
      </c>
      <c r="O882">
        <v>10</v>
      </c>
      <c r="P882">
        <v>0</v>
      </c>
      <c r="Q882">
        <v>209</v>
      </c>
      <c r="R882">
        <v>131</v>
      </c>
    </row>
    <row r="883" spans="1:18">
      <c r="A883" t="s">
        <v>624</v>
      </c>
      <c r="B883">
        <v>1</v>
      </c>
      <c r="C883" t="s">
        <v>626</v>
      </c>
      <c r="D883" t="s">
        <v>20</v>
      </c>
      <c r="E883" t="s">
        <v>20</v>
      </c>
      <c r="F883" t="s">
        <v>12611</v>
      </c>
      <c r="G883">
        <v>499</v>
      </c>
      <c r="H883" t="s">
        <v>123</v>
      </c>
      <c r="I883">
        <v>52</v>
      </c>
      <c r="J883" t="s">
        <v>123</v>
      </c>
      <c r="K883">
        <v>52</v>
      </c>
      <c r="L883">
        <v>4</v>
      </c>
      <c r="M883">
        <v>1</v>
      </c>
      <c r="N883">
        <v>12</v>
      </c>
      <c r="O883">
        <v>10</v>
      </c>
      <c r="P883">
        <v>0</v>
      </c>
      <c r="Q883">
        <v>212</v>
      </c>
      <c r="R883">
        <v>132</v>
      </c>
    </row>
    <row r="884" spans="1:18">
      <c r="A884" t="s">
        <v>10750</v>
      </c>
      <c r="B884">
        <v>1</v>
      </c>
      <c r="C884" t="s">
        <v>626</v>
      </c>
      <c r="D884" t="s">
        <v>20</v>
      </c>
      <c r="E884" t="s">
        <v>1511</v>
      </c>
      <c r="F884" t="s">
        <v>12611</v>
      </c>
      <c r="G884">
        <v>499</v>
      </c>
      <c r="H884" t="s">
        <v>123</v>
      </c>
      <c r="J884" t="s">
        <v>123</v>
      </c>
      <c r="L884">
        <v>4</v>
      </c>
      <c r="M884">
        <v>1</v>
      </c>
      <c r="N884">
        <v>12</v>
      </c>
      <c r="O884">
        <v>10</v>
      </c>
      <c r="P884">
        <v>0</v>
      </c>
      <c r="Q884">
        <v>212</v>
      </c>
      <c r="R884">
        <v>132</v>
      </c>
    </row>
    <row r="885" spans="1:18">
      <c r="A885" t="s">
        <v>5482</v>
      </c>
      <c r="B885">
        <v>1</v>
      </c>
      <c r="C885" t="s">
        <v>5483</v>
      </c>
      <c r="D885" t="s">
        <v>20</v>
      </c>
      <c r="E885" t="s">
        <v>20</v>
      </c>
      <c r="F885" t="s">
        <v>13030</v>
      </c>
      <c r="G885">
        <v>644</v>
      </c>
      <c r="H885" t="s">
        <v>72</v>
      </c>
      <c r="J885" t="s">
        <v>187</v>
      </c>
      <c r="L885">
        <v>12</v>
      </c>
      <c r="M885">
        <v>1</v>
      </c>
      <c r="N885">
        <v>10</v>
      </c>
      <c r="O885">
        <v>6.6</v>
      </c>
      <c r="P885">
        <v>0</v>
      </c>
      <c r="Q885">
        <v>42</v>
      </c>
      <c r="R885">
        <v>5</v>
      </c>
    </row>
    <row r="886" spans="1:18">
      <c r="A886" t="s">
        <v>7588</v>
      </c>
      <c r="B886">
        <v>1</v>
      </c>
      <c r="C886" t="s">
        <v>7589</v>
      </c>
      <c r="D886" t="s">
        <v>20</v>
      </c>
      <c r="E886" t="s">
        <v>20</v>
      </c>
      <c r="F886" t="s">
        <v>12612</v>
      </c>
      <c r="G886">
        <v>758</v>
      </c>
      <c r="H886" t="s">
        <v>187</v>
      </c>
      <c r="J886" t="s">
        <v>187</v>
      </c>
      <c r="L886">
        <v>2</v>
      </c>
      <c r="M886">
        <v>1</v>
      </c>
      <c r="N886">
        <v>11</v>
      </c>
      <c r="O886">
        <v>6.6</v>
      </c>
      <c r="P886">
        <v>0</v>
      </c>
      <c r="Q886">
        <v>217</v>
      </c>
      <c r="R886">
        <v>665</v>
      </c>
    </row>
    <row r="887" spans="1:18">
      <c r="A887" t="s">
        <v>6011</v>
      </c>
      <c r="B887">
        <v>1</v>
      </c>
      <c r="C887" t="s">
        <v>6012</v>
      </c>
      <c r="D887" t="s">
        <v>20</v>
      </c>
      <c r="E887" t="s">
        <v>20</v>
      </c>
      <c r="F887" t="s">
        <v>13031</v>
      </c>
      <c r="G887">
        <v>662</v>
      </c>
      <c r="H887" t="s">
        <v>187</v>
      </c>
      <c r="J887" t="s">
        <v>187</v>
      </c>
      <c r="L887">
        <v>4</v>
      </c>
      <c r="M887">
        <v>1</v>
      </c>
      <c r="N887">
        <v>11</v>
      </c>
      <c r="O887">
        <v>7.4</v>
      </c>
      <c r="P887">
        <v>0</v>
      </c>
      <c r="Q887">
        <v>62</v>
      </c>
      <c r="R887">
        <v>162</v>
      </c>
    </row>
    <row r="888" spans="1:18">
      <c r="A888" t="s">
        <v>6178</v>
      </c>
      <c r="B888">
        <v>1</v>
      </c>
      <c r="C888" t="s">
        <v>6179</v>
      </c>
      <c r="D888" t="s">
        <v>20</v>
      </c>
      <c r="E888" t="s">
        <v>20</v>
      </c>
      <c r="F888" t="s">
        <v>13032</v>
      </c>
      <c r="G888">
        <v>665</v>
      </c>
      <c r="H888" t="s">
        <v>187</v>
      </c>
      <c r="J888" t="s">
        <v>187</v>
      </c>
      <c r="L888">
        <v>4</v>
      </c>
      <c r="M888">
        <v>1</v>
      </c>
      <c r="N888">
        <v>11</v>
      </c>
      <c r="O888">
        <v>7.4</v>
      </c>
      <c r="P888">
        <v>0</v>
      </c>
      <c r="Q888">
        <v>145</v>
      </c>
      <c r="R888">
        <v>257</v>
      </c>
    </row>
    <row r="889" spans="1:18">
      <c r="A889" t="s">
        <v>7572</v>
      </c>
      <c r="B889">
        <v>1</v>
      </c>
      <c r="C889" t="s">
        <v>895</v>
      </c>
      <c r="D889" t="s">
        <v>20</v>
      </c>
      <c r="E889" t="s">
        <v>20</v>
      </c>
      <c r="F889" t="s">
        <v>13033</v>
      </c>
      <c r="G889">
        <v>655</v>
      </c>
      <c r="H889" t="s">
        <v>337</v>
      </c>
      <c r="J889" t="s">
        <v>337</v>
      </c>
      <c r="L889">
        <v>4</v>
      </c>
      <c r="M889">
        <v>1</v>
      </c>
      <c r="N889">
        <v>8.25</v>
      </c>
      <c r="O889">
        <v>7.4</v>
      </c>
      <c r="P889">
        <v>0</v>
      </c>
      <c r="Q889">
        <v>112</v>
      </c>
      <c r="R889">
        <v>298</v>
      </c>
    </row>
    <row r="890" spans="1:18">
      <c r="A890" t="s">
        <v>6002</v>
      </c>
      <c r="B890">
        <v>1</v>
      </c>
      <c r="C890" t="s">
        <v>6003</v>
      </c>
      <c r="D890" t="s">
        <v>20</v>
      </c>
      <c r="E890" t="s">
        <v>20</v>
      </c>
      <c r="F890" t="s">
        <v>13034</v>
      </c>
      <c r="G890">
        <v>658</v>
      </c>
      <c r="L890">
        <v>4</v>
      </c>
      <c r="M890">
        <v>1</v>
      </c>
      <c r="N890">
        <v>7.4</v>
      </c>
      <c r="O890">
        <v>8.25</v>
      </c>
      <c r="P890">
        <v>0</v>
      </c>
      <c r="Q890">
        <v>301</v>
      </c>
      <c r="R890">
        <v>297</v>
      </c>
    </row>
    <row r="891" spans="1:18">
      <c r="A891" t="s">
        <v>939</v>
      </c>
      <c r="B891">
        <v>1</v>
      </c>
      <c r="C891" t="s">
        <v>940</v>
      </c>
      <c r="D891" t="s">
        <v>20</v>
      </c>
      <c r="E891" t="s">
        <v>20</v>
      </c>
      <c r="F891" t="s">
        <v>12613</v>
      </c>
      <c r="G891">
        <v>731</v>
      </c>
      <c r="H891" t="s">
        <v>337</v>
      </c>
      <c r="I891">
        <v>65</v>
      </c>
      <c r="J891" t="s">
        <v>337</v>
      </c>
      <c r="K891">
        <v>42</v>
      </c>
      <c r="L891">
        <v>10</v>
      </c>
      <c r="M891">
        <v>1</v>
      </c>
      <c r="N891">
        <v>11</v>
      </c>
      <c r="O891">
        <v>8.25</v>
      </c>
      <c r="P891">
        <v>0</v>
      </c>
      <c r="Q891">
        <v>25</v>
      </c>
      <c r="R891">
        <v>27</v>
      </c>
    </row>
    <row r="892" spans="1:18">
      <c r="A892" t="s">
        <v>998</v>
      </c>
      <c r="B892">
        <v>1</v>
      </c>
      <c r="C892" t="s">
        <v>1000</v>
      </c>
      <c r="D892" t="s">
        <v>20</v>
      </c>
      <c r="E892" t="s">
        <v>20</v>
      </c>
      <c r="F892" t="s">
        <v>12616</v>
      </c>
      <c r="G892">
        <v>728</v>
      </c>
      <c r="H892" t="s">
        <v>187</v>
      </c>
      <c r="I892">
        <v>12</v>
      </c>
      <c r="J892" t="s">
        <v>187</v>
      </c>
      <c r="L892">
        <v>4</v>
      </c>
      <c r="M892">
        <v>1</v>
      </c>
      <c r="N892">
        <v>11</v>
      </c>
      <c r="O892">
        <v>4.75</v>
      </c>
      <c r="P892">
        <v>0</v>
      </c>
      <c r="Q892">
        <v>7</v>
      </c>
    </row>
    <row r="893" spans="1:18">
      <c r="A893" t="s">
        <v>991</v>
      </c>
      <c r="B893">
        <v>1</v>
      </c>
      <c r="C893" t="s">
        <v>993</v>
      </c>
      <c r="D893" t="s">
        <v>20</v>
      </c>
      <c r="E893" t="s">
        <v>20</v>
      </c>
      <c r="F893" t="s">
        <v>12616</v>
      </c>
      <c r="G893">
        <v>728</v>
      </c>
      <c r="H893" t="s">
        <v>187</v>
      </c>
      <c r="I893">
        <v>12</v>
      </c>
      <c r="J893" t="s">
        <v>187</v>
      </c>
      <c r="L893">
        <v>4</v>
      </c>
      <c r="M893">
        <v>1</v>
      </c>
      <c r="N893">
        <v>11</v>
      </c>
      <c r="O893">
        <v>4.75</v>
      </c>
      <c r="P893">
        <v>0</v>
      </c>
      <c r="Q893">
        <v>7</v>
      </c>
    </row>
    <row r="894" spans="1:18">
      <c r="A894" t="s">
        <v>6970</v>
      </c>
      <c r="B894">
        <v>1</v>
      </c>
      <c r="C894" t="s">
        <v>6971</v>
      </c>
      <c r="D894" t="s">
        <v>20</v>
      </c>
      <c r="E894" t="s">
        <v>20</v>
      </c>
      <c r="F894" t="s">
        <v>12616</v>
      </c>
      <c r="G894">
        <v>728</v>
      </c>
      <c r="H894" t="s">
        <v>337</v>
      </c>
      <c r="I894">
        <v>38</v>
      </c>
      <c r="J894" t="s">
        <v>337</v>
      </c>
      <c r="L894">
        <v>4</v>
      </c>
      <c r="M894">
        <v>1</v>
      </c>
      <c r="N894">
        <v>11</v>
      </c>
      <c r="O894">
        <v>4.75</v>
      </c>
      <c r="P894">
        <v>0</v>
      </c>
      <c r="Q894">
        <v>6</v>
      </c>
    </row>
    <row r="895" spans="1:18">
      <c r="A895" t="s">
        <v>7081</v>
      </c>
      <c r="B895">
        <v>1</v>
      </c>
      <c r="C895" t="s">
        <v>1000</v>
      </c>
      <c r="D895" t="s">
        <v>20</v>
      </c>
      <c r="E895" t="s">
        <v>20</v>
      </c>
      <c r="F895" t="s">
        <v>12616</v>
      </c>
      <c r="G895">
        <v>728</v>
      </c>
      <c r="H895" t="s">
        <v>337</v>
      </c>
      <c r="J895" t="s">
        <v>337</v>
      </c>
      <c r="L895">
        <v>4</v>
      </c>
      <c r="M895">
        <v>1</v>
      </c>
      <c r="N895">
        <v>11</v>
      </c>
      <c r="O895">
        <v>4.75</v>
      </c>
      <c r="P895">
        <v>0</v>
      </c>
      <c r="Q895">
        <v>7</v>
      </c>
    </row>
    <row r="896" spans="1:18">
      <c r="A896" t="s">
        <v>1007</v>
      </c>
      <c r="B896">
        <v>1</v>
      </c>
      <c r="C896" t="s">
        <v>1006</v>
      </c>
      <c r="D896" t="s">
        <v>20</v>
      </c>
      <c r="E896" t="s">
        <v>20</v>
      </c>
      <c r="F896" t="s">
        <v>12616</v>
      </c>
      <c r="G896">
        <v>728</v>
      </c>
      <c r="H896" t="s">
        <v>337</v>
      </c>
      <c r="J896" t="s">
        <v>337</v>
      </c>
      <c r="L896">
        <v>4</v>
      </c>
      <c r="M896">
        <v>1</v>
      </c>
      <c r="N896">
        <v>11</v>
      </c>
      <c r="O896">
        <v>4.75</v>
      </c>
      <c r="P896">
        <v>0</v>
      </c>
      <c r="Q896">
        <v>8</v>
      </c>
    </row>
    <row r="897" spans="1:18">
      <c r="A897" t="s">
        <v>996</v>
      </c>
      <c r="B897">
        <v>1</v>
      </c>
      <c r="C897" t="s">
        <v>993</v>
      </c>
      <c r="D897" t="s">
        <v>20</v>
      </c>
      <c r="E897" t="s">
        <v>20</v>
      </c>
      <c r="F897" t="s">
        <v>12616</v>
      </c>
      <c r="G897">
        <v>728</v>
      </c>
      <c r="H897" t="s">
        <v>337</v>
      </c>
      <c r="J897" t="s">
        <v>337</v>
      </c>
      <c r="L897">
        <v>4</v>
      </c>
      <c r="M897">
        <v>1</v>
      </c>
      <c r="N897">
        <v>11</v>
      </c>
      <c r="O897">
        <v>4.75</v>
      </c>
      <c r="P897">
        <v>0</v>
      </c>
      <c r="Q897">
        <v>7</v>
      </c>
    </row>
    <row r="898" spans="1:18">
      <c r="A898" t="s">
        <v>7279</v>
      </c>
      <c r="B898">
        <v>1</v>
      </c>
      <c r="C898" t="s">
        <v>7280</v>
      </c>
      <c r="D898" t="s">
        <v>20</v>
      </c>
      <c r="E898" t="s">
        <v>20</v>
      </c>
      <c r="F898" t="s">
        <v>12616</v>
      </c>
      <c r="G898">
        <v>728</v>
      </c>
      <c r="H898" t="s">
        <v>337</v>
      </c>
      <c r="I898">
        <v>38</v>
      </c>
      <c r="J898" t="s">
        <v>337</v>
      </c>
      <c r="L898">
        <v>4</v>
      </c>
      <c r="M898">
        <v>1</v>
      </c>
      <c r="N898">
        <v>11</v>
      </c>
      <c r="O898">
        <v>4.75</v>
      </c>
      <c r="P898">
        <v>0</v>
      </c>
      <c r="Q898">
        <v>6</v>
      </c>
    </row>
    <row r="899" spans="1:18">
      <c r="A899" t="s">
        <v>1004</v>
      </c>
      <c r="B899">
        <v>1</v>
      </c>
      <c r="C899" t="s">
        <v>1006</v>
      </c>
      <c r="D899" t="s">
        <v>20</v>
      </c>
      <c r="E899" t="s">
        <v>20</v>
      </c>
      <c r="F899" t="s">
        <v>12616</v>
      </c>
      <c r="G899">
        <v>728</v>
      </c>
      <c r="H899" t="s">
        <v>337</v>
      </c>
      <c r="J899" t="s">
        <v>337</v>
      </c>
      <c r="L899">
        <v>4</v>
      </c>
      <c r="M899">
        <v>1</v>
      </c>
      <c r="N899">
        <v>11</v>
      </c>
      <c r="O899">
        <v>4.75</v>
      </c>
      <c r="P899">
        <v>0</v>
      </c>
      <c r="Q899">
        <v>8</v>
      </c>
    </row>
    <row r="900" spans="1:18">
      <c r="A900" t="s">
        <v>7514</v>
      </c>
      <c r="B900">
        <v>1</v>
      </c>
      <c r="C900" t="s">
        <v>6971</v>
      </c>
      <c r="D900" t="s">
        <v>20</v>
      </c>
      <c r="E900" t="s">
        <v>20</v>
      </c>
      <c r="F900" t="s">
        <v>12616</v>
      </c>
      <c r="G900">
        <v>728</v>
      </c>
      <c r="H900" t="s">
        <v>337</v>
      </c>
      <c r="I900">
        <v>38</v>
      </c>
      <c r="J900" t="s">
        <v>337</v>
      </c>
      <c r="L900">
        <v>4</v>
      </c>
      <c r="M900">
        <v>1</v>
      </c>
      <c r="N900">
        <v>11</v>
      </c>
      <c r="O900">
        <v>4.75</v>
      </c>
      <c r="P900">
        <v>0</v>
      </c>
      <c r="Q900">
        <v>8</v>
      </c>
    </row>
    <row r="901" spans="1:18">
      <c r="A901" t="s">
        <v>7517</v>
      </c>
      <c r="B901">
        <v>1</v>
      </c>
      <c r="C901" t="s">
        <v>7280</v>
      </c>
      <c r="D901" t="s">
        <v>20</v>
      </c>
      <c r="E901" t="s">
        <v>20</v>
      </c>
      <c r="F901" t="s">
        <v>12616</v>
      </c>
      <c r="G901">
        <v>728</v>
      </c>
      <c r="H901" t="s">
        <v>337</v>
      </c>
      <c r="I901">
        <v>38</v>
      </c>
      <c r="J901" t="s">
        <v>337</v>
      </c>
      <c r="L901">
        <v>4</v>
      </c>
      <c r="M901">
        <v>1</v>
      </c>
      <c r="N901">
        <v>11</v>
      </c>
      <c r="O901">
        <v>4.75</v>
      </c>
      <c r="P901">
        <v>0</v>
      </c>
      <c r="Q901">
        <v>8</v>
      </c>
    </row>
    <row r="902" spans="1:18">
      <c r="A902" t="s">
        <v>7210</v>
      </c>
      <c r="B902">
        <v>1</v>
      </c>
      <c r="C902" t="s">
        <v>1003</v>
      </c>
      <c r="D902" t="s">
        <v>20</v>
      </c>
      <c r="E902" t="s">
        <v>20</v>
      </c>
      <c r="F902" t="s">
        <v>12616</v>
      </c>
      <c r="G902">
        <v>728</v>
      </c>
      <c r="H902" t="s">
        <v>224</v>
      </c>
      <c r="I902">
        <v>38</v>
      </c>
      <c r="J902" t="s">
        <v>224</v>
      </c>
      <c r="L902">
        <v>4</v>
      </c>
      <c r="M902">
        <v>1</v>
      </c>
      <c r="N902">
        <v>11</v>
      </c>
      <c r="O902">
        <v>4.75</v>
      </c>
      <c r="P902">
        <v>0</v>
      </c>
      <c r="Q902">
        <v>8</v>
      </c>
    </row>
    <row r="903" spans="1:18">
      <c r="A903" t="s">
        <v>1001</v>
      </c>
      <c r="B903">
        <v>1</v>
      </c>
      <c r="C903" t="s">
        <v>1003</v>
      </c>
      <c r="D903" t="s">
        <v>20</v>
      </c>
      <c r="E903" t="s">
        <v>20</v>
      </c>
      <c r="F903" t="s">
        <v>12616</v>
      </c>
      <c r="G903">
        <v>728</v>
      </c>
      <c r="H903" t="s">
        <v>224</v>
      </c>
      <c r="I903">
        <v>38</v>
      </c>
      <c r="J903" t="s">
        <v>224</v>
      </c>
      <c r="L903">
        <v>4</v>
      </c>
      <c r="M903">
        <v>1</v>
      </c>
      <c r="N903">
        <v>11</v>
      </c>
      <c r="O903">
        <v>4.75</v>
      </c>
      <c r="P903">
        <v>0</v>
      </c>
      <c r="Q903">
        <v>8</v>
      </c>
    </row>
    <row r="904" spans="1:18">
      <c r="A904" t="s">
        <v>7842</v>
      </c>
      <c r="B904">
        <v>1</v>
      </c>
      <c r="C904" t="s">
        <v>995</v>
      </c>
      <c r="D904" t="s">
        <v>20</v>
      </c>
      <c r="E904" t="s">
        <v>20</v>
      </c>
      <c r="F904" t="s">
        <v>12616</v>
      </c>
      <c r="G904">
        <v>728</v>
      </c>
      <c r="H904" t="s">
        <v>337</v>
      </c>
      <c r="I904">
        <v>38</v>
      </c>
      <c r="J904" t="s">
        <v>337</v>
      </c>
      <c r="L904">
        <v>4</v>
      </c>
      <c r="M904">
        <v>1</v>
      </c>
      <c r="N904">
        <v>11</v>
      </c>
      <c r="O904">
        <v>4.75</v>
      </c>
      <c r="P904">
        <v>0</v>
      </c>
      <c r="Q904">
        <v>6</v>
      </c>
    </row>
    <row r="905" spans="1:18">
      <c r="A905" t="s">
        <v>994</v>
      </c>
      <c r="B905">
        <v>1</v>
      </c>
      <c r="C905" t="s">
        <v>995</v>
      </c>
      <c r="D905" t="s">
        <v>20</v>
      </c>
      <c r="E905" t="s">
        <v>20</v>
      </c>
      <c r="F905" t="s">
        <v>12616</v>
      </c>
      <c r="G905">
        <v>728</v>
      </c>
      <c r="H905" t="s">
        <v>337</v>
      </c>
      <c r="I905">
        <v>38</v>
      </c>
      <c r="J905" t="s">
        <v>337</v>
      </c>
      <c r="L905">
        <v>4</v>
      </c>
      <c r="M905">
        <v>1</v>
      </c>
      <c r="N905">
        <v>11</v>
      </c>
      <c r="O905">
        <v>4.75</v>
      </c>
      <c r="P905">
        <v>0</v>
      </c>
      <c r="Q905">
        <v>6</v>
      </c>
    </row>
    <row r="906" spans="1:18">
      <c r="A906" t="s">
        <v>9114</v>
      </c>
      <c r="B906">
        <v>1</v>
      </c>
      <c r="C906" t="s">
        <v>1003</v>
      </c>
      <c r="D906" t="s">
        <v>20</v>
      </c>
      <c r="E906" t="s">
        <v>20</v>
      </c>
      <c r="F906" t="s">
        <v>12616</v>
      </c>
      <c r="G906">
        <v>728</v>
      </c>
      <c r="H906" t="s">
        <v>337</v>
      </c>
      <c r="J906" t="s">
        <v>72</v>
      </c>
      <c r="L906">
        <v>4</v>
      </c>
      <c r="M906">
        <v>1</v>
      </c>
      <c r="N906">
        <v>11</v>
      </c>
      <c r="O906">
        <v>4.75</v>
      </c>
      <c r="P906">
        <v>0</v>
      </c>
      <c r="Q906">
        <v>8</v>
      </c>
    </row>
    <row r="907" spans="1:18">
      <c r="A907" t="s">
        <v>9128</v>
      </c>
      <c r="B907">
        <v>1</v>
      </c>
      <c r="C907" t="s">
        <v>1003</v>
      </c>
      <c r="D907" t="s">
        <v>20</v>
      </c>
      <c r="E907" t="s">
        <v>20</v>
      </c>
      <c r="F907" t="s">
        <v>12616</v>
      </c>
      <c r="G907">
        <v>728</v>
      </c>
      <c r="L907">
        <v>4</v>
      </c>
      <c r="M907">
        <v>1</v>
      </c>
      <c r="N907">
        <v>11</v>
      </c>
      <c r="O907">
        <v>4.75</v>
      </c>
      <c r="P907">
        <v>0</v>
      </c>
      <c r="Q907">
        <v>8</v>
      </c>
    </row>
    <row r="908" spans="1:18">
      <c r="A908" t="s">
        <v>941</v>
      </c>
      <c r="B908">
        <v>1</v>
      </c>
      <c r="C908" t="s">
        <v>942</v>
      </c>
      <c r="D908" t="s">
        <v>20</v>
      </c>
      <c r="E908" t="s">
        <v>20</v>
      </c>
      <c r="F908" t="s">
        <v>12616</v>
      </c>
      <c r="G908">
        <v>728</v>
      </c>
      <c r="L908">
        <v>4</v>
      </c>
      <c r="M908">
        <v>1</v>
      </c>
      <c r="N908">
        <v>11</v>
      </c>
      <c r="O908">
        <v>4.75</v>
      </c>
      <c r="P908">
        <v>0</v>
      </c>
      <c r="Q908">
        <v>8</v>
      </c>
    </row>
    <row r="909" spans="1:18">
      <c r="A909" t="s">
        <v>11653</v>
      </c>
      <c r="B909">
        <v>1</v>
      </c>
      <c r="C909" t="s">
        <v>942</v>
      </c>
      <c r="D909" t="s">
        <v>20</v>
      </c>
      <c r="E909" t="s">
        <v>20</v>
      </c>
      <c r="F909" t="s">
        <v>12616</v>
      </c>
      <c r="G909">
        <v>728</v>
      </c>
      <c r="L909">
        <v>4</v>
      </c>
      <c r="M909">
        <v>1</v>
      </c>
      <c r="N909">
        <v>11</v>
      </c>
      <c r="O909">
        <v>4.75</v>
      </c>
      <c r="P909">
        <v>0</v>
      </c>
      <c r="Q909">
        <v>8</v>
      </c>
    </row>
    <row r="910" spans="1:18">
      <c r="A910" t="s">
        <v>1009</v>
      </c>
      <c r="B910">
        <v>1</v>
      </c>
      <c r="C910" t="s">
        <v>1010</v>
      </c>
      <c r="D910" t="s">
        <v>20</v>
      </c>
      <c r="E910" t="s">
        <v>20</v>
      </c>
      <c r="F910" t="s">
        <v>12616</v>
      </c>
      <c r="G910">
        <v>728</v>
      </c>
      <c r="L910">
        <v>4</v>
      </c>
      <c r="M910">
        <v>1</v>
      </c>
      <c r="N910">
        <v>11</v>
      </c>
      <c r="O910">
        <v>4.75</v>
      </c>
      <c r="P910">
        <v>0</v>
      </c>
      <c r="Q910">
        <v>8</v>
      </c>
    </row>
    <row r="911" spans="1:18">
      <c r="A911" t="s">
        <v>1011</v>
      </c>
      <c r="B911">
        <v>1</v>
      </c>
      <c r="C911" t="s">
        <v>1010</v>
      </c>
      <c r="D911" t="s">
        <v>20</v>
      </c>
      <c r="E911" t="s">
        <v>20</v>
      </c>
      <c r="F911" t="s">
        <v>12616</v>
      </c>
      <c r="G911">
        <v>728</v>
      </c>
      <c r="L911">
        <v>4</v>
      </c>
      <c r="M911">
        <v>1</v>
      </c>
      <c r="N911">
        <v>11</v>
      </c>
      <c r="O911">
        <v>4.75</v>
      </c>
      <c r="P911">
        <v>0</v>
      </c>
      <c r="Q911">
        <v>8</v>
      </c>
    </row>
    <row r="912" spans="1:18">
      <c r="A912">
        <v>93432401</v>
      </c>
      <c r="B912">
        <v>101</v>
      </c>
      <c r="C912">
        <v>93432491</v>
      </c>
      <c r="D912" t="s">
        <v>20</v>
      </c>
      <c r="E912" t="s">
        <v>20</v>
      </c>
      <c r="F912" t="s">
        <v>12619</v>
      </c>
      <c r="G912">
        <v>502</v>
      </c>
      <c r="H912" t="s">
        <v>72</v>
      </c>
      <c r="I912">
        <v>27</v>
      </c>
      <c r="J912" t="s">
        <v>72</v>
      </c>
      <c r="K912">
        <v>27</v>
      </c>
      <c r="L912">
        <v>24</v>
      </c>
      <c r="M912">
        <v>1</v>
      </c>
      <c r="N912">
        <v>12</v>
      </c>
      <c r="O912">
        <v>10</v>
      </c>
      <c r="P912">
        <v>0</v>
      </c>
      <c r="Q912">
        <v>32</v>
      </c>
      <c r="R912">
        <v>49</v>
      </c>
    </row>
    <row r="913" spans="1:18">
      <c r="A913">
        <v>93432401</v>
      </c>
      <c r="B913" t="s">
        <v>654</v>
      </c>
      <c r="C913">
        <v>93432491</v>
      </c>
      <c r="D913" t="s">
        <v>20</v>
      </c>
      <c r="E913" t="s">
        <v>20</v>
      </c>
      <c r="F913" t="s">
        <v>12619</v>
      </c>
      <c r="G913">
        <v>502</v>
      </c>
      <c r="H913" t="s">
        <v>72</v>
      </c>
      <c r="I913">
        <v>27</v>
      </c>
      <c r="J913" t="s">
        <v>72</v>
      </c>
      <c r="K913">
        <v>27</v>
      </c>
      <c r="L913">
        <v>24</v>
      </c>
      <c r="M913">
        <v>1</v>
      </c>
      <c r="N913">
        <v>12</v>
      </c>
      <c r="O913">
        <v>10</v>
      </c>
      <c r="P913">
        <v>0</v>
      </c>
      <c r="Q913">
        <v>25</v>
      </c>
      <c r="R913">
        <v>44</v>
      </c>
    </row>
    <row r="914" spans="1:18">
      <c r="A914" t="s">
        <v>3960</v>
      </c>
      <c r="B914">
        <v>1</v>
      </c>
      <c r="C914" t="s">
        <v>3961</v>
      </c>
      <c r="D914" t="s">
        <v>20</v>
      </c>
      <c r="E914" t="s">
        <v>20</v>
      </c>
      <c r="F914" t="s">
        <v>12619</v>
      </c>
      <c r="G914">
        <v>502</v>
      </c>
      <c r="H914" t="s">
        <v>72</v>
      </c>
      <c r="I914">
        <v>60</v>
      </c>
      <c r="J914" t="s">
        <v>72</v>
      </c>
      <c r="K914">
        <v>78</v>
      </c>
      <c r="L914">
        <v>24</v>
      </c>
      <c r="M914">
        <v>1</v>
      </c>
      <c r="N914">
        <v>12</v>
      </c>
      <c r="O914">
        <v>10</v>
      </c>
      <c r="P914">
        <v>0</v>
      </c>
      <c r="Q914">
        <v>23</v>
      </c>
      <c r="R914">
        <v>46</v>
      </c>
    </row>
    <row r="915" spans="1:18">
      <c r="A915" t="s">
        <v>6959</v>
      </c>
      <c r="B915">
        <v>1</v>
      </c>
      <c r="C915" t="s">
        <v>3961</v>
      </c>
      <c r="D915" t="s">
        <v>20</v>
      </c>
      <c r="E915" t="s">
        <v>20</v>
      </c>
      <c r="F915" t="s">
        <v>12619</v>
      </c>
      <c r="G915">
        <v>502</v>
      </c>
      <c r="H915" t="s">
        <v>72</v>
      </c>
      <c r="I915">
        <v>46</v>
      </c>
      <c r="J915" t="s">
        <v>72</v>
      </c>
      <c r="K915">
        <v>80</v>
      </c>
      <c r="L915">
        <v>24</v>
      </c>
      <c r="M915">
        <v>1</v>
      </c>
      <c r="N915">
        <v>12</v>
      </c>
      <c r="O915">
        <v>10</v>
      </c>
      <c r="P915">
        <v>0</v>
      </c>
      <c r="Q915">
        <v>22</v>
      </c>
      <c r="R915">
        <v>46</v>
      </c>
    </row>
    <row r="916" spans="1:18">
      <c r="A916">
        <v>93429001</v>
      </c>
      <c r="B916">
        <v>101</v>
      </c>
      <c r="C916">
        <v>93429091</v>
      </c>
      <c r="D916" t="s">
        <v>20</v>
      </c>
      <c r="E916" t="s">
        <v>20</v>
      </c>
      <c r="F916" t="s">
        <v>12620</v>
      </c>
      <c r="G916">
        <v>509</v>
      </c>
      <c r="H916" t="s">
        <v>187</v>
      </c>
      <c r="J916" t="s">
        <v>337</v>
      </c>
      <c r="L916">
        <v>3</v>
      </c>
      <c r="M916">
        <v>1</v>
      </c>
      <c r="N916">
        <v>12</v>
      </c>
      <c r="O916">
        <v>6.6</v>
      </c>
      <c r="P916">
        <v>0</v>
      </c>
      <c r="Q916">
        <v>233</v>
      </c>
    </row>
    <row r="917" spans="1:18">
      <c r="A917">
        <v>93429001</v>
      </c>
      <c r="B917">
        <v>201</v>
      </c>
      <c r="C917">
        <v>93429091</v>
      </c>
      <c r="D917" t="s">
        <v>20</v>
      </c>
      <c r="E917" t="s">
        <v>20</v>
      </c>
      <c r="F917" t="s">
        <v>12620</v>
      </c>
      <c r="G917">
        <v>509</v>
      </c>
      <c r="H917" t="s">
        <v>187</v>
      </c>
      <c r="J917" t="s">
        <v>337</v>
      </c>
      <c r="L917">
        <v>3</v>
      </c>
      <c r="M917">
        <v>1</v>
      </c>
      <c r="N917">
        <v>12</v>
      </c>
      <c r="O917">
        <v>6.6</v>
      </c>
      <c r="P917">
        <v>0</v>
      </c>
      <c r="Q917">
        <v>221</v>
      </c>
    </row>
    <row r="918" spans="1:18">
      <c r="A918">
        <v>93429001</v>
      </c>
      <c r="B918" t="s">
        <v>654</v>
      </c>
      <c r="C918">
        <v>93429091</v>
      </c>
      <c r="D918" t="s">
        <v>20</v>
      </c>
      <c r="E918" t="s">
        <v>20</v>
      </c>
      <c r="F918" t="s">
        <v>12620</v>
      </c>
      <c r="G918">
        <v>509</v>
      </c>
      <c r="H918" t="s">
        <v>187</v>
      </c>
      <c r="I918">
        <v>46</v>
      </c>
      <c r="J918" t="s">
        <v>337</v>
      </c>
      <c r="L918">
        <v>3</v>
      </c>
      <c r="M918">
        <v>1</v>
      </c>
      <c r="N918">
        <v>12</v>
      </c>
      <c r="O918">
        <v>6.6</v>
      </c>
      <c r="P918">
        <v>0</v>
      </c>
      <c r="Q918">
        <v>221</v>
      </c>
    </row>
    <row r="919" spans="1:18">
      <c r="A919">
        <v>93429201</v>
      </c>
      <c r="B919">
        <v>101</v>
      </c>
      <c r="C919">
        <v>93429291</v>
      </c>
      <c r="D919" t="s">
        <v>20</v>
      </c>
      <c r="E919" t="s">
        <v>20</v>
      </c>
      <c r="F919" t="s">
        <v>12620</v>
      </c>
      <c r="G919">
        <v>509</v>
      </c>
      <c r="H919" t="s">
        <v>187</v>
      </c>
      <c r="J919" t="s">
        <v>337</v>
      </c>
      <c r="L919">
        <v>3</v>
      </c>
      <c r="M919">
        <v>1</v>
      </c>
      <c r="N919">
        <v>12</v>
      </c>
      <c r="O919">
        <v>6.6</v>
      </c>
      <c r="P919">
        <v>0</v>
      </c>
      <c r="Q919">
        <v>171</v>
      </c>
    </row>
    <row r="920" spans="1:18">
      <c r="A920">
        <v>93429201</v>
      </c>
      <c r="B920">
        <v>201</v>
      </c>
      <c r="C920">
        <v>93429291</v>
      </c>
      <c r="D920" t="s">
        <v>20</v>
      </c>
      <c r="E920" t="s">
        <v>20</v>
      </c>
      <c r="F920" t="s">
        <v>12620</v>
      </c>
      <c r="G920">
        <v>509</v>
      </c>
      <c r="H920" t="s">
        <v>187</v>
      </c>
      <c r="J920" t="s">
        <v>337</v>
      </c>
      <c r="L920">
        <v>3</v>
      </c>
      <c r="M920">
        <v>1</v>
      </c>
      <c r="N920">
        <v>12</v>
      </c>
      <c r="O920">
        <v>6.6</v>
      </c>
      <c r="P920">
        <v>0</v>
      </c>
      <c r="Q920">
        <v>164</v>
      </c>
    </row>
    <row r="921" spans="1:18">
      <c r="A921">
        <v>93429201</v>
      </c>
      <c r="B921" t="s">
        <v>654</v>
      </c>
      <c r="C921">
        <v>93429291</v>
      </c>
      <c r="D921" t="s">
        <v>20</v>
      </c>
      <c r="E921" t="s">
        <v>20</v>
      </c>
      <c r="F921" t="s">
        <v>12620</v>
      </c>
      <c r="G921">
        <v>509</v>
      </c>
      <c r="H921" t="s">
        <v>187</v>
      </c>
      <c r="I921">
        <v>46</v>
      </c>
      <c r="J921" t="s">
        <v>337</v>
      </c>
      <c r="L921">
        <v>3</v>
      </c>
      <c r="M921">
        <v>1</v>
      </c>
      <c r="N921">
        <v>12</v>
      </c>
      <c r="O921">
        <v>6.6</v>
      </c>
      <c r="P921">
        <v>0</v>
      </c>
      <c r="Q921">
        <v>164</v>
      </c>
    </row>
    <row r="922" spans="1:18">
      <c r="A922">
        <v>93429401</v>
      </c>
      <c r="B922">
        <v>101</v>
      </c>
      <c r="C922">
        <v>93429491</v>
      </c>
      <c r="D922" t="s">
        <v>20</v>
      </c>
      <c r="E922" t="s">
        <v>20</v>
      </c>
      <c r="F922" t="s">
        <v>12620</v>
      </c>
      <c r="G922">
        <v>509</v>
      </c>
      <c r="H922" t="s">
        <v>187</v>
      </c>
      <c r="J922" t="s">
        <v>337</v>
      </c>
      <c r="L922">
        <v>3</v>
      </c>
      <c r="M922">
        <v>1</v>
      </c>
      <c r="N922">
        <v>12</v>
      </c>
      <c r="O922">
        <v>6.6</v>
      </c>
      <c r="P922">
        <v>0</v>
      </c>
      <c r="Q922">
        <v>220</v>
      </c>
    </row>
    <row r="923" spans="1:18">
      <c r="A923">
        <v>93429401</v>
      </c>
      <c r="B923">
        <v>201</v>
      </c>
      <c r="C923">
        <v>93429491</v>
      </c>
      <c r="D923" t="s">
        <v>20</v>
      </c>
      <c r="E923" t="s">
        <v>20</v>
      </c>
      <c r="F923" t="s">
        <v>12620</v>
      </c>
      <c r="G923">
        <v>509</v>
      </c>
      <c r="H923" t="s">
        <v>187</v>
      </c>
      <c r="J923" t="s">
        <v>337</v>
      </c>
      <c r="L923">
        <v>3</v>
      </c>
      <c r="M923">
        <v>1</v>
      </c>
      <c r="N923">
        <v>12</v>
      </c>
      <c r="O923">
        <v>6.6</v>
      </c>
      <c r="P923">
        <v>0</v>
      </c>
      <c r="Q923">
        <v>203</v>
      </c>
    </row>
    <row r="924" spans="1:18">
      <c r="A924">
        <v>93429401</v>
      </c>
      <c r="B924" t="s">
        <v>654</v>
      </c>
      <c r="C924">
        <v>93429491</v>
      </c>
      <c r="D924" t="s">
        <v>20</v>
      </c>
      <c r="E924" t="s">
        <v>20</v>
      </c>
      <c r="F924" t="s">
        <v>12620</v>
      </c>
      <c r="G924">
        <v>509</v>
      </c>
      <c r="H924" t="s">
        <v>187</v>
      </c>
      <c r="I924">
        <v>27</v>
      </c>
      <c r="J924" t="s">
        <v>337</v>
      </c>
      <c r="L924">
        <v>3</v>
      </c>
      <c r="M924">
        <v>1</v>
      </c>
      <c r="N924">
        <v>12</v>
      </c>
      <c r="O924">
        <v>6.6</v>
      </c>
      <c r="P924">
        <v>0</v>
      </c>
      <c r="Q924">
        <v>203</v>
      </c>
    </row>
    <row r="925" spans="1:18">
      <c r="A925">
        <v>93429401</v>
      </c>
      <c r="B925" t="s">
        <v>2033</v>
      </c>
      <c r="C925">
        <v>93429491</v>
      </c>
      <c r="D925" t="s">
        <v>20</v>
      </c>
      <c r="E925" t="s">
        <v>20</v>
      </c>
      <c r="F925" t="s">
        <v>12620</v>
      </c>
      <c r="G925">
        <v>509</v>
      </c>
      <c r="H925" t="s">
        <v>187</v>
      </c>
      <c r="I925">
        <v>46</v>
      </c>
      <c r="J925" t="s">
        <v>337</v>
      </c>
      <c r="L925">
        <v>3</v>
      </c>
      <c r="M925">
        <v>1</v>
      </c>
      <c r="N925">
        <v>12</v>
      </c>
      <c r="O925">
        <v>6.6</v>
      </c>
      <c r="P925">
        <v>0</v>
      </c>
      <c r="Q925">
        <v>203</v>
      </c>
    </row>
    <row r="926" spans="1:18">
      <c r="A926" t="s">
        <v>5599</v>
      </c>
      <c r="B926">
        <v>1</v>
      </c>
      <c r="C926">
        <v>93429491</v>
      </c>
      <c r="D926" t="s">
        <v>20</v>
      </c>
      <c r="E926" t="s">
        <v>20</v>
      </c>
      <c r="F926" t="s">
        <v>12620</v>
      </c>
      <c r="G926">
        <v>509</v>
      </c>
      <c r="H926" t="s">
        <v>337</v>
      </c>
      <c r="I926">
        <v>48</v>
      </c>
      <c r="J926" t="s">
        <v>337</v>
      </c>
      <c r="L926">
        <v>3</v>
      </c>
      <c r="M926">
        <v>1</v>
      </c>
      <c r="N926">
        <v>12</v>
      </c>
      <c r="O926">
        <v>6.6</v>
      </c>
      <c r="P926">
        <v>0</v>
      </c>
      <c r="Q926">
        <v>203</v>
      </c>
    </row>
    <row r="927" spans="1:18">
      <c r="A927" t="s">
        <v>5602</v>
      </c>
      <c r="B927">
        <v>1</v>
      </c>
      <c r="C927">
        <v>93429291</v>
      </c>
      <c r="D927" t="s">
        <v>20</v>
      </c>
      <c r="E927" t="s">
        <v>20</v>
      </c>
      <c r="F927" t="s">
        <v>12620</v>
      </c>
      <c r="G927">
        <v>509</v>
      </c>
      <c r="H927" t="s">
        <v>337</v>
      </c>
      <c r="I927">
        <v>46</v>
      </c>
      <c r="J927" t="s">
        <v>337</v>
      </c>
      <c r="L927">
        <v>3</v>
      </c>
      <c r="M927">
        <v>1</v>
      </c>
      <c r="N927">
        <v>12</v>
      </c>
      <c r="O927">
        <v>6.6</v>
      </c>
      <c r="P927">
        <v>0</v>
      </c>
      <c r="Q927">
        <v>162</v>
      </c>
    </row>
    <row r="928" spans="1:18">
      <c r="A928" t="s">
        <v>5605</v>
      </c>
      <c r="B928">
        <v>1</v>
      </c>
      <c r="C928">
        <v>93429091</v>
      </c>
      <c r="D928" t="s">
        <v>20</v>
      </c>
      <c r="E928" t="s">
        <v>20</v>
      </c>
      <c r="F928" t="s">
        <v>12620</v>
      </c>
      <c r="G928">
        <v>509</v>
      </c>
      <c r="H928" t="s">
        <v>337</v>
      </c>
      <c r="I928">
        <v>58</v>
      </c>
      <c r="J928" t="s">
        <v>337</v>
      </c>
      <c r="L928">
        <v>3</v>
      </c>
      <c r="M928">
        <v>1</v>
      </c>
      <c r="N928">
        <v>12</v>
      </c>
      <c r="O928">
        <v>6.6</v>
      </c>
      <c r="P928">
        <v>0</v>
      </c>
      <c r="Q928">
        <v>221</v>
      </c>
    </row>
    <row r="929" spans="1:18">
      <c r="A929" t="s">
        <v>4031</v>
      </c>
      <c r="B929">
        <v>1</v>
      </c>
      <c r="C929">
        <v>93435891</v>
      </c>
      <c r="D929" t="s">
        <v>20</v>
      </c>
      <c r="E929" t="s">
        <v>20</v>
      </c>
      <c r="F929" t="s">
        <v>12621</v>
      </c>
      <c r="G929">
        <v>510</v>
      </c>
      <c r="H929" t="s">
        <v>337</v>
      </c>
      <c r="I929">
        <v>80</v>
      </c>
      <c r="J929" t="s">
        <v>337</v>
      </c>
      <c r="K929">
        <v>40</v>
      </c>
      <c r="L929">
        <v>3</v>
      </c>
      <c r="M929">
        <v>1</v>
      </c>
      <c r="N929">
        <v>14</v>
      </c>
      <c r="O929">
        <v>10</v>
      </c>
      <c r="P929">
        <v>0</v>
      </c>
      <c r="Q929">
        <v>166</v>
      </c>
      <c r="R929">
        <v>64</v>
      </c>
    </row>
    <row r="930" spans="1:18">
      <c r="A930" t="s">
        <v>5596</v>
      </c>
      <c r="B930">
        <v>1</v>
      </c>
      <c r="C930">
        <v>93435891</v>
      </c>
      <c r="D930" t="s">
        <v>20</v>
      </c>
      <c r="E930" t="s">
        <v>20</v>
      </c>
      <c r="F930" t="s">
        <v>12621</v>
      </c>
      <c r="G930">
        <v>510</v>
      </c>
      <c r="L930">
        <v>3</v>
      </c>
      <c r="M930">
        <v>1</v>
      </c>
      <c r="N930">
        <v>14</v>
      </c>
      <c r="O930">
        <v>10</v>
      </c>
      <c r="P930">
        <v>0</v>
      </c>
      <c r="Q930">
        <v>166</v>
      </c>
      <c r="R930">
        <v>64</v>
      </c>
    </row>
    <row r="931" spans="1:18">
      <c r="A931" t="s">
        <v>4036</v>
      </c>
      <c r="B931">
        <v>1</v>
      </c>
      <c r="C931">
        <v>93430291</v>
      </c>
      <c r="D931" t="s">
        <v>20</v>
      </c>
      <c r="E931" t="s">
        <v>20</v>
      </c>
      <c r="F931" t="s">
        <v>12622</v>
      </c>
      <c r="G931">
        <v>360</v>
      </c>
      <c r="H931" t="s">
        <v>187</v>
      </c>
      <c r="I931">
        <v>27</v>
      </c>
      <c r="J931" t="s">
        <v>187</v>
      </c>
      <c r="L931">
        <v>3</v>
      </c>
      <c r="M931">
        <v>1</v>
      </c>
      <c r="N931">
        <v>14</v>
      </c>
      <c r="O931">
        <v>10</v>
      </c>
      <c r="P931">
        <v>0</v>
      </c>
      <c r="Q931">
        <v>285</v>
      </c>
    </row>
    <row r="932" spans="1:18">
      <c r="A932" t="s">
        <v>4041</v>
      </c>
      <c r="B932">
        <v>1</v>
      </c>
      <c r="C932">
        <v>93430491</v>
      </c>
      <c r="D932" t="s">
        <v>20</v>
      </c>
      <c r="E932" t="s">
        <v>20</v>
      </c>
      <c r="F932" t="s">
        <v>12622</v>
      </c>
      <c r="G932">
        <v>360</v>
      </c>
      <c r="H932" t="s">
        <v>187</v>
      </c>
      <c r="I932">
        <v>53</v>
      </c>
      <c r="J932" t="s">
        <v>187</v>
      </c>
      <c r="L932">
        <v>3</v>
      </c>
      <c r="M932">
        <v>1</v>
      </c>
      <c r="N932">
        <v>14</v>
      </c>
      <c r="O932">
        <v>10</v>
      </c>
      <c r="P932">
        <v>0</v>
      </c>
      <c r="Q932">
        <v>360</v>
      </c>
    </row>
    <row r="933" spans="1:18">
      <c r="A933" t="s">
        <v>4046</v>
      </c>
      <c r="B933">
        <v>1</v>
      </c>
      <c r="C933">
        <v>93436091</v>
      </c>
      <c r="D933" t="s">
        <v>20</v>
      </c>
      <c r="E933" t="s">
        <v>20</v>
      </c>
      <c r="F933" t="s">
        <v>12622</v>
      </c>
      <c r="G933">
        <v>360</v>
      </c>
      <c r="H933" t="s">
        <v>187</v>
      </c>
      <c r="J933" t="s">
        <v>187</v>
      </c>
      <c r="L933">
        <v>3</v>
      </c>
      <c r="M933">
        <v>1</v>
      </c>
      <c r="N933">
        <v>14</v>
      </c>
      <c r="O933">
        <v>10</v>
      </c>
      <c r="P933">
        <v>0</v>
      </c>
      <c r="Q933">
        <v>405</v>
      </c>
    </row>
    <row r="934" spans="1:18">
      <c r="A934" t="s">
        <v>4624</v>
      </c>
      <c r="B934">
        <v>1</v>
      </c>
      <c r="C934">
        <v>93436091</v>
      </c>
      <c r="D934" t="s">
        <v>20</v>
      </c>
      <c r="E934" t="s">
        <v>20</v>
      </c>
      <c r="F934" t="s">
        <v>12622</v>
      </c>
      <c r="G934">
        <v>360</v>
      </c>
      <c r="H934" t="s">
        <v>187</v>
      </c>
      <c r="J934" t="s">
        <v>187</v>
      </c>
      <c r="L934">
        <v>3</v>
      </c>
      <c r="M934">
        <v>1</v>
      </c>
      <c r="N934">
        <v>14</v>
      </c>
      <c r="O934">
        <v>10</v>
      </c>
      <c r="P934">
        <v>0</v>
      </c>
      <c r="Q934">
        <v>405</v>
      </c>
    </row>
    <row r="935" spans="1:18">
      <c r="A935" t="s">
        <v>4874</v>
      </c>
      <c r="B935">
        <v>1</v>
      </c>
      <c r="C935">
        <v>93430291</v>
      </c>
      <c r="D935" t="s">
        <v>20</v>
      </c>
      <c r="E935" t="s">
        <v>20</v>
      </c>
      <c r="F935" t="s">
        <v>12622</v>
      </c>
      <c r="G935">
        <v>360</v>
      </c>
      <c r="H935" t="s">
        <v>187</v>
      </c>
      <c r="I935">
        <v>53</v>
      </c>
      <c r="J935" t="s">
        <v>187</v>
      </c>
      <c r="L935">
        <v>3</v>
      </c>
      <c r="M935">
        <v>1</v>
      </c>
      <c r="N935">
        <v>14</v>
      </c>
      <c r="O935">
        <v>10</v>
      </c>
      <c r="P935">
        <v>0</v>
      </c>
      <c r="Q935">
        <v>285</v>
      </c>
    </row>
    <row r="936" spans="1:18">
      <c r="A936" t="s">
        <v>5581</v>
      </c>
      <c r="B936">
        <v>1</v>
      </c>
      <c r="C936">
        <v>93430291</v>
      </c>
      <c r="D936" t="s">
        <v>20</v>
      </c>
      <c r="E936" t="s">
        <v>20</v>
      </c>
      <c r="F936" t="s">
        <v>12622</v>
      </c>
      <c r="G936">
        <v>360</v>
      </c>
      <c r="H936" t="s">
        <v>187</v>
      </c>
      <c r="I936">
        <v>64</v>
      </c>
      <c r="J936" t="s">
        <v>187</v>
      </c>
      <c r="L936">
        <v>3</v>
      </c>
      <c r="M936">
        <v>1</v>
      </c>
      <c r="N936">
        <v>14</v>
      </c>
      <c r="O936">
        <v>10</v>
      </c>
      <c r="P936">
        <v>0</v>
      </c>
      <c r="Q936">
        <v>285</v>
      </c>
    </row>
    <row r="937" spans="1:18">
      <c r="A937" t="s">
        <v>5586</v>
      </c>
      <c r="B937">
        <v>1</v>
      </c>
      <c r="C937">
        <v>93436091</v>
      </c>
      <c r="D937" t="s">
        <v>20</v>
      </c>
      <c r="E937" t="s">
        <v>20</v>
      </c>
      <c r="F937" t="s">
        <v>12622</v>
      </c>
      <c r="G937">
        <v>360</v>
      </c>
      <c r="H937" t="s">
        <v>187</v>
      </c>
      <c r="I937">
        <v>88</v>
      </c>
      <c r="J937" t="s">
        <v>187</v>
      </c>
      <c r="L937">
        <v>3</v>
      </c>
      <c r="M937">
        <v>1</v>
      </c>
      <c r="N937">
        <v>14</v>
      </c>
      <c r="O937">
        <v>10</v>
      </c>
      <c r="P937">
        <v>0</v>
      </c>
      <c r="Q937">
        <v>405</v>
      </c>
    </row>
    <row r="938" spans="1:18">
      <c r="A938" t="s">
        <v>5591</v>
      </c>
      <c r="B938">
        <v>1</v>
      </c>
      <c r="C938">
        <v>93430491</v>
      </c>
      <c r="D938" t="s">
        <v>20</v>
      </c>
      <c r="E938" t="s">
        <v>20</v>
      </c>
      <c r="F938" t="s">
        <v>12622</v>
      </c>
      <c r="G938">
        <v>360</v>
      </c>
      <c r="H938" t="s">
        <v>187</v>
      </c>
      <c r="I938">
        <v>70</v>
      </c>
      <c r="J938" t="s">
        <v>187</v>
      </c>
      <c r="L938">
        <v>3</v>
      </c>
      <c r="M938">
        <v>1</v>
      </c>
      <c r="N938">
        <v>14</v>
      </c>
      <c r="O938">
        <v>10</v>
      </c>
      <c r="P938">
        <v>0</v>
      </c>
      <c r="Q938">
        <v>360</v>
      </c>
    </row>
    <row r="939" spans="1:18">
      <c r="A939" t="s">
        <v>3666</v>
      </c>
      <c r="B939">
        <v>1</v>
      </c>
      <c r="C939" t="s">
        <v>3332</v>
      </c>
      <c r="D939" t="s">
        <v>20</v>
      </c>
      <c r="E939" t="s">
        <v>20</v>
      </c>
      <c r="F939" t="s">
        <v>12623</v>
      </c>
      <c r="G939">
        <v>511</v>
      </c>
      <c r="H939" t="s">
        <v>72</v>
      </c>
      <c r="I939">
        <v>65</v>
      </c>
      <c r="J939" t="s">
        <v>72</v>
      </c>
      <c r="K939">
        <v>64</v>
      </c>
      <c r="L939">
        <v>24</v>
      </c>
      <c r="M939">
        <v>1</v>
      </c>
      <c r="N939">
        <v>12</v>
      </c>
      <c r="O939">
        <v>10</v>
      </c>
      <c r="P939">
        <v>0</v>
      </c>
      <c r="Q939">
        <v>43</v>
      </c>
      <c r="R939">
        <v>64</v>
      </c>
    </row>
    <row r="940" spans="1:18">
      <c r="A940" t="s">
        <v>3661</v>
      </c>
      <c r="B940">
        <v>1</v>
      </c>
      <c r="C940" t="s">
        <v>3332</v>
      </c>
      <c r="D940" t="s">
        <v>20</v>
      </c>
      <c r="E940" t="s">
        <v>20</v>
      </c>
      <c r="F940" t="s">
        <v>12623</v>
      </c>
      <c r="G940">
        <v>511</v>
      </c>
      <c r="H940" t="s">
        <v>72</v>
      </c>
      <c r="I940">
        <v>70</v>
      </c>
      <c r="J940" t="s">
        <v>72</v>
      </c>
      <c r="K940">
        <v>69</v>
      </c>
      <c r="L940">
        <v>24</v>
      </c>
      <c r="M940">
        <v>1</v>
      </c>
      <c r="N940">
        <v>12</v>
      </c>
      <c r="O940">
        <v>10</v>
      </c>
      <c r="P940">
        <v>0</v>
      </c>
      <c r="Q940">
        <v>41</v>
      </c>
      <c r="R940">
        <v>44</v>
      </c>
    </row>
    <row r="941" spans="1:18">
      <c r="A941" t="s">
        <v>10289</v>
      </c>
      <c r="B941">
        <v>1</v>
      </c>
      <c r="C941" t="s">
        <v>3332</v>
      </c>
      <c r="D941" t="s">
        <v>20</v>
      </c>
      <c r="E941" t="s">
        <v>20</v>
      </c>
      <c r="F941" t="s">
        <v>12625</v>
      </c>
      <c r="G941">
        <v>858</v>
      </c>
      <c r="L941">
        <v>24</v>
      </c>
      <c r="M941">
        <v>1</v>
      </c>
      <c r="N941">
        <v>12</v>
      </c>
      <c r="O941">
        <v>10</v>
      </c>
      <c r="P941">
        <v>0</v>
      </c>
      <c r="Q941">
        <v>43</v>
      </c>
      <c r="R941">
        <v>64</v>
      </c>
    </row>
    <row r="942" spans="1:18">
      <c r="A942" t="s">
        <v>10291</v>
      </c>
      <c r="B942">
        <v>1</v>
      </c>
      <c r="C942" t="s">
        <v>3332</v>
      </c>
      <c r="D942" t="s">
        <v>20</v>
      </c>
      <c r="E942" t="s">
        <v>20</v>
      </c>
      <c r="F942" t="s">
        <v>12625</v>
      </c>
      <c r="G942">
        <v>858</v>
      </c>
      <c r="L942">
        <v>24</v>
      </c>
      <c r="M942">
        <v>1</v>
      </c>
      <c r="N942">
        <v>12</v>
      </c>
      <c r="O942">
        <v>10</v>
      </c>
      <c r="P942">
        <v>0</v>
      </c>
      <c r="Q942">
        <v>41</v>
      </c>
      <c r="R942">
        <v>44</v>
      </c>
    </row>
    <row r="943" spans="1:18">
      <c r="A943" t="s">
        <v>1023</v>
      </c>
      <c r="B943">
        <v>1</v>
      </c>
      <c r="C943" t="s">
        <v>1025</v>
      </c>
      <c r="D943" t="s">
        <v>20</v>
      </c>
      <c r="E943" t="s">
        <v>20</v>
      </c>
      <c r="F943" t="s">
        <v>12626</v>
      </c>
      <c r="G943">
        <v>907</v>
      </c>
      <c r="H943" t="s">
        <v>258</v>
      </c>
      <c r="I943">
        <v>60</v>
      </c>
      <c r="J943" t="s">
        <v>258</v>
      </c>
      <c r="K943">
        <v>100</v>
      </c>
      <c r="L943">
        <v>24</v>
      </c>
      <c r="M943">
        <v>1</v>
      </c>
      <c r="N943">
        <v>12</v>
      </c>
      <c r="O943">
        <v>10</v>
      </c>
      <c r="P943">
        <v>0</v>
      </c>
      <c r="Q943">
        <v>44</v>
      </c>
      <c r="R943">
        <v>65</v>
      </c>
    </row>
    <row r="944" spans="1:18">
      <c r="A944" t="s">
        <v>10573</v>
      </c>
      <c r="B944">
        <v>1</v>
      </c>
      <c r="C944" t="s">
        <v>1025</v>
      </c>
      <c r="D944" t="s">
        <v>20</v>
      </c>
      <c r="E944" t="s">
        <v>20</v>
      </c>
      <c r="F944" t="s">
        <v>12626</v>
      </c>
      <c r="G944">
        <v>907</v>
      </c>
      <c r="H944" t="s">
        <v>258</v>
      </c>
      <c r="I944">
        <v>68</v>
      </c>
      <c r="J944" t="s">
        <v>258</v>
      </c>
      <c r="K944">
        <v>79</v>
      </c>
      <c r="L944">
        <v>24</v>
      </c>
      <c r="M944">
        <v>1</v>
      </c>
      <c r="N944">
        <v>12</v>
      </c>
      <c r="O944">
        <v>10</v>
      </c>
      <c r="P944">
        <v>0</v>
      </c>
      <c r="Q944">
        <v>42</v>
      </c>
      <c r="R944">
        <v>45</v>
      </c>
    </row>
    <row r="945" spans="1:18">
      <c r="A945" t="s">
        <v>5763</v>
      </c>
      <c r="B945">
        <v>1</v>
      </c>
      <c r="C945" t="s">
        <v>948</v>
      </c>
      <c r="D945" t="s">
        <v>20</v>
      </c>
      <c r="E945" t="s">
        <v>20</v>
      </c>
      <c r="F945" t="s">
        <v>12627</v>
      </c>
      <c r="G945">
        <v>676</v>
      </c>
      <c r="H945" t="s">
        <v>224</v>
      </c>
      <c r="I945">
        <v>58</v>
      </c>
      <c r="J945" t="s">
        <v>337</v>
      </c>
      <c r="K945">
        <v>55</v>
      </c>
      <c r="L945">
        <v>3</v>
      </c>
      <c r="M945">
        <v>1</v>
      </c>
      <c r="N945">
        <v>14</v>
      </c>
      <c r="O945">
        <v>10</v>
      </c>
      <c r="P945">
        <v>0</v>
      </c>
      <c r="Q945">
        <v>185</v>
      </c>
      <c r="R945">
        <v>92</v>
      </c>
    </row>
    <row r="946" spans="1:18">
      <c r="A946" t="s">
        <v>946</v>
      </c>
      <c r="B946">
        <v>1</v>
      </c>
      <c r="C946" t="s">
        <v>948</v>
      </c>
      <c r="D946" t="s">
        <v>20</v>
      </c>
      <c r="E946" t="s">
        <v>20</v>
      </c>
      <c r="F946" t="s">
        <v>12627</v>
      </c>
      <c r="G946">
        <v>676</v>
      </c>
      <c r="H946" t="s">
        <v>224</v>
      </c>
      <c r="I946">
        <v>40</v>
      </c>
      <c r="J946" t="s">
        <v>337</v>
      </c>
      <c r="L946">
        <v>3</v>
      </c>
      <c r="M946">
        <v>1</v>
      </c>
      <c r="N946">
        <v>14</v>
      </c>
      <c r="O946">
        <v>10</v>
      </c>
      <c r="P946">
        <v>0</v>
      </c>
      <c r="Q946">
        <v>185</v>
      </c>
      <c r="R946">
        <v>92</v>
      </c>
    </row>
    <row r="947" spans="1:18">
      <c r="A947">
        <v>93435601</v>
      </c>
      <c r="B947">
        <v>101</v>
      </c>
      <c r="C947">
        <v>93435691</v>
      </c>
      <c r="D947" t="s">
        <v>20</v>
      </c>
      <c r="E947" t="s">
        <v>20</v>
      </c>
      <c r="F947" t="s">
        <v>12628</v>
      </c>
      <c r="G947">
        <v>513</v>
      </c>
      <c r="H947" t="s">
        <v>187</v>
      </c>
      <c r="L947">
        <v>20</v>
      </c>
      <c r="M947">
        <v>1</v>
      </c>
      <c r="N947">
        <v>12</v>
      </c>
      <c r="O947">
        <v>10</v>
      </c>
      <c r="P947">
        <v>0</v>
      </c>
      <c r="Q947">
        <v>42</v>
      </c>
    </row>
    <row r="948" spans="1:18">
      <c r="A948">
        <v>93435601</v>
      </c>
      <c r="B948" t="s">
        <v>654</v>
      </c>
      <c r="C948">
        <v>93435691</v>
      </c>
      <c r="D948" t="s">
        <v>20</v>
      </c>
      <c r="E948" t="s">
        <v>20</v>
      </c>
      <c r="F948" t="s">
        <v>12628</v>
      </c>
      <c r="G948">
        <v>513</v>
      </c>
      <c r="H948" t="s">
        <v>187</v>
      </c>
      <c r="I948">
        <v>55</v>
      </c>
      <c r="L948">
        <v>20</v>
      </c>
      <c r="M948">
        <v>1</v>
      </c>
      <c r="N948">
        <v>12</v>
      </c>
      <c r="O948">
        <v>10</v>
      </c>
      <c r="P948">
        <v>0</v>
      </c>
      <c r="Q948">
        <v>42</v>
      </c>
    </row>
    <row r="949" spans="1:18">
      <c r="A949" t="s">
        <v>6288</v>
      </c>
      <c r="B949">
        <v>1</v>
      </c>
      <c r="C949">
        <v>93435691</v>
      </c>
      <c r="D949" t="s">
        <v>20</v>
      </c>
      <c r="E949" t="s">
        <v>20</v>
      </c>
      <c r="F949" t="s">
        <v>12628</v>
      </c>
      <c r="G949">
        <v>513</v>
      </c>
      <c r="H949" t="s">
        <v>187</v>
      </c>
      <c r="I949">
        <v>58</v>
      </c>
      <c r="L949">
        <v>20</v>
      </c>
      <c r="M949">
        <v>1</v>
      </c>
      <c r="N949">
        <v>12</v>
      </c>
      <c r="O949">
        <v>10</v>
      </c>
      <c r="P949">
        <v>0</v>
      </c>
      <c r="Q949">
        <v>41</v>
      </c>
    </row>
    <row r="950" spans="1:18">
      <c r="A950" t="s">
        <v>1115</v>
      </c>
      <c r="B950">
        <v>1</v>
      </c>
      <c r="C950" t="s">
        <v>1117</v>
      </c>
      <c r="D950" t="s">
        <v>20</v>
      </c>
      <c r="E950" t="s">
        <v>20</v>
      </c>
      <c r="F950" t="s">
        <v>12629</v>
      </c>
      <c r="G950">
        <v>514</v>
      </c>
      <c r="H950" t="s">
        <v>123</v>
      </c>
      <c r="I950">
        <v>144</v>
      </c>
      <c r="J950" t="s">
        <v>123</v>
      </c>
      <c r="K950">
        <v>73</v>
      </c>
      <c r="L950">
        <v>24</v>
      </c>
      <c r="M950">
        <v>1</v>
      </c>
      <c r="N950">
        <v>12</v>
      </c>
      <c r="O950">
        <v>10</v>
      </c>
      <c r="P950">
        <v>0</v>
      </c>
      <c r="Q950">
        <v>22</v>
      </c>
      <c r="R950">
        <v>52</v>
      </c>
    </row>
    <row r="951" spans="1:18">
      <c r="A951" t="s">
        <v>8763</v>
      </c>
      <c r="B951">
        <v>1</v>
      </c>
      <c r="C951" t="s">
        <v>1117</v>
      </c>
      <c r="D951" t="s">
        <v>20</v>
      </c>
      <c r="E951" t="s">
        <v>20</v>
      </c>
      <c r="F951" t="s">
        <v>12629</v>
      </c>
      <c r="G951">
        <v>514</v>
      </c>
      <c r="H951" t="s">
        <v>123</v>
      </c>
      <c r="I951">
        <v>44</v>
      </c>
      <c r="J951" t="s">
        <v>123</v>
      </c>
      <c r="K951">
        <v>73</v>
      </c>
      <c r="L951">
        <v>24</v>
      </c>
      <c r="M951">
        <v>1</v>
      </c>
      <c r="N951">
        <v>12</v>
      </c>
      <c r="O951">
        <v>10</v>
      </c>
      <c r="P951">
        <v>0</v>
      </c>
      <c r="Q951">
        <v>22</v>
      </c>
      <c r="R951">
        <v>52</v>
      </c>
    </row>
    <row r="952" spans="1:18">
      <c r="A952">
        <v>93427801</v>
      </c>
      <c r="B952">
        <v>101</v>
      </c>
      <c r="C952">
        <v>93427891</v>
      </c>
      <c r="D952" t="s">
        <v>20</v>
      </c>
      <c r="E952" t="s">
        <v>20</v>
      </c>
      <c r="F952" t="s">
        <v>12630</v>
      </c>
      <c r="G952">
        <v>515</v>
      </c>
      <c r="H952" t="s">
        <v>258</v>
      </c>
      <c r="J952" t="s">
        <v>258</v>
      </c>
      <c r="L952">
        <v>24</v>
      </c>
      <c r="M952">
        <v>1</v>
      </c>
      <c r="N952">
        <v>12</v>
      </c>
      <c r="O952">
        <v>10</v>
      </c>
      <c r="P952">
        <v>0</v>
      </c>
      <c r="Q952">
        <v>34</v>
      </c>
      <c r="R952">
        <v>45</v>
      </c>
    </row>
    <row r="953" spans="1:18">
      <c r="A953">
        <v>93427801</v>
      </c>
      <c r="B953" t="s">
        <v>654</v>
      </c>
      <c r="C953">
        <v>93427891</v>
      </c>
      <c r="D953" t="s">
        <v>20</v>
      </c>
      <c r="E953" t="s">
        <v>20</v>
      </c>
      <c r="F953" t="s">
        <v>12630</v>
      </c>
      <c r="G953">
        <v>515</v>
      </c>
      <c r="H953" t="s">
        <v>258</v>
      </c>
      <c r="I953">
        <v>144</v>
      </c>
      <c r="J953" t="s">
        <v>258</v>
      </c>
      <c r="K953">
        <v>81</v>
      </c>
      <c r="L953">
        <v>24</v>
      </c>
      <c r="M953">
        <v>1</v>
      </c>
      <c r="N953">
        <v>12</v>
      </c>
      <c r="O953">
        <v>10</v>
      </c>
      <c r="P953">
        <v>0</v>
      </c>
      <c r="Q953">
        <v>34</v>
      </c>
      <c r="R953">
        <v>45</v>
      </c>
    </row>
    <row r="954" spans="1:18">
      <c r="A954" t="s">
        <v>7935</v>
      </c>
      <c r="B954">
        <v>1</v>
      </c>
      <c r="C954" t="s">
        <v>7432</v>
      </c>
      <c r="D954" t="s">
        <v>20</v>
      </c>
      <c r="E954" t="s">
        <v>20</v>
      </c>
      <c r="F954" t="s">
        <v>12632</v>
      </c>
      <c r="G954">
        <v>774</v>
      </c>
      <c r="L954">
        <v>2</v>
      </c>
      <c r="M954">
        <v>1</v>
      </c>
      <c r="N954">
        <v>10</v>
      </c>
      <c r="O954">
        <v>8.25</v>
      </c>
      <c r="P954">
        <v>0</v>
      </c>
      <c r="Q954">
        <v>406</v>
      </c>
      <c r="R954">
        <v>323</v>
      </c>
    </row>
    <row r="955" spans="1:18">
      <c r="A955" t="s">
        <v>9290</v>
      </c>
      <c r="B955">
        <v>1</v>
      </c>
      <c r="C955" t="s">
        <v>7432</v>
      </c>
      <c r="D955" t="s">
        <v>20</v>
      </c>
      <c r="E955" t="s">
        <v>20</v>
      </c>
      <c r="F955" t="s">
        <v>12632</v>
      </c>
      <c r="G955">
        <v>774</v>
      </c>
      <c r="L955">
        <v>2</v>
      </c>
      <c r="M955">
        <v>1</v>
      </c>
      <c r="N955">
        <v>10</v>
      </c>
      <c r="O955">
        <v>8.25</v>
      </c>
      <c r="P955">
        <v>0</v>
      </c>
      <c r="Q955">
        <v>405</v>
      </c>
      <c r="R955">
        <v>323</v>
      </c>
    </row>
    <row r="956" spans="1:18">
      <c r="A956">
        <v>93426401</v>
      </c>
      <c r="B956">
        <v>201</v>
      </c>
      <c r="C956">
        <v>93426491</v>
      </c>
      <c r="D956" t="s">
        <v>20</v>
      </c>
      <c r="E956" t="s">
        <v>20</v>
      </c>
      <c r="F956" t="s">
        <v>12635</v>
      </c>
      <c r="G956">
        <v>503</v>
      </c>
      <c r="H956" t="s">
        <v>72</v>
      </c>
      <c r="I956">
        <v>27</v>
      </c>
      <c r="J956" t="s">
        <v>72</v>
      </c>
      <c r="L956">
        <v>24</v>
      </c>
      <c r="M956">
        <v>1</v>
      </c>
      <c r="N956">
        <v>12</v>
      </c>
      <c r="O956">
        <v>10</v>
      </c>
      <c r="P956">
        <v>0</v>
      </c>
      <c r="Q956">
        <v>30</v>
      </c>
      <c r="R956">
        <v>27</v>
      </c>
    </row>
    <row r="957" spans="1:18">
      <c r="A957">
        <v>93426401</v>
      </c>
      <c r="B957" t="s">
        <v>654</v>
      </c>
      <c r="C957">
        <v>93426491</v>
      </c>
      <c r="D957" t="s">
        <v>20</v>
      </c>
      <c r="E957" t="s">
        <v>20</v>
      </c>
      <c r="F957" t="s">
        <v>12635</v>
      </c>
      <c r="G957">
        <v>503</v>
      </c>
      <c r="H957" t="s">
        <v>72</v>
      </c>
      <c r="J957" t="s">
        <v>72</v>
      </c>
      <c r="L957">
        <v>24</v>
      </c>
      <c r="M957">
        <v>1</v>
      </c>
      <c r="N957">
        <v>12</v>
      </c>
      <c r="O957">
        <v>10</v>
      </c>
      <c r="P957">
        <v>0</v>
      </c>
      <c r="Q957">
        <v>27</v>
      </c>
      <c r="R957">
        <v>20</v>
      </c>
    </row>
    <row r="958" spans="1:18">
      <c r="A958">
        <v>93426401</v>
      </c>
      <c r="B958" t="s">
        <v>2033</v>
      </c>
      <c r="C958">
        <v>93426491</v>
      </c>
      <c r="D958" t="s">
        <v>20</v>
      </c>
      <c r="E958" t="s">
        <v>20</v>
      </c>
      <c r="F958" t="s">
        <v>12635</v>
      </c>
      <c r="G958">
        <v>503</v>
      </c>
      <c r="H958" t="s">
        <v>72</v>
      </c>
      <c r="I958">
        <v>27</v>
      </c>
      <c r="J958" t="s">
        <v>72</v>
      </c>
      <c r="K958">
        <v>27</v>
      </c>
      <c r="L958">
        <v>24</v>
      </c>
      <c r="M958">
        <v>1</v>
      </c>
      <c r="N958">
        <v>12</v>
      </c>
      <c r="O958">
        <v>10</v>
      </c>
      <c r="P958">
        <v>0</v>
      </c>
      <c r="Q958">
        <v>26</v>
      </c>
      <c r="R958">
        <v>20</v>
      </c>
    </row>
    <row r="959" spans="1:18">
      <c r="A959" t="s">
        <v>5771</v>
      </c>
      <c r="B959" t="s">
        <v>2033</v>
      </c>
      <c r="C959">
        <v>93426491</v>
      </c>
      <c r="D959" t="s">
        <v>20</v>
      </c>
      <c r="E959" t="s">
        <v>20</v>
      </c>
      <c r="F959" t="s">
        <v>12635</v>
      </c>
      <c r="G959">
        <v>503</v>
      </c>
      <c r="H959" t="s">
        <v>72</v>
      </c>
      <c r="J959" t="s">
        <v>72</v>
      </c>
      <c r="L959">
        <v>24</v>
      </c>
      <c r="M959">
        <v>1</v>
      </c>
      <c r="N959">
        <v>12</v>
      </c>
      <c r="O959">
        <v>10</v>
      </c>
      <c r="P959">
        <v>0</v>
      </c>
      <c r="Q959">
        <v>26</v>
      </c>
      <c r="R959">
        <v>19</v>
      </c>
    </row>
    <row r="960" spans="1:18">
      <c r="A960" t="s">
        <v>6285</v>
      </c>
      <c r="B960">
        <v>1</v>
      </c>
      <c r="C960">
        <v>93426491</v>
      </c>
      <c r="D960" t="s">
        <v>20</v>
      </c>
      <c r="E960" t="s">
        <v>20</v>
      </c>
      <c r="F960" t="s">
        <v>12635</v>
      </c>
      <c r="G960">
        <v>503</v>
      </c>
      <c r="H960" t="s">
        <v>72</v>
      </c>
      <c r="I960">
        <v>55</v>
      </c>
      <c r="J960" t="s">
        <v>72</v>
      </c>
      <c r="K960">
        <v>37</v>
      </c>
      <c r="L960">
        <v>24</v>
      </c>
      <c r="M960">
        <v>1</v>
      </c>
      <c r="N960">
        <v>12</v>
      </c>
      <c r="O960">
        <v>10</v>
      </c>
      <c r="P960">
        <v>0</v>
      </c>
      <c r="Q960">
        <v>25</v>
      </c>
      <c r="R960">
        <v>20</v>
      </c>
    </row>
    <row r="961" spans="1:18">
      <c r="A961" t="s">
        <v>8852</v>
      </c>
      <c r="B961">
        <v>1</v>
      </c>
      <c r="C961">
        <v>93426491</v>
      </c>
      <c r="D961" t="s">
        <v>20</v>
      </c>
      <c r="E961" t="s">
        <v>20</v>
      </c>
      <c r="F961" t="s">
        <v>12635</v>
      </c>
      <c r="G961">
        <v>503</v>
      </c>
      <c r="H961" t="s">
        <v>72</v>
      </c>
      <c r="I961">
        <v>68</v>
      </c>
      <c r="J961" t="s">
        <v>72</v>
      </c>
      <c r="K961">
        <v>59</v>
      </c>
      <c r="L961">
        <v>24</v>
      </c>
      <c r="M961">
        <v>1</v>
      </c>
      <c r="N961">
        <v>12</v>
      </c>
      <c r="O961">
        <v>10</v>
      </c>
      <c r="P961">
        <v>0</v>
      </c>
      <c r="Q961">
        <v>26</v>
      </c>
      <c r="R961">
        <v>20</v>
      </c>
    </row>
    <row r="962" spans="1:18">
      <c r="A962" t="s">
        <v>11309</v>
      </c>
      <c r="B962">
        <v>1</v>
      </c>
      <c r="C962">
        <v>93426491</v>
      </c>
      <c r="D962" t="s">
        <v>20</v>
      </c>
      <c r="E962" t="s">
        <v>20</v>
      </c>
      <c r="F962" t="s">
        <v>12635</v>
      </c>
      <c r="G962">
        <v>503</v>
      </c>
      <c r="H962" t="s">
        <v>72</v>
      </c>
      <c r="J962" t="s">
        <v>72</v>
      </c>
      <c r="L962">
        <v>24</v>
      </c>
      <c r="M962">
        <v>1</v>
      </c>
      <c r="N962">
        <v>12</v>
      </c>
      <c r="O962">
        <v>10</v>
      </c>
      <c r="P962">
        <v>0</v>
      </c>
      <c r="Q962">
        <v>26</v>
      </c>
      <c r="R962">
        <v>20</v>
      </c>
    </row>
    <row r="963" spans="1:18">
      <c r="A963" t="s">
        <v>3319</v>
      </c>
      <c r="B963">
        <v>1</v>
      </c>
      <c r="C963" t="s">
        <v>945</v>
      </c>
      <c r="D963" t="s">
        <v>20</v>
      </c>
      <c r="E963" t="s">
        <v>20</v>
      </c>
      <c r="F963" t="s">
        <v>12636</v>
      </c>
      <c r="G963">
        <v>517</v>
      </c>
      <c r="H963" t="s">
        <v>224</v>
      </c>
      <c r="J963" t="s">
        <v>224</v>
      </c>
      <c r="L963">
        <v>3</v>
      </c>
      <c r="M963">
        <v>1</v>
      </c>
      <c r="N963">
        <v>12</v>
      </c>
      <c r="O963">
        <v>6.6</v>
      </c>
      <c r="P963">
        <v>0</v>
      </c>
      <c r="Q963">
        <v>129</v>
      </c>
      <c r="R963">
        <v>49</v>
      </c>
    </row>
    <row r="964" spans="1:18">
      <c r="A964" t="s">
        <v>3389</v>
      </c>
      <c r="B964">
        <v>1</v>
      </c>
      <c r="C964" t="s">
        <v>3390</v>
      </c>
      <c r="D964" t="s">
        <v>20</v>
      </c>
      <c r="E964" t="s">
        <v>20</v>
      </c>
      <c r="F964" t="s">
        <v>12636</v>
      </c>
      <c r="G964">
        <v>517</v>
      </c>
      <c r="H964" t="s">
        <v>224</v>
      </c>
      <c r="J964" t="s">
        <v>224</v>
      </c>
      <c r="L964">
        <v>3</v>
      </c>
      <c r="M964">
        <v>1</v>
      </c>
      <c r="N964">
        <v>14</v>
      </c>
      <c r="O964">
        <v>10</v>
      </c>
      <c r="P964">
        <v>0</v>
      </c>
      <c r="Q964">
        <v>379</v>
      </c>
      <c r="R964">
        <v>30</v>
      </c>
    </row>
    <row r="965" spans="1:18">
      <c r="A965" t="s">
        <v>3934</v>
      </c>
      <c r="B965">
        <v>1</v>
      </c>
      <c r="C965">
        <v>93433091</v>
      </c>
      <c r="D965" t="s">
        <v>20</v>
      </c>
      <c r="E965" t="s">
        <v>20</v>
      </c>
      <c r="F965" t="s">
        <v>12636</v>
      </c>
      <c r="G965">
        <v>517</v>
      </c>
      <c r="H965" t="s">
        <v>224</v>
      </c>
      <c r="I965">
        <v>18.933</v>
      </c>
      <c r="J965" t="s">
        <v>224</v>
      </c>
      <c r="L965">
        <v>3</v>
      </c>
      <c r="M965">
        <v>1</v>
      </c>
      <c r="N965">
        <v>12</v>
      </c>
      <c r="O965">
        <v>6.6</v>
      </c>
      <c r="P965">
        <v>0</v>
      </c>
      <c r="Q965">
        <v>197</v>
      </c>
      <c r="R965">
        <v>17</v>
      </c>
    </row>
    <row r="966" spans="1:18">
      <c r="A966" t="s">
        <v>3936</v>
      </c>
      <c r="B966">
        <v>1</v>
      </c>
      <c r="C966" t="s">
        <v>945</v>
      </c>
      <c r="D966" t="s">
        <v>20</v>
      </c>
      <c r="E966" t="s">
        <v>20</v>
      </c>
      <c r="F966" t="s">
        <v>12636</v>
      </c>
      <c r="G966">
        <v>517</v>
      </c>
      <c r="H966" t="s">
        <v>224</v>
      </c>
      <c r="J966" t="s">
        <v>224</v>
      </c>
      <c r="L966">
        <v>3</v>
      </c>
      <c r="M966">
        <v>1</v>
      </c>
      <c r="N966">
        <v>12</v>
      </c>
      <c r="O966">
        <v>6.6</v>
      </c>
      <c r="P966">
        <v>0</v>
      </c>
      <c r="Q966">
        <v>129</v>
      </c>
      <c r="R966">
        <v>49</v>
      </c>
    </row>
    <row r="967" spans="1:18">
      <c r="A967" t="s">
        <v>4137</v>
      </c>
      <c r="B967">
        <v>1</v>
      </c>
      <c r="C967" t="s">
        <v>3317</v>
      </c>
      <c r="D967" t="s">
        <v>20</v>
      </c>
      <c r="E967" t="s">
        <v>20</v>
      </c>
      <c r="F967" t="s">
        <v>12636</v>
      </c>
      <c r="G967">
        <v>517</v>
      </c>
      <c r="H967" t="s">
        <v>224</v>
      </c>
      <c r="J967" t="s">
        <v>224</v>
      </c>
      <c r="L967">
        <v>3</v>
      </c>
      <c r="M967">
        <v>1</v>
      </c>
      <c r="N967">
        <v>12</v>
      </c>
      <c r="O967">
        <v>6.6</v>
      </c>
      <c r="P967">
        <v>0</v>
      </c>
      <c r="Q967">
        <v>235</v>
      </c>
      <c r="R967">
        <v>17</v>
      </c>
    </row>
    <row r="968" spans="1:18">
      <c r="A968" t="s">
        <v>4139</v>
      </c>
      <c r="B968">
        <v>1</v>
      </c>
      <c r="C968">
        <v>93433491</v>
      </c>
      <c r="D968" t="s">
        <v>20</v>
      </c>
      <c r="E968" t="s">
        <v>20</v>
      </c>
      <c r="F968" t="s">
        <v>12636</v>
      </c>
      <c r="G968">
        <v>517</v>
      </c>
      <c r="H968" t="s">
        <v>224</v>
      </c>
      <c r="I968">
        <v>58</v>
      </c>
      <c r="J968" t="s">
        <v>224</v>
      </c>
      <c r="L968">
        <v>3</v>
      </c>
      <c r="M968">
        <v>1</v>
      </c>
      <c r="N968">
        <v>12</v>
      </c>
      <c r="O968">
        <v>6.6</v>
      </c>
      <c r="P968">
        <v>0</v>
      </c>
      <c r="Q968">
        <v>253</v>
      </c>
      <c r="R968">
        <v>18</v>
      </c>
    </row>
    <row r="969" spans="1:18">
      <c r="A969" t="s">
        <v>4159</v>
      </c>
      <c r="B969">
        <v>1</v>
      </c>
      <c r="C969" t="s">
        <v>3385</v>
      </c>
      <c r="D969" t="s">
        <v>20</v>
      </c>
      <c r="E969" t="s">
        <v>20</v>
      </c>
      <c r="F969" t="s">
        <v>12636</v>
      </c>
      <c r="G969">
        <v>517</v>
      </c>
      <c r="H969" t="s">
        <v>224</v>
      </c>
      <c r="I969">
        <v>65.078</v>
      </c>
      <c r="J969" t="s">
        <v>224</v>
      </c>
      <c r="L969">
        <v>3</v>
      </c>
      <c r="M969">
        <v>1</v>
      </c>
      <c r="N969">
        <v>14</v>
      </c>
      <c r="O969">
        <v>10</v>
      </c>
      <c r="P969">
        <v>0</v>
      </c>
      <c r="Q969">
        <v>423</v>
      </c>
      <c r="R969">
        <v>30</v>
      </c>
    </row>
    <row r="970" spans="1:18">
      <c r="A970" t="s">
        <v>4162</v>
      </c>
      <c r="B970">
        <v>1</v>
      </c>
      <c r="C970" t="s">
        <v>3390</v>
      </c>
      <c r="D970" t="s">
        <v>20</v>
      </c>
      <c r="E970" t="s">
        <v>20</v>
      </c>
      <c r="F970" t="s">
        <v>12636</v>
      </c>
      <c r="G970">
        <v>517</v>
      </c>
      <c r="H970" t="s">
        <v>224</v>
      </c>
      <c r="J970" t="s">
        <v>224</v>
      </c>
      <c r="L970">
        <v>3</v>
      </c>
      <c r="M970">
        <v>1</v>
      </c>
      <c r="N970">
        <v>14</v>
      </c>
      <c r="O970">
        <v>10</v>
      </c>
      <c r="P970">
        <v>0</v>
      </c>
      <c r="Q970">
        <v>379</v>
      </c>
      <c r="R970">
        <v>30</v>
      </c>
    </row>
    <row r="971" spans="1:18">
      <c r="A971" t="s">
        <v>5754</v>
      </c>
      <c r="B971">
        <v>1</v>
      </c>
      <c r="C971" t="s">
        <v>945</v>
      </c>
      <c r="D971" t="s">
        <v>20</v>
      </c>
      <c r="E971" t="s">
        <v>20</v>
      </c>
      <c r="F971" t="s">
        <v>12636</v>
      </c>
      <c r="G971">
        <v>517</v>
      </c>
      <c r="H971" t="s">
        <v>224</v>
      </c>
      <c r="I971">
        <v>52</v>
      </c>
      <c r="J971" t="s">
        <v>224</v>
      </c>
      <c r="K971">
        <v>35</v>
      </c>
      <c r="L971">
        <v>3</v>
      </c>
      <c r="M971">
        <v>1</v>
      </c>
      <c r="N971">
        <v>12</v>
      </c>
      <c r="O971">
        <v>6.6</v>
      </c>
      <c r="P971">
        <v>0</v>
      </c>
      <c r="Q971">
        <v>129</v>
      </c>
      <c r="R971">
        <v>49</v>
      </c>
    </row>
    <row r="972" spans="1:18">
      <c r="A972" t="s">
        <v>5756</v>
      </c>
      <c r="B972">
        <v>1</v>
      </c>
      <c r="C972">
        <v>93433491</v>
      </c>
      <c r="D972" t="s">
        <v>20</v>
      </c>
      <c r="E972" t="s">
        <v>20</v>
      </c>
      <c r="F972" t="s">
        <v>12636</v>
      </c>
      <c r="G972">
        <v>517</v>
      </c>
      <c r="H972" t="s">
        <v>224</v>
      </c>
      <c r="I972">
        <v>82</v>
      </c>
      <c r="J972" t="s">
        <v>224</v>
      </c>
      <c r="K972">
        <v>38</v>
      </c>
      <c r="L972">
        <v>3</v>
      </c>
      <c r="M972">
        <v>1</v>
      </c>
      <c r="N972">
        <v>12</v>
      </c>
      <c r="O972">
        <v>6.6</v>
      </c>
      <c r="P972">
        <v>0</v>
      </c>
      <c r="Q972">
        <v>253</v>
      </c>
      <c r="R972">
        <v>18</v>
      </c>
    </row>
    <row r="973" spans="1:18">
      <c r="A973" t="s">
        <v>5758</v>
      </c>
      <c r="B973">
        <v>1</v>
      </c>
      <c r="C973" t="s">
        <v>3317</v>
      </c>
      <c r="D973" t="s">
        <v>20</v>
      </c>
      <c r="E973" t="s">
        <v>20</v>
      </c>
      <c r="F973" t="s">
        <v>12636</v>
      </c>
      <c r="G973">
        <v>517</v>
      </c>
      <c r="H973" t="s">
        <v>224</v>
      </c>
      <c r="I973">
        <v>115</v>
      </c>
      <c r="J973" t="s">
        <v>224</v>
      </c>
      <c r="K973">
        <v>35</v>
      </c>
      <c r="L973">
        <v>3</v>
      </c>
      <c r="M973">
        <v>1</v>
      </c>
      <c r="N973">
        <v>12</v>
      </c>
      <c r="O973">
        <v>6.6</v>
      </c>
      <c r="P973">
        <v>0</v>
      </c>
      <c r="Q973">
        <v>235</v>
      </c>
      <c r="R973">
        <v>17</v>
      </c>
    </row>
    <row r="974" spans="1:18">
      <c r="A974" t="s">
        <v>5760</v>
      </c>
      <c r="B974">
        <v>1</v>
      </c>
      <c r="C974">
        <v>93433091</v>
      </c>
      <c r="D974" t="s">
        <v>20</v>
      </c>
      <c r="E974" t="s">
        <v>20</v>
      </c>
      <c r="F974" t="s">
        <v>12636</v>
      </c>
      <c r="G974">
        <v>517</v>
      </c>
      <c r="H974" t="s">
        <v>224</v>
      </c>
      <c r="I974">
        <v>68</v>
      </c>
      <c r="J974" t="s">
        <v>224</v>
      </c>
      <c r="K974">
        <v>38</v>
      </c>
      <c r="L974">
        <v>3</v>
      </c>
      <c r="M974">
        <v>1</v>
      </c>
      <c r="N974">
        <v>12</v>
      </c>
      <c r="O974">
        <v>6.6</v>
      </c>
      <c r="P974">
        <v>0</v>
      </c>
      <c r="Q974">
        <v>197</v>
      </c>
      <c r="R974">
        <v>17</v>
      </c>
    </row>
    <row r="975" spans="1:18">
      <c r="A975" t="s">
        <v>8228</v>
      </c>
      <c r="B975">
        <v>1</v>
      </c>
      <c r="C975" t="s">
        <v>945</v>
      </c>
      <c r="D975" t="s">
        <v>20</v>
      </c>
      <c r="E975" t="s">
        <v>20</v>
      </c>
      <c r="F975" t="s">
        <v>12636</v>
      </c>
      <c r="G975">
        <v>517</v>
      </c>
      <c r="H975" t="s">
        <v>224</v>
      </c>
      <c r="I975">
        <v>38</v>
      </c>
      <c r="J975" t="s">
        <v>224</v>
      </c>
      <c r="K975">
        <v>70</v>
      </c>
      <c r="L975">
        <v>3</v>
      </c>
      <c r="M975">
        <v>1</v>
      </c>
      <c r="N975">
        <v>12</v>
      </c>
      <c r="O975">
        <v>6.6</v>
      </c>
      <c r="P975">
        <v>0</v>
      </c>
      <c r="Q975">
        <v>129</v>
      </c>
      <c r="R975">
        <v>49</v>
      </c>
    </row>
    <row r="976" spans="1:18">
      <c r="A976" t="s">
        <v>10079</v>
      </c>
      <c r="B976">
        <v>1</v>
      </c>
      <c r="C976" t="s">
        <v>9749</v>
      </c>
      <c r="D976" t="s">
        <v>20</v>
      </c>
      <c r="E976" t="s">
        <v>20</v>
      </c>
      <c r="F976" t="s">
        <v>12636</v>
      </c>
      <c r="G976">
        <v>517</v>
      </c>
      <c r="H976" t="s">
        <v>224</v>
      </c>
      <c r="I976">
        <v>88</v>
      </c>
      <c r="J976" t="s">
        <v>224</v>
      </c>
      <c r="K976">
        <v>35</v>
      </c>
      <c r="L976">
        <v>3</v>
      </c>
      <c r="M976">
        <v>1</v>
      </c>
      <c r="N976">
        <v>12</v>
      </c>
      <c r="O976">
        <v>6.6</v>
      </c>
      <c r="P976">
        <v>0</v>
      </c>
      <c r="Q976">
        <v>227</v>
      </c>
      <c r="R976">
        <v>7</v>
      </c>
    </row>
    <row r="977" spans="1:18">
      <c r="A977" t="s">
        <v>944</v>
      </c>
      <c r="B977">
        <v>1</v>
      </c>
      <c r="C977" t="s">
        <v>945</v>
      </c>
      <c r="D977" t="s">
        <v>20</v>
      </c>
      <c r="E977" t="s">
        <v>20</v>
      </c>
      <c r="F977" t="s">
        <v>12636</v>
      </c>
      <c r="G977">
        <v>517</v>
      </c>
      <c r="H977" t="s">
        <v>224</v>
      </c>
      <c r="I977">
        <v>38</v>
      </c>
      <c r="J977" t="s">
        <v>224</v>
      </c>
      <c r="K977">
        <v>54</v>
      </c>
      <c r="L977">
        <v>3</v>
      </c>
      <c r="M977">
        <v>1</v>
      </c>
      <c r="N977">
        <v>12</v>
      </c>
      <c r="O977">
        <v>6.6</v>
      </c>
      <c r="P977">
        <v>0</v>
      </c>
      <c r="Q977">
        <v>129</v>
      </c>
      <c r="R977">
        <v>49</v>
      </c>
    </row>
    <row r="978" spans="1:18">
      <c r="A978" t="s">
        <v>1203</v>
      </c>
      <c r="B978">
        <v>1</v>
      </c>
      <c r="C978">
        <v>93433091</v>
      </c>
      <c r="D978" t="s">
        <v>20</v>
      </c>
      <c r="E978" t="s">
        <v>20</v>
      </c>
      <c r="F978" t="s">
        <v>12636</v>
      </c>
      <c r="G978">
        <v>517</v>
      </c>
      <c r="H978" t="s">
        <v>224</v>
      </c>
      <c r="I978">
        <v>50</v>
      </c>
      <c r="J978" t="s">
        <v>224</v>
      </c>
      <c r="K978">
        <v>38</v>
      </c>
      <c r="L978">
        <v>3</v>
      </c>
      <c r="M978">
        <v>1</v>
      </c>
      <c r="N978">
        <v>12</v>
      </c>
      <c r="O978">
        <v>6.6</v>
      </c>
      <c r="P978">
        <v>0</v>
      </c>
      <c r="Q978">
        <v>197</v>
      </c>
      <c r="R978">
        <v>17</v>
      </c>
    </row>
    <row r="979" spans="1:18">
      <c r="A979" t="s">
        <v>10471</v>
      </c>
      <c r="B979">
        <v>1</v>
      </c>
      <c r="C979">
        <v>93433491</v>
      </c>
      <c r="D979" t="s">
        <v>20</v>
      </c>
      <c r="E979" t="s">
        <v>20</v>
      </c>
      <c r="F979" t="s">
        <v>12636</v>
      </c>
      <c r="G979">
        <v>517</v>
      </c>
      <c r="H979" t="s">
        <v>224</v>
      </c>
      <c r="I979">
        <v>51</v>
      </c>
      <c r="J979" t="s">
        <v>224</v>
      </c>
      <c r="K979">
        <v>38</v>
      </c>
      <c r="L979">
        <v>3</v>
      </c>
      <c r="M979">
        <v>1</v>
      </c>
      <c r="N979">
        <v>12</v>
      </c>
      <c r="O979">
        <v>6.6</v>
      </c>
      <c r="P979">
        <v>0</v>
      </c>
      <c r="Q979">
        <v>253</v>
      </c>
      <c r="R979">
        <v>18</v>
      </c>
    </row>
    <row r="980" spans="1:18">
      <c r="A980" t="s">
        <v>10474</v>
      </c>
      <c r="B980">
        <v>1</v>
      </c>
      <c r="C980" t="s">
        <v>9749</v>
      </c>
      <c r="D980" t="s">
        <v>20</v>
      </c>
      <c r="E980" t="s">
        <v>20</v>
      </c>
      <c r="F980" t="s">
        <v>12636</v>
      </c>
      <c r="G980">
        <v>517</v>
      </c>
      <c r="H980" t="s">
        <v>224</v>
      </c>
      <c r="I980">
        <v>52</v>
      </c>
      <c r="J980" t="s">
        <v>224</v>
      </c>
      <c r="K980">
        <v>35</v>
      </c>
      <c r="L980">
        <v>3</v>
      </c>
      <c r="M980">
        <v>1</v>
      </c>
      <c r="N980">
        <v>12</v>
      </c>
      <c r="O980">
        <v>6.6</v>
      </c>
      <c r="P980">
        <v>0</v>
      </c>
      <c r="Q980">
        <v>227</v>
      </c>
      <c r="R980">
        <v>7</v>
      </c>
    </row>
    <row r="981" spans="1:18">
      <c r="A981" t="s">
        <v>958</v>
      </c>
      <c r="B981">
        <v>1</v>
      </c>
      <c r="C981" t="s">
        <v>959</v>
      </c>
      <c r="D981" t="s">
        <v>20</v>
      </c>
      <c r="E981" t="s">
        <v>20</v>
      </c>
      <c r="F981" t="s">
        <v>12636</v>
      </c>
      <c r="G981">
        <v>517</v>
      </c>
      <c r="H981" t="s">
        <v>224</v>
      </c>
      <c r="I981">
        <v>48</v>
      </c>
      <c r="J981" t="s">
        <v>224</v>
      </c>
      <c r="L981">
        <v>3</v>
      </c>
      <c r="M981">
        <v>1</v>
      </c>
      <c r="N981">
        <v>12</v>
      </c>
      <c r="O981">
        <v>6.6</v>
      </c>
      <c r="P981">
        <v>0</v>
      </c>
      <c r="Q981">
        <v>227</v>
      </c>
      <c r="R981">
        <v>7</v>
      </c>
    </row>
    <row r="982" spans="1:18">
      <c r="A982" t="s">
        <v>6240</v>
      </c>
      <c r="B982">
        <v>1</v>
      </c>
      <c r="C982" t="s">
        <v>3172</v>
      </c>
      <c r="D982" t="s">
        <v>20</v>
      </c>
      <c r="E982" t="s">
        <v>20</v>
      </c>
      <c r="F982" t="s">
        <v>13035</v>
      </c>
      <c r="G982">
        <v>716</v>
      </c>
      <c r="H982" t="s">
        <v>224</v>
      </c>
      <c r="I982">
        <v>84</v>
      </c>
      <c r="J982" t="s">
        <v>224</v>
      </c>
      <c r="K982">
        <v>60</v>
      </c>
      <c r="L982">
        <v>3</v>
      </c>
      <c r="M982">
        <v>1</v>
      </c>
      <c r="N982">
        <v>12</v>
      </c>
      <c r="O982">
        <v>6.6</v>
      </c>
      <c r="P982">
        <v>0</v>
      </c>
      <c r="Q982">
        <v>298</v>
      </c>
      <c r="R982">
        <v>239</v>
      </c>
    </row>
    <row r="983" spans="1:18">
      <c r="A983" t="s">
        <v>7561</v>
      </c>
      <c r="B983">
        <v>1</v>
      </c>
      <c r="C983" t="s">
        <v>7562</v>
      </c>
      <c r="D983" t="s">
        <v>20</v>
      </c>
      <c r="E983" t="s">
        <v>20</v>
      </c>
      <c r="F983" t="s">
        <v>13035</v>
      </c>
      <c r="G983">
        <v>716</v>
      </c>
      <c r="H983" t="s">
        <v>224</v>
      </c>
      <c r="I983">
        <v>84</v>
      </c>
      <c r="J983" t="s">
        <v>224</v>
      </c>
      <c r="K983">
        <v>60</v>
      </c>
      <c r="L983">
        <v>3</v>
      </c>
      <c r="M983">
        <v>1</v>
      </c>
      <c r="N983">
        <v>12</v>
      </c>
      <c r="O983">
        <v>6.6</v>
      </c>
      <c r="P983">
        <v>0</v>
      </c>
      <c r="Q983">
        <v>331</v>
      </c>
      <c r="R983">
        <v>262</v>
      </c>
    </row>
    <row r="984" spans="1:18">
      <c r="A984" t="s">
        <v>8651</v>
      </c>
      <c r="B984">
        <v>1</v>
      </c>
      <c r="C984" t="s">
        <v>7562</v>
      </c>
      <c r="D984" t="s">
        <v>20</v>
      </c>
      <c r="E984" t="s">
        <v>20</v>
      </c>
      <c r="F984" t="s">
        <v>13035</v>
      </c>
      <c r="G984">
        <v>716</v>
      </c>
      <c r="H984" t="s">
        <v>224</v>
      </c>
      <c r="I984">
        <v>84</v>
      </c>
      <c r="J984" t="s">
        <v>224</v>
      </c>
      <c r="K984">
        <v>60</v>
      </c>
      <c r="L984">
        <v>3</v>
      </c>
      <c r="M984">
        <v>1</v>
      </c>
      <c r="N984">
        <v>12</v>
      </c>
      <c r="O984">
        <v>6.6</v>
      </c>
      <c r="P984">
        <v>0</v>
      </c>
      <c r="Q984">
        <v>331</v>
      </c>
      <c r="R984">
        <v>263</v>
      </c>
    </row>
    <row r="985" spans="1:18">
      <c r="A985" t="s">
        <v>8725</v>
      </c>
      <c r="B985">
        <v>1</v>
      </c>
      <c r="C985" t="s">
        <v>7562</v>
      </c>
      <c r="D985" t="s">
        <v>20</v>
      </c>
      <c r="E985" t="s">
        <v>20</v>
      </c>
      <c r="F985" t="s">
        <v>13035</v>
      </c>
      <c r="G985">
        <v>716</v>
      </c>
      <c r="H985" t="s">
        <v>224</v>
      </c>
      <c r="I985">
        <v>84</v>
      </c>
      <c r="J985" t="s">
        <v>224</v>
      </c>
      <c r="K985">
        <v>60</v>
      </c>
      <c r="L985">
        <v>3</v>
      </c>
      <c r="M985">
        <v>1</v>
      </c>
      <c r="N985">
        <v>12</v>
      </c>
      <c r="O985">
        <v>6.6</v>
      </c>
      <c r="P985">
        <v>0</v>
      </c>
      <c r="Q985">
        <v>331</v>
      </c>
      <c r="R985">
        <v>263</v>
      </c>
    </row>
    <row r="986" spans="1:18">
      <c r="A986" t="s">
        <v>9288</v>
      </c>
      <c r="B986">
        <v>1</v>
      </c>
      <c r="C986" t="s">
        <v>7562</v>
      </c>
      <c r="D986" t="s">
        <v>20</v>
      </c>
      <c r="E986" t="s">
        <v>20</v>
      </c>
      <c r="F986" t="s">
        <v>13035</v>
      </c>
      <c r="G986">
        <v>716</v>
      </c>
      <c r="H986" t="s">
        <v>224</v>
      </c>
      <c r="I986">
        <v>84</v>
      </c>
      <c r="J986" t="s">
        <v>224</v>
      </c>
      <c r="K986">
        <v>60</v>
      </c>
      <c r="L986">
        <v>3</v>
      </c>
      <c r="M986">
        <v>1</v>
      </c>
      <c r="N986">
        <v>12</v>
      </c>
      <c r="O986">
        <v>6.6</v>
      </c>
      <c r="P986">
        <v>0</v>
      </c>
      <c r="Q986">
        <v>331</v>
      </c>
      <c r="R986">
        <v>263</v>
      </c>
    </row>
    <row r="987" spans="1:18">
      <c r="A987" t="s">
        <v>4285</v>
      </c>
      <c r="B987">
        <v>1</v>
      </c>
      <c r="C987">
        <v>93432691</v>
      </c>
      <c r="D987" t="s">
        <v>20</v>
      </c>
      <c r="E987" t="s">
        <v>20</v>
      </c>
      <c r="F987" t="s">
        <v>12646</v>
      </c>
      <c r="G987">
        <v>519</v>
      </c>
      <c r="H987" t="s">
        <v>72</v>
      </c>
      <c r="I987">
        <v>27</v>
      </c>
      <c r="J987" t="s">
        <v>72</v>
      </c>
      <c r="K987">
        <v>27</v>
      </c>
      <c r="L987">
        <v>3</v>
      </c>
      <c r="M987">
        <v>1</v>
      </c>
      <c r="N987">
        <v>12</v>
      </c>
      <c r="O987">
        <v>6.6</v>
      </c>
      <c r="P987">
        <v>0</v>
      </c>
      <c r="Q987">
        <v>231</v>
      </c>
      <c r="R987">
        <v>176</v>
      </c>
    </row>
    <row r="988" spans="1:18">
      <c r="A988" t="s">
        <v>4289</v>
      </c>
      <c r="B988">
        <v>1</v>
      </c>
      <c r="C988">
        <v>93435091</v>
      </c>
      <c r="D988" t="s">
        <v>20</v>
      </c>
      <c r="E988" t="s">
        <v>20</v>
      </c>
      <c r="F988" t="s">
        <v>12646</v>
      </c>
      <c r="G988">
        <v>519</v>
      </c>
      <c r="H988" t="s">
        <v>72</v>
      </c>
      <c r="I988">
        <v>27</v>
      </c>
      <c r="J988" t="s">
        <v>72</v>
      </c>
      <c r="K988">
        <v>27</v>
      </c>
      <c r="L988">
        <v>3</v>
      </c>
      <c r="M988">
        <v>1</v>
      </c>
      <c r="N988">
        <v>12</v>
      </c>
      <c r="O988">
        <v>10</v>
      </c>
      <c r="P988">
        <v>0</v>
      </c>
      <c r="Q988">
        <v>279</v>
      </c>
      <c r="R988">
        <v>250</v>
      </c>
    </row>
    <row r="989" spans="1:18">
      <c r="A989" t="s">
        <v>4865</v>
      </c>
      <c r="B989">
        <v>1</v>
      </c>
      <c r="C989">
        <v>93432691</v>
      </c>
      <c r="D989" t="s">
        <v>20</v>
      </c>
      <c r="E989" t="s">
        <v>20</v>
      </c>
      <c r="F989" t="s">
        <v>12646</v>
      </c>
      <c r="G989">
        <v>519</v>
      </c>
      <c r="H989" t="s">
        <v>72</v>
      </c>
      <c r="I989">
        <v>59</v>
      </c>
      <c r="J989" t="s">
        <v>72</v>
      </c>
      <c r="K989">
        <v>42</v>
      </c>
      <c r="L989">
        <v>3</v>
      </c>
      <c r="M989">
        <v>1</v>
      </c>
      <c r="N989">
        <v>12</v>
      </c>
      <c r="O989">
        <v>6.6</v>
      </c>
      <c r="P989">
        <v>0</v>
      </c>
      <c r="Q989">
        <v>231</v>
      </c>
      <c r="R989">
        <v>176</v>
      </c>
    </row>
    <row r="990" spans="1:18">
      <c r="A990" t="s">
        <v>4868</v>
      </c>
      <c r="B990">
        <v>1</v>
      </c>
      <c r="C990">
        <v>93435091</v>
      </c>
      <c r="D990" t="s">
        <v>20</v>
      </c>
      <c r="E990" t="s">
        <v>20</v>
      </c>
      <c r="F990" t="s">
        <v>12646</v>
      </c>
      <c r="G990">
        <v>519</v>
      </c>
      <c r="H990" t="s">
        <v>72</v>
      </c>
      <c r="I990">
        <v>68</v>
      </c>
      <c r="J990" t="s">
        <v>72</v>
      </c>
      <c r="K990">
        <v>68</v>
      </c>
      <c r="L990">
        <v>3</v>
      </c>
      <c r="M990">
        <v>1</v>
      </c>
      <c r="N990">
        <v>12</v>
      </c>
      <c r="O990">
        <v>10</v>
      </c>
      <c r="P990">
        <v>0</v>
      </c>
      <c r="Q990">
        <v>279</v>
      </c>
      <c r="R990">
        <v>250</v>
      </c>
    </row>
    <row r="991" spans="1:18">
      <c r="A991" t="s">
        <v>6232</v>
      </c>
      <c r="B991">
        <v>1</v>
      </c>
      <c r="C991">
        <v>93432691</v>
      </c>
      <c r="D991" t="s">
        <v>20</v>
      </c>
      <c r="E991" t="s">
        <v>20</v>
      </c>
      <c r="F991" t="s">
        <v>12646</v>
      </c>
      <c r="G991">
        <v>519</v>
      </c>
      <c r="H991" t="s">
        <v>72</v>
      </c>
      <c r="I991">
        <v>43</v>
      </c>
      <c r="J991" t="s">
        <v>72</v>
      </c>
      <c r="K991">
        <v>33</v>
      </c>
      <c r="L991">
        <v>3</v>
      </c>
      <c r="M991">
        <v>1</v>
      </c>
      <c r="N991">
        <v>12</v>
      </c>
      <c r="O991">
        <v>6.6</v>
      </c>
      <c r="P991">
        <v>0</v>
      </c>
      <c r="Q991">
        <v>231</v>
      </c>
      <c r="R991">
        <v>175</v>
      </c>
    </row>
    <row r="992" spans="1:18">
      <c r="A992" t="s">
        <v>6235</v>
      </c>
      <c r="B992">
        <v>1</v>
      </c>
      <c r="C992">
        <v>93435091</v>
      </c>
      <c r="D992" t="s">
        <v>20</v>
      </c>
      <c r="E992" t="s">
        <v>20</v>
      </c>
      <c r="F992" t="s">
        <v>12646</v>
      </c>
      <c r="G992">
        <v>519</v>
      </c>
      <c r="H992" t="s">
        <v>72</v>
      </c>
      <c r="I992">
        <v>58</v>
      </c>
      <c r="J992" t="s">
        <v>72</v>
      </c>
      <c r="K992">
        <v>49</v>
      </c>
      <c r="L992">
        <v>3</v>
      </c>
      <c r="M992">
        <v>1</v>
      </c>
      <c r="N992">
        <v>12</v>
      </c>
      <c r="O992">
        <v>10</v>
      </c>
      <c r="P992">
        <v>0</v>
      </c>
      <c r="Q992">
        <v>279</v>
      </c>
      <c r="R992">
        <v>249</v>
      </c>
    </row>
    <row r="993" spans="1:18">
      <c r="A993">
        <v>93426801</v>
      </c>
      <c r="B993">
        <v>201</v>
      </c>
      <c r="C993">
        <v>93426891</v>
      </c>
      <c r="D993" t="s">
        <v>20</v>
      </c>
      <c r="E993" t="s">
        <v>20</v>
      </c>
      <c r="F993" t="s">
        <v>12647</v>
      </c>
      <c r="G993">
        <v>521</v>
      </c>
      <c r="H993" t="s">
        <v>187</v>
      </c>
      <c r="J993" t="s">
        <v>187</v>
      </c>
      <c r="L993">
        <v>24</v>
      </c>
      <c r="M993">
        <v>1</v>
      </c>
      <c r="N993">
        <v>12</v>
      </c>
      <c r="O993">
        <v>10</v>
      </c>
      <c r="P993">
        <v>0</v>
      </c>
      <c r="Q993">
        <v>14</v>
      </c>
      <c r="R993">
        <v>36</v>
      </c>
    </row>
    <row r="994" spans="1:18">
      <c r="A994">
        <v>93426801</v>
      </c>
      <c r="B994" t="s">
        <v>654</v>
      </c>
      <c r="C994">
        <v>93426891</v>
      </c>
      <c r="D994" t="s">
        <v>20</v>
      </c>
      <c r="E994" t="s">
        <v>20</v>
      </c>
      <c r="F994" t="s">
        <v>12647</v>
      </c>
      <c r="G994">
        <v>521</v>
      </c>
      <c r="H994" t="s">
        <v>187</v>
      </c>
      <c r="J994" t="s">
        <v>187</v>
      </c>
      <c r="L994">
        <v>24</v>
      </c>
      <c r="M994">
        <v>1</v>
      </c>
      <c r="N994">
        <v>12</v>
      </c>
      <c r="O994">
        <v>10</v>
      </c>
      <c r="P994">
        <v>0</v>
      </c>
      <c r="Q994">
        <v>16</v>
      </c>
      <c r="R994">
        <v>41</v>
      </c>
    </row>
    <row r="995" spans="1:18">
      <c r="A995">
        <v>93426801</v>
      </c>
      <c r="B995" t="s">
        <v>2033</v>
      </c>
      <c r="C995">
        <v>93426891</v>
      </c>
      <c r="D995" t="s">
        <v>20</v>
      </c>
      <c r="E995" t="s">
        <v>20</v>
      </c>
      <c r="F995" t="s">
        <v>12647</v>
      </c>
      <c r="G995">
        <v>521</v>
      </c>
      <c r="H995" t="s">
        <v>187</v>
      </c>
      <c r="I995">
        <v>61</v>
      </c>
      <c r="J995" t="s">
        <v>187</v>
      </c>
      <c r="K995">
        <v>83</v>
      </c>
      <c r="L995">
        <v>24</v>
      </c>
      <c r="M995">
        <v>1</v>
      </c>
      <c r="N995">
        <v>12</v>
      </c>
      <c r="O995">
        <v>10</v>
      </c>
      <c r="P995">
        <v>0</v>
      </c>
      <c r="Q995">
        <v>16</v>
      </c>
      <c r="R995">
        <v>41</v>
      </c>
    </row>
    <row r="996" spans="1:18">
      <c r="A996">
        <v>93432201</v>
      </c>
      <c r="B996">
        <v>101</v>
      </c>
      <c r="C996">
        <v>93432291</v>
      </c>
      <c r="D996" t="s">
        <v>20</v>
      </c>
      <c r="E996" t="s">
        <v>20</v>
      </c>
      <c r="F996" t="s">
        <v>12648</v>
      </c>
      <c r="G996">
        <v>522</v>
      </c>
      <c r="H996" t="s">
        <v>337</v>
      </c>
      <c r="I996">
        <v>27</v>
      </c>
      <c r="J996" t="s">
        <v>337</v>
      </c>
      <c r="L996">
        <v>24</v>
      </c>
      <c r="M996">
        <v>1</v>
      </c>
      <c r="N996">
        <v>12</v>
      </c>
      <c r="O996">
        <v>10</v>
      </c>
      <c r="P996">
        <v>0</v>
      </c>
      <c r="Q996">
        <v>40</v>
      </c>
      <c r="R996">
        <v>61</v>
      </c>
    </row>
    <row r="997" spans="1:18">
      <c r="A997">
        <v>93432201</v>
      </c>
      <c r="B997">
        <v>201</v>
      </c>
      <c r="C997">
        <v>93432291</v>
      </c>
      <c r="D997" t="s">
        <v>20</v>
      </c>
      <c r="E997" t="s">
        <v>20</v>
      </c>
      <c r="F997" t="s">
        <v>12648</v>
      </c>
      <c r="G997">
        <v>522</v>
      </c>
      <c r="H997" t="s">
        <v>337</v>
      </c>
      <c r="I997">
        <v>70.108</v>
      </c>
      <c r="J997" t="s">
        <v>337</v>
      </c>
      <c r="K997">
        <v>291.76</v>
      </c>
      <c r="L997">
        <v>24</v>
      </c>
      <c r="M997">
        <v>1</v>
      </c>
      <c r="N997">
        <v>12</v>
      </c>
      <c r="O997">
        <v>10</v>
      </c>
      <c r="P997">
        <v>0</v>
      </c>
      <c r="Q997">
        <v>17</v>
      </c>
      <c r="R997">
        <v>54</v>
      </c>
    </row>
    <row r="998" spans="1:18">
      <c r="A998">
        <v>93432201</v>
      </c>
      <c r="B998" t="s">
        <v>654</v>
      </c>
      <c r="C998">
        <v>93432291</v>
      </c>
      <c r="D998" t="s">
        <v>20</v>
      </c>
      <c r="E998" t="s">
        <v>20</v>
      </c>
      <c r="F998" t="s">
        <v>12648</v>
      </c>
      <c r="G998">
        <v>522</v>
      </c>
      <c r="H998" t="s">
        <v>337</v>
      </c>
      <c r="I998">
        <v>82.344</v>
      </c>
      <c r="J998" t="s">
        <v>337</v>
      </c>
      <c r="K998">
        <v>301.091</v>
      </c>
      <c r="L998">
        <v>24</v>
      </c>
      <c r="M998">
        <v>1</v>
      </c>
      <c r="N998">
        <v>12</v>
      </c>
      <c r="O998">
        <v>10</v>
      </c>
      <c r="P998">
        <v>0</v>
      </c>
      <c r="Q998">
        <v>19</v>
      </c>
      <c r="R998">
        <v>60</v>
      </c>
    </row>
    <row r="999" spans="1:18">
      <c r="A999" t="s">
        <v>860</v>
      </c>
      <c r="B999">
        <v>1</v>
      </c>
      <c r="C999" t="s">
        <v>862</v>
      </c>
      <c r="D999" t="s">
        <v>20</v>
      </c>
      <c r="E999" t="s">
        <v>20</v>
      </c>
      <c r="F999" t="s">
        <v>12648</v>
      </c>
      <c r="G999">
        <v>522</v>
      </c>
      <c r="H999" t="s">
        <v>72</v>
      </c>
      <c r="I999">
        <v>54</v>
      </c>
      <c r="J999" t="s">
        <v>72</v>
      </c>
      <c r="K999">
        <v>94</v>
      </c>
      <c r="L999">
        <v>24</v>
      </c>
      <c r="M999">
        <v>1</v>
      </c>
      <c r="N999">
        <v>12</v>
      </c>
      <c r="O999">
        <v>10</v>
      </c>
      <c r="P999">
        <v>0</v>
      </c>
      <c r="Q999">
        <v>19</v>
      </c>
      <c r="R999">
        <v>60</v>
      </c>
    </row>
    <row r="1000" spans="1:18">
      <c r="A1000">
        <v>93435001</v>
      </c>
      <c r="B1000">
        <v>101</v>
      </c>
      <c r="C1000">
        <v>93435091</v>
      </c>
      <c r="D1000" t="s">
        <v>20</v>
      </c>
      <c r="E1000" t="s">
        <v>20</v>
      </c>
      <c r="F1000" t="s">
        <v>12650</v>
      </c>
      <c r="G1000">
        <v>504</v>
      </c>
      <c r="H1000" t="s">
        <v>72</v>
      </c>
      <c r="I1000">
        <v>27</v>
      </c>
      <c r="J1000" t="s">
        <v>72</v>
      </c>
      <c r="K1000">
        <v>27</v>
      </c>
      <c r="L1000">
        <v>3</v>
      </c>
      <c r="M1000">
        <v>1</v>
      </c>
      <c r="N1000">
        <v>12</v>
      </c>
      <c r="O1000">
        <v>10</v>
      </c>
      <c r="P1000">
        <v>0</v>
      </c>
      <c r="Q1000">
        <v>283</v>
      </c>
      <c r="R1000">
        <v>252</v>
      </c>
    </row>
    <row r="1001" spans="1:18">
      <c r="A1001">
        <v>93435001</v>
      </c>
      <c r="B1001" t="s">
        <v>654</v>
      </c>
      <c r="C1001">
        <v>93435091</v>
      </c>
      <c r="D1001" t="s">
        <v>20</v>
      </c>
      <c r="E1001" t="s">
        <v>20</v>
      </c>
      <c r="F1001" t="s">
        <v>12650</v>
      </c>
      <c r="G1001">
        <v>504</v>
      </c>
      <c r="H1001" t="s">
        <v>72</v>
      </c>
      <c r="I1001">
        <v>27</v>
      </c>
      <c r="J1001" t="s">
        <v>72</v>
      </c>
      <c r="K1001">
        <v>27</v>
      </c>
      <c r="L1001">
        <v>3</v>
      </c>
      <c r="M1001">
        <v>1</v>
      </c>
      <c r="N1001">
        <v>12</v>
      </c>
      <c r="O1001">
        <v>10</v>
      </c>
      <c r="P1001">
        <v>0</v>
      </c>
      <c r="Q1001">
        <v>279</v>
      </c>
      <c r="R1001">
        <v>250</v>
      </c>
    </row>
    <row r="1002" spans="1:18">
      <c r="A1002" t="s">
        <v>7379</v>
      </c>
      <c r="B1002">
        <v>1</v>
      </c>
      <c r="C1002" t="s">
        <v>529</v>
      </c>
      <c r="D1002" t="s">
        <v>20</v>
      </c>
      <c r="E1002" t="s">
        <v>20</v>
      </c>
      <c r="F1002" t="s">
        <v>12650</v>
      </c>
      <c r="G1002">
        <v>504</v>
      </c>
      <c r="H1002" t="s">
        <v>72</v>
      </c>
      <c r="I1002">
        <v>75</v>
      </c>
      <c r="J1002" t="s">
        <v>72</v>
      </c>
      <c r="K1002">
        <v>70</v>
      </c>
      <c r="L1002">
        <v>24</v>
      </c>
      <c r="M1002">
        <v>1</v>
      </c>
      <c r="N1002">
        <v>12</v>
      </c>
      <c r="O1002">
        <v>10</v>
      </c>
      <c r="P1002">
        <v>0</v>
      </c>
      <c r="Q1002">
        <v>27</v>
      </c>
      <c r="R1002">
        <v>25</v>
      </c>
    </row>
    <row r="1003" spans="1:18">
      <c r="A1003" t="s">
        <v>527</v>
      </c>
      <c r="B1003">
        <v>1</v>
      </c>
      <c r="C1003" t="s">
        <v>529</v>
      </c>
      <c r="D1003" t="s">
        <v>20</v>
      </c>
      <c r="E1003" t="s">
        <v>20</v>
      </c>
      <c r="F1003" t="s">
        <v>12650</v>
      </c>
      <c r="G1003">
        <v>504</v>
      </c>
      <c r="H1003" t="s">
        <v>72</v>
      </c>
      <c r="J1003" t="s">
        <v>72</v>
      </c>
      <c r="L1003">
        <v>24</v>
      </c>
      <c r="M1003">
        <v>1</v>
      </c>
      <c r="N1003">
        <v>12</v>
      </c>
      <c r="O1003">
        <v>10</v>
      </c>
      <c r="P1003">
        <v>0</v>
      </c>
      <c r="Q1003">
        <v>27</v>
      </c>
      <c r="R1003">
        <v>25</v>
      </c>
    </row>
    <row r="1004" spans="1:18">
      <c r="A1004" t="s">
        <v>4713</v>
      </c>
      <c r="B1004">
        <v>1</v>
      </c>
      <c r="C1004" t="s">
        <v>4559</v>
      </c>
      <c r="D1004" t="s">
        <v>20</v>
      </c>
      <c r="E1004" t="s">
        <v>20</v>
      </c>
      <c r="F1004" t="s">
        <v>12651</v>
      </c>
      <c r="G1004">
        <v>525</v>
      </c>
      <c r="H1004" t="s">
        <v>337</v>
      </c>
      <c r="I1004">
        <v>36</v>
      </c>
      <c r="J1004" t="s">
        <v>337</v>
      </c>
      <c r="K1004">
        <v>50</v>
      </c>
      <c r="L1004">
        <v>16</v>
      </c>
      <c r="M1004">
        <v>1</v>
      </c>
      <c r="N1004">
        <v>12</v>
      </c>
      <c r="O1004">
        <v>7.4</v>
      </c>
      <c r="P1004">
        <v>0</v>
      </c>
      <c r="Q1004">
        <v>21</v>
      </c>
      <c r="R1004">
        <v>20</v>
      </c>
    </row>
    <row r="1005" spans="1:18">
      <c r="A1005" t="s">
        <v>4605</v>
      </c>
      <c r="B1005">
        <v>1</v>
      </c>
      <c r="C1005" t="s">
        <v>4606</v>
      </c>
      <c r="D1005" t="s">
        <v>20</v>
      </c>
      <c r="E1005" t="s">
        <v>20</v>
      </c>
      <c r="F1005" t="s">
        <v>12652</v>
      </c>
      <c r="G1005">
        <v>526</v>
      </c>
      <c r="H1005" t="s">
        <v>337</v>
      </c>
      <c r="J1005" t="s">
        <v>337</v>
      </c>
      <c r="L1005">
        <v>16</v>
      </c>
      <c r="M1005">
        <v>1</v>
      </c>
      <c r="N1005">
        <v>12</v>
      </c>
      <c r="O1005">
        <v>7.4</v>
      </c>
      <c r="P1005">
        <v>0</v>
      </c>
      <c r="Q1005">
        <v>25</v>
      </c>
      <c r="R1005">
        <v>45</v>
      </c>
    </row>
    <row r="1006" spans="1:18">
      <c r="A1006" t="s">
        <v>5767</v>
      </c>
      <c r="B1006">
        <v>1</v>
      </c>
      <c r="C1006" t="s">
        <v>4831</v>
      </c>
      <c r="D1006" t="s">
        <v>20</v>
      </c>
      <c r="E1006" t="s">
        <v>20</v>
      </c>
      <c r="F1006" t="s">
        <v>12653</v>
      </c>
      <c r="G1006">
        <v>899</v>
      </c>
      <c r="H1006" t="s">
        <v>224</v>
      </c>
      <c r="I1006">
        <v>78</v>
      </c>
      <c r="J1006" t="s">
        <v>224</v>
      </c>
      <c r="K1006">
        <v>38</v>
      </c>
      <c r="L1006">
        <v>3</v>
      </c>
      <c r="M1006">
        <v>1</v>
      </c>
      <c r="N1006">
        <v>14</v>
      </c>
      <c r="O1006">
        <v>10</v>
      </c>
      <c r="P1006">
        <v>0</v>
      </c>
      <c r="Q1006">
        <v>378</v>
      </c>
      <c r="R1006">
        <v>30</v>
      </c>
    </row>
    <row r="1007" spans="1:18">
      <c r="A1007" t="s">
        <v>10465</v>
      </c>
      <c r="B1007">
        <v>1</v>
      </c>
      <c r="C1007" t="s">
        <v>4831</v>
      </c>
      <c r="D1007" t="s">
        <v>20</v>
      </c>
      <c r="E1007" t="s">
        <v>20</v>
      </c>
      <c r="F1007" t="s">
        <v>12653</v>
      </c>
      <c r="G1007">
        <v>899</v>
      </c>
      <c r="H1007" t="s">
        <v>224</v>
      </c>
      <c r="I1007">
        <v>80</v>
      </c>
      <c r="J1007" t="s">
        <v>224</v>
      </c>
      <c r="K1007">
        <v>38</v>
      </c>
      <c r="L1007">
        <v>3</v>
      </c>
      <c r="M1007">
        <v>1</v>
      </c>
      <c r="N1007">
        <v>14</v>
      </c>
      <c r="O1007">
        <v>10</v>
      </c>
      <c r="P1007">
        <v>0</v>
      </c>
      <c r="Q1007">
        <v>378</v>
      </c>
      <c r="R1007">
        <v>30</v>
      </c>
    </row>
    <row r="1008" spans="1:18">
      <c r="A1008" t="s">
        <v>11605</v>
      </c>
      <c r="B1008">
        <v>1</v>
      </c>
      <c r="C1008" t="s">
        <v>11606</v>
      </c>
      <c r="D1008" t="s">
        <v>20</v>
      </c>
      <c r="E1008" t="s">
        <v>1511</v>
      </c>
      <c r="F1008" t="s">
        <v>12653</v>
      </c>
      <c r="G1008">
        <v>899</v>
      </c>
      <c r="H1008" t="s">
        <v>224</v>
      </c>
      <c r="I1008">
        <v>68</v>
      </c>
      <c r="J1008" t="s">
        <v>224</v>
      </c>
      <c r="K1008">
        <v>38</v>
      </c>
      <c r="L1008">
        <v>3</v>
      </c>
      <c r="M1008">
        <v>1</v>
      </c>
      <c r="N1008">
        <v>14</v>
      </c>
      <c r="O1008">
        <v>10</v>
      </c>
      <c r="P1008">
        <v>0</v>
      </c>
      <c r="Q1008">
        <v>378</v>
      </c>
      <c r="R1008">
        <v>30</v>
      </c>
    </row>
    <row r="1009" spans="1:18">
      <c r="A1009" t="s">
        <v>4156</v>
      </c>
      <c r="B1009">
        <v>1</v>
      </c>
      <c r="C1009" t="s">
        <v>3343</v>
      </c>
      <c r="D1009" t="s">
        <v>20</v>
      </c>
      <c r="E1009" t="s">
        <v>20</v>
      </c>
      <c r="F1009" t="s">
        <v>12654</v>
      </c>
      <c r="G1009">
        <v>527</v>
      </c>
      <c r="H1009" t="s">
        <v>123</v>
      </c>
      <c r="J1009" t="s">
        <v>123</v>
      </c>
      <c r="L1009">
        <v>3</v>
      </c>
      <c r="M1009">
        <v>1</v>
      </c>
      <c r="N1009">
        <v>14</v>
      </c>
      <c r="O1009">
        <v>10</v>
      </c>
      <c r="P1009">
        <v>0</v>
      </c>
      <c r="Q1009">
        <v>308</v>
      </c>
      <c r="R1009">
        <v>30</v>
      </c>
    </row>
    <row r="1010" spans="1:18">
      <c r="A1010" t="s">
        <v>4826</v>
      </c>
      <c r="B1010">
        <v>1</v>
      </c>
      <c r="C1010" t="s">
        <v>660</v>
      </c>
      <c r="D1010" t="s">
        <v>20</v>
      </c>
      <c r="E1010" t="s">
        <v>20</v>
      </c>
      <c r="F1010" t="s">
        <v>12654</v>
      </c>
      <c r="G1010">
        <v>527</v>
      </c>
      <c r="H1010" t="s">
        <v>123</v>
      </c>
      <c r="J1010" t="s">
        <v>123</v>
      </c>
      <c r="L1010">
        <v>3</v>
      </c>
      <c r="M1010">
        <v>1</v>
      </c>
      <c r="N1010">
        <v>14</v>
      </c>
      <c r="O1010">
        <v>10</v>
      </c>
      <c r="P1010">
        <v>0</v>
      </c>
      <c r="Q1010">
        <v>308</v>
      </c>
      <c r="R1010">
        <v>30</v>
      </c>
    </row>
    <row r="1011" spans="1:18">
      <c r="A1011" t="s">
        <v>5769</v>
      </c>
      <c r="B1011">
        <v>1</v>
      </c>
      <c r="C1011" t="s">
        <v>660</v>
      </c>
      <c r="D1011" t="s">
        <v>20</v>
      </c>
      <c r="E1011" t="s">
        <v>20</v>
      </c>
      <c r="F1011" t="s">
        <v>12654</v>
      </c>
      <c r="G1011">
        <v>527</v>
      </c>
      <c r="H1011" t="s">
        <v>123</v>
      </c>
      <c r="I1011">
        <v>73</v>
      </c>
      <c r="J1011" t="s">
        <v>123</v>
      </c>
      <c r="K1011">
        <v>38</v>
      </c>
      <c r="L1011">
        <v>3</v>
      </c>
      <c r="M1011">
        <v>1</v>
      </c>
      <c r="N1011">
        <v>14</v>
      </c>
      <c r="O1011">
        <v>10</v>
      </c>
      <c r="P1011">
        <v>0</v>
      </c>
      <c r="Q1011">
        <v>308</v>
      </c>
      <c r="R1011">
        <v>30</v>
      </c>
    </row>
    <row r="1012" spans="1:18">
      <c r="A1012" t="s">
        <v>658</v>
      </c>
      <c r="B1012">
        <v>1</v>
      </c>
      <c r="C1012" t="s">
        <v>660</v>
      </c>
      <c r="D1012" t="s">
        <v>20</v>
      </c>
      <c r="E1012" t="s">
        <v>20</v>
      </c>
      <c r="F1012" t="s">
        <v>12654</v>
      </c>
      <c r="G1012">
        <v>527</v>
      </c>
      <c r="H1012" t="s">
        <v>123</v>
      </c>
      <c r="I1012">
        <v>76</v>
      </c>
      <c r="J1012" t="s">
        <v>123</v>
      </c>
      <c r="K1012">
        <v>38</v>
      </c>
      <c r="L1012">
        <v>3</v>
      </c>
      <c r="M1012">
        <v>1</v>
      </c>
      <c r="N1012">
        <v>14</v>
      </c>
      <c r="O1012">
        <v>10</v>
      </c>
      <c r="P1012">
        <v>0</v>
      </c>
      <c r="Q1012">
        <v>308</v>
      </c>
      <c r="R1012">
        <v>30</v>
      </c>
    </row>
    <row r="1013" spans="1:18">
      <c r="A1013" t="s">
        <v>5765</v>
      </c>
      <c r="B1013">
        <v>1</v>
      </c>
      <c r="C1013" t="s">
        <v>1028</v>
      </c>
      <c r="D1013" t="s">
        <v>20</v>
      </c>
      <c r="E1013" t="s">
        <v>20</v>
      </c>
      <c r="F1013" t="s">
        <v>12655</v>
      </c>
      <c r="G1013">
        <v>889</v>
      </c>
      <c r="H1013" t="s">
        <v>187</v>
      </c>
      <c r="I1013">
        <v>97</v>
      </c>
      <c r="J1013" t="s">
        <v>72</v>
      </c>
      <c r="K1013">
        <v>35</v>
      </c>
      <c r="L1013">
        <v>3</v>
      </c>
      <c r="M1013">
        <v>1</v>
      </c>
      <c r="N1013">
        <v>14</v>
      </c>
      <c r="O1013">
        <v>10</v>
      </c>
      <c r="P1013">
        <v>0</v>
      </c>
      <c r="Q1013">
        <v>423</v>
      </c>
      <c r="R1013">
        <v>30</v>
      </c>
    </row>
    <row r="1014" spans="1:18">
      <c r="A1014" t="s">
        <v>1026</v>
      </c>
      <c r="B1014">
        <v>1</v>
      </c>
      <c r="C1014" t="s">
        <v>1028</v>
      </c>
      <c r="D1014" t="s">
        <v>20</v>
      </c>
      <c r="E1014" t="s">
        <v>20</v>
      </c>
      <c r="F1014" t="s">
        <v>12655</v>
      </c>
      <c r="G1014">
        <v>889</v>
      </c>
      <c r="L1014">
        <v>3</v>
      </c>
      <c r="M1014">
        <v>1</v>
      </c>
      <c r="N1014">
        <v>14</v>
      </c>
      <c r="O1014">
        <v>10</v>
      </c>
      <c r="P1014">
        <v>0</v>
      </c>
      <c r="Q1014">
        <v>423</v>
      </c>
      <c r="R1014">
        <v>30</v>
      </c>
    </row>
    <row r="1015" spans="1:18">
      <c r="A1015" t="s">
        <v>4153</v>
      </c>
      <c r="B1015">
        <v>1</v>
      </c>
      <c r="C1015" t="s">
        <v>3338</v>
      </c>
      <c r="D1015" t="s">
        <v>20</v>
      </c>
      <c r="E1015" t="s">
        <v>20</v>
      </c>
      <c r="F1015" t="s">
        <v>12656</v>
      </c>
      <c r="G1015">
        <v>528</v>
      </c>
      <c r="H1015" t="s">
        <v>187</v>
      </c>
      <c r="J1015" t="s">
        <v>187</v>
      </c>
      <c r="L1015">
        <v>3</v>
      </c>
      <c r="M1015">
        <v>1</v>
      </c>
      <c r="N1015">
        <v>14</v>
      </c>
      <c r="O1015">
        <v>10</v>
      </c>
      <c r="P1015">
        <v>0</v>
      </c>
      <c r="Q1015">
        <v>185</v>
      </c>
      <c r="R1015">
        <v>92</v>
      </c>
    </row>
    <row r="1016" spans="1:18">
      <c r="A1016" t="s">
        <v>6171</v>
      </c>
      <c r="B1016">
        <v>1</v>
      </c>
      <c r="C1016" t="s">
        <v>3385</v>
      </c>
      <c r="D1016" t="s">
        <v>20</v>
      </c>
      <c r="E1016" t="s">
        <v>20</v>
      </c>
      <c r="F1016" t="s">
        <v>12656</v>
      </c>
      <c r="G1016">
        <v>528</v>
      </c>
      <c r="H1016" t="s">
        <v>187</v>
      </c>
      <c r="J1016" t="s">
        <v>187</v>
      </c>
      <c r="L1016">
        <v>3</v>
      </c>
      <c r="M1016">
        <v>1</v>
      </c>
      <c r="N1016">
        <v>14</v>
      </c>
      <c r="O1016">
        <v>10</v>
      </c>
      <c r="P1016">
        <v>0</v>
      </c>
      <c r="Q1016">
        <v>423</v>
      </c>
      <c r="R1016">
        <v>30</v>
      </c>
    </row>
    <row r="1017" spans="1:18">
      <c r="A1017" t="s">
        <v>4262</v>
      </c>
      <c r="B1017">
        <v>1</v>
      </c>
      <c r="C1017" t="s">
        <v>4263</v>
      </c>
      <c r="D1017" t="s">
        <v>20</v>
      </c>
      <c r="E1017" t="s">
        <v>20</v>
      </c>
      <c r="F1017" t="s">
        <v>13036</v>
      </c>
      <c r="G1017">
        <v>361</v>
      </c>
      <c r="H1017" t="s">
        <v>123</v>
      </c>
      <c r="J1017" t="s">
        <v>123</v>
      </c>
      <c r="L1017">
        <v>6</v>
      </c>
      <c r="M1017">
        <v>1</v>
      </c>
      <c r="N1017">
        <v>10</v>
      </c>
      <c r="O1017">
        <v>9.4</v>
      </c>
      <c r="P1017">
        <v>0</v>
      </c>
      <c r="Q1017">
        <v>178</v>
      </c>
      <c r="R1017">
        <v>141</v>
      </c>
    </row>
    <row r="1018" spans="1:18">
      <c r="A1018" t="s">
        <v>4955</v>
      </c>
      <c r="B1018">
        <v>1</v>
      </c>
      <c r="C1018" t="s">
        <v>4956</v>
      </c>
      <c r="D1018" t="s">
        <v>20</v>
      </c>
      <c r="E1018" t="s">
        <v>20</v>
      </c>
      <c r="F1018" t="s">
        <v>13036</v>
      </c>
      <c r="G1018">
        <v>361</v>
      </c>
      <c r="H1018" t="s">
        <v>337</v>
      </c>
      <c r="I1018">
        <v>77</v>
      </c>
      <c r="J1018" t="s">
        <v>337</v>
      </c>
      <c r="K1018">
        <v>60</v>
      </c>
      <c r="L1018">
        <v>6</v>
      </c>
      <c r="M1018">
        <v>1</v>
      </c>
      <c r="N1018">
        <v>10</v>
      </c>
      <c r="O1018">
        <v>9.4</v>
      </c>
      <c r="P1018">
        <v>0</v>
      </c>
      <c r="Q1018">
        <v>202</v>
      </c>
      <c r="R1018">
        <v>152</v>
      </c>
    </row>
    <row r="1019" spans="1:18">
      <c r="A1019" t="s">
        <v>7832</v>
      </c>
      <c r="B1019">
        <v>1</v>
      </c>
      <c r="C1019" t="s">
        <v>6532</v>
      </c>
      <c r="D1019" t="s">
        <v>20</v>
      </c>
      <c r="E1019" t="s">
        <v>20</v>
      </c>
      <c r="F1019" t="s">
        <v>12657</v>
      </c>
      <c r="G1019">
        <v>734</v>
      </c>
      <c r="H1019" t="s">
        <v>72</v>
      </c>
      <c r="I1019">
        <v>101</v>
      </c>
      <c r="J1019" t="s">
        <v>72</v>
      </c>
      <c r="K1019">
        <v>78</v>
      </c>
      <c r="L1019">
        <v>6</v>
      </c>
      <c r="M1019">
        <v>1</v>
      </c>
      <c r="N1019">
        <v>10</v>
      </c>
      <c r="O1019">
        <v>9.4</v>
      </c>
      <c r="P1019">
        <v>0</v>
      </c>
      <c r="Q1019">
        <v>213</v>
      </c>
      <c r="R1019">
        <v>157</v>
      </c>
    </row>
    <row r="1020" spans="1:18">
      <c r="A1020" t="s">
        <v>9536</v>
      </c>
      <c r="B1020">
        <v>1</v>
      </c>
      <c r="C1020" t="s">
        <v>6532</v>
      </c>
      <c r="D1020" t="s">
        <v>20</v>
      </c>
      <c r="E1020" t="s">
        <v>20</v>
      </c>
      <c r="F1020" t="s">
        <v>12657</v>
      </c>
      <c r="G1020">
        <v>734</v>
      </c>
      <c r="L1020">
        <v>6</v>
      </c>
      <c r="M1020">
        <v>1</v>
      </c>
      <c r="N1020">
        <v>10</v>
      </c>
      <c r="O1020">
        <v>9.4</v>
      </c>
      <c r="P1020">
        <v>0</v>
      </c>
      <c r="Q1020">
        <v>214</v>
      </c>
      <c r="R1020">
        <v>158</v>
      </c>
    </row>
    <row r="1021" spans="1:18">
      <c r="A1021" t="s">
        <v>884</v>
      </c>
      <c r="B1021">
        <v>1</v>
      </c>
      <c r="C1021" t="s">
        <v>886</v>
      </c>
      <c r="D1021" t="s">
        <v>20</v>
      </c>
      <c r="E1021" t="s">
        <v>20</v>
      </c>
      <c r="F1021" t="s">
        <v>12658</v>
      </c>
      <c r="G1021">
        <v>897</v>
      </c>
      <c r="L1021">
        <v>6</v>
      </c>
      <c r="M1021">
        <v>1</v>
      </c>
      <c r="N1021">
        <v>10</v>
      </c>
      <c r="O1021">
        <v>9.4</v>
      </c>
      <c r="P1021">
        <v>0</v>
      </c>
      <c r="Q1021">
        <v>243</v>
      </c>
      <c r="R1021">
        <v>220</v>
      </c>
    </row>
    <row r="1022" spans="1:18">
      <c r="A1022" t="s">
        <v>4272</v>
      </c>
      <c r="B1022">
        <v>1</v>
      </c>
      <c r="C1022" t="s">
        <v>4273</v>
      </c>
      <c r="D1022" t="s">
        <v>20</v>
      </c>
      <c r="E1022" t="s">
        <v>20</v>
      </c>
      <c r="F1022" t="s">
        <v>13037</v>
      </c>
      <c r="G1022">
        <v>363</v>
      </c>
      <c r="H1022" t="s">
        <v>337</v>
      </c>
      <c r="I1022">
        <v>27</v>
      </c>
      <c r="J1022" t="s">
        <v>337</v>
      </c>
      <c r="K1022">
        <v>27</v>
      </c>
      <c r="L1022">
        <v>2</v>
      </c>
      <c r="M1022">
        <v>1</v>
      </c>
      <c r="N1022">
        <v>8.25</v>
      </c>
      <c r="O1022">
        <v>5.4</v>
      </c>
      <c r="P1022">
        <v>0</v>
      </c>
      <c r="Q1022">
        <v>141</v>
      </c>
      <c r="R1022">
        <v>16</v>
      </c>
    </row>
    <row r="1023" spans="1:18">
      <c r="A1023" t="s">
        <v>5358</v>
      </c>
      <c r="B1023">
        <v>1</v>
      </c>
      <c r="C1023" t="s">
        <v>4166</v>
      </c>
      <c r="D1023" t="s">
        <v>20</v>
      </c>
      <c r="E1023" t="s">
        <v>20</v>
      </c>
      <c r="F1023" t="s">
        <v>13037</v>
      </c>
      <c r="G1023">
        <v>363</v>
      </c>
      <c r="H1023" t="s">
        <v>337</v>
      </c>
      <c r="J1023" t="s">
        <v>72</v>
      </c>
      <c r="L1023">
        <v>2</v>
      </c>
      <c r="M1023">
        <v>1</v>
      </c>
      <c r="N1023">
        <v>8.25</v>
      </c>
      <c r="O1023">
        <v>5.4</v>
      </c>
      <c r="P1023">
        <v>0</v>
      </c>
      <c r="Q1023">
        <v>95</v>
      </c>
      <c r="R1023">
        <v>59</v>
      </c>
    </row>
    <row r="1024" spans="1:18">
      <c r="A1024" t="s">
        <v>5362</v>
      </c>
      <c r="B1024">
        <v>1</v>
      </c>
      <c r="C1024" t="s">
        <v>4166</v>
      </c>
      <c r="D1024" t="s">
        <v>20</v>
      </c>
      <c r="E1024" t="s">
        <v>20</v>
      </c>
      <c r="F1024" t="s">
        <v>13037</v>
      </c>
      <c r="G1024">
        <v>363</v>
      </c>
      <c r="H1024" t="s">
        <v>337</v>
      </c>
      <c r="J1024" t="s">
        <v>72</v>
      </c>
      <c r="L1024">
        <v>2</v>
      </c>
      <c r="M1024">
        <v>1</v>
      </c>
      <c r="N1024">
        <v>8.25</v>
      </c>
      <c r="O1024">
        <v>5.4</v>
      </c>
      <c r="P1024">
        <v>0</v>
      </c>
      <c r="Q1024">
        <v>95</v>
      </c>
      <c r="R1024">
        <v>59</v>
      </c>
    </row>
    <row r="1025" spans="1:18">
      <c r="A1025" t="s">
        <v>5373</v>
      </c>
      <c r="B1025">
        <v>1</v>
      </c>
      <c r="C1025" t="s">
        <v>4273</v>
      </c>
      <c r="D1025" t="s">
        <v>20</v>
      </c>
      <c r="E1025" t="s">
        <v>20</v>
      </c>
      <c r="F1025" t="s">
        <v>13037</v>
      </c>
      <c r="G1025">
        <v>363</v>
      </c>
      <c r="H1025" t="s">
        <v>337</v>
      </c>
      <c r="J1025" t="s">
        <v>72</v>
      </c>
      <c r="L1025">
        <v>2</v>
      </c>
      <c r="M1025">
        <v>1</v>
      </c>
      <c r="N1025">
        <v>8.25</v>
      </c>
      <c r="O1025">
        <v>5.4</v>
      </c>
      <c r="P1025">
        <v>0</v>
      </c>
      <c r="Q1025">
        <v>140</v>
      </c>
      <c r="R1025">
        <v>16</v>
      </c>
    </row>
    <row r="1026" spans="1:18">
      <c r="A1026" t="s">
        <v>5526</v>
      </c>
      <c r="B1026">
        <v>1</v>
      </c>
      <c r="C1026" t="s">
        <v>4273</v>
      </c>
      <c r="D1026" t="s">
        <v>20</v>
      </c>
      <c r="E1026" t="s">
        <v>20</v>
      </c>
      <c r="F1026" t="s">
        <v>13037</v>
      </c>
      <c r="G1026">
        <v>363</v>
      </c>
      <c r="H1026" t="s">
        <v>337</v>
      </c>
      <c r="J1026" t="s">
        <v>72</v>
      </c>
      <c r="L1026">
        <v>2</v>
      </c>
      <c r="M1026">
        <v>1</v>
      </c>
      <c r="N1026">
        <v>8.25</v>
      </c>
      <c r="O1026">
        <v>5.4</v>
      </c>
      <c r="P1026">
        <v>0</v>
      </c>
      <c r="Q1026">
        <v>140</v>
      </c>
      <c r="R1026">
        <v>16</v>
      </c>
    </row>
    <row r="1027" spans="1:18">
      <c r="A1027" t="s">
        <v>5530</v>
      </c>
      <c r="B1027">
        <v>1</v>
      </c>
      <c r="C1027" t="s">
        <v>4273</v>
      </c>
      <c r="D1027" t="s">
        <v>20</v>
      </c>
      <c r="E1027" t="s">
        <v>20</v>
      </c>
      <c r="F1027" t="s">
        <v>13037</v>
      </c>
      <c r="G1027">
        <v>363</v>
      </c>
      <c r="H1027" t="s">
        <v>337</v>
      </c>
      <c r="J1027" t="s">
        <v>72</v>
      </c>
      <c r="L1027">
        <v>2</v>
      </c>
      <c r="M1027">
        <v>1</v>
      </c>
      <c r="N1027">
        <v>8.25</v>
      </c>
      <c r="O1027">
        <v>5.4</v>
      </c>
      <c r="P1027">
        <v>0</v>
      </c>
      <c r="Q1027">
        <v>140</v>
      </c>
      <c r="R1027">
        <v>16</v>
      </c>
    </row>
    <row r="1028" spans="1:18">
      <c r="A1028" t="s">
        <v>5534</v>
      </c>
      <c r="B1028">
        <v>1</v>
      </c>
      <c r="C1028" t="s">
        <v>4166</v>
      </c>
      <c r="D1028" t="s">
        <v>20</v>
      </c>
      <c r="E1028" t="s">
        <v>20</v>
      </c>
      <c r="F1028" t="s">
        <v>13037</v>
      </c>
      <c r="G1028">
        <v>363</v>
      </c>
      <c r="H1028" t="s">
        <v>337</v>
      </c>
      <c r="J1028" t="s">
        <v>72</v>
      </c>
      <c r="L1028">
        <v>2</v>
      </c>
      <c r="M1028">
        <v>1</v>
      </c>
      <c r="N1028">
        <v>8.25</v>
      </c>
      <c r="O1028">
        <v>5.4</v>
      </c>
      <c r="P1028">
        <v>0</v>
      </c>
      <c r="Q1028">
        <v>95</v>
      </c>
      <c r="R1028">
        <v>59</v>
      </c>
    </row>
    <row r="1029" spans="1:18">
      <c r="A1029" t="s">
        <v>5538</v>
      </c>
      <c r="B1029">
        <v>1</v>
      </c>
      <c r="C1029" t="s">
        <v>4166</v>
      </c>
      <c r="D1029" t="s">
        <v>20</v>
      </c>
      <c r="E1029" t="s">
        <v>20</v>
      </c>
      <c r="F1029" t="s">
        <v>13037</v>
      </c>
      <c r="G1029">
        <v>363</v>
      </c>
      <c r="H1029" t="s">
        <v>337</v>
      </c>
      <c r="J1029" t="s">
        <v>72</v>
      </c>
      <c r="L1029">
        <v>2</v>
      </c>
      <c r="M1029">
        <v>1</v>
      </c>
      <c r="N1029">
        <v>8.25</v>
      </c>
      <c r="O1029">
        <v>5.4</v>
      </c>
      <c r="P1029">
        <v>0</v>
      </c>
      <c r="Q1029">
        <v>95</v>
      </c>
      <c r="R1029">
        <v>59</v>
      </c>
    </row>
    <row r="1030" spans="1:18">
      <c r="A1030" t="s">
        <v>5542</v>
      </c>
      <c r="B1030">
        <v>1</v>
      </c>
      <c r="C1030" t="s">
        <v>4180</v>
      </c>
      <c r="D1030" t="s">
        <v>20</v>
      </c>
      <c r="E1030" t="s">
        <v>20</v>
      </c>
      <c r="F1030" t="s">
        <v>13037</v>
      </c>
      <c r="G1030">
        <v>363</v>
      </c>
      <c r="H1030" t="s">
        <v>337</v>
      </c>
      <c r="J1030" t="s">
        <v>72</v>
      </c>
      <c r="L1030">
        <v>2</v>
      </c>
      <c r="M1030">
        <v>1</v>
      </c>
      <c r="N1030">
        <v>8.25</v>
      </c>
      <c r="O1030">
        <v>5.4</v>
      </c>
      <c r="P1030">
        <v>0</v>
      </c>
      <c r="Q1030">
        <v>183</v>
      </c>
      <c r="R1030">
        <v>16</v>
      </c>
    </row>
    <row r="1031" spans="1:18">
      <c r="A1031" t="s">
        <v>5546</v>
      </c>
      <c r="B1031">
        <v>1</v>
      </c>
      <c r="C1031" t="s">
        <v>4180</v>
      </c>
      <c r="D1031" t="s">
        <v>20</v>
      </c>
      <c r="E1031" t="s">
        <v>20</v>
      </c>
      <c r="F1031" t="s">
        <v>13037</v>
      </c>
      <c r="G1031">
        <v>363</v>
      </c>
      <c r="H1031" t="s">
        <v>337</v>
      </c>
      <c r="J1031" t="s">
        <v>72</v>
      </c>
      <c r="K1031">
        <v>30</v>
      </c>
      <c r="L1031">
        <v>2</v>
      </c>
      <c r="M1031">
        <v>1</v>
      </c>
      <c r="N1031">
        <v>8.25</v>
      </c>
      <c r="O1031">
        <v>5.4</v>
      </c>
      <c r="P1031">
        <v>0</v>
      </c>
      <c r="Q1031">
        <v>182</v>
      </c>
      <c r="R1031">
        <v>16</v>
      </c>
    </row>
    <row r="1032" spans="1:18">
      <c r="A1032" t="s">
        <v>5518</v>
      </c>
      <c r="B1032">
        <v>1</v>
      </c>
      <c r="C1032" t="s">
        <v>4273</v>
      </c>
      <c r="D1032" t="s">
        <v>20</v>
      </c>
      <c r="E1032" t="s">
        <v>20</v>
      </c>
      <c r="F1032" t="s">
        <v>13037</v>
      </c>
      <c r="G1032">
        <v>363</v>
      </c>
      <c r="H1032" t="s">
        <v>337</v>
      </c>
      <c r="J1032" t="s">
        <v>72</v>
      </c>
      <c r="L1032">
        <v>2</v>
      </c>
      <c r="M1032">
        <v>1</v>
      </c>
      <c r="N1032">
        <v>8.25</v>
      </c>
      <c r="O1032">
        <v>5.4</v>
      </c>
      <c r="P1032">
        <v>0</v>
      </c>
      <c r="Q1032">
        <v>141</v>
      </c>
      <c r="R1032">
        <v>16</v>
      </c>
    </row>
    <row r="1033" spans="1:18">
      <c r="A1033" t="s">
        <v>5512</v>
      </c>
      <c r="B1033">
        <v>1</v>
      </c>
      <c r="C1033" t="s">
        <v>4273</v>
      </c>
      <c r="D1033" t="s">
        <v>20</v>
      </c>
      <c r="E1033" t="s">
        <v>20</v>
      </c>
      <c r="F1033" t="s">
        <v>13037</v>
      </c>
      <c r="G1033">
        <v>363</v>
      </c>
      <c r="H1033" t="s">
        <v>337</v>
      </c>
      <c r="J1033" t="s">
        <v>72</v>
      </c>
      <c r="L1033">
        <v>2</v>
      </c>
      <c r="M1033">
        <v>1</v>
      </c>
      <c r="N1033">
        <v>8.25</v>
      </c>
      <c r="O1033">
        <v>5.4</v>
      </c>
      <c r="P1033">
        <v>0</v>
      </c>
      <c r="Q1033">
        <v>141</v>
      </c>
      <c r="R1033">
        <v>16</v>
      </c>
    </row>
    <row r="1034" spans="1:18">
      <c r="A1034" t="s">
        <v>5516</v>
      </c>
      <c r="B1034">
        <v>1</v>
      </c>
      <c r="C1034" t="s">
        <v>4180</v>
      </c>
      <c r="D1034" t="s">
        <v>20</v>
      </c>
      <c r="E1034" t="s">
        <v>20</v>
      </c>
      <c r="F1034" t="s">
        <v>13037</v>
      </c>
      <c r="G1034">
        <v>363</v>
      </c>
      <c r="H1034" t="s">
        <v>337</v>
      </c>
      <c r="J1034" t="s">
        <v>72</v>
      </c>
      <c r="L1034">
        <v>2</v>
      </c>
      <c r="M1034">
        <v>1</v>
      </c>
      <c r="N1034">
        <v>8.25</v>
      </c>
      <c r="O1034">
        <v>5.4</v>
      </c>
      <c r="P1034">
        <v>0</v>
      </c>
      <c r="Q1034">
        <v>184</v>
      </c>
      <c r="R1034">
        <v>16</v>
      </c>
    </row>
    <row r="1035" spans="1:18">
      <c r="A1035" t="s">
        <v>5521</v>
      </c>
      <c r="B1035">
        <v>1</v>
      </c>
      <c r="C1035" t="s">
        <v>4180</v>
      </c>
      <c r="D1035" t="s">
        <v>20</v>
      </c>
      <c r="E1035" t="s">
        <v>20</v>
      </c>
      <c r="F1035" t="s">
        <v>13037</v>
      </c>
      <c r="G1035">
        <v>363</v>
      </c>
      <c r="H1035" t="s">
        <v>337</v>
      </c>
      <c r="J1035" t="s">
        <v>72</v>
      </c>
      <c r="L1035">
        <v>2</v>
      </c>
      <c r="M1035">
        <v>1</v>
      </c>
      <c r="N1035">
        <v>8.25</v>
      </c>
      <c r="O1035">
        <v>5.4</v>
      </c>
      <c r="P1035">
        <v>0</v>
      </c>
      <c r="Q1035">
        <v>184</v>
      </c>
      <c r="R1035">
        <v>16</v>
      </c>
    </row>
    <row r="1036" spans="1:18">
      <c r="A1036" t="s">
        <v>6072</v>
      </c>
      <c r="B1036">
        <v>1</v>
      </c>
      <c r="C1036" t="s">
        <v>4166</v>
      </c>
      <c r="D1036" t="s">
        <v>20</v>
      </c>
      <c r="E1036" t="s">
        <v>20</v>
      </c>
      <c r="F1036" t="s">
        <v>13037</v>
      </c>
      <c r="G1036">
        <v>363</v>
      </c>
      <c r="H1036" t="s">
        <v>337</v>
      </c>
      <c r="I1036">
        <v>66</v>
      </c>
      <c r="J1036" t="s">
        <v>72</v>
      </c>
      <c r="K1036">
        <v>15</v>
      </c>
      <c r="L1036">
        <v>2</v>
      </c>
      <c r="M1036">
        <v>1</v>
      </c>
      <c r="N1036">
        <v>8.25</v>
      </c>
      <c r="O1036">
        <v>5.4</v>
      </c>
      <c r="P1036">
        <v>0</v>
      </c>
      <c r="Q1036">
        <v>95</v>
      </c>
      <c r="R1036">
        <v>59</v>
      </c>
    </row>
    <row r="1037" spans="1:18">
      <c r="A1037" t="s">
        <v>6075</v>
      </c>
      <c r="B1037">
        <v>1</v>
      </c>
      <c r="C1037" t="s">
        <v>4273</v>
      </c>
      <c r="D1037" t="s">
        <v>20</v>
      </c>
      <c r="E1037" t="s">
        <v>20</v>
      </c>
      <c r="F1037" t="s">
        <v>13037</v>
      </c>
      <c r="G1037">
        <v>363</v>
      </c>
      <c r="H1037" t="s">
        <v>337</v>
      </c>
      <c r="J1037" t="s">
        <v>72</v>
      </c>
      <c r="K1037">
        <v>30</v>
      </c>
      <c r="L1037">
        <v>2</v>
      </c>
      <c r="M1037">
        <v>1</v>
      </c>
      <c r="N1037">
        <v>8.25</v>
      </c>
      <c r="O1037">
        <v>5.4</v>
      </c>
      <c r="P1037">
        <v>0</v>
      </c>
      <c r="Q1037">
        <v>140</v>
      </c>
      <c r="R1037">
        <v>16</v>
      </c>
    </row>
    <row r="1038" spans="1:18">
      <c r="A1038" t="s">
        <v>6078</v>
      </c>
      <c r="B1038">
        <v>1</v>
      </c>
      <c r="C1038" t="s">
        <v>4180</v>
      </c>
      <c r="D1038" t="s">
        <v>20</v>
      </c>
      <c r="E1038" t="s">
        <v>20</v>
      </c>
      <c r="F1038" t="s">
        <v>13037</v>
      </c>
      <c r="G1038">
        <v>363</v>
      </c>
      <c r="H1038" t="s">
        <v>72</v>
      </c>
      <c r="I1038">
        <v>40</v>
      </c>
      <c r="J1038" t="s">
        <v>187</v>
      </c>
      <c r="L1038">
        <v>2</v>
      </c>
      <c r="M1038">
        <v>1</v>
      </c>
      <c r="N1038">
        <v>8.25</v>
      </c>
      <c r="O1038">
        <v>5.4</v>
      </c>
      <c r="P1038">
        <v>0</v>
      </c>
      <c r="Q1038">
        <v>183</v>
      </c>
      <c r="R1038">
        <v>16</v>
      </c>
    </row>
    <row r="1039" spans="1:18">
      <c r="A1039" t="s">
        <v>6081</v>
      </c>
      <c r="B1039">
        <v>1</v>
      </c>
      <c r="C1039" t="s">
        <v>4166</v>
      </c>
      <c r="D1039" t="s">
        <v>20</v>
      </c>
      <c r="E1039" t="s">
        <v>20</v>
      </c>
      <c r="F1039" t="s">
        <v>13037</v>
      </c>
      <c r="G1039">
        <v>363</v>
      </c>
      <c r="H1039" t="s">
        <v>337</v>
      </c>
      <c r="I1039">
        <v>63</v>
      </c>
      <c r="J1039" t="s">
        <v>72</v>
      </c>
      <c r="K1039">
        <v>13</v>
      </c>
      <c r="L1039">
        <v>2</v>
      </c>
      <c r="M1039">
        <v>1</v>
      </c>
      <c r="N1039">
        <v>8.25</v>
      </c>
      <c r="O1039">
        <v>5.4</v>
      </c>
      <c r="P1039">
        <v>0</v>
      </c>
      <c r="Q1039">
        <v>95</v>
      </c>
      <c r="R1039">
        <v>59</v>
      </c>
    </row>
    <row r="1040" spans="1:18">
      <c r="A1040" t="s">
        <v>6084</v>
      </c>
      <c r="B1040">
        <v>1</v>
      </c>
      <c r="C1040" t="s">
        <v>4273</v>
      </c>
      <c r="D1040" t="s">
        <v>20</v>
      </c>
      <c r="E1040" t="s">
        <v>20</v>
      </c>
      <c r="F1040" t="s">
        <v>13037</v>
      </c>
      <c r="G1040">
        <v>363</v>
      </c>
      <c r="H1040" t="s">
        <v>337</v>
      </c>
      <c r="I1040">
        <v>79</v>
      </c>
      <c r="J1040" t="s">
        <v>72</v>
      </c>
      <c r="K1040">
        <v>30</v>
      </c>
      <c r="L1040">
        <v>2</v>
      </c>
      <c r="M1040">
        <v>1</v>
      </c>
      <c r="N1040">
        <v>8.25</v>
      </c>
      <c r="O1040">
        <v>5.4</v>
      </c>
      <c r="P1040">
        <v>0</v>
      </c>
      <c r="Q1040">
        <v>140</v>
      </c>
      <c r="R1040">
        <v>16</v>
      </c>
    </row>
    <row r="1041" spans="1:18">
      <c r="A1041" t="s">
        <v>6087</v>
      </c>
      <c r="B1041">
        <v>1</v>
      </c>
      <c r="C1041" t="s">
        <v>4180</v>
      </c>
      <c r="D1041" t="s">
        <v>20</v>
      </c>
      <c r="E1041" t="s">
        <v>20</v>
      </c>
      <c r="F1041" t="s">
        <v>13037</v>
      </c>
      <c r="G1041">
        <v>363</v>
      </c>
      <c r="H1041" t="s">
        <v>72</v>
      </c>
      <c r="I1041">
        <v>35</v>
      </c>
      <c r="J1041" t="s">
        <v>187</v>
      </c>
      <c r="L1041">
        <v>2</v>
      </c>
      <c r="M1041">
        <v>1</v>
      </c>
      <c r="N1041">
        <v>8.25</v>
      </c>
      <c r="O1041">
        <v>5.4</v>
      </c>
      <c r="P1041">
        <v>0</v>
      </c>
      <c r="Q1041">
        <v>183</v>
      </c>
      <c r="R1041">
        <v>16</v>
      </c>
    </row>
    <row r="1042" spans="1:18">
      <c r="A1042" t="s">
        <v>971</v>
      </c>
      <c r="B1042">
        <v>1</v>
      </c>
      <c r="C1042">
        <v>93431091</v>
      </c>
      <c r="D1042" t="s">
        <v>20</v>
      </c>
      <c r="E1042" t="s">
        <v>20</v>
      </c>
      <c r="F1042" t="s">
        <v>12659</v>
      </c>
      <c r="G1042">
        <v>505</v>
      </c>
      <c r="H1042" t="s">
        <v>224</v>
      </c>
      <c r="I1042">
        <v>10.49</v>
      </c>
      <c r="J1042" t="s">
        <v>224</v>
      </c>
      <c r="K1042">
        <v>16.876</v>
      </c>
      <c r="N1042">
        <v>12</v>
      </c>
      <c r="O1042">
        <v>10</v>
      </c>
      <c r="P1042">
        <v>0</v>
      </c>
      <c r="Q1042">
        <v>52</v>
      </c>
      <c r="R1042">
        <v>55</v>
      </c>
    </row>
    <row r="1043" spans="1:18">
      <c r="A1043" t="s">
        <v>971</v>
      </c>
      <c r="B1043">
        <v>3</v>
      </c>
      <c r="C1043">
        <v>93431091</v>
      </c>
      <c r="D1043" t="s">
        <v>20</v>
      </c>
      <c r="E1043" t="s">
        <v>20</v>
      </c>
      <c r="F1043" t="s">
        <v>12659</v>
      </c>
      <c r="G1043">
        <v>505</v>
      </c>
      <c r="H1043" t="s">
        <v>224</v>
      </c>
      <c r="I1043">
        <v>38</v>
      </c>
      <c r="J1043" t="s">
        <v>224</v>
      </c>
      <c r="K1043">
        <v>38</v>
      </c>
      <c r="L1043">
        <v>9</v>
      </c>
      <c r="M1043">
        <v>1</v>
      </c>
      <c r="N1043">
        <v>12</v>
      </c>
      <c r="O1043">
        <v>10</v>
      </c>
      <c r="P1043">
        <v>0</v>
      </c>
      <c r="Q1043">
        <v>52</v>
      </c>
      <c r="R1043">
        <v>55</v>
      </c>
    </row>
    <row r="1044" spans="1:18">
      <c r="A1044" t="s">
        <v>9097</v>
      </c>
      <c r="B1044">
        <v>1</v>
      </c>
      <c r="C1044" t="s">
        <v>9098</v>
      </c>
      <c r="D1044" t="s">
        <v>20</v>
      </c>
      <c r="E1044" t="s">
        <v>20</v>
      </c>
      <c r="F1044" t="s">
        <v>12660</v>
      </c>
      <c r="G1044">
        <v>805</v>
      </c>
      <c r="H1044" t="s">
        <v>258</v>
      </c>
      <c r="J1044" t="s">
        <v>258</v>
      </c>
      <c r="L1044">
        <v>3</v>
      </c>
      <c r="M1044">
        <v>1</v>
      </c>
      <c r="N1044">
        <v>12</v>
      </c>
      <c r="O1044">
        <v>6.6</v>
      </c>
      <c r="P1044">
        <v>0</v>
      </c>
      <c r="Q1044">
        <v>424</v>
      </c>
      <c r="R1044">
        <v>517</v>
      </c>
    </row>
    <row r="1045" spans="1:18">
      <c r="A1045" t="s">
        <v>9951</v>
      </c>
      <c r="B1045">
        <v>1</v>
      </c>
      <c r="C1045" t="s">
        <v>9952</v>
      </c>
      <c r="D1045" t="s">
        <v>20</v>
      </c>
      <c r="E1045" t="s">
        <v>20</v>
      </c>
      <c r="F1045" t="s">
        <v>12660</v>
      </c>
      <c r="G1045">
        <v>805</v>
      </c>
      <c r="H1045" t="s">
        <v>258</v>
      </c>
      <c r="J1045" t="s">
        <v>258</v>
      </c>
      <c r="L1045">
        <v>3</v>
      </c>
      <c r="M1045">
        <v>1</v>
      </c>
      <c r="N1045">
        <v>12</v>
      </c>
      <c r="O1045">
        <v>6.6</v>
      </c>
      <c r="P1045">
        <v>0</v>
      </c>
      <c r="Q1045">
        <v>421</v>
      </c>
      <c r="R1045">
        <v>513</v>
      </c>
    </row>
    <row r="1046" spans="1:18">
      <c r="A1046" t="s">
        <v>10307</v>
      </c>
      <c r="B1046">
        <v>1</v>
      </c>
      <c r="C1046" t="s">
        <v>9952</v>
      </c>
      <c r="D1046" t="s">
        <v>20</v>
      </c>
      <c r="E1046" t="s">
        <v>20</v>
      </c>
      <c r="F1046" t="s">
        <v>12660</v>
      </c>
      <c r="G1046">
        <v>805</v>
      </c>
      <c r="H1046" t="s">
        <v>258</v>
      </c>
      <c r="I1046">
        <v>89</v>
      </c>
      <c r="J1046" t="s">
        <v>258</v>
      </c>
      <c r="K1046">
        <v>110</v>
      </c>
      <c r="L1046">
        <v>3</v>
      </c>
      <c r="M1046">
        <v>1</v>
      </c>
      <c r="N1046">
        <v>12</v>
      </c>
      <c r="O1046">
        <v>6.6</v>
      </c>
      <c r="P1046">
        <v>0</v>
      </c>
      <c r="Q1046">
        <v>421</v>
      </c>
      <c r="R1046">
        <v>515</v>
      </c>
    </row>
    <row r="1047" spans="1:18">
      <c r="A1047" t="s">
        <v>9705</v>
      </c>
      <c r="B1047">
        <v>1</v>
      </c>
      <c r="C1047" t="s">
        <v>523</v>
      </c>
      <c r="D1047" t="s">
        <v>20</v>
      </c>
      <c r="E1047" t="s">
        <v>20</v>
      </c>
      <c r="F1047" t="s">
        <v>12661</v>
      </c>
      <c r="G1047">
        <v>820</v>
      </c>
      <c r="H1047" t="s">
        <v>337</v>
      </c>
      <c r="I1047">
        <v>43</v>
      </c>
      <c r="J1047" t="s">
        <v>337</v>
      </c>
      <c r="K1047">
        <v>38</v>
      </c>
      <c r="L1047">
        <v>2</v>
      </c>
      <c r="M1047">
        <v>1</v>
      </c>
      <c r="N1047">
        <v>8.25</v>
      </c>
      <c r="O1047">
        <v>5.4</v>
      </c>
      <c r="P1047">
        <v>0</v>
      </c>
      <c r="Q1047">
        <v>140</v>
      </c>
      <c r="R1047">
        <v>16</v>
      </c>
    </row>
    <row r="1048" spans="1:18">
      <c r="A1048" t="s">
        <v>9712</v>
      </c>
      <c r="B1048">
        <v>1</v>
      </c>
      <c r="C1048" t="s">
        <v>523</v>
      </c>
      <c r="D1048" t="s">
        <v>20</v>
      </c>
      <c r="E1048" t="s">
        <v>20</v>
      </c>
      <c r="F1048" t="s">
        <v>12661</v>
      </c>
      <c r="G1048">
        <v>820</v>
      </c>
      <c r="H1048" t="s">
        <v>337</v>
      </c>
      <c r="J1048" t="s">
        <v>337</v>
      </c>
      <c r="L1048">
        <v>2</v>
      </c>
      <c r="M1048">
        <v>1</v>
      </c>
      <c r="N1048">
        <v>8.25</v>
      </c>
      <c r="O1048">
        <v>5.4</v>
      </c>
      <c r="P1048">
        <v>0</v>
      </c>
      <c r="Q1048">
        <v>140</v>
      </c>
      <c r="R1048">
        <v>16</v>
      </c>
    </row>
    <row r="1049" spans="1:18">
      <c r="A1049" t="s">
        <v>9719</v>
      </c>
      <c r="B1049">
        <v>1</v>
      </c>
      <c r="C1049" t="s">
        <v>9710</v>
      </c>
      <c r="D1049" t="s">
        <v>20</v>
      </c>
      <c r="E1049" t="s">
        <v>20</v>
      </c>
      <c r="F1049" t="s">
        <v>12661</v>
      </c>
      <c r="G1049">
        <v>820</v>
      </c>
      <c r="H1049" t="s">
        <v>337</v>
      </c>
      <c r="J1049" t="s">
        <v>337</v>
      </c>
      <c r="L1049">
        <v>2</v>
      </c>
      <c r="M1049">
        <v>1</v>
      </c>
      <c r="N1049">
        <v>8.25</v>
      </c>
      <c r="O1049">
        <v>5.4</v>
      </c>
      <c r="P1049">
        <v>0</v>
      </c>
      <c r="Q1049">
        <v>183</v>
      </c>
      <c r="R1049">
        <v>16</v>
      </c>
    </row>
    <row r="1050" spans="1:18">
      <c r="A1050" t="s">
        <v>10164</v>
      </c>
      <c r="B1050">
        <v>1</v>
      </c>
      <c r="C1050" t="s">
        <v>547</v>
      </c>
      <c r="D1050" t="s">
        <v>20</v>
      </c>
      <c r="E1050" t="s">
        <v>20</v>
      </c>
      <c r="F1050" t="s">
        <v>12661</v>
      </c>
      <c r="G1050">
        <v>820</v>
      </c>
      <c r="H1050" t="s">
        <v>337</v>
      </c>
      <c r="J1050" t="s">
        <v>337</v>
      </c>
      <c r="L1050">
        <v>2</v>
      </c>
      <c r="M1050">
        <v>1</v>
      </c>
      <c r="N1050">
        <v>8.25</v>
      </c>
      <c r="O1050">
        <v>5.4</v>
      </c>
      <c r="P1050">
        <v>0</v>
      </c>
      <c r="Q1050">
        <v>187</v>
      </c>
      <c r="R1050">
        <v>16</v>
      </c>
    </row>
    <row r="1051" spans="1:18">
      <c r="A1051" t="s">
        <v>10166</v>
      </c>
      <c r="B1051">
        <v>1</v>
      </c>
      <c r="C1051" t="s">
        <v>547</v>
      </c>
      <c r="D1051" t="s">
        <v>20</v>
      </c>
      <c r="E1051" t="s">
        <v>20</v>
      </c>
      <c r="F1051" t="s">
        <v>12661</v>
      </c>
      <c r="G1051">
        <v>820</v>
      </c>
      <c r="H1051" t="s">
        <v>337</v>
      </c>
      <c r="J1051" t="s">
        <v>337</v>
      </c>
      <c r="L1051">
        <v>2</v>
      </c>
      <c r="M1051">
        <v>1</v>
      </c>
      <c r="N1051">
        <v>8.25</v>
      </c>
      <c r="O1051">
        <v>5.4</v>
      </c>
      <c r="P1051">
        <v>0</v>
      </c>
      <c r="Q1051">
        <v>187</v>
      </c>
      <c r="R1051">
        <v>16</v>
      </c>
    </row>
    <row r="1052" spans="1:18">
      <c r="A1052" t="s">
        <v>521</v>
      </c>
      <c r="B1052">
        <v>1</v>
      </c>
      <c r="C1052" t="s">
        <v>523</v>
      </c>
      <c r="D1052" t="s">
        <v>20</v>
      </c>
      <c r="E1052" t="s">
        <v>20</v>
      </c>
      <c r="F1052" t="s">
        <v>12661</v>
      </c>
      <c r="G1052">
        <v>820</v>
      </c>
      <c r="H1052" t="s">
        <v>337</v>
      </c>
      <c r="J1052" t="s">
        <v>337</v>
      </c>
      <c r="L1052">
        <v>2</v>
      </c>
      <c r="M1052">
        <v>1</v>
      </c>
      <c r="N1052">
        <v>8.25</v>
      </c>
      <c r="O1052">
        <v>5.4</v>
      </c>
      <c r="P1052">
        <v>0</v>
      </c>
      <c r="Q1052">
        <v>140</v>
      </c>
      <c r="R1052">
        <v>16</v>
      </c>
    </row>
    <row r="1053" spans="1:18">
      <c r="A1053" t="s">
        <v>10499</v>
      </c>
      <c r="B1053">
        <v>1</v>
      </c>
      <c r="C1053" t="s">
        <v>523</v>
      </c>
      <c r="D1053" t="s">
        <v>20</v>
      </c>
      <c r="E1053" t="s">
        <v>20</v>
      </c>
      <c r="F1053" t="s">
        <v>12661</v>
      </c>
      <c r="G1053">
        <v>820</v>
      </c>
      <c r="H1053" t="s">
        <v>337</v>
      </c>
      <c r="J1053" t="s">
        <v>337</v>
      </c>
      <c r="L1053">
        <v>2</v>
      </c>
      <c r="M1053">
        <v>1</v>
      </c>
      <c r="N1053">
        <v>8.25</v>
      </c>
      <c r="O1053">
        <v>5.4</v>
      </c>
      <c r="P1053">
        <v>0</v>
      </c>
      <c r="Q1053">
        <v>140</v>
      </c>
      <c r="R1053">
        <v>16</v>
      </c>
    </row>
    <row r="1054" spans="1:18">
      <c r="A1054" t="s">
        <v>545</v>
      </c>
      <c r="B1054">
        <v>1</v>
      </c>
      <c r="C1054" t="s">
        <v>547</v>
      </c>
      <c r="D1054" t="s">
        <v>20</v>
      </c>
      <c r="E1054" t="s">
        <v>20</v>
      </c>
      <c r="F1054" t="s">
        <v>12661</v>
      </c>
      <c r="G1054">
        <v>820</v>
      </c>
      <c r="H1054" t="s">
        <v>337</v>
      </c>
      <c r="J1054" t="s">
        <v>337</v>
      </c>
      <c r="L1054">
        <v>2</v>
      </c>
      <c r="M1054">
        <v>1</v>
      </c>
      <c r="N1054">
        <v>8.25</v>
      </c>
      <c r="O1054">
        <v>5.4</v>
      </c>
      <c r="P1054">
        <v>0</v>
      </c>
      <c r="Q1054">
        <v>187</v>
      </c>
      <c r="R1054">
        <v>16</v>
      </c>
    </row>
    <row r="1055" spans="1:18">
      <c r="A1055" t="s">
        <v>676</v>
      </c>
      <c r="B1055">
        <v>1</v>
      </c>
      <c r="C1055" t="s">
        <v>547</v>
      </c>
      <c r="D1055" t="s">
        <v>20</v>
      </c>
      <c r="E1055" t="s">
        <v>20</v>
      </c>
      <c r="F1055" t="s">
        <v>12661</v>
      </c>
      <c r="G1055">
        <v>820</v>
      </c>
      <c r="H1055" t="s">
        <v>337</v>
      </c>
      <c r="J1055" t="s">
        <v>337</v>
      </c>
      <c r="L1055">
        <v>2</v>
      </c>
      <c r="M1055">
        <v>1</v>
      </c>
      <c r="N1055">
        <v>8.25</v>
      </c>
      <c r="O1055">
        <v>5.4</v>
      </c>
      <c r="P1055">
        <v>0</v>
      </c>
      <c r="Q1055">
        <v>187</v>
      </c>
      <c r="R1055">
        <v>16</v>
      </c>
    </row>
    <row r="1056" spans="1:18">
      <c r="A1056" t="s">
        <v>669</v>
      </c>
      <c r="B1056">
        <v>1</v>
      </c>
      <c r="C1056" t="s">
        <v>523</v>
      </c>
      <c r="D1056" t="s">
        <v>20</v>
      </c>
      <c r="E1056" t="s">
        <v>20</v>
      </c>
      <c r="F1056" t="s">
        <v>12661</v>
      </c>
      <c r="G1056">
        <v>820</v>
      </c>
      <c r="L1056">
        <v>2</v>
      </c>
      <c r="M1056">
        <v>1</v>
      </c>
      <c r="N1056">
        <v>8.25</v>
      </c>
      <c r="O1056">
        <v>5.4</v>
      </c>
      <c r="P1056">
        <v>0</v>
      </c>
      <c r="Q1056">
        <v>140</v>
      </c>
      <c r="R1056">
        <v>16</v>
      </c>
    </row>
    <row r="1057" spans="1:18">
      <c r="A1057" t="s">
        <v>666</v>
      </c>
      <c r="B1057">
        <v>1</v>
      </c>
      <c r="C1057" t="s">
        <v>523</v>
      </c>
      <c r="D1057" t="s">
        <v>20</v>
      </c>
      <c r="E1057" t="s">
        <v>20</v>
      </c>
      <c r="F1057" t="s">
        <v>12661</v>
      </c>
      <c r="G1057">
        <v>820</v>
      </c>
      <c r="L1057">
        <v>2</v>
      </c>
      <c r="M1057">
        <v>1</v>
      </c>
      <c r="N1057">
        <v>8.25</v>
      </c>
      <c r="O1057">
        <v>5.4</v>
      </c>
      <c r="P1057">
        <v>0</v>
      </c>
      <c r="Q1057">
        <v>140</v>
      </c>
      <c r="R1057">
        <v>16</v>
      </c>
    </row>
    <row r="1058" spans="1:18">
      <c r="A1058" t="s">
        <v>9876</v>
      </c>
      <c r="B1058">
        <v>1</v>
      </c>
      <c r="C1058" t="s">
        <v>9877</v>
      </c>
      <c r="D1058" t="s">
        <v>20</v>
      </c>
      <c r="E1058" t="s">
        <v>20</v>
      </c>
      <c r="F1058" t="s">
        <v>12663</v>
      </c>
      <c r="G1058">
        <v>839</v>
      </c>
      <c r="L1058">
        <v>2</v>
      </c>
      <c r="M1058">
        <v>1</v>
      </c>
      <c r="N1058">
        <v>10</v>
      </c>
      <c r="O1058">
        <v>8.25</v>
      </c>
      <c r="P1058">
        <v>0</v>
      </c>
      <c r="Q1058">
        <v>541</v>
      </c>
      <c r="R1058">
        <v>612</v>
      </c>
    </row>
    <row r="1059" spans="1:18">
      <c r="A1059" t="s">
        <v>10309</v>
      </c>
      <c r="B1059">
        <v>1</v>
      </c>
      <c r="C1059" t="s">
        <v>9877</v>
      </c>
      <c r="D1059" t="s">
        <v>20</v>
      </c>
      <c r="E1059" t="s">
        <v>20</v>
      </c>
      <c r="F1059" t="s">
        <v>12663</v>
      </c>
      <c r="G1059">
        <v>839</v>
      </c>
      <c r="L1059">
        <v>2</v>
      </c>
      <c r="M1059">
        <v>1</v>
      </c>
      <c r="N1059">
        <v>10</v>
      </c>
      <c r="O1059">
        <v>8.25</v>
      </c>
      <c r="P1059">
        <v>0</v>
      </c>
      <c r="Q1059">
        <v>541</v>
      </c>
      <c r="R1059">
        <v>612</v>
      </c>
    </row>
    <row r="1060" spans="1:18">
      <c r="A1060" t="s">
        <v>9707</v>
      </c>
      <c r="B1060">
        <v>1</v>
      </c>
      <c r="C1060" t="s">
        <v>702</v>
      </c>
      <c r="D1060" t="s">
        <v>20</v>
      </c>
      <c r="E1060" t="s">
        <v>20</v>
      </c>
      <c r="F1060" t="s">
        <v>12664</v>
      </c>
      <c r="G1060">
        <v>873</v>
      </c>
      <c r="H1060" t="s">
        <v>337</v>
      </c>
      <c r="J1060" t="s">
        <v>337</v>
      </c>
      <c r="L1060">
        <v>2</v>
      </c>
      <c r="M1060">
        <v>1</v>
      </c>
      <c r="N1060">
        <v>8.25</v>
      </c>
      <c r="O1060">
        <v>5.4</v>
      </c>
      <c r="P1060">
        <v>0</v>
      </c>
      <c r="Q1060">
        <v>95</v>
      </c>
      <c r="R1060">
        <v>59</v>
      </c>
    </row>
    <row r="1061" spans="1:18">
      <c r="A1061" t="s">
        <v>9716</v>
      </c>
      <c r="B1061">
        <v>1</v>
      </c>
      <c r="C1061" t="s">
        <v>702</v>
      </c>
      <c r="D1061" t="s">
        <v>20</v>
      </c>
      <c r="E1061" t="s">
        <v>20</v>
      </c>
      <c r="F1061" t="s">
        <v>12664</v>
      </c>
      <c r="G1061">
        <v>873</v>
      </c>
      <c r="H1061" t="s">
        <v>337</v>
      </c>
      <c r="J1061" t="s">
        <v>337</v>
      </c>
      <c r="L1061">
        <v>2</v>
      </c>
      <c r="M1061">
        <v>1</v>
      </c>
      <c r="N1061">
        <v>8.25</v>
      </c>
      <c r="O1061">
        <v>5.4</v>
      </c>
      <c r="P1061">
        <v>0</v>
      </c>
      <c r="Q1061">
        <v>95</v>
      </c>
      <c r="R1061">
        <v>59</v>
      </c>
    </row>
    <row r="1062" spans="1:18">
      <c r="A1062" t="s">
        <v>703</v>
      </c>
      <c r="B1062">
        <v>1</v>
      </c>
      <c r="C1062" t="s">
        <v>702</v>
      </c>
      <c r="D1062" t="s">
        <v>20</v>
      </c>
      <c r="E1062" t="s">
        <v>20</v>
      </c>
      <c r="F1062" t="s">
        <v>12664</v>
      </c>
      <c r="G1062">
        <v>873</v>
      </c>
      <c r="H1062" t="s">
        <v>337</v>
      </c>
      <c r="J1062" t="s">
        <v>337</v>
      </c>
      <c r="L1062">
        <v>2</v>
      </c>
      <c r="M1062">
        <v>1</v>
      </c>
      <c r="N1062">
        <v>8.25</v>
      </c>
      <c r="O1062">
        <v>5.4</v>
      </c>
      <c r="P1062">
        <v>0</v>
      </c>
      <c r="Q1062">
        <v>95</v>
      </c>
      <c r="R1062">
        <v>59</v>
      </c>
    </row>
    <row r="1063" spans="1:18">
      <c r="A1063" t="s">
        <v>10505</v>
      </c>
      <c r="B1063">
        <v>1</v>
      </c>
      <c r="C1063" t="s">
        <v>702</v>
      </c>
      <c r="D1063" t="s">
        <v>20</v>
      </c>
      <c r="E1063" t="s">
        <v>20</v>
      </c>
      <c r="F1063" t="s">
        <v>12664</v>
      </c>
      <c r="G1063">
        <v>873</v>
      </c>
      <c r="H1063" t="s">
        <v>337</v>
      </c>
      <c r="J1063" t="s">
        <v>337</v>
      </c>
      <c r="L1063">
        <v>2</v>
      </c>
      <c r="M1063">
        <v>1</v>
      </c>
      <c r="N1063">
        <v>8.25</v>
      </c>
      <c r="O1063">
        <v>5.4</v>
      </c>
      <c r="P1063">
        <v>0</v>
      </c>
      <c r="Q1063">
        <v>95</v>
      </c>
      <c r="R1063">
        <v>59</v>
      </c>
    </row>
    <row r="1064" spans="1:18">
      <c r="A1064" t="s">
        <v>916</v>
      </c>
      <c r="B1064">
        <v>1</v>
      </c>
      <c r="C1064" t="s">
        <v>918</v>
      </c>
      <c r="D1064" t="s">
        <v>20</v>
      </c>
      <c r="E1064" t="s">
        <v>20</v>
      </c>
      <c r="F1064" t="s">
        <v>12665</v>
      </c>
      <c r="G1064">
        <v>924</v>
      </c>
      <c r="H1064" t="s">
        <v>258</v>
      </c>
      <c r="I1064">
        <v>80</v>
      </c>
      <c r="J1064" t="s">
        <v>258</v>
      </c>
      <c r="K1064">
        <v>82</v>
      </c>
      <c r="L1064">
        <v>3</v>
      </c>
      <c r="M1064">
        <v>1</v>
      </c>
      <c r="N1064">
        <v>12</v>
      </c>
      <c r="O1064">
        <v>6.6</v>
      </c>
      <c r="P1064">
        <v>0</v>
      </c>
      <c r="Q1064">
        <v>428</v>
      </c>
      <c r="R1064">
        <v>517</v>
      </c>
    </row>
    <row r="1065" spans="1:18">
      <c r="A1065" t="s">
        <v>931</v>
      </c>
      <c r="B1065">
        <v>1</v>
      </c>
      <c r="C1065" t="s">
        <v>933</v>
      </c>
      <c r="D1065" t="s">
        <v>20</v>
      </c>
      <c r="E1065" t="s">
        <v>20</v>
      </c>
      <c r="F1065" t="s">
        <v>12666</v>
      </c>
      <c r="G1065">
        <v>898</v>
      </c>
      <c r="H1065" t="s">
        <v>224</v>
      </c>
      <c r="I1065">
        <v>61</v>
      </c>
      <c r="L1065">
        <v>2</v>
      </c>
      <c r="M1065">
        <v>1</v>
      </c>
      <c r="N1065">
        <v>10</v>
      </c>
      <c r="O1065">
        <v>8.25</v>
      </c>
      <c r="P1065">
        <v>0</v>
      </c>
      <c r="Q1065">
        <v>548</v>
      </c>
      <c r="R1065">
        <v>616</v>
      </c>
    </row>
    <row r="1066" spans="1:18">
      <c r="A1066" t="s">
        <v>1033</v>
      </c>
      <c r="B1066">
        <v>1</v>
      </c>
      <c r="C1066" t="s">
        <v>1035</v>
      </c>
      <c r="D1066" t="s">
        <v>20</v>
      </c>
      <c r="E1066" t="s">
        <v>20</v>
      </c>
      <c r="F1066" t="s">
        <v>12667</v>
      </c>
      <c r="G1066">
        <v>949</v>
      </c>
      <c r="L1066">
        <v>6</v>
      </c>
      <c r="M1066">
        <v>1</v>
      </c>
      <c r="N1066">
        <v>10</v>
      </c>
      <c r="O1066">
        <v>9.4</v>
      </c>
      <c r="P1066">
        <v>0</v>
      </c>
      <c r="Q1066">
        <v>214</v>
      </c>
      <c r="R1066">
        <v>321</v>
      </c>
    </row>
    <row r="1067" spans="1:18">
      <c r="A1067">
        <v>93431201</v>
      </c>
      <c r="B1067">
        <v>101</v>
      </c>
      <c r="C1067">
        <v>93431291</v>
      </c>
      <c r="D1067" t="s">
        <v>20</v>
      </c>
      <c r="E1067" t="s">
        <v>20</v>
      </c>
      <c r="F1067" t="s">
        <v>12668</v>
      </c>
      <c r="G1067">
        <v>506</v>
      </c>
      <c r="H1067" t="s">
        <v>72</v>
      </c>
      <c r="J1067" t="s">
        <v>72</v>
      </c>
      <c r="L1067">
        <v>9</v>
      </c>
      <c r="M1067">
        <v>1</v>
      </c>
      <c r="N1067">
        <v>12</v>
      </c>
      <c r="O1067">
        <v>10</v>
      </c>
      <c r="P1067">
        <v>0</v>
      </c>
      <c r="Q1067">
        <v>62</v>
      </c>
      <c r="R1067">
        <v>16</v>
      </c>
    </row>
    <row r="1068" spans="1:18">
      <c r="A1068">
        <v>93431201</v>
      </c>
      <c r="B1068">
        <v>201</v>
      </c>
      <c r="C1068">
        <v>93431291</v>
      </c>
      <c r="D1068" t="s">
        <v>20</v>
      </c>
      <c r="E1068" t="s">
        <v>20</v>
      </c>
      <c r="F1068" t="s">
        <v>12668</v>
      </c>
      <c r="G1068">
        <v>506</v>
      </c>
      <c r="H1068" t="s">
        <v>72</v>
      </c>
      <c r="I1068">
        <v>27</v>
      </c>
      <c r="J1068" t="s">
        <v>72</v>
      </c>
      <c r="K1068">
        <v>27</v>
      </c>
      <c r="L1068">
        <v>9</v>
      </c>
      <c r="M1068">
        <v>1</v>
      </c>
      <c r="N1068">
        <v>12</v>
      </c>
      <c r="O1068">
        <v>10</v>
      </c>
      <c r="P1068">
        <v>0</v>
      </c>
      <c r="Q1068">
        <v>68</v>
      </c>
      <c r="R1068">
        <v>13</v>
      </c>
    </row>
    <row r="1069" spans="1:18">
      <c r="A1069">
        <v>93431201</v>
      </c>
      <c r="B1069" t="s">
        <v>654</v>
      </c>
      <c r="C1069">
        <v>93431291</v>
      </c>
      <c r="D1069" t="s">
        <v>20</v>
      </c>
      <c r="E1069" t="s">
        <v>20</v>
      </c>
      <c r="F1069" t="s">
        <v>12668</v>
      </c>
      <c r="G1069">
        <v>506</v>
      </c>
      <c r="H1069" t="s">
        <v>72</v>
      </c>
      <c r="I1069">
        <v>52</v>
      </c>
      <c r="J1069" t="s">
        <v>72</v>
      </c>
      <c r="K1069">
        <v>38</v>
      </c>
      <c r="L1069">
        <v>9</v>
      </c>
      <c r="M1069">
        <v>1</v>
      </c>
      <c r="N1069">
        <v>12</v>
      </c>
      <c r="O1069">
        <v>10</v>
      </c>
      <c r="P1069">
        <v>0</v>
      </c>
      <c r="Q1069">
        <v>68</v>
      </c>
      <c r="R1069">
        <v>13</v>
      </c>
    </row>
    <row r="1070" spans="1:18">
      <c r="A1070" t="s">
        <v>4277</v>
      </c>
      <c r="B1070">
        <v>1</v>
      </c>
      <c r="C1070">
        <v>93427291</v>
      </c>
      <c r="D1070" t="s">
        <v>20</v>
      </c>
      <c r="E1070" t="s">
        <v>20</v>
      </c>
      <c r="F1070" t="s">
        <v>12669</v>
      </c>
      <c r="G1070">
        <v>359</v>
      </c>
      <c r="H1070" t="s">
        <v>123</v>
      </c>
      <c r="J1070" t="s">
        <v>123</v>
      </c>
      <c r="K1070">
        <v>69.028</v>
      </c>
      <c r="L1070">
        <v>6</v>
      </c>
      <c r="M1070">
        <v>1</v>
      </c>
      <c r="N1070">
        <v>14</v>
      </c>
      <c r="O1070">
        <v>10</v>
      </c>
      <c r="P1070">
        <v>0</v>
      </c>
      <c r="Q1070">
        <v>228</v>
      </c>
      <c r="R1070">
        <v>121</v>
      </c>
    </row>
    <row r="1071" spans="1:18">
      <c r="A1071" t="s">
        <v>4859</v>
      </c>
      <c r="B1071">
        <v>1</v>
      </c>
      <c r="C1071">
        <v>93427291</v>
      </c>
      <c r="D1071" t="s">
        <v>20</v>
      </c>
      <c r="E1071" t="s">
        <v>20</v>
      </c>
      <c r="F1071" t="s">
        <v>12669</v>
      </c>
      <c r="G1071">
        <v>359</v>
      </c>
      <c r="H1071" t="s">
        <v>123</v>
      </c>
      <c r="J1071" t="s">
        <v>123</v>
      </c>
      <c r="L1071">
        <v>6</v>
      </c>
      <c r="M1071">
        <v>1</v>
      </c>
      <c r="N1071">
        <v>14</v>
      </c>
      <c r="O1071">
        <v>10</v>
      </c>
      <c r="P1071">
        <v>0</v>
      </c>
      <c r="Q1071">
        <v>228</v>
      </c>
      <c r="R1071">
        <v>121</v>
      </c>
    </row>
    <row r="1072" spans="1:18">
      <c r="A1072" t="s">
        <v>4862</v>
      </c>
      <c r="B1072">
        <v>1</v>
      </c>
      <c r="C1072">
        <v>93427291</v>
      </c>
      <c r="D1072" t="s">
        <v>20</v>
      </c>
      <c r="E1072" t="s">
        <v>20</v>
      </c>
      <c r="F1072" t="s">
        <v>12669</v>
      </c>
      <c r="G1072">
        <v>359</v>
      </c>
      <c r="H1072" t="s">
        <v>123</v>
      </c>
      <c r="J1072" t="s">
        <v>123</v>
      </c>
      <c r="L1072">
        <v>6</v>
      </c>
      <c r="M1072">
        <v>1</v>
      </c>
      <c r="N1072">
        <v>14</v>
      </c>
      <c r="O1072">
        <v>10</v>
      </c>
      <c r="P1072">
        <v>0</v>
      </c>
      <c r="Q1072">
        <v>234</v>
      </c>
      <c r="R1072">
        <v>122</v>
      </c>
    </row>
    <row r="1073" spans="1:18">
      <c r="A1073" t="s">
        <v>6228</v>
      </c>
      <c r="B1073">
        <v>1</v>
      </c>
      <c r="C1073">
        <v>93427291</v>
      </c>
      <c r="D1073" t="s">
        <v>20</v>
      </c>
      <c r="E1073" t="s">
        <v>20</v>
      </c>
      <c r="F1073" t="s">
        <v>12669</v>
      </c>
      <c r="G1073">
        <v>359</v>
      </c>
      <c r="L1073">
        <v>6</v>
      </c>
      <c r="M1073">
        <v>1</v>
      </c>
      <c r="N1073">
        <v>14</v>
      </c>
      <c r="O1073">
        <v>10</v>
      </c>
      <c r="P1073">
        <v>0</v>
      </c>
      <c r="Q1073">
        <v>228</v>
      </c>
      <c r="R1073">
        <v>120</v>
      </c>
    </row>
    <row r="1074" spans="1:18">
      <c r="A1074" t="s">
        <v>6230</v>
      </c>
      <c r="B1074">
        <v>1</v>
      </c>
      <c r="C1074">
        <v>93427291</v>
      </c>
      <c r="D1074" t="s">
        <v>20</v>
      </c>
      <c r="E1074" t="s">
        <v>20</v>
      </c>
      <c r="F1074" t="s">
        <v>12669</v>
      </c>
      <c r="G1074">
        <v>359</v>
      </c>
      <c r="H1074" t="s">
        <v>72</v>
      </c>
      <c r="I1074">
        <v>82</v>
      </c>
      <c r="J1074" t="s">
        <v>72</v>
      </c>
      <c r="K1074">
        <v>42</v>
      </c>
      <c r="L1074">
        <v>6</v>
      </c>
      <c r="M1074">
        <v>1</v>
      </c>
      <c r="N1074">
        <v>14</v>
      </c>
      <c r="O1074">
        <v>10</v>
      </c>
      <c r="P1074">
        <v>0</v>
      </c>
      <c r="Q1074">
        <v>234</v>
      </c>
      <c r="R1074">
        <v>121</v>
      </c>
    </row>
    <row r="1075" spans="1:18">
      <c r="A1075">
        <v>93431401</v>
      </c>
      <c r="B1075" t="s">
        <v>654</v>
      </c>
      <c r="C1075">
        <v>93431491</v>
      </c>
      <c r="D1075" t="s">
        <v>20</v>
      </c>
      <c r="E1075" t="s">
        <v>20</v>
      </c>
      <c r="F1075" t="s">
        <v>12670</v>
      </c>
      <c r="G1075">
        <v>376</v>
      </c>
      <c r="H1075" t="s">
        <v>72</v>
      </c>
      <c r="I1075">
        <v>27</v>
      </c>
      <c r="J1075" t="s">
        <v>187</v>
      </c>
      <c r="L1075">
        <v>9</v>
      </c>
      <c r="M1075">
        <v>1</v>
      </c>
      <c r="N1075">
        <v>12</v>
      </c>
      <c r="O1075">
        <v>10</v>
      </c>
      <c r="P1075">
        <v>0</v>
      </c>
      <c r="Q1075">
        <v>70</v>
      </c>
    </row>
    <row r="1076" spans="1:18">
      <c r="A1076">
        <v>93431601</v>
      </c>
      <c r="B1076">
        <v>101</v>
      </c>
      <c r="C1076">
        <v>93431691</v>
      </c>
      <c r="D1076" t="s">
        <v>20</v>
      </c>
      <c r="E1076" t="s">
        <v>20</v>
      </c>
      <c r="F1076" t="s">
        <v>12670</v>
      </c>
      <c r="G1076">
        <v>376</v>
      </c>
      <c r="H1076" t="s">
        <v>337</v>
      </c>
      <c r="J1076" t="s">
        <v>337</v>
      </c>
      <c r="L1076">
        <v>9</v>
      </c>
      <c r="M1076">
        <v>1</v>
      </c>
      <c r="N1076">
        <v>12</v>
      </c>
      <c r="O1076">
        <v>10</v>
      </c>
      <c r="P1076">
        <v>0</v>
      </c>
      <c r="Q1076">
        <v>87</v>
      </c>
    </row>
    <row r="1077" spans="1:18">
      <c r="A1077">
        <v>93431601</v>
      </c>
      <c r="B1077">
        <v>201</v>
      </c>
      <c r="C1077">
        <v>93431691</v>
      </c>
      <c r="D1077" t="s">
        <v>20</v>
      </c>
      <c r="E1077" t="s">
        <v>20</v>
      </c>
      <c r="F1077" t="s">
        <v>12670</v>
      </c>
      <c r="G1077">
        <v>376</v>
      </c>
      <c r="H1077" t="s">
        <v>337</v>
      </c>
      <c r="I1077">
        <v>1</v>
      </c>
      <c r="J1077" t="s">
        <v>337</v>
      </c>
      <c r="L1077">
        <v>9</v>
      </c>
      <c r="M1077">
        <v>1</v>
      </c>
      <c r="N1077">
        <v>12</v>
      </c>
      <c r="O1077">
        <v>10</v>
      </c>
      <c r="P1077">
        <v>0</v>
      </c>
      <c r="Q1077">
        <v>96</v>
      </c>
    </row>
    <row r="1078" spans="1:18">
      <c r="A1078">
        <v>93431601</v>
      </c>
      <c r="B1078" t="s">
        <v>654</v>
      </c>
      <c r="C1078">
        <v>93431691</v>
      </c>
      <c r="D1078" t="s">
        <v>20</v>
      </c>
      <c r="E1078" t="s">
        <v>20</v>
      </c>
      <c r="F1078" t="s">
        <v>12670</v>
      </c>
      <c r="G1078">
        <v>376</v>
      </c>
      <c r="H1078" t="s">
        <v>337</v>
      </c>
      <c r="I1078">
        <v>27</v>
      </c>
      <c r="J1078" t="s">
        <v>337</v>
      </c>
      <c r="L1078">
        <v>9</v>
      </c>
      <c r="M1078">
        <v>1</v>
      </c>
      <c r="N1078">
        <v>12</v>
      </c>
      <c r="O1078">
        <v>10</v>
      </c>
      <c r="P1078">
        <v>0</v>
      </c>
      <c r="Q1078">
        <v>96</v>
      </c>
    </row>
    <row r="1079" spans="1:18">
      <c r="A1079">
        <v>93431801</v>
      </c>
      <c r="B1079" t="s">
        <v>654</v>
      </c>
      <c r="C1079">
        <v>93431491</v>
      </c>
      <c r="D1079" t="s">
        <v>20</v>
      </c>
      <c r="E1079" t="s">
        <v>20</v>
      </c>
      <c r="F1079" t="s">
        <v>12670</v>
      </c>
      <c r="G1079">
        <v>376</v>
      </c>
      <c r="H1079" t="s">
        <v>72</v>
      </c>
      <c r="J1079" t="s">
        <v>187</v>
      </c>
      <c r="L1079">
        <v>9</v>
      </c>
      <c r="M1079">
        <v>1</v>
      </c>
      <c r="N1079">
        <v>12</v>
      </c>
      <c r="O1079">
        <v>10</v>
      </c>
      <c r="P1079">
        <v>0</v>
      </c>
      <c r="Q1079">
        <v>70</v>
      </c>
    </row>
    <row r="1080" spans="1:18">
      <c r="A1080" t="s">
        <v>5619</v>
      </c>
      <c r="B1080">
        <v>1</v>
      </c>
      <c r="C1080">
        <v>93431491</v>
      </c>
      <c r="D1080" t="s">
        <v>20</v>
      </c>
      <c r="E1080" t="s">
        <v>20</v>
      </c>
      <c r="F1080" t="s">
        <v>12670</v>
      </c>
      <c r="G1080">
        <v>376</v>
      </c>
      <c r="H1080" t="s">
        <v>337</v>
      </c>
      <c r="I1080">
        <v>52</v>
      </c>
      <c r="J1080" t="s">
        <v>337</v>
      </c>
      <c r="L1080">
        <v>9</v>
      </c>
      <c r="M1080">
        <v>1</v>
      </c>
      <c r="N1080">
        <v>12</v>
      </c>
      <c r="O1080">
        <v>10</v>
      </c>
      <c r="P1080">
        <v>0</v>
      </c>
      <c r="Q1080">
        <v>70</v>
      </c>
    </row>
    <row r="1081" spans="1:18">
      <c r="A1081" t="s">
        <v>5621</v>
      </c>
      <c r="B1081">
        <v>1</v>
      </c>
      <c r="C1081">
        <v>93431491</v>
      </c>
      <c r="D1081" t="s">
        <v>20</v>
      </c>
      <c r="E1081" t="s">
        <v>20</v>
      </c>
      <c r="F1081" t="s">
        <v>12670</v>
      </c>
      <c r="G1081">
        <v>376</v>
      </c>
      <c r="H1081" t="s">
        <v>337</v>
      </c>
      <c r="J1081" t="s">
        <v>337</v>
      </c>
      <c r="L1081">
        <v>9</v>
      </c>
      <c r="M1081">
        <v>1</v>
      </c>
      <c r="N1081">
        <v>12</v>
      </c>
      <c r="O1081">
        <v>10</v>
      </c>
      <c r="P1081">
        <v>0</v>
      </c>
      <c r="Q1081">
        <v>70</v>
      </c>
    </row>
    <row r="1082" spans="1:18">
      <c r="A1082" t="s">
        <v>5623</v>
      </c>
      <c r="B1082">
        <v>1</v>
      </c>
      <c r="C1082">
        <v>93431691</v>
      </c>
      <c r="D1082" t="s">
        <v>20</v>
      </c>
      <c r="E1082" t="s">
        <v>20</v>
      </c>
      <c r="F1082" t="s">
        <v>12670</v>
      </c>
      <c r="G1082">
        <v>376</v>
      </c>
      <c r="H1082" t="s">
        <v>72</v>
      </c>
      <c r="I1082">
        <v>71</v>
      </c>
      <c r="J1082" t="s">
        <v>187</v>
      </c>
      <c r="L1082">
        <v>9</v>
      </c>
      <c r="M1082">
        <v>1</v>
      </c>
      <c r="N1082">
        <v>12</v>
      </c>
      <c r="O1082">
        <v>10</v>
      </c>
      <c r="P1082">
        <v>0</v>
      </c>
      <c r="Q1082">
        <v>96</v>
      </c>
    </row>
    <row r="1083" spans="1:18">
      <c r="A1083">
        <v>93437401</v>
      </c>
      <c r="B1083" t="s">
        <v>654</v>
      </c>
      <c r="C1083">
        <v>93437491</v>
      </c>
      <c r="D1083" t="s">
        <v>20</v>
      </c>
      <c r="E1083" t="s">
        <v>20</v>
      </c>
      <c r="F1083" t="s">
        <v>12671</v>
      </c>
      <c r="G1083">
        <v>508</v>
      </c>
      <c r="H1083" t="s">
        <v>337</v>
      </c>
      <c r="I1083">
        <v>344.058</v>
      </c>
      <c r="J1083" t="s">
        <v>337</v>
      </c>
      <c r="K1083">
        <v>80.197</v>
      </c>
      <c r="L1083">
        <v>50</v>
      </c>
      <c r="M1083">
        <v>1</v>
      </c>
      <c r="N1083">
        <v>12</v>
      </c>
      <c r="O1083">
        <v>10</v>
      </c>
      <c r="P1083">
        <v>0</v>
      </c>
      <c r="Q1083">
        <v>23</v>
      </c>
      <c r="R1083">
        <v>6</v>
      </c>
    </row>
    <row r="1084" spans="1:18">
      <c r="A1084">
        <v>93437401</v>
      </c>
      <c r="B1084" t="s">
        <v>2033</v>
      </c>
      <c r="C1084">
        <v>93437491</v>
      </c>
      <c r="D1084" t="s">
        <v>20</v>
      </c>
      <c r="E1084" t="s">
        <v>20</v>
      </c>
      <c r="F1084" t="s">
        <v>12671</v>
      </c>
      <c r="G1084">
        <v>508</v>
      </c>
      <c r="H1084" t="s">
        <v>337</v>
      </c>
      <c r="I1084">
        <v>200</v>
      </c>
      <c r="J1084" t="s">
        <v>337</v>
      </c>
      <c r="K1084">
        <v>40</v>
      </c>
      <c r="L1084">
        <v>50</v>
      </c>
      <c r="M1084">
        <v>1</v>
      </c>
      <c r="N1084">
        <v>12</v>
      </c>
      <c r="O1084">
        <v>10</v>
      </c>
      <c r="P1084">
        <v>0</v>
      </c>
      <c r="Q1084">
        <v>23</v>
      </c>
      <c r="R1084">
        <v>6</v>
      </c>
    </row>
    <row r="1085" spans="1:18">
      <c r="A1085" t="s">
        <v>5310</v>
      </c>
      <c r="B1085">
        <v>1</v>
      </c>
      <c r="C1085" t="s">
        <v>5311</v>
      </c>
      <c r="D1085" t="s">
        <v>20</v>
      </c>
      <c r="E1085" t="s">
        <v>20</v>
      </c>
      <c r="F1085" t="s">
        <v>12671</v>
      </c>
      <c r="G1085">
        <v>508</v>
      </c>
      <c r="H1085" t="s">
        <v>72</v>
      </c>
      <c r="J1085" t="s">
        <v>187</v>
      </c>
      <c r="L1085">
        <v>2</v>
      </c>
      <c r="M1085">
        <v>1</v>
      </c>
      <c r="N1085">
        <v>11</v>
      </c>
      <c r="O1085">
        <v>5.4</v>
      </c>
      <c r="P1085">
        <v>0</v>
      </c>
      <c r="Q1085">
        <v>104</v>
      </c>
      <c r="R1085">
        <v>128</v>
      </c>
    </row>
    <row r="1086" spans="1:18">
      <c r="A1086" t="s">
        <v>6355</v>
      </c>
      <c r="B1086">
        <v>1</v>
      </c>
      <c r="C1086" t="s">
        <v>6356</v>
      </c>
      <c r="D1086" t="s">
        <v>20</v>
      </c>
      <c r="E1086" t="s">
        <v>20</v>
      </c>
      <c r="F1086" t="s">
        <v>13038</v>
      </c>
      <c r="G1086">
        <v>670</v>
      </c>
      <c r="L1086">
        <v>4</v>
      </c>
      <c r="M1086">
        <v>1</v>
      </c>
      <c r="N1086">
        <v>10</v>
      </c>
      <c r="O1086">
        <v>8.25</v>
      </c>
      <c r="P1086">
        <v>0</v>
      </c>
      <c r="Q1086">
        <v>146</v>
      </c>
      <c r="R1086">
        <v>410</v>
      </c>
    </row>
    <row r="1087" spans="1:18">
      <c r="A1087" t="s">
        <v>5887</v>
      </c>
      <c r="B1087">
        <v>1</v>
      </c>
      <c r="C1087" t="s">
        <v>717</v>
      </c>
      <c r="D1087" t="s">
        <v>20</v>
      </c>
      <c r="E1087" t="s">
        <v>20</v>
      </c>
      <c r="F1087" t="s">
        <v>12672</v>
      </c>
      <c r="G1087">
        <v>695</v>
      </c>
      <c r="H1087" t="s">
        <v>187</v>
      </c>
      <c r="I1087">
        <v>65</v>
      </c>
      <c r="J1087" t="s">
        <v>187</v>
      </c>
      <c r="K1087">
        <v>65</v>
      </c>
      <c r="L1087">
        <v>8</v>
      </c>
      <c r="M1087">
        <v>1</v>
      </c>
      <c r="N1087">
        <v>14</v>
      </c>
      <c r="O1087">
        <v>10</v>
      </c>
      <c r="P1087">
        <v>0</v>
      </c>
      <c r="Q1087">
        <v>100</v>
      </c>
      <c r="R1087">
        <v>147</v>
      </c>
    </row>
    <row r="1088" spans="1:18">
      <c r="A1088" t="s">
        <v>6041</v>
      </c>
      <c r="B1088">
        <v>1</v>
      </c>
      <c r="C1088" t="s">
        <v>714</v>
      </c>
      <c r="D1088" t="s">
        <v>20</v>
      </c>
      <c r="E1088" t="s">
        <v>20</v>
      </c>
      <c r="F1088" t="s">
        <v>12672</v>
      </c>
      <c r="G1088">
        <v>695</v>
      </c>
      <c r="H1088" t="s">
        <v>187</v>
      </c>
      <c r="I1088">
        <v>65</v>
      </c>
      <c r="J1088" t="s">
        <v>187</v>
      </c>
      <c r="K1088">
        <v>65</v>
      </c>
      <c r="L1088">
        <v>8</v>
      </c>
      <c r="M1088">
        <v>1</v>
      </c>
      <c r="N1088">
        <v>14</v>
      </c>
      <c r="O1088">
        <v>10</v>
      </c>
      <c r="P1088">
        <v>0</v>
      </c>
      <c r="Q1088">
        <v>99</v>
      </c>
      <c r="R1088">
        <v>147</v>
      </c>
    </row>
    <row r="1089" spans="1:18">
      <c r="A1089" t="s">
        <v>6049</v>
      </c>
      <c r="B1089">
        <v>1</v>
      </c>
      <c r="C1089" t="s">
        <v>717</v>
      </c>
      <c r="D1089" t="s">
        <v>20</v>
      </c>
      <c r="E1089" t="s">
        <v>20</v>
      </c>
      <c r="F1089" t="s">
        <v>12672</v>
      </c>
      <c r="G1089">
        <v>695</v>
      </c>
      <c r="H1089" t="s">
        <v>187</v>
      </c>
      <c r="I1089">
        <v>65</v>
      </c>
      <c r="J1089" t="s">
        <v>187</v>
      </c>
      <c r="K1089">
        <v>65</v>
      </c>
      <c r="L1089">
        <v>8</v>
      </c>
      <c r="M1089">
        <v>1</v>
      </c>
      <c r="N1089">
        <v>14</v>
      </c>
      <c r="O1089">
        <v>10</v>
      </c>
      <c r="P1089">
        <v>0</v>
      </c>
      <c r="Q1089">
        <v>100</v>
      </c>
      <c r="R1089">
        <v>147</v>
      </c>
    </row>
    <row r="1090" spans="1:18">
      <c r="A1090" t="s">
        <v>7169</v>
      </c>
      <c r="B1090">
        <v>1</v>
      </c>
      <c r="C1090" t="s">
        <v>6362</v>
      </c>
      <c r="D1090" t="s">
        <v>20</v>
      </c>
      <c r="E1090" t="s">
        <v>20</v>
      </c>
      <c r="F1090" t="s">
        <v>12672</v>
      </c>
      <c r="G1090">
        <v>695</v>
      </c>
      <c r="H1090" t="s">
        <v>187</v>
      </c>
      <c r="I1090">
        <v>65</v>
      </c>
      <c r="J1090" t="s">
        <v>187</v>
      </c>
      <c r="K1090">
        <v>65</v>
      </c>
      <c r="L1090">
        <v>8</v>
      </c>
      <c r="M1090">
        <v>1</v>
      </c>
      <c r="N1090">
        <v>14</v>
      </c>
      <c r="O1090">
        <v>10</v>
      </c>
      <c r="P1090">
        <v>0</v>
      </c>
      <c r="Q1090">
        <v>105</v>
      </c>
      <c r="R1090">
        <v>158</v>
      </c>
    </row>
    <row r="1091" spans="1:18">
      <c r="A1091" t="s">
        <v>8673</v>
      </c>
      <c r="B1091">
        <v>1</v>
      </c>
      <c r="C1091" t="s">
        <v>6362</v>
      </c>
      <c r="D1091" t="s">
        <v>20</v>
      </c>
      <c r="E1091" t="s">
        <v>20</v>
      </c>
      <c r="F1091" t="s">
        <v>12673</v>
      </c>
      <c r="G1091">
        <v>789</v>
      </c>
      <c r="H1091" t="s">
        <v>187</v>
      </c>
      <c r="I1091">
        <v>89</v>
      </c>
      <c r="J1091" t="s">
        <v>187</v>
      </c>
      <c r="K1091">
        <v>99</v>
      </c>
      <c r="L1091">
        <v>8</v>
      </c>
      <c r="M1091">
        <v>1</v>
      </c>
      <c r="N1091">
        <v>14</v>
      </c>
      <c r="O1091">
        <v>10</v>
      </c>
      <c r="P1091">
        <v>0</v>
      </c>
      <c r="Q1091">
        <v>97</v>
      </c>
      <c r="R1091">
        <v>159</v>
      </c>
    </row>
    <row r="1092" spans="1:18">
      <c r="A1092" t="s">
        <v>6361</v>
      </c>
      <c r="B1092">
        <v>1</v>
      </c>
      <c r="C1092" t="s">
        <v>6362</v>
      </c>
      <c r="D1092" t="s">
        <v>20</v>
      </c>
      <c r="E1092" t="s">
        <v>20</v>
      </c>
      <c r="F1092" t="s">
        <v>13039</v>
      </c>
      <c r="G1092">
        <v>688</v>
      </c>
      <c r="L1092">
        <v>8</v>
      </c>
      <c r="M1092">
        <v>1</v>
      </c>
      <c r="N1092">
        <v>14</v>
      </c>
      <c r="O1092">
        <v>10</v>
      </c>
      <c r="P1092">
        <v>0</v>
      </c>
      <c r="Q1092">
        <v>105</v>
      </c>
      <c r="R1092">
        <v>159</v>
      </c>
    </row>
    <row r="1093" spans="1:18">
      <c r="A1093" t="s">
        <v>6746</v>
      </c>
      <c r="B1093">
        <v>1</v>
      </c>
      <c r="C1093" t="s">
        <v>6747</v>
      </c>
      <c r="D1093" t="s">
        <v>20</v>
      </c>
      <c r="E1093" t="s">
        <v>20</v>
      </c>
      <c r="F1093" t="s">
        <v>12674</v>
      </c>
      <c r="G1093">
        <v>692</v>
      </c>
      <c r="H1093" t="s">
        <v>224</v>
      </c>
      <c r="L1093">
        <v>3</v>
      </c>
      <c r="M1093">
        <v>1</v>
      </c>
      <c r="N1093">
        <v>8.25</v>
      </c>
      <c r="O1093">
        <v>7.4</v>
      </c>
      <c r="P1093">
        <v>0</v>
      </c>
      <c r="Q1093">
        <v>110</v>
      </c>
    </row>
    <row r="1094" spans="1:18">
      <c r="A1094" t="s">
        <v>6752</v>
      </c>
      <c r="B1094">
        <v>1</v>
      </c>
      <c r="C1094" t="s">
        <v>6753</v>
      </c>
      <c r="D1094" t="s">
        <v>20</v>
      </c>
      <c r="E1094" t="s">
        <v>20</v>
      </c>
      <c r="F1094" t="s">
        <v>12674</v>
      </c>
      <c r="G1094">
        <v>692</v>
      </c>
      <c r="H1094" t="s">
        <v>224</v>
      </c>
      <c r="I1094">
        <v>36</v>
      </c>
      <c r="L1094">
        <v>3</v>
      </c>
      <c r="M1094">
        <v>1</v>
      </c>
      <c r="N1094">
        <v>8.25</v>
      </c>
      <c r="O1094">
        <v>7.4</v>
      </c>
      <c r="P1094">
        <v>0</v>
      </c>
      <c r="Q1094">
        <v>113</v>
      </c>
    </row>
    <row r="1095" spans="1:18">
      <c r="A1095" t="s">
        <v>6716</v>
      </c>
      <c r="B1095">
        <v>1</v>
      </c>
      <c r="C1095" t="s">
        <v>6707</v>
      </c>
      <c r="D1095" t="s">
        <v>20</v>
      </c>
      <c r="E1095" t="s">
        <v>20</v>
      </c>
      <c r="F1095" t="s">
        <v>12674</v>
      </c>
      <c r="G1095">
        <v>692</v>
      </c>
      <c r="H1095" t="s">
        <v>224</v>
      </c>
      <c r="I1095">
        <v>49</v>
      </c>
      <c r="L1095">
        <v>7</v>
      </c>
      <c r="M1095">
        <v>1</v>
      </c>
      <c r="N1095">
        <v>11</v>
      </c>
      <c r="O1095">
        <v>7.4</v>
      </c>
      <c r="P1095">
        <v>0</v>
      </c>
      <c r="Q1095">
        <v>57</v>
      </c>
    </row>
    <row r="1096" spans="1:18">
      <c r="A1096" t="s">
        <v>6929</v>
      </c>
      <c r="B1096">
        <v>1</v>
      </c>
      <c r="C1096" t="s">
        <v>6741</v>
      </c>
      <c r="D1096" t="s">
        <v>20</v>
      </c>
      <c r="E1096" t="s">
        <v>20</v>
      </c>
      <c r="F1096" t="s">
        <v>12674</v>
      </c>
      <c r="G1096">
        <v>692</v>
      </c>
      <c r="H1096" t="s">
        <v>224</v>
      </c>
      <c r="L1096">
        <v>3</v>
      </c>
      <c r="M1096">
        <v>1</v>
      </c>
      <c r="N1096">
        <v>8.25</v>
      </c>
      <c r="O1096">
        <v>7.4</v>
      </c>
      <c r="P1096">
        <v>0</v>
      </c>
      <c r="Q1096">
        <v>110</v>
      </c>
    </row>
    <row r="1097" spans="1:18">
      <c r="A1097" t="s">
        <v>6721</v>
      </c>
      <c r="B1097">
        <v>1</v>
      </c>
      <c r="C1097" t="s">
        <v>6701</v>
      </c>
      <c r="D1097" t="s">
        <v>20</v>
      </c>
      <c r="E1097" t="s">
        <v>20</v>
      </c>
      <c r="F1097" t="s">
        <v>12674</v>
      </c>
      <c r="G1097">
        <v>692</v>
      </c>
      <c r="H1097" t="s">
        <v>224</v>
      </c>
      <c r="I1097">
        <v>44</v>
      </c>
      <c r="L1097">
        <v>3</v>
      </c>
      <c r="M1097">
        <v>1</v>
      </c>
      <c r="N1097">
        <v>8.25</v>
      </c>
      <c r="O1097">
        <v>7.4</v>
      </c>
      <c r="P1097">
        <v>0</v>
      </c>
      <c r="Q1097">
        <v>111</v>
      </c>
    </row>
    <row r="1098" spans="1:18">
      <c r="A1098" t="s">
        <v>6932</v>
      </c>
      <c r="B1098">
        <v>1</v>
      </c>
      <c r="C1098" t="s">
        <v>6729</v>
      </c>
      <c r="D1098" t="s">
        <v>20</v>
      </c>
      <c r="E1098" t="s">
        <v>20</v>
      </c>
      <c r="F1098" t="s">
        <v>12674</v>
      </c>
      <c r="G1098">
        <v>692</v>
      </c>
      <c r="H1098" t="s">
        <v>224</v>
      </c>
      <c r="I1098">
        <v>72</v>
      </c>
      <c r="L1098">
        <v>3</v>
      </c>
      <c r="M1098">
        <v>1</v>
      </c>
      <c r="N1098">
        <v>8.25</v>
      </c>
      <c r="O1098">
        <v>7.4</v>
      </c>
      <c r="P1098">
        <v>0</v>
      </c>
      <c r="Q1098">
        <v>112</v>
      </c>
    </row>
    <row r="1099" spans="1:18">
      <c r="A1099" t="s">
        <v>9722</v>
      </c>
      <c r="B1099">
        <v>1</v>
      </c>
      <c r="C1099" t="s">
        <v>6707</v>
      </c>
      <c r="D1099" t="s">
        <v>20</v>
      </c>
      <c r="E1099" t="s">
        <v>20</v>
      </c>
      <c r="F1099" t="s">
        <v>12674</v>
      </c>
      <c r="G1099">
        <v>692</v>
      </c>
      <c r="L1099">
        <v>7</v>
      </c>
      <c r="M1099">
        <v>1</v>
      </c>
      <c r="N1099">
        <v>11</v>
      </c>
      <c r="O1099">
        <v>7.4</v>
      </c>
      <c r="P1099">
        <v>0</v>
      </c>
      <c r="Q1099">
        <v>55</v>
      </c>
    </row>
    <row r="1100" spans="1:18">
      <c r="A1100" t="s">
        <v>10329</v>
      </c>
      <c r="B1100">
        <v>1</v>
      </c>
      <c r="C1100" t="s">
        <v>6753</v>
      </c>
      <c r="D1100" t="s">
        <v>20</v>
      </c>
      <c r="E1100" t="s">
        <v>20</v>
      </c>
      <c r="F1100" t="s">
        <v>12674</v>
      </c>
      <c r="G1100">
        <v>692</v>
      </c>
      <c r="L1100">
        <v>3</v>
      </c>
      <c r="M1100">
        <v>1</v>
      </c>
      <c r="N1100">
        <v>8.25</v>
      </c>
      <c r="O1100">
        <v>7.4</v>
      </c>
      <c r="P1100">
        <v>0</v>
      </c>
      <c r="Q1100">
        <v>113</v>
      </c>
    </row>
    <row r="1101" spans="1:18">
      <c r="A1101" t="s">
        <v>10334</v>
      </c>
      <c r="B1101">
        <v>1</v>
      </c>
      <c r="C1101" t="s">
        <v>6741</v>
      </c>
      <c r="D1101" t="s">
        <v>20</v>
      </c>
      <c r="E1101" t="s">
        <v>20</v>
      </c>
      <c r="F1101" t="s">
        <v>12674</v>
      </c>
      <c r="G1101">
        <v>692</v>
      </c>
      <c r="L1101">
        <v>3</v>
      </c>
      <c r="M1101">
        <v>1</v>
      </c>
      <c r="N1101">
        <v>8.25</v>
      </c>
      <c r="O1101">
        <v>7.4</v>
      </c>
      <c r="P1101">
        <v>0</v>
      </c>
      <c r="Q1101">
        <v>110</v>
      </c>
    </row>
    <row r="1102" spans="1:18">
      <c r="A1102" t="s">
        <v>10336</v>
      </c>
      <c r="B1102">
        <v>1</v>
      </c>
      <c r="C1102" t="s">
        <v>6729</v>
      </c>
      <c r="D1102" t="s">
        <v>20</v>
      </c>
      <c r="E1102" t="s">
        <v>20</v>
      </c>
      <c r="F1102" t="s">
        <v>12674</v>
      </c>
      <c r="G1102">
        <v>692</v>
      </c>
      <c r="L1102">
        <v>3</v>
      </c>
      <c r="M1102">
        <v>1</v>
      </c>
      <c r="N1102">
        <v>8.25</v>
      </c>
      <c r="O1102">
        <v>7.4</v>
      </c>
      <c r="P1102">
        <v>0</v>
      </c>
      <c r="Q1102">
        <v>112</v>
      </c>
    </row>
    <row r="1103" spans="1:18">
      <c r="A1103" t="s">
        <v>10351</v>
      </c>
      <c r="B1103">
        <v>1</v>
      </c>
      <c r="C1103" t="s">
        <v>6747</v>
      </c>
      <c r="D1103" t="s">
        <v>20</v>
      </c>
      <c r="E1103" t="s">
        <v>20</v>
      </c>
      <c r="F1103" t="s">
        <v>12674</v>
      </c>
      <c r="G1103">
        <v>692</v>
      </c>
      <c r="L1103">
        <v>3</v>
      </c>
      <c r="M1103">
        <v>1</v>
      </c>
      <c r="N1103">
        <v>8.25</v>
      </c>
      <c r="O1103">
        <v>7.4</v>
      </c>
      <c r="P1103">
        <v>0</v>
      </c>
      <c r="Q1103">
        <v>110</v>
      </c>
    </row>
    <row r="1104" spans="1:18">
      <c r="A1104" t="s">
        <v>10353</v>
      </c>
      <c r="B1104">
        <v>1</v>
      </c>
      <c r="C1104" t="s">
        <v>6701</v>
      </c>
      <c r="D1104" t="s">
        <v>20</v>
      </c>
      <c r="E1104" t="s">
        <v>20</v>
      </c>
      <c r="F1104" t="s">
        <v>12674</v>
      </c>
      <c r="G1104">
        <v>692</v>
      </c>
      <c r="L1104">
        <v>3</v>
      </c>
      <c r="M1104">
        <v>1</v>
      </c>
      <c r="N1104">
        <v>8.25</v>
      </c>
      <c r="O1104">
        <v>7.4</v>
      </c>
      <c r="P1104">
        <v>0</v>
      </c>
      <c r="Q1104">
        <v>111</v>
      </c>
    </row>
    <row r="1105" spans="1:18">
      <c r="A1105" t="s">
        <v>6887</v>
      </c>
      <c r="B1105">
        <v>1</v>
      </c>
      <c r="C1105" t="s">
        <v>5936</v>
      </c>
      <c r="D1105" t="s">
        <v>20</v>
      </c>
      <c r="E1105" t="s">
        <v>20</v>
      </c>
      <c r="F1105" t="s">
        <v>12676</v>
      </c>
      <c r="G1105">
        <v>698</v>
      </c>
      <c r="H1105" t="s">
        <v>72</v>
      </c>
      <c r="J1105" t="s">
        <v>224</v>
      </c>
      <c r="K1105">
        <v>55</v>
      </c>
      <c r="L1105">
        <v>3</v>
      </c>
      <c r="M1105">
        <v>1</v>
      </c>
      <c r="N1105">
        <v>8.25</v>
      </c>
      <c r="O1105">
        <v>7.4</v>
      </c>
      <c r="P1105">
        <v>0</v>
      </c>
      <c r="Q1105">
        <v>133</v>
      </c>
      <c r="R1105">
        <v>203</v>
      </c>
    </row>
    <row r="1106" spans="1:18">
      <c r="A1106" t="s">
        <v>6711</v>
      </c>
      <c r="B1106">
        <v>1</v>
      </c>
      <c r="C1106" t="s">
        <v>6712</v>
      </c>
      <c r="D1106" t="s">
        <v>20</v>
      </c>
      <c r="E1106" t="s">
        <v>20</v>
      </c>
      <c r="F1106" t="s">
        <v>12677</v>
      </c>
      <c r="G1106">
        <v>693</v>
      </c>
      <c r="H1106" t="s">
        <v>337</v>
      </c>
      <c r="I1106">
        <v>42</v>
      </c>
      <c r="L1106">
        <v>8</v>
      </c>
      <c r="M1106">
        <v>1</v>
      </c>
      <c r="N1106">
        <v>11</v>
      </c>
      <c r="O1106">
        <v>6.6</v>
      </c>
      <c r="P1106">
        <v>0</v>
      </c>
      <c r="Q1106">
        <v>29</v>
      </c>
    </row>
    <row r="1107" spans="1:18">
      <c r="A1107" t="s">
        <v>6920</v>
      </c>
      <c r="B1107">
        <v>1</v>
      </c>
      <c r="C1107" t="s">
        <v>6921</v>
      </c>
      <c r="D1107" t="s">
        <v>20</v>
      </c>
      <c r="E1107" t="s">
        <v>20</v>
      </c>
      <c r="F1107" t="s">
        <v>12677</v>
      </c>
      <c r="G1107">
        <v>693</v>
      </c>
      <c r="H1107" t="s">
        <v>337</v>
      </c>
      <c r="I1107">
        <v>42</v>
      </c>
      <c r="L1107">
        <v>8</v>
      </c>
      <c r="M1107">
        <v>1</v>
      </c>
      <c r="N1107">
        <v>11</v>
      </c>
      <c r="O1107">
        <v>6.6</v>
      </c>
      <c r="P1107">
        <v>0</v>
      </c>
      <c r="Q1107">
        <v>37</v>
      </c>
    </row>
    <row r="1108" spans="1:18">
      <c r="A1108" t="s">
        <v>7149</v>
      </c>
      <c r="B1108">
        <v>1</v>
      </c>
      <c r="C1108" t="s">
        <v>7150</v>
      </c>
      <c r="D1108" t="s">
        <v>20</v>
      </c>
      <c r="E1108" t="s">
        <v>20</v>
      </c>
      <c r="F1108" t="s">
        <v>12677</v>
      </c>
      <c r="G1108">
        <v>693</v>
      </c>
      <c r="H1108" t="s">
        <v>337</v>
      </c>
      <c r="I1108">
        <v>42</v>
      </c>
      <c r="L1108">
        <v>8</v>
      </c>
      <c r="M1108">
        <v>1</v>
      </c>
      <c r="N1108">
        <v>11</v>
      </c>
      <c r="O1108">
        <v>6.6</v>
      </c>
      <c r="P1108">
        <v>0</v>
      </c>
      <c r="Q1108">
        <v>37</v>
      </c>
    </row>
    <row r="1109" spans="1:18">
      <c r="A1109" t="s">
        <v>8675</v>
      </c>
      <c r="B1109">
        <v>1</v>
      </c>
      <c r="C1109" t="s">
        <v>7150</v>
      </c>
      <c r="D1109" t="s">
        <v>20</v>
      </c>
      <c r="E1109" t="s">
        <v>20</v>
      </c>
      <c r="F1109" t="s">
        <v>12677</v>
      </c>
      <c r="G1109">
        <v>693</v>
      </c>
      <c r="L1109">
        <v>8</v>
      </c>
      <c r="M1109">
        <v>1</v>
      </c>
      <c r="N1109">
        <v>11</v>
      </c>
      <c r="O1109">
        <v>6.6</v>
      </c>
      <c r="P1109">
        <v>0</v>
      </c>
      <c r="Q1109">
        <v>28</v>
      </c>
    </row>
    <row r="1110" spans="1:18">
      <c r="A1110" t="s">
        <v>5994</v>
      </c>
      <c r="B1110">
        <v>1</v>
      </c>
      <c r="C1110" t="s">
        <v>930</v>
      </c>
      <c r="D1110" t="s">
        <v>20</v>
      </c>
      <c r="E1110" t="s">
        <v>20</v>
      </c>
      <c r="F1110" t="s">
        <v>12679</v>
      </c>
      <c r="G1110">
        <v>694</v>
      </c>
      <c r="H1110" t="s">
        <v>187</v>
      </c>
      <c r="J1110" t="s">
        <v>187</v>
      </c>
      <c r="L1110">
        <v>4</v>
      </c>
      <c r="M1110">
        <v>1</v>
      </c>
      <c r="N1110">
        <v>11</v>
      </c>
      <c r="O1110">
        <v>6.6</v>
      </c>
      <c r="P1110">
        <v>0</v>
      </c>
      <c r="Q1110">
        <v>56</v>
      </c>
      <c r="R1110">
        <v>83</v>
      </c>
    </row>
    <row r="1111" spans="1:18">
      <c r="A1111" t="s">
        <v>6059</v>
      </c>
      <c r="B1111">
        <v>1</v>
      </c>
      <c r="C1111" t="s">
        <v>930</v>
      </c>
      <c r="D1111" t="s">
        <v>20</v>
      </c>
      <c r="E1111" t="s">
        <v>20</v>
      </c>
      <c r="F1111" t="s">
        <v>12679</v>
      </c>
      <c r="G1111">
        <v>694</v>
      </c>
      <c r="H1111" t="s">
        <v>187</v>
      </c>
      <c r="J1111" t="s">
        <v>187</v>
      </c>
      <c r="L1111">
        <v>4</v>
      </c>
      <c r="M1111">
        <v>1</v>
      </c>
      <c r="N1111">
        <v>11</v>
      </c>
      <c r="O1111">
        <v>6.6</v>
      </c>
      <c r="P1111">
        <v>0</v>
      </c>
      <c r="Q1111">
        <v>56</v>
      </c>
      <c r="R1111">
        <v>83</v>
      </c>
    </row>
    <row r="1112" spans="1:18">
      <c r="A1112" t="s">
        <v>6926</v>
      </c>
      <c r="B1112">
        <v>1</v>
      </c>
      <c r="C1112" t="s">
        <v>6696</v>
      </c>
      <c r="D1112" t="s">
        <v>20</v>
      </c>
      <c r="E1112" t="s">
        <v>20</v>
      </c>
      <c r="F1112" t="s">
        <v>12679</v>
      </c>
      <c r="G1112">
        <v>694</v>
      </c>
      <c r="H1112" t="s">
        <v>224</v>
      </c>
      <c r="I1112">
        <v>58</v>
      </c>
      <c r="J1112" t="s">
        <v>224</v>
      </c>
      <c r="K1112">
        <v>40</v>
      </c>
      <c r="L1112">
        <v>7</v>
      </c>
      <c r="M1112">
        <v>1</v>
      </c>
      <c r="N1112">
        <v>11</v>
      </c>
      <c r="O1112">
        <v>6.6</v>
      </c>
      <c r="P1112">
        <v>0</v>
      </c>
      <c r="Q1112">
        <v>65</v>
      </c>
      <c r="R1112">
        <v>54</v>
      </c>
    </row>
    <row r="1113" spans="1:18">
      <c r="A1113" t="s">
        <v>6734</v>
      </c>
      <c r="B1113">
        <v>1</v>
      </c>
      <c r="C1113" t="s">
        <v>6735</v>
      </c>
      <c r="D1113" t="s">
        <v>20</v>
      </c>
      <c r="E1113" t="s">
        <v>20</v>
      </c>
      <c r="F1113" t="s">
        <v>13040</v>
      </c>
      <c r="G1113">
        <v>696</v>
      </c>
      <c r="H1113" t="s">
        <v>187</v>
      </c>
      <c r="J1113" t="s">
        <v>187</v>
      </c>
      <c r="L1113">
        <v>4</v>
      </c>
      <c r="M1113">
        <v>1</v>
      </c>
      <c r="N1113">
        <v>11</v>
      </c>
      <c r="O1113">
        <v>6.6</v>
      </c>
      <c r="P1113">
        <v>0</v>
      </c>
      <c r="Q1113">
        <v>49</v>
      </c>
      <c r="R1113">
        <v>127</v>
      </c>
    </row>
    <row r="1114" spans="1:18">
      <c r="A1114" t="s">
        <v>7146</v>
      </c>
      <c r="B1114">
        <v>1</v>
      </c>
      <c r="C1114" t="s">
        <v>7147</v>
      </c>
      <c r="D1114" t="s">
        <v>20</v>
      </c>
      <c r="E1114" t="s">
        <v>20</v>
      </c>
      <c r="F1114" t="s">
        <v>12682</v>
      </c>
      <c r="G1114">
        <v>732</v>
      </c>
      <c r="L1114">
        <v>8</v>
      </c>
      <c r="M1114">
        <v>1</v>
      </c>
      <c r="N1114">
        <v>11</v>
      </c>
      <c r="O1114">
        <v>6.6</v>
      </c>
      <c r="P1114">
        <v>0</v>
      </c>
      <c r="Q1114">
        <v>29</v>
      </c>
    </row>
    <row r="1115" spans="1:18">
      <c r="A1115" t="s">
        <v>7963</v>
      </c>
      <c r="B1115">
        <v>1</v>
      </c>
      <c r="C1115" t="s">
        <v>1031</v>
      </c>
      <c r="D1115" t="s">
        <v>20</v>
      </c>
      <c r="E1115" t="s">
        <v>20</v>
      </c>
      <c r="F1115" t="s">
        <v>13041</v>
      </c>
      <c r="G1115">
        <v>722</v>
      </c>
      <c r="L1115">
        <v>3</v>
      </c>
      <c r="M1115">
        <v>1</v>
      </c>
      <c r="N1115">
        <v>8.25</v>
      </c>
      <c r="O1115">
        <v>6.6</v>
      </c>
      <c r="P1115">
        <v>0</v>
      </c>
      <c r="Q1115">
        <v>93</v>
      </c>
      <c r="R1115">
        <v>124</v>
      </c>
    </row>
    <row r="1116" spans="1:18">
      <c r="A1116" t="s">
        <v>7965</v>
      </c>
      <c r="B1116">
        <v>1</v>
      </c>
      <c r="C1116" t="s">
        <v>606</v>
      </c>
      <c r="D1116" t="s">
        <v>20</v>
      </c>
      <c r="E1116" t="s">
        <v>20</v>
      </c>
      <c r="F1116" t="s">
        <v>13041</v>
      </c>
      <c r="G1116">
        <v>722</v>
      </c>
      <c r="L1116">
        <v>3</v>
      </c>
      <c r="M1116">
        <v>1</v>
      </c>
      <c r="N1116">
        <v>8.25</v>
      </c>
      <c r="O1116">
        <v>6.6</v>
      </c>
      <c r="P1116">
        <v>0</v>
      </c>
      <c r="Q1116">
        <v>128</v>
      </c>
      <c r="R1116">
        <v>120</v>
      </c>
    </row>
    <row r="1117" spans="1:18">
      <c r="A1117" t="s">
        <v>7959</v>
      </c>
      <c r="B1117">
        <v>1</v>
      </c>
      <c r="C1117" t="s">
        <v>930</v>
      </c>
      <c r="D1117" t="s">
        <v>20</v>
      </c>
      <c r="E1117" t="s">
        <v>20</v>
      </c>
      <c r="F1117" t="s">
        <v>12683</v>
      </c>
      <c r="G1117">
        <v>724</v>
      </c>
      <c r="H1117" t="s">
        <v>187</v>
      </c>
      <c r="I1117">
        <v>45</v>
      </c>
      <c r="J1117" t="s">
        <v>187</v>
      </c>
      <c r="K1117">
        <v>38</v>
      </c>
      <c r="L1117">
        <v>4</v>
      </c>
      <c r="M1117">
        <v>1</v>
      </c>
      <c r="N1117">
        <v>11</v>
      </c>
      <c r="O1117">
        <v>6.6</v>
      </c>
      <c r="P1117">
        <v>0</v>
      </c>
      <c r="Q1117">
        <v>55</v>
      </c>
      <c r="R1117">
        <v>83</v>
      </c>
    </row>
    <row r="1118" spans="1:18">
      <c r="A1118" t="s">
        <v>928</v>
      </c>
      <c r="B1118">
        <v>1</v>
      </c>
      <c r="C1118" t="s">
        <v>930</v>
      </c>
      <c r="D1118" t="s">
        <v>20</v>
      </c>
      <c r="E1118" t="s">
        <v>20</v>
      </c>
      <c r="F1118" t="s">
        <v>12683</v>
      </c>
      <c r="G1118">
        <v>724</v>
      </c>
      <c r="L1118">
        <v>4</v>
      </c>
      <c r="M1118">
        <v>1</v>
      </c>
      <c r="N1118">
        <v>11</v>
      </c>
      <c r="O1118">
        <v>6.6</v>
      </c>
      <c r="P1118">
        <v>0</v>
      </c>
      <c r="Q1118">
        <v>48</v>
      </c>
      <c r="R1118">
        <v>83</v>
      </c>
    </row>
    <row r="1119" spans="1:18">
      <c r="A1119" t="s">
        <v>5876</v>
      </c>
      <c r="B1119">
        <v>1</v>
      </c>
      <c r="C1119" t="s">
        <v>714</v>
      </c>
      <c r="D1119" t="s">
        <v>20</v>
      </c>
      <c r="E1119" t="s">
        <v>20</v>
      </c>
      <c r="F1119" t="s">
        <v>12686</v>
      </c>
      <c r="G1119">
        <v>671</v>
      </c>
      <c r="H1119" t="s">
        <v>187</v>
      </c>
      <c r="J1119" t="s">
        <v>187</v>
      </c>
      <c r="L1119">
        <v>8</v>
      </c>
      <c r="M1119">
        <v>1</v>
      </c>
      <c r="N1119">
        <v>14</v>
      </c>
      <c r="O1119">
        <v>10</v>
      </c>
      <c r="P1119">
        <v>0</v>
      </c>
      <c r="Q1119">
        <v>88</v>
      </c>
      <c r="R1119">
        <v>148</v>
      </c>
    </row>
    <row r="1120" spans="1:18">
      <c r="A1120" t="s">
        <v>6367</v>
      </c>
      <c r="B1120">
        <v>1</v>
      </c>
      <c r="C1120" t="s">
        <v>6368</v>
      </c>
      <c r="D1120" t="s">
        <v>20</v>
      </c>
      <c r="E1120" t="s">
        <v>20</v>
      </c>
      <c r="F1120" t="s">
        <v>12686</v>
      </c>
      <c r="G1120">
        <v>671</v>
      </c>
      <c r="L1120">
        <v>8</v>
      </c>
      <c r="M1120">
        <v>1</v>
      </c>
      <c r="N1120">
        <v>14</v>
      </c>
      <c r="O1120">
        <v>10</v>
      </c>
      <c r="P1120">
        <v>0</v>
      </c>
      <c r="Q1120">
        <v>112</v>
      </c>
      <c r="R1120">
        <v>153</v>
      </c>
    </row>
    <row r="1121" spans="1:18">
      <c r="A1121" t="s">
        <v>7972</v>
      </c>
      <c r="B1121">
        <v>1</v>
      </c>
      <c r="C1121" t="s">
        <v>6735</v>
      </c>
      <c r="D1121" t="s">
        <v>20</v>
      </c>
      <c r="E1121" t="s">
        <v>20</v>
      </c>
      <c r="F1121" t="s">
        <v>12687</v>
      </c>
      <c r="G1121">
        <v>725</v>
      </c>
      <c r="H1121" t="s">
        <v>187</v>
      </c>
      <c r="I1121">
        <v>38</v>
      </c>
      <c r="J1121" t="s">
        <v>187</v>
      </c>
      <c r="K1121">
        <v>38</v>
      </c>
      <c r="L1121">
        <v>4</v>
      </c>
      <c r="M1121">
        <v>1</v>
      </c>
      <c r="N1121">
        <v>11</v>
      </c>
      <c r="O1121">
        <v>6.6</v>
      </c>
      <c r="P1121">
        <v>0</v>
      </c>
      <c r="Q1121">
        <v>49</v>
      </c>
      <c r="R1121">
        <v>127</v>
      </c>
    </row>
    <row r="1122" spans="1:18">
      <c r="A1122" t="s">
        <v>7845</v>
      </c>
      <c r="B1122">
        <v>1</v>
      </c>
      <c r="C1122" t="s">
        <v>6696</v>
      </c>
      <c r="D1122" t="s">
        <v>20</v>
      </c>
      <c r="E1122" t="s">
        <v>20</v>
      </c>
      <c r="F1122" t="s">
        <v>12688</v>
      </c>
      <c r="G1122">
        <v>739</v>
      </c>
      <c r="H1122" t="s">
        <v>337</v>
      </c>
      <c r="I1122">
        <v>50</v>
      </c>
      <c r="L1122">
        <v>7</v>
      </c>
      <c r="M1122">
        <v>1</v>
      </c>
      <c r="N1122">
        <v>11</v>
      </c>
      <c r="O1122">
        <v>6.6</v>
      </c>
      <c r="P1122">
        <v>0</v>
      </c>
      <c r="Q1122">
        <v>65</v>
      </c>
      <c r="R1122">
        <v>54</v>
      </c>
    </row>
    <row r="1123" spans="1:18">
      <c r="A1123" t="s">
        <v>10326</v>
      </c>
      <c r="B1123">
        <v>1</v>
      </c>
      <c r="C1123" t="s">
        <v>6696</v>
      </c>
      <c r="D1123" t="s">
        <v>20</v>
      </c>
      <c r="E1123" t="s">
        <v>20</v>
      </c>
      <c r="F1123" t="s">
        <v>12688</v>
      </c>
      <c r="G1123">
        <v>739</v>
      </c>
      <c r="L1123">
        <v>7</v>
      </c>
      <c r="M1123">
        <v>1</v>
      </c>
      <c r="N1123">
        <v>11</v>
      </c>
      <c r="O1123">
        <v>6.6</v>
      </c>
      <c r="P1123">
        <v>0</v>
      </c>
      <c r="Q1123">
        <v>65</v>
      </c>
      <c r="R1123">
        <v>54</v>
      </c>
    </row>
    <row r="1124" spans="1:18">
      <c r="A1124" t="s">
        <v>11763</v>
      </c>
      <c r="B1124">
        <v>1</v>
      </c>
      <c r="C1124" t="s">
        <v>11764</v>
      </c>
      <c r="D1124" t="s">
        <v>20</v>
      </c>
      <c r="E1124" t="s">
        <v>20</v>
      </c>
      <c r="F1124" t="s">
        <v>12688</v>
      </c>
      <c r="G1124">
        <v>739</v>
      </c>
      <c r="L1124">
        <v>7</v>
      </c>
      <c r="M1124">
        <v>1</v>
      </c>
      <c r="N1124">
        <v>11</v>
      </c>
      <c r="O1124">
        <v>6.6</v>
      </c>
      <c r="P1124">
        <v>0</v>
      </c>
      <c r="Q1124">
        <v>65</v>
      </c>
      <c r="R1124">
        <v>54</v>
      </c>
    </row>
    <row r="1125" spans="1:18">
      <c r="A1125" t="s">
        <v>5968</v>
      </c>
      <c r="B1125">
        <v>1</v>
      </c>
      <c r="C1125" t="s">
        <v>5969</v>
      </c>
      <c r="D1125" t="s">
        <v>20</v>
      </c>
      <c r="E1125" t="s">
        <v>20</v>
      </c>
      <c r="F1125" t="s">
        <v>12691</v>
      </c>
      <c r="G1125">
        <v>672</v>
      </c>
      <c r="H1125" t="s">
        <v>187</v>
      </c>
      <c r="J1125" t="s">
        <v>187</v>
      </c>
      <c r="L1125">
        <v>3</v>
      </c>
      <c r="M1125">
        <v>1</v>
      </c>
      <c r="N1125">
        <v>8.25</v>
      </c>
      <c r="O1125">
        <v>6.6</v>
      </c>
      <c r="P1125">
        <v>0</v>
      </c>
      <c r="Q1125">
        <v>107</v>
      </c>
      <c r="R1125">
        <v>120</v>
      </c>
    </row>
    <row r="1126" spans="1:18">
      <c r="A1126" t="s">
        <v>5988</v>
      </c>
      <c r="B1126">
        <v>1</v>
      </c>
      <c r="C1126" t="s">
        <v>5989</v>
      </c>
      <c r="D1126" t="s">
        <v>20</v>
      </c>
      <c r="E1126" t="s">
        <v>20</v>
      </c>
      <c r="F1126" t="s">
        <v>12691</v>
      </c>
      <c r="G1126">
        <v>672</v>
      </c>
      <c r="H1126" t="s">
        <v>187</v>
      </c>
      <c r="I1126">
        <v>35</v>
      </c>
      <c r="J1126" t="s">
        <v>187</v>
      </c>
      <c r="L1126">
        <v>3</v>
      </c>
      <c r="M1126">
        <v>1</v>
      </c>
      <c r="N1126">
        <v>8.25</v>
      </c>
      <c r="O1126">
        <v>6.6</v>
      </c>
      <c r="P1126">
        <v>0</v>
      </c>
      <c r="Q1126">
        <v>93</v>
      </c>
      <c r="R1126">
        <v>83</v>
      </c>
    </row>
    <row r="1127" spans="1:18">
      <c r="A1127" t="s">
        <v>6062</v>
      </c>
      <c r="B1127">
        <v>1</v>
      </c>
      <c r="C1127" t="s">
        <v>1031</v>
      </c>
      <c r="D1127" t="s">
        <v>20</v>
      </c>
      <c r="E1127" t="s">
        <v>20</v>
      </c>
      <c r="F1127" t="s">
        <v>12691</v>
      </c>
      <c r="G1127">
        <v>672</v>
      </c>
      <c r="H1127" t="s">
        <v>187</v>
      </c>
      <c r="I1127">
        <v>35</v>
      </c>
      <c r="J1127" t="s">
        <v>187</v>
      </c>
      <c r="K1127">
        <v>35</v>
      </c>
      <c r="L1127">
        <v>3</v>
      </c>
      <c r="M1127">
        <v>1</v>
      </c>
      <c r="N1127">
        <v>8.25</v>
      </c>
      <c r="O1127">
        <v>6.6</v>
      </c>
      <c r="P1127">
        <v>0</v>
      </c>
      <c r="Q1127">
        <v>93</v>
      </c>
      <c r="R1127">
        <v>124</v>
      </c>
    </row>
    <row r="1128" spans="1:18">
      <c r="A1128" t="s">
        <v>6551</v>
      </c>
      <c r="B1128">
        <v>1</v>
      </c>
      <c r="C1128" t="s">
        <v>6552</v>
      </c>
      <c r="D1128" t="s">
        <v>20</v>
      </c>
      <c r="E1128" t="s">
        <v>20</v>
      </c>
      <c r="F1128" t="s">
        <v>12691</v>
      </c>
      <c r="G1128">
        <v>672</v>
      </c>
      <c r="H1128" t="s">
        <v>187</v>
      </c>
      <c r="I1128">
        <v>33</v>
      </c>
      <c r="J1128" t="s">
        <v>187</v>
      </c>
      <c r="K1128">
        <v>41</v>
      </c>
      <c r="L1128">
        <v>3</v>
      </c>
      <c r="M1128">
        <v>1</v>
      </c>
      <c r="N1128">
        <v>8.25</v>
      </c>
      <c r="O1128">
        <v>6.6</v>
      </c>
      <c r="P1128">
        <v>0</v>
      </c>
      <c r="Q1128">
        <v>93</v>
      </c>
      <c r="R1128">
        <v>82</v>
      </c>
    </row>
    <row r="1129" spans="1:18">
      <c r="A1129" t="s">
        <v>6893</v>
      </c>
      <c r="B1129">
        <v>1</v>
      </c>
      <c r="C1129" t="s">
        <v>606</v>
      </c>
      <c r="D1129" t="s">
        <v>20</v>
      </c>
      <c r="E1129" t="s">
        <v>20</v>
      </c>
      <c r="F1129" t="s">
        <v>12691</v>
      </c>
      <c r="G1129">
        <v>672</v>
      </c>
      <c r="H1129" t="s">
        <v>187</v>
      </c>
      <c r="I1129">
        <v>30</v>
      </c>
      <c r="J1129" t="s">
        <v>187</v>
      </c>
      <c r="K1129">
        <v>40</v>
      </c>
      <c r="L1129">
        <v>3</v>
      </c>
      <c r="M1129">
        <v>1</v>
      </c>
      <c r="N1129">
        <v>8.25</v>
      </c>
      <c r="O1129">
        <v>6.6</v>
      </c>
      <c r="P1129">
        <v>0</v>
      </c>
      <c r="Q1129">
        <v>128</v>
      </c>
      <c r="R1129">
        <v>120</v>
      </c>
    </row>
    <row r="1130" spans="1:18">
      <c r="A1130" t="s">
        <v>7961</v>
      </c>
      <c r="B1130">
        <v>1</v>
      </c>
      <c r="C1130" t="s">
        <v>6552</v>
      </c>
      <c r="D1130" t="s">
        <v>20</v>
      </c>
      <c r="E1130" t="s">
        <v>20</v>
      </c>
      <c r="F1130" t="s">
        <v>12692</v>
      </c>
      <c r="G1130">
        <v>723</v>
      </c>
      <c r="H1130" t="s">
        <v>337</v>
      </c>
      <c r="J1130" t="s">
        <v>337</v>
      </c>
      <c r="L1130">
        <v>3</v>
      </c>
      <c r="M1130">
        <v>1</v>
      </c>
      <c r="N1130">
        <v>8.25</v>
      </c>
      <c r="O1130">
        <v>6.6</v>
      </c>
      <c r="P1130">
        <v>0</v>
      </c>
      <c r="Q1130">
        <v>93</v>
      </c>
      <c r="R1130">
        <v>82</v>
      </c>
    </row>
    <row r="1131" spans="1:18">
      <c r="A1131" t="s">
        <v>1029</v>
      </c>
      <c r="B1131">
        <v>1</v>
      </c>
      <c r="C1131" t="s">
        <v>1031</v>
      </c>
      <c r="D1131" t="s">
        <v>20</v>
      </c>
      <c r="E1131" t="s">
        <v>20</v>
      </c>
      <c r="F1131" t="s">
        <v>12692</v>
      </c>
      <c r="G1131">
        <v>723</v>
      </c>
      <c r="H1131" t="s">
        <v>337</v>
      </c>
      <c r="I1131">
        <v>35</v>
      </c>
      <c r="J1131" t="s">
        <v>337</v>
      </c>
      <c r="K1131">
        <v>45</v>
      </c>
      <c r="L1131">
        <v>3</v>
      </c>
      <c r="M1131">
        <v>1</v>
      </c>
      <c r="N1131">
        <v>8.25</v>
      </c>
      <c r="O1131">
        <v>6.6</v>
      </c>
      <c r="P1131">
        <v>0</v>
      </c>
      <c r="Q1131">
        <v>93</v>
      </c>
      <c r="R1131">
        <v>124</v>
      </c>
    </row>
    <row r="1132" spans="1:18">
      <c r="A1132" t="s">
        <v>8315</v>
      </c>
      <c r="B1132">
        <v>1</v>
      </c>
      <c r="C1132" t="s">
        <v>606</v>
      </c>
      <c r="D1132" t="s">
        <v>20</v>
      </c>
      <c r="E1132" t="s">
        <v>20</v>
      </c>
      <c r="F1132" t="s">
        <v>12692</v>
      </c>
      <c r="G1132">
        <v>723</v>
      </c>
      <c r="H1132" t="s">
        <v>337</v>
      </c>
      <c r="J1132" t="s">
        <v>337</v>
      </c>
      <c r="L1132">
        <v>3</v>
      </c>
      <c r="M1132">
        <v>1</v>
      </c>
      <c r="N1132">
        <v>8.25</v>
      </c>
      <c r="O1132">
        <v>6.6</v>
      </c>
      <c r="P1132">
        <v>0</v>
      </c>
      <c r="Q1132">
        <v>128</v>
      </c>
      <c r="R1132">
        <v>120</v>
      </c>
    </row>
    <row r="1133" spans="1:18">
      <c r="A1133" t="s">
        <v>9442</v>
      </c>
      <c r="B1133">
        <v>1</v>
      </c>
      <c r="C1133" t="s">
        <v>6552</v>
      </c>
      <c r="D1133" t="s">
        <v>20</v>
      </c>
      <c r="E1133" t="s">
        <v>20</v>
      </c>
      <c r="F1133" t="s">
        <v>12692</v>
      </c>
      <c r="G1133">
        <v>723</v>
      </c>
      <c r="H1133" t="s">
        <v>337</v>
      </c>
      <c r="J1133" t="s">
        <v>337</v>
      </c>
      <c r="L1133">
        <v>3</v>
      </c>
      <c r="M1133">
        <v>1</v>
      </c>
      <c r="N1133">
        <v>8.25</v>
      </c>
      <c r="O1133">
        <v>6.6</v>
      </c>
      <c r="P1133">
        <v>0</v>
      </c>
      <c r="Q1133">
        <v>85</v>
      </c>
      <c r="R1133">
        <v>83</v>
      </c>
    </row>
    <row r="1134" spans="1:18">
      <c r="A1134" t="s">
        <v>604</v>
      </c>
      <c r="B1134">
        <v>1</v>
      </c>
      <c r="C1134" t="s">
        <v>606</v>
      </c>
      <c r="D1134" t="s">
        <v>20</v>
      </c>
      <c r="E1134" t="s">
        <v>20</v>
      </c>
      <c r="F1134" t="s">
        <v>12692</v>
      </c>
      <c r="G1134">
        <v>723</v>
      </c>
      <c r="H1134" t="s">
        <v>337</v>
      </c>
      <c r="J1134" t="s">
        <v>337</v>
      </c>
      <c r="L1134">
        <v>3</v>
      </c>
      <c r="M1134">
        <v>1</v>
      </c>
      <c r="N1134">
        <v>8.25</v>
      </c>
      <c r="O1134">
        <v>6.6</v>
      </c>
      <c r="P1134">
        <v>0</v>
      </c>
      <c r="Q1134">
        <v>120</v>
      </c>
      <c r="R1134">
        <v>121</v>
      </c>
    </row>
    <row r="1135" spans="1:18">
      <c r="A1135" t="s">
        <v>5946</v>
      </c>
      <c r="B1135">
        <v>1</v>
      </c>
      <c r="C1135" t="s">
        <v>5947</v>
      </c>
      <c r="D1135" t="s">
        <v>20</v>
      </c>
      <c r="E1135" t="s">
        <v>20</v>
      </c>
      <c r="F1135" t="s">
        <v>12694</v>
      </c>
      <c r="G1135">
        <v>673</v>
      </c>
      <c r="H1135" t="s">
        <v>72</v>
      </c>
      <c r="I1135">
        <v>48</v>
      </c>
      <c r="J1135" t="s">
        <v>72</v>
      </c>
      <c r="K1135">
        <v>65</v>
      </c>
      <c r="L1135">
        <v>3</v>
      </c>
      <c r="M1135">
        <v>1</v>
      </c>
      <c r="N1135">
        <v>8.25</v>
      </c>
      <c r="O1135">
        <v>7.4</v>
      </c>
      <c r="P1135">
        <v>0</v>
      </c>
      <c r="Q1135">
        <v>209</v>
      </c>
      <c r="R1135">
        <v>342</v>
      </c>
    </row>
    <row r="1136" spans="1:18">
      <c r="A1136" t="s">
        <v>5956</v>
      </c>
      <c r="B1136">
        <v>1</v>
      </c>
      <c r="C1136" t="s">
        <v>5947</v>
      </c>
      <c r="D1136" t="s">
        <v>20</v>
      </c>
      <c r="E1136" t="s">
        <v>20</v>
      </c>
      <c r="F1136" t="s">
        <v>12694</v>
      </c>
      <c r="G1136">
        <v>673</v>
      </c>
      <c r="H1136" t="s">
        <v>72</v>
      </c>
      <c r="I1136">
        <v>49</v>
      </c>
      <c r="J1136" t="s">
        <v>72</v>
      </c>
      <c r="K1136">
        <v>58</v>
      </c>
      <c r="L1136">
        <v>3</v>
      </c>
      <c r="M1136">
        <v>1</v>
      </c>
      <c r="N1136">
        <v>8.25</v>
      </c>
      <c r="O1136">
        <v>7.4</v>
      </c>
      <c r="P1136">
        <v>0</v>
      </c>
      <c r="Q1136">
        <v>209</v>
      </c>
      <c r="R1136">
        <v>342</v>
      </c>
    </row>
    <row r="1137" spans="1:18">
      <c r="A1137" t="s">
        <v>6541</v>
      </c>
      <c r="B1137">
        <v>1</v>
      </c>
      <c r="C1137" t="s">
        <v>5936</v>
      </c>
      <c r="D1137" t="s">
        <v>20</v>
      </c>
      <c r="E1137" t="s">
        <v>20</v>
      </c>
      <c r="F1137" t="s">
        <v>12695</v>
      </c>
      <c r="G1137">
        <v>687</v>
      </c>
      <c r="H1137" t="s">
        <v>72</v>
      </c>
      <c r="I1137">
        <v>45</v>
      </c>
      <c r="J1137" t="s">
        <v>72</v>
      </c>
      <c r="K1137">
        <v>48</v>
      </c>
      <c r="L1137">
        <v>3</v>
      </c>
      <c r="M1137">
        <v>1</v>
      </c>
      <c r="N1137">
        <v>8.25</v>
      </c>
      <c r="O1137">
        <v>7.4</v>
      </c>
      <c r="P1137">
        <v>0</v>
      </c>
      <c r="Q1137">
        <v>136</v>
      </c>
      <c r="R1137">
        <v>203</v>
      </c>
    </row>
    <row r="1138" spans="1:18">
      <c r="A1138" t="s">
        <v>6556</v>
      </c>
      <c r="B1138">
        <v>1</v>
      </c>
      <c r="C1138" t="s">
        <v>5947</v>
      </c>
      <c r="D1138" t="s">
        <v>20</v>
      </c>
      <c r="E1138" t="s">
        <v>20</v>
      </c>
      <c r="F1138" t="s">
        <v>12695</v>
      </c>
      <c r="G1138">
        <v>687</v>
      </c>
      <c r="H1138" t="s">
        <v>72</v>
      </c>
      <c r="I1138">
        <v>61</v>
      </c>
      <c r="J1138" t="s">
        <v>72</v>
      </c>
      <c r="K1138">
        <v>70</v>
      </c>
      <c r="L1138">
        <v>3</v>
      </c>
      <c r="M1138">
        <v>1</v>
      </c>
      <c r="N1138">
        <v>8.25</v>
      </c>
      <c r="O1138">
        <v>7.4</v>
      </c>
      <c r="P1138">
        <v>0</v>
      </c>
      <c r="Q1138">
        <v>214</v>
      </c>
      <c r="R1138">
        <v>342</v>
      </c>
    </row>
    <row r="1139" spans="1:18">
      <c r="A1139" t="s">
        <v>6561</v>
      </c>
      <c r="B1139">
        <v>1</v>
      </c>
      <c r="C1139" t="s">
        <v>5947</v>
      </c>
      <c r="D1139" t="s">
        <v>20</v>
      </c>
      <c r="E1139" t="s">
        <v>20</v>
      </c>
      <c r="F1139" t="s">
        <v>12695</v>
      </c>
      <c r="G1139">
        <v>687</v>
      </c>
      <c r="H1139" t="s">
        <v>72</v>
      </c>
      <c r="I1139">
        <v>47</v>
      </c>
      <c r="J1139" t="s">
        <v>72</v>
      </c>
      <c r="K1139">
        <v>72</v>
      </c>
      <c r="L1139">
        <v>3</v>
      </c>
      <c r="M1139">
        <v>1</v>
      </c>
      <c r="N1139">
        <v>8.25</v>
      </c>
      <c r="O1139">
        <v>7.4</v>
      </c>
      <c r="P1139">
        <v>0</v>
      </c>
      <c r="Q1139">
        <v>211</v>
      </c>
      <c r="R1139">
        <v>342</v>
      </c>
    </row>
    <row r="1140" spans="1:18">
      <c r="A1140" t="s">
        <v>6897</v>
      </c>
      <c r="B1140">
        <v>1</v>
      </c>
      <c r="C1140" t="s">
        <v>883</v>
      </c>
      <c r="D1140" t="s">
        <v>20</v>
      </c>
      <c r="E1140" t="s">
        <v>20</v>
      </c>
      <c r="F1140" t="s">
        <v>12695</v>
      </c>
      <c r="G1140">
        <v>687</v>
      </c>
      <c r="H1140" t="s">
        <v>72</v>
      </c>
      <c r="I1140">
        <v>47</v>
      </c>
      <c r="J1140" t="s">
        <v>72</v>
      </c>
      <c r="K1140">
        <v>64</v>
      </c>
      <c r="L1140">
        <v>3</v>
      </c>
      <c r="M1140">
        <v>1</v>
      </c>
      <c r="N1140">
        <v>8.25</v>
      </c>
      <c r="O1140">
        <v>7.4</v>
      </c>
      <c r="P1140">
        <v>0</v>
      </c>
      <c r="Q1140">
        <v>210</v>
      </c>
      <c r="R1140">
        <v>342</v>
      </c>
    </row>
    <row r="1141" spans="1:18">
      <c r="A1141" t="s">
        <v>6900</v>
      </c>
      <c r="B1141">
        <v>1</v>
      </c>
      <c r="C1141" t="s">
        <v>883</v>
      </c>
      <c r="D1141" t="s">
        <v>20</v>
      </c>
      <c r="E1141" t="s">
        <v>20</v>
      </c>
      <c r="F1141" t="s">
        <v>12695</v>
      </c>
      <c r="G1141">
        <v>687</v>
      </c>
      <c r="H1141" t="s">
        <v>72</v>
      </c>
      <c r="I1141">
        <v>65</v>
      </c>
      <c r="J1141" t="s">
        <v>72</v>
      </c>
      <c r="K1141">
        <v>60</v>
      </c>
      <c r="L1141">
        <v>3</v>
      </c>
      <c r="M1141">
        <v>1</v>
      </c>
      <c r="N1141">
        <v>8.25</v>
      </c>
      <c r="O1141">
        <v>7.4</v>
      </c>
      <c r="P1141">
        <v>0</v>
      </c>
      <c r="Q1141">
        <v>210</v>
      </c>
      <c r="R1141">
        <v>342</v>
      </c>
    </row>
    <row r="1142" spans="1:18">
      <c r="A1142" t="s">
        <v>891</v>
      </c>
      <c r="B1142">
        <v>1</v>
      </c>
      <c r="C1142" t="s">
        <v>883</v>
      </c>
      <c r="D1142" t="s">
        <v>20</v>
      </c>
      <c r="E1142" t="s">
        <v>20</v>
      </c>
      <c r="F1142" t="s">
        <v>12696</v>
      </c>
      <c r="G1142">
        <v>763</v>
      </c>
      <c r="H1142" t="s">
        <v>187</v>
      </c>
      <c r="I1142">
        <v>68</v>
      </c>
      <c r="J1142" t="s">
        <v>187</v>
      </c>
      <c r="K1142">
        <v>61</v>
      </c>
      <c r="L1142">
        <v>3</v>
      </c>
      <c r="M1142">
        <v>1</v>
      </c>
      <c r="N1142">
        <v>8.25</v>
      </c>
      <c r="O1142">
        <v>7.4</v>
      </c>
      <c r="P1142">
        <v>0</v>
      </c>
      <c r="Q1142">
        <v>214</v>
      </c>
      <c r="R1142">
        <v>342</v>
      </c>
    </row>
    <row r="1143" spans="1:18">
      <c r="A1143" t="s">
        <v>881</v>
      </c>
      <c r="B1143">
        <v>1</v>
      </c>
      <c r="C1143" t="s">
        <v>883</v>
      </c>
      <c r="D1143" t="s">
        <v>20</v>
      </c>
      <c r="E1143" t="s">
        <v>20</v>
      </c>
      <c r="F1143" t="s">
        <v>12696</v>
      </c>
      <c r="G1143">
        <v>763</v>
      </c>
      <c r="H1143" t="s">
        <v>187</v>
      </c>
      <c r="I1143">
        <v>68</v>
      </c>
      <c r="J1143" t="s">
        <v>187</v>
      </c>
      <c r="K1143">
        <v>66</v>
      </c>
      <c r="L1143">
        <v>3</v>
      </c>
      <c r="M1143">
        <v>1</v>
      </c>
      <c r="N1143">
        <v>8.25</v>
      </c>
      <c r="O1143">
        <v>7.4</v>
      </c>
      <c r="P1143">
        <v>0</v>
      </c>
      <c r="Q1143">
        <v>214</v>
      </c>
      <c r="R1143">
        <v>342</v>
      </c>
    </row>
    <row r="1144" spans="1:18">
      <c r="A1144" t="s">
        <v>7969</v>
      </c>
      <c r="B1144">
        <v>1</v>
      </c>
      <c r="C1144" t="s">
        <v>532</v>
      </c>
      <c r="D1144" t="s">
        <v>20</v>
      </c>
      <c r="E1144" t="s">
        <v>20</v>
      </c>
      <c r="F1144" t="s">
        <v>12697</v>
      </c>
      <c r="G1144">
        <v>679</v>
      </c>
      <c r="H1144" t="s">
        <v>187</v>
      </c>
      <c r="I1144">
        <v>50</v>
      </c>
      <c r="J1144" t="s">
        <v>187</v>
      </c>
      <c r="K1144">
        <v>53</v>
      </c>
      <c r="L1144">
        <v>4</v>
      </c>
      <c r="M1144">
        <v>1</v>
      </c>
      <c r="N1144">
        <v>11</v>
      </c>
      <c r="O1144">
        <v>6.6</v>
      </c>
      <c r="P1144">
        <v>0</v>
      </c>
      <c r="Q1144">
        <v>97</v>
      </c>
      <c r="R1144">
        <v>143</v>
      </c>
    </row>
    <row r="1145" spans="1:18">
      <c r="A1145" t="s">
        <v>533</v>
      </c>
      <c r="B1145">
        <v>1</v>
      </c>
      <c r="C1145" t="s">
        <v>532</v>
      </c>
      <c r="D1145" t="s">
        <v>20</v>
      </c>
      <c r="E1145" t="s">
        <v>20</v>
      </c>
      <c r="F1145" t="s">
        <v>12697</v>
      </c>
      <c r="G1145">
        <v>679</v>
      </c>
      <c r="L1145">
        <v>4</v>
      </c>
      <c r="M1145">
        <v>1</v>
      </c>
      <c r="N1145">
        <v>11</v>
      </c>
      <c r="O1145">
        <v>6.6</v>
      </c>
      <c r="P1145">
        <v>0</v>
      </c>
      <c r="Q1145">
        <v>61</v>
      </c>
      <c r="R1145">
        <v>69</v>
      </c>
    </row>
    <row r="1146" spans="1:18">
      <c r="A1146" t="s">
        <v>530</v>
      </c>
      <c r="B1146">
        <v>1</v>
      </c>
      <c r="C1146" t="s">
        <v>532</v>
      </c>
      <c r="D1146" t="s">
        <v>20</v>
      </c>
      <c r="E1146" t="s">
        <v>20</v>
      </c>
      <c r="F1146" t="s">
        <v>12697</v>
      </c>
      <c r="G1146">
        <v>679</v>
      </c>
      <c r="L1146">
        <v>4</v>
      </c>
      <c r="M1146">
        <v>1</v>
      </c>
      <c r="N1146">
        <v>11</v>
      </c>
      <c r="O1146">
        <v>6.6</v>
      </c>
      <c r="P1146">
        <v>0</v>
      </c>
      <c r="Q1146">
        <v>89</v>
      </c>
      <c r="R1146">
        <v>143</v>
      </c>
    </row>
    <row r="1147" spans="1:18">
      <c r="A1147" t="s">
        <v>6723</v>
      </c>
      <c r="B1147">
        <v>1</v>
      </c>
      <c r="C1147" t="s">
        <v>6724</v>
      </c>
      <c r="D1147" t="s">
        <v>20</v>
      </c>
      <c r="E1147" t="s">
        <v>20</v>
      </c>
      <c r="F1147" t="s">
        <v>12700</v>
      </c>
      <c r="G1147">
        <v>913</v>
      </c>
      <c r="H1147" t="s">
        <v>187</v>
      </c>
      <c r="I1147">
        <v>40</v>
      </c>
      <c r="J1147" t="s">
        <v>187</v>
      </c>
      <c r="L1147">
        <v>4</v>
      </c>
      <c r="M1147">
        <v>1</v>
      </c>
      <c r="N1147">
        <v>11</v>
      </c>
      <c r="O1147">
        <v>6.6</v>
      </c>
      <c r="P1147">
        <v>0</v>
      </c>
      <c r="Q1147">
        <v>136</v>
      </c>
    </row>
    <row r="1148" spans="1:18">
      <c r="A1148" t="s">
        <v>5865</v>
      </c>
      <c r="B1148">
        <v>1</v>
      </c>
      <c r="C1148" t="s">
        <v>519</v>
      </c>
      <c r="D1148" t="s">
        <v>20</v>
      </c>
      <c r="E1148" t="s">
        <v>20</v>
      </c>
      <c r="F1148" t="s">
        <v>12701</v>
      </c>
      <c r="G1148">
        <v>680</v>
      </c>
      <c r="H1148" t="s">
        <v>72</v>
      </c>
      <c r="I1148">
        <v>56</v>
      </c>
      <c r="J1148" t="s">
        <v>72</v>
      </c>
      <c r="K1148">
        <v>120</v>
      </c>
      <c r="L1148">
        <v>4</v>
      </c>
      <c r="M1148">
        <v>1</v>
      </c>
      <c r="N1148">
        <v>10</v>
      </c>
      <c r="O1148">
        <v>8.25</v>
      </c>
      <c r="P1148">
        <v>0</v>
      </c>
      <c r="Q1148">
        <v>145</v>
      </c>
      <c r="R1148">
        <v>397</v>
      </c>
    </row>
    <row r="1149" spans="1:18">
      <c r="A1149" t="s">
        <v>6618</v>
      </c>
      <c r="B1149">
        <v>1</v>
      </c>
      <c r="C1149" t="s">
        <v>519</v>
      </c>
      <c r="D1149" t="s">
        <v>20</v>
      </c>
      <c r="E1149" t="s">
        <v>20</v>
      </c>
      <c r="F1149" t="s">
        <v>12701</v>
      </c>
      <c r="G1149">
        <v>680</v>
      </c>
      <c r="H1149" t="s">
        <v>72</v>
      </c>
      <c r="I1149">
        <v>62</v>
      </c>
      <c r="J1149" t="s">
        <v>72</v>
      </c>
      <c r="K1149">
        <v>90</v>
      </c>
      <c r="L1149">
        <v>4</v>
      </c>
      <c r="M1149">
        <v>1</v>
      </c>
      <c r="N1149">
        <v>10</v>
      </c>
      <c r="O1149">
        <v>8.25</v>
      </c>
      <c r="P1149">
        <v>0</v>
      </c>
      <c r="Q1149">
        <v>151</v>
      </c>
      <c r="R1149">
        <v>397</v>
      </c>
    </row>
    <row r="1150" spans="1:18">
      <c r="A1150" t="s">
        <v>6664</v>
      </c>
      <c r="B1150">
        <v>1</v>
      </c>
      <c r="C1150" t="s">
        <v>6356</v>
      </c>
      <c r="D1150" t="s">
        <v>20</v>
      </c>
      <c r="E1150" t="s">
        <v>20</v>
      </c>
      <c r="F1150" t="s">
        <v>12701</v>
      </c>
      <c r="G1150">
        <v>680</v>
      </c>
      <c r="H1150" t="s">
        <v>72</v>
      </c>
      <c r="I1150">
        <v>61</v>
      </c>
      <c r="J1150" t="s">
        <v>72</v>
      </c>
      <c r="K1150">
        <v>95</v>
      </c>
      <c r="L1150">
        <v>4</v>
      </c>
      <c r="M1150">
        <v>1</v>
      </c>
      <c r="N1150">
        <v>10</v>
      </c>
      <c r="O1150">
        <v>8.25</v>
      </c>
      <c r="P1150">
        <v>0</v>
      </c>
      <c r="Q1150">
        <v>148</v>
      </c>
      <c r="R1150">
        <v>410</v>
      </c>
    </row>
    <row r="1151" spans="1:18">
      <c r="A1151" t="s">
        <v>6906</v>
      </c>
      <c r="B1151">
        <v>1</v>
      </c>
      <c r="C1151" t="s">
        <v>519</v>
      </c>
      <c r="D1151" t="s">
        <v>20</v>
      </c>
      <c r="E1151" t="s">
        <v>20</v>
      </c>
      <c r="F1151" t="s">
        <v>12701</v>
      </c>
      <c r="G1151">
        <v>680</v>
      </c>
      <c r="H1151" t="s">
        <v>72</v>
      </c>
      <c r="I1151">
        <v>58</v>
      </c>
      <c r="J1151" t="s">
        <v>72</v>
      </c>
      <c r="K1151">
        <v>90</v>
      </c>
      <c r="L1151">
        <v>4</v>
      </c>
      <c r="M1151">
        <v>1</v>
      </c>
      <c r="N1151">
        <v>10</v>
      </c>
      <c r="O1151">
        <v>8.25</v>
      </c>
      <c r="P1151">
        <v>0</v>
      </c>
      <c r="Q1151">
        <v>146</v>
      </c>
      <c r="R1151">
        <v>397</v>
      </c>
    </row>
    <row r="1152" spans="1:18">
      <c r="A1152" t="s">
        <v>7265</v>
      </c>
      <c r="B1152">
        <v>1</v>
      </c>
      <c r="C1152" t="s">
        <v>6356</v>
      </c>
      <c r="D1152" t="s">
        <v>20</v>
      </c>
      <c r="E1152" t="s">
        <v>20</v>
      </c>
      <c r="F1152" t="s">
        <v>12701</v>
      </c>
      <c r="G1152">
        <v>680</v>
      </c>
      <c r="H1152" t="s">
        <v>72</v>
      </c>
      <c r="I1152">
        <v>58</v>
      </c>
      <c r="J1152" t="s">
        <v>72</v>
      </c>
      <c r="K1152">
        <v>80</v>
      </c>
      <c r="L1152">
        <v>4</v>
      </c>
      <c r="M1152">
        <v>1</v>
      </c>
      <c r="N1152">
        <v>10</v>
      </c>
      <c r="O1152">
        <v>8.25</v>
      </c>
      <c r="P1152">
        <v>0</v>
      </c>
      <c r="Q1152">
        <v>148</v>
      </c>
      <c r="R1152">
        <v>410</v>
      </c>
    </row>
    <row r="1153" spans="1:18">
      <c r="A1153" t="s">
        <v>8224</v>
      </c>
      <c r="B1153">
        <v>1</v>
      </c>
      <c r="C1153" t="s">
        <v>8225</v>
      </c>
      <c r="D1153" t="s">
        <v>20</v>
      </c>
      <c r="E1153" t="s">
        <v>20</v>
      </c>
      <c r="F1153" t="s">
        <v>12702</v>
      </c>
      <c r="G1153">
        <v>764</v>
      </c>
      <c r="H1153" t="s">
        <v>187</v>
      </c>
      <c r="I1153">
        <v>90</v>
      </c>
      <c r="J1153" t="s">
        <v>187</v>
      </c>
      <c r="K1153">
        <v>60</v>
      </c>
      <c r="L1153">
        <v>4</v>
      </c>
      <c r="M1153">
        <v>1</v>
      </c>
      <c r="N1153">
        <v>10</v>
      </c>
      <c r="O1153">
        <v>8.25</v>
      </c>
      <c r="P1153">
        <v>0</v>
      </c>
      <c r="Q1153">
        <v>152</v>
      </c>
      <c r="R1153">
        <v>399</v>
      </c>
    </row>
    <row r="1154" spans="1:18">
      <c r="A1154" t="s">
        <v>517</v>
      </c>
      <c r="B1154">
        <v>1</v>
      </c>
      <c r="C1154" t="s">
        <v>519</v>
      </c>
      <c r="D1154" t="s">
        <v>20</v>
      </c>
      <c r="E1154" t="s">
        <v>20</v>
      </c>
      <c r="F1154" t="s">
        <v>12702</v>
      </c>
      <c r="G1154">
        <v>764</v>
      </c>
      <c r="H1154" t="s">
        <v>187</v>
      </c>
      <c r="I1154">
        <v>59</v>
      </c>
      <c r="J1154" t="s">
        <v>187</v>
      </c>
      <c r="K1154">
        <v>85</v>
      </c>
      <c r="L1154">
        <v>4</v>
      </c>
      <c r="M1154">
        <v>1</v>
      </c>
      <c r="N1154">
        <v>10</v>
      </c>
      <c r="O1154">
        <v>8.25</v>
      </c>
      <c r="P1154">
        <v>0</v>
      </c>
      <c r="Q1154">
        <v>151</v>
      </c>
      <c r="R1154">
        <v>397</v>
      </c>
    </row>
    <row r="1155" spans="1:18">
      <c r="A1155" t="s">
        <v>8610</v>
      </c>
      <c r="B1155">
        <v>1</v>
      </c>
      <c r="C1155" t="s">
        <v>6356</v>
      </c>
      <c r="D1155" t="s">
        <v>20</v>
      </c>
      <c r="E1155" t="s">
        <v>20</v>
      </c>
      <c r="F1155" t="s">
        <v>12702</v>
      </c>
      <c r="G1155">
        <v>764</v>
      </c>
      <c r="H1155" t="s">
        <v>187</v>
      </c>
      <c r="I1155">
        <v>74</v>
      </c>
      <c r="J1155" t="s">
        <v>187</v>
      </c>
      <c r="K1155">
        <v>125</v>
      </c>
      <c r="L1155">
        <v>4</v>
      </c>
      <c r="M1155">
        <v>1</v>
      </c>
      <c r="N1155">
        <v>10</v>
      </c>
      <c r="O1155">
        <v>8.25</v>
      </c>
      <c r="P1155">
        <v>0</v>
      </c>
      <c r="Q1155">
        <v>148</v>
      </c>
      <c r="R1155">
        <v>410</v>
      </c>
    </row>
    <row r="1156" spans="1:18">
      <c r="A1156" t="s">
        <v>5935</v>
      </c>
      <c r="B1156">
        <v>1</v>
      </c>
      <c r="C1156" t="s">
        <v>5936</v>
      </c>
      <c r="D1156" t="s">
        <v>20</v>
      </c>
      <c r="E1156" t="s">
        <v>20</v>
      </c>
      <c r="F1156" t="s">
        <v>12704</v>
      </c>
      <c r="G1156">
        <v>681</v>
      </c>
      <c r="H1156" t="s">
        <v>72</v>
      </c>
      <c r="I1156">
        <v>45</v>
      </c>
      <c r="J1156" t="s">
        <v>72</v>
      </c>
      <c r="K1156">
        <v>48</v>
      </c>
      <c r="L1156">
        <v>3</v>
      </c>
      <c r="M1156">
        <v>1</v>
      </c>
      <c r="N1156">
        <v>8.25</v>
      </c>
      <c r="O1156">
        <v>7.4</v>
      </c>
      <c r="P1156">
        <v>0</v>
      </c>
      <c r="Q1156">
        <v>127</v>
      </c>
      <c r="R1156">
        <v>203</v>
      </c>
    </row>
    <row r="1157" spans="1:18">
      <c r="A1157" t="s">
        <v>5870</v>
      </c>
      <c r="B1157">
        <v>1</v>
      </c>
      <c r="C1157" t="s">
        <v>5871</v>
      </c>
      <c r="D1157" t="s">
        <v>20</v>
      </c>
      <c r="E1157" t="s">
        <v>20</v>
      </c>
      <c r="F1157" t="s">
        <v>12705</v>
      </c>
      <c r="G1157">
        <v>682</v>
      </c>
      <c r="H1157" t="s">
        <v>224</v>
      </c>
      <c r="J1157" t="s">
        <v>224</v>
      </c>
      <c r="K1157">
        <v>85</v>
      </c>
      <c r="L1157">
        <v>8</v>
      </c>
      <c r="M1157">
        <v>1</v>
      </c>
      <c r="N1157">
        <v>14</v>
      </c>
      <c r="O1157">
        <v>10</v>
      </c>
      <c r="P1157">
        <v>0</v>
      </c>
      <c r="Q1157">
        <v>126</v>
      </c>
      <c r="R1157">
        <v>111</v>
      </c>
    </row>
    <row r="1158" spans="1:18">
      <c r="A1158" t="s">
        <v>5998</v>
      </c>
      <c r="B1158">
        <v>1</v>
      </c>
      <c r="C1158" t="s">
        <v>1031</v>
      </c>
      <c r="D1158" t="s">
        <v>20</v>
      </c>
      <c r="E1158" t="s">
        <v>20</v>
      </c>
      <c r="F1158" t="s">
        <v>12705</v>
      </c>
      <c r="G1158">
        <v>682</v>
      </c>
      <c r="H1158" t="s">
        <v>224</v>
      </c>
      <c r="I1158">
        <v>37</v>
      </c>
      <c r="J1158" t="s">
        <v>224</v>
      </c>
      <c r="K1158">
        <v>44</v>
      </c>
      <c r="L1158">
        <v>3</v>
      </c>
      <c r="M1158">
        <v>1</v>
      </c>
      <c r="N1158">
        <v>8.25</v>
      </c>
      <c r="O1158">
        <v>6.6</v>
      </c>
      <c r="P1158">
        <v>0</v>
      </c>
      <c r="Q1158">
        <v>93</v>
      </c>
      <c r="R1158">
        <v>124</v>
      </c>
    </row>
    <row r="1159" spans="1:18">
      <c r="A1159" t="s">
        <v>6027</v>
      </c>
      <c r="B1159">
        <v>1</v>
      </c>
      <c r="C1159" t="s">
        <v>5871</v>
      </c>
      <c r="D1159" t="s">
        <v>20</v>
      </c>
      <c r="E1159" t="s">
        <v>20</v>
      </c>
      <c r="F1159" t="s">
        <v>12705</v>
      </c>
      <c r="G1159">
        <v>682</v>
      </c>
      <c r="L1159">
        <v>8</v>
      </c>
      <c r="M1159">
        <v>1</v>
      </c>
      <c r="N1159">
        <v>14</v>
      </c>
      <c r="O1159">
        <v>10</v>
      </c>
      <c r="P1159">
        <v>0</v>
      </c>
      <c r="Q1159">
        <v>126</v>
      </c>
      <c r="R1159">
        <v>111</v>
      </c>
    </row>
    <row r="1160" spans="1:18">
      <c r="A1160" t="s">
        <v>6045</v>
      </c>
      <c r="B1160">
        <v>1</v>
      </c>
      <c r="C1160" t="s">
        <v>5882</v>
      </c>
      <c r="D1160" t="s">
        <v>20</v>
      </c>
      <c r="E1160" t="s">
        <v>20</v>
      </c>
      <c r="F1160" t="s">
        <v>12705</v>
      </c>
      <c r="G1160">
        <v>682</v>
      </c>
      <c r="H1160" t="s">
        <v>224</v>
      </c>
      <c r="I1160">
        <v>70</v>
      </c>
      <c r="J1160" t="s">
        <v>224</v>
      </c>
      <c r="K1160">
        <v>73</v>
      </c>
      <c r="L1160">
        <v>8</v>
      </c>
      <c r="M1160">
        <v>1</v>
      </c>
      <c r="N1160">
        <v>14</v>
      </c>
      <c r="O1160">
        <v>10</v>
      </c>
      <c r="P1160">
        <v>0</v>
      </c>
      <c r="Q1160">
        <v>127</v>
      </c>
      <c r="R1160">
        <v>111</v>
      </c>
    </row>
    <row r="1161" spans="1:18">
      <c r="A1161" t="s">
        <v>7957</v>
      </c>
      <c r="B1161">
        <v>1</v>
      </c>
      <c r="C1161" t="s">
        <v>5871</v>
      </c>
      <c r="D1161" t="s">
        <v>20</v>
      </c>
      <c r="E1161" t="s">
        <v>20</v>
      </c>
      <c r="F1161" t="s">
        <v>12706</v>
      </c>
      <c r="G1161">
        <v>727</v>
      </c>
      <c r="H1161" t="s">
        <v>187</v>
      </c>
      <c r="J1161" t="s">
        <v>187</v>
      </c>
      <c r="L1161">
        <v>8</v>
      </c>
      <c r="M1161">
        <v>1</v>
      </c>
      <c r="N1161">
        <v>14</v>
      </c>
      <c r="O1161">
        <v>10</v>
      </c>
      <c r="P1161">
        <v>0</v>
      </c>
      <c r="Q1161">
        <v>126</v>
      </c>
      <c r="R1161">
        <v>111</v>
      </c>
    </row>
    <row r="1162" spans="1:18">
      <c r="A1162" t="s">
        <v>7967</v>
      </c>
      <c r="B1162">
        <v>1</v>
      </c>
      <c r="C1162" t="s">
        <v>5882</v>
      </c>
      <c r="D1162" t="s">
        <v>20</v>
      </c>
      <c r="E1162" t="s">
        <v>20</v>
      </c>
      <c r="F1162" t="s">
        <v>12706</v>
      </c>
      <c r="G1162">
        <v>727</v>
      </c>
      <c r="H1162" t="s">
        <v>187</v>
      </c>
      <c r="I1162">
        <v>60</v>
      </c>
      <c r="J1162" t="s">
        <v>187</v>
      </c>
      <c r="K1162">
        <v>60</v>
      </c>
      <c r="L1162">
        <v>8</v>
      </c>
      <c r="M1162">
        <v>1</v>
      </c>
      <c r="N1162">
        <v>14</v>
      </c>
      <c r="O1162">
        <v>10</v>
      </c>
      <c r="P1162">
        <v>0</v>
      </c>
      <c r="Q1162">
        <v>127</v>
      </c>
      <c r="R1162">
        <v>111</v>
      </c>
    </row>
    <row r="1163" spans="1:18">
      <c r="A1163" t="s">
        <v>715</v>
      </c>
      <c r="B1163">
        <v>1</v>
      </c>
      <c r="C1163" t="s">
        <v>717</v>
      </c>
      <c r="D1163" t="s">
        <v>20</v>
      </c>
      <c r="E1163" t="s">
        <v>20</v>
      </c>
      <c r="F1163" t="s">
        <v>12707</v>
      </c>
      <c r="G1163">
        <v>726</v>
      </c>
      <c r="H1163" t="s">
        <v>187</v>
      </c>
      <c r="I1163">
        <v>69</v>
      </c>
      <c r="J1163" t="s">
        <v>187</v>
      </c>
      <c r="K1163">
        <v>98</v>
      </c>
      <c r="L1163">
        <v>8</v>
      </c>
      <c r="M1163">
        <v>1</v>
      </c>
      <c r="N1163">
        <v>14</v>
      </c>
      <c r="O1163">
        <v>10</v>
      </c>
      <c r="P1163">
        <v>0</v>
      </c>
      <c r="Q1163">
        <v>100</v>
      </c>
      <c r="R1163">
        <v>147</v>
      </c>
    </row>
    <row r="1164" spans="1:18">
      <c r="A1164" t="s">
        <v>712</v>
      </c>
      <c r="B1164">
        <v>1</v>
      </c>
      <c r="C1164" t="s">
        <v>714</v>
      </c>
      <c r="D1164" t="s">
        <v>20</v>
      </c>
      <c r="E1164" t="s">
        <v>20</v>
      </c>
      <c r="F1164" t="s">
        <v>12707</v>
      </c>
      <c r="G1164">
        <v>726</v>
      </c>
      <c r="H1164" t="s">
        <v>187</v>
      </c>
      <c r="I1164">
        <v>69</v>
      </c>
      <c r="J1164" t="s">
        <v>187</v>
      </c>
      <c r="K1164">
        <v>98</v>
      </c>
      <c r="L1164">
        <v>8</v>
      </c>
      <c r="M1164">
        <v>1</v>
      </c>
      <c r="N1164">
        <v>14</v>
      </c>
      <c r="O1164">
        <v>10</v>
      </c>
      <c r="P1164">
        <v>0</v>
      </c>
      <c r="Q1164">
        <v>99</v>
      </c>
      <c r="R1164">
        <v>147</v>
      </c>
    </row>
    <row r="1165" spans="1:18">
      <c r="A1165" t="s">
        <v>6191</v>
      </c>
      <c r="B1165">
        <v>1</v>
      </c>
      <c r="C1165" t="s">
        <v>6192</v>
      </c>
      <c r="D1165" t="s">
        <v>20</v>
      </c>
      <c r="E1165" t="s">
        <v>20</v>
      </c>
      <c r="F1165" t="s">
        <v>13042</v>
      </c>
      <c r="G1165">
        <v>678</v>
      </c>
      <c r="H1165" t="s">
        <v>187</v>
      </c>
      <c r="J1165" t="s">
        <v>187</v>
      </c>
      <c r="L1165">
        <v>9</v>
      </c>
      <c r="M1165">
        <v>1</v>
      </c>
      <c r="N1165">
        <v>11</v>
      </c>
      <c r="O1165">
        <v>8.25</v>
      </c>
      <c r="P1165">
        <v>0</v>
      </c>
      <c r="Q1165">
        <v>57</v>
      </c>
      <c r="R1165">
        <v>76</v>
      </c>
    </row>
    <row r="1166" spans="1:18">
      <c r="A1166" t="s">
        <v>5881</v>
      </c>
      <c r="B1166">
        <v>1</v>
      </c>
      <c r="C1166" t="s">
        <v>5882</v>
      </c>
      <c r="D1166" t="s">
        <v>20</v>
      </c>
      <c r="E1166" t="s">
        <v>20</v>
      </c>
      <c r="F1166" t="s">
        <v>13042</v>
      </c>
      <c r="G1166">
        <v>678</v>
      </c>
      <c r="H1166" t="s">
        <v>187</v>
      </c>
      <c r="J1166" t="s">
        <v>187</v>
      </c>
      <c r="L1166">
        <v>8</v>
      </c>
      <c r="M1166">
        <v>1</v>
      </c>
      <c r="N1166">
        <v>14</v>
      </c>
      <c r="O1166">
        <v>10</v>
      </c>
      <c r="P1166">
        <v>0</v>
      </c>
      <c r="Q1166">
        <v>127</v>
      </c>
      <c r="R1166">
        <v>111</v>
      </c>
    </row>
    <row r="1167" spans="1:18">
      <c r="A1167" t="s">
        <v>6022</v>
      </c>
      <c r="B1167">
        <v>1</v>
      </c>
      <c r="C1167" t="s">
        <v>6023</v>
      </c>
      <c r="D1167" t="s">
        <v>20</v>
      </c>
      <c r="E1167" t="s">
        <v>20</v>
      </c>
      <c r="F1167" t="s">
        <v>13042</v>
      </c>
      <c r="G1167">
        <v>678</v>
      </c>
      <c r="H1167" t="s">
        <v>187</v>
      </c>
      <c r="J1167" t="s">
        <v>187</v>
      </c>
      <c r="L1167">
        <v>6</v>
      </c>
      <c r="M1167">
        <v>1</v>
      </c>
      <c r="N1167">
        <v>10</v>
      </c>
      <c r="O1167">
        <v>8.25</v>
      </c>
      <c r="P1167">
        <v>0</v>
      </c>
      <c r="Q1167">
        <v>52</v>
      </c>
      <c r="R1167">
        <v>58</v>
      </c>
    </row>
    <row r="1168" spans="1:18">
      <c r="A1168" t="s">
        <v>6140</v>
      </c>
      <c r="B1168">
        <v>1</v>
      </c>
      <c r="C1168" t="s">
        <v>6141</v>
      </c>
      <c r="D1168" t="s">
        <v>20</v>
      </c>
      <c r="E1168" t="s">
        <v>20</v>
      </c>
      <c r="F1168" t="s">
        <v>13042</v>
      </c>
      <c r="G1168">
        <v>678</v>
      </c>
      <c r="H1168" t="s">
        <v>187</v>
      </c>
      <c r="J1168" t="s">
        <v>187</v>
      </c>
      <c r="L1168">
        <v>4</v>
      </c>
      <c r="M1168">
        <v>1</v>
      </c>
      <c r="N1168">
        <v>10</v>
      </c>
      <c r="O1168">
        <v>6.6</v>
      </c>
      <c r="P1168">
        <v>0</v>
      </c>
      <c r="Q1168">
        <v>6</v>
      </c>
      <c r="R1168">
        <v>2</v>
      </c>
    </row>
    <row r="1169" spans="1:18">
      <c r="A1169" t="s">
        <v>6461</v>
      </c>
      <c r="B1169">
        <v>1</v>
      </c>
      <c r="C1169" t="s">
        <v>6394</v>
      </c>
      <c r="D1169" t="s">
        <v>20</v>
      </c>
      <c r="E1169" t="s">
        <v>20</v>
      </c>
      <c r="F1169" t="s">
        <v>13042</v>
      </c>
      <c r="G1169">
        <v>678</v>
      </c>
      <c r="H1169" t="s">
        <v>187</v>
      </c>
      <c r="J1169" t="s">
        <v>187</v>
      </c>
      <c r="L1169">
        <v>4</v>
      </c>
      <c r="M1169">
        <v>1</v>
      </c>
      <c r="N1169">
        <v>11</v>
      </c>
      <c r="O1169">
        <v>9.4</v>
      </c>
      <c r="P1169">
        <v>0</v>
      </c>
      <c r="Q1169">
        <v>182</v>
      </c>
      <c r="R1169">
        <v>377</v>
      </c>
    </row>
    <row r="1170" spans="1:18">
      <c r="A1170" t="s">
        <v>6267</v>
      </c>
      <c r="B1170">
        <v>1</v>
      </c>
      <c r="C1170" t="s">
        <v>6268</v>
      </c>
      <c r="D1170" t="s">
        <v>20</v>
      </c>
      <c r="E1170" t="s">
        <v>20</v>
      </c>
      <c r="F1170" t="s">
        <v>13042</v>
      </c>
      <c r="G1170">
        <v>678</v>
      </c>
      <c r="H1170" t="s">
        <v>187</v>
      </c>
      <c r="J1170" t="s">
        <v>187</v>
      </c>
      <c r="L1170">
        <v>6</v>
      </c>
      <c r="M1170">
        <v>1</v>
      </c>
      <c r="N1170">
        <v>11</v>
      </c>
      <c r="O1170">
        <v>8.25</v>
      </c>
      <c r="P1170">
        <v>0</v>
      </c>
      <c r="Q1170">
        <v>85</v>
      </c>
      <c r="R1170">
        <v>108</v>
      </c>
    </row>
    <row r="1171" spans="1:18">
      <c r="A1171" t="s">
        <v>6274</v>
      </c>
      <c r="B1171">
        <v>1</v>
      </c>
      <c r="C1171" t="s">
        <v>6275</v>
      </c>
      <c r="D1171" t="s">
        <v>20</v>
      </c>
      <c r="E1171" t="s">
        <v>20</v>
      </c>
      <c r="F1171" t="s">
        <v>13042</v>
      </c>
      <c r="G1171">
        <v>678</v>
      </c>
      <c r="H1171" t="s">
        <v>187</v>
      </c>
      <c r="J1171" t="s">
        <v>187</v>
      </c>
      <c r="L1171">
        <v>6</v>
      </c>
      <c r="M1171">
        <v>1</v>
      </c>
      <c r="N1171">
        <v>12</v>
      </c>
      <c r="O1171">
        <v>7.4</v>
      </c>
      <c r="P1171">
        <v>0</v>
      </c>
      <c r="Q1171">
        <v>523</v>
      </c>
      <c r="R1171">
        <v>524</v>
      </c>
    </row>
    <row r="1172" spans="1:18">
      <c r="A1172" t="s">
        <v>6278</v>
      </c>
      <c r="B1172">
        <v>1</v>
      </c>
      <c r="C1172" t="s">
        <v>6279</v>
      </c>
      <c r="D1172" t="s">
        <v>20</v>
      </c>
      <c r="E1172" t="s">
        <v>20</v>
      </c>
      <c r="F1172" t="s">
        <v>13042</v>
      </c>
      <c r="G1172">
        <v>678</v>
      </c>
      <c r="H1172" t="s">
        <v>187</v>
      </c>
      <c r="J1172" t="s">
        <v>187</v>
      </c>
      <c r="L1172">
        <v>4</v>
      </c>
      <c r="M1172">
        <v>1</v>
      </c>
      <c r="N1172">
        <v>7.4</v>
      </c>
      <c r="O1172">
        <v>8.25</v>
      </c>
      <c r="P1172">
        <v>0</v>
      </c>
      <c r="Q1172">
        <v>353</v>
      </c>
      <c r="R1172">
        <v>641</v>
      </c>
    </row>
    <row r="1173" spans="1:18">
      <c r="A1173" t="s">
        <v>6322</v>
      </c>
      <c r="B1173">
        <v>1</v>
      </c>
      <c r="C1173" t="s">
        <v>6323</v>
      </c>
      <c r="D1173" t="s">
        <v>20</v>
      </c>
      <c r="E1173" t="s">
        <v>20</v>
      </c>
      <c r="F1173" t="s">
        <v>13042</v>
      </c>
      <c r="G1173">
        <v>678</v>
      </c>
      <c r="H1173" t="s">
        <v>187</v>
      </c>
      <c r="J1173" t="s">
        <v>187</v>
      </c>
      <c r="L1173">
        <v>6</v>
      </c>
      <c r="M1173">
        <v>1</v>
      </c>
      <c r="N1173">
        <v>11</v>
      </c>
      <c r="O1173">
        <v>8.25</v>
      </c>
      <c r="P1173">
        <v>0</v>
      </c>
      <c r="Q1173">
        <v>169</v>
      </c>
      <c r="R1173">
        <v>127</v>
      </c>
    </row>
    <row r="1174" spans="1:18">
      <c r="A1174" t="s">
        <v>6327</v>
      </c>
      <c r="B1174">
        <v>1</v>
      </c>
      <c r="C1174" t="s">
        <v>6328</v>
      </c>
      <c r="D1174" t="s">
        <v>20</v>
      </c>
      <c r="E1174" t="s">
        <v>20</v>
      </c>
      <c r="F1174" t="s">
        <v>13042</v>
      </c>
      <c r="G1174">
        <v>678</v>
      </c>
      <c r="H1174" t="s">
        <v>187</v>
      </c>
      <c r="J1174" t="s">
        <v>187</v>
      </c>
      <c r="L1174">
        <v>6</v>
      </c>
      <c r="M1174">
        <v>1</v>
      </c>
      <c r="N1174">
        <v>10</v>
      </c>
      <c r="O1174">
        <v>8.25</v>
      </c>
      <c r="P1174">
        <v>0</v>
      </c>
      <c r="Q1174">
        <v>7</v>
      </c>
      <c r="R1174">
        <v>34</v>
      </c>
    </row>
    <row r="1175" spans="1:18">
      <c r="A1175" t="s">
        <v>6350</v>
      </c>
      <c r="B1175">
        <v>1</v>
      </c>
      <c r="C1175" t="s">
        <v>6351</v>
      </c>
      <c r="D1175" t="s">
        <v>20</v>
      </c>
      <c r="E1175" t="s">
        <v>20</v>
      </c>
      <c r="F1175" t="s">
        <v>13042</v>
      </c>
      <c r="G1175">
        <v>678</v>
      </c>
      <c r="H1175" t="s">
        <v>187</v>
      </c>
      <c r="J1175" t="s">
        <v>187</v>
      </c>
      <c r="L1175">
        <v>6</v>
      </c>
      <c r="M1175">
        <v>1</v>
      </c>
      <c r="N1175">
        <v>11</v>
      </c>
      <c r="O1175">
        <v>8.25</v>
      </c>
      <c r="P1175">
        <v>0</v>
      </c>
      <c r="Q1175">
        <v>175</v>
      </c>
      <c r="R1175">
        <v>143</v>
      </c>
    </row>
    <row r="1176" spans="1:18">
      <c r="A1176" t="s">
        <v>6371</v>
      </c>
      <c r="B1176">
        <v>1</v>
      </c>
      <c r="C1176" t="s">
        <v>6372</v>
      </c>
      <c r="D1176" t="s">
        <v>20</v>
      </c>
      <c r="E1176" t="s">
        <v>20</v>
      </c>
      <c r="F1176" t="s">
        <v>13042</v>
      </c>
      <c r="G1176">
        <v>678</v>
      </c>
      <c r="H1176" t="s">
        <v>187</v>
      </c>
      <c r="J1176" t="s">
        <v>187</v>
      </c>
      <c r="L1176">
        <v>9</v>
      </c>
      <c r="M1176">
        <v>1</v>
      </c>
      <c r="N1176">
        <v>12</v>
      </c>
      <c r="O1176">
        <v>10</v>
      </c>
      <c r="P1176">
        <v>0</v>
      </c>
      <c r="Q1176">
        <v>312</v>
      </c>
      <c r="R1176">
        <v>204</v>
      </c>
    </row>
    <row r="1177" spans="1:18">
      <c r="A1177" t="s">
        <v>6375</v>
      </c>
      <c r="B1177">
        <v>1</v>
      </c>
      <c r="C1177" t="s">
        <v>6376</v>
      </c>
      <c r="D1177" t="s">
        <v>20</v>
      </c>
      <c r="E1177" t="s">
        <v>20</v>
      </c>
      <c r="F1177" t="s">
        <v>13042</v>
      </c>
      <c r="G1177">
        <v>678</v>
      </c>
      <c r="H1177" t="s">
        <v>187</v>
      </c>
      <c r="J1177" t="s">
        <v>187</v>
      </c>
      <c r="L1177">
        <v>4</v>
      </c>
      <c r="M1177">
        <v>1</v>
      </c>
      <c r="N1177">
        <v>11</v>
      </c>
      <c r="O1177">
        <v>7.4</v>
      </c>
      <c r="P1177">
        <v>0</v>
      </c>
      <c r="Q1177">
        <v>247</v>
      </c>
      <c r="R1177">
        <v>535</v>
      </c>
    </row>
    <row r="1178" spans="1:18">
      <c r="A1178" t="s">
        <v>6380</v>
      </c>
      <c r="B1178">
        <v>1</v>
      </c>
      <c r="C1178" t="s">
        <v>6381</v>
      </c>
      <c r="D1178" t="s">
        <v>20</v>
      </c>
      <c r="E1178" t="s">
        <v>20</v>
      </c>
      <c r="F1178" t="s">
        <v>13042</v>
      </c>
      <c r="G1178">
        <v>678</v>
      </c>
      <c r="H1178" t="s">
        <v>187</v>
      </c>
      <c r="J1178" t="s">
        <v>187</v>
      </c>
      <c r="L1178">
        <v>6</v>
      </c>
      <c r="M1178">
        <v>1</v>
      </c>
      <c r="N1178">
        <v>11</v>
      </c>
      <c r="O1178">
        <v>7.4</v>
      </c>
      <c r="P1178">
        <v>0</v>
      </c>
      <c r="Q1178">
        <v>60</v>
      </c>
      <c r="R1178">
        <v>103</v>
      </c>
    </row>
    <row r="1179" spans="1:18">
      <c r="A1179" t="s">
        <v>6393</v>
      </c>
      <c r="B1179">
        <v>1</v>
      </c>
      <c r="C1179" t="s">
        <v>6394</v>
      </c>
      <c r="D1179" t="s">
        <v>20</v>
      </c>
      <c r="E1179" t="s">
        <v>20</v>
      </c>
      <c r="F1179" t="s">
        <v>13042</v>
      </c>
      <c r="G1179">
        <v>678</v>
      </c>
      <c r="H1179" t="s">
        <v>187</v>
      </c>
      <c r="J1179" t="s">
        <v>187</v>
      </c>
      <c r="L1179">
        <v>4</v>
      </c>
      <c r="M1179">
        <v>1</v>
      </c>
      <c r="N1179">
        <v>11</v>
      </c>
      <c r="O1179">
        <v>9.4</v>
      </c>
      <c r="P1179">
        <v>0</v>
      </c>
      <c r="Q1179">
        <v>189</v>
      </c>
      <c r="R1179">
        <v>378</v>
      </c>
    </row>
    <row r="1180" spans="1:18">
      <c r="A1180" t="s">
        <v>6531</v>
      </c>
      <c r="B1180">
        <v>1</v>
      </c>
      <c r="C1180" t="s">
        <v>6532</v>
      </c>
      <c r="D1180" t="s">
        <v>20</v>
      </c>
      <c r="E1180" t="s">
        <v>20</v>
      </c>
      <c r="F1180" t="s">
        <v>13042</v>
      </c>
      <c r="G1180">
        <v>678</v>
      </c>
      <c r="H1180" t="s">
        <v>187</v>
      </c>
      <c r="J1180" t="s">
        <v>187</v>
      </c>
      <c r="L1180">
        <v>6</v>
      </c>
      <c r="M1180">
        <v>1</v>
      </c>
      <c r="N1180">
        <v>10</v>
      </c>
      <c r="O1180">
        <v>9.4</v>
      </c>
      <c r="P1180">
        <v>0</v>
      </c>
      <c r="Q1180">
        <v>213</v>
      </c>
      <c r="R1180">
        <v>157</v>
      </c>
    </row>
    <row r="1181" spans="1:18">
      <c r="A1181" t="s">
        <v>6408</v>
      </c>
      <c r="B1181">
        <v>1</v>
      </c>
      <c r="C1181" t="s">
        <v>6409</v>
      </c>
      <c r="D1181" t="s">
        <v>20</v>
      </c>
      <c r="E1181" t="s">
        <v>20</v>
      </c>
      <c r="F1181" t="s">
        <v>13042</v>
      </c>
      <c r="G1181">
        <v>678</v>
      </c>
      <c r="H1181" t="s">
        <v>187</v>
      </c>
      <c r="J1181" t="s">
        <v>187</v>
      </c>
      <c r="L1181">
        <v>6</v>
      </c>
      <c r="M1181">
        <v>1</v>
      </c>
      <c r="N1181">
        <v>12</v>
      </c>
      <c r="O1181">
        <v>7.4</v>
      </c>
      <c r="P1181">
        <v>0</v>
      </c>
      <c r="Q1181">
        <v>378</v>
      </c>
      <c r="R1181">
        <v>528</v>
      </c>
    </row>
    <row r="1182" spans="1:18">
      <c r="A1182" t="s">
        <v>6491</v>
      </c>
      <c r="B1182">
        <v>1</v>
      </c>
      <c r="C1182" t="s">
        <v>1104</v>
      </c>
      <c r="D1182" t="s">
        <v>20</v>
      </c>
      <c r="E1182" t="s">
        <v>20</v>
      </c>
      <c r="F1182" t="s">
        <v>13042</v>
      </c>
      <c r="G1182">
        <v>678</v>
      </c>
      <c r="H1182" t="s">
        <v>187</v>
      </c>
      <c r="J1182" t="s">
        <v>187</v>
      </c>
      <c r="L1182">
        <v>4</v>
      </c>
      <c r="M1182">
        <v>1</v>
      </c>
      <c r="N1182">
        <v>11</v>
      </c>
      <c r="O1182">
        <v>9.4</v>
      </c>
      <c r="P1182">
        <v>0</v>
      </c>
      <c r="Q1182">
        <v>193</v>
      </c>
      <c r="R1182">
        <v>379</v>
      </c>
    </row>
    <row r="1183" spans="1:18">
      <c r="A1183" t="s">
        <v>6498</v>
      </c>
      <c r="B1183">
        <v>1</v>
      </c>
      <c r="C1183" t="s">
        <v>6499</v>
      </c>
      <c r="D1183" t="s">
        <v>20</v>
      </c>
      <c r="E1183" t="s">
        <v>20</v>
      </c>
      <c r="F1183" t="s">
        <v>13042</v>
      </c>
      <c r="G1183">
        <v>678</v>
      </c>
      <c r="H1183" t="s">
        <v>187</v>
      </c>
      <c r="J1183" t="s">
        <v>187</v>
      </c>
      <c r="L1183">
        <v>8</v>
      </c>
      <c r="M1183">
        <v>1</v>
      </c>
      <c r="N1183">
        <v>11</v>
      </c>
      <c r="O1183">
        <v>10</v>
      </c>
      <c r="P1183">
        <v>0</v>
      </c>
      <c r="Q1183">
        <v>131</v>
      </c>
      <c r="R1183">
        <v>214</v>
      </c>
    </row>
    <row r="1184" spans="1:18">
      <c r="A1184" t="s">
        <v>6502</v>
      </c>
      <c r="B1184">
        <v>1</v>
      </c>
      <c r="C1184" t="s">
        <v>6503</v>
      </c>
      <c r="D1184" t="s">
        <v>20</v>
      </c>
      <c r="E1184" t="s">
        <v>20</v>
      </c>
      <c r="F1184" t="s">
        <v>13042</v>
      </c>
      <c r="G1184">
        <v>678</v>
      </c>
      <c r="H1184" t="s">
        <v>187</v>
      </c>
      <c r="J1184" t="s">
        <v>187</v>
      </c>
      <c r="L1184">
        <v>2</v>
      </c>
      <c r="M1184">
        <v>1</v>
      </c>
      <c r="N1184">
        <v>11</v>
      </c>
      <c r="O1184">
        <v>5.4</v>
      </c>
      <c r="P1184">
        <v>0</v>
      </c>
      <c r="Q1184">
        <v>175</v>
      </c>
      <c r="R1184">
        <v>165</v>
      </c>
    </row>
    <row r="1185" spans="1:18">
      <c r="A1185" t="s">
        <v>6506</v>
      </c>
      <c r="B1185">
        <v>1</v>
      </c>
      <c r="C1185" t="s">
        <v>6507</v>
      </c>
      <c r="D1185" t="s">
        <v>20</v>
      </c>
      <c r="E1185" t="s">
        <v>20</v>
      </c>
      <c r="F1185" t="s">
        <v>13042</v>
      </c>
      <c r="G1185">
        <v>678</v>
      </c>
      <c r="H1185" t="s">
        <v>187</v>
      </c>
      <c r="J1185" t="s">
        <v>187</v>
      </c>
      <c r="L1185">
        <v>3</v>
      </c>
      <c r="M1185">
        <v>1</v>
      </c>
      <c r="N1185">
        <v>12</v>
      </c>
      <c r="O1185">
        <v>10</v>
      </c>
      <c r="P1185">
        <v>0</v>
      </c>
      <c r="Q1185">
        <v>220</v>
      </c>
      <c r="R1185">
        <v>235</v>
      </c>
    </row>
    <row r="1186" spans="1:18">
      <c r="A1186" t="s">
        <v>6508</v>
      </c>
      <c r="B1186">
        <v>1</v>
      </c>
      <c r="C1186" t="s">
        <v>6509</v>
      </c>
      <c r="D1186" t="s">
        <v>20</v>
      </c>
      <c r="E1186" t="s">
        <v>20</v>
      </c>
      <c r="F1186" t="s">
        <v>13042</v>
      </c>
      <c r="G1186">
        <v>678</v>
      </c>
      <c r="H1186" t="s">
        <v>187</v>
      </c>
      <c r="J1186" t="s">
        <v>187</v>
      </c>
      <c r="L1186">
        <v>6</v>
      </c>
      <c r="M1186">
        <v>1</v>
      </c>
      <c r="N1186">
        <v>11</v>
      </c>
      <c r="O1186">
        <v>8.25</v>
      </c>
      <c r="P1186">
        <v>0</v>
      </c>
      <c r="Q1186">
        <v>112</v>
      </c>
      <c r="R1186">
        <v>116</v>
      </c>
    </row>
    <row r="1187" spans="1:18">
      <c r="A1187" t="s">
        <v>6512</v>
      </c>
      <c r="B1187">
        <v>1</v>
      </c>
      <c r="C1187" t="s">
        <v>6513</v>
      </c>
      <c r="D1187" t="s">
        <v>20</v>
      </c>
      <c r="E1187" t="s">
        <v>20</v>
      </c>
      <c r="F1187" t="s">
        <v>13042</v>
      </c>
      <c r="G1187">
        <v>678</v>
      </c>
      <c r="H1187" t="s">
        <v>187</v>
      </c>
      <c r="J1187" t="s">
        <v>187</v>
      </c>
      <c r="L1187">
        <v>6</v>
      </c>
      <c r="M1187">
        <v>1</v>
      </c>
      <c r="N1187">
        <v>11</v>
      </c>
      <c r="O1187">
        <v>8.25</v>
      </c>
      <c r="P1187">
        <v>0</v>
      </c>
      <c r="Q1187">
        <v>167</v>
      </c>
      <c r="R1187">
        <v>171</v>
      </c>
    </row>
    <row r="1188" spans="1:18">
      <c r="A1188" t="s">
        <v>6534</v>
      </c>
      <c r="B1188">
        <v>1</v>
      </c>
      <c r="C1188" t="s">
        <v>6535</v>
      </c>
      <c r="D1188" t="s">
        <v>20</v>
      </c>
      <c r="E1188" t="s">
        <v>20</v>
      </c>
      <c r="F1188" t="s">
        <v>13042</v>
      </c>
      <c r="G1188">
        <v>678</v>
      </c>
      <c r="H1188" t="s">
        <v>187</v>
      </c>
      <c r="J1188" t="s">
        <v>187</v>
      </c>
      <c r="L1188">
        <v>4</v>
      </c>
      <c r="M1188">
        <v>1</v>
      </c>
      <c r="N1188">
        <v>8.25</v>
      </c>
      <c r="O1188">
        <v>7.4</v>
      </c>
      <c r="P1188">
        <v>0</v>
      </c>
      <c r="Q1188">
        <v>123</v>
      </c>
      <c r="R1188">
        <v>277</v>
      </c>
    </row>
    <row r="1189" spans="1:18">
      <c r="A1189" t="s">
        <v>6546</v>
      </c>
      <c r="B1189">
        <v>1</v>
      </c>
      <c r="C1189" t="s">
        <v>6547</v>
      </c>
      <c r="D1189" t="s">
        <v>20</v>
      </c>
      <c r="E1189" t="s">
        <v>20</v>
      </c>
      <c r="F1189" t="s">
        <v>13042</v>
      </c>
      <c r="G1189">
        <v>678</v>
      </c>
      <c r="H1189" t="s">
        <v>187</v>
      </c>
      <c r="J1189" t="s">
        <v>187</v>
      </c>
      <c r="L1189">
        <v>4</v>
      </c>
      <c r="M1189">
        <v>1</v>
      </c>
      <c r="N1189">
        <v>11</v>
      </c>
      <c r="O1189">
        <v>7.4</v>
      </c>
      <c r="P1189">
        <v>0</v>
      </c>
      <c r="Q1189">
        <v>342</v>
      </c>
      <c r="R1189">
        <v>531</v>
      </c>
    </row>
    <row r="1190" spans="1:18">
      <c r="A1190" t="s">
        <v>648</v>
      </c>
      <c r="B1190">
        <v>1</v>
      </c>
      <c r="C1190" t="s">
        <v>620</v>
      </c>
      <c r="D1190" t="s">
        <v>20</v>
      </c>
      <c r="E1190" t="s">
        <v>20</v>
      </c>
      <c r="F1190" t="s">
        <v>13042</v>
      </c>
      <c r="G1190">
        <v>678</v>
      </c>
      <c r="H1190" t="s">
        <v>187</v>
      </c>
      <c r="I1190">
        <v>70</v>
      </c>
      <c r="J1190" t="s">
        <v>187</v>
      </c>
      <c r="K1190">
        <v>51</v>
      </c>
      <c r="L1190">
        <v>3</v>
      </c>
      <c r="M1190">
        <v>1</v>
      </c>
      <c r="N1190">
        <v>12</v>
      </c>
      <c r="O1190">
        <v>8.25</v>
      </c>
      <c r="P1190">
        <v>0</v>
      </c>
      <c r="Q1190">
        <v>180</v>
      </c>
      <c r="R1190">
        <v>257</v>
      </c>
    </row>
    <row r="1191" spans="1:18">
      <c r="A1191" t="s">
        <v>6570</v>
      </c>
      <c r="B1191">
        <v>1</v>
      </c>
      <c r="C1191" t="s">
        <v>1954</v>
      </c>
      <c r="D1191" t="s">
        <v>20</v>
      </c>
      <c r="E1191" t="s">
        <v>20</v>
      </c>
      <c r="F1191" t="s">
        <v>13042</v>
      </c>
      <c r="G1191">
        <v>678</v>
      </c>
      <c r="H1191" t="s">
        <v>187</v>
      </c>
      <c r="J1191" t="s">
        <v>187</v>
      </c>
      <c r="L1191">
        <v>3</v>
      </c>
      <c r="M1191">
        <v>1</v>
      </c>
      <c r="N1191">
        <v>12</v>
      </c>
      <c r="O1191">
        <v>10</v>
      </c>
      <c r="P1191">
        <v>0</v>
      </c>
      <c r="Q1191">
        <v>145</v>
      </c>
      <c r="R1191">
        <v>220</v>
      </c>
    </row>
    <row r="1192" spans="1:18">
      <c r="A1192" t="s">
        <v>6583</v>
      </c>
      <c r="B1192">
        <v>1</v>
      </c>
      <c r="C1192" t="s">
        <v>6584</v>
      </c>
      <c r="D1192" t="s">
        <v>20</v>
      </c>
      <c r="E1192" t="s">
        <v>20</v>
      </c>
      <c r="F1192" t="s">
        <v>13042</v>
      </c>
      <c r="G1192">
        <v>678</v>
      </c>
      <c r="H1192" t="s">
        <v>187</v>
      </c>
      <c r="J1192" t="s">
        <v>187</v>
      </c>
      <c r="L1192">
        <v>4</v>
      </c>
      <c r="M1192">
        <v>1</v>
      </c>
      <c r="N1192">
        <v>10</v>
      </c>
      <c r="O1192">
        <v>6.6</v>
      </c>
      <c r="P1192">
        <v>0</v>
      </c>
      <c r="Q1192">
        <v>6</v>
      </c>
      <c r="R1192">
        <v>2</v>
      </c>
    </row>
    <row r="1193" spans="1:18">
      <c r="A1193" t="s">
        <v>7094</v>
      </c>
      <c r="B1193">
        <v>1</v>
      </c>
      <c r="C1193" t="s">
        <v>7095</v>
      </c>
      <c r="D1193" t="s">
        <v>20</v>
      </c>
      <c r="E1193" t="s">
        <v>20</v>
      </c>
      <c r="F1193" t="s">
        <v>13042</v>
      </c>
      <c r="G1193">
        <v>678</v>
      </c>
      <c r="H1193" t="s">
        <v>187</v>
      </c>
      <c r="J1193" t="s">
        <v>187</v>
      </c>
      <c r="L1193">
        <v>2</v>
      </c>
      <c r="M1193">
        <v>1</v>
      </c>
      <c r="N1193">
        <v>7</v>
      </c>
      <c r="O1193">
        <v>5.4</v>
      </c>
      <c r="P1193">
        <v>0</v>
      </c>
      <c r="Q1193">
        <v>232</v>
      </c>
      <c r="R1193">
        <v>228</v>
      </c>
    </row>
    <row r="1194" spans="1:18">
      <c r="A1194" t="s">
        <v>6626</v>
      </c>
      <c r="B1194">
        <v>1</v>
      </c>
      <c r="C1194" t="s">
        <v>6627</v>
      </c>
      <c r="D1194" t="s">
        <v>20</v>
      </c>
      <c r="E1194" t="s">
        <v>1511</v>
      </c>
      <c r="F1194" t="s">
        <v>13042</v>
      </c>
      <c r="G1194">
        <v>678</v>
      </c>
      <c r="H1194" t="s">
        <v>187</v>
      </c>
      <c r="J1194" t="s">
        <v>187</v>
      </c>
      <c r="L1194">
        <v>2</v>
      </c>
      <c r="M1194">
        <v>1</v>
      </c>
      <c r="N1194">
        <v>8.25</v>
      </c>
      <c r="O1194">
        <v>6.6</v>
      </c>
      <c r="P1194">
        <v>0</v>
      </c>
      <c r="Q1194">
        <v>233</v>
      </c>
      <c r="R1194">
        <v>236</v>
      </c>
    </row>
    <row r="1195" spans="1:18">
      <c r="A1195" t="s">
        <v>6639</v>
      </c>
      <c r="B1195">
        <v>1</v>
      </c>
      <c r="C1195" t="s">
        <v>880</v>
      </c>
      <c r="D1195" t="s">
        <v>20</v>
      </c>
      <c r="E1195" t="s">
        <v>20</v>
      </c>
      <c r="F1195" t="s">
        <v>13042</v>
      </c>
      <c r="G1195">
        <v>678</v>
      </c>
      <c r="H1195" t="s">
        <v>187</v>
      </c>
      <c r="I1195">
        <v>43</v>
      </c>
      <c r="J1195" t="s">
        <v>187</v>
      </c>
      <c r="K1195">
        <v>23</v>
      </c>
      <c r="L1195">
        <v>2</v>
      </c>
      <c r="M1195">
        <v>1</v>
      </c>
      <c r="N1195">
        <v>11</v>
      </c>
      <c r="O1195">
        <v>5.4</v>
      </c>
      <c r="P1195">
        <v>0</v>
      </c>
      <c r="Q1195">
        <v>91</v>
      </c>
      <c r="R1195">
        <v>204</v>
      </c>
    </row>
    <row r="1196" spans="1:18">
      <c r="A1196" t="s">
        <v>6691</v>
      </c>
      <c r="B1196">
        <v>1</v>
      </c>
      <c r="C1196" t="s">
        <v>6692</v>
      </c>
      <c r="D1196" t="s">
        <v>20</v>
      </c>
      <c r="E1196" t="s">
        <v>20</v>
      </c>
      <c r="F1196" t="s">
        <v>13042</v>
      </c>
      <c r="G1196">
        <v>678</v>
      </c>
      <c r="H1196" t="s">
        <v>187</v>
      </c>
      <c r="J1196" t="s">
        <v>187</v>
      </c>
      <c r="L1196">
        <v>8</v>
      </c>
      <c r="M1196">
        <v>1</v>
      </c>
      <c r="N1196">
        <v>11</v>
      </c>
      <c r="O1196">
        <v>6.6</v>
      </c>
      <c r="P1196">
        <v>0</v>
      </c>
      <c r="Q1196">
        <v>37</v>
      </c>
    </row>
    <row r="1197" spans="1:18">
      <c r="A1197" t="s">
        <v>6695</v>
      </c>
      <c r="B1197">
        <v>1</v>
      </c>
      <c r="C1197" t="s">
        <v>6696</v>
      </c>
      <c r="D1197" t="s">
        <v>20</v>
      </c>
      <c r="E1197" t="s">
        <v>20</v>
      </c>
      <c r="F1197" t="s">
        <v>13042</v>
      </c>
      <c r="G1197">
        <v>678</v>
      </c>
      <c r="H1197" t="s">
        <v>187</v>
      </c>
      <c r="J1197" t="s">
        <v>187</v>
      </c>
      <c r="L1197">
        <v>7</v>
      </c>
      <c r="M1197">
        <v>1</v>
      </c>
      <c r="N1197">
        <v>11</v>
      </c>
      <c r="O1197">
        <v>6.6</v>
      </c>
      <c r="P1197">
        <v>0</v>
      </c>
      <c r="Q1197">
        <v>65</v>
      </c>
      <c r="R1197">
        <v>54</v>
      </c>
    </row>
    <row r="1198" spans="1:18">
      <c r="A1198" t="s">
        <v>6706</v>
      </c>
      <c r="B1198">
        <v>1</v>
      </c>
      <c r="C1198" t="s">
        <v>6707</v>
      </c>
      <c r="D1198" t="s">
        <v>20</v>
      </c>
      <c r="E1198" t="s">
        <v>20</v>
      </c>
      <c r="F1198" t="s">
        <v>13042</v>
      </c>
      <c r="G1198">
        <v>678</v>
      </c>
      <c r="H1198" t="s">
        <v>187</v>
      </c>
      <c r="J1198" t="s">
        <v>187</v>
      </c>
      <c r="L1198">
        <v>7</v>
      </c>
      <c r="M1198">
        <v>1</v>
      </c>
      <c r="N1198">
        <v>11</v>
      </c>
      <c r="O1198">
        <v>7.4</v>
      </c>
      <c r="P1198">
        <v>0</v>
      </c>
      <c r="Q1198">
        <v>57</v>
      </c>
    </row>
    <row r="1199" spans="1:18">
      <c r="A1199" t="s">
        <v>6700</v>
      </c>
      <c r="B1199">
        <v>1</v>
      </c>
      <c r="C1199" t="s">
        <v>6701</v>
      </c>
      <c r="D1199" t="s">
        <v>20</v>
      </c>
      <c r="E1199" t="s">
        <v>20</v>
      </c>
      <c r="F1199" t="s">
        <v>13042</v>
      </c>
      <c r="G1199">
        <v>678</v>
      </c>
      <c r="H1199" t="s">
        <v>187</v>
      </c>
      <c r="J1199" t="s">
        <v>187</v>
      </c>
      <c r="L1199">
        <v>3</v>
      </c>
      <c r="M1199">
        <v>1</v>
      </c>
      <c r="N1199">
        <v>8.25</v>
      </c>
      <c r="O1199">
        <v>7.4</v>
      </c>
      <c r="P1199">
        <v>0</v>
      </c>
      <c r="Q1199">
        <v>111</v>
      </c>
    </row>
    <row r="1200" spans="1:18">
      <c r="A1200" t="s">
        <v>6728</v>
      </c>
      <c r="B1200">
        <v>1</v>
      </c>
      <c r="C1200" t="s">
        <v>6729</v>
      </c>
      <c r="D1200" t="s">
        <v>20</v>
      </c>
      <c r="E1200" t="s">
        <v>20</v>
      </c>
      <c r="F1200" t="s">
        <v>13042</v>
      </c>
      <c r="G1200">
        <v>678</v>
      </c>
      <c r="H1200" t="s">
        <v>187</v>
      </c>
      <c r="J1200" t="s">
        <v>187</v>
      </c>
      <c r="L1200">
        <v>3</v>
      </c>
      <c r="M1200">
        <v>1</v>
      </c>
      <c r="N1200">
        <v>8.25</v>
      </c>
      <c r="O1200">
        <v>7.4</v>
      </c>
      <c r="P1200">
        <v>0</v>
      </c>
      <c r="Q1200">
        <v>112</v>
      </c>
    </row>
    <row r="1201" spans="1:18">
      <c r="A1201" t="s">
        <v>6740</v>
      </c>
      <c r="B1201">
        <v>1</v>
      </c>
      <c r="C1201" t="s">
        <v>6741</v>
      </c>
      <c r="D1201" t="s">
        <v>20</v>
      </c>
      <c r="E1201" t="s">
        <v>20</v>
      </c>
      <c r="F1201" t="s">
        <v>13042</v>
      </c>
      <c r="G1201">
        <v>678</v>
      </c>
      <c r="H1201" t="s">
        <v>187</v>
      </c>
      <c r="J1201" t="s">
        <v>187</v>
      </c>
      <c r="L1201">
        <v>3</v>
      </c>
      <c r="M1201">
        <v>1</v>
      </c>
      <c r="N1201">
        <v>8.25</v>
      </c>
      <c r="O1201">
        <v>7.4</v>
      </c>
      <c r="P1201">
        <v>0</v>
      </c>
      <c r="Q1201">
        <v>110</v>
      </c>
    </row>
    <row r="1202" spans="1:18">
      <c r="A1202" t="s">
        <v>6766</v>
      </c>
      <c r="B1202">
        <v>1</v>
      </c>
      <c r="C1202" t="s">
        <v>6767</v>
      </c>
      <c r="D1202" t="s">
        <v>20</v>
      </c>
      <c r="E1202" t="s">
        <v>1511</v>
      </c>
      <c r="F1202" t="s">
        <v>13042</v>
      </c>
      <c r="G1202">
        <v>678</v>
      </c>
      <c r="H1202" t="s">
        <v>187</v>
      </c>
      <c r="J1202" t="s">
        <v>187</v>
      </c>
      <c r="L1202">
        <v>4</v>
      </c>
      <c r="M1202">
        <v>1</v>
      </c>
      <c r="N1202">
        <v>11</v>
      </c>
      <c r="O1202">
        <v>6.6</v>
      </c>
      <c r="P1202">
        <v>0</v>
      </c>
      <c r="Q1202">
        <v>48</v>
      </c>
      <c r="R1202">
        <v>104</v>
      </c>
    </row>
    <row r="1203" spans="1:18">
      <c r="A1203" t="s">
        <v>6772</v>
      </c>
      <c r="B1203">
        <v>1</v>
      </c>
      <c r="C1203" t="s">
        <v>6773</v>
      </c>
      <c r="D1203" t="s">
        <v>20</v>
      </c>
      <c r="E1203" t="s">
        <v>1511</v>
      </c>
      <c r="F1203" t="s">
        <v>13042</v>
      </c>
      <c r="G1203">
        <v>678</v>
      </c>
      <c r="H1203" t="s">
        <v>187</v>
      </c>
      <c r="J1203" t="s">
        <v>187</v>
      </c>
      <c r="L1203">
        <v>4</v>
      </c>
      <c r="M1203">
        <v>1</v>
      </c>
      <c r="N1203">
        <v>11</v>
      </c>
      <c r="O1203">
        <v>6.6</v>
      </c>
      <c r="P1203">
        <v>0</v>
      </c>
      <c r="Q1203">
        <v>35</v>
      </c>
      <c r="R1203">
        <v>66</v>
      </c>
    </row>
    <row r="1204" spans="1:18">
      <c r="A1204" t="s">
        <v>6823</v>
      </c>
      <c r="B1204">
        <v>1</v>
      </c>
      <c r="C1204" t="s">
        <v>6818</v>
      </c>
      <c r="D1204" t="s">
        <v>20</v>
      </c>
      <c r="E1204" t="s">
        <v>1511</v>
      </c>
      <c r="F1204" t="s">
        <v>13042</v>
      </c>
      <c r="G1204">
        <v>678</v>
      </c>
      <c r="H1204" t="s">
        <v>187</v>
      </c>
      <c r="J1204" t="s">
        <v>187</v>
      </c>
      <c r="L1204">
        <v>4</v>
      </c>
      <c r="M1204">
        <v>1</v>
      </c>
      <c r="N1204">
        <v>11</v>
      </c>
      <c r="O1204">
        <v>5.4</v>
      </c>
      <c r="P1204">
        <v>0</v>
      </c>
      <c r="Q1204">
        <v>158</v>
      </c>
      <c r="R1204">
        <v>193</v>
      </c>
    </row>
    <row r="1205" spans="1:18">
      <c r="A1205" t="s">
        <v>6817</v>
      </c>
      <c r="B1205">
        <v>1</v>
      </c>
      <c r="C1205" t="s">
        <v>6818</v>
      </c>
      <c r="D1205" t="s">
        <v>20</v>
      </c>
      <c r="E1205" t="s">
        <v>1511</v>
      </c>
      <c r="F1205" t="s">
        <v>13042</v>
      </c>
      <c r="G1205">
        <v>678</v>
      </c>
      <c r="H1205" t="s">
        <v>187</v>
      </c>
      <c r="J1205" t="s">
        <v>187</v>
      </c>
      <c r="L1205">
        <v>4</v>
      </c>
      <c r="M1205">
        <v>1</v>
      </c>
      <c r="N1205">
        <v>11</v>
      </c>
      <c r="O1205">
        <v>5.4</v>
      </c>
      <c r="P1205">
        <v>0</v>
      </c>
      <c r="Q1205">
        <v>101</v>
      </c>
      <c r="R1205">
        <v>114</v>
      </c>
    </row>
    <row r="1206" spans="1:18">
      <c r="A1206" t="s">
        <v>6789</v>
      </c>
      <c r="B1206">
        <v>1</v>
      </c>
      <c r="C1206" t="s">
        <v>6790</v>
      </c>
      <c r="D1206" t="s">
        <v>20</v>
      </c>
      <c r="E1206" t="s">
        <v>20</v>
      </c>
      <c r="F1206" t="s">
        <v>13042</v>
      </c>
      <c r="G1206">
        <v>678</v>
      </c>
      <c r="H1206" t="s">
        <v>187</v>
      </c>
      <c r="J1206" t="s">
        <v>187</v>
      </c>
      <c r="L1206">
        <v>40</v>
      </c>
      <c r="M1206">
        <v>1</v>
      </c>
      <c r="N1206">
        <v>10</v>
      </c>
      <c r="O1206">
        <v>6.6</v>
      </c>
      <c r="P1206">
        <v>0</v>
      </c>
    </row>
    <row r="1207" spans="1:18">
      <c r="A1207" t="s">
        <v>6793</v>
      </c>
      <c r="B1207">
        <v>1</v>
      </c>
      <c r="C1207" t="s">
        <v>6794</v>
      </c>
      <c r="D1207" t="s">
        <v>20</v>
      </c>
      <c r="E1207" t="s">
        <v>20</v>
      </c>
      <c r="F1207" t="s">
        <v>13042</v>
      </c>
      <c r="G1207">
        <v>678</v>
      </c>
      <c r="H1207" t="s">
        <v>187</v>
      </c>
      <c r="J1207" t="s">
        <v>187</v>
      </c>
      <c r="L1207">
        <v>4</v>
      </c>
      <c r="M1207">
        <v>1</v>
      </c>
      <c r="N1207">
        <v>8.25</v>
      </c>
      <c r="O1207">
        <v>7.4</v>
      </c>
      <c r="P1207">
        <v>0</v>
      </c>
      <c r="Q1207">
        <v>96</v>
      </c>
      <c r="R1207">
        <v>279</v>
      </c>
    </row>
    <row r="1208" spans="1:18">
      <c r="A1208" t="s">
        <v>6800</v>
      </c>
      <c r="B1208">
        <v>1</v>
      </c>
      <c r="C1208" t="s">
        <v>6801</v>
      </c>
      <c r="D1208" t="s">
        <v>20</v>
      </c>
      <c r="E1208" t="s">
        <v>1511</v>
      </c>
      <c r="F1208" t="s">
        <v>13042</v>
      </c>
      <c r="G1208">
        <v>678</v>
      </c>
      <c r="H1208" t="s">
        <v>187</v>
      </c>
      <c r="J1208" t="s">
        <v>187</v>
      </c>
      <c r="L1208">
        <v>6</v>
      </c>
      <c r="M1208">
        <v>1</v>
      </c>
      <c r="N1208">
        <v>11</v>
      </c>
      <c r="O1208">
        <v>7.4</v>
      </c>
      <c r="P1208">
        <v>0</v>
      </c>
      <c r="Q1208">
        <v>61</v>
      </c>
      <c r="R1208">
        <v>110</v>
      </c>
    </row>
    <row r="1209" spans="1:18">
      <c r="A1209" t="s">
        <v>6806</v>
      </c>
      <c r="B1209">
        <v>1</v>
      </c>
      <c r="C1209" t="s">
        <v>6807</v>
      </c>
      <c r="D1209" t="s">
        <v>20</v>
      </c>
      <c r="E1209" t="s">
        <v>1511</v>
      </c>
      <c r="F1209" t="s">
        <v>13042</v>
      </c>
      <c r="G1209">
        <v>678</v>
      </c>
      <c r="H1209" t="s">
        <v>187</v>
      </c>
      <c r="J1209" t="s">
        <v>187</v>
      </c>
      <c r="L1209">
        <v>4</v>
      </c>
      <c r="M1209">
        <v>1</v>
      </c>
      <c r="N1209">
        <v>10</v>
      </c>
      <c r="O1209">
        <v>6.6</v>
      </c>
      <c r="P1209">
        <v>0</v>
      </c>
      <c r="Q1209">
        <v>110</v>
      </c>
      <c r="R1209">
        <v>24</v>
      </c>
    </row>
    <row r="1210" spans="1:18">
      <c r="A1210" t="s">
        <v>6815</v>
      </c>
      <c r="B1210">
        <v>1</v>
      </c>
      <c r="C1210" t="s">
        <v>1947</v>
      </c>
      <c r="D1210" t="s">
        <v>20</v>
      </c>
      <c r="E1210" t="s">
        <v>20</v>
      </c>
      <c r="F1210" t="s">
        <v>13042</v>
      </c>
      <c r="G1210">
        <v>678</v>
      </c>
      <c r="H1210" t="s">
        <v>187</v>
      </c>
      <c r="J1210" t="s">
        <v>187</v>
      </c>
      <c r="L1210">
        <v>3</v>
      </c>
      <c r="M1210">
        <v>1</v>
      </c>
      <c r="N1210">
        <v>12</v>
      </c>
      <c r="O1210">
        <v>10</v>
      </c>
      <c r="P1210">
        <v>0</v>
      </c>
      <c r="Q1210">
        <v>85</v>
      </c>
      <c r="R1210">
        <v>136</v>
      </c>
    </row>
    <row r="1211" spans="1:18">
      <c r="A1211" t="s">
        <v>6863</v>
      </c>
      <c r="B1211">
        <v>1</v>
      </c>
      <c r="C1211" t="s">
        <v>6864</v>
      </c>
      <c r="D1211" t="s">
        <v>20</v>
      </c>
      <c r="E1211" t="s">
        <v>20</v>
      </c>
      <c r="F1211" t="s">
        <v>13042</v>
      </c>
      <c r="G1211">
        <v>678</v>
      </c>
      <c r="H1211" t="s">
        <v>187</v>
      </c>
      <c r="J1211" t="s">
        <v>187</v>
      </c>
      <c r="L1211">
        <v>3</v>
      </c>
      <c r="M1211">
        <v>1</v>
      </c>
      <c r="N1211">
        <v>12</v>
      </c>
      <c r="O1211">
        <v>10</v>
      </c>
      <c r="P1211">
        <v>0</v>
      </c>
      <c r="Q1211">
        <v>263</v>
      </c>
      <c r="R1211">
        <v>235</v>
      </c>
    </row>
    <row r="1212" spans="1:18">
      <c r="A1212" t="s">
        <v>6867</v>
      </c>
      <c r="B1212">
        <v>1</v>
      </c>
      <c r="C1212" t="s">
        <v>6868</v>
      </c>
      <c r="D1212" t="s">
        <v>20</v>
      </c>
      <c r="E1212" t="s">
        <v>1511</v>
      </c>
      <c r="F1212" t="s">
        <v>13042</v>
      </c>
      <c r="G1212">
        <v>678</v>
      </c>
      <c r="H1212" t="s">
        <v>187</v>
      </c>
      <c r="J1212" t="s">
        <v>187</v>
      </c>
      <c r="L1212">
        <v>6</v>
      </c>
      <c r="M1212">
        <v>1</v>
      </c>
      <c r="N1212">
        <v>11</v>
      </c>
      <c r="O1212">
        <v>7.4</v>
      </c>
      <c r="P1212">
        <v>0</v>
      </c>
      <c r="Q1212">
        <v>71</v>
      </c>
      <c r="R1212">
        <v>94</v>
      </c>
    </row>
    <row r="1213" spans="1:18">
      <c r="A1213" t="s">
        <v>6922</v>
      </c>
      <c r="B1213">
        <v>1</v>
      </c>
      <c r="C1213" t="s">
        <v>6923</v>
      </c>
      <c r="D1213" t="s">
        <v>20</v>
      </c>
      <c r="E1213" t="s">
        <v>20</v>
      </c>
      <c r="F1213" t="s">
        <v>13042</v>
      </c>
      <c r="G1213">
        <v>678</v>
      </c>
      <c r="H1213" t="s">
        <v>187</v>
      </c>
      <c r="J1213" t="s">
        <v>187</v>
      </c>
      <c r="L1213">
        <v>10</v>
      </c>
      <c r="M1213">
        <v>1</v>
      </c>
      <c r="N1213">
        <v>11</v>
      </c>
      <c r="O1213">
        <v>8.25</v>
      </c>
      <c r="P1213">
        <v>0</v>
      </c>
      <c r="Q1213">
        <v>24</v>
      </c>
      <c r="R1213">
        <v>27</v>
      </c>
    </row>
    <row r="1214" spans="1:18">
      <c r="A1214" t="s">
        <v>6934</v>
      </c>
      <c r="B1214">
        <v>1</v>
      </c>
      <c r="C1214" t="s">
        <v>6935</v>
      </c>
      <c r="D1214" t="s">
        <v>20</v>
      </c>
      <c r="E1214" t="s">
        <v>1511</v>
      </c>
      <c r="F1214" t="s">
        <v>13042</v>
      </c>
      <c r="G1214">
        <v>678</v>
      </c>
      <c r="H1214" t="s">
        <v>187</v>
      </c>
      <c r="J1214" t="s">
        <v>187</v>
      </c>
      <c r="L1214">
        <v>4</v>
      </c>
      <c r="M1214">
        <v>1</v>
      </c>
      <c r="N1214">
        <v>11</v>
      </c>
      <c r="O1214">
        <v>5.4</v>
      </c>
      <c r="P1214">
        <v>0</v>
      </c>
      <c r="Q1214">
        <v>101</v>
      </c>
      <c r="R1214">
        <v>114</v>
      </c>
    </row>
    <row r="1215" spans="1:18">
      <c r="A1215" t="s">
        <v>6939</v>
      </c>
      <c r="B1215">
        <v>1</v>
      </c>
      <c r="C1215" t="s">
        <v>6935</v>
      </c>
      <c r="D1215" t="s">
        <v>20</v>
      </c>
      <c r="E1215" t="s">
        <v>1511</v>
      </c>
      <c r="F1215" t="s">
        <v>13042</v>
      </c>
      <c r="G1215">
        <v>678</v>
      </c>
      <c r="H1215" t="s">
        <v>187</v>
      </c>
      <c r="J1215" t="s">
        <v>187</v>
      </c>
      <c r="L1215">
        <v>4</v>
      </c>
      <c r="M1215">
        <v>1</v>
      </c>
      <c r="N1215">
        <v>11</v>
      </c>
      <c r="O1215">
        <v>5.4</v>
      </c>
      <c r="P1215">
        <v>0</v>
      </c>
      <c r="Q1215">
        <v>158</v>
      </c>
      <c r="R1215">
        <v>193</v>
      </c>
    </row>
    <row r="1216" spans="1:18">
      <c r="A1216" t="s">
        <v>6966</v>
      </c>
      <c r="B1216">
        <v>1</v>
      </c>
      <c r="C1216" t="s">
        <v>6967</v>
      </c>
      <c r="D1216" t="s">
        <v>20</v>
      </c>
      <c r="E1216" t="s">
        <v>20</v>
      </c>
      <c r="F1216" t="s">
        <v>13042</v>
      </c>
      <c r="G1216">
        <v>678</v>
      </c>
      <c r="H1216" t="s">
        <v>187</v>
      </c>
      <c r="J1216" t="s">
        <v>187</v>
      </c>
      <c r="L1216">
        <v>4</v>
      </c>
      <c r="M1216">
        <v>1</v>
      </c>
      <c r="N1216">
        <v>11</v>
      </c>
      <c r="O1216">
        <v>4.75</v>
      </c>
      <c r="P1216">
        <v>0</v>
      </c>
      <c r="Q1216">
        <v>6</v>
      </c>
    </row>
    <row r="1217" spans="1:18">
      <c r="A1217" t="s">
        <v>6974</v>
      </c>
      <c r="B1217">
        <v>1</v>
      </c>
      <c r="C1217" t="s">
        <v>6975</v>
      </c>
      <c r="D1217" t="s">
        <v>20</v>
      </c>
      <c r="E1217" t="s">
        <v>20</v>
      </c>
      <c r="F1217" t="s">
        <v>13042</v>
      </c>
      <c r="G1217">
        <v>678</v>
      </c>
      <c r="H1217" t="s">
        <v>187</v>
      </c>
      <c r="J1217" t="s">
        <v>187</v>
      </c>
      <c r="L1217">
        <v>4</v>
      </c>
      <c r="M1217">
        <v>1</v>
      </c>
      <c r="N1217">
        <v>7.4</v>
      </c>
      <c r="O1217">
        <v>8.25</v>
      </c>
      <c r="P1217">
        <v>0</v>
      </c>
      <c r="Q1217">
        <v>343</v>
      </c>
      <c r="R1217">
        <v>321</v>
      </c>
    </row>
    <row r="1218" spans="1:18">
      <c r="A1218" t="s">
        <v>6978</v>
      </c>
      <c r="B1218">
        <v>1</v>
      </c>
      <c r="C1218" t="s">
        <v>6979</v>
      </c>
      <c r="D1218" t="s">
        <v>20</v>
      </c>
      <c r="E1218" t="s">
        <v>20</v>
      </c>
      <c r="F1218" t="s">
        <v>13042</v>
      </c>
      <c r="G1218">
        <v>678</v>
      </c>
      <c r="H1218" t="s">
        <v>187</v>
      </c>
      <c r="J1218" t="s">
        <v>187</v>
      </c>
      <c r="L1218">
        <v>4</v>
      </c>
      <c r="M1218">
        <v>1</v>
      </c>
      <c r="N1218">
        <v>7.4</v>
      </c>
      <c r="O1218">
        <v>8.25</v>
      </c>
      <c r="P1218">
        <v>0</v>
      </c>
      <c r="Q1218">
        <v>232</v>
      </c>
      <c r="R1218">
        <v>486</v>
      </c>
    </row>
    <row r="1219" spans="1:18">
      <c r="A1219" t="s">
        <v>6984</v>
      </c>
      <c r="B1219">
        <v>1</v>
      </c>
      <c r="C1219" t="s">
        <v>6985</v>
      </c>
      <c r="D1219" t="s">
        <v>20</v>
      </c>
      <c r="E1219" t="s">
        <v>20</v>
      </c>
      <c r="F1219" t="s">
        <v>13042</v>
      </c>
      <c r="G1219">
        <v>678</v>
      </c>
      <c r="H1219" t="s">
        <v>187</v>
      </c>
      <c r="J1219" t="s">
        <v>187</v>
      </c>
      <c r="L1219">
        <v>8</v>
      </c>
      <c r="M1219">
        <v>1</v>
      </c>
      <c r="N1219">
        <v>11</v>
      </c>
      <c r="O1219">
        <v>10</v>
      </c>
      <c r="P1219">
        <v>0</v>
      </c>
      <c r="Q1219">
        <v>89</v>
      </c>
      <c r="R1219">
        <v>143</v>
      </c>
    </row>
    <row r="1220" spans="1:18">
      <c r="A1220" t="s">
        <v>6987</v>
      </c>
      <c r="B1220">
        <v>1</v>
      </c>
      <c r="C1220" t="s">
        <v>6988</v>
      </c>
      <c r="D1220" t="s">
        <v>20</v>
      </c>
      <c r="E1220" t="s">
        <v>20</v>
      </c>
      <c r="F1220" t="s">
        <v>13042</v>
      </c>
      <c r="G1220">
        <v>678</v>
      </c>
      <c r="H1220" t="s">
        <v>187</v>
      </c>
      <c r="J1220" t="s">
        <v>187</v>
      </c>
      <c r="L1220">
        <v>4</v>
      </c>
      <c r="M1220">
        <v>1</v>
      </c>
      <c r="N1220">
        <v>11</v>
      </c>
      <c r="O1220">
        <v>7.4</v>
      </c>
      <c r="P1220">
        <v>0</v>
      </c>
      <c r="Q1220">
        <v>363</v>
      </c>
      <c r="R1220">
        <v>551</v>
      </c>
    </row>
    <row r="1221" spans="1:18">
      <c r="A1221" t="s">
        <v>6999</v>
      </c>
      <c r="B1221">
        <v>1</v>
      </c>
      <c r="C1221" t="s">
        <v>7000</v>
      </c>
      <c r="D1221" t="s">
        <v>20</v>
      </c>
      <c r="E1221" t="s">
        <v>20</v>
      </c>
      <c r="F1221" t="s">
        <v>13042</v>
      </c>
      <c r="G1221">
        <v>678</v>
      </c>
      <c r="H1221" t="s">
        <v>187</v>
      </c>
      <c r="J1221" t="s">
        <v>187</v>
      </c>
      <c r="L1221">
        <v>4</v>
      </c>
      <c r="M1221">
        <v>1</v>
      </c>
      <c r="N1221">
        <v>11</v>
      </c>
      <c r="O1221">
        <v>10</v>
      </c>
      <c r="P1221">
        <v>0</v>
      </c>
      <c r="Q1221">
        <v>360</v>
      </c>
      <c r="R1221">
        <v>497</v>
      </c>
    </row>
    <row r="1222" spans="1:18">
      <c r="A1222" t="s">
        <v>7004</v>
      </c>
      <c r="B1222">
        <v>1</v>
      </c>
      <c r="C1222" t="s">
        <v>7005</v>
      </c>
      <c r="D1222" t="s">
        <v>20</v>
      </c>
      <c r="E1222" t="s">
        <v>20</v>
      </c>
      <c r="F1222" t="s">
        <v>13042</v>
      </c>
      <c r="G1222">
        <v>678</v>
      </c>
      <c r="H1222" t="s">
        <v>187</v>
      </c>
      <c r="J1222" t="s">
        <v>187</v>
      </c>
      <c r="L1222">
        <v>4</v>
      </c>
      <c r="M1222">
        <v>1</v>
      </c>
      <c r="N1222">
        <v>11</v>
      </c>
      <c r="O1222">
        <v>7.4</v>
      </c>
      <c r="P1222">
        <v>0</v>
      </c>
      <c r="Q1222">
        <v>201</v>
      </c>
      <c r="R1222">
        <v>307</v>
      </c>
    </row>
    <row r="1223" spans="1:18">
      <c r="A1223" t="s">
        <v>7018</v>
      </c>
      <c r="B1223">
        <v>1</v>
      </c>
      <c r="C1223" t="s">
        <v>1003</v>
      </c>
      <c r="D1223" t="s">
        <v>20</v>
      </c>
      <c r="E1223" t="s">
        <v>20</v>
      </c>
      <c r="F1223" t="s">
        <v>13042</v>
      </c>
      <c r="G1223">
        <v>678</v>
      </c>
      <c r="H1223" t="s">
        <v>187</v>
      </c>
      <c r="J1223" t="s">
        <v>187</v>
      </c>
      <c r="L1223">
        <v>4</v>
      </c>
      <c r="M1223">
        <v>1</v>
      </c>
      <c r="N1223">
        <v>11</v>
      </c>
      <c r="O1223">
        <v>4.75</v>
      </c>
      <c r="P1223">
        <v>0</v>
      </c>
      <c r="Q1223">
        <v>8</v>
      </c>
    </row>
    <row r="1224" spans="1:18">
      <c r="A1224" t="s">
        <v>7042</v>
      </c>
      <c r="B1224">
        <v>1</v>
      </c>
      <c r="C1224" t="s">
        <v>7043</v>
      </c>
      <c r="D1224" t="s">
        <v>20</v>
      </c>
      <c r="E1224" t="s">
        <v>20</v>
      </c>
      <c r="F1224" t="s">
        <v>13042</v>
      </c>
      <c r="G1224">
        <v>678</v>
      </c>
      <c r="H1224" t="s">
        <v>187</v>
      </c>
      <c r="J1224" t="s">
        <v>187</v>
      </c>
      <c r="L1224">
        <v>4</v>
      </c>
      <c r="M1224">
        <v>1</v>
      </c>
      <c r="N1224">
        <v>7.4</v>
      </c>
      <c r="O1224">
        <v>8.25</v>
      </c>
      <c r="P1224">
        <v>0</v>
      </c>
      <c r="Q1224">
        <v>153</v>
      </c>
      <c r="R1224">
        <v>250</v>
      </c>
    </row>
    <row r="1225" spans="1:18">
      <c r="A1225" t="s">
        <v>7045</v>
      </c>
      <c r="B1225">
        <v>1</v>
      </c>
      <c r="C1225" t="s">
        <v>7046</v>
      </c>
      <c r="D1225" t="s">
        <v>20</v>
      </c>
      <c r="E1225" t="s">
        <v>20</v>
      </c>
      <c r="F1225" t="s">
        <v>13042</v>
      </c>
      <c r="G1225">
        <v>678</v>
      </c>
      <c r="H1225" t="s">
        <v>187</v>
      </c>
      <c r="J1225" t="s">
        <v>187</v>
      </c>
      <c r="L1225">
        <v>4</v>
      </c>
      <c r="M1225">
        <v>1</v>
      </c>
      <c r="N1225">
        <v>7.4</v>
      </c>
      <c r="O1225">
        <v>8.25</v>
      </c>
      <c r="P1225">
        <v>0</v>
      </c>
      <c r="Q1225">
        <v>318</v>
      </c>
      <c r="R1225">
        <v>299</v>
      </c>
    </row>
    <row r="1226" spans="1:18">
      <c r="A1226" t="s">
        <v>7049</v>
      </c>
      <c r="B1226">
        <v>1</v>
      </c>
      <c r="C1226" t="s">
        <v>7050</v>
      </c>
      <c r="D1226" t="s">
        <v>20</v>
      </c>
      <c r="E1226" t="s">
        <v>20</v>
      </c>
      <c r="F1226" t="s">
        <v>13042</v>
      </c>
      <c r="G1226">
        <v>678</v>
      </c>
      <c r="H1226" t="s">
        <v>187</v>
      </c>
      <c r="J1226" t="s">
        <v>187</v>
      </c>
      <c r="L1226">
        <v>4</v>
      </c>
      <c r="M1226">
        <v>1</v>
      </c>
      <c r="N1226">
        <v>10</v>
      </c>
      <c r="O1226">
        <v>6.6</v>
      </c>
      <c r="P1226">
        <v>0</v>
      </c>
      <c r="Q1226">
        <v>118</v>
      </c>
      <c r="R1226">
        <v>22</v>
      </c>
    </row>
    <row r="1227" spans="1:18">
      <c r="A1227" t="s">
        <v>7098</v>
      </c>
      <c r="B1227">
        <v>1</v>
      </c>
      <c r="C1227" t="s">
        <v>7099</v>
      </c>
      <c r="D1227" t="s">
        <v>20</v>
      </c>
      <c r="E1227" t="s">
        <v>20</v>
      </c>
      <c r="F1227" t="s">
        <v>13042</v>
      </c>
      <c r="G1227">
        <v>678</v>
      </c>
      <c r="H1227" t="s">
        <v>187</v>
      </c>
      <c r="J1227" t="s">
        <v>187</v>
      </c>
      <c r="L1227">
        <v>10</v>
      </c>
      <c r="M1227">
        <v>1</v>
      </c>
      <c r="N1227">
        <v>11</v>
      </c>
      <c r="O1227">
        <v>8.25</v>
      </c>
      <c r="P1227">
        <v>0</v>
      </c>
      <c r="Q1227">
        <v>25</v>
      </c>
      <c r="R1227">
        <v>27</v>
      </c>
    </row>
    <row r="1228" spans="1:18">
      <c r="A1228" t="s">
        <v>7102</v>
      </c>
      <c r="B1228">
        <v>1</v>
      </c>
      <c r="C1228" t="s">
        <v>7103</v>
      </c>
      <c r="D1228" t="s">
        <v>20</v>
      </c>
      <c r="E1228" t="s">
        <v>20</v>
      </c>
      <c r="F1228" t="s">
        <v>13042</v>
      </c>
      <c r="G1228">
        <v>678</v>
      </c>
      <c r="H1228" t="s">
        <v>187</v>
      </c>
      <c r="J1228" t="s">
        <v>187</v>
      </c>
      <c r="L1228">
        <v>10</v>
      </c>
      <c r="M1228">
        <v>1</v>
      </c>
      <c r="N1228">
        <v>11</v>
      </c>
      <c r="O1228">
        <v>8.25</v>
      </c>
      <c r="P1228">
        <v>0</v>
      </c>
      <c r="Q1228">
        <v>181</v>
      </c>
      <c r="R1228">
        <v>210</v>
      </c>
    </row>
    <row r="1229" spans="1:18">
      <c r="A1229" t="s">
        <v>7106</v>
      </c>
      <c r="B1229">
        <v>1</v>
      </c>
      <c r="C1229" t="s">
        <v>7107</v>
      </c>
      <c r="D1229" t="s">
        <v>20</v>
      </c>
      <c r="E1229" t="s">
        <v>20</v>
      </c>
      <c r="F1229" t="s">
        <v>13042</v>
      </c>
      <c r="G1229">
        <v>678</v>
      </c>
      <c r="H1229" t="s">
        <v>187</v>
      </c>
      <c r="I1229">
        <v>50</v>
      </c>
      <c r="J1229" t="s">
        <v>187</v>
      </c>
      <c r="K1229">
        <v>50</v>
      </c>
      <c r="L1229">
        <v>4</v>
      </c>
      <c r="M1229">
        <v>1</v>
      </c>
      <c r="N1229">
        <v>11</v>
      </c>
      <c r="O1229">
        <v>5.4</v>
      </c>
      <c r="P1229">
        <v>0</v>
      </c>
      <c r="Q1229">
        <v>101</v>
      </c>
      <c r="R1229">
        <v>114</v>
      </c>
    </row>
    <row r="1230" spans="1:18">
      <c r="A1230" t="s">
        <v>7109</v>
      </c>
      <c r="B1230">
        <v>1</v>
      </c>
      <c r="C1230" t="s">
        <v>7107</v>
      </c>
      <c r="D1230" t="s">
        <v>20</v>
      </c>
      <c r="E1230" t="s">
        <v>20</v>
      </c>
      <c r="F1230" t="s">
        <v>13042</v>
      </c>
      <c r="G1230">
        <v>678</v>
      </c>
      <c r="H1230" t="s">
        <v>187</v>
      </c>
      <c r="I1230">
        <v>50</v>
      </c>
      <c r="J1230" t="s">
        <v>187</v>
      </c>
      <c r="K1230">
        <v>50</v>
      </c>
      <c r="L1230">
        <v>4</v>
      </c>
      <c r="M1230">
        <v>1</v>
      </c>
      <c r="N1230">
        <v>11</v>
      </c>
      <c r="O1230">
        <v>5.4</v>
      </c>
      <c r="P1230">
        <v>0</v>
      </c>
      <c r="Q1230">
        <v>160</v>
      </c>
      <c r="R1230">
        <v>193</v>
      </c>
    </row>
    <row r="1231" spans="1:18">
      <c r="A1231" t="s">
        <v>7111</v>
      </c>
      <c r="B1231">
        <v>1</v>
      </c>
      <c r="C1231" t="s">
        <v>7112</v>
      </c>
      <c r="D1231" t="s">
        <v>20</v>
      </c>
      <c r="E1231" t="s">
        <v>20</v>
      </c>
      <c r="F1231" t="s">
        <v>13042</v>
      </c>
      <c r="G1231">
        <v>678</v>
      </c>
      <c r="H1231" t="s">
        <v>187</v>
      </c>
      <c r="J1231" t="s">
        <v>187</v>
      </c>
      <c r="L1231">
        <v>4</v>
      </c>
      <c r="M1231">
        <v>1</v>
      </c>
      <c r="N1231">
        <v>11</v>
      </c>
      <c r="O1231">
        <v>6.6</v>
      </c>
      <c r="P1231">
        <v>0</v>
      </c>
      <c r="Q1231">
        <v>40</v>
      </c>
      <c r="R1231">
        <v>61</v>
      </c>
    </row>
    <row r="1232" spans="1:18">
      <c r="A1232" t="s">
        <v>7115</v>
      </c>
      <c r="B1232">
        <v>1</v>
      </c>
      <c r="C1232" t="s">
        <v>7116</v>
      </c>
      <c r="D1232" t="s">
        <v>20</v>
      </c>
      <c r="E1232" t="s">
        <v>20</v>
      </c>
      <c r="F1232" t="s">
        <v>13042</v>
      </c>
      <c r="G1232">
        <v>678</v>
      </c>
      <c r="H1232" t="s">
        <v>187</v>
      </c>
      <c r="J1232" t="s">
        <v>187</v>
      </c>
      <c r="L1232">
        <v>4</v>
      </c>
      <c r="M1232">
        <v>1</v>
      </c>
      <c r="N1232">
        <v>11</v>
      </c>
      <c r="O1232">
        <v>6.6</v>
      </c>
      <c r="P1232">
        <v>0</v>
      </c>
      <c r="Q1232">
        <v>49</v>
      </c>
      <c r="R1232">
        <v>103</v>
      </c>
    </row>
    <row r="1233" spans="1:18">
      <c r="A1233" t="s">
        <v>7122</v>
      </c>
      <c r="B1233">
        <v>1</v>
      </c>
      <c r="C1233" t="s">
        <v>7123</v>
      </c>
      <c r="D1233" t="s">
        <v>20</v>
      </c>
      <c r="E1233" t="s">
        <v>20</v>
      </c>
      <c r="F1233" t="s">
        <v>13042</v>
      </c>
      <c r="G1233">
        <v>678</v>
      </c>
      <c r="H1233" t="s">
        <v>187</v>
      </c>
      <c r="J1233" t="s">
        <v>187</v>
      </c>
      <c r="L1233">
        <v>6</v>
      </c>
      <c r="M1233">
        <v>1</v>
      </c>
      <c r="N1233">
        <v>11</v>
      </c>
      <c r="O1233">
        <v>7.4</v>
      </c>
      <c r="P1233">
        <v>0</v>
      </c>
      <c r="Q1233">
        <v>78</v>
      </c>
      <c r="R1233">
        <v>119</v>
      </c>
    </row>
    <row r="1234" spans="1:18">
      <c r="A1234" t="s">
        <v>7139</v>
      </c>
      <c r="B1234">
        <v>1</v>
      </c>
      <c r="C1234" t="s">
        <v>1198</v>
      </c>
      <c r="D1234" t="s">
        <v>20</v>
      </c>
      <c r="E1234" t="s">
        <v>20</v>
      </c>
      <c r="F1234" t="s">
        <v>13042</v>
      </c>
      <c r="G1234">
        <v>678</v>
      </c>
      <c r="H1234" t="s">
        <v>187</v>
      </c>
      <c r="J1234" t="s">
        <v>187</v>
      </c>
      <c r="L1234">
        <v>2</v>
      </c>
      <c r="M1234">
        <v>1</v>
      </c>
      <c r="N1234">
        <v>11</v>
      </c>
      <c r="O1234">
        <v>5.4</v>
      </c>
      <c r="P1234">
        <v>0</v>
      </c>
      <c r="Q1234">
        <v>95</v>
      </c>
      <c r="R1234">
        <v>203</v>
      </c>
    </row>
    <row r="1235" spans="1:18">
      <c r="A1235" t="s">
        <v>7180</v>
      </c>
      <c r="B1235">
        <v>1</v>
      </c>
      <c r="C1235" t="s">
        <v>7181</v>
      </c>
      <c r="D1235" t="s">
        <v>20</v>
      </c>
      <c r="E1235" t="s">
        <v>20</v>
      </c>
      <c r="F1235" t="s">
        <v>13042</v>
      </c>
      <c r="G1235">
        <v>678</v>
      </c>
      <c r="H1235" t="s">
        <v>187</v>
      </c>
      <c r="J1235" t="s">
        <v>187</v>
      </c>
      <c r="L1235">
        <v>4</v>
      </c>
      <c r="M1235">
        <v>1</v>
      </c>
      <c r="N1235">
        <v>8.25</v>
      </c>
      <c r="O1235">
        <v>7.4</v>
      </c>
      <c r="P1235">
        <v>0</v>
      </c>
      <c r="Q1235">
        <v>118</v>
      </c>
      <c r="R1235">
        <v>294</v>
      </c>
    </row>
    <row r="1236" spans="1:18">
      <c r="A1236" t="s">
        <v>7058</v>
      </c>
      <c r="B1236">
        <v>1</v>
      </c>
      <c r="C1236" t="s">
        <v>7059</v>
      </c>
      <c r="D1236" t="s">
        <v>20</v>
      </c>
      <c r="E1236" t="s">
        <v>20</v>
      </c>
      <c r="F1236" t="s">
        <v>13043</v>
      </c>
      <c r="G1236">
        <v>707</v>
      </c>
      <c r="H1236" t="s">
        <v>337</v>
      </c>
      <c r="J1236" t="s">
        <v>337</v>
      </c>
      <c r="L1236">
        <v>6</v>
      </c>
      <c r="M1236">
        <v>1</v>
      </c>
      <c r="N1236">
        <v>11</v>
      </c>
      <c r="O1236">
        <v>8.25</v>
      </c>
      <c r="P1236">
        <v>0</v>
      </c>
      <c r="Q1236">
        <v>326</v>
      </c>
      <c r="R1236">
        <v>590</v>
      </c>
    </row>
    <row r="1237" spans="1:18">
      <c r="A1237" t="s">
        <v>7201</v>
      </c>
      <c r="B1237">
        <v>1</v>
      </c>
      <c r="C1237" t="s">
        <v>7202</v>
      </c>
      <c r="D1237" t="s">
        <v>20</v>
      </c>
      <c r="E1237" t="s">
        <v>20</v>
      </c>
      <c r="F1237" t="s">
        <v>13043</v>
      </c>
      <c r="G1237">
        <v>707</v>
      </c>
      <c r="H1237" t="s">
        <v>337</v>
      </c>
      <c r="J1237" t="s">
        <v>337</v>
      </c>
      <c r="L1237">
        <v>6</v>
      </c>
      <c r="M1237">
        <v>1</v>
      </c>
      <c r="N1237">
        <v>11</v>
      </c>
      <c r="O1237">
        <v>8.25</v>
      </c>
      <c r="P1237">
        <v>0</v>
      </c>
      <c r="Q1237">
        <v>438</v>
      </c>
      <c r="R1237">
        <v>479</v>
      </c>
    </row>
    <row r="1238" spans="1:18">
      <c r="A1238" t="s">
        <v>7237</v>
      </c>
      <c r="B1238">
        <v>1</v>
      </c>
      <c r="C1238" t="s">
        <v>7238</v>
      </c>
      <c r="D1238" t="s">
        <v>20</v>
      </c>
      <c r="E1238" t="s">
        <v>20</v>
      </c>
      <c r="F1238" t="s">
        <v>13043</v>
      </c>
      <c r="G1238">
        <v>707</v>
      </c>
      <c r="H1238" t="s">
        <v>337</v>
      </c>
      <c r="J1238" t="s">
        <v>337</v>
      </c>
      <c r="L1238">
        <v>6</v>
      </c>
      <c r="M1238">
        <v>1</v>
      </c>
      <c r="N1238">
        <v>11</v>
      </c>
      <c r="O1238">
        <v>8.25</v>
      </c>
      <c r="P1238">
        <v>0</v>
      </c>
      <c r="Q1238">
        <v>387</v>
      </c>
      <c r="R1238">
        <v>366</v>
      </c>
    </row>
    <row r="1239" spans="1:18">
      <c r="A1239" t="s">
        <v>7389</v>
      </c>
      <c r="B1239">
        <v>1</v>
      </c>
      <c r="C1239" t="s">
        <v>7390</v>
      </c>
      <c r="D1239" t="s">
        <v>20</v>
      </c>
      <c r="E1239" t="s">
        <v>20</v>
      </c>
      <c r="F1239" t="s">
        <v>13043</v>
      </c>
      <c r="G1239">
        <v>707</v>
      </c>
      <c r="H1239" t="s">
        <v>337</v>
      </c>
      <c r="J1239" t="s">
        <v>337</v>
      </c>
      <c r="L1239">
        <v>4</v>
      </c>
      <c r="M1239">
        <v>1</v>
      </c>
      <c r="N1239">
        <v>7.4</v>
      </c>
      <c r="O1239">
        <v>8.25</v>
      </c>
      <c r="P1239">
        <v>0</v>
      </c>
      <c r="Q1239">
        <v>374</v>
      </c>
      <c r="R1239">
        <v>387</v>
      </c>
    </row>
    <row r="1240" spans="1:18">
      <c r="A1240" t="s">
        <v>7392</v>
      </c>
      <c r="B1240">
        <v>1</v>
      </c>
      <c r="C1240" t="s">
        <v>7393</v>
      </c>
      <c r="D1240" t="s">
        <v>20</v>
      </c>
      <c r="E1240" t="s">
        <v>20</v>
      </c>
      <c r="F1240" t="s">
        <v>13043</v>
      </c>
      <c r="G1240">
        <v>707</v>
      </c>
      <c r="H1240" t="s">
        <v>337</v>
      </c>
      <c r="J1240" t="s">
        <v>337</v>
      </c>
      <c r="L1240">
        <v>4</v>
      </c>
      <c r="M1240">
        <v>1</v>
      </c>
      <c r="N1240">
        <v>7.4</v>
      </c>
      <c r="O1240">
        <v>8.25</v>
      </c>
      <c r="P1240">
        <v>0</v>
      </c>
      <c r="Q1240">
        <v>357</v>
      </c>
      <c r="R1240">
        <v>330</v>
      </c>
    </row>
    <row r="1241" spans="1:18">
      <c r="A1241" t="s">
        <v>7409</v>
      </c>
      <c r="B1241">
        <v>1</v>
      </c>
      <c r="C1241" t="s">
        <v>7410</v>
      </c>
      <c r="D1241" t="s">
        <v>20</v>
      </c>
      <c r="E1241" t="s">
        <v>20</v>
      </c>
      <c r="F1241" t="s">
        <v>13043</v>
      </c>
      <c r="G1241">
        <v>707</v>
      </c>
      <c r="H1241" t="s">
        <v>187</v>
      </c>
      <c r="J1241" t="s">
        <v>187</v>
      </c>
      <c r="L1241">
        <v>9</v>
      </c>
      <c r="M1241">
        <v>1</v>
      </c>
      <c r="N1241">
        <v>11</v>
      </c>
      <c r="O1241">
        <v>8.25</v>
      </c>
      <c r="P1241">
        <v>0</v>
      </c>
      <c r="Q1241">
        <v>91</v>
      </c>
      <c r="R1241">
        <v>124</v>
      </c>
    </row>
    <row r="1242" spans="1:18">
      <c r="A1242" t="s">
        <v>7510</v>
      </c>
      <c r="B1242">
        <v>1</v>
      </c>
      <c r="C1242" t="s">
        <v>7511</v>
      </c>
      <c r="D1242" t="s">
        <v>20</v>
      </c>
      <c r="E1242" t="s">
        <v>20</v>
      </c>
      <c r="F1242" t="s">
        <v>13043</v>
      </c>
      <c r="G1242">
        <v>707</v>
      </c>
      <c r="H1242" t="s">
        <v>187</v>
      </c>
      <c r="J1242" t="s">
        <v>187</v>
      </c>
      <c r="L1242">
        <v>2</v>
      </c>
      <c r="M1242">
        <v>1</v>
      </c>
      <c r="N1242">
        <v>7</v>
      </c>
      <c r="O1242">
        <v>5.4</v>
      </c>
      <c r="P1242">
        <v>0</v>
      </c>
      <c r="Q1242">
        <v>228</v>
      </c>
      <c r="R1242">
        <v>211</v>
      </c>
    </row>
    <row r="1243" spans="1:18">
      <c r="A1243" t="s">
        <v>7492</v>
      </c>
      <c r="B1243">
        <v>1</v>
      </c>
      <c r="C1243" t="s">
        <v>7493</v>
      </c>
      <c r="D1243" t="s">
        <v>20</v>
      </c>
      <c r="E1243" t="s">
        <v>20</v>
      </c>
      <c r="F1243" t="s">
        <v>13043</v>
      </c>
      <c r="G1243">
        <v>707</v>
      </c>
      <c r="H1243" t="s">
        <v>187</v>
      </c>
      <c r="J1243" t="s">
        <v>187</v>
      </c>
      <c r="L1243">
        <v>9</v>
      </c>
      <c r="M1243">
        <v>1</v>
      </c>
      <c r="N1243">
        <v>11</v>
      </c>
      <c r="O1243">
        <v>9.4</v>
      </c>
      <c r="P1243">
        <v>0</v>
      </c>
      <c r="Q1243">
        <v>90</v>
      </c>
      <c r="R1243">
        <v>31</v>
      </c>
    </row>
    <row r="1244" spans="1:18">
      <c r="A1244" t="s">
        <v>7536</v>
      </c>
      <c r="B1244">
        <v>1</v>
      </c>
      <c r="C1244" t="s">
        <v>7537</v>
      </c>
      <c r="D1244" t="s">
        <v>20</v>
      </c>
      <c r="E1244" t="s">
        <v>20</v>
      </c>
      <c r="F1244" t="s">
        <v>13043</v>
      </c>
      <c r="G1244">
        <v>707</v>
      </c>
      <c r="H1244" t="s">
        <v>187</v>
      </c>
      <c r="J1244" t="s">
        <v>187</v>
      </c>
      <c r="L1244">
        <v>4</v>
      </c>
      <c r="M1244">
        <v>1</v>
      </c>
      <c r="N1244">
        <v>7.4</v>
      </c>
      <c r="O1244">
        <v>8.25</v>
      </c>
      <c r="P1244">
        <v>0</v>
      </c>
      <c r="Q1244">
        <v>154</v>
      </c>
      <c r="R1244">
        <v>267</v>
      </c>
    </row>
    <row r="1245" spans="1:18">
      <c r="A1245" t="s">
        <v>7550</v>
      </c>
      <c r="B1245">
        <v>1</v>
      </c>
      <c r="C1245" t="s">
        <v>1192</v>
      </c>
      <c r="D1245" t="s">
        <v>20</v>
      </c>
      <c r="E1245" t="s">
        <v>20</v>
      </c>
      <c r="F1245" t="s">
        <v>13043</v>
      </c>
      <c r="G1245">
        <v>707</v>
      </c>
      <c r="H1245" t="s">
        <v>337</v>
      </c>
      <c r="J1245" t="s">
        <v>337</v>
      </c>
      <c r="L1245">
        <v>4</v>
      </c>
      <c r="M1245">
        <v>1</v>
      </c>
      <c r="N1245">
        <v>10</v>
      </c>
      <c r="O1245">
        <v>6.6</v>
      </c>
      <c r="P1245">
        <v>0</v>
      </c>
      <c r="Q1245">
        <v>122</v>
      </c>
      <c r="R1245">
        <v>53</v>
      </c>
    </row>
    <row r="1246" spans="1:18">
      <c r="A1246" t="s">
        <v>13044</v>
      </c>
      <c r="B1246">
        <v>1</v>
      </c>
      <c r="C1246" t="s">
        <v>895</v>
      </c>
      <c r="D1246" t="s">
        <v>20</v>
      </c>
      <c r="E1246" t="s">
        <v>20</v>
      </c>
      <c r="F1246" t="s">
        <v>13043</v>
      </c>
      <c r="G1246">
        <v>707</v>
      </c>
      <c r="H1246" t="s">
        <v>337</v>
      </c>
      <c r="J1246" t="s">
        <v>337</v>
      </c>
      <c r="L1246">
        <v>4</v>
      </c>
      <c r="M1246">
        <v>1</v>
      </c>
      <c r="N1246">
        <v>8.25</v>
      </c>
      <c r="O1246">
        <v>7.4</v>
      </c>
      <c r="P1246">
        <v>0</v>
      </c>
      <c r="Q1246">
        <v>112</v>
      </c>
      <c r="R1246">
        <v>298</v>
      </c>
    </row>
    <row r="1247" spans="1:18">
      <c r="A1247" t="s">
        <v>7607</v>
      </c>
      <c r="B1247">
        <v>1</v>
      </c>
      <c r="C1247" t="s">
        <v>7608</v>
      </c>
      <c r="D1247" t="s">
        <v>20</v>
      </c>
      <c r="E1247" t="s">
        <v>20</v>
      </c>
      <c r="F1247" t="s">
        <v>13043</v>
      </c>
      <c r="G1247">
        <v>707</v>
      </c>
      <c r="H1247" t="s">
        <v>187</v>
      </c>
      <c r="J1247" t="s">
        <v>187</v>
      </c>
      <c r="L1247">
        <v>6</v>
      </c>
      <c r="M1247">
        <v>1</v>
      </c>
      <c r="N1247">
        <v>11</v>
      </c>
      <c r="O1247">
        <v>8.25</v>
      </c>
      <c r="P1247">
        <v>0</v>
      </c>
      <c r="Q1247">
        <v>74</v>
      </c>
      <c r="R1247">
        <v>51</v>
      </c>
    </row>
    <row r="1248" spans="1:18">
      <c r="A1248" t="s">
        <v>7669</v>
      </c>
      <c r="B1248">
        <v>1</v>
      </c>
      <c r="C1248" t="s">
        <v>7670</v>
      </c>
      <c r="D1248" t="s">
        <v>20</v>
      </c>
      <c r="E1248" t="s">
        <v>20</v>
      </c>
      <c r="F1248" t="s">
        <v>13043</v>
      </c>
      <c r="G1248">
        <v>707</v>
      </c>
      <c r="H1248" t="s">
        <v>337</v>
      </c>
      <c r="J1248" t="s">
        <v>337</v>
      </c>
      <c r="L1248">
        <v>4</v>
      </c>
      <c r="M1248">
        <v>1</v>
      </c>
      <c r="N1248">
        <v>11</v>
      </c>
      <c r="O1248">
        <v>7.4</v>
      </c>
      <c r="P1248">
        <v>0</v>
      </c>
      <c r="Q1248">
        <v>420</v>
      </c>
      <c r="R1248">
        <v>603</v>
      </c>
    </row>
    <row r="1249" spans="1:18">
      <c r="A1249" t="s">
        <v>7630</v>
      </c>
      <c r="B1249">
        <v>1</v>
      </c>
      <c r="C1249" t="s">
        <v>7631</v>
      </c>
      <c r="D1249" t="s">
        <v>20</v>
      </c>
      <c r="E1249" t="s">
        <v>20</v>
      </c>
      <c r="F1249" t="s">
        <v>13043</v>
      </c>
      <c r="G1249">
        <v>707</v>
      </c>
      <c r="H1249" t="s">
        <v>337</v>
      </c>
      <c r="J1249" t="s">
        <v>337</v>
      </c>
      <c r="L1249">
        <v>8</v>
      </c>
      <c r="M1249">
        <v>1</v>
      </c>
      <c r="N1249">
        <v>11</v>
      </c>
      <c r="O1249">
        <v>10</v>
      </c>
      <c r="P1249">
        <v>0</v>
      </c>
      <c r="Q1249">
        <v>142</v>
      </c>
      <c r="R1249">
        <v>166</v>
      </c>
    </row>
    <row r="1250" spans="1:18">
      <c r="A1250" t="s">
        <v>7675</v>
      </c>
      <c r="B1250">
        <v>1</v>
      </c>
      <c r="C1250" t="s">
        <v>7676</v>
      </c>
      <c r="D1250" t="s">
        <v>20</v>
      </c>
      <c r="E1250" t="s">
        <v>20</v>
      </c>
      <c r="F1250" t="s">
        <v>13043</v>
      </c>
      <c r="G1250">
        <v>707</v>
      </c>
      <c r="H1250" t="s">
        <v>337</v>
      </c>
      <c r="J1250" t="s">
        <v>337</v>
      </c>
      <c r="L1250">
        <v>4</v>
      </c>
      <c r="M1250">
        <v>1</v>
      </c>
      <c r="N1250">
        <v>11</v>
      </c>
      <c r="O1250">
        <v>7.4</v>
      </c>
      <c r="P1250">
        <v>0</v>
      </c>
      <c r="Q1250">
        <v>290</v>
      </c>
      <c r="R1250">
        <v>419</v>
      </c>
    </row>
    <row r="1251" spans="1:18">
      <c r="A1251" t="s">
        <v>7680</v>
      </c>
      <c r="B1251">
        <v>1</v>
      </c>
      <c r="C1251" t="s">
        <v>7681</v>
      </c>
      <c r="D1251" t="s">
        <v>20</v>
      </c>
      <c r="E1251" t="s">
        <v>20</v>
      </c>
      <c r="F1251" t="s">
        <v>13043</v>
      </c>
      <c r="G1251">
        <v>707</v>
      </c>
      <c r="H1251" t="s">
        <v>337</v>
      </c>
      <c r="J1251" t="s">
        <v>337</v>
      </c>
      <c r="L1251">
        <v>4</v>
      </c>
      <c r="M1251">
        <v>1</v>
      </c>
      <c r="N1251">
        <v>11</v>
      </c>
      <c r="O1251">
        <v>10</v>
      </c>
      <c r="P1251">
        <v>0</v>
      </c>
      <c r="Q1251">
        <v>495</v>
      </c>
      <c r="R1251">
        <v>616</v>
      </c>
    </row>
    <row r="1252" spans="1:18">
      <c r="A1252" t="s">
        <v>7714</v>
      </c>
      <c r="B1252">
        <v>1</v>
      </c>
      <c r="C1252" t="s">
        <v>7715</v>
      </c>
      <c r="D1252" t="s">
        <v>20</v>
      </c>
      <c r="E1252" t="s">
        <v>20</v>
      </c>
      <c r="F1252" t="s">
        <v>13043</v>
      </c>
      <c r="G1252">
        <v>707</v>
      </c>
      <c r="H1252" t="s">
        <v>187</v>
      </c>
      <c r="J1252" t="s">
        <v>187</v>
      </c>
      <c r="L1252">
        <v>4</v>
      </c>
      <c r="M1252">
        <v>1</v>
      </c>
      <c r="N1252">
        <v>11</v>
      </c>
      <c r="O1252">
        <v>7.4</v>
      </c>
      <c r="P1252">
        <v>0</v>
      </c>
      <c r="Q1252">
        <v>287</v>
      </c>
      <c r="R1252">
        <v>425</v>
      </c>
    </row>
    <row r="1253" spans="1:18">
      <c r="A1253" t="s">
        <v>7718</v>
      </c>
      <c r="B1253">
        <v>1</v>
      </c>
      <c r="C1253" t="s">
        <v>7719</v>
      </c>
      <c r="D1253" t="s">
        <v>20</v>
      </c>
      <c r="E1253" t="s">
        <v>20</v>
      </c>
      <c r="F1253" t="s">
        <v>13043</v>
      </c>
      <c r="G1253">
        <v>707</v>
      </c>
      <c r="H1253" t="s">
        <v>187</v>
      </c>
      <c r="J1253" t="s">
        <v>187</v>
      </c>
      <c r="L1253">
        <v>4</v>
      </c>
      <c r="M1253">
        <v>1</v>
      </c>
      <c r="N1253">
        <v>11</v>
      </c>
      <c r="O1253">
        <v>10</v>
      </c>
      <c r="P1253">
        <v>0</v>
      </c>
      <c r="Q1253">
        <v>501</v>
      </c>
      <c r="R1253">
        <v>618</v>
      </c>
    </row>
    <row r="1254" spans="1:18">
      <c r="A1254" t="s">
        <v>7721</v>
      </c>
      <c r="B1254">
        <v>1</v>
      </c>
      <c r="C1254" t="s">
        <v>7722</v>
      </c>
      <c r="D1254" t="s">
        <v>20</v>
      </c>
      <c r="E1254" t="s">
        <v>20</v>
      </c>
      <c r="F1254" t="s">
        <v>13043</v>
      </c>
      <c r="G1254">
        <v>707</v>
      </c>
      <c r="H1254" t="s">
        <v>187</v>
      </c>
      <c r="J1254" t="s">
        <v>187</v>
      </c>
      <c r="L1254">
        <v>8</v>
      </c>
      <c r="M1254">
        <v>1</v>
      </c>
      <c r="N1254">
        <v>11</v>
      </c>
      <c r="O1254">
        <v>10</v>
      </c>
      <c r="P1254">
        <v>0</v>
      </c>
      <c r="Q1254">
        <v>159</v>
      </c>
      <c r="R1254">
        <v>192</v>
      </c>
    </row>
    <row r="1255" spans="1:18">
      <c r="A1255" t="s">
        <v>7725</v>
      </c>
      <c r="B1255">
        <v>1</v>
      </c>
      <c r="C1255" t="s">
        <v>7726</v>
      </c>
      <c r="D1255" t="s">
        <v>20</v>
      </c>
      <c r="E1255" t="s">
        <v>20</v>
      </c>
      <c r="F1255" t="s">
        <v>13043</v>
      </c>
      <c r="G1255">
        <v>707</v>
      </c>
      <c r="H1255" t="s">
        <v>187</v>
      </c>
      <c r="J1255" t="s">
        <v>187</v>
      </c>
      <c r="L1255">
        <v>4</v>
      </c>
      <c r="M1255">
        <v>1</v>
      </c>
      <c r="N1255">
        <v>11</v>
      </c>
      <c r="O1255">
        <v>7.4</v>
      </c>
      <c r="P1255">
        <v>0</v>
      </c>
      <c r="Q1255">
        <v>404</v>
      </c>
      <c r="R1255">
        <v>588</v>
      </c>
    </row>
    <row r="1256" spans="1:18">
      <c r="A1256" t="s">
        <v>7761</v>
      </c>
      <c r="B1256">
        <v>1</v>
      </c>
      <c r="C1256" t="s">
        <v>7756</v>
      </c>
      <c r="D1256" t="s">
        <v>20</v>
      </c>
      <c r="E1256" t="s">
        <v>20</v>
      </c>
      <c r="F1256" t="s">
        <v>13043</v>
      </c>
      <c r="G1256">
        <v>707</v>
      </c>
      <c r="H1256" t="s">
        <v>337</v>
      </c>
      <c r="J1256" t="s">
        <v>337</v>
      </c>
      <c r="L1256">
        <v>10</v>
      </c>
      <c r="M1256">
        <v>1</v>
      </c>
      <c r="N1256">
        <v>11</v>
      </c>
      <c r="O1256">
        <v>8.25</v>
      </c>
      <c r="P1256">
        <v>0</v>
      </c>
      <c r="Q1256">
        <v>243</v>
      </c>
      <c r="R1256">
        <v>235</v>
      </c>
    </row>
    <row r="1257" spans="1:18">
      <c r="A1257" t="s">
        <v>7780</v>
      </c>
      <c r="B1257">
        <v>1</v>
      </c>
      <c r="C1257" t="s">
        <v>7781</v>
      </c>
      <c r="D1257" t="s">
        <v>20</v>
      </c>
      <c r="E1257" t="s">
        <v>20</v>
      </c>
      <c r="F1257" t="s">
        <v>13043</v>
      </c>
      <c r="G1257">
        <v>707</v>
      </c>
      <c r="H1257" t="s">
        <v>337</v>
      </c>
      <c r="J1257" t="s">
        <v>337</v>
      </c>
      <c r="L1257">
        <v>2</v>
      </c>
      <c r="M1257">
        <v>1</v>
      </c>
      <c r="N1257">
        <v>8.25</v>
      </c>
      <c r="O1257">
        <v>6.6</v>
      </c>
      <c r="P1257">
        <v>0</v>
      </c>
      <c r="Q1257">
        <v>229</v>
      </c>
      <c r="R1257">
        <v>219</v>
      </c>
    </row>
    <row r="1258" spans="1:18">
      <c r="A1258" t="s">
        <v>7787</v>
      </c>
      <c r="B1258">
        <v>1</v>
      </c>
      <c r="C1258" t="s">
        <v>745</v>
      </c>
      <c r="D1258" t="s">
        <v>20</v>
      </c>
      <c r="E1258" t="s">
        <v>20</v>
      </c>
      <c r="F1258" t="s">
        <v>13043</v>
      </c>
      <c r="G1258">
        <v>707</v>
      </c>
      <c r="H1258" t="s">
        <v>337</v>
      </c>
      <c r="J1258" t="s">
        <v>337</v>
      </c>
      <c r="L1258">
        <v>2</v>
      </c>
      <c r="M1258">
        <v>1</v>
      </c>
      <c r="N1258">
        <v>7</v>
      </c>
      <c r="O1258">
        <v>5.4</v>
      </c>
      <c r="P1258">
        <v>0</v>
      </c>
      <c r="Q1258">
        <v>228</v>
      </c>
      <c r="R1258">
        <v>211</v>
      </c>
    </row>
    <row r="1259" spans="1:18">
      <c r="A1259" t="s">
        <v>7790</v>
      </c>
      <c r="B1259">
        <v>1</v>
      </c>
      <c r="C1259" t="s">
        <v>7791</v>
      </c>
      <c r="D1259" t="s">
        <v>20</v>
      </c>
      <c r="E1259" t="s">
        <v>20</v>
      </c>
      <c r="F1259" t="s">
        <v>13043</v>
      </c>
      <c r="G1259">
        <v>707</v>
      </c>
      <c r="H1259" t="s">
        <v>337</v>
      </c>
      <c r="J1259" t="s">
        <v>337</v>
      </c>
      <c r="L1259">
        <v>4</v>
      </c>
      <c r="M1259">
        <v>1</v>
      </c>
      <c r="N1259">
        <v>7.4</v>
      </c>
      <c r="O1259">
        <v>8.25</v>
      </c>
      <c r="P1259">
        <v>0</v>
      </c>
      <c r="Q1259">
        <v>455</v>
      </c>
      <c r="R1259">
        <v>731</v>
      </c>
    </row>
    <row r="1260" spans="1:18">
      <c r="A1260" t="s">
        <v>7794</v>
      </c>
      <c r="B1260">
        <v>1</v>
      </c>
      <c r="C1260" t="s">
        <v>7795</v>
      </c>
      <c r="D1260" t="s">
        <v>20</v>
      </c>
      <c r="E1260" t="s">
        <v>20</v>
      </c>
      <c r="F1260" t="s">
        <v>13043</v>
      </c>
      <c r="G1260">
        <v>707</v>
      </c>
      <c r="H1260" t="s">
        <v>337</v>
      </c>
      <c r="J1260" t="s">
        <v>337</v>
      </c>
      <c r="L1260">
        <v>4</v>
      </c>
      <c r="M1260">
        <v>1</v>
      </c>
      <c r="N1260">
        <v>7.4</v>
      </c>
      <c r="O1260">
        <v>8.25</v>
      </c>
      <c r="P1260">
        <v>0</v>
      </c>
      <c r="Q1260">
        <v>422</v>
      </c>
      <c r="R1260">
        <v>666</v>
      </c>
    </row>
    <row r="1261" spans="1:18">
      <c r="A1261" t="s">
        <v>10928</v>
      </c>
      <c r="B1261">
        <v>1</v>
      </c>
      <c r="C1261" t="s">
        <v>10924</v>
      </c>
      <c r="D1261" t="s">
        <v>20</v>
      </c>
      <c r="E1261" t="s">
        <v>1511</v>
      </c>
      <c r="F1261" t="s">
        <v>13045</v>
      </c>
      <c r="G1261">
        <v>712</v>
      </c>
      <c r="H1261" t="s">
        <v>258</v>
      </c>
      <c r="J1261" t="s">
        <v>258</v>
      </c>
      <c r="L1261">
        <v>8</v>
      </c>
      <c r="M1261">
        <v>1</v>
      </c>
      <c r="N1261">
        <v>11</v>
      </c>
      <c r="O1261">
        <v>9.4</v>
      </c>
      <c r="P1261">
        <v>0</v>
      </c>
      <c r="Q1261">
        <v>69</v>
      </c>
      <c r="R1261">
        <v>26</v>
      </c>
    </row>
    <row r="1262" spans="1:18">
      <c r="A1262" t="s">
        <v>11140</v>
      </c>
      <c r="B1262">
        <v>1</v>
      </c>
      <c r="C1262" t="s">
        <v>11135</v>
      </c>
      <c r="D1262" t="s">
        <v>20</v>
      </c>
      <c r="E1262" t="s">
        <v>20</v>
      </c>
      <c r="F1262" t="s">
        <v>13045</v>
      </c>
      <c r="G1262">
        <v>712</v>
      </c>
      <c r="H1262" t="s">
        <v>258</v>
      </c>
      <c r="J1262" t="s">
        <v>258</v>
      </c>
      <c r="L1262">
        <v>2</v>
      </c>
      <c r="M1262">
        <v>1</v>
      </c>
      <c r="N1262">
        <v>11</v>
      </c>
      <c r="O1262">
        <v>6.2</v>
      </c>
      <c r="P1262">
        <v>0</v>
      </c>
      <c r="Q1262">
        <v>238</v>
      </c>
      <c r="R1262">
        <v>675</v>
      </c>
    </row>
    <row r="1263" spans="1:18">
      <c r="A1263" t="s">
        <v>10831</v>
      </c>
      <c r="B1263">
        <v>1</v>
      </c>
      <c r="C1263" t="s">
        <v>10832</v>
      </c>
      <c r="D1263" t="s">
        <v>20</v>
      </c>
      <c r="E1263" t="s">
        <v>20</v>
      </c>
      <c r="F1263" t="s">
        <v>13045</v>
      </c>
      <c r="G1263">
        <v>712</v>
      </c>
      <c r="H1263" t="s">
        <v>258</v>
      </c>
      <c r="I1263">
        <v>104</v>
      </c>
      <c r="J1263" t="s">
        <v>258</v>
      </c>
      <c r="K1263">
        <v>106</v>
      </c>
      <c r="L1263">
        <v>3</v>
      </c>
      <c r="M1263">
        <v>1</v>
      </c>
      <c r="N1263">
        <v>8.25</v>
      </c>
      <c r="O1263">
        <v>8.25</v>
      </c>
      <c r="P1263">
        <v>0</v>
      </c>
      <c r="Q1263">
        <v>375</v>
      </c>
      <c r="R1263">
        <v>358</v>
      </c>
    </row>
    <row r="1264" spans="1:18">
      <c r="A1264" t="s">
        <v>10853</v>
      </c>
      <c r="B1264">
        <v>1</v>
      </c>
      <c r="C1264" t="s">
        <v>732</v>
      </c>
      <c r="D1264" t="s">
        <v>20</v>
      </c>
      <c r="E1264" t="s">
        <v>20</v>
      </c>
      <c r="F1264" t="s">
        <v>13045</v>
      </c>
      <c r="G1264">
        <v>712</v>
      </c>
      <c r="H1264" t="s">
        <v>258</v>
      </c>
      <c r="J1264" t="s">
        <v>258</v>
      </c>
      <c r="L1264">
        <v>3</v>
      </c>
      <c r="M1264">
        <v>1</v>
      </c>
      <c r="N1264">
        <v>8.25</v>
      </c>
      <c r="O1264">
        <v>8.25</v>
      </c>
      <c r="P1264">
        <v>0</v>
      </c>
      <c r="Q1264">
        <v>375</v>
      </c>
      <c r="R1264">
        <v>358</v>
      </c>
    </row>
    <row r="1265" spans="1:18">
      <c r="A1265" t="s">
        <v>10869</v>
      </c>
      <c r="B1265">
        <v>1</v>
      </c>
      <c r="C1265" t="s">
        <v>10870</v>
      </c>
      <c r="D1265" t="s">
        <v>20</v>
      </c>
      <c r="E1265" t="s">
        <v>20</v>
      </c>
      <c r="F1265" t="s">
        <v>13045</v>
      </c>
      <c r="G1265">
        <v>712</v>
      </c>
      <c r="H1265" t="s">
        <v>258</v>
      </c>
      <c r="J1265" t="s">
        <v>258</v>
      </c>
      <c r="L1265">
        <v>3</v>
      </c>
      <c r="M1265">
        <v>1</v>
      </c>
      <c r="N1265">
        <v>8.25</v>
      </c>
      <c r="O1265">
        <v>8.25</v>
      </c>
      <c r="P1265">
        <v>0</v>
      </c>
      <c r="Q1265">
        <v>375</v>
      </c>
      <c r="R1265">
        <v>358</v>
      </c>
    </row>
    <row r="1266" spans="1:18">
      <c r="A1266" t="s">
        <v>11010</v>
      </c>
      <c r="B1266">
        <v>1</v>
      </c>
      <c r="C1266" t="s">
        <v>10553</v>
      </c>
      <c r="D1266" t="s">
        <v>20</v>
      </c>
      <c r="E1266" t="s">
        <v>1511</v>
      </c>
      <c r="F1266" t="s">
        <v>13045</v>
      </c>
      <c r="G1266">
        <v>712</v>
      </c>
      <c r="H1266" t="s">
        <v>258</v>
      </c>
      <c r="J1266" t="s">
        <v>258</v>
      </c>
      <c r="L1266">
        <v>8</v>
      </c>
      <c r="M1266">
        <v>1</v>
      </c>
      <c r="N1266">
        <v>11</v>
      </c>
      <c r="O1266">
        <v>9.4</v>
      </c>
      <c r="P1266">
        <v>0</v>
      </c>
      <c r="Q1266">
        <v>249</v>
      </c>
      <c r="R1266">
        <v>353</v>
      </c>
    </row>
    <row r="1267" spans="1:18">
      <c r="A1267" t="s">
        <v>13046</v>
      </c>
      <c r="B1267">
        <v>1</v>
      </c>
      <c r="C1267" t="s">
        <v>11135</v>
      </c>
      <c r="D1267" t="s">
        <v>20</v>
      </c>
      <c r="F1267" t="s">
        <v>13045</v>
      </c>
      <c r="G1267">
        <v>712</v>
      </c>
      <c r="H1267" t="s">
        <v>258</v>
      </c>
      <c r="J1267" t="s">
        <v>258</v>
      </c>
      <c r="L1267">
        <v>2</v>
      </c>
      <c r="M1267">
        <v>1</v>
      </c>
      <c r="N1267">
        <v>11</v>
      </c>
      <c r="O1267">
        <v>6.2</v>
      </c>
      <c r="P1267">
        <v>0</v>
      </c>
      <c r="Q1267">
        <v>240</v>
      </c>
      <c r="R1267">
        <v>677</v>
      </c>
    </row>
    <row r="1268" spans="1:18">
      <c r="A1268" t="s">
        <v>11328</v>
      </c>
      <c r="B1268">
        <v>1</v>
      </c>
      <c r="C1268" t="s">
        <v>11329</v>
      </c>
      <c r="D1268" t="s">
        <v>20</v>
      </c>
      <c r="E1268" t="s">
        <v>20</v>
      </c>
      <c r="F1268" t="s">
        <v>13045</v>
      </c>
      <c r="G1268">
        <v>712</v>
      </c>
      <c r="H1268" t="s">
        <v>258</v>
      </c>
      <c r="I1268">
        <v>77</v>
      </c>
      <c r="J1268" t="s">
        <v>258</v>
      </c>
      <c r="K1268">
        <v>41</v>
      </c>
      <c r="L1268">
        <v>8</v>
      </c>
      <c r="M1268">
        <v>1</v>
      </c>
      <c r="N1268">
        <v>11</v>
      </c>
      <c r="O1268">
        <v>9.4</v>
      </c>
      <c r="P1268">
        <v>0</v>
      </c>
      <c r="Q1268">
        <v>88</v>
      </c>
      <c r="R1268">
        <v>30</v>
      </c>
    </row>
    <row r="1269" spans="1:18">
      <c r="A1269" t="s">
        <v>11469</v>
      </c>
      <c r="B1269">
        <v>1</v>
      </c>
      <c r="C1269" t="s">
        <v>11470</v>
      </c>
      <c r="D1269" t="s">
        <v>20</v>
      </c>
      <c r="E1269" t="s">
        <v>20</v>
      </c>
      <c r="F1269" t="s">
        <v>13045</v>
      </c>
      <c r="G1269">
        <v>712</v>
      </c>
      <c r="H1269" t="s">
        <v>258</v>
      </c>
      <c r="J1269" t="s">
        <v>258</v>
      </c>
      <c r="L1269">
        <v>8</v>
      </c>
      <c r="M1269">
        <v>1</v>
      </c>
      <c r="N1269">
        <v>11</v>
      </c>
      <c r="O1269">
        <v>9.4</v>
      </c>
      <c r="P1269">
        <v>0</v>
      </c>
      <c r="Q1269">
        <v>97</v>
      </c>
      <c r="R1269">
        <v>38</v>
      </c>
    </row>
    <row r="1270" spans="1:18">
      <c r="A1270" t="s">
        <v>11479</v>
      </c>
      <c r="B1270">
        <v>1</v>
      </c>
      <c r="C1270" t="s">
        <v>11470</v>
      </c>
      <c r="D1270" t="s">
        <v>20</v>
      </c>
      <c r="E1270" t="s">
        <v>20</v>
      </c>
      <c r="F1270" t="s">
        <v>13045</v>
      </c>
      <c r="G1270">
        <v>712</v>
      </c>
      <c r="H1270" t="s">
        <v>258</v>
      </c>
      <c r="J1270" t="s">
        <v>258</v>
      </c>
      <c r="L1270">
        <v>8</v>
      </c>
      <c r="M1270">
        <v>1</v>
      </c>
      <c r="N1270">
        <v>11</v>
      </c>
      <c r="O1270">
        <v>9.4</v>
      </c>
      <c r="P1270">
        <v>0</v>
      </c>
      <c r="Q1270">
        <v>70</v>
      </c>
      <c r="R1270">
        <v>26</v>
      </c>
    </row>
    <row r="1271" spans="1:18">
      <c r="A1271" t="s">
        <v>8958</v>
      </c>
      <c r="B1271">
        <v>1</v>
      </c>
      <c r="C1271" t="s">
        <v>8959</v>
      </c>
      <c r="D1271" t="s">
        <v>20</v>
      </c>
      <c r="E1271" t="s">
        <v>20</v>
      </c>
      <c r="F1271" t="s">
        <v>13047</v>
      </c>
      <c r="G1271">
        <v>786</v>
      </c>
      <c r="L1271">
        <v>6</v>
      </c>
      <c r="M1271">
        <v>1</v>
      </c>
      <c r="N1271">
        <v>10</v>
      </c>
      <c r="O1271">
        <v>7.4</v>
      </c>
      <c r="P1271">
        <v>0</v>
      </c>
      <c r="Q1271">
        <v>76</v>
      </c>
      <c r="R1271">
        <v>1</v>
      </c>
    </row>
    <row r="1272" spans="1:18">
      <c r="A1272" t="s">
        <v>9068</v>
      </c>
      <c r="B1272">
        <v>1</v>
      </c>
      <c r="C1272" t="s">
        <v>9069</v>
      </c>
      <c r="D1272" t="s">
        <v>20</v>
      </c>
      <c r="E1272" t="s">
        <v>20</v>
      </c>
      <c r="F1272" t="s">
        <v>13047</v>
      </c>
      <c r="G1272">
        <v>786</v>
      </c>
      <c r="L1272">
        <v>1</v>
      </c>
      <c r="M1272">
        <v>1</v>
      </c>
      <c r="N1272">
        <v>11</v>
      </c>
      <c r="O1272">
        <v>8.25</v>
      </c>
      <c r="P1272">
        <v>0</v>
      </c>
      <c r="Q1272">
        <v>1090</v>
      </c>
      <c r="R1272">
        <v>1179</v>
      </c>
    </row>
    <row r="1273" spans="1:18">
      <c r="A1273" t="s">
        <v>9311</v>
      </c>
      <c r="B1273">
        <v>1</v>
      </c>
      <c r="C1273" t="s">
        <v>9312</v>
      </c>
      <c r="D1273" t="s">
        <v>20</v>
      </c>
      <c r="E1273" t="s">
        <v>20</v>
      </c>
      <c r="F1273" t="s">
        <v>13048</v>
      </c>
      <c r="G1273">
        <v>816</v>
      </c>
      <c r="L1273">
        <v>2</v>
      </c>
      <c r="M1273">
        <v>1</v>
      </c>
      <c r="N1273">
        <v>10</v>
      </c>
      <c r="O1273">
        <v>8.25</v>
      </c>
      <c r="P1273">
        <v>0</v>
      </c>
      <c r="Q1273">
        <v>546</v>
      </c>
      <c r="R1273">
        <v>616</v>
      </c>
    </row>
    <row r="1274" spans="1:18">
      <c r="A1274" t="s">
        <v>9400</v>
      </c>
      <c r="B1274">
        <v>1</v>
      </c>
      <c r="C1274" t="s">
        <v>9401</v>
      </c>
      <c r="D1274" t="s">
        <v>20</v>
      </c>
      <c r="E1274" t="s">
        <v>20</v>
      </c>
      <c r="F1274" t="s">
        <v>13048</v>
      </c>
      <c r="G1274">
        <v>816</v>
      </c>
      <c r="L1274">
        <v>2</v>
      </c>
      <c r="M1274">
        <v>1</v>
      </c>
      <c r="N1274">
        <v>11</v>
      </c>
      <c r="O1274">
        <v>6.6</v>
      </c>
      <c r="P1274">
        <v>0</v>
      </c>
      <c r="Q1274">
        <v>592</v>
      </c>
      <c r="R1274">
        <v>757</v>
      </c>
    </row>
    <row r="1275" spans="1:18">
      <c r="A1275" t="s">
        <v>9786</v>
      </c>
      <c r="B1275">
        <v>1</v>
      </c>
      <c r="C1275" t="s">
        <v>9787</v>
      </c>
      <c r="D1275" t="s">
        <v>20</v>
      </c>
      <c r="E1275" t="s">
        <v>20</v>
      </c>
      <c r="F1275" t="s">
        <v>13048</v>
      </c>
      <c r="G1275">
        <v>816</v>
      </c>
      <c r="L1275">
        <v>6</v>
      </c>
      <c r="M1275">
        <v>1</v>
      </c>
      <c r="N1275">
        <v>10</v>
      </c>
      <c r="O1275">
        <v>7.4</v>
      </c>
      <c r="P1275">
        <v>0</v>
      </c>
      <c r="Q1275">
        <v>91</v>
      </c>
    </row>
    <row r="1276" spans="1:18">
      <c r="A1276" t="s">
        <v>9819</v>
      </c>
      <c r="B1276">
        <v>1</v>
      </c>
      <c r="C1276" t="s">
        <v>9401</v>
      </c>
      <c r="D1276" t="s">
        <v>20</v>
      </c>
      <c r="E1276" t="s">
        <v>20</v>
      </c>
      <c r="F1276" t="s">
        <v>13048</v>
      </c>
      <c r="G1276">
        <v>816</v>
      </c>
      <c r="L1276">
        <v>2</v>
      </c>
      <c r="M1276">
        <v>1</v>
      </c>
      <c r="N1276">
        <v>11</v>
      </c>
      <c r="O1276">
        <v>6.6</v>
      </c>
      <c r="P1276">
        <v>0</v>
      </c>
      <c r="Q1276">
        <v>592</v>
      </c>
      <c r="R1276">
        <v>757</v>
      </c>
    </row>
    <row r="1277" spans="1:18">
      <c r="A1277" t="s">
        <v>10365</v>
      </c>
      <c r="B1277">
        <v>1</v>
      </c>
      <c r="C1277" t="s">
        <v>10366</v>
      </c>
      <c r="D1277" t="s">
        <v>20</v>
      </c>
      <c r="E1277" t="s">
        <v>20</v>
      </c>
      <c r="F1277" t="s">
        <v>13049</v>
      </c>
      <c r="G1277">
        <v>871</v>
      </c>
      <c r="H1277" t="s">
        <v>258</v>
      </c>
      <c r="J1277" t="s">
        <v>258</v>
      </c>
      <c r="L1277">
        <v>3</v>
      </c>
      <c r="M1277">
        <v>1</v>
      </c>
      <c r="N1277">
        <v>8.25</v>
      </c>
      <c r="O1277">
        <v>8.25</v>
      </c>
      <c r="P1277">
        <v>0</v>
      </c>
      <c r="Q1277">
        <v>393</v>
      </c>
      <c r="R1277">
        <v>353</v>
      </c>
    </row>
    <row r="1278" spans="1:18">
      <c r="A1278" t="s">
        <v>10404</v>
      </c>
      <c r="B1278">
        <v>1</v>
      </c>
      <c r="C1278" t="s">
        <v>10405</v>
      </c>
      <c r="D1278" t="s">
        <v>20</v>
      </c>
      <c r="E1278" t="s">
        <v>20</v>
      </c>
      <c r="F1278" t="s">
        <v>13049</v>
      </c>
      <c r="G1278">
        <v>871</v>
      </c>
      <c r="L1278">
        <v>4</v>
      </c>
      <c r="M1278">
        <v>1</v>
      </c>
      <c r="N1278">
        <v>7.4</v>
      </c>
      <c r="O1278">
        <v>8.25</v>
      </c>
      <c r="P1278">
        <v>0</v>
      </c>
      <c r="Q1278">
        <v>428</v>
      </c>
      <c r="R1278">
        <v>669</v>
      </c>
    </row>
    <row r="1279" spans="1:18">
      <c r="A1279" t="s">
        <v>10825</v>
      </c>
      <c r="B1279">
        <v>1</v>
      </c>
      <c r="C1279" t="s">
        <v>10694</v>
      </c>
      <c r="D1279" t="s">
        <v>20</v>
      </c>
      <c r="E1279" t="s">
        <v>1511</v>
      </c>
      <c r="F1279" t="s">
        <v>13050</v>
      </c>
      <c r="G1279">
        <v>885</v>
      </c>
      <c r="L1279">
        <v>8</v>
      </c>
      <c r="M1279">
        <v>1</v>
      </c>
      <c r="N1279">
        <v>8.25</v>
      </c>
      <c r="O1279">
        <v>5.4</v>
      </c>
      <c r="P1279">
        <v>0</v>
      </c>
      <c r="Q1279">
        <v>77</v>
      </c>
      <c r="R1279">
        <v>51</v>
      </c>
    </row>
    <row r="1280" spans="1:18">
      <c r="A1280" t="s">
        <v>10788</v>
      </c>
      <c r="B1280">
        <v>1</v>
      </c>
      <c r="C1280" t="s">
        <v>10777</v>
      </c>
      <c r="D1280" t="s">
        <v>20</v>
      </c>
      <c r="E1280" t="s">
        <v>1511</v>
      </c>
      <c r="F1280" t="s">
        <v>13050</v>
      </c>
      <c r="G1280">
        <v>885</v>
      </c>
      <c r="L1280">
        <v>9</v>
      </c>
      <c r="M1280">
        <v>1</v>
      </c>
      <c r="N1280">
        <v>10</v>
      </c>
      <c r="O1280">
        <v>8.25</v>
      </c>
      <c r="P1280">
        <v>0</v>
      </c>
      <c r="Q1280">
        <v>54</v>
      </c>
      <c r="R1280">
        <v>28</v>
      </c>
    </row>
    <row r="1281" spans="1:18">
      <c r="A1281" t="s">
        <v>10790</v>
      </c>
      <c r="B1281">
        <v>1</v>
      </c>
      <c r="C1281" t="s">
        <v>10777</v>
      </c>
      <c r="D1281" t="s">
        <v>20</v>
      </c>
      <c r="E1281" t="s">
        <v>1511</v>
      </c>
      <c r="F1281" t="s">
        <v>13050</v>
      </c>
      <c r="G1281">
        <v>885</v>
      </c>
      <c r="L1281">
        <v>9</v>
      </c>
      <c r="M1281">
        <v>1</v>
      </c>
      <c r="N1281">
        <v>10</v>
      </c>
      <c r="O1281">
        <v>8.25</v>
      </c>
      <c r="P1281">
        <v>0</v>
      </c>
      <c r="Q1281">
        <v>63</v>
      </c>
      <c r="R1281">
        <v>34</v>
      </c>
    </row>
    <row r="1282" spans="1:18">
      <c r="A1282" t="s">
        <v>10776</v>
      </c>
      <c r="B1282">
        <v>1</v>
      </c>
      <c r="C1282" t="s">
        <v>10777</v>
      </c>
      <c r="D1282" t="s">
        <v>20</v>
      </c>
      <c r="E1282" t="s">
        <v>1511</v>
      </c>
      <c r="F1282" t="s">
        <v>13050</v>
      </c>
      <c r="G1282">
        <v>885</v>
      </c>
      <c r="L1282">
        <v>9</v>
      </c>
      <c r="M1282">
        <v>1</v>
      </c>
      <c r="N1282">
        <v>10</v>
      </c>
      <c r="O1282">
        <v>8.25</v>
      </c>
      <c r="P1282">
        <v>0</v>
      </c>
      <c r="Q1282">
        <v>68</v>
      </c>
      <c r="R1282">
        <v>33</v>
      </c>
    </row>
    <row r="1283" spans="1:18">
      <c r="A1283" t="s">
        <v>10793</v>
      </c>
      <c r="B1283">
        <v>1</v>
      </c>
      <c r="C1283" t="s">
        <v>10777</v>
      </c>
      <c r="D1283" t="s">
        <v>20</v>
      </c>
      <c r="E1283" t="s">
        <v>1511</v>
      </c>
      <c r="F1283" t="s">
        <v>13050</v>
      </c>
      <c r="G1283">
        <v>885</v>
      </c>
      <c r="L1283">
        <v>9</v>
      </c>
      <c r="M1283">
        <v>1</v>
      </c>
      <c r="N1283">
        <v>10</v>
      </c>
      <c r="O1283">
        <v>8.25</v>
      </c>
      <c r="P1283">
        <v>0</v>
      </c>
      <c r="Q1283">
        <v>94</v>
      </c>
      <c r="R1283">
        <v>55</v>
      </c>
    </row>
    <row r="1284" spans="1:18">
      <c r="A1284" t="s">
        <v>11024</v>
      </c>
      <c r="B1284">
        <v>1</v>
      </c>
      <c r="C1284" t="s">
        <v>11025</v>
      </c>
      <c r="D1284" t="s">
        <v>20</v>
      </c>
      <c r="E1284" t="s">
        <v>20</v>
      </c>
      <c r="F1284" t="s">
        <v>13050</v>
      </c>
      <c r="G1284">
        <v>885</v>
      </c>
      <c r="L1284">
        <v>8</v>
      </c>
      <c r="M1284">
        <v>1</v>
      </c>
      <c r="N1284">
        <v>11</v>
      </c>
      <c r="O1284">
        <v>9.4</v>
      </c>
      <c r="P1284">
        <v>0</v>
      </c>
      <c r="Q1284">
        <v>106</v>
      </c>
      <c r="R1284">
        <v>53</v>
      </c>
    </row>
    <row r="1285" spans="1:18">
      <c r="A1285" t="s">
        <v>11016</v>
      </c>
      <c r="B1285">
        <v>1</v>
      </c>
      <c r="C1285" t="s">
        <v>11017</v>
      </c>
      <c r="D1285" t="s">
        <v>20</v>
      </c>
      <c r="E1285" t="s">
        <v>20</v>
      </c>
      <c r="F1285" t="s">
        <v>13050</v>
      </c>
      <c r="G1285">
        <v>885</v>
      </c>
      <c r="L1285">
        <v>8</v>
      </c>
      <c r="M1285">
        <v>1</v>
      </c>
      <c r="N1285">
        <v>11</v>
      </c>
      <c r="O1285">
        <v>9.4</v>
      </c>
      <c r="P1285">
        <v>0</v>
      </c>
      <c r="Q1285">
        <v>99</v>
      </c>
      <c r="R1285">
        <v>74</v>
      </c>
    </row>
    <row r="1286" spans="1:18">
      <c r="A1286" t="s">
        <v>11644</v>
      </c>
      <c r="B1286">
        <v>1</v>
      </c>
      <c r="C1286" t="s">
        <v>11645</v>
      </c>
      <c r="D1286" t="s">
        <v>20</v>
      </c>
      <c r="E1286" t="s">
        <v>20</v>
      </c>
      <c r="F1286" t="s">
        <v>13051</v>
      </c>
      <c r="G1286">
        <v>916</v>
      </c>
      <c r="L1286">
        <v>4</v>
      </c>
      <c r="M1286">
        <v>1</v>
      </c>
      <c r="N1286">
        <v>11</v>
      </c>
      <c r="O1286">
        <v>7.4</v>
      </c>
      <c r="P1286">
        <v>0</v>
      </c>
      <c r="Q1286">
        <v>209</v>
      </c>
      <c r="R1286">
        <v>263</v>
      </c>
    </row>
    <row r="1287" spans="1:18">
      <c r="A1287" t="s">
        <v>11952</v>
      </c>
      <c r="B1287">
        <v>1</v>
      </c>
      <c r="C1287" t="s">
        <v>11953</v>
      </c>
      <c r="D1287" t="s">
        <v>20</v>
      </c>
      <c r="E1287" t="s">
        <v>20</v>
      </c>
      <c r="F1287" t="s">
        <v>13051</v>
      </c>
      <c r="G1287">
        <v>916</v>
      </c>
      <c r="L1287">
        <v>2</v>
      </c>
      <c r="M1287">
        <v>1</v>
      </c>
      <c r="N1287">
        <v>11.000002</v>
      </c>
      <c r="O1287">
        <v>5.4</v>
      </c>
      <c r="P1287">
        <v>0</v>
      </c>
      <c r="Q1287">
        <v>155</v>
      </c>
      <c r="R1287">
        <v>832</v>
      </c>
    </row>
    <row r="1288" spans="1:18">
      <c r="A1288" t="s">
        <v>11960</v>
      </c>
      <c r="B1288">
        <v>1</v>
      </c>
      <c r="C1288" t="s">
        <v>1138</v>
      </c>
      <c r="D1288" t="s">
        <v>20</v>
      </c>
      <c r="E1288" t="s">
        <v>20</v>
      </c>
      <c r="F1288" t="s">
        <v>13051</v>
      </c>
      <c r="G1288">
        <v>916</v>
      </c>
      <c r="L1288">
        <v>8</v>
      </c>
      <c r="M1288">
        <v>1</v>
      </c>
      <c r="N1288">
        <v>11</v>
      </c>
      <c r="O1288">
        <v>9.4</v>
      </c>
      <c r="P1288">
        <v>0</v>
      </c>
      <c r="Q1288">
        <v>157</v>
      </c>
      <c r="R1288">
        <v>170</v>
      </c>
    </row>
    <row r="1289" spans="1:18">
      <c r="A1289">
        <v>92406601</v>
      </c>
      <c r="B1289" t="s">
        <v>654</v>
      </c>
      <c r="C1289">
        <v>92406491</v>
      </c>
      <c r="D1289" t="s">
        <v>20</v>
      </c>
      <c r="E1289" t="s">
        <v>20</v>
      </c>
      <c r="F1289" t="s">
        <v>12710</v>
      </c>
      <c r="G1289">
        <v>531</v>
      </c>
      <c r="H1289" t="s">
        <v>224</v>
      </c>
      <c r="I1289">
        <v>27</v>
      </c>
      <c r="J1289" t="s">
        <v>224</v>
      </c>
      <c r="K1289">
        <v>27</v>
      </c>
      <c r="L1289">
        <v>9</v>
      </c>
      <c r="M1289">
        <v>1</v>
      </c>
      <c r="N1289">
        <v>8.25</v>
      </c>
      <c r="O1289">
        <v>10</v>
      </c>
      <c r="P1289">
        <v>0</v>
      </c>
      <c r="Q1289">
        <v>72</v>
      </c>
      <c r="R1289">
        <v>24</v>
      </c>
    </row>
    <row r="1290" spans="1:18">
      <c r="A1290">
        <v>92406801</v>
      </c>
      <c r="B1290" t="s">
        <v>654</v>
      </c>
      <c r="C1290">
        <v>92406491</v>
      </c>
      <c r="D1290" t="s">
        <v>20</v>
      </c>
      <c r="E1290" t="s">
        <v>20</v>
      </c>
      <c r="F1290" t="s">
        <v>12710</v>
      </c>
      <c r="G1290">
        <v>531</v>
      </c>
      <c r="H1290" t="s">
        <v>224</v>
      </c>
      <c r="I1290">
        <v>27</v>
      </c>
      <c r="J1290" t="s">
        <v>224</v>
      </c>
      <c r="K1290">
        <v>27</v>
      </c>
      <c r="L1290">
        <v>9</v>
      </c>
      <c r="M1290">
        <v>1</v>
      </c>
      <c r="N1290">
        <v>8.25</v>
      </c>
      <c r="O1290">
        <v>10</v>
      </c>
      <c r="P1290">
        <v>0</v>
      </c>
      <c r="Q1290">
        <v>119</v>
      </c>
      <c r="R1290">
        <v>38</v>
      </c>
    </row>
    <row r="1291" spans="1:18">
      <c r="A1291">
        <v>92408601</v>
      </c>
      <c r="B1291" t="s">
        <v>654</v>
      </c>
      <c r="C1291">
        <v>92408291</v>
      </c>
      <c r="D1291" t="s">
        <v>20</v>
      </c>
      <c r="E1291" t="s">
        <v>20</v>
      </c>
      <c r="F1291" t="s">
        <v>12710</v>
      </c>
      <c r="G1291">
        <v>531</v>
      </c>
      <c r="H1291" t="s">
        <v>224</v>
      </c>
      <c r="I1291">
        <v>27</v>
      </c>
      <c r="J1291" t="s">
        <v>224</v>
      </c>
      <c r="K1291">
        <v>27</v>
      </c>
      <c r="L1291">
        <v>9</v>
      </c>
      <c r="M1291">
        <v>1</v>
      </c>
      <c r="N1291">
        <v>8.25</v>
      </c>
      <c r="O1291">
        <v>10</v>
      </c>
      <c r="P1291">
        <v>0</v>
      </c>
      <c r="Q1291">
        <v>119</v>
      </c>
      <c r="R1291">
        <v>38</v>
      </c>
    </row>
    <row r="1292" spans="1:18">
      <c r="A1292" t="s">
        <v>5230</v>
      </c>
      <c r="B1292">
        <v>1</v>
      </c>
      <c r="C1292">
        <v>92408291</v>
      </c>
      <c r="D1292" t="s">
        <v>20</v>
      </c>
      <c r="E1292" t="s">
        <v>20</v>
      </c>
      <c r="F1292" t="s">
        <v>12710</v>
      </c>
      <c r="G1292">
        <v>531</v>
      </c>
      <c r="H1292" t="s">
        <v>224</v>
      </c>
      <c r="I1292">
        <v>75</v>
      </c>
      <c r="J1292" t="s">
        <v>224</v>
      </c>
      <c r="K1292">
        <v>35</v>
      </c>
      <c r="L1292">
        <v>9</v>
      </c>
      <c r="M1292">
        <v>1</v>
      </c>
      <c r="N1292">
        <v>8.25</v>
      </c>
      <c r="O1292">
        <v>10</v>
      </c>
      <c r="P1292">
        <v>0</v>
      </c>
      <c r="Q1292">
        <v>119</v>
      </c>
      <c r="R1292">
        <v>38</v>
      </c>
    </row>
    <row r="1293" spans="1:18">
      <c r="A1293">
        <v>92429201</v>
      </c>
      <c r="B1293" t="s">
        <v>654</v>
      </c>
      <c r="C1293">
        <v>92429291</v>
      </c>
      <c r="D1293" t="s">
        <v>20</v>
      </c>
      <c r="E1293" t="s">
        <v>20</v>
      </c>
      <c r="F1293" t="s">
        <v>13052</v>
      </c>
      <c r="G1293">
        <v>539</v>
      </c>
      <c r="H1293" t="s">
        <v>337</v>
      </c>
      <c r="I1293">
        <v>27</v>
      </c>
      <c r="J1293" t="s">
        <v>337</v>
      </c>
      <c r="K1293">
        <v>33.58</v>
      </c>
      <c r="L1293">
        <v>8</v>
      </c>
      <c r="M1293">
        <v>1</v>
      </c>
      <c r="N1293">
        <v>12</v>
      </c>
      <c r="O1293">
        <v>10</v>
      </c>
      <c r="P1293">
        <v>0</v>
      </c>
      <c r="Q1293">
        <v>31</v>
      </c>
      <c r="R1293">
        <v>39</v>
      </c>
    </row>
    <row r="1294" spans="1:18">
      <c r="A1294">
        <v>92427601</v>
      </c>
      <c r="B1294" t="s">
        <v>654</v>
      </c>
      <c r="C1294">
        <v>92427691</v>
      </c>
      <c r="D1294" t="s">
        <v>20</v>
      </c>
      <c r="E1294" t="s">
        <v>20</v>
      </c>
      <c r="F1294" t="s">
        <v>12711</v>
      </c>
      <c r="G1294">
        <v>540</v>
      </c>
      <c r="H1294" t="s">
        <v>337</v>
      </c>
      <c r="I1294">
        <v>38</v>
      </c>
      <c r="J1294" t="s">
        <v>337</v>
      </c>
      <c r="K1294">
        <v>52</v>
      </c>
      <c r="L1294">
        <v>8</v>
      </c>
      <c r="M1294">
        <v>1</v>
      </c>
      <c r="N1294">
        <v>12</v>
      </c>
      <c r="O1294">
        <v>10</v>
      </c>
      <c r="P1294">
        <v>0</v>
      </c>
      <c r="Q1294">
        <v>20</v>
      </c>
      <c r="R1294">
        <v>35</v>
      </c>
    </row>
    <row r="1295" spans="1:18">
      <c r="A1295" t="s">
        <v>2961</v>
      </c>
      <c r="B1295">
        <v>1</v>
      </c>
      <c r="C1295">
        <v>92427891</v>
      </c>
      <c r="D1295" t="s">
        <v>20</v>
      </c>
      <c r="E1295" t="s">
        <v>20</v>
      </c>
      <c r="F1295" t="s">
        <v>12712</v>
      </c>
      <c r="G1295">
        <v>541</v>
      </c>
      <c r="H1295" t="s">
        <v>337</v>
      </c>
      <c r="I1295">
        <v>24</v>
      </c>
      <c r="J1295" t="s">
        <v>187</v>
      </c>
      <c r="K1295">
        <v>30</v>
      </c>
      <c r="L1295">
        <v>6</v>
      </c>
      <c r="M1295">
        <v>1</v>
      </c>
      <c r="N1295">
        <v>8.25</v>
      </c>
      <c r="O1295">
        <v>10</v>
      </c>
      <c r="P1295">
        <v>0</v>
      </c>
      <c r="Q1295">
        <v>20</v>
      </c>
      <c r="R1295">
        <v>89</v>
      </c>
    </row>
    <row r="1296" spans="1:18">
      <c r="A1296" t="s">
        <v>2963</v>
      </c>
      <c r="B1296">
        <v>1</v>
      </c>
      <c r="C1296">
        <v>92430891</v>
      </c>
      <c r="D1296" t="s">
        <v>20</v>
      </c>
      <c r="E1296" t="s">
        <v>20</v>
      </c>
      <c r="F1296" t="s">
        <v>12712</v>
      </c>
      <c r="G1296">
        <v>541</v>
      </c>
      <c r="H1296" t="s">
        <v>337</v>
      </c>
      <c r="I1296">
        <v>50</v>
      </c>
      <c r="J1296" t="s">
        <v>187</v>
      </c>
      <c r="K1296">
        <v>30</v>
      </c>
      <c r="L1296">
        <v>6</v>
      </c>
      <c r="M1296">
        <v>1</v>
      </c>
      <c r="N1296">
        <v>8.25</v>
      </c>
      <c r="O1296">
        <v>10</v>
      </c>
      <c r="P1296">
        <v>0</v>
      </c>
      <c r="Q1296">
        <v>30</v>
      </c>
      <c r="R1296">
        <v>73</v>
      </c>
    </row>
    <row r="1297" spans="1:18">
      <c r="A1297">
        <v>96320407</v>
      </c>
      <c r="B1297" t="s">
        <v>654</v>
      </c>
      <c r="C1297">
        <v>96320499</v>
      </c>
      <c r="D1297" t="s">
        <v>1511</v>
      </c>
      <c r="E1297" t="s">
        <v>1511</v>
      </c>
      <c r="F1297" t="s">
        <v>13053</v>
      </c>
      <c r="G1297">
        <v>542</v>
      </c>
      <c r="H1297" t="s">
        <v>337</v>
      </c>
      <c r="I1297">
        <v>149.027</v>
      </c>
      <c r="J1297" t="s">
        <v>337</v>
      </c>
      <c r="K1297">
        <v>136.715</v>
      </c>
      <c r="L1297">
        <v>9</v>
      </c>
      <c r="M1297">
        <v>1</v>
      </c>
      <c r="N1297">
        <v>8.25</v>
      </c>
      <c r="O1297">
        <v>10</v>
      </c>
      <c r="P1297">
        <v>0</v>
      </c>
      <c r="Q1297">
        <v>56</v>
      </c>
      <c r="R1297">
        <v>75</v>
      </c>
    </row>
    <row r="1298" spans="1:18">
      <c r="A1298" t="s">
        <v>4746</v>
      </c>
      <c r="B1298">
        <v>2</v>
      </c>
      <c r="C1298" t="s">
        <v>4747</v>
      </c>
      <c r="D1298" t="s">
        <v>20</v>
      </c>
      <c r="E1298" t="s">
        <v>20</v>
      </c>
      <c r="F1298" t="s">
        <v>13054</v>
      </c>
      <c r="G1298">
        <v>543</v>
      </c>
      <c r="H1298" t="s">
        <v>337</v>
      </c>
      <c r="I1298">
        <v>77.381</v>
      </c>
      <c r="J1298" t="s">
        <v>337</v>
      </c>
      <c r="K1298">
        <v>115.781</v>
      </c>
      <c r="L1298">
        <v>4</v>
      </c>
      <c r="M1298">
        <v>1</v>
      </c>
      <c r="N1298">
        <v>11</v>
      </c>
      <c r="O1298">
        <v>6.6</v>
      </c>
      <c r="P1298">
        <v>0</v>
      </c>
      <c r="Q1298">
        <v>100</v>
      </c>
      <c r="R1298">
        <v>142</v>
      </c>
    </row>
    <row r="1299" spans="1:18">
      <c r="A1299" t="s">
        <v>2862</v>
      </c>
      <c r="B1299">
        <v>1</v>
      </c>
      <c r="C1299" t="s">
        <v>2863</v>
      </c>
      <c r="D1299" t="s">
        <v>20</v>
      </c>
      <c r="E1299" t="s">
        <v>20</v>
      </c>
      <c r="F1299" t="s">
        <v>13055</v>
      </c>
      <c r="G1299">
        <v>544</v>
      </c>
      <c r="H1299" t="s">
        <v>337</v>
      </c>
      <c r="I1299">
        <v>27</v>
      </c>
      <c r="J1299" t="s">
        <v>337</v>
      </c>
      <c r="K1299">
        <v>85.197</v>
      </c>
      <c r="L1299">
        <v>4</v>
      </c>
      <c r="M1299">
        <v>1</v>
      </c>
      <c r="N1299">
        <v>10</v>
      </c>
      <c r="O1299">
        <v>5.4</v>
      </c>
      <c r="P1299">
        <v>0</v>
      </c>
      <c r="Q1299">
        <v>31</v>
      </c>
      <c r="R1299">
        <v>190</v>
      </c>
    </row>
    <row r="1300" spans="1:18">
      <c r="A1300" t="s">
        <v>4750</v>
      </c>
      <c r="B1300">
        <v>2</v>
      </c>
      <c r="C1300" t="s">
        <v>2863</v>
      </c>
      <c r="D1300" t="s">
        <v>20</v>
      </c>
      <c r="E1300" t="s">
        <v>20</v>
      </c>
      <c r="F1300" t="s">
        <v>13055</v>
      </c>
      <c r="G1300">
        <v>544</v>
      </c>
      <c r="H1300" t="s">
        <v>337</v>
      </c>
      <c r="I1300">
        <v>28.207</v>
      </c>
      <c r="J1300" t="s">
        <v>337</v>
      </c>
      <c r="K1300">
        <v>144.762</v>
      </c>
      <c r="L1300">
        <v>4</v>
      </c>
      <c r="M1300">
        <v>1</v>
      </c>
      <c r="N1300">
        <v>10</v>
      </c>
      <c r="O1300">
        <v>5.4</v>
      </c>
      <c r="P1300">
        <v>0</v>
      </c>
      <c r="Q1300">
        <v>31</v>
      </c>
      <c r="R1300">
        <v>190</v>
      </c>
    </row>
    <row r="1301" spans="1:18">
      <c r="A1301" t="s">
        <v>4382</v>
      </c>
      <c r="B1301">
        <v>1</v>
      </c>
      <c r="C1301" t="s">
        <v>2626</v>
      </c>
      <c r="D1301" t="s">
        <v>20</v>
      </c>
      <c r="E1301" t="s">
        <v>20</v>
      </c>
      <c r="F1301" t="s">
        <v>12713</v>
      </c>
      <c r="G1301">
        <v>545</v>
      </c>
      <c r="H1301" t="s">
        <v>301</v>
      </c>
      <c r="I1301">
        <v>48</v>
      </c>
      <c r="J1301" t="s">
        <v>123</v>
      </c>
      <c r="K1301">
        <v>68</v>
      </c>
      <c r="L1301">
        <v>9</v>
      </c>
      <c r="M1301">
        <v>1</v>
      </c>
      <c r="N1301">
        <v>8.25</v>
      </c>
      <c r="O1301">
        <v>10</v>
      </c>
      <c r="P1301">
        <v>0</v>
      </c>
      <c r="Q1301">
        <v>23</v>
      </c>
      <c r="R1301">
        <v>98</v>
      </c>
    </row>
    <row r="1302" spans="1:18">
      <c r="A1302" t="s">
        <v>9512</v>
      </c>
      <c r="B1302">
        <v>1</v>
      </c>
      <c r="C1302" t="s">
        <v>2626</v>
      </c>
      <c r="D1302" t="s">
        <v>20</v>
      </c>
      <c r="E1302" t="s">
        <v>20</v>
      </c>
      <c r="F1302" t="s">
        <v>12713</v>
      </c>
      <c r="G1302">
        <v>545</v>
      </c>
      <c r="H1302" t="s">
        <v>301</v>
      </c>
      <c r="I1302">
        <v>50</v>
      </c>
      <c r="J1302" t="s">
        <v>123</v>
      </c>
      <c r="K1302">
        <v>55</v>
      </c>
      <c r="L1302">
        <v>9</v>
      </c>
      <c r="M1302">
        <v>1</v>
      </c>
      <c r="N1302">
        <v>8.25</v>
      </c>
      <c r="O1302">
        <v>10</v>
      </c>
      <c r="P1302">
        <v>0</v>
      </c>
      <c r="Q1302">
        <v>23</v>
      </c>
      <c r="R1302">
        <v>98</v>
      </c>
    </row>
    <row r="1303" spans="1:18">
      <c r="A1303" t="s">
        <v>10765</v>
      </c>
      <c r="B1303">
        <v>1</v>
      </c>
      <c r="C1303" t="s">
        <v>10766</v>
      </c>
      <c r="D1303" t="s">
        <v>20</v>
      </c>
      <c r="E1303" t="s">
        <v>20</v>
      </c>
      <c r="F1303" t="s">
        <v>12713</v>
      </c>
      <c r="G1303">
        <v>545</v>
      </c>
      <c r="H1303" t="s">
        <v>301</v>
      </c>
      <c r="I1303">
        <v>46</v>
      </c>
      <c r="J1303" t="s">
        <v>123</v>
      </c>
      <c r="K1303">
        <v>64</v>
      </c>
      <c r="L1303">
        <v>9</v>
      </c>
      <c r="M1303">
        <v>1</v>
      </c>
      <c r="N1303">
        <v>8.25</v>
      </c>
      <c r="O1303">
        <v>10</v>
      </c>
      <c r="P1303">
        <v>0</v>
      </c>
      <c r="Q1303">
        <v>31</v>
      </c>
      <c r="R1303">
        <v>98</v>
      </c>
    </row>
    <row r="1304" spans="1:18">
      <c r="A1304" t="s">
        <v>689</v>
      </c>
      <c r="B1304">
        <v>1</v>
      </c>
      <c r="C1304" t="s">
        <v>691</v>
      </c>
      <c r="D1304" t="s">
        <v>20</v>
      </c>
      <c r="E1304" t="s">
        <v>20</v>
      </c>
      <c r="F1304" t="s">
        <v>12713</v>
      </c>
      <c r="G1304">
        <v>545</v>
      </c>
      <c r="L1304">
        <v>9</v>
      </c>
      <c r="M1304">
        <v>1</v>
      </c>
      <c r="N1304">
        <v>8.25</v>
      </c>
      <c r="O1304">
        <v>10</v>
      </c>
      <c r="P1304">
        <v>0</v>
      </c>
      <c r="Q1304">
        <v>31</v>
      </c>
      <c r="R1304">
        <v>98</v>
      </c>
    </row>
    <row r="1305" spans="1:18">
      <c r="A1305" t="s">
        <v>3884</v>
      </c>
      <c r="B1305">
        <v>1</v>
      </c>
      <c r="C1305" t="s">
        <v>3885</v>
      </c>
      <c r="D1305" t="s">
        <v>20</v>
      </c>
      <c r="E1305" t="s">
        <v>20</v>
      </c>
      <c r="F1305" t="s">
        <v>12714</v>
      </c>
      <c r="G1305">
        <v>546</v>
      </c>
      <c r="H1305" t="s">
        <v>187</v>
      </c>
      <c r="I1305">
        <v>27</v>
      </c>
      <c r="J1305" t="s">
        <v>187</v>
      </c>
      <c r="K1305">
        <v>27</v>
      </c>
      <c r="L1305">
        <v>9</v>
      </c>
      <c r="M1305">
        <v>1</v>
      </c>
      <c r="N1305">
        <v>8.25</v>
      </c>
      <c r="O1305">
        <v>10</v>
      </c>
      <c r="P1305">
        <v>0</v>
      </c>
      <c r="Q1305">
        <v>55</v>
      </c>
      <c r="R1305">
        <v>84</v>
      </c>
    </row>
    <row r="1306" spans="1:18">
      <c r="A1306" t="s">
        <v>3925</v>
      </c>
      <c r="B1306">
        <v>1</v>
      </c>
      <c r="C1306" t="s">
        <v>3926</v>
      </c>
      <c r="D1306" t="s">
        <v>20</v>
      </c>
      <c r="E1306" t="s">
        <v>20</v>
      </c>
      <c r="F1306" t="s">
        <v>12714</v>
      </c>
      <c r="G1306">
        <v>546</v>
      </c>
      <c r="H1306" t="s">
        <v>224</v>
      </c>
      <c r="I1306">
        <v>57</v>
      </c>
      <c r="J1306" t="s">
        <v>224</v>
      </c>
      <c r="K1306">
        <v>101</v>
      </c>
      <c r="L1306">
        <v>9</v>
      </c>
      <c r="M1306">
        <v>1</v>
      </c>
      <c r="N1306">
        <v>8.25</v>
      </c>
      <c r="O1306">
        <v>10</v>
      </c>
      <c r="P1306">
        <v>0</v>
      </c>
      <c r="Q1306">
        <v>41</v>
      </c>
      <c r="R1306">
        <v>98</v>
      </c>
    </row>
    <row r="1307" spans="1:18">
      <c r="A1307" t="s">
        <v>10371</v>
      </c>
      <c r="B1307">
        <v>1</v>
      </c>
      <c r="C1307" t="s">
        <v>3885</v>
      </c>
      <c r="D1307" t="s">
        <v>20</v>
      </c>
      <c r="E1307" t="s">
        <v>20</v>
      </c>
      <c r="F1307" t="s">
        <v>12714</v>
      </c>
      <c r="G1307">
        <v>546</v>
      </c>
      <c r="L1307">
        <v>9</v>
      </c>
      <c r="M1307">
        <v>1</v>
      </c>
      <c r="N1307">
        <v>8.25</v>
      </c>
      <c r="O1307">
        <v>10</v>
      </c>
      <c r="P1307">
        <v>0</v>
      </c>
      <c r="Q1307">
        <v>55</v>
      </c>
      <c r="R1307">
        <v>84</v>
      </c>
    </row>
    <row r="1308" spans="1:18">
      <c r="A1308">
        <v>92426801</v>
      </c>
      <c r="B1308" t="s">
        <v>654</v>
      </c>
      <c r="C1308">
        <v>92426891</v>
      </c>
      <c r="D1308" t="s">
        <v>20</v>
      </c>
      <c r="E1308" t="s">
        <v>20</v>
      </c>
      <c r="F1308" t="s">
        <v>12715</v>
      </c>
      <c r="G1308">
        <v>547</v>
      </c>
      <c r="H1308" t="s">
        <v>337</v>
      </c>
      <c r="I1308">
        <v>51.015</v>
      </c>
      <c r="L1308">
        <v>8</v>
      </c>
      <c r="M1308">
        <v>1</v>
      </c>
      <c r="N1308">
        <v>12</v>
      </c>
      <c r="O1308">
        <v>10</v>
      </c>
      <c r="P1308">
        <v>0</v>
      </c>
      <c r="Q1308">
        <v>21</v>
      </c>
    </row>
    <row r="1309" spans="1:18">
      <c r="A1309">
        <v>92427201</v>
      </c>
      <c r="B1309">
        <v>201</v>
      </c>
      <c r="C1309">
        <v>92426891</v>
      </c>
      <c r="D1309" t="s">
        <v>20</v>
      </c>
      <c r="E1309" t="s">
        <v>20</v>
      </c>
      <c r="F1309" t="s">
        <v>12715</v>
      </c>
      <c r="G1309">
        <v>547</v>
      </c>
      <c r="H1309" t="s">
        <v>337</v>
      </c>
      <c r="I1309">
        <v>48.607</v>
      </c>
      <c r="N1309">
        <v>12</v>
      </c>
      <c r="O1309">
        <v>10</v>
      </c>
      <c r="P1309">
        <v>0</v>
      </c>
      <c r="Q1309">
        <v>19</v>
      </c>
    </row>
    <row r="1310" spans="1:18">
      <c r="A1310">
        <v>92427201</v>
      </c>
      <c r="B1310" t="s">
        <v>654</v>
      </c>
      <c r="C1310">
        <v>92426891</v>
      </c>
      <c r="D1310" t="s">
        <v>20</v>
      </c>
      <c r="E1310" t="s">
        <v>20</v>
      </c>
      <c r="F1310" t="s">
        <v>12715</v>
      </c>
      <c r="G1310">
        <v>547</v>
      </c>
      <c r="H1310" t="s">
        <v>337</v>
      </c>
      <c r="I1310">
        <v>35</v>
      </c>
      <c r="L1310">
        <v>8</v>
      </c>
      <c r="M1310">
        <v>1</v>
      </c>
      <c r="N1310">
        <v>12</v>
      </c>
      <c r="O1310">
        <v>10</v>
      </c>
      <c r="P1310">
        <v>0</v>
      </c>
      <c r="Q1310">
        <v>19</v>
      </c>
    </row>
    <row r="1311" spans="1:18">
      <c r="A1311">
        <v>92475201</v>
      </c>
      <c r="B1311">
        <v>1</v>
      </c>
      <c r="C1311">
        <v>92475291</v>
      </c>
      <c r="D1311" t="s">
        <v>20</v>
      </c>
      <c r="E1311" t="s">
        <v>20</v>
      </c>
      <c r="F1311" t="s">
        <v>12715</v>
      </c>
      <c r="G1311">
        <v>547</v>
      </c>
      <c r="H1311" t="s">
        <v>337</v>
      </c>
      <c r="I1311">
        <v>40</v>
      </c>
      <c r="L1311">
        <v>8</v>
      </c>
      <c r="M1311">
        <v>1</v>
      </c>
      <c r="N1311">
        <v>12</v>
      </c>
      <c r="O1311">
        <v>10</v>
      </c>
      <c r="P1311">
        <v>0</v>
      </c>
      <c r="Q1311">
        <v>36</v>
      </c>
    </row>
    <row r="1312" spans="1:18">
      <c r="A1312">
        <v>92436801</v>
      </c>
      <c r="B1312" t="s">
        <v>654</v>
      </c>
      <c r="C1312">
        <v>92436892</v>
      </c>
      <c r="D1312" t="s">
        <v>20</v>
      </c>
      <c r="E1312" t="s">
        <v>20</v>
      </c>
      <c r="F1312" t="s">
        <v>12716</v>
      </c>
      <c r="G1312">
        <v>532</v>
      </c>
      <c r="H1312" t="s">
        <v>187</v>
      </c>
      <c r="I1312">
        <v>27</v>
      </c>
      <c r="J1312" t="s">
        <v>187</v>
      </c>
      <c r="K1312">
        <v>27</v>
      </c>
      <c r="L1312">
        <v>6</v>
      </c>
      <c r="M1312">
        <v>1</v>
      </c>
      <c r="N1312">
        <v>10</v>
      </c>
      <c r="O1312">
        <v>8.25</v>
      </c>
      <c r="P1312">
        <v>0</v>
      </c>
      <c r="Q1312">
        <v>98</v>
      </c>
      <c r="R1312">
        <v>75</v>
      </c>
    </row>
    <row r="1313" spans="1:18">
      <c r="A1313" t="s">
        <v>5337</v>
      </c>
      <c r="B1313">
        <v>1</v>
      </c>
      <c r="C1313">
        <v>92436892</v>
      </c>
      <c r="D1313" t="s">
        <v>20</v>
      </c>
      <c r="E1313" t="s">
        <v>20</v>
      </c>
      <c r="F1313" t="s">
        <v>12716</v>
      </c>
      <c r="G1313">
        <v>532</v>
      </c>
      <c r="H1313" t="s">
        <v>187</v>
      </c>
      <c r="J1313" t="s">
        <v>187</v>
      </c>
      <c r="L1313">
        <v>6</v>
      </c>
      <c r="M1313">
        <v>1</v>
      </c>
      <c r="N1313">
        <v>10</v>
      </c>
      <c r="O1313">
        <v>8.25</v>
      </c>
      <c r="P1313">
        <v>0</v>
      </c>
      <c r="Q1313">
        <v>98</v>
      </c>
      <c r="R1313">
        <v>75</v>
      </c>
    </row>
    <row r="1314" spans="1:18">
      <c r="A1314" t="s">
        <v>8488</v>
      </c>
      <c r="B1314">
        <v>1</v>
      </c>
      <c r="C1314">
        <v>92436892</v>
      </c>
      <c r="D1314" t="s">
        <v>20</v>
      </c>
      <c r="E1314" t="s">
        <v>20</v>
      </c>
      <c r="F1314" t="s">
        <v>12716</v>
      </c>
      <c r="G1314">
        <v>532</v>
      </c>
      <c r="H1314" t="s">
        <v>187</v>
      </c>
      <c r="J1314" t="s">
        <v>187</v>
      </c>
      <c r="L1314">
        <v>6</v>
      </c>
      <c r="M1314">
        <v>1</v>
      </c>
      <c r="N1314">
        <v>10</v>
      </c>
      <c r="O1314">
        <v>8.25</v>
      </c>
      <c r="P1314">
        <v>0</v>
      </c>
      <c r="Q1314">
        <v>98</v>
      </c>
      <c r="R1314">
        <v>75</v>
      </c>
    </row>
    <row r="1315" spans="1:18">
      <c r="A1315">
        <v>92427001</v>
      </c>
      <c r="B1315" t="s">
        <v>654</v>
      </c>
      <c r="C1315">
        <v>92427091</v>
      </c>
      <c r="D1315" t="s">
        <v>20</v>
      </c>
      <c r="E1315" t="s">
        <v>20</v>
      </c>
      <c r="F1315" t="s">
        <v>12717</v>
      </c>
      <c r="G1315">
        <v>548</v>
      </c>
      <c r="H1315" t="s">
        <v>187</v>
      </c>
      <c r="I1315">
        <v>27</v>
      </c>
      <c r="J1315" t="s">
        <v>187</v>
      </c>
      <c r="K1315">
        <v>27</v>
      </c>
      <c r="L1315">
        <v>6</v>
      </c>
      <c r="M1315">
        <v>1</v>
      </c>
      <c r="N1315">
        <v>8.25</v>
      </c>
      <c r="O1315">
        <v>10</v>
      </c>
      <c r="P1315">
        <v>0</v>
      </c>
      <c r="Q1315">
        <v>29</v>
      </c>
      <c r="R1315">
        <v>50</v>
      </c>
    </row>
    <row r="1316" spans="1:18">
      <c r="A1316" t="s">
        <v>2966</v>
      </c>
      <c r="B1316">
        <v>1</v>
      </c>
      <c r="C1316">
        <v>92427091</v>
      </c>
      <c r="D1316" t="s">
        <v>20</v>
      </c>
      <c r="E1316" t="s">
        <v>20</v>
      </c>
      <c r="F1316" t="s">
        <v>12717</v>
      </c>
      <c r="G1316">
        <v>548</v>
      </c>
      <c r="H1316" t="s">
        <v>187</v>
      </c>
      <c r="I1316">
        <v>27</v>
      </c>
      <c r="J1316" t="s">
        <v>187</v>
      </c>
      <c r="K1316">
        <v>27</v>
      </c>
      <c r="L1316">
        <v>6</v>
      </c>
      <c r="M1316">
        <v>1</v>
      </c>
      <c r="N1316">
        <v>8.25</v>
      </c>
      <c r="O1316">
        <v>10</v>
      </c>
      <c r="P1316">
        <v>0</v>
      </c>
      <c r="Q1316">
        <v>29</v>
      </c>
      <c r="R1316">
        <v>50</v>
      </c>
    </row>
    <row r="1317" spans="1:18">
      <c r="A1317" t="s">
        <v>5140</v>
      </c>
      <c r="B1317">
        <v>1</v>
      </c>
      <c r="C1317">
        <v>92427091</v>
      </c>
      <c r="D1317" t="s">
        <v>20</v>
      </c>
      <c r="E1317" t="s">
        <v>20</v>
      </c>
      <c r="F1317" t="s">
        <v>12717</v>
      </c>
      <c r="G1317">
        <v>548</v>
      </c>
      <c r="H1317" t="s">
        <v>187</v>
      </c>
      <c r="I1317">
        <v>38</v>
      </c>
      <c r="J1317" t="s">
        <v>187</v>
      </c>
      <c r="K1317">
        <v>1</v>
      </c>
      <c r="L1317">
        <v>6</v>
      </c>
      <c r="M1317">
        <v>1</v>
      </c>
      <c r="N1317">
        <v>8.25</v>
      </c>
      <c r="O1317">
        <v>10</v>
      </c>
      <c r="P1317">
        <v>0</v>
      </c>
      <c r="Q1317">
        <v>29</v>
      </c>
      <c r="R1317">
        <v>50</v>
      </c>
    </row>
    <row r="1318" spans="1:18">
      <c r="A1318" t="s">
        <v>980</v>
      </c>
      <c r="B1318">
        <v>1</v>
      </c>
      <c r="C1318">
        <v>92427091</v>
      </c>
      <c r="D1318" t="s">
        <v>20</v>
      </c>
      <c r="E1318" t="s">
        <v>20</v>
      </c>
      <c r="F1318" t="s">
        <v>12717</v>
      </c>
      <c r="G1318">
        <v>548</v>
      </c>
      <c r="H1318" t="s">
        <v>187</v>
      </c>
      <c r="I1318">
        <v>43</v>
      </c>
      <c r="J1318" t="s">
        <v>187</v>
      </c>
      <c r="K1318">
        <v>38</v>
      </c>
      <c r="L1318">
        <v>6</v>
      </c>
      <c r="M1318">
        <v>1</v>
      </c>
      <c r="N1318">
        <v>8.25</v>
      </c>
      <c r="O1318">
        <v>10</v>
      </c>
      <c r="P1318">
        <v>0</v>
      </c>
      <c r="Q1318">
        <v>28</v>
      </c>
      <c r="R1318">
        <v>50</v>
      </c>
    </row>
    <row r="1319" spans="1:18">
      <c r="A1319">
        <v>92431401</v>
      </c>
      <c r="B1319" t="s">
        <v>654</v>
      </c>
      <c r="C1319">
        <v>92431491</v>
      </c>
      <c r="D1319" t="s">
        <v>20</v>
      </c>
      <c r="E1319" t="s">
        <v>20</v>
      </c>
      <c r="F1319" t="s">
        <v>12718</v>
      </c>
      <c r="G1319">
        <v>549</v>
      </c>
      <c r="H1319" t="s">
        <v>337</v>
      </c>
      <c r="I1319">
        <v>27</v>
      </c>
      <c r="J1319" t="s">
        <v>187</v>
      </c>
      <c r="K1319">
        <v>27</v>
      </c>
      <c r="L1319">
        <v>10</v>
      </c>
      <c r="M1319">
        <v>1</v>
      </c>
      <c r="N1319">
        <v>14</v>
      </c>
      <c r="O1319">
        <v>10</v>
      </c>
      <c r="P1319">
        <v>0</v>
      </c>
      <c r="Q1319">
        <v>25</v>
      </c>
      <c r="R1319">
        <v>93</v>
      </c>
    </row>
    <row r="1320" spans="1:18">
      <c r="A1320" t="s">
        <v>5457</v>
      </c>
      <c r="B1320">
        <v>1</v>
      </c>
      <c r="C1320">
        <v>92431491</v>
      </c>
      <c r="D1320" t="s">
        <v>20</v>
      </c>
      <c r="E1320" t="s">
        <v>20</v>
      </c>
      <c r="F1320" t="s">
        <v>12718</v>
      </c>
      <c r="G1320">
        <v>549</v>
      </c>
      <c r="H1320" t="s">
        <v>337</v>
      </c>
      <c r="J1320" t="s">
        <v>187</v>
      </c>
      <c r="L1320">
        <v>10</v>
      </c>
      <c r="M1320">
        <v>1</v>
      </c>
      <c r="N1320">
        <v>14</v>
      </c>
      <c r="O1320">
        <v>10</v>
      </c>
      <c r="P1320">
        <v>0</v>
      </c>
      <c r="Q1320">
        <v>25</v>
      </c>
      <c r="R1320">
        <v>93</v>
      </c>
    </row>
    <row r="1321" spans="1:18">
      <c r="A1321">
        <v>92430601</v>
      </c>
      <c r="B1321">
        <v>1</v>
      </c>
      <c r="C1321">
        <v>92430691</v>
      </c>
      <c r="D1321" t="s">
        <v>20</v>
      </c>
      <c r="E1321" t="s">
        <v>20</v>
      </c>
      <c r="F1321" t="s">
        <v>12719</v>
      </c>
      <c r="G1321">
        <v>550</v>
      </c>
      <c r="H1321" t="s">
        <v>301</v>
      </c>
      <c r="I1321">
        <v>35</v>
      </c>
      <c r="J1321" t="s">
        <v>301</v>
      </c>
      <c r="K1321">
        <v>45</v>
      </c>
      <c r="L1321">
        <v>8</v>
      </c>
      <c r="M1321">
        <v>1</v>
      </c>
      <c r="N1321">
        <v>14</v>
      </c>
      <c r="O1321">
        <v>10</v>
      </c>
      <c r="P1321">
        <v>0</v>
      </c>
      <c r="Q1321">
        <v>16</v>
      </c>
      <c r="R1321">
        <v>36</v>
      </c>
    </row>
    <row r="1322" spans="1:18">
      <c r="A1322">
        <v>92475401</v>
      </c>
      <c r="B1322">
        <v>1</v>
      </c>
      <c r="C1322">
        <v>92475491</v>
      </c>
      <c r="D1322" t="s">
        <v>20</v>
      </c>
      <c r="E1322" t="s">
        <v>20</v>
      </c>
      <c r="F1322" t="s">
        <v>12719</v>
      </c>
      <c r="G1322">
        <v>550</v>
      </c>
      <c r="H1322" t="s">
        <v>301</v>
      </c>
      <c r="I1322">
        <v>35</v>
      </c>
      <c r="J1322" t="s">
        <v>301</v>
      </c>
      <c r="K1322">
        <v>35</v>
      </c>
      <c r="L1322">
        <v>8</v>
      </c>
      <c r="M1322">
        <v>1</v>
      </c>
      <c r="N1322">
        <v>14</v>
      </c>
      <c r="O1322">
        <v>10</v>
      </c>
      <c r="P1322">
        <v>0</v>
      </c>
      <c r="Q1322">
        <v>16</v>
      </c>
      <c r="R1322">
        <v>32</v>
      </c>
    </row>
    <row r="1323" spans="1:18">
      <c r="A1323">
        <v>96437202</v>
      </c>
      <c r="B1323" t="s">
        <v>654</v>
      </c>
      <c r="C1323">
        <v>96437293</v>
      </c>
      <c r="D1323" t="s">
        <v>1511</v>
      </c>
      <c r="E1323" t="s">
        <v>1511</v>
      </c>
      <c r="F1323" t="s">
        <v>13056</v>
      </c>
      <c r="G1323">
        <v>551</v>
      </c>
      <c r="H1323" t="s">
        <v>337</v>
      </c>
      <c r="I1323">
        <v>27</v>
      </c>
      <c r="J1323" t="s">
        <v>337</v>
      </c>
      <c r="K1323">
        <v>27</v>
      </c>
      <c r="L1323">
        <v>8</v>
      </c>
      <c r="M1323">
        <v>1</v>
      </c>
      <c r="N1323">
        <v>14</v>
      </c>
      <c r="O1323">
        <v>10</v>
      </c>
      <c r="P1323">
        <v>0</v>
      </c>
      <c r="Q1323">
        <v>6</v>
      </c>
      <c r="R1323">
        <v>21</v>
      </c>
    </row>
    <row r="1324" spans="1:18">
      <c r="A1324">
        <v>92436601</v>
      </c>
      <c r="B1324" t="s">
        <v>654</v>
      </c>
      <c r="C1324">
        <v>92436691</v>
      </c>
      <c r="D1324" t="s">
        <v>20</v>
      </c>
      <c r="E1324" t="s">
        <v>20</v>
      </c>
      <c r="F1324" t="s">
        <v>12720</v>
      </c>
      <c r="G1324">
        <v>552</v>
      </c>
      <c r="H1324" t="s">
        <v>224</v>
      </c>
      <c r="I1324">
        <v>77</v>
      </c>
      <c r="J1324" t="s">
        <v>224</v>
      </c>
      <c r="K1324">
        <v>48</v>
      </c>
      <c r="L1324">
        <v>6</v>
      </c>
      <c r="M1324">
        <v>1</v>
      </c>
      <c r="N1324">
        <v>10</v>
      </c>
      <c r="O1324">
        <v>8.25</v>
      </c>
      <c r="P1324">
        <v>0</v>
      </c>
      <c r="Q1324">
        <v>144</v>
      </c>
      <c r="R1324">
        <v>89</v>
      </c>
    </row>
    <row r="1325" spans="1:18">
      <c r="A1325" t="s">
        <v>5429</v>
      </c>
      <c r="B1325">
        <v>1</v>
      </c>
      <c r="C1325">
        <v>92436691</v>
      </c>
      <c r="D1325" t="s">
        <v>20</v>
      </c>
      <c r="E1325" t="s">
        <v>20</v>
      </c>
      <c r="F1325" t="s">
        <v>12720</v>
      </c>
      <c r="G1325">
        <v>552</v>
      </c>
      <c r="H1325" t="s">
        <v>224</v>
      </c>
      <c r="I1325">
        <v>77</v>
      </c>
      <c r="J1325" t="s">
        <v>224</v>
      </c>
      <c r="K1325">
        <v>48</v>
      </c>
      <c r="L1325">
        <v>12</v>
      </c>
      <c r="M1325">
        <v>1</v>
      </c>
      <c r="N1325">
        <v>10</v>
      </c>
      <c r="O1325">
        <v>8.25</v>
      </c>
      <c r="P1325">
        <v>0</v>
      </c>
      <c r="Q1325">
        <v>144</v>
      </c>
      <c r="R1325">
        <v>89</v>
      </c>
    </row>
    <row r="1326" spans="1:18">
      <c r="A1326" t="s">
        <v>5718</v>
      </c>
      <c r="B1326">
        <v>1</v>
      </c>
      <c r="C1326">
        <v>92436691</v>
      </c>
      <c r="D1326" t="s">
        <v>20</v>
      </c>
      <c r="E1326" t="s">
        <v>20</v>
      </c>
      <c r="F1326" t="s">
        <v>12720</v>
      </c>
      <c r="G1326">
        <v>552</v>
      </c>
      <c r="H1326" t="s">
        <v>224</v>
      </c>
      <c r="I1326">
        <v>80</v>
      </c>
      <c r="J1326" t="s">
        <v>224</v>
      </c>
      <c r="K1326">
        <v>47</v>
      </c>
      <c r="L1326">
        <v>6</v>
      </c>
      <c r="M1326">
        <v>1</v>
      </c>
      <c r="N1326">
        <v>10</v>
      </c>
      <c r="O1326">
        <v>8.25</v>
      </c>
      <c r="P1326">
        <v>0</v>
      </c>
      <c r="Q1326">
        <v>144</v>
      </c>
      <c r="R1326">
        <v>89</v>
      </c>
    </row>
    <row r="1327" spans="1:18">
      <c r="A1327" t="s">
        <v>8492</v>
      </c>
      <c r="B1327">
        <v>1</v>
      </c>
      <c r="C1327">
        <v>92436691</v>
      </c>
      <c r="D1327" t="s">
        <v>20</v>
      </c>
      <c r="E1327" t="s">
        <v>20</v>
      </c>
      <c r="F1327" t="s">
        <v>12720</v>
      </c>
      <c r="G1327">
        <v>552</v>
      </c>
      <c r="H1327" t="s">
        <v>224</v>
      </c>
      <c r="I1327">
        <v>76</v>
      </c>
      <c r="J1327" t="s">
        <v>224</v>
      </c>
      <c r="K1327">
        <v>54</v>
      </c>
      <c r="L1327">
        <v>6</v>
      </c>
      <c r="M1327">
        <v>1</v>
      </c>
      <c r="N1327">
        <v>10</v>
      </c>
      <c r="O1327">
        <v>8.25</v>
      </c>
      <c r="P1327">
        <v>0</v>
      </c>
      <c r="Q1327">
        <v>144</v>
      </c>
      <c r="R1327">
        <v>89</v>
      </c>
    </row>
    <row r="1328" spans="1:18">
      <c r="A1328">
        <v>92421402</v>
      </c>
      <c r="B1328" t="s">
        <v>654</v>
      </c>
      <c r="C1328">
        <v>92421492</v>
      </c>
      <c r="D1328" t="s">
        <v>20</v>
      </c>
      <c r="E1328" t="s">
        <v>20</v>
      </c>
      <c r="F1328" t="s">
        <v>12721</v>
      </c>
      <c r="G1328">
        <v>553</v>
      </c>
      <c r="H1328" t="s">
        <v>224</v>
      </c>
      <c r="I1328">
        <v>93</v>
      </c>
      <c r="J1328" t="s">
        <v>224</v>
      </c>
      <c r="K1328">
        <v>46</v>
      </c>
      <c r="L1328">
        <v>9</v>
      </c>
      <c r="M1328">
        <v>1</v>
      </c>
      <c r="N1328">
        <v>8.25</v>
      </c>
      <c r="O1328">
        <v>10</v>
      </c>
      <c r="P1328">
        <v>0</v>
      </c>
      <c r="Q1328">
        <v>69</v>
      </c>
      <c r="R1328">
        <v>54</v>
      </c>
    </row>
    <row r="1329" spans="1:18">
      <c r="A1329" t="s">
        <v>576</v>
      </c>
      <c r="B1329">
        <v>1</v>
      </c>
      <c r="C1329">
        <v>92421492</v>
      </c>
      <c r="D1329" t="s">
        <v>20</v>
      </c>
      <c r="E1329" t="s">
        <v>20</v>
      </c>
      <c r="F1329" t="s">
        <v>12721</v>
      </c>
      <c r="G1329">
        <v>553</v>
      </c>
      <c r="H1329" t="s">
        <v>337</v>
      </c>
      <c r="I1329">
        <v>54</v>
      </c>
      <c r="J1329" t="s">
        <v>337</v>
      </c>
      <c r="K1329">
        <v>41</v>
      </c>
      <c r="L1329">
        <v>9</v>
      </c>
      <c r="M1329">
        <v>1</v>
      </c>
      <c r="N1329">
        <v>8.25</v>
      </c>
      <c r="O1329">
        <v>10</v>
      </c>
      <c r="P1329">
        <v>0</v>
      </c>
      <c r="Q1329">
        <v>69</v>
      </c>
      <c r="R1329">
        <v>54</v>
      </c>
    </row>
    <row r="1330" spans="1:18">
      <c r="A1330">
        <v>92411402</v>
      </c>
      <c r="B1330" t="s">
        <v>654</v>
      </c>
      <c r="C1330">
        <v>92411092</v>
      </c>
      <c r="D1330" t="s">
        <v>20</v>
      </c>
      <c r="E1330" t="s">
        <v>1511</v>
      </c>
      <c r="F1330" t="s">
        <v>12722</v>
      </c>
      <c r="G1330">
        <v>554</v>
      </c>
      <c r="H1330" t="s">
        <v>224</v>
      </c>
      <c r="I1330">
        <v>48</v>
      </c>
      <c r="J1330" t="s">
        <v>224</v>
      </c>
      <c r="K1330">
        <v>30</v>
      </c>
      <c r="L1330">
        <v>9</v>
      </c>
      <c r="M1330">
        <v>1</v>
      </c>
      <c r="N1330">
        <v>8.25</v>
      </c>
      <c r="O1330">
        <v>10</v>
      </c>
      <c r="P1330">
        <v>0</v>
      </c>
      <c r="Q1330">
        <v>86</v>
      </c>
      <c r="R1330">
        <v>37</v>
      </c>
    </row>
    <row r="1331" spans="1:18">
      <c r="A1331">
        <v>92420202</v>
      </c>
      <c r="B1331" t="s">
        <v>654</v>
      </c>
      <c r="C1331">
        <v>92420292</v>
      </c>
      <c r="D1331" t="s">
        <v>20</v>
      </c>
      <c r="E1331" t="s">
        <v>20</v>
      </c>
      <c r="F1331" t="s">
        <v>12723</v>
      </c>
      <c r="G1331">
        <v>555</v>
      </c>
      <c r="H1331" t="s">
        <v>337</v>
      </c>
      <c r="I1331">
        <v>75.849</v>
      </c>
      <c r="J1331" t="s">
        <v>337</v>
      </c>
      <c r="K1331">
        <v>31.991</v>
      </c>
      <c r="L1331">
        <v>9</v>
      </c>
      <c r="M1331">
        <v>1</v>
      </c>
      <c r="N1331">
        <v>8.25</v>
      </c>
      <c r="O1331">
        <v>10</v>
      </c>
      <c r="P1331">
        <v>0</v>
      </c>
      <c r="Q1331">
        <v>33</v>
      </c>
      <c r="R1331">
        <v>14</v>
      </c>
    </row>
    <row r="1332" spans="1:18">
      <c r="A1332">
        <v>92420402</v>
      </c>
      <c r="B1332" t="s">
        <v>654</v>
      </c>
      <c r="C1332">
        <v>92420292</v>
      </c>
      <c r="D1332" t="s">
        <v>20</v>
      </c>
      <c r="E1332" t="s">
        <v>20</v>
      </c>
      <c r="F1332" t="s">
        <v>12723</v>
      </c>
      <c r="G1332">
        <v>555</v>
      </c>
      <c r="H1332" t="s">
        <v>337</v>
      </c>
      <c r="I1332">
        <v>27</v>
      </c>
      <c r="J1332" t="s">
        <v>337</v>
      </c>
      <c r="K1332">
        <v>49</v>
      </c>
      <c r="L1332">
        <v>9</v>
      </c>
      <c r="M1332">
        <v>1</v>
      </c>
      <c r="N1332">
        <v>8.25</v>
      </c>
      <c r="O1332">
        <v>10</v>
      </c>
      <c r="P1332">
        <v>0</v>
      </c>
      <c r="Q1332">
        <v>47</v>
      </c>
      <c r="R1332">
        <v>26</v>
      </c>
    </row>
    <row r="1333" spans="1:18">
      <c r="A1333">
        <v>92420602</v>
      </c>
      <c r="B1333" t="s">
        <v>654</v>
      </c>
      <c r="C1333">
        <v>92420292</v>
      </c>
      <c r="D1333" t="s">
        <v>20</v>
      </c>
      <c r="E1333" t="s">
        <v>20</v>
      </c>
      <c r="F1333" t="s">
        <v>12723</v>
      </c>
      <c r="G1333">
        <v>555</v>
      </c>
      <c r="H1333" t="s">
        <v>337</v>
      </c>
      <c r="I1333">
        <v>27</v>
      </c>
      <c r="J1333" t="s">
        <v>337</v>
      </c>
      <c r="K1333">
        <v>27</v>
      </c>
      <c r="L1333">
        <v>9</v>
      </c>
      <c r="M1333">
        <v>1</v>
      </c>
      <c r="N1333">
        <v>8.25</v>
      </c>
      <c r="O1333">
        <v>10</v>
      </c>
      <c r="P1333">
        <v>0</v>
      </c>
      <c r="Q1333">
        <v>33</v>
      </c>
      <c r="R1333">
        <v>14</v>
      </c>
    </row>
    <row r="1334" spans="1:18">
      <c r="A1334">
        <v>92420802</v>
      </c>
      <c r="B1334" t="s">
        <v>654</v>
      </c>
      <c r="C1334">
        <v>92420292</v>
      </c>
      <c r="D1334" t="s">
        <v>20</v>
      </c>
      <c r="E1334" t="s">
        <v>20</v>
      </c>
      <c r="F1334" t="s">
        <v>12723</v>
      </c>
      <c r="G1334">
        <v>555</v>
      </c>
      <c r="H1334" t="s">
        <v>337</v>
      </c>
      <c r="I1334">
        <v>27</v>
      </c>
      <c r="J1334" t="s">
        <v>337</v>
      </c>
      <c r="K1334">
        <v>27</v>
      </c>
      <c r="L1334">
        <v>9</v>
      </c>
      <c r="M1334">
        <v>1</v>
      </c>
      <c r="N1334">
        <v>8.25</v>
      </c>
      <c r="O1334">
        <v>10</v>
      </c>
      <c r="P1334">
        <v>0</v>
      </c>
      <c r="Q1334">
        <v>47</v>
      </c>
      <c r="R1334">
        <v>26</v>
      </c>
    </row>
    <row r="1335" spans="1:18">
      <c r="A1335" t="s">
        <v>5411</v>
      </c>
      <c r="B1335">
        <v>1</v>
      </c>
      <c r="C1335">
        <v>92420292</v>
      </c>
      <c r="D1335" t="s">
        <v>20</v>
      </c>
      <c r="E1335" t="s">
        <v>20</v>
      </c>
      <c r="F1335" t="s">
        <v>12723</v>
      </c>
      <c r="G1335">
        <v>555</v>
      </c>
      <c r="H1335" t="s">
        <v>337</v>
      </c>
      <c r="I1335">
        <v>40</v>
      </c>
      <c r="J1335" t="s">
        <v>337</v>
      </c>
      <c r="K1335">
        <v>38</v>
      </c>
      <c r="L1335">
        <v>9</v>
      </c>
      <c r="M1335">
        <v>1</v>
      </c>
      <c r="N1335">
        <v>8.25</v>
      </c>
      <c r="O1335">
        <v>10</v>
      </c>
      <c r="P1335">
        <v>0</v>
      </c>
      <c r="Q1335">
        <v>33</v>
      </c>
      <c r="R1335">
        <v>14</v>
      </c>
    </row>
    <row r="1336" spans="1:18">
      <c r="A1336" t="s">
        <v>557</v>
      </c>
      <c r="B1336">
        <v>1</v>
      </c>
      <c r="C1336">
        <v>92420292</v>
      </c>
      <c r="D1336" t="s">
        <v>20</v>
      </c>
      <c r="E1336" t="s">
        <v>20</v>
      </c>
      <c r="F1336" t="s">
        <v>12723</v>
      </c>
      <c r="G1336">
        <v>555</v>
      </c>
      <c r="H1336" t="s">
        <v>337</v>
      </c>
      <c r="I1336">
        <v>62</v>
      </c>
      <c r="J1336" t="s">
        <v>337</v>
      </c>
      <c r="K1336">
        <v>38</v>
      </c>
      <c r="L1336">
        <v>9</v>
      </c>
      <c r="M1336">
        <v>1</v>
      </c>
      <c r="N1336">
        <v>8.25</v>
      </c>
      <c r="O1336">
        <v>10</v>
      </c>
      <c r="P1336">
        <v>0</v>
      </c>
      <c r="Q1336">
        <v>47</v>
      </c>
      <c r="R1336">
        <v>26</v>
      </c>
    </row>
    <row r="1337" spans="1:18">
      <c r="A1337" t="s">
        <v>5419</v>
      </c>
      <c r="B1337">
        <v>1</v>
      </c>
      <c r="C1337">
        <v>92420292</v>
      </c>
      <c r="D1337" t="s">
        <v>20</v>
      </c>
      <c r="E1337" t="s">
        <v>20</v>
      </c>
      <c r="F1337" t="s">
        <v>12723</v>
      </c>
      <c r="G1337">
        <v>555</v>
      </c>
      <c r="H1337" t="s">
        <v>337</v>
      </c>
      <c r="I1337">
        <v>35</v>
      </c>
      <c r="J1337" t="s">
        <v>337</v>
      </c>
      <c r="K1337">
        <v>35</v>
      </c>
      <c r="L1337">
        <v>9</v>
      </c>
      <c r="M1337">
        <v>1</v>
      </c>
      <c r="N1337">
        <v>8.25</v>
      </c>
      <c r="O1337">
        <v>10</v>
      </c>
      <c r="P1337">
        <v>0</v>
      </c>
      <c r="Q1337">
        <v>33</v>
      </c>
      <c r="R1337">
        <v>14</v>
      </c>
    </row>
    <row r="1338" spans="1:18">
      <c r="A1338" t="s">
        <v>5424</v>
      </c>
      <c r="B1338">
        <v>1</v>
      </c>
      <c r="C1338">
        <v>92420292</v>
      </c>
      <c r="D1338" t="s">
        <v>20</v>
      </c>
      <c r="E1338" t="s">
        <v>20</v>
      </c>
      <c r="F1338" t="s">
        <v>12723</v>
      </c>
      <c r="G1338">
        <v>555</v>
      </c>
      <c r="H1338" t="s">
        <v>337</v>
      </c>
      <c r="I1338">
        <v>35</v>
      </c>
      <c r="J1338" t="s">
        <v>337</v>
      </c>
      <c r="K1338">
        <v>39</v>
      </c>
      <c r="L1338">
        <v>9</v>
      </c>
      <c r="M1338">
        <v>1</v>
      </c>
      <c r="N1338">
        <v>8.25</v>
      </c>
      <c r="O1338">
        <v>10</v>
      </c>
      <c r="P1338">
        <v>0</v>
      </c>
      <c r="Q1338">
        <v>47</v>
      </c>
      <c r="R1338">
        <v>26</v>
      </c>
    </row>
    <row r="1339" spans="1:18">
      <c r="A1339" t="s">
        <v>11870</v>
      </c>
      <c r="B1339">
        <v>1</v>
      </c>
      <c r="C1339">
        <v>92420292</v>
      </c>
      <c r="D1339" t="s">
        <v>20</v>
      </c>
      <c r="E1339" t="s">
        <v>1511</v>
      </c>
      <c r="F1339" t="s">
        <v>12723</v>
      </c>
      <c r="G1339">
        <v>555</v>
      </c>
      <c r="L1339">
        <v>9</v>
      </c>
      <c r="M1339">
        <v>1</v>
      </c>
      <c r="N1339">
        <v>8.25</v>
      </c>
      <c r="O1339">
        <v>10</v>
      </c>
      <c r="P1339">
        <v>0</v>
      </c>
      <c r="Q1339">
        <v>33</v>
      </c>
      <c r="R1339">
        <v>14</v>
      </c>
    </row>
    <row r="1340" spans="1:18">
      <c r="A1340" t="s">
        <v>587</v>
      </c>
      <c r="B1340">
        <v>1</v>
      </c>
      <c r="C1340">
        <v>92420292</v>
      </c>
      <c r="D1340" t="s">
        <v>20</v>
      </c>
      <c r="E1340" t="s">
        <v>1511</v>
      </c>
      <c r="F1340" t="s">
        <v>12723</v>
      </c>
      <c r="G1340">
        <v>555</v>
      </c>
      <c r="L1340">
        <v>9</v>
      </c>
      <c r="M1340">
        <v>1</v>
      </c>
      <c r="N1340">
        <v>8.25</v>
      </c>
      <c r="O1340">
        <v>10</v>
      </c>
      <c r="P1340">
        <v>0</v>
      </c>
      <c r="Q1340">
        <v>47</v>
      </c>
      <c r="R1340">
        <v>26</v>
      </c>
    </row>
    <row r="1341" spans="1:18">
      <c r="A1341" t="s">
        <v>11873</v>
      </c>
      <c r="B1341">
        <v>1</v>
      </c>
      <c r="C1341">
        <v>92420292</v>
      </c>
      <c r="D1341" t="s">
        <v>20</v>
      </c>
      <c r="E1341" t="s">
        <v>1511</v>
      </c>
      <c r="F1341" t="s">
        <v>12723</v>
      </c>
      <c r="G1341">
        <v>555</v>
      </c>
      <c r="L1341">
        <v>9</v>
      </c>
      <c r="M1341">
        <v>1</v>
      </c>
      <c r="N1341">
        <v>8.25</v>
      </c>
      <c r="O1341">
        <v>10</v>
      </c>
      <c r="P1341">
        <v>0</v>
      </c>
      <c r="Q1341">
        <v>33</v>
      </c>
      <c r="R1341">
        <v>14</v>
      </c>
    </row>
    <row r="1342" spans="1:18">
      <c r="A1342" t="s">
        <v>11875</v>
      </c>
      <c r="B1342">
        <v>1</v>
      </c>
      <c r="C1342">
        <v>92420292</v>
      </c>
      <c r="D1342" t="s">
        <v>20</v>
      </c>
      <c r="E1342" t="s">
        <v>1511</v>
      </c>
      <c r="F1342" t="s">
        <v>12723</v>
      </c>
      <c r="G1342">
        <v>555</v>
      </c>
      <c r="L1342">
        <v>9</v>
      </c>
      <c r="M1342">
        <v>1</v>
      </c>
      <c r="N1342">
        <v>8.25</v>
      </c>
      <c r="O1342">
        <v>10</v>
      </c>
      <c r="P1342">
        <v>0</v>
      </c>
      <c r="Q1342">
        <v>47</v>
      </c>
      <c r="R1342">
        <v>26</v>
      </c>
    </row>
    <row r="1343" spans="1:18">
      <c r="A1343">
        <v>92422001</v>
      </c>
      <c r="B1343" t="s">
        <v>654</v>
      </c>
      <c r="C1343">
        <v>92422091</v>
      </c>
      <c r="D1343" t="s">
        <v>20</v>
      </c>
      <c r="E1343" t="s">
        <v>20</v>
      </c>
      <c r="F1343" t="s">
        <v>12724</v>
      </c>
      <c r="G1343">
        <v>556</v>
      </c>
      <c r="H1343" t="s">
        <v>301</v>
      </c>
      <c r="I1343">
        <v>34.606</v>
      </c>
      <c r="J1343" t="s">
        <v>301</v>
      </c>
      <c r="K1343">
        <v>56.785</v>
      </c>
      <c r="L1343">
        <v>6</v>
      </c>
      <c r="M1343">
        <v>1</v>
      </c>
      <c r="N1343">
        <v>8.25</v>
      </c>
      <c r="O1343">
        <v>10</v>
      </c>
      <c r="P1343">
        <v>0</v>
      </c>
      <c r="Q1343">
        <v>20</v>
      </c>
      <c r="R1343">
        <v>43</v>
      </c>
    </row>
    <row r="1344" spans="1:18">
      <c r="A1344" t="s">
        <v>5703</v>
      </c>
      <c r="B1344">
        <v>1</v>
      </c>
      <c r="C1344">
        <v>92422091</v>
      </c>
      <c r="D1344" t="s">
        <v>20</v>
      </c>
      <c r="E1344" t="s">
        <v>20</v>
      </c>
      <c r="F1344" t="s">
        <v>12724</v>
      </c>
      <c r="G1344">
        <v>556</v>
      </c>
      <c r="H1344" t="s">
        <v>301</v>
      </c>
      <c r="I1344">
        <v>6</v>
      </c>
      <c r="J1344" t="s">
        <v>301</v>
      </c>
      <c r="K1344">
        <v>23</v>
      </c>
      <c r="L1344">
        <v>6</v>
      </c>
      <c r="M1344">
        <v>1</v>
      </c>
      <c r="N1344">
        <v>8.25</v>
      </c>
      <c r="O1344">
        <v>10</v>
      </c>
      <c r="P1344">
        <v>0</v>
      </c>
      <c r="Q1344">
        <v>22</v>
      </c>
      <c r="R1344">
        <v>43</v>
      </c>
    </row>
    <row r="1345" spans="1:18">
      <c r="A1345" t="s">
        <v>6609</v>
      </c>
      <c r="B1345">
        <v>1</v>
      </c>
      <c r="C1345">
        <v>92422091</v>
      </c>
      <c r="D1345" t="s">
        <v>20</v>
      </c>
      <c r="E1345" t="s">
        <v>20</v>
      </c>
      <c r="F1345" t="s">
        <v>12724</v>
      </c>
      <c r="G1345">
        <v>556</v>
      </c>
      <c r="H1345" t="s">
        <v>301</v>
      </c>
      <c r="I1345">
        <v>30</v>
      </c>
      <c r="J1345" t="s">
        <v>301</v>
      </c>
      <c r="K1345">
        <v>28</v>
      </c>
      <c r="L1345">
        <v>6</v>
      </c>
      <c r="M1345">
        <v>1</v>
      </c>
      <c r="N1345">
        <v>8.25</v>
      </c>
      <c r="O1345">
        <v>10</v>
      </c>
      <c r="P1345">
        <v>0</v>
      </c>
      <c r="Q1345">
        <v>22</v>
      </c>
      <c r="R1345">
        <v>43</v>
      </c>
    </row>
    <row r="1346" spans="1:18">
      <c r="A1346" t="s">
        <v>9889</v>
      </c>
      <c r="B1346">
        <v>1</v>
      </c>
      <c r="C1346">
        <v>92422091</v>
      </c>
      <c r="D1346" t="s">
        <v>20</v>
      </c>
      <c r="E1346" t="s">
        <v>20</v>
      </c>
      <c r="F1346" t="s">
        <v>12724</v>
      </c>
      <c r="G1346">
        <v>556</v>
      </c>
      <c r="H1346" t="s">
        <v>301</v>
      </c>
      <c r="J1346" t="s">
        <v>301</v>
      </c>
      <c r="L1346">
        <v>6</v>
      </c>
      <c r="M1346">
        <v>1</v>
      </c>
      <c r="N1346">
        <v>8.25</v>
      </c>
      <c r="O1346">
        <v>10</v>
      </c>
      <c r="P1346">
        <v>0</v>
      </c>
      <c r="Q1346">
        <v>22</v>
      </c>
      <c r="R1346">
        <v>43</v>
      </c>
    </row>
    <row r="1347" spans="1:18">
      <c r="A1347" t="s">
        <v>11402</v>
      </c>
      <c r="B1347">
        <v>1</v>
      </c>
      <c r="C1347">
        <v>92422091</v>
      </c>
      <c r="D1347" t="s">
        <v>20</v>
      </c>
      <c r="E1347" t="s">
        <v>20</v>
      </c>
      <c r="F1347" t="s">
        <v>12724</v>
      </c>
      <c r="G1347">
        <v>556</v>
      </c>
      <c r="H1347" t="s">
        <v>301</v>
      </c>
      <c r="J1347" t="s">
        <v>301</v>
      </c>
      <c r="L1347">
        <v>6</v>
      </c>
      <c r="M1347">
        <v>1</v>
      </c>
      <c r="N1347">
        <v>8.25</v>
      </c>
      <c r="O1347">
        <v>10</v>
      </c>
      <c r="P1347">
        <v>0</v>
      </c>
      <c r="Q1347">
        <v>22</v>
      </c>
      <c r="R1347">
        <v>43</v>
      </c>
    </row>
    <row r="1348" spans="1:18">
      <c r="A1348">
        <v>96438801</v>
      </c>
      <c r="B1348" t="s">
        <v>654</v>
      </c>
      <c r="C1348">
        <v>96438891</v>
      </c>
      <c r="D1348" t="s">
        <v>1511</v>
      </c>
      <c r="E1348" t="s">
        <v>1511</v>
      </c>
      <c r="F1348" t="s">
        <v>12725</v>
      </c>
      <c r="G1348">
        <v>557</v>
      </c>
      <c r="H1348" t="s">
        <v>337</v>
      </c>
      <c r="I1348">
        <v>38.895</v>
      </c>
      <c r="J1348" t="s">
        <v>337</v>
      </c>
      <c r="K1348">
        <v>86.684</v>
      </c>
      <c r="L1348">
        <v>12</v>
      </c>
      <c r="M1348">
        <v>1</v>
      </c>
      <c r="N1348">
        <v>14</v>
      </c>
      <c r="O1348">
        <v>10</v>
      </c>
      <c r="P1348">
        <v>0</v>
      </c>
      <c r="Q1348">
        <v>27</v>
      </c>
      <c r="R1348">
        <v>74</v>
      </c>
    </row>
    <row r="1349" spans="1:18">
      <c r="A1349">
        <v>92422201</v>
      </c>
      <c r="B1349" t="s">
        <v>654</v>
      </c>
      <c r="C1349">
        <v>92422291</v>
      </c>
      <c r="D1349" t="s">
        <v>20</v>
      </c>
      <c r="E1349" t="s">
        <v>20</v>
      </c>
      <c r="F1349" t="s">
        <v>12726</v>
      </c>
      <c r="G1349">
        <v>372</v>
      </c>
      <c r="H1349" t="s">
        <v>301</v>
      </c>
      <c r="I1349">
        <v>31.946</v>
      </c>
      <c r="J1349" t="s">
        <v>301</v>
      </c>
      <c r="K1349">
        <v>97.923</v>
      </c>
      <c r="L1349">
        <v>6</v>
      </c>
      <c r="M1349">
        <v>1</v>
      </c>
      <c r="N1349">
        <v>8.25</v>
      </c>
      <c r="O1349">
        <v>10</v>
      </c>
      <c r="P1349">
        <v>0</v>
      </c>
      <c r="Q1349">
        <v>25</v>
      </c>
      <c r="R1349">
        <v>80</v>
      </c>
    </row>
    <row r="1350" spans="1:18">
      <c r="A1350" t="s">
        <v>5466</v>
      </c>
      <c r="B1350">
        <v>1</v>
      </c>
      <c r="C1350">
        <v>92422291</v>
      </c>
      <c r="D1350" t="s">
        <v>20</v>
      </c>
      <c r="E1350" t="s">
        <v>20</v>
      </c>
      <c r="F1350" t="s">
        <v>12726</v>
      </c>
      <c r="G1350">
        <v>372</v>
      </c>
      <c r="H1350" t="s">
        <v>301</v>
      </c>
      <c r="J1350" t="s">
        <v>301</v>
      </c>
      <c r="L1350">
        <v>6</v>
      </c>
      <c r="M1350">
        <v>1</v>
      </c>
      <c r="N1350">
        <v>8.25</v>
      </c>
      <c r="O1350">
        <v>10</v>
      </c>
      <c r="P1350">
        <v>0</v>
      </c>
      <c r="Q1350">
        <v>25</v>
      </c>
      <c r="R1350">
        <v>80</v>
      </c>
    </row>
    <row r="1351" spans="1:18">
      <c r="A1351" t="s">
        <v>1194</v>
      </c>
      <c r="B1351">
        <v>1</v>
      </c>
      <c r="C1351">
        <v>92422291</v>
      </c>
      <c r="D1351" t="s">
        <v>20</v>
      </c>
      <c r="E1351" t="s">
        <v>20</v>
      </c>
      <c r="F1351" t="s">
        <v>12726</v>
      </c>
      <c r="G1351">
        <v>372</v>
      </c>
      <c r="H1351" t="s">
        <v>301</v>
      </c>
      <c r="I1351">
        <v>58</v>
      </c>
      <c r="J1351" t="s">
        <v>301</v>
      </c>
      <c r="K1351">
        <v>73</v>
      </c>
      <c r="L1351">
        <v>6</v>
      </c>
      <c r="M1351">
        <v>1</v>
      </c>
      <c r="N1351">
        <v>8.25</v>
      </c>
      <c r="O1351">
        <v>10</v>
      </c>
      <c r="P1351">
        <v>0</v>
      </c>
      <c r="Q1351">
        <v>25</v>
      </c>
      <c r="R1351">
        <v>80</v>
      </c>
    </row>
    <row r="1352" spans="1:18">
      <c r="A1352" t="s">
        <v>5707</v>
      </c>
      <c r="B1352">
        <v>1</v>
      </c>
      <c r="C1352">
        <v>92431491</v>
      </c>
      <c r="D1352" t="s">
        <v>20</v>
      </c>
      <c r="E1352" t="s">
        <v>20</v>
      </c>
      <c r="F1352" t="s">
        <v>12726</v>
      </c>
      <c r="G1352">
        <v>372</v>
      </c>
      <c r="H1352" t="s">
        <v>301</v>
      </c>
      <c r="I1352">
        <v>50</v>
      </c>
      <c r="J1352" t="s">
        <v>301</v>
      </c>
      <c r="K1352">
        <v>116</v>
      </c>
      <c r="L1352">
        <v>10</v>
      </c>
      <c r="M1352">
        <v>1</v>
      </c>
      <c r="N1352">
        <v>14</v>
      </c>
      <c r="O1352">
        <v>10</v>
      </c>
      <c r="P1352">
        <v>0</v>
      </c>
      <c r="Q1352">
        <v>25</v>
      </c>
      <c r="R1352">
        <v>93</v>
      </c>
    </row>
    <row r="1353" spans="1:18">
      <c r="A1353" t="s">
        <v>5708</v>
      </c>
      <c r="B1353">
        <v>1</v>
      </c>
      <c r="C1353">
        <v>92431691</v>
      </c>
      <c r="D1353" t="s">
        <v>20</v>
      </c>
      <c r="E1353" t="s">
        <v>20</v>
      </c>
      <c r="F1353" t="s">
        <v>12726</v>
      </c>
      <c r="G1353">
        <v>372</v>
      </c>
      <c r="H1353" t="s">
        <v>301</v>
      </c>
      <c r="I1353">
        <v>56</v>
      </c>
      <c r="J1353" t="s">
        <v>301</v>
      </c>
      <c r="K1353">
        <v>117</v>
      </c>
      <c r="L1353">
        <v>12</v>
      </c>
      <c r="M1353">
        <v>1</v>
      </c>
      <c r="N1353">
        <v>14</v>
      </c>
      <c r="O1353">
        <v>10</v>
      </c>
      <c r="P1353">
        <v>0</v>
      </c>
      <c r="Q1353">
        <v>29</v>
      </c>
      <c r="R1353">
        <v>74</v>
      </c>
    </row>
    <row r="1354" spans="1:18">
      <c r="A1354" t="s">
        <v>5710</v>
      </c>
      <c r="B1354">
        <v>1</v>
      </c>
      <c r="C1354">
        <v>92431691</v>
      </c>
      <c r="D1354" t="s">
        <v>20</v>
      </c>
      <c r="E1354" t="s">
        <v>20</v>
      </c>
      <c r="F1354" t="s">
        <v>12726</v>
      </c>
      <c r="G1354">
        <v>372</v>
      </c>
      <c r="H1354" t="s">
        <v>301</v>
      </c>
      <c r="I1354">
        <v>75</v>
      </c>
      <c r="J1354" t="s">
        <v>301</v>
      </c>
      <c r="K1354">
        <v>117</v>
      </c>
      <c r="L1354">
        <v>12</v>
      </c>
      <c r="M1354">
        <v>1</v>
      </c>
      <c r="N1354">
        <v>14</v>
      </c>
      <c r="O1354">
        <v>10</v>
      </c>
      <c r="P1354">
        <v>0</v>
      </c>
      <c r="Q1354">
        <v>29</v>
      </c>
      <c r="R1354">
        <v>74</v>
      </c>
    </row>
    <row r="1355" spans="1:18">
      <c r="A1355" t="s">
        <v>3455</v>
      </c>
      <c r="B1355">
        <v>1</v>
      </c>
      <c r="C1355">
        <v>92426091</v>
      </c>
      <c r="D1355" t="s">
        <v>20</v>
      </c>
      <c r="E1355" t="s">
        <v>20</v>
      </c>
      <c r="F1355" t="s">
        <v>12727</v>
      </c>
      <c r="G1355">
        <v>558</v>
      </c>
      <c r="H1355" t="s">
        <v>224</v>
      </c>
      <c r="I1355">
        <v>40</v>
      </c>
      <c r="J1355" t="s">
        <v>224</v>
      </c>
      <c r="K1355">
        <v>84.87</v>
      </c>
      <c r="L1355">
        <v>9</v>
      </c>
      <c r="M1355">
        <v>1</v>
      </c>
      <c r="N1355">
        <v>8.25</v>
      </c>
      <c r="O1355">
        <v>10</v>
      </c>
      <c r="P1355">
        <v>0</v>
      </c>
      <c r="Q1355">
        <v>52</v>
      </c>
      <c r="R1355">
        <v>86</v>
      </c>
    </row>
    <row r="1356" spans="1:18">
      <c r="A1356" t="s">
        <v>3460</v>
      </c>
      <c r="B1356">
        <v>1</v>
      </c>
      <c r="C1356">
        <v>92426091</v>
      </c>
      <c r="D1356" t="s">
        <v>20</v>
      </c>
      <c r="E1356" t="s">
        <v>20</v>
      </c>
      <c r="F1356" t="s">
        <v>12727</v>
      </c>
      <c r="G1356">
        <v>558</v>
      </c>
      <c r="H1356" t="s">
        <v>224</v>
      </c>
      <c r="I1356">
        <v>40</v>
      </c>
      <c r="J1356" t="s">
        <v>224</v>
      </c>
      <c r="K1356">
        <v>74.186</v>
      </c>
      <c r="L1356">
        <v>9</v>
      </c>
      <c r="M1356">
        <v>1</v>
      </c>
      <c r="N1356">
        <v>8.25</v>
      </c>
      <c r="O1356">
        <v>10</v>
      </c>
      <c r="P1356">
        <v>0</v>
      </c>
      <c r="Q1356">
        <v>52</v>
      </c>
      <c r="R1356">
        <v>86</v>
      </c>
    </row>
    <row r="1357" spans="1:18">
      <c r="A1357" t="s">
        <v>3465</v>
      </c>
      <c r="B1357">
        <v>1</v>
      </c>
      <c r="C1357">
        <v>92426091</v>
      </c>
      <c r="D1357" t="s">
        <v>20</v>
      </c>
      <c r="E1357" t="s">
        <v>20</v>
      </c>
      <c r="F1357" t="s">
        <v>12727</v>
      </c>
      <c r="G1357">
        <v>558</v>
      </c>
      <c r="H1357" t="s">
        <v>224</v>
      </c>
      <c r="I1357">
        <v>40</v>
      </c>
      <c r="J1357" t="s">
        <v>224</v>
      </c>
      <c r="K1357">
        <v>55.209</v>
      </c>
      <c r="L1357">
        <v>9</v>
      </c>
      <c r="M1357">
        <v>1</v>
      </c>
      <c r="N1357">
        <v>8.25</v>
      </c>
      <c r="O1357">
        <v>10</v>
      </c>
      <c r="P1357">
        <v>0</v>
      </c>
      <c r="Q1357">
        <v>43</v>
      </c>
      <c r="R1357">
        <v>67</v>
      </c>
    </row>
    <row r="1358" spans="1:18">
      <c r="A1358" t="s">
        <v>3470</v>
      </c>
      <c r="B1358">
        <v>1</v>
      </c>
      <c r="C1358">
        <v>92426091</v>
      </c>
      <c r="D1358" t="s">
        <v>20</v>
      </c>
      <c r="E1358" t="s">
        <v>20</v>
      </c>
      <c r="F1358" t="s">
        <v>12727</v>
      </c>
      <c r="G1358">
        <v>558</v>
      </c>
      <c r="H1358" t="s">
        <v>224</v>
      </c>
      <c r="I1358">
        <v>40</v>
      </c>
      <c r="J1358" t="s">
        <v>224</v>
      </c>
      <c r="K1358">
        <v>48</v>
      </c>
      <c r="L1358">
        <v>9</v>
      </c>
      <c r="M1358">
        <v>1</v>
      </c>
      <c r="N1358">
        <v>8.25</v>
      </c>
      <c r="O1358">
        <v>10</v>
      </c>
      <c r="P1358">
        <v>0</v>
      </c>
      <c r="Q1358">
        <v>43</v>
      </c>
      <c r="R1358">
        <v>67</v>
      </c>
    </row>
    <row r="1359" spans="1:18">
      <c r="A1359" t="s">
        <v>3475</v>
      </c>
      <c r="B1359">
        <v>1</v>
      </c>
      <c r="C1359">
        <v>92433091</v>
      </c>
      <c r="D1359" t="s">
        <v>20</v>
      </c>
      <c r="E1359" t="s">
        <v>20</v>
      </c>
      <c r="F1359" t="s">
        <v>13057</v>
      </c>
      <c r="G1359">
        <v>559</v>
      </c>
      <c r="H1359" t="s">
        <v>123</v>
      </c>
      <c r="I1359">
        <v>31.735</v>
      </c>
      <c r="J1359" t="s">
        <v>123</v>
      </c>
      <c r="K1359">
        <v>64.357</v>
      </c>
      <c r="L1359">
        <v>9</v>
      </c>
      <c r="M1359">
        <v>1</v>
      </c>
      <c r="N1359">
        <v>8.25</v>
      </c>
      <c r="O1359">
        <v>10</v>
      </c>
      <c r="P1359">
        <v>0</v>
      </c>
      <c r="Q1359">
        <v>40</v>
      </c>
      <c r="R1359">
        <v>86</v>
      </c>
    </row>
    <row r="1360" spans="1:18">
      <c r="A1360" t="s">
        <v>8406</v>
      </c>
      <c r="B1360">
        <v>1</v>
      </c>
      <c r="C1360" t="s">
        <v>598</v>
      </c>
      <c r="D1360" t="s">
        <v>20</v>
      </c>
      <c r="E1360" t="s">
        <v>20</v>
      </c>
      <c r="F1360" t="s">
        <v>13057</v>
      </c>
      <c r="G1360">
        <v>559</v>
      </c>
      <c r="H1360" t="s">
        <v>123</v>
      </c>
      <c r="J1360" t="s">
        <v>123</v>
      </c>
      <c r="L1360">
        <v>9</v>
      </c>
      <c r="M1360">
        <v>1</v>
      </c>
      <c r="N1360">
        <v>11</v>
      </c>
      <c r="O1360">
        <v>8.25</v>
      </c>
      <c r="P1360">
        <v>0</v>
      </c>
      <c r="Q1360">
        <v>51</v>
      </c>
      <c r="R1360">
        <v>27</v>
      </c>
    </row>
    <row r="1361" spans="1:18">
      <c r="A1361" t="s">
        <v>8416</v>
      </c>
      <c r="B1361">
        <v>1</v>
      </c>
      <c r="C1361" t="s">
        <v>598</v>
      </c>
      <c r="D1361" t="s">
        <v>20</v>
      </c>
      <c r="E1361" t="s">
        <v>20</v>
      </c>
      <c r="F1361" t="s">
        <v>13057</v>
      </c>
      <c r="G1361">
        <v>559</v>
      </c>
      <c r="H1361" t="s">
        <v>123</v>
      </c>
      <c r="I1361">
        <v>71</v>
      </c>
      <c r="J1361" t="s">
        <v>123</v>
      </c>
      <c r="K1361">
        <v>34</v>
      </c>
      <c r="L1361">
        <v>9</v>
      </c>
      <c r="M1361">
        <v>1</v>
      </c>
      <c r="N1361">
        <v>11</v>
      </c>
      <c r="O1361">
        <v>8.25</v>
      </c>
      <c r="P1361">
        <v>0</v>
      </c>
      <c r="Q1361">
        <v>115</v>
      </c>
      <c r="R1361">
        <v>45</v>
      </c>
    </row>
    <row r="1362" spans="1:18">
      <c r="A1362" t="s">
        <v>8423</v>
      </c>
      <c r="B1362">
        <v>1</v>
      </c>
      <c r="C1362" t="s">
        <v>598</v>
      </c>
      <c r="D1362" t="s">
        <v>20</v>
      </c>
      <c r="E1362" t="s">
        <v>20</v>
      </c>
      <c r="F1362" t="s">
        <v>13057</v>
      </c>
      <c r="G1362">
        <v>559</v>
      </c>
      <c r="H1362" t="s">
        <v>123</v>
      </c>
      <c r="J1362" t="s">
        <v>123</v>
      </c>
      <c r="L1362">
        <v>9</v>
      </c>
      <c r="M1362">
        <v>1</v>
      </c>
      <c r="N1362">
        <v>11</v>
      </c>
      <c r="O1362">
        <v>8.25</v>
      </c>
      <c r="P1362">
        <v>0</v>
      </c>
      <c r="Q1362">
        <v>74</v>
      </c>
      <c r="R1362">
        <v>32</v>
      </c>
    </row>
    <row r="1363" spans="1:18">
      <c r="A1363" t="s">
        <v>8428</v>
      </c>
      <c r="B1363">
        <v>1</v>
      </c>
      <c r="C1363" t="s">
        <v>598</v>
      </c>
      <c r="D1363" t="s">
        <v>20</v>
      </c>
      <c r="E1363" t="s">
        <v>20</v>
      </c>
      <c r="F1363" t="s">
        <v>13057</v>
      </c>
      <c r="G1363">
        <v>559</v>
      </c>
      <c r="H1363" t="s">
        <v>123</v>
      </c>
      <c r="J1363" t="s">
        <v>123</v>
      </c>
      <c r="L1363">
        <v>9</v>
      </c>
      <c r="M1363">
        <v>1</v>
      </c>
      <c r="N1363">
        <v>11</v>
      </c>
      <c r="O1363">
        <v>8.25</v>
      </c>
      <c r="P1363">
        <v>0</v>
      </c>
      <c r="Q1363">
        <v>114</v>
      </c>
      <c r="R1363">
        <v>45</v>
      </c>
    </row>
    <row r="1364" spans="1:18">
      <c r="A1364" t="s">
        <v>596</v>
      </c>
      <c r="B1364">
        <v>1</v>
      </c>
      <c r="C1364" t="s">
        <v>598</v>
      </c>
      <c r="D1364" t="s">
        <v>20</v>
      </c>
      <c r="E1364" t="s">
        <v>20</v>
      </c>
      <c r="F1364" t="s">
        <v>12728</v>
      </c>
      <c r="G1364">
        <v>896</v>
      </c>
      <c r="H1364" t="s">
        <v>72</v>
      </c>
      <c r="I1364">
        <v>64</v>
      </c>
      <c r="J1364" t="s">
        <v>72</v>
      </c>
      <c r="K1364">
        <v>39</v>
      </c>
      <c r="L1364">
        <v>9</v>
      </c>
      <c r="M1364">
        <v>1</v>
      </c>
      <c r="N1364">
        <v>11</v>
      </c>
      <c r="O1364">
        <v>8.25</v>
      </c>
      <c r="P1364">
        <v>0</v>
      </c>
      <c r="Q1364">
        <v>114</v>
      </c>
      <c r="R1364">
        <v>45</v>
      </c>
    </row>
    <row r="1365" spans="1:18">
      <c r="A1365" t="s">
        <v>599</v>
      </c>
      <c r="B1365">
        <v>1</v>
      </c>
      <c r="C1365" t="s">
        <v>598</v>
      </c>
      <c r="D1365" t="s">
        <v>20</v>
      </c>
      <c r="E1365" t="s">
        <v>20</v>
      </c>
      <c r="F1365" t="s">
        <v>12728</v>
      </c>
      <c r="G1365">
        <v>896</v>
      </c>
      <c r="H1365" t="s">
        <v>72</v>
      </c>
      <c r="J1365" t="s">
        <v>72</v>
      </c>
      <c r="L1365">
        <v>9</v>
      </c>
      <c r="M1365">
        <v>1</v>
      </c>
      <c r="N1365">
        <v>11</v>
      </c>
      <c r="O1365">
        <v>8.25</v>
      </c>
      <c r="P1365">
        <v>0</v>
      </c>
      <c r="Q1365">
        <v>114</v>
      </c>
      <c r="R1365">
        <v>45</v>
      </c>
    </row>
    <row r="1366" spans="1:18">
      <c r="A1366" t="s">
        <v>642</v>
      </c>
      <c r="B1366">
        <v>1</v>
      </c>
      <c r="C1366" t="s">
        <v>598</v>
      </c>
      <c r="D1366" t="s">
        <v>20</v>
      </c>
      <c r="E1366" t="s">
        <v>20</v>
      </c>
      <c r="F1366" t="s">
        <v>12728</v>
      </c>
      <c r="G1366">
        <v>896</v>
      </c>
      <c r="H1366" t="s">
        <v>72</v>
      </c>
      <c r="J1366" t="s">
        <v>72</v>
      </c>
      <c r="L1366">
        <v>9</v>
      </c>
      <c r="M1366">
        <v>1</v>
      </c>
      <c r="N1366">
        <v>11</v>
      </c>
      <c r="O1366">
        <v>8.25</v>
      </c>
      <c r="P1366">
        <v>0</v>
      </c>
      <c r="Q1366">
        <v>74</v>
      </c>
      <c r="R1366">
        <v>32</v>
      </c>
    </row>
    <row r="1367" spans="1:18">
      <c r="A1367" t="s">
        <v>630</v>
      </c>
      <c r="B1367">
        <v>1</v>
      </c>
      <c r="C1367" t="s">
        <v>598</v>
      </c>
      <c r="D1367" t="s">
        <v>20</v>
      </c>
      <c r="E1367" t="s">
        <v>20</v>
      </c>
      <c r="F1367" t="s">
        <v>12728</v>
      </c>
      <c r="G1367">
        <v>896</v>
      </c>
      <c r="H1367" t="s">
        <v>72</v>
      </c>
      <c r="J1367" t="s">
        <v>72</v>
      </c>
      <c r="L1367">
        <v>9</v>
      </c>
      <c r="M1367">
        <v>1</v>
      </c>
      <c r="N1367">
        <v>11</v>
      </c>
      <c r="O1367">
        <v>8.25</v>
      </c>
      <c r="P1367">
        <v>0</v>
      </c>
      <c r="Q1367">
        <v>74</v>
      </c>
      <c r="R1367">
        <v>32</v>
      </c>
    </row>
    <row r="1368" spans="1:18">
      <c r="A1368" t="s">
        <v>11155</v>
      </c>
      <c r="B1368">
        <v>1</v>
      </c>
      <c r="C1368" t="s">
        <v>598</v>
      </c>
      <c r="D1368" t="s">
        <v>20</v>
      </c>
      <c r="E1368" t="s">
        <v>20</v>
      </c>
      <c r="F1368" t="s">
        <v>12728</v>
      </c>
      <c r="G1368">
        <v>896</v>
      </c>
      <c r="H1368" t="s">
        <v>72</v>
      </c>
      <c r="J1368" t="s">
        <v>72</v>
      </c>
      <c r="L1368">
        <v>9</v>
      </c>
      <c r="M1368">
        <v>1</v>
      </c>
      <c r="N1368">
        <v>11</v>
      </c>
      <c r="O1368">
        <v>8.25</v>
      </c>
      <c r="P1368">
        <v>0</v>
      </c>
      <c r="Q1368">
        <v>51</v>
      </c>
      <c r="R1368">
        <v>27</v>
      </c>
    </row>
    <row r="1369" spans="1:18">
      <c r="A1369" t="s">
        <v>5443</v>
      </c>
      <c r="B1369">
        <v>1</v>
      </c>
      <c r="C1369">
        <v>92412091</v>
      </c>
      <c r="D1369" t="s">
        <v>20</v>
      </c>
      <c r="E1369" t="s">
        <v>20</v>
      </c>
      <c r="F1369" t="s">
        <v>13058</v>
      </c>
      <c r="G1369">
        <v>364</v>
      </c>
      <c r="H1369" t="s">
        <v>224</v>
      </c>
      <c r="J1369" t="s">
        <v>224</v>
      </c>
      <c r="L1369">
        <v>9</v>
      </c>
      <c r="M1369">
        <v>1</v>
      </c>
      <c r="N1369">
        <v>8.25</v>
      </c>
      <c r="O1369">
        <v>10</v>
      </c>
      <c r="P1369">
        <v>0</v>
      </c>
      <c r="Q1369">
        <v>45</v>
      </c>
      <c r="R1369">
        <v>31</v>
      </c>
    </row>
    <row r="1370" spans="1:18">
      <c r="A1370" t="s">
        <v>5448</v>
      </c>
      <c r="B1370">
        <v>1</v>
      </c>
      <c r="C1370">
        <v>92412091</v>
      </c>
      <c r="D1370" t="s">
        <v>20</v>
      </c>
      <c r="E1370" t="s">
        <v>20</v>
      </c>
      <c r="F1370" t="s">
        <v>13058</v>
      </c>
      <c r="G1370">
        <v>364</v>
      </c>
      <c r="H1370" t="s">
        <v>224</v>
      </c>
      <c r="J1370" t="s">
        <v>224</v>
      </c>
      <c r="L1370">
        <v>9</v>
      </c>
      <c r="M1370">
        <v>1</v>
      </c>
      <c r="N1370">
        <v>8.25</v>
      </c>
      <c r="O1370">
        <v>10</v>
      </c>
      <c r="P1370">
        <v>0</v>
      </c>
      <c r="Q1370">
        <v>55</v>
      </c>
      <c r="R1370">
        <v>47</v>
      </c>
    </row>
    <row r="1371" spans="1:18">
      <c r="A1371" t="s">
        <v>5453</v>
      </c>
      <c r="B1371">
        <v>1</v>
      </c>
      <c r="C1371">
        <v>92412091</v>
      </c>
      <c r="D1371" t="s">
        <v>20</v>
      </c>
      <c r="E1371" t="s">
        <v>20</v>
      </c>
      <c r="F1371" t="s">
        <v>13058</v>
      </c>
      <c r="G1371">
        <v>364</v>
      </c>
      <c r="H1371" t="s">
        <v>224</v>
      </c>
      <c r="I1371">
        <v>47</v>
      </c>
      <c r="J1371" t="s">
        <v>224</v>
      </c>
      <c r="K1371">
        <v>55</v>
      </c>
      <c r="L1371">
        <v>9</v>
      </c>
      <c r="M1371">
        <v>1</v>
      </c>
      <c r="N1371">
        <v>8.25</v>
      </c>
      <c r="O1371">
        <v>10</v>
      </c>
      <c r="P1371">
        <v>0</v>
      </c>
      <c r="Q1371">
        <v>67</v>
      </c>
      <c r="R1371">
        <v>87</v>
      </c>
    </row>
    <row r="1372" spans="1:18">
      <c r="A1372" t="s">
        <v>8495</v>
      </c>
      <c r="B1372">
        <v>1</v>
      </c>
      <c r="C1372">
        <v>92412091</v>
      </c>
      <c r="D1372" t="s">
        <v>20</v>
      </c>
      <c r="E1372" t="s">
        <v>20</v>
      </c>
      <c r="F1372" t="s">
        <v>12729</v>
      </c>
      <c r="G1372">
        <v>770</v>
      </c>
      <c r="H1372" t="s">
        <v>187</v>
      </c>
      <c r="J1372" t="s">
        <v>187</v>
      </c>
      <c r="L1372">
        <v>9</v>
      </c>
      <c r="M1372">
        <v>1</v>
      </c>
      <c r="N1372">
        <v>8.25</v>
      </c>
      <c r="O1372">
        <v>10</v>
      </c>
      <c r="P1372">
        <v>0</v>
      </c>
      <c r="Q1372">
        <v>45</v>
      </c>
      <c r="R1372">
        <v>31</v>
      </c>
    </row>
    <row r="1373" spans="1:18">
      <c r="A1373" t="s">
        <v>8498</v>
      </c>
      <c r="B1373">
        <v>1</v>
      </c>
      <c r="C1373">
        <v>92412091</v>
      </c>
      <c r="D1373" t="s">
        <v>20</v>
      </c>
      <c r="E1373" t="s">
        <v>20</v>
      </c>
      <c r="F1373" t="s">
        <v>12729</v>
      </c>
      <c r="G1373">
        <v>770</v>
      </c>
      <c r="H1373" t="s">
        <v>187</v>
      </c>
      <c r="J1373" t="s">
        <v>187</v>
      </c>
      <c r="L1373">
        <v>9</v>
      </c>
      <c r="M1373">
        <v>1</v>
      </c>
      <c r="N1373">
        <v>8.25</v>
      </c>
      <c r="O1373">
        <v>10</v>
      </c>
      <c r="P1373">
        <v>0</v>
      </c>
      <c r="Q1373">
        <v>55</v>
      </c>
      <c r="R1373">
        <v>47</v>
      </c>
    </row>
    <row r="1374" spans="1:18">
      <c r="A1374" t="s">
        <v>8501</v>
      </c>
      <c r="B1374">
        <v>1</v>
      </c>
      <c r="C1374">
        <v>92412091</v>
      </c>
      <c r="D1374" t="s">
        <v>20</v>
      </c>
      <c r="E1374" t="s">
        <v>20</v>
      </c>
      <c r="F1374" t="s">
        <v>12729</v>
      </c>
      <c r="G1374">
        <v>770</v>
      </c>
      <c r="H1374" t="s">
        <v>187</v>
      </c>
      <c r="J1374" t="s">
        <v>187</v>
      </c>
      <c r="L1374">
        <v>9</v>
      </c>
      <c r="M1374">
        <v>1</v>
      </c>
      <c r="N1374">
        <v>8.25</v>
      </c>
      <c r="O1374">
        <v>10</v>
      </c>
      <c r="P1374">
        <v>0</v>
      </c>
      <c r="Q1374">
        <v>67</v>
      </c>
      <c r="R1374">
        <v>87</v>
      </c>
    </row>
    <row r="1375" spans="1:18">
      <c r="A1375" t="s">
        <v>11868</v>
      </c>
      <c r="B1375">
        <v>1</v>
      </c>
      <c r="C1375">
        <v>92412091</v>
      </c>
      <c r="D1375" t="s">
        <v>20</v>
      </c>
      <c r="E1375" t="s">
        <v>1511</v>
      </c>
      <c r="F1375" t="s">
        <v>12729</v>
      </c>
      <c r="G1375">
        <v>770</v>
      </c>
      <c r="L1375">
        <v>9</v>
      </c>
      <c r="M1375">
        <v>1</v>
      </c>
      <c r="N1375">
        <v>8.25</v>
      </c>
      <c r="O1375">
        <v>10</v>
      </c>
      <c r="P1375">
        <v>0</v>
      </c>
      <c r="Q1375">
        <v>45</v>
      </c>
      <c r="R1375">
        <v>31</v>
      </c>
    </row>
    <row r="1376" spans="1:18">
      <c r="A1376" t="s">
        <v>11869</v>
      </c>
      <c r="B1376">
        <v>1</v>
      </c>
      <c r="C1376">
        <v>92412091</v>
      </c>
      <c r="D1376" t="s">
        <v>20</v>
      </c>
      <c r="E1376" t="s">
        <v>1511</v>
      </c>
      <c r="F1376" t="s">
        <v>12729</v>
      </c>
      <c r="G1376">
        <v>770</v>
      </c>
      <c r="L1376">
        <v>9</v>
      </c>
      <c r="M1376">
        <v>1</v>
      </c>
      <c r="N1376">
        <v>8.25</v>
      </c>
      <c r="O1376">
        <v>10</v>
      </c>
      <c r="P1376">
        <v>0</v>
      </c>
      <c r="Q1376">
        <v>55</v>
      </c>
      <c r="R1376">
        <v>47</v>
      </c>
    </row>
    <row r="1377" spans="1:18">
      <c r="A1377" t="s">
        <v>512</v>
      </c>
      <c r="B1377">
        <v>1</v>
      </c>
      <c r="C1377">
        <v>92412091</v>
      </c>
      <c r="D1377" t="s">
        <v>20</v>
      </c>
      <c r="E1377" t="s">
        <v>1511</v>
      </c>
      <c r="F1377" t="s">
        <v>12729</v>
      </c>
      <c r="G1377">
        <v>770</v>
      </c>
      <c r="L1377">
        <v>9</v>
      </c>
      <c r="M1377">
        <v>1</v>
      </c>
      <c r="N1377">
        <v>8.25</v>
      </c>
      <c r="O1377">
        <v>10</v>
      </c>
      <c r="P1377">
        <v>0</v>
      </c>
      <c r="Q1377">
        <v>67</v>
      </c>
      <c r="R1377">
        <v>87</v>
      </c>
    </row>
    <row r="1378" spans="1:18">
      <c r="A1378" t="s">
        <v>3289</v>
      </c>
      <c r="B1378">
        <v>1</v>
      </c>
      <c r="C1378" t="s">
        <v>3290</v>
      </c>
      <c r="D1378" t="s">
        <v>20</v>
      </c>
      <c r="E1378" t="s">
        <v>20</v>
      </c>
      <c r="F1378" t="s">
        <v>12734</v>
      </c>
      <c r="G1378">
        <v>370</v>
      </c>
      <c r="H1378" t="s">
        <v>187</v>
      </c>
      <c r="I1378">
        <v>35</v>
      </c>
      <c r="J1378" t="s">
        <v>187</v>
      </c>
      <c r="K1378">
        <v>50</v>
      </c>
      <c r="L1378">
        <v>9</v>
      </c>
      <c r="M1378">
        <v>1</v>
      </c>
      <c r="N1378">
        <v>8.25</v>
      </c>
      <c r="O1378">
        <v>10</v>
      </c>
      <c r="P1378">
        <v>0</v>
      </c>
      <c r="Q1378">
        <v>40</v>
      </c>
      <c r="R1378">
        <v>87</v>
      </c>
    </row>
    <row r="1379" spans="1:18">
      <c r="A1379" t="s">
        <v>8476</v>
      </c>
      <c r="B1379">
        <v>1</v>
      </c>
      <c r="C1379" t="s">
        <v>3290</v>
      </c>
      <c r="D1379" t="s">
        <v>20</v>
      </c>
      <c r="E1379" t="s">
        <v>20</v>
      </c>
      <c r="F1379" t="s">
        <v>12734</v>
      </c>
      <c r="G1379">
        <v>370</v>
      </c>
      <c r="H1379" t="s">
        <v>187</v>
      </c>
      <c r="I1379">
        <v>35</v>
      </c>
      <c r="J1379" t="s">
        <v>187</v>
      </c>
      <c r="K1379">
        <v>50</v>
      </c>
      <c r="L1379">
        <v>9</v>
      </c>
      <c r="M1379">
        <v>1</v>
      </c>
      <c r="N1379">
        <v>8.25</v>
      </c>
      <c r="O1379">
        <v>10</v>
      </c>
      <c r="P1379">
        <v>0</v>
      </c>
      <c r="Q1379">
        <v>40</v>
      </c>
      <c r="R1379">
        <v>87</v>
      </c>
    </row>
    <row r="1380" spans="1:18">
      <c r="A1380" t="s">
        <v>3298</v>
      </c>
      <c r="B1380">
        <v>1</v>
      </c>
      <c r="C1380" t="s">
        <v>2618</v>
      </c>
      <c r="D1380" t="s">
        <v>20</v>
      </c>
      <c r="E1380" t="s">
        <v>20</v>
      </c>
      <c r="F1380" t="s">
        <v>13059</v>
      </c>
      <c r="G1380">
        <v>560</v>
      </c>
      <c r="H1380" t="s">
        <v>224</v>
      </c>
      <c r="I1380">
        <v>90</v>
      </c>
      <c r="J1380" t="s">
        <v>224</v>
      </c>
      <c r="K1380">
        <v>126.472</v>
      </c>
      <c r="L1380">
        <v>9</v>
      </c>
      <c r="M1380">
        <v>1</v>
      </c>
      <c r="N1380">
        <v>8.25</v>
      </c>
      <c r="O1380">
        <v>10</v>
      </c>
      <c r="P1380">
        <v>0</v>
      </c>
      <c r="Q1380">
        <v>80</v>
      </c>
      <c r="R1380">
        <v>137</v>
      </c>
    </row>
    <row r="1381" spans="1:18">
      <c r="A1381" t="s">
        <v>4509</v>
      </c>
      <c r="B1381">
        <v>1</v>
      </c>
      <c r="C1381" t="s">
        <v>2111</v>
      </c>
      <c r="D1381" t="s">
        <v>20</v>
      </c>
      <c r="E1381" t="s">
        <v>20</v>
      </c>
      <c r="F1381" t="s">
        <v>13059</v>
      </c>
      <c r="G1381">
        <v>560</v>
      </c>
      <c r="H1381" t="s">
        <v>224</v>
      </c>
      <c r="I1381">
        <v>71</v>
      </c>
      <c r="J1381" t="s">
        <v>224</v>
      </c>
      <c r="K1381">
        <v>48</v>
      </c>
      <c r="L1381">
        <v>9</v>
      </c>
      <c r="M1381">
        <v>1</v>
      </c>
      <c r="N1381">
        <v>8.25</v>
      </c>
      <c r="O1381">
        <v>10</v>
      </c>
      <c r="P1381">
        <v>0</v>
      </c>
      <c r="Q1381">
        <v>58</v>
      </c>
      <c r="R1381">
        <v>78</v>
      </c>
    </row>
    <row r="1382" spans="1:18">
      <c r="A1382" t="s">
        <v>5721</v>
      </c>
      <c r="B1382">
        <v>1</v>
      </c>
      <c r="C1382" t="s">
        <v>2618</v>
      </c>
      <c r="D1382" t="s">
        <v>20</v>
      </c>
      <c r="E1382" t="s">
        <v>20</v>
      </c>
      <c r="F1382" t="s">
        <v>13059</v>
      </c>
      <c r="G1382">
        <v>560</v>
      </c>
      <c r="H1382" t="s">
        <v>224</v>
      </c>
      <c r="J1382" t="s">
        <v>224</v>
      </c>
      <c r="L1382">
        <v>9</v>
      </c>
      <c r="M1382">
        <v>1</v>
      </c>
      <c r="N1382">
        <v>8.25</v>
      </c>
      <c r="O1382">
        <v>10</v>
      </c>
      <c r="P1382">
        <v>0</v>
      </c>
      <c r="Q1382">
        <v>79</v>
      </c>
      <c r="R1382">
        <v>137</v>
      </c>
    </row>
    <row r="1383" spans="1:18">
      <c r="A1383" t="s">
        <v>5724</v>
      </c>
      <c r="B1383">
        <v>1</v>
      </c>
      <c r="C1383" t="s">
        <v>2111</v>
      </c>
      <c r="D1383" t="s">
        <v>20</v>
      </c>
      <c r="E1383" t="s">
        <v>20</v>
      </c>
      <c r="F1383" t="s">
        <v>13059</v>
      </c>
      <c r="G1383">
        <v>560</v>
      </c>
      <c r="H1383" t="s">
        <v>224</v>
      </c>
      <c r="I1383">
        <v>64</v>
      </c>
      <c r="J1383" t="s">
        <v>224</v>
      </c>
      <c r="K1383">
        <v>74</v>
      </c>
      <c r="L1383">
        <v>9</v>
      </c>
      <c r="M1383">
        <v>1</v>
      </c>
      <c r="N1383">
        <v>8.25</v>
      </c>
      <c r="O1383">
        <v>10</v>
      </c>
      <c r="P1383">
        <v>0</v>
      </c>
      <c r="Q1383">
        <v>58</v>
      </c>
      <c r="R1383">
        <v>78</v>
      </c>
    </row>
    <row r="1384" spans="1:18">
      <c r="A1384" t="s">
        <v>8526</v>
      </c>
      <c r="B1384">
        <v>1</v>
      </c>
      <c r="C1384" t="s">
        <v>2618</v>
      </c>
      <c r="D1384" t="s">
        <v>20</v>
      </c>
      <c r="E1384" t="s">
        <v>20</v>
      </c>
      <c r="F1384" t="s">
        <v>13060</v>
      </c>
      <c r="G1384">
        <v>762</v>
      </c>
      <c r="L1384">
        <v>9</v>
      </c>
      <c r="M1384">
        <v>1</v>
      </c>
      <c r="N1384">
        <v>8.25</v>
      </c>
      <c r="O1384">
        <v>10</v>
      </c>
      <c r="P1384">
        <v>0</v>
      </c>
      <c r="Q1384">
        <v>80</v>
      </c>
      <c r="R1384">
        <v>137</v>
      </c>
    </row>
    <row r="1385" spans="1:18">
      <c r="A1385" t="s">
        <v>8528</v>
      </c>
      <c r="B1385">
        <v>1</v>
      </c>
      <c r="C1385" t="s">
        <v>2111</v>
      </c>
      <c r="D1385" t="s">
        <v>20</v>
      </c>
      <c r="E1385" t="s">
        <v>20</v>
      </c>
      <c r="F1385" t="s">
        <v>13060</v>
      </c>
      <c r="G1385">
        <v>762</v>
      </c>
      <c r="L1385">
        <v>9</v>
      </c>
      <c r="M1385">
        <v>1</v>
      </c>
      <c r="N1385">
        <v>8.25</v>
      </c>
      <c r="O1385">
        <v>10</v>
      </c>
      <c r="P1385">
        <v>0</v>
      </c>
      <c r="Q1385">
        <v>58</v>
      </c>
      <c r="R1385">
        <v>78</v>
      </c>
    </row>
    <row r="1386" spans="1:18">
      <c r="A1386" t="s">
        <v>9575</v>
      </c>
      <c r="B1386">
        <v>1</v>
      </c>
      <c r="C1386" t="s">
        <v>2618</v>
      </c>
      <c r="D1386" t="s">
        <v>20</v>
      </c>
      <c r="E1386" t="s">
        <v>20</v>
      </c>
      <c r="F1386" t="s">
        <v>12735</v>
      </c>
      <c r="G1386">
        <v>561</v>
      </c>
      <c r="L1386">
        <v>9</v>
      </c>
      <c r="M1386">
        <v>1</v>
      </c>
      <c r="N1386">
        <v>8.25</v>
      </c>
      <c r="O1386">
        <v>10</v>
      </c>
      <c r="P1386">
        <v>0</v>
      </c>
      <c r="Q1386">
        <v>78</v>
      </c>
      <c r="R1386">
        <v>137</v>
      </c>
    </row>
    <row r="1387" spans="1:18">
      <c r="A1387" t="s">
        <v>10597</v>
      </c>
      <c r="B1387">
        <v>1</v>
      </c>
      <c r="C1387" t="s">
        <v>2618</v>
      </c>
      <c r="D1387" t="s">
        <v>20</v>
      </c>
      <c r="E1387" t="s">
        <v>20</v>
      </c>
      <c r="F1387" t="s">
        <v>12735</v>
      </c>
      <c r="G1387">
        <v>561</v>
      </c>
      <c r="L1387">
        <v>9</v>
      </c>
      <c r="M1387">
        <v>1</v>
      </c>
      <c r="N1387">
        <v>8.25</v>
      </c>
      <c r="O1387">
        <v>10</v>
      </c>
      <c r="P1387">
        <v>0</v>
      </c>
      <c r="Q1387">
        <v>79</v>
      </c>
      <c r="R1387">
        <v>137</v>
      </c>
    </row>
    <row r="1388" spans="1:18">
      <c r="A1388" t="s">
        <v>960</v>
      </c>
      <c r="B1388">
        <v>1</v>
      </c>
      <c r="C1388" t="s">
        <v>962</v>
      </c>
      <c r="D1388" t="s">
        <v>20</v>
      </c>
      <c r="E1388" t="s">
        <v>20</v>
      </c>
      <c r="F1388" t="s">
        <v>12735</v>
      </c>
      <c r="G1388">
        <v>561</v>
      </c>
      <c r="L1388">
        <v>9</v>
      </c>
      <c r="M1388">
        <v>1</v>
      </c>
      <c r="N1388">
        <v>8.25</v>
      </c>
      <c r="O1388">
        <v>10</v>
      </c>
      <c r="P1388">
        <v>0</v>
      </c>
      <c r="Q1388">
        <v>79</v>
      </c>
      <c r="R1388">
        <v>137</v>
      </c>
    </row>
    <row r="1389" spans="1:18">
      <c r="A1389" t="s">
        <v>9577</v>
      </c>
      <c r="B1389">
        <v>1</v>
      </c>
      <c r="C1389" t="s">
        <v>2111</v>
      </c>
      <c r="D1389" t="s">
        <v>20</v>
      </c>
      <c r="E1389" t="s">
        <v>20</v>
      </c>
      <c r="F1389" t="s">
        <v>12738</v>
      </c>
      <c r="G1389">
        <v>877</v>
      </c>
      <c r="L1389">
        <v>9</v>
      </c>
      <c r="M1389">
        <v>1</v>
      </c>
      <c r="N1389">
        <v>8.25</v>
      </c>
      <c r="O1389">
        <v>10</v>
      </c>
      <c r="P1389">
        <v>0</v>
      </c>
      <c r="Q1389">
        <v>57</v>
      </c>
      <c r="R1389">
        <v>78</v>
      </c>
    </row>
    <row r="1390" spans="1:18">
      <c r="A1390" t="s">
        <v>621</v>
      </c>
      <c r="B1390">
        <v>1</v>
      </c>
      <c r="C1390" t="s">
        <v>623</v>
      </c>
      <c r="D1390" t="s">
        <v>20</v>
      </c>
      <c r="E1390" t="s">
        <v>20</v>
      </c>
      <c r="F1390" t="s">
        <v>12738</v>
      </c>
      <c r="G1390">
        <v>877</v>
      </c>
      <c r="L1390">
        <v>9</v>
      </c>
      <c r="M1390">
        <v>1</v>
      </c>
      <c r="N1390">
        <v>8.25</v>
      </c>
      <c r="O1390">
        <v>10</v>
      </c>
      <c r="P1390">
        <v>0</v>
      </c>
      <c r="Q1390">
        <v>57</v>
      </c>
      <c r="R1390">
        <v>78</v>
      </c>
    </row>
    <row r="1391" spans="1:18">
      <c r="A1391" t="s">
        <v>10621</v>
      </c>
      <c r="B1391">
        <v>1</v>
      </c>
      <c r="C1391" t="s">
        <v>10622</v>
      </c>
      <c r="D1391" t="s">
        <v>20</v>
      </c>
      <c r="E1391" t="s">
        <v>20</v>
      </c>
      <c r="F1391" t="s">
        <v>12740</v>
      </c>
      <c r="G1391">
        <v>562</v>
      </c>
      <c r="H1391" t="s">
        <v>258</v>
      </c>
      <c r="J1391" t="s">
        <v>258</v>
      </c>
      <c r="L1391">
        <v>9</v>
      </c>
      <c r="M1391">
        <v>1</v>
      </c>
      <c r="N1391">
        <v>11</v>
      </c>
      <c r="O1391">
        <v>8.25</v>
      </c>
      <c r="P1391">
        <v>0</v>
      </c>
      <c r="Q1391">
        <v>56</v>
      </c>
      <c r="R1391">
        <v>78</v>
      </c>
    </row>
    <row r="1392" spans="1:18">
      <c r="A1392">
        <v>92410402</v>
      </c>
      <c r="B1392">
        <v>1</v>
      </c>
      <c r="C1392">
        <v>92410492</v>
      </c>
      <c r="D1392" t="s">
        <v>20</v>
      </c>
      <c r="E1392" t="s">
        <v>20</v>
      </c>
      <c r="F1392" t="s">
        <v>13061</v>
      </c>
      <c r="G1392">
        <v>563</v>
      </c>
      <c r="H1392" t="s">
        <v>337</v>
      </c>
      <c r="I1392">
        <v>43.942</v>
      </c>
      <c r="J1392" t="s">
        <v>337</v>
      </c>
      <c r="K1392">
        <v>27</v>
      </c>
      <c r="L1392">
        <v>9</v>
      </c>
      <c r="M1392">
        <v>1</v>
      </c>
      <c r="N1392">
        <v>8.25</v>
      </c>
      <c r="O1392">
        <v>10</v>
      </c>
      <c r="P1392">
        <v>0</v>
      </c>
      <c r="Q1392">
        <v>45</v>
      </c>
      <c r="R1392">
        <v>21</v>
      </c>
    </row>
    <row r="1393" spans="1:18">
      <c r="A1393">
        <v>92410602</v>
      </c>
      <c r="B1393">
        <v>1</v>
      </c>
      <c r="C1393">
        <v>92410492</v>
      </c>
      <c r="D1393" t="s">
        <v>20</v>
      </c>
      <c r="E1393" t="s">
        <v>20</v>
      </c>
      <c r="F1393" t="s">
        <v>13061</v>
      </c>
      <c r="G1393">
        <v>563</v>
      </c>
      <c r="H1393" t="s">
        <v>337</v>
      </c>
      <c r="I1393">
        <v>64.871</v>
      </c>
      <c r="J1393" t="s">
        <v>337</v>
      </c>
      <c r="K1393">
        <v>33.566</v>
      </c>
      <c r="L1393">
        <v>9</v>
      </c>
      <c r="M1393">
        <v>1</v>
      </c>
      <c r="N1393">
        <v>8.25</v>
      </c>
      <c r="O1393">
        <v>10</v>
      </c>
      <c r="P1393">
        <v>0</v>
      </c>
      <c r="Q1393">
        <v>56</v>
      </c>
      <c r="R1393">
        <v>26</v>
      </c>
    </row>
    <row r="1394" spans="1:18">
      <c r="A1394">
        <v>92410802</v>
      </c>
      <c r="B1394">
        <v>1</v>
      </c>
      <c r="C1394">
        <v>92410492</v>
      </c>
      <c r="D1394" t="s">
        <v>20</v>
      </c>
      <c r="E1394" t="s">
        <v>20</v>
      </c>
      <c r="F1394" t="s">
        <v>13061</v>
      </c>
      <c r="G1394">
        <v>563</v>
      </c>
      <c r="H1394" t="s">
        <v>337</v>
      </c>
      <c r="I1394">
        <v>83.115</v>
      </c>
      <c r="J1394" t="s">
        <v>337</v>
      </c>
      <c r="K1394">
        <v>57.715</v>
      </c>
      <c r="L1394">
        <v>9</v>
      </c>
      <c r="M1394">
        <v>1</v>
      </c>
      <c r="N1394">
        <v>8.25</v>
      </c>
      <c r="O1394">
        <v>10</v>
      </c>
      <c r="P1394">
        <v>0</v>
      </c>
      <c r="Q1394">
        <v>74</v>
      </c>
      <c r="R1394">
        <v>49</v>
      </c>
    </row>
    <row r="1395" spans="1:18">
      <c r="A1395">
        <v>92407601</v>
      </c>
      <c r="B1395" t="s">
        <v>654</v>
      </c>
      <c r="C1395">
        <v>92407691</v>
      </c>
      <c r="D1395" t="s">
        <v>20</v>
      </c>
      <c r="E1395" t="s">
        <v>20</v>
      </c>
      <c r="F1395" t="s">
        <v>13062</v>
      </c>
      <c r="G1395">
        <v>565</v>
      </c>
      <c r="H1395" t="s">
        <v>337</v>
      </c>
      <c r="I1395">
        <v>27</v>
      </c>
      <c r="J1395" t="s">
        <v>337</v>
      </c>
      <c r="K1395">
        <v>27</v>
      </c>
      <c r="L1395">
        <v>9</v>
      </c>
      <c r="M1395">
        <v>1</v>
      </c>
      <c r="N1395">
        <v>8.25</v>
      </c>
      <c r="O1395">
        <v>10</v>
      </c>
      <c r="P1395">
        <v>0</v>
      </c>
      <c r="Q1395">
        <v>44</v>
      </c>
      <c r="R1395">
        <v>21</v>
      </c>
    </row>
    <row r="1396" spans="1:18">
      <c r="A1396">
        <v>92407801</v>
      </c>
      <c r="B1396" t="s">
        <v>654</v>
      </c>
      <c r="C1396">
        <v>92407691</v>
      </c>
      <c r="D1396" t="s">
        <v>20</v>
      </c>
      <c r="E1396" t="s">
        <v>20</v>
      </c>
      <c r="F1396" t="s">
        <v>13062</v>
      </c>
      <c r="G1396">
        <v>565</v>
      </c>
      <c r="H1396" t="s">
        <v>337</v>
      </c>
      <c r="I1396">
        <v>54.814</v>
      </c>
      <c r="J1396" t="s">
        <v>337</v>
      </c>
      <c r="K1396">
        <v>27</v>
      </c>
      <c r="L1396">
        <v>9</v>
      </c>
      <c r="M1396">
        <v>1</v>
      </c>
      <c r="N1396">
        <v>8.25</v>
      </c>
      <c r="O1396">
        <v>10</v>
      </c>
      <c r="P1396">
        <v>0</v>
      </c>
      <c r="Q1396">
        <v>70</v>
      </c>
      <c r="R1396">
        <v>26</v>
      </c>
    </row>
    <row r="1397" spans="1:18">
      <c r="A1397" t="s">
        <v>7491</v>
      </c>
      <c r="B1397">
        <v>1</v>
      </c>
      <c r="C1397" t="s">
        <v>7188</v>
      </c>
      <c r="D1397" t="s">
        <v>20</v>
      </c>
      <c r="E1397" t="s">
        <v>20</v>
      </c>
      <c r="F1397" t="s">
        <v>12741</v>
      </c>
      <c r="G1397">
        <v>713</v>
      </c>
      <c r="H1397" t="s">
        <v>301</v>
      </c>
      <c r="I1397">
        <v>45</v>
      </c>
      <c r="J1397" t="s">
        <v>123</v>
      </c>
      <c r="K1397">
        <v>35</v>
      </c>
      <c r="L1397">
        <v>6</v>
      </c>
      <c r="M1397">
        <v>1</v>
      </c>
      <c r="N1397">
        <v>10</v>
      </c>
      <c r="O1397">
        <v>8.25</v>
      </c>
      <c r="P1397">
        <v>0</v>
      </c>
      <c r="Q1397">
        <v>52</v>
      </c>
      <c r="R1397">
        <v>57</v>
      </c>
    </row>
    <row r="1398" spans="1:18">
      <c r="A1398" t="s">
        <v>7995</v>
      </c>
      <c r="B1398">
        <v>1</v>
      </c>
      <c r="C1398" t="s">
        <v>7188</v>
      </c>
      <c r="D1398" t="s">
        <v>20</v>
      </c>
      <c r="E1398" t="s">
        <v>20</v>
      </c>
      <c r="F1398" t="s">
        <v>12741</v>
      </c>
      <c r="G1398">
        <v>713</v>
      </c>
      <c r="H1398" t="s">
        <v>301</v>
      </c>
      <c r="I1398">
        <v>38</v>
      </c>
      <c r="J1398" t="s">
        <v>123</v>
      </c>
      <c r="K1398">
        <v>38</v>
      </c>
      <c r="L1398">
        <v>6</v>
      </c>
      <c r="M1398">
        <v>1</v>
      </c>
      <c r="N1398">
        <v>10</v>
      </c>
      <c r="O1398">
        <v>8.25</v>
      </c>
      <c r="P1398">
        <v>0</v>
      </c>
      <c r="Q1398">
        <v>52</v>
      </c>
      <c r="R1398">
        <v>58</v>
      </c>
    </row>
    <row r="1399" spans="1:18">
      <c r="A1399" t="s">
        <v>1173</v>
      </c>
      <c r="B1399">
        <v>1</v>
      </c>
      <c r="C1399" t="s">
        <v>1174</v>
      </c>
      <c r="D1399" t="s">
        <v>20</v>
      </c>
      <c r="E1399" t="s">
        <v>20</v>
      </c>
      <c r="F1399" t="s">
        <v>12741</v>
      </c>
      <c r="G1399">
        <v>713</v>
      </c>
      <c r="L1399">
        <v>6</v>
      </c>
      <c r="M1399">
        <v>1</v>
      </c>
      <c r="N1399">
        <v>10</v>
      </c>
      <c r="O1399">
        <v>8.25</v>
      </c>
      <c r="P1399">
        <v>0</v>
      </c>
      <c r="Q1399">
        <v>52</v>
      </c>
      <c r="R1399">
        <v>55</v>
      </c>
    </row>
    <row r="1400" spans="1:18">
      <c r="A1400">
        <v>92429401</v>
      </c>
      <c r="B1400" t="s">
        <v>654</v>
      </c>
      <c r="C1400">
        <v>92429491</v>
      </c>
      <c r="D1400" t="s">
        <v>20</v>
      </c>
      <c r="E1400" t="s">
        <v>20</v>
      </c>
      <c r="F1400" t="s">
        <v>13063</v>
      </c>
      <c r="G1400">
        <v>533</v>
      </c>
      <c r="H1400" t="s">
        <v>337</v>
      </c>
      <c r="I1400">
        <v>52.371</v>
      </c>
      <c r="J1400" t="s">
        <v>224</v>
      </c>
      <c r="K1400">
        <v>27</v>
      </c>
      <c r="L1400">
        <v>6</v>
      </c>
      <c r="M1400">
        <v>1</v>
      </c>
      <c r="N1400">
        <v>8.25</v>
      </c>
      <c r="O1400">
        <v>10</v>
      </c>
      <c r="P1400">
        <v>0</v>
      </c>
      <c r="Q1400">
        <v>38</v>
      </c>
      <c r="R1400">
        <v>99</v>
      </c>
    </row>
    <row r="1401" spans="1:18">
      <c r="A1401" t="s">
        <v>4085</v>
      </c>
      <c r="B1401">
        <v>1</v>
      </c>
      <c r="C1401">
        <v>92429491</v>
      </c>
      <c r="D1401" t="s">
        <v>20</v>
      </c>
      <c r="E1401" t="s">
        <v>20</v>
      </c>
      <c r="F1401" t="s">
        <v>13063</v>
      </c>
      <c r="G1401">
        <v>533</v>
      </c>
      <c r="H1401" t="s">
        <v>337</v>
      </c>
      <c r="I1401">
        <v>1</v>
      </c>
      <c r="J1401" t="s">
        <v>224</v>
      </c>
      <c r="K1401">
        <v>27</v>
      </c>
      <c r="L1401">
        <v>6</v>
      </c>
      <c r="M1401">
        <v>1</v>
      </c>
      <c r="N1401">
        <v>8.25</v>
      </c>
      <c r="O1401">
        <v>10</v>
      </c>
      <c r="P1401">
        <v>0</v>
      </c>
      <c r="Q1401">
        <v>38</v>
      </c>
      <c r="R1401">
        <v>99</v>
      </c>
    </row>
    <row r="1402" spans="1:18">
      <c r="A1402" t="s">
        <v>2796</v>
      </c>
      <c r="B1402">
        <v>1</v>
      </c>
      <c r="C1402" t="s">
        <v>2491</v>
      </c>
      <c r="D1402" t="s">
        <v>20</v>
      </c>
      <c r="E1402" t="s">
        <v>20</v>
      </c>
      <c r="F1402" t="s">
        <v>13064</v>
      </c>
      <c r="G1402">
        <v>566</v>
      </c>
      <c r="H1402" t="s">
        <v>337</v>
      </c>
      <c r="I1402">
        <v>27</v>
      </c>
      <c r="J1402" t="s">
        <v>337</v>
      </c>
      <c r="K1402">
        <v>40.436</v>
      </c>
      <c r="L1402">
        <v>4</v>
      </c>
      <c r="M1402">
        <v>1</v>
      </c>
      <c r="N1402">
        <v>10</v>
      </c>
      <c r="O1402">
        <v>5.4</v>
      </c>
      <c r="P1402">
        <v>0</v>
      </c>
      <c r="Q1402">
        <v>47</v>
      </c>
      <c r="R1402">
        <v>81</v>
      </c>
    </row>
    <row r="1403" spans="1:18">
      <c r="A1403" t="s">
        <v>4087</v>
      </c>
      <c r="B1403">
        <v>1</v>
      </c>
      <c r="C1403" t="s">
        <v>2491</v>
      </c>
      <c r="D1403" t="s">
        <v>20</v>
      </c>
      <c r="E1403" t="s">
        <v>20</v>
      </c>
      <c r="F1403" t="s">
        <v>13064</v>
      </c>
      <c r="G1403">
        <v>566</v>
      </c>
      <c r="H1403" t="s">
        <v>337</v>
      </c>
      <c r="I1403">
        <v>27</v>
      </c>
      <c r="J1403" t="s">
        <v>337</v>
      </c>
      <c r="K1403">
        <v>27</v>
      </c>
      <c r="L1403">
        <v>4</v>
      </c>
      <c r="M1403">
        <v>1</v>
      </c>
      <c r="N1403">
        <v>10</v>
      </c>
      <c r="O1403">
        <v>5.4</v>
      </c>
      <c r="P1403">
        <v>0</v>
      </c>
      <c r="Q1403">
        <v>47</v>
      </c>
      <c r="R1403">
        <v>81</v>
      </c>
    </row>
    <row r="1404" spans="1:18">
      <c r="A1404" t="s">
        <v>3890</v>
      </c>
      <c r="B1404">
        <v>1</v>
      </c>
      <c r="C1404" t="s">
        <v>3891</v>
      </c>
      <c r="D1404" t="s">
        <v>20</v>
      </c>
      <c r="E1404" t="s">
        <v>20</v>
      </c>
      <c r="F1404" t="s">
        <v>12743</v>
      </c>
      <c r="G1404">
        <v>567</v>
      </c>
      <c r="H1404" t="s">
        <v>123</v>
      </c>
      <c r="I1404">
        <v>43.318</v>
      </c>
      <c r="J1404" t="s">
        <v>123</v>
      </c>
      <c r="K1404">
        <v>56.697</v>
      </c>
      <c r="L1404">
        <v>9</v>
      </c>
      <c r="M1404">
        <v>1</v>
      </c>
      <c r="N1404">
        <v>8.25</v>
      </c>
      <c r="O1404">
        <v>10</v>
      </c>
      <c r="P1404">
        <v>0</v>
      </c>
      <c r="Q1404">
        <v>56</v>
      </c>
      <c r="R1404">
        <v>75</v>
      </c>
    </row>
    <row r="1405" spans="1:18">
      <c r="A1405" t="s">
        <v>5202</v>
      </c>
      <c r="B1405">
        <v>1</v>
      </c>
      <c r="C1405" t="s">
        <v>3891</v>
      </c>
      <c r="D1405" t="s">
        <v>20</v>
      </c>
      <c r="E1405" t="s">
        <v>20</v>
      </c>
      <c r="F1405" t="s">
        <v>12743</v>
      </c>
      <c r="G1405">
        <v>567</v>
      </c>
      <c r="H1405" t="s">
        <v>123</v>
      </c>
      <c r="J1405" t="s">
        <v>123</v>
      </c>
      <c r="L1405">
        <v>9</v>
      </c>
      <c r="M1405">
        <v>1</v>
      </c>
      <c r="N1405">
        <v>8.25</v>
      </c>
      <c r="O1405">
        <v>10</v>
      </c>
      <c r="P1405">
        <v>0</v>
      </c>
      <c r="Q1405">
        <v>56</v>
      </c>
      <c r="R1405">
        <v>75</v>
      </c>
    </row>
    <row r="1406" spans="1:18">
      <c r="A1406" t="s">
        <v>5728</v>
      </c>
      <c r="B1406">
        <v>1</v>
      </c>
      <c r="C1406" t="s">
        <v>3891</v>
      </c>
      <c r="D1406" t="s">
        <v>20</v>
      </c>
      <c r="E1406" t="s">
        <v>20</v>
      </c>
      <c r="F1406" t="s">
        <v>12743</v>
      </c>
      <c r="G1406">
        <v>567</v>
      </c>
      <c r="H1406" t="s">
        <v>123</v>
      </c>
      <c r="I1406">
        <v>56</v>
      </c>
      <c r="J1406" t="s">
        <v>123</v>
      </c>
      <c r="K1406">
        <v>57</v>
      </c>
      <c r="L1406">
        <v>9</v>
      </c>
      <c r="M1406">
        <v>1</v>
      </c>
      <c r="N1406">
        <v>8.25</v>
      </c>
      <c r="O1406">
        <v>10</v>
      </c>
      <c r="P1406">
        <v>0</v>
      </c>
      <c r="Q1406">
        <v>56</v>
      </c>
      <c r="R1406">
        <v>75</v>
      </c>
    </row>
    <row r="1407" spans="1:18">
      <c r="A1407" t="s">
        <v>6781</v>
      </c>
      <c r="B1407">
        <v>1</v>
      </c>
      <c r="C1407" t="s">
        <v>6782</v>
      </c>
      <c r="D1407" t="s">
        <v>20</v>
      </c>
      <c r="E1407" t="s">
        <v>20</v>
      </c>
      <c r="F1407" t="s">
        <v>12743</v>
      </c>
      <c r="G1407">
        <v>567</v>
      </c>
      <c r="H1407" t="s">
        <v>123</v>
      </c>
      <c r="I1407">
        <v>60</v>
      </c>
      <c r="J1407" t="s">
        <v>123</v>
      </c>
      <c r="K1407">
        <v>45</v>
      </c>
      <c r="L1407">
        <v>9</v>
      </c>
      <c r="M1407">
        <v>1</v>
      </c>
      <c r="N1407">
        <v>11</v>
      </c>
      <c r="O1407">
        <v>8.25</v>
      </c>
      <c r="P1407">
        <v>0</v>
      </c>
      <c r="Q1407">
        <v>55</v>
      </c>
      <c r="R1407">
        <v>76</v>
      </c>
    </row>
    <row r="1408" spans="1:18">
      <c r="A1408" t="s">
        <v>10270</v>
      </c>
      <c r="B1408">
        <v>1</v>
      </c>
      <c r="C1408" t="s">
        <v>6782</v>
      </c>
      <c r="D1408" t="s">
        <v>20</v>
      </c>
      <c r="E1408" t="s">
        <v>20</v>
      </c>
      <c r="F1408" t="s">
        <v>12743</v>
      </c>
      <c r="G1408">
        <v>567</v>
      </c>
      <c r="H1408" t="s">
        <v>123</v>
      </c>
      <c r="I1408">
        <v>47</v>
      </c>
      <c r="J1408" t="s">
        <v>123</v>
      </c>
      <c r="K1408">
        <v>42</v>
      </c>
      <c r="L1408">
        <v>9</v>
      </c>
      <c r="M1408">
        <v>1</v>
      </c>
      <c r="N1408">
        <v>11</v>
      </c>
      <c r="O1408">
        <v>8.25</v>
      </c>
      <c r="P1408">
        <v>0</v>
      </c>
      <c r="Q1408">
        <v>55</v>
      </c>
      <c r="R1408">
        <v>75</v>
      </c>
    </row>
    <row r="1409" spans="1:18">
      <c r="A1409" t="s">
        <v>10273</v>
      </c>
      <c r="B1409">
        <v>1</v>
      </c>
      <c r="C1409" t="s">
        <v>3891</v>
      </c>
      <c r="D1409" t="s">
        <v>20</v>
      </c>
      <c r="E1409" t="s">
        <v>20</v>
      </c>
      <c r="F1409" t="s">
        <v>12743</v>
      </c>
      <c r="G1409">
        <v>567</v>
      </c>
      <c r="H1409" t="s">
        <v>123</v>
      </c>
      <c r="I1409">
        <v>55</v>
      </c>
      <c r="J1409" t="s">
        <v>123</v>
      </c>
      <c r="K1409">
        <v>57</v>
      </c>
      <c r="L1409">
        <v>9</v>
      </c>
      <c r="M1409">
        <v>1</v>
      </c>
      <c r="N1409">
        <v>8.25</v>
      </c>
      <c r="O1409">
        <v>10</v>
      </c>
      <c r="P1409">
        <v>0</v>
      </c>
      <c r="Q1409">
        <v>56</v>
      </c>
      <c r="R1409">
        <v>74</v>
      </c>
    </row>
    <row r="1410" spans="1:18">
      <c r="A1410" t="s">
        <v>11441</v>
      </c>
      <c r="B1410">
        <v>1</v>
      </c>
      <c r="C1410" t="s">
        <v>647</v>
      </c>
      <c r="D1410" t="s">
        <v>20</v>
      </c>
      <c r="E1410" t="s">
        <v>20</v>
      </c>
      <c r="F1410" t="s">
        <v>12743</v>
      </c>
      <c r="G1410">
        <v>567</v>
      </c>
      <c r="H1410" t="s">
        <v>123</v>
      </c>
      <c r="I1410">
        <v>52</v>
      </c>
      <c r="J1410" t="s">
        <v>123</v>
      </c>
      <c r="K1410">
        <v>55</v>
      </c>
      <c r="L1410">
        <v>9</v>
      </c>
      <c r="M1410">
        <v>1</v>
      </c>
      <c r="N1410">
        <v>11</v>
      </c>
      <c r="O1410">
        <v>8.25</v>
      </c>
      <c r="P1410">
        <v>0</v>
      </c>
      <c r="Q1410">
        <v>55</v>
      </c>
      <c r="R1410">
        <v>76</v>
      </c>
    </row>
    <row r="1411" spans="1:18">
      <c r="A1411" t="s">
        <v>645</v>
      </c>
      <c r="B1411">
        <v>1</v>
      </c>
      <c r="C1411" t="s">
        <v>647</v>
      </c>
      <c r="D1411" t="s">
        <v>20</v>
      </c>
      <c r="E1411" t="s">
        <v>20</v>
      </c>
      <c r="F1411" t="s">
        <v>12743</v>
      </c>
      <c r="G1411">
        <v>567</v>
      </c>
      <c r="L1411">
        <v>9</v>
      </c>
      <c r="M1411">
        <v>1</v>
      </c>
      <c r="N1411">
        <v>11</v>
      </c>
      <c r="O1411">
        <v>8.25</v>
      </c>
      <c r="P1411">
        <v>0</v>
      </c>
      <c r="Q1411">
        <v>55</v>
      </c>
      <c r="R1411">
        <v>76</v>
      </c>
    </row>
    <row r="1412" spans="1:18">
      <c r="A1412" t="s">
        <v>11768</v>
      </c>
      <c r="B1412">
        <v>1</v>
      </c>
      <c r="C1412" t="s">
        <v>11769</v>
      </c>
      <c r="D1412" t="s">
        <v>20</v>
      </c>
      <c r="E1412" t="s">
        <v>20</v>
      </c>
      <c r="F1412" t="s">
        <v>12743</v>
      </c>
      <c r="G1412">
        <v>567</v>
      </c>
      <c r="L1412">
        <v>9</v>
      </c>
      <c r="M1412">
        <v>1</v>
      </c>
      <c r="N1412">
        <v>8.25</v>
      </c>
      <c r="O1412">
        <v>10</v>
      </c>
      <c r="P1412">
        <v>0</v>
      </c>
      <c r="Q1412">
        <v>56</v>
      </c>
      <c r="R1412">
        <v>75</v>
      </c>
    </row>
    <row r="1413" spans="1:18">
      <c r="A1413" t="s">
        <v>2827</v>
      </c>
      <c r="B1413">
        <v>1</v>
      </c>
      <c r="C1413" t="s">
        <v>2801</v>
      </c>
      <c r="D1413" t="s">
        <v>20</v>
      </c>
      <c r="E1413" t="s">
        <v>20</v>
      </c>
      <c r="F1413" t="s">
        <v>12744</v>
      </c>
      <c r="G1413">
        <v>568</v>
      </c>
      <c r="H1413" t="s">
        <v>337</v>
      </c>
      <c r="I1413">
        <v>179.108</v>
      </c>
      <c r="J1413" t="s">
        <v>337</v>
      </c>
      <c r="K1413">
        <v>71.974</v>
      </c>
      <c r="L1413">
        <v>9</v>
      </c>
      <c r="M1413">
        <v>1</v>
      </c>
      <c r="N1413">
        <v>8.25</v>
      </c>
      <c r="O1413">
        <v>10</v>
      </c>
      <c r="P1413">
        <v>0</v>
      </c>
      <c r="Q1413">
        <v>116</v>
      </c>
      <c r="R1413">
        <v>42</v>
      </c>
    </row>
    <row r="1414" spans="1:18">
      <c r="A1414" t="s">
        <v>2805</v>
      </c>
      <c r="B1414">
        <v>1</v>
      </c>
      <c r="C1414" t="s">
        <v>2801</v>
      </c>
      <c r="D1414" t="s">
        <v>20</v>
      </c>
      <c r="E1414" t="s">
        <v>20</v>
      </c>
      <c r="F1414" t="s">
        <v>12744</v>
      </c>
      <c r="G1414">
        <v>568</v>
      </c>
      <c r="H1414" t="s">
        <v>337</v>
      </c>
      <c r="I1414">
        <v>72.55</v>
      </c>
      <c r="J1414" t="s">
        <v>337</v>
      </c>
      <c r="K1414">
        <v>35.974</v>
      </c>
      <c r="L1414">
        <v>9</v>
      </c>
      <c r="M1414">
        <v>1</v>
      </c>
      <c r="N1414">
        <v>8.25</v>
      </c>
      <c r="O1414">
        <v>10</v>
      </c>
      <c r="P1414">
        <v>0</v>
      </c>
      <c r="Q1414">
        <v>69</v>
      </c>
      <c r="R1414">
        <v>28</v>
      </c>
    </row>
    <row r="1415" spans="1:18">
      <c r="A1415" t="s">
        <v>2800</v>
      </c>
      <c r="B1415">
        <v>1</v>
      </c>
      <c r="C1415" t="s">
        <v>2801</v>
      </c>
      <c r="D1415" t="s">
        <v>20</v>
      </c>
      <c r="E1415" t="s">
        <v>20</v>
      </c>
      <c r="F1415" t="s">
        <v>12744</v>
      </c>
      <c r="G1415">
        <v>568</v>
      </c>
      <c r="H1415" t="s">
        <v>337</v>
      </c>
      <c r="I1415">
        <v>36.04</v>
      </c>
      <c r="J1415" t="s">
        <v>337</v>
      </c>
      <c r="K1415">
        <v>27</v>
      </c>
      <c r="L1415">
        <v>9</v>
      </c>
      <c r="M1415">
        <v>1</v>
      </c>
      <c r="N1415">
        <v>8.25</v>
      </c>
      <c r="O1415">
        <v>10</v>
      </c>
      <c r="P1415">
        <v>0</v>
      </c>
      <c r="Q1415">
        <v>43</v>
      </c>
      <c r="R1415">
        <v>23</v>
      </c>
    </row>
    <row r="1416" spans="1:18">
      <c r="A1416">
        <v>96447001</v>
      </c>
      <c r="B1416" t="s">
        <v>654</v>
      </c>
      <c r="C1416">
        <v>96447091</v>
      </c>
      <c r="D1416" t="s">
        <v>1511</v>
      </c>
      <c r="E1416" t="s">
        <v>1511</v>
      </c>
      <c r="F1416" t="s">
        <v>13065</v>
      </c>
      <c r="G1416">
        <v>569</v>
      </c>
      <c r="H1416" t="s">
        <v>337</v>
      </c>
      <c r="I1416">
        <v>27</v>
      </c>
      <c r="J1416" t="s">
        <v>337</v>
      </c>
      <c r="K1416">
        <v>27</v>
      </c>
      <c r="L1416">
        <v>10</v>
      </c>
      <c r="M1416">
        <v>1</v>
      </c>
      <c r="N1416">
        <v>12</v>
      </c>
      <c r="O1416">
        <v>10</v>
      </c>
      <c r="P1416">
        <v>0</v>
      </c>
      <c r="Q1416">
        <v>64</v>
      </c>
      <c r="R1416">
        <v>54</v>
      </c>
    </row>
    <row r="1417" spans="1:18">
      <c r="A1417" t="s">
        <v>4752</v>
      </c>
      <c r="B1417">
        <v>2</v>
      </c>
      <c r="C1417" t="s">
        <v>4753</v>
      </c>
      <c r="D1417" t="s">
        <v>20</v>
      </c>
      <c r="E1417" t="s">
        <v>20</v>
      </c>
      <c r="F1417" t="s">
        <v>12745</v>
      </c>
      <c r="G1417">
        <v>570</v>
      </c>
      <c r="H1417" t="s">
        <v>337</v>
      </c>
      <c r="I1417">
        <v>84.684</v>
      </c>
      <c r="J1417" t="s">
        <v>337</v>
      </c>
      <c r="K1417">
        <v>106.778</v>
      </c>
      <c r="L1417">
        <v>4</v>
      </c>
      <c r="M1417">
        <v>1</v>
      </c>
      <c r="N1417">
        <v>10</v>
      </c>
      <c r="O1417">
        <v>9.4</v>
      </c>
      <c r="P1417">
        <v>0</v>
      </c>
      <c r="Q1417">
        <v>99</v>
      </c>
      <c r="R1417">
        <v>143</v>
      </c>
    </row>
    <row r="1418" spans="1:18">
      <c r="A1418">
        <v>92407401</v>
      </c>
      <c r="B1418" t="s">
        <v>654</v>
      </c>
      <c r="C1418">
        <v>92407091</v>
      </c>
      <c r="D1418" t="s">
        <v>20</v>
      </c>
      <c r="E1418" t="s">
        <v>20</v>
      </c>
      <c r="F1418" t="s">
        <v>12746</v>
      </c>
      <c r="G1418">
        <v>571</v>
      </c>
      <c r="H1418" t="s">
        <v>187</v>
      </c>
      <c r="I1418">
        <v>27</v>
      </c>
      <c r="J1418" t="s">
        <v>187</v>
      </c>
      <c r="K1418">
        <v>27</v>
      </c>
      <c r="L1418">
        <v>9</v>
      </c>
      <c r="M1418">
        <v>1</v>
      </c>
      <c r="N1418">
        <v>8.25</v>
      </c>
      <c r="O1418">
        <v>10</v>
      </c>
      <c r="P1418">
        <v>0</v>
      </c>
      <c r="Q1418">
        <v>123</v>
      </c>
      <c r="R1418">
        <v>34</v>
      </c>
    </row>
    <row r="1419" spans="1:18">
      <c r="A1419" t="s">
        <v>5214</v>
      </c>
      <c r="B1419">
        <v>1</v>
      </c>
      <c r="C1419">
        <v>92407091</v>
      </c>
      <c r="D1419" t="s">
        <v>20</v>
      </c>
      <c r="E1419" t="s">
        <v>20</v>
      </c>
      <c r="F1419" t="s">
        <v>12746</v>
      </c>
      <c r="G1419">
        <v>571</v>
      </c>
      <c r="H1419" t="s">
        <v>187</v>
      </c>
      <c r="J1419" t="s">
        <v>187</v>
      </c>
      <c r="L1419">
        <v>9</v>
      </c>
      <c r="M1419">
        <v>1</v>
      </c>
      <c r="N1419">
        <v>8.25</v>
      </c>
      <c r="O1419">
        <v>10</v>
      </c>
      <c r="P1419">
        <v>0</v>
      </c>
      <c r="Q1419">
        <v>123</v>
      </c>
      <c r="R1419">
        <v>34</v>
      </c>
    </row>
    <row r="1420" spans="1:18">
      <c r="A1420" t="s">
        <v>7891</v>
      </c>
      <c r="B1420">
        <v>1</v>
      </c>
      <c r="C1420">
        <v>92407091</v>
      </c>
      <c r="D1420" t="s">
        <v>20</v>
      </c>
      <c r="E1420" t="s">
        <v>20</v>
      </c>
      <c r="F1420" t="s">
        <v>12746</v>
      </c>
      <c r="G1420">
        <v>571</v>
      </c>
      <c r="L1420">
        <v>9</v>
      </c>
      <c r="M1420">
        <v>1</v>
      </c>
      <c r="N1420">
        <v>8.25</v>
      </c>
      <c r="O1420">
        <v>10</v>
      </c>
      <c r="P1420">
        <v>0</v>
      </c>
      <c r="Q1420">
        <v>123</v>
      </c>
      <c r="R1420">
        <v>34</v>
      </c>
    </row>
    <row r="1421" spans="1:18">
      <c r="A1421" t="s">
        <v>7906</v>
      </c>
      <c r="B1421">
        <v>1</v>
      </c>
      <c r="C1421">
        <v>92408291</v>
      </c>
      <c r="D1421" t="s">
        <v>20</v>
      </c>
      <c r="E1421" t="s">
        <v>20</v>
      </c>
      <c r="F1421" t="s">
        <v>12746</v>
      </c>
      <c r="G1421">
        <v>571</v>
      </c>
      <c r="L1421">
        <v>9</v>
      </c>
      <c r="M1421">
        <v>1</v>
      </c>
      <c r="N1421">
        <v>8.25</v>
      </c>
      <c r="O1421">
        <v>10</v>
      </c>
      <c r="P1421">
        <v>0</v>
      </c>
      <c r="Q1421">
        <v>119</v>
      </c>
      <c r="R1421">
        <v>38</v>
      </c>
    </row>
    <row r="1422" spans="1:18">
      <c r="A1422" t="s">
        <v>8483</v>
      </c>
      <c r="B1422">
        <v>1</v>
      </c>
      <c r="C1422">
        <v>92407091</v>
      </c>
      <c r="D1422" t="s">
        <v>20</v>
      </c>
      <c r="E1422" t="s">
        <v>20</v>
      </c>
      <c r="F1422" t="s">
        <v>12746</v>
      </c>
      <c r="G1422">
        <v>571</v>
      </c>
      <c r="L1422">
        <v>9</v>
      </c>
      <c r="M1422">
        <v>1</v>
      </c>
      <c r="N1422">
        <v>8.25</v>
      </c>
      <c r="O1422">
        <v>10</v>
      </c>
      <c r="P1422">
        <v>0</v>
      </c>
      <c r="Q1422">
        <v>123</v>
      </c>
      <c r="R1422">
        <v>34</v>
      </c>
    </row>
    <row r="1423" spans="1:18">
      <c r="A1423" t="s">
        <v>8486</v>
      </c>
      <c r="B1423">
        <v>1</v>
      </c>
      <c r="C1423">
        <v>92408291</v>
      </c>
      <c r="D1423" t="s">
        <v>20</v>
      </c>
      <c r="E1423" t="s">
        <v>20</v>
      </c>
      <c r="F1423" t="s">
        <v>12746</v>
      </c>
      <c r="G1423">
        <v>571</v>
      </c>
      <c r="H1423" t="s">
        <v>224</v>
      </c>
      <c r="J1423" t="s">
        <v>224</v>
      </c>
      <c r="L1423">
        <v>9</v>
      </c>
      <c r="M1423">
        <v>1</v>
      </c>
      <c r="N1423">
        <v>8.25</v>
      </c>
      <c r="O1423">
        <v>10</v>
      </c>
      <c r="P1423">
        <v>0</v>
      </c>
      <c r="Q1423">
        <v>119</v>
      </c>
      <c r="R1423">
        <v>38</v>
      </c>
    </row>
    <row r="1424" spans="1:18">
      <c r="A1424" t="s">
        <v>5782</v>
      </c>
      <c r="B1424">
        <v>1</v>
      </c>
      <c r="C1424" t="s">
        <v>5783</v>
      </c>
      <c r="D1424" t="s">
        <v>20</v>
      </c>
      <c r="E1424" t="s">
        <v>20</v>
      </c>
      <c r="F1424" t="s">
        <v>12747</v>
      </c>
      <c r="G1424">
        <v>572</v>
      </c>
      <c r="H1424" t="s">
        <v>187</v>
      </c>
      <c r="J1424" t="s">
        <v>187</v>
      </c>
      <c r="L1424">
        <v>9</v>
      </c>
      <c r="M1424">
        <v>1</v>
      </c>
      <c r="N1424">
        <v>11</v>
      </c>
      <c r="O1424">
        <v>8.25</v>
      </c>
      <c r="P1424">
        <v>0</v>
      </c>
      <c r="Q1424">
        <v>122</v>
      </c>
      <c r="R1424">
        <v>124</v>
      </c>
    </row>
    <row r="1425" spans="1:18">
      <c r="A1425" t="s">
        <v>982</v>
      </c>
      <c r="B1425">
        <v>1</v>
      </c>
      <c r="C1425" t="s">
        <v>984</v>
      </c>
      <c r="D1425" t="s">
        <v>20</v>
      </c>
      <c r="E1425" t="s">
        <v>20</v>
      </c>
      <c r="F1425" t="s">
        <v>12747</v>
      </c>
      <c r="G1425">
        <v>572</v>
      </c>
      <c r="H1425" t="s">
        <v>187</v>
      </c>
      <c r="J1425" t="s">
        <v>187</v>
      </c>
      <c r="L1425">
        <v>9</v>
      </c>
      <c r="M1425">
        <v>1</v>
      </c>
      <c r="N1425">
        <v>11</v>
      </c>
      <c r="O1425">
        <v>8.25</v>
      </c>
      <c r="P1425">
        <v>0</v>
      </c>
      <c r="Q1425">
        <v>130</v>
      </c>
      <c r="R1425">
        <v>136</v>
      </c>
    </row>
    <row r="1426" spans="1:18">
      <c r="A1426" t="s">
        <v>10628</v>
      </c>
      <c r="B1426">
        <v>1</v>
      </c>
      <c r="C1426" t="s">
        <v>10629</v>
      </c>
      <c r="D1426" t="s">
        <v>20</v>
      </c>
      <c r="E1426" t="s">
        <v>20</v>
      </c>
      <c r="F1426" t="s">
        <v>12748</v>
      </c>
      <c r="G1426">
        <v>876</v>
      </c>
      <c r="H1426" t="s">
        <v>258</v>
      </c>
      <c r="J1426" t="s">
        <v>258</v>
      </c>
      <c r="L1426">
        <v>9</v>
      </c>
      <c r="M1426">
        <v>1</v>
      </c>
      <c r="N1426">
        <v>11</v>
      </c>
      <c r="O1426">
        <v>8.25</v>
      </c>
      <c r="P1426">
        <v>0</v>
      </c>
      <c r="Q1426">
        <v>130</v>
      </c>
      <c r="R1426">
        <v>140</v>
      </c>
    </row>
    <row r="1427" spans="1:18">
      <c r="A1427" t="s">
        <v>2920</v>
      </c>
      <c r="B1427">
        <v>3</v>
      </c>
      <c r="C1427" t="s">
        <v>2921</v>
      </c>
      <c r="D1427" t="s">
        <v>20</v>
      </c>
      <c r="E1427" t="s">
        <v>20</v>
      </c>
      <c r="F1427" t="s">
        <v>12749</v>
      </c>
      <c r="G1427">
        <v>574</v>
      </c>
      <c r="H1427" t="s">
        <v>337</v>
      </c>
      <c r="I1427">
        <v>27</v>
      </c>
      <c r="J1427" t="s">
        <v>337</v>
      </c>
      <c r="K1427">
        <v>27</v>
      </c>
      <c r="L1427">
        <v>6</v>
      </c>
      <c r="M1427">
        <v>1</v>
      </c>
      <c r="N1427">
        <v>10</v>
      </c>
      <c r="O1427">
        <v>8.25</v>
      </c>
      <c r="P1427">
        <v>0</v>
      </c>
      <c r="Q1427">
        <v>92</v>
      </c>
      <c r="R1427">
        <v>120</v>
      </c>
    </row>
    <row r="1428" spans="1:18">
      <c r="A1428" t="s">
        <v>5385</v>
      </c>
      <c r="B1428">
        <v>1</v>
      </c>
      <c r="C1428" t="s">
        <v>3694</v>
      </c>
      <c r="D1428" t="s">
        <v>20</v>
      </c>
      <c r="E1428" t="s">
        <v>20</v>
      </c>
      <c r="F1428" t="s">
        <v>12749</v>
      </c>
      <c r="G1428">
        <v>574</v>
      </c>
      <c r="H1428" t="s">
        <v>72</v>
      </c>
      <c r="J1428" t="s">
        <v>187</v>
      </c>
      <c r="L1428">
        <v>6</v>
      </c>
      <c r="M1428">
        <v>1</v>
      </c>
      <c r="N1428">
        <v>10</v>
      </c>
      <c r="O1428">
        <v>8.25</v>
      </c>
      <c r="P1428">
        <v>0</v>
      </c>
      <c r="Q1428">
        <v>92</v>
      </c>
      <c r="R1428">
        <v>120</v>
      </c>
    </row>
    <row r="1429" spans="1:18">
      <c r="A1429" t="s">
        <v>7901</v>
      </c>
      <c r="B1429">
        <v>1</v>
      </c>
      <c r="C1429" t="s">
        <v>3694</v>
      </c>
      <c r="D1429" t="s">
        <v>20</v>
      </c>
      <c r="E1429" t="s">
        <v>20</v>
      </c>
      <c r="F1429" t="s">
        <v>12750</v>
      </c>
      <c r="G1429">
        <v>738</v>
      </c>
      <c r="L1429">
        <v>6</v>
      </c>
      <c r="M1429">
        <v>1</v>
      </c>
      <c r="N1429">
        <v>10</v>
      </c>
      <c r="O1429">
        <v>8.25</v>
      </c>
      <c r="P1429">
        <v>0</v>
      </c>
      <c r="Q1429">
        <v>92</v>
      </c>
      <c r="R1429">
        <v>120</v>
      </c>
    </row>
    <row r="1430" spans="1:18">
      <c r="A1430">
        <v>92409202</v>
      </c>
      <c r="B1430" t="s">
        <v>654</v>
      </c>
      <c r="C1430">
        <v>92409292</v>
      </c>
      <c r="D1430" t="s">
        <v>20</v>
      </c>
      <c r="E1430" t="s">
        <v>20</v>
      </c>
      <c r="F1430" t="s">
        <v>13066</v>
      </c>
      <c r="G1430">
        <v>534</v>
      </c>
      <c r="H1430" t="s">
        <v>337</v>
      </c>
      <c r="I1430">
        <v>27</v>
      </c>
      <c r="J1430" t="s">
        <v>337</v>
      </c>
      <c r="K1430">
        <v>27</v>
      </c>
      <c r="L1430">
        <v>9</v>
      </c>
      <c r="M1430">
        <v>1</v>
      </c>
      <c r="N1430">
        <v>8.25</v>
      </c>
      <c r="O1430">
        <v>10</v>
      </c>
      <c r="P1430">
        <v>0</v>
      </c>
      <c r="Q1430">
        <v>24</v>
      </c>
      <c r="R1430">
        <v>28</v>
      </c>
    </row>
    <row r="1431" spans="1:18">
      <c r="A1431">
        <v>92409402</v>
      </c>
      <c r="B1431" t="s">
        <v>654</v>
      </c>
      <c r="C1431">
        <v>92409292</v>
      </c>
      <c r="D1431" t="s">
        <v>20</v>
      </c>
      <c r="E1431" t="s">
        <v>20</v>
      </c>
      <c r="F1431" t="s">
        <v>13066</v>
      </c>
      <c r="G1431">
        <v>534</v>
      </c>
      <c r="H1431" t="s">
        <v>337</v>
      </c>
      <c r="I1431">
        <v>72.347</v>
      </c>
      <c r="J1431" t="s">
        <v>337</v>
      </c>
      <c r="K1431">
        <v>42.671</v>
      </c>
      <c r="L1431">
        <v>9</v>
      </c>
      <c r="M1431">
        <v>1</v>
      </c>
      <c r="N1431">
        <v>8.25</v>
      </c>
      <c r="O1431">
        <v>10</v>
      </c>
      <c r="P1431">
        <v>0</v>
      </c>
      <c r="Q1431">
        <v>38</v>
      </c>
      <c r="R1431">
        <v>36</v>
      </c>
    </row>
    <row r="1432" spans="1:18">
      <c r="A1432">
        <v>92410202</v>
      </c>
      <c r="B1432" t="s">
        <v>654</v>
      </c>
      <c r="C1432">
        <v>92409292</v>
      </c>
      <c r="D1432" t="s">
        <v>20</v>
      </c>
      <c r="E1432" t="s">
        <v>20</v>
      </c>
      <c r="F1432" t="s">
        <v>13066</v>
      </c>
      <c r="G1432">
        <v>534</v>
      </c>
      <c r="H1432" t="s">
        <v>337</v>
      </c>
      <c r="I1432">
        <v>27</v>
      </c>
      <c r="J1432" t="s">
        <v>337</v>
      </c>
      <c r="K1432">
        <v>27</v>
      </c>
      <c r="L1432">
        <v>9</v>
      </c>
      <c r="M1432">
        <v>1</v>
      </c>
      <c r="N1432">
        <v>8.25</v>
      </c>
      <c r="O1432">
        <v>10</v>
      </c>
      <c r="P1432">
        <v>0</v>
      </c>
      <c r="Q1432">
        <v>9</v>
      </c>
      <c r="R1432">
        <v>12</v>
      </c>
    </row>
    <row r="1433" spans="1:18">
      <c r="A1433" t="s">
        <v>2907</v>
      </c>
      <c r="B1433">
        <v>1</v>
      </c>
      <c r="C1433" t="s">
        <v>2908</v>
      </c>
      <c r="D1433" t="s">
        <v>20</v>
      </c>
      <c r="E1433" t="s">
        <v>20</v>
      </c>
      <c r="F1433" t="s">
        <v>13066</v>
      </c>
      <c r="G1433">
        <v>534</v>
      </c>
      <c r="H1433" t="s">
        <v>337</v>
      </c>
      <c r="I1433">
        <v>35.411</v>
      </c>
      <c r="J1433" t="s">
        <v>337</v>
      </c>
      <c r="K1433">
        <v>33.295</v>
      </c>
      <c r="L1433">
        <v>9</v>
      </c>
      <c r="M1433">
        <v>1</v>
      </c>
      <c r="N1433">
        <v>8.25</v>
      </c>
      <c r="O1433">
        <v>10</v>
      </c>
      <c r="P1433">
        <v>0</v>
      </c>
      <c r="Q1433">
        <v>24</v>
      </c>
      <c r="R1433">
        <v>28</v>
      </c>
    </row>
    <row r="1434" spans="1:18">
      <c r="A1434">
        <v>92431601</v>
      </c>
      <c r="B1434" t="s">
        <v>13067</v>
      </c>
      <c r="C1434">
        <v>92431691</v>
      </c>
      <c r="D1434" t="s">
        <v>20</v>
      </c>
      <c r="E1434" t="s">
        <v>20</v>
      </c>
      <c r="F1434" t="s">
        <v>13068</v>
      </c>
      <c r="G1434">
        <v>373</v>
      </c>
      <c r="H1434" t="s">
        <v>72</v>
      </c>
      <c r="J1434" t="s">
        <v>123</v>
      </c>
      <c r="N1434">
        <v>14</v>
      </c>
      <c r="O1434">
        <v>10</v>
      </c>
      <c r="P1434">
        <v>0</v>
      </c>
      <c r="Q1434">
        <v>29</v>
      </c>
      <c r="R1434">
        <v>74</v>
      </c>
    </row>
    <row r="1435" spans="1:18">
      <c r="A1435">
        <v>92431601</v>
      </c>
      <c r="B1435" t="s">
        <v>654</v>
      </c>
      <c r="C1435">
        <v>92431691</v>
      </c>
      <c r="D1435" t="s">
        <v>20</v>
      </c>
      <c r="E1435" t="s">
        <v>20</v>
      </c>
      <c r="F1435" t="s">
        <v>13068</v>
      </c>
      <c r="G1435">
        <v>373</v>
      </c>
      <c r="H1435" t="s">
        <v>72</v>
      </c>
      <c r="I1435">
        <v>27</v>
      </c>
      <c r="J1435" t="s">
        <v>123</v>
      </c>
      <c r="K1435">
        <v>27</v>
      </c>
      <c r="L1435">
        <v>12</v>
      </c>
      <c r="M1435">
        <v>1</v>
      </c>
      <c r="N1435">
        <v>14</v>
      </c>
      <c r="O1435">
        <v>10</v>
      </c>
      <c r="P1435">
        <v>0</v>
      </c>
      <c r="Q1435">
        <v>27</v>
      </c>
      <c r="R1435">
        <v>74</v>
      </c>
    </row>
    <row r="1436" spans="1:18">
      <c r="A1436" t="s">
        <v>4564</v>
      </c>
      <c r="B1436">
        <v>1</v>
      </c>
      <c r="C1436">
        <v>92431691</v>
      </c>
      <c r="D1436" t="s">
        <v>20</v>
      </c>
      <c r="E1436" t="s">
        <v>20</v>
      </c>
      <c r="F1436" t="s">
        <v>13068</v>
      </c>
      <c r="G1436">
        <v>373</v>
      </c>
      <c r="H1436" t="s">
        <v>72</v>
      </c>
      <c r="J1436" t="s">
        <v>123</v>
      </c>
      <c r="L1436">
        <v>12</v>
      </c>
      <c r="M1436">
        <v>1</v>
      </c>
      <c r="N1436">
        <v>14</v>
      </c>
      <c r="O1436">
        <v>10</v>
      </c>
      <c r="P1436">
        <v>0</v>
      </c>
      <c r="Q1436">
        <v>29</v>
      </c>
      <c r="R1436">
        <v>74</v>
      </c>
    </row>
    <row r="1437" spans="1:18">
      <c r="A1437" t="s">
        <v>5167</v>
      </c>
      <c r="B1437">
        <v>1</v>
      </c>
      <c r="C1437">
        <v>92431691</v>
      </c>
      <c r="D1437" t="s">
        <v>20</v>
      </c>
      <c r="E1437" t="s">
        <v>20</v>
      </c>
      <c r="F1437" t="s">
        <v>13068</v>
      </c>
      <c r="G1437">
        <v>373</v>
      </c>
      <c r="H1437" t="s">
        <v>72</v>
      </c>
      <c r="J1437" t="s">
        <v>123</v>
      </c>
      <c r="L1437">
        <v>24</v>
      </c>
      <c r="M1437">
        <v>1</v>
      </c>
      <c r="N1437">
        <v>14</v>
      </c>
      <c r="O1437">
        <v>10</v>
      </c>
      <c r="P1437">
        <v>0</v>
      </c>
      <c r="Q1437">
        <v>29</v>
      </c>
      <c r="R1437">
        <v>74</v>
      </c>
    </row>
    <row r="1438" spans="1:18">
      <c r="A1438" t="s">
        <v>5169</v>
      </c>
      <c r="B1438">
        <v>1</v>
      </c>
      <c r="C1438">
        <v>92431691</v>
      </c>
      <c r="D1438" t="s">
        <v>20</v>
      </c>
      <c r="E1438" t="s">
        <v>20</v>
      </c>
      <c r="F1438" t="s">
        <v>13068</v>
      </c>
      <c r="G1438">
        <v>373</v>
      </c>
      <c r="H1438" t="s">
        <v>72</v>
      </c>
      <c r="J1438" t="s">
        <v>123</v>
      </c>
      <c r="L1438">
        <v>12</v>
      </c>
      <c r="M1438">
        <v>1</v>
      </c>
      <c r="N1438">
        <v>14</v>
      </c>
      <c r="O1438">
        <v>10</v>
      </c>
      <c r="P1438">
        <v>0</v>
      </c>
      <c r="Q1438">
        <v>29</v>
      </c>
      <c r="R1438">
        <v>74</v>
      </c>
    </row>
    <row r="1439" spans="1:18">
      <c r="A1439" t="s">
        <v>3254</v>
      </c>
      <c r="B1439">
        <v>1</v>
      </c>
      <c r="C1439" t="s">
        <v>3255</v>
      </c>
      <c r="D1439" t="s">
        <v>20</v>
      </c>
      <c r="E1439" t="s">
        <v>20</v>
      </c>
      <c r="F1439" t="s">
        <v>12751</v>
      </c>
      <c r="G1439">
        <v>575</v>
      </c>
      <c r="H1439" t="s">
        <v>224</v>
      </c>
      <c r="I1439">
        <v>27</v>
      </c>
      <c r="J1439" t="s">
        <v>224</v>
      </c>
      <c r="K1439">
        <v>27</v>
      </c>
      <c r="L1439">
        <v>9</v>
      </c>
      <c r="M1439">
        <v>1</v>
      </c>
      <c r="N1439">
        <v>8.25</v>
      </c>
      <c r="O1439">
        <v>10</v>
      </c>
      <c r="P1439">
        <v>0</v>
      </c>
      <c r="Q1439">
        <v>34</v>
      </c>
      <c r="R1439">
        <v>26</v>
      </c>
    </row>
    <row r="1440" spans="1:18">
      <c r="A1440" t="s">
        <v>3260</v>
      </c>
      <c r="B1440">
        <v>1</v>
      </c>
      <c r="C1440" t="s">
        <v>3255</v>
      </c>
      <c r="D1440" t="s">
        <v>20</v>
      </c>
      <c r="E1440" t="s">
        <v>20</v>
      </c>
      <c r="F1440" t="s">
        <v>12751</v>
      </c>
      <c r="G1440">
        <v>575</v>
      </c>
      <c r="H1440" t="s">
        <v>224</v>
      </c>
      <c r="I1440">
        <v>38</v>
      </c>
      <c r="J1440" t="s">
        <v>224</v>
      </c>
      <c r="K1440">
        <v>32</v>
      </c>
      <c r="L1440">
        <v>9</v>
      </c>
      <c r="M1440">
        <v>1</v>
      </c>
      <c r="N1440">
        <v>8.25</v>
      </c>
      <c r="O1440">
        <v>10</v>
      </c>
      <c r="P1440">
        <v>0</v>
      </c>
      <c r="Q1440">
        <v>36</v>
      </c>
      <c r="R1440">
        <v>33</v>
      </c>
    </row>
    <row r="1441" spans="1:18">
      <c r="A1441" t="s">
        <v>3265</v>
      </c>
      <c r="B1441">
        <v>1</v>
      </c>
      <c r="C1441" t="s">
        <v>3255</v>
      </c>
      <c r="D1441" t="s">
        <v>20</v>
      </c>
      <c r="E1441" t="s">
        <v>20</v>
      </c>
      <c r="F1441" t="s">
        <v>12751</v>
      </c>
      <c r="G1441">
        <v>575</v>
      </c>
      <c r="H1441" t="s">
        <v>224</v>
      </c>
      <c r="I1441">
        <v>40</v>
      </c>
      <c r="J1441" t="s">
        <v>224</v>
      </c>
      <c r="K1441">
        <v>42</v>
      </c>
      <c r="L1441">
        <v>9</v>
      </c>
      <c r="M1441">
        <v>1</v>
      </c>
      <c r="N1441">
        <v>8.25</v>
      </c>
      <c r="O1441">
        <v>10</v>
      </c>
      <c r="P1441">
        <v>0</v>
      </c>
      <c r="Q1441">
        <v>37</v>
      </c>
      <c r="R1441">
        <v>55</v>
      </c>
    </row>
    <row r="1442" spans="1:18">
      <c r="A1442" t="s">
        <v>5190</v>
      </c>
      <c r="B1442">
        <v>1</v>
      </c>
      <c r="C1442" t="s">
        <v>3255</v>
      </c>
      <c r="D1442" t="s">
        <v>20</v>
      </c>
      <c r="E1442" t="s">
        <v>20</v>
      </c>
      <c r="F1442" t="s">
        <v>12751</v>
      </c>
      <c r="G1442">
        <v>575</v>
      </c>
      <c r="H1442" t="s">
        <v>224</v>
      </c>
      <c r="I1442">
        <v>36</v>
      </c>
      <c r="J1442" t="s">
        <v>224</v>
      </c>
      <c r="K1442">
        <v>28</v>
      </c>
      <c r="L1442">
        <v>9</v>
      </c>
      <c r="M1442">
        <v>1</v>
      </c>
      <c r="N1442">
        <v>8.25</v>
      </c>
      <c r="O1442">
        <v>10</v>
      </c>
      <c r="P1442">
        <v>0</v>
      </c>
      <c r="Q1442">
        <v>34</v>
      </c>
      <c r="R1442">
        <v>26</v>
      </c>
    </row>
    <row r="1443" spans="1:18">
      <c r="A1443" t="s">
        <v>5193</v>
      </c>
      <c r="B1443">
        <v>1</v>
      </c>
      <c r="C1443" t="s">
        <v>3255</v>
      </c>
      <c r="D1443" t="s">
        <v>20</v>
      </c>
      <c r="E1443" t="s">
        <v>20</v>
      </c>
      <c r="F1443" t="s">
        <v>12751</v>
      </c>
      <c r="G1443">
        <v>575</v>
      </c>
      <c r="H1443" t="s">
        <v>224</v>
      </c>
      <c r="I1443">
        <v>44</v>
      </c>
      <c r="J1443" t="s">
        <v>224</v>
      </c>
      <c r="K1443">
        <v>35</v>
      </c>
      <c r="L1443">
        <v>9</v>
      </c>
      <c r="M1443">
        <v>1</v>
      </c>
      <c r="N1443">
        <v>8.25</v>
      </c>
      <c r="O1443">
        <v>10</v>
      </c>
      <c r="P1443">
        <v>0</v>
      </c>
      <c r="Q1443">
        <v>36</v>
      </c>
      <c r="R1443">
        <v>33</v>
      </c>
    </row>
    <row r="1444" spans="1:18">
      <c r="A1444" t="s">
        <v>5196</v>
      </c>
      <c r="B1444">
        <v>1</v>
      </c>
      <c r="C1444" t="s">
        <v>3255</v>
      </c>
      <c r="D1444" t="s">
        <v>20</v>
      </c>
      <c r="E1444" t="s">
        <v>20</v>
      </c>
      <c r="F1444" t="s">
        <v>12751</v>
      </c>
      <c r="G1444">
        <v>575</v>
      </c>
      <c r="H1444" t="s">
        <v>224</v>
      </c>
      <c r="I1444">
        <v>62</v>
      </c>
      <c r="J1444" t="s">
        <v>224</v>
      </c>
      <c r="K1444">
        <v>47</v>
      </c>
      <c r="L1444">
        <v>9</v>
      </c>
      <c r="M1444">
        <v>1</v>
      </c>
      <c r="N1444">
        <v>8.25</v>
      </c>
      <c r="O1444">
        <v>10</v>
      </c>
      <c r="P1444">
        <v>0</v>
      </c>
      <c r="Q1444">
        <v>37</v>
      </c>
      <c r="R1444">
        <v>55</v>
      </c>
    </row>
    <row r="1445" spans="1:18">
      <c r="A1445" t="s">
        <v>8290</v>
      </c>
      <c r="B1445">
        <v>1</v>
      </c>
      <c r="C1445" t="s">
        <v>3255</v>
      </c>
      <c r="D1445" t="s">
        <v>20</v>
      </c>
      <c r="E1445" t="s">
        <v>20</v>
      </c>
      <c r="F1445" t="s">
        <v>12752</v>
      </c>
      <c r="G1445">
        <v>746</v>
      </c>
      <c r="H1445" t="s">
        <v>123</v>
      </c>
      <c r="I1445">
        <v>42</v>
      </c>
      <c r="J1445" t="s">
        <v>123</v>
      </c>
      <c r="K1445">
        <v>45</v>
      </c>
      <c r="L1445">
        <v>9</v>
      </c>
      <c r="M1445">
        <v>1</v>
      </c>
      <c r="N1445">
        <v>8.25</v>
      </c>
      <c r="O1445">
        <v>10</v>
      </c>
      <c r="P1445">
        <v>0</v>
      </c>
      <c r="Q1445">
        <v>37</v>
      </c>
      <c r="R1445">
        <v>55</v>
      </c>
    </row>
    <row r="1446" spans="1:18">
      <c r="A1446" t="s">
        <v>8293</v>
      </c>
      <c r="B1446">
        <v>1</v>
      </c>
      <c r="C1446" t="s">
        <v>3255</v>
      </c>
      <c r="D1446" t="s">
        <v>20</v>
      </c>
      <c r="E1446" t="s">
        <v>20</v>
      </c>
      <c r="F1446" t="s">
        <v>12752</v>
      </c>
      <c r="G1446">
        <v>746</v>
      </c>
      <c r="H1446" t="s">
        <v>123</v>
      </c>
      <c r="I1446">
        <v>40</v>
      </c>
      <c r="J1446" t="s">
        <v>123</v>
      </c>
      <c r="K1446">
        <v>31</v>
      </c>
      <c r="L1446">
        <v>9</v>
      </c>
      <c r="M1446">
        <v>1</v>
      </c>
      <c r="N1446">
        <v>8.25</v>
      </c>
      <c r="O1446">
        <v>10</v>
      </c>
      <c r="P1446">
        <v>0</v>
      </c>
      <c r="Q1446">
        <v>36</v>
      </c>
      <c r="R1446">
        <v>33</v>
      </c>
    </row>
    <row r="1447" spans="1:18">
      <c r="A1447" t="s">
        <v>8296</v>
      </c>
      <c r="B1447">
        <v>1</v>
      </c>
      <c r="C1447" t="s">
        <v>3255</v>
      </c>
      <c r="D1447" t="s">
        <v>20</v>
      </c>
      <c r="E1447" t="s">
        <v>20</v>
      </c>
      <c r="F1447" t="s">
        <v>12752</v>
      </c>
      <c r="G1447">
        <v>746</v>
      </c>
      <c r="H1447" t="s">
        <v>123</v>
      </c>
      <c r="I1447">
        <v>40</v>
      </c>
      <c r="J1447" t="s">
        <v>123</v>
      </c>
      <c r="K1447">
        <v>31</v>
      </c>
      <c r="L1447">
        <v>9</v>
      </c>
      <c r="M1447">
        <v>1</v>
      </c>
      <c r="N1447">
        <v>8.25</v>
      </c>
      <c r="O1447">
        <v>10</v>
      </c>
      <c r="P1447">
        <v>0</v>
      </c>
      <c r="Q1447">
        <v>34</v>
      </c>
      <c r="R1447">
        <v>26</v>
      </c>
    </row>
    <row r="1448" spans="1:18">
      <c r="A1448" t="s">
        <v>10158</v>
      </c>
      <c r="B1448">
        <v>1</v>
      </c>
      <c r="C1448" t="s">
        <v>3255</v>
      </c>
      <c r="D1448" t="s">
        <v>20</v>
      </c>
      <c r="E1448" t="s">
        <v>20</v>
      </c>
      <c r="F1448" t="s">
        <v>12753</v>
      </c>
      <c r="G1448">
        <v>848</v>
      </c>
      <c r="L1448">
        <v>9</v>
      </c>
      <c r="M1448">
        <v>1</v>
      </c>
      <c r="N1448">
        <v>8.25</v>
      </c>
      <c r="O1448">
        <v>10</v>
      </c>
      <c r="P1448">
        <v>0</v>
      </c>
      <c r="Q1448">
        <v>37</v>
      </c>
      <c r="R1448">
        <v>47</v>
      </c>
    </row>
    <row r="1449" spans="1:18">
      <c r="A1449" t="s">
        <v>10160</v>
      </c>
      <c r="B1449">
        <v>1</v>
      </c>
      <c r="C1449" t="s">
        <v>3255</v>
      </c>
      <c r="D1449" t="s">
        <v>20</v>
      </c>
      <c r="E1449" t="s">
        <v>20</v>
      </c>
      <c r="F1449" t="s">
        <v>12753</v>
      </c>
      <c r="G1449">
        <v>848</v>
      </c>
      <c r="L1449">
        <v>9</v>
      </c>
      <c r="M1449">
        <v>1</v>
      </c>
      <c r="N1449">
        <v>8.25</v>
      </c>
      <c r="O1449">
        <v>10</v>
      </c>
      <c r="P1449">
        <v>0</v>
      </c>
      <c r="Q1449">
        <v>36</v>
      </c>
      <c r="R1449">
        <v>29</v>
      </c>
    </row>
    <row r="1450" spans="1:18">
      <c r="A1450" t="s">
        <v>10162</v>
      </c>
      <c r="B1450">
        <v>1</v>
      </c>
      <c r="C1450" t="s">
        <v>3255</v>
      </c>
      <c r="D1450" t="s">
        <v>20</v>
      </c>
      <c r="E1450" t="s">
        <v>20</v>
      </c>
      <c r="F1450" t="s">
        <v>12753</v>
      </c>
      <c r="G1450">
        <v>848</v>
      </c>
      <c r="L1450">
        <v>9</v>
      </c>
      <c r="M1450">
        <v>1</v>
      </c>
      <c r="N1450">
        <v>8.25</v>
      </c>
      <c r="O1450">
        <v>10</v>
      </c>
      <c r="P1450">
        <v>0</v>
      </c>
      <c r="Q1450">
        <v>34</v>
      </c>
      <c r="R1450">
        <v>24</v>
      </c>
    </row>
    <row r="1451" spans="1:18">
      <c r="A1451" t="s">
        <v>10177</v>
      </c>
      <c r="B1451">
        <v>1</v>
      </c>
      <c r="C1451" t="s">
        <v>3255</v>
      </c>
      <c r="D1451" t="s">
        <v>20</v>
      </c>
      <c r="E1451" t="s">
        <v>20</v>
      </c>
      <c r="F1451" t="s">
        <v>12753</v>
      </c>
      <c r="G1451">
        <v>848</v>
      </c>
      <c r="L1451">
        <v>9</v>
      </c>
      <c r="M1451">
        <v>1</v>
      </c>
      <c r="N1451">
        <v>8.25</v>
      </c>
      <c r="O1451">
        <v>10</v>
      </c>
      <c r="P1451">
        <v>0</v>
      </c>
      <c r="Q1451">
        <v>37</v>
      </c>
      <c r="R1451">
        <v>55</v>
      </c>
    </row>
    <row r="1452" spans="1:18">
      <c r="A1452" t="s">
        <v>10180</v>
      </c>
      <c r="B1452">
        <v>1</v>
      </c>
      <c r="C1452" t="s">
        <v>3255</v>
      </c>
      <c r="D1452" t="s">
        <v>20</v>
      </c>
      <c r="E1452" t="s">
        <v>20</v>
      </c>
      <c r="F1452" t="s">
        <v>12753</v>
      </c>
      <c r="G1452">
        <v>848</v>
      </c>
      <c r="L1452">
        <v>9</v>
      </c>
      <c r="M1452">
        <v>1</v>
      </c>
      <c r="N1452">
        <v>8.25</v>
      </c>
      <c r="O1452">
        <v>10</v>
      </c>
      <c r="P1452">
        <v>0</v>
      </c>
      <c r="Q1452">
        <v>36</v>
      </c>
      <c r="R1452">
        <v>33</v>
      </c>
    </row>
    <row r="1453" spans="1:18">
      <c r="A1453" t="s">
        <v>10706</v>
      </c>
      <c r="B1453">
        <v>1</v>
      </c>
      <c r="C1453" t="s">
        <v>10707</v>
      </c>
      <c r="D1453" t="s">
        <v>20</v>
      </c>
      <c r="E1453" t="s">
        <v>1511</v>
      </c>
      <c r="F1453" t="s">
        <v>12754</v>
      </c>
      <c r="G1453">
        <v>875</v>
      </c>
      <c r="H1453" t="s">
        <v>258</v>
      </c>
      <c r="J1453" t="s">
        <v>258</v>
      </c>
      <c r="L1453">
        <v>9</v>
      </c>
      <c r="M1453">
        <v>1</v>
      </c>
      <c r="N1453">
        <v>11</v>
      </c>
      <c r="O1453">
        <v>8.25</v>
      </c>
      <c r="P1453">
        <v>0</v>
      </c>
      <c r="Q1453">
        <v>39</v>
      </c>
      <c r="R1453">
        <v>23</v>
      </c>
    </row>
    <row r="1454" spans="1:18">
      <c r="A1454" t="s">
        <v>10709</v>
      </c>
      <c r="B1454">
        <v>1</v>
      </c>
      <c r="C1454" t="s">
        <v>10707</v>
      </c>
      <c r="D1454" t="s">
        <v>20</v>
      </c>
      <c r="E1454" t="s">
        <v>1511</v>
      </c>
      <c r="F1454" t="s">
        <v>12754</v>
      </c>
      <c r="G1454">
        <v>875</v>
      </c>
      <c r="H1454" t="s">
        <v>258</v>
      </c>
      <c r="J1454" t="s">
        <v>258</v>
      </c>
      <c r="L1454">
        <v>9</v>
      </c>
      <c r="M1454">
        <v>1</v>
      </c>
      <c r="N1454">
        <v>11</v>
      </c>
      <c r="O1454">
        <v>8.25</v>
      </c>
      <c r="P1454">
        <v>0</v>
      </c>
      <c r="Q1454">
        <v>44</v>
      </c>
      <c r="R1454">
        <v>28</v>
      </c>
    </row>
    <row r="1455" spans="1:18">
      <c r="A1455" t="s">
        <v>10712</v>
      </c>
      <c r="B1455">
        <v>1</v>
      </c>
      <c r="C1455" t="s">
        <v>10707</v>
      </c>
      <c r="D1455" t="s">
        <v>20</v>
      </c>
      <c r="E1455" t="s">
        <v>1511</v>
      </c>
      <c r="F1455" t="s">
        <v>12754</v>
      </c>
      <c r="G1455">
        <v>875</v>
      </c>
      <c r="H1455" t="s">
        <v>258</v>
      </c>
      <c r="J1455" t="s">
        <v>258</v>
      </c>
      <c r="L1455">
        <v>9</v>
      </c>
      <c r="M1455">
        <v>1</v>
      </c>
      <c r="N1455">
        <v>11</v>
      </c>
      <c r="O1455">
        <v>8.25</v>
      </c>
      <c r="P1455">
        <v>0</v>
      </c>
      <c r="Q1455">
        <v>51</v>
      </c>
      <c r="R1455">
        <v>46</v>
      </c>
    </row>
    <row r="1456" spans="1:18">
      <c r="A1456" t="s">
        <v>11071</v>
      </c>
      <c r="B1456">
        <v>1</v>
      </c>
      <c r="C1456" t="s">
        <v>629</v>
      </c>
      <c r="D1456" t="s">
        <v>20</v>
      </c>
      <c r="E1456" t="s">
        <v>20</v>
      </c>
      <c r="F1456" t="s">
        <v>12754</v>
      </c>
      <c r="G1456">
        <v>875</v>
      </c>
      <c r="L1456">
        <v>9</v>
      </c>
      <c r="M1456">
        <v>1</v>
      </c>
      <c r="N1456">
        <v>11</v>
      </c>
      <c r="O1456">
        <v>8.25</v>
      </c>
      <c r="P1456">
        <v>0</v>
      </c>
      <c r="Q1456">
        <v>51</v>
      </c>
      <c r="R1456">
        <v>46</v>
      </c>
    </row>
    <row r="1457" spans="1:18">
      <c r="A1457" t="s">
        <v>627</v>
      </c>
      <c r="B1457">
        <v>1</v>
      </c>
      <c r="C1457" t="s">
        <v>629</v>
      </c>
      <c r="D1457" t="s">
        <v>20</v>
      </c>
      <c r="E1457" t="s">
        <v>20</v>
      </c>
      <c r="F1457" t="s">
        <v>12754</v>
      </c>
      <c r="G1457">
        <v>875</v>
      </c>
      <c r="L1457">
        <v>9</v>
      </c>
      <c r="M1457">
        <v>1</v>
      </c>
      <c r="N1457">
        <v>11</v>
      </c>
      <c r="O1457">
        <v>8.25</v>
      </c>
      <c r="P1457">
        <v>0</v>
      </c>
      <c r="Q1457">
        <v>44</v>
      </c>
      <c r="R1457">
        <v>28</v>
      </c>
    </row>
    <row r="1458" spans="1:18">
      <c r="A1458" t="s">
        <v>11072</v>
      </c>
      <c r="B1458">
        <v>1</v>
      </c>
      <c r="C1458" t="s">
        <v>629</v>
      </c>
      <c r="D1458" t="s">
        <v>20</v>
      </c>
      <c r="E1458" t="s">
        <v>20</v>
      </c>
      <c r="F1458" t="s">
        <v>12754</v>
      </c>
      <c r="G1458">
        <v>875</v>
      </c>
      <c r="L1458">
        <v>9</v>
      </c>
      <c r="M1458">
        <v>1</v>
      </c>
      <c r="N1458">
        <v>11</v>
      </c>
      <c r="O1458">
        <v>8.25</v>
      </c>
      <c r="P1458">
        <v>0</v>
      </c>
      <c r="Q1458">
        <v>39</v>
      </c>
      <c r="R1458">
        <v>23</v>
      </c>
    </row>
    <row r="1459" spans="1:18">
      <c r="A1459" t="s">
        <v>504</v>
      </c>
      <c r="B1459">
        <v>1</v>
      </c>
      <c r="C1459" t="s">
        <v>506</v>
      </c>
      <c r="D1459" t="s">
        <v>20</v>
      </c>
      <c r="E1459" t="s">
        <v>20</v>
      </c>
      <c r="F1459" t="s">
        <v>12757</v>
      </c>
      <c r="G1459">
        <v>900</v>
      </c>
      <c r="L1459">
        <v>9</v>
      </c>
      <c r="M1459">
        <v>1</v>
      </c>
      <c r="N1459">
        <v>8.25</v>
      </c>
      <c r="O1459">
        <v>10</v>
      </c>
      <c r="P1459">
        <v>0</v>
      </c>
      <c r="Q1459">
        <v>37</v>
      </c>
      <c r="R1459">
        <v>55</v>
      </c>
    </row>
    <row r="1460" spans="1:18">
      <c r="A1460">
        <v>92421002</v>
      </c>
      <c r="B1460" t="s">
        <v>654</v>
      </c>
      <c r="C1460">
        <v>92421092</v>
      </c>
      <c r="D1460" t="s">
        <v>20</v>
      </c>
      <c r="E1460" t="s">
        <v>20</v>
      </c>
      <c r="F1460" t="s">
        <v>12760</v>
      </c>
      <c r="G1460">
        <v>576</v>
      </c>
      <c r="H1460" t="s">
        <v>187</v>
      </c>
      <c r="I1460">
        <v>38</v>
      </c>
      <c r="J1460" t="s">
        <v>187</v>
      </c>
      <c r="K1460">
        <v>38</v>
      </c>
      <c r="L1460">
        <v>9</v>
      </c>
      <c r="M1460">
        <v>1</v>
      </c>
      <c r="N1460">
        <v>8.25</v>
      </c>
      <c r="O1460">
        <v>10</v>
      </c>
      <c r="P1460">
        <v>0</v>
      </c>
      <c r="Q1460">
        <v>21</v>
      </c>
      <c r="R1460">
        <v>28</v>
      </c>
    </row>
    <row r="1461" spans="1:18">
      <c r="A1461">
        <v>92421202</v>
      </c>
      <c r="B1461" t="s">
        <v>654</v>
      </c>
      <c r="C1461">
        <v>92421092</v>
      </c>
      <c r="D1461" t="s">
        <v>20</v>
      </c>
      <c r="E1461" t="s">
        <v>20</v>
      </c>
      <c r="F1461" t="s">
        <v>12760</v>
      </c>
      <c r="G1461">
        <v>576</v>
      </c>
      <c r="H1461" t="s">
        <v>187</v>
      </c>
      <c r="I1461">
        <v>27</v>
      </c>
      <c r="J1461" t="s">
        <v>187</v>
      </c>
      <c r="K1461">
        <v>27</v>
      </c>
      <c r="L1461">
        <v>9</v>
      </c>
      <c r="M1461">
        <v>1</v>
      </c>
      <c r="N1461">
        <v>8.25</v>
      </c>
      <c r="O1461">
        <v>10</v>
      </c>
      <c r="P1461">
        <v>0</v>
      </c>
      <c r="Q1461">
        <v>42</v>
      </c>
      <c r="R1461">
        <v>33</v>
      </c>
    </row>
    <row r="1462" spans="1:18">
      <c r="A1462" t="s">
        <v>578</v>
      </c>
      <c r="B1462">
        <v>1</v>
      </c>
      <c r="C1462">
        <v>92421092</v>
      </c>
      <c r="D1462" t="s">
        <v>20</v>
      </c>
      <c r="E1462" t="s">
        <v>20</v>
      </c>
      <c r="F1462" t="s">
        <v>12760</v>
      </c>
      <c r="G1462">
        <v>576</v>
      </c>
      <c r="L1462">
        <v>9</v>
      </c>
      <c r="M1462">
        <v>1</v>
      </c>
      <c r="N1462">
        <v>8.25</v>
      </c>
      <c r="O1462">
        <v>10</v>
      </c>
      <c r="P1462">
        <v>0</v>
      </c>
      <c r="Q1462">
        <v>42</v>
      </c>
      <c r="R1462">
        <v>33</v>
      </c>
    </row>
    <row r="1463" spans="1:18">
      <c r="A1463" t="s">
        <v>3270</v>
      </c>
      <c r="B1463">
        <v>1</v>
      </c>
      <c r="C1463" t="s">
        <v>3271</v>
      </c>
      <c r="D1463" t="s">
        <v>20</v>
      </c>
      <c r="E1463" t="s">
        <v>20</v>
      </c>
      <c r="F1463" t="s">
        <v>13069</v>
      </c>
      <c r="G1463">
        <v>369</v>
      </c>
      <c r="H1463" t="s">
        <v>123</v>
      </c>
      <c r="I1463">
        <v>35.573</v>
      </c>
      <c r="J1463" t="s">
        <v>123</v>
      </c>
      <c r="K1463">
        <v>26.428</v>
      </c>
      <c r="L1463">
        <v>9</v>
      </c>
      <c r="M1463">
        <v>1</v>
      </c>
      <c r="N1463">
        <v>8.25</v>
      </c>
      <c r="O1463">
        <v>10</v>
      </c>
      <c r="P1463">
        <v>0</v>
      </c>
      <c r="Q1463">
        <v>43</v>
      </c>
      <c r="R1463">
        <v>23</v>
      </c>
    </row>
    <row r="1464" spans="1:18">
      <c r="A1464" t="s">
        <v>3275</v>
      </c>
      <c r="B1464">
        <v>1</v>
      </c>
      <c r="C1464" t="s">
        <v>3271</v>
      </c>
      <c r="D1464" t="s">
        <v>20</v>
      </c>
      <c r="E1464" t="s">
        <v>20</v>
      </c>
      <c r="F1464" t="s">
        <v>13069</v>
      </c>
      <c r="G1464">
        <v>369</v>
      </c>
      <c r="H1464" t="s">
        <v>123</v>
      </c>
      <c r="I1464">
        <v>58</v>
      </c>
      <c r="J1464" t="s">
        <v>123</v>
      </c>
      <c r="K1464">
        <v>39</v>
      </c>
      <c r="L1464">
        <v>9</v>
      </c>
      <c r="M1464">
        <v>1</v>
      </c>
      <c r="N1464">
        <v>8.25</v>
      </c>
      <c r="O1464">
        <v>10</v>
      </c>
      <c r="P1464">
        <v>0</v>
      </c>
      <c r="Q1464">
        <v>69</v>
      </c>
      <c r="R1464">
        <v>28</v>
      </c>
    </row>
    <row r="1465" spans="1:18">
      <c r="A1465" t="s">
        <v>3279</v>
      </c>
      <c r="B1465">
        <v>1</v>
      </c>
      <c r="C1465" t="s">
        <v>3271</v>
      </c>
      <c r="D1465" t="s">
        <v>20</v>
      </c>
      <c r="E1465" t="s">
        <v>20</v>
      </c>
      <c r="F1465" t="s">
        <v>13069</v>
      </c>
      <c r="G1465">
        <v>369</v>
      </c>
      <c r="H1465" t="s">
        <v>123</v>
      </c>
      <c r="I1465">
        <v>93.443</v>
      </c>
      <c r="J1465" t="s">
        <v>123</v>
      </c>
      <c r="K1465">
        <v>41</v>
      </c>
      <c r="L1465">
        <v>9</v>
      </c>
      <c r="M1465">
        <v>1</v>
      </c>
      <c r="N1465">
        <v>8.25</v>
      </c>
      <c r="O1465">
        <v>10</v>
      </c>
      <c r="P1465">
        <v>0</v>
      </c>
      <c r="Q1465">
        <v>116</v>
      </c>
      <c r="R1465">
        <v>42</v>
      </c>
    </row>
    <row r="1466" spans="1:18">
      <c r="A1466" t="s">
        <v>5393</v>
      </c>
      <c r="B1466">
        <v>1</v>
      </c>
      <c r="C1466" t="s">
        <v>3271</v>
      </c>
      <c r="D1466" t="s">
        <v>20</v>
      </c>
      <c r="E1466" t="s">
        <v>20</v>
      </c>
      <c r="F1466" t="s">
        <v>13070</v>
      </c>
      <c r="G1466">
        <v>371</v>
      </c>
      <c r="H1466" t="s">
        <v>123</v>
      </c>
      <c r="J1466" t="s">
        <v>123</v>
      </c>
      <c r="L1466">
        <v>9</v>
      </c>
      <c r="M1466">
        <v>1</v>
      </c>
      <c r="N1466">
        <v>8.25</v>
      </c>
      <c r="O1466">
        <v>10</v>
      </c>
      <c r="P1466">
        <v>0</v>
      </c>
      <c r="Q1466">
        <v>44</v>
      </c>
      <c r="R1466">
        <v>23</v>
      </c>
    </row>
    <row r="1467" spans="1:18">
      <c r="A1467" t="s">
        <v>5397</v>
      </c>
      <c r="B1467">
        <v>1</v>
      </c>
      <c r="C1467" t="s">
        <v>3271</v>
      </c>
      <c r="D1467" t="s">
        <v>20</v>
      </c>
      <c r="E1467" t="s">
        <v>20</v>
      </c>
      <c r="F1467" t="s">
        <v>13070</v>
      </c>
      <c r="G1467">
        <v>371</v>
      </c>
      <c r="H1467" t="s">
        <v>123</v>
      </c>
      <c r="I1467">
        <v>51</v>
      </c>
      <c r="J1467" t="s">
        <v>123</v>
      </c>
      <c r="K1467">
        <v>33</v>
      </c>
      <c r="L1467">
        <v>9</v>
      </c>
      <c r="M1467">
        <v>1</v>
      </c>
      <c r="N1467">
        <v>8.25</v>
      </c>
      <c r="O1467">
        <v>10</v>
      </c>
      <c r="P1467">
        <v>0</v>
      </c>
      <c r="Q1467">
        <v>70</v>
      </c>
      <c r="R1467">
        <v>28</v>
      </c>
    </row>
    <row r="1468" spans="1:18">
      <c r="A1468" t="s">
        <v>5400</v>
      </c>
      <c r="B1468">
        <v>1</v>
      </c>
      <c r="C1468" t="s">
        <v>3271</v>
      </c>
      <c r="D1468" t="s">
        <v>20</v>
      </c>
      <c r="E1468" t="s">
        <v>20</v>
      </c>
      <c r="F1468" t="s">
        <v>13070</v>
      </c>
      <c r="G1468">
        <v>371</v>
      </c>
      <c r="H1468" t="s">
        <v>123</v>
      </c>
      <c r="I1468">
        <v>76</v>
      </c>
      <c r="J1468" t="s">
        <v>123</v>
      </c>
      <c r="K1468">
        <v>44</v>
      </c>
      <c r="L1468">
        <v>9</v>
      </c>
      <c r="M1468">
        <v>1</v>
      </c>
      <c r="N1468">
        <v>8.25</v>
      </c>
      <c r="O1468">
        <v>10</v>
      </c>
      <c r="P1468">
        <v>0</v>
      </c>
      <c r="Q1468">
        <v>117</v>
      </c>
      <c r="R1468">
        <v>42</v>
      </c>
    </row>
    <row r="1469" spans="1:18">
      <c r="A1469" t="s">
        <v>7866</v>
      </c>
      <c r="B1469">
        <v>1</v>
      </c>
      <c r="C1469" t="s">
        <v>3271</v>
      </c>
      <c r="D1469" t="s">
        <v>20</v>
      </c>
      <c r="E1469" t="s">
        <v>20</v>
      </c>
      <c r="F1469" t="s">
        <v>12763</v>
      </c>
      <c r="G1469">
        <v>715</v>
      </c>
      <c r="H1469" t="s">
        <v>72</v>
      </c>
      <c r="J1469" t="s">
        <v>72</v>
      </c>
      <c r="L1469">
        <v>9</v>
      </c>
      <c r="M1469">
        <v>1</v>
      </c>
      <c r="N1469">
        <v>8.25</v>
      </c>
      <c r="O1469">
        <v>10</v>
      </c>
      <c r="P1469">
        <v>0</v>
      </c>
      <c r="Q1469">
        <v>43</v>
      </c>
      <c r="R1469">
        <v>22</v>
      </c>
    </row>
    <row r="1470" spans="1:18">
      <c r="A1470" t="s">
        <v>7869</v>
      </c>
      <c r="B1470">
        <v>1</v>
      </c>
      <c r="C1470" t="s">
        <v>3271</v>
      </c>
      <c r="D1470" t="s">
        <v>20</v>
      </c>
      <c r="E1470" t="s">
        <v>20</v>
      </c>
      <c r="F1470" t="s">
        <v>12763</v>
      </c>
      <c r="G1470">
        <v>715</v>
      </c>
      <c r="H1470" t="s">
        <v>72</v>
      </c>
      <c r="I1470">
        <v>45</v>
      </c>
      <c r="J1470" t="s">
        <v>72</v>
      </c>
      <c r="K1470">
        <v>35</v>
      </c>
      <c r="L1470">
        <v>9</v>
      </c>
      <c r="M1470">
        <v>1</v>
      </c>
      <c r="N1470">
        <v>8.25</v>
      </c>
      <c r="O1470">
        <v>10</v>
      </c>
      <c r="P1470">
        <v>0</v>
      </c>
      <c r="Q1470">
        <v>69</v>
      </c>
      <c r="R1470">
        <v>27</v>
      </c>
    </row>
    <row r="1471" spans="1:18">
      <c r="A1471" t="s">
        <v>7873</v>
      </c>
      <c r="B1471">
        <v>1</v>
      </c>
      <c r="C1471" t="s">
        <v>3271</v>
      </c>
      <c r="D1471" t="s">
        <v>20</v>
      </c>
      <c r="E1471" t="s">
        <v>20</v>
      </c>
      <c r="F1471" t="s">
        <v>12763</v>
      </c>
      <c r="G1471">
        <v>715</v>
      </c>
      <c r="H1471" t="s">
        <v>72</v>
      </c>
      <c r="I1471">
        <v>63</v>
      </c>
      <c r="J1471" t="s">
        <v>72</v>
      </c>
      <c r="K1471">
        <v>52</v>
      </c>
      <c r="L1471">
        <v>9</v>
      </c>
      <c r="M1471">
        <v>1</v>
      </c>
      <c r="N1471">
        <v>8.25</v>
      </c>
      <c r="O1471">
        <v>10</v>
      </c>
      <c r="P1471">
        <v>0</v>
      </c>
      <c r="Q1471">
        <v>116</v>
      </c>
      <c r="R1471">
        <v>41</v>
      </c>
    </row>
    <row r="1472" spans="1:18">
      <c r="A1472" t="s">
        <v>656</v>
      </c>
      <c r="B1472">
        <v>1</v>
      </c>
      <c r="C1472">
        <v>92476691</v>
      </c>
      <c r="D1472" t="s">
        <v>20</v>
      </c>
      <c r="E1472" t="s">
        <v>20</v>
      </c>
      <c r="F1472" t="s">
        <v>12764</v>
      </c>
      <c r="G1472">
        <v>577</v>
      </c>
      <c r="H1472" t="s">
        <v>337</v>
      </c>
      <c r="I1472">
        <v>88</v>
      </c>
      <c r="L1472">
        <v>6</v>
      </c>
      <c r="M1472">
        <v>1</v>
      </c>
      <c r="N1472">
        <v>8.25</v>
      </c>
      <c r="O1472">
        <v>10</v>
      </c>
      <c r="P1472">
        <v>0</v>
      </c>
      <c r="Q1472">
        <v>117</v>
      </c>
    </row>
    <row r="1473" spans="1:18">
      <c r="A1473">
        <v>92429601</v>
      </c>
      <c r="B1473" t="s">
        <v>654</v>
      </c>
      <c r="C1473">
        <v>92429691</v>
      </c>
      <c r="D1473" t="s">
        <v>20</v>
      </c>
      <c r="E1473" t="s">
        <v>20</v>
      </c>
      <c r="F1473" t="s">
        <v>12765</v>
      </c>
      <c r="G1473">
        <v>578</v>
      </c>
      <c r="H1473" t="s">
        <v>337</v>
      </c>
      <c r="I1473">
        <v>32</v>
      </c>
      <c r="J1473" t="s">
        <v>337</v>
      </c>
      <c r="K1473">
        <v>27</v>
      </c>
      <c r="L1473">
        <v>8</v>
      </c>
      <c r="M1473">
        <v>1</v>
      </c>
      <c r="N1473">
        <v>14</v>
      </c>
      <c r="O1473">
        <v>10</v>
      </c>
      <c r="P1473">
        <v>0</v>
      </c>
      <c r="Q1473">
        <v>6</v>
      </c>
      <c r="R1473">
        <v>21</v>
      </c>
    </row>
    <row r="1474" spans="1:18">
      <c r="A1474" t="s">
        <v>4141</v>
      </c>
      <c r="B1474">
        <v>1</v>
      </c>
      <c r="C1474" t="s">
        <v>4142</v>
      </c>
      <c r="D1474" t="s">
        <v>20</v>
      </c>
      <c r="E1474" t="s">
        <v>20</v>
      </c>
      <c r="F1474" t="s">
        <v>12765</v>
      </c>
      <c r="G1474">
        <v>578</v>
      </c>
      <c r="H1474" t="s">
        <v>337</v>
      </c>
      <c r="I1474">
        <v>30</v>
      </c>
      <c r="J1474" t="s">
        <v>337</v>
      </c>
      <c r="K1474">
        <v>35</v>
      </c>
      <c r="L1474">
        <v>8</v>
      </c>
      <c r="M1474">
        <v>1</v>
      </c>
      <c r="N1474">
        <v>14</v>
      </c>
      <c r="O1474">
        <v>10</v>
      </c>
      <c r="P1474">
        <v>0</v>
      </c>
      <c r="Q1474">
        <v>6</v>
      </c>
      <c r="R1474">
        <v>21</v>
      </c>
    </row>
    <row r="1475" spans="1:18">
      <c r="A1475" t="s">
        <v>4193</v>
      </c>
      <c r="B1475">
        <v>1</v>
      </c>
      <c r="C1475" t="s">
        <v>4194</v>
      </c>
      <c r="D1475" t="s">
        <v>20</v>
      </c>
      <c r="E1475" t="s">
        <v>20</v>
      </c>
      <c r="F1475" t="s">
        <v>12766</v>
      </c>
      <c r="G1475">
        <v>579</v>
      </c>
      <c r="H1475" t="s">
        <v>187</v>
      </c>
      <c r="I1475">
        <v>27</v>
      </c>
      <c r="J1475" t="s">
        <v>72</v>
      </c>
      <c r="K1475">
        <v>48</v>
      </c>
      <c r="L1475">
        <v>4</v>
      </c>
      <c r="M1475">
        <v>1</v>
      </c>
      <c r="N1475">
        <v>11</v>
      </c>
      <c r="O1475">
        <v>6.6</v>
      </c>
      <c r="P1475">
        <v>0</v>
      </c>
      <c r="Q1475">
        <v>112</v>
      </c>
      <c r="R1475">
        <v>147</v>
      </c>
    </row>
    <row r="1476" spans="1:18">
      <c r="A1476" t="s">
        <v>6612</v>
      </c>
      <c r="B1476">
        <v>1</v>
      </c>
      <c r="C1476" t="s">
        <v>4194</v>
      </c>
      <c r="D1476" t="s">
        <v>20</v>
      </c>
      <c r="E1476" t="s">
        <v>20</v>
      </c>
      <c r="F1476" t="s">
        <v>12766</v>
      </c>
      <c r="G1476">
        <v>579</v>
      </c>
      <c r="H1476" t="s">
        <v>187</v>
      </c>
      <c r="J1476" t="s">
        <v>72</v>
      </c>
      <c r="K1476">
        <v>45</v>
      </c>
      <c r="L1476">
        <v>4</v>
      </c>
      <c r="M1476">
        <v>1</v>
      </c>
      <c r="N1476">
        <v>11</v>
      </c>
      <c r="O1476">
        <v>6.6</v>
      </c>
      <c r="P1476">
        <v>0</v>
      </c>
      <c r="Q1476">
        <v>112</v>
      </c>
      <c r="R1476">
        <v>147</v>
      </c>
    </row>
    <row r="1477" spans="1:18">
      <c r="A1477" t="s">
        <v>535</v>
      </c>
      <c r="B1477">
        <v>1</v>
      </c>
      <c r="C1477" t="s">
        <v>537</v>
      </c>
      <c r="D1477" t="s">
        <v>20</v>
      </c>
      <c r="E1477" t="s">
        <v>20</v>
      </c>
      <c r="F1477" t="s">
        <v>12767</v>
      </c>
      <c r="G1477">
        <v>719</v>
      </c>
      <c r="H1477" t="s">
        <v>123</v>
      </c>
      <c r="I1477">
        <v>38</v>
      </c>
      <c r="J1477" t="s">
        <v>123</v>
      </c>
      <c r="K1477">
        <v>38</v>
      </c>
      <c r="L1477">
        <v>4</v>
      </c>
      <c r="M1477">
        <v>1</v>
      </c>
      <c r="N1477">
        <v>11</v>
      </c>
      <c r="O1477">
        <v>6.6</v>
      </c>
      <c r="P1477">
        <v>0</v>
      </c>
      <c r="Q1477">
        <v>49</v>
      </c>
      <c r="R1477">
        <v>103</v>
      </c>
    </row>
    <row r="1478" spans="1:18">
      <c r="A1478" t="s">
        <v>9406</v>
      </c>
      <c r="B1478">
        <v>1</v>
      </c>
      <c r="C1478" t="s">
        <v>537</v>
      </c>
      <c r="D1478" t="s">
        <v>20</v>
      </c>
      <c r="E1478" t="s">
        <v>20</v>
      </c>
      <c r="F1478" t="s">
        <v>12767</v>
      </c>
      <c r="G1478">
        <v>719</v>
      </c>
      <c r="H1478" t="s">
        <v>153</v>
      </c>
      <c r="J1478" t="s">
        <v>153</v>
      </c>
      <c r="L1478">
        <v>4</v>
      </c>
      <c r="M1478">
        <v>1</v>
      </c>
      <c r="N1478">
        <v>11</v>
      </c>
      <c r="O1478">
        <v>6.6</v>
      </c>
      <c r="P1478">
        <v>0</v>
      </c>
      <c r="Q1478">
        <v>49</v>
      </c>
      <c r="R1478">
        <v>103</v>
      </c>
    </row>
    <row r="1479" spans="1:18">
      <c r="A1479" t="s">
        <v>7286</v>
      </c>
      <c r="B1479">
        <v>1</v>
      </c>
      <c r="C1479" t="s">
        <v>537</v>
      </c>
      <c r="D1479" t="s">
        <v>20</v>
      </c>
      <c r="E1479" t="s">
        <v>20</v>
      </c>
      <c r="F1479" t="s">
        <v>12772</v>
      </c>
      <c r="G1479">
        <v>714</v>
      </c>
      <c r="H1479" t="s">
        <v>123</v>
      </c>
      <c r="J1479" t="s">
        <v>123</v>
      </c>
      <c r="L1479">
        <v>4</v>
      </c>
      <c r="M1479">
        <v>1</v>
      </c>
      <c r="N1479">
        <v>11</v>
      </c>
      <c r="O1479">
        <v>6.6</v>
      </c>
      <c r="P1479">
        <v>0</v>
      </c>
      <c r="Q1479">
        <v>49</v>
      </c>
      <c r="R1479">
        <v>103</v>
      </c>
    </row>
    <row r="1480" spans="1:18">
      <c r="A1480" t="s">
        <v>8097</v>
      </c>
      <c r="B1480">
        <v>1</v>
      </c>
      <c r="C1480" t="s">
        <v>8098</v>
      </c>
      <c r="D1480" t="s">
        <v>20</v>
      </c>
      <c r="E1480" t="s">
        <v>20</v>
      </c>
      <c r="F1480" t="s">
        <v>12772</v>
      </c>
      <c r="G1480">
        <v>714</v>
      </c>
      <c r="H1480" t="s">
        <v>123</v>
      </c>
      <c r="J1480" t="s">
        <v>123</v>
      </c>
      <c r="L1480">
        <v>4</v>
      </c>
      <c r="M1480">
        <v>1</v>
      </c>
      <c r="N1480">
        <v>11</v>
      </c>
      <c r="O1480">
        <v>6.6</v>
      </c>
      <c r="P1480">
        <v>0</v>
      </c>
      <c r="Q1480">
        <v>47</v>
      </c>
      <c r="R1480">
        <v>79</v>
      </c>
    </row>
    <row r="1481" spans="1:18">
      <c r="A1481" t="s">
        <v>1075</v>
      </c>
      <c r="B1481">
        <v>1</v>
      </c>
      <c r="C1481" t="s">
        <v>1077</v>
      </c>
      <c r="D1481" t="s">
        <v>20</v>
      </c>
      <c r="F1481" t="s">
        <v>12772</v>
      </c>
      <c r="G1481">
        <v>714</v>
      </c>
      <c r="L1481">
        <v>4</v>
      </c>
      <c r="M1481">
        <v>1</v>
      </c>
      <c r="N1481">
        <v>11</v>
      </c>
      <c r="O1481">
        <v>6.6</v>
      </c>
      <c r="P1481">
        <v>0</v>
      </c>
      <c r="Q1481">
        <v>49</v>
      </c>
      <c r="R1481">
        <v>113</v>
      </c>
    </row>
    <row r="1482" spans="1:18">
      <c r="A1482" t="s">
        <v>3131</v>
      </c>
      <c r="B1482">
        <v>1</v>
      </c>
      <c r="C1482" t="s">
        <v>3132</v>
      </c>
      <c r="D1482" t="s">
        <v>20</v>
      </c>
      <c r="E1482" t="s">
        <v>20</v>
      </c>
      <c r="F1482" t="s">
        <v>12773</v>
      </c>
      <c r="G1482">
        <v>581</v>
      </c>
      <c r="H1482" t="s">
        <v>123</v>
      </c>
      <c r="I1482">
        <v>43.195</v>
      </c>
      <c r="J1482" t="s">
        <v>123</v>
      </c>
      <c r="K1482">
        <v>83.69</v>
      </c>
      <c r="L1482">
        <v>4</v>
      </c>
      <c r="M1482">
        <v>1</v>
      </c>
      <c r="N1482">
        <v>11</v>
      </c>
      <c r="O1482">
        <v>5.4</v>
      </c>
      <c r="P1482">
        <v>0</v>
      </c>
      <c r="Q1482">
        <v>88</v>
      </c>
      <c r="R1482">
        <v>154</v>
      </c>
    </row>
    <row r="1483" spans="1:18">
      <c r="A1483" t="s">
        <v>3137</v>
      </c>
      <c r="B1483">
        <v>1</v>
      </c>
      <c r="C1483" t="s">
        <v>3132</v>
      </c>
      <c r="D1483" t="s">
        <v>20</v>
      </c>
      <c r="E1483" t="s">
        <v>20</v>
      </c>
      <c r="F1483" t="s">
        <v>12773</v>
      </c>
      <c r="G1483">
        <v>581</v>
      </c>
      <c r="H1483" t="s">
        <v>123</v>
      </c>
      <c r="I1483">
        <v>32</v>
      </c>
      <c r="J1483" t="s">
        <v>123</v>
      </c>
      <c r="K1483">
        <v>38</v>
      </c>
      <c r="L1483">
        <v>4</v>
      </c>
      <c r="M1483">
        <v>1</v>
      </c>
      <c r="N1483">
        <v>11</v>
      </c>
      <c r="O1483">
        <v>5.4</v>
      </c>
      <c r="P1483">
        <v>0</v>
      </c>
      <c r="Q1483">
        <v>63</v>
      </c>
      <c r="R1483">
        <v>98</v>
      </c>
    </row>
    <row r="1484" spans="1:18">
      <c r="A1484" t="s">
        <v>4198</v>
      </c>
      <c r="B1484">
        <v>1</v>
      </c>
      <c r="C1484" t="s">
        <v>3512</v>
      </c>
      <c r="D1484" t="s">
        <v>20</v>
      </c>
      <c r="E1484" t="s">
        <v>20</v>
      </c>
      <c r="F1484" t="s">
        <v>12773</v>
      </c>
      <c r="G1484">
        <v>581</v>
      </c>
      <c r="H1484" t="s">
        <v>123</v>
      </c>
      <c r="I1484">
        <v>38</v>
      </c>
      <c r="J1484" t="s">
        <v>123</v>
      </c>
      <c r="K1484">
        <v>38</v>
      </c>
      <c r="L1484">
        <v>4</v>
      </c>
      <c r="M1484">
        <v>1</v>
      </c>
      <c r="N1484">
        <v>11</v>
      </c>
      <c r="O1484">
        <v>5.4</v>
      </c>
      <c r="P1484">
        <v>0</v>
      </c>
      <c r="Q1484">
        <v>63</v>
      </c>
      <c r="R1484">
        <v>101</v>
      </c>
    </row>
    <row r="1485" spans="1:18">
      <c r="A1485" t="s">
        <v>5697</v>
      </c>
      <c r="B1485">
        <v>1</v>
      </c>
      <c r="C1485" t="s">
        <v>3132</v>
      </c>
      <c r="D1485" t="s">
        <v>20</v>
      </c>
      <c r="E1485" t="s">
        <v>20</v>
      </c>
      <c r="F1485" t="s">
        <v>12773</v>
      </c>
      <c r="G1485">
        <v>581</v>
      </c>
      <c r="H1485" t="s">
        <v>123</v>
      </c>
      <c r="I1485">
        <v>36</v>
      </c>
      <c r="J1485" t="s">
        <v>123</v>
      </c>
      <c r="K1485">
        <v>56</v>
      </c>
      <c r="L1485">
        <v>4</v>
      </c>
      <c r="M1485">
        <v>1</v>
      </c>
      <c r="N1485">
        <v>11</v>
      </c>
      <c r="O1485">
        <v>5.4</v>
      </c>
      <c r="P1485">
        <v>0</v>
      </c>
      <c r="Q1485">
        <v>88</v>
      </c>
      <c r="R1485">
        <v>154</v>
      </c>
    </row>
    <row r="1486" spans="1:18">
      <c r="A1486" t="s">
        <v>9551</v>
      </c>
      <c r="B1486">
        <v>1</v>
      </c>
      <c r="C1486" t="s">
        <v>3512</v>
      </c>
      <c r="D1486" t="s">
        <v>20</v>
      </c>
      <c r="E1486" t="s">
        <v>20</v>
      </c>
      <c r="F1486" t="s">
        <v>12773</v>
      </c>
      <c r="G1486">
        <v>581</v>
      </c>
      <c r="H1486" t="s">
        <v>123</v>
      </c>
      <c r="I1486">
        <v>38</v>
      </c>
      <c r="J1486" t="s">
        <v>123</v>
      </c>
      <c r="K1486">
        <v>40</v>
      </c>
      <c r="L1486">
        <v>4</v>
      </c>
      <c r="M1486">
        <v>1</v>
      </c>
      <c r="N1486">
        <v>11</v>
      </c>
      <c r="O1486">
        <v>5.4</v>
      </c>
      <c r="P1486">
        <v>0</v>
      </c>
      <c r="Q1486">
        <v>65</v>
      </c>
      <c r="R1486">
        <v>101</v>
      </c>
    </row>
    <row r="1487" spans="1:18">
      <c r="A1487">
        <v>92420001</v>
      </c>
      <c r="B1487" t="s">
        <v>654</v>
      </c>
      <c r="C1487">
        <v>92420091</v>
      </c>
      <c r="D1487" t="s">
        <v>20</v>
      </c>
      <c r="E1487" t="s">
        <v>20</v>
      </c>
      <c r="F1487" t="s">
        <v>12775</v>
      </c>
      <c r="G1487">
        <v>535</v>
      </c>
      <c r="H1487" t="s">
        <v>337</v>
      </c>
      <c r="I1487">
        <v>65</v>
      </c>
      <c r="L1487">
        <v>8</v>
      </c>
      <c r="M1487">
        <v>1</v>
      </c>
      <c r="N1487">
        <v>7</v>
      </c>
      <c r="O1487">
        <v>10</v>
      </c>
      <c r="P1487">
        <v>90</v>
      </c>
      <c r="Q1487">
        <v>12</v>
      </c>
    </row>
    <row r="1488" spans="1:18">
      <c r="A1488">
        <v>92421601</v>
      </c>
      <c r="B1488" t="s">
        <v>654</v>
      </c>
      <c r="C1488">
        <v>92420091</v>
      </c>
      <c r="D1488" t="s">
        <v>20</v>
      </c>
      <c r="E1488" t="s">
        <v>20</v>
      </c>
      <c r="F1488" t="s">
        <v>12775</v>
      </c>
      <c r="G1488">
        <v>535</v>
      </c>
      <c r="H1488" t="s">
        <v>337</v>
      </c>
      <c r="I1488">
        <v>38</v>
      </c>
      <c r="L1488">
        <v>8</v>
      </c>
      <c r="M1488">
        <v>1</v>
      </c>
      <c r="N1488">
        <v>7</v>
      </c>
      <c r="O1488">
        <v>10</v>
      </c>
      <c r="P1488">
        <v>90</v>
      </c>
      <c r="Q1488">
        <v>10</v>
      </c>
    </row>
    <row r="1489" spans="1:18">
      <c r="A1489">
        <v>92421801</v>
      </c>
      <c r="B1489" t="s">
        <v>654</v>
      </c>
      <c r="C1489">
        <v>92420091</v>
      </c>
      <c r="D1489" t="s">
        <v>20</v>
      </c>
      <c r="E1489" t="s">
        <v>20</v>
      </c>
      <c r="F1489" t="s">
        <v>12775</v>
      </c>
      <c r="G1489">
        <v>535</v>
      </c>
      <c r="H1489" t="s">
        <v>337</v>
      </c>
      <c r="I1489">
        <v>144</v>
      </c>
      <c r="L1489">
        <v>8</v>
      </c>
      <c r="M1489">
        <v>1</v>
      </c>
      <c r="N1489">
        <v>7</v>
      </c>
      <c r="O1489">
        <v>10</v>
      </c>
      <c r="P1489">
        <v>90</v>
      </c>
      <c r="Q1489">
        <v>10</v>
      </c>
    </row>
    <row r="1490" spans="1:18">
      <c r="A1490" t="s">
        <v>1182</v>
      </c>
      <c r="B1490">
        <v>1</v>
      </c>
      <c r="C1490">
        <v>92420091</v>
      </c>
      <c r="D1490" t="s">
        <v>20</v>
      </c>
      <c r="E1490" t="s">
        <v>20</v>
      </c>
      <c r="F1490" t="s">
        <v>12775</v>
      </c>
      <c r="G1490">
        <v>535</v>
      </c>
      <c r="L1490">
        <v>8</v>
      </c>
      <c r="M1490">
        <v>1</v>
      </c>
      <c r="N1490">
        <v>7</v>
      </c>
      <c r="O1490">
        <v>10</v>
      </c>
      <c r="P1490">
        <v>90</v>
      </c>
      <c r="Q1490">
        <v>10</v>
      </c>
    </row>
    <row r="1491" spans="1:18">
      <c r="A1491" t="s">
        <v>11900</v>
      </c>
      <c r="B1491">
        <v>1</v>
      </c>
      <c r="C1491">
        <v>92420091</v>
      </c>
      <c r="D1491" t="s">
        <v>20</v>
      </c>
      <c r="E1491" t="s">
        <v>1511</v>
      </c>
      <c r="F1491" t="s">
        <v>12775</v>
      </c>
      <c r="G1491">
        <v>535</v>
      </c>
      <c r="L1491">
        <v>8</v>
      </c>
      <c r="M1491">
        <v>1</v>
      </c>
      <c r="N1491">
        <v>7</v>
      </c>
      <c r="O1491">
        <v>10</v>
      </c>
      <c r="P1491">
        <v>90</v>
      </c>
      <c r="Q1491">
        <v>10</v>
      </c>
    </row>
    <row r="1492" spans="1:18">
      <c r="A1492" t="s">
        <v>1189</v>
      </c>
      <c r="B1492">
        <v>1</v>
      </c>
      <c r="C1492">
        <v>92420091</v>
      </c>
      <c r="D1492" t="s">
        <v>20</v>
      </c>
      <c r="E1492" t="s">
        <v>20</v>
      </c>
      <c r="F1492" t="s">
        <v>12775</v>
      </c>
      <c r="G1492">
        <v>535</v>
      </c>
      <c r="L1492">
        <v>8</v>
      </c>
      <c r="M1492">
        <v>1</v>
      </c>
      <c r="N1492">
        <v>7</v>
      </c>
      <c r="O1492">
        <v>10</v>
      </c>
      <c r="P1492">
        <v>90</v>
      </c>
      <c r="Q1492">
        <v>12</v>
      </c>
    </row>
    <row r="1493" spans="1:18">
      <c r="A1493" t="s">
        <v>3301</v>
      </c>
      <c r="B1493">
        <v>1</v>
      </c>
      <c r="C1493" t="s">
        <v>3302</v>
      </c>
      <c r="D1493" t="s">
        <v>20</v>
      </c>
      <c r="E1493" t="s">
        <v>20</v>
      </c>
      <c r="F1493" t="s">
        <v>12778</v>
      </c>
      <c r="G1493">
        <v>582</v>
      </c>
      <c r="H1493" t="s">
        <v>224</v>
      </c>
      <c r="I1493">
        <v>28</v>
      </c>
      <c r="J1493" t="s">
        <v>224</v>
      </c>
      <c r="K1493">
        <v>37</v>
      </c>
      <c r="L1493">
        <v>9</v>
      </c>
      <c r="M1493">
        <v>1</v>
      </c>
      <c r="N1493">
        <v>8.25</v>
      </c>
      <c r="O1493">
        <v>10</v>
      </c>
      <c r="P1493">
        <v>0</v>
      </c>
      <c r="Q1493">
        <v>24</v>
      </c>
      <c r="R1493">
        <v>29</v>
      </c>
    </row>
    <row r="1494" spans="1:18">
      <c r="A1494" t="s">
        <v>3307</v>
      </c>
      <c r="B1494">
        <v>1</v>
      </c>
      <c r="C1494" t="s">
        <v>3302</v>
      </c>
      <c r="D1494" t="s">
        <v>20</v>
      </c>
      <c r="E1494" t="s">
        <v>20</v>
      </c>
      <c r="F1494" t="s">
        <v>12778</v>
      </c>
      <c r="G1494">
        <v>582</v>
      </c>
      <c r="H1494" t="s">
        <v>224</v>
      </c>
      <c r="I1494">
        <v>60</v>
      </c>
      <c r="J1494" t="s">
        <v>224</v>
      </c>
      <c r="K1494">
        <v>30.786</v>
      </c>
      <c r="L1494">
        <v>9</v>
      </c>
      <c r="M1494">
        <v>1</v>
      </c>
      <c r="N1494">
        <v>8.25</v>
      </c>
      <c r="O1494">
        <v>10</v>
      </c>
      <c r="P1494">
        <v>0</v>
      </c>
      <c r="Q1494">
        <v>38</v>
      </c>
      <c r="R1494">
        <v>37</v>
      </c>
    </row>
    <row r="1495" spans="1:18">
      <c r="A1495" t="s">
        <v>3312</v>
      </c>
      <c r="B1495">
        <v>1</v>
      </c>
      <c r="C1495" t="s">
        <v>3302</v>
      </c>
      <c r="D1495" t="s">
        <v>20</v>
      </c>
      <c r="E1495" t="s">
        <v>20</v>
      </c>
      <c r="F1495" t="s">
        <v>12778</v>
      </c>
      <c r="G1495">
        <v>582</v>
      </c>
      <c r="H1495" t="s">
        <v>224</v>
      </c>
      <c r="I1495">
        <v>38</v>
      </c>
      <c r="J1495" t="s">
        <v>224</v>
      </c>
      <c r="K1495">
        <v>38</v>
      </c>
      <c r="L1495">
        <v>9</v>
      </c>
      <c r="M1495">
        <v>1</v>
      </c>
      <c r="N1495">
        <v>8.25</v>
      </c>
      <c r="O1495">
        <v>10</v>
      </c>
      <c r="P1495">
        <v>0</v>
      </c>
      <c r="Q1495">
        <v>9</v>
      </c>
      <c r="R1495">
        <v>13</v>
      </c>
    </row>
    <row r="1496" spans="1:18">
      <c r="A1496" t="s">
        <v>4395</v>
      </c>
      <c r="B1496">
        <v>1</v>
      </c>
      <c r="C1496" t="s">
        <v>3302</v>
      </c>
      <c r="D1496" t="s">
        <v>20</v>
      </c>
      <c r="E1496" t="s">
        <v>20</v>
      </c>
      <c r="F1496" t="s">
        <v>12778</v>
      </c>
      <c r="G1496">
        <v>582</v>
      </c>
      <c r="H1496" t="s">
        <v>224</v>
      </c>
      <c r="I1496">
        <v>38</v>
      </c>
      <c r="J1496" t="s">
        <v>224</v>
      </c>
      <c r="K1496">
        <v>44</v>
      </c>
      <c r="L1496">
        <v>9</v>
      </c>
      <c r="M1496">
        <v>1</v>
      </c>
      <c r="N1496">
        <v>8.25</v>
      </c>
      <c r="O1496">
        <v>10</v>
      </c>
      <c r="P1496">
        <v>0</v>
      </c>
      <c r="Q1496">
        <v>38</v>
      </c>
      <c r="R1496">
        <v>37</v>
      </c>
    </row>
    <row r="1497" spans="1:18">
      <c r="A1497" t="s">
        <v>8247</v>
      </c>
      <c r="B1497">
        <v>1</v>
      </c>
      <c r="C1497" t="s">
        <v>3302</v>
      </c>
      <c r="D1497" t="s">
        <v>20</v>
      </c>
      <c r="E1497" t="s">
        <v>20</v>
      </c>
      <c r="F1497" t="s">
        <v>12779</v>
      </c>
      <c r="G1497">
        <v>747</v>
      </c>
      <c r="H1497" t="s">
        <v>337</v>
      </c>
      <c r="I1497">
        <v>72</v>
      </c>
      <c r="J1497" t="s">
        <v>337</v>
      </c>
      <c r="K1497">
        <v>50</v>
      </c>
      <c r="L1497">
        <v>9</v>
      </c>
      <c r="M1497">
        <v>1</v>
      </c>
      <c r="N1497">
        <v>8.25</v>
      </c>
      <c r="O1497">
        <v>10</v>
      </c>
      <c r="P1497">
        <v>0</v>
      </c>
      <c r="Q1497">
        <v>24</v>
      </c>
      <c r="R1497">
        <v>28</v>
      </c>
    </row>
    <row r="1498" spans="1:18">
      <c r="A1498" t="s">
        <v>8250</v>
      </c>
      <c r="B1498">
        <v>1</v>
      </c>
      <c r="C1498" t="s">
        <v>3302</v>
      </c>
      <c r="D1498" t="s">
        <v>20</v>
      </c>
      <c r="E1498" t="s">
        <v>20</v>
      </c>
      <c r="F1498" t="s">
        <v>12779</v>
      </c>
      <c r="G1498">
        <v>747</v>
      </c>
      <c r="H1498" t="s">
        <v>337</v>
      </c>
      <c r="I1498">
        <v>72</v>
      </c>
      <c r="J1498" t="s">
        <v>337</v>
      </c>
      <c r="K1498">
        <v>50</v>
      </c>
      <c r="L1498">
        <v>9</v>
      </c>
      <c r="M1498">
        <v>1</v>
      </c>
      <c r="N1498">
        <v>8.25</v>
      </c>
      <c r="O1498">
        <v>10</v>
      </c>
      <c r="P1498">
        <v>0</v>
      </c>
      <c r="Q1498">
        <v>38</v>
      </c>
      <c r="R1498">
        <v>36</v>
      </c>
    </row>
    <row r="1499" spans="1:18">
      <c r="A1499" t="s">
        <v>9497</v>
      </c>
      <c r="B1499">
        <v>1</v>
      </c>
      <c r="C1499" t="s">
        <v>3302</v>
      </c>
      <c r="D1499" t="s">
        <v>20</v>
      </c>
      <c r="E1499" t="s">
        <v>20</v>
      </c>
      <c r="F1499" t="s">
        <v>12779</v>
      </c>
      <c r="G1499">
        <v>747</v>
      </c>
      <c r="H1499" t="s">
        <v>337</v>
      </c>
      <c r="I1499">
        <v>65</v>
      </c>
      <c r="J1499" t="s">
        <v>337</v>
      </c>
      <c r="K1499">
        <v>37</v>
      </c>
      <c r="L1499">
        <v>9</v>
      </c>
      <c r="M1499">
        <v>1</v>
      </c>
      <c r="N1499">
        <v>8.25</v>
      </c>
      <c r="O1499">
        <v>10</v>
      </c>
      <c r="P1499">
        <v>0</v>
      </c>
      <c r="Q1499">
        <v>38</v>
      </c>
      <c r="R1499">
        <v>36</v>
      </c>
    </row>
    <row r="1500" spans="1:18">
      <c r="A1500" t="s">
        <v>4184</v>
      </c>
      <c r="B1500">
        <v>1</v>
      </c>
      <c r="C1500" t="s">
        <v>4185</v>
      </c>
      <c r="D1500" t="s">
        <v>20</v>
      </c>
      <c r="E1500" t="s">
        <v>20</v>
      </c>
      <c r="F1500" t="s">
        <v>12780</v>
      </c>
      <c r="G1500">
        <v>583</v>
      </c>
      <c r="H1500" t="s">
        <v>187</v>
      </c>
      <c r="I1500">
        <v>50</v>
      </c>
      <c r="J1500" t="s">
        <v>187</v>
      </c>
      <c r="K1500">
        <v>35</v>
      </c>
      <c r="L1500">
        <v>8</v>
      </c>
      <c r="M1500">
        <v>1</v>
      </c>
      <c r="N1500">
        <v>14</v>
      </c>
      <c r="O1500">
        <v>10</v>
      </c>
      <c r="P1500">
        <v>0</v>
      </c>
      <c r="Q1500">
        <v>62</v>
      </c>
      <c r="R1500">
        <v>97</v>
      </c>
    </row>
    <row r="1501" spans="1:18">
      <c r="A1501" t="s">
        <v>4188</v>
      </c>
      <c r="B1501">
        <v>1</v>
      </c>
      <c r="C1501" t="s">
        <v>3485</v>
      </c>
      <c r="D1501" t="s">
        <v>20</v>
      </c>
      <c r="E1501" t="s">
        <v>20</v>
      </c>
      <c r="F1501" t="s">
        <v>12780</v>
      </c>
      <c r="G1501">
        <v>583</v>
      </c>
      <c r="H1501" t="s">
        <v>187</v>
      </c>
      <c r="I1501">
        <v>50</v>
      </c>
      <c r="J1501" t="s">
        <v>187</v>
      </c>
      <c r="K1501">
        <v>35</v>
      </c>
      <c r="L1501">
        <v>4</v>
      </c>
      <c r="M1501">
        <v>1</v>
      </c>
      <c r="N1501">
        <v>10</v>
      </c>
      <c r="O1501">
        <v>9.4</v>
      </c>
      <c r="P1501">
        <v>0</v>
      </c>
      <c r="Q1501">
        <v>128</v>
      </c>
      <c r="R1501">
        <v>131</v>
      </c>
    </row>
    <row r="1502" spans="1:18">
      <c r="A1502" t="s">
        <v>8532</v>
      </c>
      <c r="B1502">
        <v>1</v>
      </c>
      <c r="C1502" t="s">
        <v>4185</v>
      </c>
      <c r="D1502" t="s">
        <v>20</v>
      </c>
      <c r="E1502" t="s">
        <v>20</v>
      </c>
      <c r="F1502" t="s">
        <v>12781</v>
      </c>
      <c r="G1502">
        <v>767</v>
      </c>
      <c r="H1502" t="s">
        <v>123</v>
      </c>
      <c r="I1502">
        <v>57</v>
      </c>
      <c r="J1502" t="s">
        <v>123</v>
      </c>
      <c r="K1502">
        <v>63</v>
      </c>
      <c r="L1502">
        <v>8</v>
      </c>
      <c r="M1502">
        <v>1</v>
      </c>
      <c r="N1502">
        <v>14</v>
      </c>
      <c r="O1502">
        <v>10</v>
      </c>
      <c r="P1502">
        <v>0</v>
      </c>
      <c r="Q1502">
        <v>62</v>
      </c>
      <c r="R1502">
        <v>97</v>
      </c>
    </row>
    <row r="1503" spans="1:18">
      <c r="A1503" t="s">
        <v>8534</v>
      </c>
      <c r="B1503">
        <v>1</v>
      </c>
      <c r="C1503" t="s">
        <v>3485</v>
      </c>
      <c r="D1503" t="s">
        <v>20</v>
      </c>
      <c r="E1503" t="s">
        <v>20</v>
      </c>
      <c r="F1503" t="s">
        <v>12781</v>
      </c>
      <c r="G1503">
        <v>767</v>
      </c>
      <c r="H1503" t="s">
        <v>123</v>
      </c>
      <c r="I1503">
        <v>46</v>
      </c>
      <c r="J1503" t="s">
        <v>123</v>
      </c>
      <c r="K1503">
        <v>48</v>
      </c>
      <c r="L1503">
        <v>4</v>
      </c>
      <c r="M1503">
        <v>1</v>
      </c>
      <c r="N1503">
        <v>10</v>
      </c>
      <c r="O1503">
        <v>9.4</v>
      </c>
      <c r="P1503">
        <v>0</v>
      </c>
      <c r="Q1503">
        <v>128</v>
      </c>
      <c r="R1503">
        <v>131</v>
      </c>
    </row>
    <row r="1504" spans="1:18">
      <c r="A1504">
        <v>92402401</v>
      </c>
      <c r="B1504" t="s">
        <v>654</v>
      </c>
      <c r="C1504">
        <v>92402491</v>
      </c>
      <c r="D1504" t="s">
        <v>20</v>
      </c>
      <c r="E1504" t="s">
        <v>20</v>
      </c>
      <c r="F1504" t="s">
        <v>12782</v>
      </c>
      <c r="G1504">
        <v>584</v>
      </c>
      <c r="H1504" t="s">
        <v>187</v>
      </c>
      <c r="J1504" t="s">
        <v>187</v>
      </c>
      <c r="L1504">
        <v>9</v>
      </c>
      <c r="M1504">
        <v>1</v>
      </c>
      <c r="N1504">
        <v>8.25</v>
      </c>
      <c r="O1504">
        <v>10</v>
      </c>
      <c r="P1504">
        <v>0</v>
      </c>
      <c r="Q1504">
        <v>66</v>
      </c>
      <c r="R1504">
        <v>69</v>
      </c>
    </row>
    <row r="1505" spans="1:18">
      <c r="A1505" t="s">
        <v>4902</v>
      </c>
      <c r="B1505">
        <v>2</v>
      </c>
      <c r="C1505" t="s">
        <v>4903</v>
      </c>
      <c r="D1505" t="s">
        <v>20</v>
      </c>
      <c r="E1505" t="s">
        <v>20</v>
      </c>
      <c r="F1505" t="s">
        <v>12782</v>
      </c>
      <c r="G1505">
        <v>584</v>
      </c>
      <c r="H1505" t="s">
        <v>187</v>
      </c>
      <c r="I1505">
        <v>27</v>
      </c>
      <c r="J1505" t="s">
        <v>187</v>
      </c>
      <c r="K1505">
        <v>27</v>
      </c>
      <c r="L1505">
        <v>9</v>
      </c>
      <c r="M1505">
        <v>1</v>
      </c>
      <c r="N1505">
        <v>8.25</v>
      </c>
      <c r="O1505">
        <v>10</v>
      </c>
      <c r="P1505">
        <v>0</v>
      </c>
      <c r="Q1505">
        <v>46</v>
      </c>
      <c r="R1505">
        <v>52</v>
      </c>
    </row>
    <row r="1506" spans="1:18">
      <c r="A1506" t="s">
        <v>8026</v>
      </c>
      <c r="B1506">
        <v>1</v>
      </c>
      <c r="C1506" t="s">
        <v>7410</v>
      </c>
      <c r="D1506" t="s">
        <v>20</v>
      </c>
      <c r="E1506" t="s">
        <v>20</v>
      </c>
      <c r="F1506" t="s">
        <v>12783</v>
      </c>
      <c r="G1506">
        <v>717</v>
      </c>
      <c r="H1506" t="s">
        <v>187</v>
      </c>
      <c r="I1506">
        <v>65</v>
      </c>
      <c r="J1506" t="s">
        <v>187</v>
      </c>
      <c r="K1506">
        <v>65</v>
      </c>
      <c r="L1506">
        <v>9</v>
      </c>
      <c r="M1506">
        <v>1</v>
      </c>
      <c r="N1506">
        <v>11</v>
      </c>
      <c r="O1506">
        <v>8.25</v>
      </c>
      <c r="P1506">
        <v>0</v>
      </c>
      <c r="Q1506">
        <v>91</v>
      </c>
      <c r="R1506">
        <v>117</v>
      </c>
    </row>
    <row r="1507" spans="1:18">
      <c r="A1507" t="s">
        <v>9059</v>
      </c>
      <c r="B1507">
        <v>1</v>
      </c>
      <c r="C1507" t="s">
        <v>7410</v>
      </c>
      <c r="D1507" t="s">
        <v>20</v>
      </c>
      <c r="E1507" t="s">
        <v>20</v>
      </c>
      <c r="F1507" t="s">
        <v>12783</v>
      </c>
      <c r="G1507">
        <v>717</v>
      </c>
      <c r="H1507" t="s">
        <v>123</v>
      </c>
      <c r="I1507">
        <v>80</v>
      </c>
      <c r="J1507" t="s">
        <v>123</v>
      </c>
      <c r="K1507">
        <v>97</v>
      </c>
      <c r="L1507">
        <v>9</v>
      </c>
      <c r="M1507">
        <v>1</v>
      </c>
      <c r="N1507">
        <v>11</v>
      </c>
      <c r="O1507">
        <v>8.25</v>
      </c>
      <c r="P1507">
        <v>0</v>
      </c>
      <c r="Q1507">
        <v>91</v>
      </c>
      <c r="R1507">
        <v>117</v>
      </c>
    </row>
    <row r="1508" spans="1:18">
      <c r="A1508" t="s">
        <v>920</v>
      </c>
      <c r="B1508">
        <v>1</v>
      </c>
      <c r="C1508" t="s">
        <v>922</v>
      </c>
      <c r="D1508" t="s">
        <v>20</v>
      </c>
      <c r="E1508" t="s">
        <v>20</v>
      </c>
      <c r="F1508" t="s">
        <v>12783</v>
      </c>
      <c r="G1508">
        <v>717</v>
      </c>
      <c r="L1508">
        <v>9</v>
      </c>
      <c r="M1508">
        <v>1</v>
      </c>
      <c r="N1508">
        <v>11</v>
      </c>
      <c r="O1508">
        <v>8.25</v>
      </c>
      <c r="P1508">
        <v>0</v>
      </c>
      <c r="Q1508">
        <v>90</v>
      </c>
      <c r="R1508">
        <v>117</v>
      </c>
    </row>
    <row r="1509" spans="1:18">
      <c r="A1509" t="s">
        <v>11519</v>
      </c>
      <c r="B1509">
        <v>1</v>
      </c>
      <c r="C1509" t="s">
        <v>922</v>
      </c>
      <c r="D1509" t="s">
        <v>20</v>
      </c>
      <c r="E1509" t="s">
        <v>20</v>
      </c>
      <c r="F1509" t="s">
        <v>12783</v>
      </c>
      <c r="G1509">
        <v>717</v>
      </c>
      <c r="L1509">
        <v>9</v>
      </c>
      <c r="M1509">
        <v>1</v>
      </c>
      <c r="N1509">
        <v>11</v>
      </c>
      <c r="O1509">
        <v>8.25</v>
      </c>
      <c r="P1509">
        <v>0</v>
      </c>
      <c r="Q1509">
        <v>91</v>
      </c>
      <c r="R1509">
        <v>117</v>
      </c>
    </row>
    <row r="1510" spans="1:18">
      <c r="A1510" t="s">
        <v>3677</v>
      </c>
      <c r="B1510">
        <v>1</v>
      </c>
      <c r="C1510" t="s">
        <v>3678</v>
      </c>
      <c r="D1510" t="s">
        <v>20</v>
      </c>
      <c r="E1510" t="s">
        <v>20</v>
      </c>
      <c r="F1510" t="s">
        <v>12784</v>
      </c>
      <c r="G1510">
        <v>368</v>
      </c>
      <c r="H1510" t="s">
        <v>224</v>
      </c>
      <c r="I1510">
        <v>94</v>
      </c>
      <c r="J1510" t="s">
        <v>224</v>
      </c>
      <c r="K1510">
        <v>135</v>
      </c>
      <c r="L1510">
        <v>9</v>
      </c>
      <c r="M1510">
        <v>1</v>
      </c>
      <c r="N1510">
        <v>8.25</v>
      </c>
      <c r="O1510">
        <v>10</v>
      </c>
      <c r="P1510">
        <v>0</v>
      </c>
      <c r="Q1510">
        <v>83</v>
      </c>
      <c r="R1510">
        <v>127</v>
      </c>
    </row>
    <row r="1511" spans="1:18">
      <c r="A1511" t="s">
        <v>3685</v>
      </c>
      <c r="B1511">
        <v>1</v>
      </c>
      <c r="C1511" t="s">
        <v>3686</v>
      </c>
      <c r="D1511" t="s">
        <v>20</v>
      </c>
      <c r="E1511" t="s">
        <v>20</v>
      </c>
      <c r="F1511" t="s">
        <v>12784</v>
      </c>
      <c r="G1511">
        <v>368</v>
      </c>
      <c r="H1511" t="s">
        <v>224</v>
      </c>
      <c r="I1511">
        <v>27</v>
      </c>
      <c r="J1511" t="s">
        <v>224</v>
      </c>
      <c r="K1511">
        <v>27</v>
      </c>
      <c r="L1511">
        <v>9</v>
      </c>
      <c r="M1511">
        <v>1</v>
      </c>
      <c r="N1511">
        <v>8.25</v>
      </c>
      <c r="O1511">
        <v>10</v>
      </c>
      <c r="P1511">
        <v>0</v>
      </c>
      <c r="Q1511">
        <v>82</v>
      </c>
      <c r="R1511">
        <v>125</v>
      </c>
    </row>
    <row r="1512" spans="1:18">
      <c r="A1512" t="s">
        <v>2928</v>
      </c>
      <c r="B1512">
        <v>1</v>
      </c>
      <c r="C1512" t="s">
        <v>2929</v>
      </c>
      <c r="D1512" t="s">
        <v>20</v>
      </c>
      <c r="E1512" t="s">
        <v>20</v>
      </c>
      <c r="F1512" t="s">
        <v>12784</v>
      </c>
      <c r="G1512">
        <v>368</v>
      </c>
      <c r="H1512" t="s">
        <v>224</v>
      </c>
      <c r="I1512">
        <v>27</v>
      </c>
      <c r="J1512" t="s">
        <v>224</v>
      </c>
      <c r="K1512">
        <v>27</v>
      </c>
      <c r="L1512">
        <v>9</v>
      </c>
      <c r="M1512">
        <v>1</v>
      </c>
      <c r="N1512">
        <v>8.25</v>
      </c>
      <c r="O1512">
        <v>10</v>
      </c>
      <c r="P1512">
        <v>0</v>
      </c>
      <c r="Q1512">
        <v>82</v>
      </c>
      <c r="R1512">
        <v>125</v>
      </c>
    </row>
    <row r="1513" spans="1:18">
      <c r="A1513" t="s">
        <v>4897</v>
      </c>
      <c r="B1513">
        <v>1</v>
      </c>
      <c r="C1513" t="s">
        <v>3678</v>
      </c>
      <c r="D1513" t="s">
        <v>20</v>
      </c>
      <c r="E1513" t="s">
        <v>20</v>
      </c>
      <c r="F1513" t="s">
        <v>12784</v>
      </c>
      <c r="G1513">
        <v>368</v>
      </c>
      <c r="H1513" t="s">
        <v>72</v>
      </c>
      <c r="J1513" t="s">
        <v>187</v>
      </c>
      <c r="L1513">
        <v>9</v>
      </c>
      <c r="M1513">
        <v>1</v>
      </c>
      <c r="N1513">
        <v>8.25</v>
      </c>
      <c r="O1513">
        <v>10</v>
      </c>
      <c r="P1513">
        <v>0</v>
      </c>
      <c r="Q1513">
        <v>83</v>
      </c>
      <c r="R1513">
        <v>127</v>
      </c>
    </row>
    <row r="1514" spans="1:18">
      <c r="A1514" t="s">
        <v>5334</v>
      </c>
      <c r="B1514">
        <v>1</v>
      </c>
      <c r="C1514" t="s">
        <v>3678</v>
      </c>
      <c r="D1514" t="s">
        <v>20</v>
      </c>
      <c r="E1514" t="s">
        <v>20</v>
      </c>
      <c r="F1514" t="s">
        <v>12784</v>
      </c>
      <c r="G1514">
        <v>368</v>
      </c>
      <c r="H1514" t="s">
        <v>337</v>
      </c>
      <c r="I1514">
        <v>72</v>
      </c>
      <c r="J1514" t="s">
        <v>337</v>
      </c>
      <c r="K1514">
        <v>99</v>
      </c>
      <c r="L1514">
        <v>9</v>
      </c>
      <c r="M1514">
        <v>1</v>
      </c>
      <c r="N1514">
        <v>8.25</v>
      </c>
      <c r="O1514">
        <v>10</v>
      </c>
      <c r="P1514">
        <v>0</v>
      </c>
      <c r="Q1514">
        <v>83</v>
      </c>
      <c r="R1514">
        <v>127</v>
      </c>
    </row>
    <row r="1515" spans="1:18">
      <c r="A1515" t="s">
        <v>5387</v>
      </c>
      <c r="B1515">
        <v>1</v>
      </c>
      <c r="C1515" t="s">
        <v>3686</v>
      </c>
      <c r="D1515" t="s">
        <v>20</v>
      </c>
      <c r="E1515" t="s">
        <v>20</v>
      </c>
      <c r="F1515" t="s">
        <v>12784</v>
      </c>
      <c r="G1515">
        <v>368</v>
      </c>
      <c r="H1515" t="s">
        <v>72</v>
      </c>
      <c r="J1515" t="s">
        <v>187</v>
      </c>
      <c r="L1515">
        <v>9</v>
      </c>
      <c r="M1515">
        <v>1</v>
      </c>
      <c r="N1515">
        <v>8.25</v>
      </c>
      <c r="O1515">
        <v>10</v>
      </c>
      <c r="P1515">
        <v>0</v>
      </c>
      <c r="Q1515">
        <v>82</v>
      </c>
      <c r="R1515">
        <v>125</v>
      </c>
    </row>
    <row r="1516" spans="1:18">
      <c r="A1516" t="s">
        <v>7878</v>
      </c>
      <c r="B1516">
        <v>1</v>
      </c>
      <c r="C1516" t="s">
        <v>3678</v>
      </c>
      <c r="D1516" t="s">
        <v>20</v>
      </c>
      <c r="E1516" t="s">
        <v>20</v>
      </c>
      <c r="F1516" t="s">
        <v>12784</v>
      </c>
      <c r="G1516">
        <v>368</v>
      </c>
      <c r="L1516">
        <v>9</v>
      </c>
      <c r="M1516">
        <v>1</v>
      </c>
      <c r="N1516">
        <v>8.25</v>
      </c>
      <c r="O1516">
        <v>10</v>
      </c>
      <c r="P1516">
        <v>0</v>
      </c>
      <c r="Q1516">
        <v>83</v>
      </c>
      <c r="R1516">
        <v>127</v>
      </c>
    </row>
    <row r="1517" spans="1:18">
      <c r="A1517" t="s">
        <v>7888</v>
      </c>
      <c r="B1517">
        <v>1</v>
      </c>
      <c r="C1517" t="s">
        <v>3686</v>
      </c>
      <c r="D1517" t="s">
        <v>20</v>
      </c>
      <c r="E1517" t="s">
        <v>20</v>
      </c>
      <c r="F1517" t="s">
        <v>12784</v>
      </c>
      <c r="G1517">
        <v>368</v>
      </c>
      <c r="L1517">
        <v>9</v>
      </c>
      <c r="M1517">
        <v>1</v>
      </c>
      <c r="N1517">
        <v>8.25</v>
      </c>
      <c r="O1517">
        <v>10</v>
      </c>
      <c r="P1517">
        <v>0</v>
      </c>
      <c r="Q1517">
        <v>82</v>
      </c>
      <c r="R1517">
        <v>125</v>
      </c>
    </row>
    <row r="1518" spans="1:18">
      <c r="A1518" t="s">
        <v>3704</v>
      </c>
      <c r="B1518">
        <v>1</v>
      </c>
      <c r="C1518">
        <v>92475691</v>
      </c>
      <c r="D1518" t="s">
        <v>20</v>
      </c>
      <c r="E1518" t="s">
        <v>20</v>
      </c>
      <c r="F1518" t="s">
        <v>12785</v>
      </c>
      <c r="G1518">
        <v>585</v>
      </c>
      <c r="H1518" t="s">
        <v>337</v>
      </c>
      <c r="I1518">
        <v>210</v>
      </c>
      <c r="J1518" t="s">
        <v>337</v>
      </c>
      <c r="K1518">
        <v>43</v>
      </c>
      <c r="L1518">
        <v>10</v>
      </c>
      <c r="M1518">
        <v>1</v>
      </c>
      <c r="N1518">
        <v>12</v>
      </c>
      <c r="O1518">
        <v>10</v>
      </c>
      <c r="P1518">
        <v>0</v>
      </c>
      <c r="Q1518">
        <v>64</v>
      </c>
      <c r="R1518">
        <v>54</v>
      </c>
    </row>
    <row r="1519" spans="1:18">
      <c r="A1519" t="s">
        <v>4089</v>
      </c>
      <c r="B1519">
        <v>1</v>
      </c>
      <c r="C1519" t="s">
        <v>526</v>
      </c>
      <c r="D1519" t="s">
        <v>20</v>
      </c>
      <c r="E1519" t="s">
        <v>20</v>
      </c>
      <c r="F1519" t="s">
        <v>12786</v>
      </c>
      <c r="G1519">
        <v>586</v>
      </c>
      <c r="H1519" t="s">
        <v>224</v>
      </c>
      <c r="J1519" t="s">
        <v>224</v>
      </c>
      <c r="L1519">
        <v>9</v>
      </c>
      <c r="M1519">
        <v>1</v>
      </c>
      <c r="N1519">
        <v>8.25</v>
      </c>
      <c r="O1519">
        <v>10</v>
      </c>
      <c r="P1519">
        <v>0</v>
      </c>
      <c r="Q1519">
        <v>44</v>
      </c>
      <c r="R1519">
        <v>21</v>
      </c>
    </row>
    <row r="1520" spans="1:18">
      <c r="A1520" t="s">
        <v>4094</v>
      </c>
      <c r="B1520">
        <v>1</v>
      </c>
      <c r="C1520" t="s">
        <v>526</v>
      </c>
      <c r="D1520" t="s">
        <v>20</v>
      </c>
      <c r="E1520" t="s">
        <v>20</v>
      </c>
      <c r="F1520" t="s">
        <v>12786</v>
      </c>
      <c r="G1520">
        <v>586</v>
      </c>
      <c r="H1520" t="s">
        <v>224</v>
      </c>
      <c r="J1520" t="s">
        <v>224</v>
      </c>
      <c r="L1520">
        <v>9</v>
      </c>
      <c r="M1520">
        <v>1</v>
      </c>
      <c r="N1520">
        <v>8.25</v>
      </c>
      <c r="O1520">
        <v>10</v>
      </c>
      <c r="P1520">
        <v>0</v>
      </c>
      <c r="Q1520">
        <v>70</v>
      </c>
      <c r="R1520">
        <v>26</v>
      </c>
    </row>
    <row r="1521" spans="1:18">
      <c r="A1521" t="s">
        <v>4099</v>
      </c>
      <c r="B1521">
        <v>1</v>
      </c>
      <c r="C1521" t="s">
        <v>526</v>
      </c>
      <c r="D1521" t="s">
        <v>20</v>
      </c>
      <c r="E1521" t="s">
        <v>20</v>
      </c>
      <c r="F1521" t="s">
        <v>12786</v>
      </c>
      <c r="G1521">
        <v>586</v>
      </c>
      <c r="H1521" t="s">
        <v>224</v>
      </c>
      <c r="I1521">
        <v>77</v>
      </c>
      <c r="J1521" t="s">
        <v>224</v>
      </c>
      <c r="K1521">
        <v>53</v>
      </c>
      <c r="L1521">
        <v>9</v>
      </c>
      <c r="M1521">
        <v>1</v>
      </c>
      <c r="N1521">
        <v>8.25</v>
      </c>
      <c r="O1521">
        <v>10</v>
      </c>
      <c r="P1521">
        <v>0</v>
      </c>
      <c r="Q1521">
        <v>115</v>
      </c>
      <c r="R1521">
        <v>42</v>
      </c>
    </row>
    <row r="1522" spans="1:18">
      <c r="A1522" t="s">
        <v>5219</v>
      </c>
      <c r="B1522">
        <v>1</v>
      </c>
      <c r="C1522" t="s">
        <v>526</v>
      </c>
      <c r="D1522" t="s">
        <v>20</v>
      </c>
      <c r="E1522" t="s">
        <v>20</v>
      </c>
      <c r="F1522" t="s">
        <v>12786</v>
      </c>
      <c r="G1522">
        <v>586</v>
      </c>
      <c r="H1522" t="s">
        <v>224</v>
      </c>
      <c r="I1522">
        <v>58</v>
      </c>
      <c r="J1522" t="s">
        <v>224</v>
      </c>
      <c r="K1522">
        <v>38</v>
      </c>
      <c r="L1522">
        <v>9</v>
      </c>
      <c r="M1522">
        <v>1</v>
      </c>
      <c r="N1522">
        <v>8.25</v>
      </c>
      <c r="O1522">
        <v>10</v>
      </c>
      <c r="P1522">
        <v>0</v>
      </c>
      <c r="Q1522">
        <v>70</v>
      </c>
      <c r="R1522">
        <v>26</v>
      </c>
    </row>
    <row r="1523" spans="1:18">
      <c r="A1523" t="s">
        <v>5227</v>
      </c>
      <c r="B1523">
        <v>1</v>
      </c>
      <c r="C1523" t="s">
        <v>526</v>
      </c>
      <c r="D1523" t="s">
        <v>20</v>
      </c>
      <c r="E1523" t="s">
        <v>20</v>
      </c>
      <c r="F1523" t="s">
        <v>12786</v>
      </c>
      <c r="G1523">
        <v>586</v>
      </c>
      <c r="H1523" t="s">
        <v>224</v>
      </c>
      <c r="I1523">
        <v>83</v>
      </c>
      <c r="J1523" t="s">
        <v>224</v>
      </c>
      <c r="K1523">
        <v>38</v>
      </c>
      <c r="L1523">
        <v>9</v>
      </c>
      <c r="M1523">
        <v>1</v>
      </c>
      <c r="N1523">
        <v>8.25</v>
      </c>
      <c r="O1523">
        <v>10</v>
      </c>
      <c r="P1523">
        <v>0</v>
      </c>
      <c r="Q1523">
        <v>115</v>
      </c>
      <c r="R1523">
        <v>42</v>
      </c>
    </row>
    <row r="1524" spans="1:18">
      <c r="A1524" t="s">
        <v>524</v>
      </c>
      <c r="B1524">
        <v>1</v>
      </c>
      <c r="C1524" t="s">
        <v>526</v>
      </c>
      <c r="D1524" t="s">
        <v>20</v>
      </c>
      <c r="E1524" t="s">
        <v>20</v>
      </c>
      <c r="F1524" t="s">
        <v>12787</v>
      </c>
      <c r="G1524">
        <v>718</v>
      </c>
      <c r="H1524" t="s">
        <v>224</v>
      </c>
      <c r="I1524">
        <v>60</v>
      </c>
      <c r="J1524" t="s">
        <v>224</v>
      </c>
      <c r="K1524">
        <v>60</v>
      </c>
      <c r="L1524">
        <v>9</v>
      </c>
      <c r="M1524">
        <v>1</v>
      </c>
      <c r="N1524">
        <v>8.25</v>
      </c>
      <c r="O1524">
        <v>10</v>
      </c>
      <c r="P1524">
        <v>0</v>
      </c>
      <c r="Q1524">
        <v>44</v>
      </c>
      <c r="R1524">
        <v>21</v>
      </c>
    </row>
    <row r="1525" spans="1:18">
      <c r="A1525" t="s">
        <v>7875</v>
      </c>
      <c r="B1525">
        <v>1</v>
      </c>
      <c r="C1525" t="s">
        <v>526</v>
      </c>
      <c r="D1525" t="s">
        <v>20</v>
      </c>
      <c r="E1525" t="s">
        <v>20</v>
      </c>
      <c r="F1525" t="s">
        <v>12787</v>
      </c>
      <c r="G1525">
        <v>718</v>
      </c>
      <c r="H1525" t="s">
        <v>224</v>
      </c>
      <c r="I1525">
        <v>43</v>
      </c>
      <c r="J1525" t="s">
        <v>224</v>
      </c>
      <c r="K1525">
        <v>38</v>
      </c>
      <c r="L1525">
        <v>9</v>
      </c>
      <c r="M1525">
        <v>1</v>
      </c>
      <c r="N1525">
        <v>8.25</v>
      </c>
      <c r="O1525">
        <v>10</v>
      </c>
      <c r="P1525">
        <v>0</v>
      </c>
      <c r="Q1525">
        <v>70</v>
      </c>
      <c r="R1525">
        <v>26</v>
      </c>
    </row>
    <row r="1526" spans="1:18">
      <c r="A1526" t="s">
        <v>560</v>
      </c>
      <c r="B1526">
        <v>1</v>
      </c>
      <c r="C1526" t="s">
        <v>526</v>
      </c>
      <c r="D1526" t="s">
        <v>20</v>
      </c>
      <c r="E1526" t="s">
        <v>20</v>
      </c>
      <c r="F1526" t="s">
        <v>12787</v>
      </c>
      <c r="G1526">
        <v>718</v>
      </c>
      <c r="H1526" t="s">
        <v>224</v>
      </c>
      <c r="I1526">
        <v>1</v>
      </c>
      <c r="J1526" t="s">
        <v>224</v>
      </c>
      <c r="K1526">
        <v>1</v>
      </c>
      <c r="L1526">
        <v>9</v>
      </c>
      <c r="M1526">
        <v>1</v>
      </c>
      <c r="N1526">
        <v>8.25</v>
      </c>
      <c r="O1526">
        <v>10</v>
      </c>
      <c r="P1526">
        <v>0</v>
      </c>
      <c r="Q1526">
        <v>115</v>
      </c>
      <c r="R1526">
        <v>42</v>
      </c>
    </row>
    <row r="1527" spans="1:18">
      <c r="A1527" t="s">
        <v>4314</v>
      </c>
      <c r="B1527">
        <v>1</v>
      </c>
      <c r="C1527" t="s">
        <v>4315</v>
      </c>
      <c r="D1527" t="s">
        <v>20</v>
      </c>
      <c r="E1527" t="s">
        <v>20</v>
      </c>
      <c r="F1527" t="s">
        <v>12789</v>
      </c>
      <c r="G1527">
        <v>587</v>
      </c>
      <c r="H1527" t="s">
        <v>224</v>
      </c>
      <c r="I1527">
        <v>40</v>
      </c>
      <c r="J1527" t="s">
        <v>123</v>
      </c>
      <c r="K1527">
        <v>43</v>
      </c>
      <c r="L1527">
        <v>4</v>
      </c>
      <c r="M1527">
        <v>1</v>
      </c>
      <c r="N1527">
        <v>11</v>
      </c>
      <c r="O1527">
        <v>6.6</v>
      </c>
      <c r="P1527">
        <v>0</v>
      </c>
      <c r="Q1527">
        <v>65</v>
      </c>
      <c r="R1527">
        <v>89</v>
      </c>
    </row>
    <row r="1528" spans="1:18">
      <c r="A1528" t="s">
        <v>6615</v>
      </c>
      <c r="B1528">
        <v>1</v>
      </c>
      <c r="C1528" t="s">
        <v>4315</v>
      </c>
      <c r="D1528" t="s">
        <v>20</v>
      </c>
      <c r="E1528" t="s">
        <v>20</v>
      </c>
      <c r="F1528" t="s">
        <v>12789</v>
      </c>
      <c r="G1528">
        <v>587</v>
      </c>
      <c r="H1528" t="s">
        <v>224</v>
      </c>
      <c r="I1528">
        <v>45</v>
      </c>
      <c r="J1528" t="s">
        <v>123</v>
      </c>
      <c r="K1528">
        <v>35</v>
      </c>
      <c r="L1528">
        <v>4</v>
      </c>
      <c r="M1528">
        <v>1</v>
      </c>
      <c r="N1528">
        <v>11</v>
      </c>
      <c r="O1528">
        <v>6.6</v>
      </c>
      <c r="P1528">
        <v>0</v>
      </c>
      <c r="Q1528">
        <v>65</v>
      </c>
      <c r="R1528">
        <v>89</v>
      </c>
    </row>
    <row r="1529" spans="1:18">
      <c r="A1529" t="s">
        <v>601</v>
      </c>
      <c r="B1529">
        <v>1</v>
      </c>
      <c r="C1529" t="s">
        <v>603</v>
      </c>
      <c r="D1529" t="s">
        <v>20</v>
      </c>
      <c r="E1529" t="s">
        <v>20</v>
      </c>
      <c r="F1529" t="s">
        <v>12790</v>
      </c>
      <c r="G1529">
        <v>588</v>
      </c>
      <c r="H1529" t="s">
        <v>123</v>
      </c>
      <c r="I1529">
        <v>38</v>
      </c>
      <c r="J1529" t="s">
        <v>123</v>
      </c>
      <c r="K1529">
        <v>38</v>
      </c>
      <c r="L1529">
        <v>4</v>
      </c>
      <c r="M1529">
        <v>1</v>
      </c>
      <c r="N1529">
        <v>11</v>
      </c>
      <c r="O1529">
        <v>6.6</v>
      </c>
      <c r="P1529">
        <v>0</v>
      </c>
      <c r="Q1529">
        <v>41</v>
      </c>
      <c r="R1529">
        <v>61</v>
      </c>
    </row>
    <row r="1530" spans="1:18">
      <c r="A1530" t="s">
        <v>5827</v>
      </c>
      <c r="B1530">
        <v>1</v>
      </c>
      <c r="C1530" t="s">
        <v>5828</v>
      </c>
      <c r="D1530" t="s">
        <v>20</v>
      </c>
      <c r="E1530" t="s">
        <v>20</v>
      </c>
      <c r="F1530" t="s">
        <v>12791</v>
      </c>
      <c r="G1530">
        <v>686</v>
      </c>
      <c r="H1530" t="s">
        <v>187</v>
      </c>
      <c r="J1530" t="s">
        <v>187</v>
      </c>
      <c r="L1530">
        <v>6</v>
      </c>
      <c r="M1530">
        <v>1</v>
      </c>
      <c r="N1530">
        <v>10</v>
      </c>
      <c r="O1530">
        <v>8.25</v>
      </c>
      <c r="P1530">
        <v>0</v>
      </c>
      <c r="Q1530">
        <v>50</v>
      </c>
      <c r="R1530">
        <v>41</v>
      </c>
    </row>
    <row r="1531" spans="1:18">
      <c r="A1531" t="s">
        <v>6493</v>
      </c>
      <c r="B1531">
        <v>1</v>
      </c>
      <c r="C1531" t="s">
        <v>1074</v>
      </c>
      <c r="D1531" t="s">
        <v>20</v>
      </c>
      <c r="E1531" t="s">
        <v>20</v>
      </c>
      <c r="F1531" t="s">
        <v>12791</v>
      </c>
      <c r="G1531">
        <v>686</v>
      </c>
      <c r="H1531" t="s">
        <v>187</v>
      </c>
      <c r="I1531">
        <v>55</v>
      </c>
      <c r="J1531" t="s">
        <v>187</v>
      </c>
      <c r="K1531">
        <v>30</v>
      </c>
      <c r="L1531">
        <v>6</v>
      </c>
      <c r="M1531">
        <v>1</v>
      </c>
      <c r="N1531">
        <v>10</v>
      </c>
      <c r="O1531">
        <v>8.25</v>
      </c>
      <c r="P1531">
        <v>0</v>
      </c>
      <c r="Q1531">
        <v>57</v>
      </c>
      <c r="R1531">
        <v>48</v>
      </c>
    </row>
    <row r="1532" spans="1:18">
      <c r="A1532" t="s">
        <v>1169</v>
      </c>
      <c r="B1532">
        <v>1</v>
      </c>
      <c r="C1532" t="s">
        <v>1074</v>
      </c>
      <c r="D1532" t="s">
        <v>20</v>
      </c>
      <c r="E1532" t="s">
        <v>20</v>
      </c>
      <c r="F1532" t="s">
        <v>12791</v>
      </c>
      <c r="G1532">
        <v>686</v>
      </c>
      <c r="H1532" t="s">
        <v>187</v>
      </c>
      <c r="I1532">
        <v>55</v>
      </c>
      <c r="J1532" t="s">
        <v>187</v>
      </c>
      <c r="K1532">
        <v>38</v>
      </c>
      <c r="L1532">
        <v>6</v>
      </c>
      <c r="M1532">
        <v>1</v>
      </c>
      <c r="N1532">
        <v>10</v>
      </c>
      <c r="O1532">
        <v>8.25</v>
      </c>
      <c r="P1532">
        <v>0</v>
      </c>
      <c r="Q1532">
        <v>57</v>
      </c>
      <c r="R1532">
        <v>48</v>
      </c>
    </row>
    <row r="1533" spans="1:18">
      <c r="A1533" t="s">
        <v>7691</v>
      </c>
      <c r="B1533">
        <v>1</v>
      </c>
      <c r="C1533" t="s">
        <v>7692</v>
      </c>
      <c r="D1533" t="s">
        <v>20</v>
      </c>
      <c r="E1533" t="s">
        <v>20</v>
      </c>
      <c r="F1533" t="s">
        <v>12791</v>
      </c>
      <c r="G1533">
        <v>686</v>
      </c>
      <c r="H1533" t="s">
        <v>187</v>
      </c>
      <c r="I1533">
        <v>55</v>
      </c>
      <c r="J1533" t="s">
        <v>187</v>
      </c>
      <c r="K1533">
        <v>30</v>
      </c>
      <c r="L1533">
        <v>6</v>
      </c>
      <c r="M1533">
        <v>1</v>
      </c>
      <c r="N1533">
        <v>10</v>
      </c>
      <c r="O1533">
        <v>8.25</v>
      </c>
      <c r="P1533">
        <v>0</v>
      </c>
      <c r="Q1533">
        <v>53</v>
      </c>
      <c r="R1533">
        <v>45</v>
      </c>
    </row>
    <row r="1534" spans="1:18">
      <c r="A1534" t="s">
        <v>4378</v>
      </c>
      <c r="B1534">
        <v>1</v>
      </c>
      <c r="C1534">
        <v>92401891</v>
      </c>
      <c r="D1534" t="s">
        <v>20</v>
      </c>
      <c r="E1534" t="s">
        <v>20</v>
      </c>
      <c r="F1534" t="s">
        <v>12794</v>
      </c>
      <c r="G1534">
        <v>590</v>
      </c>
      <c r="H1534" t="s">
        <v>224</v>
      </c>
      <c r="I1534">
        <v>55</v>
      </c>
      <c r="J1534" t="s">
        <v>224</v>
      </c>
      <c r="K1534">
        <v>58</v>
      </c>
      <c r="L1534">
        <v>9</v>
      </c>
      <c r="M1534">
        <v>1</v>
      </c>
      <c r="N1534">
        <v>8.25</v>
      </c>
      <c r="O1534">
        <v>10</v>
      </c>
      <c r="P1534">
        <v>0</v>
      </c>
      <c r="Q1534">
        <v>39</v>
      </c>
      <c r="R1534">
        <v>96</v>
      </c>
    </row>
    <row r="1535" spans="1:18">
      <c r="A1535" t="s">
        <v>11766</v>
      </c>
      <c r="B1535">
        <v>1</v>
      </c>
      <c r="C1535">
        <v>92401891</v>
      </c>
      <c r="D1535" t="s">
        <v>20</v>
      </c>
      <c r="E1535" t="s">
        <v>20</v>
      </c>
      <c r="F1535" t="s">
        <v>12794</v>
      </c>
      <c r="G1535">
        <v>590</v>
      </c>
      <c r="L1535">
        <v>9</v>
      </c>
      <c r="M1535">
        <v>1</v>
      </c>
      <c r="N1535">
        <v>8.25</v>
      </c>
      <c r="O1535">
        <v>10</v>
      </c>
      <c r="P1535">
        <v>0</v>
      </c>
      <c r="Q1535">
        <v>39</v>
      </c>
      <c r="R1535">
        <v>96</v>
      </c>
    </row>
    <row r="1536" spans="1:18">
      <c r="A1536" t="s">
        <v>4017</v>
      </c>
      <c r="B1536">
        <v>1</v>
      </c>
      <c r="C1536" t="s">
        <v>564</v>
      </c>
      <c r="D1536" t="s">
        <v>20</v>
      </c>
      <c r="E1536" t="s">
        <v>20</v>
      </c>
      <c r="F1536" t="s">
        <v>12797</v>
      </c>
      <c r="G1536">
        <v>591</v>
      </c>
      <c r="H1536" t="s">
        <v>72</v>
      </c>
      <c r="I1536">
        <v>52</v>
      </c>
      <c r="J1536" t="s">
        <v>72</v>
      </c>
      <c r="K1536">
        <v>50</v>
      </c>
      <c r="L1536">
        <v>6</v>
      </c>
      <c r="M1536">
        <v>1</v>
      </c>
      <c r="N1536">
        <v>8.25</v>
      </c>
      <c r="O1536">
        <v>7.4</v>
      </c>
      <c r="P1536">
        <v>0</v>
      </c>
      <c r="Q1536">
        <v>70</v>
      </c>
      <c r="R1536">
        <v>110</v>
      </c>
    </row>
    <row r="1537" spans="1:18">
      <c r="A1537" t="s">
        <v>4021</v>
      </c>
      <c r="B1537">
        <v>1</v>
      </c>
      <c r="C1537" t="s">
        <v>564</v>
      </c>
      <c r="D1537" t="s">
        <v>20</v>
      </c>
      <c r="E1537" t="s">
        <v>20</v>
      </c>
      <c r="F1537" t="s">
        <v>12797</v>
      </c>
      <c r="G1537">
        <v>591</v>
      </c>
      <c r="H1537" t="s">
        <v>72</v>
      </c>
      <c r="J1537" t="s">
        <v>72</v>
      </c>
      <c r="L1537">
        <v>6</v>
      </c>
      <c r="M1537">
        <v>1</v>
      </c>
      <c r="N1537">
        <v>8.25</v>
      </c>
      <c r="O1537">
        <v>7.4</v>
      </c>
      <c r="P1537">
        <v>0</v>
      </c>
      <c r="Q1537">
        <v>70</v>
      </c>
      <c r="R1537">
        <v>110</v>
      </c>
    </row>
    <row r="1538" spans="1:18">
      <c r="A1538" t="s">
        <v>4024</v>
      </c>
      <c r="B1538">
        <v>1</v>
      </c>
      <c r="C1538" t="s">
        <v>564</v>
      </c>
      <c r="D1538" t="s">
        <v>20</v>
      </c>
      <c r="E1538" t="s">
        <v>20</v>
      </c>
      <c r="F1538" t="s">
        <v>12797</v>
      </c>
      <c r="G1538">
        <v>591</v>
      </c>
      <c r="H1538" t="s">
        <v>72</v>
      </c>
      <c r="I1538">
        <v>53</v>
      </c>
      <c r="J1538" t="s">
        <v>72</v>
      </c>
      <c r="K1538">
        <v>50</v>
      </c>
      <c r="L1538">
        <v>6</v>
      </c>
      <c r="M1538">
        <v>1</v>
      </c>
      <c r="N1538">
        <v>8.25</v>
      </c>
      <c r="O1538">
        <v>7.4</v>
      </c>
      <c r="P1538">
        <v>0</v>
      </c>
      <c r="Q1538">
        <v>57</v>
      </c>
      <c r="R1538">
        <v>95</v>
      </c>
    </row>
    <row r="1539" spans="1:18">
      <c r="A1539" t="s">
        <v>4027</v>
      </c>
      <c r="B1539">
        <v>1</v>
      </c>
      <c r="C1539" t="s">
        <v>564</v>
      </c>
      <c r="D1539" t="s">
        <v>20</v>
      </c>
      <c r="E1539" t="s">
        <v>20</v>
      </c>
      <c r="F1539" t="s">
        <v>12797</v>
      </c>
      <c r="G1539">
        <v>591</v>
      </c>
      <c r="H1539" t="s">
        <v>72</v>
      </c>
      <c r="I1539">
        <v>45</v>
      </c>
      <c r="J1539" t="s">
        <v>72</v>
      </c>
      <c r="K1539">
        <v>43</v>
      </c>
      <c r="L1539">
        <v>6</v>
      </c>
      <c r="M1539">
        <v>1</v>
      </c>
      <c r="N1539">
        <v>8.25</v>
      </c>
      <c r="O1539">
        <v>7.4</v>
      </c>
      <c r="P1539">
        <v>0</v>
      </c>
      <c r="Q1539">
        <v>57</v>
      </c>
      <c r="R1539">
        <v>95</v>
      </c>
    </row>
    <row r="1540" spans="1:18">
      <c r="A1540" t="s">
        <v>565</v>
      </c>
      <c r="B1540">
        <v>1</v>
      </c>
      <c r="C1540" t="s">
        <v>564</v>
      </c>
      <c r="D1540" t="s">
        <v>20</v>
      </c>
      <c r="E1540" t="s">
        <v>20</v>
      </c>
      <c r="F1540" t="s">
        <v>12797</v>
      </c>
      <c r="G1540">
        <v>591</v>
      </c>
      <c r="H1540" t="s">
        <v>72</v>
      </c>
      <c r="J1540" t="s">
        <v>72</v>
      </c>
      <c r="L1540">
        <v>6</v>
      </c>
      <c r="M1540">
        <v>1</v>
      </c>
      <c r="N1540">
        <v>8.25</v>
      </c>
      <c r="O1540">
        <v>7.4</v>
      </c>
      <c r="P1540">
        <v>0</v>
      </c>
      <c r="Q1540">
        <v>54</v>
      </c>
      <c r="R1540">
        <v>95</v>
      </c>
    </row>
    <row r="1541" spans="1:18">
      <c r="A1541" t="s">
        <v>562</v>
      </c>
      <c r="B1541">
        <v>1</v>
      </c>
      <c r="C1541" t="s">
        <v>564</v>
      </c>
      <c r="D1541" t="s">
        <v>20</v>
      </c>
      <c r="E1541" t="s">
        <v>20</v>
      </c>
      <c r="F1541" t="s">
        <v>12797</v>
      </c>
      <c r="G1541">
        <v>591</v>
      </c>
      <c r="H1541" t="s">
        <v>72</v>
      </c>
      <c r="I1541">
        <v>55</v>
      </c>
      <c r="J1541" t="s">
        <v>72</v>
      </c>
      <c r="K1541">
        <v>46</v>
      </c>
      <c r="L1541">
        <v>6</v>
      </c>
      <c r="M1541">
        <v>1</v>
      </c>
      <c r="N1541">
        <v>8.25</v>
      </c>
      <c r="O1541">
        <v>7.4</v>
      </c>
      <c r="P1541">
        <v>0</v>
      </c>
      <c r="Q1541">
        <v>54</v>
      </c>
      <c r="R1541">
        <v>95</v>
      </c>
    </row>
    <row r="1542" spans="1:18">
      <c r="A1542" t="s">
        <v>10343</v>
      </c>
      <c r="B1542">
        <v>1</v>
      </c>
      <c r="C1542" t="s">
        <v>564</v>
      </c>
      <c r="D1542" t="s">
        <v>20</v>
      </c>
      <c r="E1542" t="s">
        <v>20</v>
      </c>
      <c r="F1542" t="s">
        <v>12797</v>
      </c>
      <c r="G1542">
        <v>591</v>
      </c>
      <c r="H1542" t="s">
        <v>72</v>
      </c>
      <c r="I1542">
        <v>45</v>
      </c>
      <c r="J1542" t="s">
        <v>72</v>
      </c>
      <c r="K1542">
        <v>50</v>
      </c>
      <c r="L1542">
        <v>6</v>
      </c>
      <c r="M1542">
        <v>1</v>
      </c>
      <c r="N1542">
        <v>8.25</v>
      </c>
      <c r="O1542">
        <v>7.4</v>
      </c>
      <c r="P1542">
        <v>0</v>
      </c>
      <c r="Q1542">
        <v>67</v>
      </c>
      <c r="R1542">
        <v>110</v>
      </c>
    </row>
    <row r="1543" spans="1:18">
      <c r="A1543" t="s">
        <v>7157</v>
      </c>
      <c r="B1543">
        <v>1</v>
      </c>
      <c r="C1543" t="s">
        <v>511</v>
      </c>
      <c r="D1543" t="s">
        <v>20</v>
      </c>
      <c r="E1543" t="s">
        <v>20</v>
      </c>
      <c r="F1543" t="s">
        <v>12799</v>
      </c>
      <c r="G1543">
        <v>705</v>
      </c>
      <c r="H1543" t="s">
        <v>72</v>
      </c>
      <c r="I1543">
        <v>60</v>
      </c>
      <c r="J1543" t="s">
        <v>72</v>
      </c>
      <c r="K1543">
        <v>44</v>
      </c>
      <c r="L1543">
        <v>6</v>
      </c>
      <c r="M1543">
        <v>1</v>
      </c>
      <c r="N1543">
        <v>8.25</v>
      </c>
      <c r="O1543">
        <v>7.4</v>
      </c>
      <c r="P1543">
        <v>0</v>
      </c>
      <c r="Q1543">
        <v>68</v>
      </c>
      <c r="R1543">
        <v>110</v>
      </c>
    </row>
    <row r="1544" spans="1:18">
      <c r="A1544" t="s">
        <v>509</v>
      </c>
      <c r="B1544">
        <v>1</v>
      </c>
      <c r="C1544" t="s">
        <v>511</v>
      </c>
      <c r="D1544" t="s">
        <v>20</v>
      </c>
      <c r="E1544" t="s">
        <v>20</v>
      </c>
      <c r="F1544" t="s">
        <v>12799</v>
      </c>
      <c r="G1544">
        <v>705</v>
      </c>
      <c r="H1544" t="s">
        <v>72</v>
      </c>
      <c r="I1544">
        <v>47</v>
      </c>
      <c r="J1544" t="s">
        <v>72</v>
      </c>
      <c r="K1544">
        <v>51</v>
      </c>
      <c r="L1544">
        <v>6</v>
      </c>
      <c r="M1544">
        <v>1</v>
      </c>
      <c r="N1544">
        <v>8.25</v>
      </c>
      <c r="O1544">
        <v>7.4</v>
      </c>
      <c r="P1544">
        <v>0</v>
      </c>
      <c r="Q1544">
        <v>67</v>
      </c>
      <c r="R1544">
        <v>110</v>
      </c>
    </row>
    <row r="1545" spans="1:18">
      <c r="A1545" t="s">
        <v>3945</v>
      </c>
      <c r="B1545">
        <v>1</v>
      </c>
      <c r="C1545" t="s">
        <v>680</v>
      </c>
      <c r="D1545" t="s">
        <v>20</v>
      </c>
      <c r="E1545" t="s">
        <v>20</v>
      </c>
      <c r="F1545" t="s">
        <v>12800</v>
      </c>
      <c r="G1545">
        <v>593</v>
      </c>
      <c r="H1545" t="s">
        <v>224</v>
      </c>
      <c r="I1545">
        <v>52</v>
      </c>
      <c r="J1545" t="s">
        <v>187</v>
      </c>
      <c r="K1545">
        <v>47</v>
      </c>
      <c r="L1545">
        <v>6</v>
      </c>
      <c r="M1545">
        <v>1</v>
      </c>
      <c r="N1545">
        <v>8.25</v>
      </c>
      <c r="O1545">
        <v>7.4</v>
      </c>
      <c r="P1545">
        <v>0</v>
      </c>
      <c r="Q1545">
        <v>58</v>
      </c>
      <c r="R1545">
        <v>118</v>
      </c>
    </row>
    <row r="1546" spans="1:18">
      <c r="A1546" t="s">
        <v>7881</v>
      </c>
      <c r="B1546">
        <v>1</v>
      </c>
      <c r="C1546" t="s">
        <v>680</v>
      </c>
      <c r="D1546" t="s">
        <v>20</v>
      </c>
      <c r="E1546" t="s">
        <v>20</v>
      </c>
      <c r="F1546" t="s">
        <v>12800</v>
      </c>
      <c r="G1546">
        <v>593</v>
      </c>
      <c r="L1546">
        <v>6</v>
      </c>
      <c r="M1546">
        <v>1</v>
      </c>
      <c r="N1546">
        <v>8.25</v>
      </c>
      <c r="O1546">
        <v>7.4</v>
      </c>
      <c r="P1546">
        <v>0</v>
      </c>
      <c r="Q1546">
        <v>58</v>
      </c>
      <c r="R1546">
        <v>118</v>
      </c>
    </row>
    <row r="1547" spans="1:18">
      <c r="A1547" t="s">
        <v>678</v>
      </c>
      <c r="B1547">
        <v>1</v>
      </c>
      <c r="C1547" t="s">
        <v>680</v>
      </c>
      <c r="D1547" t="s">
        <v>20</v>
      </c>
      <c r="E1547" t="s">
        <v>20</v>
      </c>
      <c r="F1547" t="s">
        <v>12800</v>
      </c>
      <c r="G1547">
        <v>593</v>
      </c>
      <c r="H1547" t="s">
        <v>123</v>
      </c>
      <c r="I1547">
        <v>56</v>
      </c>
      <c r="J1547" t="s">
        <v>123</v>
      </c>
      <c r="K1547">
        <v>52</v>
      </c>
      <c r="L1547">
        <v>6</v>
      </c>
      <c r="M1547">
        <v>1</v>
      </c>
      <c r="N1547">
        <v>8.25</v>
      </c>
      <c r="O1547">
        <v>7.4</v>
      </c>
      <c r="P1547">
        <v>0</v>
      </c>
      <c r="Q1547">
        <v>57</v>
      </c>
      <c r="R1547">
        <v>118</v>
      </c>
    </row>
    <row r="1548" spans="1:18">
      <c r="A1548" t="s">
        <v>2969</v>
      </c>
      <c r="B1548">
        <v>1</v>
      </c>
      <c r="C1548">
        <v>92429891</v>
      </c>
      <c r="D1548" t="s">
        <v>20</v>
      </c>
      <c r="E1548" t="s">
        <v>20</v>
      </c>
      <c r="F1548" t="s">
        <v>12801</v>
      </c>
      <c r="G1548">
        <v>595</v>
      </c>
      <c r="H1548" t="s">
        <v>337</v>
      </c>
      <c r="I1548">
        <v>1</v>
      </c>
      <c r="J1548" t="s">
        <v>337</v>
      </c>
      <c r="K1548">
        <v>1</v>
      </c>
      <c r="L1548">
        <v>10</v>
      </c>
      <c r="M1548">
        <v>1</v>
      </c>
      <c r="N1548">
        <v>12</v>
      </c>
      <c r="O1548">
        <v>10</v>
      </c>
      <c r="P1548">
        <v>0</v>
      </c>
      <c r="Q1548">
        <v>37</v>
      </c>
      <c r="R1548">
        <v>39</v>
      </c>
    </row>
    <row r="1549" spans="1:18">
      <c r="A1549" t="s">
        <v>5144</v>
      </c>
      <c r="B1549">
        <v>1</v>
      </c>
      <c r="C1549">
        <v>92429891</v>
      </c>
      <c r="D1549" t="s">
        <v>20</v>
      </c>
      <c r="E1549" t="s">
        <v>20</v>
      </c>
      <c r="F1549" t="s">
        <v>12801</v>
      </c>
      <c r="G1549">
        <v>595</v>
      </c>
      <c r="H1549" t="s">
        <v>337</v>
      </c>
      <c r="I1549">
        <v>67</v>
      </c>
      <c r="J1549" t="s">
        <v>337</v>
      </c>
      <c r="K1549">
        <v>73</v>
      </c>
      <c r="L1549">
        <v>10</v>
      </c>
      <c r="M1549">
        <v>1</v>
      </c>
      <c r="N1549">
        <v>12</v>
      </c>
      <c r="O1549">
        <v>10</v>
      </c>
      <c r="P1549">
        <v>0</v>
      </c>
      <c r="Q1549">
        <v>37</v>
      </c>
      <c r="R1549">
        <v>39</v>
      </c>
    </row>
    <row r="1550" spans="1:18">
      <c r="A1550" t="s">
        <v>7621</v>
      </c>
      <c r="B1550">
        <v>1</v>
      </c>
      <c r="C1550">
        <v>92429891</v>
      </c>
      <c r="D1550" t="s">
        <v>20</v>
      </c>
      <c r="E1550" t="s">
        <v>20</v>
      </c>
      <c r="F1550" t="s">
        <v>12801</v>
      </c>
      <c r="G1550">
        <v>595</v>
      </c>
      <c r="H1550" t="s">
        <v>337</v>
      </c>
      <c r="J1550" t="s">
        <v>337</v>
      </c>
      <c r="L1550">
        <v>10</v>
      </c>
      <c r="M1550">
        <v>1</v>
      </c>
      <c r="N1550">
        <v>12</v>
      </c>
      <c r="O1550">
        <v>10</v>
      </c>
      <c r="P1550">
        <v>0</v>
      </c>
      <c r="Q1550">
        <v>36</v>
      </c>
      <c r="R1550">
        <v>39</v>
      </c>
    </row>
    <row r="1551" spans="1:18">
      <c r="A1551" t="s">
        <v>3249</v>
      </c>
      <c r="B1551">
        <v>2</v>
      </c>
      <c r="C1551" t="s">
        <v>3250</v>
      </c>
      <c r="D1551" t="s">
        <v>20</v>
      </c>
      <c r="E1551" t="s">
        <v>20</v>
      </c>
      <c r="F1551" t="s">
        <v>12802</v>
      </c>
      <c r="G1551">
        <v>596</v>
      </c>
      <c r="J1551" t="s">
        <v>337</v>
      </c>
      <c r="K1551">
        <v>60</v>
      </c>
      <c r="L1551">
        <v>6</v>
      </c>
      <c r="M1551">
        <v>1</v>
      </c>
      <c r="N1551">
        <v>8.25</v>
      </c>
      <c r="O1551">
        <v>7.4</v>
      </c>
      <c r="P1551">
        <v>0</v>
      </c>
      <c r="R1551">
        <v>2</v>
      </c>
    </row>
    <row r="1552" spans="1:18">
      <c r="A1552" t="s">
        <v>3322</v>
      </c>
      <c r="B1552">
        <v>2</v>
      </c>
      <c r="C1552" t="s">
        <v>3323</v>
      </c>
      <c r="D1552" t="s">
        <v>20</v>
      </c>
      <c r="E1552" t="s">
        <v>20</v>
      </c>
      <c r="F1552" t="s">
        <v>12802</v>
      </c>
      <c r="G1552">
        <v>596</v>
      </c>
      <c r="J1552" t="s">
        <v>337</v>
      </c>
      <c r="K1552">
        <v>70</v>
      </c>
      <c r="L1552">
        <v>6</v>
      </c>
      <c r="M1552">
        <v>1</v>
      </c>
      <c r="N1552">
        <v>8.25</v>
      </c>
      <c r="O1552">
        <v>7.4</v>
      </c>
      <c r="P1552">
        <v>0</v>
      </c>
      <c r="R1552">
        <v>2</v>
      </c>
    </row>
    <row r="1553" spans="1:18">
      <c r="A1553" t="s">
        <v>3326</v>
      </c>
      <c r="B1553">
        <v>2</v>
      </c>
      <c r="C1553" t="s">
        <v>3327</v>
      </c>
      <c r="D1553" t="s">
        <v>20</v>
      </c>
      <c r="E1553" t="s">
        <v>20</v>
      </c>
      <c r="F1553" t="s">
        <v>12802</v>
      </c>
      <c r="G1553">
        <v>596</v>
      </c>
      <c r="J1553" t="s">
        <v>337</v>
      </c>
      <c r="K1553">
        <v>70</v>
      </c>
      <c r="L1553">
        <v>6</v>
      </c>
      <c r="M1553">
        <v>1</v>
      </c>
      <c r="N1553">
        <v>8.25</v>
      </c>
      <c r="O1553">
        <v>7.4</v>
      </c>
      <c r="P1553">
        <v>0</v>
      </c>
      <c r="R1553">
        <v>2</v>
      </c>
    </row>
    <row r="1554" spans="1:18">
      <c r="A1554" t="s">
        <v>2881</v>
      </c>
      <c r="B1554">
        <v>1</v>
      </c>
      <c r="C1554" t="s">
        <v>2882</v>
      </c>
      <c r="D1554" t="s">
        <v>20</v>
      </c>
      <c r="E1554" t="s">
        <v>20</v>
      </c>
      <c r="F1554" t="s">
        <v>12803</v>
      </c>
      <c r="G1554">
        <v>597</v>
      </c>
      <c r="H1554" t="s">
        <v>224</v>
      </c>
      <c r="I1554">
        <v>80</v>
      </c>
      <c r="J1554" t="s">
        <v>224</v>
      </c>
      <c r="K1554">
        <v>42.724</v>
      </c>
      <c r="L1554">
        <v>9</v>
      </c>
      <c r="M1554">
        <v>1</v>
      </c>
      <c r="N1554">
        <v>8.25</v>
      </c>
      <c r="O1554">
        <v>10</v>
      </c>
      <c r="P1554">
        <v>0</v>
      </c>
      <c r="Q1554">
        <v>74</v>
      </c>
      <c r="R1554">
        <v>49</v>
      </c>
    </row>
    <row r="1555" spans="1:18">
      <c r="A1555" t="s">
        <v>3189</v>
      </c>
      <c r="B1555">
        <v>1</v>
      </c>
      <c r="C1555" t="s">
        <v>2882</v>
      </c>
      <c r="D1555" t="s">
        <v>20</v>
      </c>
      <c r="E1555" t="s">
        <v>20</v>
      </c>
      <c r="F1555" t="s">
        <v>12803</v>
      </c>
      <c r="G1555">
        <v>597</v>
      </c>
      <c r="H1555" t="s">
        <v>224</v>
      </c>
      <c r="I1555">
        <v>59</v>
      </c>
      <c r="J1555" t="s">
        <v>224</v>
      </c>
      <c r="K1555">
        <v>27</v>
      </c>
      <c r="L1555">
        <v>9</v>
      </c>
      <c r="M1555">
        <v>1</v>
      </c>
      <c r="N1555">
        <v>8.25</v>
      </c>
      <c r="O1555">
        <v>10</v>
      </c>
      <c r="P1555">
        <v>0</v>
      </c>
      <c r="Q1555">
        <v>49</v>
      </c>
      <c r="R1555">
        <v>21</v>
      </c>
    </row>
    <row r="1556" spans="1:18">
      <c r="A1556" t="s">
        <v>3194</v>
      </c>
      <c r="B1556">
        <v>1</v>
      </c>
      <c r="C1556" t="s">
        <v>2882</v>
      </c>
      <c r="D1556" t="s">
        <v>20</v>
      </c>
      <c r="E1556" t="s">
        <v>20</v>
      </c>
      <c r="F1556" t="s">
        <v>12803</v>
      </c>
      <c r="G1556">
        <v>597</v>
      </c>
      <c r="H1556" t="s">
        <v>224</v>
      </c>
      <c r="I1556">
        <v>45</v>
      </c>
      <c r="J1556" t="s">
        <v>224</v>
      </c>
      <c r="K1556">
        <v>27</v>
      </c>
      <c r="L1556">
        <v>9</v>
      </c>
      <c r="M1556">
        <v>1</v>
      </c>
      <c r="N1556">
        <v>8.25</v>
      </c>
      <c r="O1556">
        <v>10</v>
      </c>
      <c r="P1556">
        <v>0</v>
      </c>
      <c r="Q1556">
        <v>56</v>
      </c>
      <c r="R1556">
        <v>26</v>
      </c>
    </row>
    <row r="1557" spans="1:18">
      <c r="A1557" t="s">
        <v>3199</v>
      </c>
      <c r="B1557">
        <v>1</v>
      </c>
      <c r="C1557" t="s">
        <v>2882</v>
      </c>
      <c r="D1557" t="s">
        <v>20</v>
      </c>
      <c r="E1557" t="s">
        <v>20</v>
      </c>
      <c r="F1557" t="s">
        <v>12803</v>
      </c>
      <c r="G1557">
        <v>597</v>
      </c>
      <c r="H1557" t="s">
        <v>224</v>
      </c>
      <c r="I1557">
        <v>63</v>
      </c>
      <c r="J1557" t="s">
        <v>224</v>
      </c>
      <c r="K1557">
        <v>33</v>
      </c>
      <c r="L1557">
        <v>9</v>
      </c>
      <c r="M1557">
        <v>1</v>
      </c>
      <c r="N1557">
        <v>8.25</v>
      </c>
      <c r="O1557">
        <v>10</v>
      </c>
      <c r="P1557">
        <v>0</v>
      </c>
      <c r="Q1557">
        <v>51</v>
      </c>
      <c r="R1557">
        <v>27</v>
      </c>
    </row>
    <row r="1558" spans="1:18">
      <c r="A1558" t="s">
        <v>3398</v>
      </c>
      <c r="B1558">
        <v>1</v>
      </c>
      <c r="C1558" t="s">
        <v>3399</v>
      </c>
      <c r="D1558" t="s">
        <v>20</v>
      </c>
      <c r="E1558" t="s">
        <v>20</v>
      </c>
      <c r="F1558" t="s">
        <v>12803</v>
      </c>
      <c r="G1558">
        <v>597</v>
      </c>
      <c r="H1558" t="s">
        <v>224</v>
      </c>
      <c r="J1558" t="s">
        <v>224</v>
      </c>
      <c r="L1558">
        <v>9</v>
      </c>
      <c r="M1558">
        <v>1</v>
      </c>
      <c r="N1558">
        <v>8.25</v>
      </c>
      <c r="O1558">
        <v>10</v>
      </c>
      <c r="P1558">
        <v>0</v>
      </c>
      <c r="Q1558">
        <v>86</v>
      </c>
      <c r="R1558">
        <v>37</v>
      </c>
    </row>
    <row r="1559" spans="1:18">
      <c r="A1559" t="s">
        <v>5181</v>
      </c>
      <c r="B1559">
        <v>1</v>
      </c>
      <c r="C1559" t="s">
        <v>2882</v>
      </c>
      <c r="D1559" t="s">
        <v>20</v>
      </c>
      <c r="E1559" t="s">
        <v>20</v>
      </c>
      <c r="F1559" t="s">
        <v>12803</v>
      </c>
      <c r="G1559">
        <v>597</v>
      </c>
      <c r="H1559" t="s">
        <v>224</v>
      </c>
      <c r="I1559">
        <v>39</v>
      </c>
      <c r="J1559" t="s">
        <v>224</v>
      </c>
      <c r="K1559">
        <v>30</v>
      </c>
      <c r="L1559">
        <v>9</v>
      </c>
      <c r="M1559">
        <v>1</v>
      </c>
      <c r="N1559">
        <v>8.25</v>
      </c>
      <c r="O1559">
        <v>10</v>
      </c>
      <c r="P1559">
        <v>0</v>
      </c>
      <c r="Q1559">
        <v>60</v>
      </c>
      <c r="R1559">
        <v>26</v>
      </c>
    </row>
    <row r="1560" spans="1:18">
      <c r="A1560" t="s">
        <v>5173</v>
      </c>
      <c r="B1560">
        <v>1</v>
      </c>
      <c r="C1560" t="s">
        <v>2882</v>
      </c>
      <c r="D1560" t="s">
        <v>20</v>
      </c>
      <c r="E1560" t="s">
        <v>20</v>
      </c>
      <c r="F1560" t="s">
        <v>12803</v>
      </c>
      <c r="G1560">
        <v>597</v>
      </c>
      <c r="H1560" t="s">
        <v>224</v>
      </c>
      <c r="I1560">
        <v>58</v>
      </c>
      <c r="J1560" t="s">
        <v>224</v>
      </c>
      <c r="K1560">
        <v>35</v>
      </c>
      <c r="L1560">
        <v>9</v>
      </c>
      <c r="M1560">
        <v>1</v>
      </c>
      <c r="N1560">
        <v>8.25</v>
      </c>
      <c r="O1560">
        <v>10</v>
      </c>
      <c r="P1560">
        <v>0</v>
      </c>
      <c r="Q1560">
        <v>74</v>
      </c>
      <c r="R1560">
        <v>49</v>
      </c>
    </row>
    <row r="1561" spans="1:18">
      <c r="A1561" t="s">
        <v>5186</v>
      </c>
      <c r="B1561">
        <v>1</v>
      </c>
      <c r="C1561" t="s">
        <v>2882</v>
      </c>
      <c r="D1561" t="s">
        <v>20</v>
      </c>
      <c r="E1561" t="s">
        <v>20</v>
      </c>
      <c r="F1561" t="s">
        <v>12803</v>
      </c>
      <c r="G1561">
        <v>597</v>
      </c>
      <c r="H1561" t="s">
        <v>224</v>
      </c>
      <c r="I1561">
        <v>40</v>
      </c>
      <c r="J1561" t="s">
        <v>224</v>
      </c>
      <c r="K1561">
        <v>30</v>
      </c>
      <c r="L1561">
        <v>9</v>
      </c>
      <c r="M1561">
        <v>1</v>
      </c>
      <c r="N1561">
        <v>8.25</v>
      </c>
      <c r="O1561">
        <v>10</v>
      </c>
      <c r="P1561">
        <v>0</v>
      </c>
      <c r="Q1561">
        <v>51</v>
      </c>
      <c r="R1561">
        <v>27</v>
      </c>
    </row>
    <row r="1562" spans="1:18">
      <c r="A1562" t="s">
        <v>5178</v>
      </c>
      <c r="B1562">
        <v>1</v>
      </c>
      <c r="C1562" t="s">
        <v>2882</v>
      </c>
      <c r="D1562" t="s">
        <v>20</v>
      </c>
      <c r="E1562" t="s">
        <v>20</v>
      </c>
      <c r="F1562" t="s">
        <v>12803</v>
      </c>
      <c r="G1562">
        <v>597</v>
      </c>
      <c r="H1562" t="s">
        <v>224</v>
      </c>
      <c r="I1562">
        <v>43</v>
      </c>
      <c r="J1562" t="s">
        <v>224</v>
      </c>
      <c r="K1562">
        <v>30</v>
      </c>
      <c r="L1562">
        <v>9</v>
      </c>
      <c r="M1562">
        <v>1</v>
      </c>
      <c r="N1562">
        <v>8.25</v>
      </c>
      <c r="O1562">
        <v>10</v>
      </c>
      <c r="P1562">
        <v>0</v>
      </c>
      <c r="Q1562">
        <v>45</v>
      </c>
      <c r="R1562">
        <v>21</v>
      </c>
    </row>
    <row r="1563" spans="1:18">
      <c r="A1563" t="s">
        <v>5106</v>
      </c>
      <c r="B1563">
        <v>1</v>
      </c>
      <c r="C1563" t="s">
        <v>3399</v>
      </c>
      <c r="D1563" t="s">
        <v>20</v>
      </c>
      <c r="E1563" t="s">
        <v>20</v>
      </c>
      <c r="F1563" t="s">
        <v>12803</v>
      </c>
      <c r="G1563">
        <v>597</v>
      </c>
      <c r="H1563" t="s">
        <v>224</v>
      </c>
      <c r="I1563">
        <v>78</v>
      </c>
      <c r="J1563" t="s">
        <v>224</v>
      </c>
      <c r="K1563">
        <v>40</v>
      </c>
      <c r="L1563">
        <v>9</v>
      </c>
      <c r="M1563">
        <v>1</v>
      </c>
      <c r="N1563">
        <v>8.25</v>
      </c>
      <c r="O1563">
        <v>10</v>
      </c>
      <c r="P1563">
        <v>0</v>
      </c>
      <c r="Q1563">
        <v>86</v>
      </c>
      <c r="R1563">
        <v>37</v>
      </c>
    </row>
    <row r="1564" spans="1:18">
      <c r="A1564" t="s">
        <v>6603</v>
      </c>
      <c r="B1564">
        <v>1</v>
      </c>
      <c r="C1564" t="s">
        <v>2882</v>
      </c>
      <c r="D1564" t="s">
        <v>20</v>
      </c>
      <c r="E1564" t="s">
        <v>20</v>
      </c>
      <c r="F1564" t="s">
        <v>12803</v>
      </c>
      <c r="G1564">
        <v>597</v>
      </c>
      <c r="H1564" t="s">
        <v>224</v>
      </c>
      <c r="I1564">
        <v>51</v>
      </c>
      <c r="J1564" t="s">
        <v>224</v>
      </c>
      <c r="K1564">
        <v>35</v>
      </c>
      <c r="L1564">
        <v>9</v>
      </c>
      <c r="M1564">
        <v>1</v>
      </c>
      <c r="N1564">
        <v>8.25</v>
      </c>
      <c r="O1564">
        <v>10</v>
      </c>
      <c r="P1564">
        <v>0</v>
      </c>
      <c r="Q1564">
        <v>56</v>
      </c>
      <c r="R1564">
        <v>26</v>
      </c>
    </row>
    <row r="1565" spans="1:18">
      <c r="A1565" t="s">
        <v>6606</v>
      </c>
      <c r="B1565">
        <v>1</v>
      </c>
      <c r="C1565" t="s">
        <v>2882</v>
      </c>
      <c r="D1565" t="s">
        <v>20</v>
      </c>
      <c r="E1565" t="s">
        <v>20</v>
      </c>
      <c r="F1565" t="s">
        <v>12803</v>
      </c>
      <c r="G1565">
        <v>597</v>
      </c>
      <c r="H1565" t="s">
        <v>224</v>
      </c>
      <c r="I1565">
        <v>73</v>
      </c>
      <c r="J1565" t="s">
        <v>224</v>
      </c>
      <c r="K1565">
        <v>43</v>
      </c>
      <c r="L1565">
        <v>9</v>
      </c>
      <c r="M1565">
        <v>1</v>
      </c>
      <c r="N1565">
        <v>8.25</v>
      </c>
      <c r="O1565">
        <v>10</v>
      </c>
      <c r="P1565">
        <v>0</v>
      </c>
      <c r="Q1565">
        <v>74</v>
      </c>
      <c r="R1565">
        <v>49</v>
      </c>
    </row>
    <row r="1566" spans="1:18">
      <c r="A1566" t="s">
        <v>6880</v>
      </c>
      <c r="B1566">
        <v>1</v>
      </c>
      <c r="C1566" t="s">
        <v>2882</v>
      </c>
      <c r="D1566" t="s">
        <v>20</v>
      </c>
      <c r="E1566" t="s">
        <v>20</v>
      </c>
      <c r="F1566" t="s">
        <v>12803</v>
      </c>
      <c r="G1566">
        <v>597</v>
      </c>
      <c r="H1566" t="s">
        <v>224</v>
      </c>
      <c r="I1566">
        <v>44</v>
      </c>
      <c r="J1566" t="s">
        <v>224</v>
      </c>
      <c r="K1566">
        <v>35</v>
      </c>
      <c r="L1566">
        <v>9</v>
      </c>
      <c r="M1566">
        <v>1</v>
      </c>
      <c r="N1566">
        <v>8.25</v>
      </c>
      <c r="O1566">
        <v>10</v>
      </c>
      <c r="P1566">
        <v>0</v>
      </c>
      <c r="Q1566">
        <v>45</v>
      </c>
      <c r="R1566">
        <v>21</v>
      </c>
    </row>
    <row r="1567" spans="1:18">
      <c r="A1567" t="s">
        <v>6882</v>
      </c>
      <c r="B1567">
        <v>1</v>
      </c>
      <c r="C1567" t="s">
        <v>2882</v>
      </c>
      <c r="D1567" t="s">
        <v>20</v>
      </c>
      <c r="E1567" t="s">
        <v>20</v>
      </c>
      <c r="F1567" t="s">
        <v>12803</v>
      </c>
      <c r="G1567">
        <v>597</v>
      </c>
      <c r="H1567" t="s">
        <v>224</v>
      </c>
      <c r="I1567">
        <v>44</v>
      </c>
      <c r="J1567" t="s">
        <v>224</v>
      </c>
      <c r="K1567">
        <v>38</v>
      </c>
      <c r="L1567">
        <v>9</v>
      </c>
      <c r="M1567">
        <v>1</v>
      </c>
      <c r="N1567">
        <v>8.25</v>
      </c>
      <c r="O1567">
        <v>10</v>
      </c>
      <c r="P1567">
        <v>0</v>
      </c>
      <c r="Q1567">
        <v>51</v>
      </c>
      <c r="R1567">
        <v>27</v>
      </c>
    </row>
    <row r="1568" spans="1:18">
      <c r="A1568" t="s">
        <v>8480</v>
      </c>
      <c r="B1568">
        <v>1</v>
      </c>
      <c r="C1568" t="s">
        <v>3399</v>
      </c>
      <c r="D1568" t="s">
        <v>20</v>
      </c>
      <c r="E1568" t="s">
        <v>20</v>
      </c>
      <c r="F1568" t="s">
        <v>12803</v>
      </c>
      <c r="G1568">
        <v>597</v>
      </c>
      <c r="L1568">
        <v>9</v>
      </c>
      <c r="M1568">
        <v>1</v>
      </c>
      <c r="N1568">
        <v>8.25</v>
      </c>
      <c r="O1568">
        <v>10</v>
      </c>
      <c r="P1568">
        <v>0</v>
      </c>
      <c r="Q1568">
        <v>86</v>
      </c>
      <c r="R1568">
        <v>37</v>
      </c>
    </row>
    <row r="1569" spans="1:18">
      <c r="A1569" t="s">
        <v>3506</v>
      </c>
      <c r="B1569">
        <v>1</v>
      </c>
      <c r="C1569" t="s">
        <v>3496</v>
      </c>
      <c r="D1569" t="s">
        <v>20</v>
      </c>
      <c r="E1569" t="s">
        <v>20</v>
      </c>
      <c r="F1569" t="s">
        <v>13071</v>
      </c>
      <c r="G1569">
        <v>537</v>
      </c>
      <c r="H1569" t="s">
        <v>337</v>
      </c>
      <c r="I1569">
        <v>40.231</v>
      </c>
      <c r="J1569" t="s">
        <v>337</v>
      </c>
      <c r="K1569">
        <v>39.54</v>
      </c>
      <c r="L1569">
        <v>9</v>
      </c>
      <c r="M1569">
        <v>1</v>
      </c>
      <c r="N1569">
        <v>8.25</v>
      </c>
      <c r="O1569">
        <v>10</v>
      </c>
      <c r="P1569">
        <v>0</v>
      </c>
      <c r="Q1569">
        <v>34</v>
      </c>
      <c r="R1569">
        <v>26</v>
      </c>
    </row>
    <row r="1570" spans="1:18">
      <c r="A1570" t="s">
        <v>3501</v>
      </c>
      <c r="B1570">
        <v>1</v>
      </c>
      <c r="C1570" t="s">
        <v>3496</v>
      </c>
      <c r="D1570" t="s">
        <v>20</v>
      </c>
      <c r="E1570" t="s">
        <v>20</v>
      </c>
      <c r="F1570" t="s">
        <v>13071</v>
      </c>
      <c r="G1570">
        <v>537</v>
      </c>
      <c r="H1570" t="s">
        <v>337</v>
      </c>
      <c r="I1570">
        <v>39.063</v>
      </c>
      <c r="J1570" t="s">
        <v>337</v>
      </c>
      <c r="K1570">
        <v>43.895</v>
      </c>
      <c r="L1570">
        <v>9</v>
      </c>
      <c r="M1570">
        <v>1</v>
      </c>
      <c r="N1570">
        <v>8.25</v>
      </c>
      <c r="O1570">
        <v>10</v>
      </c>
      <c r="P1570">
        <v>0</v>
      </c>
      <c r="Q1570">
        <v>36</v>
      </c>
      <c r="R1570">
        <v>33</v>
      </c>
    </row>
    <row r="1571" spans="1:18">
      <c r="A1571" t="s">
        <v>3495</v>
      </c>
      <c r="B1571">
        <v>1</v>
      </c>
      <c r="C1571" t="s">
        <v>3496</v>
      </c>
      <c r="D1571" t="s">
        <v>20</v>
      </c>
      <c r="E1571" t="s">
        <v>20</v>
      </c>
      <c r="F1571" t="s">
        <v>13071</v>
      </c>
      <c r="G1571">
        <v>537</v>
      </c>
      <c r="H1571" t="s">
        <v>337</v>
      </c>
      <c r="I1571">
        <v>41.832</v>
      </c>
      <c r="J1571" t="s">
        <v>337</v>
      </c>
      <c r="K1571">
        <v>67.768</v>
      </c>
      <c r="L1571">
        <v>9</v>
      </c>
      <c r="M1571">
        <v>1</v>
      </c>
      <c r="N1571">
        <v>8.25</v>
      </c>
      <c r="O1571">
        <v>10</v>
      </c>
      <c r="P1571">
        <v>0</v>
      </c>
      <c r="Q1571">
        <v>37</v>
      </c>
      <c r="R1571">
        <v>55</v>
      </c>
    </row>
    <row r="1572" spans="1:18">
      <c r="A1572" t="s">
        <v>5199</v>
      </c>
      <c r="B1572">
        <v>1</v>
      </c>
      <c r="C1572" t="s">
        <v>3885</v>
      </c>
      <c r="D1572" t="s">
        <v>20</v>
      </c>
      <c r="E1572" t="s">
        <v>20</v>
      </c>
      <c r="F1572" t="s">
        <v>12804</v>
      </c>
      <c r="G1572">
        <v>598</v>
      </c>
      <c r="H1572" t="s">
        <v>72</v>
      </c>
      <c r="I1572">
        <v>52</v>
      </c>
      <c r="J1572" t="s">
        <v>187</v>
      </c>
      <c r="K1572">
        <v>33</v>
      </c>
      <c r="L1572">
        <v>9</v>
      </c>
      <c r="M1572">
        <v>1</v>
      </c>
      <c r="N1572">
        <v>8.25</v>
      </c>
      <c r="O1572">
        <v>10</v>
      </c>
      <c r="P1572">
        <v>0</v>
      </c>
      <c r="Q1572">
        <v>55</v>
      </c>
      <c r="R1572">
        <v>84</v>
      </c>
    </row>
    <row r="1573" spans="1:18">
      <c r="A1573" t="s">
        <v>8007</v>
      </c>
      <c r="B1573">
        <v>1</v>
      </c>
      <c r="C1573" t="s">
        <v>493</v>
      </c>
      <c r="D1573" t="s">
        <v>20</v>
      </c>
      <c r="E1573" t="s">
        <v>20</v>
      </c>
      <c r="F1573" t="s">
        <v>12805</v>
      </c>
      <c r="G1573">
        <v>841</v>
      </c>
      <c r="H1573" t="s">
        <v>224</v>
      </c>
      <c r="I1573">
        <v>57</v>
      </c>
      <c r="J1573" t="s">
        <v>224</v>
      </c>
      <c r="K1573">
        <v>54</v>
      </c>
      <c r="L1573">
        <v>4</v>
      </c>
      <c r="M1573">
        <v>1</v>
      </c>
      <c r="N1573">
        <v>11</v>
      </c>
      <c r="O1573">
        <v>5.4</v>
      </c>
      <c r="P1573">
        <v>0</v>
      </c>
      <c r="Q1573">
        <v>161</v>
      </c>
      <c r="R1573">
        <v>196</v>
      </c>
    </row>
    <row r="1574" spans="1:18">
      <c r="A1574" t="s">
        <v>8000</v>
      </c>
      <c r="B1574">
        <v>1</v>
      </c>
      <c r="C1574" t="s">
        <v>493</v>
      </c>
      <c r="D1574" t="s">
        <v>20</v>
      </c>
      <c r="E1574" t="s">
        <v>20</v>
      </c>
      <c r="F1574" t="s">
        <v>12805</v>
      </c>
      <c r="G1574">
        <v>841</v>
      </c>
      <c r="H1574" t="s">
        <v>224</v>
      </c>
      <c r="I1574">
        <v>44</v>
      </c>
      <c r="J1574" t="s">
        <v>224</v>
      </c>
      <c r="K1574">
        <v>37</v>
      </c>
      <c r="L1574">
        <v>4</v>
      </c>
      <c r="M1574">
        <v>1</v>
      </c>
      <c r="N1574">
        <v>11</v>
      </c>
      <c r="O1574">
        <v>5.4</v>
      </c>
      <c r="P1574">
        <v>0</v>
      </c>
      <c r="Q1574">
        <v>103</v>
      </c>
      <c r="R1574">
        <v>117</v>
      </c>
    </row>
    <row r="1575" spans="1:18">
      <c r="A1575" t="s">
        <v>9661</v>
      </c>
      <c r="B1575">
        <v>1</v>
      </c>
      <c r="C1575" t="s">
        <v>493</v>
      </c>
      <c r="D1575" t="s">
        <v>20</v>
      </c>
      <c r="E1575" t="s">
        <v>20</v>
      </c>
      <c r="F1575" t="s">
        <v>12805</v>
      </c>
      <c r="G1575">
        <v>841</v>
      </c>
      <c r="H1575" t="s">
        <v>153</v>
      </c>
      <c r="J1575" t="s">
        <v>153</v>
      </c>
      <c r="L1575">
        <v>4</v>
      </c>
      <c r="M1575">
        <v>1</v>
      </c>
      <c r="N1575">
        <v>11</v>
      </c>
      <c r="O1575">
        <v>5.4</v>
      </c>
      <c r="P1575">
        <v>0</v>
      </c>
      <c r="Q1575">
        <v>161</v>
      </c>
      <c r="R1575">
        <v>196</v>
      </c>
    </row>
    <row r="1576" spans="1:18">
      <c r="A1576" t="s">
        <v>9665</v>
      </c>
      <c r="B1576">
        <v>1</v>
      </c>
      <c r="C1576" t="s">
        <v>493</v>
      </c>
      <c r="D1576" t="s">
        <v>20</v>
      </c>
      <c r="E1576" t="s">
        <v>20</v>
      </c>
      <c r="F1576" t="s">
        <v>12805</v>
      </c>
      <c r="G1576">
        <v>841</v>
      </c>
      <c r="H1576" t="s">
        <v>153</v>
      </c>
      <c r="J1576" t="s">
        <v>153</v>
      </c>
      <c r="L1576">
        <v>4</v>
      </c>
      <c r="M1576">
        <v>1</v>
      </c>
      <c r="N1576">
        <v>11</v>
      </c>
      <c r="O1576">
        <v>5.4</v>
      </c>
      <c r="P1576">
        <v>0</v>
      </c>
      <c r="Q1576">
        <v>101</v>
      </c>
      <c r="R1576">
        <v>117</v>
      </c>
    </row>
    <row r="1577" spans="1:18">
      <c r="A1577" t="s">
        <v>9560</v>
      </c>
      <c r="B1577">
        <v>1</v>
      </c>
      <c r="C1577" t="s">
        <v>493</v>
      </c>
      <c r="D1577" t="s">
        <v>20</v>
      </c>
      <c r="E1577" t="s">
        <v>20</v>
      </c>
      <c r="F1577" t="s">
        <v>12805</v>
      </c>
      <c r="G1577">
        <v>841</v>
      </c>
      <c r="L1577">
        <v>4</v>
      </c>
      <c r="M1577">
        <v>1</v>
      </c>
      <c r="N1577">
        <v>11</v>
      </c>
      <c r="O1577">
        <v>5.4</v>
      </c>
      <c r="P1577">
        <v>0</v>
      </c>
      <c r="Q1577">
        <v>162</v>
      </c>
      <c r="R1577">
        <v>196</v>
      </c>
    </row>
    <row r="1578" spans="1:18">
      <c r="A1578" t="s">
        <v>490</v>
      </c>
      <c r="B1578">
        <v>1</v>
      </c>
      <c r="C1578" t="s">
        <v>493</v>
      </c>
      <c r="D1578" t="s">
        <v>20</v>
      </c>
      <c r="E1578" t="s">
        <v>20</v>
      </c>
      <c r="F1578" t="s">
        <v>12805</v>
      </c>
      <c r="G1578">
        <v>841</v>
      </c>
      <c r="L1578">
        <v>4</v>
      </c>
      <c r="M1578">
        <v>1</v>
      </c>
      <c r="N1578">
        <v>11</v>
      </c>
      <c r="O1578">
        <v>5.4</v>
      </c>
      <c r="P1578">
        <v>0</v>
      </c>
      <c r="Q1578">
        <v>162</v>
      </c>
      <c r="R1578">
        <v>196</v>
      </c>
    </row>
    <row r="1579" spans="1:18">
      <c r="A1579" t="s">
        <v>9557</v>
      </c>
      <c r="B1579">
        <v>1</v>
      </c>
      <c r="C1579" t="s">
        <v>493</v>
      </c>
      <c r="D1579" t="s">
        <v>20</v>
      </c>
      <c r="E1579" t="s">
        <v>20</v>
      </c>
      <c r="F1579" t="s">
        <v>12808</v>
      </c>
      <c r="G1579">
        <v>842</v>
      </c>
      <c r="L1579">
        <v>4</v>
      </c>
      <c r="M1579">
        <v>1</v>
      </c>
      <c r="N1579">
        <v>11</v>
      </c>
      <c r="O1579">
        <v>5.4</v>
      </c>
      <c r="P1579">
        <v>0</v>
      </c>
      <c r="Q1579">
        <v>102</v>
      </c>
      <c r="R1579">
        <v>117</v>
      </c>
    </row>
    <row r="1580" spans="1:18">
      <c r="A1580" t="s">
        <v>607</v>
      </c>
      <c r="B1580">
        <v>1</v>
      </c>
      <c r="C1580" t="s">
        <v>493</v>
      </c>
      <c r="D1580" t="s">
        <v>20</v>
      </c>
      <c r="E1580" t="s">
        <v>20</v>
      </c>
      <c r="F1580" t="s">
        <v>12808</v>
      </c>
      <c r="G1580">
        <v>842</v>
      </c>
      <c r="L1580">
        <v>4</v>
      </c>
      <c r="M1580">
        <v>1</v>
      </c>
      <c r="N1580">
        <v>11</v>
      </c>
      <c r="O1580">
        <v>5.4</v>
      </c>
      <c r="P1580">
        <v>0</v>
      </c>
      <c r="Q1580">
        <v>103</v>
      </c>
      <c r="R1580">
        <v>117</v>
      </c>
    </row>
    <row r="1581" spans="1:18">
      <c r="A1581" t="s">
        <v>554</v>
      </c>
      <c r="B1581">
        <v>1</v>
      </c>
      <c r="C1581" t="s">
        <v>553</v>
      </c>
      <c r="D1581" t="s">
        <v>20</v>
      </c>
      <c r="E1581" t="s">
        <v>20</v>
      </c>
      <c r="F1581" t="s">
        <v>12811</v>
      </c>
      <c r="G1581">
        <v>863</v>
      </c>
      <c r="H1581" t="s">
        <v>224</v>
      </c>
      <c r="I1581">
        <v>45</v>
      </c>
      <c r="J1581" t="s">
        <v>224</v>
      </c>
      <c r="K1581">
        <v>38</v>
      </c>
      <c r="L1581">
        <v>9</v>
      </c>
      <c r="M1581">
        <v>1</v>
      </c>
      <c r="N1581">
        <v>11</v>
      </c>
      <c r="O1581">
        <v>8.25</v>
      </c>
      <c r="P1581">
        <v>0</v>
      </c>
      <c r="Q1581">
        <v>80</v>
      </c>
      <c r="R1581">
        <v>34</v>
      </c>
    </row>
    <row r="1582" spans="1:18">
      <c r="A1582" t="s">
        <v>551</v>
      </c>
      <c r="B1582">
        <v>1</v>
      </c>
      <c r="C1582" t="s">
        <v>553</v>
      </c>
      <c r="D1582" t="s">
        <v>20</v>
      </c>
      <c r="E1582" t="s">
        <v>20</v>
      </c>
      <c r="F1582" t="s">
        <v>12811</v>
      </c>
      <c r="G1582">
        <v>863</v>
      </c>
      <c r="H1582" t="s">
        <v>224</v>
      </c>
      <c r="I1582">
        <v>52</v>
      </c>
      <c r="J1582" t="s">
        <v>224</v>
      </c>
      <c r="K1582">
        <v>38</v>
      </c>
      <c r="L1582">
        <v>9</v>
      </c>
      <c r="M1582">
        <v>1</v>
      </c>
      <c r="N1582">
        <v>11</v>
      </c>
      <c r="O1582">
        <v>8.25</v>
      </c>
      <c r="P1582">
        <v>0</v>
      </c>
      <c r="Q1582">
        <v>99</v>
      </c>
      <c r="R1582">
        <v>42</v>
      </c>
    </row>
    <row r="1583" spans="1:18">
      <c r="A1583" t="s">
        <v>9382</v>
      </c>
      <c r="B1583">
        <v>1</v>
      </c>
      <c r="C1583" t="s">
        <v>9383</v>
      </c>
      <c r="D1583" t="s">
        <v>20</v>
      </c>
      <c r="E1583" t="s">
        <v>20</v>
      </c>
      <c r="F1583" t="s">
        <v>12812</v>
      </c>
      <c r="G1583">
        <v>845</v>
      </c>
      <c r="H1583" t="s">
        <v>301</v>
      </c>
      <c r="I1583">
        <v>70</v>
      </c>
      <c r="J1583" t="s">
        <v>258</v>
      </c>
      <c r="K1583">
        <v>75</v>
      </c>
      <c r="L1583">
        <v>9</v>
      </c>
      <c r="M1583">
        <v>1</v>
      </c>
      <c r="N1583">
        <v>11</v>
      </c>
      <c r="O1583">
        <v>8.25</v>
      </c>
      <c r="P1583">
        <v>0</v>
      </c>
      <c r="Q1583">
        <v>66</v>
      </c>
      <c r="R1583">
        <v>84</v>
      </c>
    </row>
    <row r="1584" spans="1:18">
      <c r="A1584" t="s">
        <v>10949</v>
      </c>
      <c r="B1584">
        <v>1</v>
      </c>
      <c r="C1584" t="s">
        <v>10655</v>
      </c>
      <c r="D1584" t="s">
        <v>20</v>
      </c>
      <c r="E1584" t="s">
        <v>20</v>
      </c>
      <c r="F1584" t="s">
        <v>12812</v>
      </c>
      <c r="G1584">
        <v>845</v>
      </c>
      <c r="H1584" t="s">
        <v>301</v>
      </c>
      <c r="I1584">
        <v>70</v>
      </c>
      <c r="J1584" t="s">
        <v>258</v>
      </c>
      <c r="K1584">
        <v>59</v>
      </c>
      <c r="L1584">
        <v>9</v>
      </c>
      <c r="M1584">
        <v>1</v>
      </c>
      <c r="N1584">
        <v>11</v>
      </c>
      <c r="O1584">
        <v>8.25</v>
      </c>
      <c r="P1584">
        <v>0</v>
      </c>
      <c r="Q1584">
        <v>65</v>
      </c>
      <c r="R1584">
        <v>84</v>
      </c>
    </row>
    <row r="1585" spans="1:18">
      <c r="A1585" t="s">
        <v>10188</v>
      </c>
      <c r="B1585">
        <v>1</v>
      </c>
      <c r="C1585" t="s">
        <v>2882</v>
      </c>
      <c r="D1585" t="s">
        <v>20</v>
      </c>
      <c r="E1585" t="s">
        <v>20</v>
      </c>
      <c r="F1585" t="s">
        <v>12813</v>
      </c>
      <c r="G1585">
        <v>847</v>
      </c>
      <c r="L1585">
        <v>9</v>
      </c>
      <c r="M1585">
        <v>1</v>
      </c>
      <c r="N1585">
        <v>8.25</v>
      </c>
      <c r="O1585">
        <v>10</v>
      </c>
      <c r="P1585">
        <v>0</v>
      </c>
      <c r="Q1585">
        <v>74</v>
      </c>
      <c r="R1585">
        <v>49</v>
      </c>
    </row>
    <row r="1586" spans="1:18">
      <c r="A1586" t="s">
        <v>10192</v>
      </c>
      <c r="B1586">
        <v>1</v>
      </c>
      <c r="C1586" t="s">
        <v>2882</v>
      </c>
      <c r="D1586" t="s">
        <v>20</v>
      </c>
      <c r="E1586" t="s">
        <v>20</v>
      </c>
      <c r="F1586" t="s">
        <v>12813</v>
      </c>
      <c r="G1586">
        <v>847</v>
      </c>
      <c r="L1586">
        <v>9</v>
      </c>
      <c r="M1586">
        <v>1</v>
      </c>
      <c r="N1586">
        <v>8.25</v>
      </c>
      <c r="O1586">
        <v>10</v>
      </c>
      <c r="P1586">
        <v>0</v>
      </c>
      <c r="Q1586">
        <v>45</v>
      </c>
      <c r="R1586">
        <v>21</v>
      </c>
    </row>
    <row r="1587" spans="1:18">
      <c r="A1587" t="s">
        <v>10195</v>
      </c>
      <c r="B1587">
        <v>1</v>
      </c>
      <c r="C1587" t="s">
        <v>2882</v>
      </c>
      <c r="D1587" t="s">
        <v>20</v>
      </c>
      <c r="E1587" t="s">
        <v>20</v>
      </c>
      <c r="F1587" t="s">
        <v>12813</v>
      </c>
      <c r="G1587">
        <v>847</v>
      </c>
      <c r="L1587">
        <v>9</v>
      </c>
      <c r="M1587">
        <v>1</v>
      </c>
      <c r="N1587">
        <v>8.25</v>
      </c>
      <c r="O1587">
        <v>10</v>
      </c>
      <c r="P1587">
        <v>0</v>
      </c>
      <c r="Q1587">
        <v>56</v>
      </c>
      <c r="R1587">
        <v>26</v>
      </c>
    </row>
    <row r="1588" spans="1:18">
      <c r="A1588" t="s">
        <v>10146</v>
      </c>
      <c r="B1588">
        <v>1</v>
      </c>
      <c r="C1588" t="s">
        <v>598</v>
      </c>
      <c r="D1588" t="s">
        <v>20</v>
      </c>
      <c r="E1588" t="s">
        <v>20</v>
      </c>
      <c r="F1588" t="s">
        <v>12814</v>
      </c>
      <c r="G1588">
        <v>846</v>
      </c>
      <c r="L1588">
        <v>9</v>
      </c>
      <c r="M1588">
        <v>1</v>
      </c>
      <c r="N1588">
        <v>11</v>
      </c>
      <c r="O1588">
        <v>8.25</v>
      </c>
      <c r="P1588">
        <v>0</v>
      </c>
      <c r="Q1588">
        <v>52</v>
      </c>
      <c r="R1588">
        <v>27</v>
      </c>
    </row>
    <row r="1589" spans="1:18">
      <c r="A1589" t="s">
        <v>10150</v>
      </c>
      <c r="B1589">
        <v>1</v>
      </c>
      <c r="C1589" t="s">
        <v>598</v>
      </c>
      <c r="D1589" t="s">
        <v>20</v>
      </c>
      <c r="E1589" t="s">
        <v>20</v>
      </c>
      <c r="F1589" t="s">
        <v>12814</v>
      </c>
      <c r="G1589">
        <v>846</v>
      </c>
      <c r="L1589">
        <v>9</v>
      </c>
      <c r="M1589">
        <v>1</v>
      </c>
      <c r="N1589">
        <v>11</v>
      </c>
      <c r="O1589">
        <v>8.25</v>
      </c>
      <c r="P1589">
        <v>0</v>
      </c>
      <c r="Q1589">
        <v>75</v>
      </c>
      <c r="R1589">
        <v>32</v>
      </c>
    </row>
    <row r="1590" spans="1:18">
      <c r="A1590" t="s">
        <v>10154</v>
      </c>
      <c r="B1590">
        <v>1</v>
      </c>
      <c r="C1590" t="s">
        <v>598</v>
      </c>
      <c r="D1590" t="s">
        <v>20</v>
      </c>
      <c r="E1590" t="s">
        <v>20</v>
      </c>
      <c r="F1590" t="s">
        <v>12814</v>
      </c>
      <c r="G1590">
        <v>846</v>
      </c>
      <c r="L1590">
        <v>9</v>
      </c>
      <c r="M1590">
        <v>1</v>
      </c>
      <c r="N1590">
        <v>11</v>
      </c>
      <c r="O1590">
        <v>8.25</v>
      </c>
      <c r="P1590">
        <v>0</v>
      </c>
      <c r="Q1590">
        <v>115</v>
      </c>
      <c r="R1590">
        <v>45</v>
      </c>
    </row>
    <row r="1591" spans="1:18">
      <c r="A1591" t="s">
        <v>10169</v>
      </c>
      <c r="B1591">
        <v>1</v>
      </c>
      <c r="C1591" t="s">
        <v>598</v>
      </c>
      <c r="D1591" t="s">
        <v>20</v>
      </c>
      <c r="E1591" t="s">
        <v>20</v>
      </c>
      <c r="F1591" t="s">
        <v>12814</v>
      </c>
      <c r="G1591">
        <v>846</v>
      </c>
      <c r="L1591">
        <v>9</v>
      </c>
      <c r="M1591">
        <v>1</v>
      </c>
      <c r="N1591">
        <v>11</v>
      </c>
      <c r="O1591">
        <v>8.25</v>
      </c>
      <c r="P1591">
        <v>0</v>
      </c>
      <c r="Q1591">
        <v>115</v>
      </c>
      <c r="R1591">
        <v>45</v>
      </c>
    </row>
    <row r="1592" spans="1:18">
      <c r="A1592" t="s">
        <v>10173</v>
      </c>
      <c r="B1592">
        <v>1</v>
      </c>
      <c r="C1592" t="s">
        <v>598</v>
      </c>
      <c r="D1592" t="s">
        <v>20</v>
      </c>
      <c r="E1592" t="s">
        <v>20</v>
      </c>
      <c r="F1592" t="s">
        <v>12814</v>
      </c>
      <c r="G1592">
        <v>846</v>
      </c>
      <c r="L1592">
        <v>9</v>
      </c>
      <c r="M1592">
        <v>1</v>
      </c>
      <c r="N1592">
        <v>11</v>
      </c>
      <c r="O1592">
        <v>8.25</v>
      </c>
      <c r="P1592">
        <v>0</v>
      </c>
      <c r="Q1592">
        <v>75</v>
      </c>
      <c r="R1592">
        <v>32</v>
      </c>
    </row>
    <row r="1593" spans="1:18">
      <c r="A1593" t="s">
        <v>10576</v>
      </c>
      <c r="B1593">
        <v>1</v>
      </c>
      <c r="C1593" t="s">
        <v>598</v>
      </c>
      <c r="D1593" t="s">
        <v>20</v>
      </c>
      <c r="E1593" t="s">
        <v>20</v>
      </c>
      <c r="F1593" t="s">
        <v>12815</v>
      </c>
      <c r="G1593">
        <v>872</v>
      </c>
      <c r="L1593">
        <v>9</v>
      </c>
      <c r="M1593">
        <v>1</v>
      </c>
      <c r="N1593">
        <v>11</v>
      </c>
      <c r="O1593">
        <v>8.25</v>
      </c>
      <c r="P1593">
        <v>0</v>
      </c>
      <c r="Q1593">
        <v>115</v>
      </c>
      <c r="R1593">
        <v>45</v>
      </c>
    </row>
    <row r="1594" spans="1:18">
      <c r="A1594" t="s">
        <v>10580</v>
      </c>
      <c r="B1594">
        <v>1</v>
      </c>
      <c r="C1594" t="s">
        <v>598</v>
      </c>
      <c r="D1594" t="s">
        <v>20</v>
      </c>
      <c r="E1594" t="s">
        <v>20</v>
      </c>
      <c r="F1594" t="s">
        <v>12815</v>
      </c>
      <c r="G1594">
        <v>872</v>
      </c>
      <c r="L1594">
        <v>9</v>
      </c>
      <c r="M1594">
        <v>1</v>
      </c>
      <c r="N1594">
        <v>11</v>
      </c>
      <c r="O1594">
        <v>8.25</v>
      </c>
      <c r="P1594">
        <v>0</v>
      </c>
      <c r="Q1594">
        <v>115</v>
      </c>
      <c r="R1594">
        <v>45</v>
      </c>
    </row>
    <row r="1595" spans="1:18">
      <c r="A1595" t="s">
        <v>10584</v>
      </c>
      <c r="B1595">
        <v>1</v>
      </c>
      <c r="C1595" t="s">
        <v>598</v>
      </c>
      <c r="D1595" t="s">
        <v>20</v>
      </c>
      <c r="E1595" t="s">
        <v>20</v>
      </c>
      <c r="F1595" t="s">
        <v>12815</v>
      </c>
      <c r="G1595">
        <v>872</v>
      </c>
      <c r="L1595">
        <v>9</v>
      </c>
      <c r="M1595">
        <v>1</v>
      </c>
      <c r="N1595">
        <v>11</v>
      </c>
      <c r="O1595">
        <v>8.25</v>
      </c>
      <c r="P1595">
        <v>0</v>
      </c>
      <c r="Q1595">
        <v>75</v>
      </c>
      <c r="R1595">
        <v>32</v>
      </c>
    </row>
    <row r="1596" spans="1:18">
      <c r="A1596" t="s">
        <v>10588</v>
      </c>
      <c r="B1596">
        <v>1</v>
      </c>
      <c r="C1596" t="s">
        <v>598</v>
      </c>
      <c r="D1596" t="s">
        <v>20</v>
      </c>
      <c r="E1596" t="s">
        <v>20</v>
      </c>
      <c r="F1596" t="s">
        <v>12815</v>
      </c>
      <c r="G1596">
        <v>872</v>
      </c>
      <c r="L1596">
        <v>9</v>
      </c>
      <c r="M1596">
        <v>1</v>
      </c>
      <c r="N1596">
        <v>11</v>
      </c>
      <c r="O1596">
        <v>8.25</v>
      </c>
      <c r="P1596">
        <v>0</v>
      </c>
      <c r="Q1596">
        <v>75</v>
      </c>
      <c r="R1596">
        <v>32</v>
      </c>
    </row>
    <row r="1597" spans="1:18">
      <c r="A1597" t="s">
        <v>10592</v>
      </c>
      <c r="B1597">
        <v>1</v>
      </c>
      <c r="C1597" t="s">
        <v>598</v>
      </c>
      <c r="D1597" t="s">
        <v>20</v>
      </c>
      <c r="E1597" t="s">
        <v>20</v>
      </c>
      <c r="F1597" t="s">
        <v>12815</v>
      </c>
      <c r="G1597">
        <v>872</v>
      </c>
      <c r="L1597">
        <v>9</v>
      </c>
      <c r="M1597">
        <v>1</v>
      </c>
      <c r="N1597">
        <v>11</v>
      </c>
      <c r="O1597">
        <v>8.25</v>
      </c>
      <c r="P1597">
        <v>0</v>
      </c>
      <c r="Q1597">
        <v>52</v>
      </c>
      <c r="R1597">
        <v>27</v>
      </c>
    </row>
    <row r="1598" spans="1:18">
      <c r="A1598" t="s">
        <v>10102</v>
      </c>
      <c r="B1598">
        <v>1</v>
      </c>
      <c r="C1598" t="s">
        <v>9618</v>
      </c>
      <c r="D1598" t="s">
        <v>20</v>
      </c>
      <c r="E1598" t="s">
        <v>20</v>
      </c>
      <c r="F1598" t="s">
        <v>12817</v>
      </c>
      <c r="G1598">
        <v>866</v>
      </c>
      <c r="L1598">
        <v>9</v>
      </c>
      <c r="M1598">
        <v>1</v>
      </c>
      <c r="N1598">
        <v>8.25</v>
      </c>
      <c r="O1598">
        <v>10</v>
      </c>
      <c r="P1598">
        <v>0</v>
      </c>
      <c r="Q1598">
        <v>25</v>
      </c>
      <c r="R1598">
        <v>28</v>
      </c>
    </row>
    <row r="1599" spans="1:18">
      <c r="A1599" t="s">
        <v>10105</v>
      </c>
      <c r="B1599">
        <v>1</v>
      </c>
      <c r="C1599" t="s">
        <v>9618</v>
      </c>
      <c r="D1599" t="s">
        <v>20</v>
      </c>
      <c r="E1599" t="s">
        <v>20</v>
      </c>
      <c r="F1599" t="s">
        <v>12817</v>
      </c>
      <c r="G1599">
        <v>866</v>
      </c>
      <c r="L1599">
        <v>9</v>
      </c>
      <c r="M1599">
        <v>1</v>
      </c>
      <c r="N1599">
        <v>8.25</v>
      </c>
      <c r="O1599">
        <v>10</v>
      </c>
      <c r="P1599">
        <v>0</v>
      </c>
      <c r="Q1599">
        <v>39</v>
      </c>
      <c r="R1599">
        <v>36</v>
      </c>
    </row>
    <row r="1600" spans="1:18">
      <c r="A1600" t="s">
        <v>10108</v>
      </c>
      <c r="B1600">
        <v>1</v>
      </c>
      <c r="C1600" t="s">
        <v>9618</v>
      </c>
      <c r="D1600" t="s">
        <v>20</v>
      </c>
      <c r="E1600" t="s">
        <v>20</v>
      </c>
      <c r="F1600" t="s">
        <v>12817</v>
      </c>
      <c r="G1600">
        <v>866</v>
      </c>
      <c r="L1600">
        <v>9</v>
      </c>
      <c r="M1600">
        <v>1</v>
      </c>
      <c r="N1600">
        <v>8.25</v>
      </c>
      <c r="O1600">
        <v>10</v>
      </c>
      <c r="P1600">
        <v>0</v>
      </c>
      <c r="Q1600">
        <v>10</v>
      </c>
      <c r="R1600">
        <v>12</v>
      </c>
    </row>
    <row r="1601" spans="1:18">
      <c r="A1601" t="s">
        <v>1141</v>
      </c>
      <c r="B1601">
        <v>1</v>
      </c>
      <c r="C1601" t="s">
        <v>1143</v>
      </c>
      <c r="D1601" t="s">
        <v>20</v>
      </c>
      <c r="E1601" t="s">
        <v>20</v>
      </c>
      <c r="F1601" t="s">
        <v>12817</v>
      </c>
      <c r="G1601">
        <v>866</v>
      </c>
      <c r="L1601">
        <v>9</v>
      </c>
      <c r="M1601">
        <v>1</v>
      </c>
      <c r="N1601">
        <v>8.25</v>
      </c>
      <c r="O1601">
        <v>10</v>
      </c>
      <c r="P1601">
        <v>0</v>
      </c>
      <c r="Q1601">
        <v>39</v>
      </c>
      <c r="R1601">
        <v>36</v>
      </c>
    </row>
    <row r="1602" spans="1:18">
      <c r="A1602" t="s">
        <v>1144</v>
      </c>
      <c r="B1602">
        <v>1</v>
      </c>
      <c r="C1602" t="s">
        <v>1045</v>
      </c>
      <c r="D1602" t="s">
        <v>20</v>
      </c>
      <c r="E1602" t="s">
        <v>20</v>
      </c>
      <c r="F1602" t="s">
        <v>12817</v>
      </c>
      <c r="G1602">
        <v>866</v>
      </c>
      <c r="L1602">
        <v>9</v>
      </c>
      <c r="M1602">
        <v>1</v>
      </c>
      <c r="N1602">
        <v>8.25</v>
      </c>
      <c r="O1602">
        <v>10</v>
      </c>
      <c r="P1602">
        <v>0</v>
      </c>
      <c r="Q1602">
        <v>25</v>
      </c>
      <c r="R1602">
        <v>28</v>
      </c>
    </row>
    <row r="1603" spans="1:18">
      <c r="A1603" t="s">
        <v>1043</v>
      </c>
      <c r="B1603">
        <v>1</v>
      </c>
      <c r="C1603" t="s">
        <v>1045</v>
      </c>
      <c r="D1603" t="s">
        <v>20</v>
      </c>
      <c r="E1603" t="s">
        <v>20</v>
      </c>
      <c r="F1603" t="s">
        <v>12817</v>
      </c>
      <c r="G1603">
        <v>866</v>
      </c>
      <c r="L1603">
        <v>36</v>
      </c>
      <c r="M1603">
        <v>2</v>
      </c>
      <c r="N1603">
        <v>8.25</v>
      </c>
      <c r="O1603">
        <v>10</v>
      </c>
      <c r="P1603">
        <v>0</v>
      </c>
      <c r="Q1603">
        <v>10</v>
      </c>
      <c r="R1603">
        <v>12</v>
      </c>
    </row>
    <row r="1604" spans="1:18">
      <c r="A1604" t="s">
        <v>10660</v>
      </c>
      <c r="B1604">
        <v>1</v>
      </c>
      <c r="C1604" t="s">
        <v>10391</v>
      </c>
      <c r="D1604" t="s">
        <v>20</v>
      </c>
      <c r="E1604" t="s">
        <v>20</v>
      </c>
      <c r="F1604" t="s">
        <v>12819</v>
      </c>
      <c r="G1604">
        <v>879</v>
      </c>
      <c r="H1604" t="s">
        <v>72</v>
      </c>
      <c r="I1604">
        <v>52</v>
      </c>
      <c r="J1604" t="s">
        <v>72</v>
      </c>
      <c r="K1604">
        <v>38</v>
      </c>
      <c r="L1604">
        <v>9</v>
      </c>
      <c r="M1604">
        <v>1</v>
      </c>
      <c r="N1604">
        <v>8.25</v>
      </c>
      <c r="O1604">
        <v>10</v>
      </c>
      <c r="P1604">
        <v>0</v>
      </c>
      <c r="Q1604">
        <v>52</v>
      </c>
      <c r="R1604">
        <v>21</v>
      </c>
    </row>
    <row r="1605" spans="1:18">
      <c r="A1605" t="s">
        <v>10662</v>
      </c>
      <c r="B1605">
        <v>1</v>
      </c>
      <c r="C1605" t="s">
        <v>10391</v>
      </c>
      <c r="D1605" t="s">
        <v>20</v>
      </c>
      <c r="E1605" t="s">
        <v>20</v>
      </c>
      <c r="F1605" t="s">
        <v>12819</v>
      </c>
      <c r="G1605">
        <v>879</v>
      </c>
      <c r="H1605" t="s">
        <v>72</v>
      </c>
      <c r="J1605" t="s">
        <v>72</v>
      </c>
      <c r="L1605">
        <v>9</v>
      </c>
      <c r="M1605">
        <v>1</v>
      </c>
      <c r="N1605">
        <v>8.25</v>
      </c>
      <c r="O1605">
        <v>10</v>
      </c>
      <c r="P1605">
        <v>0</v>
      </c>
      <c r="Q1605">
        <v>66</v>
      </c>
      <c r="R1605">
        <v>26</v>
      </c>
    </row>
    <row r="1606" spans="1:18">
      <c r="A1606" t="s">
        <v>10664</v>
      </c>
      <c r="B1606">
        <v>1</v>
      </c>
      <c r="C1606" t="s">
        <v>10391</v>
      </c>
      <c r="D1606" t="s">
        <v>20</v>
      </c>
      <c r="E1606" t="s">
        <v>20</v>
      </c>
      <c r="F1606" t="s">
        <v>12819</v>
      </c>
      <c r="G1606">
        <v>879</v>
      </c>
      <c r="H1606" t="s">
        <v>72</v>
      </c>
      <c r="I1606">
        <v>60</v>
      </c>
      <c r="J1606" t="s">
        <v>72</v>
      </c>
      <c r="K1606">
        <v>38</v>
      </c>
      <c r="L1606">
        <v>9</v>
      </c>
      <c r="M1606">
        <v>1</v>
      </c>
      <c r="N1606">
        <v>8.25</v>
      </c>
      <c r="O1606">
        <v>10</v>
      </c>
      <c r="P1606">
        <v>0</v>
      </c>
      <c r="Q1606">
        <v>93</v>
      </c>
      <c r="R1606">
        <v>49</v>
      </c>
    </row>
    <row r="1607" spans="1:18">
      <c r="A1607" t="s">
        <v>10666</v>
      </c>
      <c r="B1607">
        <v>1</v>
      </c>
      <c r="C1607" t="s">
        <v>10391</v>
      </c>
      <c r="D1607" t="s">
        <v>20</v>
      </c>
      <c r="E1607" t="s">
        <v>20</v>
      </c>
      <c r="F1607" t="s">
        <v>12819</v>
      </c>
      <c r="G1607">
        <v>879</v>
      </c>
      <c r="H1607" t="s">
        <v>72</v>
      </c>
      <c r="J1607" t="s">
        <v>72</v>
      </c>
      <c r="L1607">
        <v>9</v>
      </c>
      <c r="M1607">
        <v>1</v>
      </c>
      <c r="N1607">
        <v>8.25</v>
      </c>
      <c r="O1607">
        <v>10</v>
      </c>
      <c r="P1607">
        <v>0</v>
      </c>
      <c r="Q1607">
        <v>61</v>
      </c>
      <c r="R1607">
        <v>27</v>
      </c>
    </row>
    <row r="1608" spans="1:18">
      <c r="A1608" t="s">
        <v>718</v>
      </c>
      <c r="B1608">
        <v>1</v>
      </c>
      <c r="C1608" t="s">
        <v>720</v>
      </c>
      <c r="D1608" t="s">
        <v>20</v>
      </c>
      <c r="E1608" t="s">
        <v>1511</v>
      </c>
      <c r="F1608" t="s">
        <v>12820</v>
      </c>
      <c r="G1608">
        <v>891</v>
      </c>
      <c r="H1608" t="s">
        <v>153</v>
      </c>
      <c r="I1608">
        <v>137</v>
      </c>
      <c r="J1608" t="s">
        <v>153</v>
      </c>
      <c r="K1608">
        <v>48</v>
      </c>
      <c r="L1608">
        <v>9</v>
      </c>
      <c r="M1608">
        <v>1</v>
      </c>
      <c r="N1608">
        <v>11</v>
      </c>
      <c r="O1608">
        <v>8.25</v>
      </c>
      <c r="P1608">
        <v>0</v>
      </c>
      <c r="Q1608">
        <v>175</v>
      </c>
      <c r="R1608">
        <v>62</v>
      </c>
    </row>
    <row r="1609" spans="1:18">
      <c r="A1609" t="s">
        <v>5854</v>
      </c>
      <c r="B1609">
        <v>1</v>
      </c>
      <c r="C1609" t="s">
        <v>611</v>
      </c>
      <c r="D1609" t="s">
        <v>20</v>
      </c>
      <c r="E1609" t="s">
        <v>20</v>
      </c>
      <c r="F1609" t="s">
        <v>12821</v>
      </c>
      <c r="G1609">
        <v>538</v>
      </c>
      <c r="H1609" t="s">
        <v>301</v>
      </c>
      <c r="I1609">
        <v>50</v>
      </c>
      <c r="J1609" t="s">
        <v>301</v>
      </c>
      <c r="K1609">
        <v>47</v>
      </c>
      <c r="L1609">
        <v>9</v>
      </c>
      <c r="M1609">
        <v>1</v>
      </c>
      <c r="N1609">
        <v>11</v>
      </c>
      <c r="O1609">
        <v>8.25</v>
      </c>
      <c r="P1609">
        <v>0</v>
      </c>
      <c r="Q1609">
        <v>54</v>
      </c>
      <c r="R1609">
        <v>63</v>
      </c>
    </row>
    <row r="1610" spans="1:18">
      <c r="A1610" t="s">
        <v>8771</v>
      </c>
      <c r="B1610">
        <v>1</v>
      </c>
      <c r="C1610" t="s">
        <v>611</v>
      </c>
      <c r="D1610" t="s">
        <v>20</v>
      </c>
      <c r="E1610" t="s">
        <v>20</v>
      </c>
      <c r="F1610" t="s">
        <v>12821</v>
      </c>
      <c r="G1610">
        <v>538</v>
      </c>
      <c r="H1610" t="s">
        <v>301</v>
      </c>
      <c r="I1610">
        <v>50</v>
      </c>
      <c r="J1610" t="s">
        <v>301</v>
      </c>
      <c r="K1610">
        <v>40</v>
      </c>
      <c r="L1610">
        <v>9</v>
      </c>
      <c r="M1610">
        <v>1</v>
      </c>
      <c r="N1610">
        <v>11</v>
      </c>
      <c r="O1610">
        <v>8.25</v>
      </c>
      <c r="P1610">
        <v>0</v>
      </c>
      <c r="Q1610">
        <v>54</v>
      </c>
      <c r="R1610">
        <v>63</v>
      </c>
    </row>
    <row r="1611" spans="1:18">
      <c r="A1611" t="s">
        <v>609</v>
      </c>
      <c r="B1611">
        <v>1</v>
      </c>
      <c r="C1611" t="s">
        <v>611</v>
      </c>
      <c r="D1611" t="s">
        <v>20</v>
      </c>
      <c r="E1611" t="s">
        <v>20</v>
      </c>
      <c r="F1611" t="s">
        <v>12821</v>
      </c>
      <c r="G1611">
        <v>538</v>
      </c>
      <c r="H1611" t="s">
        <v>301</v>
      </c>
      <c r="I1611">
        <v>56</v>
      </c>
      <c r="J1611" t="s">
        <v>301</v>
      </c>
      <c r="K1611">
        <v>50</v>
      </c>
      <c r="L1611">
        <v>9</v>
      </c>
      <c r="M1611">
        <v>1</v>
      </c>
      <c r="N1611">
        <v>11</v>
      </c>
      <c r="O1611">
        <v>8.25</v>
      </c>
      <c r="P1611">
        <v>0</v>
      </c>
      <c r="Q1611">
        <v>54</v>
      </c>
      <c r="R1611">
        <v>63</v>
      </c>
    </row>
    <row r="1612" spans="1:18">
      <c r="A1612" t="s">
        <v>11144</v>
      </c>
      <c r="B1612">
        <v>1</v>
      </c>
      <c r="C1612" t="s">
        <v>516</v>
      </c>
      <c r="D1612" t="s">
        <v>20</v>
      </c>
      <c r="E1612" t="s">
        <v>20</v>
      </c>
      <c r="F1612" t="s">
        <v>12822</v>
      </c>
      <c r="G1612">
        <v>906</v>
      </c>
      <c r="L1612">
        <v>9</v>
      </c>
      <c r="M1612">
        <v>1</v>
      </c>
      <c r="N1612">
        <v>8.25</v>
      </c>
      <c r="O1612">
        <v>10</v>
      </c>
      <c r="P1612">
        <v>0</v>
      </c>
      <c r="Q1612">
        <v>93</v>
      </c>
      <c r="R1612">
        <v>49</v>
      </c>
    </row>
    <row r="1613" spans="1:18">
      <c r="A1613" t="s">
        <v>514</v>
      </c>
      <c r="B1613">
        <v>1</v>
      </c>
      <c r="C1613" t="s">
        <v>516</v>
      </c>
      <c r="D1613" t="s">
        <v>20</v>
      </c>
      <c r="E1613" t="s">
        <v>20</v>
      </c>
      <c r="F1613" t="s">
        <v>12822</v>
      </c>
      <c r="G1613">
        <v>906</v>
      </c>
      <c r="L1613">
        <v>9</v>
      </c>
      <c r="M1613">
        <v>1</v>
      </c>
      <c r="N1613">
        <v>8.25</v>
      </c>
      <c r="O1613">
        <v>10</v>
      </c>
      <c r="P1613">
        <v>0</v>
      </c>
      <c r="Q1613">
        <v>66</v>
      </c>
      <c r="R1613">
        <v>26</v>
      </c>
    </row>
    <row r="1614" spans="1:18">
      <c r="A1614" t="s">
        <v>11148</v>
      </c>
      <c r="B1614">
        <v>1</v>
      </c>
      <c r="C1614" t="s">
        <v>516</v>
      </c>
      <c r="D1614" t="s">
        <v>20</v>
      </c>
      <c r="E1614" t="s">
        <v>20</v>
      </c>
      <c r="F1614" t="s">
        <v>12822</v>
      </c>
      <c r="G1614">
        <v>906</v>
      </c>
      <c r="L1614">
        <v>9</v>
      </c>
      <c r="M1614">
        <v>1</v>
      </c>
      <c r="N1614">
        <v>8.25</v>
      </c>
      <c r="O1614">
        <v>10</v>
      </c>
      <c r="P1614">
        <v>0</v>
      </c>
      <c r="Q1614">
        <v>52</v>
      </c>
      <c r="R1614">
        <v>21</v>
      </c>
    </row>
    <row r="1615" spans="1:18">
      <c r="A1615" t="s">
        <v>693</v>
      </c>
      <c r="B1615">
        <v>1</v>
      </c>
      <c r="C1615" t="s">
        <v>516</v>
      </c>
      <c r="D1615" t="s">
        <v>20</v>
      </c>
      <c r="E1615" t="s">
        <v>20</v>
      </c>
      <c r="F1615" t="s">
        <v>12822</v>
      </c>
      <c r="G1615">
        <v>906</v>
      </c>
      <c r="L1615">
        <v>9</v>
      </c>
      <c r="M1615">
        <v>1</v>
      </c>
      <c r="N1615">
        <v>8.25</v>
      </c>
      <c r="O1615">
        <v>10</v>
      </c>
      <c r="P1615">
        <v>0</v>
      </c>
      <c r="Q1615">
        <v>61</v>
      </c>
      <c r="R1615">
        <v>27</v>
      </c>
    </row>
    <row r="1616" spans="1:18">
      <c r="A1616" t="s">
        <v>9608</v>
      </c>
      <c r="B1616">
        <v>1</v>
      </c>
      <c r="C1616" t="s">
        <v>3699</v>
      </c>
      <c r="D1616" t="s">
        <v>20</v>
      </c>
      <c r="E1616" t="s">
        <v>20</v>
      </c>
      <c r="F1616" t="s">
        <v>13072</v>
      </c>
      <c r="G1616">
        <v>648</v>
      </c>
      <c r="H1616" t="s">
        <v>72</v>
      </c>
      <c r="J1616" t="s">
        <v>187</v>
      </c>
      <c r="K1616">
        <v>27</v>
      </c>
      <c r="L1616">
        <v>4</v>
      </c>
      <c r="M1616">
        <v>1</v>
      </c>
      <c r="N1616">
        <v>13</v>
      </c>
      <c r="O1616">
        <v>6.6</v>
      </c>
      <c r="P1616">
        <v>0</v>
      </c>
      <c r="Q1616">
        <v>87</v>
      </c>
      <c r="R1616">
        <v>195</v>
      </c>
    </row>
    <row r="1617" spans="1:18">
      <c r="A1617" t="s">
        <v>9611</v>
      </c>
      <c r="B1617">
        <v>1</v>
      </c>
      <c r="C1617" t="s">
        <v>3699</v>
      </c>
      <c r="D1617" t="s">
        <v>20</v>
      </c>
      <c r="E1617" t="s">
        <v>20</v>
      </c>
      <c r="F1617" t="s">
        <v>13072</v>
      </c>
      <c r="G1617">
        <v>648</v>
      </c>
      <c r="H1617" t="s">
        <v>72</v>
      </c>
      <c r="J1617" t="s">
        <v>187</v>
      </c>
      <c r="L1617">
        <v>4</v>
      </c>
      <c r="M1617">
        <v>1</v>
      </c>
      <c r="N1617">
        <v>13</v>
      </c>
      <c r="O1617">
        <v>6.6</v>
      </c>
      <c r="P1617">
        <v>0</v>
      </c>
      <c r="Q1617">
        <v>85</v>
      </c>
      <c r="R1617">
        <v>194</v>
      </c>
    </row>
    <row r="1618" spans="1:18">
      <c r="A1618" t="s">
        <v>9614</v>
      </c>
      <c r="B1618">
        <v>1</v>
      </c>
      <c r="C1618" t="s">
        <v>3699</v>
      </c>
      <c r="D1618" t="s">
        <v>20</v>
      </c>
      <c r="E1618" t="s">
        <v>20</v>
      </c>
      <c r="F1618" t="s">
        <v>13072</v>
      </c>
      <c r="G1618">
        <v>648</v>
      </c>
      <c r="H1618" t="s">
        <v>72</v>
      </c>
      <c r="J1618" t="s">
        <v>187</v>
      </c>
      <c r="L1618">
        <v>4</v>
      </c>
      <c r="M1618">
        <v>1</v>
      </c>
      <c r="N1618">
        <v>13</v>
      </c>
      <c r="O1618">
        <v>6.6</v>
      </c>
      <c r="P1618">
        <v>0</v>
      </c>
      <c r="Q1618">
        <v>79</v>
      </c>
      <c r="R1618">
        <v>181</v>
      </c>
    </row>
    <row r="1619" spans="1:18">
      <c r="A1619" t="s">
        <v>12100</v>
      </c>
      <c r="B1619">
        <v>1</v>
      </c>
      <c r="C1619" t="s">
        <v>3699</v>
      </c>
      <c r="D1619" t="s">
        <v>20</v>
      </c>
      <c r="E1619" t="s">
        <v>20</v>
      </c>
      <c r="F1619" t="s">
        <v>13072</v>
      </c>
      <c r="G1619">
        <v>648</v>
      </c>
      <c r="H1619" t="s">
        <v>72</v>
      </c>
      <c r="J1619" t="s">
        <v>187</v>
      </c>
      <c r="L1619">
        <v>4</v>
      </c>
      <c r="M1619">
        <v>1</v>
      </c>
      <c r="N1619">
        <v>13</v>
      </c>
      <c r="O1619">
        <v>6.6</v>
      </c>
      <c r="P1619">
        <v>0</v>
      </c>
      <c r="Q1619">
        <v>78</v>
      </c>
      <c r="R1619">
        <v>180</v>
      </c>
    </row>
    <row r="1620" spans="1:18">
      <c r="A1620" t="s">
        <v>2509</v>
      </c>
      <c r="B1620">
        <v>2</v>
      </c>
      <c r="C1620" t="s">
        <v>2510</v>
      </c>
      <c r="D1620" t="s">
        <v>20</v>
      </c>
      <c r="E1620" t="s">
        <v>20</v>
      </c>
      <c r="F1620" t="s">
        <v>12823</v>
      </c>
      <c r="G1620">
        <v>646</v>
      </c>
      <c r="H1620" t="s">
        <v>72</v>
      </c>
      <c r="I1620">
        <v>60</v>
      </c>
      <c r="J1620" t="s">
        <v>187</v>
      </c>
      <c r="L1620">
        <v>4</v>
      </c>
      <c r="M1620">
        <v>1</v>
      </c>
      <c r="N1620">
        <v>10</v>
      </c>
      <c r="O1620">
        <v>9.4</v>
      </c>
      <c r="P1620">
        <v>0</v>
      </c>
      <c r="Q1620">
        <v>137</v>
      </c>
      <c r="R1620">
        <v>238</v>
      </c>
    </row>
    <row r="1621" spans="1:18">
      <c r="A1621" t="s">
        <v>3285</v>
      </c>
      <c r="B1621">
        <v>1</v>
      </c>
      <c r="C1621" t="s">
        <v>3283</v>
      </c>
      <c r="D1621" t="s">
        <v>20</v>
      </c>
      <c r="E1621" t="s">
        <v>20</v>
      </c>
      <c r="F1621" t="s">
        <v>13073</v>
      </c>
      <c r="G1621">
        <v>647</v>
      </c>
      <c r="H1621" t="s">
        <v>72</v>
      </c>
      <c r="J1621" t="s">
        <v>187</v>
      </c>
      <c r="K1621">
        <v>35</v>
      </c>
      <c r="L1621">
        <v>6</v>
      </c>
      <c r="M1621">
        <v>1</v>
      </c>
      <c r="N1621">
        <v>8.25</v>
      </c>
      <c r="O1621">
        <v>7.4</v>
      </c>
      <c r="P1621">
        <v>0</v>
      </c>
      <c r="Q1621">
        <v>64</v>
      </c>
      <c r="R1621">
        <v>114</v>
      </c>
    </row>
    <row r="1622" spans="1:18">
      <c r="A1622" t="s">
        <v>7152</v>
      </c>
      <c r="B1622">
        <v>1</v>
      </c>
      <c r="C1622" t="s">
        <v>7153</v>
      </c>
      <c r="D1622" t="s">
        <v>1511</v>
      </c>
      <c r="E1622" t="s">
        <v>1511</v>
      </c>
      <c r="F1622" t="s">
        <v>12824</v>
      </c>
      <c r="G1622">
        <v>711</v>
      </c>
      <c r="J1622" t="s">
        <v>337</v>
      </c>
      <c r="K1622">
        <v>116</v>
      </c>
      <c r="L1622">
        <v>1</v>
      </c>
      <c r="M1622">
        <v>1</v>
      </c>
      <c r="N1622">
        <v>11.594</v>
      </c>
      <c r="O1622">
        <v>6.3</v>
      </c>
      <c r="P1622">
        <v>0</v>
      </c>
      <c r="Q1622">
        <v>168</v>
      </c>
      <c r="R1622">
        <v>372</v>
      </c>
    </row>
    <row r="1623" spans="1:18">
      <c r="A1623" t="s">
        <v>2688</v>
      </c>
      <c r="B1623">
        <v>1</v>
      </c>
      <c r="C1623" t="s">
        <v>2689</v>
      </c>
      <c r="D1623" t="s">
        <v>20</v>
      </c>
      <c r="E1623" t="s">
        <v>20</v>
      </c>
      <c r="F1623" t="s">
        <v>12826</v>
      </c>
      <c r="G1623">
        <v>701</v>
      </c>
      <c r="H1623" t="s">
        <v>337</v>
      </c>
      <c r="I1623">
        <v>138</v>
      </c>
      <c r="J1623" t="s">
        <v>337</v>
      </c>
      <c r="K1623">
        <v>73</v>
      </c>
      <c r="L1623">
        <v>24</v>
      </c>
      <c r="M1623">
        <v>1</v>
      </c>
      <c r="N1623">
        <v>8.25</v>
      </c>
      <c r="O1623">
        <v>10</v>
      </c>
      <c r="P1623">
        <v>90</v>
      </c>
      <c r="Q1623">
        <v>8</v>
      </c>
      <c r="R1623">
        <v>19</v>
      </c>
    </row>
    <row r="1624" spans="1:18">
      <c r="A1624" t="s">
        <v>2692</v>
      </c>
      <c r="B1624">
        <v>1</v>
      </c>
      <c r="C1624" t="s">
        <v>2689</v>
      </c>
      <c r="D1624" t="s">
        <v>20</v>
      </c>
      <c r="E1624" t="s">
        <v>20</v>
      </c>
      <c r="F1624" t="s">
        <v>12826</v>
      </c>
      <c r="G1624">
        <v>701</v>
      </c>
      <c r="H1624" t="s">
        <v>337</v>
      </c>
      <c r="I1624">
        <v>60</v>
      </c>
      <c r="J1624" t="s">
        <v>337</v>
      </c>
      <c r="K1624">
        <v>61</v>
      </c>
      <c r="L1624">
        <v>24</v>
      </c>
      <c r="M1624">
        <v>1</v>
      </c>
      <c r="N1624">
        <v>8.25</v>
      </c>
      <c r="O1624">
        <v>10</v>
      </c>
      <c r="P1624">
        <v>90</v>
      </c>
      <c r="Q1624">
        <v>7</v>
      </c>
      <c r="R1624">
        <v>15</v>
      </c>
    </row>
    <row r="1625" spans="1:18">
      <c r="A1625" t="s">
        <v>2694</v>
      </c>
      <c r="B1625">
        <v>1</v>
      </c>
      <c r="C1625" t="s">
        <v>2689</v>
      </c>
      <c r="D1625" t="s">
        <v>20</v>
      </c>
      <c r="E1625" t="s">
        <v>20</v>
      </c>
      <c r="F1625" t="s">
        <v>12826</v>
      </c>
      <c r="G1625">
        <v>701</v>
      </c>
      <c r="H1625" t="s">
        <v>337</v>
      </c>
      <c r="I1625">
        <v>140</v>
      </c>
      <c r="J1625" t="s">
        <v>337</v>
      </c>
      <c r="K1625">
        <v>29</v>
      </c>
      <c r="L1625">
        <v>24</v>
      </c>
      <c r="M1625">
        <v>1</v>
      </c>
      <c r="N1625">
        <v>8.25</v>
      </c>
      <c r="O1625">
        <v>10</v>
      </c>
      <c r="P1625">
        <v>90</v>
      </c>
      <c r="Q1625">
        <v>11</v>
      </c>
      <c r="R1625">
        <v>19</v>
      </c>
    </row>
    <row r="1626" spans="1:18">
      <c r="A1626" t="s">
        <v>2696</v>
      </c>
      <c r="B1626">
        <v>1</v>
      </c>
      <c r="C1626" t="s">
        <v>2697</v>
      </c>
      <c r="D1626" t="s">
        <v>20</v>
      </c>
      <c r="E1626" t="s">
        <v>20</v>
      </c>
      <c r="F1626" t="s">
        <v>12826</v>
      </c>
      <c r="G1626">
        <v>701</v>
      </c>
      <c r="H1626" t="s">
        <v>337</v>
      </c>
      <c r="I1626">
        <v>75</v>
      </c>
      <c r="J1626" t="s">
        <v>337</v>
      </c>
      <c r="K1626">
        <v>45</v>
      </c>
      <c r="L1626">
        <v>12</v>
      </c>
      <c r="M1626">
        <v>1</v>
      </c>
      <c r="N1626">
        <v>8.25</v>
      </c>
      <c r="O1626">
        <v>10</v>
      </c>
      <c r="P1626">
        <v>270</v>
      </c>
      <c r="Q1626">
        <v>10</v>
      </c>
      <c r="R1626">
        <v>17</v>
      </c>
    </row>
    <row r="1627" spans="1:18">
      <c r="A1627" t="s">
        <v>2700</v>
      </c>
      <c r="B1627">
        <v>1</v>
      </c>
      <c r="C1627" t="s">
        <v>2697</v>
      </c>
      <c r="D1627" t="s">
        <v>20</v>
      </c>
      <c r="E1627" t="s">
        <v>20</v>
      </c>
      <c r="F1627" t="s">
        <v>12826</v>
      </c>
      <c r="G1627">
        <v>701</v>
      </c>
      <c r="H1627" t="s">
        <v>337</v>
      </c>
      <c r="I1627">
        <v>80</v>
      </c>
      <c r="J1627" t="s">
        <v>337</v>
      </c>
      <c r="K1627">
        <v>40</v>
      </c>
      <c r="L1627">
        <v>12</v>
      </c>
      <c r="M1627">
        <v>1</v>
      </c>
      <c r="N1627">
        <v>8.25</v>
      </c>
      <c r="O1627">
        <v>10</v>
      </c>
      <c r="P1627">
        <v>270</v>
      </c>
      <c r="Q1627">
        <v>14</v>
      </c>
      <c r="R1627">
        <v>16</v>
      </c>
    </row>
    <row r="1628" spans="1:18">
      <c r="A1628" t="s">
        <v>2703</v>
      </c>
      <c r="B1628">
        <v>1</v>
      </c>
      <c r="C1628" t="s">
        <v>2697</v>
      </c>
      <c r="D1628" t="s">
        <v>20</v>
      </c>
      <c r="E1628" t="s">
        <v>20</v>
      </c>
      <c r="F1628" t="s">
        <v>12826</v>
      </c>
      <c r="G1628">
        <v>701</v>
      </c>
      <c r="H1628" t="s">
        <v>337</v>
      </c>
      <c r="I1628">
        <v>80</v>
      </c>
      <c r="J1628" t="s">
        <v>337</v>
      </c>
      <c r="K1628">
        <v>40</v>
      </c>
      <c r="L1628">
        <v>12</v>
      </c>
      <c r="M1628">
        <v>1</v>
      </c>
      <c r="N1628">
        <v>8.25</v>
      </c>
      <c r="O1628">
        <v>10</v>
      </c>
      <c r="P1628">
        <v>270</v>
      </c>
      <c r="Q1628">
        <v>14</v>
      </c>
      <c r="R1628">
        <v>17</v>
      </c>
    </row>
    <row r="1629" spans="1:18">
      <c r="A1629" t="s">
        <v>9292</v>
      </c>
      <c r="B1629">
        <v>1</v>
      </c>
      <c r="C1629" t="s">
        <v>2689</v>
      </c>
      <c r="D1629" t="s">
        <v>20</v>
      </c>
      <c r="E1629" t="s">
        <v>20</v>
      </c>
      <c r="F1629" t="s">
        <v>12828</v>
      </c>
      <c r="G1629">
        <v>793</v>
      </c>
      <c r="H1629" t="s">
        <v>337</v>
      </c>
      <c r="I1629">
        <v>96</v>
      </c>
      <c r="J1629" t="s">
        <v>337</v>
      </c>
      <c r="K1629">
        <v>81</v>
      </c>
      <c r="L1629">
        <v>24</v>
      </c>
      <c r="M1629">
        <v>1</v>
      </c>
      <c r="N1629">
        <v>8.25</v>
      </c>
      <c r="O1629">
        <v>10</v>
      </c>
      <c r="P1629">
        <v>90</v>
      </c>
      <c r="Q1629">
        <v>12</v>
      </c>
      <c r="R1629">
        <v>19</v>
      </c>
    </row>
    <row r="1630" spans="1:18">
      <c r="A1630" t="s">
        <v>9294</v>
      </c>
      <c r="B1630">
        <v>1</v>
      </c>
      <c r="C1630" t="s">
        <v>2689</v>
      </c>
      <c r="D1630" t="s">
        <v>20</v>
      </c>
      <c r="E1630" t="s">
        <v>20</v>
      </c>
      <c r="F1630" t="s">
        <v>12828</v>
      </c>
      <c r="G1630">
        <v>793</v>
      </c>
      <c r="H1630" t="s">
        <v>337</v>
      </c>
      <c r="I1630">
        <v>96</v>
      </c>
      <c r="J1630" t="s">
        <v>337</v>
      </c>
      <c r="K1630">
        <v>81</v>
      </c>
      <c r="L1630">
        <v>24</v>
      </c>
      <c r="M1630">
        <v>1</v>
      </c>
      <c r="N1630">
        <v>8.25</v>
      </c>
      <c r="O1630">
        <v>10</v>
      </c>
      <c r="P1630">
        <v>90</v>
      </c>
      <c r="Q1630">
        <v>13</v>
      </c>
      <c r="R1630">
        <v>19</v>
      </c>
    </row>
    <row r="1631" spans="1:18">
      <c r="A1631" t="s">
        <v>9296</v>
      </c>
      <c r="B1631">
        <v>1</v>
      </c>
      <c r="C1631" t="s">
        <v>2697</v>
      </c>
      <c r="D1631" t="s">
        <v>20</v>
      </c>
      <c r="E1631" t="s">
        <v>20</v>
      </c>
      <c r="F1631" t="s">
        <v>12828</v>
      </c>
      <c r="G1631">
        <v>793</v>
      </c>
      <c r="H1631" t="s">
        <v>337</v>
      </c>
      <c r="J1631" t="s">
        <v>337</v>
      </c>
      <c r="L1631">
        <v>12</v>
      </c>
      <c r="M1631">
        <v>1</v>
      </c>
      <c r="N1631">
        <v>8.25</v>
      </c>
      <c r="O1631">
        <v>10</v>
      </c>
      <c r="P1631">
        <v>270</v>
      </c>
      <c r="Q1631">
        <v>14</v>
      </c>
      <c r="R1631">
        <v>17</v>
      </c>
    </row>
    <row r="1632" spans="1:18">
      <c r="A1632" t="s">
        <v>9298</v>
      </c>
      <c r="B1632">
        <v>1</v>
      </c>
      <c r="C1632" t="s">
        <v>2697</v>
      </c>
      <c r="D1632" t="s">
        <v>20</v>
      </c>
      <c r="E1632" t="s">
        <v>20</v>
      </c>
      <c r="F1632" t="s">
        <v>12828</v>
      </c>
      <c r="G1632">
        <v>793</v>
      </c>
      <c r="H1632" t="s">
        <v>337</v>
      </c>
      <c r="J1632" t="s">
        <v>337</v>
      </c>
      <c r="L1632">
        <v>12</v>
      </c>
      <c r="M1632">
        <v>1</v>
      </c>
      <c r="N1632">
        <v>8.25</v>
      </c>
      <c r="O1632">
        <v>10</v>
      </c>
      <c r="P1632">
        <v>270</v>
      </c>
      <c r="Q1632">
        <v>16</v>
      </c>
      <c r="R1632">
        <v>16</v>
      </c>
    </row>
    <row r="1633" spans="1:18">
      <c r="A1633" t="s">
        <v>9300</v>
      </c>
      <c r="B1633">
        <v>1</v>
      </c>
      <c r="C1633" t="s">
        <v>2697</v>
      </c>
      <c r="D1633" t="s">
        <v>20</v>
      </c>
      <c r="E1633" t="s">
        <v>20</v>
      </c>
      <c r="F1633" t="s">
        <v>12828</v>
      </c>
      <c r="G1633">
        <v>793</v>
      </c>
      <c r="H1633" t="s">
        <v>337</v>
      </c>
      <c r="J1633" t="s">
        <v>337</v>
      </c>
      <c r="L1633">
        <v>12</v>
      </c>
      <c r="M1633">
        <v>1</v>
      </c>
      <c r="N1633">
        <v>8.25</v>
      </c>
      <c r="O1633">
        <v>10</v>
      </c>
      <c r="P1633">
        <v>270</v>
      </c>
      <c r="Q1633">
        <v>16</v>
      </c>
      <c r="R1633">
        <v>17</v>
      </c>
    </row>
    <row r="1634" spans="1:18">
      <c r="A1634" t="s">
        <v>3918</v>
      </c>
      <c r="B1634">
        <v>1</v>
      </c>
      <c r="C1634" t="s">
        <v>1563</v>
      </c>
      <c r="D1634" t="s">
        <v>1511</v>
      </c>
      <c r="E1634" t="s">
        <v>1511</v>
      </c>
      <c r="F1634" t="s">
        <v>13074</v>
      </c>
      <c r="G1634">
        <v>599</v>
      </c>
      <c r="H1634" t="s">
        <v>337</v>
      </c>
      <c r="I1634">
        <v>80</v>
      </c>
      <c r="J1634" t="s">
        <v>337</v>
      </c>
      <c r="K1634">
        <v>136.594</v>
      </c>
      <c r="L1634">
        <v>4</v>
      </c>
      <c r="M1634">
        <v>1</v>
      </c>
      <c r="N1634">
        <v>14</v>
      </c>
      <c r="O1634">
        <v>10</v>
      </c>
      <c r="P1634">
        <v>0</v>
      </c>
      <c r="Q1634">
        <v>53</v>
      </c>
      <c r="R1634">
        <v>197</v>
      </c>
    </row>
    <row r="1635" spans="1:18">
      <c r="A1635" t="s">
        <v>3605</v>
      </c>
      <c r="B1635">
        <v>1</v>
      </c>
      <c r="C1635" t="s">
        <v>3606</v>
      </c>
      <c r="D1635" t="s">
        <v>20</v>
      </c>
      <c r="E1635" t="s">
        <v>20</v>
      </c>
      <c r="F1635" t="s">
        <v>13075</v>
      </c>
      <c r="G1635">
        <v>607</v>
      </c>
      <c r="H1635" t="s">
        <v>337</v>
      </c>
      <c r="I1635">
        <v>20.675</v>
      </c>
      <c r="J1635" t="s">
        <v>337</v>
      </c>
      <c r="K1635">
        <v>28.028</v>
      </c>
      <c r="L1635">
        <v>4</v>
      </c>
      <c r="M1635">
        <v>1</v>
      </c>
      <c r="N1635">
        <v>12</v>
      </c>
      <c r="O1635">
        <v>10</v>
      </c>
      <c r="P1635">
        <v>0</v>
      </c>
      <c r="Q1635">
        <v>11</v>
      </c>
      <c r="R1635">
        <v>39</v>
      </c>
    </row>
    <row r="1636" spans="1:18">
      <c r="A1636" t="s">
        <v>4589</v>
      </c>
      <c r="B1636">
        <v>1</v>
      </c>
      <c r="C1636" t="s">
        <v>4590</v>
      </c>
      <c r="D1636" t="s">
        <v>20</v>
      </c>
      <c r="E1636" t="s">
        <v>20</v>
      </c>
      <c r="F1636" t="s">
        <v>12829</v>
      </c>
      <c r="G1636">
        <v>608</v>
      </c>
      <c r="H1636" t="s">
        <v>337</v>
      </c>
      <c r="L1636">
        <v>4</v>
      </c>
      <c r="M1636">
        <v>1</v>
      </c>
      <c r="N1636">
        <v>14</v>
      </c>
      <c r="O1636">
        <v>10</v>
      </c>
      <c r="P1636">
        <v>0</v>
      </c>
      <c r="Q1636">
        <v>41</v>
      </c>
      <c r="R1636">
        <v>95</v>
      </c>
    </row>
    <row r="1637" spans="1:18">
      <c r="A1637" t="s">
        <v>4961</v>
      </c>
      <c r="B1637">
        <v>1</v>
      </c>
      <c r="C1637" t="s">
        <v>4962</v>
      </c>
      <c r="D1637" t="s">
        <v>20</v>
      </c>
      <c r="E1637" t="s">
        <v>20</v>
      </c>
      <c r="F1637" t="s">
        <v>12829</v>
      </c>
      <c r="G1637">
        <v>608</v>
      </c>
      <c r="H1637" t="s">
        <v>337</v>
      </c>
      <c r="I1637">
        <v>35</v>
      </c>
      <c r="L1637">
        <v>4</v>
      </c>
      <c r="M1637">
        <v>1</v>
      </c>
      <c r="N1637">
        <v>14</v>
      </c>
      <c r="O1637">
        <v>10</v>
      </c>
      <c r="P1637">
        <v>0</v>
      </c>
      <c r="Q1637">
        <v>41</v>
      </c>
      <c r="R1637">
        <v>95</v>
      </c>
    </row>
    <row r="1638" spans="1:18">
      <c r="A1638" t="s">
        <v>6646</v>
      </c>
      <c r="B1638">
        <v>1</v>
      </c>
      <c r="C1638" t="s">
        <v>6647</v>
      </c>
      <c r="D1638" t="s">
        <v>20</v>
      </c>
      <c r="E1638" t="s">
        <v>20</v>
      </c>
      <c r="F1638" t="s">
        <v>12829</v>
      </c>
      <c r="G1638">
        <v>608</v>
      </c>
      <c r="H1638" t="s">
        <v>337</v>
      </c>
      <c r="I1638">
        <v>34</v>
      </c>
      <c r="L1638">
        <v>4</v>
      </c>
      <c r="M1638">
        <v>1</v>
      </c>
      <c r="N1638">
        <v>14</v>
      </c>
      <c r="O1638">
        <v>10</v>
      </c>
      <c r="P1638">
        <v>0</v>
      </c>
      <c r="Q1638">
        <v>41</v>
      </c>
      <c r="R1638">
        <v>95</v>
      </c>
    </row>
    <row r="1639" spans="1:18">
      <c r="A1639" t="s">
        <v>6649</v>
      </c>
      <c r="B1639">
        <v>1</v>
      </c>
      <c r="C1639" t="s">
        <v>6650</v>
      </c>
      <c r="D1639" t="s">
        <v>20</v>
      </c>
      <c r="E1639" t="s">
        <v>20</v>
      </c>
      <c r="F1639" t="s">
        <v>12829</v>
      </c>
      <c r="G1639">
        <v>608</v>
      </c>
      <c r="L1639">
        <v>4</v>
      </c>
      <c r="M1639">
        <v>1</v>
      </c>
      <c r="N1639">
        <v>14</v>
      </c>
      <c r="O1639">
        <v>10</v>
      </c>
      <c r="P1639">
        <v>0</v>
      </c>
      <c r="Q1639">
        <v>34</v>
      </c>
      <c r="R1639">
        <v>92</v>
      </c>
    </row>
    <row r="1640" spans="1:18">
      <c r="A1640" t="s">
        <v>3613</v>
      </c>
      <c r="B1640">
        <v>1</v>
      </c>
      <c r="C1640" t="s">
        <v>3614</v>
      </c>
      <c r="D1640" t="s">
        <v>20</v>
      </c>
      <c r="E1640" t="s">
        <v>20</v>
      </c>
      <c r="F1640" t="s">
        <v>12831</v>
      </c>
      <c r="G1640">
        <v>609</v>
      </c>
      <c r="H1640" t="s">
        <v>337</v>
      </c>
      <c r="I1640">
        <v>75.867</v>
      </c>
      <c r="L1640">
        <v>4</v>
      </c>
      <c r="M1640">
        <v>1</v>
      </c>
      <c r="N1640">
        <v>14</v>
      </c>
      <c r="O1640">
        <v>10</v>
      </c>
      <c r="P1640">
        <v>0</v>
      </c>
      <c r="Q1640">
        <v>116</v>
      </c>
    </row>
    <row r="1641" spans="1:18">
      <c r="A1641" t="s">
        <v>5831</v>
      </c>
      <c r="B1641">
        <v>1</v>
      </c>
      <c r="C1641" t="s">
        <v>3614</v>
      </c>
      <c r="D1641" t="s">
        <v>20</v>
      </c>
      <c r="E1641" t="s">
        <v>20</v>
      </c>
      <c r="F1641" t="s">
        <v>12831</v>
      </c>
      <c r="G1641">
        <v>609</v>
      </c>
      <c r="H1641" t="s">
        <v>337</v>
      </c>
      <c r="L1641">
        <v>4</v>
      </c>
      <c r="M1641">
        <v>1</v>
      </c>
      <c r="N1641">
        <v>14</v>
      </c>
      <c r="O1641">
        <v>10</v>
      </c>
      <c r="P1641">
        <v>0</v>
      </c>
      <c r="Q1641">
        <v>116</v>
      </c>
    </row>
    <row r="1642" spans="1:18">
      <c r="A1642" t="s">
        <v>6186</v>
      </c>
      <c r="B1642">
        <v>1</v>
      </c>
      <c r="C1642" t="s">
        <v>6187</v>
      </c>
      <c r="D1642" t="s">
        <v>20</v>
      </c>
      <c r="E1642" t="s">
        <v>20</v>
      </c>
      <c r="F1642" t="s">
        <v>12831</v>
      </c>
      <c r="G1642">
        <v>609</v>
      </c>
      <c r="H1642" t="s">
        <v>337</v>
      </c>
      <c r="L1642">
        <v>4</v>
      </c>
      <c r="M1642">
        <v>1</v>
      </c>
      <c r="N1642">
        <v>14</v>
      </c>
      <c r="O1642">
        <v>10</v>
      </c>
      <c r="P1642">
        <v>0</v>
      </c>
      <c r="Q1642">
        <v>116</v>
      </c>
    </row>
    <row r="1643" spans="1:18">
      <c r="A1643" t="s">
        <v>6652</v>
      </c>
      <c r="B1643">
        <v>1</v>
      </c>
      <c r="C1643" t="s">
        <v>6653</v>
      </c>
      <c r="D1643" t="s">
        <v>20</v>
      </c>
      <c r="E1643" t="s">
        <v>20</v>
      </c>
      <c r="F1643" t="s">
        <v>12831</v>
      </c>
      <c r="G1643">
        <v>609</v>
      </c>
      <c r="H1643" t="s">
        <v>337</v>
      </c>
      <c r="I1643">
        <v>184</v>
      </c>
      <c r="L1643">
        <v>4</v>
      </c>
      <c r="M1643">
        <v>1</v>
      </c>
      <c r="N1643">
        <v>14</v>
      </c>
      <c r="O1643">
        <v>10</v>
      </c>
      <c r="P1643">
        <v>0</v>
      </c>
      <c r="Q1643">
        <v>166</v>
      </c>
    </row>
    <row r="1644" spans="1:18">
      <c r="A1644" t="s">
        <v>4939</v>
      </c>
      <c r="B1644">
        <v>1</v>
      </c>
      <c r="C1644" t="s">
        <v>4940</v>
      </c>
      <c r="D1644" t="s">
        <v>20</v>
      </c>
      <c r="E1644" t="s">
        <v>20</v>
      </c>
      <c r="F1644" t="s">
        <v>12832</v>
      </c>
      <c r="G1644">
        <v>610</v>
      </c>
      <c r="H1644" t="s">
        <v>224</v>
      </c>
      <c r="I1644">
        <v>75</v>
      </c>
      <c r="L1644">
        <v>35</v>
      </c>
      <c r="M1644">
        <v>1</v>
      </c>
      <c r="N1644">
        <v>12</v>
      </c>
      <c r="O1644">
        <v>10</v>
      </c>
      <c r="P1644">
        <v>0</v>
      </c>
      <c r="Q1644">
        <v>2</v>
      </c>
    </row>
    <row r="1645" spans="1:18">
      <c r="A1645" t="s">
        <v>1538</v>
      </c>
      <c r="B1645">
        <v>3</v>
      </c>
      <c r="D1645" t="s">
        <v>1511</v>
      </c>
      <c r="E1645" t="s">
        <v>1511</v>
      </c>
      <c r="F1645" t="s">
        <v>13076</v>
      </c>
      <c r="G1645">
        <v>611</v>
      </c>
      <c r="H1645" t="s">
        <v>337</v>
      </c>
      <c r="I1645">
        <v>65.897</v>
      </c>
      <c r="J1645" t="s">
        <v>72</v>
      </c>
      <c r="L1645">
        <v>8</v>
      </c>
      <c r="M1645">
        <v>1</v>
      </c>
      <c r="N1645">
        <v>12</v>
      </c>
      <c r="O1645">
        <v>10</v>
      </c>
      <c r="P1645">
        <v>0</v>
      </c>
      <c r="Q1645">
        <v>63</v>
      </c>
      <c r="R1645">
        <v>84</v>
      </c>
    </row>
    <row r="1646" spans="1:18">
      <c r="A1646" t="s">
        <v>1538</v>
      </c>
      <c r="B1646">
        <v>4</v>
      </c>
      <c r="C1646" t="s">
        <v>1541</v>
      </c>
      <c r="D1646" t="s">
        <v>1511</v>
      </c>
      <c r="E1646" t="s">
        <v>1511</v>
      </c>
      <c r="F1646" t="s">
        <v>13076</v>
      </c>
      <c r="G1646">
        <v>611</v>
      </c>
      <c r="H1646" t="s">
        <v>337</v>
      </c>
      <c r="I1646">
        <v>65.568</v>
      </c>
      <c r="J1646" t="s">
        <v>72</v>
      </c>
      <c r="K1646">
        <v>27</v>
      </c>
      <c r="L1646">
        <v>4</v>
      </c>
      <c r="M1646">
        <v>1</v>
      </c>
      <c r="N1646">
        <v>12</v>
      </c>
      <c r="O1646">
        <v>10</v>
      </c>
      <c r="P1646">
        <v>0</v>
      </c>
      <c r="Q1646">
        <v>63</v>
      </c>
      <c r="R1646">
        <v>84</v>
      </c>
    </row>
    <row r="1647" spans="1:18">
      <c r="A1647" t="s">
        <v>1395</v>
      </c>
      <c r="B1647">
        <v>3</v>
      </c>
      <c r="D1647" t="s">
        <v>20</v>
      </c>
      <c r="E1647" t="s">
        <v>1511</v>
      </c>
      <c r="F1647" t="s">
        <v>13077</v>
      </c>
      <c r="G1647">
        <v>612</v>
      </c>
      <c r="H1647" t="s">
        <v>337</v>
      </c>
      <c r="J1647" t="s">
        <v>72</v>
      </c>
      <c r="L1647">
        <v>4</v>
      </c>
      <c r="M1647">
        <v>1</v>
      </c>
      <c r="N1647">
        <v>14</v>
      </c>
      <c r="O1647">
        <v>10</v>
      </c>
      <c r="P1647">
        <v>0</v>
      </c>
      <c r="Q1647">
        <v>53</v>
      </c>
      <c r="R1647">
        <v>92</v>
      </c>
    </row>
    <row r="1648" spans="1:18">
      <c r="A1648" t="s">
        <v>1395</v>
      </c>
      <c r="B1648">
        <v>4</v>
      </c>
      <c r="C1648" t="s">
        <v>1398</v>
      </c>
      <c r="D1648" t="s">
        <v>20</v>
      </c>
      <c r="E1648" t="s">
        <v>1511</v>
      </c>
      <c r="F1648" t="s">
        <v>13077</v>
      </c>
      <c r="G1648">
        <v>612</v>
      </c>
      <c r="H1648" t="s">
        <v>337</v>
      </c>
      <c r="I1648">
        <v>67.268</v>
      </c>
      <c r="J1648" t="s">
        <v>72</v>
      </c>
      <c r="K1648">
        <v>27</v>
      </c>
      <c r="L1648">
        <v>4</v>
      </c>
      <c r="M1648">
        <v>1</v>
      </c>
      <c r="N1648">
        <v>14</v>
      </c>
      <c r="O1648">
        <v>10</v>
      </c>
      <c r="P1648">
        <v>0</v>
      </c>
      <c r="Q1648">
        <v>53</v>
      </c>
      <c r="R1648">
        <v>92</v>
      </c>
    </row>
    <row r="1649" spans="1:18">
      <c r="A1649" t="s">
        <v>1399</v>
      </c>
      <c r="B1649">
        <v>5</v>
      </c>
      <c r="D1649" t="s">
        <v>20</v>
      </c>
      <c r="E1649" t="s">
        <v>1511</v>
      </c>
      <c r="F1649" t="s">
        <v>13077</v>
      </c>
      <c r="G1649">
        <v>612</v>
      </c>
      <c r="H1649" t="s">
        <v>337</v>
      </c>
      <c r="J1649" t="s">
        <v>72</v>
      </c>
      <c r="L1649">
        <v>4</v>
      </c>
      <c r="M1649">
        <v>1</v>
      </c>
      <c r="N1649">
        <v>14</v>
      </c>
      <c r="O1649">
        <v>10</v>
      </c>
      <c r="P1649">
        <v>0</v>
      </c>
      <c r="Q1649">
        <v>60</v>
      </c>
      <c r="R1649">
        <v>105</v>
      </c>
    </row>
    <row r="1650" spans="1:18">
      <c r="A1650" t="s">
        <v>1399</v>
      </c>
      <c r="B1650">
        <v>6</v>
      </c>
      <c r="D1650" t="s">
        <v>20</v>
      </c>
      <c r="E1650" t="s">
        <v>1511</v>
      </c>
      <c r="F1650" t="s">
        <v>13077</v>
      </c>
      <c r="G1650">
        <v>612</v>
      </c>
      <c r="H1650" t="s">
        <v>337</v>
      </c>
      <c r="J1650" t="s">
        <v>72</v>
      </c>
      <c r="L1650">
        <v>4</v>
      </c>
      <c r="M1650">
        <v>1</v>
      </c>
      <c r="N1650">
        <v>14</v>
      </c>
      <c r="O1650">
        <v>10</v>
      </c>
      <c r="P1650">
        <v>0</v>
      </c>
      <c r="Q1650">
        <v>60</v>
      </c>
      <c r="R1650">
        <v>105</v>
      </c>
    </row>
    <row r="1651" spans="1:18">
      <c r="A1651" t="s">
        <v>1399</v>
      </c>
      <c r="B1651">
        <v>7</v>
      </c>
      <c r="C1651" t="s">
        <v>1402</v>
      </c>
      <c r="D1651" t="s">
        <v>20</v>
      </c>
      <c r="E1651" t="s">
        <v>1511</v>
      </c>
      <c r="F1651" t="s">
        <v>13077</v>
      </c>
      <c r="G1651">
        <v>612</v>
      </c>
      <c r="H1651" t="s">
        <v>337</v>
      </c>
      <c r="I1651">
        <v>73.572</v>
      </c>
      <c r="J1651" t="s">
        <v>72</v>
      </c>
      <c r="K1651">
        <v>27</v>
      </c>
      <c r="L1651">
        <v>4</v>
      </c>
      <c r="M1651">
        <v>1</v>
      </c>
      <c r="N1651">
        <v>14</v>
      </c>
      <c r="O1651">
        <v>10</v>
      </c>
      <c r="P1651">
        <v>0</v>
      </c>
      <c r="Q1651">
        <v>59</v>
      </c>
      <c r="R1651">
        <v>105</v>
      </c>
    </row>
    <row r="1652" spans="1:18">
      <c r="A1652" t="s">
        <v>1477</v>
      </c>
      <c r="B1652" t="s">
        <v>1389</v>
      </c>
      <c r="C1652" t="s">
        <v>1478</v>
      </c>
      <c r="D1652" t="s">
        <v>1511</v>
      </c>
      <c r="E1652" t="s">
        <v>1511</v>
      </c>
      <c r="F1652" t="s">
        <v>13078</v>
      </c>
      <c r="G1652">
        <v>613</v>
      </c>
      <c r="H1652" t="s">
        <v>72</v>
      </c>
      <c r="J1652" t="s">
        <v>187</v>
      </c>
      <c r="L1652">
        <v>35</v>
      </c>
      <c r="M1652">
        <v>1</v>
      </c>
      <c r="N1652">
        <v>12</v>
      </c>
      <c r="O1652">
        <v>10</v>
      </c>
      <c r="P1652">
        <v>0</v>
      </c>
      <c r="Q1652">
        <v>2</v>
      </c>
    </row>
    <row r="1653" spans="1:18">
      <c r="A1653" t="s">
        <v>1507</v>
      </c>
      <c r="B1653">
        <v>20</v>
      </c>
      <c r="D1653" t="s">
        <v>1511</v>
      </c>
      <c r="E1653" t="s">
        <v>1511</v>
      </c>
      <c r="F1653" t="s">
        <v>13078</v>
      </c>
      <c r="G1653">
        <v>613</v>
      </c>
      <c r="H1653" t="s">
        <v>337</v>
      </c>
      <c r="I1653">
        <v>27</v>
      </c>
      <c r="J1653" t="s">
        <v>337</v>
      </c>
      <c r="L1653">
        <v>35</v>
      </c>
      <c r="M1653">
        <v>1</v>
      </c>
      <c r="N1653">
        <v>12.01</v>
      </c>
      <c r="O1653">
        <v>10.01</v>
      </c>
      <c r="P1653">
        <v>0</v>
      </c>
      <c r="Q1653">
        <v>2</v>
      </c>
    </row>
    <row r="1654" spans="1:18">
      <c r="A1654" t="s">
        <v>1513</v>
      </c>
      <c r="B1654">
        <v>16</v>
      </c>
      <c r="C1654" t="s">
        <v>1516</v>
      </c>
      <c r="D1654" t="s">
        <v>1511</v>
      </c>
      <c r="E1654" t="s">
        <v>1511</v>
      </c>
      <c r="F1654" t="s">
        <v>13078</v>
      </c>
      <c r="G1654">
        <v>613</v>
      </c>
      <c r="H1654" t="s">
        <v>72</v>
      </c>
      <c r="J1654" t="s">
        <v>337</v>
      </c>
      <c r="L1654">
        <v>35</v>
      </c>
      <c r="M1654">
        <v>1</v>
      </c>
      <c r="N1654">
        <v>12.01</v>
      </c>
      <c r="O1654">
        <v>10.01</v>
      </c>
      <c r="P1654">
        <v>0</v>
      </c>
      <c r="Q1654">
        <v>2</v>
      </c>
    </row>
    <row r="1655" spans="1:18">
      <c r="A1655" t="s">
        <v>1578</v>
      </c>
      <c r="B1655">
        <v>1</v>
      </c>
      <c r="C1655" t="s">
        <v>1562</v>
      </c>
      <c r="D1655" t="s">
        <v>1511</v>
      </c>
      <c r="E1655" t="s">
        <v>1511</v>
      </c>
      <c r="F1655" t="s">
        <v>13078</v>
      </c>
      <c r="G1655">
        <v>613</v>
      </c>
      <c r="H1655" t="s">
        <v>337</v>
      </c>
      <c r="I1655">
        <v>27</v>
      </c>
      <c r="J1655" t="s">
        <v>337</v>
      </c>
      <c r="K1655">
        <v>27</v>
      </c>
      <c r="L1655">
        <v>144</v>
      </c>
      <c r="M1655">
        <v>1</v>
      </c>
      <c r="N1655">
        <v>14</v>
      </c>
      <c r="O1655">
        <v>10</v>
      </c>
      <c r="P1655">
        <v>0</v>
      </c>
      <c r="Q1655">
        <v>1</v>
      </c>
      <c r="R1655">
        <v>5</v>
      </c>
    </row>
    <row r="1656" spans="1:18">
      <c r="A1656" t="s">
        <v>1579</v>
      </c>
      <c r="B1656">
        <v>1</v>
      </c>
      <c r="C1656" t="s">
        <v>1562</v>
      </c>
      <c r="D1656" t="s">
        <v>1511</v>
      </c>
      <c r="E1656" t="s">
        <v>1511</v>
      </c>
      <c r="F1656" t="s">
        <v>13078</v>
      </c>
      <c r="G1656">
        <v>613</v>
      </c>
      <c r="H1656" t="s">
        <v>337</v>
      </c>
      <c r="I1656">
        <v>27</v>
      </c>
      <c r="J1656" t="s">
        <v>337</v>
      </c>
      <c r="K1656">
        <v>27</v>
      </c>
      <c r="L1656">
        <v>144</v>
      </c>
      <c r="M1656">
        <v>1</v>
      </c>
      <c r="N1656">
        <v>14</v>
      </c>
      <c r="O1656">
        <v>10</v>
      </c>
      <c r="P1656">
        <v>0</v>
      </c>
      <c r="Q1656">
        <v>1</v>
      </c>
      <c r="R1656">
        <v>4</v>
      </c>
    </row>
    <row r="1657" spans="1:18">
      <c r="A1657" t="s">
        <v>1561</v>
      </c>
      <c r="B1657">
        <v>1</v>
      </c>
      <c r="C1657" t="s">
        <v>1562</v>
      </c>
      <c r="D1657" t="s">
        <v>1511</v>
      </c>
      <c r="E1657" t="s">
        <v>1511</v>
      </c>
      <c r="F1657" t="s">
        <v>13078</v>
      </c>
      <c r="G1657">
        <v>613</v>
      </c>
      <c r="H1657" t="s">
        <v>337</v>
      </c>
      <c r="I1657">
        <v>27</v>
      </c>
      <c r="J1657" t="s">
        <v>337</v>
      </c>
      <c r="K1657">
        <v>33.673</v>
      </c>
      <c r="L1657">
        <v>144</v>
      </c>
      <c r="M1657">
        <v>1</v>
      </c>
      <c r="N1657">
        <v>14</v>
      </c>
      <c r="O1657">
        <v>10</v>
      </c>
      <c r="P1657">
        <v>0</v>
      </c>
      <c r="Q1657">
        <v>1</v>
      </c>
      <c r="R1657">
        <v>8</v>
      </c>
    </row>
    <row r="1658" spans="1:18">
      <c r="A1658" t="s">
        <v>4339</v>
      </c>
      <c r="B1658">
        <v>1</v>
      </c>
      <c r="C1658" t="s">
        <v>1584</v>
      </c>
      <c r="D1658" t="s">
        <v>1511</v>
      </c>
      <c r="E1658" t="s">
        <v>1511</v>
      </c>
      <c r="F1658" t="s">
        <v>13079</v>
      </c>
      <c r="G1658">
        <v>614</v>
      </c>
      <c r="H1658" t="s">
        <v>337</v>
      </c>
      <c r="I1658">
        <v>67.954</v>
      </c>
      <c r="J1658" t="s">
        <v>72</v>
      </c>
      <c r="L1658">
        <v>4</v>
      </c>
      <c r="M1658">
        <v>1</v>
      </c>
      <c r="N1658">
        <v>14</v>
      </c>
      <c r="O1658">
        <v>10</v>
      </c>
      <c r="P1658">
        <v>0</v>
      </c>
      <c r="Q1658">
        <v>53</v>
      </c>
      <c r="R1658">
        <v>184</v>
      </c>
    </row>
    <row r="1659" spans="1:18">
      <c r="A1659" t="s">
        <v>1342</v>
      </c>
      <c r="B1659">
        <v>8</v>
      </c>
      <c r="C1659" t="s">
        <v>1343</v>
      </c>
      <c r="D1659" t="s">
        <v>1511</v>
      </c>
      <c r="E1659" t="s">
        <v>1511</v>
      </c>
      <c r="F1659" t="s">
        <v>13080</v>
      </c>
      <c r="G1659">
        <v>615</v>
      </c>
      <c r="H1659" t="s">
        <v>72</v>
      </c>
      <c r="J1659" t="s">
        <v>337</v>
      </c>
      <c r="L1659">
        <v>2</v>
      </c>
      <c r="M1659">
        <v>1</v>
      </c>
      <c r="N1659">
        <v>12</v>
      </c>
      <c r="O1659">
        <v>10</v>
      </c>
      <c r="P1659">
        <v>0</v>
      </c>
      <c r="Q1659">
        <v>43</v>
      </c>
    </row>
    <row r="1660" spans="1:18">
      <c r="A1660" t="s">
        <v>1342</v>
      </c>
      <c r="B1660" t="s">
        <v>1346</v>
      </c>
      <c r="D1660" t="s">
        <v>1511</v>
      </c>
      <c r="E1660" t="s">
        <v>1511</v>
      </c>
      <c r="F1660" t="s">
        <v>13080</v>
      </c>
      <c r="G1660">
        <v>615</v>
      </c>
      <c r="H1660" t="s">
        <v>72</v>
      </c>
      <c r="J1660" t="s">
        <v>337</v>
      </c>
      <c r="L1660">
        <v>2</v>
      </c>
      <c r="M1660">
        <v>1</v>
      </c>
      <c r="N1660">
        <v>12</v>
      </c>
      <c r="O1660">
        <v>10</v>
      </c>
      <c r="P1660">
        <v>0</v>
      </c>
      <c r="Q1660">
        <v>43</v>
      </c>
    </row>
    <row r="1661" spans="1:18">
      <c r="A1661" t="s">
        <v>1464</v>
      </c>
      <c r="B1661">
        <v>10</v>
      </c>
      <c r="C1661" t="s">
        <v>1465</v>
      </c>
      <c r="D1661" t="s">
        <v>1511</v>
      </c>
      <c r="E1661" t="s">
        <v>1511</v>
      </c>
      <c r="F1661" t="s">
        <v>13081</v>
      </c>
      <c r="G1661">
        <v>616</v>
      </c>
      <c r="H1661" t="s">
        <v>337</v>
      </c>
      <c r="I1661">
        <v>27</v>
      </c>
      <c r="J1661" t="s">
        <v>337</v>
      </c>
      <c r="K1661">
        <v>54.573</v>
      </c>
      <c r="L1661">
        <v>6</v>
      </c>
      <c r="M1661">
        <v>1</v>
      </c>
      <c r="N1661">
        <v>12</v>
      </c>
      <c r="O1661">
        <v>10</v>
      </c>
      <c r="P1661">
        <v>0</v>
      </c>
      <c r="Q1661">
        <v>6</v>
      </c>
      <c r="R1661">
        <v>45</v>
      </c>
    </row>
    <row r="1662" spans="1:18">
      <c r="A1662" t="s">
        <v>1281</v>
      </c>
      <c r="B1662">
        <v>4</v>
      </c>
      <c r="D1662" t="s">
        <v>20</v>
      </c>
      <c r="E1662" t="s">
        <v>20</v>
      </c>
      <c r="F1662" t="s">
        <v>13082</v>
      </c>
      <c r="G1662">
        <v>600</v>
      </c>
      <c r="H1662" t="s">
        <v>337</v>
      </c>
      <c r="J1662" t="s">
        <v>72</v>
      </c>
      <c r="L1662">
        <v>4</v>
      </c>
      <c r="M1662">
        <v>1</v>
      </c>
      <c r="N1662">
        <v>14</v>
      </c>
      <c r="O1662">
        <v>10</v>
      </c>
      <c r="P1662">
        <v>0</v>
      </c>
      <c r="Q1662">
        <v>71</v>
      </c>
      <c r="R1662">
        <v>112</v>
      </c>
    </row>
    <row r="1663" spans="1:18">
      <c r="A1663" t="s">
        <v>1281</v>
      </c>
      <c r="B1663">
        <v>5</v>
      </c>
      <c r="C1663" t="s">
        <v>1542</v>
      </c>
      <c r="D1663" t="s">
        <v>20</v>
      </c>
      <c r="E1663" t="s">
        <v>20</v>
      </c>
      <c r="F1663" t="s">
        <v>13082</v>
      </c>
      <c r="G1663">
        <v>600</v>
      </c>
      <c r="H1663" t="s">
        <v>337</v>
      </c>
      <c r="I1663">
        <v>81.069</v>
      </c>
      <c r="J1663" t="s">
        <v>72</v>
      </c>
      <c r="L1663">
        <v>4</v>
      </c>
      <c r="M1663">
        <v>1</v>
      </c>
      <c r="N1663">
        <v>14</v>
      </c>
      <c r="O1663">
        <v>10</v>
      </c>
      <c r="P1663">
        <v>0</v>
      </c>
      <c r="Q1663">
        <v>71</v>
      </c>
      <c r="R1663">
        <v>112</v>
      </c>
    </row>
    <row r="1664" spans="1:18">
      <c r="A1664" t="s">
        <v>1281</v>
      </c>
      <c r="B1664">
        <v>6</v>
      </c>
      <c r="C1664" t="s">
        <v>1542</v>
      </c>
      <c r="D1664" t="s">
        <v>20</v>
      </c>
      <c r="E1664" t="s">
        <v>20</v>
      </c>
      <c r="F1664" t="s">
        <v>13082</v>
      </c>
      <c r="G1664">
        <v>600</v>
      </c>
      <c r="H1664" t="s">
        <v>337</v>
      </c>
      <c r="I1664">
        <v>78.976</v>
      </c>
      <c r="J1664" t="s">
        <v>72</v>
      </c>
      <c r="L1664">
        <v>4</v>
      </c>
      <c r="M1664">
        <v>1</v>
      </c>
      <c r="N1664">
        <v>14</v>
      </c>
      <c r="O1664">
        <v>10</v>
      </c>
      <c r="P1664">
        <v>0</v>
      </c>
      <c r="Q1664">
        <v>70</v>
      </c>
      <c r="R1664">
        <v>112</v>
      </c>
    </row>
    <row r="1665" spans="1:18">
      <c r="A1665" t="s">
        <v>1281</v>
      </c>
      <c r="B1665">
        <v>7</v>
      </c>
      <c r="C1665" t="s">
        <v>1542</v>
      </c>
      <c r="D1665" t="s">
        <v>20</v>
      </c>
      <c r="E1665" t="s">
        <v>20</v>
      </c>
      <c r="F1665" t="s">
        <v>13082</v>
      </c>
      <c r="G1665">
        <v>600</v>
      </c>
      <c r="H1665" t="s">
        <v>337</v>
      </c>
      <c r="I1665">
        <v>78.18</v>
      </c>
      <c r="J1665" t="s">
        <v>72</v>
      </c>
      <c r="K1665">
        <v>27</v>
      </c>
      <c r="L1665">
        <v>4</v>
      </c>
      <c r="M1665">
        <v>1</v>
      </c>
      <c r="N1665">
        <v>14</v>
      </c>
      <c r="O1665">
        <v>10</v>
      </c>
      <c r="P1665">
        <v>0</v>
      </c>
      <c r="Q1665">
        <v>71</v>
      </c>
      <c r="R1665">
        <v>112</v>
      </c>
    </row>
    <row r="1666" spans="1:18">
      <c r="A1666" t="s">
        <v>1543</v>
      </c>
      <c r="B1666">
        <v>10</v>
      </c>
      <c r="C1666" t="s">
        <v>1544</v>
      </c>
      <c r="D1666" t="s">
        <v>20</v>
      </c>
      <c r="E1666" t="s">
        <v>20</v>
      </c>
      <c r="F1666" t="s">
        <v>13082</v>
      </c>
      <c r="G1666">
        <v>600</v>
      </c>
      <c r="H1666" t="s">
        <v>337</v>
      </c>
      <c r="I1666">
        <v>119.336</v>
      </c>
      <c r="J1666" t="s">
        <v>72</v>
      </c>
      <c r="L1666">
        <v>4</v>
      </c>
      <c r="M1666">
        <v>1</v>
      </c>
      <c r="N1666">
        <v>14</v>
      </c>
      <c r="O1666">
        <v>10</v>
      </c>
      <c r="P1666">
        <v>0</v>
      </c>
      <c r="Q1666">
        <v>115</v>
      </c>
      <c r="R1666">
        <v>90</v>
      </c>
    </row>
    <row r="1667" spans="1:18">
      <c r="A1667" t="s">
        <v>1543</v>
      </c>
      <c r="B1667">
        <v>11</v>
      </c>
      <c r="C1667" t="s">
        <v>1547</v>
      </c>
      <c r="D1667" t="s">
        <v>20</v>
      </c>
      <c r="E1667" t="s">
        <v>20</v>
      </c>
      <c r="F1667" t="s">
        <v>13082</v>
      </c>
      <c r="G1667">
        <v>600</v>
      </c>
      <c r="H1667" t="s">
        <v>337</v>
      </c>
      <c r="I1667">
        <v>119.507</v>
      </c>
      <c r="J1667" t="s">
        <v>72</v>
      </c>
      <c r="L1667">
        <v>4</v>
      </c>
      <c r="M1667">
        <v>1</v>
      </c>
      <c r="N1667">
        <v>14</v>
      </c>
      <c r="O1667">
        <v>10</v>
      </c>
      <c r="P1667">
        <v>0</v>
      </c>
      <c r="Q1667">
        <v>116</v>
      </c>
      <c r="R1667">
        <v>90</v>
      </c>
    </row>
    <row r="1668" spans="1:18">
      <c r="A1668" t="s">
        <v>1543</v>
      </c>
      <c r="B1668">
        <v>4</v>
      </c>
      <c r="D1668" t="s">
        <v>20</v>
      </c>
      <c r="E1668" t="s">
        <v>20</v>
      </c>
      <c r="F1668" t="s">
        <v>13082</v>
      </c>
      <c r="G1668">
        <v>600</v>
      </c>
      <c r="H1668" t="s">
        <v>337</v>
      </c>
      <c r="J1668" t="s">
        <v>72</v>
      </c>
      <c r="L1668">
        <v>4</v>
      </c>
      <c r="M1668">
        <v>1</v>
      </c>
      <c r="N1668">
        <v>14</v>
      </c>
      <c r="O1668">
        <v>10</v>
      </c>
      <c r="P1668">
        <v>0</v>
      </c>
      <c r="Q1668">
        <v>116</v>
      </c>
      <c r="R1668">
        <v>90</v>
      </c>
    </row>
    <row r="1669" spans="1:18">
      <c r="A1669" t="s">
        <v>1543</v>
      </c>
      <c r="B1669">
        <v>5</v>
      </c>
      <c r="C1669" t="s">
        <v>1547</v>
      </c>
      <c r="D1669" t="s">
        <v>20</v>
      </c>
      <c r="E1669" t="s">
        <v>20</v>
      </c>
      <c r="F1669" t="s">
        <v>13082</v>
      </c>
      <c r="G1669">
        <v>600</v>
      </c>
      <c r="H1669" t="s">
        <v>337</v>
      </c>
      <c r="J1669" t="s">
        <v>72</v>
      </c>
      <c r="L1669">
        <v>4</v>
      </c>
      <c r="M1669">
        <v>1</v>
      </c>
      <c r="N1669">
        <v>14</v>
      </c>
      <c r="O1669">
        <v>10</v>
      </c>
      <c r="P1669">
        <v>0</v>
      </c>
      <c r="Q1669">
        <v>116</v>
      </c>
      <c r="R1669">
        <v>90</v>
      </c>
    </row>
    <row r="1670" spans="1:18">
      <c r="A1670" t="s">
        <v>1543</v>
      </c>
      <c r="B1670">
        <v>7</v>
      </c>
      <c r="C1670" t="s">
        <v>1547</v>
      </c>
      <c r="D1670" t="s">
        <v>20</v>
      </c>
      <c r="E1670" t="s">
        <v>20</v>
      </c>
      <c r="F1670" t="s">
        <v>13082</v>
      </c>
      <c r="G1670">
        <v>600</v>
      </c>
      <c r="H1670" t="s">
        <v>337</v>
      </c>
      <c r="I1670">
        <v>120.83</v>
      </c>
      <c r="J1670" t="s">
        <v>72</v>
      </c>
      <c r="K1670">
        <v>27</v>
      </c>
      <c r="L1670">
        <v>4</v>
      </c>
      <c r="M1670">
        <v>1</v>
      </c>
      <c r="N1670">
        <v>14</v>
      </c>
      <c r="O1670">
        <v>10</v>
      </c>
      <c r="P1670">
        <v>0</v>
      </c>
      <c r="Q1670">
        <v>116</v>
      </c>
      <c r="R1670">
        <v>90</v>
      </c>
    </row>
    <row r="1671" spans="1:18">
      <c r="A1671" t="s">
        <v>1543</v>
      </c>
      <c r="B1671">
        <v>8</v>
      </c>
      <c r="C1671" t="s">
        <v>1547</v>
      </c>
      <c r="D1671" t="s">
        <v>20</v>
      </c>
      <c r="E1671" t="s">
        <v>20</v>
      </c>
      <c r="F1671" t="s">
        <v>13082</v>
      </c>
      <c r="G1671">
        <v>600</v>
      </c>
      <c r="H1671" t="s">
        <v>337</v>
      </c>
      <c r="I1671">
        <v>120.483</v>
      </c>
      <c r="J1671" t="s">
        <v>72</v>
      </c>
      <c r="L1671">
        <v>4</v>
      </c>
      <c r="M1671">
        <v>1</v>
      </c>
      <c r="N1671">
        <v>14</v>
      </c>
      <c r="O1671">
        <v>10</v>
      </c>
      <c r="P1671">
        <v>0</v>
      </c>
      <c r="Q1671">
        <v>115</v>
      </c>
      <c r="R1671">
        <v>90</v>
      </c>
    </row>
    <row r="1672" spans="1:18">
      <c r="A1672" t="s">
        <v>1543</v>
      </c>
      <c r="B1672">
        <v>9</v>
      </c>
      <c r="C1672" t="s">
        <v>1547</v>
      </c>
      <c r="D1672" t="s">
        <v>20</v>
      </c>
      <c r="E1672" t="s">
        <v>20</v>
      </c>
      <c r="F1672" t="s">
        <v>13082</v>
      </c>
      <c r="G1672">
        <v>600</v>
      </c>
      <c r="H1672" t="s">
        <v>337</v>
      </c>
      <c r="I1672">
        <v>120.275</v>
      </c>
      <c r="J1672" t="s">
        <v>72</v>
      </c>
      <c r="L1672">
        <v>4</v>
      </c>
      <c r="M1672">
        <v>1</v>
      </c>
      <c r="N1672">
        <v>14</v>
      </c>
      <c r="O1672">
        <v>10</v>
      </c>
      <c r="P1672">
        <v>0</v>
      </c>
      <c r="Q1672">
        <v>115</v>
      </c>
      <c r="R1672">
        <v>90</v>
      </c>
    </row>
    <row r="1673" spans="1:18">
      <c r="A1673">
        <v>96301201</v>
      </c>
      <c r="B1673" t="s">
        <v>1275</v>
      </c>
      <c r="D1673" t="s">
        <v>1511</v>
      </c>
      <c r="E1673" t="s">
        <v>1511</v>
      </c>
      <c r="F1673" t="s">
        <v>13083</v>
      </c>
      <c r="G1673">
        <v>617</v>
      </c>
      <c r="H1673" t="s">
        <v>337</v>
      </c>
      <c r="I1673">
        <v>125.73</v>
      </c>
      <c r="J1673" t="s">
        <v>72</v>
      </c>
      <c r="L1673">
        <v>4</v>
      </c>
      <c r="M1673">
        <v>1</v>
      </c>
      <c r="N1673">
        <v>14</v>
      </c>
      <c r="O1673">
        <v>10</v>
      </c>
      <c r="P1673">
        <v>0</v>
      </c>
      <c r="Q1673">
        <v>119</v>
      </c>
      <c r="R1673">
        <v>271</v>
      </c>
    </row>
    <row r="1674" spans="1:18">
      <c r="A1674">
        <v>96301201</v>
      </c>
      <c r="B1674" t="s">
        <v>1589</v>
      </c>
      <c r="C1674">
        <v>96301294</v>
      </c>
      <c r="D1674" t="s">
        <v>1511</v>
      </c>
      <c r="E1674" t="s">
        <v>1511</v>
      </c>
      <c r="F1674" t="s">
        <v>13083</v>
      </c>
      <c r="G1674">
        <v>617</v>
      </c>
      <c r="H1674" t="s">
        <v>337</v>
      </c>
      <c r="I1674">
        <v>127.197</v>
      </c>
      <c r="J1674" t="s">
        <v>72</v>
      </c>
      <c r="L1674">
        <v>4</v>
      </c>
      <c r="M1674">
        <v>1</v>
      </c>
      <c r="N1674">
        <v>14</v>
      </c>
      <c r="O1674">
        <v>10</v>
      </c>
      <c r="P1674">
        <v>0</v>
      </c>
      <c r="Q1674">
        <v>118</v>
      </c>
      <c r="R1674">
        <v>271</v>
      </c>
    </row>
    <row r="1675" spans="1:18">
      <c r="A1675">
        <v>96301202</v>
      </c>
      <c r="B1675" t="s">
        <v>1275</v>
      </c>
      <c r="D1675" t="s">
        <v>1511</v>
      </c>
      <c r="E1675" t="s">
        <v>1511</v>
      </c>
      <c r="F1675" t="s">
        <v>13083</v>
      </c>
      <c r="G1675">
        <v>617</v>
      </c>
      <c r="H1675" t="s">
        <v>337</v>
      </c>
      <c r="I1675">
        <v>124.885</v>
      </c>
      <c r="J1675" t="s">
        <v>72</v>
      </c>
      <c r="K1675">
        <v>27</v>
      </c>
      <c r="L1675">
        <v>4</v>
      </c>
      <c r="M1675">
        <v>1</v>
      </c>
      <c r="N1675">
        <v>14</v>
      </c>
      <c r="O1675">
        <v>10</v>
      </c>
      <c r="P1675">
        <v>0</v>
      </c>
      <c r="Q1675">
        <v>119</v>
      </c>
      <c r="R1675">
        <v>271</v>
      </c>
    </row>
    <row r="1676" spans="1:18">
      <c r="A1676">
        <v>96301202</v>
      </c>
      <c r="B1676" t="s">
        <v>1589</v>
      </c>
      <c r="C1676">
        <v>96301294</v>
      </c>
      <c r="D1676" t="s">
        <v>1511</v>
      </c>
      <c r="E1676" t="s">
        <v>1511</v>
      </c>
      <c r="F1676" t="s">
        <v>13083</v>
      </c>
      <c r="G1676">
        <v>617</v>
      </c>
      <c r="H1676" t="s">
        <v>337</v>
      </c>
      <c r="I1676">
        <v>127.724</v>
      </c>
      <c r="J1676" t="s">
        <v>72</v>
      </c>
      <c r="L1676">
        <v>4</v>
      </c>
      <c r="M1676">
        <v>1</v>
      </c>
      <c r="N1676">
        <v>14</v>
      </c>
      <c r="O1676">
        <v>10</v>
      </c>
      <c r="P1676">
        <v>0</v>
      </c>
      <c r="Q1676">
        <v>118</v>
      </c>
      <c r="R1676">
        <v>271</v>
      </c>
    </row>
    <row r="1677" spans="1:18">
      <c r="A1677" t="s">
        <v>3609</v>
      </c>
      <c r="B1677">
        <v>1</v>
      </c>
      <c r="C1677" t="s">
        <v>3610</v>
      </c>
      <c r="D1677" t="s">
        <v>20</v>
      </c>
      <c r="E1677" t="s">
        <v>20</v>
      </c>
      <c r="F1677" t="s">
        <v>12833</v>
      </c>
      <c r="G1677">
        <v>618</v>
      </c>
      <c r="H1677" t="s">
        <v>337</v>
      </c>
      <c r="I1677">
        <v>40</v>
      </c>
      <c r="J1677" t="s">
        <v>337</v>
      </c>
      <c r="K1677">
        <v>77.636</v>
      </c>
      <c r="L1677">
        <v>4</v>
      </c>
      <c r="M1677">
        <v>1</v>
      </c>
      <c r="N1677">
        <v>12.01</v>
      </c>
      <c r="O1677">
        <v>10.01</v>
      </c>
      <c r="P1677">
        <v>0</v>
      </c>
      <c r="Q1677">
        <v>3</v>
      </c>
      <c r="R1677">
        <v>97</v>
      </c>
    </row>
    <row r="1678" spans="1:18">
      <c r="A1678" t="s">
        <v>1554</v>
      </c>
      <c r="B1678">
        <v>3</v>
      </c>
      <c r="D1678" t="s">
        <v>1511</v>
      </c>
      <c r="E1678" t="s">
        <v>1511</v>
      </c>
      <c r="F1678" t="s">
        <v>13084</v>
      </c>
      <c r="G1678">
        <v>620</v>
      </c>
      <c r="H1678" t="s">
        <v>337</v>
      </c>
      <c r="J1678" t="s">
        <v>337</v>
      </c>
      <c r="L1678">
        <v>4</v>
      </c>
      <c r="M1678">
        <v>1</v>
      </c>
      <c r="N1678">
        <v>14</v>
      </c>
      <c r="O1678">
        <v>10</v>
      </c>
      <c r="P1678">
        <v>0</v>
      </c>
      <c r="Q1678">
        <v>48</v>
      </c>
      <c r="R1678">
        <v>69</v>
      </c>
    </row>
    <row r="1679" spans="1:18">
      <c r="A1679" t="s">
        <v>1554</v>
      </c>
      <c r="B1679">
        <v>4</v>
      </c>
      <c r="D1679" t="s">
        <v>1511</v>
      </c>
      <c r="E1679" t="s">
        <v>1511</v>
      </c>
      <c r="F1679" t="s">
        <v>13084</v>
      </c>
      <c r="G1679">
        <v>620</v>
      </c>
      <c r="H1679" t="s">
        <v>337</v>
      </c>
      <c r="J1679" t="s">
        <v>337</v>
      </c>
      <c r="L1679">
        <v>4</v>
      </c>
      <c r="M1679">
        <v>1</v>
      </c>
      <c r="N1679">
        <v>14</v>
      </c>
      <c r="O1679">
        <v>10</v>
      </c>
      <c r="P1679">
        <v>0</v>
      </c>
      <c r="Q1679">
        <v>48</v>
      </c>
      <c r="R1679">
        <v>69</v>
      </c>
    </row>
    <row r="1680" spans="1:18">
      <c r="A1680" t="s">
        <v>1558</v>
      </c>
      <c r="B1680">
        <v>3</v>
      </c>
      <c r="D1680" t="s">
        <v>20</v>
      </c>
      <c r="E1680" t="s">
        <v>1511</v>
      </c>
      <c r="F1680" t="s">
        <v>13084</v>
      </c>
      <c r="G1680">
        <v>620</v>
      </c>
      <c r="H1680" t="s">
        <v>337</v>
      </c>
      <c r="J1680" t="s">
        <v>337</v>
      </c>
      <c r="L1680">
        <v>4</v>
      </c>
      <c r="M1680">
        <v>1</v>
      </c>
      <c r="N1680">
        <v>14</v>
      </c>
      <c r="O1680">
        <v>10</v>
      </c>
      <c r="P1680">
        <v>0</v>
      </c>
      <c r="Q1680">
        <v>48</v>
      </c>
      <c r="R1680">
        <v>68</v>
      </c>
    </row>
    <row r="1681" spans="1:18">
      <c r="A1681" t="s">
        <v>1558</v>
      </c>
      <c r="B1681">
        <v>4</v>
      </c>
      <c r="D1681" t="s">
        <v>20</v>
      </c>
      <c r="E1681" t="s">
        <v>1511</v>
      </c>
      <c r="F1681" t="s">
        <v>13084</v>
      </c>
      <c r="G1681">
        <v>620</v>
      </c>
      <c r="H1681" t="s">
        <v>337</v>
      </c>
      <c r="J1681" t="s">
        <v>337</v>
      </c>
      <c r="L1681">
        <v>4</v>
      </c>
      <c r="M1681">
        <v>1</v>
      </c>
      <c r="N1681">
        <v>14</v>
      </c>
      <c r="O1681">
        <v>10</v>
      </c>
      <c r="P1681">
        <v>0</v>
      </c>
      <c r="Q1681">
        <v>48</v>
      </c>
      <c r="R1681">
        <v>68</v>
      </c>
    </row>
    <row r="1682" spans="1:18">
      <c r="A1682" t="s">
        <v>1467</v>
      </c>
      <c r="B1682">
        <v>13</v>
      </c>
      <c r="D1682" t="s">
        <v>1511</v>
      </c>
      <c r="E1682" t="s">
        <v>1511</v>
      </c>
      <c r="F1682" t="s">
        <v>13085</v>
      </c>
      <c r="G1682">
        <v>621</v>
      </c>
      <c r="H1682" t="s">
        <v>337</v>
      </c>
      <c r="J1682" t="s">
        <v>337</v>
      </c>
      <c r="L1682">
        <v>4</v>
      </c>
      <c r="M1682">
        <v>1</v>
      </c>
      <c r="N1682">
        <v>14</v>
      </c>
      <c r="O1682">
        <v>10</v>
      </c>
      <c r="P1682">
        <v>0</v>
      </c>
      <c r="Q1682">
        <v>26</v>
      </c>
      <c r="R1682">
        <v>88</v>
      </c>
    </row>
    <row r="1683" spans="1:18">
      <c r="A1683" t="s">
        <v>1467</v>
      </c>
      <c r="B1683">
        <v>14</v>
      </c>
      <c r="D1683" t="s">
        <v>1511</v>
      </c>
      <c r="E1683" t="s">
        <v>1511</v>
      </c>
      <c r="F1683" t="s">
        <v>13085</v>
      </c>
      <c r="G1683">
        <v>621</v>
      </c>
      <c r="H1683" t="s">
        <v>337</v>
      </c>
      <c r="I1683">
        <v>37.429</v>
      </c>
      <c r="J1683" t="s">
        <v>337</v>
      </c>
      <c r="K1683">
        <v>68.179</v>
      </c>
      <c r="L1683">
        <v>4</v>
      </c>
      <c r="M1683">
        <v>1</v>
      </c>
      <c r="N1683">
        <v>14</v>
      </c>
      <c r="O1683">
        <v>10</v>
      </c>
      <c r="P1683">
        <v>0</v>
      </c>
      <c r="Q1683">
        <v>26</v>
      </c>
      <c r="R1683">
        <v>88</v>
      </c>
    </row>
    <row r="1684" spans="1:18">
      <c r="A1684" t="s">
        <v>1467</v>
      </c>
      <c r="B1684">
        <v>15</v>
      </c>
      <c r="C1684" t="s">
        <v>1471</v>
      </c>
      <c r="D1684" t="s">
        <v>1511</v>
      </c>
      <c r="E1684" t="s">
        <v>1511</v>
      </c>
      <c r="F1684" t="s">
        <v>13085</v>
      </c>
      <c r="G1684">
        <v>621</v>
      </c>
      <c r="H1684" t="s">
        <v>337</v>
      </c>
      <c r="I1684">
        <v>51.574</v>
      </c>
      <c r="J1684" t="s">
        <v>337</v>
      </c>
      <c r="K1684">
        <v>77.14</v>
      </c>
      <c r="L1684">
        <v>4</v>
      </c>
      <c r="M1684">
        <v>1</v>
      </c>
      <c r="N1684">
        <v>14</v>
      </c>
      <c r="O1684">
        <v>10</v>
      </c>
      <c r="P1684">
        <v>0</v>
      </c>
      <c r="Q1684">
        <v>26</v>
      </c>
      <c r="R1684">
        <v>88</v>
      </c>
    </row>
    <row r="1685" spans="1:18">
      <c r="A1685" t="s">
        <v>1403</v>
      </c>
      <c r="B1685">
        <v>3</v>
      </c>
      <c r="D1685" t="s">
        <v>1511</v>
      </c>
      <c r="E1685" t="s">
        <v>1511</v>
      </c>
      <c r="F1685" t="s">
        <v>13086</v>
      </c>
      <c r="G1685">
        <v>622</v>
      </c>
      <c r="H1685" t="s">
        <v>72</v>
      </c>
      <c r="L1685">
        <v>4</v>
      </c>
      <c r="M1685">
        <v>1</v>
      </c>
      <c r="N1685">
        <v>14</v>
      </c>
      <c r="O1685">
        <v>10</v>
      </c>
      <c r="P1685">
        <v>0</v>
      </c>
      <c r="Q1685">
        <v>104</v>
      </c>
    </row>
    <row r="1686" spans="1:18">
      <c r="A1686" t="s">
        <v>1403</v>
      </c>
      <c r="B1686">
        <v>4</v>
      </c>
      <c r="C1686" t="s">
        <v>1406</v>
      </c>
      <c r="D1686" t="s">
        <v>1511</v>
      </c>
      <c r="E1686" t="s">
        <v>1511</v>
      </c>
      <c r="F1686" t="s">
        <v>13086</v>
      </c>
      <c r="G1686">
        <v>622</v>
      </c>
      <c r="H1686" t="s">
        <v>72</v>
      </c>
      <c r="L1686">
        <v>4</v>
      </c>
      <c r="M1686">
        <v>1</v>
      </c>
      <c r="N1686">
        <v>14</v>
      </c>
      <c r="O1686">
        <v>10</v>
      </c>
      <c r="P1686">
        <v>0</v>
      </c>
      <c r="Q1686">
        <v>104</v>
      </c>
    </row>
    <row r="1687" spans="1:18">
      <c r="A1687" t="s">
        <v>1407</v>
      </c>
      <c r="B1687">
        <v>4</v>
      </c>
      <c r="D1687" t="s">
        <v>1511</v>
      </c>
      <c r="E1687" t="s">
        <v>1511</v>
      </c>
      <c r="F1687" t="s">
        <v>13086</v>
      </c>
      <c r="G1687">
        <v>622</v>
      </c>
      <c r="H1687" t="s">
        <v>72</v>
      </c>
      <c r="L1687">
        <v>4</v>
      </c>
      <c r="M1687">
        <v>1</v>
      </c>
      <c r="N1687">
        <v>14</v>
      </c>
      <c r="O1687">
        <v>10</v>
      </c>
      <c r="P1687">
        <v>0</v>
      </c>
      <c r="Q1687">
        <v>88</v>
      </c>
    </row>
    <row r="1688" spans="1:18">
      <c r="A1688" t="s">
        <v>1407</v>
      </c>
      <c r="B1688">
        <v>5</v>
      </c>
      <c r="C1688" t="s">
        <v>1410</v>
      </c>
      <c r="D1688" t="s">
        <v>1511</v>
      </c>
      <c r="E1688" t="s">
        <v>1511</v>
      </c>
      <c r="F1688" t="s">
        <v>13086</v>
      </c>
      <c r="G1688">
        <v>622</v>
      </c>
      <c r="H1688" t="s">
        <v>72</v>
      </c>
      <c r="L1688">
        <v>4</v>
      </c>
      <c r="M1688">
        <v>1</v>
      </c>
      <c r="N1688">
        <v>14</v>
      </c>
      <c r="O1688">
        <v>10</v>
      </c>
      <c r="P1688">
        <v>0</v>
      </c>
      <c r="Q1688">
        <v>88</v>
      </c>
    </row>
    <row r="1689" spans="1:18">
      <c r="A1689" t="s">
        <v>1407</v>
      </c>
      <c r="B1689">
        <v>6</v>
      </c>
      <c r="C1689" t="s">
        <v>1410</v>
      </c>
      <c r="D1689" t="s">
        <v>1511</v>
      </c>
      <c r="E1689" t="s">
        <v>1511</v>
      </c>
      <c r="F1689" t="s">
        <v>13086</v>
      </c>
      <c r="G1689">
        <v>622</v>
      </c>
      <c r="H1689" t="s">
        <v>72</v>
      </c>
      <c r="L1689">
        <v>4</v>
      </c>
      <c r="M1689">
        <v>1</v>
      </c>
      <c r="N1689">
        <v>14</v>
      </c>
      <c r="O1689">
        <v>10</v>
      </c>
      <c r="P1689">
        <v>0</v>
      </c>
      <c r="Q1689">
        <v>88</v>
      </c>
    </row>
    <row r="1690" spans="1:18">
      <c r="A1690" t="s">
        <v>1411</v>
      </c>
      <c r="B1690">
        <v>6</v>
      </c>
      <c r="C1690" t="s">
        <v>1410</v>
      </c>
      <c r="D1690" t="s">
        <v>1511</v>
      </c>
      <c r="E1690" t="s">
        <v>1511</v>
      </c>
      <c r="F1690" t="s">
        <v>13086</v>
      </c>
      <c r="G1690">
        <v>622</v>
      </c>
      <c r="H1690" t="s">
        <v>72</v>
      </c>
      <c r="L1690">
        <v>4</v>
      </c>
      <c r="M1690">
        <v>1</v>
      </c>
      <c r="N1690">
        <v>14</v>
      </c>
      <c r="O1690">
        <v>10</v>
      </c>
      <c r="P1690">
        <v>0</v>
      </c>
      <c r="Q1690">
        <v>84</v>
      </c>
    </row>
    <row r="1691" spans="1:18">
      <c r="A1691" t="s">
        <v>1753</v>
      </c>
      <c r="B1691">
        <v>1</v>
      </c>
      <c r="C1691" t="s">
        <v>1754</v>
      </c>
      <c r="D1691" t="s">
        <v>20</v>
      </c>
      <c r="E1691" t="s">
        <v>20</v>
      </c>
      <c r="F1691" t="s">
        <v>13087</v>
      </c>
      <c r="G1691">
        <v>624</v>
      </c>
      <c r="H1691" t="s">
        <v>337</v>
      </c>
      <c r="I1691">
        <v>115.056</v>
      </c>
      <c r="J1691" t="s">
        <v>187</v>
      </c>
      <c r="L1691">
        <v>6</v>
      </c>
      <c r="M1691">
        <v>1</v>
      </c>
      <c r="N1691">
        <v>14</v>
      </c>
      <c r="O1691">
        <v>10</v>
      </c>
      <c r="P1691">
        <v>0</v>
      </c>
      <c r="Q1691">
        <v>76</v>
      </c>
      <c r="R1691">
        <v>105</v>
      </c>
    </row>
    <row r="1692" spans="1:18">
      <c r="A1692" t="s">
        <v>4402</v>
      </c>
      <c r="B1692">
        <v>1</v>
      </c>
      <c r="C1692" t="s">
        <v>4403</v>
      </c>
      <c r="D1692" t="s">
        <v>20</v>
      </c>
      <c r="E1692" t="s">
        <v>20</v>
      </c>
      <c r="F1692" t="s">
        <v>12834</v>
      </c>
      <c r="G1692">
        <v>625</v>
      </c>
      <c r="H1692" t="s">
        <v>337</v>
      </c>
      <c r="I1692">
        <v>50</v>
      </c>
      <c r="J1692" t="s">
        <v>337</v>
      </c>
      <c r="K1692">
        <v>50</v>
      </c>
      <c r="L1692">
        <v>4</v>
      </c>
      <c r="M1692">
        <v>1</v>
      </c>
      <c r="N1692">
        <v>14</v>
      </c>
      <c r="O1692">
        <v>10</v>
      </c>
      <c r="P1692">
        <v>0</v>
      </c>
      <c r="Q1692">
        <v>34</v>
      </c>
      <c r="R1692">
        <v>106</v>
      </c>
    </row>
    <row r="1693" spans="1:18">
      <c r="A1693" t="s">
        <v>4883</v>
      </c>
      <c r="B1693">
        <v>1</v>
      </c>
      <c r="C1693" t="s">
        <v>4403</v>
      </c>
      <c r="D1693" t="s">
        <v>20</v>
      </c>
      <c r="E1693" t="s">
        <v>20</v>
      </c>
      <c r="F1693" t="s">
        <v>12834</v>
      </c>
      <c r="G1693">
        <v>625</v>
      </c>
      <c r="H1693" t="s">
        <v>337</v>
      </c>
      <c r="I1693">
        <v>50</v>
      </c>
      <c r="J1693" t="s">
        <v>337</v>
      </c>
      <c r="K1693">
        <v>56</v>
      </c>
      <c r="L1693">
        <v>4</v>
      </c>
      <c r="M1693">
        <v>1</v>
      </c>
      <c r="N1693">
        <v>14</v>
      </c>
      <c r="O1693">
        <v>10</v>
      </c>
      <c r="P1693">
        <v>0</v>
      </c>
      <c r="Q1693">
        <v>34</v>
      </c>
      <c r="R1693">
        <v>106</v>
      </c>
    </row>
    <row r="1694" spans="1:18">
      <c r="A1694" t="s">
        <v>6850</v>
      </c>
      <c r="B1694">
        <v>1</v>
      </c>
      <c r="C1694" t="s">
        <v>6851</v>
      </c>
      <c r="D1694" t="s">
        <v>20</v>
      </c>
      <c r="E1694" t="s">
        <v>20</v>
      </c>
      <c r="F1694" t="s">
        <v>12834</v>
      </c>
      <c r="G1694">
        <v>625</v>
      </c>
      <c r="L1694">
        <v>4</v>
      </c>
      <c r="M1694">
        <v>1</v>
      </c>
      <c r="N1694">
        <v>14</v>
      </c>
      <c r="O1694">
        <v>10</v>
      </c>
      <c r="P1694">
        <v>0</v>
      </c>
      <c r="Q1694">
        <v>34</v>
      </c>
      <c r="R1694">
        <v>106</v>
      </c>
    </row>
    <row r="1695" spans="1:18">
      <c r="A1695" t="s">
        <v>9836</v>
      </c>
      <c r="B1695">
        <v>1</v>
      </c>
      <c r="C1695" t="s">
        <v>6851</v>
      </c>
      <c r="D1695" t="s">
        <v>20</v>
      </c>
      <c r="E1695" t="s">
        <v>20</v>
      </c>
      <c r="F1695" t="s">
        <v>12834</v>
      </c>
      <c r="G1695">
        <v>625</v>
      </c>
      <c r="L1695">
        <v>4</v>
      </c>
      <c r="M1695">
        <v>1</v>
      </c>
      <c r="N1695">
        <v>14</v>
      </c>
      <c r="O1695">
        <v>10</v>
      </c>
      <c r="P1695">
        <v>0</v>
      </c>
      <c r="Q1695">
        <v>34</v>
      </c>
      <c r="R1695">
        <v>106</v>
      </c>
    </row>
    <row r="1696" spans="1:18">
      <c r="A1696" t="s">
        <v>1749</v>
      </c>
      <c r="B1696">
        <v>1</v>
      </c>
      <c r="C1696" t="s">
        <v>1750</v>
      </c>
      <c r="D1696" t="s">
        <v>20</v>
      </c>
      <c r="E1696" t="s">
        <v>20</v>
      </c>
      <c r="F1696" t="s">
        <v>13088</v>
      </c>
      <c r="G1696">
        <v>601</v>
      </c>
      <c r="H1696" t="s">
        <v>337</v>
      </c>
      <c r="I1696">
        <v>65</v>
      </c>
      <c r="J1696" t="s">
        <v>187</v>
      </c>
      <c r="K1696">
        <v>45</v>
      </c>
      <c r="L1696">
        <v>6</v>
      </c>
      <c r="M1696">
        <v>1</v>
      </c>
      <c r="N1696">
        <v>14</v>
      </c>
      <c r="O1696">
        <v>10</v>
      </c>
      <c r="P1696">
        <v>0</v>
      </c>
      <c r="Q1696">
        <v>35</v>
      </c>
      <c r="R1696">
        <v>59</v>
      </c>
    </row>
    <row r="1697" spans="1:18">
      <c r="A1697">
        <v>96255805</v>
      </c>
      <c r="B1697" t="s">
        <v>2142</v>
      </c>
      <c r="C1697">
        <v>96255893</v>
      </c>
      <c r="D1697" t="s">
        <v>1511</v>
      </c>
      <c r="E1697" t="s">
        <v>1511</v>
      </c>
      <c r="F1697" t="s">
        <v>13089</v>
      </c>
      <c r="G1697">
        <v>627</v>
      </c>
      <c r="H1697" t="s">
        <v>337</v>
      </c>
      <c r="I1697">
        <v>50</v>
      </c>
      <c r="J1697" t="s">
        <v>337</v>
      </c>
      <c r="K1697">
        <v>63.652</v>
      </c>
      <c r="L1697">
        <v>2</v>
      </c>
      <c r="M1697">
        <v>1</v>
      </c>
      <c r="N1697">
        <v>12</v>
      </c>
      <c r="O1697">
        <v>10</v>
      </c>
      <c r="P1697">
        <v>0</v>
      </c>
      <c r="Q1697">
        <v>60</v>
      </c>
      <c r="R1697">
        <v>157</v>
      </c>
    </row>
    <row r="1698" spans="1:18">
      <c r="A1698" t="s">
        <v>3597</v>
      </c>
      <c r="B1698">
        <v>1</v>
      </c>
      <c r="C1698" t="s">
        <v>3598</v>
      </c>
      <c r="D1698" t="s">
        <v>20</v>
      </c>
      <c r="E1698" t="s">
        <v>20</v>
      </c>
      <c r="F1698" t="s">
        <v>12835</v>
      </c>
      <c r="G1698">
        <v>629</v>
      </c>
      <c r="H1698" t="s">
        <v>337</v>
      </c>
      <c r="I1698">
        <v>40</v>
      </c>
      <c r="J1698" t="s">
        <v>337</v>
      </c>
      <c r="K1698">
        <v>40</v>
      </c>
      <c r="L1698">
        <v>4</v>
      </c>
      <c r="M1698">
        <v>1</v>
      </c>
      <c r="N1698">
        <v>12</v>
      </c>
      <c r="O1698">
        <v>10</v>
      </c>
      <c r="P1698">
        <v>0</v>
      </c>
      <c r="Q1698">
        <v>20</v>
      </c>
      <c r="R1698">
        <v>37</v>
      </c>
    </row>
    <row r="1699" spans="1:18">
      <c r="A1699" t="s">
        <v>4809</v>
      </c>
      <c r="B1699">
        <v>1</v>
      </c>
      <c r="C1699" t="s">
        <v>4620</v>
      </c>
      <c r="D1699" t="s">
        <v>20</v>
      </c>
      <c r="E1699" t="s">
        <v>20</v>
      </c>
      <c r="F1699" t="s">
        <v>12836</v>
      </c>
      <c r="G1699">
        <v>630</v>
      </c>
      <c r="H1699" t="s">
        <v>337</v>
      </c>
      <c r="I1699">
        <v>72</v>
      </c>
      <c r="J1699" t="s">
        <v>187</v>
      </c>
      <c r="L1699">
        <v>4</v>
      </c>
      <c r="M1699">
        <v>1</v>
      </c>
      <c r="N1699">
        <v>14</v>
      </c>
      <c r="O1699">
        <v>10</v>
      </c>
      <c r="P1699">
        <v>0</v>
      </c>
      <c r="Q1699">
        <v>120</v>
      </c>
      <c r="R1699">
        <v>272</v>
      </c>
    </row>
    <row r="1700" spans="1:18">
      <c r="A1700" t="s">
        <v>4909</v>
      </c>
      <c r="B1700">
        <v>1</v>
      </c>
      <c r="C1700" t="s">
        <v>4910</v>
      </c>
      <c r="D1700" t="s">
        <v>20</v>
      </c>
      <c r="E1700" t="s">
        <v>20</v>
      </c>
      <c r="F1700" t="s">
        <v>12838</v>
      </c>
      <c r="G1700">
        <v>631</v>
      </c>
      <c r="H1700" t="s">
        <v>337</v>
      </c>
      <c r="I1700">
        <v>58</v>
      </c>
      <c r="J1700" t="s">
        <v>337</v>
      </c>
      <c r="K1700">
        <v>110</v>
      </c>
      <c r="L1700">
        <v>4</v>
      </c>
      <c r="M1700">
        <v>1</v>
      </c>
      <c r="N1700">
        <v>14</v>
      </c>
      <c r="O1700">
        <v>10</v>
      </c>
      <c r="P1700">
        <v>0</v>
      </c>
      <c r="Q1700">
        <v>54</v>
      </c>
      <c r="R1700">
        <v>184</v>
      </c>
    </row>
    <row r="1701" spans="1:18">
      <c r="A1701" t="s">
        <v>9838</v>
      </c>
      <c r="B1701">
        <v>1</v>
      </c>
      <c r="C1701" t="s">
        <v>4910</v>
      </c>
      <c r="D1701" t="s">
        <v>20</v>
      </c>
      <c r="E1701" t="s">
        <v>20</v>
      </c>
      <c r="F1701" t="s">
        <v>12838</v>
      </c>
      <c r="G1701">
        <v>631</v>
      </c>
      <c r="L1701">
        <v>4</v>
      </c>
      <c r="M1701">
        <v>1</v>
      </c>
      <c r="N1701">
        <v>14</v>
      </c>
      <c r="O1701">
        <v>10</v>
      </c>
      <c r="P1701">
        <v>0</v>
      </c>
      <c r="Q1701">
        <v>54</v>
      </c>
      <c r="R1701">
        <v>184</v>
      </c>
    </row>
    <row r="1702" spans="1:18">
      <c r="A1702" t="s">
        <v>4360</v>
      </c>
      <c r="B1702">
        <v>1</v>
      </c>
      <c r="C1702" t="s">
        <v>4361</v>
      </c>
      <c r="D1702" t="s">
        <v>20</v>
      </c>
      <c r="E1702" t="s">
        <v>20</v>
      </c>
      <c r="F1702" t="s">
        <v>12839</v>
      </c>
      <c r="G1702">
        <v>632</v>
      </c>
      <c r="H1702" t="s">
        <v>72</v>
      </c>
      <c r="I1702">
        <v>27</v>
      </c>
      <c r="J1702" t="s">
        <v>337</v>
      </c>
      <c r="L1702">
        <v>4</v>
      </c>
      <c r="M1702">
        <v>1</v>
      </c>
      <c r="N1702">
        <v>14</v>
      </c>
      <c r="O1702">
        <v>10</v>
      </c>
      <c r="P1702">
        <v>0</v>
      </c>
      <c r="Q1702">
        <v>42</v>
      </c>
    </row>
    <row r="1703" spans="1:18">
      <c r="A1703" t="s">
        <v>9829</v>
      </c>
      <c r="B1703">
        <v>1</v>
      </c>
      <c r="C1703" t="s">
        <v>4361</v>
      </c>
      <c r="D1703" t="s">
        <v>20</v>
      </c>
      <c r="E1703" t="s">
        <v>20</v>
      </c>
      <c r="F1703" t="s">
        <v>12839</v>
      </c>
      <c r="G1703">
        <v>632</v>
      </c>
      <c r="L1703">
        <v>4</v>
      </c>
      <c r="M1703">
        <v>1</v>
      </c>
      <c r="N1703">
        <v>14</v>
      </c>
      <c r="O1703">
        <v>10</v>
      </c>
      <c r="P1703">
        <v>0</v>
      </c>
      <c r="Q1703">
        <v>38</v>
      </c>
    </row>
    <row r="1704" spans="1:18">
      <c r="A1704" t="s">
        <v>1348</v>
      </c>
      <c r="B1704" t="s">
        <v>1349</v>
      </c>
      <c r="D1704" t="s">
        <v>1511</v>
      </c>
      <c r="E1704" t="s">
        <v>1511</v>
      </c>
      <c r="F1704" t="s">
        <v>12840</v>
      </c>
      <c r="G1704">
        <v>633</v>
      </c>
      <c r="H1704" t="s">
        <v>337</v>
      </c>
      <c r="J1704" t="s">
        <v>337</v>
      </c>
      <c r="K1704">
        <v>27</v>
      </c>
      <c r="L1704">
        <v>84</v>
      </c>
      <c r="M1704">
        <v>1</v>
      </c>
      <c r="N1704">
        <v>12</v>
      </c>
      <c r="O1704">
        <v>10</v>
      </c>
      <c r="P1704">
        <v>0</v>
      </c>
      <c r="R1704">
        <v>12</v>
      </c>
    </row>
    <row r="1705" spans="1:18">
      <c r="A1705" t="s">
        <v>3601</v>
      </c>
      <c r="B1705">
        <v>1</v>
      </c>
      <c r="C1705" t="s">
        <v>1439</v>
      </c>
      <c r="D1705" t="s">
        <v>20</v>
      </c>
      <c r="E1705" t="s">
        <v>20</v>
      </c>
      <c r="F1705" t="s">
        <v>12840</v>
      </c>
      <c r="G1705">
        <v>633</v>
      </c>
      <c r="H1705" t="s">
        <v>337</v>
      </c>
      <c r="J1705" t="s">
        <v>72</v>
      </c>
      <c r="L1705">
        <v>84</v>
      </c>
      <c r="M1705">
        <v>1</v>
      </c>
      <c r="N1705">
        <v>12</v>
      </c>
      <c r="O1705">
        <v>10</v>
      </c>
      <c r="P1705">
        <v>0</v>
      </c>
      <c r="R1705">
        <v>12</v>
      </c>
    </row>
    <row r="1706" spans="1:18">
      <c r="A1706" t="s">
        <v>1438</v>
      </c>
      <c r="B1706">
        <v>1</v>
      </c>
      <c r="C1706" t="s">
        <v>1439</v>
      </c>
      <c r="D1706" t="s">
        <v>20</v>
      </c>
      <c r="E1706" t="s">
        <v>20</v>
      </c>
      <c r="F1706" t="s">
        <v>12840</v>
      </c>
      <c r="G1706">
        <v>633</v>
      </c>
      <c r="H1706" t="s">
        <v>337</v>
      </c>
      <c r="J1706" t="s">
        <v>72</v>
      </c>
      <c r="L1706">
        <v>84</v>
      </c>
      <c r="M1706">
        <v>1</v>
      </c>
      <c r="N1706">
        <v>12</v>
      </c>
      <c r="O1706">
        <v>10</v>
      </c>
      <c r="P1706">
        <v>0</v>
      </c>
      <c r="R1706">
        <v>13</v>
      </c>
    </row>
    <row r="1707" spans="1:18">
      <c r="A1707" t="s">
        <v>1554</v>
      </c>
      <c r="B1707">
        <v>5</v>
      </c>
      <c r="C1707" t="s">
        <v>1557</v>
      </c>
      <c r="D1707" t="s">
        <v>20</v>
      </c>
      <c r="E1707" t="s">
        <v>1511</v>
      </c>
      <c r="F1707" t="s">
        <v>12841</v>
      </c>
      <c r="G1707">
        <v>634</v>
      </c>
      <c r="H1707" t="s">
        <v>337</v>
      </c>
      <c r="I1707">
        <v>42.659</v>
      </c>
      <c r="J1707" t="s">
        <v>337</v>
      </c>
      <c r="K1707">
        <v>59.021</v>
      </c>
      <c r="L1707">
        <v>4</v>
      </c>
      <c r="M1707">
        <v>1</v>
      </c>
      <c r="N1707">
        <v>14</v>
      </c>
      <c r="O1707">
        <v>10</v>
      </c>
      <c r="P1707">
        <v>0</v>
      </c>
      <c r="Q1707">
        <v>48</v>
      </c>
      <c r="R1707">
        <v>69</v>
      </c>
    </row>
    <row r="1708" spans="1:18">
      <c r="A1708" t="s">
        <v>1558</v>
      </c>
      <c r="B1708">
        <v>5</v>
      </c>
      <c r="C1708" t="s">
        <v>1557</v>
      </c>
      <c r="D1708" t="s">
        <v>20</v>
      </c>
      <c r="E1708" t="s">
        <v>1511</v>
      </c>
      <c r="F1708" t="s">
        <v>12841</v>
      </c>
      <c r="G1708">
        <v>634</v>
      </c>
      <c r="H1708" t="s">
        <v>337</v>
      </c>
      <c r="I1708">
        <v>42.666</v>
      </c>
      <c r="J1708" t="s">
        <v>337</v>
      </c>
      <c r="K1708">
        <v>59.071</v>
      </c>
      <c r="L1708">
        <v>4</v>
      </c>
      <c r="M1708">
        <v>1</v>
      </c>
      <c r="N1708">
        <v>14</v>
      </c>
      <c r="O1708">
        <v>10</v>
      </c>
      <c r="P1708">
        <v>0</v>
      </c>
      <c r="Q1708">
        <v>48</v>
      </c>
      <c r="R1708">
        <v>68</v>
      </c>
    </row>
    <row r="1709" spans="1:18">
      <c r="A1709" t="s">
        <v>4386</v>
      </c>
      <c r="B1709">
        <v>1</v>
      </c>
      <c r="C1709" t="s">
        <v>4387</v>
      </c>
      <c r="D1709" t="s">
        <v>20</v>
      </c>
      <c r="E1709" t="s">
        <v>20</v>
      </c>
      <c r="F1709" t="s">
        <v>12841</v>
      </c>
      <c r="G1709">
        <v>634</v>
      </c>
      <c r="H1709" t="s">
        <v>337</v>
      </c>
      <c r="I1709">
        <v>38</v>
      </c>
      <c r="J1709" t="s">
        <v>337</v>
      </c>
      <c r="K1709">
        <v>49</v>
      </c>
      <c r="L1709">
        <v>4</v>
      </c>
      <c r="M1709">
        <v>1</v>
      </c>
      <c r="N1709">
        <v>14</v>
      </c>
      <c r="O1709">
        <v>10</v>
      </c>
      <c r="P1709">
        <v>0</v>
      </c>
      <c r="Q1709">
        <v>48</v>
      </c>
      <c r="R1709">
        <v>69</v>
      </c>
    </row>
    <row r="1710" spans="1:18">
      <c r="A1710" t="s">
        <v>9830</v>
      </c>
      <c r="B1710">
        <v>1</v>
      </c>
      <c r="C1710" t="s">
        <v>4387</v>
      </c>
      <c r="D1710" t="s">
        <v>20</v>
      </c>
      <c r="E1710" t="s">
        <v>20</v>
      </c>
      <c r="F1710" t="s">
        <v>12841</v>
      </c>
      <c r="G1710">
        <v>634</v>
      </c>
      <c r="L1710">
        <v>4</v>
      </c>
      <c r="M1710">
        <v>1</v>
      </c>
      <c r="N1710">
        <v>14</v>
      </c>
      <c r="O1710">
        <v>10</v>
      </c>
      <c r="P1710">
        <v>0</v>
      </c>
      <c r="Q1710">
        <v>44</v>
      </c>
      <c r="R1710">
        <v>69</v>
      </c>
    </row>
    <row r="1711" spans="1:18">
      <c r="A1711" t="s">
        <v>4922</v>
      </c>
      <c r="B1711">
        <v>1</v>
      </c>
      <c r="C1711" t="s">
        <v>4923</v>
      </c>
      <c r="D1711" t="s">
        <v>20</v>
      </c>
      <c r="E1711" t="s">
        <v>20</v>
      </c>
      <c r="F1711" t="s">
        <v>12842</v>
      </c>
      <c r="G1711">
        <v>635</v>
      </c>
      <c r="H1711" t="s">
        <v>337</v>
      </c>
      <c r="J1711" t="s">
        <v>337</v>
      </c>
      <c r="K1711">
        <v>72</v>
      </c>
      <c r="L1711">
        <v>4</v>
      </c>
      <c r="M1711">
        <v>1</v>
      </c>
      <c r="N1711">
        <v>14</v>
      </c>
      <c r="O1711">
        <v>10</v>
      </c>
      <c r="P1711">
        <v>0</v>
      </c>
      <c r="Q1711">
        <v>53</v>
      </c>
      <c r="R1711">
        <v>92</v>
      </c>
    </row>
    <row r="1712" spans="1:18">
      <c r="A1712" t="s">
        <v>4926</v>
      </c>
      <c r="B1712">
        <v>1</v>
      </c>
      <c r="C1712" t="s">
        <v>4927</v>
      </c>
      <c r="D1712" t="s">
        <v>20</v>
      </c>
      <c r="E1712" t="s">
        <v>20</v>
      </c>
      <c r="F1712" t="s">
        <v>12842</v>
      </c>
      <c r="G1712">
        <v>635</v>
      </c>
      <c r="H1712" t="s">
        <v>337</v>
      </c>
      <c r="J1712" t="s">
        <v>337</v>
      </c>
      <c r="K1712">
        <v>79</v>
      </c>
      <c r="L1712">
        <v>4</v>
      </c>
      <c r="M1712">
        <v>1</v>
      </c>
      <c r="N1712">
        <v>14</v>
      </c>
      <c r="O1712">
        <v>10</v>
      </c>
      <c r="P1712">
        <v>0</v>
      </c>
      <c r="Q1712">
        <v>59</v>
      </c>
      <c r="R1712">
        <v>105</v>
      </c>
    </row>
    <row r="1713" spans="1:18">
      <c r="A1713" t="s">
        <v>5522</v>
      </c>
      <c r="B1713">
        <v>1</v>
      </c>
      <c r="C1713" t="s">
        <v>4927</v>
      </c>
      <c r="D1713" t="s">
        <v>20</v>
      </c>
      <c r="E1713" t="s">
        <v>20</v>
      </c>
      <c r="F1713" t="s">
        <v>12842</v>
      </c>
      <c r="G1713">
        <v>635</v>
      </c>
      <c r="H1713" t="s">
        <v>337</v>
      </c>
      <c r="I1713">
        <v>39</v>
      </c>
      <c r="J1713" t="s">
        <v>337</v>
      </c>
      <c r="K1713">
        <v>72</v>
      </c>
      <c r="L1713">
        <v>4</v>
      </c>
      <c r="M1713">
        <v>1</v>
      </c>
      <c r="N1713">
        <v>14</v>
      </c>
      <c r="O1713">
        <v>10</v>
      </c>
      <c r="P1713">
        <v>0</v>
      </c>
      <c r="Q1713">
        <v>59</v>
      </c>
      <c r="R1713">
        <v>105</v>
      </c>
    </row>
    <row r="1714" spans="1:18">
      <c r="A1714" t="s">
        <v>6629</v>
      </c>
      <c r="B1714">
        <v>1</v>
      </c>
      <c r="C1714" t="s">
        <v>6630</v>
      </c>
      <c r="D1714" t="s">
        <v>20</v>
      </c>
      <c r="E1714" t="s">
        <v>20</v>
      </c>
      <c r="F1714" t="s">
        <v>12842</v>
      </c>
      <c r="G1714">
        <v>635</v>
      </c>
      <c r="H1714" t="s">
        <v>337</v>
      </c>
      <c r="I1714">
        <v>82</v>
      </c>
      <c r="J1714" t="s">
        <v>337</v>
      </c>
      <c r="K1714">
        <v>72</v>
      </c>
      <c r="L1714">
        <v>4</v>
      </c>
      <c r="M1714">
        <v>1</v>
      </c>
      <c r="N1714">
        <v>14</v>
      </c>
      <c r="O1714">
        <v>10</v>
      </c>
      <c r="P1714">
        <v>0</v>
      </c>
      <c r="Q1714">
        <v>53</v>
      </c>
      <c r="R1714">
        <v>92</v>
      </c>
    </row>
    <row r="1715" spans="1:18">
      <c r="A1715" t="s">
        <v>6643</v>
      </c>
      <c r="B1715">
        <v>1</v>
      </c>
      <c r="C1715" t="s">
        <v>6644</v>
      </c>
      <c r="D1715" t="s">
        <v>20</v>
      </c>
      <c r="E1715" t="s">
        <v>20</v>
      </c>
      <c r="F1715" t="s">
        <v>12842</v>
      </c>
      <c r="G1715">
        <v>635</v>
      </c>
      <c r="H1715" t="s">
        <v>337</v>
      </c>
      <c r="I1715">
        <v>80</v>
      </c>
      <c r="J1715" t="s">
        <v>337</v>
      </c>
      <c r="K1715">
        <v>125</v>
      </c>
      <c r="L1715">
        <v>4</v>
      </c>
      <c r="M1715">
        <v>1</v>
      </c>
      <c r="N1715">
        <v>14</v>
      </c>
      <c r="O1715">
        <v>10</v>
      </c>
      <c r="P1715">
        <v>0</v>
      </c>
      <c r="Q1715">
        <v>59</v>
      </c>
      <c r="R1715">
        <v>105</v>
      </c>
    </row>
    <row r="1716" spans="1:18">
      <c r="A1716" t="s">
        <v>7974</v>
      </c>
      <c r="B1716">
        <v>1</v>
      </c>
      <c r="C1716" t="s">
        <v>6644</v>
      </c>
      <c r="D1716" t="s">
        <v>20</v>
      </c>
      <c r="E1716" t="s">
        <v>20</v>
      </c>
      <c r="F1716" t="s">
        <v>12843</v>
      </c>
      <c r="G1716">
        <v>743</v>
      </c>
      <c r="L1716">
        <v>4</v>
      </c>
      <c r="M1716">
        <v>1</v>
      </c>
      <c r="N1716">
        <v>14</v>
      </c>
      <c r="O1716">
        <v>10</v>
      </c>
      <c r="P1716">
        <v>0</v>
      </c>
      <c r="Q1716">
        <v>59</v>
      </c>
      <c r="R1716">
        <v>105</v>
      </c>
    </row>
    <row r="1717" spans="1:18">
      <c r="A1717" t="s">
        <v>1548</v>
      </c>
      <c r="B1717">
        <v>9</v>
      </c>
      <c r="C1717" t="s">
        <v>1553</v>
      </c>
      <c r="D1717" t="s">
        <v>20</v>
      </c>
      <c r="E1717" t="s">
        <v>1511</v>
      </c>
      <c r="F1717" t="s">
        <v>12844</v>
      </c>
      <c r="G1717">
        <v>636</v>
      </c>
      <c r="H1717" t="s">
        <v>301</v>
      </c>
      <c r="J1717" t="s">
        <v>301</v>
      </c>
      <c r="L1717">
        <v>4</v>
      </c>
      <c r="M1717">
        <v>1</v>
      </c>
      <c r="N1717">
        <v>14</v>
      </c>
      <c r="O1717">
        <v>10</v>
      </c>
      <c r="P1717">
        <v>0</v>
      </c>
      <c r="Q1717">
        <v>77</v>
      </c>
      <c r="R1717">
        <v>173</v>
      </c>
    </row>
    <row r="1718" spans="1:18">
      <c r="A1718" t="s">
        <v>4846</v>
      </c>
      <c r="B1718">
        <v>1</v>
      </c>
      <c r="C1718" t="s">
        <v>4409</v>
      </c>
      <c r="D1718" t="s">
        <v>20</v>
      </c>
      <c r="E1718" t="s">
        <v>20</v>
      </c>
      <c r="F1718" t="s">
        <v>12844</v>
      </c>
      <c r="G1718">
        <v>636</v>
      </c>
      <c r="H1718" t="s">
        <v>301</v>
      </c>
      <c r="I1718">
        <v>64</v>
      </c>
      <c r="J1718" t="s">
        <v>301</v>
      </c>
      <c r="K1718">
        <v>81</v>
      </c>
      <c r="L1718">
        <v>4</v>
      </c>
      <c r="M1718">
        <v>1</v>
      </c>
      <c r="N1718">
        <v>14</v>
      </c>
      <c r="O1718">
        <v>10</v>
      </c>
      <c r="P1718">
        <v>0</v>
      </c>
      <c r="Q1718">
        <v>77</v>
      </c>
      <c r="R1718">
        <v>173</v>
      </c>
    </row>
    <row r="1719" spans="1:18">
      <c r="A1719" t="s">
        <v>1518</v>
      </c>
      <c r="B1719">
        <v>10</v>
      </c>
      <c r="C1719" t="s">
        <v>1519</v>
      </c>
      <c r="D1719" t="s">
        <v>1511</v>
      </c>
      <c r="E1719" t="s">
        <v>1511</v>
      </c>
      <c r="F1719" t="s">
        <v>13090</v>
      </c>
      <c r="G1719">
        <v>602</v>
      </c>
      <c r="H1719" t="s">
        <v>72</v>
      </c>
      <c r="J1719" t="s">
        <v>187</v>
      </c>
      <c r="K1719">
        <v>27</v>
      </c>
      <c r="L1719">
        <v>4</v>
      </c>
      <c r="M1719">
        <v>1</v>
      </c>
      <c r="N1719">
        <v>12</v>
      </c>
      <c r="O1719">
        <v>10</v>
      </c>
      <c r="P1719">
        <v>0</v>
      </c>
      <c r="Q1719">
        <v>22</v>
      </c>
      <c r="R1719">
        <v>120</v>
      </c>
    </row>
    <row r="1720" spans="1:18">
      <c r="A1720" t="s">
        <v>1522</v>
      </c>
      <c r="B1720">
        <v>10</v>
      </c>
      <c r="C1720" t="s">
        <v>1519</v>
      </c>
      <c r="D1720" t="s">
        <v>1511</v>
      </c>
      <c r="E1720" t="s">
        <v>1511</v>
      </c>
      <c r="F1720" t="s">
        <v>13090</v>
      </c>
      <c r="G1720">
        <v>602</v>
      </c>
      <c r="H1720" t="s">
        <v>72</v>
      </c>
      <c r="J1720" t="s">
        <v>187</v>
      </c>
      <c r="K1720">
        <v>27</v>
      </c>
      <c r="L1720">
        <v>4</v>
      </c>
      <c r="M1720">
        <v>1</v>
      </c>
      <c r="N1720">
        <v>12</v>
      </c>
      <c r="O1720">
        <v>10</v>
      </c>
      <c r="P1720">
        <v>0</v>
      </c>
      <c r="Q1720">
        <v>22</v>
      </c>
      <c r="R1720">
        <v>120</v>
      </c>
    </row>
    <row r="1721" spans="1:18">
      <c r="A1721" t="s">
        <v>1522</v>
      </c>
      <c r="B1721">
        <v>7</v>
      </c>
      <c r="D1721" t="s">
        <v>1511</v>
      </c>
      <c r="E1721" t="s">
        <v>1511</v>
      </c>
      <c r="F1721" t="s">
        <v>13090</v>
      </c>
      <c r="G1721">
        <v>602</v>
      </c>
      <c r="H1721" t="s">
        <v>72</v>
      </c>
      <c r="J1721" t="s">
        <v>187</v>
      </c>
      <c r="L1721">
        <v>4</v>
      </c>
      <c r="M1721">
        <v>1</v>
      </c>
      <c r="N1721">
        <v>12</v>
      </c>
      <c r="O1721">
        <v>10</v>
      </c>
      <c r="P1721">
        <v>0</v>
      </c>
      <c r="Q1721">
        <v>22</v>
      </c>
      <c r="R1721">
        <v>119</v>
      </c>
    </row>
    <row r="1722" spans="1:18">
      <c r="A1722" t="s">
        <v>1522</v>
      </c>
      <c r="B1722">
        <v>8</v>
      </c>
      <c r="C1722" t="s">
        <v>1519</v>
      </c>
      <c r="D1722" t="s">
        <v>1511</v>
      </c>
      <c r="E1722" t="s">
        <v>1511</v>
      </c>
      <c r="F1722" t="s">
        <v>13090</v>
      </c>
      <c r="G1722">
        <v>602</v>
      </c>
      <c r="H1722" t="s">
        <v>72</v>
      </c>
      <c r="J1722" t="s">
        <v>187</v>
      </c>
      <c r="L1722">
        <v>4</v>
      </c>
      <c r="M1722">
        <v>1</v>
      </c>
      <c r="N1722">
        <v>12</v>
      </c>
      <c r="O1722">
        <v>10</v>
      </c>
      <c r="P1722">
        <v>0</v>
      </c>
      <c r="Q1722">
        <v>22</v>
      </c>
      <c r="R1722">
        <v>120</v>
      </c>
    </row>
    <row r="1723" spans="1:18">
      <c r="A1723" t="s">
        <v>1522</v>
      </c>
      <c r="B1723">
        <v>9</v>
      </c>
      <c r="C1723" t="s">
        <v>1519</v>
      </c>
      <c r="D1723" t="s">
        <v>1511</v>
      </c>
      <c r="E1723" t="s">
        <v>1511</v>
      </c>
      <c r="F1723" t="s">
        <v>13090</v>
      </c>
      <c r="G1723">
        <v>602</v>
      </c>
      <c r="H1723" t="s">
        <v>72</v>
      </c>
      <c r="J1723" t="s">
        <v>187</v>
      </c>
      <c r="K1723">
        <v>27</v>
      </c>
      <c r="L1723">
        <v>4</v>
      </c>
      <c r="M1723">
        <v>1</v>
      </c>
      <c r="N1723">
        <v>12</v>
      </c>
      <c r="O1723">
        <v>10</v>
      </c>
      <c r="P1723">
        <v>0</v>
      </c>
      <c r="Q1723">
        <v>22</v>
      </c>
      <c r="R1723">
        <v>120</v>
      </c>
    </row>
    <row r="1724" spans="1:18">
      <c r="A1724" t="s">
        <v>1526</v>
      </c>
      <c r="B1724">
        <v>10</v>
      </c>
      <c r="C1724" t="s">
        <v>1519</v>
      </c>
      <c r="D1724" t="s">
        <v>1511</v>
      </c>
      <c r="E1724" t="s">
        <v>1511</v>
      </c>
      <c r="F1724" t="s">
        <v>13090</v>
      </c>
      <c r="G1724">
        <v>602</v>
      </c>
      <c r="H1724" t="s">
        <v>72</v>
      </c>
      <c r="J1724" t="s">
        <v>187</v>
      </c>
      <c r="L1724">
        <v>4</v>
      </c>
      <c r="M1724">
        <v>1</v>
      </c>
      <c r="N1724">
        <v>12</v>
      </c>
      <c r="O1724">
        <v>10</v>
      </c>
      <c r="P1724">
        <v>0</v>
      </c>
      <c r="Q1724">
        <v>22</v>
      </c>
      <c r="R1724">
        <v>120</v>
      </c>
    </row>
    <row r="1725" spans="1:18">
      <c r="A1725" t="s">
        <v>1526</v>
      </c>
      <c r="B1725">
        <v>7</v>
      </c>
      <c r="D1725" t="s">
        <v>1511</v>
      </c>
      <c r="E1725" t="s">
        <v>1511</v>
      </c>
      <c r="F1725" t="s">
        <v>13090</v>
      </c>
      <c r="G1725">
        <v>602</v>
      </c>
      <c r="H1725" t="s">
        <v>72</v>
      </c>
      <c r="J1725" t="s">
        <v>187</v>
      </c>
      <c r="L1725">
        <v>4</v>
      </c>
      <c r="M1725">
        <v>1</v>
      </c>
      <c r="N1725">
        <v>12</v>
      </c>
      <c r="O1725">
        <v>10</v>
      </c>
      <c r="P1725">
        <v>0</v>
      </c>
      <c r="Q1725">
        <v>22</v>
      </c>
      <c r="R1725">
        <v>119</v>
      </c>
    </row>
    <row r="1726" spans="1:18">
      <c r="A1726" t="s">
        <v>1526</v>
      </c>
      <c r="B1726">
        <v>8</v>
      </c>
      <c r="C1726" t="s">
        <v>1519</v>
      </c>
      <c r="D1726" t="s">
        <v>1511</v>
      </c>
      <c r="E1726" t="s">
        <v>1511</v>
      </c>
      <c r="F1726" t="s">
        <v>13090</v>
      </c>
      <c r="G1726">
        <v>602</v>
      </c>
      <c r="H1726" t="s">
        <v>72</v>
      </c>
      <c r="J1726" t="s">
        <v>187</v>
      </c>
      <c r="L1726">
        <v>4</v>
      </c>
      <c r="M1726">
        <v>1</v>
      </c>
      <c r="N1726">
        <v>12</v>
      </c>
      <c r="O1726">
        <v>10</v>
      </c>
      <c r="P1726">
        <v>0</v>
      </c>
      <c r="Q1726">
        <v>22</v>
      </c>
      <c r="R1726">
        <v>120</v>
      </c>
    </row>
    <row r="1727" spans="1:18">
      <c r="A1727" t="s">
        <v>1526</v>
      </c>
      <c r="B1727">
        <v>9</v>
      </c>
      <c r="C1727" t="s">
        <v>1519</v>
      </c>
      <c r="D1727" t="s">
        <v>1511</v>
      </c>
      <c r="E1727" t="s">
        <v>1511</v>
      </c>
      <c r="F1727" t="s">
        <v>13090</v>
      </c>
      <c r="G1727">
        <v>602</v>
      </c>
      <c r="H1727" t="s">
        <v>72</v>
      </c>
      <c r="J1727" t="s">
        <v>187</v>
      </c>
      <c r="K1727">
        <v>27</v>
      </c>
      <c r="L1727">
        <v>4</v>
      </c>
      <c r="M1727">
        <v>1</v>
      </c>
      <c r="N1727">
        <v>12</v>
      </c>
      <c r="O1727">
        <v>10</v>
      </c>
      <c r="P1727">
        <v>0</v>
      </c>
      <c r="Q1727">
        <v>22</v>
      </c>
      <c r="R1727">
        <v>120</v>
      </c>
    </row>
    <row r="1728" spans="1:18">
      <c r="A1728" t="s">
        <v>1529</v>
      </c>
      <c r="B1728">
        <v>2</v>
      </c>
      <c r="D1728" t="s">
        <v>1511</v>
      </c>
      <c r="E1728" t="s">
        <v>1511</v>
      </c>
      <c r="F1728" t="s">
        <v>13090</v>
      </c>
      <c r="G1728">
        <v>602</v>
      </c>
      <c r="H1728" t="s">
        <v>72</v>
      </c>
      <c r="J1728" t="s">
        <v>187</v>
      </c>
      <c r="L1728">
        <v>4</v>
      </c>
      <c r="M1728">
        <v>1</v>
      </c>
      <c r="N1728">
        <v>12</v>
      </c>
      <c r="O1728">
        <v>10</v>
      </c>
      <c r="P1728">
        <v>0</v>
      </c>
      <c r="Q1728">
        <v>22</v>
      </c>
      <c r="R1728">
        <v>119</v>
      </c>
    </row>
    <row r="1729" spans="1:18">
      <c r="A1729" t="s">
        <v>1529</v>
      </c>
      <c r="B1729">
        <v>3</v>
      </c>
      <c r="C1729" t="s">
        <v>1519</v>
      </c>
      <c r="D1729" t="s">
        <v>1511</v>
      </c>
      <c r="E1729" t="s">
        <v>1511</v>
      </c>
      <c r="F1729" t="s">
        <v>13090</v>
      </c>
      <c r="G1729">
        <v>602</v>
      </c>
      <c r="H1729" t="s">
        <v>72</v>
      </c>
      <c r="J1729" t="s">
        <v>187</v>
      </c>
      <c r="L1729">
        <v>4</v>
      </c>
      <c r="M1729">
        <v>1</v>
      </c>
      <c r="N1729">
        <v>12</v>
      </c>
      <c r="O1729">
        <v>10</v>
      </c>
      <c r="P1729">
        <v>0</v>
      </c>
      <c r="Q1729">
        <v>22</v>
      </c>
      <c r="R1729">
        <v>120</v>
      </c>
    </row>
    <row r="1730" spans="1:18">
      <c r="A1730" t="s">
        <v>1529</v>
      </c>
      <c r="B1730">
        <v>4</v>
      </c>
      <c r="C1730" t="s">
        <v>1519</v>
      </c>
      <c r="D1730" t="s">
        <v>1511</v>
      </c>
      <c r="E1730" t="s">
        <v>1511</v>
      </c>
      <c r="F1730" t="s">
        <v>13090</v>
      </c>
      <c r="G1730">
        <v>602</v>
      </c>
      <c r="H1730" t="s">
        <v>72</v>
      </c>
      <c r="J1730" t="s">
        <v>187</v>
      </c>
      <c r="K1730">
        <v>27</v>
      </c>
      <c r="L1730">
        <v>4</v>
      </c>
      <c r="M1730">
        <v>1</v>
      </c>
      <c r="N1730">
        <v>12</v>
      </c>
      <c r="O1730">
        <v>10</v>
      </c>
      <c r="P1730">
        <v>0</v>
      </c>
      <c r="Q1730">
        <v>22</v>
      </c>
      <c r="R1730">
        <v>120</v>
      </c>
    </row>
    <row r="1731" spans="1:18">
      <c r="A1731" t="s">
        <v>1529</v>
      </c>
      <c r="B1731">
        <v>5</v>
      </c>
      <c r="C1731" t="s">
        <v>1519</v>
      </c>
      <c r="D1731" t="s">
        <v>1511</v>
      </c>
      <c r="E1731" t="s">
        <v>1511</v>
      </c>
      <c r="F1731" t="s">
        <v>13090</v>
      </c>
      <c r="G1731">
        <v>602</v>
      </c>
      <c r="H1731" t="s">
        <v>72</v>
      </c>
      <c r="J1731" t="s">
        <v>187</v>
      </c>
      <c r="K1731">
        <v>27</v>
      </c>
      <c r="L1731">
        <v>4</v>
      </c>
      <c r="M1731">
        <v>1</v>
      </c>
      <c r="N1731">
        <v>12</v>
      </c>
      <c r="O1731">
        <v>10</v>
      </c>
      <c r="P1731">
        <v>0</v>
      </c>
      <c r="Q1731">
        <v>22</v>
      </c>
      <c r="R1731">
        <v>120</v>
      </c>
    </row>
    <row r="1732" spans="1:18">
      <c r="A1732" t="s">
        <v>1532</v>
      </c>
      <c r="B1732">
        <v>2</v>
      </c>
      <c r="D1732" t="s">
        <v>1511</v>
      </c>
      <c r="E1732" t="s">
        <v>1511</v>
      </c>
      <c r="F1732" t="s">
        <v>13090</v>
      </c>
      <c r="G1732">
        <v>602</v>
      </c>
      <c r="H1732" t="s">
        <v>72</v>
      </c>
      <c r="J1732" t="s">
        <v>187</v>
      </c>
      <c r="L1732">
        <v>4</v>
      </c>
      <c r="M1732">
        <v>1</v>
      </c>
      <c r="N1732">
        <v>12</v>
      </c>
      <c r="O1732">
        <v>10</v>
      </c>
      <c r="P1732">
        <v>0</v>
      </c>
      <c r="Q1732">
        <v>22</v>
      </c>
      <c r="R1732">
        <v>119</v>
      </c>
    </row>
    <row r="1733" spans="1:18">
      <c r="A1733" t="s">
        <v>1532</v>
      </c>
      <c r="B1733">
        <v>3</v>
      </c>
      <c r="C1733" t="s">
        <v>1519</v>
      </c>
      <c r="D1733" t="s">
        <v>1511</v>
      </c>
      <c r="E1733" t="s">
        <v>1511</v>
      </c>
      <c r="F1733" t="s">
        <v>13090</v>
      </c>
      <c r="G1733">
        <v>602</v>
      </c>
      <c r="H1733" t="s">
        <v>72</v>
      </c>
      <c r="J1733" t="s">
        <v>187</v>
      </c>
      <c r="L1733">
        <v>4</v>
      </c>
      <c r="M1733">
        <v>1</v>
      </c>
      <c r="N1733">
        <v>12</v>
      </c>
      <c r="O1733">
        <v>10</v>
      </c>
      <c r="P1733">
        <v>0</v>
      </c>
      <c r="Q1733">
        <v>22</v>
      </c>
      <c r="R1733">
        <v>120</v>
      </c>
    </row>
    <row r="1734" spans="1:18">
      <c r="A1734" t="s">
        <v>1532</v>
      </c>
      <c r="B1734">
        <v>4</v>
      </c>
      <c r="C1734" t="s">
        <v>1519</v>
      </c>
      <c r="D1734" t="s">
        <v>1511</v>
      </c>
      <c r="E1734" t="s">
        <v>1511</v>
      </c>
      <c r="F1734" t="s">
        <v>13090</v>
      </c>
      <c r="G1734">
        <v>602</v>
      </c>
      <c r="H1734" t="s">
        <v>72</v>
      </c>
      <c r="J1734" t="s">
        <v>187</v>
      </c>
      <c r="K1734">
        <v>27</v>
      </c>
      <c r="L1734">
        <v>4</v>
      </c>
      <c r="M1734">
        <v>1</v>
      </c>
      <c r="N1734">
        <v>12</v>
      </c>
      <c r="O1734">
        <v>10</v>
      </c>
      <c r="P1734">
        <v>0</v>
      </c>
      <c r="Q1734">
        <v>22</v>
      </c>
      <c r="R1734">
        <v>120</v>
      </c>
    </row>
    <row r="1735" spans="1:18">
      <c r="A1735" t="s">
        <v>1532</v>
      </c>
      <c r="B1735">
        <v>5</v>
      </c>
      <c r="C1735" t="s">
        <v>1519</v>
      </c>
      <c r="D1735" t="s">
        <v>1511</v>
      </c>
      <c r="E1735" t="s">
        <v>1511</v>
      </c>
      <c r="F1735" t="s">
        <v>13090</v>
      </c>
      <c r="G1735">
        <v>602</v>
      </c>
      <c r="H1735" t="s">
        <v>72</v>
      </c>
      <c r="J1735" t="s">
        <v>187</v>
      </c>
      <c r="K1735">
        <v>27</v>
      </c>
      <c r="L1735">
        <v>4</v>
      </c>
      <c r="M1735">
        <v>1</v>
      </c>
      <c r="N1735">
        <v>12</v>
      </c>
      <c r="O1735">
        <v>10</v>
      </c>
      <c r="P1735">
        <v>0</v>
      </c>
      <c r="Q1735">
        <v>22</v>
      </c>
      <c r="R1735">
        <v>120</v>
      </c>
    </row>
    <row r="1736" spans="1:18">
      <c r="A1736" t="s">
        <v>1535</v>
      </c>
      <c r="B1736">
        <v>2</v>
      </c>
      <c r="D1736" t="s">
        <v>1511</v>
      </c>
      <c r="E1736" t="s">
        <v>1511</v>
      </c>
      <c r="F1736" t="s">
        <v>13090</v>
      </c>
      <c r="G1736">
        <v>602</v>
      </c>
      <c r="H1736" t="s">
        <v>72</v>
      </c>
      <c r="J1736" t="s">
        <v>187</v>
      </c>
      <c r="L1736">
        <v>4</v>
      </c>
      <c r="M1736">
        <v>1</v>
      </c>
      <c r="N1736">
        <v>12</v>
      </c>
      <c r="O1736">
        <v>10</v>
      </c>
      <c r="P1736">
        <v>0</v>
      </c>
      <c r="Q1736">
        <v>22</v>
      </c>
      <c r="R1736">
        <v>119</v>
      </c>
    </row>
    <row r="1737" spans="1:18">
      <c r="A1737" t="s">
        <v>1535</v>
      </c>
      <c r="B1737">
        <v>3</v>
      </c>
      <c r="C1737" t="s">
        <v>1519</v>
      </c>
      <c r="D1737" t="s">
        <v>1511</v>
      </c>
      <c r="E1737" t="s">
        <v>1511</v>
      </c>
      <c r="F1737" t="s">
        <v>13090</v>
      </c>
      <c r="G1737">
        <v>602</v>
      </c>
      <c r="H1737" t="s">
        <v>72</v>
      </c>
      <c r="J1737" t="s">
        <v>187</v>
      </c>
      <c r="L1737">
        <v>4</v>
      </c>
      <c r="M1737">
        <v>1</v>
      </c>
      <c r="N1737">
        <v>12</v>
      </c>
      <c r="O1737">
        <v>10</v>
      </c>
      <c r="P1737">
        <v>0</v>
      </c>
      <c r="Q1737">
        <v>22</v>
      </c>
      <c r="R1737">
        <v>120</v>
      </c>
    </row>
    <row r="1738" spans="1:18">
      <c r="A1738" t="s">
        <v>1535</v>
      </c>
      <c r="B1738">
        <v>4</v>
      </c>
      <c r="C1738" t="s">
        <v>1519</v>
      </c>
      <c r="D1738" t="s">
        <v>1511</v>
      </c>
      <c r="E1738" t="s">
        <v>1511</v>
      </c>
      <c r="F1738" t="s">
        <v>13090</v>
      </c>
      <c r="G1738">
        <v>602</v>
      </c>
      <c r="H1738" t="s">
        <v>72</v>
      </c>
      <c r="J1738" t="s">
        <v>187</v>
      </c>
      <c r="K1738">
        <v>27</v>
      </c>
      <c r="L1738">
        <v>4</v>
      </c>
      <c r="M1738">
        <v>1</v>
      </c>
      <c r="N1738">
        <v>12</v>
      </c>
      <c r="O1738">
        <v>10</v>
      </c>
      <c r="P1738">
        <v>0</v>
      </c>
      <c r="Q1738">
        <v>22</v>
      </c>
      <c r="R1738">
        <v>120</v>
      </c>
    </row>
    <row r="1739" spans="1:18">
      <c r="A1739" t="s">
        <v>1535</v>
      </c>
      <c r="B1739">
        <v>5</v>
      </c>
      <c r="C1739" t="s">
        <v>1519</v>
      </c>
      <c r="D1739" t="s">
        <v>1511</v>
      </c>
      <c r="E1739" t="s">
        <v>1511</v>
      </c>
      <c r="F1739" t="s">
        <v>13090</v>
      </c>
      <c r="G1739">
        <v>602</v>
      </c>
      <c r="H1739" t="s">
        <v>72</v>
      </c>
      <c r="J1739" t="s">
        <v>187</v>
      </c>
      <c r="K1739">
        <v>27</v>
      </c>
      <c r="L1739">
        <v>4</v>
      </c>
      <c r="M1739">
        <v>1</v>
      </c>
      <c r="N1739">
        <v>12</v>
      </c>
      <c r="O1739">
        <v>10</v>
      </c>
      <c r="P1739">
        <v>0</v>
      </c>
      <c r="Q1739">
        <v>22</v>
      </c>
      <c r="R1739">
        <v>120</v>
      </c>
    </row>
    <row r="1740" spans="1:18">
      <c r="A1740" t="s">
        <v>5493</v>
      </c>
      <c r="B1740">
        <v>1</v>
      </c>
      <c r="C1740" t="s">
        <v>5319</v>
      </c>
      <c r="D1740" t="s">
        <v>20</v>
      </c>
      <c r="E1740" t="s">
        <v>20</v>
      </c>
      <c r="F1740" t="s">
        <v>12846</v>
      </c>
      <c r="G1740">
        <v>375</v>
      </c>
      <c r="H1740" t="s">
        <v>337</v>
      </c>
      <c r="I1740">
        <v>70</v>
      </c>
      <c r="J1740" t="s">
        <v>337</v>
      </c>
      <c r="K1740">
        <v>66</v>
      </c>
      <c r="L1740">
        <v>4</v>
      </c>
      <c r="M1740">
        <v>1</v>
      </c>
      <c r="N1740">
        <v>12</v>
      </c>
      <c r="O1740">
        <v>10</v>
      </c>
      <c r="P1740">
        <v>0</v>
      </c>
      <c r="Q1740">
        <v>22</v>
      </c>
      <c r="R1740">
        <v>120</v>
      </c>
    </row>
    <row r="1741" spans="1:18">
      <c r="A1741" t="s">
        <v>5205</v>
      </c>
      <c r="B1741">
        <v>1</v>
      </c>
      <c r="C1741" t="s">
        <v>5206</v>
      </c>
      <c r="D1741" t="s">
        <v>20</v>
      </c>
      <c r="E1741" t="s">
        <v>20</v>
      </c>
      <c r="F1741" t="s">
        <v>12846</v>
      </c>
      <c r="G1741">
        <v>375</v>
      </c>
      <c r="H1741" t="s">
        <v>337</v>
      </c>
      <c r="I1741">
        <v>90</v>
      </c>
      <c r="J1741" t="s">
        <v>337</v>
      </c>
      <c r="K1741">
        <v>110</v>
      </c>
      <c r="L1741">
        <v>4</v>
      </c>
      <c r="M1741">
        <v>1</v>
      </c>
      <c r="N1741">
        <v>12</v>
      </c>
      <c r="O1741">
        <v>10</v>
      </c>
      <c r="P1741">
        <v>0</v>
      </c>
      <c r="Q1741">
        <v>25</v>
      </c>
      <c r="R1741">
        <v>102</v>
      </c>
    </row>
    <row r="1742" spans="1:18">
      <c r="A1742" t="s">
        <v>5318</v>
      </c>
      <c r="B1742">
        <v>1</v>
      </c>
      <c r="C1742" t="s">
        <v>5319</v>
      </c>
      <c r="D1742" t="s">
        <v>20</v>
      </c>
      <c r="E1742" t="s">
        <v>20</v>
      </c>
      <c r="F1742" t="s">
        <v>12846</v>
      </c>
      <c r="G1742">
        <v>375</v>
      </c>
      <c r="H1742" t="s">
        <v>337</v>
      </c>
      <c r="I1742">
        <v>90</v>
      </c>
      <c r="J1742" t="s">
        <v>337</v>
      </c>
      <c r="K1742">
        <v>79</v>
      </c>
      <c r="L1742">
        <v>4</v>
      </c>
      <c r="M1742">
        <v>1</v>
      </c>
      <c r="N1742">
        <v>12</v>
      </c>
      <c r="O1742">
        <v>10</v>
      </c>
      <c r="P1742">
        <v>0</v>
      </c>
      <c r="Q1742">
        <v>22</v>
      </c>
      <c r="R1742">
        <v>120</v>
      </c>
    </row>
    <row r="1743" spans="1:18">
      <c r="A1743" t="s">
        <v>7366</v>
      </c>
      <c r="B1743">
        <v>1</v>
      </c>
      <c r="C1743" t="s">
        <v>5319</v>
      </c>
      <c r="D1743" t="s">
        <v>20</v>
      </c>
      <c r="E1743" t="s">
        <v>20</v>
      </c>
      <c r="F1743" t="s">
        <v>12846</v>
      </c>
      <c r="G1743">
        <v>375</v>
      </c>
      <c r="H1743" t="s">
        <v>337</v>
      </c>
      <c r="I1743">
        <v>85</v>
      </c>
      <c r="J1743" t="s">
        <v>337</v>
      </c>
      <c r="K1743">
        <v>64</v>
      </c>
      <c r="L1743">
        <v>4</v>
      </c>
      <c r="M1743">
        <v>1</v>
      </c>
      <c r="N1743">
        <v>12</v>
      </c>
      <c r="O1743">
        <v>10</v>
      </c>
      <c r="P1743">
        <v>0</v>
      </c>
      <c r="Q1743">
        <v>22</v>
      </c>
      <c r="R1743">
        <v>120</v>
      </c>
    </row>
    <row r="1744" spans="1:18">
      <c r="A1744" t="s">
        <v>7371</v>
      </c>
      <c r="B1744">
        <v>1</v>
      </c>
      <c r="C1744" t="s">
        <v>5319</v>
      </c>
      <c r="D1744" t="s">
        <v>20</v>
      </c>
      <c r="E1744" t="s">
        <v>20</v>
      </c>
      <c r="F1744" t="s">
        <v>12846</v>
      </c>
      <c r="G1744">
        <v>375</v>
      </c>
      <c r="H1744" t="s">
        <v>337</v>
      </c>
      <c r="I1744">
        <v>90</v>
      </c>
      <c r="J1744" t="s">
        <v>337</v>
      </c>
      <c r="L1744">
        <v>4</v>
      </c>
      <c r="M1744">
        <v>1</v>
      </c>
      <c r="N1744">
        <v>12</v>
      </c>
      <c r="O1744">
        <v>10</v>
      </c>
      <c r="P1744">
        <v>0</v>
      </c>
      <c r="Q1744">
        <v>22</v>
      </c>
      <c r="R1744">
        <v>120</v>
      </c>
    </row>
    <row r="1745" spans="1:18">
      <c r="A1745" t="s">
        <v>9840</v>
      </c>
      <c r="B1745">
        <v>1</v>
      </c>
      <c r="C1745" t="s">
        <v>5206</v>
      </c>
      <c r="D1745" t="s">
        <v>20</v>
      </c>
      <c r="E1745" t="s">
        <v>20</v>
      </c>
      <c r="F1745" t="s">
        <v>12846</v>
      </c>
      <c r="G1745">
        <v>375</v>
      </c>
      <c r="L1745">
        <v>4</v>
      </c>
      <c r="M1745">
        <v>1</v>
      </c>
      <c r="N1745">
        <v>12</v>
      </c>
      <c r="O1745">
        <v>10</v>
      </c>
      <c r="P1745">
        <v>0</v>
      </c>
      <c r="Q1745">
        <v>25</v>
      </c>
      <c r="R1745">
        <v>102</v>
      </c>
    </row>
    <row r="1746" spans="1:18">
      <c r="A1746" t="s">
        <v>9853</v>
      </c>
      <c r="B1746">
        <v>1</v>
      </c>
      <c r="C1746" t="s">
        <v>5319</v>
      </c>
      <c r="D1746" t="s">
        <v>20</v>
      </c>
      <c r="E1746" t="s">
        <v>20</v>
      </c>
      <c r="F1746" t="s">
        <v>12846</v>
      </c>
      <c r="G1746">
        <v>375</v>
      </c>
      <c r="L1746">
        <v>4</v>
      </c>
      <c r="M1746">
        <v>1</v>
      </c>
      <c r="N1746">
        <v>12</v>
      </c>
      <c r="O1746">
        <v>10</v>
      </c>
      <c r="P1746">
        <v>0</v>
      </c>
      <c r="Q1746">
        <v>22</v>
      </c>
      <c r="R1746">
        <v>120</v>
      </c>
    </row>
    <row r="1747" spans="1:18">
      <c r="A1747" t="s">
        <v>5328</v>
      </c>
      <c r="B1747">
        <v>1</v>
      </c>
      <c r="C1747" t="s">
        <v>5329</v>
      </c>
      <c r="D1747" t="s">
        <v>20</v>
      </c>
      <c r="E1747" t="s">
        <v>20</v>
      </c>
      <c r="F1747" t="s">
        <v>12847</v>
      </c>
      <c r="G1747">
        <v>637</v>
      </c>
      <c r="H1747" t="s">
        <v>337</v>
      </c>
      <c r="I1747">
        <v>77</v>
      </c>
      <c r="J1747" t="s">
        <v>187</v>
      </c>
      <c r="K1747">
        <v>17</v>
      </c>
      <c r="L1747">
        <v>4</v>
      </c>
      <c r="M1747">
        <v>1</v>
      </c>
      <c r="N1747">
        <v>12</v>
      </c>
      <c r="O1747">
        <v>10</v>
      </c>
      <c r="P1747">
        <v>0</v>
      </c>
      <c r="Q1747">
        <v>63</v>
      </c>
      <c r="R1747">
        <v>84</v>
      </c>
    </row>
    <row r="1748" spans="1:18">
      <c r="A1748" t="s">
        <v>5038</v>
      </c>
      <c r="B1748">
        <v>1</v>
      </c>
      <c r="C1748" t="s">
        <v>5037</v>
      </c>
      <c r="D1748" t="s">
        <v>20</v>
      </c>
      <c r="E1748" t="s">
        <v>20</v>
      </c>
      <c r="F1748" t="s">
        <v>12849</v>
      </c>
      <c r="G1748">
        <v>379</v>
      </c>
      <c r="H1748" t="s">
        <v>337</v>
      </c>
      <c r="I1748">
        <v>27</v>
      </c>
      <c r="J1748" t="s">
        <v>337</v>
      </c>
      <c r="K1748">
        <v>78</v>
      </c>
      <c r="L1748">
        <v>6</v>
      </c>
      <c r="M1748">
        <v>1</v>
      </c>
      <c r="N1748">
        <v>12</v>
      </c>
      <c r="O1748">
        <v>10</v>
      </c>
      <c r="P1748">
        <v>0</v>
      </c>
      <c r="Q1748">
        <v>10</v>
      </c>
      <c r="R1748">
        <v>44</v>
      </c>
    </row>
    <row r="1749" spans="1:18">
      <c r="A1749" t="s">
        <v>7508</v>
      </c>
      <c r="B1749">
        <v>1</v>
      </c>
      <c r="C1749" t="s">
        <v>5037</v>
      </c>
      <c r="D1749" t="s">
        <v>20</v>
      </c>
      <c r="E1749" t="s">
        <v>20</v>
      </c>
      <c r="F1749" t="s">
        <v>12849</v>
      </c>
      <c r="G1749">
        <v>379</v>
      </c>
      <c r="L1749">
        <v>6</v>
      </c>
      <c r="M1749">
        <v>1</v>
      </c>
      <c r="N1749">
        <v>12</v>
      </c>
      <c r="O1749">
        <v>10</v>
      </c>
      <c r="P1749">
        <v>0</v>
      </c>
      <c r="Q1749">
        <v>10</v>
      </c>
      <c r="R1749">
        <v>44</v>
      </c>
    </row>
    <row r="1750" spans="1:18">
      <c r="A1750" t="s">
        <v>4587</v>
      </c>
      <c r="B1750">
        <v>1</v>
      </c>
      <c r="C1750" t="s">
        <v>4588</v>
      </c>
      <c r="D1750" t="s">
        <v>20</v>
      </c>
      <c r="E1750" t="s">
        <v>20</v>
      </c>
      <c r="F1750" t="s">
        <v>13091</v>
      </c>
      <c r="G1750">
        <v>381</v>
      </c>
      <c r="H1750" t="s">
        <v>72</v>
      </c>
      <c r="J1750" t="s">
        <v>72</v>
      </c>
      <c r="L1750">
        <v>4</v>
      </c>
      <c r="M1750">
        <v>1</v>
      </c>
      <c r="N1750">
        <v>14</v>
      </c>
      <c r="O1750">
        <v>10</v>
      </c>
      <c r="P1750">
        <v>0</v>
      </c>
      <c r="Q1750">
        <v>34</v>
      </c>
      <c r="R1750">
        <v>92</v>
      </c>
    </row>
    <row r="1751" spans="1:18">
      <c r="A1751" t="s">
        <v>5487</v>
      </c>
      <c r="B1751">
        <v>1</v>
      </c>
      <c r="C1751" t="s">
        <v>5488</v>
      </c>
      <c r="D1751" t="s">
        <v>20</v>
      </c>
      <c r="E1751" t="s">
        <v>20</v>
      </c>
      <c r="F1751" t="s">
        <v>12850</v>
      </c>
      <c r="G1751">
        <v>645</v>
      </c>
      <c r="H1751" t="s">
        <v>72</v>
      </c>
      <c r="J1751" t="s">
        <v>187</v>
      </c>
      <c r="K1751">
        <v>35</v>
      </c>
      <c r="L1751">
        <v>2</v>
      </c>
      <c r="M1751">
        <v>1</v>
      </c>
      <c r="N1751">
        <v>8.25</v>
      </c>
      <c r="O1751">
        <v>6.6</v>
      </c>
      <c r="P1751">
        <v>0</v>
      </c>
      <c r="Q1751">
        <v>64</v>
      </c>
      <c r="R1751">
        <v>252</v>
      </c>
    </row>
    <row r="1752" spans="1:18">
      <c r="A1752" t="s">
        <v>7973</v>
      </c>
      <c r="B1752">
        <v>1</v>
      </c>
      <c r="C1752" t="s">
        <v>6653</v>
      </c>
      <c r="D1752" t="s">
        <v>20</v>
      </c>
      <c r="E1752" t="s">
        <v>20</v>
      </c>
      <c r="F1752" t="s">
        <v>12851</v>
      </c>
      <c r="G1752">
        <v>744</v>
      </c>
      <c r="H1752" t="s">
        <v>337</v>
      </c>
      <c r="I1752">
        <v>70</v>
      </c>
      <c r="L1752">
        <v>4</v>
      </c>
      <c r="M1752">
        <v>1</v>
      </c>
      <c r="N1752">
        <v>14</v>
      </c>
      <c r="O1752">
        <v>10</v>
      </c>
      <c r="P1752">
        <v>0</v>
      </c>
      <c r="Q1752">
        <v>166</v>
      </c>
    </row>
    <row r="1753" spans="1:18">
      <c r="A1753" t="s">
        <v>9831</v>
      </c>
      <c r="B1753">
        <v>1</v>
      </c>
      <c r="C1753" t="s">
        <v>6653</v>
      </c>
      <c r="D1753" t="s">
        <v>20</v>
      </c>
      <c r="E1753" t="s">
        <v>20</v>
      </c>
      <c r="F1753" t="s">
        <v>12851</v>
      </c>
      <c r="G1753">
        <v>744</v>
      </c>
      <c r="L1753">
        <v>4</v>
      </c>
      <c r="M1753">
        <v>1</v>
      </c>
      <c r="N1753">
        <v>14</v>
      </c>
      <c r="O1753">
        <v>10</v>
      </c>
      <c r="P1753">
        <v>0</v>
      </c>
      <c r="Q1753">
        <v>162</v>
      </c>
    </row>
    <row r="1754" spans="1:18">
      <c r="A1754" t="s">
        <v>1548</v>
      </c>
      <c r="B1754">
        <v>5</v>
      </c>
      <c r="D1754" t="s">
        <v>20</v>
      </c>
      <c r="E1754" t="s">
        <v>1511</v>
      </c>
      <c r="F1754" t="s">
        <v>13092</v>
      </c>
      <c r="G1754">
        <v>603</v>
      </c>
      <c r="H1754" t="s">
        <v>337</v>
      </c>
      <c r="J1754" t="s">
        <v>337</v>
      </c>
      <c r="L1754">
        <v>4</v>
      </c>
      <c r="M1754">
        <v>1</v>
      </c>
      <c r="N1754">
        <v>14</v>
      </c>
      <c r="O1754">
        <v>10</v>
      </c>
      <c r="P1754">
        <v>0</v>
      </c>
      <c r="Q1754">
        <v>76</v>
      </c>
      <c r="R1754">
        <v>173</v>
      </c>
    </row>
    <row r="1755" spans="1:18">
      <c r="A1755" t="s">
        <v>1548</v>
      </c>
      <c r="B1755">
        <v>6</v>
      </c>
      <c r="C1755" t="s">
        <v>1551</v>
      </c>
      <c r="D1755" t="s">
        <v>20</v>
      </c>
      <c r="E1755" t="s">
        <v>1511</v>
      </c>
      <c r="F1755" t="s">
        <v>13092</v>
      </c>
      <c r="G1755">
        <v>603</v>
      </c>
      <c r="H1755" t="s">
        <v>337</v>
      </c>
      <c r="J1755" t="s">
        <v>337</v>
      </c>
      <c r="L1755">
        <v>4</v>
      </c>
      <c r="M1755">
        <v>1</v>
      </c>
      <c r="N1755">
        <v>14</v>
      </c>
      <c r="O1755">
        <v>10</v>
      </c>
      <c r="P1755">
        <v>0</v>
      </c>
      <c r="Q1755">
        <v>76</v>
      </c>
      <c r="R1755">
        <v>173</v>
      </c>
    </row>
    <row r="1756" spans="1:18">
      <c r="A1756" t="s">
        <v>1548</v>
      </c>
      <c r="B1756">
        <v>7</v>
      </c>
      <c r="C1756" t="s">
        <v>1551</v>
      </c>
      <c r="D1756" t="s">
        <v>20</v>
      </c>
      <c r="E1756" t="s">
        <v>1511</v>
      </c>
      <c r="F1756" t="s">
        <v>13092</v>
      </c>
      <c r="G1756">
        <v>603</v>
      </c>
      <c r="H1756" t="s">
        <v>337</v>
      </c>
      <c r="J1756" t="s">
        <v>337</v>
      </c>
      <c r="L1756">
        <v>4</v>
      </c>
      <c r="M1756">
        <v>1</v>
      </c>
      <c r="N1756">
        <v>14</v>
      </c>
      <c r="O1756">
        <v>10</v>
      </c>
      <c r="P1756">
        <v>0</v>
      </c>
      <c r="Q1756">
        <v>76</v>
      </c>
      <c r="R1756">
        <v>173</v>
      </c>
    </row>
    <row r="1757" spans="1:18">
      <c r="A1757" t="s">
        <v>1548</v>
      </c>
      <c r="B1757">
        <v>8</v>
      </c>
      <c r="C1757" t="s">
        <v>1551</v>
      </c>
      <c r="D1757" t="s">
        <v>20</v>
      </c>
      <c r="E1757" t="s">
        <v>1511</v>
      </c>
      <c r="F1757" t="s">
        <v>13092</v>
      </c>
      <c r="G1757">
        <v>603</v>
      </c>
      <c r="H1757" t="s">
        <v>337</v>
      </c>
      <c r="I1757">
        <v>99.343</v>
      </c>
      <c r="J1757" t="s">
        <v>337</v>
      </c>
      <c r="K1757">
        <v>152.496</v>
      </c>
      <c r="L1757">
        <v>4</v>
      </c>
      <c r="M1757">
        <v>1</v>
      </c>
      <c r="N1757">
        <v>14</v>
      </c>
      <c r="O1757">
        <v>10</v>
      </c>
      <c r="P1757">
        <v>0</v>
      </c>
      <c r="Q1757">
        <v>76</v>
      </c>
      <c r="R1757">
        <v>173</v>
      </c>
    </row>
    <row r="1758" spans="1:18">
      <c r="A1758">
        <v>96448802</v>
      </c>
      <c r="B1758" t="s">
        <v>654</v>
      </c>
      <c r="C1758">
        <v>96448895</v>
      </c>
      <c r="D1758" t="s">
        <v>1511</v>
      </c>
      <c r="E1758" t="s">
        <v>1511</v>
      </c>
      <c r="F1758" t="s">
        <v>12852</v>
      </c>
      <c r="G1758">
        <v>374</v>
      </c>
      <c r="H1758" t="s">
        <v>337</v>
      </c>
      <c r="J1758" t="s">
        <v>337</v>
      </c>
      <c r="N1758">
        <v>8.25</v>
      </c>
      <c r="O1758">
        <v>6.6</v>
      </c>
      <c r="P1758">
        <v>0</v>
      </c>
      <c r="Q1758">
        <v>67</v>
      </c>
      <c r="R1758">
        <v>252</v>
      </c>
    </row>
    <row r="1759" spans="1:18">
      <c r="A1759">
        <v>96448802</v>
      </c>
      <c r="B1759" t="s">
        <v>2033</v>
      </c>
      <c r="D1759" t="s">
        <v>1511</v>
      </c>
      <c r="E1759" t="s">
        <v>1511</v>
      </c>
      <c r="F1759" t="s">
        <v>12852</v>
      </c>
      <c r="G1759">
        <v>374</v>
      </c>
      <c r="H1759" t="s">
        <v>337</v>
      </c>
      <c r="I1759">
        <v>36.206</v>
      </c>
      <c r="J1759" t="s">
        <v>337</v>
      </c>
      <c r="K1759">
        <v>27</v>
      </c>
      <c r="L1759">
        <v>2</v>
      </c>
      <c r="M1759">
        <v>1</v>
      </c>
      <c r="N1759">
        <v>8.25</v>
      </c>
      <c r="O1759">
        <v>6.6</v>
      </c>
      <c r="P1759">
        <v>0</v>
      </c>
      <c r="Q1759">
        <v>67</v>
      </c>
      <c r="R1759">
        <v>252</v>
      </c>
    </row>
    <row r="1760" spans="1:18">
      <c r="A1760">
        <v>96448802</v>
      </c>
      <c r="B1760" t="s">
        <v>664</v>
      </c>
      <c r="C1760">
        <v>96448895</v>
      </c>
      <c r="D1760" t="s">
        <v>1511</v>
      </c>
      <c r="E1760" t="s">
        <v>1511</v>
      </c>
      <c r="F1760" t="s">
        <v>12852</v>
      </c>
      <c r="G1760">
        <v>374</v>
      </c>
      <c r="H1760" t="s">
        <v>337</v>
      </c>
      <c r="I1760">
        <v>50</v>
      </c>
      <c r="J1760" t="s">
        <v>337</v>
      </c>
      <c r="K1760">
        <v>99.716</v>
      </c>
      <c r="L1760">
        <v>2</v>
      </c>
      <c r="M1760">
        <v>1</v>
      </c>
      <c r="N1760">
        <v>8.25</v>
      </c>
      <c r="O1760">
        <v>6.6</v>
      </c>
      <c r="P1760">
        <v>0</v>
      </c>
      <c r="Q1760">
        <v>67</v>
      </c>
      <c r="R1760">
        <v>252</v>
      </c>
    </row>
    <row r="1761" spans="1:18">
      <c r="A1761" t="s">
        <v>2771</v>
      </c>
      <c r="B1761">
        <v>1</v>
      </c>
      <c r="C1761">
        <v>96448895</v>
      </c>
      <c r="D1761" t="s">
        <v>1511</v>
      </c>
      <c r="E1761" t="s">
        <v>1511</v>
      </c>
      <c r="F1761" t="s">
        <v>12852</v>
      </c>
      <c r="G1761">
        <v>374</v>
      </c>
      <c r="H1761" t="s">
        <v>337</v>
      </c>
      <c r="I1761">
        <v>50</v>
      </c>
      <c r="J1761" t="s">
        <v>337</v>
      </c>
      <c r="K1761">
        <v>65</v>
      </c>
      <c r="L1761">
        <v>2</v>
      </c>
      <c r="M1761">
        <v>1</v>
      </c>
      <c r="N1761">
        <v>8.25</v>
      </c>
      <c r="O1761">
        <v>6.6</v>
      </c>
      <c r="P1761">
        <v>0</v>
      </c>
      <c r="Q1761">
        <v>67</v>
      </c>
      <c r="R1761">
        <v>252</v>
      </c>
    </row>
    <row r="1762" spans="1:18">
      <c r="A1762" t="s">
        <v>1369</v>
      </c>
      <c r="B1762">
        <v>12</v>
      </c>
      <c r="C1762" t="s">
        <v>1372</v>
      </c>
      <c r="D1762" t="s">
        <v>1511</v>
      </c>
      <c r="E1762" t="s">
        <v>1511</v>
      </c>
      <c r="F1762" t="s">
        <v>13093</v>
      </c>
      <c r="G1762">
        <v>605</v>
      </c>
      <c r="H1762" t="s">
        <v>337</v>
      </c>
      <c r="I1762">
        <v>27</v>
      </c>
      <c r="J1762" t="s">
        <v>337</v>
      </c>
      <c r="K1762">
        <v>82.399</v>
      </c>
      <c r="L1762">
        <v>4</v>
      </c>
      <c r="M1762">
        <v>1</v>
      </c>
      <c r="N1762">
        <v>14</v>
      </c>
      <c r="O1762">
        <v>10</v>
      </c>
      <c r="P1762">
        <v>0</v>
      </c>
      <c r="Q1762">
        <v>16</v>
      </c>
      <c r="R1762">
        <v>96</v>
      </c>
    </row>
    <row r="1763" spans="1:18">
      <c r="A1763" t="s">
        <v>1276</v>
      </c>
      <c r="B1763">
        <v>8</v>
      </c>
      <c r="C1763" t="s">
        <v>1373</v>
      </c>
      <c r="D1763" t="s">
        <v>1511</v>
      </c>
      <c r="E1763" t="s">
        <v>1511</v>
      </c>
      <c r="F1763" t="s">
        <v>13093</v>
      </c>
      <c r="G1763">
        <v>605</v>
      </c>
      <c r="H1763" t="s">
        <v>337</v>
      </c>
      <c r="I1763">
        <v>30.025</v>
      </c>
      <c r="J1763" t="s">
        <v>337</v>
      </c>
      <c r="K1763">
        <v>84.825</v>
      </c>
      <c r="L1763">
        <v>4</v>
      </c>
      <c r="M1763">
        <v>1</v>
      </c>
      <c r="N1763">
        <v>14</v>
      </c>
      <c r="O1763">
        <v>10</v>
      </c>
      <c r="P1763">
        <v>0</v>
      </c>
      <c r="Q1763">
        <v>23</v>
      </c>
      <c r="R1763">
        <v>98</v>
      </c>
    </row>
    <row r="1764" spans="1:18">
      <c r="A1764" t="s">
        <v>1385</v>
      </c>
      <c r="B1764">
        <v>4</v>
      </c>
      <c r="C1764" t="s">
        <v>1388</v>
      </c>
      <c r="D1764" t="s">
        <v>1511</v>
      </c>
      <c r="E1764" t="s">
        <v>1511</v>
      </c>
      <c r="F1764" t="s">
        <v>13093</v>
      </c>
      <c r="G1764">
        <v>605</v>
      </c>
      <c r="H1764" t="s">
        <v>337</v>
      </c>
      <c r="I1764">
        <v>27.25</v>
      </c>
      <c r="J1764" t="s">
        <v>337</v>
      </c>
      <c r="K1764">
        <v>81.471</v>
      </c>
      <c r="L1764">
        <v>4</v>
      </c>
      <c r="M1764">
        <v>1</v>
      </c>
      <c r="N1764">
        <v>14</v>
      </c>
      <c r="O1764">
        <v>10</v>
      </c>
      <c r="P1764">
        <v>0</v>
      </c>
      <c r="Q1764">
        <v>20</v>
      </c>
      <c r="R1764">
        <v>94</v>
      </c>
    </row>
    <row r="1765" spans="1:18">
      <c r="A1765" t="s">
        <v>1443</v>
      </c>
      <c r="B1765">
        <v>12</v>
      </c>
      <c r="C1765" t="s">
        <v>1446</v>
      </c>
      <c r="D1765" t="s">
        <v>1511</v>
      </c>
      <c r="E1765" t="s">
        <v>1511</v>
      </c>
      <c r="F1765" t="s">
        <v>13093</v>
      </c>
      <c r="G1765">
        <v>605</v>
      </c>
      <c r="H1765" t="s">
        <v>337</v>
      </c>
      <c r="I1765">
        <v>27</v>
      </c>
      <c r="J1765" t="s">
        <v>337</v>
      </c>
      <c r="K1765">
        <v>77.688</v>
      </c>
      <c r="L1765">
        <v>4</v>
      </c>
      <c r="M1765">
        <v>1</v>
      </c>
      <c r="N1765">
        <v>14</v>
      </c>
      <c r="O1765">
        <v>10</v>
      </c>
      <c r="P1765">
        <v>0</v>
      </c>
      <c r="Q1765">
        <v>17</v>
      </c>
      <c r="R1765">
        <v>89</v>
      </c>
    </row>
    <row r="1766" spans="1:18">
      <c r="A1766" t="s">
        <v>1570</v>
      </c>
      <c r="B1766">
        <v>7</v>
      </c>
      <c r="C1766" t="s">
        <v>1574</v>
      </c>
      <c r="D1766" t="s">
        <v>1511</v>
      </c>
      <c r="E1766" t="s">
        <v>1511</v>
      </c>
      <c r="F1766" t="s">
        <v>13093</v>
      </c>
      <c r="G1766">
        <v>605</v>
      </c>
      <c r="H1766" t="s">
        <v>337</v>
      </c>
      <c r="I1766">
        <v>49.817</v>
      </c>
      <c r="J1766" t="s">
        <v>337</v>
      </c>
      <c r="L1766">
        <v>4</v>
      </c>
      <c r="M1766">
        <v>1</v>
      </c>
      <c r="N1766">
        <v>14</v>
      </c>
      <c r="O1766">
        <v>10</v>
      </c>
      <c r="P1766">
        <v>0</v>
      </c>
      <c r="Q1766">
        <v>39</v>
      </c>
    </row>
    <row r="1767" spans="1:18">
      <c r="A1767" t="s">
        <v>1575</v>
      </c>
      <c r="B1767">
        <v>5</v>
      </c>
      <c r="C1767" t="s">
        <v>1577</v>
      </c>
      <c r="D1767" t="s">
        <v>1511</v>
      </c>
      <c r="E1767" t="s">
        <v>1511</v>
      </c>
      <c r="F1767" t="s">
        <v>13093</v>
      </c>
      <c r="G1767">
        <v>605</v>
      </c>
      <c r="H1767" t="s">
        <v>337</v>
      </c>
      <c r="I1767">
        <v>68.307</v>
      </c>
      <c r="J1767" t="s">
        <v>337</v>
      </c>
      <c r="L1767">
        <v>4</v>
      </c>
      <c r="M1767">
        <v>1</v>
      </c>
      <c r="N1767">
        <v>14</v>
      </c>
      <c r="O1767">
        <v>10</v>
      </c>
      <c r="P1767">
        <v>0</v>
      </c>
      <c r="Q1767">
        <v>116</v>
      </c>
    </row>
    <row r="1768" spans="1:18">
      <c r="A1768" t="s">
        <v>3868</v>
      </c>
      <c r="B1768">
        <v>1</v>
      </c>
      <c r="C1768" t="s">
        <v>1393</v>
      </c>
      <c r="D1768" t="s">
        <v>1511</v>
      </c>
      <c r="E1768" t="s">
        <v>1511</v>
      </c>
      <c r="F1768" t="s">
        <v>13093</v>
      </c>
      <c r="G1768">
        <v>605</v>
      </c>
      <c r="H1768" t="s">
        <v>337</v>
      </c>
      <c r="J1768" t="s">
        <v>337</v>
      </c>
      <c r="L1768">
        <v>4</v>
      </c>
      <c r="M1768">
        <v>1</v>
      </c>
      <c r="N1768">
        <v>14</v>
      </c>
      <c r="O1768">
        <v>10</v>
      </c>
      <c r="P1768">
        <v>0</v>
      </c>
      <c r="Q1768">
        <v>26</v>
      </c>
      <c r="R1768">
        <v>97</v>
      </c>
    </row>
    <row r="1769" spans="1:18">
      <c r="A1769" t="s">
        <v>3871</v>
      </c>
      <c r="B1769">
        <v>1</v>
      </c>
      <c r="C1769" t="s">
        <v>1446</v>
      </c>
      <c r="D1769" t="s">
        <v>1511</v>
      </c>
      <c r="E1769" t="s">
        <v>1511</v>
      </c>
      <c r="F1769" t="s">
        <v>13093</v>
      </c>
      <c r="G1769">
        <v>605</v>
      </c>
      <c r="H1769" t="s">
        <v>337</v>
      </c>
      <c r="J1769" t="s">
        <v>337</v>
      </c>
      <c r="L1769">
        <v>4</v>
      </c>
      <c r="M1769">
        <v>1</v>
      </c>
      <c r="N1769">
        <v>14</v>
      </c>
      <c r="O1769">
        <v>10</v>
      </c>
      <c r="P1769">
        <v>0</v>
      </c>
      <c r="Q1769">
        <v>17</v>
      </c>
      <c r="R1769">
        <v>89</v>
      </c>
    </row>
    <row r="1770" spans="1:18">
      <c r="A1770" t="s">
        <v>1449</v>
      </c>
      <c r="B1770">
        <v>5</v>
      </c>
      <c r="D1770" t="s">
        <v>1511</v>
      </c>
      <c r="E1770" t="s">
        <v>1511</v>
      </c>
      <c r="F1770" t="s">
        <v>13094</v>
      </c>
      <c r="G1770">
        <v>606</v>
      </c>
      <c r="H1770" t="s">
        <v>72</v>
      </c>
      <c r="J1770" t="s">
        <v>187</v>
      </c>
      <c r="L1770">
        <v>4</v>
      </c>
      <c r="M1770">
        <v>1</v>
      </c>
      <c r="N1770">
        <v>12</v>
      </c>
      <c r="O1770">
        <v>10</v>
      </c>
      <c r="P1770">
        <v>0</v>
      </c>
      <c r="Q1770">
        <v>25</v>
      </c>
      <c r="R1770">
        <v>101</v>
      </c>
    </row>
    <row r="1771" spans="1:18">
      <c r="A1771" t="s">
        <v>1449</v>
      </c>
      <c r="B1771">
        <v>7</v>
      </c>
      <c r="C1771" t="s">
        <v>1452</v>
      </c>
      <c r="D1771" t="s">
        <v>1511</v>
      </c>
      <c r="E1771" t="s">
        <v>1511</v>
      </c>
      <c r="F1771" t="s">
        <v>13094</v>
      </c>
      <c r="G1771">
        <v>606</v>
      </c>
      <c r="H1771" t="s">
        <v>72</v>
      </c>
      <c r="I1771">
        <v>27</v>
      </c>
      <c r="J1771" t="s">
        <v>187</v>
      </c>
      <c r="L1771">
        <v>4</v>
      </c>
      <c r="M1771">
        <v>1</v>
      </c>
      <c r="N1771">
        <v>12</v>
      </c>
      <c r="O1771">
        <v>10</v>
      </c>
      <c r="P1771">
        <v>0</v>
      </c>
      <c r="Q1771">
        <v>25</v>
      </c>
      <c r="R1771">
        <v>102</v>
      </c>
    </row>
    <row r="1772" spans="1:18">
      <c r="A1772" t="s">
        <v>1449</v>
      </c>
      <c r="B1772">
        <v>8</v>
      </c>
      <c r="C1772" t="s">
        <v>1452</v>
      </c>
      <c r="D1772" t="s">
        <v>1511</v>
      </c>
      <c r="E1772" t="s">
        <v>1511</v>
      </c>
      <c r="F1772" t="s">
        <v>13094</v>
      </c>
      <c r="G1772">
        <v>606</v>
      </c>
      <c r="H1772" t="s">
        <v>72</v>
      </c>
      <c r="I1772">
        <v>27</v>
      </c>
      <c r="J1772" t="s">
        <v>187</v>
      </c>
      <c r="L1772">
        <v>4</v>
      </c>
      <c r="M1772">
        <v>1</v>
      </c>
      <c r="N1772">
        <v>12</v>
      </c>
      <c r="O1772">
        <v>10</v>
      </c>
      <c r="P1772">
        <v>0</v>
      </c>
      <c r="Q1772">
        <v>25</v>
      </c>
      <c r="R1772">
        <v>102</v>
      </c>
    </row>
    <row r="1773" spans="1:18">
      <c r="A1773" t="s">
        <v>1449</v>
      </c>
      <c r="B1773" t="s">
        <v>1376</v>
      </c>
      <c r="D1773" t="s">
        <v>1511</v>
      </c>
      <c r="E1773" t="s">
        <v>1511</v>
      </c>
      <c r="F1773" t="s">
        <v>13094</v>
      </c>
      <c r="G1773">
        <v>606</v>
      </c>
      <c r="H1773" t="s">
        <v>72</v>
      </c>
      <c r="J1773" t="s">
        <v>187</v>
      </c>
      <c r="N1773">
        <v>12</v>
      </c>
      <c r="O1773">
        <v>10</v>
      </c>
      <c r="P1773">
        <v>0</v>
      </c>
      <c r="Q1773">
        <v>25</v>
      </c>
      <c r="R1773">
        <v>101</v>
      </c>
    </row>
    <row r="1774" spans="1:18">
      <c r="A1774" t="s">
        <v>1453</v>
      </c>
      <c r="B1774">
        <v>5</v>
      </c>
      <c r="D1774" t="s">
        <v>1511</v>
      </c>
      <c r="E1774" t="s">
        <v>1511</v>
      </c>
      <c r="F1774" t="s">
        <v>13094</v>
      </c>
      <c r="G1774">
        <v>606</v>
      </c>
      <c r="H1774" t="s">
        <v>72</v>
      </c>
      <c r="J1774" t="s">
        <v>187</v>
      </c>
      <c r="L1774">
        <v>4</v>
      </c>
      <c r="M1774">
        <v>1</v>
      </c>
      <c r="N1774">
        <v>12</v>
      </c>
      <c r="O1774">
        <v>10</v>
      </c>
      <c r="P1774">
        <v>0</v>
      </c>
      <c r="Q1774">
        <v>25</v>
      </c>
      <c r="R1774">
        <v>101</v>
      </c>
    </row>
    <row r="1775" spans="1:18">
      <c r="A1775" t="s">
        <v>1453</v>
      </c>
      <c r="B1775">
        <v>6</v>
      </c>
      <c r="C1775" t="s">
        <v>1452</v>
      </c>
      <c r="D1775" t="s">
        <v>1511</v>
      </c>
      <c r="E1775" t="s">
        <v>1511</v>
      </c>
      <c r="F1775" t="s">
        <v>13094</v>
      </c>
      <c r="G1775">
        <v>606</v>
      </c>
      <c r="H1775" t="s">
        <v>72</v>
      </c>
      <c r="J1775" t="s">
        <v>187</v>
      </c>
      <c r="L1775">
        <v>4</v>
      </c>
      <c r="M1775">
        <v>1</v>
      </c>
      <c r="N1775">
        <v>12</v>
      </c>
      <c r="O1775">
        <v>10</v>
      </c>
      <c r="P1775">
        <v>0</v>
      </c>
      <c r="Q1775">
        <v>25</v>
      </c>
      <c r="R1775">
        <v>102</v>
      </c>
    </row>
    <row r="1776" spans="1:18">
      <c r="A1776" t="s">
        <v>1453</v>
      </c>
      <c r="B1776">
        <v>7</v>
      </c>
      <c r="C1776" t="s">
        <v>1452</v>
      </c>
      <c r="D1776" t="s">
        <v>1511</v>
      </c>
      <c r="E1776" t="s">
        <v>1511</v>
      </c>
      <c r="F1776" t="s">
        <v>13094</v>
      </c>
      <c r="G1776">
        <v>606</v>
      </c>
      <c r="H1776" t="s">
        <v>72</v>
      </c>
      <c r="J1776" t="s">
        <v>187</v>
      </c>
      <c r="L1776">
        <v>4</v>
      </c>
      <c r="M1776">
        <v>1</v>
      </c>
      <c r="N1776">
        <v>12</v>
      </c>
      <c r="O1776">
        <v>10</v>
      </c>
      <c r="P1776">
        <v>0</v>
      </c>
      <c r="Q1776">
        <v>25</v>
      </c>
      <c r="R1776">
        <v>102</v>
      </c>
    </row>
    <row r="1777" spans="1:18">
      <c r="A1777" t="s">
        <v>1453</v>
      </c>
      <c r="B1777">
        <v>8</v>
      </c>
      <c r="C1777" t="s">
        <v>1452</v>
      </c>
      <c r="D1777" t="s">
        <v>1511</v>
      </c>
      <c r="E1777" t="s">
        <v>1511</v>
      </c>
      <c r="F1777" t="s">
        <v>13094</v>
      </c>
      <c r="G1777">
        <v>606</v>
      </c>
      <c r="H1777" t="s">
        <v>72</v>
      </c>
      <c r="J1777" t="s">
        <v>187</v>
      </c>
      <c r="L1777">
        <v>4</v>
      </c>
      <c r="M1777">
        <v>1</v>
      </c>
      <c r="N1777">
        <v>12</v>
      </c>
      <c r="O1777">
        <v>10</v>
      </c>
      <c r="P1777">
        <v>0</v>
      </c>
      <c r="Q1777">
        <v>25</v>
      </c>
      <c r="R1777">
        <v>102</v>
      </c>
    </row>
    <row r="1778" spans="1:18">
      <c r="A1778" t="s">
        <v>1453</v>
      </c>
      <c r="B1778" t="s">
        <v>1376</v>
      </c>
      <c r="D1778" t="s">
        <v>1511</v>
      </c>
      <c r="E1778" t="s">
        <v>1511</v>
      </c>
      <c r="F1778" t="s">
        <v>13094</v>
      </c>
      <c r="G1778">
        <v>606</v>
      </c>
      <c r="H1778" t="s">
        <v>72</v>
      </c>
      <c r="J1778" t="s">
        <v>187</v>
      </c>
      <c r="L1778">
        <v>4</v>
      </c>
      <c r="M1778">
        <v>1</v>
      </c>
      <c r="N1778">
        <v>12</v>
      </c>
      <c r="O1778">
        <v>10</v>
      </c>
      <c r="P1778">
        <v>0</v>
      </c>
      <c r="Q1778">
        <v>25</v>
      </c>
      <c r="R1778">
        <v>101</v>
      </c>
    </row>
    <row r="1779" spans="1:18">
      <c r="A1779" t="s">
        <v>1459</v>
      </c>
      <c r="B1779">
        <v>1</v>
      </c>
      <c r="D1779" t="s">
        <v>1511</v>
      </c>
      <c r="E1779" t="s">
        <v>1511</v>
      </c>
      <c r="F1779" t="s">
        <v>13094</v>
      </c>
      <c r="G1779">
        <v>606</v>
      </c>
      <c r="H1779" t="s">
        <v>72</v>
      </c>
      <c r="J1779" t="s">
        <v>187</v>
      </c>
      <c r="L1779">
        <v>4</v>
      </c>
      <c r="M1779">
        <v>1</v>
      </c>
      <c r="N1779">
        <v>12</v>
      </c>
      <c r="O1779">
        <v>10</v>
      </c>
      <c r="P1779">
        <v>0</v>
      </c>
      <c r="Q1779">
        <v>25</v>
      </c>
      <c r="R1779">
        <v>101</v>
      </c>
    </row>
    <row r="1780" spans="1:18">
      <c r="A1780" t="s">
        <v>1459</v>
      </c>
      <c r="B1780">
        <v>3</v>
      </c>
      <c r="C1780" t="s">
        <v>1452</v>
      </c>
      <c r="D1780" t="s">
        <v>1511</v>
      </c>
      <c r="E1780" t="s">
        <v>1511</v>
      </c>
      <c r="F1780" t="s">
        <v>13094</v>
      </c>
      <c r="G1780">
        <v>606</v>
      </c>
      <c r="H1780" t="s">
        <v>72</v>
      </c>
      <c r="J1780" t="s">
        <v>187</v>
      </c>
      <c r="L1780">
        <v>4</v>
      </c>
      <c r="M1780">
        <v>1</v>
      </c>
      <c r="N1780">
        <v>12</v>
      </c>
      <c r="O1780">
        <v>10</v>
      </c>
      <c r="P1780">
        <v>0</v>
      </c>
      <c r="Q1780">
        <v>25</v>
      </c>
      <c r="R1780">
        <v>102</v>
      </c>
    </row>
    <row r="1781" spans="1:18">
      <c r="A1781" t="s">
        <v>1459</v>
      </c>
      <c r="B1781">
        <v>4</v>
      </c>
      <c r="C1781" t="s">
        <v>1452</v>
      </c>
      <c r="D1781" t="s">
        <v>1511</v>
      </c>
      <c r="E1781" t="s">
        <v>1511</v>
      </c>
      <c r="F1781" t="s">
        <v>13094</v>
      </c>
      <c r="G1781">
        <v>606</v>
      </c>
      <c r="H1781" t="s">
        <v>72</v>
      </c>
      <c r="I1781">
        <v>27</v>
      </c>
      <c r="J1781" t="s">
        <v>187</v>
      </c>
      <c r="L1781">
        <v>4</v>
      </c>
      <c r="M1781">
        <v>1</v>
      </c>
      <c r="N1781">
        <v>12</v>
      </c>
      <c r="O1781">
        <v>10</v>
      </c>
      <c r="P1781">
        <v>0</v>
      </c>
      <c r="Q1781">
        <v>25</v>
      </c>
      <c r="R1781">
        <v>102</v>
      </c>
    </row>
    <row r="1782" spans="1:18">
      <c r="A1782" t="s">
        <v>1037</v>
      </c>
      <c r="B1782">
        <v>1</v>
      </c>
      <c r="C1782" t="s">
        <v>1039</v>
      </c>
      <c r="D1782" t="s">
        <v>20</v>
      </c>
      <c r="E1782" t="s">
        <v>20</v>
      </c>
      <c r="F1782" t="s">
        <v>12853</v>
      </c>
      <c r="G1782">
        <v>843</v>
      </c>
      <c r="L1782">
        <v>9</v>
      </c>
      <c r="M1782">
        <v>1</v>
      </c>
      <c r="N1782">
        <v>10</v>
      </c>
      <c r="O1782">
        <v>8.25</v>
      </c>
      <c r="P1782">
        <v>0</v>
      </c>
      <c r="Q1782">
        <v>177</v>
      </c>
      <c r="R1782">
        <v>224</v>
      </c>
    </row>
    <row r="1783" spans="1:18">
      <c r="A1783" t="s">
        <v>8590</v>
      </c>
      <c r="B1783">
        <v>1</v>
      </c>
      <c r="C1783" t="s">
        <v>1039</v>
      </c>
      <c r="D1783" t="s">
        <v>20</v>
      </c>
      <c r="E1783" t="s">
        <v>20</v>
      </c>
      <c r="F1783" t="s">
        <v>12853</v>
      </c>
      <c r="G1783">
        <v>843</v>
      </c>
      <c r="L1783">
        <v>9</v>
      </c>
      <c r="M1783">
        <v>1</v>
      </c>
      <c r="N1783">
        <v>10</v>
      </c>
      <c r="O1783">
        <v>8.25</v>
      </c>
      <c r="P1783">
        <v>0</v>
      </c>
      <c r="Q1783">
        <v>161</v>
      </c>
      <c r="R1783">
        <v>206</v>
      </c>
    </row>
    <row r="1784" spans="1:18">
      <c r="A1784" t="s">
        <v>9030</v>
      </c>
      <c r="B1784">
        <v>1</v>
      </c>
      <c r="C1784" t="s">
        <v>1039</v>
      </c>
      <c r="D1784" t="s">
        <v>20</v>
      </c>
      <c r="E1784" t="s">
        <v>20</v>
      </c>
      <c r="F1784" t="s">
        <v>12853</v>
      </c>
      <c r="G1784">
        <v>843</v>
      </c>
      <c r="N1784">
        <v>10</v>
      </c>
      <c r="O1784">
        <v>8.25</v>
      </c>
      <c r="P1784">
        <v>0</v>
      </c>
      <c r="Q1784">
        <v>176</v>
      </c>
      <c r="R1784">
        <v>223</v>
      </c>
    </row>
    <row r="1785" spans="1:18">
      <c r="A1785" t="s">
        <v>10412</v>
      </c>
      <c r="B1785">
        <v>1</v>
      </c>
      <c r="C1785" t="s">
        <v>1039</v>
      </c>
      <c r="D1785" t="s">
        <v>20</v>
      </c>
      <c r="E1785" t="s">
        <v>20</v>
      </c>
      <c r="F1785" t="s">
        <v>12853</v>
      </c>
      <c r="G1785">
        <v>843</v>
      </c>
      <c r="N1785">
        <v>10</v>
      </c>
      <c r="O1785">
        <v>8.25</v>
      </c>
      <c r="P1785">
        <v>0</v>
      </c>
      <c r="Q1785">
        <v>163</v>
      </c>
      <c r="R1785">
        <v>205</v>
      </c>
    </row>
    <row r="1786" spans="1:18">
      <c r="A1786" t="s">
        <v>12856</v>
      </c>
      <c r="B1786">
        <v>1</v>
      </c>
      <c r="C1786" t="s">
        <v>925</v>
      </c>
      <c r="D1786" t="s">
        <v>20</v>
      </c>
      <c r="F1786" t="s">
        <v>12855</v>
      </c>
      <c r="G1786">
        <v>844</v>
      </c>
      <c r="L1786">
        <v>9</v>
      </c>
      <c r="M1786">
        <v>1</v>
      </c>
      <c r="N1786">
        <v>10</v>
      </c>
      <c r="O1786">
        <v>8.25</v>
      </c>
      <c r="P1786">
        <v>0</v>
      </c>
      <c r="Q1786">
        <v>167</v>
      </c>
      <c r="R1786">
        <v>159</v>
      </c>
    </row>
    <row r="1787" spans="1:18">
      <c r="A1787" t="s">
        <v>12857</v>
      </c>
      <c r="B1787">
        <v>1</v>
      </c>
      <c r="C1787" t="s">
        <v>925</v>
      </c>
      <c r="D1787" t="s">
        <v>20</v>
      </c>
      <c r="F1787" t="s">
        <v>12855</v>
      </c>
      <c r="G1787">
        <v>844</v>
      </c>
      <c r="L1787">
        <v>9</v>
      </c>
      <c r="M1787">
        <v>1</v>
      </c>
      <c r="N1787">
        <v>10</v>
      </c>
      <c r="O1787">
        <v>8.25</v>
      </c>
      <c r="P1787">
        <v>0</v>
      </c>
      <c r="Q1787">
        <v>154</v>
      </c>
      <c r="R1787">
        <v>144</v>
      </c>
    </row>
    <row r="1788" spans="1:18">
      <c r="A1788" t="s">
        <v>923</v>
      </c>
      <c r="B1788">
        <v>1</v>
      </c>
      <c r="C1788" t="s">
        <v>925</v>
      </c>
      <c r="D1788" t="s">
        <v>20</v>
      </c>
      <c r="E1788" t="s">
        <v>20</v>
      </c>
      <c r="F1788" t="s">
        <v>12855</v>
      </c>
      <c r="G1788">
        <v>844</v>
      </c>
      <c r="L1788">
        <v>9</v>
      </c>
      <c r="M1788">
        <v>1</v>
      </c>
      <c r="N1788">
        <v>10</v>
      </c>
      <c r="O1788">
        <v>8.25</v>
      </c>
      <c r="P1788">
        <v>0</v>
      </c>
      <c r="Q1788">
        <v>167</v>
      </c>
      <c r="R1788">
        <v>159</v>
      </c>
    </row>
    <row r="1789" spans="1:18">
      <c r="A1789" t="s">
        <v>9814</v>
      </c>
      <c r="B1789">
        <v>1</v>
      </c>
      <c r="C1789" t="s">
        <v>925</v>
      </c>
      <c r="D1789" t="s">
        <v>20</v>
      </c>
      <c r="E1789" t="s">
        <v>20</v>
      </c>
      <c r="F1789" t="s">
        <v>12855</v>
      </c>
      <c r="G1789">
        <v>844</v>
      </c>
      <c r="L1789">
        <v>9</v>
      </c>
      <c r="M1789">
        <v>1</v>
      </c>
      <c r="N1789">
        <v>10</v>
      </c>
      <c r="O1789">
        <v>8.25</v>
      </c>
      <c r="P1789">
        <v>0</v>
      </c>
      <c r="Q1789">
        <v>154</v>
      </c>
      <c r="R1789">
        <v>144</v>
      </c>
    </row>
    <row r="1790" spans="1:18">
      <c r="A1790" t="s">
        <v>926</v>
      </c>
      <c r="B1790">
        <v>1</v>
      </c>
      <c r="C1790" t="s">
        <v>925</v>
      </c>
      <c r="D1790" t="s">
        <v>20</v>
      </c>
      <c r="E1790" t="s">
        <v>20</v>
      </c>
      <c r="F1790" t="s">
        <v>12855</v>
      </c>
      <c r="G1790">
        <v>844</v>
      </c>
      <c r="L1790">
        <v>9</v>
      </c>
      <c r="M1790">
        <v>1</v>
      </c>
      <c r="N1790">
        <v>10</v>
      </c>
      <c r="O1790">
        <v>8.25</v>
      </c>
      <c r="P1790">
        <v>0</v>
      </c>
      <c r="Q1790">
        <v>156</v>
      </c>
      <c r="R1790">
        <v>145</v>
      </c>
    </row>
    <row r="1791" spans="1:18">
      <c r="A1791" t="s">
        <v>1040</v>
      </c>
      <c r="B1791">
        <v>1</v>
      </c>
      <c r="C1791" t="s">
        <v>1039</v>
      </c>
      <c r="D1791" t="s">
        <v>20</v>
      </c>
      <c r="E1791" t="s">
        <v>20</v>
      </c>
      <c r="F1791" t="s">
        <v>13095</v>
      </c>
      <c r="G1791">
        <v>854</v>
      </c>
      <c r="L1791">
        <v>9</v>
      </c>
      <c r="M1791">
        <v>1</v>
      </c>
      <c r="N1791">
        <v>10</v>
      </c>
      <c r="O1791">
        <v>8.25</v>
      </c>
      <c r="P1791">
        <v>0</v>
      </c>
      <c r="Q1791">
        <v>164</v>
      </c>
      <c r="R1791">
        <v>206</v>
      </c>
    </row>
    <row r="1792" spans="1:18">
      <c r="A1792" t="s">
        <v>6669</v>
      </c>
      <c r="B1792">
        <v>1</v>
      </c>
      <c r="C1792" t="s">
        <v>6670</v>
      </c>
      <c r="D1792" t="s">
        <v>20</v>
      </c>
      <c r="E1792" t="s">
        <v>20</v>
      </c>
      <c r="F1792" t="s">
        <v>13096</v>
      </c>
      <c r="G1792">
        <v>689</v>
      </c>
      <c r="J1792" t="s">
        <v>301</v>
      </c>
      <c r="K1792">
        <v>45</v>
      </c>
      <c r="L1792">
        <v>6</v>
      </c>
      <c r="M1792">
        <v>1</v>
      </c>
      <c r="N1792">
        <v>12</v>
      </c>
      <c r="O1792">
        <v>10</v>
      </c>
      <c r="P1792">
        <v>0</v>
      </c>
      <c r="R1792">
        <v>10</v>
      </c>
    </row>
    <row r="1793" spans="1:18">
      <c r="A1793" t="s">
        <v>6673</v>
      </c>
      <c r="B1793">
        <v>1</v>
      </c>
      <c r="C1793" t="s">
        <v>6670</v>
      </c>
      <c r="D1793" t="s">
        <v>20</v>
      </c>
      <c r="E1793" t="s">
        <v>20</v>
      </c>
      <c r="F1793" t="s">
        <v>13096</v>
      </c>
      <c r="G1793">
        <v>689</v>
      </c>
      <c r="J1793" t="s">
        <v>301</v>
      </c>
      <c r="K1793">
        <v>45</v>
      </c>
      <c r="L1793">
        <v>6</v>
      </c>
      <c r="M1793">
        <v>1</v>
      </c>
      <c r="N1793">
        <v>12</v>
      </c>
      <c r="O1793">
        <v>10</v>
      </c>
      <c r="P1793">
        <v>0</v>
      </c>
      <c r="R1793">
        <v>10</v>
      </c>
    </row>
    <row r="1794" spans="1:18">
      <c r="A1794" t="s">
        <v>1093</v>
      </c>
      <c r="B1794">
        <v>1</v>
      </c>
      <c r="C1794" t="s">
        <v>1094</v>
      </c>
      <c r="D1794" t="s">
        <v>20</v>
      </c>
      <c r="E1794" t="s">
        <v>20</v>
      </c>
      <c r="F1794" t="s">
        <v>13096</v>
      </c>
      <c r="G1794">
        <v>689</v>
      </c>
      <c r="J1794" t="s">
        <v>301</v>
      </c>
      <c r="K1794">
        <v>63</v>
      </c>
      <c r="L1794">
        <v>6</v>
      </c>
      <c r="M1794">
        <v>1</v>
      </c>
      <c r="N1794">
        <v>12</v>
      </c>
      <c r="O1794">
        <v>10</v>
      </c>
      <c r="P1794">
        <v>0</v>
      </c>
      <c r="R1794">
        <v>40</v>
      </c>
    </row>
    <row r="1795" spans="1:18">
      <c r="A1795" t="s">
        <v>1165</v>
      </c>
      <c r="B1795">
        <v>1</v>
      </c>
      <c r="C1795" t="s">
        <v>1094</v>
      </c>
      <c r="D1795" t="s">
        <v>20</v>
      </c>
      <c r="E1795" t="s">
        <v>20</v>
      </c>
      <c r="F1795" t="s">
        <v>13096</v>
      </c>
      <c r="G1795">
        <v>689</v>
      </c>
      <c r="J1795" t="s">
        <v>301</v>
      </c>
      <c r="K1795">
        <v>48</v>
      </c>
      <c r="L1795">
        <v>6</v>
      </c>
      <c r="M1795">
        <v>1</v>
      </c>
      <c r="N1795">
        <v>12</v>
      </c>
      <c r="O1795">
        <v>10</v>
      </c>
      <c r="P1795">
        <v>0</v>
      </c>
      <c r="R1795">
        <v>40</v>
      </c>
    </row>
    <row r="1796" spans="1:18">
      <c r="A1796" t="s">
        <v>6680</v>
      </c>
      <c r="B1796">
        <v>1</v>
      </c>
      <c r="C1796" t="s">
        <v>6681</v>
      </c>
      <c r="D1796" t="s">
        <v>20</v>
      </c>
      <c r="E1796" t="s">
        <v>20</v>
      </c>
      <c r="F1796" t="s">
        <v>13096</v>
      </c>
      <c r="G1796">
        <v>689</v>
      </c>
      <c r="J1796" t="s">
        <v>301</v>
      </c>
      <c r="K1796">
        <v>45</v>
      </c>
      <c r="L1796">
        <v>6</v>
      </c>
      <c r="M1796">
        <v>1</v>
      </c>
      <c r="N1796">
        <v>12</v>
      </c>
      <c r="O1796">
        <v>10</v>
      </c>
      <c r="P1796">
        <v>0</v>
      </c>
      <c r="R1796">
        <v>38</v>
      </c>
    </row>
    <row r="1797" spans="1:18">
      <c r="A1797" t="s">
        <v>6684</v>
      </c>
      <c r="B1797">
        <v>1</v>
      </c>
      <c r="C1797" t="s">
        <v>6681</v>
      </c>
      <c r="D1797" t="s">
        <v>20</v>
      </c>
      <c r="E1797" t="s">
        <v>20</v>
      </c>
      <c r="F1797" t="s">
        <v>13096</v>
      </c>
      <c r="G1797">
        <v>689</v>
      </c>
      <c r="J1797" t="s">
        <v>301</v>
      </c>
      <c r="K1797">
        <v>42</v>
      </c>
      <c r="L1797">
        <v>6</v>
      </c>
      <c r="M1797">
        <v>1</v>
      </c>
      <c r="N1797">
        <v>12</v>
      </c>
      <c r="O1797">
        <v>10</v>
      </c>
      <c r="P1797">
        <v>0</v>
      </c>
      <c r="R1797">
        <v>38</v>
      </c>
    </row>
    <row r="1798" spans="1:18">
      <c r="A1798" t="s">
        <v>6687</v>
      </c>
      <c r="B1798">
        <v>1</v>
      </c>
      <c r="C1798" t="s">
        <v>6688</v>
      </c>
      <c r="D1798" t="s">
        <v>20</v>
      </c>
      <c r="E1798" t="s">
        <v>20</v>
      </c>
      <c r="F1798" t="s">
        <v>13096</v>
      </c>
      <c r="G1798">
        <v>689</v>
      </c>
      <c r="J1798" t="s">
        <v>301</v>
      </c>
      <c r="K1798">
        <v>48</v>
      </c>
      <c r="L1798">
        <v>6</v>
      </c>
      <c r="M1798">
        <v>1</v>
      </c>
      <c r="N1798">
        <v>12</v>
      </c>
      <c r="O1798">
        <v>10</v>
      </c>
      <c r="P1798">
        <v>0</v>
      </c>
      <c r="R1798">
        <v>38</v>
      </c>
    </row>
    <row r="1799" spans="1:18">
      <c r="A1799" t="s">
        <v>6829</v>
      </c>
      <c r="B1799">
        <v>1</v>
      </c>
      <c r="C1799" t="s">
        <v>6830</v>
      </c>
      <c r="D1799" t="s">
        <v>20</v>
      </c>
      <c r="E1799" t="s">
        <v>20</v>
      </c>
      <c r="F1799" t="s">
        <v>13096</v>
      </c>
      <c r="G1799">
        <v>689</v>
      </c>
      <c r="J1799" t="s">
        <v>301</v>
      </c>
      <c r="K1799">
        <v>45</v>
      </c>
      <c r="L1799">
        <v>6</v>
      </c>
      <c r="M1799">
        <v>1</v>
      </c>
      <c r="N1799">
        <v>12</v>
      </c>
      <c r="O1799">
        <v>10</v>
      </c>
      <c r="P1799">
        <v>0</v>
      </c>
      <c r="R1799">
        <v>38</v>
      </c>
    </row>
    <row r="1800" spans="1:18">
      <c r="A1800" t="s">
        <v>9527</v>
      </c>
      <c r="B1800">
        <v>1</v>
      </c>
      <c r="C1800" t="s">
        <v>1098</v>
      </c>
      <c r="D1800" t="s">
        <v>20</v>
      </c>
      <c r="E1800" t="s">
        <v>20</v>
      </c>
      <c r="F1800" t="s">
        <v>13096</v>
      </c>
      <c r="G1800">
        <v>689</v>
      </c>
      <c r="J1800" t="s">
        <v>301</v>
      </c>
      <c r="K1800">
        <v>45</v>
      </c>
      <c r="L1800">
        <v>6</v>
      </c>
      <c r="M1800">
        <v>1</v>
      </c>
      <c r="N1800">
        <v>12</v>
      </c>
      <c r="O1800">
        <v>10</v>
      </c>
      <c r="P1800">
        <v>0</v>
      </c>
      <c r="R1800">
        <v>38</v>
      </c>
    </row>
    <row r="1801" spans="1:18">
      <c r="A1801" t="s">
        <v>1095</v>
      </c>
      <c r="B1801">
        <v>1</v>
      </c>
      <c r="C1801" t="s">
        <v>1096</v>
      </c>
      <c r="D1801" t="s">
        <v>20</v>
      </c>
      <c r="E1801" t="s">
        <v>20</v>
      </c>
      <c r="F1801" t="s">
        <v>13096</v>
      </c>
      <c r="G1801">
        <v>689</v>
      </c>
      <c r="J1801" t="s">
        <v>301</v>
      </c>
      <c r="K1801">
        <v>50</v>
      </c>
      <c r="L1801">
        <v>6</v>
      </c>
      <c r="M1801">
        <v>1</v>
      </c>
      <c r="N1801">
        <v>12</v>
      </c>
      <c r="O1801">
        <v>10</v>
      </c>
      <c r="P1801">
        <v>0</v>
      </c>
      <c r="R1801">
        <v>38</v>
      </c>
    </row>
    <row r="1802" spans="1:18">
      <c r="A1802" t="s">
        <v>1166</v>
      </c>
      <c r="B1802">
        <v>1</v>
      </c>
      <c r="C1802" t="s">
        <v>1164</v>
      </c>
      <c r="D1802" t="s">
        <v>20</v>
      </c>
      <c r="E1802" t="s">
        <v>20</v>
      </c>
      <c r="F1802" t="s">
        <v>13096</v>
      </c>
      <c r="G1802">
        <v>689</v>
      </c>
      <c r="J1802" t="s">
        <v>301</v>
      </c>
      <c r="K1802">
        <v>47</v>
      </c>
      <c r="L1802">
        <v>6</v>
      </c>
      <c r="M1802">
        <v>1</v>
      </c>
      <c r="N1802">
        <v>12</v>
      </c>
      <c r="O1802">
        <v>10</v>
      </c>
      <c r="P1802">
        <v>0</v>
      </c>
      <c r="R1802">
        <v>38</v>
      </c>
    </row>
    <row r="1803" spans="1:18">
      <c r="A1803" t="s">
        <v>1097</v>
      </c>
      <c r="B1803">
        <v>1</v>
      </c>
      <c r="C1803" t="s">
        <v>1098</v>
      </c>
      <c r="D1803" t="s">
        <v>20</v>
      </c>
      <c r="E1803" t="s">
        <v>20</v>
      </c>
      <c r="F1803" t="s">
        <v>13096</v>
      </c>
      <c r="G1803">
        <v>689</v>
      </c>
      <c r="J1803" t="s">
        <v>301</v>
      </c>
      <c r="K1803">
        <v>45</v>
      </c>
      <c r="L1803">
        <v>6</v>
      </c>
      <c r="M1803">
        <v>1</v>
      </c>
      <c r="N1803">
        <v>12</v>
      </c>
      <c r="O1803">
        <v>10</v>
      </c>
      <c r="P1803">
        <v>0</v>
      </c>
      <c r="R1803">
        <v>38</v>
      </c>
    </row>
    <row r="1804" spans="1:18">
      <c r="A1804" t="s">
        <v>9565</v>
      </c>
      <c r="B1804">
        <v>1</v>
      </c>
      <c r="C1804" t="s">
        <v>1098</v>
      </c>
      <c r="D1804" t="s">
        <v>20</v>
      </c>
      <c r="E1804" t="s">
        <v>20</v>
      </c>
      <c r="F1804" t="s">
        <v>13096</v>
      </c>
      <c r="G1804">
        <v>689</v>
      </c>
      <c r="J1804" t="s">
        <v>301</v>
      </c>
      <c r="K1804">
        <v>45</v>
      </c>
      <c r="L1804">
        <v>6</v>
      </c>
      <c r="M1804">
        <v>1</v>
      </c>
      <c r="N1804">
        <v>12</v>
      </c>
      <c r="O1804">
        <v>10</v>
      </c>
      <c r="P1804">
        <v>0</v>
      </c>
      <c r="R1804">
        <v>38</v>
      </c>
    </row>
    <row r="1805" spans="1:18">
      <c r="A1805" t="s">
        <v>9566</v>
      </c>
      <c r="B1805">
        <v>1</v>
      </c>
      <c r="C1805" t="s">
        <v>1098</v>
      </c>
      <c r="D1805" t="s">
        <v>20</v>
      </c>
      <c r="E1805" t="s">
        <v>20</v>
      </c>
      <c r="F1805" t="s">
        <v>13096</v>
      </c>
      <c r="G1805">
        <v>689</v>
      </c>
      <c r="J1805" t="s">
        <v>301</v>
      </c>
      <c r="K1805">
        <v>45</v>
      </c>
      <c r="L1805">
        <v>6</v>
      </c>
      <c r="M1805">
        <v>1</v>
      </c>
      <c r="N1805">
        <v>12</v>
      </c>
      <c r="O1805">
        <v>10</v>
      </c>
      <c r="P1805">
        <v>0</v>
      </c>
      <c r="R1805">
        <v>38</v>
      </c>
    </row>
    <row r="1806" spans="1:18">
      <c r="A1806" t="s">
        <v>1163</v>
      </c>
      <c r="B1806">
        <v>1</v>
      </c>
      <c r="C1806" t="s">
        <v>1164</v>
      </c>
      <c r="D1806" t="s">
        <v>20</v>
      </c>
      <c r="E1806" t="s">
        <v>20</v>
      </c>
      <c r="F1806" t="s">
        <v>13096</v>
      </c>
      <c r="G1806">
        <v>689</v>
      </c>
      <c r="J1806" t="s">
        <v>301</v>
      </c>
      <c r="K1806">
        <v>45</v>
      </c>
      <c r="L1806">
        <v>6</v>
      </c>
      <c r="M1806">
        <v>1</v>
      </c>
      <c r="N1806">
        <v>12</v>
      </c>
      <c r="O1806">
        <v>10</v>
      </c>
      <c r="P1806">
        <v>0</v>
      </c>
      <c r="R1806">
        <v>38</v>
      </c>
    </row>
    <row r="1807" spans="1:18">
      <c r="A1807">
        <v>92414601</v>
      </c>
      <c r="B1807" t="s">
        <v>654</v>
      </c>
      <c r="C1807">
        <v>92414691</v>
      </c>
      <c r="D1807" t="s">
        <v>20</v>
      </c>
      <c r="E1807" t="s">
        <v>20</v>
      </c>
      <c r="F1807" t="s">
        <v>12858</v>
      </c>
      <c r="G1807">
        <v>452</v>
      </c>
      <c r="J1807" t="s">
        <v>301</v>
      </c>
      <c r="K1807">
        <v>57.769</v>
      </c>
      <c r="L1807">
        <v>6</v>
      </c>
      <c r="M1807">
        <v>1</v>
      </c>
      <c r="N1807">
        <v>12</v>
      </c>
      <c r="O1807">
        <v>10</v>
      </c>
      <c r="P1807">
        <v>0</v>
      </c>
      <c r="R1807">
        <v>38</v>
      </c>
    </row>
    <row r="1808" spans="1:18">
      <c r="A1808">
        <v>92414801</v>
      </c>
      <c r="B1808" t="s">
        <v>654</v>
      </c>
      <c r="C1808">
        <v>92414691</v>
      </c>
      <c r="D1808" t="s">
        <v>20</v>
      </c>
      <c r="E1808" t="s">
        <v>20</v>
      </c>
      <c r="F1808" t="s">
        <v>12858</v>
      </c>
      <c r="G1808">
        <v>452</v>
      </c>
      <c r="J1808" t="s">
        <v>301</v>
      </c>
      <c r="K1808">
        <v>57.7</v>
      </c>
      <c r="L1808">
        <v>6</v>
      </c>
      <c r="M1808">
        <v>1</v>
      </c>
      <c r="N1808">
        <v>12</v>
      </c>
      <c r="O1808">
        <v>10</v>
      </c>
      <c r="P1808">
        <v>0</v>
      </c>
      <c r="R1808">
        <v>38</v>
      </c>
    </row>
    <row r="1809" spans="1:18">
      <c r="A1809">
        <v>92415201</v>
      </c>
      <c r="B1809" t="s">
        <v>654</v>
      </c>
      <c r="C1809">
        <v>92414691</v>
      </c>
      <c r="D1809" t="s">
        <v>20</v>
      </c>
      <c r="E1809" t="s">
        <v>20</v>
      </c>
      <c r="F1809" t="s">
        <v>12858</v>
      </c>
      <c r="G1809">
        <v>452</v>
      </c>
      <c r="J1809" t="s">
        <v>301</v>
      </c>
      <c r="K1809">
        <v>57.7</v>
      </c>
      <c r="L1809">
        <v>6</v>
      </c>
      <c r="M1809">
        <v>1</v>
      </c>
      <c r="N1809">
        <v>12</v>
      </c>
      <c r="O1809">
        <v>10</v>
      </c>
      <c r="P1809">
        <v>0</v>
      </c>
      <c r="R1809">
        <v>38</v>
      </c>
    </row>
    <row r="1810" spans="1:18">
      <c r="A1810">
        <v>92415401</v>
      </c>
      <c r="B1810" t="s">
        <v>654</v>
      </c>
      <c r="C1810">
        <v>92415491</v>
      </c>
      <c r="D1810" t="s">
        <v>20</v>
      </c>
      <c r="E1810" t="s">
        <v>20</v>
      </c>
      <c r="F1810" t="s">
        <v>12858</v>
      </c>
      <c r="G1810">
        <v>452</v>
      </c>
      <c r="J1810" t="s">
        <v>301</v>
      </c>
      <c r="K1810">
        <v>20.048</v>
      </c>
      <c r="L1810">
        <v>6</v>
      </c>
      <c r="M1810">
        <v>1</v>
      </c>
      <c r="N1810">
        <v>12</v>
      </c>
      <c r="O1810">
        <v>10</v>
      </c>
      <c r="P1810">
        <v>0</v>
      </c>
      <c r="R1810">
        <v>10</v>
      </c>
    </row>
    <row r="1811" spans="1:18">
      <c r="A1811">
        <v>92415601</v>
      </c>
      <c r="B1811" t="s">
        <v>654</v>
      </c>
      <c r="C1811">
        <v>92415491</v>
      </c>
      <c r="D1811" t="s">
        <v>20</v>
      </c>
      <c r="E1811" t="s">
        <v>20</v>
      </c>
      <c r="F1811" t="s">
        <v>12858</v>
      </c>
      <c r="G1811">
        <v>452</v>
      </c>
      <c r="J1811" t="s">
        <v>301</v>
      </c>
      <c r="K1811">
        <v>20.048</v>
      </c>
      <c r="L1811">
        <v>6</v>
      </c>
      <c r="M1811">
        <v>1</v>
      </c>
      <c r="N1811">
        <v>12</v>
      </c>
      <c r="O1811">
        <v>10</v>
      </c>
      <c r="P1811">
        <v>0</v>
      </c>
      <c r="R1811">
        <v>10</v>
      </c>
    </row>
    <row r="1812" spans="1:18">
      <c r="A1812">
        <v>92415801</v>
      </c>
      <c r="B1812" t="s">
        <v>654</v>
      </c>
      <c r="C1812" t="s">
        <v>2050</v>
      </c>
      <c r="D1812" t="s">
        <v>20</v>
      </c>
      <c r="E1812" t="s">
        <v>20</v>
      </c>
      <c r="F1812" t="s">
        <v>12858</v>
      </c>
      <c r="G1812">
        <v>452</v>
      </c>
      <c r="J1812" t="s">
        <v>301</v>
      </c>
      <c r="K1812">
        <v>59.756</v>
      </c>
      <c r="L1812">
        <v>6</v>
      </c>
      <c r="M1812">
        <v>1</v>
      </c>
      <c r="N1812">
        <v>12</v>
      </c>
      <c r="O1812">
        <v>10</v>
      </c>
      <c r="P1812">
        <v>0</v>
      </c>
      <c r="R1812">
        <v>40</v>
      </c>
    </row>
    <row r="1813" spans="1:18">
      <c r="A1813">
        <v>92416201</v>
      </c>
      <c r="B1813" t="s">
        <v>654</v>
      </c>
      <c r="C1813">
        <v>92415891</v>
      </c>
      <c r="D1813" t="s">
        <v>20</v>
      </c>
      <c r="E1813" t="s">
        <v>20</v>
      </c>
      <c r="F1813" t="s">
        <v>12858</v>
      </c>
      <c r="G1813">
        <v>452</v>
      </c>
      <c r="J1813" t="s">
        <v>301</v>
      </c>
      <c r="K1813">
        <v>59.756</v>
      </c>
      <c r="L1813">
        <v>6</v>
      </c>
      <c r="M1813">
        <v>1</v>
      </c>
      <c r="N1813">
        <v>12</v>
      </c>
      <c r="O1813">
        <v>10</v>
      </c>
      <c r="P1813">
        <v>0</v>
      </c>
      <c r="R1813">
        <v>40</v>
      </c>
    </row>
    <row r="1814" spans="1:18">
      <c r="A1814">
        <v>92416401</v>
      </c>
      <c r="B1814" t="s">
        <v>654</v>
      </c>
      <c r="C1814">
        <v>92416491</v>
      </c>
      <c r="D1814" t="s">
        <v>20</v>
      </c>
      <c r="E1814" t="s">
        <v>20</v>
      </c>
      <c r="F1814" t="s">
        <v>12858</v>
      </c>
      <c r="G1814">
        <v>452</v>
      </c>
      <c r="J1814" t="s">
        <v>301</v>
      </c>
      <c r="K1814">
        <v>58.584</v>
      </c>
      <c r="L1814">
        <v>6</v>
      </c>
      <c r="M1814">
        <v>1</v>
      </c>
      <c r="N1814">
        <v>12</v>
      </c>
      <c r="O1814">
        <v>10</v>
      </c>
      <c r="P1814">
        <v>0</v>
      </c>
      <c r="R1814">
        <v>38</v>
      </c>
    </row>
    <row r="1815" spans="1:18">
      <c r="A1815">
        <v>92416601</v>
      </c>
      <c r="B1815" t="s">
        <v>654</v>
      </c>
      <c r="C1815">
        <v>92416491</v>
      </c>
      <c r="D1815" t="s">
        <v>20</v>
      </c>
      <c r="E1815" t="s">
        <v>20</v>
      </c>
      <c r="F1815" t="s">
        <v>12858</v>
      </c>
      <c r="G1815">
        <v>452</v>
      </c>
      <c r="J1815" t="s">
        <v>301</v>
      </c>
      <c r="K1815">
        <v>57.085</v>
      </c>
      <c r="L1815">
        <v>6</v>
      </c>
      <c r="M1815">
        <v>1</v>
      </c>
      <c r="N1815">
        <v>12</v>
      </c>
      <c r="O1815">
        <v>10</v>
      </c>
      <c r="P1815">
        <v>0</v>
      </c>
      <c r="R1815">
        <v>38</v>
      </c>
    </row>
    <row r="1816" spans="1:18">
      <c r="A1816">
        <v>92416801</v>
      </c>
      <c r="B1816" t="s">
        <v>654</v>
      </c>
      <c r="C1816">
        <v>92416891</v>
      </c>
      <c r="D1816" t="s">
        <v>20</v>
      </c>
      <c r="E1816" t="s">
        <v>20</v>
      </c>
      <c r="F1816" t="s">
        <v>12858</v>
      </c>
      <c r="G1816">
        <v>452</v>
      </c>
      <c r="J1816" t="s">
        <v>301</v>
      </c>
      <c r="K1816">
        <v>56.863</v>
      </c>
      <c r="L1816">
        <v>6</v>
      </c>
      <c r="M1816">
        <v>1</v>
      </c>
      <c r="N1816">
        <v>12</v>
      </c>
      <c r="O1816">
        <v>10</v>
      </c>
      <c r="P1816">
        <v>0</v>
      </c>
      <c r="R1816">
        <v>38</v>
      </c>
    </row>
    <row r="1817" spans="1:18">
      <c r="A1817">
        <v>92417201</v>
      </c>
      <c r="B1817" t="s">
        <v>654</v>
      </c>
      <c r="C1817">
        <v>92417291</v>
      </c>
      <c r="D1817" t="s">
        <v>20</v>
      </c>
      <c r="E1817" t="s">
        <v>20</v>
      </c>
      <c r="F1817" t="s">
        <v>12858</v>
      </c>
      <c r="G1817">
        <v>452</v>
      </c>
      <c r="J1817" t="s">
        <v>301</v>
      </c>
      <c r="K1817">
        <v>58.185</v>
      </c>
      <c r="L1817">
        <v>6</v>
      </c>
      <c r="M1817">
        <v>1</v>
      </c>
      <c r="N1817">
        <v>12</v>
      </c>
      <c r="O1817">
        <v>10</v>
      </c>
      <c r="P1817">
        <v>0</v>
      </c>
      <c r="R1817">
        <v>38</v>
      </c>
    </row>
    <row r="1818" spans="1:18">
      <c r="A1818">
        <v>92452601</v>
      </c>
      <c r="B1818" t="s">
        <v>654</v>
      </c>
      <c r="C1818">
        <v>92452692</v>
      </c>
      <c r="D1818" t="s">
        <v>20</v>
      </c>
      <c r="E1818" t="s">
        <v>20</v>
      </c>
      <c r="F1818" t="s">
        <v>12858</v>
      </c>
      <c r="G1818">
        <v>452</v>
      </c>
      <c r="J1818" t="s">
        <v>301</v>
      </c>
      <c r="K1818">
        <v>35</v>
      </c>
      <c r="L1818">
        <v>6</v>
      </c>
      <c r="M1818">
        <v>1</v>
      </c>
      <c r="N1818">
        <v>12</v>
      </c>
      <c r="O1818">
        <v>10</v>
      </c>
      <c r="R1818">
        <v>8</v>
      </c>
    </row>
    <row r="1819" spans="1:18">
      <c r="A1819">
        <v>92452801</v>
      </c>
      <c r="B1819" t="s">
        <v>654</v>
      </c>
      <c r="C1819">
        <v>92452891</v>
      </c>
      <c r="D1819" t="s">
        <v>20</v>
      </c>
      <c r="E1819" t="s">
        <v>20</v>
      </c>
      <c r="F1819" t="s">
        <v>12858</v>
      </c>
      <c r="G1819">
        <v>452</v>
      </c>
      <c r="J1819" t="s">
        <v>301</v>
      </c>
      <c r="K1819">
        <v>15.688</v>
      </c>
      <c r="L1819">
        <v>6</v>
      </c>
      <c r="M1819">
        <v>1</v>
      </c>
      <c r="N1819">
        <v>12</v>
      </c>
      <c r="O1819">
        <v>10</v>
      </c>
      <c r="Q1819">
        <v>11</v>
      </c>
      <c r="R1819">
        <v>6</v>
      </c>
    </row>
    <row r="1820" spans="1:18">
      <c r="A1820" t="s">
        <v>2843</v>
      </c>
      <c r="B1820">
        <v>1</v>
      </c>
      <c r="C1820" t="s">
        <v>2844</v>
      </c>
      <c r="D1820" t="s">
        <v>20</v>
      </c>
      <c r="E1820" t="s">
        <v>20</v>
      </c>
      <c r="F1820" t="s">
        <v>13097</v>
      </c>
      <c r="G1820">
        <v>453</v>
      </c>
      <c r="H1820" t="s">
        <v>337</v>
      </c>
      <c r="J1820" t="s">
        <v>72</v>
      </c>
      <c r="K1820">
        <v>27</v>
      </c>
      <c r="L1820">
        <v>6</v>
      </c>
      <c r="M1820">
        <v>1</v>
      </c>
      <c r="N1820">
        <v>12</v>
      </c>
      <c r="O1820">
        <v>10</v>
      </c>
      <c r="P1820">
        <v>0</v>
      </c>
      <c r="R1820">
        <v>40</v>
      </c>
    </row>
    <row r="1821" spans="1:18">
      <c r="A1821">
        <v>96448201</v>
      </c>
      <c r="B1821" t="s">
        <v>2142</v>
      </c>
      <c r="C1821">
        <v>96448293</v>
      </c>
      <c r="D1821" t="s">
        <v>1511</v>
      </c>
      <c r="E1821" t="s">
        <v>1511</v>
      </c>
      <c r="F1821" t="s">
        <v>13098</v>
      </c>
      <c r="G1821">
        <v>654</v>
      </c>
      <c r="H1821" t="s">
        <v>72</v>
      </c>
      <c r="I1821">
        <v>27</v>
      </c>
      <c r="J1821" t="s">
        <v>72</v>
      </c>
      <c r="K1821">
        <v>27</v>
      </c>
      <c r="L1821">
        <v>10</v>
      </c>
      <c r="M1821">
        <v>1</v>
      </c>
      <c r="N1821">
        <v>7</v>
      </c>
      <c r="O1821">
        <v>10</v>
      </c>
      <c r="P1821">
        <v>0</v>
      </c>
      <c r="Q1821">
        <v>3</v>
      </c>
      <c r="R1821">
        <v>1</v>
      </c>
    </row>
    <row r="1822" spans="1:18">
      <c r="A1822">
        <v>96477601</v>
      </c>
      <c r="B1822" t="s">
        <v>654</v>
      </c>
      <c r="C1822">
        <v>96477692</v>
      </c>
      <c r="D1822" t="s">
        <v>1511</v>
      </c>
      <c r="E1822" t="s">
        <v>1511</v>
      </c>
      <c r="F1822" t="s">
        <v>13098</v>
      </c>
      <c r="G1822">
        <v>654</v>
      </c>
      <c r="H1822" t="s">
        <v>72</v>
      </c>
      <c r="I1822">
        <v>27</v>
      </c>
      <c r="J1822" t="s">
        <v>72</v>
      </c>
      <c r="K1822">
        <v>27</v>
      </c>
      <c r="L1822">
        <v>10</v>
      </c>
      <c r="M1822">
        <v>1</v>
      </c>
      <c r="N1822">
        <v>7</v>
      </c>
      <c r="O1822">
        <v>10</v>
      </c>
      <c r="P1822">
        <v>0</v>
      </c>
      <c r="Q1822">
        <v>3</v>
      </c>
      <c r="R1822">
        <v>3</v>
      </c>
    </row>
    <row r="1823" spans="1:18">
      <c r="A1823" t="s">
        <v>5669</v>
      </c>
      <c r="B1823">
        <v>1</v>
      </c>
      <c r="C1823" t="s">
        <v>5670</v>
      </c>
      <c r="D1823" t="s">
        <v>20</v>
      </c>
      <c r="E1823" t="s">
        <v>20</v>
      </c>
      <c r="F1823" t="s">
        <v>13098</v>
      </c>
      <c r="G1823">
        <v>654</v>
      </c>
      <c r="H1823" t="s">
        <v>72</v>
      </c>
      <c r="J1823" t="s">
        <v>187</v>
      </c>
      <c r="L1823">
        <v>4</v>
      </c>
      <c r="M1823">
        <v>1</v>
      </c>
      <c r="N1823">
        <v>11</v>
      </c>
      <c r="O1823">
        <v>7.4</v>
      </c>
      <c r="P1823">
        <v>0</v>
      </c>
      <c r="Q1823">
        <v>22</v>
      </c>
      <c r="R1823">
        <v>1</v>
      </c>
    </row>
    <row r="1824" spans="1:18">
      <c r="A1824" t="s">
        <v>573</v>
      </c>
      <c r="B1824">
        <v>1</v>
      </c>
      <c r="C1824" t="s">
        <v>575</v>
      </c>
      <c r="D1824" t="s">
        <v>20</v>
      </c>
      <c r="E1824" t="s">
        <v>20</v>
      </c>
      <c r="F1824" t="s">
        <v>12862</v>
      </c>
      <c r="G1824">
        <v>932</v>
      </c>
      <c r="L1824">
        <v>3</v>
      </c>
      <c r="M1824">
        <v>1</v>
      </c>
      <c r="N1824">
        <v>12</v>
      </c>
      <c r="O1824">
        <v>5.4</v>
      </c>
      <c r="P1824">
        <v>0</v>
      </c>
      <c r="Q1824">
        <v>80</v>
      </c>
    </row>
    <row r="1825" spans="1:18">
      <c r="A1825" t="s">
        <v>570</v>
      </c>
      <c r="B1825">
        <v>1</v>
      </c>
      <c r="C1825" t="s">
        <v>572</v>
      </c>
      <c r="D1825" t="s">
        <v>20</v>
      </c>
      <c r="E1825" t="s">
        <v>1511</v>
      </c>
      <c r="F1825" t="s">
        <v>12863</v>
      </c>
      <c r="G1825">
        <v>933</v>
      </c>
      <c r="L1825">
        <v>8</v>
      </c>
      <c r="M1825">
        <v>1</v>
      </c>
      <c r="N1825">
        <v>11</v>
      </c>
      <c r="O1825">
        <v>9.4</v>
      </c>
      <c r="P1825">
        <v>0</v>
      </c>
      <c r="Q1825">
        <v>83</v>
      </c>
    </row>
    <row r="1826" spans="1:18">
      <c r="A1826" t="s">
        <v>9184</v>
      </c>
      <c r="B1826">
        <v>1</v>
      </c>
      <c r="C1826" t="s">
        <v>572</v>
      </c>
      <c r="D1826" t="s">
        <v>20</v>
      </c>
      <c r="E1826" t="s">
        <v>1511</v>
      </c>
      <c r="F1826" t="s">
        <v>12863</v>
      </c>
      <c r="G1826">
        <v>933</v>
      </c>
      <c r="L1826">
        <v>8</v>
      </c>
      <c r="M1826">
        <v>1</v>
      </c>
      <c r="N1826">
        <v>11</v>
      </c>
      <c r="O1826">
        <v>9.4</v>
      </c>
      <c r="P1826">
        <v>0</v>
      </c>
      <c r="Q1826">
        <v>108</v>
      </c>
    </row>
    <row r="1827" spans="1:18">
      <c r="A1827" t="s">
        <v>9263</v>
      </c>
      <c r="B1827">
        <v>1</v>
      </c>
      <c r="C1827" t="s">
        <v>9264</v>
      </c>
      <c r="D1827" t="s">
        <v>20</v>
      </c>
      <c r="E1827" t="s">
        <v>20</v>
      </c>
      <c r="F1827" t="s">
        <v>12864</v>
      </c>
      <c r="G1827">
        <v>936</v>
      </c>
      <c r="L1827">
        <v>8</v>
      </c>
      <c r="M1827">
        <v>1</v>
      </c>
      <c r="N1827">
        <v>11</v>
      </c>
      <c r="O1827">
        <v>9.4</v>
      </c>
      <c r="P1827">
        <v>0</v>
      </c>
      <c r="Q1827">
        <v>103</v>
      </c>
    </row>
    <row r="1828" spans="1:18">
      <c r="A1828" t="s">
        <v>9187</v>
      </c>
      <c r="B1828">
        <v>1</v>
      </c>
      <c r="C1828" t="s">
        <v>9188</v>
      </c>
      <c r="D1828" t="s">
        <v>20</v>
      </c>
      <c r="E1828" t="s">
        <v>1511</v>
      </c>
      <c r="F1828" t="s">
        <v>12866</v>
      </c>
      <c r="G1828">
        <v>937</v>
      </c>
      <c r="L1828">
        <v>8</v>
      </c>
      <c r="M1828">
        <v>1</v>
      </c>
      <c r="N1828">
        <v>11</v>
      </c>
      <c r="O1828">
        <v>9.4</v>
      </c>
      <c r="P1828">
        <v>0</v>
      </c>
      <c r="Q1828">
        <v>98</v>
      </c>
    </row>
    <row r="1829" spans="1:18">
      <c r="A1829" t="s">
        <v>581</v>
      </c>
      <c r="B1829">
        <v>1</v>
      </c>
      <c r="C1829" t="s">
        <v>583</v>
      </c>
      <c r="D1829" t="s">
        <v>20</v>
      </c>
      <c r="E1829" t="s">
        <v>20</v>
      </c>
      <c r="F1829" t="s">
        <v>12868</v>
      </c>
      <c r="G1829">
        <v>938</v>
      </c>
      <c r="L1829">
        <v>2</v>
      </c>
      <c r="M1829">
        <v>1</v>
      </c>
      <c r="N1829">
        <v>10</v>
      </c>
      <c r="O1829">
        <v>6.6</v>
      </c>
      <c r="P1829">
        <v>0</v>
      </c>
      <c r="Q1829">
        <v>458</v>
      </c>
      <c r="R1829">
        <v>665</v>
      </c>
    </row>
    <row r="1830" spans="1:18">
      <c r="A1830">
        <v>10700510</v>
      </c>
      <c r="B1830">
        <v>1</v>
      </c>
      <c r="C1830">
        <v>93300082</v>
      </c>
      <c r="D1830" t="s">
        <v>20</v>
      </c>
      <c r="E1830" t="s">
        <v>20</v>
      </c>
      <c r="F1830" t="s">
        <v>12869</v>
      </c>
      <c r="G1830">
        <v>823</v>
      </c>
      <c r="L1830">
        <v>6</v>
      </c>
      <c r="M1830">
        <v>1</v>
      </c>
      <c r="N1830">
        <v>10.236</v>
      </c>
      <c r="O1830">
        <v>8.416</v>
      </c>
      <c r="P1830">
        <v>180</v>
      </c>
      <c r="Q1830">
        <v>92</v>
      </c>
    </row>
    <row r="1831" spans="1:18">
      <c r="A1831">
        <v>10700511</v>
      </c>
      <c r="B1831">
        <v>1</v>
      </c>
      <c r="C1831">
        <v>93300082</v>
      </c>
      <c r="D1831" t="s">
        <v>20</v>
      </c>
      <c r="E1831" t="s">
        <v>20</v>
      </c>
      <c r="F1831" t="s">
        <v>12869</v>
      </c>
      <c r="G1831">
        <v>823</v>
      </c>
      <c r="L1831">
        <v>6</v>
      </c>
      <c r="M1831">
        <v>1</v>
      </c>
      <c r="N1831">
        <v>10.236</v>
      </c>
      <c r="O1831">
        <v>8.416</v>
      </c>
      <c r="P1831">
        <v>180</v>
      </c>
      <c r="Q1831">
        <v>148</v>
      </c>
      <c r="R1831">
        <v>73</v>
      </c>
    </row>
    <row r="1832" spans="1:18">
      <c r="A1832">
        <v>10701036</v>
      </c>
      <c r="B1832">
        <v>1</v>
      </c>
      <c r="C1832">
        <v>93300375</v>
      </c>
      <c r="D1832" t="s">
        <v>20</v>
      </c>
      <c r="E1832" t="s">
        <v>20</v>
      </c>
      <c r="F1832" t="s">
        <v>12870</v>
      </c>
      <c r="G1832">
        <v>832</v>
      </c>
      <c r="L1832">
        <v>12</v>
      </c>
      <c r="M1832">
        <v>1</v>
      </c>
      <c r="N1832">
        <v>7.606</v>
      </c>
      <c r="O1832">
        <v>6.661</v>
      </c>
      <c r="P1832">
        <v>0</v>
      </c>
      <c r="Q1832">
        <v>36</v>
      </c>
      <c r="R1832">
        <v>84</v>
      </c>
    </row>
    <row r="1833" spans="1:18">
      <c r="A1833">
        <v>10701037</v>
      </c>
      <c r="B1833">
        <v>1</v>
      </c>
      <c r="C1833">
        <v>93300375</v>
      </c>
      <c r="D1833" t="s">
        <v>20</v>
      </c>
      <c r="E1833" t="s">
        <v>20</v>
      </c>
      <c r="F1833" t="s">
        <v>12870</v>
      </c>
      <c r="G1833">
        <v>832</v>
      </c>
      <c r="L1833">
        <v>12</v>
      </c>
      <c r="M1833">
        <v>1</v>
      </c>
      <c r="N1833">
        <v>7.606</v>
      </c>
      <c r="O1833">
        <v>6.661</v>
      </c>
      <c r="P1833">
        <v>0</v>
      </c>
      <c r="Q1833">
        <v>23</v>
      </c>
      <c r="R1833">
        <v>28</v>
      </c>
    </row>
    <row r="1834" spans="1:18">
      <c r="A1834">
        <v>10701041</v>
      </c>
      <c r="B1834">
        <v>1</v>
      </c>
      <c r="C1834">
        <v>93300379</v>
      </c>
      <c r="D1834" t="s">
        <v>20</v>
      </c>
      <c r="E1834" t="s">
        <v>20</v>
      </c>
      <c r="F1834" t="s">
        <v>12870</v>
      </c>
      <c r="G1834">
        <v>832</v>
      </c>
      <c r="L1834">
        <v>12</v>
      </c>
      <c r="M1834">
        <v>1</v>
      </c>
      <c r="N1834">
        <v>7.606</v>
      </c>
      <c r="O1834">
        <v>6.661</v>
      </c>
      <c r="P1834">
        <v>0</v>
      </c>
      <c r="R1834">
        <v>51</v>
      </c>
    </row>
    <row r="1835" spans="1:18">
      <c r="A1835">
        <v>10701075</v>
      </c>
      <c r="B1835">
        <v>1</v>
      </c>
      <c r="C1835">
        <v>93300384</v>
      </c>
      <c r="D1835" t="s">
        <v>20</v>
      </c>
      <c r="E1835" t="s">
        <v>20</v>
      </c>
      <c r="F1835" t="s">
        <v>12870</v>
      </c>
      <c r="G1835">
        <v>832</v>
      </c>
      <c r="L1835">
        <v>12</v>
      </c>
      <c r="M1835">
        <v>1</v>
      </c>
      <c r="N1835">
        <v>7.606</v>
      </c>
      <c r="O1835">
        <v>6.661</v>
      </c>
      <c r="P1835">
        <v>0</v>
      </c>
      <c r="R1835">
        <v>48</v>
      </c>
    </row>
    <row r="1836" spans="1:18">
      <c r="A1836">
        <v>10701038</v>
      </c>
      <c r="B1836">
        <v>1</v>
      </c>
      <c r="C1836">
        <v>93300377</v>
      </c>
      <c r="D1836" t="s">
        <v>20</v>
      </c>
      <c r="E1836" t="s">
        <v>20</v>
      </c>
      <c r="F1836" t="s">
        <v>12871</v>
      </c>
      <c r="G1836">
        <v>833</v>
      </c>
      <c r="L1836">
        <v>12</v>
      </c>
      <c r="M1836">
        <v>1</v>
      </c>
      <c r="N1836">
        <v>7.606</v>
      </c>
      <c r="O1836">
        <v>6.661</v>
      </c>
      <c r="P1836">
        <v>0</v>
      </c>
      <c r="Q1836">
        <v>25</v>
      </c>
      <c r="R1836">
        <v>42</v>
      </c>
    </row>
    <row r="1837" spans="1:18">
      <c r="A1837">
        <v>10701039</v>
      </c>
      <c r="B1837">
        <v>1</v>
      </c>
      <c r="C1837">
        <v>93300377</v>
      </c>
      <c r="D1837" t="s">
        <v>20</v>
      </c>
      <c r="E1837" t="s">
        <v>20</v>
      </c>
      <c r="F1837" t="s">
        <v>12871</v>
      </c>
      <c r="G1837">
        <v>833</v>
      </c>
      <c r="L1837">
        <v>12</v>
      </c>
      <c r="M1837">
        <v>1</v>
      </c>
      <c r="N1837">
        <v>7.606</v>
      </c>
      <c r="O1837">
        <v>6.661</v>
      </c>
      <c r="P1837">
        <v>0</v>
      </c>
      <c r="Q1837">
        <v>25</v>
      </c>
      <c r="R1837">
        <v>36</v>
      </c>
    </row>
    <row r="1838" spans="1:18">
      <c r="A1838">
        <v>10701040</v>
      </c>
      <c r="B1838">
        <v>1</v>
      </c>
      <c r="C1838">
        <v>93300377</v>
      </c>
      <c r="D1838" t="s">
        <v>20</v>
      </c>
      <c r="E1838" t="s">
        <v>20</v>
      </c>
      <c r="F1838" t="s">
        <v>12871</v>
      </c>
      <c r="G1838">
        <v>833</v>
      </c>
      <c r="L1838">
        <v>12</v>
      </c>
      <c r="M1838">
        <v>1</v>
      </c>
      <c r="N1838">
        <v>7.606</v>
      </c>
      <c r="O1838">
        <v>6.661</v>
      </c>
      <c r="P1838">
        <v>0</v>
      </c>
      <c r="Q1838">
        <v>19</v>
      </c>
      <c r="R1838">
        <v>14</v>
      </c>
    </row>
    <row r="1839" spans="1:18">
      <c r="A1839">
        <v>10701032</v>
      </c>
      <c r="B1839">
        <v>1</v>
      </c>
      <c r="C1839">
        <v>93300378</v>
      </c>
      <c r="D1839" t="s">
        <v>20</v>
      </c>
      <c r="E1839" t="s">
        <v>20</v>
      </c>
      <c r="F1839" t="s">
        <v>12872</v>
      </c>
      <c r="G1839">
        <v>834</v>
      </c>
      <c r="L1839">
        <v>12</v>
      </c>
      <c r="M1839">
        <v>1</v>
      </c>
      <c r="N1839">
        <v>7.606</v>
      </c>
      <c r="O1839">
        <v>6.661</v>
      </c>
      <c r="P1839">
        <v>0</v>
      </c>
      <c r="Q1839">
        <v>85</v>
      </c>
      <c r="R1839">
        <v>98</v>
      </c>
    </row>
    <row r="1840" spans="1:18">
      <c r="A1840">
        <v>10701033</v>
      </c>
      <c r="B1840">
        <v>1</v>
      </c>
      <c r="C1840">
        <v>93300378</v>
      </c>
      <c r="D1840" t="s">
        <v>20</v>
      </c>
      <c r="E1840" t="s">
        <v>20</v>
      </c>
      <c r="F1840" t="s">
        <v>12872</v>
      </c>
      <c r="G1840">
        <v>834</v>
      </c>
      <c r="L1840">
        <v>12</v>
      </c>
      <c r="M1840">
        <v>1</v>
      </c>
      <c r="N1840">
        <v>7.606</v>
      </c>
      <c r="O1840">
        <v>6.661</v>
      </c>
      <c r="P1840">
        <v>0</v>
      </c>
      <c r="Q1840">
        <v>85</v>
      </c>
      <c r="R1840">
        <v>98</v>
      </c>
    </row>
    <row r="1841" spans="1:18">
      <c r="A1841">
        <v>10701034</v>
      </c>
      <c r="B1841">
        <v>1</v>
      </c>
      <c r="C1841">
        <v>93300378</v>
      </c>
      <c r="D1841" t="s">
        <v>20</v>
      </c>
      <c r="E1841" t="s">
        <v>20</v>
      </c>
      <c r="F1841" t="s">
        <v>12872</v>
      </c>
      <c r="G1841">
        <v>834</v>
      </c>
      <c r="L1841">
        <v>12</v>
      </c>
      <c r="M1841">
        <v>1</v>
      </c>
      <c r="N1841">
        <v>7.606</v>
      </c>
      <c r="O1841">
        <v>6.661</v>
      </c>
      <c r="P1841">
        <v>0</v>
      </c>
      <c r="Q1841">
        <v>35</v>
      </c>
      <c r="R1841">
        <v>41</v>
      </c>
    </row>
    <row r="1842" spans="1:18">
      <c r="A1842">
        <v>10701043</v>
      </c>
      <c r="B1842">
        <v>1</v>
      </c>
      <c r="C1842">
        <v>93300372</v>
      </c>
      <c r="D1842" t="s">
        <v>20</v>
      </c>
      <c r="E1842" t="s">
        <v>20</v>
      </c>
      <c r="F1842" t="s">
        <v>12873</v>
      </c>
      <c r="G1842">
        <v>835</v>
      </c>
      <c r="L1842">
        <v>12</v>
      </c>
      <c r="M1842">
        <v>1</v>
      </c>
      <c r="N1842">
        <v>7.606</v>
      </c>
      <c r="O1842">
        <v>6.661</v>
      </c>
      <c r="P1842">
        <v>0</v>
      </c>
      <c r="Q1842">
        <v>459</v>
      </c>
      <c r="R1842">
        <v>647</v>
      </c>
    </row>
    <row r="1843" spans="1:18">
      <c r="A1843" t="s">
        <v>4801</v>
      </c>
      <c r="B1843">
        <v>1</v>
      </c>
      <c r="C1843" t="s">
        <v>4797</v>
      </c>
      <c r="D1843" t="s">
        <v>20</v>
      </c>
      <c r="E1843" t="s">
        <v>20</v>
      </c>
      <c r="F1843" t="s">
        <v>12875</v>
      </c>
      <c r="G1843">
        <v>826</v>
      </c>
      <c r="L1843">
        <v>13</v>
      </c>
      <c r="M1843">
        <v>1</v>
      </c>
      <c r="N1843">
        <v>11</v>
      </c>
      <c r="O1843">
        <v>5.4</v>
      </c>
      <c r="P1843">
        <v>0</v>
      </c>
      <c r="Q1843">
        <v>128</v>
      </c>
      <c r="R1843">
        <v>108</v>
      </c>
    </row>
    <row r="1844" spans="1:18">
      <c r="A1844" t="s">
        <v>9797</v>
      </c>
      <c r="B1844">
        <v>1</v>
      </c>
      <c r="C1844">
        <v>10309592</v>
      </c>
      <c r="D1844" t="s">
        <v>20</v>
      </c>
      <c r="E1844" t="s">
        <v>20</v>
      </c>
      <c r="F1844" t="s">
        <v>12875</v>
      </c>
      <c r="G1844">
        <v>826</v>
      </c>
      <c r="L1844">
        <v>6</v>
      </c>
      <c r="M1844">
        <v>1</v>
      </c>
      <c r="N1844">
        <v>10.236</v>
      </c>
      <c r="O1844">
        <v>8.416</v>
      </c>
      <c r="P1844">
        <v>180</v>
      </c>
      <c r="Q1844">
        <v>26</v>
      </c>
      <c r="R1844">
        <v>73</v>
      </c>
    </row>
    <row r="1845" spans="1:18">
      <c r="A1845" t="s">
        <v>4777</v>
      </c>
      <c r="B1845">
        <v>1</v>
      </c>
      <c r="C1845" t="s">
        <v>952</v>
      </c>
      <c r="D1845" t="s">
        <v>20</v>
      </c>
      <c r="E1845" t="s">
        <v>20</v>
      </c>
      <c r="F1845" t="s">
        <v>12876</v>
      </c>
      <c r="G1845">
        <v>827</v>
      </c>
      <c r="L1845">
        <v>13</v>
      </c>
      <c r="M1845">
        <v>1</v>
      </c>
      <c r="N1845">
        <v>11</v>
      </c>
      <c r="O1845">
        <v>5.4</v>
      </c>
      <c r="P1845">
        <v>0</v>
      </c>
      <c r="Q1845">
        <v>22</v>
      </c>
      <c r="R1845">
        <v>13</v>
      </c>
    </row>
    <row r="1846" spans="1:18">
      <c r="A1846" t="s">
        <v>4780</v>
      </c>
      <c r="B1846">
        <v>1</v>
      </c>
      <c r="C1846" t="s">
        <v>952</v>
      </c>
      <c r="D1846" t="s">
        <v>20</v>
      </c>
      <c r="E1846" t="s">
        <v>20</v>
      </c>
      <c r="F1846" t="s">
        <v>12876</v>
      </c>
      <c r="G1846">
        <v>827</v>
      </c>
      <c r="L1846">
        <v>13</v>
      </c>
      <c r="M1846">
        <v>1</v>
      </c>
      <c r="N1846">
        <v>11</v>
      </c>
      <c r="O1846">
        <v>5.4</v>
      </c>
      <c r="P1846">
        <v>0</v>
      </c>
      <c r="Q1846">
        <v>25</v>
      </c>
      <c r="R1846">
        <v>35</v>
      </c>
    </row>
    <row r="1847" spans="1:18">
      <c r="A1847" t="s">
        <v>4782</v>
      </c>
      <c r="B1847">
        <v>1</v>
      </c>
      <c r="C1847" t="s">
        <v>952</v>
      </c>
      <c r="D1847" t="s">
        <v>20</v>
      </c>
      <c r="E1847" t="s">
        <v>20</v>
      </c>
      <c r="F1847" t="s">
        <v>12876</v>
      </c>
      <c r="G1847">
        <v>827</v>
      </c>
      <c r="L1847">
        <v>13</v>
      </c>
      <c r="M1847">
        <v>1</v>
      </c>
      <c r="N1847">
        <v>11</v>
      </c>
      <c r="O1847">
        <v>5.4</v>
      </c>
      <c r="P1847">
        <v>0</v>
      </c>
      <c r="Q1847">
        <v>55</v>
      </c>
      <c r="R1847">
        <v>35</v>
      </c>
    </row>
    <row r="1848" spans="1:18">
      <c r="A1848" t="s">
        <v>4784</v>
      </c>
      <c r="B1848">
        <v>1</v>
      </c>
      <c r="C1848" t="s">
        <v>952</v>
      </c>
      <c r="D1848" t="s">
        <v>20</v>
      </c>
      <c r="E1848" t="s">
        <v>20</v>
      </c>
      <c r="F1848" t="s">
        <v>12876</v>
      </c>
      <c r="G1848">
        <v>827</v>
      </c>
      <c r="L1848">
        <v>13</v>
      </c>
      <c r="M1848">
        <v>1</v>
      </c>
      <c r="N1848">
        <v>11</v>
      </c>
      <c r="O1848">
        <v>5.4</v>
      </c>
      <c r="P1848">
        <v>0</v>
      </c>
      <c r="Q1848">
        <v>65</v>
      </c>
      <c r="R1848">
        <v>77</v>
      </c>
    </row>
    <row r="1849" spans="1:18">
      <c r="A1849" t="s">
        <v>4786</v>
      </c>
      <c r="B1849">
        <v>1</v>
      </c>
      <c r="C1849" t="s">
        <v>952</v>
      </c>
      <c r="D1849" t="s">
        <v>20</v>
      </c>
      <c r="E1849" t="s">
        <v>20</v>
      </c>
      <c r="F1849" t="s">
        <v>12876</v>
      </c>
      <c r="G1849">
        <v>827</v>
      </c>
      <c r="L1849">
        <v>13</v>
      </c>
      <c r="M1849">
        <v>1</v>
      </c>
      <c r="N1849">
        <v>11</v>
      </c>
      <c r="O1849">
        <v>5.4</v>
      </c>
      <c r="P1849">
        <v>0</v>
      </c>
      <c r="Q1849">
        <v>59</v>
      </c>
      <c r="R1849">
        <v>40</v>
      </c>
    </row>
    <row r="1850" spans="1:18">
      <c r="A1850" t="s">
        <v>4788</v>
      </c>
      <c r="B1850">
        <v>1</v>
      </c>
      <c r="C1850" t="s">
        <v>952</v>
      </c>
      <c r="D1850" t="s">
        <v>20</v>
      </c>
      <c r="E1850" t="s">
        <v>20</v>
      </c>
      <c r="F1850" t="s">
        <v>12876</v>
      </c>
      <c r="G1850">
        <v>827</v>
      </c>
      <c r="L1850">
        <v>13</v>
      </c>
      <c r="M1850">
        <v>1</v>
      </c>
      <c r="N1850">
        <v>11</v>
      </c>
      <c r="O1850">
        <v>5.4</v>
      </c>
      <c r="P1850">
        <v>0</v>
      </c>
      <c r="Q1850">
        <v>69</v>
      </c>
      <c r="R1850">
        <v>104</v>
      </c>
    </row>
    <row r="1851" spans="1:18">
      <c r="A1851" t="s">
        <v>6942</v>
      </c>
      <c r="B1851">
        <v>1</v>
      </c>
      <c r="C1851" t="s">
        <v>952</v>
      </c>
      <c r="D1851" t="s">
        <v>20</v>
      </c>
      <c r="E1851" t="s">
        <v>20</v>
      </c>
      <c r="F1851" t="s">
        <v>12876</v>
      </c>
      <c r="G1851">
        <v>827</v>
      </c>
      <c r="L1851">
        <v>13</v>
      </c>
      <c r="M1851">
        <v>1</v>
      </c>
      <c r="N1851">
        <v>11</v>
      </c>
      <c r="O1851">
        <v>5.4</v>
      </c>
      <c r="P1851">
        <v>0</v>
      </c>
      <c r="Q1851">
        <v>67</v>
      </c>
      <c r="R1851">
        <v>102</v>
      </c>
    </row>
    <row r="1852" spans="1:18">
      <c r="A1852" t="s">
        <v>8355</v>
      </c>
      <c r="B1852">
        <v>1</v>
      </c>
      <c r="C1852" t="s">
        <v>952</v>
      </c>
      <c r="D1852" t="s">
        <v>20</v>
      </c>
      <c r="E1852" t="s">
        <v>20</v>
      </c>
      <c r="F1852" t="s">
        <v>12877</v>
      </c>
      <c r="G1852">
        <v>859</v>
      </c>
      <c r="L1852">
        <v>13</v>
      </c>
      <c r="M1852">
        <v>1</v>
      </c>
      <c r="N1852">
        <v>11</v>
      </c>
      <c r="O1852">
        <v>5.4</v>
      </c>
      <c r="P1852">
        <v>0</v>
      </c>
      <c r="Q1852">
        <v>67</v>
      </c>
      <c r="R1852">
        <v>102</v>
      </c>
    </row>
    <row r="1853" spans="1:18">
      <c r="A1853" t="s">
        <v>8357</v>
      </c>
      <c r="B1853">
        <v>1</v>
      </c>
      <c r="C1853" t="s">
        <v>952</v>
      </c>
      <c r="D1853" t="s">
        <v>20</v>
      </c>
      <c r="E1853" t="s">
        <v>20</v>
      </c>
      <c r="F1853" t="s">
        <v>12877</v>
      </c>
      <c r="G1853">
        <v>859</v>
      </c>
      <c r="L1853">
        <v>13</v>
      </c>
      <c r="M1853">
        <v>1</v>
      </c>
      <c r="N1853">
        <v>11</v>
      </c>
      <c r="O1853">
        <v>5.4</v>
      </c>
      <c r="P1853">
        <v>0</v>
      </c>
      <c r="Q1853">
        <v>59</v>
      </c>
      <c r="R1853">
        <v>40</v>
      </c>
    </row>
    <row r="1854" spans="1:18">
      <c r="A1854" t="s">
        <v>8367</v>
      </c>
      <c r="B1854">
        <v>1</v>
      </c>
      <c r="C1854" t="s">
        <v>952</v>
      </c>
      <c r="D1854" t="s">
        <v>20</v>
      </c>
      <c r="E1854" t="s">
        <v>20</v>
      </c>
      <c r="F1854" t="s">
        <v>12877</v>
      </c>
      <c r="G1854">
        <v>859</v>
      </c>
      <c r="L1854">
        <v>13</v>
      </c>
      <c r="M1854">
        <v>1</v>
      </c>
      <c r="N1854">
        <v>11</v>
      </c>
      <c r="O1854">
        <v>5.4</v>
      </c>
      <c r="P1854">
        <v>0</v>
      </c>
      <c r="Q1854">
        <v>65</v>
      </c>
      <c r="R1854">
        <v>77</v>
      </c>
    </row>
    <row r="1855" spans="1:18">
      <c r="A1855" t="s">
        <v>8369</v>
      </c>
      <c r="B1855">
        <v>1</v>
      </c>
      <c r="C1855" t="s">
        <v>952</v>
      </c>
      <c r="D1855" t="s">
        <v>20</v>
      </c>
      <c r="E1855" t="s">
        <v>20</v>
      </c>
      <c r="F1855" t="s">
        <v>12877</v>
      </c>
      <c r="G1855">
        <v>859</v>
      </c>
      <c r="L1855">
        <v>13</v>
      </c>
      <c r="M1855">
        <v>1</v>
      </c>
      <c r="N1855">
        <v>11</v>
      </c>
      <c r="O1855">
        <v>5.4</v>
      </c>
      <c r="P1855">
        <v>0</v>
      </c>
      <c r="Q1855">
        <v>67</v>
      </c>
      <c r="R1855">
        <v>102</v>
      </c>
    </row>
    <row r="1856" spans="1:18">
      <c r="A1856" t="s">
        <v>951</v>
      </c>
      <c r="B1856">
        <v>1</v>
      </c>
      <c r="C1856" t="s">
        <v>952</v>
      </c>
      <c r="D1856" t="s">
        <v>20</v>
      </c>
      <c r="E1856" t="s">
        <v>20</v>
      </c>
      <c r="F1856" t="s">
        <v>12877</v>
      </c>
      <c r="G1856">
        <v>859</v>
      </c>
      <c r="L1856">
        <v>13</v>
      </c>
      <c r="M1856">
        <v>1</v>
      </c>
      <c r="N1856">
        <v>11</v>
      </c>
      <c r="O1856">
        <v>5.4</v>
      </c>
      <c r="P1856">
        <v>0</v>
      </c>
      <c r="Q1856">
        <v>55</v>
      </c>
      <c r="R1856">
        <v>35</v>
      </c>
    </row>
    <row r="1857" spans="1:18">
      <c r="A1857" t="s">
        <v>8372</v>
      </c>
      <c r="B1857">
        <v>1</v>
      </c>
      <c r="C1857" t="s">
        <v>952</v>
      </c>
      <c r="D1857" t="s">
        <v>20</v>
      </c>
      <c r="E1857" t="s">
        <v>20</v>
      </c>
      <c r="F1857" t="s">
        <v>12877</v>
      </c>
      <c r="G1857">
        <v>859</v>
      </c>
      <c r="L1857">
        <v>13</v>
      </c>
      <c r="M1857">
        <v>1</v>
      </c>
      <c r="N1857">
        <v>11</v>
      </c>
      <c r="O1857">
        <v>5.4</v>
      </c>
      <c r="P1857">
        <v>0</v>
      </c>
      <c r="Q1857">
        <v>22</v>
      </c>
      <c r="R1857">
        <v>13</v>
      </c>
    </row>
    <row r="1858" spans="1:18">
      <c r="A1858" t="s">
        <v>8374</v>
      </c>
      <c r="B1858">
        <v>1</v>
      </c>
      <c r="C1858" t="s">
        <v>952</v>
      </c>
      <c r="D1858" t="s">
        <v>20</v>
      </c>
      <c r="E1858" t="s">
        <v>20</v>
      </c>
      <c r="F1858" t="s">
        <v>12877</v>
      </c>
      <c r="G1858">
        <v>859</v>
      </c>
      <c r="L1858">
        <v>13</v>
      </c>
      <c r="M1858">
        <v>1</v>
      </c>
      <c r="N1858">
        <v>11</v>
      </c>
      <c r="O1858">
        <v>5.4</v>
      </c>
      <c r="P1858">
        <v>0</v>
      </c>
      <c r="Q1858">
        <v>25</v>
      </c>
      <c r="R1858">
        <v>35</v>
      </c>
    </row>
    <row r="1859" spans="1:18">
      <c r="A1859" t="s">
        <v>5773</v>
      </c>
      <c r="B1859">
        <v>1</v>
      </c>
      <c r="C1859" t="s">
        <v>5774</v>
      </c>
      <c r="D1859" t="s">
        <v>20</v>
      </c>
      <c r="E1859" t="s">
        <v>20</v>
      </c>
      <c r="F1859" t="s">
        <v>12878</v>
      </c>
      <c r="G1859">
        <v>828</v>
      </c>
      <c r="L1859">
        <v>13</v>
      </c>
      <c r="M1859">
        <v>1</v>
      </c>
      <c r="N1859">
        <v>11</v>
      </c>
      <c r="O1859">
        <v>5.4</v>
      </c>
      <c r="P1859">
        <v>0</v>
      </c>
      <c r="Q1859">
        <v>65</v>
      </c>
      <c r="R1859">
        <v>101</v>
      </c>
    </row>
    <row r="1860" spans="1:18">
      <c r="A1860" t="s">
        <v>9148</v>
      </c>
      <c r="B1860">
        <v>1</v>
      </c>
      <c r="C1860" t="s">
        <v>8352</v>
      </c>
      <c r="D1860" t="s">
        <v>20</v>
      </c>
      <c r="E1860" t="s">
        <v>20</v>
      </c>
      <c r="F1860" t="s">
        <v>12878</v>
      </c>
      <c r="G1860">
        <v>828</v>
      </c>
      <c r="L1860">
        <v>13</v>
      </c>
      <c r="M1860">
        <v>1</v>
      </c>
      <c r="N1860">
        <v>11</v>
      </c>
      <c r="O1860">
        <v>5.4</v>
      </c>
      <c r="P1860">
        <v>0</v>
      </c>
      <c r="Q1860">
        <v>47</v>
      </c>
      <c r="R1860">
        <v>56</v>
      </c>
    </row>
    <row r="1861" spans="1:18">
      <c r="A1861" t="s">
        <v>8351</v>
      </c>
      <c r="B1861">
        <v>1</v>
      </c>
      <c r="C1861" t="s">
        <v>8352</v>
      </c>
      <c r="D1861" t="s">
        <v>20</v>
      </c>
      <c r="E1861" t="s">
        <v>20</v>
      </c>
      <c r="F1861" t="s">
        <v>12879</v>
      </c>
      <c r="G1861">
        <v>860</v>
      </c>
      <c r="L1861">
        <v>13</v>
      </c>
      <c r="M1861">
        <v>1</v>
      </c>
      <c r="N1861">
        <v>11</v>
      </c>
      <c r="O1861">
        <v>5.4</v>
      </c>
      <c r="P1861">
        <v>0</v>
      </c>
      <c r="Q1861">
        <v>36</v>
      </c>
      <c r="R1861">
        <v>52</v>
      </c>
    </row>
    <row r="1862" spans="1:18">
      <c r="A1862" t="s">
        <v>8378</v>
      </c>
      <c r="B1862">
        <v>1</v>
      </c>
      <c r="C1862" t="s">
        <v>5774</v>
      </c>
      <c r="D1862" t="s">
        <v>20</v>
      </c>
      <c r="E1862" t="s">
        <v>20</v>
      </c>
      <c r="F1862" t="s">
        <v>12879</v>
      </c>
      <c r="G1862">
        <v>860</v>
      </c>
      <c r="L1862">
        <v>13</v>
      </c>
      <c r="M1862">
        <v>1</v>
      </c>
      <c r="N1862">
        <v>11</v>
      </c>
      <c r="O1862">
        <v>5.4</v>
      </c>
      <c r="P1862">
        <v>0</v>
      </c>
      <c r="Q1862">
        <v>65</v>
      </c>
      <c r="R1862">
        <v>102</v>
      </c>
    </row>
    <row r="1863" spans="1:18">
      <c r="A1863" t="s">
        <v>4796</v>
      </c>
      <c r="B1863">
        <v>1</v>
      </c>
      <c r="C1863" t="s">
        <v>4797</v>
      </c>
      <c r="D1863" t="s">
        <v>20</v>
      </c>
      <c r="E1863" t="s">
        <v>20</v>
      </c>
      <c r="F1863" t="s">
        <v>12880</v>
      </c>
      <c r="G1863">
        <v>837</v>
      </c>
      <c r="L1863">
        <v>13</v>
      </c>
      <c r="M1863">
        <v>1</v>
      </c>
      <c r="N1863">
        <v>11</v>
      </c>
      <c r="O1863">
        <v>5.4</v>
      </c>
      <c r="P1863">
        <v>0</v>
      </c>
      <c r="Q1863">
        <v>8</v>
      </c>
      <c r="R1863">
        <v>2</v>
      </c>
    </row>
    <row r="1864" spans="1:18">
      <c r="A1864" t="s">
        <v>4799</v>
      </c>
      <c r="B1864">
        <v>1</v>
      </c>
      <c r="C1864" t="s">
        <v>4797</v>
      </c>
      <c r="D1864" t="s">
        <v>20</v>
      </c>
      <c r="E1864" t="s">
        <v>20</v>
      </c>
      <c r="F1864" t="s">
        <v>12880</v>
      </c>
      <c r="G1864">
        <v>837</v>
      </c>
      <c r="L1864">
        <v>13</v>
      </c>
      <c r="M1864">
        <v>1</v>
      </c>
      <c r="N1864">
        <v>11</v>
      </c>
      <c r="O1864">
        <v>5.4</v>
      </c>
      <c r="P1864">
        <v>0</v>
      </c>
      <c r="Q1864">
        <v>43</v>
      </c>
      <c r="R1864">
        <v>38</v>
      </c>
    </row>
    <row r="1865" spans="1:18">
      <c r="A1865" t="s">
        <v>5777</v>
      </c>
      <c r="B1865">
        <v>1</v>
      </c>
      <c r="C1865" t="s">
        <v>4797</v>
      </c>
      <c r="D1865" t="s">
        <v>20</v>
      </c>
      <c r="E1865" t="s">
        <v>20</v>
      </c>
      <c r="F1865" t="s">
        <v>12880</v>
      </c>
      <c r="G1865">
        <v>837</v>
      </c>
      <c r="L1865">
        <v>13</v>
      </c>
      <c r="M1865">
        <v>1</v>
      </c>
      <c r="N1865">
        <v>11</v>
      </c>
      <c r="O1865">
        <v>5.4</v>
      </c>
      <c r="P1865">
        <v>0</v>
      </c>
      <c r="Q1865">
        <v>8</v>
      </c>
      <c r="R1865">
        <v>2</v>
      </c>
    </row>
    <row r="1866" spans="1:18">
      <c r="A1866" t="s">
        <v>8363</v>
      </c>
      <c r="B1866">
        <v>1</v>
      </c>
      <c r="C1866" t="s">
        <v>4797</v>
      </c>
      <c r="D1866" t="s">
        <v>20</v>
      </c>
      <c r="E1866" t="s">
        <v>20</v>
      </c>
      <c r="F1866" t="s">
        <v>12881</v>
      </c>
      <c r="G1866">
        <v>861</v>
      </c>
      <c r="L1866">
        <v>13</v>
      </c>
      <c r="M1866">
        <v>1</v>
      </c>
      <c r="N1866">
        <v>11</v>
      </c>
      <c r="O1866">
        <v>5.4</v>
      </c>
      <c r="P1866">
        <v>0</v>
      </c>
      <c r="Q1866">
        <v>43</v>
      </c>
      <c r="R1866">
        <v>38</v>
      </c>
    </row>
    <row r="1867" spans="1:18">
      <c r="A1867" t="s">
        <v>8365</v>
      </c>
      <c r="B1867">
        <v>1</v>
      </c>
      <c r="C1867" t="s">
        <v>4797</v>
      </c>
      <c r="D1867" t="s">
        <v>20</v>
      </c>
      <c r="E1867" t="s">
        <v>20</v>
      </c>
      <c r="F1867" t="s">
        <v>12881</v>
      </c>
      <c r="G1867">
        <v>861</v>
      </c>
      <c r="L1867">
        <v>13</v>
      </c>
      <c r="M1867">
        <v>1</v>
      </c>
      <c r="N1867">
        <v>11</v>
      </c>
      <c r="O1867">
        <v>5.4</v>
      </c>
      <c r="P1867">
        <v>0</v>
      </c>
      <c r="Q1867">
        <v>7</v>
      </c>
      <c r="R1867">
        <v>2</v>
      </c>
    </row>
    <row r="1868" spans="1:18">
      <c r="A1868" t="s">
        <v>8376</v>
      </c>
      <c r="B1868">
        <v>1</v>
      </c>
      <c r="C1868" t="s">
        <v>4797</v>
      </c>
      <c r="D1868" t="s">
        <v>20</v>
      </c>
      <c r="E1868" t="s">
        <v>20</v>
      </c>
      <c r="F1868" t="s">
        <v>12881</v>
      </c>
      <c r="G1868">
        <v>861</v>
      </c>
      <c r="L1868">
        <v>13</v>
      </c>
      <c r="M1868">
        <v>1</v>
      </c>
      <c r="N1868">
        <v>11</v>
      </c>
      <c r="O1868">
        <v>5.4</v>
      </c>
      <c r="P1868">
        <v>0</v>
      </c>
      <c r="Q1868">
        <v>8</v>
      </c>
      <c r="R1868">
        <v>2</v>
      </c>
    </row>
    <row r="1869" spans="1:18">
      <c r="A1869" t="s">
        <v>4790</v>
      </c>
      <c r="B1869">
        <v>1</v>
      </c>
      <c r="C1869" t="s">
        <v>4791</v>
      </c>
      <c r="D1869" t="s">
        <v>20</v>
      </c>
      <c r="E1869" t="s">
        <v>20</v>
      </c>
      <c r="F1869" t="s">
        <v>12882</v>
      </c>
      <c r="G1869">
        <v>836</v>
      </c>
      <c r="L1869">
        <v>13</v>
      </c>
      <c r="M1869">
        <v>1</v>
      </c>
      <c r="N1869">
        <v>11</v>
      </c>
      <c r="O1869">
        <v>5.4</v>
      </c>
      <c r="P1869">
        <v>0</v>
      </c>
      <c r="Q1869">
        <v>9</v>
      </c>
      <c r="R1869">
        <v>6</v>
      </c>
    </row>
    <row r="1870" spans="1:18">
      <c r="A1870" t="s">
        <v>4794</v>
      </c>
      <c r="B1870">
        <v>1</v>
      </c>
      <c r="C1870" t="s">
        <v>4791</v>
      </c>
      <c r="D1870" t="s">
        <v>20</v>
      </c>
      <c r="E1870" t="s">
        <v>20</v>
      </c>
      <c r="F1870" t="s">
        <v>12882</v>
      </c>
      <c r="G1870">
        <v>836</v>
      </c>
      <c r="L1870">
        <v>13</v>
      </c>
      <c r="M1870">
        <v>1</v>
      </c>
      <c r="N1870">
        <v>11</v>
      </c>
      <c r="O1870">
        <v>5.4</v>
      </c>
      <c r="P1870">
        <v>0</v>
      </c>
      <c r="Q1870">
        <v>32</v>
      </c>
      <c r="R1870">
        <v>24</v>
      </c>
    </row>
    <row r="1871" spans="1:18">
      <c r="A1871" t="s">
        <v>8359</v>
      </c>
      <c r="B1871">
        <v>1</v>
      </c>
      <c r="C1871" t="s">
        <v>4791</v>
      </c>
      <c r="D1871" t="s">
        <v>20</v>
      </c>
      <c r="E1871" t="s">
        <v>20</v>
      </c>
      <c r="F1871" t="s">
        <v>12883</v>
      </c>
      <c r="G1871">
        <v>862</v>
      </c>
      <c r="L1871">
        <v>13</v>
      </c>
      <c r="M1871">
        <v>1</v>
      </c>
      <c r="N1871">
        <v>11</v>
      </c>
      <c r="O1871">
        <v>5.4</v>
      </c>
      <c r="P1871">
        <v>0</v>
      </c>
      <c r="Q1871">
        <v>32</v>
      </c>
      <c r="R1871">
        <v>24</v>
      </c>
    </row>
    <row r="1872" spans="1:18">
      <c r="A1872" t="s">
        <v>8361</v>
      </c>
      <c r="B1872">
        <v>1</v>
      </c>
      <c r="C1872" t="s">
        <v>4791</v>
      </c>
      <c r="D1872" t="s">
        <v>20</v>
      </c>
      <c r="E1872" t="s">
        <v>20</v>
      </c>
      <c r="F1872" t="s">
        <v>12883</v>
      </c>
      <c r="G1872">
        <v>862</v>
      </c>
      <c r="L1872">
        <v>13</v>
      </c>
      <c r="M1872">
        <v>1</v>
      </c>
      <c r="N1872">
        <v>11</v>
      </c>
      <c r="O1872">
        <v>5.4</v>
      </c>
      <c r="P1872">
        <v>0</v>
      </c>
      <c r="Q1872">
        <v>9</v>
      </c>
      <c r="R1872">
        <v>6</v>
      </c>
    </row>
    <row r="1873" spans="1:18">
      <c r="A1873">
        <v>10701035</v>
      </c>
      <c r="B1873">
        <v>1</v>
      </c>
      <c r="C1873">
        <v>93300373</v>
      </c>
      <c r="D1873" t="s">
        <v>20</v>
      </c>
      <c r="E1873" t="s">
        <v>20</v>
      </c>
      <c r="F1873" t="s">
        <v>12884</v>
      </c>
      <c r="G1873">
        <v>829</v>
      </c>
      <c r="L1873">
        <v>12</v>
      </c>
      <c r="M1873">
        <v>1</v>
      </c>
      <c r="N1873">
        <v>7.606</v>
      </c>
      <c r="O1873">
        <v>6.661</v>
      </c>
      <c r="P1873">
        <v>0</v>
      </c>
      <c r="Q1873">
        <v>170</v>
      </c>
      <c r="R1873">
        <v>63</v>
      </c>
    </row>
    <row r="1874" spans="1:18">
      <c r="A1874">
        <v>10701042</v>
      </c>
      <c r="B1874">
        <v>1</v>
      </c>
      <c r="C1874">
        <v>93300373</v>
      </c>
      <c r="D1874" t="s">
        <v>20</v>
      </c>
      <c r="E1874" t="s">
        <v>20</v>
      </c>
      <c r="F1874" t="s">
        <v>12884</v>
      </c>
      <c r="G1874">
        <v>829</v>
      </c>
      <c r="L1874">
        <v>12</v>
      </c>
      <c r="M1874">
        <v>1</v>
      </c>
      <c r="N1874">
        <v>7.606</v>
      </c>
      <c r="O1874">
        <v>6.661</v>
      </c>
      <c r="P1874">
        <v>0</v>
      </c>
      <c r="Q1874">
        <v>79</v>
      </c>
      <c r="R1874">
        <v>63</v>
      </c>
    </row>
    <row r="1875" spans="1:18">
      <c r="A1875">
        <v>10701074</v>
      </c>
      <c r="B1875">
        <v>1</v>
      </c>
      <c r="C1875">
        <v>93300383</v>
      </c>
      <c r="D1875" t="s">
        <v>20</v>
      </c>
      <c r="E1875" t="s">
        <v>20</v>
      </c>
      <c r="F1875" t="s">
        <v>12885</v>
      </c>
      <c r="G1875">
        <v>830</v>
      </c>
      <c r="L1875">
        <v>12</v>
      </c>
      <c r="M1875">
        <v>1</v>
      </c>
      <c r="N1875">
        <v>7.606</v>
      </c>
      <c r="O1875">
        <v>6.661</v>
      </c>
      <c r="P1875">
        <v>0</v>
      </c>
      <c r="Q1875">
        <v>72</v>
      </c>
      <c r="R1875">
        <v>58</v>
      </c>
    </row>
    <row r="1876" spans="1:18">
      <c r="A1876">
        <v>10701030</v>
      </c>
      <c r="B1876">
        <v>1</v>
      </c>
      <c r="C1876">
        <v>93300376</v>
      </c>
      <c r="D1876" t="s">
        <v>20</v>
      </c>
      <c r="E1876" t="s">
        <v>20</v>
      </c>
      <c r="F1876" t="s">
        <v>12886</v>
      </c>
      <c r="G1876">
        <v>831</v>
      </c>
      <c r="L1876">
        <v>12</v>
      </c>
      <c r="M1876">
        <v>1</v>
      </c>
      <c r="N1876">
        <v>7.606</v>
      </c>
      <c r="O1876">
        <v>6.661</v>
      </c>
      <c r="P1876">
        <v>0</v>
      </c>
      <c r="Q1876">
        <v>140</v>
      </c>
      <c r="R1876">
        <v>247</v>
      </c>
    </row>
    <row r="1877" spans="1:18">
      <c r="A1877">
        <v>10701031</v>
      </c>
      <c r="B1877">
        <v>1</v>
      </c>
      <c r="C1877">
        <v>93300376</v>
      </c>
      <c r="D1877" t="s">
        <v>20</v>
      </c>
      <c r="E1877" t="s">
        <v>20</v>
      </c>
      <c r="F1877" t="s">
        <v>12886</v>
      </c>
      <c r="G1877">
        <v>831</v>
      </c>
      <c r="L1877">
        <v>12</v>
      </c>
      <c r="M1877">
        <v>1</v>
      </c>
      <c r="N1877">
        <v>7.606</v>
      </c>
      <c r="O1877">
        <v>6.661</v>
      </c>
      <c r="P1877">
        <v>0</v>
      </c>
      <c r="Q1877">
        <v>49</v>
      </c>
      <c r="R1877">
        <v>89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182"/>
  <sheetViews>
    <sheetView workbookViewId="0">
      <selection activeCell="E21" sqref="E21"/>
    </sheetView>
  </sheetViews>
  <sheetFormatPr defaultColWidth="9" defaultRowHeight="14"/>
  <sheetData>
    <row r="1" spans="1:1">
      <c r="A1" t="s">
        <v>1460</v>
      </c>
    </row>
    <row r="2" spans="1:1">
      <c r="A2" t="s">
        <v>1460</v>
      </c>
    </row>
    <row r="3" spans="1:1">
      <c r="A3" t="s">
        <v>13099</v>
      </c>
    </row>
    <row r="4" spans="1:1">
      <c r="A4" t="s">
        <v>13100</v>
      </c>
    </row>
    <row r="5" spans="1:1">
      <c r="A5" t="s">
        <v>1460</v>
      </c>
    </row>
    <row r="6" spans="1:1">
      <c r="A6" t="s">
        <v>1460</v>
      </c>
    </row>
    <row r="7" spans="1:1">
      <c r="A7" t="s">
        <v>13101</v>
      </c>
    </row>
    <row r="8" spans="1:1">
      <c r="A8" t="s">
        <v>13102</v>
      </c>
    </row>
    <row r="9" spans="1:1">
      <c r="A9" t="s">
        <v>1460</v>
      </c>
    </row>
    <row r="10" spans="1:1">
      <c r="A10" t="s">
        <v>1460</v>
      </c>
    </row>
    <row r="11" spans="1:1">
      <c r="A11" t="s">
        <v>13103</v>
      </c>
    </row>
    <row r="12" spans="1:1">
      <c r="A12" t="s">
        <v>13104</v>
      </c>
    </row>
    <row r="13" spans="1:1">
      <c r="A13" t="s">
        <v>1460</v>
      </c>
    </row>
    <row r="14" spans="1:1">
      <c r="A14" t="s">
        <v>1460</v>
      </c>
    </row>
    <row r="15" spans="1:1">
      <c r="A15" t="s">
        <v>13105</v>
      </c>
    </row>
    <row r="16" spans="1:1">
      <c r="A16" t="s">
        <v>13106</v>
      </c>
    </row>
    <row r="17" spans="1:1">
      <c r="A17" t="s">
        <v>1460</v>
      </c>
    </row>
    <row r="18" spans="1:1">
      <c r="A18" t="s">
        <v>1460</v>
      </c>
    </row>
    <row r="19" spans="1:1">
      <c r="A19" t="s">
        <v>13107</v>
      </c>
    </row>
    <row r="20" spans="1:1">
      <c r="A20" t="s">
        <v>13108</v>
      </c>
    </row>
    <row r="21" spans="1:1">
      <c r="A21" t="s">
        <v>1460</v>
      </c>
    </row>
    <row r="22" spans="1:1">
      <c r="A22" t="s">
        <v>1460</v>
      </c>
    </row>
    <row r="23" spans="1:1">
      <c r="A23" t="s">
        <v>13109</v>
      </c>
    </row>
    <row r="24" spans="1:1">
      <c r="A24" t="s">
        <v>13110</v>
      </c>
    </row>
    <row r="25" spans="1:1">
      <c r="A25" t="s">
        <v>1460</v>
      </c>
    </row>
    <row r="26" spans="1:1">
      <c r="A26" t="s">
        <v>1460</v>
      </c>
    </row>
    <row r="27" spans="1:1">
      <c r="A27" t="s">
        <v>13111</v>
      </c>
    </row>
    <row r="28" spans="1:1">
      <c r="A28" t="s">
        <v>13112</v>
      </c>
    </row>
    <row r="29" spans="1:1">
      <c r="A29" t="s">
        <v>1460</v>
      </c>
    </row>
    <row r="30" spans="1:1">
      <c r="A30" t="s">
        <v>1460</v>
      </c>
    </row>
    <row r="31" spans="1:1">
      <c r="A31" t="s">
        <v>13113</v>
      </c>
    </row>
    <row r="32" spans="1:1">
      <c r="A32">
        <f>10.625+6.3+10.625-0.1</f>
        <v>27.45</v>
      </c>
    </row>
    <row r="33" spans="1:1">
      <c r="A33">
        <f>10.525-0.2-0.275-0.2</f>
        <v>9.85</v>
      </c>
    </row>
    <row r="34" spans="1:1">
      <c r="A34">
        <f>-0.375-0.1-0.375+6.3</f>
        <v>5.45</v>
      </c>
    </row>
    <row r="35" spans="1:1">
      <c r="A35">
        <f>-0.275+6.4+10.525+6.4+10.625+6.3</f>
        <v>39.975</v>
      </c>
    </row>
    <row r="36" spans="1:1">
      <c r="A36" t="s">
        <v>1460</v>
      </c>
    </row>
    <row r="37" spans="1:1">
      <c r="A37" t="s">
        <v>1460</v>
      </c>
    </row>
    <row r="38" spans="1:1">
      <c r="A38" t="s">
        <v>13114</v>
      </c>
    </row>
    <row r="39" spans="1:1">
      <c r="A39" t="s">
        <v>13115</v>
      </c>
    </row>
    <row r="40" spans="1:1">
      <c r="A40" t="s">
        <v>13116</v>
      </c>
    </row>
    <row r="41" spans="1:1">
      <c r="A41" t="s">
        <v>1460</v>
      </c>
    </row>
    <row r="42" spans="1:1">
      <c r="A42" t="s">
        <v>1460</v>
      </c>
    </row>
    <row r="43" spans="1:1">
      <c r="A43" t="s">
        <v>13117</v>
      </c>
    </row>
    <row r="44" spans="1:1">
      <c r="A44" t="s">
        <v>13118</v>
      </c>
    </row>
    <row r="45" spans="1:1">
      <c r="A45" t="s">
        <v>13119</v>
      </c>
    </row>
    <row r="46" spans="1:1">
      <c r="A46" t="s">
        <v>13120</v>
      </c>
    </row>
    <row r="47" spans="1:1">
      <c r="A47" t="s">
        <v>13121</v>
      </c>
    </row>
    <row r="48" spans="1:1">
      <c r="A48" t="s">
        <v>13122</v>
      </c>
    </row>
    <row r="49" spans="1:1">
      <c r="A49" t="s">
        <v>13123</v>
      </c>
    </row>
    <row r="50" spans="1:1">
      <c r="A50" t="s">
        <v>13124</v>
      </c>
    </row>
    <row r="51" spans="1:1">
      <c r="A51" t="s">
        <v>13125</v>
      </c>
    </row>
    <row r="52" spans="1:1">
      <c r="A52" t="s">
        <v>13126</v>
      </c>
    </row>
    <row r="53" spans="1:1">
      <c r="A53" t="s">
        <v>13127</v>
      </c>
    </row>
    <row r="54" spans="1:1">
      <c r="A54" t="s">
        <v>13128</v>
      </c>
    </row>
    <row r="55" spans="1:1">
      <c r="A55" t="s">
        <v>13129</v>
      </c>
    </row>
    <row r="56" spans="1:1">
      <c r="A56" t="s">
        <v>13130</v>
      </c>
    </row>
    <row r="57" spans="1:1">
      <c r="A57" t="s">
        <v>13131</v>
      </c>
    </row>
    <row r="58" spans="1:1">
      <c r="A58" t="s">
        <v>1460</v>
      </c>
    </row>
    <row r="59" spans="1:1">
      <c r="A59" t="s">
        <v>1460</v>
      </c>
    </row>
    <row r="60" spans="1:1">
      <c r="A60" t="s">
        <v>13132</v>
      </c>
    </row>
    <row r="61" spans="1:1">
      <c r="A61" t="s">
        <v>13133</v>
      </c>
    </row>
    <row r="62" spans="1:1">
      <c r="A62" t="s">
        <v>1460</v>
      </c>
    </row>
    <row r="63" spans="1:1">
      <c r="A63" t="s">
        <v>1460</v>
      </c>
    </row>
    <row r="64" spans="1:1">
      <c r="A64" t="s">
        <v>13134</v>
      </c>
    </row>
    <row r="65" spans="1:1">
      <c r="A65" t="s">
        <v>13135</v>
      </c>
    </row>
    <row r="66" spans="1:1">
      <c r="A66" t="s">
        <v>1460</v>
      </c>
    </row>
    <row r="67" spans="1:1">
      <c r="A67" t="s">
        <v>1460</v>
      </c>
    </row>
    <row r="68" spans="1:1">
      <c r="A68" t="s">
        <v>13136</v>
      </c>
    </row>
    <row r="69" spans="1:1">
      <c r="A69">
        <f>2.628+0+2.628+0.1106</f>
        <v>5.3666</v>
      </c>
    </row>
    <row r="70" spans="1:1">
      <c r="A70">
        <f>2.628+0.1131+2.6282+0.1155</f>
        <v>5.4848</v>
      </c>
    </row>
    <row r="71" spans="1:1">
      <c r="A71">
        <f>2.6285+0.118+2.629+0.1204</f>
        <v>5.4959</v>
      </c>
    </row>
    <row r="72" spans="1:1">
      <c r="A72">
        <f>2.6295+0.1228+2.6302+0.1251</f>
        <v>5.5076</v>
      </c>
    </row>
    <row r="73" spans="1:1">
      <c r="A73">
        <f>2.6311+0.1274+2.632+0.1297</f>
        <v>5.5202</v>
      </c>
    </row>
    <row r="74" spans="1:1">
      <c r="A74">
        <f>2.6331+0.1319+2.6342+0.1341</f>
        <v>5.5333</v>
      </c>
    </row>
    <row r="75" spans="1:1">
      <c r="A75">
        <f>2.6355+0.1362+2.6369+0.1382</f>
        <v>5.5468</v>
      </c>
    </row>
    <row r="76" spans="1:1">
      <c r="A76">
        <f>2.6384+0.1401+2.64+0.142</f>
        <v>5.5605</v>
      </c>
    </row>
    <row r="77" spans="1:1">
      <c r="A77">
        <f>2.6417+0.1438+2.6434+0.1455</f>
        <v>5.5744</v>
      </c>
    </row>
    <row r="78" spans="1:1">
      <c r="A78">
        <f>2.6453+0.147+2.6473+0.1485</f>
        <v>5.5881</v>
      </c>
    </row>
    <row r="79" spans="1:1">
      <c r="A79">
        <f>2.6493+0.1499+2.6514+0.1512</f>
        <v>5.6018</v>
      </c>
    </row>
    <row r="80" spans="1:1">
      <c r="A80">
        <f>2.6535+0.1524+2.6557+0.1534</f>
        <v>5.615</v>
      </c>
    </row>
    <row r="81" spans="1:1">
      <c r="A81">
        <f>2.658+0.1544+2.6603+0.1552</f>
        <v>5.6279</v>
      </c>
    </row>
    <row r="82" spans="1:1">
      <c r="A82">
        <f>2.6627+0.1559+2.6651+0.1565</f>
        <v>5.6402</v>
      </c>
    </row>
    <row r="83" spans="1:1">
      <c r="A83">
        <f>2.6675+0.1569+2.6699+0.1572</f>
        <v>5.6515</v>
      </c>
    </row>
    <row r="84" spans="1:1">
      <c r="A84">
        <f>2.6724+0.1574+2.6748+0.1575</f>
        <v>5.6621</v>
      </c>
    </row>
    <row r="85" spans="1:1">
      <c r="A85">
        <f>3.9061+0.1575+3.9756+0.2402</f>
        <v>8.2794</v>
      </c>
    </row>
    <row r="86" spans="1:1">
      <c r="A86">
        <f>3.9773+0.2421+3.9791+0.244</f>
        <v>8.4425</v>
      </c>
    </row>
    <row r="87" spans="1:1">
      <c r="A87">
        <f>3.981+0.2457+3.9829+0.2473</f>
        <v>8.4569</v>
      </c>
    </row>
    <row r="88" spans="1:1">
      <c r="A88">
        <f>3.985+0.2488+3.9872+0.2502</f>
        <v>8.4712</v>
      </c>
    </row>
    <row r="89" spans="1:1">
      <c r="A89">
        <f>3.9894+0.2514+3.9917+0.2526</f>
        <v>8.4851</v>
      </c>
    </row>
    <row r="90" spans="1:1">
      <c r="A90">
        <f>3.994+0.2536+3.9964+0.2545</f>
        <v>8.4985</v>
      </c>
    </row>
    <row r="91" spans="1:1">
      <c r="A91">
        <f>3.9988+0.2552+4.0013+0.2559</f>
        <v>8.5112</v>
      </c>
    </row>
    <row r="92" spans="1:1">
      <c r="A92">
        <f>4.0038+0.2563+4.0064+0.2567</f>
        <v>8.5232</v>
      </c>
    </row>
    <row r="93" spans="1:1">
      <c r="A93">
        <f>4.0089+0.2569+4.0115+0.257</f>
        <v>8.5343</v>
      </c>
    </row>
    <row r="94" spans="1:1">
      <c r="A94">
        <f>4.1183+0.257+4.578+0.8048</f>
        <v>9.7581</v>
      </c>
    </row>
    <row r="95" spans="1:1">
      <c r="A95">
        <f>4.5807+0.8081+4.5831+0.8116</f>
        <v>10.7835</v>
      </c>
    </row>
    <row r="96" spans="1:1">
      <c r="A96">
        <f>4.5854+0.8152+4.5875+0.8189</f>
        <v>10.807</v>
      </c>
    </row>
    <row r="97" spans="1:1">
      <c r="A97">
        <f>4.5893+0.8227+4.591+0.8265</f>
        <v>10.8295</v>
      </c>
    </row>
    <row r="98" spans="1:1">
      <c r="A98">
        <f>4.5924+0.8305+4.5936+0.8346</f>
        <v>10.8511</v>
      </c>
    </row>
    <row r="99" spans="1:1">
      <c r="A99">
        <f>4.5947+0.8387+4.5955+0.8428</f>
        <v>10.8717</v>
      </c>
    </row>
    <row r="100" spans="1:1">
      <c r="A100">
        <f>4.596+0.847+4.5964+0.8512</f>
        <v>10.8906</v>
      </c>
    </row>
    <row r="101" spans="1:1">
      <c r="A101">
        <f>4.5965+0.8555+4.5965+1.1014</f>
        <v>11.1499</v>
      </c>
    </row>
    <row r="102" spans="1:1">
      <c r="A102">
        <f>4.5965+1.1039+4.5967+1.1064</f>
        <v>11.4035</v>
      </c>
    </row>
    <row r="103" spans="1:1">
      <c r="A103">
        <f>4.5971+1.1089+4.5975+1.1114</f>
        <v>11.4149</v>
      </c>
    </row>
    <row r="104" spans="1:1">
      <c r="A104">
        <f>4.5981+1.1138+4.5989+1.1162</f>
        <v>11.427</v>
      </c>
    </row>
    <row r="105" spans="1:1">
      <c r="A105">
        <f>4.5997+1.1186+4.6007+1.1209</f>
        <v>11.4399</v>
      </c>
    </row>
    <row r="106" spans="1:1">
      <c r="A106">
        <f>4.6018+1.1231+4.603+1.1253</f>
        <v>11.4532</v>
      </c>
    </row>
    <row r="107" spans="1:1">
      <c r="A107">
        <f>4.6044+1.1275+4.6058+1.1295</f>
        <v>11.4672</v>
      </c>
    </row>
    <row r="108" spans="1:1">
      <c r="A108">
        <f>4.6074+1.1315+5.0067+1.6074</f>
        <v>12.353</v>
      </c>
    </row>
    <row r="109" spans="1:1">
      <c r="A109">
        <f>5.0067+1.691+4.9596+1.7305</f>
        <v>13.3878</v>
      </c>
    </row>
    <row r="110" spans="1:1">
      <c r="A110">
        <f>4.9577+1.7322+4.9559+1.734</f>
        <v>13.3798</v>
      </c>
    </row>
    <row r="111" spans="1:1">
      <c r="A111">
        <f>4.9542+1.7359+4.9526+1.7379</f>
        <v>13.3806</v>
      </c>
    </row>
    <row r="112" spans="1:1">
      <c r="A112">
        <f>4.9511+1.7399+4.9497+1.7421</f>
        <v>13.3828</v>
      </c>
    </row>
    <row r="113" spans="1:1">
      <c r="A113">
        <f>4.9484+1.7443+4.9473+1.7466</f>
        <v>13.3866</v>
      </c>
    </row>
    <row r="114" spans="1:1">
      <c r="A114">
        <f>4.9463+1.7489+4.9454+1.7513</f>
        <v>13.3919</v>
      </c>
    </row>
    <row r="115" spans="1:1">
      <c r="A115">
        <f>4.9446+1.7538+4.944+1.7562</f>
        <v>13.3986</v>
      </c>
    </row>
    <row r="116" spans="1:1">
      <c r="A116">
        <f>4.9435+1.7587+4.9432+1.7613</f>
        <v>13.4067</v>
      </c>
    </row>
    <row r="117" spans="1:1">
      <c r="A117">
        <f>4.943+1.7638+4.9429+1.7664</f>
        <v>13.4161</v>
      </c>
    </row>
    <row r="118" spans="1:1">
      <c r="A118">
        <f>4.9429+2.7481+4.6354+2.7481</f>
        <v>15.0745</v>
      </c>
    </row>
    <row r="119" spans="1:1">
      <c r="A119">
        <f>4.633+2.7481+4.6305+2.7483</f>
        <v>14.7599</v>
      </c>
    </row>
    <row r="120" spans="1:1">
      <c r="A120">
        <f>4.6281+2.7486+4.6257+2.7491</f>
        <v>14.7515</v>
      </c>
    </row>
    <row r="121" spans="1:1">
      <c r="A121">
        <f>4.6233+2.7497+4.621+2.7504</f>
        <v>14.7444</v>
      </c>
    </row>
    <row r="122" spans="1:1">
      <c r="A122">
        <f>4.6186+2.7512+4.6164+2.7521</f>
        <v>14.7383</v>
      </c>
    </row>
    <row r="123" spans="1:1">
      <c r="A123">
        <f>4.6142+2.7532+4.612+2.7543</f>
        <v>14.7337</v>
      </c>
    </row>
    <row r="124" spans="1:1">
      <c r="A124">
        <f>4.6099+2.7556+4.6079+2.757</f>
        <v>14.7304</v>
      </c>
    </row>
    <row r="125" spans="1:1">
      <c r="A125">
        <f>4.6059+2.7585+4.6041+2.7601</f>
        <v>14.7286</v>
      </c>
    </row>
    <row r="126" spans="1:1">
      <c r="A126">
        <f>4.6023+2.7618+4.6006+2.7636</f>
        <v>14.7283</v>
      </c>
    </row>
    <row r="127" spans="1:1">
      <c r="A127">
        <f>4.599+2.7654+4.5975+2.7674</f>
        <v>14.7293</v>
      </c>
    </row>
    <row r="128" spans="1:1">
      <c r="A128">
        <f>4.5961+2.7694+4.5949+2.7715</f>
        <v>14.7319</v>
      </c>
    </row>
    <row r="129" spans="1:1">
      <c r="A129">
        <f>4.5937+2.7737+4.5926+2.7759</f>
        <v>14.7359</v>
      </c>
    </row>
    <row r="130" spans="1:1">
      <c r="A130">
        <f>4.5917+2.7781+4.5909+2.7804</f>
        <v>14.7411</v>
      </c>
    </row>
    <row r="131" spans="1:1">
      <c r="A131">
        <f>4.5902+2.7828+4.5896+2.7852</f>
        <v>14.7478</v>
      </c>
    </row>
    <row r="132" spans="1:1">
      <c r="A132">
        <f>4.5892+2.7876+4.5888+2.79</f>
        <v>14.7556</v>
      </c>
    </row>
    <row r="133" spans="1:1">
      <c r="A133">
        <f>4.5886+2.7925+4.5886+2.7949</f>
        <v>14.7646</v>
      </c>
    </row>
    <row r="134" spans="1:1">
      <c r="A134">
        <f>4.5886+2.8193+4.5886+2.8218</f>
        <v>14.8183</v>
      </c>
    </row>
    <row r="135" spans="1:1">
      <c r="A135">
        <f>4.5888+2.8242+4.5892+2.8267</f>
        <v>14.8289</v>
      </c>
    </row>
    <row r="136" spans="1:1">
      <c r="A136">
        <f>4.5896+2.8291+4.5902+2.8315</f>
        <v>14.8404</v>
      </c>
    </row>
    <row r="137" spans="1:1">
      <c r="A137">
        <f>4.5909+2.8338+4.5917+2.8361</f>
        <v>14.8525</v>
      </c>
    </row>
    <row r="138" spans="1:1">
      <c r="A138">
        <f>4.5926+2.8384+4.5937+2.8406</f>
        <v>14.8653</v>
      </c>
    </row>
    <row r="139" spans="1:1">
      <c r="A139">
        <f>4.5949+2.8428+4.5961+2.8449</f>
        <v>14.8787</v>
      </c>
    </row>
    <row r="140" spans="1:1">
      <c r="A140">
        <f>4.5975+2.8469+4.599+2.8488</f>
        <v>14.8922</v>
      </c>
    </row>
    <row r="141" spans="1:1">
      <c r="A141">
        <f>4.6006+2.8507+4.6023+2.8525</f>
        <v>14.9061</v>
      </c>
    </row>
    <row r="142" spans="1:1">
      <c r="A142">
        <f>4.6041+2.8542+4.6059+2.8558</f>
        <v>14.92</v>
      </c>
    </row>
    <row r="143" spans="1:1">
      <c r="A143">
        <f>4.6079+2.8572+4.6099+2.8586</f>
        <v>14.9336</v>
      </c>
    </row>
    <row r="144" spans="1:1">
      <c r="A144">
        <f>4.612+2.8599+4.6142+2.8611</f>
        <v>14.9472</v>
      </c>
    </row>
    <row r="145" spans="1:1">
      <c r="A145">
        <f>4.6164+2.8621+4.6186+2.8631</f>
        <v>14.9602</v>
      </c>
    </row>
    <row r="146" spans="1:1">
      <c r="A146">
        <f>4.621+2.8639+4.6233+2.8646</f>
        <v>14.9728</v>
      </c>
    </row>
    <row r="147" spans="1:1">
      <c r="A147">
        <f>4.6257+2.8652+4.6281+2.8656</f>
        <v>14.9846</v>
      </c>
    </row>
    <row r="148" spans="1:1">
      <c r="A148">
        <f>4.6305+2.8659+4.633+2.8661</f>
        <v>14.9955</v>
      </c>
    </row>
    <row r="149" spans="1:1">
      <c r="A149">
        <f>4.6354+2.8662+4.9429+2.8662</f>
        <v>15.3107</v>
      </c>
    </row>
    <row r="150" spans="1:1">
      <c r="A150">
        <f>4.9429+4.0552+4.8642+4.0552</f>
        <v>17.9175</v>
      </c>
    </row>
    <row r="151" spans="1:1">
      <c r="A151">
        <f>4.8616+4.0552+4.8591+4.0554</f>
        <v>17.8313</v>
      </c>
    </row>
    <row r="152" spans="1:1">
      <c r="A152">
        <f>4.8565+4.0558+4.854+4.0563</f>
        <v>17.8226</v>
      </c>
    </row>
    <row r="153" spans="1:1">
      <c r="A153">
        <f>4.8515+4.0569+4.8491+4.0576</f>
        <v>17.8151</v>
      </c>
    </row>
    <row r="154" spans="1:1">
      <c r="A154">
        <f>4.8467+4.0585+4.8443+4.0596</f>
        <v>17.8091</v>
      </c>
    </row>
    <row r="155" spans="1:1">
      <c r="A155">
        <f>4.8421+4.0607+4.8398+4.062</f>
        <v>17.8046</v>
      </c>
    </row>
    <row r="156" spans="1:1">
      <c r="A156">
        <f>4.8377+4.0634+4.8356+4.0649</f>
        <v>17.8016</v>
      </c>
    </row>
    <row r="157" spans="1:1">
      <c r="A157">
        <f>4.8336+4.0665+4.8317+4.0682</f>
        <v>17.8</v>
      </c>
    </row>
    <row r="158" spans="1:1">
      <c r="A158">
        <f>4.8299+4.07+4.8282+4.0719</f>
        <v>17.8</v>
      </c>
    </row>
    <row r="159" spans="1:1">
      <c r="A159">
        <f>4.8266+4.0739+4.8252+4.076</f>
        <v>17.8017</v>
      </c>
    </row>
    <row r="160" spans="1:1">
      <c r="A160">
        <f>4.8238+4.0782+4.2029+4.0782</f>
        <v>17.1831</v>
      </c>
    </row>
    <row r="161" spans="1:1">
      <c r="A161">
        <f>4.2012+4.0782+4.1996+4.0784</f>
        <v>16.5574</v>
      </c>
    </row>
    <row r="162" spans="1:1">
      <c r="A162">
        <f>4.198+4.0786+4.1964+4.0789</f>
        <v>16.5519</v>
      </c>
    </row>
    <row r="163" spans="1:1">
      <c r="A163">
        <f>4.1948+4.0793+4.1933+4.0797</f>
        <v>16.5471</v>
      </c>
    </row>
    <row r="164" spans="1:1">
      <c r="A164">
        <f>4.1917+4.0803+4.1902+4.0809</f>
        <v>16.5431</v>
      </c>
    </row>
    <row r="165" spans="1:1">
      <c r="A165">
        <f>4.1888+4.0816+4.1873+4.0824</f>
        <v>16.5401</v>
      </c>
    </row>
    <row r="166" spans="1:1">
      <c r="A166">
        <f>4.186+4.0832+4.1846+4.0841</f>
        <v>16.5379</v>
      </c>
    </row>
    <row r="167" spans="1:1">
      <c r="A167">
        <f>4.1833+4.0851+4.1821+4.0862</f>
        <v>16.5367</v>
      </c>
    </row>
    <row r="168" spans="1:1">
      <c r="A168">
        <f>4.1809+4.0873+4.1798+4.0885</f>
        <v>16.5365</v>
      </c>
    </row>
    <row r="169" spans="1:1">
      <c r="A169">
        <f>4.1788+4.0897+4.1778+4.091</f>
        <v>16.5373</v>
      </c>
    </row>
    <row r="170" spans="1:1">
      <c r="A170">
        <f>4.1768+4.0923+4.176+4.0937</f>
        <v>16.5388</v>
      </c>
    </row>
    <row r="171" spans="1:1">
      <c r="A171">
        <f>4.1752+4.0951+4.1745+4.0966</f>
        <v>16.5414</v>
      </c>
    </row>
    <row r="172" spans="1:1">
      <c r="A172">
        <f>4.1739+4.0981+4.1734+4.0996</f>
        <v>16.545</v>
      </c>
    </row>
    <row r="173" spans="1:1">
      <c r="A173">
        <f>4.1729+4.1012+4.1725+4.1028</f>
        <v>16.5494</v>
      </c>
    </row>
    <row r="174" spans="1:1">
      <c r="A174">
        <f>4.1722+4.1044+4.172+4.106</f>
        <v>16.5546</v>
      </c>
    </row>
    <row r="175" spans="1:1">
      <c r="A175">
        <f>4.1719+4.1076+4.1719+4.1092</f>
        <v>16.5606</v>
      </c>
    </row>
    <row r="176" spans="1:1">
      <c r="A176">
        <f>4.1719+4.137+4.1719+4.1386</f>
        <v>16.6194</v>
      </c>
    </row>
    <row r="177" spans="1:1">
      <c r="A177">
        <f>4.172+4.1402+4.1722+4.1419</f>
        <v>16.6263</v>
      </c>
    </row>
    <row r="178" spans="1:1">
      <c r="A178">
        <f>4.1725+4.1434+4.1729+4.145</f>
        <v>16.6338</v>
      </c>
    </row>
    <row r="179" spans="1:1">
      <c r="A179">
        <f>4.1734+4.1466+4.1739+4.1481</f>
        <v>16.642</v>
      </c>
    </row>
    <row r="180" spans="1:1">
      <c r="A180">
        <f>4.1745+4.1496+4.1752+4.1511</f>
        <v>16.6504</v>
      </c>
    </row>
    <row r="181" spans="1:1">
      <c r="A181">
        <f>4.176+4.1525+4.1768+4.1539</f>
        <v>16.6592</v>
      </c>
    </row>
    <row r="182" spans="1:1">
      <c r="A182">
        <f>4.1778+4.1552+4.1788+4.1565</f>
        <v>16.6683</v>
      </c>
    </row>
    <row r="183" spans="1:1">
      <c r="A183">
        <f>4.1798+4.1577+4.1809+4.1589</f>
        <v>16.6773</v>
      </c>
    </row>
    <row r="184" spans="1:1">
      <c r="A184">
        <f>4.1821+4.16+4.1833+4.1611</f>
        <v>16.6865</v>
      </c>
    </row>
    <row r="185" spans="1:1">
      <c r="A185">
        <f>4.1846+4.1621+4.186+4.163</f>
        <v>16.6957</v>
      </c>
    </row>
    <row r="186" spans="1:1">
      <c r="A186">
        <f>4.1873+4.1639+4.1888+4.1646</f>
        <v>16.7046</v>
      </c>
    </row>
    <row r="187" spans="1:1">
      <c r="A187">
        <f>4.1902+4.1653+4.1917+4.1659</f>
        <v>16.7131</v>
      </c>
    </row>
    <row r="188" spans="1:1">
      <c r="A188">
        <f>4.1933+4.1665+4.1948+4.1669</f>
        <v>16.7215</v>
      </c>
    </row>
    <row r="189" spans="1:1">
      <c r="A189">
        <f>4.1964+4.1673+4.198+4.1676</f>
        <v>16.7293</v>
      </c>
    </row>
    <row r="190" spans="1:1">
      <c r="A190">
        <f>4.1996+4.1678+4.2012+4.168</f>
        <v>16.7366</v>
      </c>
    </row>
    <row r="191" spans="1:1">
      <c r="A191">
        <f>4.2029+4.168+4.3898+4.168</f>
        <v>16.9287</v>
      </c>
    </row>
    <row r="192" spans="1:1">
      <c r="A192">
        <f>4.3898+4.5326+4.2187+4.5326</f>
        <v>17.6737</v>
      </c>
    </row>
    <row r="193" spans="1:1">
      <c r="A193">
        <f>4.2162+4.5326+4.2138+4.5328</f>
        <v>17.4954</v>
      </c>
    </row>
    <row r="194" spans="1:1">
      <c r="A194">
        <f>4.2114+4.5331+4.209+4.5336</f>
        <v>17.4871</v>
      </c>
    </row>
    <row r="195" spans="1:1">
      <c r="A195">
        <f>4.2066+4.5342+4.2042+4.5349</f>
        <v>17.4799</v>
      </c>
    </row>
    <row r="196" spans="1:1">
      <c r="A196">
        <f>4.2019+4.5357+4.1996+4.5366</f>
        <v>17.4738</v>
      </c>
    </row>
    <row r="197" spans="1:1">
      <c r="A197">
        <f>4.1974+4.5377+4.1953+4.5388</f>
        <v>17.4692</v>
      </c>
    </row>
    <row r="198" spans="1:1">
      <c r="A198">
        <f>4.1932+4.5401+4.1912+4.5415</f>
        <v>17.466</v>
      </c>
    </row>
    <row r="199" spans="1:1">
      <c r="A199">
        <f>4.1892+4.543+4.1873+4.5446</f>
        <v>17.4641</v>
      </c>
    </row>
    <row r="200" spans="1:1">
      <c r="A200">
        <f>4.1856+4.5463+4.1839+4.5481</f>
        <v>17.4639</v>
      </c>
    </row>
    <row r="201" spans="1:1">
      <c r="A201">
        <f>4.1823+4.5499+4.1808+4.5519</f>
        <v>17.4649</v>
      </c>
    </row>
    <row r="202" spans="1:1">
      <c r="A202">
        <f>4.1794+4.5539+4.1781+4.556</f>
        <v>17.4674</v>
      </c>
    </row>
    <row r="203" spans="1:1">
      <c r="A203">
        <f>4.1769+4.5581+4.1759+4.5604</f>
        <v>17.4713</v>
      </c>
    </row>
    <row r="204" spans="1:1">
      <c r="A204">
        <f>4.175+4.5626+4.1741+4.5649</f>
        <v>17.4766</v>
      </c>
    </row>
    <row r="205" spans="1:1">
      <c r="A205">
        <f>4.1734+4.5673+4.1729+4.5697</f>
        <v>17.4833</v>
      </c>
    </row>
    <row r="206" spans="1:1">
      <c r="A206">
        <f>4.1724+4.5721+4.1721+4.5745</f>
        <v>17.4911</v>
      </c>
    </row>
    <row r="207" spans="1:1">
      <c r="A207">
        <f>4.1719+4.577+4.1719+4.5794</f>
        <v>17.5002</v>
      </c>
    </row>
    <row r="208" spans="1:1">
      <c r="A208">
        <f>4.1719+4.6826+4.1719+4.685</f>
        <v>17.7114</v>
      </c>
    </row>
    <row r="209" spans="1:1">
      <c r="A209">
        <f>4.1721+4.6875+4.1724+4.6899</f>
        <v>17.7219</v>
      </c>
    </row>
    <row r="210" spans="1:1">
      <c r="A210">
        <f>4.1729+4.6923+4.1734+4.6947</f>
        <v>17.7333</v>
      </c>
    </row>
    <row r="211" spans="1:1">
      <c r="A211">
        <f>4.1741+4.697+4.175+4.6994</f>
        <v>17.7455</v>
      </c>
    </row>
    <row r="212" spans="1:1">
      <c r="A212">
        <f>4.1759+4.7016+4.1769+4.7038</f>
        <v>17.7582</v>
      </c>
    </row>
    <row r="213" spans="1:1">
      <c r="A213">
        <f>4.1781+4.706+4.1794+4.7081</f>
        <v>17.7716</v>
      </c>
    </row>
    <row r="214" spans="1:1">
      <c r="A214">
        <f>4.1808+4.7101+4.1823+4.7121</f>
        <v>17.7853</v>
      </c>
    </row>
    <row r="215" spans="1:1">
      <c r="A215">
        <f>4.1839+4.7139+4.1856+4.7157</f>
        <v>17.7991</v>
      </c>
    </row>
    <row r="216" spans="1:1">
      <c r="A216">
        <f>4.1873+4.7174+4.1892+4.719</f>
        <v>17.8129</v>
      </c>
    </row>
    <row r="217" spans="1:1">
      <c r="A217">
        <f>4.1912+4.7205+4.1932+4.7219</f>
        <v>17.8268</v>
      </c>
    </row>
    <row r="218" spans="1:1">
      <c r="A218">
        <f>4.1953+4.7231+4.1974+4.7243</f>
        <v>17.8401</v>
      </c>
    </row>
    <row r="219" spans="1:1">
      <c r="A219">
        <f>4.1996+4.7254+4.2019+4.7263</f>
        <v>17.8532</v>
      </c>
    </row>
    <row r="220" spans="1:1">
      <c r="A220">
        <f>4.2042+4.7271+4.2066+4.7278</f>
        <v>17.8657</v>
      </c>
    </row>
    <row r="221" spans="1:1">
      <c r="A221">
        <f>4.209+4.7284+4.2114+4.7288</f>
        <v>17.8776</v>
      </c>
    </row>
    <row r="222" spans="1:1">
      <c r="A222">
        <f>4.2138+4.7292+4.2162+4.7294</f>
        <v>17.8886</v>
      </c>
    </row>
    <row r="223" spans="1:1">
      <c r="A223">
        <f>4.2187+4.7294+4.4476+4.7294</f>
        <v>18.1251</v>
      </c>
    </row>
    <row r="224" spans="1:1">
      <c r="A224">
        <f>4.4476+5.094+4.2185+5.094</f>
        <v>18.8541</v>
      </c>
    </row>
    <row r="225" spans="1:1">
      <c r="A225">
        <f>4.216+5.094+4.2135+5.0942</f>
        <v>18.6177</v>
      </c>
    </row>
    <row r="226" spans="1:1">
      <c r="A226">
        <f>4.2111+5.0946+4.2086+5.095</f>
        <v>18.6093</v>
      </c>
    </row>
    <row r="227" spans="1:1">
      <c r="A227">
        <f>4.2062+5.0956+4.2038+5.0963</f>
        <v>18.6019</v>
      </c>
    </row>
    <row r="228" spans="1:1">
      <c r="A228">
        <f>4.2014+5.0972+4.1992+5.0982</f>
        <v>18.596</v>
      </c>
    </row>
    <row r="229" spans="1:1">
      <c r="A229">
        <f>4.1969+5.0992+4.1947+5.1005</f>
        <v>18.5913</v>
      </c>
    </row>
    <row r="230" spans="1:1">
      <c r="A230">
        <f>4.1926+5.1018+4.1906+5.1032</f>
        <v>18.5882</v>
      </c>
    </row>
    <row r="231" spans="1:1">
      <c r="A231">
        <f>4.1886+5.1048+4.1867+5.1064</f>
        <v>18.5865</v>
      </c>
    </row>
    <row r="232" spans="1:1">
      <c r="A232">
        <f>4.1849+5.1081+4.1833+5.11</f>
        <v>18.5863</v>
      </c>
    </row>
    <row r="233" spans="1:1">
      <c r="A233">
        <f>4.1817+5.1119+4.1802+5.1139</f>
        <v>18.5877</v>
      </c>
    </row>
    <row r="234" spans="1:1">
      <c r="A234">
        <f>4.1788+5.116+4.1775+5.1181</f>
        <v>18.5904</v>
      </c>
    </row>
    <row r="235" spans="1:1">
      <c r="A235">
        <f>2.6748+5.1181+2.6724+5.1182</f>
        <v>15.5835</v>
      </c>
    </row>
    <row r="236" spans="1:1">
      <c r="A236">
        <f>2.6699+5.1184+2.6675+5.1187</f>
        <v>15.5745</v>
      </c>
    </row>
    <row r="237" spans="1:1">
      <c r="A237">
        <f>2.6651+5.1191+2.6627+5.1197</f>
        <v>15.5666</v>
      </c>
    </row>
    <row r="238" spans="1:1">
      <c r="A238">
        <f>2.6603+5.1204+2.658+5.1212</f>
        <v>15.5599</v>
      </c>
    </row>
    <row r="239" spans="1:1">
      <c r="A239">
        <f>2.6557+5.1222+2.6535+5.1232</f>
        <v>15.5546</v>
      </c>
    </row>
    <row r="240" spans="1:1">
      <c r="A240">
        <f>2.6514+5.1244+2.6493+5.1257</f>
        <v>15.5508</v>
      </c>
    </row>
    <row r="241" spans="1:1">
      <c r="A241">
        <f>2.6473+5.1271+2.6453+5.1285</f>
        <v>15.5482</v>
      </c>
    </row>
    <row r="242" spans="1:1">
      <c r="A242">
        <f>2.6434+5.1301+2.6417+5.1318</f>
        <v>15.547</v>
      </c>
    </row>
    <row r="243" spans="1:1">
      <c r="A243">
        <f>2.64+5.1336+2.6384+5.1355</f>
        <v>15.5475</v>
      </c>
    </row>
    <row r="244" spans="1:1">
      <c r="A244">
        <f>2.6369+5.1374+2.6355+5.1394</f>
        <v>15.5492</v>
      </c>
    </row>
    <row r="245" spans="1:1">
      <c r="A245">
        <f>2.6342+5.1415+2.6331+5.1437</f>
        <v>15.5525</v>
      </c>
    </row>
    <row r="246" spans="1:1">
      <c r="A246">
        <f>2.632+5.1459+2.6311+5.1482</f>
        <v>15.5572</v>
      </c>
    </row>
    <row r="247" spans="1:1">
      <c r="A247">
        <f>2.6302+5.1505+2.6295+5.1528</f>
        <v>15.563</v>
      </c>
    </row>
    <row r="248" spans="1:1">
      <c r="A248">
        <f>2.629+5.1552+2.6285+5.1576</f>
        <v>15.5703</v>
      </c>
    </row>
    <row r="249" spans="1:1">
      <c r="A249">
        <f>2.6282+5.1601+2.628+5.1625</f>
        <v>15.5788</v>
      </c>
    </row>
    <row r="250" spans="1:1">
      <c r="A250">
        <f>2.628+5.165+2.628+5.2756</f>
        <v>15.6966</v>
      </c>
    </row>
    <row r="251" spans="1:1">
      <c r="A251">
        <f>0.1969+5.2756+0+5.0787</f>
        <v>10.5512</v>
      </c>
    </row>
    <row r="252" spans="1:1">
      <c r="A252">
        <f>0+5.0236+0.0394+5.0236</f>
        <v>10.0866</v>
      </c>
    </row>
    <row r="253" spans="1:1">
      <c r="A253">
        <f>0.0435+5.0235+0.0476+5.0232</f>
        <v>10.1378</v>
      </c>
    </row>
    <row r="254" spans="1:1">
      <c r="A254">
        <f>0.0517+5.0227+0.0557+5.0219</f>
        <v>10.152</v>
      </c>
    </row>
    <row r="255" spans="1:1">
      <c r="A255">
        <f>0.0598+5.021+0.0637+5.0198</f>
        <v>10.1643</v>
      </c>
    </row>
    <row r="256" spans="1:1">
      <c r="A256">
        <f>0.0676+5.0184+0.0714+5.0168</f>
        <v>10.1742</v>
      </c>
    </row>
    <row r="257" spans="1:1">
      <c r="A257">
        <f>0.0751+5.0151+0.0787+5.0131</f>
        <v>10.182</v>
      </c>
    </row>
    <row r="258" spans="1:1">
      <c r="A258">
        <f>0.0823+5.0109+0.0857+5.0086</f>
        <v>10.1875</v>
      </c>
    </row>
    <row r="259" spans="1:1">
      <c r="A259">
        <f>0.0889+5.0061+0.0921+5.0034</f>
        <v>10.1905</v>
      </c>
    </row>
    <row r="260" spans="1:1">
      <c r="A260">
        <f>0.0951+5.0006+0.0979+4.9976</f>
        <v>10.1912</v>
      </c>
    </row>
    <row r="261" spans="1:1">
      <c r="A261">
        <f>0.1006+4.9944+0.1031+4.9912</f>
        <v>10.1893</v>
      </c>
    </row>
    <row r="262" spans="1:1">
      <c r="A262">
        <f>0.1054+4.9878+0.1076+4.9843</f>
        <v>10.1851</v>
      </c>
    </row>
    <row r="263" spans="1:1">
      <c r="A263">
        <f>0.1095+4.9806+0.1113+4.9769</f>
        <v>10.1783</v>
      </c>
    </row>
    <row r="264" spans="1:1">
      <c r="A264">
        <f>0.1129+4.9731+0.1143+4.9692</f>
        <v>10.1695</v>
      </c>
    </row>
    <row r="265" spans="1:1">
      <c r="A265">
        <f>0.1154+4.9653+0.1164+4.9613</f>
        <v>10.1584</v>
      </c>
    </row>
    <row r="266" spans="1:1">
      <c r="A266">
        <f>0.1172+4.9572+0.1177+4.9531</f>
        <v>10.1452</v>
      </c>
    </row>
    <row r="267" spans="1:1">
      <c r="A267">
        <f>0.118+4.949+0.1181+4.9449</f>
        <v>10.13</v>
      </c>
    </row>
    <row r="268" spans="1:1">
      <c r="A268">
        <f>0.118+4.9408+0.1177+4.9366</f>
        <v>10.1131</v>
      </c>
    </row>
    <row r="269" spans="1:1">
      <c r="A269">
        <f>0.1172+4.9326+0.1164+4.9285</f>
        <v>10.0947</v>
      </c>
    </row>
    <row r="270" spans="1:1">
      <c r="A270">
        <f>0.1154+4.9245+0.1143+4.9205</f>
        <v>10.0747</v>
      </c>
    </row>
    <row r="271" spans="1:1">
      <c r="A271">
        <f>0.1129+4.9167+0.1113+4.9128</f>
        <v>10.0537</v>
      </c>
    </row>
    <row r="272" spans="1:1">
      <c r="A272">
        <f>0.1095+4.9091+0.1076+4.9055</f>
        <v>10.0317</v>
      </c>
    </row>
    <row r="273" spans="1:1">
      <c r="A273">
        <f>0.1054+4.902+0.1031+4.8986</f>
        <v>10.0091</v>
      </c>
    </row>
    <row r="274" spans="1:1">
      <c r="A274">
        <f>0.1006+4.8953+0.0979+4.8922</f>
        <v>9.986</v>
      </c>
    </row>
    <row r="275" spans="1:1">
      <c r="A275">
        <f>0.0951+4.8892+0.0921+4.8864</f>
        <v>9.9628</v>
      </c>
    </row>
    <row r="276" spans="1:1">
      <c r="A276">
        <f>0.0889+4.8837+0.0857+4.8812</f>
        <v>9.9395</v>
      </c>
    </row>
    <row r="277" spans="1:1">
      <c r="A277">
        <f>0.0823+4.8788+0.0787+4.8767</f>
        <v>9.9165</v>
      </c>
    </row>
    <row r="278" spans="1:1">
      <c r="A278">
        <f>0.0751+4.8747+0.0714+4.8729</f>
        <v>9.8941</v>
      </c>
    </row>
    <row r="279" spans="1:1">
      <c r="A279">
        <f>0.0676+4.8714+0.0637+4.87</f>
        <v>9.8727</v>
      </c>
    </row>
    <row r="280" spans="1:1">
      <c r="A280">
        <f>0.0598+4.8688+0.0557+4.8678</f>
        <v>9.8521</v>
      </c>
    </row>
    <row r="281" spans="1:1">
      <c r="A281">
        <f>0.0517+4.8671+0.0476+4.8666</f>
        <v>9.833</v>
      </c>
    </row>
    <row r="282" spans="1:1">
      <c r="A282">
        <f>0.0435+4.8662+0.0394+4.8661</f>
        <v>9.8152</v>
      </c>
    </row>
    <row r="283" spans="1:1">
      <c r="A283">
        <f>0+4.8661+0+0.4094</f>
        <v>5.2755</v>
      </c>
    </row>
    <row r="284" spans="1:1">
      <c r="A284">
        <f>0.0394+0.4094+0.0435+0.4094</f>
        <v>0.9017</v>
      </c>
    </row>
    <row r="285" spans="1:1">
      <c r="A285">
        <f>0.0476+0.409+0.0517+0.4085</f>
        <v>0.9168</v>
      </c>
    </row>
    <row r="286" spans="1:1">
      <c r="A286">
        <f>0.0557+0.4077+0.0598+0.4068</f>
        <v>0.93</v>
      </c>
    </row>
    <row r="287" spans="1:1">
      <c r="A287">
        <f>0.0637+0.4056+0.0676+0.4042</f>
        <v>0.9411</v>
      </c>
    </row>
    <row r="288" spans="1:1">
      <c r="A288">
        <f>0.0714+0.4027+0.0751+0.4009</f>
        <v>0.9501</v>
      </c>
    </row>
    <row r="289" spans="1:1">
      <c r="A289">
        <f>0.0787+0.3989+0.0823+0.3968</f>
        <v>0.9567</v>
      </c>
    </row>
    <row r="290" spans="1:1">
      <c r="A290">
        <f>0.0857+0.3944+0.0889+0.3919</f>
        <v>0.9609</v>
      </c>
    </row>
    <row r="291" spans="1:1">
      <c r="A291">
        <f>0.0921+0.3892+0.0951+0.3864</f>
        <v>0.9628</v>
      </c>
    </row>
    <row r="292" spans="1:1">
      <c r="A292">
        <f>0.0979+0.3834+0.1006+0.3803</f>
        <v>0.9622</v>
      </c>
    </row>
    <row r="293" spans="1:1">
      <c r="A293">
        <f>0.1031+0.377+0.1054+0.3736</f>
        <v>0.9591</v>
      </c>
    </row>
    <row r="294" spans="1:1">
      <c r="A294">
        <f>0.1076+0.3701+0.1095+0.3665</f>
        <v>0.9537</v>
      </c>
    </row>
    <row r="295" spans="1:1">
      <c r="A295">
        <f>0.1113+0.3627+0.1129+0.3589</f>
        <v>0.9458</v>
      </c>
    </row>
    <row r="296" spans="1:1">
      <c r="A296">
        <f>0.1143+0.355+0.1154+0.3511</f>
        <v>0.9358</v>
      </c>
    </row>
    <row r="297" spans="1:1">
      <c r="A297">
        <f>0.1164+0.3471+0.1172+0.343</f>
        <v>0.9237</v>
      </c>
    </row>
    <row r="298" spans="1:1">
      <c r="A298">
        <f>0.1177+0.3389+0.118+0.3348</f>
        <v>0.9094</v>
      </c>
    </row>
    <row r="299" spans="1:1">
      <c r="A299">
        <f>0.1181+0.3307+0.118+0.3266</f>
        <v>0.8934</v>
      </c>
    </row>
    <row r="300" spans="1:1">
      <c r="A300">
        <f>0.1177+0.3225+0.1172+0.3184</f>
        <v>0.8758</v>
      </c>
    </row>
    <row r="301" spans="1:1">
      <c r="A301">
        <f>0.1164+0.3143+0.1154+0.3103</f>
        <v>0.8564</v>
      </c>
    </row>
    <row r="302" spans="1:1">
      <c r="A302">
        <f>0.1143+0.3064+0.1129+0.3025</f>
        <v>0.8361</v>
      </c>
    </row>
    <row r="303" spans="1:1">
      <c r="A303">
        <f>0.1113+0.2987+0.1095+0.295</f>
        <v>0.8145</v>
      </c>
    </row>
    <row r="304" spans="1:1">
      <c r="A304">
        <f>0.1076+0.2913+0.1054+0.2878</f>
        <v>0.7921</v>
      </c>
    </row>
    <row r="305" spans="1:1">
      <c r="A305">
        <f>0.1031+0.2844+0.1006+0.2811</f>
        <v>0.7692</v>
      </c>
    </row>
    <row r="306" spans="1:1">
      <c r="A306">
        <f>0.0979+0.278+0.0951+0.275</f>
        <v>0.746</v>
      </c>
    </row>
    <row r="307" spans="1:1">
      <c r="A307">
        <f>0.0921+0.2722+0.0889+0.2695</f>
        <v>0.7227</v>
      </c>
    </row>
    <row r="308" spans="1:1">
      <c r="A308">
        <f>0.0857+0.267+0.0823+0.2647</f>
        <v>0.6997</v>
      </c>
    </row>
    <row r="309" spans="1:1">
      <c r="A309">
        <f>0.0787+0.2625+0.0751+0.2605</f>
        <v>0.6768</v>
      </c>
    </row>
    <row r="310" spans="1:1">
      <c r="A310">
        <f>0.0714+0.2588+0.0676+0.2572</f>
        <v>0.655</v>
      </c>
    </row>
    <row r="311" spans="1:1">
      <c r="A311">
        <f>0.0637+0.2558+0.0598+0.2546</f>
        <v>0.6339</v>
      </c>
    </row>
    <row r="312" spans="1:1">
      <c r="A312">
        <f>0.0557+0.2537+0.0517+0.2529</f>
        <v>0.614</v>
      </c>
    </row>
    <row r="313" spans="1:1">
      <c r="A313">
        <f>0.0476+0.2524+0.0435+0.2521</f>
        <v>0.5956</v>
      </c>
    </row>
    <row r="314" spans="1:1">
      <c r="A314">
        <f>0.0394+0.252+0+0.252</f>
        <v>0.5434</v>
      </c>
    </row>
    <row r="315" spans="1:1">
      <c r="A315">
        <f>0+0.1969+0.1969+0+2.628+0</f>
        <v>3.0218</v>
      </c>
    </row>
    <row r="316" spans="1:1">
      <c r="A316" t="s">
        <v>1460</v>
      </c>
    </row>
    <row r="317" spans="1:1">
      <c r="A317" t="s">
        <v>1460</v>
      </c>
    </row>
    <row r="318" spans="1:1">
      <c r="A318" t="s">
        <v>13137</v>
      </c>
    </row>
    <row r="319" spans="1:1">
      <c r="A319" t="s">
        <v>1460</v>
      </c>
    </row>
    <row r="320" spans="1:1">
      <c r="A320" t="s">
        <v>13138</v>
      </c>
    </row>
    <row r="321" spans="1:1">
      <c r="A321" t="s">
        <v>13139</v>
      </c>
    </row>
    <row r="322" spans="1:1">
      <c r="A322" t="s">
        <v>13140</v>
      </c>
    </row>
    <row r="323" spans="1:1">
      <c r="A323" t="s">
        <v>13141</v>
      </c>
    </row>
    <row r="324" spans="1:1">
      <c r="A324" t="s">
        <v>13142</v>
      </c>
    </row>
    <row r="325" spans="1:1">
      <c r="A325" t="s">
        <v>13138</v>
      </c>
    </row>
    <row r="326" spans="1:1">
      <c r="A326" t="s">
        <v>1460</v>
      </c>
    </row>
    <row r="327" spans="1:1">
      <c r="A327" t="s">
        <v>13143</v>
      </c>
    </row>
    <row r="328" spans="1:1">
      <c r="A328" t="s">
        <v>13144</v>
      </c>
    </row>
    <row r="329" spans="1:1">
      <c r="A329" t="s">
        <v>13145</v>
      </c>
    </row>
    <row r="330" spans="1:1">
      <c r="A330" t="s">
        <v>13146</v>
      </c>
    </row>
    <row r="331" spans="1:1">
      <c r="A331" t="s">
        <v>13147</v>
      </c>
    </row>
    <row r="332" spans="1:1">
      <c r="A332" t="s">
        <v>13148</v>
      </c>
    </row>
    <row r="333" spans="1:1">
      <c r="A333" t="s">
        <v>13149</v>
      </c>
    </row>
    <row r="334" spans="1:1">
      <c r="A334" t="s">
        <v>13150</v>
      </c>
    </row>
    <row r="335" spans="1:1">
      <c r="A335" t="s">
        <v>13151</v>
      </c>
    </row>
    <row r="336" spans="1:1">
      <c r="A336" t="s">
        <v>13152</v>
      </c>
    </row>
    <row r="337" spans="1:1">
      <c r="A337" t="s">
        <v>13153</v>
      </c>
    </row>
    <row r="338" spans="1:1">
      <c r="A338" t="s">
        <v>13154</v>
      </c>
    </row>
    <row r="339" spans="1:1">
      <c r="A339" t="s">
        <v>13155</v>
      </c>
    </row>
    <row r="340" spans="1:1">
      <c r="A340" t="s">
        <v>13156</v>
      </c>
    </row>
    <row r="341" spans="1:1">
      <c r="A341" t="s">
        <v>13157</v>
      </c>
    </row>
    <row r="342" spans="1:1">
      <c r="A342" t="s">
        <v>13158</v>
      </c>
    </row>
    <row r="343" spans="1:1">
      <c r="A343" t="s">
        <v>13159</v>
      </c>
    </row>
    <row r="344" spans="1:1">
      <c r="A344" t="s">
        <v>13160</v>
      </c>
    </row>
    <row r="345" spans="1:1">
      <c r="A345" t="s">
        <v>13161</v>
      </c>
    </row>
    <row r="346" spans="1:1">
      <c r="A346" t="s">
        <v>13162</v>
      </c>
    </row>
    <row r="347" spans="1:1">
      <c r="A347" t="s">
        <v>13163</v>
      </c>
    </row>
    <row r="348" spans="1:1">
      <c r="A348" t="s">
        <v>13164</v>
      </c>
    </row>
    <row r="349" spans="1:1">
      <c r="A349" t="s">
        <v>13165</v>
      </c>
    </row>
    <row r="350" spans="1:1">
      <c r="A350" t="s">
        <v>13166</v>
      </c>
    </row>
    <row r="351" spans="1:1">
      <c r="A351" t="s">
        <v>13167</v>
      </c>
    </row>
    <row r="352" spans="1:1">
      <c r="A352" t="s">
        <v>13168</v>
      </c>
    </row>
    <row r="353" spans="1:1">
      <c r="A353" t="s">
        <v>13169</v>
      </c>
    </row>
    <row r="354" spans="1:1">
      <c r="A354" t="s">
        <v>13170</v>
      </c>
    </row>
    <row r="355" spans="1:1">
      <c r="A355" t="s">
        <v>13171</v>
      </c>
    </row>
    <row r="356" spans="1:1">
      <c r="A356" t="s">
        <v>13172</v>
      </c>
    </row>
    <row r="357" spans="1:1">
      <c r="A357" t="s">
        <v>13173</v>
      </c>
    </row>
    <row r="358" spans="1:1">
      <c r="A358" t="s">
        <v>13174</v>
      </c>
    </row>
    <row r="359" spans="1:1">
      <c r="A359" t="s">
        <v>13175</v>
      </c>
    </row>
    <row r="360" spans="1:1">
      <c r="A360" t="s">
        <v>13176</v>
      </c>
    </row>
    <row r="361" spans="1:1">
      <c r="A361" t="s">
        <v>13177</v>
      </c>
    </row>
    <row r="362" spans="1:1">
      <c r="A362" t="s">
        <v>13178</v>
      </c>
    </row>
    <row r="363" spans="1:1">
      <c r="A363" t="s">
        <v>13179</v>
      </c>
    </row>
    <row r="364" spans="1:1">
      <c r="A364" t="s">
        <v>13180</v>
      </c>
    </row>
    <row r="365" spans="1:1">
      <c r="A365" t="s">
        <v>13181</v>
      </c>
    </row>
    <row r="366" spans="1:1">
      <c r="A366" t="s">
        <v>13182</v>
      </c>
    </row>
    <row r="367" spans="1:1">
      <c r="A367" t="s">
        <v>13183</v>
      </c>
    </row>
    <row r="368" spans="1:1">
      <c r="A368" t="s">
        <v>13184</v>
      </c>
    </row>
    <row r="369" spans="1:1">
      <c r="A369" t="s">
        <v>13185</v>
      </c>
    </row>
    <row r="370" spans="1:1">
      <c r="A370" t="s">
        <v>13186</v>
      </c>
    </row>
    <row r="371" spans="1:1">
      <c r="A371" t="s">
        <v>13187</v>
      </c>
    </row>
    <row r="372" spans="1:1">
      <c r="A372" t="s">
        <v>13188</v>
      </c>
    </row>
    <row r="373" spans="1:1">
      <c r="A373" t="s">
        <v>13189</v>
      </c>
    </row>
    <row r="374" spans="1:1">
      <c r="A374" t="s">
        <v>13190</v>
      </c>
    </row>
    <row r="375" spans="1:1">
      <c r="A375" t="s">
        <v>13191</v>
      </c>
    </row>
    <row r="376" spans="1:1">
      <c r="A376" t="s">
        <v>13192</v>
      </c>
    </row>
    <row r="377" spans="1:1">
      <c r="A377" t="s">
        <v>13193</v>
      </c>
    </row>
    <row r="378" spans="1:1">
      <c r="A378" t="s">
        <v>13194</v>
      </c>
    </row>
    <row r="379" spans="1:1">
      <c r="A379" t="s">
        <v>13195</v>
      </c>
    </row>
    <row r="380" spans="1:1">
      <c r="A380" t="s">
        <v>13196</v>
      </c>
    </row>
    <row r="381" spans="1:1">
      <c r="A381" t="s">
        <v>13197</v>
      </c>
    </row>
    <row r="382" spans="1:1">
      <c r="A382" t="s">
        <v>13198</v>
      </c>
    </row>
    <row r="383" spans="1:1">
      <c r="A383" t="s">
        <v>13199</v>
      </c>
    </row>
    <row r="384" spans="1:1">
      <c r="A384" t="s">
        <v>13200</v>
      </c>
    </row>
    <row r="385" spans="1:1">
      <c r="A385" t="s">
        <v>13201</v>
      </c>
    </row>
    <row r="386" spans="1:1">
      <c r="A386" t="s">
        <v>13202</v>
      </c>
    </row>
    <row r="387" spans="1:1">
      <c r="A387" t="s">
        <v>13203</v>
      </c>
    </row>
    <row r="388" spans="1:1">
      <c r="A388" t="s">
        <v>13204</v>
      </c>
    </row>
    <row r="389" spans="1:1">
      <c r="A389" t="s">
        <v>13205</v>
      </c>
    </row>
    <row r="390" spans="1:1">
      <c r="A390" t="s">
        <v>13206</v>
      </c>
    </row>
    <row r="391" spans="1:1">
      <c r="A391" t="s">
        <v>13207</v>
      </c>
    </row>
    <row r="392" spans="1:1">
      <c r="A392" t="s">
        <v>13208</v>
      </c>
    </row>
    <row r="393" spans="1:1">
      <c r="A393" t="s">
        <v>13209</v>
      </c>
    </row>
    <row r="394" spans="1:1">
      <c r="A394" t="s">
        <v>13210</v>
      </c>
    </row>
    <row r="395" spans="1:1">
      <c r="A395" t="s">
        <v>13211</v>
      </c>
    </row>
    <row r="396" spans="1:1">
      <c r="A396" t="s">
        <v>13212</v>
      </c>
    </row>
    <row r="397" spans="1:1">
      <c r="A397" t="s">
        <v>13213</v>
      </c>
    </row>
    <row r="398" spans="1:1">
      <c r="A398" t="s">
        <v>13214</v>
      </c>
    </row>
    <row r="399" spans="1:1">
      <c r="A399" t="s">
        <v>13215</v>
      </c>
    </row>
    <row r="400" spans="1:1">
      <c r="A400" t="s">
        <v>13216</v>
      </c>
    </row>
    <row r="401" spans="1:1">
      <c r="A401" t="s">
        <v>13217</v>
      </c>
    </row>
    <row r="402" spans="1:1">
      <c r="A402" t="s">
        <v>13218</v>
      </c>
    </row>
    <row r="403" spans="1:1">
      <c r="A403" t="s">
        <v>13219</v>
      </c>
    </row>
    <row r="404" spans="1:1">
      <c r="A404" t="s">
        <v>13220</v>
      </c>
    </row>
    <row r="405" spans="1:1">
      <c r="A405" t="s">
        <v>13221</v>
      </c>
    </row>
    <row r="406" spans="1:1">
      <c r="A406" t="s">
        <v>13222</v>
      </c>
    </row>
    <row r="407" spans="1:1">
      <c r="A407" t="s">
        <v>13223</v>
      </c>
    </row>
    <row r="408" spans="1:1">
      <c r="A408" t="s">
        <v>13224</v>
      </c>
    </row>
    <row r="409" spans="1:1">
      <c r="A409" t="s">
        <v>13225</v>
      </c>
    </row>
    <row r="410" spans="1:1">
      <c r="A410" t="s">
        <v>13226</v>
      </c>
    </row>
    <row r="411" spans="1:1">
      <c r="A411" t="s">
        <v>13227</v>
      </c>
    </row>
    <row r="412" spans="1:1">
      <c r="A412" t="s">
        <v>13228</v>
      </c>
    </row>
    <row r="413" spans="1:1">
      <c r="A413" t="s">
        <v>13229</v>
      </c>
    </row>
    <row r="414" spans="1:1">
      <c r="A414" t="s">
        <v>13230</v>
      </c>
    </row>
    <row r="415" spans="1:1">
      <c r="A415" t="s">
        <v>13231</v>
      </c>
    </row>
    <row r="416" spans="1:1">
      <c r="A416" t="s">
        <v>13232</v>
      </c>
    </row>
    <row r="417" spans="1:1">
      <c r="A417" t="s">
        <v>13233</v>
      </c>
    </row>
    <row r="418" spans="1:1">
      <c r="A418" t="s">
        <v>13234</v>
      </c>
    </row>
    <row r="419" spans="1:1">
      <c r="A419" t="s">
        <v>13235</v>
      </c>
    </row>
    <row r="420" spans="1:1">
      <c r="A420" t="s">
        <v>13236</v>
      </c>
    </row>
    <row r="421" spans="1:1">
      <c r="A421" t="s">
        <v>13237</v>
      </c>
    </row>
    <row r="422" spans="1:1">
      <c r="A422" t="s">
        <v>13238</v>
      </c>
    </row>
    <row r="423" spans="1:1">
      <c r="A423" t="s">
        <v>13239</v>
      </c>
    </row>
    <row r="424" spans="1:1">
      <c r="A424" t="s">
        <v>13240</v>
      </c>
    </row>
    <row r="425" spans="1:1">
      <c r="A425" t="s">
        <v>13241</v>
      </c>
    </row>
    <row r="426" spans="1:1">
      <c r="A426" t="s">
        <v>13242</v>
      </c>
    </row>
    <row r="427" spans="1:1">
      <c r="A427" t="s">
        <v>13243</v>
      </c>
    </row>
    <row r="428" spans="1:1">
      <c r="A428" t="s">
        <v>13244</v>
      </c>
    </row>
    <row r="429" spans="1:1">
      <c r="A429" t="s">
        <v>13245</v>
      </c>
    </row>
    <row r="430" spans="1:1">
      <c r="A430" t="s">
        <v>13246</v>
      </c>
    </row>
    <row r="431" spans="1:1">
      <c r="A431" t="s">
        <v>13247</v>
      </c>
    </row>
    <row r="432" spans="1:1">
      <c r="A432" t="s">
        <v>13248</v>
      </c>
    </row>
    <row r="433" spans="1:1">
      <c r="A433" t="s">
        <v>13249</v>
      </c>
    </row>
    <row r="434" spans="1:1">
      <c r="A434" t="s">
        <v>13250</v>
      </c>
    </row>
    <row r="435" spans="1:1">
      <c r="A435" t="s">
        <v>13251</v>
      </c>
    </row>
    <row r="436" spans="1:1">
      <c r="A436" t="s">
        <v>13252</v>
      </c>
    </row>
    <row r="437" spans="1:1">
      <c r="A437" t="s">
        <v>13253</v>
      </c>
    </row>
    <row r="438" spans="1:1">
      <c r="A438" t="s">
        <v>13254</v>
      </c>
    </row>
    <row r="439" spans="1:1">
      <c r="A439" t="s">
        <v>13255</v>
      </c>
    </row>
    <row r="440" spans="1:1">
      <c r="A440" t="s">
        <v>13256</v>
      </c>
    </row>
    <row r="441" spans="1:1">
      <c r="A441" t="s">
        <v>13257</v>
      </c>
    </row>
    <row r="442" spans="1:1">
      <c r="A442" t="s">
        <v>13258</v>
      </c>
    </row>
    <row r="443" spans="1:1">
      <c r="A443" t="s">
        <v>13259</v>
      </c>
    </row>
    <row r="444" spans="1:1">
      <c r="A444" t="s">
        <v>13260</v>
      </c>
    </row>
    <row r="445" spans="1:1">
      <c r="A445" t="s">
        <v>13261</v>
      </c>
    </row>
    <row r="446" spans="1:1">
      <c r="A446" t="s">
        <v>13262</v>
      </c>
    </row>
    <row r="447" spans="1:1">
      <c r="A447" t="s">
        <v>13263</v>
      </c>
    </row>
    <row r="448" spans="1:1">
      <c r="A448" t="s">
        <v>13264</v>
      </c>
    </row>
    <row r="449" spans="1:1">
      <c r="A449" t="s">
        <v>13265</v>
      </c>
    </row>
    <row r="450" spans="1:1">
      <c r="A450" t="s">
        <v>13266</v>
      </c>
    </row>
    <row r="451" spans="1:1">
      <c r="A451" t="s">
        <v>13267</v>
      </c>
    </row>
    <row r="452" spans="1:1">
      <c r="A452" t="s">
        <v>13268</v>
      </c>
    </row>
    <row r="453" spans="1:1">
      <c r="A453" t="s">
        <v>13269</v>
      </c>
    </row>
    <row r="454" spans="1:1">
      <c r="A454" t="s">
        <v>13270</v>
      </c>
    </row>
    <row r="455" spans="1:1">
      <c r="A455" t="s">
        <v>13271</v>
      </c>
    </row>
    <row r="456" spans="1:1">
      <c r="A456" t="s">
        <v>13272</v>
      </c>
    </row>
    <row r="457" spans="1:1">
      <c r="A457" t="s">
        <v>13273</v>
      </c>
    </row>
    <row r="458" spans="1:1">
      <c r="A458" t="s">
        <v>13274</v>
      </c>
    </row>
    <row r="459" spans="1:1">
      <c r="A459" t="s">
        <v>13275</v>
      </c>
    </row>
    <row r="460" spans="1:1">
      <c r="A460" t="s">
        <v>13276</v>
      </c>
    </row>
    <row r="461" spans="1:1">
      <c r="A461" t="s">
        <v>13277</v>
      </c>
    </row>
    <row r="462" spans="1:1">
      <c r="A462" t="s">
        <v>13278</v>
      </c>
    </row>
    <row r="463" spans="1:1">
      <c r="A463" t="s">
        <v>13279</v>
      </c>
    </row>
    <row r="464" spans="1:1">
      <c r="A464" t="s">
        <v>13280</v>
      </c>
    </row>
    <row r="465" spans="1:1">
      <c r="A465" t="s">
        <v>13281</v>
      </c>
    </row>
    <row r="466" spans="1:1">
      <c r="A466" t="s">
        <v>13282</v>
      </c>
    </row>
    <row r="467" spans="1:1">
      <c r="A467" t="s">
        <v>13283</v>
      </c>
    </row>
    <row r="468" spans="1:1">
      <c r="A468" t="s">
        <v>13284</v>
      </c>
    </row>
    <row r="469" spans="1:1">
      <c r="A469" t="s">
        <v>13285</v>
      </c>
    </row>
    <row r="470" spans="1:1">
      <c r="A470" t="s">
        <v>13286</v>
      </c>
    </row>
    <row r="471" spans="1:1">
      <c r="A471" t="s">
        <v>13287</v>
      </c>
    </row>
    <row r="472" spans="1:1">
      <c r="A472" t="s">
        <v>13288</v>
      </c>
    </row>
    <row r="473" spans="1:1">
      <c r="A473" t="s">
        <v>13289</v>
      </c>
    </row>
    <row r="474" spans="1:1">
      <c r="A474" t="s">
        <v>13290</v>
      </c>
    </row>
    <row r="475" spans="1:1">
      <c r="A475" t="s">
        <v>13291</v>
      </c>
    </row>
    <row r="476" spans="1:1">
      <c r="A476" t="s">
        <v>13292</v>
      </c>
    </row>
    <row r="477" spans="1:1">
      <c r="A477" t="s">
        <v>13293</v>
      </c>
    </row>
    <row r="478" spans="1:1">
      <c r="A478" t="s">
        <v>13294</v>
      </c>
    </row>
    <row r="479" spans="1:1">
      <c r="A479" t="s">
        <v>13295</v>
      </c>
    </row>
    <row r="480" spans="1:1">
      <c r="A480" t="s">
        <v>13296</v>
      </c>
    </row>
    <row r="481" spans="1:1">
      <c r="A481" t="s">
        <v>13297</v>
      </c>
    </row>
    <row r="482" spans="1:1">
      <c r="A482" t="s">
        <v>13298</v>
      </c>
    </row>
    <row r="483" spans="1:1">
      <c r="A483" t="s">
        <v>13299</v>
      </c>
    </row>
    <row r="484" spans="1:1">
      <c r="A484" t="s">
        <v>13300</v>
      </c>
    </row>
    <row r="485" spans="1:1">
      <c r="A485" t="s">
        <v>13301</v>
      </c>
    </row>
    <row r="486" spans="1:1">
      <c r="A486" t="s">
        <v>13302</v>
      </c>
    </row>
    <row r="487" spans="1:1">
      <c r="A487" t="s">
        <v>13303</v>
      </c>
    </row>
    <row r="488" spans="1:1">
      <c r="A488" t="s">
        <v>13304</v>
      </c>
    </row>
    <row r="489" spans="1:1">
      <c r="A489" t="s">
        <v>13305</v>
      </c>
    </row>
    <row r="490" spans="1:1">
      <c r="A490" t="s">
        <v>13306</v>
      </c>
    </row>
    <row r="491" spans="1:1">
      <c r="A491" t="s">
        <v>13307</v>
      </c>
    </row>
    <row r="492" spans="1:1">
      <c r="A492" t="s">
        <v>13308</v>
      </c>
    </row>
    <row r="493" spans="1:1">
      <c r="A493" t="s">
        <v>13309</v>
      </c>
    </row>
    <row r="494" spans="1:1">
      <c r="A494" t="s">
        <v>13310</v>
      </c>
    </row>
    <row r="495" spans="1:1">
      <c r="A495" t="s">
        <v>13311</v>
      </c>
    </row>
    <row r="496" spans="1:1">
      <c r="A496" t="s">
        <v>13312</v>
      </c>
    </row>
    <row r="497" spans="1:1">
      <c r="A497" t="s">
        <v>13313</v>
      </c>
    </row>
    <row r="498" spans="1:1">
      <c r="A498" t="s">
        <v>13314</v>
      </c>
    </row>
    <row r="499" spans="1:1">
      <c r="A499" t="s">
        <v>13315</v>
      </c>
    </row>
    <row r="500" spans="1:1">
      <c r="A500" t="s">
        <v>13316</v>
      </c>
    </row>
    <row r="501" spans="1:1">
      <c r="A501" t="s">
        <v>13317</v>
      </c>
    </row>
    <row r="502" spans="1:1">
      <c r="A502" t="s">
        <v>13318</v>
      </c>
    </row>
    <row r="503" spans="1:1">
      <c r="A503" t="s">
        <v>13319</v>
      </c>
    </row>
    <row r="504" spans="1:1">
      <c r="A504" t="s">
        <v>13320</v>
      </c>
    </row>
    <row r="505" spans="1:1">
      <c r="A505" t="s">
        <v>13321</v>
      </c>
    </row>
    <row r="506" spans="1:1">
      <c r="A506" t="s">
        <v>13322</v>
      </c>
    </row>
    <row r="507" spans="1:1">
      <c r="A507" t="s">
        <v>13323</v>
      </c>
    </row>
    <row r="508" spans="1:1">
      <c r="A508" t="s">
        <v>13324</v>
      </c>
    </row>
    <row r="509" spans="1:1">
      <c r="A509" t="s">
        <v>13325</v>
      </c>
    </row>
    <row r="510" spans="1:1">
      <c r="A510" t="s">
        <v>13326</v>
      </c>
    </row>
    <row r="511" spans="1:1">
      <c r="A511" t="s">
        <v>13327</v>
      </c>
    </row>
    <row r="512" spans="1:1">
      <c r="A512" t="s">
        <v>13328</v>
      </c>
    </row>
    <row r="513" spans="1:1">
      <c r="A513" t="s">
        <v>13329</v>
      </c>
    </row>
    <row r="514" spans="1:1">
      <c r="A514" t="s">
        <v>13330</v>
      </c>
    </row>
    <row r="515" spans="1:1">
      <c r="A515" t="s">
        <v>13331</v>
      </c>
    </row>
    <row r="516" spans="1:1">
      <c r="A516" t="s">
        <v>13332</v>
      </c>
    </row>
    <row r="517" spans="1:1">
      <c r="A517" t="s">
        <v>13333</v>
      </c>
    </row>
    <row r="518" spans="1:1">
      <c r="A518" t="s">
        <v>13334</v>
      </c>
    </row>
    <row r="519" spans="1:1">
      <c r="A519" t="s">
        <v>13335</v>
      </c>
    </row>
    <row r="520" spans="1:1">
      <c r="A520" t="s">
        <v>13336</v>
      </c>
    </row>
    <row r="521" spans="1:1">
      <c r="A521" t="s">
        <v>13337</v>
      </c>
    </row>
    <row r="522" spans="1:1">
      <c r="A522" t="s">
        <v>13338</v>
      </c>
    </row>
    <row r="523" spans="1:1">
      <c r="A523" t="s">
        <v>13339</v>
      </c>
    </row>
    <row r="524" spans="1:1">
      <c r="A524" t="s">
        <v>13340</v>
      </c>
    </row>
    <row r="525" spans="1:1">
      <c r="A525" t="s">
        <v>13341</v>
      </c>
    </row>
    <row r="526" spans="1:1">
      <c r="A526" t="s">
        <v>13342</v>
      </c>
    </row>
    <row r="527" spans="1:1">
      <c r="A527" t="s">
        <v>13343</v>
      </c>
    </row>
    <row r="528" spans="1:1">
      <c r="A528" t="s">
        <v>13344</v>
      </c>
    </row>
    <row r="529" spans="1:1">
      <c r="A529" t="s">
        <v>13345</v>
      </c>
    </row>
    <row r="530" spans="1:1">
      <c r="A530" t="s">
        <v>13346</v>
      </c>
    </row>
    <row r="531" spans="1:1">
      <c r="A531" t="s">
        <v>13347</v>
      </c>
    </row>
    <row r="532" spans="1:1">
      <c r="A532" t="s">
        <v>13348</v>
      </c>
    </row>
    <row r="533" spans="1:1">
      <c r="A533" t="s">
        <v>13349</v>
      </c>
    </row>
    <row r="534" spans="1:1">
      <c r="A534" t="s">
        <v>13350</v>
      </c>
    </row>
    <row r="535" spans="1:1">
      <c r="A535" t="s">
        <v>13351</v>
      </c>
    </row>
    <row r="536" spans="1:1">
      <c r="A536" t="s">
        <v>13352</v>
      </c>
    </row>
    <row r="537" spans="1:1">
      <c r="A537" t="s">
        <v>13353</v>
      </c>
    </row>
    <row r="538" spans="1:1">
      <c r="A538" t="s">
        <v>13354</v>
      </c>
    </row>
    <row r="539" spans="1:1">
      <c r="A539" t="s">
        <v>13355</v>
      </c>
    </row>
    <row r="540" spans="1:1">
      <c r="A540" t="s">
        <v>13356</v>
      </c>
    </row>
    <row r="541" spans="1:1">
      <c r="A541" t="s">
        <v>13357</v>
      </c>
    </row>
    <row r="542" spans="1:1">
      <c r="A542" t="s">
        <v>13358</v>
      </c>
    </row>
    <row r="543" spans="1:1">
      <c r="A543" t="s">
        <v>13359</v>
      </c>
    </row>
    <row r="544" spans="1:1">
      <c r="A544" t="s">
        <v>13360</v>
      </c>
    </row>
    <row r="545" spans="1:1">
      <c r="A545" t="s">
        <v>13361</v>
      </c>
    </row>
    <row r="546" spans="1:1">
      <c r="A546" t="s">
        <v>13362</v>
      </c>
    </row>
    <row r="547" spans="1:1">
      <c r="A547" t="s">
        <v>13363</v>
      </c>
    </row>
    <row r="548" spans="1:1">
      <c r="A548" t="s">
        <v>13364</v>
      </c>
    </row>
    <row r="549" spans="1:1">
      <c r="A549" t="s">
        <v>13365</v>
      </c>
    </row>
    <row r="550" spans="1:1">
      <c r="A550" t="s">
        <v>13366</v>
      </c>
    </row>
    <row r="551" spans="1:1">
      <c r="A551" t="s">
        <v>13367</v>
      </c>
    </row>
    <row r="552" spans="1:1">
      <c r="A552" t="s">
        <v>13368</v>
      </c>
    </row>
    <row r="553" spans="1:1">
      <c r="A553" t="s">
        <v>13369</v>
      </c>
    </row>
    <row r="554" spans="1:1">
      <c r="A554" t="s">
        <v>13370</v>
      </c>
    </row>
    <row r="555" spans="1:1">
      <c r="A555" t="s">
        <v>13371</v>
      </c>
    </row>
    <row r="556" spans="1:1">
      <c r="A556" t="s">
        <v>13372</v>
      </c>
    </row>
    <row r="557" spans="1:1">
      <c r="A557" t="s">
        <v>13373</v>
      </c>
    </row>
    <row r="558" spans="1:1">
      <c r="A558" t="s">
        <v>13374</v>
      </c>
    </row>
    <row r="559" spans="1:1">
      <c r="A559" t="s">
        <v>13375</v>
      </c>
    </row>
    <row r="560" spans="1:1">
      <c r="A560" t="s">
        <v>13376</v>
      </c>
    </row>
    <row r="561" spans="1:1">
      <c r="A561" t="s">
        <v>13377</v>
      </c>
    </row>
    <row r="562" spans="1:1">
      <c r="A562" t="s">
        <v>13378</v>
      </c>
    </row>
    <row r="563" spans="1:1">
      <c r="A563" t="s">
        <v>13379</v>
      </c>
    </row>
    <row r="564" spans="1:1">
      <c r="A564" t="s">
        <v>13380</v>
      </c>
    </row>
    <row r="565" spans="1:1">
      <c r="A565" t="s">
        <v>13381</v>
      </c>
    </row>
    <row r="566" spans="1:1">
      <c r="A566" t="s">
        <v>13382</v>
      </c>
    </row>
    <row r="567" spans="1:1">
      <c r="A567" t="s">
        <v>13383</v>
      </c>
    </row>
    <row r="568" spans="1:1">
      <c r="A568" t="s">
        <v>13384</v>
      </c>
    </row>
    <row r="569" spans="1:1">
      <c r="A569" t="s">
        <v>13385</v>
      </c>
    </row>
    <row r="570" spans="1:1">
      <c r="A570" t="s">
        <v>13386</v>
      </c>
    </row>
    <row r="571" spans="1:1">
      <c r="A571" t="s">
        <v>13387</v>
      </c>
    </row>
    <row r="572" spans="1:1">
      <c r="A572" t="s">
        <v>13388</v>
      </c>
    </row>
    <row r="573" spans="1:1">
      <c r="A573" t="s">
        <v>13389</v>
      </c>
    </row>
    <row r="574" spans="1:1">
      <c r="A574" t="s">
        <v>13390</v>
      </c>
    </row>
    <row r="575" spans="1:1">
      <c r="A575" t="s">
        <v>13391</v>
      </c>
    </row>
    <row r="576" spans="1:1">
      <c r="A576" t="s">
        <v>13392</v>
      </c>
    </row>
    <row r="577" spans="1:1">
      <c r="A577" t="s">
        <v>13393</v>
      </c>
    </row>
    <row r="578" spans="1:1">
      <c r="A578" t="s">
        <v>13394</v>
      </c>
    </row>
    <row r="579" spans="1:1">
      <c r="A579" t="s">
        <v>13395</v>
      </c>
    </row>
    <row r="580" spans="1:1">
      <c r="A580" t="s">
        <v>13396</v>
      </c>
    </row>
    <row r="581" spans="1:1">
      <c r="A581" t="s">
        <v>13397</v>
      </c>
    </row>
    <row r="582" spans="1:1">
      <c r="A582" t="s">
        <v>13398</v>
      </c>
    </row>
    <row r="583" spans="1:1">
      <c r="A583" t="s">
        <v>13399</v>
      </c>
    </row>
    <row r="584" spans="1:1">
      <c r="A584" t="s">
        <v>13400</v>
      </c>
    </row>
    <row r="585" spans="1:1">
      <c r="A585" t="s">
        <v>13401</v>
      </c>
    </row>
    <row r="586" spans="1:1">
      <c r="A586" t="s">
        <v>13402</v>
      </c>
    </row>
    <row r="587" spans="1:1">
      <c r="A587" t="s">
        <v>13403</v>
      </c>
    </row>
    <row r="588" spans="1:1">
      <c r="A588" t="s">
        <v>13404</v>
      </c>
    </row>
    <row r="589" spans="1:1">
      <c r="A589" t="s">
        <v>13405</v>
      </c>
    </row>
    <row r="590" spans="1:1">
      <c r="A590" t="s">
        <v>13406</v>
      </c>
    </row>
    <row r="591" spans="1:1">
      <c r="A591" t="s">
        <v>13407</v>
      </c>
    </row>
    <row r="592" spans="1:1">
      <c r="A592" t="s">
        <v>13408</v>
      </c>
    </row>
    <row r="593" spans="1:1">
      <c r="A593" t="s">
        <v>13409</v>
      </c>
    </row>
    <row r="594" spans="1:1">
      <c r="A594" t="s">
        <v>13410</v>
      </c>
    </row>
    <row r="595" spans="1:1">
      <c r="A595" t="s">
        <v>13411</v>
      </c>
    </row>
    <row r="596" spans="1:1">
      <c r="A596" t="s">
        <v>13412</v>
      </c>
    </row>
    <row r="597" spans="1:1">
      <c r="A597" t="s">
        <v>13413</v>
      </c>
    </row>
    <row r="598" spans="1:1">
      <c r="A598" t="s">
        <v>13414</v>
      </c>
    </row>
    <row r="599" spans="1:1">
      <c r="A599" t="s">
        <v>13415</v>
      </c>
    </row>
    <row r="600" spans="1:1">
      <c r="A600" t="s">
        <v>13416</v>
      </c>
    </row>
    <row r="601" spans="1:1">
      <c r="A601" t="s">
        <v>13417</v>
      </c>
    </row>
    <row r="602" spans="1:1">
      <c r="A602" t="s">
        <v>13418</v>
      </c>
    </row>
    <row r="603" spans="1:1">
      <c r="A603" t="s">
        <v>13419</v>
      </c>
    </row>
    <row r="604" spans="1:1">
      <c r="A604" t="s">
        <v>13420</v>
      </c>
    </row>
    <row r="605" spans="1:1">
      <c r="A605" t="s">
        <v>13421</v>
      </c>
    </row>
    <row r="606" spans="1:1">
      <c r="A606" t="s">
        <v>13422</v>
      </c>
    </row>
    <row r="607" spans="1:1">
      <c r="A607" t="s">
        <v>13423</v>
      </c>
    </row>
    <row r="608" spans="1:1">
      <c r="A608" t="s">
        <v>13424</v>
      </c>
    </row>
    <row r="609" spans="1:1">
      <c r="A609" t="s">
        <v>13425</v>
      </c>
    </row>
    <row r="610" spans="1:1">
      <c r="A610" t="s">
        <v>13426</v>
      </c>
    </row>
    <row r="611" spans="1:1">
      <c r="A611" t="s">
        <v>13427</v>
      </c>
    </row>
    <row r="612" spans="1:1">
      <c r="A612" t="s">
        <v>13428</v>
      </c>
    </row>
    <row r="613" spans="1:1">
      <c r="A613" t="s">
        <v>13429</v>
      </c>
    </row>
    <row r="614" spans="1:1">
      <c r="A614" t="s">
        <v>13430</v>
      </c>
    </row>
    <row r="615" spans="1:1">
      <c r="A615" t="s">
        <v>13431</v>
      </c>
    </row>
    <row r="616" spans="1:1">
      <c r="A616" t="s">
        <v>13432</v>
      </c>
    </row>
    <row r="617" spans="1:1">
      <c r="A617" t="s">
        <v>13433</v>
      </c>
    </row>
    <row r="618" spans="1:1">
      <c r="A618" t="s">
        <v>13434</v>
      </c>
    </row>
    <row r="619" spans="1:1">
      <c r="A619" t="s">
        <v>13435</v>
      </c>
    </row>
    <row r="620" spans="1:1">
      <c r="A620" t="s">
        <v>13436</v>
      </c>
    </row>
    <row r="621" spans="1:1">
      <c r="A621" t="s">
        <v>13437</v>
      </c>
    </row>
    <row r="622" spans="1:1">
      <c r="A622" t="s">
        <v>13438</v>
      </c>
    </row>
    <row r="623" spans="1:1">
      <c r="A623" t="s">
        <v>13439</v>
      </c>
    </row>
    <row r="624" spans="1:1">
      <c r="A624" t="s">
        <v>13440</v>
      </c>
    </row>
    <row r="625" spans="1:1">
      <c r="A625" t="s">
        <v>13441</v>
      </c>
    </row>
    <row r="626" spans="1:1">
      <c r="A626" t="s">
        <v>13442</v>
      </c>
    </row>
    <row r="627" spans="1:1">
      <c r="A627" t="s">
        <v>13443</v>
      </c>
    </row>
    <row r="628" spans="1:1">
      <c r="A628" t="s">
        <v>13444</v>
      </c>
    </row>
    <row r="629" spans="1:1">
      <c r="A629" t="s">
        <v>13445</v>
      </c>
    </row>
    <row r="630" spans="1:1">
      <c r="A630" t="s">
        <v>13446</v>
      </c>
    </row>
    <row r="631" spans="1:1">
      <c r="A631" t="s">
        <v>13447</v>
      </c>
    </row>
    <row r="632" spans="1:1">
      <c r="A632" t="s">
        <v>13448</v>
      </c>
    </row>
    <row r="633" spans="1:1">
      <c r="A633" t="s">
        <v>13449</v>
      </c>
    </row>
    <row r="634" spans="1:1">
      <c r="A634" t="s">
        <v>13450</v>
      </c>
    </row>
    <row r="635" spans="1:1">
      <c r="A635" t="s">
        <v>13451</v>
      </c>
    </row>
    <row r="636" spans="1:1">
      <c r="A636" t="s">
        <v>13452</v>
      </c>
    </row>
    <row r="637" spans="1:1">
      <c r="A637" t="s">
        <v>13453</v>
      </c>
    </row>
    <row r="638" spans="1:1">
      <c r="A638" t="s">
        <v>13454</v>
      </c>
    </row>
    <row r="639" spans="1:1">
      <c r="A639" t="s">
        <v>13455</v>
      </c>
    </row>
    <row r="640" spans="1:1">
      <c r="A640" t="s">
        <v>13456</v>
      </c>
    </row>
    <row r="641" spans="1:1">
      <c r="A641" t="s">
        <v>13457</v>
      </c>
    </row>
    <row r="642" spans="1:1">
      <c r="A642" t="s">
        <v>13458</v>
      </c>
    </row>
    <row r="643" spans="1:1">
      <c r="A643" t="s">
        <v>13459</v>
      </c>
    </row>
    <row r="644" spans="1:1">
      <c r="A644" t="s">
        <v>13460</v>
      </c>
    </row>
    <row r="645" spans="1:1">
      <c r="A645" t="s">
        <v>13461</v>
      </c>
    </row>
    <row r="646" spans="1:1">
      <c r="A646" t="s">
        <v>13462</v>
      </c>
    </row>
    <row r="647" spans="1:1">
      <c r="A647" t="s">
        <v>13463</v>
      </c>
    </row>
    <row r="648" spans="1:1">
      <c r="A648" t="s">
        <v>13464</v>
      </c>
    </row>
    <row r="649" spans="1:1">
      <c r="A649" t="s">
        <v>13465</v>
      </c>
    </row>
    <row r="650" spans="1:1">
      <c r="A650" t="s">
        <v>13466</v>
      </c>
    </row>
    <row r="651" spans="1:1">
      <c r="A651" t="s">
        <v>13467</v>
      </c>
    </row>
    <row r="652" spans="1:1">
      <c r="A652" t="s">
        <v>13468</v>
      </c>
    </row>
    <row r="653" spans="1:1">
      <c r="A653" t="s">
        <v>13469</v>
      </c>
    </row>
    <row r="654" spans="1:1">
      <c r="A654" t="s">
        <v>13470</v>
      </c>
    </row>
    <row r="655" spans="1:1">
      <c r="A655" t="s">
        <v>13471</v>
      </c>
    </row>
    <row r="656" spans="1:1">
      <c r="A656" t="s">
        <v>13472</v>
      </c>
    </row>
    <row r="657" spans="1:1">
      <c r="A657" t="s">
        <v>13473</v>
      </c>
    </row>
    <row r="658" spans="1:1">
      <c r="A658" t="s">
        <v>13474</v>
      </c>
    </row>
    <row r="659" spans="1:1">
      <c r="A659" t="s">
        <v>13475</v>
      </c>
    </row>
    <row r="660" spans="1:1">
      <c r="A660" t="s">
        <v>13476</v>
      </c>
    </row>
    <row r="661" spans="1:1">
      <c r="A661" t="s">
        <v>13477</v>
      </c>
    </row>
    <row r="662" spans="1:1">
      <c r="A662" t="s">
        <v>13478</v>
      </c>
    </row>
    <row r="663" spans="1:1">
      <c r="A663" t="s">
        <v>13479</v>
      </c>
    </row>
    <row r="664" spans="1:1">
      <c r="A664" t="s">
        <v>13480</v>
      </c>
    </row>
    <row r="665" spans="1:1">
      <c r="A665" t="s">
        <v>13481</v>
      </c>
    </row>
    <row r="666" spans="1:1">
      <c r="A666" t="s">
        <v>13482</v>
      </c>
    </row>
    <row r="667" spans="1:1">
      <c r="A667" t="s">
        <v>13483</v>
      </c>
    </row>
    <row r="668" spans="1:1">
      <c r="A668" t="s">
        <v>13484</v>
      </c>
    </row>
    <row r="669" spans="1:1">
      <c r="A669" t="s">
        <v>13485</v>
      </c>
    </row>
    <row r="670" spans="1:1">
      <c r="A670" t="s">
        <v>13486</v>
      </c>
    </row>
    <row r="671" spans="1:1">
      <c r="A671" t="s">
        <v>13487</v>
      </c>
    </row>
    <row r="672" spans="1:1">
      <c r="A672" t="s">
        <v>13488</v>
      </c>
    </row>
    <row r="673" spans="1:1">
      <c r="A673" t="s">
        <v>13489</v>
      </c>
    </row>
    <row r="674" spans="1:1">
      <c r="A674" t="s">
        <v>13490</v>
      </c>
    </row>
    <row r="675" spans="1:1">
      <c r="A675" t="s">
        <v>13491</v>
      </c>
    </row>
    <row r="676" spans="1:1">
      <c r="A676" t="s">
        <v>13492</v>
      </c>
    </row>
    <row r="677" spans="1:1">
      <c r="A677" t="s">
        <v>13493</v>
      </c>
    </row>
    <row r="678" spans="1:1">
      <c r="A678" t="s">
        <v>13494</v>
      </c>
    </row>
    <row r="679" spans="1:1">
      <c r="A679" t="s">
        <v>13495</v>
      </c>
    </row>
    <row r="680" spans="1:1">
      <c r="A680" t="s">
        <v>13496</v>
      </c>
    </row>
    <row r="681" spans="1:1">
      <c r="A681" t="s">
        <v>13497</v>
      </c>
    </row>
    <row r="682" spans="1:1">
      <c r="A682" t="s">
        <v>13498</v>
      </c>
    </row>
    <row r="683" spans="1:1">
      <c r="A683" t="s">
        <v>13499</v>
      </c>
    </row>
    <row r="684" spans="1:1">
      <c r="A684" t="s">
        <v>13500</v>
      </c>
    </row>
    <row r="685" spans="1:1">
      <c r="A685" t="s">
        <v>13501</v>
      </c>
    </row>
    <row r="686" spans="1:1">
      <c r="A686" t="s">
        <v>13502</v>
      </c>
    </row>
    <row r="687" spans="1:1">
      <c r="A687" t="s">
        <v>13503</v>
      </c>
    </row>
    <row r="688" spans="1:1">
      <c r="A688" t="s">
        <v>13504</v>
      </c>
    </row>
    <row r="689" spans="1:1">
      <c r="A689" t="s">
        <v>13505</v>
      </c>
    </row>
    <row r="690" spans="1:1">
      <c r="A690" t="s">
        <v>13506</v>
      </c>
    </row>
    <row r="691" spans="1:1">
      <c r="A691" t="s">
        <v>13507</v>
      </c>
    </row>
    <row r="692" spans="1:1">
      <c r="A692" t="s">
        <v>13508</v>
      </c>
    </row>
    <row r="693" spans="1:1">
      <c r="A693" t="s">
        <v>13509</v>
      </c>
    </row>
    <row r="694" spans="1:1">
      <c r="A694" t="s">
        <v>13510</v>
      </c>
    </row>
    <row r="695" spans="1:1">
      <c r="A695" t="s">
        <v>13511</v>
      </c>
    </row>
    <row r="696" spans="1:1">
      <c r="A696" t="s">
        <v>13512</v>
      </c>
    </row>
    <row r="697" spans="1:1">
      <c r="A697" t="s">
        <v>13513</v>
      </c>
    </row>
    <row r="698" spans="1:1">
      <c r="A698" t="s">
        <v>13514</v>
      </c>
    </row>
    <row r="699" spans="1:1">
      <c r="A699" t="s">
        <v>13515</v>
      </c>
    </row>
    <row r="700" spans="1:1">
      <c r="A700" t="s">
        <v>13516</v>
      </c>
    </row>
    <row r="701" spans="1:1">
      <c r="A701" t="s">
        <v>13517</v>
      </c>
    </row>
    <row r="702" spans="1:1">
      <c r="A702" t="s">
        <v>13518</v>
      </c>
    </row>
    <row r="703" spans="1:1">
      <c r="A703" t="s">
        <v>13519</v>
      </c>
    </row>
    <row r="704" spans="1:1">
      <c r="A704" t="s">
        <v>13520</v>
      </c>
    </row>
    <row r="705" spans="1:1">
      <c r="A705" t="s">
        <v>13521</v>
      </c>
    </row>
    <row r="706" spans="1:1">
      <c r="A706" t="s">
        <v>13522</v>
      </c>
    </row>
    <row r="707" spans="1:1">
      <c r="A707" t="s">
        <v>13523</v>
      </c>
    </row>
    <row r="708" spans="1:1">
      <c r="A708" t="s">
        <v>13524</v>
      </c>
    </row>
    <row r="709" spans="1:1">
      <c r="A709" t="s">
        <v>13525</v>
      </c>
    </row>
    <row r="710" spans="1:1">
      <c r="A710" t="s">
        <v>13526</v>
      </c>
    </row>
    <row r="711" spans="1:1">
      <c r="A711" t="s">
        <v>13527</v>
      </c>
    </row>
    <row r="712" spans="1:1">
      <c r="A712" t="s">
        <v>13528</v>
      </c>
    </row>
    <row r="713" spans="1:1">
      <c r="A713" t="s">
        <v>13529</v>
      </c>
    </row>
    <row r="714" spans="1:1">
      <c r="A714" t="s">
        <v>13530</v>
      </c>
    </row>
    <row r="715" spans="1:1">
      <c r="A715" t="s">
        <v>13531</v>
      </c>
    </row>
    <row r="716" spans="1:1">
      <c r="A716" t="s">
        <v>13532</v>
      </c>
    </row>
    <row r="717" spans="1:1">
      <c r="A717" t="s">
        <v>13533</v>
      </c>
    </row>
    <row r="718" spans="1:1">
      <c r="A718" t="s">
        <v>13534</v>
      </c>
    </row>
    <row r="719" spans="1:1">
      <c r="A719" t="s">
        <v>13535</v>
      </c>
    </row>
    <row r="720" spans="1:1">
      <c r="A720" t="s">
        <v>13536</v>
      </c>
    </row>
    <row r="721" spans="1:1">
      <c r="A721" t="s">
        <v>13537</v>
      </c>
    </row>
    <row r="722" spans="1:1">
      <c r="A722" t="s">
        <v>13538</v>
      </c>
    </row>
    <row r="723" spans="1:1">
      <c r="A723" t="s">
        <v>13539</v>
      </c>
    </row>
    <row r="724" spans="1:1">
      <c r="A724" t="s">
        <v>13540</v>
      </c>
    </row>
    <row r="725" spans="1:1">
      <c r="A725" t="s">
        <v>13541</v>
      </c>
    </row>
    <row r="726" spans="1:1">
      <c r="A726" t="s">
        <v>13542</v>
      </c>
    </row>
    <row r="727" spans="1:1">
      <c r="A727" t="s">
        <v>13543</v>
      </c>
    </row>
    <row r="728" spans="1:1">
      <c r="A728" t="s">
        <v>13544</v>
      </c>
    </row>
    <row r="729" spans="1:1">
      <c r="A729" t="s">
        <v>13545</v>
      </c>
    </row>
    <row r="730" spans="1:1">
      <c r="A730" t="s">
        <v>13546</v>
      </c>
    </row>
    <row r="731" spans="1:1">
      <c r="A731" t="s">
        <v>13547</v>
      </c>
    </row>
    <row r="732" spans="1:1">
      <c r="A732" t="s">
        <v>13548</v>
      </c>
    </row>
    <row r="733" spans="1:1">
      <c r="A733" t="s">
        <v>13549</v>
      </c>
    </row>
    <row r="734" spans="1:1">
      <c r="A734" t="s">
        <v>13550</v>
      </c>
    </row>
    <row r="735" spans="1:1">
      <c r="A735" t="s">
        <v>13551</v>
      </c>
    </row>
    <row r="736" spans="1:1">
      <c r="A736" t="s">
        <v>13552</v>
      </c>
    </row>
    <row r="737" spans="1:1">
      <c r="A737" t="s">
        <v>13553</v>
      </c>
    </row>
    <row r="738" spans="1:1">
      <c r="A738" t="s">
        <v>13554</v>
      </c>
    </row>
    <row r="739" spans="1:1">
      <c r="A739" t="s">
        <v>13555</v>
      </c>
    </row>
    <row r="740" spans="1:1">
      <c r="A740" t="s">
        <v>13556</v>
      </c>
    </row>
    <row r="741" spans="1:1">
      <c r="A741" t="s">
        <v>13557</v>
      </c>
    </row>
    <row r="742" spans="1:1">
      <c r="A742" t="s">
        <v>13558</v>
      </c>
    </row>
    <row r="743" spans="1:1">
      <c r="A743" t="s">
        <v>13559</v>
      </c>
    </row>
    <row r="744" spans="1:1">
      <c r="A744" t="s">
        <v>13560</v>
      </c>
    </row>
    <row r="745" spans="1:1">
      <c r="A745" t="s">
        <v>13561</v>
      </c>
    </row>
    <row r="746" spans="1:1">
      <c r="A746" t="s">
        <v>13562</v>
      </c>
    </row>
    <row r="747" spans="1:1">
      <c r="A747" t="s">
        <v>13563</v>
      </c>
    </row>
    <row r="748" spans="1:1">
      <c r="A748" t="s">
        <v>13564</v>
      </c>
    </row>
    <row r="749" spans="1:1">
      <c r="A749" t="s">
        <v>13565</v>
      </c>
    </row>
    <row r="750" spans="1:1">
      <c r="A750" t="s">
        <v>13566</v>
      </c>
    </row>
    <row r="751" spans="1:1">
      <c r="A751" t="s">
        <v>13567</v>
      </c>
    </row>
    <row r="752" spans="1:1">
      <c r="A752" t="s">
        <v>13568</v>
      </c>
    </row>
    <row r="753" spans="1:1">
      <c r="A753" t="s">
        <v>13569</v>
      </c>
    </row>
    <row r="754" spans="1:1">
      <c r="A754" t="s">
        <v>13570</v>
      </c>
    </row>
    <row r="755" spans="1:1">
      <c r="A755" t="s">
        <v>13571</v>
      </c>
    </row>
    <row r="756" spans="1:1">
      <c r="A756" t="s">
        <v>13572</v>
      </c>
    </row>
    <row r="757" spans="1:1">
      <c r="A757" t="s">
        <v>13573</v>
      </c>
    </row>
    <row r="758" spans="1:1">
      <c r="A758" t="s">
        <v>13574</v>
      </c>
    </row>
    <row r="759" spans="1:1">
      <c r="A759" t="s">
        <v>13575</v>
      </c>
    </row>
    <row r="760" spans="1:1">
      <c r="A760" t="s">
        <v>13576</v>
      </c>
    </row>
    <row r="761" spans="1:1">
      <c r="A761" t="s">
        <v>13577</v>
      </c>
    </row>
    <row r="762" spans="1:1">
      <c r="A762" t="s">
        <v>13578</v>
      </c>
    </row>
    <row r="763" spans="1:1">
      <c r="A763" t="s">
        <v>13579</v>
      </c>
    </row>
    <row r="764" spans="1:1">
      <c r="A764" t="s">
        <v>13580</v>
      </c>
    </row>
    <row r="765" spans="1:1">
      <c r="A765" t="s">
        <v>13581</v>
      </c>
    </row>
    <row r="766" spans="1:1">
      <c r="A766" t="s">
        <v>13582</v>
      </c>
    </row>
    <row r="767" spans="1:1">
      <c r="A767" t="s">
        <v>13583</v>
      </c>
    </row>
    <row r="768" spans="1:1">
      <c r="A768" t="s">
        <v>13584</v>
      </c>
    </row>
    <row r="769" spans="1:1">
      <c r="A769" t="s">
        <v>13585</v>
      </c>
    </row>
    <row r="770" spans="1:1">
      <c r="A770" t="s">
        <v>13586</v>
      </c>
    </row>
    <row r="771" spans="1:1">
      <c r="A771" t="s">
        <v>13587</v>
      </c>
    </row>
    <row r="772" spans="1:1">
      <c r="A772" t="s">
        <v>13588</v>
      </c>
    </row>
    <row r="773" spans="1:1">
      <c r="A773" t="s">
        <v>13589</v>
      </c>
    </row>
    <row r="774" spans="1:1">
      <c r="A774" t="s">
        <v>13590</v>
      </c>
    </row>
    <row r="775" spans="1:1">
      <c r="A775" t="s">
        <v>13591</v>
      </c>
    </row>
    <row r="776" spans="1:1">
      <c r="A776" t="s">
        <v>13592</v>
      </c>
    </row>
    <row r="777" spans="1:1">
      <c r="A777" t="s">
        <v>13593</v>
      </c>
    </row>
    <row r="778" spans="1:1">
      <c r="A778" t="s">
        <v>13594</v>
      </c>
    </row>
    <row r="779" spans="1:1">
      <c r="A779" t="s">
        <v>13595</v>
      </c>
    </row>
    <row r="780" spans="1:1">
      <c r="A780" t="s">
        <v>13596</v>
      </c>
    </row>
    <row r="781" spans="1:1">
      <c r="A781" t="s">
        <v>13597</v>
      </c>
    </row>
    <row r="782" spans="1:1">
      <c r="A782" t="s">
        <v>13598</v>
      </c>
    </row>
    <row r="783" spans="1:1">
      <c r="A783" t="s">
        <v>13599</v>
      </c>
    </row>
    <row r="784" spans="1:1">
      <c r="A784" t="s">
        <v>13600</v>
      </c>
    </row>
    <row r="785" spans="1:1">
      <c r="A785" t="s">
        <v>13601</v>
      </c>
    </row>
    <row r="786" spans="1:1">
      <c r="A786" t="s">
        <v>13602</v>
      </c>
    </row>
    <row r="787" spans="1:1">
      <c r="A787" t="s">
        <v>13603</v>
      </c>
    </row>
    <row r="788" spans="1:1">
      <c r="A788" t="s">
        <v>13604</v>
      </c>
    </row>
    <row r="789" spans="1:1">
      <c r="A789" t="s">
        <v>13605</v>
      </c>
    </row>
    <row r="790" spans="1:1">
      <c r="A790" t="s">
        <v>13606</v>
      </c>
    </row>
    <row r="791" spans="1:1">
      <c r="A791" t="s">
        <v>13607</v>
      </c>
    </row>
    <row r="792" spans="1:1">
      <c r="A792" t="s">
        <v>13608</v>
      </c>
    </row>
    <row r="793" spans="1:1">
      <c r="A793" t="s">
        <v>13609</v>
      </c>
    </row>
    <row r="794" spans="1:1">
      <c r="A794" t="s">
        <v>13610</v>
      </c>
    </row>
    <row r="795" spans="1:1">
      <c r="A795" t="s">
        <v>13611</v>
      </c>
    </row>
    <row r="796" spans="1:1">
      <c r="A796" t="s">
        <v>13612</v>
      </c>
    </row>
    <row r="797" spans="1:1">
      <c r="A797" t="s">
        <v>13613</v>
      </c>
    </row>
    <row r="798" spans="1:1">
      <c r="A798" t="s">
        <v>13614</v>
      </c>
    </row>
    <row r="799" spans="1:1">
      <c r="A799" t="s">
        <v>13615</v>
      </c>
    </row>
    <row r="800" spans="1:1">
      <c r="A800" t="s">
        <v>13616</v>
      </c>
    </row>
    <row r="801" spans="1:1">
      <c r="A801" t="s">
        <v>13617</v>
      </c>
    </row>
    <row r="802" spans="1:1">
      <c r="A802" t="s">
        <v>13618</v>
      </c>
    </row>
    <row r="803" spans="1:1">
      <c r="A803" t="s">
        <v>13619</v>
      </c>
    </row>
    <row r="804" spans="1:1">
      <c r="A804" t="s">
        <v>13620</v>
      </c>
    </row>
    <row r="805" spans="1:1">
      <c r="A805" t="s">
        <v>13621</v>
      </c>
    </row>
    <row r="806" spans="1:1">
      <c r="A806" t="s">
        <v>13622</v>
      </c>
    </row>
    <row r="807" spans="1:1">
      <c r="A807" t="s">
        <v>13623</v>
      </c>
    </row>
    <row r="808" spans="1:1">
      <c r="A808" t="s">
        <v>13624</v>
      </c>
    </row>
    <row r="809" spans="1:1">
      <c r="A809" t="s">
        <v>13625</v>
      </c>
    </row>
    <row r="810" spans="1:1">
      <c r="A810" t="s">
        <v>13626</v>
      </c>
    </row>
    <row r="811" spans="1:1">
      <c r="A811" t="s">
        <v>13627</v>
      </c>
    </row>
    <row r="812" spans="1:1">
      <c r="A812" t="s">
        <v>13628</v>
      </c>
    </row>
    <row r="813" spans="1:1">
      <c r="A813" t="s">
        <v>13629</v>
      </c>
    </row>
    <row r="814" spans="1:1">
      <c r="A814" t="s">
        <v>13630</v>
      </c>
    </row>
    <row r="815" spans="1:1">
      <c r="A815" t="s">
        <v>13631</v>
      </c>
    </row>
    <row r="816" spans="1:1">
      <c r="A816" t="s">
        <v>13632</v>
      </c>
    </row>
    <row r="817" spans="1:1">
      <c r="A817" t="s">
        <v>13633</v>
      </c>
    </row>
    <row r="818" spans="1:1">
      <c r="A818" t="s">
        <v>13634</v>
      </c>
    </row>
    <row r="819" spans="1:1">
      <c r="A819" t="s">
        <v>13635</v>
      </c>
    </row>
    <row r="820" spans="1:1">
      <c r="A820" t="s">
        <v>13636</v>
      </c>
    </row>
    <row r="821" spans="1:1">
      <c r="A821" t="s">
        <v>13637</v>
      </c>
    </row>
    <row r="822" spans="1:1">
      <c r="A822" t="s">
        <v>13638</v>
      </c>
    </row>
    <row r="823" spans="1:1">
      <c r="A823" t="s">
        <v>13639</v>
      </c>
    </row>
    <row r="824" spans="1:1">
      <c r="A824" t="s">
        <v>13640</v>
      </c>
    </row>
    <row r="825" spans="1:1">
      <c r="A825" t="s">
        <v>13641</v>
      </c>
    </row>
    <row r="826" spans="1:1">
      <c r="A826" t="s">
        <v>13642</v>
      </c>
    </row>
    <row r="827" spans="1:1">
      <c r="A827" t="s">
        <v>13643</v>
      </c>
    </row>
    <row r="828" spans="1:1">
      <c r="A828" t="s">
        <v>13644</v>
      </c>
    </row>
    <row r="829" spans="1:1">
      <c r="A829" t="s">
        <v>13645</v>
      </c>
    </row>
    <row r="830" spans="1:1">
      <c r="A830" t="s">
        <v>13646</v>
      </c>
    </row>
    <row r="831" spans="1:1">
      <c r="A831" t="s">
        <v>13647</v>
      </c>
    </row>
    <row r="832" spans="1:1">
      <c r="A832" t="s">
        <v>13648</v>
      </c>
    </row>
    <row r="833" spans="1:1">
      <c r="A833" t="s">
        <v>13649</v>
      </c>
    </row>
    <row r="834" spans="1:1">
      <c r="A834" t="s">
        <v>13650</v>
      </c>
    </row>
    <row r="835" spans="1:1">
      <c r="A835" t="s">
        <v>13651</v>
      </c>
    </row>
    <row r="836" spans="1:1">
      <c r="A836" t="s">
        <v>13652</v>
      </c>
    </row>
    <row r="837" spans="1:1">
      <c r="A837" t="s">
        <v>13653</v>
      </c>
    </row>
    <row r="838" spans="1:1">
      <c r="A838" t="s">
        <v>13654</v>
      </c>
    </row>
    <row r="839" spans="1:1">
      <c r="A839" t="s">
        <v>13655</v>
      </c>
    </row>
    <row r="840" spans="1:1">
      <c r="A840" t="s">
        <v>13656</v>
      </c>
    </row>
    <row r="841" spans="1:1">
      <c r="A841" t="s">
        <v>13657</v>
      </c>
    </row>
    <row r="842" spans="1:1">
      <c r="A842" t="s">
        <v>13658</v>
      </c>
    </row>
    <row r="843" spans="1:1">
      <c r="A843" t="s">
        <v>13659</v>
      </c>
    </row>
    <row r="844" spans="1:1">
      <c r="A844" t="s">
        <v>13660</v>
      </c>
    </row>
    <row r="845" spans="1:1">
      <c r="A845" t="s">
        <v>13661</v>
      </c>
    </row>
    <row r="846" spans="1:1">
      <c r="A846" t="s">
        <v>13662</v>
      </c>
    </row>
    <row r="847" spans="1:1">
      <c r="A847" t="s">
        <v>13663</v>
      </c>
    </row>
    <row r="848" spans="1:1">
      <c r="A848" t="s">
        <v>13664</v>
      </c>
    </row>
    <row r="849" spans="1:1">
      <c r="A849" t="s">
        <v>13665</v>
      </c>
    </row>
    <row r="850" spans="1:1">
      <c r="A850" t="s">
        <v>13666</v>
      </c>
    </row>
    <row r="851" spans="1:1">
      <c r="A851" t="s">
        <v>13667</v>
      </c>
    </row>
    <row r="852" spans="1:1">
      <c r="A852" t="s">
        <v>13668</v>
      </c>
    </row>
    <row r="853" spans="1:1">
      <c r="A853" t="s">
        <v>13669</v>
      </c>
    </row>
    <row r="854" spans="1:1">
      <c r="A854" t="s">
        <v>13670</v>
      </c>
    </row>
    <row r="855" spans="1:1">
      <c r="A855" t="s">
        <v>13671</v>
      </c>
    </row>
    <row r="856" spans="1:1">
      <c r="A856" t="s">
        <v>13672</v>
      </c>
    </row>
    <row r="857" spans="1:1">
      <c r="A857" t="s">
        <v>13673</v>
      </c>
    </row>
    <row r="858" spans="1:1">
      <c r="A858" t="s">
        <v>13674</v>
      </c>
    </row>
    <row r="859" spans="1:1">
      <c r="A859" t="s">
        <v>13675</v>
      </c>
    </row>
    <row r="860" spans="1:1">
      <c r="A860" t="s">
        <v>13676</v>
      </c>
    </row>
    <row r="861" spans="1:1">
      <c r="A861" t="s">
        <v>13677</v>
      </c>
    </row>
    <row r="862" spans="1:1">
      <c r="A862" t="s">
        <v>13678</v>
      </c>
    </row>
    <row r="863" spans="1:1">
      <c r="A863" t="s">
        <v>13679</v>
      </c>
    </row>
    <row r="864" spans="1:1">
      <c r="A864" t="s">
        <v>13680</v>
      </c>
    </row>
    <row r="865" spans="1:1">
      <c r="A865" t="s">
        <v>13681</v>
      </c>
    </row>
    <row r="866" spans="1:1">
      <c r="A866" t="s">
        <v>13682</v>
      </c>
    </row>
    <row r="867" spans="1:1">
      <c r="A867" t="s">
        <v>13683</v>
      </c>
    </row>
    <row r="868" spans="1:1">
      <c r="A868" t="s">
        <v>13684</v>
      </c>
    </row>
    <row r="869" spans="1:1">
      <c r="A869" t="s">
        <v>13685</v>
      </c>
    </row>
    <row r="870" spans="1:1">
      <c r="A870" t="s">
        <v>13686</v>
      </c>
    </row>
    <row r="871" spans="1:1">
      <c r="A871" t="s">
        <v>13687</v>
      </c>
    </row>
    <row r="872" spans="1:1">
      <c r="A872" t="s">
        <v>13688</v>
      </c>
    </row>
    <row r="873" spans="1:1">
      <c r="A873" t="s">
        <v>13689</v>
      </c>
    </row>
    <row r="874" spans="1:1">
      <c r="A874" t="s">
        <v>13690</v>
      </c>
    </row>
    <row r="875" spans="1:1">
      <c r="A875" t="s">
        <v>13691</v>
      </c>
    </row>
    <row r="876" spans="1:1">
      <c r="A876" t="s">
        <v>13692</v>
      </c>
    </row>
    <row r="877" spans="1:1">
      <c r="A877" t="s">
        <v>13693</v>
      </c>
    </row>
    <row r="878" spans="1:1">
      <c r="A878" t="s">
        <v>13694</v>
      </c>
    </row>
    <row r="879" spans="1:1">
      <c r="A879" t="s">
        <v>13695</v>
      </c>
    </row>
    <row r="880" spans="1:1">
      <c r="A880" t="s">
        <v>13696</v>
      </c>
    </row>
    <row r="881" spans="1:1">
      <c r="A881" t="s">
        <v>13697</v>
      </c>
    </row>
    <row r="882" spans="1:1">
      <c r="A882" t="s">
        <v>13698</v>
      </c>
    </row>
    <row r="883" spans="1:1">
      <c r="A883" t="s">
        <v>13699</v>
      </c>
    </row>
    <row r="884" spans="1:1">
      <c r="A884" t="s">
        <v>13700</v>
      </c>
    </row>
    <row r="885" spans="1:1">
      <c r="A885" t="s">
        <v>13701</v>
      </c>
    </row>
    <row r="886" spans="1:1">
      <c r="A886" t="s">
        <v>13702</v>
      </c>
    </row>
    <row r="887" spans="1:1">
      <c r="A887" t="s">
        <v>13703</v>
      </c>
    </row>
    <row r="888" spans="1:1">
      <c r="A888" t="s">
        <v>13704</v>
      </c>
    </row>
    <row r="889" spans="1:1">
      <c r="A889" t="s">
        <v>13705</v>
      </c>
    </row>
    <row r="890" spans="1:1">
      <c r="A890" t="s">
        <v>13706</v>
      </c>
    </row>
    <row r="891" spans="1:1">
      <c r="A891" t="s">
        <v>13707</v>
      </c>
    </row>
    <row r="892" spans="1:1">
      <c r="A892" t="s">
        <v>13708</v>
      </c>
    </row>
    <row r="893" spans="1:1">
      <c r="A893" t="s">
        <v>13709</v>
      </c>
    </row>
    <row r="894" spans="1:1">
      <c r="A894" t="s">
        <v>13710</v>
      </c>
    </row>
    <row r="895" spans="1:1">
      <c r="A895" t="s">
        <v>13711</v>
      </c>
    </row>
    <row r="896" spans="1:1">
      <c r="A896" t="s">
        <v>13712</v>
      </c>
    </row>
    <row r="897" spans="1:1">
      <c r="A897" t="s">
        <v>13713</v>
      </c>
    </row>
    <row r="898" spans="1:1">
      <c r="A898" t="s">
        <v>13714</v>
      </c>
    </row>
    <row r="899" spans="1:1">
      <c r="A899" t="s">
        <v>13715</v>
      </c>
    </row>
    <row r="900" spans="1:1">
      <c r="A900" t="s">
        <v>13716</v>
      </c>
    </row>
    <row r="901" spans="1:1">
      <c r="A901" t="s">
        <v>13717</v>
      </c>
    </row>
    <row r="902" spans="1:1">
      <c r="A902" t="s">
        <v>13718</v>
      </c>
    </row>
    <row r="903" spans="1:1">
      <c r="A903" t="s">
        <v>13719</v>
      </c>
    </row>
    <row r="904" spans="1:1">
      <c r="A904" t="s">
        <v>13720</v>
      </c>
    </row>
    <row r="905" spans="1:1">
      <c r="A905" t="s">
        <v>13721</v>
      </c>
    </row>
    <row r="906" spans="1:1">
      <c r="A906" t="s">
        <v>13722</v>
      </c>
    </row>
    <row r="907" spans="1:1">
      <c r="A907" t="s">
        <v>13723</v>
      </c>
    </row>
    <row r="908" spans="1:1">
      <c r="A908" t="s">
        <v>13724</v>
      </c>
    </row>
    <row r="909" spans="1:1">
      <c r="A909" t="s">
        <v>13725</v>
      </c>
    </row>
    <row r="910" spans="1:1">
      <c r="A910" t="s">
        <v>13726</v>
      </c>
    </row>
    <row r="911" spans="1:1">
      <c r="A911" t="s">
        <v>13727</v>
      </c>
    </row>
    <row r="912" spans="1:1">
      <c r="A912" t="s">
        <v>13728</v>
      </c>
    </row>
    <row r="913" spans="1:1">
      <c r="A913" t="s">
        <v>13729</v>
      </c>
    </row>
    <row r="914" spans="1:1">
      <c r="A914" t="s">
        <v>13730</v>
      </c>
    </row>
    <row r="915" spans="1:1">
      <c r="A915" t="s">
        <v>13731</v>
      </c>
    </row>
    <row r="916" spans="1:1">
      <c r="A916" t="s">
        <v>13732</v>
      </c>
    </row>
    <row r="917" spans="1:1">
      <c r="A917" t="s">
        <v>13733</v>
      </c>
    </row>
    <row r="918" spans="1:1">
      <c r="A918" t="s">
        <v>13734</v>
      </c>
    </row>
    <row r="919" spans="1:1">
      <c r="A919" t="s">
        <v>13735</v>
      </c>
    </row>
    <row r="920" spans="1:1">
      <c r="A920" t="s">
        <v>13736</v>
      </c>
    </row>
    <row r="921" spans="1:1">
      <c r="A921" t="s">
        <v>13737</v>
      </c>
    </row>
    <row r="922" spans="1:1">
      <c r="A922" t="s">
        <v>13738</v>
      </c>
    </row>
    <row r="923" spans="1:1">
      <c r="A923" t="s">
        <v>13739</v>
      </c>
    </row>
    <row r="924" spans="1:1">
      <c r="A924" t="s">
        <v>13740</v>
      </c>
    </row>
    <row r="925" spans="1:1">
      <c r="A925" t="s">
        <v>13741</v>
      </c>
    </row>
    <row r="926" spans="1:1">
      <c r="A926" t="s">
        <v>13742</v>
      </c>
    </row>
    <row r="927" spans="1:1">
      <c r="A927" t="s">
        <v>13743</v>
      </c>
    </row>
    <row r="928" spans="1:1">
      <c r="A928" t="s">
        <v>13744</v>
      </c>
    </row>
    <row r="929" spans="1:1">
      <c r="A929" t="s">
        <v>13745</v>
      </c>
    </row>
    <row r="930" spans="1:1">
      <c r="A930" t="s">
        <v>13746</v>
      </c>
    </row>
    <row r="931" spans="1:1">
      <c r="A931" t="s">
        <v>13747</v>
      </c>
    </row>
    <row r="932" spans="1:1">
      <c r="A932" t="s">
        <v>13748</v>
      </c>
    </row>
    <row r="933" spans="1:1">
      <c r="A933" t="s">
        <v>13749</v>
      </c>
    </row>
    <row r="934" spans="1:1">
      <c r="A934" t="s">
        <v>13750</v>
      </c>
    </row>
    <row r="935" spans="1:1">
      <c r="A935" t="s">
        <v>13751</v>
      </c>
    </row>
    <row r="936" spans="1:1">
      <c r="A936" t="s">
        <v>13752</v>
      </c>
    </row>
    <row r="937" spans="1:1">
      <c r="A937" t="s">
        <v>13753</v>
      </c>
    </row>
    <row r="938" spans="1:1">
      <c r="A938" t="s">
        <v>13754</v>
      </c>
    </row>
    <row r="939" spans="1:1">
      <c r="A939" t="s">
        <v>13755</v>
      </c>
    </row>
    <row r="940" spans="1:1">
      <c r="A940" t="s">
        <v>13756</v>
      </c>
    </row>
    <row r="941" spans="1:1">
      <c r="A941" t="s">
        <v>13757</v>
      </c>
    </row>
    <row r="942" spans="1:1">
      <c r="A942" t="s">
        <v>13758</v>
      </c>
    </row>
    <row r="943" spans="1:1">
      <c r="A943" t="s">
        <v>13759</v>
      </c>
    </row>
    <row r="944" spans="1:1">
      <c r="A944" t="s">
        <v>13760</v>
      </c>
    </row>
    <row r="945" spans="1:1">
      <c r="A945" t="s">
        <v>13761</v>
      </c>
    </row>
    <row r="946" spans="1:1">
      <c r="A946" t="s">
        <v>13762</v>
      </c>
    </row>
    <row r="947" spans="1:1">
      <c r="A947" t="s">
        <v>13763</v>
      </c>
    </row>
    <row r="948" spans="1:1">
      <c r="A948" t="s">
        <v>13764</v>
      </c>
    </row>
    <row r="949" spans="1:1">
      <c r="A949" t="s">
        <v>13765</v>
      </c>
    </row>
    <row r="950" spans="1:1">
      <c r="A950" t="s">
        <v>13766</v>
      </c>
    </row>
    <row r="951" spans="1:1">
      <c r="A951" t="s">
        <v>13767</v>
      </c>
    </row>
    <row r="952" spans="1:1">
      <c r="A952" t="s">
        <v>13768</v>
      </c>
    </row>
    <row r="953" spans="1:1">
      <c r="A953" t="s">
        <v>13769</v>
      </c>
    </row>
    <row r="954" spans="1:1">
      <c r="A954" t="s">
        <v>13770</v>
      </c>
    </row>
    <row r="955" spans="1:1">
      <c r="A955" t="s">
        <v>13771</v>
      </c>
    </row>
    <row r="956" spans="1:1">
      <c r="A956" t="s">
        <v>13772</v>
      </c>
    </row>
    <row r="957" spans="1:1">
      <c r="A957" t="s">
        <v>13773</v>
      </c>
    </row>
    <row r="958" spans="1:1">
      <c r="A958" t="s">
        <v>13774</v>
      </c>
    </row>
    <row r="959" spans="1:1">
      <c r="A959" t="s">
        <v>13775</v>
      </c>
    </row>
    <row r="960" spans="1:1">
      <c r="A960" t="s">
        <v>13776</v>
      </c>
    </row>
    <row r="961" spans="1:1">
      <c r="A961" t="s">
        <v>13777</v>
      </c>
    </row>
    <row r="962" spans="1:1">
      <c r="A962" t="s">
        <v>13778</v>
      </c>
    </row>
    <row r="963" spans="1:1">
      <c r="A963" t="s">
        <v>13779</v>
      </c>
    </row>
    <row r="964" spans="1:1">
      <c r="A964" t="s">
        <v>13780</v>
      </c>
    </row>
    <row r="965" spans="1:1">
      <c r="A965" t="s">
        <v>13781</v>
      </c>
    </row>
    <row r="966" spans="1:1">
      <c r="A966" t="s">
        <v>13782</v>
      </c>
    </row>
    <row r="967" spans="1:1">
      <c r="A967" t="s">
        <v>13783</v>
      </c>
    </row>
    <row r="968" spans="1:1">
      <c r="A968" t="s">
        <v>13784</v>
      </c>
    </row>
    <row r="969" spans="1:1">
      <c r="A969" t="s">
        <v>13785</v>
      </c>
    </row>
    <row r="970" spans="1:1">
      <c r="A970" t="s">
        <v>13786</v>
      </c>
    </row>
    <row r="971" spans="1:1">
      <c r="A971" t="s">
        <v>13787</v>
      </c>
    </row>
    <row r="972" spans="1:1">
      <c r="A972" t="s">
        <v>13788</v>
      </c>
    </row>
    <row r="973" spans="1:1">
      <c r="A973" t="s">
        <v>13789</v>
      </c>
    </row>
    <row r="974" spans="1:1">
      <c r="A974" t="s">
        <v>13790</v>
      </c>
    </row>
    <row r="975" spans="1:1">
      <c r="A975" t="s">
        <v>13791</v>
      </c>
    </row>
    <row r="976" spans="1:1">
      <c r="A976" t="s">
        <v>13792</v>
      </c>
    </row>
    <row r="977" spans="1:1">
      <c r="A977" t="s">
        <v>13793</v>
      </c>
    </row>
    <row r="978" spans="1:1">
      <c r="A978" t="s">
        <v>13794</v>
      </c>
    </row>
    <row r="979" spans="1:1">
      <c r="A979" t="s">
        <v>13795</v>
      </c>
    </row>
    <row r="980" spans="1:1">
      <c r="A980" t="s">
        <v>13796</v>
      </c>
    </row>
    <row r="981" spans="1:1">
      <c r="A981" t="s">
        <v>13797</v>
      </c>
    </row>
    <row r="982" spans="1:1">
      <c r="A982" t="s">
        <v>13798</v>
      </c>
    </row>
    <row r="983" spans="1:1">
      <c r="A983" t="s">
        <v>13799</v>
      </c>
    </row>
    <row r="984" spans="1:1">
      <c r="A984" t="s">
        <v>13800</v>
      </c>
    </row>
    <row r="985" spans="1:1">
      <c r="A985" t="s">
        <v>13801</v>
      </c>
    </row>
    <row r="986" spans="1:1">
      <c r="A986" t="s">
        <v>13802</v>
      </c>
    </row>
    <row r="987" spans="1:1">
      <c r="A987" t="s">
        <v>13803</v>
      </c>
    </row>
    <row r="988" spans="1:1">
      <c r="A988" t="s">
        <v>13804</v>
      </c>
    </row>
    <row r="989" spans="1:1">
      <c r="A989" t="s">
        <v>13805</v>
      </c>
    </row>
    <row r="990" spans="1:1">
      <c r="A990" t="s">
        <v>13806</v>
      </c>
    </row>
    <row r="991" spans="1:1">
      <c r="A991" t="s">
        <v>13807</v>
      </c>
    </row>
    <row r="992" spans="1:1">
      <c r="A992" t="s">
        <v>13808</v>
      </c>
    </row>
    <row r="993" spans="1:1">
      <c r="A993" t="s">
        <v>13809</v>
      </c>
    </row>
    <row r="994" spans="1:1">
      <c r="A994" t="s">
        <v>13810</v>
      </c>
    </row>
    <row r="995" spans="1:1">
      <c r="A995" t="s">
        <v>13811</v>
      </c>
    </row>
    <row r="996" spans="1:1">
      <c r="A996" t="s">
        <v>13812</v>
      </c>
    </row>
    <row r="997" spans="1:1">
      <c r="A997" t="s">
        <v>13813</v>
      </c>
    </row>
    <row r="998" spans="1:1">
      <c r="A998" t="s">
        <v>13814</v>
      </c>
    </row>
    <row r="999" spans="1:1">
      <c r="A999" t="s">
        <v>13815</v>
      </c>
    </row>
    <row r="1000" spans="1:1">
      <c r="A1000" t="s">
        <v>13816</v>
      </c>
    </row>
    <row r="1001" spans="1:1">
      <c r="A1001" t="s">
        <v>13817</v>
      </c>
    </row>
    <row r="1002" spans="1:1">
      <c r="A1002" t="s">
        <v>13818</v>
      </c>
    </row>
    <row r="1003" spans="1:1">
      <c r="A1003" t="s">
        <v>13819</v>
      </c>
    </row>
    <row r="1004" spans="1:1">
      <c r="A1004" t="s">
        <v>13820</v>
      </c>
    </row>
    <row r="1005" spans="1:1">
      <c r="A1005" t="s">
        <v>13821</v>
      </c>
    </row>
    <row r="1006" spans="1:1">
      <c r="A1006" t="s">
        <v>13822</v>
      </c>
    </row>
    <row r="1007" spans="1:1">
      <c r="A1007" t="s">
        <v>13823</v>
      </c>
    </row>
    <row r="1008" spans="1:1">
      <c r="A1008" t="s">
        <v>13824</v>
      </c>
    </row>
    <row r="1009" spans="1:1">
      <c r="A1009" t="s">
        <v>13825</v>
      </c>
    </row>
    <row r="1010" spans="1:1">
      <c r="A1010" t="s">
        <v>13826</v>
      </c>
    </row>
    <row r="1011" spans="1:1">
      <c r="A1011" t="s">
        <v>13827</v>
      </c>
    </row>
    <row r="1012" spans="1:1">
      <c r="A1012" t="s">
        <v>13828</v>
      </c>
    </row>
    <row r="1013" spans="1:1">
      <c r="A1013" t="s">
        <v>13829</v>
      </c>
    </row>
    <row r="1014" spans="1:1">
      <c r="A1014" t="s">
        <v>13830</v>
      </c>
    </row>
    <row r="1015" spans="1:1">
      <c r="A1015" t="s">
        <v>13831</v>
      </c>
    </row>
    <row r="1016" spans="1:1">
      <c r="A1016" t="s">
        <v>13832</v>
      </c>
    </row>
    <row r="1017" spans="1:1">
      <c r="A1017" t="s">
        <v>13833</v>
      </c>
    </row>
    <row r="1018" spans="1:1">
      <c r="A1018" t="s">
        <v>13834</v>
      </c>
    </row>
    <row r="1019" spans="1:1">
      <c r="A1019" t="s">
        <v>13835</v>
      </c>
    </row>
    <row r="1020" spans="1:1">
      <c r="A1020" t="s">
        <v>13836</v>
      </c>
    </row>
    <row r="1021" spans="1:1">
      <c r="A1021" t="s">
        <v>13837</v>
      </c>
    </row>
    <row r="1022" spans="1:1">
      <c r="A1022" t="s">
        <v>13838</v>
      </c>
    </row>
    <row r="1023" spans="1:1">
      <c r="A1023" t="s">
        <v>13839</v>
      </c>
    </row>
    <row r="1024" spans="1:1">
      <c r="A1024" t="s">
        <v>13840</v>
      </c>
    </row>
    <row r="1025" spans="1:1">
      <c r="A1025" t="s">
        <v>13841</v>
      </c>
    </row>
    <row r="1026" spans="1:1">
      <c r="A1026" t="s">
        <v>13842</v>
      </c>
    </row>
    <row r="1027" spans="1:1">
      <c r="A1027" t="s">
        <v>13843</v>
      </c>
    </row>
    <row r="1028" spans="1:1">
      <c r="A1028" t="s">
        <v>13844</v>
      </c>
    </row>
    <row r="1029" spans="1:1">
      <c r="A1029" t="s">
        <v>13845</v>
      </c>
    </row>
    <row r="1030" spans="1:1">
      <c r="A1030" t="s">
        <v>13846</v>
      </c>
    </row>
    <row r="1031" spans="1:1">
      <c r="A1031" t="s">
        <v>13847</v>
      </c>
    </row>
    <row r="1032" spans="1:1">
      <c r="A1032" t="s">
        <v>13848</v>
      </c>
    </row>
    <row r="1033" spans="1:1">
      <c r="A1033" t="s">
        <v>13849</v>
      </c>
    </row>
    <row r="1034" spans="1:1">
      <c r="A1034" t="s">
        <v>13850</v>
      </c>
    </row>
    <row r="1035" spans="1:1">
      <c r="A1035" t="s">
        <v>13851</v>
      </c>
    </row>
    <row r="1036" spans="1:1">
      <c r="A1036" t="s">
        <v>13852</v>
      </c>
    </row>
    <row r="1037" spans="1:1">
      <c r="A1037" t="s">
        <v>13853</v>
      </c>
    </row>
    <row r="1038" spans="1:1">
      <c r="A1038" t="s">
        <v>13854</v>
      </c>
    </row>
    <row r="1039" spans="1:1">
      <c r="A1039" t="s">
        <v>13855</v>
      </c>
    </row>
    <row r="1040" spans="1:1">
      <c r="A1040" t="s">
        <v>13856</v>
      </c>
    </row>
    <row r="1041" spans="1:1">
      <c r="A1041" t="s">
        <v>13857</v>
      </c>
    </row>
    <row r="1042" spans="1:1">
      <c r="A1042" t="s">
        <v>13858</v>
      </c>
    </row>
    <row r="1043" spans="1:1">
      <c r="A1043" t="s">
        <v>13859</v>
      </c>
    </row>
    <row r="1044" spans="1:1">
      <c r="A1044" t="s">
        <v>13860</v>
      </c>
    </row>
    <row r="1045" spans="1:1">
      <c r="A1045" t="s">
        <v>13861</v>
      </c>
    </row>
    <row r="1046" spans="1:1">
      <c r="A1046" t="s">
        <v>13862</v>
      </c>
    </row>
    <row r="1047" spans="1:1">
      <c r="A1047" t="s">
        <v>13863</v>
      </c>
    </row>
    <row r="1048" spans="1:1">
      <c r="A1048" t="s">
        <v>13864</v>
      </c>
    </row>
    <row r="1049" spans="1:1">
      <c r="A1049" t="s">
        <v>13865</v>
      </c>
    </row>
    <row r="1050" spans="1:1">
      <c r="A1050" t="s">
        <v>13866</v>
      </c>
    </row>
    <row r="1051" spans="1:1">
      <c r="A1051" t="s">
        <v>13867</v>
      </c>
    </row>
    <row r="1052" spans="1:1">
      <c r="A1052" t="s">
        <v>13868</v>
      </c>
    </row>
    <row r="1053" spans="1:1">
      <c r="A1053" t="s">
        <v>13869</v>
      </c>
    </row>
    <row r="1054" spans="1:1">
      <c r="A1054" t="s">
        <v>13870</v>
      </c>
    </row>
    <row r="1055" spans="1:1">
      <c r="A1055" t="s">
        <v>13871</v>
      </c>
    </row>
    <row r="1056" spans="1:1">
      <c r="A1056" t="s">
        <v>13872</v>
      </c>
    </row>
    <row r="1057" spans="1:1">
      <c r="A1057" t="s">
        <v>13873</v>
      </c>
    </row>
    <row r="1058" spans="1:1">
      <c r="A1058" t="s">
        <v>13874</v>
      </c>
    </row>
    <row r="1059" spans="1:1">
      <c r="A1059" t="s">
        <v>13875</v>
      </c>
    </row>
    <row r="1060" spans="1:1">
      <c r="A1060" t="s">
        <v>13876</v>
      </c>
    </row>
    <row r="1061" spans="1:1">
      <c r="A1061" t="s">
        <v>13877</v>
      </c>
    </row>
    <row r="1062" spans="1:1">
      <c r="A1062" t="s">
        <v>13878</v>
      </c>
    </row>
    <row r="1063" spans="1:1">
      <c r="A1063" t="s">
        <v>13879</v>
      </c>
    </row>
    <row r="1064" spans="1:1">
      <c r="A1064" t="s">
        <v>13880</v>
      </c>
    </row>
    <row r="1065" spans="1:1">
      <c r="A1065" t="s">
        <v>13881</v>
      </c>
    </row>
    <row r="1066" spans="1:1">
      <c r="A1066" t="s">
        <v>13882</v>
      </c>
    </row>
    <row r="1067" spans="1:1">
      <c r="A1067" t="s">
        <v>13883</v>
      </c>
    </row>
    <row r="1068" spans="1:1">
      <c r="A1068" t="s">
        <v>13884</v>
      </c>
    </row>
    <row r="1069" spans="1:1">
      <c r="A1069" t="s">
        <v>13885</v>
      </c>
    </row>
    <row r="1070" spans="1:1">
      <c r="A1070" t="s">
        <v>13886</v>
      </c>
    </row>
    <row r="1071" spans="1:1">
      <c r="A1071" t="s">
        <v>13887</v>
      </c>
    </row>
    <row r="1072" spans="1:1">
      <c r="A1072" t="s">
        <v>13888</v>
      </c>
    </row>
    <row r="1073" spans="1:1">
      <c r="A1073" t="s">
        <v>13889</v>
      </c>
    </row>
    <row r="1074" spans="1:1">
      <c r="A1074" t="s">
        <v>13890</v>
      </c>
    </row>
    <row r="1075" spans="1:1">
      <c r="A1075" t="s">
        <v>13891</v>
      </c>
    </row>
    <row r="1076" spans="1:1">
      <c r="A1076" t="s">
        <v>13892</v>
      </c>
    </row>
    <row r="1077" spans="1:1">
      <c r="A1077" t="s">
        <v>13893</v>
      </c>
    </row>
    <row r="1078" spans="1:1">
      <c r="A1078" t="s">
        <v>13894</v>
      </c>
    </row>
    <row r="1079" spans="1:1">
      <c r="A1079" t="s">
        <v>13895</v>
      </c>
    </row>
    <row r="1080" spans="1:1">
      <c r="A1080" t="s">
        <v>13896</v>
      </c>
    </row>
    <row r="1081" spans="1:1">
      <c r="A1081" t="s">
        <v>13897</v>
      </c>
    </row>
    <row r="1082" spans="1:1">
      <c r="A1082" t="s">
        <v>13898</v>
      </c>
    </row>
    <row r="1083" spans="1:1">
      <c r="A1083" t="s">
        <v>13899</v>
      </c>
    </row>
    <row r="1084" spans="1:1">
      <c r="A1084" t="s">
        <v>13900</v>
      </c>
    </row>
    <row r="1085" spans="1:1">
      <c r="A1085" t="s">
        <v>13901</v>
      </c>
    </row>
    <row r="1086" spans="1:1">
      <c r="A1086" t="s">
        <v>13902</v>
      </c>
    </row>
    <row r="1087" spans="1:1">
      <c r="A1087" t="s">
        <v>13903</v>
      </c>
    </row>
    <row r="1088" spans="1:1">
      <c r="A1088" t="s">
        <v>13904</v>
      </c>
    </row>
    <row r="1089" spans="1:1">
      <c r="A1089" t="s">
        <v>13905</v>
      </c>
    </row>
    <row r="1090" spans="1:1">
      <c r="A1090" t="s">
        <v>13906</v>
      </c>
    </row>
    <row r="1091" spans="1:1">
      <c r="A1091" t="s">
        <v>13907</v>
      </c>
    </row>
    <row r="1092" spans="1:1">
      <c r="A1092" t="s">
        <v>13908</v>
      </c>
    </row>
    <row r="1093" spans="1:1">
      <c r="A1093" t="s">
        <v>13909</v>
      </c>
    </row>
    <row r="1094" spans="1:1">
      <c r="A1094" t="s">
        <v>13910</v>
      </c>
    </row>
    <row r="1095" spans="1:1">
      <c r="A1095" t="s">
        <v>13911</v>
      </c>
    </row>
    <row r="1096" spans="1:1">
      <c r="A1096" t="s">
        <v>13912</v>
      </c>
    </row>
    <row r="1097" spans="1:1">
      <c r="A1097" t="s">
        <v>13913</v>
      </c>
    </row>
    <row r="1098" spans="1:1">
      <c r="A1098" t="s">
        <v>13914</v>
      </c>
    </row>
    <row r="1099" spans="1:1">
      <c r="A1099" t="s">
        <v>13915</v>
      </c>
    </row>
    <row r="1100" spans="1:1">
      <c r="A1100" t="s">
        <v>13916</v>
      </c>
    </row>
    <row r="1101" spans="1:1">
      <c r="A1101" t="s">
        <v>13917</v>
      </c>
    </row>
    <row r="1102" spans="1:1">
      <c r="A1102" t="s">
        <v>13918</v>
      </c>
    </row>
    <row r="1103" spans="1:1">
      <c r="A1103" t="s">
        <v>13919</v>
      </c>
    </row>
    <row r="1104" spans="1:1">
      <c r="A1104" t="s">
        <v>13920</v>
      </c>
    </row>
    <row r="1105" spans="1:1">
      <c r="A1105" t="s">
        <v>13921</v>
      </c>
    </row>
    <row r="1106" spans="1:1">
      <c r="A1106" t="s">
        <v>13922</v>
      </c>
    </row>
    <row r="1107" spans="1:1">
      <c r="A1107" t="s">
        <v>13923</v>
      </c>
    </row>
    <row r="1108" spans="1:1">
      <c r="A1108" t="s">
        <v>13924</v>
      </c>
    </row>
    <row r="1109" spans="1:1">
      <c r="A1109" t="s">
        <v>13925</v>
      </c>
    </row>
    <row r="1110" spans="1:1">
      <c r="A1110" t="s">
        <v>13926</v>
      </c>
    </row>
    <row r="1111" spans="1:1">
      <c r="A1111" t="s">
        <v>13927</v>
      </c>
    </row>
    <row r="1112" spans="1:1">
      <c r="A1112" t="s">
        <v>13928</v>
      </c>
    </row>
    <row r="1113" spans="1:1">
      <c r="A1113" t="s">
        <v>13929</v>
      </c>
    </row>
    <row r="1114" spans="1:1">
      <c r="A1114" t="s">
        <v>13930</v>
      </c>
    </row>
    <row r="1115" spans="1:1">
      <c r="A1115" t="s">
        <v>13931</v>
      </c>
    </row>
    <row r="1116" spans="1:1">
      <c r="A1116" t="s">
        <v>13932</v>
      </c>
    </row>
    <row r="1117" spans="1:1">
      <c r="A1117" t="s">
        <v>13933</v>
      </c>
    </row>
    <row r="1118" spans="1:1">
      <c r="A1118" t="s">
        <v>13934</v>
      </c>
    </row>
    <row r="1119" spans="1:1">
      <c r="A1119" t="s">
        <v>13935</v>
      </c>
    </row>
    <row r="1120" spans="1:1">
      <c r="A1120" t="s">
        <v>13936</v>
      </c>
    </row>
    <row r="1121" spans="1:1">
      <c r="A1121" t="s">
        <v>13937</v>
      </c>
    </row>
    <row r="1122" spans="1:1">
      <c r="A1122" t="s">
        <v>13938</v>
      </c>
    </row>
    <row r="1123" spans="1:1">
      <c r="A1123" t="s">
        <v>13939</v>
      </c>
    </row>
    <row r="1124" spans="1:1">
      <c r="A1124" t="s">
        <v>13940</v>
      </c>
    </row>
    <row r="1125" spans="1:1">
      <c r="A1125" t="s">
        <v>13941</v>
      </c>
    </row>
    <row r="1126" spans="1:1">
      <c r="A1126" t="s">
        <v>13942</v>
      </c>
    </row>
    <row r="1127" spans="1:1">
      <c r="A1127" t="s">
        <v>13943</v>
      </c>
    </row>
    <row r="1128" spans="1:1">
      <c r="A1128" t="s">
        <v>13944</v>
      </c>
    </row>
    <row r="1129" spans="1:1">
      <c r="A1129" t="s">
        <v>13945</v>
      </c>
    </row>
    <row r="1130" spans="1:1">
      <c r="A1130" t="s">
        <v>13946</v>
      </c>
    </row>
    <row r="1131" spans="1:1">
      <c r="A1131" t="s">
        <v>13947</v>
      </c>
    </row>
    <row r="1132" spans="1:1">
      <c r="A1132" t="s">
        <v>13948</v>
      </c>
    </row>
    <row r="1133" spans="1:1">
      <c r="A1133" t="s">
        <v>13949</v>
      </c>
    </row>
    <row r="1134" spans="1:1">
      <c r="A1134" t="s">
        <v>13950</v>
      </c>
    </row>
    <row r="1135" spans="1:1">
      <c r="A1135" t="s">
        <v>13951</v>
      </c>
    </row>
    <row r="1136" spans="1:1">
      <c r="A1136" t="s">
        <v>13952</v>
      </c>
    </row>
    <row r="1137" spans="1:1">
      <c r="A1137" t="s">
        <v>13953</v>
      </c>
    </row>
    <row r="1138" spans="1:1">
      <c r="A1138" t="s">
        <v>13954</v>
      </c>
    </row>
    <row r="1139" spans="1:1">
      <c r="A1139" t="s">
        <v>13955</v>
      </c>
    </row>
    <row r="1140" spans="1:1">
      <c r="A1140" t="s">
        <v>13956</v>
      </c>
    </row>
    <row r="1141" spans="1:1">
      <c r="A1141" t="s">
        <v>13957</v>
      </c>
    </row>
    <row r="1142" spans="1:1">
      <c r="A1142" t="s">
        <v>13958</v>
      </c>
    </row>
    <row r="1143" spans="1:1">
      <c r="A1143" t="s">
        <v>13959</v>
      </c>
    </row>
    <row r="1144" spans="1:1">
      <c r="A1144" t="s">
        <v>13960</v>
      </c>
    </row>
    <row r="1145" spans="1:1">
      <c r="A1145" t="s">
        <v>13961</v>
      </c>
    </row>
    <row r="1146" spans="1:1">
      <c r="A1146" t="s">
        <v>13962</v>
      </c>
    </row>
    <row r="1147" spans="1:1">
      <c r="A1147" t="s">
        <v>13963</v>
      </c>
    </row>
    <row r="1148" spans="1:1">
      <c r="A1148" t="s">
        <v>13964</v>
      </c>
    </row>
    <row r="1149" spans="1:1">
      <c r="A1149" t="s">
        <v>13965</v>
      </c>
    </row>
    <row r="1150" spans="1:1">
      <c r="A1150" t="s">
        <v>13966</v>
      </c>
    </row>
    <row r="1151" spans="1:1">
      <c r="A1151" t="s">
        <v>13967</v>
      </c>
    </row>
    <row r="1152" spans="1:1">
      <c r="A1152" t="s">
        <v>13968</v>
      </c>
    </row>
    <row r="1153" spans="1:1">
      <c r="A1153" t="s">
        <v>13969</v>
      </c>
    </row>
    <row r="1154" spans="1:1">
      <c r="A1154" t="s">
        <v>13970</v>
      </c>
    </row>
    <row r="1155" spans="1:1">
      <c r="A1155" t="s">
        <v>13971</v>
      </c>
    </row>
    <row r="1156" spans="1:1">
      <c r="A1156" t="s">
        <v>13972</v>
      </c>
    </row>
    <row r="1157" spans="1:1">
      <c r="A1157" t="s">
        <v>13973</v>
      </c>
    </row>
    <row r="1158" spans="1:1">
      <c r="A1158" t="s">
        <v>13974</v>
      </c>
    </row>
    <row r="1159" spans="1:1">
      <c r="A1159" t="s">
        <v>13975</v>
      </c>
    </row>
    <row r="1160" spans="1:1">
      <c r="A1160" t="s">
        <v>13976</v>
      </c>
    </row>
    <row r="1161" spans="1:1">
      <c r="A1161" t="s">
        <v>13977</v>
      </c>
    </row>
    <row r="1162" spans="1:1">
      <c r="A1162" t="s">
        <v>13978</v>
      </c>
    </row>
    <row r="1163" spans="1:1">
      <c r="A1163" t="s">
        <v>13979</v>
      </c>
    </row>
    <row r="1164" spans="1:1">
      <c r="A1164" t="s">
        <v>13980</v>
      </c>
    </row>
    <row r="1165" spans="1:1">
      <c r="A1165" t="s">
        <v>13981</v>
      </c>
    </row>
    <row r="1166" spans="1:1">
      <c r="A1166" t="s">
        <v>13982</v>
      </c>
    </row>
    <row r="1167" spans="1:1">
      <c r="A1167" t="s">
        <v>13983</v>
      </c>
    </row>
    <row r="1168" spans="1:1">
      <c r="A1168" t="s">
        <v>13984</v>
      </c>
    </row>
    <row r="1169" spans="1:1">
      <c r="A1169" t="s">
        <v>13985</v>
      </c>
    </row>
    <row r="1170" spans="1:1">
      <c r="A1170" t="s">
        <v>13986</v>
      </c>
    </row>
    <row r="1171" spans="1:1">
      <c r="A1171" t="s">
        <v>13987</v>
      </c>
    </row>
    <row r="1172" spans="1:1">
      <c r="A1172" t="s">
        <v>13988</v>
      </c>
    </row>
    <row r="1173" spans="1:1">
      <c r="A1173" t="s">
        <v>13989</v>
      </c>
    </row>
    <row r="1174" spans="1:1">
      <c r="A1174" t="s">
        <v>13990</v>
      </c>
    </row>
    <row r="1175" spans="1:1">
      <c r="A1175" t="s">
        <v>13991</v>
      </c>
    </row>
    <row r="1176" spans="1:1">
      <c r="A1176" t="s">
        <v>13992</v>
      </c>
    </row>
    <row r="1177" spans="1:1">
      <c r="A1177" t="s">
        <v>13993</v>
      </c>
    </row>
    <row r="1178" spans="1:1">
      <c r="A1178" t="s">
        <v>13994</v>
      </c>
    </row>
    <row r="1179" spans="1:1">
      <c r="A1179" t="s">
        <v>13995</v>
      </c>
    </row>
    <row r="1180" spans="1:1">
      <c r="A1180" t="s">
        <v>13996</v>
      </c>
    </row>
    <row r="1181" spans="1:1">
      <c r="A1181" t="s">
        <v>13997</v>
      </c>
    </row>
    <row r="1182" spans="1:1">
      <c r="A1182" t="s">
        <v>13998</v>
      </c>
    </row>
    <row r="1183" spans="1:1">
      <c r="A1183" t="s">
        <v>13999</v>
      </c>
    </row>
    <row r="1184" spans="1:1">
      <c r="A1184" t="s">
        <v>14000</v>
      </c>
    </row>
    <row r="1185" spans="1:1">
      <c r="A1185" t="s">
        <v>14001</v>
      </c>
    </row>
    <row r="1186" spans="1:1">
      <c r="A1186" t="s">
        <v>14002</v>
      </c>
    </row>
    <row r="1187" spans="1:1">
      <c r="A1187" t="s">
        <v>14003</v>
      </c>
    </row>
    <row r="1188" spans="1:1">
      <c r="A1188" t="s">
        <v>14004</v>
      </c>
    </row>
    <row r="1189" spans="1:1">
      <c r="A1189" t="s">
        <v>14005</v>
      </c>
    </row>
    <row r="1190" spans="1:1">
      <c r="A1190" t="s">
        <v>14006</v>
      </c>
    </row>
    <row r="1191" spans="1:1">
      <c r="A1191" t="s">
        <v>14007</v>
      </c>
    </row>
    <row r="1192" spans="1:1">
      <c r="A1192" t="s">
        <v>14008</v>
      </c>
    </row>
    <row r="1193" spans="1:1">
      <c r="A1193" t="s">
        <v>14009</v>
      </c>
    </row>
    <row r="1194" spans="1:1">
      <c r="A1194" t="s">
        <v>14010</v>
      </c>
    </row>
    <row r="1195" spans="1:1">
      <c r="A1195" t="s">
        <v>14011</v>
      </c>
    </row>
    <row r="1196" spans="1:1">
      <c r="A1196" t="s">
        <v>14012</v>
      </c>
    </row>
    <row r="1197" spans="1:1">
      <c r="A1197" t="s">
        <v>14013</v>
      </c>
    </row>
    <row r="1198" spans="1:1">
      <c r="A1198" t="s">
        <v>14014</v>
      </c>
    </row>
    <row r="1199" spans="1:1">
      <c r="A1199" t="s">
        <v>14015</v>
      </c>
    </row>
    <row r="1200" spans="1:1">
      <c r="A1200" t="s">
        <v>14016</v>
      </c>
    </row>
    <row r="1201" spans="1:1">
      <c r="A1201" t="s">
        <v>14017</v>
      </c>
    </row>
    <row r="1202" spans="1:1">
      <c r="A1202" t="s">
        <v>14018</v>
      </c>
    </row>
    <row r="1203" spans="1:1">
      <c r="A1203" t="s">
        <v>14019</v>
      </c>
    </row>
    <row r="1204" spans="1:1">
      <c r="A1204" t="s">
        <v>14020</v>
      </c>
    </row>
    <row r="1205" spans="1:1">
      <c r="A1205" t="s">
        <v>14021</v>
      </c>
    </row>
    <row r="1206" spans="1:1">
      <c r="A1206" t="s">
        <v>14022</v>
      </c>
    </row>
    <row r="1207" spans="1:1">
      <c r="A1207" t="s">
        <v>14023</v>
      </c>
    </row>
    <row r="1208" spans="1:1">
      <c r="A1208" t="s">
        <v>14024</v>
      </c>
    </row>
    <row r="1209" spans="1:1">
      <c r="A1209" t="s">
        <v>14025</v>
      </c>
    </row>
    <row r="1210" spans="1:1">
      <c r="A1210" t="s">
        <v>14026</v>
      </c>
    </row>
    <row r="1211" spans="1:1">
      <c r="A1211" t="s">
        <v>14027</v>
      </c>
    </row>
    <row r="1212" spans="1:1">
      <c r="A1212" t="s">
        <v>14028</v>
      </c>
    </row>
    <row r="1213" spans="1:1">
      <c r="A1213" t="s">
        <v>14029</v>
      </c>
    </row>
    <row r="1214" spans="1:1">
      <c r="A1214" t="s">
        <v>14030</v>
      </c>
    </row>
    <row r="1215" spans="1:1">
      <c r="A1215" t="s">
        <v>14031</v>
      </c>
    </row>
    <row r="1216" spans="1:1">
      <c r="A1216" t="s">
        <v>14032</v>
      </c>
    </row>
    <row r="1217" spans="1:1">
      <c r="A1217" t="s">
        <v>14033</v>
      </c>
    </row>
    <row r="1218" spans="1:1">
      <c r="A1218" t="s">
        <v>14034</v>
      </c>
    </row>
    <row r="1219" spans="1:1">
      <c r="A1219" t="s">
        <v>14035</v>
      </c>
    </row>
    <row r="1220" spans="1:1">
      <c r="A1220" t="s">
        <v>14036</v>
      </c>
    </row>
    <row r="1221" spans="1:1">
      <c r="A1221" t="s">
        <v>14037</v>
      </c>
    </row>
    <row r="1222" spans="1:1">
      <c r="A1222" t="s">
        <v>14038</v>
      </c>
    </row>
    <row r="1223" spans="1:1">
      <c r="A1223" t="s">
        <v>14039</v>
      </c>
    </row>
    <row r="1224" spans="1:1">
      <c r="A1224" t="s">
        <v>14040</v>
      </c>
    </row>
    <row r="1225" spans="1:1">
      <c r="A1225" t="s">
        <v>14041</v>
      </c>
    </row>
    <row r="1226" spans="1:1">
      <c r="A1226" t="s">
        <v>14042</v>
      </c>
    </row>
    <row r="1227" spans="1:1">
      <c r="A1227" t="s">
        <v>14043</v>
      </c>
    </row>
    <row r="1228" spans="1:1">
      <c r="A1228" t="s">
        <v>14044</v>
      </c>
    </row>
    <row r="1229" spans="1:1">
      <c r="A1229" t="s">
        <v>14045</v>
      </c>
    </row>
    <row r="1230" spans="1:1">
      <c r="A1230" t="s">
        <v>14046</v>
      </c>
    </row>
    <row r="1231" spans="1:1">
      <c r="A1231" t="s">
        <v>14047</v>
      </c>
    </row>
    <row r="1232" spans="1:1">
      <c r="A1232" t="s">
        <v>14048</v>
      </c>
    </row>
    <row r="1233" spans="1:1">
      <c r="A1233" t="s">
        <v>14049</v>
      </c>
    </row>
    <row r="1234" spans="1:1">
      <c r="A1234" t="s">
        <v>14050</v>
      </c>
    </row>
    <row r="1235" spans="1:1">
      <c r="A1235" t="s">
        <v>14051</v>
      </c>
    </row>
    <row r="1236" spans="1:1">
      <c r="A1236" t="s">
        <v>14052</v>
      </c>
    </row>
    <row r="1237" spans="1:1">
      <c r="A1237" t="s">
        <v>14053</v>
      </c>
    </row>
    <row r="1238" spans="1:1">
      <c r="A1238" t="s">
        <v>14054</v>
      </c>
    </row>
    <row r="1239" spans="1:1">
      <c r="A1239" t="s">
        <v>14055</v>
      </c>
    </row>
    <row r="1240" spans="1:1">
      <c r="A1240" t="s">
        <v>14056</v>
      </c>
    </row>
    <row r="1241" spans="1:1">
      <c r="A1241" t="s">
        <v>14057</v>
      </c>
    </row>
    <row r="1242" spans="1:1">
      <c r="A1242" t="s">
        <v>14058</v>
      </c>
    </row>
    <row r="1243" spans="1:1">
      <c r="A1243" t="s">
        <v>14059</v>
      </c>
    </row>
    <row r="1244" spans="1:1">
      <c r="A1244" t="s">
        <v>14060</v>
      </c>
    </row>
    <row r="1245" spans="1:1">
      <c r="A1245" t="s">
        <v>14061</v>
      </c>
    </row>
    <row r="1246" spans="1:1">
      <c r="A1246" t="s">
        <v>14062</v>
      </c>
    </row>
    <row r="1247" spans="1:1">
      <c r="A1247" t="s">
        <v>14063</v>
      </c>
    </row>
    <row r="1248" spans="1:1">
      <c r="A1248" t="s">
        <v>14064</v>
      </c>
    </row>
    <row r="1249" spans="1:1">
      <c r="A1249" t="s">
        <v>14065</v>
      </c>
    </row>
    <row r="1250" spans="1:1">
      <c r="A1250" t="s">
        <v>14066</v>
      </c>
    </row>
    <row r="1251" spans="1:1">
      <c r="A1251" t="s">
        <v>14067</v>
      </c>
    </row>
    <row r="1252" spans="1:1">
      <c r="A1252" t="s">
        <v>14068</v>
      </c>
    </row>
    <row r="1253" spans="1:1">
      <c r="A1253" t="s">
        <v>14069</v>
      </c>
    </row>
    <row r="1254" spans="1:1">
      <c r="A1254" t="s">
        <v>14070</v>
      </c>
    </row>
    <row r="1255" spans="1:1">
      <c r="A1255" t="s">
        <v>14071</v>
      </c>
    </row>
    <row r="1256" spans="1:1">
      <c r="A1256" t="s">
        <v>14072</v>
      </c>
    </row>
    <row r="1257" spans="1:1">
      <c r="A1257" t="s">
        <v>14073</v>
      </c>
    </row>
    <row r="1258" spans="1:1">
      <c r="A1258" t="s">
        <v>14074</v>
      </c>
    </row>
    <row r="1259" spans="1:1">
      <c r="A1259" t="s">
        <v>14075</v>
      </c>
    </row>
    <row r="1260" spans="1:1">
      <c r="A1260" t="s">
        <v>14076</v>
      </c>
    </row>
    <row r="1261" spans="1:1">
      <c r="A1261" t="s">
        <v>14077</v>
      </c>
    </row>
    <row r="1262" spans="1:1">
      <c r="A1262" t="s">
        <v>14078</v>
      </c>
    </row>
    <row r="1263" spans="1:1">
      <c r="A1263" t="s">
        <v>14079</v>
      </c>
    </row>
    <row r="1264" spans="1:1">
      <c r="A1264" t="s">
        <v>14080</v>
      </c>
    </row>
    <row r="1265" spans="1:1">
      <c r="A1265" t="s">
        <v>14081</v>
      </c>
    </row>
    <row r="1266" spans="1:1">
      <c r="A1266" t="s">
        <v>14082</v>
      </c>
    </row>
    <row r="1267" spans="1:1">
      <c r="A1267" t="s">
        <v>14083</v>
      </c>
    </row>
    <row r="1268" spans="1:1">
      <c r="A1268" t="s">
        <v>14084</v>
      </c>
    </row>
    <row r="1269" spans="1:1">
      <c r="A1269" t="s">
        <v>14085</v>
      </c>
    </row>
    <row r="1270" spans="1:1">
      <c r="A1270" t="s">
        <v>14086</v>
      </c>
    </row>
    <row r="1271" spans="1:1">
      <c r="A1271" t="s">
        <v>14087</v>
      </c>
    </row>
    <row r="1272" spans="1:1">
      <c r="A1272" t="s">
        <v>14088</v>
      </c>
    </row>
    <row r="1273" spans="1:1">
      <c r="A1273" t="s">
        <v>14089</v>
      </c>
    </row>
    <row r="1274" spans="1:1">
      <c r="A1274" t="s">
        <v>14090</v>
      </c>
    </row>
    <row r="1275" spans="1:1">
      <c r="A1275" t="s">
        <v>14091</v>
      </c>
    </row>
    <row r="1276" spans="1:1">
      <c r="A1276" t="s">
        <v>14092</v>
      </c>
    </row>
    <row r="1277" spans="1:1">
      <c r="A1277" t="s">
        <v>14093</v>
      </c>
    </row>
    <row r="1278" spans="1:1">
      <c r="A1278" t="s">
        <v>14094</v>
      </c>
    </row>
    <row r="1279" spans="1:1">
      <c r="A1279" t="s">
        <v>14095</v>
      </c>
    </row>
    <row r="1280" spans="1:1">
      <c r="A1280" t="s">
        <v>14096</v>
      </c>
    </row>
    <row r="1281" spans="1:1">
      <c r="A1281" t="s">
        <v>14097</v>
      </c>
    </row>
    <row r="1282" spans="1:1">
      <c r="A1282" t="s">
        <v>14098</v>
      </c>
    </row>
    <row r="1283" spans="1:1">
      <c r="A1283" t="s">
        <v>14099</v>
      </c>
    </row>
    <row r="1284" spans="1:1">
      <c r="A1284" t="s">
        <v>14100</v>
      </c>
    </row>
    <row r="1285" spans="1:1">
      <c r="A1285" t="s">
        <v>14101</v>
      </c>
    </row>
    <row r="1286" spans="1:1">
      <c r="A1286" t="s">
        <v>14102</v>
      </c>
    </row>
    <row r="1287" spans="1:1">
      <c r="A1287" t="s">
        <v>14103</v>
      </c>
    </row>
    <row r="1288" spans="1:1">
      <c r="A1288" t="s">
        <v>14104</v>
      </c>
    </row>
    <row r="1289" spans="1:1">
      <c r="A1289" t="s">
        <v>14105</v>
      </c>
    </row>
    <row r="1290" spans="1:1">
      <c r="A1290" t="s">
        <v>14106</v>
      </c>
    </row>
    <row r="1291" spans="1:1">
      <c r="A1291" t="s">
        <v>14107</v>
      </c>
    </row>
    <row r="1292" spans="1:1">
      <c r="A1292" t="s">
        <v>14108</v>
      </c>
    </row>
    <row r="1293" spans="1:1">
      <c r="A1293" t="s">
        <v>14109</v>
      </c>
    </row>
    <row r="1294" spans="1:1">
      <c r="A1294" t="s">
        <v>14110</v>
      </c>
    </row>
    <row r="1295" spans="1:1">
      <c r="A1295" t="s">
        <v>14111</v>
      </c>
    </row>
    <row r="1296" spans="1:1">
      <c r="A1296" t="s">
        <v>14112</v>
      </c>
    </row>
    <row r="1297" spans="1:1">
      <c r="A1297" t="s">
        <v>14113</v>
      </c>
    </row>
    <row r="1298" spans="1:1">
      <c r="A1298" t="s">
        <v>14114</v>
      </c>
    </row>
    <row r="1299" spans="1:1">
      <c r="A1299" t="s">
        <v>14115</v>
      </c>
    </row>
    <row r="1300" spans="1:1">
      <c r="A1300" t="s">
        <v>14116</v>
      </c>
    </row>
    <row r="1301" spans="1:1">
      <c r="A1301" t="s">
        <v>14117</v>
      </c>
    </row>
    <row r="1302" spans="1:1">
      <c r="A1302" t="s">
        <v>14118</v>
      </c>
    </row>
    <row r="1303" spans="1:1">
      <c r="A1303" t="s">
        <v>14119</v>
      </c>
    </row>
    <row r="1304" spans="1:1">
      <c r="A1304" t="s">
        <v>14120</v>
      </c>
    </row>
    <row r="1305" spans="1:1">
      <c r="A1305" t="s">
        <v>14121</v>
      </c>
    </row>
    <row r="1306" spans="1:1">
      <c r="A1306" t="s">
        <v>14122</v>
      </c>
    </row>
    <row r="1307" spans="1:1">
      <c r="A1307" t="s">
        <v>14123</v>
      </c>
    </row>
    <row r="1308" spans="1:1">
      <c r="A1308" t="s">
        <v>14124</v>
      </c>
    </row>
    <row r="1309" spans="1:1">
      <c r="A1309" t="s">
        <v>14125</v>
      </c>
    </row>
    <row r="1310" spans="1:1">
      <c r="A1310" t="s">
        <v>14126</v>
      </c>
    </row>
    <row r="1311" spans="1:1">
      <c r="A1311" t="s">
        <v>14127</v>
      </c>
    </row>
    <row r="1312" spans="1:1">
      <c r="A1312" t="s">
        <v>14128</v>
      </c>
    </row>
    <row r="1313" spans="1:1">
      <c r="A1313" t="s">
        <v>14129</v>
      </c>
    </row>
    <row r="1314" spans="1:1">
      <c r="A1314" t="s">
        <v>14130</v>
      </c>
    </row>
    <row r="1315" spans="1:1">
      <c r="A1315" t="s">
        <v>14131</v>
      </c>
    </row>
    <row r="1316" spans="1:1">
      <c r="A1316" t="s">
        <v>14132</v>
      </c>
    </row>
    <row r="1317" spans="1:1">
      <c r="A1317" t="s">
        <v>14133</v>
      </c>
    </row>
    <row r="1318" spans="1:1">
      <c r="A1318" t="s">
        <v>14134</v>
      </c>
    </row>
    <row r="1319" spans="1:1">
      <c r="A1319" t="s">
        <v>14135</v>
      </c>
    </row>
    <row r="1320" spans="1:1">
      <c r="A1320" t="s">
        <v>14136</v>
      </c>
    </row>
    <row r="1321" spans="1:1">
      <c r="A1321" t="s">
        <v>14137</v>
      </c>
    </row>
    <row r="1322" spans="1:1">
      <c r="A1322" t="s">
        <v>14138</v>
      </c>
    </row>
    <row r="1323" spans="1:1">
      <c r="A1323" t="s">
        <v>14139</v>
      </c>
    </row>
    <row r="1324" spans="1:1">
      <c r="A1324" t="s">
        <v>14140</v>
      </c>
    </row>
    <row r="1325" spans="1:1">
      <c r="A1325" t="s">
        <v>14141</v>
      </c>
    </row>
    <row r="1326" spans="1:1">
      <c r="A1326" t="s">
        <v>14142</v>
      </c>
    </row>
    <row r="1327" spans="1:1">
      <c r="A1327" t="s">
        <v>14143</v>
      </c>
    </row>
    <row r="1328" spans="1:1">
      <c r="A1328" t="s">
        <v>14144</v>
      </c>
    </row>
    <row r="1329" spans="1:1">
      <c r="A1329" t="s">
        <v>14145</v>
      </c>
    </row>
    <row r="1330" spans="1:1">
      <c r="A1330" t="s">
        <v>14146</v>
      </c>
    </row>
    <row r="1331" spans="1:1">
      <c r="A1331" t="s">
        <v>14147</v>
      </c>
    </row>
    <row r="1332" spans="1:1">
      <c r="A1332" t="s">
        <v>14148</v>
      </c>
    </row>
    <row r="1333" spans="1:1">
      <c r="A1333" t="s">
        <v>14149</v>
      </c>
    </row>
    <row r="1334" spans="1:1">
      <c r="A1334" t="s">
        <v>14150</v>
      </c>
    </row>
    <row r="1335" spans="1:1">
      <c r="A1335" t="s">
        <v>14151</v>
      </c>
    </row>
    <row r="1336" spans="1:1">
      <c r="A1336" t="s">
        <v>14152</v>
      </c>
    </row>
    <row r="1337" spans="1:1">
      <c r="A1337" t="s">
        <v>14153</v>
      </c>
    </row>
    <row r="1338" spans="1:1">
      <c r="A1338" t="s">
        <v>14154</v>
      </c>
    </row>
    <row r="1339" spans="1:1">
      <c r="A1339" t="s">
        <v>14155</v>
      </c>
    </row>
    <row r="1340" spans="1:1">
      <c r="A1340" t="s">
        <v>14156</v>
      </c>
    </row>
    <row r="1341" spans="1:1">
      <c r="A1341" t="s">
        <v>14157</v>
      </c>
    </row>
    <row r="1342" spans="1:1">
      <c r="A1342" t="s">
        <v>14158</v>
      </c>
    </row>
    <row r="1343" spans="1:1">
      <c r="A1343" t="s">
        <v>14159</v>
      </c>
    </row>
    <row r="1344" spans="1:1">
      <c r="A1344" t="s">
        <v>14160</v>
      </c>
    </row>
    <row r="1345" spans="1:1">
      <c r="A1345" t="s">
        <v>14161</v>
      </c>
    </row>
    <row r="1346" spans="1:1">
      <c r="A1346" t="s">
        <v>14162</v>
      </c>
    </row>
    <row r="1347" spans="1:1">
      <c r="A1347" t="s">
        <v>14163</v>
      </c>
    </row>
    <row r="1348" spans="1:1">
      <c r="A1348" t="s">
        <v>14164</v>
      </c>
    </row>
    <row r="1349" spans="1:1">
      <c r="A1349" t="s">
        <v>14165</v>
      </c>
    </row>
    <row r="1350" spans="1:1">
      <c r="A1350" t="s">
        <v>14166</v>
      </c>
    </row>
    <row r="1351" spans="1:1">
      <c r="A1351" t="s">
        <v>14167</v>
      </c>
    </row>
    <row r="1352" spans="1:1">
      <c r="A1352" t="s">
        <v>14168</v>
      </c>
    </row>
    <row r="1353" spans="1:1">
      <c r="A1353" t="s">
        <v>14169</v>
      </c>
    </row>
    <row r="1354" spans="1:1">
      <c r="A1354" t="s">
        <v>14170</v>
      </c>
    </row>
    <row r="1355" spans="1:1">
      <c r="A1355" t="s">
        <v>14171</v>
      </c>
    </row>
    <row r="1356" spans="1:1">
      <c r="A1356" t="s">
        <v>14172</v>
      </c>
    </row>
    <row r="1357" spans="1:1">
      <c r="A1357" t="s">
        <v>14173</v>
      </c>
    </row>
    <row r="1358" spans="1:1">
      <c r="A1358" t="s">
        <v>14174</v>
      </c>
    </row>
    <row r="1359" spans="1:1">
      <c r="A1359" t="s">
        <v>14175</v>
      </c>
    </row>
    <row r="1360" spans="1:1">
      <c r="A1360" t="s">
        <v>14176</v>
      </c>
    </row>
    <row r="1361" spans="1:1">
      <c r="A1361" t="s">
        <v>14177</v>
      </c>
    </row>
    <row r="1362" spans="1:1">
      <c r="A1362" t="s">
        <v>14178</v>
      </c>
    </row>
    <row r="1363" spans="1:1">
      <c r="A1363" t="s">
        <v>14179</v>
      </c>
    </row>
    <row r="1364" spans="1:1">
      <c r="A1364" t="s">
        <v>14180</v>
      </c>
    </row>
    <row r="1365" spans="1:1">
      <c r="A1365" t="s">
        <v>14181</v>
      </c>
    </row>
    <row r="1366" spans="1:1">
      <c r="A1366" t="s">
        <v>14182</v>
      </c>
    </row>
    <row r="1367" spans="1:1">
      <c r="A1367" t="s">
        <v>14183</v>
      </c>
    </row>
    <row r="1368" spans="1:1">
      <c r="A1368" t="s">
        <v>14184</v>
      </c>
    </row>
    <row r="1369" spans="1:1">
      <c r="A1369" t="s">
        <v>14185</v>
      </c>
    </row>
    <row r="1370" spans="1:1">
      <c r="A1370" t="s">
        <v>14186</v>
      </c>
    </row>
    <row r="1371" spans="1:1">
      <c r="A1371" t="s">
        <v>14187</v>
      </c>
    </row>
    <row r="1372" spans="1:1">
      <c r="A1372" t="s">
        <v>14188</v>
      </c>
    </row>
    <row r="1373" spans="1:1">
      <c r="A1373" t="s">
        <v>14189</v>
      </c>
    </row>
    <row r="1374" spans="1:1">
      <c r="A1374" t="s">
        <v>14190</v>
      </c>
    </row>
    <row r="1375" spans="1:1">
      <c r="A1375" t="s">
        <v>14191</v>
      </c>
    </row>
    <row r="1376" spans="1:1">
      <c r="A1376" t="s">
        <v>14192</v>
      </c>
    </row>
    <row r="1377" spans="1:1">
      <c r="A1377" t="s">
        <v>14193</v>
      </c>
    </row>
    <row r="1378" spans="1:1">
      <c r="A1378" t="s">
        <v>14194</v>
      </c>
    </row>
    <row r="1379" spans="1:1">
      <c r="A1379" t="s">
        <v>14195</v>
      </c>
    </row>
    <row r="1380" spans="1:1">
      <c r="A1380" t="s">
        <v>14196</v>
      </c>
    </row>
    <row r="1381" spans="1:1">
      <c r="A1381" t="s">
        <v>14197</v>
      </c>
    </row>
    <row r="1382" spans="1:1">
      <c r="A1382" t="s">
        <v>14198</v>
      </c>
    </row>
    <row r="1383" spans="1:1">
      <c r="A1383" t="s">
        <v>14199</v>
      </c>
    </row>
    <row r="1384" spans="1:1">
      <c r="A1384" t="s">
        <v>14200</v>
      </c>
    </row>
    <row r="1385" spans="1:1">
      <c r="A1385" t="s">
        <v>14201</v>
      </c>
    </row>
    <row r="1386" spans="1:1">
      <c r="A1386" t="s">
        <v>14202</v>
      </c>
    </row>
    <row r="1387" spans="1:1">
      <c r="A1387" t="s">
        <v>14203</v>
      </c>
    </row>
    <row r="1388" spans="1:1">
      <c r="A1388" t="s">
        <v>14204</v>
      </c>
    </row>
    <row r="1389" spans="1:1">
      <c r="A1389" t="s">
        <v>14205</v>
      </c>
    </row>
    <row r="1390" spans="1:1">
      <c r="A1390" t="s">
        <v>14206</v>
      </c>
    </row>
    <row r="1391" spans="1:1">
      <c r="A1391" t="s">
        <v>14207</v>
      </c>
    </row>
    <row r="1392" spans="1:1">
      <c r="A1392" t="s">
        <v>14208</v>
      </c>
    </row>
    <row r="1393" spans="1:1">
      <c r="A1393" t="s">
        <v>14209</v>
      </c>
    </row>
    <row r="1394" spans="1:1">
      <c r="A1394" t="s">
        <v>14210</v>
      </c>
    </row>
    <row r="1395" spans="1:1">
      <c r="A1395" t="s">
        <v>14211</v>
      </c>
    </row>
    <row r="1396" spans="1:1">
      <c r="A1396" t="s">
        <v>14212</v>
      </c>
    </row>
    <row r="1397" spans="1:1">
      <c r="A1397" t="s">
        <v>14213</v>
      </c>
    </row>
    <row r="1398" spans="1:1">
      <c r="A1398" t="s">
        <v>14214</v>
      </c>
    </row>
    <row r="1399" spans="1:1">
      <c r="A1399" t="s">
        <v>14215</v>
      </c>
    </row>
    <row r="1400" spans="1:1">
      <c r="A1400" t="s">
        <v>14216</v>
      </c>
    </row>
    <row r="1401" spans="1:1">
      <c r="A1401" t="s">
        <v>14217</v>
      </c>
    </row>
    <row r="1402" spans="1:1">
      <c r="A1402" t="s">
        <v>14218</v>
      </c>
    </row>
    <row r="1403" spans="1:1">
      <c r="A1403" t="s">
        <v>14219</v>
      </c>
    </row>
    <row r="1404" spans="1:1">
      <c r="A1404" t="s">
        <v>14220</v>
      </c>
    </row>
    <row r="1405" spans="1:1">
      <c r="A1405" t="s">
        <v>14221</v>
      </c>
    </row>
    <row r="1406" spans="1:1">
      <c r="A1406" t="s">
        <v>14222</v>
      </c>
    </row>
    <row r="1407" spans="1:1">
      <c r="A1407" t="s">
        <v>14223</v>
      </c>
    </row>
    <row r="1408" spans="1:1">
      <c r="A1408" t="s">
        <v>14224</v>
      </c>
    </row>
    <row r="1409" spans="1:1">
      <c r="A1409" t="s">
        <v>14225</v>
      </c>
    </row>
    <row r="1410" spans="1:1">
      <c r="A1410" t="s">
        <v>14226</v>
      </c>
    </row>
    <row r="1411" spans="1:1">
      <c r="A1411" t="s">
        <v>14227</v>
      </c>
    </row>
    <row r="1412" spans="1:1">
      <c r="A1412" t="s">
        <v>14228</v>
      </c>
    </row>
    <row r="1413" spans="1:1">
      <c r="A1413" t="s">
        <v>14229</v>
      </c>
    </row>
    <row r="1414" spans="1:1">
      <c r="A1414" t="s">
        <v>14230</v>
      </c>
    </row>
    <row r="1415" spans="1:1">
      <c r="A1415" t="s">
        <v>14231</v>
      </c>
    </row>
    <row r="1416" spans="1:1">
      <c r="A1416" t="s">
        <v>14232</v>
      </c>
    </row>
    <row r="1417" spans="1:1">
      <c r="A1417" t="s">
        <v>14233</v>
      </c>
    </row>
    <row r="1418" spans="1:1">
      <c r="A1418" t="s">
        <v>14234</v>
      </c>
    </row>
    <row r="1419" spans="1:1">
      <c r="A1419" t="s">
        <v>14235</v>
      </c>
    </row>
    <row r="1420" spans="1:1">
      <c r="A1420" t="s">
        <v>14236</v>
      </c>
    </row>
    <row r="1421" spans="1:1">
      <c r="A1421" t="s">
        <v>14237</v>
      </c>
    </row>
    <row r="1422" spans="1:1">
      <c r="A1422" t="s">
        <v>14238</v>
      </c>
    </row>
    <row r="1423" spans="1:1">
      <c r="A1423" t="s">
        <v>14239</v>
      </c>
    </row>
    <row r="1424" spans="1:1">
      <c r="A1424" t="s">
        <v>14240</v>
      </c>
    </row>
    <row r="1425" spans="1:1">
      <c r="A1425" t="s">
        <v>14241</v>
      </c>
    </row>
    <row r="1426" spans="1:1">
      <c r="A1426" t="s">
        <v>14242</v>
      </c>
    </row>
    <row r="1427" spans="1:1">
      <c r="A1427" t="s">
        <v>14243</v>
      </c>
    </row>
    <row r="1428" spans="1:1">
      <c r="A1428" t="s">
        <v>14244</v>
      </c>
    </row>
    <row r="1429" spans="1:1">
      <c r="A1429" t="s">
        <v>14245</v>
      </c>
    </row>
    <row r="1430" spans="1:1">
      <c r="A1430" t="s">
        <v>14246</v>
      </c>
    </row>
    <row r="1431" spans="1:1">
      <c r="A1431" t="s">
        <v>14247</v>
      </c>
    </row>
    <row r="1432" spans="1:1">
      <c r="A1432" t="s">
        <v>14248</v>
      </c>
    </row>
    <row r="1433" spans="1:1">
      <c r="A1433" t="s">
        <v>14249</v>
      </c>
    </row>
    <row r="1434" spans="1:1">
      <c r="A1434" t="s">
        <v>14250</v>
      </c>
    </row>
    <row r="1435" spans="1:1">
      <c r="A1435" t="s">
        <v>14251</v>
      </c>
    </row>
    <row r="1436" spans="1:1">
      <c r="A1436" t="s">
        <v>14252</v>
      </c>
    </row>
    <row r="1437" spans="1:1">
      <c r="A1437" t="s">
        <v>14253</v>
      </c>
    </row>
    <row r="1438" spans="1:1">
      <c r="A1438" t="s">
        <v>14254</v>
      </c>
    </row>
    <row r="1439" spans="1:1">
      <c r="A1439" t="s">
        <v>14255</v>
      </c>
    </row>
    <row r="1440" spans="1:1">
      <c r="A1440" t="s">
        <v>14256</v>
      </c>
    </row>
    <row r="1441" spans="1:1">
      <c r="A1441" t="s">
        <v>14257</v>
      </c>
    </row>
    <row r="1442" spans="1:1">
      <c r="A1442" t="s">
        <v>14258</v>
      </c>
    </row>
    <row r="1443" spans="1:1">
      <c r="A1443" t="s">
        <v>14259</v>
      </c>
    </row>
    <row r="1444" spans="1:1">
      <c r="A1444" t="s">
        <v>14260</v>
      </c>
    </row>
    <row r="1445" spans="1:1">
      <c r="A1445" t="s">
        <v>14261</v>
      </c>
    </row>
    <row r="1446" spans="1:1">
      <c r="A1446" t="s">
        <v>14262</v>
      </c>
    </row>
    <row r="1447" spans="1:1">
      <c r="A1447" t="s">
        <v>14263</v>
      </c>
    </row>
    <row r="1448" spans="1:1">
      <c r="A1448" t="s">
        <v>14264</v>
      </c>
    </row>
    <row r="1449" spans="1:1">
      <c r="A1449" t="s">
        <v>14265</v>
      </c>
    </row>
    <row r="1450" spans="1:1">
      <c r="A1450" t="s">
        <v>14266</v>
      </c>
    </row>
    <row r="1451" spans="1:1">
      <c r="A1451" t="s">
        <v>14267</v>
      </c>
    </row>
    <row r="1452" spans="1:1">
      <c r="A1452" t="s">
        <v>14268</v>
      </c>
    </row>
    <row r="1453" spans="1:1">
      <c r="A1453" t="s">
        <v>14269</v>
      </c>
    </row>
    <row r="1454" spans="1:1">
      <c r="A1454" t="s">
        <v>14270</v>
      </c>
    </row>
    <row r="1455" spans="1:1">
      <c r="A1455" t="s">
        <v>14271</v>
      </c>
    </row>
    <row r="1456" spans="1:1">
      <c r="A1456" t="s">
        <v>14272</v>
      </c>
    </row>
    <row r="1457" spans="1:1">
      <c r="A1457" t="s">
        <v>14273</v>
      </c>
    </row>
    <row r="1458" spans="1:1">
      <c r="A1458" t="s">
        <v>14274</v>
      </c>
    </row>
    <row r="1459" spans="1:1">
      <c r="A1459" t="s">
        <v>14275</v>
      </c>
    </row>
    <row r="1460" spans="1:1">
      <c r="A1460" t="s">
        <v>14276</v>
      </c>
    </row>
    <row r="1461" spans="1:1">
      <c r="A1461" t="s">
        <v>14277</v>
      </c>
    </row>
    <row r="1462" spans="1:1">
      <c r="A1462" t="s">
        <v>14278</v>
      </c>
    </row>
    <row r="1463" spans="1:1">
      <c r="A1463" t="s">
        <v>14279</v>
      </c>
    </row>
    <row r="1464" spans="1:1">
      <c r="A1464" t="s">
        <v>14280</v>
      </c>
    </row>
    <row r="1465" spans="1:1">
      <c r="A1465" t="s">
        <v>14281</v>
      </c>
    </row>
    <row r="1466" spans="1:1">
      <c r="A1466" t="s">
        <v>14282</v>
      </c>
    </row>
    <row r="1467" spans="1:1">
      <c r="A1467" t="s">
        <v>14283</v>
      </c>
    </row>
    <row r="1468" spans="1:1">
      <c r="A1468" t="s">
        <v>14284</v>
      </c>
    </row>
    <row r="1469" spans="1:1">
      <c r="A1469" t="s">
        <v>14285</v>
      </c>
    </row>
    <row r="1470" spans="1:1">
      <c r="A1470" t="s">
        <v>14286</v>
      </c>
    </row>
    <row r="1471" spans="1:1">
      <c r="A1471" t="s">
        <v>14287</v>
      </c>
    </row>
    <row r="1472" spans="1:1">
      <c r="A1472" t="s">
        <v>14288</v>
      </c>
    </row>
    <row r="1473" spans="1:1">
      <c r="A1473" t="s">
        <v>14289</v>
      </c>
    </row>
    <row r="1474" spans="1:1">
      <c r="A1474" t="s">
        <v>14290</v>
      </c>
    </row>
    <row r="1475" spans="1:1">
      <c r="A1475" t="s">
        <v>14291</v>
      </c>
    </row>
    <row r="1476" spans="1:1">
      <c r="A1476" t="s">
        <v>14292</v>
      </c>
    </row>
    <row r="1477" spans="1:1">
      <c r="A1477" t="s">
        <v>14293</v>
      </c>
    </row>
    <row r="1478" spans="1:1">
      <c r="A1478" t="s">
        <v>14294</v>
      </c>
    </row>
    <row r="1479" spans="1:1">
      <c r="A1479" t="s">
        <v>14295</v>
      </c>
    </row>
    <row r="1480" spans="1:1">
      <c r="A1480" t="s">
        <v>14296</v>
      </c>
    </row>
    <row r="1481" spans="1:1">
      <c r="A1481" t="s">
        <v>14297</v>
      </c>
    </row>
    <row r="1482" spans="1:1">
      <c r="A1482" t="s">
        <v>14298</v>
      </c>
    </row>
    <row r="1483" spans="1:1">
      <c r="A1483" t="s">
        <v>14299</v>
      </c>
    </row>
    <row r="1484" spans="1:1">
      <c r="A1484" t="s">
        <v>14300</v>
      </c>
    </row>
    <row r="1485" spans="1:1">
      <c r="A1485" t="s">
        <v>14301</v>
      </c>
    </row>
    <row r="1486" spans="1:1">
      <c r="A1486" t="s">
        <v>14302</v>
      </c>
    </row>
    <row r="1487" spans="1:1">
      <c r="A1487" t="s">
        <v>14303</v>
      </c>
    </row>
    <row r="1488" spans="1:1">
      <c r="A1488" t="s">
        <v>14304</v>
      </c>
    </row>
    <row r="1489" spans="1:1">
      <c r="A1489" t="s">
        <v>14305</v>
      </c>
    </row>
    <row r="1490" spans="1:1">
      <c r="A1490" t="s">
        <v>14306</v>
      </c>
    </row>
    <row r="1491" spans="1:1">
      <c r="A1491" t="s">
        <v>14307</v>
      </c>
    </row>
    <row r="1492" spans="1:1">
      <c r="A1492" t="s">
        <v>14308</v>
      </c>
    </row>
    <row r="1493" spans="1:1">
      <c r="A1493" t="s">
        <v>14309</v>
      </c>
    </row>
    <row r="1494" spans="1:1">
      <c r="A1494" t="s">
        <v>14310</v>
      </c>
    </row>
    <row r="1495" spans="1:1">
      <c r="A1495" t="s">
        <v>14311</v>
      </c>
    </row>
    <row r="1496" spans="1:1">
      <c r="A1496" t="s">
        <v>14312</v>
      </c>
    </row>
    <row r="1497" spans="1:1">
      <c r="A1497" t="s">
        <v>14313</v>
      </c>
    </row>
    <row r="1498" spans="1:1">
      <c r="A1498" t="s">
        <v>14314</v>
      </c>
    </row>
    <row r="1499" spans="1:1">
      <c r="A1499" t="s">
        <v>14315</v>
      </c>
    </row>
    <row r="1500" spans="1:1">
      <c r="A1500" t="s">
        <v>14316</v>
      </c>
    </row>
    <row r="1501" spans="1:1">
      <c r="A1501" t="s">
        <v>14317</v>
      </c>
    </row>
    <row r="1502" spans="1:1">
      <c r="A1502" t="s">
        <v>14318</v>
      </c>
    </row>
    <row r="1503" spans="1:1">
      <c r="A1503" t="s">
        <v>14319</v>
      </c>
    </row>
    <row r="1504" spans="1:1">
      <c r="A1504" t="s">
        <v>14320</v>
      </c>
    </row>
    <row r="1505" spans="1:1">
      <c r="A1505" t="s">
        <v>14321</v>
      </c>
    </row>
    <row r="1506" spans="1:1">
      <c r="A1506" t="s">
        <v>14322</v>
      </c>
    </row>
    <row r="1507" spans="1:1">
      <c r="A1507" t="s">
        <v>14323</v>
      </c>
    </row>
    <row r="1508" spans="1:1">
      <c r="A1508" t="s">
        <v>14324</v>
      </c>
    </row>
    <row r="1509" spans="1:1">
      <c r="A1509" t="s">
        <v>14325</v>
      </c>
    </row>
    <row r="1510" spans="1:1">
      <c r="A1510" t="s">
        <v>14326</v>
      </c>
    </row>
    <row r="1511" spans="1:1">
      <c r="A1511" t="s">
        <v>14327</v>
      </c>
    </row>
    <row r="1512" spans="1:1">
      <c r="A1512" t="s">
        <v>14328</v>
      </c>
    </row>
    <row r="1513" spans="1:1">
      <c r="A1513" t="s">
        <v>14329</v>
      </c>
    </row>
    <row r="1514" spans="1:1">
      <c r="A1514" t="s">
        <v>14330</v>
      </c>
    </row>
    <row r="1515" spans="1:1">
      <c r="A1515" t="s">
        <v>14331</v>
      </c>
    </row>
    <row r="1516" spans="1:1">
      <c r="A1516" t="s">
        <v>14332</v>
      </c>
    </row>
    <row r="1517" spans="1:1">
      <c r="A1517" t="s">
        <v>14333</v>
      </c>
    </row>
    <row r="1518" spans="1:1">
      <c r="A1518" t="s">
        <v>14334</v>
      </c>
    </row>
    <row r="1519" spans="1:1">
      <c r="A1519" t="s">
        <v>14335</v>
      </c>
    </row>
    <row r="1520" spans="1:1">
      <c r="A1520" t="s">
        <v>14336</v>
      </c>
    </row>
    <row r="1521" spans="1:1">
      <c r="A1521" t="s">
        <v>14337</v>
      </c>
    </row>
    <row r="1522" spans="1:1">
      <c r="A1522" t="s">
        <v>14338</v>
      </c>
    </row>
    <row r="1523" spans="1:1">
      <c r="A1523" t="s">
        <v>14339</v>
      </c>
    </row>
    <row r="1524" spans="1:1">
      <c r="A1524" t="s">
        <v>14340</v>
      </c>
    </row>
    <row r="1525" spans="1:1">
      <c r="A1525" t="s">
        <v>14341</v>
      </c>
    </row>
    <row r="1526" spans="1:1">
      <c r="A1526" t="s">
        <v>14342</v>
      </c>
    </row>
    <row r="1527" spans="1:1">
      <c r="A1527" t="s">
        <v>14343</v>
      </c>
    </row>
    <row r="1528" spans="1:1">
      <c r="A1528" t="s">
        <v>14344</v>
      </c>
    </row>
    <row r="1529" spans="1:1">
      <c r="A1529" t="s">
        <v>14345</v>
      </c>
    </row>
    <row r="1530" spans="1:1">
      <c r="A1530" t="s">
        <v>14346</v>
      </c>
    </row>
    <row r="1531" spans="1:1">
      <c r="A1531" t="s">
        <v>14347</v>
      </c>
    </row>
    <row r="1532" spans="1:1">
      <c r="A1532" t="s">
        <v>14348</v>
      </c>
    </row>
    <row r="1533" spans="1:1">
      <c r="A1533" t="s">
        <v>14349</v>
      </c>
    </row>
    <row r="1534" spans="1:1">
      <c r="A1534" t="s">
        <v>14350</v>
      </c>
    </row>
    <row r="1535" spans="1:1">
      <c r="A1535" t="s">
        <v>14351</v>
      </c>
    </row>
    <row r="1536" spans="1:1">
      <c r="A1536" t="s">
        <v>14352</v>
      </c>
    </row>
    <row r="1537" spans="1:1">
      <c r="A1537" t="s">
        <v>14353</v>
      </c>
    </row>
    <row r="1538" spans="1:1">
      <c r="A1538" t="s">
        <v>14354</v>
      </c>
    </row>
    <row r="1539" spans="1:1">
      <c r="A1539" t="s">
        <v>14355</v>
      </c>
    </row>
    <row r="1540" spans="1:1">
      <c r="A1540" t="s">
        <v>14356</v>
      </c>
    </row>
    <row r="1541" spans="1:1">
      <c r="A1541" t="s">
        <v>14357</v>
      </c>
    </row>
    <row r="1542" spans="1:1">
      <c r="A1542" t="s">
        <v>14358</v>
      </c>
    </row>
    <row r="1543" spans="1:1">
      <c r="A1543" t="s">
        <v>14359</v>
      </c>
    </row>
    <row r="1544" spans="1:1">
      <c r="A1544" t="s">
        <v>14360</v>
      </c>
    </row>
    <row r="1545" spans="1:1">
      <c r="A1545" t="s">
        <v>14361</v>
      </c>
    </row>
    <row r="1546" spans="1:1">
      <c r="A1546" t="s">
        <v>14362</v>
      </c>
    </row>
    <row r="1547" spans="1:1">
      <c r="A1547" t="s">
        <v>14363</v>
      </c>
    </row>
    <row r="1548" spans="1:1">
      <c r="A1548" t="s">
        <v>14364</v>
      </c>
    </row>
    <row r="1549" spans="1:1">
      <c r="A1549" t="s">
        <v>14365</v>
      </c>
    </row>
    <row r="1550" spans="1:1">
      <c r="A1550" t="s">
        <v>14366</v>
      </c>
    </row>
    <row r="1551" spans="1:1">
      <c r="A1551" t="s">
        <v>14367</v>
      </c>
    </row>
    <row r="1552" spans="1:1">
      <c r="A1552" t="s">
        <v>14368</v>
      </c>
    </row>
    <row r="1553" spans="1:1">
      <c r="A1553" t="s">
        <v>14369</v>
      </c>
    </row>
    <row r="1554" spans="1:1">
      <c r="A1554" t="s">
        <v>14370</v>
      </c>
    </row>
    <row r="1555" spans="1:1">
      <c r="A1555" t="s">
        <v>14371</v>
      </c>
    </row>
    <row r="1556" spans="1:1">
      <c r="A1556" t="s">
        <v>14372</v>
      </c>
    </row>
    <row r="1557" spans="1:1">
      <c r="A1557" t="s">
        <v>14373</v>
      </c>
    </row>
    <row r="1558" spans="1:1">
      <c r="A1558" t="s">
        <v>14374</v>
      </c>
    </row>
    <row r="1559" spans="1:1">
      <c r="A1559" t="s">
        <v>14375</v>
      </c>
    </row>
    <row r="1560" spans="1:1">
      <c r="A1560" t="s">
        <v>14376</v>
      </c>
    </row>
    <row r="1561" spans="1:1">
      <c r="A1561" t="s">
        <v>14377</v>
      </c>
    </row>
    <row r="1562" spans="1:1">
      <c r="A1562" t="s">
        <v>14378</v>
      </c>
    </row>
    <row r="1563" spans="1:1">
      <c r="A1563" t="s">
        <v>14379</v>
      </c>
    </row>
    <row r="1564" spans="1:1">
      <c r="A1564" t="s">
        <v>14380</v>
      </c>
    </row>
    <row r="1565" spans="1:1">
      <c r="A1565" t="s">
        <v>14381</v>
      </c>
    </row>
    <row r="1566" spans="1:1">
      <c r="A1566" t="s">
        <v>14382</v>
      </c>
    </row>
    <row r="1567" spans="1:1">
      <c r="A1567" t="s">
        <v>14383</v>
      </c>
    </row>
    <row r="1568" spans="1:1">
      <c r="A1568" t="s">
        <v>14384</v>
      </c>
    </row>
    <row r="1569" spans="1:1">
      <c r="A1569" t="s">
        <v>14385</v>
      </c>
    </row>
    <row r="1570" spans="1:1">
      <c r="A1570" t="s">
        <v>14386</v>
      </c>
    </row>
    <row r="1571" spans="1:1">
      <c r="A1571" t="s">
        <v>14387</v>
      </c>
    </row>
    <row r="1572" spans="1:1">
      <c r="A1572" t="s">
        <v>14388</v>
      </c>
    </row>
    <row r="1573" spans="1:1">
      <c r="A1573" t="s">
        <v>14389</v>
      </c>
    </row>
    <row r="1574" spans="1:1">
      <c r="A1574" t="s">
        <v>14390</v>
      </c>
    </row>
    <row r="1575" spans="1:1">
      <c r="A1575" t="s">
        <v>14391</v>
      </c>
    </row>
    <row r="1576" spans="1:1">
      <c r="A1576" t="s">
        <v>14392</v>
      </c>
    </row>
    <row r="1577" spans="1:1">
      <c r="A1577" t="s">
        <v>14393</v>
      </c>
    </row>
    <row r="1578" spans="1:1">
      <c r="A1578" t="s">
        <v>14394</v>
      </c>
    </row>
    <row r="1579" spans="1:1">
      <c r="A1579" t="s">
        <v>14395</v>
      </c>
    </row>
    <row r="1580" spans="1:1">
      <c r="A1580" t="s">
        <v>14396</v>
      </c>
    </row>
    <row r="1581" spans="1:1">
      <c r="A1581" t="s">
        <v>14397</v>
      </c>
    </row>
    <row r="1582" spans="1:1">
      <c r="A1582" t="s">
        <v>14398</v>
      </c>
    </row>
    <row r="1583" spans="1:1">
      <c r="A1583" t="s">
        <v>14399</v>
      </c>
    </row>
    <row r="1584" spans="1:1">
      <c r="A1584" t="s">
        <v>14400</v>
      </c>
    </row>
    <row r="1585" spans="1:1">
      <c r="A1585" t="s">
        <v>14401</v>
      </c>
    </row>
    <row r="1586" spans="1:1">
      <c r="A1586" t="s">
        <v>14402</v>
      </c>
    </row>
    <row r="1587" spans="1:1">
      <c r="A1587" t="s">
        <v>14403</v>
      </c>
    </row>
    <row r="1588" spans="1:1">
      <c r="A1588" t="s">
        <v>14404</v>
      </c>
    </row>
    <row r="1589" spans="1:1">
      <c r="A1589" t="s">
        <v>14405</v>
      </c>
    </row>
    <row r="1590" spans="1:1">
      <c r="A1590" t="s">
        <v>14406</v>
      </c>
    </row>
    <row r="1591" spans="1:1">
      <c r="A1591" t="s">
        <v>14407</v>
      </c>
    </row>
    <row r="1592" spans="1:1">
      <c r="A1592" t="s">
        <v>14408</v>
      </c>
    </row>
    <row r="1593" spans="1:1">
      <c r="A1593" t="s">
        <v>14409</v>
      </c>
    </row>
    <row r="1594" spans="1:1">
      <c r="A1594" t="s">
        <v>14410</v>
      </c>
    </row>
    <row r="1595" spans="1:1">
      <c r="A1595" t="s">
        <v>14411</v>
      </c>
    </row>
    <row r="1596" spans="1:1">
      <c r="A1596" t="s">
        <v>14412</v>
      </c>
    </row>
    <row r="1597" spans="1:1">
      <c r="A1597" t="s">
        <v>14413</v>
      </c>
    </row>
    <row r="1598" spans="1:1">
      <c r="A1598" t="s">
        <v>14414</v>
      </c>
    </row>
    <row r="1599" spans="1:1">
      <c r="A1599" t="s">
        <v>14415</v>
      </c>
    </row>
    <row r="1600" spans="1:1">
      <c r="A1600" t="s">
        <v>14416</v>
      </c>
    </row>
    <row r="1601" spans="1:1">
      <c r="A1601" t="s">
        <v>14417</v>
      </c>
    </row>
    <row r="1602" spans="1:1">
      <c r="A1602" t="s">
        <v>14418</v>
      </c>
    </row>
    <row r="1603" spans="1:1">
      <c r="A1603" t="s">
        <v>14419</v>
      </c>
    </row>
    <row r="1604" spans="1:1">
      <c r="A1604" t="s">
        <v>14420</v>
      </c>
    </row>
    <row r="1605" spans="1:1">
      <c r="A1605" t="s">
        <v>14421</v>
      </c>
    </row>
    <row r="1606" spans="1:1">
      <c r="A1606" t="s">
        <v>14422</v>
      </c>
    </row>
    <row r="1607" spans="1:1">
      <c r="A1607" t="s">
        <v>14423</v>
      </c>
    </row>
    <row r="1608" spans="1:1">
      <c r="A1608" t="s">
        <v>14424</v>
      </c>
    </row>
    <row r="1609" spans="1:1">
      <c r="A1609" t="s">
        <v>14425</v>
      </c>
    </row>
    <row r="1610" spans="1:1">
      <c r="A1610" t="s">
        <v>14426</v>
      </c>
    </row>
    <row r="1611" spans="1:1">
      <c r="A1611" t="s">
        <v>14427</v>
      </c>
    </row>
    <row r="1612" spans="1:1">
      <c r="A1612" t="s">
        <v>14428</v>
      </c>
    </row>
    <row r="1613" spans="1:1">
      <c r="A1613" t="s">
        <v>14429</v>
      </c>
    </row>
    <row r="1614" spans="1:1">
      <c r="A1614" t="s">
        <v>14430</v>
      </c>
    </row>
    <row r="1615" spans="1:1">
      <c r="A1615" t="s">
        <v>14431</v>
      </c>
    </row>
    <row r="1616" spans="1:1">
      <c r="A1616" t="s">
        <v>14432</v>
      </c>
    </row>
    <row r="1617" spans="1:1">
      <c r="A1617" t="s">
        <v>14433</v>
      </c>
    </row>
    <row r="1618" spans="1:1">
      <c r="A1618" t="s">
        <v>14434</v>
      </c>
    </row>
    <row r="1619" spans="1:1">
      <c r="A1619" t="s">
        <v>14435</v>
      </c>
    </row>
    <row r="1620" spans="1:1">
      <c r="A1620" t="s">
        <v>14436</v>
      </c>
    </row>
    <row r="1621" spans="1:1">
      <c r="A1621" t="s">
        <v>14437</v>
      </c>
    </row>
    <row r="1622" spans="1:1">
      <c r="A1622" t="s">
        <v>14438</v>
      </c>
    </row>
    <row r="1623" spans="1:1">
      <c r="A1623" t="s">
        <v>14439</v>
      </c>
    </row>
    <row r="1624" spans="1:1">
      <c r="A1624" t="s">
        <v>14440</v>
      </c>
    </row>
    <row r="1625" spans="1:1">
      <c r="A1625" t="s">
        <v>14441</v>
      </c>
    </row>
    <row r="1626" spans="1:1">
      <c r="A1626" t="s">
        <v>14442</v>
      </c>
    </row>
    <row r="1627" spans="1:1">
      <c r="A1627" t="s">
        <v>14443</v>
      </c>
    </row>
    <row r="1628" spans="1:1">
      <c r="A1628" t="s">
        <v>14444</v>
      </c>
    </row>
    <row r="1629" spans="1:1">
      <c r="A1629" t="s">
        <v>14445</v>
      </c>
    </row>
    <row r="1630" spans="1:1">
      <c r="A1630" t="s">
        <v>14446</v>
      </c>
    </row>
    <row r="1631" spans="1:1">
      <c r="A1631" t="s">
        <v>14447</v>
      </c>
    </row>
    <row r="1632" spans="1:1">
      <c r="A1632" t="s">
        <v>14448</v>
      </c>
    </row>
    <row r="1633" spans="1:1">
      <c r="A1633" t="s">
        <v>14449</v>
      </c>
    </row>
    <row r="1634" spans="1:1">
      <c r="A1634" t="s">
        <v>14450</v>
      </c>
    </row>
    <row r="1635" spans="1:1">
      <c r="A1635" t="s">
        <v>14451</v>
      </c>
    </row>
    <row r="1636" spans="1:1">
      <c r="A1636" t="s">
        <v>14452</v>
      </c>
    </row>
    <row r="1637" spans="1:1">
      <c r="A1637" t="s">
        <v>14453</v>
      </c>
    </row>
    <row r="1638" spans="1:1">
      <c r="A1638" t="s">
        <v>14454</v>
      </c>
    </row>
    <row r="1639" spans="1:1">
      <c r="A1639" t="s">
        <v>14455</v>
      </c>
    </row>
    <row r="1640" spans="1:1">
      <c r="A1640" t="s">
        <v>14456</v>
      </c>
    </row>
    <row r="1641" spans="1:1">
      <c r="A1641" t="s">
        <v>14457</v>
      </c>
    </row>
    <row r="1642" spans="1:1">
      <c r="A1642" t="s">
        <v>14458</v>
      </c>
    </row>
    <row r="1643" spans="1:1">
      <c r="A1643" t="s">
        <v>14459</v>
      </c>
    </row>
    <row r="1644" spans="1:1">
      <c r="A1644" t="s">
        <v>14460</v>
      </c>
    </row>
    <row r="1645" spans="1:1">
      <c r="A1645" t="s">
        <v>14461</v>
      </c>
    </row>
    <row r="1646" spans="1:1">
      <c r="A1646" t="s">
        <v>14462</v>
      </c>
    </row>
    <row r="1647" spans="1:1">
      <c r="A1647" t="s">
        <v>14463</v>
      </c>
    </row>
    <row r="1648" spans="1:1">
      <c r="A1648" t="s">
        <v>14464</v>
      </c>
    </row>
    <row r="1649" spans="1:1">
      <c r="A1649" t="s">
        <v>14465</v>
      </c>
    </row>
    <row r="1650" spans="1:1">
      <c r="A1650" t="s">
        <v>14466</v>
      </c>
    </row>
    <row r="1651" spans="1:1">
      <c r="A1651" t="s">
        <v>14467</v>
      </c>
    </row>
    <row r="1652" spans="1:1">
      <c r="A1652" t="s">
        <v>14468</v>
      </c>
    </row>
    <row r="1653" spans="1:1">
      <c r="A1653" t="s">
        <v>14469</v>
      </c>
    </row>
    <row r="1654" spans="1:1">
      <c r="A1654" t="s">
        <v>14470</v>
      </c>
    </row>
    <row r="1655" spans="1:1">
      <c r="A1655" t="s">
        <v>14471</v>
      </c>
    </row>
    <row r="1656" spans="1:1">
      <c r="A1656" t="s">
        <v>14472</v>
      </c>
    </row>
    <row r="1657" spans="1:1">
      <c r="A1657" t="s">
        <v>14473</v>
      </c>
    </row>
    <row r="1658" spans="1:1">
      <c r="A1658" t="s">
        <v>14474</v>
      </c>
    </row>
    <row r="1659" spans="1:1">
      <c r="A1659" t="s">
        <v>14475</v>
      </c>
    </row>
    <row r="1660" spans="1:1">
      <c r="A1660" t="s">
        <v>14476</v>
      </c>
    </row>
    <row r="1661" spans="1:1">
      <c r="A1661" t="s">
        <v>14477</v>
      </c>
    </row>
    <row r="1662" spans="1:1">
      <c r="A1662" t="s">
        <v>14478</v>
      </c>
    </row>
    <row r="1663" spans="1:1">
      <c r="A1663" t="s">
        <v>14479</v>
      </c>
    </row>
    <row r="1664" spans="1:1">
      <c r="A1664" t="s">
        <v>14480</v>
      </c>
    </row>
    <row r="1665" spans="1:1">
      <c r="A1665" t="s">
        <v>14481</v>
      </c>
    </row>
    <row r="1666" spans="1:1">
      <c r="A1666" t="s">
        <v>14482</v>
      </c>
    </row>
    <row r="1667" spans="1:1">
      <c r="A1667" t="s">
        <v>14483</v>
      </c>
    </row>
    <row r="1668" spans="1:1">
      <c r="A1668" t="s">
        <v>14484</v>
      </c>
    </row>
    <row r="1669" spans="1:1">
      <c r="A1669" t="s">
        <v>14485</v>
      </c>
    </row>
    <row r="1670" spans="1:1">
      <c r="A1670" t="s">
        <v>14486</v>
      </c>
    </row>
    <row r="1671" spans="1:1">
      <c r="A1671" t="s">
        <v>14487</v>
      </c>
    </row>
    <row r="1672" spans="1:1">
      <c r="A1672" t="s">
        <v>14488</v>
      </c>
    </row>
    <row r="1673" spans="1:1">
      <c r="A1673" t="s">
        <v>14489</v>
      </c>
    </row>
    <row r="1674" spans="1:1">
      <c r="A1674" t="s">
        <v>14490</v>
      </c>
    </row>
    <row r="1675" spans="1:1">
      <c r="A1675" t="s">
        <v>14491</v>
      </c>
    </row>
    <row r="1676" spans="1:1">
      <c r="A1676" t="s">
        <v>14492</v>
      </c>
    </row>
    <row r="1677" spans="1:1">
      <c r="A1677" t="s">
        <v>14493</v>
      </c>
    </row>
    <row r="1678" spans="1:1">
      <c r="A1678" t="s">
        <v>14494</v>
      </c>
    </row>
    <row r="1679" spans="1:1">
      <c r="A1679" t="s">
        <v>14495</v>
      </c>
    </row>
    <row r="1680" spans="1:1">
      <c r="A1680" t="s">
        <v>14496</v>
      </c>
    </row>
    <row r="1681" spans="1:1">
      <c r="A1681" t="s">
        <v>14497</v>
      </c>
    </row>
    <row r="1682" spans="1:1">
      <c r="A1682" t="s">
        <v>14498</v>
      </c>
    </row>
    <row r="1683" spans="1:1">
      <c r="A1683" t="s">
        <v>14499</v>
      </c>
    </row>
    <row r="1684" spans="1:1">
      <c r="A1684" t="s">
        <v>14500</v>
      </c>
    </row>
    <row r="1685" spans="1:1">
      <c r="A1685" t="s">
        <v>14501</v>
      </c>
    </row>
    <row r="1686" spans="1:1">
      <c r="A1686" t="s">
        <v>14502</v>
      </c>
    </row>
    <row r="1687" spans="1:1">
      <c r="A1687" t="s">
        <v>14503</v>
      </c>
    </row>
    <row r="1688" spans="1:1">
      <c r="A1688" t="s">
        <v>14504</v>
      </c>
    </row>
    <row r="1689" spans="1:1">
      <c r="A1689" t="s">
        <v>14505</v>
      </c>
    </row>
    <row r="1690" spans="1:1">
      <c r="A1690" t="s">
        <v>14506</v>
      </c>
    </row>
    <row r="1691" spans="1:1">
      <c r="A1691" t="s">
        <v>14507</v>
      </c>
    </row>
    <row r="1692" spans="1:1">
      <c r="A1692" t="s">
        <v>14508</v>
      </c>
    </row>
    <row r="1693" spans="1:1">
      <c r="A1693" t="s">
        <v>14509</v>
      </c>
    </row>
    <row r="1694" spans="1:1">
      <c r="A1694" t="s">
        <v>14510</v>
      </c>
    </row>
    <row r="1695" spans="1:1">
      <c r="A1695" t="s">
        <v>14511</v>
      </c>
    </row>
    <row r="1696" spans="1:1">
      <c r="A1696" t="s">
        <v>14512</v>
      </c>
    </row>
    <row r="1697" spans="1:1">
      <c r="A1697" t="s">
        <v>14513</v>
      </c>
    </row>
    <row r="1698" spans="1:1">
      <c r="A1698" t="s">
        <v>14514</v>
      </c>
    </row>
    <row r="1699" spans="1:1">
      <c r="A1699" t="s">
        <v>14515</v>
      </c>
    </row>
    <row r="1700" spans="1:1">
      <c r="A1700" t="s">
        <v>14516</v>
      </c>
    </row>
    <row r="1701" spans="1:1">
      <c r="A1701" t="s">
        <v>14517</v>
      </c>
    </row>
    <row r="1702" spans="1:1">
      <c r="A1702" t="s">
        <v>14518</v>
      </c>
    </row>
    <row r="1703" spans="1:1">
      <c r="A1703" t="s">
        <v>14519</v>
      </c>
    </row>
    <row r="1704" spans="1:1">
      <c r="A1704" t="s">
        <v>14520</v>
      </c>
    </row>
    <row r="1705" spans="1:1">
      <c r="A1705" t="s">
        <v>14521</v>
      </c>
    </row>
    <row r="1706" spans="1:1">
      <c r="A1706" t="s">
        <v>14522</v>
      </c>
    </row>
    <row r="1707" spans="1:1">
      <c r="A1707" t="s">
        <v>14523</v>
      </c>
    </row>
    <row r="1708" spans="1:1">
      <c r="A1708" t="s">
        <v>14524</v>
      </c>
    </row>
    <row r="1709" spans="1:1">
      <c r="A1709" t="s">
        <v>14525</v>
      </c>
    </row>
    <row r="1710" spans="1:1">
      <c r="A1710" t="s">
        <v>14526</v>
      </c>
    </row>
    <row r="1711" spans="1:1">
      <c r="A1711" t="s">
        <v>14527</v>
      </c>
    </row>
    <row r="1712" spans="1:1">
      <c r="A1712" t="s">
        <v>14528</v>
      </c>
    </row>
    <row r="1713" spans="1:1">
      <c r="A1713" t="s">
        <v>14529</v>
      </c>
    </row>
    <row r="1714" spans="1:1">
      <c r="A1714" t="s">
        <v>14530</v>
      </c>
    </row>
    <row r="1715" spans="1:1">
      <c r="A1715" t="s">
        <v>14531</v>
      </c>
    </row>
    <row r="1716" spans="1:1">
      <c r="A1716" t="s">
        <v>14532</v>
      </c>
    </row>
    <row r="1717" spans="1:1">
      <c r="A1717" t="s">
        <v>14533</v>
      </c>
    </row>
    <row r="1718" spans="1:1">
      <c r="A1718" t="s">
        <v>14534</v>
      </c>
    </row>
    <row r="1719" spans="1:1">
      <c r="A1719" t="s">
        <v>14535</v>
      </c>
    </row>
    <row r="1720" spans="1:1">
      <c r="A1720" t="s">
        <v>14536</v>
      </c>
    </row>
    <row r="1721" spans="1:1">
      <c r="A1721" t="s">
        <v>14537</v>
      </c>
    </row>
    <row r="1722" spans="1:1">
      <c r="A1722" t="s">
        <v>14538</v>
      </c>
    </row>
    <row r="1723" spans="1:1">
      <c r="A1723" t="s">
        <v>14539</v>
      </c>
    </row>
    <row r="1724" spans="1:1">
      <c r="A1724" t="s">
        <v>14540</v>
      </c>
    </row>
    <row r="1725" spans="1:1">
      <c r="A1725" t="s">
        <v>14541</v>
      </c>
    </row>
    <row r="1726" spans="1:1">
      <c r="A1726" t="s">
        <v>14542</v>
      </c>
    </row>
    <row r="1727" spans="1:1">
      <c r="A1727" t="s">
        <v>14543</v>
      </c>
    </row>
    <row r="1728" spans="1:1">
      <c r="A1728" t="s">
        <v>14544</v>
      </c>
    </row>
    <row r="1729" spans="1:1">
      <c r="A1729" t="s">
        <v>14545</v>
      </c>
    </row>
    <row r="1730" spans="1:1">
      <c r="A1730" t="s">
        <v>14546</v>
      </c>
    </row>
    <row r="1731" spans="1:1">
      <c r="A1731" t="s">
        <v>14547</v>
      </c>
    </row>
    <row r="1732" spans="1:1">
      <c r="A1732" t="s">
        <v>14548</v>
      </c>
    </row>
    <row r="1733" spans="1:1">
      <c r="A1733" t="s">
        <v>14549</v>
      </c>
    </row>
    <row r="1734" spans="1:1">
      <c r="A1734" t="s">
        <v>14550</v>
      </c>
    </row>
    <row r="1735" spans="1:1">
      <c r="A1735" t="s">
        <v>14551</v>
      </c>
    </row>
    <row r="1736" spans="1:1">
      <c r="A1736" t="s">
        <v>14552</v>
      </c>
    </row>
    <row r="1737" spans="1:1">
      <c r="A1737" t="s">
        <v>14553</v>
      </c>
    </row>
    <row r="1738" spans="1:1">
      <c r="A1738" t="s">
        <v>14554</v>
      </c>
    </row>
    <row r="1739" spans="1:1">
      <c r="A1739" t="s">
        <v>14555</v>
      </c>
    </row>
    <row r="1740" spans="1:1">
      <c r="A1740" t="s">
        <v>14556</v>
      </c>
    </row>
    <row r="1741" spans="1:1">
      <c r="A1741" t="s">
        <v>14557</v>
      </c>
    </row>
    <row r="1742" spans="1:1">
      <c r="A1742" t="s">
        <v>14558</v>
      </c>
    </row>
    <row r="1743" spans="1:1">
      <c r="A1743" t="s">
        <v>14559</v>
      </c>
    </row>
    <row r="1744" spans="1:1">
      <c r="A1744" t="s">
        <v>14560</v>
      </c>
    </row>
    <row r="1745" spans="1:1">
      <c r="A1745" t="s">
        <v>14561</v>
      </c>
    </row>
    <row r="1746" spans="1:1">
      <c r="A1746" t="s">
        <v>14562</v>
      </c>
    </row>
    <row r="1747" spans="1:1">
      <c r="A1747" t="s">
        <v>14563</v>
      </c>
    </row>
    <row r="1748" spans="1:1">
      <c r="A1748" t="s">
        <v>14564</v>
      </c>
    </row>
    <row r="1749" spans="1:1">
      <c r="A1749" t="s">
        <v>14565</v>
      </c>
    </row>
    <row r="1750" spans="1:1">
      <c r="A1750" t="s">
        <v>14566</v>
      </c>
    </row>
    <row r="1751" spans="1:1">
      <c r="A1751" t="s">
        <v>14567</v>
      </c>
    </row>
    <row r="1752" spans="1:1">
      <c r="A1752" t="s">
        <v>14568</v>
      </c>
    </row>
    <row r="1753" spans="1:1">
      <c r="A1753" t="s">
        <v>14569</v>
      </c>
    </row>
    <row r="1754" spans="1:1">
      <c r="A1754" t="s">
        <v>14570</v>
      </c>
    </row>
    <row r="1755" spans="1:1">
      <c r="A1755" t="s">
        <v>14571</v>
      </c>
    </row>
    <row r="1756" spans="1:1">
      <c r="A1756" t="s">
        <v>14572</v>
      </c>
    </row>
    <row r="1757" spans="1:1">
      <c r="A1757" t="s">
        <v>14573</v>
      </c>
    </row>
    <row r="1758" spans="1:1">
      <c r="A1758" t="s">
        <v>14574</v>
      </c>
    </row>
    <row r="1759" spans="1:1">
      <c r="A1759" t="s">
        <v>14575</v>
      </c>
    </row>
    <row r="1760" spans="1:1">
      <c r="A1760" t="s">
        <v>14576</v>
      </c>
    </row>
    <row r="1761" spans="1:1">
      <c r="A1761" t="s">
        <v>14577</v>
      </c>
    </row>
    <row r="1762" spans="1:1">
      <c r="A1762" t="s">
        <v>14578</v>
      </c>
    </row>
    <row r="1763" spans="1:1">
      <c r="A1763" t="s">
        <v>14579</v>
      </c>
    </row>
    <row r="1764" spans="1:1">
      <c r="A1764" t="s">
        <v>14580</v>
      </c>
    </row>
    <row r="1765" spans="1:1">
      <c r="A1765" t="s">
        <v>14581</v>
      </c>
    </row>
    <row r="1766" spans="1:1">
      <c r="A1766" t="s">
        <v>14582</v>
      </c>
    </row>
    <row r="1767" spans="1:1">
      <c r="A1767" t="s">
        <v>14583</v>
      </c>
    </row>
    <row r="1768" spans="1:1">
      <c r="A1768" t="s">
        <v>14584</v>
      </c>
    </row>
    <row r="1769" spans="1:1">
      <c r="A1769" t="s">
        <v>14585</v>
      </c>
    </row>
    <row r="1770" spans="1:1">
      <c r="A1770" t="s">
        <v>14586</v>
      </c>
    </row>
    <row r="1771" spans="1:1">
      <c r="A1771" t="s">
        <v>14587</v>
      </c>
    </row>
    <row r="1772" spans="1:1">
      <c r="A1772" t="s">
        <v>14588</v>
      </c>
    </row>
    <row r="1773" spans="1:1">
      <c r="A1773" t="s">
        <v>14589</v>
      </c>
    </row>
    <row r="1774" spans="1:1">
      <c r="A1774" t="s">
        <v>14590</v>
      </c>
    </row>
    <row r="1775" spans="1:1">
      <c r="A1775" t="s">
        <v>14591</v>
      </c>
    </row>
    <row r="1776" spans="1:1">
      <c r="A1776" t="s">
        <v>14592</v>
      </c>
    </row>
    <row r="1777" spans="1:1">
      <c r="A1777" t="s">
        <v>14593</v>
      </c>
    </row>
    <row r="1778" spans="1:1">
      <c r="A1778" t="s">
        <v>14594</v>
      </c>
    </row>
    <row r="1779" spans="1:1">
      <c r="A1779" t="s">
        <v>14595</v>
      </c>
    </row>
    <row r="1780" spans="1:1">
      <c r="A1780" t="s">
        <v>14596</v>
      </c>
    </row>
    <row r="1781" spans="1:1">
      <c r="A1781" t="s">
        <v>14597</v>
      </c>
    </row>
    <row r="1782" spans="1:1">
      <c r="A1782" t="s">
        <v>14598</v>
      </c>
    </row>
    <row r="1783" spans="1:1">
      <c r="A1783" t="s">
        <v>14599</v>
      </c>
    </row>
    <row r="1784" spans="1:1">
      <c r="A1784" t="s">
        <v>14600</v>
      </c>
    </row>
    <row r="1785" spans="1:1">
      <c r="A1785" t="s">
        <v>14601</v>
      </c>
    </row>
    <row r="1786" spans="1:1">
      <c r="A1786" t="s">
        <v>14602</v>
      </c>
    </row>
    <row r="1787" spans="1:1">
      <c r="A1787" t="s">
        <v>14603</v>
      </c>
    </row>
    <row r="1788" spans="1:1">
      <c r="A1788" t="s">
        <v>14604</v>
      </c>
    </row>
    <row r="1789" spans="1:1">
      <c r="A1789" t="s">
        <v>14605</v>
      </c>
    </row>
    <row r="1790" spans="1:1">
      <c r="A1790" t="s">
        <v>14606</v>
      </c>
    </row>
    <row r="1791" spans="1:1">
      <c r="A1791" t="s">
        <v>14607</v>
      </c>
    </row>
    <row r="1792" spans="1:1">
      <c r="A1792" t="s">
        <v>14608</v>
      </c>
    </row>
    <row r="1793" spans="1:1">
      <c r="A1793" t="s">
        <v>14609</v>
      </c>
    </row>
    <row r="1794" spans="1:1">
      <c r="A1794" t="s">
        <v>14610</v>
      </c>
    </row>
    <row r="1795" spans="1:1">
      <c r="A1795" t="s">
        <v>14611</v>
      </c>
    </row>
    <row r="1796" spans="1:1">
      <c r="A1796" t="s">
        <v>14612</v>
      </c>
    </row>
    <row r="1797" spans="1:1">
      <c r="A1797" t="s">
        <v>14613</v>
      </c>
    </row>
    <row r="1798" spans="1:1">
      <c r="A1798" t="s">
        <v>14614</v>
      </c>
    </row>
    <row r="1799" spans="1:1">
      <c r="A1799" t="s">
        <v>14615</v>
      </c>
    </row>
    <row r="1800" spans="1:1">
      <c r="A1800" t="s">
        <v>14616</v>
      </c>
    </row>
    <row r="1801" spans="1:1">
      <c r="A1801" t="s">
        <v>14617</v>
      </c>
    </row>
    <row r="1802" spans="1:1">
      <c r="A1802" t="s">
        <v>14618</v>
      </c>
    </row>
    <row r="1803" spans="1:1">
      <c r="A1803" t="s">
        <v>14619</v>
      </c>
    </row>
    <row r="1804" spans="1:1">
      <c r="A1804" t="s">
        <v>14620</v>
      </c>
    </row>
    <row r="1805" spans="1:1">
      <c r="A1805" t="s">
        <v>14621</v>
      </c>
    </row>
    <row r="1806" spans="1:1">
      <c r="A1806" t="s">
        <v>14622</v>
      </c>
    </row>
    <row r="1807" spans="1:1">
      <c r="A1807" t="s">
        <v>14623</v>
      </c>
    </row>
    <row r="1808" spans="1:1">
      <c r="A1808" t="s">
        <v>14624</v>
      </c>
    </row>
    <row r="1809" spans="1:1">
      <c r="A1809" t="s">
        <v>14625</v>
      </c>
    </row>
    <row r="1810" spans="1:1">
      <c r="A1810" t="s">
        <v>14626</v>
      </c>
    </row>
    <row r="1811" spans="1:1">
      <c r="A1811" t="s">
        <v>14627</v>
      </c>
    </row>
    <row r="1812" spans="1:1">
      <c r="A1812" t="s">
        <v>14628</v>
      </c>
    </row>
    <row r="1813" spans="1:1">
      <c r="A1813" t="s">
        <v>14629</v>
      </c>
    </row>
    <row r="1814" spans="1:1">
      <c r="A1814" t="s">
        <v>14630</v>
      </c>
    </row>
    <row r="1815" spans="1:1">
      <c r="A1815" t="s">
        <v>14631</v>
      </c>
    </row>
    <row r="1816" spans="1:1">
      <c r="A1816" t="s">
        <v>14632</v>
      </c>
    </row>
    <row r="1817" spans="1:1">
      <c r="A1817" t="s">
        <v>14633</v>
      </c>
    </row>
    <row r="1818" spans="1:1">
      <c r="A1818" t="s">
        <v>14634</v>
      </c>
    </row>
    <row r="1819" spans="1:1">
      <c r="A1819" t="s">
        <v>14635</v>
      </c>
    </row>
    <row r="1820" spans="1:1">
      <c r="A1820" t="s">
        <v>14636</v>
      </c>
    </row>
    <row r="1821" spans="1:1">
      <c r="A1821" t="s">
        <v>14637</v>
      </c>
    </row>
    <row r="1822" spans="1:1">
      <c r="A1822" t="s">
        <v>14638</v>
      </c>
    </row>
    <row r="1823" spans="1:1">
      <c r="A1823" t="s">
        <v>14639</v>
      </c>
    </row>
    <row r="1824" spans="1:1">
      <c r="A1824" t="s">
        <v>14640</v>
      </c>
    </row>
    <row r="1825" spans="1:1">
      <c r="A1825" t="s">
        <v>14641</v>
      </c>
    </row>
    <row r="1826" spans="1:1">
      <c r="A1826" t="s">
        <v>14642</v>
      </c>
    </row>
    <row r="1827" spans="1:1">
      <c r="A1827" t="s">
        <v>14643</v>
      </c>
    </row>
    <row r="1828" spans="1:1">
      <c r="A1828" t="s">
        <v>14644</v>
      </c>
    </row>
    <row r="1829" spans="1:1">
      <c r="A1829" t="s">
        <v>14645</v>
      </c>
    </row>
    <row r="1830" spans="1:1">
      <c r="A1830" t="s">
        <v>14646</v>
      </c>
    </row>
    <row r="1831" spans="1:1">
      <c r="A1831" t="s">
        <v>14647</v>
      </c>
    </row>
    <row r="1832" spans="1:1">
      <c r="A1832" t="s">
        <v>14648</v>
      </c>
    </row>
    <row r="1833" spans="1:1">
      <c r="A1833" t="s">
        <v>14649</v>
      </c>
    </row>
    <row r="1834" spans="1:1">
      <c r="A1834" t="s">
        <v>14650</v>
      </c>
    </row>
    <row r="1835" spans="1:1">
      <c r="A1835" t="s">
        <v>14651</v>
      </c>
    </row>
    <row r="1836" spans="1:1">
      <c r="A1836" t="s">
        <v>14652</v>
      </c>
    </row>
    <row r="1837" spans="1:1">
      <c r="A1837" t="s">
        <v>14653</v>
      </c>
    </row>
    <row r="1838" spans="1:1">
      <c r="A1838" t="s">
        <v>14654</v>
      </c>
    </row>
    <row r="1839" spans="1:1">
      <c r="A1839" t="s">
        <v>14655</v>
      </c>
    </row>
    <row r="1840" spans="1:1">
      <c r="A1840" t="s">
        <v>14656</v>
      </c>
    </row>
    <row r="1841" spans="1:1">
      <c r="A1841" t="s">
        <v>14657</v>
      </c>
    </row>
    <row r="1842" spans="1:1">
      <c r="A1842" t="s">
        <v>14658</v>
      </c>
    </row>
    <row r="1843" spans="1:1">
      <c r="A1843" t="s">
        <v>14659</v>
      </c>
    </row>
    <row r="1844" spans="1:1">
      <c r="A1844" t="s">
        <v>14660</v>
      </c>
    </row>
    <row r="1845" spans="1:1">
      <c r="A1845" t="s">
        <v>14661</v>
      </c>
    </row>
    <row r="1846" spans="1:1">
      <c r="A1846" t="s">
        <v>14662</v>
      </c>
    </row>
    <row r="1847" spans="1:1">
      <c r="A1847" t="s">
        <v>14663</v>
      </c>
    </row>
    <row r="1848" spans="1:1">
      <c r="A1848" t="s">
        <v>14664</v>
      </c>
    </row>
    <row r="1849" spans="1:1">
      <c r="A1849" t="s">
        <v>14665</v>
      </c>
    </row>
    <row r="1850" spans="1:1">
      <c r="A1850" t="s">
        <v>14666</v>
      </c>
    </row>
    <row r="1851" spans="1:1">
      <c r="A1851" t="s">
        <v>14667</v>
      </c>
    </row>
    <row r="1852" spans="1:1">
      <c r="A1852" t="s">
        <v>14668</v>
      </c>
    </row>
    <row r="1853" spans="1:1">
      <c r="A1853" t="s">
        <v>14669</v>
      </c>
    </row>
    <row r="1854" spans="1:1">
      <c r="A1854" t="s">
        <v>14670</v>
      </c>
    </row>
    <row r="1855" spans="1:1">
      <c r="A1855" t="s">
        <v>14671</v>
      </c>
    </row>
    <row r="1856" spans="1:1">
      <c r="A1856" t="s">
        <v>14672</v>
      </c>
    </row>
    <row r="1857" spans="1:1">
      <c r="A1857" t="s">
        <v>14673</v>
      </c>
    </row>
    <row r="1858" spans="1:1">
      <c r="A1858" t="s">
        <v>14674</v>
      </c>
    </row>
    <row r="1859" spans="1:1">
      <c r="A1859" t="s">
        <v>14675</v>
      </c>
    </row>
    <row r="1860" spans="1:1">
      <c r="A1860" t="s">
        <v>14676</v>
      </c>
    </row>
    <row r="1861" spans="1:1">
      <c r="A1861" t="s">
        <v>14677</v>
      </c>
    </row>
    <row r="1862" spans="1:1">
      <c r="A1862" t="s">
        <v>14678</v>
      </c>
    </row>
    <row r="1863" spans="1:1">
      <c r="A1863" t="s">
        <v>14679</v>
      </c>
    </row>
    <row r="1864" spans="1:1">
      <c r="A1864" t="s">
        <v>14680</v>
      </c>
    </row>
    <row r="1865" spans="1:1">
      <c r="A1865" t="s">
        <v>14681</v>
      </c>
    </row>
    <row r="1866" spans="1:1">
      <c r="A1866" t="s">
        <v>14682</v>
      </c>
    </row>
    <row r="1867" spans="1:1">
      <c r="A1867" t="s">
        <v>14683</v>
      </c>
    </row>
    <row r="1868" spans="1:1">
      <c r="A1868" t="s">
        <v>14684</v>
      </c>
    </row>
    <row r="1869" spans="1:1">
      <c r="A1869" t="s">
        <v>14685</v>
      </c>
    </row>
    <row r="1870" spans="1:1">
      <c r="A1870" t="s">
        <v>14686</v>
      </c>
    </row>
    <row r="1871" spans="1:1">
      <c r="A1871" t="s">
        <v>14687</v>
      </c>
    </row>
    <row r="1872" spans="1:1">
      <c r="A1872" t="s">
        <v>14688</v>
      </c>
    </row>
    <row r="1873" spans="1:1">
      <c r="A1873" t="s">
        <v>14689</v>
      </c>
    </row>
    <row r="1874" spans="1:1">
      <c r="A1874" t="s">
        <v>14690</v>
      </c>
    </row>
    <row r="1875" spans="1:1">
      <c r="A1875" t="s">
        <v>14691</v>
      </c>
    </row>
    <row r="1876" spans="1:1">
      <c r="A1876" t="s">
        <v>14692</v>
      </c>
    </row>
    <row r="1877" spans="1:1">
      <c r="A1877" t="s">
        <v>14693</v>
      </c>
    </row>
    <row r="1878" spans="1:1">
      <c r="A1878" t="s">
        <v>14694</v>
      </c>
    </row>
    <row r="1879" spans="1:1">
      <c r="A1879" t="s">
        <v>14695</v>
      </c>
    </row>
    <row r="1880" spans="1:1">
      <c r="A1880" t="s">
        <v>14696</v>
      </c>
    </row>
    <row r="1881" spans="1:1">
      <c r="A1881" t="s">
        <v>14697</v>
      </c>
    </row>
    <row r="1882" spans="1:1">
      <c r="A1882" t="s">
        <v>14698</v>
      </c>
    </row>
    <row r="1883" spans="1:1">
      <c r="A1883" t="s">
        <v>14699</v>
      </c>
    </row>
    <row r="1884" spans="1:1">
      <c r="A1884" t="s">
        <v>14700</v>
      </c>
    </row>
    <row r="1885" spans="1:1">
      <c r="A1885" t="s">
        <v>14701</v>
      </c>
    </row>
    <row r="1886" spans="1:1">
      <c r="A1886" t="s">
        <v>14702</v>
      </c>
    </row>
    <row r="1887" spans="1:1">
      <c r="A1887" t="s">
        <v>14703</v>
      </c>
    </row>
    <row r="1888" spans="1:1">
      <c r="A1888" t="s">
        <v>14704</v>
      </c>
    </row>
    <row r="1889" spans="1:1">
      <c r="A1889" t="s">
        <v>14705</v>
      </c>
    </row>
    <row r="1890" spans="1:1">
      <c r="A1890" t="s">
        <v>14706</v>
      </c>
    </row>
    <row r="1891" spans="1:1">
      <c r="A1891" t="s">
        <v>14707</v>
      </c>
    </row>
    <row r="1892" spans="1:1">
      <c r="A1892" t="s">
        <v>14708</v>
      </c>
    </row>
    <row r="1893" spans="1:1">
      <c r="A1893" t="s">
        <v>14709</v>
      </c>
    </row>
    <row r="1894" spans="1:1">
      <c r="A1894" t="s">
        <v>14710</v>
      </c>
    </row>
    <row r="1895" spans="1:1">
      <c r="A1895" t="s">
        <v>14711</v>
      </c>
    </row>
    <row r="1896" spans="1:1">
      <c r="A1896" t="s">
        <v>14712</v>
      </c>
    </row>
    <row r="1897" spans="1:1">
      <c r="A1897" t="s">
        <v>14713</v>
      </c>
    </row>
    <row r="1898" spans="1:1">
      <c r="A1898" t="s">
        <v>14714</v>
      </c>
    </row>
    <row r="1899" spans="1:1">
      <c r="A1899" t="s">
        <v>14715</v>
      </c>
    </row>
    <row r="1900" spans="1:1">
      <c r="A1900" t="s">
        <v>14716</v>
      </c>
    </row>
    <row r="1901" spans="1:1">
      <c r="A1901" t="s">
        <v>14717</v>
      </c>
    </row>
    <row r="1902" spans="1:1">
      <c r="A1902" t="s">
        <v>14718</v>
      </c>
    </row>
    <row r="1903" spans="1:1">
      <c r="A1903" t="s">
        <v>14719</v>
      </c>
    </row>
    <row r="1904" spans="1:1">
      <c r="A1904" t="s">
        <v>14720</v>
      </c>
    </row>
    <row r="1905" spans="1:1">
      <c r="A1905" t="s">
        <v>14721</v>
      </c>
    </row>
    <row r="1906" spans="1:1">
      <c r="A1906" t="s">
        <v>14722</v>
      </c>
    </row>
    <row r="1907" spans="1:1">
      <c r="A1907" t="s">
        <v>14723</v>
      </c>
    </row>
    <row r="1908" spans="1:1">
      <c r="A1908" t="s">
        <v>14724</v>
      </c>
    </row>
    <row r="1909" spans="1:1">
      <c r="A1909" t="s">
        <v>14725</v>
      </c>
    </row>
    <row r="1910" spans="1:1">
      <c r="A1910" t="s">
        <v>14726</v>
      </c>
    </row>
    <row r="1911" spans="1:1">
      <c r="A1911" t="s">
        <v>14727</v>
      </c>
    </row>
    <row r="1912" spans="1:1">
      <c r="A1912" t="s">
        <v>14728</v>
      </c>
    </row>
    <row r="1913" spans="1:1">
      <c r="A1913" t="s">
        <v>14729</v>
      </c>
    </row>
    <row r="1914" spans="1:1">
      <c r="A1914" t="s">
        <v>14730</v>
      </c>
    </row>
    <row r="1915" spans="1:1">
      <c r="A1915" t="s">
        <v>14731</v>
      </c>
    </row>
    <row r="1916" spans="1:1">
      <c r="A1916" t="s">
        <v>14732</v>
      </c>
    </row>
    <row r="1917" spans="1:1">
      <c r="A1917" t="s">
        <v>14733</v>
      </c>
    </row>
    <row r="1918" spans="1:1">
      <c r="A1918" t="s">
        <v>14734</v>
      </c>
    </row>
    <row r="1919" spans="1:1">
      <c r="A1919" t="s">
        <v>14735</v>
      </c>
    </row>
    <row r="1920" spans="1:1">
      <c r="A1920" t="s">
        <v>14736</v>
      </c>
    </row>
    <row r="1921" spans="1:1">
      <c r="A1921" t="s">
        <v>14737</v>
      </c>
    </row>
    <row r="1922" spans="1:1">
      <c r="A1922" t="s">
        <v>14738</v>
      </c>
    </row>
    <row r="1923" spans="1:1">
      <c r="A1923" t="s">
        <v>14739</v>
      </c>
    </row>
    <row r="1924" spans="1:1">
      <c r="A1924" t="s">
        <v>14740</v>
      </c>
    </row>
    <row r="1925" spans="1:1">
      <c r="A1925" t="s">
        <v>14741</v>
      </c>
    </row>
    <row r="1926" spans="1:1">
      <c r="A1926" t="s">
        <v>14742</v>
      </c>
    </row>
    <row r="1927" spans="1:1">
      <c r="A1927" t="s">
        <v>14743</v>
      </c>
    </row>
    <row r="1928" spans="1:1">
      <c r="A1928" t="s">
        <v>14744</v>
      </c>
    </row>
    <row r="1929" spans="1:1">
      <c r="A1929" t="s">
        <v>14745</v>
      </c>
    </row>
    <row r="1930" spans="1:1">
      <c r="A1930" t="s">
        <v>14746</v>
      </c>
    </row>
    <row r="1931" spans="1:1">
      <c r="A1931" t="s">
        <v>14747</v>
      </c>
    </row>
    <row r="1932" spans="1:1">
      <c r="A1932" t="s">
        <v>14748</v>
      </c>
    </row>
    <row r="1933" spans="1:1">
      <c r="A1933" t="s">
        <v>14749</v>
      </c>
    </row>
    <row r="1934" spans="1:1">
      <c r="A1934" t="s">
        <v>14750</v>
      </c>
    </row>
    <row r="1935" spans="1:1">
      <c r="A1935" t="s">
        <v>14751</v>
      </c>
    </row>
    <row r="1936" spans="1:1">
      <c r="A1936" t="s">
        <v>14752</v>
      </c>
    </row>
    <row r="1937" spans="1:1">
      <c r="A1937" t="s">
        <v>14753</v>
      </c>
    </row>
    <row r="1938" spans="1:1">
      <c r="A1938" t="s">
        <v>14754</v>
      </c>
    </row>
    <row r="1939" spans="1:1">
      <c r="A1939" t="s">
        <v>14755</v>
      </c>
    </row>
    <row r="1940" spans="1:1">
      <c r="A1940" t="s">
        <v>14756</v>
      </c>
    </row>
    <row r="1941" spans="1:1">
      <c r="A1941" t="s">
        <v>14757</v>
      </c>
    </row>
    <row r="1942" spans="1:1">
      <c r="A1942" t="s">
        <v>14758</v>
      </c>
    </row>
    <row r="1943" spans="1:1">
      <c r="A1943" t="s">
        <v>14759</v>
      </c>
    </row>
    <row r="1944" spans="1:1">
      <c r="A1944" t="s">
        <v>14760</v>
      </c>
    </row>
    <row r="1945" spans="1:1">
      <c r="A1945" t="s">
        <v>14761</v>
      </c>
    </row>
    <row r="1946" spans="1:1">
      <c r="A1946" t="s">
        <v>14762</v>
      </c>
    </row>
    <row r="1947" spans="1:1">
      <c r="A1947" t="s">
        <v>14763</v>
      </c>
    </row>
    <row r="1948" spans="1:1">
      <c r="A1948" t="s">
        <v>14764</v>
      </c>
    </row>
    <row r="1949" spans="1:1">
      <c r="A1949" t="s">
        <v>14765</v>
      </c>
    </row>
    <row r="1950" spans="1:1">
      <c r="A1950" t="s">
        <v>14766</v>
      </c>
    </row>
    <row r="1951" spans="1:1">
      <c r="A1951" t="s">
        <v>14767</v>
      </c>
    </row>
    <row r="1952" spans="1:1">
      <c r="A1952" t="s">
        <v>14768</v>
      </c>
    </row>
    <row r="1953" spans="1:1">
      <c r="A1953" t="s">
        <v>14769</v>
      </c>
    </row>
    <row r="1954" spans="1:1">
      <c r="A1954" t="s">
        <v>14770</v>
      </c>
    </row>
    <row r="1955" spans="1:1">
      <c r="A1955" t="s">
        <v>14771</v>
      </c>
    </row>
    <row r="1956" spans="1:1">
      <c r="A1956" t="s">
        <v>14772</v>
      </c>
    </row>
    <row r="1957" spans="1:1">
      <c r="A1957" t="s">
        <v>14773</v>
      </c>
    </row>
    <row r="1958" spans="1:1">
      <c r="A1958" t="s">
        <v>14774</v>
      </c>
    </row>
    <row r="1959" spans="1:1">
      <c r="A1959" t="s">
        <v>14775</v>
      </c>
    </row>
    <row r="1960" spans="1:1">
      <c r="A1960" t="s">
        <v>14776</v>
      </c>
    </row>
    <row r="1961" spans="1:1">
      <c r="A1961" t="s">
        <v>14777</v>
      </c>
    </row>
    <row r="1962" spans="1:1">
      <c r="A1962" t="s">
        <v>14778</v>
      </c>
    </row>
    <row r="1963" spans="1:1">
      <c r="A1963" t="s">
        <v>14779</v>
      </c>
    </row>
    <row r="1964" spans="1:1">
      <c r="A1964" t="s">
        <v>14780</v>
      </c>
    </row>
    <row r="1965" spans="1:1">
      <c r="A1965" t="s">
        <v>14781</v>
      </c>
    </row>
    <row r="1966" spans="1:1">
      <c r="A1966" t="s">
        <v>14782</v>
      </c>
    </row>
    <row r="1967" spans="1:1">
      <c r="A1967" t="s">
        <v>14783</v>
      </c>
    </row>
    <row r="1968" spans="1:1">
      <c r="A1968" t="s">
        <v>14784</v>
      </c>
    </row>
    <row r="1969" spans="1:1">
      <c r="A1969" t="s">
        <v>14785</v>
      </c>
    </row>
    <row r="1970" spans="1:1">
      <c r="A1970" t="s">
        <v>14786</v>
      </c>
    </row>
    <row r="1971" spans="1:1">
      <c r="A1971" t="s">
        <v>14787</v>
      </c>
    </row>
    <row r="1972" spans="1:1">
      <c r="A1972" t="s">
        <v>14788</v>
      </c>
    </row>
    <row r="1973" spans="1:1">
      <c r="A1973" t="s">
        <v>14789</v>
      </c>
    </row>
    <row r="1974" spans="1:1">
      <c r="A1974" t="s">
        <v>14790</v>
      </c>
    </row>
    <row r="1975" spans="1:1">
      <c r="A1975" t="s">
        <v>14791</v>
      </c>
    </row>
    <row r="1976" spans="1:1">
      <c r="A1976" t="s">
        <v>14792</v>
      </c>
    </row>
    <row r="1977" spans="1:1">
      <c r="A1977" t="s">
        <v>14793</v>
      </c>
    </row>
    <row r="1978" spans="1:1">
      <c r="A1978" t="s">
        <v>14794</v>
      </c>
    </row>
    <row r="1979" spans="1:1">
      <c r="A1979" t="s">
        <v>14795</v>
      </c>
    </row>
    <row r="1980" spans="1:1">
      <c r="A1980" t="s">
        <v>14796</v>
      </c>
    </row>
    <row r="1981" spans="1:1">
      <c r="A1981" t="s">
        <v>14797</v>
      </c>
    </row>
    <row r="1982" spans="1:1">
      <c r="A1982" t="s">
        <v>14798</v>
      </c>
    </row>
    <row r="1983" spans="1:1">
      <c r="A1983" t="s">
        <v>14799</v>
      </c>
    </row>
    <row r="1984" spans="1:1">
      <c r="A1984" t="s">
        <v>14800</v>
      </c>
    </row>
    <row r="1985" spans="1:1">
      <c r="A1985" t="s">
        <v>14801</v>
      </c>
    </row>
    <row r="1986" spans="1:1">
      <c r="A1986" t="s">
        <v>14802</v>
      </c>
    </row>
    <row r="1987" spans="1:1">
      <c r="A1987" t="s">
        <v>14803</v>
      </c>
    </row>
    <row r="1988" spans="1:1">
      <c r="A1988" t="s">
        <v>14804</v>
      </c>
    </row>
    <row r="1989" spans="1:1">
      <c r="A1989" t="s">
        <v>14805</v>
      </c>
    </row>
    <row r="1990" spans="1:1">
      <c r="A1990" t="s">
        <v>14806</v>
      </c>
    </row>
    <row r="1991" spans="1:1">
      <c r="A1991" t="s">
        <v>14807</v>
      </c>
    </row>
    <row r="1992" spans="1:1">
      <c r="A1992" t="s">
        <v>14808</v>
      </c>
    </row>
    <row r="1993" spans="1:1">
      <c r="A1993" t="s">
        <v>14809</v>
      </c>
    </row>
    <row r="1994" spans="1:1">
      <c r="A1994" t="s">
        <v>14810</v>
      </c>
    </row>
    <row r="1995" spans="1:1">
      <c r="A1995" t="s">
        <v>14811</v>
      </c>
    </row>
    <row r="1996" spans="1:1">
      <c r="A1996" t="s">
        <v>14812</v>
      </c>
    </row>
    <row r="1997" spans="1:1">
      <c r="A1997" t="s">
        <v>14813</v>
      </c>
    </row>
    <row r="1998" spans="1:1">
      <c r="A1998" t="s">
        <v>14814</v>
      </c>
    </row>
    <row r="1999" spans="1:1">
      <c r="A1999" t="s">
        <v>14815</v>
      </c>
    </row>
    <row r="2000" spans="1:1">
      <c r="A2000" t="s">
        <v>14816</v>
      </c>
    </row>
    <row r="2001" spans="1:1">
      <c r="A2001" t="s">
        <v>14817</v>
      </c>
    </row>
    <row r="2002" spans="1:1">
      <c r="A2002" t="s">
        <v>14818</v>
      </c>
    </row>
    <row r="2003" spans="1:1">
      <c r="A2003" t="s">
        <v>14819</v>
      </c>
    </row>
    <row r="2004" spans="1:1">
      <c r="A2004" t="s">
        <v>14820</v>
      </c>
    </row>
    <row r="2005" spans="1:1">
      <c r="A2005" t="s">
        <v>14821</v>
      </c>
    </row>
    <row r="2006" spans="1:1">
      <c r="A2006" t="s">
        <v>14822</v>
      </c>
    </row>
    <row r="2007" spans="1:1">
      <c r="A2007" t="s">
        <v>14823</v>
      </c>
    </row>
    <row r="2008" spans="1:1">
      <c r="A2008" t="s">
        <v>14824</v>
      </c>
    </row>
    <row r="2009" spans="1:1">
      <c r="A2009" t="s">
        <v>14825</v>
      </c>
    </row>
    <row r="2010" spans="1:1">
      <c r="A2010" t="s">
        <v>14826</v>
      </c>
    </row>
    <row r="2011" spans="1:1">
      <c r="A2011" t="s">
        <v>14827</v>
      </c>
    </row>
    <row r="2012" spans="1:1">
      <c r="A2012" t="s">
        <v>14828</v>
      </c>
    </row>
    <row r="2013" spans="1:1">
      <c r="A2013" t="s">
        <v>14829</v>
      </c>
    </row>
    <row r="2014" spans="1:1">
      <c r="A2014" t="s">
        <v>14830</v>
      </c>
    </row>
    <row r="2015" spans="1:1">
      <c r="A2015" t="s">
        <v>14831</v>
      </c>
    </row>
    <row r="2016" spans="1:1">
      <c r="A2016" t="s">
        <v>14832</v>
      </c>
    </row>
    <row r="2017" spans="1:1">
      <c r="A2017" t="s">
        <v>14833</v>
      </c>
    </row>
    <row r="2018" spans="1:1">
      <c r="A2018" t="s">
        <v>14834</v>
      </c>
    </row>
    <row r="2019" spans="1:1">
      <c r="A2019" t="s">
        <v>14835</v>
      </c>
    </row>
    <row r="2020" spans="1:1">
      <c r="A2020" t="s">
        <v>14836</v>
      </c>
    </row>
    <row r="2021" spans="1:1">
      <c r="A2021" t="s">
        <v>14837</v>
      </c>
    </row>
    <row r="2022" spans="1:1">
      <c r="A2022" t="s">
        <v>14838</v>
      </c>
    </row>
    <row r="2023" spans="1:1">
      <c r="A2023" t="s">
        <v>14839</v>
      </c>
    </row>
    <row r="2024" spans="1:1">
      <c r="A2024" t="s">
        <v>14840</v>
      </c>
    </row>
    <row r="2025" spans="1:1">
      <c r="A2025" t="s">
        <v>14841</v>
      </c>
    </row>
    <row r="2026" spans="1:1">
      <c r="A2026" t="s">
        <v>14842</v>
      </c>
    </row>
    <row r="2027" spans="1:1">
      <c r="A2027" t="s">
        <v>14843</v>
      </c>
    </row>
    <row r="2028" spans="1:1">
      <c r="A2028" t="s">
        <v>14844</v>
      </c>
    </row>
    <row r="2029" spans="1:1">
      <c r="A2029" t="s">
        <v>14845</v>
      </c>
    </row>
    <row r="2030" spans="1:1">
      <c r="A2030" t="s">
        <v>14846</v>
      </c>
    </row>
    <row r="2031" spans="1:1">
      <c r="A2031" t="s">
        <v>14847</v>
      </c>
    </row>
    <row r="2032" spans="1:1">
      <c r="A2032" t="s">
        <v>14848</v>
      </c>
    </row>
    <row r="2033" spans="1:1">
      <c r="A2033" t="s">
        <v>14849</v>
      </c>
    </row>
    <row r="2034" spans="1:1">
      <c r="A2034" t="s">
        <v>14850</v>
      </c>
    </row>
    <row r="2035" spans="1:1">
      <c r="A2035" t="s">
        <v>14851</v>
      </c>
    </row>
    <row r="2036" spans="1:1">
      <c r="A2036" t="s">
        <v>14852</v>
      </c>
    </row>
    <row r="2037" spans="1:1">
      <c r="A2037" t="s">
        <v>14853</v>
      </c>
    </row>
    <row r="2038" spans="1:1">
      <c r="A2038" t="s">
        <v>14854</v>
      </c>
    </row>
    <row r="2039" spans="1:1">
      <c r="A2039" t="s">
        <v>14855</v>
      </c>
    </row>
    <row r="2040" spans="1:1">
      <c r="A2040" t="s">
        <v>14856</v>
      </c>
    </row>
    <row r="2041" spans="1:1">
      <c r="A2041" t="s">
        <v>14857</v>
      </c>
    </row>
    <row r="2042" spans="1:1">
      <c r="A2042" t="s">
        <v>14858</v>
      </c>
    </row>
    <row r="2043" spans="1:1">
      <c r="A2043" t="s">
        <v>14859</v>
      </c>
    </row>
    <row r="2044" spans="1:1">
      <c r="A2044" t="s">
        <v>14860</v>
      </c>
    </row>
    <row r="2045" spans="1:1">
      <c r="A2045" t="s">
        <v>14861</v>
      </c>
    </row>
    <row r="2046" spans="1:1">
      <c r="A2046" t="s">
        <v>14862</v>
      </c>
    </row>
    <row r="2047" spans="1:1">
      <c r="A2047" t="s">
        <v>14863</v>
      </c>
    </row>
    <row r="2048" spans="1:1">
      <c r="A2048" t="s">
        <v>14864</v>
      </c>
    </row>
    <row r="2049" spans="1:1">
      <c r="A2049" t="s">
        <v>14865</v>
      </c>
    </row>
    <row r="2050" spans="1:1">
      <c r="A2050" t="s">
        <v>14866</v>
      </c>
    </row>
    <row r="2051" spans="1:1">
      <c r="A2051" t="s">
        <v>14867</v>
      </c>
    </row>
    <row r="2052" spans="1:1">
      <c r="A2052" t="s">
        <v>14868</v>
      </c>
    </row>
    <row r="2053" spans="1:1">
      <c r="A2053" t="s">
        <v>14869</v>
      </c>
    </row>
    <row r="2054" spans="1:1">
      <c r="A2054" t="s">
        <v>14870</v>
      </c>
    </row>
    <row r="2055" spans="1:1">
      <c r="A2055" t="s">
        <v>14871</v>
      </c>
    </row>
    <row r="2056" spans="1:1">
      <c r="A2056" t="s">
        <v>14872</v>
      </c>
    </row>
    <row r="2057" spans="1:1">
      <c r="A2057" t="s">
        <v>14873</v>
      </c>
    </row>
    <row r="2058" spans="1:1">
      <c r="A2058" t="s">
        <v>14874</v>
      </c>
    </row>
    <row r="2059" spans="1:1">
      <c r="A2059" t="s">
        <v>14875</v>
      </c>
    </row>
    <row r="2060" spans="1:1">
      <c r="A2060" t="s">
        <v>14876</v>
      </c>
    </row>
    <row r="2061" spans="1:1">
      <c r="A2061" t="s">
        <v>14877</v>
      </c>
    </row>
    <row r="2062" spans="1:1">
      <c r="A2062" t="s">
        <v>14878</v>
      </c>
    </row>
    <row r="2063" spans="1:1">
      <c r="A2063" t="s">
        <v>14879</v>
      </c>
    </row>
    <row r="2064" spans="1:1">
      <c r="A2064" t="s">
        <v>14880</v>
      </c>
    </row>
    <row r="2065" spans="1:1">
      <c r="A2065" t="s">
        <v>14881</v>
      </c>
    </row>
    <row r="2066" spans="1:1">
      <c r="A2066" t="s">
        <v>14882</v>
      </c>
    </row>
    <row r="2067" spans="1:1">
      <c r="A2067" t="s">
        <v>14883</v>
      </c>
    </row>
    <row r="2068" spans="1:1">
      <c r="A2068" t="s">
        <v>14884</v>
      </c>
    </row>
    <row r="2069" spans="1:1">
      <c r="A2069" t="s">
        <v>14885</v>
      </c>
    </row>
    <row r="2070" spans="1:1">
      <c r="A2070" t="s">
        <v>14886</v>
      </c>
    </row>
    <row r="2071" spans="1:1">
      <c r="A2071" t="s">
        <v>14887</v>
      </c>
    </row>
    <row r="2072" spans="1:1">
      <c r="A2072" t="s">
        <v>14888</v>
      </c>
    </row>
    <row r="2073" spans="1:1">
      <c r="A2073" t="s">
        <v>14889</v>
      </c>
    </row>
    <row r="2074" spans="1:1">
      <c r="A2074" t="s">
        <v>14890</v>
      </c>
    </row>
    <row r="2075" spans="1:1">
      <c r="A2075" t="s">
        <v>14891</v>
      </c>
    </row>
    <row r="2076" spans="1:1">
      <c r="A2076" t="s">
        <v>14892</v>
      </c>
    </row>
    <row r="2077" spans="1:1">
      <c r="A2077" t="s">
        <v>14893</v>
      </c>
    </row>
    <row r="2078" spans="1:1">
      <c r="A2078" t="s">
        <v>14894</v>
      </c>
    </row>
    <row r="2079" spans="1:1">
      <c r="A2079" t="s">
        <v>14895</v>
      </c>
    </row>
    <row r="2080" spans="1:1">
      <c r="A2080" t="s">
        <v>14896</v>
      </c>
    </row>
    <row r="2081" spans="1:1">
      <c r="A2081" t="s">
        <v>14897</v>
      </c>
    </row>
    <row r="2082" spans="1:1">
      <c r="A2082" t="s">
        <v>14898</v>
      </c>
    </row>
    <row r="2083" spans="1:1">
      <c r="A2083" t="s">
        <v>14899</v>
      </c>
    </row>
    <row r="2084" spans="1:1">
      <c r="A2084" t="s">
        <v>14900</v>
      </c>
    </row>
    <row r="2085" spans="1:1">
      <c r="A2085" t="s">
        <v>14901</v>
      </c>
    </row>
    <row r="2086" spans="1:1">
      <c r="A2086" t="s">
        <v>14902</v>
      </c>
    </row>
    <row r="2087" spans="1:1">
      <c r="A2087" t="s">
        <v>14903</v>
      </c>
    </row>
    <row r="2088" spans="1:1">
      <c r="A2088" t="s">
        <v>14904</v>
      </c>
    </row>
    <row r="2089" spans="1:1">
      <c r="A2089" t="s">
        <v>14905</v>
      </c>
    </row>
    <row r="2090" spans="1:1">
      <c r="A2090" t="s">
        <v>14906</v>
      </c>
    </row>
    <row r="2091" spans="1:1">
      <c r="A2091" t="s">
        <v>14907</v>
      </c>
    </row>
    <row r="2092" spans="1:1">
      <c r="A2092" t="s">
        <v>14908</v>
      </c>
    </row>
    <row r="2093" spans="1:1">
      <c r="A2093" t="s">
        <v>14909</v>
      </c>
    </row>
    <row r="2094" spans="1:1">
      <c r="A2094" t="s">
        <v>14910</v>
      </c>
    </row>
    <row r="2095" spans="1:1">
      <c r="A2095" t="s">
        <v>14911</v>
      </c>
    </row>
    <row r="2096" spans="1:1">
      <c r="A2096" t="s">
        <v>14912</v>
      </c>
    </row>
    <row r="2097" spans="1:1">
      <c r="A2097" t="s">
        <v>14913</v>
      </c>
    </row>
    <row r="2098" spans="1:1">
      <c r="A2098" t="s">
        <v>14914</v>
      </c>
    </row>
    <row r="2099" spans="1:1">
      <c r="A2099" t="s">
        <v>14915</v>
      </c>
    </row>
    <row r="2100" spans="1:1">
      <c r="A2100" t="s">
        <v>14916</v>
      </c>
    </row>
    <row r="2101" spans="1:1">
      <c r="A2101" t="s">
        <v>14917</v>
      </c>
    </row>
    <row r="2102" spans="1:1">
      <c r="A2102" t="s">
        <v>14918</v>
      </c>
    </row>
    <row r="2103" spans="1:1">
      <c r="A2103" t="s">
        <v>14919</v>
      </c>
    </row>
    <row r="2104" spans="1:1">
      <c r="A2104" t="s">
        <v>14920</v>
      </c>
    </row>
    <row r="2105" spans="1:1">
      <c r="A2105" t="s">
        <v>14921</v>
      </c>
    </row>
    <row r="2106" spans="1:1">
      <c r="A2106" t="s">
        <v>14922</v>
      </c>
    </row>
    <row r="2107" spans="1:1">
      <c r="A2107" t="s">
        <v>14923</v>
      </c>
    </row>
    <row r="2108" spans="1:1">
      <c r="A2108" t="s">
        <v>14924</v>
      </c>
    </row>
    <row r="2109" spans="1:1">
      <c r="A2109" t="s">
        <v>14925</v>
      </c>
    </row>
    <row r="2110" spans="1:1">
      <c r="A2110" t="s">
        <v>14926</v>
      </c>
    </row>
    <row r="2111" spans="1:1">
      <c r="A2111" t="s">
        <v>14927</v>
      </c>
    </row>
    <row r="2112" spans="1:1">
      <c r="A2112" t="s">
        <v>14928</v>
      </c>
    </row>
    <row r="2113" spans="1:1">
      <c r="A2113" t="s">
        <v>14929</v>
      </c>
    </row>
    <row r="2114" spans="1:1">
      <c r="A2114" t="s">
        <v>14930</v>
      </c>
    </row>
    <row r="2115" spans="1:1">
      <c r="A2115" t="s">
        <v>14931</v>
      </c>
    </row>
    <row r="2116" spans="1:1">
      <c r="A2116" t="s">
        <v>14932</v>
      </c>
    </row>
    <row r="2117" spans="1:1">
      <c r="A2117" t="s">
        <v>14933</v>
      </c>
    </row>
    <row r="2118" spans="1:1">
      <c r="A2118" t="s">
        <v>14934</v>
      </c>
    </row>
    <row r="2119" spans="1:1">
      <c r="A2119" t="s">
        <v>14935</v>
      </c>
    </row>
    <row r="2120" spans="1:1">
      <c r="A2120" t="s">
        <v>14936</v>
      </c>
    </row>
    <row r="2121" spans="1:1">
      <c r="A2121" t="s">
        <v>14937</v>
      </c>
    </row>
    <row r="2122" spans="1:1">
      <c r="A2122" t="s">
        <v>14938</v>
      </c>
    </row>
    <row r="2123" spans="1:1">
      <c r="A2123" t="s">
        <v>14939</v>
      </c>
    </row>
    <row r="2124" spans="1:1">
      <c r="A2124" t="s">
        <v>14940</v>
      </c>
    </row>
    <row r="2125" spans="1:1">
      <c r="A2125" t="s">
        <v>14941</v>
      </c>
    </row>
    <row r="2126" spans="1:1">
      <c r="A2126" t="s">
        <v>14942</v>
      </c>
    </row>
    <row r="2127" spans="1:1">
      <c r="A2127" t="s">
        <v>14943</v>
      </c>
    </row>
    <row r="2128" spans="1:1">
      <c r="A2128" t="s">
        <v>14944</v>
      </c>
    </row>
    <row r="2129" spans="1:1">
      <c r="A2129" t="s">
        <v>14945</v>
      </c>
    </row>
    <row r="2130" spans="1:1">
      <c r="A2130" t="s">
        <v>14946</v>
      </c>
    </row>
    <row r="2131" spans="1:1">
      <c r="A2131" t="s">
        <v>14947</v>
      </c>
    </row>
    <row r="2132" spans="1:1">
      <c r="A2132" t="s">
        <v>14948</v>
      </c>
    </row>
    <row r="2133" spans="1:1">
      <c r="A2133" t="s">
        <v>14949</v>
      </c>
    </row>
    <row r="2134" spans="1:1">
      <c r="A2134" t="s">
        <v>14950</v>
      </c>
    </row>
    <row r="2135" spans="1:1">
      <c r="A2135" t="s">
        <v>14951</v>
      </c>
    </row>
    <row r="2136" spans="1:1">
      <c r="A2136" t="s">
        <v>14952</v>
      </c>
    </row>
    <row r="2137" spans="1:1">
      <c r="A2137" t="s">
        <v>14953</v>
      </c>
    </row>
    <row r="2138" spans="1:1">
      <c r="A2138" t="s">
        <v>14954</v>
      </c>
    </row>
    <row r="2139" spans="1:1">
      <c r="A2139" t="s">
        <v>14955</v>
      </c>
    </row>
    <row r="2140" spans="1:1">
      <c r="A2140" t="s">
        <v>14956</v>
      </c>
    </row>
    <row r="2141" spans="1:1">
      <c r="A2141" t="s">
        <v>14957</v>
      </c>
    </row>
    <row r="2142" spans="1:1">
      <c r="A2142" t="s">
        <v>14958</v>
      </c>
    </row>
    <row r="2143" spans="1:1">
      <c r="A2143" t="s">
        <v>14959</v>
      </c>
    </row>
    <row r="2144" spans="1:1">
      <c r="A2144" t="s">
        <v>14960</v>
      </c>
    </row>
    <row r="2145" spans="1:1">
      <c r="A2145" t="s">
        <v>14961</v>
      </c>
    </row>
    <row r="2146" spans="1:1">
      <c r="A2146" t="s">
        <v>14962</v>
      </c>
    </row>
    <row r="2147" spans="1:1">
      <c r="A2147" t="s">
        <v>14963</v>
      </c>
    </row>
    <row r="2148" spans="1:1">
      <c r="A2148" t="s">
        <v>14964</v>
      </c>
    </row>
    <row r="2149" spans="1:1">
      <c r="A2149" t="s">
        <v>14965</v>
      </c>
    </row>
    <row r="2150" spans="1:1">
      <c r="A2150" t="s">
        <v>14966</v>
      </c>
    </row>
    <row r="2151" spans="1:1">
      <c r="A2151" t="s">
        <v>14967</v>
      </c>
    </row>
    <row r="2152" spans="1:1">
      <c r="A2152" t="s">
        <v>14968</v>
      </c>
    </row>
    <row r="2153" spans="1:1">
      <c r="A2153" t="s">
        <v>14969</v>
      </c>
    </row>
    <row r="2154" spans="1:1">
      <c r="A2154" t="s">
        <v>14970</v>
      </c>
    </row>
    <row r="2155" spans="1:1">
      <c r="A2155" t="s">
        <v>14971</v>
      </c>
    </row>
    <row r="2156" spans="1:1">
      <c r="A2156" t="s">
        <v>14972</v>
      </c>
    </row>
    <row r="2157" spans="1:1">
      <c r="A2157" t="s">
        <v>14973</v>
      </c>
    </row>
    <row r="2158" spans="1:1">
      <c r="A2158" t="s">
        <v>14974</v>
      </c>
    </row>
    <row r="2159" spans="1:1">
      <c r="A2159" t="s">
        <v>14975</v>
      </c>
    </row>
    <row r="2160" spans="1:1">
      <c r="A2160" t="s">
        <v>14976</v>
      </c>
    </row>
    <row r="2161" spans="1:1">
      <c r="A2161" t="s">
        <v>14977</v>
      </c>
    </row>
    <row r="2162" spans="1:1">
      <c r="A2162" t="s">
        <v>14978</v>
      </c>
    </row>
    <row r="2163" spans="1:1">
      <c r="A2163" t="s">
        <v>14979</v>
      </c>
    </row>
    <row r="2164" spans="1:1">
      <c r="A2164" t="s">
        <v>14980</v>
      </c>
    </row>
    <row r="2165" spans="1:1">
      <c r="A2165" t="s">
        <v>14981</v>
      </c>
    </row>
    <row r="2166" spans="1:1">
      <c r="A2166" t="s">
        <v>14982</v>
      </c>
    </row>
    <row r="2167" spans="1:1">
      <c r="A2167" t="s">
        <v>14983</v>
      </c>
    </row>
    <row r="2168" spans="1:1">
      <c r="A2168" t="s">
        <v>14984</v>
      </c>
    </row>
    <row r="2169" spans="1:1">
      <c r="A2169" t="s">
        <v>14985</v>
      </c>
    </row>
    <row r="2170" spans="1:1">
      <c r="A2170" t="s">
        <v>14986</v>
      </c>
    </row>
    <row r="2171" spans="1:1">
      <c r="A2171" t="s">
        <v>14987</v>
      </c>
    </row>
    <row r="2172" spans="1:1">
      <c r="A2172" t="s">
        <v>14988</v>
      </c>
    </row>
    <row r="2173" spans="1:1">
      <c r="A2173" t="s">
        <v>14989</v>
      </c>
    </row>
    <row r="2174" spans="1:1">
      <c r="A2174" t="s">
        <v>14990</v>
      </c>
    </row>
    <row r="2175" spans="1:1">
      <c r="A2175" t="s">
        <v>14991</v>
      </c>
    </row>
    <row r="2176" spans="1:1">
      <c r="A2176" t="s">
        <v>14992</v>
      </c>
    </row>
    <row r="2177" spans="1:1">
      <c r="A2177" t="s">
        <v>14993</v>
      </c>
    </row>
    <row r="2178" spans="1:1">
      <c r="A2178" t="s">
        <v>14994</v>
      </c>
    </row>
    <row r="2179" spans="1:1">
      <c r="A2179" t="s">
        <v>14995</v>
      </c>
    </row>
    <row r="2180" spans="1:1">
      <c r="A2180" t="s">
        <v>14996</v>
      </c>
    </row>
    <row r="2181" spans="1:1">
      <c r="A2181" t="s">
        <v>14997</v>
      </c>
    </row>
    <row r="2182" spans="1:1">
      <c r="A2182" t="s">
        <v>14998</v>
      </c>
    </row>
    <row r="2183" spans="1:1">
      <c r="A2183" t="s">
        <v>14999</v>
      </c>
    </row>
    <row r="2184" spans="1:1">
      <c r="A2184" t="s">
        <v>15000</v>
      </c>
    </row>
    <row r="2185" spans="1:1">
      <c r="A2185" t="s">
        <v>15001</v>
      </c>
    </row>
    <row r="2186" spans="1:1">
      <c r="A2186" t="s">
        <v>15002</v>
      </c>
    </row>
    <row r="2187" spans="1:1">
      <c r="A2187" t="s">
        <v>15003</v>
      </c>
    </row>
    <row r="2188" spans="1:1">
      <c r="A2188" t="s">
        <v>15004</v>
      </c>
    </row>
    <row r="2189" spans="1:1">
      <c r="A2189" t="s">
        <v>15005</v>
      </c>
    </row>
    <row r="2190" spans="1:1">
      <c r="A2190" t="s">
        <v>15006</v>
      </c>
    </row>
    <row r="2191" spans="1:1">
      <c r="A2191" t="s">
        <v>15007</v>
      </c>
    </row>
    <row r="2192" spans="1:1">
      <c r="A2192" t="s">
        <v>15008</v>
      </c>
    </row>
    <row r="2193" spans="1:1">
      <c r="A2193" t="s">
        <v>15009</v>
      </c>
    </row>
    <row r="2194" spans="1:1">
      <c r="A2194" t="s">
        <v>15010</v>
      </c>
    </row>
    <row r="2195" spans="1:1">
      <c r="A2195" t="s">
        <v>15011</v>
      </c>
    </row>
    <row r="2196" spans="1:1">
      <c r="A2196" t="s">
        <v>15012</v>
      </c>
    </row>
    <row r="2197" spans="1:1">
      <c r="A2197" t="s">
        <v>15013</v>
      </c>
    </row>
    <row r="2198" spans="1:1">
      <c r="A2198" t="s">
        <v>15014</v>
      </c>
    </row>
    <row r="2199" spans="1:1">
      <c r="A2199" t="s">
        <v>15015</v>
      </c>
    </row>
    <row r="2200" spans="1:1">
      <c r="A2200" t="s">
        <v>15016</v>
      </c>
    </row>
    <row r="2201" spans="1:1">
      <c r="A2201" t="s">
        <v>15017</v>
      </c>
    </row>
    <row r="2202" spans="1:1">
      <c r="A2202" t="s">
        <v>15018</v>
      </c>
    </row>
    <row r="2203" spans="1:1">
      <c r="A2203" t="s">
        <v>15019</v>
      </c>
    </row>
    <row r="2204" spans="1:1">
      <c r="A2204" t="s">
        <v>15020</v>
      </c>
    </row>
    <row r="2205" spans="1:1">
      <c r="A2205" t="s">
        <v>15021</v>
      </c>
    </row>
    <row r="2206" spans="1:1">
      <c r="A2206" t="s">
        <v>15022</v>
      </c>
    </row>
    <row r="2207" spans="1:1">
      <c r="A2207" t="s">
        <v>15023</v>
      </c>
    </row>
    <row r="2208" spans="1:1">
      <c r="A2208" t="s">
        <v>15024</v>
      </c>
    </row>
    <row r="2209" spans="1:1">
      <c r="A2209" t="s">
        <v>15025</v>
      </c>
    </row>
    <row r="2210" spans="1:1">
      <c r="A2210" t="s">
        <v>15026</v>
      </c>
    </row>
    <row r="2211" spans="1:1">
      <c r="A2211" t="s">
        <v>15027</v>
      </c>
    </row>
    <row r="2212" spans="1:1">
      <c r="A2212" t="s">
        <v>15028</v>
      </c>
    </row>
    <row r="2213" spans="1:1">
      <c r="A2213" t="s">
        <v>15029</v>
      </c>
    </row>
    <row r="2214" spans="1:1">
      <c r="A2214" t="s">
        <v>15030</v>
      </c>
    </row>
    <row r="2215" spans="1:1">
      <c r="A2215" t="s">
        <v>15031</v>
      </c>
    </row>
    <row r="2216" spans="1:1">
      <c r="A2216" t="s">
        <v>15032</v>
      </c>
    </row>
    <row r="2217" spans="1:1">
      <c r="A2217" t="s">
        <v>15033</v>
      </c>
    </row>
    <row r="2218" spans="1:1">
      <c r="A2218" t="s">
        <v>15034</v>
      </c>
    </row>
    <row r="2219" spans="1:1">
      <c r="A2219" t="s">
        <v>15035</v>
      </c>
    </row>
    <row r="2220" spans="1:1">
      <c r="A2220" t="s">
        <v>15036</v>
      </c>
    </row>
    <row r="2221" spans="1:1">
      <c r="A2221" t="s">
        <v>15037</v>
      </c>
    </row>
    <row r="2222" spans="1:1">
      <c r="A2222" t="s">
        <v>15038</v>
      </c>
    </row>
    <row r="2223" spans="1:1">
      <c r="A2223" t="s">
        <v>15039</v>
      </c>
    </row>
    <row r="2224" spans="1:1">
      <c r="A2224" t="s">
        <v>15040</v>
      </c>
    </row>
    <row r="2225" spans="1:1">
      <c r="A2225" t="s">
        <v>15041</v>
      </c>
    </row>
    <row r="2226" spans="1:1">
      <c r="A2226" t="s">
        <v>15042</v>
      </c>
    </row>
    <row r="2227" spans="1:1">
      <c r="A2227" t="s">
        <v>15043</v>
      </c>
    </row>
    <row r="2228" spans="1:1">
      <c r="A2228" t="s">
        <v>15044</v>
      </c>
    </row>
    <row r="2229" spans="1:1">
      <c r="A2229" t="s">
        <v>15045</v>
      </c>
    </row>
    <row r="2230" spans="1:1">
      <c r="A2230" t="s">
        <v>15046</v>
      </c>
    </row>
    <row r="2231" spans="1:1">
      <c r="A2231" t="s">
        <v>15047</v>
      </c>
    </row>
    <row r="2232" spans="1:1">
      <c r="A2232" t="s">
        <v>15048</v>
      </c>
    </row>
    <row r="2233" spans="1:1">
      <c r="A2233" t="s">
        <v>15049</v>
      </c>
    </row>
    <row r="2234" spans="1:1">
      <c r="A2234" t="s">
        <v>15050</v>
      </c>
    </row>
    <row r="2235" spans="1:1">
      <c r="A2235" t="s">
        <v>15051</v>
      </c>
    </row>
    <row r="2236" spans="1:1">
      <c r="A2236" t="s">
        <v>15052</v>
      </c>
    </row>
    <row r="2237" spans="1:1">
      <c r="A2237" t="s">
        <v>15053</v>
      </c>
    </row>
    <row r="2238" spans="1:1">
      <c r="A2238" t="s">
        <v>15054</v>
      </c>
    </row>
    <row r="2239" spans="1:1">
      <c r="A2239" t="s">
        <v>15055</v>
      </c>
    </row>
    <row r="2240" spans="1:1">
      <c r="A2240" t="s">
        <v>15056</v>
      </c>
    </row>
    <row r="2241" spans="1:1">
      <c r="A2241" t="s">
        <v>15057</v>
      </c>
    </row>
    <row r="2242" spans="1:1">
      <c r="A2242" t="s">
        <v>15058</v>
      </c>
    </row>
    <row r="2243" spans="1:1">
      <c r="A2243" t="s">
        <v>15059</v>
      </c>
    </row>
    <row r="2244" spans="1:1">
      <c r="A2244" t="s">
        <v>15060</v>
      </c>
    </row>
    <row r="2245" spans="1:1">
      <c r="A2245" t="s">
        <v>15061</v>
      </c>
    </row>
    <row r="2246" spans="1:1">
      <c r="A2246" t="s">
        <v>15062</v>
      </c>
    </row>
    <row r="2247" spans="1:1">
      <c r="A2247" t="s">
        <v>15063</v>
      </c>
    </row>
    <row r="2248" spans="1:1">
      <c r="A2248" t="s">
        <v>15064</v>
      </c>
    </row>
    <row r="2249" spans="1:1">
      <c r="A2249" t="s">
        <v>15065</v>
      </c>
    </row>
    <row r="2250" spans="1:1">
      <c r="A2250" t="s">
        <v>15066</v>
      </c>
    </row>
    <row r="2251" spans="1:1">
      <c r="A2251" t="s">
        <v>15067</v>
      </c>
    </row>
    <row r="2252" spans="1:1">
      <c r="A2252" t="s">
        <v>15068</v>
      </c>
    </row>
    <row r="2253" spans="1:1">
      <c r="A2253" t="s">
        <v>15069</v>
      </c>
    </row>
    <row r="2254" spans="1:1">
      <c r="A2254" t="s">
        <v>15070</v>
      </c>
    </row>
    <row r="2255" spans="1:1">
      <c r="A2255" t="s">
        <v>15071</v>
      </c>
    </row>
    <row r="2256" spans="1:1">
      <c r="A2256" t="s">
        <v>15072</v>
      </c>
    </row>
    <row r="2257" spans="1:1">
      <c r="A2257" t="s">
        <v>15073</v>
      </c>
    </row>
    <row r="2258" spans="1:1">
      <c r="A2258" t="s">
        <v>15074</v>
      </c>
    </row>
    <row r="2259" spans="1:1">
      <c r="A2259" t="s">
        <v>15075</v>
      </c>
    </row>
    <row r="2260" spans="1:1">
      <c r="A2260" t="s">
        <v>15076</v>
      </c>
    </row>
    <row r="2261" spans="1:1">
      <c r="A2261" t="s">
        <v>15077</v>
      </c>
    </row>
    <row r="2262" spans="1:1">
      <c r="A2262" t="s">
        <v>15078</v>
      </c>
    </row>
    <row r="2263" spans="1:1">
      <c r="A2263" t="s">
        <v>15079</v>
      </c>
    </row>
    <row r="2264" spans="1:1">
      <c r="A2264" t="s">
        <v>15080</v>
      </c>
    </row>
    <row r="2265" spans="1:1">
      <c r="A2265" t="s">
        <v>15081</v>
      </c>
    </row>
    <row r="2266" spans="1:1">
      <c r="A2266" t="s">
        <v>15082</v>
      </c>
    </row>
    <row r="2267" spans="1:1">
      <c r="A2267" t="s">
        <v>15083</v>
      </c>
    </row>
    <row r="2268" spans="1:1">
      <c r="A2268" t="s">
        <v>15084</v>
      </c>
    </row>
    <row r="2269" spans="1:1">
      <c r="A2269" t="s">
        <v>15085</v>
      </c>
    </row>
    <row r="2270" spans="1:1">
      <c r="A2270" t="s">
        <v>15086</v>
      </c>
    </row>
    <row r="2271" spans="1:1">
      <c r="A2271" t="s">
        <v>15087</v>
      </c>
    </row>
    <row r="2272" spans="1:1">
      <c r="A2272" t="s">
        <v>15088</v>
      </c>
    </row>
    <row r="2273" spans="1:1">
      <c r="A2273" t="s">
        <v>15089</v>
      </c>
    </row>
    <row r="2274" spans="1:1">
      <c r="A2274" t="s">
        <v>15090</v>
      </c>
    </row>
    <row r="2275" spans="1:1">
      <c r="A2275" t="s">
        <v>15091</v>
      </c>
    </row>
    <row r="2276" spans="1:1">
      <c r="A2276" t="s">
        <v>15092</v>
      </c>
    </row>
    <row r="2277" spans="1:1">
      <c r="A2277" t="s">
        <v>15093</v>
      </c>
    </row>
    <row r="2278" spans="1:1">
      <c r="A2278" t="s">
        <v>15094</v>
      </c>
    </row>
    <row r="2279" spans="1:1">
      <c r="A2279" t="s">
        <v>15095</v>
      </c>
    </row>
    <row r="2280" spans="1:1">
      <c r="A2280" t="s">
        <v>15096</v>
      </c>
    </row>
    <row r="2281" spans="1:1">
      <c r="A2281" t="s">
        <v>15097</v>
      </c>
    </row>
    <row r="2282" spans="1:1">
      <c r="A2282" t="s">
        <v>15098</v>
      </c>
    </row>
    <row r="2283" spans="1:1">
      <c r="A2283" t="s">
        <v>15099</v>
      </c>
    </row>
    <row r="2284" spans="1:1">
      <c r="A2284" t="s">
        <v>15100</v>
      </c>
    </row>
    <row r="2285" spans="1:1">
      <c r="A2285" t="s">
        <v>15101</v>
      </c>
    </row>
    <row r="2286" spans="1:1">
      <c r="A2286" t="s">
        <v>15102</v>
      </c>
    </row>
    <row r="2287" spans="1:1">
      <c r="A2287" t="s">
        <v>15103</v>
      </c>
    </row>
    <row r="2288" spans="1:1">
      <c r="A2288" t="s">
        <v>15104</v>
      </c>
    </row>
    <row r="2289" spans="1:1">
      <c r="A2289" t="s">
        <v>15105</v>
      </c>
    </row>
    <row r="2290" spans="1:1">
      <c r="A2290" t="s">
        <v>15106</v>
      </c>
    </row>
    <row r="2291" spans="1:1">
      <c r="A2291" t="s">
        <v>15107</v>
      </c>
    </row>
    <row r="2292" spans="1:1">
      <c r="A2292" t="s">
        <v>15108</v>
      </c>
    </row>
    <row r="2293" spans="1:1">
      <c r="A2293" t="s">
        <v>15109</v>
      </c>
    </row>
    <row r="2294" spans="1:1">
      <c r="A2294" t="s">
        <v>15110</v>
      </c>
    </row>
    <row r="2295" spans="1:1">
      <c r="A2295" t="s">
        <v>15111</v>
      </c>
    </row>
    <row r="2296" spans="1:1">
      <c r="A2296" t="s">
        <v>15112</v>
      </c>
    </row>
    <row r="2297" spans="1:1">
      <c r="A2297" t="s">
        <v>15113</v>
      </c>
    </row>
    <row r="2298" spans="1:1">
      <c r="A2298" t="s">
        <v>15114</v>
      </c>
    </row>
    <row r="2299" spans="1:1">
      <c r="A2299" t="s">
        <v>15115</v>
      </c>
    </row>
    <row r="2300" spans="1:1">
      <c r="A2300" t="s">
        <v>15116</v>
      </c>
    </row>
    <row r="2301" spans="1:1">
      <c r="A2301" t="s">
        <v>15117</v>
      </c>
    </row>
    <row r="2302" spans="1:1">
      <c r="A2302" t="s">
        <v>15118</v>
      </c>
    </row>
    <row r="2303" spans="1:1">
      <c r="A2303" t="s">
        <v>15119</v>
      </c>
    </row>
    <row r="2304" spans="1:1">
      <c r="A2304" t="s">
        <v>15120</v>
      </c>
    </row>
    <row r="2305" spans="1:1">
      <c r="A2305" t="s">
        <v>15121</v>
      </c>
    </row>
    <row r="2306" spans="1:1">
      <c r="A2306" t="s">
        <v>15122</v>
      </c>
    </row>
    <row r="2307" spans="1:1">
      <c r="A2307" t="s">
        <v>15123</v>
      </c>
    </row>
    <row r="2308" spans="1:1">
      <c r="A2308" t="s">
        <v>15124</v>
      </c>
    </row>
    <row r="2309" spans="1:1">
      <c r="A2309" t="s">
        <v>15125</v>
      </c>
    </row>
    <row r="2310" spans="1:1">
      <c r="A2310" t="s">
        <v>15126</v>
      </c>
    </row>
    <row r="2311" spans="1:1">
      <c r="A2311" t="s">
        <v>15127</v>
      </c>
    </row>
    <row r="2312" spans="1:1">
      <c r="A2312" t="s">
        <v>15128</v>
      </c>
    </row>
    <row r="2313" spans="1:1">
      <c r="A2313" t="s">
        <v>15129</v>
      </c>
    </row>
    <row r="2314" spans="1:1">
      <c r="A2314" t="s">
        <v>15130</v>
      </c>
    </row>
    <row r="2315" spans="1:1">
      <c r="A2315" t="s">
        <v>15131</v>
      </c>
    </row>
    <row r="2316" spans="1:1">
      <c r="A2316" t="s">
        <v>15132</v>
      </c>
    </row>
    <row r="2317" spans="1:1">
      <c r="A2317" t="s">
        <v>15133</v>
      </c>
    </row>
    <row r="2318" spans="1:1">
      <c r="A2318" t="s">
        <v>15134</v>
      </c>
    </row>
    <row r="2319" spans="1:1">
      <c r="A2319" t="s">
        <v>15135</v>
      </c>
    </row>
    <row r="2320" spans="1:1">
      <c r="A2320" t="s">
        <v>15136</v>
      </c>
    </row>
    <row r="2321" spans="1:1">
      <c r="A2321" t="s">
        <v>15137</v>
      </c>
    </row>
    <row r="2322" spans="1:1">
      <c r="A2322" t="s">
        <v>15138</v>
      </c>
    </row>
    <row r="2323" spans="1:1">
      <c r="A2323" t="s">
        <v>15139</v>
      </c>
    </row>
    <row r="2324" spans="1:1">
      <c r="A2324" t="s">
        <v>15140</v>
      </c>
    </row>
    <row r="2325" spans="1:1">
      <c r="A2325" t="s">
        <v>15141</v>
      </c>
    </row>
    <row r="2326" spans="1:1">
      <c r="A2326" t="s">
        <v>15142</v>
      </c>
    </row>
    <row r="2327" spans="1:1">
      <c r="A2327" t="s">
        <v>15143</v>
      </c>
    </row>
    <row r="2328" spans="1:1">
      <c r="A2328" t="s">
        <v>15144</v>
      </c>
    </row>
    <row r="2329" spans="1:1">
      <c r="A2329" t="s">
        <v>15145</v>
      </c>
    </row>
    <row r="2330" spans="1:1">
      <c r="A2330" t="s">
        <v>15146</v>
      </c>
    </row>
    <row r="2331" spans="1:1">
      <c r="A2331" t="s">
        <v>15147</v>
      </c>
    </row>
    <row r="2332" spans="1:1">
      <c r="A2332" t="s">
        <v>15148</v>
      </c>
    </row>
    <row r="2333" spans="1:1">
      <c r="A2333" t="s">
        <v>15149</v>
      </c>
    </row>
    <row r="2334" spans="1:1">
      <c r="A2334" t="s">
        <v>15150</v>
      </c>
    </row>
    <row r="2335" spans="1:1">
      <c r="A2335" t="s">
        <v>15151</v>
      </c>
    </row>
    <row r="2336" spans="1:1">
      <c r="A2336" t="s">
        <v>15152</v>
      </c>
    </row>
    <row r="2337" spans="1:1">
      <c r="A2337" t="s">
        <v>15153</v>
      </c>
    </row>
    <row r="2338" spans="1:1">
      <c r="A2338" t="s">
        <v>15154</v>
      </c>
    </row>
    <row r="2339" spans="1:1">
      <c r="A2339" t="s">
        <v>15155</v>
      </c>
    </row>
    <row r="2340" spans="1:1">
      <c r="A2340" t="s">
        <v>15156</v>
      </c>
    </row>
    <row r="2341" spans="1:1">
      <c r="A2341" t="s">
        <v>15157</v>
      </c>
    </row>
    <row r="2342" spans="1:1">
      <c r="A2342" t="s">
        <v>15158</v>
      </c>
    </row>
    <row r="2343" spans="1:1">
      <c r="A2343" t="s">
        <v>15159</v>
      </c>
    </row>
    <row r="2344" spans="1:1">
      <c r="A2344" t="s">
        <v>15160</v>
      </c>
    </row>
    <row r="2345" spans="1:1">
      <c r="A2345" t="s">
        <v>15161</v>
      </c>
    </row>
    <row r="2346" spans="1:1">
      <c r="A2346" t="s">
        <v>15162</v>
      </c>
    </row>
    <row r="2347" spans="1:1">
      <c r="A2347" t="s">
        <v>15163</v>
      </c>
    </row>
    <row r="2348" spans="1:1">
      <c r="A2348" t="s">
        <v>15164</v>
      </c>
    </row>
    <row r="2349" spans="1:1">
      <c r="A2349" t="s">
        <v>15165</v>
      </c>
    </row>
    <row r="2350" spans="1:1">
      <c r="A2350" t="s">
        <v>15166</v>
      </c>
    </row>
    <row r="2351" spans="1:1">
      <c r="A2351" t="s">
        <v>15167</v>
      </c>
    </row>
    <row r="2352" spans="1:1">
      <c r="A2352" t="s">
        <v>15168</v>
      </c>
    </row>
    <row r="2353" spans="1:1">
      <c r="A2353" t="s">
        <v>15169</v>
      </c>
    </row>
    <row r="2354" spans="1:1">
      <c r="A2354" t="s">
        <v>15170</v>
      </c>
    </row>
    <row r="2355" spans="1:1">
      <c r="A2355" t="s">
        <v>15171</v>
      </c>
    </row>
    <row r="2356" spans="1:1">
      <c r="A2356" t="s">
        <v>15172</v>
      </c>
    </row>
    <row r="2357" spans="1:1">
      <c r="A2357" t="s">
        <v>15173</v>
      </c>
    </row>
    <row r="2358" spans="1:1">
      <c r="A2358" t="s">
        <v>15174</v>
      </c>
    </row>
    <row r="2359" spans="1:1">
      <c r="A2359" t="s">
        <v>15175</v>
      </c>
    </row>
    <row r="2360" spans="1:1">
      <c r="A2360" t="s">
        <v>15176</v>
      </c>
    </row>
    <row r="2361" spans="1:1">
      <c r="A2361" t="s">
        <v>15177</v>
      </c>
    </row>
    <row r="2362" spans="1:1">
      <c r="A2362" t="s">
        <v>15178</v>
      </c>
    </row>
    <row r="2363" spans="1:1">
      <c r="A2363" t="s">
        <v>15179</v>
      </c>
    </row>
    <row r="2364" spans="1:1">
      <c r="A2364" t="s">
        <v>15180</v>
      </c>
    </row>
    <row r="2365" spans="1:1">
      <c r="A2365" t="s">
        <v>15181</v>
      </c>
    </row>
    <row r="2366" spans="1:1">
      <c r="A2366" t="s">
        <v>15182</v>
      </c>
    </row>
    <row r="2367" spans="1:1">
      <c r="A2367" t="s">
        <v>15183</v>
      </c>
    </row>
    <row r="2368" spans="1:1">
      <c r="A2368" t="s">
        <v>15184</v>
      </c>
    </row>
    <row r="2369" spans="1:1">
      <c r="A2369" t="s">
        <v>15185</v>
      </c>
    </row>
    <row r="2370" spans="1:1">
      <c r="A2370" t="s">
        <v>15186</v>
      </c>
    </row>
    <row r="2371" spans="1:1">
      <c r="A2371" t="s">
        <v>15187</v>
      </c>
    </row>
    <row r="2372" spans="1:1">
      <c r="A2372" t="s">
        <v>15188</v>
      </c>
    </row>
    <row r="2373" spans="1:1">
      <c r="A2373" t="s">
        <v>15189</v>
      </c>
    </row>
    <row r="2374" spans="1:1">
      <c r="A2374" t="s">
        <v>15190</v>
      </c>
    </row>
    <row r="2375" spans="1:1">
      <c r="A2375" t="s">
        <v>15191</v>
      </c>
    </row>
    <row r="2376" spans="1:1">
      <c r="A2376" t="s">
        <v>15192</v>
      </c>
    </row>
    <row r="2377" spans="1:1">
      <c r="A2377" t="s">
        <v>15193</v>
      </c>
    </row>
    <row r="2378" spans="1:1">
      <c r="A2378" t="s">
        <v>15194</v>
      </c>
    </row>
    <row r="2379" spans="1:1">
      <c r="A2379" t="s">
        <v>15195</v>
      </c>
    </row>
    <row r="2380" spans="1:1">
      <c r="A2380" t="s">
        <v>15196</v>
      </c>
    </row>
    <row r="2381" spans="1:1">
      <c r="A2381" t="s">
        <v>15197</v>
      </c>
    </row>
    <row r="2382" spans="1:1">
      <c r="A2382" t="s">
        <v>15198</v>
      </c>
    </row>
    <row r="2383" spans="1:1">
      <c r="A2383" t="s">
        <v>15199</v>
      </c>
    </row>
    <row r="2384" spans="1:1">
      <c r="A2384" t="s">
        <v>15200</v>
      </c>
    </row>
    <row r="2385" spans="1:1">
      <c r="A2385" t="s">
        <v>15201</v>
      </c>
    </row>
    <row r="2386" spans="1:1">
      <c r="A2386" t="s">
        <v>15202</v>
      </c>
    </row>
    <row r="2387" spans="1:1">
      <c r="A2387" t="s">
        <v>15203</v>
      </c>
    </row>
    <row r="2388" spans="1:1">
      <c r="A2388" t="s">
        <v>15204</v>
      </c>
    </row>
    <row r="2389" spans="1:1">
      <c r="A2389" t="s">
        <v>15205</v>
      </c>
    </row>
    <row r="2390" spans="1:1">
      <c r="A2390" t="s">
        <v>15206</v>
      </c>
    </row>
    <row r="2391" spans="1:1">
      <c r="A2391" t="s">
        <v>15207</v>
      </c>
    </row>
    <row r="2392" spans="1:1">
      <c r="A2392" t="s">
        <v>15208</v>
      </c>
    </row>
    <row r="2393" spans="1:1">
      <c r="A2393" t="s">
        <v>15209</v>
      </c>
    </row>
    <row r="2394" spans="1:1">
      <c r="A2394" t="s">
        <v>15210</v>
      </c>
    </row>
    <row r="2395" spans="1:1">
      <c r="A2395" t="s">
        <v>15211</v>
      </c>
    </row>
    <row r="2396" spans="1:1">
      <c r="A2396" t="s">
        <v>15212</v>
      </c>
    </row>
    <row r="2397" spans="1:1">
      <c r="A2397" t="s">
        <v>15213</v>
      </c>
    </row>
    <row r="2398" spans="1:1">
      <c r="A2398" t="s">
        <v>15214</v>
      </c>
    </row>
    <row r="2399" spans="1:1">
      <c r="A2399" t="s">
        <v>15215</v>
      </c>
    </row>
    <row r="2400" spans="1:1">
      <c r="A2400" t="s">
        <v>15216</v>
      </c>
    </row>
    <row r="2401" spans="1:1">
      <c r="A2401" t="s">
        <v>15217</v>
      </c>
    </row>
    <row r="2402" spans="1:1">
      <c r="A2402" t="s">
        <v>15218</v>
      </c>
    </row>
    <row r="2403" spans="1:1">
      <c r="A2403" t="s">
        <v>15219</v>
      </c>
    </row>
    <row r="2404" spans="1:1">
      <c r="A2404" t="s">
        <v>15220</v>
      </c>
    </row>
    <row r="2405" spans="1:1">
      <c r="A2405" t="s">
        <v>15221</v>
      </c>
    </row>
    <row r="2406" spans="1:1">
      <c r="A2406" t="s">
        <v>15222</v>
      </c>
    </row>
    <row r="2407" spans="1:1">
      <c r="A2407" t="s">
        <v>15223</v>
      </c>
    </row>
    <row r="2408" spans="1:1">
      <c r="A2408" t="s">
        <v>15224</v>
      </c>
    </row>
    <row r="2409" spans="1:1">
      <c r="A2409" t="s">
        <v>15225</v>
      </c>
    </row>
    <row r="2410" spans="1:1">
      <c r="A2410" t="s">
        <v>15226</v>
      </c>
    </row>
    <row r="2411" spans="1:1">
      <c r="A2411" t="s">
        <v>15227</v>
      </c>
    </row>
    <row r="2412" spans="1:1">
      <c r="A2412" t="s">
        <v>15228</v>
      </c>
    </row>
    <row r="2413" spans="1:1">
      <c r="A2413" t="s">
        <v>15229</v>
      </c>
    </row>
    <row r="2414" spans="1:1">
      <c r="A2414" t="s">
        <v>15230</v>
      </c>
    </row>
    <row r="2415" spans="1:1">
      <c r="A2415" t="s">
        <v>15231</v>
      </c>
    </row>
    <row r="2416" spans="1:1">
      <c r="A2416" t="s">
        <v>15232</v>
      </c>
    </row>
    <row r="2417" spans="1:1">
      <c r="A2417" t="s">
        <v>15233</v>
      </c>
    </row>
    <row r="2418" spans="1:1">
      <c r="A2418" t="s">
        <v>15234</v>
      </c>
    </row>
    <row r="2419" spans="1:1">
      <c r="A2419" t="s">
        <v>15235</v>
      </c>
    </row>
    <row r="2420" spans="1:1">
      <c r="A2420" t="s">
        <v>15236</v>
      </c>
    </row>
    <row r="2421" spans="1:1">
      <c r="A2421" t="s">
        <v>15237</v>
      </c>
    </row>
    <row r="2422" spans="1:1">
      <c r="A2422" t="s">
        <v>15238</v>
      </c>
    </row>
    <row r="2423" spans="1:1">
      <c r="A2423" t="s">
        <v>15239</v>
      </c>
    </row>
    <row r="2424" spans="1:1">
      <c r="A2424" t="s">
        <v>15240</v>
      </c>
    </row>
    <row r="2425" spans="1:1">
      <c r="A2425" t="s">
        <v>15241</v>
      </c>
    </row>
    <row r="2426" spans="1:1">
      <c r="A2426" t="s">
        <v>15242</v>
      </c>
    </row>
    <row r="2427" spans="1:1">
      <c r="A2427" t="s">
        <v>15243</v>
      </c>
    </row>
    <row r="2428" spans="1:1">
      <c r="A2428" t="s">
        <v>15244</v>
      </c>
    </row>
    <row r="2429" spans="1:1">
      <c r="A2429" t="s">
        <v>15245</v>
      </c>
    </row>
    <row r="2430" spans="1:1">
      <c r="A2430" t="s">
        <v>15246</v>
      </c>
    </row>
    <row r="2431" spans="1:1">
      <c r="A2431" t="s">
        <v>15247</v>
      </c>
    </row>
    <row r="2432" spans="1:1">
      <c r="A2432" t="s">
        <v>15248</v>
      </c>
    </row>
    <row r="2433" spans="1:1">
      <c r="A2433" t="s">
        <v>15249</v>
      </c>
    </row>
    <row r="2434" spans="1:1">
      <c r="A2434" t="s">
        <v>15250</v>
      </c>
    </row>
    <row r="2435" spans="1:1">
      <c r="A2435" t="s">
        <v>15251</v>
      </c>
    </row>
    <row r="2436" spans="1:1">
      <c r="A2436" t="s">
        <v>15252</v>
      </c>
    </row>
    <row r="2437" spans="1:1">
      <c r="A2437" t="s">
        <v>15253</v>
      </c>
    </row>
    <row r="2438" spans="1:1">
      <c r="A2438" t="s">
        <v>15254</v>
      </c>
    </row>
    <row r="2439" spans="1:1">
      <c r="A2439" t="s">
        <v>15255</v>
      </c>
    </row>
    <row r="2440" spans="1:1">
      <c r="A2440" t="s">
        <v>15256</v>
      </c>
    </row>
    <row r="2441" spans="1:1">
      <c r="A2441" t="s">
        <v>15257</v>
      </c>
    </row>
    <row r="2442" spans="1:1">
      <c r="A2442" t="s">
        <v>15258</v>
      </c>
    </row>
    <row r="2443" spans="1:1">
      <c r="A2443" t="s">
        <v>15259</v>
      </c>
    </row>
    <row r="2444" spans="1:1">
      <c r="A2444" t="s">
        <v>15260</v>
      </c>
    </row>
    <row r="2445" spans="1:1">
      <c r="A2445" t="s">
        <v>15261</v>
      </c>
    </row>
    <row r="2446" spans="1:1">
      <c r="A2446" t="s">
        <v>15262</v>
      </c>
    </row>
    <row r="2447" spans="1:1">
      <c r="A2447" t="s">
        <v>15263</v>
      </c>
    </row>
    <row r="2448" spans="1:1">
      <c r="A2448" t="s">
        <v>15264</v>
      </c>
    </row>
    <row r="2449" spans="1:1">
      <c r="A2449" t="s">
        <v>15265</v>
      </c>
    </row>
    <row r="2450" spans="1:1">
      <c r="A2450" t="s">
        <v>15266</v>
      </c>
    </row>
    <row r="2451" spans="1:1">
      <c r="A2451" t="s">
        <v>15267</v>
      </c>
    </row>
    <row r="2452" spans="1:1">
      <c r="A2452" t="s">
        <v>15268</v>
      </c>
    </row>
    <row r="2453" spans="1:1">
      <c r="A2453" t="s">
        <v>15269</v>
      </c>
    </row>
    <row r="2454" spans="1:1">
      <c r="A2454" t="s">
        <v>15270</v>
      </c>
    </row>
    <row r="2455" spans="1:1">
      <c r="A2455" t="s">
        <v>15271</v>
      </c>
    </row>
    <row r="2456" spans="1:1">
      <c r="A2456" t="s">
        <v>15272</v>
      </c>
    </row>
    <row r="2457" spans="1:1">
      <c r="A2457" t="s">
        <v>15273</v>
      </c>
    </row>
    <row r="2458" spans="1:1">
      <c r="A2458" t="s">
        <v>15274</v>
      </c>
    </row>
    <row r="2459" spans="1:1">
      <c r="A2459" t="s">
        <v>15275</v>
      </c>
    </row>
    <row r="2460" spans="1:1">
      <c r="A2460" t="s">
        <v>15276</v>
      </c>
    </row>
    <row r="2461" spans="1:1">
      <c r="A2461" t="s">
        <v>15277</v>
      </c>
    </row>
    <row r="2462" spans="1:1">
      <c r="A2462" t="s">
        <v>15278</v>
      </c>
    </row>
    <row r="2463" spans="1:1">
      <c r="A2463" t="s">
        <v>15279</v>
      </c>
    </row>
    <row r="2464" spans="1:1">
      <c r="A2464" t="s">
        <v>15280</v>
      </c>
    </row>
    <row r="2465" spans="1:1">
      <c r="A2465" t="s">
        <v>15281</v>
      </c>
    </row>
    <row r="2466" spans="1:1">
      <c r="A2466" t="s">
        <v>15282</v>
      </c>
    </row>
    <row r="2467" spans="1:1">
      <c r="A2467" t="s">
        <v>15283</v>
      </c>
    </row>
    <row r="2468" spans="1:1">
      <c r="A2468" t="s">
        <v>15284</v>
      </c>
    </row>
    <row r="2469" spans="1:1">
      <c r="A2469" t="s">
        <v>15285</v>
      </c>
    </row>
    <row r="2470" spans="1:1">
      <c r="A2470" t="s">
        <v>15286</v>
      </c>
    </row>
    <row r="2471" spans="1:1">
      <c r="A2471" t="s">
        <v>15287</v>
      </c>
    </row>
    <row r="2472" spans="1:1">
      <c r="A2472" t="s">
        <v>15288</v>
      </c>
    </row>
    <row r="2473" spans="1:1">
      <c r="A2473" t="s">
        <v>15289</v>
      </c>
    </row>
    <row r="2474" spans="1:1">
      <c r="A2474" t="s">
        <v>15290</v>
      </c>
    </row>
    <row r="2475" spans="1:1">
      <c r="A2475" t="s">
        <v>15291</v>
      </c>
    </row>
    <row r="2476" spans="1:1">
      <c r="A2476" t="s">
        <v>15292</v>
      </c>
    </row>
    <row r="2477" spans="1:1">
      <c r="A2477" t="s">
        <v>15293</v>
      </c>
    </row>
    <row r="2478" spans="1:1">
      <c r="A2478" t="s">
        <v>15294</v>
      </c>
    </row>
    <row r="2479" spans="1:1">
      <c r="A2479" t="s">
        <v>15295</v>
      </c>
    </row>
    <row r="2480" spans="1:1">
      <c r="A2480" t="s">
        <v>15296</v>
      </c>
    </row>
    <row r="2481" spans="1:1">
      <c r="A2481" t="s">
        <v>15297</v>
      </c>
    </row>
    <row r="2482" spans="1:1">
      <c r="A2482" t="s">
        <v>15298</v>
      </c>
    </row>
    <row r="2483" spans="1:1">
      <c r="A2483" t="s">
        <v>15299</v>
      </c>
    </row>
    <row r="2484" spans="1:1">
      <c r="A2484" t="s">
        <v>15300</v>
      </c>
    </row>
    <row r="2485" spans="1:1">
      <c r="A2485" t="s">
        <v>15301</v>
      </c>
    </row>
    <row r="2486" spans="1:1">
      <c r="A2486" t="s">
        <v>15302</v>
      </c>
    </row>
    <row r="2487" spans="1:1">
      <c r="A2487" t="s">
        <v>15303</v>
      </c>
    </row>
    <row r="2488" spans="1:1">
      <c r="A2488" t="s">
        <v>15304</v>
      </c>
    </row>
    <row r="2489" spans="1:1">
      <c r="A2489" t="s">
        <v>15305</v>
      </c>
    </row>
    <row r="2490" spans="1:1">
      <c r="A2490" t="s">
        <v>15306</v>
      </c>
    </row>
    <row r="2491" spans="1:1">
      <c r="A2491" t="s">
        <v>15307</v>
      </c>
    </row>
    <row r="2492" spans="1:1">
      <c r="A2492" t="s">
        <v>15308</v>
      </c>
    </row>
    <row r="2493" spans="1:1">
      <c r="A2493" t="s">
        <v>15309</v>
      </c>
    </row>
    <row r="2494" spans="1:1">
      <c r="A2494" t="s">
        <v>15310</v>
      </c>
    </row>
    <row r="2495" spans="1:1">
      <c r="A2495" t="s">
        <v>15311</v>
      </c>
    </row>
    <row r="2496" spans="1:1">
      <c r="A2496" t="s">
        <v>15312</v>
      </c>
    </row>
    <row r="2497" spans="1:1">
      <c r="A2497" t="s">
        <v>15313</v>
      </c>
    </row>
    <row r="2498" spans="1:1">
      <c r="A2498" t="s">
        <v>15314</v>
      </c>
    </row>
    <row r="2499" spans="1:1">
      <c r="A2499" t="s">
        <v>15315</v>
      </c>
    </row>
    <row r="2500" spans="1:1">
      <c r="A2500" t="s">
        <v>15316</v>
      </c>
    </row>
    <row r="2501" spans="1:1">
      <c r="A2501" t="s">
        <v>15317</v>
      </c>
    </row>
    <row r="2502" spans="1:1">
      <c r="A2502" t="s">
        <v>15318</v>
      </c>
    </row>
    <row r="2503" spans="1:1">
      <c r="A2503" t="s">
        <v>15319</v>
      </c>
    </row>
    <row r="2504" spans="1:1">
      <c r="A2504" t="s">
        <v>15320</v>
      </c>
    </row>
    <row r="2505" spans="1:1">
      <c r="A2505" t="s">
        <v>15321</v>
      </c>
    </row>
    <row r="2506" spans="1:1">
      <c r="A2506" t="s">
        <v>15322</v>
      </c>
    </row>
    <row r="2507" spans="1:1">
      <c r="A2507" t="s">
        <v>15323</v>
      </c>
    </row>
    <row r="2508" spans="1:1">
      <c r="A2508" t="s">
        <v>15324</v>
      </c>
    </row>
    <row r="2509" spans="1:1">
      <c r="A2509" t="s">
        <v>15325</v>
      </c>
    </row>
    <row r="2510" spans="1:1">
      <c r="A2510" t="s">
        <v>15326</v>
      </c>
    </row>
    <row r="2511" spans="1:1">
      <c r="A2511" t="s">
        <v>15327</v>
      </c>
    </row>
    <row r="2512" spans="1:1">
      <c r="A2512" t="s">
        <v>15328</v>
      </c>
    </row>
    <row r="2513" spans="1:1">
      <c r="A2513" t="s">
        <v>15329</v>
      </c>
    </row>
    <row r="2514" spans="1:1">
      <c r="A2514" t="s">
        <v>15330</v>
      </c>
    </row>
    <row r="2515" spans="1:1">
      <c r="A2515" t="s">
        <v>15331</v>
      </c>
    </row>
    <row r="2516" spans="1:1">
      <c r="A2516" t="s">
        <v>15332</v>
      </c>
    </row>
    <row r="2517" spans="1:1">
      <c r="A2517" t="s">
        <v>15333</v>
      </c>
    </row>
    <row r="2518" spans="1:1">
      <c r="A2518" t="s">
        <v>15334</v>
      </c>
    </row>
    <row r="2519" spans="1:1">
      <c r="A2519" t="s">
        <v>15335</v>
      </c>
    </row>
    <row r="2520" spans="1:1">
      <c r="A2520" t="s">
        <v>15336</v>
      </c>
    </row>
    <row r="2521" spans="1:1">
      <c r="A2521" t="s">
        <v>15337</v>
      </c>
    </row>
    <row r="2522" spans="1:1">
      <c r="A2522" t="s">
        <v>15338</v>
      </c>
    </row>
    <row r="2523" spans="1:1">
      <c r="A2523" t="s">
        <v>15339</v>
      </c>
    </row>
    <row r="2524" spans="1:1">
      <c r="A2524" t="s">
        <v>15340</v>
      </c>
    </row>
    <row r="2525" spans="1:1">
      <c r="A2525" t="s">
        <v>15341</v>
      </c>
    </row>
    <row r="2526" spans="1:1">
      <c r="A2526" t="s">
        <v>15342</v>
      </c>
    </row>
    <row r="2527" spans="1:1">
      <c r="A2527" t="s">
        <v>15343</v>
      </c>
    </row>
    <row r="2528" spans="1:1">
      <c r="A2528" t="s">
        <v>15344</v>
      </c>
    </row>
    <row r="2529" spans="1:1">
      <c r="A2529" t="s">
        <v>15345</v>
      </c>
    </row>
    <row r="2530" spans="1:1">
      <c r="A2530" t="s">
        <v>15346</v>
      </c>
    </row>
    <row r="2531" spans="1:1">
      <c r="A2531" t="s">
        <v>15347</v>
      </c>
    </row>
    <row r="2532" spans="1:1">
      <c r="A2532" t="s">
        <v>15348</v>
      </c>
    </row>
    <row r="2533" spans="1:1">
      <c r="A2533" t="s">
        <v>15349</v>
      </c>
    </row>
    <row r="2534" spans="1:1">
      <c r="A2534" t="s">
        <v>15350</v>
      </c>
    </row>
    <row r="2535" spans="1:1">
      <c r="A2535" t="s">
        <v>15351</v>
      </c>
    </row>
    <row r="2536" spans="1:1">
      <c r="A2536" t="s">
        <v>15352</v>
      </c>
    </row>
    <row r="2537" spans="1:1">
      <c r="A2537" t="s">
        <v>15353</v>
      </c>
    </row>
    <row r="2538" spans="1:1">
      <c r="A2538" t="s">
        <v>15354</v>
      </c>
    </row>
    <row r="2539" spans="1:1">
      <c r="A2539" t="s">
        <v>15355</v>
      </c>
    </row>
    <row r="2540" spans="1:1">
      <c r="A2540" t="s">
        <v>15356</v>
      </c>
    </row>
    <row r="2541" spans="1:1">
      <c r="A2541" t="s">
        <v>15357</v>
      </c>
    </row>
    <row r="2542" spans="1:1">
      <c r="A2542" t="s">
        <v>15358</v>
      </c>
    </row>
    <row r="2543" spans="1:1">
      <c r="A2543" t="s">
        <v>15359</v>
      </c>
    </row>
    <row r="2544" spans="1:1">
      <c r="A2544" t="s">
        <v>15360</v>
      </c>
    </row>
    <row r="2545" spans="1:1">
      <c r="A2545" t="s">
        <v>15361</v>
      </c>
    </row>
    <row r="2546" spans="1:1">
      <c r="A2546" t="s">
        <v>15362</v>
      </c>
    </row>
    <row r="2547" spans="1:1">
      <c r="A2547" t="s">
        <v>15363</v>
      </c>
    </row>
    <row r="2548" spans="1:1">
      <c r="A2548" t="s">
        <v>15364</v>
      </c>
    </row>
    <row r="2549" spans="1:1">
      <c r="A2549" t="s">
        <v>15365</v>
      </c>
    </row>
    <row r="2550" spans="1:1">
      <c r="A2550" t="s">
        <v>15366</v>
      </c>
    </row>
    <row r="2551" spans="1:1">
      <c r="A2551" t="s">
        <v>15367</v>
      </c>
    </row>
    <row r="2552" spans="1:1">
      <c r="A2552" t="s">
        <v>15368</v>
      </c>
    </row>
    <row r="2553" spans="1:1">
      <c r="A2553" t="s">
        <v>15369</v>
      </c>
    </row>
    <row r="2554" spans="1:1">
      <c r="A2554" t="s">
        <v>15370</v>
      </c>
    </row>
    <row r="2555" spans="1:1">
      <c r="A2555" t="s">
        <v>15371</v>
      </c>
    </row>
    <row r="2556" spans="1:1">
      <c r="A2556" t="s">
        <v>15372</v>
      </c>
    </row>
    <row r="2557" spans="1:1">
      <c r="A2557" t="s">
        <v>15373</v>
      </c>
    </row>
    <row r="2558" spans="1:1">
      <c r="A2558" t="s">
        <v>15374</v>
      </c>
    </row>
    <row r="2559" spans="1:1">
      <c r="A2559" t="s">
        <v>15375</v>
      </c>
    </row>
    <row r="2560" spans="1:1">
      <c r="A2560" t="s">
        <v>15376</v>
      </c>
    </row>
    <row r="2561" spans="1:1">
      <c r="A2561" t="s">
        <v>15377</v>
      </c>
    </row>
    <row r="2562" spans="1:1">
      <c r="A2562" t="s">
        <v>15378</v>
      </c>
    </row>
    <row r="2563" spans="1:1">
      <c r="A2563" t="s">
        <v>15379</v>
      </c>
    </row>
    <row r="2564" spans="1:1">
      <c r="A2564" t="s">
        <v>15380</v>
      </c>
    </row>
    <row r="2565" spans="1:1">
      <c r="A2565" t="s">
        <v>15381</v>
      </c>
    </row>
    <row r="2566" spans="1:1">
      <c r="A2566" t="s">
        <v>15382</v>
      </c>
    </row>
    <row r="2567" spans="1:1">
      <c r="A2567" t="s">
        <v>15383</v>
      </c>
    </row>
    <row r="2568" spans="1:1">
      <c r="A2568" t="s">
        <v>15384</v>
      </c>
    </row>
    <row r="2569" spans="1:1">
      <c r="A2569" t="s">
        <v>15385</v>
      </c>
    </row>
    <row r="2570" spans="1:1">
      <c r="A2570" t="s">
        <v>15386</v>
      </c>
    </row>
    <row r="2571" spans="1:1">
      <c r="A2571" t="s">
        <v>15387</v>
      </c>
    </row>
    <row r="2572" spans="1:1">
      <c r="A2572" t="s">
        <v>15388</v>
      </c>
    </row>
    <row r="2573" spans="1:1">
      <c r="A2573" t="s">
        <v>15389</v>
      </c>
    </row>
    <row r="2574" spans="1:1">
      <c r="A2574" t="s">
        <v>15390</v>
      </c>
    </row>
    <row r="2575" spans="1:1">
      <c r="A2575" t="s">
        <v>15391</v>
      </c>
    </row>
    <row r="2576" spans="1:1">
      <c r="A2576" t="s">
        <v>15392</v>
      </c>
    </row>
    <row r="2577" spans="1:1">
      <c r="A2577" t="s">
        <v>15393</v>
      </c>
    </row>
    <row r="2578" spans="1:1">
      <c r="A2578" t="s">
        <v>15394</v>
      </c>
    </row>
    <row r="2579" spans="1:1">
      <c r="A2579" t="s">
        <v>15395</v>
      </c>
    </row>
    <row r="2580" spans="1:1">
      <c r="A2580" t="s">
        <v>15396</v>
      </c>
    </row>
    <row r="2581" spans="1:1">
      <c r="A2581" t="s">
        <v>15397</v>
      </c>
    </row>
    <row r="2582" spans="1:1">
      <c r="A2582" t="s">
        <v>15398</v>
      </c>
    </row>
    <row r="2583" spans="1:1">
      <c r="A2583" t="s">
        <v>15399</v>
      </c>
    </row>
    <row r="2584" spans="1:1">
      <c r="A2584" t="s">
        <v>15400</v>
      </c>
    </row>
    <row r="2585" spans="1:1">
      <c r="A2585" t="s">
        <v>15401</v>
      </c>
    </row>
    <row r="2586" spans="1:1">
      <c r="A2586" t="s">
        <v>15402</v>
      </c>
    </row>
    <row r="2587" spans="1:1">
      <c r="A2587" t="s">
        <v>15403</v>
      </c>
    </row>
    <row r="2588" spans="1:1">
      <c r="A2588" t="s">
        <v>15404</v>
      </c>
    </row>
    <row r="2589" spans="1:1">
      <c r="A2589" t="s">
        <v>15405</v>
      </c>
    </row>
    <row r="2590" spans="1:1">
      <c r="A2590" t="s">
        <v>15406</v>
      </c>
    </row>
    <row r="2591" spans="1:1">
      <c r="A2591" t="s">
        <v>15407</v>
      </c>
    </row>
    <row r="2592" spans="1:1">
      <c r="A2592" t="s">
        <v>15408</v>
      </c>
    </row>
    <row r="2593" spans="1:1">
      <c r="A2593" t="s">
        <v>15409</v>
      </c>
    </row>
    <row r="2594" spans="1:1">
      <c r="A2594" t="s">
        <v>15410</v>
      </c>
    </row>
    <row r="2595" spans="1:1">
      <c r="A2595" t="s">
        <v>15411</v>
      </c>
    </row>
    <row r="2596" spans="1:1">
      <c r="A2596" t="s">
        <v>15412</v>
      </c>
    </row>
    <row r="2597" spans="1:1">
      <c r="A2597" t="s">
        <v>15413</v>
      </c>
    </row>
    <row r="2598" spans="1:1">
      <c r="A2598" t="s">
        <v>15414</v>
      </c>
    </row>
    <row r="2599" spans="1:1">
      <c r="A2599" t="s">
        <v>15415</v>
      </c>
    </row>
    <row r="2600" spans="1:1">
      <c r="A2600" t="s">
        <v>15416</v>
      </c>
    </row>
    <row r="2601" spans="1:1">
      <c r="A2601" t="s">
        <v>15417</v>
      </c>
    </row>
    <row r="2602" spans="1:1">
      <c r="A2602" t="s">
        <v>15418</v>
      </c>
    </row>
    <row r="2603" spans="1:1">
      <c r="A2603" t="s">
        <v>15419</v>
      </c>
    </row>
    <row r="2604" spans="1:1">
      <c r="A2604" t="s">
        <v>15420</v>
      </c>
    </row>
    <row r="2605" spans="1:1">
      <c r="A2605" t="s">
        <v>15421</v>
      </c>
    </row>
    <row r="2606" spans="1:1">
      <c r="A2606" t="s">
        <v>15422</v>
      </c>
    </row>
    <row r="2607" spans="1:1">
      <c r="A2607" t="s">
        <v>15423</v>
      </c>
    </row>
    <row r="2608" spans="1:1">
      <c r="A2608" t="s">
        <v>15424</v>
      </c>
    </row>
    <row r="2609" spans="1:1">
      <c r="A2609" t="s">
        <v>15425</v>
      </c>
    </row>
    <row r="2610" spans="1:1">
      <c r="A2610" t="s">
        <v>15426</v>
      </c>
    </row>
    <row r="2611" spans="1:1">
      <c r="A2611" t="s">
        <v>15427</v>
      </c>
    </row>
    <row r="2612" spans="1:1">
      <c r="A2612" t="s">
        <v>15428</v>
      </c>
    </row>
    <row r="2613" spans="1:1">
      <c r="A2613" t="s">
        <v>15429</v>
      </c>
    </row>
    <row r="2614" spans="1:1">
      <c r="A2614" t="s">
        <v>15430</v>
      </c>
    </row>
    <row r="2615" spans="1:1">
      <c r="A2615" t="s">
        <v>15431</v>
      </c>
    </row>
    <row r="2616" spans="1:1">
      <c r="A2616" t="s">
        <v>15432</v>
      </c>
    </row>
    <row r="2617" spans="1:1">
      <c r="A2617" t="s">
        <v>15433</v>
      </c>
    </row>
    <row r="2618" spans="1:1">
      <c r="A2618" t="s">
        <v>15434</v>
      </c>
    </row>
    <row r="2619" spans="1:1">
      <c r="A2619" t="s">
        <v>15435</v>
      </c>
    </row>
    <row r="2620" spans="1:1">
      <c r="A2620" t="s">
        <v>15436</v>
      </c>
    </row>
    <row r="2621" spans="1:1">
      <c r="A2621" t="s">
        <v>15437</v>
      </c>
    </row>
    <row r="2622" spans="1:1">
      <c r="A2622" t="s">
        <v>15438</v>
      </c>
    </row>
    <row r="2623" spans="1:1">
      <c r="A2623" t="s">
        <v>15439</v>
      </c>
    </row>
    <row r="2624" spans="1:1">
      <c r="A2624" t="s">
        <v>15440</v>
      </c>
    </row>
    <row r="2625" spans="1:1">
      <c r="A2625" t="s">
        <v>15441</v>
      </c>
    </row>
    <row r="2626" spans="1:1">
      <c r="A2626" t="s">
        <v>15442</v>
      </c>
    </row>
    <row r="2627" spans="1:1">
      <c r="A2627" t="s">
        <v>15443</v>
      </c>
    </row>
    <row r="2628" spans="1:1">
      <c r="A2628" t="s">
        <v>15444</v>
      </c>
    </row>
    <row r="2629" spans="1:1">
      <c r="A2629" t="s">
        <v>15445</v>
      </c>
    </row>
    <row r="2630" spans="1:1">
      <c r="A2630" t="s">
        <v>15446</v>
      </c>
    </row>
    <row r="2631" spans="1:1">
      <c r="A2631" t="s">
        <v>15447</v>
      </c>
    </row>
    <row r="2632" spans="1:1">
      <c r="A2632" t="s">
        <v>15448</v>
      </c>
    </row>
    <row r="2633" spans="1:1">
      <c r="A2633" t="s">
        <v>15449</v>
      </c>
    </row>
    <row r="2634" spans="1:1">
      <c r="A2634" t="s">
        <v>15450</v>
      </c>
    </row>
    <row r="2635" spans="1:1">
      <c r="A2635" t="s">
        <v>15451</v>
      </c>
    </row>
    <row r="2636" spans="1:1">
      <c r="A2636" t="s">
        <v>15452</v>
      </c>
    </row>
    <row r="2637" spans="1:1">
      <c r="A2637" t="s">
        <v>15453</v>
      </c>
    </row>
    <row r="2638" spans="1:1">
      <c r="A2638" t="s">
        <v>15454</v>
      </c>
    </row>
    <row r="2639" spans="1:1">
      <c r="A2639" t="s">
        <v>15455</v>
      </c>
    </row>
    <row r="2640" spans="1:1">
      <c r="A2640" t="s">
        <v>15456</v>
      </c>
    </row>
    <row r="2641" spans="1:1">
      <c r="A2641" t="s">
        <v>15457</v>
      </c>
    </row>
    <row r="2642" spans="1:1">
      <c r="A2642" t="s">
        <v>15458</v>
      </c>
    </row>
    <row r="2643" spans="1:1">
      <c r="A2643" t="s">
        <v>15459</v>
      </c>
    </row>
    <row r="2644" spans="1:1">
      <c r="A2644" t="s">
        <v>15460</v>
      </c>
    </row>
    <row r="2645" spans="1:1">
      <c r="A2645" t="s">
        <v>15461</v>
      </c>
    </row>
    <row r="2646" spans="1:1">
      <c r="A2646" t="s">
        <v>15462</v>
      </c>
    </row>
    <row r="2647" spans="1:1">
      <c r="A2647" t="s">
        <v>15463</v>
      </c>
    </row>
    <row r="2648" spans="1:1">
      <c r="A2648" t="s">
        <v>15464</v>
      </c>
    </row>
    <row r="2649" spans="1:1">
      <c r="A2649" t="s">
        <v>15465</v>
      </c>
    </row>
    <row r="2650" spans="1:1">
      <c r="A2650" t="s">
        <v>15466</v>
      </c>
    </row>
    <row r="2651" spans="1:1">
      <c r="A2651" t="s">
        <v>15467</v>
      </c>
    </row>
    <row r="2652" spans="1:1">
      <c r="A2652" t="s">
        <v>15468</v>
      </c>
    </row>
    <row r="2653" spans="1:1">
      <c r="A2653" t="s">
        <v>15469</v>
      </c>
    </row>
    <row r="2654" spans="1:1">
      <c r="A2654" t="s">
        <v>15470</v>
      </c>
    </row>
    <row r="2655" spans="1:1">
      <c r="A2655" t="s">
        <v>15471</v>
      </c>
    </row>
    <row r="2656" spans="1:1">
      <c r="A2656" t="s">
        <v>15472</v>
      </c>
    </row>
    <row r="2657" spans="1:1">
      <c r="A2657" t="s">
        <v>15473</v>
      </c>
    </row>
    <row r="2658" spans="1:1">
      <c r="A2658" t="s">
        <v>15474</v>
      </c>
    </row>
    <row r="2659" spans="1:1">
      <c r="A2659" t="s">
        <v>15475</v>
      </c>
    </row>
    <row r="2660" spans="1:1">
      <c r="A2660" t="s">
        <v>15476</v>
      </c>
    </row>
    <row r="2661" spans="1:1">
      <c r="A2661" t="s">
        <v>15477</v>
      </c>
    </row>
    <row r="2662" spans="1:1">
      <c r="A2662" t="s">
        <v>15478</v>
      </c>
    </row>
    <row r="2663" spans="1:1">
      <c r="A2663" t="s">
        <v>15479</v>
      </c>
    </row>
    <row r="2664" spans="1:1">
      <c r="A2664" t="s">
        <v>15480</v>
      </c>
    </row>
    <row r="2665" spans="1:1">
      <c r="A2665" t="s">
        <v>15481</v>
      </c>
    </row>
    <row r="2666" spans="1:1">
      <c r="A2666" t="s">
        <v>15482</v>
      </c>
    </row>
    <row r="2667" spans="1:1">
      <c r="A2667" t="s">
        <v>15483</v>
      </c>
    </row>
    <row r="2668" spans="1:1">
      <c r="A2668" t="s">
        <v>15484</v>
      </c>
    </row>
    <row r="2669" spans="1:1">
      <c r="A2669" t="s">
        <v>15485</v>
      </c>
    </row>
    <row r="2670" spans="1:1">
      <c r="A2670" t="s">
        <v>15486</v>
      </c>
    </row>
    <row r="2671" spans="1:1">
      <c r="A2671" t="s">
        <v>15487</v>
      </c>
    </row>
    <row r="2672" spans="1:1">
      <c r="A2672" t="s">
        <v>15488</v>
      </c>
    </row>
    <row r="2673" spans="1:1">
      <c r="A2673" t="s">
        <v>15489</v>
      </c>
    </row>
    <row r="2674" spans="1:1">
      <c r="A2674" t="s">
        <v>15490</v>
      </c>
    </row>
    <row r="2675" spans="1:1">
      <c r="A2675" t="s">
        <v>15491</v>
      </c>
    </row>
    <row r="2676" spans="1:1">
      <c r="A2676" t="s">
        <v>15492</v>
      </c>
    </row>
    <row r="2677" spans="1:1">
      <c r="A2677" t="s">
        <v>15493</v>
      </c>
    </row>
    <row r="2678" spans="1:1">
      <c r="A2678" t="s">
        <v>15494</v>
      </c>
    </row>
    <row r="2679" spans="1:1">
      <c r="A2679" t="s">
        <v>15495</v>
      </c>
    </row>
    <row r="2680" spans="1:1">
      <c r="A2680" t="s">
        <v>15496</v>
      </c>
    </row>
    <row r="2681" spans="1:1">
      <c r="A2681" t="s">
        <v>15497</v>
      </c>
    </row>
    <row r="2682" spans="1:1">
      <c r="A2682" t="s">
        <v>15498</v>
      </c>
    </row>
    <row r="2683" spans="1:1">
      <c r="A2683" t="s">
        <v>15499</v>
      </c>
    </row>
    <row r="2684" spans="1:1">
      <c r="A2684" t="s">
        <v>15500</v>
      </c>
    </row>
    <row r="2685" spans="1:1">
      <c r="A2685" t="s">
        <v>15501</v>
      </c>
    </row>
    <row r="2686" spans="1:1">
      <c r="A2686" t="s">
        <v>15502</v>
      </c>
    </row>
    <row r="2687" spans="1:1">
      <c r="A2687" t="s">
        <v>15503</v>
      </c>
    </row>
    <row r="2688" spans="1:1">
      <c r="A2688" t="s">
        <v>15504</v>
      </c>
    </row>
    <row r="2689" spans="1:1">
      <c r="A2689" t="s">
        <v>15505</v>
      </c>
    </row>
    <row r="2690" spans="1:1">
      <c r="A2690" t="s">
        <v>15506</v>
      </c>
    </row>
    <row r="2691" spans="1:1">
      <c r="A2691" t="s">
        <v>15507</v>
      </c>
    </row>
    <row r="2692" spans="1:1">
      <c r="A2692" t="s">
        <v>15508</v>
      </c>
    </row>
    <row r="2693" spans="1:1">
      <c r="A2693" t="s">
        <v>15509</v>
      </c>
    </row>
    <row r="2694" spans="1:1">
      <c r="A2694" t="s">
        <v>15510</v>
      </c>
    </row>
    <row r="2695" spans="1:1">
      <c r="A2695" t="s">
        <v>15511</v>
      </c>
    </row>
    <row r="2696" spans="1:1">
      <c r="A2696" t="s">
        <v>15512</v>
      </c>
    </row>
    <row r="2697" spans="1:1">
      <c r="A2697" t="s">
        <v>15513</v>
      </c>
    </row>
    <row r="2698" spans="1:1">
      <c r="A2698" t="s">
        <v>15514</v>
      </c>
    </row>
    <row r="2699" spans="1:1">
      <c r="A2699" t="s">
        <v>15515</v>
      </c>
    </row>
    <row r="2700" spans="1:1">
      <c r="A2700" t="s">
        <v>15516</v>
      </c>
    </row>
    <row r="2701" spans="1:1">
      <c r="A2701" t="s">
        <v>15517</v>
      </c>
    </row>
    <row r="2702" spans="1:1">
      <c r="A2702" t="s">
        <v>15518</v>
      </c>
    </row>
    <row r="2703" spans="1:1">
      <c r="A2703" t="s">
        <v>15519</v>
      </c>
    </row>
    <row r="2704" spans="1:1">
      <c r="A2704" t="s">
        <v>15520</v>
      </c>
    </row>
    <row r="2705" spans="1:1">
      <c r="A2705" t="s">
        <v>15521</v>
      </c>
    </row>
    <row r="2706" spans="1:1">
      <c r="A2706" t="s">
        <v>15522</v>
      </c>
    </row>
    <row r="2707" spans="1:1">
      <c r="A2707" t="s">
        <v>15523</v>
      </c>
    </row>
    <row r="2708" spans="1:1">
      <c r="A2708" t="s">
        <v>15524</v>
      </c>
    </row>
    <row r="2709" spans="1:1">
      <c r="A2709" t="s">
        <v>15525</v>
      </c>
    </row>
    <row r="2710" spans="1:1">
      <c r="A2710" t="s">
        <v>15526</v>
      </c>
    </row>
    <row r="2711" spans="1:1">
      <c r="A2711" t="s">
        <v>15527</v>
      </c>
    </row>
    <row r="2712" spans="1:1">
      <c r="A2712" t="s">
        <v>15528</v>
      </c>
    </row>
    <row r="2713" spans="1:1">
      <c r="A2713" t="s">
        <v>15529</v>
      </c>
    </row>
    <row r="2714" spans="1:1">
      <c r="A2714" t="s">
        <v>15530</v>
      </c>
    </row>
    <row r="2715" spans="1:1">
      <c r="A2715" t="s">
        <v>15531</v>
      </c>
    </row>
    <row r="2716" spans="1:1">
      <c r="A2716" t="s">
        <v>15532</v>
      </c>
    </row>
    <row r="2717" spans="1:1">
      <c r="A2717" t="s">
        <v>15533</v>
      </c>
    </row>
    <row r="2718" spans="1:1">
      <c r="A2718" t="s">
        <v>15534</v>
      </c>
    </row>
    <row r="2719" spans="1:1">
      <c r="A2719" t="s">
        <v>15535</v>
      </c>
    </row>
    <row r="2720" spans="1:1">
      <c r="A2720" t="s">
        <v>15536</v>
      </c>
    </row>
    <row r="2721" spans="1:1">
      <c r="A2721" t="s">
        <v>15537</v>
      </c>
    </row>
    <row r="2722" spans="1:1">
      <c r="A2722" t="s">
        <v>15538</v>
      </c>
    </row>
    <row r="2723" spans="1:1">
      <c r="A2723" t="s">
        <v>15539</v>
      </c>
    </row>
    <row r="2724" spans="1:1">
      <c r="A2724" t="s">
        <v>15540</v>
      </c>
    </row>
    <row r="2725" spans="1:1">
      <c r="A2725" t="s">
        <v>15541</v>
      </c>
    </row>
    <row r="2726" spans="1:1">
      <c r="A2726" t="s">
        <v>15542</v>
      </c>
    </row>
    <row r="2727" spans="1:1">
      <c r="A2727" t="s">
        <v>15543</v>
      </c>
    </row>
    <row r="2728" spans="1:1">
      <c r="A2728" t="s">
        <v>15544</v>
      </c>
    </row>
    <row r="2729" spans="1:1">
      <c r="A2729" t="s">
        <v>15545</v>
      </c>
    </row>
    <row r="2730" spans="1:1">
      <c r="A2730" t="s">
        <v>15546</v>
      </c>
    </row>
    <row r="2731" spans="1:1">
      <c r="A2731" t="s">
        <v>15547</v>
      </c>
    </row>
    <row r="2732" spans="1:1">
      <c r="A2732" t="s">
        <v>15548</v>
      </c>
    </row>
    <row r="2733" spans="1:1">
      <c r="A2733" t="s">
        <v>15549</v>
      </c>
    </row>
    <row r="2734" spans="1:1">
      <c r="A2734" t="s">
        <v>15550</v>
      </c>
    </row>
    <row r="2735" spans="1:1">
      <c r="A2735" t="s">
        <v>15551</v>
      </c>
    </row>
    <row r="2736" spans="1:1">
      <c r="A2736" t="s">
        <v>15552</v>
      </c>
    </row>
    <row r="2737" spans="1:1">
      <c r="A2737" t="s">
        <v>15553</v>
      </c>
    </row>
    <row r="2738" spans="1:1">
      <c r="A2738" t="s">
        <v>15554</v>
      </c>
    </row>
    <row r="2739" spans="1:1">
      <c r="A2739" t="s">
        <v>15555</v>
      </c>
    </row>
    <row r="2740" spans="1:1">
      <c r="A2740" t="s">
        <v>15556</v>
      </c>
    </row>
    <row r="2741" spans="1:1">
      <c r="A2741" t="s">
        <v>15557</v>
      </c>
    </row>
    <row r="2742" spans="1:1">
      <c r="A2742" t="s">
        <v>15558</v>
      </c>
    </row>
    <row r="2743" spans="1:1">
      <c r="A2743" t="s">
        <v>15559</v>
      </c>
    </row>
    <row r="2744" spans="1:1">
      <c r="A2744" t="s">
        <v>15560</v>
      </c>
    </row>
    <row r="2745" spans="1:1">
      <c r="A2745" t="s">
        <v>15561</v>
      </c>
    </row>
    <row r="2746" spans="1:1">
      <c r="A2746" t="s">
        <v>15562</v>
      </c>
    </row>
    <row r="2747" spans="1:1">
      <c r="A2747" t="s">
        <v>15563</v>
      </c>
    </row>
    <row r="2748" spans="1:1">
      <c r="A2748" t="s">
        <v>15564</v>
      </c>
    </row>
    <row r="2749" spans="1:1">
      <c r="A2749" t="s">
        <v>15565</v>
      </c>
    </row>
    <row r="2750" spans="1:1">
      <c r="A2750" t="s">
        <v>15566</v>
      </c>
    </row>
    <row r="2751" spans="1:1">
      <c r="A2751" t="s">
        <v>15567</v>
      </c>
    </row>
    <row r="2752" spans="1:1">
      <c r="A2752" t="s">
        <v>15568</v>
      </c>
    </row>
    <row r="2753" spans="1:1">
      <c r="A2753" t="s">
        <v>15569</v>
      </c>
    </row>
    <row r="2754" spans="1:1">
      <c r="A2754" t="s">
        <v>15570</v>
      </c>
    </row>
    <row r="2755" spans="1:1">
      <c r="A2755" t="s">
        <v>15571</v>
      </c>
    </row>
    <row r="2756" spans="1:1">
      <c r="A2756" t="s">
        <v>15572</v>
      </c>
    </row>
    <row r="2757" spans="1:1">
      <c r="A2757" t="s">
        <v>15573</v>
      </c>
    </row>
    <row r="2758" spans="1:1">
      <c r="A2758" t="s">
        <v>15574</v>
      </c>
    </row>
    <row r="2759" spans="1:1">
      <c r="A2759" t="s">
        <v>15575</v>
      </c>
    </row>
    <row r="2760" spans="1:1">
      <c r="A2760" t="s">
        <v>15576</v>
      </c>
    </row>
    <row r="2761" spans="1:1">
      <c r="A2761" t="s">
        <v>15577</v>
      </c>
    </row>
    <row r="2762" spans="1:1">
      <c r="A2762" t="s">
        <v>15578</v>
      </c>
    </row>
    <row r="2763" spans="1:1">
      <c r="A2763" t="s">
        <v>15579</v>
      </c>
    </row>
    <row r="2764" spans="1:1">
      <c r="A2764" t="s">
        <v>15580</v>
      </c>
    </row>
    <row r="2765" spans="1:1">
      <c r="A2765" t="s">
        <v>15581</v>
      </c>
    </row>
    <row r="2766" spans="1:1">
      <c r="A2766" t="s">
        <v>15582</v>
      </c>
    </row>
    <row r="2767" spans="1:1">
      <c r="A2767" t="s">
        <v>15583</v>
      </c>
    </row>
    <row r="2768" spans="1:1">
      <c r="A2768" t="s">
        <v>15584</v>
      </c>
    </row>
    <row r="2769" spans="1:1">
      <c r="A2769" t="s">
        <v>15585</v>
      </c>
    </row>
    <row r="2770" spans="1:1">
      <c r="A2770" t="s">
        <v>15586</v>
      </c>
    </row>
    <row r="2771" spans="1:1">
      <c r="A2771" t="s">
        <v>15587</v>
      </c>
    </row>
    <row r="2772" spans="1:1">
      <c r="A2772" t="s">
        <v>15588</v>
      </c>
    </row>
    <row r="2773" spans="1:1">
      <c r="A2773" t="s">
        <v>15589</v>
      </c>
    </row>
    <row r="2774" spans="1:1">
      <c r="A2774" t="s">
        <v>15590</v>
      </c>
    </row>
    <row r="2775" spans="1:1">
      <c r="A2775" t="s">
        <v>15591</v>
      </c>
    </row>
    <row r="2776" spans="1:1">
      <c r="A2776" t="s">
        <v>15592</v>
      </c>
    </row>
    <row r="2777" spans="1:1">
      <c r="A2777" t="s">
        <v>15593</v>
      </c>
    </row>
    <row r="2778" spans="1:1">
      <c r="A2778" t="s">
        <v>15594</v>
      </c>
    </row>
    <row r="2779" spans="1:1">
      <c r="A2779" t="s">
        <v>15595</v>
      </c>
    </row>
    <row r="2780" spans="1:1">
      <c r="A2780" t="s">
        <v>15596</v>
      </c>
    </row>
    <row r="2781" spans="1:1">
      <c r="A2781" t="s">
        <v>15597</v>
      </c>
    </row>
    <row r="2782" spans="1:1">
      <c r="A2782" t="s">
        <v>15598</v>
      </c>
    </row>
    <row r="2783" spans="1:1">
      <c r="A2783" t="s">
        <v>15599</v>
      </c>
    </row>
    <row r="2784" spans="1:1">
      <c r="A2784" t="s">
        <v>15600</v>
      </c>
    </row>
    <row r="2785" spans="1:1">
      <c r="A2785" t="s">
        <v>15601</v>
      </c>
    </row>
    <row r="2786" spans="1:1">
      <c r="A2786" t="s">
        <v>15602</v>
      </c>
    </row>
    <row r="2787" spans="1:1">
      <c r="A2787" t="s">
        <v>15603</v>
      </c>
    </row>
    <row r="2788" spans="1:1">
      <c r="A2788" t="s">
        <v>15604</v>
      </c>
    </row>
    <row r="2789" spans="1:1">
      <c r="A2789" t="s">
        <v>15605</v>
      </c>
    </row>
    <row r="2790" spans="1:1">
      <c r="A2790" t="s">
        <v>15606</v>
      </c>
    </row>
    <row r="2791" spans="1:1">
      <c r="A2791" t="s">
        <v>15607</v>
      </c>
    </row>
    <row r="2792" spans="1:1">
      <c r="A2792" t="s">
        <v>15608</v>
      </c>
    </row>
    <row r="2793" spans="1:1">
      <c r="A2793" t="s">
        <v>15609</v>
      </c>
    </row>
    <row r="2794" spans="1:1">
      <c r="A2794" t="s">
        <v>15610</v>
      </c>
    </row>
    <row r="2795" spans="1:1">
      <c r="A2795" t="s">
        <v>15611</v>
      </c>
    </row>
    <row r="2796" spans="1:1">
      <c r="A2796" t="s">
        <v>15612</v>
      </c>
    </row>
    <row r="2797" spans="1:1">
      <c r="A2797" t="s">
        <v>15613</v>
      </c>
    </row>
    <row r="2798" spans="1:1">
      <c r="A2798" t="s">
        <v>15614</v>
      </c>
    </row>
    <row r="2799" spans="1:1">
      <c r="A2799" t="s">
        <v>15615</v>
      </c>
    </row>
    <row r="2800" spans="1:1">
      <c r="A2800" t="s">
        <v>15616</v>
      </c>
    </row>
    <row r="2801" spans="1:1">
      <c r="A2801" t="s">
        <v>15617</v>
      </c>
    </row>
    <row r="2802" spans="1:1">
      <c r="A2802" t="s">
        <v>15618</v>
      </c>
    </row>
    <row r="2803" spans="1:1">
      <c r="A2803" t="s">
        <v>15619</v>
      </c>
    </row>
    <row r="2804" spans="1:1">
      <c r="A2804" t="s">
        <v>15620</v>
      </c>
    </row>
    <row r="2805" spans="1:1">
      <c r="A2805" t="s">
        <v>15621</v>
      </c>
    </row>
    <row r="2806" spans="1:1">
      <c r="A2806" t="s">
        <v>15622</v>
      </c>
    </row>
    <row r="2807" spans="1:1">
      <c r="A2807" t="s">
        <v>15623</v>
      </c>
    </row>
    <row r="2808" spans="1:1">
      <c r="A2808" t="s">
        <v>15624</v>
      </c>
    </row>
    <row r="2809" spans="1:1">
      <c r="A2809" t="s">
        <v>15625</v>
      </c>
    </row>
    <row r="2810" spans="1:1">
      <c r="A2810" t="s">
        <v>15626</v>
      </c>
    </row>
    <row r="2811" spans="1:1">
      <c r="A2811" t="s">
        <v>15627</v>
      </c>
    </row>
    <row r="2812" spans="1:1">
      <c r="A2812" t="s">
        <v>15628</v>
      </c>
    </row>
    <row r="2813" spans="1:1">
      <c r="A2813" t="s">
        <v>15629</v>
      </c>
    </row>
    <row r="2814" spans="1:1">
      <c r="A2814" t="s">
        <v>15630</v>
      </c>
    </row>
    <row r="2815" spans="1:1">
      <c r="A2815" t="s">
        <v>15631</v>
      </c>
    </row>
    <row r="2816" spans="1:1">
      <c r="A2816" t="s">
        <v>15632</v>
      </c>
    </row>
    <row r="2817" spans="1:1">
      <c r="A2817" t="s">
        <v>15633</v>
      </c>
    </row>
    <row r="2818" spans="1:1">
      <c r="A2818" t="s">
        <v>15634</v>
      </c>
    </row>
    <row r="2819" spans="1:1">
      <c r="A2819" t="s">
        <v>15635</v>
      </c>
    </row>
    <row r="2820" spans="1:1">
      <c r="A2820" t="s">
        <v>15636</v>
      </c>
    </row>
    <row r="2821" spans="1:1">
      <c r="A2821" t="s">
        <v>15637</v>
      </c>
    </row>
    <row r="2822" spans="1:1">
      <c r="A2822" t="s">
        <v>15638</v>
      </c>
    </row>
    <row r="2823" spans="1:1">
      <c r="A2823" t="s">
        <v>15639</v>
      </c>
    </row>
    <row r="2824" spans="1:1">
      <c r="A2824" t="s">
        <v>15640</v>
      </c>
    </row>
    <row r="2825" spans="1:1">
      <c r="A2825" t="s">
        <v>15641</v>
      </c>
    </row>
    <row r="2826" spans="1:1">
      <c r="A2826" t="s">
        <v>15642</v>
      </c>
    </row>
    <row r="2827" spans="1:1">
      <c r="A2827" t="s">
        <v>15643</v>
      </c>
    </row>
    <row r="2828" spans="1:1">
      <c r="A2828" t="s">
        <v>15644</v>
      </c>
    </row>
    <row r="2829" spans="1:1">
      <c r="A2829" t="s">
        <v>15645</v>
      </c>
    </row>
    <row r="2830" spans="1:1">
      <c r="A2830" t="s">
        <v>15646</v>
      </c>
    </row>
    <row r="2831" spans="1:1">
      <c r="A2831" t="s">
        <v>15647</v>
      </c>
    </row>
    <row r="2832" spans="1:1">
      <c r="A2832" t="s">
        <v>15648</v>
      </c>
    </row>
    <row r="2833" spans="1:1">
      <c r="A2833" t="s">
        <v>15649</v>
      </c>
    </row>
    <row r="2834" spans="1:1">
      <c r="A2834" t="s">
        <v>15650</v>
      </c>
    </row>
    <row r="2835" spans="1:1">
      <c r="A2835" t="s">
        <v>15651</v>
      </c>
    </row>
    <row r="2836" spans="1:1">
      <c r="A2836" t="s">
        <v>15652</v>
      </c>
    </row>
    <row r="2837" spans="1:1">
      <c r="A2837" t="s">
        <v>15653</v>
      </c>
    </row>
    <row r="2838" spans="1:1">
      <c r="A2838" t="s">
        <v>15654</v>
      </c>
    </row>
    <row r="2839" spans="1:1">
      <c r="A2839" t="s">
        <v>15655</v>
      </c>
    </row>
    <row r="2840" spans="1:1">
      <c r="A2840" t="s">
        <v>15656</v>
      </c>
    </row>
    <row r="2841" spans="1:1">
      <c r="A2841" t="s">
        <v>15657</v>
      </c>
    </row>
    <row r="2842" spans="1:1">
      <c r="A2842" t="s">
        <v>15658</v>
      </c>
    </row>
    <row r="2843" spans="1:1">
      <c r="A2843" t="s">
        <v>15659</v>
      </c>
    </row>
    <row r="2844" spans="1:1">
      <c r="A2844" t="s">
        <v>15660</v>
      </c>
    </row>
    <row r="2845" spans="1:1">
      <c r="A2845" t="s">
        <v>15661</v>
      </c>
    </row>
    <row r="2846" spans="1:1">
      <c r="A2846" t="s">
        <v>15662</v>
      </c>
    </row>
    <row r="2847" spans="1:1">
      <c r="A2847" t="s">
        <v>15663</v>
      </c>
    </row>
    <row r="2848" spans="1:1">
      <c r="A2848" t="s">
        <v>15664</v>
      </c>
    </row>
    <row r="2849" spans="1:1">
      <c r="A2849" t="s">
        <v>15665</v>
      </c>
    </row>
    <row r="2850" spans="1:1">
      <c r="A2850" t="s">
        <v>15666</v>
      </c>
    </row>
    <row r="2851" spans="1:1">
      <c r="A2851" t="s">
        <v>15667</v>
      </c>
    </row>
    <row r="2852" spans="1:1">
      <c r="A2852" t="s">
        <v>15668</v>
      </c>
    </row>
    <row r="2853" spans="1:1">
      <c r="A2853" t="s">
        <v>15669</v>
      </c>
    </row>
    <row r="2854" spans="1:1">
      <c r="A2854" t="s">
        <v>15670</v>
      </c>
    </row>
    <row r="2855" spans="1:1">
      <c r="A2855" t="s">
        <v>15671</v>
      </c>
    </row>
    <row r="2856" spans="1:1">
      <c r="A2856" t="s">
        <v>15672</v>
      </c>
    </row>
    <row r="2857" spans="1:1">
      <c r="A2857" t="s">
        <v>15673</v>
      </c>
    </row>
    <row r="2858" spans="1:1">
      <c r="A2858" t="s">
        <v>15674</v>
      </c>
    </row>
    <row r="2859" spans="1:1">
      <c r="A2859" t="s">
        <v>15675</v>
      </c>
    </row>
    <row r="2860" spans="1:1">
      <c r="A2860" t="s">
        <v>15676</v>
      </c>
    </row>
    <row r="2861" spans="1:1">
      <c r="A2861" t="s">
        <v>15677</v>
      </c>
    </row>
    <row r="2862" spans="1:1">
      <c r="A2862" t="s">
        <v>15678</v>
      </c>
    </row>
    <row r="2863" spans="1:1">
      <c r="A2863" t="s">
        <v>15679</v>
      </c>
    </row>
    <row r="2864" spans="1:1">
      <c r="A2864" t="s">
        <v>15680</v>
      </c>
    </row>
    <row r="2865" spans="1:1">
      <c r="A2865" t="s">
        <v>15681</v>
      </c>
    </row>
    <row r="2866" spans="1:1">
      <c r="A2866" t="s">
        <v>15682</v>
      </c>
    </row>
    <row r="2867" spans="1:1">
      <c r="A2867" t="s">
        <v>15683</v>
      </c>
    </row>
    <row r="2868" spans="1:1">
      <c r="A2868" t="s">
        <v>15684</v>
      </c>
    </row>
    <row r="2869" spans="1:1">
      <c r="A2869" t="s">
        <v>15685</v>
      </c>
    </row>
    <row r="2870" spans="1:1">
      <c r="A2870" t="s">
        <v>15686</v>
      </c>
    </row>
    <row r="2871" spans="1:1">
      <c r="A2871" t="s">
        <v>15687</v>
      </c>
    </row>
    <row r="2872" spans="1:1">
      <c r="A2872" t="s">
        <v>15688</v>
      </c>
    </row>
    <row r="2873" spans="1:1">
      <c r="A2873" t="s">
        <v>15689</v>
      </c>
    </row>
    <row r="2874" spans="1:1">
      <c r="A2874" t="s">
        <v>15690</v>
      </c>
    </row>
    <row r="2875" spans="1:1">
      <c r="A2875" t="s">
        <v>15691</v>
      </c>
    </row>
    <row r="2876" spans="1:1">
      <c r="A2876" t="s">
        <v>15692</v>
      </c>
    </row>
    <row r="2877" spans="1:1">
      <c r="A2877" t="s">
        <v>15693</v>
      </c>
    </row>
    <row r="2878" spans="1:1">
      <c r="A2878" t="s">
        <v>15694</v>
      </c>
    </row>
    <row r="2879" spans="1:1">
      <c r="A2879" t="s">
        <v>15695</v>
      </c>
    </row>
    <row r="2880" spans="1:1">
      <c r="A2880" t="s">
        <v>15696</v>
      </c>
    </row>
    <row r="2881" spans="1:1">
      <c r="A2881" t="s">
        <v>15697</v>
      </c>
    </row>
    <row r="2882" spans="1:1">
      <c r="A2882" t="s">
        <v>15698</v>
      </c>
    </row>
    <row r="2883" spans="1:1">
      <c r="A2883" t="s">
        <v>15699</v>
      </c>
    </row>
    <row r="2884" spans="1:1">
      <c r="A2884" t="s">
        <v>15700</v>
      </c>
    </row>
    <row r="2885" spans="1:1">
      <c r="A2885" t="s">
        <v>15701</v>
      </c>
    </row>
    <row r="2886" spans="1:1">
      <c r="A2886" t="s">
        <v>15702</v>
      </c>
    </row>
    <row r="2887" spans="1:1">
      <c r="A2887" t="s">
        <v>15703</v>
      </c>
    </row>
    <row r="2888" spans="1:1">
      <c r="A2888" t="s">
        <v>15704</v>
      </c>
    </row>
    <row r="2889" spans="1:1">
      <c r="A2889" t="s">
        <v>15705</v>
      </c>
    </row>
    <row r="2890" spans="1:1">
      <c r="A2890" t="s">
        <v>15706</v>
      </c>
    </row>
    <row r="2891" spans="1:1">
      <c r="A2891" t="s">
        <v>15707</v>
      </c>
    </row>
    <row r="2892" spans="1:1">
      <c r="A2892" t="s">
        <v>15708</v>
      </c>
    </row>
    <row r="2893" spans="1:1">
      <c r="A2893" t="s">
        <v>15709</v>
      </c>
    </row>
    <row r="2894" spans="1:1">
      <c r="A2894" t="s">
        <v>15710</v>
      </c>
    </row>
    <row r="2895" spans="1:1">
      <c r="A2895" t="s">
        <v>15711</v>
      </c>
    </row>
    <row r="2896" spans="1:1">
      <c r="A2896" t="s">
        <v>15712</v>
      </c>
    </row>
    <row r="2897" spans="1:1">
      <c r="A2897" t="s">
        <v>15713</v>
      </c>
    </row>
    <row r="2898" spans="1:1">
      <c r="A2898" t="s">
        <v>15714</v>
      </c>
    </row>
    <row r="2899" spans="1:1">
      <c r="A2899" t="s">
        <v>15715</v>
      </c>
    </row>
    <row r="2900" spans="1:1">
      <c r="A2900" t="s">
        <v>15716</v>
      </c>
    </row>
    <row r="2901" spans="1:1">
      <c r="A2901" t="s">
        <v>15717</v>
      </c>
    </row>
    <row r="2902" spans="1:1">
      <c r="A2902" t="s">
        <v>15718</v>
      </c>
    </row>
    <row r="2903" spans="1:1">
      <c r="A2903" t="s">
        <v>15719</v>
      </c>
    </row>
    <row r="2904" spans="1:1">
      <c r="A2904" t="s">
        <v>15720</v>
      </c>
    </row>
    <row r="2905" spans="1:1">
      <c r="A2905" t="s">
        <v>15721</v>
      </c>
    </row>
    <row r="2906" spans="1:1">
      <c r="A2906" t="s">
        <v>15722</v>
      </c>
    </row>
    <row r="2907" spans="1:1">
      <c r="A2907" t="s">
        <v>15723</v>
      </c>
    </row>
    <row r="2908" spans="1:1">
      <c r="A2908" t="s">
        <v>15724</v>
      </c>
    </row>
    <row r="2909" spans="1:1">
      <c r="A2909" t="s">
        <v>15725</v>
      </c>
    </row>
    <row r="2910" spans="1:1">
      <c r="A2910" t="s">
        <v>15726</v>
      </c>
    </row>
    <row r="2911" spans="1:1">
      <c r="A2911" t="s">
        <v>15727</v>
      </c>
    </row>
    <row r="2912" spans="1:1">
      <c r="A2912" t="s">
        <v>15728</v>
      </c>
    </row>
    <row r="2913" spans="1:1">
      <c r="A2913" t="s">
        <v>15729</v>
      </c>
    </row>
    <row r="2914" spans="1:1">
      <c r="A2914" t="s">
        <v>15730</v>
      </c>
    </row>
    <row r="2915" spans="1:1">
      <c r="A2915" t="s">
        <v>15731</v>
      </c>
    </row>
    <row r="2916" spans="1:1">
      <c r="A2916" t="s">
        <v>15732</v>
      </c>
    </row>
    <row r="2917" spans="1:1">
      <c r="A2917" t="s">
        <v>15733</v>
      </c>
    </row>
    <row r="2918" spans="1:1">
      <c r="A2918" t="s">
        <v>15734</v>
      </c>
    </row>
    <row r="2919" spans="1:1">
      <c r="A2919" t="s">
        <v>15735</v>
      </c>
    </row>
    <row r="2920" spans="1:1">
      <c r="A2920" t="s">
        <v>15736</v>
      </c>
    </row>
    <row r="2921" spans="1:1">
      <c r="A2921" t="s">
        <v>15737</v>
      </c>
    </row>
    <row r="2922" spans="1:1">
      <c r="A2922" t="s">
        <v>15738</v>
      </c>
    </row>
    <row r="2923" spans="1:1">
      <c r="A2923" t="s">
        <v>15739</v>
      </c>
    </row>
    <row r="2924" spans="1:1">
      <c r="A2924" t="s">
        <v>15740</v>
      </c>
    </row>
    <row r="2925" spans="1:1">
      <c r="A2925" t="s">
        <v>15741</v>
      </c>
    </row>
    <row r="2926" spans="1:1">
      <c r="A2926" t="s">
        <v>15742</v>
      </c>
    </row>
    <row r="2927" spans="1:1">
      <c r="A2927" t="s">
        <v>15743</v>
      </c>
    </row>
    <row r="2928" spans="1:1">
      <c r="A2928" t="s">
        <v>15744</v>
      </c>
    </row>
    <row r="2929" spans="1:1">
      <c r="A2929" t="s">
        <v>15745</v>
      </c>
    </row>
    <row r="2930" spans="1:1">
      <c r="A2930" t="s">
        <v>15746</v>
      </c>
    </row>
    <row r="2931" spans="1:1">
      <c r="A2931" t="s">
        <v>15747</v>
      </c>
    </row>
    <row r="2932" spans="1:1">
      <c r="A2932" t="s">
        <v>15748</v>
      </c>
    </row>
    <row r="2933" spans="1:1">
      <c r="A2933" t="s">
        <v>15749</v>
      </c>
    </row>
    <row r="2934" spans="1:1">
      <c r="A2934" t="s">
        <v>15750</v>
      </c>
    </row>
    <row r="2935" spans="1:1">
      <c r="A2935" t="s">
        <v>15751</v>
      </c>
    </row>
    <row r="2936" spans="1:1">
      <c r="A2936" t="s">
        <v>15752</v>
      </c>
    </row>
    <row r="2937" spans="1:1">
      <c r="A2937" t="s">
        <v>15753</v>
      </c>
    </row>
    <row r="2938" spans="1:1">
      <c r="A2938" t="s">
        <v>15754</v>
      </c>
    </row>
    <row r="2939" spans="1:1">
      <c r="A2939" t="s">
        <v>15755</v>
      </c>
    </row>
    <row r="2940" spans="1:1">
      <c r="A2940" t="s">
        <v>15756</v>
      </c>
    </row>
    <row r="2941" spans="1:1">
      <c r="A2941" t="s">
        <v>15757</v>
      </c>
    </row>
    <row r="2942" spans="1:1">
      <c r="A2942" t="s">
        <v>15758</v>
      </c>
    </row>
    <row r="2943" spans="1:1">
      <c r="A2943" t="s">
        <v>15759</v>
      </c>
    </row>
    <row r="2944" spans="1:1">
      <c r="A2944" t="s">
        <v>15760</v>
      </c>
    </row>
    <row r="2945" spans="1:1">
      <c r="A2945" t="s">
        <v>15761</v>
      </c>
    </row>
    <row r="2946" spans="1:1">
      <c r="A2946" t="s">
        <v>15762</v>
      </c>
    </row>
    <row r="2947" spans="1:1">
      <c r="A2947" t="s">
        <v>15763</v>
      </c>
    </row>
    <row r="2948" spans="1:1">
      <c r="A2948" t="s">
        <v>15764</v>
      </c>
    </row>
    <row r="2949" spans="1:1">
      <c r="A2949" t="s">
        <v>15765</v>
      </c>
    </row>
    <row r="2950" spans="1:1">
      <c r="A2950" t="s">
        <v>15766</v>
      </c>
    </row>
    <row r="2951" spans="1:1">
      <c r="A2951" t="s">
        <v>15767</v>
      </c>
    </row>
    <row r="2952" spans="1:1">
      <c r="A2952" t="s">
        <v>15768</v>
      </c>
    </row>
    <row r="2953" spans="1:1">
      <c r="A2953" t="s">
        <v>15769</v>
      </c>
    </row>
    <row r="2954" spans="1:1">
      <c r="A2954" t="s">
        <v>15770</v>
      </c>
    </row>
    <row r="2955" spans="1:1">
      <c r="A2955" t="s">
        <v>15771</v>
      </c>
    </row>
    <row r="2956" spans="1:1">
      <c r="A2956" t="s">
        <v>15772</v>
      </c>
    </row>
    <row r="2957" spans="1:1">
      <c r="A2957" t="s">
        <v>15773</v>
      </c>
    </row>
    <row r="2958" spans="1:1">
      <c r="A2958" t="s">
        <v>15774</v>
      </c>
    </row>
    <row r="2959" spans="1:1">
      <c r="A2959" t="s">
        <v>15775</v>
      </c>
    </row>
    <row r="2960" spans="1:1">
      <c r="A2960" t="s">
        <v>15776</v>
      </c>
    </row>
    <row r="2961" spans="1:1">
      <c r="A2961" t="s">
        <v>15777</v>
      </c>
    </row>
    <row r="2962" spans="1:1">
      <c r="A2962" t="s">
        <v>15778</v>
      </c>
    </row>
    <row r="2963" spans="1:1">
      <c r="A2963" t="s">
        <v>15779</v>
      </c>
    </row>
    <row r="2964" spans="1:1">
      <c r="A2964" t="s">
        <v>15780</v>
      </c>
    </row>
    <row r="2965" spans="1:1">
      <c r="A2965" t="s">
        <v>15781</v>
      </c>
    </row>
    <row r="2966" spans="1:1">
      <c r="A2966" t="s">
        <v>15782</v>
      </c>
    </row>
    <row r="2967" spans="1:1">
      <c r="A2967" t="s">
        <v>15783</v>
      </c>
    </row>
    <row r="2968" spans="1:1">
      <c r="A2968" t="s">
        <v>15784</v>
      </c>
    </row>
    <row r="2969" spans="1:1">
      <c r="A2969" t="s">
        <v>15785</v>
      </c>
    </row>
    <row r="2970" spans="1:1">
      <c r="A2970" t="s">
        <v>15786</v>
      </c>
    </row>
    <row r="2971" spans="1:1">
      <c r="A2971" t="s">
        <v>15787</v>
      </c>
    </row>
    <row r="2972" spans="1:1">
      <c r="A2972" t="s">
        <v>15788</v>
      </c>
    </row>
    <row r="2973" spans="1:1">
      <c r="A2973" t="s">
        <v>15789</v>
      </c>
    </row>
    <row r="2974" spans="1:1">
      <c r="A2974" t="s">
        <v>15790</v>
      </c>
    </row>
    <row r="2975" spans="1:1">
      <c r="A2975" t="s">
        <v>15791</v>
      </c>
    </row>
    <row r="2976" spans="1:1">
      <c r="A2976" t="s">
        <v>15792</v>
      </c>
    </row>
    <row r="2977" spans="1:1">
      <c r="A2977" t="s">
        <v>15793</v>
      </c>
    </row>
    <row r="2978" spans="1:1">
      <c r="A2978" t="s">
        <v>15794</v>
      </c>
    </row>
    <row r="2979" spans="1:1">
      <c r="A2979" t="s">
        <v>15795</v>
      </c>
    </row>
    <row r="2980" spans="1:1">
      <c r="A2980" t="s">
        <v>15796</v>
      </c>
    </row>
    <row r="2981" spans="1:1">
      <c r="A2981" t="s">
        <v>15797</v>
      </c>
    </row>
    <row r="2982" spans="1:1">
      <c r="A2982" t="s">
        <v>15798</v>
      </c>
    </row>
    <row r="2983" spans="1:1">
      <c r="A2983" t="s">
        <v>15799</v>
      </c>
    </row>
    <row r="2984" spans="1:1">
      <c r="A2984" t="s">
        <v>15800</v>
      </c>
    </row>
    <row r="2985" spans="1:1">
      <c r="A2985" t="s">
        <v>15801</v>
      </c>
    </row>
    <row r="2986" spans="1:1">
      <c r="A2986" t="s">
        <v>15802</v>
      </c>
    </row>
    <row r="2987" spans="1:1">
      <c r="A2987" t="s">
        <v>15803</v>
      </c>
    </row>
    <row r="2988" spans="1:1">
      <c r="A2988" t="s">
        <v>15804</v>
      </c>
    </row>
    <row r="2989" spans="1:1">
      <c r="A2989" t="s">
        <v>15805</v>
      </c>
    </row>
    <row r="2990" spans="1:1">
      <c r="A2990" t="s">
        <v>15806</v>
      </c>
    </row>
    <row r="2991" spans="1:1">
      <c r="A2991" t="s">
        <v>15807</v>
      </c>
    </row>
    <row r="2992" spans="1:1">
      <c r="A2992" t="s">
        <v>15808</v>
      </c>
    </row>
    <row r="2993" spans="1:1">
      <c r="A2993" t="s">
        <v>15809</v>
      </c>
    </row>
    <row r="2994" spans="1:1">
      <c r="A2994" t="s">
        <v>15810</v>
      </c>
    </row>
    <row r="2995" spans="1:1">
      <c r="A2995" t="s">
        <v>15811</v>
      </c>
    </row>
    <row r="2996" spans="1:1">
      <c r="A2996" t="s">
        <v>15812</v>
      </c>
    </row>
    <row r="2997" spans="1:1">
      <c r="A2997" t="s">
        <v>15813</v>
      </c>
    </row>
    <row r="2998" spans="1:1">
      <c r="A2998" t="s">
        <v>15814</v>
      </c>
    </row>
    <row r="2999" spans="1:1">
      <c r="A2999" t="s">
        <v>15815</v>
      </c>
    </row>
    <row r="3000" spans="1:1">
      <c r="A3000" t="s">
        <v>15816</v>
      </c>
    </row>
    <row r="3001" spans="1:1">
      <c r="A3001" t="s">
        <v>15817</v>
      </c>
    </row>
    <row r="3002" spans="1:1">
      <c r="A3002" t="s">
        <v>15818</v>
      </c>
    </row>
    <row r="3003" spans="1:1">
      <c r="A3003" t="s">
        <v>15819</v>
      </c>
    </row>
    <row r="3004" spans="1:1">
      <c r="A3004" t="s">
        <v>15820</v>
      </c>
    </row>
    <row r="3005" spans="1:1">
      <c r="A3005" t="s">
        <v>15821</v>
      </c>
    </row>
    <row r="3006" spans="1:1">
      <c r="A3006" t="s">
        <v>15822</v>
      </c>
    </row>
    <row r="3007" spans="1:1">
      <c r="A3007" t="s">
        <v>15823</v>
      </c>
    </row>
    <row r="3008" spans="1:1">
      <c r="A3008" t="s">
        <v>15824</v>
      </c>
    </row>
    <row r="3009" spans="1:1">
      <c r="A3009" t="s">
        <v>15825</v>
      </c>
    </row>
    <row r="3010" spans="1:1">
      <c r="A3010" t="s">
        <v>15826</v>
      </c>
    </row>
    <row r="3011" spans="1:1">
      <c r="A3011" t="s">
        <v>15827</v>
      </c>
    </row>
    <row r="3012" spans="1:1">
      <c r="A3012" t="s">
        <v>15828</v>
      </c>
    </row>
    <row r="3013" spans="1:1">
      <c r="A3013" t="s">
        <v>15829</v>
      </c>
    </row>
    <row r="3014" spans="1:1">
      <c r="A3014" t="s">
        <v>15830</v>
      </c>
    </row>
    <row r="3015" spans="1:1">
      <c r="A3015" t="s">
        <v>15831</v>
      </c>
    </row>
    <row r="3016" spans="1:1">
      <c r="A3016" t="s">
        <v>15832</v>
      </c>
    </row>
    <row r="3017" spans="1:1">
      <c r="A3017" t="s">
        <v>15833</v>
      </c>
    </row>
    <row r="3018" spans="1:1">
      <c r="A3018" t="s">
        <v>15834</v>
      </c>
    </row>
    <row r="3019" spans="1:1">
      <c r="A3019" t="s">
        <v>15835</v>
      </c>
    </row>
    <row r="3020" spans="1:1">
      <c r="A3020" t="s">
        <v>15836</v>
      </c>
    </row>
    <row r="3021" spans="1:1">
      <c r="A3021" t="s">
        <v>15837</v>
      </c>
    </row>
    <row r="3022" spans="1:1">
      <c r="A3022" t="s">
        <v>15838</v>
      </c>
    </row>
    <row r="3023" spans="1:1">
      <c r="A3023" t="s">
        <v>15839</v>
      </c>
    </row>
    <row r="3024" spans="1:1">
      <c r="A3024" t="s">
        <v>15840</v>
      </c>
    </row>
    <row r="3025" spans="1:1">
      <c r="A3025" t="s">
        <v>15841</v>
      </c>
    </row>
    <row r="3026" spans="1:1">
      <c r="A3026" t="s">
        <v>15842</v>
      </c>
    </row>
    <row r="3027" spans="1:1">
      <c r="A3027" t="s">
        <v>15843</v>
      </c>
    </row>
    <row r="3028" spans="1:1">
      <c r="A3028" t="s">
        <v>15844</v>
      </c>
    </row>
    <row r="3029" spans="1:1">
      <c r="A3029" t="s">
        <v>15845</v>
      </c>
    </row>
    <row r="3030" spans="1:1">
      <c r="A3030" t="s">
        <v>15846</v>
      </c>
    </row>
    <row r="3031" spans="1:1">
      <c r="A3031" t="s">
        <v>15847</v>
      </c>
    </row>
    <row r="3032" spans="1:1">
      <c r="A3032" t="s">
        <v>15848</v>
      </c>
    </row>
    <row r="3033" spans="1:1">
      <c r="A3033" t="s">
        <v>15849</v>
      </c>
    </row>
    <row r="3034" spans="1:1">
      <c r="A3034" t="s">
        <v>15850</v>
      </c>
    </row>
    <row r="3035" spans="1:1">
      <c r="A3035" t="s">
        <v>15851</v>
      </c>
    </row>
    <row r="3036" spans="1:1">
      <c r="A3036" t="s">
        <v>15852</v>
      </c>
    </row>
    <row r="3037" spans="1:1">
      <c r="A3037" t="s">
        <v>15853</v>
      </c>
    </row>
    <row r="3038" spans="1:1">
      <c r="A3038" t="s">
        <v>15854</v>
      </c>
    </row>
    <row r="3039" spans="1:1">
      <c r="A3039" t="s">
        <v>15855</v>
      </c>
    </row>
    <row r="3040" spans="1:1">
      <c r="A3040" t="s">
        <v>15856</v>
      </c>
    </row>
    <row r="3041" spans="1:1">
      <c r="A3041" t="s">
        <v>15857</v>
      </c>
    </row>
    <row r="3042" spans="1:1">
      <c r="A3042" t="s">
        <v>15858</v>
      </c>
    </row>
    <row r="3043" spans="1:1">
      <c r="A3043" t="s">
        <v>15859</v>
      </c>
    </row>
    <row r="3044" spans="1:1">
      <c r="A3044" t="s">
        <v>15860</v>
      </c>
    </row>
    <row r="3045" spans="1:1">
      <c r="A3045" t="s">
        <v>15861</v>
      </c>
    </row>
    <row r="3046" spans="1:1">
      <c r="A3046" t="s">
        <v>15862</v>
      </c>
    </row>
    <row r="3047" spans="1:1">
      <c r="A3047" t="s">
        <v>15863</v>
      </c>
    </row>
    <row r="3048" spans="1:1">
      <c r="A3048" t="s">
        <v>15864</v>
      </c>
    </row>
    <row r="3049" spans="1:1">
      <c r="A3049" t="s">
        <v>15865</v>
      </c>
    </row>
    <row r="3050" spans="1:1">
      <c r="A3050" t="s">
        <v>15866</v>
      </c>
    </row>
    <row r="3051" spans="1:1">
      <c r="A3051" t="s">
        <v>15867</v>
      </c>
    </row>
    <row r="3052" spans="1:1">
      <c r="A3052" t="s">
        <v>15868</v>
      </c>
    </row>
    <row r="3053" spans="1:1">
      <c r="A3053" t="s">
        <v>15869</v>
      </c>
    </row>
    <row r="3054" spans="1:1">
      <c r="A3054" t="s">
        <v>15870</v>
      </c>
    </row>
    <row r="3055" spans="1:1">
      <c r="A3055" t="s">
        <v>15871</v>
      </c>
    </row>
    <row r="3056" spans="1:1">
      <c r="A3056" t="s">
        <v>15872</v>
      </c>
    </row>
    <row r="3057" spans="1:1">
      <c r="A3057" t="s">
        <v>15873</v>
      </c>
    </row>
    <row r="3058" spans="1:1">
      <c r="A3058" t="s">
        <v>15874</v>
      </c>
    </row>
    <row r="3059" spans="1:1">
      <c r="A3059" t="s">
        <v>15875</v>
      </c>
    </row>
    <row r="3060" spans="1:1">
      <c r="A3060" t="s">
        <v>15876</v>
      </c>
    </row>
    <row r="3061" spans="1:1">
      <c r="A3061" t="s">
        <v>15877</v>
      </c>
    </row>
    <row r="3062" spans="1:1">
      <c r="A3062" t="s">
        <v>15878</v>
      </c>
    </row>
    <row r="3063" spans="1:1">
      <c r="A3063" t="s">
        <v>15879</v>
      </c>
    </row>
    <row r="3064" spans="1:1">
      <c r="A3064" t="s">
        <v>15880</v>
      </c>
    </row>
    <row r="3065" spans="1:1">
      <c r="A3065" t="s">
        <v>15881</v>
      </c>
    </row>
    <row r="3066" spans="1:1">
      <c r="A3066" t="s">
        <v>15882</v>
      </c>
    </row>
    <row r="3067" spans="1:1">
      <c r="A3067" t="s">
        <v>15883</v>
      </c>
    </row>
    <row r="3068" spans="1:1">
      <c r="A3068" t="s">
        <v>15884</v>
      </c>
    </row>
    <row r="3069" spans="1:1">
      <c r="A3069" t="s">
        <v>15885</v>
      </c>
    </row>
    <row r="3070" spans="1:1">
      <c r="A3070" t="s">
        <v>15886</v>
      </c>
    </row>
    <row r="3071" spans="1:1">
      <c r="A3071" t="s">
        <v>15887</v>
      </c>
    </row>
    <row r="3072" spans="1:1">
      <c r="A3072" t="s">
        <v>15888</v>
      </c>
    </row>
    <row r="3073" spans="1:1">
      <c r="A3073" t="s">
        <v>15889</v>
      </c>
    </row>
    <row r="3074" spans="1:1">
      <c r="A3074" t="s">
        <v>15890</v>
      </c>
    </row>
    <row r="3075" spans="1:1">
      <c r="A3075" t="s">
        <v>15891</v>
      </c>
    </row>
    <row r="3076" spans="1:1">
      <c r="A3076" t="s">
        <v>15892</v>
      </c>
    </row>
    <row r="3077" spans="1:1">
      <c r="A3077" t="s">
        <v>15893</v>
      </c>
    </row>
    <row r="3078" spans="1:1">
      <c r="A3078" t="s">
        <v>15894</v>
      </c>
    </row>
    <row r="3079" spans="1:1">
      <c r="A3079" t="s">
        <v>15895</v>
      </c>
    </row>
    <row r="3080" spans="1:1">
      <c r="A3080" t="s">
        <v>15896</v>
      </c>
    </row>
    <row r="3081" spans="1:1">
      <c r="A3081" t="s">
        <v>15897</v>
      </c>
    </row>
    <row r="3082" spans="1:1">
      <c r="A3082" t="s">
        <v>15898</v>
      </c>
    </row>
    <row r="3083" spans="1:1">
      <c r="A3083" t="s">
        <v>15899</v>
      </c>
    </row>
    <row r="3084" spans="1:1">
      <c r="A3084" t="s">
        <v>15900</v>
      </c>
    </row>
    <row r="3085" spans="1:1">
      <c r="A3085" t="s">
        <v>15901</v>
      </c>
    </row>
    <row r="3086" spans="1:1">
      <c r="A3086" t="s">
        <v>15902</v>
      </c>
    </row>
    <row r="3087" spans="1:1">
      <c r="A3087" t="s">
        <v>15903</v>
      </c>
    </row>
    <row r="3088" spans="1:1">
      <c r="A3088" t="s">
        <v>15904</v>
      </c>
    </row>
    <row r="3089" spans="1:1">
      <c r="A3089" t="s">
        <v>15905</v>
      </c>
    </row>
    <row r="3090" spans="1:1">
      <c r="A3090" t="s">
        <v>15906</v>
      </c>
    </row>
    <row r="3091" spans="1:1">
      <c r="A3091" t="s">
        <v>15907</v>
      </c>
    </row>
    <row r="3092" spans="1:1">
      <c r="A3092" t="s">
        <v>15908</v>
      </c>
    </row>
    <row r="3093" spans="1:1">
      <c r="A3093" t="s">
        <v>15909</v>
      </c>
    </row>
    <row r="3094" spans="1:1">
      <c r="A3094" t="s">
        <v>15910</v>
      </c>
    </row>
    <row r="3095" spans="1:1">
      <c r="A3095" t="s">
        <v>15911</v>
      </c>
    </row>
    <row r="3096" spans="1:1">
      <c r="A3096" t="s">
        <v>15912</v>
      </c>
    </row>
    <row r="3097" spans="1:1">
      <c r="A3097" t="s">
        <v>15913</v>
      </c>
    </row>
    <row r="3098" spans="1:1">
      <c r="A3098" t="s">
        <v>15914</v>
      </c>
    </row>
    <row r="3099" spans="1:1">
      <c r="A3099" t="s">
        <v>15915</v>
      </c>
    </row>
    <row r="3100" spans="1:1">
      <c r="A3100" t="s">
        <v>15916</v>
      </c>
    </row>
    <row r="3101" spans="1:1">
      <c r="A3101" t="s">
        <v>15917</v>
      </c>
    </row>
    <row r="3102" spans="1:1">
      <c r="A3102" t="s">
        <v>15918</v>
      </c>
    </row>
    <row r="3103" spans="1:1">
      <c r="A3103" t="s">
        <v>15919</v>
      </c>
    </row>
    <row r="3104" spans="1:1">
      <c r="A3104" t="s">
        <v>15920</v>
      </c>
    </row>
    <row r="3105" spans="1:1">
      <c r="A3105" t="s">
        <v>15921</v>
      </c>
    </row>
    <row r="3106" spans="1:1">
      <c r="A3106" t="s">
        <v>15922</v>
      </c>
    </row>
    <row r="3107" spans="1:1">
      <c r="A3107" t="s">
        <v>15923</v>
      </c>
    </row>
    <row r="3108" spans="1:1">
      <c r="A3108" t="s">
        <v>15924</v>
      </c>
    </row>
    <row r="3109" spans="1:1">
      <c r="A3109" t="s">
        <v>15925</v>
      </c>
    </row>
    <row r="3110" spans="1:1">
      <c r="A3110" t="s">
        <v>15926</v>
      </c>
    </row>
    <row r="3111" spans="1:1">
      <c r="A3111" t="s">
        <v>15927</v>
      </c>
    </row>
    <row r="3112" spans="1:1">
      <c r="A3112" t="s">
        <v>15928</v>
      </c>
    </row>
    <row r="3113" spans="1:1">
      <c r="A3113" t="s">
        <v>15929</v>
      </c>
    </row>
    <row r="3114" spans="1:1">
      <c r="A3114" t="s">
        <v>15930</v>
      </c>
    </row>
    <row r="3115" spans="1:1">
      <c r="A3115" t="s">
        <v>15931</v>
      </c>
    </row>
    <row r="3116" spans="1:1">
      <c r="A3116" t="s">
        <v>15932</v>
      </c>
    </row>
    <row r="3117" spans="1:1">
      <c r="A3117" t="s">
        <v>15933</v>
      </c>
    </row>
    <row r="3118" spans="1:1">
      <c r="A3118" t="s">
        <v>15934</v>
      </c>
    </row>
    <row r="3119" spans="1:1">
      <c r="A3119" t="s">
        <v>15935</v>
      </c>
    </row>
    <row r="3120" spans="1:1">
      <c r="A3120" t="s">
        <v>15936</v>
      </c>
    </row>
    <row r="3121" spans="1:1">
      <c r="A3121" t="s">
        <v>15937</v>
      </c>
    </row>
    <row r="3122" spans="1:1">
      <c r="A3122" t="s">
        <v>15938</v>
      </c>
    </row>
    <row r="3123" spans="1:1">
      <c r="A3123" t="s">
        <v>15939</v>
      </c>
    </row>
    <row r="3124" spans="1:1">
      <c r="A3124" t="s">
        <v>15940</v>
      </c>
    </row>
    <row r="3125" spans="1:1">
      <c r="A3125" t="s">
        <v>15941</v>
      </c>
    </row>
    <row r="3126" spans="1:1">
      <c r="A3126" t="s">
        <v>15942</v>
      </c>
    </row>
    <row r="3127" spans="1:1">
      <c r="A3127" t="s">
        <v>15943</v>
      </c>
    </row>
    <row r="3128" spans="1:1">
      <c r="A3128" t="s">
        <v>15944</v>
      </c>
    </row>
    <row r="3129" spans="1:1">
      <c r="A3129" t="s">
        <v>15945</v>
      </c>
    </row>
    <row r="3130" spans="1:1">
      <c r="A3130" t="s">
        <v>15946</v>
      </c>
    </row>
    <row r="3131" spans="1:1">
      <c r="A3131" t="s">
        <v>15947</v>
      </c>
    </row>
    <row r="3132" spans="1:1">
      <c r="A3132" t="s">
        <v>15948</v>
      </c>
    </row>
    <row r="3133" spans="1:1">
      <c r="A3133" t="s">
        <v>15949</v>
      </c>
    </row>
    <row r="3134" spans="1:1">
      <c r="A3134" t="s">
        <v>15950</v>
      </c>
    </row>
    <row r="3135" spans="1:1">
      <c r="A3135" t="s">
        <v>15951</v>
      </c>
    </row>
    <row r="3136" spans="1:1">
      <c r="A3136" t="s">
        <v>15952</v>
      </c>
    </row>
    <row r="3137" spans="1:1">
      <c r="A3137" t="s">
        <v>15953</v>
      </c>
    </row>
    <row r="3138" spans="1:1">
      <c r="A3138" t="s">
        <v>15954</v>
      </c>
    </row>
    <row r="3139" spans="1:1">
      <c r="A3139" t="s">
        <v>15955</v>
      </c>
    </row>
    <row r="3140" spans="1:1">
      <c r="A3140" t="s">
        <v>15956</v>
      </c>
    </row>
    <row r="3141" spans="1:1">
      <c r="A3141" t="s">
        <v>15957</v>
      </c>
    </row>
    <row r="3142" spans="1:1">
      <c r="A3142" t="s">
        <v>15958</v>
      </c>
    </row>
    <row r="3143" spans="1:1">
      <c r="A3143" t="s">
        <v>15959</v>
      </c>
    </row>
    <row r="3144" spans="1:1">
      <c r="A3144" t="s">
        <v>15960</v>
      </c>
    </row>
    <row r="3145" spans="1:1">
      <c r="A3145" t="s">
        <v>15961</v>
      </c>
    </row>
    <row r="3146" spans="1:1">
      <c r="A3146" t="s">
        <v>15962</v>
      </c>
    </row>
    <row r="3147" spans="1:1">
      <c r="A3147" t="s">
        <v>15963</v>
      </c>
    </row>
    <row r="3148" spans="1:1">
      <c r="A3148" t="s">
        <v>15964</v>
      </c>
    </row>
    <row r="3149" spans="1:1">
      <c r="A3149" t="s">
        <v>15965</v>
      </c>
    </row>
    <row r="3150" spans="1:1">
      <c r="A3150" t="s">
        <v>15966</v>
      </c>
    </row>
    <row r="3151" spans="1:1">
      <c r="A3151" t="s">
        <v>15967</v>
      </c>
    </row>
    <row r="3152" spans="1:1">
      <c r="A3152" t="s">
        <v>15968</v>
      </c>
    </row>
    <row r="3153" spans="1:1">
      <c r="A3153" t="s">
        <v>15969</v>
      </c>
    </row>
    <row r="3154" spans="1:1">
      <c r="A3154" t="s">
        <v>15970</v>
      </c>
    </row>
    <row r="3155" spans="1:1">
      <c r="A3155" t="s">
        <v>15971</v>
      </c>
    </row>
    <row r="3156" spans="1:1">
      <c r="A3156" t="s">
        <v>15972</v>
      </c>
    </row>
    <row r="3157" spans="1:1">
      <c r="A3157" t="s">
        <v>15973</v>
      </c>
    </row>
    <row r="3158" spans="1:1">
      <c r="A3158" t="s">
        <v>15974</v>
      </c>
    </row>
    <row r="3159" spans="1:1">
      <c r="A3159" t="s">
        <v>15975</v>
      </c>
    </row>
    <row r="3160" spans="1:1">
      <c r="A3160" t="s">
        <v>15976</v>
      </c>
    </row>
    <row r="3161" spans="1:1">
      <c r="A3161" t="s">
        <v>15977</v>
      </c>
    </row>
    <row r="3162" spans="1:1">
      <c r="A3162" t="s">
        <v>15978</v>
      </c>
    </row>
    <row r="3163" spans="1:1">
      <c r="A3163" t="s">
        <v>15979</v>
      </c>
    </row>
    <row r="3164" spans="1:1">
      <c r="A3164" t="s">
        <v>15980</v>
      </c>
    </row>
    <row r="3165" spans="1:1">
      <c r="A3165" t="s">
        <v>15981</v>
      </c>
    </row>
    <row r="3166" spans="1:1">
      <c r="A3166" t="s">
        <v>15982</v>
      </c>
    </row>
    <row r="3167" spans="1:1">
      <c r="A3167" t="s">
        <v>15983</v>
      </c>
    </row>
    <row r="3168" spans="1:1">
      <c r="A3168" t="s">
        <v>15984</v>
      </c>
    </row>
    <row r="3169" spans="1:1">
      <c r="A3169" t="s">
        <v>15985</v>
      </c>
    </row>
    <row r="3170" spans="1:1">
      <c r="A3170" t="s">
        <v>15986</v>
      </c>
    </row>
    <row r="3171" spans="1:1">
      <c r="A3171" t="s">
        <v>15987</v>
      </c>
    </row>
    <row r="3172" spans="1:1">
      <c r="A3172" t="s">
        <v>15988</v>
      </c>
    </row>
    <row r="3173" spans="1:1">
      <c r="A3173" t="s">
        <v>15989</v>
      </c>
    </row>
    <row r="3174" spans="1:1">
      <c r="A3174" t="s">
        <v>15990</v>
      </c>
    </row>
    <row r="3175" spans="1:1">
      <c r="A3175" t="s">
        <v>15991</v>
      </c>
    </row>
    <row r="3176" spans="1:1">
      <c r="A3176" t="s">
        <v>15992</v>
      </c>
    </row>
    <row r="3177" spans="1:1">
      <c r="A3177" t="s">
        <v>15993</v>
      </c>
    </row>
    <row r="3178" spans="1:1">
      <c r="A3178" t="s">
        <v>15994</v>
      </c>
    </row>
    <row r="3179" spans="1:1">
      <c r="A3179" t="s">
        <v>15995</v>
      </c>
    </row>
    <row r="3180" spans="1:1">
      <c r="A3180" t="s">
        <v>15996</v>
      </c>
    </row>
    <row r="3181" spans="1:1">
      <c r="A3181" t="s">
        <v>15997</v>
      </c>
    </row>
    <row r="3182" spans="1:1">
      <c r="A3182" t="s">
        <v>15998</v>
      </c>
    </row>
    <row r="3183" spans="1:1">
      <c r="A3183" t="s">
        <v>15999</v>
      </c>
    </row>
    <row r="3184" spans="1:1">
      <c r="A3184" t="s">
        <v>16000</v>
      </c>
    </row>
    <row r="3185" spans="1:1">
      <c r="A3185" t="s">
        <v>16001</v>
      </c>
    </row>
    <row r="3186" spans="1:1">
      <c r="A3186" t="s">
        <v>16002</v>
      </c>
    </row>
    <row r="3187" spans="1:1">
      <c r="A3187" t="s">
        <v>16003</v>
      </c>
    </row>
    <row r="3188" spans="1:1">
      <c r="A3188" t="s">
        <v>16004</v>
      </c>
    </row>
    <row r="3189" spans="1:1">
      <c r="A3189" t="s">
        <v>16005</v>
      </c>
    </row>
    <row r="3190" spans="1:1">
      <c r="A3190" t="s">
        <v>16006</v>
      </c>
    </row>
    <row r="3191" spans="1:1">
      <c r="A3191" t="s">
        <v>16007</v>
      </c>
    </row>
    <row r="3192" spans="1:1">
      <c r="A3192" t="s">
        <v>16008</v>
      </c>
    </row>
    <row r="3193" spans="1:1">
      <c r="A3193" t="s">
        <v>16009</v>
      </c>
    </row>
    <row r="3194" spans="1:1">
      <c r="A3194" t="s">
        <v>16010</v>
      </c>
    </row>
    <row r="3195" spans="1:1">
      <c r="A3195" t="s">
        <v>16011</v>
      </c>
    </row>
    <row r="3196" spans="1:1">
      <c r="A3196" t="s">
        <v>16012</v>
      </c>
    </row>
    <row r="3197" spans="1:1">
      <c r="A3197" t="s">
        <v>16013</v>
      </c>
    </row>
    <row r="3198" spans="1:1">
      <c r="A3198" t="s">
        <v>16014</v>
      </c>
    </row>
    <row r="3199" spans="1:1">
      <c r="A3199" t="s">
        <v>16015</v>
      </c>
    </row>
    <row r="3200" spans="1:1">
      <c r="A3200" t="s">
        <v>16016</v>
      </c>
    </row>
    <row r="3201" spans="1:1">
      <c r="A3201" t="s">
        <v>16017</v>
      </c>
    </row>
    <row r="3202" spans="1:1">
      <c r="A3202" t="s">
        <v>16018</v>
      </c>
    </row>
    <row r="3203" spans="1:1">
      <c r="A3203" t="s">
        <v>16019</v>
      </c>
    </row>
    <row r="3204" spans="1:1">
      <c r="A3204" t="s">
        <v>16020</v>
      </c>
    </row>
    <row r="3205" spans="1:1">
      <c r="A3205" t="s">
        <v>16021</v>
      </c>
    </row>
    <row r="3206" spans="1:1">
      <c r="A3206" t="s">
        <v>16022</v>
      </c>
    </row>
    <row r="3207" spans="1:1">
      <c r="A3207" t="s">
        <v>16023</v>
      </c>
    </row>
    <row r="3208" spans="1:1">
      <c r="A3208" t="s">
        <v>16024</v>
      </c>
    </row>
    <row r="3209" spans="1:1">
      <c r="A3209" t="s">
        <v>16025</v>
      </c>
    </row>
    <row r="3210" spans="1:1">
      <c r="A3210" t="s">
        <v>16026</v>
      </c>
    </row>
    <row r="3211" spans="1:1">
      <c r="A3211" t="s">
        <v>16027</v>
      </c>
    </row>
    <row r="3212" spans="1:1">
      <c r="A3212" t="s">
        <v>16028</v>
      </c>
    </row>
    <row r="3213" spans="1:1">
      <c r="A3213" t="s">
        <v>16029</v>
      </c>
    </row>
    <row r="3214" spans="1:1">
      <c r="A3214" t="s">
        <v>16030</v>
      </c>
    </row>
    <row r="3215" spans="1:1">
      <c r="A3215" t="s">
        <v>16031</v>
      </c>
    </row>
    <row r="3216" spans="1:1">
      <c r="A3216" t="s">
        <v>16032</v>
      </c>
    </row>
    <row r="3217" spans="1:1">
      <c r="A3217" t="s">
        <v>16033</v>
      </c>
    </row>
    <row r="3218" spans="1:1">
      <c r="A3218" t="s">
        <v>16034</v>
      </c>
    </row>
    <row r="3219" spans="1:1">
      <c r="A3219" t="s">
        <v>16035</v>
      </c>
    </row>
    <row r="3220" spans="1:1">
      <c r="A3220" t="s">
        <v>16036</v>
      </c>
    </row>
    <row r="3221" spans="1:1">
      <c r="A3221" t="s">
        <v>16037</v>
      </c>
    </row>
    <row r="3222" spans="1:1">
      <c r="A3222" t="s">
        <v>16038</v>
      </c>
    </row>
    <row r="3223" spans="1:1">
      <c r="A3223" t="s">
        <v>16039</v>
      </c>
    </row>
    <row r="3224" spans="1:1">
      <c r="A3224" t="s">
        <v>16040</v>
      </c>
    </row>
    <row r="3225" spans="1:1">
      <c r="A3225" t="s">
        <v>16041</v>
      </c>
    </row>
    <row r="3226" spans="1:1">
      <c r="A3226" t="s">
        <v>16042</v>
      </c>
    </row>
    <row r="3227" spans="1:1">
      <c r="A3227" t="s">
        <v>16043</v>
      </c>
    </row>
    <row r="3228" spans="1:1">
      <c r="A3228" t="s">
        <v>16044</v>
      </c>
    </row>
    <row r="3229" spans="1:1">
      <c r="A3229" t="s">
        <v>16045</v>
      </c>
    </row>
    <row r="3230" spans="1:1">
      <c r="A3230" t="s">
        <v>16046</v>
      </c>
    </row>
    <row r="3231" spans="1:1">
      <c r="A3231" t="s">
        <v>16047</v>
      </c>
    </row>
    <row r="3232" spans="1:1">
      <c r="A3232" t="s">
        <v>16048</v>
      </c>
    </row>
    <row r="3233" spans="1:1">
      <c r="A3233" t="s">
        <v>16049</v>
      </c>
    </row>
    <row r="3234" spans="1:1">
      <c r="A3234" t="s">
        <v>16050</v>
      </c>
    </row>
    <row r="3235" spans="1:1">
      <c r="A3235" t="s">
        <v>16051</v>
      </c>
    </row>
    <row r="3236" spans="1:1">
      <c r="A3236" t="s">
        <v>16052</v>
      </c>
    </row>
    <row r="3237" spans="1:1">
      <c r="A3237" t="s">
        <v>16053</v>
      </c>
    </row>
    <row r="3238" spans="1:1">
      <c r="A3238" t="s">
        <v>16054</v>
      </c>
    </row>
    <row r="3239" spans="1:1">
      <c r="A3239" t="s">
        <v>16055</v>
      </c>
    </row>
    <row r="3240" spans="1:1">
      <c r="A3240" t="s">
        <v>16056</v>
      </c>
    </row>
    <row r="3241" spans="1:1">
      <c r="A3241" t="s">
        <v>16057</v>
      </c>
    </row>
    <row r="3242" spans="1:1">
      <c r="A3242" t="s">
        <v>16058</v>
      </c>
    </row>
    <row r="3243" spans="1:1">
      <c r="A3243" t="s">
        <v>16059</v>
      </c>
    </row>
    <row r="3244" spans="1:1">
      <c r="A3244" t="s">
        <v>16060</v>
      </c>
    </row>
    <row r="3245" spans="1:1">
      <c r="A3245" t="s">
        <v>16061</v>
      </c>
    </row>
    <row r="3246" spans="1:1">
      <c r="A3246" t="s">
        <v>16062</v>
      </c>
    </row>
    <row r="3247" spans="1:1">
      <c r="A3247" t="s">
        <v>16063</v>
      </c>
    </row>
    <row r="3248" spans="1:1">
      <c r="A3248" t="s">
        <v>16064</v>
      </c>
    </row>
    <row r="3249" spans="1:1">
      <c r="A3249" t="s">
        <v>16065</v>
      </c>
    </row>
    <row r="3250" spans="1:1">
      <c r="A3250" t="s">
        <v>16066</v>
      </c>
    </row>
    <row r="3251" spans="1:1">
      <c r="A3251" t="s">
        <v>16067</v>
      </c>
    </row>
    <row r="3252" spans="1:1">
      <c r="A3252" t="s">
        <v>16068</v>
      </c>
    </row>
    <row r="3253" spans="1:1">
      <c r="A3253" t="s">
        <v>16069</v>
      </c>
    </row>
    <row r="3254" spans="1:1">
      <c r="A3254" t="s">
        <v>16070</v>
      </c>
    </row>
    <row r="3255" spans="1:1">
      <c r="A3255" t="s">
        <v>16071</v>
      </c>
    </row>
    <row r="3256" spans="1:1">
      <c r="A3256" t="s">
        <v>16072</v>
      </c>
    </row>
    <row r="3257" spans="1:1">
      <c r="A3257" t="s">
        <v>16073</v>
      </c>
    </row>
    <row r="3258" spans="1:1">
      <c r="A3258" t="s">
        <v>16074</v>
      </c>
    </row>
    <row r="3259" spans="1:1">
      <c r="A3259" t="s">
        <v>16075</v>
      </c>
    </row>
    <row r="3260" spans="1:1">
      <c r="A3260" t="s">
        <v>16076</v>
      </c>
    </row>
    <row r="3261" spans="1:1">
      <c r="A3261" t="s">
        <v>16077</v>
      </c>
    </row>
    <row r="3262" spans="1:1">
      <c r="A3262" t="s">
        <v>16078</v>
      </c>
    </row>
    <row r="3263" spans="1:1">
      <c r="A3263" t="s">
        <v>16079</v>
      </c>
    </row>
    <row r="3264" spans="1:1">
      <c r="A3264" t="s">
        <v>16080</v>
      </c>
    </row>
    <row r="3265" spans="1:1">
      <c r="A3265" t="s">
        <v>16081</v>
      </c>
    </row>
    <row r="3266" spans="1:1">
      <c r="A3266" t="s">
        <v>16082</v>
      </c>
    </row>
    <row r="3267" spans="1:1">
      <c r="A3267" t="s">
        <v>16083</v>
      </c>
    </row>
    <row r="3268" spans="1:1">
      <c r="A3268" t="s">
        <v>16084</v>
      </c>
    </row>
    <row r="3269" spans="1:1">
      <c r="A3269" t="s">
        <v>16085</v>
      </c>
    </row>
    <row r="3270" spans="1:1">
      <c r="A3270" t="s">
        <v>16086</v>
      </c>
    </row>
    <row r="3271" spans="1:1">
      <c r="A3271" t="s">
        <v>16087</v>
      </c>
    </row>
    <row r="3272" spans="1:1">
      <c r="A3272" t="s">
        <v>16088</v>
      </c>
    </row>
    <row r="3273" spans="1:1">
      <c r="A3273" t="s">
        <v>16089</v>
      </c>
    </row>
    <row r="3274" spans="1:1">
      <c r="A3274" t="s">
        <v>16090</v>
      </c>
    </row>
    <row r="3275" spans="1:1">
      <c r="A3275" t="s">
        <v>16091</v>
      </c>
    </row>
    <row r="3276" spans="1:1">
      <c r="A3276" t="s">
        <v>16092</v>
      </c>
    </row>
    <row r="3277" spans="1:1">
      <c r="A3277" t="s">
        <v>16093</v>
      </c>
    </row>
    <row r="3278" spans="1:1">
      <c r="A3278" t="s">
        <v>16094</v>
      </c>
    </row>
    <row r="3279" spans="1:1">
      <c r="A3279" t="s">
        <v>16095</v>
      </c>
    </row>
    <row r="3280" spans="1:1">
      <c r="A3280" t="s">
        <v>16096</v>
      </c>
    </row>
    <row r="3281" spans="1:1">
      <c r="A3281" t="s">
        <v>16097</v>
      </c>
    </row>
    <row r="3282" spans="1:1">
      <c r="A3282" t="s">
        <v>16098</v>
      </c>
    </row>
    <row r="3283" spans="1:1">
      <c r="A3283" t="s">
        <v>16099</v>
      </c>
    </row>
    <row r="3284" spans="1:1">
      <c r="A3284" t="s">
        <v>16100</v>
      </c>
    </row>
    <row r="3285" spans="1:1">
      <c r="A3285" t="s">
        <v>16101</v>
      </c>
    </row>
    <row r="3286" spans="1:1">
      <c r="A3286" t="s">
        <v>16102</v>
      </c>
    </row>
    <row r="3287" spans="1:1">
      <c r="A3287" t="s">
        <v>16103</v>
      </c>
    </row>
    <row r="3288" spans="1:1">
      <c r="A3288" t="s">
        <v>16104</v>
      </c>
    </row>
    <row r="3289" spans="1:1">
      <c r="A3289" t="s">
        <v>16105</v>
      </c>
    </row>
    <row r="3290" spans="1:1">
      <c r="A3290" t="s">
        <v>16106</v>
      </c>
    </row>
    <row r="3291" spans="1:1">
      <c r="A3291" t="s">
        <v>16107</v>
      </c>
    </row>
    <row r="3292" spans="1:1">
      <c r="A3292" t="s">
        <v>16108</v>
      </c>
    </row>
    <row r="3293" spans="1:1">
      <c r="A3293" t="s">
        <v>16109</v>
      </c>
    </row>
    <row r="3294" spans="1:1">
      <c r="A3294" t="s">
        <v>16110</v>
      </c>
    </row>
    <row r="3295" spans="1:1">
      <c r="A3295" t="s">
        <v>16111</v>
      </c>
    </row>
    <row r="3296" spans="1:1">
      <c r="A3296" t="s">
        <v>16112</v>
      </c>
    </row>
    <row r="3297" spans="1:1">
      <c r="A3297" t="s">
        <v>16113</v>
      </c>
    </row>
    <row r="3298" spans="1:1">
      <c r="A3298" t="s">
        <v>16114</v>
      </c>
    </row>
    <row r="3299" spans="1:1">
      <c r="A3299" t="s">
        <v>16115</v>
      </c>
    </row>
    <row r="3300" spans="1:1">
      <c r="A3300" t="s">
        <v>16116</v>
      </c>
    </row>
    <row r="3301" spans="1:1">
      <c r="A3301" t="s">
        <v>16117</v>
      </c>
    </row>
    <row r="3302" spans="1:1">
      <c r="A3302" t="s">
        <v>16118</v>
      </c>
    </row>
    <row r="3303" spans="1:1">
      <c r="A3303" t="s">
        <v>16119</v>
      </c>
    </row>
    <row r="3304" spans="1:1">
      <c r="A3304" t="s">
        <v>16120</v>
      </c>
    </row>
    <row r="3305" spans="1:1">
      <c r="A3305" t="s">
        <v>16121</v>
      </c>
    </row>
    <row r="3306" spans="1:1">
      <c r="A3306" t="s">
        <v>16122</v>
      </c>
    </row>
    <row r="3307" spans="1:1">
      <c r="A3307" t="s">
        <v>16123</v>
      </c>
    </row>
    <row r="3308" spans="1:1">
      <c r="A3308" t="s">
        <v>16124</v>
      </c>
    </row>
    <row r="3309" spans="1:1">
      <c r="A3309" t="s">
        <v>16125</v>
      </c>
    </row>
    <row r="3310" spans="1:1">
      <c r="A3310" t="s">
        <v>16126</v>
      </c>
    </row>
    <row r="3311" spans="1:1">
      <c r="A3311" t="s">
        <v>16127</v>
      </c>
    </row>
    <row r="3312" spans="1:1">
      <c r="A3312" t="s">
        <v>16128</v>
      </c>
    </row>
    <row r="3313" spans="1:1">
      <c r="A3313" t="s">
        <v>16129</v>
      </c>
    </row>
    <row r="3314" spans="1:1">
      <c r="A3314" t="s">
        <v>16130</v>
      </c>
    </row>
    <row r="3315" spans="1:1">
      <c r="A3315" t="s">
        <v>16131</v>
      </c>
    </row>
    <row r="3316" spans="1:1">
      <c r="A3316" t="s">
        <v>16132</v>
      </c>
    </row>
    <row r="3317" spans="1:1">
      <c r="A3317" t="s">
        <v>16133</v>
      </c>
    </row>
    <row r="3318" spans="1:1">
      <c r="A3318" t="s">
        <v>16134</v>
      </c>
    </row>
    <row r="3319" spans="1:1">
      <c r="A3319" t="s">
        <v>16135</v>
      </c>
    </row>
    <row r="3320" spans="1:1">
      <c r="A3320" t="s">
        <v>16136</v>
      </c>
    </row>
    <row r="3321" spans="1:1">
      <c r="A3321" t="s">
        <v>16137</v>
      </c>
    </row>
    <row r="3322" spans="1:1">
      <c r="A3322" t="s">
        <v>16138</v>
      </c>
    </row>
    <row r="3323" spans="1:1">
      <c r="A3323" t="s">
        <v>16139</v>
      </c>
    </row>
    <row r="3324" spans="1:1">
      <c r="A3324" t="s">
        <v>16140</v>
      </c>
    </row>
    <row r="3325" spans="1:1">
      <c r="A3325" t="s">
        <v>16141</v>
      </c>
    </row>
    <row r="3326" spans="1:1">
      <c r="A3326" t="s">
        <v>16142</v>
      </c>
    </row>
    <row r="3327" spans="1:1">
      <c r="A3327" t="s">
        <v>16143</v>
      </c>
    </row>
    <row r="3328" spans="1:1">
      <c r="A3328" t="s">
        <v>16144</v>
      </c>
    </row>
    <row r="3329" spans="1:1">
      <c r="A3329" t="s">
        <v>16145</v>
      </c>
    </row>
    <row r="3330" spans="1:1">
      <c r="A3330" t="s">
        <v>16146</v>
      </c>
    </row>
    <row r="3331" spans="1:1">
      <c r="A3331" t="s">
        <v>16147</v>
      </c>
    </row>
    <row r="3332" spans="1:1">
      <c r="A3332" t="s">
        <v>16148</v>
      </c>
    </row>
    <row r="3333" spans="1:1">
      <c r="A3333" t="s">
        <v>16149</v>
      </c>
    </row>
    <row r="3334" spans="1:1">
      <c r="A3334" t="s">
        <v>16150</v>
      </c>
    </row>
    <row r="3335" spans="1:1">
      <c r="A3335" t="s">
        <v>16151</v>
      </c>
    </row>
    <row r="3336" spans="1:1">
      <c r="A3336" t="s">
        <v>16152</v>
      </c>
    </row>
    <row r="3337" spans="1:1">
      <c r="A3337" t="s">
        <v>16153</v>
      </c>
    </row>
    <row r="3338" spans="1:1">
      <c r="A3338" t="s">
        <v>16154</v>
      </c>
    </row>
    <row r="3339" spans="1:1">
      <c r="A3339" t="s">
        <v>16155</v>
      </c>
    </row>
    <row r="3340" spans="1:1">
      <c r="A3340" t="s">
        <v>16156</v>
      </c>
    </row>
    <row r="3341" spans="1:1">
      <c r="A3341" t="s">
        <v>16157</v>
      </c>
    </row>
    <row r="3342" spans="1:1">
      <c r="A3342" t="s">
        <v>16158</v>
      </c>
    </row>
    <row r="3343" spans="1:1">
      <c r="A3343" t="s">
        <v>16159</v>
      </c>
    </row>
    <row r="3344" spans="1:1">
      <c r="A3344" t="s">
        <v>16160</v>
      </c>
    </row>
    <row r="3345" spans="1:1">
      <c r="A3345" t="s">
        <v>16161</v>
      </c>
    </row>
    <row r="3346" spans="1:1">
      <c r="A3346" t="s">
        <v>16162</v>
      </c>
    </row>
    <row r="3347" spans="1:1">
      <c r="A3347" t="s">
        <v>16163</v>
      </c>
    </row>
    <row r="3348" spans="1:1">
      <c r="A3348" t="s">
        <v>16164</v>
      </c>
    </row>
    <row r="3349" spans="1:1">
      <c r="A3349" t="s">
        <v>16165</v>
      </c>
    </row>
    <row r="3350" spans="1:1">
      <c r="A3350" t="s">
        <v>16166</v>
      </c>
    </row>
    <row r="3351" spans="1:1">
      <c r="A3351" t="s">
        <v>16167</v>
      </c>
    </row>
    <row r="3352" spans="1:1">
      <c r="A3352" t="s">
        <v>16168</v>
      </c>
    </row>
    <row r="3353" spans="1:1">
      <c r="A3353" t="s">
        <v>16169</v>
      </c>
    </row>
    <row r="3354" spans="1:1">
      <c r="A3354" t="s">
        <v>16170</v>
      </c>
    </row>
    <row r="3355" spans="1:1">
      <c r="A3355" t="s">
        <v>16171</v>
      </c>
    </row>
    <row r="3356" spans="1:1">
      <c r="A3356" t="s">
        <v>16172</v>
      </c>
    </row>
    <row r="3357" spans="1:1">
      <c r="A3357" t="s">
        <v>16173</v>
      </c>
    </row>
    <row r="3358" spans="1:1">
      <c r="A3358" t="s">
        <v>16174</v>
      </c>
    </row>
    <row r="3359" spans="1:1">
      <c r="A3359" t="s">
        <v>16175</v>
      </c>
    </row>
    <row r="3360" spans="1:1">
      <c r="A3360" t="s">
        <v>16176</v>
      </c>
    </row>
    <row r="3361" spans="1:1">
      <c r="A3361" t="s">
        <v>16177</v>
      </c>
    </row>
    <row r="3362" spans="1:1">
      <c r="A3362" t="s">
        <v>16178</v>
      </c>
    </row>
    <row r="3363" spans="1:1">
      <c r="A3363" t="s">
        <v>16179</v>
      </c>
    </row>
    <row r="3364" spans="1:1">
      <c r="A3364" t="s">
        <v>16180</v>
      </c>
    </row>
    <row r="3365" spans="1:1">
      <c r="A3365" t="s">
        <v>16181</v>
      </c>
    </row>
    <row r="3366" spans="1:1">
      <c r="A3366" t="s">
        <v>16182</v>
      </c>
    </row>
    <row r="3367" spans="1:1">
      <c r="A3367" t="s">
        <v>16183</v>
      </c>
    </row>
    <row r="3368" spans="1:1">
      <c r="A3368" t="s">
        <v>16184</v>
      </c>
    </row>
    <row r="3369" spans="1:1">
      <c r="A3369" t="s">
        <v>16185</v>
      </c>
    </row>
    <row r="3370" spans="1:1">
      <c r="A3370" t="s">
        <v>16186</v>
      </c>
    </row>
    <row r="3371" spans="1:1">
      <c r="A3371" t="s">
        <v>16187</v>
      </c>
    </row>
    <row r="3372" spans="1:1">
      <c r="A3372" t="s">
        <v>16188</v>
      </c>
    </row>
    <row r="3373" spans="1:1">
      <c r="A3373" t="s">
        <v>16189</v>
      </c>
    </row>
    <row r="3374" spans="1:1">
      <c r="A3374" t="s">
        <v>16190</v>
      </c>
    </row>
    <row r="3375" spans="1:1">
      <c r="A3375" t="s">
        <v>16191</v>
      </c>
    </row>
    <row r="3376" spans="1:1">
      <c r="A3376" t="s">
        <v>16192</v>
      </c>
    </row>
    <row r="3377" spans="1:1">
      <c r="A3377" t="s">
        <v>16193</v>
      </c>
    </row>
    <row r="3378" spans="1:1">
      <c r="A3378" t="s">
        <v>16194</v>
      </c>
    </row>
    <row r="3379" spans="1:1">
      <c r="A3379" t="s">
        <v>16195</v>
      </c>
    </row>
    <row r="3380" spans="1:1">
      <c r="A3380" t="s">
        <v>16196</v>
      </c>
    </row>
    <row r="3381" spans="1:1">
      <c r="A3381" t="s">
        <v>16197</v>
      </c>
    </row>
    <row r="3382" spans="1:1">
      <c r="A3382" t="s">
        <v>16198</v>
      </c>
    </row>
    <row r="3383" spans="1:1">
      <c r="A3383" t="s">
        <v>16199</v>
      </c>
    </row>
    <row r="3384" spans="1:1">
      <c r="A3384" t="s">
        <v>16200</v>
      </c>
    </row>
    <row r="3385" spans="1:1">
      <c r="A3385" t="s">
        <v>16201</v>
      </c>
    </row>
    <row r="3386" spans="1:1">
      <c r="A3386" t="s">
        <v>16202</v>
      </c>
    </row>
    <row r="3387" spans="1:1">
      <c r="A3387" t="s">
        <v>16203</v>
      </c>
    </row>
    <row r="3388" spans="1:1">
      <c r="A3388" t="s">
        <v>16204</v>
      </c>
    </row>
    <row r="3389" spans="1:1">
      <c r="A3389" t="s">
        <v>16205</v>
      </c>
    </row>
    <row r="3390" spans="1:1">
      <c r="A3390" t="s">
        <v>16206</v>
      </c>
    </row>
    <row r="3391" spans="1:1">
      <c r="A3391" t="s">
        <v>16207</v>
      </c>
    </row>
    <row r="3392" spans="1:1">
      <c r="A3392" t="s">
        <v>16208</v>
      </c>
    </row>
    <row r="3393" spans="1:1">
      <c r="A3393" t="s">
        <v>16209</v>
      </c>
    </row>
    <row r="3394" spans="1:1">
      <c r="A3394" t="s">
        <v>16210</v>
      </c>
    </row>
    <row r="3395" spans="1:1">
      <c r="A3395" t="s">
        <v>16211</v>
      </c>
    </row>
    <row r="3396" spans="1:1">
      <c r="A3396" t="s">
        <v>16212</v>
      </c>
    </row>
    <row r="3397" spans="1:1">
      <c r="A3397" t="s">
        <v>16213</v>
      </c>
    </row>
    <row r="3398" spans="1:1">
      <c r="A3398" t="s">
        <v>16214</v>
      </c>
    </row>
    <row r="3399" spans="1:1">
      <c r="A3399" t="s">
        <v>16215</v>
      </c>
    </row>
    <row r="3400" spans="1:1">
      <c r="A3400" t="s">
        <v>16216</v>
      </c>
    </row>
    <row r="3401" spans="1:1">
      <c r="A3401" t="s">
        <v>16217</v>
      </c>
    </row>
    <row r="3402" spans="1:1">
      <c r="A3402" t="s">
        <v>16218</v>
      </c>
    </row>
    <row r="3403" spans="1:1">
      <c r="A3403" t="s">
        <v>16219</v>
      </c>
    </row>
    <row r="3404" spans="1:1">
      <c r="A3404" t="s">
        <v>16220</v>
      </c>
    </row>
    <row r="3405" spans="1:1">
      <c r="A3405" t="s">
        <v>16221</v>
      </c>
    </row>
    <row r="3406" spans="1:1">
      <c r="A3406" t="s">
        <v>16222</v>
      </c>
    </row>
    <row r="3407" spans="1:1">
      <c r="A3407" t="s">
        <v>16223</v>
      </c>
    </row>
    <row r="3408" spans="1:1">
      <c r="A3408" t="s">
        <v>16224</v>
      </c>
    </row>
    <row r="3409" spans="1:1">
      <c r="A3409" t="s">
        <v>16225</v>
      </c>
    </row>
    <row r="3410" spans="1:1">
      <c r="A3410" t="s">
        <v>16226</v>
      </c>
    </row>
    <row r="3411" spans="1:1">
      <c r="A3411" t="s">
        <v>16227</v>
      </c>
    </row>
    <row r="3412" spans="1:1">
      <c r="A3412" t="s">
        <v>16228</v>
      </c>
    </row>
    <row r="3413" spans="1:1">
      <c r="A3413" t="s">
        <v>16229</v>
      </c>
    </row>
    <row r="3414" spans="1:1">
      <c r="A3414" t="s">
        <v>16230</v>
      </c>
    </row>
    <row r="3415" spans="1:1">
      <c r="A3415" t="s">
        <v>16231</v>
      </c>
    </row>
    <row r="3416" spans="1:1">
      <c r="A3416" t="s">
        <v>16232</v>
      </c>
    </row>
    <row r="3417" spans="1:1">
      <c r="A3417" t="s">
        <v>16233</v>
      </c>
    </row>
    <row r="3418" spans="1:1">
      <c r="A3418" t="s">
        <v>16234</v>
      </c>
    </row>
    <row r="3419" spans="1:1">
      <c r="A3419" t="s">
        <v>16235</v>
      </c>
    </row>
    <row r="3420" spans="1:1">
      <c r="A3420" t="s">
        <v>16236</v>
      </c>
    </row>
    <row r="3421" spans="1:1">
      <c r="A3421" t="s">
        <v>16237</v>
      </c>
    </row>
    <row r="3422" spans="1:1">
      <c r="A3422" t="s">
        <v>16238</v>
      </c>
    </row>
    <row r="3423" spans="1:1">
      <c r="A3423" t="s">
        <v>16239</v>
      </c>
    </row>
    <row r="3424" spans="1:1">
      <c r="A3424" t="s">
        <v>16240</v>
      </c>
    </row>
    <row r="3425" spans="1:1">
      <c r="A3425" t="s">
        <v>16241</v>
      </c>
    </row>
    <row r="3426" spans="1:1">
      <c r="A3426" t="s">
        <v>16242</v>
      </c>
    </row>
    <row r="3427" spans="1:1">
      <c r="A3427" t="s">
        <v>16243</v>
      </c>
    </row>
    <row r="3428" spans="1:1">
      <c r="A3428" t="s">
        <v>16244</v>
      </c>
    </row>
    <row r="3429" spans="1:1">
      <c r="A3429" t="s">
        <v>16245</v>
      </c>
    </row>
    <row r="3430" spans="1:1">
      <c r="A3430" t="s">
        <v>16246</v>
      </c>
    </row>
    <row r="3431" spans="1:1">
      <c r="A3431" t="s">
        <v>16247</v>
      </c>
    </row>
    <row r="3432" spans="1:1">
      <c r="A3432" t="s">
        <v>16248</v>
      </c>
    </row>
    <row r="3433" spans="1:1">
      <c r="A3433" t="s">
        <v>16249</v>
      </c>
    </row>
    <row r="3434" spans="1:1">
      <c r="A3434" t="s">
        <v>16250</v>
      </c>
    </row>
    <row r="3435" spans="1:1">
      <c r="A3435" t="s">
        <v>16251</v>
      </c>
    </row>
    <row r="3436" spans="1:1">
      <c r="A3436" t="s">
        <v>16252</v>
      </c>
    </row>
    <row r="3437" spans="1:1">
      <c r="A3437" t="s">
        <v>16253</v>
      </c>
    </row>
    <row r="3438" spans="1:1">
      <c r="A3438" t="s">
        <v>16254</v>
      </c>
    </row>
    <row r="3439" spans="1:1">
      <c r="A3439" t="s">
        <v>16255</v>
      </c>
    </row>
    <row r="3440" spans="1:1">
      <c r="A3440" t="s">
        <v>16256</v>
      </c>
    </row>
    <row r="3441" spans="1:1">
      <c r="A3441" t="s">
        <v>16257</v>
      </c>
    </row>
    <row r="3442" spans="1:1">
      <c r="A3442" t="s">
        <v>16258</v>
      </c>
    </row>
    <row r="3443" spans="1:1">
      <c r="A3443" t="s">
        <v>16259</v>
      </c>
    </row>
    <row r="3444" spans="1:1">
      <c r="A3444" t="s">
        <v>16260</v>
      </c>
    </row>
    <row r="3445" spans="1:1">
      <c r="A3445" t="s">
        <v>16261</v>
      </c>
    </row>
    <row r="3446" spans="1:1">
      <c r="A3446" t="s">
        <v>16262</v>
      </c>
    </row>
    <row r="3447" spans="1:1">
      <c r="A3447" t="s">
        <v>16263</v>
      </c>
    </row>
    <row r="3448" spans="1:1">
      <c r="A3448" t="s">
        <v>16264</v>
      </c>
    </row>
    <row r="3449" spans="1:1">
      <c r="A3449" t="s">
        <v>16265</v>
      </c>
    </row>
    <row r="3450" spans="1:1">
      <c r="A3450" t="s">
        <v>16266</v>
      </c>
    </row>
    <row r="3451" spans="1:1">
      <c r="A3451" t="s">
        <v>16267</v>
      </c>
    </row>
    <row r="3452" spans="1:1">
      <c r="A3452" t="s">
        <v>16268</v>
      </c>
    </row>
    <row r="3453" spans="1:1">
      <c r="A3453" t="s">
        <v>16269</v>
      </c>
    </row>
    <row r="3454" spans="1:1">
      <c r="A3454" t="s">
        <v>16270</v>
      </c>
    </row>
    <row r="3455" spans="1:1">
      <c r="A3455" t="s">
        <v>16271</v>
      </c>
    </row>
    <row r="3456" spans="1:1">
      <c r="A3456" t="s">
        <v>16272</v>
      </c>
    </row>
    <row r="3457" spans="1:1">
      <c r="A3457" t="s">
        <v>16273</v>
      </c>
    </row>
    <row r="3458" spans="1:1">
      <c r="A3458" t="s">
        <v>16274</v>
      </c>
    </row>
    <row r="3459" spans="1:1">
      <c r="A3459" t="s">
        <v>16275</v>
      </c>
    </row>
    <row r="3460" spans="1:1">
      <c r="A3460" t="s">
        <v>16276</v>
      </c>
    </row>
    <row r="3461" spans="1:1">
      <c r="A3461" t="s">
        <v>16277</v>
      </c>
    </row>
    <row r="3462" spans="1:1">
      <c r="A3462" t="s">
        <v>16278</v>
      </c>
    </row>
    <row r="3463" spans="1:1">
      <c r="A3463" t="s">
        <v>16279</v>
      </c>
    </row>
    <row r="3464" spans="1:1">
      <c r="A3464" t="s">
        <v>16280</v>
      </c>
    </row>
    <row r="3465" spans="1:1">
      <c r="A3465" t="s">
        <v>16281</v>
      </c>
    </row>
    <row r="3466" spans="1:1">
      <c r="A3466" t="s">
        <v>16282</v>
      </c>
    </row>
    <row r="3467" spans="1:1">
      <c r="A3467" t="s">
        <v>16283</v>
      </c>
    </row>
    <row r="3468" spans="1:1">
      <c r="A3468" t="s">
        <v>16284</v>
      </c>
    </row>
    <row r="3469" spans="1:1">
      <c r="A3469" t="s">
        <v>16285</v>
      </c>
    </row>
    <row r="3470" spans="1:1">
      <c r="A3470" t="s">
        <v>16286</v>
      </c>
    </row>
    <row r="3471" spans="1:1">
      <c r="A3471" t="s">
        <v>16287</v>
      </c>
    </row>
    <row r="3472" spans="1:1">
      <c r="A3472" t="s">
        <v>16288</v>
      </c>
    </row>
    <row r="3473" spans="1:1">
      <c r="A3473" t="s">
        <v>16289</v>
      </c>
    </row>
    <row r="3474" spans="1:1">
      <c r="A3474" t="s">
        <v>16290</v>
      </c>
    </row>
    <row r="3475" spans="1:1">
      <c r="A3475" t="s">
        <v>16291</v>
      </c>
    </row>
    <row r="3476" spans="1:1">
      <c r="A3476" t="s">
        <v>16292</v>
      </c>
    </row>
    <row r="3477" spans="1:1">
      <c r="A3477" t="s">
        <v>16293</v>
      </c>
    </row>
    <row r="3478" spans="1:1">
      <c r="A3478" t="s">
        <v>16294</v>
      </c>
    </row>
    <row r="3479" spans="1:1">
      <c r="A3479" t="s">
        <v>16295</v>
      </c>
    </row>
    <row r="3480" spans="1:1">
      <c r="A3480" t="s">
        <v>16296</v>
      </c>
    </row>
    <row r="3481" spans="1:1">
      <c r="A3481" t="s">
        <v>16297</v>
      </c>
    </row>
    <row r="3482" spans="1:1">
      <c r="A3482" t="s">
        <v>16298</v>
      </c>
    </row>
    <row r="3483" spans="1:1">
      <c r="A3483" t="s">
        <v>16299</v>
      </c>
    </row>
    <row r="3484" spans="1:1">
      <c r="A3484" t="s">
        <v>16300</v>
      </c>
    </row>
    <row r="3485" spans="1:1">
      <c r="A3485" t="s">
        <v>16301</v>
      </c>
    </row>
    <row r="3486" spans="1:1">
      <c r="A3486" t="s">
        <v>16302</v>
      </c>
    </row>
    <row r="3487" spans="1:1">
      <c r="A3487" t="s">
        <v>16303</v>
      </c>
    </row>
    <row r="3488" spans="1:1">
      <c r="A3488" t="s">
        <v>16304</v>
      </c>
    </row>
    <row r="3489" spans="1:1">
      <c r="A3489" t="s">
        <v>16305</v>
      </c>
    </row>
    <row r="3490" spans="1:1">
      <c r="A3490" t="s">
        <v>16306</v>
      </c>
    </row>
    <row r="3491" spans="1:1">
      <c r="A3491" t="s">
        <v>16307</v>
      </c>
    </row>
    <row r="3492" spans="1:1">
      <c r="A3492" t="s">
        <v>16308</v>
      </c>
    </row>
    <row r="3493" spans="1:1">
      <c r="A3493" t="s">
        <v>16309</v>
      </c>
    </row>
    <row r="3494" spans="1:1">
      <c r="A3494" t="s">
        <v>16310</v>
      </c>
    </row>
    <row r="3495" spans="1:1">
      <c r="A3495" t="s">
        <v>16311</v>
      </c>
    </row>
    <row r="3496" spans="1:1">
      <c r="A3496" t="s">
        <v>16312</v>
      </c>
    </row>
    <row r="3497" spans="1:1">
      <c r="A3497" t="s">
        <v>16313</v>
      </c>
    </row>
    <row r="3498" spans="1:1">
      <c r="A3498" t="s">
        <v>16314</v>
      </c>
    </row>
    <row r="3499" spans="1:1">
      <c r="A3499" t="s">
        <v>16315</v>
      </c>
    </row>
    <row r="3500" spans="1:1">
      <c r="A3500" t="s">
        <v>16316</v>
      </c>
    </row>
    <row r="3501" spans="1:1">
      <c r="A3501" t="s">
        <v>16317</v>
      </c>
    </row>
    <row r="3502" spans="1:1">
      <c r="A3502" t="s">
        <v>16318</v>
      </c>
    </row>
    <row r="3503" spans="1:1">
      <c r="A3503" t="s">
        <v>16319</v>
      </c>
    </row>
    <row r="3504" spans="1:1">
      <c r="A3504" t="s">
        <v>16320</v>
      </c>
    </row>
    <row r="3505" spans="1:1">
      <c r="A3505" t="s">
        <v>16321</v>
      </c>
    </row>
    <row r="3506" spans="1:1">
      <c r="A3506" t="s">
        <v>16322</v>
      </c>
    </row>
    <row r="3507" spans="1:1">
      <c r="A3507" t="s">
        <v>16323</v>
      </c>
    </row>
    <row r="3508" spans="1:1">
      <c r="A3508" t="s">
        <v>16324</v>
      </c>
    </row>
    <row r="3509" spans="1:1">
      <c r="A3509" t="s">
        <v>16325</v>
      </c>
    </row>
    <row r="3510" spans="1:1">
      <c r="A3510" t="s">
        <v>16326</v>
      </c>
    </row>
    <row r="3511" spans="1:1">
      <c r="A3511" t="s">
        <v>16327</v>
      </c>
    </row>
    <row r="3512" spans="1:1">
      <c r="A3512" t="s">
        <v>16328</v>
      </c>
    </row>
    <row r="3513" spans="1:1">
      <c r="A3513" t="s">
        <v>16329</v>
      </c>
    </row>
    <row r="3514" spans="1:1">
      <c r="A3514" t="s">
        <v>16330</v>
      </c>
    </row>
    <row r="3515" spans="1:1">
      <c r="A3515" t="s">
        <v>16331</v>
      </c>
    </row>
    <row r="3516" spans="1:1">
      <c r="A3516" t="s">
        <v>16332</v>
      </c>
    </row>
    <row r="3517" spans="1:1">
      <c r="A3517" t="s">
        <v>16333</v>
      </c>
    </row>
    <row r="3518" spans="1:1">
      <c r="A3518" t="s">
        <v>16334</v>
      </c>
    </row>
    <row r="3519" spans="1:1">
      <c r="A3519" t="s">
        <v>16335</v>
      </c>
    </row>
    <row r="3520" spans="1:1">
      <c r="A3520" t="s">
        <v>16336</v>
      </c>
    </row>
    <row r="3521" spans="1:1">
      <c r="A3521" t="s">
        <v>16337</v>
      </c>
    </row>
    <row r="3522" spans="1:1">
      <c r="A3522" t="s">
        <v>16338</v>
      </c>
    </row>
    <row r="3523" spans="1:1">
      <c r="A3523" t="s">
        <v>16339</v>
      </c>
    </row>
    <row r="3524" spans="1:1">
      <c r="A3524" t="s">
        <v>16340</v>
      </c>
    </row>
    <row r="3525" spans="1:1">
      <c r="A3525" t="s">
        <v>16341</v>
      </c>
    </row>
    <row r="3526" spans="1:1">
      <c r="A3526" t="s">
        <v>16342</v>
      </c>
    </row>
    <row r="3527" spans="1:1">
      <c r="A3527" t="s">
        <v>16343</v>
      </c>
    </row>
    <row r="3528" spans="1:1">
      <c r="A3528" t="s">
        <v>16344</v>
      </c>
    </row>
    <row r="3529" spans="1:1">
      <c r="A3529" t="s">
        <v>16345</v>
      </c>
    </row>
    <row r="3530" spans="1:1">
      <c r="A3530" t="s">
        <v>16346</v>
      </c>
    </row>
    <row r="3531" spans="1:1">
      <c r="A3531" t="s">
        <v>16347</v>
      </c>
    </row>
    <row r="3532" spans="1:1">
      <c r="A3532" t="s">
        <v>16348</v>
      </c>
    </row>
    <row r="3533" spans="1:1">
      <c r="A3533" t="s">
        <v>16349</v>
      </c>
    </row>
    <row r="3534" spans="1:1">
      <c r="A3534" t="s">
        <v>16350</v>
      </c>
    </row>
    <row r="3535" spans="1:1">
      <c r="A3535" t="s">
        <v>16351</v>
      </c>
    </row>
    <row r="3536" spans="1:1">
      <c r="A3536" t="s">
        <v>16352</v>
      </c>
    </row>
    <row r="3537" spans="1:1">
      <c r="A3537" t="s">
        <v>16353</v>
      </c>
    </row>
    <row r="3538" spans="1:1">
      <c r="A3538" t="s">
        <v>16354</v>
      </c>
    </row>
    <row r="3539" spans="1:1">
      <c r="A3539" t="s">
        <v>16355</v>
      </c>
    </row>
    <row r="3540" spans="1:1">
      <c r="A3540" t="s">
        <v>16356</v>
      </c>
    </row>
    <row r="3541" spans="1:1">
      <c r="A3541" t="s">
        <v>16357</v>
      </c>
    </row>
    <row r="3542" spans="1:1">
      <c r="A3542" t="s">
        <v>16358</v>
      </c>
    </row>
    <row r="3543" spans="1:1">
      <c r="A3543" t="s">
        <v>16359</v>
      </c>
    </row>
    <row r="3544" spans="1:1">
      <c r="A3544" t="s">
        <v>16360</v>
      </c>
    </row>
    <row r="3545" spans="1:1">
      <c r="A3545" t="s">
        <v>16361</v>
      </c>
    </row>
    <row r="3546" spans="1:1">
      <c r="A3546" t="s">
        <v>16362</v>
      </c>
    </row>
    <row r="3547" spans="1:1">
      <c r="A3547" t="s">
        <v>16363</v>
      </c>
    </row>
    <row r="3548" spans="1:1">
      <c r="A3548" t="s">
        <v>16364</v>
      </c>
    </row>
    <row r="3549" spans="1:1">
      <c r="A3549" t="s">
        <v>16365</v>
      </c>
    </row>
    <row r="3550" spans="1:1">
      <c r="A3550" t="s">
        <v>16366</v>
      </c>
    </row>
    <row r="3551" spans="1:1">
      <c r="A3551" t="s">
        <v>16367</v>
      </c>
    </row>
    <row r="3552" spans="1:1">
      <c r="A3552" t="s">
        <v>16368</v>
      </c>
    </row>
    <row r="3553" spans="1:1">
      <c r="A3553" t="s">
        <v>16369</v>
      </c>
    </row>
    <row r="3554" spans="1:1">
      <c r="A3554" t="s">
        <v>16370</v>
      </c>
    </row>
    <row r="3555" spans="1:1">
      <c r="A3555" t="s">
        <v>16371</v>
      </c>
    </row>
    <row r="3556" spans="1:1">
      <c r="A3556" t="s">
        <v>16372</v>
      </c>
    </row>
    <row r="3557" spans="1:1">
      <c r="A3557" t="s">
        <v>16373</v>
      </c>
    </row>
    <row r="3558" spans="1:1">
      <c r="A3558" t="s">
        <v>16374</v>
      </c>
    </row>
    <row r="3559" spans="1:1">
      <c r="A3559" t="s">
        <v>16375</v>
      </c>
    </row>
    <row r="3560" spans="1:1">
      <c r="A3560" t="s">
        <v>16376</v>
      </c>
    </row>
    <row r="3561" spans="1:1">
      <c r="A3561" t="s">
        <v>16377</v>
      </c>
    </row>
    <row r="3562" spans="1:1">
      <c r="A3562" t="s">
        <v>16378</v>
      </c>
    </row>
    <row r="3563" spans="1:1">
      <c r="A3563" t="s">
        <v>16379</v>
      </c>
    </row>
    <row r="3564" spans="1:1">
      <c r="A3564" t="s">
        <v>16380</v>
      </c>
    </row>
    <row r="3565" spans="1:1">
      <c r="A3565" t="s">
        <v>16381</v>
      </c>
    </row>
    <row r="3566" spans="1:1">
      <c r="A3566" t="s">
        <v>16382</v>
      </c>
    </row>
    <row r="3567" spans="1:1">
      <c r="A3567" t="s">
        <v>16383</v>
      </c>
    </row>
    <row r="3568" spans="1:1">
      <c r="A3568" t="s">
        <v>16384</v>
      </c>
    </row>
    <row r="3569" spans="1:1">
      <c r="A3569" t="s">
        <v>16385</v>
      </c>
    </row>
    <row r="3570" spans="1:1">
      <c r="A3570" t="s">
        <v>16386</v>
      </c>
    </row>
    <row r="3571" spans="1:1">
      <c r="A3571" t="s">
        <v>16387</v>
      </c>
    </row>
    <row r="3572" spans="1:1">
      <c r="A3572" t="s">
        <v>16388</v>
      </c>
    </row>
    <row r="3573" spans="1:1">
      <c r="A3573" t="s">
        <v>16389</v>
      </c>
    </row>
    <row r="3574" spans="1:1">
      <c r="A3574" t="s">
        <v>16390</v>
      </c>
    </row>
    <row r="3575" spans="1:1">
      <c r="A3575" t="s">
        <v>16391</v>
      </c>
    </row>
    <row r="3576" spans="1:1">
      <c r="A3576" t="s">
        <v>16392</v>
      </c>
    </row>
    <row r="3577" spans="1:1">
      <c r="A3577" t="s">
        <v>16393</v>
      </c>
    </row>
    <row r="3578" spans="1:1">
      <c r="A3578" t="s">
        <v>16394</v>
      </c>
    </row>
    <row r="3579" spans="1:1">
      <c r="A3579" t="s">
        <v>16395</v>
      </c>
    </row>
    <row r="3580" spans="1:1">
      <c r="A3580" t="s">
        <v>16396</v>
      </c>
    </row>
    <row r="3581" spans="1:1">
      <c r="A3581" t="s">
        <v>16397</v>
      </c>
    </row>
    <row r="3582" spans="1:1">
      <c r="A3582" t="s">
        <v>16398</v>
      </c>
    </row>
    <row r="3583" spans="1:1">
      <c r="A3583" t="s">
        <v>16399</v>
      </c>
    </row>
    <row r="3584" spans="1:1">
      <c r="A3584" t="s">
        <v>16400</v>
      </c>
    </row>
    <row r="3585" spans="1:1">
      <c r="A3585" t="s">
        <v>16401</v>
      </c>
    </row>
    <row r="3586" spans="1:1">
      <c r="A3586" t="s">
        <v>16402</v>
      </c>
    </row>
    <row r="3587" spans="1:1">
      <c r="A3587" t="s">
        <v>16403</v>
      </c>
    </row>
    <row r="3588" spans="1:1">
      <c r="A3588" t="s">
        <v>16404</v>
      </c>
    </row>
    <row r="3589" spans="1:1">
      <c r="A3589" t="s">
        <v>16405</v>
      </c>
    </row>
    <row r="3590" spans="1:1">
      <c r="A3590" t="s">
        <v>16406</v>
      </c>
    </row>
    <row r="3591" spans="1:1">
      <c r="A3591" t="s">
        <v>16407</v>
      </c>
    </row>
    <row r="3592" spans="1:1">
      <c r="A3592" t="s">
        <v>16408</v>
      </c>
    </row>
    <row r="3593" spans="1:1">
      <c r="A3593" t="s">
        <v>16409</v>
      </c>
    </row>
    <row r="3594" spans="1:1">
      <c r="A3594" t="s">
        <v>16410</v>
      </c>
    </row>
    <row r="3595" spans="1:1">
      <c r="A3595" t="s">
        <v>16411</v>
      </c>
    </row>
    <row r="3596" spans="1:1">
      <c r="A3596" t="s">
        <v>16412</v>
      </c>
    </row>
    <row r="3597" spans="1:1">
      <c r="A3597" t="s">
        <v>16413</v>
      </c>
    </row>
    <row r="3598" spans="1:1">
      <c r="A3598" t="s">
        <v>16414</v>
      </c>
    </row>
    <row r="3599" spans="1:1">
      <c r="A3599" t="s">
        <v>16415</v>
      </c>
    </row>
    <row r="3600" spans="1:1">
      <c r="A3600" t="s">
        <v>16416</v>
      </c>
    </row>
    <row r="3601" spans="1:1">
      <c r="A3601" t="s">
        <v>16417</v>
      </c>
    </row>
    <row r="3602" spans="1:1">
      <c r="A3602" t="s">
        <v>16418</v>
      </c>
    </row>
    <row r="3603" spans="1:1">
      <c r="A3603" t="s">
        <v>16419</v>
      </c>
    </row>
    <row r="3604" spans="1:1">
      <c r="A3604" t="s">
        <v>16420</v>
      </c>
    </row>
    <row r="3605" spans="1:1">
      <c r="A3605" t="s">
        <v>16421</v>
      </c>
    </row>
    <row r="3606" spans="1:1">
      <c r="A3606" t="s">
        <v>16422</v>
      </c>
    </row>
    <row r="3607" spans="1:1">
      <c r="A3607" t="s">
        <v>16423</v>
      </c>
    </row>
    <row r="3608" spans="1:1">
      <c r="A3608" t="s">
        <v>16424</v>
      </c>
    </row>
    <row r="3609" spans="1:1">
      <c r="A3609" t="s">
        <v>16425</v>
      </c>
    </row>
    <row r="3610" spans="1:1">
      <c r="A3610" t="s">
        <v>16426</v>
      </c>
    </row>
    <row r="3611" spans="1:1">
      <c r="A3611" t="s">
        <v>16427</v>
      </c>
    </row>
    <row r="3612" spans="1:1">
      <c r="A3612" t="s">
        <v>16428</v>
      </c>
    </row>
    <row r="3613" spans="1:1">
      <c r="A3613" t="s">
        <v>16429</v>
      </c>
    </row>
    <row r="3614" spans="1:1">
      <c r="A3614" t="s">
        <v>16430</v>
      </c>
    </row>
    <row r="3615" spans="1:1">
      <c r="A3615" t="s">
        <v>16431</v>
      </c>
    </row>
    <row r="3616" spans="1:1">
      <c r="A3616" t="s">
        <v>16432</v>
      </c>
    </row>
    <row r="3617" spans="1:1">
      <c r="A3617" t="s">
        <v>16433</v>
      </c>
    </row>
    <row r="3618" spans="1:1">
      <c r="A3618" t="s">
        <v>16434</v>
      </c>
    </row>
    <row r="3619" spans="1:1">
      <c r="A3619" t="s">
        <v>16435</v>
      </c>
    </row>
    <row r="3620" spans="1:1">
      <c r="A3620" t="s">
        <v>16436</v>
      </c>
    </row>
    <row r="3621" spans="1:1">
      <c r="A3621" t="s">
        <v>16437</v>
      </c>
    </row>
    <row r="3622" spans="1:1">
      <c r="A3622" t="s">
        <v>16438</v>
      </c>
    </row>
    <row r="3623" spans="1:1">
      <c r="A3623" t="s">
        <v>16439</v>
      </c>
    </row>
    <row r="3624" spans="1:1">
      <c r="A3624" t="s">
        <v>16440</v>
      </c>
    </row>
    <row r="3625" spans="1:1">
      <c r="A3625" t="s">
        <v>16441</v>
      </c>
    </row>
    <row r="3626" spans="1:1">
      <c r="A3626" t="s">
        <v>16442</v>
      </c>
    </row>
    <row r="3627" spans="1:1">
      <c r="A3627" t="s">
        <v>16443</v>
      </c>
    </row>
    <row r="3628" spans="1:1">
      <c r="A3628" t="s">
        <v>16444</v>
      </c>
    </row>
    <row r="3629" spans="1:1">
      <c r="A3629" t="s">
        <v>16445</v>
      </c>
    </row>
    <row r="3630" spans="1:1">
      <c r="A3630" t="s">
        <v>16446</v>
      </c>
    </row>
    <row r="3631" spans="1:1">
      <c r="A3631" t="s">
        <v>16447</v>
      </c>
    </row>
    <row r="3632" spans="1:1">
      <c r="A3632" t="s">
        <v>16448</v>
      </c>
    </row>
    <row r="3633" spans="1:1">
      <c r="A3633" t="s">
        <v>16449</v>
      </c>
    </row>
    <row r="3634" spans="1:1">
      <c r="A3634" t="s">
        <v>16450</v>
      </c>
    </row>
    <row r="3635" spans="1:1">
      <c r="A3635" t="s">
        <v>16451</v>
      </c>
    </row>
    <row r="3636" spans="1:1">
      <c r="A3636" t="s">
        <v>16452</v>
      </c>
    </row>
    <row r="3637" spans="1:1">
      <c r="A3637" t="s">
        <v>16453</v>
      </c>
    </row>
    <row r="3638" spans="1:1">
      <c r="A3638" t="s">
        <v>16454</v>
      </c>
    </row>
    <row r="3639" spans="1:1">
      <c r="A3639" t="s">
        <v>16455</v>
      </c>
    </row>
    <row r="3640" spans="1:1">
      <c r="A3640" t="s">
        <v>16456</v>
      </c>
    </row>
    <row r="3641" spans="1:1">
      <c r="A3641" t="s">
        <v>16457</v>
      </c>
    </row>
    <row r="3642" spans="1:1">
      <c r="A3642" t="s">
        <v>16458</v>
      </c>
    </row>
    <row r="3643" spans="1:1">
      <c r="A3643" t="s">
        <v>16459</v>
      </c>
    </row>
    <row r="3644" spans="1:1">
      <c r="A3644" t="s">
        <v>16460</v>
      </c>
    </row>
    <row r="3645" spans="1:1">
      <c r="A3645" t="s">
        <v>16461</v>
      </c>
    </row>
    <row r="3646" spans="1:1">
      <c r="A3646" t="s">
        <v>16462</v>
      </c>
    </row>
    <row r="3647" spans="1:1">
      <c r="A3647" t="s">
        <v>16463</v>
      </c>
    </row>
    <row r="3648" spans="1:1">
      <c r="A3648" t="s">
        <v>16464</v>
      </c>
    </row>
    <row r="3649" spans="1:1">
      <c r="A3649" t="s">
        <v>16465</v>
      </c>
    </row>
    <row r="3650" spans="1:1">
      <c r="A3650" t="s">
        <v>16466</v>
      </c>
    </row>
    <row r="3651" spans="1:1">
      <c r="A3651" t="s">
        <v>16467</v>
      </c>
    </row>
    <row r="3652" spans="1:1">
      <c r="A3652" t="s">
        <v>16468</v>
      </c>
    </row>
    <row r="3653" spans="1:1">
      <c r="A3653" t="s">
        <v>16469</v>
      </c>
    </row>
    <row r="3654" spans="1:1">
      <c r="A3654" t="s">
        <v>16470</v>
      </c>
    </row>
    <row r="3655" spans="1:1">
      <c r="A3655" t="s">
        <v>16471</v>
      </c>
    </row>
    <row r="3656" spans="1:1">
      <c r="A3656" t="s">
        <v>16472</v>
      </c>
    </row>
    <row r="3657" spans="1:1">
      <c r="A3657" t="s">
        <v>16473</v>
      </c>
    </row>
    <row r="3658" spans="1:1">
      <c r="A3658" t="s">
        <v>16474</v>
      </c>
    </row>
    <row r="3659" spans="1:1">
      <c r="A3659" t="s">
        <v>16475</v>
      </c>
    </row>
    <row r="3660" spans="1:1">
      <c r="A3660" t="s">
        <v>16476</v>
      </c>
    </row>
    <row r="3661" spans="1:1">
      <c r="A3661" t="s">
        <v>16477</v>
      </c>
    </row>
    <row r="3662" spans="1:1">
      <c r="A3662" t="s">
        <v>16478</v>
      </c>
    </row>
    <row r="3663" spans="1:1">
      <c r="A3663" t="s">
        <v>16479</v>
      </c>
    </row>
    <row r="3664" spans="1:1">
      <c r="A3664" t="s">
        <v>16480</v>
      </c>
    </row>
    <row r="3665" spans="1:1">
      <c r="A3665" t="s">
        <v>16481</v>
      </c>
    </row>
    <row r="3666" spans="1:1">
      <c r="A3666" t="s">
        <v>16482</v>
      </c>
    </row>
    <row r="3667" spans="1:1">
      <c r="A3667" t="s">
        <v>16483</v>
      </c>
    </row>
    <row r="3668" spans="1:1">
      <c r="A3668" t="s">
        <v>16484</v>
      </c>
    </row>
    <row r="3669" spans="1:1">
      <c r="A3669" t="s">
        <v>16485</v>
      </c>
    </row>
    <row r="3670" spans="1:1">
      <c r="A3670" t="s">
        <v>16486</v>
      </c>
    </row>
    <row r="3671" spans="1:1">
      <c r="A3671" t="s">
        <v>16487</v>
      </c>
    </row>
    <row r="3672" spans="1:1">
      <c r="A3672" t="s">
        <v>16488</v>
      </c>
    </row>
    <row r="3673" spans="1:1">
      <c r="A3673" t="s">
        <v>16489</v>
      </c>
    </row>
    <row r="3674" spans="1:1">
      <c r="A3674" t="s">
        <v>16490</v>
      </c>
    </row>
    <row r="3675" spans="1:1">
      <c r="A3675" t="s">
        <v>16491</v>
      </c>
    </row>
    <row r="3676" spans="1:1">
      <c r="A3676" t="s">
        <v>16492</v>
      </c>
    </row>
    <row r="3677" spans="1:1">
      <c r="A3677" t="s">
        <v>16493</v>
      </c>
    </row>
    <row r="3678" spans="1:1">
      <c r="A3678" t="s">
        <v>16494</v>
      </c>
    </row>
    <row r="3679" spans="1:1">
      <c r="A3679" t="s">
        <v>16495</v>
      </c>
    </row>
    <row r="3680" spans="1:1">
      <c r="A3680" t="s">
        <v>16496</v>
      </c>
    </row>
    <row r="3681" spans="1:1">
      <c r="A3681" t="s">
        <v>16497</v>
      </c>
    </row>
    <row r="3682" spans="1:1">
      <c r="A3682" t="s">
        <v>16498</v>
      </c>
    </row>
    <row r="3683" spans="1:1">
      <c r="A3683" t="s">
        <v>16499</v>
      </c>
    </row>
    <row r="3684" spans="1:1">
      <c r="A3684" t="s">
        <v>16500</v>
      </c>
    </row>
    <row r="3685" spans="1:1">
      <c r="A3685" t="s">
        <v>16501</v>
      </c>
    </row>
    <row r="3686" spans="1:1">
      <c r="A3686" t="s">
        <v>16502</v>
      </c>
    </row>
    <row r="3687" spans="1:1">
      <c r="A3687" t="s">
        <v>16503</v>
      </c>
    </row>
    <row r="3688" spans="1:1">
      <c r="A3688" t="s">
        <v>16504</v>
      </c>
    </row>
    <row r="3689" spans="1:1">
      <c r="A3689" t="s">
        <v>16505</v>
      </c>
    </row>
    <row r="3690" spans="1:1">
      <c r="A3690" t="s">
        <v>16506</v>
      </c>
    </row>
    <row r="3691" spans="1:1">
      <c r="A3691" t="s">
        <v>16507</v>
      </c>
    </row>
    <row r="3692" spans="1:1">
      <c r="A3692" t="s">
        <v>16508</v>
      </c>
    </row>
    <row r="3693" spans="1:1">
      <c r="A3693" t="s">
        <v>16509</v>
      </c>
    </row>
    <row r="3694" spans="1:1">
      <c r="A3694" t="s">
        <v>16510</v>
      </c>
    </row>
    <row r="3695" spans="1:1">
      <c r="A3695" t="s">
        <v>16511</v>
      </c>
    </row>
    <row r="3696" spans="1:1">
      <c r="A3696" t="s">
        <v>16512</v>
      </c>
    </row>
    <row r="3697" spans="1:1">
      <c r="A3697" t="s">
        <v>16513</v>
      </c>
    </row>
    <row r="3698" spans="1:1">
      <c r="A3698" t="s">
        <v>16514</v>
      </c>
    </row>
    <row r="3699" spans="1:1">
      <c r="A3699" t="s">
        <v>16515</v>
      </c>
    </row>
    <row r="3700" spans="1:1">
      <c r="A3700" t="s">
        <v>16516</v>
      </c>
    </row>
    <row r="3701" spans="1:1">
      <c r="A3701" t="s">
        <v>16517</v>
      </c>
    </row>
    <row r="3702" spans="1:1">
      <c r="A3702" t="s">
        <v>16518</v>
      </c>
    </row>
    <row r="3703" spans="1:1">
      <c r="A3703" t="s">
        <v>16519</v>
      </c>
    </row>
    <row r="3704" spans="1:1">
      <c r="A3704" t="s">
        <v>16520</v>
      </c>
    </row>
    <row r="3705" spans="1:1">
      <c r="A3705" t="s">
        <v>16521</v>
      </c>
    </row>
    <row r="3706" spans="1:1">
      <c r="A3706" t="s">
        <v>16522</v>
      </c>
    </row>
    <row r="3707" spans="1:1">
      <c r="A3707" t="s">
        <v>16523</v>
      </c>
    </row>
    <row r="3708" spans="1:1">
      <c r="A3708" t="s">
        <v>16524</v>
      </c>
    </row>
    <row r="3709" spans="1:1">
      <c r="A3709" t="s">
        <v>16525</v>
      </c>
    </row>
    <row r="3710" spans="1:1">
      <c r="A3710" t="s">
        <v>16526</v>
      </c>
    </row>
    <row r="3711" spans="1:1">
      <c r="A3711" t="s">
        <v>16527</v>
      </c>
    </row>
    <row r="3712" spans="1:1">
      <c r="A3712" t="s">
        <v>16528</v>
      </c>
    </row>
    <row r="3713" spans="1:1">
      <c r="A3713" t="s">
        <v>16529</v>
      </c>
    </row>
    <row r="3714" spans="1:1">
      <c r="A3714" t="s">
        <v>16530</v>
      </c>
    </row>
    <row r="3715" spans="1:1">
      <c r="A3715" t="s">
        <v>16531</v>
      </c>
    </row>
    <row r="3716" spans="1:1">
      <c r="A3716" t="s">
        <v>16532</v>
      </c>
    </row>
    <row r="3717" spans="1:1">
      <c r="A3717" t="s">
        <v>16533</v>
      </c>
    </row>
    <row r="3718" spans="1:1">
      <c r="A3718" t="s">
        <v>16534</v>
      </c>
    </row>
    <row r="3719" spans="1:1">
      <c r="A3719" t="s">
        <v>16535</v>
      </c>
    </row>
    <row r="3720" spans="1:1">
      <c r="A3720" t="s">
        <v>16536</v>
      </c>
    </row>
    <row r="3721" spans="1:1">
      <c r="A3721" t="s">
        <v>16537</v>
      </c>
    </row>
    <row r="3722" spans="1:1">
      <c r="A3722" t="s">
        <v>16538</v>
      </c>
    </row>
    <row r="3723" spans="1:1">
      <c r="A3723" t="s">
        <v>16539</v>
      </c>
    </row>
    <row r="3724" spans="1:1">
      <c r="A3724" t="s">
        <v>16540</v>
      </c>
    </row>
    <row r="3725" spans="1:1">
      <c r="A3725" t="s">
        <v>16541</v>
      </c>
    </row>
    <row r="3726" spans="1:1">
      <c r="A3726" t="s">
        <v>16542</v>
      </c>
    </row>
    <row r="3727" spans="1:1">
      <c r="A3727" t="s">
        <v>16543</v>
      </c>
    </row>
    <row r="3728" spans="1:1">
      <c r="A3728" t="s">
        <v>16544</v>
      </c>
    </row>
    <row r="3729" spans="1:1">
      <c r="A3729" t="s">
        <v>16545</v>
      </c>
    </row>
    <row r="3730" spans="1:1">
      <c r="A3730" t="s">
        <v>16546</v>
      </c>
    </row>
    <row r="3731" spans="1:1">
      <c r="A3731" t="s">
        <v>16547</v>
      </c>
    </row>
    <row r="3732" spans="1:1">
      <c r="A3732" t="s">
        <v>16548</v>
      </c>
    </row>
    <row r="3733" spans="1:1">
      <c r="A3733" t="s">
        <v>16549</v>
      </c>
    </row>
    <row r="3734" spans="1:1">
      <c r="A3734" t="s">
        <v>16550</v>
      </c>
    </row>
    <row r="3735" spans="1:1">
      <c r="A3735" t="s">
        <v>16551</v>
      </c>
    </row>
    <row r="3736" spans="1:1">
      <c r="A3736" t="s">
        <v>16552</v>
      </c>
    </row>
    <row r="3737" spans="1:1">
      <c r="A3737" t="s">
        <v>16553</v>
      </c>
    </row>
    <row r="3738" spans="1:1">
      <c r="A3738" t="s">
        <v>16554</v>
      </c>
    </row>
    <row r="3739" spans="1:1">
      <c r="A3739" t="s">
        <v>16555</v>
      </c>
    </row>
    <row r="3740" spans="1:1">
      <c r="A3740" t="s">
        <v>16556</v>
      </c>
    </row>
    <row r="3741" spans="1:1">
      <c r="A3741" t="s">
        <v>16557</v>
      </c>
    </row>
    <row r="3742" spans="1:1">
      <c r="A3742" t="s">
        <v>16558</v>
      </c>
    </row>
    <row r="3743" spans="1:1">
      <c r="A3743" t="s">
        <v>16559</v>
      </c>
    </row>
    <row r="3744" spans="1:1">
      <c r="A3744" t="s">
        <v>16560</v>
      </c>
    </row>
    <row r="3745" spans="1:1">
      <c r="A3745" t="s">
        <v>16561</v>
      </c>
    </row>
    <row r="3746" spans="1:1">
      <c r="A3746" t="s">
        <v>16562</v>
      </c>
    </row>
    <row r="3747" spans="1:1">
      <c r="A3747" t="s">
        <v>16563</v>
      </c>
    </row>
    <row r="3748" spans="1:1">
      <c r="A3748" t="s">
        <v>16564</v>
      </c>
    </row>
    <row r="3749" spans="1:1">
      <c r="A3749" t="s">
        <v>16565</v>
      </c>
    </row>
    <row r="3750" spans="1:1">
      <c r="A3750" t="s">
        <v>16566</v>
      </c>
    </row>
    <row r="3751" spans="1:1">
      <c r="A3751" t="s">
        <v>16567</v>
      </c>
    </row>
    <row r="3752" spans="1:1">
      <c r="A3752" t="s">
        <v>16568</v>
      </c>
    </row>
    <row r="3753" spans="1:1">
      <c r="A3753" t="s">
        <v>16569</v>
      </c>
    </row>
    <row r="3754" spans="1:1">
      <c r="A3754" t="s">
        <v>16570</v>
      </c>
    </row>
    <row r="3755" spans="1:1">
      <c r="A3755" t="s">
        <v>16571</v>
      </c>
    </row>
    <row r="3756" spans="1:1">
      <c r="A3756" t="s">
        <v>16572</v>
      </c>
    </row>
    <row r="3757" spans="1:1">
      <c r="A3757" t="s">
        <v>16573</v>
      </c>
    </row>
    <row r="3758" spans="1:1">
      <c r="A3758" t="s">
        <v>16574</v>
      </c>
    </row>
    <row r="3759" spans="1:1">
      <c r="A3759" t="s">
        <v>16575</v>
      </c>
    </row>
    <row r="3760" spans="1:1">
      <c r="A3760" t="s">
        <v>16576</v>
      </c>
    </row>
    <row r="3761" spans="1:1">
      <c r="A3761" t="s">
        <v>16577</v>
      </c>
    </row>
    <row r="3762" spans="1:1">
      <c r="A3762" t="s">
        <v>16578</v>
      </c>
    </row>
    <row r="3763" spans="1:1">
      <c r="A3763" t="s">
        <v>16579</v>
      </c>
    </row>
    <row r="3764" spans="1:1">
      <c r="A3764" t="s">
        <v>16580</v>
      </c>
    </row>
    <row r="3765" spans="1:1">
      <c r="A3765" t="s">
        <v>16581</v>
      </c>
    </row>
    <row r="3766" spans="1:1">
      <c r="A3766" t="s">
        <v>16582</v>
      </c>
    </row>
    <row r="3767" spans="1:1">
      <c r="A3767" t="s">
        <v>16583</v>
      </c>
    </row>
    <row r="3768" spans="1:1">
      <c r="A3768" t="s">
        <v>16584</v>
      </c>
    </row>
    <row r="3769" spans="1:1">
      <c r="A3769" t="s">
        <v>16585</v>
      </c>
    </row>
    <row r="3770" spans="1:1">
      <c r="A3770" t="s">
        <v>16586</v>
      </c>
    </row>
    <row r="3771" spans="1:1">
      <c r="A3771" t="s">
        <v>16587</v>
      </c>
    </row>
    <row r="3772" spans="1:1">
      <c r="A3772" t="s">
        <v>16588</v>
      </c>
    </row>
    <row r="3773" spans="1:1">
      <c r="A3773" t="s">
        <v>16589</v>
      </c>
    </row>
    <row r="3774" spans="1:1">
      <c r="A3774" t="s">
        <v>16590</v>
      </c>
    </row>
    <row r="3775" spans="1:1">
      <c r="A3775" t="s">
        <v>16591</v>
      </c>
    </row>
    <row r="3776" spans="1:1">
      <c r="A3776" t="s">
        <v>16592</v>
      </c>
    </row>
    <row r="3777" spans="1:1">
      <c r="A3777" t="s">
        <v>1460</v>
      </c>
    </row>
    <row r="3778" spans="1:1">
      <c r="A3778" t="s">
        <v>1460</v>
      </c>
    </row>
    <row r="3779" spans="1:1">
      <c r="A3779" t="s">
        <v>16593</v>
      </c>
    </row>
    <row r="3780" spans="1:1">
      <c r="A3780" t="s">
        <v>1460</v>
      </c>
    </row>
    <row r="3781" spans="1:1">
      <c r="A3781" t="s">
        <v>13138</v>
      </c>
    </row>
    <row r="3782" spans="1:1">
      <c r="A3782" t="s">
        <v>13139</v>
      </c>
    </row>
    <row r="3783" spans="1:1">
      <c r="A3783" t="s">
        <v>13140</v>
      </c>
    </row>
    <row r="3784" spans="1:1">
      <c r="A3784" t="s">
        <v>13141</v>
      </c>
    </row>
    <row r="3785" spans="1:1">
      <c r="A3785" t="s">
        <v>16594</v>
      </c>
    </row>
    <row r="3786" spans="1:1">
      <c r="A3786" t="s">
        <v>13138</v>
      </c>
    </row>
    <row r="3787" spans="1:1">
      <c r="A3787" t="s">
        <v>1460</v>
      </c>
    </row>
    <row r="3788" spans="1:1">
      <c r="A3788" t="s">
        <v>16595</v>
      </c>
    </row>
    <row r="3789" spans="1:1">
      <c r="A3789" t="s">
        <v>16596</v>
      </c>
    </row>
    <row r="3790" spans="1:1">
      <c r="A3790" t="s">
        <v>16597</v>
      </c>
    </row>
    <row r="3791" spans="1:1">
      <c r="A3791" t="s">
        <v>16598</v>
      </c>
    </row>
    <row r="3792" spans="1:1">
      <c r="A3792" t="s">
        <v>16599</v>
      </c>
    </row>
    <row r="3793" spans="1:1">
      <c r="A3793" t="s">
        <v>16600</v>
      </c>
    </row>
    <row r="3794" spans="1:1">
      <c r="A3794" t="s">
        <v>16601</v>
      </c>
    </row>
    <row r="3795" spans="1:1">
      <c r="A3795" t="s">
        <v>16602</v>
      </c>
    </row>
    <row r="3796" spans="1:1">
      <c r="A3796" t="s">
        <v>16603</v>
      </c>
    </row>
    <row r="3797" spans="1:1">
      <c r="A3797" t="s">
        <v>16604</v>
      </c>
    </row>
    <row r="3798" spans="1:1">
      <c r="A3798" t="s">
        <v>16605</v>
      </c>
    </row>
    <row r="3799" spans="1:1">
      <c r="A3799" t="s">
        <v>16606</v>
      </c>
    </row>
    <row r="3800" spans="1:1">
      <c r="A3800" t="s">
        <v>16607</v>
      </c>
    </row>
    <row r="3801" spans="1:1">
      <c r="A3801" t="s">
        <v>16608</v>
      </c>
    </row>
    <row r="3802" spans="1:1">
      <c r="A3802" t="s">
        <v>16609</v>
      </c>
    </row>
    <row r="3803" spans="1:1">
      <c r="A3803" t="s">
        <v>16610</v>
      </c>
    </row>
    <row r="3804" spans="1:1">
      <c r="A3804" t="s">
        <v>16611</v>
      </c>
    </row>
    <row r="3805" spans="1:1">
      <c r="A3805" t="s">
        <v>16612</v>
      </c>
    </row>
    <row r="3806" spans="1:1">
      <c r="A3806" t="s">
        <v>16613</v>
      </c>
    </row>
    <row r="3807" spans="1:1">
      <c r="A3807" t="s">
        <v>16614</v>
      </c>
    </row>
    <row r="3808" spans="1:1">
      <c r="A3808" t="s">
        <v>16615</v>
      </c>
    </row>
    <row r="3809" spans="1:1">
      <c r="A3809" t="s">
        <v>16616</v>
      </c>
    </row>
    <row r="3810" spans="1:1">
      <c r="A3810" t="s">
        <v>16617</v>
      </c>
    </row>
    <row r="3811" spans="1:1">
      <c r="A3811" t="s">
        <v>16618</v>
      </c>
    </row>
    <row r="3812" spans="1:1">
      <c r="A3812" t="s">
        <v>16619</v>
      </c>
    </row>
    <row r="3813" spans="1:1">
      <c r="A3813" t="s">
        <v>16620</v>
      </c>
    </row>
    <row r="3814" spans="1:1">
      <c r="A3814" t="s">
        <v>16621</v>
      </c>
    </row>
    <row r="3815" spans="1:1">
      <c r="A3815" t="s">
        <v>16622</v>
      </c>
    </row>
    <row r="3816" spans="1:1">
      <c r="A3816" t="s">
        <v>16623</v>
      </c>
    </row>
    <row r="3817" spans="1:1">
      <c r="A3817" t="s">
        <v>16624</v>
      </c>
    </row>
    <row r="3818" spans="1:1">
      <c r="A3818" t="s">
        <v>16625</v>
      </c>
    </row>
    <row r="3819" spans="1:1">
      <c r="A3819" t="s">
        <v>16626</v>
      </c>
    </row>
    <row r="3820" spans="1:1">
      <c r="A3820" t="s">
        <v>16627</v>
      </c>
    </row>
    <row r="3821" spans="1:1">
      <c r="A3821" t="s">
        <v>16628</v>
      </c>
    </row>
    <row r="3822" spans="1:1">
      <c r="A3822" t="s">
        <v>16629</v>
      </c>
    </row>
    <row r="3823" spans="1:1">
      <c r="A3823" t="s">
        <v>16630</v>
      </c>
    </row>
    <row r="3824" spans="1:1">
      <c r="A3824" t="s">
        <v>16631</v>
      </c>
    </row>
    <row r="3825" spans="1:1">
      <c r="A3825" t="s">
        <v>16632</v>
      </c>
    </row>
    <row r="3826" spans="1:1">
      <c r="A3826" t="s">
        <v>16633</v>
      </c>
    </row>
    <row r="3827" spans="1:1">
      <c r="A3827" t="s">
        <v>16634</v>
      </c>
    </row>
    <row r="3828" spans="1:1">
      <c r="A3828" t="s">
        <v>16635</v>
      </c>
    </row>
    <row r="3829" spans="1:1">
      <c r="A3829" t="s">
        <v>16636</v>
      </c>
    </row>
    <row r="3830" spans="1:1">
      <c r="A3830" t="s">
        <v>16637</v>
      </c>
    </row>
    <row r="3831" spans="1:1">
      <c r="A3831" t="s">
        <v>16638</v>
      </c>
    </row>
    <row r="3832" spans="1:1">
      <c r="A3832" t="s">
        <v>16639</v>
      </c>
    </row>
    <row r="3833" spans="1:1">
      <c r="A3833" t="s">
        <v>16640</v>
      </c>
    </row>
    <row r="3834" spans="1:1">
      <c r="A3834" t="s">
        <v>16641</v>
      </c>
    </row>
    <row r="3835" spans="1:1">
      <c r="A3835" t="s">
        <v>16642</v>
      </c>
    </row>
    <row r="3836" spans="1:1">
      <c r="A3836" t="s">
        <v>16643</v>
      </c>
    </row>
    <row r="3837" spans="1:1">
      <c r="A3837" t="s">
        <v>16644</v>
      </c>
    </row>
    <row r="3838" spans="1:1">
      <c r="A3838" t="s">
        <v>16645</v>
      </c>
    </row>
    <row r="3839" spans="1:1">
      <c r="A3839" t="s">
        <v>16646</v>
      </c>
    </row>
    <row r="3840" spans="1:1">
      <c r="A3840" t="s">
        <v>16647</v>
      </c>
    </row>
    <row r="3841" spans="1:1">
      <c r="A3841" t="s">
        <v>16648</v>
      </c>
    </row>
    <row r="3842" spans="1:1">
      <c r="A3842" t="s">
        <v>16649</v>
      </c>
    </row>
    <row r="3843" spans="1:1">
      <c r="A3843" t="s">
        <v>16650</v>
      </c>
    </row>
    <row r="3844" spans="1:1">
      <c r="A3844" t="s">
        <v>16651</v>
      </c>
    </row>
    <row r="3845" spans="1:1">
      <c r="A3845" t="s">
        <v>16652</v>
      </c>
    </row>
    <row r="3846" spans="1:1">
      <c r="A3846" t="s">
        <v>16653</v>
      </c>
    </row>
    <row r="3847" spans="1:1">
      <c r="A3847" t="s">
        <v>16654</v>
      </c>
    </row>
    <row r="3848" spans="1:1">
      <c r="A3848" t="s">
        <v>16655</v>
      </c>
    </row>
    <row r="3849" spans="1:1">
      <c r="A3849" t="s">
        <v>16656</v>
      </c>
    </row>
    <row r="3850" spans="1:1">
      <c r="A3850" t="s">
        <v>16657</v>
      </c>
    </row>
    <row r="3851" spans="1:1">
      <c r="A3851" t="s">
        <v>16658</v>
      </c>
    </row>
    <row r="3852" spans="1:1">
      <c r="A3852" t="s">
        <v>16659</v>
      </c>
    </row>
    <row r="3853" spans="1:1">
      <c r="A3853" t="s">
        <v>16660</v>
      </c>
    </row>
    <row r="3854" spans="1:1">
      <c r="A3854" t="s">
        <v>16661</v>
      </c>
    </row>
    <row r="3855" spans="1:1">
      <c r="A3855" t="s">
        <v>16662</v>
      </c>
    </row>
    <row r="3856" spans="1:1">
      <c r="A3856" t="s">
        <v>16663</v>
      </c>
    </row>
    <row r="3857" spans="1:1">
      <c r="A3857" t="s">
        <v>16664</v>
      </c>
    </row>
    <row r="3858" spans="1:1">
      <c r="A3858" t="s">
        <v>16665</v>
      </c>
    </row>
    <row r="3859" spans="1:1">
      <c r="A3859" t="s">
        <v>16666</v>
      </c>
    </row>
    <row r="3860" spans="1:1">
      <c r="A3860" t="s">
        <v>16667</v>
      </c>
    </row>
    <row r="3861" spans="1:1">
      <c r="A3861" t="s">
        <v>16668</v>
      </c>
    </row>
    <row r="3862" spans="1:1">
      <c r="A3862" t="s">
        <v>16669</v>
      </c>
    </row>
    <row r="3863" spans="1:1">
      <c r="A3863" t="s">
        <v>16670</v>
      </c>
    </row>
    <row r="3864" spans="1:1">
      <c r="A3864" t="s">
        <v>16671</v>
      </c>
    </row>
    <row r="3865" spans="1:1">
      <c r="A3865" t="s">
        <v>16672</v>
      </c>
    </row>
    <row r="3866" spans="1:1">
      <c r="A3866" t="s">
        <v>16673</v>
      </c>
    </row>
    <row r="3867" spans="1:1">
      <c r="A3867" t="s">
        <v>16674</v>
      </c>
    </row>
    <row r="3868" spans="1:1">
      <c r="A3868" t="s">
        <v>16675</v>
      </c>
    </row>
    <row r="3869" spans="1:1">
      <c r="A3869" t="s">
        <v>16676</v>
      </c>
    </row>
    <row r="3870" spans="1:1">
      <c r="A3870" t="s">
        <v>16677</v>
      </c>
    </row>
    <row r="3871" spans="1:1">
      <c r="A3871" t="s">
        <v>16678</v>
      </c>
    </row>
    <row r="3872" spans="1:1">
      <c r="A3872" t="s">
        <v>16679</v>
      </c>
    </row>
    <row r="3873" spans="1:1">
      <c r="A3873" t="s">
        <v>16680</v>
      </c>
    </row>
    <row r="3874" spans="1:1">
      <c r="A3874" t="s">
        <v>16681</v>
      </c>
    </row>
    <row r="3875" spans="1:1">
      <c r="A3875" t="s">
        <v>16682</v>
      </c>
    </row>
    <row r="3876" spans="1:1">
      <c r="A3876" t="s">
        <v>16683</v>
      </c>
    </row>
    <row r="3877" spans="1:1">
      <c r="A3877" t="s">
        <v>16684</v>
      </c>
    </row>
    <row r="3878" spans="1:1">
      <c r="A3878" t="s">
        <v>16685</v>
      </c>
    </row>
    <row r="3879" spans="1:1">
      <c r="A3879" t="s">
        <v>16686</v>
      </c>
    </row>
    <row r="3880" spans="1:1">
      <c r="A3880" t="s">
        <v>16687</v>
      </c>
    </row>
    <row r="3881" spans="1:1">
      <c r="A3881" t="s">
        <v>16688</v>
      </c>
    </row>
    <row r="3882" spans="1:1">
      <c r="A3882" t="s">
        <v>16689</v>
      </c>
    </row>
    <row r="3883" spans="1:1">
      <c r="A3883" t="s">
        <v>16690</v>
      </c>
    </row>
    <row r="3884" spans="1:1">
      <c r="A3884" t="s">
        <v>16691</v>
      </c>
    </row>
    <row r="3885" spans="1:1">
      <c r="A3885" t="s">
        <v>16692</v>
      </c>
    </row>
    <row r="3886" spans="1:1">
      <c r="A3886" t="s">
        <v>16693</v>
      </c>
    </row>
    <row r="3887" spans="1:1">
      <c r="A3887" t="s">
        <v>16694</v>
      </c>
    </row>
    <row r="3888" spans="1:1">
      <c r="A3888" t="s">
        <v>16695</v>
      </c>
    </row>
    <row r="3889" spans="1:1">
      <c r="A3889" t="s">
        <v>16696</v>
      </c>
    </row>
    <row r="3890" spans="1:1">
      <c r="A3890" t="s">
        <v>16697</v>
      </c>
    </row>
    <row r="3891" spans="1:1">
      <c r="A3891" t="s">
        <v>16698</v>
      </c>
    </row>
    <row r="3892" spans="1:1">
      <c r="A3892" t="s">
        <v>16699</v>
      </c>
    </row>
    <row r="3893" spans="1:1">
      <c r="A3893" t="s">
        <v>16700</v>
      </c>
    </row>
    <row r="3894" spans="1:1">
      <c r="A3894" t="s">
        <v>16701</v>
      </c>
    </row>
    <row r="3895" spans="1:1">
      <c r="A3895" t="s">
        <v>16702</v>
      </c>
    </row>
    <row r="3896" spans="1:1">
      <c r="A3896" t="s">
        <v>16703</v>
      </c>
    </row>
    <row r="3897" spans="1:1">
      <c r="A3897" t="s">
        <v>16704</v>
      </c>
    </row>
    <row r="3898" spans="1:1">
      <c r="A3898" t="s">
        <v>16705</v>
      </c>
    </row>
    <row r="3899" spans="1:1">
      <c r="A3899" t="s">
        <v>16706</v>
      </c>
    </row>
    <row r="3900" spans="1:1">
      <c r="A3900" t="s">
        <v>16707</v>
      </c>
    </row>
    <row r="3901" spans="1:1">
      <c r="A3901" t="s">
        <v>16708</v>
      </c>
    </row>
    <row r="3902" spans="1:1">
      <c r="A3902" t="s">
        <v>16709</v>
      </c>
    </row>
    <row r="3903" spans="1:1">
      <c r="A3903" t="s">
        <v>16710</v>
      </c>
    </row>
    <row r="3904" spans="1:1">
      <c r="A3904" t="s">
        <v>16711</v>
      </c>
    </row>
    <row r="3905" spans="1:1">
      <c r="A3905" t="s">
        <v>16712</v>
      </c>
    </row>
    <row r="3906" spans="1:1">
      <c r="A3906" t="s">
        <v>16713</v>
      </c>
    </row>
    <row r="3907" spans="1:1">
      <c r="A3907" t="s">
        <v>16714</v>
      </c>
    </row>
    <row r="3908" spans="1:1">
      <c r="A3908" t="s">
        <v>16715</v>
      </c>
    </row>
    <row r="3909" spans="1:1">
      <c r="A3909" t="s">
        <v>16716</v>
      </c>
    </row>
    <row r="3910" spans="1:1">
      <c r="A3910" t="s">
        <v>16717</v>
      </c>
    </row>
    <row r="3911" spans="1:1">
      <c r="A3911" t="s">
        <v>16718</v>
      </c>
    </row>
    <row r="3912" spans="1:1">
      <c r="A3912" t="s">
        <v>16719</v>
      </c>
    </row>
    <row r="3913" spans="1:1">
      <c r="A3913" t="s">
        <v>16720</v>
      </c>
    </row>
    <row r="3914" spans="1:1">
      <c r="A3914" t="s">
        <v>16721</v>
      </c>
    </row>
    <row r="3915" spans="1:1">
      <c r="A3915" t="s">
        <v>16722</v>
      </c>
    </row>
    <row r="3916" spans="1:1">
      <c r="A3916" t="s">
        <v>16723</v>
      </c>
    </row>
    <row r="3917" spans="1:1">
      <c r="A3917" t="s">
        <v>16724</v>
      </c>
    </row>
    <row r="3918" spans="1:1">
      <c r="A3918" t="s">
        <v>16725</v>
      </c>
    </row>
    <row r="3919" spans="1:1">
      <c r="A3919" t="s">
        <v>16726</v>
      </c>
    </row>
    <row r="3920" spans="1:1">
      <c r="A3920" t="s">
        <v>16727</v>
      </c>
    </row>
    <row r="3921" spans="1:1">
      <c r="A3921" t="s">
        <v>16728</v>
      </c>
    </row>
    <row r="3922" spans="1:1">
      <c r="A3922" t="s">
        <v>16729</v>
      </c>
    </row>
    <row r="3923" spans="1:1">
      <c r="A3923" t="s">
        <v>16730</v>
      </c>
    </row>
    <row r="3924" spans="1:1">
      <c r="A3924" t="s">
        <v>16731</v>
      </c>
    </row>
    <row r="3925" spans="1:1">
      <c r="A3925" t="s">
        <v>16732</v>
      </c>
    </row>
    <row r="3926" spans="1:1">
      <c r="A3926" t="s">
        <v>16733</v>
      </c>
    </row>
    <row r="3927" spans="1:1">
      <c r="A3927" t="s">
        <v>16734</v>
      </c>
    </row>
    <row r="3928" spans="1:1">
      <c r="A3928" t="s">
        <v>16735</v>
      </c>
    </row>
    <row r="3929" spans="1:1">
      <c r="A3929" t="s">
        <v>16736</v>
      </c>
    </row>
    <row r="3930" spans="1:1">
      <c r="A3930" t="s">
        <v>16737</v>
      </c>
    </row>
    <row r="3931" spans="1:1">
      <c r="A3931" t="s">
        <v>16738</v>
      </c>
    </row>
    <row r="3932" spans="1:1">
      <c r="A3932" t="s">
        <v>16739</v>
      </c>
    </row>
    <row r="3933" spans="1:1">
      <c r="A3933" t="s">
        <v>16740</v>
      </c>
    </row>
    <row r="3934" spans="1:1">
      <c r="A3934" t="s">
        <v>16741</v>
      </c>
    </row>
    <row r="3935" spans="1:1">
      <c r="A3935" t="s">
        <v>16742</v>
      </c>
    </row>
    <row r="3936" spans="1:1">
      <c r="A3936" t="s">
        <v>16743</v>
      </c>
    </row>
    <row r="3937" spans="1:1">
      <c r="A3937" t="s">
        <v>16744</v>
      </c>
    </row>
    <row r="3938" spans="1:1">
      <c r="A3938" t="s">
        <v>16745</v>
      </c>
    </row>
    <row r="3939" spans="1:1">
      <c r="A3939" t="s">
        <v>16746</v>
      </c>
    </row>
    <row r="3940" spans="1:1">
      <c r="A3940" t="s">
        <v>16747</v>
      </c>
    </row>
    <row r="3941" spans="1:1">
      <c r="A3941" t="s">
        <v>16748</v>
      </c>
    </row>
    <row r="3942" spans="1:1">
      <c r="A3942" t="s">
        <v>16749</v>
      </c>
    </row>
    <row r="3943" spans="1:1">
      <c r="A3943" t="s">
        <v>16750</v>
      </c>
    </row>
    <row r="3944" spans="1:1">
      <c r="A3944" t="s">
        <v>16751</v>
      </c>
    </row>
    <row r="3945" spans="1:1">
      <c r="A3945" t="s">
        <v>16752</v>
      </c>
    </row>
    <row r="3946" spans="1:1">
      <c r="A3946" t="s">
        <v>16753</v>
      </c>
    </row>
    <row r="3947" spans="1:1">
      <c r="A3947" t="s">
        <v>16754</v>
      </c>
    </row>
    <row r="3948" spans="1:1">
      <c r="A3948" t="s">
        <v>16755</v>
      </c>
    </row>
    <row r="3949" spans="1:1">
      <c r="A3949" t="s">
        <v>16756</v>
      </c>
    </row>
    <row r="3950" spans="1:1">
      <c r="A3950" t="s">
        <v>16757</v>
      </c>
    </row>
    <row r="3951" spans="1:1">
      <c r="A3951" t="s">
        <v>16758</v>
      </c>
    </row>
    <row r="3952" spans="1:1">
      <c r="A3952" t="s">
        <v>16759</v>
      </c>
    </row>
    <row r="3953" spans="1:1">
      <c r="A3953" t="s">
        <v>16760</v>
      </c>
    </row>
    <row r="3954" spans="1:1">
      <c r="A3954" t="s">
        <v>16761</v>
      </c>
    </row>
    <row r="3955" spans="1:1">
      <c r="A3955" t="s">
        <v>16762</v>
      </c>
    </row>
    <row r="3956" spans="1:1">
      <c r="A3956" t="s">
        <v>16763</v>
      </c>
    </row>
    <row r="3957" spans="1:1">
      <c r="A3957" t="s">
        <v>16764</v>
      </c>
    </row>
    <row r="3958" spans="1:1">
      <c r="A3958" t="s">
        <v>16765</v>
      </c>
    </row>
    <row r="3959" spans="1:1">
      <c r="A3959" t="s">
        <v>16766</v>
      </c>
    </row>
    <row r="3960" spans="1:1">
      <c r="A3960" t="s">
        <v>16767</v>
      </c>
    </row>
    <row r="3961" spans="1:1">
      <c r="A3961" t="s">
        <v>16768</v>
      </c>
    </row>
    <row r="3962" spans="1:1">
      <c r="A3962" t="s">
        <v>16769</v>
      </c>
    </row>
    <row r="3963" spans="1:1">
      <c r="A3963" t="s">
        <v>16770</v>
      </c>
    </row>
    <row r="3964" spans="1:1">
      <c r="A3964" t="s">
        <v>16771</v>
      </c>
    </row>
    <row r="3965" spans="1:1">
      <c r="A3965" t="s">
        <v>16772</v>
      </c>
    </row>
    <row r="3966" spans="1:1">
      <c r="A3966" t="s">
        <v>16773</v>
      </c>
    </row>
    <row r="3967" spans="1:1">
      <c r="A3967" t="s">
        <v>16774</v>
      </c>
    </row>
    <row r="3968" spans="1:1">
      <c r="A3968" t="s">
        <v>16775</v>
      </c>
    </row>
    <row r="3969" spans="1:1">
      <c r="A3969" t="s">
        <v>16776</v>
      </c>
    </row>
    <row r="3970" spans="1:1">
      <c r="A3970" t="s">
        <v>16777</v>
      </c>
    </row>
    <row r="3971" spans="1:1">
      <c r="A3971" t="s">
        <v>16778</v>
      </c>
    </row>
    <row r="3972" spans="1:1">
      <c r="A3972" t="s">
        <v>16779</v>
      </c>
    </row>
    <row r="3973" spans="1:1">
      <c r="A3973" t="s">
        <v>16780</v>
      </c>
    </row>
    <row r="3974" spans="1:1">
      <c r="A3974" t="s">
        <v>16781</v>
      </c>
    </row>
    <row r="3975" spans="1:1">
      <c r="A3975" t="s">
        <v>16782</v>
      </c>
    </row>
    <row r="3976" spans="1:1">
      <c r="A3976" t="s">
        <v>16783</v>
      </c>
    </row>
    <row r="3977" spans="1:1">
      <c r="A3977" t="s">
        <v>16784</v>
      </c>
    </row>
    <row r="3978" spans="1:1">
      <c r="A3978" t="s">
        <v>16785</v>
      </c>
    </row>
    <row r="3979" spans="1:1">
      <c r="A3979" t="s">
        <v>16786</v>
      </c>
    </row>
    <row r="3980" spans="1:1">
      <c r="A3980" t="s">
        <v>16787</v>
      </c>
    </row>
    <row r="3981" spans="1:1">
      <c r="A3981" t="s">
        <v>16788</v>
      </c>
    </row>
    <row r="3982" spans="1:1">
      <c r="A3982" t="s">
        <v>16789</v>
      </c>
    </row>
    <row r="3983" spans="1:1">
      <c r="A3983" t="s">
        <v>16790</v>
      </c>
    </row>
    <row r="3984" spans="1:1">
      <c r="A3984" t="s">
        <v>16791</v>
      </c>
    </row>
    <row r="3985" spans="1:1">
      <c r="A3985" t="s">
        <v>16792</v>
      </c>
    </row>
    <row r="3986" spans="1:1">
      <c r="A3986" t="s">
        <v>16793</v>
      </c>
    </row>
    <row r="3987" spans="1:1">
      <c r="A3987" t="s">
        <v>16794</v>
      </c>
    </row>
    <row r="3988" spans="1:1">
      <c r="A3988" t="s">
        <v>16795</v>
      </c>
    </row>
    <row r="3989" spans="1:1">
      <c r="A3989" t="s">
        <v>16796</v>
      </c>
    </row>
    <row r="3990" spans="1:1">
      <c r="A3990" t="s">
        <v>16797</v>
      </c>
    </row>
    <row r="3991" spans="1:1">
      <c r="A3991" t="s">
        <v>16798</v>
      </c>
    </row>
    <row r="3992" spans="1:1">
      <c r="A3992" t="s">
        <v>16799</v>
      </c>
    </row>
    <row r="3993" spans="1:1">
      <c r="A3993" t="s">
        <v>16800</v>
      </c>
    </row>
    <row r="3994" spans="1:1">
      <c r="A3994" t="s">
        <v>16801</v>
      </c>
    </row>
    <row r="3995" spans="1:1">
      <c r="A3995" t="s">
        <v>16802</v>
      </c>
    </row>
    <row r="3996" spans="1:1">
      <c r="A3996" t="s">
        <v>16803</v>
      </c>
    </row>
    <row r="3997" spans="1:1">
      <c r="A3997" t="s">
        <v>16804</v>
      </c>
    </row>
    <row r="3998" spans="1:1">
      <c r="A3998" t="s">
        <v>16805</v>
      </c>
    </row>
    <row r="3999" spans="1:1">
      <c r="A3999" t="s">
        <v>16806</v>
      </c>
    </row>
    <row r="4000" spans="1:1">
      <c r="A4000" t="s">
        <v>16807</v>
      </c>
    </row>
    <row r="4001" spans="1:1">
      <c r="A4001" t="s">
        <v>16808</v>
      </c>
    </row>
    <row r="4002" spans="1:1">
      <c r="A4002" t="s">
        <v>16809</v>
      </c>
    </row>
    <row r="4003" spans="1:1">
      <c r="A4003" t="s">
        <v>16810</v>
      </c>
    </row>
    <row r="4004" spans="1:1">
      <c r="A4004" t="s">
        <v>16811</v>
      </c>
    </row>
    <row r="4005" spans="1:1">
      <c r="A4005" t="s">
        <v>16812</v>
      </c>
    </row>
    <row r="4006" spans="1:1">
      <c r="A4006" t="s">
        <v>16813</v>
      </c>
    </row>
    <row r="4007" spans="1:1">
      <c r="A4007" t="s">
        <v>16814</v>
      </c>
    </row>
    <row r="4008" spans="1:1">
      <c r="A4008" t="s">
        <v>16815</v>
      </c>
    </row>
    <row r="4009" spans="1:1">
      <c r="A4009" t="s">
        <v>16816</v>
      </c>
    </row>
    <row r="4010" spans="1:1">
      <c r="A4010" t="s">
        <v>16817</v>
      </c>
    </row>
    <row r="4011" spans="1:1">
      <c r="A4011" t="s">
        <v>16818</v>
      </c>
    </row>
    <row r="4012" spans="1:1">
      <c r="A4012" t="s">
        <v>16819</v>
      </c>
    </row>
    <row r="4013" spans="1:1">
      <c r="A4013" t="s">
        <v>16820</v>
      </c>
    </row>
    <row r="4014" spans="1:1">
      <c r="A4014" t="s">
        <v>16821</v>
      </c>
    </row>
    <row r="4015" spans="1:1">
      <c r="A4015" t="s">
        <v>16822</v>
      </c>
    </row>
    <row r="4016" spans="1:1">
      <c r="A4016" t="s">
        <v>16823</v>
      </c>
    </row>
    <row r="4017" spans="1:1">
      <c r="A4017" t="s">
        <v>16824</v>
      </c>
    </row>
    <row r="4018" spans="1:1">
      <c r="A4018" t="s">
        <v>16825</v>
      </c>
    </row>
    <row r="4019" spans="1:1">
      <c r="A4019" t="s">
        <v>16826</v>
      </c>
    </row>
    <row r="4020" spans="1:1">
      <c r="A4020" t="s">
        <v>16827</v>
      </c>
    </row>
    <row r="4021" spans="1:1">
      <c r="A4021" t="s">
        <v>16828</v>
      </c>
    </row>
    <row r="4022" spans="1:1">
      <c r="A4022" t="s">
        <v>16829</v>
      </c>
    </row>
    <row r="4023" spans="1:1">
      <c r="A4023" t="s">
        <v>16830</v>
      </c>
    </row>
    <row r="4024" spans="1:1">
      <c r="A4024" t="s">
        <v>16831</v>
      </c>
    </row>
    <row r="4025" spans="1:1">
      <c r="A4025" t="s">
        <v>16832</v>
      </c>
    </row>
    <row r="4026" spans="1:1">
      <c r="A4026" t="s">
        <v>16833</v>
      </c>
    </row>
    <row r="4027" spans="1:1">
      <c r="A4027" t="s">
        <v>16834</v>
      </c>
    </row>
    <row r="4028" spans="1:1">
      <c r="A4028" t="s">
        <v>16835</v>
      </c>
    </row>
    <row r="4029" spans="1:1">
      <c r="A4029" t="s">
        <v>16836</v>
      </c>
    </row>
    <row r="4030" spans="1:1">
      <c r="A4030" t="s">
        <v>16837</v>
      </c>
    </row>
    <row r="4031" spans="1:1">
      <c r="A4031" t="s">
        <v>16838</v>
      </c>
    </row>
    <row r="4032" spans="1:1">
      <c r="A4032" t="s">
        <v>16839</v>
      </c>
    </row>
    <row r="4033" spans="1:1">
      <c r="A4033" t="s">
        <v>16840</v>
      </c>
    </row>
    <row r="4034" spans="1:1">
      <c r="A4034" t="s">
        <v>16841</v>
      </c>
    </row>
    <row r="4035" spans="1:1">
      <c r="A4035" t="s">
        <v>16842</v>
      </c>
    </row>
    <row r="4036" spans="1:1">
      <c r="A4036" t="s">
        <v>16843</v>
      </c>
    </row>
    <row r="4037" spans="1:1">
      <c r="A4037" t="s">
        <v>16844</v>
      </c>
    </row>
    <row r="4038" spans="1:1">
      <c r="A4038" t="s">
        <v>16845</v>
      </c>
    </row>
    <row r="4039" spans="1:1">
      <c r="A4039" t="s">
        <v>16846</v>
      </c>
    </row>
    <row r="4040" spans="1:1">
      <c r="A4040" t="s">
        <v>16847</v>
      </c>
    </row>
    <row r="4041" spans="1:1">
      <c r="A4041" t="s">
        <v>16848</v>
      </c>
    </row>
    <row r="4042" spans="1:1">
      <c r="A4042" t="s">
        <v>16849</v>
      </c>
    </row>
    <row r="4043" spans="1:1">
      <c r="A4043" t="s">
        <v>16850</v>
      </c>
    </row>
    <row r="4044" spans="1:1">
      <c r="A4044" t="s">
        <v>16851</v>
      </c>
    </row>
    <row r="4045" spans="1:1">
      <c r="A4045" t="s">
        <v>16852</v>
      </c>
    </row>
    <row r="4046" spans="1:1">
      <c r="A4046" t="s">
        <v>16853</v>
      </c>
    </row>
    <row r="4047" spans="1:1">
      <c r="A4047" t="s">
        <v>16854</v>
      </c>
    </row>
    <row r="4048" spans="1:1">
      <c r="A4048" t="s">
        <v>16855</v>
      </c>
    </row>
    <row r="4049" spans="1:1">
      <c r="A4049" t="s">
        <v>16856</v>
      </c>
    </row>
    <row r="4050" spans="1:1">
      <c r="A4050" t="s">
        <v>16857</v>
      </c>
    </row>
    <row r="4051" spans="1:1">
      <c r="A4051" t="s">
        <v>16858</v>
      </c>
    </row>
    <row r="4052" spans="1:1">
      <c r="A4052" t="s">
        <v>16859</v>
      </c>
    </row>
    <row r="4053" spans="1:1">
      <c r="A4053" t="s">
        <v>16860</v>
      </c>
    </row>
    <row r="4054" spans="1:1">
      <c r="A4054" t="s">
        <v>16861</v>
      </c>
    </row>
    <row r="4055" spans="1:1">
      <c r="A4055" t="s">
        <v>16862</v>
      </c>
    </row>
    <row r="4056" spans="1:1">
      <c r="A4056" t="s">
        <v>16863</v>
      </c>
    </row>
    <row r="4057" spans="1:1">
      <c r="A4057" t="s">
        <v>16864</v>
      </c>
    </row>
    <row r="4058" spans="1:1">
      <c r="A4058" t="s">
        <v>16865</v>
      </c>
    </row>
    <row r="4059" spans="1:1">
      <c r="A4059" t="s">
        <v>16866</v>
      </c>
    </row>
    <row r="4060" spans="1:1">
      <c r="A4060" t="s">
        <v>16867</v>
      </c>
    </row>
    <row r="4061" spans="1:1">
      <c r="A4061" t="s">
        <v>16868</v>
      </c>
    </row>
    <row r="4062" spans="1:1">
      <c r="A4062" t="s">
        <v>16869</v>
      </c>
    </row>
    <row r="4063" spans="1:1">
      <c r="A4063" t="s">
        <v>16870</v>
      </c>
    </row>
    <row r="4064" spans="1:1">
      <c r="A4064" t="s">
        <v>16871</v>
      </c>
    </row>
    <row r="4065" spans="1:1">
      <c r="A4065" t="s">
        <v>16872</v>
      </c>
    </row>
    <row r="4066" spans="1:1">
      <c r="A4066" t="s">
        <v>16873</v>
      </c>
    </row>
    <row r="4067" spans="1:1">
      <c r="A4067" t="s">
        <v>16874</v>
      </c>
    </row>
    <row r="4068" spans="1:1">
      <c r="A4068" t="s">
        <v>16875</v>
      </c>
    </row>
    <row r="4069" spans="1:1">
      <c r="A4069" t="s">
        <v>16876</v>
      </c>
    </row>
    <row r="4070" spans="1:1">
      <c r="A4070" t="s">
        <v>16877</v>
      </c>
    </row>
    <row r="4071" spans="1:1">
      <c r="A4071" t="s">
        <v>16878</v>
      </c>
    </row>
    <row r="4072" spans="1:1">
      <c r="A4072" t="s">
        <v>16879</v>
      </c>
    </row>
    <row r="4073" spans="1:1">
      <c r="A4073" t="s">
        <v>16880</v>
      </c>
    </row>
    <row r="4074" spans="1:1">
      <c r="A4074" t="s">
        <v>16881</v>
      </c>
    </row>
    <row r="4075" spans="1:1">
      <c r="A4075" t="s">
        <v>16882</v>
      </c>
    </row>
    <row r="4076" spans="1:1">
      <c r="A4076" t="s">
        <v>16883</v>
      </c>
    </row>
    <row r="4077" spans="1:1">
      <c r="A4077" t="s">
        <v>16884</v>
      </c>
    </row>
    <row r="4078" spans="1:1">
      <c r="A4078" t="s">
        <v>16885</v>
      </c>
    </row>
    <row r="4079" spans="1:1">
      <c r="A4079" t="s">
        <v>16886</v>
      </c>
    </row>
    <row r="4080" spans="1:1">
      <c r="A4080" t="s">
        <v>16887</v>
      </c>
    </row>
    <row r="4081" spans="1:1">
      <c r="A4081" t="s">
        <v>16888</v>
      </c>
    </row>
    <row r="4082" spans="1:1">
      <c r="A4082" t="s">
        <v>16889</v>
      </c>
    </row>
    <row r="4083" spans="1:1">
      <c r="A4083" t="s">
        <v>16890</v>
      </c>
    </row>
    <row r="4084" spans="1:1">
      <c r="A4084" t="s">
        <v>16891</v>
      </c>
    </row>
    <row r="4085" spans="1:1">
      <c r="A4085" t="s">
        <v>16892</v>
      </c>
    </row>
    <row r="4086" spans="1:1">
      <c r="A4086" t="s">
        <v>16893</v>
      </c>
    </row>
    <row r="4087" spans="1:1">
      <c r="A4087" t="s">
        <v>16894</v>
      </c>
    </row>
    <row r="4088" spans="1:1">
      <c r="A4088" t="s">
        <v>16895</v>
      </c>
    </row>
    <row r="4089" spans="1:1">
      <c r="A4089" t="s">
        <v>16896</v>
      </c>
    </row>
    <row r="4090" spans="1:1">
      <c r="A4090" t="s">
        <v>16897</v>
      </c>
    </row>
    <row r="4091" spans="1:1">
      <c r="A4091" t="s">
        <v>16898</v>
      </c>
    </row>
    <row r="4092" spans="1:1">
      <c r="A4092" t="s">
        <v>16899</v>
      </c>
    </row>
    <row r="4093" spans="1:1">
      <c r="A4093" t="s">
        <v>16900</v>
      </c>
    </row>
    <row r="4094" spans="1:1">
      <c r="A4094" t="s">
        <v>16901</v>
      </c>
    </row>
    <row r="4095" spans="1:1">
      <c r="A4095" t="s">
        <v>16902</v>
      </c>
    </row>
    <row r="4096" spans="1:1">
      <c r="A4096" t="s">
        <v>16903</v>
      </c>
    </row>
    <row r="4097" spans="1:1">
      <c r="A4097" t="s">
        <v>16904</v>
      </c>
    </row>
    <row r="4098" spans="1:1">
      <c r="A4098" t="s">
        <v>16905</v>
      </c>
    </row>
    <row r="4099" spans="1:1">
      <c r="A4099" t="s">
        <v>16906</v>
      </c>
    </row>
    <row r="4100" spans="1:1">
      <c r="A4100" t="s">
        <v>16907</v>
      </c>
    </row>
    <row r="4101" spans="1:1">
      <c r="A4101" t="s">
        <v>16908</v>
      </c>
    </row>
    <row r="4102" spans="1:1">
      <c r="A4102" t="s">
        <v>16909</v>
      </c>
    </row>
    <row r="4103" spans="1:1">
      <c r="A4103" t="s">
        <v>16910</v>
      </c>
    </row>
    <row r="4104" spans="1:1">
      <c r="A4104" t="s">
        <v>16911</v>
      </c>
    </row>
    <row r="4105" spans="1:1">
      <c r="A4105" t="s">
        <v>16912</v>
      </c>
    </row>
    <row r="4106" spans="1:1">
      <c r="A4106" t="s">
        <v>16913</v>
      </c>
    </row>
    <row r="4107" spans="1:1">
      <c r="A4107" t="s">
        <v>16914</v>
      </c>
    </row>
    <row r="4108" spans="1:1">
      <c r="A4108" t="s">
        <v>16915</v>
      </c>
    </row>
    <row r="4109" spans="1:1">
      <c r="A4109" t="s">
        <v>16916</v>
      </c>
    </row>
    <row r="4110" spans="1:1">
      <c r="A4110" t="s">
        <v>16917</v>
      </c>
    </row>
    <row r="4111" spans="1:1">
      <c r="A4111" t="s">
        <v>16918</v>
      </c>
    </row>
    <row r="4112" spans="1:1">
      <c r="A4112" t="s">
        <v>16919</v>
      </c>
    </row>
    <row r="4113" spans="1:1">
      <c r="A4113" t="s">
        <v>16920</v>
      </c>
    </row>
    <row r="4114" spans="1:1">
      <c r="A4114" t="s">
        <v>16921</v>
      </c>
    </row>
    <row r="4115" spans="1:1">
      <c r="A4115" t="s">
        <v>16922</v>
      </c>
    </row>
    <row r="4116" spans="1:1">
      <c r="A4116" t="s">
        <v>16923</v>
      </c>
    </row>
    <row r="4117" spans="1:1">
      <c r="A4117" t="s">
        <v>16924</v>
      </c>
    </row>
    <row r="4118" spans="1:1">
      <c r="A4118" t="s">
        <v>16925</v>
      </c>
    </row>
    <row r="4119" spans="1:1">
      <c r="A4119" t="s">
        <v>16926</v>
      </c>
    </row>
    <row r="4120" spans="1:1">
      <c r="A4120" t="s">
        <v>16927</v>
      </c>
    </row>
    <row r="4121" spans="1:1">
      <c r="A4121" t="s">
        <v>16928</v>
      </c>
    </row>
    <row r="4122" spans="1:1">
      <c r="A4122" t="s">
        <v>16929</v>
      </c>
    </row>
    <row r="4123" spans="1:1">
      <c r="A4123" t="s">
        <v>16930</v>
      </c>
    </row>
    <row r="4124" spans="1:1">
      <c r="A4124" t="s">
        <v>16931</v>
      </c>
    </row>
    <row r="4125" spans="1:1">
      <c r="A4125" t="s">
        <v>16932</v>
      </c>
    </row>
    <row r="4126" spans="1:1">
      <c r="A4126" t="s">
        <v>16933</v>
      </c>
    </row>
    <row r="4127" spans="1:1">
      <c r="A4127" t="s">
        <v>16934</v>
      </c>
    </row>
    <row r="4128" spans="1:1">
      <c r="A4128" t="s">
        <v>16935</v>
      </c>
    </row>
    <row r="4129" spans="1:1">
      <c r="A4129" t="s">
        <v>16936</v>
      </c>
    </row>
    <row r="4130" spans="1:1">
      <c r="A4130" t="s">
        <v>16937</v>
      </c>
    </row>
    <row r="4131" spans="1:1">
      <c r="A4131" t="s">
        <v>16938</v>
      </c>
    </row>
    <row r="4132" spans="1:1">
      <c r="A4132" t="s">
        <v>16939</v>
      </c>
    </row>
    <row r="4133" spans="1:1">
      <c r="A4133" t="s">
        <v>16940</v>
      </c>
    </row>
    <row r="4134" spans="1:1">
      <c r="A4134" t="s">
        <v>16941</v>
      </c>
    </row>
    <row r="4135" spans="1:1">
      <c r="A4135" t="s">
        <v>16942</v>
      </c>
    </row>
    <row r="4136" spans="1:1">
      <c r="A4136" t="s">
        <v>16943</v>
      </c>
    </row>
    <row r="4137" spans="1:1">
      <c r="A4137" t="s">
        <v>16944</v>
      </c>
    </row>
    <row r="4138" spans="1:1">
      <c r="A4138" t="s">
        <v>16945</v>
      </c>
    </row>
    <row r="4139" spans="1:1">
      <c r="A4139" t="s">
        <v>16946</v>
      </c>
    </row>
    <row r="4140" spans="1:1">
      <c r="A4140" t="s">
        <v>16947</v>
      </c>
    </row>
    <row r="4141" spans="1:1">
      <c r="A4141" t="s">
        <v>16948</v>
      </c>
    </row>
    <row r="4142" spans="1:1">
      <c r="A4142" t="s">
        <v>16949</v>
      </c>
    </row>
    <row r="4143" spans="1:1">
      <c r="A4143" t="s">
        <v>16950</v>
      </c>
    </row>
    <row r="4144" spans="1:1">
      <c r="A4144" t="s">
        <v>16951</v>
      </c>
    </row>
    <row r="4145" spans="1:1">
      <c r="A4145" t="s">
        <v>16952</v>
      </c>
    </row>
    <row r="4146" spans="1:1">
      <c r="A4146" t="s">
        <v>16953</v>
      </c>
    </row>
    <row r="4147" spans="1:1">
      <c r="A4147" t="s">
        <v>16954</v>
      </c>
    </row>
    <row r="4148" spans="1:1">
      <c r="A4148" t="s">
        <v>16955</v>
      </c>
    </row>
    <row r="4149" spans="1:1">
      <c r="A4149" t="s">
        <v>16956</v>
      </c>
    </row>
    <row r="4150" spans="1:1">
      <c r="A4150" t="s">
        <v>16957</v>
      </c>
    </row>
    <row r="4151" spans="1:1">
      <c r="A4151" t="s">
        <v>16958</v>
      </c>
    </row>
    <row r="4152" spans="1:1">
      <c r="A4152" t="s">
        <v>16959</v>
      </c>
    </row>
    <row r="4153" spans="1:1">
      <c r="A4153" t="s">
        <v>16960</v>
      </c>
    </row>
    <row r="4154" spans="1:1">
      <c r="A4154" t="s">
        <v>16961</v>
      </c>
    </row>
    <row r="4155" spans="1:1">
      <c r="A4155" t="s">
        <v>16962</v>
      </c>
    </row>
    <row r="4156" spans="1:1">
      <c r="A4156" t="s">
        <v>16963</v>
      </c>
    </row>
    <row r="4157" spans="1:1">
      <c r="A4157" t="s">
        <v>16964</v>
      </c>
    </row>
    <row r="4158" spans="1:1">
      <c r="A4158" t="s">
        <v>16965</v>
      </c>
    </row>
    <row r="4159" spans="1:1">
      <c r="A4159" t="s">
        <v>16966</v>
      </c>
    </row>
    <row r="4160" spans="1:1">
      <c r="A4160" t="s">
        <v>16967</v>
      </c>
    </row>
    <row r="4161" spans="1:1">
      <c r="A4161" t="s">
        <v>16968</v>
      </c>
    </row>
    <row r="4162" spans="1:1">
      <c r="A4162" t="s">
        <v>16969</v>
      </c>
    </row>
    <row r="4163" spans="1:1">
      <c r="A4163" t="s">
        <v>16970</v>
      </c>
    </row>
    <row r="4164" spans="1:1">
      <c r="A4164" t="s">
        <v>16971</v>
      </c>
    </row>
    <row r="4165" spans="1:1">
      <c r="A4165" t="s">
        <v>16972</v>
      </c>
    </row>
    <row r="4166" spans="1:1">
      <c r="A4166" t="s">
        <v>16973</v>
      </c>
    </row>
    <row r="4167" spans="1:1">
      <c r="A4167" t="s">
        <v>16974</v>
      </c>
    </row>
    <row r="4168" spans="1:1">
      <c r="A4168" t="s">
        <v>16975</v>
      </c>
    </row>
    <row r="4169" spans="1:1">
      <c r="A4169" t="s">
        <v>16976</v>
      </c>
    </row>
    <row r="4170" spans="1:1">
      <c r="A4170" t="s">
        <v>16977</v>
      </c>
    </row>
    <row r="4171" spans="1:1">
      <c r="A4171" t="s">
        <v>16978</v>
      </c>
    </row>
    <row r="4172" spans="1:1">
      <c r="A4172" t="s">
        <v>16979</v>
      </c>
    </row>
    <row r="4173" spans="1:1">
      <c r="A4173" t="s">
        <v>16980</v>
      </c>
    </row>
    <row r="4174" spans="1:1">
      <c r="A4174" t="s">
        <v>16981</v>
      </c>
    </row>
    <row r="4175" spans="1:1">
      <c r="A4175" t="s">
        <v>16982</v>
      </c>
    </row>
    <row r="4176" spans="1:1">
      <c r="A4176" t="s">
        <v>16983</v>
      </c>
    </row>
    <row r="4177" spans="1:1">
      <c r="A4177" t="s">
        <v>16984</v>
      </c>
    </row>
    <row r="4178" spans="1:1">
      <c r="A4178" t="s">
        <v>16985</v>
      </c>
    </row>
    <row r="4179" spans="1:1">
      <c r="A4179" t="s">
        <v>16986</v>
      </c>
    </row>
    <row r="4180" spans="1:1">
      <c r="A4180" t="s">
        <v>16987</v>
      </c>
    </row>
    <row r="4181" spans="1:1">
      <c r="A4181" t="s">
        <v>16988</v>
      </c>
    </row>
    <row r="4182" spans="1:1">
      <c r="A4182" t="s">
        <v>16989</v>
      </c>
    </row>
    <row r="4183" spans="1:1">
      <c r="A4183" t="s">
        <v>16990</v>
      </c>
    </row>
    <row r="4184" spans="1:1">
      <c r="A4184" t="s">
        <v>16991</v>
      </c>
    </row>
    <row r="4185" spans="1:1">
      <c r="A4185" t="s">
        <v>16992</v>
      </c>
    </row>
    <row r="4186" spans="1:1">
      <c r="A4186" t="s">
        <v>16993</v>
      </c>
    </row>
    <row r="4187" spans="1:1">
      <c r="A4187" t="s">
        <v>16994</v>
      </c>
    </row>
    <row r="4188" spans="1:1">
      <c r="A4188" t="s">
        <v>16995</v>
      </c>
    </row>
    <row r="4189" spans="1:1">
      <c r="A4189" t="s">
        <v>16996</v>
      </c>
    </row>
    <row r="4190" spans="1:1">
      <c r="A4190" t="s">
        <v>16997</v>
      </c>
    </row>
    <row r="4191" spans="1:1">
      <c r="A4191" t="s">
        <v>16998</v>
      </c>
    </row>
    <row r="4192" spans="1:1">
      <c r="A4192" t="s">
        <v>16999</v>
      </c>
    </row>
    <row r="4193" spans="1:1">
      <c r="A4193" t="s">
        <v>17000</v>
      </c>
    </row>
    <row r="4194" spans="1:1">
      <c r="A4194" t="s">
        <v>17001</v>
      </c>
    </row>
    <row r="4195" spans="1:1">
      <c r="A4195" t="s">
        <v>17002</v>
      </c>
    </row>
    <row r="4196" spans="1:1">
      <c r="A4196" t="s">
        <v>17003</v>
      </c>
    </row>
    <row r="4197" spans="1:1">
      <c r="A4197" t="s">
        <v>17004</v>
      </c>
    </row>
    <row r="4198" spans="1:1">
      <c r="A4198" t="s">
        <v>17005</v>
      </c>
    </row>
    <row r="4199" spans="1:1">
      <c r="A4199" t="s">
        <v>17006</v>
      </c>
    </row>
    <row r="4200" spans="1:1">
      <c r="A4200" t="s">
        <v>17007</v>
      </c>
    </row>
    <row r="4201" spans="1:1">
      <c r="A4201" t="s">
        <v>17008</v>
      </c>
    </row>
    <row r="4202" spans="1:1">
      <c r="A4202" t="s">
        <v>17009</v>
      </c>
    </row>
    <row r="4203" spans="1:1">
      <c r="A4203" t="s">
        <v>17010</v>
      </c>
    </row>
    <row r="4204" spans="1:1">
      <c r="A4204" t="s">
        <v>17011</v>
      </c>
    </row>
    <row r="4205" spans="1:1">
      <c r="A4205" t="s">
        <v>17012</v>
      </c>
    </row>
    <row r="4206" spans="1:1">
      <c r="A4206" t="s">
        <v>17013</v>
      </c>
    </row>
    <row r="4207" spans="1:1">
      <c r="A4207" t="s">
        <v>17014</v>
      </c>
    </row>
    <row r="4208" spans="1:1">
      <c r="A4208" t="s">
        <v>17015</v>
      </c>
    </row>
    <row r="4209" spans="1:1">
      <c r="A4209" t="s">
        <v>17016</v>
      </c>
    </row>
    <row r="4210" spans="1:1">
      <c r="A4210" t="s">
        <v>17017</v>
      </c>
    </row>
    <row r="4211" spans="1:1">
      <c r="A4211" t="s">
        <v>17018</v>
      </c>
    </row>
    <row r="4212" spans="1:1">
      <c r="A4212" t="s">
        <v>17019</v>
      </c>
    </row>
    <row r="4213" spans="1:1">
      <c r="A4213" t="s">
        <v>17020</v>
      </c>
    </row>
    <row r="4214" spans="1:1">
      <c r="A4214" t="s">
        <v>17021</v>
      </c>
    </row>
    <row r="4215" spans="1:1">
      <c r="A4215" t="s">
        <v>17022</v>
      </c>
    </row>
    <row r="4216" spans="1:1">
      <c r="A4216" t="s">
        <v>17023</v>
      </c>
    </row>
    <row r="4217" spans="1:1">
      <c r="A4217" t="s">
        <v>17024</v>
      </c>
    </row>
    <row r="4218" spans="1:1">
      <c r="A4218" t="s">
        <v>17025</v>
      </c>
    </row>
    <row r="4219" spans="1:1">
      <c r="A4219" t="s">
        <v>17026</v>
      </c>
    </row>
    <row r="4220" spans="1:1">
      <c r="A4220" t="s">
        <v>17027</v>
      </c>
    </row>
    <row r="4221" spans="1:1">
      <c r="A4221" t="s">
        <v>17028</v>
      </c>
    </row>
    <row r="4222" spans="1:1">
      <c r="A4222" t="s">
        <v>17029</v>
      </c>
    </row>
    <row r="4223" spans="1:1">
      <c r="A4223" t="s">
        <v>17030</v>
      </c>
    </row>
    <row r="4224" spans="1:1">
      <c r="A4224" t="s">
        <v>17031</v>
      </c>
    </row>
    <row r="4225" spans="1:1">
      <c r="A4225" t="s">
        <v>17032</v>
      </c>
    </row>
    <row r="4226" spans="1:1">
      <c r="A4226" t="s">
        <v>17033</v>
      </c>
    </row>
    <row r="4227" spans="1:1">
      <c r="A4227" t="s">
        <v>17034</v>
      </c>
    </row>
    <row r="4228" spans="1:1">
      <c r="A4228" t="s">
        <v>17035</v>
      </c>
    </row>
    <row r="4229" spans="1:1">
      <c r="A4229" t="s">
        <v>17036</v>
      </c>
    </row>
    <row r="4230" spans="1:1">
      <c r="A4230" t="s">
        <v>17037</v>
      </c>
    </row>
    <row r="4231" spans="1:1">
      <c r="A4231" t="s">
        <v>17038</v>
      </c>
    </row>
    <row r="4232" spans="1:1">
      <c r="A4232" t="s">
        <v>17039</v>
      </c>
    </row>
    <row r="4233" spans="1:1">
      <c r="A4233" t="s">
        <v>17040</v>
      </c>
    </row>
    <row r="4234" spans="1:1">
      <c r="A4234" t="s">
        <v>17041</v>
      </c>
    </row>
    <row r="4235" spans="1:1">
      <c r="A4235" t="s">
        <v>17042</v>
      </c>
    </row>
    <row r="4236" spans="1:1">
      <c r="A4236" t="s">
        <v>17043</v>
      </c>
    </row>
    <row r="4237" spans="1:1">
      <c r="A4237" t="s">
        <v>17044</v>
      </c>
    </row>
    <row r="4238" spans="1:1">
      <c r="A4238" t="s">
        <v>17045</v>
      </c>
    </row>
    <row r="4239" spans="1:1">
      <c r="A4239" t="s">
        <v>17046</v>
      </c>
    </row>
    <row r="4240" spans="1:1">
      <c r="A4240" t="s">
        <v>17047</v>
      </c>
    </row>
    <row r="4241" spans="1:1">
      <c r="A4241" t="s">
        <v>17048</v>
      </c>
    </row>
    <row r="4242" spans="1:1">
      <c r="A4242" t="s">
        <v>17049</v>
      </c>
    </row>
    <row r="4243" spans="1:1">
      <c r="A4243" t="s">
        <v>17050</v>
      </c>
    </row>
    <row r="4244" spans="1:1">
      <c r="A4244" t="s">
        <v>17051</v>
      </c>
    </row>
    <row r="4245" spans="1:1">
      <c r="A4245" t="s">
        <v>17052</v>
      </c>
    </row>
    <row r="4246" spans="1:1">
      <c r="A4246" t="s">
        <v>17053</v>
      </c>
    </row>
    <row r="4247" spans="1:1">
      <c r="A4247" t="s">
        <v>17054</v>
      </c>
    </row>
    <row r="4248" spans="1:1">
      <c r="A4248" t="s">
        <v>17055</v>
      </c>
    </row>
    <row r="4249" spans="1:1">
      <c r="A4249" t="s">
        <v>17056</v>
      </c>
    </row>
    <row r="4250" spans="1:1">
      <c r="A4250" t="s">
        <v>17057</v>
      </c>
    </row>
    <row r="4251" spans="1:1">
      <c r="A4251" t="s">
        <v>17058</v>
      </c>
    </row>
    <row r="4252" spans="1:1">
      <c r="A4252" t="s">
        <v>17059</v>
      </c>
    </row>
    <row r="4253" spans="1:1">
      <c r="A4253" t="s">
        <v>17060</v>
      </c>
    </row>
    <row r="4254" spans="1:1">
      <c r="A4254" t="s">
        <v>17061</v>
      </c>
    </row>
    <row r="4255" spans="1:1">
      <c r="A4255" t="s">
        <v>17062</v>
      </c>
    </row>
    <row r="4256" spans="1:1">
      <c r="A4256" t="s">
        <v>17063</v>
      </c>
    </row>
    <row r="4257" spans="1:1">
      <c r="A4257" t="s">
        <v>17064</v>
      </c>
    </row>
    <row r="4258" spans="1:1">
      <c r="A4258" t="s">
        <v>17065</v>
      </c>
    </row>
    <row r="4259" spans="1:1">
      <c r="A4259" t="s">
        <v>17066</v>
      </c>
    </row>
    <row r="4260" spans="1:1">
      <c r="A4260" t="s">
        <v>17067</v>
      </c>
    </row>
    <row r="4261" spans="1:1">
      <c r="A4261" t="s">
        <v>17068</v>
      </c>
    </row>
    <row r="4262" spans="1:1">
      <c r="A4262" t="s">
        <v>17069</v>
      </c>
    </row>
    <row r="4263" spans="1:1">
      <c r="A4263" t="s">
        <v>17070</v>
      </c>
    </row>
    <row r="4264" spans="1:1">
      <c r="A4264" t="s">
        <v>17071</v>
      </c>
    </row>
    <row r="4265" spans="1:1">
      <c r="A4265" t="s">
        <v>17072</v>
      </c>
    </row>
    <row r="4266" spans="1:1">
      <c r="A4266" t="s">
        <v>17073</v>
      </c>
    </row>
    <row r="4267" spans="1:1">
      <c r="A4267" t="s">
        <v>17074</v>
      </c>
    </row>
    <row r="4268" spans="1:1">
      <c r="A4268" t="s">
        <v>17075</v>
      </c>
    </row>
    <row r="4269" spans="1:1">
      <c r="A4269" t="s">
        <v>17076</v>
      </c>
    </row>
    <row r="4270" spans="1:1">
      <c r="A4270" t="s">
        <v>17077</v>
      </c>
    </row>
    <row r="4271" spans="1:1">
      <c r="A4271" t="s">
        <v>17078</v>
      </c>
    </row>
    <row r="4272" spans="1:1">
      <c r="A4272" t="s">
        <v>17079</v>
      </c>
    </row>
    <row r="4273" spans="1:1">
      <c r="A4273" t="s">
        <v>17080</v>
      </c>
    </row>
    <row r="4274" spans="1:1">
      <c r="A4274" t="s">
        <v>17081</v>
      </c>
    </row>
    <row r="4275" spans="1:1">
      <c r="A4275" t="s">
        <v>17082</v>
      </c>
    </row>
    <row r="4276" spans="1:1">
      <c r="A4276" t="s">
        <v>17083</v>
      </c>
    </row>
    <row r="4277" spans="1:1">
      <c r="A4277" t="s">
        <v>17084</v>
      </c>
    </row>
    <row r="4278" spans="1:1">
      <c r="A4278" t="s">
        <v>17085</v>
      </c>
    </row>
    <row r="4279" spans="1:1">
      <c r="A4279" t="s">
        <v>17086</v>
      </c>
    </row>
    <row r="4280" spans="1:1">
      <c r="A4280" t="s">
        <v>17087</v>
      </c>
    </row>
    <row r="4281" spans="1:1">
      <c r="A4281" t="s">
        <v>17088</v>
      </c>
    </row>
    <row r="4282" spans="1:1">
      <c r="A4282" t="s">
        <v>17089</v>
      </c>
    </row>
    <row r="4283" spans="1:1">
      <c r="A4283" t="s">
        <v>17090</v>
      </c>
    </row>
    <row r="4284" spans="1:1">
      <c r="A4284" t="s">
        <v>17091</v>
      </c>
    </row>
    <row r="4285" spans="1:1">
      <c r="A4285" t="s">
        <v>17092</v>
      </c>
    </row>
    <row r="4286" spans="1:1">
      <c r="A4286" t="s">
        <v>17093</v>
      </c>
    </row>
    <row r="4287" spans="1:1">
      <c r="A4287" t="s">
        <v>17094</v>
      </c>
    </row>
    <row r="4288" spans="1:1">
      <c r="A4288" t="s">
        <v>17095</v>
      </c>
    </row>
    <row r="4289" spans="1:1">
      <c r="A4289" t="s">
        <v>17096</v>
      </c>
    </row>
    <row r="4290" spans="1:1">
      <c r="A4290" t="s">
        <v>17097</v>
      </c>
    </row>
    <row r="4291" spans="1:1">
      <c r="A4291" t="s">
        <v>17098</v>
      </c>
    </row>
    <row r="4292" spans="1:1">
      <c r="A4292" t="s">
        <v>17099</v>
      </c>
    </row>
    <row r="4293" spans="1:1">
      <c r="A4293" t="s">
        <v>17100</v>
      </c>
    </row>
    <row r="4294" spans="1:1">
      <c r="A4294" t="s">
        <v>17101</v>
      </c>
    </row>
    <row r="4295" spans="1:1">
      <c r="A4295" t="s">
        <v>17102</v>
      </c>
    </row>
    <row r="4296" spans="1:1">
      <c r="A4296" t="s">
        <v>17103</v>
      </c>
    </row>
    <row r="4297" spans="1:1">
      <c r="A4297" t="s">
        <v>17104</v>
      </c>
    </row>
    <row r="4298" spans="1:1">
      <c r="A4298" t="s">
        <v>17105</v>
      </c>
    </row>
    <row r="4299" spans="1:1">
      <c r="A4299" t="s">
        <v>17106</v>
      </c>
    </row>
    <row r="4300" spans="1:1">
      <c r="A4300" t="s">
        <v>17107</v>
      </c>
    </row>
    <row r="4301" spans="1:1">
      <c r="A4301" t="s">
        <v>17108</v>
      </c>
    </row>
    <row r="4302" spans="1:1">
      <c r="A4302" t="s">
        <v>17109</v>
      </c>
    </row>
    <row r="4303" spans="1:1">
      <c r="A4303" t="s">
        <v>17110</v>
      </c>
    </row>
    <row r="4304" spans="1:1">
      <c r="A4304" t="s">
        <v>17111</v>
      </c>
    </row>
    <row r="4305" spans="1:1">
      <c r="A4305" t="s">
        <v>17112</v>
      </c>
    </row>
    <row r="4306" spans="1:1">
      <c r="A4306" t="s">
        <v>17113</v>
      </c>
    </row>
    <row r="4307" spans="1:1">
      <c r="A4307" t="s">
        <v>17114</v>
      </c>
    </row>
    <row r="4308" spans="1:1">
      <c r="A4308" t="s">
        <v>17115</v>
      </c>
    </row>
    <row r="4309" spans="1:1">
      <c r="A4309" t="s">
        <v>17116</v>
      </c>
    </row>
    <row r="4310" spans="1:1">
      <c r="A4310" t="s">
        <v>17117</v>
      </c>
    </row>
    <row r="4311" spans="1:1">
      <c r="A4311" t="s">
        <v>17118</v>
      </c>
    </row>
    <row r="4312" spans="1:1">
      <c r="A4312" t="s">
        <v>17119</v>
      </c>
    </row>
    <row r="4313" spans="1:1">
      <c r="A4313" t="s">
        <v>17120</v>
      </c>
    </row>
    <row r="4314" spans="1:1">
      <c r="A4314" t="s">
        <v>17121</v>
      </c>
    </row>
    <row r="4315" spans="1:1">
      <c r="A4315" t="s">
        <v>17122</v>
      </c>
    </row>
    <row r="4316" spans="1:1">
      <c r="A4316" t="s">
        <v>17123</v>
      </c>
    </row>
    <row r="4317" spans="1:1">
      <c r="A4317" t="s">
        <v>17124</v>
      </c>
    </row>
    <row r="4318" spans="1:1">
      <c r="A4318" t="s">
        <v>17125</v>
      </c>
    </row>
    <row r="4319" spans="1:1">
      <c r="A4319" t="s">
        <v>17126</v>
      </c>
    </row>
    <row r="4320" spans="1:1">
      <c r="A4320" t="s">
        <v>17127</v>
      </c>
    </row>
    <row r="4321" spans="1:1">
      <c r="A4321" t="s">
        <v>17128</v>
      </c>
    </row>
    <row r="4322" spans="1:1">
      <c r="A4322" t="s">
        <v>17129</v>
      </c>
    </row>
    <row r="4323" spans="1:1">
      <c r="A4323" t="s">
        <v>17130</v>
      </c>
    </row>
    <row r="4324" spans="1:1">
      <c r="A4324" t="s">
        <v>17131</v>
      </c>
    </row>
    <row r="4325" spans="1:1">
      <c r="A4325" t="s">
        <v>17132</v>
      </c>
    </row>
    <row r="4326" spans="1:1">
      <c r="A4326" t="s">
        <v>17133</v>
      </c>
    </row>
    <row r="4327" spans="1:1">
      <c r="A4327" t="s">
        <v>17134</v>
      </c>
    </row>
    <row r="4328" spans="1:1">
      <c r="A4328" t="s">
        <v>17135</v>
      </c>
    </row>
    <row r="4329" spans="1:1">
      <c r="A4329" t="s">
        <v>17136</v>
      </c>
    </row>
    <row r="4330" spans="1:1">
      <c r="A4330" t="s">
        <v>17137</v>
      </c>
    </row>
    <row r="4331" spans="1:1">
      <c r="A4331" t="s">
        <v>17138</v>
      </c>
    </row>
    <row r="4332" spans="1:1">
      <c r="A4332" t="s">
        <v>17139</v>
      </c>
    </row>
    <row r="4333" spans="1:1">
      <c r="A4333" t="s">
        <v>17140</v>
      </c>
    </row>
    <row r="4334" spans="1:1">
      <c r="A4334" t="s">
        <v>17141</v>
      </c>
    </row>
    <row r="4335" spans="1:1">
      <c r="A4335" t="s">
        <v>17142</v>
      </c>
    </row>
    <row r="4336" spans="1:1">
      <c r="A4336" t="s">
        <v>17143</v>
      </c>
    </row>
    <row r="4337" spans="1:1">
      <c r="A4337" t="s">
        <v>17144</v>
      </c>
    </row>
    <row r="4338" spans="1:1">
      <c r="A4338" t="s">
        <v>17145</v>
      </c>
    </row>
    <row r="4339" spans="1:1">
      <c r="A4339" t="s">
        <v>17146</v>
      </c>
    </row>
    <row r="4340" spans="1:1">
      <c r="A4340" t="s">
        <v>17147</v>
      </c>
    </row>
    <row r="4341" spans="1:1">
      <c r="A4341" t="s">
        <v>17148</v>
      </c>
    </row>
    <row r="4342" spans="1:1">
      <c r="A4342" t="s">
        <v>17149</v>
      </c>
    </row>
    <row r="4343" spans="1:1">
      <c r="A4343" t="s">
        <v>17150</v>
      </c>
    </row>
    <row r="4344" spans="1:1">
      <c r="A4344" t="s">
        <v>17151</v>
      </c>
    </row>
    <row r="4345" spans="1:1">
      <c r="A4345" t="s">
        <v>17152</v>
      </c>
    </row>
    <row r="4346" spans="1:1">
      <c r="A4346" t="s">
        <v>17153</v>
      </c>
    </row>
    <row r="4347" spans="1:1">
      <c r="A4347" t="s">
        <v>17154</v>
      </c>
    </row>
    <row r="4348" spans="1:1">
      <c r="A4348" t="s">
        <v>17155</v>
      </c>
    </row>
    <row r="4349" spans="1:1">
      <c r="A4349" t="s">
        <v>17156</v>
      </c>
    </row>
    <row r="4350" spans="1:1">
      <c r="A4350" t="s">
        <v>17157</v>
      </c>
    </row>
    <row r="4351" spans="1:1">
      <c r="A4351" t="s">
        <v>17158</v>
      </c>
    </row>
    <row r="4352" spans="1:1">
      <c r="A4352" t="s">
        <v>17159</v>
      </c>
    </row>
    <row r="4353" spans="1:1">
      <c r="A4353" t="s">
        <v>17160</v>
      </c>
    </row>
    <row r="4354" spans="1:1">
      <c r="A4354" t="s">
        <v>17161</v>
      </c>
    </row>
    <row r="4355" spans="1:1">
      <c r="A4355" t="s">
        <v>17162</v>
      </c>
    </row>
    <row r="4356" spans="1:1">
      <c r="A4356" t="s">
        <v>17163</v>
      </c>
    </row>
    <row r="4357" spans="1:1">
      <c r="A4357" t="s">
        <v>17164</v>
      </c>
    </row>
    <row r="4358" spans="1:1">
      <c r="A4358" t="s">
        <v>17165</v>
      </c>
    </row>
    <row r="4359" spans="1:1">
      <c r="A4359" t="s">
        <v>17166</v>
      </c>
    </row>
    <row r="4360" spans="1:1">
      <c r="A4360" t="s">
        <v>17167</v>
      </c>
    </row>
    <row r="4361" spans="1:1">
      <c r="A4361" t="s">
        <v>17168</v>
      </c>
    </row>
    <row r="4362" spans="1:1">
      <c r="A4362" t="s">
        <v>17169</v>
      </c>
    </row>
    <row r="4363" spans="1:1">
      <c r="A4363" t="s">
        <v>17170</v>
      </c>
    </row>
    <row r="4364" spans="1:1">
      <c r="A4364" t="s">
        <v>17171</v>
      </c>
    </row>
    <row r="4365" spans="1:1">
      <c r="A4365" t="s">
        <v>17172</v>
      </c>
    </row>
    <row r="4366" spans="1:1">
      <c r="A4366" t="s">
        <v>17173</v>
      </c>
    </row>
    <row r="4367" spans="1:1">
      <c r="A4367" t="s">
        <v>17174</v>
      </c>
    </row>
    <row r="4368" spans="1:1">
      <c r="A4368" t="s">
        <v>17175</v>
      </c>
    </row>
    <row r="4369" spans="1:1">
      <c r="A4369" t="s">
        <v>17176</v>
      </c>
    </row>
    <row r="4370" spans="1:1">
      <c r="A4370" t="s">
        <v>17177</v>
      </c>
    </row>
    <row r="4371" spans="1:1">
      <c r="A4371" t="s">
        <v>17178</v>
      </c>
    </row>
    <row r="4372" spans="1:1">
      <c r="A4372" t="s">
        <v>17179</v>
      </c>
    </row>
    <row r="4373" spans="1:1">
      <c r="A4373" t="s">
        <v>17180</v>
      </c>
    </row>
    <row r="4374" spans="1:1">
      <c r="A4374" t="s">
        <v>17181</v>
      </c>
    </row>
    <row r="4375" spans="1:1">
      <c r="A4375" t="s">
        <v>17182</v>
      </c>
    </row>
    <row r="4376" spans="1:1">
      <c r="A4376" t="s">
        <v>17183</v>
      </c>
    </row>
    <row r="4377" spans="1:1">
      <c r="A4377" t="s">
        <v>17184</v>
      </c>
    </row>
    <row r="4378" spans="1:1">
      <c r="A4378" t="s">
        <v>17185</v>
      </c>
    </row>
    <row r="4379" spans="1:1">
      <c r="A4379" t="s">
        <v>17186</v>
      </c>
    </row>
    <row r="4380" spans="1:1">
      <c r="A4380" t="s">
        <v>17187</v>
      </c>
    </row>
    <row r="4381" spans="1:1">
      <c r="A4381" t="s">
        <v>17188</v>
      </c>
    </row>
    <row r="4382" spans="1:1">
      <c r="A4382" t="s">
        <v>17189</v>
      </c>
    </row>
    <row r="4383" spans="1:1">
      <c r="A4383" t="s">
        <v>17190</v>
      </c>
    </row>
    <row r="4384" spans="1:1">
      <c r="A4384" t="s">
        <v>17191</v>
      </c>
    </row>
    <row r="4385" spans="1:1">
      <c r="A4385" t="s">
        <v>17192</v>
      </c>
    </row>
    <row r="4386" spans="1:1">
      <c r="A4386" t="s">
        <v>17193</v>
      </c>
    </row>
    <row r="4387" spans="1:1">
      <c r="A4387" t="s">
        <v>17194</v>
      </c>
    </row>
    <row r="4388" spans="1:1">
      <c r="A4388" t="s">
        <v>17195</v>
      </c>
    </row>
    <row r="4389" spans="1:1">
      <c r="A4389" t="s">
        <v>17196</v>
      </c>
    </row>
    <row r="4390" spans="1:1">
      <c r="A4390" t="s">
        <v>17197</v>
      </c>
    </row>
    <row r="4391" spans="1:1">
      <c r="A4391" t="s">
        <v>17198</v>
      </c>
    </row>
    <row r="4392" spans="1:1">
      <c r="A4392" t="s">
        <v>17199</v>
      </c>
    </row>
    <row r="4393" spans="1:1">
      <c r="A4393" t="s">
        <v>17200</v>
      </c>
    </row>
    <row r="4394" spans="1:1">
      <c r="A4394" t="s">
        <v>17201</v>
      </c>
    </row>
    <row r="4395" spans="1:1">
      <c r="A4395" t="s">
        <v>17202</v>
      </c>
    </row>
    <row r="4396" spans="1:1">
      <c r="A4396" t="s">
        <v>17203</v>
      </c>
    </row>
    <row r="4397" spans="1:1">
      <c r="A4397" t="s">
        <v>17204</v>
      </c>
    </row>
    <row r="4398" spans="1:1">
      <c r="A4398" t="s">
        <v>17205</v>
      </c>
    </row>
    <row r="4399" spans="1:1">
      <c r="A4399" t="s">
        <v>17206</v>
      </c>
    </row>
    <row r="4400" spans="1:1">
      <c r="A4400" t="s">
        <v>17207</v>
      </c>
    </row>
    <row r="4401" spans="1:1">
      <c r="A4401" t="s">
        <v>17208</v>
      </c>
    </row>
    <row r="4402" spans="1:1">
      <c r="A4402" t="s">
        <v>17209</v>
      </c>
    </row>
    <row r="4403" spans="1:1">
      <c r="A4403" t="s">
        <v>17210</v>
      </c>
    </row>
    <row r="4404" spans="1:1">
      <c r="A4404" t="s">
        <v>17211</v>
      </c>
    </row>
    <row r="4405" spans="1:1">
      <c r="A4405" t="s">
        <v>17212</v>
      </c>
    </row>
    <row r="4406" spans="1:1">
      <c r="A4406" t="s">
        <v>17213</v>
      </c>
    </row>
    <row r="4407" spans="1:1">
      <c r="A4407" t="s">
        <v>17214</v>
      </c>
    </row>
    <row r="4408" spans="1:1">
      <c r="A4408" t="s">
        <v>17215</v>
      </c>
    </row>
    <row r="4409" spans="1:1">
      <c r="A4409" t="s">
        <v>17216</v>
      </c>
    </row>
    <row r="4410" spans="1:1">
      <c r="A4410" t="s">
        <v>17217</v>
      </c>
    </row>
    <row r="4411" spans="1:1">
      <c r="A4411" t="s">
        <v>17218</v>
      </c>
    </row>
    <row r="4412" spans="1:1">
      <c r="A4412" t="s">
        <v>17219</v>
      </c>
    </row>
    <row r="4413" spans="1:1">
      <c r="A4413" t="s">
        <v>17220</v>
      </c>
    </row>
    <row r="4414" spans="1:1">
      <c r="A4414" t="s">
        <v>17221</v>
      </c>
    </row>
    <row r="4415" spans="1:1">
      <c r="A4415" t="s">
        <v>17222</v>
      </c>
    </row>
    <row r="4416" spans="1:1">
      <c r="A4416" t="s">
        <v>17223</v>
      </c>
    </row>
    <row r="4417" spans="1:1">
      <c r="A4417" t="s">
        <v>17224</v>
      </c>
    </row>
    <row r="4418" spans="1:1">
      <c r="A4418" t="s">
        <v>17225</v>
      </c>
    </row>
    <row r="4419" spans="1:1">
      <c r="A4419" t="s">
        <v>17226</v>
      </c>
    </row>
    <row r="4420" spans="1:1">
      <c r="A4420" t="s">
        <v>17227</v>
      </c>
    </row>
    <row r="4421" spans="1:1">
      <c r="A4421" t="s">
        <v>17228</v>
      </c>
    </row>
    <row r="4422" spans="1:1">
      <c r="A4422" t="s">
        <v>17229</v>
      </c>
    </row>
    <row r="4423" spans="1:1">
      <c r="A4423" t="s">
        <v>17230</v>
      </c>
    </row>
    <row r="4424" spans="1:1">
      <c r="A4424" t="s">
        <v>17231</v>
      </c>
    </row>
    <row r="4425" spans="1:1">
      <c r="A4425" t="s">
        <v>17232</v>
      </c>
    </row>
    <row r="4426" spans="1:1">
      <c r="A4426" t="s">
        <v>17233</v>
      </c>
    </row>
    <row r="4427" spans="1:1">
      <c r="A4427" t="s">
        <v>17234</v>
      </c>
    </row>
    <row r="4428" spans="1:1">
      <c r="A4428" t="s">
        <v>17235</v>
      </c>
    </row>
    <row r="4429" spans="1:1">
      <c r="A4429" t="s">
        <v>17236</v>
      </c>
    </row>
    <row r="4430" spans="1:1">
      <c r="A4430" t="s">
        <v>17237</v>
      </c>
    </row>
    <row r="4431" spans="1:1">
      <c r="A4431" t="s">
        <v>17238</v>
      </c>
    </row>
    <row r="4432" spans="1:1">
      <c r="A4432" t="s">
        <v>17239</v>
      </c>
    </row>
    <row r="4433" spans="1:1">
      <c r="A4433" t="s">
        <v>17240</v>
      </c>
    </row>
    <row r="4434" spans="1:1">
      <c r="A4434" t="s">
        <v>17241</v>
      </c>
    </row>
    <row r="4435" spans="1:1">
      <c r="A4435" t="s">
        <v>17242</v>
      </c>
    </row>
    <row r="4436" spans="1:1">
      <c r="A4436" t="s">
        <v>17243</v>
      </c>
    </row>
    <row r="4437" spans="1:1">
      <c r="A4437" t="s">
        <v>17244</v>
      </c>
    </row>
    <row r="4438" spans="1:1">
      <c r="A4438" t="s">
        <v>17245</v>
      </c>
    </row>
    <row r="4439" spans="1:1">
      <c r="A4439" t="s">
        <v>17246</v>
      </c>
    </row>
    <row r="4440" spans="1:1">
      <c r="A4440" t="s">
        <v>17247</v>
      </c>
    </row>
    <row r="4441" spans="1:1">
      <c r="A4441" t="s">
        <v>17248</v>
      </c>
    </row>
    <row r="4442" spans="1:1">
      <c r="A4442" t="s">
        <v>17249</v>
      </c>
    </row>
    <row r="4443" spans="1:1">
      <c r="A4443" t="s">
        <v>17250</v>
      </c>
    </row>
    <row r="4444" spans="1:1">
      <c r="A4444" t="s">
        <v>17251</v>
      </c>
    </row>
    <row r="4445" spans="1:1">
      <c r="A4445" t="s">
        <v>17252</v>
      </c>
    </row>
    <row r="4446" spans="1:1">
      <c r="A4446" t="s">
        <v>17253</v>
      </c>
    </row>
    <row r="4447" spans="1:1">
      <c r="A4447" t="s">
        <v>17254</v>
      </c>
    </row>
    <row r="4448" spans="1:1">
      <c r="A4448" t="s">
        <v>17255</v>
      </c>
    </row>
    <row r="4449" spans="1:1">
      <c r="A4449" t="s">
        <v>17256</v>
      </c>
    </row>
    <row r="4450" spans="1:1">
      <c r="A4450" t="s">
        <v>17257</v>
      </c>
    </row>
    <row r="4451" spans="1:1">
      <c r="A4451" t="s">
        <v>17258</v>
      </c>
    </row>
    <row r="4452" spans="1:1">
      <c r="A4452" t="s">
        <v>17259</v>
      </c>
    </row>
    <row r="4453" spans="1:1">
      <c r="A4453" t="s">
        <v>17260</v>
      </c>
    </row>
    <row r="4454" spans="1:1">
      <c r="A4454" t="s">
        <v>17261</v>
      </c>
    </row>
    <row r="4455" spans="1:1">
      <c r="A4455" t="s">
        <v>17262</v>
      </c>
    </row>
    <row r="4456" spans="1:1">
      <c r="A4456" t="s">
        <v>17263</v>
      </c>
    </row>
    <row r="4457" spans="1:1">
      <c r="A4457" t="s">
        <v>17264</v>
      </c>
    </row>
    <row r="4458" spans="1:1">
      <c r="A4458" t="s">
        <v>17265</v>
      </c>
    </row>
    <row r="4459" spans="1:1">
      <c r="A4459" t="s">
        <v>17266</v>
      </c>
    </row>
    <row r="4460" spans="1:1">
      <c r="A4460" t="s">
        <v>17267</v>
      </c>
    </row>
    <row r="4461" spans="1:1">
      <c r="A4461" t="s">
        <v>17268</v>
      </c>
    </row>
    <row r="4462" spans="1:1">
      <c r="A4462" t="s">
        <v>17269</v>
      </c>
    </row>
    <row r="4463" spans="1:1">
      <c r="A4463" t="s">
        <v>17270</v>
      </c>
    </row>
    <row r="4464" spans="1:1">
      <c r="A4464" t="s">
        <v>17271</v>
      </c>
    </row>
    <row r="4465" spans="1:1">
      <c r="A4465" t="s">
        <v>17272</v>
      </c>
    </row>
    <row r="4466" spans="1:1">
      <c r="A4466" t="s">
        <v>17273</v>
      </c>
    </row>
    <row r="4467" spans="1:1">
      <c r="A4467" t="s">
        <v>17274</v>
      </c>
    </row>
    <row r="4468" spans="1:1">
      <c r="A4468" t="s">
        <v>17275</v>
      </c>
    </row>
    <row r="4469" spans="1:1">
      <c r="A4469" t="s">
        <v>17276</v>
      </c>
    </row>
    <row r="4470" spans="1:1">
      <c r="A4470" t="s">
        <v>17277</v>
      </c>
    </row>
    <row r="4471" spans="1:1">
      <c r="A4471" t="s">
        <v>17278</v>
      </c>
    </row>
    <row r="4472" spans="1:1">
      <c r="A4472" t="s">
        <v>17279</v>
      </c>
    </row>
    <row r="4473" spans="1:1">
      <c r="A4473" t="s">
        <v>17280</v>
      </c>
    </row>
    <row r="4474" spans="1:1">
      <c r="A4474" t="s">
        <v>17281</v>
      </c>
    </row>
    <row r="4475" spans="1:1">
      <c r="A4475" t="s">
        <v>17282</v>
      </c>
    </row>
    <row r="4476" spans="1:1">
      <c r="A4476" t="s">
        <v>17283</v>
      </c>
    </row>
    <row r="4477" spans="1:1">
      <c r="A4477" t="s">
        <v>17284</v>
      </c>
    </row>
    <row r="4478" spans="1:1">
      <c r="A4478" t="s">
        <v>17285</v>
      </c>
    </row>
    <row r="4479" spans="1:1">
      <c r="A4479" t="s">
        <v>17286</v>
      </c>
    </row>
    <row r="4480" spans="1:1">
      <c r="A4480" t="s">
        <v>17287</v>
      </c>
    </row>
    <row r="4481" spans="1:1">
      <c r="A4481" t="s">
        <v>17288</v>
      </c>
    </row>
    <row r="4482" spans="1:1">
      <c r="A4482" t="s">
        <v>17289</v>
      </c>
    </row>
    <row r="4483" spans="1:1">
      <c r="A4483" t="s">
        <v>17290</v>
      </c>
    </row>
    <row r="4484" spans="1:1">
      <c r="A4484" t="s">
        <v>17291</v>
      </c>
    </row>
    <row r="4485" spans="1:1">
      <c r="A4485" t="s">
        <v>17292</v>
      </c>
    </row>
    <row r="4486" spans="1:1">
      <c r="A4486" t="s">
        <v>17293</v>
      </c>
    </row>
    <row r="4487" spans="1:1">
      <c r="A4487" t="s">
        <v>17294</v>
      </c>
    </row>
    <row r="4488" spans="1:1">
      <c r="A4488" t="s">
        <v>17295</v>
      </c>
    </row>
    <row r="4489" spans="1:1">
      <c r="A4489" t="s">
        <v>17296</v>
      </c>
    </row>
    <row r="4490" spans="1:1">
      <c r="A4490" t="s">
        <v>17297</v>
      </c>
    </row>
    <row r="4491" spans="1:1">
      <c r="A4491" t="s">
        <v>17298</v>
      </c>
    </row>
    <row r="4492" spans="1:1">
      <c r="A4492" t="s">
        <v>17299</v>
      </c>
    </row>
    <row r="4493" spans="1:1">
      <c r="A4493" t="s">
        <v>17300</v>
      </c>
    </row>
    <row r="4494" spans="1:1">
      <c r="A4494" t="s">
        <v>17301</v>
      </c>
    </row>
    <row r="4495" spans="1:1">
      <c r="A4495" t="s">
        <v>17302</v>
      </c>
    </row>
    <row r="4496" spans="1:1">
      <c r="A4496" t="s">
        <v>17303</v>
      </c>
    </row>
    <row r="4497" spans="1:1">
      <c r="A4497" t="s">
        <v>17304</v>
      </c>
    </row>
    <row r="4498" spans="1:1">
      <c r="A4498" t="s">
        <v>17305</v>
      </c>
    </row>
    <row r="4499" spans="1:1">
      <c r="A4499" t="s">
        <v>17306</v>
      </c>
    </row>
    <row r="4500" spans="1:1">
      <c r="A4500" t="s">
        <v>17307</v>
      </c>
    </row>
    <row r="4501" spans="1:1">
      <c r="A4501" t="s">
        <v>17308</v>
      </c>
    </row>
    <row r="4502" spans="1:1">
      <c r="A4502" t="s">
        <v>17309</v>
      </c>
    </row>
    <row r="4503" spans="1:1">
      <c r="A4503" t="s">
        <v>17310</v>
      </c>
    </row>
    <row r="4504" spans="1:1">
      <c r="A4504" t="s">
        <v>17311</v>
      </c>
    </row>
    <row r="4505" spans="1:1">
      <c r="A4505" t="s">
        <v>17312</v>
      </c>
    </row>
    <row r="4506" spans="1:1">
      <c r="A4506" t="s">
        <v>17313</v>
      </c>
    </row>
    <row r="4507" spans="1:1">
      <c r="A4507" t="s">
        <v>17314</v>
      </c>
    </row>
    <row r="4508" spans="1:1">
      <c r="A4508" t="s">
        <v>17315</v>
      </c>
    </row>
    <row r="4509" spans="1:1">
      <c r="A4509" t="s">
        <v>17316</v>
      </c>
    </row>
    <row r="4510" spans="1:1">
      <c r="A4510" t="s">
        <v>17317</v>
      </c>
    </row>
    <row r="4511" spans="1:1">
      <c r="A4511" t="s">
        <v>17318</v>
      </c>
    </row>
    <row r="4512" spans="1:1">
      <c r="A4512" t="s">
        <v>17319</v>
      </c>
    </row>
    <row r="4513" spans="1:1">
      <c r="A4513" t="s">
        <v>17320</v>
      </c>
    </row>
    <row r="4514" spans="1:1">
      <c r="A4514" t="s">
        <v>17321</v>
      </c>
    </row>
    <row r="4515" spans="1:1">
      <c r="A4515" t="s">
        <v>17322</v>
      </c>
    </row>
    <row r="4516" spans="1:1">
      <c r="A4516" t="s">
        <v>17323</v>
      </c>
    </row>
    <row r="4517" spans="1:1">
      <c r="A4517" t="s">
        <v>17324</v>
      </c>
    </row>
    <row r="4518" spans="1:1">
      <c r="A4518" t="s">
        <v>17325</v>
      </c>
    </row>
    <row r="4519" spans="1:1">
      <c r="A4519" t="s">
        <v>17326</v>
      </c>
    </row>
    <row r="4520" spans="1:1">
      <c r="A4520" t="s">
        <v>17327</v>
      </c>
    </row>
    <row r="4521" spans="1:1">
      <c r="A4521" t="s">
        <v>17328</v>
      </c>
    </row>
    <row r="4522" spans="1:1">
      <c r="A4522" t="s">
        <v>17329</v>
      </c>
    </row>
    <row r="4523" spans="1:1">
      <c r="A4523" t="s">
        <v>17330</v>
      </c>
    </row>
    <row r="4524" spans="1:1">
      <c r="A4524" t="s">
        <v>17331</v>
      </c>
    </row>
    <row r="4525" spans="1:1">
      <c r="A4525" t="s">
        <v>17332</v>
      </c>
    </row>
    <row r="4526" spans="1:1">
      <c r="A4526" t="s">
        <v>17333</v>
      </c>
    </row>
    <row r="4527" spans="1:1">
      <c r="A4527" t="s">
        <v>17334</v>
      </c>
    </row>
    <row r="4528" spans="1:1">
      <c r="A4528" t="s">
        <v>17335</v>
      </c>
    </row>
    <row r="4529" spans="1:1">
      <c r="A4529" t="s">
        <v>17336</v>
      </c>
    </row>
    <row r="4530" spans="1:1">
      <c r="A4530" t="s">
        <v>17337</v>
      </c>
    </row>
    <row r="4531" spans="1:1">
      <c r="A4531" t="s">
        <v>17338</v>
      </c>
    </row>
    <row r="4532" spans="1:1">
      <c r="A4532" t="s">
        <v>17339</v>
      </c>
    </row>
    <row r="4533" spans="1:1">
      <c r="A4533" t="s">
        <v>17340</v>
      </c>
    </row>
    <row r="4534" spans="1:1">
      <c r="A4534" t="s">
        <v>17341</v>
      </c>
    </row>
    <row r="4535" spans="1:1">
      <c r="A4535" t="s">
        <v>17342</v>
      </c>
    </row>
    <row r="4536" spans="1:1">
      <c r="A4536" t="s">
        <v>17343</v>
      </c>
    </row>
    <row r="4537" spans="1:1">
      <c r="A4537" t="s">
        <v>17344</v>
      </c>
    </row>
    <row r="4538" spans="1:1">
      <c r="A4538" t="s">
        <v>17345</v>
      </c>
    </row>
    <row r="4539" spans="1:1">
      <c r="A4539" t="s">
        <v>17346</v>
      </c>
    </row>
    <row r="4540" spans="1:1">
      <c r="A4540" t="s">
        <v>17347</v>
      </c>
    </row>
    <row r="4541" spans="1:1">
      <c r="A4541" t="s">
        <v>17348</v>
      </c>
    </row>
    <row r="4542" spans="1:1">
      <c r="A4542" t="s">
        <v>17349</v>
      </c>
    </row>
    <row r="4543" spans="1:1">
      <c r="A4543" t="s">
        <v>17350</v>
      </c>
    </row>
    <row r="4544" spans="1:1">
      <c r="A4544" t="s">
        <v>17351</v>
      </c>
    </row>
    <row r="4545" spans="1:1">
      <c r="A4545" t="s">
        <v>17352</v>
      </c>
    </row>
    <row r="4546" spans="1:1">
      <c r="A4546" t="s">
        <v>17353</v>
      </c>
    </row>
    <row r="4547" spans="1:1">
      <c r="A4547" t="s">
        <v>17354</v>
      </c>
    </row>
    <row r="4548" spans="1:1">
      <c r="A4548" t="s">
        <v>17355</v>
      </c>
    </row>
    <row r="4549" spans="1:1">
      <c r="A4549" t="s">
        <v>17356</v>
      </c>
    </row>
    <row r="4550" spans="1:1">
      <c r="A4550" t="s">
        <v>17357</v>
      </c>
    </row>
    <row r="4551" spans="1:1">
      <c r="A4551" t="s">
        <v>17358</v>
      </c>
    </row>
    <row r="4552" spans="1:1">
      <c r="A4552" t="s">
        <v>17359</v>
      </c>
    </row>
    <row r="4553" spans="1:1">
      <c r="A4553" t="s">
        <v>17360</v>
      </c>
    </row>
    <row r="4554" spans="1:1">
      <c r="A4554" t="s">
        <v>17361</v>
      </c>
    </row>
    <row r="4555" spans="1:1">
      <c r="A4555" t="s">
        <v>17362</v>
      </c>
    </row>
    <row r="4556" spans="1:1">
      <c r="A4556" t="s">
        <v>17363</v>
      </c>
    </row>
    <row r="4557" spans="1:1">
      <c r="A4557" t="s">
        <v>17364</v>
      </c>
    </row>
    <row r="4558" spans="1:1">
      <c r="A4558" t="s">
        <v>17365</v>
      </c>
    </row>
    <row r="4559" spans="1:1">
      <c r="A4559" t="s">
        <v>17366</v>
      </c>
    </row>
    <row r="4560" spans="1:1">
      <c r="A4560" t="s">
        <v>17367</v>
      </c>
    </row>
    <row r="4561" spans="1:1">
      <c r="A4561" t="s">
        <v>17368</v>
      </c>
    </row>
    <row r="4562" spans="1:1">
      <c r="A4562" t="s">
        <v>17369</v>
      </c>
    </row>
    <row r="4563" spans="1:1">
      <c r="A4563" t="s">
        <v>17370</v>
      </c>
    </row>
    <row r="4564" spans="1:1">
      <c r="A4564" t="s">
        <v>17371</v>
      </c>
    </row>
    <row r="4565" spans="1:1">
      <c r="A4565" t="s">
        <v>17372</v>
      </c>
    </row>
    <row r="4566" spans="1:1">
      <c r="A4566" t="s">
        <v>17373</v>
      </c>
    </row>
    <row r="4567" spans="1:1">
      <c r="A4567" t="s">
        <v>17374</v>
      </c>
    </row>
    <row r="4568" spans="1:1">
      <c r="A4568" t="s">
        <v>17375</v>
      </c>
    </row>
    <row r="4569" spans="1:1">
      <c r="A4569" t="s">
        <v>17376</v>
      </c>
    </row>
    <row r="4570" spans="1:1">
      <c r="A4570" t="s">
        <v>17377</v>
      </c>
    </row>
    <row r="4571" spans="1:1">
      <c r="A4571" t="s">
        <v>17378</v>
      </c>
    </row>
    <row r="4572" spans="1:1">
      <c r="A4572" t="s">
        <v>17379</v>
      </c>
    </row>
    <row r="4573" spans="1:1">
      <c r="A4573" t="s">
        <v>17380</v>
      </c>
    </row>
    <row r="4574" spans="1:1">
      <c r="A4574" t="s">
        <v>17381</v>
      </c>
    </row>
    <row r="4575" spans="1:1">
      <c r="A4575" t="s">
        <v>17382</v>
      </c>
    </row>
    <row r="4576" spans="1:1">
      <c r="A4576" t="s">
        <v>17383</v>
      </c>
    </row>
    <row r="4577" spans="1:1">
      <c r="A4577" t="s">
        <v>17384</v>
      </c>
    </row>
    <row r="4578" spans="1:1">
      <c r="A4578" t="s">
        <v>17385</v>
      </c>
    </row>
    <row r="4579" spans="1:1">
      <c r="A4579" t="s">
        <v>17386</v>
      </c>
    </row>
    <row r="4580" spans="1:1">
      <c r="A4580" t="s">
        <v>17387</v>
      </c>
    </row>
    <row r="4581" spans="1:1">
      <c r="A4581" t="s">
        <v>17388</v>
      </c>
    </row>
    <row r="4582" spans="1:1">
      <c r="A4582" t="s">
        <v>17389</v>
      </c>
    </row>
    <row r="4583" spans="1:1">
      <c r="A4583" t="s">
        <v>17390</v>
      </c>
    </row>
    <row r="4584" spans="1:1">
      <c r="A4584" t="s">
        <v>17391</v>
      </c>
    </row>
    <row r="4585" spans="1:1">
      <c r="A4585" t="s">
        <v>17392</v>
      </c>
    </row>
    <row r="4586" spans="1:1">
      <c r="A4586" t="s">
        <v>17393</v>
      </c>
    </row>
    <row r="4587" spans="1:1">
      <c r="A4587" t="s">
        <v>17394</v>
      </c>
    </row>
    <row r="4588" spans="1:1">
      <c r="A4588" t="s">
        <v>17395</v>
      </c>
    </row>
    <row r="4589" spans="1:1">
      <c r="A4589" t="s">
        <v>17396</v>
      </c>
    </row>
    <row r="4590" spans="1:1">
      <c r="A4590" t="s">
        <v>17397</v>
      </c>
    </row>
    <row r="4591" spans="1:1">
      <c r="A4591" t="s">
        <v>17398</v>
      </c>
    </row>
    <row r="4592" spans="1:1">
      <c r="A4592" t="s">
        <v>17399</v>
      </c>
    </row>
    <row r="4593" spans="1:1">
      <c r="A4593" t="s">
        <v>17400</v>
      </c>
    </row>
    <row r="4594" spans="1:1">
      <c r="A4594" t="s">
        <v>17401</v>
      </c>
    </row>
    <row r="4595" spans="1:1">
      <c r="A4595" t="s">
        <v>17402</v>
      </c>
    </row>
    <row r="4596" spans="1:1">
      <c r="A4596" t="s">
        <v>17403</v>
      </c>
    </row>
    <row r="4597" spans="1:1">
      <c r="A4597" t="s">
        <v>17404</v>
      </c>
    </row>
    <row r="4598" spans="1:1">
      <c r="A4598" t="s">
        <v>17405</v>
      </c>
    </row>
    <row r="4599" spans="1:1">
      <c r="A4599" t="s">
        <v>17406</v>
      </c>
    </row>
    <row r="4600" spans="1:1">
      <c r="A4600" t="s">
        <v>17407</v>
      </c>
    </row>
    <row r="4601" spans="1:1">
      <c r="A4601" t="s">
        <v>17408</v>
      </c>
    </row>
    <row r="4602" spans="1:1">
      <c r="A4602" t="s">
        <v>17409</v>
      </c>
    </row>
    <row r="4603" spans="1:1">
      <c r="A4603" t="s">
        <v>17410</v>
      </c>
    </row>
    <row r="4604" spans="1:1">
      <c r="A4604" t="s">
        <v>17411</v>
      </c>
    </row>
    <row r="4605" spans="1:1">
      <c r="A4605" t="s">
        <v>17412</v>
      </c>
    </row>
    <row r="4606" spans="1:1">
      <c r="A4606" t="s">
        <v>17413</v>
      </c>
    </row>
    <row r="4607" spans="1:1">
      <c r="A4607" t="s">
        <v>17414</v>
      </c>
    </row>
    <row r="4608" spans="1:1">
      <c r="A4608" t="s">
        <v>17415</v>
      </c>
    </row>
    <row r="4609" spans="1:1">
      <c r="A4609" t="s">
        <v>17416</v>
      </c>
    </row>
    <row r="4610" spans="1:1">
      <c r="A4610" t="s">
        <v>17417</v>
      </c>
    </row>
    <row r="4611" spans="1:1">
      <c r="A4611" t="s">
        <v>17418</v>
      </c>
    </row>
    <row r="4612" spans="1:1">
      <c r="A4612" t="s">
        <v>17419</v>
      </c>
    </row>
    <row r="4613" spans="1:1">
      <c r="A4613" t="s">
        <v>17420</v>
      </c>
    </row>
    <row r="4614" spans="1:1">
      <c r="A4614" t="s">
        <v>17421</v>
      </c>
    </row>
    <row r="4615" spans="1:1">
      <c r="A4615" t="s">
        <v>17422</v>
      </c>
    </row>
    <row r="4616" spans="1:1">
      <c r="A4616" t="s">
        <v>17423</v>
      </c>
    </row>
    <row r="4617" spans="1:1">
      <c r="A4617" t="s">
        <v>17424</v>
      </c>
    </row>
    <row r="4618" spans="1:1">
      <c r="A4618" t="s">
        <v>17425</v>
      </c>
    </row>
    <row r="4619" spans="1:1">
      <c r="A4619" t="s">
        <v>17426</v>
      </c>
    </row>
    <row r="4620" spans="1:1">
      <c r="A4620" t="s">
        <v>17427</v>
      </c>
    </row>
    <row r="4621" spans="1:1">
      <c r="A4621" t="s">
        <v>17428</v>
      </c>
    </row>
    <row r="4622" spans="1:1">
      <c r="A4622" t="s">
        <v>17429</v>
      </c>
    </row>
    <row r="4623" spans="1:1">
      <c r="A4623" t="s">
        <v>17430</v>
      </c>
    </row>
    <row r="4624" spans="1:1">
      <c r="A4624" t="s">
        <v>17431</v>
      </c>
    </row>
    <row r="4625" spans="1:1">
      <c r="A4625" t="s">
        <v>17432</v>
      </c>
    </row>
    <row r="4626" spans="1:1">
      <c r="A4626" t="s">
        <v>17433</v>
      </c>
    </row>
    <row r="4627" spans="1:1">
      <c r="A4627" t="s">
        <v>17434</v>
      </c>
    </row>
    <row r="4628" spans="1:1">
      <c r="A4628" t="s">
        <v>17435</v>
      </c>
    </row>
    <row r="4629" spans="1:1">
      <c r="A4629" t="s">
        <v>17436</v>
      </c>
    </row>
    <row r="4630" spans="1:1">
      <c r="A4630" t="s">
        <v>17437</v>
      </c>
    </row>
    <row r="4631" spans="1:1">
      <c r="A4631" t="s">
        <v>17438</v>
      </c>
    </row>
    <row r="4632" spans="1:1">
      <c r="A4632" t="s">
        <v>17439</v>
      </c>
    </row>
    <row r="4633" spans="1:1">
      <c r="A4633" t="s">
        <v>17440</v>
      </c>
    </row>
    <row r="4634" spans="1:1">
      <c r="A4634" t="s">
        <v>17441</v>
      </c>
    </row>
    <row r="4635" spans="1:1">
      <c r="A4635" t="s">
        <v>17442</v>
      </c>
    </row>
    <row r="4636" spans="1:1">
      <c r="A4636" t="s">
        <v>17443</v>
      </c>
    </row>
    <row r="4637" spans="1:1">
      <c r="A4637" t="s">
        <v>17444</v>
      </c>
    </row>
    <row r="4638" spans="1:1">
      <c r="A4638" t="s">
        <v>17445</v>
      </c>
    </row>
    <row r="4639" spans="1:1">
      <c r="A4639" t="s">
        <v>17446</v>
      </c>
    </row>
    <row r="4640" spans="1:1">
      <c r="A4640" t="s">
        <v>17447</v>
      </c>
    </row>
    <row r="4641" spans="1:1">
      <c r="A4641" t="s">
        <v>17448</v>
      </c>
    </row>
    <row r="4642" spans="1:1">
      <c r="A4642" t="s">
        <v>17449</v>
      </c>
    </row>
    <row r="4643" spans="1:1">
      <c r="A4643" t="s">
        <v>17450</v>
      </c>
    </row>
    <row r="4644" spans="1:1">
      <c r="A4644" t="s">
        <v>17451</v>
      </c>
    </row>
    <row r="4645" spans="1:1">
      <c r="A4645" t="s">
        <v>17452</v>
      </c>
    </row>
    <row r="4646" spans="1:1">
      <c r="A4646" t="s">
        <v>17453</v>
      </c>
    </row>
    <row r="4647" spans="1:1">
      <c r="A4647" t="s">
        <v>17454</v>
      </c>
    </row>
    <row r="4648" spans="1:1">
      <c r="A4648" t="s">
        <v>17455</v>
      </c>
    </row>
    <row r="4649" spans="1:1">
      <c r="A4649" t="s">
        <v>17456</v>
      </c>
    </row>
    <row r="4650" spans="1:1">
      <c r="A4650" t="s">
        <v>17457</v>
      </c>
    </row>
    <row r="4651" spans="1:1">
      <c r="A4651" t="s">
        <v>17458</v>
      </c>
    </row>
    <row r="4652" spans="1:1">
      <c r="A4652" t="s">
        <v>17459</v>
      </c>
    </row>
    <row r="4653" spans="1:1">
      <c r="A4653" t="s">
        <v>17460</v>
      </c>
    </row>
    <row r="4654" spans="1:1">
      <c r="A4654" t="s">
        <v>17461</v>
      </c>
    </row>
    <row r="4655" spans="1:1">
      <c r="A4655" t="s">
        <v>17462</v>
      </c>
    </row>
    <row r="4656" spans="1:1">
      <c r="A4656" t="s">
        <v>17463</v>
      </c>
    </row>
    <row r="4657" spans="1:1">
      <c r="A4657" t="s">
        <v>17464</v>
      </c>
    </row>
    <row r="4658" spans="1:1">
      <c r="A4658" t="s">
        <v>17465</v>
      </c>
    </row>
    <row r="4659" spans="1:1">
      <c r="A4659" t="s">
        <v>17466</v>
      </c>
    </row>
    <row r="4660" spans="1:1">
      <c r="A4660" t="s">
        <v>17467</v>
      </c>
    </row>
    <row r="4661" spans="1:1">
      <c r="A4661" t="s">
        <v>17468</v>
      </c>
    </row>
    <row r="4662" spans="1:1">
      <c r="A4662" t="s">
        <v>17469</v>
      </c>
    </row>
    <row r="4663" spans="1:1">
      <c r="A4663" t="s">
        <v>17470</v>
      </c>
    </row>
    <row r="4664" spans="1:1">
      <c r="A4664" t="s">
        <v>17471</v>
      </c>
    </row>
    <row r="4665" spans="1:1">
      <c r="A4665" t="s">
        <v>17472</v>
      </c>
    </row>
    <row r="4666" spans="1:1">
      <c r="A4666" t="s">
        <v>17473</v>
      </c>
    </row>
    <row r="4667" spans="1:1">
      <c r="A4667" t="s">
        <v>17474</v>
      </c>
    </row>
    <row r="4668" spans="1:1">
      <c r="A4668" t="s">
        <v>17475</v>
      </c>
    </row>
    <row r="4669" spans="1:1">
      <c r="A4669" t="s">
        <v>17476</v>
      </c>
    </row>
    <row r="4670" spans="1:1">
      <c r="A4670" t="s">
        <v>17477</v>
      </c>
    </row>
    <row r="4671" spans="1:1">
      <c r="A4671" t="s">
        <v>17478</v>
      </c>
    </row>
    <row r="4672" spans="1:1">
      <c r="A4672" t="s">
        <v>17479</v>
      </c>
    </row>
    <row r="4673" spans="1:1">
      <c r="A4673" t="s">
        <v>17480</v>
      </c>
    </row>
    <row r="4674" spans="1:1">
      <c r="A4674" t="s">
        <v>17481</v>
      </c>
    </row>
    <row r="4675" spans="1:1">
      <c r="A4675" t="s">
        <v>17482</v>
      </c>
    </row>
    <row r="4676" spans="1:1">
      <c r="A4676" t="s">
        <v>17483</v>
      </c>
    </row>
    <row r="4677" spans="1:1">
      <c r="A4677" t="s">
        <v>17484</v>
      </c>
    </row>
    <row r="4678" spans="1:1">
      <c r="A4678" t="s">
        <v>17485</v>
      </c>
    </row>
    <row r="4679" spans="1:1">
      <c r="A4679" t="s">
        <v>17486</v>
      </c>
    </row>
    <row r="4680" spans="1:1">
      <c r="A4680" t="s">
        <v>17487</v>
      </c>
    </row>
    <row r="4681" spans="1:1">
      <c r="A4681" t="s">
        <v>17488</v>
      </c>
    </row>
    <row r="4682" spans="1:1">
      <c r="A4682" t="s">
        <v>17489</v>
      </c>
    </row>
    <row r="4683" spans="1:1">
      <c r="A4683" t="s">
        <v>17490</v>
      </c>
    </row>
    <row r="4684" spans="1:1">
      <c r="A4684" t="s">
        <v>17491</v>
      </c>
    </row>
    <row r="4685" spans="1:1">
      <c r="A4685" t="s">
        <v>17492</v>
      </c>
    </row>
    <row r="4686" spans="1:1">
      <c r="A4686" t="s">
        <v>17493</v>
      </c>
    </row>
    <row r="4687" spans="1:1">
      <c r="A4687" t="s">
        <v>17494</v>
      </c>
    </row>
    <row r="4688" spans="1:1">
      <c r="A4688" t="s">
        <v>17495</v>
      </c>
    </row>
    <row r="4689" spans="1:1">
      <c r="A4689" t="s">
        <v>17496</v>
      </c>
    </row>
    <row r="4690" spans="1:1">
      <c r="A4690" t="s">
        <v>17497</v>
      </c>
    </row>
    <row r="4691" spans="1:1">
      <c r="A4691" t="s">
        <v>17498</v>
      </c>
    </row>
    <row r="4692" spans="1:1">
      <c r="A4692" t="s">
        <v>17499</v>
      </c>
    </row>
    <row r="4693" spans="1:1">
      <c r="A4693" t="s">
        <v>17500</v>
      </c>
    </row>
    <row r="4694" spans="1:1">
      <c r="A4694" t="s">
        <v>17501</v>
      </c>
    </row>
    <row r="4695" spans="1:1">
      <c r="A4695" t="s">
        <v>17502</v>
      </c>
    </row>
    <row r="4696" spans="1:1">
      <c r="A4696" t="s">
        <v>17503</v>
      </c>
    </row>
    <row r="4697" spans="1:1">
      <c r="A4697" t="s">
        <v>17504</v>
      </c>
    </row>
    <row r="4698" spans="1:1">
      <c r="A4698" t="s">
        <v>17505</v>
      </c>
    </row>
    <row r="4699" spans="1:1">
      <c r="A4699" t="s">
        <v>17506</v>
      </c>
    </row>
    <row r="4700" spans="1:1">
      <c r="A4700" t="s">
        <v>17507</v>
      </c>
    </row>
    <row r="4701" spans="1:1">
      <c r="A4701" t="s">
        <v>17508</v>
      </c>
    </row>
    <row r="4702" spans="1:1">
      <c r="A4702" t="s">
        <v>17509</v>
      </c>
    </row>
    <row r="4703" spans="1:1">
      <c r="A4703" t="s">
        <v>17510</v>
      </c>
    </row>
    <row r="4704" spans="1:1">
      <c r="A4704" t="s">
        <v>17511</v>
      </c>
    </row>
    <row r="4705" spans="1:1">
      <c r="A4705" t="s">
        <v>17512</v>
      </c>
    </row>
    <row r="4706" spans="1:1">
      <c r="A4706" t="s">
        <v>17513</v>
      </c>
    </row>
    <row r="4707" spans="1:1">
      <c r="A4707" t="s">
        <v>17514</v>
      </c>
    </row>
    <row r="4708" spans="1:1">
      <c r="A4708" t="s">
        <v>17515</v>
      </c>
    </row>
    <row r="4709" spans="1:1">
      <c r="A4709" t="s">
        <v>17516</v>
      </c>
    </row>
    <row r="4710" spans="1:1">
      <c r="A4710" t="s">
        <v>17517</v>
      </c>
    </row>
    <row r="4711" spans="1:1">
      <c r="A4711" t="s">
        <v>17518</v>
      </c>
    </row>
    <row r="4712" spans="1:1">
      <c r="A4712" t="s">
        <v>17519</v>
      </c>
    </row>
    <row r="4713" spans="1:1">
      <c r="A4713" t="s">
        <v>17520</v>
      </c>
    </row>
    <row r="4714" spans="1:1">
      <c r="A4714" t="s">
        <v>17521</v>
      </c>
    </row>
    <row r="4715" spans="1:1">
      <c r="A4715" t="s">
        <v>17522</v>
      </c>
    </row>
    <row r="4716" spans="1:1">
      <c r="A4716" t="s">
        <v>17523</v>
      </c>
    </row>
    <row r="4717" spans="1:1">
      <c r="A4717" t="s">
        <v>17524</v>
      </c>
    </row>
    <row r="4718" spans="1:1">
      <c r="A4718" t="s">
        <v>17525</v>
      </c>
    </row>
    <row r="4719" spans="1:1">
      <c r="A4719" t="s">
        <v>17526</v>
      </c>
    </row>
    <row r="4720" spans="1:1">
      <c r="A4720" t="s">
        <v>17527</v>
      </c>
    </row>
    <row r="4721" spans="1:1">
      <c r="A4721" t="s">
        <v>17528</v>
      </c>
    </row>
    <row r="4722" spans="1:1">
      <c r="A4722" t="s">
        <v>17529</v>
      </c>
    </row>
    <row r="4723" spans="1:1">
      <c r="A4723" t="s">
        <v>17530</v>
      </c>
    </row>
    <row r="4724" spans="1:1">
      <c r="A4724" t="s">
        <v>17531</v>
      </c>
    </row>
    <row r="4725" spans="1:1">
      <c r="A4725" t="s">
        <v>17532</v>
      </c>
    </row>
    <row r="4726" spans="1:1">
      <c r="A4726" t="s">
        <v>17533</v>
      </c>
    </row>
    <row r="4727" spans="1:1">
      <c r="A4727" t="s">
        <v>17534</v>
      </c>
    </row>
    <row r="4728" spans="1:1">
      <c r="A4728" t="s">
        <v>17535</v>
      </c>
    </row>
    <row r="4729" spans="1:1">
      <c r="A4729" t="s">
        <v>17536</v>
      </c>
    </row>
    <row r="4730" spans="1:1">
      <c r="A4730" t="s">
        <v>17537</v>
      </c>
    </row>
    <row r="4731" spans="1:1">
      <c r="A4731" t="s">
        <v>17538</v>
      </c>
    </row>
    <row r="4732" spans="1:1">
      <c r="A4732" t="s">
        <v>17539</v>
      </c>
    </row>
    <row r="4733" spans="1:1">
      <c r="A4733" t="s">
        <v>17540</v>
      </c>
    </row>
    <row r="4734" spans="1:1">
      <c r="A4734" t="s">
        <v>17541</v>
      </c>
    </row>
    <row r="4735" spans="1:1">
      <c r="A4735" t="s">
        <v>17542</v>
      </c>
    </row>
    <row r="4736" spans="1:1">
      <c r="A4736" t="s">
        <v>17543</v>
      </c>
    </row>
    <row r="4737" spans="1:1">
      <c r="A4737" t="s">
        <v>17544</v>
      </c>
    </row>
    <row r="4738" spans="1:1">
      <c r="A4738" t="s">
        <v>17545</v>
      </c>
    </row>
    <row r="4739" spans="1:1">
      <c r="A4739" t="s">
        <v>17546</v>
      </c>
    </row>
    <row r="4740" spans="1:1">
      <c r="A4740" t="s">
        <v>17547</v>
      </c>
    </row>
    <row r="4741" spans="1:1">
      <c r="A4741" t="s">
        <v>17548</v>
      </c>
    </row>
    <row r="4742" spans="1:1">
      <c r="A4742" t="s">
        <v>17549</v>
      </c>
    </row>
    <row r="4743" spans="1:1">
      <c r="A4743" t="s">
        <v>17550</v>
      </c>
    </row>
    <row r="4744" spans="1:1">
      <c r="A4744" t="s">
        <v>17551</v>
      </c>
    </row>
    <row r="4745" spans="1:1">
      <c r="A4745" t="s">
        <v>17552</v>
      </c>
    </row>
    <row r="4746" spans="1:1">
      <c r="A4746" t="s">
        <v>17553</v>
      </c>
    </row>
    <row r="4747" spans="1:1">
      <c r="A4747" t="s">
        <v>17554</v>
      </c>
    </row>
    <row r="4748" spans="1:1">
      <c r="A4748" t="s">
        <v>17555</v>
      </c>
    </row>
    <row r="4749" spans="1:1">
      <c r="A4749" t="s">
        <v>17556</v>
      </c>
    </row>
    <row r="4750" spans="1:1">
      <c r="A4750" t="s">
        <v>17557</v>
      </c>
    </row>
    <row r="4751" spans="1:1">
      <c r="A4751" t="s">
        <v>17558</v>
      </c>
    </row>
    <row r="4752" spans="1:1">
      <c r="A4752" t="s">
        <v>17559</v>
      </c>
    </row>
    <row r="4753" spans="1:1">
      <c r="A4753" t="s">
        <v>17560</v>
      </c>
    </row>
    <row r="4754" spans="1:1">
      <c r="A4754" t="s">
        <v>17561</v>
      </c>
    </row>
    <row r="4755" spans="1:1">
      <c r="A4755" t="s">
        <v>17562</v>
      </c>
    </row>
    <row r="4756" spans="1:1">
      <c r="A4756" t="s">
        <v>17563</v>
      </c>
    </row>
    <row r="4757" spans="1:1">
      <c r="A4757" t="s">
        <v>17564</v>
      </c>
    </row>
    <row r="4758" spans="1:1">
      <c r="A4758" t="s">
        <v>17565</v>
      </c>
    </row>
    <row r="4759" spans="1:1">
      <c r="A4759" t="s">
        <v>17566</v>
      </c>
    </row>
    <row r="4760" spans="1:1">
      <c r="A4760" t="s">
        <v>17567</v>
      </c>
    </row>
    <row r="4761" spans="1:1">
      <c r="A4761" t="s">
        <v>17568</v>
      </c>
    </row>
    <row r="4762" spans="1:1">
      <c r="A4762" t="s">
        <v>17569</v>
      </c>
    </row>
    <row r="4763" spans="1:1">
      <c r="A4763" t="s">
        <v>17570</v>
      </c>
    </row>
    <row r="4764" spans="1:1">
      <c r="A4764" t="s">
        <v>17571</v>
      </c>
    </row>
    <row r="4765" spans="1:1">
      <c r="A4765" t="s">
        <v>17572</v>
      </c>
    </row>
    <row r="4766" spans="1:1">
      <c r="A4766" t="s">
        <v>17573</v>
      </c>
    </row>
    <row r="4767" spans="1:1">
      <c r="A4767" t="s">
        <v>17574</v>
      </c>
    </row>
    <row r="4768" spans="1:1">
      <c r="A4768" t="s">
        <v>17575</v>
      </c>
    </row>
    <row r="4769" spans="1:1">
      <c r="A4769" t="s">
        <v>17576</v>
      </c>
    </row>
    <row r="4770" spans="1:1">
      <c r="A4770" t="s">
        <v>17577</v>
      </c>
    </row>
    <row r="4771" spans="1:1">
      <c r="A4771" t="s">
        <v>17578</v>
      </c>
    </row>
    <row r="4772" spans="1:1">
      <c r="A4772" t="s">
        <v>17579</v>
      </c>
    </row>
    <row r="4773" spans="1:1">
      <c r="A4773" t="s">
        <v>17580</v>
      </c>
    </row>
    <row r="4774" spans="1:1">
      <c r="A4774" t="s">
        <v>17581</v>
      </c>
    </row>
    <row r="4775" spans="1:1">
      <c r="A4775" t="s">
        <v>17582</v>
      </c>
    </row>
    <row r="4776" spans="1:1">
      <c r="A4776" t="s">
        <v>17583</v>
      </c>
    </row>
    <row r="4777" spans="1:1">
      <c r="A4777" t="s">
        <v>17584</v>
      </c>
    </row>
    <row r="4778" spans="1:1">
      <c r="A4778" t="s">
        <v>17585</v>
      </c>
    </row>
    <row r="4779" spans="1:1">
      <c r="A4779" t="s">
        <v>17586</v>
      </c>
    </row>
    <row r="4780" spans="1:1">
      <c r="A4780" t="s">
        <v>17587</v>
      </c>
    </row>
    <row r="4781" spans="1:1">
      <c r="A4781" t="s">
        <v>17588</v>
      </c>
    </row>
    <row r="4782" spans="1:1">
      <c r="A4782" t="s">
        <v>17589</v>
      </c>
    </row>
    <row r="4783" spans="1:1">
      <c r="A4783" t="s">
        <v>17590</v>
      </c>
    </row>
    <row r="4784" spans="1:1">
      <c r="A4784" t="s">
        <v>17591</v>
      </c>
    </row>
    <row r="4785" spans="1:1">
      <c r="A4785" t="s">
        <v>17592</v>
      </c>
    </row>
    <row r="4786" spans="1:1">
      <c r="A4786" t="s">
        <v>17593</v>
      </c>
    </row>
    <row r="4787" spans="1:1">
      <c r="A4787" t="s">
        <v>17594</v>
      </c>
    </row>
    <row r="4788" spans="1:1">
      <c r="A4788" t="s">
        <v>17595</v>
      </c>
    </row>
    <row r="4789" spans="1:1">
      <c r="A4789" t="s">
        <v>17596</v>
      </c>
    </row>
    <row r="4790" spans="1:1">
      <c r="A4790" t="s">
        <v>17597</v>
      </c>
    </row>
    <row r="4791" spans="1:1">
      <c r="A4791" t="s">
        <v>17598</v>
      </c>
    </row>
    <row r="4792" spans="1:1">
      <c r="A4792" t="s">
        <v>17599</v>
      </c>
    </row>
    <row r="4793" spans="1:1">
      <c r="A4793" t="s">
        <v>17600</v>
      </c>
    </row>
    <row r="4794" spans="1:1">
      <c r="A4794" t="s">
        <v>17601</v>
      </c>
    </row>
    <row r="4795" spans="1:1">
      <c r="A4795" t="s">
        <v>17602</v>
      </c>
    </row>
    <row r="4796" spans="1:1">
      <c r="A4796" t="s">
        <v>17603</v>
      </c>
    </row>
    <row r="4797" spans="1:1">
      <c r="A4797" t="s">
        <v>17604</v>
      </c>
    </row>
    <row r="4798" spans="1:1">
      <c r="A4798" t="s">
        <v>17605</v>
      </c>
    </row>
    <row r="4799" spans="1:1">
      <c r="A4799" t="s">
        <v>17606</v>
      </c>
    </row>
    <row r="4800" spans="1:1">
      <c r="A4800" t="s">
        <v>17607</v>
      </c>
    </row>
    <row r="4801" spans="1:1">
      <c r="A4801" t="s">
        <v>17608</v>
      </c>
    </row>
    <row r="4802" spans="1:1">
      <c r="A4802" t="s">
        <v>17609</v>
      </c>
    </row>
    <row r="4803" spans="1:1">
      <c r="A4803" t="s">
        <v>17610</v>
      </c>
    </row>
    <row r="4804" spans="1:1">
      <c r="A4804" t="s">
        <v>17611</v>
      </c>
    </row>
    <row r="4805" spans="1:1">
      <c r="A4805" t="s">
        <v>17612</v>
      </c>
    </row>
    <row r="4806" spans="1:1">
      <c r="A4806" t="s">
        <v>17613</v>
      </c>
    </row>
    <row r="4807" spans="1:1">
      <c r="A4807" t="s">
        <v>17614</v>
      </c>
    </row>
    <row r="4808" spans="1:1">
      <c r="A4808" t="s">
        <v>17615</v>
      </c>
    </row>
    <row r="4809" spans="1:1">
      <c r="A4809" t="s">
        <v>17616</v>
      </c>
    </row>
    <row r="4810" spans="1:1">
      <c r="A4810" t="s">
        <v>17617</v>
      </c>
    </row>
    <row r="4811" spans="1:1">
      <c r="A4811" t="s">
        <v>17618</v>
      </c>
    </row>
    <row r="4812" spans="1:1">
      <c r="A4812" t="s">
        <v>17619</v>
      </c>
    </row>
    <row r="4813" spans="1:1">
      <c r="A4813" t="s">
        <v>17620</v>
      </c>
    </row>
    <row r="4814" spans="1:1">
      <c r="A4814" t="s">
        <v>17621</v>
      </c>
    </row>
    <row r="4815" spans="1:1">
      <c r="A4815" t="s">
        <v>17622</v>
      </c>
    </row>
    <row r="4816" spans="1:1">
      <c r="A4816" t="s">
        <v>17623</v>
      </c>
    </row>
    <row r="4817" spans="1:1">
      <c r="A4817" t="s">
        <v>17624</v>
      </c>
    </row>
    <row r="4818" spans="1:1">
      <c r="A4818" t="s">
        <v>17625</v>
      </c>
    </row>
    <row r="4819" spans="1:1">
      <c r="A4819" t="s">
        <v>17626</v>
      </c>
    </row>
    <row r="4820" spans="1:1">
      <c r="A4820" t="s">
        <v>17627</v>
      </c>
    </row>
    <row r="4821" spans="1:1">
      <c r="A4821" t="s">
        <v>17628</v>
      </c>
    </row>
    <row r="4822" spans="1:1">
      <c r="A4822" t="s">
        <v>17629</v>
      </c>
    </row>
    <row r="4823" spans="1:1">
      <c r="A4823" t="s">
        <v>17630</v>
      </c>
    </row>
    <row r="4824" spans="1:1">
      <c r="A4824" t="s">
        <v>17631</v>
      </c>
    </row>
    <row r="4825" spans="1:1">
      <c r="A4825" t="s">
        <v>17632</v>
      </c>
    </row>
    <row r="4826" spans="1:1">
      <c r="A4826" t="s">
        <v>17633</v>
      </c>
    </row>
    <row r="4827" spans="1:1">
      <c r="A4827" t="s">
        <v>17634</v>
      </c>
    </row>
    <row r="4828" spans="1:1">
      <c r="A4828" t="s">
        <v>17635</v>
      </c>
    </row>
    <row r="4829" spans="1:1">
      <c r="A4829" t="s">
        <v>17636</v>
      </c>
    </row>
    <row r="4830" spans="1:1">
      <c r="A4830" t="s">
        <v>17637</v>
      </c>
    </row>
    <row r="4831" spans="1:1">
      <c r="A4831" t="s">
        <v>17638</v>
      </c>
    </row>
    <row r="4832" spans="1:1">
      <c r="A4832" t="s">
        <v>17639</v>
      </c>
    </row>
    <row r="4833" spans="1:1">
      <c r="A4833" t="s">
        <v>17640</v>
      </c>
    </row>
    <row r="4834" spans="1:1">
      <c r="A4834" t="s">
        <v>17641</v>
      </c>
    </row>
    <row r="4835" spans="1:1">
      <c r="A4835" t="s">
        <v>17642</v>
      </c>
    </row>
    <row r="4836" spans="1:1">
      <c r="A4836" t="s">
        <v>17643</v>
      </c>
    </row>
    <row r="4837" spans="1:1">
      <c r="A4837" t="s">
        <v>17644</v>
      </c>
    </row>
    <row r="4838" spans="1:1">
      <c r="A4838" t="s">
        <v>17645</v>
      </c>
    </row>
    <row r="4839" spans="1:1">
      <c r="A4839" t="s">
        <v>17646</v>
      </c>
    </row>
    <row r="4840" spans="1:1">
      <c r="A4840" t="s">
        <v>17647</v>
      </c>
    </row>
    <row r="4841" spans="1:1">
      <c r="A4841" t="s">
        <v>17648</v>
      </c>
    </row>
    <row r="4842" spans="1:1">
      <c r="A4842" t="s">
        <v>17649</v>
      </c>
    </row>
    <row r="4843" spans="1:1">
      <c r="A4843" t="s">
        <v>17650</v>
      </c>
    </row>
    <row r="4844" spans="1:1">
      <c r="A4844" t="s">
        <v>17651</v>
      </c>
    </row>
    <row r="4845" spans="1:1">
      <c r="A4845" t="s">
        <v>17652</v>
      </c>
    </row>
    <row r="4846" spans="1:1">
      <c r="A4846" t="s">
        <v>17653</v>
      </c>
    </row>
    <row r="4847" spans="1:1">
      <c r="A4847" t="s">
        <v>17654</v>
      </c>
    </row>
    <row r="4848" spans="1:1">
      <c r="A4848" t="s">
        <v>17655</v>
      </c>
    </row>
    <row r="4849" spans="1:1">
      <c r="A4849" t="s">
        <v>17656</v>
      </c>
    </row>
    <row r="4850" spans="1:1">
      <c r="A4850" t="s">
        <v>17657</v>
      </c>
    </row>
    <row r="4851" spans="1:1">
      <c r="A4851" t="s">
        <v>17658</v>
      </c>
    </row>
    <row r="4852" spans="1:1">
      <c r="A4852" t="s">
        <v>17659</v>
      </c>
    </row>
    <row r="4853" spans="1:1">
      <c r="A4853" t="s">
        <v>17660</v>
      </c>
    </row>
    <row r="4854" spans="1:1">
      <c r="A4854" t="s">
        <v>17661</v>
      </c>
    </row>
    <row r="4855" spans="1:1">
      <c r="A4855" t="s">
        <v>17662</v>
      </c>
    </row>
    <row r="4856" spans="1:1">
      <c r="A4856" t="s">
        <v>17663</v>
      </c>
    </row>
    <row r="4857" spans="1:1">
      <c r="A4857" t="s">
        <v>17664</v>
      </c>
    </row>
    <row r="4858" spans="1:1">
      <c r="A4858" t="s">
        <v>17665</v>
      </c>
    </row>
    <row r="4859" spans="1:1">
      <c r="A4859" t="s">
        <v>17666</v>
      </c>
    </row>
    <row r="4860" spans="1:1">
      <c r="A4860" t="s">
        <v>17667</v>
      </c>
    </row>
    <row r="4861" spans="1:1">
      <c r="A4861" t="s">
        <v>17668</v>
      </c>
    </row>
    <row r="4862" spans="1:1">
      <c r="A4862" t="s">
        <v>17669</v>
      </c>
    </row>
    <row r="4863" spans="1:1">
      <c r="A4863" t="s">
        <v>17670</v>
      </c>
    </row>
    <row r="4864" spans="1:1">
      <c r="A4864" t="s">
        <v>17671</v>
      </c>
    </row>
    <row r="4865" spans="1:1">
      <c r="A4865" t="s">
        <v>17672</v>
      </c>
    </row>
    <row r="4866" spans="1:1">
      <c r="A4866" t="s">
        <v>17673</v>
      </c>
    </row>
    <row r="4867" spans="1:1">
      <c r="A4867" t="s">
        <v>17674</v>
      </c>
    </row>
    <row r="4868" spans="1:1">
      <c r="A4868" t="s">
        <v>17675</v>
      </c>
    </row>
    <row r="4869" spans="1:1">
      <c r="A4869" t="s">
        <v>17676</v>
      </c>
    </row>
    <row r="4870" spans="1:1">
      <c r="A4870" t="s">
        <v>17677</v>
      </c>
    </row>
    <row r="4871" spans="1:1">
      <c r="A4871" t="s">
        <v>17678</v>
      </c>
    </row>
    <row r="4872" spans="1:1">
      <c r="A4872" t="s">
        <v>17679</v>
      </c>
    </row>
    <row r="4873" spans="1:1">
      <c r="A4873" t="s">
        <v>17680</v>
      </c>
    </row>
    <row r="4874" spans="1:1">
      <c r="A4874" t="s">
        <v>17681</v>
      </c>
    </row>
    <row r="4875" spans="1:1">
      <c r="A4875" t="s">
        <v>17682</v>
      </c>
    </row>
    <row r="4876" spans="1:1">
      <c r="A4876" t="s">
        <v>17683</v>
      </c>
    </row>
    <row r="4877" spans="1:1">
      <c r="A4877" t="s">
        <v>17684</v>
      </c>
    </row>
    <row r="4878" spans="1:1">
      <c r="A4878" t="s">
        <v>17685</v>
      </c>
    </row>
    <row r="4879" spans="1:1">
      <c r="A4879" t="s">
        <v>17686</v>
      </c>
    </row>
    <row r="4880" spans="1:1">
      <c r="A4880" t="s">
        <v>17687</v>
      </c>
    </row>
    <row r="4881" spans="1:1">
      <c r="A4881" t="s">
        <v>17688</v>
      </c>
    </row>
    <row r="4882" spans="1:1">
      <c r="A4882" t="s">
        <v>17689</v>
      </c>
    </row>
    <row r="4883" spans="1:1">
      <c r="A4883" t="s">
        <v>17690</v>
      </c>
    </row>
    <row r="4884" spans="1:1">
      <c r="A4884" t="s">
        <v>17691</v>
      </c>
    </row>
    <row r="4885" spans="1:1">
      <c r="A4885" t="s">
        <v>17692</v>
      </c>
    </row>
    <row r="4886" spans="1:1">
      <c r="A4886" t="s">
        <v>17693</v>
      </c>
    </row>
    <row r="4887" spans="1:1">
      <c r="A4887" t="s">
        <v>17694</v>
      </c>
    </row>
    <row r="4888" spans="1:1">
      <c r="A4888" t="s">
        <v>17695</v>
      </c>
    </row>
    <row r="4889" spans="1:1">
      <c r="A4889" t="s">
        <v>17696</v>
      </c>
    </row>
    <row r="4890" spans="1:1">
      <c r="A4890" t="s">
        <v>17697</v>
      </c>
    </row>
    <row r="4891" spans="1:1">
      <c r="A4891" t="s">
        <v>17698</v>
      </c>
    </row>
    <row r="4892" spans="1:1">
      <c r="A4892" t="s">
        <v>17699</v>
      </c>
    </row>
    <row r="4893" spans="1:1">
      <c r="A4893" t="s">
        <v>17700</v>
      </c>
    </row>
    <row r="4894" spans="1:1">
      <c r="A4894" t="s">
        <v>17701</v>
      </c>
    </row>
    <row r="4895" spans="1:1">
      <c r="A4895" t="s">
        <v>17702</v>
      </c>
    </row>
    <row r="4896" spans="1:1">
      <c r="A4896" t="s">
        <v>17703</v>
      </c>
    </row>
    <row r="4897" spans="1:1">
      <c r="A4897" t="s">
        <v>17704</v>
      </c>
    </row>
    <row r="4898" spans="1:1">
      <c r="A4898" t="s">
        <v>17705</v>
      </c>
    </row>
    <row r="4899" spans="1:1">
      <c r="A4899" t="s">
        <v>17706</v>
      </c>
    </row>
    <row r="4900" spans="1:1">
      <c r="A4900" t="s">
        <v>17707</v>
      </c>
    </row>
    <row r="4901" spans="1:1">
      <c r="A4901" t="s">
        <v>17708</v>
      </c>
    </row>
    <row r="4902" spans="1:1">
      <c r="A4902" t="s">
        <v>17709</v>
      </c>
    </row>
    <row r="4903" spans="1:1">
      <c r="A4903" t="s">
        <v>17710</v>
      </c>
    </row>
    <row r="4904" spans="1:1">
      <c r="A4904" t="s">
        <v>17711</v>
      </c>
    </row>
    <row r="4905" spans="1:1">
      <c r="A4905" t="s">
        <v>17712</v>
      </c>
    </row>
    <row r="4906" spans="1:1">
      <c r="A4906" t="s">
        <v>17713</v>
      </c>
    </row>
    <row r="4907" spans="1:1">
      <c r="A4907" t="s">
        <v>17714</v>
      </c>
    </row>
    <row r="4908" spans="1:1">
      <c r="A4908" t="s">
        <v>17715</v>
      </c>
    </row>
    <row r="4909" spans="1:1">
      <c r="A4909" t="s">
        <v>17716</v>
      </c>
    </row>
    <row r="4910" spans="1:1">
      <c r="A4910" t="s">
        <v>17717</v>
      </c>
    </row>
    <row r="4911" spans="1:1">
      <c r="A4911" t="s">
        <v>17718</v>
      </c>
    </row>
    <row r="4912" spans="1:1">
      <c r="A4912" t="s">
        <v>17719</v>
      </c>
    </row>
    <row r="4913" spans="1:1">
      <c r="A4913" t="s">
        <v>17720</v>
      </c>
    </row>
    <row r="4914" spans="1:1">
      <c r="A4914" t="s">
        <v>17721</v>
      </c>
    </row>
    <row r="4915" spans="1:1">
      <c r="A4915" t="s">
        <v>17722</v>
      </c>
    </row>
    <row r="4916" spans="1:1">
      <c r="A4916" t="s">
        <v>17723</v>
      </c>
    </row>
    <row r="4917" spans="1:1">
      <c r="A4917" t="s">
        <v>17724</v>
      </c>
    </row>
    <row r="4918" spans="1:1">
      <c r="A4918" t="s">
        <v>17725</v>
      </c>
    </row>
    <row r="4919" spans="1:1">
      <c r="A4919" t="s">
        <v>17726</v>
      </c>
    </row>
    <row r="4920" spans="1:1">
      <c r="A4920" t="s">
        <v>17727</v>
      </c>
    </row>
    <row r="4921" spans="1:1">
      <c r="A4921" t="s">
        <v>17728</v>
      </c>
    </row>
    <row r="4922" spans="1:1">
      <c r="A4922" t="s">
        <v>17729</v>
      </c>
    </row>
    <row r="4923" spans="1:1">
      <c r="A4923" t="s">
        <v>17730</v>
      </c>
    </row>
    <row r="4924" spans="1:1">
      <c r="A4924" t="s">
        <v>17731</v>
      </c>
    </row>
    <row r="4925" spans="1:1">
      <c r="A4925" t="s">
        <v>17732</v>
      </c>
    </row>
    <row r="4926" spans="1:1">
      <c r="A4926" t="s">
        <v>17733</v>
      </c>
    </row>
    <row r="4927" spans="1:1">
      <c r="A4927" t="s">
        <v>17734</v>
      </c>
    </row>
    <row r="4928" spans="1:1">
      <c r="A4928" t="s">
        <v>17735</v>
      </c>
    </row>
    <row r="4929" spans="1:1">
      <c r="A4929" t="s">
        <v>17736</v>
      </c>
    </row>
    <row r="4930" spans="1:1">
      <c r="A4930" t="s">
        <v>17737</v>
      </c>
    </row>
    <row r="4931" spans="1:1">
      <c r="A4931" t="s">
        <v>17738</v>
      </c>
    </row>
    <row r="4932" spans="1:1">
      <c r="A4932" t="s">
        <v>17739</v>
      </c>
    </row>
    <row r="4933" spans="1:1">
      <c r="A4933" t="s">
        <v>17740</v>
      </c>
    </row>
    <row r="4934" spans="1:1">
      <c r="A4934" t="s">
        <v>17741</v>
      </c>
    </row>
    <row r="4935" spans="1:1">
      <c r="A4935" t="s">
        <v>17742</v>
      </c>
    </row>
    <row r="4936" spans="1:1">
      <c r="A4936" t="s">
        <v>17743</v>
      </c>
    </row>
    <row r="4937" spans="1:1">
      <c r="A4937" t="s">
        <v>17744</v>
      </c>
    </row>
    <row r="4938" spans="1:1">
      <c r="A4938" t="s">
        <v>17745</v>
      </c>
    </row>
    <row r="4939" spans="1:1">
      <c r="A4939" t="s">
        <v>17746</v>
      </c>
    </row>
    <row r="4940" spans="1:1">
      <c r="A4940" t="s">
        <v>17747</v>
      </c>
    </row>
    <row r="4941" spans="1:1">
      <c r="A4941" t="s">
        <v>17748</v>
      </c>
    </row>
    <row r="4942" spans="1:1">
      <c r="A4942" t="s">
        <v>17749</v>
      </c>
    </row>
    <row r="4943" spans="1:1">
      <c r="A4943" t="s">
        <v>17750</v>
      </c>
    </row>
    <row r="4944" spans="1:1">
      <c r="A4944" t="s">
        <v>17751</v>
      </c>
    </row>
    <row r="4945" spans="1:1">
      <c r="A4945" t="s">
        <v>17752</v>
      </c>
    </row>
    <row r="4946" spans="1:1">
      <c r="A4946" t="s">
        <v>17753</v>
      </c>
    </row>
    <row r="4947" spans="1:1">
      <c r="A4947" t="s">
        <v>17754</v>
      </c>
    </row>
    <row r="4948" spans="1:1">
      <c r="A4948" t="s">
        <v>17755</v>
      </c>
    </row>
    <row r="4949" spans="1:1">
      <c r="A4949" t="s">
        <v>17756</v>
      </c>
    </row>
    <row r="4950" spans="1:1">
      <c r="A4950" t="s">
        <v>17757</v>
      </c>
    </row>
    <row r="4951" spans="1:1">
      <c r="A4951" t="s">
        <v>17758</v>
      </c>
    </row>
    <row r="4952" spans="1:1">
      <c r="A4952" t="s">
        <v>17759</v>
      </c>
    </row>
    <row r="4953" spans="1:1">
      <c r="A4953" t="s">
        <v>17760</v>
      </c>
    </row>
    <row r="4954" spans="1:1">
      <c r="A4954" t="s">
        <v>17761</v>
      </c>
    </row>
    <row r="4955" spans="1:1">
      <c r="A4955" t="s">
        <v>17762</v>
      </c>
    </row>
    <row r="4956" spans="1:1">
      <c r="A4956" t="s">
        <v>17763</v>
      </c>
    </row>
    <row r="4957" spans="1:1">
      <c r="A4957" t="s">
        <v>17764</v>
      </c>
    </row>
    <row r="4958" spans="1:1">
      <c r="A4958" t="s">
        <v>17765</v>
      </c>
    </row>
    <row r="4959" spans="1:1">
      <c r="A4959" t="s">
        <v>17766</v>
      </c>
    </row>
    <row r="4960" spans="1:1">
      <c r="A4960" t="s">
        <v>17767</v>
      </c>
    </row>
    <row r="4961" spans="1:1">
      <c r="A4961" t="s">
        <v>17768</v>
      </c>
    </row>
    <row r="4962" spans="1:1">
      <c r="A4962" t="s">
        <v>17769</v>
      </c>
    </row>
    <row r="4963" spans="1:1">
      <c r="A4963" t="s">
        <v>17770</v>
      </c>
    </row>
    <row r="4964" spans="1:1">
      <c r="A4964" t="s">
        <v>17771</v>
      </c>
    </row>
    <row r="4965" spans="1:1">
      <c r="A4965" t="s">
        <v>17772</v>
      </c>
    </row>
    <row r="4966" spans="1:1">
      <c r="A4966" t="s">
        <v>17773</v>
      </c>
    </row>
    <row r="4967" spans="1:1">
      <c r="A4967" t="s">
        <v>17774</v>
      </c>
    </row>
    <row r="4968" spans="1:1">
      <c r="A4968" t="s">
        <v>17775</v>
      </c>
    </row>
    <row r="4969" spans="1:1">
      <c r="A4969" t="s">
        <v>17776</v>
      </c>
    </row>
    <row r="4970" spans="1:1">
      <c r="A4970" t="s">
        <v>17777</v>
      </c>
    </row>
    <row r="4971" spans="1:1">
      <c r="A4971" t="s">
        <v>17778</v>
      </c>
    </row>
    <row r="4972" spans="1:1">
      <c r="A4972" t="s">
        <v>17779</v>
      </c>
    </row>
    <row r="4973" spans="1:1">
      <c r="A4973" t="s">
        <v>17780</v>
      </c>
    </row>
    <row r="4974" spans="1:1">
      <c r="A4974" t="s">
        <v>17781</v>
      </c>
    </row>
    <row r="4975" spans="1:1">
      <c r="A4975" t="s">
        <v>17782</v>
      </c>
    </row>
    <row r="4976" spans="1:1">
      <c r="A4976" t="s">
        <v>17783</v>
      </c>
    </row>
    <row r="4977" spans="1:1">
      <c r="A4977" t="s">
        <v>17784</v>
      </c>
    </row>
    <row r="4978" spans="1:1">
      <c r="A4978" t="s">
        <v>17785</v>
      </c>
    </row>
    <row r="4979" spans="1:1">
      <c r="A4979" t="s">
        <v>17786</v>
      </c>
    </row>
    <row r="4980" spans="1:1">
      <c r="A4980" t="s">
        <v>17787</v>
      </c>
    </row>
    <row r="4981" spans="1:1">
      <c r="A4981" t="s">
        <v>17788</v>
      </c>
    </row>
    <row r="4982" spans="1:1">
      <c r="A4982" t="s">
        <v>17789</v>
      </c>
    </row>
    <row r="4983" spans="1:1">
      <c r="A4983" t="s">
        <v>17790</v>
      </c>
    </row>
    <row r="4984" spans="1:1">
      <c r="A4984" t="s">
        <v>17791</v>
      </c>
    </row>
    <row r="4985" spans="1:1">
      <c r="A4985" t="s">
        <v>17792</v>
      </c>
    </row>
    <row r="4986" spans="1:1">
      <c r="A4986" t="s">
        <v>17793</v>
      </c>
    </row>
    <row r="4987" spans="1:1">
      <c r="A4987" t="s">
        <v>17794</v>
      </c>
    </row>
    <row r="4988" spans="1:1">
      <c r="A4988" t="s">
        <v>17795</v>
      </c>
    </row>
    <row r="4989" spans="1:1">
      <c r="A4989" t="s">
        <v>17796</v>
      </c>
    </row>
    <row r="4990" spans="1:1">
      <c r="A4990" t="s">
        <v>17797</v>
      </c>
    </row>
    <row r="4991" spans="1:1">
      <c r="A4991" t="s">
        <v>17798</v>
      </c>
    </row>
    <row r="4992" spans="1:1">
      <c r="A4992" t="s">
        <v>17799</v>
      </c>
    </row>
    <row r="4993" spans="1:1">
      <c r="A4993" t="s">
        <v>17800</v>
      </c>
    </row>
    <row r="4994" spans="1:1">
      <c r="A4994" t="s">
        <v>17801</v>
      </c>
    </row>
    <row r="4995" spans="1:1">
      <c r="A4995" t="s">
        <v>17802</v>
      </c>
    </row>
    <row r="4996" spans="1:1">
      <c r="A4996" t="s">
        <v>17803</v>
      </c>
    </row>
    <row r="4997" spans="1:1">
      <c r="A4997" t="s">
        <v>17804</v>
      </c>
    </row>
    <row r="4998" spans="1:1">
      <c r="A4998" t="s">
        <v>17805</v>
      </c>
    </row>
    <row r="4999" spans="1:1">
      <c r="A4999" t="s">
        <v>17806</v>
      </c>
    </row>
    <row r="5000" spans="1:1">
      <c r="A5000" t="s">
        <v>17807</v>
      </c>
    </row>
    <row r="5001" spans="1:1">
      <c r="A5001" t="s">
        <v>17808</v>
      </c>
    </row>
    <row r="5002" spans="1:1">
      <c r="A5002" t="s">
        <v>17809</v>
      </c>
    </row>
    <row r="5003" spans="1:1">
      <c r="A5003" t="s">
        <v>17810</v>
      </c>
    </row>
    <row r="5004" spans="1:1">
      <c r="A5004" t="s">
        <v>17811</v>
      </c>
    </row>
    <row r="5005" spans="1:1">
      <c r="A5005" t="s">
        <v>17812</v>
      </c>
    </row>
    <row r="5006" spans="1:1">
      <c r="A5006" t="s">
        <v>17813</v>
      </c>
    </row>
    <row r="5007" spans="1:1">
      <c r="A5007" t="s">
        <v>17814</v>
      </c>
    </row>
    <row r="5008" spans="1:1">
      <c r="A5008" t="s">
        <v>17815</v>
      </c>
    </row>
    <row r="5009" spans="1:1">
      <c r="A5009" t="s">
        <v>17816</v>
      </c>
    </row>
    <row r="5010" spans="1:1">
      <c r="A5010" t="s">
        <v>17817</v>
      </c>
    </row>
    <row r="5011" spans="1:1">
      <c r="A5011" t="s">
        <v>17818</v>
      </c>
    </row>
    <row r="5012" spans="1:1">
      <c r="A5012" t="s">
        <v>17819</v>
      </c>
    </row>
    <row r="5013" spans="1:1">
      <c r="A5013" t="s">
        <v>17820</v>
      </c>
    </row>
    <row r="5014" spans="1:1">
      <c r="A5014" t="s">
        <v>17821</v>
      </c>
    </row>
    <row r="5015" spans="1:1">
      <c r="A5015" t="s">
        <v>17822</v>
      </c>
    </row>
    <row r="5016" spans="1:1">
      <c r="A5016" t="s">
        <v>17823</v>
      </c>
    </row>
    <row r="5017" spans="1:1">
      <c r="A5017" t="s">
        <v>17824</v>
      </c>
    </row>
    <row r="5018" spans="1:1">
      <c r="A5018" t="s">
        <v>17825</v>
      </c>
    </row>
    <row r="5019" spans="1:1">
      <c r="A5019" t="s">
        <v>17826</v>
      </c>
    </row>
    <row r="5020" spans="1:1">
      <c r="A5020" t="s">
        <v>17827</v>
      </c>
    </row>
    <row r="5021" spans="1:1">
      <c r="A5021" t="s">
        <v>17828</v>
      </c>
    </row>
    <row r="5022" spans="1:1">
      <c r="A5022" t="s">
        <v>17829</v>
      </c>
    </row>
    <row r="5023" spans="1:1">
      <c r="A5023" t="s">
        <v>17830</v>
      </c>
    </row>
    <row r="5024" spans="1:1">
      <c r="A5024" t="s">
        <v>17831</v>
      </c>
    </row>
    <row r="5025" spans="1:1">
      <c r="A5025" t="s">
        <v>17832</v>
      </c>
    </row>
    <row r="5026" spans="1:1">
      <c r="A5026" t="s">
        <v>17833</v>
      </c>
    </row>
    <row r="5027" spans="1:1">
      <c r="A5027" t="s">
        <v>17834</v>
      </c>
    </row>
    <row r="5028" spans="1:1">
      <c r="A5028" t="s">
        <v>17835</v>
      </c>
    </row>
    <row r="5029" spans="1:1">
      <c r="A5029" t="s">
        <v>17836</v>
      </c>
    </row>
    <row r="5030" spans="1:1">
      <c r="A5030" t="s">
        <v>17837</v>
      </c>
    </row>
    <row r="5031" spans="1:1">
      <c r="A5031" t="s">
        <v>17838</v>
      </c>
    </row>
    <row r="5032" spans="1:1">
      <c r="A5032" t="s">
        <v>17839</v>
      </c>
    </row>
    <row r="5033" spans="1:1">
      <c r="A5033" t="s">
        <v>17840</v>
      </c>
    </row>
    <row r="5034" spans="1:1">
      <c r="A5034" t="s">
        <v>17841</v>
      </c>
    </row>
    <row r="5035" spans="1:1">
      <c r="A5035" t="s">
        <v>17842</v>
      </c>
    </row>
    <row r="5036" spans="1:1">
      <c r="A5036" t="s">
        <v>17843</v>
      </c>
    </row>
    <row r="5037" spans="1:1">
      <c r="A5037" t="s">
        <v>17844</v>
      </c>
    </row>
    <row r="5038" spans="1:1">
      <c r="A5038" t="s">
        <v>17845</v>
      </c>
    </row>
    <row r="5039" spans="1:1">
      <c r="A5039" t="s">
        <v>17846</v>
      </c>
    </row>
    <row r="5040" spans="1:1">
      <c r="A5040" t="s">
        <v>17847</v>
      </c>
    </row>
    <row r="5041" spans="1:1">
      <c r="A5041" t="s">
        <v>17848</v>
      </c>
    </row>
    <row r="5042" spans="1:1">
      <c r="A5042" t="s">
        <v>17849</v>
      </c>
    </row>
    <row r="5043" spans="1:1">
      <c r="A5043" t="s">
        <v>17850</v>
      </c>
    </row>
    <row r="5044" spans="1:1">
      <c r="A5044" t="s">
        <v>17851</v>
      </c>
    </row>
    <row r="5045" spans="1:1">
      <c r="A5045" t="s">
        <v>17852</v>
      </c>
    </row>
    <row r="5046" spans="1:1">
      <c r="A5046" t="s">
        <v>17853</v>
      </c>
    </row>
    <row r="5047" spans="1:1">
      <c r="A5047" t="s">
        <v>17854</v>
      </c>
    </row>
    <row r="5048" spans="1:1">
      <c r="A5048" t="s">
        <v>17855</v>
      </c>
    </row>
    <row r="5049" spans="1:1">
      <c r="A5049" t="s">
        <v>17856</v>
      </c>
    </row>
    <row r="5050" spans="1:1">
      <c r="A5050" t="s">
        <v>17857</v>
      </c>
    </row>
    <row r="5051" spans="1:1">
      <c r="A5051" t="s">
        <v>17858</v>
      </c>
    </row>
    <row r="5052" spans="1:1">
      <c r="A5052" t="s">
        <v>17859</v>
      </c>
    </row>
    <row r="5053" spans="1:1">
      <c r="A5053" t="s">
        <v>17860</v>
      </c>
    </row>
    <row r="5054" spans="1:1">
      <c r="A5054" t="s">
        <v>17861</v>
      </c>
    </row>
    <row r="5055" spans="1:1">
      <c r="A5055" t="s">
        <v>17862</v>
      </c>
    </row>
    <row r="5056" spans="1:1">
      <c r="A5056" t="s">
        <v>17863</v>
      </c>
    </row>
    <row r="5057" spans="1:1">
      <c r="A5057" t="s">
        <v>17864</v>
      </c>
    </row>
    <row r="5058" spans="1:1">
      <c r="A5058" t="s">
        <v>17865</v>
      </c>
    </row>
    <row r="5059" spans="1:1">
      <c r="A5059" t="s">
        <v>17866</v>
      </c>
    </row>
    <row r="5060" spans="1:1">
      <c r="A5060" t="s">
        <v>17867</v>
      </c>
    </row>
    <row r="5061" spans="1:1">
      <c r="A5061" t="s">
        <v>17868</v>
      </c>
    </row>
    <row r="5062" spans="1:1">
      <c r="A5062" t="s">
        <v>17869</v>
      </c>
    </row>
    <row r="5063" spans="1:1">
      <c r="A5063" t="s">
        <v>17870</v>
      </c>
    </row>
    <row r="5064" spans="1:1">
      <c r="A5064" t="s">
        <v>17871</v>
      </c>
    </row>
    <row r="5065" spans="1:1">
      <c r="A5065" t="s">
        <v>17872</v>
      </c>
    </row>
    <row r="5066" spans="1:1">
      <c r="A5066" t="s">
        <v>17873</v>
      </c>
    </row>
    <row r="5067" spans="1:1">
      <c r="A5067" t="s">
        <v>17874</v>
      </c>
    </row>
    <row r="5068" spans="1:1">
      <c r="A5068" t="s">
        <v>17875</v>
      </c>
    </row>
    <row r="5069" spans="1:1">
      <c r="A5069" t="s">
        <v>17876</v>
      </c>
    </row>
    <row r="5070" spans="1:1">
      <c r="A5070" t="s">
        <v>17877</v>
      </c>
    </row>
    <row r="5071" spans="1:1">
      <c r="A5071" t="s">
        <v>17878</v>
      </c>
    </row>
    <row r="5072" spans="1:1">
      <c r="A5072" t="s">
        <v>17879</v>
      </c>
    </row>
    <row r="5073" spans="1:1">
      <c r="A5073" t="s">
        <v>17880</v>
      </c>
    </row>
    <row r="5074" spans="1:1">
      <c r="A5074" t="s">
        <v>17881</v>
      </c>
    </row>
    <row r="5075" spans="1:1">
      <c r="A5075" t="s">
        <v>17882</v>
      </c>
    </row>
    <row r="5076" spans="1:1">
      <c r="A5076" t="s">
        <v>17883</v>
      </c>
    </row>
    <row r="5077" spans="1:1">
      <c r="A5077" t="s">
        <v>17884</v>
      </c>
    </row>
    <row r="5078" spans="1:1">
      <c r="A5078" t="s">
        <v>17885</v>
      </c>
    </row>
    <row r="5079" spans="1:1">
      <c r="A5079" t="s">
        <v>17886</v>
      </c>
    </row>
    <row r="5080" spans="1:1">
      <c r="A5080" t="s">
        <v>17887</v>
      </c>
    </row>
    <row r="5081" spans="1:1">
      <c r="A5081" t="s">
        <v>17888</v>
      </c>
    </row>
    <row r="5082" spans="1:1">
      <c r="A5082" t="s">
        <v>17889</v>
      </c>
    </row>
    <row r="5083" spans="1:1">
      <c r="A5083" t="s">
        <v>17890</v>
      </c>
    </row>
    <row r="5084" spans="1:1">
      <c r="A5084" t="s">
        <v>17891</v>
      </c>
    </row>
    <row r="5085" spans="1:1">
      <c r="A5085" t="s">
        <v>17892</v>
      </c>
    </row>
    <row r="5086" spans="1:1">
      <c r="A5086" t="s">
        <v>17893</v>
      </c>
    </row>
    <row r="5087" spans="1:1">
      <c r="A5087" t="s">
        <v>17894</v>
      </c>
    </row>
    <row r="5088" spans="1:1">
      <c r="A5088" t="s">
        <v>17895</v>
      </c>
    </row>
    <row r="5089" spans="1:1">
      <c r="A5089" t="s">
        <v>17896</v>
      </c>
    </row>
    <row r="5090" spans="1:1">
      <c r="A5090" t="s">
        <v>17897</v>
      </c>
    </row>
    <row r="5091" spans="1:1">
      <c r="A5091" t="s">
        <v>17898</v>
      </c>
    </row>
    <row r="5092" spans="1:1">
      <c r="A5092" t="s">
        <v>17899</v>
      </c>
    </row>
    <row r="5093" spans="1:1">
      <c r="A5093" t="s">
        <v>17900</v>
      </c>
    </row>
    <row r="5094" spans="1:1">
      <c r="A5094" t="s">
        <v>17901</v>
      </c>
    </row>
    <row r="5095" spans="1:1">
      <c r="A5095" t="s">
        <v>17902</v>
      </c>
    </row>
    <row r="5096" spans="1:1">
      <c r="A5096" t="s">
        <v>17903</v>
      </c>
    </row>
    <row r="5097" spans="1:1">
      <c r="A5097" t="s">
        <v>17904</v>
      </c>
    </row>
    <row r="5098" spans="1:1">
      <c r="A5098" t="s">
        <v>17905</v>
      </c>
    </row>
    <row r="5099" spans="1:1">
      <c r="A5099" t="s">
        <v>17906</v>
      </c>
    </row>
    <row r="5100" spans="1:1">
      <c r="A5100" t="s">
        <v>17907</v>
      </c>
    </row>
    <row r="5101" spans="1:1">
      <c r="A5101" t="s">
        <v>17908</v>
      </c>
    </row>
    <row r="5102" spans="1:1">
      <c r="A5102" t="s">
        <v>17909</v>
      </c>
    </row>
    <row r="5103" spans="1:1">
      <c r="A5103" t="s">
        <v>17910</v>
      </c>
    </row>
    <row r="5104" spans="1:1">
      <c r="A5104" t="s">
        <v>17911</v>
      </c>
    </row>
    <row r="5105" spans="1:1">
      <c r="A5105" t="s">
        <v>17912</v>
      </c>
    </row>
    <row r="5106" spans="1:1">
      <c r="A5106" t="s">
        <v>17913</v>
      </c>
    </row>
    <row r="5107" spans="1:1">
      <c r="A5107" t="s">
        <v>17914</v>
      </c>
    </row>
    <row r="5108" spans="1:1">
      <c r="A5108" t="s">
        <v>17915</v>
      </c>
    </row>
    <row r="5109" spans="1:1">
      <c r="A5109" t="s">
        <v>17916</v>
      </c>
    </row>
    <row r="5110" spans="1:1">
      <c r="A5110" t="s">
        <v>17917</v>
      </c>
    </row>
    <row r="5111" spans="1:1">
      <c r="A5111" t="s">
        <v>17918</v>
      </c>
    </row>
    <row r="5112" spans="1:1">
      <c r="A5112" t="s">
        <v>17919</v>
      </c>
    </row>
    <row r="5113" spans="1:1">
      <c r="A5113" t="s">
        <v>17920</v>
      </c>
    </row>
    <row r="5114" spans="1:1">
      <c r="A5114" t="s">
        <v>17921</v>
      </c>
    </row>
    <row r="5115" spans="1:1">
      <c r="A5115" t="s">
        <v>17922</v>
      </c>
    </row>
    <row r="5116" spans="1:1">
      <c r="A5116" t="s">
        <v>17923</v>
      </c>
    </row>
    <row r="5117" spans="1:1">
      <c r="A5117" t="s">
        <v>17924</v>
      </c>
    </row>
    <row r="5118" spans="1:1">
      <c r="A5118" t="s">
        <v>17925</v>
      </c>
    </row>
    <row r="5119" spans="1:1">
      <c r="A5119" t="s">
        <v>17926</v>
      </c>
    </row>
    <row r="5120" spans="1:1">
      <c r="A5120" t="s">
        <v>17927</v>
      </c>
    </row>
    <row r="5121" spans="1:1">
      <c r="A5121" t="s">
        <v>17928</v>
      </c>
    </row>
    <row r="5122" spans="1:1">
      <c r="A5122" t="s">
        <v>17929</v>
      </c>
    </row>
    <row r="5123" spans="1:1">
      <c r="A5123" t="s">
        <v>17930</v>
      </c>
    </row>
    <row r="5124" spans="1:1">
      <c r="A5124" t="s">
        <v>17931</v>
      </c>
    </row>
    <row r="5125" spans="1:1">
      <c r="A5125" t="s">
        <v>17932</v>
      </c>
    </row>
    <row r="5126" spans="1:1">
      <c r="A5126" t="s">
        <v>17933</v>
      </c>
    </row>
    <row r="5127" spans="1:1">
      <c r="A5127" t="s">
        <v>17934</v>
      </c>
    </row>
    <row r="5128" spans="1:1">
      <c r="A5128" t="s">
        <v>17935</v>
      </c>
    </row>
    <row r="5129" spans="1:1">
      <c r="A5129" t="s">
        <v>17936</v>
      </c>
    </row>
    <row r="5130" spans="1:1">
      <c r="A5130" t="s">
        <v>17937</v>
      </c>
    </row>
    <row r="5131" spans="1:1">
      <c r="A5131" t="s">
        <v>17938</v>
      </c>
    </row>
    <row r="5132" spans="1:1">
      <c r="A5132" t="s">
        <v>17939</v>
      </c>
    </row>
    <row r="5133" spans="1:1">
      <c r="A5133" t="s">
        <v>17940</v>
      </c>
    </row>
    <row r="5134" spans="1:1">
      <c r="A5134" t="s">
        <v>17941</v>
      </c>
    </row>
    <row r="5135" spans="1:1">
      <c r="A5135" t="s">
        <v>17942</v>
      </c>
    </row>
    <row r="5136" spans="1:1">
      <c r="A5136" t="s">
        <v>17943</v>
      </c>
    </row>
    <row r="5137" spans="1:1">
      <c r="A5137" t="s">
        <v>17944</v>
      </c>
    </row>
    <row r="5138" spans="1:1">
      <c r="A5138" t="s">
        <v>17945</v>
      </c>
    </row>
    <row r="5139" spans="1:1">
      <c r="A5139" t="s">
        <v>17946</v>
      </c>
    </row>
    <row r="5140" spans="1:1">
      <c r="A5140" t="s">
        <v>17947</v>
      </c>
    </row>
    <row r="5141" spans="1:1">
      <c r="A5141" t="s">
        <v>17948</v>
      </c>
    </row>
    <row r="5142" spans="1:1">
      <c r="A5142" t="s">
        <v>17949</v>
      </c>
    </row>
    <row r="5143" spans="1:1">
      <c r="A5143" t="s">
        <v>17950</v>
      </c>
    </row>
    <row r="5144" spans="1:1">
      <c r="A5144" t="s">
        <v>17951</v>
      </c>
    </row>
    <row r="5145" spans="1:1">
      <c r="A5145" t="s">
        <v>17952</v>
      </c>
    </row>
    <row r="5146" spans="1:1">
      <c r="A5146" t="s">
        <v>17953</v>
      </c>
    </row>
    <row r="5147" spans="1:1">
      <c r="A5147" t="s">
        <v>17954</v>
      </c>
    </row>
    <row r="5148" spans="1:1">
      <c r="A5148" t="s">
        <v>17955</v>
      </c>
    </row>
    <row r="5149" spans="1:1">
      <c r="A5149" t="s">
        <v>17956</v>
      </c>
    </row>
    <row r="5150" spans="1:1">
      <c r="A5150" t="s">
        <v>17957</v>
      </c>
    </row>
    <row r="5151" spans="1:1">
      <c r="A5151" t="s">
        <v>17958</v>
      </c>
    </row>
    <row r="5152" spans="1:1">
      <c r="A5152" t="s">
        <v>17959</v>
      </c>
    </row>
    <row r="5153" spans="1:1">
      <c r="A5153" t="s">
        <v>17960</v>
      </c>
    </row>
    <row r="5154" spans="1:1">
      <c r="A5154" t="s">
        <v>17961</v>
      </c>
    </row>
    <row r="5155" spans="1:1">
      <c r="A5155" t="s">
        <v>17962</v>
      </c>
    </row>
    <row r="5156" spans="1:1">
      <c r="A5156" t="s">
        <v>17963</v>
      </c>
    </row>
    <row r="5157" spans="1:1">
      <c r="A5157" t="s">
        <v>17964</v>
      </c>
    </row>
    <row r="5158" spans="1:1">
      <c r="A5158" t="s">
        <v>17965</v>
      </c>
    </row>
    <row r="5159" spans="1:1">
      <c r="A5159" t="s">
        <v>17966</v>
      </c>
    </row>
    <row r="5160" spans="1:1">
      <c r="A5160" t="s">
        <v>17967</v>
      </c>
    </row>
    <row r="5161" spans="1:1">
      <c r="A5161" t="s">
        <v>17968</v>
      </c>
    </row>
    <row r="5162" spans="1:1">
      <c r="A5162" t="s">
        <v>17969</v>
      </c>
    </row>
    <row r="5163" spans="1:1">
      <c r="A5163" t="s">
        <v>17970</v>
      </c>
    </row>
    <row r="5164" spans="1:1">
      <c r="A5164" t="s">
        <v>17971</v>
      </c>
    </row>
    <row r="5165" spans="1:1">
      <c r="A5165" t="s">
        <v>17972</v>
      </c>
    </row>
    <row r="5166" spans="1:1">
      <c r="A5166" t="s">
        <v>17973</v>
      </c>
    </row>
    <row r="5167" spans="1:1">
      <c r="A5167" t="s">
        <v>17974</v>
      </c>
    </row>
    <row r="5168" spans="1:1">
      <c r="A5168" t="s">
        <v>17975</v>
      </c>
    </row>
    <row r="5169" spans="1:1">
      <c r="A5169" t="s">
        <v>17976</v>
      </c>
    </row>
    <row r="5170" spans="1:1">
      <c r="A5170" t="s">
        <v>17977</v>
      </c>
    </row>
    <row r="5171" spans="1:1">
      <c r="A5171" t="s">
        <v>17978</v>
      </c>
    </row>
    <row r="5172" spans="1:1">
      <c r="A5172" t="s">
        <v>17979</v>
      </c>
    </row>
    <row r="5173" spans="1:1">
      <c r="A5173" t="s">
        <v>17980</v>
      </c>
    </row>
    <row r="5174" spans="1:1">
      <c r="A5174" t="s">
        <v>17981</v>
      </c>
    </row>
    <row r="5175" spans="1:1">
      <c r="A5175" t="s">
        <v>17982</v>
      </c>
    </row>
    <row r="5176" spans="1:1">
      <c r="A5176" t="s">
        <v>17983</v>
      </c>
    </row>
    <row r="5177" spans="1:1">
      <c r="A5177" t="s">
        <v>17984</v>
      </c>
    </row>
    <row r="5178" spans="1:1">
      <c r="A5178" t="s">
        <v>17985</v>
      </c>
    </row>
    <row r="5179" spans="1:1">
      <c r="A5179" t="s">
        <v>17986</v>
      </c>
    </row>
    <row r="5180" spans="1:1">
      <c r="A5180" t="s">
        <v>17987</v>
      </c>
    </row>
    <row r="5181" spans="1:1">
      <c r="A5181" t="s">
        <v>17988</v>
      </c>
    </row>
    <row r="5182" spans="1:1">
      <c r="A5182" t="s">
        <v>17989</v>
      </c>
    </row>
    <row r="5183" spans="1:1">
      <c r="A5183" t="s">
        <v>17990</v>
      </c>
    </row>
    <row r="5184" spans="1:1">
      <c r="A5184" t="s">
        <v>17991</v>
      </c>
    </row>
    <row r="5185" spans="1:1">
      <c r="A5185" t="s">
        <v>17992</v>
      </c>
    </row>
    <row r="5186" spans="1:1">
      <c r="A5186" t="s">
        <v>17993</v>
      </c>
    </row>
    <row r="5187" spans="1:1">
      <c r="A5187" t="s">
        <v>17994</v>
      </c>
    </row>
    <row r="5188" spans="1:1">
      <c r="A5188" t="s">
        <v>17995</v>
      </c>
    </row>
    <row r="5189" spans="1:1">
      <c r="A5189" t="s">
        <v>17996</v>
      </c>
    </row>
    <row r="5190" spans="1:1">
      <c r="A5190" t="s">
        <v>17997</v>
      </c>
    </row>
    <row r="5191" spans="1:1">
      <c r="A5191" t="s">
        <v>17998</v>
      </c>
    </row>
    <row r="5192" spans="1:1">
      <c r="A5192" t="s">
        <v>17999</v>
      </c>
    </row>
    <row r="5193" spans="1:1">
      <c r="A5193" t="s">
        <v>18000</v>
      </c>
    </row>
    <row r="5194" spans="1:1">
      <c r="A5194" t="s">
        <v>18001</v>
      </c>
    </row>
    <row r="5195" spans="1:1">
      <c r="A5195" t="s">
        <v>18002</v>
      </c>
    </row>
    <row r="5196" spans="1:1">
      <c r="A5196" t="s">
        <v>18003</v>
      </c>
    </row>
    <row r="5197" spans="1:1">
      <c r="A5197" t="s">
        <v>18004</v>
      </c>
    </row>
    <row r="5198" spans="1:1">
      <c r="A5198" t="s">
        <v>18005</v>
      </c>
    </row>
    <row r="5199" spans="1:1">
      <c r="A5199" t="s">
        <v>18006</v>
      </c>
    </row>
    <row r="5200" spans="1:1">
      <c r="A5200" t="s">
        <v>18007</v>
      </c>
    </row>
    <row r="5201" spans="1:1">
      <c r="A5201" t="s">
        <v>18008</v>
      </c>
    </row>
    <row r="5202" spans="1:1">
      <c r="A5202" t="s">
        <v>18009</v>
      </c>
    </row>
    <row r="5203" spans="1:1">
      <c r="A5203" t="s">
        <v>18010</v>
      </c>
    </row>
    <row r="5204" spans="1:1">
      <c r="A5204" t="s">
        <v>18011</v>
      </c>
    </row>
    <row r="5205" spans="1:1">
      <c r="A5205" t="s">
        <v>18012</v>
      </c>
    </row>
    <row r="5206" spans="1:1">
      <c r="A5206" t="s">
        <v>18013</v>
      </c>
    </row>
    <row r="5207" spans="1:1">
      <c r="A5207" t="s">
        <v>18014</v>
      </c>
    </row>
    <row r="5208" spans="1:1">
      <c r="A5208" t="s">
        <v>18015</v>
      </c>
    </row>
    <row r="5209" spans="1:1">
      <c r="A5209" t="s">
        <v>18016</v>
      </c>
    </row>
    <row r="5210" spans="1:1">
      <c r="A5210" t="s">
        <v>18017</v>
      </c>
    </row>
    <row r="5211" spans="1:1">
      <c r="A5211" t="s">
        <v>18018</v>
      </c>
    </row>
    <row r="5212" spans="1:1">
      <c r="A5212" t="s">
        <v>18019</v>
      </c>
    </row>
    <row r="5213" spans="1:1">
      <c r="A5213" t="s">
        <v>18020</v>
      </c>
    </row>
    <row r="5214" spans="1:1">
      <c r="A5214" t="s">
        <v>18021</v>
      </c>
    </row>
    <row r="5215" spans="1:1">
      <c r="A5215" t="s">
        <v>18022</v>
      </c>
    </row>
    <row r="5216" spans="1:1">
      <c r="A5216" t="s">
        <v>18023</v>
      </c>
    </row>
    <row r="5217" spans="1:1">
      <c r="A5217" t="s">
        <v>18024</v>
      </c>
    </row>
    <row r="5218" spans="1:1">
      <c r="A5218" t="s">
        <v>18025</v>
      </c>
    </row>
    <row r="5219" spans="1:1">
      <c r="A5219" t="s">
        <v>18026</v>
      </c>
    </row>
    <row r="5220" spans="1:1">
      <c r="A5220" t="s">
        <v>18027</v>
      </c>
    </row>
    <row r="5221" spans="1:1">
      <c r="A5221" t="s">
        <v>18028</v>
      </c>
    </row>
    <row r="5222" spans="1:1">
      <c r="A5222" t="s">
        <v>18029</v>
      </c>
    </row>
    <row r="5223" spans="1:1">
      <c r="A5223" t="s">
        <v>18030</v>
      </c>
    </row>
    <row r="5224" spans="1:1">
      <c r="A5224" t="s">
        <v>18031</v>
      </c>
    </row>
    <row r="5225" spans="1:1">
      <c r="A5225" t="s">
        <v>18032</v>
      </c>
    </row>
    <row r="5226" spans="1:1">
      <c r="A5226" t="s">
        <v>18033</v>
      </c>
    </row>
    <row r="5227" spans="1:1">
      <c r="A5227" t="s">
        <v>18034</v>
      </c>
    </row>
    <row r="5228" spans="1:1">
      <c r="A5228" t="s">
        <v>18035</v>
      </c>
    </row>
    <row r="5229" spans="1:1">
      <c r="A5229" t="s">
        <v>18036</v>
      </c>
    </row>
    <row r="5230" spans="1:1">
      <c r="A5230" t="s">
        <v>18037</v>
      </c>
    </row>
    <row r="5231" spans="1:1">
      <c r="A5231" t="s">
        <v>18038</v>
      </c>
    </row>
    <row r="5232" spans="1:1">
      <c r="A5232" t="s">
        <v>18039</v>
      </c>
    </row>
    <row r="5233" spans="1:1">
      <c r="A5233" t="s">
        <v>18040</v>
      </c>
    </row>
    <row r="5234" spans="1:1">
      <c r="A5234" t="s">
        <v>18041</v>
      </c>
    </row>
    <row r="5235" spans="1:1">
      <c r="A5235" t="s">
        <v>18042</v>
      </c>
    </row>
    <row r="5236" spans="1:1">
      <c r="A5236" t="s">
        <v>18043</v>
      </c>
    </row>
    <row r="5237" spans="1:1">
      <c r="A5237" t="s">
        <v>18044</v>
      </c>
    </row>
    <row r="5238" spans="1:1">
      <c r="A5238" t="s">
        <v>18045</v>
      </c>
    </row>
    <row r="5239" spans="1:1">
      <c r="A5239" t="s">
        <v>18046</v>
      </c>
    </row>
    <row r="5240" spans="1:1">
      <c r="A5240" t="s">
        <v>18047</v>
      </c>
    </row>
    <row r="5241" spans="1:1">
      <c r="A5241" t="s">
        <v>18048</v>
      </c>
    </row>
    <row r="5242" spans="1:1">
      <c r="A5242" t="s">
        <v>18049</v>
      </c>
    </row>
    <row r="5243" spans="1:1">
      <c r="A5243" t="s">
        <v>18050</v>
      </c>
    </row>
    <row r="5244" spans="1:1">
      <c r="A5244" t="s">
        <v>18051</v>
      </c>
    </row>
    <row r="5245" spans="1:1">
      <c r="A5245" t="s">
        <v>18052</v>
      </c>
    </row>
    <row r="5246" spans="1:1">
      <c r="A5246" t="s">
        <v>18053</v>
      </c>
    </row>
    <row r="5247" spans="1:1">
      <c r="A5247" t="s">
        <v>18054</v>
      </c>
    </row>
    <row r="5248" spans="1:1">
      <c r="A5248" t="s">
        <v>18055</v>
      </c>
    </row>
    <row r="5249" spans="1:1">
      <c r="A5249" t="s">
        <v>18056</v>
      </c>
    </row>
    <row r="5250" spans="1:1">
      <c r="A5250" t="s">
        <v>18057</v>
      </c>
    </row>
    <row r="5251" spans="1:1">
      <c r="A5251" t="s">
        <v>18058</v>
      </c>
    </row>
    <row r="5252" spans="1:1">
      <c r="A5252" t="s">
        <v>18059</v>
      </c>
    </row>
    <row r="5253" spans="1:1">
      <c r="A5253" t="s">
        <v>18060</v>
      </c>
    </row>
    <row r="5254" spans="1:1">
      <c r="A5254" t="s">
        <v>18061</v>
      </c>
    </row>
    <row r="5255" spans="1:1">
      <c r="A5255" t="s">
        <v>18062</v>
      </c>
    </row>
    <row r="5256" spans="1:1">
      <c r="A5256" t="s">
        <v>18063</v>
      </c>
    </row>
    <row r="5257" spans="1:1">
      <c r="A5257" t="s">
        <v>18064</v>
      </c>
    </row>
    <row r="5258" spans="1:1">
      <c r="A5258" t="s">
        <v>18065</v>
      </c>
    </row>
    <row r="5259" spans="1:1">
      <c r="A5259" t="s">
        <v>18066</v>
      </c>
    </row>
    <row r="5260" spans="1:1">
      <c r="A5260" t="s">
        <v>18067</v>
      </c>
    </row>
    <row r="5261" spans="1:1">
      <c r="A5261" t="s">
        <v>18068</v>
      </c>
    </row>
    <row r="5262" spans="1:1">
      <c r="A5262" t="s">
        <v>18069</v>
      </c>
    </row>
    <row r="5263" spans="1:1">
      <c r="A5263" t="s">
        <v>18070</v>
      </c>
    </row>
    <row r="5264" spans="1:1">
      <c r="A5264" t="s">
        <v>18071</v>
      </c>
    </row>
    <row r="5265" spans="1:1">
      <c r="A5265" t="s">
        <v>18072</v>
      </c>
    </row>
    <row r="5266" spans="1:1">
      <c r="A5266" t="s">
        <v>18073</v>
      </c>
    </row>
    <row r="5267" spans="1:1">
      <c r="A5267" t="s">
        <v>18074</v>
      </c>
    </row>
    <row r="5268" spans="1:1">
      <c r="A5268" t="s">
        <v>18075</v>
      </c>
    </row>
    <row r="5269" spans="1:1">
      <c r="A5269" t="s">
        <v>18076</v>
      </c>
    </row>
    <row r="5270" spans="1:1">
      <c r="A5270" t="s">
        <v>18077</v>
      </c>
    </row>
    <row r="5271" spans="1:1">
      <c r="A5271" t="s">
        <v>18078</v>
      </c>
    </row>
    <row r="5272" spans="1:1">
      <c r="A5272" t="s">
        <v>18079</v>
      </c>
    </row>
    <row r="5273" spans="1:1">
      <c r="A5273" t="s">
        <v>18080</v>
      </c>
    </row>
    <row r="5274" spans="1:1">
      <c r="A5274" t="s">
        <v>18081</v>
      </c>
    </row>
    <row r="5275" spans="1:1">
      <c r="A5275" t="s">
        <v>18082</v>
      </c>
    </row>
    <row r="5276" spans="1:1">
      <c r="A5276" t="s">
        <v>18083</v>
      </c>
    </row>
    <row r="5277" spans="1:1">
      <c r="A5277" t="s">
        <v>18084</v>
      </c>
    </row>
    <row r="5278" spans="1:1">
      <c r="A5278" t="s">
        <v>18085</v>
      </c>
    </row>
    <row r="5279" spans="1:1">
      <c r="A5279" t="s">
        <v>18086</v>
      </c>
    </row>
    <row r="5280" spans="1:1">
      <c r="A5280" t="s">
        <v>18087</v>
      </c>
    </row>
    <row r="5281" spans="1:1">
      <c r="A5281" t="s">
        <v>18088</v>
      </c>
    </row>
    <row r="5282" spans="1:1">
      <c r="A5282" t="s">
        <v>18089</v>
      </c>
    </row>
    <row r="5283" spans="1:1">
      <c r="A5283" t="s">
        <v>18090</v>
      </c>
    </row>
    <row r="5284" spans="1:1">
      <c r="A5284" t="s">
        <v>18091</v>
      </c>
    </row>
    <row r="5285" spans="1:1">
      <c r="A5285" t="s">
        <v>18092</v>
      </c>
    </row>
    <row r="5286" spans="1:1">
      <c r="A5286" t="s">
        <v>18093</v>
      </c>
    </row>
    <row r="5287" spans="1:1">
      <c r="A5287" t="s">
        <v>18094</v>
      </c>
    </row>
    <row r="5288" spans="1:1">
      <c r="A5288" t="s">
        <v>18095</v>
      </c>
    </row>
    <row r="5289" spans="1:1">
      <c r="A5289" t="s">
        <v>18096</v>
      </c>
    </row>
    <row r="5290" spans="1:1">
      <c r="A5290" t="s">
        <v>18097</v>
      </c>
    </row>
    <row r="5291" spans="1:1">
      <c r="A5291" t="s">
        <v>18098</v>
      </c>
    </row>
    <row r="5292" spans="1:1">
      <c r="A5292" t="s">
        <v>18099</v>
      </c>
    </row>
    <row r="5293" spans="1:1">
      <c r="A5293" t="s">
        <v>18100</v>
      </c>
    </row>
    <row r="5294" spans="1:1">
      <c r="A5294" t="s">
        <v>18101</v>
      </c>
    </row>
    <row r="5295" spans="1:1">
      <c r="A5295" t="s">
        <v>18102</v>
      </c>
    </row>
    <row r="5296" spans="1:1">
      <c r="A5296" t="s">
        <v>18103</v>
      </c>
    </row>
    <row r="5297" spans="1:1">
      <c r="A5297" t="s">
        <v>18104</v>
      </c>
    </row>
    <row r="5298" spans="1:1">
      <c r="A5298" t="s">
        <v>18105</v>
      </c>
    </row>
    <row r="5299" spans="1:1">
      <c r="A5299" t="s">
        <v>18106</v>
      </c>
    </row>
    <row r="5300" spans="1:1">
      <c r="A5300" t="s">
        <v>18107</v>
      </c>
    </row>
    <row r="5301" spans="1:1">
      <c r="A5301" t="s">
        <v>18108</v>
      </c>
    </row>
    <row r="5302" spans="1:1">
      <c r="A5302" t="s">
        <v>18109</v>
      </c>
    </row>
    <row r="5303" spans="1:1">
      <c r="A5303" t="s">
        <v>18110</v>
      </c>
    </row>
    <row r="5304" spans="1:1">
      <c r="A5304" t="s">
        <v>18111</v>
      </c>
    </row>
    <row r="5305" spans="1:1">
      <c r="A5305" t="s">
        <v>18112</v>
      </c>
    </row>
    <row r="5306" spans="1:1">
      <c r="A5306" t="s">
        <v>18113</v>
      </c>
    </row>
    <row r="5307" spans="1:1">
      <c r="A5307" t="s">
        <v>18114</v>
      </c>
    </row>
    <row r="5308" spans="1:1">
      <c r="A5308" t="s">
        <v>18115</v>
      </c>
    </row>
    <row r="5309" spans="1:1">
      <c r="A5309" t="s">
        <v>18116</v>
      </c>
    </row>
    <row r="5310" spans="1:1">
      <c r="A5310" t="s">
        <v>18117</v>
      </c>
    </row>
    <row r="5311" spans="1:1">
      <c r="A5311" t="s">
        <v>18118</v>
      </c>
    </row>
    <row r="5312" spans="1:1">
      <c r="A5312" t="s">
        <v>18119</v>
      </c>
    </row>
    <row r="5313" spans="1:1">
      <c r="A5313" t="s">
        <v>18120</v>
      </c>
    </row>
    <row r="5314" spans="1:1">
      <c r="A5314" t="s">
        <v>18121</v>
      </c>
    </row>
    <row r="5315" spans="1:1">
      <c r="A5315" t="s">
        <v>18122</v>
      </c>
    </row>
    <row r="5316" spans="1:1">
      <c r="A5316" t="s">
        <v>18123</v>
      </c>
    </row>
    <row r="5317" spans="1:1">
      <c r="A5317" t="s">
        <v>18124</v>
      </c>
    </row>
    <row r="5318" spans="1:1">
      <c r="A5318" t="s">
        <v>18125</v>
      </c>
    </row>
    <row r="5319" spans="1:1">
      <c r="A5319" t="s">
        <v>18126</v>
      </c>
    </row>
    <row r="5320" spans="1:1">
      <c r="A5320" t="s">
        <v>18127</v>
      </c>
    </row>
    <row r="5321" spans="1:1">
      <c r="A5321" t="s">
        <v>18128</v>
      </c>
    </row>
    <row r="5322" spans="1:1">
      <c r="A5322" t="s">
        <v>18129</v>
      </c>
    </row>
    <row r="5323" spans="1:1">
      <c r="A5323" t="s">
        <v>18130</v>
      </c>
    </row>
    <row r="5324" spans="1:1">
      <c r="A5324" t="s">
        <v>18131</v>
      </c>
    </row>
    <row r="5325" spans="1:1">
      <c r="A5325" t="s">
        <v>18132</v>
      </c>
    </row>
    <row r="5326" spans="1:1">
      <c r="A5326" t="s">
        <v>18133</v>
      </c>
    </row>
    <row r="5327" spans="1:1">
      <c r="A5327" t="s">
        <v>18134</v>
      </c>
    </row>
    <row r="5328" spans="1:1">
      <c r="A5328" t="s">
        <v>18135</v>
      </c>
    </row>
    <row r="5329" spans="1:1">
      <c r="A5329" t="s">
        <v>18136</v>
      </c>
    </row>
    <row r="5330" spans="1:1">
      <c r="A5330" t="s">
        <v>18137</v>
      </c>
    </row>
    <row r="5331" spans="1:1">
      <c r="A5331" t="s">
        <v>18138</v>
      </c>
    </row>
    <row r="5332" spans="1:1">
      <c r="A5332" t="s">
        <v>18139</v>
      </c>
    </row>
    <row r="5333" spans="1:1">
      <c r="A5333" t="s">
        <v>18140</v>
      </c>
    </row>
    <row r="5334" spans="1:1">
      <c r="A5334" t="s">
        <v>18141</v>
      </c>
    </row>
    <row r="5335" spans="1:1">
      <c r="A5335" t="s">
        <v>18142</v>
      </c>
    </row>
    <row r="5336" spans="1:1">
      <c r="A5336" t="s">
        <v>18143</v>
      </c>
    </row>
    <row r="5337" spans="1:1">
      <c r="A5337" t="s">
        <v>18144</v>
      </c>
    </row>
    <row r="5338" spans="1:1">
      <c r="A5338" t="s">
        <v>18145</v>
      </c>
    </row>
    <row r="5339" spans="1:1">
      <c r="A5339" t="s">
        <v>18146</v>
      </c>
    </row>
    <row r="5340" spans="1:1">
      <c r="A5340" t="s">
        <v>18147</v>
      </c>
    </row>
    <row r="5341" spans="1:1">
      <c r="A5341" t="s">
        <v>18148</v>
      </c>
    </row>
    <row r="5342" spans="1:1">
      <c r="A5342" t="s">
        <v>18149</v>
      </c>
    </row>
    <row r="5343" spans="1:1">
      <c r="A5343" t="s">
        <v>18150</v>
      </c>
    </row>
    <row r="5344" spans="1:1">
      <c r="A5344" t="s">
        <v>18151</v>
      </c>
    </row>
    <row r="5345" spans="1:1">
      <c r="A5345" t="s">
        <v>18152</v>
      </c>
    </row>
    <row r="5346" spans="1:1">
      <c r="A5346" t="s">
        <v>18153</v>
      </c>
    </row>
    <row r="5347" spans="1:1">
      <c r="A5347" t="s">
        <v>18154</v>
      </c>
    </row>
    <row r="5348" spans="1:1">
      <c r="A5348" t="s">
        <v>18155</v>
      </c>
    </row>
    <row r="5349" spans="1:1">
      <c r="A5349" t="s">
        <v>18156</v>
      </c>
    </row>
    <row r="5350" spans="1:1">
      <c r="A5350" t="s">
        <v>18157</v>
      </c>
    </row>
    <row r="5351" spans="1:1">
      <c r="A5351" t="s">
        <v>18158</v>
      </c>
    </row>
    <row r="5352" spans="1:1">
      <c r="A5352" t="s">
        <v>18159</v>
      </c>
    </row>
    <row r="5353" spans="1:1">
      <c r="A5353" t="s">
        <v>18160</v>
      </c>
    </row>
    <row r="5354" spans="1:1">
      <c r="A5354" t="s">
        <v>18161</v>
      </c>
    </row>
    <row r="5355" spans="1:1">
      <c r="A5355" t="s">
        <v>18162</v>
      </c>
    </row>
    <row r="5356" spans="1:1">
      <c r="A5356" t="s">
        <v>18163</v>
      </c>
    </row>
    <row r="5357" spans="1:1">
      <c r="A5357" t="s">
        <v>18164</v>
      </c>
    </row>
    <row r="5358" spans="1:1">
      <c r="A5358" t="s">
        <v>18165</v>
      </c>
    </row>
    <row r="5359" spans="1:1">
      <c r="A5359" t="s">
        <v>18166</v>
      </c>
    </row>
    <row r="5360" spans="1:1">
      <c r="A5360" t="s">
        <v>18167</v>
      </c>
    </row>
    <row r="5361" spans="1:1">
      <c r="A5361" t="s">
        <v>18168</v>
      </c>
    </row>
    <row r="5362" spans="1:1">
      <c r="A5362" t="s">
        <v>18169</v>
      </c>
    </row>
    <row r="5363" spans="1:1">
      <c r="A5363" t="s">
        <v>18170</v>
      </c>
    </row>
    <row r="5364" spans="1:1">
      <c r="A5364" t="s">
        <v>18171</v>
      </c>
    </row>
    <row r="5365" spans="1:1">
      <c r="A5365" t="s">
        <v>18172</v>
      </c>
    </row>
    <row r="5366" spans="1:1">
      <c r="A5366" t="s">
        <v>18173</v>
      </c>
    </row>
    <row r="5367" spans="1:1">
      <c r="A5367" t="s">
        <v>18174</v>
      </c>
    </row>
    <row r="5368" spans="1:1">
      <c r="A5368" t="s">
        <v>18175</v>
      </c>
    </row>
    <row r="5369" spans="1:1">
      <c r="A5369" t="s">
        <v>18176</v>
      </c>
    </row>
    <row r="5370" spans="1:1">
      <c r="A5370" t="s">
        <v>18177</v>
      </c>
    </row>
    <row r="5371" spans="1:1">
      <c r="A5371" t="s">
        <v>18178</v>
      </c>
    </row>
    <row r="5372" spans="1:1">
      <c r="A5372" t="s">
        <v>18179</v>
      </c>
    </row>
    <row r="5373" spans="1:1">
      <c r="A5373" t="s">
        <v>18180</v>
      </c>
    </row>
    <row r="5374" spans="1:1">
      <c r="A5374" t="s">
        <v>18181</v>
      </c>
    </row>
    <row r="5375" spans="1:1">
      <c r="A5375" t="s">
        <v>18182</v>
      </c>
    </row>
    <row r="5376" spans="1:1">
      <c r="A5376" t="s">
        <v>18183</v>
      </c>
    </row>
    <row r="5377" spans="1:1">
      <c r="A5377" t="s">
        <v>18184</v>
      </c>
    </row>
    <row r="5378" spans="1:1">
      <c r="A5378" t="s">
        <v>18185</v>
      </c>
    </row>
    <row r="5379" spans="1:1">
      <c r="A5379" t="s">
        <v>18186</v>
      </c>
    </row>
    <row r="5380" spans="1:1">
      <c r="A5380" t="s">
        <v>18187</v>
      </c>
    </row>
    <row r="5381" spans="1:1">
      <c r="A5381" t="s">
        <v>18188</v>
      </c>
    </row>
    <row r="5382" spans="1:1">
      <c r="A5382" t="s">
        <v>18189</v>
      </c>
    </row>
    <row r="5383" spans="1:1">
      <c r="A5383" t="s">
        <v>18190</v>
      </c>
    </row>
    <row r="5384" spans="1:1">
      <c r="A5384" t="s">
        <v>18191</v>
      </c>
    </row>
    <row r="5385" spans="1:1">
      <c r="A5385" t="s">
        <v>18192</v>
      </c>
    </row>
    <row r="5386" spans="1:1">
      <c r="A5386" t="s">
        <v>18193</v>
      </c>
    </row>
    <row r="5387" spans="1:1">
      <c r="A5387" t="s">
        <v>18194</v>
      </c>
    </row>
    <row r="5388" spans="1:1">
      <c r="A5388" t="s">
        <v>18195</v>
      </c>
    </row>
    <row r="5389" spans="1:1">
      <c r="A5389" t="s">
        <v>18196</v>
      </c>
    </row>
    <row r="5390" spans="1:1">
      <c r="A5390" t="s">
        <v>18197</v>
      </c>
    </row>
    <row r="5391" spans="1:1">
      <c r="A5391" t="s">
        <v>18198</v>
      </c>
    </row>
    <row r="5392" spans="1:1">
      <c r="A5392" t="s">
        <v>18199</v>
      </c>
    </row>
    <row r="5393" spans="1:1">
      <c r="A5393" t="s">
        <v>18200</v>
      </c>
    </row>
    <row r="5394" spans="1:1">
      <c r="A5394" t="s">
        <v>18201</v>
      </c>
    </row>
    <row r="5395" spans="1:1">
      <c r="A5395" t="s">
        <v>18202</v>
      </c>
    </row>
    <row r="5396" spans="1:1">
      <c r="A5396" t="s">
        <v>18203</v>
      </c>
    </row>
    <row r="5397" spans="1:1">
      <c r="A5397" t="s">
        <v>18204</v>
      </c>
    </row>
    <row r="5398" spans="1:1">
      <c r="A5398" t="s">
        <v>18205</v>
      </c>
    </row>
    <row r="5399" spans="1:1">
      <c r="A5399" t="s">
        <v>18206</v>
      </c>
    </row>
    <row r="5400" spans="1:1">
      <c r="A5400" t="s">
        <v>18207</v>
      </c>
    </row>
    <row r="5401" spans="1:1">
      <c r="A5401" t="s">
        <v>18208</v>
      </c>
    </row>
    <row r="5402" spans="1:1">
      <c r="A5402" t="s">
        <v>18209</v>
      </c>
    </row>
    <row r="5403" spans="1:1">
      <c r="A5403" t="s">
        <v>18210</v>
      </c>
    </row>
    <row r="5404" spans="1:1">
      <c r="A5404" t="s">
        <v>18211</v>
      </c>
    </row>
    <row r="5405" spans="1:1">
      <c r="A5405" t="s">
        <v>18212</v>
      </c>
    </row>
    <row r="5406" spans="1:1">
      <c r="A5406" t="s">
        <v>18213</v>
      </c>
    </row>
    <row r="5407" spans="1:1">
      <c r="A5407" t="s">
        <v>18214</v>
      </c>
    </row>
    <row r="5408" spans="1:1">
      <c r="A5408" t="s">
        <v>18215</v>
      </c>
    </row>
    <row r="5409" spans="1:1">
      <c r="A5409" t="s">
        <v>18216</v>
      </c>
    </row>
    <row r="5410" spans="1:1">
      <c r="A5410" t="s">
        <v>18217</v>
      </c>
    </row>
    <row r="5411" spans="1:1">
      <c r="A5411" t="s">
        <v>18218</v>
      </c>
    </row>
    <row r="5412" spans="1:1">
      <c r="A5412" t="s">
        <v>18219</v>
      </c>
    </row>
    <row r="5413" spans="1:1">
      <c r="A5413" t="s">
        <v>18220</v>
      </c>
    </row>
    <row r="5414" spans="1:1">
      <c r="A5414" t="s">
        <v>18221</v>
      </c>
    </row>
    <row r="5415" spans="1:1">
      <c r="A5415" t="s">
        <v>18222</v>
      </c>
    </row>
    <row r="5416" spans="1:1">
      <c r="A5416" t="s">
        <v>18223</v>
      </c>
    </row>
    <row r="5417" spans="1:1">
      <c r="A5417" t="s">
        <v>18224</v>
      </c>
    </row>
    <row r="5418" spans="1:1">
      <c r="A5418" t="s">
        <v>18225</v>
      </c>
    </row>
    <row r="5419" spans="1:1">
      <c r="A5419" t="s">
        <v>18226</v>
      </c>
    </row>
    <row r="5420" spans="1:1">
      <c r="A5420" t="s">
        <v>18227</v>
      </c>
    </row>
    <row r="5421" spans="1:1">
      <c r="A5421" t="s">
        <v>18228</v>
      </c>
    </row>
    <row r="5422" spans="1:1">
      <c r="A5422" t="s">
        <v>18229</v>
      </c>
    </row>
    <row r="5423" spans="1:1">
      <c r="A5423" t="s">
        <v>18230</v>
      </c>
    </row>
    <row r="5424" spans="1:1">
      <c r="A5424" t="s">
        <v>18231</v>
      </c>
    </row>
    <row r="5425" spans="1:1">
      <c r="A5425" t="s">
        <v>18232</v>
      </c>
    </row>
    <row r="5426" spans="1:1">
      <c r="A5426" t="s">
        <v>18233</v>
      </c>
    </row>
    <row r="5427" spans="1:1">
      <c r="A5427" t="s">
        <v>18234</v>
      </c>
    </row>
    <row r="5428" spans="1:1">
      <c r="A5428" t="s">
        <v>18235</v>
      </c>
    </row>
    <row r="5429" spans="1:1">
      <c r="A5429" t="s">
        <v>18236</v>
      </c>
    </row>
    <row r="5430" spans="1:1">
      <c r="A5430" t="s">
        <v>18237</v>
      </c>
    </row>
    <row r="5431" spans="1:1">
      <c r="A5431" t="s">
        <v>18238</v>
      </c>
    </row>
    <row r="5432" spans="1:1">
      <c r="A5432" t="s">
        <v>18239</v>
      </c>
    </row>
    <row r="5433" spans="1:1">
      <c r="A5433" t="s">
        <v>18240</v>
      </c>
    </row>
    <row r="5434" spans="1:1">
      <c r="A5434" t="s">
        <v>18241</v>
      </c>
    </row>
    <row r="5435" spans="1:1">
      <c r="A5435" t="s">
        <v>18242</v>
      </c>
    </row>
    <row r="5436" spans="1:1">
      <c r="A5436" t="s">
        <v>18243</v>
      </c>
    </row>
    <row r="5437" spans="1:1">
      <c r="A5437" t="s">
        <v>18244</v>
      </c>
    </row>
    <row r="5438" spans="1:1">
      <c r="A5438" t="s">
        <v>18245</v>
      </c>
    </row>
    <row r="5439" spans="1:1">
      <c r="A5439" t="s">
        <v>18246</v>
      </c>
    </row>
    <row r="5440" spans="1:1">
      <c r="A5440" t="s">
        <v>18247</v>
      </c>
    </row>
    <row r="5441" spans="1:1">
      <c r="A5441" t="s">
        <v>18248</v>
      </c>
    </row>
    <row r="5442" spans="1:1">
      <c r="A5442" t="s">
        <v>18249</v>
      </c>
    </row>
    <row r="5443" spans="1:1">
      <c r="A5443" t="s">
        <v>18250</v>
      </c>
    </row>
    <row r="5444" spans="1:1">
      <c r="A5444" t="s">
        <v>18251</v>
      </c>
    </row>
    <row r="5445" spans="1:1">
      <c r="A5445" t="s">
        <v>18252</v>
      </c>
    </row>
    <row r="5446" spans="1:1">
      <c r="A5446" t="s">
        <v>18253</v>
      </c>
    </row>
    <row r="5447" spans="1:1">
      <c r="A5447" t="s">
        <v>18254</v>
      </c>
    </row>
    <row r="5448" spans="1:1">
      <c r="A5448" t="s">
        <v>18255</v>
      </c>
    </row>
    <row r="5449" spans="1:1">
      <c r="A5449" t="s">
        <v>18256</v>
      </c>
    </row>
    <row r="5450" spans="1:1">
      <c r="A5450" t="s">
        <v>18257</v>
      </c>
    </row>
    <row r="5451" spans="1:1">
      <c r="A5451" t="s">
        <v>18258</v>
      </c>
    </row>
    <row r="5452" spans="1:1">
      <c r="A5452" t="s">
        <v>18259</v>
      </c>
    </row>
    <row r="5453" spans="1:1">
      <c r="A5453" t="s">
        <v>18260</v>
      </c>
    </row>
    <row r="5454" spans="1:1">
      <c r="A5454" t="s">
        <v>18261</v>
      </c>
    </row>
    <row r="5455" spans="1:1">
      <c r="A5455" t="s">
        <v>18262</v>
      </c>
    </row>
    <row r="5456" spans="1:1">
      <c r="A5456" t="s">
        <v>18263</v>
      </c>
    </row>
    <row r="5457" spans="1:1">
      <c r="A5457" t="s">
        <v>18264</v>
      </c>
    </row>
    <row r="5458" spans="1:1">
      <c r="A5458" t="s">
        <v>18265</v>
      </c>
    </row>
    <row r="5459" spans="1:1">
      <c r="A5459" t="s">
        <v>18266</v>
      </c>
    </row>
    <row r="5460" spans="1:1">
      <c r="A5460" t="s">
        <v>18267</v>
      </c>
    </row>
    <row r="5461" spans="1:1">
      <c r="A5461" t="s">
        <v>18268</v>
      </c>
    </row>
    <row r="5462" spans="1:1">
      <c r="A5462" t="s">
        <v>18269</v>
      </c>
    </row>
    <row r="5463" spans="1:1">
      <c r="A5463" t="s">
        <v>18270</v>
      </c>
    </row>
    <row r="5464" spans="1:1">
      <c r="A5464" t="s">
        <v>18271</v>
      </c>
    </row>
    <row r="5465" spans="1:1">
      <c r="A5465" t="s">
        <v>18272</v>
      </c>
    </row>
    <row r="5466" spans="1:1">
      <c r="A5466" t="s">
        <v>18273</v>
      </c>
    </row>
    <row r="5467" spans="1:1">
      <c r="A5467" t="s">
        <v>18274</v>
      </c>
    </row>
    <row r="5468" spans="1:1">
      <c r="A5468" t="s">
        <v>18275</v>
      </c>
    </row>
    <row r="5469" spans="1:1">
      <c r="A5469" t="s">
        <v>18276</v>
      </c>
    </row>
    <row r="5470" spans="1:1">
      <c r="A5470" t="s">
        <v>18277</v>
      </c>
    </row>
    <row r="5471" spans="1:1">
      <c r="A5471" t="s">
        <v>18278</v>
      </c>
    </row>
    <row r="5472" spans="1:1">
      <c r="A5472" t="s">
        <v>18279</v>
      </c>
    </row>
    <row r="5473" spans="1:1">
      <c r="A5473" t="s">
        <v>18280</v>
      </c>
    </row>
    <row r="5474" spans="1:1">
      <c r="A5474" t="s">
        <v>18281</v>
      </c>
    </row>
    <row r="5475" spans="1:1">
      <c r="A5475" t="s">
        <v>18282</v>
      </c>
    </row>
    <row r="5476" spans="1:1">
      <c r="A5476" t="s">
        <v>18283</v>
      </c>
    </row>
    <row r="5477" spans="1:1">
      <c r="A5477" t="s">
        <v>18284</v>
      </c>
    </row>
    <row r="5478" spans="1:1">
      <c r="A5478" t="s">
        <v>18285</v>
      </c>
    </row>
    <row r="5479" spans="1:1">
      <c r="A5479" t="s">
        <v>18286</v>
      </c>
    </row>
    <row r="5480" spans="1:1">
      <c r="A5480" t="s">
        <v>18287</v>
      </c>
    </row>
    <row r="5481" spans="1:1">
      <c r="A5481" t="s">
        <v>18288</v>
      </c>
    </row>
    <row r="5482" spans="1:1">
      <c r="A5482" t="s">
        <v>18289</v>
      </c>
    </row>
    <row r="5483" spans="1:1">
      <c r="A5483" t="s">
        <v>18290</v>
      </c>
    </row>
    <row r="5484" spans="1:1">
      <c r="A5484" t="s">
        <v>18291</v>
      </c>
    </row>
    <row r="5485" spans="1:1">
      <c r="A5485" t="s">
        <v>18292</v>
      </c>
    </row>
    <row r="5486" spans="1:1">
      <c r="A5486" t="s">
        <v>18293</v>
      </c>
    </row>
    <row r="5487" spans="1:1">
      <c r="A5487" t="s">
        <v>18294</v>
      </c>
    </row>
    <row r="5488" spans="1:1">
      <c r="A5488" t="s">
        <v>18295</v>
      </c>
    </row>
    <row r="5489" spans="1:1">
      <c r="A5489" t="s">
        <v>18296</v>
      </c>
    </row>
    <row r="5490" spans="1:1">
      <c r="A5490" t="s">
        <v>18297</v>
      </c>
    </row>
    <row r="5491" spans="1:1">
      <c r="A5491" t="s">
        <v>18298</v>
      </c>
    </row>
    <row r="5492" spans="1:1">
      <c r="A5492" t="s">
        <v>18299</v>
      </c>
    </row>
    <row r="5493" spans="1:1">
      <c r="A5493" t="s">
        <v>18300</v>
      </c>
    </row>
    <row r="5494" spans="1:1">
      <c r="A5494" t="s">
        <v>18301</v>
      </c>
    </row>
    <row r="5495" spans="1:1">
      <c r="A5495" t="s">
        <v>18302</v>
      </c>
    </row>
    <row r="5496" spans="1:1">
      <c r="A5496" t="s">
        <v>18303</v>
      </c>
    </row>
    <row r="5497" spans="1:1">
      <c r="A5497" t="s">
        <v>18304</v>
      </c>
    </row>
    <row r="5498" spans="1:1">
      <c r="A5498" t="s">
        <v>18305</v>
      </c>
    </row>
    <row r="5499" spans="1:1">
      <c r="A5499" t="s">
        <v>18306</v>
      </c>
    </row>
    <row r="5500" spans="1:1">
      <c r="A5500" t="s">
        <v>18307</v>
      </c>
    </row>
    <row r="5501" spans="1:1">
      <c r="A5501" t="s">
        <v>18308</v>
      </c>
    </row>
    <row r="5502" spans="1:1">
      <c r="A5502" t="s">
        <v>18309</v>
      </c>
    </row>
    <row r="5503" spans="1:1">
      <c r="A5503" t="s">
        <v>18310</v>
      </c>
    </row>
    <row r="5504" spans="1:1">
      <c r="A5504" t="s">
        <v>18311</v>
      </c>
    </row>
    <row r="5505" spans="1:1">
      <c r="A5505" t="s">
        <v>18312</v>
      </c>
    </row>
    <row r="5506" spans="1:1">
      <c r="A5506" t="s">
        <v>18313</v>
      </c>
    </row>
    <row r="5507" spans="1:1">
      <c r="A5507" t="s">
        <v>18314</v>
      </c>
    </row>
    <row r="5508" spans="1:1">
      <c r="A5508" t="s">
        <v>18315</v>
      </c>
    </row>
    <row r="5509" spans="1:1">
      <c r="A5509" t="s">
        <v>18316</v>
      </c>
    </row>
    <row r="5510" spans="1:1">
      <c r="A5510" t="s">
        <v>18317</v>
      </c>
    </row>
    <row r="5511" spans="1:1">
      <c r="A5511" t="s">
        <v>18318</v>
      </c>
    </row>
    <row r="5512" spans="1:1">
      <c r="A5512" t="s">
        <v>18319</v>
      </c>
    </row>
    <row r="5513" spans="1:1">
      <c r="A5513" t="s">
        <v>18320</v>
      </c>
    </row>
    <row r="5514" spans="1:1">
      <c r="A5514" t="s">
        <v>18321</v>
      </c>
    </row>
    <row r="5515" spans="1:1">
      <c r="A5515" t="s">
        <v>18322</v>
      </c>
    </row>
    <row r="5516" spans="1:1">
      <c r="A5516" t="s">
        <v>18323</v>
      </c>
    </row>
    <row r="5517" spans="1:1">
      <c r="A5517" t="s">
        <v>18324</v>
      </c>
    </row>
    <row r="5518" spans="1:1">
      <c r="A5518" t="s">
        <v>18325</v>
      </c>
    </row>
    <row r="5519" spans="1:1">
      <c r="A5519" t="s">
        <v>18326</v>
      </c>
    </row>
    <row r="5520" spans="1:1">
      <c r="A5520" t="s">
        <v>18327</v>
      </c>
    </row>
    <row r="5521" spans="1:1">
      <c r="A5521" t="s">
        <v>18328</v>
      </c>
    </row>
    <row r="5522" spans="1:1">
      <c r="A5522" t="s">
        <v>18329</v>
      </c>
    </row>
    <row r="5523" spans="1:1">
      <c r="A5523" t="s">
        <v>18330</v>
      </c>
    </row>
    <row r="5524" spans="1:1">
      <c r="A5524" t="s">
        <v>18331</v>
      </c>
    </row>
    <row r="5525" spans="1:1">
      <c r="A5525" t="s">
        <v>18332</v>
      </c>
    </row>
    <row r="5526" spans="1:1">
      <c r="A5526" t="s">
        <v>18333</v>
      </c>
    </row>
    <row r="5527" spans="1:1">
      <c r="A5527" t="s">
        <v>18334</v>
      </c>
    </row>
    <row r="5528" spans="1:1">
      <c r="A5528" t="s">
        <v>18335</v>
      </c>
    </row>
    <row r="5529" spans="1:1">
      <c r="A5529" t="s">
        <v>18336</v>
      </c>
    </row>
    <row r="5530" spans="1:1">
      <c r="A5530" t="s">
        <v>18337</v>
      </c>
    </row>
    <row r="5531" spans="1:1">
      <c r="A5531" t="s">
        <v>18338</v>
      </c>
    </row>
    <row r="5532" spans="1:1">
      <c r="A5532" t="s">
        <v>18339</v>
      </c>
    </row>
    <row r="5533" spans="1:1">
      <c r="A5533" t="s">
        <v>18340</v>
      </c>
    </row>
    <row r="5534" spans="1:1">
      <c r="A5534" t="s">
        <v>18341</v>
      </c>
    </row>
    <row r="5535" spans="1:1">
      <c r="A5535" t="s">
        <v>18342</v>
      </c>
    </row>
    <row r="5536" spans="1:1">
      <c r="A5536" t="s">
        <v>18343</v>
      </c>
    </row>
    <row r="5537" spans="1:1">
      <c r="A5537" t="s">
        <v>18344</v>
      </c>
    </row>
    <row r="5538" spans="1:1">
      <c r="A5538" t="s">
        <v>18345</v>
      </c>
    </row>
    <row r="5539" spans="1:1">
      <c r="A5539" t="s">
        <v>18346</v>
      </c>
    </row>
    <row r="5540" spans="1:1">
      <c r="A5540" t="s">
        <v>18347</v>
      </c>
    </row>
    <row r="5541" spans="1:1">
      <c r="A5541" t="s">
        <v>18348</v>
      </c>
    </row>
    <row r="5542" spans="1:1">
      <c r="A5542" t="s">
        <v>18349</v>
      </c>
    </row>
    <row r="5543" spans="1:1">
      <c r="A5543" t="s">
        <v>18350</v>
      </c>
    </row>
    <row r="5544" spans="1:1">
      <c r="A5544" t="s">
        <v>18351</v>
      </c>
    </row>
    <row r="5545" spans="1:1">
      <c r="A5545" t="s">
        <v>18352</v>
      </c>
    </row>
    <row r="5546" spans="1:1">
      <c r="A5546" t="s">
        <v>18353</v>
      </c>
    </row>
    <row r="5547" spans="1:1">
      <c r="A5547" t="s">
        <v>18354</v>
      </c>
    </row>
    <row r="5548" spans="1:1">
      <c r="A5548" t="s">
        <v>18355</v>
      </c>
    </row>
    <row r="5549" spans="1:1">
      <c r="A5549" t="s">
        <v>18356</v>
      </c>
    </row>
    <row r="5550" spans="1:1">
      <c r="A5550" t="s">
        <v>18357</v>
      </c>
    </row>
    <row r="5551" spans="1:1">
      <c r="A5551" t="s">
        <v>18358</v>
      </c>
    </row>
    <row r="5552" spans="1:1">
      <c r="A5552" t="s">
        <v>18359</v>
      </c>
    </row>
    <row r="5553" spans="1:1">
      <c r="A5553" t="s">
        <v>18360</v>
      </c>
    </row>
    <row r="5554" spans="1:1">
      <c r="A5554" t="s">
        <v>18361</v>
      </c>
    </row>
    <row r="5555" spans="1:1">
      <c r="A5555" t="s">
        <v>18362</v>
      </c>
    </row>
    <row r="5556" spans="1:1">
      <c r="A5556" t="s">
        <v>18363</v>
      </c>
    </row>
    <row r="5557" spans="1:1">
      <c r="A5557" t="s">
        <v>18364</v>
      </c>
    </row>
    <row r="5558" spans="1:1">
      <c r="A5558" t="s">
        <v>18365</v>
      </c>
    </row>
    <row r="5559" spans="1:1">
      <c r="A5559" t="s">
        <v>18366</v>
      </c>
    </row>
    <row r="5560" spans="1:1">
      <c r="A5560" t="s">
        <v>18367</v>
      </c>
    </row>
    <row r="5561" spans="1:1">
      <c r="A5561" t="s">
        <v>18368</v>
      </c>
    </row>
    <row r="5562" spans="1:1">
      <c r="A5562" t="s">
        <v>18369</v>
      </c>
    </row>
    <row r="5563" spans="1:1">
      <c r="A5563" t="s">
        <v>18370</v>
      </c>
    </row>
    <row r="5564" spans="1:1">
      <c r="A5564" t="s">
        <v>18371</v>
      </c>
    </row>
    <row r="5565" spans="1:1">
      <c r="A5565" t="s">
        <v>18372</v>
      </c>
    </row>
    <row r="5566" spans="1:1">
      <c r="A5566" t="s">
        <v>18373</v>
      </c>
    </row>
    <row r="5567" spans="1:1">
      <c r="A5567" t="s">
        <v>18374</v>
      </c>
    </row>
    <row r="5568" spans="1:1">
      <c r="A5568" t="s">
        <v>18375</v>
      </c>
    </row>
    <row r="5569" spans="1:1">
      <c r="A5569" t="s">
        <v>18376</v>
      </c>
    </row>
    <row r="5570" spans="1:1">
      <c r="A5570" t="s">
        <v>18377</v>
      </c>
    </row>
    <row r="5571" spans="1:1">
      <c r="A5571" t="s">
        <v>18378</v>
      </c>
    </row>
    <row r="5572" spans="1:1">
      <c r="A5572" t="s">
        <v>18379</v>
      </c>
    </row>
    <row r="5573" spans="1:1">
      <c r="A5573" t="s">
        <v>18380</v>
      </c>
    </row>
    <row r="5574" spans="1:1">
      <c r="A5574" t="s">
        <v>18381</v>
      </c>
    </row>
    <row r="5575" spans="1:1">
      <c r="A5575" t="s">
        <v>18382</v>
      </c>
    </row>
    <row r="5576" spans="1:1">
      <c r="A5576" t="s">
        <v>18383</v>
      </c>
    </row>
    <row r="5577" spans="1:1">
      <c r="A5577" t="s">
        <v>18384</v>
      </c>
    </row>
    <row r="5578" spans="1:1">
      <c r="A5578" t="s">
        <v>18385</v>
      </c>
    </row>
    <row r="5579" spans="1:1">
      <c r="A5579" t="s">
        <v>18386</v>
      </c>
    </row>
    <row r="5580" spans="1:1">
      <c r="A5580" t="s">
        <v>18387</v>
      </c>
    </row>
    <row r="5581" spans="1:1">
      <c r="A5581" t="s">
        <v>18388</v>
      </c>
    </row>
    <row r="5582" spans="1:1">
      <c r="A5582" t="s">
        <v>18389</v>
      </c>
    </row>
    <row r="5583" spans="1:1">
      <c r="A5583" t="s">
        <v>18390</v>
      </c>
    </row>
    <row r="5584" spans="1:1">
      <c r="A5584" t="s">
        <v>18391</v>
      </c>
    </row>
    <row r="5585" spans="1:1">
      <c r="A5585" t="s">
        <v>18392</v>
      </c>
    </row>
    <row r="5586" spans="1:1">
      <c r="A5586" t="s">
        <v>18393</v>
      </c>
    </row>
    <row r="5587" spans="1:1">
      <c r="A5587" t="s">
        <v>18394</v>
      </c>
    </row>
    <row r="5588" spans="1:1">
      <c r="A5588" t="s">
        <v>18395</v>
      </c>
    </row>
    <row r="5589" spans="1:1">
      <c r="A5589" t="s">
        <v>18396</v>
      </c>
    </row>
    <row r="5590" spans="1:1">
      <c r="A5590" t="s">
        <v>18397</v>
      </c>
    </row>
    <row r="5591" spans="1:1">
      <c r="A5591" t="s">
        <v>18398</v>
      </c>
    </row>
    <row r="5592" spans="1:1">
      <c r="A5592" t="s">
        <v>18399</v>
      </c>
    </row>
    <row r="5593" spans="1:1">
      <c r="A5593" t="s">
        <v>18400</v>
      </c>
    </row>
    <row r="5594" spans="1:1">
      <c r="A5594" t="s">
        <v>18401</v>
      </c>
    </row>
    <row r="5595" spans="1:1">
      <c r="A5595" t="s">
        <v>18402</v>
      </c>
    </row>
    <row r="5596" spans="1:1">
      <c r="A5596" t="s">
        <v>18403</v>
      </c>
    </row>
    <row r="5597" spans="1:1">
      <c r="A5597" t="s">
        <v>18404</v>
      </c>
    </row>
    <row r="5598" spans="1:1">
      <c r="A5598" t="s">
        <v>18405</v>
      </c>
    </row>
    <row r="5599" spans="1:1">
      <c r="A5599" t="s">
        <v>18406</v>
      </c>
    </row>
    <row r="5600" spans="1:1">
      <c r="A5600" t="s">
        <v>18407</v>
      </c>
    </row>
    <row r="5601" spans="1:1">
      <c r="A5601" t="s">
        <v>18408</v>
      </c>
    </row>
    <row r="5602" spans="1:1">
      <c r="A5602" t="s">
        <v>18409</v>
      </c>
    </row>
    <row r="5603" spans="1:1">
      <c r="A5603" t="s">
        <v>18410</v>
      </c>
    </row>
    <row r="5604" spans="1:1">
      <c r="A5604" t="s">
        <v>18411</v>
      </c>
    </row>
    <row r="5605" spans="1:1">
      <c r="A5605" t="s">
        <v>18412</v>
      </c>
    </row>
    <row r="5606" spans="1:1">
      <c r="A5606" t="s">
        <v>18413</v>
      </c>
    </row>
    <row r="5607" spans="1:1">
      <c r="A5607" t="s">
        <v>18414</v>
      </c>
    </row>
    <row r="5608" spans="1:1">
      <c r="A5608" t="s">
        <v>18415</v>
      </c>
    </row>
    <row r="5609" spans="1:1">
      <c r="A5609" t="s">
        <v>18416</v>
      </c>
    </row>
    <row r="5610" spans="1:1">
      <c r="A5610" t="s">
        <v>18417</v>
      </c>
    </row>
    <row r="5611" spans="1:1">
      <c r="A5611" t="s">
        <v>18418</v>
      </c>
    </row>
    <row r="5612" spans="1:1">
      <c r="A5612" t="s">
        <v>18419</v>
      </c>
    </row>
    <row r="5613" spans="1:1">
      <c r="A5613" t="s">
        <v>18420</v>
      </c>
    </row>
    <row r="5614" spans="1:1">
      <c r="A5614" t="s">
        <v>18421</v>
      </c>
    </row>
    <row r="5615" spans="1:1">
      <c r="A5615" t="s">
        <v>18422</v>
      </c>
    </row>
    <row r="5616" spans="1:1">
      <c r="A5616" t="s">
        <v>18423</v>
      </c>
    </row>
    <row r="5617" spans="1:1">
      <c r="A5617" t="s">
        <v>18424</v>
      </c>
    </row>
    <row r="5618" spans="1:1">
      <c r="A5618" t="s">
        <v>18425</v>
      </c>
    </row>
    <row r="5619" spans="1:1">
      <c r="A5619" t="s">
        <v>18426</v>
      </c>
    </row>
    <row r="5620" spans="1:1">
      <c r="A5620" t="s">
        <v>18427</v>
      </c>
    </row>
    <row r="5621" spans="1:1">
      <c r="A5621" t="s">
        <v>18428</v>
      </c>
    </row>
    <row r="5622" spans="1:1">
      <c r="A5622" t="s">
        <v>18429</v>
      </c>
    </row>
    <row r="5623" spans="1:1">
      <c r="A5623" t="s">
        <v>18430</v>
      </c>
    </row>
    <row r="5624" spans="1:1">
      <c r="A5624" t="s">
        <v>18431</v>
      </c>
    </row>
    <row r="5625" spans="1:1">
      <c r="A5625" t="s">
        <v>18432</v>
      </c>
    </row>
    <row r="5626" spans="1:1">
      <c r="A5626" t="s">
        <v>18433</v>
      </c>
    </row>
    <row r="5627" spans="1:1">
      <c r="A5627" t="s">
        <v>18434</v>
      </c>
    </row>
    <row r="5628" spans="1:1">
      <c r="A5628" t="s">
        <v>18435</v>
      </c>
    </row>
    <row r="5629" spans="1:1">
      <c r="A5629" t="s">
        <v>18436</v>
      </c>
    </row>
    <row r="5630" spans="1:1">
      <c r="A5630" t="s">
        <v>18437</v>
      </c>
    </row>
    <row r="5631" spans="1:1">
      <c r="A5631" t="s">
        <v>18438</v>
      </c>
    </row>
    <row r="5632" spans="1:1">
      <c r="A5632" t="s">
        <v>18439</v>
      </c>
    </row>
    <row r="5633" spans="1:1">
      <c r="A5633" t="s">
        <v>18440</v>
      </c>
    </row>
    <row r="5634" spans="1:1">
      <c r="A5634" t="s">
        <v>18441</v>
      </c>
    </row>
    <row r="5635" spans="1:1">
      <c r="A5635" t="s">
        <v>18442</v>
      </c>
    </row>
    <row r="5636" spans="1:1">
      <c r="A5636" t="s">
        <v>18443</v>
      </c>
    </row>
    <row r="5637" spans="1:1">
      <c r="A5637" t="s">
        <v>18444</v>
      </c>
    </row>
    <row r="5638" spans="1:1">
      <c r="A5638" t="s">
        <v>18445</v>
      </c>
    </row>
    <row r="5639" spans="1:1">
      <c r="A5639" t="s">
        <v>18446</v>
      </c>
    </row>
    <row r="5640" spans="1:1">
      <c r="A5640" t="s">
        <v>18447</v>
      </c>
    </row>
    <row r="5641" spans="1:1">
      <c r="A5641" t="s">
        <v>18448</v>
      </c>
    </row>
    <row r="5642" spans="1:1">
      <c r="A5642" t="s">
        <v>18449</v>
      </c>
    </row>
    <row r="5643" spans="1:1">
      <c r="A5643" t="s">
        <v>18450</v>
      </c>
    </row>
    <row r="5644" spans="1:1">
      <c r="A5644" t="s">
        <v>18451</v>
      </c>
    </row>
    <row r="5645" spans="1:1">
      <c r="A5645" t="s">
        <v>18452</v>
      </c>
    </row>
    <row r="5646" spans="1:1">
      <c r="A5646" t="s">
        <v>18453</v>
      </c>
    </row>
    <row r="5647" spans="1:1">
      <c r="A5647" t="s">
        <v>18454</v>
      </c>
    </row>
    <row r="5648" spans="1:1">
      <c r="A5648" t="s">
        <v>18455</v>
      </c>
    </row>
    <row r="5649" spans="1:1">
      <c r="A5649" t="s">
        <v>18456</v>
      </c>
    </row>
    <row r="5650" spans="1:1">
      <c r="A5650" t="s">
        <v>18457</v>
      </c>
    </row>
    <row r="5651" spans="1:1">
      <c r="A5651" t="s">
        <v>18458</v>
      </c>
    </row>
    <row r="5652" spans="1:1">
      <c r="A5652" t="s">
        <v>18459</v>
      </c>
    </row>
    <row r="5653" spans="1:1">
      <c r="A5653" t="s">
        <v>18460</v>
      </c>
    </row>
    <row r="5654" spans="1:1">
      <c r="A5654" t="s">
        <v>18461</v>
      </c>
    </row>
    <row r="5655" spans="1:1">
      <c r="A5655" t="s">
        <v>18462</v>
      </c>
    </row>
    <row r="5656" spans="1:1">
      <c r="A5656" t="s">
        <v>18463</v>
      </c>
    </row>
    <row r="5657" spans="1:1">
      <c r="A5657" t="s">
        <v>18464</v>
      </c>
    </row>
    <row r="5658" spans="1:1">
      <c r="A5658" t="s">
        <v>18465</v>
      </c>
    </row>
    <row r="5659" spans="1:1">
      <c r="A5659" t="s">
        <v>18466</v>
      </c>
    </row>
    <row r="5660" spans="1:1">
      <c r="A5660" t="s">
        <v>18467</v>
      </c>
    </row>
    <row r="5661" spans="1:1">
      <c r="A5661" t="s">
        <v>18468</v>
      </c>
    </row>
    <row r="5662" spans="1:1">
      <c r="A5662" t="s">
        <v>18469</v>
      </c>
    </row>
    <row r="5663" spans="1:1">
      <c r="A5663" t="s">
        <v>18470</v>
      </c>
    </row>
    <row r="5664" spans="1:1">
      <c r="A5664" t="s">
        <v>18471</v>
      </c>
    </row>
    <row r="5665" spans="1:1">
      <c r="A5665" t="s">
        <v>18472</v>
      </c>
    </row>
    <row r="5666" spans="1:1">
      <c r="A5666" t="s">
        <v>18473</v>
      </c>
    </row>
    <row r="5667" spans="1:1">
      <c r="A5667" t="s">
        <v>18474</v>
      </c>
    </row>
    <row r="5668" spans="1:1">
      <c r="A5668" t="s">
        <v>18475</v>
      </c>
    </row>
    <row r="5669" spans="1:1">
      <c r="A5669" t="s">
        <v>18476</v>
      </c>
    </row>
    <row r="5670" spans="1:1">
      <c r="A5670" t="s">
        <v>18477</v>
      </c>
    </row>
    <row r="5671" spans="1:1">
      <c r="A5671" t="s">
        <v>18478</v>
      </c>
    </row>
    <row r="5672" spans="1:1">
      <c r="A5672" t="s">
        <v>18479</v>
      </c>
    </row>
    <row r="5673" spans="1:1">
      <c r="A5673" t="s">
        <v>18480</v>
      </c>
    </row>
    <row r="5674" spans="1:1">
      <c r="A5674" t="s">
        <v>18481</v>
      </c>
    </row>
    <row r="5675" spans="1:1">
      <c r="A5675" t="s">
        <v>18482</v>
      </c>
    </row>
    <row r="5676" spans="1:1">
      <c r="A5676" t="s">
        <v>18483</v>
      </c>
    </row>
    <row r="5677" spans="1:1">
      <c r="A5677" t="s">
        <v>18484</v>
      </c>
    </row>
    <row r="5678" spans="1:1">
      <c r="A5678" t="s">
        <v>18485</v>
      </c>
    </row>
    <row r="5679" spans="1:1">
      <c r="A5679" t="s">
        <v>18486</v>
      </c>
    </row>
    <row r="5680" spans="1:1">
      <c r="A5680" t="s">
        <v>18487</v>
      </c>
    </row>
    <row r="5681" spans="1:1">
      <c r="A5681" t="s">
        <v>18488</v>
      </c>
    </row>
    <row r="5682" spans="1:1">
      <c r="A5682" t="s">
        <v>18489</v>
      </c>
    </row>
    <row r="5683" spans="1:1">
      <c r="A5683" t="s">
        <v>18490</v>
      </c>
    </row>
    <row r="5684" spans="1:1">
      <c r="A5684" t="s">
        <v>18491</v>
      </c>
    </row>
    <row r="5685" spans="1:1">
      <c r="A5685" t="s">
        <v>18492</v>
      </c>
    </row>
    <row r="5686" spans="1:1">
      <c r="A5686" t="s">
        <v>18493</v>
      </c>
    </row>
    <row r="5687" spans="1:1">
      <c r="A5687" t="s">
        <v>18494</v>
      </c>
    </row>
    <row r="5688" spans="1:1">
      <c r="A5688" t="s">
        <v>18495</v>
      </c>
    </row>
    <row r="5689" spans="1:1">
      <c r="A5689" t="s">
        <v>18496</v>
      </c>
    </row>
    <row r="5690" spans="1:1">
      <c r="A5690" t="s">
        <v>18497</v>
      </c>
    </row>
    <row r="5691" spans="1:1">
      <c r="A5691" t="s">
        <v>18498</v>
      </c>
    </row>
    <row r="5692" spans="1:1">
      <c r="A5692" t="s">
        <v>18499</v>
      </c>
    </row>
    <row r="5693" spans="1:1">
      <c r="A5693" t="s">
        <v>18500</v>
      </c>
    </row>
    <row r="5694" spans="1:1">
      <c r="A5694" t="s">
        <v>18501</v>
      </c>
    </row>
    <row r="5695" spans="1:1">
      <c r="A5695" t="s">
        <v>18502</v>
      </c>
    </row>
    <row r="5696" spans="1:1">
      <c r="A5696" t="s">
        <v>18503</v>
      </c>
    </row>
    <row r="5697" spans="1:1">
      <c r="A5697" t="s">
        <v>18504</v>
      </c>
    </row>
    <row r="5698" spans="1:1">
      <c r="A5698" t="s">
        <v>18505</v>
      </c>
    </row>
    <row r="5699" spans="1:1">
      <c r="A5699" t="s">
        <v>18506</v>
      </c>
    </row>
    <row r="5700" spans="1:1">
      <c r="A5700" t="s">
        <v>18507</v>
      </c>
    </row>
    <row r="5701" spans="1:1">
      <c r="A5701" t="s">
        <v>18508</v>
      </c>
    </row>
    <row r="5702" spans="1:1">
      <c r="A5702" t="s">
        <v>18509</v>
      </c>
    </row>
    <row r="5703" spans="1:1">
      <c r="A5703" t="s">
        <v>18510</v>
      </c>
    </row>
    <row r="5704" spans="1:1">
      <c r="A5704" t="s">
        <v>18511</v>
      </c>
    </row>
    <row r="5705" spans="1:1">
      <c r="A5705" t="s">
        <v>18512</v>
      </c>
    </row>
    <row r="5706" spans="1:1">
      <c r="A5706" t="s">
        <v>18513</v>
      </c>
    </row>
    <row r="5707" spans="1:1">
      <c r="A5707" t="s">
        <v>18514</v>
      </c>
    </row>
    <row r="5708" spans="1:1">
      <c r="A5708" t="s">
        <v>18515</v>
      </c>
    </row>
    <row r="5709" spans="1:1">
      <c r="A5709" t="s">
        <v>18516</v>
      </c>
    </row>
    <row r="5710" spans="1:1">
      <c r="A5710" t="s">
        <v>18517</v>
      </c>
    </row>
    <row r="5711" spans="1:1">
      <c r="A5711" t="s">
        <v>18518</v>
      </c>
    </row>
    <row r="5712" spans="1:1">
      <c r="A5712" t="s">
        <v>18519</v>
      </c>
    </row>
    <row r="5713" spans="1:1">
      <c r="A5713" t="s">
        <v>18520</v>
      </c>
    </row>
    <row r="5714" spans="1:1">
      <c r="A5714" t="s">
        <v>18521</v>
      </c>
    </row>
    <row r="5715" spans="1:1">
      <c r="A5715" t="s">
        <v>18522</v>
      </c>
    </row>
    <row r="5716" spans="1:1">
      <c r="A5716" t="s">
        <v>18523</v>
      </c>
    </row>
    <row r="5717" spans="1:1">
      <c r="A5717" t="s">
        <v>18524</v>
      </c>
    </row>
    <row r="5718" spans="1:1">
      <c r="A5718" t="s">
        <v>18525</v>
      </c>
    </row>
    <row r="5719" spans="1:1">
      <c r="A5719" t="s">
        <v>18526</v>
      </c>
    </row>
    <row r="5720" spans="1:1">
      <c r="A5720" t="s">
        <v>18527</v>
      </c>
    </row>
    <row r="5721" spans="1:1">
      <c r="A5721" t="s">
        <v>18528</v>
      </c>
    </row>
    <row r="5722" spans="1:1">
      <c r="A5722" t="s">
        <v>18529</v>
      </c>
    </row>
    <row r="5723" spans="1:1">
      <c r="A5723" t="s">
        <v>18530</v>
      </c>
    </row>
    <row r="5724" spans="1:1">
      <c r="A5724" t="s">
        <v>18531</v>
      </c>
    </row>
    <row r="5725" spans="1:1">
      <c r="A5725" t="s">
        <v>18532</v>
      </c>
    </row>
    <row r="5726" spans="1:1">
      <c r="A5726" t="s">
        <v>18533</v>
      </c>
    </row>
    <row r="5727" spans="1:1">
      <c r="A5727" t="s">
        <v>18534</v>
      </c>
    </row>
    <row r="5728" spans="1:1">
      <c r="A5728" t="s">
        <v>18535</v>
      </c>
    </row>
    <row r="5729" spans="1:1">
      <c r="A5729" t="s">
        <v>18536</v>
      </c>
    </row>
    <row r="5730" spans="1:1">
      <c r="A5730" t="s">
        <v>18537</v>
      </c>
    </row>
    <row r="5731" spans="1:1">
      <c r="A5731" t="s">
        <v>18538</v>
      </c>
    </row>
    <row r="5732" spans="1:1">
      <c r="A5732" t="s">
        <v>18539</v>
      </c>
    </row>
    <row r="5733" spans="1:1">
      <c r="A5733" t="s">
        <v>18540</v>
      </c>
    </row>
    <row r="5734" spans="1:1">
      <c r="A5734" t="s">
        <v>18541</v>
      </c>
    </row>
    <row r="5735" spans="1:1">
      <c r="A5735" t="s">
        <v>18542</v>
      </c>
    </row>
    <row r="5736" spans="1:1">
      <c r="A5736" t="s">
        <v>18543</v>
      </c>
    </row>
    <row r="5737" spans="1:1">
      <c r="A5737" t="s">
        <v>18544</v>
      </c>
    </row>
    <row r="5738" spans="1:1">
      <c r="A5738" t="s">
        <v>18545</v>
      </c>
    </row>
    <row r="5739" spans="1:1">
      <c r="A5739" t="s">
        <v>18546</v>
      </c>
    </row>
    <row r="5740" spans="1:1">
      <c r="A5740" t="s">
        <v>18547</v>
      </c>
    </row>
    <row r="5741" spans="1:1">
      <c r="A5741" t="s">
        <v>18548</v>
      </c>
    </row>
    <row r="5742" spans="1:1">
      <c r="A5742" t="s">
        <v>18549</v>
      </c>
    </row>
    <row r="5743" spans="1:1">
      <c r="A5743" t="s">
        <v>18550</v>
      </c>
    </row>
    <row r="5744" spans="1:1">
      <c r="A5744" t="s">
        <v>18551</v>
      </c>
    </row>
    <row r="5745" spans="1:1">
      <c r="A5745" t="s">
        <v>18552</v>
      </c>
    </row>
    <row r="5746" spans="1:1">
      <c r="A5746" t="s">
        <v>18553</v>
      </c>
    </row>
    <row r="5747" spans="1:1">
      <c r="A5747" t="s">
        <v>18554</v>
      </c>
    </row>
    <row r="5748" spans="1:1">
      <c r="A5748" t="s">
        <v>18555</v>
      </c>
    </row>
    <row r="5749" spans="1:1">
      <c r="A5749" t="s">
        <v>18556</v>
      </c>
    </row>
    <row r="5750" spans="1:1">
      <c r="A5750" t="s">
        <v>18557</v>
      </c>
    </row>
    <row r="5751" spans="1:1">
      <c r="A5751" t="s">
        <v>18558</v>
      </c>
    </row>
    <row r="5752" spans="1:1">
      <c r="A5752" t="s">
        <v>18559</v>
      </c>
    </row>
    <row r="5753" spans="1:1">
      <c r="A5753" t="s">
        <v>18560</v>
      </c>
    </row>
    <row r="5754" spans="1:1">
      <c r="A5754" t="s">
        <v>18561</v>
      </c>
    </row>
    <row r="5755" spans="1:1">
      <c r="A5755" t="s">
        <v>18562</v>
      </c>
    </row>
    <row r="5756" spans="1:1">
      <c r="A5756" t="s">
        <v>18563</v>
      </c>
    </row>
    <row r="5757" spans="1:1">
      <c r="A5757" t="s">
        <v>18564</v>
      </c>
    </row>
    <row r="5758" spans="1:1">
      <c r="A5758" t="s">
        <v>18565</v>
      </c>
    </row>
    <row r="5759" spans="1:1">
      <c r="A5759" t="s">
        <v>18566</v>
      </c>
    </row>
    <row r="5760" spans="1:1">
      <c r="A5760" t="s">
        <v>18567</v>
      </c>
    </row>
    <row r="5761" spans="1:1">
      <c r="A5761" t="s">
        <v>18568</v>
      </c>
    </row>
    <row r="5762" spans="1:1">
      <c r="A5762" t="s">
        <v>18569</v>
      </c>
    </row>
    <row r="5763" spans="1:1">
      <c r="A5763" t="s">
        <v>18570</v>
      </c>
    </row>
    <row r="5764" spans="1:1">
      <c r="A5764" t="s">
        <v>18571</v>
      </c>
    </row>
    <row r="5765" spans="1:1">
      <c r="A5765" t="s">
        <v>18572</v>
      </c>
    </row>
    <row r="5766" spans="1:1">
      <c r="A5766" t="s">
        <v>18573</v>
      </c>
    </row>
    <row r="5767" spans="1:1">
      <c r="A5767" t="s">
        <v>18574</v>
      </c>
    </row>
    <row r="5768" spans="1:1">
      <c r="A5768" t="s">
        <v>18575</v>
      </c>
    </row>
    <row r="5769" spans="1:1">
      <c r="A5769" t="s">
        <v>18576</v>
      </c>
    </row>
    <row r="5770" spans="1:1">
      <c r="A5770" t="s">
        <v>18577</v>
      </c>
    </row>
    <row r="5771" spans="1:1">
      <c r="A5771" t="s">
        <v>18578</v>
      </c>
    </row>
    <row r="5772" spans="1:1">
      <c r="A5772" t="s">
        <v>18579</v>
      </c>
    </row>
    <row r="5773" spans="1:1">
      <c r="A5773" t="s">
        <v>18580</v>
      </c>
    </row>
    <row r="5774" spans="1:1">
      <c r="A5774" t="s">
        <v>18581</v>
      </c>
    </row>
    <row r="5775" spans="1:1">
      <c r="A5775" t="s">
        <v>18582</v>
      </c>
    </row>
    <row r="5776" spans="1:1">
      <c r="A5776" t="s">
        <v>18583</v>
      </c>
    </row>
    <row r="5777" spans="1:1">
      <c r="A5777" t="s">
        <v>18584</v>
      </c>
    </row>
    <row r="5778" spans="1:1">
      <c r="A5778" t="s">
        <v>18585</v>
      </c>
    </row>
    <row r="5779" spans="1:1">
      <c r="A5779" t="s">
        <v>18586</v>
      </c>
    </row>
    <row r="5780" spans="1:1">
      <c r="A5780" t="s">
        <v>18587</v>
      </c>
    </row>
    <row r="5781" spans="1:1">
      <c r="A5781" t="s">
        <v>18588</v>
      </c>
    </row>
    <row r="5782" spans="1:1">
      <c r="A5782" t="s">
        <v>18589</v>
      </c>
    </row>
    <row r="5783" spans="1:1">
      <c r="A5783" t="s">
        <v>18590</v>
      </c>
    </row>
    <row r="5784" spans="1:1">
      <c r="A5784" t="s">
        <v>18591</v>
      </c>
    </row>
    <row r="5785" spans="1:1">
      <c r="A5785" t="s">
        <v>18592</v>
      </c>
    </row>
    <row r="5786" spans="1:1">
      <c r="A5786" t="s">
        <v>18593</v>
      </c>
    </row>
    <row r="5787" spans="1:1">
      <c r="A5787" t="s">
        <v>18594</v>
      </c>
    </row>
    <row r="5788" spans="1:1">
      <c r="A5788" t="s">
        <v>18595</v>
      </c>
    </row>
    <row r="5789" spans="1:1">
      <c r="A5789" t="s">
        <v>18596</v>
      </c>
    </row>
    <row r="5790" spans="1:1">
      <c r="A5790" t="s">
        <v>18597</v>
      </c>
    </row>
    <row r="5791" spans="1:1">
      <c r="A5791" t="s">
        <v>18598</v>
      </c>
    </row>
    <row r="5792" spans="1:1">
      <c r="A5792" t="s">
        <v>18599</v>
      </c>
    </row>
    <row r="5793" spans="1:1">
      <c r="A5793" t="s">
        <v>18600</v>
      </c>
    </row>
    <row r="5794" spans="1:1">
      <c r="A5794" t="s">
        <v>18601</v>
      </c>
    </row>
    <row r="5795" spans="1:1">
      <c r="A5795" t="s">
        <v>18602</v>
      </c>
    </row>
    <row r="5796" spans="1:1">
      <c r="A5796" t="s">
        <v>18603</v>
      </c>
    </row>
    <row r="5797" spans="1:1">
      <c r="A5797" t="s">
        <v>18604</v>
      </c>
    </row>
    <row r="5798" spans="1:1">
      <c r="A5798" t="s">
        <v>18605</v>
      </c>
    </row>
    <row r="5799" spans="1:1">
      <c r="A5799" t="s">
        <v>18606</v>
      </c>
    </row>
    <row r="5800" spans="1:1">
      <c r="A5800" t="s">
        <v>18607</v>
      </c>
    </row>
    <row r="5801" spans="1:1">
      <c r="A5801" t="s">
        <v>18608</v>
      </c>
    </row>
    <row r="5802" spans="1:1">
      <c r="A5802" t="s">
        <v>18609</v>
      </c>
    </row>
    <row r="5803" spans="1:1">
      <c r="A5803" t="s">
        <v>18610</v>
      </c>
    </row>
    <row r="5804" spans="1:1">
      <c r="A5804" t="s">
        <v>18611</v>
      </c>
    </row>
    <row r="5805" spans="1:1">
      <c r="A5805" t="s">
        <v>18612</v>
      </c>
    </row>
    <row r="5806" spans="1:1">
      <c r="A5806" t="s">
        <v>18613</v>
      </c>
    </row>
    <row r="5807" spans="1:1">
      <c r="A5807" t="s">
        <v>18614</v>
      </c>
    </row>
    <row r="5808" spans="1:1">
      <c r="A5808" t="s">
        <v>18615</v>
      </c>
    </row>
    <row r="5809" spans="1:1">
      <c r="A5809" t="s">
        <v>18616</v>
      </c>
    </row>
    <row r="5810" spans="1:1">
      <c r="A5810" t="s">
        <v>18617</v>
      </c>
    </row>
    <row r="5811" spans="1:1">
      <c r="A5811" t="s">
        <v>18618</v>
      </c>
    </row>
    <row r="5812" spans="1:1">
      <c r="A5812" t="s">
        <v>18619</v>
      </c>
    </row>
    <row r="5813" spans="1:1">
      <c r="A5813" t="s">
        <v>18620</v>
      </c>
    </row>
    <row r="5814" spans="1:1">
      <c r="A5814" t="s">
        <v>18621</v>
      </c>
    </row>
    <row r="5815" spans="1:1">
      <c r="A5815" t="s">
        <v>18622</v>
      </c>
    </row>
    <row r="5816" spans="1:1">
      <c r="A5816" t="s">
        <v>18623</v>
      </c>
    </row>
    <row r="5817" spans="1:1">
      <c r="A5817" t="s">
        <v>18624</v>
      </c>
    </row>
    <row r="5818" spans="1:1">
      <c r="A5818" t="s">
        <v>18625</v>
      </c>
    </row>
    <row r="5819" spans="1:1">
      <c r="A5819" t="s">
        <v>18626</v>
      </c>
    </row>
    <row r="5820" spans="1:1">
      <c r="A5820" t="s">
        <v>18627</v>
      </c>
    </row>
    <row r="5821" spans="1:1">
      <c r="A5821" t="s">
        <v>18628</v>
      </c>
    </row>
    <row r="5822" spans="1:1">
      <c r="A5822" t="s">
        <v>18629</v>
      </c>
    </row>
    <row r="5823" spans="1:1">
      <c r="A5823" t="s">
        <v>18630</v>
      </c>
    </row>
    <row r="5824" spans="1:1">
      <c r="A5824" t="s">
        <v>18631</v>
      </c>
    </row>
    <row r="5825" spans="1:1">
      <c r="A5825" t="s">
        <v>18632</v>
      </c>
    </row>
    <row r="5826" spans="1:1">
      <c r="A5826" t="s">
        <v>18633</v>
      </c>
    </row>
    <row r="5827" spans="1:1">
      <c r="A5827" t="s">
        <v>18634</v>
      </c>
    </row>
    <row r="5828" spans="1:1">
      <c r="A5828" t="s">
        <v>18635</v>
      </c>
    </row>
    <row r="5829" spans="1:1">
      <c r="A5829" t="s">
        <v>18636</v>
      </c>
    </row>
    <row r="5830" spans="1:1">
      <c r="A5830" t="s">
        <v>18637</v>
      </c>
    </row>
    <row r="5831" spans="1:1">
      <c r="A5831" t="s">
        <v>18638</v>
      </c>
    </row>
    <row r="5832" spans="1:1">
      <c r="A5832" t="s">
        <v>18639</v>
      </c>
    </row>
    <row r="5833" spans="1:1">
      <c r="A5833" t="s">
        <v>18640</v>
      </c>
    </row>
    <row r="5834" spans="1:1">
      <c r="A5834" t="s">
        <v>18641</v>
      </c>
    </row>
    <row r="5835" spans="1:1">
      <c r="A5835" t="s">
        <v>18642</v>
      </c>
    </row>
    <row r="5836" spans="1:1">
      <c r="A5836" t="s">
        <v>18643</v>
      </c>
    </row>
    <row r="5837" spans="1:1">
      <c r="A5837" t="s">
        <v>18644</v>
      </c>
    </row>
    <row r="5838" spans="1:1">
      <c r="A5838" t="s">
        <v>18645</v>
      </c>
    </row>
    <row r="5839" spans="1:1">
      <c r="A5839" t="s">
        <v>18646</v>
      </c>
    </row>
    <row r="5840" spans="1:1">
      <c r="A5840" t="s">
        <v>18647</v>
      </c>
    </row>
    <row r="5841" spans="1:1">
      <c r="A5841" t="s">
        <v>18648</v>
      </c>
    </row>
    <row r="5842" spans="1:1">
      <c r="A5842" t="s">
        <v>18649</v>
      </c>
    </row>
    <row r="5843" spans="1:1">
      <c r="A5843" t="s">
        <v>18650</v>
      </c>
    </row>
    <row r="5844" spans="1:1">
      <c r="A5844" t="s">
        <v>18651</v>
      </c>
    </row>
    <row r="5845" spans="1:1">
      <c r="A5845" t="s">
        <v>18652</v>
      </c>
    </row>
    <row r="5846" spans="1:1">
      <c r="A5846" t="s">
        <v>18653</v>
      </c>
    </row>
    <row r="5847" spans="1:1">
      <c r="A5847" t="s">
        <v>18654</v>
      </c>
    </row>
    <row r="5848" spans="1:1">
      <c r="A5848" t="s">
        <v>18655</v>
      </c>
    </row>
    <row r="5849" spans="1:1">
      <c r="A5849" t="s">
        <v>18656</v>
      </c>
    </row>
    <row r="5850" spans="1:1">
      <c r="A5850" t="s">
        <v>18657</v>
      </c>
    </row>
    <row r="5851" spans="1:1">
      <c r="A5851" t="s">
        <v>18658</v>
      </c>
    </row>
    <row r="5852" spans="1:1">
      <c r="A5852" t="s">
        <v>18659</v>
      </c>
    </row>
    <row r="5853" spans="1:1">
      <c r="A5853" t="s">
        <v>18660</v>
      </c>
    </row>
    <row r="5854" spans="1:1">
      <c r="A5854" t="s">
        <v>18661</v>
      </c>
    </row>
    <row r="5855" spans="1:1">
      <c r="A5855" t="s">
        <v>18662</v>
      </c>
    </row>
    <row r="5856" spans="1:1">
      <c r="A5856" t="s">
        <v>18663</v>
      </c>
    </row>
    <row r="5857" spans="1:1">
      <c r="A5857" t="s">
        <v>18664</v>
      </c>
    </row>
    <row r="5858" spans="1:1">
      <c r="A5858" t="s">
        <v>18665</v>
      </c>
    </row>
    <row r="5859" spans="1:1">
      <c r="A5859" t="s">
        <v>18666</v>
      </c>
    </row>
    <row r="5860" spans="1:1">
      <c r="A5860" t="s">
        <v>18667</v>
      </c>
    </row>
    <row r="5861" spans="1:1">
      <c r="A5861" t="s">
        <v>18668</v>
      </c>
    </row>
    <row r="5862" spans="1:1">
      <c r="A5862" t="s">
        <v>18669</v>
      </c>
    </row>
    <row r="5863" spans="1:1">
      <c r="A5863" t="s">
        <v>18670</v>
      </c>
    </row>
    <row r="5864" spans="1:1">
      <c r="A5864" t="s">
        <v>18671</v>
      </c>
    </row>
    <row r="5865" spans="1:1">
      <c r="A5865" t="s">
        <v>18672</v>
      </c>
    </row>
    <row r="5866" spans="1:1">
      <c r="A5866" t="s">
        <v>18673</v>
      </c>
    </row>
    <row r="5867" spans="1:1">
      <c r="A5867" t="s">
        <v>18674</v>
      </c>
    </row>
    <row r="5868" spans="1:1">
      <c r="A5868" t="s">
        <v>18675</v>
      </c>
    </row>
    <row r="5869" spans="1:1">
      <c r="A5869" t="s">
        <v>18676</v>
      </c>
    </row>
    <row r="5870" spans="1:1">
      <c r="A5870" t="s">
        <v>18677</v>
      </c>
    </row>
    <row r="5871" spans="1:1">
      <c r="A5871" t="s">
        <v>18678</v>
      </c>
    </row>
    <row r="5872" spans="1:1">
      <c r="A5872" t="s">
        <v>18679</v>
      </c>
    </row>
    <row r="5873" spans="1:1">
      <c r="A5873" t="s">
        <v>18680</v>
      </c>
    </row>
    <row r="5874" spans="1:1">
      <c r="A5874" t="s">
        <v>18681</v>
      </c>
    </row>
    <row r="5875" spans="1:1">
      <c r="A5875" t="s">
        <v>18682</v>
      </c>
    </row>
    <row r="5876" spans="1:1">
      <c r="A5876" t="s">
        <v>18683</v>
      </c>
    </row>
    <row r="5877" spans="1:1">
      <c r="A5877" t="s">
        <v>18684</v>
      </c>
    </row>
    <row r="5878" spans="1:1">
      <c r="A5878" t="s">
        <v>18685</v>
      </c>
    </row>
    <row r="5879" spans="1:1">
      <c r="A5879" t="s">
        <v>18686</v>
      </c>
    </row>
    <row r="5880" spans="1:1">
      <c r="A5880" t="s">
        <v>18687</v>
      </c>
    </row>
    <row r="5881" spans="1:1">
      <c r="A5881" t="s">
        <v>18688</v>
      </c>
    </row>
    <row r="5882" spans="1:1">
      <c r="A5882" t="s">
        <v>18689</v>
      </c>
    </row>
    <row r="5883" spans="1:1">
      <c r="A5883" t="s">
        <v>18690</v>
      </c>
    </row>
    <row r="5884" spans="1:1">
      <c r="A5884" t="s">
        <v>18691</v>
      </c>
    </row>
    <row r="5885" spans="1:1">
      <c r="A5885" t="s">
        <v>18692</v>
      </c>
    </row>
    <row r="5886" spans="1:1">
      <c r="A5886" t="s">
        <v>18693</v>
      </c>
    </row>
    <row r="5887" spans="1:1">
      <c r="A5887" t="s">
        <v>18694</v>
      </c>
    </row>
    <row r="5888" spans="1:1">
      <c r="A5888" t="s">
        <v>18695</v>
      </c>
    </row>
    <row r="5889" spans="1:1">
      <c r="A5889" t="s">
        <v>18696</v>
      </c>
    </row>
    <row r="5890" spans="1:1">
      <c r="A5890" t="s">
        <v>18697</v>
      </c>
    </row>
    <row r="5891" spans="1:1">
      <c r="A5891" t="s">
        <v>18698</v>
      </c>
    </row>
    <row r="5892" spans="1:1">
      <c r="A5892" t="s">
        <v>18699</v>
      </c>
    </row>
    <row r="5893" spans="1:1">
      <c r="A5893" t="s">
        <v>18700</v>
      </c>
    </row>
    <row r="5894" spans="1:1">
      <c r="A5894" t="s">
        <v>18701</v>
      </c>
    </row>
    <row r="5895" spans="1:1">
      <c r="A5895" t="s">
        <v>18702</v>
      </c>
    </row>
    <row r="5896" spans="1:1">
      <c r="A5896" t="s">
        <v>18703</v>
      </c>
    </row>
    <row r="5897" spans="1:1">
      <c r="A5897" t="s">
        <v>18704</v>
      </c>
    </row>
    <row r="5898" spans="1:1">
      <c r="A5898" t="s">
        <v>18705</v>
      </c>
    </row>
    <row r="5899" spans="1:1">
      <c r="A5899" t="s">
        <v>18706</v>
      </c>
    </row>
    <row r="5900" spans="1:1">
      <c r="A5900" t="s">
        <v>18707</v>
      </c>
    </row>
    <row r="5901" spans="1:1">
      <c r="A5901" t="s">
        <v>18708</v>
      </c>
    </row>
    <row r="5902" spans="1:1">
      <c r="A5902" t="s">
        <v>18709</v>
      </c>
    </row>
    <row r="5903" spans="1:1">
      <c r="A5903" t="s">
        <v>18710</v>
      </c>
    </row>
    <row r="5904" spans="1:1">
      <c r="A5904" t="s">
        <v>18711</v>
      </c>
    </row>
    <row r="5905" spans="1:1">
      <c r="A5905" t="s">
        <v>18712</v>
      </c>
    </row>
    <row r="5906" spans="1:1">
      <c r="A5906" t="s">
        <v>18713</v>
      </c>
    </row>
    <row r="5907" spans="1:1">
      <c r="A5907" t="s">
        <v>18714</v>
      </c>
    </row>
    <row r="5908" spans="1:1">
      <c r="A5908" t="s">
        <v>18715</v>
      </c>
    </row>
    <row r="5909" spans="1:1">
      <c r="A5909" t="s">
        <v>18716</v>
      </c>
    </row>
    <row r="5910" spans="1:1">
      <c r="A5910" t="s">
        <v>18717</v>
      </c>
    </row>
    <row r="5911" spans="1:1">
      <c r="A5911" t="s">
        <v>18718</v>
      </c>
    </row>
    <row r="5912" spans="1:1">
      <c r="A5912" t="s">
        <v>18719</v>
      </c>
    </row>
    <row r="5913" spans="1:1">
      <c r="A5913" t="s">
        <v>18720</v>
      </c>
    </row>
    <row r="5914" spans="1:1">
      <c r="A5914" t="s">
        <v>18721</v>
      </c>
    </row>
    <row r="5915" spans="1:1">
      <c r="A5915" t="s">
        <v>18722</v>
      </c>
    </row>
    <row r="5916" spans="1:1">
      <c r="A5916" t="s">
        <v>18723</v>
      </c>
    </row>
    <row r="5917" spans="1:1">
      <c r="A5917" t="s">
        <v>18724</v>
      </c>
    </row>
    <row r="5918" spans="1:1">
      <c r="A5918" t="s">
        <v>18725</v>
      </c>
    </row>
    <row r="5919" spans="1:1">
      <c r="A5919" t="s">
        <v>18726</v>
      </c>
    </row>
    <row r="5920" spans="1:1">
      <c r="A5920" t="s">
        <v>18727</v>
      </c>
    </row>
    <row r="5921" spans="1:1">
      <c r="A5921" t="s">
        <v>18728</v>
      </c>
    </row>
    <row r="5922" spans="1:1">
      <c r="A5922" t="s">
        <v>18729</v>
      </c>
    </row>
    <row r="5923" spans="1:1">
      <c r="A5923" t="s">
        <v>18730</v>
      </c>
    </row>
    <row r="5924" spans="1:1">
      <c r="A5924" t="s">
        <v>18731</v>
      </c>
    </row>
    <row r="5925" spans="1:1">
      <c r="A5925" t="s">
        <v>18732</v>
      </c>
    </row>
    <row r="5926" spans="1:1">
      <c r="A5926" t="s">
        <v>18733</v>
      </c>
    </row>
    <row r="5927" spans="1:1">
      <c r="A5927" t="s">
        <v>18734</v>
      </c>
    </row>
    <row r="5928" spans="1:1">
      <c r="A5928" t="s">
        <v>18735</v>
      </c>
    </row>
    <row r="5929" spans="1:1">
      <c r="A5929" t="s">
        <v>18736</v>
      </c>
    </row>
    <row r="5930" spans="1:1">
      <c r="A5930" t="s">
        <v>18737</v>
      </c>
    </row>
    <row r="5931" spans="1:1">
      <c r="A5931" t="s">
        <v>18738</v>
      </c>
    </row>
    <row r="5932" spans="1:1">
      <c r="A5932" t="s">
        <v>18739</v>
      </c>
    </row>
    <row r="5933" spans="1:1">
      <c r="A5933" t="s">
        <v>18740</v>
      </c>
    </row>
    <row r="5934" spans="1:1">
      <c r="A5934" t="s">
        <v>18741</v>
      </c>
    </row>
    <row r="5935" spans="1:1">
      <c r="A5935" t="s">
        <v>18742</v>
      </c>
    </row>
    <row r="5936" spans="1:1">
      <c r="A5936" t="s">
        <v>18743</v>
      </c>
    </row>
    <row r="5937" spans="1:1">
      <c r="A5937" t="s">
        <v>18744</v>
      </c>
    </row>
    <row r="5938" spans="1:1">
      <c r="A5938" t="s">
        <v>18745</v>
      </c>
    </row>
    <row r="5939" spans="1:1">
      <c r="A5939" t="s">
        <v>18746</v>
      </c>
    </row>
    <row r="5940" spans="1:1">
      <c r="A5940" t="s">
        <v>18747</v>
      </c>
    </row>
    <row r="5941" spans="1:1">
      <c r="A5941" t="s">
        <v>18748</v>
      </c>
    </row>
    <row r="5942" spans="1:1">
      <c r="A5942" t="s">
        <v>18749</v>
      </c>
    </row>
    <row r="5943" spans="1:1">
      <c r="A5943" t="s">
        <v>18750</v>
      </c>
    </row>
    <row r="5944" spans="1:1">
      <c r="A5944" t="s">
        <v>18751</v>
      </c>
    </row>
    <row r="5945" spans="1:1">
      <c r="A5945" t="s">
        <v>18752</v>
      </c>
    </row>
    <row r="5946" spans="1:1">
      <c r="A5946" t="s">
        <v>18753</v>
      </c>
    </row>
    <row r="5947" spans="1:1">
      <c r="A5947" t="s">
        <v>18754</v>
      </c>
    </row>
    <row r="5948" spans="1:1">
      <c r="A5948" t="s">
        <v>18755</v>
      </c>
    </row>
    <row r="5949" spans="1:1">
      <c r="A5949" t="s">
        <v>18756</v>
      </c>
    </row>
    <row r="5950" spans="1:1">
      <c r="A5950" t="s">
        <v>18757</v>
      </c>
    </row>
    <row r="5951" spans="1:1">
      <c r="A5951" t="s">
        <v>18758</v>
      </c>
    </row>
    <row r="5952" spans="1:1">
      <c r="A5952" t="s">
        <v>18759</v>
      </c>
    </row>
    <row r="5953" spans="1:1">
      <c r="A5953" t="s">
        <v>18760</v>
      </c>
    </row>
    <row r="5954" spans="1:1">
      <c r="A5954" t="s">
        <v>18761</v>
      </c>
    </row>
    <row r="5955" spans="1:1">
      <c r="A5955" t="s">
        <v>18762</v>
      </c>
    </row>
    <row r="5956" spans="1:1">
      <c r="A5956" t="s">
        <v>18763</v>
      </c>
    </row>
    <row r="5957" spans="1:1">
      <c r="A5957" t="s">
        <v>18764</v>
      </c>
    </row>
    <row r="5958" spans="1:1">
      <c r="A5958" t="s">
        <v>18765</v>
      </c>
    </row>
    <row r="5959" spans="1:1">
      <c r="A5959" t="s">
        <v>18766</v>
      </c>
    </row>
    <row r="5960" spans="1:1">
      <c r="A5960" t="s">
        <v>18767</v>
      </c>
    </row>
    <row r="5961" spans="1:1">
      <c r="A5961" t="s">
        <v>18768</v>
      </c>
    </row>
    <row r="5962" spans="1:1">
      <c r="A5962" t="s">
        <v>18769</v>
      </c>
    </row>
    <row r="5963" spans="1:1">
      <c r="A5963" t="s">
        <v>18770</v>
      </c>
    </row>
    <row r="5964" spans="1:1">
      <c r="A5964" t="s">
        <v>18771</v>
      </c>
    </row>
    <row r="5965" spans="1:1">
      <c r="A5965" t="s">
        <v>18772</v>
      </c>
    </row>
    <row r="5966" spans="1:1">
      <c r="A5966" t="s">
        <v>18773</v>
      </c>
    </row>
    <row r="5967" spans="1:1">
      <c r="A5967" t="s">
        <v>18774</v>
      </c>
    </row>
    <row r="5968" spans="1:1">
      <c r="A5968" t="s">
        <v>18775</v>
      </c>
    </row>
    <row r="5969" spans="1:1">
      <c r="A5969" t="s">
        <v>18776</v>
      </c>
    </row>
    <row r="5970" spans="1:1">
      <c r="A5970" t="s">
        <v>18777</v>
      </c>
    </row>
    <row r="5971" spans="1:1">
      <c r="A5971" t="s">
        <v>18778</v>
      </c>
    </row>
    <row r="5972" spans="1:1">
      <c r="A5972" t="s">
        <v>18779</v>
      </c>
    </row>
    <row r="5973" spans="1:1">
      <c r="A5973" t="s">
        <v>18780</v>
      </c>
    </row>
    <row r="5974" spans="1:1">
      <c r="A5974" t="s">
        <v>18781</v>
      </c>
    </row>
    <row r="5975" spans="1:1">
      <c r="A5975" t="s">
        <v>18782</v>
      </c>
    </row>
    <row r="5976" spans="1:1">
      <c r="A5976" t="s">
        <v>18783</v>
      </c>
    </row>
    <row r="5977" spans="1:1">
      <c r="A5977" t="s">
        <v>18784</v>
      </c>
    </row>
    <row r="5978" spans="1:1">
      <c r="A5978" t="s">
        <v>18785</v>
      </c>
    </row>
    <row r="5979" spans="1:1">
      <c r="A5979" t="s">
        <v>18786</v>
      </c>
    </row>
    <row r="5980" spans="1:1">
      <c r="A5980" t="s">
        <v>18787</v>
      </c>
    </row>
    <row r="5981" spans="1:1">
      <c r="A5981" t="s">
        <v>18788</v>
      </c>
    </row>
    <row r="5982" spans="1:1">
      <c r="A5982" t="s">
        <v>18789</v>
      </c>
    </row>
    <row r="5983" spans="1:1">
      <c r="A5983" t="s">
        <v>18790</v>
      </c>
    </row>
    <row r="5984" spans="1:1">
      <c r="A5984" t="s">
        <v>18791</v>
      </c>
    </row>
    <row r="5985" spans="1:1">
      <c r="A5985" t="s">
        <v>18792</v>
      </c>
    </row>
    <row r="5986" spans="1:1">
      <c r="A5986" t="s">
        <v>18793</v>
      </c>
    </row>
    <row r="5987" spans="1:1">
      <c r="A5987" t="s">
        <v>18794</v>
      </c>
    </row>
    <row r="5988" spans="1:1">
      <c r="A5988" t="s">
        <v>18795</v>
      </c>
    </row>
    <row r="5989" spans="1:1">
      <c r="A5989" t="s">
        <v>18796</v>
      </c>
    </row>
    <row r="5990" spans="1:1">
      <c r="A5990" t="s">
        <v>18797</v>
      </c>
    </row>
    <row r="5991" spans="1:1">
      <c r="A5991" t="s">
        <v>18798</v>
      </c>
    </row>
    <row r="5992" spans="1:1">
      <c r="A5992" t="s">
        <v>18799</v>
      </c>
    </row>
    <row r="5993" spans="1:1">
      <c r="A5993" t="s">
        <v>18800</v>
      </c>
    </row>
    <row r="5994" spans="1:1">
      <c r="A5994" t="s">
        <v>18801</v>
      </c>
    </row>
    <row r="5995" spans="1:1">
      <c r="A5995" t="s">
        <v>18802</v>
      </c>
    </row>
    <row r="5996" spans="1:1">
      <c r="A5996" t="s">
        <v>18803</v>
      </c>
    </row>
    <row r="5997" spans="1:1">
      <c r="A5997" t="s">
        <v>18804</v>
      </c>
    </row>
    <row r="5998" spans="1:1">
      <c r="A5998" t="s">
        <v>18805</v>
      </c>
    </row>
    <row r="5999" spans="1:1">
      <c r="A5999" t="s">
        <v>18806</v>
      </c>
    </row>
    <row r="6000" spans="1:1">
      <c r="A6000" t="s">
        <v>18807</v>
      </c>
    </row>
    <row r="6001" spans="1:1">
      <c r="A6001" t="s">
        <v>18808</v>
      </c>
    </row>
    <row r="6002" spans="1:1">
      <c r="A6002" t="s">
        <v>18809</v>
      </c>
    </row>
    <row r="6003" spans="1:1">
      <c r="A6003" t="s">
        <v>18810</v>
      </c>
    </row>
    <row r="6004" spans="1:1">
      <c r="A6004" t="s">
        <v>18811</v>
      </c>
    </row>
    <row r="6005" spans="1:1">
      <c r="A6005" t="s">
        <v>18812</v>
      </c>
    </row>
    <row r="6006" spans="1:1">
      <c r="A6006" t="s">
        <v>18813</v>
      </c>
    </row>
    <row r="6007" spans="1:1">
      <c r="A6007" t="s">
        <v>18814</v>
      </c>
    </row>
    <row r="6008" spans="1:1">
      <c r="A6008" t="s">
        <v>18815</v>
      </c>
    </row>
    <row r="6009" spans="1:1">
      <c r="A6009" t="s">
        <v>18816</v>
      </c>
    </row>
    <row r="6010" spans="1:1">
      <c r="A6010" t="s">
        <v>18817</v>
      </c>
    </row>
    <row r="6011" spans="1:1">
      <c r="A6011" t="s">
        <v>18818</v>
      </c>
    </row>
    <row r="6012" spans="1:1">
      <c r="A6012" t="s">
        <v>18819</v>
      </c>
    </row>
    <row r="6013" spans="1:1">
      <c r="A6013" t="s">
        <v>18820</v>
      </c>
    </row>
    <row r="6014" spans="1:1">
      <c r="A6014" t="s">
        <v>18821</v>
      </c>
    </row>
    <row r="6015" spans="1:1">
      <c r="A6015" t="s">
        <v>18822</v>
      </c>
    </row>
    <row r="6016" spans="1:1">
      <c r="A6016" t="s">
        <v>18823</v>
      </c>
    </row>
    <row r="6017" spans="1:1">
      <c r="A6017" t="s">
        <v>18824</v>
      </c>
    </row>
    <row r="6018" spans="1:1">
      <c r="A6018" t="s">
        <v>18825</v>
      </c>
    </row>
    <row r="6019" spans="1:1">
      <c r="A6019" t="s">
        <v>18826</v>
      </c>
    </row>
    <row r="6020" spans="1:1">
      <c r="A6020" t="s">
        <v>18827</v>
      </c>
    </row>
    <row r="6021" spans="1:1">
      <c r="A6021" t="s">
        <v>18828</v>
      </c>
    </row>
    <row r="6022" spans="1:1">
      <c r="A6022" t="s">
        <v>18829</v>
      </c>
    </row>
    <row r="6023" spans="1:1">
      <c r="A6023" t="s">
        <v>18830</v>
      </c>
    </row>
    <row r="6024" spans="1:1">
      <c r="A6024" t="s">
        <v>18831</v>
      </c>
    </row>
    <row r="6025" spans="1:1">
      <c r="A6025" t="s">
        <v>18832</v>
      </c>
    </row>
    <row r="6026" spans="1:1">
      <c r="A6026" t="s">
        <v>18833</v>
      </c>
    </row>
    <row r="6027" spans="1:1">
      <c r="A6027" t="s">
        <v>18834</v>
      </c>
    </row>
    <row r="6028" spans="1:1">
      <c r="A6028" t="s">
        <v>18835</v>
      </c>
    </row>
    <row r="6029" spans="1:1">
      <c r="A6029" t="s">
        <v>18836</v>
      </c>
    </row>
    <row r="6030" spans="1:1">
      <c r="A6030" t="s">
        <v>18837</v>
      </c>
    </row>
    <row r="6031" spans="1:1">
      <c r="A6031" t="s">
        <v>18838</v>
      </c>
    </row>
    <row r="6032" spans="1:1">
      <c r="A6032" t="s">
        <v>18839</v>
      </c>
    </row>
    <row r="6033" spans="1:1">
      <c r="A6033" t="s">
        <v>18840</v>
      </c>
    </row>
    <row r="6034" spans="1:1">
      <c r="A6034" t="s">
        <v>18841</v>
      </c>
    </row>
    <row r="6035" spans="1:1">
      <c r="A6035" t="s">
        <v>18842</v>
      </c>
    </row>
    <row r="6036" spans="1:1">
      <c r="A6036" t="s">
        <v>18843</v>
      </c>
    </row>
    <row r="6037" spans="1:1">
      <c r="A6037" t="s">
        <v>18844</v>
      </c>
    </row>
    <row r="6038" spans="1:1">
      <c r="A6038" t="s">
        <v>18845</v>
      </c>
    </row>
    <row r="6039" spans="1:1">
      <c r="A6039" t="s">
        <v>18846</v>
      </c>
    </row>
    <row r="6040" spans="1:1">
      <c r="A6040" t="s">
        <v>18847</v>
      </c>
    </row>
    <row r="6041" spans="1:1">
      <c r="A6041" t="s">
        <v>18848</v>
      </c>
    </row>
    <row r="6042" spans="1:1">
      <c r="A6042" t="s">
        <v>18849</v>
      </c>
    </row>
    <row r="6043" spans="1:1">
      <c r="A6043" t="s">
        <v>18850</v>
      </c>
    </row>
    <row r="6044" spans="1:1">
      <c r="A6044" t="s">
        <v>18851</v>
      </c>
    </row>
    <row r="6045" spans="1:1">
      <c r="A6045" t="s">
        <v>18852</v>
      </c>
    </row>
    <row r="6046" spans="1:1">
      <c r="A6046" t="s">
        <v>18853</v>
      </c>
    </row>
    <row r="6047" spans="1:1">
      <c r="A6047" t="s">
        <v>18854</v>
      </c>
    </row>
    <row r="6048" spans="1:1">
      <c r="A6048" t="s">
        <v>18855</v>
      </c>
    </row>
    <row r="6049" spans="1:1">
      <c r="A6049" t="s">
        <v>18856</v>
      </c>
    </row>
    <row r="6050" spans="1:1">
      <c r="A6050" t="s">
        <v>18857</v>
      </c>
    </row>
    <row r="6051" spans="1:1">
      <c r="A6051" t="s">
        <v>18858</v>
      </c>
    </row>
    <row r="6052" spans="1:1">
      <c r="A6052" t="s">
        <v>18859</v>
      </c>
    </row>
    <row r="6053" spans="1:1">
      <c r="A6053" t="s">
        <v>18860</v>
      </c>
    </row>
    <row r="6054" spans="1:1">
      <c r="A6054" t="s">
        <v>18861</v>
      </c>
    </row>
    <row r="6055" spans="1:1">
      <c r="A6055" t="s">
        <v>18862</v>
      </c>
    </row>
    <row r="6056" spans="1:1">
      <c r="A6056" t="s">
        <v>18863</v>
      </c>
    </row>
    <row r="6057" spans="1:1">
      <c r="A6057" t="s">
        <v>18864</v>
      </c>
    </row>
    <row r="6058" spans="1:1">
      <c r="A6058" t="s">
        <v>18865</v>
      </c>
    </row>
    <row r="6059" spans="1:1">
      <c r="A6059" t="s">
        <v>18866</v>
      </c>
    </row>
    <row r="6060" spans="1:1">
      <c r="A6060" t="s">
        <v>18867</v>
      </c>
    </row>
    <row r="6061" spans="1:1">
      <c r="A6061" t="s">
        <v>18868</v>
      </c>
    </row>
    <row r="6062" spans="1:1">
      <c r="A6062" t="s">
        <v>18869</v>
      </c>
    </row>
    <row r="6063" spans="1:1">
      <c r="A6063" t="s">
        <v>18870</v>
      </c>
    </row>
    <row r="6064" spans="1:1">
      <c r="A6064" t="s">
        <v>18871</v>
      </c>
    </row>
    <row r="6065" spans="1:1">
      <c r="A6065" t="s">
        <v>18872</v>
      </c>
    </row>
    <row r="6066" spans="1:1">
      <c r="A6066" t="s">
        <v>18873</v>
      </c>
    </row>
    <row r="6067" spans="1:1">
      <c r="A6067" t="s">
        <v>18874</v>
      </c>
    </row>
    <row r="6068" spans="1:1">
      <c r="A6068" t="s">
        <v>18875</v>
      </c>
    </row>
    <row r="6069" spans="1:1">
      <c r="A6069" t="s">
        <v>18876</v>
      </c>
    </row>
    <row r="6070" spans="1:1">
      <c r="A6070" t="s">
        <v>18877</v>
      </c>
    </row>
    <row r="6071" spans="1:1">
      <c r="A6071" t="s">
        <v>18878</v>
      </c>
    </row>
    <row r="6072" spans="1:1">
      <c r="A6072" t="s">
        <v>18879</v>
      </c>
    </row>
    <row r="6073" spans="1:1">
      <c r="A6073" t="s">
        <v>18880</v>
      </c>
    </row>
    <row r="6074" spans="1:1">
      <c r="A6074" t="s">
        <v>18881</v>
      </c>
    </row>
    <row r="6075" spans="1:1">
      <c r="A6075" t="s">
        <v>18882</v>
      </c>
    </row>
    <row r="6076" spans="1:1">
      <c r="A6076" t="s">
        <v>18883</v>
      </c>
    </row>
    <row r="6077" spans="1:1">
      <c r="A6077" t="s">
        <v>18884</v>
      </c>
    </row>
    <row r="6078" spans="1:1">
      <c r="A6078" t="s">
        <v>18885</v>
      </c>
    </row>
    <row r="6079" spans="1:1">
      <c r="A6079" t="s">
        <v>18886</v>
      </c>
    </row>
    <row r="6080" spans="1:1">
      <c r="A6080" t="s">
        <v>18887</v>
      </c>
    </row>
    <row r="6081" spans="1:1">
      <c r="A6081" t="s">
        <v>18888</v>
      </c>
    </row>
    <row r="6082" spans="1:1">
      <c r="A6082" t="s">
        <v>18889</v>
      </c>
    </row>
    <row r="6083" spans="1:1">
      <c r="A6083" t="s">
        <v>18890</v>
      </c>
    </row>
    <row r="6084" spans="1:1">
      <c r="A6084" t="s">
        <v>18891</v>
      </c>
    </row>
    <row r="6085" spans="1:1">
      <c r="A6085" t="s">
        <v>18892</v>
      </c>
    </row>
    <row r="6086" spans="1:1">
      <c r="A6086" t="s">
        <v>18893</v>
      </c>
    </row>
    <row r="6087" spans="1:1">
      <c r="A6087" t="s">
        <v>18894</v>
      </c>
    </row>
    <row r="6088" spans="1:1">
      <c r="A6088" t="s">
        <v>18895</v>
      </c>
    </row>
    <row r="6089" spans="1:1">
      <c r="A6089" t="s">
        <v>18896</v>
      </c>
    </row>
    <row r="6090" spans="1:1">
      <c r="A6090" t="s">
        <v>18897</v>
      </c>
    </row>
    <row r="6091" spans="1:1">
      <c r="A6091" t="s">
        <v>18898</v>
      </c>
    </row>
    <row r="6092" spans="1:1">
      <c r="A6092" t="s">
        <v>18899</v>
      </c>
    </row>
    <row r="6093" spans="1:1">
      <c r="A6093" t="s">
        <v>18900</v>
      </c>
    </row>
    <row r="6094" spans="1:1">
      <c r="A6094" t="s">
        <v>18901</v>
      </c>
    </row>
    <row r="6095" spans="1:1">
      <c r="A6095" t="s">
        <v>18902</v>
      </c>
    </row>
    <row r="6096" spans="1:1">
      <c r="A6096" t="s">
        <v>18903</v>
      </c>
    </row>
    <row r="6097" spans="1:1">
      <c r="A6097" t="s">
        <v>18904</v>
      </c>
    </row>
    <row r="6098" spans="1:1">
      <c r="A6098" t="s">
        <v>18905</v>
      </c>
    </row>
    <row r="6099" spans="1:1">
      <c r="A6099" t="s">
        <v>18906</v>
      </c>
    </row>
    <row r="6100" spans="1:1">
      <c r="A6100" t="s">
        <v>18907</v>
      </c>
    </row>
    <row r="6101" spans="1:1">
      <c r="A6101" t="s">
        <v>18908</v>
      </c>
    </row>
    <row r="6102" spans="1:1">
      <c r="A6102" t="s">
        <v>18909</v>
      </c>
    </row>
    <row r="6103" spans="1:1">
      <c r="A6103" t="s">
        <v>18910</v>
      </c>
    </row>
    <row r="6104" spans="1:1">
      <c r="A6104" t="s">
        <v>18911</v>
      </c>
    </row>
    <row r="6105" spans="1:1">
      <c r="A6105" t="s">
        <v>18912</v>
      </c>
    </row>
    <row r="6106" spans="1:1">
      <c r="A6106" t="s">
        <v>18913</v>
      </c>
    </row>
    <row r="6107" spans="1:1">
      <c r="A6107" t="s">
        <v>18914</v>
      </c>
    </row>
    <row r="6108" spans="1:1">
      <c r="A6108" t="s">
        <v>18915</v>
      </c>
    </row>
    <row r="6109" spans="1:1">
      <c r="A6109" t="s">
        <v>18916</v>
      </c>
    </row>
    <row r="6110" spans="1:1">
      <c r="A6110" t="s">
        <v>18917</v>
      </c>
    </row>
    <row r="6111" spans="1:1">
      <c r="A6111" t="s">
        <v>18918</v>
      </c>
    </row>
    <row r="6112" spans="1:1">
      <c r="A6112" t="s">
        <v>18919</v>
      </c>
    </row>
    <row r="6113" spans="1:1">
      <c r="A6113" t="s">
        <v>18920</v>
      </c>
    </row>
    <row r="6114" spans="1:1">
      <c r="A6114" t="s">
        <v>18921</v>
      </c>
    </row>
    <row r="6115" spans="1:1">
      <c r="A6115" t="s">
        <v>18922</v>
      </c>
    </row>
    <row r="6116" spans="1:1">
      <c r="A6116" t="s">
        <v>18923</v>
      </c>
    </row>
    <row r="6117" spans="1:1">
      <c r="A6117" t="s">
        <v>18924</v>
      </c>
    </row>
    <row r="6118" spans="1:1">
      <c r="A6118" t="s">
        <v>18925</v>
      </c>
    </row>
    <row r="6119" spans="1:1">
      <c r="A6119" t="s">
        <v>18926</v>
      </c>
    </row>
    <row r="6120" spans="1:1">
      <c r="A6120" t="s">
        <v>18927</v>
      </c>
    </row>
    <row r="6121" spans="1:1">
      <c r="A6121" t="s">
        <v>18928</v>
      </c>
    </row>
    <row r="6122" spans="1:1">
      <c r="A6122" t="s">
        <v>18929</v>
      </c>
    </row>
    <row r="6123" spans="1:1">
      <c r="A6123" t="s">
        <v>18930</v>
      </c>
    </row>
    <row r="6124" spans="1:1">
      <c r="A6124" t="s">
        <v>18931</v>
      </c>
    </row>
    <row r="6125" spans="1:1">
      <c r="A6125" t="s">
        <v>18932</v>
      </c>
    </row>
    <row r="6126" spans="1:1">
      <c r="A6126" t="s">
        <v>18933</v>
      </c>
    </row>
    <row r="6127" spans="1:1">
      <c r="A6127" t="s">
        <v>18934</v>
      </c>
    </row>
    <row r="6128" spans="1:1">
      <c r="A6128" t="s">
        <v>18935</v>
      </c>
    </row>
    <row r="6129" spans="1:1">
      <c r="A6129" t="s">
        <v>18936</v>
      </c>
    </row>
    <row r="6130" spans="1:1">
      <c r="A6130" t="s">
        <v>18937</v>
      </c>
    </row>
    <row r="6131" spans="1:1">
      <c r="A6131" t="s">
        <v>18938</v>
      </c>
    </row>
    <row r="6132" spans="1:1">
      <c r="A6132" t="s">
        <v>18939</v>
      </c>
    </row>
    <row r="6133" spans="1:1">
      <c r="A6133" t="s">
        <v>18940</v>
      </c>
    </row>
    <row r="6134" spans="1:1">
      <c r="A6134" t="s">
        <v>18941</v>
      </c>
    </row>
    <row r="6135" spans="1:1">
      <c r="A6135" t="s">
        <v>18942</v>
      </c>
    </row>
    <row r="6136" spans="1:1">
      <c r="A6136" t="s">
        <v>18943</v>
      </c>
    </row>
    <row r="6137" spans="1:1">
      <c r="A6137" t="s">
        <v>18944</v>
      </c>
    </row>
    <row r="6138" spans="1:1">
      <c r="A6138" t="s">
        <v>18945</v>
      </c>
    </row>
    <row r="6139" spans="1:1">
      <c r="A6139" t="s">
        <v>18946</v>
      </c>
    </row>
    <row r="6140" spans="1:1">
      <c r="A6140" t="s">
        <v>18947</v>
      </c>
    </row>
    <row r="6141" spans="1:1">
      <c r="A6141" t="s">
        <v>18948</v>
      </c>
    </row>
    <row r="6142" spans="1:1">
      <c r="A6142" t="s">
        <v>18949</v>
      </c>
    </row>
    <row r="6143" spans="1:1">
      <c r="A6143" t="s">
        <v>18950</v>
      </c>
    </row>
    <row r="6144" spans="1:1">
      <c r="A6144" t="s">
        <v>18951</v>
      </c>
    </row>
    <row r="6145" spans="1:1">
      <c r="A6145" t="s">
        <v>18952</v>
      </c>
    </row>
    <row r="6146" spans="1:1">
      <c r="A6146" t="s">
        <v>18953</v>
      </c>
    </row>
    <row r="6147" spans="1:1">
      <c r="A6147" t="s">
        <v>18954</v>
      </c>
    </row>
    <row r="6148" spans="1:1">
      <c r="A6148" t="s">
        <v>18955</v>
      </c>
    </row>
    <row r="6149" spans="1:1">
      <c r="A6149" t="s">
        <v>18956</v>
      </c>
    </row>
    <row r="6150" spans="1:1">
      <c r="A6150" t="s">
        <v>18957</v>
      </c>
    </row>
    <row r="6151" spans="1:1">
      <c r="A6151" t="s">
        <v>18958</v>
      </c>
    </row>
    <row r="6152" spans="1:1">
      <c r="A6152" t="s">
        <v>18959</v>
      </c>
    </row>
    <row r="6153" spans="1:1">
      <c r="A6153" t="s">
        <v>18960</v>
      </c>
    </row>
    <row r="6154" spans="1:1">
      <c r="A6154" t="s">
        <v>18961</v>
      </c>
    </row>
    <row r="6155" spans="1:1">
      <c r="A6155" t="s">
        <v>18962</v>
      </c>
    </row>
    <row r="6156" spans="1:1">
      <c r="A6156" t="s">
        <v>18963</v>
      </c>
    </row>
    <row r="6157" spans="1:1">
      <c r="A6157" t="s">
        <v>18964</v>
      </c>
    </row>
    <row r="6158" spans="1:1">
      <c r="A6158" t="s">
        <v>18965</v>
      </c>
    </row>
    <row r="6159" spans="1:1">
      <c r="A6159" t="s">
        <v>18966</v>
      </c>
    </row>
    <row r="6160" spans="1:1">
      <c r="A6160" t="s">
        <v>18967</v>
      </c>
    </row>
    <row r="6161" spans="1:1">
      <c r="A6161" t="s">
        <v>18968</v>
      </c>
    </row>
    <row r="6162" spans="1:1">
      <c r="A6162" t="s">
        <v>18969</v>
      </c>
    </row>
    <row r="6163" spans="1:1">
      <c r="A6163" t="s">
        <v>18970</v>
      </c>
    </row>
    <row r="6164" spans="1:1">
      <c r="A6164" t="s">
        <v>18971</v>
      </c>
    </row>
    <row r="6165" spans="1:1">
      <c r="A6165" t="s">
        <v>18972</v>
      </c>
    </row>
    <row r="6166" spans="1:1">
      <c r="A6166" t="s">
        <v>18973</v>
      </c>
    </row>
    <row r="6167" spans="1:1">
      <c r="A6167" t="s">
        <v>18974</v>
      </c>
    </row>
    <row r="6168" spans="1:1">
      <c r="A6168" t="s">
        <v>18975</v>
      </c>
    </row>
    <row r="6169" spans="1:1">
      <c r="A6169" t="s">
        <v>18976</v>
      </c>
    </row>
    <row r="6170" spans="1:1">
      <c r="A6170" t="s">
        <v>18977</v>
      </c>
    </row>
    <row r="6171" spans="1:1">
      <c r="A6171" t="s">
        <v>18978</v>
      </c>
    </row>
    <row r="6172" spans="1:1">
      <c r="A6172" t="s">
        <v>18979</v>
      </c>
    </row>
    <row r="6173" spans="1:1">
      <c r="A6173" t="s">
        <v>18980</v>
      </c>
    </row>
    <row r="6174" spans="1:1">
      <c r="A6174" t="s">
        <v>18981</v>
      </c>
    </row>
    <row r="6175" spans="1:1">
      <c r="A6175" t="s">
        <v>18982</v>
      </c>
    </row>
    <row r="6176" spans="1:1">
      <c r="A6176" t="s">
        <v>18983</v>
      </c>
    </row>
    <row r="6177" spans="1:1">
      <c r="A6177" t="s">
        <v>18984</v>
      </c>
    </row>
    <row r="6178" spans="1:1">
      <c r="A6178" t="s">
        <v>18985</v>
      </c>
    </row>
    <row r="6179" spans="1:1">
      <c r="A6179" t="s">
        <v>18986</v>
      </c>
    </row>
    <row r="6180" spans="1:1">
      <c r="A6180" t="s">
        <v>18987</v>
      </c>
    </row>
    <row r="6181" spans="1:1">
      <c r="A6181" t="s">
        <v>18988</v>
      </c>
    </row>
    <row r="6182" spans="1:1">
      <c r="A6182" t="s">
        <v>18989</v>
      </c>
    </row>
    <row r="6183" spans="1:1">
      <c r="A6183" t="s">
        <v>18990</v>
      </c>
    </row>
    <row r="6184" spans="1:1">
      <c r="A6184" t="s">
        <v>18991</v>
      </c>
    </row>
    <row r="6185" spans="1:1">
      <c r="A6185" t="s">
        <v>18992</v>
      </c>
    </row>
    <row r="6186" spans="1:1">
      <c r="A6186" t="s">
        <v>18993</v>
      </c>
    </row>
    <row r="6187" spans="1:1">
      <c r="A6187" t="s">
        <v>18994</v>
      </c>
    </row>
    <row r="6188" spans="1:1">
      <c r="A6188" t="s">
        <v>18995</v>
      </c>
    </row>
    <row r="6189" spans="1:1">
      <c r="A6189" t="s">
        <v>18996</v>
      </c>
    </row>
    <row r="6190" spans="1:1">
      <c r="A6190" t="s">
        <v>18997</v>
      </c>
    </row>
    <row r="6191" spans="1:1">
      <c r="A6191" t="s">
        <v>18998</v>
      </c>
    </row>
    <row r="6192" spans="1:1">
      <c r="A6192" t="s">
        <v>18999</v>
      </c>
    </row>
    <row r="6193" spans="1:1">
      <c r="A6193" t="s">
        <v>19000</v>
      </c>
    </row>
    <row r="6194" spans="1:1">
      <c r="A6194" t="s">
        <v>19001</v>
      </c>
    </row>
    <row r="6195" spans="1:1">
      <c r="A6195" t="s">
        <v>19002</v>
      </c>
    </row>
    <row r="6196" spans="1:1">
      <c r="A6196" t="s">
        <v>19003</v>
      </c>
    </row>
    <row r="6197" spans="1:1">
      <c r="A6197" t="s">
        <v>19004</v>
      </c>
    </row>
    <row r="6198" spans="1:1">
      <c r="A6198" t="s">
        <v>19005</v>
      </c>
    </row>
    <row r="6199" spans="1:1">
      <c r="A6199" t="s">
        <v>19006</v>
      </c>
    </row>
    <row r="6200" spans="1:1">
      <c r="A6200" t="s">
        <v>19007</v>
      </c>
    </row>
    <row r="6201" spans="1:1">
      <c r="A6201" t="s">
        <v>19008</v>
      </c>
    </row>
    <row r="6202" spans="1:1">
      <c r="A6202" t="s">
        <v>19009</v>
      </c>
    </row>
    <row r="6203" spans="1:1">
      <c r="A6203" t="s">
        <v>19010</v>
      </c>
    </row>
    <row r="6204" spans="1:1">
      <c r="A6204" t="s">
        <v>19011</v>
      </c>
    </row>
    <row r="6205" spans="1:1">
      <c r="A6205" t="s">
        <v>19012</v>
      </c>
    </row>
    <row r="6206" spans="1:1">
      <c r="A6206" t="s">
        <v>19013</v>
      </c>
    </row>
    <row r="6207" spans="1:1">
      <c r="A6207" t="s">
        <v>19014</v>
      </c>
    </row>
    <row r="6208" spans="1:1">
      <c r="A6208" t="s">
        <v>19015</v>
      </c>
    </row>
    <row r="6209" spans="1:1">
      <c r="A6209" t="s">
        <v>19016</v>
      </c>
    </row>
    <row r="6210" spans="1:1">
      <c r="A6210" t="s">
        <v>19017</v>
      </c>
    </row>
    <row r="6211" spans="1:1">
      <c r="A6211" t="s">
        <v>19018</v>
      </c>
    </row>
    <row r="6212" spans="1:1">
      <c r="A6212" t="s">
        <v>19019</v>
      </c>
    </row>
    <row r="6213" spans="1:1">
      <c r="A6213" t="s">
        <v>19020</v>
      </c>
    </row>
    <row r="6214" spans="1:1">
      <c r="A6214" t="s">
        <v>19021</v>
      </c>
    </row>
    <row r="6215" spans="1:1">
      <c r="A6215" t="s">
        <v>19022</v>
      </c>
    </row>
    <row r="6216" spans="1:1">
      <c r="A6216" t="s">
        <v>19023</v>
      </c>
    </row>
    <row r="6217" spans="1:1">
      <c r="A6217" t="s">
        <v>19024</v>
      </c>
    </row>
    <row r="6218" spans="1:1">
      <c r="A6218" t="s">
        <v>19025</v>
      </c>
    </row>
    <row r="6219" spans="1:1">
      <c r="A6219" t="s">
        <v>19026</v>
      </c>
    </row>
    <row r="6220" spans="1:1">
      <c r="A6220" t="s">
        <v>19027</v>
      </c>
    </row>
    <row r="6221" spans="1:1">
      <c r="A6221" t="s">
        <v>19028</v>
      </c>
    </row>
    <row r="6222" spans="1:1">
      <c r="A6222" t="s">
        <v>19029</v>
      </c>
    </row>
    <row r="6223" spans="1:1">
      <c r="A6223" t="s">
        <v>19030</v>
      </c>
    </row>
    <row r="6224" spans="1:1">
      <c r="A6224" t="s">
        <v>19031</v>
      </c>
    </row>
    <row r="6225" spans="1:1">
      <c r="A6225" t="s">
        <v>19032</v>
      </c>
    </row>
    <row r="6226" spans="1:1">
      <c r="A6226" t="s">
        <v>19033</v>
      </c>
    </row>
    <row r="6227" spans="1:1">
      <c r="A6227" t="s">
        <v>19034</v>
      </c>
    </row>
    <row r="6228" spans="1:1">
      <c r="A6228" t="s">
        <v>19035</v>
      </c>
    </row>
    <row r="6229" spans="1:1">
      <c r="A6229" t="s">
        <v>19036</v>
      </c>
    </row>
    <row r="6230" spans="1:1">
      <c r="A6230" t="s">
        <v>19037</v>
      </c>
    </row>
    <row r="6231" spans="1:1">
      <c r="A6231" t="s">
        <v>19038</v>
      </c>
    </row>
    <row r="6232" spans="1:1">
      <c r="A6232" t="s">
        <v>19039</v>
      </c>
    </row>
    <row r="6233" spans="1:1">
      <c r="A6233" t="s">
        <v>19040</v>
      </c>
    </row>
    <row r="6234" spans="1:1">
      <c r="A6234" t="s">
        <v>19041</v>
      </c>
    </row>
    <row r="6235" spans="1:1">
      <c r="A6235" t="s">
        <v>19042</v>
      </c>
    </row>
    <row r="6236" spans="1:1">
      <c r="A6236" t="s">
        <v>19043</v>
      </c>
    </row>
    <row r="6237" spans="1:1">
      <c r="A6237" t="s">
        <v>19044</v>
      </c>
    </row>
    <row r="6238" spans="1:1">
      <c r="A6238" t="s">
        <v>19045</v>
      </c>
    </row>
    <row r="6239" spans="1:1">
      <c r="A6239" t="s">
        <v>19046</v>
      </c>
    </row>
    <row r="6240" spans="1:1">
      <c r="A6240" t="s">
        <v>19047</v>
      </c>
    </row>
    <row r="6241" spans="1:1">
      <c r="A6241" t="s">
        <v>19048</v>
      </c>
    </row>
    <row r="6242" spans="1:1">
      <c r="A6242" t="s">
        <v>19049</v>
      </c>
    </row>
    <row r="6243" spans="1:1">
      <c r="A6243" t="s">
        <v>19050</v>
      </c>
    </row>
    <row r="6244" spans="1:1">
      <c r="A6244" t="s">
        <v>19051</v>
      </c>
    </row>
    <row r="6245" spans="1:1">
      <c r="A6245" t="s">
        <v>19052</v>
      </c>
    </row>
    <row r="6246" spans="1:1">
      <c r="A6246" t="s">
        <v>19053</v>
      </c>
    </row>
    <row r="6247" spans="1:1">
      <c r="A6247" t="s">
        <v>19054</v>
      </c>
    </row>
    <row r="6248" spans="1:1">
      <c r="A6248" t="s">
        <v>19055</v>
      </c>
    </row>
    <row r="6249" spans="1:1">
      <c r="A6249" t="s">
        <v>19056</v>
      </c>
    </row>
    <row r="6250" spans="1:1">
      <c r="A6250" t="s">
        <v>19057</v>
      </c>
    </row>
    <row r="6251" spans="1:1">
      <c r="A6251" t="s">
        <v>19058</v>
      </c>
    </row>
    <row r="6252" spans="1:1">
      <c r="A6252" t="s">
        <v>19059</v>
      </c>
    </row>
    <row r="6253" spans="1:1">
      <c r="A6253" t="s">
        <v>19060</v>
      </c>
    </row>
    <row r="6254" spans="1:1">
      <c r="A6254" t="s">
        <v>19061</v>
      </c>
    </row>
    <row r="6255" spans="1:1">
      <c r="A6255" t="s">
        <v>19062</v>
      </c>
    </row>
    <row r="6256" spans="1:1">
      <c r="A6256" t="s">
        <v>19063</v>
      </c>
    </row>
    <row r="6257" spans="1:1">
      <c r="A6257" t="s">
        <v>19064</v>
      </c>
    </row>
    <row r="6258" spans="1:1">
      <c r="A6258" t="s">
        <v>19065</v>
      </c>
    </row>
    <row r="6259" spans="1:1">
      <c r="A6259" t="s">
        <v>19066</v>
      </c>
    </row>
    <row r="6260" spans="1:1">
      <c r="A6260" t="s">
        <v>19067</v>
      </c>
    </row>
    <row r="6261" spans="1:1">
      <c r="A6261" t="s">
        <v>19068</v>
      </c>
    </row>
    <row r="6262" spans="1:1">
      <c r="A6262" t="s">
        <v>19069</v>
      </c>
    </row>
    <row r="6263" spans="1:1">
      <c r="A6263" t="s">
        <v>19070</v>
      </c>
    </row>
    <row r="6264" spans="1:1">
      <c r="A6264" t="s">
        <v>19071</v>
      </c>
    </row>
    <row r="6265" spans="1:1">
      <c r="A6265" t="s">
        <v>19072</v>
      </c>
    </row>
    <row r="6266" spans="1:1">
      <c r="A6266" t="s">
        <v>19073</v>
      </c>
    </row>
    <row r="6267" spans="1:1">
      <c r="A6267" t="s">
        <v>19074</v>
      </c>
    </row>
    <row r="6268" spans="1:1">
      <c r="A6268" t="s">
        <v>19075</v>
      </c>
    </row>
    <row r="6269" spans="1:1">
      <c r="A6269" t="s">
        <v>19076</v>
      </c>
    </row>
    <row r="6270" spans="1:1">
      <c r="A6270" t="s">
        <v>19077</v>
      </c>
    </row>
    <row r="6271" spans="1:1">
      <c r="A6271" t="s">
        <v>19078</v>
      </c>
    </row>
    <row r="6272" spans="1:1">
      <c r="A6272" t="s">
        <v>19079</v>
      </c>
    </row>
    <row r="6273" spans="1:1">
      <c r="A6273" t="s">
        <v>19080</v>
      </c>
    </row>
    <row r="6274" spans="1:1">
      <c r="A6274" t="s">
        <v>19081</v>
      </c>
    </row>
    <row r="6275" spans="1:1">
      <c r="A6275" t="s">
        <v>19082</v>
      </c>
    </row>
    <row r="6276" spans="1:1">
      <c r="A6276" t="s">
        <v>19083</v>
      </c>
    </row>
    <row r="6277" spans="1:1">
      <c r="A6277" t="s">
        <v>19084</v>
      </c>
    </row>
    <row r="6278" spans="1:1">
      <c r="A6278" t="s">
        <v>19085</v>
      </c>
    </row>
    <row r="6279" spans="1:1">
      <c r="A6279" t="s">
        <v>19086</v>
      </c>
    </row>
    <row r="6280" spans="1:1">
      <c r="A6280" t="s">
        <v>19087</v>
      </c>
    </row>
    <row r="6281" spans="1:1">
      <c r="A6281" t="s">
        <v>19088</v>
      </c>
    </row>
    <row r="6282" spans="1:1">
      <c r="A6282" t="s">
        <v>19089</v>
      </c>
    </row>
    <row r="6283" spans="1:1">
      <c r="A6283" t="s">
        <v>19090</v>
      </c>
    </row>
    <row r="6284" spans="1:1">
      <c r="A6284" t="s">
        <v>19091</v>
      </c>
    </row>
    <row r="6285" spans="1:1">
      <c r="A6285" t="s">
        <v>19092</v>
      </c>
    </row>
    <row r="6286" spans="1:1">
      <c r="A6286" t="s">
        <v>19093</v>
      </c>
    </row>
    <row r="6287" spans="1:1">
      <c r="A6287" t="s">
        <v>19094</v>
      </c>
    </row>
    <row r="6288" spans="1:1">
      <c r="A6288" t="s">
        <v>19095</v>
      </c>
    </row>
    <row r="6289" spans="1:1">
      <c r="A6289" t="s">
        <v>19096</v>
      </c>
    </row>
    <row r="6290" spans="1:1">
      <c r="A6290" t="s">
        <v>19097</v>
      </c>
    </row>
    <row r="6291" spans="1:1">
      <c r="A6291" t="s">
        <v>19098</v>
      </c>
    </row>
    <row r="6292" spans="1:1">
      <c r="A6292" t="s">
        <v>19099</v>
      </c>
    </row>
    <row r="6293" spans="1:1">
      <c r="A6293" t="s">
        <v>19100</v>
      </c>
    </row>
    <row r="6294" spans="1:1">
      <c r="A6294" t="s">
        <v>19101</v>
      </c>
    </row>
    <row r="6295" spans="1:1">
      <c r="A6295" t="s">
        <v>19102</v>
      </c>
    </row>
    <row r="6296" spans="1:1">
      <c r="A6296" t="s">
        <v>19103</v>
      </c>
    </row>
    <row r="6297" spans="1:1">
      <c r="A6297" t="s">
        <v>19104</v>
      </c>
    </row>
    <row r="6298" spans="1:1">
      <c r="A6298" t="s">
        <v>19105</v>
      </c>
    </row>
    <row r="6299" spans="1:1">
      <c r="A6299" t="s">
        <v>19106</v>
      </c>
    </row>
    <row r="6300" spans="1:1">
      <c r="A6300" t="s">
        <v>19107</v>
      </c>
    </row>
    <row r="6301" spans="1:1">
      <c r="A6301" t="s">
        <v>19108</v>
      </c>
    </row>
    <row r="6302" spans="1:1">
      <c r="A6302" t="s">
        <v>19109</v>
      </c>
    </row>
    <row r="6303" spans="1:1">
      <c r="A6303" t="s">
        <v>19110</v>
      </c>
    </row>
    <row r="6304" spans="1:1">
      <c r="A6304" t="s">
        <v>19111</v>
      </c>
    </row>
    <row r="6305" spans="1:1">
      <c r="A6305" t="s">
        <v>19112</v>
      </c>
    </row>
    <row r="6306" spans="1:1">
      <c r="A6306" t="s">
        <v>19113</v>
      </c>
    </row>
    <row r="6307" spans="1:1">
      <c r="A6307" t="s">
        <v>19114</v>
      </c>
    </row>
    <row r="6308" spans="1:1">
      <c r="A6308" t="s">
        <v>19115</v>
      </c>
    </row>
    <row r="6309" spans="1:1">
      <c r="A6309" t="s">
        <v>19116</v>
      </c>
    </row>
    <row r="6310" spans="1:1">
      <c r="A6310" t="s">
        <v>19117</v>
      </c>
    </row>
    <row r="6311" spans="1:1">
      <c r="A6311" t="s">
        <v>19118</v>
      </c>
    </row>
    <row r="6312" spans="1:1">
      <c r="A6312" t="s">
        <v>19119</v>
      </c>
    </row>
    <row r="6313" spans="1:1">
      <c r="A6313" t="s">
        <v>19120</v>
      </c>
    </row>
    <row r="6314" spans="1:1">
      <c r="A6314" t="s">
        <v>19121</v>
      </c>
    </row>
    <row r="6315" spans="1:1">
      <c r="A6315" t="s">
        <v>19122</v>
      </c>
    </row>
    <row r="6316" spans="1:1">
      <c r="A6316" t="s">
        <v>19123</v>
      </c>
    </row>
    <row r="6317" spans="1:1">
      <c r="A6317" t="s">
        <v>19124</v>
      </c>
    </row>
    <row r="6318" spans="1:1">
      <c r="A6318" t="s">
        <v>19125</v>
      </c>
    </row>
    <row r="6319" spans="1:1">
      <c r="A6319" t="s">
        <v>19126</v>
      </c>
    </row>
    <row r="6320" spans="1:1">
      <c r="A6320" t="s">
        <v>19127</v>
      </c>
    </row>
    <row r="6321" spans="1:1">
      <c r="A6321" t="s">
        <v>19128</v>
      </c>
    </row>
    <row r="6322" spans="1:1">
      <c r="A6322" t="s">
        <v>19129</v>
      </c>
    </row>
    <row r="6323" spans="1:1">
      <c r="A6323" t="s">
        <v>19130</v>
      </c>
    </row>
    <row r="6324" spans="1:1">
      <c r="A6324" t="s">
        <v>19131</v>
      </c>
    </row>
    <row r="6325" spans="1:1">
      <c r="A6325" t="s">
        <v>19132</v>
      </c>
    </row>
    <row r="6326" spans="1:1">
      <c r="A6326" t="s">
        <v>19133</v>
      </c>
    </row>
    <row r="6327" spans="1:1">
      <c r="A6327" t="s">
        <v>19134</v>
      </c>
    </row>
    <row r="6328" spans="1:1">
      <c r="A6328" t="s">
        <v>19135</v>
      </c>
    </row>
    <row r="6329" spans="1:1">
      <c r="A6329" t="s">
        <v>19136</v>
      </c>
    </row>
    <row r="6330" spans="1:1">
      <c r="A6330" t="s">
        <v>19137</v>
      </c>
    </row>
    <row r="6331" spans="1:1">
      <c r="A6331" t="s">
        <v>19138</v>
      </c>
    </row>
    <row r="6332" spans="1:1">
      <c r="A6332" t="s">
        <v>19139</v>
      </c>
    </row>
    <row r="6333" spans="1:1">
      <c r="A6333" t="s">
        <v>19140</v>
      </c>
    </row>
    <row r="6334" spans="1:1">
      <c r="A6334" t="s">
        <v>19141</v>
      </c>
    </row>
    <row r="6335" spans="1:1">
      <c r="A6335" t="s">
        <v>19142</v>
      </c>
    </row>
    <row r="6336" spans="1:1">
      <c r="A6336" t="s">
        <v>19143</v>
      </c>
    </row>
    <row r="6337" spans="1:1">
      <c r="A6337" t="s">
        <v>19144</v>
      </c>
    </row>
    <row r="6338" spans="1:1">
      <c r="A6338" t="s">
        <v>19145</v>
      </c>
    </row>
    <row r="6339" spans="1:1">
      <c r="A6339" t="s">
        <v>19146</v>
      </c>
    </row>
    <row r="6340" spans="1:1">
      <c r="A6340" t="s">
        <v>19147</v>
      </c>
    </row>
    <row r="6341" spans="1:1">
      <c r="A6341" t="s">
        <v>19148</v>
      </c>
    </row>
    <row r="6342" spans="1:1">
      <c r="A6342" t="s">
        <v>19149</v>
      </c>
    </row>
    <row r="6343" spans="1:1">
      <c r="A6343" t="s">
        <v>19150</v>
      </c>
    </row>
    <row r="6344" spans="1:1">
      <c r="A6344" t="s">
        <v>19151</v>
      </c>
    </row>
    <row r="6345" spans="1:1">
      <c r="A6345" t="s">
        <v>19152</v>
      </c>
    </row>
    <row r="6346" spans="1:1">
      <c r="A6346" t="s">
        <v>19153</v>
      </c>
    </row>
    <row r="6347" spans="1:1">
      <c r="A6347" t="s">
        <v>19154</v>
      </c>
    </row>
    <row r="6348" spans="1:1">
      <c r="A6348" t="s">
        <v>19155</v>
      </c>
    </row>
    <row r="6349" spans="1:1">
      <c r="A6349" t="s">
        <v>19156</v>
      </c>
    </row>
    <row r="6350" spans="1:1">
      <c r="A6350" t="s">
        <v>19157</v>
      </c>
    </row>
    <row r="6351" spans="1:1">
      <c r="A6351" t="s">
        <v>19158</v>
      </c>
    </row>
    <row r="6352" spans="1:1">
      <c r="A6352" t="s">
        <v>19159</v>
      </c>
    </row>
    <row r="6353" spans="1:1">
      <c r="A6353" t="s">
        <v>19160</v>
      </c>
    </row>
    <row r="6354" spans="1:1">
      <c r="A6354" t="s">
        <v>19161</v>
      </c>
    </row>
    <row r="6355" spans="1:1">
      <c r="A6355" t="s">
        <v>19162</v>
      </c>
    </row>
    <row r="6356" spans="1:1">
      <c r="A6356" t="s">
        <v>19163</v>
      </c>
    </row>
    <row r="6357" spans="1:1">
      <c r="A6357" t="s">
        <v>19164</v>
      </c>
    </row>
    <row r="6358" spans="1:1">
      <c r="A6358" t="s">
        <v>19165</v>
      </c>
    </row>
    <row r="6359" spans="1:1">
      <c r="A6359" t="s">
        <v>19166</v>
      </c>
    </row>
    <row r="6360" spans="1:1">
      <c r="A6360" t="s">
        <v>19167</v>
      </c>
    </row>
    <row r="6361" spans="1:1">
      <c r="A6361" t="s">
        <v>19168</v>
      </c>
    </row>
    <row r="6362" spans="1:1">
      <c r="A6362" t="s">
        <v>19169</v>
      </c>
    </row>
    <row r="6363" spans="1:1">
      <c r="A6363" t="s">
        <v>19170</v>
      </c>
    </row>
    <row r="6364" spans="1:1">
      <c r="A6364" t="s">
        <v>19171</v>
      </c>
    </row>
    <row r="6365" spans="1:1">
      <c r="A6365" t="s">
        <v>19172</v>
      </c>
    </row>
    <row r="6366" spans="1:1">
      <c r="A6366" t="s">
        <v>19173</v>
      </c>
    </row>
    <row r="6367" spans="1:1">
      <c r="A6367" t="s">
        <v>19174</v>
      </c>
    </row>
    <row r="6368" spans="1:1">
      <c r="A6368" t="s">
        <v>19175</v>
      </c>
    </row>
    <row r="6369" spans="1:1">
      <c r="A6369" t="s">
        <v>19176</v>
      </c>
    </row>
    <row r="6370" spans="1:1">
      <c r="A6370" t="s">
        <v>19177</v>
      </c>
    </row>
    <row r="6371" spans="1:1">
      <c r="A6371" t="s">
        <v>19178</v>
      </c>
    </row>
    <row r="6372" spans="1:1">
      <c r="A6372" t="s">
        <v>19179</v>
      </c>
    </row>
    <row r="6373" spans="1:1">
      <c r="A6373" t="s">
        <v>19180</v>
      </c>
    </row>
    <row r="6374" spans="1:1">
      <c r="A6374" t="s">
        <v>19181</v>
      </c>
    </row>
    <row r="6375" spans="1:1">
      <c r="A6375" t="s">
        <v>19182</v>
      </c>
    </row>
    <row r="6376" spans="1:1">
      <c r="A6376" t="s">
        <v>19183</v>
      </c>
    </row>
    <row r="6377" spans="1:1">
      <c r="A6377" t="s">
        <v>19184</v>
      </c>
    </row>
    <row r="6378" spans="1:1">
      <c r="A6378" t="s">
        <v>19185</v>
      </c>
    </row>
    <row r="6379" spans="1:1">
      <c r="A6379" t="s">
        <v>19186</v>
      </c>
    </row>
    <row r="6380" spans="1:1">
      <c r="A6380" t="s">
        <v>19187</v>
      </c>
    </row>
    <row r="6381" spans="1:1">
      <c r="A6381" t="s">
        <v>19188</v>
      </c>
    </row>
    <row r="6382" spans="1:1">
      <c r="A6382" t="s">
        <v>19189</v>
      </c>
    </row>
    <row r="6383" spans="1:1">
      <c r="A6383" t="s">
        <v>19190</v>
      </c>
    </row>
    <row r="6384" spans="1:1">
      <c r="A6384" t="s">
        <v>19191</v>
      </c>
    </row>
    <row r="6385" spans="1:1">
      <c r="A6385" t="s">
        <v>19192</v>
      </c>
    </row>
    <row r="6386" spans="1:1">
      <c r="A6386" t="s">
        <v>19193</v>
      </c>
    </row>
    <row r="6387" spans="1:1">
      <c r="A6387" t="s">
        <v>19194</v>
      </c>
    </row>
    <row r="6388" spans="1:1">
      <c r="A6388" t="s">
        <v>19195</v>
      </c>
    </row>
    <row r="6389" spans="1:1">
      <c r="A6389" t="s">
        <v>19196</v>
      </c>
    </row>
    <row r="6390" spans="1:1">
      <c r="A6390" t="s">
        <v>19197</v>
      </c>
    </row>
    <row r="6391" spans="1:1">
      <c r="A6391" t="s">
        <v>19198</v>
      </c>
    </row>
    <row r="6392" spans="1:1">
      <c r="A6392" t="s">
        <v>19199</v>
      </c>
    </row>
    <row r="6393" spans="1:1">
      <c r="A6393" t="s">
        <v>19200</v>
      </c>
    </row>
    <row r="6394" spans="1:1">
      <c r="A6394" t="s">
        <v>19201</v>
      </c>
    </row>
    <row r="6395" spans="1:1">
      <c r="A6395" t="s">
        <v>19202</v>
      </c>
    </row>
    <row r="6396" spans="1:1">
      <c r="A6396" t="s">
        <v>19203</v>
      </c>
    </row>
    <row r="6397" spans="1:1">
      <c r="A6397" t="s">
        <v>19204</v>
      </c>
    </row>
    <row r="6398" spans="1:1">
      <c r="A6398" t="s">
        <v>19205</v>
      </c>
    </row>
    <row r="6399" spans="1:1">
      <c r="A6399" t="s">
        <v>19206</v>
      </c>
    </row>
    <row r="6400" spans="1:1">
      <c r="A6400" t="s">
        <v>19207</v>
      </c>
    </row>
    <row r="6401" spans="1:1">
      <c r="A6401" t="s">
        <v>19208</v>
      </c>
    </row>
    <row r="6402" spans="1:1">
      <c r="A6402" t="s">
        <v>19209</v>
      </c>
    </row>
    <row r="6403" spans="1:1">
      <c r="A6403" t="s">
        <v>19210</v>
      </c>
    </row>
    <row r="6404" spans="1:1">
      <c r="A6404" t="s">
        <v>19211</v>
      </c>
    </row>
    <row r="6405" spans="1:1">
      <c r="A6405" t="s">
        <v>19212</v>
      </c>
    </row>
    <row r="6406" spans="1:1">
      <c r="A6406" t="s">
        <v>19213</v>
      </c>
    </row>
    <row r="6407" spans="1:1">
      <c r="A6407" t="s">
        <v>19214</v>
      </c>
    </row>
    <row r="6408" spans="1:1">
      <c r="A6408" t="s">
        <v>19215</v>
      </c>
    </row>
    <row r="6409" spans="1:1">
      <c r="A6409" t="s">
        <v>19216</v>
      </c>
    </row>
    <row r="6410" spans="1:1">
      <c r="A6410" t="s">
        <v>19217</v>
      </c>
    </row>
    <row r="6411" spans="1:1">
      <c r="A6411" t="s">
        <v>19218</v>
      </c>
    </row>
    <row r="6412" spans="1:1">
      <c r="A6412" t="s">
        <v>19219</v>
      </c>
    </row>
    <row r="6413" spans="1:1">
      <c r="A6413" t="s">
        <v>19220</v>
      </c>
    </row>
    <row r="6414" spans="1:1">
      <c r="A6414" t="s">
        <v>19221</v>
      </c>
    </row>
    <row r="6415" spans="1:1">
      <c r="A6415" t="s">
        <v>19222</v>
      </c>
    </row>
    <row r="6416" spans="1:1">
      <c r="A6416" t="s">
        <v>19223</v>
      </c>
    </row>
    <row r="6417" spans="1:1">
      <c r="A6417" t="s">
        <v>19224</v>
      </c>
    </row>
    <row r="6418" spans="1:1">
      <c r="A6418" t="s">
        <v>19225</v>
      </c>
    </row>
    <row r="6419" spans="1:1">
      <c r="A6419" t="s">
        <v>19226</v>
      </c>
    </row>
    <row r="6420" spans="1:1">
      <c r="A6420" t="s">
        <v>19227</v>
      </c>
    </row>
    <row r="6421" spans="1:1">
      <c r="A6421" t="s">
        <v>19228</v>
      </c>
    </row>
    <row r="6422" spans="1:1">
      <c r="A6422" t="s">
        <v>19229</v>
      </c>
    </row>
    <row r="6423" spans="1:1">
      <c r="A6423" t="s">
        <v>19230</v>
      </c>
    </row>
    <row r="6424" spans="1:1">
      <c r="A6424" t="s">
        <v>19231</v>
      </c>
    </row>
    <row r="6425" spans="1:1">
      <c r="A6425" t="s">
        <v>19232</v>
      </c>
    </row>
    <row r="6426" spans="1:1">
      <c r="A6426" t="s">
        <v>19233</v>
      </c>
    </row>
    <row r="6427" spans="1:1">
      <c r="A6427" t="s">
        <v>19234</v>
      </c>
    </row>
    <row r="6428" spans="1:1">
      <c r="A6428" t="s">
        <v>19235</v>
      </c>
    </row>
    <row r="6429" spans="1:1">
      <c r="A6429" t="s">
        <v>19236</v>
      </c>
    </row>
    <row r="6430" spans="1:1">
      <c r="A6430" t="s">
        <v>19237</v>
      </c>
    </row>
    <row r="6431" spans="1:1">
      <c r="A6431" t="s">
        <v>19238</v>
      </c>
    </row>
    <row r="6432" spans="1:1">
      <c r="A6432" t="s">
        <v>19239</v>
      </c>
    </row>
    <row r="6433" spans="1:1">
      <c r="A6433" t="s">
        <v>19240</v>
      </c>
    </row>
    <row r="6434" spans="1:1">
      <c r="A6434" t="s">
        <v>19241</v>
      </c>
    </row>
    <row r="6435" spans="1:1">
      <c r="A6435" t="s">
        <v>19242</v>
      </c>
    </row>
    <row r="6436" spans="1:1">
      <c r="A6436" t="s">
        <v>19243</v>
      </c>
    </row>
    <row r="6437" spans="1:1">
      <c r="A6437" t="s">
        <v>19244</v>
      </c>
    </row>
    <row r="6438" spans="1:1">
      <c r="A6438" t="s">
        <v>19245</v>
      </c>
    </row>
    <row r="6439" spans="1:1">
      <c r="A6439" t="s">
        <v>19246</v>
      </c>
    </row>
    <row r="6440" spans="1:1">
      <c r="A6440" t="s">
        <v>19247</v>
      </c>
    </row>
    <row r="6441" spans="1:1">
      <c r="A6441" t="s">
        <v>19248</v>
      </c>
    </row>
    <row r="6442" spans="1:1">
      <c r="A6442" t="s">
        <v>19249</v>
      </c>
    </row>
    <row r="6443" spans="1:1">
      <c r="A6443" t="s">
        <v>19250</v>
      </c>
    </row>
    <row r="6444" spans="1:1">
      <c r="A6444" t="s">
        <v>19251</v>
      </c>
    </row>
    <row r="6445" spans="1:1">
      <c r="A6445" t="s">
        <v>19252</v>
      </c>
    </row>
    <row r="6446" spans="1:1">
      <c r="A6446" t="s">
        <v>19253</v>
      </c>
    </row>
    <row r="6447" spans="1:1">
      <c r="A6447" t="s">
        <v>19254</v>
      </c>
    </row>
    <row r="6448" spans="1:1">
      <c r="A6448" t="s">
        <v>19255</v>
      </c>
    </row>
    <row r="6449" spans="1:1">
      <c r="A6449" t="s">
        <v>19256</v>
      </c>
    </row>
    <row r="6450" spans="1:1">
      <c r="A6450" t="s">
        <v>19257</v>
      </c>
    </row>
    <row r="6451" spans="1:1">
      <c r="A6451" t="s">
        <v>19258</v>
      </c>
    </row>
    <row r="6452" spans="1:1">
      <c r="A6452" t="s">
        <v>19259</v>
      </c>
    </row>
    <row r="6453" spans="1:1">
      <c r="A6453" t="s">
        <v>19260</v>
      </c>
    </row>
    <row r="6454" spans="1:1">
      <c r="A6454" t="s">
        <v>19261</v>
      </c>
    </row>
    <row r="6455" spans="1:1">
      <c r="A6455" t="s">
        <v>19262</v>
      </c>
    </row>
    <row r="6456" spans="1:1">
      <c r="A6456" t="s">
        <v>19263</v>
      </c>
    </row>
    <row r="6457" spans="1:1">
      <c r="A6457" t="s">
        <v>19264</v>
      </c>
    </row>
    <row r="6458" spans="1:1">
      <c r="A6458" t="s">
        <v>19265</v>
      </c>
    </row>
    <row r="6459" spans="1:1">
      <c r="A6459" t="s">
        <v>19266</v>
      </c>
    </row>
    <row r="6460" spans="1:1">
      <c r="A6460" t="s">
        <v>19267</v>
      </c>
    </row>
    <row r="6461" spans="1:1">
      <c r="A6461" t="s">
        <v>19268</v>
      </c>
    </row>
    <row r="6462" spans="1:1">
      <c r="A6462" t="s">
        <v>19269</v>
      </c>
    </row>
    <row r="6463" spans="1:1">
      <c r="A6463" t="s">
        <v>19270</v>
      </c>
    </row>
    <row r="6464" spans="1:1">
      <c r="A6464" t="s">
        <v>19271</v>
      </c>
    </row>
    <row r="6465" spans="1:1">
      <c r="A6465" t="s">
        <v>19272</v>
      </c>
    </row>
    <row r="6466" spans="1:1">
      <c r="A6466" t="s">
        <v>19273</v>
      </c>
    </row>
    <row r="6467" spans="1:1">
      <c r="A6467" t="s">
        <v>19274</v>
      </c>
    </row>
    <row r="6468" spans="1:1">
      <c r="A6468" t="s">
        <v>19275</v>
      </c>
    </row>
    <row r="6469" spans="1:1">
      <c r="A6469" t="s">
        <v>19276</v>
      </c>
    </row>
    <row r="6470" spans="1:1">
      <c r="A6470" t="s">
        <v>19277</v>
      </c>
    </row>
    <row r="6471" spans="1:1">
      <c r="A6471" t="s">
        <v>19278</v>
      </c>
    </row>
    <row r="6472" spans="1:1">
      <c r="A6472" t="s">
        <v>19279</v>
      </c>
    </row>
    <row r="6473" spans="1:1">
      <c r="A6473" t="s">
        <v>19280</v>
      </c>
    </row>
    <row r="6474" spans="1:1">
      <c r="A6474" t="s">
        <v>19281</v>
      </c>
    </row>
    <row r="6475" spans="1:1">
      <c r="A6475" t="s">
        <v>19282</v>
      </c>
    </row>
    <row r="6476" spans="1:1">
      <c r="A6476" t="s">
        <v>19283</v>
      </c>
    </row>
    <row r="6477" spans="1:1">
      <c r="A6477" t="s">
        <v>19284</v>
      </c>
    </row>
    <row r="6478" spans="1:1">
      <c r="A6478" t="s">
        <v>19285</v>
      </c>
    </row>
    <row r="6479" spans="1:1">
      <c r="A6479" t="s">
        <v>19286</v>
      </c>
    </row>
    <row r="6480" spans="1:1">
      <c r="A6480" t="s">
        <v>19287</v>
      </c>
    </row>
    <row r="6481" spans="1:1">
      <c r="A6481" t="s">
        <v>19288</v>
      </c>
    </row>
    <row r="6482" spans="1:1">
      <c r="A6482" t="s">
        <v>19289</v>
      </c>
    </row>
    <row r="6483" spans="1:1">
      <c r="A6483" t="s">
        <v>19290</v>
      </c>
    </row>
    <row r="6484" spans="1:1">
      <c r="A6484" t="s">
        <v>19291</v>
      </c>
    </row>
    <row r="6485" spans="1:1">
      <c r="A6485" t="s">
        <v>19292</v>
      </c>
    </row>
    <row r="6486" spans="1:1">
      <c r="A6486" t="s">
        <v>19293</v>
      </c>
    </row>
    <row r="6487" spans="1:1">
      <c r="A6487" t="s">
        <v>19294</v>
      </c>
    </row>
    <row r="6488" spans="1:1">
      <c r="A6488" t="s">
        <v>19295</v>
      </c>
    </row>
    <row r="6489" spans="1:1">
      <c r="A6489" t="s">
        <v>19296</v>
      </c>
    </row>
    <row r="6490" spans="1:1">
      <c r="A6490" t="s">
        <v>19297</v>
      </c>
    </row>
    <row r="6491" spans="1:1">
      <c r="A6491" t="s">
        <v>19298</v>
      </c>
    </row>
    <row r="6492" spans="1:1">
      <c r="A6492" t="s">
        <v>19299</v>
      </c>
    </row>
    <row r="6493" spans="1:1">
      <c r="A6493" t="s">
        <v>19300</v>
      </c>
    </row>
    <row r="6494" spans="1:1">
      <c r="A6494" t="s">
        <v>19301</v>
      </c>
    </row>
    <row r="6495" spans="1:1">
      <c r="A6495" t="s">
        <v>19302</v>
      </c>
    </row>
    <row r="6496" spans="1:1">
      <c r="A6496" t="s">
        <v>19303</v>
      </c>
    </row>
    <row r="6497" spans="1:1">
      <c r="A6497" t="s">
        <v>19304</v>
      </c>
    </row>
    <row r="6498" spans="1:1">
      <c r="A6498" t="s">
        <v>19305</v>
      </c>
    </row>
    <row r="6499" spans="1:1">
      <c r="A6499" t="s">
        <v>19306</v>
      </c>
    </row>
    <row r="6500" spans="1:1">
      <c r="A6500" t="s">
        <v>19307</v>
      </c>
    </row>
    <row r="6501" spans="1:1">
      <c r="A6501" t="s">
        <v>19308</v>
      </c>
    </row>
    <row r="6502" spans="1:1">
      <c r="A6502" t="s">
        <v>19309</v>
      </c>
    </row>
    <row r="6503" spans="1:1">
      <c r="A6503" t="s">
        <v>19310</v>
      </c>
    </row>
    <row r="6504" spans="1:1">
      <c r="A6504" t="s">
        <v>1460</v>
      </c>
    </row>
    <row r="6505" spans="1:1">
      <c r="A6505" t="s">
        <v>1460</v>
      </c>
    </row>
    <row r="6506" spans="1:1">
      <c r="A6506" t="s">
        <v>19311</v>
      </c>
    </row>
    <row r="6507" spans="1:1">
      <c r="A6507" t="s">
        <v>1460</v>
      </c>
    </row>
    <row r="6508" spans="1:1">
      <c r="A6508" t="s">
        <v>19312</v>
      </c>
    </row>
    <row r="6509" spans="1:1">
      <c r="A6509" t="s">
        <v>19313</v>
      </c>
    </row>
    <row r="6510" spans="1:1">
      <c r="A6510" t="s">
        <v>19314</v>
      </c>
    </row>
    <row r="6511" spans="1:1">
      <c r="A6511" t="s">
        <v>19315</v>
      </c>
    </row>
    <row r="6512" spans="1:1">
      <c r="A6512" t="s">
        <v>1460</v>
      </c>
    </row>
    <row r="6513" spans="1:1">
      <c r="A6513" t="s">
        <v>19316</v>
      </c>
    </row>
    <row r="6514" spans="1:1">
      <c r="A6514" t="s">
        <v>19317</v>
      </c>
    </row>
    <row r="6515" spans="1:1">
      <c r="A6515" t="s">
        <v>19318</v>
      </c>
    </row>
    <row r="6516" spans="1:1">
      <c r="A6516" t="s">
        <v>19319</v>
      </c>
    </row>
    <row r="6517" spans="1:1">
      <c r="A6517" t="s">
        <v>19320</v>
      </c>
    </row>
    <row r="6518" spans="1:1">
      <c r="A6518" t="s">
        <v>19321</v>
      </c>
    </row>
    <row r="6519" spans="1:1">
      <c r="A6519" t="s">
        <v>19322</v>
      </c>
    </row>
    <row r="6520" spans="1:1">
      <c r="A6520" t="s">
        <v>19323</v>
      </c>
    </row>
    <row r="6521" spans="1:1">
      <c r="A6521" t="s">
        <v>19324</v>
      </c>
    </row>
    <row r="6522" spans="1:1">
      <c r="A6522" t="s">
        <v>19325</v>
      </c>
    </row>
    <row r="6523" spans="1:1">
      <c r="A6523" t="s">
        <v>19326</v>
      </c>
    </row>
    <row r="6524" spans="1:1">
      <c r="A6524" t="s">
        <v>19327</v>
      </c>
    </row>
    <row r="6525" spans="1:1">
      <c r="A6525" t="s">
        <v>19328</v>
      </c>
    </row>
    <row r="6526" spans="1:1">
      <c r="A6526" t="s">
        <v>19329</v>
      </c>
    </row>
    <row r="6527" spans="1:1">
      <c r="A6527" t="s">
        <v>19330</v>
      </c>
    </row>
    <row r="6528" spans="1:1">
      <c r="A6528" t="s">
        <v>19331</v>
      </c>
    </row>
    <row r="6529" spans="1:1">
      <c r="A6529" t="s">
        <v>19332</v>
      </c>
    </row>
    <row r="6530" spans="1:1">
      <c r="A6530" t="s">
        <v>19333</v>
      </c>
    </row>
    <row r="6531" spans="1:1">
      <c r="A6531" t="s">
        <v>19334</v>
      </c>
    </row>
    <row r="6532" spans="1:1">
      <c r="A6532" t="s">
        <v>19335</v>
      </c>
    </row>
    <row r="6533" spans="1:1">
      <c r="A6533" t="s">
        <v>19336</v>
      </c>
    </row>
    <row r="6534" spans="1:1">
      <c r="A6534" t="s">
        <v>19337</v>
      </c>
    </row>
    <row r="6535" spans="1:1">
      <c r="A6535" t="s">
        <v>19338</v>
      </c>
    </row>
    <row r="6536" spans="1:1">
      <c r="A6536" t="s">
        <v>19339</v>
      </c>
    </row>
    <row r="6537" spans="1:1">
      <c r="A6537" t="s">
        <v>19340</v>
      </c>
    </row>
    <row r="6538" spans="1:1">
      <c r="A6538" t="s">
        <v>19341</v>
      </c>
    </row>
    <row r="6539" spans="1:1">
      <c r="A6539" t="s">
        <v>19342</v>
      </c>
    </row>
    <row r="6540" spans="1:1">
      <c r="A6540" t="s">
        <v>19343</v>
      </c>
    </row>
    <row r="6541" spans="1:1">
      <c r="A6541" t="s">
        <v>19344</v>
      </c>
    </row>
    <row r="6542" spans="1:1">
      <c r="A6542" t="s">
        <v>19345</v>
      </c>
    </row>
    <row r="6543" spans="1:1">
      <c r="A6543" t="s">
        <v>19346</v>
      </c>
    </row>
    <row r="6544" spans="1:1">
      <c r="A6544" t="s">
        <v>19347</v>
      </c>
    </row>
    <row r="6545" spans="1:1">
      <c r="A6545" t="s">
        <v>19348</v>
      </c>
    </row>
    <row r="6546" spans="1:1">
      <c r="A6546" t="s">
        <v>19349</v>
      </c>
    </row>
    <row r="6547" spans="1:1">
      <c r="A6547" t="s">
        <v>19350</v>
      </c>
    </row>
    <row r="6548" spans="1:1">
      <c r="A6548" t="s">
        <v>19351</v>
      </c>
    </row>
    <row r="6549" spans="1:1">
      <c r="A6549" t="s">
        <v>19352</v>
      </c>
    </row>
    <row r="6550" spans="1:1">
      <c r="A6550" t="s">
        <v>19353</v>
      </c>
    </row>
    <row r="6551" spans="1:1">
      <c r="A6551" t="s">
        <v>19354</v>
      </c>
    </row>
    <row r="6552" spans="1:1">
      <c r="A6552" t="s">
        <v>19355</v>
      </c>
    </row>
    <row r="6553" spans="1:1">
      <c r="A6553" t="s">
        <v>19356</v>
      </c>
    </row>
    <row r="6554" spans="1:1">
      <c r="A6554" t="s">
        <v>19357</v>
      </c>
    </row>
    <row r="6555" spans="1:1">
      <c r="A6555" t="s">
        <v>19358</v>
      </c>
    </row>
    <row r="6556" spans="1:1">
      <c r="A6556" t="s">
        <v>19359</v>
      </c>
    </row>
    <row r="6557" spans="1:1">
      <c r="A6557" t="s">
        <v>19360</v>
      </c>
    </row>
    <row r="6558" spans="1:1">
      <c r="A6558" t="s">
        <v>19361</v>
      </c>
    </row>
    <row r="6559" spans="1:1">
      <c r="A6559" t="s">
        <v>19362</v>
      </c>
    </row>
    <row r="6560" spans="1:1">
      <c r="A6560" t="s">
        <v>19363</v>
      </c>
    </row>
    <row r="6561" spans="1:1">
      <c r="A6561" t="s">
        <v>19364</v>
      </c>
    </row>
    <row r="6562" spans="1:1">
      <c r="A6562" t="s">
        <v>19365</v>
      </c>
    </row>
    <row r="6563" spans="1:1">
      <c r="A6563" t="s">
        <v>19366</v>
      </c>
    </row>
    <row r="6564" spans="1:1">
      <c r="A6564" t="s">
        <v>19367</v>
      </c>
    </row>
    <row r="6565" spans="1:1">
      <c r="A6565" t="s">
        <v>19368</v>
      </c>
    </row>
    <row r="6566" spans="1:1">
      <c r="A6566" t="s">
        <v>19369</v>
      </c>
    </row>
    <row r="6567" spans="1:1">
      <c r="A6567" t="s">
        <v>19370</v>
      </c>
    </row>
    <row r="6568" spans="1:1">
      <c r="A6568" t="s">
        <v>19371</v>
      </c>
    </row>
    <row r="6569" spans="1:1">
      <c r="A6569" t="s">
        <v>19372</v>
      </c>
    </row>
    <row r="6570" spans="1:1">
      <c r="A6570" t="s">
        <v>19373</v>
      </c>
    </row>
    <row r="6571" spans="1:1">
      <c r="A6571" t="s">
        <v>19374</v>
      </c>
    </row>
    <row r="6572" spans="1:1">
      <c r="A6572" t="s">
        <v>19375</v>
      </c>
    </row>
    <row r="6573" spans="1:1">
      <c r="A6573" t="s">
        <v>19376</v>
      </c>
    </row>
    <row r="6574" spans="1:1">
      <c r="A6574" t="s">
        <v>19377</v>
      </c>
    </row>
    <row r="6575" spans="1:1">
      <c r="A6575" t="s">
        <v>19378</v>
      </c>
    </row>
    <row r="6576" spans="1:1">
      <c r="A6576" t="s">
        <v>19379</v>
      </c>
    </row>
    <row r="6577" spans="1:1">
      <c r="A6577" t="s">
        <v>19380</v>
      </c>
    </row>
    <row r="6578" spans="1:1">
      <c r="A6578" t="s">
        <v>19381</v>
      </c>
    </row>
    <row r="6579" spans="1:1">
      <c r="A6579" t="s">
        <v>19382</v>
      </c>
    </row>
    <row r="6580" spans="1:1">
      <c r="A6580" t="s">
        <v>19383</v>
      </c>
    </row>
    <row r="6581" spans="1:1">
      <c r="A6581" t="s">
        <v>19384</v>
      </c>
    </row>
    <row r="6582" spans="1:1">
      <c r="A6582" t="s">
        <v>19385</v>
      </c>
    </row>
    <row r="6583" spans="1:1">
      <c r="A6583" t="s">
        <v>19386</v>
      </c>
    </row>
    <row r="6584" spans="1:1">
      <c r="A6584" t="s">
        <v>19387</v>
      </c>
    </row>
    <row r="6585" spans="1:1">
      <c r="A6585" t="s">
        <v>19388</v>
      </c>
    </row>
    <row r="6586" spans="1:1">
      <c r="A6586" t="s">
        <v>19389</v>
      </c>
    </row>
    <row r="6587" spans="1:1">
      <c r="A6587" t="s">
        <v>19390</v>
      </c>
    </row>
    <row r="6588" spans="1:1">
      <c r="A6588" t="s">
        <v>19391</v>
      </c>
    </row>
    <row r="6589" spans="1:1">
      <c r="A6589" t="s">
        <v>19392</v>
      </c>
    </row>
    <row r="6590" spans="1:1">
      <c r="A6590" t="s">
        <v>19393</v>
      </c>
    </row>
    <row r="6591" spans="1:1">
      <c r="A6591" t="s">
        <v>19394</v>
      </c>
    </row>
    <row r="6592" spans="1:1">
      <c r="A6592" t="s">
        <v>19395</v>
      </c>
    </row>
    <row r="6593" spans="1:1">
      <c r="A6593" t="s">
        <v>19396</v>
      </c>
    </row>
    <row r="6594" spans="1:1">
      <c r="A6594" t="s">
        <v>19397</v>
      </c>
    </row>
    <row r="6595" spans="1:1">
      <c r="A6595" t="s">
        <v>19398</v>
      </c>
    </row>
    <row r="6596" spans="1:1">
      <c r="A6596" t="s">
        <v>19399</v>
      </c>
    </row>
    <row r="6597" spans="1:1">
      <c r="A6597" t="s">
        <v>19400</v>
      </c>
    </row>
    <row r="6598" spans="1:1">
      <c r="A6598" t="s">
        <v>19401</v>
      </c>
    </row>
    <row r="6599" spans="1:1">
      <c r="A6599" t="s">
        <v>19402</v>
      </c>
    </row>
    <row r="6600" spans="1:1">
      <c r="A6600" t="s">
        <v>19403</v>
      </c>
    </row>
    <row r="6601" spans="1:1">
      <c r="A6601" t="s">
        <v>1460</v>
      </c>
    </row>
    <row r="6602" spans="1:1">
      <c r="A6602" t="s">
        <v>1460</v>
      </c>
    </row>
    <row r="6603" spans="1:1">
      <c r="A6603" t="s">
        <v>19404</v>
      </c>
    </row>
    <row r="6604" spans="1:1">
      <c r="A6604" t="s">
        <v>19405</v>
      </c>
    </row>
    <row r="6605" spans="1:1">
      <c r="A6605" t="s">
        <v>1460</v>
      </c>
    </row>
    <row r="6606" spans="1:1">
      <c r="A6606" t="s">
        <v>1460</v>
      </c>
    </row>
    <row r="6607" spans="1:1">
      <c r="A6607" t="s">
        <v>19406</v>
      </c>
    </row>
    <row r="6608" spans="1:1">
      <c r="A6608" t="s">
        <v>19407</v>
      </c>
    </row>
    <row r="6609" spans="1:1">
      <c r="A6609" t="s">
        <v>19408</v>
      </c>
    </row>
    <row r="6610" spans="1:1">
      <c r="A6610" t="s">
        <v>19409</v>
      </c>
    </row>
    <row r="6611" spans="1:1">
      <c r="A6611" t="s">
        <v>19410</v>
      </c>
    </row>
    <row r="6612" spans="1:1">
      <c r="A6612" t="s">
        <v>19411</v>
      </c>
    </row>
    <row r="6613" spans="1:1">
      <c r="A6613" t="s">
        <v>19412</v>
      </c>
    </row>
    <row r="6614" spans="1:1">
      <c r="A6614" t="s">
        <v>19413</v>
      </c>
    </row>
    <row r="6615" spans="1:1">
      <c r="A6615" t="s">
        <v>19414</v>
      </c>
    </row>
    <row r="6616" spans="1:1">
      <c r="A6616" t="s">
        <v>19415</v>
      </c>
    </row>
    <row r="6617" spans="1:1">
      <c r="A6617" t="s">
        <v>19416</v>
      </c>
    </row>
    <row r="6618" spans="1:1">
      <c r="A6618" t="s">
        <v>19417</v>
      </c>
    </row>
    <row r="6619" spans="1:1">
      <c r="A6619" t="s">
        <v>19418</v>
      </c>
    </row>
    <row r="6620" spans="1:1">
      <c r="A6620" t="s">
        <v>19419</v>
      </c>
    </row>
    <row r="6621" spans="1:1">
      <c r="A6621" t="s">
        <v>19420</v>
      </c>
    </row>
    <row r="6622" spans="1:1">
      <c r="A6622" t="s">
        <v>19421</v>
      </c>
    </row>
    <row r="6623" spans="1:1">
      <c r="A6623" t="s">
        <v>19422</v>
      </c>
    </row>
    <row r="6624" spans="1:1">
      <c r="A6624" t="s">
        <v>19423</v>
      </c>
    </row>
    <row r="6625" spans="1:1">
      <c r="A6625" t="s">
        <v>19424</v>
      </c>
    </row>
    <row r="6626" spans="1:1">
      <c r="A6626" t="s">
        <v>19425</v>
      </c>
    </row>
    <row r="6627" spans="1:1">
      <c r="A6627" t="s">
        <v>19426</v>
      </c>
    </row>
    <row r="6628" spans="1:1">
      <c r="A6628" t="s">
        <v>1460</v>
      </c>
    </row>
    <row r="6629" spans="1:1">
      <c r="A6629" t="s">
        <v>1460</v>
      </c>
    </row>
    <row r="6630" spans="1:1">
      <c r="A6630" t="s">
        <v>19404</v>
      </c>
    </row>
    <row r="6631" spans="1:1">
      <c r="A6631" t="s">
        <v>19427</v>
      </c>
    </row>
    <row r="6632" spans="1:1">
      <c r="A6632" t="s">
        <v>1460</v>
      </c>
    </row>
    <row r="6633" spans="1:1">
      <c r="A6633" t="s">
        <v>1460</v>
      </c>
    </row>
    <row r="6634" spans="1:1">
      <c r="A6634" t="s">
        <v>19406</v>
      </c>
    </row>
    <row r="6635" spans="1:1">
      <c r="A6635" t="s">
        <v>19428</v>
      </c>
    </row>
    <row r="6636" spans="1:1">
      <c r="A6636" t="s">
        <v>19429</v>
      </c>
    </row>
    <row r="6637" spans="1:1">
      <c r="A6637" t="s">
        <v>19430</v>
      </c>
    </row>
    <row r="6638" spans="1:1">
      <c r="A6638" t="s">
        <v>19431</v>
      </c>
    </row>
    <row r="6639" spans="1:1">
      <c r="A6639" t="s">
        <v>19432</v>
      </c>
    </row>
    <row r="6640" spans="1:1">
      <c r="A6640" t="s">
        <v>19433</v>
      </c>
    </row>
    <row r="6641" spans="1:1">
      <c r="A6641" t="s">
        <v>19434</v>
      </c>
    </row>
    <row r="6642" spans="1:1">
      <c r="A6642" t="s">
        <v>19435</v>
      </c>
    </row>
    <row r="6643" spans="1:1">
      <c r="A6643" t="s">
        <v>19436</v>
      </c>
    </row>
    <row r="6644" spans="1:1">
      <c r="A6644" t="s">
        <v>19437</v>
      </c>
    </row>
    <row r="6645" spans="1:1">
      <c r="A6645" t="s">
        <v>19438</v>
      </c>
    </row>
    <row r="6646" spans="1:1">
      <c r="A6646" t="s">
        <v>19439</v>
      </c>
    </row>
    <row r="6647" spans="1:1">
      <c r="A6647" t="s">
        <v>19440</v>
      </c>
    </row>
    <row r="6648" spans="1:1">
      <c r="A6648" t="s">
        <v>19441</v>
      </c>
    </row>
    <row r="6649" spans="1:1">
      <c r="A6649" t="s">
        <v>19442</v>
      </c>
    </row>
    <row r="6650" spans="1:1">
      <c r="A6650" t="s">
        <v>19443</v>
      </c>
    </row>
    <row r="6651" spans="1:1">
      <c r="A6651" t="s">
        <v>19444</v>
      </c>
    </row>
    <row r="6652" spans="1:1">
      <c r="A6652" t="s">
        <v>19445</v>
      </c>
    </row>
    <row r="6653" spans="1:1">
      <c r="A6653" t="s">
        <v>19446</v>
      </c>
    </row>
    <row r="6654" spans="1:1">
      <c r="A6654" t="s">
        <v>19447</v>
      </c>
    </row>
    <row r="6655" spans="1:1">
      <c r="A6655" t="s">
        <v>1460</v>
      </c>
    </row>
    <row r="6656" spans="1:1">
      <c r="A6656" t="s">
        <v>1460</v>
      </c>
    </row>
    <row r="6657" spans="1:1">
      <c r="A6657" t="s">
        <v>19404</v>
      </c>
    </row>
    <row r="6658" spans="1:1">
      <c r="A6658" t="s">
        <v>19448</v>
      </c>
    </row>
    <row r="6659" spans="1:1">
      <c r="A6659" t="s">
        <v>1460</v>
      </c>
    </row>
    <row r="6660" spans="1:1">
      <c r="A6660" t="s">
        <v>1460</v>
      </c>
    </row>
    <row r="6661" spans="1:1">
      <c r="A6661" t="s">
        <v>19406</v>
      </c>
    </row>
    <row r="6662" spans="1:1">
      <c r="A6662" t="s">
        <v>19449</v>
      </c>
    </row>
    <row r="6663" spans="1:1">
      <c r="A6663" t="s">
        <v>1460</v>
      </c>
    </row>
    <row r="6664" spans="1:1">
      <c r="A6664" t="s">
        <v>1460</v>
      </c>
    </row>
    <row r="6665" spans="1:1">
      <c r="A6665" t="s">
        <v>19404</v>
      </c>
    </row>
    <row r="6666" spans="1:1">
      <c r="A6666" t="s">
        <v>19450</v>
      </c>
    </row>
    <row r="6667" spans="1:1">
      <c r="A6667" t="s">
        <v>1460</v>
      </c>
    </row>
    <row r="6668" spans="1:1">
      <c r="A6668" t="s">
        <v>1460</v>
      </c>
    </row>
    <row r="6669" spans="1:1">
      <c r="A6669" t="s">
        <v>19406</v>
      </c>
    </row>
    <row r="6670" spans="1:1">
      <c r="A6670" t="s">
        <v>19451</v>
      </c>
    </row>
    <row r="6671" spans="1:1">
      <c r="A6671" t="s">
        <v>19452</v>
      </c>
    </row>
    <row r="6672" spans="1:1">
      <c r="A6672" t="s">
        <v>19453</v>
      </c>
    </row>
    <row r="6673" spans="1:1">
      <c r="A6673" t="s">
        <v>19454</v>
      </c>
    </row>
    <row r="6674" spans="1:1">
      <c r="A6674" t="s">
        <v>19455</v>
      </c>
    </row>
    <row r="6675" spans="1:1">
      <c r="A6675" t="s">
        <v>19456</v>
      </c>
    </row>
    <row r="6676" spans="1:1">
      <c r="A6676" t="s">
        <v>19457</v>
      </c>
    </row>
    <row r="6677" spans="1:1">
      <c r="A6677" t="s">
        <v>19458</v>
      </c>
    </row>
    <row r="6678" spans="1:1">
      <c r="A6678" t="s">
        <v>19459</v>
      </c>
    </row>
    <row r="6679" spans="1:1">
      <c r="A6679" t="s">
        <v>19460</v>
      </c>
    </row>
    <row r="6680" spans="1:1">
      <c r="A6680" t="s">
        <v>19461</v>
      </c>
    </row>
    <row r="6681" spans="1:1">
      <c r="A6681" t="s">
        <v>19462</v>
      </c>
    </row>
    <row r="6682" spans="1:1">
      <c r="A6682" t="s">
        <v>19463</v>
      </c>
    </row>
    <row r="6683" spans="1:1">
      <c r="A6683" t="s">
        <v>19464</v>
      </c>
    </row>
    <row r="6684" spans="1:1">
      <c r="A6684" t="s">
        <v>19465</v>
      </c>
    </row>
    <row r="6685" spans="1:1">
      <c r="A6685" t="s">
        <v>19466</v>
      </c>
    </row>
    <row r="6686" spans="1:1">
      <c r="A6686" t="s">
        <v>19467</v>
      </c>
    </row>
    <row r="6687" spans="1:1">
      <c r="A6687" t="s">
        <v>19468</v>
      </c>
    </row>
    <row r="6688" spans="1:1">
      <c r="A6688" t="s">
        <v>19469</v>
      </c>
    </row>
    <row r="6689" spans="1:1">
      <c r="A6689" t="s">
        <v>19470</v>
      </c>
    </row>
    <row r="6690" spans="1:1">
      <c r="A6690" t="s">
        <v>19471</v>
      </c>
    </row>
    <row r="6691" spans="1:1">
      <c r="A6691" t="s">
        <v>19472</v>
      </c>
    </row>
    <row r="6692" spans="1:1">
      <c r="A6692" t="s">
        <v>19473</v>
      </c>
    </row>
    <row r="6693" spans="1:1">
      <c r="A6693" t="s">
        <v>19474</v>
      </c>
    </row>
    <row r="6694" spans="1:1">
      <c r="A6694" t="s">
        <v>19475</v>
      </c>
    </row>
    <row r="6695" spans="1:1">
      <c r="A6695" t="s">
        <v>19476</v>
      </c>
    </row>
    <row r="6696" spans="1:1">
      <c r="A6696" t="s">
        <v>19477</v>
      </c>
    </row>
    <row r="6697" spans="1:1">
      <c r="A6697" t="s">
        <v>19478</v>
      </c>
    </row>
    <row r="6698" spans="1:1">
      <c r="A6698" t="s">
        <v>19479</v>
      </c>
    </row>
    <row r="6699" spans="1:1">
      <c r="A6699" t="s">
        <v>19480</v>
      </c>
    </row>
    <row r="6700" spans="1:1">
      <c r="A6700" t="s">
        <v>19481</v>
      </c>
    </row>
    <row r="6701" spans="1:1">
      <c r="A6701" t="s">
        <v>19482</v>
      </c>
    </row>
    <row r="6702" spans="1:1">
      <c r="A6702" t="s">
        <v>19483</v>
      </c>
    </row>
    <row r="6703" spans="1:1">
      <c r="A6703" t="s">
        <v>19484</v>
      </c>
    </row>
    <row r="6704" spans="1:1">
      <c r="A6704" t="s">
        <v>19485</v>
      </c>
    </row>
    <row r="6705" spans="1:1">
      <c r="A6705" t="s">
        <v>19486</v>
      </c>
    </row>
    <row r="6706" spans="1:1">
      <c r="A6706" t="s">
        <v>19487</v>
      </c>
    </row>
    <row r="6707" spans="1:1">
      <c r="A6707" t="s">
        <v>19488</v>
      </c>
    </row>
    <row r="6708" spans="1:1">
      <c r="A6708" t="s">
        <v>19489</v>
      </c>
    </row>
    <row r="6709" spans="1:1">
      <c r="A6709" t="s">
        <v>19490</v>
      </c>
    </row>
    <row r="6710" spans="1:1">
      <c r="A6710" t="s">
        <v>19491</v>
      </c>
    </row>
    <row r="6711" spans="1:1">
      <c r="A6711" t="s">
        <v>19492</v>
      </c>
    </row>
    <row r="6712" spans="1:1">
      <c r="A6712" t="s">
        <v>19493</v>
      </c>
    </row>
    <row r="6713" spans="1:1">
      <c r="A6713" t="s">
        <v>19494</v>
      </c>
    </row>
    <row r="6714" spans="1:1">
      <c r="A6714" t="s">
        <v>19495</v>
      </c>
    </row>
    <row r="6715" spans="1:1">
      <c r="A6715" t="s">
        <v>19496</v>
      </c>
    </row>
    <row r="6716" spans="1:1">
      <c r="A6716" t="s">
        <v>19497</v>
      </c>
    </row>
    <row r="6717" spans="1:1">
      <c r="A6717" t="s">
        <v>19498</v>
      </c>
    </row>
    <row r="6718" spans="1:1">
      <c r="A6718" t="s">
        <v>19499</v>
      </c>
    </row>
    <row r="6719" spans="1:1">
      <c r="A6719" t="s">
        <v>19500</v>
      </c>
    </row>
    <row r="6720" spans="1:1">
      <c r="A6720" t="s">
        <v>19501</v>
      </c>
    </row>
    <row r="6721" spans="1:1">
      <c r="A6721" t="s">
        <v>19502</v>
      </c>
    </row>
    <row r="6722" spans="1:1">
      <c r="A6722" t="s">
        <v>19503</v>
      </c>
    </row>
    <row r="6723" spans="1:1">
      <c r="A6723" t="s">
        <v>19504</v>
      </c>
    </row>
    <row r="6724" spans="1:1">
      <c r="A6724" t="s">
        <v>19505</v>
      </c>
    </row>
    <row r="6725" spans="1:1">
      <c r="A6725" t="s">
        <v>19506</v>
      </c>
    </row>
    <row r="6726" spans="1:1">
      <c r="A6726" t="s">
        <v>19507</v>
      </c>
    </row>
    <row r="6727" spans="1:1">
      <c r="A6727" t="s">
        <v>19508</v>
      </c>
    </row>
    <row r="6728" spans="1:1">
      <c r="A6728" t="s">
        <v>19509</v>
      </c>
    </row>
    <row r="6729" spans="1:1">
      <c r="A6729" t="s">
        <v>19510</v>
      </c>
    </row>
    <row r="6730" spans="1:1">
      <c r="A6730" t="s">
        <v>19511</v>
      </c>
    </row>
    <row r="6731" spans="1:1">
      <c r="A6731" t="s">
        <v>19512</v>
      </c>
    </row>
    <row r="6732" spans="1:1">
      <c r="A6732" t="s">
        <v>19513</v>
      </c>
    </row>
    <row r="6733" spans="1:1">
      <c r="A6733" t="s">
        <v>19514</v>
      </c>
    </row>
    <row r="6734" spans="1:1">
      <c r="A6734" t="s">
        <v>19515</v>
      </c>
    </row>
    <row r="6735" spans="1:1">
      <c r="A6735" t="s">
        <v>19516</v>
      </c>
    </row>
    <row r="6736" spans="1:1">
      <c r="A6736" t="s">
        <v>19517</v>
      </c>
    </row>
    <row r="6737" spans="1:1">
      <c r="A6737" t="s">
        <v>19518</v>
      </c>
    </row>
    <row r="6738" spans="1:1">
      <c r="A6738" t="s">
        <v>19519</v>
      </c>
    </row>
    <row r="6739" spans="1:1">
      <c r="A6739" t="s">
        <v>19520</v>
      </c>
    </row>
    <row r="6740" spans="1:1">
      <c r="A6740" t="s">
        <v>19521</v>
      </c>
    </row>
    <row r="6741" spans="1:1">
      <c r="A6741" t="s">
        <v>19522</v>
      </c>
    </row>
    <row r="6742" spans="1:1">
      <c r="A6742" t="s">
        <v>1460</v>
      </c>
    </row>
    <row r="6743" spans="1:1">
      <c r="A6743" t="s">
        <v>1460</v>
      </c>
    </row>
    <row r="6744" spans="1:1">
      <c r="A6744" t="s">
        <v>19404</v>
      </c>
    </row>
    <row r="6745" spans="1:1">
      <c r="A6745" t="s">
        <v>19523</v>
      </c>
    </row>
    <row r="6746" spans="1:1">
      <c r="A6746" t="s">
        <v>1460</v>
      </c>
    </row>
    <row r="6747" spans="1:1">
      <c r="A6747" t="s">
        <v>1460</v>
      </c>
    </row>
    <row r="6748" spans="1:1">
      <c r="A6748" t="s">
        <v>19406</v>
      </c>
    </row>
    <row r="6749" spans="1:1">
      <c r="A6749" t="s">
        <v>19449</v>
      </c>
    </row>
    <row r="6750" spans="1:1">
      <c r="A6750" t="s">
        <v>19524</v>
      </c>
    </row>
    <row r="6751" spans="1:1">
      <c r="A6751" t="s">
        <v>19525</v>
      </c>
    </row>
    <row r="6752" spans="1:1">
      <c r="A6752" t="s">
        <v>19526</v>
      </c>
    </row>
    <row r="6753" spans="1:1">
      <c r="A6753" t="s">
        <v>19527</v>
      </c>
    </row>
    <row r="6754" spans="1:1">
      <c r="A6754" t="s">
        <v>19528</v>
      </c>
    </row>
    <row r="6755" spans="1:1">
      <c r="A6755" t="s">
        <v>19529</v>
      </c>
    </row>
    <row r="6756" spans="1:1">
      <c r="A6756" t="s">
        <v>19530</v>
      </c>
    </row>
    <row r="6757" spans="1:1">
      <c r="A6757" t="s">
        <v>19531</v>
      </c>
    </row>
    <row r="6758" spans="1:1">
      <c r="A6758" t="s">
        <v>19532</v>
      </c>
    </row>
    <row r="6759" spans="1:1">
      <c r="A6759" t="s">
        <v>19533</v>
      </c>
    </row>
    <row r="6760" spans="1:1">
      <c r="A6760" t="s">
        <v>19534</v>
      </c>
    </row>
    <row r="6761" spans="1:1">
      <c r="A6761" t="s">
        <v>19535</v>
      </c>
    </row>
    <row r="6762" spans="1:1">
      <c r="A6762" t="s">
        <v>19536</v>
      </c>
    </row>
    <row r="6763" spans="1:1">
      <c r="A6763" t="s">
        <v>19537</v>
      </c>
    </row>
    <row r="6764" spans="1:1">
      <c r="A6764" t="s">
        <v>19538</v>
      </c>
    </row>
    <row r="6765" spans="1:1">
      <c r="A6765" t="s">
        <v>19539</v>
      </c>
    </row>
    <row r="6766" spans="1:1">
      <c r="A6766" t="s">
        <v>19540</v>
      </c>
    </row>
    <row r="6767" spans="1:1">
      <c r="A6767" t="s">
        <v>19541</v>
      </c>
    </row>
    <row r="6768" spans="1:1">
      <c r="A6768" t="s">
        <v>19542</v>
      </c>
    </row>
    <row r="6769" spans="1:1">
      <c r="A6769" t="s">
        <v>1460</v>
      </c>
    </row>
    <row r="6770" spans="1:1">
      <c r="A6770" t="s">
        <v>1460</v>
      </c>
    </row>
    <row r="6771" spans="1:1">
      <c r="A6771" t="s">
        <v>19404</v>
      </c>
    </row>
    <row r="6772" spans="1:1">
      <c r="A6772" t="s">
        <v>19543</v>
      </c>
    </row>
    <row r="6773" spans="1:1">
      <c r="A6773" t="s">
        <v>1460</v>
      </c>
    </row>
    <row r="6774" spans="1:1">
      <c r="A6774" t="s">
        <v>1460</v>
      </c>
    </row>
    <row r="6775" spans="1:1">
      <c r="A6775" t="s">
        <v>19406</v>
      </c>
    </row>
    <row r="6776" spans="1:1">
      <c r="A6776" t="s">
        <v>19449</v>
      </c>
    </row>
    <row r="6777" spans="1:1">
      <c r="A6777" t="s">
        <v>19544</v>
      </c>
    </row>
    <row r="6778" spans="1:1">
      <c r="A6778" t="s">
        <v>19545</v>
      </c>
    </row>
    <row r="6779" spans="1:1">
      <c r="A6779" t="s">
        <v>19546</v>
      </c>
    </row>
    <row r="6780" spans="1:1">
      <c r="A6780" t="s">
        <v>19547</v>
      </c>
    </row>
    <row r="6781" spans="1:1">
      <c r="A6781" t="s">
        <v>19548</v>
      </c>
    </row>
    <row r="6782" spans="1:1">
      <c r="A6782" t="s">
        <v>19549</v>
      </c>
    </row>
    <row r="6783" spans="1:1">
      <c r="A6783" t="s">
        <v>19550</v>
      </c>
    </row>
    <row r="6784" spans="1:1">
      <c r="A6784" t="s">
        <v>19551</v>
      </c>
    </row>
    <row r="6785" spans="1:1">
      <c r="A6785" t="s">
        <v>19552</v>
      </c>
    </row>
    <row r="6786" spans="1:1">
      <c r="A6786" t="s">
        <v>1460</v>
      </c>
    </row>
    <row r="6787" spans="1:1">
      <c r="A6787" t="s">
        <v>1460</v>
      </c>
    </row>
    <row r="6788" spans="1:1">
      <c r="A6788" t="s">
        <v>19404</v>
      </c>
    </row>
    <row r="6789" spans="1:1">
      <c r="A6789" t="s">
        <v>19553</v>
      </c>
    </row>
    <row r="6790" spans="1:1">
      <c r="A6790" t="s">
        <v>1460</v>
      </c>
    </row>
    <row r="6791" spans="1:1">
      <c r="A6791" t="s">
        <v>1460</v>
      </c>
    </row>
    <row r="6792" spans="1:1">
      <c r="A6792" t="s">
        <v>19406</v>
      </c>
    </row>
    <row r="6793" spans="1:1">
      <c r="A6793" t="s">
        <v>19449</v>
      </c>
    </row>
    <row r="6794" spans="1:1">
      <c r="A6794" t="s">
        <v>19554</v>
      </c>
    </row>
    <row r="6795" spans="1:1">
      <c r="A6795" t="s">
        <v>19555</v>
      </c>
    </row>
    <row r="6796" spans="1:1">
      <c r="A6796" t="s">
        <v>19556</v>
      </c>
    </row>
    <row r="6797" spans="1:1">
      <c r="A6797" t="s">
        <v>19557</v>
      </c>
    </row>
    <row r="6798" spans="1:1">
      <c r="A6798" t="s">
        <v>19558</v>
      </c>
    </row>
    <row r="6799" spans="1:1">
      <c r="A6799" t="s">
        <v>19559</v>
      </c>
    </row>
    <row r="6800" spans="1:1">
      <c r="A6800" t="s">
        <v>19560</v>
      </c>
    </row>
    <row r="6801" spans="1:1">
      <c r="A6801" t="s">
        <v>19561</v>
      </c>
    </row>
    <row r="6802" spans="1:1">
      <c r="A6802" t="s">
        <v>19562</v>
      </c>
    </row>
    <row r="6803" spans="1:1">
      <c r="A6803" t="s">
        <v>19563</v>
      </c>
    </row>
    <row r="6804" spans="1:1">
      <c r="A6804" t="s">
        <v>19564</v>
      </c>
    </row>
    <row r="6805" spans="1:1">
      <c r="A6805" t="s">
        <v>19565</v>
      </c>
    </row>
    <row r="6806" spans="1:1">
      <c r="A6806" t="s">
        <v>19566</v>
      </c>
    </row>
    <row r="6807" spans="1:1">
      <c r="A6807" t="s">
        <v>1460</v>
      </c>
    </row>
    <row r="6808" spans="1:1">
      <c r="A6808" t="s">
        <v>1460</v>
      </c>
    </row>
    <row r="6809" spans="1:1">
      <c r="A6809" t="s">
        <v>19404</v>
      </c>
    </row>
    <row r="6810" spans="1:1">
      <c r="A6810" t="s">
        <v>19567</v>
      </c>
    </row>
    <row r="6811" spans="1:1">
      <c r="A6811" t="s">
        <v>1460</v>
      </c>
    </row>
    <row r="6812" spans="1:1">
      <c r="A6812" t="s">
        <v>1460</v>
      </c>
    </row>
    <row r="6813" spans="1:1">
      <c r="A6813" t="s">
        <v>19406</v>
      </c>
    </row>
    <row r="6814" spans="1:1">
      <c r="A6814" t="s">
        <v>19449</v>
      </c>
    </row>
    <row r="6815" spans="1:1">
      <c r="A6815" t="s">
        <v>19568</v>
      </c>
    </row>
    <row r="6816" spans="1:1">
      <c r="A6816" t="s">
        <v>19569</v>
      </c>
    </row>
    <row r="6817" spans="1:1">
      <c r="A6817" t="s">
        <v>19570</v>
      </c>
    </row>
    <row r="6818" spans="1:1">
      <c r="A6818" t="s">
        <v>19571</v>
      </c>
    </row>
    <row r="6819" spans="1:1">
      <c r="A6819" t="s">
        <v>19572</v>
      </c>
    </row>
    <row r="6820" spans="1:1">
      <c r="A6820" t="s">
        <v>1460</v>
      </c>
    </row>
    <row r="6821" spans="1:1">
      <c r="A6821" t="s">
        <v>1460</v>
      </c>
    </row>
    <row r="6822" spans="1:1">
      <c r="A6822" t="s">
        <v>19404</v>
      </c>
    </row>
    <row r="6823" spans="1:1">
      <c r="A6823" t="s">
        <v>19573</v>
      </c>
    </row>
    <row r="6824" spans="1:1">
      <c r="A6824" t="s">
        <v>1460</v>
      </c>
    </row>
    <row r="6825" spans="1:1">
      <c r="A6825" t="s">
        <v>1460</v>
      </c>
    </row>
    <row r="6826" spans="1:1">
      <c r="A6826" t="s">
        <v>19406</v>
      </c>
    </row>
    <row r="6827" spans="1:1">
      <c r="A6827" t="s">
        <v>19449</v>
      </c>
    </row>
    <row r="6828" spans="1:1">
      <c r="A6828" t="s">
        <v>19574</v>
      </c>
    </row>
    <row r="6829" spans="1:1">
      <c r="A6829" t="s">
        <v>19575</v>
      </c>
    </row>
    <row r="6830" spans="1:1">
      <c r="A6830" t="s">
        <v>19576</v>
      </c>
    </row>
    <row r="6831" spans="1:1">
      <c r="A6831" t="s">
        <v>19577</v>
      </c>
    </row>
    <row r="6832" spans="1:1">
      <c r="A6832" t="s">
        <v>19578</v>
      </c>
    </row>
    <row r="6833" spans="1:1">
      <c r="A6833" t="s">
        <v>19579</v>
      </c>
    </row>
    <row r="6834" spans="1:1">
      <c r="A6834" t="s">
        <v>19580</v>
      </c>
    </row>
    <row r="6835" spans="1:1">
      <c r="A6835" t="s">
        <v>19581</v>
      </c>
    </row>
    <row r="6836" spans="1:1">
      <c r="A6836" t="s">
        <v>19582</v>
      </c>
    </row>
    <row r="6837" spans="1:1">
      <c r="A6837" t="s">
        <v>19583</v>
      </c>
    </row>
    <row r="6838" spans="1:1">
      <c r="A6838" t="s">
        <v>19584</v>
      </c>
    </row>
    <row r="6839" spans="1:1">
      <c r="A6839" t="s">
        <v>19585</v>
      </c>
    </row>
    <row r="6840" spans="1:1">
      <c r="A6840" t="s">
        <v>1460</v>
      </c>
    </row>
    <row r="6841" spans="1:1">
      <c r="A6841" t="s">
        <v>1460</v>
      </c>
    </row>
    <row r="6842" spans="1:1">
      <c r="A6842" t="s">
        <v>19404</v>
      </c>
    </row>
    <row r="6843" spans="1:1">
      <c r="A6843" t="s">
        <v>19586</v>
      </c>
    </row>
    <row r="6844" spans="1:1">
      <c r="A6844" t="s">
        <v>1460</v>
      </c>
    </row>
    <row r="6845" spans="1:1">
      <c r="A6845" t="s">
        <v>1460</v>
      </c>
    </row>
    <row r="6846" spans="1:1">
      <c r="A6846" t="s">
        <v>19406</v>
      </c>
    </row>
    <row r="6847" spans="1:1">
      <c r="A6847" t="s">
        <v>19449</v>
      </c>
    </row>
    <row r="6848" spans="1:1">
      <c r="A6848" t="s">
        <v>1460</v>
      </c>
    </row>
    <row r="6849" spans="1:1">
      <c r="A6849" t="s">
        <v>1460</v>
      </c>
    </row>
    <row r="6850" spans="1:1">
      <c r="A6850" t="s">
        <v>19404</v>
      </c>
    </row>
    <row r="6851" spans="1:1">
      <c r="A6851" t="s">
        <v>19587</v>
      </c>
    </row>
    <row r="6852" spans="1:1">
      <c r="A6852" t="s">
        <v>1460</v>
      </c>
    </row>
    <row r="6853" spans="1:1">
      <c r="A6853" t="s">
        <v>1460</v>
      </c>
    </row>
    <row r="6854" spans="1:1">
      <c r="A6854" t="s">
        <v>19406</v>
      </c>
    </row>
    <row r="6855" spans="1:1">
      <c r="A6855" t="s">
        <v>19449</v>
      </c>
    </row>
    <row r="6856" spans="1:1">
      <c r="A6856" t="s">
        <v>1460</v>
      </c>
    </row>
    <row r="6857" spans="1:1">
      <c r="A6857" t="s">
        <v>1460</v>
      </c>
    </row>
    <row r="6858" spans="1:1">
      <c r="A6858" t="s">
        <v>19404</v>
      </c>
    </row>
    <row r="6859" spans="1:1">
      <c r="A6859" t="s">
        <v>19588</v>
      </c>
    </row>
    <row r="6860" spans="1:1">
      <c r="A6860" t="s">
        <v>1460</v>
      </c>
    </row>
    <row r="6861" spans="1:1">
      <c r="A6861" t="s">
        <v>1460</v>
      </c>
    </row>
    <row r="6862" spans="1:1">
      <c r="A6862" t="s">
        <v>19406</v>
      </c>
    </row>
    <row r="6863" spans="1:1">
      <c r="A6863" t="s">
        <v>19449</v>
      </c>
    </row>
    <row r="6864" spans="1:1">
      <c r="A6864" t="s">
        <v>19589</v>
      </c>
    </row>
    <row r="6865" spans="1:1">
      <c r="A6865" t="s">
        <v>1460</v>
      </c>
    </row>
    <row r="6866" spans="1:1">
      <c r="A6866" t="s">
        <v>1460</v>
      </c>
    </row>
    <row r="6867" spans="1:1">
      <c r="A6867" t="s">
        <v>19404</v>
      </c>
    </row>
    <row r="6868" spans="1:1">
      <c r="A6868" t="s">
        <v>19590</v>
      </c>
    </row>
    <row r="6869" spans="1:1">
      <c r="A6869" t="s">
        <v>1460</v>
      </c>
    </row>
    <row r="6870" spans="1:1">
      <c r="A6870" t="s">
        <v>1460</v>
      </c>
    </row>
    <row r="6871" spans="1:1">
      <c r="A6871" t="s">
        <v>19406</v>
      </c>
    </row>
    <row r="6872" spans="1:1">
      <c r="A6872" t="s">
        <v>19449</v>
      </c>
    </row>
    <row r="6873" spans="1:1">
      <c r="A6873" t="s">
        <v>19591</v>
      </c>
    </row>
    <row r="6874" spans="1:1">
      <c r="A6874" t="s">
        <v>1460</v>
      </c>
    </row>
    <row r="6875" spans="1:1">
      <c r="A6875" t="s">
        <v>1460</v>
      </c>
    </row>
    <row r="6876" spans="1:1">
      <c r="A6876" t="s">
        <v>19404</v>
      </c>
    </row>
    <row r="6877" spans="1:1">
      <c r="A6877" t="s">
        <v>19592</v>
      </c>
    </row>
    <row r="6878" spans="1:1">
      <c r="A6878" t="s">
        <v>1460</v>
      </c>
    </row>
    <row r="6879" spans="1:1">
      <c r="A6879" t="s">
        <v>1460</v>
      </c>
    </row>
    <row r="6880" spans="1:1">
      <c r="A6880" t="s">
        <v>19406</v>
      </c>
    </row>
    <row r="6881" spans="1:1">
      <c r="A6881" t="s">
        <v>19449</v>
      </c>
    </row>
    <row r="6882" spans="1:1">
      <c r="A6882" t="s">
        <v>19591</v>
      </c>
    </row>
    <row r="6883" spans="1:1">
      <c r="A6883" t="s">
        <v>1460</v>
      </c>
    </row>
    <row r="6884" spans="1:1">
      <c r="A6884" t="s">
        <v>1460</v>
      </c>
    </row>
    <row r="6885" spans="1:1">
      <c r="A6885" t="s">
        <v>19404</v>
      </c>
    </row>
    <row r="6886" spans="1:1">
      <c r="A6886" t="s">
        <v>19593</v>
      </c>
    </row>
    <row r="6887" spans="1:1">
      <c r="A6887" t="s">
        <v>1460</v>
      </c>
    </row>
    <row r="6888" spans="1:1">
      <c r="A6888" t="s">
        <v>1460</v>
      </c>
    </row>
    <row r="6889" spans="1:1">
      <c r="A6889" t="s">
        <v>19406</v>
      </c>
    </row>
    <row r="6890" spans="1:1">
      <c r="A6890" t="s">
        <v>19449</v>
      </c>
    </row>
    <row r="6891" spans="1:1">
      <c r="A6891" t="s">
        <v>19594</v>
      </c>
    </row>
    <row r="6892" spans="1:1">
      <c r="A6892" t="s">
        <v>1460</v>
      </c>
    </row>
    <row r="6893" spans="1:1">
      <c r="A6893" t="s">
        <v>1460</v>
      </c>
    </row>
    <row r="6894" spans="1:1">
      <c r="A6894" t="s">
        <v>19404</v>
      </c>
    </row>
    <row r="6895" spans="1:1">
      <c r="A6895" t="s">
        <v>19595</v>
      </c>
    </row>
    <row r="6896" spans="1:1">
      <c r="A6896" t="s">
        <v>1460</v>
      </c>
    </row>
    <row r="6897" spans="1:1">
      <c r="A6897" t="s">
        <v>1460</v>
      </c>
    </row>
    <row r="6898" spans="1:1">
      <c r="A6898" t="s">
        <v>19406</v>
      </c>
    </row>
    <row r="6899" spans="1:1">
      <c r="A6899" t="s">
        <v>19449</v>
      </c>
    </row>
    <row r="6900" spans="1:1">
      <c r="A6900" t="s">
        <v>19594</v>
      </c>
    </row>
    <row r="6901" spans="1:1">
      <c r="A6901" t="s">
        <v>1460</v>
      </c>
    </row>
    <row r="6902" spans="1:1">
      <c r="A6902" t="s">
        <v>1460</v>
      </c>
    </row>
    <row r="6903" spans="1:1">
      <c r="A6903" t="s">
        <v>19404</v>
      </c>
    </row>
    <row r="6904" spans="1:1">
      <c r="A6904" t="s">
        <v>19596</v>
      </c>
    </row>
    <row r="6905" spans="1:1">
      <c r="A6905" t="s">
        <v>1460</v>
      </c>
    </row>
    <row r="6906" spans="1:1">
      <c r="A6906" t="s">
        <v>1460</v>
      </c>
    </row>
    <row r="6907" spans="1:1">
      <c r="A6907" t="s">
        <v>19406</v>
      </c>
    </row>
    <row r="6908" spans="1:1">
      <c r="A6908" t="s">
        <v>19597</v>
      </c>
    </row>
    <row r="6909" spans="1:1">
      <c r="A6909" t="s">
        <v>19598</v>
      </c>
    </row>
    <row r="6910" spans="1:1">
      <c r="A6910" t="s">
        <v>1460</v>
      </c>
    </row>
    <row r="6911" spans="1:1">
      <c r="A6911" t="s">
        <v>1460</v>
      </c>
    </row>
    <row r="6912" spans="1:1">
      <c r="A6912" t="s">
        <v>19404</v>
      </c>
    </row>
    <row r="6913" spans="1:1">
      <c r="A6913" t="s">
        <v>19599</v>
      </c>
    </row>
    <row r="6914" spans="1:1">
      <c r="A6914" t="s">
        <v>1460</v>
      </c>
    </row>
    <row r="6915" spans="1:1">
      <c r="A6915" t="s">
        <v>1460</v>
      </c>
    </row>
    <row r="6916" spans="1:1">
      <c r="A6916" t="s">
        <v>19406</v>
      </c>
    </row>
    <row r="6917" spans="1:1">
      <c r="A6917" t="s">
        <v>19597</v>
      </c>
    </row>
    <row r="6918" spans="1:1">
      <c r="A6918" t="s">
        <v>19598</v>
      </c>
    </row>
    <row r="6919" spans="1:1">
      <c r="A6919" t="s">
        <v>1460</v>
      </c>
    </row>
    <row r="6920" spans="1:1">
      <c r="A6920" t="s">
        <v>1460</v>
      </c>
    </row>
    <row r="6921" spans="1:1">
      <c r="A6921" t="s">
        <v>19404</v>
      </c>
    </row>
    <row r="6922" spans="1:1">
      <c r="A6922" t="s">
        <v>19600</v>
      </c>
    </row>
    <row r="6923" spans="1:1">
      <c r="A6923" t="s">
        <v>1460</v>
      </c>
    </row>
    <row r="6924" spans="1:1">
      <c r="A6924" t="s">
        <v>1460</v>
      </c>
    </row>
    <row r="6925" spans="1:1">
      <c r="A6925" t="s">
        <v>19406</v>
      </c>
    </row>
    <row r="6926" spans="1:1">
      <c r="A6926" t="s">
        <v>19449</v>
      </c>
    </row>
    <row r="6927" spans="1:1">
      <c r="A6927" t="s">
        <v>19601</v>
      </c>
    </row>
    <row r="6928" spans="1:1">
      <c r="A6928" t="s">
        <v>1460</v>
      </c>
    </row>
    <row r="6929" spans="1:1">
      <c r="A6929" t="s">
        <v>1460</v>
      </c>
    </row>
    <row r="6930" spans="1:1">
      <c r="A6930" t="s">
        <v>19404</v>
      </c>
    </row>
    <row r="6931" spans="1:1">
      <c r="A6931" t="s">
        <v>19602</v>
      </c>
    </row>
    <row r="6932" spans="1:1">
      <c r="A6932" t="s">
        <v>1460</v>
      </c>
    </row>
    <row r="6933" spans="1:1">
      <c r="A6933" t="s">
        <v>1460</v>
      </c>
    </row>
    <row r="6934" spans="1:1">
      <c r="A6934" t="s">
        <v>19406</v>
      </c>
    </row>
    <row r="6935" spans="1:1">
      <c r="A6935" t="s">
        <v>19449</v>
      </c>
    </row>
    <row r="6936" spans="1:1">
      <c r="A6936" t="s">
        <v>19601</v>
      </c>
    </row>
    <row r="6937" spans="1:1">
      <c r="A6937" t="s">
        <v>1460</v>
      </c>
    </row>
    <row r="6938" spans="1:1">
      <c r="A6938" t="s">
        <v>1460</v>
      </c>
    </row>
    <row r="6939" spans="1:1">
      <c r="A6939" t="s">
        <v>19404</v>
      </c>
    </row>
    <row r="6940" spans="1:1">
      <c r="A6940" t="s">
        <v>19603</v>
      </c>
    </row>
    <row r="6941" spans="1:1">
      <c r="A6941" t="s">
        <v>1460</v>
      </c>
    </row>
    <row r="6942" spans="1:1">
      <c r="A6942" t="s">
        <v>1460</v>
      </c>
    </row>
    <row r="6943" spans="1:1">
      <c r="A6943" t="s">
        <v>19406</v>
      </c>
    </row>
    <row r="6944" spans="1:1">
      <c r="A6944" t="s">
        <v>19449</v>
      </c>
    </row>
    <row r="6945" spans="1:1">
      <c r="A6945" t="s">
        <v>19601</v>
      </c>
    </row>
    <row r="6946" spans="1:1">
      <c r="A6946" t="s">
        <v>1460</v>
      </c>
    </row>
    <row r="6947" spans="1:1">
      <c r="A6947" t="s">
        <v>1460</v>
      </c>
    </row>
    <row r="6948" spans="1:1">
      <c r="A6948" t="s">
        <v>19404</v>
      </c>
    </row>
    <row r="6949" spans="1:1">
      <c r="A6949" t="s">
        <v>19604</v>
      </c>
    </row>
    <row r="6950" spans="1:1">
      <c r="A6950" t="s">
        <v>1460</v>
      </c>
    </row>
    <row r="6951" spans="1:1">
      <c r="A6951" t="s">
        <v>1460</v>
      </c>
    </row>
    <row r="6952" spans="1:1">
      <c r="A6952" t="s">
        <v>19406</v>
      </c>
    </row>
    <row r="6953" spans="1:1">
      <c r="A6953" t="s">
        <v>19449</v>
      </c>
    </row>
    <row r="6954" spans="1:1">
      <c r="A6954" t="s">
        <v>19601</v>
      </c>
    </row>
    <row r="6955" spans="1:1">
      <c r="A6955" t="s">
        <v>1460</v>
      </c>
    </row>
    <row r="6956" spans="1:1">
      <c r="A6956" t="s">
        <v>1460</v>
      </c>
    </row>
    <row r="6957" spans="1:1">
      <c r="A6957" t="s">
        <v>19404</v>
      </c>
    </row>
    <row r="6958" spans="1:1">
      <c r="A6958" t="s">
        <v>19605</v>
      </c>
    </row>
    <row r="6959" spans="1:1">
      <c r="A6959" t="s">
        <v>1460</v>
      </c>
    </row>
    <row r="6960" spans="1:1">
      <c r="A6960" t="s">
        <v>1460</v>
      </c>
    </row>
    <row r="6961" spans="1:1">
      <c r="A6961" t="s">
        <v>19406</v>
      </c>
    </row>
    <row r="6962" spans="1:1">
      <c r="A6962" t="s">
        <v>19449</v>
      </c>
    </row>
    <row r="6963" spans="1:1">
      <c r="A6963" t="s">
        <v>19606</v>
      </c>
    </row>
    <row r="6964" spans="1:1">
      <c r="A6964" t="s">
        <v>1460</v>
      </c>
    </row>
    <row r="6965" spans="1:1">
      <c r="A6965" t="s">
        <v>1460</v>
      </c>
    </row>
    <row r="6966" spans="1:1">
      <c r="A6966" t="s">
        <v>19404</v>
      </c>
    </row>
    <row r="6967" spans="1:1">
      <c r="A6967" t="s">
        <v>19607</v>
      </c>
    </row>
    <row r="6968" spans="1:1">
      <c r="A6968" t="s">
        <v>1460</v>
      </c>
    </row>
    <row r="6969" spans="1:1">
      <c r="A6969" t="s">
        <v>1460</v>
      </c>
    </row>
    <row r="6970" spans="1:1">
      <c r="A6970" t="s">
        <v>19406</v>
      </c>
    </row>
    <row r="6971" spans="1:1">
      <c r="A6971" t="s">
        <v>19449</v>
      </c>
    </row>
    <row r="6972" spans="1:1">
      <c r="A6972" t="s">
        <v>19606</v>
      </c>
    </row>
    <row r="6973" spans="1:1">
      <c r="A6973" t="s">
        <v>1460</v>
      </c>
    </row>
    <row r="6974" spans="1:1">
      <c r="A6974" t="s">
        <v>1460</v>
      </c>
    </row>
    <row r="6975" spans="1:1">
      <c r="A6975" t="s">
        <v>19404</v>
      </c>
    </row>
    <row r="6976" spans="1:1">
      <c r="A6976" t="s">
        <v>19608</v>
      </c>
    </row>
    <row r="6977" spans="1:1">
      <c r="A6977" t="s">
        <v>1460</v>
      </c>
    </row>
    <row r="6978" spans="1:1">
      <c r="A6978" t="s">
        <v>1460</v>
      </c>
    </row>
    <row r="6979" spans="1:1">
      <c r="A6979" t="s">
        <v>19406</v>
      </c>
    </row>
    <row r="6980" spans="1:1">
      <c r="A6980" t="s">
        <v>19449</v>
      </c>
    </row>
    <row r="6981" spans="1:1">
      <c r="A6981" t="s">
        <v>19609</v>
      </c>
    </row>
    <row r="6982" spans="1:1">
      <c r="A6982" t="s">
        <v>1460</v>
      </c>
    </row>
    <row r="6983" spans="1:1">
      <c r="A6983" t="s">
        <v>1460</v>
      </c>
    </row>
    <row r="6984" spans="1:1">
      <c r="A6984" t="s">
        <v>19404</v>
      </c>
    </row>
    <row r="6985" spans="1:1">
      <c r="A6985" t="s">
        <v>19610</v>
      </c>
    </row>
    <row r="6986" spans="1:1">
      <c r="A6986" t="s">
        <v>1460</v>
      </c>
    </row>
    <row r="6987" spans="1:1">
      <c r="A6987" t="s">
        <v>1460</v>
      </c>
    </row>
    <row r="6988" spans="1:1">
      <c r="A6988" t="s">
        <v>19406</v>
      </c>
    </row>
    <row r="6989" spans="1:1">
      <c r="A6989" t="s">
        <v>19449</v>
      </c>
    </row>
    <row r="6990" spans="1:1">
      <c r="A6990" t="s">
        <v>19611</v>
      </c>
    </row>
    <row r="6991" spans="1:1">
      <c r="A6991" t="s">
        <v>19612</v>
      </c>
    </row>
    <row r="6992" spans="1:1">
      <c r="A6992" t="s">
        <v>19613</v>
      </c>
    </row>
    <row r="6993" spans="1:1">
      <c r="A6993" t="s">
        <v>1460</v>
      </c>
    </row>
    <row r="6994" spans="1:1">
      <c r="A6994" t="s">
        <v>1460</v>
      </c>
    </row>
    <row r="6995" spans="1:1">
      <c r="A6995" t="s">
        <v>19404</v>
      </c>
    </row>
    <row r="6996" spans="1:1">
      <c r="A6996" t="s">
        <v>19614</v>
      </c>
    </row>
    <row r="6997" spans="1:1">
      <c r="A6997" t="s">
        <v>1460</v>
      </c>
    </row>
    <row r="6998" spans="1:1">
      <c r="A6998" t="s">
        <v>1460</v>
      </c>
    </row>
    <row r="6999" spans="1:1">
      <c r="A6999" t="s">
        <v>19406</v>
      </c>
    </row>
    <row r="7000" spans="1:1">
      <c r="A7000" t="s">
        <v>19449</v>
      </c>
    </row>
    <row r="7001" spans="1:1">
      <c r="A7001" t="s">
        <v>19609</v>
      </c>
    </row>
    <row r="7002" spans="1:1">
      <c r="A7002" t="s">
        <v>1460</v>
      </c>
    </row>
    <row r="7003" spans="1:1">
      <c r="A7003" t="s">
        <v>1460</v>
      </c>
    </row>
    <row r="7004" spans="1:1">
      <c r="A7004" t="s">
        <v>19404</v>
      </c>
    </row>
    <row r="7005" spans="1:1">
      <c r="A7005" t="s">
        <v>19615</v>
      </c>
    </row>
    <row r="7006" spans="1:1">
      <c r="A7006" t="s">
        <v>1460</v>
      </c>
    </row>
    <row r="7007" spans="1:1">
      <c r="A7007" t="s">
        <v>1460</v>
      </c>
    </row>
    <row r="7008" spans="1:1">
      <c r="A7008" t="s">
        <v>19406</v>
      </c>
    </row>
    <row r="7009" spans="1:1">
      <c r="A7009" t="s">
        <v>19449</v>
      </c>
    </row>
    <row r="7010" spans="1:1">
      <c r="A7010" t="s">
        <v>19609</v>
      </c>
    </row>
    <row r="7011" spans="1:1">
      <c r="A7011" t="s">
        <v>1460</v>
      </c>
    </row>
    <row r="7012" spans="1:1">
      <c r="A7012" t="s">
        <v>1460</v>
      </c>
    </row>
    <row r="7013" spans="1:1">
      <c r="A7013" t="s">
        <v>19404</v>
      </c>
    </row>
    <row r="7014" spans="1:1">
      <c r="A7014" t="s">
        <v>19616</v>
      </c>
    </row>
    <row r="7015" spans="1:1">
      <c r="A7015" t="s">
        <v>1460</v>
      </c>
    </row>
    <row r="7016" spans="1:1">
      <c r="A7016" t="s">
        <v>1460</v>
      </c>
    </row>
    <row r="7017" spans="1:1">
      <c r="A7017" t="s">
        <v>19406</v>
      </c>
    </row>
    <row r="7018" spans="1:1">
      <c r="A7018" t="s">
        <v>19449</v>
      </c>
    </row>
    <row r="7019" spans="1:1">
      <c r="A7019" t="s">
        <v>19617</v>
      </c>
    </row>
    <row r="7020" spans="1:1">
      <c r="A7020" t="s">
        <v>19618</v>
      </c>
    </row>
    <row r="7021" spans="1:1">
      <c r="A7021" t="s">
        <v>19619</v>
      </c>
    </row>
    <row r="7022" spans="1:1">
      <c r="A7022" t="s">
        <v>1460</v>
      </c>
    </row>
    <row r="7023" spans="1:1">
      <c r="A7023" t="s">
        <v>1460</v>
      </c>
    </row>
    <row r="7024" spans="1:1">
      <c r="A7024" t="s">
        <v>19404</v>
      </c>
    </row>
    <row r="7025" spans="1:1">
      <c r="A7025" t="s">
        <v>19620</v>
      </c>
    </row>
    <row r="7026" spans="1:1">
      <c r="A7026" t="s">
        <v>1460</v>
      </c>
    </row>
    <row r="7027" spans="1:1">
      <c r="A7027" t="s">
        <v>1460</v>
      </c>
    </row>
    <row r="7028" spans="1:1">
      <c r="A7028" t="s">
        <v>19406</v>
      </c>
    </row>
    <row r="7029" spans="1:1">
      <c r="A7029" t="s">
        <v>19449</v>
      </c>
    </row>
    <row r="7030" spans="1:1">
      <c r="A7030" t="s">
        <v>19621</v>
      </c>
    </row>
    <row r="7031" spans="1:1">
      <c r="A7031" t="s">
        <v>19622</v>
      </c>
    </row>
    <row r="7032" spans="1:1">
      <c r="A7032" t="s">
        <v>19623</v>
      </c>
    </row>
    <row r="7033" spans="1:1">
      <c r="A7033" t="s">
        <v>1460</v>
      </c>
    </row>
    <row r="7034" spans="1:1">
      <c r="A7034" t="s">
        <v>1460</v>
      </c>
    </row>
    <row r="7035" spans="1:1">
      <c r="A7035" t="s">
        <v>19404</v>
      </c>
    </row>
    <row r="7036" spans="1:1">
      <c r="A7036" t="s">
        <v>19624</v>
      </c>
    </row>
    <row r="7037" spans="1:1">
      <c r="A7037" t="s">
        <v>1460</v>
      </c>
    </row>
    <row r="7038" spans="1:1">
      <c r="A7038" t="s">
        <v>1460</v>
      </c>
    </row>
    <row r="7039" spans="1:1">
      <c r="A7039" t="s">
        <v>19406</v>
      </c>
    </row>
    <row r="7040" spans="1:1">
      <c r="A7040" t="s">
        <v>19451</v>
      </c>
    </row>
    <row r="7041" spans="1:1">
      <c r="A7041" t="s">
        <v>19625</v>
      </c>
    </row>
    <row r="7042" spans="1:1">
      <c r="A7042" t="s">
        <v>19626</v>
      </c>
    </row>
    <row r="7043" spans="1:1">
      <c r="A7043" t="s">
        <v>19627</v>
      </c>
    </row>
    <row r="7044" spans="1:1">
      <c r="A7044" t="s">
        <v>19628</v>
      </c>
    </row>
    <row r="7045" spans="1:1">
      <c r="A7045" t="s">
        <v>19629</v>
      </c>
    </row>
    <row r="7046" spans="1:1">
      <c r="A7046" t="s">
        <v>19630</v>
      </c>
    </row>
    <row r="7047" spans="1:1">
      <c r="A7047" t="s">
        <v>19631</v>
      </c>
    </row>
    <row r="7048" spans="1:1">
      <c r="A7048" t="s">
        <v>19632</v>
      </c>
    </row>
    <row r="7049" spans="1:1">
      <c r="A7049" t="s">
        <v>19633</v>
      </c>
    </row>
    <row r="7050" spans="1:1">
      <c r="A7050" t="s">
        <v>19634</v>
      </c>
    </row>
    <row r="7051" spans="1:1">
      <c r="A7051" t="s">
        <v>19635</v>
      </c>
    </row>
    <row r="7052" spans="1:1">
      <c r="A7052" t="s">
        <v>19636</v>
      </c>
    </row>
    <row r="7053" spans="1:1">
      <c r="A7053" t="s">
        <v>19637</v>
      </c>
    </row>
    <row r="7054" spans="1:1">
      <c r="A7054" t="s">
        <v>19638</v>
      </c>
    </row>
    <row r="7055" spans="1:1">
      <c r="A7055" t="s">
        <v>19639</v>
      </c>
    </row>
    <row r="7056" spans="1:1">
      <c r="A7056" t="s">
        <v>19640</v>
      </c>
    </row>
    <row r="7057" spans="1:1">
      <c r="A7057" t="s">
        <v>19641</v>
      </c>
    </row>
    <row r="7058" spans="1:1">
      <c r="A7058" t="s">
        <v>19642</v>
      </c>
    </row>
    <row r="7059" spans="1:1">
      <c r="A7059" t="s">
        <v>19643</v>
      </c>
    </row>
    <row r="7060" spans="1:1">
      <c r="A7060" t="s">
        <v>19644</v>
      </c>
    </row>
    <row r="7061" spans="1:1">
      <c r="A7061" t="s">
        <v>19645</v>
      </c>
    </row>
    <row r="7062" spans="1:1">
      <c r="A7062" t="s">
        <v>19646</v>
      </c>
    </row>
    <row r="7063" spans="1:1">
      <c r="A7063" t="s">
        <v>19647</v>
      </c>
    </row>
    <row r="7064" spans="1:1">
      <c r="A7064" t="s">
        <v>19648</v>
      </c>
    </row>
    <row r="7065" spans="1:1">
      <c r="A7065" t="s">
        <v>19649</v>
      </c>
    </row>
    <row r="7066" spans="1:1">
      <c r="A7066" t="s">
        <v>19650</v>
      </c>
    </row>
    <row r="7067" spans="1:1">
      <c r="A7067" t="s">
        <v>19651</v>
      </c>
    </row>
    <row r="7068" spans="1:1">
      <c r="A7068" t="s">
        <v>19652</v>
      </c>
    </row>
    <row r="7069" spans="1:1">
      <c r="A7069" t="s">
        <v>19653</v>
      </c>
    </row>
    <row r="7070" spans="1:1">
      <c r="A7070" t="s">
        <v>19654</v>
      </c>
    </row>
    <row r="7071" spans="1:1">
      <c r="A7071" t="s">
        <v>19655</v>
      </c>
    </row>
    <row r="7072" spans="1:1">
      <c r="A7072" t="s">
        <v>19656</v>
      </c>
    </row>
    <row r="7073" spans="1:1">
      <c r="A7073" t="s">
        <v>19657</v>
      </c>
    </row>
    <row r="7074" spans="1:1">
      <c r="A7074" t="s">
        <v>19658</v>
      </c>
    </row>
    <row r="7075" spans="1:1">
      <c r="A7075" t="s">
        <v>19659</v>
      </c>
    </row>
    <row r="7076" spans="1:1">
      <c r="A7076" t="s">
        <v>19660</v>
      </c>
    </row>
    <row r="7077" spans="1:1">
      <c r="A7077" t="s">
        <v>19661</v>
      </c>
    </row>
    <row r="7078" spans="1:1">
      <c r="A7078" t="s">
        <v>19662</v>
      </c>
    </row>
    <row r="7079" spans="1:1">
      <c r="A7079" t="s">
        <v>19663</v>
      </c>
    </row>
    <row r="7080" spans="1:1">
      <c r="A7080" t="s">
        <v>19664</v>
      </c>
    </row>
    <row r="7081" spans="1:1">
      <c r="A7081" t="s">
        <v>19665</v>
      </c>
    </row>
    <row r="7082" spans="1:1">
      <c r="A7082" t="s">
        <v>19666</v>
      </c>
    </row>
    <row r="7083" spans="1:1">
      <c r="A7083" t="s">
        <v>19667</v>
      </c>
    </row>
    <row r="7084" spans="1:1">
      <c r="A7084" t="s">
        <v>19668</v>
      </c>
    </row>
    <row r="7085" spans="1:1">
      <c r="A7085" t="s">
        <v>19669</v>
      </c>
    </row>
    <row r="7086" spans="1:1">
      <c r="A7086" t="s">
        <v>19670</v>
      </c>
    </row>
    <row r="7087" spans="1:1">
      <c r="A7087" t="s">
        <v>19671</v>
      </c>
    </row>
    <row r="7088" spans="1:1">
      <c r="A7088" t="s">
        <v>19672</v>
      </c>
    </row>
    <row r="7089" spans="1:1">
      <c r="A7089" t="s">
        <v>19673</v>
      </c>
    </row>
    <row r="7090" spans="1:1">
      <c r="A7090" t="s">
        <v>19674</v>
      </c>
    </row>
    <row r="7091" spans="1:1">
      <c r="A7091" t="s">
        <v>19675</v>
      </c>
    </row>
    <row r="7092" spans="1:1">
      <c r="A7092" t="s">
        <v>19676</v>
      </c>
    </row>
    <row r="7093" spans="1:1">
      <c r="A7093" t="s">
        <v>19677</v>
      </c>
    </row>
    <row r="7094" spans="1:1">
      <c r="A7094" t="s">
        <v>19678</v>
      </c>
    </row>
    <row r="7095" spans="1:1">
      <c r="A7095" t="s">
        <v>19679</v>
      </c>
    </row>
    <row r="7096" spans="1:1">
      <c r="A7096" t="s">
        <v>19680</v>
      </c>
    </row>
    <row r="7097" spans="1:1">
      <c r="A7097" t="s">
        <v>19681</v>
      </c>
    </row>
    <row r="7098" spans="1:1">
      <c r="A7098" t="s">
        <v>19682</v>
      </c>
    </row>
    <row r="7099" spans="1:1">
      <c r="A7099" t="s">
        <v>19683</v>
      </c>
    </row>
    <row r="7100" spans="1:1">
      <c r="A7100" t="s">
        <v>19684</v>
      </c>
    </row>
    <row r="7101" spans="1:1">
      <c r="A7101" t="s">
        <v>19685</v>
      </c>
    </row>
    <row r="7102" spans="1:1">
      <c r="A7102" t="s">
        <v>19686</v>
      </c>
    </row>
    <row r="7103" spans="1:1">
      <c r="A7103" t="s">
        <v>19687</v>
      </c>
    </row>
    <row r="7104" spans="1:1">
      <c r="A7104" t="s">
        <v>19688</v>
      </c>
    </row>
    <row r="7105" spans="1:1">
      <c r="A7105" t="s">
        <v>19689</v>
      </c>
    </row>
    <row r="7106" spans="1:1">
      <c r="A7106" t="s">
        <v>19690</v>
      </c>
    </row>
    <row r="7107" spans="1:1">
      <c r="A7107" t="s">
        <v>19691</v>
      </c>
    </row>
    <row r="7108" spans="1:1">
      <c r="A7108" t="s">
        <v>19692</v>
      </c>
    </row>
    <row r="7109" spans="1:1">
      <c r="A7109" t="s">
        <v>19693</v>
      </c>
    </row>
    <row r="7110" spans="1:1">
      <c r="A7110" t="s">
        <v>19694</v>
      </c>
    </row>
    <row r="7111" spans="1:1">
      <c r="A7111" t="s">
        <v>19695</v>
      </c>
    </row>
    <row r="7112" spans="1:1">
      <c r="A7112" t="s">
        <v>19696</v>
      </c>
    </row>
    <row r="7113" spans="1:1">
      <c r="A7113" t="s">
        <v>19697</v>
      </c>
    </row>
    <row r="7114" spans="1:1">
      <c r="A7114" t="s">
        <v>19698</v>
      </c>
    </row>
    <row r="7115" spans="1:1">
      <c r="A7115" t="s">
        <v>19699</v>
      </c>
    </row>
    <row r="7116" spans="1:1">
      <c r="A7116" t="s">
        <v>19700</v>
      </c>
    </row>
    <row r="7117" spans="1:1">
      <c r="A7117" t="s">
        <v>19701</v>
      </c>
    </row>
    <row r="7118" spans="1:1">
      <c r="A7118" t="s">
        <v>19702</v>
      </c>
    </row>
    <row r="7119" spans="1:1">
      <c r="A7119" t="s">
        <v>19703</v>
      </c>
    </row>
    <row r="7120" spans="1:1">
      <c r="A7120" t="s">
        <v>19704</v>
      </c>
    </row>
    <row r="7121" spans="1:1">
      <c r="A7121" t="s">
        <v>19705</v>
      </c>
    </row>
    <row r="7122" spans="1:1">
      <c r="A7122" t="s">
        <v>19706</v>
      </c>
    </row>
    <row r="7123" spans="1:1">
      <c r="A7123" t="s">
        <v>19707</v>
      </c>
    </row>
    <row r="7124" spans="1:1">
      <c r="A7124" t="s">
        <v>19708</v>
      </c>
    </row>
    <row r="7125" spans="1:1">
      <c r="A7125" t="s">
        <v>19709</v>
      </c>
    </row>
    <row r="7126" spans="1:1">
      <c r="A7126" t="s">
        <v>19710</v>
      </c>
    </row>
    <row r="7127" spans="1:1">
      <c r="A7127" t="s">
        <v>19711</v>
      </c>
    </row>
    <row r="7128" spans="1:1">
      <c r="A7128" t="s">
        <v>19712</v>
      </c>
    </row>
    <row r="7129" spans="1:1">
      <c r="A7129" t="s">
        <v>19713</v>
      </c>
    </row>
    <row r="7130" spans="1:1">
      <c r="A7130" t="s">
        <v>19714</v>
      </c>
    </row>
    <row r="7131" spans="1:1">
      <c r="A7131" t="s">
        <v>19715</v>
      </c>
    </row>
    <row r="7132" spans="1:1">
      <c r="A7132" t="s">
        <v>19716</v>
      </c>
    </row>
    <row r="7133" spans="1:1">
      <c r="A7133" t="s">
        <v>19717</v>
      </c>
    </row>
    <row r="7134" spans="1:1">
      <c r="A7134" t="s">
        <v>19718</v>
      </c>
    </row>
    <row r="7135" spans="1:1">
      <c r="A7135" t="s">
        <v>19719</v>
      </c>
    </row>
    <row r="7136" spans="1:1">
      <c r="A7136" t="s">
        <v>19720</v>
      </c>
    </row>
    <row r="7137" spans="1:1">
      <c r="A7137" t="s">
        <v>19721</v>
      </c>
    </row>
    <row r="7138" spans="1:1">
      <c r="A7138" t="s">
        <v>19722</v>
      </c>
    </row>
    <row r="7139" spans="1:1">
      <c r="A7139" t="s">
        <v>19723</v>
      </c>
    </row>
    <row r="7140" spans="1:1">
      <c r="A7140" t="s">
        <v>19724</v>
      </c>
    </row>
    <row r="7141" spans="1:1">
      <c r="A7141" t="s">
        <v>19725</v>
      </c>
    </row>
    <row r="7142" spans="1:1">
      <c r="A7142" t="s">
        <v>19726</v>
      </c>
    </row>
    <row r="7143" spans="1:1">
      <c r="A7143" t="s">
        <v>19727</v>
      </c>
    </row>
    <row r="7144" spans="1:1">
      <c r="A7144" t="s">
        <v>19728</v>
      </c>
    </row>
    <row r="7145" spans="1:1">
      <c r="A7145" t="s">
        <v>19729</v>
      </c>
    </row>
    <row r="7146" spans="1:1">
      <c r="A7146" t="s">
        <v>19730</v>
      </c>
    </row>
    <row r="7147" spans="1:1">
      <c r="A7147" t="s">
        <v>19731</v>
      </c>
    </row>
    <row r="7148" spans="1:1">
      <c r="A7148" t="s">
        <v>19732</v>
      </c>
    </row>
    <row r="7149" spans="1:1">
      <c r="A7149" t="s">
        <v>19733</v>
      </c>
    </row>
    <row r="7150" spans="1:1">
      <c r="A7150" t="s">
        <v>19734</v>
      </c>
    </row>
    <row r="7151" spans="1:1">
      <c r="A7151" t="s">
        <v>19735</v>
      </c>
    </row>
    <row r="7152" spans="1:1">
      <c r="A7152" t="s">
        <v>19736</v>
      </c>
    </row>
    <row r="7153" spans="1:1">
      <c r="A7153" t="s">
        <v>19737</v>
      </c>
    </row>
    <row r="7154" spans="1:1">
      <c r="A7154" t="s">
        <v>19738</v>
      </c>
    </row>
    <row r="7155" spans="1:1">
      <c r="A7155" t="s">
        <v>19739</v>
      </c>
    </row>
    <row r="7156" spans="1:1">
      <c r="A7156" t="s">
        <v>19740</v>
      </c>
    </row>
    <row r="7157" spans="1:1">
      <c r="A7157" t="s">
        <v>19741</v>
      </c>
    </row>
    <row r="7158" spans="1:1">
      <c r="A7158" t="s">
        <v>19742</v>
      </c>
    </row>
    <row r="7159" spans="1:1">
      <c r="A7159" t="s">
        <v>19743</v>
      </c>
    </row>
    <row r="7160" spans="1:1">
      <c r="A7160" t="s">
        <v>19744</v>
      </c>
    </row>
    <row r="7161" spans="1:1">
      <c r="A7161" t="s">
        <v>19745</v>
      </c>
    </row>
    <row r="7162" spans="1:1">
      <c r="A7162" t="s">
        <v>19746</v>
      </c>
    </row>
    <row r="7163" spans="1:1">
      <c r="A7163" t="s">
        <v>19747</v>
      </c>
    </row>
    <row r="7164" spans="1:1">
      <c r="A7164" t="s">
        <v>19748</v>
      </c>
    </row>
    <row r="7165" spans="1:1">
      <c r="A7165" t="s">
        <v>19749</v>
      </c>
    </row>
    <row r="7166" spans="1:1">
      <c r="A7166" t="s">
        <v>19750</v>
      </c>
    </row>
    <row r="7167" spans="1:1">
      <c r="A7167" t="s">
        <v>19751</v>
      </c>
    </row>
    <row r="7168" spans="1:1">
      <c r="A7168" t="s">
        <v>19752</v>
      </c>
    </row>
    <row r="7169" spans="1:1">
      <c r="A7169" t="s">
        <v>19753</v>
      </c>
    </row>
    <row r="7170" spans="1:1">
      <c r="A7170" t="s">
        <v>19754</v>
      </c>
    </row>
    <row r="7171" spans="1:1">
      <c r="A7171" t="s">
        <v>19755</v>
      </c>
    </row>
    <row r="7172" spans="1:1">
      <c r="A7172" t="s">
        <v>19756</v>
      </c>
    </row>
    <row r="7173" spans="1:1">
      <c r="A7173" t="s">
        <v>19757</v>
      </c>
    </row>
    <row r="7174" spans="1:1">
      <c r="A7174" t="s">
        <v>19758</v>
      </c>
    </row>
    <row r="7175" spans="1:1">
      <c r="A7175" t="s">
        <v>19759</v>
      </c>
    </row>
    <row r="7176" spans="1:1">
      <c r="A7176" t="s">
        <v>19760</v>
      </c>
    </row>
    <row r="7177" spans="1:1">
      <c r="A7177" t="s">
        <v>19761</v>
      </c>
    </row>
    <row r="7178" spans="1:1">
      <c r="A7178" t="s">
        <v>19762</v>
      </c>
    </row>
    <row r="7179" spans="1:1">
      <c r="A7179" t="s">
        <v>19763</v>
      </c>
    </row>
    <row r="7180" spans="1:1">
      <c r="A7180" t="s">
        <v>19764</v>
      </c>
    </row>
    <row r="7181" spans="1:1">
      <c r="A7181" t="s">
        <v>19765</v>
      </c>
    </row>
    <row r="7182" spans="1:1">
      <c r="A7182" t="s">
        <v>19766</v>
      </c>
    </row>
    <row r="7183" spans="1:1">
      <c r="A7183" t="s">
        <v>19767</v>
      </c>
    </row>
    <row r="7184" spans="1:1">
      <c r="A7184" t="s">
        <v>1460</v>
      </c>
    </row>
    <row r="7185" spans="1:1">
      <c r="A7185" t="s">
        <v>1460</v>
      </c>
    </row>
    <row r="7186" spans="1:1">
      <c r="A7186" t="s">
        <v>19404</v>
      </c>
    </row>
    <row r="7187" spans="1:1">
      <c r="A7187" t="s">
        <v>19768</v>
      </c>
    </row>
    <row r="7188" spans="1:1">
      <c r="A7188" t="s">
        <v>1460</v>
      </c>
    </row>
    <row r="7189" spans="1:1">
      <c r="A7189" t="s">
        <v>1460</v>
      </c>
    </row>
    <row r="7190" spans="1:1">
      <c r="A7190" t="s">
        <v>19406</v>
      </c>
    </row>
    <row r="7191" spans="1:1">
      <c r="A7191" t="s">
        <v>19451</v>
      </c>
    </row>
    <row r="7192" spans="1:1">
      <c r="A7192" t="s">
        <v>19625</v>
      </c>
    </row>
    <row r="7193" spans="1:1">
      <c r="A7193" t="s">
        <v>19626</v>
      </c>
    </row>
    <row r="7194" spans="1:1">
      <c r="A7194" t="s">
        <v>19769</v>
      </c>
    </row>
    <row r="7195" spans="1:1">
      <c r="A7195" t="s">
        <v>19770</v>
      </c>
    </row>
    <row r="7196" spans="1:1">
      <c r="A7196" t="s">
        <v>19771</v>
      </c>
    </row>
    <row r="7197" spans="1:1">
      <c r="A7197" t="s">
        <v>19772</v>
      </c>
    </row>
    <row r="7198" spans="1:1">
      <c r="A7198" t="s">
        <v>19773</v>
      </c>
    </row>
    <row r="7199" spans="1:1">
      <c r="A7199" t="s">
        <v>19774</v>
      </c>
    </row>
    <row r="7200" spans="1:1">
      <c r="A7200" t="s">
        <v>19775</v>
      </c>
    </row>
    <row r="7201" spans="1:1">
      <c r="A7201" t="s">
        <v>19776</v>
      </c>
    </row>
    <row r="7202" spans="1:1">
      <c r="A7202" t="s">
        <v>19777</v>
      </c>
    </row>
    <row r="7203" spans="1:1">
      <c r="A7203" t="s">
        <v>19778</v>
      </c>
    </row>
    <row r="7204" spans="1:1">
      <c r="A7204" t="s">
        <v>19779</v>
      </c>
    </row>
    <row r="7205" spans="1:1">
      <c r="A7205" t="s">
        <v>19780</v>
      </c>
    </row>
    <row r="7206" spans="1:1">
      <c r="A7206" t="s">
        <v>19781</v>
      </c>
    </row>
    <row r="7207" spans="1:1">
      <c r="A7207" t="s">
        <v>19636</v>
      </c>
    </row>
    <row r="7208" spans="1:1">
      <c r="A7208" t="s">
        <v>19637</v>
      </c>
    </row>
    <row r="7209" spans="1:1">
      <c r="A7209" t="s">
        <v>19638</v>
      </c>
    </row>
    <row r="7210" spans="1:1">
      <c r="A7210" t="s">
        <v>19782</v>
      </c>
    </row>
    <row r="7211" spans="1:1">
      <c r="A7211" t="s">
        <v>19783</v>
      </c>
    </row>
    <row r="7212" spans="1:1">
      <c r="A7212" t="s">
        <v>19784</v>
      </c>
    </row>
    <row r="7213" spans="1:1">
      <c r="A7213" t="s">
        <v>19785</v>
      </c>
    </row>
    <row r="7214" spans="1:1">
      <c r="A7214" t="s">
        <v>19786</v>
      </c>
    </row>
    <row r="7215" spans="1:1">
      <c r="A7215" t="s">
        <v>19787</v>
      </c>
    </row>
    <row r="7216" spans="1:1">
      <c r="A7216" t="s">
        <v>19788</v>
      </c>
    </row>
    <row r="7217" spans="1:1">
      <c r="A7217" t="s">
        <v>19789</v>
      </c>
    </row>
    <row r="7218" spans="1:1">
      <c r="A7218" t="s">
        <v>19790</v>
      </c>
    </row>
    <row r="7219" spans="1:1">
      <c r="A7219" t="s">
        <v>19791</v>
      </c>
    </row>
    <row r="7220" spans="1:1">
      <c r="A7220" t="s">
        <v>19792</v>
      </c>
    </row>
    <row r="7221" spans="1:1">
      <c r="A7221" t="s">
        <v>19793</v>
      </c>
    </row>
    <row r="7222" spans="1:1">
      <c r="A7222" t="s">
        <v>19794</v>
      </c>
    </row>
    <row r="7223" spans="1:1">
      <c r="A7223" t="s">
        <v>19648</v>
      </c>
    </row>
    <row r="7224" spans="1:1">
      <c r="A7224" t="s">
        <v>19649</v>
      </c>
    </row>
    <row r="7225" spans="1:1">
      <c r="A7225" t="s">
        <v>19650</v>
      </c>
    </row>
    <row r="7226" spans="1:1">
      <c r="A7226" t="s">
        <v>19795</v>
      </c>
    </row>
    <row r="7227" spans="1:1">
      <c r="A7227" t="s">
        <v>19796</v>
      </c>
    </row>
    <row r="7228" spans="1:1">
      <c r="A7228" t="s">
        <v>19797</v>
      </c>
    </row>
    <row r="7229" spans="1:1">
      <c r="A7229" t="s">
        <v>19798</v>
      </c>
    </row>
    <row r="7230" spans="1:1">
      <c r="A7230" t="s">
        <v>19799</v>
      </c>
    </row>
    <row r="7231" spans="1:1">
      <c r="A7231" t="s">
        <v>19800</v>
      </c>
    </row>
    <row r="7232" spans="1:1">
      <c r="A7232" t="s">
        <v>19801</v>
      </c>
    </row>
    <row r="7233" spans="1:1">
      <c r="A7233" t="s">
        <v>19802</v>
      </c>
    </row>
    <row r="7234" spans="1:1">
      <c r="A7234" t="s">
        <v>19803</v>
      </c>
    </row>
    <row r="7235" spans="1:1">
      <c r="A7235" t="s">
        <v>19804</v>
      </c>
    </row>
    <row r="7236" spans="1:1">
      <c r="A7236" t="s">
        <v>19805</v>
      </c>
    </row>
    <row r="7237" spans="1:1">
      <c r="A7237" t="s">
        <v>19806</v>
      </c>
    </row>
    <row r="7238" spans="1:1">
      <c r="A7238" t="s">
        <v>19807</v>
      </c>
    </row>
    <row r="7239" spans="1:1">
      <c r="A7239" t="s">
        <v>19808</v>
      </c>
    </row>
    <row r="7240" spans="1:1">
      <c r="A7240" t="s">
        <v>19809</v>
      </c>
    </row>
    <row r="7241" spans="1:1">
      <c r="A7241" t="s">
        <v>19810</v>
      </c>
    </row>
    <row r="7242" spans="1:1">
      <c r="A7242" t="s">
        <v>19811</v>
      </c>
    </row>
    <row r="7243" spans="1:1">
      <c r="A7243" t="s">
        <v>19812</v>
      </c>
    </row>
    <row r="7244" spans="1:1">
      <c r="A7244" t="s">
        <v>19813</v>
      </c>
    </row>
    <row r="7245" spans="1:1">
      <c r="A7245" t="s">
        <v>19814</v>
      </c>
    </row>
    <row r="7246" spans="1:1">
      <c r="A7246" t="s">
        <v>19815</v>
      </c>
    </row>
    <row r="7247" spans="1:1">
      <c r="A7247" t="s">
        <v>19816</v>
      </c>
    </row>
    <row r="7248" spans="1:1">
      <c r="A7248" t="s">
        <v>19817</v>
      </c>
    </row>
    <row r="7249" spans="1:1">
      <c r="A7249" t="s">
        <v>19818</v>
      </c>
    </row>
    <row r="7250" spans="1:1">
      <c r="A7250" t="s">
        <v>19819</v>
      </c>
    </row>
    <row r="7251" spans="1:1">
      <c r="A7251" t="s">
        <v>19820</v>
      </c>
    </row>
    <row r="7252" spans="1:1">
      <c r="A7252" t="s">
        <v>19821</v>
      </c>
    </row>
    <row r="7253" spans="1:1">
      <c r="A7253" t="s">
        <v>19822</v>
      </c>
    </row>
    <row r="7254" spans="1:1">
      <c r="A7254" t="s">
        <v>19823</v>
      </c>
    </row>
    <row r="7255" spans="1:1">
      <c r="A7255" t="s">
        <v>19824</v>
      </c>
    </row>
    <row r="7256" spans="1:1">
      <c r="A7256" t="s">
        <v>19825</v>
      </c>
    </row>
    <row r="7257" spans="1:1">
      <c r="A7257" t="s">
        <v>19826</v>
      </c>
    </row>
    <row r="7258" spans="1:1">
      <c r="A7258" t="s">
        <v>19827</v>
      </c>
    </row>
    <row r="7259" spans="1:1">
      <c r="A7259" t="s">
        <v>19828</v>
      </c>
    </row>
    <row r="7260" spans="1:1">
      <c r="A7260" t="s">
        <v>19829</v>
      </c>
    </row>
    <row r="7261" spans="1:1">
      <c r="A7261" t="s">
        <v>19830</v>
      </c>
    </row>
    <row r="7262" spans="1:1">
      <c r="A7262" t="s">
        <v>19831</v>
      </c>
    </row>
    <row r="7263" spans="1:1">
      <c r="A7263" t="s">
        <v>19832</v>
      </c>
    </row>
    <row r="7264" spans="1:1">
      <c r="A7264" t="s">
        <v>19833</v>
      </c>
    </row>
    <row r="7265" spans="1:1">
      <c r="A7265" t="s">
        <v>19834</v>
      </c>
    </row>
    <row r="7266" spans="1:1">
      <c r="A7266" t="s">
        <v>19835</v>
      </c>
    </row>
    <row r="7267" spans="1:1">
      <c r="A7267" t="s">
        <v>19836</v>
      </c>
    </row>
    <row r="7268" spans="1:1">
      <c r="A7268" t="s">
        <v>19837</v>
      </c>
    </row>
    <row r="7269" spans="1:1">
      <c r="A7269" t="s">
        <v>19838</v>
      </c>
    </row>
    <row r="7270" spans="1:1">
      <c r="A7270" t="s">
        <v>19839</v>
      </c>
    </row>
    <row r="7271" spans="1:1">
      <c r="A7271" t="s">
        <v>19840</v>
      </c>
    </row>
    <row r="7272" spans="1:1">
      <c r="A7272" t="s">
        <v>19841</v>
      </c>
    </row>
    <row r="7273" spans="1:1">
      <c r="A7273" t="s">
        <v>19842</v>
      </c>
    </row>
    <row r="7274" spans="1:1">
      <c r="A7274" t="s">
        <v>19843</v>
      </c>
    </row>
    <row r="7275" spans="1:1">
      <c r="A7275" t="s">
        <v>19844</v>
      </c>
    </row>
    <row r="7276" spans="1:1">
      <c r="A7276" t="s">
        <v>19845</v>
      </c>
    </row>
    <row r="7277" spans="1:1">
      <c r="A7277" t="s">
        <v>19846</v>
      </c>
    </row>
    <row r="7278" spans="1:1">
      <c r="A7278" t="s">
        <v>19847</v>
      </c>
    </row>
    <row r="7279" spans="1:1">
      <c r="A7279" t="s">
        <v>19848</v>
      </c>
    </row>
    <row r="7280" spans="1:1">
      <c r="A7280" t="s">
        <v>19849</v>
      </c>
    </row>
    <row r="7281" spans="1:1">
      <c r="A7281" t="s">
        <v>19850</v>
      </c>
    </row>
    <row r="7282" spans="1:1">
      <c r="A7282" t="s">
        <v>19851</v>
      </c>
    </row>
    <row r="7283" spans="1:1">
      <c r="A7283" t="s">
        <v>19852</v>
      </c>
    </row>
    <row r="7284" spans="1:1">
      <c r="A7284" t="s">
        <v>19853</v>
      </c>
    </row>
    <row r="7285" spans="1:1">
      <c r="A7285" t="s">
        <v>19854</v>
      </c>
    </row>
    <row r="7286" spans="1:1">
      <c r="A7286" t="s">
        <v>19855</v>
      </c>
    </row>
    <row r="7287" spans="1:1">
      <c r="A7287" t="s">
        <v>19856</v>
      </c>
    </row>
    <row r="7288" spans="1:1">
      <c r="A7288" t="s">
        <v>19857</v>
      </c>
    </row>
    <row r="7289" spans="1:1">
      <c r="A7289" t="s">
        <v>19858</v>
      </c>
    </row>
    <row r="7290" spans="1:1">
      <c r="A7290" t="s">
        <v>19859</v>
      </c>
    </row>
    <row r="7291" spans="1:1">
      <c r="A7291" t="s">
        <v>19860</v>
      </c>
    </row>
    <row r="7292" spans="1:1">
      <c r="A7292" t="s">
        <v>19861</v>
      </c>
    </row>
    <row r="7293" spans="1:1">
      <c r="A7293" t="s">
        <v>19862</v>
      </c>
    </row>
    <row r="7294" spans="1:1">
      <c r="A7294" t="s">
        <v>19863</v>
      </c>
    </row>
    <row r="7295" spans="1:1">
      <c r="A7295" t="s">
        <v>19864</v>
      </c>
    </row>
    <row r="7296" spans="1:1">
      <c r="A7296" t="s">
        <v>19865</v>
      </c>
    </row>
    <row r="7297" spans="1:1">
      <c r="A7297" t="s">
        <v>19866</v>
      </c>
    </row>
    <row r="7298" spans="1:1">
      <c r="A7298" t="s">
        <v>19867</v>
      </c>
    </row>
    <row r="7299" spans="1:1">
      <c r="A7299" t="s">
        <v>19868</v>
      </c>
    </row>
    <row r="7300" spans="1:1">
      <c r="A7300" t="s">
        <v>19869</v>
      </c>
    </row>
    <row r="7301" spans="1:1">
      <c r="A7301" t="s">
        <v>19870</v>
      </c>
    </row>
    <row r="7302" spans="1:1">
      <c r="A7302" t="s">
        <v>19871</v>
      </c>
    </row>
    <row r="7303" spans="1:1">
      <c r="A7303" t="s">
        <v>19872</v>
      </c>
    </row>
    <row r="7304" spans="1:1">
      <c r="A7304" t="s">
        <v>19873</v>
      </c>
    </row>
    <row r="7305" spans="1:1">
      <c r="A7305" t="s">
        <v>19874</v>
      </c>
    </row>
    <row r="7306" spans="1:1">
      <c r="A7306" t="s">
        <v>19875</v>
      </c>
    </row>
    <row r="7307" spans="1:1">
      <c r="A7307" t="s">
        <v>19876</v>
      </c>
    </row>
    <row r="7308" spans="1:1">
      <c r="A7308" t="s">
        <v>19877</v>
      </c>
    </row>
    <row r="7309" spans="1:1">
      <c r="A7309" t="s">
        <v>19878</v>
      </c>
    </row>
    <row r="7310" spans="1:1">
      <c r="A7310" t="s">
        <v>19879</v>
      </c>
    </row>
    <row r="7311" spans="1:1">
      <c r="A7311" t="s">
        <v>19880</v>
      </c>
    </row>
    <row r="7312" spans="1:1">
      <c r="A7312" t="s">
        <v>19881</v>
      </c>
    </row>
    <row r="7313" spans="1:1">
      <c r="A7313" t="s">
        <v>19882</v>
      </c>
    </row>
    <row r="7314" spans="1:1">
      <c r="A7314" t="s">
        <v>19883</v>
      </c>
    </row>
    <row r="7315" spans="1:1">
      <c r="A7315" t="s">
        <v>19884</v>
      </c>
    </row>
    <row r="7316" spans="1:1">
      <c r="A7316" t="s">
        <v>19885</v>
      </c>
    </row>
    <row r="7317" spans="1:1">
      <c r="A7317" t="s">
        <v>19886</v>
      </c>
    </row>
    <row r="7318" spans="1:1">
      <c r="A7318" t="s">
        <v>19887</v>
      </c>
    </row>
    <row r="7319" spans="1:1">
      <c r="A7319" t="s">
        <v>19888</v>
      </c>
    </row>
    <row r="7320" spans="1:1">
      <c r="A7320" t="s">
        <v>19889</v>
      </c>
    </row>
    <row r="7321" spans="1:1">
      <c r="A7321" t="s">
        <v>19890</v>
      </c>
    </row>
    <row r="7322" spans="1:1">
      <c r="A7322" t="s">
        <v>19891</v>
      </c>
    </row>
    <row r="7323" spans="1:1">
      <c r="A7323" t="s">
        <v>19892</v>
      </c>
    </row>
    <row r="7324" spans="1:1">
      <c r="A7324" t="s">
        <v>19893</v>
      </c>
    </row>
    <row r="7325" spans="1:1">
      <c r="A7325" t="s">
        <v>19894</v>
      </c>
    </row>
    <row r="7326" spans="1:1">
      <c r="A7326" t="s">
        <v>19895</v>
      </c>
    </row>
    <row r="7327" spans="1:1">
      <c r="A7327" t="s">
        <v>19896</v>
      </c>
    </row>
    <row r="7328" spans="1:1">
      <c r="A7328" t="s">
        <v>19897</v>
      </c>
    </row>
    <row r="7329" spans="1:1">
      <c r="A7329" t="s">
        <v>19898</v>
      </c>
    </row>
    <row r="7330" spans="1:1">
      <c r="A7330" t="s">
        <v>19899</v>
      </c>
    </row>
    <row r="7331" spans="1:1">
      <c r="A7331" t="s">
        <v>19900</v>
      </c>
    </row>
    <row r="7332" spans="1:1">
      <c r="A7332" t="s">
        <v>19901</v>
      </c>
    </row>
    <row r="7333" spans="1:1">
      <c r="A7333" t="s">
        <v>19902</v>
      </c>
    </row>
    <row r="7334" spans="1:1">
      <c r="A7334" t="s">
        <v>19903</v>
      </c>
    </row>
    <row r="7335" spans="1:1">
      <c r="A7335" t="s">
        <v>19904</v>
      </c>
    </row>
    <row r="7336" spans="1:1">
      <c r="A7336" t="s">
        <v>19905</v>
      </c>
    </row>
    <row r="7337" spans="1:1">
      <c r="A7337" t="s">
        <v>19906</v>
      </c>
    </row>
    <row r="7338" spans="1:1">
      <c r="A7338" t="s">
        <v>19907</v>
      </c>
    </row>
    <row r="7339" spans="1:1">
      <c r="A7339" t="s">
        <v>19908</v>
      </c>
    </row>
    <row r="7340" spans="1:1">
      <c r="A7340" t="s">
        <v>19909</v>
      </c>
    </row>
    <row r="7341" spans="1:1">
      <c r="A7341" t="s">
        <v>19910</v>
      </c>
    </row>
    <row r="7342" spans="1:1">
      <c r="A7342" t="s">
        <v>19911</v>
      </c>
    </row>
    <row r="7343" spans="1:1">
      <c r="A7343" t="s">
        <v>19912</v>
      </c>
    </row>
    <row r="7344" spans="1:1">
      <c r="A7344" t="s">
        <v>19913</v>
      </c>
    </row>
    <row r="7345" spans="1:1">
      <c r="A7345" t="s">
        <v>19914</v>
      </c>
    </row>
    <row r="7346" spans="1:1">
      <c r="A7346" t="s">
        <v>19915</v>
      </c>
    </row>
    <row r="7347" spans="1:1">
      <c r="A7347" t="s">
        <v>19916</v>
      </c>
    </row>
    <row r="7348" spans="1:1">
      <c r="A7348" t="s">
        <v>19917</v>
      </c>
    </row>
    <row r="7349" spans="1:1">
      <c r="A7349" t="s">
        <v>19918</v>
      </c>
    </row>
    <row r="7350" spans="1:1">
      <c r="A7350" t="s">
        <v>19919</v>
      </c>
    </row>
    <row r="7351" spans="1:1">
      <c r="A7351" t="s">
        <v>19920</v>
      </c>
    </row>
    <row r="7352" spans="1:1">
      <c r="A7352" t="s">
        <v>19921</v>
      </c>
    </row>
    <row r="7353" spans="1:1">
      <c r="A7353" t="s">
        <v>19922</v>
      </c>
    </row>
    <row r="7354" spans="1:1">
      <c r="A7354" t="s">
        <v>19923</v>
      </c>
    </row>
    <row r="7355" spans="1:1">
      <c r="A7355" t="s">
        <v>19924</v>
      </c>
    </row>
    <row r="7356" spans="1:1">
      <c r="A7356" t="s">
        <v>19925</v>
      </c>
    </row>
    <row r="7357" spans="1:1">
      <c r="A7357" t="s">
        <v>19926</v>
      </c>
    </row>
    <row r="7358" spans="1:1">
      <c r="A7358" t="s">
        <v>19927</v>
      </c>
    </row>
    <row r="7359" spans="1:1">
      <c r="A7359" t="s">
        <v>19928</v>
      </c>
    </row>
    <row r="7360" spans="1:1">
      <c r="A7360" t="s">
        <v>19929</v>
      </c>
    </row>
    <row r="7361" spans="1:1">
      <c r="A7361" t="s">
        <v>19930</v>
      </c>
    </row>
    <row r="7362" spans="1:1">
      <c r="A7362" t="s">
        <v>19931</v>
      </c>
    </row>
    <row r="7363" spans="1:1">
      <c r="A7363" t="s">
        <v>19932</v>
      </c>
    </row>
    <row r="7364" spans="1:1">
      <c r="A7364" t="s">
        <v>19933</v>
      </c>
    </row>
    <row r="7365" spans="1:1">
      <c r="A7365" t="s">
        <v>19934</v>
      </c>
    </row>
    <row r="7366" spans="1:1">
      <c r="A7366" t="s">
        <v>19935</v>
      </c>
    </row>
    <row r="7367" spans="1:1">
      <c r="A7367" t="s">
        <v>19936</v>
      </c>
    </row>
    <row r="7368" spans="1:1">
      <c r="A7368" t="s">
        <v>19937</v>
      </c>
    </row>
    <row r="7369" spans="1:1">
      <c r="A7369" t="s">
        <v>19938</v>
      </c>
    </row>
    <row r="7370" spans="1:1">
      <c r="A7370" t="s">
        <v>19939</v>
      </c>
    </row>
    <row r="7371" spans="1:1">
      <c r="A7371" t="s">
        <v>19940</v>
      </c>
    </row>
    <row r="7372" spans="1:1">
      <c r="A7372" t="s">
        <v>19941</v>
      </c>
    </row>
    <row r="7373" spans="1:1">
      <c r="A7373" t="s">
        <v>19942</v>
      </c>
    </row>
    <row r="7374" spans="1:1">
      <c r="A7374" t="s">
        <v>19943</v>
      </c>
    </row>
    <row r="7375" spans="1:1">
      <c r="A7375" t="s">
        <v>19944</v>
      </c>
    </row>
    <row r="7376" spans="1:1">
      <c r="A7376" t="s">
        <v>19945</v>
      </c>
    </row>
    <row r="7377" spans="1:1">
      <c r="A7377" t="s">
        <v>19946</v>
      </c>
    </row>
    <row r="7378" spans="1:1">
      <c r="A7378" t="s">
        <v>19947</v>
      </c>
    </row>
    <row r="7379" spans="1:1">
      <c r="A7379" t="s">
        <v>19948</v>
      </c>
    </row>
    <row r="7380" spans="1:1">
      <c r="A7380" t="s">
        <v>19949</v>
      </c>
    </row>
    <row r="7381" spans="1:1">
      <c r="A7381" t="s">
        <v>19950</v>
      </c>
    </row>
    <row r="7382" spans="1:1">
      <c r="A7382" t="s">
        <v>19951</v>
      </c>
    </row>
    <row r="7383" spans="1:1">
      <c r="A7383" t="s">
        <v>19952</v>
      </c>
    </row>
    <row r="7384" spans="1:1">
      <c r="A7384" t="s">
        <v>19953</v>
      </c>
    </row>
    <row r="7385" spans="1:1">
      <c r="A7385" t="s">
        <v>19954</v>
      </c>
    </row>
    <row r="7386" spans="1:1">
      <c r="A7386" t="s">
        <v>19955</v>
      </c>
    </row>
    <row r="7387" spans="1:1">
      <c r="A7387" t="s">
        <v>19956</v>
      </c>
    </row>
    <row r="7388" spans="1:1">
      <c r="A7388" t="s">
        <v>19957</v>
      </c>
    </row>
    <row r="7389" spans="1:1">
      <c r="A7389" t="s">
        <v>19958</v>
      </c>
    </row>
    <row r="7390" spans="1:1">
      <c r="A7390" t="s">
        <v>19959</v>
      </c>
    </row>
    <row r="7391" spans="1:1">
      <c r="A7391" t="s">
        <v>19960</v>
      </c>
    </row>
    <row r="7392" spans="1:1">
      <c r="A7392" t="s">
        <v>19961</v>
      </c>
    </row>
    <row r="7393" spans="1:1">
      <c r="A7393" t="s">
        <v>19962</v>
      </c>
    </row>
    <row r="7394" spans="1:1">
      <c r="A7394" t="s">
        <v>19963</v>
      </c>
    </row>
    <row r="7395" spans="1:1">
      <c r="A7395" t="s">
        <v>19964</v>
      </c>
    </row>
    <row r="7396" spans="1:1">
      <c r="A7396" t="s">
        <v>19965</v>
      </c>
    </row>
    <row r="7397" spans="1:1">
      <c r="A7397" t="s">
        <v>19966</v>
      </c>
    </row>
    <row r="7398" spans="1:1">
      <c r="A7398" t="s">
        <v>19967</v>
      </c>
    </row>
    <row r="7399" spans="1:1">
      <c r="A7399" t="s">
        <v>19968</v>
      </c>
    </row>
    <row r="7400" spans="1:1">
      <c r="A7400" t="s">
        <v>19969</v>
      </c>
    </row>
    <row r="7401" spans="1:1">
      <c r="A7401" t="s">
        <v>19970</v>
      </c>
    </row>
    <row r="7402" spans="1:1">
      <c r="A7402" t="s">
        <v>19971</v>
      </c>
    </row>
    <row r="7403" spans="1:1">
      <c r="A7403" t="s">
        <v>19972</v>
      </c>
    </row>
    <row r="7404" spans="1:1">
      <c r="A7404" t="s">
        <v>19973</v>
      </c>
    </row>
    <row r="7405" spans="1:1">
      <c r="A7405" t="s">
        <v>19974</v>
      </c>
    </row>
    <row r="7406" spans="1:1">
      <c r="A7406" t="s">
        <v>19975</v>
      </c>
    </row>
    <row r="7407" spans="1:1">
      <c r="A7407" t="s">
        <v>19976</v>
      </c>
    </row>
    <row r="7408" spans="1:1">
      <c r="A7408" t="s">
        <v>19977</v>
      </c>
    </row>
    <row r="7409" spans="1:1">
      <c r="A7409" t="s">
        <v>19978</v>
      </c>
    </row>
    <row r="7410" spans="1:1">
      <c r="A7410" t="s">
        <v>19979</v>
      </c>
    </row>
    <row r="7411" spans="1:1">
      <c r="A7411" t="s">
        <v>19980</v>
      </c>
    </row>
    <row r="7412" spans="1:1">
      <c r="A7412" t="s">
        <v>19981</v>
      </c>
    </row>
    <row r="7413" spans="1:1">
      <c r="A7413" t="s">
        <v>19982</v>
      </c>
    </row>
    <row r="7414" spans="1:1">
      <c r="A7414" t="s">
        <v>19983</v>
      </c>
    </row>
    <row r="7415" spans="1:1">
      <c r="A7415" t="s">
        <v>19984</v>
      </c>
    </row>
    <row r="7416" spans="1:1">
      <c r="A7416" t="s">
        <v>19985</v>
      </c>
    </row>
    <row r="7417" spans="1:1">
      <c r="A7417" t="s">
        <v>19986</v>
      </c>
    </row>
    <row r="7418" spans="1:1">
      <c r="A7418" t="s">
        <v>19987</v>
      </c>
    </row>
    <row r="7419" spans="1:1">
      <c r="A7419" t="s">
        <v>19988</v>
      </c>
    </row>
    <row r="7420" spans="1:1">
      <c r="A7420" t="s">
        <v>19989</v>
      </c>
    </row>
    <row r="7421" spans="1:1">
      <c r="A7421" t="s">
        <v>19990</v>
      </c>
    </row>
    <row r="7422" spans="1:1">
      <c r="A7422" t="s">
        <v>19991</v>
      </c>
    </row>
    <row r="7423" spans="1:1">
      <c r="A7423" t="s">
        <v>19992</v>
      </c>
    </row>
    <row r="7424" spans="1:1">
      <c r="A7424" t="s">
        <v>19993</v>
      </c>
    </row>
    <row r="7425" spans="1:1">
      <c r="A7425" t="s">
        <v>19994</v>
      </c>
    </row>
    <row r="7426" spans="1:1">
      <c r="A7426" t="s">
        <v>19995</v>
      </c>
    </row>
    <row r="7427" spans="1:1">
      <c r="A7427" t="s">
        <v>19996</v>
      </c>
    </row>
    <row r="7428" spans="1:1">
      <c r="A7428" t="s">
        <v>19997</v>
      </c>
    </row>
    <row r="7429" spans="1:1">
      <c r="A7429" t="s">
        <v>19998</v>
      </c>
    </row>
    <row r="7430" spans="1:1">
      <c r="A7430" t="s">
        <v>19999</v>
      </c>
    </row>
    <row r="7431" spans="1:1">
      <c r="A7431" t="s">
        <v>20000</v>
      </c>
    </row>
    <row r="7432" spans="1:1">
      <c r="A7432" t="s">
        <v>20001</v>
      </c>
    </row>
    <row r="7433" spans="1:1">
      <c r="A7433" t="s">
        <v>20002</v>
      </c>
    </row>
    <row r="7434" spans="1:1">
      <c r="A7434" t="s">
        <v>20003</v>
      </c>
    </row>
    <row r="7435" spans="1:1">
      <c r="A7435" t="s">
        <v>20004</v>
      </c>
    </row>
    <row r="7436" spans="1:1">
      <c r="A7436" t="s">
        <v>20005</v>
      </c>
    </row>
    <row r="7437" spans="1:1">
      <c r="A7437" t="s">
        <v>20006</v>
      </c>
    </row>
    <row r="7438" spans="1:1">
      <c r="A7438" t="s">
        <v>20007</v>
      </c>
    </row>
    <row r="7439" spans="1:1">
      <c r="A7439" t="s">
        <v>20008</v>
      </c>
    </row>
    <row r="7440" spans="1:1">
      <c r="A7440" t="s">
        <v>20009</v>
      </c>
    </row>
    <row r="7441" spans="1:1">
      <c r="A7441" t="s">
        <v>20010</v>
      </c>
    </row>
    <row r="7442" spans="1:1">
      <c r="A7442" t="s">
        <v>20011</v>
      </c>
    </row>
    <row r="7443" spans="1:1">
      <c r="A7443" t="s">
        <v>20012</v>
      </c>
    </row>
    <row r="7444" spans="1:1">
      <c r="A7444" t="s">
        <v>20013</v>
      </c>
    </row>
    <row r="7445" spans="1:1">
      <c r="A7445" t="s">
        <v>20014</v>
      </c>
    </row>
    <row r="7446" spans="1:1">
      <c r="A7446" t="s">
        <v>20015</v>
      </c>
    </row>
    <row r="7447" spans="1:1">
      <c r="A7447" t="s">
        <v>1460</v>
      </c>
    </row>
    <row r="7448" spans="1:1">
      <c r="A7448" t="s">
        <v>1460</v>
      </c>
    </row>
    <row r="7449" spans="1:1">
      <c r="A7449" t="s">
        <v>19404</v>
      </c>
    </row>
    <row r="7450" spans="1:1">
      <c r="A7450" t="s">
        <v>20016</v>
      </c>
    </row>
    <row r="7451" spans="1:1">
      <c r="A7451" t="s">
        <v>1460</v>
      </c>
    </row>
    <row r="7452" spans="1:1">
      <c r="A7452" t="s">
        <v>1460</v>
      </c>
    </row>
    <row r="7453" spans="1:1">
      <c r="A7453" t="s">
        <v>19406</v>
      </c>
    </row>
    <row r="7454" spans="1:1">
      <c r="A7454" t="s">
        <v>19451</v>
      </c>
    </row>
    <row r="7455" spans="1:1">
      <c r="A7455" t="s">
        <v>19625</v>
      </c>
    </row>
    <row r="7456" spans="1:1">
      <c r="A7456" t="s">
        <v>19626</v>
      </c>
    </row>
    <row r="7457" spans="1:1">
      <c r="A7457" t="s">
        <v>19769</v>
      </c>
    </row>
    <row r="7458" spans="1:1">
      <c r="A7458" t="s">
        <v>19770</v>
      </c>
    </row>
    <row r="7459" spans="1:1">
      <c r="A7459" t="s">
        <v>19771</v>
      </c>
    </row>
    <row r="7460" spans="1:1">
      <c r="A7460" t="s">
        <v>19772</v>
      </c>
    </row>
    <row r="7461" spans="1:1">
      <c r="A7461" t="s">
        <v>19773</v>
      </c>
    </row>
    <row r="7462" spans="1:1">
      <c r="A7462" t="s">
        <v>19774</v>
      </c>
    </row>
    <row r="7463" spans="1:1">
      <c r="A7463" t="s">
        <v>19775</v>
      </c>
    </row>
    <row r="7464" spans="1:1">
      <c r="A7464" t="s">
        <v>19776</v>
      </c>
    </row>
    <row r="7465" spans="1:1">
      <c r="A7465" t="s">
        <v>19777</v>
      </c>
    </row>
    <row r="7466" spans="1:1">
      <c r="A7466" t="s">
        <v>19778</v>
      </c>
    </row>
    <row r="7467" spans="1:1">
      <c r="A7467" t="s">
        <v>19779</v>
      </c>
    </row>
    <row r="7468" spans="1:1">
      <c r="A7468" t="s">
        <v>19780</v>
      </c>
    </row>
    <row r="7469" spans="1:1">
      <c r="A7469" t="s">
        <v>19781</v>
      </c>
    </row>
    <row r="7470" spans="1:1">
      <c r="A7470" t="s">
        <v>19636</v>
      </c>
    </row>
    <row r="7471" spans="1:1">
      <c r="A7471" t="s">
        <v>19637</v>
      </c>
    </row>
    <row r="7472" spans="1:1">
      <c r="A7472" t="s">
        <v>19638</v>
      </c>
    </row>
    <row r="7473" spans="1:1">
      <c r="A7473" t="s">
        <v>19782</v>
      </c>
    </row>
    <row r="7474" spans="1:1">
      <c r="A7474" t="s">
        <v>19783</v>
      </c>
    </row>
    <row r="7475" spans="1:1">
      <c r="A7475" t="s">
        <v>19784</v>
      </c>
    </row>
    <row r="7476" spans="1:1">
      <c r="A7476" t="s">
        <v>19785</v>
      </c>
    </row>
    <row r="7477" spans="1:1">
      <c r="A7477" t="s">
        <v>19786</v>
      </c>
    </row>
    <row r="7478" spans="1:1">
      <c r="A7478" t="s">
        <v>19787</v>
      </c>
    </row>
    <row r="7479" spans="1:1">
      <c r="A7479" t="s">
        <v>19788</v>
      </c>
    </row>
    <row r="7480" spans="1:1">
      <c r="A7480" t="s">
        <v>19789</v>
      </c>
    </row>
    <row r="7481" spans="1:1">
      <c r="A7481" t="s">
        <v>19790</v>
      </c>
    </row>
    <row r="7482" spans="1:1">
      <c r="A7482" t="s">
        <v>19791</v>
      </c>
    </row>
    <row r="7483" spans="1:1">
      <c r="A7483" t="s">
        <v>19792</v>
      </c>
    </row>
    <row r="7484" spans="1:1">
      <c r="A7484" t="s">
        <v>19793</v>
      </c>
    </row>
    <row r="7485" spans="1:1">
      <c r="A7485" t="s">
        <v>19794</v>
      </c>
    </row>
    <row r="7486" spans="1:1">
      <c r="A7486" t="s">
        <v>19648</v>
      </c>
    </row>
    <row r="7487" spans="1:1">
      <c r="A7487" t="s">
        <v>19649</v>
      </c>
    </row>
    <row r="7488" spans="1:1">
      <c r="A7488" t="s">
        <v>19650</v>
      </c>
    </row>
    <row r="7489" spans="1:1">
      <c r="A7489" t="s">
        <v>19795</v>
      </c>
    </row>
    <row r="7490" spans="1:1">
      <c r="A7490" t="s">
        <v>19796</v>
      </c>
    </row>
    <row r="7491" spans="1:1">
      <c r="A7491" t="s">
        <v>19797</v>
      </c>
    </row>
    <row r="7492" spans="1:1">
      <c r="A7492" t="s">
        <v>19798</v>
      </c>
    </row>
    <row r="7493" spans="1:1">
      <c r="A7493" t="s">
        <v>19799</v>
      </c>
    </row>
    <row r="7494" spans="1:1">
      <c r="A7494" t="s">
        <v>19800</v>
      </c>
    </row>
    <row r="7495" spans="1:1">
      <c r="A7495" t="s">
        <v>19801</v>
      </c>
    </row>
    <row r="7496" spans="1:1">
      <c r="A7496" t="s">
        <v>19802</v>
      </c>
    </row>
    <row r="7497" spans="1:1">
      <c r="A7497" t="s">
        <v>19803</v>
      </c>
    </row>
    <row r="7498" spans="1:1">
      <c r="A7498" t="s">
        <v>19804</v>
      </c>
    </row>
    <row r="7499" spans="1:1">
      <c r="A7499" t="s">
        <v>19805</v>
      </c>
    </row>
    <row r="7500" spans="1:1">
      <c r="A7500" t="s">
        <v>19806</v>
      </c>
    </row>
    <row r="7501" spans="1:1">
      <c r="A7501" t="s">
        <v>19807</v>
      </c>
    </row>
    <row r="7502" spans="1:1">
      <c r="A7502" t="s">
        <v>19808</v>
      </c>
    </row>
    <row r="7503" spans="1:1">
      <c r="A7503" t="s">
        <v>19809</v>
      </c>
    </row>
    <row r="7504" spans="1:1">
      <c r="A7504" t="s">
        <v>19810</v>
      </c>
    </row>
    <row r="7505" spans="1:1">
      <c r="A7505" t="s">
        <v>19811</v>
      </c>
    </row>
    <row r="7506" spans="1:1">
      <c r="A7506" t="s">
        <v>19812</v>
      </c>
    </row>
    <row r="7507" spans="1:1">
      <c r="A7507" t="s">
        <v>19813</v>
      </c>
    </row>
    <row r="7508" spans="1:1">
      <c r="A7508" t="s">
        <v>19814</v>
      </c>
    </row>
    <row r="7509" spans="1:1">
      <c r="A7509" t="s">
        <v>19815</v>
      </c>
    </row>
    <row r="7510" spans="1:1">
      <c r="A7510" t="s">
        <v>19816</v>
      </c>
    </row>
    <row r="7511" spans="1:1">
      <c r="A7511" t="s">
        <v>19817</v>
      </c>
    </row>
    <row r="7512" spans="1:1">
      <c r="A7512" t="s">
        <v>19818</v>
      </c>
    </row>
    <row r="7513" spans="1:1">
      <c r="A7513" t="s">
        <v>19819</v>
      </c>
    </row>
    <row r="7514" spans="1:1">
      <c r="A7514" t="s">
        <v>19820</v>
      </c>
    </row>
    <row r="7515" spans="1:1">
      <c r="A7515" t="s">
        <v>19821</v>
      </c>
    </row>
    <row r="7516" spans="1:1">
      <c r="A7516" t="s">
        <v>19822</v>
      </c>
    </row>
    <row r="7517" spans="1:1">
      <c r="A7517" t="s">
        <v>19823</v>
      </c>
    </row>
    <row r="7518" spans="1:1">
      <c r="A7518" t="s">
        <v>19824</v>
      </c>
    </row>
    <row r="7519" spans="1:1">
      <c r="A7519" t="s">
        <v>19825</v>
      </c>
    </row>
    <row r="7520" spans="1:1">
      <c r="A7520" t="s">
        <v>19826</v>
      </c>
    </row>
    <row r="7521" spans="1:1">
      <c r="A7521" t="s">
        <v>19827</v>
      </c>
    </row>
    <row r="7522" spans="1:1">
      <c r="A7522" t="s">
        <v>19828</v>
      </c>
    </row>
    <row r="7523" spans="1:1">
      <c r="A7523" t="s">
        <v>19829</v>
      </c>
    </row>
    <row r="7524" spans="1:1">
      <c r="A7524" t="s">
        <v>19830</v>
      </c>
    </row>
    <row r="7525" spans="1:1">
      <c r="A7525" t="s">
        <v>19831</v>
      </c>
    </row>
    <row r="7526" spans="1:1">
      <c r="A7526" t="s">
        <v>19832</v>
      </c>
    </row>
    <row r="7527" spans="1:1">
      <c r="A7527" t="s">
        <v>19833</v>
      </c>
    </row>
    <row r="7528" spans="1:1">
      <c r="A7528" t="s">
        <v>19834</v>
      </c>
    </row>
    <row r="7529" spans="1:1">
      <c r="A7529" t="s">
        <v>19835</v>
      </c>
    </row>
    <row r="7530" spans="1:1">
      <c r="A7530" t="s">
        <v>19836</v>
      </c>
    </row>
    <row r="7531" spans="1:1">
      <c r="A7531" t="s">
        <v>19837</v>
      </c>
    </row>
    <row r="7532" spans="1:1">
      <c r="A7532" t="s">
        <v>19838</v>
      </c>
    </row>
    <row r="7533" spans="1:1">
      <c r="A7533" t="s">
        <v>19839</v>
      </c>
    </row>
    <row r="7534" spans="1:1">
      <c r="A7534" t="s">
        <v>19840</v>
      </c>
    </row>
    <row r="7535" spans="1:1">
      <c r="A7535" t="s">
        <v>19841</v>
      </c>
    </row>
    <row r="7536" spans="1:1">
      <c r="A7536" t="s">
        <v>19842</v>
      </c>
    </row>
    <row r="7537" spans="1:1">
      <c r="A7537" t="s">
        <v>19843</v>
      </c>
    </row>
    <row r="7538" spans="1:1">
      <c r="A7538" t="s">
        <v>19844</v>
      </c>
    </row>
    <row r="7539" spans="1:1">
      <c r="A7539" t="s">
        <v>19845</v>
      </c>
    </row>
    <row r="7540" spans="1:1">
      <c r="A7540" t="s">
        <v>19846</v>
      </c>
    </row>
    <row r="7541" spans="1:1">
      <c r="A7541" t="s">
        <v>19847</v>
      </c>
    </row>
    <row r="7542" spans="1:1">
      <c r="A7542" t="s">
        <v>19848</v>
      </c>
    </row>
    <row r="7543" spans="1:1">
      <c r="A7543" t="s">
        <v>19849</v>
      </c>
    </row>
    <row r="7544" spans="1:1">
      <c r="A7544" t="s">
        <v>19850</v>
      </c>
    </row>
    <row r="7545" spans="1:1">
      <c r="A7545" t="s">
        <v>19851</v>
      </c>
    </row>
    <row r="7546" spans="1:1">
      <c r="A7546" t="s">
        <v>19852</v>
      </c>
    </row>
    <row r="7547" spans="1:1">
      <c r="A7547" t="s">
        <v>19853</v>
      </c>
    </row>
    <row r="7548" spans="1:1">
      <c r="A7548" t="s">
        <v>19854</v>
      </c>
    </row>
    <row r="7549" spans="1:1">
      <c r="A7549" t="s">
        <v>19855</v>
      </c>
    </row>
    <row r="7550" spans="1:1">
      <c r="A7550" t="s">
        <v>19856</v>
      </c>
    </row>
    <row r="7551" spans="1:1">
      <c r="A7551" t="s">
        <v>19857</v>
      </c>
    </row>
    <row r="7552" spans="1:1">
      <c r="A7552" t="s">
        <v>19858</v>
      </c>
    </row>
    <row r="7553" spans="1:1">
      <c r="A7553" t="s">
        <v>19859</v>
      </c>
    </row>
    <row r="7554" spans="1:1">
      <c r="A7554" t="s">
        <v>19860</v>
      </c>
    </row>
    <row r="7555" spans="1:1">
      <c r="A7555" t="s">
        <v>19861</v>
      </c>
    </row>
    <row r="7556" spans="1:1">
      <c r="A7556" t="s">
        <v>19862</v>
      </c>
    </row>
    <row r="7557" spans="1:1">
      <c r="A7557" t="s">
        <v>19863</v>
      </c>
    </row>
    <row r="7558" spans="1:1">
      <c r="A7558" t="s">
        <v>19864</v>
      </c>
    </row>
    <row r="7559" spans="1:1">
      <c r="A7559" t="s">
        <v>19865</v>
      </c>
    </row>
    <row r="7560" spans="1:1">
      <c r="A7560" t="s">
        <v>19866</v>
      </c>
    </row>
    <row r="7561" spans="1:1">
      <c r="A7561" t="s">
        <v>19867</v>
      </c>
    </row>
    <row r="7562" spans="1:1">
      <c r="A7562" t="s">
        <v>19868</v>
      </c>
    </row>
    <row r="7563" spans="1:1">
      <c r="A7563" t="s">
        <v>19869</v>
      </c>
    </row>
    <row r="7564" spans="1:1">
      <c r="A7564" t="s">
        <v>19870</v>
      </c>
    </row>
    <row r="7565" spans="1:1">
      <c r="A7565" t="s">
        <v>19871</v>
      </c>
    </row>
    <row r="7566" spans="1:1">
      <c r="A7566" t="s">
        <v>19872</v>
      </c>
    </row>
    <row r="7567" spans="1:1">
      <c r="A7567" t="s">
        <v>19873</v>
      </c>
    </row>
    <row r="7568" spans="1:1">
      <c r="A7568" t="s">
        <v>19874</v>
      </c>
    </row>
    <row r="7569" spans="1:1">
      <c r="A7569" t="s">
        <v>19875</v>
      </c>
    </row>
    <row r="7570" spans="1:1">
      <c r="A7570" t="s">
        <v>19876</v>
      </c>
    </row>
    <row r="7571" spans="1:1">
      <c r="A7571" t="s">
        <v>19877</v>
      </c>
    </row>
    <row r="7572" spans="1:1">
      <c r="A7572" t="s">
        <v>19878</v>
      </c>
    </row>
    <row r="7573" spans="1:1">
      <c r="A7573" t="s">
        <v>19879</v>
      </c>
    </row>
    <row r="7574" spans="1:1">
      <c r="A7574" t="s">
        <v>19880</v>
      </c>
    </row>
    <row r="7575" spans="1:1">
      <c r="A7575" t="s">
        <v>19881</v>
      </c>
    </row>
    <row r="7576" spans="1:1">
      <c r="A7576" t="s">
        <v>19882</v>
      </c>
    </row>
    <row r="7577" spans="1:1">
      <c r="A7577" t="s">
        <v>19883</v>
      </c>
    </row>
    <row r="7578" spans="1:1">
      <c r="A7578" t="s">
        <v>19884</v>
      </c>
    </row>
    <row r="7579" spans="1:1">
      <c r="A7579" t="s">
        <v>19885</v>
      </c>
    </row>
    <row r="7580" spans="1:1">
      <c r="A7580" t="s">
        <v>19886</v>
      </c>
    </row>
    <row r="7581" spans="1:1">
      <c r="A7581" t="s">
        <v>19887</v>
      </c>
    </row>
    <row r="7582" spans="1:1">
      <c r="A7582" t="s">
        <v>19888</v>
      </c>
    </row>
    <row r="7583" spans="1:1">
      <c r="A7583" t="s">
        <v>19889</v>
      </c>
    </row>
    <row r="7584" spans="1:1">
      <c r="A7584" t="s">
        <v>19890</v>
      </c>
    </row>
    <row r="7585" spans="1:1">
      <c r="A7585" t="s">
        <v>19891</v>
      </c>
    </row>
    <row r="7586" spans="1:1">
      <c r="A7586" t="s">
        <v>19892</v>
      </c>
    </row>
    <row r="7587" spans="1:1">
      <c r="A7587" t="s">
        <v>19893</v>
      </c>
    </row>
    <row r="7588" spans="1:1">
      <c r="A7588" t="s">
        <v>19894</v>
      </c>
    </row>
    <row r="7589" spans="1:1">
      <c r="A7589" t="s">
        <v>19895</v>
      </c>
    </row>
    <row r="7590" spans="1:1">
      <c r="A7590" t="s">
        <v>19896</v>
      </c>
    </row>
    <row r="7591" spans="1:1">
      <c r="A7591" t="s">
        <v>19897</v>
      </c>
    </row>
    <row r="7592" spans="1:1">
      <c r="A7592" t="s">
        <v>19898</v>
      </c>
    </row>
    <row r="7593" spans="1:1">
      <c r="A7593" t="s">
        <v>19899</v>
      </c>
    </row>
    <row r="7594" spans="1:1">
      <c r="A7594" t="s">
        <v>19900</v>
      </c>
    </row>
    <row r="7595" spans="1:1">
      <c r="A7595" t="s">
        <v>19901</v>
      </c>
    </row>
    <row r="7596" spans="1:1">
      <c r="A7596" t="s">
        <v>19902</v>
      </c>
    </row>
    <row r="7597" spans="1:1">
      <c r="A7597" t="s">
        <v>19903</v>
      </c>
    </row>
    <row r="7598" spans="1:1">
      <c r="A7598" t="s">
        <v>19904</v>
      </c>
    </row>
    <row r="7599" spans="1:1">
      <c r="A7599" t="s">
        <v>19905</v>
      </c>
    </row>
    <row r="7600" spans="1:1">
      <c r="A7600" t="s">
        <v>19906</v>
      </c>
    </row>
    <row r="7601" spans="1:1">
      <c r="A7601" t="s">
        <v>19907</v>
      </c>
    </row>
    <row r="7602" spans="1:1">
      <c r="A7602" t="s">
        <v>19908</v>
      </c>
    </row>
    <row r="7603" spans="1:1">
      <c r="A7603" t="s">
        <v>19909</v>
      </c>
    </row>
    <row r="7604" spans="1:1">
      <c r="A7604" t="s">
        <v>19910</v>
      </c>
    </row>
    <row r="7605" spans="1:1">
      <c r="A7605" t="s">
        <v>19911</v>
      </c>
    </row>
    <row r="7606" spans="1:1">
      <c r="A7606" t="s">
        <v>19912</v>
      </c>
    </row>
    <row r="7607" spans="1:1">
      <c r="A7607" t="s">
        <v>19913</v>
      </c>
    </row>
    <row r="7608" spans="1:1">
      <c r="A7608" t="s">
        <v>19914</v>
      </c>
    </row>
    <row r="7609" spans="1:1">
      <c r="A7609" t="s">
        <v>19915</v>
      </c>
    </row>
    <row r="7610" spans="1:1">
      <c r="A7610" t="s">
        <v>19916</v>
      </c>
    </row>
    <row r="7611" spans="1:1">
      <c r="A7611" t="s">
        <v>19917</v>
      </c>
    </row>
    <row r="7612" spans="1:1">
      <c r="A7612" t="s">
        <v>19918</v>
      </c>
    </row>
    <row r="7613" spans="1:1">
      <c r="A7613" t="s">
        <v>19919</v>
      </c>
    </row>
    <row r="7614" spans="1:1">
      <c r="A7614" t="s">
        <v>19920</v>
      </c>
    </row>
    <row r="7615" spans="1:1">
      <c r="A7615" t="s">
        <v>19921</v>
      </c>
    </row>
    <row r="7616" spans="1:1">
      <c r="A7616" t="s">
        <v>19922</v>
      </c>
    </row>
    <row r="7617" spans="1:1">
      <c r="A7617" t="s">
        <v>19923</v>
      </c>
    </row>
    <row r="7618" spans="1:1">
      <c r="A7618" t="s">
        <v>19924</v>
      </c>
    </row>
    <row r="7619" spans="1:1">
      <c r="A7619" t="s">
        <v>19925</v>
      </c>
    </row>
    <row r="7620" spans="1:1">
      <c r="A7620" t="s">
        <v>19926</v>
      </c>
    </row>
    <row r="7621" spans="1:1">
      <c r="A7621" t="s">
        <v>19927</v>
      </c>
    </row>
    <row r="7622" spans="1:1">
      <c r="A7622" t="s">
        <v>19928</v>
      </c>
    </row>
    <row r="7623" spans="1:1">
      <c r="A7623" t="s">
        <v>19929</v>
      </c>
    </row>
    <row r="7624" spans="1:1">
      <c r="A7624" t="s">
        <v>19930</v>
      </c>
    </row>
    <row r="7625" spans="1:1">
      <c r="A7625" t="s">
        <v>19931</v>
      </c>
    </row>
    <row r="7626" spans="1:1">
      <c r="A7626" t="s">
        <v>19932</v>
      </c>
    </row>
    <row r="7627" spans="1:1">
      <c r="A7627" t="s">
        <v>19933</v>
      </c>
    </row>
    <row r="7628" spans="1:1">
      <c r="A7628" t="s">
        <v>19934</v>
      </c>
    </row>
    <row r="7629" spans="1:1">
      <c r="A7629" t="s">
        <v>19935</v>
      </c>
    </row>
    <row r="7630" spans="1:1">
      <c r="A7630" t="s">
        <v>19936</v>
      </c>
    </row>
    <row r="7631" spans="1:1">
      <c r="A7631" t="s">
        <v>19937</v>
      </c>
    </row>
    <row r="7632" spans="1:1">
      <c r="A7632" t="s">
        <v>19938</v>
      </c>
    </row>
    <row r="7633" spans="1:1">
      <c r="A7633" t="s">
        <v>19939</v>
      </c>
    </row>
    <row r="7634" spans="1:1">
      <c r="A7634" t="s">
        <v>19940</v>
      </c>
    </row>
    <row r="7635" spans="1:1">
      <c r="A7635" t="s">
        <v>19941</v>
      </c>
    </row>
    <row r="7636" spans="1:1">
      <c r="A7636" t="s">
        <v>19942</v>
      </c>
    </row>
    <row r="7637" spans="1:1">
      <c r="A7637" t="s">
        <v>19943</v>
      </c>
    </row>
    <row r="7638" spans="1:1">
      <c r="A7638" t="s">
        <v>19944</v>
      </c>
    </row>
    <row r="7639" spans="1:1">
      <c r="A7639" t="s">
        <v>19945</v>
      </c>
    </row>
    <row r="7640" spans="1:1">
      <c r="A7640" t="s">
        <v>19946</v>
      </c>
    </row>
    <row r="7641" spans="1:1">
      <c r="A7641" t="s">
        <v>19947</v>
      </c>
    </row>
    <row r="7642" spans="1:1">
      <c r="A7642" t="s">
        <v>19948</v>
      </c>
    </row>
    <row r="7643" spans="1:1">
      <c r="A7643" t="s">
        <v>19949</v>
      </c>
    </row>
    <row r="7644" spans="1:1">
      <c r="A7644" t="s">
        <v>19950</v>
      </c>
    </row>
    <row r="7645" spans="1:1">
      <c r="A7645" t="s">
        <v>19951</v>
      </c>
    </row>
    <row r="7646" spans="1:1">
      <c r="A7646" t="s">
        <v>19952</v>
      </c>
    </row>
    <row r="7647" spans="1:1">
      <c r="A7647" t="s">
        <v>19953</v>
      </c>
    </row>
    <row r="7648" spans="1:1">
      <c r="A7648" t="s">
        <v>19954</v>
      </c>
    </row>
    <row r="7649" spans="1:1">
      <c r="A7649" t="s">
        <v>19955</v>
      </c>
    </row>
    <row r="7650" spans="1:1">
      <c r="A7650" t="s">
        <v>19956</v>
      </c>
    </row>
    <row r="7651" spans="1:1">
      <c r="A7651" t="s">
        <v>19957</v>
      </c>
    </row>
    <row r="7652" spans="1:1">
      <c r="A7652" t="s">
        <v>19958</v>
      </c>
    </row>
    <row r="7653" spans="1:1">
      <c r="A7653" t="s">
        <v>19959</v>
      </c>
    </row>
    <row r="7654" spans="1:1">
      <c r="A7654" t="s">
        <v>19960</v>
      </c>
    </row>
    <row r="7655" spans="1:1">
      <c r="A7655" t="s">
        <v>19961</v>
      </c>
    </row>
    <row r="7656" spans="1:1">
      <c r="A7656" t="s">
        <v>19962</v>
      </c>
    </row>
    <row r="7657" spans="1:1">
      <c r="A7657" t="s">
        <v>19963</v>
      </c>
    </row>
    <row r="7658" spans="1:1">
      <c r="A7658" t="s">
        <v>19964</v>
      </c>
    </row>
    <row r="7659" spans="1:1">
      <c r="A7659" t="s">
        <v>19965</v>
      </c>
    </row>
    <row r="7660" spans="1:1">
      <c r="A7660" t="s">
        <v>19966</v>
      </c>
    </row>
    <row r="7661" spans="1:1">
      <c r="A7661" t="s">
        <v>19967</v>
      </c>
    </row>
    <row r="7662" spans="1:1">
      <c r="A7662" t="s">
        <v>19968</v>
      </c>
    </row>
    <row r="7663" spans="1:1">
      <c r="A7663" t="s">
        <v>19969</v>
      </c>
    </row>
    <row r="7664" spans="1:1">
      <c r="A7664" t="s">
        <v>19970</v>
      </c>
    </row>
    <row r="7665" spans="1:1">
      <c r="A7665" t="s">
        <v>19971</v>
      </c>
    </row>
    <row r="7666" spans="1:1">
      <c r="A7666" t="s">
        <v>19972</v>
      </c>
    </row>
    <row r="7667" spans="1:1">
      <c r="A7667" t="s">
        <v>19973</v>
      </c>
    </row>
    <row r="7668" spans="1:1">
      <c r="A7668" t="s">
        <v>19974</v>
      </c>
    </row>
    <row r="7669" spans="1:1">
      <c r="A7669" t="s">
        <v>19975</v>
      </c>
    </row>
    <row r="7670" spans="1:1">
      <c r="A7670" t="s">
        <v>19976</v>
      </c>
    </row>
    <row r="7671" spans="1:1">
      <c r="A7671" t="s">
        <v>19977</v>
      </c>
    </row>
    <row r="7672" spans="1:1">
      <c r="A7672" t="s">
        <v>19978</v>
      </c>
    </row>
    <row r="7673" spans="1:1">
      <c r="A7673" t="s">
        <v>19979</v>
      </c>
    </row>
    <row r="7674" spans="1:1">
      <c r="A7674" t="s">
        <v>19980</v>
      </c>
    </row>
    <row r="7675" spans="1:1">
      <c r="A7675" t="s">
        <v>19981</v>
      </c>
    </row>
    <row r="7676" spans="1:1">
      <c r="A7676" t="s">
        <v>19982</v>
      </c>
    </row>
    <row r="7677" spans="1:1">
      <c r="A7677" t="s">
        <v>19983</v>
      </c>
    </row>
    <row r="7678" spans="1:1">
      <c r="A7678" t="s">
        <v>19984</v>
      </c>
    </row>
    <row r="7679" spans="1:1">
      <c r="A7679" t="s">
        <v>19985</v>
      </c>
    </row>
    <row r="7680" spans="1:1">
      <c r="A7680" t="s">
        <v>19986</v>
      </c>
    </row>
    <row r="7681" spans="1:1">
      <c r="A7681" t="s">
        <v>19987</v>
      </c>
    </row>
    <row r="7682" spans="1:1">
      <c r="A7682" t="s">
        <v>19988</v>
      </c>
    </row>
    <row r="7683" spans="1:1">
      <c r="A7683" t="s">
        <v>19989</v>
      </c>
    </row>
    <row r="7684" spans="1:1">
      <c r="A7684" t="s">
        <v>19990</v>
      </c>
    </row>
    <row r="7685" spans="1:1">
      <c r="A7685" t="s">
        <v>19991</v>
      </c>
    </row>
    <row r="7686" spans="1:1">
      <c r="A7686" t="s">
        <v>19992</v>
      </c>
    </row>
    <row r="7687" spans="1:1">
      <c r="A7687" t="s">
        <v>19993</v>
      </c>
    </row>
    <row r="7688" spans="1:1">
      <c r="A7688" t="s">
        <v>19994</v>
      </c>
    </row>
    <row r="7689" spans="1:1">
      <c r="A7689" t="s">
        <v>19995</v>
      </c>
    </row>
    <row r="7690" spans="1:1">
      <c r="A7690" t="s">
        <v>19996</v>
      </c>
    </row>
    <row r="7691" spans="1:1">
      <c r="A7691" t="s">
        <v>19997</v>
      </c>
    </row>
    <row r="7692" spans="1:1">
      <c r="A7692" t="s">
        <v>19998</v>
      </c>
    </row>
    <row r="7693" spans="1:1">
      <c r="A7693" t="s">
        <v>19999</v>
      </c>
    </row>
    <row r="7694" spans="1:1">
      <c r="A7694" t="s">
        <v>20000</v>
      </c>
    </row>
    <row r="7695" spans="1:1">
      <c r="A7695" t="s">
        <v>20001</v>
      </c>
    </row>
    <row r="7696" spans="1:1">
      <c r="A7696" t="s">
        <v>20002</v>
      </c>
    </row>
    <row r="7697" spans="1:1">
      <c r="A7697" t="s">
        <v>20003</v>
      </c>
    </row>
    <row r="7698" spans="1:1">
      <c r="A7698" t="s">
        <v>20004</v>
      </c>
    </row>
    <row r="7699" spans="1:1">
      <c r="A7699" t="s">
        <v>20005</v>
      </c>
    </row>
    <row r="7700" spans="1:1">
      <c r="A7700" t="s">
        <v>20006</v>
      </c>
    </row>
    <row r="7701" spans="1:1">
      <c r="A7701" t="s">
        <v>20007</v>
      </c>
    </row>
    <row r="7702" spans="1:1">
      <c r="A7702" t="s">
        <v>20008</v>
      </c>
    </row>
    <row r="7703" spans="1:1">
      <c r="A7703" t="s">
        <v>20009</v>
      </c>
    </row>
    <row r="7704" spans="1:1">
      <c r="A7704" t="s">
        <v>20010</v>
      </c>
    </row>
    <row r="7705" spans="1:1">
      <c r="A7705" t="s">
        <v>20011</v>
      </c>
    </row>
    <row r="7706" spans="1:1">
      <c r="A7706" t="s">
        <v>20012</v>
      </c>
    </row>
    <row r="7707" spans="1:1">
      <c r="A7707" t="s">
        <v>20013</v>
      </c>
    </row>
    <row r="7708" spans="1:1">
      <c r="A7708" t="s">
        <v>20014</v>
      </c>
    </row>
    <row r="7709" spans="1:1">
      <c r="A7709" t="s">
        <v>20015</v>
      </c>
    </row>
    <row r="7710" spans="1:1">
      <c r="A7710" t="s">
        <v>1460</v>
      </c>
    </row>
    <row r="7711" spans="1:1">
      <c r="A7711" t="s">
        <v>1460</v>
      </c>
    </row>
    <row r="7712" spans="1:1">
      <c r="A7712" t="s">
        <v>19404</v>
      </c>
    </row>
    <row r="7713" spans="1:1">
      <c r="A7713" t="s">
        <v>20017</v>
      </c>
    </row>
    <row r="7714" spans="1:1">
      <c r="A7714" t="s">
        <v>1460</v>
      </c>
    </row>
    <row r="7715" spans="1:1">
      <c r="A7715" t="s">
        <v>1460</v>
      </c>
    </row>
    <row r="7716" spans="1:1">
      <c r="A7716" t="s">
        <v>19406</v>
      </c>
    </row>
    <row r="7717" spans="1:1">
      <c r="A7717" t="s">
        <v>19451</v>
      </c>
    </row>
    <row r="7718" spans="1:1">
      <c r="A7718" t="s">
        <v>19625</v>
      </c>
    </row>
    <row r="7719" spans="1:1">
      <c r="A7719" t="s">
        <v>20018</v>
      </c>
    </row>
    <row r="7720" spans="1:1">
      <c r="A7720" t="s">
        <v>19769</v>
      </c>
    </row>
    <row r="7721" spans="1:1">
      <c r="A7721" t="s">
        <v>20019</v>
      </c>
    </row>
    <row r="7722" spans="1:1">
      <c r="A7722" t="s">
        <v>19771</v>
      </c>
    </row>
    <row r="7723" spans="1:1">
      <c r="A7723" t="s">
        <v>20020</v>
      </c>
    </row>
    <row r="7724" spans="1:1">
      <c r="A7724" t="s">
        <v>20021</v>
      </c>
    </row>
    <row r="7725" spans="1:1">
      <c r="A7725" t="s">
        <v>20022</v>
      </c>
    </row>
    <row r="7726" spans="1:1">
      <c r="A7726" t="s">
        <v>20023</v>
      </c>
    </row>
    <row r="7727" spans="1:1">
      <c r="A7727" t="s">
        <v>20024</v>
      </c>
    </row>
    <row r="7728" spans="1:1">
      <c r="A7728" t="s">
        <v>20025</v>
      </c>
    </row>
    <row r="7729" spans="1:1">
      <c r="A7729" t="s">
        <v>20026</v>
      </c>
    </row>
    <row r="7730" spans="1:1">
      <c r="A7730" t="s">
        <v>20027</v>
      </c>
    </row>
    <row r="7731" spans="1:1">
      <c r="A7731" t="s">
        <v>20028</v>
      </c>
    </row>
    <row r="7732" spans="1:1">
      <c r="A7732" t="s">
        <v>20029</v>
      </c>
    </row>
    <row r="7733" spans="1:1">
      <c r="A7733" t="s">
        <v>20030</v>
      </c>
    </row>
    <row r="7734" spans="1:1">
      <c r="A7734" t="s">
        <v>20031</v>
      </c>
    </row>
    <row r="7735" spans="1:1">
      <c r="A7735" t="s">
        <v>20032</v>
      </c>
    </row>
    <row r="7736" spans="1:1">
      <c r="A7736" t="s">
        <v>20033</v>
      </c>
    </row>
    <row r="7737" spans="1:1">
      <c r="A7737" t="s">
        <v>20034</v>
      </c>
    </row>
    <row r="7738" spans="1:1">
      <c r="A7738" t="s">
        <v>20035</v>
      </c>
    </row>
    <row r="7739" spans="1:1">
      <c r="A7739" t="s">
        <v>20036</v>
      </c>
    </row>
    <row r="7740" spans="1:1">
      <c r="A7740" t="s">
        <v>20037</v>
      </c>
    </row>
    <row r="7741" spans="1:1">
      <c r="A7741" t="s">
        <v>20038</v>
      </c>
    </row>
    <row r="7742" spans="1:1">
      <c r="A7742" t="s">
        <v>20039</v>
      </c>
    </row>
    <row r="7743" spans="1:1">
      <c r="A7743" t="s">
        <v>20040</v>
      </c>
    </row>
    <row r="7744" spans="1:1">
      <c r="A7744" t="s">
        <v>20041</v>
      </c>
    </row>
    <row r="7745" spans="1:1">
      <c r="A7745" t="s">
        <v>20042</v>
      </c>
    </row>
    <row r="7746" spans="1:1">
      <c r="A7746" t="s">
        <v>20043</v>
      </c>
    </row>
    <row r="7747" spans="1:1">
      <c r="A7747" t="s">
        <v>20044</v>
      </c>
    </row>
    <row r="7748" spans="1:1">
      <c r="A7748" t="s">
        <v>20045</v>
      </c>
    </row>
    <row r="7749" spans="1:1">
      <c r="A7749" t="s">
        <v>20046</v>
      </c>
    </row>
    <row r="7750" spans="1:1">
      <c r="A7750" t="s">
        <v>20047</v>
      </c>
    </row>
    <row r="7751" spans="1:1">
      <c r="A7751" t="s">
        <v>20048</v>
      </c>
    </row>
    <row r="7752" spans="1:1">
      <c r="A7752" t="s">
        <v>20049</v>
      </c>
    </row>
    <row r="7753" spans="1:1">
      <c r="A7753" t="s">
        <v>20050</v>
      </c>
    </row>
    <row r="7754" spans="1:1">
      <c r="A7754" t="s">
        <v>20051</v>
      </c>
    </row>
    <row r="7755" spans="1:1">
      <c r="A7755" t="s">
        <v>20052</v>
      </c>
    </row>
    <row r="7756" spans="1:1">
      <c r="A7756" t="s">
        <v>20053</v>
      </c>
    </row>
    <row r="7757" spans="1:1">
      <c r="A7757" t="s">
        <v>20054</v>
      </c>
    </row>
    <row r="7758" spans="1:1">
      <c r="A7758" t="s">
        <v>20055</v>
      </c>
    </row>
    <row r="7759" spans="1:1">
      <c r="A7759" t="s">
        <v>20056</v>
      </c>
    </row>
    <row r="7760" spans="1:1">
      <c r="A7760" t="s">
        <v>20057</v>
      </c>
    </row>
    <row r="7761" spans="1:1">
      <c r="A7761" t="s">
        <v>20058</v>
      </c>
    </row>
    <row r="7762" spans="1:1">
      <c r="A7762" t="s">
        <v>20059</v>
      </c>
    </row>
    <row r="7763" spans="1:1">
      <c r="A7763" t="s">
        <v>20060</v>
      </c>
    </row>
    <row r="7764" spans="1:1">
      <c r="A7764" t="s">
        <v>20061</v>
      </c>
    </row>
    <row r="7765" spans="1:1">
      <c r="A7765" t="s">
        <v>20062</v>
      </c>
    </row>
    <row r="7766" spans="1:1">
      <c r="A7766" t="s">
        <v>20063</v>
      </c>
    </row>
    <row r="7767" spans="1:1">
      <c r="A7767" t="s">
        <v>20064</v>
      </c>
    </row>
    <row r="7768" spans="1:1">
      <c r="A7768" t="s">
        <v>20065</v>
      </c>
    </row>
    <row r="7769" spans="1:1">
      <c r="A7769" t="s">
        <v>20066</v>
      </c>
    </row>
    <row r="7770" spans="1:1">
      <c r="A7770" t="s">
        <v>20067</v>
      </c>
    </row>
    <row r="7771" spans="1:1">
      <c r="A7771" t="s">
        <v>20068</v>
      </c>
    </row>
    <row r="7772" spans="1:1">
      <c r="A7772" t="s">
        <v>20069</v>
      </c>
    </row>
    <row r="7773" spans="1:1">
      <c r="A7773" t="s">
        <v>20070</v>
      </c>
    </row>
    <row r="7774" spans="1:1">
      <c r="A7774" t="s">
        <v>20071</v>
      </c>
    </row>
    <row r="7775" spans="1:1">
      <c r="A7775" t="s">
        <v>20072</v>
      </c>
    </row>
    <row r="7776" spans="1:1">
      <c r="A7776" t="s">
        <v>20073</v>
      </c>
    </row>
    <row r="7777" spans="1:1">
      <c r="A7777" t="s">
        <v>20074</v>
      </c>
    </row>
    <row r="7778" spans="1:1">
      <c r="A7778" t="s">
        <v>20075</v>
      </c>
    </row>
    <row r="7779" spans="1:1">
      <c r="A7779" t="s">
        <v>20076</v>
      </c>
    </row>
    <row r="7780" spans="1:1">
      <c r="A7780" t="s">
        <v>20077</v>
      </c>
    </row>
    <row r="7781" spans="1:1">
      <c r="A7781" t="s">
        <v>20078</v>
      </c>
    </row>
    <row r="7782" spans="1:1">
      <c r="A7782" t="s">
        <v>20079</v>
      </c>
    </row>
    <row r="7783" spans="1:1">
      <c r="A7783" t="s">
        <v>19636</v>
      </c>
    </row>
    <row r="7784" spans="1:1">
      <c r="A7784" t="s">
        <v>19637</v>
      </c>
    </row>
    <row r="7785" spans="1:1">
      <c r="A7785" t="s">
        <v>20080</v>
      </c>
    </row>
    <row r="7786" spans="1:1">
      <c r="A7786" t="s">
        <v>19782</v>
      </c>
    </row>
    <row r="7787" spans="1:1">
      <c r="A7787" t="s">
        <v>20081</v>
      </c>
    </row>
    <row r="7788" spans="1:1">
      <c r="A7788" t="s">
        <v>19784</v>
      </c>
    </row>
    <row r="7789" spans="1:1">
      <c r="A7789" t="s">
        <v>20082</v>
      </c>
    </row>
    <row r="7790" spans="1:1">
      <c r="A7790" t="s">
        <v>20083</v>
      </c>
    </row>
    <row r="7791" spans="1:1">
      <c r="A7791" t="s">
        <v>20084</v>
      </c>
    </row>
    <row r="7792" spans="1:1">
      <c r="A7792" t="s">
        <v>20085</v>
      </c>
    </row>
    <row r="7793" spans="1:1">
      <c r="A7793" t="s">
        <v>20086</v>
      </c>
    </row>
    <row r="7794" spans="1:1">
      <c r="A7794" t="s">
        <v>20087</v>
      </c>
    </row>
    <row r="7795" spans="1:1">
      <c r="A7795" t="s">
        <v>20088</v>
      </c>
    </row>
    <row r="7796" spans="1:1">
      <c r="A7796" t="s">
        <v>20089</v>
      </c>
    </row>
    <row r="7797" spans="1:1">
      <c r="A7797" t="s">
        <v>20090</v>
      </c>
    </row>
    <row r="7798" spans="1:1">
      <c r="A7798" t="s">
        <v>20091</v>
      </c>
    </row>
    <row r="7799" spans="1:1">
      <c r="A7799" t="s">
        <v>20092</v>
      </c>
    </row>
    <row r="7800" spans="1:1">
      <c r="A7800" t="s">
        <v>20093</v>
      </c>
    </row>
    <row r="7801" spans="1:1">
      <c r="A7801" t="s">
        <v>20094</v>
      </c>
    </row>
    <row r="7802" spans="1:1">
      <c r="A7802" t="s">
        <v>20095</v>
      </c>
    </row>
    <row r="7803" spans="1:1">
      <c r="A7803" t="s">
        <v>20096</v>
      </c>
    </row>
    <row r="7804" spans="1:1">
      <c r="A7804" t="s">
        <v>20097</v>
      </c>
    </row>
    <row r="7805" spans="1:1">
      <c r="A7805" t="s">
        <v>20098</v>
      </c>
    </row>
    <row r="7806" spans="1:1">
      <c r="A7806" t="s">
        <v>20099</v>
      </c>
    </row>
    <row r="7807" spans="1:1">
      <c r="A7807" t="s">
        <v>20100</v>
      </c>
    </row>
    <row r="7808" spans="1:1">
      <c r="A7808" t="s">
        <v>20101</v>
      </c>
    </row>
    <row r="7809" spans="1:1">
      <c r="A7809" t="s">
        <v>20102</v>
      </c>
    </row>
    <row r="7810" spans="1:1">
      <c r="A7810" t="s">
        <v>20103</v>
      </c>
    </row>
    <row r="7811" spans="1:1">
      <c r="A7811" t="s">
        <v>20104</v>
      </c>
    </row>
    <row r="7812" spans="1:1">
      <c r="A7812" t="s">
        <v>20105</v>
      </c>
    </row>
    <row r="7813" spans="1:1">
      <c r="A7813" t="s">
        <v>20106</v>
      </c>
    </row>
    <row r="7814" spans="1:1">
      <c r="A7814" t="s">
        <v>20107</v>
      </c>
    </row>
    <row r="7815" spans="1:1">
      <c r="A7815" t="s">
        <v>20108</v>
      </c>
    </row>
    <row r="7816" spans="1:1">
      <c r="A7816" t="s">
        <v>20109</v>
      </c>
    </row>
    <row r="7817" spans="1:1">
      <c r="A7817" t="s">
        <v>20110</v>
      </c>
    </row>
    <row r="7818" spans="1:1">
      <c r="A7818" t="s">
        <v>20111</v>
      </c>
    </row>
    <row r="7819" spans="1:1">
      <c r="A7819" t="s">
        <v>20112</v>
      </c>
    </row>
    <row r="7820" spans="1:1">
      <c r="A7820" t="s">
        <v>20113</v>
      </c>
    </row>
    <row r="7821" spans="1:1">
      <c r="A7821" t="s">
        <v>20114</v>
      </c>
    </row>
    <row r="7822" spans="1:1">
      <c r="A7822" t="s">
        <v>20115</v>
      </c>
    </row>
    <row r="7823" spans="1:1">
      <c r="A7823" t="s">
        <v>20116</v>
      </c>
    </row>
    <row r="7824" spans="1:1">
      <c r="A7824" t="s">
        <v>20117</v>
      </c>
    </row>
    <row r="7825" spans="1:1">
      <c r="A7825" t="s">
        <v>20118</v>
      </c>
    </row>
    <row r="7826" spans="1:1">
      <c r="A7826" t="s">
        <v>20119</v>
      </c>
    </row>
    <row r="7827" spans="1:1">
      <c r="A7827" t="s">
        <v>19808</v>
      </c>
    </row>
    <row r="7828" spans="1:1">
      <c r="A7828" t="s">
        <v>19809</v>
      </c>
    </row>
    <row r="7829" spans="1:1">
      <c r="A7829" t="s">
        <v>20120</v>
      </c>
    </row>
    <row r="7830" spans="1:1">
      <c r="A7830" t="s">
        <v>19811</v>
      </c>
    </row>
    <row r="7831" spans="1:1">
      <c r="A7831" t="s">
        <v>20121</v>
      </c>
    </row>
    <row r="7832" spans="1:1">
      <c r="A7832" t="s">
        <v>19813</v>
      </c>
    </row>
    <row r="7833" spans="1:1">
      <c r="A7833" t="s">
        <v>20122</v>
      </c>
    </row>
    <row r="7834" spans="1:1">
      <c r="A7834" t="s">
        <v>20123</v>
      </c>
    </row>
    <row r="7835" spans="1:1">
      <c r="A7835" t="s">
        <v>20124</v>
      </c>
    </row>
    <row r="7836" spans="1:1">
      <c r="A7836" t="s">
        <v>20125</v>
      </c>
    </row>
    <row r="7837" spans="1:1">
      <c r="A7837" t="s">
        <v>20126</v>
      </c>
    </row>
    <row r="7838" spans="1:1">
      <c r="A7838" t="s">
        <v>20127</v>
      </c>
    </row>
    <row r="7839" spans="1:1">
      <c r="A7839" t="s">
        <v>20128</v>
      </c>
    </row>
    <row r="7840" spans="1:1">
      <c r="A7840" t="s">
        <v>20129</v>
      </c>
    </row>
    <row r="7841" spans="1:1">
      <c r="A7841" t="s">
        <v>20130</v>
      </c>
    </row>
    <row r="7842" spans="1:1">
      <c r="A7842" t="s">
        <v>20131</v>
      </c>
    </row>
    <row r="7843" spans="1:1">
      <c r="A7843" t="s">
        <v>20132</v>
      </c>
    </row>
    <row r="7844" spans="1:1">
      <c r="A7844" t="s">
        <v>20133</v>
      </c>
    </row>
    <row r="7845" spans="1:1">
      <c r="A7845" t="s">
        <v>20134</v>
      </c>
    </row>
    <row r="7846" spans="1:1">
      <c r="A7846" t="s">
        <v>20135</v>
      </c>
    </row>
    <row r="7847" spans="1:1">
      <c r="A7847" t="s">
        <v>20136</v>
      </c>
    </row>
    <row r="7848" spans="1:1">
      <c r="A7848" t="s">
        <v>20137</v>
      </c>
    </row>
    <row r="7849" spans="1:1">
      <c r="A7849" t="s">
        <v>20138</v>
      </c>
    </row>
    <row r="7850" spans="1:1">
      <c r="A7850" t="s">
        <v>20139</v>
      </c>
    </row>
    <row r="7851" spans="1:1">
      <c r="A7851" t="s">
        <v>20140</v>
      </c>
    </row>
    <row r="7852" spans="1:1">
      <c r="A7852" t="s">
        <v>20141</v>
      </c>
    </row>
    <row r="7853" spans="1:1">
      <c r="A7853" t="s">
        <v>20142</v>
      </c>
    </row>
    <row r="7854" spans="1:1">
      <c r="A7854" t="s">
        <v>20143</v>
      </c>
    </row>
    <row r="7855" spans="1:1">
      <c r="A7855" t="s">
        <v>20144</v>
      </c>
    </row>
    <row r="7856" spans="1:1">
      <c r="A7856" t="s">
        <v>20145</v>
      </c>
    </row>
    <row r="7857" spans="1:1">
      <c r="A7857" t="s">
        <v>20146</v>
      </c>
    </row>
    <row r="7858" spans="1:1">
      <c r="A7858" t="s">
        <v>20147</v>
      </c>
    </row>
    <row r="7859" spans="1:1">
      <c r="A7859" t="s">
        <v>20148</v>
      </c>
    </row>
    <row r="7860" spans="1:1">
      <c r="A7860" t="s">
        <v>20149</v>
      </c>
    </row>
    <row r="7861" spans="1:1">
      <c r="A7861" t="s">
        <v>20150</v>
      </c>
    </row>
    <row r="7862" spans="1:1">
      <c r="A7862" t="s">
        <v>20151</v>
      </c>
    </row>
    <row r="7863" spans="1:1">
      <c r="A7863" t="s">
        <v>20152</v>
      </c>
    </row>
    <row r="7864" spans="1:1">
      <c r="A7864" t="s">
        <v>20153</v>
      </c>
    </row>
    <row r="7865" spans="1:1">
      <c r="A7865" t="s">
        <v>20154</v>
      </c>
    </row>
    <row r="7866" spans="1:1">
      <c r="A7866" t="s">
        <v>20155</v>
      </c>
    </row>
    <row r="7867" spans="1:1">
      <c r="A7867" t="s">
        <v>20156</v>
      </c>
    </row>
    <row r="7868" spans="1:1">
      <c r="A7868" t="s">
        <v>20157</v>
      </c>
    </row>
    <row r="7869" spans="1:1">
      <c r="A7869" t="s">
        <v>20158</v>
      </c>
    </row>
    <row r="7870" spans="1:1">
      <c r="A7870" t="s">
        <v>20159</v>
      </c>
    </row>
    <row r="7871" spans="1:1">
      <c r="A7871" t="s">
        <v>19840</v>
      </c>
    </row>
    <row r="7872" spans="1:1">
      <c r="A7872" t="s">
        <v>19841</v>
      </c>
    </row>
    <row r="7873" spans="1:1">
      <c r="A7873" t="s">
        <v>20160</v>
      </c>
    </row>
    <row r="7874" spans="1:1">
      <c r="A7874" t="s">
        <v>19843</v>
      </c>
    </row>
    <row r="7875" spans="1:1">
      <c r="A7875" t="s">
        <v>20161</v>
      </c>
    </row>
    <row r="7876" spans="1:1">
      <c r="A7876" t="s">
        <v>19845</v>
      </c>
    </row>
    <row r="7877" spans="1:1">
      <c r="A7877" t="s">
        <v>20162</v>
      </c>
    </row>
    <row r="7878" spans="1:1">
      <c r="A7878" t="s">
        <v>20163</v>
      </c>
    </row>
    <row r="7879" spans="1:1">
      <c r="A7879" t="s">
        <v>20164</v>
      </c>
    </row>
    <row r="7880" spans="1:1">
      <c r="A7880" t="s">
        <v>20165</v>
      </c>
    </row>
    <row r="7881" spans="1:1">
      <c r="A7881" t="s">
        <v>20166</v>
      </c>
    </row>
    <row r="7882" spans="1:1">
      <c r="A7882" t="s">
        <v>20167</v>
      </c>
    </row>
    <row r="7883" spans="1:1">
      <c r="A7883" t="s">
        <v>20168</v>
      </c>
    </row>
    <row r="7884" spans="1:1">
      <c r="A7884" t="s">
        <v>20169</v>
      </c>
    </row>
    <row r="7885" spans="1:1">
      <c r="A7885" t="s">
        <v>20170</v>
      </c>
    </row>
    <row r="7886" spans="1:1">
      <c r="A7886" t="s">
        <v>20171</v>
      </c>
    </row>
    <row r="7887" spans="1:1">
      <c r="A7887" t="s">
        <v>20172</v>
      </c>
    </row>
    <row r="7888" spans="1:1">
      <c r="A7888" t="s">
        <v>20173</v>
      </c>
    </row>
    <row r="7889" spans="1:1">
      <c r="A7889" t="s">
        <v>20174</v>
      </c>
    </row>
    <row r="7890" spans="1:1">
      <c r="A7890" t="s">
        <v>20175</v>
      </c>
    </row>
    <row r="7891" spans="1:1">
      <c r="A7891" t="s">
        <v>20176</v>
      </c>
    </row>
    <row r="7892" spans="1:1">
      <c r="A7892" t="s">
        <v>20177</v>
      </c>
    </row>
    <row r="7893" spans="1:1">
      <c r="A7893" t="s">
        <v>20178</v>
      </c>
    </row>
    <row r="7894" spans="1:1">
      <c r="A7894" t="s">
        <v>20179</v>
      </c>
    </row>
    <row r="7895" spans="1:1">
      <c r="A7895" t="s">
        <v>20180</v>
      </c>
    </row>
    <row r="7896" spans="1:1">
      <c r="A7896" t="s">
        <v>20181</v>
      </c>
    </row>
    <row r="7897" spans="1:1">
      <c r="A7897" t="s">
        <v>20182</v>
      </c>
    </row>
    <row r="7898" spans="1:1">
      <c r="A7898" t="s">
        <v>20183</v>
      </c>
    </row>
    <row r="7899" spans="1:1">
      <c r="A7899" t="s">
        <v>20184</v>
      </c>
    </row>
    <row r="7900" spans="1:1">
      <c r="A7900" t="s">
        <v>20185</v>
      </c>
    </row>
    <row r="7901" spans="1:1">
      <c r="A7901" t="s">
        <v>20186</v>
      </c>
    </row>
    <row r="7902" spans="1:1">
      <c r="A7902" t="s">
        <v>20187</v>
      </c>
    </row>
    <row r="7903" spans="1:1">
      <c r="A7903" t="s">
        <v>20188</v>
      </c>
    </row>
    <row r="7904" spans="1:1">
      <c r="A7904" t="s">
        <v>20189</v>
      </c>
    </row>
    <row r="7905" spans="1:1">
      <c r="A7905" t="s">
        <v>20190</v>
      </c>
    </row>
    <row r="7906" spans="1:1">
      <c r="A7906" t="s">
        <v>20191</v>
      </c>
    </row>
    <row r="7907" spans="1:1">
      <c r="A7907" t="s">
        <v>20192</v>
      </c>
    </row>
    <row r="7908" spans="1:1">
      <c r="A7908" t="s">
        <v>20193</v>
      </c>
    </row>
    <row r="7909" spans="1:1">
      <c r="A7909" t="s">
        <v>20194</v>
      </c>
    </row>
    <row r="7910" spans="1:1">
      <c r="A7910" t="s">
        <v>20195</v>
      </c>
    </row>
    <row r="7911" spans="1:1">
      <c r="A7911" t="s">
        <v>20196</v>
      </c>
    </row>
    <row r="7912" spans="1:1">
      <c r="A7912" t="s">
        <v>20197</v>
      </c>
    </row>
    <row r="7913" spans="1:1">
      <c r="A7913" t="s">
        <v>20198</v>
      </c>
    </row>
    <row r="7914" spans="1:1">
      <c r="A7914" t="s">
        <v>20199</v>
      </c>
    </row>
    <row r="7915" spans="1:1">
      <c r="A7915" t="s">
        <v>20200</v>
      </c>
    </row>
    <row r="7916" spans="1:1">
      <c r="A7916" t="s">
        <v>20201</v>
      </c>
    </row>
    <row r="7917" spans="1:1">
      <c r="A7917" t="s">
        <v>20202</v>
      </c>
    </row>
    <row r="7918" spans="1:1">
      <c r="A7918" t="s">
        <v>20203</v>
      </c>
    </row>
    <row r="7919" spans="1:1">
      <c r="A7919" t="s">
        <v>20204</v>
      </c>
    </row>
    <row r="7920" spans="1:1">
      <c r="A7920" t="s">
        <v>20205</v>
      </c>
    </row>
    <row r="7921" spans="1:1">
      <c r="A7921" t="s">
        <v>20206</v>
      </c>
    </row>
    <row r="7922" spans="1:1">
      <c r="A7922" t="s">
        <v>19879</v>
      </c>
    </row>
    <row r="7923" spans="1:1">
      <c r="A7923" t="s">
        <v>19880</v>
      </c>
    </row>
    <row r="7924" spans="1:1">
      <c r="A7924" t="s">
        <v>19881</v>
      </c>
    </row>
    <row r="7925" spans="1:1">
      <c r="A7925" t="s">
        <v>19882</v>
      </c>
    </row>
    <row r="7926" spans="1:1">
      <c r="A7926" t="s">
        <v>19883</v>
      </c>
    </row>
    <row r="7927" spans="1:1">
      <c r="A7927" t="s">
        <v>19884</v>
      </c>
    </row>
    <row r="7928" spans="1:1">
      <c r="A7928" t="s">
        <v>19885</v>
      </c>
    </row>
    <row r="7929" spans="1:1">
      <c r="A7929" t="s">
        <v>19886</v>
      </c>
    </row>
    <row r="7930" spans="1:1">
      <c r="A7930" t="s">
        <v>20207</v>
      </c>
    </row>
    <row r="7931" spans="1:1">
      <c r="A7931" t="s">
        <v>20208</v>
      </c>
    </row>
    <row r="7932" spans="1:1">
      <c r="A7932" t="s">
        <v>20209</v>
      </c>
    </row>
    <row r="7933" spans="1:1">
      <c r="A7933" t="s">
        <v>20210</v>
      </c>
    </row>
    <row r="7934" spans="1:1">
      <c r="A7934" t="s">
        <v>20211</v>
      </c>
    </row>
    <row r="7935" spans="1:1">
      <c r="A7935" t="s">
        <v>20212</v>
      </c>
    </row>
    <row r="7936" spans="1:1">
      <c r="A7936" t="s">
        <v>20213</v>
      </c>
    </row>
    <row r="7937" spans="1:1">
      <c r="A7937" t="s">
        <v>20214</v>
      </c>
    </row>
    <row r="7938" spans="1:1">
      <c r="A7938" t="s">
        <v>20215</v>
      </c>
    </row>
    <row r="7939" spans="1:1">
      <c r="A7939" t="s">
        <v>20216</v>
      </c>
    </row>
    <row r="7940" spans="1:1">
      <c r="A7940" t="s">
        <v>20217</v>
      </c>
    </row>
    <row r="7941" spans="1:1">
      <c r="A7941" t="s">
        <v>20218</v>
      </c>
    </row>
    <row r="7942" spans="1:1">
      <c r="A7942" t="s">
        <v>20219</v>
      </c>
    </row>
    <row r="7943" spans="1:1">
      <c r="A7943" t="s">
        <v>20220</v>
      </c>
    </row>
    <row r="7944" spans="1:1">
      <c r="A7944" t="s">
        <v>20221</v>
      </c>
    </row>
    <row r="7945" spans="1:1">
      <c r="A7945" t="s">
        <v>20222</v>
      </c>
    </row>
    <row r="7946" spans="1:1">
      <c r="A7946" t="s">
        <v>20223</v>
      </c>
    </row>
    <row r="7947" spans="1:1">
      <c r="A7947" t="s">
        <v>20224</v>
      </c>
    </row>
    <row r="7948" spans="1:1">
      <c r="A7948" t="s">
        <v>20225</v>
      </c>
    </row>
    <row r="7949" spans="1:1">
      <c r="A7949" t="s">
        <v>20226</v>
      </c>
    </row>
    <row r="7950" spans="1:1">
      <c r="A7950" t="s">
        <v>20227</v>
      </c>
    </row>
    <row r="7951" spans="1:1">
      <c r="A7951" t="s">
        <v>19902</v>
      </c>
    </row>
    <row r="7952" spans="1:1">
      <c r="A7952" t="s">
        <v>20228</v>
      </c>
    </row>
    <row r="7953" spans="1:1">
      <c r="A7953" t="s">
        <v>20229</v>
      </c>
    </row>
    <row r="7954" spans="1:1">
      <c r="A7954" t="s">
        <v>20230</v>
      </c>
    </row>
    <row r="7955" spans="1:1">
      <c r="A7955" t="s">
        <v>20231</v>
      </c>
    </row>
    <row r="7956" spans="1:1">
      <c r="A7956" t="s">
        <v>20232</v>
      </c>
    </row>
    <row r="7957" spans="1:1">
      <c r="A7957" t="s">
        <v>20233</v>
      </c>
    </row>
    <row r="7958" spans="1:1">
      <c r="A7958" t="s">
        <v>20234</v>
      </c>
    </row>
    <row r="7959" spans="1:1">
      <c r="A7959" t="s">
        <v>20235</v>
      </c>
    </row>
    <row r="7960" spans="1:1">
      <c r="A7960" t="s">
        <v>20236</v>
      </c>
    </row>
    <row r="7961" spans="1:1">
      <c r="A7961" t="s">
        <v>20237</v>
      </c>
    </row>
    <row r="7962" spans="1:1">
      <c r="A7962" t="s">
        <v>20238</v>
      </c>
    </row>
    <row r="7963" spans="1:1">
      <c r="A7963" t="s">
        <v>20239</v>
      </c>
    </row>
    <row r="7964" spans="1:1">
      <c r="A7964" t="s">
        <v>20240</v>
      </c>
    </row>
    <row r="7965" spans="1:1">
      <c r="A7965" t="s">
        <v>20241</v>
      </c>
    </row>
    <row r="7966" spans="1:1">
      <c r="A7966" t="s">
        <v>20242</v>
      </c>
    </row>
    <row r="7967" spans="1:1">
      <c r="A7967" t="s">
        <v>20243</v>
      </c>
    </row>
    <row r="7968" spans="1:1">
      <c r="A7968" t="s">
        <v>20244</v>
      </c>
    </row>
    <row r="7969" spans="1:1">
      <c r="A7969" t="s">
        <v>20245</v>
      </c>
    </row>
    <row r="7970" spans="1:1">
      <c r="A7970" t="s">
        <v>20246</v>
      </c>
    </row>
    <row r="7971" spans="1:1">
      <c r="A7971" t="s">
        <v>20247</v>
      </c>
    </row>
    <row r="7972" spans="1:1">
      <c r="A7972" t="s">
        <v>20248</v>
      </c>
    </row>
    <row r="7973" spans="1:1">
      <c r="A7973" t="s">
        <v>19918</v>
      </c>
    </row>
    <row r="7974" spans="1:1">
      <c r="A7974" t="s">
        <v>20249</v>
      </c>
    </row>
    <row r="7975" spans="1:1">
      <c r="A7975" t="s">
        <v>20250</v>
      </c>
    </row>
    <row r="7976" spans="1:1">
      <c r="A7976" t="s">
        <v>20251</v>
      </c>
    </row>
    <row r="7977" spans="1:1">
      <c r="A7977" t="s">
        <v>20252</v>
      </c>
    </row>
    <row r="7978" spans="1:1">
      <c r="A7978" t="s">
        <v>20253</v>
      </c>
    </row>
    <row r="7979" spans="1:1">
      <c r="A7979" t="s">
        <v>20254</v>
      </c>
    </row>
    <row r="7980" spans="1:1">
      <c r="A7980" t="s">
        <v>20255</v>
      </c>
    </row>
    <row r="7981" spans="1:1">
      <c r="A7981" t="s">
        <v>20256</v>
      </c>
    </row>
    <row r="7982" spans="1:1">
      <c r="A7982" t="s">
        <v>20257</v>
      </c>
    </row>
    <row r="7983" spans="1:1">
      <c r="A7983" t="s">
        <v>20258</v>
      </c>
    </row>
    <row r="7984" spans="1:1">
      <c r="A7984" t="s">
        <v>20259</v>
      </c>
    </row>
    <row r="7985" spans="1:1">
      <c r="A7985" t="s">
        <v>20260</v>
      </c>
    </row>
    <row r="7986" spans="1:1">
      <c r="A7986" t="s">
        <v>20261</v>
      </c>
    </row>
    <row r="7987" spans="1:1">
      <c r="A7987" t="s">
        <v>20262</v>
      </c>
    </row>
    <row r="7988" spans="1:1">
      <c r="A7988" t="s">
        <v>19927</v>
      </c>
    </row>
    <row r="7989" spans="1:1">
      <c r="A7989" t="s">
        <v>20263</v>
      </c>
    </row>
    <row r="7990" spans="1:1">
      <c r="A7990" t="s">
        <v>20264</v>
      </c>
    </row>
    <row r="7991" spans="1:1">
      <c r="A7991" t="s">
        <v>20265</v>
      </c>
    </row>
    <row r="7992" spans="1:1">
      <c r="A7992" t="s">
        <v>20266</v>
      </c>
    </row>
    <row r="7993" spans="1:1">
      <c r="A7993" t="s">
        <v>20267</v>
      </c>
    </row>
    <row r="7994" spans="1:1">
      <c r="A7994" t="s">
        <v>20268</v>
      </c>
    </row>
    <row r="7995" spans="1:1">
      <c r="A7995" t="s">
        <v>20269</v>
      </c>
    </row>
    <row r="7996" spans="1:1">
      <c r="A7996" t="s">
        <v>20270</v>
      </c>
    </row>
    <row r="7997" spans="1:1">
      <c r="A7997" t="s">
        <v>20271</v>
      </c>
    </row>
    <row r="7998" spans="1:1">
      <c r="A7998" t="s">
        <v>20272</v>
      </c>
    </row>
    <row r="7999" spans="1:1">
      <c r="A7999" t="s">
        <v>20273</v>
      </c>
    </row>
    <row r="8000" spans="1:1">
      <c r="A8000" t="s">
        <v>20274</v>
      </c>
    </row>
    <row r="8001" spans="1:1">
      <c r="A8001" t="s">
        <v>20275</v>
      </c>
    </row>
    <row r="8002" spans="1:1">
      <c r="A8002" t="s">
        <v>20276</v>
      </c>
    </row>
    <row r="8003" spans="1:1">
      <c r="A8003" t="s">
        <v>20277</v>
      </c>
    </row>
    <row r="8004" spans="1:1">
      <c r="A8004" t="s">
        <v>20278</v>
      </c>
    </row>
    <row r="8005" spans="1:1">
      <c r="A8005" t="s">
        <v>20279</v>
      </c>
    </row>
    <row r="8006" spans="1:1">
      <c r="A8006" t="s">
        <v>20280</v>
      </c>
    </row>
    <row r="8007" spans="1:1">
      <c r="A8007" t="s">
        <v>20281</v>
      </c>
    </row>
    <row r="8008" spans="1:1">
      <c r="A8008" t="s">
        <v>20282</v>
      </c>
    </row>
    <row r="8009" spans="1:1">
      <c r="A8009" t="s">
        <v>20283</v>
      </c>
    </row>
    <row r="8010" spans="1:1">
      <c r="A8010" t="s">
        <v>19943</v>
      </c>
    </row>
    <row r="8011" spans="1:1">
      <c r="A8011" t="s">
        <v>20284</v>
      </c>
    </row>
    <row r="8012" spans="1:1">
      <c r="A8012" t="s">
        <v>20285</v>
      </c>
    </row>
    <row r="8013" spans="1:1">
      <c r="A8013" t="s">
        <v>20286</v>
      </c>
    </row>
    <row r="8014" spans="1:1">
      <c r="A8014" t="s">
        <v>20287</v>
      </c>
    </row>
    <row r="8015" spans="1:1">
      <c r="A8015" t="s">
        <v>20288</v>
      </c>
    </row>
    <row r="8016" spans="1:1">
      <c r="A8016" t="s">
        <v>20289</v>
      </c>
    </row>
    <row r="8017" spans="1:1">
      <c r="A8017" t="s">
        <v>19950</v>
      </c>
    </row>
    <row r="8018" spans="1:1">
      <c r="A8018" t="s">
        <v>20290</v>
      </c>
    </row>
    <row r="8019" spans="1:1">
      <c r="A8019" t="s">
        <v>20291</v>
      </c>
    </row>
    <row r="8020" spans="1:1">
      <c r="A8020" t="s">
        <v>20292</v>
      </c>
    </row>
    <row r="8021" spans="1:1">
      <c r="A8021" t="s">
        <v>20293</v>
      </c>
    </row>
    <row r="8022" spans="1:1">
      <c r="A8022" t="s">
        <v>20294</v>
      </c>
    </row>
    <row r="8023" spans="1:1">
      <c r="A8023" t="s">
        <v>20295</v>
      </c>
    </row>
    <row r="8024" spans="1:1">
      <c r="A8024" t="s">
        <v>20296</v>
      </c>
    </row>
    <row r="8025" spans="1:1">
      <c r="A8025" t="s">
        <v>20297</v>
      </c>
    </row>
    <row r="8026" spans="1:1">
      <c r="A8026" t="s">
        <v>20298</v>
      </c>
    </row>
    <row r="8027" spans="1:1">
      <c r="A8027" t="s">
        <v>20299</v>
      </c>
    </row>
    <row r="8028" spans="1:1">
      <c r="A8028" t="s">
        <v>20300</v>
      </c>
    </row>
    <row r="8029" spans="1:1">
      <c r="A8029" t="s">
        <v>20301</v>
      </c>
    </row>
    <row r="8030" spans="1:1">
      <c r="A8030" t="s">
        <v>20302</v>
      </c>
    </row>
    <row r="8031" spans="1:1">
      <c r="A8031" t="s">
        <v>20303</v>
      </c>
    </row>
    <row r="8032" spans="1:1">
      <c r="A8032" t="s">
        <v>19959</v>
      </c>
    </row>
    <row r="8033" spans="1:1">
      <c r="A8033" t="s">
        <v>20304</v>
      </c>
    </row>
    <row r="8034" spans="1:1">
      <c r="A8034" t="s">
        <v>20305</v>
      </c>
    </row>
    <row r="8035" spans="1:1">
      <c r="A8035" t="s">
        <v>20306</v>
      </c>
    </row>
    <row r="8036" spans="1:1">
      <c r="A8036" t="s">
        <v>20307</v>
      </c>
    </row>
    <row r="8037" spans="1:1">
      <c r="A8037" t="s">
        <v>20308</v>
      </c>
    </row>
    <row r="8038" spans="1:1">
      <c r="A8038" t="s">
        <v>20309</v>
      </c>
    </row>
    <row r="8039" spans="1:1">
      <c r="A8039" t="s">
        <v>19966</v>
      </c>
    </row>
    <row r="8040" spans="1:1">
      <c r="A8040" t="s">
        <v>20310</v>
      </c>
    </row>
    <row r="8041" spans="1:1">
      <c r="A8041" t="s">
        <v>20311</v>
      </c>
    </row>
    <row r="8042" spans="1:1">
      <c r="A8042" t="s">
        <v>20312</v>
      </c>
    </row>
    <row r="8043" spans="1:1">
      <c r="A8043" t="s">
        <v>20313</v>
      </c>
    </row>
    <row r="8044" spans="1:1">
      <c r="A8044" t="s">
        <v>20314</v>
      </c>
    </row>
    <row r="8045" spans="1:1">
      <c r="A8045" t="s">
        <v>20315</v>
      </c>
    </row>
    <row r="8046" spans="1:1">
      <c r="A8046" t="s">
        <v>20316</v>
      </c>
    </row>
    <row r="8047" spans="1:1">
      <c r="A8047" t="s">
        <v>20317</v>
      </c>
    </row>
    <row r="8048" spans="1:1">
      <c r="A8048" t="s">
        <v>20318</v>
      </c>
    </row>
    <row r="8049" spans="1:1">
      <c r="A8049" t="s">
        <v>20319</v>
      </c>
    </row>
    <row r="8050" spans="1:1">
      <c r="A8050" t="s">
        <v>20320</v>
      </c>
    </row>
    <row r="8051" spans="1:1">
      <c r="A8051" t="s">
        <v>20321</v>
      </c>
    </row>
    <row r="8052" spans="1:1">
      <c r="A8052" t="s">
        <v>20322</v>
      </c>
    </row>
    <row r="8053" spans="1:1">
      <c r="A8053" t="s">
        <v>20323</v>
      </c>
    </row>
    <row r="8054" spans="1:1">
      <c r="A8054" t="s">
        <v>19975</v>
      </c>
    </row>
    <row r="8055" spans="1:1">
      <c r="A8055" t="s">
        <v>20324</v>
      </c>
    </row>
    <row r="8056" spans="1:1">
      <c r="A8056" t="s">
        <v>20325</v>
      </c>
    </row>
    <row r="8057" spans="1:1">
      <c r="A8057" t="s">
        <v>20326</v>
      </c>
    </row>
    <row r="8058" spans="1:1">
      <c r="A8058" t="s">
        <v>20327</v>
      </c>
    </row>
    <row r="8059" spans="1:1">
      <c r="A8059" t="s">
        <v>20328</v>
      </c>
    </row>
    <row r="8060" spans="1:1">
      <c r="A8060" t="s">
        <v>20329</v>
      </c>
    </row>
    <row r="8061" spans="1:1">
      <c r="A8061" t="s">
        <v>19982</v>
      </c>
    </row>
    <row r="8062" spans="1:1">
      <c r="A8062" t="s">
        <v>20330</v>
      </c>
    </row>
    <row r="8063" spans="1:1">
      <c r="A8063" t="s">
        <v>20331</v>
      </c>
    </row>
    <row r="8064" spans="1:1">
      <c r="A8064" t="s">
        <v>20332</v>
      </c>
    </row>
    <row r="8065" spans="1:1">
      <c r="A8065" t="s">
        <v>20333</v>
      </c>
    </row>
    <row r="8066" spans="1:1">
      <c r="A8066" t="s">
        <v>20334</v>
      </c>
    </row>
    <row r="8067" spans="1:1">
      <c r="A8067" t="s">
        <v>20335</v>
      </c>
    </row>
    <row r="8068" spans="1:1">
      <c r="A8068" t="s">
        <v>20336</v>
      </c>
    </row>
    <row r="8069" spans="1:1">
      <c r="A8069" t="s">
        <v>20337</v>
      </c>
    </row>
    <row r="8070" spans="1:1">
      <c r="A8070" t="s">
        <v>20338</v>
      </c>
    </row>
    <row r="8071" spans="1:1">
      <c r="A8071" t="s">
        <v>20339</v>
      </c>
    </row>
    <row r="8072" spans="1:1">
      <c r="A8072" t="s">
        <v>20340</v>
      </c>
    </row>
    <row r="8073" spans="1:1">
      <c r="A8073" t="s">
        <v>20341</v>
      </c>
    </row>
    <row r="8074" spans="1:1">
      <c r="A8074" t="s">
        <v>20342</v>
      </c>
    </row>
    <row r="8075" spans="1:1">
      <c r="A8075" t="s">
        <v>20343</v>
      </c>
    </row>
    <row r="8076" spans="1:1">
      <c r="A8076" t="s">
        <v>19991</v>
      </c>
    </row>
    <row r="8077" spans="1:1">
      <c r="A8077" t="s">
        <v>19992</v>
      </c>
    </row>
    <row r="8078" spans="1:1">
      <c r="A8078" t="s">
        <v>19993</v>
      </c>
    </row>
    <row r="8079" spans="1:1">
      <c r="A8079" t="s">
        <v>19994</v>
      </c>
    </row>
    <row r="8080" spans="1:1">
      <c r="A8080" t="s">
        <v>19995</v>
      </c>
    </row>
    <row r="8081" spans="1:1">
      <c r="A8081" t="s">
        <v>19996</v>
      </c>
    </row>
    <row r="8082" spans="1:1">
      <c r="A8082" t="s">
        <v>19997</v>
      </c>
    </row>
    <row r="8083" spans="1:1">
      <c r="A8083" t="s">
        <v>19998</v>
      </c>
    </row>
    <row r="8084" spans="1:1">
      <c r="A8084" t="s">
        <v>20344</v>
      </c>
    </row>
    <row r="8085" spans="1:1">
      <c r="A8085" t="s">
        <v>20345</v>
      </c>
    </row>
    <row r="8086" spans="1:1">
      <c r="A8086" t="s">
        <v>20346</v>
      </c>
    </row>
    <row r="8087" spans="1:1">
      <c r="A8087" t="s">
        <v>20347</v>
      </c>
    </row>
    <row r="8088" spans="1:1">
      <c r="A8088" t="s">
        <v>20348</v>
      </c>
    </row>
    <row r="8089" spans="1:1">
      <c r="A8089" t="s">
        <v>20349</v>
      </c>
    </row>
    <row r="8090" spans="1:1">
      <c r="A8090" t="s">
        <v>20350</v>
      </c>
    </row>
    <row r="8091" spans="1:1">
      <c r="A8091" t="s">
        <v>20351</v>
      </c>
    </row>
    <row r="8092" spans="1:1">
      <c r="A8092" t="s">
        <v>20352</v>
      </c>
    </row>
    <row r="8093" spans="1:1">
      <c r="A8093" t="s">
        <v>20353</v>
      </c>
    </row>
    <row r="8094" spans="1:1">
      <c r="A8094" t="s">
        <v>20354</v>
      </c>
    </row>
    <row r="8095" spans="1:1">
      <c r="A8095" t="s">
        <v>20355</v>
      </c>
    </row>
    <row r="8096" spans="1:1">
      <c r="A8096" t="s">
        <v>20356</v>
      </c>
    </row>
    <row r="8097" spans="1:1">
      <c r="A8097" t="s">
        <v>20357</v>
      </c>
    </row>
    <row r="8098" spans="1:1">
      <c r="A8098" t="s">
        <v>20358</v>
      </c>
    </row>
    <row r="8099" spans="1:1">
      <c r="A8099" t="s">
        <v>20359</v>
      </c>
    </row>
    <row r="8100" spans="1:1">
      <c r="A8100" t="s">
        <v>20360</v>
      </c>
    </row>
    <row r="8101" spans="1:1">
      <c r="A8101" t="s">
        <v>20361</v>
      </c>
    </row>
    <row r="8102" spans="1:1">
      <c r="A8102" t="s">
        <v>20362</v>
      </c>
    </row>
    <row r="8103" spans="1:1">
      <c r="A8103" t="s">
        <v>20363</v>
      </c>
    </row>
    <row r="8104" spans="1:1">
      <c r="A8104" t="s">
        <v>20364</v>
      </c>
    </row>
    <row r="8105" spans="1:1">
      <c r="A8105" t="s">
        <v>20365</v>
      </c>
    </row>
    <row r="8106" spans="1:1">
      <c r="A8106" t="s">
        <v>20366</v>
      </c>
    </row>
    <row r="8107" spans="1:1">
      <c r="A8107" t="s">
        <v>20367</v>
      </c>
    </row>
    <row r="8108" spans="1:1">
      <c r="A8108" t="s">
        <v>20368</v>
      </c>
    </row>
    <row r="8109" spans="1:1">
      <c r="A8109" t="s">
        <v>20369</v>
      </c>
    </row>
    <row r="8110" spans="1:1">
      <c r="A8110" t="s">
        <v>20370</v>
      </c>
    </row>
    <row r="8111" spans="1:1">
      <c r="A8111" t="s">
        <v>20371</v>
      </c>
    </row>
    <row r="8112" spans="1:1">
      <c r="A8112" t="s">
        <v>20372</v>
      </c>
    </row>
    <row r="8113" spans="1:1">
      <c r="A8113" t="s">
        <v>20373</v>
      </c>
    </row>
    <row r="8114" spans="1:1">
      <c r="A8114" t="s">
        <v>20374</v>
      </c>
    </row>
    <row r="8115" spans="1:1">
      <c r="A8115" t="s">
        <v>20375</v>
      </c>
    </row>
    <row r="8116" spans="1:1">
      <c r="A8116" t="s">
        <v>20376</v>
      </c>
    </row>
    <row r="8117" spans="1:1">
      <c r="A8117" t="s">
        <v>20377</v>
      </c>
    </row>
    <row r="8118" spans="1:1">
      <c r="A8118" t="s">
        <v>20378</v>
      </c>
    </row>
    <row r="8119" spans="1:1">
      <c r="A8119" t="s">
        <v>20379</v>
      </c>
    </row>
    <row r="8120" spans="1:1">
      <c r="A8120" t="s">
        <v>20380</v>
      </c>
    </row>
    <row r="8121" spans="1:1">
      <c r="A8121" t="s">
        <v>20381</v>
      </c>
    </row>
    <row r="8122" spans="1:1">
      <c r="A8122" t="s">
        <v>20382</v>
      </c>
    </row>
    <row r="8123" spans="1:1">
      <c r="A8123" t="s">
        <v>20383</v>
      </c>
    </row>
    <row r="8124" spans="1:1">
      <c r="A8124" t="s">
        <v>20384</v>
      </c>
    </row>
    <row r="8125" spans="1:1">
      <c r="A8125" t="s">
        <v>20385</v>
      </c>
    </row>
    <row r="8126" spans="1:1">
      <c r="A8126" t="s">
        <v>20386</v>
      </c>
    </row>
    <row r="8127" spans="1:1">
      <c r="A8127" t="s">
        <v>20387</v>
      </c>
    </row>
    <row r="8128" spans="1:1">
      <c r="A8128" t="s">
        <v>20388</v>
      </c>
    </row>
    <row r="8129" spans="1:1">
      <c r="A8129" t="s">
        <v>20389</v>
      </c>
    </row>
    <row r="8130" spans="1:1">
      <c r="A8130" t="s">
        <v>20390</v>
      </c>
    </row>
    <row r="8131" spans="1:1">
      <c r="A8131" t="s">
        <v>20391</v>
      </c>
    </row>
    <row r="8132" spans="1:1">
      <c r="A8132" t="s">
        <v>20392</v>
      </c>
    </row>
    <row r="8133" spans="1:1">
      <c r="A8133" t="s">
        <v>20393</v>
      </c>
    </row>
    <row r="8134" spans="1:1">
      <c r="A8134" t="s">
        <v>20394</v>
      </c>
    </row>
    <row r="8135" spans="1:1">
      <c r="A8135" t="s">
        <v>20395</v>
      </c>
    </row>
    <row r="8136" spans="1:1">
      <c r="A8136" t="s">
        <v>20396</v>
      </c>
    </row>
    <row r="8137" spans="1:1">
      <c r="A8137" t="s">
        <v>20397</v>
      </c>
    </row>
    <row r="8138" spans="1:1">
      <c r="A8138" t="s">
        <v>20398</v>
      </c>
    </row>
    <row r="8139" spans="1:1">
      <c r="A8139" t="s">
        <v>20399</v>
      </c>
    </row>
    <row r="8140" spans="1:1">
      <c r="A8140" t="s">
        <v>20400</v>
      </c>
    </row>
    <row r="8141" spans="1:1">
      <c r="A8141" t="s">
        <v>20401</v>
      </c>
    </row>
    <row r="8142" spans="1:1">
      <c r="A8142" t="s">
        <v>20402</v>
      </c>
    </row>
    <row r="8143" spans="1:1">
      <c r="A8143" t="s">
        <v>20403</v>
      </c>
    </row>
    <row r="8144" spans="1:1">
      <c r="A8144" t="s">
        <v>20404</v>
      </c>
    </row>
    <row r="8145" spans="1:1">
      <c r="A8145" t="s">
        <v>20405</v>
      </c>
    </row>
    <row r="8146" spans="1:1">
      <c r="A8146" t="s">
        <v>20406</v>
      </c>
    </row>
    <row r="8147" spans="1:1">
      <c r="A8147" t="s">
        <v>20407</v>
      </c>
    </row>
    <row r="8148" spans="1:1">
      <c r="A8148" t="s">
        <v>20408</v>
      </c>
    </row>
    <row r="8149" spans="1:1">
      <c r="A8149" t="s">
        <v>20409</v>
      </c>
    </row>
    <row r="8150" spans="1:1">
      <c r="A8150" t="s">
        <v>20410</v>
      </c>
    </row>
    <row r="8151" spans="1:1">
      <c r="A8151" t="s">
        <v>20411</v>
      </c>
    </row>
    <row r="8152" spans="1:1">
      <c r="A8152" t="s">
        <v>20412</v>
      </c>
    </row>
    <row r="8153" spans="1:1">
      <c r="A8153" t="s">
        <v>20413</v>
      </c>
    </row>
    <row r="8154" spans="1:1">
      <c r="A8154" t="s">
        <v>20414</v>
      </c>
    </row>
    <row r="8155" spans="1:1">
      <c r="A8155" t="s">
        <v>20415</v>
      </c>
    </row>
    <row r="8156" spans="1:1">
      <c r="A8156" t="s">
        <v>20416</v>
      </c>
    </row>
    <row r="8157" spans="1:1">
      <c r="A8157" t="s">
        <v>20417</v>
      </c>
    </row>
    <row r="8158" spans="1:1">
      <c r="A8158" t="s">
        <v>20418</v>
      </c>
    </row>
    <row r="8159" spans="1:1">
      <c r="A8159" t="s">
        <v>20419</v>
      </c>
    </row>
    <row r="8160" spans="1:1">
      <c r="A8160" t="s">
        <v>20420</v>
      </c>
    </row>
    <row r="8161" spans="1:1">
      <c r="A8161" t="s">
        <v>20421</v>
      </c>
    </row>
    <row r="8162" spans="1:1">
      <c r="A8162" t="s">
        <v>20422</v>
      </c>
    </row>
    <row r="8163" spans="1:1">
      <c r="A8163" t="s">
        <v>20423</v>
      </c>
    </row>
    <row r="8164" spans="1:1">
      <c r="A8164" t="s">
        <v>20424</v>
      </c>
    </row>
    <row r="8165" spans="1:1">
      <c r="A8165" t="s">
        <v>20425</v>
      </c>
    </row>
    <row r="8166" spans="1:1">
      <c r="A8166" t="s">
        <v>20426</v>
      </c>
    </row>
    <row r="8167" spans="1:1">
      <c r="A8167" t="s">
        <v>20427</v>
      </c>
    </row>
    <row r="8168" spans="1:1">
      <c r="A8168" t="s">
        <v>20428</v>
      </c>
    </row>
    <row r="8169" spans="1:1">
      <c r="A8169" t="s">
        <v>20429</v>
      </c>
    </row>
    <row r="8170" spans="1:1">
      <c r="A8170" t="s">
        <v>20430</v>
      </c>
    </row>
    <row r="8171" spans="1:1">
      <c r="A8171" t="s">
        <v>20431</v>
      </c>
    </row>
    <row r="8172" spans="1:1">
      <c r="A8172" t="s">
        <v>20432</v>
      </c>
    </row>
    <row r="8173" spans="1:1">
      <c r="A8173" t="s">
        <v>20433</v>
      </c>
    </row>
    <row r="8174" spans="1:1">
      <c r="A8174" t="s">
        <v>20434</v>
      </c>
    </row>
    <row r="8175" spans="1:1">
      <c r="A8175" t="s">
        <v>20435</v>
      </c>
    </row>
    <row r="8176" spans="1:1">
      <c r="A8176" t="s">
        <v>20436</v>
      </c>
    </row>
    <row r="8177" spans="1:1">
      <c r="A8177" t="s">
        <v>20437</v>
      </c>
    </row>
    <row r="8178" spans="1:1">
      <c r="A8178" t="s">
        <v>20438</v>
      </c>
    </row>
    <row r="8179" spans="1:1">
      <c r="A8179" t="s">
        <v>20439</v>
      </c>
    </row>
    <row r="8180" spans="1:1">
      <c r="A8180" t="s">
        <v>20440</v>
      </c>
    </row>
    <row r="8181" spans="1:1">
      <c r="A8181" t="s">
        <v>20441</v>
      </c>
    </row>
    <row r="8182" spans="1:1">
      <c r="A8182" t="s">
        <v>20442</v>
      </c>
    </row>
    <row r="8183" spans="1:1">
      <c r="A8183" t="s">
        <v>20443</v>
      </c>
    </row>
    <row r="8184" spans="1:1">
      <c r="A8184" t="s">
        <v>20444</v>
      </c>
    </row>
    <row r="8185" spans="1:1">
      <c r="A8185" t="s">
        <v>20445</v>
      </c>
    </row>
    <row r="8186" spans="1:1">
      <c r="A8186" t="s">
        <v>20446</v>
      </c>
    </row>
    <row r="8187" spans="1:1">
      <c r="A8187" t="s">
        <v>20447</v>
      </c>
    </row>
    <row r="8188" spans="1:1">
      <c r="A8188" t="s">
        <v>20448</v>
      </c>
    </row>
    <row r="8189" spans="1:1">
      <c r="A8189" t="s">
        <v>20449</v>
      </c>
    </row>
    <row r="8190" spans="1:1">
      <c r="A8190" t="s">
        <v>20450</v>
      </c>
    </row>
    <row r="8191" spans="1:1">
      <c r="A8191" t="s">
        <v>20451</v>
      </c>
    </row>
    <row r="8192" spans="1:1">
      <c r="A8192" t="s">
        <v>20452</v>
      </c>
    </row>
    <row r="8193" spans="1:1">
      <c r="A8193" t="s">
        <v>20453</v>
      </c>
    </row>
    <row r="8194" spans="1:1">
      <c r="A8194" t="s">
        <v>20454</v>
      </c>
    </row>
    <row r="8195" spans="1:1">
      <c r="A8195" t="s">
        <v>20455</v>
      </c>
    </row>
    <row r="8196" spans="1:1">
      <c r="A8196" t="s">
        <v>20456</v>
      </c>
    </row>
    <row r="8197" spans="1:1">
      <c r="A8197" t="s">
        <v>20457</v>
      </c>
    </row>
    <row r="8198" spans="1:1">
      <c r="A8198" t="s">
        <v>20458</v>
      </c>
    </row>
    <row r="8199" spans="1:1">
      <c r="A8199" t="s">
        <v>20459</v>
      </c>
    </row>
    <row r="8200" spans="1:1">
      <c r="A8200" t="s">
        <v>20460</v>
      </c>
    </row>
    <row r="8201" spans="1:1">
      <c r="A8201" t="s">
        <v>1460</v>
      </c>
    </row>
    <row r="8202" spans="1:1">
      <c r="A8202" t="s">
        <v>1460</v>
      </c>
    </row>
    <row r="8203" spans="1:1">
      <c r="A8203" t="s">
        <v>19404</v>
      </c>
    </row>
    <row r="8204" spans="1:1">
      <c r="A8204" t="s">
        <v>20461</v>
      </c>
    </row>
    <row r="8205" spans="1:1">
      <c r="A8205" t="s">
        <v>1460</v>
      </c>
    </row>
    <row r="8206" spans="1:1">
      <c r="A8206" t="s">
        <v>1460</v>
      </c>
    </row>
    <row r="8207" spans="1:1">
      <c r="A8207" t="s">
        <v>19406</v>
      </c>
    </row>
    <row r="8208" spans="1:1">
      <c r="A8208" t="s">
        <v>19451</v>
      </c>
    </row>
    <row r="8209" spans="1:1">
      <c r="A8209" t="s">
        <v>19625</v>
      </c>
    </row>
    <row r="8210" spans="1:1">
      <c r="A8210" t="s">
        <v>20018</v>
      </c>
    </row>
    <row r="8211" spans="1:1">
      <c r="A8211" t="s">
        <v>19769</v>
      </c>
    </row>
    <row r="8212" spans="1:1">
      <c r="A8212" t="s">
        <v>20019</v>
      </c>
    </row>
    <row r="8213" spans="1:1">
      <c r="A8213" t="s">
        <v>19771</v>
      </c>
    </row>
    <row r="8214" spans="1:1">
      <c r="A8214" t="s">
        <v>20020</v>
      </c>
    </row>
    <row r="8215" spans="1:1">
      <c r="A8215" t="s">
        <v>20021</v>
      </c>
    </row>
    <row r="8216" spans="1:1">
      <c r="A8216" t="s">
        <v>20022</v>
      </c>
    </row>
    <row r="8217" spans="1:1">
      <c r="A8217" t="s">
        <v>20023</v>
      </c>
    </row>
    <row r="8218" spans="1:1">
      <c r="A8218" t="s">
        <v>20024</v>
      </c>
    </row>
    <row r="8219" spans="1:1">
      <c r="A8219" t="s">
        <v>20025</v>
      </c>
    </row>
    <row r="8220" spans="1:1">
      <c r="A8220" t="s">
        <v>20026</v>
      </c>
    </row>
    <row r="8221" spans="1:1">
      <c r="A8221" t="s">
        <v>20027</v>
      </c>
    </row>
    <row r="8222" spans="1:1">
      <c r="A8222" t="s">
        <v>20028</v>
      </c>
    </row>
    <row r="8223" spans="1:1">
      <c r="A8223" t="s">
        <v>20029</v>
      </c>
    </row>
    <row r="8224" spans="1:1">
      <c r="A8224" t="s">
        <v>20030</v>
      </c>
    </row>
    <row r="8225" spans="1:1">
      <c r="A8225" t="s">
        <v>20031</v>
      </c>
    </row>
    <row r="8226" spans="1:1">
      <c r="A8226" t="s">
        <v>20032</v>
      </c>
    </row>
    <row r="8227" spans="1:1">
      <c r="A8227" t="s">
        <v>20033</v>
      </c>
    </row>
    <row r="8228" spans="1:1">
      <c r="A8228" t="s">
        <v>20034</v>
      </c>
    </row>
    <row r="8229" spans="1:1">
      <c r="A8229" t="s">
        <v>20035</v>
      </c>
    </row>
    <row r="8230" spans="1:1">
      <c r="A8230" t="s">
        <v>20036</v>
      </c>
    </row>
    <row r="8231" spans="1:1">
      <c r="A8231" t="s">
        <v>20037</v>
      </c>
    </row>
    <row r="8232" spans="1:1">
      <c r="A8232" t="s">
        <v>20038</v>
      </c>
    </row>
    <row r="8233" spans="1:1">
      <c r="A8233" t="s">
        <v>20039</v>
      </c>
    </row>
    <row r="8234" spans="1:1">
      <c r="A8234" t="s">
        <v>20040</v>
      </c>
    </row>
    <row r="8235" spans="1:1">
      <c r="A8235" t="s">
        <v>20041</v>
      </c>
    </row>
    <row r="8236" spans="1:1">
      <c r="A8236" t="s">
        <v>20042</v>
      </c>
    </row>
    <row r="8237" spans="1:1">
      <c r="A8237" t="s">
        <v>20043</v>
      </c>
    </row>
    <row r="8238" spans="1:1">
      <c r="A8238" t="s">
        <v>20044</v>
      </c>
    </row>
    <row r="8239" spans="1:1">
      <c r="A8239" t="s">
        <v>20045</v>
      </c>
    </row>
    <row r="8240" spans="1:1">
      <c r="A8240" t="s">
        <v>20046</v>
      </c>
    </row>
    <row r="8241" spans="1:1">
      <c r="A8241" t="s">
        <v>20047</v>
      </c>
    </row>
    <row r="8242" spans="1:1">
      <c r="A8242" t="s">
        <v>20048</v>
      </c>
    </row>
    <row r="8243" spans="1:1">
      <c r="A8243" t="s">
        <v>20049</v>
      </c>
    </row>
    <row r="8244" spans="1:1">
      <c r="A8244" t="s">
        <v>20050</v>
      </c>
    </row>
    <row r="8245" spans="1:1">
      <c r="A8245" t="s">
        <v>20051</v>
      </c>
    </row>
    <row r="8246" spans="1:1">
      <c r="A8246" t="s">
        <v>20052</v>
      </c>
    </row>
    <row r="8247" spans="1:1">
      <c r="A8247" t="s">
        <v>20053</v>
      </c>
    </row>
    <row r="8248" spans="1:1">
      <c r="A8248" t="s">
        <v>20054</v>
      </c>
    </row>
    <row r="8249" spans="1:1">
      <c r="A8249" t="s">
        <v>20055</v>
      </c>
    </row>
    <row r="8250" spans="1:1">
      <c r="A8250" t="s">
        <v>20056</v>
      </c>
    </row>
    <row r="8251" spans="1:1">
      <c r="A8251" t="s">
        <v>20057</v>
      </c>
    </row>
    <row r="8252" spans="1:1">
      <c r="A8252" t="s">
        <v>20058</v>
      </c>
    </row>
    <row r="8253" spans="1:1">
      <c r="A8253" t="s">
        <v>20059</v>
      </c>
    </row>
    <row r="8254" spans="1:1">
      <c r="A8254" t="s">
        <v>20060</v>
      </c>
    </row>
    <row r="8255" spans="1:1">
      <c r="A8255" t="s">
        <v>20061</v>
      </c>
    </row>
    <row r="8256" spans="1:1">
      <c r="A8256" t="s">
        <v>20062</v>
      </c>
    </row>
    <row r="8257" spans="1:1">
      <c r="A8257" t="s">
        <v>20063</v>
      </c>
    </row>
    <row r="8258" spans="1:1">
      <c r="A8258" t="s">
        <v>20064</v>
      </c>
    </row>
    <row r="8259" spans="1:1">
      <c r="A8259" t="s">
        <v>20065</v>
      </c>
    </row>
    <row r="8260" spans="1:1">
      <c r="A8260" t="s">
        <v>20066</v>
      </c>
    </row>
    <row r="8261" spans="1:1">
      <c r="A8261" t="s">
        <v>20067</v>
      </c>
    </row>
    <row r="8262" spans="1:1">
      <c r="A8262" t="s">
        <v>20068</v>
      </c>
    </row>
    <row r="8263" spans="1:1">
      <c r="A8263" t="s">
        <v>20069</v>
      </c>
    </row>
    <row r="8264" spans="1:1">
      <c r="A8264" t="s">
        <v>20070</v>
      </c>
    </row>
    <row r="8265" spans="1:1">
      <c r="A8265" t="s">
        <v>20071</v>
      </c>
    </row>
    <row r="8266" spans="1:1">
      <c r="A8266" t="s">
        <v>20072</v>
      </c>
    </row>
    <row r="8267" spans="1:1">
      <c r="A8267" t="s">
        <v>20073</v>
      </c>
    </row>
    <row r="8268" spans="1:1">
      <c r="A8268" t="s">
        <v>20074</v>
      </c>
    </row>
    <row r="8269" spans="1:1">
      <c r="A8269" t="s">
        <v>20075</v>
      </c>
    </row>
    <row r="8270" spans="1:1">
      <c r="A8270" t="s">
        <v>20076</v>
      </c>
    </row>
    <row r="8271" spans="1:1">
      <c r="A8271" t="s">
        <v>20077</v>
      </c>
    </row>
    <row r="8272" spans="1:1">
      <c r="A8272" t="s">
        <v>20078</v>
      </c>
    </row>
    <row r="8273" spans="1:1">
      <c r="A8273" t="s">
        <v>20079</v>
      </c>
    </row>
    <row r="8274" spans="1:1">
      <c r="A8274" t="s">
        <v>19636</v>
      </c>
    </row>
    <row r="8275" spans="1:1">
      <c r="A8275" t="s">
        <v>19637</v>
      </c>
    </row>
    <row r="8276" spans="1:1">
      <c r="A8276" t="s">
        <v>20080</v>
      </c>
    </row>
    <row r="8277" spans="1:1">
      <c r="A8277" t="s">
        <v>19782</v>
      </c>
    </row>
    <row r="8278" spans="1:1">
      <c r="A8278" t="s">
        <v>20081</v>
      </c>
    </row>
    <row r="8279" spans="1:1">
      <c r="A8279" t="s">
        <v>19784</v>
      </c>
    </row>
    <row r="8280" spans="1:1">
      <c r="A8280" t="s">
        <v>20082</v>
      </c>
    </row>
    <row r="8281" spans="1:1">
      <c r="A8281" t="s">
        <v>20083</v>
      </c>
    </row>
    <row r="8282" spans="1:1">
      <c r="A8282" t="s">
        <v>20084</v>
      </c>
    </row>
    <row r="8283" spans="1:1">
      <c r="A8283" t="s">
        <v>20085</v>
      </c>
    </row>
    <row r="8284" spans="1:1">
      <c r="A8284" t="s">
        <v>20086</v>
      </c>
    </row>
    <row r="8285" spans="1:1">
      <c r="A8285" t="s">
        <v>20087</v>
      </c>
    </row>
    <row r="8286" spans="1:1">
      <c r="A8286" t="s">
        <v>20088</v>
      </c>
    </row>
    <row r="8287" spans="1:1">
      <c r="A8287" t="s">
        <v>20089</v>
      </c>
    </row>
    <row r="8288" spans="1:1">
      <c r="A8288" t="s">
        <v>20090</v>
      </c>
    </row>
    <row r="8289" spans="1:1">
      <c r="A8289" t="s">
        <v>20091</v>
      </c>
    </row>
    <row r="8290" spans="1:1">
      <c r="A8290" t="s">
        <v>20092</v>
      </c>
    </row>
    <row r="8291" spans="1:1">
      <c r="A8291" t="s">
        <v>20093</v>
      </c>
    </row>
    <row r="8292" spans="1:1">
      <c r="A8292" t="s">
        <v>20094</v>
      </c>
    </row>
    <row r="8293" spans="1:1">
      <c r="A8293" t="s">
        <v>20095</v>
      </c>
    </row>
    <row r="8294" spans="1:1">
      <c r="A8294" t="s">
        <v>20096</v>
      </c>
    </row>
    <row r="8295" spans="1:1">
      <c r="A8295" t="s">
        <v>20097</v>
      </c>
    </row>
    <row r="8296" spans="1:1">
      <c r="A8296" t="s">
        <v>20098</v>
      </c>
    </row>
    <row r="8297" spans="1:1">
      <c r="A8297" t="s">
        <v>20099</v>
      </c>
    </row>
    <row r="8298" spans="1:1">
      <c r="A8298" t="s">
        <v>20100</v>
      </c>
    </row>
    <row r="8299" spans="1:1">
      <c r="A8299" t="s">
        <v>20101</v>
      </c>
    </row>
    <row r="8300" spans="1:1">
      <c r="A8300" t="s">
        <v>20102</v>
      </c>
    </row>
    <row r="8301" spans="1:1">
      <c r="A8301" t="s">
        <v>20103</v>
      </c>
    </row>
    <row r="8302" spans="1:1">
      <c r="A8302" t="s">
        <v>20104</v>
      </c>
    </row>
    <row r="8303" spans="1:1">
      <c r="A8303" t="s">
        <v>20105</v>
      </c>
    </row>
    <row r="8304" spans="1:1">
      <c r="A8304" t="s">
        <v>20106</v>
      </c>
    </row>
    <row r="8305" spans="1:1">
      <c r="A8305" t="s">
        <v>20107</v>
      </c>
    </row>
    <row r="8306" spans="1:1">
      <c r="A8306" t="s">
        <v>20108</v>
      </c>
    </row>
    <row r="8307" spans="1:1">
      <c r="A8307" t="s">
        <v>20109</v>
      </c>
    </row>
    <row r="8308" spans="1:1">
      <c r="A8308" t="s">
        <v>20110</v>
      </c>
    </row>
    <row r="8309" spans="1:1">
      <c r="A8309" t="s">
        <v>20111</v>
      </c>
    </row>
    <row r="8310" spans="1:1">
      <c r="A8310" t="s">
        <v>20112</v>
      </c>
    </row>
    <row r="8311" spans="1:1">
      <c r="A8311" t="s">
        <v>20113</v>
      </c>
    </row>
    <row r="8312" spans="1:1">
      <c r="A8312" t="s">
        <v>20114</v>
      </c>
    </row>
    <row r="8313" spans="1:1">
      <c r="A8313" t="s">
        <v>20115</v>
      </c>
    </row>
    <row r="8314" spans="1:1">
      <c r="A8314" t="s">
        <v>20116</v>
      </c>
    </row>
    <row r="8315" spans="1:1">
      <c r="A8315" t="s">
        <v>20117</v>
      </c>
    </row>
    <row r="8316" spans="1:1">
      <c r="A8316" t="s">
        <v>20118</v>
      </c>
    </row>
    <row r="8317" spans="1:1">
      <c r="A8317" t="s">
        <v>20119</v>
      </c>
    </row>
    <row r="8318" spans="1:1">
      <c r="A8318" t="s">
        <v>19808</v>
      </c>
    </row>
    <row r="8319" spans="1:1">
      <c r="A8319" t="s">
        <v>19809</v>
      </c>
    </row>
    <row r="8320" spans="1:1">
      <c r="A8320" t="s">
        <v>20120</v>
      </c>
    </row>
    <row r="8321" spans="1:1">
      <c r="A8321" t="s">
        <v>19811</v>
      </c>
    </row>
    <row r="8322" spans="1:1">
      <c r="A8322" t="s">
        <v>20121</v>
      </c>
    </row>
    <row r="8323" spans="1:1">
      <c r="A8323" t="s">
        <v>19813</v>
      </c>
    </row>
    <row r="8324" spans="1:1">
      <c r="A8324" t="s">
        <v>20122</v>
      </c>
    </row>
    <row r="8325" spans="1:1">
      <c r="A8325" t="s">
        <v>20123</v>
      </c>
    </row>
    <row r="8326" spans="1:1">
      <c r="A8326" t="s">
        <v>20124</v>
      </c>
    </row>
    <row r="8327" spans="1:1">
      <c r="A8327" t="s">
        <v>20125</v>
      </c>
    </row>
    <row r="8328" spans="1:1">
      <c r="A8328" t="s">
        <v>20126</v>
      </c>
    </row>
    <row r="8329" spans="1:1">
      <c r="A8329" t="s">
        <v>20127</v>
      </c>
    </row>
    <row r="8330" spans="1:1">
      <c r="A8330" t="s">
        <v>20128</v>
      </c>
    </row>
    <row r="8331" spans="1:1">
      <c r="A8331" t="s">
        <v>20129</v>
      </c>
    </row>
    <row r="8332" spans="1:1">
      <c r="A8332" t="s">
        <v>20130</v>
      </c>
    </row>
    <row r="8333" spans="1:1">
      <c r="A8333" t="s">
        <v>20131</v>
      </c>
    </row>
    <row r="8334" spans="1:1">
      <c r="A8334" t="s">
        <v>20132</v>
      </c>
    </row>
    <row r="8335" spans="1:1">
      <c r="A8335" t="s">
        <v>20133</v>
      </c>
    </row>
    <row r="8336" spans="1:1">
      <c r="A8336" t="s">
        <v>20134</v>
      </c>
    </row>
    <row r="8337" spans="1:1">
      <c r="A8337" t="s">
        <v>20135</v>
      </c>
    </row>
    <row r="8338" spans="1:1">
      <c r="A8338" t="s">
        <v>20136</v>
      </c>
    </row>
    <row r="8339" spans="1:1">
      <c r="A8339" t="s">
        <v>20137</v>
      </c>
    </row>
    <row r="8340" spans="1:1">
      <c r="A8340" t="s">
        <v>20138</v>
      </c>
    </row>
    <row r="8341" spans="1:1">
      <c r="A8341" t="s">
        <v>20139</v>
      </c>
    </row>
    <row r="8342" spans="1:1">
      <c r="A8342" t="s">
        <v>20140</v>
      </c>
    </row>
    <row r="8343" spans="1:1">
      <c r="A8343" t="s">
        <v>20141</v>
      </c>
    </row>
    <row r="8344" spans="1:1">
      <c r="A8344" t="s">
        <v>20142</v>
      </c>
    </row>
    <row r="8345" spans="1:1">
      <c r="A8345" t="s">
        <v>20143</v>
      </c>
    </row>
    <row r="8346" spans="1:1">
      <c r="A8346" t="s">
        <v>20144</v>
      </c>
    </row>
    <row r="8347" spans="1:1">
      <c r="A8347" t="s">
        <v>20145</v>
      </c>
    </row>
    <row r="8348" spans="1:1">
      <c r="A8348" t="s">
        <v>20146</v>
      </c>
    </row>
    <row r="8349" spans="1:1">
      <c r="A8349" t="s">
        <v>20147</v>
      </c>
    </row>
    <row r="8350" spans="1:1">
      <c r="A8350" t="s">
        <v>20148</v>
      </c>
    </row>
    <row r="8351" spans="1:1">
      <c r="A8351" t="s">
        <v>20149</v>
      </c>
    </row>
    <row r="8352" spans="1:1">
      <c r="A8352" t="s">
        <v>20150</v>
      </c>
    </row>
    <row r="8353" spans="1:1">
      <c r="A8353" t="s">
        <v>20151</v>
      </c>
    </row>
    <row r="8354" spans="1:1">
      <c r="A8354" t="s">
        <v>20152</v>
      </c>
    </row>
    <row r="8355" spans="1:1">
      <c r="A8355" t="s">
        <v>20153</v>
      </c>
    </row>
    <row r="8356" spans="1:1">
      <c r="A8356" t="s">
        <v>20154</v>
      </c>
    </row>
    <row r="8357" spans="1:1">
      <c r="A8357" t="s">
        <v>20155</v>
      </c>
    </row>
    <row r="8358" spans="1:1">
      <c r="A8358" t="s">
        <v>20156</v>
      </c>
    </row>
    <row r="8359" spans="1:1">
      <c r="A8359" t="s">
        <v>20157</v>
      </c>
    </row>
    <row r="8360" spans="1:1">
      <c r="A8360" t="s">
        <v>20158</v>
      </c>
    </row>
    <row r="8361" spans="1:1">
      <c r="A8361" t="s">
        <v>20159</v>
      </c>
    </row>
    <row r="8362" spans="1:1">
      <c r="A8362" t="s">
        <v>19840</v>
      </c>
    </row>
    <row r="8363" spans="1:1">
      <c r="A8363" t="s">
        <v>19841</v>
      </c>
    </row>
    <row r="8364" spans="1:1">
      <c r="A8364" t="s">
        <v>20160</v>
      </c>
    </row>
    <row r="8365" spans="1:1">
      <c r="A8365" t="s">
        <v>19843</v>
      </c>
    </row>
    <row r="8366" spans="1:1">
      <c r="A8366" t="s">
        <v>20161</v>
      </c>
    </row>
    <row r="8367" spans="1:1">
      <c r="A8367" t="s">
        <v>19845</v>
      </c>
    </row>
    <row r="8368" spans="1:1">
      <c r="A8368" t="s">
        <v>20162</v>
      </c>
    </row>
    <row r="8369" spans="1:1">
      <c r="A8369" t="s">
        <v>20163</v>
      </c>
    </row>
    <row r="8370" spans="1:1">
      <c r="A8370" t="s">
        <v>20164</v>
      </c>
    </row>
    <row r="8371" spans="1:1">
      <c r="A8371" t="s">
        <v>20165</v>
      </c>
    </row>
    <row r="8372" spans="1:1">
      <c r="A8372" t="s">
        <v>20166</v>
      </c>
    </row>
    <row r="8373" spans="1:1">
      <c r="A8373" t="s">
        <v>20167</v>
      </c>
    </row>
    <row r="8374" spans="1:1">
      <c r="A8374" t="s">
        <v>20168</v>
      </c>
    </row>
    <row r="8375" spans="1:1">
      <c r="A8375" t="s">
        <v>20169</v>
      </c>
    </row>
    <row r="8376" spans="1:1">
      <c r="A8376" t="s">
        <v>20170</v>
      </c>
    </row>
    <row r="8377" spans="1:1">
      <c r="A8377" t="s">
        <v>20171</v>
      </c>
    </row>
    <row r="8378" spans="1:1">
      <c r="A8378" t="s">
        <v>20172</v>
      </c>
    </row>
    <row r="8379" spans="1:1">
      <c r="A8379" t="s">
        <v>20173</v>
      </c>
    </row>
    <row r="8380" spans="1:1">
      <c r="A8380" t="s">
        <v>20174</v>
      </c>
    </row>
    <row r="8381" spans="1:1">
      <c r="A8381" t="s">
        <v>20175</v>
      </c>
    </row>
    <row r="8382" spans="1:1">
      <c r="A8382" t="s">
        <v>20176</v>
      </c>
    </row>
    <row r="8383" spans="1:1">
      <c r="A8383" t="s">
        <v>20177</v>
      </c>
    </row>
    <row r="8384" spans="1:1">
      <c r="A8384" t="s">
        <v>20178</v>
      </c>
    </row>
    <row r="8385" spans="1:1">
      <c r="A8385" t="s">
        <v>20179</v>
      </c>
    </row>
    <row r="8386" spans="1:1">
      <c r="A8386" t="s">
        <v>20180</v>
      </c>
    </row>
    <row r="8387" spans="1:1">
      <c r="A8387" t="s">
        <v>20181</v>
      </c>
    </row>
    <row r="8388" spans="1:1">
      <c r="A8388" t="s">
        <v>20182</v>
      </c>
    </row>
    <row r="8389" spans="1:1">
      <c r="A8389" t="s">
        <v>20183</v>
      </c>
    </row>
    <row r="8390" spans="1:1">
      <c r="A8390" t="s">
        <v>20184</v>
      </c>
    </row>
    <row r="8391" spans="1:1">
      <c r="A8391" t="s">
        <v>20185</v>
      </c>
    </row>
    <row r="8392" spans="1:1">
      <c r="A8392" t="s">
        <v>20186</v>
      </c>
    </row>
    <row r="8393" spans="1:1">
      <c r="A8393" t="s">
        <v>20187</v>
      </c>
    </row>
    <row r="8394" spans="1:1">
      <c r="A8394" t="s">
        <v>20188</v>
      </c>
    </row>
    <row r="8395" spans="1:1">
      <c r="A8395" t="s">
        <v>20189</v>
      </c>
    </row>
    <row r="8396" spans="1:1">
      <c r="A8396" t="s">
        <v>20190</v>
      </c>
    </row>
    <row r="8397" spans="1:1">
      <c r="A8397" t="s">
        <v>20191</v>
      </c>
    </row>
    <row r="8398" spans="1:1">
      <c r="A8398" t="s">
        <v>20192</v>
      </c>
    </row>
    <row r="8399" spans="1:1">
      <c r="A8399" t="s">
        <v>20193</v>
      </c>
    </row>
    <row r="8400" spans="1:1">
      <c r="A8400" t="s">
        <v>20194</v>
      </c>
    </row>
    <row r="8401" spans="1:1">
      <c r="A8401" t="s">
        <v>20195</v>
      </c>
    </row>
    <row r="8402" spans="1:1">
      <c r="A8402" t="s">
        <v>20196</v>
      </c>
    </row>
    <row r="8403" spans="1:1">
      <c r="A8403" t="s">
        <v>20197</v>
      </c>
    </row>
    <row r="8404" spans="1:1">
      <c r="A8404" t="s">
        <v>20198</v>
      </c>
    </row>
    <row r="8405" spans="1:1">
      <c r="A8405" t="s">
        <v>20199</v>
      </c>
    </row>
    <row r="8406" spans="1:1">
      <c r="A8406" t="s">
        <v>20200</v>
      </c>
    </row>
    <row r="8407" spans="1:1">
      <c r="A8407" t="s">
        <v>20201</v>
      </c>
    </row>
    <row r="8408" spans="1:1">
      <c r="A8408" t="s">
        <v>20202</v>
      </c>
    </row>
    <row r="8409" spans="1:1">
      <c r="A8409" t="s">
        <v>20203</v>
      </c>
    </row>
    <row r="8410" spans="1:1">
      <c r="A8410" t="s">
        <v>20204</v>
      </c>
    </row>
    <row r="8411" spans="1:1">
      <c r="A8411" t="s">
        <v>20205</v>
      </c>
    </row>
    <row r="8412" spans="1:1">
      <c r="A8412" t="s">
        <v>20206</v>
      </c>
    </row>
    <row r="8413" spans="1:1">
      <c r="A8413" t="s">
        <v>19879</v>
      </c>
    </row>
    <row r="8414" spans="1:1">
      <c r="A8414" t="s">
        <v>19880</v>
      </c>
    </row>
    <row r="8415" spans="1:1">
      <c r="A8415" t="s">
        <v>19881</v>
      </c>
    </row>
    <row r="8416" spans="1:1">
      <c r="A8416" t="s">
        <v>19882</v>
      </c>
    </row>
    <row r="8417" spans="1:1">
      <c r="A8417" t="s">
        <v>19883</v>
      </c>
    </row>
    <row r="8418" spans="1:1">
      <c r="A8418" t="s">
        <v>19884</v>
      </c>
    </row>
    <row r="8419" spans="1:1">
      <c r="A8419" t="s">
        <v>19885</v>
      </c>
    </row>
    <row r="8420" spans="1:1">
      <c r="A8420" t="s">
        <v>19886</v>
      </c>
    </row>
    <row r="8421" spans="1:1">
      <c r="A8421" t="s">
        <v>20207</v>
      </c>
    </row>
    <row r="8422" spans="1:1">
      <c r="A8422" t="s">
        <v>20208</v>
      </c>
    </row>
    <row r="8423" spans="1:1">
      <c r="A8423" t="s">
        <v>20209</v>
      </c>
    </row>
    <row r="8424" spans="1:1">
      <c r="A8424" t="s">
        <v>20210</v>
      </c>
    </row>
    <row r="8425" spans="1:1">
      <c r="A8425" t="s">
        <v>20211</v>
      </c>
    </row>
    <row r="8426" spans="1:1">
      <c r="A8426" t="s">
        <v>20212</v>
      </c>
    </row>
    <row r="8427" spans="1:1">
      <c r="A8427" t="s">
        <v>20213</v>
      </c>
    </row>
    <row r="8428" spans="1:1">
      <c r="A8428" t="s">
        <v>20214</v>
      </c>
    </row>
    <row r="8429" spans="1:1">
      <c r="A8429" t="s">
        <v>20215</v>
      </c>
    </row>
    <row r="8430" spans="1:1">
      <c r="A8430" t="s">
        <v>20216</v>
      </c>
    </row>
    <row r="8431" spans="1:1">
      <c r="A8431" t="s">
        <v>20217</v>
      </c>
    </row>
    <row r="8432" spans="1:1">
      <c r="A8432" t="s">
        <v>20218</v>
      </c>
    </row>
    <row r="8433" spans="1:1">
      <c r="A8433" t="s">
        <v>20219</v>
      </c>
    </row>
    <row r="8434" spans="1:1">
      <c r="A8434" t="s">
        <v>20220</v>
      </c>
    </row>
    <row r="8435" spans="1:1">
      <c r="A8435" t="s">
        <v>20221</v>
      </c>
    </row>
    <row r="8436" spans="1:1">
      <c r="A8436" t="s">
        <v>20222</v>
      </c>
    </row>
    <row r="8437" spans="1:1">
      <c r="A8437" t="s">
        <v>20223</v>
      </c>
    </row>
    <row r="8438" spans="1:1">
      <c r="A8438" t="s">
        <v>20224</v>
      </c>
    </row>
    <row r="8439" spans="1:1">
      <c r="A8439" t="s">
        <v>20225</v>
      </c>
    </row>
    <row r="8440" spans="1:1">
      <c r="A8440" t="s">
        <v>20226</v>
      </c>
    </row>
    <row r="8441" spans="1:1">
      <c r="A8441" t="s">
        <v>20227</v>
      </c>
    </row>
    <row r="8442" spans="1:1">
      <c r="A8442" t="s">
        <v>19902</v>
      </c>
    </row>
    <row r="8443" spans="1:1">
      <c r="A8443" t="s">
        <v>20228</v>
      </c>
    </row>
    <row r="8444" spans="1:1">
      <c r="A8444" t="s">
        <v>20229</v>
      </c>
    </row>
    <row r="8445" spans="1:1">
      <c r="A8445" t="s">
        <v>20230</v>
      </c>
    </row>
    <row r="8446" spans="1:1">
      <c r="A8446" t="s">
        <v>20231</v>
      </c>
    </row>
    <row r="8447" spans="1:1">
      <c r="A8447" t="s">
        <v>20232</v>
      </c>
    </row>
    <row r="8448" spans="1:1">
      <c r="A8448" t="s">
        <v>20233</v>
      </c>
    </row>
    <row r="8449" spans="1:1">
      <c r="A8449" t="s">
        <v>20234</v>
      </c>
    </row>
    <row r="8450" spans="1:1">
      <c r="A8450" t="s">
        <v>20235</v>
      </c>
    </row>
    <row r="8451" spans="1:1">
      <c r="A8451" t="s">
        <v>20236</v>
      </c>
    </row>
    <row r="8452" spans="1:1">
      <c r="A8452" t="s">
        <v>20237</v>
      </c>
    </row>
    <row r="8453" spans="1:1">
      <c r="A8453" t="s">
        <v>20238</v>
      </c>
    </row>
    <row r="8454" spans="1:1">
      <c r="A8454" t="s">
        <v>20239</v>
      </c>
    </row>
    <row r="8455" spans="1:1">
      <c r="A8455" t="s">
        <v>20240</v>
      </c>
    </row>
    <row r="8456" spans="1:1">
      <c r="A8456" t="s">
        <v>20241</v>
      </c>
    </row>
    <row r="8457" spans="1:1">
      <c r="A8457" t="s">
        <v>20242</v>
      </c>
    </row>
    <row r="8458" spans="1:1">
      <c r="A8458" t="s">
        <v>20243</v>
      </c>
    </row>
    <row r="8459" spans="1:1">
      <c r="A8459" t="s">
        <v>20244</v>
      </c>
    </row>
    <row r="8460" spans="1:1">
      <c r="A8460" t="s">
        <v>20245</v>
      </c>
    </row>
    <row r="8461" spans="1:1">
      <c r="A8461" t="s">
        <v>20246</v>
      </c>
    </row>
    <row r="8462" spans="1:1">
      <c r="A8462" t="s">
        <v>20247</v>
      </c>
    </row>
    <row r="8463" spans="1:1">
      <c r="A8463" t="s">
        <v>20248</v>
      </c>
    </row>
    <row r="8464" spans="1:1">
      <c r="A8464" t="s">
        <v>19918</v>
      </c>
    </row>
    <row r="8465" spans="1:1">
      <c r="A8465" t="s">
        <v>20249</v>
      </c>
    </row>
    <row r="8466" spans="1:1">
      <c r="A8466" t="s">
        <v>20250</v>
      </c>
    </row>
    <row r="8467" spans="1:1">
      <c r="A8467" t="s">
        <v>20251</v>
      </c>
    </row>
    <row r="8468" spans="1:1">
      <c r="A8468" t="s">
        <v>20252</v>
      </c>
    </row>
    <row r="8469" spans="1:1">
      <c r="A8469" t="s">
        <v>20253</v>
      </c>
    </row>
    <row r="8470" spans="1:1">
      <c r="A8470" t="s">
        <v>20254</v>
      </c>
    </row>
    <row r="8471" spans="1:1">
      <c r="A8471" t="s">
        <v>20255</v>
      </c>
    </row>
    <row r="8472" spans="1:1">
      <c r="A8472" t="s">
        <v>20256</v>
      </c>
    </row>
    <row r="8473" spans="1:1">
      <c r="A8473" t="s">
        <v>20257</v>
      </c>
    </row>
    <row r="8474" spans="1:1">
      <c r="A8474" t="s">
        <v>20258</v>
      </c>
    </row>
    <row r="8475" spans="1:1">
      <c r="A8475" t="s">
        <v>20259</v>
      </c>
    </row>
    <row r="8476" spans="1:1">
      <c r="A8476" t="s">
        <v>20260</v>
      </c>
    </row>
    <row r="8477" spans="1:1">
      <c r="A8477" t="s">
        <v>20261</v>
      </c>
    </row>
    <row r="8478" spans="1:1">
      <c r="A8478" t="s">
        <v>20262</v>
      </c>
    </row>
    <row r="8479" spans="1:1">
      <c r="A8479" t="s">
        <v>19927</v>
      </c>
    </row>
    <row r="8480" spans="1:1">
      <c r="A8480" t="s">
        <v>20263</v>
      </c>
    </row>
    <row r="8481" spans="1:1">
      <c r="A8481" t="s">
        <v>20264</v>
      </c>
    </row>
    <row r="8482" spans="1:1">
      <c r="A8482" t="s">
        <v>20265</v>
      </c>
    </row>
    <row r="8483" spans="1:1">
      <c r="A8483" t="s">
        <v>20266</v>
      </c>
    </row>
    <row r="8484" spans="1:1">
      <c r="A8484" t="s">
        <v>20267</v>
      </c>
    </row>
    <row r="8485" spans="1:1">
      <c r="A8485" t="s">
        <v>20268</v>
      </c>
    </row>
    <row r="8486" spans="1:1">
      <c r="A8486" t="s">
        <v>20269</v>
      </c>
    </row>
    <row r="8487" spans="1:1">
      <c r="A8487" t="s">
        <v>20270</v>
      </c>
    </row>
    <row r="8488" spans="1:1">
      <c r="A8488" t="s">
        <v>20271</v>
      </c>
    </row>
    <row r="8489" spans="1:1">
      <c r="A8489" t="s">
        <v>20272</v>
      </c>
    </row>
    <row r="8490" spans="1:1">
      <c r="A8490" t="s">
        <v>20273</v>
      </c>
    </row>
    <row r="8491" spans="1:1">
      <c r="A8491" t="s">
        <v>20274</v>
      </c>
    </row>
    <row r="8492" spans="1:1">
      <c r="A8492" t="s">
        <v>20275</v>
      </c>
    </row>
    <row r="8493" spans="1:1">
      <c r="A8493" t="s">
        <v>20276</v>
      </c>
    </row>
    <row r="8494" spans="1:1">
      <c r="A8494" t="s">
        <v>20277</v>
      </c>
    </row>
    <row r="8495" spans="1:1">
      <c r="A8495" t="s">
        <v>20278</v>
      </c>
    </row>
    <row r="8496" spans="1:1">
      <c r="A8496" t="s">
        <v>20279</v>
      </c>
    </row>
    <row r="8497" spans="1:1">
      <c r="A8497" t="s">
        <v>20280</v>
      </c>
    </row>
    <row r="8498" spans="1:1">
      <c r="A8498" t="s">
        <v>20281</v>
      </c>
    </row>
    <row r="8499" spans="1:1">
      <c r="A8499" t="s">
        <v>20282</v>
      </c>
    </row>
    <row r="8500" spans="1:1">
      <c r="A8500" t="s">
        <v>20283</v>
      </c>
    </row>
    <row r="8501" spans="1:1">
      <c r="A8501" t="s">
        <v>19943</v>
      </c>
    </row>
    <row r="8502" spans="1:1">
      <c r="A8502" t="s">
        <v>20284</v>
      </c>
    </row>
    <row r="8503" spans="1:1">
      <c r="A8503" t="s">
        <v>20285</v>
      </c>
    </row>
    <row r="8504" spans="1:1">
      <c r="A8504" t="s">
        <v>20286</v>
      </c>
    </row>
    <row r="8505" spans="1:1">
      <c r="A8505" t="s">
        <v>20287</v>
      </c>
    </row>
    <row r="8506" spans="1:1">
      <c r="A8506" t="s">
        <v>20288</v>
      </c>
    </row>
    <row r="8507" spans="1:1">
      <c r="A8507" t="s">
        <v>20289</v>
      </c>
    </row>
    <row r="8508" spans="1:1">
      <c r="A8508" t="s">
        <v>19950</v>
      </c>
    </row>
    <row r="8509" spans="1:1">
      <c r="A8509" t="s">
        <v>20290</v>
      </c>
    </row>
    <row r="8510" spans="1:1">
      <c r="A8510" t="s">
        <v>20291</v>
      </c>
    </row>
    <row r="8511" spans="1:1">
      <c r="A8511" t="s">
        <v>20292</v>
      </c>
    </row>
    <row r="8512" spans="1:1">
      <c r="A8512" t="s">
        <v>20293</v>
      </c>
    </row>
    <row r="8513" spans="1:1">
      <c r="A8513" t="s">
        <v>20294</v>
      </c>
    </row>
    <row r="8514" spans="1:1">
      <c r="A8514" t="s">
        <v>20295</v>
      </c>
    </row>
    <row r="8515" spans="1:1">
      <c r="A8515" t="s">
        <v>20296</v>
      </c>
    </row>
    <row r="8516" spans="1:1">
      <c r="A8516" t="s">
        <v>20297</v>
      </c>
    </row>
    <row r="8517" spans="1:1">
      <c r="A8517" t="s">
        <v>20298</v>
      </c>
    </row>
    <row r="8518" spans="1:1">
      <c r="A8518" t="s">
        <v>20299</v>
      </c>
    </row>
    <row r="8519" spans="1:1">
      <c r="A8519" t="s">
        <v>20300</v>
      </c>
    </row>
    <row r="8520" spans="1:1">
      <c r="A8520" t="s">
        <v>20301</v>
      </c>
    </row>
    <row r="8521" spans="1:1">
      <c r="A8521" t="s">
        <v>20302</v>
      </c>
    </row>
    <row r="8522" spans="1:1">
      <c r="A8522" t="s">
        <v>20303</v>
      </c>
    </row>
    <row r="8523" spans="1:1">
      <c r="A8523" t="s">
        <v>19959</v>
      </c>
    </row>
    <row r="8524" spans="1:1">
      <c r="A8524" t="s">
        <v>20304</v>
      </c>
    </row>
    <row r="8525" spans="1:1">
      <c r="A8525" t="s">
        <v>20305</v>
      </c>
    </row>
    <row r="8526" spans="1:1">
      <c r="A8526" t="s">
        <v>20306</v>
      </c>
    </row>
    <row r="8527" spans="1:1">
      <c r="A8527" t="s">
        <v>20307</v>
      </c>
    </row>
    <row r="8528" spans="1:1">
      <c r="A8528" t="s">
        <v>20308</v>
      </c>
    </row>
    <row r="8529" spans="1:1">
      <c r="A8529" t="s">
        <v>20309</v>
      </c>
    </row>
    <row r="8530" spans="1:1">
      <c r="A8530" t="s">
        <v>19966</v>
      </c>
    </row>
    <row r="8531" spans="1:1">
      <c r="A8531" t="s">
        <v>20310</v>
      </c>
    </row>
    <row r="8532" spans="1:1">
      <c r="A8532" t="s">
        <v>20311</v>
      </c>
    </row>
    <row r="8533" spans="1:1">
      <c r="A8533" t="s">
        <v>20312</v>
      </c>
    </row>
    <row r="8534" spans="1:1">
      <c r="A8534" t="s">
        <v>20313</v>
      </c>
    </row>
    <row r="8535" spans="1:1">
      <c r="A8535" t="s">
        <v>20314</v>
      </c>
    </row>
    <row r="8536" spans="1:1">
      <c r="A8536" t="s">
        <v>20315</v>
      </c>
    </row>
    <row r="8537" spans="1:1">
      <c r="A8537" t="s">
        <v>20316</v>
      </c>
    </row>
    <row r="8538" spans="1:1">
      <c r="A8538" t="s">
        <v>20317</v>
      </c>
    </row>
    <row r="8539" spans="1:1">
      <c r="A8539" t="s">
        <v>20318</v>
      </c>
    </row>
    <row r="8540" spans="1:1">
      <c r="A8540" t="s">
        <v>20319</v>
      </c>
    </row>
    <row r="8541" spans="1:1">
      <c r="A8541" t="s">
        <v>20320</v>
      </c>
    </row>
    <row r="8542" spans="1:1">
      <c r="A8542" t="s">
        <v>20321</v>
      </c>
    </row>
    <row r="8543" spans="1:1">
      <c r="A8543" t="s">
        <v>20322</v>
      </c>
    </row>
    <row r="8544" spans="1:1">
      <c r="A8544" t="s">
        <v>20323</v>
      </c>
    </row>
    <row r="8545" spans="1:1">
      <c r="A8545" t="s">
        <v>19975</v>
      </c>
    </row>
    <row r="8546" spans="1:1">
      <c r="A8546" t="s">
        <v>20324</v>
      </c>
    </row>
    <row r="8547" spans="1:1">
      <c r="A8547" t="s">
        <v>20325</v>
      </c>
    </row>
    <row r="8548" spans="1:1">
      <c r="A8548" t="s">
        <v>20326</v>
      </c>
    </row>
    <row r="8549" spans="1:1">
      <c r="A8549" t="s">
        <v>20327</v>
      </c>
    </row>
    <row r="8550" spans="1:1">
      <c r="A8550" t="s">
        <v>20328</v>
      </c>
    </row>
    <row r="8551" spans="1:1">
      <c r="A8551" t="s">
        <v>20329</v>
      </c>
    </row>
    <row r="8552" spans="1:1">
      <c r="A8552" t="s">
        <v>19982</v>
      </c>
    </row>
    <row r="8553" spans="1:1">
      <c r="A8553" t="s">
        <v>20330</v>
      </c>
    </row>
    <row r="8554" spans="1:1">
      <c r="A8554" t="s">
        <v>20331</v>
      </c>
    </row>
    <row r="8555" spans="1:1">
      <c r="A8555" t="s">
        <v>20332</v>
      </c>
    </row>
    <row r="8556" spans="1:1">
      <c r="A8556" t="s">
        <v>20333</v>
      </c>
    </row>
    <row r="8557" spans="1:1">
      <c r="A8557" t="s">
        <v>20334</v>
      </c>
    </row>
    <row r="8558" spans="1:1">
      <c r="A8558" t="s">
        <v>20335</v>
      </c>
    </row>
    <row r="8559" spans="1:1">
      <c r="A8559" t="s">
        <v>20336</v>
      </c>
    </row>
    <row r="8560" spans="1:1">
      <c r="A8560" t="s">
        <v>20337</v>
      </c>
    </row>
    <row r="8561" spans="1:1">
      <c r="A8561" t="s">
        <v>20338</v>
      </c>
    </row>
    <row r="8562" spans="1:1">
      <c r="A8562" t="s">
        <v>20339</v>
      </c>
    </row>
    <row r="8563" spans="1:1">
      <c r="A8563" t="s">
        <v>20340</v>
      </c>
    </row>
    <row r="8564" spans="1:1">
      <c r="A8564" t="s">
        <v>20341</v>
      </c>
    </row>
    <row r="8565" spans="1:1">
      <c r="A8565" t="s">
        <v>20342</v>
      </c>
    </row>
    <row r="8566" spans="1:1">
      <c r="A8566" t="s">
        <v>20343</v>
      </c>
    </row>
    <row r="8567" spans="1:1">
      <c r="A8567" t="s">
        <v>19991</v>
      </c>
    </row>
    <row r="8568" spans="1:1">
      <c r="A8568" t="s">
        <v>19992</v>
      </c>
    </row>
    <row r="8569" spans="1:1">
      <c r="A8569" t="s">
        <v>19993</v>
      </c>
    </row>
    <row r="8570" spans="1:1">
      <c r="A8570" t="s">
        <v>19994</v>
      </c>
    </row>
    <row r="8571" spans="1:1">
      <c r="A8571" t="s">
        <v>19995</v>
      </c>
    </row>
    <row r="8572" spans="1:1">
      <c r="A8572" t="s">
        <v>19996</v>
      </c>
    </row>
    <row r="8573" spans="1:1">
      <c r="A8573" t="s">
        <v>19997</v>
      </c>
    </row>
    <row r="8574" spans="1:1">
      <c r="A8574" t="s">
        <v>19998</v>
      </c>
    </row>
    <row r="8575" spans="1:1">
      <c r="A8575" t="s">
        <v>20344</v>
      </c>
    </row>
    <row r="8576" spans="1:1">
      <c r="A8576" t="s">
        <v>20345</v>
      </c>
    </row>
    <row r="8577" spans="1:1">
      <c r="A8577" t="s">
        <v>20346</v>
      </c>
    </row>
    <row r="8578" spans="1:1">
      <c r="A8578" t="s">
        <v>20347</v>
      </c>
    </row>
    <row r="8579" spans="1:1">
      <c r="A8579" t="s">
        <v>20348</v>
      </c>
    </row>
    <row r="8580" spans="1:1">
      <c r="A8580" t="s">
        <v>20349</v>
      </c>
    </row>
    <row r="8581" spans="1:1">
      <c r="A8581" t="s">
        <v>20350</v>
      </c>
    </row>
    <row r="8582" spans="1:1">
      <c r="A8582" t="s">
        <v>20351</v>
      </c>
    </row>
    <row r="8583" spans="1:1">
      <c r="A8583" t="s">
        <v>20352</v>
      </c>
    </row>
    <row r="8584" spans="1:1">
      <c r="A8584" t="s">
        <v>20353</v>
      </c>
    </row>
    <row r="8585" spans="1:1">
      <c r="A8585" t="s">
        <v>20354</v>
      </c>
    </row>
    <row r="8586" spans="1:1">
      <c r="A8586" t="s">
        <v>20355</v>
      </c>
    </row>
    <row r="8587" spans="1:1">
      <c r="A8587" t="s">
        <v>20356</v>
      </c>
    </row>
    <row r="8588" spans="1:1">
      <c r="A8588" t="s">
        <v>20357</v>
      </c>
    </row>
    <row r="8589" spans="1:1">
      <c r="A8589" t="s">
        <v>20358</v>
      </c>
    </row>
    <row r="8590" spans="1:1">
      <c r="A8590" t="s">
        <v>20359</v>
      </c>
    </row>
    <row r="8591" spans="1:1">
      <c r="A8591" t="s">
        <v>20360</v>
      </c>
    </row>
    <row r="8592" spans="1:1">
      <c r="A8592" t="s">
        <v>20361</v>
      </c>
    </row>
    <row r="8593" spans="1:1">
      <c r="A8593" t="s">
        <v>20362</v>
      </c>
    </row>
    <row r="8594" spans="1:1">
      <c r="A8594" t="s">
        <v>20363</v>
      </c>
    </row>
    <row r="8595" spans="1:1">
      <c r="A8595" t="s">
        <v>20364</v>
      </c>
    </row>
    <row r="8596" spans="1:1">
      <c r="A8596" t="s">
        <v>20365</v>
      </c>
    </row>
    <row r="8597" spans="1:1">
      <c r="A8597" t="s">
        <v>20366</v>
      </c>
    </row>
    <row r="8598" spans="1:1">
      <c r="A8598" t="s">
        <v>20367</v>
      </c>
    </row>
    <row r="8599" spans="1:1">
      <c r="A8599" t="s">
        <v>20368</v>
      </c>
    </row>
    <row r="8600" spans="1:1">
      <c r="A8600" t="s">
        <v>20369</v>
      </c>
    </row>
    <row r="8601" spans="1:1">
      <c r="A8601" t="s">
        <v>20370</v>
      </c>
    </row>
    <row r="8602" spans="1:1">
      <c r="A8602" t="s">
        <v>20371</v>
      </c>
    </row>
    <row r="8603" spans="1:1">
      <c r="A8603" t="s">
        <v>20372</v>
      </c>
    </row>
    <row r="8604" spans="1:1">
      <c r="A8604" t="s">
        <v>20373</v>
      </c>
    </row>
    <row r="8605" spans="1:1">
      <c r="A8605" t="s">
        <v>20374</v>
      </c>
    </row>
    <row r="8606" spans="1:1">
      <c r="A8606" t="s">
        <v>20375</v>
      </c>
    </row>
    <row r="8607" spans="1:1">
      <c r="A8607" t="s">
        <v>20376</v>
      </c>
    </row>
    <row r="8608" spans="1:1">
      <c r="A8608" t="s">
        <v>20377</v>
      </c>
    </row>
    <row r="8609" spans="1:1">
      <c r="A8609" t="s">
        <v>20378</v>
      </c>
    </row>
    <row r="8610" spans="1:1">
      <c r="A8610" t="s">
        <v>20379</v>
      </c>
    </row>
    <row r="8611" spans="1:1">
      <c r="A8611" t="s">
        <v>20380</v>
      </c>
    </row>
    <row r="8612" spans="1:1">
      <c r="A8612" t="s">
        <v>20381</v>
      </c>
    </row>
    <row r="8613" spans="1:1">
      <c r="A8613" t="s">
        <v>20382</v>
      </c>
    </row>
    <row r="8614" spans="1:1">
      <c r="A8614" t="s">
        <v>20383</v>
      </c>
    </row>
    <row r="8615" spans="1:1">
      <c r="A8615" t="s">
        <v>20384</v>
      </c>
    </row>
    <row r="8616" spans="1:1">
      <c r="A8616" t="s">
        <v>20385</v>
      </c>
    </row>
    <row r="8617" spans="1:1">
      <c r="A8617" t="s">
        <v>20386</v>
      </c>
    </row>
    <row r="8618" spans="1:1">
      <c r="A8618" t="s">
        <v>20387</v>
      </c>
    </row>
    <row r="8619" spans="1:1">
      <c r="A8619" t="s">
        <v>20388</v>
      </c>
    </row>
    <row r="8620" spans="1:1">
      <c r="A8620" t="s">
        <v>20389</v>
      </c>
    </row>
    <row r="8621" spans="1:1">
      <c r="A8621" t="s">
        <v>20390</v>
      </c>
    </row>
    <row r="8622" spans="1:1">
      <c r="A8622" t="s">
        <v>20391</v>
      </c>
    </row>
    <row r="8623" spans="1:1">
      <c r="A8623" t="s">
        <v>20392</v>
      </c>
    </row>
    <row r="8624" spans="1:1">
      <c r="A8624" t="s">
        <v>20393</v>
      </c>
    </row>
    <row r="8625" spans="1:1">
      <c r="A8625" t="s">
        <v>20394</v>
      </c>
    </row>
    <row r="8626" spans="1:1">
      <c r="A8626" t="s">
        <v>20395</v>
      </c>
    </row>
    <row r="8627" spans="1:1">
      <c r="A8627" t="s">
        <v>20396</v>
      </c>
    </row>
    <row r="8628" spans="1:1">
      <c r="A8628" t="s">
        <v>20397</v>
      </c>
    </row>
    <row r="8629" spans="1:1">
      <c r="A8629" t="s">
        <v>20398</v>
      </c>
    </row>
    <row r="8630" spans="1:1">
      <c r="A8630" t="s">
        <v>20399</v>
      </c>
    </row>
    <row r="8631" spans="1:1">
      <c r="A8631" t="s">
        <v>20400</v>
      </c>
    </row>
    <row r="8632" spans="1:1">
      <c r="A8632" t="s">
        <v>20401</v>
      </c>
    </row>
    <row r="8633" spans="1:1">
      <c r="A8633" t="s">
        <v>20402</v>
      </c>
    </row>
    <row r="8634" spans="1:1">
      <c r="A8634" t="s">
        <v>20403</v>
      </c>
    </row>
    <row r="8635" spans="1:1">
      <c r="A8635" t="s">
        <v>20404</v>
      </c>
    </row>
    <row r="8636" spans="1:1">
      <c r="A8636" t="s">
        <v>20405</v>
      </c>
    </row>
    <row r="8637" spans="1:1">
      <c r="A8637" t="s">
        <v>20406</v>
      </c>
    </row>
    <row r="8638" spans="1:1">
      <c r="A8638" t="s">
        <v>20407</v>
      </c>
    </row>
    <row r="8639" spans="1:1">
      <c r="A8639" t="s">
        <v>20408</v>
      </c>
    </row>
    <row r="8640" spans="1:1">
      <c r="A8640" t="s">
        <v>20409</v>
      </c>
    </row>
    <row r="8641" spans="1:1">
      <c r="A8641" t="s">
        <v>20410</v>
      </c>
    </row>
    <row r="8642" spans="1:1">
      <c r="A8642" t="s">
        <v>20411</v>
      </c>
    </row>
    <row r="8643" spans="1:1">
      <c r="A8643" t="s">
        <v>20412</v>
      </c>
    </row>
    <row r="8644" spans="1:1">
      <c r="A8644" t="s">
        <v>20413</v>
      </c>
    </row>
    <row r="8645" spans="1:1">
      <c r="A8645" t="s">
        <v>20414</v>
      </c>
    </row>
    <row r="8646" spans="1:1">
      <c r="A8646" t="s">
        <v>20415</v>
      </c>
    </row>
    <row r="8647" spans="1:1">
      <c r="A8647" t="s">
        <v>20416</v>
      </c>
    </row>
    <row r="8648" spans="1:1">
      <c r="A8648" t="s">
        <v>20417</v>
      </c>
    </row>
    <row r="8649" spans="1:1">
      <c r="A8649" t="s">
        <v>20418</v>
      </c>
    </row>
    <row r="8650" spans="1:1">
      <c r="A8650" t="s">
        <v>20419</v>
      </c>
    </row>
    <row r="8651" spans="1:1">
      <c r="A8651" t="s">
        <v>20420</v>
      </c>
    </row>
    <row r="8652" spans="1:1">
      <c r="A8652" t="s">
        <v>20421</v>
      </c>
    </row>
    <row r="8653" spans="1:1">
      <c r="A8653" t="s">
        <v>20422</v>
      </c>
    </row>
    <row r="8654" spans="1:1">
      <c r="A8654" t="s">
        <v>20423</v>
      </c>
    </row>
    <row r="8655" spans="1:1">
      <c r="A8655" t="s">
        <v>20424</v>
      </c>
    </row>
    <row r="8656" spans="1:1">
      <c r="A8656" t="s">
        <v>20425</v>
      </c>
    </row>
    <row r="8657" spans="1:1">
      <c r="A8657" t="s">
        <v>20426</v>
      </c>
    </row>
    <row r="8658" spans="1:1">
      <c r="A8658" t="s">
        <v>20427</v>
      </c>
    </row>
    <row r="8659" spans="1:1">
      <c r="A8659" t="s">
        <v>20428</v>
      </c>
    </row>
    <row r="8660" spans="1:1">
      <c r="A8660" t="s">
        <v>20429</v>
      </c>
    </row>
    <row r="8661" spans="1:1">
      <c r="A8661" t="s">
        <v>20430</v>
      </c>
    </row>
    <row r="8662" spans="1:1">
      <c r="A8662" t="s">
        <v>20431</v>
      </c>
    </row>
    <row r="8663" spans="1:1">
      <c r="A8663" t="s">
        <v>20432</v>
      </c>
    </row>
    <row r="8664" spans="1:1">
      <c r="A8664" t="s">
        <v>20433</v>
      </c>
    </row>
    <row r="8665" spans="1:1">
      <c r="A8665" t="s">
        <v>20434</v>
      </c>
    </row>
    <row r="8666" spans="1:1">
      <c r="A8666" t="s">
        <v>20435</v>
      </c>
    </row>
    <row r="8667" spans="1:1">
      <c r="A8667" t="s">
        <v>20436</v>
      </c>
    </row>
    <row r="8668" spans="1:1">
      <c r="A8668" t="s">
        <v>20437</v>
      </c>
    </row>
    <row r="8669" spans="1:1">
      <c r="A8669" t="s">
        <v>20438</v>
      </c>
    </row>
    <row r="8670" spans="1:1">
      <c r="A8670" t="s">
        <v>20439</v>
      </c>
    </row>
    <row r="8671" spans="1:1">
      <c r="A8671" t="s">
        <v>20440</v>
      </c>
    </row>
    <row r="8672" spans="1:1">
      <c r="A8672" t="s">
        <v>20441</v>
      </c>
    </row>
    <row r="8673" spans="1:1">
      <c r="A8673" t="s">
        <v>20442</v>
      </c>
    </row>
    <row r="8674" spans="1:1">
      <c r="A8674" t="s">
        <v>20443</v>
      </c>
    </row>
    <row r="8675" spans="1:1">
      <c r="A8675" t="s">
        <v>20444</v>
      </c>
    </row>
    <row r="8676" spans="1:1">
      <c r="A8676" t="s">
        <v>20445</v>
      </c>
    </row>
    <row r="8677" spans="1:1">
      <c r="A8677" t="s">
        <v>20446</v>
      </c>
    </row>
    <row r="8678" spans="1:1">
      <c r="A8678" t="s">
        <v>20447</v>
      </c>
    </row>
    <row r="8679" spans="1:1">
      <c r="A8679" t="s">
        <v>20448</v>
      </c>
    </row>
    <row r="8680" spans="1:1">
      <c r="A8680" t="s">
        <v>20449</v>
      </c>
    </row>
    <row r="8681" spans="1:1">
      <c r="A8681" t="s">
        <v>20450</v>
      </c>
    </row>
    <row r="8682" spans="1:1">
      <c r="A8682" t="s">
        <v>20451</v>
      </c>
    </row>
    <row r="8683" spans="1:1">
      <c r="A8683" t="s">
        <v>20452</v>
      </c>
    </row>
    <row r="8684" spans="1:1">
      <c r="A8684" t="s">
        <v>20453</v>
      </c>
    </row>
    <row r="8685" spans="1:1">
      <c r="A8685" t="s">
        <v>20454</v>
      </c>
    </row>
    <row r="8686" spans="1:1">
      <c r="A8686" t="s">
        <v>20455</v>
      </c>
    </row>
    <row r="8687" spans="1:1">
      <c r="A8687" t="s">
        <v>20456</v>
      </c>
    </row>
    <row r="8688" spans="1:1">
      <c r="A8688" t="s">
        <v>20457</v>
      </c>
    </row>
    <row r="8689" spans="1:1">
      <c r="A8689" t="s">
        <v>20458</v>
      </c>
    </row>
    <row r="8690" spans="1:1">
      <c r="A8690" t="s">
        <v>20459</v>
      </c>
    </row>
    <row r="8691" spans="1:1">
      <c r="A8691" t="s">
        <v>20460</v>
      </c>
    </row>
    <row r="8692" spans="1:1">
      <c r="A8692" t="s">
        <v>1460</v>
      </c>
    </row>
    <row r="8693" spans="1:1">
      <c r="A8693" t="s">
        <v>1460</v>
      </c>
    </row>
    <row r="8694" spans="1:1">
      <c r="A8694" t="s">
        <v>19404</v>
      </c>
    </row>
    <row r="8695" spans="1:1">
      <c r="A8695" t="s">
        <v>20462</v>
      </c>
    </row>
    <row r="8696" spans="1:1">
      <c r="A8696" t="s">
        <v>1460</v>
      </c>
    </row>
    <row r="8697" spans="1:1">
      <c r="A8697" t="s">
        <v>1460</v>
      </c>
    </row>
    <row r="8698" spans="1:1">
      <c r="A8698" t="s">
        <v>19406</v>
      </c>
    </row>
    <row r="8699" spans="1:1">
      <c r="A8699" t="s">
        <v>19451</v>
      </c>
    </row>
    <row r="8700" spans="1:1">
      <c r="A8700" t="s">
        <v>20463</v>
      </c>
    </row>
    <row r="8701" spans="1:1">
      <c r="A8701" t="s">
        <v>20464</v>
      </c>
    </row>
    <row r="8702" spans="1:1">
      <c r="A8702" t="s">
        <v>20465</v>
      </c>
    </row>
    <row r="8703" spans="1:1">
      <c r="A8703" t="s">
        <v>20466</v>
      </c>
    </row>
    <row r="8704" spans="1:1">
      <c r="A8704" t="s">
        <v>20467</v>
      </c>
    </row>
    <row r="8705" spans="1:1">
      <c r="A8705" t="s">
        <v>20468</v>
      </c>
    </row>
    <row r="8706" spans="1:1">
      <c r="A8706" t="s">
        <v>20469</v>
      </c>
    </row>
    <row r="8707" spans="1:1">
      <c r="A8707" t="s">
        <v>20470</v>
      </c>
    </row>
    <row r="8708" spans="1:1">
      <c r="A8708" t="s">
        <v>20471</v>
      </c>
    </row>
    <row r="8709" spans="1:1">
      <c r="A8709" t="s">
        <v>20472</v>
      </c>
    </row>
    <row r="8710" spans="1:1">
      <c r="A8710" t="s">
        <v>20473</v>
      </c>
    </row>
    <row r="8711" spans="1:1">
      <c r="A8711" t="s">
        <v>20474</v>
      </c>
    </row>
    <row r="8712" spans="1:1">
      <c r="A8712" t="s">
        <v>20475</v>
      </c>
    </row>
    <row r="8713" spans="1:1">
      <c r="A8713" t="s">
        <v>20476</v>
      </c>
    </row>
    <row r="8714" spans="1:1">
      <c r="A8714" t="s">
        <v>20477</v>
      </c>
    </row>
    <row r="8715" spans="1:1">
      <c r="A8715" t="s">
        <v>20478</v>
      </c>
    </row>
    <row r="8716" spans="1:1">
      <c r="A8716" t="s">
        <v>20479</v>
      </c>
    </row>
    <row r="8717" spans="1:1">
      <c r="A8717" t="s">
        <v>20480</v>
      </c>
    </row>
    <row r="8718" spans="1:1">
      <c r="A8718" t="s">
        <v>20481</v>
      </c>
    </row>
    <row r="8719" spans="1:1">
      <c r="A8719" t="s">
        <v>20482</v>
      </c>
    </row>
    <row r="8720" spans="1:1">
      <c r="A8720" t="s">
        <v>20483</v>
      </c>
    </row>
    <row r="8721" spans="1:1">
      <c r="A8721" t="s">
        <v>20484</v>
      </c>
    </row>
    <row r="8722" spans="1:1">
      <c r="A8722" t="s">
        <v>20485</v>
      </c>
    </row>
    <row r="8723" spans="1:1">
      <c r="A8723" t="s">
        <v>20486</v>
      </c>
    </row>
    <row r="8724" spans="1:1">
      <c r="A8724" t="s">
        <v>20487</v>
      </c>
    </row>
    <row r="8725" spans="1:1">
      <c r="A8725" t="s">
        <v>20488</v>
      </c>
    </row>
    <row r="8726" spans="1:1">
      <c r="A8726" t="s">
        <v>20489</v>
      </c>
    </row>
    <row r="8727" spans="1:1">
      <c r="A8727" t="s">
        <v>20490</v>
      </c>
    </row>
    <row r="8728" spans="1:1">
      <c r="A8728" t="s">
        <v>20491</v>
      </c>
    </row>
    <row r="8729" spans="1:1">
      <c r="A8729" t="s">
        <v>20492</v>
      </c>
    </row>
    <row r="8730" spans="1:1">
      <c r="A8730" t="s">
        <v>20493</v>
      </c>
    </row>
    <row r="8731" spans="1:1">
      <c r="A8731" t="s">
        <v>20494</v>
      </c>
    </row>
    <row r="8732" spans="1:1">
      <c r="A8732" t="s">
        <v>20495</v>
      </c>
    </row>
    <row r="8733" spans="1:1">
      <c r="A8733" t="s">
        <v>20496</v>
      </c>
    </row>
    <row r="8734" spans="1:1">
      <c r="A8734" t="s">
        <v>20497</v>
      </c>
    </row>
    <row r="8735" spans="1:1">
      <c r="A8735" t="s">
        <v>20498</v>
      </c>
    </row>
    <row r="8736" spans="1:1">
      <c r="A8736" t="s">
        <v>20499</v>
      </c>
    </row>
    <row r="8737" spans="1:1">
      <c r="A8737" t="s">
        <v>20500</v>
      </c>
    </row>
    <row r="8738" spans="1:1">
      <c r="A8738" t="s">
        <v>20501</v>
      </c>
    </row>
    <row r="8739" spans="1:1">
      <c r="A8739" t="s">
        <v>20502</v>
      </c>
    </row>
    <row r="8740" spans="1:1">
      <c r="A8740" t="s">
        <v>20503</v>
      </c>
    </row>
    <row r="8741" spans="1:1">
      <c r="A8741" t="s">
        <v>20504</v>
      </c>
    </row>
    <row r="8742" spans="1:1">
      <c r="A8742" t="s">
        <v>20505</v>
      </c>
    </row>
    <row r="8743" spans="1:1">
      <c r="A8743" t="s">
        <v>20506</v>
      </c>
    </row>
    <row r="8744" spans="1:1">
      <c r="A8744" t="s">
        <v>20507</v>
      </c>
    </row>
    <row r="8745" spans="1:1">
      <c r="A8745" t="s">
        <v>20508</v>
      </c>
    </row>
    <row r="8746" spans="1:1">
      <c r="A8746" t="s">
        <v>20509</v>
      </c>
    </row>
    <row r="8747" spans="1:1">
      <c r="A8747" t="s">
        <v>20510</v>
      </c>
    </row>
    <row r="8748" spans="1:1">
      <c r="A8748" t="s">
        <v>20511</v>
      </c>
    </row>
    <row r="8749" spans="1:1">
      <c r="A8749" t="s">
        <v>20512</v>
      </c>
    </row>
    <row r="8750" spans="1:1">
      <c r="A8750" t="s">
        <v>20513</v>
      </c>
    </row>
    <row r="8751" spans="1:1">
      <c r="A8751" t="s">
        <v>20514</v>
      </c>
    </row>
    <row r="8752" spans="1:1">
      <c r="A8752" t="s">
        <v>20515</v>
      </c>
    </row>
    <row r="8753" spans="1:1">
      <c r="A8753" t="s">
        <v>20516</v>
      </c>
    </row>
    <row r="8754" spans="1:1">
      <c r="A8754" t="s">
        <v>20517</v>
      </c>
    </row>
    <row r="8755" spans="1:1">
      <c r="A8755" t="s">
        <v>20518</v>
      </c>
    </row>
    <row r="8756" spans="1:1">
      <c r="A8756" t="s">
        <v>20519</v>
      </c>
    </row>
    <row r="8757" spans="1:1">
      <c r="A8757" t="s">
        <v>20520</v>
      </c>
    </row>
    <row r="8758" spans="1:1">
      <c r="A8758" t="s">
        <v>20521</v>
      </c>
    </row>
    <row r="8759" spans="1:1">
      <c r="A8759" t="s">
        <v>20522</v>
      </c>
    </row>
    <row r="8760" spans="1:1">
      <c r="A8760" t="s">
        <v>20523</v>
      </c>
    </row>
    <row r="8761" spans="1:1">
      <c r="A8761" t="s">
        <v>20524</v>
      </c>
    </row>
    <row r="8762" spans="1:1">
      <c r="A8762" t="s">
        <v>20525</v>
      </c>
    </row>
    <row r="8763" spans="1:1">
      <c r="A8763" t="s">
        <v>20526</v>
      </c>
    </row>
    <row r="8764" spans="1:1">
      <c r="A8764" t="s">
        <v>20527</v>
      </c>
    </row>
    <row r="8765" spans="1:1">
      <c r="A8765" t="s">
        <v>20528</v>
      </c>
    </row>
    <row r="8766" spans="1:1">
      <c r="A8766" t="s">
        <v>20529</v>
      </c>
    </row>
    <row r="8767" spans="1:1">
      <c r="A8767" t="s">
        <v>20530</v>
      </c>
    </row>
    <row r="8768" spans="1:1">
      <c r="A8768" t="s">
        <v>20531</v>
      </c>
    </row>
    <row r="8769" spans="1:1">
      <c r="A8769" t="s">
        <v>20532</v>
      </c>
    </row>
    <row r="8770" spans="1:1">
      <c r="A8770" t="s">
        <v>20533</v>
      </c>
    </row>
    <row r="8771" spans="1:1">
      <c r="A8771" t="s">
        <v>20534</v>
      </c>
    </row>
    <row r="8772" spans="1:1">
      <c r="A8772" t="s">
        <v>20535</v>
      </c>
    </row>
    <row r="8773" spans="1:1">
      <c r="A8773" t="s">
        <v>20536</v>
      </c>
    </row>
    <row r="8774" spans="1:1">
      <c r="A8774" t="s">
        <v>20537</v>
      </c>
    </row>
    <row r="8775" spans="1:1">
      <c r="A8775" t="s">
        <v>20538</v>
      </c>
    </row>
    <row r="8776" spans="1:1">
      <c r="A8776" t="s">
        <v>20539</v>
      </c>
    </row>
    <row r="8777" spans="1:1">
      <c r="A8777" t="s">
        <v>20540</v>
      </c>
    </row>
    <row r="8778" spans="1:1">
      <c r="A8778" t="s">
        <v>20541</v>
      </c>
    </row>
    <row r="8779" spans="1:1">
      <c r="A8779" t="s">
        <v>20542</v>
      </c>
    </row>
    <row r="8780" spans="1:1">
      <c r="A8780" t="s">
        <v>20543</v>
      </c>
    </row>
    <row r="8781" spans="1:1">
      <c r="A8781" t="s">
        <v>20544</v>
      </c>
    </row>
    <row r="8782" spans="1:1">
      <c r="A8782" t="s">
        <v>20545</v>
      </c>
    </row>
    <row r="8783" spans="1:1">
      <c r="A8783" t="s">
        <v>20546</v>
      </c>
    </row>
    <row r="8784" spans="1:1">
      <c r="A8784" t="s">
        <v>20547</v>
      </c>
    </row>
    <row r="8785" spans="1:1">
      <c r="A8785" t="s">
        <v>20548</v>
      </c>
    </row>
    <row r="8786" spans="1:1">
      <c r="A8786" t="s">
        <v>20549</v>
      </c>
    </row>
    <row r="8787" spans="1:1">
      <c r="A8787" t="s">
        <v>20550</v>
      </c>
    </row>
    <row r="8788" spans="1:1">
      <c r="A8788" t="s">
        <v>20551</v>
      </c>
    </row>
    <row r="8789" spans="1:1">
      <c r="A8789" t="s">
        <v>20552</v>
      </c>
    </row>
    <row r="8790" spans="1:1">
      <c r="A8790" t="s">
        <v>20553</v>
      </c>
    </row>
    <row r="8791" spans="1:1">
      <c r="A8791" t="s">
        <v>20554</v>
      </c>
    </row>
    <row r="8792" spans="1:1">
      <c r="A8792" t="s">
        <v>20555</v>
      </c>
    </row>
    <row r="8793" spans="1:1">
      <c r="A8793" t="s">
        <v>20556</v>
      </c>
    </row>
    <row r="8794" spans="1:1">
      <c r="A8794" t="s">
        <v>20557</v>
      </c>
    </row>
    <row r="8795" spans="1:1">
      <c r="A8795" t="s">
        <v>1460</v>
      </c>
    </row>
    <row r="8796" spans="1:1">
      <c r="A8796" t="s">
        <v>1460</v>
      </c>
    </row>
    <row r="8797" spans="1:1">
      <c r="A8797" t="s">
        <v>19404</v>
      </c>
    </row>
    <row r="8798" spans="1:1">
      <c r="A8798" t="s">
        <v>20558</v>
      </c>
    </row>
    <row r="8799" spans="1:1">
      <c r="A8799" t="s">
        <v>1460</v>
      </c>
    </row>
    <row r="8800" spans="1:1">
      <c r="A8800" t="s">
        <v>1460</v>
      </c>
    </row>
    <row r="8801" spans="1:1">
      <c r="A8801" t="s">
        <v>19406</v>
      </c>
    </row>
    <row r="8802" spans="1:1">
      <c r="A8802" t="s">
        <v>19451</v>
      </c>
    </row>
    <row r="8803" spans="1:1">
      <c r="A8803" t="s">
        <v>20463</v>
      </c>
    </row>
    <row r="8804" spans="1:1">
      <c r="A8804" t="s">
        <v>20464</v>
      </c>
    </row>
    <row r="8805" spans="1:1">
      <c r="A8805" t="s">
        <v>20465</v>
      </c>
    </row>
    <row r="8806" spans="1:1">
      <c r="A8806" t="s">
        <v>20466</v>
      </c>
    </row>
    <row r="8807" spans="1:1">
      <c r="A8807" t="s">
        <v>20467</v>
      </c>
    </row>
    <row r="8808" spans="1:1">
      <c r="A8808" t="s">
        <v>20468</v>
      </c>
    </row>
    <row r="8809" spans="1:1">
      <c r="A8809" t="s">
        <v>20469</v>
      </c>
    </row>
    <row r="8810" spans="1:1">
      <c r="A8810" t="s">
        <v>20470</v>
      </c>
    </row>
    <row r="8811" spans="1:1">
      <c r="A8811" t="s">
        <v>20471</v>
      </c>
    </row>
    <row r="8812" spans="1:1">
      <c r="A8812" t="s">
        <v>20472</v>
      </c>
    </row>
    <row r="8813" spans="1:1">
      <c r="A8813" t="s">
        <v>20473</v>
      </c>
    </row>
    <row r="8814" spans="1:1">
      <c r="A8814" t="s">
        <v>20474</v>
      </c>
    </row>
    <row r="8815" spans="1:1">
      <c r="A8815" t="s">
        <v>20475</v>
      </c>
    </row>
    <row r="8816" spans="1:1">
      <c r="A8816" t="s">
        <v>20476</v>
      </c>
    </row>
    <row r="8817" spans="1:1">
      <c r="A8817" t="s">
        <v>20477</v>
      </c>
    </row>
    <row r="8818" spans="1:1">
      <c r="A8818" t="s">
        <v>20478</v>
      </c>
    </row>
    <row r="8819" spans="1:1">
      <c r="A8819" t="s">
        <v>20479</v>
      </c>
    </row>
    <row r="8820" spans="1:1">
      <c r="A8820" t="s">
        <v>20480</v>
      </c>
    </row>
    <row r="8821" spans="1:1">
      <c r="A8821" t="s">
        <v>20481</v>
      </c>
    </row>
    <row r="8822" spans="1:1">
      <c r="A8822" t="s">
        <v>20482</v>
      </c>
    </row>
    <row r="8823" spans="1:1">
      <c r="A8823" t="s">
        <v>20483</v>
      </c>
    </row>
    <row r="8824" spans="1:1">
      <c r="A8824" t="s">
        <v>20484</v>
      </c>
    </row>
    <row r="8825" spans="1:1">
      <c r="A8825" t="s">
        <v>20485</v>
      </c>
    </row>
    <row r="8826" spans="1:1">
      <c r="A8826" t="s">
        <v>20486</v>
      </c>
    </row>
    <row r="8827" spans="1:1">
      <c r="A8827" t="s">
        <v>20487</v>
      </c>
    </row>
    <row r="8828" spans="1:1">
      <c r="A8828" t="s">
        <v>20488</v>
      </c>
    </row>
    <row r="8829" spans="1:1">
      <c r="A8829" t="s">
        <v>20489</v>
      </c>
    </row>
    <row r="8830" spans="1:1">
      <c r="A8830" t="s">
        <v>20490</v>
      </c>
    </row>
    <row r="8831" spans="1:1">
      <c r="A8831" t="s">
        <v>20491</v>
      </c>
    </row>
    <row r="8832" spans="1:1">
      <c r="A8832" t="s">
        <v>20492</v>
      </c>
    </row>
    <row r="8833" spans="1:1">
      <c r="A8833" t="s">
        <v>20493</v>
      </c>
    </row>
    <row r="8834" spans="1:1">
      <c r="A8834" t="s">
        <v>20494</v>
      </c>
    </row>
    <row r="8835" spans="1:1">
      <c r="A8835" t="s">
        <v>20495</v>
      </c>
    </row>
    <row r="8836" spans="1:1">
      <c r="A8836" t="s">
        <v>20496</v>
      </c>
    </row>
    <row r="8837" spans="1:1">
      <c r="A8837" t="s">
        <v>20497</v>
      </c>
    </row>
    <row r="8838" spans="1:1">
      <c r="A8838" t="s">
        <v>20498</v>
      </c>
    </row>
    <row r="8839" spans="1:1">
      <c r="A8839" t="s">
        <v>20499</v>
      </c>
    </row>
    <row r="8840" spans="1:1">
      <c r="A8840" t="s">
        <v>20500</v>
      </c>
    </row>
    <row r="8841" spans="1:1">
      <c r="A8841" t="s">
        <v>20501</v>
      </c>
    </row>
    <row r="8842" spans="1:1">
      <c r="A8842" t="s">
        <v>20502</v>
      </c>
    </row>
    <row r="8843" spans="1:1">
      <c r="A8843" t="s">
        <v>20503</v>
      </c>
    </row>
    <row r="8844" spans="1:1">
      <c r="A8844" t="s">
        <v>20504</v>
      </c>
    </row>
    <row r="8845" spans="1:1">
      <c r="A8845" t="s">
        <v>20505</v>
      </c>
    </row>
    <row r="8846" spans="1:1">
      <c r="A8846" t="s">
        <v>20506</v>
      </c>
    </row>
    <row r="8847" spans="1:1">
      <c r="A8847" t="s">
        <v>20507</v>
      </c>
    </row>
    <row r="8848" spans="1:1">
      <c r="A8848" t="s">
        <v>20508</v>
      </c>
    </row>
    <row r="8849" spans="1:1">
      <c r="A8849" t="s">
        <v>20509</v>
      </c>
    </row>
    <row r="8850" spans="1:1">
      <c r="A8850" t="s">
        <v>20510</v>
      </c>
    </row>
    <row r="8851" spans="1:1">
      <c r="A8851" t="s">
        <v>20511</v>
      </c>
    </row>
    <row r="8852" spans="1:1">
      <c r="A8852" t="s">
        <v>20512</v>
      </c>
    </row>
    <row r="8853" spans="1:1">
      <c r="A8853" t="s">
        <v>20513</v>
      </c>
    </row>
    <row r="8854" spans="1:1">
      <c r="A8854" t="s">
        <v>20514</v>
      </c>
    </row>
    <row r="8855" spans="1:1">
      <c r="A8855" t="s">
        <v>20515</v>
      </c>
    </row>
    <row r="8856" spans="1:1">
      <c r="A8856" t="s">
        <v>20516</v>
      </c>
    </row>
    <row r="8857" spans="1:1">
      <c r="A8857" t="s">
        <v>20517</v>
      </c>
    </row>
    <row r="8858" spans="1:1">
      <c r="A8858" t="s">
        <v>20518</v>
      </c>
    </row>
    <row r="8859" spans="1:1">
      <c r="A8859" t="s">
        <v>20519</v>
      </c>
    </row>
    <row r="8860" spans="1:1">
      <c r="A8860" t="s">
        <v>20520</v>
      </c>
    </row>
    <row r="8861" spans="1:1">
      <c r="A8861" t="s">
        <v>20521</v>
      </c>
    </row>
    <row r="8862" spans="1:1">
      <c r="A8862" t="s">
        <v>20522</v>
      </c>
    </row>
    <row r="8863" spans="1:1">
      <c r="A8863" t="s">
        <v>20523</v>
      </c>
    </row>
    <row r="8864" spans="1:1">
      <c r="A8864" t="s">
        <v>20524</v>
      </c>
    </row>
    <row r="8865" spans="1:1">
      <c r="A8865" t="s">
        <v>20525</v>
      </c>
    </row>
    <row r="8866" spans="1:1">
      <c r="A8866" t="s">
        <v>20526</v>
      </c>
    </row>
    <row r="8867" spans="1:1">
      <c r="A8867" t="s">
        <v>20527</v>
      </c>
    </row>
    <row r="8868" spans="1:1">
      <c r="A8868" t="s">
        <v>20528</v>
      </c>
    </row>
    <row r="8869" spans="1:1">
      <c r="A8869" t="s">
        <v>20529</v>
      </c>
    </row>
    <row r="8870" spans="1:1">
      <c r="A8870" t="s">
        <v>20530</v>
      </c>
    </row>
    <row r="8871" spans="1:1">
      <c r="A8871" t="s">
        <v>20531</v>
      </c>
    </row>
    <row r="8872" spans="1:1">
      <c r="A8872" t="s">
        <v>20532</v>
      </c>
    </row>
    <row r="8873" spans="1:1">
      <c r="A8873" t="s">
        <v>20533</v>
      </c>
    </row>
    <row r="8874" spans="1:1">
      <c r="A8874" t="s">
        <v>20534</v>
      </c>
    </row>
    <row r="8875" spans="1:1">
      <c r="A8875" t="s">
        <v>20535</v>
      </c>
    </row>
    <row r="8876" spans="1:1">
      <c r="A8876" t="s">
        <v>20536</v>
      </c>
    </row>
    <row r="8877" spans="1:1">
      <c r="A8877" t="s">
        <v>20537</v>
      </c>
    </row>
    <row r="8878" spans="1:1">
      <c r="A8878" t="s">
        <v>20538</v>
      </c>
    </row>
    <row r="8879" spans="1:1">
      <c r="A8879" t="s">
        <v>20539</v>
      </c>
    </row>
    <row r="8880" spans="1:1">
      <c r="A8880" t="s">
        <v>20540</v>
      </c>
    </row>
    <row r="8881" spans="1:1">
      <c r="A8881" t="s">
        <v>20541</v>
      </c>
    </row>
    <row r="8882" spans="1:1">
      <c r="A8882" t="s">
        <v>20542</v>
      </c>
    </row>
    <row r="8883" spans="1:1">
      <c r="A8883" t="s">
        <v>20543</v>
      </c>
    </row>
    <row r="8884" spans="1:1">
      <c r="A8884" t="s">
        <v>20544</v>
      </c>
    </row>
    <row r="8885" spans="1:1">
      <c r="A8885" t="s">
        <v>20545</v>
      </c>
    </row>
    <row r="8886" spans="1:1">
      <c r="A8886" t="s">
        <v>20546</v>
      </c>
    </row>
    <row r="8887" spans="1:1">
      <c r="A8887" t="s">
        <v>20547</v>
      </c>
    </row>
    <row r="8888" spans="1:1">
      <c r="A8888" t="s">
        <v>20548</v>
      </c>
    </row>
    <row r="8889" spans="1:1">
      <c r="A8889" t="s">
        <v>20549</v>
      </c>
    </row>
    <row r="8890" spans="1:1">
      <c r="A8890" t="s">
        <v>20550</v>
      </c>
    </row>
    <row r="8891" spans="1:1">
      <c r="A8891" t="s">
        <v>20551</v>
      </c>
    </row>
    <row r="8892" spans="1:1">
      <c r="A8892" t="s">
        <v>20552</v>
      </c>
    </row>
    <row r="8893" spans="1:1">
      <c r="A8893" t="s">
        <v>20553</v>
      </c>
    </row>
    <row r="8894" spans="1:1">
      <c r="A8894" t="s">
        <v>20554</v>
      </c>
    </row>
    <row r="8895" spans="1:1">
      <c r="A8895" t="s">
        <v>20555</v>
      </c>
    </row>
    <row r="8896" spans="1:1">
      <c r="A8896" t="s">
        <v>20556</v>
      </c>
    </row>
    <row r="8897" spans="1:1">
      <c r="A8897" t="s">
        <v>20557</v>
      </c>
    </row>
    <row r="8898" spans="1:1">
      <c r="A8898" t="s">
        <v>1460</v>
      </c>
    </row>
    <row r="8899" spans="1:1">
      <c r="A8899" t="s">
        <v>1460</v>
      </c>
    </row>
    <row r="8900" spans="1:1">
      <c r="A8900" t="s">
        <v>19404</v>
      </c>
    </row>
    <row r="8901" spans="1:1">
      <c r="A8901" t="s">
        <v>20559</v>
      </c>
    </row>
    <row r="8902" spans="1:1">
      <c r="A8902" t="s">
        <v>1460</v>
      </c>
    </row>
    <row r="8903" spans="1:1">
      <c r="A8903" t="s">
        <v>1460</v>
      </c>
    </row>
    <row r="8904" spans="1:1">
      <c r="A8904" t="s">
        <v>19406</v>
      </c>
    </row>
    <row r="8905" spans="1:1">
      <c r="A8905" t="s">
        <v>19451</v>
      </c>
    </row>
    <row r="8906" spans="1:1">
      <c r="A8906" t="s">
        <v>20463</v>
      </c>
    </row>
    <row r="8907" spans="1:1">
      <c r="A8907" t="s">
        <v>20464</v>
      </c>
    </row>
    <row r="8908" spans="1:1">
      <c r="A8908" t="s">
        <v>20465</v>
      </c>
    </row>
    <row r="8909" spans="1:1">
      <c r="A8909" t="s">
        <v>20466</v>
      </c>
    </row>
    <row r="8910" spans="1:1">
      <c r="A8910" t="s">
        <v>20467</v>
      </c>
    </row>
    <row r="8911" spans="1:1">
      <c r="A8911" t="s">
        <v>20468</v>
      </c>
    </row>
    <row r="8912" spans="1:1">
      <c r="A8912" t="s">
        <v>20469</v>
      </c>
    </row>
    <row r="8913" spans="1:1">
      <c r="A8913" t="s">
        <v>20470</v>
      </c>
    </row>
    <row r="8914" spans="1:1">
      <c r="A8914" t="s">
        <v>20471</v>
      </c>
    </row>
    <row r="8915" spans="1:1">
      <c r="A8915" t="s">
        <v>20472</v>
      </c>
    </row>
    <row r="8916" spans="1:1">
      <c r="A8916" t="s">
        <v>20473</v>
      </c>
    </row>
    <row r="8917" spans="1:1">
      <c r="A8917" t="s">
        <v>20474</v>
      </c>
    </row>
    <row r="8918" spans="1:1">
      <c r="A8918" t="s">
        <v>20475</v>
      </c>
    </row>
    <row r="8919" spans="1:1">
      <c r="A8919" t="s">
        <v>20476</v>
      </c>
    </row>
    <row r="8920" spans="1:1">
      <c r="A8920" t="s">
        <v>20477</v>
      </c>
    </row>
    <row r="8921" spans="1:1">
      <c r="A8921" t="s">
        <v>20478</v>
      </c>
    </row>
    <row r="8922" spans="1:1">
      <c r="A8922" t="s">
        <v>20479</v>
      </c>
    </row>
    <row r="8923" spans="1:1">
      <c r="A8923" t="s">
        <v>20480</v>
      </c>
    </row>
    <row r="8924" spans="1:1">
      <c r="A8924" t="s">
        <v>20481</v>
      </c>
    </row>
    <row r="8925" spans="1:1">
      <c r="A8925" t="s">
        <v>20482</v>
      </c>
    </row>
    <row r="8926" spans="1:1">
      <c r="A8926" t="s">
        <v>20483</v>
      </c>
    </row>
    <row r="8927" spans="1:1">
      <c r="A8927" t="s">
        <v>20484</v>
      </c>
    </row>
    <row r="8928" spans="1:1">
      <c r="A8928" t="s">
        <v>20485</v>
      </c>
    </row>
    <row r="8929" spans="1:1">
      <c r="A8929" t="s">
        <v>20486</v>
      </c>
    </row>
    <row r="8930" spans="1:1">
      <c r="A8930" t="s">
        <v>20487</v>
      </c>
    </row>
    <row r="8931" spans="1:1">
      <c r="A8931" t="s">
        <v>20488</v>
      </c>
    </row>
    <row r="8932" spans="1:1">
      <c r="A8932" t="s">
        <v>20489</v>
      </c>
    </row>
    <row r="8933" spans="1:1">
      <c r="A8933" t="s">
        <v>20490</v>
      </c>
    </row>
    <row r="8934" spans="1:1">
      <c r="A8934" t="s">
        <v>20491</v>
      </c>
    </row>
    <row r="8935" spans="1:1">
      <c r="A8935" t="s">
        <v>20492</v>
      </c>
    </row>
    <row r="8936" spans="1:1">
      <c r="A8936" t="s">
        <v>20493</v>
      </c>
    </row>
    <row r="8937" spans="1:1">
      <c r="A8937" t="s">
        <v>20494</v>
      </c>
    </row>
    <row r="8938" spans="1:1">
      <c r="A8938" t="s">
        <v>20495</v>
      </c>
    </row>
    <row r="8939" spans="1:1">
      <c r="A8939" t="s">
        <v>20496</v>
      </c>
    </row>
    <row r="8940" spans="1:1">
      <c r="A8940" t="s">
        <v>20497</v>
      </c>
    </row>
    <row r="8941" spans="1:1">
      <c r="A8941" t="s">
        <v>20498</v>
      </c>
    </row>
    <row r="8942" spans="1:1">
      <c r="A8942" t="s">
        <v>20499</v>
      </c>
    </row>
    <row r="8943" spans="1:1">
      <c r="A8943" t="s">
        <v>20500</v>
      </c>
    </row>
    <row r="8944" spans="1:1">
      <c r="A8944" t="s">
        <v>20501</v>
      </c>
    </row>
    <row r="8945" spans="1:1">
      <c r="A8945" t="s">
        <v>20502</v>
      </c>
    </row>
    <row r="8946" spans="1:1">
      <c r="A8946" t="s">
        <v>20503</v>
      </c>
    </row>
    <row r="8947" spans="1:1">
      <c r="A8947" t="s">
        <v>20504</v>
      </c>
    </row>
    <row r="8948" spans="1:1">
      <c r="A8948" t="s">
        <v>20505</v>
      </c>
    </row>
    <row r="8949" spans="1:1">
      <c r="A8949" t="s">
        <v>20506</v>
      </c>
    </row>
    <row r="8950" spans="1:1">
      <c r="A8950" t="s">
        <v>20507</v>
      </c>
    </row>
    <row r="8951" spans="1:1">
      <c r="A8951" t="s">
        <v>20508</v>
      </c>
    </row>
    <row r="8952" spans="1:1">
      <c r="A8952" t="s">
        <v>20509</v>
      </c>
    </row>
    <row r="8953" spans="1:1">
      <c r="A8953" t="s">
        <v>20510</v>
      </c>
    </row>
    <row r="8954" spans="1:1">
      <c r="A8954" t="s">
        <v>20511</v>
      </c>
    </row>
    <row r="8955" spans="1:1">
      <c r="A8955" t="s">
        <v>20512</v>
      </c>
    </row>
    <row r="8956" spans="1:1">
      <c r="A8956" t="s">
        <v>20513</v>
      </c>
    </row>
    <row r="8957" spans="1:1">
      <c r="A8957" t="s">
        <v>20514</v>
      </c>
    </row>
    <row r="8958" spans="1:1">
      <c r="A8958" t="s">
        <v>20515</v>
      </c>
    </row>
    <row r="8959" spans="1:1">
      <c r="A8959" t="s">
        <v>20516</v>
      </c>
    </row>
    <row r="8960" spans="1:1">
      <c r="A8960" t="s">
        <v>20517</v>
      </c>
    </row>
    <row r="8961" spans="1:1">
      <c r="A8961" t="s">
        <v>20518</v>
      </c>
    </row>
    <row r="8962" spans="1:1">
      <c r="A8962" t="s">
        <v>20519</v>
      </c>
    </row>
    <row r="8963" spans="1:1">
      <c r="A8963" t="s">
        <v>20520</v>
      </c>
    </row>
    <row r="8964" spans="1:1">
      <c r="A8964" t="s">
        <v>20521</v>
      </c>
    </row>
    <row r="8965" spans="1:1">
      <c r="A8965" t="s">
        <v>20522</v>
      </c>
    </row>
    <row r="8966" spans="1:1">
      <c r="A8966" t="s">
        <v>20523</v>
      </c>
    </row>
    <row r="8967" spans="1:1">
      <c r="A8967" t="s">
        <v>20524</v>
      </c>
    </row>
    <row r="8968" spans="1:1">
      <c r="A8968" t="s">
        <v>20525</v>
      </c>
    </row>
    <row r="8969" spans="1:1">
      <c r="A8969" t="s">
        <v>20526</v>
      </c>
    </row>
    <row r="8970" spans="1:1">
      <c r="A8970" t="s">
        <v>20527</v>
      </c>
    </row>
    <row r="8971" spans="1:1">
      <c r="A8971" t="s">
        <v>20528</v>
      </c>
    </row>
    <row r="8972" spans="1:1">
      <c r="A8972" t="s">
        <v>20529</v>
      </c>
    </row>
    <row r="8973" spans="1:1">
      <c r="A8973" t="s">
        <v>20530</v>
      </c>
    </row>
    <row r="8974" spans="1:1">
      <c r="A8974" t="s">
        <v>20531</v>
      </c>
    </row>
    <row r="8975" spans="1:1">
      <c r="A8975" t="s">
        <v>20532</v>
      </c>
    </row>
    <row r="8976" spans="1:1">
      <c r="A8976" t="s">
        <v>20533</v>
      </c>
    </row>
    <row r="8977" spans="1:1">
      <c r="A8977" t="s">
        <v>20534</v>
      </c>
    </row>
    <row r="8978" spans="1:1">
      <c r="A8978" t="s">
        <v>20535</v>
      </c>
    </row>
    <row r="8979" spans="1:1">
      <c r="A8979" t="s">
        <v>20536</v>
      </c>
    </row>
    <row r="8980" spans="1:1">
      <c r="A8980" t="s">
        <v>20537</v>
      </c>
    </row>
    <row r="8981" spans="1:1">
      <c r="A8981" t="s">
        <v>20538</v>
      </c>
    </row>
    <row r="8982" spans="1:1">
      <c r="A8982" t="s">
        <v>20539</v>
      </c>
    </row>
    <row r="8983" spans="1:1">
      <c r="A8983" t="s">
        <v>20540</v>
      </c>
    </row>
    <row r="8984" spans="1:1">
      <c r="A8984" t="s">
        <v>20541</v>
      </c>
    </row>
    <row r="8985" spans="1:1">
      <c r="A8985" t="s">
        <v>20542</v>
      </c>
    </row>
    <row r="8986" spans="1:1">
      <c r="A8986" t="s">
        <v>20543</v>
      </c>
    </row>
    <row r="8987" spans="1:1">
      <c r="A8987" t="s">
        <v>20544</v>
      </c>
    </row>
    <row r="8988" spans="1:1">
      <c r="A8988" t="s">
        <v>20545</v>
      </c>
    </row>
    <row r="8989" spans="1:1">
      <c r="A8989" t="s">
        <v>20546</v>
      </c>
    </row>
    <row r="8990" spans="1:1">
      <c r="A8990" t="s">
        <v>20547</v>
      </c>
    </row>
    <row r="8991" spans="1:1">
      <c r="A8991" t="s">
        <v>20548</v>
      </c>
    </row>
    <row r="8992" spans="1:1">
      <c r="A8992" t="s">
        <v>20549</v>
      </c>
    </row>
    <row r="8993" spans="1:1">
      <c r="A8993" t="s">
        <v>20550</v>
      </c>
    </row>
    <row r="8994" spans="1:1">
      <c r="A8994" t="s">
        <v>20551</v>
      </c>
    </row>
    <row r="8995" spans="1:1">
      <c r="A8995" t="s">
        <v>20552</v>
      </c>
    </row>
    <row r="8996" spans="1:1">
      <c r="A8996" t="s">
        <v>20553</v>
      </c>
    </row>
    <row r="8997" spans="1:1">
      <c r="A8997" t="s">
        <v>20554</v>
      </c>
    </row>
    <row r="8998" spans="1:1">
      <c r="A8998" t="s">
        <v>20555</v>
      </c>
    </row>
    <row r="8999" spans="1:1">
      <c r="A8999" t="s">
        <v>20556</v>
      </c>
    </row>
    <row r="9000" spans="1:1">
      <c r="A9000" t="s">
        <v>20557</v>
      </c>
    </row>
    <row r="9001" spans="1:1">
      <c r="A9001" t="s">
        <v>1460</v>
      </c>
    </row>
    <row r="9002" spans="1:1">
      <c r="A9002" t="s">
        <v>1460</v>
      </c>
    </row>
    <row r="9003" spans="1:1">
      <c r="A9003" t="s">
        <v>19404</v>
      </c>
    </row>
    <row r="9004" spans="1:1">
      <c r="A9004" t="s">
        <v>20560</v>
      </c>
    </row>
    <row r="9005" spans="1:1">
      <c r="A9005" t="s">
        <v>1460</v>
      </c>
    </row>
    <row r="9006" spans="1:1">
      <c r="A9006" t="s">
        <v>1460</v>
      </c>
    </row>
    <row r="9007" spans="1:1">
      <c r="A9007" t="s">
        <v>19406</v>
      </c>
    </row>
    <row r="9008" spans="1:1">
      <c r="A9008" t="s">
        <v>19451</v>
      </c>
    </row>
    <row r="9009" spans="1:1">
      <c r="A9009" t="s">
        <v>20463</v>
      </c>
    </row>
    <row r="9010" spans="1:1">
      <c r="A9010" t="s">
        <v>20464</v>
      </c>
    </row>
    <row r="9011" spans="1:1">
      <c r="A9011" t="s">
        <v>20465</v>
      </c>
    </row>
    <row r="9012" spans="1:1">
      <c r="A9012" t="s">
        <v>20466</v>
      </c>
    </row>
    <row r="9013" spans="1:1">
      <c r="A9013" t="s">
        <v>20467</v>
      </c>
    </row>
    <row r="9014" spans="1:1">
      <c r="A9014" t="s">
        <v>20468</v>
      </c>
    </row>
    <row r="9015" spans="1:1">
      <c r="A9015" t="s">
        <v>20469</v>
      </c>
    </row>
    <row r="9016" spans="1:1">
      <c r="A9016" t="s">
        <v>20470</v>
      </c>
    </row>
    <row r="9017" spans="1:1">
      <c r="A9017" t="s">
        <v>20471</v>
      </c>
    </row>
    <row r="9018" spans="1:1">
      <c r="A9018" t="s">
        <v>20472</v>
      </c>
    </row>
    <row r="9019" spans="1:1">
      <c r="A9019" t="s">
        <v>20473</v>
      </c>
    </row>
    <row r="9020" spans="1:1">
      <c r="A9020" t="s">
        <v>20474</v>
      </c>
    </row>
    <row r="9021" spans="1:1">
      <c r="A9021" t="s">
        <v>20475</v>
      </c>
    </row>
    <row r="9022" spans="1:1">
      <c r="A9022" t="s">
        <v>20476</v>
      </c>
    </row>
    <row r="9023" spans="1:1">
      <c r="A9023" t="s">
        <v>20477</v>
      </c>
    </row>
    <row r="9024" spans="1:1">
      <c r="A9024" t="s">
        <v>20478</v>
      </c>
    </row>
    <row r="9025" spans="1:1">
      <c r="A9025" t="s">
        <v>20479</v>
      </c>
    </row>
    <row r="9026" spans="1:1">
      <c r="A9026" t="s">
        <v>20480</v>
      </c>
    </row>
    <row r="9027" spans="1:1">
      <c r="A9027" t="s">
        <v>20481</v>
      </c>
    </row>
    <row r="9028" spans="1:1">
      <c r="A9028" t="s">
        <v>20482</v>
      </c>
    </row>
    <row r="9029" spans="1:1">
      <c r="A9029" t="s">
        <v>20483</v>
      </c>
    </row>
    <row r="9030" spans="1:1">
      <c r="A9030" t="s">
        <v>20484</v>
      </c>
    </row>
    <row r="9031" spans="1:1">
      <c r="A9031" t="s">
        <v>20485</v>
      </c>
    </row>
    <row r="9032" spans="1:1">
      <c r="A9032" t="s">
        <v>20486</v>
      </c>
    </row>
    <row r="9033" spans="1:1">
      <c r="A9033" t="s">
        <v>20487</v>
      </c>
    </row>
    <row r="9034" spans="1:1">
      <c r="A9034" t="s">
        <v>20488</v>
      </c>
    </row>
    <row r="9035" spans="1:1">
      <c r="A9035" t="s">
        <v>20489</v>
      </c>
    </row>
    <row r="9036" spans="1:1">
      <c r="A9036" t="s">
        <v>20490</v>
      </c>
    </row>
    <row r="9037" spans="1:1">
      <c r="A9037" t="s">
        <v>20491</v>
      </c>
    </row>
    <row r="9038" spans="1:1">
      <c r="A9038" t="s">
        <v>20492</v>
      </c>
    </row>
    <row r="9039" spans="1:1">
      <c r="A9039" t="s">
        <v>20493</v>
      </c>
    </row>
    <row r="9040" spans="1:1">
      <c r="A9040" t="s">
        <v>20494</v>
      </c>
    </row>
    <row r="9041" spans="1:1">
      <c r="A9041" t="s">
        <v>20495</v>
      </c>
    </row>
    <row r="9042" spans="1:1">
      <c r="A9042" t="s">
        <v>20496</v>
      </c>
    </row>
    <row r="9043" spans="1:1">
      <c r="A9043" t="s">
        <v>20497</v>
      </c>
    </row>
    <row r="9044" spans="1:1">
      <c r="A9044" t="s">
        <v>20498</v>
      </c>
    </row>
    <row r="9045" spans="1:1">
      <c r="A9045" t="s">
        <v>20499</v>
      </c>
    </row>
    <row r="9046" spans="1:1">
      <c r="A9046" t="s">
        <v>20500</v>
      </c>
    </row>
    <row r="9047" spans="1:1">
      <c r="A9047" t="s">
        <v>20501</v>
      </c>
    </row>
    <row r="9048" spans="1:1">
      <c r="A9048" t="s">
        <v>20502</v>
      </c>
    </row>
    <row r="9049" spans="1:1">
      <c r="A9049" t="s">
        <v>20503</v>
      </c>
    </row>
    <row r="9050" spans="1:1">
      <c r="A9050" t="s">
        <v>20504</v>
      </c>
    </row>
    <row r="9051" spans="1:1">
      <c r="A9051" t="s">
        <v>20505</v>
      </c>
    </row>
    <row r="9052" spans="1:1">
      <c r="A9052" t="s">
        <v>20506</v>
      </c>
    </row>
    <row r="9053" spans="1:1">
      <c r="A9053" t="s">
        <v>20507</v>
      </c>
    </row>
    <row r="9054" spans="1:1">
      <c r="A9054" t="s">
        <v>20508</v>
      </c>
    </row>
    <row r="9055" spans="1:1">
      <c r="A9055" t="s">
        <v>20509</v>
      </c>
    </row>
    <row r="9056" spans="1:1">
      <c r="A9056" t="s">
        <v>20510</v>
      </c>
    </row>
    <row r="9057" spans="1:1">
      <c r="A9057" t="s">
        <v>20511</v>
      </c>
    </row>
    <row r="9058" spans="1:1">
      <c r="A9058" t="s">
        <v>20512</v>
      </c>
    </row>
    <row r="9059" spans="1:1">
      <c r="A9059" t="s">
        <v>20513</v>
      </c>
    </row>
    <row r="9060" spans="1:1">
      <c r="A9060" t="s">
        <v>20514</v>
      </c>
    </row>
    <row r="9061" spans="1:1">
      <c r="A9061" t="s">
        <v>20515</v>
      </c>
    </row>
    <row r="9062" spans="1:1">
      <c r="A9062" t="s">
        <v>20516</v>
      </c>
    </row>
    <row r="9063" spans="1:1">
      <c r="A9063" t="s">
        <v>20517</v>
      </c>
    </row>
    <row r="9064" spans="1:1">
      <c r="A9064" t="s">
        <v>20518</v>
      </c>
    </row>
    <row r="9065" spans="1:1">
      <c r="A9065" t="s">
        <v>20519</v>
      </c>
    </row>
    <row r="9066" spans="1:1">
      <c r="A9066" t="s">
        <v>20520</v>
      </c>
    </row>
    <row r="9067" spans="1:1">
      <c r="A9067" t="s">
        <v>20521</v>
      </c>
    </row>
    <row r="9068" spans="1:1">
      <c r="A9068" t="s">
        <v>20522</v>
      </c>
    </row>
    <row r="9069" spans="1:1">
      <c r="A9069" t="s">
        <v>20523</v>
      </c>
    </row>
    <row r="9070" spans="1:1">
      <c r="A9070" t="s">
        <v>20524</v>
      </c>
    </row>
    <row r="9071" spans="1:1">
      <c r="A9071" t="s">
        <v>20525</v>
      </c>
    </row>
    <row r="9072" spans="1:1">
      <c r="A9072" t="s">
        <v>20526</v>
      </c>
    </row>
    <row r="9073" spans="1:1">
      <c r="A9073" t="s">
        <v>20527</v>
      </c>
    </row>
    <row r="9074" spans="1:1">
      <c r="A9074" t="s">
        <v>20528</v>
      </c>
    </row>
    <row r="9075" spans="1:1">
      <c r="A9075" t="s">
        <v>20529</v>
      </c>
    </row>
    <row r="9076" spans="1:1">
      <c r="A9076" t="s">
        <v>20530</v>
      </c>
    </row>
    <row r="9077" spans="1:1">
      <c r="A9077" t="s">
        <v>20531</v>
      </c>
    </row>
    <row r="9078" spans="1:1">
      <c r="A9078" t="s">
        <v>20532</v>
      </c>
    </row>
    <row r="9079" spans="1:1">
      <c r="A9079" t="s">
        <v>20533</v>
      </c>
    </row>
    <row r="9080" spans="1:1">
      <c r="A9080" t="s">
        <v>20534</v>
      </c>
    </row>
    <row r="9081" spans="1:1">
      <c r="A9081" t="s">
        <v>20535</v>
      </c>
    </row>
    <row r="9082" spans="1:1">
      <c r="A9082" t="s">
        <v>20536</v>
      </c>
    </row>
    <row r="9083" spans="1:1">
      <c r="A9083" t="s">
        <v>20537</v>
      </c>
    </row>
    <row r="9084" spans="1:1">
      <c r="A9084" t="s">
        <v>20538</v>
      </c>
    </row>
    <row r="9085" spans="1:1">
      <c r="A9085" t="s">
        <v>20539</v>
      </c>
    </row>
    <row r="9086" spans="1:1">
      <c r="A9086" t="s">
        <v>20540</v>
      </c>
    </row>
    <row r="9087" spans="1:1">
      <c r="A9087" t="s">
        <v>20541</v>
      </c>
    </row>
    <row r="9088" spans="1:1">
      <c r="A9088" t="s">
        <v>20542</v>
      </c>
    </row>
    <row r="9089" spans="1:1">
      <c r="A9089" t="s">
        <v>20543</v>
      </c>
    </row>
    <row r="9090" spans="1:1">
      <c r="A9090" t="s">
        <v>20544</v>
      </c>
    </row>
    <row r="9091" spans="1:1">
      <c r="A9091" t="s">
        <v>20545</v>
      </c>
    </row>
    <row r="9092" spans="1:1">
      <c r="A9092" t="s">
        <v>20546</v>
      </c>
    </row>
    <row r="9093" spans="1:1">
      <c r="A9093" t="s">
        <v>20547</v>
      </c>
    </row>
    <row r="9094" spans="1:1">
      <c r="A9094" t="s">
        <v>20548</v>
      </c>
    </row>
    <row r="9095" spans="1:1">
      <c r="A9095" t="s">
        <v>20549</v>
      </c>
    </row>
    <row r="9096" spans="1:1">
      <c r="A9096" t="s">
        <v>20550</v>
      </c>
    </row>
    <row r="9097" spans="1:1">
      <c r="A9097" t="s">
        <v>20551</v>
      </c>
    </row>
    <row r="9098" spans="1:1">
      <c r="A9098" t="s">
        <v>20552</v>
      </c>
    </row>
    <row r="9099" spans="1:1">
      <c r="A9099" t="s">
        <v>20553</v>
      </c>
    </row>
    <row r="9100" spans="1:1">
      <c r="A9100" t="s">
        <v>20554</v>
      </c>
    </row>
    <row r="9101" spans="1:1">
      <c r="A9101" t="s">
        <v>20555</v>
      </c>
    </row>
    <row r="9102" spans="1:1">
      <c r="A9102" t="s">
        <v>20556</v>
      </c>
    </row>
    <row r="9103" spans="1:1">
      <c r="A9103" t="s">
        <v>20557</v>
      </c>
    </row>
    <row r="9104" spans="1:1">
      <c r="A9104" t="s">
        <v>1460</v>
      </c>
    </row>
    <row r="9105" spans="1:1">
      <c r="A9105" t="s">
        <v>1460</v>
      </c>
    </row>
    <row r="9106" spans="1:1">
      <c r="A9106" t="s">
        <v>19404</v>
      </c>
    </row>
    <row r="9107" spans="1:1">
      <c r="A9107" t="s">
        <v>20561</v>
      </c>
    </row>
    <row r="9108" spans="1:1">
      <c r="A9108" t="s">
        <v>1460</v>
      </c>
    </row>
    <row r="9109" spans="1:1">
      <c r="A9109" t="s">
        <v>1460</v>
      </c>
    </row>
    <row r="9110" spans="1:1">
      <c r="A9110" t="s">
        <v>19406</v>
      </c>
    </row>
    <row r="9111" spans="1:1">
      <c r="A9111" t="s">
        <v>19449</v>
      </c>
    </row>
    <row r="9112" spans="1:1">
      <c r="A9112" t="s">
        <v>20562</v>
      </c>
    </row>
    <row r="9113" spans="1:1">
      <c r="A9113" t="s">
        <v>20563</v>
      </c>
    </row>
    <row r="9114" spans="1:1">
      <c r="A9114" t="s">
        <v>20564</v>
      </c>
    </row>
    <row r="9115" spans="1:1">
      <c r="A9115" t="s">
        <v>20565</v>
      </c>
    </row>
    <row r="9116" spans="1:1">
      <c r="A9116" t="s">
        <v>20566</v>
      </c>
    </row>
    <row r="9117" spans="1:1">
      <c r="A9117" t="s">
        <v>20567</v>
      </c>
    </row>
    <row r="9118" spans="1:1">
      <c r="A9118" t="s">
        <v>20568</v>
      </c>
    </row>
    <row r="9119" spans="1:1">
      <c r="A9119" t="s">
        <v>20569</v>
      </c>
    </row>
    <row r="9120" spans="1:1">
      <c r="A9120" t="s">
        <v>20570</v>
      </c>
    </row>
    <row r="9121" spans="1:1">
      <c r="A9121" t="s">
        <v>20571</v>
      </c>
    </row>
    <row r="9122" spans="1:1">
      <c r="A9122" t="s">
        <v>20572</v>
      </c>
    </row>
    <row r="9123" spans="1:1">
      <c r="A9123" t="s">
        <v>20573</v>
      </c>
    </row>
    <row r="9124" spans="1:1">
      <c r="A9124" t="s">
        <v>20574</v>
      </c>
    </row>
    <row r="9125" spans="1:1">
      <c r="A9125" t="s">
        <v>20575</v>
      </c>
    </row>
    <row r="9126" spans="1:1">
      <c r="A9126" t="s">
        <v>20576</v>
      </c>
    </row>
    <row r="9127" spans="1:1">
      <c r="A9127" t="s">
        <v>20577</v>
      </c>
    </row>
    <row r="9128" spans="1:1">
      <c r="A9128" t="s">
        <v>20578</v>
      </c>
    </row>
    <row r="9129" spans="1:1">
      <c r="A9129" t="s">
        <v>20579</v>
      </c>
    </row>
    <row r="9130" spans="1:1">
      <c r="A9130" t="s">
        <v>20580</v>
      </c>
    </row>
    <row r="9131" spans="1:1">
      <c r="A9131" t="s">
        <v>20581</v>
      </c>
    </row>
    <row r="9132" spans="1:1">
      <c r="A9132" t="s">
        <v>20582</v>
      </c>
    </row>
    <row r="9133" spans="1:1">
      <c r="A9133" t="s">
        <v>20583</v>
      </c>
    </row>
    <row r="9134" spans="1:1">
      <c r="A9134" t="s">
        <v>20584</v>
      </c>
    </row>
    <row r="9135" spans="1:1">
      <c r="A9135" t="s">
        <v>20585</v>
      </c>
    </row>
    <row r="9136" spans="1:1">
      <c r="A9136" t="s">
        <v>20586</v>
      </c>
    </row>
    <row r="9137" spans="1:1">
      <c r="A9137" t="s">
        <v>20587</v>
      </c>
    </row>
    <row r="9138" spans="1:1">
      <c r="A9138" t="s">
        <v>20588</v>
      </c>
    </row>
    <row r="9139" spans="1:1">
      <c r="A9139" t="s">
        <v>20589</v>
      </c>
    </row>
    <row r="9140" spans="1:1">
      <c r="A9140" t="s">
        <v>20590</v>
      </c>
    </row>
    <row r="9141" spans="1:1">
      <c r="A9141" t="s">
        <v>20591</v>
      </c>
    </row>
    <row r="9142" spans="1:1">
      <c r="A9142" t="s">
        <v>20592</v>
      </c>
    </row>
    <row r="9143" spans="1:1">
      <c r="A9143" t="s">
        <v>20593</v>
      </c>
    </row>
    <row r="9144" spans="1:1">
      <c r="A9144" t="s">
        <v>20594</v>
      </c>
    </row>
    <row r="9145" spans="1:1">
      <c r="A9145" t="s">
        <v>20595</v>
      </c>
    </row>
    <row r="9146" spans="1:1">
      <c r="A9146" t="s">
        <v>20596</v>
      </c>
    </row>
    <row r="9147" spans="1:1">
      <c r="A9147" t="s">
        <v>20597</v>
      </c>
    </row>
    <row r="9148" spans="1:1">
      <c r="A9148" t="s">
        <v>20598</v>
      </c>
    </row>
    <row r="9149" spans="1:1">
      <c r="A9149" t="s">
        <v>20599</v>
      </c>
    </row>
    <row r="9150" spans="1:1">
      <c r="A9150" t="s">
        <v>20600</v>
      </c>
    </row>
    <row r="9151" spans="1:1">
      <c r="A9151" t="s">
        <v>20601</v>
      </c>
    </row>
    <row r="9152" spans="1:1">
      <c r="A9152" t="s">
        <v>20602</v>
      </c>
    </row>
    <row r="9153" spans="1:1">
      <c r="A9153" t="s">
        <v>20603</v>
      </c>
    </row>
    <row r="9154" spans="1:1">
      <c r="A9154" t="s">
        <v>20604</v>
      </c>
    </row>
    <row r="9155" spans="1:1">
      <c r="A9155" t="s">
        <v>20605</v>
      </c>
    </row>
    <row r="9156" spans="1:1">
      <c r="A9156" t="s">
        <v>20606</v>
      </c>
    </row>
    <row r="9157" spans="1:1">
      <c r="A9157" t="s">
        <v>20607</v>
      </c>
    </row>
    <row r="9158" spans="1:1">
      <c r="A9158" t="s">
        <v>20608</v>
      </c>
    </row>
    <row r="9159" spans="1:1">
      <c r="A9159" t="s">
        <v>20609</v>
      </c>
    </row>
    <row r="9160" spans="1:1">
      <c r="A9160" t="s">
        <v>20610</v>
      </c>
    </row>
    <row r="9161" spans="1:1">
      <c r="A9161" t="s">
        <v>20611</v>
      </c>
    </row>
    <row r="9162" spans="1:1">
      <c r="A9162" t="s">
        <v>20612</v>
      </c>
    </row>
    <row r="9163" spans="1:1">
      <c r="A9163" t="s">
        <v>20613</v>
      </c>
    </row>
    <row r="9164" spans="1:1">
      <c r="A9164" t="s">
        <v>20614</v>
      </c>
    </row>
    <row r="9165" spans="1:1">
      <c r="A9165" t="s">
        <v>20615</v>
      </c>
    </row>
    <row r="9166" spans="1:1">
      <c r="A9166" t="s">
        <v>20616</v>
      </c>
    </row>
    <row r="9167" spans="1:1">
      <c r="A9167" t="s">
        <v>20617</v>
      </c>
    </row>
    <row r="9168" spans="1:1">
      <c r="A9168" t="s">
        <v>20618</v>
      </c>
    </row>
    <row r="9169" spans="1:1">
      <c r="A9169" t="s">
        <v>20619</v>
      </c>
    </row>
    <row r="9170" spans="1:1">
      <c r="A9170" t="s">
        <v>20620</v>
      </c>
    </row>
    <row r="9171" spans="1:1">
      <c r="A9171" t="s">
        <v>20621</v>
      </c>
    </row>
    <row r="9172" spans="1:1">
      <c r="A9172" t="s">
        <v>20622</v>
      </c>
    </row>
    <row r="9173" spans="1:1">
      <c r="A9173" t="s">
        <v>20623</v>
      </c>
    </row>
    <row r="9174" spans="1:1">
      <c r="A9174" t="s">
        <v>20624</v>
      </c>
    </row>
    <row r="9175" spans="1:1">
      <c r="A9175" t="s">
        <v>20625</v>
      </c>
    </row>
    <row r="9176" spans="1:1">
      <c r="A9176" t="s">
        <v>1460</v>
      </c>
    </row>
    <row r="9177" spans="1:1">
      <c r="A9177" t="s">
        <v>1460</v>
      </c>
    </row>
    <row r="9178" spans="1:1">
      <c r="A9178" t="s">
        <v>19404</v>
      </c>
    </row>
    <row r="9179" spans="1:1">
      <c r="A9179" t="s">
        <v>20626</v>
      </c>
    </row>
    <row r="9180" spans="1:1">
      <c r="A9180" t="s">
        <v>1460</v>
      </c>
    </row>
    <row r="9181" spans="1:1">
      <c r="A9181" t="s">
        <v>1460</v>
      </c>
    </row>
    <row r="9182" spans="1:1">
      <c r="A9182" t="s">
        <v>19406</v>
      </c>
    </row>
    <row r="9183" spans="1:1">
      <c r="A9183" t="s">
        <v>19449</v>
      </c>
    </row>
    <row r="9184" spans="1:1">
      <c r="A9184" t="s">
        <v>20562</v>
      </c>
    </row>
    <row r="9185" spans="1:1">
      <c r="A9185" t="s">
        <v>20563</v>
      </c>
    </row>
    <row r="9186" spans="1:1">
      <c r="A9186" t="s">
        <v>20564</v>
      </c>
    </row>
    <row r="9187" spans="1:1">
      <c r="A9187" t="s">
        <v>20565</v>
      </c>
    </row>
    <row r="9188" spans="1:1">
      <c r="A9188" t="s">
        <v>20627</v>
      </c>
    </row>
    <row r="9189" spans="1:1">
      <c r="A9189" t="s">
        <v>20628</v>
      </c>
    </row>
    <row r="9190" spans="1:1">
      <c r="A9190" t="s">
        <v>20629</v>
      </c>
    </row>
    <row r="9191" spans="1:1">
      <c r="A9191" t="s">
        <v>20630</v>
      </c>
    </row>
    <row r="9192" spans="1:1">
      <c r="A9192" t="s">
        <v>20631</v>
      </c>
    </row>
    <row r="9193" spans="1:1">
      <c r="A9193" t="s">
        <v>20632</v>
      </c>
    </row>
    <row r="9194" spans="1:1">
      <c r="A9194" t="s">
        <v>20633</v>
      </c>
    </row>
    <row r="9195" spans="1:1">
      <c r="A9195" t="s">
        <v>20634</v>
      </c>
    </row>
    <row r="9196" spans="1:1">
      <c r="A9196" t="s">
        <v>20635</v>
      </c>
    </row>
    <row r="9197" spans="1:1">
      <c r="A9197" t="s">
        <v>20636</v>
      </c>
    </row>
    <row r="9198" spans="1:1">
      <c r="A9198" t="s">
        <v>20637</v>
      </c>
    </row>
    <row r="9199" spans="1:1">
      <c r="A9199" t="s">
        <v>20638</v>
      </c>
    </row>
    <row r="9200" spans="1:1">
      <c r="A9200" t="s">
        <v>20639</v>
      </c>
    </row>
    <row r="9201" spans="1:1">
      <c r="A9201" t="s">
        <v>20640</v>
      </c>
    </row>
    <row r="9202" spans="1:1">
      <c r="A9202" t="s">
        <v>20641</v>
      </c>
    </row>
    <row r="9203" spans="1:1">
      <c r="A9203" t="s">
        <v>20642</v>
      </c>
    </row>
    <row r="9204" spans="1:1">
      <c r="A9204" t="s">
        <v>1460</v>
      </c>
    </row>
    <row r="9205" spans="1:1">
      <c r="A9205" t="s">
        <v>1460</v>
      </c>
    </row>
    <row r="9206" spans="1:1">
      <c r="A9206" t="s">
        <v>19404</v>
      </c>
    </row>
    <row r="9207" spans="1:1">
      <c r="A9207" t="s">
        <v>20643</v>
      </c>
    </row>
    <row r="9208" spans="1:1">
      <c r="A9208" t="s">
        <v>1460</v>
      </c>
    </row>
    <row r="9209" spans="1:1">
      <c r="A9209" t="s">
        <v>1460</v>
      </c>
    </row>
    <row r="9210" spans="1:1">
      <c r="A9210" t="s">
        <v>19406</v>
      </c>
    </row>
    <row r="9211" spans="1:1">
      <c r="A9211" t="s">
        <v>19449</v>
      </c>
    </row>
    <row r="9212" spans="1:1">
      <c r="A9212" t="s">
        <v>20562</v>
      </c>
    </row>
    <row r="9213" spans="1:1">
      <c r="A9213" t="s">
        <v>20563</v>
      </c>
    </row>
    <row r="9214" spans="1:1">
      <c r="A9214" t="s">
        <v>20564</v>
      </c>
    </row>
    <row r="9215" spans="1:1">
      <c r="A9215" t="s">
        <v>20644</v>
      </c>
    </row>
    <row r="9216" spans="1:1">
      <c r="A9216" t="s">
        <v>20645</v>
      </c>
    </row>
    <row r="9217" spans="1:1">
      <c r="A9217" t="s">
        <v>20646</v>
      </c>
    </row>
    <row r="9218" spans="1:1">
      <c r="A9218" t="s">
        <v>20647</v>
      </c>
    </row>
    <row r="9219" spans="1:1">
      <c r="A9219" t="s">
        <v>1460</v>
      </c>
    </row>
    <row r="9220" spans="1:1">
      <c r="A9220" t="s">
        <v>1460</v>
      </c>
    </row>
    <row r="9221" spans="1:1">
      <c r="A9221" t="s">
        <v>19404</v>
      </c>
    </row>
    <row r="9222" spans="1:1">
      <c r="A9222" t="s">
        <v>20648</v>
      </c>
    </row>
    <row r="9223" spans="1:1">
      <c r="A9223" t="s">
        <v>1460</v>
      </c>
    </row>
    <row r="9224" spans="1:1">
      <c r="A9224" t="s">
        <v>1460</v>
      </c>
    </row>
    <row r="9225" spans="1:1">
      <c r="A9225" t="s">
        <v>19406</v>
      </c>
    </row>
    <row r="9226" spans="1:1">
      <c r="A9226" t="s">
        <v>19449</v>
      </c>
    </row>
    <row r="9227" spans="1:1">
      <c r="A9227" t="s">
        <v>20649</v>
      </c>
    </row>
    <row r="9228" spans="1:1">
      <c r="A9228" t="s">
        <v>20650</v>
      </c>
    </row>
    <row r="9229" spans="1:1">
      <c r="A9229" t="s">
        <v>20651</v>
      </c>
    </row>
    <row r="9230" spans="1:1">
      <c r="A9230" t="s">
        <v>20652</v>
      </c>
    </row>
    <row r="9231" spans="1:1">
      <c r="A9231" t="s">
        <v>20653</v>
      </c>
    </row>
    <row r="9232" spans="1:1">
      <c r="A9232" t="s">
        <v>20654</v>
      </c>
    </row>
    <row r="9233" spans="1:1">
      <c r="A9233" t="s">
        <v>20655</v>
      </c>
    </row>
    <row r="9234" spans="1:1">
      <c r="A9234" t="s">
        <v>20656</v>
      </c>
    </row>
    <row r="9235" spans="1:1">
      <c r="A9235" t="s">
        <v>20657</v>
      </c>
    </row>
    <row r="9236" spans="1:1">
      <c r="A9236" t="s">
        <v>20658</v>
      </c>
    </row>
    <row r="9237" spans="1:1">
      <c r="A9237" t="s">
        <v>20659</v>
      </c>
    </row>
    <row r="9238" spans="1:1">
      <c r="A9238" t="s">
        <v>20660</v>
      </c>
    </row>
    <row r="9239" spans="1:1">
      <c r="A9239" t="s">
        <v>20661</v>
      </c>
    </row>
    <row r="9240" spans="1:1">
      <c r="A9240" t="s">
        <v>20662</v>
      </c>
    </row>
    <row r="9241" spans="1:1">
      <c r="A9241" t="s">
        <v>20663</v>
      </c>
    </row>
    <row r="9242" spans="1:1">
      <c r="A9242" t="s">
        <v>20664</v>
      </c>
    </row>
    <row r="9243" spans="1:1">
      <c r="A9243" t="s">
        <v>20665</v>
      </c>
    </row>
    <row r="9244" spans="1:1">
      <c r="A9244" t="s">
        <v>20666</v>
      </c>
    </row>
    <row r="9245" spans="1:1">
      <c r="A9245" t="s">
        <v>20667</v>
      </c>
    </row>
    <row r="9246" spans="1:1">
      <c r="A9246" t="s">
        <v>20668</v>
      </c>
    </row>
    <row r="9247" spans="1:1">
      <c r="A9247" t="s">
        <v>20669</v>
      </c>
    </row>
    <row r="9248" spans="1:1">
      <c r="A9248" t="s">
        <v>20670</v>
      </c>
    </row>
    <row r="9249" spans="1:1">
      <c r="A9249" t="s">
        <v>20671</v>
      </c>
    </row>
    <row r="9250" spans="1:1">
      <c r="A9250" t="s">
        <v>20672</v>
      </c>
    </row>
    <row r="9251" spans="1:1">
      <c r="A9251" t="s">
        <v>1460</v>
      </c>
    </row>
    <row r="9252" spans="1:1">
      <c r="A9252" t="s">
        <v>1460</v>
      </c>
    </row>
    <row r="9253" spans="1:1">
      <c r="A9253" t="s">
        <v>19404</v>
      </c>
    </row>
    <row r="9254" spans="1:1">
      <c r="A9254" t="s">
        <v>20673</v>
      </c>
    </row>
    <row r="9255" spans="1:1">
      <c r="A9255" t="s">
        <v>1460</v>
      </c>
    </row>
    <row r="9256" spans="1:1">
      <c r="A9256" t="s">
        <v>1460</v>
      </c>
    </row>
    <row r="9257" spans="1:1">
      <c r="A9257" t="s">
        <v>19406</v>
      </c>
    </row>
    <row r="9258" spans="1:1">
      <c r="A9258" t="s">
        <v>20674</v>
      </c>
    </row>
    <row r="9259" spans="1:1">
      <c r="A9259" t="s">
        <v>20562</v>
      </c>
    </row>
    <row r="9260" spans="1:1">
      <c r="A9260" t="s">
        <v>20563</v>
      </c>
    </row>
    <row r="9261" spans="1:1">
      <c r="A9261" t="s">
        <v>20564</v>
      </c>
    </row>
    <row r="9262" spans="1:1">
      <c r="A9262" t="s">
        <v>20675</v>
      </c>
    </row>
    <row r="9263" spans="1:1">
      <c r="A9263" t="s">
        <v>20676</v>
      </c>
    </row>
    <row r="9264" spans="1:1">
      <c r="A9264" t="s">
        <v>20677</v>
      </c>
    </row>
    <row r="9265" spans="1:1">
      <c r="A9265" t="s">
        <v>20678</v>
      </c>
    </row>
    <row r="9266" spans="1:1">
      <c r="A9266" t="s">
        <v>20679</v>
      </c>
    </row>
    <row r="9267" spans="1:1">
      <c r="A9267" t="s">
        <v>20680</v>
      </c>
    </row>
    <row r="9268" spans="1:1">
      <c r="A9268" t="s">
        <v>20681</v>
      </c>
    </row>
    <row r="9269" spans="1:1">
      <c r="A9269" t="s">
        <v>20682</v>
      </c>
    </row>
    <row r="9270" spans="1:1">
      <c r="A9270" t="s">
        <v>20683</v>
      </c>
    </row>
    <row r="9271" spans="1:1">
      <c r="A9271" t="s">
        <v>20684</v>
      </c>
    </row>
    <row r="9272" spans="1:1">
      <c r="A9272" t="s">
        <v>20685</v>
      </c>
    </row>
    <row r="9273" spans="1:1">
      <c r="A9273" t="s">
        <v>20686</v>
      </c>
    </row>
    <row r="9274" spans="1:1">
      <c r="A9274" t="s">
        <v>20687</v>
      </c>
    </row>
    <row r="9275" spans="1:1">
      <c r="A9275" t="s">
        <v>1460</v>
      </c>
    </row>
    <row r="9276" spans="1:1">
      <c r="A9276" t="s">
        <v>1460</v>
      </c>
    </row>
    <row r="9277" spans="1:1">
      <c r="A9277" t="s">
        <v>19404</v>
      </c>
    </row>
    <row r="9278" spans="1:1">
      <c r="A9278" t="s">
        <v>20688</v>
      </c>
    </row>
    <row r="9279" spans="1:1">
      <c r="A9279" t="s">
        <v>1460</v>
      </c>
    </row>
    <row r="9280" spans="1:1">
      <c r="A9280" t="s">
        <v>1460</v>
      </c>
    </row>
    <row r="9281" spans="1:1">
      <c r="A9281" t="s">
        <v>19406</v>
      </c>
    </row>
    <row r="9282" spans="1:1">
      <c r="A9282" t="s">
        <v>19449</v>
      </c>
    </row>
    <row r="9283" spans="1:1">
      <c r="A9283" t="s">
        <v>20689</v>
      </c>
    </row>
    <row r="9284" spans="1:1">
      <c r="A9284" t="s">
        <v>20690</v>
      </c>
    </row>
    <row r="9285" spans="1:1">
      <c r="A9285" t="s">
        <v>20691</v>
      </c>
    </row>
    <row r="9286" spans="1:1">
      <c r="A9286" t="s">
        <v>20692</v>
      </c>
    </row>
    <row r="9287" spans="1:1">
      <c r="A9287" t="s">
        <v>20693</v>
      </c>
    </row>
    <row r="9288" spans="1:1">
      <c r="A9288" t="s">
        <v>20694</v>
      </c>
    </row>
    <row r="9289" spans="1:1">
      <c r="A9289" t="s">
        <v>20695</v>
      </c>
    </row>
    <row r="9290" spans="1:1">
      <c r="A9290" t="s">
        <v>20696</v>
      </c>
    </row>
    <row r="9291" spans="1:1">
      <c r="A9291" t="s">
        <v>20697</v>
      </c>
    </row>
    <row r="9292" spans="1:1">
      <c r="A9292" t="s">
        <v>20698</v>
      </c>
    </row>
    <row r="9293" spans="1:1">
      <c r="A9293" t="s">
        <v>20699</v>
      </c>
    </row>
    <row r="9294" spans="1:1">
      <c r="A9294" t="s">
        <v>20700</v>
      </c>
    </row>
    <row r="9295" spans="1:1">
      <c r="A9295" t="s">
        <v>20701</v>
      </c>
    </row>
    <row r="9296" spans="1:1">
      <c r="A9296" t="s">
        <v>20702</v>
      </c>
    </row>
    <row r="9297" spans="1:1">
      <c r="A9297" t="s">
        <v>20703</v>
      </c>
    </row>
    <row r="9298" spans="1:1">
      <c r="A9298" t="s">
        <v>20704</v>
      </c>
    </row>
    <row r="9299" spans="1:1">
      <c r="A9299" t="s">
        <v>1460</v>
      </c>
    </row>
    <row r="9300" spans="1:1">
      <c r="A9300" t="s">
        <v>1460</v>
      </c>
    </row>
    <row r="9301" spans="1:1">
      <c r="A9301" t="s">
        <v>19404</v>
      </c>
    </row>
    <row r="9302" spans="1:1">
      <c r="A9302" t="s">
        <v>20705</v>
      </c>
    </row>
    <row r="9303" spans="1:1">
      <c r="A9303" t="s">
        <v>1460</v>
      </c>
    </row>
    <row r="9304" spans="1:1">
      <c r="A9304" t="s">
        <v>1460</v>
      </c>
    </row>
    <row r="9305" spans="1:1">
      <c r="A9305" t="s">
        <v>19406</v>
      </c>
    </row>
    <row r="9306" spans="1:1">
      <c r="A9306" t="s">
        <v>19449</v>
      </c>
    </row>
    <row r="9307" spans="1:1">
      <c r="A9307" t="s">
        <v>20706</v>
      </c>
    </row>
    <row r="9308" spans="1:1">
      <c r="A9308" t="s">
        <v>20707</v>
      </c>
    </row>
    <row r="9309" spans="1:1">
      <c r="A9309" t="s">
        <v>20708</v>
      </c>
    </row>
    <row r="9310" spans="1:1">
      <c r="A9310" t="s">
        <v>20709</v>
      </c>
    </row>
    <row r="9311" spans="1:1">
      <c r="A9311" t="s">
        <v>20710</v>
      </c>
    </row>
    <row r="9312" spans="1:1">
      <c r="A9312" t="s">
        <v>20711</v>
      </c>
    </row>
    <row r="9313" spans="1:1">
      <c r="A9313" t="s">
        <v>20712</v>
      </c>
    </row>
    <row r="9314" spans="1:1">
      <c r="A9314" t="s">
        <v>20713</v>
      </c>
    </row>
    <row r="9315" spans="1:1">
      <c r="A9315" t="s">
        <v>1460</v>
      </c>
    </row>
    <row r="9316" spans="1:1">
      <c r="A9316" t="s">
        <v>1460</v>
      </c>
    </row>
    <row r="9317" spans="1:1">
      <c r="A9317" t="s">
        <v>19404</v>
      </c>
    </row>
    <row r="9318" spans="1:1">
      <c r="A9318" t="s">
        <v>20714</v>
      </c>
    </row>
    <row r="9319" spans="1:1">
      <c r="A9319" t="s">
        <v>1460</v>
      </c>
    </row>
    <row r="9320" spans="1:1">
      <c r="A9320" t="s">
        <v>1460</v>
      </c>
    </row>
    <row r="9321" spans="1:1">
      <c r="A9321" t="s">
        <v>19406</v>
      </c>
    </row>
    <row r="9322" spans="1:1">
      <c r="A9322" t="s">
        <v>19449</v>
      </c>
    </row>
    <row r="9323" spans="1:1">
      <c r="A9323" t="s">
        <v>20562</v>
      </c>
    </row>
    <row r="9324" spans="1:1">
      <c r="A9324" t="s">
        <v>20563</v>
      </c>
    </row>
    <row r="9325" spans="1:1">
      <c r="A9325" t="s">
        <v>20564</v>
      </c>
    </row>
    <row r="9326" spans="1:1">
      <c r="A9326" t="s">
        <v>20644</v>
      </c>
    </row>
    <row r="9327" spans="1:1">
      <c r="A9327" t="s">
        <v>20645</v>
      </c>
    </row>
    <row r="9328" spans="1:1">
      <c r="A9328" t="s">
        <v>20646</v>
      </c>
    </row>
    <row r="9329" spans="1:1">
      <c r="A9329" t="s">
        <v>20647</v>
      </c>
    </row>
    <row r="9330" spans="1:1">
      <c r="A9330" t="s">
        <v>1460</v>
      </c>
    </row>
    <row r="9331" spans="1:1">
      <c r="A9331" t="s">
        <v>1460</v>
      </c>
    </row>
    <row r="9332" spans="1:1">
      <c r="A9332" t="s">
        <v>19404</v>
      </c>
    </row>
    <row r="9333" spans="1:1">
      <c r="A9333" t="s">
        <v>20715</v>
      </c>
    </row>
    <row r="9334" spans="1:1">
      <c r="A9334" t="s">
        <v>1460</v>
      </c>
    </row>
    <row r="9335" spans="1:1">
      <c r="A9335" t="s">
        <v>1460</v>
      </c>
    </row>
    <row r="9336" spans="1:1">
      <c r="A9336" t="s">
        <v>19406</v>
      </c>
    </row>
    <row r="9337" spans="1:1">
      <c r="A9337" t="s">
        <v>19449</v>
      </c>
    </row>
    <row r="9338" spans="1:1">
      <c r="A9338" t="s">
        <v>20562</v>
      </c>
    </row>
    <row r="9339" spans="1:1">
      <c r="A9339" t="s">
        <v>20563</v>
      </c>
    </row>
    <row r="9340" spans="1:1">
      <c r="A9340" t="s">
        <v>20564</v>
      </c>
    </row>
    <row r="9341" spans="1:1">
      <c r="A9341" t="s">
        <v>20644</v>
      </c>
    </row>
    <row r="9342" spans="1:1">
      <c r="A9342" t="s">
        <v>20645</v>
      </c>
    </row>
    <row r="9343" spans="1:1">
      <c r="A9343" t="s">
        <v>20646</v>
      </c>
    </row>
    <row r="9344" spans="1:1">
      <c r="A9344" t="s">
        <v>20647</v>
      </c>
    </row>
    <row r="9345" spans="1:1">
      <c r="A9345" t="s">
        <v>1460</v>
      </c>
    </row>
    <row r="9346" spans="1:1">
      <c r="A9346" t="s">
        <v>1460</v>
      </c>
    </row>
    <row r="9347" spans="1:1">
      <c r="A9347" t="s">
        <v>19404</v>
      </c>
    </row>
    <row r="9348" spans="1:1">
      <c r="A9348" t="s">
        <v>20716</v>
      </c>
    </row>
    <row r="9349" spans="1:1">
      <c r="A9349" t="s">
        <v>1460</v>
      </c>
    </row>
    <row r="9350" spans="1:1">
      <c r="A9350" t="s">
        <v>1460</v>
      </c>
    </row>
    <row r="9351" spans="1:1">
      <c r="A9351" t="s">
        <v>19406</v>
      </c>
    </row>
    <row r="9352" spans="1:1">
      <c r="A9352" t="s">
        <v>19449</v>
      </c>
    </row>
    <row r="9353" spans="1:1">
      <c r="A9353" t="s">
        <v>20562</v>
      </c>
    </row>
    <row r="9354" spans="1:1">
      <c r="A9354" t="s">
        <v>20563</v>
      </c>
    </row>
    <row r="9355" spans="1:1">
      <c r="A9355" t="s">
        <v>20564</v>
      </c>
    </row>
    <row r="9356" spans="1:1">
      <c r="A9356" t="s">
        <v>20717</v>
      </c>
    </row>
    <row r="9357" spans="1:1">
      <c r="A9357" t="s">
        <v>20718</v>
      </c>
    </row>
    <row r="9358" spans="1:1">
      <c r="A9358" t="s">
        <v>20719</v>
      </c>
    </row>
    <row r="9359" spans="1:1">
      <c r="A9359" t="s">
        <v>20720</v>
      </c>
    </row>
    <row r="9360" spans="1:1">
      <c r="A9360" t="s">
        <v>20721</v>
      </c>
    </row>
    <row r="9361" spans="1:1">
      <c r="A9361" t="s">
        <v>1460</v>
      </c>
    </row>
    <row r="9362" spans="1:1">
      <c r="A9362" t="s">
        <v>1460</v>
      </c>
    </row>
    <row r="9363" spans="1:1">
      <c r="A9363" t="s">
        <v>19404</v>
      </c>
    </row>
    <row r="9364" spans="1:1">
      <c r="A9364" t="s">
        <v>20722</v>
      </c>
    </row>
    <row r="9365" spans="1:1">
      <c r="A9365" t="s">
        <v>1460</v>
      </c>
    </row>
    <row r="9366" spans="1:1">
      <c r="A9366" t="s">
        <v>1460</v>
      </c>
    </row>
    <row r="9367" spans="1:1">
      <c r="A9367" t="s">
        <v>19406</v>
      </c>
    </row>
    <row r="9368" spans="1:1">
      <c r="A9368" t="s">
        <v>19449</v>
      </c>
    </row>
    <row r="9369" spans="1:1">
      <c r="A9369" t="s">
        <v>20562</v>
      </c>
    </row>
    <row r="9370" spans="1:1">
      <c r="A9370" t="s">
        <v>20563</v>
      </c>
    </row>
    <row r="9371" spans="1:1">
      <c r="A9371" t="s">
        <v>20564</v>
      </c>
    </row>
    <row r="9372" spans="1:1">
      <c r="A9372" t="s">
        <v>20723</v>
      </c>
    </row>
    <row r="9373" spans="1:1">
      <c r="A9373" t="s">
        <v>20724</v>
      </c>
    </row>
    <row r="9374" spans="1:1">
      <c r="A9374" t="s">
        <v>20725</v>
      </c>
    </row>
    <row r="9375" spans="1:1">
      <c r="A9375" t="s">
        <v>20726</v>
      </c>
    </row>
    <row r="9376" spans="1:1">
      <c r="A9376" t="s">
        <v>20727</v>
      </c>
    </row>
    <row r="9377" spans="1:1">
      <c r="A9377" t="s">
        <v>1460</v>
      </c>
    </row>
    <row r="9378" spans="1:1">
      <c r="A9378" t="s">
        <v>1460</v>
      </c>
    </row>
    <row r="9379" spans="1:1">
      <c r="A9379" t="s">
        <v>19404</v>
      </c>
    </row>
    <row r="9380" spans="1:1">
      <c r="A9380" t="s">
        <v>20728</v>
      </c>
    </row>
    <row r="9381" spans="1:1">
      <c r="A9381" t="s">
        <v>1460</v>
      </c>
    </row>
    <row r="9382" spans="1:1">
      <c r="A9382" t="s">
        <v>1460</v>
      </c>
    </row>
    <row r="9383" spans="1:1">
      <c r="A9383" t="s">
        <v>19406</v>
      </c>
    </row>
    <row r="9384" spans="1:1">
      <c r="A9384" t="s">
        <v>19449</v>
      </c>
    </row>
    <row r="9385" spans="1:1">
      <c r="A9385" t="s">
        <v>20562</v>
      </c>
    </row>
    <row r="9386" spans="1:1">
      <c r="A9386" t="s">
        <v>20563</v>
      </c>
    </row>
    <row r="9387" spans="1:1">
      <c r="A9387" t="s">
        <v>20729</v>
      </c>
    </row>
    <row r="9388" spans="1:1">
      <c r="A9388" t="s">
        <v>20730</v>
      </c>
    </row>
    <row r="9389" spans="1:1">
      <c r="A9389" t="s">
        <v>20731</v>
      </c>
    </row>
    <row r="9390" spans="1:1">
      <c r="A9390" t="s">
        <v>1460</v>
      </c>
    </row>
    <row r="9391" spans="1:1">
      <c r="A9391" t="s">
        <v>1460</v>
      </c>
    </row>
    <row r="9392" spans="1:1">
      <c r="A9392" t="s">
        <v>19404</v>
      </c>
    </row>
    <row r="9393" spans="1:1">
      <c r="A9393" t="s">
        <v>20732</v>
      </c>
    </row>
    <row r="9394" spans="1:1">
      <c r="A9394" t="s">
        <v>1460</v>
      </c>
    </row>
    <row r="9395" spans="1:1">
      <c r="A9395" t="s">
        <v>1460</v>
      </c>
    </row>
    <row r="9396" spans="1:1">
      <c r="A9396" t="s">
        <v>19406</v>
      </c>
    </row>
    <row r="9397" spans="1:1">
      <c r="A9397" t="s">
        <v>19449</v>
      </c>
    </row>
    <row r="9398" spans="1:1">
      <c r="A9398" t="s">
        <v>19621</v>
      </c>
    </row>
    <row r="9399" spans="1:1">
      <c r="A9399" t="s">
        <v>20733</v>
      </c>
    </row>
    <row r="9400" spans="1:1">
      <c r="A9400" t="s">
        <v>20734</v>
      </c>
    </row>
    <row r="9401" spans="1:1">
      <c r="A9401" t="s">
        <v>20735</v>
      </c>
    </row>
    <row r="9402" spans="1:1">
      <c r="A9402" t="s">
        <v>20736</v>
      </c>
    </row>
    <row r="9403" spans="1:1">
      <c r="A9403" t="s">
        <v>20737</v>
      </c>
    </row>
    <row r="9404" spans="1:1">
      <c r="A9404" t="s">
        <v>20738</v>
      </c>
    </row>
    <row r="9405" spans="1:1">
      <c r="A9405" t="s">
        <v>20739</v>
      </c>
    </row>
    <row r="9406" spans="1:1">
      <c r="A9406" t="s">
        <v>1460</v>
      </c>
    </row>
    <row r="9407" spans="1:1">
      <c r="A9407" t="s">
        <v>1460</v>
      </c>
    </row>
    <row r="9408" spans="1:1">
      <c r="A9408" t="s">
        <v>19404</v>
      </c>
    </row>
    <row r="9409" spans="1:1">
      <c r="A9409" t="s">
        <v>20740</v>
      </c>
    </row>
    <row r="9410" spans="1:1">
      <c r="A9410" t="s">
        <v>1460</v>
      </c>
    </row>
    <row r="9411" spans="1:1">
      <c r="A9411" t="s">
        <v>1460</v>
      </c>
    </row>
    <row r="9412" spans="1:1">
      <c r="A9412" t="s">
        <v>19406</v>
      </c>
    </row>
    <row r="9413" spans="1:1">
      <c r="A9413" t="s">
        <v>19449</v>
      </c>
    </row>
    <row r="9414" spans="1:1">
      <c r="A9414" t="s">
        <v>20689</v>
      </c>
    </row>
    <row r="9415" spans="1:1">
      <c r="A9415" t="s">
        <v>20690</v>
      </c>
    </row>
    <row r="9416" spans="1:1">
      <c r="A9416" t="s">
        <v>20691</v>
      </c>
    </row>
    <row r="9417" spans="1:1">
      <c r="A9417" t="s">
        <v>20692</v>
      </c>
    </row>
    <row r="9418" spans="1:1">
      <c r="A9418" t="s">
        <v>20693</v>
      </c>
    </row>
    <row r="9419" spans="1:1">
      <c r="A9419" t="s">
        <v>20741</v>
      </c>
    </row>
    <row r="9420" spans="1:1">
      <c r="A9420" t="s">
        <v>20742</v>
      </c>
    </row>
    <row r="9421" spans="1:1">
      <c r="A9421" t="s">
        <v>20743</v>
      </c>
    </row>
    <row r="9422" spans="1:1">
      <c r="A9422" t="s">
        <v>20744</v>
      </c>
    </row>
    <row r="9423" spans="1:1">
      <c r="A9423" t="s">
        <v>20745</v>
      </c>
    </row>
    <row r="9424" spans="1:1">
      <c r="A9424" t="s">
        <v>20746</v>
      </c>
    </row>
    <row r="9425" spans="1:1">
      <c r="A9425" t="s">
        <v>20747</v>
      </c>
    </row>
    <row r="9426" spans="1:1">
      <c r="A9426" t="s">
        <v>20748</v>
      </c>
    </row>
    <row r="9427" spans="1:1">
      <c r="A9427" t="s">
        <v>20749</v>
      </c>
    </row>
    <row r="9428" spans="1:1">
      <c r="A9428" t="s">
        <v>1460</v>
      </c>
    </row>
    <row r="9429" spans="1:1">
      <c r="A9429" t="s">
        <v>1460</v>
      </c>
    </row>
    <row r="9430" spans="1:1">
      <c r="A9430" t="s">
        <v>19404</v>
      </c>
    </row>
    <row r="9431" spans="1:1">
      <c r="A9431" t="s">
        <v>20750</v>
      </c>
    </row>
    <row r="9432" spans="1:1">
      <c r="A9432" t="s">
        <v>1460</v>
      </c>
    </row>
    <row r="9433" spans="1:1">
      <c r="A9433" t="s">
        <v>1460</v>
      </c>
    </row>
    <row r="9434" spans="1:1">
      <c r="A9434" t="s">
        <v>19406</v>
      </c>
    </row>
    <row r="9435" spans="1:1">
      <c r="A9435" t="s">
        <v>19449</v>
      </c>
    </row>
    <row r="9436" spans="1:1">
      <c r="A9436" t="s">
        <v>20689</v>
      </c>
    </row>
    <row r="9437" spans="1:1">
      <c r="A9437" t="s">
        <v>20690</v>
      </c>
    </row>
    <row r="9438" spans="1:1">
      <c r="A9438" t="s">
        <v>20691</v>
      </c>
    </row>
    <row r="9439" spans="1:1">
      <c r="A9439" t="s">
        <v>20692</v>
      </c>
    </row>
    <row r="9440" spans="1:1">
      <c r="A9440" t="s">
        <v>20693</v>
      </c>
    </row>
    <row r="9441" spans="1:1">
      <c r="A9441" t="s">
        <v>20741</v>
      </c>
    </row>
    <row r="9442" spans="1:1">
      <c r="A9442" t="s">
        <v>20742</v>
      </c>
    </row>
    <row r="9443" spans="1:1">
      <c r="A9443" t="s">
        <v>20743</v>
      </c>
    </row>
    <row r="9444" spans="1:1">
      <c r="A9444" t="s">
        <v>20744</v>
      </c>
    </row>
    <row r="9445" spans="1:1">
      <c r="A9445" t="s">
        <v>20745</v>
      </c>
    </row>
    <row r="9446" spans="1:1">
      <c r="A9446" t="s">
        <v>20746</v>
      </c>
    </row>
    <row r="9447" spans="1:1">
      <c r="A9447" t="s">
        <v>20747</v>
      </c>
    </row>
    <row r="9448" spans="1:1">
      <c r="A9448" t="s">
        <v>20748</v>
      </c>
    </row>
    <row r="9449" spans="1:1">
      <c r="A9449" t="s">
        <v>20749</v>
      </c>
    </row>
    <row r="9450" spans="1:1">
      <c r="A9450" t="s">
        <v>1460</v>
      </c>
    </row>
    <row r="9451" spans="1:1">
      <c r="A9451" t="s">
        <v>1460</v>
      </c>
    </row>
    <row r="9452" spans="1:1">
      <c r="A9452" t="s">
        <v>19404</v>
      </c>
    </row>
    <row r="9453" spans="1:1">
      <c r="A9453" t="s">
        <v>20751</v>
      </c>
    </row>
    <row r="9454" spans="1:1">
      <c r="A9454" t="s">
        <v>1460</v>
      </c>
    </row>
    <row r="9455" spans="1:1">
      <c r="A9455" t="s">
        <v>1460</v>
      </c>
    </row>
    <row r="9456" spans="1:1">
      <c r="A9456" t="s">
        <v>19406</v>
      </c>
    </row>
    <row r="9457" spans="1:1">
      <c r="A9457" t="s">
        <v>19449</v>
      </c>
    </row>
    <row r="9458" spans="1:1">
      <c r="A9458" t="s">
        <v>19621</v>
      </c>
    </row>
    <row r="9459" spans="1:1">
      <c r="A9459" t="s">
        <v>20733</v>
      </c>
    </row>
    <row r="9460" spans="1:1">
      <c r="A9460" t="s">
        <v>20734</v>
      </c>
    </row>
    <row r="9461" spans="1:1">
      <c r="A9461" t="s">
        <v>20735</v>
      </c>
    </row>
    <row r="9462" spans="1:1">
      <c r="A9462" t="s">
        <v>20736</v>
      </c>
    </row>
    <row r="9463" spans="1:1">
      <c r="A9463" t="s">
        <v>20737</v>
      </c>
    </row>
    <row r="9464" spans="1:1">
      <c r="A9464" t="s">
        <v>20738</v>
      </c>
    </row>
    <row r="9465" spans="1:1">
      <c r="A9465" t="s">
        <v>20739</v>
      </c>
    </row>
    <row r="9466" spans="1:1">
      <c r="A9466" t="s">
        <v>1460</v>
      </c>
    </row>
    <row r="9467" spans="1:1">
      <c r="A9467" t="s">
        <v>1460</v>
      </c>
    </row>
    <row r="9468" spans="1:1">
      <c r="A9468" t="s">
        <v>19404</v>
      </c>
    </row>
    <row r="9469" spans="1:1">
      <c r="A9469" t="s">
        <v>20752</v>
      </c>
    </row>
    <row r="9470" spans="1:1">
      <c r="A9470" t="s">
        <v>1460</v>
      </c>
    </row>
    <row r="9471" spans="1:1">
      <c r="A9471" t="s">
        <v>1460</v>
      </c>
    </row>
    <row r="9472" spans="1:1">
      <c r="A9472" t="s">
        <v>19406</v>
      </c>
    </row>
    <row r="9473" spans="1:1">
      <c r="A9473" t="s">
        <v>19449</v>
      </c>
    </row>
    <row r="9474" spans="1:1">
      <c r="A9474" t="s">
        <v>20562</v>
      </c>
    </row>
    <row r="9475" spans="1:1">
      <c r="A9475" t="s">
        <v>20563</v>
      </c>
    </row>
    <row r="9476" spans="1:1">
      <c r="A9476" t="s">
        <v>20753</v>
      </c>
    </row>
    <row r="9477" spans="1:1">
      <c r="A9477" t="s">
        <v>20754</v>
      </c>
    </row>
    <row r="9478" spans="1:1">
      <c r="A9478" t="s">
        <v>20755</v>
      </c>
    </row>
    <row r="9479" spans="1:1">
      <c r="A9479" t="s">
        <v>20756</v>
      </c>
    </row>
    <row r="9480" spans="1:1">
      <c r="A9480" t="s">
        <v>20757</v>
      </c>
    </row>
    <row r="9481" spans="1:1">
      <c r="A9481" t="s">
        <v>20758</v>
      </c>
    </row>
    <row r="9482" spans="1:1">
      <c r="A9482" t="s">
        <v>20759</v>
      </c>
    </row>
    <row r="9483" spans="1:1">
      <c r="A9483" t="s">
        <v>20760</v>
      </c>
    </row>
    <row r="9484" spans="1:1">
      <c r="A9484" t="s">
        <v>20761</v>
      </c>
    </row>
    <row r="9485" spans="1:1">
      <c r="A9485" t="s">
        <v>20762</v>
      </c>
    </row>
    <row r="9486" spans="1:1">
      <c r="A9486" t="s">
        <v>20763</v>
      </c>
    </row>
    <row r="9487" spans="1:1">
      <c r="A9487" t="s">
        <v>20764</v>
      </c>
    </row>
    <row r="9488" spans="1:1">
      <c r="A9488" t="s">
        <v>20765</v>
      </c>
    </row>
    <row r="9489" spans="1:1">
      <c r="A9489" t="s">
        <v>20766</v>
      </c>
    </row>
    <row r="9490" spans="1:1">
      <c r="A9490" t="s">
        <v>1460</v>
      </c>
    </row>
    <row r="9491" spans="1:1">
      <c r="A9491" t="s">
        <v>1460</v>
      </c>
    </row>
    <row r="9492" spans="1:1">
      <c r="A9492" t="s">
        <v>19404</v>
      </c>
    </row>
    <row r="9493" spans="1:1">
      <c r="A9493" t="s">
        <v>20767</v>
      </c>
    </row>
    <row r="9494" spans="1:1">
      <c r="A9494" t="s">
        <v>1460</v>
      </c>
    </row>
    <row r="9495" spans="1:1">
      <c r="A9495" t="s">
        <v>1460</v>
      </c>
    </row>
    <row r="9496" spans="1:1">
      <c r="A9496" t="s">
        <v>19406</v>
      </c>
    </row>
    <row r="9497" spans="1:1">
      <c r="A9497" t="s">
        <v>19449</v>
      </c>
    </row>
    <row r="9498" spans="1:1">
      <c r="A9498" t="s">
        <v>19621</v>
      </c>
    </row>
    <row r="9499" spans="1:1">
      <c r="A9499" t="s">
        <v>20733</v>
      </c>
    </row>
    <row r="9500" spans="1:1">
      <c r="A9500" t="s">
        <v>20734</v>
      </c>
    </row>
    <row r="9501" spans="1:1">
      <c r="A9501" t="s">
        <v>20768</v>
      </c>
    </row>
    <row r="9502" spans="1:1">
      <c r="A9502" t="s">
        <v>20769</v>
      </c>
    </row>
    <row r="9503" spans="1:1">
      <c r="A9503" t="s">
        <v>20770</v>
      </c>
    </row>
    <row r="9504" spans="1:1">
      <c r="A9504" t="s">
        <v>20771</v>
      </c>
    </row>
    <row r="9505" spans="1:1">
      <c r="A9505" t="s">
        <v>20772</v>
      </c>
    </row>
    <row r="9506" spans="1:1">
      <c r="A9506" t="s">
        <v>20773</v>
      </c>
    </row>
    <row r="9507" spans="1:1">
      <c r="A9507" t="s">
        <v>20774</v>
      </c>
    </row>
    <row r="9508" spans="1:1">
      <c r="A9508" t="s">
        <v>20775</v>
      </c>
    </row>
    <row r="9509" spans="1:1">
      <c r="A9509" t="s">
        <v>20776</v>
      </c>
    </row>
    <row r="9510" spans="1:1">
      <c r="A9510" t="s">
        <v>20777</v>
      </c>
    </row>
    <row r="9511" spans="1:1">
      <c r="A9511" t="s">
        <v>20778</v>
      </c>
    </row>
    <row r="9512" spans="1:1">
      <c r="A9512" t="s">
        <v>20779</v>
      </c>
    </row>
    <row r="9513" spans="1:1">
      <c r="A9513" t="s">
        <v>1460</v>
      </c>
    </row>
    <row r="9514" spans="1:1">
      <c r="A9514" t="s">
        <v>1460</v>
      </c>
    </row>
    <row r="9515" spans="1:1">
      <c r="A9515" t="s">
        <v>19404</v>
      </c>
    </row>
    <row r="9516" spans="1:1">
      <c r="A9516" t="s">
        <v>20780</v>
      </c>
    </row>
    <row r="9517" spans="1:1">
      <c r="A9517" t="s">
        <v>1460</v>
      </c>
    </row>
    <row r="9518" spans="1:1">
      <c r="A9518" t="s">
        <v>1460</v>
      </c>
    </row>
    <row r="9519" spans="1:1">
      <c r="A9519" t="s">
        <v>19406</v>
      </c>
    </row>
    <row r="9520" spans="1:1">
      <c r="A9520" t="s">
        <v>19449</v>
      </c>
    </row>
    <row r="9521" spans="1:1">
      <c r="A9521" t="s">
        <v>19621</v>
      </c>
    </row>
    <row r="9522" spans="1:1">
      <c r="A9522" t="s">
        <v>20733</v>
      </c>
    </row>
    <row r="9523" spans="1:1">
      <c r="A9523" t="s">
        <v>20734</v>
      </c>
    </row>
    <row r="9524" spans="1:1">
      <c r="A9524" t="s">
        <v>20781</v>
      </c>
    </row>
    <row r="9525" spans="1:1">
      <c r="A9525" t="s">
        <v>20782</v>
      </c>
    </row>
    <row r="9526" spans="1:1">
      <c r="A9526" t="s">
        <v>20783</v>
      </c>
    </row>
    <row r="9527" spans="1:1">
      <c r="A9527" t="s">
        <v>20784</v>
      </c>
    </row>
    <row r="9528" spans="1:1">
      <c r="A9528" t="s">
        <v>1460</v>
      </c>
    </row>
    <row r="9529" spans="1:1">
      <c r="A9529" t="s">
        <v>1460</v>
      </c>
    </row>
    <row r="9530" spans="1:1">
      <c r="A9530" t="s">
        <v>19404</v>
      </c>
    </row>
    <row r="9531" spans="1:1">
      <c r="A9531" t="s">
        <v>20785</v>
      </c>
    </row>
    <row r="9532" spans="1:1">
      <c r="A9532" t="s">
        <v>1460</v>
      </c>
    </row>
    <row r="9533" spans="1:1">
      <c r="A9533" t="s">
        <v>1460</v>
      </c>
    </row>
    <row r="9534" spans="1:1">
      <c r="A9534" t="s">
        <v>19406</v>
      </c>
    </row>
    <row r="9535" spans="1:1">
      <c r="A9535" t="s">
        <v>19449</v>
      </c>
    </row>
    <row r="9536" spans="1:1">
      <c r="A9536" t="s">
        <v>19621</v>
      </c>
    </row>
    <row r="9537" spans="1:1">
      <c r="A9537" t="s">
        <v>20733</v>
      </c>
    </row>
    <row r="9538" spans="1:1">
      <c r="A9538" t="s">
        <v>20734</v>
      </c>
    </row>
    <row r="9539" spans="1:1">
      <c r="A9539" t="s">
        <v>20781</v>
      </c>
    </row>
    <row r="9540" spans="1:1">
      <c r="A9540" t="s">
        <v>20782</v>
      </c>
    </row>
    <row r="9541" spans="1:1">
      <c r="A9541" t="s">
        <v>20783</v>
      </c>
    </row>
    <row r="9542" spans="1:1">
      <c r="A9542" t="s">
        <v>20784</v>
      </c>
    </row>
    <row r="9543" spans="1:1">
      <c r="A9543" t="s">
        <v>1460</v>
      </c>
    </row>
    <row r="9544" spans="1:1">
      <c r="A9544" t="s">
        <v>1460</v>
      </c>
    </row>
    <row r="9545" spans="1:1">
      <c r="A9545" t="s">
        <v>19404</v>
      </c>
    </row>
    <row r="9546" spans="1:1">
      <c r="A9546" t="s">
        <v>20786</v>
      </c>
    </row>
    <row r="9547" spans="1:1">
      <c r="A9547" t="s">
        <v>1460</v>
      </c>
    </row>
    <row r="9548" spans="1:1">
      <c r="A9548" t="s">
        <v>1460</v>
      </c>
    </row>
    <row r="9549" spans="1:1">
      <c r="A9549" t="s">
        <v>19406</v>
      </c>
    </row>
    <row r="9550" spans="1:1">
      <c r="A9550" t="s">
        <v>19449</v>
      </c>
    </row>
    <row r="9551" spans="1:1">
      <c r="A9551" t="s">
        <v>20562</v>
      </c>
    </row>
    <row r="9552" spans="1:1">
      <c r="A9552" t="s">
        <v>20563</v>
      </c>
    </row>
    <row r="9553" spans="1:1">
      <c r="A9553" t="s">
        <v>20787</v>
      </c>
    </row>
    <row r="9554" spans="1:1">
      <c r="A9554" t="s">
        <v>20788</v>
      </c>
    </row>
    <row r="9555" spans="1:1">
      <c r="A9555" t="s">
        <v>20789</v>
      </c>
    </row>
    <row r="9556" spans="1:1">
      <c r="A9556" t="s">
        <v>1460</v>
      </c>
    </row>
    <row r="9557" spans="1:1">
      <c r="A9557" t="s">
        <v>1460</v>
      </c>
    </row>
    <row r="9558" spans="1:1">
      <c r="A9558" t="s">
        <v>19404</v>
      </c>
    </row>
    <row r="9559" spans="1:1">
      <c r="A9559" t="s">
        <v>20790</v>
      </c>
    </row>
    <row r="9560" spans="1:1">
      <c r="A9560" t="s">
        <v>1460</v>
      </c>
    </row>
    <row r="9561" spans="1:1">
      <c r="A9561" t="s">
        <v>1460</v>
      </c>
    </row>
    <row r="9562" spans="1:1">
      <c r="A9562" t="s">
        <v>19406</v>
      </c>
    </row>
    <row r="9563" spans="1:1">
      <c r="A9563" t="s">
        <v>19449</v>
      </c>
    </row>
    <row r="9564" spans="1:1">
      <c r="A9564" t="s">
        <v>20791</v>
      </c>
    </row>
    <row r="9565" spans="1:1">
      <c r="A9565" t="s">
        <v>20792</v>
      </c>
    </row>
    <row r="9566" spans="1:1">
      <c r="A9566" t="s">
        <v>20793</v>
      </c>
    </row>
    <row r="9567" spans="1:1">
      <c r="A9567" t="s">
        <v>20794</v>
      </c>
    </row>
    <row r="9568" spans="1:1">
      <c r="A9568" t="s">
        <v>20795</v>
      </c>
    </row>
    <row r="9569" spans="1:1">
      <c r="A9569" t="s">
        <v>1460</v>
      </c>
    </row>
    <row r="9570" spans="1:1">
      <c r="A9570" t="s">
        <v>1460</v>
      </c>
    </row>
    <row r="9571" spans="1:1">
      <c r="A9571" t="s">
        <v>19404</v>
      </c>
    </row>
    <row r="9572" spans="1:1">
      <c r="A9572" t="s">
        <v>20796</v>
      </c>
    </row>
    <row r="9573" spans="1:1">
      <c r="A9573" t="s">
        <v>1460</v>
      </c>
    </row>
    <row r="9574" spans="1:1">
      <c r="A9574" t="s">
        <v>1460</v>
      </c>
    </row>
    <row r="9575" spans="1:1">
      <c r="A9575" t="s">
        <v>19406</v>
      </c>
    </row>
    <row r="9576" spans="1:1">
      <c r="A9576" t="s">
        <v>19449</v>
      </c>
    </row>
    <row r="9577" spans="1:1">
      <c r="A9577" t="s">
        <v>20562</v>
      </c>
    </row>
    <row r="9578" spans="1:1">
      <c r="A9578" t="s">
        <v>20563</v>
      </c>
    </row>
    <row r="9579" spans="1:1">
      <c r="A9579" t="s">
        <v>20797</v>
      </c>
    </row>
    <row r="9580" spans="1:1">
      <c r="A9580" t="s">
        <v>20798</v>
      </c>
    </row>
    <row r="9581" spans="1:1">
      <c r="A9581" t="s">
        <v>20799</v>
      </c>
    </row>
    <row r="9582" spans="1:1">
      <c r="A9582" t="s">
        <v>1460</v>
      </c>
    </row>
    <row r="9583" spans="1:1">
      <c r="A9583" t="s">
        <v>1460</v>
      </c>
    </row>
    <row r="9584" spans="1:1">
      <c r="A9584" t="s">
        <v>19404</v>
      </c>
    </row>
    <row r="9585" spans="1:1">
      <c r="A9585" t="s">
        <v>20800</v>
      </c>
    </row>
    <row r="9586" spans="1:1">
      <c r="A9586" t="s">
        <v>1460</v>
      </c>
    </row>
    <row r="9587" spans="1:1">
      <c r="A9587" t="s">
        <v>1460</v>
      </c>
    </row>
    <row r="9588" spans="1:1">
      <c r="A9588" t="s">
        <v>19406</v>
      </c>
    </row>
    <row r="9589" spans="1:1">
      <c r="A9589" t="s">
        <v>19449</v>
      </c>
    </row>
    <row r="9590" spans="1:1">
      <c r="A9590" t="s">
        <v>20562</v>
      </c>
    </row>
    <row r="9591" spans="1:1">
      <c r="A9591" t="s">
        <v>20563</v>
      </c>
    </row>
    <row r="9592" spans="1:1">
      <c r="A9592" t="s">
        <v>20753</v>
      </c>
    </row>
    <row r="9593" spans="1:1">
      <c r="A9593" t="s">
        <v>20801</v>
      </c>
    </row>
    <row r="9594" spans="1:1">
      <c r="A9594" t="s">
        <v>20802</v>
      </c>
    </row>
    <row r="9595" spans="1:1">
      <c r="A9595" t="s">
        <v>20567</v>
      </c>
    </row>
    <row r="9596" spans="1:1">
      <c r="A9596" t="s">
        <v>20568</v>
      </c>
    </row>
    <row r="9597" spans="1:1">
      <c r="A9597" t="s">
        <v>20569</v>
      </c>
    </row>
    <row r="9598" spans="1:1">
      <c r="A9598" t="s">
        <v>20570</v>
      </c>
    </row>
    <row r="9599" spans="1:1">
      <c r="A9599" t="s">
        <v>20571</v>
      </c>
    </row>
    <row r="9600" spans="1:1">
      <c r="A9600" t="s">
        <v>20803</v>
      </c>
    </row>
    <row r="9601" spans="1:1">
      <c r="A9601" t="s">
        <v>20573</v>
      </c>
    </row>
    <row r="9602" spans="1:1">
      <c r="A9602" t="s">
        <v>20574</v>
      </c>
    </row>
    <row r="9603" spans="1:1">
      <c r="A9603" t="s">
        <v>20575</v>
      </c>
    </row>
    <row r="9604" spans="1:1">
      <c r="A9604" t="s">
        <v>20576</v>
      </c>
    </row>
    <row r="9605" spans="1:1">
      <c r="A9605" t="s">
        <v>20804</v>
      </c>
    </row>
    <row r="9606" spans="1:1">
      <c r="A9606" t="s">
        <v>20805</v>
      </c>
    </row>
    <row r="9607" spans="1:1">
      <c r="A9607" t="s">
        <v>20806</v>
      </c>
    </row>
    <row r="9608" spans="1:1">
      <c r="A9608" t="s">
        <v>20807</v>
      </c>
    </row>
    <row r="9609" spans="1:1">
      <c r="A9609" t="s">
        <v>20808</v>
      </c>
    </row>
    <row r="9610" spans="1:1">
      <c r="A9610" t="s">
        <v>20809</v>
      </c>
    </row>
    <row r="9611" spans="1:1">
      <c r="A9611" t="s">
        <v>20810</v>
      </c>
    </row>
    <row r="9612" spans="1:1">
      <c r="A9612" t="s">
        <v>20811</v>
      </c>
    </row>
    <row r="9613" spans="1:1">
      <c r="A9613" t="s">
        <v>20812</v>
      </c>
    </row>
    <row r="9614" spans="1:1">
      <c r="A9614" t="s">
        <v>20813</v>
      </c>
    </row>
    <row r="9615" spans="1:1">
      <c r="A9615" t="s">
        <v>20814</v>
      </c>
    </row>
    <row r="9616" spans="1:1">
      <c r="A9616" t="s">
        <v>20815</v>
      </c>
    </row>
    <row r="9617" spans="1:1">
      <c r="A9617" t="s">
        <v>20816</v>
      </c>
    </row>
    <row r="9618" spans="1:1">
      <c r="A9618" t="s">
        <v>20817</v>
      </c>
    </row>
    <row r="9619" spans="1:1">
      <c r="A9619" t="s">
        <v>20818</v>
      </c>
    </row>
    <row r="9620" spans="1:1">
      <c r="A9620" t="s">
        <v>20819</v>
      </c>
    </row>
    <row r="9621" spans="1:1">
      <c r="A9621" t="s">
        <v>20820</v>
      </c>
    </row>
    <row r="9622" spans="1:1">
      <c r="A9622" t="s">
        <v>20821</v>
      </c>
    </row>
    <row r="9623" spans="1:1">
      <c r="A9623" t="s">
        <v>20822</v>
      </c>
    </row>
    <row r="9624" spans="1:1">
      <c r="A9624" t="s">
        <v>20823</v>
      </c>
    </row>
    <row r="9625" spans="1:1">
      <c r="A9625" t="s">
        <v>20824</v>
      </c>
    </row>
    <row r="9626" spans="1:1">
      <c r="A9626" t="s">
        <v>20825</v>
      </c>
    </row>
    <row r="9627" spans="1:1">
      <c r="A9627" t="s">
        <v>20826</v>
      </c>
    </row>
    <row r="9628" spans="1:1">
      <c r="A9628" t="s">
        <v>20827</v>
      </c>
    </row>
    <row r="9629" spans="1:1">
      <c r="A9629" t="s">
        <v>20828</v>
      </c>
    </row>
    <row r="9630" spans="1:1">
      <c r="A9630" t="s">
        <v>20829</v>
      </c>
    </row>
    <row r="9631" spans="1:1">
      <c r="A9631" t="s">
        <v>20830</v>
      </c>
    </row>
    <row r="9632" spans="1:1">
      <c r="A9632" t="s">
        <v>20831</v>
      </c>
    </row>
    <row r="9633" spans="1:1">
      <c r="A9633" t="s">
        <v>20832</v>
      </c>
    </row>
    <row r="9634" spans="1:1">
      <c r="A9634" t="s">
        <v>20833</v>
      </c>
    </row>
    <row r="9635" spans="1:1">
      <c r="A9635" t="s">
        <v>20834</v>
      </c>
    </row>
    <row r="9636" spans="1:1">
      <c r="A9636" t="s">
        <v>20835</v>
      </c>
    </row>
    <row r="9637" spans="1:1">
      <c r="A9637" t="s">
        <v>1460</v>
      </c>
    </row>
    <row r="9638" spans="1:1">
      <c r="A9638" t="s">
        <v>1460</v>
      </c>
    </row>
    <row r="9639" spans="1:1">
      <c r="A9639" t="s">
        <v>19404</v>
      </c>
    </row>
    <row r="9640" spans="1:1">
      <c r="A9640" t="s">
        <v>20836</v>
      </c>
    </row>
    <row r="9641" spans="1:1">
      <c r="A9641" t="s">
        <v>1460</v>
      </c>
    </row>
    <row r="9642" spans="1:1">
      <c r="A9642" t="s">
        <v>1460</v>
      </c>
    </row>
    <row r="9643" spans="1:1">
      <c r="A9643" t="s">
        <v>19406</v>
      </c>
    </row>
    <row r="9644" spans="1:1">
      <c r="A9644" t="s">
        <v>19449</v>
      </c>
    </row>
    <row r="9645" spans="1:1">
      <c r="A9645" t="s">
        <v>20791</v>
      </c>
    </row>
    <row r="9646" spans="1:1">
      <c r="A9646" t="s">
        <v>20792</v>
      </c>
    </row>
    <row r="9647" spans="1:1">
      <c r="A9647" t="s">
        <v>20837</v>
      </c>
    </row>
    <row r="9648" spans="1:1">
      <c r="A9648" t="s">
        <v>20838</v>
      </c>
    </row>
    <row r="9649" spans="1:1">
      <c r="A9649" t="s">
        <v>1460</v>
      </c>
    </row>
    <row r="9650" spans="1:1">
      <c r="A9650" t="s">
        <v>1460</v>
      </c>
    </row>
    <row r="9651" spans="1:1">
      <c r="A9651" t="s">
        <v>19404</v>
      </c>
    </row>
    <row r="9652" spans="1:1">
      <c r="A9652" t="s">
        <v>20839</v>
      </c>
    </row>
    <row r="9653" spans="1:1">
      <c r="A9653" t="s">
        <v>1460</v>
      </c>
    </row>
    <row r="9654" spans="1:1">
      <c r="A9654" t="s">
        <v>1460</v>
      </c>
    </row>
    <row r="9655" spans="1:1">
      <c r="A9655" t="s">
        <v>19406</v>
      </c>
    </row>
    <row r="9656" spans="1:1">
      <c r="A9656" t="s">
        <v>19449</v>
      </c>
    </row>
    <row r="9657" spans="1:1">
      <c r="A9657" t="s">
        <v>20840</v>
      </c>
    </row>
    <row r="9658" spans="1:1">
      <c r="A9658" t="s">
        <v>20841</v>
      </c>
    </row>
    <row r="9659" spans="1:1">
      <c r="A9659" t="s">
        <v>20842</v>
      </c>
    </row>
    <row r="9660" spans="1:1">
      <c r="A9660" t="s">
        <v>20838</v>
      </c>
    </row>
    <row r="9661" spans="1:1">
      <c r="A9661" t="s">
        <v>1460</v>
      </c>
    </row>
    <row r="9662" spans="1:1">
      <c r="A9662" t="s">
        <v>1460</v>
      </c>
    </row>
    <row r="9663" spans="1:1">
      <c r="A9663" t="s">
        <v>19404</v>
      </c>
    </row>
    <row r="9664" spans="1:1">
      <c r="A9664" t="s">
        <v>20843</v>
      </c>
    </row>
    <row r="9665" spans="1:1">
      <c r="A9665" t="s">
        <v>1460</v>
      </c>
    </row>
    <row r="9666" spans="1:1">
      <c r="A9666" t="s">
        <v>1460</v>
      </c>
    </row>
    <row r="9667" spans="1:1">
      <c r="A9667" t="s">
        <v>19406</v>
      </c>
    </row>
    <row r="9668" spans="1:1">
      <c r="A9668" t="s">
        <v>19449</v>
      </c>
    </row>
    <row r="9669" spans="1:1">
      <c r="A9669" t="s">
        <v>20791</v>
      </c>
    </row>
    <row r="9670" spans="1:1">
      <c r="A9670" t="s">
        <v>20792</v>
      </c>
    </row>
    <row r="9671" spans="1:1">
      <c r="A9671" t="s">
        <v>20844</v>
      </c>
    </row>
    <row r="9672" spans="1:1">
      <c r="A9672" t="s">
        <v>20845</v>
      </c>
    </row>
    <row r="9673" spans="1:1">
      <c r="A9673" t="s">
        <v>1460</v>
      </c>
    </row>
    <row r="9674" spans="1:1">
      <c r="A9674" t="s">
        <v>1460</v>
      </c>
    </row>
    <row r="9675" spans="1:1">
      <c r="A9675" t="s">
        <v>19404</v>
      </c>
    </row>
    <row r="9676" spans="1:1">
      <c r="A9676" t="s">
        <v>20846</v>
      </c>
    </row>
    <row r="9677" spans="1:1">
      <c r="A9677" t="s">
        <v>1460</v>
      </c>
    </row>
    <row r="9678" spans="1:1">
      <c r="A9678" t="s">
        <v>1460</v>
      </c>
    </row>
    <row r="9679" spans="1:1">
      <c r="A9679" t="s">
        <v>19406</v>
      </c>
    </row>
    <row r="9680" spans="1:1">
      <c r="A9680" t="s">
        <v>19449</v>
      </c>
    </row>
    <row r="9681" spans="1:1">
      <c r="A9681" t="s">
        <v>20706</v>
      </c>
    </row>
    <row r="9682" spans="1:1">
      <c r="A9682" t="s">
        <v>20707</v>
      </c>
    </row>
    <row r="9683" spans="1:1">
      <c r="A9683" t="s">
        <v>20847</v>
      </c>
    </row>
    <row r="9684" spans="1:1">
      <c r="A9684" t="s">
        <v>20848</v>
      </c>
    </row>
    <row r="9685" spans="1:1">
      <c r="A9685" t="s">
        <v>20849</v>
      </c>
    </row>
    <row r="9686" spans="1:1">
      <c r="A9686" t="s">
        <v>20850</v>
      </c>
    </row>
    <row r="9687" spans="1:1">
      <c r="A9687" t="s">
        <v>20851</v>
      </c>
    </row>
    <row r="9688" spans="1:1">
      <c r="A9688" t="s">
        <v>20852</v>
      </c>
    </row>
    <row r="9689" spans="1:1">
      <c r="A9689" t="s">
        <v>20853</v>
      </c>
    </row>
    <row r="9690" spans="1:1">
      <c r="A9690" t="s">
        <v>20854</v>
      </c>
    </row>
    <row r="9691" spans="1:1">
      <c r="A9691" t="s">
        <v>20855</v>
      </c>
    </row>
    <row r="9692" spans="1:1">
      <c r="A9692" t="s">
        <v>20856</v>
      </c>
    </row>
    <row r="9693" spans="1:1">
      <c r="A9693" t="s">
        <v>20857</v>
      </c>
    </row>
    <row r="9694" spans="1:1">
      <c r="A9694" t="s">
        <v>1460</v>
      </c>
    </row>
    <row r="9695" spans="1:1">
      <c r="A9695" t="s">
        <v>1460</v>
      </c>
    </row>
    <row r="9696" spans="1:1">
      <c r="A9696" t="s">
        <v>19404</v>
      </c>
    </row>
    <row r="9697" spans="1:1">
      <c r="A9697" t="s">
        <v>20858</v>
      </c>
    </row>
    <row r="9698" spans="1:1">
      <c r="A9698" t="s">
        <v>1460</v>
      </c>
    </row>
    <row r="9699" spans="1:1">
      <c r="A9699" t="s">
        <v>1460</v>
      </c>
    </row>
    <row r="9700" spans="1:1">
      <c r="A9700" t="s">
        <v>19406</v>
      </c>
    </row>
    <row r="9701" spans="1:1">
      <c r="A9701" t="s">
        <v>19451</v>
      </c>
    </row>
    <row r="9702" spans="1:1">
      <c r="A9702" t="s">
        <v>20859</v>
      </c>
    </row>
    <row r="9703" spans="1:1">
      <c r="A9703" t="s">
        <v>20860</v>
      </c>
    </row>
    <row r="9704" spans="1:1">
      <c r="A9704" t="s">
        <v>20861</v>
      </c>
    </row>
    <row r="9705" spans="1:1">
      <c r="A9705" t="s">
        <v>20862</v>
      </c>
    </row>
    <row r="9706" spans="1:1">
      <c r="A9706" t="s">
        <v>20863</v>
      </c>
    </row>
    <row r="9707" spans="1:1">
      <c r="A9707" t="s">
        <v>20864</v>
      </c>
    </row>
    <row r="9708" spans="1:1">
      <c r="A9708" t="s">
        <v>20865</v>
      </c>
    </row>
    <row r="9709" spans="1:1">
      <c r="A9709" t="s">
        <v>20866</v>
      </c>
    </row>
    <row r="9710" spans="1:1">
      <c r="A9710" t="s">
        <v>20867</v>
      </c>
    </row>
    <row r="9711" spans="1:1">
      <c r="A9711" t="s">
        <v>20868</v>
      </c>
    </row>
    <row r="9712" spans="1:1">
      <c r="A9712" t="s">
        <v>20869</v>
      </c>
    </row>
    <row r="9713" spans="1:1">
      <c r="A9713" t="s">
        <v>20870</v>
      </c>
    </row>
    <row r="9714" spans="1:1">
      <c r="A9714" t="s">
        <v>20871</v>
      </c>
    </row>
    <row r="9715" spans="1:1">
      <c r="A9715" t="s">
        <v>20872</v>
      </c>
    </row>
    <row r="9716" spans="1:1">
      <c r="A9716" t="s">
        <v>20873</v>
      </c>
    </row>
    <row r="9717" spans="1:1">
      <c r="A9717" t="s">
        <v>20874</v>
      </c>
    </row>
    <row r="9718" spans="1:1">
      <c r="A9718" t="s">
        <v>20875</v>
      </c>
    </row>
    <row r="9719" spans="1:1">
      <c r="A9719" t="s">
        <v>20876</v>
      </c>
    </row>
    <row r="9720" spans="1:1">
      <c r="A9720" t="s">
        <v>20877</v>
      </c>
    </row>
    <row r="9721" spans="1:1">
      <c r="A9721" t="s">
        <v>20878</v>
      </c>
    </row>
    <row r="9722" spans="1:1">
      <c r="A9722" t="s">
        <v>20879</v>
      </c>
    </row>
    <row r="9723" spans="1:1">
      <c r="A9723" t="s">
        <v>20880</v>
      </c>
    </row>
    <row r="9724" spans="1:1">
      <c r="A9724" t="s">
        <v>20881</v>
      </c>
    </row>
    <row r="9725" spans="1:1">
      <c r="A9725" t="s">
        <v>20882</v>
      </c>
    </row>
    <row r="9726" spans="1:1">
      <c r="A9726" t="s">
        <v>20883</v>
      </c>
    </row>
    <row r="9727" spans="1:1">
      <c r="A9727" t="s">
        <v>20884</v>
      </c>
    </row>
    <row r="9728" spans="1:1">
      <c r="A9728" t="s">
        <v>20885</v>
      </c>
    </row>
    <row r="9729" spans="1:1">
      <c r="A9729" t="s">
        <v>20886</v>
      </c>
    </row>
    <row r="9730" spans="1:1">
      <c r="A9730" t="s">
        <v>20887</v>
      </c>
    </row>
    <row r="9731" spans="1:1">
      <c r="A9731" t="s">
        <v>20888</v>
      </c>
    </row>
    <row r="9732" spans="1:1">
      <c r="A9732" t="s">
        <v>20889</v>
      </c>
    </row>
    <row r="9733" spans="1:1">
      <c r="A9733" t="s">
        <v>20890</v>
      </c>
    </row>
    <row r="9734" spans="1:1">
      <c r="A9734" t="s">
        <v>20891</v>
      </c>
    </row>
    <row r="9735" spans="1:1">
      <c r="A9735" t="s">
        <v>20892</v>
      </c>
    </row>
    <row r="9736" spans="1:1">
      <c r="A9736" t="s">
        <v>20893</v>
      </c>
    </row>
    <row r="9737" spans="1:1">
      <c r="A9737" t="s">
        <v>20894</v>
      </c>
    </row>
    <row r="9738" spans="1:1">
      <c r="A9738" t="s">
        <v>20895</v>
      </c>
    </row>
    <row r="9739" spans="1:1">
      <c r="A9739" t="s">
        <v>20896</v>
      </c>
    </row>
    <row r="9740" spans="1:1">
      <c r="A9740" t="s">
        <v>20897</v>
      </c>
    </row>
    <row r="9741" spans="1:1">
      <c r="A9741" t="s">
        <v>20898</v>
      </c>
    </row>
    <row r="9742" spans="1:1">
      <c r="A9742" t="s">
        <v>20899</v>
      </c>
    </row>
    <row r="9743" spans="1:1">
      <c r="A9743" t="s">
        <v>20900</v>
      </c>
    </row>
    <row r="9744" spans="1:1">
      <c r="A9744" t="s">
        <v>20901</v>
      </c>
    </row>
    <row r="9745" spans="1:1">
      <c r="A9745" t="s">
        <v>20902</v>
      </c>
    </row>
    <row r="9746" spans="1:1">
      <c r="A9746" t="s">
        <v>20903</v>
      </c>
    </row>
    <row r="9747" spans="1:1">
      <c r="A9747" t="s">
        <v>20904</v>
      </c>
    </row>
    <row r="9748" spans="1:1">
      <c r="A9748" t="s">
        <v>20905</v>
      </c>
    </row>
    <row r="9749" spans="1:1">
      <c r="A9749" t="s">
        <v>20906</v>
      </c>
    </row>
    <row r="9750" spans="1:1">
      <c r="A9750" t="s">
        <v>20907</v>
      </c>
    </row>
    <row r="9751" spans="1:1">
      <c r="A9751" t="s">
        <v>20908</v>
      </c>
    </row>
    <row r="9752" spans="1:1">
      <c r="A9752" t="s">
        <v>20909</v>
      </c>
    </row>
    <row r="9753" spans="1:1">
      <c r="A9753" t="s">
        <v>20910</v>
      </c>
    </row>
    <row r="9754" spans="1:1">
      <c r="A9754" t="s">
        <v>20911</v>
      </c>
    </row>
    <row r="9755" spans="1:1">
      <c r="A9755" t="s">
        <v>20912</v>
      </c>
    </row>
    <row r="9756" spans="1:1">
      <c r="A9756" t="s">
        <v>20913</v>
      </c>
    </row>
    <row r="9757" spans="1:1">
      <c r="A9757" t="s">
        <v>20914</v>
      </c>
    </row>
    <row r="9758" spans="1:1">
      <c r="A9758" t="s">
        <v>20915</v>
      </c>
    </row>
    <row r="9759" spans="1:1">
      <c r="A9759" t="s">
        <v>20916</v>
      </c>
    </row>
    <row r="9760" spans="1:1">
      <c r="A9760" t="s">
        <v>20917</v>
      </c>
    </row>
    <row r="9761" spans="1:1">
      <c r="A9761" t="s">
        <v>20918</v>
      </c>
    </row>
    <row r="9762" spans="1:1">
      <c r="A9762" t="s">
        <v>20919</v>
      </c>
    </row>
    <row r="9763" spans="1:1">
      <c r="A9763" t="s">
        <v>20920</v>
      </c>
    </row>
    <row r="9764" spans="1:1">
      <c r="A9764" t="s">
        <v>20921</v>
      </c>
    </row>
    <row r="9765" spans="1:1">
      <c r="A9765" t="s">
        <v>20922</v>
      </c>
    </row>
    <row r="9766" spans="1:1">
      <c r="A9766" t="s">
        <v>20923</v>
      </c>
    </row>
    <row r="9767" spans="1:1">
      <c r="A9767" t="s">
        <v>20924</v>
      </c>
    </row>
    <row r="9768" spans="1:1">
      <c r="A9768" t="s">
        <v>20925</v>
      </c>
    </row>
    <row r="9769" spans="1:1">
      <c r="A9769" t="s">
        <v>20926</v>
      </c>
    </row>
    <row r="9770" spans="1:1">
      <c r="A9770" t="s">
        <v>20927</v>
      </c>
    </row>
    <row r="9771" spans="1:1">
      <c r="A9771" t="s">
        <v>20928</v>
      </c>
    </row>
    <row r="9772" spans="1:1">
      <c r="A9772" t="s">
        <v>20929</v>
      </c>
    </row>
    <row r="9773" spans="1:1">
      <c r="A9773" t="s">
        <v>20930</v>
      </c>
    </row>
    <row r="9774" spans="1:1">
      <c r="A9774" t="s">
        <v>20931</v>
      </c>
    </row>
    <row r="9775" spans="1:1">
      <c r="A9775" t="s">
        <v>20932</v>
      </c>
    </row>
    <row r="9776" spans="1:1">
      <c r="A9776" t="s">
        <v>20933</v>
      </c>
    </row>
    <row r="9777" spans="1:1">
      <c r="A9777" t="s">
        <v>20934</v>
      </c>
    </row>
    <row r="9778" spans="1:1">
      <c r="A9778" t="s">
        <v>20935</v>
      </c>
    </row>
    <row r="9779" spans="1:1">
      <c r="A9779" t="s">
        <v>20936</v>
      </c>
    </row>
    <row r="9780" spans="1:1">
      <c r="A9780" t="s">
        <v>20937</v>
      </c>
    </row>
    <row r="9781" spans="1:1">
      <c r="A9781" t="s">
        <v>20938</v>
      </c>
    </row>
    <row r="9782" spans="1:1">
      <c r="A9782" t="s">
        <v>20939</v>
      </c>
    </row>
    <row r="9783" spans="1:1">
      <c r="A9783" t="s">
        <v>20940</v>
      </c>
    </row>
    <row r="9784" spans="1:1">
      <c r="A9784" t="s">
        <v>20941</v>
      </c>
    </row>
    <row r="9785" spans="1:1">
      <c r="A9785" t="s">
        <v>20942</v>
      </c>
    </row>
    <row r="9786" spans="1:1">
      <c r="A9786" t="s">
        <v>20943</v>
      </c>
    </row>
    <row r="9787" spans="1:1">
      <c r="A9787" t="s">
        <v>20944</v>
      </c>
    </row>
    <row r="9788" spans="1:1">
      <c r="A9788" t="s">
        <v>20945</v>
      </c>
    </row>
    <row r="9789" spans="1:1">
      <c r="A9789" t="s">
        <v>20946</v>
      </c>
    </row>
    <row r="9790" spans="1:1">
      <c r="A9790" t="s">
        <v>20947</v>
      </c>
    </row>
    <row r="9791" spans="1:1">
      <c r="A9791" t="s">
        <v>20948</v>
      </c>
    </row>
    <row r="9792" spans="1:1">
      <c r="A9792" t="s">
        <v>20949</v>
      </c>
    </row>
    <row r="9793" spans="1:1">
      <c r="A9793" t="s">
        <v>20950</v>
      </c>
    </row>
    <row r="9794" spans="1:1">
      <c r="A9794" t="s">
        <v>20951</v>
      </c>
    </row>
    <row r="9795" spans="1:1">
      <c r="A9795" t="s">
        <v>20952</v>
      </c>
    </row>
    <row r="9796" spans="1:1">
      <c r="A9796" t="s">
        <v>20953</v>
      </c>
    </row>
    <row r="9797" spans="1:1">
      <c r="A9797" t="s">
        <v>20954</v>
      </c>
    </row>
    <row r="9798" spans="1:1">
      <c r="A9798" t="s">
        <v>20955</v>
      </c>
    </row>
    <row r="9799" spans="1:1">
      <c r="A9799" t="s">
        <v>20956</v>
      </c>
    </row>
    <row r="9800" spans="1:1">
      <c r="A9800" t="s">
        <v>20957</v>
      </c>
    </row>
    <row r="9801" spans="1:1">
      <c r="A9801" t="s">
        <v>1460</v>
      </c>
    </row>
    <row r="9802" spans="1:1">
      <c r="A9802" t="s">
        <v>1460</v>
      </c>
    </row>
    <row r="9803" spans="1:1">
      <c r="A9803" t="s">
        <v>19404</v>
      </c>
    </row>
    <row r="9804" spans="1:1">
      <c r="A9804" t="s">
        <v>20958</v>
      </c>
    </row>
    <row r="9805" spans="1:1">
      <c r="A9805" t="s">
        <v>1460</v>
      </c>
    </row>
    <row r="9806" spans="1:1">
      <c r="A9806" t="s">
        <v>1460</v>
      </c>
    </row>
    <row r="9807" spans="1:1">
      <c r="A9807" t="s">
        <v>19406</v>
      </c>
    </row>
    <row r="9808" spans="1:1">
      <c r="A9808" t="s">
        <v>19449</v>
      </c>
    </row>
    <row r="9809" spans="1:1">
      <c r="A9809" t="s">
        <v>19591</v>
      </c>
    </row>
    <row r="9810" spans="1:1">
      <c r="A9810" t="s">
        <v>1460</v>
      </c>
    </row>
    <row r="9811" spans="1:1">
      <c r="A9811" t="s">
        <v>1460</v>
      </c>
    </row>
    <row r="9812" spans="1:1">
      <c r="A9812" t="s">
        <v>19404</v>
      </c>
    </row>
    <row r="9813" spans="1:1">
      <c r="A9813" t="s">
        <v>20959</v>
      </c>
    </row>
    <row r="9814" spans="1:1">
      <c r="A9814" t="s">
        <v>1460</v>
      </c>
    </row>
    <row r="9815" spans="1:1">
      <c r="A9815" t="s">
        <v>1460</v>
      </c>
    </row>
    <row r="9816" spans="1:1">
      <c r="A9816" t="s">
        <v>19406</v>
      </c>
    </row>
    <row r="9817" spans="1:1">
      <c r="A9817" t="s">
        <v>19449</v>
      </c>
    </row>
    <row r="9818" spans="1:1">
      <c r="A9818" t="s">
        <v>19601</v>
      </c>
    </row>
    <row r="9819" spans="1:1">
      <c r="A9819" t="s">
        <v>1460</v>
      </c>
    </row>
    <row r="9820" spans="1:1">
      <c r="A9820" t="s">
        <v>1460</v>
      </c>
    </row>
    <row r="9821" spans="1:1">
      <c r="A9821" t="s">
        <v>19404</v>
      </c>
    </row>
    <row r="9822" spans="1:1">
      <c r="A9822" t="s">
        <v>20960</v>
      </c>
    </row>
    <row r="9823" spans="1:1">
      <c r="A9823" t="s">
        <v>1460</v>
      </c>
    </row>
    <row r="9824" spans="1:1">
      <c r="A9824" t="s">
        <v>1460</v>
      </c>
    </row>
    <row r="9825" spans="1:1">
      <c r="A9825" t="s">
        <v>19406</v>
      </c>
    </row>
    <row r="9826" spans="1:1">
      <c r="A9826" t="s">
        <v>19449</v>
      </c>
    </row>
    <row r="9827" spans="1:1">
      <c r="A9827" t="s">
        <v>19601</v>
      </c>
    </row>
    <row r="9828" spans="1:1">
      <c r="A9828" t="s">
        <v>1460</v>
      </c>
    </row>
    <row r="9829" spans="1:1">
      <c r="A9829" t="s">
        <v>1460</v>
      </c>
    </row>
    <row r="9830" spans="1:1">
      <c r="A9830" t="s">
        <v>19404</v>
      </c>
    </row>
    <row r="9831" spans="1:1">
      <c r="A9831" t="s">
        <v>20961</v>
      </c>
    </row>
    <row r="9832" spans="1:1">
      <c r="A9832" t="s">
        <v>1460</v>
      </c>
    </row>
    <row r="9833" spans="1:1">
      <c r="A9833" t="s">
        <v>1460</v>
      </c>
    </row>
    <row r="9834" spans="1:1">
      <c r="A9834" t="s">
        <v>19406</v>
      </c>
    </row>
    <row r="9835" spans="1:1">
      <c r="A9835" t="s">
        <v>19449</v>
      </c>
    </row>
    <row r="9836" spans="1:1">
      <c r="A9836" t="s">
        <v>20962</v>
      </c>
    </row>
    <row r="9837" spans="1:1">
      <c r="A9837" t="s">
        <v>1460</v>
      </c>
    </row>
    <row r="9838" spans="1:1">
      <c r="A9838" t="s">
        <v>1460</v>
      </c>
    </row>
    <row r="9839" spans="1:1">
      <c r="A9839" t="s">
        <v>19404</v>
      </c>
    </row>
    <row r="9840" spans="1:1">
      <c r="A9840" t="s">
        <v>20963</v>
      </c>
    </row>
    <row r="9841" spans="1:1">
      <c r="A9841" t="s">
        <v>1460</v>
      </c>
    </row>
    <row r="9842" spans="1:1">
      <c r="A9842" t="s">
        <v>1460</v>
      </c>
    </row>
    <row r="9843" spans="1:1">
      <c r="A9843" t="s">
        <v>19406</v>
      </c>
    </row>
    <row r="9844" spans="1:1">
      <c r="A9844" t="s">
        <v>19449</v>
      </c>
    </row>
    <row r="9845" spans="1:1">
      <c r="A9845" t="s">
        <v>20964</v>
      </c>
    </row>
    <row r="9846" spans="1:1">
      <c r="A9846" t="s">
        <v>1460</v>
      </c>
    </row>
    <row r="9847" spans="1:1">
      <c r="A9847" t="s">
        <v>1460</v>
      </c>
    </row>
    <row r="9848" spans="1:1">
      <c r="A9848" t="s">
        <v>19404</v>
      </c>
    </row>
    <row r="9849" spans="1:1">
      <c r="A9849" t="s">
        <v>20965</v>
      </c>
    </row>
    <row r="9850" spans="1:1">
      <c r="A9850" t="s">
        <v>1460</v>
      </c>
    </row>
    <row r="9851" spans="1:1">
      <c r="A9851" t="s">
        <v>1460</v>
      </c>
    </row>
    <row r="9852" spans="1:1">
      <c r="A9852" t="s">
        <v>19406</v>
      </c>
    </row>
    <row r="9853" spans="1:1">
      <c r="A9853" t="s">
        <v>19449</v>
      </c>
    </row>
    <row r="9854" spans="1:1">
      <c r="A9854" t="s">
        <v>20966</v>
      </c>
    </row>
    <row r="9855" spans="1:1">
      <c r="A9855" t="s">
        <v>1460</v>
      </c>
    </row>
    <row r="9856" spans="1:1">
      <c r="A9856" t="s">
        <v>1460</v>
      </c>
    </row>
    <row r="9857" spans="1:1">
      <c r="A9857" t="s">
        <v>19404</v>
      </c>
    </row>
    <row r="9858" spans="1:1">
      <c r="A9858" t="s">
        <v>20967</v>
      </c>
    </row>
    <row r="9859" spans="1:1">
      <c r="A9859" t="s">
        <v>1460</v>
      </c>
    </row>
    <row r="9860" spans="1:1">
      <c r="A9860" t="s">
        <v>1460</v>
      </c>
    </row>
    <row r="9861" spans="1:1">
      <c r="A9861" t="s">
        <v>19406</v>
      </c>
    </row>
    <row r="9862" spans="1:1">
      <c r="A9862" t="s">
        <v>20968</v>
      </c>
    </row>
    <row r="9863" spans="1:1">
      <c r="A9863" t="s">
        <v>1460</v>
      </c>
    </row>
    <row r="9864" spans="1:1">
      <c r="A9864" t="s">
        <v>1460</v>
      </c>
    </row>
    <row r="9865" spans="1:1">
      <c r="A9865" t="s">
        <v>19404</v>
      </c>
    </row>
    <row r="9866" spans="1:1">
      <c r="A9866" t="s">
        <v>20969</v>
      </c>
    </row>
    <row r="9867" spans="1:1">
      <c r="A9867" t="s">
        <v>1460</v>
      </c>
    </row>
    <row r="9868" spans="1:1">
      <c r="A9868" t="s">
        <v>1460</v>
      </c>
    </row>
    <row r="9869" spans="1:1">
      <c r="A9869" t="s">
        <v>19406</v>
      </c>
    </row>
    <row r="9870" spans="1:1">
      <c r="A9870" t="s">
        <v>20970</v>
      </c>
    </row>
    <row r="9871" spans="1:1">
      <c r="A9871" t="s">
        <v>1460</v>
      </c>
    </row>
    <row r="9872" spans="1:1">
      <c r="A9872" t="s">
        <v>1460</v>
      </c>
    </row>
    <row r="9873" spans="1:1">
      <c r="A9873" t="s">
        <v>19404</v>
      </c>
    </row>
    <row r="9874" spans="1:1">
      <c r="A9874" t="s">
        <v>20971</v>
      </c>
    </row>
    <row r="9875" spans="1:1">
      <c r="A9875" t="s">
        <v>1460</v>
      </c>
    </row>
    <row r="9876" spans="1:1">
      <c r="A9876" t="s">
        <v>1460</v>
      </c>
    </row>
    <row r="9877" spans="1:1">
      <c r="A9877" t="s">
        <v>19406</v>
      </c>
    </row>
    <row r="9878" spans="1:1">
      <c r="A9878" t="s">
        <v>19449</v>
      </c>
    </row>
    <row r="9879" spans="1:1">
      <c r="A9879" t="s">
        <v>20972</v>
      </c>
    </row>
    <row r="9880" spans="1:1">
      <c r="A9880" t="s">
        <v>1460</v>
      </c>
    </row>
    <row r="9881" spans="1:1">
      <c r="A9881" t="s">
        <v>1460</v>
      </c>
    </row>
    <row r="9882" spans="1:1">
      <c r="A9882" t="s">
        <v>19404</v>
      </c>
    </row>
    <row r="9883" spans="1:1">
      <c r="A9883" t="s">
        <v>20973</v>
      </c>
    </row>
    <row r="9884" spans="1:1">
      <c r="A9884" t="s">
        <v>1460</v>
      </c>
    </row>
    <row r="9885" spans="1:1">
      <c r="A9885" t="s">
        <v>1460</v>
      </c>
    </row>
    <row r="9886" spans="1:1">
      <c r="A9886" t="s">
        <v>19406</v>
      </c>
    </row>
    <row r="9887" spans="1:1">
      <c r="A9887" t="s">
        <v>19449</v>
      </c>
    </row>
    <row r="9888" spans="1:1">
      <c r="A9888" t="s">
        <v>19589</v>
      </c>
    </row>
    <row r="9889" spans="1:1">
      <c r="A9889" t="s">
        <v>1460</v>
      </c>
    </row>
    <row r="9890" spans="1:1">
      <c r="A9890" t="s">
        <v>1460</v>
      </c>
    </row>
    <row r="9891" spans="1:1">
      <c r="A9891" t="s">
        <v>19404</v>
      </c>
    </row>
    <row r="9892" spans="1:1">
      <c r="A9892" t="s">
        <v>20974</v>
      </c>
    </row>
    <row r="9893" spans="1:1">
      <c r="A9893" t="s">
        <v>1460</v>
      </c>
    </row>
    <row r="9894" spans="1:1">
      <c r="A9894" t="s">
        <v>1460</v>
      </c>
    </row>
    <row r="9895" spans="1:1">
      <c r="A9895" t="s">
        <v>19406</v>
      </c>
    </row>
    <row r="9896" spans="1:1">
      <c r="A9896" t="s">
        <v>19449</v>
      </c>
    </row>
    <row r="9897" spans="1:1">
      <c r="A9897" t="s">
        <v>19591</v>
      </c>
    </row>
    <row r="9898" spans="1:1">
      <c r="A9898" t="s">
        <v>1460</v>
      </c>
    </row>
    <row r="9899" spans="1:1">
      <c r="A9899" t="s">
        <v>1460</v>
      </c>
    </row>
    <row r="9900" spans="1:1">
      <c r="A9900" t="s">
        <v>19404</v>
      </c>
    </row>
    <row r="9901" spans="1:1">
      <c r="A9901" t="s">
        <v>20975</v>
      </c>
    </row>
    <row r="9902" spans="1:1">
      <c r="A9902" t="s">
        <v>1460</v>
      </c>
    </row>
    <row r="9903" spans="1:1">
      <c r="A9903" t="s">
        <v>1460</v>
      </c>
    </row>
    <row r="9904" spans="1:1">
      <c r="A9904" t="s">
        <v>19406</v>
      </c>
    </row>
    <row r="9905" spans="1:1">
      <c r="A9905" t="s">
        <v>19449</v>
      </c>
    </row>
    <row r="9906" spans="1:1">
      <c r="A9906" t="s">
        <v>19591</v>
      </c>
    </row>
    <row r="9907" spans="1:1">
      <c r="A9907" t="s">
        <v>1460</v>
      </c>
    </row>
    <row r="9908" spans="1:1">
      <c r="A9908" t="s">
        <v>1460</v>
      </c>
    </row>
    <row r="9909" spans="1:1">
      <c r="A9909" t="s">
        <v>19404</v>
      </c>
    </row>
    <row r="9910" spans="1:1">
      <c r="A9910" t="s">
        <v>20976</v>
      </c>
    </row>
    <row r="9911" spans="1:1">
      <c r="A9911" t="s">
        <v>1460</v>
      </c>
    </row>
    <row r="9912" spans="1:1">
      <c r="A9912" t="s">
        <v>1460</v>
      </c>
    </row>
    <row r="9913" spans="1:1">
      <c r="A9913" t="s">
        <v>19406</v>
      </c>
    </row>
    <row r="9914" spans="1:1">
      <c r="A9914" t="s">
        <v>19449</v>
      </c>
    </row>
    <row r="9915" spans="1:1">
      <c r="A9915" t="s">
        <v>19594</v>
      </c>
    </row>
    <row r="9916" spans="1:1">
      <c r="A9916" t="s">
        <v>1460</v>
      </c>
    </row>
    <row r="9917" spans="1:1">
      <c r="A9917" t="s">
        <v>1460</v>
      </c>
    </row>
    <row r="9918" spans="1:1">
      <c r="A9918" t="s">
        <v>19404</v>
      </c>
    </row>
    <row r="9919" spans="1:1">
      <c r="A9919" t="s">
        <v>20977</v>
      </c>
    </row>
    <row r="9920" spans="1:1">
      <c r="A9920" t="s">
        <v>1460</v>
      </c>
    </row>
    <row r="9921" spans="1:1">
      <c r="A9921" t="s">
        <v>1460</v>
      </c>
    </row>
    <row r="9922" spans="1:1">
      <c r="A9922" t="s">
        <v>19406</v>
      </c>
    </row>
    <row r="9923" spans="1:1">
      <c r="A9923" t="s">
        <v>19449</v>
      </c>
    </row>
    <row r="9924" spans="1:1">
      <c r="A9924" t="s">
        <v>19594</v>
      </c>
    </row>
    <row r="9925" spans="1:1">
      <c r="A9925" t="s">
        <v>1460</v>
      </c>
    </row>
    <row r="9926" spans="1:1">
      <c r="A9926" t="s">
        <v>1460</v>
      </c>
    </row>
    <row r="9927" spans="1:1">
      <c r="A9927" t="s">
        <v>19404</v>
      </c>
    </row>
    <row r="9928" spans="1:1">
      <c r="A9928" t="s">
        <v>20978</v>
      </c>
    </row>
    <row r="9929" spans="1:1">
      <c r="A9929" t="s">
        <v>1460</v>
      </c>
    </row>
    <row r="9930" spans="1:1">
      <c r="A9930" t="s">
        <v>1460</v>
      </c>
    </row>
    <row r="9931" spans="1:1">
      <c r="A9931" t="s">
        <v>19406</v>
      </c>
    </row>
    <row r="9932" spans="1:1">
      <c r="A9932" t="s">
        <v>19449</v>
      </c>
    </row>
    <row r="9933" spans="1:1">
      <c r="A9933" t="s">
        <v>19601</v>
      </c>
    </row>
    <row r="9934" spans="1:1">
      <c r="A9934" t="s">
        <v>1460</v>
      </c>
    </row>
    <row r="9935" spans="1:1">
      <c r="A9935" t="s">
        <v>1460</v>
      </c>
    </row>
    <row r="9936" spans="1:1">
      <c r="A9936" t="s">
        <v>19404</v>
      </c>
    </row>
    <row r="9937" spans="1:1">
      <c r="A9937" t="s">
        <v>20979</v>
      </c>
    </row>
    <row r="9938" spans="1:1">
      <c r="A9938" t="s">
        <v>1460</v>
      </c>
    </row>
    <row r="9939" spans="1:1">
      <c r="A9939" t="s">
        <v>1460</v>
      </c>
    </row>
    <row r="9940" spans="1:1">
      <c r="A9940" t="s">
        <v>19406</v>
      </c>
    </row>
    <row r="9941" spans="1:1">
      <c r="A9941" t="s">
        <v>19449</v>
      </c>
    </row>
    <row r="9942" spans="1:1">
      <c r="A9942" t="s">
        <v>19601</v>
      </c>
    </row>
    <row r="9943" spans="1:1">
      <c r="A9943" t="s">
        <v>1460</v>
      </c>
    </row>
    <row r="9944" spans="1:1">
      <c r="A9944" t="s">
        <v>1460</v>
      </c>
    </row>
    <row r="9945" spans="1:1">
      <c r="A9945" t="s">
        <v>19404</v>
      </c>
    </row>
    <row r="9946" spans="1:1">
      <c r="A9946" t="s">
        <v>20980</v>
      </c>
    </row>
    <row r="9947" spans="1:1">
      <c r="A9947" t="s">
        <v>1460</v>
      </c>
    </row>
    <row r="9948" spans="1:1">
      <c r="A9948" t="s">
        <v>1460</v>
      </c>
    </row>
    <row r="9949" spans="1:1">
      <c r="A9949" t="s">
        <v>19406</v>
      </c>
    </row>
    <row r="9950" spans="1:1">
      <c r="A9950" t="s">
        <v>20981</v>
      </c>
    </row>
    <row r="9951" spans="1:1">
      <c r="A9951" t="s">
        <v>20982</v>
      </c>
    </row>
    <row r="9952" spans="1:1">
      <c r="A9952" t="s">
        <v>20983</v>
      </c>
    </row>
    <row r="9953" spans="1:1">
      <c r="A9953" t="s">
        <v>20984</v>
      </c>
    </row>
    <row r="9954" spans="1:1">
      <c r="A9954" t="s">
        <v>20985</v>
      </c>
    </row>
    <row r="9955" spans="1:1">
      <c r="A9955" t="s">
        <v>20986</v>
      </c>
    </row>
    <row r="9956" spans="1:1">
      <c r="A9956" t="s">
        <v>20987</v>
      </c>
    </row>
    <row r="9957" spans="1:1">
      <c r="A9957" t="s">
        <v>20988</v>
      </c>
    </row>
    <row r="9958" spans="1:1">
      <c r="A9958" t="s">
        <v>20989</v>
      </c>
    </row>
    <row r="9959" spans="1:1">
      <c r="A9959" t="s">
        <v>20990</v>
      </c>
    </row>
    <row r="9960" spans="1:1">
      <c r="A9960" t="s">
        <v>1460</v>
      </c>
    </row>
    <row r="9961" spans="1:1">
      <c r="A9961" t="s">
        <v>1460</v>
      </c>
    </row>
    <row r="9962" spans="1:1">
      <c r="A9962" t="s">
        <v>19404</v>
      </c>
    </row>
    <row r="9963" spans="1:1">
      <c r="A9963" t="s">
        <v>20991</v>
      </c>
    </row>
    <row r="9964" spans="1:1">
      <c r="A9964" t="s">
        <v>1460</v>
      </c>
    </row>
    <row r="9965" spans="1:1">
      <c r="A9965" t="s">
        <v>1460</v>
      </c>
    </row>
    <row r="9966" spans="1:1">
      <c r="A9966" t="s">
        <v>19406</v>
      </c>
    </row>
    <row r="9967" spans="1:1">
      <c r="A9967" t="s">
        <v>19449</v>
      </c>
    </row>
    <row r="9968" spans="1:1">
      <c r="A9968" t="s">
        <v>20992</v>
      </c>
    </row>
    <row r="9969" spans="1:1">
      <c r="A9969" t="s">
        <v>1460</v>
      </c>
    </row>
    <row r="9970" spans="1:1">
      <c r="A9970" t="s">
        <v>1460</v>
      </c>
    </row>
    <row r="9971" spans="1:1">
      <c r="A9971" t="s">
        <v>19404</v>
      </c>
    </row>
    <row r="9972" spans="1:1">
      <c r="A9972" t="s">
        <v>20993</v>
      </c>
    </row>
    <row r="9973" spans="1:1">
      <c r="A9973" t="s">
        <v>1460</v>
      </c>
    </row>
    <row r="9974" spans="1:1">
      <c r="A9974" t="s">
        <v>1460</v>
      </c>
    </row>
    <row r="9975" spans="1:1">
      <c r="A9975" t="s">
        <v>19406</v>
      </c>
    </row>
    <row r="9976" spans="1:1">
      <c r="A9976" t="s">
        <v>19449</v>
      </c>
    </row>
    <row r="9977" spans="1:1">
      <c r="A9977" t="s">
        <v>20994</v>
      </c>
    </row>
    <row r="9978" spans="1:1">
      <c r="A9978" t="s">
        <v>20995</v>
      </c>
    </row>
    <row r="9979" spans="1:1">
      <c r="A9979" t="s">
        <v>20996</v>
      </c>
    </row>
    <row r="9980" spans="1:1">
      <c r="A9980" t="s">
        <v>20997</v>
      </c>
    </row>
    <row r="9981" spans="1:1">
      <c r="A9981" t="s">
        <v>20998</v>
      </c>
    </row>
    <row r="9982" spans="1:1">
      <c r="A9982" t="s">
        <v>20999</v>
      </c>
    </row>
    <row r="9983" spans="1:1">
      <c r="A9983" t="s">
        <v>21000</v>
      </c>
    </row>
    <row r="9984" spans="1:1">
      <c r="A9984" t="s">
        <v>1460</v>
      </c>
    </row>
    <row r="9985" spans="1:1">
      <c r="A9985" t="s">
        <v>1460</v>
      </c>
    </row>
    <row r="9986" spans="1:1">
      <c r="A9986" t="s">
        <v>19404</v>
      </c>
    </row>
    <row r="9987" spans="1:1">
      <c r="A9987" t="s">
        <v>21001</v>
      </c>
    </row>
    <row r="9988" spans="1:1">
      <c r="A9988" t="s">
        <v>1460</v>
      </c>
    </row>
    <row r="9989" spans="1:1">
      <c r="A9989" t="s">
        <v>1460</v>
      </c>
    </row>
    <row r="9990" spans="1:1">
      <c r="A9990" t="s">
        <v>19406</v>
      </c>
    </row>
    <row r="9991" spans="1:1">
      <c r="A9991" t="s">
        <v>19449</v>
      </c>
    </row>
    <row r="9992" spans="1:1">
      <c r="A9992" t="s">
        <v>21002</v>
      </c>
    </row>
    <row r="9993" spans="1:1">
      <c r="A9993" t="s">
        <v>21003</v>
      </c>
    </row>
    <row r="9994" spans="1:1">
      <c r="A9994" t="s">
        <v>21004</v>
      </c>
    </row>
    <row r="9995" spans="1:1">
      <c r="A9995" t="s">
        <v>21005</v>
      </c>
    </row>
    <row r="9996" spans="1:1">
      <c r="A9996" t="s">
        <v>21006</v>
      </c>
    </row>
    <row r="9997" spans="1:1">
      <c r="A9997" t="s">
        <v>21007</v>
      </c>
    </row>
    <row r="9998" spans="1:1">
      <c r="A9998" t="s">
        <v>21008</v>
      </c>
    </row>
    <row r="9999" spans="1:1">
      <c r="A9999" t="s">
        <v>1460</v>
      </c>
    </row>
    <row r="10000" spans="1:1">
      <c r="A10000" t="s">
        <v>1460</v>
      </c>
    </row>
    <row r="10001" spans="1:1">
      <c r="A10001" t="s">
        <v>19404</v>
      </c>
    </row>
    <row r="10002" spans="1:1">
      <c r="A10002" t="s">
        <v>21009</v>
      </c>
    </row>
    <row r="10003" spans="1:1">
      <c r="A10003" t="s">
        <v>1460</v>
      </c>
    </row>
    <row r="10004" spans="1:1">
      <c r="A10004" t="s">
        <v>1460</v>
      </c>
    </row>
    <row r="10005" spans="1:1">
      <c r="A10005" t="s">
        <v>19406</v>
      </c>
    </row>
    <row r="10006" spans="1:1">
      <c r="A10006" t="s">
        <v>20981</v>
      </c>
    </row>
    <row r="10007" spans="1:1">
      <c r="A10007" t="s">
        <v>20982</v>
      </c>
    </row>
    <row r="10008" spans="1:1">
      <c r="A10008" t="s">
        <v>20983</v>
      </c>
    </row>
    <row r="10009" spans="1:1">
      <c r="A10009" t="s">
        <v>20984</v>
      </c>
    </row>
    <row r="10010" spans="1:1">
      <c r="A10010" t="s">
        <v>20985</v>
      </c>
    </row>
    <row r="10011" spans="1:1">
      <c r="A10011" t="s">
        <v>20986</v>
      </c>
    </row>
    <row r="10012" spans="1:1">
      <c r="A10012" t="s">
        <v>20987</v>
      </c>
    </row>
    <row r="10013" spans="1:1">
      <c r="A10013" t="s">
        <v>20988</v>
      </c>
    </row>
    <row r="10014" spans="1:1">
      <c r="A10014" t="s">
        <v>20989</v>
      </c>
    </row>
    <row r="10015" spans="1:1">
      <c r="A10015" t="s">
        <v>20990</v>
      </c>
    </row>
    <row r="10016" spans="1:1">
      <c r="A10016" t="s">
        <v>1460</v>
      </c>
    </row>
    <row r="10017" spans="1:1">
      <c r="A10017" t="s">
        <v>1460</v>
      </c>
    </row>
    <row r="10018" spans="1:1">
      <c r="A10018" t="s">
        <v>19404</v>
      </c>
    </row>
    <row r="10019" spans="1:1">
      <c r="A10019" t="s">
        <v>21010</v>
      </c>
    </row>
    <row r="10020" spans="1:1">
      <c r="A10020" t="s">
        <v>1460</v>
      </c>
    </row>
    <row r="10021" spans="1:1">
      <c r="A10021" t="s">
        <v>1460</v>
      </c>
    </row>
    <row r="10022" spans="1:1">
      <c r="A10022" t="s">
        <v>19406</v>
      </c>
    </row>
    <row r="10023" spans="1:1">
      <c r="A10023" t="s">
        <v>19449</v>
      </c>
    </row>
    <row r="10024" spans="1:1">
      <c r="A10024" t="s">
        <v>21002</v>
      </c>
    </row>
    <row r="10025" spans="1:1">
      <c r="A10025" t="s">
        <v>21003</v>
      </c>
    </row>
    <row r="10026" spans="1:1">
      <c r="A10026" t="s">
        <v>21004</v>
      </c>
    </row>
    <row r="10027" spans="1:1">
      <c r="A10027" t="s">
        <v>21005</v>
      </c>
    </row>
    <row r="10028" spans="1:1">
      <c r="A10028" t="s">
        <v>21006</v>
      </c>
    </row>
    <row r="10029" spans="1:1">
      <c r="A10029" t="s">
        <v>21007</v>
      </c>
    </row>
    <row r="10030" spans="1:1">
      <c r="A10030" t="s">
        <v>21008</v>
      </c>
    </row>
    <row r="10031" spans="1:1">
      <c r="A10031" t="s">
        <v>1460</v>
      </c>
    </row>
    <row r="10032" spans="1:1">
      <c r="A10032" t="s">
        <v>1460</v>
      </c>
    </row>
    <row r="10033" spans="1:1">
      <c r="A10033" t="s">
        <v>19404</v>
      </c>
    </row>
    <row r="10034" spans="1:1">
      <c r="A10034" t="s">
        <v>21011</v>
      </c>
    </row>
    <row r="10035" spans="1:1">
      <c r="A10035" t="s">
        <v>1460</v>
      </c>
    </row>
    <row r="10036" spans="1:1">
      <c r="A10036" t="s">
        <v>1460</v>
      </c>
    </row>
    <row r="10037" spans="1:1">
      <c r="A10037" t="s">
        <v>19406</v>
      </c>
    </row>
    <row r="10038" spans="1:1">
      <c r="A10038" t="s">
        <v>19449</v>
      </c>
    </row>
    <row r="10039" spans="1:1">
      <c r="A10039" t="s">
        <v>19606</v>
      </c>
    </row>
    <row r="10040" spans="1:1">
      <c r="A10040" t="s">
        <v>1460</v>
      </c>
    </row>
    <row r="10041" spans="1:1">
      <c r="A10041" t="s">
        <v>1460</v>
      </c>
    </row>
    <row r="10042" spans="1:1">
      <c r="A10042" t="s">
        <v>19404</v>
      </c>
    </row>
    <row r="10043" spans="1:1">
      <c r="A10043" t="s">
        <v>21012</v>
      </c>
    </row>
    <row r="10044" spans="1:1">
      <c r="A10044" t="s">
        <v>1460</v>
      </c>
    </row>
    <row r="10045" spans="1:1">
      <c r="A10045" t="s">
        <v>1460</v>
      </c>
    </row>
    <row r="10046" spans="1:1">
      <c r="A10046" t="s">
        <v>19406</v>
      </c>
    </row>
    <row r="10047" spans="1:1">
      <c r="A10047" t="s">
        <v>19449</v>
      </c>
    </row>
    <row r="10048" spans="1:1">
      <c r="A10048" t="s">
        <v>19606</v>
      </c>
    </row>
    <row r="10049" spans="1:1">
      <c r="A10049" t="s">
        <v>1460</v>
      </c>
    </row>
    <row r="10050" spans="1:1">
      <c r="A10050" t="s">
        <v>1460</v>
      </c>
    </row>
    <row r="10051" spans="1:1">
      <c r="A10051" t="s">
        <v>19404</v>
      </c>
    </row>
    <row r="10052" spans="1:1">
      <c r="A10052" t="s">
        <v>21013</v>
      </c>
    </row>
    <row r="10053" spans="1:1">
      <c r="A10053" t="s">
        <v>1460</v>
      </c>
    </row>
    <row r="10054" spans="1:1">
      <c r="A10054" t="s">
        <v>1460</v>
      </c>
    </row>
    <row r="10055" spans="1:1">
      <c r="A10055" t="s">
        <v>19406</v>
      </c>
    </row>
    <row r="10056" spans="1:1">
      <c r="A10056" t="s">
        <v>19449</v>
      </c>
    </row>
    <row r="10057" spans="1:1">
      <c r="A10057" t="s">
        <v>21014</v>
      </c>
    </row>
    <row r="10058" spans="1:1">
      <c r="A10058" t="s">
        <v>21015</v>
      </c>
    </row>
    <row r="10059" spans="1:1">
      <c r="A10059" t="s">
        <v>1460</v>
      </c>
    </row>
    <row r="10060" spans="1:1">
      <c r="A10060" t="s">
        <v>1460</v>
      </c>
    </row>
    <row r="10061" spans="1:1">
      <c r="A10061" t="s">
        <v>19404</v>
      </c>
    </row>
    <row r="10062" spans="1:1">
      <c r="A10062" t="s">
        <v>21016</v>
      </c>
    </row>
    <row r="10063" spans="1:1">
      <c r="A10063" t="s">
        <v>1460</v>
      </c>
    </row>
    <row r="10064" spans="1:1">
      <c r="A10064" t="s">
        <v>1460</v>
      </c>
    </row>
    <row r="10065" spans="1:1">
      <c r="A10065" t="s">
        <v>19406</v>
      </c>
    </row>
    <row r="10066" spans="1:1">
      <c r="A10066" t="s">
        <v>19449</v>
      </c>
    </row>
    <row r="10067" spans="1:1">
      <c r="A10067" t="s">
        <v>20791</v>
      </c>
    </row>
    <row r="10068" spans="1:1">
      <c r="A10068" t="s">
        <v>20792</v>
      </c>
    </row>
    <row r="10069" spans="1:1">
      <c r="A10069" t="s">
        <v>20793</v>
      </c>
    </row>
    <row r="10070" spans="1:1">
      <c r="A10070" t="s">
        <v>20794</v>
      </c>
    </row>
    <row r="10071" spans="1:1">
      <c r="A10071" t="s">
        <v>20795</v>
      </c>
    </row>
    <row r="10072" spans="1:1">
      <c r="A10072" t="s">
        <v>1460</v>
      </c>
    </row>
    <row r="10073" spans="1:1">
      <c r="A10073" t="s">
        <v>1460</v>
      </c>
    </row>
    <row r="10074" spans="1:1">
      <c r="A10074" t="s">
        <v>19404</v>
      </c>
    </row>
    <row r="10075" spans="1:1">
      <c r="A10075" t="s">
        <v>21017</v>
      </c>
    </row>
    <row r="10076" spans="1:1">
      <c r="A10076" t="s">
        <v>1460</v>
      </c>
    </row>
    <row r="10077" spans="1:1">
      <c r="A10077" t="s">
        <v>1460</v>
      </c>
    </row>
    <row r="10078" spans="1:1">
      <c r="A10078" t="s">
        <v>19406</v>
      </c>
    </row>
    <row r="10079" spans="1:1">
      <c r="A10079" t="s">
        <v>19449</v>
      </c>
    </row>
    <row r="10080" spans="1:1">
      <c r="A10080" t="s">
        <v>21018</v>
      </c>
    </row>
    <row r="10081" spans="1:1">
      <c r="A10081" t="s">
        <v>21019</v>
      </c>
    </row>
    <row r="10082" spans="1:1">
      <c r="A10082" t="s">
        <v>1460</v>
      </c>
    </row>
    <row r="10083" spans="1:1">
      <c r="A10083" t="s">
        <v>1460</v>
      </c>
    </row>
    <row r="10084" spans="1:1">
      <c r="A10084" t="s">
        <v>19404</v>
      </c>
    </row>
    <row r="10085" spans="1:1">
      <c r="A10085" t="s">
        <v>21020</v>
      </c>
    </row>
    <row r="10086" spans="1:1">
      <c r="A10086" t="s">
        <v>1460</v>
      </c>
    </row>
    <row r="10087" spans="1:1">
      <c r="A10087" t="s">
        <v>1460</v>
      </c>
    </row>
    <row r="10088" spans="1:1">
      <c r="A10088" t="s">
        <v>19406</v>
      </c>
    </row>
    <row r="10089" spans="1:1">
      <c r="A10089" t="s">
        <v>19449</v>
      </c>
    </row>
    <row r="10090" spans="1:1">
      <c r="A10090" t="s">
        <v>21018</v>
      </c>
    </row>
    <row r="10091" spans="1:1">
      <c r="A10091" t="s">
        <v>21019</v>
      </c>
    </row>
    <row r="10092" spans="1:1">
      <c r="A10092" t="s">
        <v>1460</v>
      </c>
    </row>
    <row r="10093" spans="1:1">
      <c r="A10093" t="s">
        <v>1460</v>
      </c>
    </row>
    <row r="10094" spans="1:1">
      <c r="A10094" t="s">
        <v>19404</v>
      </c>
    </row>
    <row r="10095" spans="1:1">
      <c r="A10095" t="s">
        <v>21021</v>
      </c>
    </row>
    <row r="10096" spans="1:1">
      <c r="A10096" t="s">
        <v>1460</v>
      </c>
    </row>
    <row r="10097" spans="1:1">
      <c r="A10097" t="s">
        <v>1460</v>
      </c>
    </row>
    <row r="10098" spans="1:1">
      <c r="A10098" t="s">
        <v>19406</v>
      </c>
    </row>
    <row r="10099" spans="1:1">
      <c r="A10099" t="s">
        <v>19449</v>
      </c>
    </row>
    <row r="10100" spans="1:1">
      <c r="A10100" t="s">
        <v>20706</v>
      </c>
    </row>
    <row r="10101" spans="1:1">
      <c r="A10101" t="s">
        <v>20707</v>
      </c>
    </row>
    <row r="10102" spans="1:1">
      <c r="A10102" t="s">
        <v>21022</v>
      </c>
    </row>
    <row r="10103" spans="1:1">
      <c r="A10103" t="s">
        <v>21023</v>
      </c>
    </row>
    <row r="10104" spans="1:1">
      <c r="A10104" t="s">
        <v>21024</v>
      </c>
    </row>
    <row r="10105" spans="1:1">
      <c r="A10105" t="s">
        <v>1460</v>
      </c>
    </row>
    <row r="10106" spans="1:1">
      <c r="A10106" t="s">
        <v>1460</v>
      </c>
    </row>
    <row r="10107" spans="1:1">
      <c r="A10107" t="s">
        <v>19404</v>
      </c>
    </row>
    <row r="10108" spans="1:1">
      <c r="A10108" t="s">
        <v>21025</v>
      </c>
    </row>
    <row r="10109" spans="1:1">
      <c r="A10109" t="s">
        <v>1460</v>
      </c>
    </row>
    <row r="10110" spans="1:1">
      <c r="A10110" t="s">
        <v>1460</v>
      </c>
    </row>
    <row r="10111" spans="1:1">
      <c r="A10111" t="s">
        <v>19406</v>
      </c>
    </row>
    <row r="10112" spans="1:1">
      <c r="A10112" t="s">
        <v>19449</v>
      </c>
    </row>
    <row r="10113" spans="1:1">
      <c r="A10113" t="s">
        <v>21026</v>
      </c>
    </row>
    <row r="10114" spans="1:1">
      <c r="A10114" t="s">
        <v>21027</v>
      </c>
    </row>
    <row r="10115" spans="1:1">
      <c r="A10115" t="s">
        <v>21028</v>
      </c>
    </row>
    <row r="10116" spans="1:1">
      <c r="A10116" t="s">
        <v>21029</v>
      </c>
    </row>
    <row r="10117" spans="1:1">
      <c r="A10117" t="s">
        <v>21030</v>
      </c>
    </row>
    <row r="10118" spans="1:1">
      <c r="A10118" t="s">
        <v>1460</v>
      </c>
    </row>
    <row r="10119" spans="1:1">
      <c r="A10119" t="s">
        <v>1460</v>
      </c>
    </row>
    <row r="10120" spans="1:1">
      <c r="A10120" t="s">
        <v>19404</v>
      </c>
    </row>
    <row r="10121" spans="1:1">
      <c r="A10121" t="s">
        <v>21031</v>
      </c>
    </row>
    <row r="10122" spans="1:1">
      <c r="A10122" t="s">
        <v>1460</v>
      </c>
    </row>
    <row r="10123" spans="1:1">
      <c r="A10123" t="s">
        <v>1460</v>
      </c>
    </row>
    <row r="10124" spans="1:1">
      <c r="A10124" t="s">
        <v>19406</v>
      </c>
    </row>
    <row r="10125" spans="1:1">
      <c r="A10125" t="s">
        <v>19449</v>
      </c>
    </row>
    <row r="10126" spans="1:1">
      <c r="A10126" t="s">
        <v>19621</v>
      </c>
    </row>
    <row r="10127" spans="1:1">
      <c r="A10127" t="s">
        <v>20733</v>
      </c>
    </row>
    <row r="10128" spans="1:1">
      <c r="A10128" t="s">
        <v>20734</v>
      </c>
    </row>
    <row r="10129" spans="1:1">
      <c r="A10129" t="s">
        <v>20768</v>
      </c>
    </row>
    <row r="10130" spans="1:1">
      <c r="A10130" t="s">
        <v>20769</v>
      </c>
    </row>
    <row r="10131" spans="1:1">
      <c r="A10131" t="s">
        <v>20770</v>
      </c>
    </row>
    <row r="10132" spans="1:1">
      <c r="A10132" t="s">
        <v>20771</v>
      </c>
    </row>
    <row r="10133" spans="1:1">
      <c r="A10133" t="s">
        <v>20772</v>
      </c>
    </row>
    <row r="10134" spans="1:1">
      <c r="A10134" t="s">
        <v>20773</v>
      </c>
    </row>
    <row r="10135" spans="1:1">
      <c r="A10135" t="s">
        <v>20774</v>
      </c>
    </row>
    <row r="10136" spans="1:1">
      <c r="A10136" t="s">
        <v>20775</v>
      </c>
    </row>
    <row r="10137" spans="1:1">
      <c r="A10137" t="s">
        <v>20776</v>
      </c>
    </row>
    <row r="10138" spans="1:1">
      <c r="A10138" t="s">
        <v>20777</v>
      </c>
    </row>
    <row r="10139" spans="1:1">
      <c r="A10139" t="s">
        <v>20778</v>
      </c>
    </row>
    <row r="10140" spans="1:1">
      <c r="A10140" t="s">
        <v>20779</v>
      </c>
    </row>
    <row r="10141" spans="1:1">
      <c r="A10141" t="s">
        <v>1460</v>
      </c>
    </row>
    <row r="10142" spans="1:1">
      <c r="A10142" t="s">
        <v>1460</v>
      </c>
    </row>
    <row r="10143" spans="1:1">
      <c r="A10143" t="s">
        <v>19404</v>
      </c>
    </row>
    <row r="10144" spans="1:1">
      <c r="A10144" t="s">
        <v>21032</v>
      </c>
    </row>
    <row r="10145" spans="1:1">
      <c r="A10145" t="s">
        <v>1460</v>
      </c>
    </row>
    <row r="10146" spans="1:1">
      <c r="A10146" t="s">
        <v>1460</v>
      </c>
    </row>
    <row r="10147" spans="1:1">
      <c r="A10147" t="s">
        <v>19406</v>
      </c>
    </row>
    <row r="10148" spans="1:1">
      <c r="A10148" t="s">
        <v>19449</v>
      </c>
    </row>
    <row r="10149" spans="1:1">
      <c r="A10149" t="s">
        <v>1460</v>
      </c>
    </row>
    <row r="10150" spans="1:1">
      <c r="A10150" t="s">
        <v>1460</v>
      </c>
    </row>
    <row r="10151" spans="1:1">
      <c r="A10151" t="s">
        <v>19404</v>
      </c>
    </row>
    <row r="10152" spans="1:1">
      <c r="A10152" t="s">
        <v>21033</v>
      </c>
    </row>
    <row r="10153" spans="1:1">
      <c r="A10153" t="s">
        <v>1460</v>
      </c>
    </row>
    <row r="10154" spans="1:1">
      <c r="A10154" t="s">
        <v>1460</v>
      </c>
    </row>
    <row r="10155" spans="1:1">
      <c r="A10155" t="s">
        <v>19406</v>
      </c>
    </row>
    <row r="10156" spans="1:1">
      <c r="A10156" t="s">
        <v>19449</v>
      </c>
    </row>
    <row r="10157" spans="1:1">
      <c r="A10157" t="s">
        <v>1460</v>
      </c>
    </row>
    <row r="10158" spans="1:1">
      <c r="A10158" t="s">
        <v>1460</v>
      </c>
    </row>
    <row r="10159" spans="1:1">
      <c r="A10159" t="s">
        <v>19404</v>
      </c>
    </row>
    <row r="10160" spans="1:1">
      <c r="A10160" t="s">
        <v>21034</v>
      </c>
    </row>
    <row r="10161" spans="1:1">
      <c r="A10161" t="s">
        <v>1460</v>
      </c>
    </row>
    <row r="10162" spans="1:1">
      <c r="A10162" t="s">
        <v>1460</v>
      </c>
    </row>
    <row r="10163" spans="1:1">
      <c r="A10163" t="s">
        <v>19406</v>
      </c>
    </row>
    <row r="10164" spans="1:1">
      <c r="A10164" t="s">
        <v>19449</v>
      </c>
    </row>
    <row r="10165" spans="1:1">
      <c r="A10165" t="s">
        <v>1460</v>
      </c>
    </row>
    <row r="10166" spans="1:1">
      <c r="A10166" t="s">
        <v>1460</v>
      </c>
    </row>
    <row r="10167" spans="1:1">
      <c r="A10167" t="s">
        <v>19404</v>
      </c>
    </row>
    <row r="10168" spans="1:1">
      <c r="A10168" t="s">
        <v>21035</v>
      </c>
    </row>
    <row r="10169" spans="1:1">
      <c r="A10169" t="s">
        <v>1460</v>
      </c>
    </row>
    <row r="10170" spans="1:1">
      <c r="A10170" t="s">
        <v>1460</v>
      </c>
    </row>
    <row r="10171" spans="1:1">
      <c r="A10171" t="s">
        <v>19406</v>
      </c>
    </row>
    <row r="10172" spans="1:1">
      <c r="A10172" t="s">
        <v>19449</v>
      </c>
    </row>
    <row r="10173" spans="1:1">
      <c r="A10173" t="s">
        <v>1460</v>
      </c>
    </row>
    <row r="10174" spans="1:1">
      <c r="A10174" t="s">
        <v>1460</v>
      </c>
    </row>
    <row r="10175" spans="1:1">
      <c r="A10175" t="s">
        <v>19404</v>
      </c>
    </row>
    <row r="10176" spans="1:1">
      <c r="A10176" t="s">
        <v>21036</v>
      </c>
    </row>
    <row r="10177" spans="1:1">
      <c r="A10177" t="s">
        <v>1460</v>
      </c>
    </row>
    <row r="10178" spans="1:1">
      <c r="A10178" t="s">
        <v>1460</v>
      </c>
    </row>
    <row r="10179" spans="1:1">
      <c r="A10179" t="s">
        <v>19406</v>
      </c>
    </row>
    <row r="10180" spans="1:1">
      <c r="A10180" t="s">
        <v>19449</v>
      </c>
    </row>
    <row r="10181" spans="1:1">
      <c r="A10181" t="s">
        <v>1460</v>
      </c>
    </row>
    <row r="10182" spans="1:1">
      <c r="A10182" t="s">
        <v>1460</v>
      </c>
    </row>
    <row r="10183" spans="1:1">
      <c r="A10183" t="s">
        <v>19404</v>
      </c>
    </row>
    <row r="10184" spans="1:1">
      <c r="A10184" t="s">
        <v>21037</v>
      </c>
    </row>
    <row r="10185" spans="1:1">
      <c r="A10185" t="s">
        <v>1460</v>
      </c>
    </row>
    <row r="10186" spans="1:1">
      <c r="A10186" t="s">
        <v>1460</v>
      </c>
    </row>
    <row r="10187" spans="1:1">
      <c r="A10187" t="s">
        <v>19406</v>
      </c>
    </row>
    <row r="10188" spans="1:1">
      <c r="A10188" t="s">
        <v>19449</v>
      </c>
    </row>
    <row r="10189" spans="1:1">
      <c r="A10189" t="s">
        <v>1460</v>
      </c>
    </row>
    <row r="10190" spans="1:1">
      <c r="A10190" t="s">
        <v>1460</v>
      </c>
    </row>
    <row r="10191" spans="1:1">
      <c r="A10191" t="s">
        <v>21038</v>
      </c>
    </row>
    <row r="10192" spans="1:1">
      <c r="A10192" t="s">
        <v>1460</v>
      </c>
    </row>
    <row r="10193" spans="1:1">
      <c r="A10193" t="s">
        <v>13138</v>
      </c>
    </row>
    <row r="10194" spans="1:1">
      <c r="A10194" t="s">
        <v>13139</v>
      </c>
    </row>
    <row r="10195" spans="1:1">
      <c r="A10195" t="s">
        <v>13140</v>
      </c>
    </row>
    <row r="10196" spans="1:1">
      <c r="A10196" t="s">
        <v>13141</v>
      </c>
    </row>
    <row r="10197" spans="1:1">
      <c r="A10197" t="s">
        <v>21039</v>
      </c>
    </row>
    <row r="10198" spans="1:1">
      <c r="A10198" t="s">
        <v>13138</v>
      </c>
    </row>
    <row r="10199" spans="1:1">
      <c r="A10199" t="s">
        <v>1460</v>
      </c>
    </row>
    <row r="10200" spans="1:1">
      <c r="A10200" t="s">
        <v>21040</v>
      </c>
    </row>
    <row r="10201" spans="1:1">
      <c r="A10201" t="s">
        <v>21041</v>
      </c>
    </row>
    <row r="10202" spans="1:1">
      <c r="A10202" t="s">
        <v>21042</v>
      </c>
    </row>
    <row r="10203" spans="1:1">
      <c r="A10203" t="s">
        <v>21043</v>
      </c>
    </row>
    <row r="10204" spans="1:1">
      <c r="A10204" t="s">
        <v>21044</v>
      </c>
    </row>
    <row r="10205" spans="1:1">
      <c r="A10205" t="s">
        <v>21045</v>
      </c>
    </row>
    <row r="10206" spans="1:1">
      <c r="A10206" t="s">
        <v>21046</v>
      </c>
    </row>
    <row r="10207" spans="1:1">
      <c r="A10207" t="s">
        <v>21047</v>
      </c>
    </row>
    <row r="10208" spans="1:1">
      <c r="A10208" t="s">
        <v>21048</v>
      </c>
    </row>
    <row r="10209" spans="1:1">
      <c r="A10209" t="s">
        <v>21049</v>
      </c>
    </row>
    <row r="10210" spans="1:1">
      <c r="A10210" t="s">
        <v>21050</v>
      </c>
    </row>
    <row r="10211" spans="1:1">
      <c r="A10211" t="s">
        <v>21051</v>
      </c>
    </row>
    <row r="10212" spans="1:1">
      <c r="A10212" t="s">
        <v>21052</v>
      </c>
    </row>
    <row r="10213" spans="1:1">
      <c r="A10213" t="s">
        <v>21053</v>
      </c>
    </row>
    <row r="10214" spans="1:1">
      <c r="A10214" t="s">
        <v>21054</v>
      </c>
    </row>
    <row r="10215" spans="1:1">
      <c r="A10215" t="s">
        <v>21055</v>
      </c>
    </row>
    <row r="10216" spans="1:1">
      <c r="A10216" t="s">
        <v>21056</v>
      </c>
    </row>
    <row r="10217" spans="1:1">
      <c r="A10217" t="s">
        <v>21057</v>
      </c>
    </row>
    <row r="10218" spans="1:1">
      <c r="A10218" t="s">
        <v>21058</v>
      </c>
    </row>
    <row r="10219" spans="1:1">
      <c r="A10219" t="s">
        <v>21059</v>
      </c>
    </row>
    <row r="10220" spans="1:1">
      <c r="A10220" t="s">
        <v>21060</v>
      </c>
    </row>
    <row r="10221" spans="1:1">
      <c r="A10221" t="s">
        <v>21061</v>
      </c>
    </row>
    <row r="10222" spans="1:1">
      <c r="A10222" t="s">
        <v>21062</v>
      </c>
    </row>
    <row r="10223" spans="1:1">
      <c r="A10223" t="s">
        <v>21063</v>
      </c>
    </row>
    <row r="10224" spans="1:1">
      <c r="A10224" t="s">
        <v>21064</v>
      </c>
    </row>
    <row r="10225" spans="1:1">
      <c r="A10225" t="s">
        <v>21065</v>
      </c>
    </row>
    <row r="10226" spans="1:1">
      <c r="A10226" t="s">
        <v>21066</v>
      </c>
    </row>
    <row r="10227" spans="1:1">
      <c r="A10227" t="s">
        <v>21067</v>
      </c>
    </row>
    <row r="10228" spans="1:1">
      <c r="A10228" t="s">
        <v>21068</v>
      </c>
    </row>
    <row r="10229" spans="1:1">
      <c r="A10229" t="s">
        <v>21069</v>
      </c>
    </row>
    <row r="10230" spans="1:1">
      <c r="A10230" t="s">
        <v>21070</v>
      </c>
    </row>
    <row r="10231" spans="1:1">
      <c r="A10231" t="s">
        <v>21071</v>
      </c>
    </row>
    <row r="10232" spans="1:1">
      <c r="A10232" t="s">
        <v>21072</v>
      </c>
    </row>
    <row r="10233" spans="1:1">
      <c r="A10233" t="s">
        <v>21073</v>
      </c>
    </row>
    <row r="10234" spans="1:1">
      <c r="A10234" t="s">
        <v>21074</v>
      </c>
    </row>
    <row r="10235" spans="1:1">
      <c r="A10235" t="s">
        <v>21075</v>
      </c>
    </row>
    <row r="10236" spans="1:1">
      <c r="A10236" t="s">
        <v>21076</v>
      </c>
    </row>
    <row r="10237" spans="1:1">
      <c r="A10237" t="s">
        <v>21077</v>
      </c>
    </row>
    <row r="10238" spans="1:1">
      <c r="A10238" t="s">
        <v>21078</v>
      </c>
    </row>
    <row r="10239" spans="1:1">
      <c r="A10239" t="s">
        <v>21079</v>
      </c>
    </row>
    <row r="10240" spans="1:1">
      <c r="A10240" t="s">
        <v>21080</v>
      </c>
    </row>
    <row r="10241" spans="1:1">
      <c r="A10241" t="s">
        <v>21081</v>
      </c>
    </row>
    <row r="10242" spans="1:1">
      <c r="A10242" t="s">
        <v>21082</v>
      </c>
    </row>
    <row r="10243" spans="1:1">
      <c r="A10243" t="s">
        <v>21083</v>
      </c>
    </row>
    <row r="10244" spans="1:1">
      <c r="A10244" t="s">
        <v>21084</v>
      </c>
    </row>
    <row r="10245" spans="1:1">
      <c r="A10245" t="s">
        <v>21085</v>
      </c>
    </row>
    <row r="10246" spans="1:1">
      <c r="A10246" t="s">
        <v>21086</v>
      </c>
    </row>
    <row r="10247" spans="1:1">
      <c r="A10247" t="s">
        <v>21087</v>
      </c>
    </row>
    <row r="10248" spans="1:1">
      <c r="A10248" t="s">
        <v>21088</v>
      </c>
    </row>
    <row r="10249" spans="1:1">
      <c r="A10249" t="s">
        <v>21089</v>
      </c>
    </row>
    <row r="10250" spans="1:1">
      <c r="A10250" t="s">
        <v>21090</v>
      </c>
    </row>
    <row r="10251" spans="1:1">
      <c r="A10251" t="s">
        <v>21091</v>
      </c>
    </row>
    <row r="10252" spans="1:1">
      <c r="A10252" t="s">
        <v>21092</v>
      </c>
    </row>
    <row r="10253" spans="1:1">
      <c r="A10253" t="s">
        <v>21093</v>
      </c>
    </row>
    <row r="10254" spans="1:1">
      <c r="A10254" t="s">
        <v>21094</v>
      </c>
    </row>
    <row r="10255" spans="1:1">
      <c r="A10255" t="s">
        <v>21095</v>
      </c>
    </row>
    <row r="10256" spans="1:1">
      <c r="A10256" t="s">
        <v>21096</v>
      </c>
    </row>
    <row r="10257" spans="1:1">
      <c r="A10257" t="s">
        <v>21097</v>
      </c>
    </row>
    <row r="10258" spans="1:1">
      <c r="A10258" t="s">
        <v>21098</v>
      </c>
    </row>
    <row r="10259" spans="1:1">
      <c r="A10259" t="s">
        <v>21099</v>
      </c>
    </row>
    <row r="10260" spans="1:1">
      <c r="A10260" t="s">
        <v>21100</v>
      </c>
    </row>
    <row r="10261" spans="1:1">
      <c r="A10261" t="s">
        <v>21101</v>
      </c>
    </row>
    <row r="10262" spans="1:1">
      <c r="A10262" t="s">
        <v>21102</v>
      </c>
    </row>
    <row r="10263" spans="1:1">
      <c r="A10263" t="s">
        <v>21103</v>
      </c>
    </row>
    <row r="10264" spans="1:1">
      <c r="A10264" t="s">
        <v>21104</v>
      </c>
    </row>
    <row r="10265" spans="1:1">
      <c r="A10265" t="s">
        <v>21105</v>
      </c>
    </row>
    <row r="10266" spans="1:1">
      <c r="A10266" t="s">
        <v>21106</v>
      </c>
    </row>
    <row r="10267" spans="1:1">
      <c r="A10267" t="s">
        <v>21107</v>
      </c>
    </row>
    <row r="10268" spans="1:1">
      <c r="A10268" t="s">
        <v>21108</v>
      </c>
    </row>
    <row r="10269" spans="1:1">
      <c r="A10269" t="s">
        <v>21109</v>
      </c>
    </row>
    <row r="10270" spans="1:1">
      <c r="A10270" t="s">
        <v>21110</v>
      </c>
    </row>
    <row r="10271" spans="1:1">
      <c r="A10271" t="s">
        <v>21111</v>
      </c>
    </row>
    <row r="10272" spans="1:1">
      <c r="A10272" t="s">
        <v>21112</v>
      </c>
    </row>
    <row r="10273" spans="1:1">
      <c r="A10273" t="s">
        <v>21113</v>
      </c>
    </row>
    <row r="10274" spans="1:1">
      <c r="A10274" t="s">
        <v>21114</v>
      </c>
    </row>
    <row r="10275" spans="1:1">
      <c r="A10275" t="s">
        <v>21115</v>
      </c>
    </row>
    <row r="10276" spans="1:1">
      <c r="A10276" t="s">
        <v>21116</v>
      </c>
    </row>
    <row r="10277" spans="1:1">
      <c r="A10277" t="s">
        <v>21117</v>
      </c>
    </row>
    <row r="10278" spans="1:1">
      <c r="A10278" t="s">
        <v>21118</v>
      </c>
    </row>
    <row r="10279" spans="1:1">
      <c r="A10279" t="s">
        <v>21119</v>
      </c>
    </row>
    <row r="10280" spans="1:1">
      <c r="A10280" t="s">
        <v>21120</v>
      </c>
    </row>
    <row r="10281" spans="1:1">
      <c r="A10281" t="s">
        <v>21121</v>
      </c>
    </row>
    <row r="10282" spans="1:1">
      <c r="A10282" t="s">
        <v>21122</v>
      </c>
    </row>
    <row r="10283" spans="1:1">
      <c r="A10283" t="s">
        <v>21123</v>
      </c>
    </row>
    <row r="10284" spans="1:1">
      <c r="A10284" t="s">
        <v>21124</v>
      </c>
    </row>
    <row r="10285" spans="1:1">
      <c r="A10285" t="s">
        <v>21125</v>
      </c>
    </row>
    <row r="10286" spans="1:1">
      <c r="A10286" t="s">
        <v>21126</v>
      </c>
    </row>
    <row r="10287" spans="1:1">
      <c r="A10287" t="s">
        <v>21127</v>
      </c>
    </row>
    <row r="10288" spans="1:1">
      <c r="A10288" t="s">
        <v>21128</v>
      </c>
    </row>
    <row r="10289" spans="1:1">
      <c r="A10289" t="s">
        <v>21129</v>
      </c>
    </row>
    <row r="10290" spans="1:1">
      <c r="A10290" t="s">
        <v>21130</v>
      </c>
    </row>
    <row r="10291" spans="1:1">
      <c r="A10291" t="s">
        <v>21131</v>
      </c>
    </row>
    <row r="10292" spans="1:1">
      <c r="A10292" t="s">
        <v>21132</v>
      </c>
    </row>
    <row r="10293" spans="1:1">
      <c r="A10293" t="s">
        <v>21133</v>
      </c>
    </row>
    <row r="10294" spans="1:1">
      <c r="A10294" t="s">
        <v>21134</v>
      </c>
    </row>
    <row r="10295" spans="1:1">
      <c r="A10295" t="s">
        <v>21135</v>
      </c>
    </row>
    <row r="10296" spans="1:1">
      <c r="A10296" t="s">
        <v>21136</v>
      </c>
    </row>
    <row r="10297" spans="1:1">
      <c r="A10297" t="s">
        <v>21137</v>
      </c>
    </row>
    <row r="10298" spans="1:1">
      <c r="A10298" t="s">
        <v>21138</v>
      </c>
    </row>
    <row r="10299" spans="1:1">
      <c r="A10299" t="s">
        <v>21139</v>
      </c>
    </row>
    <row r="10300" spans="1:1">
      <c r="A10300" t="s">
        <v>21140</v>
      </c>
    </row>
    <row r="10301" spans="1:1">
      <c r="A10301" t="s">
        <v>21141</v>
      </c>
    </row>
    <row r="10302" spans="1:1">
      <c r="A10302" t="s">
        <v>21142</v>
      </c>
    </row>
    <row r="10303" spans="1:1">
      <c r="A10303" t="s">
        <v>21143</v>
      </c>
    </row>
    <row r="10304" spans="1:1">
      <c r="A10304" t="s">
        <v>21144</v>
      </c>
    </row>
    <row r="10305" spans="1:1">
      <c r="A10305" t="s">
        <v>21145</v>
      </c>
    </row>
    <row r="10306" spans="1:1">
      <c r="A10306" t="s">
        <v>21146</v>
      </c>
    </row>
    <row r="10307" spans="1:1">
      <c r="A10307" t="s">
        <v>21147</v>
      </c>
    </row>
    <row r="10308" spans="1:1">
      <c r="A10308" t="s">
        <v>21148</v>
      </c>
    </row>
    <row r="10309" spans="1:1">
      <c r="A10309" t="s">
        <v>21149</v>
      </c>
    </row>
    <row r="10310" spans="1:1">
      <c r="A10310" t="s">
        <v>21150</v>
      </c>
    </row>
    <row r="10311" spans="1:1">
      <c r="A10311" t="s">
        <v>21151</v>
      </c>
    </row>
    <row r="10312" spans="1:1">
      <c r="A10312" t="s">
        <v>21152</v>
      </c>
    </row>
    <row r="10313" spans="1:1">
      <c r="A10313" t="s">
        <v>21153</v>
      </c>
    </row>
    <row r="10314" spans="1:1">
      <c r="A10314" t="s">
        <v>21154</v>
      </c>
    </row>
    <row r="10315" spans="1:1">
      <c r="A10315" t="s">
        <v>21155</v>
      </c>
    </row>
    <row r="10316" spans="1:1">
      <c r="A10316" t="s">
        <v>21156</v>
      </c>
    </row>
    <row r="10317" spans="1:1">
      <c r="A10317" t="s">
        <v>21157</v>
      </c>
    </row>
    <row r="10318" spans="1:1">
      <c r="A10318" t="s">
        <v>21158</v>
      </c>
    </row>
    <row r="10319" spans="1:1">
      <c r="A10319" t="s">
        <v>21159</v>
      </c>
    </row>
    <row r="10320" spans="1:1">
      <c r="A10320" t="s">
        <v>21160</v>
      </c>
    </row>
    <row r="10321" spans="1:1">
      <c r="A10321" t="s">
        <v>21161</v>
      </c>
    </row>
    <row r="10322" spans="1:1">
      <c r="A10322" t="s">
        <v>21162</v>
      </c>
    </row>
    <row r="10323" spans="1:1">
      <c r="A10323" t="s">
        <v>21163</v>
      </c>
    </row>
    <row r="10324" spans="1:1">
      <c r="A10324" t="s">
        <v>21164</v>
      </c>
    </row>
    <row r="10325" spans="1:1">
      <c r="A10325" t="s">
        <v>21165</v>
      </c>
    </row>
    <row r="10326" spans="1:1">
      <c r="A10326" t="s">
        <v>21166</v>
      </c>
    </row>
    <row r="10327" spans="1:1">
      <c r="A10327" t="s">
        <v>21167</v>
      </c>
    </row>
    <row r="10328" spans="1:1">
      <c r="A10328" t="s">
        <v>21168</v>
      </c>
    </row>
    <row r="10329" spans="1:1">
      <c r="A10329" t="s">
        <v>21169</v>
      </c>
    </row>
    <row r="10330" spans="1:1">
      <c r="A10330" t="s">
        <v>21170</v>
      </c>
    </row>
    <row r="10331" spans="1:1">
      <c r="A10331" t="s">
        <v>21171</v>
      </c>
    </row>
    <row r="10332" spans="1:1">
      <c r="A10332" t="s">
        <v>21172</v>
      </c>
    </row>
    <row r="10333" spans="1:1">
      <c r="A10333" t="s">
        <v>21173</v>
      </c>
    </row>
    <row r="10334" spans="1:1">
      <c r="A10334" t="s">
        <v>21174</v>
      </c>
    </row>
    <row r="10335" spans="1:1">
      <c r="A10335" t="s">
        <v>21175</v>
      </c>
    </row>
    <row r="10336" spans="1:1">
      <c r="A10336" t="s">
        <v>21176</v>
      </c>
    </row>
    <row r="10337" spans="1:1">
      <c r="A10337" t="s">
        <v>21177</v>
      </c>
    </row>
    <row r="10338" spans="1:1">
      <c r="A10338" t="s">
        <v>21178</v>
      </c>
    </row>
    <row r="10339" spans="1:1">
      <c r="A10339" t="s">
        <v>21179</v>
      </c>
    </row>
    <row r="10340" spans="1:1">
      <c r="A10340" t="s">
        <v>21180</v>
      </c>
    </row>
    <row r="10341" spans="1:1">
      <c r="A10341" t="s">
        <v>21181</v>
      </c>
    </row>
    <row r="10342" spans="1:1">
      <c r="A10342" t="s">
        <v>21182</v>
      </c>
    </row>
    <row r="10343" spans="1:1">
      <c r="A10343" t="s">
        <v>21183</v>
      </c>
    </row>
    <row r="10344" spans="1:1">
      <c r="A10344" t="s">
        <v>21184</v>
      </c>
    </row>
    <row r="10345" spans="1:1">
      <c r="A10345" t="s">
        <v>21185</v>
      </c>
    </row>
    <row r="10346" spans="1:1">
      <c r="A10346" t="s">
        <v>21186</v>
      </c>
    </row>
    <row r="10347" spans="1:1">
      <c r="A10347" t="s">
        <v>21187</v>
      </c>
    </row>
    <row r="10348" spans="1:1">
      <c r="A10348" t="s">
        <v>21188</v>
      </c>
    </row>
    <row r="10349" spans="1:1">
      <c r="A10349" t="s">
        <v>21189</v>
      </c>
    </row>
    <row r="10350" spans="1:1">
      <c r="A10350" t="s">
        <v>21190</v>
      </c>
    </row>
    <row r="10351" spans="1:1">
      <c r="A10351" t="s">
        <v>21191</v>
      </c>
    </row>
    <row r="10352" spans="1:1">
      <c r="A10352" t="s">
        <v>21192</v>
      </c>
    </row>
    <row r="10353" spans="1:1">
      <c r="A10353" t="s">
        <v>21193</v>
      </c>
    </row>
    <row r="10354" spans="1:1">
      <c r="A10354" t="s">
        <v>21194</v>
      </c>
    </row>
    <row r="10355" spans="1:1">
      <c r="A10355" t="s">
        <v>21195</v>
      </c>
    </row>
    <row r="10356" spans="1:1">
      <c r="A10356" t="s">
        <v>21196</v>
      </c>
    </row>
    <row r="10357" spans="1:1">
      <c r="A10357" t="s">
        <v>21197</v>
      </c>
    </row>
    <row r="10358" spans="1:1">
      <c r="A10358" t="s">
        <v>21198</v>
      </c>
    </row>
    <row r="10359" spans="1:1">
      <c r="A10359" t="s">
        <v>21199</v>
      </c>
    </row>
    <row r="10360" spans="1:1">
      <c r="A10360" t="s">
        <v>21200</v>
      </c>
    </row>
    <row r="10361" spans="1:1">
      <c r="A10361" t="s">
        <v>21201</v>
      </c>
    </row>
    <row r="10362" spans="1:1">
      <c r="A10362" t="s">
        <v>21202</v>
      </c>
    </row>
    <row r="10363" spans="1:1">
      <c r="A10363" t="s">
        <v>21203</v>
      </c>
    </row>
    <row r="10364" spans="1:1">
      <c r="A10364" t="s">
        <v>21204</v>
      </c>
    </row>
    <row r="10365" spans="1:1">
      <c r="A10365" t="s">
        <v>21205</v>
      </c>
    </row>
    <row r="10366" spans="1:1">
      <c r="A10366" t="s">
        <v>21206</v>
      </c>
    </row>
    <row r="10367" spans="1:1">
      <c r="A10367" t="s">
        <v>21207</v>
      </c>
    </row>
    <row r="10368" spans="1:1">
      <c r="A10368" t="s">
        <v>21208</v>
      </c>
    </row>
    <row r="10369" spans="1:1">
      <c r="A10369" t="s">
        <v>21209</v>
      </c>
    </row>
    <row r="10370" spans="1:1">
      <c r="A10370" t="s">
        <v>21210</v>
      </c>
    </row>
    <row r="10371" spans="1:1">
      <c r="A10371" t="s">
        <v>21211</v>
      </c>
    </row>
    <row r="10372" spans="1:1">
      <c r="A10372" t="s">
        <v>21212</v>
      </c>
    </row>
    <row r="10373" spans="1:1">
      <c r="A10373" t="s">
        <v>21213</v>
      </c>
    </row>
    <row r="10374" spans="1:1">
      <c r="A10374" t="s">
        <v>21214</v>
      </c>
    </row>
    <row r="10375" spans="1:1">
      <c r="A10375" t="s">
        <v>21215</v>
      </c>
    </row>
    <row r="10376" spans="1:1">
      <c r="A10376" t="s">
        <v>21216</v>
      </c>
    </row>
    <row r="10377" spans="1:1">
      <c r="A10377" t="s">
        <v>21217</v>
      </c>
    </row>
    <row r="10378" spans="1:1">
      <c r="A10378" t="s">
        <v>21218</v>
      </c>
    </row>
    <row r="10379" spans="1:1">
      <c r="A10379" t="s">
        <v>21219</v>
      </c>
    </row>
    <row r="10380" spans="1:1">
      <c r="A10380" t="s">
        <v>21220</v>
      </c>
    </row>
    <row r="10381" spans="1:1">
      <c r="A10381" t="s">
        <v>21221</v>
      </c>
    </row>
    <row r="10382" spans="1:1">
      <c r="A10382" t="s">
        <v>21222</v>
      </c>
    </row>
    <row r="10383" spans="1:1">
      <c r="A10383" t="s">
        <v>21223</v>
      </c>
    </row>
    <row r="10384" spans="1:1">
      <c r="A10384" t="s">
        <v>21224</v>
      </c>
    </row>
    <row r="10385" spans="1:1">
      <c r="A10385" t="s">
        <v>21225</v>
      </c>
    </row>
    <row r="10386" spans="1:1">
      <c r="A10386" t="s">
        <v>21226</v>
      </c>
    </row>
    <row r="10387" spans="1:1">
      <c r="A10387" t="s">
        <v>21227</v>
      </c>
    </row>
    <row r="10388" spans="1:1">
      <c r="A10388" t="s">
        <v>21228</v>
      </c>
    </row>
    <row r="10389" spans="1:1">
      <c r="A10389" t="s">
        <v>21229</v>
      </c>
    </row>
    <row r="10390" spans="1:1">
      <c r="A10390" t="s">
        <v>21230</v>
      </c>
    </row>
    <row r="10391" spans="1:1">
      <c r="A10391" t="s">
        <v>21231</v>
      </c>
    </row>
    <row r="10392" spans="1:1">
      <c r="A10392" t="s">
        <v>21232</v>
      </c>
    </row>
    <row r="10393" spans="1:1">
      <c r="A10393" t="s">
        <v>21233</v>
      </c>
    </row>
    <row r="10394" spans="1:1">
      <c r="A10394" t="s">
        <v>21234</v>
      </c>
    </row>
    <row r="10395" spans="1:1">
      <c r="A10395" t="s">
        <v>21235</v>
      </c>
    </row>
    <row r="10396" spans="1:1">
      <c r="A10396" t="s">
        <v>21236</v>
      </c>
    </row>
    <row r="10397" spans="1:1">
      <c r="A10397" t="s">
        <v>21237</v>
      </c>
    </row>
    <row r="10398" spans="1:1">
      <c r="A10398" t="s">
        <v>21238</v>
      </c>
    </row>
    <row r="10399" spans="1:1">
      <c r="A10399" t="s">
        <v>21239</v>
      </c>
    </row>
    <row r="10400" spans="1:1">
      <c r="A10400" t="s">
        <v>21240</v>
      </c>
    </row>
    <row r="10401" spans="1:1">
      <c r="A10401" t="s">
        <v>21241</v>
      </c>
    </row>
    <row r="10402" spans="1:1">
      <c r="A10402" t="s">
        <v>21242</v>
      </c>
    </row>
    <row r="10403" spans="1:1">
      <c r="A10403" t="s">
        <v>21243</v>
      </c>
    </row>
    <row r="10404" spans="1:1">
      <c r="A10404" t="s">
        <v>21244</v>
      </c>
    </row>
    <row r="10405" spans="1:1">
      <c r="A10405" t="s">
        <v>21245</v>
      </c>
    </row>
    <row r="10406" spans="1:1">
      <c r="A10406" t="s">
        <v>21246</v>
      </c>
    </row>
    <row r="10407" spans="1:1">
      <c r="A10407" t="s">
        <v>21247</v>
      </c>
    </row>
    <row r="10408" spans="1:1">
      <c r="A10408" t="s">
        <v>21248</v>
      </c>
    </row>
    <row r="10409" spans="1:1">
      <c r="A10409" t="s">
        <v>21249</v>
      </c>
    </row>
    <row r="10410" spans="1:1">
      <c r="A10410" t="s">
        <v>21250</v>
      </c>
    </row>
    <row r="10411" spans="1:1">
      <c r="A10411" t="s">
        <v>21251</v>
      </c>
    </row>
    <row r="10412" spans="1:1">
      <c r="A10412" t="s">
        <v>21252</v>
      </c>
    </row>
    <row r="10413" spans="1:1">
      <c r="A10413" t="s">
        <v>21253</v>
      </c>
    </row>
    <row r="10414" spans="1:1">
      <c r="A10414" t="s">
        <v>21254</v>
      </c>
    </row>
    <row r="10415" spans="1:1">
      <c r="A10415" t="s">
        <v>21255</v>
      </c>
    </row>
    <row r="10416" spans="1:1">
      <c r="A10416" t="s">
        <v>21256</v>
      </c>
    </row>
    <row r="10417" spans="1:1">
      <c r="A10417" t="s">
        <v>21257</v>
      </c>
    </row>
    <row r="10418" spans="1:1">
      <c r="A10418" t="s">
        <v>21258</v>
      </c>
    </row>
    <row r="10419" spans="1:1">
      <c r="A10419" t="s">
        <v>21259</v>
      </c>
    </row>
    <row r="10420" spans="1:1">
      <c r="A10420" t="s">
        <v>21260</v>
      </c>
    </row>
    <row r="10421" spans="1:1">
      <c r="A10421" t="s">
        <v>21261</v>
      </c>
    </row>
    <row r="10422" spans="1:1">
      <c r="A10422" t="s">
        <v>21262</v>
      </c>
    </row>
    <row r="10423" spans="1:1">
      <c r="A10423" t="s">
        <v>21263</v>
      </c>
    </row>
    <row r="10424" spans="1:1">
      <c r="A10424" t="s">
        <v>21264</v>
      </c>
    </row>
    <row r="10425" spans="1:1">
      <c r="A10425" t="s">
        <v>21265</v>
      </c>
    </row>
    <row r="10426" spans="1:1">
      <c r="A10426" t="s">
        <v>21266</v>
      </c>
    </row>
    <row r="10427" spans="1:1">
      <c r="A10427" t="s">
        <v>21267</v>
      </c>
    </row>
    <row r="10428" spans="1:1">
      <c r="A10428" t="s">
        <v>21268</v>
      </c>
    </row>
    <row r="10429" spans="1:1">
      <c r="A10429" t="s">
        <v>21269</v>
      </c>
    </row>
    <row r="10430" spans="1:1">
      <c r="A10430" t="s">
        <v>21270</v>
      </c>
    </row>
    <row r="10431" spans="1:1">
      <c r="A10431" t="s">
        <v>21271</v>
      </c>
    </row>
    <row r="10432" spans="1:1">
      <c r="A10432" t="s">
        <v>21272</v>
      </c>
    </row>
    <row r="10433" spans="1:1">
      <c r="A10433" t="s">
        <v>21273</v>
      </c>
    </row>
    <row r="10434" spans="1:1">
      <c r="A10434" t="s">
        <v>21274</v>
      </c>
    </row>
    <row r="10435" spans="1:1">
      <c r="A10435" t="s">
        <v>21275</v>
      </c>
    </row>
    <row r="10436" spans="1:1">
      <c r="A10436" t="s">
        <v>21276</v>
      </c>
    </row>
    <row r="10437" spans="1:1">
      <c r="A10437" t="s">
        <v>21277</v>
      </c>
    </row>
    <row r="10438" spans="1:1">
      <c r="A10438" t="s">
        <v>21278</v>
      </c>
    </row>
    <row r="10439" spans="1:1">
      <c r="A10439" t="s">
        <v>21279</v>
      </c>
    </row>
    <row r="10440" spans="1:1">
      <c r="A10440" t="s">
        <v>21280</v>
      </c>
    </row>
    <row r="10441" spans="1:1">
      <c r="A10441" t="s">
        <v>21281</v>
      </c>
    </row>
    <row r="10442" spans="1:1">
      <c r="A10442" t="s">
        <v>21282</v>
      </c>
    </row>
    <row r="10443" spans="1:1">
      <c r="A10443" t="s">
        <v>21283</v>
      </c>
    </row>
    <row r="10444" spans="1:1">
      <c r="A10444" t="s">
        <v>21284</v>
      </c>
    </row>
    <row r="10445" spans="1:1">
      <c r="A10445" t="s">
        <v>21285</v>
      </c>
    </row>
    <row r="10446" spans="1:1">
      <c r="A10446" t="s">
        <v>21286</v>
      </c>
    </row>
    <row r="10447" spans="1:1">
      <c r="A10447" t="s">
        <v>21287</v>
      </c>
    </row>
    <row r="10448" spans="1:1">
      <c r="A10448" t="s">
        <v>21288</v>
      </c>
    </row>
    <row r="10449" spans="1:1">
      <c r="A10449" t="s">
        <v>21289</v>
      </c>
    </row>
    <row r="10450" spans="1:1">
      <c r="A10450" t="s">
        <v>21290</v>
      </c>
    </row>
    <row r="10451" spans="1:1">
      <c r="A10451" t="s">
        <v>21291</v>
      </c>
    </row>
    <row r="10452" spans="1:1">
      <c r="A10452" t="s">
        <v>21292</v>
      </c>
    </row>
    <row r="10453" spans="1:1">
      <c r="A10453" t="s">
        <v>21293</v>
      </c>
    </row>
    <row r="10454" spans="1:1">
      <c r="A10454" t="s">
        <v>21294</v>
      </c>
    </row>
    <row r="10455" spans="1:1">
      <c r="A10455" t="s">
        <v>21295</v>
      </c>
    </row>
    <row r="10456" spans="1:1">
      <c r="A10456" t="s">
        <v>21296</v>
      </c>
    </row>
    <row r="10457" spans="1:1">
      <c r="A10457" t="s">
        <v>21297</v>
      </c>
    </row>
    <row r="10458" spans="1:1">
      <c r="A10458" t="s">
        <v>21298</v>
      </c>
    </row>
    <row r="10459" spans="1:1">
      <c r="A10459" t="s">
        <v>21299</v>
      </c>
    </row>
    <row r="10460" spans="1:1">
      <c r="A10460" t="s">
        <v>21300</v>
      </c>
    </row>
    <row r="10461" spans="1:1">
      <c r="A10461" t="s">
        <v>21301</v>
      </c>
    </row>
    <row r="10462" spans="1:1">
      <c r="A10462" t="s">
        <v>21302</v>
      </c>
    </row>
    <row r="10463" spans="1:1">
      <c r="A10463" t="s">
        <v>21303</v>
      </c>
    </row>
    <row r="10464" spans="1:1">
      <c r="A10464" t="s">
        <v>21304</v>
      </c>
    </row>
    <row r="10465" spans="1:1">
      <c r="A10465" t="s">
        <v>21305</v>
      </c>
    </row>
    <row r="10466" spans="1:1">
      <c r="A10466" t="s">
        <v>21306</v>
      </c>
    </row>
    <row r="10467" spans="1:1">
      <c r="A10467" t="s">
        <v>21307</v>
      </c>
    </row>
    <row r="10468" spans="1:1">
      <c r="A10468" t="s">
        <v>21308</v>
      </c>
    </row>
    <row r="10469" spans="1:1">
      <c r="A10469" t="s">
        <v>21309</v>
      </c>
    </row>
    <row r="10470" spans="1:1">
      <c r="A10470" t="s">
        <v>21310</v>
      </c>
    </row>
    <row r="10471" spans="1:1">
      <c r="A10471" t="s">
        <v>21311</v>
      </c>
    </row>
    <row r="10472" spans="1:1">
      <c r="A10472" t="s">
        <v>21312</v>
      </c>
    </row>
    <row r="10473" spans="1:1">
      <c r="A10473" t="s">
        <v>21313</v>
      </c>
    </row>
    <row r="10474" spans="1:1">
      <c r="A10474" t="s">
        <v>21314</v>
      </c>
    </row>
    <row r="10475" spans="1:1">
      <c r="A10475" t="s">
        <v>21315</v>
      </c>
    </row>
    <row r="10476" spans="1:1">
      <c r="A10476" t="s">
        <v>21316</v>
      </c>
    </row>
    <row r="10477" spans="1:1">
      <c r="A10477" t="s">
        <v>21317</v>
      </c>
    </row>
    <row r="10478" spans="1:1">
      <c r="A10478" t="s">
        <v>21318</v>
      </c>
    </row>
    <row r="10479" spans="1:1">
      <c r="A10479" t="s">
        <v>21319</v>
      </c>
    </row>
    <row r="10480" spans="1:1">
      <c r="A10480" t="s">
        <v>21320</v>
      </c>
    </row>
    <row r="10481" spans="1:1">
      <c r="A10481" t="s">
        <v>21321</v>
      </c>
    </row>
    <row r="10482" spans="1:1">
      <c r="A10482" t="s">
        <v>21322</v>
      </c>
    </row>
    <row r="10483" spans="1:1">
      <c r="A10483" t="s">
        <v>21323</v>
      </c>
    </row>
    <row r="10484" spans="1:1">
      <c r="A10484" t="s">
        <v>21324</v>
      </c>
    </row>
    <row r="10485" spans="1:1">
      <c r="A10485" t="s">
        <v>21325</v>
      </c>
    </row>
    <row r="10486" spans="1:1">
      <c r="A10486" t="s">
        <v>21326</v>
      </c>
    </row>
    <row r="10487" spans="1:1">
      <c r="A10487" t="s">
        <v>21327</v>
      </c>
    </row>
    <row r="10488" spans="1:1">
      <c r="A10488" t="s">
        <v>21328</v>
      </c>
    </row>
    <row r="10489" spans="1:1">
      <c r="A10489" t="s">
        <v>21329</v>
      </c>
    </row>
    <row r="10490" spans="1:1">
      <c r="A10490" t="s">
        <v>21330</v>
      </c>
    </row>
    <row r="10491" spans="1:1">
      <c r="A10491" t="s">
        <v>21331</v>
      </c>
    </row>
    <row r="10492" spans="1:1">
      <c r="A10492" t="s">
        <v>21332</v>
      </c>
    </row>
    <row r="10493" spans="1:1">
      <c r="A10493" t="s">
        <v>21333</v>
      </c>
    </row>
    <row r="10494" spans="1:1">
      <c r="A10494" t="s">
        <v>21334</v>
      </c>
    </row>
    <row r="10495" spans="1:1">
      <c r="A10495" t="s">
        <v>21335</v>
      </c>
    </row>
    <row r="10496" spans="1:1">
      <c r="A10496" t="s">
        <v>21336</v>
      </c>
    </row>
    <row r="10497" spans="1:1">
      <c r="A10497" t="s">
        <v>21337</v>
      </c>
    </row>
    <row r="10498" spans="1:1">
      <c r="A10498" t="s">
        <v>21338</v>
      </c>
    </row>
    <row r="10499" spans="1:1">
      <c r="A10499" t="s">
        <v>21339</v>
      </c>
    </row>
    <row r="10500" spans="1:1">
      <c r="A10500" t="s">
        <v>21340</v>
      </c>
    </row>
    <row r="10501" spans="1:1">
      <c r="A10501" t="s">
        <v>21341</v>
      </c>
    </row>
    <row r="10502" spans="1:1">
      <c r="A10502" t="s">
        <v>21342</v>
      </c>
    </row>
    <row r="10503" spans="1:1">
      <c r="A10503" t="s">
        <v>21343</v>
      </c>
    </row>
    <row r="10504" spans="1:1">
      <c r="A10504" t="s">
        <v>21344</v>
      </c>
    </row>
    <row r="10505" spans="1:1">
      <c r="A10505" t="s">
        <v>21345</v>
      </c>
    </row>
    <row r="10506" spans="1:1">
      <c r="A10506" t="s">
        <v>21346</v>
      </c>
    </row>
    <row r="10507" spans="1:1">
      <c r="A10507" t="s">
        <v>21347</v>
      </c>
    </row>
    <row r="10508" spans="1:1">
      <c r="A10508" t="s">
        <v>21348</v>
      </c>
    </row>
    <row r="10509" spans="1:1">
      <c r="A10509" t="s">
        <v>21349</v>
      </c>
    </row>
    <row r="10510" spans="1:1">
      <c r="A10510" t="s">
        <v>21350</v>
      </c>
    </row>
    <row r="10511" spans="1:1">
      <c r="A10511" t="s">
        <v>21351</v>
      </c>
    </row>
    <row r="10512" spans="1:1">
      <c r="A10512" t="s">
        <v>21352</v>
      </c>
    </row>
    <row r="10513" spans="1:1">
      <c r="A10513" t="s">
        <v>21353</v>
      </c>
    </row>
    <row r="10514" spans="1:1">
      <c r="A10514" t="s">
        <v>21354</v>
      </c>
    </row>
    <row r="10515" spans="1:1">
      <c r="A10515" t="s">
        <v>21355</v>
      </c>
    </row>
    <row r="10516" spans="1:1">
      <c r="A10516" t="s">
        <v>21356</v>
      </c>
    </row>
    <row r="10517" spans="1:1">
      <c r="A10517" t="s">
        <v>21357</v>
      </c>
    </row>
    <row r="10518" spans="1:1">
      <c r="A10518" t="s">
        <v>21358</v>
      </c>
    </row>
    <row r="10519" spans="1:1">
      <c r="A10519" t="s">
        <v>21359</v>
      </c>
    </row>
    <row r="10520" spans="1:1">
      <c r="A10520" t="s">
        <v>21360</v>
      </c>
    </row>
    <row r="10521" spans="1:1">
      <c r="A10521" t="s">
        <v>21361</v>
      </c>
    </row>
    <row r="10522" spans="1:1">
      <c r="A10522" t="s">
        <v>21362</v>
      </c>
    </row>
    <row r="10523" spans="1:1">
      <c r="A10523" t="s">
        <v>21363</v>
      </c>
    </row>
    <row r="10524" spans="1:1">
      <c r="A10524" t="s">
        <v>21364</v>
      </c>
    </row>
    <row r="10525" spans="1:1">
      <c r="A10525" t="s">
        <v>21365</v>
      </c>
    </row>
    <row r="10526" spans="1:1">
      <c r="A10526" t="s">
        <v>21366</v>
      </c>
    </row>
    <row r="10527" spans="1:1">
      <c r="A10527" t="s">
        <v>21367</v>
      </c>
    </row>
    <row r="10528" spans="1:1">
      <c r="A10528" t="s">
        <v>21368</v>
      </c>
    </row>
    <row r="10529" spans="1:1">
      <c r="A10529" t="s">
        <v>21369</v>
      </c>
    </row>
    <row r="10530" spans="1:1">
      <c r="A10530" t="s">
        <v>21370</v>
      </c>
    </row>
    <row r="10531" spans="1:1">
      <c r="A10531" t="s">
        <v>21371</v>
      </c>
    </row>
    <row r="10532" spans="1:1">
      <c r="A10532" t="s">
        <v>21372</v>
      </c>
    </row>
    <row r="10533" spans="1:1">
      <c r="A10533" t="s">
        <v>21373</v>
      </c>
    </row>
    <row r="10534" spans="1:1">
      <c r="A10534" t="s">
        <v>21374</v>
      </c>
    </row>
    <row r="10535" spans="1:1">
      <c r="A10535" t="s">
        <v>21375</v>
      </c>
    </row>
    <row r="10536" spans="1:1">
      <c r="A10536" t="s">
        <v>21376</v>
      </c>
    </row>
    <row r="10537" spans="1:1">
      <c r="A10537" t="s">
        <v>21377</v>
      </c>
    </row>
    <row r="10538" spans="1:1">
      <c r="A10538" t="s">
        <v>21378</v>
      </c>
    </row>
    <row r="10539" spans="1:1">
      <c r="A10539" t="s">
        <v>21379</v>
      </c>
    </row>
    <row r="10540" spans="1:1">
      <c r="A10540" t="s">
        <v>21380</v>
      </c>
    </row>
    <row r="10541" spans="1:1">
      <c r="A10541" t="s">
        <v>21381</v>
      </c>
    </row>
    <row r="10542" spans="1:1">
      <c r="A10542" t="s">
        <v>21382</v>
      </c>
    </row>
    <row r="10543" spans="1:1">
      <c r="A10543" t="s">
        <v>21383</v>
      </c>
    </row>
    <row r="10544" spans="1:1">
      <c r="A10544" t="s">
        <v>21384</v>
      </c>
    </row>
    <row r="10545" spans="1:1">
      <c r="A10545" t="s">
        <v>21385</v>
      </c>
    </row>
    <row r="10546" spans="1:1">
      <c r="A10546" t="s">
        <v>21386</v>
      </c>
    </row>
    <row r="10547" spans="1:1">
      <c r="A10547" t="s">
        <v>21387</v>
      </c>
    </row>
    <row r="10548" spans="1:1">
      <c r="A10548" t="s">
        <v>21388</v>
      </c>
    </row>
    <row r="10549" spans="1:1">
      <c r="A10549" t="s">
        <v>21389</v>
      </c>
    </row>
    <row r="10550" spans="1:1">
      <c r="A10550" t="s">
        <v>21390</v>
      </c>
    </row>
    <row r="10551" spans="1:1">
      <c r="A10551" t="s">
        <v>21391</v>
      </c>
    </row>
    <row r="10552" spans="1:1">
      <c r="A10552" t="s">
        <v>21392</v>
      </c>
    </row>
    <row r="10553" spans="1:1">
      <c r="A10553" t="s">
        <v>21393</v>
      </c>
    </row>
    <row r="10554" spans="1:1">
      <c r="A10554" t="s">
        <v>21394</v>
      </c>
    </row>
    <row r="10555" spans="1:1">
      <c r="A10555" t="s">
        <v>21395</v>
      </c>
    </row>
    <row r="10556" spans="1:1">
      <c r="A10556" t="s">
        <v>21396</v>
      </c>
    </row>
    <row r="10557" spans="1:1">
      <c r="A10557" t="s">
        <v>21397</v>
      </c>
    </row>
    <row r="10558" spans="1:1">
      <c r="A10558" t="s">
        <v>21398</v>
      </c>
    </row>
    <row r="10559" spans="1:1">
      <c r="A10559" t="s">
        <v>21399</v>
      </c>
    </row>
    <row r="10560" spans="1:1">
      <c r="A10560" t="s">
        <v>21400</v>
      </c>
    </row>
    <row r="10561" spans="1:1">
      <c r="A10561" t="s">
        <v>21401</v>
      </c>
    </row>
    <row r="10562" spans="1:1">
      <c r="A10562" t="s">
        <v>21402</v>
      </c>
    </row>
    <row r="10563" spans="1:1">
      <c r="A10563" t="s">
        <v>21403</v>
      </c>
    </row>
    <row r="10564" spans="1:1">
      <c r="A10564" t="s">
        <v>21404</v>
      </c>
    </row>
    <row r="10565" spans="1:1">
      <c r="A10565" t="s">
        <v>21405</v>
      </c>
    </row>
    <row r="10566" spans="1:1">
      <c r="A10566" t="s">
        <v>21406</v>
      </c>
    </row>
    <row r="10567" spans="1:1">
      <c r="A10567" t="s">
        <v>21407</v>
      </c>
    </row>
    <row r="10568" spans="1:1">
      <c r="A10568" t="s">
        <v>21408</v>
      </c>
    </row>
    <row r="10569" spans="1:1">
      <c r="A10569" t="s">
        <v>21409</v>
      </c>
    </row>
    <row r="10570" spans="1:1">
      <c r="A10570" t="s">
        <v>21410</v>
      </c>
    </row>
    <row r="10571" spans="1:1">
      <c r="A10571" t="s">
        <v>21411</v>
      </c>
    </row>
    <row r="10572" spans="1:1">
      <c r="A10572" t="s">
        <v>21412</v>
      </c>
    </row>
    <row r="10573" spans="1:1">
      <c r="A10573" t="s">
        <v>21413</v>
      </c>
    </row>
    <row r="10574" spans="1:1">
      <c r="A10574" t="s">
        <v>21414</v>
      </c>
    </row>
    <row r="10575" spans="1:1">
      <c r="A10575" t="s">
        <v>21415</v>
      </c>
    </row>
    <row r="10576" spans="1:1">
      <c r="A10576" t="s">
        <v>21416</v>
      </c>
    </row>
    <row r="10577" spans="1:1">
      <c r="A10577" t="s">
        <v>21417</v>
      </c>
    </row>
    <row r="10578" spans="1:1">
      <c r="A10578" t="s">
        <v>21418</v>
      </c>
    </row>
    <row r="10579" spans="1:1">
      <c r="A10579" t="s">
        <v>21419</v>
      </c>
    </row>
    <row r="10580" spans="1:1">
      <c r="A10580" t="s">
        <v>21420</v>
      </c>
    </row>
    <row r="10581" spans="1:1">
      <c r="A10581" t="s">
        <v>21421</v>
      </c>
    </row>
    <row r="10582" spans="1:1">
      <c r="A10582" t="s">
        <v>21422</v>
      </c>
    </row>
    <row r="10583" spans="1:1">
      <c r="A10583" t="s">
        <v>21423</v>
      </c>
    </row>
    <row r="10584" spans="1:1">
      <c r="A10584" t="s">
        <v>21424</v>
      </c>
    </row>
    <row r="10585" spans="1:1">
      <c r="A10585" t="s">
        <v>21425</v>
      </c>
    </row>
    <row r="10586" spans="1:1">
      <c r="A10586" t="s">
        <v>21426</v>
      </c>
    </row>
    <row r="10587" spans="1:1">
      <c r="A10587" t="s">
        <v>21427</v>
      </c>
    </row>
    <row r="10588" spans="1:1">
      <c r="A10588" t="s">
        <v>21428</v>
      </c>
    </row>
    <row r="10589" spans="1:1">
      <c r="A10589" t="s">
        <v>21429</v>
      </c>
    </row>
    <row r="10590" spans="1:1">
      <c r="A10590" t="s">
        <v>21430</v>
      </c>
    </row>
    <row r="10591" spans="1:1">
      <c r="A10591" t="s">
        <v>21431</v>
      </c>
    </row>
    <row r="10592" spans="1:1">
      <c r="A10592" t="s">
        <v>21432</v>
      </c>
    </row>
    <row r="10593" spans="1:1">
      <c r="A10593" t="s">
        <v>21433</v>
      </c>
    </row>
    <row r="10594" spans="1:1">
      <c r="A10594" t="s">
        <v>21434</v>
      </c>
    </row>
    <row r="10595" spans="1:1">
      <c r="A10595" t="s">
        <v>21435</v>
      </c>
    </row>
    <row r="10596" spans="1:1">
      <c r="A10596" t="s">
        <v>21436</v>
      </c>
    </row>
    <row r="10597" spans="1:1">
      <c r="A10597" t="s">
        <v>21437</v>
      </c>
    </row>
    <row r="10598" spans="1:1">
      <c r="A10598" t="s">
        <v>21438</v>
      </c>
    </row>
    <row r="10599" spans="1:1">
      <c r="A10599" t="s">
        <v>21439</v>
      </c>
    </row>
    <row r="10600" spans="1:1">
      <c r="A10600" t="s">
        <v>21440</v>
      </c>
    </row>
    <row r="10601" spans="1:1">
      <c r="A10601" t="s">
        <v>21441</v>
      </c>
    </row>
    <row r="10602" spans="1:1">
      <c r="A10602" t="s">
        <v>21442</v>
      </c>
    </row>
    <row r="10603" spans="1:1">
      <c r="A10603" t="s">
        <v>21443</v>
      </c>
    </row>
    <row r="10604" spans="1:1">
      <c r="A10604" t="s">
        <v>21444</v>
      </c>
    </row>
    <row r="10605" spans="1:1">
      <c r="A10605" t="s">
        <v>21445</v>
      </c>
    </row>
    <row r="10606" spans="1:1">
      <c r="A10606" t="s">
        <v>21446</v>
      </c>
    </row>
    <row r="10607" spans="1:1">
      <c r="A10607" t="s">
        <v>21447</v>
      </c>
    </row>
    <row r="10608" spans="1:1">
      <c r="A10608" t="s">
        <v>21448</v>
      </c>
    </row>
    <row r="10609" spans="1:1">
      <c r="A10609" t="s">
        <v>21449</v>
      </c>
    </row>
    <row r="10610" spans="1:1">
      <c r="A10610" t="s">
        <v>21450</v>
      </c>
    </row>
    <row r="10611" spans="1:1">
      <c r="A10611" t="s">
        <v>21451</v>
      </c>
    </row>
    <row r="10612" spans="1:1">
      <c r="A10612" t="s">
        <v>21452</v>
      </c>
    </row>
    <row r="10613" spans="1:1">
      <c r="A10613" t="s">
        <v>21453</v>
      </c>
    </row>
    <row r="10614" spans="1:1">
      <c r="A10614" t="s">
        <v>21454</v>
      </c>
    </row>
    <row r="10615" spans="1:1">
      <c r="A10615" t="s">
        <v>21455</v>
      </c>
    </row>
    <row r="10616" spans="1:1">
      <c r="A10616" t="s">
        <v>21456</v>
      </c>
    </row>
    <row r="10617" spans="1:1">
      <c r="A10617" t="s">
        <v>21457</v>
      </c>
    </row>
    <row r="10618" spans="1:1">
      <c r="A10618" t="s">
        <v>21458</v>
      </c>
    </row>
    <row r="10619" spans="1:1">
      <c r="A10619" t="s">
        <v>21459</v>
      </c>
    </row>
    <row r="10620" spans="1:1">
      <c r="A10620" t="s">
        <v>21460</v>
      </c>
    </row>
    <row r="10621" spans="1:1">
      <c r="A10621" t="s">
        <v>21461</v>
      </c>
    </row>
    <row r="10622" spans="1:1">
      <c r="A10622" t="s">
        <v>21462</v>
      </c>
    </row>
    <row r="10623" spans="1:1">
      <c r="A10623" t="s">
        <v>21463</v>
      </c>
    </row>
    <row r="10624" spans="1:1">
      <c r="A10624" t="s">
        <v>21464</v>
      </c>
    </row>
    <row r="10625" spans="1:1">
      <c r="A10625" t="s">
        <v>21465</v>
      </c>
    </row>
    <row r="10626" spans="1:1">
      <c r="A10626" t="s">
        <v>21466</v>
      </c>
    </row>
    <row r="10627" spans="1:1">
      <c r="A10627" t="s">
        <v>21467</v>
      </c>
    </row>
    <row r="10628" spans="1:1">
      <c r="A10628" t="s">
        <v>21468</v>
      </c>
    </row>
    <row r="10629" spans="1:1">
      <c r="A10629" t="s">
        <v>21469</v>
      </c>
    </row>
    <row r="10630" spans="1:1">
      <c r="A10630" t="s">
        <v>21470</v>
      </c>
    </row>
    <row r="10631" spans="1:1">
      <c r="A10631" t="s">
        <v>21471</v>
      </c>
    </row>
    <row r="10632" spans="1:1">
      <c r="A10632" t="s">
        <v>21472</v>
      </c>
    </row>
    <row r="10633" spans="1:1">
      <c r="A10633" t="s">
        <v>21473</v>
      </c>
    </row>
    <row r="10634" spans="1:1">
      <c r="A10634" t="s">
        <v>21474</v>
      </c>
    </row>
    <row r="10635" spans="1:1">
      <c r="A10635" t="s">
        <v>21475</v>
      </c>
    </row>
    <row r="10636" spans="1:1">
      <c r="A10636" t="s">
        <v>21476</v>
      </c>
    </row>
    <row r="10637" spans="1:1">
      <c r="A10637" t="s">
        <v>21477</v>
      </c>
    </row>
    <row r="10638" spans="1:1">
      <c r="A10638" t="s">
        <v>21478</v>
      </c>
    </row>
    <row r="10639" spans="1:1">
      <c r="A10639" t="s">
        <v>21479</v>
      </c>
    </row>
    <row r="10640" spans="1:1">
      <c r="A10640" t="s">
        <v>21480</v>
      </c>
    </row>
    <row r="10641" spans="1:1">
      <c r="A10641" t="s">
        <v>21481</v>
      </c>
    </row>
    <row r="10642" spans="1:1">
      <c r="A10642" t="s">
        <v>21482</v>
      </c>
    </row>
    <row r="10643" spans="1:1">
      <c r="A10643" t="s">
        <v>21483</v>
      </c>
    </row>
    <row r="10644" spans="1:1">
      <c r="A10644" t="s">
        <v>21484</v>
      </c>
    </row>
    <row r="10645" spans="1:1">
      <c r="A10645" t="s">
        <v>21485</v>
      </c>
    </row>
    <row r="10646" spans="1:1">
      <c r="A10646" t="s">
        <v>21486</v>
      </c>
    </row>
    <row r="10647" spans="1:1">
      <c r="A10647" t="s">
        <v>21487</v>
      </c>
    </row>
    <row r="10648" spans="1:1">
      <c r="A10648" t="s">
        <v>21488</v>
      </c>
    </row>
    <row r="10649" spans="1:1">
      <c r="A10649" t="s">
        <v>21489</v>
      </c>
    </row>
    <row r="10650" spans="1:1">
      <c r="A10650" t="s">
        <v>21490</v>
      </c>
    </row>
    <row r="10651" spans="1:1">
      <c r="A10651" t="s">
        <v>21491</v>
      </c>
    </row>
    <row r="10652" spans="1:1">
      <c r="A10652" t="s">
        <v>21492</v>
      </c>
    </row>
    <row r="10653" spans="1:1">
      <c r="A10653" t="s">
        <v>21493</v>
      </c>
    </row>
    <row r="10654" spans="1:1">
      <c r="A10654" t="s">
        <v>21494</v>
      </c>
    </row>
    <row r="10655" spans="1:1">
      <c r="A10655" t="s">
        <v>21495</v>
      </c>
    </row>
    <row r="10656" spans="1:1">
      <c r="A10656" t="s">
        <v>21496</v>
      </c>
    </row>
    <row r="10657" spans="1:1">
      <c r="A10657" t="s">
        <v>21497</v>
      </c>
    </row>
    <row r="10658" spans="1:1">
      <c r="A10658" t="s">
        <v>21498</v>
      </c>
    </row>
    <row r="10659" spans="1:1">
      <c r="A10659" t="s">
        <v>21499</v>
      </c>
    </row>
    <row r="10660" spans="1:1">
      <c r="A10660" t="s">
        <v>21500</v>
      </c>
    </row>
    <row r="10661" spans="1:1">
      <c r="A10661" t="s">
        <v>21501</v>
      </c>
    </row>
    <row r="10662" spans="1:1">
      <c r="A10662" t="s">
        <v>21502</v>
      </c>
    </row>
    <row r="10663" spans="1:1">
      <c r="A10663" t="s">
        <v>21503</v>
      </c>
    </row>
    <row r="10664" spans="1:1">
      <c r="A10664" t="s">
        <v>21504</v>
      </c>
    </row>
    <row r="10665" spans="1:1">
      <c r="A10665" t="s">
        <v>21505</v>
      </c>
    </row>
    <row r="10666" spans="1:1">
      <c r="A10666" t="s">
        <v>21506</v>
      </c>
    </row>
    <row r="10667" spans="1:1">
      <c r="A10667" t="s">
        <v>21507</v>
      </c>
    </row>
    <row r="10668" spans="1:1">
      <c r="A10668" t="s">
        <v>21508</v>
      </c>
    </row>
    <row r="10669" spans="1:1">
      <c r="A10669" t="s">
        <v>21509</v>
      </c>
    </row>
    <row r="10670" spans="1:1">
      <c r="A10670" t="s">
        <v>21510</v>
      </c>
    </row>
    <row r="10671" spans="1:1">
      <c r="A10671" t="s">
        <v>21511</v>
      </c>
    </row>
    <row r="10672" spans="1:1">
      <c r="A10672" t="s">
        <v>21512</v>
      </c>
    </row>
    <row r="10673" spans="1:1">
      <c r="A10673" t="s">
        <v>21513</v>
      </c>
    </row>
    <row r="10674" spans="1:1">
      <c r="A10674" t="s">
        <v>21514</v>
      </c>
    </row>
    <row r="10675" spans="1:1">
      <c r="A10675" t="s">
        <v>21515</v>
      </c>
    </row>
    <row r="10676" spans="1:1">
      <c r="A10676" t="s">
        <v>21516</v>
      </c>
    </row>
    <row r="10677" spans="1:1">
      <c r="A10677" t="s">
        <v>21517</v>
      </c>
    </row>
    <row r="10678" spans="1:1">
      <c r="A10678" t="s">
        <v>21518</v>
      </c>
    </row>
    <row r="10679" spans="1:1">
      <c r="A10679" t="s">
        <v>21519</v>
      </c>
    </row>
    <row r="10680" spans="1:1">
      <c r="A10680" t="s">
        <v>21520</v>
      </c>
    </row>
    <row r="10681" spans="1:1">
      <c r="A10681" t="s">
        <v>21521</v>
      </c>
    </row>
    <row r="10682" spans="1:1">
      <c r="A10682" t="s">
        <v>21522</v>
      </c>
    </row>
    <row r="10683" spans="1:1">
      <c r="A10683" t="s">
        <v>21523</v>
      </c>
    </row>
    <row r="10684" spans="1:1">
      <c r="A10684" t="s">
        <v>21524</v>
      </c>
    </row>
    <row r="10685" spans="1:1">
      <c r="A10685" t="s">
        <v>21525</v>
      </c>
    </row>
    <row r="10686" spans="1:1">
      <c r="A10686" t="s">
        <v>21526</v>
      </c>
    </row>
    <row r="10687" spans="1:1">
      <c r="A10687" t="s">
        <v>21527</v>
      </c>
    </row>
    <row r="10688" spans="1:1">
      <c r="A10688" t="s">
        <v>21528</v>
      </c>
    </row>
    <row r="10689" spans="1:1">
      <c r="A10689" t="s">
        <v>21529</v>
      </c>
    </row>
    <row r="10690" spans="1:1">
      <c r="A10690" t="s">
        <v>21530</v>
      </c>
    </row>
    <row r="10691" spans="1:1">
      <c r="A10691" t="s">
        <v>21531</v>
      </c>
    </row>
    <row r="10692" spans="1:1">
      <c r="A10692" t="s">
        <v>21532</v>
      </c>
    </row>
    <row r="10693" spans="1:1">
      <c r="A10693" t="s">
        <v>21533</v>
      </c>
    </row>
    <row r="10694" spans="1:1">
      <c r="A10694" t="s">
        <v>21534</v>
      </c>
    </row>
    <row r="10695" spans="1:1">
      <c r="A10695" t="s">
        <v>21535</v>
      </c>
    </row>
    <row r="10696" spans="1:1">
      <c r="A10696" t="s">
        <v>21536</v>
      </c>
    </row>
    <row r="10697" spans="1:1">
      <c r="A10697" t="s">
        <v>21537</v>
      </c>
    </row>
    <row r="10698" spans="1:1">
      <c r="A10698" t="s">
        <v>21538</v>
      </c>
    </row>
    <row r="10699" spans="1:1">
      <c r="A10699" t="s">
        <v>21539</v>
      </c>
    </row>
    <row r="10700" spans="1:1">
      <c r="A10700" t="s">
        <v>21540</v>
      </c>
    </row>
    <row r="10701" spans="1:1">
      <c r="A10701" t="s">
        <v>21541</v>
      </c>
    </row>
    <row r="10702" spans="1:1">
      <c r="A10702" t="s">
        <v>21542</v>
      </c>
    </row>
    <row r="10703" spans="1:1">
      <c r="A10703" t="s">
        <v>21543</v>
      </c>
    </row>
    <row r="10704" spans="1:1">
      <c r="A10704" t="s">
        <v>21544</v>
      </c>
    </row>
    <row r="10705" spans="1:1">
      <c r="A10705" t="s">
        <v>21545</v>
      </c>
    </row>
    <row r="10706" spans="1:1">
      <c r="A10706" t="s">
        <v>21546</v>
      </c>
    </row>
    <row r="10707" spans="1:1">
      <c r="A10707" t="s">
        <v>21547</v>
      </c>
    </row>
    <row r="10708" spans="1:1">
      <c r="A10708" t="s">
        <v>21548</v>
      </c>
    </row>
    <row r="10709" spans="1:1">
      <c r="A10709" t="s">
        <v>21549</v>
      </c>
    </row>
    <row r="10710" spans="1:1">
      <c r="A10710" t="s">
        <v>21550</v>
      </c>
    </row>
    <row r="10711" spans="1:1">
      <c r="A10711" t="s">
        <v>21551</v>
      </c>
    </row>
    <row r="10712" spans="1:1">
      <c r="A10712" t="s">
        <v>21552</v>
      </c>
    </row>
    <row r="10713" spans="1:1">
      <c r="A10713" t="s">
        <v>21553</v>
      </c>
    </row>
    <row r="10714" spans="1:1">
      <c r="A10714" t="s">
        <v>21554</v>
      </c>
    </row>
    <row r="10715" spans="1:1">
      <c r="A10715" t="s">
        <v>21555</v>
      </c>
    </row>
    <row r="10716" spans="1:1">
      <c r="A10716" t="s">
        <v>21556</v>
      </c>
    </row>
    <row r="10717" spans="1:1">
      <c r="A10717" t="s">
        <v>21557</v>
      </c>
    </row>
    <row r="10718" spans="1:1">
      <c r="A10718" t="s">
        <v>21558</v>
      </c>
    </row>
    <row r="10719" spans="1:1">
      <c r="A10719" t="s">
        <v>21559</v>
      </c>
    </row>
    <row r="10720" spans="1:1">
      <c r="A10720" t="s">
        <v>21560</v>
      </c>
    </row>
    <row r="10721" spans="1:1">
      <c r="A10721" t="s">
        <v>21561</v>
      </c>
    </row>
    <row r="10722" spans="1:1">
      <c r="A10722" t="s">
        <v>21562</v>
      </c>
    </row>
    <row r="10723" spans="1:1">
      <c r="A10723" t="s">
        <v>21563</v>
      </c>
    </row>
    <row r="10724" spans="1:1">
      <c r="A10724" t="s">
        <v>21564</v>
      </c>
    </row>
    <row r="10725" spans="1:1">
      <c r="A10725" t="s">
        <v>21565</v>
      </c>
    </row>
    <row r="10726" spans="1:1">
      <c r="A10726" t="s">
        <v>21566</v>
      </c>
    </row>
    <row r="10727" spans="1:1">
      <c r="A10727" t="s">
        <v>21567</v>
      </c>
    </row>
    <row r="10728" spans="1:1">
      <c r="A10728" t="s">
        <v>21568</v>
      </c>
    </row>
    <row r="10729" spans="1:1">
      <c r="A10729" t="s">
        <v>21569</v>
      </c>
    </row>
    <row r="10730" spans="1:1">
      <c r="A10730" t="s">
        <v>21570</v>
      </c>
    </row>
    <row r="10731" spans="1:1">
      <c r="A10731" t="s">
        <v>21571</v>
      </c>
    </row>
    <row r="10732" spans="1:1">
      <c r="A10732" t="s">
        <v>21572</v>
      </c>
    </row>
    <row r="10733" spans="1:1">
      <c r="A10733" t="s">
        <v>21573</v>
      </c>
    </row>
    <row r="10734" spans="1:1">
      <c r="A10734" t="s">
        <v>21574</v>
      </c>
    </row>
    <row r="10735" spans="1:1">
      <c r="A10735" t="s">
        <v>21575</v>
      </c>
    </row>
    <row r="10736" spans="1:1">
      <c r="A10736" t="s">
        <v>21576</v>
      </c>
    </row>
    <row r="10737" spans="1:1">
      <c r="A10737" t="s">
        <v>21577</v>
      </c>
    </row>
    <row r="10738" spans="1:1">
      <c r="A10738" t="s">
        <v>21578</v>
      </c>
    </row>
    <row r="10739" spans="1:1">
      <c r="A10739" t="s">
        <v>21579</v>
      </c>
    </row>
    <row r="10740" spans="1:1">
      <c r="A10740" t="s">
        <v>21580</v>
      </c>
    </row>
    <row r="10741" spans="1:1">
      <c r="A10741" t="s">
        <v>21581</v>
      </c>
    </row>
    <row r="10742" spans="1:1">
      <c r="A10742" t="s">
        <v>21582</v>
      </c>
    </row>
    <row r="10743" spans="1:1">
      <c r="A10743" t="s">
        <v>21583</v>
      </c>
    </row>
    <row r="10744" spans="1:1">
      <c r="A10744" t="s">
        <v>21584</v>
      </c>
    </row>
    <row r="10745" spans="1:1">
      <c r="A10745" t="s">
        <v>21585</v>
      </c>
    </row>
    <row r="10746" spans="1:1">
      <c r="A10746" t="s">
        <v>21586</v>
      </c>
    </row>
    <row r="10747" spans="1:1">
      <c r="A10747" t="s">
        <v>21587</v>
      </c>
    </row>
    <row r="10748" spans="1:1">
      <c r="A10748" t="s">
        <v>21588</v>
      </c>
    </row>
    <row r="10749" spans="1:1">
      <c r="A10749" t="s">
        <v>21589</v>
      </c>
    </row>
    <row r="10750" spans="1:1">
      <c r="A10750" t="s">
        <v>21590</v>
      </c>
    </row>
    <row r="10751" spans="1:1">
      <c r="A10751" t="s">
        <v>21591</v>
      </c>
    </row>
    <row r="10752" spans="1:1">
      <c r="A10752" t="s">
        <v>21592</v>
      </c>
    </row>
    <row r="10753" spans="1:1">
      <c r="A10753" t="s">
        <v>21593</v>
      </c>
    </row>
    <row r="10754" spans="1:1">
      <c r="A10754" t="s">
        <v>21594</v>
      </c>
    </row>
    <row r="10755" spans="1:1">
      <c r="A10755" t="s">
        <v>21595</v>
      </c>
    </row>
    <row r="10756" spans="1:1">
      <c r="A10756" t="s">
        <v>21596</v>
      </c>
    </row>
    <row r="10757" spans="1:1">
      <c r="A10757" t="s">
        <v>21597</v>
      </c>
    </row>
    <row r="10758" spans="1:1">
      <c r="A10758" t="s">
        <v>21598</v>
      </c>
    </row>
    <row r="10759" spans="1:1">
      <c r="A10759" t="s">
        <v>21599</v>
      </c>
    </row>
    <row r="10760" spans="1:1">
      <c r="A10760" t="s">
        <v>21600</v>
      </c>
    </row>
    <row r="10761" spans="1:1">
      <c r="A10761" t="s">
        <v>21601</v>
      </c>
    </row>
    <row r="10762" spans="1:1">
      <c r="A10762" t="s">
        <v>21602</v>
      </c>
    </row>
    <row r="10763" spans="1:1">
      <c r="A10763" t="s">
        <v>21603</v>
      </c>
    </row>
    <row r="10764" spans="1:1">
      <c r="A10764" t="s">
        <v>21604</v>
      </c>
    </row>
    <row r="10765" spans="1:1">
      <c r="A10765" t="s">
        <v>21605</v>
      </c>
    </row>
    <row r="10766" spans="1:1">
      <c r="A10766" t="s">
        <v>21606</v>
      </c>
    </row>
    <row r="10767" spans="1:1">
      <c r="A10767" t="s">
        <v>21607</v>
      </c>
    </row>
    <row r="10768" spans="1:1">
      <c r="A10768" t="s">
        <v>21608</v>
      </c>
    </row>
    <row r="10769" spans="1:1">
      <c r="A10769" t="s">
        <v>21609</v>
      </c>
    </row>
    <row r="10770" spans="1:1">
      <c r="A10770" t="s">
        <v>21610</v>
      </c>
    </row>
    <row r="10771" spans="1:1">
      <c r="A10771" t="s">
        <v>21611</v>
      </c>
    </row>
    <row r="10772" spans="1:1">
      <c r="A10772" t="s">
        <v>21612</v>
      </c>
    </row>
    <row r="10773" spans="1:1">
      <c r="A10773" t="s">
        <v>21613</v>
      </c>
    </row>
    <row r="10774" spans="1:1">
      <c r="A10774" t="s">
        <v>21614</v>
      </c>
    </row>
    <row r="10775" spans="1:1">
      <c r="A10775" t="s">
        <v>21615</v>
      </c>
    </row>
    <row r="10776" spans="1:1">
      <c r="A10776" t="s">
        <v>21616</v>
      </c>
    </row>
    <row r="10777" spans="1:1">
      <c r="A10777" t="s">
        <v>21617</v>
      </c>
    </row>
    <row r="10778" spans="1:1">
      <c r="A10778" t="s">
        <v>21618</v>
      </c>
    </row>
    <row r="10779" spans="1:1">
      <c r="A10779" t="s">
        <v>21619</v>
      </c>
    </row>
    <row r="10780" spans="1:1">
      <c r="A10780" t="s">
        <v>21620</v>
      </c>
    </row>
    <row r="10781" spans="1:1">
      <c r="A10781" t="s">
        <v>21621</v>
      </c>
    </row>
    <row r="10782" spans="1:1">
      <c r="A10782" t="s">
        <v>21622</v>
      </c>
    </row>
    <row r="10783" spans="1:1">
      <c r="A10783" t="s">
        <v>21623</v>
      </c>
    </row>
    <row r="10784" spans="1:1">
      <c r="A10784" t="s">
        <v>21624</v>
      </c>
    </row>
    <row r="10785" spans="1:1">
      <c r="A10785" t="s">
        <v>21625</v>
      </c>
    </row>
    <row r="10786" spans="1:1">
      <c r="A10786" t="s">
        <v>21626</v>
      </c>
    </row>
    <row r="10787" spans="1:1">
      <c r="A10787" t="s">
        <v>21627</v>
      </c>
    </row>
    <row r="10788" spans="1:1">
      <c r="A10788" t="s">
        <v>21628</v>
      </c>
    </row>
    <row r="10789" spans="1:1">
      <c r="A10789" t="s">
        <v>21629</v>
      </c>
    </row>
    <row r="10790" spans="1:1">
      <c r="A10790" t="s">
        <v>21630</v>
      </c>
    </row>
    <row r="10791" spans="1:1">
      <c r="A10791" t="s">
        <v>21631</v>
      </c>
    </row>
    <row r="10792" spans="1:1">
      <c r="A10792" t="s">
        <v>21632</v>
      </c>
    </row>
    <row r="10793" spans="1:1">
      <c r="A10793" t="s">
        <v>21633</v>
      </c>
    </row>
    <row r="10794" spans="1:1">
      <c r="A10794" t="s">
        <v>21634</v>
      </c>
    </row>
    <row r="10795" spans="1:1">
      <c r="A10795" t="s">
        <v>21635</v>
      </c>
    </row>
    <row r="10796" spans="1:1">
      <c r="A10796" t="s">
        <v>21636</v>
      </c>
    </row>
    <row r="10797" spans="1:1">
      <c r="A10797" t="s">
        <v>21637</v>
      </c>
    </row>
    <row r="10798" spans="1:1">
      <c r="A10798" t="s">
        <v>21638</v>
      </c>
    </row>
    <row r="10799" spans="1:1">
      <c r="A10799" t="s">
        <v>21639</v>
      </c>
    </row>
    <row r="10800" spans="1:1">
      <c r="A10800" t="s">
        <v>21640</v>
      </c>
    </row>
    <row r="10801" spans="1:1">
      <c r="A10801" t="s">
        <v>21641</v>
      </c>
    </row>
    <row r="10802" spans="1:1">
      <c r="A10802" t="s">
        <v>21642</v>
      </c>
    </row>
    <row r="10803" spans="1:1">
      <c r="A10803" t="s">
        <v>21643</v>
      </c>
    </row>
    <row r="10804" spans="1:1">
      <c r="A10804" t="s">
        <v>21644</v>
      </c>
    </row>
    <row r="10805" spans="1:1">
      <c r="A10805" t="s">
        <v>21645</v>
      </c>
    </row>
    <row r="10806" spans="1:1">
      <c r="A10806" t="s">
        <v>21646</v>
      </c>
    </row>
    <row r="10807" spans="1:1">
      <c r="A10807" t="s">
        <v>21647</v>
      </c>
    </row>
    <row r="10808" spans="1:1">
      <c r="A10808" t="s">
        <v>21648</v>
      </c>
    </row>
    <row r="10809" spans="1:1">
      <c r="A10809" t="s">
        <v>21649</v>
      </c>
    </row>
    <row r="10810" spans="1:1">
      <c r="A10810" t="s">
        <v>21650</v>
      </c>
    </row>
    <row r="10811" spans="1:1">
      <c r="A10811" t="s">
        <v>21651</v>
      </c>
    </row>
    <row r="10812" spans="1:1">
      <c r="A10812" t="s">
        <v>21652</v>
      </c>
    </row>
    <row r="10813" spans="1:1">
      <c r="A10813" t="s">
        <v>21653</v>
      </c>
    </row>
    <row r="10814" spans="1:1">
      <c r="A10814" t="s">
        <v>21654</v>
      </c>
    </row>
    <row r="10815" spans="1:1">
      <c r="A10815" t="s">
        <v>21655</v>
      </c>
    </row>
    <row r="10816" spans="1:1">
      <c r="A10816" t="s">
        <v>21656</v>
      </c>
    </row>
    <row r="10817" spans="1:1">
      <c r="A10817" t="s">
        <v>21657</v>
      </c>
    </row>
    <row r="10818" spans="1:1">
      <c r="A10818" t="s">
        <v>21658</v>
      </c>
    </row>
    <row r="10819" spans="1:1">
      <c r="A10819" t="s">
        <v>21659</v>
      </c>
    </row>
    <row r="10820" spans="1:1">
      <c r="A10820" t="s">
        <v>21660</v>
      </c>
    </row>
    <row r="10821" spans="1:1">
      <c r="A10821" t="s">
        <v>21661</v>
      </c>
    </row>
    <row r="10822" spans="1:1">
      <c r="A10822" t="s">
        <v>21662</v>
      </c>
    </row>
    <row r="10823" spans="1:1">
      <c r="A10823" t="s">
        <v>21663</v>
      </c>
    </row>
    <row r="10824" spans="1:1">
      <c r="A10824" t="s">
        <v>21664</v>
      </c>
    </row>
    <row r="10825" spans="1:1">
      <c r="A10825" t="s">
        <v>21665</v>
      </c>
    </row>
    <row r="10826" spans="1:1">
      <c r="A10826" t="s">
        <v>21666</v>
      </c>
    </row>
    <row r="10827" spans="1:1">
      <c r="A10827" t="s">
        <v>21667</v>
      </c>
    </row>
    <row r="10828" spans="1:1">
      <c r="A10828" t="s">
        <v>21668</v>
      </c>
    </row>
    <row r="10829" spans="1:1">
      <c r="A10829" t="s">
        <v>21669</v>
      </c>
    </row>
    <row r="10830" spans="1:1">
      <c r="A10830" t="s">
        <v>21670</v>
      </c>
    </row>
    <row r="10831" spans="1:1">
      <c r="A10831" t="s">
        <v>21671</v>
      </c>
    </row>
    <row r="10832" spans="1:1">
      <c r="A10832" t="s">
        <v>21672</v>
      </c>
    </row>
    <row r="10833" spans="1:1">
      <c r="A10833" t="s">
        <v>21673</v>
      </c>
    </row>
    <row r="10834" spans="1:1">
      <c r="A10834" t="s">
        <v>21674</v>
      </c>
    </row>
    <row r="10835" spans="1:1">
      <c r="A10835" t="s">
        <v>21675</v>
      </c>
    </row>
    <row r="10836" spans="1:1">
      <c r="A10836" t="s">
        <v>21676</v>
      </c>
    </row>
    <row r="10837" spans="1:1">
      <c r="A10837" t="s">
        <v>21677</v>
      </c>
    </row>
    <row r="10838" spans="1:1">
      <c r="A10838" t="s">
        <v>21678</v>
      </c>
    </row>
    <row r="10839" spans="1:1">
      <c r="A10839" t="s">
        <v>21679</v>
      </c>
    </row>
    <row r="10840" spans="1:1">
      <c r="A10840" t="s">
        <v>21680</v>
      </c>
    </row>
    <row r="10841" spans="1:1">
      <c r="A10841" t="s">
        <v>21681</v>
      </c>
    </row>
    <row r="10842" spans="1:1">
      <c r="A10842" t="s">
        <v>21682</v>
      </c>
    </row>
    <row r="10843" spans="1:1">
      <c r="A10843" t="s">
        <v>21683</v>
      </c>
    </row>
    <row r="10844" spans="1:1">
      <c r="A10844" t="s">
        <v>21684</v>
      </c>
    </row>
    <row r="10845" spans="1:1">
      <c r="A10845" t="s">
        <v>21685</v>
      </c>
    </row>
    <row r="10846" spans="1:1">
      <c r="A10846" t="s">
        <v>21686</v>
      </c>
    </row>
    <row r="10847" spans="1:1">
      <c r="A10847" t="s">
        <v>21687</v>
      </c>
    </row>
    <row r="10848" spans="1:1">
      <c r="A10848" t="s">
        <v>21688</v>
      </c>
    </row>
    <row r="10849" spans="1:1">
      <c r="A10849" t="s">
        <v>21689</v>
      </c>
    </row>
    <row r="10850" spans="1:1">
      <c r="A10850" t="s">
        <v>1460</v>
      </c>
    </row>
    <row r="10851" spans="1:1">
      <c r="A10851" t="s">
        <v>1460</v>
      </c>
    </row>
    <row r="10852" spans="1:1">
      <c r="A10852" t="s">
        <v>13132</v>
      </c>
    </row>
    <row r="10853" spans="1:1">
      <c r="A10853" t="s">
        <v>21690</v>
      </c>
    </row>
    <row r="10854" spans="1:1">
      <c r="A10854" t="s">
        <v>1460</v>
      </c>
    </row>
    <row r="10855" spans="1:1">
      <c r="A10855" t="s">
        <v>1460</v>
      </c>
    </row>
    <row r="10856" spans="1:1">
      <c r="A10856" t="s">
        <v>21038</v>
      </c>
    </row>
    <row r="10857" spans="1:1">
      <c r="A10857" t="s">
        <v>1460</v>
      </c>
    </row>
    <row r="10858" spans="1:1">
      <c r="A10858" t="s">
        <v>13138</v>
      </c>
    </row>
    <row r="10859" spans="1:1">
      <c r="A10859" t="s">
        <v>13139</v>
      </c>
    </row>
    <row r="10860" spans="1:1">
      <c r="A10860" t="s">
        <v>13140</v>
      </c>
    </row>
    <row r="10861" spans="1:1">
      <c r="A10861" t="s">
        <v>13141</v>
      </c>
    </row>
    <row r="10862" spans="1:1">
      <c r="A10862" t="s">
        <v>21039</v>
      </c>
    </row>
    <row r="10863" spans="1:1">
      <c r="A10863" t="s">
        <v>13138</v>
      </c>
    </row>
    <row r="10864" spans="1:1">
      <c r="A10864" t="s">
        <v>1460</v>
      </c>
    </row>
    <row r="10865" spans="1:1">
      <c r="A10865" t="s">
        <v>21040</v>
      </c>
    </row>
    <row r="10866" spans="1:1">
      <c r="A10866" t="s">
        <v>21041</v>
      </c>
    </row>
    <row r="10867" spans="1:1">
      <c r="A10867" t="s">
        <v>21042</v>
      </c>
    </row>
    <row r="10868" spans="1:1">
      <c r="A10868" t="s">
        <v>21043</v>
      </c>
    </row>
    <row r="10869" spans="1:1">
      <c r="A10869" t="s">
        <v>21044</v>
      </c>
    </row>
    <row r="10870" spans="1:1">
      <c r="A10870" t="s">
        <v>21045</v>
      </c>
    </row>
    <row r="10871" spans="1:1">
      <c r="A10871" t="s">
        <v>21046</v>
      </c>
    </row>
    <row r="10872" spans="1:1">
      <c r="A10872" t="s">
        <v>21047</v>
      </c>
    </row>
    <row r="10873" spans="1:1">
      <c r="A10873" t="s">
        <v>21048</v>
      </c>
    </row>
    <row r="10874" spans="1:1">
      <c r="A10874" t="s">
        <v>21049</v>
      </c>
    </row>
    <row r="10875" spans="1:1">
      <c r="A10875" t="s">
        <v>21050</v>
      </c>
    </row>
    <row r="10876" spans="1:1">
      <c r="A10876" t="s">
        <v>21051</v>
      </c>
    </row>
    <row r="10877" spans="1:1">
      <c r="A10877" t="s">
        <v>21052</v>
      </c>
    </row>
    <row r="10878" spans="1:1">
      <c r="A10878" t="s">
        <v>21053</v>
      </c>
    </row>
    <row r="10879" spans="1:1">
      <c r="A10879" t="s">
        <v>21054</v>
      </c>
    </row>
    <row r="10880" spans="1:1">
      <c r="A10880" t="s">
        <v>21055</v>
      </c>
    </row>
    <row r="10881" spans="1:1">
      <c r="A10881" t="s">
        <v>21056</v>
      </c>
    </row>
    <row r="10882" spans="1:1">
      <c r="A10882" t="s">
        <v>21057</v>
      </c>
    </row>
    <row r="10883" spans="1:1">
      <c r="A10883" t="s">
        <v>21058</v>
      </c>
    </row>
    <row r="10884" spans="1:1">
      <c r="A10884" t="s">
        <v>21059</v>
      </c>
    </row>
    <row r="10885" spans="1:1">
      <c r="A10885" t="s">
        <v>21060</v>
      </c>
    </row>
    <row r="10886" spans="1:1">
      <c r="A10886" t="s">
        <v>21061</v>
      </c>
    </row>
    <row r="10887" spans="1:1">
      <c r="A10887" t="s">
        <v>21062</v>
      </c>
    </row>
    <row r="10888" spans="1:1">
      <c r="A10888" t="s">
        <v>21063</v>
      </c>
    </row>
    <row r="10889" spans="1:1">
      <c r="A10889" t="s">
        <v>21064</v>
      </c>
    </row>
    <row r="10890" spans="1:1">
      <c r="A10890" t="s">
        <v>21065</v>
      </c>
    </row>
    <row r="10891" spans="1:1">
      <c r="A10891" t="s">
        <v>21066</v>
      </c>
    </row>
    <row r="10892" spans="1:1">
      <c r="A10892" t="s">
        <v>21067</v>
      </c>
    </row>
    <row r="10893" spans="1:1">
      <c r="A10893" t="s">
        <v>21068</v>
      </c>
    </row>
    <row r="10894" spans="1:1">
      <c r="A10894" t="s">
        <v>21069</v>
      </c>
    </row>
    <row r="10895" spans="1:1">
      <c r="A10895" t="s">
        <v>21070</v>
      </c>
    </row>
    <row r="10896" spans="1:1">
      <c r="A10896" t="s">
        <v>21071</v>
      </c>
    </row>
    <row r="10897" spans="1:1">
      <c r="A10897" t="s">
        <v>21072</v>
      </c>
    </row>
    <row r="10898" spans="1:1">
      <c r="A10898" t="s">
        <v>21073</v>
      </c>
    </row>
    <row r="10899" spans="1:1">
      <c r="A10899" t="s">
        <v>21074</v>
      </c>
    </row>
    <row r="10900" spans="1:1">
      <c r="A10900" t="s">
        <v>21075</v>
      </c>
    </row>
    <row r="10901" spans="1:1">
      <c r="A10901" t="s">
        <v>21076</v>
      </c>
    </row>
    <row r="10902" spans="1:1">
      <c r="A10902" t="s">
        <v>21077</v>
      </c>
    </row>
    <row r="10903" spans="1:1">
      <c r="A10903" t="s">
        <v>21078</v>
      </c>
    </row>
    <row r="10904" spans="1:1">
      <c r="A10904" t="s">
        <v>21079</v>
      </c>
    </row>
    <row r="10905" spans="1:1">
      <c r="A10905" t="s">
        <v>21080</v>
      </c>
    </row>
    <row r="10906" spans="1:1">
      <c r="A10906" t="s">
        <v>21081</v>
      </c>
    </row>
    <row r="10907" spans="1:1">
      <c r="A10907" t="s">
        <v>21082</v>
      </c>
    </row>
    <row r="10908" spans="1:1">
      <c r="A10908" t="s">
        <v>21083</v>
      </c>
    </row>
    <row r="10909" spans="1:1">
      <c r="A10909" t="s">
        <v>21084</v>
      </c>
    </row>
    <row r="10910" spans="1:1">
      <c r="A10910" t="s">
        <v>21085</v>
      </c>
    </row>
    <row r="10911" spans="1:1">
      <c r="A10911" t="s">
        <v>21086</v>
      </c>
    </row>
    <row r="10912" spans="1:1">
      <c r="A10912" t="s">
        <v>21087</v>
      </c>
    </row>
    <row r="10913" spans="1:1">
      <c r="A10913" t="s">
        <v>21088</v>
      </c>
    </row>
    <row r="10914" spans="1:1">
      <c r="A10914" t="s">
        <v>21089</v>
      </c>
    </row>
    <row r="10915" spans="1:1">
      <c r="A10915" t="s">
        <v>21090</v>
      </c>
    </row>
    <row r="10916" spans="1:1">
      <c r="A10916" t="s">
        <v>21091</v>
      </c>
    </row>
    <row r="10917" spans="1:1">
      <c r="A10917" t="s">
        <v>21092</v>
      </c>
    </row>
    <row r="10918" spans="1:1">
      <c r="A10918" t="s">
        <v>21093</v>
      </c>
    </row>
    <row r="10919" spans="1:1">
      <c r="A10919" t="s">
        <v>21094</v>
      </c>
    </row>
    <row r="10920" spans="1:1">
      <c r="A10920" t="s">
        <v>21095</v>
      </c>
    </row>
    <row r="10921" spans="1:1">
      <c r="A10921" t="s">
        <v>21096</v>
      </c>
    </row>
    <row r="10922" spans="1:1">
      <c r="A10922" t="s">
        <v>21097</v>
      </c>
    </row>
    <row r="10923" spans="1:1">
      <c r="A10923" t="s">
        <v>21098</v>
      </c>
    </row>
    <row r="10924" spans="1:1">
      <c r="A10924" t="s">
        <v>21099</v>
      </c>
    </row>
    <row r="10925" spans="1:1">
      <c r="A10925" t="s">
        <v>21100</v>
      </c>
    </row>
    <row r="10926" spans="1:1">
      <c r="A10926" t="s">
        <v>21101</v>
      </c>
    </row>
    <row r="10927" spans="1:1">
      <c r="A10927" t="s">
        <v>21102</v>
      </c>
    </row>
    <row r="10928" spans="1:1">
      <c r="A10928" t="s">
        <v>21103</v>
      </c>
    </row>
    <row r="10929" spans="1:1">
      <c r="A10929" t="s">
        <v>21104</v>
      </c>
    </row>
    <row r="10930" spans="1:1">
      <c r="A10930" t="s">
        <v>21105</v>
      </c>
    </row>
    <row r="10931" spans="1:1">
      <c r="A10931" t="s">
        <v>21106</v>
      </c>
    </row>
    <row r="10932" spans="1:1">
      <c r="A10932" t="s">
        <v>21107</v>
      </c>
    </row>
    <row r="10933" spans="1:1">
      <c r="A10933" t="s">
        <v>21108</v>
      </c>
    </row>
    <row r="10934" spans="1:1">
      <c r="A10934" t="s">
        <v>21109</v>
      </c>
    </row>
    <row r="10935" spans="1:1">
      <c r="A10935" t="s">
        <v>21110</v>
      </c>
    </row>
    <row r="10936" spans="1:1">
      <c r="A10936" t="s">
        <v>21111</v>
      </c>
    </row>
    <row r="10937" spans="1:1">
      <c r="A10937" t="s">
        <v>21112</v>
      </c>
    </row>
    <row r="10938" spans="1:1">
      <c r="A10938" t="s">
        <v>21113</v>
      </c>
    </row>
    <row r="10939" spans="1:1">
      <c r="A10939" t="s">
        <v>21114</v>
      </c>
    </row>
    <row r="10940" spans="1:1">
      <c r="A10940" t="s">
        <v>21115</v>
      </c>
    </row>
    <row r="10941" spans="1:1">
      <c r="A10941" t="s">
        <v>21116</v>
      </c>
    </row>
    <row r="10942" spans="1:1">
      <c r="A10942" t="s">
        <v>21117</v>
      </c>
    </row>
    <row r="10943" spans="1:1">
      <c r="A10943" t="s">
        <v>21118</v>
      </c>
    </row>
    <row r="10944" spans="1:1">
      <c r="A10944" t="s">
        <v>21119</v>
      </c>
    </row>
    <row r="10945" spans="1:1">
      <c r="A10945" t="s">
        <v>21120</v>
      </c>
    </row>
    <row r="10946" spans="1:1">
      <c r="A10946" t="s">
        <v>21121</v>
      </c>
    </row>
    <row r="10947" spans="1:1">
      <c r="A10947" t="s">
        <v>21122</v>
      </c>
    </row>
    <row r="10948" spans="1:1">
      <c r="A10948" t="s">
        <v>21151</v>
      </c>
    </row>
    <row r="10949" spans="1:1">
      <c r="A10949" t="s">
        <v>21152</v>
      </c>
    </row>
    <row r="10950" spans="1:1">
      <c r="A10950" t="s">
        <v>21153</v>
      </c>
    </row>
    <row r="10951" spans="1:1">
      <c r="A10951" t="s">
        <v>21154</v>
      </c>
    </row>
    <row r="10952" spans="1:1">
      <c r="A10952" t="s">
        <v>21155</v>
      </c>
    </row>
    <row r="10953" spans="1:1">
      <c r="A10953" t="s">
        <v>21156</v>
      </c>
    </row>
    <row r="10954" spans="1:1">
      <c r="A10954" t="s">
        <v>21157</v>
      </c>
    </row>
    <row r="10955" spans="1:1">
      <c r="A10955" t="s">
        <v>21158</v>
      </c>
    </row>
    <row r="10956" spans="1:1">
      <c r="A10956" t="s">
        <v>21159</v>
      </c>
    </row>
    <row r="10957" spans="1:1">
      <c r="A10957" t="s">
        <v>21160</v>
      </c>
    </row>
    <row r="10958" spans="1:1">
      <c r="A10958" t="s">
        <v>21161</v>
      </c>
    </row>
    <row r="10959" spans="1:1">
      <c r="A10959" t="s">
        <v>21166</v>
      </c>
    </row>
    <row r="10960" spans="1:1">
      <c r="A10960" t="s">
        <v>21167</v>
      </c>
    </row>
    <row r="10961" spans="1:1">
      <c r="A10961" t="s">
        <v>21168</v>
      </c>
    </row>
    <row r="10962" spans="1:1">
      <c r="A10962" t="s">
        <v>21192</v>
      </c>
    </row>
    <row r="10963" spans="1:1">
      <c r="A10963" t="s">
        <v>21193</v>
      </c>
    </row>
    <row r="10964" spans="1:1">
      <c r="A10964" t="s">
        <v>21194</v>
      </c>
    </row>
    <row r="10965" spans="1:1">
      <c r="A10965" t="s">
        <v>21195</v>
      </c>
    </row>
    <row r="10966" spans="1:1">
      <c r="A10966" t="s">
        <v>21196</v>
      </c>
    </row>
    <row r="10967" spans="1:1">
      <c r="A10967" t="s">
        <v>21197</v>
      </c>
    </row>
    <row r="10968" spans="1:1">
      <c r="A10968" t="s">
        <v>21315</v>
      </c>
    </row>
    <row r="10969" spans="1:1">
      <c r="A10969" t="s">
        <v>21316</v>
      </c>
    </row>
    <row r="10970" spans="1:1">
      <c r="A10970" t="s">
        <v>21317</v>
      </c>
    </row>
    <row r="10971" spans="1:1">
      <c r="A10971" t="s">
        <v>21318</v>
      </c>
    </row>
    <row r="10972" spans="1:1">
      <c r="A10972" t="s">
        <v>21319</v>
      </c>
    </row>
    <row r="10973" spans="1:1">
      <c r="A10973" t="s">
        <v>21320</v>
      </c>
    </row>
    <row r="10974" spans="1:1">
      <c r="A10974" t="s">
        <v>21321</v>
      </c>
    </row>
    <row r="10975" spans="1:1">
      <c r="A10975" t="s">
        <v>21322</v>
      </c>
    </row>
    <row r="10976" spans="1:1">
      <c r="A10976" t="s">
        <v>21323</v>
      </c>
    </row>
    <row r="10977" spans="1:1">
      <c r="A10977" t="s">
        <v>21324</v>
      </c>
    </row>
    <row r="10978" spans="1:1">
      <c r="A10978" t="s">
        <v>21325</v>
      </c>
    </row>
    <row r="10979" spans="1:1">
      <c r="A10979" t="s">
        <v>21326</v>
      </c>
    </row>
    <row r="10980" spans="1:1">
      <c r="A10980" t="s">
        <v>21327</v>
      </c>
    </row>
    <row r="10981" spans="1:1">
      <c r="A10981" t="s">
        <v>21328</v>
      </c>
    </row>
    <row r="10982" spans="1:1">
      <c r="A10982" t="s">
        <v>21329</v>
      </c>
    </row>
    <row r="10983" spans="1:1">
      <c r="A10983" t="s">
        <v>21330</v>
      </c>
    </row>
    <row r="10984" spans="1:1">
      <c r="A10984" t="s">
        <v>21331</v>
      </c>
    </row>
    <row r="10985" spans="1:1">
      <c r="A10985" t="s">
        <v>21332</v>
      </c>
    </row>
    <row r="10986" spans="1:1">
      <c r="A10986" t="s">
        <v>21333</v>
      </c>
    </row>
    <row r="10987" spans="1:1">
      <c r="A10987" t="s">
        <v>21334</v>
      </c>
    </row>
    <row r="10988" spans="1:1">
      <c r="A10988" t="s">
        <v>21335</v>
      </c>
    </row>
    <row r="10989" spans="1:1">
      <c r="A10989" t="s">
        <v>21336</v>
      </c>
    </row>
    <row r="10990" spans="1:1">
      <c r="A10990" t="s">
        <v>21337</v>
      </c>
    </row>
    <row r="10991" spans="1:1">
      <c r="A10991" t="s">
        <v>21338</v>
      </c>
    </row>
    <row r="10992" spans="1:1">
      <c r="A10992" t="s">
        <v>21339</v>
      </c>
    </row>
    <row r="10993" spans="1:1">
      <c r="A10993" t="s">
        <v>21340</v>
      </c>
    </row>
    <row r="10994" spans="1:1">
      <c r="A10994" t="s">
        <v>21341</v>
      </c>
    </row>
    <row r="10995" spans="1:1">
      <c r="A10995" t="s">
        <v>21342</v>
      </c>
    </row>
    <row r="10996" spans="1:1">
      <c r="A10996" t="s">
        <v>21343</v>
      </c>
    </row>
    <row r="10997" spans="1:1">
      <c r="A10997" t="s">
        <v>21344</v>
      </c>
    </row>
    <row r="10998" spans="1:1">
      <c r="A10998" t="s">
        <v>21345</v>
      </c>
    </row>
    <row r="10999" spans="1:1">
      <c r="A10999" t="s">
        <v>21346</v>
      </c>
    </row>
    <row r="11000" spans="1:1">
      <c r="A11000" t="s">
        <v>21347</v>
      </c>
    </row>
    <row r="11001" spans="1:1">
      <c r="A11001" t="s">
        <v>21348</v>
      </c>
    </row>
    <row r="11002" spans="1:1">
      <c r="A11002" t="s">
        <v>21349</v>
      </c>
    </row>
    <row r="11003" spans="1:1">
      <c r="A11003" t="s">
        <v>21350</v>
      </c>
    </row>
    <row r="11004" spans="1:1">
      <c r="A11004" t="s">
        <v>21351</v>
      </c>
    </row>
    <row r="11005" spans="1:1">
      <c r="A11005" t="s">
        <v>21352</v>
      </c>
    </row>
    <row r="11006" spans="1:1">
      <c r="A11006" t="s">
        <v>21353</v>
      </c>
    </row>
    <row r="11007" spans="1:1">
      <c r="A11007" t="s">
        <v>21354</v>
      </c>
    </row>
    <row r="11008" spans="1:1">
      <c r="A11008" t="s">
        <v>21355</v>
      </c>
    </row>
    <row r="11009" spans="1:1">
      <c r="A11009" t="s">
        <v>21356</v>
      </c>
    </row>
    <row r="11010" spans="1:1">
      <c r="A11010" t="s">
        <v>21357</v>
      </c>
    </row>
    <row r="11011" spans="1:1">
      <c r="A11011" t="s">
        <v>21358</v>
      </c>
    </row>
    <row r="11012" spans="1:1">
      <c r="A11012" t="s">
        <v>21359</v>
      </c>
    </row>
    <row r="11013" spans="1:1">
      <c r="A11013" t="s">
        <v>21360</v>
      </c>
    </row>
    <row r="11014" spans="1:1">
      <c r="A11014" t="s">
        <v>21361</v>
      </c>
    </row>
    <row r="11015" spans="1:1">
      <c r="A11015" t="s">
        <v>21362</v>
      </c>
    </row>
    <row r="11016" spans="1:1">
      <c r="A11016" t="s">
        <v>21363</v>
      </c>
    </row>
    <row r="11017" spans="1:1">
      <c r="A11017" t="s">
        <v>21364</v>
      </c>
    </row>
    <row r="11018" spans="1:1">
      <c r="A11018" t="s">
        <v>21365</v>
      </c>
    </row>
    <row r="11019" spans="1:1">
      <c r="A11019" t="s">
        <v>21366</v>
      </c>
    </row>
    <row r="11020" spans="1:1">
      <c r="A11020" t="s">
        <v>21367</v>
      </c>
    </row>
    <row r="11021" spans="1:1">
      <c r="A11021" t="s">
        <v>21370</v>
      </c>
    </row>
    <row r="11022" spans="1:1">
      <c r="A11022" t="s">
        <v>21371</v>
      </c>
    </row>
    <row r="11023" spans="1:1">
      <c r="A11023" t="s">
        <v>21372</v>
      </c>
    </row>
    <row r="11024" spans="1:1">
      <c r="A11024" t="s">
        <v>21373</v>
      </c>
    </row>
    <row r="11025" spans="1:1">
      <c r="A11025" t="s">
        <v>21374</v>
      </c>
    </row>
    <row r="11026" spans="1:1">
      <c r="A11026" t="s">
        <v>21375</v>
      </c>
    </row>
    <row r="11027" spans="1:1">
      <c r="A11027" t="s">
        <v>21376</v>
      </c>
    </row>
    <row r="11028" spans="1:1">
      <c r="A11028" t="s">
        <v>21377</v>
      </c>
    </row>
    <row r="11029" spans="1:1">
      <c r="A11029" t="s">
        <v>21378</v>
      </c>
    </row>
    <row r="11030" spans="1:1">
      <c r="A11030" t="s">
        <v>21379</v>
      </c>
    </row>
    <row r="11031" spans="1:1">
      <c r="A11031" t="s">
        <v>21380</v>
      </c>
    </row>
    <row r="11032" spans="1:1">
      <c r="A11032" t="s">
        <v>21381</v>
      </c>
    </row>
    <row r="11033" spans="1:1">
      <c r="A11033" t="s">
        <v>21382</v>
      </c>
    </row>
    <row r="11034" spans="1:1">
      <c r="A11034" t="s">
        <v>21383</v>
      </c>
    </row>
    <row r="11035" spans="1:1">
      <c r="A11035" t="s">
        <v>21384</v>
      </c>
    </row>
    <row r="11036" spans="1:1">
      <c r="A11036" t="s">
        <v>21385</v>
      </c>
    </row>
    <row r="11037" spans="1:1">
      <c r="A11037" t="s">
        <v>21386</v>
      </c>
    </row>
    <row r="11038" spans="1:1">
      <c r="A11038" t="s">
        <v>21387</v>
      </c>
    </row>
    <row r="11039" spans="1:1">
      <c r="A11039" t="s">
        <v>21388</v>
      </c>
    </row>
    <row r="11040" spans="1:1">
      <c r="A11040" t="s">
        <v>21389</v>
      </c>
    </row>
    <row r="11041" spans="1:1">
      <c r="A11041" t="s">
        <v>21390</v>
      </c>
    </row>
    <row r="11042" spans="1:1">
      <c r="A11042" t="s">
        <v>21391</v>
      </c>
    </row>
    <row r="11043" spans="1:1">
      <c r="A11043" t="s">
        <v>21392</v>
      </c>
    </row>
    <row r="11044" spans="1:1">
      <c r="A11044" t="s">
        <v>21393</v>
      </c>
    </row>
    <row r="11045" spans="1:1">
      <c r="A11045" t="s">
        <v>21394</v>
      </c>
    </row>
    <row r="11046" spans="1:1">
      <c r="A11046" t="s">
        <v>21395</v>
      </c>
    </row>
    <row r="11047" spans="1:1">
      <c r="A11047" t="s">
        <v>21396</v>
      </c>
    </row>
    <row r="11048" spans="1:1">
      <c r="A11048" t="s">
        <v>21397</v>
      </c>
    </row>
    <row r="11049" spans="1:1">
      <c r="A11049" t="s">
        <v>21398</v>
      </c>
    </row>
    <row r="11050" spans="1:1">
      <c r="A11050" t="s">
        <v>21399</v>
      </c>
    </row>
    <row r="11051" spans="1:1">
      <c r="A11051" t="s">
        <v>21400</v>
      </c>
    </row>
    <row r="11052" spans="1:1">
      <c r="A11052" t="s">
        <v>21401</v>
      </c>
    </row>
    <row r="11053" spans="1:1">
      <c r="A11053" t="s">
        <v>21402</v>
      </c>
    </row>
    <row r="11054" spans="1:1">
      <c r="A11054" t="s">
        <v>21403</v>
      </c>
    </row>
    <row r="11055" spans="1:1">
      <c r="A11055" t="s">
        <v>21404</v>
      </c>
    </row>
    <row r="11056" spans="1:1">
      <c r="A11056" t="s">
        <v>21405</v>
      </c>
    </row>
    <row r="11057" spans="1:1">
      <c r="A11057" t="s">
        <v>21406</v>
      </c>
    </row>
    <row r="11058" spans="1:1">
      <c r="A11058" t="s">
        <v>21407</v>
      </c>
    </row>
    <row r="11059" spans="1:1">
      <c r="A11059" t="s">
        <v>21408</v>
      </c>
    </row>
    <row r="11060" spans="1:1">
      <c r="A11060" t="s">
        <v>21409</v>
      </c>
    </row>
    <row r="11061" spans="1:1">
      <c r="A11061" t="s">
        <v>21410</v>
      </c>
    </row>
    <row r="11062" spans="1:1">
      <c r="A11062" t="s">
        <v>21411</v>
      </c>
    </row>
    <row r="11063" spans="1:1">
      <c r="A11063" t="s">
        <v>21412</v>
      </c>
    </row>
    <row r="11064" spans="1:1">
      <c r="A11064" t="s">
        <v>21413</v>
      </c>
    </row>
    <row r="11065" spans="1:1">
      <c r="A11065" t="s">
        <v>21414</v>
      </c>
    </row>
    <row r="11066" spans="1:1">
      <c r="A11066" t="s">
        <v>21415</v>
      </c>
    </row>
    <row r="11067" spans="1:1">
      <c r="A11067" t="s">
        <v>21416</v>
      </c>
    </row>
    <row r="11068" spans="1:1">
      <c r="A11068" t="s">
        <v>21417</v>
      </c>
    </row>
    <row r="11069" spans="1:1">
      <c r="A11069" t="s">
        <v>21418</v>
      </c>
    </row>
    <row r="11070" spans="1:1">
      <c r="A11070" t="s">
        <v>21419</v>
      </c>
    </row>
    <row r="11071" spans="1:1">
      <c r="A11071" t="s">
        <v>21420</v>
      </c>
    </row>
    <row r="11072" spans="1:1">
      <c r="A11072" t="s">
        <v>21421</v>
      </c>
    </row>
    <row r="11073" spans="1:1">
      <c r="A11073" t="s">
        <v>21422</v>
      </c>
    </row>
    <row r="11074" spans="1:1">
      <c r="A11074" t="s">
        <v>21423</v>
      </c>
    </row>
    <row r="11075" spans="1:1">
      <c r="A11075" t="s">
        <v>21424</v>
      </c>
    </row>
    <row r="11076" spans="1:1">
      <c r="A11076" t="s">
        <v>21425</v>
      </c>
    </row>
    <row r="11077" spans="1:1">
      <c r="A11077" t="s">
        <v>21426</v>
      </c>
    </row>
    <row r="11078" spans="1:1">
      <c r="A11078" t="s">
        <v>21427</v>
      </c>
    </row>
    <row r="11079" spans="1:1">
      <c r="A11079" t="s">
        <v>21428</v>
      </c>
    </row>
    <row r="11080" spans="1:1">
      <c r="A11080" t="s">
        <v>21454</v>
      </c>
    </row>
    <row r="11081" spans="1:1">
      <c r="A11081" t="s">
        <v>21455</v>
      </c>
    </row>
    <row r="11082" spans="1:1">
      <c r="A11082" t="s">
        <v>21456</v>
      </c>
    </row>
    <row r="11083" spans="1:1">
      <c r="A11083" t="s">
        <v>21457</v>
      </c>
    </row>
    <row r="11084" spans="1:1">
      <c r="A11084" t="s">
        <v>21458</v>
      </c>
    </row>
    <row r="11085" spans="1:1">
      <c r="A11085" t="s">
        <v>21459</v>
      </c>
    </row>
    <row r="11086" spans="1:1">
      <c r="A11086" t="s">
        <v>21460</v>
      </c>
    </row>
    <row r="11087" spans="1:1">
      <c r="A11087" t="s">
        <v>21461</v>
      </c>
    </row>
    <row r="11088" spans="1:1">
      <c r="A11088" t="s">
        <v>21462</v>
      </c>
    </row>
    <row r="11089" spans="1:1">
      <c r="A11089" t="s">
        <v>21463</v>
      </c>
    </row>
    <row r="11090" spans="1:1">
      <c r="A11090" t="s">
        <v>21464</v>
      </c>
    </row>
    <row r="11091" spans="1:1">
      <c r="A11091" t="s">
        <v>21465</v>
      </c>
    </row>
    <row r="11092" spans="1:1">
      <c r="A11092" t="s">
        <v>21466</v>
      </c>
    </row>
    <row r="11093" spans="1:1">
      <c r="A11093" t="s">
        <v>21467</v>
      </c>
    </row>
    <row r="11094" spans="1:1">
      <c r="A11094" t="s">
        <v>21468</v>
      </c>
    </row>
    <row r="11095" spans="1:1">
      <c r="A11095" t="s">
        <v>21469</v>
      </c>
    </row>
    <row r="11096" spans="1:1">
      <c r="A11096" t="s">
        <v>21470</v>
      </c>
    </row>
    <row r="11097" spans="1:1">
      <c r="A11097" t="s">
        <v>21471</v>
      </c>
    </row>
    <row r="11098" spans="1:1">
      <c r="A11098" t="s">
        <v>21472</v>
      </c>
    </row>
    <row r="11099" spans="1:1">
      <c r="A11099" t="s">
        <v>21473</v>
      </c>
    </row>
    <row r="11100" spans="1:1">
      <c r="A11100" t="s">
        <v>21474</v>
      </c>
    </row>
    <row r="11101" spans="1:1">
      <c r="A11101" t="s">
        <v>21475</v>
      </c>
    </row>
    <row r="11102" spans="1:1">
      <c r="A11102" t="s">
        <v>21476</v>
      </c>
    </row>
    <row r="11103" spans="1:1">
      <c r="A11103" t="s">
        <v>21477</v>
      </c>
    </row>
    <row r="11104" spans="1:1">
      <c r="A11104" t="s">
        <v>21478</v>
      </c>
    </row>
    <row r="11105" spans="1:1">
      <c r="A11105" t="s">
        <v>21479</v>
      </c>
    </row>
    <row r="11106" spans="1:1">
      <c r="A11106" t="s">
        <v>21480</v>
      </c>
    </row>
    <row r="11107" spans="1:1">
      <c r="A11107" t="s">
        <v>21481</v>
      </c>
    </row>
    <row r="11108" spans="1:1">
      <c r="A11108" t="s">
        <v>21482</v>
      </c>
    </row>
    <row r="11109" spans="1:1">
      <c r="A11109" t="s">
        <v>21483</v>
      </c>
    </row>
    <row r="11110" spans="1:1">
      <c r="A11110" t="s">
        <v>21484</v>
      </c>
    </row>
    <row r="11111" spans="1:1">
      <c r="A11111" t="s">
        <v>21485</v>
      </c>
    </row>
    <row r="11112" spans="1:1">
      <c r="A11112" t="s">
        <v>21486</v>
      </c>
    </row>
    <row r="11113" spans="1:1">
      <c r="A11113" t="s">
        <v>21487</v>
      </c>
    </row>
    <row r="11114" spans="1:1">
      <c r="A11114" t="s">
        <v>21488</v>
      </c>
    </row>
    <row r="11115" spans="1:1">
      <c r="A11115" t="s">
        <v>21489</v>
      </c>
    </row>
    <row r="11116" spans="1:1">
      <c r="A11116" t="s">
        <v>21490</v>
      </c>
    </row>
    <row r="11117" spans="1:1">
      <c r="A11117" t="s">
        <v>21520</v>
      </c>
    </row>
    <row r="11118" spans="1:1">
      <c r="A11118" t="s">
        <v>21521</v>
      </c>
    </row>
    <row r="11119" spans="1:1">
      <c r="A11119" t="s">
        <v>21522</v>
      </c>
    </row>
    <row r="11120" spans="1:1">
      <c r="A11120" t="s">
        <v>21523</v>
      </c>
    </row>
    <row r="11121" spans="1:1">
      <c r="A11121" t="s">
        <v>21524</v>
      </c>
    </row>
    <row r="11122" spans="1:1">
      <c r="A11122" t="s">
        <v>21525</v>
      </c>
    </row>
    <row r="11123" spans="1:1">
      <c r="A11123" t="s">
        <v>21526</v>
      </c>
    </row>
    <row r="11124" spans="1:1">
      <c r="A11124" t="s">
        <v>21527</v>
      </c>
    </row>
    <row r="11125" spans="1:1">
      <c r="A11125" t="s">
        <v>21528</v>
      </c>
    </row>
    <row r="11126" spans="1:1">
      <c r="A11126" t="s">
        <v>21529</v>
      </c>
    </row>
    <row r="11127" spans="1:1">
      <c r="A11127" t="s">
        <v>21530</v>
      </c>
    </row>
    <row r="11128" spans="1:1">
      <c r="A11128" t="s">
        <v>21531</v>
      </c>
    </row>
    <row r="11129" spans="1:1">
      <c r="A11129" t="s">
        <v>21532</v>
      </c>
    </row>
    <row r="11130" spans="1:1">
      <c r="A11130" t="s">
        <v>21533</v>
      </c>
    </row>
    <row r="11131" spans="1:1">
      <c r="A11131" t="s">
        <v>21534</v>
      </c>
    </row>
    <row r="11132" spans="1:1">
      <c r="A11132" t="s">
        <v>21535</v>
      </c>
    </row>
    <row r="11133" spans="1:1">
      <c r="A11133" t="s">
        <v>21536</v>
      </c>
    </row>
    <row r="11134" spans="1:1">
      <c r="A11134" t="s">
        <v>21537</v>
      </c>
    </row>
    <row r="11135" spans="1:1">
      <c r="A11135" t="s">
        <v>21538</v>
      </c>
    </row>
    <row r="11136" spans="1:1">
      <c r="A11136" t="s">
        <v>21539</v>
      </c>
    </row>
    <row r="11137" spans="1:1">
      <c r="A11137" t="s">
        <v>21540</v>
      </c>
    </row>
    <row r="11138" spans="1:1">
      <c r="A11138" t="s">
        <v>21541</v>
      </c>
    </row>
    <row r="11139" spans="1:1">
      <c r="A11139" t="s">
        <v>21542</v>
      </c>
    </row>
    <row r="11140" spans="1:1">
      <c r="A11140" t="s">
        <v>21543</v>
      </c>
    </row>
    <row r="11141" spans="1:1">
      <c r="A11141" t="s">
        <v>21544</v>
      </c>
    </row>
    <row r="11142" spans="1:1">
      <c r="A11142" t="s">
        <v>21545</v>
      </c>
    </row>
    <row r="11143" spans="1:1">
      <c r="A11143" t="s">
        <v>21546</v>
      </c>
    </row>
    <row r="11144" spans="1:1">
      <c r="A11144" t="s">
        <v>21547</v>
      </c>
    </row>
    <row r="11145" spans="1:1">
      <c r="A11145" t="s">
        <v>21548</v>
      </c>
    </row>
    <row r="11146" spans="1:1">
      <c r="A11146" t="s">
        <v>21549</v>
      </c>
    </row>
    <row r="11147" spans="1:1">
      <c r="A11147" t="s">
        <v>21550</v>
      </c>
    </row>
    <row r="11148" spans="1:1">
      <c r="A11148" t="s">
        <v>21551</v>
      </c>
    </row>
    <row r="11149" spans="1:1">
      <c r="A11149" t="s">
        <v>21552</v>
      </c>
    </row>
    <row r="11150" spans="1:1">
      <c r="A11150" t="s">
        <v>21553</v>
      </c>
    </row>
    <row r="11151" spans="1:1">
      <c r="A11151" t="s">
        <v>21554</v>
      </c>
    </row>
    <row r="11152" spans="1:1">
      <c r="A11152" t="s">
        <v>21555</v>
      </c>
    </row>
    <row r="11153" spans="1:1">
      <c r="A11153" t="s">
        <v>21556</v>
      </c>
    </row>
    <row r="11154" spans="1:1">
      <c r="A11154" t="s">
        <v>21557</v>
      </c>
    </row>
    <row r="11155" spans="1:1">
      <c r="A11155" t="s">
        <v>21558</v>
      </c>
    </row>
    <row r="11156" spans="1:1">
      <c r="A11156" t="s">
        <v>21691</v>
      </c>
    </row>
    <row r="11157" spans="1:1">
      <c r="A11157" t="s">
        <v>21560</v>
      </c>
    </row>
    <row r="11158" spans="1:1">
      <c r="A11158" t="s">
        <v>21692</v>
      </c>
    </row>
    <row r="11159" spans="1:1">
      <c r="A11159" t="s">
        <v>21693</v>
      </c>
    </row>
    <row r="11160" spans="1:1">
      <c r="A11160" t="s">
        <v>21694</v>
      </c>
    </row>
    <row r="11161" spans="1:1">
      <c r="A11161" t="s">
        <v>21695</v>
      </c>
    </row>
    <row r="11162" spans="1:1">
      <c r="A11162" t="s">
        <v>21696</v>
      </c>
    </row>
    <row r="11163" spans="1:1">
      <c r="A11163" t="s">
        <v>21697</v>
      </c>
    </row>
    <row r="11164" spans="1:1">
      <c r="A11164" t="s">
        <v>21698</v>
      </c>
    </row>
    <row r="11165" spans="1:1">
      <c r="A11165" t="s">
        <v>21699</v>
      </c>
    </row>
    <row r="11166" spans="1:1">
      <c r="A11166" t="s">
        <v>21700</v>
      </c>
    </row>
    <row r="11167" spans="1:1">
      <c r="A11167" t="s">
        <v>21701</v>
      </c>
    </row>
    <row r="11168" spans="1:1">
      <c r="A11168" t="s">
        <v>21702</v>
      </c>
    </row>
    <row r="11169" spans="1:1">
      <c r="A11169" t="s">
        <v>21703</v>
      </c>
    </row>
    <row r="11170" spans="1:1">
      <c r="A11170" t="s">
        <v>21704</v>
      </c>
    </row>
    <row r="11171" spans="1:1">
      <c r="A11171" t="s">
        <v>21705</v>
      </c>
    </row>
    <row r="11172" spans="1:1">
      <c r="A11172" t="s">
        <v>21706</v>
      </c>
    </row>
    <row r="11173" spans="1:1">
      <c r="A11173" t="s">
        <v>21707</v>
      </c>
    </row>
    <row r="11174" spans="1:1">
      <c r="A11174" t="s">
        <v>21708</v>
      </c>
    </row>
    <row r="11175" spans="1:1">
      <c r="A11175" t="s">
        <v>21709</v>
      </c>
    </row>
    <row r="11176" spans="1:1">
      <c r="A11176" t="s">
        <v>21710</v>
      </c>
    </row>
    <row r="11177" spans="1:1">
      <c r="A11177" t="s">
        <v>21711</v>
      </c>
    </row>
    <row r="11178" spans="1:1">
      <c r="A11178" t="s">
        <v>21712</v>
      </c>
    </row>
    <row r="11179" spans="1:1">
      <c r="A11179" t="s">
        <v>21713</v>
      </c>
    </row>
    <row r="11180" spans="1:1">
      <c r="A11180" t="s">
        <v>21714</v>
      </c>
    </row>
    <row r="11181" spans="1:1">
      <c r="A11181" t="s">
        <v>21715</v>
      </c>
    </row>
    <row r="11182" spans="1:1">
      <c r="A11182" t="s">
        <v>21716</v>
      </c>
    </row>
    <row r="11183" spans="1:1">
      <c r="A11183" t="s">
        <v>21717</v>
      </c>
    </row>
    <row r="11184" spans="1:1">
      <c r="A11184" t="s">
        <v>21718</v>
      </c>
    </row>
    <row r="11185" spans="1:1">
      <c r="A11185" t="s">
        <v>21719</v>
      </c>
    </row>
    <row r="11186" spans="1:1">
      <c r="A11186" t="s">
        <v>21720</v>
      </c>
    </row>
    <row r="11187" spans="1:1">
      <c r="A11187" t="s">
        <v>21721</v>
      </c>
    </row>
    <row r="11188" spans="1:1">
      <c r="A11188" t="s">
        <v>21722</v>
      </c>
    </row>
    <row r="11189" spans="1:1">
      <c r="A11189" t="s">
        <v>21723</v>
      </c>
    </row>
    <row r="11190" spans="1:1">
      <c r="A11190" t="s">
        <v>21724</v>
      </c>
    </row>
    <row r="11191" spans="1:1">
      <c r="A11191" t="s">
        <v>21725</v>
      </c>
    </row>
    <row r="11192" spans="1:1">
      <c r="A11192" t="s">
        <v>21726</v>
      </c>
    </row>
    <row r="11193" spans="1:1">
      <c r="A11193" t="s">
        <v>21727</v>
      </c>
    </row>
    <row r="11194" spans="1:1">
      <c r="A11194" t="s">
        <v>21728</v>
      </c>
    </row>
    <row r="11195" spans="1:1">
      <c r="A11195" t="s">
        <v>21729</v>
      </c>
    </row>
    <row r="11196" spans="1:1">
      <c r="A11196" t="s">
        <v>21730</v>
      </c>
    </row>
    <row r="11197" spans="1:1">
      <c r="A11197" t="s">
        <v>21731</v>
      </c>
    </row>
    <row r="11198" spans="1:1">
      <c r="A11198" t="s">
        <v>21732</v>
      </c>
    </row>
    <row r="11199" spans="1:1">
      <c r="A11199" t="s">
        <v>21733</v>
      </c>
    </row>
    <row r="11200" spans="1:1">
      <c r="A11200" t="s">
        <v>21734</v>
      </c>
    </row>
    <row r="11201" spans="1:1">
      <c r="A11201" t="s">
        <v>21735</v>
      </c>
    </row>
    <row r="11202" spans="1:1">
      <c r="A11202" t="s">
        <v>21736</v>
      </c>
    </row>
    <row r="11203" spans="1:1">
      <c r="A11203" t="s">
        <v>21737</v>
      </c>
    </row>
    <row r="11204" spans="1:1">
      <c r="A11204" t="s">
        <v>21738</v>
      </c>
    </row>
    <row r="11205" spans="1:1">
      <c r="A11205" t="s">
        <v>21739</v>
      </c>
    </row>
    <row r="11206" spans="1:1">
      <c r="A11206" t="s">
        <v>21740</v>
      </c>
    </row>
    <row r="11207" spans="1:1">
      <c r="A11207" t="s">
        <v>21741</v>
      </c>
    </row>
    <row r="11208" spans="1:1">
      <c r="A11208" t="s">
        <v>21742</v>
      </c>
    </row>
    <row r="11209" spans="1:1">
      <c r="A11209" t="s">
        <v>21743</v>
      </c>
    </row>
    <row r="11210" spans="1:1">
      <c r="A11210" t="s">
        <v>21744</v>
      </c>
    </row>
    <row r="11211" spans="1:1">
      <c r="A11211" t="s">
        <v>21745</v>
      </c>
    </row>
    <row r="11212" spans="1:1">
      <c r="A11212" t="s">
        <v>21561</v>
      </c>
    </row>
    <row r="11213" spans="1:1">
      <c r="A11213" t="s">
        <v>21562</v>
      </c>
    </row>
    <row r="11214" spans="1:1">
      <c r="A11214" t="s">
        <v>21563</v>
      </c>
    </row>
    <row r="11215" spans="1:1">
      <c r="A11215" t="s">
        <v>21746</v>
      </c>
    </row>
    <row r="11216" spans="1:1">
      <c r="A11216" t="s">
        <v>21747</v>
      </c>
    </row>
    <row r="11217" spans="1:1">
      <c r="A11217" t="s">
        <v>21748</v>
      </c>
    </row>
    <row r="11218" spans="1:1">
      <c r="A11218" t="s">
        <v>21749</v>
      </c>
    </row>
    <row r="11219" spans="1:1">
      <c r="A11219" t="s">
        <v>21750</v>
      </c>
    </row>
    <row r="11220" spans="1:1">
      <c r="A11220" t="s">
        <v>21564</v>
      </c>
    </row>
    <row r="11221" spans="1:1">
      <c r="A11221" t="s">
        <v>21751</v>
      </c>
    </row>
    <row r="11222" spans="1:1">
      <c r="A11222" t="s">
        <v>21752</v>
      </c>
    </row>
    <row r="11223" spans="1:1">
      <c r="A11223" t="s">
        <v>21753</v>
      </c>
    </row>
    <row r="11224" spans="1:1">
      <c r="A11224" t="s">
        <v>21754</v>
      </c>
    </row>
    <row r="11225" spans="1:1">
      <c r="A11225" t="s">
        <v>21755</v>
      </c>
    </row>
    <row r="11226" spans="1:1">
      <c r="A11226" t="s">
        <v>21565</v>
      </c>
    </row>
    <row r="11227" spans="1:1">
      <c r="A11227" t="s">
        <v>21566</v>
      </c>
    </row>
    <row r="11228" spans="1:1">
      <c r="A11228" t="s">
        <v>21567</v>
      </c>
    </row>
    <row r="11229" spans="1:1">
      <c r="A11229" t="s">
        <v>21756</v>
      </c>
    </row>
    <row r="11230" spans="1:1">
      <c r="A11230" t="s">
        <v>21757</v>
      </c>
    </row>
    <row r="11231" spans="1:1">
      <c r="A11231" t="s">
        <v>21758</v>
      </c>
    </row>
    <row r="11232" spans="1:1">
      <c r="A11232" t="s">
        <v>21759</v>
      </c>
    </row>
    <row r="11233" spans="1:1">
      <c r="A11233" t="s">
        <v>21760</v>
      </c>
    </row>
    <row r="11234" spans="1:1">
      <c r="A11234" t="s">
        <v>21761</v>
      </c>
    </row>
    <row r="11235" spans="1:1">
      <c r="A11235" t="s">
        <v>21762</v>
      </c>
    </row>
    <row r="11236" spans="1:1">
      <c r="A11236" t="s">
        <v>21763</v>
      </c>
    </row>
    <row r="11237" spans="1:1">
      <c r="A11237" t="s">
        <v>21764</v>
      </c>
    </row>
    <row r="11238" spans="1:1">
      <c r="A11238" t="s">
        <v>21765</v>
      </c>
    </row>
    <row r="11239" spans="1:1">
      <c r="A11239" t="s">
        <v>21766</v>
      </c>
    </row>
    <row r="11240" spans="1:1">
      <c r="A11240" t="s">
        <v>21767</v>
      </c>
    </row>
    <row r="11241" spans="1:1">
      <c r="A11241" t="s">
        <v>21768</v>
      </c>
    </row>
    <row r="11242" spans="1:1">
      <c r="A11242" t="s">
        <v>21769</v>
      </c>
    </row>
    <row r="11243" spans="1:1">
      <c r="A11243" t="s">
        <v>21770</v>
      </c>
    </row>
    <row r="11244" spans="1:1">
      <c r="A11244" t="s">
        <v>21771</v>
      </c>
    </row>
    <row r="11245" spans="1:1">
      <c r="A11245" t="s">
        <v>21772</v>
      </c>
    </row>
    <row r="11246" spans="1:1">
      <c r="A11246" t="s">
        <v>21773</v>
      </c>
    </row>
    <row r="11247" spans="1:1">
      <c r="A11247" t="s">
        <v>21774</v>
      </c>
    </row>
    <row r="11248" spans="1:1">
      <c r="A11248" t="s">
        <v>21775</v>
      </c>
    </row>
    <row r="11249" spans="1:1">
      <c r="A11249" t="s">
        <v>21776</v>
      </c>
    </row>
    <row r="11250" spans="1:1">
      <c r="A11250" t="s">
        <v>21777</v>
      </c>
    </row>
    <row r="11251" spans="1:1">
      <c r="A11251" t="s">
        <v>21778</v>
      </c>
    </row>
    <row r="11252" spans="1:1">
      <c r="A11252" t="s">
        <v>21779</v>
      </c>
    </row>
    <row r="11253" spans="1:1">
      <c r="A11253" t="s">
        <v>21780</v>
      </c>
    </row>
    <row r="11254" spans="1:1">
      <c r="A11254" t="s">
        <v>21781</v>
      </c>
    </row>
    <row r="11255" spans="1:1">
      <c r="A11255" t="s">
        <v>21782</v>
      </c>
    </row>
    <row r="11256" spans="1:1">
      <c r="A11256" t="s">
        <v>21783</v>
      </c>
    </row>
    <row r="11257" spans="1:1">
      <c r="A11257" t="s">
        <v>21784</v>
      </c>
    </row>
    <row r="11258" spans="1:1">
      <c r="A11258" t="s">
        <v>21785</v>
      </c>
    </row>
    <row r="11259" spans="1:1">
      <c r="A11259" t="s">
        <v>21786</v>
      </c>
    </row>
    <row r="11260" spans="1:1">
      <c r="A11260" t="s">
        <v>21787</v>
      </c>
    </row>
    <row r="11261" spans="1:1">
      <c r="A11261" t="s">
        <v>21788</v>
      </c>
    </row>
    <row r="11262" spans="1:1">
      <c r="A11262" t="s">
        <v>21789</v>
      </c>
    </row>
    <row r="11263" spans="1:1">
      <c r="A11263" t="s">
        <v>21790</v>
      </c>
    </row>
    <row r="11264" spans="1:1">
      <c r="A11264" t="s">
        <v>21791</v>
      </c>
    </row>
    <row r="11265" spans="1:1">
      <c r="A11265" t="s">
        <v>21792</v>
      </c>
    </row>
    <row r="11266" spans="1:1">
      <c r="A11266" t="s">
        <v>21793</v>
      </c>
    </row>
    <row r="11267" spans="1:1">
      <c r="A11267" t="s">
        <v>21794</v>
      </c>
    </row>
    <row r="11268" spans="1:1">
      <c r="A11268" t="s">
        <v>21795</v>
      </c>
    </row>
    <row r="11269" spans="1:1">
      <c r="A11269" t="s">
        <v>21796</v>
      </c>
    </row>
    <row r="11270" spans="1:1">
      <c r="A11270" t="s">
        <v>21797</v>
      </c>
    </row>
    <row r="11271" spans="1:1">
      <c r="A11271" t="s">
        <v>21798</v>
      </c>
    </row>
    <row r="11272" spans="1:1">
      <c r="A11272" t="s">
        <v>21799</v>
      </c>
    </row>
    <row r="11273" spans="1:1">
      <c r="A11273" t="s">
        <v>21800</v>
      </c>
    </row>
    <row r="11274" spans="1:1">
      <c r="A11274" t="s">
        <v>21801</v>
      </c>
    </row>
    <row r="11275" spans="1:1">
      <c r="A11275" t="s">
        <v>21802</v>
      </c>
    </row>
    <row r="11276" spans="1:1">
      <c r="A11276" t="s">
        <v>21803</v>
      </c>
    </row>
    <row r="11277" spans="1:1">
      <c r="A11277" t="s">
        <v>21804</v>
      </c>
    </row>
    <row r="11278" spans="1:1">
      <c r="A11278" t="s">
        <v>21805</v>
      </c>
    </row>
    <row r="11279" spans="1:1">
      <c r="A11279" t="s">
        <v>21806</v>
      </c>
    </row>
    <row r="11280" spans="1:1">
      <c r="A11280" t="s">
        <v>21807</v>
      </c>
    </row>
    <row r="11281" spans="1:1">
      <c r="A11281" t="s">
        <v>21808</v>
      </c>
    </row>
    <row r="11282" spans="1:1">
      <c r="A11282" t="s">
        <v>21809</v>
      </c>
    </row>
    <row r="11283" spans="1:1">
      <c r="A11283" t="s">
        <v>21810</v>
      </c>
    </row>
    <row r="11284" spans="1:1">
      <c r="A11284" t="s">
        <v>21569</v>
      </c>
    </row>
    <row r="11285" spans="1:1">
      <c r="A11285" t="s">
        <v>21811</v>
      </c>
    </row>
    <row r="11286" spans="1:1">
      <c r="A11286" t="s">
        <v>21812</v>
      </c>
    </row>
    <row r="11287" spans="1:1">
      <c r="A11287" t="s">
        <v>21813</v>
      </c>
    </row>
    <row r="11288" spans="1:1">
      <c r="A11288" t="s">
        <v>21814</v>
      </c>
    </row>
    <row r="11289" spans="1:1">
      <c r="A11289" t="s">
        <v>21815</v>
      </c>
    </row>
    <row r="11290" spans="1:1">
      <c r="A11290" t="s">
        <v>21816</v>
      </c>
    </row>
    <row r="11291" spans="1:1">
      <c r="A11291" t="s">
        <v>21817</v>
      </c>
    </row>
    <row r="11292" spans="1:1">
      <c r="A11292" t="s">
        <v>21818</v>
      </c>
    </row>
    <row r="11293" spans="1:1">
      <c r="A11293" t="s">
        <v>21819</v>
      </c>
    </row>
    <row r="11294" spans="1:1">
      <c r="A11294" t="s">
        <v>21820</v>
      </c>
    </row>
    <row r="11295" spans="1:1">
      <c r="A11295" t="s">
        <v>21821</v>
      </c>
    </row>
    <row r="11296" spans="1:1">
      <c r="A11296" t="s">
        <v>21822</v>
      </c>
    </row>
    <row r="11297" spans="1:1">
      <c r="A11297" t="s">
        <v>21823</v>
      </c>
    </row>
    <row r="11298" spans="1:1">
      <c r="A11298" t="s">
        <v>21824</v>
      </c>
    </row>
    <row r="11299" spans="1:1">
      <c r="A11299" t="s">
        <v>21825</v>
      </c>
    </row>
    <row r="11300" spans="1:1">
      <c r="A11300" t="s">
        <v>21826</v>
      </c>
    </row>
    <row r="11301" spans="1:1">
      <c r="A11301" t="s">
        <v>21827</v>
      </c>
    </row>
    <row r="11302" spans="1:1">
      <c r="A11302" t="s">
        <v>21828</v>
      </c>
    </row>
    <row r="11303" spans="1:1">
      <c r="A11303" t="s">
        <v>21829</v>
      </c>
    </row>
    <row r="11304" spans="1:1">
      <c r="A11304" t="s">
        <v>21830</v>
      </c>
    </row>
    <row r="11305" spans="1:1">
      <c r="A11305" t="s">
        <v>21831</v>
      </c>
    </row>
    <row r="11306" spans="1:1">
      <c r="A11306" t="s">
        <v>21832</v>
      </c>
    </row>
    <row r="11307" spans="1:1">
      <c r="A11307" t="s">
        <v>21833</v>
      </c>
    </row>
    <row r="11308" spans="1:1">
      <c r="A11308" t="s">
        <v>21834</v>
      </c>
    </row>
    <row r="11309" spans="1:1">
      <c r="A11309" t="s">
        <v>21835</v>
      </c>
    </row>
    <row r="11310" spans="1:1">
      <c r="A11310" t="s">
        <v>21836</v>
      </c>
    </row>
    <row r="11311" spans="1:1">
      <c r="A11311" t="s">
        <v>21837</v>
      </c>
    </row>
    <row r="11312" spans="1:1">
      <c r="A11312" t="s">
        <v>21838</v>
      </c>
    </row>
    <row r="11313" spans="1:1">
      <c r="A11313" t="s">
        <v>21839</v>
      </c>
    </row>
    <row r="11314" spans="1:1">
      <c r="A11314" t="s">
        <v>21840</v>
      </c>
    </row>
    <row r="11315" spans="1:1">
      <c r="A11315" t="s">
        <v>21841</v>
      </c>
    </row>
    <row r="11316" spans="1:1">
      <c r="A11316" t="s">
        <v>21842</v>
      </c>
    </row>
    <row r="11317" spans="1:1">
      <c r="A11317" t="s">
        <v>21843</v>
      </c>
    </row>
    <row r="11318" spans="1:1">
      <c r="A11318" t="s">
        <v>21571</v>
      </c>
    </row>
    <row r="11319" spans="1:1">
      <c r="A11319" t="s">
        <v>21572</v>
      </c>
    </row>
    <row r="11320" spans="1:1">
      <c r="A11320" t="s">
        <v>21573</v>
      </c>
    </row>
    <row r="11321" spans="1:1">
      <c r="A11321" t="s">
        <v>21574</v>
      </c>
    </row>
    <row r="11322" spans="1:1">
      <c r="A11322" t="s">
        <v>21575</v>
      </c>
    </row>
    <row r="11323" spans="1:1">
      <c r="A11323" t="s">
        <v>21576</v>
      </c>
    </row>
    <row r="11324" spans="1:1">
      <c r="A11324" t="s">
        <v>21577</v>
      </c>
    </row>
    <row r="11325" spans="1:1">
      <c r="A11325" t="s">
        <v>21578</v>
      </c>
    </row>
    <row r="11326" spans="1:1">
      <c r="A11326" t="s">
        <v>21844</v>
      </c>
    </row>
    <row r="11327" spans="1:1">
      <c r="A11327" t="s">
        <v>21845</v>
      </c>
    </row>
    <row r="11328" spans="1:1">
      <c r="A11328" t="s">
        <v>21846</v>
      </c>
    </row>
    <row r="11329" spans="1:1">
      <c r="A11329" t="s">
        <v>21847</v>
      </c>
    </row>
    <row r="11330" spans="1:1">
      <c r="A11330" t="s">
        <v>21848</v>
      </c>
    </row>
    <row r="11331" spans="1:1">
      <c r="A11331" t="s">
        <v>21849</v>
      </c>
    </row>
    <row r="11332" spans="1:1">
      <c r="A11332" t="s">
        <v>21850</v>
      </c>
    </row>
    <row r="11333" spans="1:1">
      <c r="A11333" t="s">
        <v>21851</v>
      </c>
    </row>
    <row r="11334" spans="1:1">
      <c r="A11334" t="s">
        <v>21852</v>
      </c>
    </row>
    <row r="11335" spans="1:1">
      <c r="A11335" t="s">
        <v>21853</v>
      </c>
    </row>
    <row r="11336" spans="1:1">
      <c r="A11336" t="s">
        <v>21854</v>
      </c>
    </row>
    <row r="11337" spans="1:1">
      <c r="A11337" t="s">
        <v>21855</v>
      </c>
    </row>
    <row r="11338" spans="1:1">
      <c r="A11338" t="s">
        <v>21856</v>
      </c>
    </row>
    <row r="11339" spans="1:1">
      <c r="A11339" t="s">
        <v>21857</v>
      </c>
    </row>
    <row r="11340" spans="1:1">
      <c r="A11340" t="s">
        <v>21858</v>
      </c>
    </row>
    <row r="11341" spans="1:1">
      <c r="A11341" t="s">
        <v>21859</v>
      </c>
    </row>
    <row r="11342" spans="1:1">
      <c r="A11342" t="s">
        <v>21860</v>
      </c>
    </row>
    <row r="11343" spans="1:1">
      <c r="A11343" t="s">
        <v>21861</v>
      </c>
    </row>
    <row r="11344" spans="1:1">
      <c r="A11344" t="s">
        <v>21579</v>
      </c>
    </row>
    <row r="11345" spans="1:1">
      <c r="A11345" t="s">
        <v>21580</v>
      </c>
    </row>
    <row r="11346" spans="1:1">
      <c r="A11346" t="s">
        <v>21581</v>
      </c>
    </row>
    <row r="11347" spans="1:1">
      <c r="A11347" t="s">
        <v>21582</v>
      </c>
    </row>
    <row r="11348" spans="1:1">
      <c r="A11348" t="s">
        <v>21583</v>
      </c>
    </row>
    <row r="11349" spans="1:1">
      <c r="A11349" t="s">
        <v>21584</v>
      </c>
    </row>
    <row r="11350" spans="1:1">
      <c r="A11350" t="s">
        <v>21585</v>
      </c>
    </row>
    <row r="11351" spans="1:1">
      <c r="A11351" t="s">
        <v>21586</v>
      </c>
    </row>
    <row r="11352" spans="1:1">
      <c r="A11352" t="s">
        <v>21587</v>
      </c>
    </row>
    <row r="11353" spans="1:1">
      <c r="A11353" t="s">
        <v>21588</v>
      </c>
    </row>
    <row r="11354" spans="1:1">
      <c r="A11354" t="s">
        <v>21589</v>
      </c>
    </row>
    <row r="11355" spans="1:1">
      <c r="A11355" t="s">
        <v>21590</v>
      </c>
    </row>
    <row r="11356" spans="1:1">
      <c r="A11356" t="s">
        <v>21591</v>
      </c>
    </row>
    <row r="11357" spans="1:1">
      <c r="A11357" t="s">
        <v>21592</v>
      </c>
    </row>
    <row r="11358" spans="1:1">
      <c r="A11358" t="s">
        <v>21593</v>
      </c>
    </row>
    <row r="11359" spans="1:1">
      <c r="A11359" t="s">
        <v>21594</v>
      </c>
    </row>
    <row r="11360" spans="1:1">
      <c r="A11360" t="s">
        <v>21595</v>
      </c>
    </row>
    <row r="11361" spans="1:1">
      <c r="A11361" t="s">
        <v>21596</v>
      </c>
    </row>
    <row r="11362" spans="1:1">
      <c r="A11362" t="s">
        <v>21597</v>
      </c>
    </row>
    <row r="11363" spans="1:1">
      <c r="A11363" t="s">
        <v>21598</v>
      </c>
    </row>
    <row r="11364" spans="1:1">
      <c r="A11364" t="s">
        <v>21599</v>
      </c>
    </row>
    <row r="11365" spans="1:1">
      <c r="A11365" t="s">
        <v>21600</v>
      </c>
    </row>
    <row r="11366" spans="1:1">
      <c r="A11366" t="s">
        <v>21601</v>
      </c>
    </row>
    <row r="11367" spans="1:1">
      <c r="A11367" t="s">
        <v>21602</v>
      </c>
    </row>
    <row r="11368" spans="1:1">
      <c r="A11368" t="s">
        <v>21603</v>
      </c>
    </row>
    <row r="11369" spans="1:1">
      <c r="A11369" t="s">
        <v>21604</v>
      </c>
    </row>
    <row r="11370" spans="1:1">
      <c r="A11370" t="s">
        <v>21605</v>
      </c>
    </row>
    <row r="11371" spans="1:1">
      <c r="A11371" t="s">
        <v>21606</v>
      </c>
    </row>
    <row r="11372" spans="1:1">
      <c r="A11372" t="s">
        <v>21607</v>
      </c>
    </row>
    <row r="11373" spans="1:1">
      <c r="A11373" t="s">
        <v>21608</v>
      </c>
    </row>
    <row r="11374" spans="1:1">
      <c r="A11374" t="s">
        <v>21609</v>
      </c>
    </row>
    <row r="11375" spans="1:1">
      <c r="A11375" t="s">
        <v>21610</v>
      </c>
    </row>
    <row r="11376" spans="1:1">
      <c r="A11376" t="s">
        <v>21611</v>
      </c>
    </row>
    <row r="11377" spans="1:1">
      <c r="A11377" t="s">
        <v>21612</v>
      </c>
    </row>
    <row r="11378" spans="1:1">
      <c r="A11378" t="s">
        <v>21613</v>
      </c>
    </row>
    <row r="11379" spans="1:1">
      <c r="A11379" t="s">
        <v>21614</v>
      </c>
    </row>
    <row r="11380" spans="1:1">
      <c r="A11380" t="s">
        <v>21615</v>
      </c>
    </row>
    <row r="11381" spans="1:1">
      <c r="A11381" t="s">
        <v>21616</v>
      </c>
    </row>
    <row r="11382" spans="1:1">
      <c r="A11382" t="s">
        <v>21617</v>
      </c>
    </row>
    <row r="11383" spans="1:1">
      <c r="A11383" t="s">
        <v>21618</v>
      </c>
    </row>
    <row r="11384" spans="1:1">
      <c r="A11384" t="s">
        <v>21619</v>
      </c>
    </row>
    <row r="11385" spans="1:1">
      <c r="A11385" t="s">
        <v>21620</v>
      </c>
    </row>
    <row r="11386" spans="1:1">
      <c r="A11386" t="s">
        <v>21621</v>
      </c>
    </row>
    <row r="11387" spans="1:1">
      <c r="A11387" t="s">
        <v>21622</v>
      </c>
    </row>
    <row r="11388" spans="1:1">
      <c r="A11388" t="s">
        <v>21623</v>
      </c>
    </row>
    <row r="11389" spans="1:1">
      <c r="A11389" t="s">
        <v>21624</v>
      </c>
    </row>
    <row r="11390" spans="1:1">
      <c r="A11390" t="s">
        <v>21625</v>
      </c>
    </row>
    <row r="11391" spans="1:1">
      <c r="A11391" t="s">
        <v>21626</v>
      </c>
    </row>
    <row r="11392" spans="1:1">
      <c r="A11392" t="s">
        <v>21627</v>
      </c>
    </row>
    <row r="11393" spans="1:1">
      <c r="A11393" t="s">
        <v>21628</v>
      </c>
    </row>
    <row r="11394" spans="1:1">
      <c r="A11394" t="s">
        <v>21629</v>
      </c>
    </row>
    <row r="11395" spans="1:1">
      <c r="A11395" t="s">
        <v>21630</v>
      </c>
    </row>
    <row r="11396" spans="1:1">
      <c r="A11396" t="s">
        <v>21631</v>
      </c>
    </row>
    <row r="11397" spans="1:1">
      <c r="A11397" t="s">
        <v>21632</v>
      </c>
    </row>
    <row r="11398" spans="1:1">
      <c r="A11398" t="s">
        <v>21633</v>
      </c>
    </row>
    <row r="11399" spans="1:1">
      <c r="A11399" t="s">
        <v>21634</v>
      </c>
    </row>
    <row r="11400" spans="1:1">
      <c r="A11400" t="s">
        <v>21635</v>
      </c>
    </row>
    <row r="11401" spans="1:1">
      <c r="A11401" t="s">
        <v>21636</v>
      </c>
    </row>
    <row r="11402" spans="1:1">
      <c r="A11402" t="s">
        <v>21637</v>
      </c>
    </row>
    <row r="11403" spans="1:1">
      <c r="A11403" t="s">
        <v>21638</v>
      </c>
    </row>
    <row r="11404" spans="1:1">
      <c r="A11404" t="s">
        <v>21639</v>
      </c>
    </row>
    <row r="11405" spans="1:1">
      <c r="A11405" t="s">
        <v>21640</v>
      </c>
    </row>
    <row r="11406" spans="1:1">
      <c r="A11406" t="s">
        <v>21641</v>
      </c>
    </row>
    <row r="11407" spans="1:1">
      <c r="A11407" t="s">
        <v>21642</v>
      </c>
    </row>
    <row r="11408" spans="1:1">
      <c r="A11408" t="s">
        <v>21643</v>
      </c>
    </row>
    <row r="11409" spans="1:1">
      <c r="A11409" t="s">
        <v>21644</v>
      </c>
    </row>
    <row r="11410" spans="1:1">
      <c r="A11410" t="s">
        <v>21645</v>
      </c>
    </row>
    <row r="11411" spans="1:1">
      <c r="A11411" t="s">
        <v>21646</v>
      </c>
    </row>
    <row r="11412" spans="1:1">
      <c r="A11412" t="s">
        <v>21647</v>
      </c>
    </row>
    <row r="11413" spans="1:1">
      <c r="A11413" t="s">
        <v>21648</v>
      </c>
    </row>
    <row r="11414" spans="1:1">
      <c r="A11414" t="s">
        <v>21649</v>
      </c>
    </row>
    <row r="11415" spans="1:1">
      <c r="A11415" t="s">
        <v>21650</v>
      </c>
    </row>
    <row r="11416" spans="1:1">
      <c r="A11416" t="s">
        <v>21651</v>
      </c>
    </row>
    <row r="11417" spans="1:1">
      <c r="A11417" t="s">
        <v>21652</v>
      </c>
    </row>
    <row r="11418" spans="1:1">
      <c r="A11418" t="s">
        <v>21653</v>
      </c>
    </row>
    <row r="11419" spans="1:1">
      <c r="A11419" t="s">
        <v>21654</v>
      </c>
    </row>
    <row r="11420" spans="1:1">
      <c r="A11420" t="s">
        <v>21655</v>
      </c>
    </row>
    <row r="11421" spans="1:1">
      <c r="A11421" t="s">
        <v>21862</v>
      </c>
    </row>
    <row r="11422" spans="1:1">
      <c r="A11422" t="s">
        <v>21863</v>
      </c>
    </row>
    <row r="11423" spans="1:1">
      <c r="A11423" t="s">
        <v>21864</v>
      </c>
    </row>
    <row r="11424" spans="1:1">
      <c r="A11424" t="s">
        <v>21865</v>
      </c>
    </row>
    <row r="11425" spans="1:1">
      <c r="A11425" t="s">
        <v>21866</v>
      </c>
    </row>
    <row r="11426" spans="1:1">
      <c r="A11426" t="s">
        <v>21867</v>
      </c>
    </row>
    <row r="11427" spans="1:1">
      <c r="A11427" t="s">
        <v>21868</v>
      </c>
    </row>
    <row r="11428" spans="1:1">
      <c r="A11428" t="s">
        <v>21869</v>
      </c>
    </row>
    <row r="11429" spans="1:1">
      <c r="A11429" t="s">
        <v>21870</v>
      </c>
    </row>
    <row r="11430" spans="1:1">
      <c r="A11430" t="s">
        <v>21871</v>
      </c>
    </row>
    <row r="11431" spans="1:1">
      <c r="A11431" t="s">
        <v>21872</v>
      </c>
    </row>
    <row r="11432" spans="1:1">
      <c r="A11432" t="s">
        <v>21873</v>
      </c>
    </row>
    <row r="11433" spans="1:1">
      <c r="A11433" t="s">
        <v>21874</v>
      </c>
    </row>
    <row r="11434" spans="1:1">
      <c r="A11434" t="s">
        <v>21875</v>
      </c>
    </row>
    <row r="11435" spans="1:1">
      <c r="A11435" t="s">
        <v>21876</v>
      </c>
    </row>
    <row r="11436" spans="1:1">
      <c r="A11436" t="s">
        <v>21877</v>
      </c>
    </row>
    <row r="11437" spans="1:1">
      <c r="A11437" t="s">
        <v>21878</v>
      </c>
    </row>
    <row r="11438" spans="1:1">
      <c r="A11438" t="s">
        <v>21879</v>
      </c>
    </row>
    <row r="11439" spans="1:1">
      <c r="A11439" t="s">
        <v>21880</v>
      </c>
    </row>
    <row r="11440" spans="1:1">
      <c r="A11440" t="s">
        <v>21881</v>
      </c>
    </row>
    <row r="11441" spans="1:1">
      <c r="A11441" t="s">
        <v>21882</v>
      </c>
    </row>
    <row r="11442" spans="1:1">
      <c r="A11442" t="s">
        <v>21883</v>
      </c>
    </row>
    <row r="11443" spans="1:1">
      <c r="A11443" t="s">
        <v>21884</v>
      </c>
    </row>
    <row r="11444" spans="1:1">
      <c r="A11444" t="s">
        <v>21885</v>
      </c>
    </row>
    <row r="11445" spans="1:1">
      <c r="A11445" t="s">
        <v>21886</v>
      </c>
    </row>
    <row r="11446" spans="1:1">
      <c r="A11446" t="s">
        <v>21887</v>
      </c>
    </row>
    <row r="11447" spans="1:1">
      <c r="A11447" t="s">
        <v>21888</v>
      </c>
    </row>
    <row r="11448" spans="1:1">
      <c r="A11448" t="s">
        <v>21889</v>
      </c>
    </row>
    <row r="11449" spans="1:1">
      <c r="A11449" t="s">
        <v>21890</v>
      </c>
    </row>
    <row r="11450" spans="1:1">
      <c r="A11450" t="s">
        <v>21891</v>
      </c>
    </row>
    <row r="11451" spans="1:1">
      <c r="A11451" t="s">
        <v>21892</v>
      </c>
    </row>
    <row r="11452" spans="1:1">
      <c r="A11452" t="s">
        <v>21893</v>
      </c>
    </row>
    <row r="11453" spans="1:1">
      <c r="A11453" t="s">
        <v>21894</v>
      </c>
    </row>
    <row r="11454" spans="1:1">
      <c r="A11454" t="s">
        <v>21895</v>
      </c>
    </row>
    <row r="11455" spans="1:1">
      <c r="A11455" t="s">
        <v>21896</v>
      </c>
    </row>
    <row r="11456" spans="1:1">
      <c r="A11456" t="s">
        <v>21897</v>
      </c>
    </row>
    <row r="11457" spans="1:1">
      <c r="A11457" t="s">
        <v>21898</v>
      </c>
    </row>
    <row r="11458" spans="1:1">
      <c r="A11458" t="s">
        <v>21899</v>
      </c>
    </row>
    <row r="11459" spans="1:1">
      <c r="A11459" t="s">
        <v>21656</v>
      </c>
    </row>
    <row r="11460" spans="1:1">
      <c r="A11460" t="s">
        <v>21657</v>
      </c>
    </row>
    <row r="11461" spans="1:1">
      <c r="A11461" t="s">
        <v>21658</v>
      </c>
    </row>
    <row r="11462" spans="1:1">
      <c r="A11462" t="s">
        <v>21659</v>
      </c>
    </row>
    <row r="11463" spans="1:1">
      <c r="A11463" t="s">
        <v>21660</v>
      </c>
    </row>
    <row r="11464" spans="1:1">
      <c r="A11464" t="s">
        <v>21900</v>
      </c>
    </row>
    <row r="11465" spans="1:1">
      <c r="A11465" t="s">
        <v>21901</v>
      </c>
    </row>
    <row r="11466" spans="1:1">
      <c r="A11466" t="s">
        <v>21902</v>
      </c>
    </row>
    <row r="11467" spans="1:1">
      <c r="A11467" t="s">
        <v>21903</v>
      </c>
    </row>
    <row r="11468" spans="1:1">
      <c r="A11468" t="s">
        <v>21904</v>
      </c>
    </row>
    <row r="11469" spans="1:1">
      <c r="A11469" t="s">
        <v>21905</v>
      </c>
    </row>
    <row r="11470" spans="1:1">
      <c r="A11470" t="s">
        <v>21906</v>
      </c>
    </row>
    <row r="11471" spans="1:1">
      <c r="A11471" t="s">
        <v>21907</v>
      </c>
    </row>
    <row r="11472" spans="1:1">
      <c r="A11472" t="s">
        <v>21908</v>
      </c>
    </row>
    <row r="11473" spans="1:1">
      <c r="A11473" t="s">
        <v>21909</v>
      </c>
    </row>
    <row r="11474" spans="1:1">
      <c r="A11474" t="s">
        <v>21910</v>
      </c>
    </row>
    <row r="11475" spans="1:1">
      <c r="A11475" t="s">
        <v>21911</v>
      </c>
    </row>
    <row r="11476" spans="1:1">
      <c r="A11476" t="s">
        <v>21912</v>
      </c>
    </row>
    <row r="11477" spans="1:1">
      <c r="A11477" t="s">
        <v>21913</v>
      </c>
    </row>
    <row r="11478" spans="1:1">
      <c r="A11478" t="s">
        <v>21914</v>
      </c>
    </row>
    <row r="11479" spans="1:1">
      <c r="A11479" t="s">
        <v>21915</v>
      </c>
    </row>
    <row r="11480" spans="1:1">
      <c r="A11480" t="s">
        <v>21916</v>
      </c>
    </row>
    <row r="11481" spans="1:1">
      <c r="A11481" t="s">
        <v>21917</v>
      </c>
    </row>
    <row r="11482" spans="1:1">
      <c r="A11482" t="s">
        <v>21918</v>
      </c>
    </row>
    <row r="11483" spans="1:1">
      <c r="A11483" t="s">
        <v>21661</v>
      </c>
    </row>
    <row r="11484" spans="1:1">
      <c r="A11484" t="s">
        <v>21919</v>
      </c>
    </row>
    <row r="11485" spans="1:1">
      <c r="A11485" t="s">
        <v>21920</v>
      </c>
    </row>
    <row r="11486" spans="1:1">
      <c r="A11486" t="s">
        <v>21921</v>
      </c>
    </row>
    <row r="11487" spans="1:1">
      <c r="A11487" t="s">
        <v>21922</v>
      </c>
    </row>
    <row r="11488" spans="1:1">
      <c r="A11488" t="s">
        <v>21923</v>
      </c>
    </row>
    <row r="11489" spans="1:1">
      <c r="A11489" t="s">
        <v>21662</v>
      </c>
    </row>
    <row r="11490" spans="1:1">
      <c r="A11490" t="s">
        <v>21663</v>
      </c>
    </row>
    <row r="11491" spans="1:1">
      <c r="A11491" t="s">
        <v>21664</v>
      </c>
    </row>
    <row r="11492" spans="1:1">
      <c r="A11492" t="s">
        <v>21665</v>
      </c>
    </row>
    <row r="11493" spans="1:1">
      <c r="A11493" t="s">
        <v>21666</v>
      </c>
    </row>
    <row r="11494" spans="1:1">
      <c r="A11494" t="s">
        <v>21667</v>
      </c>
    </row>
    <row r="11495" spans="1:1">
      <c r="A11495" t="s">
        <v>21668</v>
      </c>
    </row>
    <row r="11496" spans="1:1">
      <c r="A11496" t="s">
        <v>21669</v>
      </c>
    </row>
    <row r="11497" spans="1:1">
      <c r="A11497" t="s">
        <v>21670</v>
      </c>
    </row>
    <row r="11498" spans="1:1">
      <c r="A11498" t="s">
        <v>21675</v>
      </c>
    </row>
    <row r="11499" spans="1:1">
      <c r="A11499" t="s">
        <v>21676</v>
      </c>
    </row>
    <row r="11500" spans="1:1">
      <c r="A11500" t="s">
        <v>21677</v>
      </c>
    </row>
    <row r="11501" spans="1:1">
      <c r="A11501" t="s">
        <v>21678</v>
      </c>
    </row>
    <row r="11502" spans="1:1">
      <c r="A11502" t="s">
        <v>21679</v>
      </c>
    </row>
    <row r="11503" spans="1:1">
      <c r="A11503" t="s">
        <v>21680</v>
      </c>
    </row>
    <row r="11504" spans="1:1">
      <c r="A11504" t="s">
        <v>21681</v>
      </c>
    </row>
    <row r="11505" spans="1:1">
      <c r="A11505" t="s">
        <v>21682</v>
      </c>
    </row>
    <row r="11506" spans="1:1">
      <c r="A11506" t="s">
        <v>21683</v>
      </c>
    </row>
    <row r="11507" spans="1:1">
      <c r="A11507" t="s">
        <v>21684</v>
      </c>
    </row>
    <row r="11508" spans="1:1">
      <c r="A11508" t="s">
        <v>21685</v>
      </c>
    </row>
    <row r="11509" spans="1:1">
      <c r="A11509" t="s">
        <v>21686</v>
      </c>
    </row>
    <row r="11510" spans="1:1">
      <c r="A11510" t="s">
        <v>21687</v>
      </c>
    </row>
    <row r="11511" spans="1:1">
      <c r="A11511" t="s">
        <v>21689</v>
      </c>
    </row>
    <row r="11512" spans="1:1">
      <c r="A11512" t="s">
        <v>21924</v>
      </c>
    </row>
    <row r="11513" spans="1:1">
      <c r="A11513" t="s">
        <v>21925</v>
      </c>
    </row>
    <row r="11514" spans="1:1">
      <c r="A11514" t="s">
        <v>21926</v>
      </c>
    </row>
    <row r="11515" spans="1:1">
      <c r="A11515" t="s">
        <v>1460</v>
      </c>
    </row>
    <row r="11516" spans="1:1">
      <c r="A11516" t="s">
        <v>1460</v>
      </c>
    </row>
    <row r="11517" spans="1:1">
      <c r="A11517" t="s">
        <v>13132</v>
      </c>
    </row>
    <row r="11518" spans="1:1">
      <c r="A11518" t="s">
        <v>21927</v>
      </c>
    </row>
    <row r="11519" spans="1:1">
      <c r="A11519" t="s">
        <v>1460</v>
      </c>
    </row>
    <row r="11520" spans="1:1">
      <c r="A11520" t="s">
        <v>1460</v>
      </c>
    </row>
    <row r="11521" spans="1:1">
      <c r="A11521" t="s">
        <v>21038</v>
      </c>
    </row>
    <row r="11522" spans="1:1">
      <c r="A11522" t="s">
        <v>1460</v>
      </c>
    </row>
    <row r="11523" spans="1:1">
      <c r="A11523" t="s">
        <v>13138</v>
      </c>
    </row>
    <row r="11524" spans="1:1">
      <c r="A11524" t="s">
        <v>13139</v>
      </c>
    </row>
    <row r="11525" spans="1:1">
      <c r="A11525" t="s">
        <v>13140</v>
      </c>
    </row>
    <row r="11526" spans="1:1">
      <c r="A11526" t="s">
        <v>13141</v>
      </c>
    </row>
    <row r="11527" spans="1:1">
      <c r="A11527" t="s">
        <v>21039</v>
      </c>
    </row>
    <row r="11528" spans="1:1">
      <c r="A11528" t="s">
        <v>13138</v>
      </c>
    </row>
    <row r="11529" spans="1:1">
      <c r="A11529" t="s">
        <v>1460</v>
      </c>
    </row>
    <row r="11530" spans="1:1">
      <c r="A11530" t="s">
        <v>21040</v>
      </c>
    </row>
    <row r="11531" spans="1:1">
      <c r="A11531" t="s">
        <v>21041</v>
      </c>
    </row>
    <row r="11532" spans="1:1">
      <c r="A11532" t="s">
        <v>21042</v>
      </c>
    </row>
    <row r="11533" spans="1:1">
      <c r="A11533" t="s">
        <v>21043</v>
      </c>
    </row>
    <row r="11534" spans="1:1">
      <c r="A11534" t="s">
        <v>21044</v>
      </c>
    </row>
    <row r="11535" spans="1:1">
      <c r="A11535" t="s">
        <v>21045</v>
      </c>
    </row>
    <row r="11536" spans="1:1">
      <c r="A11536" t="s">
        <v>21046</v>
      </c>
    </row>
    <row r="11537" spans="1:1">
      <c r="A11537" t="s">
        <v>21047</v>
      </c>
    </row>
    <row r="11538" spans="1:1">
      <c r="A11538" t="s">
        <v>21048</v>
      </c>
    </row>
    <row r="11539" spans="1:1">
      <c r="A11539" t="s">
        <v>21049</v>
      </c>
    </row>
    <row r="11540" spans="1:1">
      <c r="A11540" t="s">
        <v>21050</v>
      </c>
    </row>
    <row r="11541" spans="1:1">
      <c r="A11541" t="s">
        <v>21051</v>
      </c>
    </row>
    <row r="11542" spans="1:1">
      <c r="A11542" t="s">
        <v>21052</v>
      </c>
    </row>
    <row r="11543" spans="1:1">
      <c r="A11543" t="s">
        <v>21053</v>
      </c>
    </row>
    <row r="11544" spans="1:1">
      <c r="A11544" t="s">
        <v>21054</v>
      </c>
    </row>
    <row r="11545" spans="1:1">
      <c r="A11545" t="s">
        <v>21055</v>
      </c>
    </row>
    <row r="11546" spans="1:1">
      <c r="A11546" t="s">
        <v>21056</v>
      </c>
    </row>
    <row r="11547" spans="1:1">
      <c r="A11547" t="s">
        <v>21057</v>
      </c>
    </row>
    <row r="11548" spans="1:1">
      <c r="A11548" t="s">
        <v>21058</v>
      </c>
    </row>
    <row r="11549" spans="1:1">
      <c r="A11549" t="s">
        <v>21059</v>
      </c>
    </row>
    <row r="11550" spans="1:1">
      <c r="A11550" t="s">
        <v>21060</v>
      </c>
    </row>
    <row r="11551" spans="1:1">
      <c r="A11551" t="s">
        <v>21061</v>
      </c>
    </row>
    <row r="11552" spans="1:1">
      <c r="A11552" t="s">
        <v>21062</v>
      </c>
    </row>
    <row r="11553" spans="1:1">
      <c r="A11553" t="s">
        <v>21063</v>
      </c>
    </row>
    <row r="11554" spans="1:1">
      <c r="A11554" t="s">
        <v>21064</v>
      </c>
    </row>
    <row r="11555" spans="1:1">
      <c r="A11555" t="s">
        <v>21065</v>
      </c>
    </row>
    <row r="11556" spans="1:1">
      <c r="A11556" t="s">
        <v>21066</v>
      </c>
    </row>
    <row r="11557" spans="1:1">
      <c r="A11557" t="s">
        <v>21067</v>
      </c>
    </row>
    <row r="11558" spans="1:1">
      <c r="A11558" t="s">
        <v>21068</v>
      </c>
    </row>
    <row r="11559" spans="1:1">
      <c r="A11559" t="s">
        <v>21069</v>
      </c>
    </row>
    <row r="11560" spans="1:1">
      <c r="A11560" t="s">
        <v>21070</v>
      </c>
    </row>
    <row r="11561" spans="1:1">
      <c r="A11561" t="s">
        <v>21071</v>
      </c>
    </row>
    <row r="11562" spans="1:1">
      <c r="A11562" t="s">
        <v>21072</v>
      </c>
    </row>
    <row r="11563" spans="1:1">
      <c r="A11563" t="s">
        <v>21073</v>
      </c>
    </row>
    <row r="11564" spans="1:1">
      <c r="A11564" t="s">
        <v>21074</v>
      </c>
    </row>
    <row r="11565" spans="1:1">
      <c r="A11565" t="s">
        <v>21075</v>
      </c>
    </row>
    <row r="11566" spans="1:1">
      <c r="A11566" t="s">
        <v>21076</v>
      </c>
    </row>
    <row r="11567" spans="1:1">
      <c r="A11567" t="s">
        <v>21077</v>
      </c>
    </row>
    <row r="11568" spans="1:1">
      <c r="A11568" t="s">
        <v>21078</v>
      </c>
    </row>
    <row r="11569" spans="1:1">
      <c r="A11569" t="s">
        <v>21079</v>
      </c>
    </row>
    <row r="11570" spans="1:1">
      <c r="A11570" t="s">
        <v>21080</v>
      </c>
    </row>
    <row r="11571" spans="1:1">
      <c r="A11571" t="s">
        <v>21081</v>
      </c>
    </row>
    <row r="11572" spans="1:1">
      <c r="A11572" t="s">
        <v>21082</v>
      </c>
    </row>
    <row r="11573" spans="1:1">
      <c r="A11573" t="s">
        <v>21083</v>
      </c>
    </row>
    <row r="11574" spans="1:1">
      <c r="A11574" t="s">
        <v>21084</v>
      </c>
    </row>
    <row r="11575" spans="1:1">
      <c r="A11575" t="s">
        <v>21085</v>
      </c>
    </row>
    <row r="11576" spans="1:1">
      <c r="A11576" t="s">
        <v>21086</v>
      </c>
    </row>
    <row r="11577" spans="1:1">
      <c r="A11577" t="s">
        <v>21087</v>
      </c>
    </row>
    <row r="11578" spans="1:1">
      <c r="A11578" t="s">
        <v>21088</v>
      </c>
    </row>
    <row r="11579" spans="1:1">
      <c r="A11579" t="s">
        <v>21089</v>
      </c>
    </row>
    <row r="11580" spans="1:1">
      <c r="A11580" t="s">
        <v>21090</v>
      </c>
    </row>
    <row r="11581" spans="1:1">
      <c r="A11581" t="s">
        <v>21091</v>
      </c>
    </row>
    <row r="11582" spans="1:1">
      <c r="A11582" t="s">
        <v>21092</v>
      </c>
    </row>
    <row r="11583" spans="1:1">
      <c r="A11583" t="s">
        <v>21093</v>
      </c>
    </row>
    <row r="11584" spans="1:1">
      <c r="A11584" t="s">
        <v>21094</v>
      </c>
    </row>
    <row r="11585" spans="1:1">
      <c r="A11585" t="s">
        <v>21095</v>
      </c>
    </row>
    <row r="11586" spans="1:1">
      <c r="A11586" t="s">
        <v>21096</v>
      </c>
    </row>
    <row r="11587" spans="1:1">
      <c r="A11587" t="s">
        <v>21097</v>
      </c>
    </row>
    <row r="11588" spans="1:1">
      <c r="A11588" t="s">
        <v>21098</v>
      </c>
    </row>
    <row r="11589" spans="1:1">
      <c r="A11589" t="s">
        <v>21099</v>
      </c>
    </row>
    <row r="11590" spans="1:1">
      <c r="A11590" t="s">
        <v>21100</v>
      </c>
    </row>
    <row r="11591" spans="1:1">
      <c r="A11591" t="s">
        <v>21101</v>
      </c>
    </row>
    <row r="11592" spans="1:1">
      <c r="A11592" t="s">
        <v>21102</v>
      </c>
    </row>
    <row r="11593" spans="1:1">
      <c r="A11593" t="s">
        <v>21103</v>
      </c>
    </row>
    <row r="11594" spans="1:1">
      <c r="A11594" t="s">
        <v>21104</v>
      </c>
    </row>
    <row r="11595" spans="1:1">
      <c r="A11595" t="s">
        <v>21105</v>
      </c>
    </row>
    <row r="11596" spans="1:1">
      <c r="A11596" t="s">
        <v>21106</v>
      </c>
    </row>
    <row r="11597" spans="1:1">
      <c r="A11597" t="s">
        <v>21107</v>
      </c>
    </row>
    <row r="11598" spans="1:1">
      <c r="A11598" t="s">
        <v>21108</v>
      </c>
    </row>
    <row r="11599" spans="1:1">
      <c r="A11599" t="s">
        <v>21109</v>
      </c>
    </row>
    <row r="11600" spans="1:1">
      <c r="A11600" t="s">
        <v>21110</v>
      </c>
    </row>
    <row r="11601" spans="1:1">
      <c r="A11601" t="s">
        <v>21111</v>
      </c>
    </row>
    <row r="11602" spans="1:1">
      <c r="A11602" t="s">
        <v>21112</v>
      </c>
    </row>
    <row r="11603" spans="1:1">
      <c r="A11603" t="s">
        <v>21113</v>
      </c>
    </row>
    <row r="11604" spans="1:1">
      <c r="A11604" t="s">
        <v>21114</v>
      </c>
    </row>
    <row r="11605" spans="1:1">
      <c r="A11605" t="s">
        <v>21115</v>
      </c>
    </row>
    <row r="11606" spans="1:1">
      <c r="A11606" t="s">
        <v>21116</v>
      </c>
    </row>
    <row r="11607" spans="1:1">
      <c r="A11607" t="s">
        <v>21117</v>
      </c>
    </row>
    <row r="11608" spans="1:1">
      <c r="A11608" t="s">
        <v>21118</v>
      </c>
    </row>
    <row r="11609" spans="1:1">
      <c r="A11609" t="s">
        <v>21119</v>
      </c>
    </row>
    <row r="11610" spans="1:1">
      <c r="A11610" t="s">
        <v>21120</v>
      </c>
    </row>
    <row r="11611" spans="1:1">
      <c r="A11611" t="s">
        <v>21121</v>
      </c>
    </row>
    <row r="11612" spans="1:1">
      <c r="A11612" t="s">
        <v>21122</v>
      </c>
    </row>
    <row r="11613" spans="1:1">
      <c r="A11613" t="s">
        <v>21151</v>
      </c>
    </row>
    <row r="11614" spans="1:1">
      <c r="A11614" t="s">
        <v>21152</v>
      </c>
    </row>
    <row r="11615" spans="1:1">
      <c r="A11615" t="s">
        <v>21153</v>
      </c>
    </row>
    <row r="11616" spans="1:1">
      <c r="A11616" t="s">
        <v>21154</v>
      </c>
    </row>
    <row r="11617" spans="1:1">
      <c r="A11617" t="s">
        <v>21155</v>
      </c>
    </row>
    <row r="11618" spans="1:1">
      <c r="A11618" t="s">
        <v>21156</v>
      </c>
    </row>
    <row r="11619" spans="1:1">
      <c r="A11619" t="s">
        <v>21157</v>
      </c>
    </row>
    <row r="11620" spans="1:1">
      <c r="A11620" t="s">
        <v>21158</v>
      </c>
    </row>
    <row r="11621" spans="1:1">
      <c r="A11621" t="s">
        <v>21159</v>
      </c>
    </row>
    <row r="11622" spans="1:1">
      <c r="A11622" t="s">
        <v>21160</v>
      </c>
    </row>
    <row r="11623" spans="1:1">
      <c r="A11623" t="s">
        <v>21161</v>
      </c>
    </row>
    <row r="11624" spans="1:1">
      <c r="A11624" t="s">
        <v>21166</v>
      </c>
    </row>
    <row r="11625" spans="1:1">
      <c r="A11625" t="s">
        <v>21167</v>
      </c>
    </row>
    <row r="11626" spans="1:1">
      <c r="A11626" t="s">
        <v>21168</v>
      </c>
    </row>
    <row r="11627" spans="1:1">
      <c r="A11627" t="s">
        <v>21192</v>
      </c>
    </row>
    <row r="11628" spans="1:1">
      <c r="A11628" t="s">
        <v>21193</v>
      </c>
    </row>
    <row r="11629" spans="1:1">
      <c r="A11629" t="s">
        <v>21194</v>
      </c>
    </row>
    <row r="11630" spans="1:1">
      <c r="A11630" t="s">
        <v>21195</v>
      </c>
    </row>
    <row r="11631" spans="1:1">
      <c r="A11631" t="s">
        <v>21196</v>
      </c>
    </row>
    <row r="11632" spans="1:1">
      <c r="A11632" t="s">
        <v>21197</v>
      </c>
    </row>
    <row r="11633" spans="1:1">
      <c r="A11633" t="s">
        <v>21315</v>
      </c>
    </row>
    <row r="11634" spans="1:1">
      <c r="A11634" t="s">
        <v>21316</v>
      </c>
    </row>
    <row r="11635" spans="1:1">
      <c r="A11635" t="s">
        <v>21317</v>
      </c>
    </row>
    <row r="11636" spans="1:1">
      <c r="A11636" t="s">
        <v>21318</v>
      </c>
    </row>
    <row r="11637" spans="1:1">
      <c r="A11637" t="s">
        <v>21319</v>
      </c>
    </row>
    <row r="11638" spans="1:1">
      <c r="A11638" t="s">
        <v>21320</v>
      </c>
    </row>
    <row r="11639" spans="1:1">
      <c r="A11639" t="s">
        <v>21321</v>
      </c>
    </row>
    <row r="11640" spans="1:1">
      <c r="A11640" t="s">
        <v>21322</v>
      </c>
    </row>
    <row r="11641" spans="1:1">
      <c r="A11641" t="s">
        <v>21323</v>
      </c>
    </row>
    <row r="11642" spans="1:1">
      <c r="A11642" t="s">
        <v>21324</v>
      </c>
    </row>
    <row r="11643" spans="1:1">
      <c r="A11643" t="s">
        <v>21325</v>
      </c>
    </row>
    <row r="11644" spans="1:1">
      <c r="A11644" t="s">
        <v>21326</v>
      </c>
    </row>
    <row r="11645" spans="1:1">
      <c r="A11645" t="s">
        <v>21327</v>
      </c>
    </row>
    <row r="11646" spans="1:1">
      <c r="A11646" t="s">
        <v>21328</v>
      </c>
    </row>
    <row r="11647" spans="1:1">
      <c r="A11647" t="s">
        <v>21329</v>
      </c>
    </row>
    <row r="11648" spans="1:1">
      <c r="A11648" t="s">
        <v>21330</v>
      </c>
    </row>
    <row r="11649" spans="1:1">
      <c r="A11649" t="s">
        <v>21331</v>
      </c>
    </row>
    <row r="11650" spans="1:1">
      <c r="A11650" t="s">
        <v>21332</v>
      </c>
    </row>
    <row r="11651" spans="1:1">
      <c r="A11651" t="s">
        <v>21333</v>
      </c>
    </row>
    <row r="11652" spans="1:1">
      <c r="A11652" t="s">
        <v>21334</v>
      </c>
    </row>
    <row r="11653" spans="1:1">
      <c r="A11653" t="s">
        <v>21335</v>
      </c>
    </row>
    <row r="11654" spans="1:1">
      <c r="A11654" t="s">
        <v>21336</v>
      </c>
    </row>
    <row r="11655" spans="1:1">
      <c r="A11655" t="s">
        <v>21337</v>
      </c>
    </row>
    <row r="11656" spans="1:1">
      <c r="A11656" t="s">
        <v>21338</v>
      </c>
    </row>
    <row r="11657" spans="1:1">
      <c r="A11657" t="s">
        <v>21339</v>
      </c>
    </row>
    <row r="11658" spans="1:1">
      <c r="A11658" t="s">
        <v>21340</v>
      </c>
    </row>
    <row r="11659" spans="1:1">
      <c r="A11659" t="s">
        <v>21341</v>
      </c>
    </row>
    <row r="11660" spans="1:1">
      <c r="A11660" t="s">
        <v>21342</v>
      </c>
    </row>
    <row r="11661" spans="1:1">
      <c r="A11661" t="s">
        <v>21343</v>
      </c>
    </row>
    <row r="11662" spans="1:1">
      <c r="A11662" t="s">
        <v>21344</v>
      </c>
    </row>
    <row r="11663" spans="1:1">
      <c r="A11663" t="s">
        <v>21345</v>
      </c>
    </row>
    <row r="11664" spans="1:1">
      <c r="A11664" t="s">
        <v>21346</v>
      </c>
    </row>
    <row r="11665" spans="1:1">
      <c r="A11665" t="s">
        <v>21347</v>
      </c>
    </row>
    <row r="11666" spans="1:1">
      <c r="A11666" t="s">
        <v>21348</v>
      </c>
    </row>
    <row r="11667" spans="1:1">
      <c r="A11667" t="s">
        <v>21349</v>
      </c>
    </row>
    <row r="11668" spans="1:1">
      <c r="A11668" t="s">
        <v>21350</v>
      </c>
    </row>
    <row r="11669" spans="1:1">
      <c r="A11669" t="s">
        <v>21351</v>
      </c>
    </row>
    <row r="11670" spans="1:1">
      <c r="A11670" t="s">
        <v>21352</v>
      </c>
    </row>
    <row r="11671" spans="1:1">
      <c r="A11671" t="s">
        <v>21353</v>
      </c>
    </row>
    <row r="11672" spans="1:1">
      <c r="A11672" t="s">
        <v>21354</v>
      </c>
    </row>
    <row r="11673" spans="1:1">
      <c r="A11673" t="s">
        <v>21355</v>
      </c>
    </row>
    <row r="11674" spans="1:1">
      <c r="A11674" t="s">
        <v>21356</v>
      </c>
    </row>
    <row r="11675" spans="1:1">
      <c r="A11675" t="s">
        <v>21357</v>
      </c>
    </row>
    <row r="11676" spans="1:1">
      <c r="A11676" t="s">
        <v>21358</v>
      </c>
    </row>
    <row r="11677" spans="1:1">
      <c r="A11677" t="s">
        <v>21359</v>
      </c>
    </row>
    <row r="11678" spans="1:1">
      <c r="A11678" t="s">
        <v>21360</v>
      </c>
    </row>
    <row r="11679" spans="1:1">
      <c r="A11679" t="s">
        <v>21361</v>
      </c>
    </row>
    <row r="11680" spans="1:1">
      <c r="A11680" t="s">
        <v>21362</v>
      </c>
    </row>
    <row r="11681" spans="1:1">
      <c r="A11681" t="s">
        <v>21363</v>
      </c>
    </row>
    <row r="11682" spans="1:1">
      <c r="A11682" t="s">
        <v>21364</v>
      </c>
    </row>
    <row r="11683" spans="1:1">
      <c r="A11683" t="s">
        <v>21365</v>
      </c>
    </row>
    <row r="11684" spans="1:1">
      <c r="A11684" t="s">
        <v>21366</v>
      </c>
    </row>
    <row r="11685" spans="1:1">
      <c r="A11685" t="s">
        <v>21367</v>
      </c>
    </row>
    <row r="11686" spans="1:1">
      <c r="A11686" t="s">
        <v>21370</v>
      </c>
    </row>
    <row r="11687" spans="1:1">
      <c r="A11687" t="s">
        <v>21371</v>
      </c>
    </row>
    <row r="11688" spans="1:1">
      <c r="A11688" t="s">
        <v>21372</v>
      </c>
    </row>
    <row r="11689" spans="1:1">
      <c r="A11689" t="s">
        <v>21373</v>
      </c>
    </row>
    <row r="11690" spans="1:1">
      <c r="A11690" t="s">
        <v>21374</v>
      </c>
    </row>
    <row r="11691" spans="1:1">
      <c r="A11691" t="s">
        <v>21375</v>
      </c>
    </row>
    <row r="11692" spans="1:1">
      <c r="A11692" t="s">
        <v>21376</v>
      </c>
    </row>
    <row r="11693" spans="1:1">
      <c r="A11693" t="s">
        <v>21377</v>
      </c>
    </row>
    <row r="11694" spans="1:1">
      <c r="A11694" t="s">
        <v>21378</v>
      </c>
    </row>
    <row r="11695" spans="1:1">
      <c r="A11695" t="s">
        <v>21379</v>
      </c>
    </row>
    <row r="11696" spans="1:1">
      <c r="A11696" t="s">
        <v>21380</v>
      </c>
    </row>
    <row r="11697" spans="1:1">
      <c r="A11697" t="s">
        <v>21381</v>
      </c>
    </row>
    <row r="11698" spans="1:1">
      <c r="A11698" t="s">
        <v>21382</v>
      </c>
    </row>
    <row r="11699" spans="1:1">
      <c r="A11699" t="s">
        <v>21383</v>
      </c>
    </row>
    <row r="11700" spans="1:1">
      <c r="A11700" t="s">
        <v>21384</v>
      </c>
    </row>
    <row r="11701" spans="1:1">
      <c r="A11701" t="s">
        <v>21385</v>
      </c>
    </row>
    <row r="11702" spans="1:1">
      <c r="A11702" t="s">
        <v>21386</v>
      </c>
    </row>
    <row r="11703" spans="1:1">
      <c r="A11703" t="s">
        <v>21387</v>
      </c>
    </row>
    <row r="11704" spans="1:1">
      <c r="A11704" t="s">
        <v>21388</v>
      </c>
    </row>
    <row r="11705" spans="1:1">
      <c r="A11705" t="s">
        <v>21389</v>
      </c>
    </row>
    <row r="11706" spans="1:1">
      <c r="A11706" t="s">
        <v>21390</v>
      </c>
    </row>
    <row r="11707" spans="1:1">
      <c r="A11707" t="s">
        <v>21391</v>
      </c>
    </row>
    <row r="11708" spans="1:1">
      <c r="A11708" t="s">
        <v>21392</v>
      </c>
    </row>
    <row r="11709" spans="1:1">
      <c r="A11709" t="s">
        <v>21393</v>
      </c>
    </row>
    <row r="11710" spans="1:1">
      <c r="A11710" t="s">
        <v>21394</v>
      </c>
    </row>
    <row r="11711" spans="1:1">
      <c r="A11711" t="s">
        <v>21395</v>
      </c>
    </row>
    <row r="11712" spans="1:1">
      <c r="A11712" t="s">
        <v>21396</v>
      </c>
    </row>
    <row r="11713" spans="1:1">
      <c r="A11713" t="s">
        <v>21397</v>
      </c>
    </row>
    <row r="11714" spans="1:1">
      <c r="A11714" t="s">
        <v>21398</v>
      </c>
    </row>
    <row r="11715" spans="1:1">
      <c r="A11715" t="s">
        <v>21399</v>
      </c>
    </row>
    <row r="11716" spans="1:1">
      <c r="A11716" t="s">
        <v>21400</v>
      </c>
    </row>
    <row r="11717" spans="1:1">
      <c r="A11717" t="s">
        <v>21401</v>
      </c>
    </row>
    <row r="11718" spans="1:1">
      <c r="A11718" t="s">
        <v>21402</v>
      </c>
    </row>
    <row r="11719" spans="1:1">
      <c r="A11719" t="s">
        <v>21403</v>
      </c>
    </row>
    <row r="11720" spans="1:1">
      <c r="A11720" t="s">
        <v>21404</v>
      </c>
    </row>
    <row r="11721" spans="1:1">
      <c r="A11721" t="s">
        <v>21405</v>
      </c>
    </row>
    <row r="11722" spans="1:1">
      <c r="A11722" t="s">
        <v>21406</v>
      </c>
    </row>
    <row r="11723" spans="1:1">
      <c r="A11723" t="s">
        <v>21407</v>
      </c>
    </row>
    <row r="11724" spans="1:1">
      <c r="A11724" t="s">
        <v>21408</v>
      </c>
    </row>
    <row r="11725" spans="1:1">
      <c r="A11725" t="s">
        <v>21409</v>
      </c>
    </row>
    <row r="11726" spans="1:1">
      <c r="A11726" t="s">
        <v>21410</v>
      </c>
    </row>
    <row r="11727" spans="1:1">
      <c r="A11727" t="s">
        <v>21411</v>
      </c>
    </row>
    <row r="11728" spans="1:1">
      <c r="A11728" t="s">
        <v>21412</v>
      </c>
    </row>
    <row r="11729" spans="1:1">
      <c r="A11729" t="s">
        <v>21413</v>
      </c>
    </row>
    <row r="11730" spans="1:1">
      <c r="A11730" t="s">
        <v>21414</v>
      </c>
    </row>
    <row r="11731" spans="1:1">
      <c r="A11731" t="s">
        <v>21415</v>
      </c>
    </row>
    <row r="11732" spans="1:1">
      <c r="A11732" t="s">
        <v>21416</v>
      </c>
    </row>
    <row r="11733" spans="1:1">
      <c r="A11733" t="s">
        <v>21417</v>
      </c>
    </row>
    <row r="11734" spans="1:1">
      <c r="A11734" t="s">
        <v>21418</v>
      </c>
    </row>
    <row r="11735" spans="1:1">
      <c r="A11735" t="s">
        <v>21419</v>
      </c>
    </row>
    <row r="11736" spans="1:1">
      <c r="A11736" t="s">
        <v>21420</v>
      </c>
    </row>
    <row r="11737" spans="1:1">
      <c r="A11737" t="s">
        <v>21421</v>
      </c>
    </row>
    <row r="11738" spans="1:1">
      <c r="A11738" t="s">
        <v>21422</v>
      </c>
    </row>
    <row r="11739" spans="1:1">
      <c r="A11739" t="s">
        <v>21423</v>
      </c>
    </row>
    <row r="11740" spans="1:1">
      <c r="A11740" t="s">
        <v>21424</v>
      </c>
    </row>
    <row r="11741" spans="1:1">
      <c r="A11741" t="s">
        <v>21425</v>
      </c>
    </row>
    <row r="11742" spans="1:1">
      <c r="A11742" t="s">
        <v>21426</v>
      </c>
    </row>
    <row r="11743" spans="1:1">
      <c r="A11743" t="s">
        <v>21427</v>
      </c>
    </row>
    <row r="11744" spans="1:1">
      <c r="A11744" t="s">
        <v>21428</v>
      </c>
    </row>
    <row r="11745" spans="1:1">
      <c r="A11745" t="s">
        <v>21454</v>
      </c>
    </row>
    <row r="11746" spans="1:1">
      <c r="A11746" t="s">
        <v>21455</v>
      </c>
    </row>
    <row r="11747" spans="1:1">
      <c r="A11747" t="s">
        <v>21456</v>
      </c>
    </row>
    <row r="11748" spans="1:1">
      <c r="A11748" t="s">
        <v>21457</v>
      </c>
    </row>
    <row r="11749" spans="1:1">
      <c r="A11749" t="s">
        <v>21458</v>
      </c>
    </row>
    <row r="11750" spans="1:1">
      <c r="A11750" t="s">
        <v>21459</v>
      </c>
    </row>
    <row r="11751" spans="1:1">
      <c r="A11751" t="s">
        <v>21460</v>
      </c>
    </row>
    <row r="11752" spans="1:1">
      <c r="A11752" t="s">
        <v>21461</v>
      </c>
    </row>
    <row r="11753" spans="1:1">
      <c r="A11753" t="s">
        <v>21462</v>
      </c>
    </row>
    <row r="11754" spans="1:1">
      <c r="A11754" t="s">
        <v>21463</v>
      </c>
    </row>
    <row r="11755" spans="1:1">
      <c r="A11755" t="s">
        <v>21464</v>
      </c>
    </row>
    <row r="11756" spans="1:1">
      <c r="A11756" t="s">
        <v>21465</v>
      </c>
    </row>
    <row r="11757" spans="1:1">
      <c r="A11757" t="s">
        <v>21466</v>
      </c>
    </row>
    <row r="11758" spans="1:1">
      <c r="A11758" t="s">
        <v>21467</v>
      </c>
    </row>
    <row r="11759" spans="1:1">
      <c r="A11759" t="s">
        <v>21468</v>
      </c>
    </row>
    <row r="11760" spans="1:1">
      <c r="A11760" t="s">
        <v>21469</v>
      </c>
    </row>
    <row r="11761" spans="1:1">
      <c r="A11761" t="s">
        <v>21470</v>
      </c>
    </row>
    <row r="11762" spans="1:1">
      <c r="A11762" t="s">
        <v>21471</v>
      </c>
    </row>
    <row r="11763" spans="1:1">
      <c r="A11763" t="s">
        <v>21472</v>
      </c>
    </row>
    <row r="11764" spans="1:1">
      <c r="A11764" t="s">
        <v>21473</v>
      </c>
    </row>
    <row r="11765" spans="1:1">
      <c r="A11765" t="s">
        <v>21474</v>
      </c>
    </row>
    <row r="11766" spans="1:1">
      <c r="A11766" t="s">
        <v>21475</v>
      </c>
    </row>
    <row r="11767" spans="1:1">
      <c r="A11767" t="s">
        <v>21476</v>
      </c>
    </row>
    <row r="11768" spans="1:1">
      <c r="A11768" t="s">
        <v>21477</v>
      </c>
    </row>
    <row r="11769" spans="1:1">
      <c r="A11769" t="s">
        <v>21478</v>
      </c>
    </row>
    <row r="11770" spans="1:1">
      <c r="A11770" t="s">
        <v>21479</v>
      </c>
    </row>
    <row r="11771" spans="1:1">
      <c r="A11771" t="s">
        <v>21480</v>
      </c>
    </row>
    <row r="11772" spans="1:1">
      <c r="A11772" t="s">
        <v>21481</v>
      </c>
    </row>
    <row r="11773" spans="1:1">
      <c r="A11773" t="s">
        <v>21482</v>
      </c>
    </row>
    <row r="11774" spans="1:1">
      <c r="A11774" t="s">
        <v>21483</v>
      </c>
    </row>
    <row r="11775" spans="1:1">
      <c r="A11775" t="s">
        <v>21484</v>
      </c>
    </row>
    <row r="11776" spans="1:1">
      <c r="A11776" t="s">
        <v>21485</v>
      </c>
    </row>
    <row r="11777" spans="1:1">
      <c r="A11777" t="s">
        <v>21486</v>
      </c>
    </row>
    <row r="11778" spans="1:1">
      <c r="A11778" t="s">
        <v>21487</v>
      </c>
    </row>
    <row r="11779" spans="1:1">
      <c r="A11779" t="s">
        <v>21488</v>
      </c>
    </row>
    <row r="11780" spans="1:1">
      <c r="A11780" t="s">
        <v>21489</v>
      </c>
    </row>
    <row r="11781" spans="1:1">
      <c r="A11781" t="s">
        <v>21490</v>
      </c>
    </row>
    <row r="11782" spans="1:1">
      <c r="A11782" t="s">
        <v>21520</v>
      </c>
    </row>
    <row r="11783" spans="1:1">
      <c r="A11783" t="s">
        <v>21521</v>
      </c>
    </row>
    <row r="11784" spans="1:1">
      <c r="A11784" t="s">
        <v>21522</v>
      </c>
    </row>
    <row r="11785" spans="1:1">
      <c r="A11785" t="s">
        <v>21523</v>
      </c>
    </row>
    <row r="11786" spans="1:1">
      <c r="A11786" t="s">
        <v>21524</v>
      </c>
    </row>
    <row r="11787" spans="1:1">
      <c r="A11787" t="s">
        <v>21525</v>
      </c>
    </row>
    <row r="11788" spans="1:1">
      <c r="A11788" t="s">
        <v>21526</v>
      </c>
    </row>
    <row r="11789" spans="1:1">
      <c r="A11789" t="s">
        <v>21527</v>
      </c>
    </row>
    <row r="11790" spans="1:1">
      <c r="A11790" t="s">
        <v>21528</v>
      </c>
    </row>
    <row r="11791" spans="1:1">
      <c r="A11791" t="s">
        <v>21529</v>
      </c>
    </row>
    <row r="11792" spans="1:1">
      <c r="A11792" t="s">
        <v>21530</v>
      </c>
    </row>
    <row r="11793" spans="1:1">
      <c r="A11793" t="s">
        <v>21531</v>
      </c>
    </row>
    <row r="11794" spans="1:1">
      <c r="A11794" t="s">
        <v>21532</v>
      </c>
    </row>
    <row r="11795" spans="1:1">
      <c r="A11795" t="s">
        <v>21533</v>
      </c>
    </row>
    <row r="11796" spans="1:1">
      <c r="A11796" t="s">
        <v>21534</v>
      </c>
    </row>
    <row r="11797" spans="1:1">
      <c r="A11797" t="s">
        <v>21535</v>
      </c>
    </row>
    <row r="11798" spans="1:1">
      <c r="A11798" t="s">
        <v>21536</v>
      </c>
    </row>
    <row r="11799" spans="1:1">
      <c r="A11799" t="s">
        <v>21537</v>
      </c>
    </row>
    <row r="11800" spans="1:1">
      <c r="A11800" t="s">
        <v>21538</v>
      </c>
    </row>
    <row r="11801" spans="1:1">
      <c r="A11801" t="s">
        <v>21539</v>
      </c>
    </row>
    <row r="11802" spans="1:1">
      <c r="A11802" t="s">
        <v>21540</v>
      </c>
    </row>
    <row r="11803" spans="1:1">
      <c r="A11803" t="s">
        <v>21541</v>
      </c>
    </row>
    <row r="11804" spans="1:1">
      <c r="A11804" t="s">
        <v>21542</v>
      </c>
    </row>
    <row r="11805" spans="1:1">
      <c r="A11805" t="s">
        <v>21543</v>
      </c>
    </row>
    <row r="11806" spans="1:1">
      <c r="A11806" t="s">
        <v>21544</v>
      </c>
    </row>
    <row r="11807" spans="1:1">
      <c r="A11807" t="s">
        <v>21545</v>
      </c>
    </row>
    <row r="11808" spans="1:1">
      <c r="A11808" t="s">
        <v>21546</v>
      </c>
    </row>
    <row r="11809" spans="1:1">
      <c r="A11809" t="s">
        <v>21547</v>
      </c>
    </row>
    <row r="11810" spans="1:1">
      <c r="A11810" t="s">
        <v>21548</v>
      </c>
    </row>
    <row r="11811" spans="1:1">
      <c r="A11811" t="s">
        <v>21549</v>
      </c>
    </row>
    <row r="11812" spans="1:1">
      <c r="A11812" t="s">
        <v>21550</v>
      </c>
    </row>
    <row r="11813" spans="1:1">
      <c r="A11813" t="s">
        <v>21551</v>
      </c>
    </row>
    <row r="11814" spans="1:1">
      <c r="A11814" t="s">
        <v>21552</v>
      </c>
    </row>
    <row r="11815" spans="1:1">
      <c r="A11815" t="s">
        <v>21553</v>
      </c>
    </row>
    <row r="11816" spans="1:1">
      <c r="A11816" t="s">
        <v>21554</v>
      </c>
    </row>
    <row r="11817" spans="1:1">
      <c r="A11817" t="s">
        <v>21555</v>
      </c>
    </row>
    <row r="11818" spans="1:1">
      <c r="A11818" t="s">
        <v>21556</v>
      </c>
    </row>
    <row r="11819" spans="1:1">
      <c r="A11819" t="s">
        <v>21557</v>
      </c>
    </row>
    <row r="11820" spans="1:1">
      <c r="A11820" t="s">
        <v>21558</v>
      </c>
    </row>
    <row r="11821" spans="1:1">
      <c r="A11821" t="s">
        <v>21559</v>
      </c>
    </row>
    <row r="11822" spans="1:1">
      <c r="A11822" t="s">
        <v>21560</v>
      </c>
    </row>
    <row r="11823" spans="1:1">
      <c r="A11823" t="s">
        <v>21692</v>
      </c>
    </row>
    <row r="11824" spans="1:1">
      <c r="A11824" t="s">
        <v>21693</v>
      </c>
    </row>
    <row r="11825" spans="1:1">
      <c r="A11825" t="s">
        <v>21694</v>
      </c>
    </row>
    <row r="11826" spans="1:1">
      <c r="A11826" t="s">
        <v>21695</v>
      </c>
    </row>
    <row r="11827" spans="1:1">
      <c r="A11827" t="s">
        <v>21696</v>
      </c>
    </row>
    <row r="11828" spans="1:1">
      <c r="A11828" t="s">
        <v>21697</v>
      </c>
    </row>
    <row r="11829" spans="1:1">
      <c r="A11829" t="s">
        <v>21698</v>
      </c>
    </row>
    <row r="11830" spans="1:1">
      <c r="A11830" t="s">
        <v>21699</v>
      </c>
    </row>
    <row r="11831" spans="1:1">
      <c r="A11831" t="s">
        <v>21700</v>
      </c>
    </row>
    <row r="11832" spans="1:1">
      <c r="A11832" t="s">
        <v>21701</v>
      </c>
    </row>
    <row r="11833" spans="1:1">
      <c r="A11833" t="s">
        <v>21702</v>
      </c>
    </row>
    <row r="11834" spans="1:1">
      <c r="A11834" t="s">
        <v>21703</v>
      </c>
    </row>
    <row r="11835" spans="1:1">
      <c r="A11835" t="s">
        <v>21704</v>
      </c>
    </row>
    <row r="11836" spans="1:1">
      <c r="A11836" t="s">
        <v>21705</v>
      </c>
    </row>
    <row r="11837" spans="1:1">
      <c r="A11837" t="s">
        <v>21706</v>
      </c>
    </row>
    <row r="11838" spans="1:1">
      <c r="A11838" t="s">
        <v>21707</v>
      </c>
    </row>
    <row r="11839" spans="1:1">
      <c r="A11839" t="s">
        <v>21708</v>
      </c>
    </row>
    <row r="11840" spans="1:1">
      <c r="A11840" t="s">
        <v>21709</v>
      </c>
    </row>
    <row r="11841" spans="1:1">
      <c r="A11841" t="s">
        <v>21710</v>
      </c>
    </row>
    <row r="11842" spans="1:1">
      <c r="A11842" t="s">
        <v>21711</v>
      </c>
    </row>
    <row r="11843" spans="1:1">
      <c r="A11843" t="s">
        <v>21712</v>
      </c>
    </row>
    <row r="11844" spans="1:1">
      <c r="A11844" t="s">
        <v>21713</v>
      </c>
    </row>
    <row r="11845" spans="1:1">
      <c r="A11845" t="s">
        <v>21714</v>
      </c>
    </row>
    <row r="11846" spans="1:1">
      <c r="A11846" t="s">
        <v>21715</v>
      </c>
    </row>
    <row r="11847" spans="1:1">
      <c r="A11847" t="s">
        <v>21716</v>
      </c>
    </row>
    <row r="11848" spans="1:1">
      <c r="A11848" t="s">
        <v>21717</v>
      </c>
    </row>
    <row r="11849" spans="1:1">
      <c r="A11849" t="s">
        <v>21718</v>
      </c>
    </row>
    <row r="11850" spans="1:1">
      <c r="A11850" t="s">
        <v>21719</v>
      </c>
    </row>
    <row r="11851" spans="1:1">
      <c r="A11851" t="s">
        <v>21720</v>
      </c>
    </row>
    <row r="11852" spans="1:1">
      <c r="A11852" t="s">
        <v>21721</v>
      </c>
    </row>
    <row r="11853" spans="1:1">
      <c r="A11853" t="s">
        <v>21722</v>
      </c>
    </row>
    <row r="11854" spans="1:1">
      <c r="A11854" t="s">
        <v>21723</v>
      </c>
    </row>
    <row r="11855" spans="1:1">
      <c r="A11855" t="s">
        <v>21724</v>
      </c>
    </row>
    <row r="11856" spans="1:1">
      <c r="A11856" t="s">
        <v>21725</v>
      </c>
    </row>
    <row r="11857" spans="1:1">
      <c r="A11857" t="s">
        <v>21726</v>
      </c>
    </row>
    <row r="11858" spans="1:1">
      <c r="A11858" t="s">
        <v>21727</v>
      </c>
    </row>
    <row r="11859" spans="1:1">
      <c r="A11859" t="s">
        <v>21728</v>
      </c>
    </row>
    <row r="11860" spans="1:1">
      <c r="A11860" t="s">
        <v>21729</v>
      </c>
    </row>
    <row r="11861" spans="1:1">
      <c r="A11861" t="s">
        <v>21730</v>
      </c>
    </row>
    <row r="11862" spans="1:1">
      <c r="A11862" t="s">
        <v>21731</v>
      </c>
    </row>
    <row r="11863" spans="1:1">
      <c r="A11863" t="s">
        <v>21732</v>
      </c>
    </row>
    <row r="11864" spans="1:1">
      <c r="A11864" t="s">
        <v>21733</v>
      </c>
    </row>
    <row r="11865" spans="1:1">
      <c r="A11865" t="s">
        <v>21734</v>
      </c>
    </row>
    <row r="11866" spans="1:1">
      <c r="A11866" t="s">
        <v>21735</v>
      </c>
    </row>
    <row r="11867" spans="1:1">
      <c r="A11867" t="s">
        <v>21736</v>
      </c>
    </row>
    <row r="11868" spans="1:1">
      <c r="A11868" t="s">
        <v>21737</v>
      </c>
    </row>
    <row r="11869" spans="1:1">
      <c r="A11869" t="s">
        <v>21738</v>
      </c>
    </row>
    <row r="11870" spans="1:1">
      <c r="A11870" t="s">
        <v>21739</v>
      </c>
    </row>
    <row r="11871" spans="1:1">
      <c r="A11871" t="s">
        <v>21740</v>
      </c>
    </row>
    <row r="11872" spans="1:1">
      <c r="A11872" t="s">
        <v>21741</v>
      </c>
    </row>
    <row r="11873" spans="1:1">
      <c r="A11873" t="s">
        <v>21742</v>
      </c>
    </row>
    <row r="11874" spans="1:1">
      <c r="A11874" t="s">
        <v>21743</v>
      </c>
    </row>
    <row r="11875" spans="1:1">
      <c r="A11875" t="s">
        <v>21744</v>
      </c>
    </row>
    <row r="11876" spans="1:1">
      <c r="A11876" t="s">
        <v>21745</v>
      </c>
    </row>
    <row r="11877" spans="1:1">
      <c r="A11877" t="s">
        <v>21561</v>
      </c>
    </row>
    <row r="11878" spans="1:1">
      <c r="A11878" t="s">
        <v>21562</v>
      </c>
    </row>
    <row r="11879" spans="1:1">
      <c r="A11879" t="s">
        <v>21563</v>
      </c>
    </row>
    <row r="11880" spans="1:1">
      <c r="A11880" t="s">
        <v>21746</v>
      </c>
    </row>
    <row r="11881" spans="1:1">
      <c r="A11881" t="s">
        <v>21747</v>
      </c>
    </row>
    <row r="11882" spans="1:1">
      <c r="A11882" t="s">
        <v>21748</v>
      </c>
    </row>
    <row r="11883" spans="1:1">
      <c r="A11883" t="s">
        <v>21749</v>
      </c>
    </row>
    <row r="11884" spans="1:1">
      <c r="A11884" t="s">
        <v>21750</v>
      </c>
    </row>
    <row r="11885" spans="1:1">
      <c r="A11885" t="s">
        <v>21564</v>
      </c>
    </row>
    <row r="11886" spans="1:1">
      <c r="A11886" t="s">
        <v>21751</v>
      </c>
    </row>
    <row r="11887" spans="1:1">
      <c r="A11887" t="s">
        <v>21752</v>
      </c>
    </row>
    <row r="11888" spans="1:1">
      <c r="A11888" t="s">
        <v>21753</v>
      </c>
    </row>
    <row r="11889" spans="1:1">
      <c r="A11889" t="s">
        <v>21754</v>
      </c>
    </row>
    <row r="11890" spans="1:1">
      <c r="A11890" t="s">
        <v>21755</v>
      </c>
    </row>
    <row r="11891" spans="1:1">
      <c r="A11891" t="s">
        <v>21565</v>
      </c>
    </row>
    <row r="11892" spans="1:1">
      <c r="A11892" t="s">
        <v>21566</v>
      </c>
    </row>
    <row r="11893" spans="1:1">
      <c r="A11893" t="s">
        <v>21567</v>
      </c>
    </row>
    <row r="11894" spans="1:1">
      <c r="A11894" t="s">
        <v>21756</v>
      </c>
    </row>
    <row r="11895" spans="1:1">
      <c r="A11895" t="s">
        <v>21757</v>
      </c>
    </row>
    <row r="11896" spans="1:1">
      <c r="A11896" t="s">
        <v>21758</v>
      </c>
    </row>
    <row r="11897" spans="1:1">
      <c r="A11897" t="s">
        <v>21759</v>
      </c>
    </row>
    <row r="11898" spans="1:1">
      <c r="A11898" t="s">
        <v>21760</v>
      </c>
    </row>
    <row r="11899" spans="1:1">
      <c r="A11899" t="s">
        <v>21761</v>
      </c>
    </row>
    <row r="11900" spans="1:1">
      <c r="A11900" t="s">
        <v>21762</v>
      </c>
    </row>
    <row r="11901" spans="1:1">
      <c r="A11901" t="s">
        <v>21763</v>
      </c>
    </row>
    <row r="11902" spans="1:1">
      <c r="A11902" t="s">
        <v>21764</v>
      </c>
    </row>
    <row r="11903" spans="1:1">
      <c r="A11903" t="s">
        <v>21765</v>
      </c>
    </row>
    <row r="11904" spans="1:1">
      <c r="A11904" t="s">
        <v>21766</v>
      </c>
    </row>
    <row r="11905" spans="1:1">
      <c r="A11905" t="s">
        <v>21767</v>
      </c>
    </row>
    <row r="11906" spans="1:1">
      <c r="A11906" t="s">
        <v>21768</v>
      </c>
    </row>
    <row r="11907" spans="1:1">
      <c r="A11907" t="s">
        <v>21769</v>
      </c>
    </row>
    <row r="11908" spans="1:1">
      <c r="A11908" t="s">
        <v>21770</v>
      </c>
    </row>
    <row r="11909" spans="1:1">
      <c r="A11909" t="s">
        <v>21771</v>
      </c>
    </row>
    <row r="11910" spans="1:1">
      <c r="A11910" t="s">
        <v>21772</v>
      </c>
    </row>
    <row r="11911" spans="1:1">
      <c r="A11911" t="s">
        <v>21773</v>
      </c>
    </row>
    <row r="11912" spans="1:1">
      <c r="A11912" t="s">
        <v>21774</v>
      </c>
    </row>
    <row r="11913" spans="1:1">
      <c r="A11913" t="s">
        <v>21775</v>
      </c>
    </row>
    <row r="11914" spans="1:1">
      <c r="A11914" t="s">
        <v>21776</v>
      </c>
    </row>
    <row r="11915" spans="1:1">
      <c r="A11915" t="s">
        <v>21777</v>
      </c>
    </row>
    <row r="11916" spans="1:1">
      <c r="A11916" t="s">
        <v>21778</v>
      </c>
    </row>
    <row r="11917" spans="1:1">
      <c r="A11917" t="s">
        <v>21779</v>
      </c>
    </row>
    <row r="11918" spans="1:1">
      <c r="A11918" t="s">
        <v>21780</v>
      </c>
    </row>
    <row r="11919" spans="1:1">
      <c r="A11919" t="s">
        <v>21781</v>
      </c>
    </row>
    <row r="11920" spans="1:1">
      <c r="A11920" t="s">
        <v>21782</v>
      </c>
    </row>
    <row r="11921" spans="1:1">
      <c r="A11921" t="s">
        <v>21783</v>
      </c>
    </row>
    <row r="11922" spans="1:1">
      <c r="A11922" t="s">
        <v>21784</v>
      </c>
    </row>
    <row r="11923" spans="1:1">
      <c r="A11923" t="s">
        <v>21785</v>
      </c>
    </row>
    <row r="11924" spans="1:1">
      <c r="A11924" t="s">
        <v>21786</v>
      </c>
    </row>
    <row r="11925" spans="1:1">
      <c r="A11925" t="s">
        <v>21787</v>
      </c>
    </row>
    <row r="11926" spans="1:1">
      <c r="A11926" t="s">
        <v>21788</v>
      </c>
    </row>
    <row r="11927" spans="1:1">
      <c r="A11927" t="s">
        <v>21789</v>
      </c>
    </row>
    <row r="11928" spans="1:1">
      <c r="A11928" t="s">
        <v>21790</v>
      </c>
    </row>
    <row r="11929" spans="1:1">
      <c r="A11929" t="s">
        <v>21791</v>
      </c>
    </row>
    <row r="11930" spans="1:1">
      <c r="A11930" t="s">
        <v>21792</v>
      </c>
    </row>
    <row r="11931" spans="1:1">
      <c r="A11931" t="s">
        <v>21793</v>
      </c>
    </row>
    <row r="11932" spans="1:1">
      <c r="A11932" t="s">
        <v>21794</v>
      </c>
    </row>
    <row r="11933" spans="1:1">
      <c r="A11933" t="s">
        <v>21795</v>
      </c>
    </row>
    <row r="11934" spans="1:1">
      <c r="A11934" t="s">
        <v>21796</v>
      </c>
    </row>
    <row r="11935" spans="1:1">
      <c r="A11935" t="s">
        <v>21797</v>
      </c>
    </row>
    <row r="11936" spans="1:1">
      <c r="A11936" t="s">
        <v>21798</v>
      </c>
    </row>
    <row r="11937" spans="1:1">
      <c r="A11937" t="s">
        <v>21799</v>
      </c>
    </row>
    <row r="11938" spans="1:1">
      <c r="A11938" t="s">
        <v>21800</v>
      </c>
    </row>
    <row r="11939" spans="1:1">
      <c r="A11939" t="s">
        <v>21801</v>
      </c>
    </row>
    <row r="11940" spans="1:1">
      <c r="A11940" t="s">
        <v>21802</v>
      </c>
    </row>
    <row r="11941" spans="1:1">
      <c r="A11941" t="s">
        <v>21803</v>
      </c>
    </row>
    <row r="11942" spans="1:1">
      <c r="A11942" t="s">
        <v>21804</v>
      </c>
    </row>
    <row r="11943" spans="1:1">
      <c r="A11943" t="s">
        <v>21805</v>
      </c>
    </row>
    <row r="11944" spans="1:1">
      <c r="A11944" t="s">
        <v>21806</v>
      </c>
    </row>
    <row r="11945" spans="1:1">
      <c r="A11945" t="s">
        <v>21807</v>
      </c>
    </row>
    <row r="11946" spans="1:1">
      <c r="A11946" t="s">
        <v>21808</v>
      </c>
    </row>
    <row r="11947" spans="1:1">
      <c r="A11947" t="s">
        <v>21809</v>
      </c>
    </row>
    <row r="11948" spans="1:1">
      <c r="A11948" t="s">
        <v>21810</v>
      </c>
    </row>
    <row r="11949" spans="1:1">
      <c r="A11949" t="s">
        <v>21569</v>
      </c>
    </row>
    <row r="11950" spans="1:1">
      <c r="A11950" t="s">
        <v>21811</v>
      </c>
    </row>
    <row r="11951" spans="1:1">
      <c r="A11951" t="s">
        <v>21812</v>
      </c>
    </row>
    <row r="11952" spans="1:1">
      <c r="A11952" t="s">
        <v>21813</v>
      </c>
    </row>
    <row r="11953" spans="1:1">
      <c r="A11953" t="s">
        <v>21814</v>
      </c>
    </row>
    <row r="11954" spans="1:1">
      <c r="A11954" t="s">
        <v>21815</v>
      </c>
    </row>
    <row r="11955" spans="1:1">
      <c r="A11955" t="s">
        <v>21816</v>
      </c>
    </row>
    <row r="11956" spans="1:1">
      <c r="A11956" t="s">
        <v>21817</v>
      </c>
    </row>
    <row r="11957" spans="1:1">
      <c r="A11957" t="s">
        <v>21818</v>
      </c>
    </row>
    <row r="11958" spans="1:1">
      <c r="A11958" t="s">
        <v>21819</v>
      </c>
    </row>
    <row r="11959" spans="1:1">
      <c r="A11959" t="s">
        <v>21820</v>
      </c>
    </row>
    <row r="11960" spans="1:1">
      <c r="A11960" t="s">
        <v>21821</v>
      </c>
    </row>
    <row r="11961" spans="1:1">
      <c r="A11961" t="s">
        <v>21822</v>
      </c>
    </row>
    <row r="11962" spans="1:1">
      <c r="A11962" t="s">
        <v>21823</v>
      </c>
    </row>
    <row r="11963" spans="1:1">
      <c r="A11963" t="s">
        <v>21824</v>
      </c>
    </row>
    <row r="11964" spans="1:1">
      <c r="A11964" t="s">
        <v>21825</v>
      </c>
    </row>
    <row r="11965" spans="1:1">
      <c r="A11965" t="s">
        <v>21826</v>
      </c>
    </row>
    <row r="11966" spans="1:1">
      <c r="A11966" t="s">
        <v>21827</v>
      </c>
    </row>
    <row r="11967" spans="1:1">
      <c r="A11967" t="s">
        <v>21828</v>
      </c>
    </row>
    <row r="11968" spans="1:1">
      <c r="A11968" t="s">
        <v>21829</v>
      </c>
    </row>
    <row r="11969" spans="1:1">
      <c r="A11969" t="s">
        <v>21830</v>
      </c>
    </row>
    <row r="11970" spans="1:1">
      <c r="A11970" t="s">
        <v>21831</v>
      </c>
    </row>
    <row r="11971" spans="1:1">
      <c r="A11971" t="s">
        <v>21832</v>
      </c>
    </row>
    <row r="11972" spans="1:1">
      <c r="A11972" t="s">
        <v>21833</v>
      </c>
    </row>
    <row r="11973" spans="1:1">
      <c r="A11973" t="s">
        <v>21834</v>
      </c>
    </row>
    <row r="11974" spans="1:1">
      <c r="A11974" t="s">
        <v>21835</v>
      </c>
    </row>
    <row r="11975" spans="1:1">
      <c r="A11975" t="s">
        <v>21836</v>
      </c>
    </row>
    <row r="11976" spans="1:1">
      <c r="A11976" t="s">
        <v>21837</v>
      </c>
    </row>
    <row r="11977" spans="1:1">
      <c r="A11977" t="s">
        <v>21838</v>
      </c>
    </row>
    <row r="11978" spans="1:1">
      <c r="A11978" t="s">
        <v>21839</v>
      </c>
    </row>
    <row r="11979" spans="1:1">
      <c r="A11979" t="s">
        <v>21840</v>
      </c>
    </row>
    <row r="11980" spans="1:1">
      <c r="A11980" t="s">
        <v>21841</v>
      </c>
    </row>
    <row r="11981" spans="1:1">
      <c r="A11981" t="s">
        <v>21842</v>
      </c>
    </row>
    <row r="11982" spans="1:1">
      <c r="A11982" t="s">
        <v>21843</v>
      </c>
    </row>
    <row r="11983" spans="1:1">
      <c r="A11983" t="s">
        <v>21571</v>
      </c>
    </row>
    <row r="11984" spans="1:1">
      <c r="A11984" t="s">
        <v>21572</v>
      </c>
    </row>
    <row r="11985" spans="1:1">
      <c r="A11985" t="s">
        <v>21573</v>
      </c>
    </row>
    <row r="11986" spans="1:1">
      <c r="A11986" t="s">
        <v>21574</v>
      </c>
    </row>
    <row r="11987" spans="1:1">
      <c r="A11987" t="s">
        <v>21575</v>
      </c>
    </row>
    <row r="11988" spans="1:1">
      <c r="A11988" t="s">
        <v>21576</v>
      </c>
    </row>
    <row r="11989" spans="1:1">
      <c r="A11989" t="s">
        <v>21577</v>
      </c>
    </row>
    <row r="11990" spans="1:1">
      <c r="A11990" t="s">
        <v>21578</v>
      </c>
    </row>
    <row r="11991" spans="1:1">
      <c r="A11991" t="s">
        <v>21844</v>
      </c>
    </row>
    <row r="11992" spans="1:1">
      <c r="A11992" t="s">
        <v>21845</v>
      </c>
    </row>
    <row r="11993" spans="1:1">
      <c r="A11993" t="s">
        <v>21846</v>
      </c>
    </row>
    <row r="11994" spans="1:1">
      <c r="A11994" t="s">
        <v>21847</v>
      </c>
    </row>
    <row r="11995" spans="1:1">
      <c r="A11995" t="s">
        <v>21848</v>
      </c>
    </row>
    <row r="11996" spans="1:1">
      <c r="A11996" t="s">
        <v>21849</v>
      </c>
    </row>
    <row r="11997" spans="1:1">
      <c r="A11997" t="s">
        <v>21850</v>
      </c>
    </row>
    <row r="11998" spans="1:1">
      <c r="A11998" t="s">
        <v>21851</v>
      </c>
    </row>
    <row r="11999" spans="1:1">
      <c r="A11999" t="s">
        <v>21852</v>
      </c>
    </row>
    <row r="12000" spans="1:1">
      <c r="A12000" t="s">
        <v>21853</v>
      </c>
    </row>
    <row r="12001" spans="1:1">
      <c r="A12001" t="s">
        <v>21854</v>
      </c>
    </row>
    <row r="12002" spans="1:1">
      <c r="A12002" t="s">
        <v>21855</v>
      </c>
    </row>
    <row r="12003" spans="1:1">
      <c r="A12003" t="s">
        <v>21856</v>
      </c>
    </row>
    <row r="12004" spans="1:1">
      <c r="A12004" t="s">
        <v>21857</v>
      </c>
    </row>
    <row r="12005" spans="1:1">
      <c r="A12005" t="s">
        <v>21858</v>
      </c>
    </row>
    <row r="12006" spans="1:1">
      <c r="A12006" t="s">
        <v>21859</v>
      </c>
    </row>
    <row r="12007" spans="1:1">
      <c r="A12007" t="s">
        <v>21860</v>
      </c>
    </row>
    <row r="12008" spans="1:1">
      <c r="A12008" t="s">
        <v>21861</v>
      </c>
    </row>
    <row r="12009" spans="1:1">
      <c r="A12009" t="s">
        <v>21579</v>
      </c>
    </row>
    <row r="12010" spans="1:1">
      <c r="A12010" t="s">
        <v>21580</v>
      </c>
    </row>
    <row r="12011" spans="1:1">
      <c r="A12011" t="s">
        <v>21581</v>
      </c>
    </row>
    <row r="12012" spans="1:1">
      <c r="A12012" t="s">
        <v>21582</v>
      </c>
    </row>
    <row r="12013" spans="1:1">
      <c r="A12013" t="s">
        <v>21583</v>
      </c>
    </row>
    <row r="12014" spans="1:1">
      <c r="A12014" t="s">
        <v>21584</v>
      </c>
    </row>
    <row r="12015" spans="1:1">
      <c r="A12015" t="s">
        <v>21585</v>
      </c>
    </row>
    <row r="12016" spans="1:1">
      <c r="A12016" t="s">
        <v>21586</v>
      </c>
    </row>
    <row r="12017" spans="1:1">
      <c r="A12017" t="s">
        <v>21587</v>
      </c>
    </row>
    <row r="12018" spans="1:1">
      <c r="A12018" t="s">
        <v>21588</v>
      </c>
    </row>
    <row r="12019" spans="1:1">
      <c r="A12019" t="s">
        <v>21589</v>
      </c>
    </row>
    <row r="12020" spans="1:1">
      <c r="A12020" t="s">
        <v>21590</v>
      </c>
    </row>
    <row r="12021" spans="1:1">
      <c r="A12021" t="s">
        <v>21591</v>
      </c>
    </row>
    <row r="12022" spans="1:1">
      <c r="A12022" t="s">
        <v>21592</v>
      </c>
    </row>
    <row r="12023" spans="1:1">
      <c r="A12023" t="s">
        <v>21593</v>
      </c>
    </row>
    <row r="12024" spans="1:1">
      <c r="A12024" t="s">
        <v>21594</v>
      </c>
    </row>
    <row r="12025" spans="1:1">
      <c r="A12025" t="s">
        <v>21595</v>
      </c>
    </row>
    <row r="12026" spans="1:1">
      <c r="A12026" t="s">
        <v>21596</v>
      </c>
    </row>
    <row r="12027" spans="1:1">
      <c r="A12027" t="s">
        <v>21597</v>
      </c>
    </row>
    <row r="12028" spans="1:1">
      <c r="A12028" t="s">
        <v>21598</v>
      </c>
    </row>
    <row r="12029" spans="1:1">
      <c r="A12029" t="s">
        <v>21599</v>
      </c>
    </row>
    <row r="12030" spans="1:1">
      <c r="A12030" t="s">
        <v>21600</v>
      </c>
    </row>
    <row r="12031" spans="1:1">
      <c r="A12031" t="s">
        <v>21601</v>
      </c>
    </row>
    <row r="12032" spans="1:1">
      <c r="A12032" t="s">
        <v>21602</v>
      </c>
    </row>
    <row r="12033" spans="1:1">
      <c r="A12033" t="s">
        <v>21603</v>
      </c>
    </row>
    <row r="12034" spans="1:1">
      <c r="A12034" t="s">
        <v>21604</v>
      </c>
    </row>
    <row r="12035" spans="1:1">
      <c r="A12035" t="s">
        <v>21605</v>
      </c>
    </row>
    <row r="12036" spans="1:1">
      <c r="A12036" t="s">
        <v>21606</v>
      </c>
    </row>
    <row r="12037" spans="1:1">
      <c r="A12037" t="s">
        <v>21607</v>
      </c>
    </row>
    <row r="12038" spans="1:1">
      <c r="A12038" t="s">
        <v>21608</v>
      </c>
    </row>
    <row r="12039" spans="1:1">
      <c r="A12039" t="s">
        <v>21609</v>
      </c>
    </row>
    <row r="12040" spans="1:1">
      <c r="A12040" t="s">
        <v>21610</v>
      </c>
    </row>
    <row r="12041" spans="1:1">
      <c r="A12041" t="s">
        <v>21611</v>
      </c>
    </row>
    <row r="12042" spans="1:1">
      <c r="A12042" t="s">
        <v>21612</v>
      </c>
    </row>
    <row r="12043" spans="1:1">
      <c r="A12043" t="s">
        <v>21613</v>
      </c>
    </row>
    <row r="12044" spans="1:1">
      <c r="A12044" t="s">
        <v>21614</v>
      </c>
    </row>
    <row r="12045" spans="1:1">
      <c r="A12045" t="s">
        <v>21615</v>
      </c>
    </row>
    <row r="12046" spans="1:1">
      <c r="A12046" t="s">
        <v>21616</v>
      </c>
    </row>
    <row r="12047" spans="1:1">
      <c r="A12047" t="s">
        <v>21617</v>
      </c>
    </row>
    <row r="12048" spans="1:1">
      <c r="A12048" t="s">
        <v>21618</v>
      </c>
    </row>
    <row r="12049" spans="1:1">
      <c r="A12049" t="s">
        <v>21619</v>
      </c>
    </row>
    <row r="12050" spans="1:1">
      <c r="A12050" t="s">
        <v>21620</v>
      </c>
    </row>
    <row r="12051" spans="1:1">
      <c r="A12051" t="s">
        <v>21621</v>
      </c>
    </row>
    <row r="12052" spans="1:1">
      <c r="A12052" t="s">
        <v>21622</v>
      </c>
    </row>
    <row r="12053" spans="1:1">
      <c r="A12053" t="s">
        <v>21623</v>
      </c>
    </row>
    <row r="12054" spans="1:1">
      <c r="A12054" t="s">
        <v>21624</v>
      </c>
    </row>
    <row r="12055" spans="1:1">
      <c r="A12055" t="s">
        <v>21625</v>
      </c>
    </row>
    <row r="12056" spans="1:1">
      <c r="A12056" t="s">
        <v>21626</v>
      </c>
    </row>
    <row r="12057" spans="1:1">
      <c r="A12057" t="s">
        <v>21627</v>
      </c>
    </row>
    <row r="12058" spans="1:1">
      <c r="A12058" t="s">
        <v>21628</v>
      </c>
    </row>
    <row r="12059" spans="1:1">
      <c r="A12059" t="s">
        <v>21629</v>
      </c>
    </row>
    <row r="12060" spans="1:1">
      <c r="A12060" t="s">
        <v>21630</v>
      </c>
    </row>
    <row r="12061" spans="1:1">
      <c r="A12061" t="s">
        <v>21631</v>
      </c>
    </row>
    <row r="12062" spans="1:1">
      <c r="A12062" t="s">
        <v>21632</v>
      </c>
    </row>
    <row r="12063" spans="1:1">
      <c r="A12063" t="s">
        <v>21633</v>
      </c>
    </row>
    <row r="12064" spans="1:1">
      <c r="A12064" t="s">
        <v>21634</v>
      </c>
    </row>
    <row r="12065" spans="1:1">
      <c r="A12065" t="s">
        <v>21635</v>
      </c>
    </row>
    <row r="12066" spans="1:1">
      <c r="A12066" t="s">
        <v>21636</v>
      </c>
    </row>
    <row r="12067" spans="1:1">
      <c r="A12067" t="s">
        <v>21637</v>
      </c>
    </row>
    <row r="12068" spans="1:1">
      <c r="A12068" t="s">
        <v>21638</v>
      </c>
    </row>
    <row r="12069" spans="1:1">
      <c r="A12069" t="s">
        <v>21639</v>
      </c>
    </row>
    <row r="12070" spans="1:1">
      <c r="A12070" t="s">
        <v>21640</v>
      </c>
    </row>
    <row r="12071" spans="1:1">
      <c r="A12071" t="s">
        <v>21641</v>
      </c>
    </row>
    <row r="12072" spans="1:1">
      <c r="A12072" t="s">
        <v>21642</v>
      </c>
    </row>
    <row r="12073" spans="1:1">
      <c r="A12073" t="s">
        <v>21643</v>
      </c>
    </row>
    <row r="12074" spans="1:1">
      <c r="A12074" t="s">
        <v>21644</v>
      </c>
    </row>
    <row r="12075" spans="1:1">
      <c r="A12075" t="s">
        <v>21645</v>
      </c>
    </row>
    <row r="12076" spans="1:1">
      <c r="A12076" t="s">
        <v>21646</v>
      </c>
    </row>
    <row r="12077" spans="1:1">
      <c r="A12077" t="s">
        <v>21647</v>
      </c>
    </row>
    <row r="12078" spans="1:1">
      <c r="A12078" t="s">
        <v>21648</v>
      </c>
    </row>
    <row r="12079" spans="1:1">
      <c r="A12079" t="s">
        <v>21649</v>
      </c>
    </row>
    <row r="12080" spans="1:1">
      <c r="A12080" t="s">
        <v>21650</v>
      </c>
    </row>
    <row r="12081" spans="1:1">
      <c r="A12081" t="s">
        <v>21651</v>
      </c>
    </row>
    <row r="12082" spans="1:1">
      <c r="A12082" t="s">
        <v>21652</v>
      </c>
    </row>
    <row r="12083" spans="1:1">
      <c r="A12083" t="s">
        <v>21653</v>
      </c>
    </row>
    <row r="12084" spans="1:1">
      <c r="A12084" t="s">
        <v>21654</v>
      </c>
    </row>
    <row r="12085" spans="1:1">
      <c r="A12085" t="s">
        <v>21655</v>
      </c>
    </row>
    <row r="12086" spans="1:1">
      <c r="A12086" t="s">
        <v>21862</v>
      </c>
    </row>
    <row r="12087" spans="1:1">
      <c r="A12087" t="s">
        <v>21863</v>
      </c>
    </row>
    <row r="12088" spans="1:1">
      <c r="A12088" t="s">
        <v>21864</v>
      </c>
    </row>
    <row r="12089" spans="1:1">
      <c r="A12089" t="s">
        <v>21865</v>
      </c>
    </row>
    <row r="12090" spans="1:1">
      <c r="A12090" t="s">
        <v>21866</v>
      </c>
    </row>
    <row r="12091" spans="1:1">
      <c r="A12091" t="s">
        <v>21867</v>
      </c>
    </row>
    <row r="12092" spans="1:1">
      <c r="A12092" t="s">
        <v>21868</v>
      </c>
    </row>
    <row r="12093" spans="1:1">
      <c r="A12093" t="s">
        <v>21869</v>
      </c>
    </row>
    <row r="12094" spans="1:1">
      <c r="A12094" t="s">
        <v>21870</v>
      </c>
    </row>
    <row r="12095" spans="1:1">
      <c r="A12095" t="s">
        <v>21871</v>
      </c>
    </row>
    <row r="12096" spans="1:1">
      <c r="A12096" t="s">
        <v>21872</v>
      </c>
    </row>
    <row r="12097" spans="1:1">
      <c r="A12097" t="s">
        <v>21873</v>
      </c>
    </row>
    <row r="12098" spans="1:1">
      <c r="A12098" t="s">
        <v>21874</v>
      </c>
    </row>
    <row r="12099" spans="1:1">
      <c r="A12099" t="s">
        <v>21875</v>
      </c>
    </row>
    <row r="12100" spans="1:1">
      <c r="A12100" t="s">
        <v>21876</v>
      </c>
    </row>
    <row r="12101" spans="1:1">
      <c r="A12101" t="s">
        <v>21877</v>
      </c>
    </row>
    <row r="12102" spans="1:1">
      <c r="A12102" t="s">
        <v>21878</v>
      </c>
    </row>
    <row r="12103" spans="1:1">
      <c r="A12103" t="s">
        <v>21879</v>
      </c>
    </row>
    <row r="12104" spans="1:1">
      <c r="A12104" t="s">
        <v>21880</v>
      </c>
    </row>
    <row r="12105" spans="1:1">
      <c r="A12105" t="s">
        <v>21881</v>
      </c>
    </row>
    <row r="12106" spans="1:1">
      <c r="A12106" t="s">
        <v>21882</v>
      </c>
    </row>
    <row r="12107" spans="1:1">
      <c r="A12107" t="s">
        <v>21883</v>
      </c>
    </row>
    <row r="12108" spans="1:1">
      <c r="A12108" t="s">
        <v>21884</v>
      </c>
    </row>
    <row r="12109" spans="1:1">
      <c r="A12109" t="s">
        <v>21885</v>
      </c>
    </row>
    <row r="12110" spans="1:1">
      <c r="A12110" t="s">
        <v>21886</v>
      </c>
    </row>
    <row r="12111" spans="1:1">
      <c r="A12111" t="s">
        <v>21887</v>
      </c>
    </row>
    <row r="12112" spans="1:1">
      <c r="A12112" t="s">
        <v>21888</v>
      </c>
    </row>
    <row r="12113" spans="1:1">
      <c r="A12113" t="s">
        <v>21889</v>
      </c>
    </row>
    <row r="12114" spans="1:1">
      <c r="A12114" t="s">
        <v>21890</v>
      </c>
    </row>
    <row r="12115" spans="1:1">
      <c r="A12115" t="s">
        <v>21891</v>
      </c>
    </row>
    <row r="12116" spans="1:1">
      <c r="A12116" t="s">
        <v>21892</v>
      </c>
    </row>
    <row r="12117" spans="1:1">
      <c r="A12117" t="s">
        <v>21893</v>
      </c>
    </row>
    <row r="12118" spans="1:1">
      <c r="A12118" t="s">
        <v>21894</v>
      </c>
    </row>
    <row r="12119" spans="1:1">
      <c r="A12119" t="s">
        <v>21895</v>
      </c>
    </row>
    <row r="12120" spans="1:1">
      <c r="A12120" t="s">
        <v>21896</v>
      </c>
    </row>
    <row r="12121" spans="1:1">
      <c r="A12121" t="s">
        <v>21897</v>
      </c>
    </row>
    <row r="12122" spans="1:1">
      <c r="A12122" t="s">
        <v>21898</v>
      </c>
    </row>
    <row r="12123" spans="1:1">
      <c r="A12123" t="s">
        <v>21899</v>
      </c>
    </row>
    <row r="12124" spans="1:1">
      <c r="A12124" t="s">
        <v>21656</v>
      </c>
    </row>
    <row r="12125" spans="1:1">
      <c r="A12125" t="s">
        <v>21657</v>
      </c>
    </row>
    <row r="12126" spans="1:1">
      <c r="A12126" t="s">
        <v>21658</v>
      </c>
    </row>
    <row r="12127" spans="1:1">
      <c r="A12127" t="s">
        <v>21659</v>
      </c>
    </row>
    <row r="12128" spans="1:1">
      <c r="A12128" t="s">
        <v>21660</v>
      </c>
    </row>
    <row r="12129" spans="1:1">
      <c r="A12129" t="s">
        <v>21900</v>
      </c>
    </row>
    <row r="12130" spans="1:1">
      <c r="A12130" t="s">
        <v>21901</v>
      </c>
    </row>
    <row r="12131" spans="1:1">
      <c r="A12131" t="s">
        <v>21902</v>
      </c>
    </row>
    <row r="12132" spans="1:1">
      <c r="A12132" t="s">
        <v>21903</v>
      </c>
    </row>
    <row r="12133" spans="1:1">
      <c r="A12133" t="s">
        <v>21904</v>
      </c>
    </row>
    <row r="12134" spans="1:1">
      <c r="A12134" t="s">
        <v>21905</v>
      </c>
    </row>
    <row r="12135" spans="1:1">
      <c r="A12135" t="s">
        <v>21906</v>
      </c>
    </row>
    <row r="12136" spans="1:1">
      <c r="A12136" t="s">
        <v>21907</v>
      </c>
    </row>
    <row r="12137" spans="1:1">
      <c r="A12137" t="s">
        <v>21908</v>
      </c>
    </row>
    <row r="12138" spans="1:1">
      <c r="A12138" t="s">
        <v>21909</v>
      </c>
    </row>
    <row r="12139" spans="1:1">
      <c r="A12139" t="s">
        <v>21910</v>
      </c>
    </row>
    <row r="12140" spans="1:1">
      <c r="A12140" t="s">
        <v>21911</v>
      </c>
    </row>
    <row r="12141" spans="1:1">
      <c r="A12141" t="s">
        <v>21912</v>
      </c>
    </row>
    <row r="12142" spans="1:1">
      <c r="A12142" t="s">
        <v>21913</v>
      </c>
    </row>
    <row r="12143" spans="1:1">
      <c r="A12143" t="s">
        <v>21914</v>
      </c>
    </row>
    <row r="12144" spans="1:1">
      <c r="A12144" t="s">
        <v>21915</v>
      </c>
    </row>
    <row r="12145" spans="1:1">
      <c r="A12145" t="s">
        <v>21916</v>
      </c>
    </row>
    <row r="12146" spans="1:1">
      <c r="A12146" t="s">
        <v>21917</v>
      </c>
    </row>
    <row r="12147" spans="1:1">
      <c r="A12147" t="s">
        <v>21918</v>
      </c>
    </row>
    <row r="12148" spans="1:1">
      <c r="A12148" t="s">
        <v>21661</v>
      </c>
    </row>
    <row r="12149" spans="1:1">
      <c r="A12149" t="s">
        <v>21919</v>
      </c>
    </row>
    <row r="12150" spans="1:1">
      <c r="A12150" t="s">
        <v>21920</v>
      </c>
    </row>
    <row r="12151" spans="1:1">
      <c r="A12151" t="s">
        <v>21921</v>
      </c>
    </row>
    <row r="12152" spans="1:1">
      <c r="A12152" t="s">
        <v>21922</v>
      </c>
    </row>
    <row r="12153" spans="1:1">
      <c r="A12153" t="s">
        <v>21923</v>
      </c>
    </row>
    <row r="12154" spans="1:1">
      <c r="A12154" t="s">
        <v>21662</v>
      </c>
    </row>
    <row r="12155" spans="1:1">
      <c r="A12155" t="s">
        <v>21663</v>
      </c>
    </row>
    <row r="12156" spans="1:1">
      <c r="A12156" t="s">
        <v>21664</v>
      </c>
    </row>
    <row r="12157" spans="1:1">
      <c r="A12157" t="s">
        <v>21665</v>
      </c>
    </row>
    <row r="12158" spans="1:1">
      <c r="A12158" t="s">
        <v>21666</v>
      </c>
    </row>
    <row r="12159" spans="1:1">
      <c r="A12159" t="s">
        <v>21667</v>
      </c>
    </row>
    <row r="12160" spans="1:1">
      <c r="A12160" t="s">
        <v>21668</v>
      </c>
    </row>
    <row r="12161" spans="1:1">
      <c r="A12161" t="s">
        <v>21669</v>
      </c>
    </row>
    <row r="12162" spans="1:1">
      <c r="A12162" t="s">
        <v>21670</v>
      </c>
    </row>
    <row r="12163" spans="1:1">
      <c r="A12163" t="s">
        <v>21675</v>
      </c>
    </row>
    <row r="12164" spans="1:1">
      <c r="A12164" t="s">
        <v>21676</v>
      </c>
    </row>
    <row r="12165" spans="1:1">
      <c r="A12165" t="s">
        <v>21677</v>
      </c>
    </row>
    <row r="12166" spans="1:1">
      <c r="A12166" t="s">
        <v>21678</v>
      </c>
    </row>
    <row r="12167" spans="1:1">
      <c r="A12167" t="s">
        <v>21679</v>
      </c>
    </row>
    <row r="12168" spans="1:1">
      <c r="A12168" t="s">
        <v>21680</v>
      </c>
    </row>
    <row r="12169" spans="1:1">
      <c r="A12169" t="s">
        <v>21681</v>
      </c>
    </row>
    <row r="12170" spans="1:1">
      <c r="A12170" t="s">
        <v>21682</v>
      </c>
    </row>
    <row r="12171" spans="1:1">
      <c r="A12171" t="s">
        <v>21683</v>
      </c>
    </row>
    <row r="12172" spans="1:1">
      <c r="A12172" t="s">
        <v>21684</v>
      </c>
    </row>
    <row r="12173" spans="1:1">
      <c r="A12173" t="s">
        <v>21685</v>
      </c>
    </row>
    <row r="12174" spans="1:1">
      <c r="A12174" t="s">
        <v>21686</v>
      </c>
    </row>
    <row r="12175" spans="1:1">
      <c r="A12175" t="s">
        <v>21687</v>
      </c>
    </row>
    <row r="12176" spans="1:1">
      <c r="A12176" t="s">
        <v>21689</v>
      </c>
    </row>
    <row r="12177" spans="1:1">
      <c r="A12177" t="s">
        <v>21924</v>
      </c>
    </row>
    <row r="12178" spans="1:1">
      <c r="A12178" t="s">
        <v>21925</v>
      </c>
    </row>
    <row r="12179" spans="1:1">
      <c r="A12179" t="s">
        <v>21926</v>
      </c>
    </row>
    <row r="12180" spans="1:1">
      <c r="A12180" t="s">
        <v>1460</v>
      </c>
    </row>
    <row r="12181" spans="1:1">
      <c r="A12181" t="s">
        <v>1460</v>
      </c>
    </row>
    <row r="12182" spans="1:1">
      <c r="A12182" t="s">
        <v>21928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26"/>
  <sheetViews>
    <sheetView workbookViewId="0">
      <selection activeCell="B2" sqref="B2"/>
    </sheetView>
  </sheetViews>
  <sheetFormatPr defaultColWidth="9" defaultRowHeight="14"/>
  <cols>
    <col min="2" max="2" width="25.425" customWidth="1"/>
  </cols>
  <sheetData>
    <row r="1" spans="1:20">
      <c r="A1" t="s">
        <v>21929</v>
      </c>
      <c r="B1" t="s">
        <v>21930</v>
      </c>
      <c r="C1" t="s">
        <v>21931</v>
      </c>
      <c r="D1" t="s">
        <v>21932</v>
      </c>
      <c r="E1" t="s">
        <v>21933</v>
      </c>
      <c r="F1" t="s">
        <v>21934</v>
      </c>
      <c r="G1" t="s">
        <v>21935</v>
      </c>
      <c r="H1" t="s">
        <v>21936</v>
      </c>
      <c r="I1" t="s">
        <v>21937</v>
      </c>
      <c r="J1" t="s">
        <v>21938</v>
      </c>
      <c r="K1" t="s">
        <v>21939</v>
      </c>
      <c r="L1" t="s">
        <v>21940</v>
      </c>
      <c r="M1" t="s">
        <v>21941</v>
      </c>
      <c r="N1" t="s">
        <v>21942</v>
      </c>
      <c r="O1" t="s">
        <v>21943</v>
      </c>
      <c r="P1" t="s">
        <v>21944</v>
      </c>
      <c r="Q1" t="s">
        <v>21945</v>
      </c>
      <c r="R1" t="s">
        <v>21946</v>
      </c>
      <c r="S1" t="s">
        <v>21947</v>
      </c>
      <c r="T1" t="s">
        <v>21948</v>
      </c>
    </row>
    <row r="2" spans="1:20">
      <c r="A2" t="s">
        <v>349</v>
      </c>
      <c r="B2" t="s">
        <v>21949</v>
      </c>
      <c r="C2" t="s">
        <v>21950</v>
      </c>
      <c r="D2" t="s">
        <v>21951</v>
      </c>
      <c r="E2" t="s">
        <v>21952</v>
      </c>
      <c r="F2" t="s">
        <v>21953</v>
      </c>
      <c r="G2">
        <v>3450</v>
      </c>
      <c r="I2">
        <v>150</v>
      </c>
      <c r="J2" t="s">
        <v>21954</v>
      </c>
      <c r="K2" t="s">
        <v>204</v>
      </c>
      <c r="L2" t="s">
        <v>12492</v>
      </c>
      <c r="M2" t="s">
        <v>21955</v>
      </c>
      <c r="N2" t="s">
        <v>21955</v>
      </c>
      <c r="O2" t="s">
        <v>21955</v>
      </c>
      <c r="P2" t="s">
        <v>21955</v>
      </c>
      <c r="Q2" t="s">
        <v>21956</v>
      </c>
      <c r="R2">
        <v>0.05</v>
      </c>
      <c r="S2">
        <v>0</v>
      </c>
    </row>
    <row r="3" spans="1:20">
      <c r="A3" t="s">
        <v>349</v>
      </c>
      <c r="B3" t="s">
        <v>21957</v>
      </c>
      <c r="C3" t="s">
        <v>21958</v>
      </c>
      <c r="D3" t="s">
        <v>21959</v>
      </c>
      <c r="E3" t="s">
        <v>21960</v>
      </c>
      <c r="F3" t="s">
        <v>21953</v>
      </c>
      <c r="G3">
        <v>3420</v>
      </c>
      <c r="I3">
        <v>150</v>
      </c>
      <c r="J3" t="s">
        <v>21954</v>
      </c>
      <c r="K3" t="s">
        <v>12492</v>
      </c>
      <c r="L3" t="s">
        <v>12492</v>
      </c>
      <c r="M3" t="s">
        <v>21955</v>
      </c>
      <c r="N3" t="s">
        <v>21955</v>
      </c>
      <c r="O3" t="s">
        <v>21955</v>
      </c>
      <c r="P3" t="s">
        <v>21961</v>
      </c>
      <c r="Q3" t="s">
        <v>21956</v>
      </c>
      <c r="R3">
        <v>0.05</v>
      </c>
      <c r="S3">
        <v>0</v>
      </c>
      <c r="T3" t="s">
        <v>21962</v>
      </c>
    </row>
    <row r="4" spans="1:20">
      <c r="A4" t="s">
        <v>349</v>
      </c>
      <c r="B4" t="s">
        <v>21963</v>
      </c>
      <c r="C4" t="s">
        <v>21964</v>
      </c>
      <c r="D4" t="s">
        <v>21965</v>
      </c>
      <c r="E4" t="s">
        <v>21966</v>
      </c>
      <c r="F4" t="s">
        <v>21953</v>
      </c>
      <c r="G4">
        <v>3220</v>
      </c>
      <c r="I4">
        <v>150</v>
      </c>
      <c r="J4" t="s">
        <v>21954</v>
      </c>
      <c r="K4" t="s">
        <v>204</v>
      </c>
      <c r="L4" t="s">
        <v>204</v>
      </c>
      <c r="M4" t="s">
        <v>21955</v>
      </c>
      <c r="N4" t="s">
        <v>21955</v>
      </c>
      <c r="O4" t="s">
        <v>21955</v>
      </c>
      <c r="P4" t="s">
        <v>21955</v>
      </c>
      <c r="Q4" t="s">
        <v>21956</v>
      </c>
      <c r="R4">
        <v>0.05</v>
      </c>
      <c r="S4">
        <v>0</v>
      </c>
      <c r="T4" t="s">
        <v>21967</v>
      </c>
    </row>
    <row r="5" spans="1:20">
      <c r="A5" t="s">
        <v>349</v>
      </c>
      <c r="B5" t="s">
        <v>21968</v>
      </c>
      <c r="C5" t="s">
        <v>21969</v>
      </c>
      <c r="D5" t="s">
        <v>21970</v>
      </c>
      <c r="F5" t="s">
        <v>21953</v>
      </c>
      <c r="G5">
        <v>3420</v>
      </c>
      <c r="I5">
        <v>150</v>
      </c>
      <c r="J5" t="s">
        <v>21954</v>
      </c>
      <c r="K5" t="s">
        <v>204</v>
      </c>
      <c r="L5" t="s">
        <v>12492</v>
      </c>
      <c r="M5" t="s">
        <v>21955</v>
      </c>
      <c r="N5" t="s">
        <v>21955</v>
      </c>
      <c r="O5" t="s">
        <v>21955</v>
      </c>
      <c r="P5" t="s">
        <v>21955</v>
      </c>
      <c r="Q5" t="s">
        <v>21956</v>
      </c>
      <c r="R5">
        <v>0.05</v>
      </c>
      <c r="S5">
        <v>0</v>
      </c>
    </row>
    <row r="6" spans="1:20">
      <c r="A6" t="s">
        <v>349</v>
      </c>
      <c r="B6" t="s">
        <v>21971</v>
      </c>
      <c r="C6" t="s">
        <v>21972</v>
      </c>
      <c r="D6" t="s">
        <v>21970</v>
      </c>
      <c r="F6" t="s">
        <v>21953</v>
      </c>
      <c r="G6">
        <v>3420</v>
      </c>
      <c r="I6">
        <v>150</v>
      </c>
      <c r="J6" t="s">
        <v>21954</v>
      </c>
      <c r="K6" t="s">
        <v>204</v>
      </c>
      <c r="L6" t="s">
        <v>12492</v>
      </c>
      <c r="M6" t="s">
        <v>21955</v>
      </c>
      <c r="N6" t="s">
        <v>21955</v>
      </c>
      <c r="O6" t="s">
        <v>21955</v>
      </c>
      <c r="P6" t="s">
        <v>21955</v>
      </c>
      <c r="Q6" t="s">
        <v>21956</v>
      </c>
      <c r="R6">
        <v>0.05</v>
      </c>
      <c r="S6">
        <v>0</v>
      </c>
    </row>
    <row r="7" spans="1:20">
      <c r="A7" t="s">
        <v>349</v>
      </c>
      <c r="B7" t="s">
        <v>21973</v>
      </c>
      <c r="C7" t="s">
        <v>21974</v>
      </c>
      <c r="D7" t="s">
        <v>21970</v>
      </c>
      <c r="F7" t="s">
        <v>21953</v>
      </c>
      <c r="G7">
        <v>3420</v>
      </c>
      <c r="I7">
        <v>150</v>
      </c>
      <c r="J7" t="s">
        <v>21954</v>
      </c>
      <c r="K7" t="s">
        <v>204</v>
      </c>
      <c r="L7" t="s">
        <v>12492</v>
      </c>
      <c r="M7" t="s">
        <v>21955</v>
      </c>
      <c r="N7" t="s">
        <v>21955</v>
      </c>
      <c r="O7" t="s">
        <v>21955</v>
      </c>
      <c r="P7" t="s">
        <v>21955</v>
      </c>
      <c r="Q7" t="s">
        <v>21956</v>
      </c>
      <c r="R7">
        <v>0.05</v>
      </c>
      <c r="S7">
        <v>0</v>
      </c>
    </row>
    <row r="8" spans="1:20">
      <c r="A8" t="s">
        <v>349</v>
      </c>
      <c r="B8" t="s">
        <v>21975</v>
      </c>
      <c r="C8" t="s">
        <v>21976</v>
      </c>
      <c r="D8" t="s">
        <v>21970</v>
      </c>
      <c r="F8" t="s">
        <v>21953</v>
      </c>
      <c r="G8">
        <v>3420</v>
      </c>
      <c r="I8">
        <v>150</v>
      </c>
      <c r="J8" t="s">
        <v>21954</v>
      </c>
      <c r="K8" t="s">
        <v>204</v>
      </c>
      <c r="L8" t="s">
        <v>12492</v>
      </c>
      <c r="M8" t="s">
        <v>21955</v>
      </c>
      <c r="N8" t="s">
        <v>21955</v>
      </c>
      <c r="O8" t="s">
        <v>21955</v>
      </c>
      <c r="P8" t="s">
        <v>21955</v>
      </c>
      <c r="Q8" t="s">
        <v>21956</v>
      </c>
      <c r="R8">
        <v>0.05</v>
      </c>
      <c r="S8">
        <v>0</v>
      </c>
    </row>
    <row r="9" spans="1:20">
      <c r="A9" t="s">
        <v>349</v>
      </c>
      <c r="B9" t="s">
        <v>21977</v>
      </c>
      <c r="C9" t="s">
        <v>21978</v>
      </c>
      <c r="D9" t="s">
        <v>21979</v>
      </c>
      <c r="E9" t="s">
        <v>21952</v>
      </c>
      <c r="F9" t="s">
        <v>21953</v>
      </c>
      <c r="G9">
        <v>3440</v>
      </c>
      <c r="I9">
        <v>150</v>
      </c>
      <c r="J9" t="s">
        <v>21954</v>
      </c>
      <c r="K9" t="s">
        <v>204</v>
      </c>
      <c r="L9" t="s">
        <v>12492</v>
      </c>
      <c r="M9" t="s">
        <v>21955</v>
      </c>
      <c r="N9" t="s">
        <v>21955</v>
      </c>
      <c r="O9" t="s">
        <v>21955</v>
      </c>
      <c r="P9" t="s">
        <v>21955</v>
      </c>
      <c r="Q9" t="s">
        <v>21956</v>
      </c>
      <c r="R9">
        <v>0.05</v>
      </c>
      <c r="S9">
        <v>0</v>
      </c>
    </row>
    <row r="10" spans="1:20">
      <c r="A10" t="s">
        <v>349</v>
      </c>
      <c r="B10" t="s">
        <v>21980</v>
      </c>
      <c r="C10" t="s">
        <v>21981</v>
      </c>
      <c r="D10" t="s">
        <v>21979</v>
      </c>
      <c r="E10" t="s">
        <v>21952</v>
      </c>
      <c r="F10" t="s">
        <v>21953</v>
      </c>
      <c r="G10">
        <v>3440</v>
      </c>
      <c r="I10">
        <v>150</v>
      </c>
      <c r="J10" t="s">
        <v>21954</v>
      </c>
      <c r="K10" t="s">
        <v>204</v>
      </c>
      <c r="L10" t="s">
        <v>12492</v>
      </c>
      <c r="M10" t="s">
        <v>21955</v>
      </c>
      <c r="N10" t="s">
        <v>21955</v>
      </c>
      <c r="O10" t="s">
        <v>21955</v>
      </c>
      <c r="P10" t="s">
        <v>21955</v>
      </c>
      <c r="Q10" t="s">
        <v>21956</v>
      </c>
      <c r="R10">
        <v>0.05</v>
      </c>
      <c r="S10">
        <v>0</v>
      </c>
    </row>
    <row r="11" spans="1:20">
      <c r="A11" t="s">
        <v>349</v>
      </c>
      <c r="B11" t="s">
        <v>21982</v>
      </c>
      <c r="C11" t="s">
        <v>21983</v>
      </c>
      <c r="D11" t="s">
        <v>21979</v>
      </c>
      <c r="E11" t="s">
        <v>21952</v>
      </c>
      <c r="F11" t="s">
        <v>21953</v>
      </c>
      <c r="G11">
        <v>3450</v>
      </c>
      <c r="I11">
        <v>150</v>
      </c>
      <c r="J11" t="s">
        <v>21954</v>
      </c>
      <c r="K11" t="s">
        <v>204</v>
      </c>
      <c r="L11" t="s">
        <v>12492</v>
      </c>
      <c r="M11" t="s">
        <v>21961</v>
      </c>
      <c r="N11" t="s">
        <v>21961</v>
      </c>
      <c r="O11" t="s">
        <v>21961</v>
      </c>
      <c r="P11" t="s">
        <v>21961</v>
      </c>
      <c r="Q11" t="s">
        <v>21956</v>
      </c>
      <c r="R11">
        <v>0.01</v>
      </c>
      <c r="S11">
        <v>0</v>
      </c>
    </row>
    <row r="12" spans="1:20">
      <c r="A12" t="s">
        <v>349</v>
      </c>
      <c r="B12" t="s">
        <v>21984</v>
      </c>
      <c r="C12" t="s">
        <v>21985</v>
      </c>
      <c r="D12" t="s">
        <v>21986</v>
      </c>
      <c r="E12" t="s">
        <v>21987</v>
      </c>
      <c r="F12" t="s">
        <v>21953</v>
      </c>
      <c r="G12">
        <v>3220</v>
      </c>
      <c r="I12">
        <v>200</v>
      </c>
      <c r="J12" t="s">
        <v>21954</v>
      </c>
      <c r="K12" t="s">
        <v>12492</v>
      </c>
      <c r="L12" t="s">
        <v>204</v>
      </c>
      <c r="M12" t="s">
        <v>21955</v>
      </c>
      <c r="N12" t="s">
        <v>21955</v>
      </c>
      <c r="O12" t="s">
        <v>21955</v>
      </c>
      <c r="P12" t="s">
        <v>21955</v>
      </c>
      <c r="Q12" t="s">
        <v>21956</v>
      </c>
      <c r="R12">
        <v>0.05</v>
      </c>
      <c r="S12">
        <v>0</v>
      </c>
      <c r="T12" t="s">
        <v>21967</v>
      </c>
    </row>
    <row r="13" spans="1:20">
      <c r="A13" t="s">
        <v>349</v>
      </c>
      <c r="B13" t="s">
        <v>21988</v>
      </c>
      <c r="C13" t="s">
        <v>21989</v>
      </c>
      <c r="D13" t="s">
        <v>21990</v>
      </c>
      <c r="E13" t="s">
        <v>21952</v>
      </c>
      <c r="F13" t="s">
        <v>21953</v>
      </c>
      <c r="G13">
        <v>3450</v>
      </c>
      <c r="I13">
        <v>150</v>
      </c>
      <c r="J13" t="s">
        <v>21954</v>
      </c>
      <c r="K13" t="s">
        <v>204</v>
      </c>
      <c r="L13" t="s">
        <v>12492</v>
      </c>
      <c r="M13" t="s">
        <v>21955</v>
      </c>
      <c r="N13" t="s">
        <v>21955</v>
      </c>
      <c r="O13" t="s">
        <v>21955</v>
      </c>
      <c r="P13" t="s">
        <v>21955</v>
      </c>
      <c r="Q13" t="s">
        <v>21956</v>
      </c>
      <c r="R13">
        <v>0.05</v>
      </c>
      <c r="S13">
        <v>0</v>
      </c>
    </row>
    <row r="14" spans="1:20">
      <c r="A14" t="s">
        <v>349</v>
      </c>
      <c r="B14" t="s">
        <v>21991</v>
      </c>
      <c r="C14" t="s">
        <v>21992</v>
      </c>
      <c r="D14" t="s">
        <v>21990</v>
      </c>
      <c r="E14" t="s">
        <v>21952</v>
      </c>
      <c r="F14" t="s">
        <v>21953</v>
      </c>
      <c r="G14">
        <v>3450</v>
      </c>
      <c r="I14">
        <v>150</v>
      </c>
      <c r="J14" t="s">
        <v>21954</v>
      </c>
      <c r="K14" t="s">
        <v>204</v>
      </c>
      <c r="L14" t="s">
        <v>12492</v>
      </c>
      <c r="M14" t="s">
        <v>21955</v>
      </c>
      <c r="N14" t="s">
        <v>21955</v>
      </c>
      <c r="O14" t="s">
        <v>21955</v>
      </c>
      <c r="P14" t="s">
        <v>21955</v>
      </c>
      <c r="Q14" t="s">
        <v>21956</v>
      </c>
      <c r="R14">
        <v>0.05</v>
      </c>
      <c r="S14">
        <v>0</v>
      </c>
    </row>
    <row r="15" spans="1:20">
      <c r="A15" t="s">
        <v>349</v>
      </c>
      <c r="B15" t="s">
        <v>21993</v>
      </c>
      <c r="C15" t="s">
        <v>21994</v>
      </c>
      <c r="D15" t="s">
        <v>21990</v>
      </c>
      <c r="E15" t="s">
        <v>21952</v>
      </c>
      <c r="F15" t="s">
        <v>21953</v>
      </c>
      <c r="G15">
        <v>3450</v>
      </c>
      <c r="I15">
        <v>150</v>
      </c>
      <c r="J15" t="s">
        <v>21954</v>
      </c>
      <c r="K15" t="s">
        <v>204</v>
      </c>
      <c r="L15" t="s">
        <v>12492</v>
      </c>
      <c r="M15" t="s">
        <v>21955</v>
      </c>
      <c r="N15" t="s">
        <v>21955</v>
      </c>
      <c r="O15" t="s">
        <v>21955</v>
      </c>
      <c r="P15" t="s">
        <v>21955</v>
      </c>
      <c r="Q15" t="s">
        <v>21956</v>
      </c>
      <c r="R15">
        <v>0.05</v>
      </c>
      <c r="S15">
        <v>0</v>
      </c>
    </row>
    <row r="16" spans="1:20">
      <c r="A16" t="s">
        <v>349</v>
      </c>
      <c r="B16" t="s">
        <v>21995</v>
      </c>
      <c r="C16" t="s">
        <v>21996</v>
      </c>
      <c r="D16" t="s">
        <v>21986</v>
      </c>
      <c r="E16" t="s">
        <v>21966</v>
      </c>
      <c r="F16" t="s">
        <v>21953</v>
      </c>
      <c r="G16">
        <v>3220</v>
      </c>
      <c r="I16">
        <v>150</v>
      </c>
      <c r="J16" t="s">
        <v>21954</v>
      </c>
      <c r="K16" t="s">
        <v>12492</v>
      </c>
      <c r="L16" t="s">
        <v>12492</v>
      </c>
      <c r="M16" t="s">
        <v>21955</v>
      </c>
      <c r="N16" t="s">
        <v>21955</v>
      </c>
      <c r="O16" t="s">
        <v>21955</v>
      </c>
      <c r="P16" t="s">
        <v>21955</v>
      </c>
      <c r="Q16" t="s">
        <v>21956</v>
      </c>
      <c r="R16">
        <v>0.05</v>
      </c>
      <c r="S16">
        <v>0</v>
      </c>
      <c r="T16" t="s">
        <v>21967</v>
      </c>
    </row>
    <row r="17" spans="1:20">
      <c r="A17" t="s">
        <v>349</v>
      </c>
      <c r="B17" t="s">
        <v>21997</v>
      </c>
      <c r="C17" t="s">
        <v>21998</v>
      </c>
      <c r="D17" t="s">
        <v>21999</v>
      </c>
      <c r="E17" t="s">
        <v>21960</v>
      </c>
      <c r="F17" t="s">
        <v>21953</v>
      </c>
      <c r="G17">
        <v>3420</v>
      </c>
      <c r="I17">
        <v>200</v>
      </c>
      <c r="J17" t="s">
        <v>21954</v>
      </c>
      <c r="K17" t="s">
        <v>12492</v>
      </c>
      <c r="L17" t="s">
        <v>12492</v>
      </c>
      <c r="M17" t="s">
        <v>34</v>
      </c>
      <c r="N17" t="s">
        <v>34</v>
      </c>
      <c r="O17" t="s">
        <v>34</v>
      </c>
      <c r="P17" t="s">
        <v>34</v>
      </c>
      <c r="Q17" t="s">
        <v>21956</v>
      </c>
      <c r="R17">
        <v>0.05</v>
      </c>
      <c r="S17">
        <v>0</v>
      </c>
      <c r="T17" t="s">
        <v>21967</v>
      </c>
    </row>
    <row r="18" spans="1:20">
      <c r="A18" t="s">
        <v>349</v>
      </c>
      <c r="B18" t="s">
        <v>22000</v>
      </c>
      <c r="C18" t="s">
        <v>22001</v>
      </c>
      <c r="D18" t="s">
        <v>21990</v>
      </c>
      <c r="E18" t="s">
        <v>21952</v>
      </c>
      <c r="F18" t="s">
        <v>21953</v>
      </c>
      <c r="G18">
        <v>3440</v>
      </c>
      <c r="I18">
        <v>150</v>
      </c>
      <c r="J18" t="s">
        <v>21954</v>
      </c>
      <c r="K18" t="s">
        <v>12492</v>
      </c>
      <c r="L18" t="s">
        <v>12492</v>
      </c>
      <c r="M18" t="s">
        <v>21955</v>
      </c>
      <c r="N18" t="s">
        <v>21955</v>
      </c>
      <c r="O18" t="s">
        <v>21955</v>
      </c>
      <c r="P18" t="s">
        <v>21955</v>
      </c>
      <c r="Q18" t="s">
        <v>21956</v>
      </c>
      <c r="R18">
        <v>0.05</v>
      </c>
      <c r="S18">
        <v>0</v>
      </c>
      <c r="T18" t="s">
        <v>22002</v>
      </c>
    </row>
    <row r="19" spans="1:20">
      <c r="A19" t="s">
        <v>349</v>
      </c>
      <c r="B19" t="s">
        <v>22003</v>
      </c>
      <c r="C19" t="s">
        <v>22004</v>
      </c>
      <c r="D19" t="s">
        <v>21999</v>
      </c>
      <c r="E19" t="s">
        <v>21952</v>
      </c>
      <c r="F19" t="s">
        <v>21953</v>
      </c>
      <c r="G19">
        <v>3430</v>
      </c>
      <c r="I19">
        <v>150</v>
      </c>
      <c r="J19" t="s">
        <v>21954</v>
      </c>
      <c r="K19" t="s">
        <v>12492</v>
      </c>
      <c r="L19" t="s">
        <v>12492</v>
      </c>
      <c r="M19" t="s">
        <v>21955</v>
      </c>
      <c r="N19" t="s">
        <v>21955</v>
      </c>
      <c r="O19" t="s">
        <v>21955</v>
      </c>
      <c r="P19" t="s">
        <v>21955</v>
      </c>
      <c r="Q19" t="s">
        <v>21956</v>
      </c>
      <c r="R19">
        <v>0.05</v>
      </c>
      <c r="S19">
        <v>0</v>
      </c>
      <c r="T19" t="s">
        <v>21967</v>
      </c>
    </row>
    <row r="20" spans="1:20">
      <c r="A20" t="s">
        <v>349</v>
      </c>
      <c r="B20">
        <v>1206</v>
      </c>
      <c r="C20" t="s">
        <v>22005</v>
      </c>
      <c r="D20" t="s">
        <v>22006</v>
      </c>
      <c r="E20" t="s">
        <v>21952</v>
      </c>
      <c r="F20" t="s">
        <v>21953</v>
      </c>
      <c r="G20">
        <v>3450</v>
      </c>
      <c r="I20">
        <v>150</v>
      </c>
      <c r="J20" t="s">
        <v>21954</v>
      </c>
      <c r="K20" t="s">
        <v>204</v>
      </c>
      <c r="L20" t="s">
        <v>12492</v>
      </c>
      <c r="M20" t="s">
        <v>21955</v>
      </c>
      <c r="N20" t="s">
        <v>21955</v>
      </c>
      <c r="O20" t="s">
        <v>21955</v>
      </c>
      <c r="P20" t="s">
        <v>21955</v>
      </c>
      <c r="Q20" t="s">
        <v>21956</v>
      </c>
      <c r="R20">
        <v>0.05</v>
      </c>
      <c r="S20">
        <v>0</v>
      </c>
    </row>
    <row r="21" spans="1:20">
      <c r="A21" t="s">
        <v>349</v>
      </c>
      <c r="B21" t="s">
        <v>22007</v>
      </c>
      <c r="C21" t="s">
        <v>22008</v>
      </c>
      <c r="D21" t="s">
        <v>21970</v>
      </c>
      <c r="F21" t="s">
        <v>21953</v>
      </c>
      <c r="G21">
        <v>3430</v>
      </c>
      <c r="I21">
        <v>150</v>
      </c>
      <c r="J21" t="s">
        <v>21954</v>
      </c>
      <c r="K21" t="s">
        <v>204</v>
      </c>
      <c r="L21" t="s">
        <v>12492</v>
      </c>
      <c r="M21" t="s">
        <v>21955</v>
      </c>
      <c r="N21" t="s">
        <v>21955</v>
      </c>
      <c r="O21" t="s">
        <v>21955</v>
      </c>
      <c r="P21" t="s">
        <v>21955</v>
      </c>
      <c r="Q21" t="s">
        <v>21956</v>
      </c>
      <c r="R21">
        <v>0.05</v>
      </c>
      <c r="S21">
        <v>0</v>
      </c>
    </row>
    <row r="22" spans="1:20">
      <c r="A22" t="s">
        <v>349</v>
      </c>
      <c r="B22" t="s">
        <v>22009</v>
      </c>
      <c r="C22" t="s">
        <v>22010</v>
      </c>
      <c r="D22" t="s">
        <v>21970</v>
      </c>
      <c r="F22" t="s">
        <v>21953</v>
      </c>
      <c r="G22">
        <v>3430</v>
      </c>
      <c r="I22">
        <v>150</v>
      </c>
      <c r="J22" t="s">
        <v>21954</v>
      </c>
      <c r="K22" t="s">
        <v>204</v>
      </c>
      <c r="L22" t="s">
        <v>12492</v>
      </c>
      <c r="M22" t="s">
        <v>21955</v>
      </c>
      <c r="N22" t="s">
        <v>21955</v>
      </c>
      <c r="O22" t="s">
        <v>21955</v>
      </c>
      <c r="P22" t="s">
        <v>21955</v>
      </c>
      <c r="Q22" t="s">
        <v>21956</v>
      </c>
      <c r="R22">
        <v>0.05</v>
      </c>
      <c r="S22">
        <v>0</v>
      </c>
    </row>
    <row r="23" spans="1:20">
      <c r="A23" t="s">
        <v>349</v>
      </c>
      <c r="B23" t="s">
        <v>22011</v>
      </c>
      <c r="C23" t="s">
        <v>22012</v>
      </c>
      <c r="D23" t="s">
        <v>21970</v>
      </c>
      <c r="F23" t="s">
        <v>21953</v>
      </c>
      <c r="G23">
        <v>3430</v>
      </c>
      <c r="I23">
        <v>150</v>
      </c>
      <c r="J23" t="s">
        <v>21954</v>
      </c>
      <c r="K23" t="s">
        <v>204</v>
      </c>
      <c r="L23" t="s">
        <v>12492</v>
      </c>
      <c r="M23" t="s">
        <v>21955</v>
      </c>
      <c r="N23" t="s">
        <v>21955</v>
      </c>
      <c r="O23" t="s">
        <v>21955</v>
      </c>
      <c r="P23" t="s">
        <v>21955</v>
      </c>
      <c r="Q23" t="s">
        <v>21956</v>
      </c>
      <c r="R23">
        <v>0.05</v>
      </c>
      <c r="S23">
        <v>0</v>
      </c>
    </row>
    <row r="24" spans="1:20">
      <c r="A24" t="s">
        <v>349</v>
      </c>
      <c r="B24" t="s">
        <v>22013</v>
      </c>
      <c r="C24" t="s">
        <v>22014</v>
      </c>
      <c r="D24" t="s">
        <v>21970</v>
      </c>
      <c r="F24" t="s">
        <v>21953</v>
      </c>
      <c r="G24">
        <v>3430</v>
      </c>
      <c r="I24">
        <v>150</v>
      </c>
      <c r="J24" t="s">
        <v>21954</v>
      </c>
      <c r="K24" t="s">
        <v>204</v>
      </c>
      <c r="L24" t="s">
        <v>12492</v>
      </c>
      <c r="M24" t="s">
        <v>21955</v>
      </c>
      <c r="N24" t="s">
        <v>21955</v>
      </c>
      <c r="O24" t="s">
        <v>21955</v>
      </c>
      <c r="P24" t="s">
        <v>21955</v>
      </c>
      <c r="Q24" t="s">
        <v>21956</v>
      </c>
      <c r="R24">
        <v>0.05</v>
      </c>
      <c r="S24">
        <v>0</v>
      </c>
    </row>
    <row r="25" spans="1:20">
      <c r="A25" t="s">
        <v>349</v>
      </c>
      <c r="B25">
        <v>161080</v>
      </c>
      <c r="C25" t="s">
        <v>22015</v>
      </c>
      <c r="D25" t="s">
        <v>22016</v>
      </c>
      <c r="E25" t="s">
        <v>21952</v>
      </c>
      <c r="F25" t="s">
        <v>21953</v>
      </c>
      <c r="G25">
        <v>3450</v>
      </c>
      <c r="I25">
        <v>150</v>
      </c>
      <c r="J25" t="s">
        <v>21954</v>
      </c>
      <c r="K25" t="s">
        <v>204</v>
      </c>
      <c r="L25" t="s">
        <v>12492</v>
      </c>
      <c r="M25" t="s">
        <v>21955</v>
      </c>
      <c r="N25" t="s">
        <v>21955</v>
      </c>
      <c r="O25" t="s">
        <v>21955</v>
      </c>
      <c r="P25" t="s">
        <v>21955</v>
      </c>
      <c r="Q25" t="s">
        <v>21956</v>
      </c>
      <c r="R25">
        <v>0.05</v>
      </c>
      <c r="S25">
        <v>0</v>
      </c>
      <c r="T25" t="s">
        <v>21967</v>
      </c>
    </row>
    <row r="26" spans="1:20">
      <c r="A26" t="s">
        <v>349</v>
      </c>
      <c r="B26">
        <v>161319</v>
      </c>
      <c r="C26" t="s">
        <v>22017</v>
      </c>
      <c r="D26" t="s">
        <v>21979</v>
      </c>
      <c r="E26" t="s">
        <v>21952</v>
      </c>
      <c r="F26" t="s">
        <v>21953</v>
      </c>
      <c r="G26">
        <v>3440</v>
      </c>
      <c r="I26">
        <v>150</v>
      </c>
      <c r="J26" t="s">
        <v>21954</v>
      </c>
      <c r="K26" t="s">
        <v>204</v>
      </c>
      <c r="L26" t="s">
        <v>12492</v>
      </c>
      <c r="M26" t="s">
        <v>21955</v>
      </c>
      <c r="N26" t="s">
        <v>21955</v>
      </c>
      <c r="O26" t="s">
        <v>21955</v>
      </c>
      <c r="P26" t="s">
        <v>21955</v>
      </c>
      <c r="Q26" t="s">
        <v>21956</v>
      </c>
      <c r="R26">
        <v>0.05</v>
      </c>
      <c r="S26">
        <v>0</v>
      </c>
    </row>
    <row r="27" spans="1:20">
      <c r="A27" t="s">
        <v>349</v>
      </c>
      <c r="B27">
        <v>161885</v>
      </c>
      <c r="C27" t="s">
        <v>22018</v>
      </c>
      <c r="D27" t="s">
        <v>22016</v>
      </c>
      <c r="E27" t="s">
        <v>21952</v>
      </c>
      <c r="F27" t="s">
        <v>21953</v>
      </c>
      <c r="G27">
        <v>3450</v>
      </c>
      <c r="I27">
        <v>150</v>
      </c>
      <c r="J27" t="s">
        <v>21954</v>
      </c>
      <c r="K27" t="s">
        <v>204</v>
      </c>
      <c r="L27" t="s">
        <v>12492</v>
      </c>
      <c r="M27" t="s">
        <v>21955</v>
      </c>
      <c r="N27" t="s">
        <v>21955</v>
      </c>
      <c r="O27" t="s">
        <v>21955</v>
      </c>
      <c r="P27" t="s">
        <v>21955</v>
      </c>
      <c r="Q27" t="s">
        <v>21956</v>
      </c>
      <c r="R27">
        <v>0.05</v>
      </c>
      <c r="S27">
        <v>0</v>
      </c>
      <c r="T27" t="s">
        <v>21967</v>
      </c>
    </row>
    <row r="28" spans="1:20">
      <c r="A28" t="s">
        <v>349</v>
      </c>
      <c r="B28">
        <v>164570</v>
      </c>
      <c r="C28" t="s">
        <v>22019</v>
      </c>
      <c r="D28" t="s">
        <v>22006</v>
      </c>
      <c r="E28" t="s">
        <v>21952</v>
      </c>
      <c r="F28" t="s">
        <v>21953</v>
      </c>
      <c r="G28">
        <v>3450</v>
      </c>
      <c r="I28">
        <v>150</v>
      </c>
      <c r="J28" t="s">
        <v>21954</v>
      </c>
      <c r="K28" t="s">
        <v>204</v>
      </c>
      <c r="L28" t="s">
        <v>12492</v>
      </c>
      <c r="M28" t="s">
        <v>21955</v>
      </c>
      <c r="N28" t="s">
        <v>21955</v>
      </c>
      <c r="O28" t="s">
        <v>21955</v>
      </c>
      <c r="P28" t="s">
        <v>21955</v>
      </c>
      <c r="Q28" t="s">
        <v>21956</v>
      </c>
      <c r="R28">
        <v>0.05</v>
      </c>
      <c r="S28">
        <v>0</v>
      </c>
    </row>
    <row r="29" spans="1:20">
      <c r="A29" t="s">
        <v>349</v>
      </c>
      <c r="B29" t="s">
        <v>22020</v>
      </c>
      <c r="C29" t="s">
        <v>22021</v>
      </c>
      <c r="D29" t="s">
        <v>22022</v>
      </c>
      <c r="E29" t="s">
        <v>21952</v>
      </c>
      <c r="F29" t="s">
        <v>21953</v>
      </c>
      <c r="G29">
        <v>3450</v>
      </c>
      <c r="I29">
        <v>150</v>
      </c>
      <c r="J29" t="s">
        <v>21954</v>
      </c>
      <c r="K29" t="s">
        <v>204</v>
      </c>
      <c r="L29" t="s">
        <v>12492</v>
      </c>
      <c r="M29" t="s">
        <v>21955</v>
      </c>
      <c r="N29" t="s">
        <v>21955</v>
      </c>
      <c r="O29" t="s">
        <v>21955</v>
      </c>
      <c r="P29" t="s">
        <v>21955</v>
      </c>
      <c r="Q29" t="s">
        <v>21956</v>
      </c>
      <c r="R29">
        <v>0.05</v>
      </c>
      <c r="S29">
        <v>0</v>
      </c>
    </row>
    <row r="30" spans="1:20">
      <c r="A30" t="s">
        <v>349</v>
      </c>
      <c r="B30" t="s">
        <v>22023</v>
      </c>
      <c r="C30" t="s">
        <v>22024</v>
      </c>
      <c r="D30" t="s">
        <v>22025</v>
      </c>
      <c r="E30" t="s">
        <v>21966</v>
      </c>
      <c r="F30" t="s">
        <v>21953</v>
      </c>
      <c r="G30">
        <v>3220</v>
      </c>
      <c r="I30">
        <v>150</v>
      </c>
      <c r="J30" t="s">
        <v>21954</v>
      </c>
      <c r="K30" t="s">
        <v>12492</v>
      </c>
      <c r="L30" t="s">
        <v>12492</v>
      </c>
      <c r="M30" t="s">
        <v>21955</v>
      </c>
      <c r="N30" t="s">
        <v>21955</v>
      </c>
      <c r="O30" t="s">
        <v>21955</v>
      </c>
      <c r="P30" t="s">
        <v>21955</v>
      </c>
      <c r="Q30" t="s">
        <v>21956</v>
      </c>
      <c r="R30">
        <v>0.05</v>
      </c>
      <c r="S30">
        <v>0</v>
      </c>
    </row>
    <row r="31" spans="1:20">
      <c r="A31" t="s">
        <v>349</v>
      </c>
      <c r="B31" t="s">
        <v>22026</v>
      </c>
      <c r="C31" t="s">
        <v>22027</v>
      </c>
      <c r="D31" t="s">
        <v>22028</v>
      </c>
      <c r="E31" t="s">
        <v>21966</v>
      </c>
      <c r="F31" t="s">
        <v>21953</v>
      </c>
      <c r="G31">
        <v>3220</v>
      </c>
      <c r="I31">
        <v>150</v>
      </c>
      <c r="J31" t="s">
        <v>21954</v>
      </c>
      <c r="K31" t="s">
        <v>204</v>
      </c>
      <c r="L31" t="s">
        <v>12492</v>
      </c>
      <c r="M31" t="s">
        <v>21955</v>
      </c>
      <c r="N31" t="s">
        <v>21955</v>
      </c>
      <c r="O31" t="s">
        <v>21955</v>
      </c>
      <c r="P31" t="s">
        <v>21955</v>
      </c>
      <c r="Q31" t="s">
        <v>21956</v>
      </c>
      <c r="R31">
        <v>0.05</v>
      </c>
      <c r="S31">
        <v>0</v>
      </c>
      <c r="T31" t="s">
        <v>21967</v>
      </c>
    </row>
    <row r="32" spans="1:20">
      <c r="A32" t="s">
        <v>349</v>
      </c>
      <c r="B32" t="s">
        <v>22029</v>
      </c>
      <c r="C32" t="s">
        <v>22030</v>
      </c>
      <c r="D32" t="s">
        <v>22031</v>
      </c>
      <c r="E32" t="s">
        <v>21966</v>
      </c>
      <c r="F32" t="s">
        <v>21953</v>
      </c>
      <c r="G32">
        <v>3220</v>
      </c>
      <c r="I32">
        <v>150</v>
      </c>
      <c r="J32" t="s">
        <v>21954</v>
      </c>
      <c r="K32" t="s">
        <v>204</v>
      </c>
      <c r="L32" t="s">
        <v>12492</v>
      </c>
      <c r="M32" t="s">
        <v>34</v>
      </c>
      <c r="N32" t="s">
        <v>34</v>
      </c>
      <c r="O32" t="s">
        <v>34</v>
      </c>
      <c r="P32" t="s">
        <v>34</v>
      </c>
      <c r="R32">
        <v>0.05</v>
      </c>
      <c r="S32">
        <v>0</v>
      </c>
      <c r="T32" t="s">
        <v>22002</v>
      </c>
    </row>
    <row r="33" spans="1:20">
      <c r="A33" t="s">
        <v>349</v>
      </c>
      <c r="B33" t="s">
        <v>22032</v>
      </c>
      <c r="C33" t="s">
        <v>22033</v>
      </c>
      <c r="D33" t="s">
        <v>22025</v>
      </c>
      <c r="E33" t="s">
        <v>21966</v>
      </c>
      <c r="F33" t="s">
        <v>21953</v>
      </c>
      <c r="G33">
        <v>3220</v>
      </c>
      <c r="I33">
        <v>150</v>
      </c>
      <c r="J33" t="s">
        <v>21954</v>
      </c>
      <c r="K33" t="s">
        <v>204</v>
      </c>
      <c r="L33" t="s">
        <v>12492</v>
      </c>
      <c r="M33" t="s">
        <v>21961</v>
      </c>
      <c r="N33" t="s">
        <v>21961</v>
      </c>
      <c r="O33" t="s">
        <v>21961</v>
      </c>
      <c r="P33" t="s">
        <v>21961</v>
      </c>
      <c r="Q33" t="s">
        <v>21956</v>
      </c>
      <c r="R33">
        <v>0.01</v>
      </c>
      <c r="S33">
        <v>0</v>
      </c>
    </row>
    <row r="34" spans="1:20">
      <c r="A34" t="s">
        <v>349</v>
      </c>
      <c r="B34">
        <v>170547</v>
      </c>
      <c r="C34" t="s">
        <v>22034</v>
      </c>
      <c r="D34" t="s">
        <v>21979</v>
      </c>
      <c r="E34" t="s">
        <v>21952</v>
      </c>
      <c r="F34" t="s">
        <v>21953</v>
      </c>
      <c r="G34">
        <v>3440</v>
      </c>
      <c r="H34">
        <v>3540</v>
      </c>
      <c r="I34">
        <v>150</v>
      </c>
      <c r="J34" t="s">
        <v>21954</v>
      </c>
      <c r="K34" t="s">
        <v>204</v>
      </c>
      <c r="L34" t="s">
        <v>12492</v>
      </c>
      <c r="M34" t="s">
        <v>21955</v>
      </c>
      <c r="N34" t="s">
        <v>21955</v>
      </c>
      <c r="O34" t="s">
        <v>21955</v>
      </c>
      <c r="P34" t="s">
        <v>21955</v>
      </c>
      <c r="Q34" t="s">
        <v>21956</v>
      </c>
      <c r="R34">
        <v>0.05</v>
      </c>
      <c r="S34">
        <v>0</v>
      </c>
      <c r="T34" t="s">
        <v>22002</v>
      </c>
    </row>
    <row r="35" spans="1:20">
      <c r="A35" t="s">
        <v>349</v>
      </c>
      <c r="B35">
        <v>170549</v>
      </c>
      <c r="C35" t="s">
        <v>22035</v>
      </c>
      <c r="D35" t="s">
        <v>22036</v>
      </c>
      <c r="E35" t="s">
        <v>21987</v>
      </c>
      <c r="F35" t="s">
        <v>21953</v>
      </c>
      <c r="G35">
        <v>3450</v>
      </c>
      <c r="I35">
        <v>150</v>
      </c>
      <c r="J35" t="s">
        <v>21954</v>
      </c>
      <c r="K35" t="s">
        <v>12492</v>
      </c>
      <c r="L35" t="s">
        <v>12492</v>
      </c>
      <c r="M35" t="s">
        <v>21955</v>
      </c>
      <c r="N35" t="s">
        <v>21955</v>
      </c>
      <c r="O35" t="s">
        <v>21955</v>
      </c>
      <c r="P35" t="s">
        <v>21955</v>
      </c>
      <c r="Q35" t="s">
        <v>21956</v>
      </c>
      <c r="R35">
        <v>0.05</v>
      </c>
      <c r="S35">
        <v>0</v>
      </c>
      <c r="T35" t="s">
        <v>22002</v>
      </c>
    </row>
    <row r="36" spans="1:20">
      <c r="A36" t="s">
        <v>349</v>
      </c>
      <c r="B36">
        <v>170775</v>
      </c>
      <c r="C36" t="s">
        <v>22037</v>
      </c>
      <c r="D36" t="s">
        <v>22038</v>
      </c>
      <c r="E36" t="s">
        <v>21987</v>
      </c>
      <c r="F36" t="s">
        <v>21953</v>
      </c>
      <c r="G36">
        <v>3021</v>
      </c>
      <c r="I36">
        <v>150</v>
      </c>
      <c r="J36" t="s">
        <v>21954</v>
      </c>
      <c r="K36" t="s">
        <v>12492</v>
      </c>
      <c r="L36" t="s">
        <v>12492</v>
      </c>
      <c r="M36" t="s">
        <v>21955</v>
      </c>
      <c r="N36" t="s">
        <v>21955</v>
      </c>
      <c r="O36" t="s">
        <v>21955</v>
      </c>
      <c r="P36" t="s">
        <v>21955</v>
      </c>
      <c r="Q36" t="s">
        <v>21956</v>
      </c>
      <c r="R36">
        <v>0.05</v>
      </c>
      <c r="S36">
        <v>0</v>
      </c>
      <c r="T36" t="s">
        <v>21967</v>
      </c>
    </row>
    <row r="37" spans="1:20">
      <c r="A37" t="s">
        <v>349</v>
      </c>
      <c r="B37" t="s">
        <v>22039</v>
      </c>
      <c r="C37" t="s">
        <v>22040</v>
      </c>
      <c r="D37" t="s">
        <v>21970</v>
      </c>
      <c r="F37" t="s">
        <v>21953</v>
      </c>
      <c r="G37">
        <v>3220</v>
      </c>
      <c r="I37">
        <v>150</v>
      </c>
      <c r="J37" t="s">
        <v>21954</v>
      </c>
      <c r="K37" t="s">
        <v>204</v>
      </c>
      <c r="L37" t="s">
        <v>12492</v>
      </c>
      <c r="M37" t="s">
        <v>21955</v>
      </c>
      <c r="N37" t="s">
        <v>21955</v>
      </c>
      <c r="O37" t="s">
        <v>21955</v>
      </c>
      <c r="P37" t="s">
        <v>21955</v>
      </c>
      <c r="Q37" t="s">
        <v>21956</v>
      </c>
      <c r="R37">
        <v>0.05</v>
      </c>
      <c r="S37">
        <v>0</v>
      </c>
    </row>
    <row r="38" spans="1:20">
      <c r="A38" t="s">
        <v>349</v>
      </c>
      <c r="B38" t="s">
        <v>22041</v>
      </c>
      <c r="C38" t="s">
        <v>22042</v>
      </c>
      <c r="D38" t="s">
        <v>22043</v>
      </c>
      <c r="E38" t="s">
        <v>21952</v>
      </c>
      <c r="F38" t="s">
        <v>21953</v>
      </c>
      <c r="G38">
        <v>3440</v>
      </c>
      <c r="I38">
        <v>150</v>
      </c>
      <c r="J38" t="s">
        <v>21954</v>
      </c>
      <c r="K38" t="s">
        <v>204</v>
      </c>
      <c r="L38" t="s">
        <v>12492</v>
      </c>
      <c r="M38" t="s">
        <v>21961</v>
      </c>
      <c r="N38" t="s">
        <v>21961</v>
      </c>
      <c r="O38" t="s">
        <v>21961</v>
      </c>
      <c r="P38" t="s">
        <v>21961</v>
      </c>
      <c r="Q38" t="s">
        <v>21956</v>
      </c>
      <c r="R38">
        <v>0.05</v>
      </c>
      <c r="S38">
        <v>0</v>
      </c>
    </row>
    <row r="39" spans="1:20">
      <c r="A39" t="s">
        <v>349</v>
      </c>
      <c r="B39" t="s">
        <v>22044</v>
      </c>
      <c r="C39" t="s">
        <v>22045</v>
      </c>
      <c r="D39" t="s">
        <v>22043</v>
      </c>
      <c r="E39" t="s">
        <v>21952</v>
      </c>
      <c r="F39" t="s">
        <v>21953</v>
      </c>
      <c r="G39">
        <v>3440</v>
      </c>
      <c r="I39">
        <v>150</v>
      </c>
      <c r="J39" t="s">
        <v>21954</v>
      </c>
      <c r="K39" t="s">
        <v>204</v>
      </c>
      <c r="L39" t="s">
        <v>12492</v>
      </c>
      <c r="M39" t="s">
        <v>21961</v>
      </c>
      <c r="N39" t="s">
        <v>21961</v>
      </c>
      <c r="O39" t="s">
        <v>21961</v>
      </c>
      <c r="P39" t="s">
        <v>21961</v>
      </c>
      <c r="Q39" t="s">
        <v>21956</v>
      </c>
      <c r="R39">
        <v>0.01</v>
      </c>
      <c r="S39">
        <v>0</v>
      </c>
    </row>
    <row r="40" spans="1:20">
      <c r="A40" t="s">
        <v>349</v>
      </c>
      <c r="B40" t="s">
        <v>22046</v>
      </c>
      <c r="C40" t="s">
        <v>22047</v>
      </c>
      <c r="D40" t="s">
        <v>22043</v>
      </c>
      <c r="E40" t="s">
        <v>21952</v>
      </c>
      <c r="F40" t="s">
        <v>21953</v>
      </c>
      <c r="G40">
        <v>3440</v>
      </c>
      <c r="I40">
        <v>150</v>
      </c>
      <c r="J40" t="s">
        <v>21954</v>
      </c>
      <c r="K40" t="s">
        <v>204</v>
      </c>
      <c r="L40" t="s">
        <v>12492</v>
      </c>
      <c r="M40" t="s">
        <v>21955</v>
      </c>
      <c r="N40" t="s">
        <v>21955</v>
      </c>
      <c r="O40" t="s">
        <v>21955</v>
      </c>
      <c r="P40" t="s">
        <v>21955</v>
      </c>
      <c r="Q40" t="s">
        <v>21956</v>
      </c>
      <c r="R40">
        <v>0.05</v>
      </c>
      <c r="S40">
        <v>0</v>
      </c>
    </row>
    <row r="41" spans="1:20">
      <c r="A41" t="s">
        <v>349</v>
      </c>
      <c r="B41" t="s">
        <v>22048</v>
      </c>
      <c r="C41" t="s">
        <v>22049</v>
      </c>
      <c r="D41" t="s">
        <v>22043</v>
      </c>
      <c r="E41" t="s">
        <v>21952</v>
      </c>
      <c r="F41" t="s">
        <v>21953</v>
      </c>
      <c r="G41">
        <v>3440</v>
      </c>
      <c r="I41">
        <v>150</v>
      </c>
      <c r="J41" t="s">
        <v>21954</v>
      </c>
      <c r="K41" t="s">
        <v>204</v>
      </c>
      <c r="L41" t="s">
        <v>12492</v>
      </c>
      <c r="M41" t="s">
        <v>21955</v>
      </c>
      <c r="N41" t="s">
        <v>21955</v>
      </c>
      <c r="O41" t="s">
        <v>21955</v>
      </c>
      <c r="P41" t="s">
        <v>21955</v>
      </c>
      <c r="Q41" t="s">
        <v>21956</v>
      </c>
      <c r="R41">
        <v>0.05</v>
      </c>
      <c r="S41">
        <v>0</v>
      </c>
      <c r="T41" t="s">
        <v>21967</v>
      </c>
    </row>
    <row r="42" spans="1:20">
      <c r="A42" t="s">
        <v>349</v>
      </c>
      <c r="B42" t="s">
        <v>22050</v>
      </c>
      <c r="C42" t="s">
        <v>22051</v>
      </c>
      <c r="D42" t="s">
        <v>22043</v>
      </c>
      <c r="E42" t="s">
        <v>21952</v>
      </c>
      <c r="F42" t="s">
        <v>21953</v>
      </c>
      <c r="G42">
        <v>3440</v>
      </c>
      <c r="I42">
        <v>150</v>
      </c>
      <c r="J42" t="s">
        <v>21954</v>
      </c>
      <c r="K42" t="s">
        <v>204</v>
      </c>
      <c r="L42" t="s">
        <v>12492</v>
      </c>
      <c r="M42" t="s">
        <v>21955</v>
      </c>
      <c r="N42" t="s">
        <v>21955</v>
      </c>
      <c r="O42" t="s">
        <v>21955</v>
      </c>
      <c r="P42" t="s">
        <v>21955</v>
      </c>
      <c r="Q42" t="s">
        <v>21956</v>
      </c>
      <c r="R42">
        <v>0.05</v>
      </c>
      <c r="S42">
        <v>0</v>
      </c>
    </row>
    <row r="43" spans="1:20">
      <c r="A43" t="s">
        <v>349</v>
      </c>
      <c r="B43">
        <v>184712</v>
      </c>
      <c r="C43" t="s">
        <v>22052</v>
      </c>
      <c r="D43" t="s">
        <v>22053</v>
      </c>
      <c r="E43" t="s">
        <v>21966</v>
      </c>
      <c r="F43" t="s">
        <v>21953</v>
      </c>
      <c r="G43">
        <v>3220</v>
      </c>
      <c r="I43">
        <v>150</v>
      </c>
      <c r="J43" t="s">
        <v>21954</v>
      </c>
      <c r="K43" t="s">
        <v>204</v>
      </c>
      <c r="L43" t="s">
        <v>12492</v>
      </c>
      <c r="M43" t="s">
        <v>21955</v>
      </c>
      <c r="N43" t="s">
        <v>21955</v>
      </c>
      <c r="O43" t="s">
        <v>21955</v>
      </c>
      <c r="P43" t="s">
        <v>21955</v>
      </c>
      <c r="Q43" t="s">
        <v>21956</v>
      </c>
      <c r="R43">
        <v>0.05</v>
      </c>
      <c r="S43">
        <v>0</v>
      </c>
    </row>
    <row r="44" spans="1:20">
      <c r="A44" t="s">
        <v>349</v>
      </c>
      <c r="B44">
        <v>189866</v>
      </c>
      <c r="C44" t="s">
        <v>22054</v>
      </c>
      <c r="D44" t="s">
        <v>22055</v>
      </c>
      <c r="E44" t="s">
        <v>21952</v>
      </c>
      <c r="F44" t="s">
        <v>21953</v>
      </c>
      <c r="G44">
        <v>3450</v>
      </c>
      <c r="I44">
        <v>150</v>
      </c>
      <c r="J44" t="s">
        <v>21954</v>
      </c>
      <c r="K44" t="s">
        <v>204</v>
      </c>
      <c r="L44" t="s">
        <v>12492</v>
      </c>
      <c r="M44" t="s">
        <v>21955</v>
      </c>
      <c r="N44" t="s">
        <v>21955</v>
      </c>
      <c r="O44" t="s">
        <v>21955</v>
      </c>
      <c r="P44" t="s">
        <v>21955</v>
      </c>
      <c r="Q44" t="s">
        <v>21956</v>
      </c>
      <c r="R44">
        <v>0.05</v>
      </c>
      <c r="S44">
        <v>0</v>
      </c>
    </row>
    <row r="45" spans="1:20">
      <c r="A45" t="s">
        <v>349</v>
      </c>
      <c r="B45" t="s">
        <v>22056</v>
      </c>
      <c r="C45" t="s">
        <v>22057</v>
      </c>
      <c r="D45" t="s">
        <v>22058</v>
      </c>
      <c r="E45" t="s">
        <v>21952</v>
      </c>
      <c r="F45" t="s">
        <v>21953</v>
      </c>
      <c r="G45">
        <v>3440</v>
      </c>
      <c r="I45">
        <v>150</v>
      </c>
      <c r="J45" t="s">
        <v>21954</v>
      </c>
      <c r="K45" t="s">
        <v>12492</v>
      </c>
      <c r="L45" t="s">
        <v>12492</v>
      </c>
      <c r="M45" t="s">
        <v>21955</v>
      </c>
      <c r="N45" t="s">
        <v>21955</v>
      </c>
      <c r="O45" t="s">
        <v>21955</v>
      </c>
      <c r="P45" t="s">
        <v>21955</v>
      </c>
      <c r="Q45" t="s">
        <v>21956</v>
      </c>
      <c r="R45">
        <v>0.05</v>
      </c>
      <c r="S45">
        <v>0</v>
      </c>
    </row>
    <row r="46" spans="1:20">
      <c r="A46" t="s">
        <v>349</v>
      </c>
      <c r="B46" t="s">
        <v>22059</v>
      </c>
      <c r="C46" t="s">
        <v>22060</v>
      </c>
      <c r="D46" t="s">
        <v>22043</v>
      </c>
      <c r="E46" t="s">
        <v>21952</v>
      </c>
      <c r="F46" t="s">
        <v>21953</v>
      </c>
      <c r="G46">
        <v>3440</v>
      </c>
      <c r="I46">
        <v>150</v>
      </c>
      <c r="J46" t="s">
        <v>21954</v>
      </c>
      <c r="K46" t="s">
        <v>204</v>
      </c>
      <c r="L46" t="s">
        <v>12492</v>
      </c>
      <c r="M46" t="s">
        <v>21955</v>
      </c>
      <c r="N46" t="s">
        <v>21955</v>
      </c>
      <c r="O46" t="s">
        <v>21955</v>
      </c>
      <c r="P46" t="s">
        <v>21955</v>
      </c>
      <c r="Q46" t="s">
        <v>21956</v>
      </c>
      <c r="R46">
        <v>0.05</v>
      </c>
      <c r="S46">
        <v>0</v>
      </c>
    </row>
    <row r="47" spans="1:20">
      <c r="A47" t="s">
        <v>349</v>
      </c>
      <c r="B47" t="s">
        <v>22061</v>
      </c>
      <c r="C47" t="s">
        <v>22062</v>
      </c>
      <c r="D47" t="s">
        <v>22043</v>
      </c>
      <c r="E47" t="s">
        <v>21952</v>
      </c>
      <c r="F47" t="s">
        <v>21953</v>
      </c>
      <c r="G47">
        <v>3440</v>
      </c>
      <c r="I47">
        <v>150</v>
      </c>
      <c r="J47" t="s">
        <v>21954</v>
      </c>
      <c r="K47" t="s">
        <v>204</v>
      </c>
      <c r="L47" t="s">
        <v>12492</v>
      </c>
      <c r="M47" t="s">
        <v>21955</v>
      </c>
      <c r="N47" t="s">
        <v>21955</v>
      </c>
      <c r="O47" t="s">
        <v>21955</v>
      </c>
      <c r="P47" t="s">
        <v>21955</v>
      </c>
      <c r="Q47" t="s">
        <v>21956</v>
      </c>
      <c r="R47">
        <v>0.05</v>
      </c>
      <c r="S47">
        <v>0</v>
      </c>
    </row>
    <row r="48" spans="1:20">
      <c r="A48" t="s">
        <v>349</v>
      </c>
      <c r="B48" t="s">
        <v>22063</v>
      </c>
      <c r="C48" t="s">
        <v>22064</v>
      </c>
      <c r="D48" t="s">
        <v>22043</v>
      </c>
      <c r="E48" t="s">
        <v>21952</v>
      </c>
      <c r="F48" t="s">
        <v>21953</v>
      </c>
      <c r="G48">
        <v>3440</v>
      </c>
      <c r="I48">
        <v>150</v>
      </c>
      <c r="J48" t="s">
        <v>21954</v>
      </c>
      <c r="K48" t="s">
        <v>204</v>
      </c>
      <c r="L48" t="s">
        <v>12492</v>
      </c>
      <c r="M48" t="s">
        <v>21955</v>
      </c>
      <c r="N48" t="s">
        <v>21955</v>
      </c>
      <c r="O48" t="s">
        <v>21955</v>
      </c>
      <c r="P48" t="s">
        <v>21955</v>
      </c>
      <c r="Q48" t="s">
        <v>21956</v>
      </c>
      <c r="R48">
        <v>0.05</v>
      </c>
      <c r="S48">
        <v>0</v>
      </c>
      <c r="T48" t="s">
        <v>22002</v>
      </c>
    </row>
    <row r="49" spans="1:20">
      <c r="A49" t="s">
        <v>349</v>
      </c>
      <c r="B49" t="s">
        <v>22065</v>
      </c>
      <c r="C49" t="s">
        <v>22066</v>
      </c>
      <c r="D49" t="s">
        <v>22043</v>
      </c>
      <c r="E49" t="s">
        <v>21952</v>
      </c>
      <c r="F49" t="s">
        <v>21953</v>
      </c>
      <c r="G49">
        <v>3440</v>
      </c>
      <c r="I49">
        <v>150</v>
      </c>
      <c r="J49" t="s">
        <v>21954</v>
      </c>
      <c r="K49" t="s">
        <v>204</v>
      </c>
      <c r="L49" t="s">
        <v>12492</v>
      </c>
      <c r="M49" t="s">
        <v>21955</v>
      </c>
      <c r="N49" t="s">
        <v>21955</v>
      </c>
      <c r="O49" t="s">
        <v>21955</v>
      </c>
      <c r="P49" t="s">
        <v>21955</v>
      </c>
      <c r="Q49" t="s">
        <v>21956</v>
      </c>
      <c r="R49">
        <v>0.05</v>
      </c>
      <c r="S49">
        <v>0</v>
      </c>
    </row>
    <row r="50" spans="1:20">
      <c r="A50" t="s">
        <v>349</v>
      </c>
      <c r="B50" t="s">
        <v>22067</v>
      </c>
      <c r="C50" t="s">
        <v>22068</v>
      </c>
      <c r="D50" t="s">
        <v>22069</v>
      </c>
      <c r="E50" t="s">
        <v>21952</v>
      </c>
      <c r="F50" t="s">
        <v>21953</v>
      </c>
      <c r="G50">
        <v>3430</v>
      </c>
      <c r="I50">
        <v>150</v>
      </c>
      <c r="J50" t="s">
        <v>21954</v>
      </c>
      <c r="K50" t="s">
        <v>204</v>
      </c>
      <c r="L50" t="s">
        <v>12492</v>
      </c>
      <c r="M50" t="s">
        <v>21955</v>
      </c>
      <c r="N50" t="s">
        <v>21955</v>
      </c>
      <c r="O50" t="s">
        <v>21955</v>
      </c>
      <c r="P50" t="s">
        <v>21955</v>
      </c>
      <c r="Q50" t="s">
        <v>21956</v>
      </c>
      <c r="R50">
        <v>0.05</v>
      </c>
      <c r="S50">
        <v>0</v>
      </c>
    </row>
    <row r="51" spans="1:20">
      <c r="A51" t="s">
        <v>349</v>
      </c>
      <c r="B51">
        <v>19100055</v>
      </c>
      <c r="C51" t="s">
        <v>22070</v>
      </c>
      <c r="D51" t="s">
        <v>22071</v>
      </c>
      <c r="E51" t="s">
        <v>21966</v>
      </c>
      <c r="F51" t="s">
        <v>21953</v>
      </c>
      <c r="G51">
        <v>3220</v>
      </c>
      <c r="I51">
        <v>200</v>
      </c>
      <c r="J51" t="s">
        <v>21954</v>
      </c>
      <c r="K51" t="s">
        <v>12492</v>
      </c>
      <c r="L51" t="s">
        <v>12492</v>
      </c>
      <c r="M51" t="s">
        <v>21955</v>
      </c>
      <c r="N51" t="s">
        <v>21955</v>
      </c>
      <c r="O51" t="s">
        <v>21955</v>
      </c>
      <c r="P51" t="s">
        <v>21955</v>
      </c>
      <c r="Q51" t="s">
        <v>21956</v>
      </c>
      <c r="R51">
        <v>0.05</v>
      </c>
      <c r="S51">
        <v>0</v>
      </c>
      <c r="T51" t="s">
        <v>21967</v>
      </c>
    </row>
    <row r="52" spans="1:20">
      <c r="A52" t="s">
        <v>349</v>
      </c>
      <c r="B52">
        <v>19100096</v>
      </c>
      <c r="C52" t="s">
        <v>22072</v>
      </c>
      <c r="D52" t="s">
        <v>22073</v>
      </c>
      <c r="E52" t="s">
        <v>21952</v>
      </c>
      <c r="F52" t="s">
        <v>21953</v>
      </c>
      <c r="G52">
        <v>3440</v>
      </c>
      <c r="I52">
        <v>200</v>
      </c>
      <c r="J52" t="s">
        <v>21954</v>
      </c>
      <c r="K52" t="s">
        <v>204</v>
      </c>
      <c r="L52" t="s">
        <v>12492</v>
      </c>
      <c r="M52" t="s">
        <v>21955</v>
      </c>
      <c r="N52" t="s">
        <v>21955</v>
      </c>
      <c r="O52" t="s">
        <v>21955</v>
      </c>
      <c r="P52" t="s">
        <v>21955</v>
      </c>
      <c r="Q52" t="s">
        <v>21956</v>
      </c>
      <c r="R52">
        <v>0.05</v>
      </c>
      <c r="S52">
        <v>0</v>
      </c>
      <c r="T52" t="s">
        <v>21967</v>
      </c>
    </row>
    <row r="53" spans="1:20">
      <c r="A53" t="s">
        <v>349</v>
      </c>
      <c r="B53">
        <v>191155</v>
      </c>
      <c r="C53" t="s">
        <v>22074</v>
      </c>
      <c r="D53" t="s">
        <v>22016</v>
      </c>
      <c r="E53" t="s">
        <v>21952</v>
      </c>
      <c r="F53" t="s">
        <v>21953</v>
      </c>
      <c r="G53">
        <v>3450</v>
      </c>
      <c r="I53">
        <v>150</v>
      </c>
      <c r="J53" t="s">
        <v>21954</v>
      </c>
      <c r="K53" t="s">
        <v>12492</v>
      </c>
      <c r="L53" t="s">
        <v>12492</v>
      </c>
      <c r="M53" t="s">
        <v>21961</v>
      </c>
      <c r="N53" t="s">
        <v>21961</v>
      </c>
      <c r="O53" t="s">
        <v>21961</v>
      </c>
      <c r="P53" t="s">
        <v>21961</v>
      </c>
      <c r="Q53" t="s">
        <v>21956</v>
      </c>
      <c r="R53">
        <v>0.01</v>
      </c>
      <c r="S53">
        <v>0</v>
      </c>
    </row>
    <row r="54" spans="1:20">
      <c r="A54" t="s">
        <v>349</v>
      </c>
      <c r="B54" t="s">
        <v>22075</v>
      </c>
      <c r="C54" t="s">
        <v>22076</v>
      </c>
      <c r="D54" t="s">
        <v>22006</v>
      </c>
      <c r="E54" t="s">
        <v>21952</v>
      </c>
      <c r="F54" t="s">
        <v>21953</v>
      </c>
      <c r="G54">
        <v>3440</v>
      </c>
      <c r="I54">
        <v>150</v>
      </c>
      <c r="J54" t="s">
        <v>21954</v>
      </c>
      <c r="K54" t="s">
        <v>12492</v>
      </c>
      <c r="L54" t="s">
        <v>12492</v>
      </c>
      <c r="M54" t="s">
        <v>21955</v>
      </c>
      <c r="N54" t="s">
        <v>21955</v>
      </c>
      <c r="O54" t="s">
        <v>21955</v>
      </c>
      <c r="P54" t="s">
        <v>21955</v>
      </c>
      <c r="Q54" t="s">
        <v>21956</v>
      </c>
      <c r="R54">
        <v>0.05</v>
      </c>
      <c r="S54">
        <v>0</v>
      </c>
      <c r="T54" t="s">
        <v>22002</v>
      </c>
    </row>
    <row r="55" spans="1:20">
      <c r="A55" t="s">
        <v>349</v>
      </c>
      <c r="B55" t="s">
        <v>22077</v>
      </c>
      <c r="C55" t="s">
        <v>22078</v>
      </c>
      <c r="D55" t="s">
        <v>22055</v>
      </c>
      <c r="E55" t="s">
        <v>21952</v>
      </c>
      <c r="F55" t="s">
        <v>21953</v>
      </c>
      <c r="G55">
        <v>3450</v>
      </c>
      <c r="I55">
        <v>150</v>
      </c>
      <c r="J55" t="s">
        <v>21954</v>
      </c>
      <c r="K55" t="s">
        <v>204</v>
      </c>
      <c r="L55" t="s">
        <v>12492</v>
      </c>
      <c r="M55" t="s">
        <v>21961</v>
      </c>
      <c r="N55" t="s">
        <v>21961</v>
      </c>
      <c r="O55" t="s">
        <v>21961</v>
      </c>
      <c r="P55" t="s">
        <v>21961</v>
      </c>
      <c r="Q55" t="s">
        <v>21956</v>
      </c>
      <c r="R55">
        <v>0.01</v>
      </c>
      <c r="S55">
        <v>0</v>
      </c>
    </row>
    <row r="56" spans="1:20">
      <c r="A56" t="s">
        <v>349</v>
      </c>
      <c r="B56" t="s">
        <v>22079</v>
      </c>
      <c r="C56" t="s">
        <v>22080</v>
      </c>
      <c r="D56" t="s">
        <v>22055</v>
      </c>
      <c r="E56" t="s">
        <v>21952</v>
      </c>
      <c r="F56" t="s">
        <v>21953</v>
      </c>
      <c r="G56">
        <v>3450</v>
      </c>
      <c r="I56">
        <v>150</v>
      </c>
      <c r="J56" t="s">
        <v>21954</v>
      </c>
      <c r="K56" t="s">
        <v>204</v>
      </c>
      <c r="L56" t="s">
        <v>12492</v>
      </c>
      <c r="M56" t="s">
        <v>21955</v>
      </c>
      <c r="N56" t="s">
        <v>21955</v>
      </c>
      <c r="O56" t="s">
        <v>21955</v>
      </c>
      <c r="P56" t="s">
        <v>21955</v>
      </c>
      <c r="Q56" t="s">
        <v>21956</v>
      </c>
      <c r="R56">
        <v>0.05</v>
      </c>
      <c r="S56">
        <v>0</v>
      </c>
    </row>
    <row r="57" spans="1:20">
      <c r="A57" t="s">
        <v>349</v>
      </c>
      <c r="B57" t="s">
        <v>22081</v>
      </c>
      <c r="C57" t="s">
        <v>22082</v>
      </c>
      <c r="D57" t="s">
        <v>22055</v>
      </c>
      <c r="E57" t="s">
        <v>21952</v>
      </c>
      <c r="F57" t="s">
        <v>21953</v>
      </c>
      <c r="G57">
        <v>3450</v>
      </c>
      <c r="I57">
        <v>150</v>
      </c>
      <c r="J57" t="s">
        <v>21954</v>
      </c>
      <c r="K57" t="s">
        <v>204</v>
      </c>
      <c r="L57" t="s">
        <v>12492</v>
      </c>
      <c r="M57" t="s">
        <v>21955</v>
      </c>
      <c r="N57" t="s">
        <v>21955</v>
      </c>
      <c r="O57" t="s">
        <v>21955</v>
      </c>
      <c r="P57" t="s">
        <v>21955</v>
      </c>
      <c r="Q57" t="s">
        <v>21956</v>
      </c>
      <c r="R57">
        <v>0.05</v>
      </c>
      <c r="S57">
        <v>0</v>
      </c>
    </row>
    <row r="58" spans="1:20">
      <c r="A58" t="s">
        <v>349</v>
      </c>
      <c r="B58" t="s">
        <v>22083</v>
      </c>
      <c r="C58" t="s">
        <v>22084</v>
      </c>
      <c r="D58" t="s">
        <v>22055</v>
      </c>
      <c r="E58" t="s">
        <v>21952</v>
      </c>
      <c r="F58" t="s">
        <v>21953</v>
      </c>
      <c r="G58">
        <v>3450</v>
      </c>
      <c r="I58">
        <v>150</v>
      </c>
      <c r="J58" t="s">
        <v>21954</v>
      </c>
      <c r="K58" t="s">
        <v>204</v>
      </c>
      <c r="L58" t="s">
        <v>12492</v>
      </c>
      <c r="M58" t="s">
        <v>21955</v>
      </c>
      <c r="N58" t="s">
        <v>21955</v>
      </c>
      <c r="O58" t="s">
        <v>21955</v>
      </c>
      <c r="P58" t="s">
        <v>21955</v>
      </c>
      <c r="Q58" t="s">
        <v>21956</v>
      </c>
      <c r="R58">
        <v>0.05</v>
      </c>
      <c r="S58">
        <v>0</v>
      </c>
    </row>
    <row r="59" spans="1:20">
      <c r="A59" t="s">
        <v>349</v>
      </c>
      <c r="B59" t="s">
        <v>22085</v>
      </c>
      <c r="C59" t="s">
        <v>22086</v>
      </c>
      <c r="D59" t="s">
        <v>22006</v>
      </c>
      <c r="E59" t="s">
        <v>21952</v>
      </c>
      <c r="F59" t="s">
        <v>21953</v>
      </c>
      <c r="G59">
        <v>3450</v>
      </c>
      <c r="I59">
        <v>150</v>
      </c>
      <c r="J59" t="s">
        <v>21954</v>
      </c>
      <c r="K59" t="s">
        <v>12492</v>
      </c>
      <c r="L59" t="s">
        <v>12492</v>
      </c>
      <c r="M59" t="s">
        <v>21955</v>
      </c>
      <c r="N59" t="s">
        <v>21955</v>
      </c>
      <c r="O59" t="s">
        <v>21955</v>
      </c>
      <c r="P59" t="s">
        <v>21955</v>
      </c>
      <c r="Q59" t="s">
        <v>21956</v>
      </c>
      <c r="R59">
        <v>0.05</v>
      </c>
      <c r="S59">
        <v>0</v>
      </c>
      <c r="T59" t="s">
        <v>22002</v>
      </c>
    </row>
    <row r="60" spans="1:20">
      <c r="A60" t="s">
        <v>349</v>
      </c>
      <c r="B60" t="s">
        <v>22087</v>
      </c>
      <c r="C60" t="s">
        <v>22088</v>
      </c>
      <c r="D60" t="s">
        <v>22006</v>
      </c>
      <c r="E60" t="s">
        <v>21952</v>
      </c>
      <c r="F60" t="s">
        <v>21953</v>
      </c>
      <c r="G60">
        <v>3450</v>
      </c>
      <c r="I60">
        <v>150</v>
      </c>
      <c r="J60" t="s">
        <v>21954</v>
      </c>
      <c r="K60" t="s">
        <v>204</v>
      </c>
      <c r="L60" t="s">
        <v>12492</v>
      </c>
      <c r="M60" t="s">
        <v>21955</v>
      </c>
      <c r="N60" t="s">
        <v>21955</v>
      </c>
      <c r="O60" t="s">
        <v>21955</v>
      </c>
      <c r="P60" t="s">
        <v>21955</v>
      </c>
      <c r="Q60" t="s">
        <v>21956</v>
      </c>
      <c r="R60">
        <v>0.05</v>
      </c>
      <c r="S60">
        <v>0</v>
      </c>
    </row>
    <row r="61" spans="1:20">
      <c r="A61" t="s">
        <v>349</v>
      </c>
      <c r="B61" t="s">
        <v>22089</v>
      </c>
      <c r="C61" t="s">
        <v>22090</v>
      </c>
      <c r="D61" t="s">
        <v>22006</v>
      </c>
      <c r="E61" t="s">
        <v>21952</v>
      </c>
      <c r="F61" t="s">
        <v>21953</v>
      </c>
      <c r="G61">
        <v>3450</v>
      </c>
      <c r="I61">
        <v>150</v>
      </c>
      <c r="J61" t="s">
        <v>21954</v>
      </c>
      <c r="K61" t="s">
        <v>204</v>
      </c>
      <c r="L61" t="s">
        <v>12492</v>
      </c>
      <c r="M61" t="s">
        <v>21955</v>
      </c>
      <c r="N61" t="s">
        <v>21955</v>
      </c>
      <c r="O61" t="s">
        <v>21955</v>
      </c>
      <c r="P61" t="s">
        <v>21955</v>
      </c>
      <c r="Q61" t="s">
        <v>21956</v>
      </c>
      <c r="R61">
        <v>0.05</v>
      </c>
      <c r="S61">
        <v>0</v>
      </c>
    </row>
    <row r="62" spans="1:20">
      <c r="A62" t="s">
        <v>349</v>
      </c>
      <c r="B62" t="s">
        <v>22091</v>
      </c>
      <c r="C62" t="s">
        <v>22092</v>
      </c>
      <c r="D62" t="s">
        <v>22006</v>
      </c>
      <c r="E62" t="s">
        <v>21952</v>
      </c>
      <c r="F62" t="s">
        <v>21953</v>
      </c>
      <c r="G62">
        <v>3450</v>
      </c>
      <c r="I62">
        <v>150</v>
      </c>
      <c r="J62" t="s">
        <v>21954</v>
      </c>
      <c r="K62" t="s">
        <v>204</v>
      </c>
      <c r="L62" t="s">
        <v>12492</v>
      </c>
      <c r="M62" t="s">
        <v>21955</v>
      </c>
      <c r="N62" t="s">
        <v>21955</v>
      </c>
      <c r="O62" t="s">
        <v>21955</v>
      </c>
      <c r="P62" t="s">
        <v>21955</v>
      </c>
      <c r="Q62" t="s">
        <v>21956</v>
      </c>
      <c r="R62">
        <v>0.05</v>
      </c>
      <c r="S62">
        <v>0</v>
      </c>
    </row>
    <row r="63" spans="1:20">
      <c r="A63" t="s">
        <v>349</v>
      </c>
      <c r="B63" t="s">
        <v>22093</v>
      </c>
      <c r="C63" t="s">
        <v>22094</v>
      </c>
      <c r="D63" t="s">
        <v>22006</v>
      </c>
      <c r="E63" t="s">
        <v>21952</v>
      </c>
      <c r="F63" t="s">
        <v>21953</v>
      </c>
      <c r="G63">
        <v>3450</v>
      </c>
      <c r="I63">
        <v>150</v>
      </c>
      <c r="J63" t="s">
        <v>21954</v>
      </c>
      <c r="K63" t="s">
        <v>204</v>
      </c>
      <c r="L63" t="s">
        <v>12492</v>
      </c>
      <c r="M63" t="s">
        <v>21961</v>
      </c>
      <c r="N63" t="s">
        <v>21961</v>
      </c>
      <c r="O63" t="s">
        <v>21961</v>
      </c>
      <c r="P63" t="s">
        <v>21961</v>
      </c>
      <c r="Q63" t="s">
        <v>21956</v>
      </c>
      <c r="R63">
        <v>0.01</v>
      </c>
      <c r="S63">
        <v>0</v>
      </c>
    </row>
    <row r="64" spans="1:20">
      <c r="A64" t="s">
        <v>349</v>
      </c>
      <c r="B64" t="s">
        <v>22095</v>
      </c>
      <c r="C64" t="s">
        <v>22096</v>
      </c>
      <c r="D64" t="s">
        <v>22016</v>
      </c>
      <c r="E64" t="s">
        <v>21952</v>
      </c>
      <c r="F64" t="s">
        <v>21953</v>
      </c>
      <c r="G64">
        <v>3450</v>
      </c>
      <c r="I64">
        <v>150</v>
      </c>
      <c r="J64" t="s">
        <v>21954</v>
      </c>
      <c r="K64" t="s">
        <v>204</v>
      </c>
      <c r="L64" t="s">
        <v>12492</v>
      </c>
      <c r="M64" t="s">
        <v>21955</v>
      </c>
      <c r="N64" t="s">
        <v>21955</v>
      </c>
      <c r="O64" t="s">
        <v>21955</v>
      </c>
      <c r="P64" t="s">
        <v>21955</v>
      </c>
      <c r="Q64" t="s">
        <v>21956</v>
      </c>
      <c r="R64">
        <v>0.05</v>
      </c>
      <c r="S64">
        <v>0</v>
      </c>
      <c r="T64" t="s">
        <v>21967</v>
      </c>
    </row>
    <row r="65" spans="1:20">
      <c r="A65" t="s">
        <v>349</v>
      </c>
      <c r="B65" t="s">
        <v>22097</v>
      </c>
      <c r="C65" t="s">
        <v>22098</v>
      </c>
      <c r="D65" t="s">
        <v>22006</v>
      </c>
      <c r="E65" t="s">
        <v>21952</v>
      </c>
      <c r="F65" t="s">
        <v>21953</v>
      </c>
      <c r="G65">
        <v>3450</v>
      </c>
      <c r="I65">
        <v>150</v>
      </c>
      <c r="J65" t="s">
        <v>21954</v>
      </c>
      <c r="K65" t="s">
        <v>204</v>
      </c>
      <c r="L65" t="s">
        <v>12492</v>
      </c>
      <c r="M65" t="s">
        <v>21955</v>
      </c>
      <c r="N65" t="s">
        <v>21955</v>
      </c>
      <c r="O65" t="s">
        <v>21955</v>
      </c>
      <c r="P65" t="s">
        <v>21955</v>
      </c>
      <c r="Q65" t="s">
        <v>21956</v>
      </c>
      <c r="R65">
        <v>0.05</v>
      </c>
      <c r="S65">
        <v>0</v>
      </c>
    </row>
    <row r="66" spans="1:20">
      <c r="A66" t="s">
        <v>349</v>
      </c>
      <c r="B66" t="s">
        <v>22099</v>
      </c>
      <c r="C66" t="s">
        <v>22100</v>
      </c>
      <c r="D66" t="s">
        <v>22006</v>
      </c>
      <c r="E66" t="s">
        <v>21952</v>
      </c>
      <c r="F66" t="s">
        <v>21953</v>
      </c>
      <c r="G66">
        <v>3450</v>
      </c>
      <c r="I66">
        <v>150</v>
      </c>
      <c r="J66" t="s">
        <v>21954</v>
      </c>
      <c r="K66" t="s">
        <v>204</v>
      </c>
      <c r="L66" t="s">
        <v>12492</v>
      </c>
      <c r="M66" t="s">
        <v>21955</v>
      </c>
      <c r="N66" t="s">
        <v>21955</v>
      </c>
      <c r="O66" t="s">
        <v>21955</v>
      </c>
      <c r="P66" t="s">
        <v>21955</v>
      </c>
      <c r="Q66" t="s">
        <v>21956</v>
      </c>
      <c r="R66">
        <v>0.05</v>
      </c>
      <c r="S66">
        <v>0</v>
      </c>
    </row>
    <row r="67" spans="1:20">
      <c r="A67" t="s">
        <v>349</v>
      </c>
      <c r="B67" t="s">
        <v>22101</v>
      </c>
      <c r="C67" t="s">
        <v>22102</v>
      </c>
      <c r="D67" t="s">
        <v>22006</v>
      </c>
      <c r="E67" t="s">
        <v>21952</v>
      </c>
      <c r="F67" t="s">
        <v>21953</v>
      </c>
      <c r="G67">
        <v>3440</v>
      </c>
      <c r="I67">
        <v>150</v>
      </c>
      <c r="J67" t="s">
        <v>21954</v>
      </c>
      <c r="K67" t="s">
        <v>12492</v>
      </c>
      <c r="L67" t="s">
        <v>12492</v>
      </c>
      <c r="M67" t="s">
        <v>21955</v>
      </c>
      <c r="N67" t="s">
        <v>21955</v>
      </c>
      <c r="O67" t="s">
        <v>21955</v>
      </c>
      <c r="P67" t="s">
        <v>21955</v>
      </c>
      <c r="Q67" t="s">
        <v>21956</v>
      </c>
      <c r="R67">
        <v>0.05</v>
      </c>
      <c r="S67">
        <v>0</v>
      </c>
      <c r="T67" t="s">
        <v>21967</v>
      </c>
    </row>
    <row r="68" spans="1:20">
      <c r="A68" t="s">
        <v>349</v>
      </c>
      <c r="B68" t="s">
        <v>22103</v>
      </c>
      <c r="C68" t="s">
        <v>22104</v>
      </c>
      <c r="D68" t="s">
        <v>22006</v>
      </c>
      <c r="E68" t="s">
        <v>21952</v>
      </c>
      <c r="F68" t="s">
        <v>21953</v>
      </c>
      <c r="G68">
        <v>3450</v>
      </c>
      <c r="I68">
        <v>150</v>
      </c>
      <c r="J68" t="s">
        <v>21954</v>
      </c>
      <c r="K68" t="s">
        <v>204</v>
      </c>
      <c r="L68" t="s">
        <v>12492</v>
      </c>
      <c r="M68" t="s">
        <v>21961</v>
      </c>
      <c r="N68" t="s">
        <v>21961</v>
      </c>
      <c r="O68" t="s">
        <v>21961</v>
      </c>
      <c r="P68" t="s">
        <v>21961</v>
      </c>
      <c r="Q68" t="s">
        <v>21956</v>
      </c>
      <c r="R68">
        <v>0.01</v>
      </c>
      <c r="S68">
        <v>0</v>
      </c>
    </row>
    <row r="69" spans="1:20">
      <c r="A69" t="s">
        <v>349</v>
      </c>
      <c r="B69" t="s">
        <v>22105</v>
      </c>
      <c r="C69" t="s">
        <v>22106</v>
      </c>
      <c r="D69" t="s">
        <v>22006</v>
      </c>
      <c r="E69" t="s">
        <v>21952</v>
      </c>
      <c r="F69" t="s">
        <v>21953</v>
      </c>
      <c r="G69">
        <v>3450</v>
      </c>
      <c r="I69">
        <v>150</v>
      </c>
      <c r="J69" t="s">
        <v>21954</v>
      </c>
      <c r="K69" t="s">
        <v>204</v>
      </c>
      <c r="L69" t="s">
        <v>12492</v>
      </c>
      <c r="M69" t="s">
        <v>21961</v>
      </c>
      <c r="N69" t="s">
        <v>21961</v>
      </c>
      <c r="O69" t="s">
        <v>21961</v>
      </c>
      <c r="P69" t="s">
        <v>21961</v>
      </c>
      <c r="Q69" t="s">
        <v>21956</v>
      </c>
      <c r="R69">
        <v>0.01</v>
      </c>
      <c r="S69">
        <v>0</v>
      </c>
    </row>
    <row r="70" spans="1:20">
      <c r="A70" t="s">
        <v>349</v>
      </c>
      <c r="B70" t="s">
        <v>22107</v>
      </c>
      <c r="C70" t="s">
        <v>22108</v>
      </c>
      <c r="D70" t="s">
        <v>22058</v>
      </c>
      <c r="E70" t="s">
        <v>21952</v>
      </c>
      <c r="F70" t="s">
        <v>21953</v>
      </c>
      <c r="G70">
        <v>3440</v>
      </c>
      <c r="I70">
        <v>150</v>
      </c>
      <c r="J70" t="s">
        <v>21954</v>
      </c>
      <c r="K70" t="s">
        <v>12492</v>
      </c>
      <c r="L70" t="s">
        <v>12492</v>
      </c>
      <c r="M70" t="s">
        <v>21955</v>
      </c>
      <c r="N70" t="s">
        <v>21955</v>
      </c>
      <c r="O70" t="s">
        <v>21955</v>
      </c>
      <c r="P70" t="s">
        <v>21955</v>
      </c>
      <c r="Q70" t="s">
        <v>21956</v>
      </c>
      <c r="R70">
        <v>0.05</v>
      </c>
      <c r="S70">
        <v>0</v>
      </c>
    </row>
    <row r="71" spans="1:20">
      <c r="A71" t="s">
        <v>349</v>
      </c>
      <c r="B71" t="s">
        <v>22109</v>
      </c>
      <c r="C71" t="s">
        <v>22110</v>
      </c>
      <c r="D71" t="s">
        <v>22058</v>
      </c>
      <c r="E71" t="s">
        <v>21952</v>
      </c>
      <c r="F71" t="s">
        <v>21953</v>
      </c>
      <c r="G71">
        <v>3440</v>
      </c>
      <c r="I71">
        <v>150</v>
      </c>
      <c r="J71" t="s">
        <v>21954</v>
      </c>
      <c r="K71" t="s">
        <v>204</v>
      </c>
      <c r="L71" t="s">
        <v>12492</v>
      </c>
      <c r="M71" t="s">
        <v>21955</v>
      </c>
      <c r="N71" t="s">
        <v>21955</v>
      </c>
      <c r="O71" t="s">
        <v>21955</v>
      </c>
      <c r="P71" t="s">
        <v>21955</v>
      </c>
      <c r="Q71" t="s">
        <v>21956</v>
      </c>
      <c r="R71">
        <v>0.05</v>
      </c>
      <c r="S71">
        <v>0</v>
      </c>
    </row>
    <row r="72" spans="1:20">
      <c r="A72" t="s">
        <v>349</v>
      </c>
      <c r="B72" t="s">
        <v>22111</v>
      </c>
      <c r="C72" t="s">
        <v>22112</v>
      </c>
      <c r="D72" t="s">
        <v>22058</v>
      </c>
      <c r="E72" t="s">
        <v>21952</v>
      </c>
      <c r="F72" t="s">
        <v>21953</v>
      </c>
      <c r="G72">
        <v>3440</v>
      </c>
      <c r="I72">
        <v>150</v>
      </c>
      <c r="J72" t="s">
        <v>21954</v>
      </c>
      <c r="K72" t="s">
        <v>204</v>
      </c>
      <c r="L72" t="s">
        <v>12492</v>
      </c>
      <c r="M72" t="s">
        <v>21955</v>
      </c>
      <c r="N72" t="s">
        <v>21955</v>
      </c>
      <c r="O72" t="s">
        <v>21955</v>
      </c>
      <c r="P72" t="s">
        <v>21955</v>
      </c>
      <c r="Q72" t="s">
        <v>21956</v>
      </c>
      <c r="R72">
        <v>0.05</v>
      </c>
      <c r="S72">
        <v>0</v>
      </c>
      <c r="T72" t="s">
        <v>21967</v>
      </c>
    </row>
    <row r="73" spans="1:20">
      <c r="A73" t="s">
        <v>349</v>
      </c>
      <c r="B73" t="s">
        <v>22113</v>
      </c>
      <c r="C73" t="s">
        <v>22114</v>
      </c>
      <c r="D73" t="s">
        <v>22016</v>
      </c>
      <c r="E73" t="s">
        <v>21952</v>
      </c>
      <c r="F73" t="s">
        <v>21953</v>
      </c>
      <c r="G73">
        <v>3450</v>
      </c>
      <c r="I73">
        <v>150</v>
      </c>
      <c r="J73" t="s">
        <v>21954</v>
      </c>
      <c r="K73" t="s">
        <v>204</v>
      </c>
      <c r="L73" t="s">
        <v>12492</v>
      </c>
      <c r="M73" t="s">
        <v>21955</v>
      </c>
      <c r="N73" t="s">
        <v>21955</v>
      </c>
      <c r="O73" t="s">
        <v>21955</v>
      </c>
      <c r="P73" t="s">
        <v>21955</v>
      </c>
      <c r="Q73" t="s">
        <v>21956</v>
      </c>
      <c r="R73">
        <v>0.05</v>
      </c>
      <c r="S73">
        <v>0</v>
      </c>
      <c r="T73" t="s">
        <v>21967</v>
      </c>
    </row>
    <row r="74" spans="1:20">
      <c r="A74" t="s">
        <v>349</v>
      </c>
      <c r="B74">
        <v>191458</v>
      </c>
      <c r="C74" t="s">
        <v>22115</v>
      </c>
      <c r="D74" t="s">
        <v>21979</v>
      </c>
      <c r="E74" t="s">
        <v>21952</v>
      </c>
      <c r="F74" t="s">
        <v>21953</v>
      </c>
      <c r="G74">
        <v>3440</v>
      </c>
      <c r="I74">
        <v>150</v>
      </c>
      <c r="J74" t="s">
        <v>21954</v>
      </c>
      <c r="K74" t="s">
        <v>204</v>
      </c>
      <c r="L74" t="s">
        <v>12492</v>
      </c>
      <c r="M74" t="s">
        <v>34</v>
      </c>
      <c r="N74" t="s">
        <v>34</v>
      </c>
      <c r="O74" t="s">
        <v>34</v>
      </c>
      <c r="P74" t="s">
        <v>34</v>
      </c>
      <c r="Q74" t="s">
        <v>21956</v>
      </c>
      <c r="R74">
        <v>0.05</v>
      </c>
      <c r="S74">
        <v>0</v>
      </c>
    </row>
    <row r="75" spans="1:20">
      <c r="A75" t="s">
        <v>349</v>
      </c>
      <c r="B75" t="s">
        <v>22116</v>
      </c>
      <c r="C75" t="s">
        <v>22117</v>
      </c>
      <c r="D75" t="s">
        <v>22058</v>
      </c>
      <c r="E75" t="s">
        <v>21952</v>
      </c>
      <c r="F75" t="s">
        <v>21953</v>
      </c>
      <c r="G75">
        <v>3440</v>
      </c>
      <c r="I75">
        <v>150</v>
      </c>
      <c r="J75" t="s">
        <v>21954</v>
      </c>
      <c r="K75" t="s">
        <v>12492</v>
      </c>
      <c r="L75" t="s">
        <v>12492</v>
      </c>
      <c r="M75" t="s">
        <v>21955</v>
      </c>
      <c r="N75" t="s">
        <v>21955</v>
      </c>
      <c r="O75" t="s">
        <v>21955</v>
      </c>
      <c r="P75" t="s">
        <v>21955</v>
      </c>
      <c r="Q75" t="s">
        <v>21956</v>
      </c>
      <c r="R75">
        <v>0.05</v>
      </c>
      <c r="S75">
        <v>0</v>
      </c>
      <c r="T75" t="s">
        <v>22002</v>
      </c>
    </row>
    <row r="76" spans="1:20">
      <c r="A76" t="s">
        <v>349</v>
      </c>
      <c r="B76" t="s">
        <v>22118</v>
      </c>
      <c r="C76" t="s">
        <v>22119</v>
      </c>
      <c r="D76" t="s">
        <v>22016</v>
      </c>
      <c r="E76" t="s">
        <v>21952</v>
      </c>
      <c r="F76" t="s">
        <v>21953</v>
      </c>
      <c r="G76">
        <v>3450</v>
      </c>
      <c r="I76">
        <v>150</v>
      </c>
      <c r="J76" t="s">
        <v>21954</v>
      </c>
      <c r="K76" t="s">
        <v>12492</v>
      </c>
      <c r="L76" t="s">
        <v>12492</v>
      </c>
      <c r="M76" t="s">
        <v>21961</v>
      </c>
      <c r="N76" t="s">
        <v>21961</v>
      </c>
      <c r="O76" t="s">
        <v>21961</v>
      </c>
      <c r="P76" t="s">
        <v>21961</v>
      </c>
      <c r="Q76" t="s">
        <v>21956</v>
      </c>
      <c r="R76">
        <v>0.01</v>
      </c>
      <c r="S76">
        <v>0</v>
      </c>
    </row>
    <row r="77" spans="1:20">
      <c r="A77" t="s">
        <v>349</v>
      </c>
      <c r="B77" t="s">
        <v>22120</v>
      </c>
      <c r="C77" t="s">
        <v>22121</v>
      </c>
      <c r="D77" t="s">
        <v>22122</v>
      </c>
      <c r="E77" t="s">
        <v>21966</v>
      </c>
      <c r="F77" t="s">
        <v>21953</v>
      </c>
      <c r="G77">
        <v>3220</v>
      </c>
      <c r="I77">
        <v>150</v>
      </c>
      <c r="J77" t="s">
        <v>21954</v>
      </c>
      <c r="K77" t="s">
        <v>204</v>
      </c>
      <c r="L77" t="s">
        <v>12492</v>
      </c>
      <c r="M77" t="s">
        <v>21955</v>
      </c>
      <c r="N77" t="s">
        <v>21955</v>
      </c>
      <c r="O77" t="s">
        <v>21955</v>
      </c>
      <c r="P77" t="s">
        <v>21955</v>
      </c>
      <c r="Q77" t="s">
        <v>21956</v>
      </c>
      <c r="R77">
        <v>0.05</v>
      </c>
      <c r="S77">
        <v>0</v>
      </c>
    </row>
    <row r="78" spans="1:20">
      <c r="A78" t="s">
        <v>349</v>
      </c>
      <c r="B78" t="s">
        <v>22123</v>
      </c>
      <c r="C78" t="s">
        <v>22124</v>
      </c>
      <c r="D78" t="s">
        <v>22125</v>
      </c>
      <c r="E78" t="s">
        <v>21987</v>
      </c>
      <c r="F78" t="s">
        <v>21953</v>
      </c>
      <c r="G78">
        <v>3450</v>
      </c>
      <c r="I78">
        <v>150</v>
      </c>
      <c r="J78" t="s">
        <v>21954</v>
      </c>
      <c r="K78" t="s">
        <v>204</v>
      </c>
      <c r="L78" t="s">
        <v>12492</v>
      </c>
      <c r="M78" t="s">
        <v>21955</v>
      </c>
      <c r="N78" t="s">
        <v>21955</v>
      </c>
      <c r="O78" t="s">
        <v>21955</v>
      </c>
      <c r="P78" t="s">
        <v>21955</v>
      </c>
      <c r="Q78" t="s">
        <v>21956</v>
      </c>
      <c r="R78">
        <v>0.05</v>
      </c>
      <c r="S78">
        <v>0</v>
      </c>
    </row>
    <row r="79" spans="1:20">
      <c r="A79" t="s">
        <v>349</v>
      </c>
      <c r="B79" t="s">
        <v>22126</v>
      </c>
      <c r="C79" t="s">
        <v>22127</v>
      </c>
      <c r="D79" t="s">
        <v>22025</v>
      </c>
      <c r="E79" t="s">
        <v>21966</v>
      </c>
      <c r="F79" t="s">
        <v>21953</v>
      </c>
      <c r="G79">
        <v>3220</v>
      </c>
      <c r="I79">
        <v>150</v>
      </c>
      <c r="J79" t="s">
        <v>21954</v>
      </c>
      <c r="K79" t="s">
        <v>204</v>
      </c>
      <c r="L79" t="s">
        <v>12492</v>
      </c>
      <c r="M79" t="s">
        <v>21961</v>
      </c>
      <c r="N79" t="s">
        <v>21961</v>
      </c>
      <c r="O79" t="s">
        <v>21961</v>
      </c>
      <c r="P79" t="s">
        <v>21961</v>
      </c>
      <c r="Q79" t="s">
        <v>21956</v>
      </c>
      <c r="R79">
        <v>0.01</v>
      </c>
      <c r="S79">
        <v>0</v>
      </c>
    </row>
    <row r="80" spans="1:20">
      <c r="A80" t="s">
        <v>349</v>
      </c>
      <c r="B80" t="s">
        <v>22128</v>
      </c>
      <c r="C80" t="s">
        <v>22129</v>
      </c>
      <c r="D80" t="s">
        <v>22006</v>
      </c>
      <c r="E80" t="s">
        <v>21952</v>
      </c>
      <c r="F80" t="s">
        <v>21953</v>
      </c>
      <c r="G80">
        <v>3450</v>
      </c>
      <c r="I80">
        <v>150</v>
      </c>
      <c r="J80" t="s">
        <v>21954</v>
      </c>
      <c r="K80" t="s">
        <v>204</v>
      </c>
      <c r="L80" t="s">
        <v>12492</v>
      </c>
      <c r="M80" t="s">
        <v>21961</v>
      </c>
      <c r="N80" t="s">
        <v>21961</v>
      </c>
      <c r="O80" t="s">
        <v>21961</v>
      </c>
      <c r="P80" t="s">
        <v>21961</v>
      </c>
      <c r="Q80" t="s">
        <v>21956</v>
      </c>
      <c r="R80">
        <v>0.01</v>
      </c>
      <c r="S80">
        <v>0</v>
      </c>
    </row>
    <row r="81" spans="1:20">
      <c r="A81" t="s">
        <v>349</v>
      </c>
      <c r="B81" t="s">
        <v>22130</v>
      </c>
      <c r="C81" t="s">
        <v>22131</v>
      </c>
      <c r="D81" t="s">
        <v>22006</v>
      </c>
      <c r="E81" t="s">
        <v>21952</v>
      </c>
      <c r="F81" t="s">
        <v>21953</v>
      </c>
      <c r="G81">
        <v>3450</v>
      </c>
      <c r="I81">
        <v>150</v>
      </c>
      <c r="J81" t="s">
        <v>21954</v>
      </c>
      <c r="K81" t="s">
        <v>12492</v>
      </c>
      <c r="L81" t="s">
        <v>12492</v>
      </c>
      <c r="M81" t="s">
        <v>21955</v>
      </c>
      <c r="N81" t="s">
        <v>21955</v>
      </c>
      <c r="O81" t="s">
        <v>21955</v>
      </c>
      <c r="P81" t="s">
        <v>21955</v>
      </c>
      <c r="Q81" t="s">
        <v>21956</v>
      </c>
      <c r="R81">
        <v>0.05</v>
      </c>
      <c r="S81">
        <v>0</v>
      </c>
    </row>
    <row r="82" spans="1:20">
      <c r="A82" t="s">
        <v>349</v>
      </c>
      <c r="B82" t="s">
        <v>22132</v>
      </c>
      <c r="C82" t="s">
        <v>22133</v>
      </c>
      <c r="D82" t="s">
        <v>22006</v>
      </c>
      <c r="E82" t="s">
        <v>21952</v>
      </c>
      <c r="F82" t="s">
        <v>21953</v>
      </c>
      <c r="G82">
        <v>3450</v>
      </c>
      <c r="I82">
        <v>150</v>
      </c>
      <c r="J82" t="s">
        <v>21954</v>
      </c>
      <c r="K82" t="s">
        <v>204</v>
      </c>
      <c r="L82" t="s">
        <v>12492</v>
      </c>
      <c r="M82" t="s">
        <v>21955</v>
      </c>
      <c r="N82" t="s">
        <v>21955</v>
      </c>
      <c r="O82" t="s">
        <v>21955</v>
      </c>
      <c r="P82" t="s">
        <v>21955</v>
      </c>
      <c r="Q82" t="s">
        <v>21956</v>
      </c>
      <c r="R82">
        <v>0.05</v>
      </c>
      <c r="S82">
        <v>0</v>
      </c>
    </row>
    <row r="83" spans="1:20">
      <c r="A83" t="s">
        <v>349</v>
      </c>
      <c r="B83" t="s">
        <v>22134</v>
      </c>
      <c r="C83" t="s">
        <v>22135</v>
      </c>
      <c r="D83" t="s">
        <v>22006</v>
      </c>
      <c r="E83" t="s">
        <v>21952</v>
      </c>
      <c r="F83" t="s">
        <v>21953</v>
      </c>
      <c r="G83">
        <v>3450</v>
      </c>
      <c r="I83">
        <v>150</v>
      </c>
      <c r="J83" t="s">
        <v>21954</v>
      </c>
      <c r="K83" t="s">
        <v>12492</v>
      </c>
      <c r="L83" t="s">
        <v>12492</v>
      </c>
      <c r="M83" t="s">
        <v>21955</v>
      </c>
      <c r="N83" t="s">
        <v>21955</v>
      </c>
      <c r="O83" t="s">
        <v>21955</v>
      </c>
      <c r="P83" t="s">
        <v>21955</v>
      </c>
      <c r="Q83" t="s">
        <v>21956</v>
      </c>
      <c r="R83">
        <v>0.05</v>
      </c>
      <c r="S83">
        <v>0</v>
      </c>
    </row>
    <row r="84" spans="1:20">
      <c r="A84" t="s">
        <v>349</v>
      </c>
      <c r="B84" t="s">
        <v>22136</v>
      </c>
      <c r="C84" t="s">
        <v>22137</v>
      </c>
      <c r="D84" t="s">
        <v>22138</v>
      </c>
      <c r="E84" t="s">
        <v>22139</v>
      </c>
      <c r="F84" t="s">
        <v>21953</v>
      </c>
      <c r="G84">
        <v>3450</v>
      </c>
      <c r="I84">
        <v>150</v>
      </c>
      <c r="J84" t="s">
        <v>21954</v>
      </c>
      <c r="K84" t="s">
        <v>12492</v>
      </c>
      <c r="L84" t="s">
        <v>12492</v>
      </c>
      <c r="M84" t="s">
        <v>21955</v>
      </c>
      <c r="N84" t="s">
        <v>21955</v>
      </c>
      <c r="O84" t="s">
        <v>21955</v>
      </c>
      <c r="P84" t="s">
        <v>21955</v>
      </c>
      <c r="Q84" t="s">
        <v>21956</v>
      </c>
      <c r="R84">
        <v>0.05</v>
      </c>
      <c r="S84">
        <v>0</v>
      </c>
      <c r="T84" t="s">
        <v>21967</v>
      </c>
    </row>
    <row r="85" spans="1:20">
      <c r="A85" t="s">
        <v>349</v>
      </c>
      <c r="B85" t="s">
        <v>22140</v>
      </c>
      <c r="C85" t="s">
        <v>22141</v>
      </c>
      <c r="D85" t="s">
        <v>22142</v>
      </c>
      <c r="E85" t="s">
        <v>21966</v>
      </c>
      <c r="F85" t="s">
        <v>21953</v>
      </c>
      <c r="G85">
        <v>3220</v>
      </c>
      <c r="I85">
        <v>150</v>
      </c>
      <c r="J85" t="s">
        <v>21954</v>
      </c>
      <c r="K85" t="s">
        <v>204</v>
      </c>
      <c r="L85" t="s">
        <v>12492</v>
      </c>
      <c r="M85" t="s">
        <v>21961</v>
      </c>
      <c r="N85" t="s">
        <v>21961</v>
      </c>
      <c r="O85" t="s">
        <v>21961</v>
      </c>
      <c r="P85" t="s">
        <v>21961</v>
      </c>
      <c r="Q85" t="s">
        <v>21956</v>
      </c>
      <c r="R85">
        <v>0.01</v>
      </c>
      <c r="S85">
        <v>0</v>
      </c>
    </row>
    <row r="86" spans="1:20">
      <c r="A86" t="s">
        <v>349</v>
      </c>
      <c r="B86" t="s">
        <v>22143</v>
      </c>
      <c r="C86" t="s">
        <v>22144</v>
      </c>
      <c r="D86" t="s">
        <v>22025</v>
      </c>
      <c r="E86" t="s">
        <v>21966</v>
      </c>
      <c r="F86" t="s">
        <v>21953</v>
      </c>
      <c r="G86">
        <v>3220</v>
      </c>
      <c r="I86">
        <v>150</v>
      </c>
      <c r="J86" t="s">
        <v>21954</v>
      </c>
      <c r="K86" t="s">
        <v>12492</v>
      </c>
      <c r="L86" t="s">
        <v>12492</v>
      </c>
      <c r="M86" t="s">
        <v>21955</v>
      </c>
      <c r="N86" t="s">
        <v>21955</v>
      </c>
      <c r="O86" t="s">
        <v>21955</v>
      </c>
      <c r="P86" t="s">
        <v>21955</v>
      </c>
      <c r="Q86" t="s">
        <v>21956</v>
      </c>
      <c r="R86">
        <v>0.05</v>
      </c>
      <c r="S86">
        <v>0</v>
      </c>
      <c r="T86" t="s">
        <v>22002</v>
      </c>
    </row>
    <row r="87" spans="1:20">
      <c r="A87" t="s">
        <v>349</v>
      </c>
      <c r="B87" t="s">
        <v>22145</v>
      </c>
      <c r="C87" t="s">
        <v>22146</v>
      </c>
      <c r="D87" t="s">
        <v>21979</v>
      </c>
      <c r="E87" t="s">
        <v>21952</v>
      </c>
      <c r="F87" t="s">
        <v>21953</v>
      </c>
      <c r="G87">
        <v>3440</v>
      </c>
      <c r="I87">
        <v>150</v>
      </c>
      <c r="J87" t="s">
        <v>21954</v>
      </c>
      <c r="K87" t="s">
        <v>204</v>
      </c>
      <c r="L87" t="s">
        <v>12492</v>
      </c>
      <c r="M87" t="s">
        <v>21955</v>
      </c>
      <c r="N87" t="s">
        <v>21955</v>
      </c>
      <c r="O87" t="s">
        <v>21955</v>
      </c>
      <c r="P87" t="s">
        <v>21955</v>
      </c>
      <c r="Q87" t="s">
        <v>21956</v>
      </c>
      <c r="R87">
        <v>0.05</v>
      </c>
      <c r="S87">
        <v>0</v>
      </c>
    </row>
    <row r="88" spans="1:20">
      <c r="A88" t="s">
        <v>349</v>
      </c>
      <c r="B88" t="s">
        <v>22147</v>
      </c>
      <c r="C88" t="s">
        <v>22148</v>
      </c>
      <c r="D88" t="s">
        <v>21979</v>
      </c>
      <c r="E88" t="s">
        <v>21952</v>
      </c>
      <c r="F88" t="s">
        <v>21953</v>
      </c>
      <c r="G88">
        <v>3440</v>
      </c>
      <c r="I88">
        <v>150</v>
      </c>
      <c r="J88" t="s">
        <v>21954</v>
      </c>
      <c r="K88" t="s">
        <v>204</v>
      </c>
      <c r="L88" t="s">
        <v>204</v>
      </c>
      <c r="M88" t="s">
        <v>22149</v>
      </c>
      <c r="N88" t="s">
        <v>22149</v>
      </c>
      <c r="O88" t="s">
        <v>22149</v>
      </c>
      <c r="P88" t="s">
        <v>22149</v>
      </c>
      <c r="Q88" t="s">
        <v>21956</v>
      </c>
      <c r="R88">
        <v>0.075</v>
      </c>
      <c r="S88">
        <v>0</v>
      </c>
    </row>
    <row r="89" spans="1:20">
      <c r="A89" t="s">
        <v>349</v>
      </c>
      <c r="B89" t="s">
        <v>22150</v>
      </c>
      <c r="C89" t="s">
        <v>22151</v>
      </c>
      <c r="D89" t="s">
        <v>22025</v>
      </c>
      <c r="E89" t="s">
        <v>21966</v>
      </c>
      <c r="F89" t="s">
        <v>21953</v>
      </c>
      <c r="G89">
        <v>3220</v>
      </c>
      <c r="H89">
        <v>3220</v>
      </c>
      <c r="I89">
        <v>150</v>
      </c>
      <c r="J89" t="s">
        <v>21954</v>
      </c>
      <c r="K89" t="s">
        <v>204</v>
      </c>
      <c r="L89" t="s">
        <v>12492</v>
      </c>
      <c r="M89" t="s">
        <v>21955</v>
      </c>
      <c r="N89" t="s">
        <v>21955</v>
      </c>
      <c r="O89" t="s">
        <v>21955</v>
      </c>
      <c r="P89" t="s">
        <v>21955</v>
      </c>
      <c r="Q89" t="s">
        <v>21956</v>
      </c>
      <c r="R89">
        <v>0.05</v>
      </c>
      <c r="S89">
        <v>0</v>
      </c>
    </row>
    <row r="90" spans="1:20">
      <c r="A90" t="s">
        <v>349</v>
      </c>
      <c r="B90" t="s">
        <v>22152</v>
      </c>
      <c r="C90" t="s">
        <v>22153</v>
      </c>
      <c r="D90" t="s">
        <v>21979</v>
      </c>
      <c r="E90" t="s">
        <v>21952</v>
      </c>
      <c r="F90" t="s">
        <v>21953</v>
      </c>
      <c r="G90">
        <v>3440</v>
      </c>
      <c r="I90">
        <v>150</v>
      </c>
      <c r="J90" t="s">
        <v>21954</v>
      </c>
      <c r="K90" t="s">
        <v>204</v>
      </c>
      <c r="L90" t="s">
        <v>12492</v>
      </c>
      <c r="M90" t="s">
        <v>21955</v>
      </c>
      <c r="N90" t="s">
        <v>21955</v>
      </c>
      <c r="O90" t="s">
        <v>21955</v>
      </c>
      <c r="P90" t="s">
        <v>21955</v>
      </c>
      <c r="Q90" t="s">
        <v>21956</v>
      </c>
      <c r="R90">
        <v>0.05</v>
      </c>
      <c r="S90">
        <v>0</v>
      </c>
    </row>
    <row r="91" spans="1:20">
      <c r="A91" t="s">
        <v>349</v>
      </c>
      <c r="B91" t="s">
        <v>22154</v>
      </c>
      <c r="C91" t="s">
        <v>22155</v>
      </c>
      <c r="D91" t="s">
        <v>22025</v>
      </c>
      <c r="E91" t="s">
        <v>21966</v>
      </c>
      <c r="F91" t="s">
        <v>21953</v>
      </c>
      <c r="G91">
        <v>3220</v>
      </c>
      <c r="I91">
        <v>150</v>
      </c>
      <c r="J91" t="s">
        <v>21954</v>
      </c>
      <c r="K91" t="s">
        <v>204</v>
      </c>
      <c r="L91" t="s">
        <v>204</v>
      </c>
      <c r="M91" t="s">
        <v>22149</v>
      </c>
      <c r="N91" t="s">
        <v>22149</v>
      </c>
      <c r="O91" t="s">
        <v>22149</v>
      </c>
      <c r="Q91" t="s">
        <v>21956</v>
      </c>
      <c r="R91">
        <v>0.05</v>
      </c>
      <c r="S91">
        <v>0</v>
      </c>
      <c r="T91" t="s">
        <v>21967</v>
      </c>
    </row>
    <row r="92" spans="1:20">
      <c r="A92" t="s">
        <v>349</v>
      </c>
      <c r="B92" t="s">
        <v>22156</v>
      </c>
      <c r="C92" t="s">
        <v>22157</v>
      </c>
      <c r="D92" t="s">
        <v>22025</v>
      </c>
      <c r="E92" t="s">
        <v>21966</v>
      </c>
      <c r="F92" t="s">
        <v>21953</v>
      </c>
      <c r="G92">
        <v>3220</v>
      </c>
      <c r="I92">
        <v>150</v>
      </c>
      <c r="J92" t="s">
        <v>21954</v>
      </c>
      <c r="K92" t="s">
        <v>204</v>
      </c>
      <c r="L92" t="s">
        <v>12492</v>
      </c>
      <c r="M92" t="s">
        <v>21955</v>
      </c>
      <c r="N92" t="s">
        <v>21955</v>
      </c>
      <c r="O92" t="s">
        <v>21955</v>
      </c>
      <c r="P92" t="s">
        <v>21955</v>
      </c>
      <c r="Q92" t="s">
        <v>21956</v>
      </c>
      <c r="R92">
        <v>0.05</v>
      </c>
      <c r="S92">
        <v>0</v>
      </c>
    </row>
    <row r="93" spans="1:20">
      <c r="A93" t="s">
        <v>349</v>
      </c>
      <c r="B93" t="s">
        <v>22158</v>
      </c>
      <c r="C93" t="s">
        <v>22159</v>
      </c>
      <c r="D93" t="s">
        <v>22025</v>
      </c>
      <c r="E93" t="s">
        <v>21966</v>
      </c>
      <c r="F93" t="s">
        <v>21953</v>
      </c>
      <c r="G93">
        <v>3220</v>
      </c>
      <c r="I93">
        <v>150</v>
      </c>
      <c r="J93" t="s">
        <v>21954</v>
      </c>
      <c r="K93" t="s">
        <v>204</v>
      </c>
      <c r="L93" t="s">
        <v>12492</v>
      </c>
      <c r="M93" t="s">
        <v>21955</v>
      </c>
      <c r="N93" t="s">
        <v>21955</v>
      </c>
      <c r="O93" t="s">
        <v>21955</v>
      </c>
      <c r="P93" t="s">
        <v>21955</v>
      </c>
      <c r="Q93" t="s">
        <v>21956</v>
      </c>
      <c r="R93">
        <v>0.05</v>
      </c>
      <c r="S93">
        <v>0</v>
      </c>
    </row>
    <row r="94" spans="1:20">
      <c r="A94" t="s">
        <v>349</v>
      </c>
      <c r="B94" t="s">
        <v>22160</v>
      </c>
      <c r="C94" t="s">
        <v>22161</v>
      </c>
      <c r="D94" t="s">
        <v>22162</v>
      </c>
      <c r="E94" t="s">
        <v>21966</v>
      </c>
      <c r="F94" t="s">
        <v>21953</v>
      </c>
      <c r="G94">
        <v>3450</v>
      </c>
      <c r="I94">
        <v>200</v>
      </c>
      <c r="J94" t="s">
        <v>21954</v>
      </c>
      <c r="K94" t="s">
        <v>12492</v>
      </c>
      <c r="L94" t="s">
        <v>12492</v>
      </c>
      <c r="M94" t="s">
        <v>21955</v>
      </c>
      <c r="N94" t="s">
        <v>21955</v>
      </c>
      <c r="O94" t="s">
        <v>21955</v>
      </c>
      <c r="P94" t="s">
        <v>21955</v>
      </c>
      <c r="Q94" t="s">
        <v>21956</v>
      </c>
      <c r="R94">
        <v>0.05</v>
      </c>
      <c r="S94">
        <v>0</v>
      </c>
      <c r="T94" t="s">
        <v>22002</v>
      </c>
    </row>
    <row r="95" spans="1:20">
      <c r="A95" t="s">
        <v>349</v>
      </c>
      <c r="B95" t="s">
        <v>22163</v>
      </c>
      <c r="C95" t="s">
        <v>22164</v>
      </c>
      <c r="D95" t="s">
        <v>22022</v>
      </c>
      <c r="E95" t="s">
        <v>21952</v>
      </c>
      <c r="F95" t="s">
        <v>21953</v>
      </c>
      <c r="G95">
        <v>3450</v>
      </c>
      <c r="I95">
        <v>150</v>
      </c>
      <c r="J95" t="s">
        <v>21954</v>
      </c>
      <c r="K95" t="s">
        <v>204</v>
      </c>
      <c r="L95" t="s">
        <v>12492</v>
      </c>
      <c r="M95" t="s">
        <v>21955</v>
      </c>
      <c r="N95" t="s">
        <v>21955</v>
      </c>
      <c r="O95" t="s">
        <v>21955</v>
      </c>
      <c r="P95" t="s">
        <v>21955</v>
      </c>
      <c r="Q95" t="s">
        <v>21956</v>
      </c>
      <c r="R95">
        <v>0.05</v>
      </c>
      <c r="S95">
        <v>0</v>
      </c>
    </row>
    <row r="96" spans="1:20">
      <c r="A96" t="s">
        <v>349</v>
      </c>
      <c r="B96" t="s">
        <v>22165</v>
      </c>
      <c r="C96" t="s">
        <v>22166</v>
      </c>
      <c r="D96" t="s">
        <v>21979</v>
      </c>
      <c r="E96" t="s">
        <v>21952</v>
      </c>
      <c r="F96" t="s">
        <v>21953</v>
      </c>
      <c r="G96">
        <v>3450</v>
      </c>
      <c r="H96">
        <v>3450</v>
      </c>
      <c r="I96">
        <v>150</v>
      </c>
      <c r="J96" t="s">
        <v>21954</v>
      </c>
      <c r="K96" t="s">
        <v>12492</v>
      </c>
      <c r="L96" t="s">
        <v>12492</v>
      </c>
      <c r="M96" t="s">
        <v>21955</v>
      </c>
      <c r="N96" t="s">
        <v>21955</v>
      </c>
      <c r="O96" t="s">
        <v>21955</v>
      </c>
      <c r="P96" t="s">
        <v>21955</v>
      </c>
      <c r="Q96" t="s">
        <v>21956</v>
      </c>
      <c r="R96">
        <v>0.05</v>
      </c>
      <c r="S96">
        <v>0</v>
      </c>
      <c r="T96" t="s">
        <v>21967</v>
      </c>
    </row>
    <row r="97" spans="1:20">
      <c r="A97" t="s">
        <v>349</v>
      </c>
      <c r="B97" t="s">
        <v>22167</v>
      </c>
      <c r="C97" t="s">
        <v>22168</v>
      </c>
      <c r="D97" t="s">
        <v>21990</v>
      </c>
      <c r="E97" t="s">
        <v>21952</v>
      </c>
      <c r="F97" t="s">
        <v>21953</v>
      </c>
      <c r="G97">
        <v>3450</v>
      </c>
      <c r="I97">
        <v>150</v>
      </c>
      <c r="J97" t="s">
        <v>21954</v>
      </c>
      <c r="K97" t="s">
        <v>204</v>
      </c>
      <c r="L97" t="s">
        <v>12492</v>
      </c>
      <c r="M97" t="s">
        <v>21955</v>
      </c>
      <c r="N97" t="s">
        <v>21955</v>
      </c>
      <c r="O97" t="s">
        <v>21955</v>
      </c>
      <c r="P97" t="s">
        <v>21955</v>
      </c>
      <c r="Q97" t="s">
        <v>21956</v>
      </c>
      <c r="R97">
        <v>0.05</v>
      </c>
      <c r="S97">
        <v>0</v>
      </c>
    </row>
    <row r="98" spans="1:20">
      <c r="A98" t="s">
        <v>349</v>
      </c>
      <c r="B98" t="s">
        <v>22169</v>
      </c>
      <c r="C98" t="s">
        <v>22170</v>
      </c>
      <c r="D98" t="s">
        <v>21990</v>
      </c>
      <c r="E98" t="s">
        <v>21952</v>
      </c>
      <c r="F98" t="s">
        <v>21953</v>
      </c>
      <c r="G98">
        <v>3440</v>
      </c>
      <c r="I98">
        <v>150</v>
      </c>
      <c r="J98" t="s">
        <v>21954</v>
      </c>
      <c r="K98" t="s">
        <v>12492</v>
      </c>
      <c r="L98" t="s">
        <v>12492</v>
      </c>
      <c r="M98" t="s">
        <v>21955</v>
      </c>
      <c r="N98" t="s">
        <v>21955</v>
      </c>
      <c r="O98" t="s">
        <v>21955</v>
      </c>
      <c r="P98" t="s">
        <v>21955</v>
      </c>
      <c r="Q98" t="s">
        <v>21956</v>
      </c>
      <c r="R98">
        <v>0.05</v>
      </c>
      <c r="S98">
        <v>0</v>
      </c>
      <c r="T98" t="s">
        <v>21967</v>
      </c>
    </row>
    <row r="99" spans="1:20">
      <c r="A99" t="s">
        <v>349</v>
      </c>
      <c r="B99" t="s">
        <v>22171</v>
      </c>
      <c r="C99" t="s">
        <v>22172</v>
      </c>
      <c r="D99" t="s">
        <v>22173</v>
      </c>
      <c r="E99" t="s">
        <v>21966</v>
      </c>
      <c r="F99" t="s">
        <v>21953</v>
      </c>
      <c r="G99">
        <v>3220</v>
      </c>
      <c r="I99">
        <v>150</v>
      </c>
      <c r="J99" t="s">
        <v>21954</v>
      </c>
      <c r="K99" t="s">
        <v>204</v>
      </c>
      <c r="L99" t="s">
        <v>12492</v>
      </c>
      <c r="M99" t="s">
        <v>21955</v>
      </c>
      <c r="N99" t="s">
        <v>21955</v>
      </c>
      <c r="O99" t="s">
        <v>21955</v>
      </c>
      <c r="P99" t="s">
        <v>21955</v>
      </c>
      <c r="Q99" t="s">
        <v>21956</v>
      </c>
      <c r="R99">
        <v>0.05</v>
      </c>
      <c r="S99">
        <v>0</v>
      </c>
    </row>
    <row r="100" spans="1:20">
      <c r="A100" t="s">
        <v>349</v>
      </c>
      <c r="B100" t="s">
        <v>22174</v>
      </c>
      <c r="C100" t="s">
        <v>22175</v>
      </c>
      <c r="D100" t="s">
        <v>21990</v>
      </c>
      <c r="E100" t="s">
        <v>21952</v>
      </c>
      <c r="F100" t="s">
        <v>21953</v>
      </c>
      <c r="G100">
        <v>3450</v>
      </c>
      <c r="I100">
        <v>150</v>
      </c>
      <c r="J100" t="s">
        <v>21954</v>
      </c>
      <c r="K100" t="s">
        <v>12492</v>
      </c>
      <c r="L100" t="s">
        <v>12492</v>
      </c>
      <c r="M100" t="s">
        <v>21955</v>
      </c>
      <c r="N100" t="s">
        <v>21955</v>
      </c>
      <c r="O100" t="s">
        <v>21955</v>
      </c>
      <c r="P100" t="s">
        <v>21955</v>
      </c>
      <c r="Q100" t="s">
        <v>21956</v>
      </c>
      <c r="R100">
        <v>0.05</v>
      </c>
      <c r="S100">
        <v>0</v>
      </c>
      <c r="T100" t="s">
        <v>21967</v>
      </c>
    </row>
    <row r="101" spans="1:20">
      <c r="A101" t="s">
        <v>349</v>
      </c>
      <c r="B101" t="s">
        <v>22176</v>
      </c>
      <c r="C101" t="s">
        <v>22177</v>
      </c>
      <c r="D101" t="s">
        <v>22006</v>
      </c>
      <c r="E101" t="s">
        <v>21952</v>
      </c>
      <c r="F101" t="s">
        <v>21953</v>
      </c>
      <c r="G101">
        <v>3450</v>
      </c>
      <c r="I101">
        <v>150</v>
      </c>
      <c r="J101" t="s">
        <v>21954</v>
      </c>
      <c r="K101" t="s">
        <v>204</v>
      </c>
      <c r="L101" t="s">
        <v>12492</v>
      </c>
      <c r="M101" t="s">
        <v>21955</v>
      </c>
      <c r="N101" t="s">
        <v>21955</v>
      </c>
      <c r="O101" t="s">
        <v>21955</v>
      </c>
      <c r="P101" t="s">
        <v>21955</v>
      </c>
      <c r="Q101" t="s">
        <v>21956</v>
      </c>
      <c r="R101">
        <v>0.05</v>
      </c>
      <c r="S101">
        <v>0</v>
      </c>
    </row>
    <row r="102" spans="1:20">
      <c r="A102" t="s">
        <v>349</v>
      </c>
      <c r="B102" t="s">
        <v>22178</v>
      </c>
      <c r="C102" t="s">
        <v>22179</v>
      </c>
      <c r="D102" t="s">
        <v>22180</v>
      </c>
      <c r="E102" t="s">
        <v>22181</v>
      </c>
      <c r="F102" t="s">
        <v>21953</v>
      </c>
      <c r="G102">
        <v>3220</v>
      </c>
      <c r="I102">
        <v>150</v>
      </c>
      <c r="J102" t="s">
        <v>21954</v>
      </c>
      <c r="K102" t="s">
        <v>204</v>
      </c>
      <c r="L102" t="s">
        <v>12492</v>
      </c>
      <c r="M102" t="s">
        <v>21955</v>
      </c>
      <c r="N102" t="s">
        <v>21955</v>
      </c>
      <c r="O102" t="s">
        <v>21955</v>
      </c>
      <c r="P102" t="s">
        <v>21955</v>
      </c>
      <c r="Q102" t="s">
        <v>21956</v>
      </c>
      <c r="R102">
        <v>0.05</v>
      </c>
      <c r="S102">
        <v>0</v>
      </c>
    </row>
    <row r="103" spans="1:20">
      <c r="A103" t="s">
        <v>349</v>
      </c>
      <c r="B103" t="s">
        <v>22182</v>
      </c>
      <c r="C103" t="s">
        <v>22183</v>
      </c>
      <c r="D103" t="s">
        <v>22025</v>
      </c>
      <c r="E103" t="s">
        <v>21966</v>
      </c>
      <c r="F103" t="s">
        <v>21953</v>
      </c>
      <c r="G103">
        <v>3220</v>
      </c>
      <c r="I103">
        <v>150</v>
      </c>
      <c r="J103" t="s">
        <v>21954</v>
      </c>
      <c r="K103" t="s">
        <v>12492</v>
      </c>
      <c r="L103" t="s">
        <v>204</v>
      </c>
      <c r="M103" t="s">
        <v>21955</v>
      </c>
      <c r="N103" t="s">
        <v>21955</v>
      </c>
      <c r="O103" t="s">
        <v>21955</v>
      </c>
      <c r="P103" t="s">
        <v>21955</v>
      </c>
      <c r="Q103" t="s">
        <v>21956</v>
      </c>
      <c r="R103">
        <v>0.05</v>
      </c>
      <c r="S103">
        <v>0</v>
      </c>
    </row>
    <row r="104" spans="1:20">
      <c r="A104" t="s">
        <v>349</v>
      </c>
      <c r="B104" t="s">
        <v>22184</v>
      </c>
      <c r="C104" t="s">
        <v>22185</v>
      </c>
      <c r="D104" t="s">
        <v>22022</v>
      </c>
      <c r="E104" t="s">
        <v>21952</v>
      </c>
      <c r="F104" t="s">
        <v>21953</v>
      </c>
      <c r="G104">
        <v>3450</v>
      </c>
      <c r="H104">
        <v>3550</v>
      </c>
      <c r="I104">
        <v>150</v>
      </c>
      <c r="J104" t="s">
        <v>21954</v>
      </c>
      <c r="K104" t="s">
        <v>204</v>
      </c>
      <c r="L104" t="s">
        <v>12492</v>
      </c>
      <c r="M104" t="s">
        <v>21955</v>
      </c>
      <c r="N104" t="s">
        <v>21955</v>
      </c>
      <c r="O104" t="s">
        <v>21955</v>
      </c>
      <c r="P104" t="s">
        <v>21955</v>
      </c>
      <c r="Q104" t="s">
        <v>21956</v>
      </c>
      <c r="R104">
        <v>0.05</v>
      </c>
      <c r="S104">
        <v>0</v>
      </c>
    </row>
    <row r="105" spans="1:20">
      <c r="A105" t="s">
        <v>349</v>
      </c>
      <c r="B105" t="s">
        <v>22186</v>
      </c>
      <c r="C105" t="s">
        <v>22187</v>
      </c>
      <c r="D105" t="s">
        <v>21990</v>
      </c>
      <c r="E105" t="s">
        <v>21952</v>
      </c>
      <c r="F105" t="s">
        <v>21953</v>
      </c>
      <c r="G105">
        <v>3440</v>
      </c>
      <c r="I105">
        <v>150</v>
      </c>
      <c r="J105" t="s">
        <v>21954</v>
      </c>
      <c r="K105" t="s">
        <v>12492</v>
      </c>
      <c r="L105" t="s">
        <v>12492</v>
      </c>
      <c r="M105" t="s">
        <v>21955</v>
      </c>
      <c r="N105" t="s">
        <v>21955</v>
      </c>
      <c r="O105" t="s">
        <v>21955</v>
      </c>
      <c r="P105" t="s">
        <v>21955</v>
      </c>
      <c r="Q105" t="s">
        <v>21956</v>
      </c>
      <c r="R105">
        <v>0.05</v>
      </c>
      <c r="S105">
        <v>0</v>
      </c>
      <c r="T105" t="s">
        <v>21967</v>
      </c>
    </row>
    <row r="106" spans="1:20">
      <c r="A106" t="s">
        <v>349</v>
      </c>
      <c r="B106" t="s">
        <v>22188</v>
      </c>
      <c r="C106" t="s">
        <v>22189</v>
      </c>
      <c r="D106" t="s">
        <v>21979</v>
      </c>
      <c r="E106" t="s">
        <v>21952</v>
      </c>
      <c r="F106" t="s">
        <v>21953</v>
      </c>
      <c r="G106">
        <v>3440</v>
      </c>
      <c r="I106">
        <v>150</v>
      </c>
      <c r="J106" t="s">
        <v>21954</v>
      </c>
      <c r="K106" t="s">
        <v>12492</v>
      </c>
      <c r="L106" t="s">
        <v>12492</v>
      </c>
      <c r="M106" t="s">
        <v>21955</v>
      </c>
      <c r="N106" t="s">
        <v>21955</v>
      </c>
      <c r="O106" t="s">
        <v>21955</v>
      </c>
      <c r="P106" t="s">
        <v>21955</v>
      </c>
      <c r="Q106" t="s">
        <v>21956</v>
      </c>
      <c r="R106">
        <v>0.01</v>
      </c>
      <c r="S106">
        <v>0</v>
      </c>
      <c r="T106" t="s">
        <v>21967</v>
      </c>
    </row>
    <row r="107" spans="1:20">
      <c r="A107" t="s">
        <v>349</v>
      </c>
      <c r="B107" t="s">
        <v>22190</v>
      </c>
      <c r="C107" t="s">
        <v>22191</v>
      </c>
      <c r="D107" t="s">
        <v>21979</v>
      </c>
      <c r="E107" t="s">
        <v>21952</v>
      </c>
      <c r="F107" t="s">
        <v>21953</v>
      </c>
      <c r="G107">
        <v>3440</v>
      </c>
      <c r="I107">
        <v>150</v>
      </c>
      <c r="J107" t="s">
        <v>21954</v>
      </c>
      <c r="K107" t="s">
        <v>12492</v>
      </c>
      <c r="L107" t="s">
        <v>12492</v>
      </c>
      <c r="M107" t="s">
        <v>21955</v>
      </c>
      <c r="N107" t="s">
        <v>21955</v>
      </c>
      <c r="O107" t="s">
        <v>21955</v>
      </c>
      <c r="P107" t="s">
        <v>21955</v>
      </c>
      <c r="Q107" t="s">
        <v>21956</v>
      </c>
      <c r="R107">
        <v>0.05</v>
      </c>
      <c r="S107">
        <v>0</v>
      </c>
      <c r="T107" t="s">
        <v>21967</v>
      </c>
    </row>
    <row r="108" spans="1:20">
      <c r="A108" t="s">
        <v>349</v>
      </c>
      <c r="B108" t="s">
        <v>22192</v>
      </c>
      <c r="C108" t="s">
        <v>22193</v>
      </c>
      <c r="D108" t="s">
        <v>21979</v>
      </c>
      <c r="E108" t="s">
        <v>21952</v>
      </c>
      <c r="F108" t="s">
        <v>21953</v>
      </c>
      <c r="G108">
        <v>3440</v>
      </c>
      <c r="I108">
        <v>150</v>
      </c>
      <c r="J108" t="s">
        <v>21954</v>
      </c>
      <c r="K108" t="s">
        <v>204</v>
      </c>
      <c r="L108" t="s">
        <v>12492</v>
      </c>
      <c r="M108" t="s">
        <v>21961</v>
      </c>
      <c r="N108" t="s">
        <v>21961</v>
      </c>
      <c r="O108" t="s">
        <v>21961</v>
      </c>
      <c r="P108" t="s">
        <v>21961</v>
      </c>
      <c r="Q108" t="s">
        <v>21956</v>
      </c>
      <c r="R108">
        <v>0.01</v>
      </c>
      <c r="S108">
        <v>0</v>
      </c>
    </row>
    <row r="109" spans="1:20">
      <c r="A109" t="s">
        <v>349</v>
      </c>
      <c r="B109" t="s">
        <v>22194</v>
      </c>
      <c r="C109" t="s">
        <v>22195</v>
      </c>
      <c r="D109" t="s">
        <v>22196</v>
      </c>
      <c r="E109" t="s">
        <v>21952</v>
      </c>
      <c r="F109" t="s">
        <v>21953</v>
      </c>
      <c r="G109">
        <v>3450</v>
      </c>
      <c r="I109">
        <v>150</v>
      </c>
      <c r="J109" t="s">
        <v>21954</v>
      </c>
      <c r="K109" t="s">
        <v>204</v>
      </c>
      <c r="L109" t="s">
        <v>12492</v>
      </c>
      <c r="M109" t="s">
        <v>21961</v>
      </c>
      <c r="N109" t="s">
        <v>21961</v>
      </c>
      <c r="O109" t="s">
        <v>21961</v>
      </c>
      <c r="P109" t="s">
        <v>21961</v>
      </c>
      <c r="Q109" t="s">
        <v>21956</v>
      </c>
      <c r="R109">
        <v>0.05</v>
      </c>
      <c r="S109">
        <v>0</v>
      </c>
    </row>
    <row r="110" spans="1:20">
      <c r="A110" t="s">
        <v>349</v>
      </c>
      <c r="B110" t="s">
        <v>22197</v>
      </c>
      <c r="C110" t="s">
        <v>22198</v>
      </c>
      <c r="D110" t="s">
        <v>22025</v>
      </c>
      <c r="E110" t="s">
        <v>22199</v>
      </c>
      <c r="F110" t="s">
        <v>21953</v>
      </c>
      <c r="G110">
        <v>3220</v>
      </c>
      <c r="I110">
        <v>150</v>
      </c>
      <c r="J110" t="s">
        <v>21954</v>
      </c>
      <c r="K110" t="s">
        <v>12492</v>
      </c>
      <c r="L110" t="s">
        <v>12492</v>
      </c>
      <c r="M110" t="s">
        <v>21961</v>
      </c>
      <c r="N110" t="s">
        <v>21961</v>
      </c>
      <c r="O110" t="s">
        <v>21961</v>
      </c>
      <c r="P110" t="s">
        <v>21961</v>
      </c>
      <c r="Q110" t="s">
        <v>21956</v>
      </c>
      <c r="R110">
        <v>0.01</v>
      </c>
      <c r="S110">
        <v>0</v>
      </c>
    </row>
    <row r="111" spans="1:20">
      <c r="A111" t="s">
        <v>349</v>
      </c>
      <c r="B111" t="s">
        <v>22200</v>
      </c>
      <c r="C111" t="s">
        <v>22201</v>
      </c>
      <c r="D111" t="s">
        <v>22025</v>
      </c>
      <c r="E111" t="s">
        <v>22199</v>
      </c>
      <c r="F111" t="s">
        <v>21953</v>
      </c>
      <c r="G111">
        <v>3220</v>
      </c>
      <c r="I111">
        <v>150</v>
      </c>
      <c r="J111" t="s">
        <v>21954</v>
      </c>
      <c r="K111" t="s">
        <v>12492</v>
      </c>
      <c r="L111" t="s">
        <v>12492</v>
      </c>
      <c r="M111" t="s">
        <v>21961</v>
      </c>
      <c r="N111" t="s">
        <v>21961</v>
      </c>
      <c r="O111" t="s">
        <v>21961</v>
      </c>
      <c r="P111" t="s">
        <v>21961</v>
      </c>
      <c r="Q111" t="s">
        <v>21956</v>
      </c>
      <c r="R111">
        <v>0.01</v>
      </c>
      <c r="S111">
        <v>0</v>
      </c>
    </row>
    <row r="112" spans="1:20">
      <c r="A112" t="s">
        <v>349</v>
      </c>
      <c r="B112" t="s">
        <v>22202</v>
      </c>
      <c r="C112" t="s">
        <v>22203</v>
      </c>
      <c r="D112" t="s">
        <v>22025</v>
      </c>
      <c r="E112" t="s">
        <v>21966</v>
      </c>
      <c r="F112" t="s">
        <v>21953</v>
      </c>
      <c r="G112">
        <v>3220</v>
      </c>
      <c r="I112">
        <v>150</v>
      </c>
      <c r="J112" t="s">
        <v>21954</v>
      </c>
      <c r="K112" t="s">
        <v>204</v>
      </c>
      <c r="L112" t="s">
        <v>12492</v>
      </c>
      <c r="M112" t="s">
        <v>21955</v>
      </c>
      <c r="N112" t="s">
        <v>21955</v>
      </c>
      <c r="O112" t="s">
        <v>21955</v>
      </c>
      <c r="P112" t="s">
        <v>21955</v>
      </c>
      <c r="Q112" t="s">
        <v>21956</v>
      </c>
      <c r="R112">
        <v>0.05</v>
      </c>
      <c r="S112">
        <v>0</v>
      </c>
    </row>
    <row r="113" spans="1:20">
      <c r="A113" t="s">
        <v>349</v>
      </c>
      <c r="B113" t="s">
        <v>22204</v>
      </c>
      <c r="C113" t="s">
        <v>22205</v>
      </c>
      <c r="D113" t="s">
        <v>22036</v>
      </c>
      <c r="E113" t="s">
        <v>21987</v>
      </c>
      <c r="F113" t="s">
        <v>21953</v>
      </c>
      <c r="G113">
        <v>3450</v>
      </c>
      <c r="I113">
        <v>150</v>
      </c>
      <c r="J113" t="s">
        <v>21954</v>
      </c>
      <c r="K113" t="s">
        <v>204</v>
      </c>
      <c r="L113" t="s">
        <v>12492</v>
      </c>
      <c r="M113" t="s">
        <v>21961</v>
      </c>
      <c r="N113" t="s">
        <v>21961</v>
      </c>
      <c r="O113" t="s">
        <v>21961</v>
      </c>
      <c r="P113" t="s">
        <v>21961</v>
      </c>
      <c r="Q113" t="s">
        <v>21956</v>
      </c>
      <c r="R113">
        <v>0.01</v>
      </c>
      <c r="S113">
        <v>0</v>
      </c>
    </row>
    <row r="114" spans="1:20">
      <c r="A114" t="s">
        <v>349</v>
      </c>
      <c r="B114" t="s">
        <v>22206</v>
      </c>
      <c r="C114" t="s">
        <v>22207</v>
      </c>
      <c r="D114" t="s">
        <v>22036</v>
      </c>
      <c r="E114" t="s">
        <v>21987</v>
      </c>
      <c r="F114" t="s">
        <v>21953</v>
      </c>
      <c r="G114">
        <v>3450</v>
      </c>
      <c r="I114">
        <v>150</v>
      </c>
      <c r="J114" t="s">
        <v>21954</v>
      </c>
      <c r="K114" t="s">
        <v>204</v>
      </c>
      <c r="L114" t="s">
        <v>12492</v>
      </c>
      <c r="M114" t="s">
        <v>21955</v>
      </c>
      <c r="N114" t="s">
        <v>21955</v>
      </c>
      <c r="O114" t="s">
        <v>21955</v>
      </c>
      <c r="P114" t="s">
        <v>21955</v>
      </c>
      <c r="Q114" t="s">
        <v>21956</v>
      </c>
      <c r="R114">
        <v>0.05</v>
      </c>
      <c r="S114">
        <v>0</v>
      </c>
    </row>
    <row r="115" spans="1:20">
      <c r="A115" t="s">
        <v>349</v>
      </c>
      <c r="B115" t="s">
        <v>22208</v>
      </c>
      <c r="C115" t="s">
        <v>22209</v>
      </c>
      <c r="D115" t="s">
        <v>22210</v>
      </c>
      <c r="E115" t="s">
        <v>21952</v>
      </c>
      <c r="F115" t="s">
        <v>21953</v>
      </c>
      <c r="G115">
        <v>3440</v>
      </c>
      <c r="I115">
        <v>200</v>
      </c>
      <c r="J115" t="s">
        <v>21954</v>
      </c>
      <c r="K115" t="s">
        <v>12492</v>
      </c>
      <c r="L115" t="s">
        <v>12492</v>
      </c>
      <c r="M115" t="s">
        <v>21955</v>
      </c>
      <c r="N115" t="s">
        <v>21955</v>
      </c>
      <c r="O115" t="s">
        <v>21955</v>
      </c>
      <c r="P115" t="s">
        <v>21955</v>
      </c>
      <c r="Q115" t="s">
        <v>21956</v>
      </c>
      <c r="R115">
        <v>0.05</v>
      </c>
      <c r="S115">
        <v>0</v>
      </c>
      <c r="T115" t="s">
        <v>21967</v>
      </c>
    </row>
    <row r="116" spans="1:20">
      <c r="A116" t="s">
        <v>349</v>
      </c>
      <c r="B116" t="s">
        <v>22211</v>
      </c>
      <c r="C116" t="s">
        <v>22212</v>
      </c>
      <c r="D116" t="s">
        <v>22022</v>
      </c>
      <c r="E116" t="s">
        <v>21952</v>
      </c>
      <c r="F116" t="s">
        <v>21953</v>
      </c>
      <c r="G116">
        <v>3450</v>
      </c>
      <c r="H116">
        <v>3550</v>
      </c>
      <c r="I116">
        <v>150</v>
      </c>
      <c r="J116" t="s">
        <v>21954</v>
      </c>
      <c r="K116" t="s">
        <v>204</v>
      </c>
      <c r="L116" t="s">
        <v>12492</v>
      </c>
      <c r="M116" t="s">
        <v>21955</v>
      </c>
      <c r="N116" t="s">
        <v>21955</v>
      </c>
      <c r="O116" t="s">
        <v>21955</v>
      </c>
      <c r="P116" t="s">
        <v>21955</v>
      </c>
      <c r="Q116" t="s">
        <v>21956</v>
      </c>
      <c r="R116">
        <v>0.05</v>
      </c>
      <c r="S116">
        <v>0</v>
      </c>
    </row>
    <row r="117" spans="1:20">
      <c r="A117" t="s">
        <v>349</v>
      </c>
      <c r="B117" t="s">
        <v>22213</v>
      </c>
      <c r="C117" t="s">
        <v>22214</v>
      </c>
      <c r="D117" t="s">
        <v>22215</v>
      </c>
      <c r="E117" t="s">
        <v>21952</v>
      </c>
      <c r="F117" t="s">
        <v>21953</v>
      </c>
      <c r="G117">
        <v>3450</v>
      </c>
      <c r="I117">
        <v>200</v>
      </c>
      <c r="J117" t="s">
        <v>21954</v>
      </c>
      <c r="K117" t="s">
        <v>12492</v>
      </c>
      <c r="L117" t="s">
        <v>12492</v>
      </c>
      <c r="M117" t="s">
        <v>21955</v>
      </c>
      <c r="N117" t="s">
        <v>21955</v>
      </c>
      <c r="O117" t="s">
        <v>21955</v>
      </c>
      <c r="P117" t="s">
        <v>21955</v>
      </c>
      <c r="Q117" t="s">
        <v>21956</v>
      </c>
      <c r="R117">
        <v>0.05</v>
      </c>
      <c r="S117">
        <v>0</v>
      </c>
      <c r="T117" t="s">
        <v>21967</v>
      </c>
    </row>
    <row r="118" spans="1:20">
      <c r="A118" t="s">
        <v>349</v>
      </c>
      <c r="B118" t="s">
        <v>22216</v>
      </c>
      <c r="C118" t="s">
        <v>22217</v>
      </c>
      <c r="D118" t="s">
        <v>22022</v>
      </c>
      <c r="E118" t="s">
        <v>21952</v>
      </c>
      <c r="F118" t="s">
        <v>21953</v>
      </c>
      <c r="G118">
        <v>3450</v>
      </c>
      <c r="H118">
        <v>3550</v>
      </c>
      <c r="I118">
        <v>150</v>
      </c>
      <c r="J118" t="s">
        <v>21954</v>
      </c>
      <c r="K118" t="s">
        <v>204</v>
      </c>
      <c r="L118" t="s">
        <v>12492</v>
      </c>
      <c r="M118" t="s">
        <v>21955</v>
      </c>
      <c r="N118" t="s">
        <v>21955</v>
      </c>
      <c r="O118" t="s">
        <v>21955</v>
      </c>
      <c r="P118" t="s">
        <v>21955</v>
      </c>
      <c r="Q118" t="s">
        <v>21956</v>
      </c>
      <c r="R118">
        <v>0.05</v>
      </c>
      <c r="S118">
        <v>0</v>
      </c>
    </row>
    <row r="119" spans="1:20">
      <c r="A119" t="s">
        <v>349</v>
      </c>
      <c r="B119" t="s">
        <v>22218</v>
      </c>
      <c r="C119" t="s">
        <v>22219</v>
      </c>
      <c r="D119" t="s">
        <v>22220</v>
      </c>
      <c r="E119" t="s">
        <v>21952</v>
      </c>
      <c r="F119" t="s">
        <v>21953</v>
      </c>
      <c r="G119">
        <v>3450</v>
      </c>
      <c r="H119">
        <v>3550</v>
      </c>
      <c r="I119">
        <v>150</v>
      </c>
      <c r="J119" t="s">
        <v>21954</v>
      </c>
      <c r="K119" t="s">
        <v>204</v>
      </c>
      <c r="L119" t="s">
        <v>12492</v>
      </c>
      <c r="M119" t="s">
        <v>21955</v>
      </c>
      <c r="N119" t="s">
        <v>21955</v>
      </c>
      <c r="O119" t="s">
        <v>21955</v>
      </c>
      <c r="P119" t="s">
        <v>21955</v>
      </c>
      <c r="Q119" t="s">
        <v>21956</v>
      </c>
      <c r="R119">
        <v>0.05</v>
      </c>
      <c r="S119">
        <v>0</v>
      </c>
    </row>
    <row r="120" spans="1:20">
      <c r="A120" t="s">
        <v>349</v>
      </c>
      <c r="B120" t="s">
        <v>22221</v>
      </c>
      <c r="C120" t="s">
        <v>22222</v>
      </c>
      <c r="D120" t="s">
        <v>22073</v>
      </c>
      <c r="E120" t="s">
        <v>21952</v>
      </c>
      <c r="F120" t="s">
        <v>21953</v>
      </c>
      <c r="G120">
        <v>3450</v>
      </c>
      <c r="I120">
        <v>150</v>
      </c>
      <c r="J120" t="s">
        <v>21954</v>
      </c>
      <c r="K120" t="s">
        <v>204</v>
      </c>
      <c r="L120" t="s">
        <v>12492</v>
      </c>
      <c r="M120" t="s">
        <v>21955</v>
      </c>
      <c r="N120" t="s">
        <v>21955</v>
      </c>
      <c r="O120" t="s">
        <v>21955</v>
      </c>
      <c r="P120" t="s">
        <v>21955</v>
      </c>
      <c r="Q120" t="s">
        <v>21956</v>
      </c>
      <c r="R120">
        <v>0.05</v>
      </c>
      <c r="S120">
        <v>0</v>
      </c>
    </row>
    <row r="121" spans="1:20">
      <c r="A121" t="s">
        <v>349</v>
      </c>
      <c r="B121" t="s">
        <v>22223</v>
      </c>
      <c r="C121" t="s">
        <v>22224</v>
      </c>
      <c r="D121" t="s">
        <v>22225</v>
      </c>
      <c r="E121" t="s">
        <v>21966</v>
      </c>
      <c r="F121" t="s">
        <v>21953</v>
      </c>
      <c r="G121">
        <v>3220</v>
      </c>
      <c r="I121">
        <v>150</v>
      </c>
      <c r="J121" t="s">
        <v>21954</v>
      </c>
      <c r="K121" t="s">
        <v>204</v>
      </c>
      <c r="L121" t="s">
        <v>12492</v>
      </c>
      <c r="M121" t="s">
        <v>21955</v>
      </c>
      <c r="N121" t="s">
        <v>21955</v>
      </c>
      <c r="O121" t="s">
        <v>21955</v>
      </c>
      <c r="P121" t="s">
        <v>21955</v>
      </c>
      <c r="Q121" t="s">
        <v>21956</v>
      </c>
      <c r="R121">
        <v>0.05</v>
      </c>
      <c r="S121">
        <v>0</v>
      </c>
    </row>
    <row r="122" spans="1:20">
      <c r="A122" t="s">
        <v>349</v>
      </c>
      <c r="B122" t="s">
        <v>22226</v>
      </c>
      <c r="C122" t="s">
        <v>22227</v>
      </c>
      <c r="D122" t="s">
        <v>22225</v>
      </c>
      <c r="E122" t="s">
        <v>21966</v>
      </c>
      <c r="F122" t="s">
        <v>21953</v>
      </c>
      <c r="G122">
        <v>3220</v>
      </c>
      <c r="I122">
        <v>150</v>
      </c>
      <c r="J122" t="s">
        <v>21954</v>
      </c>
      <c r="K122" t="s">
        <v>204</v>
      </c>
      <c r="L122" t="s">
        <v>12492</v>
      </c>
      <c r="M122" t="s">
        <v>21955</v>
      </c>
      <c r="N122" t="s">
        <v>21955</v>
      </c>
      <c r="O122" t="s">
        <v>21955</v>
      </c>
      <c r="P122" t="s">
        <v>21955</v>
      </c>
      <c r="Q122" t="s">
        <v>21956</v>
      </c>
      <c r="R122">
        <v>0.05</v>
      </c>
      <c r="S122">
        <v>0</v>
      </c>
    </row>
    <row r="123" spans="1:20">
      <c r="A123" t="s">
        <v>349</v>
      </c>
      <c r="B123" t="s">
        <v>22228</v>
      </c>
      <c r="C123" t="s">
        <v>22229</v>
      </c>
      <c r="D123" t="s">
        <v>22022</v>
      </c>
      <c r="E123" t="s">
        <v>21952</v>
      </c>
      <c r="F123" t="s">
        <v>21953</v>
      </c>
      <c r="G123">
        <v>3450</v>
      </c>
      <c r="I123">
        <v>150</v>
      </c>
      <c r="J123" t="s">
        <v>21954</v>
      </c>
      <c r="K123" t="s">
        <v>204</v>
      </c>
      <c r="L123" t="s">
        <v>12492</v>
      </c>
      <c r="M123" t="s">
        <v>21955</v>
      </c>
      <c r="N123" t="s">
        <v>21955</v>
      </c>
      <c r="O123" t="s">
        <v>21955</v>
      </c>
      <c r="P123" t="s">
        <v>21955</v>
      </c>
      <c r="Q123" t="s">
        <v>21956</v>
      </c>
      <c r="R123">
        <v>0.05</v>
      </c>
      <c r="S123">
        <v>0</v>
      </c>
    </row>
    <row r="124" spans="1:20">
      <c r="A124" t="s">
        <v>349</v>
      </c>
      <c r="B124" t="s">
        <v>22230</v>
      </c>
      <c r="C124" t="s">
        <v>22231</v>
      </c>
      <c r="D124" t="s">
        <v>22022</v>
      </c>
      <c r="E124" t="s">
        <v>21952</v>
      </c>
      <c r="F124" t="s">
        <v>21953</v>
      </c>
      <c r="G124">
        <v>3450</v>
      </c>
      <c r="I124">
        <v>150</v>
      </c>
      <c r="J124" t="s">
        <v>21954</v>
      </c>
      <c r="K124" t="s">
        <v>12492</v>
      </c>
      <c r="L124" t="s">
        <v>12492</v>
      </c>
      <c r="M124" t="s">
        <v>21955</v>
      </c>
      <c r="N124" t="s">
        <v>21955</v>
      </c>
      <c r="O124" t="s">
        <v>21955</v>
      </c>
      <c r="P124" t="s">
        <v>21955</v>
      </c>
      <c r="Q124" t="s">
        <v>21956</v>
      </c>
      <c r="R124">
        <v>0.05</v>
      </c>
      <c r="S124">
        <v>0</v>
      </c>
      <c r="T124" t="s">
        <v>21967</v>
      </c>
    </row>
    <row r="125" spans="1:20">
      <c r="A125" t="s">
        <v>349</v>
      </c>
      <c r="B125" t="s">
        <v>22232</v>
      </c>
      <c r="C125" t="s">
        <v>22233</v>
      </c>
      <c r="D125" t="s">
        <v>22196</v>
      </c>
      <c r="E125" t="s">
        <v>21952</v>
      </c>
      <c r="F125" t="s">
        <v>21953</v>
      </c>
      <c r="G125">
        <v>3450</v>
      </c>
      <c r="I125">
        <v>150</v>
      </c>
      <c r="J125" t="s">
        <v>21954</v>
      </c>
      <c r="K125" t="s">
        <v>204</v>
      </c>
      <c r="L125" t="s">
        <v>12492</v>
      </c>
      <c r="M125" t="s">
        <v>21955</v>
      </c>
      <c r="N125" t="s">
        <v>21955</v>
      </c>
      <c r="O125" t="s">
        <v>21955</v>
      </c>
      <c r="P125" t="s">
        <v>21955</v>
      </c>
      <c r="Q125" t="s">
        <v>21956</v>
      </c>
      <c r="R125">
        <v>0.05</v>
      </c>
      <c r="S125">
        <v>0</v>
      </c>
      <c r="T125" t="s">
        <v>21962</v>
      </c>
    </row>
    <row r="126" spans="1:20">
      <c r="A126" t="s">
        <v>349</v>
      </c>
      <c r="B126" t="s">
        <v>22234</v>
      </c>
      <c r="C126" t="s">
        <v>22235</v>
      </c>
      <c r="D126" t="s">
        <v>22016</v>
      </c>
      <c r="E126" t="s">
        <v>21952</v>
      </c>
      <c r="F126" t="s">
        <v>21953</v>
      </c>
      <c r="G126">
        <v>3450</v>
      </c>
      <c r="I126">
        <v>150</v>
      </c>
      <c r="J126" t="s">
        <v>21954</v>
      </c>
      <c r="K126" t="s">
        <v>12492</v>
      </c>
      <c r="L126" t="s">
        <v>12492</v>
      </c>
      <c r="M126" t="s">
        <v>21961</v>
      </c>
      <c r="N126" t="s">
        <v>21961</v>
      </c>
      <c r="O126" t="s">
        <v>21961</v>
      </c>
      <c r="P126" t="s">
        <v>21961</v>
      </c>
      <c r="Q126" t="s">
        <v>21956</v>
      </c>
      <c r="R126">
        <v>0.01</v>
      </c>
      <c r="S126">
        <v>0</v>
      </c>
    </row>
    <row r="127" spans="1:20">
      <c r="A127" t="s">
        <v>349</v>
      </c>
      <c r="B127" t="s">
        <v>22236</v>
      </c>
      <c r="C127" t="s">
        <v>22237</v>
      </c>
      <c r="D127" t="s">
        <v>22238</v>
      </c>
      <c r="E127" t="s">
        <v>21987</v>
      </c>
      <c r="F127" t="s">
        <v>21953</v>
      </c>
      <c r="G127">
        <v>3450</v>
      </c>
      <c r="I127">
        <v>150</v>
      </c>
      <c r="J127" t="s">
        <v>21954</v>
      </c>
      <c r="K127" t="s">
        <v>204</v>
      </c>
      <c r="L127" t="s">
        <v>12492</v>
      </c>
      <c r="M127" t="s">
        <v>21955</v>
      </c>
      <c r="N127" t="s">
        <v>21955</v>
      </c>
      <c r="O127" t="s">
        <v>21955</v>
      </c>
      <c r="P127" t="s">
        <v>21955</v>
      </c>
      <c r="Q127" t="s">
        <v>21956</v>
      </c>
      <c r="R127">
        <v>0.05</v>
      </c>
      <c r="S127">
        <v>0</v>
      </c>
    </row>
    <row r="128" spans="1:20">
      <c r="A128" t="s">
        <v>349</v>
      </c>
      <c r="B128" t="s">
        <v>22239</v>
      </c>
      <c r="C128" t="s">
        <v>22240</v>
      </c>
      <c r="D128" t="s">
        <v>22238</v>
      </c>
      <c r="E128" t="s">
        <v>21952</v>
      </c>
      <c r="F128" t="s">
        <v>21953</v>
      </c>
      <c r="G128">
        <v>3450</v>
      </c>
      <c r="I128">
        <v>150</v>
      </c>
      <c r="J128" t="s">
        <v>21954</v>
      </c>
      <c r="K128" t="s">
        <v>204</v>
      </c>
      <c r="L128" t="s">
        <v>12492</v>
      </c>
      <c r="M128" t="s">
        <v>21955</v>
      </c>
      <c r="N128" t="s">
        <v>21955</v>
      </c>
      <c r="O128" t="s">
        <v>21955</v>
      </c>
      <c r="P128" t="s">
        <v>21955</v>
      </c>
      <c r="Q128" t="s">
        <v>21956</v>
      </c>
      <c r="R128">
        <v>0.05</v>
      </c>
      <c r="S128">
        <v>0</v>
      </c>
    </row>
    <row r="129" spans="1:20">
      <c r="A129" t="s">
        <v>349</v>
      </c>
      <c r="B129" t="s">
        <v>22241</v>
      </c>
      <c r="C129" t="s">
        <v>22242</v>
      </c>
      <c r="D129" t="s">
        <v>22243</v>
      </c>
      <c r="E129" t="s">
        <v>21966</v>
      </c>
      <c r="F129" t="s">
        <v>21953</v>
      </c>
      <c r="G129">
        <v>3450</v>
      </c>
      <c r="I129">
        <v>150</v>
      </c>
      <c r="J129" t="s">
        <v>21954</v>
      </c>
      <c r="K129" t="s">
        <v>204</v>
      </c>
      <c r="L129" t="s">
        <v>12492</v>
      </c>
      <c r="M129" t="s">
        <v>21961</v>
      </c>
      <c r="N129" t="s">
        <v>21961</v>
      </c>
      <c r="O129" t="s">
        <v>21961</v>
      </c>
      <c r="P129" t="s">
        <v>21961</v>
      </c>
      <c r="Q129" t="s">
        <v>21956</v>
      </c>
      <c r="R129">
        <v>0.01</v>
      </c>
      <c r="S129">
        <v>0</v>
      </c>
    </row>
    <row r="130" spans="1:20">
      <c r="A130" t="s">
        <v>349</v>
      </c>
      <c r="B130" t="s">
        <v>22244</v>
      </c>
      <c r="C130" t="s">
        <v>22245</v>
      </c>
      <c r="D130" t="s">
        <v>22238</v>
      </c>
      <c r="E130" t="s">
        <v>21952</v>
      </c>
      <c r="F130" t="s">
        <v>21953</v>
      </c>
      <c r="G130">
        <v>3450</v>
      </c>
      <c r="I130">
        <v>150</v>
      </c>
      <c r="J130" t="s">
        <v>21954</v>
      </c>
      <c r="K130" t="s">
        <v>204</v>
      </c>
      <c r="L130" t="s">
        <v>12492</v>
      </c>
      <c r="M130" t="s">
        <v>21955</v>
      </c>
      <c r="N130" t="s">
        <v>21955</v>
      </c>
      <c r="O130" t="s">
        <v>21955</v>
      </c>
      <c r="P130" t="s">
        <v>21955</v>
      </c>
      <c r="Q130" t="s">
        <v>21956</v>
      </c>
      <c r="R130">
        <v>0.05</v>
      </c>
      <c r="S130">
        <v>0</v>
      </c>
    </row>
    <row r="131" spans="1:20">
      <c r="A131" t="s">
        <v>349</v>
      </c>
      <c r="B131" t="s">
        <v>22246</v>
      </c>
      <c r="C131" t="s">
        <v>22247</v>
      </c>
      <c r="D131" t="s">
        <v>22238</v>
      </c>
      <c r="E131" t="s">
        <v>21952</v>
      </c>
      <c r="F131" t="s">
        <v>21953</v>
      </c>
      <c r="G131">
        <v>3450</v>
      </c>
      <c r="I131">
        <v>150</v>
      </c>
      <c r="J131" t="s">
        <v>21954</v>
      </c>
      <c r="K131" t="s">
        <v>204</v>
      </c>
      <c r="L131" t="s">
        <v>12492</v>
      </c>
      <c r="M131" t="s">
        <v>21955</v>
      </c>
      <c r="N131" t="s">
        <v>21955</v>
      </c>
      <c r="O131" t="s">
        <v>21955</v>
      </c>
      <c r="P131" t="s">
        <v>21955</v>
      </c>
      <c r="Q131" t="s">
        <v>21956</v>
      </c>
      <c r="R131">
        <v>0.05</v>
      </c>
      <c r="S131">
        <v>0</v>
      </c>
    </row>
    <row r="132" spans="1:20">
      <c r="A132" t="s">
        <v>349</v>
      </c>
      <c r="B132" t="s">
        <v>22248</v>
      </c>
      <c r="C132" t="s">
        <v>22249</v>
      </c>
      <c r="D132" t="s">
        <v>22238</v>
      </c>
      <c r="E132" t="s">
        <v>21952</v>
      </c>
      <c r="F132" t="s">
        <v>21953</v>
      </c>
      <c r="G132">
        <v>3450</v>
      </c>
      <c r="I132">
        <v>150</v>
      </c>
      <c r="J132" t="s">
        <v>21954</v>
      </c>
      <c r="K132" t="s">
        <v>204</v>
      </c>
      <c r="L132" t="s">
        <v>12492</v>
      </c>
      <c r="M132" t="s">
        <v>21955</v>
      </c>
      <c r="N132" t="s">
        <v>21955</v>
      </c>
      <c r="O132" t="s">
        <v>21955</v>
      </c>
      <c r="P132" t="s">
        <v>21955</v>
      </c>
      <c r="Q132" t="s">
        <v>21956</v>
      </c>
      <c r="R132">
        <v>0.05</v>
      </c>
      <c r="S132">
        <v>0</v>
      </c>
    </row>
    <row r="133" spans="1:20">
      <c r="A133" t="s">
        <v>349</v>
      </c>
      <c r="B133" t="s">
        <v>22250</v>
      </c>
      <c r="C133" t="s">
        <v>22251</v>
      </c>
      <c r="D133" t="s">
        <v>22238</v>
      </c>
      <c r="E133" t="s">
        <v>21952</v>
      </c>
      <c r="F133" t="s">
        <v>21953</v>
      </c>
      <c r="G133">
        <v>3450</v>
      </c>
      <c r="I133">
        <v>150</v>
      </c>
      <c r="J133" t="s">
        <v>21954</v>
      </c>
      <c r="K133" t="s">
        <v>204</v>
      </c>
      <c r="L133" t="s">
        <v>12492</v>
      </c>
      <c r="M133" t="s">
        <v>21955</v>
      </c>
      <c r="N133" t="s">
        <v>21955</v>
      </c>
      <c r="O133" t="s">
        <v>21955</v>
      </c>
      <c r="P133" t="s">
        <v>21955</v>
      </c>
      <c r="Q133" t="s">
        <v>21956</v>
      </c>
      <c r="R133">
        <v>0.05</v>
      </c>
      <c r="S133">
        <v>0</v>
      </c>
    </row>
    <row r="134" spans="1:20">
      <c r="A134" t="s">
        <v>349</v>
      </c>
      <c r="B134" t="s">
        <v>22252</v>
      </c>
      <c r="C134" t="s">
        <v>22253</v>
      </c>
      <c r="D134" t="s">
        <v>22254</v>
      </c>
      <c r="E134" t="s">
        <v>21987</v>
      </c>
      <c r="F134" t="s">
        <v>21953</v>
      </c>
      <c r="G134">
        <v>3450</v>
      </c>
      <c r="I134">
        <v>150</v>
      </c>
      <c r="J134" t="s">
        <v>21954</v>
      </c>
      <c r="K134" t="s">
        <v>204</v>
      </c>
      <c r="L134" t="s">
        <v>12492</v>
      </c>
      <c r="M134" t="s">
        <v>21955</v>
      </c>
      <c r="N134" t="s">
        <v>21955</v>
      </c>
      <c r="O134" t="s">
        <v>21955</v>
      </c>
      <c r="P134" t="s">
        <v>21955</v>
      </c>
      <c r="Q134" t="s">
        <v>21956</v>
      </c>
      <c r="R134">
        <v>0.05</v>
      </c>
      <c r="S134">
        <v>0</v>
      </c>
    </row>
    <row r="135" spans="1:20">
      <c r="A135" t="s">
        <v>349</v>
      </c>
      <c r="B135" t="s">
        <v>22255</v>
      </c>
      <c r="C135" t="s">
        <v>22256</v>
      </c>
      <c r="D135" t="s">
        <v>22254</v>
      </c>
      <c r="E135" t="s">
        <v>21987</v>
      </c>
      <c r="F135" t="s">
        <v>21953</v>
      </c>
      <c r="G135">
        <v>3450</v>
      </c>
      <c r="I135">
        <v>150</v>
      </c>
      <c r="J135" t="s">
        <v>21954</v>
      </c>
      <c r="K135" t="s">
        <v>204</v>
      </c>
      <c r="L135" t="s">
        <v>12492</v>
      </c>
      <c r="M135" t="s">
        <v>21955</v>
      </c>
      <c r="N135" t="s">
        <v>21955</v>
      </c>
      <c r="O135" t="s">
        <v>21955</v>
      </c>
      <c r="P135" t="s">
        <v>21955</v>
      </c>
      <c r="Q135" t="s">
        <v>21956</v>
      </c>
      <c r="R135">
        <v>0.05</v>
      </c>
      <c r="S135">
        <v>0</v>
      </c>
    </row>
    <row r="136" spans="1:20">
      <c r="A136" t="s">
        <v>349</v>
      </c>
      <c r="B136" t="s">
        <v>22257</v>
      </c>
      <c r="C136" t="s">
        <v>22258</v>
      </c>
      <c r="D136" t="s">
        <v>22006</v>
      </c>
      <c r="E136" t="s">
        <v>21952</v>
      </c>
      <c r="F136" t="s">
        <v>21953</v>
      </c>
      <c r="G136">
        <v>3450</v>
      </c>
      <c r="I136">
        <v>150</v>
      </c>
      <c r="J136" t="s">
        <v>21954</v>
      </c>
      <c r="K136" t="s">
        <v>12492</v>
      </c>
      <c r="L136" t="s">
        <v>12492</v>
      </c>
      <c r="M136" t="s">
        <v>21955</v>
      </c>
      <c r="N136" t="s">
        <v>21955</v>
      </c>
      <c r="O136" t="s">
        <v>21955</v>
      </c>
      <c r="P136" t="s">
        <v>21955</v>
      </c>
      <c r="Q136" t="s">
        <v>21956</v>
      </c>
      <c r="R136">
        <v>0.05</v>
      </c>
      <c r="S136">
        <v>0</v>
      </c>
      <c r="T136" t="s">
        <v>21967</v>
      </c>
    </row>
    <row r="137" spans="1:20">
      <c r="A137" t="s">
        <v>349</v>
      </c>
      <c r="B137" t="s">
        <v>22259</v>
      </c>
      <c r="C137" t="s">
        <v>22260</v>
      </c>
      <c r="D137" t="s">
        <v>22006</v>
      </c>
      <c r="E137" t="s">
        <v>21952</v>
      </c>
      <c r="F137" t="s">
        <v>21953</v>
      </c>
      <c r="G137">
        <v>3450</v>
      </c>
      <c r="I137">
        <v>150</v>
      </c>
      <c r="J137" t="s">
        <v>21954</v>
      </c>
      <c r="K137" t="s">
        <v>204</v>
      </c>
      <c r="L137" t="s">
        <v>12492</v>
      </c>
      <c r="M137" t="s">
        <v>21961</v>
      </c>
      <c r="N137" t="s">
        <v>21961</v>
      </c>
      <c r="O137" t="s">
        <v>21961</v>
      </c>
      <c r="P137" t="s">
        <v>21961</v>
      </c>
      <c r="Q137" t="s">
        <v>21956</v>
      </c>
      <c r="R137">
        <v>0.05</v>
      </c>
      <c r="S137">
        <v>0</v>
      </c>
    </row>
    <row r="138" spans="1:20">
      <c r="A138" t="s">
        <v>349</v>
      </c>
      <c r="B138" t="s">
        <v>22261</v>
      </c>
      <c r="C138" t="s">
        <v>22262</v>
      </c>
      <c r="D138" t="s">
        <v>22069</v>
      </c>
      <c r="E138" t="s">
        <v>21952</v>
      </c>
      <c r="F138" t="s">
        <v>21953</v>
      </c>
      <c r="G138">
        <v>3430</v>
      </c>
      <c r="I138">
        <v>150</v>
      </c>
      <c r="J138" t="s">
        <v>21954</v>
      </c>
      <c r="K138" t="s">
        <v>204</v>
      </c>
      <c r="L138" t="s">
        <v>12492</v>
      </c>
      <c r="M138" t="s">
        <v>21955</v>
      </c>
      <c r="N138" t="s">
        <v>21955</v>
      </c>
      <c r="O138" t="s">
        <v>21955</v>
      </c>
      <c r="P138" t="s">
        <v>21955</v>
      </c>
      <c r="Q138" t="s">
        <v>21956</v>
      </c>
      <c r="R138">
        <v>0.05</v>
      </c>
      <c r="S138">
        <v>0</v>
      </c>
    </row>
    <row r="139" spans="1:20">
      <c r="A139" t="s">
        <v>349</v>
      </c>
      <c r="B139" t="s">
        <v>22263</v>
      </c>
      <c r="C139" t="s">
        <v>22264</v>
      </c>
      <c r="D139" t="s">
        <v>22069</v>
      </c>
      <c r="E139" t="s">
        <v>21952</v>
      </c>
      <c r="F139" t="s">
        <v>21953</v>
      </c>
      <c r="G139">
        <v>3430</v>
      </c>
      <c r="I139">
        <v>150</v>
      </c>
      <c r="J139" t="s">
        <v>21954</v>
      </c>
      <c r="K139" t="s">
        <v>12492</v>
      </c>
      <c r="L139" t="s">
        <v>12492</v>
      </c>
      <c r="M139" t="s">
        <v>21955</v>
      </c>
      <c r="N139" t="s">
        <v>21955</v>
      </c>
      <c r="O139" t="s">
        <v>21955</v>
      </c>
      <c r="P139" t="s">
        <v>21955</v>
      </c>
      <c r="Q139" t="s">
        <v>21956</v>
      </c>
      <c r="R139">
        <v>0.05</v>
      </c>
      <c r="S139">
        <v>0</v>
      </c>
      <c r="T139" t="s">
        <v>21962</v>
      </c>
    </row>
    <row r="140" spans="1:20">
      <c r="A140" t="s">
        <v>349</v>
      </c>
      <c r="B140" t="s">
        <v>22265</v>
      </c>
      <c r="C140" t="s">
        <v>22266</v>
      </c>
      <c r="D140" t="s">
        <v>22069</v>
      </c>
      <c r="E140" t="s">
        <v>21952</v>
      </c>
      <c r="F140" t="s">
        <v>21953</v>
      </c>
      <c r="G140">
        <v>3430</v>
      </c>
      <c r="I140">
        <v>150</v>
      </c>
      <c r="J140" t="s">
        <v>21954</v>
      </c>
      <c r="K140" t="s">
        <v>204</v>
      </c>
      <c r="L140" t="s">
        <v>12492</v>
      </c>
      <c r="M140" t="s">
        <v>21955</v>
      </c>
      <c r="N140" t="s">
        <v>21955</v>
      </c>
      <c r="O140" t="s">
        <v>21955</v>
      </c>
      <c r="P140" t="s">
        <v>21955</v>
      </c>
      <c r="Q140" t="s">
        <v>21956</v>
      </c>
      <c r="R140">
        <v>0.05</v>
      </c>
      <c r="S140">
        <v>0</v>
      </c>
    </row>
    <row r="141" spans="1:20">
      <c r="A141" t="s">
        <v>349</v>
      </c>
      <c r="B141" t="s">
        <v>22267</v>
      </c>
      <c r="C141" t="s">
        <v>22268</v>
      </c>
      <c r="D141" t="s">
        <v>22069</v>
      </c>
      <c r="E141" t="s">
        <v>21952</v>
      </c>
      <c r="F141" t="s">
        <v>21953</v>
      </c>
      <c r="G141">
        <v>3430</v>
      </c>
      <c r="I141">
        <v>150</v>
      </c>
      <c r="J141" t="s">
        <v>21954</v>
      </c>
      <c r="K141" t="s">
        <v>204</v>
      </c>
      <c r="L141" t="s">
        <v>12492</v>
      </c>
      <c r="M141" t="s">
        <v>21955</v>
      </c>
      <c r="N141" t="s">
        <v>21955</v>
      </c>
      <c r="O141" t="s">
        <v>21955</v>
      </c>
      <c r="P141" t="s">
        <v>21955</v>
      </c>
      <c r="Q141" t="s">
        <v>21956</v>
      </c>
      <c r="R141">
        <v>0.05</v>
      </c>
      <c r="S141">
        <v>0</v>
      </c>
    </row>
    <row r="142" spans="1:20">
      <c r="A142" t="s">
        <v>349</v>
      </c>
      <c r="B142" t="s">
        <v>22269</v>
      </c>
      <c r="C142" t="s">
        <v>22270</v>
      </c>
      <c r="D142" t="s">
        <v>22069</v>
      </c>
      <c r="E142" t="s">
        <v>21952</v>
      </c>
      <c r="F142" t="s">
        <v>21953</v>
      </c>
      <c r="G142">
        <v>3430</v>
      </c>
      <c r="I142">
        <v>150</v>
      </c>
      <c r="J142" t="s">
        <v>21954</v>
      </c>
      <c r="K142" t="s">
        <v>204</v>
      </c>
      <c r="L142" t="s">
        <v>12492</v>
      </c>
      <c r="M142" t="s">
        <v>21955</v>
      </c>
      <c r="N142" t="s">
        <v>21955</v>
      </c>
      <c r="O142" t="s">
        <v>21955</v>
      </c>
      <c r="P142" t="s">
        <v>21955</v>
      </c>
      <c r="Q142" t="s">
        <v>21956</v>
      </c>
      <c r="R142">
        <v>0.05</v>
      </c>
      <c r="S142">
        <v>0</v>
      </c>
    </row>
    <row r="143" spans="1:20">
      <c r="A143" t="s">
        <v>349</v>
      </c>
      <c r="B143" t="s">
        <v>22271</v>
      </c>
      <c r="C143" t="s">
        <v>22272</v>
      </c>
      <c r="D143" t="s">
        <v>22069</v>
      </c>
      <c r="E143" t="s">
        <v>21952</v>
      </c>
      <c r="F143" t="s">
        <v>21953</v>
      </c>
      <c r="G143">
        <v>3430</v>
      </c>
      <c r="I143">
        <v>150</v>
      </c>
      <c r="J143" t="s">
        <v>21954</v>
      </c>
      <c r="K143" t="s">
        <v>204</v>
      </c>
      <c r="L143" t="s">
        <v>12492</v>
      </c>
      <c r="M143" t="s">
        <v>21955</v>
      </c>
      <c r="N143" t="s">
        <v>21955</v>
      </c>
      <c r="O143" t="s">
        <v>21955</v>
      </c>
      <c r="P143" t="s">
        <v>21955</v>
      </c>
      <c r="Q143" t="s">
        <v>21956</v>
      </c>
      <c r="R143">
        <v>0.05</v>
      </c>
      <c r="S143">
        <v>0</v>
      </c>
    </row>
    <row r="144" spans="1:20">
      <c r="A144" t="s">
        <v>349</v>
      </c>
      <c r="B144" t="s">
        <v>22273</v>
      </c>
      <c r="C144" t="s">
        <v>22274</v>
      </c>
      <c r="D144" t="s">
        <v>22069</v>
      </c>
      <c r="E144" t="s">
        <v>21952</v>
      </c>
      <c r="F144" t="s">
        <v>21953</v>
      </c>
      <c r="G144">
        <v>3430</v>
      </c>
      <c r="I144">
        <v>150</v>
      </c>
      <c r="J144" t="s">
        <v>21954</v>
      </c>
      <c r="K144" t="s">
        <v>204</v>
      </c>
      <c r="L144" t="s">
        <v>12492</v>
      </c>
      <c r="M144" t="s">
        <v>21961</v>
      </c>
      <c r="N144" t="s">
        <v>21961</v>
      </c>
      <c r="O144" t="s">
        <v>21961</v>
      </c>
      <c r="P144" t="s">
        <v>21961</v>
      </c>
      <c r="Q144" t="s">
        <v>21956</v>
      </c>
      <c r="R144">
        <v>0.01</v>
      </c>
      <c r="S144">
        <v>0</v>
      </c>
    </row>
    <row r="145" spans="1:20">
      <c r="A145" t="s">
        <v>349</v>
      </c>
      <c r="B145" t="s">
        <v>22275</v>
      </c>
      <c r="C145" t="s">
        <v>22276</v>
      </c>
      <c r="D145" t="s">
        <v>22069</v>
      </c>
      <c r="E145" t="s">
        <v>21952</v>
      </c>
      <c r="F145" t="s">
        <v>21953</v>
      </c>
      <c r="G145">
        <v>3430</v>
      </c>
      <c r="I145">
        <v>150</v>
      </c>
      <c r="J145" t="s">
        <v>21954</v>
      </c>
      <c r="K145" t="s">
        <v>204</v>
      </c>
      <c r="L145" t="s">
        <v>12492</v>
      </c>
      <c r="M145" t="s">
        <v>21955</v>
      </c>
      <c r="N145" t="s">
        <v>21955</v>
      </c>
      <c r="O145" t="s">
        <v>21955</v>
      </c>
      <c r="P145" t="s">
        <v>21955</v>
      </c>
      <c r="Q145" t="s">
        <v>21956</v>
      </c>
      <c r="R145">
        <v>0.05</v>
      </c>
      <c r="S145">
        <v>0</v>
      </c>
    </row>
    <row r="146" spans="1:20">
      <c r="A146" t="s">
        <v>349</v>
      </c>
      <c r="B146" t="s">
        <v>22277</v>
      </c>
      <c r="C146" t="s">
        <v>22278</v>
      </c>
      <c r="D146" t="s">
        <v>22069</v>
      </c>
      <c r="E146" t="s">
        <v>21952</v>
      </c>
      <c r="F146" t="s">
        <v>21953</v>
      </c>
      <c r="G146">
        <v>3430</v>
      </c>
      <c r="I146">
        <v>150</v>
      </c>
      <c r="J146" t="s">
        <v>21954</v>
      </c>
      <c r="K146" t="s">
        <v>12492</v>
      </c>
      <c r="L146" t="s">
        <v>12492</v>
      </c>
      <c r="M146" t="s">
        <v>21955</v>
      </c>
      <c r="N146" t="s">
        <v>21955</v>
      </c>
      <c r="O146" t="s">
        <v>21955</v>
      </c>
      <c r="P146" t="s">
        <v>21955</v>
      </c>
      <c r="Q146" t="s">
        <v>21956</v>
      </c>
      <c r="R146">
        <v>0.05</v>
      </c>
      <c r="S146">
        <v>0</v>
      </c>
      <c r="T146" t="s">
        <v>21967</v>
      </c>
    </row>
    <row r="147" spans="1:20">
      <c r="A147" t="s">
        <v>349</v>
      </c>
      <c r="B147" t="s">
        <v>22279</v>
      </c>
      <c r="C147" t="s">
        <v>22280</v>
      </c>
      <c r="D147" t="s">
        <v>22069</v>
      </c>
      <c r="E147" t="s">
        <v>21952</v>
      </c>
      <c r="F147" t="s">
        <v>21953</v>
      </c>
      <c r="G147">
        <v>3430</v>
      </c>
      <c r="I147">
        <v>150</v>
      </c>
      <c r="J147" t="s">
        <v>21954</v>
      </c>
      <c r="K147" t="s">
        <v>204</v>
      </c>
      <c r="L147" t="s">
        <v>12492</v>
      </c>
      <c r="M147" t="s">
        <v>21955</v>
      </c>
      <c r="N147" t="s">
        <v>21955</v>
      </c>
      <c r="O147" t="s">
        <v>21955</v>
      </c>
      <c r="P147" t="s">
        <v>21955</v>
      </c>
      <c r="Q147" t="s">
        <v>21956</v>
      </c>
      <c r="R147">
        <v>0.05</v>
      </c>
      <c r="S147">
        <v>0</v>
      </c>
      <c r="T147" t="s">
        <v>21967</v>
      </c>
    </row>
    <row r="148" spans="1:20">
      <c r="A148" t="s">
        <v>349</v>
      </c>
      <c r="B148" t="s">
        <v>22281</v>
      </c>
      <c r="C148" t="s">
        <v>22282</v>
      </c>
      <c r="D148" t="s">
        <v>22069</v>
      </c>
      <c r="E148" t="s">
        <v>21952</v>
      </c>
      <c r="F148" t="s">
        <v>21953</v>
      </c>
      <c r="G148">
        <v>3430</v>
      </c>
      <c r="I148">
        <v>150</v>
      </c>
      <c r="J148" t="s">
        <v>21954</v>
      </c>
      <c r="K148" t="s">
        <v>12492</v>
      </c>
      <c r="L148" t="s">
        <v>12492</v>
      </c>
      <c r="M148" t="s">
        <v>21955</v>
      </c>
      <c r="N148" t="s">
        <v>21955</v>
      </c>
      <c r="O148" t="s">
        <v>21955</v>
      </c>
      <c r="P148" t="s">
        <v>21955</v>
      </c>
      <c r="Q148" t="s">
        <v>21956</v>
      </c>
      <c r="R148">
        <v>0.05</v>
      </c>
      <c r="S148">
        <v>0</v>
      </c>
    </row>
    <row r="149" spans="1:20">
      <c r="A149" t="s">
        <v>349</v>
      </c>
      <c r="B149" t="s">
        <v>22283</v>
      </c>
      <c r="C149" t="s">
        <v>22284</v>
      </c>
      <c r="D149" t="s">
        <v>22069</v>
      </c>
      <c r="E149" t="s">
        <v>21952</v>
      </c>
      <c r="F149" t="s">
        <v>21953</v>
      </c>
      <c r="G149">
        <v>3430</v>
      </c>
      <c r="I149">
        <v>150</v>
      </c>
      <c r="J149" t="s">
        <v>21954</v>
      </c>
      <c r="K149" t="s">
        <v>204</v>
      </c>
      <c r="L149" t="s">
        <v>12492</v>
      </c>
      <c r="M149" t="s">
        <v>21961</v>
      </c>
      <c r="N149" t="s">
        <v>21961</v>
      </c>
      <c r="O149" t="s">
        <v>21961</v>
      </c>
      <c r="P149" t="s">
        <v>21961</v>
      </c>
      <c r="Q149" t="s">
        <v>21956</v>
      </c>
      <c r="R149">
        <v>0.01</v>
      </c>
      <c r="S149">
        <v>0</v>
      </c>
    </row>
    <row r="150" spans="1:20">
      <c r="A150" t="s">
        <v>349</v>
      </c>
      <c r="B150" t="s">
        <v>22285</v>
      </c>
      <c r="C150" t="s">
        <v>22286</v>
      </c>
      <c r="D150" t="s">
        <v>22069</v>
      </c>
      <c r="E150" t="s">
        <v>21952</v>
      </c>
      <c r="F150" t="s">
        <v>21953</v>
      </c>
      <c r="G150">
        <v>3430</v>
      </c>
      <c r="I150">
        <v>150</v>
      </c>
      <c r="J150" t="s">
        <v>21954</v>
      </c>
      <c r="K150" t="s">
        <v>204</v>
      </c>
      <c r="L150" t="s">
        <v>12492</v>
      </c>
      <c r="M150" t="s">
        <v>21955</v>
      </c>
      <c r="N150" t="s">
        <v>21955</v>
      </c>
      <c r="O150" t="s">
        <v>21955</v>
      </c>
      <c r="P150" t="s">
        <v>21955</v>
      </c>
      <c r="Q150" t="s">
        <v>21956</v>
      </c>
      <c r="R150">
        <v>0.05</v>
      </c>
      <c r="S150">
        <v>0</v>
      </c>
      <c r="T150" t="s">
        <v>21967</v>
      </c>
    </row>
    <row r="151" spans="1:20">
      <c r="A151" t="s">
        <v>349</v>
      </c>
      <c r="B151" t="s">
        <v>22287</v>
      </c>
      <c r="C151" t="s">
        <v>22288</v>
      </c>
      <c r="D151" t="s">
        <v>22069</v>
      </c>
      <c r="E151" t="s">
        <v>21952</v>
      </c>
      <c r="F151" t="s">
        <v>21953</v>
      </c>
      <c r="G151">
        <v>3430</v>
      </c>
      <c r="I151">
        <v>150</v>
      </c>
      <c r="J151" t="s">
        <v>21954</v>
      </c>
      <c r="K151" t="s">
        <v>204</v>
      </c>
      <c r="L151" t="s">
        <v>12492</v>
      </c>
      <c r="M151" t="s">
        <v>21955</v>
      </c>
      <c r="N151" t="s">
        <v>21955</v>
      </c>
      <c r="O151" t="s">
        <v>21955</v>
      </c>
      <c r="P151" t="s">
        <v>21955</v>
      </c>
      <c r="Q151" t="s">
        <v>21956</v>
      </c>
      <c r="R151">
        <v>0.05</v>
      </c>
      <c r="S151">
        <v>0</v>
      </c>
    </row>
    <row r="152" spans="1:20">
      <c r="A152" t="s">
        <v>349</v>
      </c>
      <c r="B152" t="s">
        <v>22289</v>
      </c>
      <c r="C152" t="s">
        <v>22290</v>
      </c>
      <c r="D152" t="s">
        <v>22069</v>
      </c>
      <c r="E152" t="s">
        <v>21952</v>
      </c>
      <c r="F152" t="s">
        <v>21953</v>
      </c>
      <c r="G152">
        <v>3430</v>
      </c>
      <c r="I152">
        <v>150</v>
      </c>
      <c r="J152" t="s">
        <v>21954</v>
      </c>
      <c r="K152" t="s">
        <v>204</v>
      </c>
      <c r="L152" t="s">
        <v>12492</v>
      </c>
      <c r="M152" t="s">
        <v>21955</v>
      </c>
      <c r="N152" t="s">
        <v>21955</v>
      </c>
      <c r="O152" t="s">
        <v>21955</v>
      </c>
      <c r="P152" t="s">
        <v>21955</v>
      </c>
      <c r="Q152" t="s">
        <v>21956</v>
      </c>
      <c r="R152">
        <v>0.05</v>
      </c>
      <c r="S152">
        <v>0</v>
      </c>
    </row>
    <row r="153" spans="1:20">
      <c r="A153" t="s">
        <v>349</v>
      </c>
      <c r="B153" t="s">
        <v>22291</v>
      </c>
      <c r="C153" t="s">
        <v>22292</v>
      </c>
      <c r="D153" t="s">
        <v>22069</v>
      </c>
      <c r="E153" t="s">
        <v>21952</v>
      </c>
      <c r="F153" t="s">
        <v>21953</v>
      </c>
      <c r="G153">
        <v>3430</v>
      </c>
      <c r="I153">
        <v>150</v>
      </c>
      <c r="J153" t="s">
        <v>21954</v>
      </c>
      <c r="K153" t="s">
        <v>204</v>
      </c>
      <c r="L153" t="s">
        <v>12492</v>
      </c>
      <c r="M153" t="s">
        <v>21955</v>
      </c>
      <c r="N153" t="s">
        <v>21955</v>
      </c>
      <c r="O153" t="s">
        <v>21955</v>
      </c>
      <c r="P153" t="s">
        <v>21955</v>
      </c>
      <c r="Q153" t="s">
        <v>21956</v>
      </c>
      <c r="R153">
        <v>0.05</v>
      </c>
      <c r="S153">
        <v>0</v>
      </c>
    </row>
    <row r="154" spans="1:20">
      <c r="A154" t="s">
        <v>349</v>
      </c>
      <c r="B154" t="s">
        <v>22293</v>
      </c>
      <c r="C154" t="s">
        <v>22294</v>
      </c>
      <c r="D154" t="s">
        <v>22069</v>
      </c>
      <c r="E154" t="s">
        <v>21952</v>
      </c>
      <c r="F154" t="s">
        <v>21953</v>
      </c>
      <c r="G154">
        <v>3430</v>
      </c>
      <c r="H154">
        <v>3530</v>
      </c>
      <c r="I154">
        <v>150</v>
      </c>
      <c r="J154" t="s">
        <v>21954</v>
      </c>
      <c r="K154" t="s">
        <v>204</v>
      </c>
      <c r="L154" t="s">
        <v>12492</v>
      </c>
      <c r="M154" t="s">
        <v>21955</v>
      </c>
      <c r="N154" t="s">
        <v>21955</v>
      </c>
      <c r="O154" t="s">
        <v>21955</v>
      </c>
      <c r="P154" t="s">
        <v>21955</v>
      </c>
      <c r="Q154" t="s">
        <v>21956</v>
      </c>
      <c r="R154">
        <v>0.05</v>
      </c>
      <c r="S154">
        <v>0</v>
      </c>
      <c r="T154" t="s">
        <v>21967</v>
      </c>
    </row>
    <row r="155" spans="1:20">
      <c r="A155" t="s">
        <v>349</v>
      </c>
      <c r="B155" t="s">
        <v>22295</v>
      </c>
      <c r="C155" t="s">
        <v>22296</v>
      </c>
      <c r="D155" t="s">
        <v>22069</v>
      </c>
      <c r="E155" t="s">
        <v>21952</v>
      </c>
      <c r="F155" t="s">
        <v>21953</v>
      </c>
      <c r="G155">
        <v>3430</v>
      </c>
      <c r="I155">
        <v>150</v>
      </c>
      <c r="J155" t="s">
        <v>21954</v>
      </c>
      <c r="K155" t="s">
        <v>204</v>
      </c>
      <c r="L155" t="s">
        <v>12492</v>
      </c>
      <c r="M155" t="s">
        <v>21955</v>
      </c>
      <c r="N155" t="s">
        <v>21955</v>
      </c>
      <c r="O155" t="s">
        <v>21955</v>
      </c>
      <c r="P155" t="s">
        <v>21955</v>
      </c>
      <c r="Q155" t="s">
        <v>21956</v>
      </c>
      <c r="R155">
        <v>0.05</v>
      </c>
      <c r="S155">
        <v>0</v>
      </c>
    </row>
    <row r="156" spans="1:20">
      <c r="A156" t="s">
        <v>349</v>
      </c>
      <c r="B156" t="s">
        <v>22297</v>
      </c>
      <c r="C156" t="s">
        <v>22298</v>
      </c>
      <c r="D156" t="s">
        <v>22069</v>
      </c>
      <c r="E156" t="s">
        <v>21952</v>
      </c>
      <c r="F156" t="s">
        <v>21953</v>
      </c>
      <c r="G156">
        <v>3430</v>
      </c>
      <c r="I156">
        <v>150</v>
      </c>
      <c r="J156" t="s">
        <v>21954</v>
      </c>
      <c r="K156" t="s">
        <v>12492</v>
      </c>
      <c r="L156" t="s">
        <v>12492</v>
      </c>
      <c r="M156" t="s">
        <v>21955</v>
      </c>
      <c r="N156" t="s">
        <v>21955</v>
      </c>
      <c r="O156" t="s">
        <v>21955</v>
      </c>
      <c r="P156" t="s">
        <v>21955</v>
      </c>
      <c r="Q156" t="s">
        <v>21956</v>
      </c>
      <c r="R156">
        <v>0.05</v>
      </c>
      <c r="S156">
        <v>0</v>
      </c>
      <c r="T156" t="s">
        <v>21962</v>
      </c>
    </row>
    <row r="157" spans="1:20">
      <c r="A157" t="s">
        <v>349</v>
      </c>
      <c r="B157" t="s">
        <v>22299</v>
      </c>
      <c r="C157" t="s">
        <v>22300</v>
      </c>
      <c r="D157" t="s">
        <v>22069</v>
      </c>
      <c r="E157" t="s">
        <v>21952</v>
      </c>
      <c r="F157" t="s">
        <v>21953</v>
      </c>
      <c r="G157">
        <v>3430</v>
      </c>
      <c r="I157">
        <v>150</v>
      </c>
      <c r="J157" t="s">
        <v>21954</v>
      </c>
      <c r="K157" t="s">
        <v>204</v>
      </c>
      <c r="L157" t="s">
        <v>12492</v>
      </c>
      <c r="M157" t="s">
        <v>21955</v>
      </c>
      <c r="N157" t="s">
        <v>21955</v>
      </c>
      <c r="O157" t="s">
        <v>21955</v>
      </c>
      <c r="P157" t="s">
        <v>21955</v>
      </c>
      <c r="Q157" t="s">
        <v>21956</v>
      </c>
      <c r="R157">
        <v>0.05</v>
      </c>
      <c r="S157">
        <v>0</v>
      </c>
    </row>
    <row r="158" spans="1:20">
      <c r="A158" t="s">
        <v>349</v>
      </c>
      <c r="B158" t="s">
        <v>22301</v>
      </c>
      <c r="C158" t="s">
        <v>22302</v>
      </c>
      <c r="D158" t="s">
        <v>22069</v>
      </c>
      <c r="E158" t="s">
        <v>21952</v>
      </c>
      <c r="F158" t="s">
        <v>21953</v>
      </c>
      <c r="G158">
        <v>3430</v>
      </c>
      <c r="I158">
        <v>150</v>
      </c>
      <c r="J158" t="s">
        <v>21954</v>
      </c>
      <c r="K158" t="s">
        <v>12492</v>
      </c>
      <c r="L158" t="s">
        <v>12492</v>
      </c>
      <c r="M158" t="s">
        <v>21955</v>
      </c>
      <c r="N158" t="s">
        <v>21955</v>
      </c>
      <c r="O158" t="s">
        <v>21955</v>
      </c>
      <c r="P158" t="s">
        <v>21955</v>
      </c>
      <c r="Q158" t="s">
        <v>21956</v>
      </c>
      <c r="R158">
        <v>0.05</v>
      </c>
      <c r="S158">
        <v>0</v>
      </c>
      <c r="T158" t="s">
        <v>22002</v>
      </c>
    </row>
    <row r="159" spans="1:20">
      <c r="A159" t="s">
        <v>349</v>
      </c>
      <c r="B159" t="s">
        <v>22303</v>
      </c>
      <c r="C159" t="s">
        <v>22304</v>
      </c>
      <c r="D159" t="s">
        <v>22069</v>
      </c>
      <c r="E159" t="s">
        <v>21952</v>
      </c>
      <c r="F159" t="s">
        <v>21953</v>
      </c>
      <c r="G159">
        <v>3430</v>
      </c>
      <c r="I159">
        <v>150</v>
      </c>
      <c r="J159" t="s">
        <v>21954</v>
      </c>
      <c r="K159" t="s">
        <v>204</v>
      </c>
      <c r="L159" t="s">
        <v>12492</v>
      </c>
      <c r="M159" t="s">
        <v>21955</v>
      </c>
      <c r="N159" t="s">
        <v>21955</v>
      </c>
      <c r="O159" t="s">
        <v>21955</v>
      </c>
      <c r="P159" t="s">
        <v>21955</v>
      </c>
      <c r="Q159" t="s">
        <v>21956</v>
      </c>
      <c r="R159">
        <v>0.05</v>
      </c>
      <c r="S159">
        <v>0</v>
      </c>
    </row>
    <row r="160" spans="1:20">
      <c r="A160" t="s">
        <v>349</v>
      </c>
      <c r="B160" t="s">
        <v>22305</v>
      </c>
      <c r="C160" t="s">
        <v>22306</v>
      </c>
      <c r="D160" t="s">
        <v>22307</v>
      </c>
      <c r="E160" t="s">
        <v>21952</v>
      </c>
      <c r="F160" t="s">
        <v>21953</v>
      </c>
      <c r="G160">
        <v>3430</v>
      </c>
      <c r="I160">
        <v>150</v>
      </c>
      <c r="J160" t="s">
        <v>21954</v>
      </c>
      <c r="K160" t="s">
        <v>204</v>
      </c>
      <c r="L160" t="s">
        <v>12492</v>
      </c>
      <c r="M160" t="s">
        <v>21955</v>
      </c>
      <c r="N160" t="s">
        <v>21955</v>
      </c>
      <c r="O160" t="s">
        <v>21955</v>
      </c>
      <c r="P160" t="s">
        <v>21955</v>
      </c>
      <c r="Q160" t="s">
        <v>21956</v>
      </c>
      <c r="R160">
        <v>0.05</v>
      </c>
      <c r="S160">
        <v>0</v>
      </c>
    </row>
    <row r="161" spans="1:20">
      <c r="A161" t="s">
        <v>349</v>
      </c>
      <c r="B161" t="s">
        <v>22308</v>
      </c>
      <c r="C161" t="s">
        <v>22309</v>
      </c>
      <c r="D161" t="s">
        <v>22307</v>
      </c>
      <c r="E161" t="s">
        <v>21952</v>
      </c>
      <c r="F161" t="s">
        <v>21953</v>
      </c>
      <c r="G161">
        <v>3430</v>
      </c>
      <c r="I161">
        <v>150</v>
      </c>
      <c r="J161" t="s">
        <v>21954</v>
      </c>
      <c r="K161" t="s">
        <v>204</v>
      </c>
      <c r="L161" t="s">
        <v>12492</v>
      </c>
      <c r="M161" t="s">
        <v>21955</v>
      </c>
      <c r="N161" t="s">
        <v>21955</v>
      </c>
      <c r="O161" t="s">
        <v>21955</v>
      </c>
      <c r="P161" t="s">
        <v>21955</v>
      </c>
      <c r="Q161" t="s">
        <v>21956</v>
      </c>
      <c r="R161">
        <v>0.05</v>
      </c>
      <c r="S161">
        <v>0</v>
      </c>
    </row>
    <row r="162" spans="1:20">
      <c r="A162" t="s">
        <v>349</v>
      </c>
      <c r="B162" t="s">
        <v>22310</v>
      </c>
      <c r="C162" t="s">
        <v>22311</v>
      </c>
      <c r="D162" t="s">
        <v>22006</v>
      </c>
      <c r="E162" t="s">
        <v>21952</v>
      </c>
      <c r="F162" t="s">
        <v>21953</v>
      </c>
      <c r="G162">
        <v>3450</v>
      </c>
      <c r="I162">
        <v>150</v>
      </c>
      <c r="J162" t="s">
        <v>21954</v>
      </c>
      <c r="K162" t="s">
        <v>204</v>
      </c>
      <c r="L162" t="s">
        <v>12492</v>
      </c>
      <c r="M162" t="s">
        <v>21955</v>
      </c>
      <c r="N162" t="s">
        <v>21955</v>
      </c>
      <c r="O162" t="s">
        <v>21955</v>
      </c>
      <c r="P162" t="s">
        <v>21955</v>
      </c>
      <c r="Q162" t="s">
        <v>21956</v>
      </c>
      <c r="R162">
        <v>0.05</v>
      </c>
      <c r="S162">
        <v>0</v>
      </c>
    </row>
    <row r="163" spans="1:20">
      <c r="A163" t="s">
        <v>349</v>
      </c>
      <c r="B163" t="s">
        <v>22312</v>
      </c>
      <c r="C163" t="s">
        <v>22313</v>
      </c>
      <c r="D163" t="s">
        <v>22006</v>
      </c>
      <c r="E163" t="s">
        <v>21952</v>
      </c>
      <c r="F163" t="s">
        <v>21953</v>
      </c>
      <c r="G163">
        <v>3450</v>
      </c>
      <c r="I163">
        <v>150</v>
      </c>
      <c r="J163" t="s">
        <v>21954</v>
      </c>
      <c r="K163" t="s">
        <v>204</v>
      </c>
      <c r="L163" t="s">
        <v>12492</v>
      </c>
      <c r="M163" t="s">
        <v>21955</v>
      </c>
      <c r="N163" t="s">
        <v>21955</v>
      </c>
      <c r="O163" t="s">
        <v>21955</v>
      </c>
      <c r="P163" t="s">
        <v>21955</v>
      </c>
      <c r="Q163" t="s">
        <v>21956</v>
      </c>
      <c r="R163">
        <v>0.05</v>
      </c>
      <c r="S163">
        <v>0</v>
      </c>
    </row>
    <row r="164" spans="1:20">
      <c r="A164" t="s">
        <v>349</v>
      </c>
      <c r="B164" t="s">
        <v>22314</v>
      </c>
      <c r="C164" t="s">
        <v>22315</v>
      </c>
      <c r="D164" t="s">
        <v>22006</v>
      </c>
      <c r="E164" t="s">
        <v>21952</v>
      </c>
      <c r="F164" t="s">
        <v>21953</v>
      </c>
      <c r="G164">
        <v>3450</v>
      </c>
      <c r="I164">
        <v>150</v>
      </c>
      <c r="J164" t="s">
        <v>21954</v>
      </c>
      <c r="K164" t="s">
        <v>204</v>
      </c>
      <c r="L164" t="s">
        <v>12492</v>
      </c>
      <c r="M164" t="s">
        <v>21961</v>
      </c>
      <c r="N164" t="s">
        <v>21961</v>
      </c>
      <c r="O164" t="s">
        <v>21961</v>
      </c>
      <c r="P164" t="s">
        <v>21961</v>
      </c>
      <c r="Q164" t="s">
        <v>21956</v>
      </c>
      <c r="R164">
        <v>0.05</v>
      </c>
      <c r="S164">
        <v>0</v>
      </c>
    </row>
    <row r="165" spans="1:20">
      <c r="A165" t="s">
        <v>349</v>
      </c>
      <c r="B165" t="s">
        <v>22316</v>
      </c>
      <c r="C165" t="s">
        <v>22317</v>
      </c>
      <c r="D165" t="s">
        <v>22006</v>
      </c>
      <c r="E165" t="s">
        <v>21952</v>
      </c>
      <c r="F165" t="s">
        <v>21953</v>
      </c>
      <c r="G165">
        <v>3450</v>
      </c>
      <c r="I165">
        <v>150</v>
      </c>
      <c r="J165" t="s">
        <v>21954</v>
      </c>
      <c r="K165" t="s">
        <v>204</v>
      </c>
      <c r="L165" t="s">
        <v>12492</v>
      </c>
      <c r="M165" t="s">
        <v>21955</v>
      </c>
      <c r="N165" t="s">
        <v>21955</v>
      </c>
      <c r="O165" t="s">
        <v>21955</v>
      </c>
      <c r="P165" t="s">
        <v>21955</v>
      </c>
      <c r="Q165" t="s">
        <v>21956</v>
      </c>
      <c r="R165">
        <v>0.05</v>
      </c>
      <c r="S165">
        <v>0</v>
      </c>
    </row>
    <row r="166" spans="1:20">
      <c r="A166" t="s">
        <v>349</v>
      </c>
      <c r="B166" t="s">
        <v>22318</v>
      </c>
      <c r="C166" t="s">
        <v>22319</v>
      </c>
      <c r="D166" t="s">
        <v>22320</v>
      </c>
      <c r="E166" t="s">
        <v>22181</v>
      </c>
      <c r="F166" t="s">
        <v>21953</v>
      </c>
      <c r="G166">
        <v>3220</v>
      </c>
      <c r="I166">
        <v>150</v>
      </c>
      <c r="J166" t="s">
        <v>21954</v>
      </c>
      <c r="K166" t="s">
        <v>204</v>
      </c>
      <c r="L166" t="s">
        <v>12492</v>
      </c>
      <c r="M166" t="s">
        <v>21955</v>
      </c>
      <c r="N166" t="s">
        <v>21955</v>
      </c>
      <c r="O166" t="s">
        <v>21955</v>
      </c>
      <c r="P166" t="s">
        <v>21955</v>
      </c>
      <c r="Q166" t="s">
        <v>21956</v>
      </c>
      <c r="R166">
        <v>0.05</v>
      </c>
      <c r="S166">
        <v>0</v>
      </c>
    </row>
    <row r="167" spans="1:20">
      <c r="A167" t="s">
        <v>349</v>
      </c>
      <c r="B167" t="s">
        <v>22321</v>
      </c>
      <c r="C167" t="s">
        <v>22322</v>
      </c>
      <c r="D167" t="s">
        <v>22323</v>
      </c>
      <c r="E167" t="s">
        <v>21966</v>
      </c>
      <c r="F167" t="s">
        <v>21953</v>
      </c>
      <c r="G167">
        <v>3220</v>
      </c>
      <c r="I167">
        <v>150</v>
      </c>
      <c r="J167" t="s">
        <v>21954</v>
      </c>
      <c r="K167" t="s">
        <v>204</v>
      </c>
      <c r="L167" t="s">
        <v>12492</v>
      </c>
      <c r="M167" t="s">
        <v>21955</v>
      </c>
      <c r="N167" t="s">
        <v>21955</v>
      </c>
      <c r="O167" t="s">
        <v>21955</v>
      </c>
      <c r="P167" t="s">
        <v>21955</v>
      </c>
      <c r="Q167" t="s">
        <v>21956</v>
      </c>
      <c r="R167">
        <v>0.05</v>
      </c>
      <c r="S167">
        <v>0</v>
      </c>
    </row>
    <row r="168" spans="1:20">
      <c r="A168" t="s">
        <v>349</v>
      </c>
      <c r="B168" t="s">
        <v>22324</v>
      </c>
      <c r="C168" t="s">
        <v>22325</v>
      </c>
      <c r="D168" t="s">
        <v>22025</v>
      </c>
      <c r="E168" t="s">
        <v>21966</v>
      </c>
      <c r="F168" t="s">
        <v>21953</v>
      </c>
      <c r="G168">
        <v>3220</v>
      </c>
      <c r="I168">
        <v>150</v>
      </c>
      <c r="J168" t="s">
        <v>21954</v>
      </c>
      <c r="K168" t="s">
        <v>12492</v>
      </c>
      <c r="L168" t="s">
        <v>12492</v>
      </c>
      <c r="M168" t="s">
        <v>21955</v>
      </c>
      <c r="N168" t="s">
        <v>21955</v>
      </c>
      <c r="O168" t="s">
        <v>21955</v>
      </c>
      <c r="P168" t="s">
        <v>21955</v>
      </c>
      <c r="Q168" t="s">
        <v>21956</v>
      </c>
      <c r="R168">
        <v>0.05</v>
      </c>
      <c r="S168">
        <v>0</v>
      </c>
    </row>
    <row r="169" spans="1:20">
      <c r="A169" t="s">
        <v>349</v>
      </c>
      <c r="B169" t="s">
        <v>22326</v>
      </c>
      <c r="C169" t="s">
        <v>22327</v>
      </c>
      <c r="D169" t="s">
        <v>22025</v>
      </c>
      <c r="E169" t="s">
        <v>21966</v>
      </c>
      <c r="F169" t="s">
        <v>21953</v>
      </c>
      <c r="G169">
        <v>3220</v>
      </c>
      <c r="I169">
        <v>150</v>
      </c>
      <c r="J169" t="s">
        <v>21954</v>
      </c>
      <c r="K169" t="s">
        <v>204</v>
      </c>
      <c r="L169" t="s">
        <v>12492</v>
      </c>
      <c r="M169" t="s">
        <v>21955</v>
      </c>
      <c r="N169" t="s">
        <v>21955</v>
      </c>
      <c r="O169" t="s">
        <v>21955</v>
      </c>
      <c r="P169" t="s">
        <v>21955</v>
      </c>
      <c r="Q169" t="s">
        <v>21956</v>
      </c>
      <c r="R169">
        <v>0.05</v>
      </c>
      <c r="S169">
        <v>0</v>
      </c>
    </row>
    <row r="170" spans="1:20">
      <c r="A170" t="s">
        <v>349</v>
      </c>
      <c r="B170" t="s">
        <v>22328</v>
      </c>
      <c r="C170" t="s">
        <v>22329</v>
      </c>
      <c r="D170" t="s">
        <v>22069</v>
      </c>
      <c r="E170" t="s">
        <v>21952</v>
      </c>
      <c r="F170" t="s">
        <v>21953</v>
      </c>
      <c r="G170">
        <v>3430</v>
      </c>
      <c r="I170">
        <v>150</v>
      </c>
      <c r="J170" t="s">
        <v>21954</v>
      </c>
      <c r="K170" t="s">
        <v>204</v>
      </c>
      <c r="L170" t="s">
        <v>12492</v>
      </c>
      <c r="M170" t="s">
        <v>21955</v>
      </c>
      <c r="N170" t="s">
        <v>21955</v>
      </c>
      <c r="O170" t="s">
        <v>21955</v>
      </c>
      <c r="P170" t="s">
        <v>21955</v>
      </c>
      <c r="Q170" t="s">
        <v>21956</v>
      </c>
      <c r="R170">
        <v>0.05</v>
      </c>
      <c r="S170">
        <v>0</v>
      </c>
      <c r="T170" t="s">
        <v>21967</v>
      </c>
    </row>
    <row r="171" spans="1:20">
      <c r="A171" t="s">
        <v>349</v>
      </c>
      <c r="B171" t="s">
        <v>22330</v>
      </c>
      <c r="C171" t="s">
        <v>22331</v>
      </c>
      <c r="D171" t="s">
        <v>22069</v>
      </c>
      <c r="E171" t="s">
        <v>21952</v>
      </c>
      <c r="F171" t="s">
        <v>21953</v>
      </c>
      <c r="G171">
        <v>3430</v>
      </c>
      <c r="I171">
        <v>150</v>
      </c>
      <c r="J171" t="s">
        <v>21954</v>
      </c>
      <c r="K171" t="s">
        <v>204</v>
      </c>
      <c r="L171" t="s">
        <v>12492</v>
      </c>
      <c r="M171" t="s">
        <v>21955</v>
      </c>
      <c r="N171" t="s">
        <v>21955</v>
      </c>
      <c r="O171" t="s">
        <v>21955</v>
      </c>
      <c r="P171" t="s">
        <v>21955</v>
      </c>
      <c r="Q171" t="s">
        <v>21956</v>
      </c>
      <c r="R171">
        <v>0.05</v>
      </c>
      <c r="S171">
        <v>0</v>
      </c>
    </row>
    <row r="172" spans="1:20">
      <c r="A172" t="s">
        <v>349</v>
      </c>
      <c r="B172" t="s">
        <v>22332</v>
      </c>
      <c r="C172" t="s">
        <v>22333</v>
      </c>
      <c r="D172" t="s">
        <v>22025</v>
      </c>
      <c r="E172" t="s">
        <v>21966</v>
      </c>
      <c r="F172" t="s">
        <v>21953</v>
      </c>
      <c r="G172">
        <v>3220</v>
      </c>
      <c r="I172">
        <v>150</v>
      </c>
      <c r="J172" t="s">
        <v>21954</v>
      </c>
      <c r="K172" t="s">
        <v>204</v>
      </c>
      <c r="L172" t="s">
        <v>12492</v>
      </c>
      <c r="M172" t="s">
        <v>21955</v>
      </c>
      <c r="N172" t="s">
        <v>21955</v>
      </c>
      <c r="O172" t="s">
        <v>21955</v>
      </c>
      <c r="P172" t="s">
        <v>21955</v>
      </c>
      <c r="Q172" t="s">
        <v>21956</v>
      </c>
      <c r="R172">
        <v>0.05</v>
      </c>
      <c r="S172">
        <v>0</v>
      </c>
    </row>
    <row r="173" spans="1:20">
      <c r="A173" t="s">
        <v>349</v>
      </c>
      <c r="B173" t="s">
        <v>22334</v>
      </c>
      <c r="C173" t="s">
        <v>22335</v>
      </c>
      <c r="D173" t="s">
        <v>22336</v>
      </c>
      <c r="E173" t="s">
        <v>21952</v>
      </c>
      <c r="F173" t="s">
        <v>21953</v>
      </c>
      <c r="G173">
        <v>3430</v>
      </c>
      <c r="I173">
        <v>150</v>
      </c>
      <c r="J173" t="s">
        <v>21954</v>
      </c>
      <c r="K173" t="s">
        <v>204</v>
      </c>
      <c r="L173" t="s">
        <v>12492</v>
      </c>
      <c r="M173" t="s">
        <v>21955</v>
      </c>
      <c r="N173" t="s">
        <v>21955</v>
      </c>
      <c r="O173" t="s">
        <v>21955</v>
      </c>
      <c r="P173" t="s">
        <v>21955</v>
      </c>
      <c r="Q173" t="s">
        <v>21956</v>
      </c>
      <c r="R173">
        <v>0.05</v>
      </c>
      <c r="S173">
        <v>0</v>
      </c>
    </row>
    <row r="174" spans="1:20">
      <c r="A174" t="s">
        <v>349</v>
      </c>
      <c r="B174" t="s">
        <v>22337</v>
      </c>
      <c r="C174" t="s">
        <v>22338</v>
      </c>
      <c r="D174" t="s">
        <v>22339</v>
      </c>
      <c r="E174" t="s">
        <v>21987</v>
      </c>
      <c r="F174" t="s">
        <v>21953</v>
      </c>
      <c r="G174">
        <v>3450</v>
      </c>
      <c r="I174">
        <v>150</v>
      </c>
      <c r="J174" t="s">
        <v>21954</v>
      </c>
      <c r="K174" t="s">
        <v>204</v>
      </c>
      <c r="L174" t="s">
        <v>12492</v>
      </c>
      <c r="M174" t="s">
        <v>21955</v>
      </c>
      <c r="N174" t="s">
        <v>21955</v>
      </c>
      <c r="O174" t="s">
        <v>21955</v>
      </c>
      <c r="P174" t="s">
        <v>21955</v>
      </c>
      <c r="Q174" t="s">
        <v>21956</v>
      </c>
      <c r="R174">
        <v>0.05</v>
      </c>
      <c r="S174">
        <v>0</v>
      </c>
    </row>
    <row r="175" spans="1:20">
      <c r="A175" t="s">
        <v>349</v>
      </c>
      <c r="B175" t="s">
        <v>22340</v>
      </c>
      <c r="C175" t="s">
        <v>22341</v>
      </c>
      <c r="D175" t="s">
        <v>22342</v>
      </c>
      <c r="E175" t="s">
        <v>21987</v>
      </c>
      <c r="F175" t="s">
        <v>21953</v>
      </c>
      <c r="G175">
        <v>3220</v>
      </c>
      <c r="H175">
        <v>3220</v>
      </c>
      <c r="I175">
        <v>150</v>
      </c>
      <c r="J175" t="s">
        <v>21954</v>
      </c>
      <c r="K175" t="s">
        <v>204</v>
      </c>
      <c r="L175" t="s">
        <v>12492</v>
      </c>
      <c r="M175" t="s">
        <v>34</v>
      </c>
      <c r="N175" t="s">
        <v>34</v>
      </c>
      <c r="O175" t="s">
        <v>34</v>
      </c>
      <c r="P175" t="s">
        <v>34</v>
      </c>
      <c r="Q175" t="s">
        <v>21956</v>
      </c>
      <c r="R175">
        <v>0.075</v>
      </c>
      <c r="S175">
        <v>0</v>
      </c>
    </row>
    <row r="176" spans="1:20">
      <c r="A176" t="s">
        <v>349</v>
      </c>
      <c r="B176" t="s">
        <v>22343</v>
      </c>
      <c r="C176" t="s">
        <v>22344</v>
      </c>
      <c r="D176" t="s">
        <v>22345</v>
      </c>
      <c r="E176" t="s">
        <v>22346</v>
      </c>
      <c r="F176" t="s">
        <v>21953</v>
      </c>
      <c r="G176">
        <v>3240</v>
      </c>
      <c r="I176">
        <v>150</v>
      </c>
      <c r="J176" t="s">
        <v>21954</v>
      </c>
      <c r="K176" t="s">
        <v>204</v>
      </c>
      <c r="L176" t="s">
        <v>12492</v>
      </c>
      <c r="M176" t="s">
        <v>21955</v>
      </c>
      <c r="N176" t="s">
        <v>21955</v>
      </c>
      <c r="O176" t="s">
        <v>21955</v>
      </c>
      <c r="P176" t="s">
        <v>21955</v>
      </c>
      <c r="R176">
        <v>0.05</v>
      </c>
      <c r="S176">
        <v>0</v>
      </c>
    </row>
    <row r="177" spans="1:19">
      <c r="A177" t="s">
        <v>349</v>
      </c>
      <c r="B177" t="s">
        <v>22347</v>
      </c>
      <c r="C177" t="s">
        <v>22348</v>
      </c>
      <c r="D177" t="s">
        <v>22349</v>
      </c>
      <c r="E177" t="s">
        <v>21952</v>
      </c>
      <c r="F177" t="s">
        <v>21953</v>
      </c>
      <c r="G177">
        <v>3450</v>
      </c>
      <c r="I177">
        <v>150</v>
      </c>
      <c r="J177" t="s">
        <v>21954</v>
      </c>
      <c r="K177" t="s">
        <v>204</v>
      </c>
      <c r="L177" t="s">
        <v>12492</v>
      </c>
      <c r="M177" t="s">
        <v>21961</v>
      </c>
      <c r="N177" t="s">
        <v>21961</v>
      </c>
      <c r="O177" t="s">
        <v>21961</v>
      </c>
      <c r="P177" t="s">
        <v>21961</v>
      </c>
      <c r="Q177" t="s">
        <v>21956</v>
      </c>
      <c r="R177">
        <v>0.01</v>
      </c>
      <c r="S177">
        <v>0</v>
      </c>
    </row>
    <row r="178" spans="1:19">
      <c r="A178" t="s">
        <v>349</v>
      </c>
      <c r="B178" t="s">
        <v>22350</v>
      </c>
      <c r="C178" t="s">
        <v>22351</v>
      </c>
      <c r="D178" t="s">
        <v>22016</v>
      </c>
      <c r="E178" t="s">
        <v>21952</v>
      </c>
      <c r="F178" t="s">
        <v>21953</v>
      </c>
      <c r="G178">
        <v>3450</v>
      </c>
      <c r="I178">
        <v>150</v>
      </c>
      <c r="J178" t="s">
        <v>21954</v>
      </c>
      <c r="K178" t="s">
        <v>12492</v>
      </c>
      <c r="L178" t="s">
        <v>12492</v>
      </c>
      <c r="M178" t="s">
        <v>21961</v>
      </c>
      <c r="N178" t="s">
        <v>21961</v>
      </c>
      <c r="O178" t="s">
        <v>21961</v>
      </c>
      <c r="P178" t="s">
        <v>21961</v>
      </c>
      <c r="Q178" t="s">
        <v>21956</v>
      </c>
      <c r="R178">
        <v>0.01</v>
      </c>
      <c r="S178">
        <v>0</v>
      </c>
    </row>
    <row r="179" spans="1:19">
      <c r="A179" t="s">
        <v>349</v>
      </c>
      <c r="B179" t="s">
        <v>22352</v>
      </c>
      <c r="C179" t="s">
        <v>22353</v>
      </c>
      <c r="D179" t="s">
        <v>22354</v>
      </c>
      <c r="E179" t="s">
        <v>21966</v>
      </c>
      <c r="F179" t="s">
        <v>21953</v>
      </c>
      <c r="G179">
        <v>3220</v>
      </c>
      <c r="I179">
        <v>150</v>
      </c>
      <c r="J179" t="s">
        <v>21954</v>
      </c>
      <c r="K179" t="s">
        <v>204</v>
      </c>
      <c r="L179" t="s">
        <v>12492</v>
      </c>
      <c r="M179" t="s">
        <v>21955</v>
      </c>
      <c r="N179" t="s">
        <v>21955</v>
      </c>
      <c r="O179" t="s">
        <v>21955</v>
      </c>
      <c r="P179" t="s">
        <v>21955</v>
      </c>
      <c r="Q179" t="s">
        <v>21956</v>
      </c>
      <c r="R179">
        <v>0.05</v>
      </c>
      <c r="S179">
        <v>0</v>
      </c>
    </row>
    <row r="180" spans="1:19">
      <c r="A180" t="s">
        <v>349</v>
      </c>
      <c r="B180" t="s">
        <v>22355</v>
      </c>
      <c r="C180" t="s">
        <v>22356</v>
      </c>
      <c r="D180" t="s">
        <v>22357</v>
      </c>
      <c r="E180" t="s">
        <v>21966</v>
      </c>
      <c r="F180" t="s">
        <v>21953</v>
      </c>
      <c r="G180">
        <v>3220</v>
      </c>
      <c r="I180">
        <v>150</v>
      </c>
      <c r="J180" t="s">
        <v>21954</v>
      </c>
      <c r="K180" t="s">
        <v>204</v>
      </c>
      <c r="L180" t="s">
        <v>12492</v>
      </c>
      <c r="M180" t="s">
        <v>21961</v>
      </c>
      <c r="N180" t="s">
        <v>21961</v>
      </c>
      <c r="O180" t="s">
        <v>21961</v>
      </c>
      <c r="P180" t="s">
        <v>21961</v>
      </c>
      <c r="Q180" t="s">
        <v>21956</v>
      </c>
      <c r="R180">
        <v>0.01</v>
      </c>
      <c r="S180">
        <v>0</v>
      </c>
    </row>
    <row r="181" spans="1:19">
      <c r="A181" t="s">
        <v>349</v>
      </c>
      <c r="B181" t="s">
        <v>22358</v>
      </c>
      <c r="C181" t="s">
        <v>22359</v>
      </c>
      <c r="D181" t="s">
        <v>22360</v>
      </c>
      <c r="E181" t="s">
        <v>21960</v>
      </c>
      <c r="F181" t="s">
        <v>21953</v>
      </c>
      <c r="G181">
        <v>3420</v>
      </c>
      <c r="I181">
        <v>150</v>
      </c>
      <c r="J181" t="s">
        <v>21954</v>
      </c>
      <c r="K181" t="s">
        <v>204</v>
      </c>
      <c r="L181" t="s">
        <v>12492</v>
      </c>
      <c r="M181" t="s">
        <v>21955</v>
      </c>
      <c r="N181" t="s">
        <v>21955</v>
      </c>
      <c r="O181" t="s">
        <v>21955</v>
      </c>
      <c r="P181" t="s">
        <v>21955</v>
      </c>
      <c r="Q181" t="s">
        <v>21956</v>
      </c>
      <c r="R181">
        <v>0.05</v>
      </c>
      <c r="S181">
        <v>0</v>
      </c>
    </row>
    <row r="182" spans="1:19">
      <c r="A182" t="s">
        <v>349</v>
      </c>
      <c r="B182" t="s">
        <v>22361</v>
      </c>
      <c r="C182" t="s">
        <v>22362</v>
      </c>
      <c r="D182" t="s">
        <v>22307</v>
      </c>
      <c r="E182" t="s">
        <v>21952</v>
      </c>
      <c r="F182" t="s">
        <v>21953</v>
      </c>
      <c r="G182">
        <v>3430</v>
      </c>
      <c r="I182">
        <v>150</v>
      </c>
      <c r="J182" t="s">
        <v>21954</v>
      </c>
      <c r="K182" t="s">
        <v>204</v>
      </c>
      <c r="L182" t="s">
        <v>12492</v>
      </c>
      <c r="M182" t="s">
        <v>21955</v>
      </c>
      <c r="N182" t="s">
        <v>21955</v>
      </c>
      <c r="O182" t="s">
        <v>21955</v>
      </c>
      <c r="P182" t="s">
        <v>21955</v>
      </c>
      <c r="Q182" t="s">
        <v>21956</v>
      </c>
      <c r="R182">
        <v>0.05</v>
      </c>
      <c r="S182">
        <v>0</v>
      </c>
    </row>
    <row r="183" spans="1:19">
      <c r="A183" t="s">
        <v>349</v>
      </c>
      <c r="B183" t="s">
        <v>22363</v>
      </c>
      <c r="C183" t="s">
        <v>22364</v>
      </c>
      <c r="D183" t="s">
        <v>22058</v>
      </c>
      <c r="E183" t="s">
        <v>21952</v>
      </c>
      <c r="F183" t="s">
        <v>21953</v>
      </c>
      <c r="G183">
        <v>3440</v>
      </c>
      <c r="I183">
        <v>150</v>
      </c>
      <c r="J183" t="s">
        <v>21954</v>
      </c>
      <c r="K183" t="s">
        <v>204</v>
      </c>
      <c r="L183" t="s">
        <v>12492</v>
      </c>
      <c r="M183" t="s">
        <v>21955</v>
      </c>
      <c r="N183" t="s">
        <v>21955</v>
      </c>
      <c r="O183" t="s">
        <v>21955</v>
      </c>
      <c r="P183" t="s">
        <v>21955</v>
      </c>
      <c r="Q183" t="s">
        <v>21956</v>
      </c>
      <c r="R183">
        <v>0.05</v>
      </c>
      <c r="S183">
        <v>0</v>
      </c>
    </row>
    <row r="184" spans="1:19">
      <c r="A184" t="s">
        <v>349</v>
      </c>
      <c r="B184" t="s">
        <v>22365</v>
      </c>
      <c r="C184" t="s">
        <v>22366</v>
      </c>
      <c r="D184" t="s">
        <v>22367</v>
      </c>
      <c r="E184" t="s">
        <v>21952</v>
      </c>
      <c r="F184" t="s">
        <v>21953</v>
      </c>
      <c r="G184">
        <v>3450</v>
      </c>
      <c r="I184">
        <v>150</v>
      </c>
      <c r="J184" t="s">
        <v>21954</v>
      </c>
      <c r="K184" t="s">
        <v>204</v>
      </c>
      <c r="L184" t="s">
        <v>12492</v>
      </c>
      <c r="M184" t="s">
        <v>34</v>
      </c>
      <c r="N184" t="s">
        <v>34</v>
      </c>
      <c r="O184" t="s">
        <v>34</v>
      </c>
      <c r="P184" t="s">
        <v>34</v>
      </c>
      <c r="Q184" t="s">
        <v>21956</v>
      </c>
      <c r="R184">
        <v>0.075</v>
      </c>
      <c r="S184">
        <v>0</v>
      </c>
    </row>
    <row r="185" spans="1:19">
      <c r="A185" t="s">
        <v>349</v>
      </c>
      <c r="B185" t="s">
        <v>22368</v>
      </c>
      <c r="C185" t="s">
        <v>22369</v>
      </c>
      <c r="D185" t="s">
        <v>21951</v>
      </c>
      <c r="E185" t="s">
        <v>21952</v>
      </c>
      <c r="F185" t="s">
        <v>21953</v>
      </c>
      <c r="G185">
        <v>3450</v>
      </c>
      <c r="I185">
        <v>150</v>
      </c>
      <c r="J185" t="s">
        <v>21954</v>
      </c>
      <c r="K185" t="s">
        <v>204</v>
      </c>
      <c r="L185" t="s">
        <v>12492</v>
      </c>
      <c r="M185" t="s">
        <v>21955</v>
      </c>
      <c r="N185" t="s">
        <v>21955</v>
      </c>
      <c r="O185" t="s">
        <v>21955</v>
      </c>
      <c r="P185" t="s">
        <v>21955</v>
      </c>
      <c r="Q185" t="s">
        <v>21956</v>
      </c>
      <c r="R185">
        <v>0.05</v>
      </c>
      <c r="S185">
        <v>0</v>
      </c>
    </row>
    <row r="186" spans="1:19">
      <c r="A186" t="s">
        <v>349</v>
      </c>
      <c r="B186" t="s">
        <v>22370</v>
      </c>
      <c r="C186" t="s">
        <v>22371</v>
      </c>
      <c r="D186" t="s">
        <v>22372</v>
      </c>
      <c r="E186" t="s">
        <v>22373</v>
      </c>
      <c r="F186" t="s">
        <v>21953</v>
      </c>
      <c r="G186">
        <v>3420</v>
      </c>
      <c r="I186">
        <v>150</v>
      </c>
      <c r="J186" t="s">
        <v>21954</v>
      </c>
      <c r="K186" t="s">
        <v>204</v>
      </c>
      <c r="L186" t="s">
        <v>12492</v>
      </c>
      <c r="M186" t="s">
        <v>21961</v>
      </c>
      <c r="N186" t="s">
        <v>21961</v>
      </c>
      <c r="O186" t="s">
        <v>21961</v>
      </c>
      <c r="P186" t="s">
        <v>21961</v>
      </c>
      <c r="Q186" t="s">
        <v>21956</v>
      </c>
      <c r="R186">
        <v>0.01</v>
      </c>
      <c r="S186">
        <v>0</v>
      </c>
    </row>
    <row r="187" spans="1:19">
      <c r="A187" t="s">
        <v>349</v>
      </c>
      <c r="B187" t="s">
        <v>22374</v>
      </c>
      <c r="C187" t="s">
        <v>22375</v>
      </c>
      <c r="D187" t="s">
        <v>22376</v>
      </c>
      <c r="E187" t="s">
        <v>21952</v>
      </c>
      <c r="F187" t="s">
        <v>21953</v>
      </c>
      <c r="G187">
        <v>3440</v>
      </c>
      <c r="I187">
        <v>150</v>
      </c>
      <c r="J187" t="s">
        <v>21954</v>
      </c>
      <c r="K187" t="s">
        <v>204</v>
      </c>
      <c r="L187" t="s">
        <v>12492</v>
      </c>
      <c r="M187" t="s">
        <v>21955</v>
      </c>
      <c r="N187" t="s">
        <v>21955</v>
      </c>
      <c r="O187" t="s">
        <v>21955</v>
      </c>
      <c r="P187" t="s">
        <v>21955</v>
      </c>
      <c r="Q187" t="s">
        <v>21956</v>
      </c>
      <c r="R187">
        <v>0.05</v>
      </c>
      <c r="S187">
        <v>0</v>
      </c>
    </row>
    <row r="188" spans="1:19">
      <c r="A188" t="s">
        <v>349</v>
      </c>
      <c r="B188" t="s">
        <v>22377</v>
      </c>
      <c r="C188" t="s">
        <v>22378</v>
      </c>
      <c r="D188" t="s">
        <v>22379</v>
      </c>
      <c r="E188" t="s">
        <v>21952</v>
      </c>
      <c r="F188" t="s">
        <v>21953</v>
      </c>
      <c r="G188">
        <v>3450</v>
      </c>
      <c r="I188">
        <v>150</v>
      </c>
      <c r="J188" t="s">
        <v>21954</v>
      </c>
      <c r="K188" t="s">
        <v>204</v>
      </c>
      <c r="L188" t="s">
        <v>12492</v>
      </c>
      <c r="M188" t="s">
        <v>21955</v>
      </c>
      <c r="N188" t="s">
        <v>21955</v>
      </c>
      <c r="O188" t="s">
        <v>21955</v>
      </c>
      <c r="P188" t="s">
        <v>21955</v>
      </c>
      <c r="Q188" t="s">
        <v>21956</v>
      </c>
      <c r="R188">
        <v>0.05</v>
      </c>
      <c r="S188">
        <v>0</v>
      </c>
    </row>
    <row r="189" spans="1:19">
      <c r="A189" t="s">
        <v>349</v>
      </c>
      <c r="B189" t="s">
        <v>22380</v>
      </c>
      <c r="C189" t="s">
        <v>22381</v>
      </c>
      <c r="D189" t="s">
        <v>22382</v>
      </c>
      <c r="E189" t="s">
        <v>21966</v>
      </c>
      <c r="F189" t="s">
        <v>21953</v>
      </c>
      <c r="G189">
        <v>4220</v>
      </c>
      <c r="I189">
        <v>150</v>
      </c>
      <c r="J189" t="s">
        <v>21954</v>
      </c>
      <c r="K189" t="s">
        <v>204</v>
      </c>
      <c r="L189" t="s">
        <v>12492</v>
      </c>
      <c r="M189" t="s">
        <v>21955</v>
      </c>
      <c r="N189" t="s">
        <v>21955</v>
      </c>
      <c r="O189" t="s">
        <v>21955</v>
      </c>
      <c r="P189" t="s">
        <v>21955</v>
      </c>
      <c r="Q189" t="s">
        <v>21956</v>
      </c>
      <c r="R189">
        <v>0.05</v>
      </c>
      <c r="S189">
        <v>0</v>
      </c>
    </row>
    <row r="190" spans="1:19">
      <c r="A190" t="s">
        <v>349</v>
      </c>
      <c r="B190" t="s">
        <v>22383</v>
      </c>
      <c r="C190" t="s">
        <v>22384</v>
      </c>
      <c r="D190" t="s">
        <v>22385</v>
      </c>
      <c r="E190" t="s">
        <v>21966</v>
      </c>
      <c r="F190" t="s">
        <v>21953</v>
      </c>
      <c r="G190">
        <v>3220</v>
      </c>
      <c r="I190">
        <v>100</v>
      </c>
      <c r="J190" t="s">
        <v>19</v>
      </c>
      <c r="K190" t="s">
        <v>204</v>
      </c>
      <c r="L190" t="s">
        <v>12492</v>
      </c>
      <c r="M190" t="s">
        <v>21961</v>
      </c>
      <c r="N190" t="s">
        <v>21961</v>
      </c>
      <c r="O190" t="s">
        <v>21961</v>
      </c>
      <c r="P190" t="s">
        <v>21961</v>
      </c>
      <c r="Q190" t="s">
        <v>21956</v>
      </c>
      <c r="R190">
        <v>0.01</v>
      </c>
      <c r="S190">
        <v>0</v>
      </c>
    </row>
    <row r="191" spans="1:19">
      <c r="A191" t="s">
        <v>349</v>
      </c>
      <c r="B191" t="s">
        <v>22386</v>
      </c>
      <c r="C191" t="s">
        <v>22387</v>
      </c>
      <c r="D191" t="s">
        <v>21965</v>
      </c>
      <c r="E191" t="s">
        <v>21966</v>
      </c>
      <c r="F191" t="s">
        <v>21953</v>
      </c>
      <c r="G191">
        <v>3220</v>
      </c>
      <c r="I191">
        <v>150</v>
      </c>
      <c r="J191" t="s">
        <v>21954</v>
      </c>
      <c r="K191" t="s">
        <v>204</v>
      </c>
      <c r="L191" t="s">
        <v>204</v>
      </c>
      <c r="M191" t="s">
        <v>34</v>
      </c>
      <c r="N191" t="s">
        <v>34</v>
      </c>
      <c r="O191" t="s">
        <v>34</v>
      </c>
      <c r="P191" t="s">
        <v>34</v>
      </c>
      <c r="R191">
        <v>0.075</v>
      </c>
      <c r="S191">
        <v>0</v>
      </c>
    </row>
    <row r="192" spans="1:19">
      <c r="A192" t="s">
        <v>349</v>
      </c>
      <c r="B192" t="s">
        <v>22388</v>
      </c>
      <c r="C192" t="s">
        <v>22389</v>
      </c>
      <c r="D192" t="s">
        <v>22390</v>
      </c>
      <c r="E192" t="s">
        <v>22391</v>
      </c>
      <c r="F192" t="s">
        <v>21953</v>
      </c>
      <c r="G192">
        <v>3260</v>
      </c>
      <c r="I192">
        <v>150</v>
      </c>
      <c r="J192" t="s">
        <v>21954</v>
      </c>
      <c r="K192" t="s">
        <v>204</v>
      </c>
      <c r="L192" t="s">
        <v>12492</v>
      </c>
      <c r="M192" t="s">
        <v>21955</v>
      </c>
      <c r="N192" t="s">
        <v>21955</v>
      </c>
      <c r="O192" t="s">
        <v>21955</v>
      </c>
      <c r="P192" t="s">
        <v>21955</v>
      </c>
      <c r="Q192" t="s">
        <v>21956</v>
      </c>
      <c r="R192">
        <v>0.05</v>
      </c>
      <c r="S192">
        <v>0</v>
      </c>
    </row>
    <row r="193" spans="1:19">
      <c r="A193" t="s">
        <v>349</v>
      </c>
      <c r="B193" t="s">
        <v>22392</v>
      </c>
      <c r="C193" t="s">
        <v>22393</v>
      </c>
      <c r="D193" t="s">
        <v>22394</v>
      </c>
      <c r="E193" t="s">
        <v>21966</v>
      </c>
      <c r="F193" t="s">
        <v>21953</v>
      </c>
      <c r="G193">
        <v>3220</v>
      </c>
      <c r="H193">
        <v>3220</v>
      </c>
      <c r="I193">
        <v>150</v>
      </c>
      <c r="J193" t="s">
        <v>21954</v>
      </c>
      <c r="K193" t="s">
        <v>204</v>
      </c>
      <c r="L193" t="s">
        <v>12492</v>
      </c>
      <c r="M193" t="s">
        <v>21955</v>
      </c>
      <c r="N193" t="s">
        <v>21955</v>
      </c>
      <c r="O193" t="s">
        <v>21955</v>
      </c>
      <c r="P193" t="s">
        <v>21955</v>
      </c>
      <c r="R193">
        <v>0.05</v>
      </c>
      <c r="S193">
        <v>0</v>
      </c>
    </row>
    <row r="194" spans="1:19">
      <c r="A194" t="s">
        <v>349</v>
      </c>
      <c r="B194" t="s">
        <v>22395</v>
      </c>
      <c r="C194" t="s">
        <v>22396</v>
      </c>
      <c r="D194" t="s">
        <v>22397</v>
      </c>
      <c r="E194" t="s">
        <v>22199</v>
      </c>
      <c r="F194" t="s">
        <v>21953</v>
      </c>
      <c r="G194">
        <v>3220</v>
      </c>
      <c r="H194">
        <v>3220</v>
      </c>
      <c r="I194">
        <v>150</v>
      </c>
      <c r="J194" t="s">
        <v>21954</v>
      </c>
      <c r="K194" t="s">
        <v>204</v>
      </c>
      <c r="L194" t="s">
        <v>12492</v>
      </c>
      <c r="M194" t="s">
        <v>21955</v>
      </c>
      <c r="N194" t="s">
        <v>21955</v>
      </c>
      <c r="O194" t="s">
        <v>21955</v>
      </c>
      <c r="P194" t="s">
        <v>21955</v>
      </c>
      <c r="Q194" t="s">
        <v>21956</v>
      </c>
      <c r="R194">
        <v>0.05</v>
      </c>
      <c r="S194">
        <v>0</v>
      </c>
    </row>
    <row r="195" spans="1:19">
      <c r="A195" t="s">
        <v>349</v>
      </c>
      <c r="B195" t="s">
        <v>22398</v>
      </c>
      <c r="C195" t="s">
        <v>22399</v>
      </c>
      <c r="D195" t="s">
        <v>22400</v>
      </c>
      <c r="E195" t="s">
        <v>21952</v>
      </c>
      <c r="F195" t="s">
        <v>21953</v>
      </c>
      <c r="G195">
        <v>3220</v>
      </c>
      <c r="H195">
        <v>3220</v>
      </c>
      <c r="I195">
        <v>150</v>
      </c>
      <c r="J195" t="s">
        <v>21954</v>
      </c>
      <c r="K195" t="s">
        <v>204</v>
      </c>
      <c r="L195" t="s">
        <v>12492</v>
      </c>
      <c r="M195" t="s">
        <v>21955</v>
      </c>
      <c r="N195" t="s">
        <v>21955</v>
      </c>
      <c r="O195" t="s">
        <v>21955</v>
      </c>
      <c r="P195" t="s">
        <v>21955</v>
      </c>
      <c r="Q195" t="s">
        <v>21956</v>
      </c>
      <c r="R195">
        <v>0.05</v>
      </c>
      <c r="S195">
        <v>0</v>
      </c>
    </row>
    <row r="196" spans="1:19">
      <c r="A196" t="s">
        <v>349</v>
      </c>
      <c r="B196" t="s">
        <v>22401</v>
      </c>
      <c r="C196" t="s">
        <v>22402</v>
      </c>
      <c r="D196" t="s">
        <v>22403</v>
      </c>
      <c r="E196" t="s">
        <v>21966</v>
      </c>
      <c r="F196" t="s">
        <v>21953</v>
      </c>
      <c r="G196">
        <v>3220</v>
      </c>
      <c r="H196">
        <v>3220</v>
      </c>
      <c r="I196">
        <v>150</v>
      </c>
      <c r="J196" t="s">
        <v>21954</v>
      </c>
      <c r="K196" t="s">
        <v>204</v>
      </c>
      <c r="L196" t="s">
        <v>12492</v>
      </c>
      <c r="M196" t="s">
        <v>21955</v>
      </c>
      <c r="N196" t="s">
        <v>21955</v>
      </c>
      <c r="O196" t="s">
        <v>21955</v>
      </c>
      <c r="P196" t="s">
        <v>21955</v>
      </c>
      <c r="R196">
        <v>0.05</v>
      </c>
      <c r="S196">
        <v>0</v>
      </c>
    </row>
    <row r="197" spans="1:19">
      <c r="A197" t="s">
        <v>349</v>
      </c>
      <c r="B197" t="s">
        <v>22404</v>
      </c>
      <c r="C197" t="s">
        <v>22405</v>
      </c>
      <c r="D197" t="s">
        <v>22406</v>
      </c>
      <c r="E197" t="s">
        <v>21966</v>
      </c>
      <c r="F197" t="s">
        <v>21953</v>
      </c>
      <c r="G197">
        <v>3220</v>
      </c>
      <c r="H197">
        <v>3220</v>
      </c>
      <c r="I197">
        <v>150</v>
      </c>
      <c r="J197" t="s">
        <v>21954</v>
      </c>
      <c r="K197" t="s">
        <v>204</v>
      </c>
      <c r="L197" t="s">
        <v>12492</v>
      </c>
      <c r="M197" t="s">
        <v>21955</v>
      </c>
      <c r="N197" t="s">
        <v>21955</v>
      </c>
      <c r="O197" t="s">
        <v>21955</v>
      </c>
      <c r="P197" t="s">
        <v>21955</v>
      </c>
      <c r="R197">
        <v>0.05</v>
      </c>
      <c r="S197">
        <v>0</v>
      </c>
    </row>
    <row r="198" spans="1:19">
      <c r="A198" t="s">
        <v>349</v>
      </c>
      <c r="B198" t="s">
        <v>22407</v>
      </c>
      <c r="C198" t="s">
        <v>22408</v>
      </c>
      <c r="D198" t="s">
        <v>22409</v>
      </c>
      <c r="E198" t="s">
        <v>21966</v>
      </c>
      <c r="F198" t="s">
        <v>21953</v>
      </c>
      <c r="G198">
        <v>3220</v>
      </c>
      <c r="H198">
        <v>3220</v>
      </c>
      <c r="I198">
        <v>150</v>
      </c>
      <c r="J198" t="s">
        <v>21954</v>
      </c>
      <c r="K198" t="s">
        <v>204</v>
      </c>
      <c r="L198" t="s">
        <v>12492</v>
      </c>
      <c r="M198" t="s">
        <v>21955</v>
      </c>
      <c r="N198" t="s">
        <v>21955</v>
      </c>
      <c r="O198" t="s">
        <v>21955</v>
      </c>
      <c r="P198" t="s">
        <v>21955</v>
      </c>
      <c r="Q198" t="s">
        <v>21956</v>
      </c>
      <c r="R198">
        <v>0.05</v>
      </c>
      <c r="S198">
        <v>0</v>
      </c>
    </row>
    <row r="199" spans="1:19">
      <c r="A199" t="s">
        <v>349</v>
      </c>
      <c r="B199" t="s">
        <v>22410</v>
      </c>
      <c r="C199" t="s">
        <v>22411</v>
      </c>
      <c r="D199" t="s">
        <v>22412</v>
      </c>
      <c r="E199" t="s">
        <v>21966</v>
      </c>
      <c r="F199" t="s">
        <v>21953</v>
      </c>
      <c r="G199">
        <v>3220</v>
      </c>
      <c r="H199">
        <v>3220</v>
      </c>
      <c r="I199">
        <v>150</v>
      </c>
      <c r="J199" t="s">
        <v>21954</v>
      </c>
      <c r="K199" t="s">
        <v>204</v>
      </c>
      <c r="L199" t="s">
        <v>12492</v>
      </c>
      <c r="M199" t="s">
        <v>21955</v>
      </c>
      <c r="N199" t="s">
        <v>21955</v>
      </c>
      <c r="O199" t="s">
        <v>21955</v>
      </c>
      <c r="P199" t="s">
        <v>21955</v>
      </c>
      <c r="Q199" t="s">
        <v>21956</v>
      </c>
      <c r="R199">
        <v>0.05</v>
      </c>
      <c r="S199">
        <v>0</v>
      </c>
    </row>
    <row r="200" spans="1:19">
      <c r="A200" t="s">
        <v>349</v>
      </c>
      <c r="B200" t="s">
        <v>22413</v>
      </c>
      <c r="C200" t="s">
        <v>22414</v>
      </c>
      <c r="D200" t="s">
        <v>22415</v>
      </c>
      <c r="E200" t="s">
        <v>21966</v>
      </c>
      <c r="F200" t="s">
        <v>21953</v>
      </c>
      <c r="G200">
        <v>3220</v>
      </c>
      <c r="I200">
        <v>150</v>
      </c>
      <c r="J200" t="s">
        <v>21954</v>
      </c>
      <c r="K200" t="s">
        <v>204</v>
      </c>
      <c r="L200" t="s">
        <v>12492</v>
      </c>
      <c r="M200" t="s">
        <v>21955</v>
      </c>
      <c r="N200" t="s">
        <v>21955</v>
      </c>
      <c r="O200" t="s">
        <v>21955</v>
      </c>
      <c r="P200" t="s">
        <v>21955</v>
      </c>
      <c r="Q200" t="s">
        <v>21956</v>
      </c>
      <c r="R200">
        <v>0.05</v>
      </c>
      <c r="S200">
        <v>0</v>
      </c>
    </row>
    <row r="201" spans="1:19">
      <c r="A201" t="s">
        <v>349</v>
      </c>
      <c r="B201" t="s">
        <v>22416</v>
      </c>
      <c r="C201" t="s">
        <v>22417</v>
      </c>
      <c r="D201" t="s">
        <v>22254</v>
      </c>
      <c r="E201" t="s">
        <v>21952</v>
      </c>
      <c r="F201" t="s">
        <v>21953</v>
      </c>
      <c r="G201">
        <v>3450</v>
      </c>
      <c r="I201">
        <v>150</v>
      </c>
      <c r="J201" t="s">
        <v>21954</v>
      </c>
      <c r="K201" t="s">
        <v>204</v>
      </c>
      <c r="L201" t="s">
        <v>12492</v>
      </c>
      <c r="M201" t="s">
        <v>21955</v>
      </c>
      <c r="N201" t="s">
        <v>21955</v>
      </c>
      <c r="O201" t="s">
        <v>21955</v>
      </c>
      <c r="P201" t="s">
        <v>21955</v>
      </c>
      <c r="Q201" t="s">
        <v>21956</v>
      </c>
      <c r="R201">
        <v>0.05</v>
      </c>
      <c r="S201">
        <v>0</v>
      </c>
    </row>
    <row r="202" spans="1:19">
      <c r="A202" t="s">
        <v>349</v>
      </c>
      <c r="B202" t="s">
        <v>22418</v>
      </c>
      <c r="C202" t="s">
        <v>22419</v>
      </c>
      <c r="D202" t="s">
        <v>22420</v>
      </c>
      <c r="E202" t="s">
        <v>21952</v>
      </c>
      <c r="F202" t="s">
        <v>21953</v>
      </c>
      <c r="G202">
        <v>3450</v>
      </c>
      <c r="I202">
        <v>150</v>
      </c>
      <c r="J202" t="s">
        <v>21954</v>
      </c>
      <c r="K202" t="s">
        <v>204</v>
      </c>
      <c r="L202" t="s">
        <v>12492</v>
      </c>
      <c r="M202" t="s">
        <v>21955</v>
      </c>
      <c r="N202" t="s">
        <v>21955</v>
      </c>
      <c r="O202" t="s">
        <v>21955</v>
      </c>
      <c r="P202" t="s">
        <v>21955</v>
      </c>
      <c r="Q202" t="s">
        <v>21956</v>
      </c>
      <c r="R202">
        <v>0.05</v>
      </c>
      <c r="S202">
        <v>0</v>
      </c>
    </row>
    <row r="203" spans="1:19">
      <c r="A203" t="s">
        <v>349</v>
      </c>
      <c r="B203" t="s">
        <v>22421</v>
      </c>
      <c r="C203" t="s">
        <v>22422</v>
      </c>
      <c r="D203" t="s">
        <v>22423</v>
      </c>
      <c r="E203" t="s">
        <v>21952</v>
      </c>
      <c r="F203" t="s">
        <v>21953</v>
      </c>
      <c r="G203">
        <v>3450</v>
      </c>
      <c r="I203">
        <v>150</v>
      </c>
      <c r="J203" t="s">
        <v>21954</v>
      </c>
      <c r="K203" t="s">
        <v>204</v>
      </c>
      <c r="L203" t="s">
        <v>12492</v>
      </c>
      <c r="M203" t="s">
        <v>21955</v>
      </c>
      <c r="N203" t="s">
        <v>21955</v>
      </c>
      <c r="O203" t="s">
        <v>21955</v>
      </c>
      <c r="P203" t="s">
        <v>21955</v>
      </c>
      <c r="Q203" t="s">
        <v>21956</v>
      </c>
      <c r="R203">
        <v>0.05</v>
      </c>
      <c r="S203">
        <v>0</v>
      </c>
    </row>
    <row r="204" spans="1:19">
      <c r="A204" t="s">
        <v>349</v>
      </c>
      <c r="B204" t="s">
        <v>22424</v>
      </c>
      <c r="C204" t="s">
        <v>22425</v>
      </c>
      <c r="D204" t="s">
        <v>22238</v>
      </c>
      <c r="E204" t="s">
        <v>21952</v>
      </c>
      <c r="F204" t="s">
        <v>21953</v>
      </c>
      <c r="G204">
        <v>3450</v>
      </c>
      <c r="I204">
        <v>150</v>
      </c>
      <c r="J204" t="s">
        <v>21954</v>
      </c>
      <c r="K204" t="s">
        <v>204</v>
      </c>
      <c r="L204" t="s">
        <v>12492</v>
      </c>
      <c r="M204" t="s">
        <v>21955</v>
      </c>
      <c r="N204" t="s">
        <v>21955</v>
      </c>
      <c r="O204" t="s">
        <v>21955</v>
      </c>
      <c r="P204" t="s">
        <v>21955</v>
      </c>
      <c r="Q204" t="s">
        <v>21956</v>
      </c>
      <c r="R204">
        <v>0.05</v>
      </c>
      <c r="S204">
        <v>0</v>
      </c>
    </row>
    <row r="205" spans="1:19">
      <c r="A205" t="s">
        <v>349</v>
      </c>
      <c r="B205" t="s">
        <v>22426</v>
      </c>
      <c r="C205" t="s">
        <v>22427</v>
      </c>
      <c r="D205" t="s">
        <v>22243</v>
      </c>
      <c r="E205" t="s">
        <v>21987</v>
      </c>
      <c r="F205" t="s">
        <v>21953</v>
      </c>
      <c r="G205">
        <v>3450</v>
      </c>
      <c r="I205">
        <v>150</v>
      </c>
      <c r="J205" t="s">
        <v>21954</v>
      </c>
      <c r="K205" t="s">
        <v>204</v>
      </c>
      <c r="L205" t="s">
        <v>12492</v>
      </c>
      <c r="M205" t="s">
        <v>21961</v>
      </c>
      <c r="N205" t="s">
        <v>21961</v>
      </c>
      <c r="O205" t="s">
        <v>21961</v>
      </c>
      <c r="P205" t="s">
        <v>21961</v>
      </c>
      <c r="Q205" t="s">
        <v>21956</v>
      </c>
      <c r="R205">
        <v>0.01</v>
      </c>
      <c r="S205">
        <v>0</v>
      </c>
    </row>
    <row r="206" spans="1:19">
      <c r="A206" t="s">
        <v>349</v>
      </c>
      <c r="B206" t="s">
        <v>22428</v>
      </c>
      <c r="C206" t="s">
        <v>22429</v>
      </c>
      <c r="D206" t="s">
        <v>22430</v>
      </c>
      <c r="E206" t="s">
        <v>21952</v>
      </c>
      <c r="F206" t="s">
        <v>21953</v>
      </c>
      <c r="G206">
        <v>3450</v>
      </c>
      <c r="I206">
        <v>150</v>
      </c>
      <c r="J206" t="s">
        <v>21954</v>
      </c>
      <c r="K206" t="s">
        <v>204</v>
      </c>
      <c r="L206" t="s">
        <v>12492</v>
      </c>
      <c r="M206" t="s">
        <v>21955</v>
      </c>
      <c r="N206" t="s">
        <v>21955</v>
      </c>
      <c r="O206" t="s">
        <v>21955</v>
      </c>
      <c r="P206" t="s">
        <v>21955</v>
      </c>
      <c r="Q206" t="s">
        <v>21956</v>
      </c>
      <c r="R206">
        <v>0.05</v>
      </c>
      <c r="S206">
        <v>0</v>
      </c>
    </row>
    <row r="207" spans="1:19">
      <c r="A207" t="s">
        <v>349</v>
      </c>
      <c r="B207" t="s">
        <v>22431</v>
      </c>
      <c r="C207" t="s">
        <v>22432</v>
      </c>
      <c r="D207" t="s">
        <v>22430</v>
      </c>
      <c r="E207" t="s">
        <v>21987</v>
      </c>
      <c r="F207" t="s">
        <v>21953</v>
      </c>
      <c r="G207">
        <v>3450</v>
      </c>
      <c r="I207">
        <v>150</v>
      </c>
      <c r="J207" t="s">
        <v>21954</v>
      </c>
      <c r="K207" t="s">
        <v>204</v>
      </c>
      <c r="L207" t="s">
        <v>12492</v>
      </c>
      <c r="M207" t="s">
        <v>21955</v>
      </c>
      <c r="N207" t="s">
        <v>21955</v>
      </c>
      <c r="O207" t="s">
        <v>21955</v>
      </c>
      <c r="P207" t="s">
        <v>21955</v>
      </c>
      <c r="Q207" t="s">
        <v>21956</v>
      </c>
      <c r="R207">
        <v>0.05</v>
      </c>
      <c r="S207">
        <v>0</v>
      </c>
    </row>
    <row r="208" spans="1:19">
      <c r="A208" t="s">
        <v>349</v>
      </c>
      <c r="B208" t="s">
        <v>22433</v>
      </c>
      <c r="C208" t="s">
        <v>22434</v>
      </c>
      <c r="D208" t="s">
        <v>22430</v>
      </c>
      <c r="E208" t="s">
        <v>21952</v>
      </c>
      <c r="F208" t="s">
        <v>21953</v>
      </c>
      <c r="G208">
        <v>3450</v>
      </c>
      <c r="I208">
        <v>150</v>
      </c>
      <c r="J208" t="s">
        <v>21954</v>
      </c>
      <c r="K208" t="s">
        <v>204</v>
      </c>
      <c r="L208" t="s">
        <v>12492</v>
      </c>
      <c r="M208" t="s">
        <v>21955</v>
      </c>
      <c r="N208" t="s">
        <v>21955</v>
      </c>
      <c r="O208" t="s">
        <v>21955</v>
      </c>
      <c r="P208" t="s">
        <v>21955</v>
      </c>
      <c r="Q208" t="s">
        <v>21956</v>
      </c>
      <c r="R208">
        <v>0.05</v>
      </c>
      <c r="S208">
        <v>0</v>
      </c>
    </row>
    <row r="209" spans="1:19">
      <c r="A209" t="s">
        <v>349</v>
      </c>
      <c r="B209" t="s">
        <v>22435</v>
      </c>
      <c r="C209" t="s">
        <v>22436</v>
      </c>
      <c r="D209" t="s">
        <v>22055</v>
      </c>
      <c r="E209" t="s">
        <v>21952</v>
      </c>
      <c r="F209" t="s">
        <v>21953</v>
      </c>
      <c r="G209">
        <v>3450</v>
      </c>
      <c r="I209">
        <v>150</v>
      </c>
      <c r="J209" t="s">
        <v>21954</v>
      </c>
      <c r="K209" t="s">
        <v>204</v>
      </c>
      <c r="L209" t="s">
        <v>12492</v>
      </c>
      <c r="M209" t="s">
        <v>21955</v>
      </c>
      <c r="N209" t="s">
        <v>21955</v>
      </c>
      <c r="O209" t="s">
        <v>21955</v>
      </c>
      <c r="P209" t="s">
        <v>21955</v>
      </c>
      <c r="Q209" t="s">
        <v>21956</v>
      </c>
      <c r="R209">
        <v>0.05</v>
      </c>
      <c r="S209">
        <v>0</v>
      </c>
    </row>
    <row r="210" spans="1:19">
      <c r="A210" t="s">
        <v>349</v>
      </c>
      <c r="B210" t="s">
        <v>22437</v>
      </c>
      <c r="C210" t="s">
        <v>22438</v>
      </c>
      <c r="D210" t="s">
        <v>22006</v>
      </c>
      <c r="E210" t="s">
        <v>21952</v>
      </c>
      <c r="F210" t="s">
        <v>21953</v>
      </c>
      <c r="G210">
        <v>3450</v>
      </c>
      <c r="I210">
        <v>150</v>
      </c>
      <c r="J210" t="s">
        <v>21954</v>
      </c>
      <c r="K210" t="s">
        <v>204</v>
      </c>
      <c r="L210" t="s">
        <v>12492</v>
      </c>
      <c r="M210" t="s">
        <v>21961</v>
      </c>
      <c r="N210" t="s">
        <v>21961</v>
      </c>
      <c r="O210" t="s">
        <v>21961</v>
      </c>
      <c r="P210" t="s">
        <v>21961</v>
      </c>
      <c r="Q210" t="s">
        <v>21956</v>
      </c>
      <c r="R210">
        <v>0.01</v>
      </c>
      <c r="S210">
        <v>0</v>
      </c>
    </row>
    <row r="211" spans="1:19">
      <c r="A211" t="s">
        <v>349</v>
      </c>
      <c r="B211" t="s">
        <v>22439</v>
      </c>
      <c r="C211" t="s">
        <v>22440</v>
      </c>
      <c r="D211" t="s">
        <v>22036</v>
      </c>
      <c r="E211" t="s">
        <v>21987</v>
      </c>
      <c r="F211" t="s">
        <v>21953</v>
      </c>
      <c r="G211">
        <v>3450</v>
      </c>
      <c r="I211">
        <v>150</v>
      </c>
      <c r="J211" t="s">
        <v>21954</v>
      </c>
      <c r="K211" t="s">
        <v>204</v>
      </c>
      <c r="L211" t="s">
        <v>12492</v>
      </c>
      <c r="M211" t="s">
        <v>21961</v>
      </c>
      <c r="N211" t="s">
        <v>21961</v>
      </c>
      <c r="O211" t="s">
        <v>21961</v>
      </c>
      <c r="P211" t="s">
        <v>21961</v>
      </c>
      <c r="Q211" t="s">
        <v>21956</v>
      </c>
      <c r="R211">
        <v>0.01</v>
      </c>
      <c r="S211">
        <v>0</v>
      </c>
    </row>
    <row r="212" spans="1:19">
      <c r="A212" t="s">
        <v>349</v>
      </c>
      <c r="B212" t="s">
        <v>22441</v>
      </c>
      <c r="C212" t="s">
        <v>22442</v>
      </c>
      <c r="D212" t="s">
        <v>22125</v>
      </c>
      <c r="E212" t="s">
        <v>21987</v>
      </c>
      <c r="F212" t="s">
        <v>21953</v>
      </c>
      <c r="G212">
        <v>3450</v>
      </c>
      <c r="I212">
        <v>150</v>
      </c>
      <c r="J212" t="s">
        <v>21954</v>
      </c>
      <c r="K212" t="s">
        <v>204</v>
      </c>
      <c r="L212" t="s">
        <v>12492</v>
      </c>
      <c r="M212" t="s">
        <v>21955</v>
      </c>
      <c r="N212" t="s">
        <v>21955</v>
      </c>
      <c r="O212" t="s">
        <v>21955</v>
      </c>
      <c r="P212" t="s">
        <v>21955</v>
      </c>
      <c r="Q212" t="s">
        <v>21956</v>
      </c>
      <c r="R212">
        <v>0.05</v>
      </c>
      <c r="S212">
        <v>0</v>
      </c>
    </row>
    <row r="213" spans="1:19">
      <c r="A213" t="s">
        <v>349</v>
      </c>
      <c r="B213" t="s">
        <v>22443</v>
      </c>
      <c r="C213" t="s">
        <v>22444</v>
      </c>
      <c r="D213" t="s">
        <v>22445</v>
      </c>
      <c r="E213" t="s">
        <v>22181</v>
      </c>
      <c r="F213" t="s">
        <v>21953</v>
      </c>
      <c r="G213">
        <v>3450</v>
      </c>
      <c r="I213">
        <v>150</v>
      </c>
      <c r="J213" t="s">
        <v>21954</v>
      </c>
      <c r="K213" t="s">
        <v>204</v>
      </c>
      <c r="L213" t="s">
        <v>12492</v>
      </c>
      <c r="M213" t="s">
        <v>21961</v>
      </c>
      <c r="N213" t="s">
        <v>21961</v>
      </c>
      <c r="O213" t="s">
        <v>21961</v>
      </c>
      <c r="P213" t="s">
        <v>21961</v>
      </c>
      <c r="Q213" t="s">
        <v>21956</v>
      </c>
      <c r="R213">
        <v>0.01</v>
      </c>
      <c r="S213">
        <v>0</v>
      </c>
    </row>
    <row r="214" spans="1:19">
      <c r="A214" t="s">
        <v>349</v>
      </c>
      <c r="B214" t="s">
        <v>22446</v>
      </c>
      <c r="C214" t="s">
        <v>22447</v>
      </c>
      <c r="D214" t="s">
        <v>21959</v>
      </c>
      <c r="E214" t="s">
        <v>21960</v>
      </c>
      <c r="F214" t="s">
        <v>21953</v>
      </c>
      <c r="G214">
        <v>3420</v>
      </c>
      <c r="I214">
        <v>150</v>
      </c>
      <c r="J214" t="s">
        <v>21954</v>
      </c>
      <c r="K214" t="s">
        <v>204</v>
      </c>
      <c r="L214" t="s">
        <v>12492</v>
      </c>
      <c r="M214" t="s">
        <v>21961</v>
      </c>
      <c r="N214" t="s">
        <v>21961</v>
      </c>
      <c r="O214" t="s">
        <v>21961</v>
      </c>
      <c r="P214" t="s">
        <v>21961</v>
      </c>
      <c r="Q214" t="s">
        <v>21956</v>
      </c>
      <c r="R214">
        <v>0.01</v>
      </c>
      <c r="S214">
        <v>0</v>
      </c>
    </row>
    <row r="215" spans="1:19">
      <c r="A215" t="s">
        <v>349</v>
      </c>
      <c r="B215" t="s">
        <v>22448</v>
      </c>
      <c r="C215" t="s">
        <v>22449</v>
      </c>
      <c r="D215" t="s">
        <v>22450</v>
      </c>
      <c r="E215" t="s">
        <v>22451</v>
      </c>
      <c r="F215" t="s">
        <v>21953</v>
      </c>
      <c r="G215">
        <v>3220</v>
      </c>
      <c r="I215">
        <v>150</v>
      </c>
      <c r="J215" t="s">
        <v>21954</v>
      </c>
      <c r="K215" t="s">
        <v>204</v>
      </c>
      <c r="L215" t="s">
        <v>12492</v>
      </c>
      <c r="M215" t="s">
        <v>21955</v>
      </c>
      <c r="N215" t="s">
        <v>21955</v>
      </c>
      <c r="O215" t="s">
        <v>21955</v>
      </c>
      <c r="P215" t="s">
        <v>21955</v>
      </c>
      <c r="Q215" t="s">
        <v>21956</v>
      </c>
      <c r="R215">
        <v>0.05</v>
      </c>
      <c r="S215">
        <v>0</v>
      </c>
    </row>
    <row r="216" spans="1:19">
      <c r="A216" t="s">
        <v>349</v>
      </c>
      <c r="B216" t="s">
        <v>22452</v>
      </c>
      <c r="C216" t="s">
        <v>22453</v>
      </c>
      <c r="D216" t="s">
        <v>22069</v>
      </c>
      <c r="E216" t="s">
        <v>21952</v>
      </c>
      <c r="F216" t="s">
        <v>21953</v>
      </c>
      <c r="G216">
        <v>3430</v>
      </c>
      <c r="I216">
        <v>150</v>
      </c>
      <c r="J216" t="s">
        <v>21954</v>
      </c>
      <c r="K216" t="s">
        <v>204</v>
      </c>
      <c r="L216" t="s">
        <v>12492</v>
      </c>
      <c r="M216" t="s">
        <v>21961</v>
      </c>
      <c r="N216" t="s">
        <v>21961</v>
      </c>
      <c r="O216" t="s">
        <v>21961</v>
      </c>
      <c r="P216" t="s">
        <v>21961</v>
      </c>
      <c r="Q216" t="s">
        <v>21956</v>
      </c>
      <c r="R216">
        <v>0.01</v>
      </c>
      <c r="S216">
        <v>0</v>
      </c>
    </row>
    <row r="217" spans="1:19">
      <c r="A217" t="s">
        <v>349</v>
      </c>
      <c r="B217" t="s">
        <v>22454</v>
      </c>
      <c r="C217" t="s">
        <v>22455</v>
      </c>
      <c r="D217" t="s">
        <v>22043</v>
      </c>
      <c r="E217" t="s">
        <v>21952</v>
      </c>
      <c r="F217" t="s">
        <v>21953</v>
      </c>
      <c r="G217">
        <v>3440</v>
      </c>
      <c r="I217">
        <v>150</v>
      </c>
      <c r="J217" t="s">
        <v>21954</v>
      </c>
      <c r="K217" t="s">
        <v>204</v>
      </c>
      <c r="L217" t="s">
        <v>12492</v>
      </c>
      <c r="M217" t="s">
        <v>21961</v>
      </c>
      <c r="N217" t="s">
        <v>21961</v>
      </c>
      <c r="O217" t="s">
        <v>21961</v>
      </c>
      <c r="P217" t="s">
        <v>21961</v>
      </c>
      <c r="Q217" t="s">
        <v>21956</v>
      </c>
      <c r="R217">
        <v>0.01</v>
      </c>
      <c r="S217">
        <v>0</v>
      </c>
    </row>
    <row r="218" spans="1:19">
      <c r="A218" t="s">
        <v>349</v>
      </c>
      <c r="B218" t="s">
        <v>22456</v>
      </c>
      <c r="C218" t="s">
        <v>22457</v>
      </c>
      <c r="D218" t="s">
        <v>22220</v>
      </c>
      <c r="E218" t="s">
        <v>21952</v>
      </c>
      <c r="F218" t="s">
        <v>21953</v>
      </c>
      <c r="G218">
        <v>3450</v>
      </c>
      <c r="H218">
        <v>3550</v>
      </c>
      <c r="I218">
        <v>150</v>
      </c>
      <c r="J218" t="s">
        <v>21954</v>
      </c>
      <c r="K218" t="s">
        <v>204</v>
      </c>
      <c r="L218" t="s">
        <v>12492</v>
      </c>
      <c r="M218" t="s">
        <v>21955</v>
      </c>
      <c r="N218" t="s">
        <v>21955</v>
      </c>
      <c r="O218" t="s">
        <v>21955</v>
      </c>
      <c r="P218" t="s">
        <v>21955</v>
      </c>
      <c r="Q218" t="s">
        <v>21956</v>
      </c>
      <c r="R218">
        <v>0.05</v>
      </c>
      <c r="S218">
        <v>0</v>
      </c>
    </row>
    <row r="219" spans="1:19">
      <c r="A219" t="s">
        <v>349</v>
      </c>
      <c r="B219" t="s">
        <v>22458</v>
      </c>
      <c r="C219" t="s">
        <v>22459</v>
      </c>
      <c r="D219" t="s">
        <v>22460</v>
      </c>
      <c r="E219" t="s">
        <v>21952</v>
      </c>
      <c r="F219" t="s">
        <v>21953</v>
      </c>
      <c r="G219">
        <v>3220</v>
      </c>
      <c r="I219">
        <v>150</v>
      </c>
      <c r="J219" t="s">
        <v>21954</v>
      </c>
      <c r="K219" t="s">
        <v>204</v>
      </c>
      <c r="L219" t="s">
        <v>12492</v>
      </c>
      <c r="M219" t="s">
        <v>21961</v>
      </c>
      <c r="N219" t="s">
        <v>21961</v>
      </c>
      <c r="O219" t="s">
        <v>21961</v>
      </c>
      <c r="P219" t="s">
        <v>21961</v>
      </c>
      <c r="Q219" t="s">
        <v>21956</v>
      </c>
      <c r="R219">
        <v>0.01</v>
      </c>
      <c r="S219">
        <v>0</v>
      </c>
    </row>
    <row r="220" spans="1:19">
      <c r="A220" t="s">
        <v>349</v>
      </c>
      <c r="B220" t="s">
        <v>22461</v>
      </c>
      <c r="C220" t="s">
        <v>22462</v>
      </c>
      <c r="D220" t="s">
        <v>22053</v>
      </c>
      <c r="E220" t="s">
        <v>21966</v>
      </c>
      <c r="F220" t="s">
        <v>21953</v>
      </c>
      <c r="G220">
        <v>3220</v>
      </c>
      <c r="I220">
        <v>150</v>
      </c>
      <c r="J220" t="s">
        <v>21954</v>
      </c>
      <c r="K220" t="s">
        <v>204</v>
      </c>
      <c r="L220" t="s">
        <v>12492</v>
      </c>
      <c r="M220" t="s">
        <v>21955</v>
      </c>
      <c r="N220" t="s">
        <v>21955</v>
      </c>
      <c r="O220" t="s">
        <v>21955</v>
      </c>
      <c r="P220" t="s">
        <v>21955</v>
      </c>
      <c r="Q220" t="s">
        <v>21956</v>
      </c>
      <c r="R220">
        <v>0.05</v>
      </c>
      <c r="S220">
        <v>0</v>
      </c>
    </row>
    <row r="221" spans="1:19">
      <c r="A221" t="s">
        <v>349</v>
      </c>
      <c r="B221" t="s">
        <v>22463</v>
      </c>
      <c r="C221" t="s">
        <v>22464</v>
      </c>
      <c r="D221" t="s">
        <v>22465</v>
      </c>
      <c r="E221" t="s">
        <v>21952</v>
      </c>
      <c r="F221" t="s">
        <v>21953</v>
      </c>
      <c r="G221">
        <v>3450</v>
      </c>
      <c r="I221">
        <v>150</v>
      </c>
      <c r="J221" t="s">
        <v>21954</v>
      </c>
      <c r="K221" t="s">
        <v>204</v>
      </c>
      <c r="L221" t="s">
        <v>12492</v>
      </c>
      <c r="M221" t="s">
        <v>21955</v>
      </c>
      <c r="N221" t="s">
        <v>21955</v>
      </c>
      <c r="O221" t="s">
        <v>21955</v>
      </c>
      <c r="P221" t="s">
        <v>21955</v>
      </c>
      <c r="Q221" t="s">
        <v>21956</v>
      </c>
      <c r="R221">
        <v>0.05</v>
      </c>
      <c r="S221">
        <v>0</v>
      </c>
    </row>
    <row r="222" spans="1:19">
      <c r="A222" t="s">
        <v>349</v>
      </c>
      <c r="B222" t="s">
        <v>22466</v>
      </c>
      <c r="C222" t="s">
        <v>22467</v>
      </c>
      <c r="D222" t="s">
        <v>22468</v>
      </c>
      <c r="E222" t="s">
        <v>21952</v>
      </c>
      <c r="F222" t="s">
        <v>21953</v>
      </c>
      <c r="G222">
        <v>3440</v>
      </c>
      <c r="I222">
        <v>150</v>
      </c>
      <c r="J222" t="s">
        <v>21954</v>
      </c>
      <c r="K222" t="s">
        <v>204</v>
      </c>
      <c r="L222" t="s">
        <v>204</v>
      </c>
      <c r="M222" t="s">
        <v>21955</v>
      </c>
      <c r="N222" t="s">
        <v>21955</v>
      </c>
      <c r="O222" t="s">
        <v>21955</v>
      </c>
      <c r="P222" t="s">
        <v>21955</v>
      </c>
      <c r="Q222" t="s">
        <v>21956</v>
      </c>
      <c r="R222">
        <v>0.05</v>
      </c>
      <c r="S222">
        <v>0</v>
      </c>
    </row>
    <row r="223" spans="1:19">
      <c r="A223" t="s">
        <v>349</v>
      </c>
      <c r="B223" t="s">
        <v>22469</v>
      </c>
      <c r="C223" t="s">
        <v>22470</v>
      </c>
      <c r="D223" t="s">
        <v>22460</v>
      </c>
      <c r="E223" t="s">
        <v>21952</v>
      </c>
      <c r="F223" t="s">
        <v>21953</v>
      </c>
      <c r="G223">
        <v>3220</v>
      </c>
      <c r="I223">
        <v>150</v>
      </c>
      <c r="J223" t="s">
        <v>21954</v>
      </c>
      <c r="K223" t="s">
        <v>204</v>
      </c>
      <c r="L223" t="s">
        <v>12492</v>
      </c>
      <c r="M223" t="s">
        <v>21961</v>
      </c>
      <c r="N223" t="s">
        <v>21961</v>
      </c>
      <c r="O223" t="s">
        <v>21961</v>
      </c>
      <c r="P223" t="s">
        <v>21961</v>
      </c>
      <c r="Q223" t="s">
        <v>21956</v>
      </c>
      <c r="R223">
        <v>0.01</v>
      </c>
      <c r="S223">
        <v>0</v>
      </c>
    </row>
    <row r="224" spans="1:19">
      <c r="A224" t="s">
        <v>349</v>
      </c>
      <c r="B224" t="s">
        <v>22471</v>
      </c>
      <c r="C224" t="s">
        <v>22472</v>
      </c>
      <c r="D224" t="s">
        <v>22473</v>
      </c>
      <c r="E224" t="s">
        <v>21952</v>
      </c>
      <c r="F224" t="s">
        <v>21953</v>
      </c>
      <c r="G224">
        <v>3450</v>
      </c>
      <c r="I224">
        <v>150</v>
      </c>
      <c r="J224" t="s">
        <v>21954</v>
      </c>
      <c r="K224" t="s">
        <v>204</v>
      </c>
      <c r="L224" t="s">
        <v>12492</v>
      </c>
      <c r="M224" t="s">
        <v>21955</v>
      </c>
      <c r="N224" t="s">
        <v>21955</v>
      </c>
      <c r="O224" t="s">
        <v>21955</v>
      </c>
      <c r="P224" t="s">
        <v>21955</v>
      </c>
      <c r="Q224" t="s">
        <v>21956</v>
      </c>
      <c r="R224">
        <v>0.05</v>
      </c>
      <c r="S224">
        <v>0</v>
      </c>
    </row>
    <row r="225" spans="1:19">
      <c r="A225" t="s">
        <v>349</v>
      </c>
      <c r="B225" t="s">
        <v>22474</v>
      </c>
      <c r="C225" t="s">
        <v>22475</v>
      </c>
      <c r="D225" t="s">
        <v>22460</v>
      </c>
      <c r="E225" t="s">
        <v>21952</v>
      </c>
      <c r="F225" t="s">
        <v>21953</v>
      </c>
      <c r="G225">
        <v>3430</v>
      </c>
      <c r="H225">
        <v>3530</v>
      </c>
      <c r="I225">
        <v>150</v>
      </c>
      <c r="J225" t="s">
        <v>21954</v>
      </c>
      <c r="K225" t="s">
        <v>204</v>
      </c>
      <c r="L225" t="s">
        <v>12492</v>
      </c>
      <c r="M225" t="s">
        <v>21961</v>
      </c>
      <c r="N225" t="s">
        <v>21961</v>
      </c>
      <c r="O225" t="s">
        <v>21961</v>
      </c>
      <c r="P225" t="s">
        <v>21961</v>
      </c>
      <c r="Q225" t="s">
        <v>21956</v>
      </c>
      <c r="R225">
        <v>0.01</v>
      </c>
      <c r="S225">
        <v>0</v>
      </c>
    </row>
    <row r="226" spans="1:19">
      <c r="A226" t="s">
        <v>349</v>
      </c>
      <c r="B226" t="s">
        <v>22476</v>
      </c>
      <c r="C226" t="s">
        <v>22477</v>
      </c>
      <c r="D226" t="s">
        <v>21990</v>
      </c>
      <c r="E226" t="s">
        <v>21952</v>
      </c>
      <c r="F226" t="s">
        <v>21953</v>
      </c>
      <c r="G226">
        <v>3450</v>
      </c>
      <c r="I226">
        <v>150</v>
      </c>
      <c r="J226" t="s">
        <v>21954</v>
      </c>
      <c r="K226" t="s">
        <v>204</v>
      </c>
      <c r="L226" t="s">
        <v>12492</v>
      </c>
      <c r="M226" t="s">
        <v>21955</v>
      </c>
      <c r="N226" t="s">
        <v>21955</v>
      </c>
      <c r="O226" t="s">
        <v>21955</v>
      </c>
      <c r="P226" t="s">
        <v>21955</v>
      </c>
      <c r="Q226" t="s">
        <v>21956</v>
      </c>
      <c r="R226">
        <v>0.05</v>
      </c>
      <c r="S226">
        <v>0</v>
      </c>
    </row>
    <row r="227" spans="1:19">
      <c r="A227" t="s">
        <v>349</v>
      </c>
      <c r="B227" t="s">
        <v>22478</v>
      </c>
      <c r="C227" t="s">
        <v>22479</v>
      </c>
      <c r="D227" t="s">
        <v>22372</v>
      </c>
      <c r="E227" t="s">
        <v>21952</v>
      </c>
      <c r="F227" t="s">
        <v>21953</v>
      </c>
      <c r="G227">
        <v>3320</v>
      </c>
      <c r="H227">
        <v>3320</v>
      </c>
      <c r="I227">
        <v>150</v>
      </c>
      <c r="J227" t="s">
        <v>21954</v>
      </c>
      <c r="K227" t="s">
        <v>204</v>
      </c>
      <c r="L227" t="s">
        <v>12492</v>
      </c>
      <c r="M227" t="s">
        <v>21955</v>
      </c>
      <c r="N227" t="s">
        <v>21955</v>
      </c>
      <c r="O227" t="s">
        <v>21955</v>
      </c>
      <c r="P227" t="s">
        <v>21955</v>
      </c>
      <c r="Q227" t="s">
        <v>21956</v>
      </c>
      <c r="R227">
        <v>0.05</v>
      </c>
      <c r="S227">
        <v>0</v>
      </c>
    </row>
    <row r="228" spans="1:19">
      <c r="A228" t="s">
        <v>349</v>
      </c>
      <c r="B228" t="s">
        <v>22480</v>
      </c>
      <c r="C228" t="s">
        <v>22481</v>
      </c>
      <c r="D228" t="s">
        <v>22482</v>
      </c>
      <c r="E228" t="s">
        <v>22181</v>
      </c>
      <c r="F228" t="s">
        <v>21953</v>
      </c>
      <c r="G228">
        <v>3220</v>
      </c>
      <c r="I228">
        <v>150</v>
      </c>
      <c r="J228" t="s">
        <v>21954</v>
      </c>
      <c r="K228" t="s">
        <v>204</v>
      </c>
      <c r="L228" t="s">
        <v>12492</v>
      </c>
      <c r="M228" t="s">
        <v>21955</v>
      </c>
      <c r="N228" t="s">
        <v>21955</v>
      </c>
      <c r="O228" t="s">
        <v>21955</v>
      </c>
      <c r="P228" t="s">
        <v>21955</v>
      </c>
      <c r="Q228" t="s">
        <v>21956</v>
      </c>
      <c r="R228">
        <v>0.05</v>
      </c>
      <c r="S228">
        <v>0</v>
      </c>
    </row>
    <row r="229" spans="1:19">
      <c r="A229" t="s">
        <v>349</v>
      </c>
      <c r="B229" t="s">
        <v>22483</v>
      </c>
      <c r="C229" t="s">
        <v>22484</v>
      </c>
      <c r="D229" t="s">
        <v>22485</v>
      </c>
      <c r="E229" t="s">
        <v>22181</v>
      </c>
      <c r="F229" t="s">
        <v>21953</v>
      </c>
      <c r="G229">
        <v>3220</v>
      </c>
      <c r="I229">
        <v>150</v>
      </c>
      <c r="J229" t="s">
        <v>21954</v>
      </c>
      <c r="K229" t="s">
        <v>204</v>
      </c>
      <c r="L229" t="s">
        <v>12492</v>
      </c>
      <c r="M229" t="s">
        <v>21955</v>
      </c>
      <c r="N229" t="s">
        <v>21955</v>
      </c>
      <c r="O229" t="s">
        <v>21955</v>
      </c>
      <c r="P229" t="s">
        <v>21955</v>
      </c>
      <c r="Q229" t="s">
        <v>21956</v>
      </c>
      <c r="R229">
        <v>0.05</v>
      </c>
      <c r="S229">
        <v>0</v>
      </c>
    </row>
    <row r="230" spans="1:19">
      <c r="A230" t="s">
        <v>349</v>
      </c>
      <c r="B230" t="s">
        <v>22486</v>
      </c>
      <c r="C230" t="s">
        <v>22487</v>
      </c>
      <c r="D230" t="s">
        <v>22025</v>
      </c>
      <c r="E230" t="s">
        <v>21966</v>
      </c>
      <c r="F230" t="s">
        <v>21953</v>
      </c>
      <c r="G230">
        <v>3220</v>
      </c>
      <c r="I230">
        <v>150</v>
      </c>
      <c r="J230" t="s">
        <v>21954</v>
      </c>
      <c r="K230" t="s">
        <v>204</v>
      </c>
      <c r="L230" t="s">
        <v>12492</v>
      </c>
      <c r="M230" t="s">
        <v>21961</v>
      </c>
      <c r="N230" t="s">
        <v>21961</v>
      </c>
      <c r="O230" t="s">
        <v>21961</v>
      </c>
      <c r="P230" t="s">
        <v>21961</v>
      </c>
      <c r="Q230" t="s">
        <v>21956</v>
      </c>
      <c r="R230">
        <v>0.01</v>
      </c>
      <c r="S230">
        <v>0</v>
      </c>
    </row>
    <row r="231" spans="1:19">
      <c r="A231" t="s">
        <v>349</v>
      </c>
      <c r="B231" t="s">
        <v>22488</v>
      </c>
      <c r="C231" t="s">
        <v>22489</v>
      </c>
      <c r="D231" t="s">
        <v>22490</v>
      </c>
      <c r="E231" t="s">
        <v>21966</v>
      </c>
      <c r="F231" t="s">
        <v>21953</v>
      </c>
      <c r="G231">
        <v>3220</v>
      </c>
      <c r="H231">
        <v>3220</v>
      </c>
      <c r="I231">
        <v>150</v>
      </c>
      <c r="J231" t="s">
        <v>21954</v>
      </c>
      <c r="K231" t="s">
        <v>204</v>
      </c>
      <c r="L231" t="s">
        <v>12492</v>
      </c>
      <c r="M231" t="s">
        <v>21955</v>
      </c>
      <c r="N231" t="s">
        <v>21955</v>
      </c>
      <c r="O231" t="s">
        <v>21955</v>
      </c>
      <c r="P231" t="s">
        <v>21955</v>
      </c>
      <c r="Q231" t="s">
        <v>21956</v>
      </c>
      <c r="R231">
        <v>0.05</v>
      </c>
      <c r="S231">
        <v>0</v>
      </c>
    </row>
    <row r="232" spans="1:19">
      <c r="A232" t="s">
        <v>349</v>
      </c>
      <c r="B232" t="s">
        <v>22491</v>
      </c>
      <c r="C232" t="s">
        <v>22492</v>
      </c>
      <c r="D232" t="s">
        <v>22493</v>
      </c>
      <c r="E232" t="s">
        <v>21952</v>
      </c>
      <c r="F232" t="s">
        <v>21953</v>
      </c>
      <c r="G232">
        <v>3440</v>
      </c>
      <c r="I232">
        <v>150</v>
      </c>
      <c r="J232" t="s">
        <v>21954</v>
      </c>
      <c r="K232" t="s">
        <v>204</v>
      </c>
      <c r="L232" t="s">
        <v>12492</v>
      </c>
      <c r="M232" t="s">
        <v>21955</v>
      </c>
      <c r="N232" t="s">
        <v>21955</v>
      </c>
      <c r="O232" t="s">
        <v>21955</v>
      </c>
      <c r="P232" t="s">
        <v>21955</v>
      </c>
      <c r="Q232" t="s">
        <v>21956</v>
      </c>
      <c r="R232">
        <v>0.05</v>
      </c>
      <c r="S232">
        <v>0</v>
      </c>
    </row>
    <row r="233" spans="1:19">
      <c r="A233" t="s">
        <v>349</v>
      </c>
      <c r="B233" t="s">
        <v>22494</v>
      </c>
      <c r="C233" t="s">
        <v>22495</v>
      </c>
      <c r="D233" t="s">
        <v>22496</v>
      </c>
      <c r="E233" t="s">
        <v>21952</v>
      </c>
      <c r="F233" t="s">
        <v>21953</v>
      </c>
      <c r="G233">
        <v>3450</v>
      </c>
      <c r="I233">
        <v>150</v>
      </c>
      <c r="J233" t="s">
        <v>21954</v>
      </c>
      <c r="K233" t="s">
        <v>204</v>
      </c>
      <c r="L233" t="s">
        <v>12492</v>
      </c>
      <c r="M233" t="s">
        <v>21955</v>
      </c>
      <c r="N233" t="s">
        <v>21955</v>
      </c>
      <c r="O233" t="s">
        <v>21955</v>
      </c>
      <c r="P233" t="s">
        <v>21955</v>
      </c>
      <c r="Q233" t="s">
        <v>21956</v>
      </c>
      <c r="R233">
        <v>0.05</v>
      </c>
      <c r="S233">
        <v>0</v>
      </c>
    </row>
    <row r="234" spans="1:19">
      <c r="A234" t="s">
        <v>349</v>
      </c>
      <c r="B234" t="s">
        <v>22497</v>
      </c>
      <c r="C234" t="s">
        <v>22498</v>
      </c>
      <c r="D234" t="s">
        <v>22499</v>
      </c>
      <c r="E234" t="s">
        <v>21952</v>
      </c>
      <c r="F234" t="s">
        <v>21953</v>
      </c>
      <c r="G234">
        <v>3440</v>
      </c>
      <c r="I234">
        <v>150</v>
      </c>
      <c r="J234" t="s">
        <v>21954</v>
      </c>
      <c r="K234" t="s">
        <v>204</v>
      </c>
      <c r="L234" t="s">
        <v>12492</v>
      </c>
      <c r="M234" t="s">
        <v>21955</v>
      </c>
      <c r="N234" t="s">
        <v>21955</v>
      </c>
      <c r="O234" t="s">
        <v>21955</v>
      </c>
      <c r="P234" t="s">
        <v>21955</v>
      </c>
      <c r="Q234" t="s">
        <v>21956</v>
      </c>
      <c r="R234">
        <v>0.05</v>
      </c>
      <c r="S234">
        <v>0</v>
      </c>
    </row>
    <row r="235" spans="1:19">
      <c r="A235" t="s">
        <v>349</v>
      </c>
      <c r="B235" t="s">
        <v>22500</v>
      </c>
      <c r="C235" t="s">
        <v>22501</v>
      </c>
      <c r="D235" t="s">
        <v>22372</v>
      </c>
      <c r="E235" t="s">
        <v>22199</v>
      </c>
      <c r="F235" t="s">
        <v>21953</v>
      </c>
      <c r="G235">
        <v>3450</v>
      </c>
      <c r="I235">
        <v>150</v>
      </c>
      <c r="J235" t="s">
        <v>21954</v>
      </c>
      <c r="K235" t="s">
        <v>204</v>
      </c>
      <c r="L235" t="s">
        <v>12492</v>
      </c>
      <c r="M235" t="s">
        <v>21955</v>
      </c>
      <c r="N235" t="s">
        <v>21955</v>
      </c>
      <c r="O235" t="s">
        <v>21955</v>
      </c>
      <c r="P235" t="s">
        <v>21955</v>
      </c>
      <c r="Q235" t="s">
        <v>21956</v>
      </c>
      <c r="R235">
        <v>0.05</v>
      </c>
      <c r="S235">
        <v>0</v>
      </c>
    </row>
    <row r="236" spans="1:19">
      <c r="A236" t="s">
        <v>349</v>
      </c>
      <c r="B236" t="s">
        <v>22502</v>
      </c>
      <c r="C236" t="s">
        <v>22503</v>
      </c>
      <c r="D236" t="s">
        <v>22022</v>
      </c>
      <c r="E236" t="s">
        <v>21952</v>
      </c>
      <c r="F236" t="s">
        <v>21953</v>
      </c>
      <c r="G236">
        <v>3450</v>
      </c>
      <c r="H236">
        <v>3550</v>
      </c>
      <c r="I236">
        <v>150</v>
      </c>
      <c r="J236" t="s">
        <v>21954</v>
      </c>
      <c r="K236" t="s">
        <v>204</v>
      </c>
      <c r="L236" t="s">
        <v>12492</v>
      </c>
      <c r="M236" t="s">
        <v>21955</v>
      </c>
      <c r="N236" t="s">
        <v>21955</v>
      </c>
      <c r="O236" t="s">
        <v>21955</v>
      </c>
      <c r="P236" t="s">
        <v>21955</v>
      </c>
      <c r="Q236" t="s">
        <v>21956</v>
      </c>
      <c r="R236">
        <v>0.05</v>
      </c>
      <c r="S236">
        <v>0</v>
      </c>
    </row>
    <row r="237" spans="1:19">
      <c r="A237" t="s">
        <v>349</v>
      </c>
      <c r="B237" t="s">
        <v>22504</v>
      </c>
      <c r="C237" t="s">
        <v>22505</v>
      </c>
      <c r="D237" t="s">
        <v>22073</v>
      </c>
      <c r="E237" t="s">
        <v>21952</v>
      </c>
      <c r="F237" t="s">
        <v>21953</v>
      </c>
      <c r="G237">
        <v>3450</v>
      </c>
      <c r="I237">
        <v>150</v>
      </c>
      <c r="J237" t="s">
        <v>21954</v>
      </c>
      <c r="K237" t="s">
        <v>204</v>
      </c>
      <c r="L237" t="s">
        <v>12492</v>
      </c>
      <c r="M237" t="s">
        <v>21955</v>
      </c>
      <c r="N237" t="s">
        <v>21955</v>
      </c>
      <c r="O237" t="s">
        <v>21955</v>
      </c>
      <c r="P237" t="s">
        <v>21955</v>
      </c>
      <c r="Q237" t="s">
        <v>21956</v>
      </c>
      <c r="R237">
        <v>0.05</v>
      </c>
      <c r="S237">
        <v>0</v>
      </c>
    </row>
    <row r="238" spans="1:19">
      <c r="A238" t="s">
        <v>349</v>
      </c>
      <c r="B238" t="s">
        <v>22506</v>
      </c>
      <c r="C238" t="s">
        <v>22507</v>
      </c>
      <c r="D238" t="s">
        <v>21979</v>
      </c>
      <c r="E238" t="s">
        <v>21952</v>
      </c>
      <c r="F238" t="s">
        <v>21953</v>
      </c>
      <c r="G238">
        <v>3440</v>
      </c>
      <c r="I238">
        <v>150</v>
      </c>
      <c r="J238" t="s">
        <v>21954</v>
      </c>
      <c r="K238" t="s">
        <v>204</v>
      </c>
      <c r="L238" t="s">
        <v>12492</v>
      </c>
      <c r="M238" t="s">
        <v>21961</v>
      </c>
      <c r="N238" t="s">
        <v>21961</v>
      </c>
      <c r="O238" t="s">
        <v>21961</v>
      </c>
      <c r="P238" t="s">
        <v>21961</v>
      </c>
      <c r="Q238" t="s">
        <v>21956</v>
      </c>
      <c r="R238">
        <v>0.01</v>
      </c>
      <c r="S238">
        <v>0</v>
      </c>
    </row>
    <row r="239" spans="1:19">
      <c r="A239" t="s">
        <v>349</v>
      </c>
      <c r="B239" t="s">
        <v>22508</v>
      </c>
      <c r="C239" t="s">
        <v>22509</v>
      </c>
      <c r="D239" t="s">
        <v>22510</v>
      </c>
      <c r="E239" t="s">
        <v>21966</v>
      </c>
      <c r="F239" t="s">
        <v>21953</v>
      </c>
      <c r="G239">
        <v>3220</v>
      </c>
      <c r="I239">
        <v>150</v>
      </c>
      <c r="J239" t="s">
        <v>21954</v>
      </c>
      <c r="K239" t="s">
        <v>204</v>
      </c>
      <c r="L239" t="s">
        <v>12492</v>
      </c>
      <c r="M239" t="s">
        <v>21955</v>
      </c>
      <c r="N239" t="s">
        <v>21955</v>
      </c>
      <c r="O239" t="s">
        <v>21955</v>
      </c>
      <c r="P239" t="s">
        <v>21955</v>
      </c>
      <c r="Q239" t="s">
        <v>21956</v>
      </c>
      <c r="R239">
        <v>0.05</v>
      </c>
      <c r="S239">
        <v>0</v>
      </c>
    </row>
    <row r="240" spans="1:19">
      <c r="A240" t="s">
        <v>349</v>
      </c>
      <c r="B240" t="s">
        <v>22511</v>
      </c>
      <c r="C240" t="s">
        <v>22512</v>
      </c>
      <c r="D240" t="s">
        <v>22028</v>
      </c>
      <c r="E240" t="s">
        <v>22181</v>
      </c>
      <c r="F240" t="s">
        <v>21953</v>
      </c>
      <c r="G240">
        <v>3220</v>
      </c>
      <c r="H240">
        <v>3220</v>
      </c>
      <c r="I240">
        <v>150</v>
      </c>
      <c r="J240" t="s">
        <v>21954</v>
      </c>
      <c r="K240" t="s">
        <v>204</v>
      </c>
      <c r="L240" t="s">
        <v>12492</v>
      </c>
      <c r="M240" t="s">
        <v>21955</v>
      </c>
      <c r="N240" t="s">
        <v>21955</v>
      </c>
      <c r="O240" t="s">
        <v>21955</v>
      </c>
      <c r="P240" t="s">
        <v>21955</v>
      </c>
      <c r="Q240" t="s">
        <v>21956</v>
      </c>
      <c r="R240">
        <v>0.05</v>
      </c>
      <c r="S240">
        <v>0</v>
      </c>
    </row>
    <row r="241" spans="1:19">
      <c r="A241" t="s">
        <v>349</v>
      </c>
      <c r="B241" t="s">
        <v>22513</v>
      </c>
      <c r="C241" t="s">
        <v>22514</v>
      </c>
      <c r="D241" t="s">
        <v>22515</v>
      </c>
      <c r="E241" t="s">
        <v>22181</v>
      </c>
      <c r="F241" t="s">
        <v>21953</v>
      </c>
      <c r="G241">
        <v>3220</v>
      </c>
      <c r="I241">
        <v>150</v>
      </c>
      <c r="J241" t="s">
        <v>21954</v>
      </c>
      <c r="K241" t="s">
        <v>204</v>
      </c>
      <c r="L241" t="s">
        <v>12492</v>
      </c>
      <c r="M241" t="s">
        <v>21955</v>
      </c>
      <c r="N241" t="s">
        <v>21955</v>
      </c>
      <c r="O241" t="s">
        <v>21955</v>
      </c>
      <c r="P241" t="s">
        <v>21955</v>
      </c>
      <c r="Q241" t="s">
        <v>21956</v>
      </c>
      <c r="R241">
        <v>0.05</v>
      </c>
      <c r="S241">
        <v>0</v>
      </c>
    </row>
    <row r="242" spans="1:19">
      <c r="A242" t="s">
        <v>349</v>
      </c>
      <c r="B242" t="s">
        <v>22516</v>
      </c>
      <c r="C242" t="s">
        <v>22517</v>
      </c>
      <c r="D242" t="s">
        <v>22518</v>
      </c>
      <c r="E242" t="s">
        <v>22181</v>
      </c>
      <c r="F242" t="s">
        <v>21953</v>
      </c>
      <c r="G242">
        <v>3220</v>
      </c>
      <c r="I242">
        <v>150</v>
      </c>
      <c r="J242" t="s">
        <v>21954</v>
      </c>
      <c r="K242" t="s">
        <v>204</v>
      </c>
      <c r="L242" t="s">
        <v>12492</v>
      </c>
      <c r="M242" t="s">
        <v>21955</v>
      </c>
      <c r="N242" t="s">
        <v>21955</v>
      </c>
      <c r="O242" t="s">
        <v>21955</v>
      </c>
      <c r="P242" t="s">
        <v>21955</v>
      </c>
      <c r="Q242" t="s">
        <v>21956</v>
      </c>
      <c r="R242">
        <v>0.05</v>
      </c>
      <c r="S242">
        <v>0</v>
      </c>
    </row>
    <row r="243" spans="1:19">
      <c r="A243" t="s">
        <v>349</v>
      </c>
      <c r="B243" t="s">
        <v>22519</v>
      </c>
      <c r="C243" t="s">
        <v>22520</v>
      </c>
      <c r="D243" t="s">
        <v>22518</v>
      </c>
      <c r="E243" t="s">
        <v>22181</v>
      </c>
      <c r="F243" t="s">
        <v>21953</v>
      </c>
      <c r="G243">
        <v>3220</v>
      </c>
      <c r="I243">
        <v>150</v>
      </c>
      <c r="J243" t="s">
        <v>21954</v>
      </c>
      <c r="K243" t="s">
        <v>204</v>
      </c>
      <c r="L243" t="s">
        <v>12492</v>
      </c>
      <c r="M243" t="s">
        <v>21955</v>
      </c>
      <c r="N243" t="s">
        <v>21955</v>
      </c>
      <c r="O243" t="s">
        <v>21955</v>
      </c>
      <c r="P243" t="s">
        <v>21955</v>
      </c>
      <c r="Q243" t="s">
        <v>21956</v>
      </c>
      <c r="R243">
        <v>0.05</v>
      </c>
      <c r="S243">
        <v>0</v>
      </c>
    </row>
    <row r="244" spans="1:19">
      <c r="A244" t="s">
        <v>349</v>
      </c>
      <c r="B244" t="s">
        <v>22521</v>
      </c>
      <c r="C244" t="s">
        <v>22522</v>
      </c>
      <c r="D244" t="s">
        <v>22523</v>
      </c>
      <c r="E244" t="s">
        <v>21952</v>
      </c>
      <c r="F244" t="s">
        <v>21953</v>
      </c>
      <c r="G244">
        <v>3440</v>
      </c>
      <c r="I244">
        <v>150</v>
      </c>
      <c r="J244" t="s">
        <v>21954</v>
      </c>
      <c r="K244" t="s">
        <v>204</v>
      </c>
      <c r="L244" t="s">
        <v>12492</v>
      </c>
      <c r="M244" t="s">
        <v>21955</v>
      </c>
      <c r="N244" t="s">
        <v>21955</v>
      </c>
      <c r="O244" t="s">
        <v>21955</v>
      </c>
      <c r="P244" t="s">
        <v>21955</v>
      </c>
      <c r="Q244" t="s">
        <v>21956</v>
      </c>
      <c r="R244">
        <v>0.05</v>
      </c>
      <c r="S244">
        <v>0</v>
      </c>
    </row>
    <row r="245" spans="1:19">
      <c r="A245" t="s">
        <v>349</v>
      </c>
      <c r="B245" t="s">
        <v>22524</v>
      </c>
      <c r="C245" t="s">
        <v>22525</v>
      </c>
      <c r="D245" t="s">
        <v>22526</v>
      </c>
      <c r="E245" t="s">
        <v>21952</v>
      </c>
      <c r="F245" t="s">
        <v>21953</v>
      </c>
      <c r="G245">
        <v>3220</v>
      </c>
      <c r="I245">
        <v>150</v>
      </c>
      <c r="J245" t="s">
        <v>21954</v>
      </c>
      <c r="K245" t="s">
        <v>204</v>
      </c>
      <c r="L245" t="s">
        <v>12492</v>
      </c>
      <c r="M245" t="s">
        <v>21955</v>
      </c>
      <c r="N245" t="s">
        <v>21955</v>
      </c>
      <c r="O245" t="s">
        <v>21955</v>
      </c>
      <c r="P245" t="s">
        <v>21955</v>
      </c>
      <c r="Q245" t="s">
        <v>21956</v>
      </c>
      <c r="R245">
        <v>0.05</v>
      </c>
      <c r="S245">
        <v>0</v>
      </c>
    </row>
    <row r="246" spans="1:19">
      <c r="A246" t="s">
        <v>349</v>
      </c>
      <c r="B246" t="s">
        <v>22527</v>
      </c>
      <c r="C246" t="s">
        <v>22528</v>
      </c>
      <c r="D246" t="s">
        <v>22210</v>
      </c>
      <c r="E246" t="s">
        <v>21966</v>
      </c>
      <c r="F246" t="s">
        <v>21953</v>
      </c>
      <c r="G246">
        <v>3220</v>
      </c>
      <c r="I246">
        <v>150</v>
      </c>
      <c r="J246" t="s">
        <v>21954</v>
      </c>
      <c r="K246" t="s">
        <v>204</v>
      </c>
      <c r="L246" t="s">
        <v>12492</v>
      </c>
      <c r="M246" t="s">
        <v>21955</v>
      </c>
      <c r="N246" t="s">
        <v>21955</v>
      </c>
      <c r="O246" t="s">
        <v>21955</v>
      </c>
      <c r="P246" t="s">
        <v>21955</v>
      </c>
      <c r="Q246" t="s">
        <v>21956</v>
      </c>
      <c r="R246">
        <v>0.05</v>
      </c>
      <c r="S246">
        <v>0</v>
      </c>
    </row>
    <row r="247" spans="1:19">
      <c r="A247" t="s">
        <v>349</v>
      </c>
      <c r="B247" t="s">
        <v>22529</v>
      </c>
      <c r="C247" t="s">
        <v>22530</v>
      </c>
      <c r="D247" t="s">
        <v>22531</v>
      </c>
      <c r="E247" t="s">
        <v>21966</v>
      </c>
      <c r="F247" t="s">
        <v>21953</v>
      </c>
      <c r="G247">
        <v>3220</v>
      </c>
      <c r="H247">
        <v>3220</v>
      </c>
      <c r="I247">
        <v>150</v>
      </c>
      <c r="J247" t="s">
        <v>21954</v>
      </c>
      <c r="K247" t="s">
        <v>204</v>
      </c>
      <c r="L247" t="s">
        <v>12492</v>
      </c>
      <c r="M247" t="s">
        <v>21955</v>
      </c>
      <c r="N247" t="s">
        <v>21955</v>
      </c>
      <c r="O247" t="s">
        <v>21955</v>
      </c>
      <c r="P247" t="s">
        <v>21955</v>
      </c>
      <c r="Q247" t="s">
        <v>21956</v>
      </c>
      <c r="R247">
        <v>0.05</v>
      </c>
      <c r="S247">
        <v>0</v>
      </c>
    </row>
    <row r="248" spans="1:19">
      <c r="A248" t="s">
        <v>349</v>
      </c>
      <c r="B248" t="s">
        <v>22532</v>
      </c>
      <c r="C248" t="s">
        <v>22533</v>
      </c>
      <c r="D248" t="s">
        <v>22534</v>
      </c>
      <c r="E248" t="s">
        <v>21952</v>
      </c>
      <c r="F248" t="s">
        <v>21953</v>
      </c>
      <c r="G248">
        <v>3220</v>
      </c>
      <c r="I248">
        <v>150</v>
      </c>
      <c r="J248" t="s">
        <v>21954</v>
      </c>
      <c r="K248" t="s">
        <v>204</v>
      </c>
      <c r="L248" t="s">
        <v>12492</v>
      </c>
      <c r="M248" t="s">
        <v>21961</v>
      </c>
      <c r="N248" t="s">
        <v>21961</v>
      </c>
      <c r="O248" t="s">
        <v>21961</v>
      </c>
      <c r="P248" t="s">
        <v>21961</v>
      </c>
      <c r="Q248" t="s">
        <v>21956</v>
      </c>
      <c r="R248">
        <v>0.01</v>
      </c>
      <c r="S248">
        <v>0</v>
      </c>
    </row>
    <row r="249" spans="1:19">
      <c r="A249" t="s">
        <v>349</v>
      </c>
      <c r="B249" t="s">
        <v>22535</v>
      </c>
      <c r="C249" t="s">
        <v>22536</v>
      </c>
      <c r="D249" t="s">
        <v>22537</v>
      </c>
      <c r="E249" t="s">
        <v>21952</v>
      </c>
      <c r="F249" t="s">
        <v>21953</v>
      </c>
      <c r="G249">
        <v>3450</v>
      </c>
      <c r="I249">
        <v>150</v>
      </c>
      <c r="J249" t="s">
        <v>21954</v>
      </c>
      <c r="K249" t="s">
        <v>204</v>
      </c>
      <c r="L249" t="s">
        <v>12492</v>
      </c>
      <c r="M249" t="s">
        <v>21961</v>
      </c>
      <c r="N249" t="s">
        <v>21961</v>
      </c>
      <c r="O249" t="s">
        <v>21961</v>
      </c>
      <c r="P249" t="s">
        <v>21961</v>
      </c>
      <c r="Q249" t="s">
        <v>21956</v>
      </c>
      <c r="R249">
        <v>0.01</v>
      </c>
      <c r="S249">
        <v>0</v>
      </c>
    </row>
    <row r="250" spans="1:19">
      <c r="A250" t="s">
        <v>349</v>
      </c>
      <c r="B250" t="s">
        <v>22538</v>
      </c>
      <c r="C250" t="s">
        <v>22539</v>
      </c>
      <c r="D250" t="s">
        <v>22173</v>
      </c>
      <c r="E250" t="s">
        <v>21966</v>
      </c>
      <c r="F250" t="s">
        <v>21953</v>
      </c>
      <c r="G250">
        <v>3220</v>
      </c>
      <c r="I250">
        <v>150</v>
      </c>
      <c r="J250" t="s">
        <v>21954</v>
      </c>
      <c r="K250" t="s">
        <v>204</v>
      </c>
      <c r="L250" t="s">
        <v>12492</v>
      </c>
      <c r="M250" t="s">
        <v>21955</v>
      </c>
      <c r="N250" t="s">
        <v>21955</v>
      </c>
      <c r="O250" t="s">
        <v>21955</v>
      </c>
      <c r="P250" t="s">
        <v>21955</v>
      </c>
      <c r="Q250" t="s">
        <v>21956</v>
      </c>
      <c r="R250">
        <v>0.05</v>
      </c>
      <c r="S250">
        <v>0</v>
      </c>
    </row>
    <row r="251" spans="1:19">
      <c r="A251" t="s">
        <v>349</v>
      </c>
      <c r="B251" t="s">
        <v>22540</v>
      </c>
      <c r="C251" t="s">
        <v>22541</v>
      </c>
      <c r="D251" t="s">
        <v>22225</v>
      </c>
      <c r="E251" t="s">
        <v>21966</v>
      </c>
      <c r="F251" t="s">
        <v>21953</v>
      </c>
      <c r="G251">
        <v>3220</v>
      </c>
      <c r="I251">
        <v>150</v>
      </c>
      <c r="J251" t="s">
        <v>21954</v>
      </c>
      <c r="K251" t="s">
        <v>204</v>
      </c>
      <c r="L251" t="s">
        <v>12492</v>
      </c>
      <c r="M251" t="s">
        <v>21955</v>
      </c>
      <c r="N251" t="s">
        <v>21955</v>
      </c>
      <c r="O251" t="s">
        <v>21955</v>
      </c>
      <c r="P251" t="s">
        <v>21955</v>
      </c>
      <c r="Q251" t="s">
        <v>21956</v>
      </c>
      <c r="R251">
        <v>0.05</v>
      </c>
      <c r="S251">
        <v>0</v>
      </c>
    </row>
    <row r="252" spans="1:19">
      <c r="A252" t="s">
        <v>349</v>
      </c>
      <c r="B252" t="s">
        <v>22542</v>
      </c>
      <c r="C252" t="s">
        <v>22543</v>
      </c>
      <c r="D252" t="s">
        <v>22320</v>
      </c>
      <c r="E252" t="s">
        <v>22181</v>
      </c>
      <c r="F252" t="s">
        <v>21953</v>
      </c>
      <c r="G252">
        <v>3220</v>
      </c>
      <c r="I252">
        <v>150</v>
      </c>
      <c r="J252" t="s">
        <v>21954</v>
      </c>
      <c r="K252" t="s">
        <v>204</v>
      </c>
      <c r="L252" t="s">
        <v>12492</v>
      </c>
      <c r="M252" t="s">
        <v>21955</v>
      </c>
      <c r="N252" t="s">
        <v>21955</v>
      </c>
      <c r="O252" t="s">
        <v>21955</v>
      </c>
      <c r="P252" t="s">
        <v>21955</v>
      </c>
      <c r="R252">
        <v>0.05</v>
      </c>
      <c r="S252">
        <v>0</v>
      </c>
    </row>
    <row r="253" spans="1:19">
      <c r="A253" t="s">
        <v>349</v>
      </c>
      <c r="B253" t="s">
        <v>22544</v>
      </c>
      <c r="C253" t="s">
        <v>22545</v>
      </c>
      <c r="D253" t="s">
        <v>22546</v>
      </c>
      <c r="E253" t="s">
        <v>22181</v>
      </c>
      <c r="F253" t="s">
        <v>21953</v>
      </c>
      <c r="G253">
        <v>3220</v>
      </c>
      <c r="I253">
        <v>150</v>
      </c>
      <c r="J253" t="s">
        <v>21954</v>
      </c>
      <c r="K253" t="s">
        <v>204</v>
      </c>
      <c r="L253" t="s">
        <v>12492</v>
      </c>
      <c r="M253" t="s">
        <v>21955</v>
      </c>
      <c r="N253" t="s">
        <v>21955</v>
      </c>
      <c r="O253" t="s">
        <v>21955</v>
      </c>
      <c r="P253" t="s">
        <v>21955</v>
      </c>
      <c r="Q253" t="s">
        <v>21956</v>
      </c>
      <c r="R253">
        <v>0.05</v>
      </c>
      <c r="S253">
        <v>0</v>
      </c>
    </row>
    <row r="254" spans="1:19">
      <c r="A254" t="s">
        <v>349</v>
      </c>
      <c r="B254" t="s">
        <v>22547</v>
      </c>
      <c r="C254" t="s">
        <v>22548</v>
      </c>
      <c r="D254" t="s">
        <v>22323</v>
      </c>
      <c r="E254" t="s">
        <v>21966</v>
      </c>
      <c r="F254" t="s">
        <v>21953</v>
      </c>
      <c r="G254">
        <v>3220</v>
      </c>
      <c r="I254">
        <v>150</v>
      </c>
      <c r="J254" t="s">
        <v>21954</v>
      </c>
      <c r="K254" t="s">
        <v>204</v>
      </c>
      <c r="L254" t="s">
        <v>12492</v>
      </c>
      <c r="M254" t="s">
        <v>34</v>
      </c>
      <c r="N254" t="s">
        <v>34</v>
      </c>
      <c r="O254" t="s">
        <v>34</v>
      </c>
      <c r="P254" t="s">
        <v>34</v>
      </c>
      <c r="Q254" t="s">
        <v>21956</v>
      </c>
      <c r="R254">
        <v>0.075</v>
      </c>
      <c r="S254">
        <v>0</v>
      </c>
    </row>
    <row r="255" spans="1:19">
      <c r="A255" t="s">
        <v>349</v>
      </c>
      <c r="B255" t="s">
        <v>22549</v>
      </c>
      <c r="C255" t="s">
        <v>22550</v>
      </c>
      <c r="D255" t="s">
        <v>22551</v>
      </c>
      <c r="E255" t="s">
        <v>21987</v>
      </c>
      <c r="F255" t="s">
        <v>21953</v>
      </c>
      <c r="G255">
        <v>3220</v>
      </c>
      <c r="I255">
        <v>150</v>
      </c>
      <c r="J255" t="s">
        <v>21954</v>
      </c>
      <c r="K255" t="s">
        <v>204</v>
      </c>
      <c r="L255" t="s">
        <v>12492</v>
      </c>
      <c r="M255" t="s">
        <v>21955</v>
      </c>
      <c r="N255" t="s">
        <v>21955</v>
      </c>
      <c r="O255" t="s">
        <v>21955</v>
      </c>
      <c r="P255" t="s">
        <v>21955</v>
      </c>
      <c r="Q255" t="s">
        <v>21956</v>
      </c>
      <c r="R255">
        <v>0.05</v>
      </c>
      <c r="S255">
        <v>0</v>
      </c>
    </row>
    <row r="256" spans="1:19">
      <c r="A256" t="s">
        <v>349</v>
      </c>
      <c r="B256" t="s">
        <v>22552</v>
      </c>
      <c r="C256" t="s">
        <v>22553</v>
      </c>
      <c r="D256" t="s">
        <v>22554</v>
      </c>
      <c r="E256" t="s">
        <v>22181</v>
      </c>
      <c r="F256" t="s">
        <v>21953</v>
      </c>
      <c r="G256">
        <v>3220</v>
      </c>
      <c r="I256">
        <v>150</v>
      </c>
      <c r="J256" t="s">
        <v>21954</v>
      </c>
      <c r="K256" t="s">
        <v>204</v>
      </c>
      <c r="L256" t="s">
        <v>12492</v>
      </c>
      <c r="M256" t="s">
        <v>21955</v>
      </c>
      <c r="N256" t="s">
        <v>21955</v>
      </c>
      <c r="O256" t="s">
        <v>21955</v>
      </c>
      <c r="P256" t="s">
        <v>21955</v>
      </c>
      <c r="Q256" t="s">
        <v>21956</v>
      </c>
      <c r="R256">
        <v>0.05</v>
      </c>
      <c r="S256">
        <v>0</v>
      </c>
    </row>
    <row r="257" spans="1:20">
      <c r="A257" t="s">
        <v>349</v>
      </c>
      <c r="B257" t="s">
        <v>22555</v>
      </c>
      <c r="C257" t="s">
        <v>22556</v>
      </c>
      <c r="D257" t="s">
        <v>22557</v>
      </c>
      <c r="E257" t="s">
        <v>21952</v>
      </c>
      <c r="F257" t="s">
        <v>21953</v>
      </c>
      <c r="G257">
        <v>3450</v>
      </c>
      <c r="I257">
        <v>150</v>
      </c>
      <c r="J257" t="s">
        <v>21954</v>
      </c>
      <c r="K257" t="s">
        <v>204</v>
      </c>
      <c r="L257" t="s">
        <v>12492</v>
      </c>
      <c r="M257" t="s">
        <v>21955</v>
      </c>
      <c r="N257" t="s">
        <v>21955</v>
      </c>
      <c r="O257" t="s">
        <v>21955</v>
      </c>
      <c r="P257" t="s">
        <v>21955</v>
      </c>
      <c r="Q257" t="s">
        <v>21956</v>
      </c>
      <c r="R257">
        <v>0.05</v>
      </c>
      <c r="S257">
        <v>0</v>
      </c>
    </row>
    <row r="258" spans="1:20">
      <c r="A258" t="s">
        <v>349</v>
      </c>
      <c r="B258" t="s">
        <v>22558</v>
      </c>
      <c r="C258" t="s">
        <v>22559</v>
      </c>
      <c r="D258" t="s">
        <v>22557</v>
      </c>
      <c r="E258" t="s">
        <v>21952</v>
      </c>
      <c r="F258" t="s">
        <v>21953</v>
      </c>
      <c r="G258">
        <v>3450</v>
      </c>
      <c r="I258">
        <v>150</v>
      </c>
      <c r="J258" t="s">
        <v>21954</v>
      </c>
      <c r="K258" t="s">
        <v>204</v>
      </c>
      <c r="L258" t="s">
        <v>12492</v>
      </c>
      <c r="M258" t="s">
        <v>21955</v>
      </c>
      <c r="N258" t="s">
        <v>21955</v>
      </c>
      <c r="O258" t="s">
        <v>21955</v>
      </c>
      <c r="P258" t="s">
        <v>21955</v>
      </c>
      <c r="Q258" t="s">
        <v>21956</v>
      </c>
      <c r="R258">
        <v>0.05</v>
      </c>
      <c r="S258">
        <v>0</v>
      </c>
    </row>
    <row r="259" spans="1:20">
      <c r="A259" t="s">
        <v>349</v>
      </c>
      <c r="B259" t="s">
        <v>22560</v>
      </c>
      <c r="C259" t="s">
        <v>22561</v>
      </c>
      <c r="D259" t="s">
        <v>21970</v>
      </c>
      <c r="F259" t="s">
        <v>21953</v>
      </c>
      <c r="G259">
        <v>3450</v>
      </c>
      <c r="I259">
        <v>150</v>
      </c>
      <c r="J259" t="s">
        <v>21954</v>
      </c>
      <c r="K259" t="s">
        <v>204</v>
      </c>
      <c r="L259" t="s">
        <v>12492</v>
      </c>
      <c r="M259" t="s">
        <v>21955</v>
      </c>
      <c r="N259" t="s">
        <v>21955</v>
      </c>
      <c r="O259" t="s">
        <v>21955</v>
      </c>
      <c r="P259" t="s">
        <v>21955</v>
      </c>
      <c r="Q259" t="s">
        <v>21956</v>
      </c>
      <c r="R259">
        <v>0.05</v>
      </c>
      <c r="S259">
        <v>0</v>
      </c>
    </row>
    <row r="260" spans="1:20">
      <c r="A260" t="s">
        <v>349</v>
      </c>
      <c r="B260" t="s">
        <v>22562</v>
      </c>
      <c r="C260" t="s">
        <v>22563</v>
      </c>
      <c r="D260" t="s">
        <v>21970</v>
      </c>
      <c r="F260" t="s">
        <v>21953</v>
      </c>
      <c r="G260">
        <v>3440</v>
      </c>
      <c r="I260">
        <v>150</v>
      </c>
      <c r="J260" t="s">
        <v>21954</v>
      </c>
      <c r="K260" t="s">
        <v>204</v>
      </c>
      <c r="L260" t="s">
        <v>12492</v>
      </c>
      <c r="M260" t="s">
        <v>21955</v>
      </c>
      <c r="N260" t="s">
        <v>21955</v>
      </c>
      <c r="O260" t="s">
        <v>21955</v>
      </c>
      <c r="P260" t="s">
        <v>21955</v>
      </c>
      <c r="Q260" t="s">
        <v>21956</v>
      </c>
      <c r="R260">
        <v>0.05</v>
      </c>
      <c r="S260">
        <v>0</v>
      </c>
    </row>
    <row r="261" spans="1:20">
      <c r="A261" t="s">
        <v>349</v>
      </c>
      <c r="B261" t="s">
        <v>22564</v>
      </c>
      <c r="C261" t="s">
        <v>22565</v>
      </c>
      <c r="D261" t="s">
        <v>21970</v>
      </c>
      <c r="F261" t="s">
        <v>21953</v>
      </c>
      <c r="G261">
        <v>3440</v>
      </c>
      <c r="I261">
        <v>150</v>
      </c>
      <c r="J261" t="s">
        <v>21954</v>
      </c>
      <c r="K261" t="s">
        <v>204</v>
      </c>
      <c r="L261" t="s">
        <v>12492</v>
      </c>
      <c r="M261" t="s">
        <v>21955</v>
      </c>
      <c r="N261" t="s">
        <v>21955</v>
      </c>
      <c r="O261" t="s">
        <v>21955</v>
      </c>
      <c r="P261" t="s">
        <v>21955</v>
      </c>
      <c r="Q261" t="s">
        <v>21956</v>
      </c>
      <c r="R261">
        <v>0.05</v>
      </c>
      <c r="S261">
        <v>0</v>
      </c>
    </row>
    <row r="262" spans="1:20">
      <c r="A262" t="s">
        <v>349</v>
      </c>
      <c r="B262" t="s">
        <v>22566</v>
      </c>
      <c r="C262" t="s">
        <v>22567</v>
      </c>
      <c r="D262" t="s">
        <v>22568</v>
      </c>
      <c r="E262" t="s">
        <v>21952</v>
      </c>
      <c r="F262" t="s">
        <v>21953</v>
      </c>
      <c r="G262">
        <v>3450</v>
      </c>
      <c r="I262">
        <v>150</v>
      </c>
      <c r="J262" t="s">
        <v>21954</v>
      </c>
      <c r="K262" t="s">
        <v>204</v>
      </c>
      <c r="L262" t="s">
        <v>12492</v>
      </c>
      <c r="M262" t="s">
        <v>21955</v>
      </c>
      <c r="N262" t="s">
        <v>21955</v>
      </c>
      <c r="O262" t="s">
        <v>21955</v>
      </c>
      <c r="P262" t="s">
        <v>21955</v>
      </c>
      <c r="Q262" t="s">
        <v>21956</v>
      </c>
      <c r="R262">
        <v>0.05</v>
      </c>
      <c r="S262">
        <v>0</v>
      </c>
    </row>
    <row r="263" spans="1:20">
      <c r="A263" t="s">
        <v>349</v>
      </c>
      <c r="B263" t="s">
        <v>22569</v>
      </c>
      <c r="C263" t="s">
        <v>22570</v>
      </c>
      <c r="D263" t="s">
        <v>22349</v>
      </c>
      <c r="E263" t="s">
        <v>21952</v>
      </c>
      <c r="F263" t="s">
        <v>21953</v>
      </c>
      <c r="G263">
        <v>3220</v>
      </c>
      <c r="I263">
        <v>150</v>
      </c>
      <c r="J263" t="s">
        <v>21954</v>
      </c>
      <c r="K263" t="s">
        <v>204</v>
      </c>
      <c r="L263" t="s">
        <v>12492</v>
      </c>
      <c r="M263" t="s">
        <v>21955</v>
      </c>
      <c r="N263" t="s">
        <v>21955</v>
      </c>
      <c r="O263" t="s">
        <v>21955</v>
      </c>
      <c r="P263" t="s">
        <v>21955</v>
      </c>
      <c r="Q263" t="s">
        <v>21956</v>
      </c>
      <c r="R263">
        <v>0.05</v>
      </c>
      <c r="S263">
        <v>0</v>
      </c>
    </row>
    <row r="264" spans="1:20">
      <c r="A264" t="s">
        <v>349</v>
      </c>
      <c r="B264" t="s">
        <v>22571</v>
      </c>
      <c r="C264" t="s">
        <v>22572</v>
      </c>
      <c r="D264" t="s">
        <v>22307</v>
      </c>
      <c r="E264" t="s">
        <v>21952</v>
      </c>
      <c r="F264" t="s">
        <v>21953</v>
      </c>
      <c r="G264">
        <v>3430</v>
      </c>
      <c r="I264">
        <v>200</v>
      </c>
      <c r="J264" t="s">
        <v>21954</v>
      </c>
      <c r="K264" t="s">
        <v>204</v>
      </c>
      <c r="L264" t="s">
        <v>12492</v>
      </c>
      <c r="M264" t="s">
        <v>21955</v>
      </c>
      <c r="N264" t="s">
        <v>21955</v>
      </c>
      <c r="O264" t="s">
        <v>21955</v>
      </c>
      <c r="P264" t="s">
        <v>21955</v>
      </c>
      <c r="Q264" t="s">
        <v>21956</v>
      </c>
      <c r="R264">
        <v>0.05</v>
      </c>
      <c r="S264">
        <v>0</v>
      </c>
      <c r="T264" t="s">
        <v>21967</v>
      </c>
    </row>
    <row r="265" spans="1:20">
      <c r="A265" t="s">
        <v>349</v>
      </c>
      <c r="B265" t="s">
        <v>22573</v>
      </c>
      <c r="C265" t="s">
        <v>22574</v>
      </c>
      <c r="D265" t="s">
        <v>22307</v>
      </c>
      <c r="E265" t="s">
        <v>21952</v>
      </c>
      <c r="F265" t="s">
        <v>21953</v>
      </c>
      <c r="G265">
        <v>3430</v>
      </c>
      <c r="H265">
        <v>3530</v>
      </c>
      <c r="I265">
        <v>150</v>
      </c>
      <c r="J265" t="s">
        <v>21954</v>
      </c>
      <c r="K265" t="s">
        <v>204</v>
      </c>
      <c r="L265" t="s">
        <v>12492</v>
      </c>
      <c r="M265" t="s">
        <v>21955</v>
      </c>
      <c r="N265" t="s">
        <v>21955</v>
      </c>
      <c r="O265" t="s">
        <v>21955</v>
      </c>
      <c r="P265" t="s">
        <v>21955</v>
      </c>
      <c r="Q265" t="s">
        <v>21956</v>
      </c>
      <c r="R265">
        <v>0.05</v>
      </c>
      <c r="S265">
        <v>0</v>
      </c>
      <c r="T265" t="s">
        <v>21967</v>
      </c>
    </row>
    <row r="266" spans="1:20">
      <c r="A266" t="s">
        <v>349</v>
      </c>
      <c r="B266" t="s">
        <v>22575</v>
      </c>
      <c r="C266" t="s">
        <v>22576</v>
      </c>
      <c r="D266" t="s">
        <v>22307</v>
      </c>
      <c r="E266" t="s">
        <v>21952</v>
      </c>
      <c r="F266" t="s">
        <v>21953</v>
      </c>
      <c r="G266">
        <v>3430</v>
      </c>
      <c r="I266">
        <v>150</v>
      </c>
      <c r="J266" t="s">
        <v>21954</v>
      </c>
      <c r="K266" t="s">
        <v>204</v>
      </c>
      <c r="L266" t="s">
        <v>12492</v>
      </c>
      <c r="M266" t="s">
        <v>21955</v>
      </c>
      <c r="N266" t="s">
        <v>21955</v>
      </c>
      <c r="O266" t="s">
        <v>21955</v>
      </c>
      <c r="P266" t="s">
        <v>21955</v>
      </c>
      <c r="Q266" t="s">
        <v>21956</v>
      </c>
      <c r="R266">
        <v>0.05</v>
      </c>
      <c r="S266">
        <v>0</v>
      </c>
    </row>
    <row r="267" spans="1:20">
      <c r="A267" t="s">
        <v>349</v>
      </c>
      <c r="B267" t="s">
        <v>22577</v>
      </c>
      <c r="C267" t="s">
        <v>22578</v>
      </c>
      <c r="D267" t="s">
        <v>22307</v>
      </c>
      <c r="E267" t="s">
        <v>21952</v>
      </c>
      <c r="F267" t="s">
        <v>21953</v>
      </c>
      <c r="G267">
        <v>3430</v>
      </c>
      <c r="I267">
        <v>150</v>
      </c>
      <c r="J267" t="s">
        <v>21954</v>
      </c>
      <c r="K267" t="s">
        <v>204</v>
      </c>
      <c r="L267" t="s">
        <v>204</v>
      </c>
      <c r="N267" t="s">
        <v>21955</v>
      </c>
      <c r="O267" t="s">
        <v>21955</v>
      </c>
      <c r="P267" t="s">
        <v>21955</v>
      </c>
      <c r="Q267" t="s">
        <v>21956</v>
      </c>
      <c r="R267">
        <v>0.05</v>
      </c>
      <c r="S267">
        <v>0</v>
      </c>
    </row>
    <row r="268" spans="1:20">
      <c r="A268" t="s">
        <v>349</v>
      </c>
      <c r="B268" t="s">
        <v>22579</v>
      </c>
      <c r="C268" t="s">
        <v>22580</v>
      </c>
      <c r="D268" t="s">
        <v>22307</v>
      </c>
      <c r="E268" t="s">
        <v>21952</v>
      </c>
      <c r="F268" t="s">
        <v>21953</v>
      </c>
      <c r="G268">
        <v>3430</v>
      </c>
      <c r="I268">
        <v>150</v>
      </c>
      <c r="J268" t="s">
        <v>21954</v>
      </c>
      <c r="K268" t="s">
        <v>204</v>
      </c>
      <c r="L268" t="s">
        <v>12492</v>
      </c>
      <c r="M268" t="s">
        <v>21955</v>
      </c>
      <c r="N268" t="s">
        <v>21955</v>
      </c>
      <c r="O268" t="s">
        <v>21955</v>
      </c>
      <c r="P268" t="s">
        <v>21955</v>
      </c>
      <c r="Q268" t="s">
        <v>21956</v>
      </c>
      <c r="R268">
        <v>0.05</v>
      </c>
      <c r="S268">
        <v>0</v>
      </c>
    </row>
    <row r="269" spans="1:20">
      <c r="A269" t="s">
        <v>349</v>
      </c>
      <c r="B269" t="s">
        <v>22581</v>
      </c>
      <c r="C269" t="s">
        <v>22582</v>
      </c>
      <c r="D269" t="s">
        <v>22307</v>
      </c>
      <c r="E269" t="s">
        <v>21952</v>
      </c>
      <c r="F269" t="s">
        <v>21953</v>
      </c>
      <c r="G269">
        <v>3430</v>
      </c>
      <c r="I269">
        <v>150</v>
      </c>
      <c r="J269" t="s">
        <v>21954</v>
      </c>
      <c r="K269" t="s">
        <v>204</v>
      </c>
      <c r="L269" t="s">
        <v>12492</v>
      </c>
      <c r="M269" t="s">
        <v>21955</v>
      </c>
      <c r="N269" t="s">
        <v>21955</v>
      </c>
      <c r="O269" t="s">
        <v>21955</v>
      </c>
      <c r="P269" t="s">
        <v>21955</v>
      </c>
      <c r="Q269" t="s">
        <v>21956</v>
      </c>
      <c r="R269">
        <v>0.05</v>
      </c>
      <c r="S269">
        <v>0</v>
      </c>
    </row>
    <row r="270" spans="1:20">
      <c r="A270" t="s">
        <v>349</v>
      </c>
      <c r="B270" t="s">
        <v>22583</v>
      </c>
      <c r="C270" t="s">
        <v>22584</v>
      </c>
      <c r="D270" t="s">
        <v>22307</v>
      </c>
      <c r="E270" t="s">
        <v>21952</v>
      </c>
      <c r="F270" t="s">
        <v>21953</v>
      </c>
      <c r="G270">
        <v>3430</v>
      </c>
      <c r="I270">
        <v>150</v>
      </c>
      <c r="J270" t="s">
        <v>21954</v>
      </c>
      <c r="K270" t="s">
        <v>204</v>
      </c>
      <c r="L270" t="s">
        <v>12492</v>
      </c>
      <c r="M270" t="s">
        <v>21955</v>
      </c>
      <c r="N270" t="s">
        <v>21955</v>
      </c>
      <c r="O270" t="s">
        <v>21955</v>
      </c>
      <c r="P270" t="s">
        <v>21955</v>
      </c>
      <c r="Q270" t="s">
        <v>21956</v>
      </c>
      <c r="R270">
        <v>0.05</v>
      </c>
      <c r="S270">
        <v>0</v>
      </c>
    </row>
    <row r="271" spans="1:20">
      <c r="A271" t="s">
        <v>349</v>
      </c>
      <c r="B271" t="s">
        <v>22585</v>
      </c>
      <c r="C271" t="s">
        <v>22586</v>
      </c>
      <c r="D271" t="s">
        <v>22058</v>
      </c>
      <c r="E271" t="s">
        <v>21952</v>
      </c>
      <c r="F271" t="s">
        <v>21953</v>
      </c>
      <c r="G271">
        <v>3440</v>
      </c>
      <c r="I271">
        <v>150</v>
      </c>
      <c r="J271" t="s">
        <v>21954</v>
      </c>
      <c r="K271" t="s">
        <v>204</v>
      </c>
      <c r="L271" t="s">
        <v>12492</v>
      </c>
      <c r="M271" t="s">
        <v>21955</v>
      </c>
      <c r="N271" t="s">
        <v>21955</v>
      </c>
      <c r="O271" t="s">
        <v>21955</v>
      </c>
      <c r="P271" t="s">
        <v>21955</v>
      </c>
      <c r="Q271" t="s">
        <v>21956</v>
      </c>
      <c r="R271">
        <v>0.05</v>
      </c>
      <c r="S271">
        <v>0</v>
      </c>
    </row>
    <row r="272" spans="1:20">
      <c r="A272" t="s">
        <v>349</v>
      </c>
      <c r="B272" t="s">
        <v>22587</v>
      </c>
      <c r="C272" t="s">
        <v>22588</v>
      </c>
      <c r="D272" t="s">
        <v>22058</v>
      </c>
      <c r="E272" t="s">
        <v>21952</v>
      </c>
      <c r="F272" t="s">
        <v>21953</v>
      </c>
      <c r="G272">
        <v>3440</v>
      </c>
      <c r="I272">
        <v>150</v>
      </c>
      <c r="J272" t="s">
        <v>21954</v>
      </c>
      <c r="K272" t="s">
        <v>204</v>
      </c>
      <c r="L272" t="s">
        <v>12492</v>
      </c>
      <c r="M272" t="s">
        <v>21955</v>
      </c>
      <c r="N272" t="s">
        <v>21955</v>
      </c>
      <c r="O272" t="s">
        <v>21955</v>
      </c>
      <c r="P272" t="s">
        <v>21955</v>
      </c>
      <c r="Q272" t="s">
        <v>21956</v>
      </c>
      <c r="R272">
        <v>0.05</v>
      </c>
      <c r="S272">
        <v>0</v>
      </c>
    </row>
    <row r="273" spans="1:20">
      <c r="A273" t="s">
        <v>349</v>
      </c>
      <c r="B273" t="s">
        <v>22589</v>
      </c>
      <c r="C273" t="s">
        <v>22590</v>
      </c>
      <c r="D273" t="s">
        <v>22058</v>
      </c>
      <c r="E273" t="s">
        <v>21952</v>
      </c>
      <c r="F273" t="s">
        <v>21953</v>
      </c>
      <c r="G273">
        <v>3440</v>
      </c>
      <c r="I273">
        <v>150</v>
      </c>
      <c r="J273" t="s">
        <v>21954</v>
      </c>
      <c r="K273" t="s">
        <v>204</v>
      </c>
      <c r="L273" t="s">
        <v>12492</v>
      </c>
      <c r="M273" t="s">
        <v>21955</v>
      </c>
      <c r="N273" t="s">
        <v>21955</v>
      </c>
      <c r="O273" t="s">
        <v>21955</v>
      </c>
      <c r="P273" t="s">
        <v>21955</v>
      </c>
      <c r="Q273" t="s">
        <v>21956</v>
      </c>
      <c r="R273">
        <v>0.05</v>
      </c>
      <c r="S273">
        <v>0</v>
      </c>
    </row>
    <row r="274" spans="1:20">
      <c r="A274" t="s">
        <v>349</v>
      </c>
      <c r="B274" t="s">
        <v>22591</v>
      </c>
      <c r="C274" t="s">
        <v>22592</v>
      </c>
      <c r="D274" t="s">
        <v>22593</v>
      </c>
      <c r="E274" t="s">
        <v>21952</v>
      </c>
      <c r="F274" t="s">
        <v>21953</v>
      </c>
      <c r="G274">
        <v>3440</v>
      </c>
      <c r="I274">
        <v>150</v>
      </c>
      <c r="J274" t="s">
        <v>21954</v>
      </c>
      <c r="K274" t="s">
        <v>204</v>
      </c>
      <c r="L274" t="s">
        <v>12492</v>
      </c>
      <c r="M274" t="s">
        <v>21955</v>
      </c>
      <c r="N274" t="s">
        <v>21955</v>
      </c>
      <c r="O274" t="s">
        <v>21955</v>
      </c>
      <c r="P274" t="s">
        <v>21955</v>
      </c>
      <c r="Q274" t="s">
        <v>21956</v>
      </c>
      <c r="R274">
        <v>0.05</v>
      </c>
      <c r="S274">
        <v>0</v>
      </c>
    </row>
    <row r="275" spans="1:20">
      <c r="A275" t="s">
        <v>349</v>
      </c>
      <c r="B275" t="s">
        <v>22594</v>
      </c>
      <c r="C275" t="s">
        <v>22595</v>
      </c>
      <c r="D275" t="s">
        <v>22058</v>
      </c>
      <c r="E275" t="s">
        <v>21952</v>
      </c>
      <c r="F275" t="s">
        <v>21953</v>
      </c>
      <c r="G275">
        <v>3440</v>
      </c>
      <c r="I275">
        <v>150</v>
      </c>
      <c r="J275" t="s">
        <v>21954</v>
      </c>
      <c r="K275" t="s">
        <v>204</v>
      </c>
      <c r="L275" t="s">
        <v>12492</v>
      </c>
      <c r="M275" t="s">
        <v>21955</v>
      </c>
      <c r="N275" t="s">
        <v>21955</v>
      </c>
      <c r="O275" t="s">
        <v>21955</v>
      </c>
      <c r="P275" t="s">
        <v>21955</v>
      </c>
      <c r="Q275" t="s">
        <v>21956</v>
      </c>
      <c r="R275">
        <v>0.05</v>
      </c>
      <c r="S275">
        <v>0</v>
      </c>
    </row>
    <row r="276" spans="1:20">
      <c r="A276" t="s">
        <v>349</v>
      </c>
      <c r="B276" t="s">
        <v>22596</v>
      </c>
      <c r="C276" t="s">
        <v>22597</v>
      </c>
      <c r="D276" t="s">
        <v>22058</v>
      </c>
      <c r="E276" t="s">
        <v>21952</v>
      </c>
      <c r="F276" t="s">
        <v>21953</v>
      </c>
      <c r="G276">
        <v>3440</v>
      </c>
      <c r="I276">
        <v>150</v>
      </c>
      <c r="J276" t="s">
        <v>21954</v>
      </c>
      <c r="K276" t="s">
        <v>204</v>
      </c>
      <c r="L276" t="s">
        <v>12492</v>
      </c>
      <c r="M276" t="s">
        <v>21955</v>
      </c>
      <c r="N276" t="s">
        <v>21955</v>
      </c>
      <c r="O276" t="s">
        <v>21955</v>
      </c>
      <c r="P276" t="s">
        <v>21955</v>
      </c>
      <c r="Q276" t="s">
        <v>21956</v>
      </c>
      <c r="R276">
        <v>0.05</v>
      </c>
      <c r="S276">
        <v>0</v>
      </c>
    </row>
    <row r="277" spans="1:20">
      <c r="A277" t="s">
        <v>349</v>
      </c>
      <c r="B277" t="s">
        <v>22598</v>
      </c>
      <c r="C277" t="s">
        <v>22599</v>
      </c>
      <c r="D277" t="s">
        <v>22058</v>
      </c>
      <c r="E277" t="s">
        <v>21952</v>
      </c>
      <c r="F277" t="s">
        <v>21953</v>
      </c>
      <c r="G277">
        <v>3440</v>
      </c>
      <c r="I277">
        <v>150</v>
      </c>
      <c r="J277" t="s">
        <v>21954</v>
      </c>
      <c r="K277" t="s">
        <v>204</v>
      </c>
      <c r="L277" t="s">
        <v>12492</v>
      </c>
      <c r="M277" t="s">
        <v>21955</v>
      </c>
      <c r="N277" t="s">
        <v>21955</v>
      </c>
      <c r="O277" t="s">
        <v>21955</v>
      </c>
      <c r="P277" t="s">
        <v>21955</v>
      </c>
      <c r="Q277" t="s">
        <v>21956</v>
      </c>
      <c r="R277">
        <v>0.05</v>
      </c>
      <c r="S277">
        <v>0</v>
      </c>
    </row>
    <row r="278" spans="1:20">
      <c r="A278" t="s">
        <v>349</v>
      </c>
      <c r="B278" t="s">
        <v>22600</v>
      </c>
      <c r="C278" t="s">
        <v>22601</v>
      </c>
      <c r="D278" t="s">
        <v>22058</v>
      </c>
      <c r="E278" t="s">
        <v>21952</v>
      </c>
      <c r="F278" t="s">
        <v>21953</v>
      </c>
      <c r="G278">
        <v>3440</v>
      </c>
      <c r="I278">
        <v>150</v>
      </c>
      <c r="J278" t="s">
        <v>21954</v>
      </c>
      <c r="K278" t="s">
        <v>204</v>
      </c>
      <c r="L278" t="s">
        <v>12492</v>
      </c>
      <c r="M278" t="s">
        <v>21955</v>
      </c>
      <c r="N278" t="s">
        <v>21955</v>
      </c>
      <c r="O278" t="s">
        <v>21955</v>
      </c>
      <c r="P278" t="s">
        <v>21955</v>
      </c>
      <c r="Q278" t="s">
        <v>21956</v>
      </c>
      <c r="R278">
        <v>0.05</v>
      </c>
      <c r="S278">
        <v>0</v>
      </c>
    </row>
    <row r="279" spans="1:20">
      <c r="A279" t="s">
        <v>349</v>
      </c>
      <c r="B279" t="s">
        <v>22602</v>
      </c>
      <c r="C279" t="s">
        <v>22603</v>
      </c>
      <c r="D279" t="s">
        <v>22349</v>
      </c>
      <c r="E279" t="s">
        <v>21952</v>
      </c>
      <c r="F279" t="s">
        <v>21953</v>
      </c>
      <c r="G279">
        <v>3450</v>
      </c>
      <c r="I279">
        <v>150</v>
      </c>
      <c r="J279" t="s">
        <v>21954</v>
      </c>
      <c r="K279" t="s">
        <v>204</v>
      </c>
      <c r="L279" t="s">
        <v>12492</v>
      </c>
      <c r="M279" t="s">
        <v>21955</v>
      </c>
      <c r="N279" t="s">
        <v>21955</v>
      </c>
      <c r="O279" t="s">
        <v>21955</v>
      </c>
      <c r="P279" t="s">
        <v>21955</v>
      </c>
      <c r="Q279" t="s">
        <v>21956</v>
      </c>
      <c r="R279">
        <v>0.05</v>
      </c>
      <c r="S279">
        <v>0</v>
      </c>
    </row>
    <row r="280" spans="1:20">
      <c r="A280" t="s">
        <v>349</v>
      </c>
      <c r="B280" t="s">
        <v>22604</v>
      </c>
      <c r="C280" t="s">
        <v>22605</v>
      </c>
      <c r="D280" t="s">
        <v>22349</v>
      </c>
      <c r="E280" t="s">
        <v>21952</v>
      </c>
      <c r="F280" t="s">
        <v>21953</v>
      </c>
      <c r="G280">
        <v>3450</v>
      </c>
      <c r="I280">
        <v>150</v>
      </c>
      <c r="J280" t="s">
        <v>21954</v>
      </c>
      <c r="K280" t="s">
        <v>204</v>
      </c>
      <c r="L280" t="s">
        <v>12492</v>
      </c>
      <c r="M280" t="s">
        <v>21955</v>
      </c>
      <c r="N280" t="s">
        <v>21955</v>
      </c>
      <c r="O280" t="s">
        <v>21955</v>
      </c>
      <c r="P280" t="s">
        <v>21955</v>
      </c>
      <c r="Q280" t="s">
        <v>21956</v>
      </c>
      <c r="R280">
        <v>0.05</v>
      </c>
      <c r="S280">
        <v>0</v>
      </c>
    </row>
    <row r="281" spans="1:20">
      <c r="A281" t="s">
        <v>349</v>
      </c>
      <c r="B281" t="s">
        <v>22606</v>
      </c>
      <c r="C281" t="s">
        <v>22607</v>
      </c>
      <c r="D281" t="s">
        <v>22349</v>
      </c>
      <c r="E281" t="s">
        <v>21952</v>
      </c>
      <c r="F281" t="s">
        <v>21953</v>
      </c>
      <c r="G281">
        <v>3450</v>
      </c>
      <c r="I281">
        <v>150</v>
      </c>
      <c r="J281" t="s">
        <v>21954</v>
      </c>
      <c r="K281" t="s">
        <v>204</v>
      </c>
      <c r="L281" t="s">
        <v>12492</v>
      </c>
      <c r="M281" t="s">
        <v>21955</v>
      </c>
      <c r="N281" t="s">
        <v>21955</v>
      </c>
      <c r="O281" t="s">
        <v>21955</v>
      </c>
      <c r="P281" t="s">
        <v>21955</v>
      </c>
      <c r="Q281" t="s">
        <v>21956</v>
      </c>
      <c r="R281">
        <v>0.05</v>
      </c>
      <c r="S281">
        <v>0</v>
      </c>
    </row>
    <row r="282" spans="1:20">
      <c r="A282" t="s">
        <v>349</v>
      </c>
      <c r="B282" t="s">
        <v>22608</v>
      </c>
      <c r="C282" t="s">
        <v>22609</v>
      </c>
      <c r="D282" t="s">
        <v>22568</v>
      </c>
      <c r="E282" t="s">
        <v>21952</v>
      </c>
      <c r="F282" t="s">
        <v>21953</v>
      </c>
      <c r="G282">
        <v>3450</v>
      </c>
      <c r="I282">
        <v>150</v>
      </c>
      <c r="J282" t="s">
        <v>21954</v>
      </c>
      <c r="K282" t="s">
        <v>12492</v>
      </c>
      <c r="L282" t="s">
        <v>12492</v>
      </c>
      <c r="M282" t="s">
        <v>21961</v>
      </c>
      <c r="N282" t="s">
        <v>21961</v>
      </c>
      <c r="O282" t="s">
        <v>21961</v>
      </c>
      <c r="P282" t="s">
        <v>21961</v>
      </c>
      <c r="Q282" t="s">
        <v>21956</v>
      </c>
      <c r="R282">
        <v>0.01</v>
      </c>
      <c r="S282">
        <v>0</v>
      </c>
    </row>
    <row r="283" spans="1:20">
      <c r="A283" t="s">
        <v>349</v>
      </c>
      <c r="B283" t="s">
        <v>22610</v>
      </c>
      <c r="C283" t="s">
        <v>22611</v>
      </c>
      <c r="D283" t="s">
        <v>22016</v>
      </c>
      <c r="E283" t="s">
        <v>21952</v>
      </c>
      <c r="F283" t="s">
        <v>21953</v>
      </c>
      <c r="G283">
        <v>3450</v>
      </c>
      <c r="I283">
        <v>150</v>
      </c>
      <c r="J283" t="s">
        <v>21954</v>
      </c>
      <c r="K283" t="s">
        <v>12492</v>
      </c>
      <c r="L283" t="s">
        <v>12492</v>
      </c>
      <c r="M283" t="s">
        <v>21961</v>
      </c>
      <c r="N283" t="s">
        <v>21961</v>
      </c>
      <c r="O283" t="s">
        <v>21961</v>
      </c>
      <c r="P283" t="s">
        <v>21961</v>
      </c>
      <c r="Q283" t="s">
        <v>21956</v>
      </c>
      <c r="R283">
        <v>0.01</v>
      </c>
      <c r="S283">
        <v>0</v>
      </c>
    </row>
    <row r="284" spans="1:20">
      <c r="A284" t="s">
        <v>349</v>
      </c>
      <c r="B284" t="s">
        <v>22612</v>
      </c>
      <c r="C284" t="s">
        <v>22613</v>
      </c>
      <c r="D284" t="s">
        <v>22016</v>
      </c>
      <c r="E284" t="s">
        <v>21952</v>
      </c>
      <c r="F284" t="s">
        <v>21953</v>
      </c>
      <c r="G284">
        <v>3450</v>
      </c>
      <c r="I284">
        <v>150</v>
      </c>
      <c r="J284" t="s">
        <v>21954</v>
      </c>
      <c r="K284" t="s">
        <v>12492</v>
      </c>
      <c r="L284" t="s">
        <v>12492</v>
      </c>
      <c r="M284" t="s">
        <v>21961</v>
      </c>
      <c r="N284" t="s">
        <v>21961</v>
      </c>
      <c r="O284" t="s">
        <v>21961</v>
      </c>
      <c r="P284" t="s">
        <v>21961</v>
      </c>
      <c r="Q284" t="s">
        <v>21956</v>
      </c>
      <c r="R284">
        <v>0.01</v>
      </c>
      <c r="S284">
        <v>0</v>
      </c>
    </row>
    <row r="285" spans="1:20">
      <c r="A285" t="s">
        <v>349</v>
      </c>
      <c r="B285" t="s">
        <v>22614</v>
      </c>
      <c r="C285" t="s">
        <v>22615</v>
      </c>
      <c r="D285" t="s">
        <v>22016</v>
      </c>
      <c r="E285" t="s">
        <v>21952</v>
      </c>
      <c r="F285" t="s">
        <v>21953</v>
      </c>
      <c r="G285">
        <v>3450</v>
      </c>
      <c r="I285">
        <v>150</v>
      </c>
      <c r="J285" t="s">
        <v>21954</v>
      </c>
      <c r="K285" t="s">
        <v>204</v>
      </c>
      <c r="L285" t="s">
        <v>12492</v>
      </c>
      <c r="M285" t="s">
        <v>21955</v>
      </c>
      <c r="N285" t="s">
        <v>21955</v>
      </c>
      <c r="O285" t="s">
        <v>21955</v>
      </c>
      <c r="P285" t="s">
        <v>21955</v>
      </c>
      <c r="Q285" t="s">
        <v>21956</v>
      </c>
      <c r="R285">
        <v>0.05</v>
      </c>
      <c r="S285">
        <v>0</v>
      </c>
    </row>
    <row r="286" spans="1:20">
      <c r="A286" t="s">
        <v>349</v>
      </c>
      <c r="B286" t="s">
        <v>22616</v>
      </c>
      <c r="C286" t="s">
        <v>22617</v>
      </c>
      <c r="D286" t="s">
        <v>22016</v>
      </c>
      <c r="E286" t="s">
        <v>21952</v>
      </c>
      <c r="F286" t="s">
        <v>21953</v>
      </c>
      <c r="G286">
        <v>3450</v>
      </c>
      <c r="I286">
        <v>150</v>
      </c>
      <c r="J286" t="s">
        <v>21954</v>
      </c>
      <c r="K286" t="s">
        <v>12492</v>
      </c>
      <c r="L286" t="s">
        <v>12492</v>
      </c>
      <c r="M286" t="s">
        <v>21961</v>
      </c>
      <c r="N286" t="s">
        <v>21961</v>
      </c>
      <c r="O286" t="s">
        <v>21961</v>
      </c>
      <c r="P286" t="s">
        <v>21961</v>
      </c>
      <c r="Q286" t="s">
        <v>21956</v>
      </c>
      <c r="R286">
        <v>0.01</v>
      </c>
      <c r="S286">
        <v>0</v>
      </c>
    </row>
    <row r="287" spans="1:20">
      <c r="A287" t="s">
        <v>349</v>
      </c>
      <c r="B287" t="s">
        <v>22618</v>
      </c>
      <c r="C287" t="s">
        <v>22619</v>
      </c>
      <c r="D287" t="s">
        <v>22006</v>
      </c>
      <c r="E287" t="s">
        <v>21952</v>
      </c>
      <c r="F287" t="s">
        <v>21953</v>
      </c>
      <c r="G287">
        <v>3450</v>
      </c>
      <c r="I287">
        <v>150</v>
      </c>
      <c r="J287" t="s">
        <v>21954</v>
      </c>
      <c r="K287" t="s">
        <v>12492</v>
      </c>
      <c r="L287" t="s">
        <v>12492</v>
      </c>
      <c r="M287" t="s">
        <v>21961</v>
      </c>
      <c r="N287" t="s">
        <v>21961</v>
      </c>
      <c r="O287" t="s">
        <v>21961</v>
      </c>
      <c r="P287" t="s">
        <v>21961</v>
      </c>
      <c r="Q287" t="s">
        <v>21956</v>
      </c>
      <c r="R287">
        <v>0.01</v>
      </c>
      <c r="S287">
        <v>0</v>
      </c>
    </row>
    <row r="288" spans="1:20">
      <c r="A288" t="s">
        <v>349</v>
      </c>
      <c r="B288" t="s">
        <v>22620</v>
      </c>
      <c r="C288" t="s">
        <v>22621</v>
      </c>
      <c r="D288" t="s">
        <v>22016</v>
      </c>
      <c r="E288" t="s">
        <v>21952</v>
      </c>
      <c r="F288" t="s">
        <v>21953</v>
      </c>
      <c r="G288">
        <v>3450</v>
      </c>
      <c r="I288">
        <v>150</v>
      </c>
      <c r="J288" t="s">
        <v>21954</v>
      </c>
      <c r="K288" t="s">
        <v>12492</v>
      </c>
      <c r="L288" t="s">
        <v>12492</v>
      </c>
      <c r="M288" t="s">
        <v>21955</v>
      </c>
      <c r="N288" t="s">
        <v>21955</v>
      </c>
      <c r="O288" t="s">
        <v>21955</v>
      </c>
      <c r="P288" t="s">
        <v>21955</v>
      </c>
      <c r="Q288" t="s">
        <v>21956</v>
      </c>
      <c r="R288">
        <v>0.05</v>
      </c>
      <c r="S288">
        <v>0</v>
      </c>
      <c r="T288" t="s">
        <v>21967</v>
      </c>
    </row>
    <row r="289" spans="1:19">
      <c r="A289" t="s">
        <v>349</v>
      </c>
      <c r="B289" t="s">
        <v>22622</v>
      </c>
      <c r="C289" t="s">
        <v>22623</v>
      </c>
      <c r="D289" t="s">
        <v>22016</v>
      </c>
      <c r="E289" t="s">
        <v>21952</v>
      </c>
      <c r="F289" t="s">
        <v>21953</v>
      </c>
      <c r="G289">
        <v>3450</v>
      </c>
      <c r="I289">
        <v>150</v>
      </c>
      <c r="J289" t="s">
        <v>21954</v>
      </c>
      <c r="K289" t="s">
        <v>12492</v>
      </c>
      <c r="L289" t="s">
        <v>12492</v>
      </c>
      <c r="M289" t="s">
        <v>21961</v>
      </c>
      <c r="N289" t="s">
        <v>21961</v>
      </c>
      <c r="O289" t="s">
        <v>21961</v>
      </c>
      <c r="P289" t="s">
        <v>21961</v>
      </c>
      <c r="Q289" t="s">
        <v>21956</v>
      </c>
      <c r="R289">
        <v>0.01</v>
      </c>
      <c r="S289">
        <v>0</v>
      </c>
    </row>
    <row r="290" spans="1:19">
      <c r="A290" t="s">
        <v>349</v>
      </c>
      <c r="B290" t="s">
        <v>22624</v>
      </c>
      <c r="C290" t="s">
        <v>22625</v>
      </c>
      <c r="D290" t="s">
        <v>22016</v>
      </c>
      <c r="E290" t="s">
        <v>21952</v>
      </c>
      <c r="F290" t="s">
        <v>21953</v>
      </c>
      <c r="G290">
        <v>3450</v>
      </c>
      <c r="I290">
        <v>150</v>
      </c>
      <c r="J290" t="s">
        <v>21954</v>
      </c>
      <c r="K290" t="s">
        <v>12492</v>
      </c>
      <c r="L290" t="s">
        <v>12492</v>
      </c>
      <c r="M290" t="s">
        <v>21961</v>
      </c>
      <c r="N290" t="s">
        <v>21961</v>
      </c>
      <c r="O290" t="s">
        <v>21961</v>
      </c>
      <c r="P290" t="s">
        <v>21961</v>
      </c>
      <c r="Q290" t="s">
        <v>21956</v>
      </c>
      <c r="R290">
        <v>0.01</v>
      </c>
      <c r="S290">
        <v>0</v>
      </c>
    </row>
    <row r="291" spans="1:19">
      <c r="A291" t="s">
        <v>349</v>
      </c>
      <c r="B291" t="s">
        <v>22626</v>
      </c>
      <c r="C291" t="s">
        <v>22627</v>
      </c>
      <c r="D291" t="s">
        <v>22016</v>
      </c>
      <c r="E291" t="s">
        <v>21952</v>
      </c>
      <c r="F291" t="s">
        <v>21953</v>
      </c>
      <c r="G291">
        <v>3450</v>
      </c>
      <c r="I291">
        <v>150</v>
      </c>
      <c r="J291" t="s">
        <v>21954</v>
      </c>
      <c r="K291" t="s">
        <v>12492</v>
      </c>
      <c r="L291" t="s">
        <v>12492</v>
      </c>
      <c r="M291" t="s">
        <v>21961</v>
      </c>
      <c r="N291" t="s">
        <v>21961</v>
      </c>
      <c r="O291" t="s">
        <v>21961</v>
      </c>
      <c r="P291" t="s">
        <v>21961</v>
      </c>
      <c r="Q291" t="s">
        <v>21956</v>
      </c>
      <c r="R291">
        <v>0.01</v>
      </c>
      <c r="S291">
        <v>0</v>
      </c>
    </row>
    <row r="292" spans="1:19">
      <c r="A292" t="s">
        <v>349</v>
      </c>
      <c r="B292" t="s">
        <v>22628</v>
      </c>
      <c r="C292" t="s">
        <v>22629</v>
      </c>
      <c r="D292" t="s">
        <v>22016</v>
      </c>
      <c r="E292" t="s">
        <v>21952</v>
      </c>
      <c r="F292" t="s">
        <v>21953</v>
      </c>
      <c r="G292">
        <v>3450</v>
      </c>
      <c r="I292">
        <v>150</v>
      </c>
      <c r="J292" t="s">
        <v>21954</v>
      </c>
      <c r="K292" t="s">
        <v>12492</v>
      </c>
      <c r="L292" t="s">
        <v>12492</v>
      </c>
      <c r="M292" t="s">
        <v>21961</v>
      </c>
      <c r="N292" t="s">
        <v>21961</v>
      </c>
      <c r="O292" t="s">
        <v>21961</v>
      </c>
      <c r="P292" t="s">
        <v>21961</v>
      </c>
      <c r="Q292" t="s">
        <v>21956</v>
      </c>
      <c r="R292">
        <v>0.05</v>
      </c>
      <c r="S292">
        <v>0</v>
      </c>
    </row>
    <row r="293" spans="1:19">
      <c r="A293" t="s">
        <v>349</v>
      </c>
      <c r="B293" t="s">
        <v>22630</v>
      </c>
      <c r="C293" t="s">
        <v>22631</v>
      </c>
      <c r="D293" t="s">
        <v>22006</v>
      </c>
      <c r="E293" t="s">
        <v>21952</v>
      </c>
      <c r="F293" t="s">
        <v>21953</v>
      </c>
      <c r="G293">
        <v>3450</v>
      </c>
      <c r="I293">
        <v>150</v>
      </c>
      <c r="J293" t="s">
        <v>21954</v>
      </c>
      <c r="K293" t="s">
        <v>12492</v>
      </c>
      <c r="L293" t="s">
        <v>12492</v>
      </c>
      <c r="M293" t="s">
        <v>21961</v>
      </c>
      <c r="N293" t="s">
        <v>21961</v>
      </c>
      <c r="O293" t="s">
        <v>21961</v>
      </c>
      <c r="P293" t="s">
        <v>21961</v>
      </c>
      <c r="Q293" t="s">
        <v>21956</v>
      </c>
      <c r="R293">
        <v>0.01</v>
      </c>
      <c r="S293">
        <v>0</v>
      </c>
    </row>
    <row r="294" spans="1:19">
      <c r="A294" t="s">
        <v>349</v>
      </c>
      <c r="B294" t="s">
        <v>22632</v>
      </c>
      <c r="C294" t="s">
        <v>22633</v>
      </c>
      <c r="D294" t="s">
        <v>22016</v>
      </c>
      <c r="E294" t="s">
        <v>21952</v>
      </c>
      <c r="F294" t="s">
        <v>21953</v>
      </c>
      <c r="G294">
        <v>3450</v>
      </c>
      <c r="I294">
        <v>150</v>
      </c>
      <c r="J294" t="s">
        <v>21954</v>
      </c>
      <c r="K294" t="s">
        <v>12492</v>
      </c>
      <c r="L294" t="s">
        <v>12492</v>
      </c>
      <c r="M294" t="s">
        <v>21961</v>
      </c>
      <c r="N294" t="s">
        <v>21961</v>
      </c>
      <c r="O294" t="s">
        <v>21961</v>
      </c>
      <c r="P294" t="s">
        <v>21961</v>
      </c>
      <c r="Q294" t="s">
        <v>21956</v>
      </c>
      <c r="R294">
        <v>0.01</v>
      </c>
      <c r="S294">
        <v>0</v>
      </c>
    </row>
    <row r="295" spans="1:19">
      <c r="A295" t="s">
        <v>349</v>
      </c>
      <c r="B295" t="s">
        <v>22634</v>
      </c>
      <c r="C295" t="s">
        <v>22635</v>
      </c>
      <c r="D295" t="s">
        <v>22016</v>
      </c>
      <c r="E295" t="s">
        <v>21952</v>
      </c>
      <c r="F295" t="s">
        <v>21953</v>
      </c>
      <c r="G295">
        <v>3450</v>
      </c>
      <c r="I295">
        <v>150</v>
      </c>
      <c r="J295" t="s">
        <v>21954</v>
      </c>
      <c r="K295" t="s">
        <v>12492</v>
      </c>
      <c r="L295" t="s">
        <v>12492</v>
      </c>
      <c r="M295" t="s">
        <v>21961</v>
      </c>
      <c r="N295" t="s">
        <v>21961</v>
      </c>
      <c r="O295" t="s">
        <v>21961</v>
      </c>
      <c r="P295" t="s">
        <v>21961</v>
      </c>
      <c r="Q295" t="s">
        <v>21956</v>
      </c>
      <c r="R295">
        <v>0.01</v>
      </c>
      <c r="S295">
        <v>0</v>
      </c>
    </row>
    <row r="296" spans="1:19">
      <c r="A296" t="s">
        <v>349</v>
      </c>
      <c r="B296" t="s">
        <v>22636</v>
      </c>
      <c r="C296" t="s">
        <v>22637</v>
      </c>
      <c r="D296" t="s">
        <v>22058</v>
      </c>
      <c r="E296" t="s">
        <v>21952</v>
      </c>
      <c r="F296" t="s">
        <v>21953</v>
      </c>
      <c r="G296">
        <v>3440</v>
      </c>
      <c r="I296">
        <v>150</v>
      </c>
      <c r="J296" t="s">
        <v>21954</v>
      </c>
      <c r="K296" t="s">
        <v>204</v>
      </c>
      <c r="L296" t="s">
        <v>12492</v>
      </c>
      <c r="M296" t="s">
        <v>21955</v>
      </c>
      <c r="N296" t="s">
        <v>21955</v>
      </c>
      <c r="O296" t="s">
        <v>21955</v>
      </c>
      <c r="P296" t="s">
        <v>21955</v>
      </c>
      <c r="Q296" t="s">
        <v>21956</v>
      </c>
      <c r="R296">
        <v>0.05</v>
      </c>
      <c r="S296">
        <v>0</v>
      </c>
    </row>
    <row r="297" spans="1:19">
      <c r="A297" t="s">
        <v>349</v>
      </c>
      <c r="B297" t="s">
        <v>22638</v>
      </c>
      <c r="C297" t="s">
        <v>22639</v>
      </c>
      <c r="D297" t="s">
        <v>22640</v>
      </c>
      <c r="E297" t="s">
        <v>21952</v>
      </c>
      <c r="F297" t="s">
        <v>21953</v>
      </c>
      <c r="G297">
        <v>3440</v>
      </c>
      <c r="I297">
        <v>150</v>
      </c>
      <c r="J297" t="s">
        <v>21954</v>
      </c>
      <c r="K297" t="s">
        <v>204</v>
      </c>
      <c r="L297" t="s">
        <v>12492</v>
      </c>
      <c r="M297" t="s">
        <v>21955</v>
      </c>
      <c r="N297" t="s">
        <v>21955</v>
      </c>
      <c r="O297" t="s">
        <v>21955</v>
      </c>
      <c r="P297" t="s">
        <v>21955</v>
      </c>
      <c r="Q297" t="s">
        <v>21956</v>
      </c>
      <c r="R297">
        <v>0.05</v>
      </c>
      <c r="S297">
        <v>0</v>
      </c>
    </row>
    <row r="298" spans="1:19">
      <c r="A298" t="s">
        <v>349</v>
      </c>
      <c r="B298" t="s">
        <v>22641</v>
      </c>
      <c r="C298" t="s">
        <v>22642</v>
      </c>
      <c r="D298" t="s">
        <v>22058</v>
      </c>
      <c r="E298" t="s">
        <v>21952</v>
      </c>
      <c r="F298" t="s">
        <v>21953</v>
      </c>
      <c r="G298">
        <v>3440</v>
      </c>
      <c r="I298">
        <v>150</v>
      </c>
      <c r="J298" t="s">
        <v>21954</v>
      </c>
      <c r="K298" t="s">
        <v>204</v>
      </c>
      <c r="L298" t="s">
        <v>12492</v>
      </c>
      <c r="M298" t="s">
        <v>21955</v>
      </c>
      <c r="N298" t="s">
        <v>21955</v>
      </c>
      <c r="O298" t="s">
        <v>21955</v>
      </c>
      <c r="P298" t="s">
        <v>21955</v>
      </c>
      <c r="Q298" t="s">
        <v>21956</v>
      </c>
      <c r="R298">
        <v>0.05</v>
      </c>
      <c r="S298">
        <v>0</v>
      </c>
    </row>
    <row r="299" spans="1:19">
      <c r="A299" t="s">
        <v>349</v>
      </c>
      <c r="B299" t="s">
        <v>22643</v>
      </c>
      <c r="C299" t="s">
        <v>22644</v>
      </c>
      <c r="D299" t="s">
        <v>22593</v>
      </c>
      <c r="E299" t="s">
        <v>21952</v>
      </c>
      <c r="F299" t="s">
        <v>21953</v>
      </c>
      <c r="G299">
        <v>3440</v>
      </c>
      <c r="I299">
        <v>150</v>
      </c>
      <c r="J299" t="s">
        <v>21954</v>
      </c>
      <c r="K299" t="s">
        <v>204</v>
      </c>
      <c r="L299" t="s">
        <v>12492</v>
      </c>
      <c r="M299" t="s">
        <v>21955</v>
      </c>
      <c r="N299" t="s">
        <v>21955</v>
      </c>
      <c r="O299" t="s">
        <v>21955</v>
      </c>
      <c r="P299" t="s">
        <v>21955</v>
      </c>
      <c r="Q299" t="s">
        <v>21956</v>
      </c>
      <c r="R299">
        <v>0.05</v>
      </c>
      <c r="S299">
        <v>0</v>
      </c>
    </row>
    <row r="300" spans="1:19">
      <c r="A300" t="s">
        <v>349</v>
      </c>
      <c r="B300" t="s">
        <v>22645</v>
      </c>
      <c r="C300" t="s">
        <v>22646</v>
      </c>
      <c r="D300" t="s">
        <v>22058</v>
      </c>
      <c r="E300" t="s">
        <v>21952</v>
      </c>
      <c r="F300" t="s">
        <v>21953</v>
      </c>
      <c r="G300">
        <v>3440</v>
      </c>
      <c r="I300">
        <v>150</v>
      </c>
      <c r="J300" t="s">
        <v>21954</v>
      </c>
      <c r="K300" t="s">
        <v>204</v>
      </c>
      <c r="L300" t="s">
        <v>12492</v>
      </c>
      <c r="M300" t="s">
        <v>21955</v>
      </c>
      <c r="N300" t="s">
        <v>21955</v>
      </c>
      <c r="O300" t="s">
        <v>21955</v>
      </c>
      <c r="P300" t="s">
        <v>21955</v>
      </c>
      <c r="Q300" t="s">
        <v>21956</v>
      </c>
      <c r="R300">
        <v>0.05</v>
      </c>
      <c r="S300">
        <v>0</v>
      </c>
    </row>
    <row r="301" spans="1:19">
      <c r="A301" t="s">
        <v>349</v>
      </c>
      <c r="B301" t="s">
        <v>22647</v>
      </c>
      <c r="C301" t="s">
        <v>22648</v>
      </c>
      <c r="D301" t="s">
        <v>22640</v>
      </c>
      <c r="E301" t="s">
        <v>21952</v>
      </c>
      <c r="F301" t="s">
        <v>21953</v>
      </c>
      <c r="G301">
        <v>3440</v>
      </c>
      <c r="I301">
        <v>150</v>
      </c>
      <c r="J301" t="s">
        <v>21954</v>
      </c>
      <c r="K301" t="s">
        <v>204</v>
      </c>
      <c r="L301" t="s">
        <v>12492</v>
      </c>
      <c r="M301" t="s">
        <v>21955</v>
      </c>
      <c r="N301" t="s">
        <v>21955</v>
      </c>
      <c r="O301" t="s">
        <v>21955</v>
      </c>
      <c r="P301" t="s">
        <v>21955</v>
      </c>
      <c r="Q301" t="s">
        <v>21956</v>
      </c>
      <c r="R301">
        <v>0.05</v>
      </c>
      <c r="S301">
        <v>0</v>
      </c>
    </row>
    <row r="302" spans="1:19">
      <c r="A302" t="s">
        <v>349</v>
      </c>
      <c r="B302" t="s">
        <v>22649</v>
      </c>
      <c r="C302" t="s">
        <v>22650</v>
      </c>
      <c r="D302" t="s">
        <v>22058</v>
      </c>
      <c r="E302" t="s">
        <v>21952</v>
      </c>
      <c r="F302" t="s">
        <v>21953</v>
      </c>
      <c r="G302">
        <v>3440</v>
      </c>
      <c r="I302">
        <v>150</v>
      </c>
      <c r="J302" t="s">
        <v>21954</v>
      </c>
      <c r="K302" t="s">
        <v>204</v>
      </c>
      <c r="L302" t="s">
        <v>12492</v>
      </c>
      <c r="M302" t="s">
        <v>21955</v>
      </c>
      <c r="N302" t="s">
        <v>21955</v>
      </c>
      <c r="O302" t="s">
        <v>21955</v>
      </c>
      <c r="P302" t="s">
        <v>21955</v>
      </c>
      <c r="Q302" t="s">
        <v>21956</v>
      </c>
      <c r="R302">
        <v>0.05</v>
      </c>
      <c r="S302">
        <v>0</v>
      </c>
    </row>
    <row r="303" spans="1:19">
      <c r="A303" t="s">
        <v>349</v>
      </c>
      <c r="B303" t="s">
        <v>22651</v>
      </c>
      <c r="C303" t="s">
        <v>22652</v>
      </c>
      <c r="D303" t="s">
        <v>22016</v>
      </c>
      <c r="E303" t="s">
        <v>21952</v>
      </c>
      <c r="F303" t="s">
        <v>21953</v>
      </c>
      <c r="G303">
        <v>3450</v>
      </c>
      <c r="I303">
        <v>150</v>
      </c>
      <c r="J303" t="s">
        <v>21954</v>
      </c>
      <c r="K303" t="s">
        <v>204</v>
      </c>
      <c r="L303" t="s">
        <v>12492</v>
      </c>
      <c r="M303" t="s">
        <v>21955</v>
      </c>
      <c r="N303" t="s">
        <v>21955</v>
      </c>
      <c r="O303" t="s">
        <v>21955</v>
      </c>
      <c r="P303" t="s">
        <v>21955</v>
      </c>
      <c r="Q303" t="s">
        <v>21956</v>
      </c>
      <c r="R303">
        <v>0.05</v>
      </c>
      <c r="S303">
        <v>0</v>
      </c>
    </row>
    <row r="304" spans="1:19">
      <c r="A304" t="s">
        <v>349</v>
      </c>
      <c r="B304" t="s">
        <v>22653</v>
      </c>
      <c r="C304" t="s">
        <v>22654</v>
      </c>
      <c r="D304" t="s">
        <v>22016</v>
      </c>
      <c r="E304" t="s">
        <v>21952</v>
      </c>
      <c r="F304" t="s">
        <v>21953</v>
      </c>
      <c r="G304">
        <v>3450</v>
      </c>
      <c r="I304">
        <v>150</v>
      </c>
      <c r="J304" t="s">
        <v>21954</v>
      </c>
      <c r="K304" t="s">
        <v>204</v>
      </c>
      <c r="L304" t="s">
        <v>12492</v>
      </c>
      <c r="M304" t="s">
        <v>21955</v>
      </c>
      <c r="N304" t="s">
        <v>21955</v>
      </c>
      <c r="O304" t="s">
        <v>21955</v>
      </c>
      <c r="P304" t="s">
        <v>21955</v>
      </c>
      <c r="Q304" t="s">
        <v>21956</v>
      </c>
      <c r="R304">
        <v>0.05</v>
      </c>
      <c r="S304">
        <v>0</v>
      </c>
    </row>
    <row r="305" spans="1:20">
      <c r="A305" t="s">
        <v>349</v>
      </c>
      <c r="B305" t="s">
        <v>22655</v>
      </c>
      <c r="C305" t="s">
        <v>22656</v>
      </c>
      <c r="D305" t="s">
        <v>22016</v>
      </c>
      <c r="E305" t="s">
        <v>21952</v>
      </c>
      <c r="F305" t="s">
        <v>21953</v>
      </c>
      <c r="G305">
        <v>3450</v>
      </c>
      <c r="I305">
        <v>150</v>
      </c>
      <c r="J305" t="s">
        <v>21954</v>
      </c>
      <c r="K305" t="s">
        <v>204</v>
      </c>
      <c r="L305" t="s">
        <v>12492</v>
      </c>
      <c r="M305" t="s">
        <v>21955</v>
      </c>
      <c r="N305" t="s">
        <v>21955</v>
      </c>
      <c r="O305" t="s">
        <v>21955</v>
      </c>
      <c r="P305" t="s">
        <v>21955</v>
      </c>
      <c r="Q305" t="s">
        <v>21956</v>
      </c>
      <c r="R305">
        <v>0.05</v>
      </c>
      <c r="S305">
        <v>0</v>
      </c>
      <c r="T305" t="s">
        <v>21967</v>
      </c>
    </row>
    <row r="306" spans="1:20">
      <c r="A306" t="s">
        <v>349</v>
      </c>
      <c r="B306" t="s">
        <v>22657</v>
      </c>
      <c r="C306" t="s">
        <v>22658</v>
      </c>
      <c r="D306" t="s">
        <v>22016</v>
      </c>
      <c r="E306" t="s">
        <v>21952</v>
      </c>
      <c r="F306" t="s">
        <v>21953</v>
      </c>
      <c r="G306">
        <v>3450</v>
      </c>
      <c r="I306">
        <v>150</v>
      </c>
      <c r="J306" t="s">
        <v>21954</v>
      </c>
      <c r="K306" t="s">
        <v>12492</v>
      </c>
      <c r="L306" t="s">
        <v>12492</v>
      </c>
      <c r="M306" t="s">
        <v>34</v>
      </c>
      <c r="N306" t="s">
        <v>34</v>
      </c>
      <c r="O306" t="s">
        <v>34</v>
      </c>
      <c r="P306" t="s">
        <v>34</v>
      </c>
      <c r="Q306" t="s">
        <v>21956</v>
      </c>
      <c r="R306">
        <v>0.01</v>
      </c>
      <c r="S306">
        <v>0</v>
      </c>
    </row>
    <row r="307" spans="1:20">
      <c r="A307" t="s">
        <v>349</v>
      </c>
      <c r="B307" t="s">
        <v>22659</v>
      </c>
      <c r="C307" t="s">
        <v>22660</v>
      </c>
      <c r="D307" t="s">
        <v>22016</v>
      </c>
      <c r="E307" t="s">
        <v>21952</v>
      </c>
      <c r="F307" t="s">
        <v>21953</v>
      </c>
      <c r="G307">
        <v>3450</v>
      </c>
      <c r="I307">
        <v>150</v>
      </c>
      <c r="J307" t="s">
        <v>21954</v>
      </c>
      <c r="K307" t="s">
        <v>12492</v>
      </c>
      <c r="L307" t="s">
        <v>12492</v>
      </c>
      <c r="M307" t="s">
        <v>21961</v>
      </c>
      <c r="N307" t="s">
        <v>21961</v>
      </c>
      <c r="O307" t="s">
        <v>21961</v>
      </c>
      <c r="P307" t="s">
        <v>21961</v>
      </c>
      <c r="Q307" t="s">
        <v>21956</v>
      </c>
      <c r="R307">
        <v>0.01</v>
      </c>
      <c r="S307">
        <v>0</v>
      </c>
    </row>
    <row r="308" spans="1:20">
      <c r="A308" t="s">
        <v>349</v>
      </c>
      <c r="B308" t="s">
        <v>22661</v>
      </c>
      <c r="C308" t="s">
        <v>22662</v>
      </c>
      <c r="D308" t="s">
        <v>22016</v>
      </c>
      <c r="E308" t="s">
        <v>21952</v>
      </c>
      <c r="F308" t="s">
        <v>21953</v>
      </c>
      <c r="G308">
        <v>3450</v>
      </c>
      <c r="I308">
        <v>150</v>
      </c>
      <c r="J308" t="s">
        <v>21954</v>
      </c>
      <c r="K308" t="s">
        <v>12492</v>
      </c>
      <c r="L308" t="s">
        <v>12492</v>
      </c>
      <c r="M308" t="s">
        <v>21961</v>
      </c>
      <c r="N308" t="s">
        <v>21961</v>
      </c>
      <c r="O308" t="s">
        <v>21961</v>
      </c>
      <c r="P308" t="s">
        <v>21961</v>
      </c>
      <c r="Q308" t="s">
        <v>21956</v>
      </c>
      <c r="R308">
        <v>0.01</v>
      </c>
      <c r="S308">
        <v>0</v>
      </c>
    </row>
    <row r="309" spans="1:20">
      <c r="A309" t="s">
        <v>349</v>
      </c>
      <c r="B309" t="s">
        <v>22663</v>
      </c>
      <c r="C309" t="s">
        <v>22664</v>
      </c>
      <c r="D309" t="s">
        <v>22016</v>
      </c>
      <c r="E309" t="s">
        <v>21952</v>
      </c>
      <c r="F309" t="s">
        <v>21953</v>
      </c>
      <c r="G309">
        <v>3450</v>
      </c>
      <c r="I309">
        <v>150</v>
      </c>
      <c r="J309" t="s">
        <v>21954</v>
      </c>
      <c r="K309" t="s">
        <v>204</v>
      </c>
      <c r="L309" t="s">
        <v>12492</v>
      </c>
      <c r="M309" t="s">
        <v>21955</v>
      </c>
      <c r="N309" t="s">
        <v>21955</v>
      </c>
      <c r="O309" t="s">
        <v>21955</v>
      </c>
      <c r="P309" t="s">
        <v>21955</v>
      </c>
      <c r="Q309" t="s">
        <v>21956</v>
      </c>
      <c r="R309">
        <v>0.05</v>
      </c>
      <c r="S309">
        <v>0</v>
      </c>
    </row>
    <row r="310" spans="1:20">
      <c r="A310" t="s">
        <v>349</v>
      </c>
      <c r="B310" t="s">
        <v>22665</v>
      </c>
      <c r="C310" t="s">
        <v>22666</v>
      </c>
      <c r="D310" t="s">
        <v>22016</v>
      </c>
      <c r="E310" t="s">
        <v>21952</v>
      </c>
      <c r="F310" t="s">
        <v>21953</v>
      </c>
      <c r="G310">
        <v>3450</v>
      </c>
      <c r="I310">
        <v>150</v>
      </c>
      <c r="J310" t="s">
        <v>21954</v>
      </c>
      <c r="K310" t="s">
        <v>12492</v>
      </c>
      <c r="L310" t="s">
        <v>12492</v>
      </c>
      <c r="M310" t="s">
        <v>21961</v>
      </c>
      <c r="N310" t="s">
        <v>21961</v>
      </c>
      <c r="O310" t="s">
        <v>21961</v>
      </c>
      <c r="P310" t="s">
        <v>21961</v>
      </c>
      <c r="Q310" t="s">
        <v>21956</v>
      </c>
      <c r="R310">
        <v>0.01</v>
      </c>
      <c r="S310">
        <v>0</v>
      </c>
    </row>
    <row r="311" spans="1:20">
      <c r="A311" t="s">
        <v>349</v>
      </c>
      <c r="B311" t="s">
        <v>22667</v>
      </c>
      <c r="C311" t="s">
        <v>22668</v>
      </c>
      <c r="D311" t="s">
        <v>22307</v>
      </c>
      <c r="E311" t="s">
        <v>21952</v>
      </c>
      <c r="F311" t="s">
        <v>21953</v>
      </c>
      <c r="G311">
        <v>3430</v>
      </c>
      <c r="I311">
        <v>150</v>
      </c>
      <c r="J311" t="s">
        <v>21954</v>
      </c>
      <c r="K311" t="s">
        <v>204</v>
      </c>
      <c r="L311" t="s">
        <v>12492</v>
      </c>
      <c r="M311" t="s">
        <v>21955</v>
      </c>
      <c r="N311" t="s">
        <v>21955</v>
      </c>
      <c r="O311" t="s">
        <v>21955</v>
      </c>
      <c r="P311" t="s">
        <v>21955</v>
      </c>
      <c r="Q311" t="s">
        <v>21956</v>
      </c>
      <c r="R311">
        <v>0.05</v>
      </c>
      <c r="S311">
        <v>0</v>
      </c>
    </row>
    <row r="312" spans="1:20">
      <c r="A312" t="s">
        <v>349</v>
      </c>
      <c r="B312" t="s">
        <v>22669</v>
      </c>
      <c r="C312" t="s">
        <v>22670</v>
      </c>
      <c r="D312" t="s">
        <v>22307</v>
      </c>
      <c r="E312" t="s">
        <v>21952</v>
      </c>
      <c r="F312" t="s">
        <v>21953</v>
      </c>
      <c r="G312">
        <v>3430</v>
      </c>
      <c r="I312">
        <v>150</v>
      </c>
      <c r="J312" t="s">
        <v>21954</v>
      </c>
      <c r="K312" t="s">
        <v>204</v>
      </c>
      <c r="L312" t="s">
        <v>12492</v>
      </c>
      <c r="M312" t="s">
        <v>21955</v>
      </c>
      <c r="N312" t="s">
        <v>21955</v>
      </c>
      <c r="O312" t="s">
        <v>21955</v>
      </c>
      <c r="P312" t="s">
        <v>21955</v>
      </c>
      <c r="Q312" t="s">
        <v>21956</v>
      </c>
      <c r="R312">
        <v>0.05</v>
      </c>
      <c r="S312">
        <v>0</v>
      </c>
    </row>
    <row r="313" spans="1:20">
      <c r="A313" t="s">
        <v>349</v>
      </c>
      <c r="B313" t="s">
        <v>22671</v>
      </c>
      <c r="C313" t="s">
        <v>22672</v>
      </c>
      <c r="D313" t="s">
        <v>22307</v>
      </c>
      <c r="E313" t="s">
        <v>21952</v>
      </c>
      <c r="F313" t="s">
        <v>21953</v>
      </c>
      <c r="G313">
        <v>3430</v>
      </c>
      <c r="I313">
        <v>150</v>
      </c>
      <c r="J313" t="s">
        <v>21954</v>
      </c>
      <c r="K313" t="s">
        <v>204</v>
      </c>
      <c r="L313" t="s">
        <v>12492</v>
      </c>
      <c r="M313" t="s">
        <v>21955</v>
      </c>
      <c r="N313" t="s">
        <v>21955</v>
      </c>
      <c r="O313" t="s">
        <v>21955</v>
      </c>
      <c r="P313" t="s">
        <v>21955</v>
      </c>
      <c r="Q313" t="s">
        <v>21956</v>
      </c>
      <c r="R313">
        <v>0.05</v>
      </c>
      <c r="S313">
        <v>0</v>
      </c>
    </row>
    <row r="314" spans="1:20">
      <c r="A314" t="s">
        <v>349</v>
      </c>
      <c r="B314" t="s">
        <v>22673</v>
      </c>
      <c r="C314" t="s">
        <v>22674</v>
      </c>
      <c r="D314" t="s">
        <v>22307</v>
      </c>
      <c r="E314" t="s">
        <v>21952</v>
      </c>
      <c r="F314" t="s">
        <v>21953</v>
      </c>
      <c r="G314">
        <v>3430</v>
      </c>
      <c r="I314">
        <v>200</v>
      </c>
      <c r="J314" t="s">
        <v>21954</v>
      </c>
      <c r="K314" t="s">
        <v>204</v>
      </c>
      <c r="L314" t="s">
        <v>12492</v>
      </c>
      <c r="M314" t="s">
        <v>21955</v>
      </c>
      <c r="N314" t="s">
        <v>21955</v>
      </c>
      <c r="O314" t="s">
        <v>21955</v>
      </c>
      <c r="P314" t="s">
        <v>21955</v>
      </c>
      <c r="Q314" t="s">
        <v>21956</v>
      </c>
      <c r="R314">
        <v>0.05</v>
      </c>
      <c r="S314">
        <v>0</v>
      </c>
      <c r="T314" t="s">
        <v>22002</v>
      </c>
    </row>
    <row r="315" spans="1:20">
      <c r="A315" t="s">
        <v>349</v>
      </c>
      <c r="B315" t="s">
        <v>22675</v>
      </c>
      <c r="C315" t="s">
        <v>22676</v>
      </c>
      <c r="D315" t="s">
        <v>22307</v>
      </c>
      <c r="E315" t="s">
        <v>21952</v>
      </c>
      <c r="F315" t="s">
        <v>21953</v>
      </c>
      <c r="G315">
        <v>3430</v>
      </c>
      <c r="I315">
        <v>150</v>
      </c>
      <c r="J315" t="s">
        <v>21954</v>
      </c>
      <c r="K315" t="s">
        <v>204</v>
      </c>
      <c r="L315" t="s">
        <v>12492</v>
      </c>
      <c r="M315" t="s">
        <v>21955</v>
      </c>
      <c r="N315" t="s">
        <v>21955</v>
      </c>
      <c r="O315" t="s">
        <v>21955</v>
      </c>
      <c r="P315" t="s">
        <v>21955</v>
      </c>
      <c r="Q315" t="s">
        <v>21956</v>
      </c>
      <c r="R315">
        <v>0.05</v>
      </c>
      <c r="S315">
        <v>0</v>
      </c>
    </row>
    <row r="316" spans="1:20">
      <c r="A316" t="s">
        <v>349</v>
      </c>
      <c r="B316" t="s">
        <v>22677</v>
      </c>
      <c r="C316" t="s">
        <v>22678</v>
      </c>
      <c r="D316" t="s">
        <v>22238</v>
      </c>
      <c r="E316" t="s">
        <v>21952</v>
      </c>
      <c r="F316" t="s">
        <v>21953</v>
      </c>
      <c r="G316">
        <v>3440</v>
      </c>
      <c r="I316">
        <v>150</v>
      </c>
      <c r="J316" t="s">
        <v>21954</v>
      </c>
      <c r="K316" t="s">
        <v>204</v>
      </c>
      <c r="L316" t="s">
        <v>12492</v>
      </c>
      <c r="M316" t="s">
        <v>21955</v>
      </c>
      <c r="N316" t="s">
        <v>21955</v>
      </c>
      <c r="O316" t="s">
        <v>21955</v>
      </c>
      <c r="P316" t="s">
        <v>21955</v>
      </c>
      <c r="Q316" t="s">
        <v>21956</v>
      </c>
      <c r="R316">
        <v>0.05</v>
      </c>
      <c r="S316">
        <v>0</v>
      </c>
      <c r="T316" t="s">
        <v>21967</v>
      </c>
    </row>
    <row r="317" spans="1:20">
      <c r="A317" t="s">
        <v>349</v>
      </c>
      <c r="B317" t="s">
        <v>22679</v>
      </c>
      <c r="C317" t="s">
        <v>22680</v>
      </c>
      <c r="D317" t="s">
        <v>22238</v>
      </c>
      <c r="E317" t="s">
        <v>21952</v>
      </c>
      <c r="F317" t="s">
        <v>21953</v>
      </c>
      <c r="G317">
        <v>3450</v>
      </c>
      <c r="I317">
        <v>150</v>
      </c>
      <c r="J317" t="s">
        <v>21954</v>
      </c>
      <c r="K317" t="s">
        <v>204</v>
      </c>
      <c r="L317" t="s">
        <v>12492</v>
      </c>
      <c r="M317" t="s">
        <v>21955</v>
      </c>
      <c r="N317" t="s">
        <v>21955</v>
      </c>
      <c r="O317" t="s">
        <v>21955</v>
      </c>
      <c r="P317" t="s">
        <v>21955</v>
      </c>
      <c r="Q317" t="s">
        <v>21956</v>
      </c>
      <c r="R317">
        <v>0.05</v>
      </c>
      <c r="S317">
        <v>0</v>
      </c>
    </row>
    <row r="318" spans="1:20">
      <c r="A318" t="s">
        <v>349</v>
      </c>
      <c r="B318" t="s">
        <v>22681</v>
      </c>
      <c r="C318" t="s">
        <v>22682</v>
      </c>
      <c r="D318" t="s">
        <v>22238</v>
      </c>
      <c r="E318" t="s">
        <v>21952</v>
      </c>
      <c r="F318" t="s">
        <v>21953</v>
      </c>
      <c r="G318">
        <v>3450</v>
      </c>
      <c r="I318">
        <v>150</v>
      </c>
      <c r="J318" t="s">
        <v>21954</v>
      </c>
      <c r="K318" t="s">
        <v>204</v>
      </c>
      <c r="L318" t="s">
        <v>12492</v>
      </c>
      <c r="M318" t="s">
        <v>21955</v>
      </c>
      <c r="N318" t="s">
        <v>21955</v>
      </c>
      <c r="O318" t="s">
        <v>21955</v>
      </c>
      <c r="P318" t="s">
        <v>21955</v>
      </c>
      <c r="Q318" t="s">
        <v>21956</v>
      </c>
      <c r="R318">
        <v>0.05</v>
      </c>
      <c r="S318">
        <v>0</v>
      </c>
    </row>
    <row r="319" spans="1:20">
      <c r="A319" t="s">
        <v>349</v>
      </c>
      <c r="B319" t="s">
        <v>22683</v>
      </c>
      <c r="C319" t="s">
        <v>22684</v>
      </c>
      <c r="D319" t="s">
        <v>22238</v>
      </c>
      <c r="E319" t="s">
        <v>21952</v>
      </c>
      <c r="F319" t="s">
        <v>21953</v>
      </c>
      <c r="G319">
        <v>3440</v>
      </c>
      <c r="I319">
        <v>150</v>
      </c>
      <c r="J319" t="s">
        <v>21954</v>
      </c>
      <c r="K319" t="s">
        <v>204</v>
      </c>
      <c r="L319" t="s">
        <v>12492</v>
      </c>
      <c r="M319" t="s">
        <v>21955</v>
      </c>
      <c r="N319" t="s">
        <v>21955</v>
      </c>
      <c r="O319" t="s">
        <v>21955</v>
      </c>
      <c r="P319" t="s">
        <v>21955</v>
      </c>
      <c r="Q319" t="s">
        <v>21956</v>
      </c>
      <c r="R319">
        <v>0.05</v>
      </c>
      <c r="S319">
        <v>0</v>
      </c>
    </row>
    <row r="320" spans="1:20">
      <c r="A320" t="s">
        <v>349</v>
      </c>
      <c r="B320" t="s">
        <v>22685</v>
      </c>
      <c r="C320" t="s">
        <v>22686</v>
      </c>
      <c r="D320" t="s">
        <v>22238</v>
      </c>
      <c r="E320" t="s">
        <v>21952</v>
      </c>
      <c r="F320" t="s">
        <v>21953</v>
      </c>
      <c r="G320">
        <v>3440</v>
      </c>
      <c r="I320">
        <v>150</v>
      </c>
      <c r="J320" t="s">
        <v>21954</v>
      </c>
      <c r="K320" t="s">
        <v>204</v>
      </c>
      <c r="L320" t="s">
        <v>12492</v>
      </c>
      <c r="M320" t="s">
        <v>21955</v>
      </c>
      <c r="N320" t="s">
        <v>21955</v>
      </c>
      <c r="O320" t="s">
        <v>21955</v>
      </c>
      <c r="P320" t="s">
        <v>21955</v>
      </c>
      <c r="Q320" t="s">
        <v>21956</v>
      </c>
      <c r="R320">
        <v>0.05</v>
      </c>
      <c r="S320">
        <v>0</v>
      </c>
    </row>
    <row r="321" spans="1:20">
      <c r="A321" t="s">
        <v>349</v>
      </c>
      <c r="B321" t="s">
        <v>22687</v>
      </c>
      <c r="C321" t="s">
        <v>22688</v>
      </c>
      <c r="D321" t="s">
        <v>22016</v>
      </c>
      <c r="E321" t="s">
        <v>21952</v>
      </c>
      <c r="F321" t="s">
        <v>21953</v>
      </c>
      <c r="G321">
        <v>3450</v>
      </c>
      <c r="I321">
        <v>150</v>
      </c>
      <c r="J321" t="s">
        <v>21954</v>
      </c>
      <c r="K321" t="s">
        <v>204</v>
      </c>
      <c r="L321" t="s">
        <v>12492</v>
      </c>
      <c r="M321" t="s">
        <v>21955</v>
      </c>
      <c r="N321" t="s">
        <v>21955</v>
      </c>
      <c r="O321" t="s">
        <v>21955</v>
      </c>
      <c r="P321" t="s">
        <v>21955</v>
      </c>
      <c r="Q321" t="s">
        <v>21956</v>
      </c>
      <c r="R321">
        <v>0.05</v>
      </c>
      <c r="S321">
        <v>0</v>
      </c>
    </row>
    <row r="322" spans="1:20">
      <c r="A322" t="s">
        <v>349</v>
      </c>
      <c r="B322" t="s">
        <v>22689</v>
      </c>
      <c r="C322" t="s">
        <v>22690</v>
      </c>
      <c r="D322" t="s">
        <v>22349</v>
      </c>
      <c r="E322" t="s">
        <v>21952</v>
      </c>
      <c r="F322" t="s">
        <v>21953</v>
      </c>
      <c r="G322">
        <v>3450</v>
      </c>
      <c r="I322">
        <v>150</v>
      </c>
      <c r="J322" t="s">
        <v>21954</v>
      </c>
      <c r="K322" t="s">
        <v>204</v>
      </c>
      <c r="L322" t="s">
        <v>12492</v>
      </c>
      <c r="M322" t="s">
        <v>21955</v>
      </c>
      <c r="N322" t="s">
        <v>21955</v>
      </c>
      <c r="O322" t="s">
        <v>21955</v>
      </c>
      <c r="P322" t="s">
        <v>21955</v>
      </c>
      <c r="Q322" t="s">
        <v>21956</v>
      </c>
      <c r="R322">
        <v>0.05</v>
      </c>
      <c r="S322">
        <v>0</v>
      </c>
    </row>
    <row r="323" spans="1:20">
      <c r="A323" t="s">
        <v>349</v>
      </c>
      <c r="B323" t="s">
        <v>22691</v>
      </c>
      <c r="C323" t="s">
        <v>22692</v>
      </c>
      <c r="D323" t="s">
        <v>22349</v>
      </c>
      <c r="E323" t="s">
        <v>21952</v>
      </c>
      <c r="F323" t="s">
        <v>21953</v>
      </c>
      <c r="G323">
        <v>3450</v>
      </c>
      <c r="I323">
        <v>150</v>
      </c>
      <c r="J323" t="s">
        <v>21954</v>
      </c>
      <c r="K323" t="s">
        <v>204</v>
      </c>
      <c r="L323" t="s">
        <v>12492</v>
      </c>
      <c r="M323" t="s">
        <v>21955</v>
      </c>
      <c r="N323" t="s">
        <v>21955</v>
      </c>
      <c r="O323" t="s">
        <v>21955</v>
      </c>
      <c r="P323" t="s">
        <v>21955</v>
      </c>
      <c r="Q323" t="s">
        <v>21956</v>
      </c>
      <c r="R323">
        <v>0.05</v>
      </c>
      <c r="S323">
        <v>0</v>
      </c>
    </row>
    <row r="324" spans="1:20">
      <c r="A324" t="s">
        <v>349</v>
      </c>
      <c r="B324" t="s">
        <v>22693</v>
      </c>
      <c r="C324" t="s">
        <v>22694</v>
      </c>
      <c r="D324" t="s">
        <v>22016</v>
      </c>
      <c r="E324" t="s">
        <v>21952</v>
      </c>
      <c r="F324" t="s">
        <v>21953</v>
      </c>
      <c r="G324">
        <v>3450</v>
      </c>
      <c r="I324">
        <v>150</v>
      </c>
      <c r="J324" t="s">
        <v>21954</v>
      </c>
      <c r="K324" t="s">
        <v>12492</v>
      </c>
      <c r="L324" t="s">
        <v>12492</v>
      </c>
      <c r="M324" t="s">
        <v>21961</v>
      </c>
      <c r="N324" t="s">
        <v>21961</v>
      </c>
      <c r="O324" t="s">
        <v>21961</v>
      </c>
      <c r="P324" t="s">
        <v>21961</v>
      </c>
      <c r="Q324" t="s">
        <v>21956</v>
      </c>
      <c r="R324">
        <v>0.01</v>
      </c>
      <c r="S324">
        <v>0</v>
      </c>
    </row>
    <row r="325" spans="1:20">
      <c r="A325" t="s">
        <v>349</v>
      </c>
      <c r="B325" t="s">
        <v>22695</v>
      </c>
      <c r="C325" t="s">
        <v>22696</v>
      </c>
      <c r="D325" t="s">
        <v>22697</v>
      </c>
      <c r="E325" t="s">
        <v>21966</v>
      </c>
      <c r="F325" t="s">
        <v>21953</v>
      </c>
      <c r="G325">
        <v>3220</v>
      </c>
      <c r="I325">
        <v>150</v>
      </c>
      <c r="J325" t="s">
        <v>21954</v>
      </c>
      <c r="K325" t="s">
        <v>204</v>
      </c>
      <c r="L325" t="s">
        <v>12492</v>
      </c>
      <c r="M325" t="s">
        <v>21955</v>
      </c>
      <c r="N325" t="s">
        <v>21955</v>
      </c>
      <c r="O325" t="s">
        <v>21955</v>
      </c>
      <c r="P325" t="s">
        <v>21955</v>
      </c>
      <c r="Q325" t="s">
        <v>21956</v>
      </c>
      <c r="R325">
        <v>0.05</v>
      </c>
      <c r="S325">
        <v>0</v>
      </c>
    </row>
    <row r="326" spans="1:20">
      <c r="A326" t="s">
        <v>349</v>
      </c>
      <c r="B326" t="s">
        <v>22698</v>
      </c>
      <c r="C326" t="s">
        <v>22699</v>
      </c>
      <c r="D326" t="s">
        <v>22700</v>
      </c>
      <c r="E326" t="s">
        <v>21952</v>
      </c>
      <c r="F326" t="s">
        <v>21953</v>
      </c>
      <c r="G326">
        <v>3450</v>
      </c>
      <c r="I326">
        <v>150</v>
      </c>
      <c r="J326" t="s">
        <v>21954</v>
      </c>
      <c r="K326" t="s">
        <v>12492</v>
      </c>
      <c r="L326" t="s">
        <v>12492</v>
      </c>
      <c r="M326" t="s">
        <v>21955</v>
      </c>
      <c r="N326" t="s">
        <v>21955</v>
      </c>
      <c r="O326" t="s">
        <v>21955</v>
      </c>
      <c r="P326" t="s">
        <v>21955</v>
      </c>
      <c r="Q326" t="s">
        <v>21956</v>
      </c>
      <c r="R326">
        <v>0.01</v>
      </c>
      <c r="S326">
        <v>0</v>
      </c>
      <c r="T326" t="s">
        <v>21967</v>
      </c>
    </row>
    <row r="327" spans="1:20">
      <c r="A327" t="s">
        <v>349</v>
      </c>
      <c r="B327" t="s">
        <v>22701</v>
      </c>
      <c r="C327" t="s">
        <v>22702</v>
      </c>
      <c r="D327" t="s">
        <v>22016</v>
      </c>
      <c r="E327" t="s">
        <v>21952</v>
      </c>
      <c r="F327" t="s">
        <v>21953</v>
      </c>
      <c r="G327">
        <v>3440</v>
      </c>
      <c r="I327">
        <v>150</v>
      </c>
      <c r="J327" t="s">
        <v>21954</v>
      </c>
      <c r="K327" t="s">
        <v>204</v>
      </c>
      <c r="L327" t="s">
        <v>12492</v>
      </c>
      <c r="M327" t="s">
        <v>22149</v>
      </c>
      <c r="N327" t="s">
        <v>22149</v>
      </c>
      <c r="O327" t="s">
        <v>22149</v>
      </c>
      <c r="P327" t="s">
        <v>22149</v>
      </c>
      <c r="R327">
        <v>0.05</v>
      </c>
      <c r="S327">
        <v>0</v>
      </c>
    </row>
    <row r="328" spans="1:20">
      <c r="A328" t="s">
        <v>349</v>
      </c>
      <c r="B328" t="s">
        <v>22703</v>
      </c>
      <c r="C328" t="s">
        <v>22704</v>
      </c>
      <c r="D328" t="s">
        <v>22357</v>
      </c>
      <c r="E328" t="s">
        <v>21966</v>
      </c>
      <c r="F328" t="s">
        <v>21953</v>
      </c>
      <c r="G328">
        <v>3220</v>
      </c>
      <c r="H328">
        <v>3220</v>
      </c>
      <c r="I328">
        <v>150</v>
      </c>
      <c r="J328" t="s">
        <v>21954</v>
      </c>
      <c r="K328" t="s">
        <v>204</v>
      </c>
      <c r="L328" t="s">
        <v>12492</v>
      </c>
      <c r="M328" t="s">
        <v>21955</v>
      </c>
      <c r="N328" t="s">
        <v>21955</v>
      </c>
      <c r="O328" t="s">
        <v>21955</v>
      </c>
      <c r="P328" t="s">
        <v>21955</v>
      </c>
      <c r="Q328" t="s">
        <v>21956</v>
      </c>
      <c r="R328">
        <v>0.05</v>
      </c>
      <c r="S328">
        <v>0</v>
      </c>
    </row>
    <row r="329" spans="1:20">
      <c r="A329" t="s">
        <v>349</v>
      </c>
      <c r="B329" t="s">
        <v>22705</v>
      </c>
      <c r="C329" t="s">
        <v>22706</v>
      </c>
      <c r="D329" t="s">
        <v>22055</v>
      </c>
      <c r="E329" t="s">
        <v>21952</v>
      </c>
      <c r="F329" t="s">
        <v>21953</v>
      </c>
      <c r="G329">
        <v>3450</v>
      </c>
      <c r="I329">
        <v>150</v>
      </c>
      <c r="J329" t="s">
        <v>21954</v>
      </c>
      <c r="K329" t="s">
        <v>204</v>
      </c>
      <c r="L329" t="s">
        <v>12492</v>
      </c>
      <c r="M329" t="s">
        <v>21955</v>
      </c>
      <c r="N329" t="s">
        <v>21955</v>
      </c>
      <c r="O329" t="s">
        <v>21955</v>
      </c>
      <c r="P329" t="s">
        <v>21955</v>
      </c>
      <c r="Q329" t="s">
        <v>21956</v>
      </c>
      <c r="R329">
        <v>0.05</v>
      </c>
      <c r="S329">
        <v>0</v>
      </c>
    </row>
    <row r="330" spans="1:20">
      <c r="A330" t="s">
        <v>349</v>
      </c>
      <c r="B330" t="s">
        <v>22707</v>
      </c>
      <c r="C330" t="s">
        <v>22708</v>
      </c>
      <c r="D330" t="s">
        <v>22339</v>
      </c>
      <c r="E330" t="s">
        <v>21987</v>
      </c>
      <c r="F330" t="s">
        <v>21953</v>
      </c>
      <c r="G330">
        <v>3450</v>
      </c>
      <c r="I330">
        <v>150</v>
      </c>
      <c r="J330" t="s">
        <v>21954</v>
      </c>
      <c r="K330" t="s">
        <v>204</v>
      </c>
      <c r="L330" t="s">
        <v>12492</v>
      </c>
      <c r="M330" t="s">
        <v>21961</v>
      </c>
      <c r="N330" t="s">
        <v>21961</v>
      </c>
      <c r="O330" t="s">
        <v>21961</v>
      </c>
      <c r="P330" t="s">
        <v>21961</v>
      </c>
      <c r="Q330" t="s">
        <v>21956</v>
      </c>
      <c r="R330">
        <v>0.01</v>
      </c>
      <c r="S330">
        <v>0</v>
      </c>
    </row>
    <row r="331" spans="1:20">
      <c r="A331" t="s">
        <v>349</v>
      </c>
      <c r="B331" t="s">
        <v>22709</v>
      </c>
      <c r="C331" t="s">
        <v>22710</v>
      </c>
      <c r="D331" t="s">
        <v>22339</v>
      </c>
      <c r="E331" t="s">
        <v>21987</v>
      </c>
      <c r="F331" t="s">
        <v>21953</v>
      </c>
      <c r="G331">
        <v>3450</v>
      </c>
      <c r="I331">
        <v>150</v>
      </c>
      <c r="J331" t="s">
        <v>21954</v>
      </c>
      <c r="K331" t="s">
        <v>204</v>
      </c>
      <c r="L331" t="s">
        <v>12492</v>
      </c>
      <c r="M331" t="s">
        <v>21955</v>
      </c>
      <c r="N331" t="s">
        <v>21955</v>
      </c>
      <c r="O331" t="s">
        <v>21955</v>
      </c>
      <c r="P331" t="s">
        <v>21955</v>
      </c>
      <c r="Q331" t="s">
        <v>21956</v>
      </c>
      <c r="R331">
        <v>0.05</v>
      </c>
      <c r="S331">
        <v>0</v>
      </c>
    </row>
    <row r="332" spans="1:20">
      <c r="A332" t="s">
        <v>349</v>
      </c>
      <c r="B332" t="s">
        <v>22711</v>
      </c>
      <c r="C332" t="s">
        <v>22712</v>
      </c>
      <c r="D332" t="s">
        <v>22339</v>
      </c>
      <c r="E332" t="s">
        <v>21987</v>
      </c>
      <c r="F332" t="s">
        <v>21953</v>
      </c>
      <c r="G332">
        <v>3450</v>
      </c>
      <c r="I332">
        <v>150</v>
      </c>
      <c r="J332" t="s">
        <v>21954</v>
      </c>
      <c r="K332" t="s">
        <v>204</v>
      </c>
      <c r="L332" t="s">
        <v>12492</v>
      </c>
      <c r="M332" t="s">
        <v>21955</v>
      </c>
      <c r="N332" t="s">
        <v>21955</v>
      </c>
      <c r="O332" t="s">
        <v>21955</v>
      </c>
      <c r="P332" t="s">
        <v>21955</v>
      </c>
      <c r="Q332" t="s">
        <v>21956</v>
      </c>
      <c r="R332">
        <v>0.05</v>
      </c>
      <c r="S332">
        <v>0</v>
      </c>
    </row>
    <row r="333" spans="1:20">
      <c r="A333" t="s">
        <v>349</v>
      </c>
      <c r="B333" t="s">
        <v>22713</v>
      </c>
      <c r="C333" t="s">
        <v>22714</v>
      </c>
      <c r="D333" t="s">
        <v>22715</v>
      </c>
      <c r="E333" t="s">
        <v>21952</v>
      </c>
      <c r="F333" t="s">
        <v>21953</v>
      </c>
      <c r="G333">
        <v>3450</v>
      </c>
      <c r="I333">
        <v>150</v>
      </c>
      <c r="J333" t="s">
        <v>21954</v>
      </c>
      <c r="K333" t="s">
        <v>204</v>
      </c>
      <c r="L333" t="s">
        <v>12492</v>
      </c>
      <c r="M333" t="s">
        <v>21955</v>
      </c>
      <c r="N333" t="s">
        <v>34</v>
      </c>
      <c r="O333" t="s">
        <v>34</v>
      </c>
      <c r="P333" t="s">
        <v>34</v>
      </c>
      <c r="Q333" t="s">
        <v>21956</v>
      </c>
      <c r="R333">
        <v>0.05</v>
      </c>
      <c r="S333">
        <v>0</v>
      </c>
    </row>
    <row r="334" spans="1:20">
      <c r="A334" t="s">
        <v>349</v>
      </c>
      <c r="B334" t="s">
        <v>22716</v>
      </c>
      <c r="C334" t="s">
        <v>22717</v>
      </c>
      <c r="D334" t="s">
        <v>22122</v>
      </c>
      <c r="E334" t="s">
        <v>21966</v>
      </c>
      <c r="F334" t="s">
        <v>21953</v>
      </c>
      <c r="G334">
        <v>3220</v>
      </c>
      <c r="I334">
        <v>150</v>
      </c>
      <c r="J334" t="s">
        <v>21954</v>
      </c>
      <c r="K334" t="s">
        <v>204</v>
      </c>
      <c r="L334" t="s">
        <v>12492</v>
      </c>
      <c r="M334" t="s">
        <v>21955</v>
      </c>
      <c r="N334" t="s">
        <v>21955</v>
      </c>
      <c r="O334" t="s">
        <v>21955</v>
      </c>
      <c r="P334" t="s">
        <v>21955</v>
      </c>
      <c r="Q334" t="s">
        <v>21956</v>
      </c>
      <c r="R334">
        <v>0.05</v>
      </c>
      <c r="S334">
        <v>0</v>
      </c>
    </row>
    <row r="335" spans="1:20">
      <c r="A335" t="s">
        <v>349</v>
      </c>
      <c r="B335" t="s">
        <v>22718</v>
      </c>
      <c r="C335" t="s">
        <v>22719</v>
      </c>
      <c r="D335" t="s">
        <v>22720</v>
      </c>
      <c r="E335" t="s">
        <v>21966</v>
      </c>
      <c r="F335" t="s">
        <v>21953</v>
      </c>
      <c r="G335">
        <v>3220</v>
      </c>
      <c r="I335">
        <v>150</v>
      </c>
      <c r="J335" t="s">
        <v>21954</v>
      </c>
      <c r="K335" t="s">
        <v>204</v>
      </c>
      <c r="L335" t="s">
        <v>12492</v>
      </c>
      <c r="M335" t="s">
        <v>21955</v>
      </c>
      <c r="N335" t="s">
        <v>21955</v>
      </c>
      <c r="O335" t="s">
        <v>21955</v>
      </c>
      <c r="P335" t="s">
        <v>21955</v>
      </c>
      <c r="Q335" t="s">
        <v>21956</v>
      </c>
      <c r="R335">
        <v>0.05</v>
      </c>
      <c r="S335">
        <v>0</v>
      </c>
    </row>
    <row r="336" spans="1:20">
      <c r="A336" t="s">
        <v>349</v>
      </c>
      <c r="B336" t="s">
        <v>22721</v>
      </c>
      <c r="C336" t="s">
        <v>22722</v>
      </c>
      <c r="D336" t="s">
        <v>22122</v>
      </c>
      <c r="E336" t="s">
        <v>21966</v>
      </c>
      <c r="F336" t="s">
        <v>21953</v>
      </c>
      <c r="G336">
        <v>3220</v>
      </c>
      <c r="I336">
        <v>150</v>
      </c>
      <c r="J336" t="s">
        <v>21954</v>
      </c>
      <c r="K336" t="s">
        <v>204</v>
      </c>
      <c r="L336" t="s">
        <v>12492</v>
      </c>
      <c r="M336" t="s">
        <v>21955</v>
      </c>
      <c r="N336" t="s">
        <v>21955</v>
      </c>
      <c r="O336" t="s">
        <v>21955</v>
      </c>
      <c r="P336" t="s">
        <v>21955</v>
      </c>
      <c r="Q336" t="s">
        <v>21956</v>
      </c>
      <c r="R336">
        <v>0.05</v>
      </c>
      <c r="S336">
        <v>0</v>
      </c>
    </row>
    <row r="337" spans="1:19">
      <c r="A337" t="s">
        <v>349</v>
      </c>
      <c r="B337" t="s">
        <v>22723</v>
      </c>
      <c r="C337" t="s">
        <v>22724</v>
      </c>
      <c r="D337" t="s">
        <v>22715</v>
      </c>
      <c r="E337" t="s">
        <v>21952</v>
      </c>
      <c r="F337" t="s">
        <v>21953</v>
      </c>
      <c r="G337">
        <v>3220</v>
      </c>
      <c r="I337">
        <v>150</v>
      </c>
      <c r="J337" t="s">
        <v>21954</v>
      </c>
      <c r="K337" t="s">
        <v>204</v>
      </c>
      <c r="L337" t="s">
        <v>12492</v>
      </c>
      <c r="M337" t="s">
        <v>21955</v>
      </c>
      <c r="N337" t="s">
        <v>21955</v>
      </c>
      <c r="O337" t="s">
        <v>21955</v>
      </c>
      <c r="P337" t="s">
        <v>21955</v>
      </c>
      <c r="Q337" t="s">
        <v>21956</v>
      </c>
      <c r="R337">
        <v>0.05</v>
      </c>
      <c r="S337">
        <v>0</v>
      </c>
    </row>
    <row r="338" spans="1:19">
      <c r="A338" t="s">
        <v>349</v>
      </c>
      <c r="B338" t="s">
        <v>22725</v>
      </c>
      <c r="C338" t="s">
        <v>22726</v>
      </c>
      <c r="D338" t="s">
        <v>22720</v>
      </c>
      <c r="E338" t="s">
        <v>21966</v>
      </c>
      <c r="F338" t="s">
        <v>21953</v>
      </c>
      <c r="G338">
        <v>3220</v>
      </c>
      <c r="I338">
        <v>150</v>
      </c>
      <c r="J338" t="s">
        <v>21954</v>
      </c>
      <c r="K338" t="s">
        <v>204</v>
      </c>
      <c r="L338" t="s">
        <v>12492</v>
      </c>
      <c r="M338" t="s">
        <v>21955</v>
      </c>
      <c r="N338" t="s">
        <v>21955</v>
      </c>
      <c r="O338" t="s">
        <v>21955</v>
      </c>
      <c r="P338" t="s">
        <v>21955</v>
      </c>
      <c r="Q338" t="s">
        <v>21956</v>
      </c>
      <c r="R338">
        <v>0.05</v>
      </c>
      <c r="S338">
        <v>0</v>
      </c>
    </row>
    <row r="339" spans="1:19">
      <c r="A339" t="s">
        <v>349</v>
      </c>
      <c r="B339" t="s">
        <v>22727</v>
      </c>
      <c r="C339" t="s">
        <v>22728</v>
      </c>
      <c r="D339" t="s">
        <v>22720</v>
      </c>
      <c r="E339" t="s">
        <v>21966</v>
      </c>
      <c r="F339" t="s">
        <v>21953</v>
      </c>
      <c r="G339">
        <v>3220</v>
      </c>
      <c r="I339">
        <v>150</v>
      </c>
      <c r="J339" t="s">
        <v>21954</v>
      </c>
      <c r="K339" t="s">
        <v>204</v>
      </c>
      <c r="L339" t="s">
        <v>12492</v>
      </c>
      <c r="M339" t="s">
        <v>21955</v>
      </c>
      <c r="N339" t="s">
        <v>21955</v>
      </c>
      <c r="O339" t="s">
        <v>21955</v>
      </c>
      <c r="P339" t="s">
        <v>21955</v>
      </c>
      <c r="Q339" t="s">
        <v>21956</v>
      </c>
      <c r="R339">
        <v>0.05</v>
      </c>
      <c r="S339">
        <v>0</v>
      </c>
    </row>
    <row r="340" spans="1:19">
      <c r="A340" t="s">
        <v>349</v>
      </c>
      <c r="B340" t="s">
        <v>22729</v>
      </c>
      <c r="C340" t="s">
        <v>22730</v>
      </c>
      <c r="D340" t="s">
        <v>22720</v>
      </c>
      <c r="E340" t="s">
        <v>21966</v>
      </c>
      <c r="F340" t="s">
        <v>21953</v>
      </c>
      <c r="G340">
        <v>3220</v>
      </c>
      <c r="I340">
        <v>150</v>
      </c>
      <c r="J340" t="s">
        <v>21954</v>
      </c>
      <c r="K340" t="s">
        <v>204</v>
      </c>
      <c r="L340" t="s">
        <v>12492</v>
      </c>
      <c r="M340" t="s">
        <v>21955</v>
      </c>
      <c r="N340" t="s">
        <v>21955</v>
      </c>
      <c r="O340" t="s">
        <v>21955</v>
      </c>
      <c r="P340" t="s">
        <v>21955</v>
      </c>
      <c r="Q340" t="s">
        <v>21956</v>
      </c>
      <c r="R340">
        <v>0.05</v>
      </c>
      <c r="S340">
        <v>0</v>
      </c>
    </row>
    <row r="341" spans="1:19">
      <c r="A341" t="s">
        <v>349</v>
      </c>
      <c r="B341" t="s">
        <v>22731</v>
      </c>
      <c r="C341" t="s">
        <v>22732</v>
      </c>
      <c r="D341" t="s">
        <v>22122</v>
      </c>
      <c r="E341" t="s">
        <v>21952</v>
      </c>
      <c r="F341" t="s">
        <v>21953</v>
      </c>
      <c r="G341">
        <v>3440</v>
      </c>
      <c r="H341">
        <v>3540</v>
      </c>
      <c r="I341">
        <v>150</v>
      </c>
      <c r="J341" t="s">
        <v>21954</v>
      </c>
      <c r="K341" t="s">
        <v>204</v>
      </c>
      <c r="L341" t="s">
        <v>12492</v>
      </c>
      <c r="M341" t="s">
        <v>21955</v>
      </c>
      <c r="N341" t="s">
        <v>21955</v>
      </c>
      <c r="O341" t="s">
        <v>21955</v>
      </c>
      <c r="P341" t="s">
        <v>21955</v>
      </c>
      <c r="Q341" t="s">
        <v>21956</v>
      </c>
      <c r="R341">
        <v>0.05</v>
      </c>
      <c r="S341">
        <v>0</v>
      </c>
    </row>
    <row r="342" spans="1:19">
      <c r="A342" t="s">
        <v>349</v>
      </c>
      <c r="B342" t="s">
        <v>22733</v>
      </c>
      <c r="C342" t="s">
        <v>22734</v>
      </c>
      <c r="D342" t="s">
        <v>22720</v>
      </c>
      <c r="E342" t="s">
        <v>21966</v>
      </c>
      <c r="F342" t="s">
        <v>21953</v>
      </c>
      <c r="G342">
        <v>3220</v>
      </c>
      <c r="I342">
        <v>150</v>
      </c>
      <c r="J342" t="s">
        <v>21954</v>
      </c>
      <c r="K342" t="s">
        <v>204</v>
      </c>
      <c r="L342" t="s">
        <v>12492</v>
      </c>
      <c r="M342" t="s">
        <v>21955</v>
      </c>
      <c r="N342" t="s">
        <v>21955</v>
      </c>
      <c r="O342" t="s">
        <v>21955</v>
      </c>
      <c r="P342" t="s">
        <v>21955</v>
      </c>
      <c r="Q342" t="s">
        <v>21956</v>
      </c>
      <c r="R342">
        <v>0.05</v>
      </c>
      <c r="S342">
        <v>0</v>
      </c>
    </row>
    <row r="343" spans="1:19">
      <c r="A343" t="s">
        <v>349</v>
      </c>
      <c r="B343" t="s">
        <v>22735</v>
      </c>
      <c r="C343" t="s">
        <v>22736</v>
      </c>
      <c r="D343" t="s">
        <v>22349</v>
      </c>
      <c r="E343" t="s">
        <v>21952</v>
      </c>
      <c r="F343" t="s">
        <v>21953</v>
      </c>
      <c r="G343">
        <v>3450</v>
      </c>
      <c r="I343">
        <v>150</v>
      </c>
      <c r="J343" t="s">
        <v>21954</v>
      </c>
      <c r="K343" t="s">
        <v>204</v>
      </c>
      <c r="L343" t="s">
        <v>12492</v>
      </c>
      <c r="M343" t="s">
        <v>21955</v>
      </c>
      <c r="N343" t="s">
        <v>21955</v>
      </c>
      <c r="O343" t="s">
        <v>21955</v>
      </c>
      <c r="P343" t="s">
        <v>21955</v>
      </c>
      <c r="Q343" t="s">
        <v>21956</v>
      </c>
      <c r="R343">
        <v>0.05</v>
      </c>
      <c r="S343">
        <v>0</v>
      </c>
    </row>
    <row r="344" spans="1:19">
      <c r="A344" t="s">
        <v>349</v>
      </c>
      <c r="B344" t="s">
        <v>22737</v>
      </c>
      <c r="C344" t="s">
        <v>22738</v>
      </c>
      <c r="D344" t="s">
        <v>22739</v>
      </c>
      <c r="E344" t="s">
        <v>21966</v>
      </c>
      <c r="F344" t="s">
        <v>21953</v>
      </c>
      <c r="G344">
        <v>3220</v>
      </c>
      <c r="I344">
        <v>150</v>
      </c>
      <c r="J344" t="s">
        <v>21954</v>
      </c>
      <c r="K344" t="s">
        <v>204</v>
      </c>
      <c r="L344" t="s">
        <v>12492</v>
      </c>
      <c r="M344" t="s">
        <v>21955</v>
      </c>
      <c r="N344" t="s">
        <v>21955</v>
      </c>
      <c r="O344" t="s">
        <v>21955</v>
      </c>
      <c r="P344" t="s">
        <v>21955</v>
      </c>
      <c r="Q344" t="s">
        <v>21956</v>
      </c>
      <c r="R344">
        <v>0.05</v>
      </c>
      <c r="S344">
        <v>0</v>
      </c>
    </row>
    <row r="345" spans="1:19">
      <c r="A345" t="s">
        <v>349</v>
      </c>
      <c r="B345" t="s">
        <v>22740</v>
      </c>
      <c r="C345" t="s">
        <v>22741</v>
      </c>
      <c r="D345" t="s">
        <v>22534</v>
      </c>
      <c r="E345" t="s">
        <v>21952</v>
      </c>
      <c r="F345" t="s">
        <v>21953</v>
      </c>
      <c r="G345">
        <v>3220</v>
      </c>
      <c r="I345">
        <v>150</v>
      </c>
      <c r="J345" t="s">
        <v>21954</v>
      </c>
      <c r="K345" t="s">
        <v>204</v>
      </c>
      <c r="L345" t="s">
        <v>12492</v>
      </c>
      <c r="M345" t="s">
        <v>21955</v>
      </c>
      <c r="N345" t="s">
        <v>34</v>
      </c>
      <c r="O345" t="s">
        <v>34</v>
      </c>
      <c r="P345" t="s">
        <v>34</v>
      </c>
      <c r="Q345" t="s">
        <v>21956</v>
      </c>
      <c r="R345">
        <v>0.05</v>
      </c>
      <c r="S345">
        <v>0</v>
      </c>
    </row>
    <row r="346" spans="1:19">
      <c r="A346" t="s">
        <v>349</v>
      </c>
      <c r="B346" t="s">
        <v>22742</v>
      </c>
      <c r="C346" t="s">
        <v>22743</v>
      </c>
      <c r="D346" t="s">
        <v>22715</v>
      </c>
      <c r="E346" t="s">
        <v>21952</v>
      </c>
      <c r="F346" t="s">
        <v>21953</v>
      </c>
      <c r="G346">
        <v>3220</v>
      </c>
      <c r="I346">
        <v>150</v>
      </c>
      <c r="J346" t="s">
        <v>21954</v>
      </c>
      <c r="K346" t="s">
        <v>204</v>
      </c>
      <c r="L346" t="s">
        <v>12492</v>
      </c>
      <c r="M346" t="s">
        <v>21955</v>
      </c>
      <c r="N346" t="s">
        <v>34</v>
      </c>
      <c r="O346" t="s">
        <v>34</v>
      </c>
      <c r="P346" t="s">
        <v>34</v>
      </c>
      <c r="Q346" t="s">
        <v>21956</v>
      </c>
      <c r="R346">
        <v>0.05</v>
      </c>
      <c r="S346">
        <v>0</v>
      </c>
    </row>
    <row r="347" spans="1:19">
      <c r="A347" t="s">
        <v>349</v>
      </c>
      <c r="B347" t="s">
        <v>22744</v>
      </c>
      <c r="C347" t="s">
        <v>22745</v>
      </c>
      <c r="D347" t="s">
        <v>22349</v>
      </c>
      <c r="E347" t="s">
        <v>22181</v>
      </c>
      <c r="F347" t="s">
        <v>21953</v>
      </c>
      <c r="G347">
        <v>3450</v>
      </c>
      <c r="I347">
        <v>150</v>
      </c>
      <c r="J347" t="s">
        <v>21954</v>
      </c>
      <c r="K347" t="s">
        <v>204</v>
      </c>
      <c r="L347" t="s">
        <v>12492</v>
      </c>
      <c r="M347" t="s">
        <v>21955</v>
      </c>
      <c r="N347" t="s">
        <v>21955</v>
      </c>
      <c r="O347" t="s">
        <v>21955</v>
      </c>
      <c r="P347" t="s">
        <v>21955</v>
      </c>
      <c r="Q347" t="s">
        <v>21956</v>
      </c>
      <c r="R347">
        <v>0.05</v>
      </c>
      <c r="S347">
        <v>0</v>
      </c>
    </row>
    <row r="348" spans="1:19">
      <c r="A348" t="s">
        <v>349</v>
      </c>
      <c r="B348" t="s">
        <v>22746</v>
      </c>
      <c r="C348" t="s">
        <v>22747</v>
      </c>
      <c r="D348" t="s">
        <v>22748</v>
      </c>
      <c r="E348" t="s">
        <v>22391</v>
      </c>
      <c r="F348" t="s">
        <v>21953</v>
      </c>
      <c r="G348">
        <v>3220</v>
      </c>
      <c r="H348">
        <v>3220</v>
      </c>
      <c r="I348">
        <v>150</v>
      </c>
      <c r="J348" t="s">
        <v>21954</v>
      </c>
      <c r="K348" t="s">
        <v>204</v>
      </c>
      <c r="L348" t="s">
        <v>12492</v>
      </c>
      <c r="M348" t="s">
        <v>21961</v>
      </c>
      <c r="N348" t="s">
        <v>21961</v>
      </c>
      <c r="O348" t="s">
        <v>21961</v>
      </c>
      <c r="P348" t="s">
        <v>21961</v>
      </c>
      <c r="Q348" t="s">
        <v>21956</v>
      </c>
      <c r="R348">
        <v>0.01</v>
      </c>
      <c r="S348">
        <v>0</v>
      </c>
    </row>
    <row r="349" spans="1:19">
      <c r="A349" t="s">
        <v>349</v>
      </c>
      <c r="B349" t="s">
        <v>22749</v>
      </c>
      <c r="C349" t="s">
        <v>22750</v>
      </c>
      <c r="D349" t="s">
        <v>22751</v>
      </c>
      <c r="E349" t="s">
        <v>21966</v>
      </c>
      <c r="F349" t="s">
        <v>21953</v>
      </c>
      <c r="G349">
        <v>3220</v>
      </c>
      <c r="I349">
        <v>150</v>
      </c>
      <c r="J349" t="s">
        <v>21954</v>
      </c>
      <c r="K349" t="s">
        <v>204</v>
      </c>
      <c r="L349" t="s">
        <v>12492</v>
      </c>
      <c r="M349" t="s">
        <v>21955</v>
      </c>
      <c r="N349" t="s">
        <v>21955</v>
      </c>
      <c r="O349" t="s">
        <v>21955</v>
      </c>
      <c r="P349" t="s">
        <v>21955</v>
      </c>
      <c r="Q349" t="s">
        <v>21956</v>
      </c>
      <c r="R349">
        <v>0.05</v>
      </c>
      <c r="S349">
        <v>0</v>
      </c>
    </row>
    <row r="350" spans="1:19">
      <c r="A350" t="s">
        <v>349</v>
      </c>
      <c r="B350" t="s">
        <v>22752</v>
      </c>
      <c r="C350" t="s">
        <v>22753</v>
      </c>
      <c r="D350" t="s">
        <v>22342</v>
      </c>
      <c r="E350" t="s">
        <v>21952</v>
      </c>
      <c r="F350" t="s">
        <v>21953</v>
      </c>
      <c r="G350">
        <v>3220</v>
      </c>
      <c r="H350">
        <v>3220</v>
      </c>
      <c r="I350">
        <v>150</v>
      </c>
      <c r="J350" t="s">
        <v>21954</v>
      </c>
      <c r="K350" t="s">
        <v>204</v>
      </c>
      <c r="L350" t="s">
        <v>12492</v>
      </c>
      <c r="M350" t="s">
        <v>34</v>
      </c>
      <c r="N350" t="s">
        <v>34</v>
      </c>
      <c r="O350" t="s">
        <v>34</v>
      </c>
      <c r="P350" t="s">
        <v>34</v>
      </c>
      <c r="Q350" t="s">
        <v>21956</v>
      </c>
      <c r="R350">
        <v>0.075</v>
      </c>
      <c r="S350">
        <v>0</v>
      </c>
    </row>
    <row r="351" spans="1:19">
      <c r="A351" t="s">
        <v>349</v>
      </c>
      <c r="B351" t="s">
        <v>22754</v>
      </c>
      <c r="C351" t="s">
        <v>22755</v>
      </c>
      <c r="D351" t="s">
        <v>22342</v>
      </c>
      <c r="E351" t="s">
        <v>21966</v>
      </c>
      <c r="F351" t="s">
        <v>21953</v>
      </c>
      <c r="G351">
        <v>3220</v>
      </c>
      <c r="H351">
        <v>3220</v>
      </c>
      <c r="I351">
        <v>150</v>
      </c>
      <c r="J351" t="s">
        <v>21954</v>
      </c>
      <c r="K351" t="s">
        <v>204</v>
      </c>
      <c r="L351" t="s">
        <v>12492</v>
      </c>
      <c r="M351" t="s">
        <v>34</v>
      </c>
      <c r="N351" t="s">
        <v>34</v>
      </c>
      <c r="O351" t="s">
        <v>34</v>
      </c>
      <c r="P351" t="s">
        <v>34</v>
      </c>
      <c r="Q351" t="s">
        <v>21956</v>
      </c>
      <c r="R351">
        <v>0.075</v>
      </c>
      <c r="S351">
        <v>0</v>
      </c>
    </row>
    <row r="352" spans="1:19">
      <c r="A352" t="s">
        <v>349</v>
      </c>
      <c r="B352" t="s">
        <v>22756</v>
      </c>
      <c r="C352" t="s">
        <v>22757</v>
      </c>
      <c r="D352" t="s">
        <v>22376</v>
      </c>
      <c r="E352" t="s">
        <v>21952</v>
      </c>
      <c r="F352" t="s">
        <v>21953</v>
      </c>
      <c r="G352">
        <v>3440</v>
      </c>
      <c r="I352">
        <v>150</v>
      </c>
      <c r="J352" t="s">
        <v>21954</v>
      </c>
      <c r="K352" t="s">
        <v>204</v>
      </c>
      <c r="L352" t="s">
        <v>12492</v>
      </c>
      <c r="M352" t="s">
        <v>21955</v>
      </c>
      <c r="N352" t="s">
        <v>21955</v>
      </c>
      <c r="O352" t="s">
        <v>21955</v>
      </c>
      <c r="P352" t="s">
        <v>21955</v>
      </c>
      <c r="Q352" t="s">
        <v>21956</v>
      </c>
      <c r="R352">
        <v>0.05</v>
      </c>
      <c r="S352">
        <v>0</v>
      </c>
    </row>
    <row r="353" spans="1:20">
      <c r="A353" t="s">
        <v>349</v>
      </c>
      <c r="B353" t="s">
        <v>22758</v>
      </c>
      <c r="C353" t="s">
        <v>22759</v>
      </c>
      <c r="D353" t="s">
        <v>22376</v>
      </c>
      <c r="E353" t="s">
        <v>21952</v>
      </c>
      <c r="F353" t="s">
        <v>21953</v>
      </c>
      <c r="G353">
        <v>3440</v>
      </c>
      <c r="I353">
        <v>150</v>
      </c>
      <c r="J353" t="s">
        <v>21954</v>
      </c>
      <c r="K353" t="s">
        <v>204</v>
      </c>
      <c r="L353" t="s">
        <v>12492</v>
      </c>
      <c r="M353" t="s">
        <v>21955</v>
      </c>
      <c r="N353" t="s">
        <v>21955</v>
      </c>
      <c r="O353" t="s">
        <v>21955</v>
      </c>
      <c r="P353" t="s">
        <v>21955</v>
      </c>
      <c r="Q353" t="s">
        <v>21956</v>
      </c>
      <c r="R353">
        <v>0.05</v>
      </c>
      <c r="S353">
        <v>0</v>
      </c>
    </row>
    <row r="354" spans="1:20">
      <c r="A354" t="s">
        <v>349</v>
      </c>
      <c r="B354" t="s">
        <v>22760</v>
      </c>
      <c r="C354" t="s">
        <v>22761</v>
      </c>
      <c r="D354" t="s">
        <v>22342</v>
      </c>
      <c r="E354" t="s">
        <v>21987</v>
      </c>
      <c r="F354" t="s">
        <v>21953</v>
      </c>
      <c r="G354">
        <v>3450</v>
      </c>
      <c r="I354">
        <v>150</v>
      </c>
      <c r="J354" t="s">
        <v>21954</v>
      </c>
      <c r="K354" t="s">
        <v>204</v>
      </c>
      <c r="L354" t="s">
        <v>12492</v>
      </c>
      <c r="M354" t="s">
        <v>34</v>
      </c>
      <c r="N354" t="s">
        <v>34</v>
      </c>
      <c r="O354" t="s">
        <v>34</v>
      </c>
      <c r="P354" t="s">
        <v>34</v>
      </c>
      <c r="Q354" t="s">
        <v>21956</v>
      </c>
      <c r="R354">
        <v>0.075</v>
      </c>
      <c r="S354">
        <v>0</v>
      </c>
    </row>
    <row r="355" spans="1:20">
      <c r="A355" t="s">
        <v>349</v>
      </c>
      <c r="B355" t="s">
        <v>22762</v>
      </c>
      <c r="C355" t="s">
        <v>22763</v>
      </c>
      <c r="D355" t="s">
        <v>22751</v>
      </c>
      <c r="E355" t="s">
        <v>21966</v>
      </c>
      <c r="F355" t="s">
        <v>21953</v>
      </c>
      <c r="G355">
        <v>3220</v>
      </c>
      <c r="I355">
        <v>150</v>
      </c>
      <c r="J355" t="s">
        <v>21954</v>
      </c>
      <c r="K355" t="s">
        <v>204</v>
      </c>
      <c r="L355" t="s">
        <v>12492</v>
      </c>
      <c r="M355" t="s">
        <v>21955</v>
      </c>
      <c r="N355" t="s">
        <v>21955</v>
      </c>
      <c r="O355" t="s">
        <v>21955</v>
      </c>
      <c r="P355" t="s">
        <v>21955</v>
      </c>
      <c r="Q355" t="s">
        <v>21956</v>
      </c>
      <c r="R355">
        <v>0.05</v>
      </c>
      <c r="S355">
        <v>0</v>
      </c>
    </row>
    <row r="356" spans="1:20">
      <c r="A356" t="s">
        <v>349</v>
      </c>
      <c r="B356" t="s">
        <v>22764</v>
      </c>
      <c r="C356" t="s">
        <v>22765</v>
      </c>
      <c r="D356" t="s">
        <v>22766</v>
      </c>
      <c r="E356" t="s">
        <v>22767</v>
      </c>
      <c r="F356" t="s">
        <v>21953</v>
      </c>
      <c r="G356">
        <v>3220</v>
      </c>
      <c r="H356">
        <v>3220</v>
      </c>
      <c r="I356">
        <v>150</v>
      </c>
      <c r="J356" t="s">
        <v>19</v>
      </c>
      <c r="K356" t="s">
        <v>12492</v>
      </c>
      <c r="L356" t="s">
        <v>12492</v>
      </c>
      <c r="M356" t="s">
        <v>21961</v>
      </c>
      <c r="N356" t="s">
        <v>21961</v>
      </c>
      <c r="O356" t="s">
        <v>21961</v>
      </c>
      <c r="P356" t="s">
        <v>21961</v>
      </c>
      <c r="Q356" t="s">
        <v>21956</v>
      </c>
      <c r="R356">
        <v>0.05</v>
      </c>
      <c r="S356">
        <v>0</v>
      </c>
    </row>
    <row r="357" spans="1:20">
      <c r="A357" t="s">
        <v>349</v>
      </c>
      <c r="B357" t="s">
        <v>22768</v>
      </c>
      <c r="C357" t="s">
        <v>22769</v>
      </c>
      <c r="D357" t="s">
        <v>22766</v>
      </c>
      <c r="E357" t="s">
        <v>22767</v>
      </c>
      <c r="F357" t="s">
        <v>21953</v>
      </c>
      <c r="G357">
        <v>3220</v>
      </c>
      <c r="I357">
        <v>150</v>
      </c>
      <c r="J357" t="s">
        <v>21954</v>
      </c>
      <c r="K357" t="s">
        <v>204</v>
      </c>
      <c r="L357" t="s">
        <v>12492</v>
      </c>
      <c r="M357" t="s">
        <v>21955</v>
      </c>
      <c r="N357" t="s">
        <v>21955</v>
      </c>
      <c r="O357" t="s">
        <v>21955</v>
      </c>
      <c r="P357" t="s">
        <v>21955</v>
      </c>
      <c r="Q357" t="s">
        <v>21956</v>
      </c>
      <c r="R357">
        <v>0.05</v>
      </c>
      <c r="S357">
        <v>0</v>
      </c>
    </row>
    <row r="358" spans="1:20">
      <c r="A358" t="s">
        <v>349</v>
      </c>
      <c r="B358" t="s">
        <v>22770</v>
      </c>
      <c r="C358" t="s">
        <v>22771</v>
      </c>
      <c r="D358" t="s">
        <v>22772</v>
      </c>
      <c r="E358" t="s">
        <v>22181</v>
      </c>
      <c r="F358" t="s">
        <v>21953</v>
      </c>
      <c r="G358">
        <v>3220</v>
      </c>
      <c r="I358">
        <v>150</v>
      </c>
      <c r="J358" t="s">
        <v>21954</v>
      </c>
      <c r="K358" t="s">
        <v>204</v>
      </c>
      <c r="L358" t="s">
        <v>12492</v>
      </c>
      <c r="M358" t="s">
        <v>21955</v>
      </c>
      <c r="N358" t="s">
        <v>21955</v>
      </c>
      <c r="O358" t="s">
        <v>21955</v>
      </c>
      <c r="P358" t="s">
        <v>21955</v>
      </c>
      <c r="Q358" t="s">
        <v>21956</v>
      </c>
      <c r="R358">
        <v>0.05</v>
      </c>
      <c r="S358">
        <v>0</v>
      </c>
    </row>
    <row r="359" spans="1:20">
      <c r="A359" t="s">
        <v>349</v>
      </c>
      <c r="B359" t="s">
        <v>22773</v>
      </c>
      <c r="C359" t="s">
        <v>22774</v>
      </c>
      <c r="D359" t="s">
        <v>22772</v>
      </c>
      <c r="E359" t="s">
        <v>22181</v>
      </c>
      <c r="F359" t="s">
        <v>21953</v>
      </c>
      <c r="G359">
        <v>3220</v>
      </c>
      <c r="I359">
        <v>150</v>
      </c>
      <c r="J359" t="s">
        <v>21954</v>
      </c>
      <c r="K359" t="s">
        <v>204</v>
      </c>
      <c r="L359" t="s">
        <v>12492</v>
      </c>
      <c r="M359" t="s">
        <v>21955</v>
      </c>
      <c r="N359" t="s">
        <v>21955</v>
      </c>
      <c r="O359" t="s">
        <v>21955</v>
      </c>
      <c r="P359" t="s">
        <v>21955</v>
      </c>
      <c r="Q359" t="s">
        <v>21956</v>
      </c>
      <c r="R359">
        <v>0.05</v>
      </c>
      <c r="S359">
        <v>0</v>
      </c>
    </row>
    <row r="360" spans="1:20">
      <c r="A360" t="s">
        <v>349</v>
      </c>
      <c r="B360" t="s">
        <v>22775</v>
      </c>
      <c r="C360" t="s">
        <v>22776</v>
      </c>
      <c r="D360" t="s">
        <v>22777</v>
      </c>
      <c r="E360" t="s">
        <v>22451</v>
      </c>
      <c r="F360" t="s">
        <v>21953</v>
      </c>
      <c r="G360">
        <v>3220</v>
      </c>
      <c r="H360">
        <v>3220</v>
      </c>
      <c r="I360">
        <v>150</v>
      </c>
      <c r="J360" t="s">
        <v>21954</v>
      </c>
      <c r="K360" t="s">
        <v>204</v>
      </c>
      <c r="L360" t="s">
        <v>12492</v>
      </c>
      <c r="M360" t="s">
        <v>21955</v>
      </c>
      <c r="N360" t="s">
        <v>21955</v>
      </c>
      <c r="O360" t="s">
        <v>21955</v>
      </c>
      <c r="P360" t="s">
        <v>21955</v>
      </c>
      <c r="Q360" t="s">
        <v>21956</v>
      </c>
      <c r="R360">
        <v>0.05</v>
      </c>
      <c r="S360">
        <v>0</v>
      </c>
    </row>
    <row r="361" spans="1:20">
      <c r="A361" t="s">
        <v>349</v>
      </c>
      <c r="B361" t="s">
        <v>22778</v>
      </c>
      <c r="C361" t="s">
        <v>22779</v>
      </c>
      <c r="D361" t="s">
        <v>22554</v>
      </c>
      <c r="E361" t="s">
        <v>22181</v>
      </c>
      <c r="F361" t="s">
        <v>21953</v>
      </c>
      <c r="G361">
        <v>3220</v>
      </c>
      <c r="I361">
        <v>150</v>
      </c>
      <c r="J361" t="s">
        <v>21954</v>
      </c>
      <c r="K361" t="s">
        <v>204</v>
      </c>
      <c r="L361" t="s">
        <v>12492</v>
      </c>
      <c r="M361" t="s">
        <v>21955</v>
      </c>
      <c r="N361" t="s">
        <v>21955</v>
      </c>
      <c r="O361" t="s">
        <v>21955</v>
      </c>
      <c r="P361" t="s">
        <v>21955</v>
      </c>
      <c r="Q361" t="s">
        <v>21956</v>
      </c>
      <c r="R361">
        <v>0.05</v>
      </c>
      <c r="S361">
        <v>0</v>
      </c>
    </row>
    <row r="362" spans="1:20">
      <c r="A362" t="s">
        <v>349</v>
      </c>
      <c r="B362" t="s">
        <v>22780</v>
      </c>
      <c r="C362" t="s">
        <v>22781</v>
      </c>
      <c r="D362" t="s">
        <v>22782</v>
      </c>
      <c r="E362" t="s">
        <v>22181</v>
      </c>
      <c r="F362" t="s">
        <v>21953</v>
      </c>
      <c r="G362">
        <v>3220</v>
      </c>
      <c r="I362">
        <v>150</v>
      </c>
      <c r="J362" t="s">
        <v>21954</v>
      </c>
      <c r="K362" t="s">
        <v>204</v>
      </c>
      <c r="L362" t="s">
        <v>12492</v>
      </c>
      <c r="M362" t="s">
        <v>21955</v>
      </c>
      <c r="N362" t="s">
        <v>21955</v>
      </c>
      <c r="O362" t="s">
        <v>21955</v>
      </c>
      <c r="P362" t="s">
        <v>21955</v>
      </c>
      <c r="Q362" t="s">
        <v>21956</v>
      </c>
      <c r="R362">
        <v>0.05</v>
      </c>
      <c r="S362">
        <v>0</v>
      </c>
    </row>
    <row r="363" spans="1:20">
      <c r="A363" t="s">
        <v>349</v>
      </c>
      <c r="B363" t="s">
        <v>22783</v>
      </c>
      <c r="C363" t="s">
        <v>22784</v>
      </c>
      <c r="D363" t="s">
        <v>22554</v>
      </c>
      <c r="E363" t="s">
        <v>22181</v>
      </c>
      <c r="F363" t="s">
        <v>21953</v>
      </c>
      <c r="G363">
        <v>3220</v>
      </c>
      <c r="I363">
        <v>150</v>
      </c>
      <c r="J363" t="s">
        <v>21954</v>
      </c>
      <c r="K363" t="s">
        <v>204</v>
      </c>
      <c r="L363" t="s">
        <v>12492</v>
      </c>
      <c r="M363" t="s">
        <v>21955</v>
      </c>
      <c r="N363" t="s">
        <v>21955</v>
      </c>
      <c r="O363" t="s">
        <v>21955</v>
      </c>
      <c r="P363" t="s">
        <v>21955</v>
      </c>
      <c r="Q363" t="s">
        <v>21956</v>
      </c>
      <c r="R363">
        <v>0.05</v>
      </c>
      <c r="S363">
        <v>0</v>
      </c>
    </row>
    <row r="364" spans="1:20">
      <c r="A364" t="s">
        <v>349</v>
      </c>
      <c r="B364" t="s">
        <v>22785</v>
      </c>
      <c r="C364" t="s">
        <v>22786</v>
      </c>
      <c r="D364" t="s">
        <v>22055</v>
      </c>
      <c r="E364" t="s">
        <v>21952</v>
      </c>
      <c r="F364" t="s">
        <v>21953</v>
      </c>
      <c r="G364">
        <v>3450</v>
      </c>
      <c r="I364">
        <v>150</v>
      </c>
      <c r="J364" t="s">
        <v>21954</v>
      </c>
      <c r="K364" t="s">
        <v>204</v>
      </c>
      <c r="L364" t="s">
        <v>12492</v>
      </c>
      <c r="M364" t="s">
        <v>21955</v>
      </c>
      <c r="N364" t="s">
        <v>21955</v>
      </c>
      <c r="O364" t="s">
        <v>21955</v>
      </c>
      <c r="P364" t="s">
        <v>21955</v>
      </c>
      <c r="Q364" t="s">
        <v>21956</v>
      </c>
      <c r="R364">
        <v>0.05</v>
      </c>
      <c r="S364">
        <v>0</v>
      </c>
    </row>
    <row r="365" spans="1:20">
      <c r="A365" t="s">
        <v>349</v>
      </c>
      <c r="B365" t="s">
        <v>22787</v>
      </c>
      <c r="C365" t="s">
        <v>22788</v>
      </c>
      <c r="D365" t="s">
        <v>22336</v>
      </c>
      <c r="E365" t="s">
        <v>21952</v>
      </c>
      <c r="F365" t="s">
        <v>21953</v>
      </c>
      <c r="G365">
        <v>3430</v>
      </c>
      <c r="I365">
        <v>150</v>
      </c>
      <c r="J365" t="s">
        <v>21954</v>
      </c>
      <c r="K365" t="s">
        <v>204</v>
      </c>
      <c r="L365" t="s">
        <v>12492</v>
      </c>
      <c r="M365" t="s">
        <v>21955</v>
      </c>
      <c r="N365" t="s">
        <v>21955</v>
      </c>
      <c r="O365" t="s">
        <v>21955</v>
      </c>
      <c r="P365" t="s">
        <v>21955</v>
      </c>
      <c r="Q365" t="s">
        <v>21956</v>
      </c>
      <c r="R365">
        <v>0.05</v>
      </c>
      <c r="S365">
        <v>0</v>
      </c>
      <c r="T365" t="s">
        <v>21967</v>
      </c>
    </row>
    <row r="366" spans="1:20">
      <c r="A366" t="s">
        <v>349</v>
      </c>
      <c r="B366" t="s">
        <v>22789</v>
      </c>
      <c r="C366" t="s">
        <v>22790</v>
      </c>
      <c r="D366" t="s">
        <v>22336</v>
      </c>
      <c r="E366" t="s">
        <v>21952</v>
      </c>
      <c r="F366" t="s">
        <v>21953</v>
      </c>
      <c r="G366">
        <v>3430</v>
      </c>
      <c r="I366">
        <v>150</v>
      </c>
      <c r="J366" t="s">
        <v>21954</v>
      </c>
      <c r="K366" t="s">
        <v>204</v>
      </c>
      <c r="L366" t="s">
        <v>12492</v>
      </c>
      <c r="M366" t="s">
        <v>21955</v>
      </c>
      <c r="N366" t="s">
        <v>21955</v>
      </c>
      <c r="O366" t="s">
        <v>21955</v>
      </c>
      <c r="P366" t="s">
        <v>21955</v>
      </c>
      <c r="Q366" t="s">
        <v>21956</v>
      </c>
      <c r="R366">
        <v>0.05</v>
      </c>
      <c r="S366">
        <v>0</v>
      </c>
    </row>
    <row r="367" spans="1:20">
      <c r="A367" t="s">
        <v>349</v>
      </c>
      <c r="B367" t="s">
        <v>22791</v>
      </c>
      <c r="C367" t="s">
        <v>22792</v>
      </c>
      <c r="D367" t="s">
        <v>22336</v>
      </c>
      <c r="E367" t="s">
        <v>21952</v>
      </c>
      <c r="F367" t="s">
        <v>21953</v>
      </c>
      <c r="G367">
        <v>3430</v>
      </c>
      <c r="I367">
        <v>150</v>
      </c>
      <c r="J367" t="s">
        <v>21954</v>
      </c>
      <c r="K367" t="s">
        <v>204</v>
      </c>
      <c r="L367" t="s">
        <v>12492</v>
      </c>
      <c r="M367" t="s">
        <v>21955</v>
      </c>
      <c r="N367" t="s">
        <v>21955</v>
      </c>
      <c r="O367" t="s">
        <v>21955</v>
      </c>
      <c r="P367" t="s">
        <v>21955</v>
      </c>
      <c r="Q367" t="s">
        <v>21956</v>
      </c>
      <c r="R367">
        <v>0.05</v>
      </c>
      <c r="S367">
        <v>0</v>
      </c>
    </row>
    <row r="368" spans="1:20">
      <c r="A368" t="s">
        <v>349</v>
      </c>
      <c r="B368" t="s">
        <v>22793</v>
      </c>
      <c r="C368" t="s">
        <v>22794</v>
      </c>
      <c r="D368" t="s">
        <v>22376</v>
      </c>
      <c r="E368" t="s">
        <v>21952</v>
      </c>
      <c r="F368" t="s">
        <v>21953</v>
      </c>
      <c r="G368">
        <v>3440</v>
      </c>
      <c r="I368">
        <v>150</v>
      </c>
      <c r="J368" t="s">
        <v>21954</v>
      </c>
      <c r="K368" t="s">
        <v>204</v>
      </c>
      <c r="L368" t="s">
        <v>12492</v>
      </c>
      <c r="M368" t="s">
        <v>21955</v>
      </c>
      <c r="N368" t="s">
        <v>21955</v>
      </c>
      <c r="O368" t="s">
        <v>21955</v>
      </c>
      <c r="P368" t="s">
        <v>21955</v>
      </c>
      <c r="Q368" t="s">
        <v>21956</v>
      </c>
      <c r="R368">
        <v>0.05</v>
      </c>
      <c r="S368">
        <v>0</v>
      </c>
    </row>
    <row r="369" spans="1:20">
      <c r="A369" t="s">
        <v>349</v>
      </c>
      <c r="B369" t="s">
        <v>22795</v>
      </c>
      <c r="C369" t="s">
        <v>22796</v>
      </c>
      <c r="D369" t="s">
        <v>22797</v>
      </c>
      <c r="E369" t="s">
        <v>21952</v>
      </c>
      <c r="F369" t="s">
        <v>21953</v>
      </c>
      <c r="G369">
        <v>3440</v>
      </c>
      <c r="I369">
        <v>150</v>
      </c>
      <c r="J369" t="s">
        <v>21954</v>
      </c>
      <c r="K369" t="s">
        <v>204</v>
      </c>
      <c r="L369" t="s">
        <v>12492</v>
      </c>
      <c r="M369" t="s">
        <v>21955</v>
      </c>
      <c r="N369" t="s">
        <v>21955</v>
      </c>
      <c r="O369" t="s">
        <v>21955</v>
      </c>
      <c r="P369" t="s">
        <v>21955</v>
      </c>
      <c r="Q369" t="s">
        <v>21956</v>
      </c>
      <c r="R369">
        <v>0.05</v>
      </c>
      <c r="S369">
        <v>0</v>
      </c>
      <c r="T369" t="s">
        <v>21967</v>
      </c>
    </row>
    <row r="370" spans="1:20">
      <c r="A370" t="s">
        <v>349</v>
      </c>
      <c r="B370" t="s">
        <v>22798</v>
      </c>
      <c r="C370" t="s">
        <v>22799</v>
      </c>
      <c r="D370" t="s">
        <v>22215</v>
      </c>
      <c r="E370" t="s">
        <v>21966</v>
      </c>
      <c r="F370" t="s">
        <v>21953</v>
      </c>
      <c r="G370">
        <v>3220</v>
      </c>
      <c r="I370">
        <v>150</v>
      </c>
      <c r="J370" t="s">
        <v>21954</v>
      </c>
      <c r="K370" t="s">
        <v>12492</v>
      </c>
      <c r="L370" t="s">
        <v>12492</v>
      </c>
      <c r="M370" t="s">
        <v>21955</v>
      </c>
      <c r="N370" t="s">
        <v>21955</v>
      </c>
      <c r="O370" t="s">
        <v>21955</v>
      </c>
      <c r="P370" t="s">
        <v>21955</v>
      </c>
      <c r="Q370" t="s">
        <v>21956</v>
      </c>
      <c r="R370">
        <v>0.05</v>
      </c>
      <c r="S370">
        <v>0</v>
      </c>
      <c r="T370" t="s">
        <v>21967</v>
      </c>
    </row>
    <row r="371" spans="1:20">
      <c r="A371" t="s">
        <v>349</v>
      </c>
      <c r="B371" t="s">
        <v>22800</v>
      </c>
      <c r="C371" t="s">
        <v>22801</v>
      </c>
      <c r="D371" t="s">
        <v>22025</v>
      </c>
      <c r="E371" t="s">
        <v>21966</v>
      </c>
      <c r="F371" t="s">
        <v>21953</v>
      </c>
      <c r="G371">
        <v>3220</v>
      </c>
      <c r="I371">
        <v>150</v>
      </c>
      <c r="J371" t="s">
        <v>21954</v>
      </c>
      <c r="K371" t="s">
        <v>204</v>
      </c>
      <c r="L371" t="s">
        <v>12492</v>
      </c>
      <c r="M371" t="s">
        <v>21955</v>
      </c>
      <c r="N371" t="s">
        <v>21955</v>
      </c>
      <c r="O371" t="s">
        <v>21955</v>
      </c>
      <c r="P371" t="s">
        <v>21955</v>
      </c>
      <c r="Q371" t="s">
        <v>21956</v>
      </c>
      <c r="R371">
        <v>0.05</v>
      </c>
      <c r="S371">
        <v>0</v>
      </c>
    </row>
    <row r="372" spans="1:20">
      <c r="A372" t="s">
        <v>349</v>
      </c>
      <c r="B372" t="s">
        <v>22802</v>
      </c>
      <c r="C372" t="s">
        <v>22803</v>
      </c>
      <c r="D372" t="s">
        <v>22804</v>
      </c>
      <c r="E372" t="s">
        <v>22181</v>
      </c>
      <c r="F372" t="s">
        <v>21953</v>
      </c>
      <c r="G372">
        <v>3220</v>
      </c>
      <c r="I372">
        <v>150</v>
      </c>
      <c r="J372" t="s">
        <v>21954</v>
      </c>
      <c r="K372" t="s">
        <v>12492</v>
      </c>
      <c r="L372" t="s">
        <v>12492</v>
      </c>
      <c r="M372" t="s">
        <v>21955</v>
      </c>
      <c r="N372" t="s">
        <v>21955</v>
      </c>
      <c r="O372" t="s">
        <v>21955</v>
      </c>
      <c r="P372" t="s">
        <v>21955</v>
      </c>
      <c r="Q372" t="s">
        <v>21956</v>
      </c>
      <c r="R372">
        <v>0.05</v>
      </c>
      <c r="S372">
        <v>0</v>
      </c>
      <c r="T372" t="s">
        <v>21967</v>
      </c>
    </row>
    <row r="373" spans="1:20">
      <c r="A373" t="s">
        <v>349</v>
      </c>
      <c r="B373" t="s">
        <v>22805</v>
      </c>
      <c r="C373" t="s">
        <v>22806</v>
      </c>
      <c r="D373" t="s">
        <v>22804</v>
      </c>
      <c r="E373" t="s">
        <v>22181</v>
      </c>
      <c r="F373" t="s">
        <v>21953</v>
      </c>
      <c r="G373">
        <v>3220</v>
      </c>
      <c r="I373">
        <v>150</v>
      </c>
      <c r="J373" t="s">
        <v>21954</v>
      </c>
      <c r="K373" t="s">
        <v>12492</v>
      </c>
      <c r="L373" t="s">
        <v>12492</v>
      </c>
      <c r="M373" t="s">
        <v>21955</v>
      </c>
      <c r="N373" t="s">
        <v>21955</v>
      </c>
      <c r="O373" t="s">
        <v>21955</v>
      </c>
      <c r="P373" t="s">
        <v>21955</v>
      </c>
      <c r="Q373" t="s">
        <v>21956</v>
      </c>
      <c r="R373">
        <v>0.05</v>
      </c>
      <c r="S373">
        <v>0</v>
      </c>
      <c r="T373" t="s">
        <v>22002</v>
      </c>
    </row>
    <row r="374" spans="1:20">
      <c r="A374" t="s">
        <v>349</v>
      </c>
      <c r="B374" t="s">
        <v>22807</v>
      </c>
      <c r="C374" t="s">
        <v>22808</v>
      </c>
      <c r="D374" t="s">
        <v>22804</v>
      </c>
      <c r="E374" t="s">
        <v>22181</v>
      </c>
      <c r="F374" t="s">
        <v>21953</v>
      </c>
      <c r="G374">
        <v>3220</v>
      </c>
      <c r="I374">
        <v>150</v>
      </c>
      <c r="J374" t="s">
        <v>21954</v>
      </c>
      <c r="K374" t="s">
        <v>12492</v>
      </c>
      <c r="L374" t="s">
        <v>12492</v>
      </c>
      <c r="M374" t="s">
        <v>21955</v>
      </c>
      <c r="N374" t="s">
        <v>21955</v>
      </c>
      <c r="O374" t="s">
        <v>21955</v>
      </c>
      <c r="P374" t="s">
        <v>21955</v>
      </c>
      <c r="Q374" t="s">
        <v>21956</v>
      </c>
      <c r="R374">
        <v>0.05</v>
      </c>
      <c r="S374">
        <v>0</v>
      </c>
      <c r="T374" t="s">
        <v>21967</v>
      </c>
    </row>
    <row r="375" spans="1:20">
      <c r="A375" t="s">
        <v>349</v>
      </c>
      <c r="B375" t="s">
        <v>22809</v>
      </c>
      <c r="C375" t="s">
        <v>22810</v>
      </c>
      <c r="D375" t="s">
        <v>22025</v>
      </c>
      <c r="E375" t="s">
        <v>21966</v>
      </c>
      <c r="F375" t="s">
        <v>21953</v>
      </c>
      <c r="G375">
        <v>3220</v>
      </c>
      <c r="I375">
        <v>150</v>
      </c>
      <c r="J375" t="s">
        <v>21954</v>
      </c>
      <c r="K375" t="s">
        <v>204</v>
      </c>
      <c r="L375" t="s">
        <v>12492</v>
      </c>
      <c r="M375" t="s">
        <v>21955</v>
      </c>
      <c r="N375" t="s">
        <v>21955</v>
      </c>
      <c r="O375" t="s">
        <v>21955</v>
      </c>
      <c r="P375" t="s">
        <v>21955</v>
      </c>
      <c r="Q375" t="s">
        <v>21956</v>
      </c>
      <c r="R375">
        <v>0.05</v>
      </c>
      <c r="S375">
        <v>0</v>
      </c>
    </row>
    <row r="376" spans="1:20">
      <c r="A376" t="s">
        <v>349</v>
      </c>
      <c r="B376" t="s">
        <v>22811</v>
      </c>
      <c r="C376" t="s">
        <v>22812</v>
      </c>
      <c r="D376" t="s">
        <v>22025</v>
      </c>
      <c r="E376" t="s">
        <v>22391</v>
      </c>
      <c r="F376" t="s">
        <v>21953</v>
      </c>
      <c r="G376">
        <v>3220</v>
      </c>
      <c r="I376">
        <v>150</v>
      </c>
      <c r="J376" t="s">
        <v>21954</v>
      </c>
      <c r="K376" t="s">
        <v>204</v>
      </c>
      <c r="L376" t="s">
        <v>12492</v>
      </c>
      <c r="M376" t="s">
        <v>21955</v>
      </c>
      <c r="N376" t="s">
        <v>21955</v>
      </c>
      <c r="O376" t="s">
        <v>21955</v>
      </c>
      <c r="P376" t="s">
        <v>21955</v>
      </c>
      <c r="Q376" t="s">
        <v>21956</v>
      </c>
      <c r="R376">
        <v>0.05</v>
      </c>
      <c r="S376">
        <v>0</v>
      </c>
    </row>
    <row r="377" spans="1:20">
      <c r="A377" t="s">
        <v>349</v>
      </c>
      <c r="B377" t="s">
        <v>22813</v>
      </c>
      <c r="C377" t="s">
        <v>22814</v>
      </c>
      <c r="D377" t="s">
        <v>21979</v>
      </c>
      <c r="E377" t="s">
        <v>21952</v>
      </c>
      <c r="F377" t="s">
        <v>21953</v>
      </c>
      <c r="G377">
        <v>3440</v>
      </c>
      <c r="I377">
        <v>150</v>
      </c>
      <c r="J377" t="s">
        <v>21954</v>
      </c>
      <c r="K377" t="s">
        <v>204</v>
      </c>
      <c r="L377" t="s">
        <v>12492</v>
      </c>
      <c r="M377" t="s">
        <v>21955</v>
      </c>
      <c r="N377" t="s">
        <v>21955</v>
      </c>
      <c r="O377" t="s">
        <v>21955</v>
      </c>
      <c r="P377" t="s">
        <v>21955</v>
      </c>
      <c r="Q377" t="s">
        <v>21956</v>
      </c>
      <c r="R377">
        <v>0.05</v>
      </c>
      <c r="S377">
        <v>0</v>
      </c>
    </row>
    <row r="378" spans="1:20">
      <c r="A378" t="s">
        <v>349</v>
      </c>
      <c r="B378" t="s">
        <v>22815</v>
      </c>
      <c r="C378" t="s">
        <v>22816</v>
      </c>
      <c r="D378" t="s">
        <v>22025</v>
      </c>
      <c r="E378" t="s">
        <v>21966</v>
      </c>
      <c r="F378" t="s">
        <v>21953</v>
      </c>
      <c r="G378">
        <v>3220</v>
      </c>
      <c r="I378">
        <v>150</v>
      </c>
      <c r="J378" t="s">
        <v>21954</v>
      </c>
      <c r="K378" t="s">
        <v>204</v>
      </c>
      <c r="L378" t="s">
        <v>12492</v>
      </c>
      <c r="M378" t="s">
        <v>21955</v>
      </c>
      <c r="N378" t="s">
        <v>21955</v>
      </c>
      <c r="O378" t="s">
        <v>21955</v>
      </c>
      <c r="P378" t="s">
        <v>21955</v>
      </c>
      <c r="Q378" t="s">
        <v>21956</v>
      </c>
      <c r="R378">
        <v>0.05</v>
      </c>
      <c r="S378">
        <v>0</v>
      </c>
    </row>
    <row r="379" spans="1:20">
      <c r="A379" t="s">
        <v>349</v>
      </c>
      <c r="B379" t="s">
        <v>22817</v>
      </c>
      <c r="C379" t="s">
        <v>22818</v>
      </c>
      <c r="D379" t="s">
        <v>22025</v>
      </c>
      <c r="E379" t="s">
        <v>21966</v>
      </c>
      <c r="F379" t="s">
        <v>21953</v>
      </c>
      <c r="G379">
        <v>3220</v>
      </c>
      <c r="I379">
        <v>150</v>
      </c>
      <c r="J379" t="s">
        <v>21954</v>
      </c>
      <c r="K379" t="s">
        <v>204</v>
      </c>
      <c r="L379" t="s">
        <v>12492</v>
      </c>
      <c r="M379" t="s">
        <v>21955</v>
      </c>
      <c r="N379" t="s">
        <v>21955</v>
      </c>
      <c r="O379" t="s">
        <v>21955</v>
      </c>
      <c r="P379" t="s">
        <v>21955</v>
      </c>
      <c r="Q379" t="s">
        <v>21956</v>
      </c>
      <c r="R379">
        <v>0.05</v>
      </c>
      <c r="S379">
        <v>0</v>
      </c>
    </row>
    <row r="380" spans="1:20">
      <c r="A380" t="s">
        <v>349</v>
      </c>
      <c r="B380" t="s">
        <v>22819</v>
      </c>
      <c r="C380" t="s">
        <v>22820</v>
      </c>
      <c r="D380" t="s">
        <v>22025</v>
      </c>
      <c r="E380" t="s">
        <v>21966</v>
      </c>
      <c r="F380" t="s">
        <v>21953</v>
      </c>
      <c r="G380">
        <v>3220</v>
      </c>
      <c r="I380">
        <v>150</v>
      </c>
      <c r="J380" t="s">
        <v>21954</v>
      </c>
      <c r="K380" t="s">
        <v>204</v>
      </c>
      <c r="L380" t="s">
        <v>12492</v>
      </c>
      <c r="M380" t="s">
        <v>21955</v>
      </c>
      <c r="N380" t="s">
        <v>21955</v>
      </c>
      <c r="O380" t="s">
        <v>21955</v>
      </c>
      <c r="P380" t="s">
        <v>21955</v>
      </c>
      <c r="Q380" t="s">
        <v>21956</v>
      </c>
      <c r="R380">
        <v>0.05</v>
      </c>
      <c r="S380">
        <v>0</v>
      </c>
    </row>
    <row r="381" spans="1:20">
      <c r="A381" t="s">
        <v>349</v>
      </c>
      <c r="B381" t="s">
        <v>22821</v>
      </c>
      <c r="C381" t="s">
        <v>22822</v>
      </c>
      <c r="D381" t="s">
        <v>22025</v>
      </c>
      <c r="E381" t="s">
        <v>21966</v>
      </c>
      <c r="F381" t="s">
        <v>21953</v>
      </c>
      <c r="G381">
        <v>3220</v>
      </c>
      <c r="I381">
        <v>150</v>
      </c>
      <c r="J381" t="s">
        <v>21954</v>
      </c>
      <c r="K381" t="s">
        <v>204</v>
      </c>
      <c r="L381" t="s">
        <v>12492</v>
      </c>
      <c r="M381" t="s">
        <v>21955</v>
      </c>
      <c r="N381" t="s">
        <v>21955</v>
      </c>
      <c r="O381" t="s">
        <v>21955</v>
      </c>
      <c r="P381" t="s">
        <v>21955</v>
      </c>
      <c r="Q381" t="s">
        <v>21956</v>
      </c>
      <c r="R381">
        <v>0.05</v>
      </c>
      <c r="S381">
        <v>0</v>
      </c>
    </row>
    <row r="382" spans="1:20">
      <c r="A382" t="s">
        <v>349</v>
      </c>
      <c r="B382" t="s">
        <v>22823</v>
      </c>
      <c r="C382" t="s">
        <v>22824</v>
      </c>
      <c r="D382" t="s">
        <v>22025</v>
      </c>
      <c r="E382" t="s">
        <v>21966</v>
      </c>
      <c r="F382" t="s">
        <v>21953</v>
      </c>
      <c r="G382">
        <v>3220</v>
      </c>
      <c r="I382">
        <v>150</v>
      </c>
      <c r="J382" t="s">
        <v>21954</v>
      </c>
      <c r="K382" t="s">
        <v>204</v>
      </c>
      <c r="L382" t="s">
        <v>12492</v>
      </c>
      <c r="M382" t="s">
        <v>21955</v>
      </c>
      <c r="N382" t="s">
        <v>21955</v>
      </c>
      <c r="O382" t="s">
        <v>21955</v>
      </c>
      <c r="P382" t="s">
        <v>21955</v>
      </c>
      <c r="Q382" t="s">
        <v>21956</v>
      </c>
      <c r="R382">
        <v>0.05</v>
      </c>
      <c r="S382">
        <v>0</v>
      </c>
    </row>
    <row r="383" spans="1:20">
      <c r="A383" t="s">
        <v>349</v>
      </c>
      <c r="B383" t="s">
        <v>22825</v>
      </c>
      <c r="C383" t="s">
        <v>22826</v>
      </c>
      <c r="D383" t="s">
        <v>22022</v>
      </c>
      <c r="E383" t="s">
        <v>21952</v>
      </c>
      <c r="F383" t="s">
        <v>21953</v>
      </c>
      <c r="G383">
        <v>3440</v>
      </c>
      <c r="I383">
        <v>150</v>
      </c>
      <c r="J383" t="s">
        <v>21954</v>
      </c>
      <c r="K383" t="s">
        <v>204</v>
      </c>
      <c r="L383" t="s">
        <v>12492</v>
      </c>
      <c r="M383" t="s">
        <v>21955</v>
      </c>
      <c r="N383" t="s">
        <v>21955</v>
      </c>
      <c r="O383" t="s">
        <v>21955</v>
      </c>
      <c r="P383" t="s">
        <v>21955</v>
      </c>
      <c r="Q383" t="s">
        <v>21956</v>
      </c>
      <c r="R383">
        <v>0.05</v>
      </c>
      <c r="S383">
        <v>0</v>
      </c>
    </row>
    <row r="384" spans="1:20">
      <c r="A384" t="s">
        <v>349</v>
      </c>
      <c r="B384" t="s">
        <v>22827</v>
      </c>
      <c r="C384" t="s">
        <v>22828</v>
      </c>
      <c r="D384" t="s">
        <v>22025</v>
      </c>
      <c r="E384" t="s">
        <v>21966</v>
      </c>
      <c r="F384" t="s">
        <v>21953</v>
      </c>
      <c r="G384">
        <v>3220</v>
      </c>
      <c r="I384">
        <v>150</v>
      </c>
      <c r="J384" t="s">
        <v>21954</v>
      </c>
      <c r="K384" t="s">
        <v>12492</v>
      </c>
      <c r="L384" t="s">
        <v>12492</v>
      </c>
      <c r="M384" t="s">
        <v>21955</v>
      </c>
      <c r="N384" t="s">
        <v>21955</v>
      </c>
      <c r="O384" t="s">
        <v>21955</v>
      </c>
      <c r="P384" t="s">
        <v>21955</v>
      </c>
      <c r="Q384" t="s">
        <v>21956</v>
      </c>
      <c r="R384">
        <v>0.05</v>
      </c>
      <c r="S384">
        <v>0</v>
      </c>
      <c r="T384" t="s">
        <v>21967</v>
      </c>
    </row>
    <row r="385" spans="1:20">
      <c r="A385" t="s">
        <v>349</v>
      </c>
      <c r="B385" t="s">
        <v>22829</v>
      </c>
      <c r="C385" t="s">
        <v>22830</v>
      </c>
      <c r="D385" t="s">
        <v>22025</v>
      </c>
      <c r="E385" t="s">
        <v>21966</v>
      </c>
      <c r="F385" t="s">
        <v>21953</v>
      </c>
      <c r="G385">
        <v>3220</v>
      </c>
      <c r="I385">
        <v>150</v>
      </c>
      <c r="J385" t="s">
        <v>19</v>
      </c>
      <c r="K385" t="s">
        <v>12492</v>
      </c>
      <c r="L385" t="s">
        <v>12492</v>
      </c>
      <c r="M385" t="s">
        <v>21955</v>
      </c>
      <c r="N385" t="s">
        <v>21955</v>
      </c>
      <c r="O385" t="s">
        <v>21955</v>
      </c>
      <c r="P385" t="s">
        <v>21955</v>
      </c>
      <c r="Q385" t="s">
        <v>21956</v>
      </c>
      <c r="R385">
        <v>0.05</v>
      </c>
      <c r="S385">
        <v>0</v>
      </c>
      <c r="T385" t="s">
        <v>21967</v>
      </c>
    </row>
    <row r="386" spans="1:20">
      <c r="A386" t="s">
        <v>349</v>
      </c>
      <c r="B386" t="s">
        <v>22831</v>
      </c>
      <c r="C386" t="s">
        <v>22832</v>
      </c>
      <c r="D386" t="s">
        <v>22025</v>
      </c>
      <c r="E386" t="s">
        <v>21966</v>
      </c>
      <c r="F386" t="s">
        <v>21953</v>
      </c>
      <c r="G386">
        <v>3220</v>
      </c>
      <c r="I386">
        <v>150</v>
      </c>
      <c r="J386" t="s">
        <v>21954</v>
      </c>
      <c r="K386" t="s">
        <v>204</v>
      </c>
      <c r="L386" t="s">
        <v>12492</v>
      </c>
      <c r="M386" t="s">
        <v>21955</v>
      </c>
      <c r="N386" t="s">
        <v>21955</v>
      </c>
      <c r="O386" t="s">
        <v>21955</v>
      </c>
      <c r="P386" t="s">
        <v>21955</v>
      </c>
      <c r="Q386" t="s">
        <v>21956</v>
      </c>
      <c r="R386">
        <v>0.05</v>
      </c>
      <c r="S386">
        <v>0</v>
      </c>
    </row>
    <row r="387" spans="1:20">
      <c r="A387" t="s">
        <v>349</v>
      </c>
      <c r="B387" t="s">
        <v>22833</v>
      </c>
      <c r="C387" t="s">
        <v>22834</v>
      </c>
      <c r="D387" t="s">
        <v>22482</v>
      </c>
      <c r="E387" t="s">
        <v>22181</v>
      </c>
      <c r="F387" t="s">
        <v>21953</v>
      </c>
      <c r="G387">
        <v>3220</v>
      </c>
      <c r="I387">
        <v>150</v>
      </c>
      <c r="J387" t="s">
        <v>21954</v>
      </c>
      <c r="K387" t="s">
        <v>12492</v>
      </c>
      <c r="L387" t="s">
        <v>12492</v>
      </c>
      <c r="M387" t="s">
        <v>21961</v>
      </c>
      <c r="N387" t="s">
        <v>21961</v>
      </c>
      <c r="O387" t="s">
        <v>21961</v>
      </c>
      <c r="P387" t="s">
        <v>21961</v>
      </c>
      <c r="R387">
        <v>0.05</v>
      </c>
      <c r="S387">
        <v>0</v>
      </c>
    </row>
    <row r="388" spans="1:20">
      <c r="A388" t="s">
        <v>349</v>
      </c>
      <c r="B388" t="s">
        <v>22835</v>
      </c>
      <c r="C388" t="s">
        <v>22836</v>
      </c>
      <c r="D388" t="s">
        <v>22025</v>
      </c>
      <c r="E388" t="s">
        <v>21966</v>
      </c>
      <c r="F388" t="s">
        <v>21953</v>
      </c>
      <c r="G388">
        <v>3220</v>
      </c>
      <c r="I388">
        <v>150</v>
      </c>
      <c r="J388" t="s">
        <v>21954</v>
      </c>
      <c r="K388" t="s">
        <v>204</v>
      </c>
      <c r="L388" t="s">
        <v>12492</v>
      </c>
      <c r="M388" t="s">
        <v>21955</v>
      </c>
      <c r="N388" t="s">
        <v>21955</v>
      </c>
      <c r="O388" t="s">
        <v>21955</v>
      </c>
      <c r="P388" t="s">
        <v>21955</v>
      </c>
      <c r="Q388" t="s">
        <v>21956</v>
      </c>
      <c r="R388">
        <v>0.05</v>
      </c>
      <c r="S388">
        <v>0</v>
      </c>
    </row>
    <row r="389" spans="1:20">
      <c r="A389" t="s">
        <v>349</v>
      </c>
      <c r="B389" t="s">
        <v>22837</v>
      </c>
      <c r="C389" t="s">
        <v>22838</v>
      </c>
      <c r="D389" t="s">
        <v>22025</v>
      </c>
      <c r="E389" t="s">
        <v>21966</v>
      </c>
      <c r="F389" t="s">
        <v>21953</v>
      </c>
      <c r="G389">
        <v>3220</v>
      </c>
      <c r="I389">
        <v>150</v>
      </c>
      <c r="J389" t="s">
        <v>21954</v>
      </c>
      <c r="K389" t="s">
        <v>204</v>
      </c>
      <c r="L389" t="s">
        <v>12492</v>
      </c>
      <c r="M389" t="s">
        <v>21955</v>
      </c>
      <c r="N389" t="s">
        <v>21955</v>
      </c>
      <c r="O389" t="s">
        <v>21955</v>
      </c>
      <c r="P389" t="s">
        <v>21955</v>
      </c>
      <c r="Q389" t="s">
        <v>21956</v>
      </c>
      <c r="R389">
        <v>0.05</v>
      </c>
      <c r="S389">
        <v>0</v>
      </c>
    </row>
    <row r="390" spans="1:20">
      <c r="A390" t="s">
        <v>349</v>
      </c>
      <c r="B390" t="s">
        <v>22839</v>
      </c>
      <c r="C390" t="s">
        <v>22840</v>
      </c>
      <c r="D390" t="s">
        <v>22025</v>
      </c>
      <c r="E390" t="s">
        <v>21966</v>
      </c>
      <c r="F390" t="s">
        <v>21953</v>
      </c>
      <c r="G390">
        <v>3220</v>
      </c>
      <c r="I390">
        <v>150</v>
      </c>
      <c r="J390" t="s">
        <v>21954</v>
      </c>
      <c r="K390" t="s">
        <v>204</v>
      </c>
      <c r="L390" t="s">
        <v>12492</v>
      </c>
      <c r="M390" t="s">
        <v>21955</v>
      </c>
      <c r="N390" t="s">
        <v>21955</v>
      </c>
      <c r="O390" t="s">
        <v>21955</v>
      </c>
      <c r="P390" t="s">
        <v>21955</v>
      </c>
      <c r="Q390" t="s">
        <v>21956</v>
      </c>
      <c r="R390">
        <v>0.05</v>
      </c>
      <c r="S390">
        <v>0</v>
      </c>
    </row>
    <row r="391" spans="1:20">
      <c r="A391" t="s">
        <v>349</v>
      </c>
      <c r="B391" t="s">
        <v>22841</v>
      </c>
      <c r="C391" t="s">
        <v>22842</v>
      </c>
      <c r="D391" t="s">
        <v>22415</v>
      </c>
      <c r="E391" t="s">
        <v>21966</v>
      </c>
      <c r="F391" t="s">
        <v>21953</v>
      </c>
      <c r="G391">
        <v>3220</v>
      </c>
      <c r="I391">
        <v>150</v>
      </c>
      <c r="J391" t="s">
        <v>21954</v>
      </c>
      <c r="K391" t="s">
        <v>204</v>
      </c>
      <c r="L391" t="s">
        <v>12492</v>
      </c>
      <c r="M391" t="s">
        <v>21955</v>
      </c>
      <c r="N391" t="s">
        <v>21955</v>
      </c>
      <c r="O391" t="s">
        <v>21955</v>
      </c>
      <c r="P391" t="s">
        <v>21955</v>
      </c>
      <c r="Q391" t="s">
        <v>21956</v>
      </c>
      <c r="R391">
        <v>0.05</v>
      </c>
      <c r="S391">
        <v>0</v>
      </c>
    </row>
    <row r="392" spans="1:20">
      <c r="A392" t="s">
        <v>349</v>
      </c>
      <c r="B392" t="s">
        <v>22843</v>
      </c>
      <c r="C392" t="s">
        <v>22844</v>
      </c>
      <c r="D392" t="s">
        <v>22482</v>
      </c>
      <c r="E392" t="s">
        <v>22181</v>
      </c>
      <c r="F392" t="s">
        <v>21953</v>
      </c>
      <c r="G392">
        <v>3220</v>
      </c>
      <c r="I392">
        <v>150</v>
      </c>
      <c r="J392" t="s">
        <v>21954</v>
      </c>
      <c r="K392" t="s">
        <v>204</v>
      </c>
      <c r="L392" t="s">
        <v>12492</v>
      </c>
      <c r="M392" t="s">
        <v>34</v>
      </c>
      <c r="N392" t="s">
        <v>34</v>
      </c>
      <c r="O392" t="s">
        <v>34</v>
      </c>
      <c r="P392" t="s">
        <v>34</v>
      </c>
      <c r="Q392" t="s">
        <v>21956</v>
      </c>
      <c r="R392">
        <v>0.075</v>
      </c>
      <c r="S392">
        <v>0</v>
      </c>
    </row>
    <row r="393" spans="1:20">
      <c r="A393" t="s">
        <v>349</v>
      </c>
      <c r="B393" t="s">
        <v>22845</v>
      </c>
      <c r="C393" t="s">
        <v>22846</v>
      </c>
      <c r="D393" t="s">
        <v>22025</v>
      </c>
      <c r="E393" t="s">
        <v>21966</v>
      </c>
      <c r="F393" t="s">
        <v>21953</v>
      </c>
      <c r="G393">
        <v>3220</v>
      </c>
      <c r="I393">
        <v>150</v>
      </c>
      <c r="J393" t="s">
        <v>21954</v>
      </c>
      <c r="K393" t="s">
        <v>204</v>
      </c>
      <c r="L393" t="s">
        <v>12492</v>
      </c>
      <c r="M393" t="s">
        <v>21955</v>
      </c>
      <c r="N393" t="s">
        <v>21955</v>
      </c>
      <c r="O393" t="s">
        <v>21955</v>
      </c>
      <c r="P393" t="s">
        <v>21955</v>
      </c>
      <c r="Q393" t="s">
        <v>21956</v>
      </c>
      <c r="R393">
        <v>0.05</v>
      </c>
      <c r="S393">
        <v>0</v>
      </c>
    </row>
    <row r="394" spans="1:20">
      <c r="A394" t="s">
        <v>349</v>
      </c>
      <c r="B394" t="s">
        <v>22847</v>
      </c>
      <c r="C394" t="s">
        <v>22848</v>
      </c>
      <c r="D394" t="s">
        <v>22849</v>
      </c>
      <c r="E394" t="s">
        <v>21966</v>
      </c>
      <c r="F394" t="s">
        <v>21953</v>
      </c>
      <c r="G394">
        <v>3220</v>
      </c>
      <c r="I394">
        <v>150</v>
      </c>
      <c r="J394" t="s">
        <v>21954</v>
      </c>
      <c r="K394" t="s">
        <v>204</v>
      </c>
      <c r="L394" t="s">
        <v>12492</v>
      </c>
      <c r="M394" t="s">
        <v>21955</v>
      </c>
      <c r="N394" t="s">
        <v>21955</v>
      </c>
      <c r="O394" t="s">
        <v>21955</v>
      </c>
      <c r="P394" t="s">
        <v>21955</v>
      </c>
      <c r="Q394" t="s">
        <v>21956</v>
      </c>
      <c r="R394">
        <v>0.05</v>
      </c>
      <c r="S394">
        <v>0</v>
      </c>
    </row>
    <row r="395" spans="1:20">
      <c r="A395" t="s">
        <v>349</v>
      </c>
      <c r="B395" t="s">
        <v>22850</v>
      </c>
      <c r="C395" t="s">
        <v>22851</v>
      </c>
      <c r="D395" t="s">
        <v>22531</v>
      </c>
      <c r="E395" t="s">
        <v>21966</v>
      </c>
      <c r="F395" t="s">
        <v>21953</v>
      </c>
      <c r="G395">
        <v>3450</v>
      </c>
      <c r="I395">
        <v>150</v>
      </c>
      <c r="J395" t="s">
        <v>21954</v>
      </c>
      <c r="K395" t="s">
        <v>204</v>
      </c>
      <c r="L395" t="s">
        <v>12492</v>
      </c>
      <c r="M395" t="s">
        <v>34</v>
      </c>
      <c r="N395" t="s">
        <v>34</v>
      </c>
      <c r="O395" t="s">
        <v>34</v>
      </c>
      <c r="P395" t="s">
        <v>34</v>
      </c>
      <c r="Q395" t="s">
        <v>21956</v>
      </c>
      <c r="R395">
        <v>0.075</v>
      </c>
      <c r="S395">
        <v>0</v>
      </c>
    </row>
    <row r="396" spans="1:20">
      <c r="A396" t="s">
        <v>349</v>
      </c>
      <c r="B396" t="s">
        <v>22852</v>
      </c>
      <c r="C396" t="s">
        <v>22853</v>
      </c>
      <c r="D396" t="s">
        <v>22485</v>
      </c>
      <c r="E396" t="s">
        <v>22181</v>
      </c>
      <c r="F396" t="s">
        <v>21953</v>
      </c>
      <c r="G396">
        <v>3220</v>
      </c>
      <c r="I396">
        <v>150</v>
      </c>
      <c r="J396" t="s">
        <v>21954</v>
      </c>
      <c r="K396" t="s">
        <v>204</v>
      </c>
      <c r="L396" t="s">
        <v>12492</v>
      </c>
      <c r="M396" t="s">
        <v>21955</v>
      </c>
      <c r="N396" t="s">
        <v>21955</v>
      </c>
      <c r="O396" t="s">
        <v>21955</v>
      </c>
      <c r="P396" t="s">
        <v>21955</v>
      </c>
      <c r="Q396" t="s">
        <v>21956</v>
      </c>
      <c r="R396">
        <v>0.05</v>
      </c>
      <c r="S396">
        <v>0</v>
      </c>
    </row>
    <row r="397" spans="1:20">
      <c r="A397" t="s">
        <v>349</v>
      </c>
      <c r="B397" t="s">
        <v>22854</v>
      </c>
      <c r="C397" t="s">
        <v>22855</v>
      </c>
      <c r="D397" t="s">
        <v>22482</v>
      </c>
      <c r="E397" t="s">
        <v>22181</v>
      </c>
      <c r="F397" t="s">
        <v>21953</v>
      </c>
      <c r="G397">
        <v>3220</v>
      </c>
      <c r="I397">
        <v>150</v>
      </c>
      <c r="J397" t="s">
        <v>21954</v>
      </c>
      <c r="K397" t="s">
        <v>204</v>
      </c>
      <c r="L397" t="s">
        <v>12492</v>
      </c>
      <c r="M397" t="s">
        <v>22149</v>
      </c>
      <c r="N397" t="s">
        <v>22149</v>
      </c>
      <c r="O397" t="s">
        <v>22149</v>
      </c>
      <c r="P397" t="s">
        <v>22149</v>
      </c>
      <c r="R397">
        <v>0.075</v>
      </c>
      <c r="S397">
        <v>0</v>
      </c>
    </row>
    <row r="398" spans="1:20">
      <c r="A398" t="s">
        <v>349</v>
      </c>
      <c r="B398" t="s">
        <v>22856</v>
      </c>
      <c r="C398" t="s">
        <v>22857</v>
      </c>
      <c r="D398" t="s">
        <v>22025</v>
      </c>
      <c r="E398" t="s">
        <v>21966</v>
      </c>
      <c r="F398" t="s">
        <v>21953</v>
      </c>
      <c r="G398">
        <v>3220</v>
      </c>
      <c r="I398">
        <v>150</v>
      </c>
      <c r="J398" t="s">
        <v>21954</v>
      </c>
      <c r="K398" t="s">
        <v>204</v>
      </c>
      <c r="L398" t="s">
        <v>12492</v>
      </c>
      <c r="M398" t="s">
        <v>21955</v>
      </c>
      <c r="N398" t="s">
        <v>21955</v>
      </c>
      <c r="O398" t="s">
        <v>21955</v>
      </c>
      <c r="P398" t="s">
        <v>21955</v>
      </c>
      <c r="Q398" t="s">
        <v>21956</v>
      </c>
      <c r="R398">
        <v>0.05</v>
      </c>
      <c r="S398">
        <v>0</v>
      </c>
    </row>
    <row r="399" spans="1:20">
      <c r="A399" t="s">
        <v>349</v>
      </c>
      <c r="B399" t="s">
        <v>22858</v>
      </c>
      <c r="C399" t="s">
        <v>22859</v>
      </c>
      <c r="D399" t="s">
        <v>22485</v>
      </c>
      <c r="E399" t="s">
        <v>22181</v>
      </c>
      <c r="F399" t="s">
        <v>21953</v>
      </c>
      <c r="G399">
        <v>3220</v>
      </c>
      <c r="I399">
        <v>150</v>
      </c>
      <c r="J399" t="s">
        <v>21954</v>
      </c>
      <c r="K399" t="s">
        <v>12492</v>
      </c>
      <c r="L399" t="s">
        <v>204</v>
      </c>
      <c r="M399" t="s">
        <v>21961</v>
      </c>
      <c r="N399" t="s">
        <v>21961</v>
      </c>
      <c r="O399" t="s">
        <v>21961</v>
      </c>
      <c r="P399" t="s">
        <v>21961</v>
      </c>
      <c r="Q399" t="s">
        <v>21956</v>
      </c>
      <c r="R399">
        <v>0.01</v>
      </c>
      <c r="S399">
        <v>0</v>
      </c>
    </row>
    <row r="400" spans="1:20">
      <c r="A400" t="s">
        <v>349</v>
      </c>
      <c r="B400" t="s">
        <v>22860</v>
      </c>
      <c r="C400" t="s">
        <v>22861</v>
      </c>
      <c r="D400" t="s">
        <v>22482</v>
      </c>
      <c r="E400" t="s">
        <v>22181</v>
      </c>
      <c r="F400" t="s">
        <v>21953</v>
      </c>
      <c r="G400">
        <v>3220</v>
      </c>
      <c r="I400">
        <v>150</v>
      </c>
      <c r="J400" t="s">
        <v>21954</v>
      </c>
      <c r="K400" t="s">
        <v>204</v>
      </c>
      <c r="L400" t="s">
        <v>12492</v>
      </c>
      <c r="M400" t="s">
        <v>21955</v>
      </c>
      <c r="N400" t="s">
        <v>21955</v>
      </c>
      <c r="O400" t="s">
        <v>21955</v>
      </c>
      <c r="P400" t="s">
        <v>21955</v>
      </c>
      <c r="Q400" t="s">
        <v>21956</v>
      </c>
      <c r="R400">
        <v>0.05</v>
      </c>
      <c r="S400">
        <v>0</v>
      </c>
    </row>
    <row r="401" spans="1:20">
      <c r="A401" t="s">
        <v>349</v>
      </c>
      <c r="B401" t="s">
        <v>22862</v>
      </c>
      <c r="C401" t="s">
        <v>22863</v>
      </c>
      <c r="D401" t="s">
        <v>22482</v>
      </c>
      <c r="E401" t="s">
        <v>22181</v>
      </c>
      <c r="F401" t="s">
        <v>21953</v>
      </c>
      <c r="G401">
        <v>3220</v>
      </c>
      <c r="I401">
        <v>150</v>
      </c>
      <c r="J401" t="s">
        <v>21954</v>
      </c>
      <c r="K401" t="s">
        <v>204</v>
      </c>
      <c r="L401" t="s">
        <v>12492</v>
      </c>
      <c r="M401" t="s">
        <v>21955</v>
      </c>
      <c r="N401" t="s">
        <v>21955</v>
      </c>
      <c r="O401" t="s">
        <v>21955</v>
      </c>
      <c r="P401" t="s">
        <v>21955</v>
      </c>
      <c r="R401">
        <v>0.05</v>
      </c>
      <c r="S401">
        <v>0</v>
      </c>
    </row>
    <row r="402" spans="1:20">
      <c r="A402" t="s">
        <v>349</v>
      </c>
      <c r="B402" t="s">
        <v>22864</v>
      </c>
      <c r="C402" t="s">
        <v>22865</v>
      </c>
      <c r="D402" t="s">
        <v>22546</v>
      </c>
      <c r="E402" t="s">
        <v>22181</v>
      </c>
      <c r="F402" t="s">
        <v>21953</v>
      </c>
      <c r="G402">
        <v>3220</v>
      </c>
      <c r="I402">
        <v>150</v>
      </c>
      <c r="J402" t="s">
        <v>21954</v>
      </c>
      <c r="K402" t="s">
        <v>204</v>
      </c>
      <c r="L402" t="s">
        <v>12492</v>
      </c>
      <c r="M402" t="s">
        <v>21955</v>
      </c>
      <c r="N402" t="s">
        <v>21955</v>
      </c>
      <c r="O402" t="s">
        <v>21955</v>
      </c>
      <c r="P402" t="s">
        <v>21955</v>
      </c>
      <c r="Q402" t="s">
        <v>21956</v>
      </c>
      <c r="R402">
        <v>0.05</v>
      </c>
      <c r="S402">
        <v>0</v>
      </c>
    </row>
    <row r="403" spans="1:20">
      <c r="A403" t="s">
        <v>349</v>
      </c>
      <c r="B403" t="s">
        <v>22866</v>
      </c>
      <c r="C403" t="s">
        <v>22867</v>
      </c>
      <c r="D403" t="s">
        <v>22485</v>
      </c>
      <c r="E403" t="s">
        <v>22181</v>
      </c>
      <c r="F403" t="s">
        <v>21953</v>
      </c>
      <c r="G403">
        <v>3220</v>
      </c>
      <c r="H403">
        <v>3220</v>
      </c>
      <c r="I403">
        <v>150</v>
      </c>
      <c r="J403" t="s">
        <v>21954</v>
      </c>
      <c r="K403" t="s">
        <v>204</v>
      </c>
      <c r="L403" t="s">
        <v>12492</v>
      </c>
      <c r="M403" t="s">
        <v>21955</v>
      </c>
      <c r="N403" t="s">
        <v>21955</v>
      </c>
      <c r="O403" t="s">
        <v>21955</v>
      </c>
      <c r="P403" t="s">
        <v>21955</v>
      </c>
      <c r="Q403" t="s">
        <v>21956</v>
      </c>
      <c r="R403">
        <v>0.05</v>
      </c>
      <c r="S403">
        <v>0</v>
      </c>
    </row>
    <row r="404" spans="1:20">
      <c r="A404" t="s">
        <v>349</v>
      </c>
      <c r="B404" t="s">
        <v>22868</v>
      </c>
      <c r="C404" t="s">
        <v>22869</v>
      </c>
      <c r="D404" t="s">
        <v>22225</v>
      </c>
      <c r="E404" t="s">
        <v>21966</v>
      </c>
      <c r="F404" t="s">
        <v>21953</v>
      </c>
      <c r="G404">
        <v>3220</v>
      </c>
      <c r="I404">
        <v>150</v>
      </c>
      <c r="J404" t="s">
        <v>21954</v>
      </c>
      <c r="K404" t="s">
        <v>204</v>
      </c>
      <c r="L404" t="s">
        <v>12492</v>
      </c>
      <c r="M404" t="s">
        <v>21955</v>
      </c>
      <c r="N404" t="s">
        <v>21955</v>
      </c>
      <c r="O404" t="s">
        <v>21955</v>
      </c>
      <c r="P404" t="s">
        <v>21955</v>
      </c>
      <c r="Q404" t="s">
        <v>21956</v>
      </c>
      <c r="R404">
        <v>0.05</v>
      </c>
      <c r="S404">
        <v>0</v>
      </c>
    </row>
    <row r="405" spans="1:20">
      <c r="A405" t="s">
        <v>349</v>
      </c>
      <c r="B405" t="s">
        <v>22870</v>
      </c>
      <c r="C405" t="s">
        <v>22871</v>
      </c>
      <c r="D405" t="s">
        <v>22028</v>
      </c>
      <c r="E405" t="s">
        <v>21966</v>
      </c>
      <c r="F405" t="s">
        <v>21953</v>
      </c>
      <c r="G405">
        <v>3220</v>
      </c>
      <c r="I405">
        <v>150</v>
      </c>
      <c r="J405" t="s">
        <v>21954</v>
      </c>
      <c r="K405" t="s">
        <v>12492</v>
      </c>
      <c r="L405" t="s">
        <v>12492</v>
      </c>
      <c r="M405" t="s">
        <v>21955</v>
      </c>
      <c r="N405" t="s">
        <v>21955</v>
      </c>
      <c r="O405" t="s">
        <v>21955</v>
      </c>
      <c r="P405" t="s">
        <v>21955</v>
      </c>
      <c r="Q405" t="s">
        <v>21956</v>
      </c>
      <c r="R405">
        <v>0.05</v>
      </c>
      <c r="S405">
        <v>0</v>
      </c>
      <c r="T405" t="s">
        <v>21967</v>
      </c>
    </row>
    <row r="406" spans="1:20">
      <c r="A406" t="s">
        <v>349</v>
      </c>
      <c r="B406" t="s">
        <v>22872</v>
      </c>
      <c r="C406" t="s">
        <v>22873</v>
      </c>
      <c r="D406" t="s">
        <v>22028</v>
      </c>
      <c r="E406" t="s">
        <v>21966</v>
      </c>
      <c r="F406" t="s">
        <v>21953</v>
      </c>
      <c r="G406">
        <v>3220</v>
      </c>
      <c r="I406">
        <v>150</v>
      </c>
      <c r="J406" t="s">
        <v>21954</v>
      </c>
      <c r="K406" t="s">
        <v>12492</v>
      </c>
      <c r="L406" t="s">
        <v>204</v>
      </c>
      <c r="M406" t="s">
        <v>21955</v>
      </c>
      <c r="N406" t="s">
        <v>21955</v>
      </c>
      <c r="O406" t="s">
        <v>21955</v>
      </c>
      <c r="P406" t="s">
        <v>21955</v>
      </c>
      <c r="Q406" t="s">
        <v>21956</v>
      </c>
      <c r="R406">
        <v>0.05</v>
      </c>
      <c r="S406">
        <v>0</v>
      </c>
      <c r="T406" t="s">
        <v>22002</v>
      </c>
    </row>
    <row r="407" spans="1:20">
      <c r="A407" t="s">
        <v>349</v>
      </c>
      <c r="B407" t="s">
        <v>22874</v>
      </c>
      <c r="C407" t="s">
        <v>22875</v>
      </c>
      <c r="D407" t="s">
        <v>22546</v>
      </c>
      <c r="E407" t="s">
        <v>22181</v>
      </c>
      <c r="F407" t="s">
        <v>21953</v>
      </c>
      <c r="G407">
        <v>3220</v>
      </c>
      <c r="I407">
        <v>150</v>
      </c>
      <c r="J407" t="s">
        <v>21954</v>
      </c>
      <c r="K407" t="s">
        <v>204</v>
      </c>
      <c r="L407" t="s">
        <v>12492</v>
      </c>
      <c r="M407" t="s">
        <v>21955</v>
      </c>
      <c r="N407" t="s">
        <v>21955</v>
      </c>
      <c r="O407" t="s">
        <v>21955</v>
      </c>
      <c r="P407" t="s">
        <v>21955</v>
      </c>
      <c r="Q407" t="s">
        <v>21956</v>
      </c>
      <c r="R407">
        <v>0.05</v>
      </c>
      <c r="S407">
        <v>0</v>
      </c>
    </row>
    <row r="408" spans="1:20">
      <c r="A408" t="s">
        <v>349</v>
      </c>
      <c r="B408" t="s">
        <v>22876</v>
      </c>
      <c r="C408" t="s">
        <v>22877</v>
      </c>
      <c r="D408" t="s">
        <v>22526</v>
      </c>
      <c r="E408" t="s">
        <v>21952</v>
      </c>
      <c r="F408" t="s">
        <v>21953</v>
      </c>
      <c r="G408">
        <v>3440</v>
      </c>
      <c r="I408">
        <v>150</v>
      </c>
      <c r="J408" t="s">
        <v>21954</v>
      </c>
      <c r="K408" t="s">
        <v>204</v>
      </c>
      <c r="L408" t="s">
        <v>12492</v>
      </c>
      <c r="M408" t="s">
        <v>21955</v>
      </c>
      <c r="N408" t="s">
        <v>21955</v>
      </c>
      <c r="O408" t="s">
        <v>21955</v>
      </c>
      <c r="P408" t="s">
        <v>21955</v>
      </c>
      <c r="Q408" t="s">
        <v>21956</v>
      </c>
      <c r="R408">
        <v>0.05</v>
      </c>
      <c r="S408">
        <v>0</v>
      </c>
    </row>
    <row r="409" spans="1:20">
      <c r="A409" t="s">
        <v>349</v>
      </c>
      <c r="B409" t="s">
        <v>22878</v>
      </c>
      <c r="C409" t="s">
        <v>22879</v>
      </c>
      <c r="D409" t="s">
        <v>22022</v>
      </c>
      <c r="E409" t="s">
        <v>21952</v>
      </c>
      <c r="F409" t="s">
        <v>21953</v>
      </c>
      <c r="G409">
        <v>3450</v>
      </c>
      <c r="I409">
        <v>150</v>
      </c>
      <c r="J409" t="s">
        <v>21954</v>
      </c>
      <c r="K409" t="s">
        <v>204</v>
      </c>
      <c r="L409" t="s">
        <v>12492</v>
      </c>
      <c r="M409" t="s">
        <v>21955</v>
      </c>
      <c r="N409" t="s">
        <v>21955</v>
      </c>
      <c r="O409" t="s">
        <v>21955</v>
      </c>
      <c r="P409" t="s">
        <v>21955</v>
      </c>
      <c r="Q409" t="s">
        <v>21956</v>
      </c>
      <c r="R409">
        <v>0.05</v>
      </c>
      <c r="S409">
        <v>0</v>
      </c>
    </row>
    <row r="410" spans="1:20">
      <c r="A410" t="s">
        <v>349</v>
      </c>
      <c r="B410" t="s">
        <v>22880</v>
      </c>
      <c r="C410" t="s">
        <v>22881</v>
      </c>
      <c r="D410" t="s">
        <v>22482</v>
      </c>
      <c r="E410" t="s">
        <v>22181</v>
      </c>
      <c r="F410" t="s">
        <v>21953</v>
      </c>
      <c r="G410">
        <v>3220</v>
      </c>
      <c r="I410">
        <v>150</v>
      </c>
      <c r="J410" t="s">
        <v>21954</v>
      </c>
      <c r="K410" t="s">
        <v>204</v>
      </c>
      <c r="L410" t="s">
        <v>204</v>
      </c>
      <c r="M410" t="s">
        <v>34</v>
      </c>
      <c r="N410" t="s">
        <v>34</v>
      </c>
      <c r="O410" t="s">
        <v>34</v>
      </c>
      <c r="P410" t="s">
        <v>34</v>
      </c>
      <c r="R410">
        <v>0.05</v>
      </c>
      <c r="S410">
        <v>0</v>
      </c>
    </row>
    <row r="411" spans="1:20">
      <c r="A411" t="s">
        <v>349</v>
      </c>
      <c r="B411" t="s">
        <v>22882</v>
      </c>
      <c r="C411" t="s">
        <v>22883</v>
      </c>
      <c r="D411" t="s">
        <v>22482</v>
      </c>
      <c r="E411" t="s">
        <v>22181</v>
      </c>
      <c r="F411" t="s">
        <v>21953</v>
      </c>
      <c r="G411">
        <v>3220</v>
      </c>
      <c r="I411">
        <v>150</v>
      </c>
      <c r="J411" t="s">
        <v>21954</v>
      </c>
      <c r="K411" t="s">
        <v>204</v>
      </c>
      <c r="L411" t="s">
        <v>12492</v>
      </c>
      <c r="M411" t="s">
        <v>21955</v>
      </c>
      <c r="N411" t="s">
        <v>21955</v>
      </c>
      <c r="O411" t="s">
        <v>21955</v>
      </c>
      <c r="P411" t="s">
        <v>21955</v>
      </c>
      <c r="Q411" t="s">
        <v>21956</v>
      </c>
      <c r="R411">
        <v>0.05</v>
      </c>
      <c r="S411">
        <v>0</v>
      </c>
    </row>
    <row r="412" spans="1:20">
      <c r="A412" t="s">
        <v>349</v>
      </c>
      <c r="B412" t="s">
        <v>22884</v>
      </c>
      <c r="C412" t="s">
        <v>22885</v>
      </c>
      <c r="D412" t="s">
        <v>22482</v>
      </c>
      <c r="E412" t="s">
        <v>22181</v>
      </c>
      <c r="F412" t="s">
        <v>21953</v>
      </c>
      <c r="G412">
        <v>3220</v>
      </c>
      <c r="I412">
        <v>150</v>
      </c>
      <c r="J412" t="s">
        <v>21954</v>
      </c>
      <c r="K412" t="s">
        <v>204</v>
      </c>
      <c r="L412" t="s">
        <v>12492</v>
      </c>
      <c r="M412" t="s">
        <v>21955</v>
      </c>
      <c r="N412" t="s">
        <v>21955</v>
      </c>
      <c r="O412" t="s">
        <v>21955</v>
      </c>
      <c r="P412" t="s">
        <v>21955</v>
      </c>
      <c r="Q412" t="s">
        <v>21956</v>
      </c>
      <c r="R412">
        <v>0.05</v>
      </c>
      <c r="S412">
        <v>0</v>
      </c>
    </row>
    <row r="413" spans="1:20">
      <c r="A413" t="s">
        <v>349</v>
      </c>
      <c r="B413" t="s">
        <v>22886</v>
      </c>
      <c r="C413" t="s">
        <v>22887</v>
      </c>
      <c r="D413" t="s">
        <v>22482</v>
      </c>
      <c r="E413" t="s">
        <v>22181</v>
      </c>
      <c r="F413" t="s">
        <v>21953</v>
      </c>
      <c r="G413">
        <v>3220</v>
      </c>
      <c r="I413">
        <v>150</v>
      </c>
      <c r="J413" t="s">
        <v>21954</v>
      </c>
      <c r="K413" t="s">
        <v>204</v>
      </c>
      <c r="L413" t="s">
        <v>12492</v>
      </c>
      <c r="M413" t="s">
        <v>34</v>
      </c>
      <c r="N413" t="s">
        <v>34</v>
      </c>
      <c r="O413" t="s">
        <v>34</v>
      </c>
      <c r="P413" t="s">
        <v>34</v>
      </c>
      <c r="R413">
        <v>0.05</v>
      </c>
      <c r="S413">
        <v>0</v>
      </c>
      <c r="T413" t="s">
        <v>22002</v>
      </c>
    </row>
    <row r="414" spans="1:20">
      <c r="A414" t="s">
        <v>349</v>
      </c>
      <c r="B414" t="s">
        <v>22888</v>
      </c>
      <c r="C414" t="s">
        <v>22889</v>
      </c>
      <c r="D414" t="s">
        <v>22482</v>
      </c>
      <c r="E414" t="s">
        <v>22181</v>
      </c>
      <c r="F414" t="s">
        <v>21953</v>
      </c>
      <c r="G414">
        <v>3220</v>
      </c>
      <c r="I414">
        <v>150</v>
      </c>
      <c r="J414" t="s">
        <v>21954</v>
      </c>
      <c r="K414" t="s">
        <v>204</v>
      </c>
      <c r="L414" t="s">
        <v>12492</v>
      </c>
      <c r="M414" t="s">
        <v>21955</v>
      </c>
      <c r="N414" t="s">
        <v>21955</v>
      </c>
      <c r="O414" t="s">
        <v>21955</v>
      </c>
      <c r="P414" t="s">
        <v>21955</v>
      </c>
      <c r="Q414" t="s">
        <v>21956</v>
      </c>
      <c r="R414">
        <v>0.05</v>
      </c>
      <c r="S414">
        <v>0</v>
      </c>
    </row>
    <row r="415" spans="1:20">
      <c r="A415" t="s">
        <v>349</v>
      </c>
      <c r="B415" t="s">
        <v>22890</v>
      </c>
      <c r="C415" t="s">
        <v>22891</v>
      </c>
      <c r="D415" t="s">
        <v>22482</v>
      </c>
      <c r="E415" t="s">
        <v>22181</v>
      </c>
      <c r="F415" t="s">
        <v>21953</v>
      </c>
      <c r="G415">
        <v>3220</v>
      </c>
      <c r="I415">
        <v>150</v>
      </c>
      <c r="J415" t="s">
        <v>21954</v>
      </c>
      <c r="K415" t="s">
        <v>204</v>
      </c>
      <c r="L415" t="s">
        <v>12492</v>
      </c>
      <c r="M415" t="s">
        <v>21955</v>
      </c>
      <c r="N415" t="s">
        <v>21955</v>
      </c>
      <c r="O415" t="s">
        <v>21955</v>
      </c>
      <c r="P415" t="s">
        <v>21955</v>
      </c>
      <c r="Q415" t="s">
        <v>21956</v>
      </c>
      <c r="R415">
        <v>0.05</v>
      </c>
      <c r="S415">
        <v>0</v>
      </c>
    </row>
    <row r="416" spans="1:20">
      <c r="A416" t="s">
        <v>349</v>
      </c>
      <c r="B416" t="s">
        <v>22892</v>
      </c>
      <c r="C416" t="s">
        <v>22893</v>
      </c>
      <c r="D416" t="s">
        <v>22526</v>
      </c>
      <c r="E416" t="s">
        <v>21952</v>
      </c>
      <c r="F416" t="s">
        <v>21953</v>
      </c>
      <c r="G416">
        <v>3440</v>
      </c>
      <c r="I416">
        <v>150</v>
      </c>
      <c r="J416" t="s">
        <v>21954</v>
      </c>
      <c r="K416" t="s">
        <v>204</v>
      </c>
      <c r="L416" t="s">
        <v>12492</v>
      </c>
      <c r="M416" t="s">
        <v>21955</v>
      </c>
      <c r="N416" t="s">
        <v>21955</v>
      </c>
      <c r="O416" t="s">
        <v>21955</v>
      </c>
      <c r="P416" t="s">
        <v>21955</v>
      </c>
      <c r="Q416" t="s">
        <v>21956</v>
      </c>
      <c r="R416">
        <v>0.05</v>
      </c>
      <c r="S416">
        <v>0</v>
      </c>
    </row>
    <row r="417" spans="1:19">
      <c r="A417" t="s">
        <v>349</v>
      </c>
      <c r="B417" t="s">
        <v>22894</v>
      </c>
      <c r="C417" t="s">
        <v>22895</v>
      </c>
      <c r="D417" t="s">
        <v>22028</v>
      </c>
      <c r="E417" t="s">
        <v>21966</v>
      </c>
      <c r="F417" t="s">
        <v>21953</v>
      </c>
      <c r="G417">
        <v>3220</v>
      </c>
      <c r="I417">
        <v>150</v>
      </c>
      <c r="J417" t="s">
        <v>21954</v>
      </c>
      <c r="K417" t="s">
        <v>204</v>
      </c>
      <c r="L417" t="s">
        <v>12492</v>
      </c>
      <c r="M417" t="s">
        <v>21955</v>
      </c>
      <c r="N417" t="s">
        <v>21955</v>
      </c>
      <c r="O417" t="s">
        <v>21955</v>
      </c>
      <c r="P417" t="s">
        <v>21955</v>
      </c>
      <c r="Q417" t="s">
        <v>21956</v>
      </c>
      <c r="R417">
        <v>0.05</v>
      </c>
      <c r="S417">
        <v>0</v>
      </c>
    </row>
    <row r="418" spans="1:19">
      <c r="A418" t="s">
        <v>349</v>
      </c>
      <c r="B418" t="s">
        <v>22896</v>
      </c>
      <c r="C418" t="s">
        <v>22897</v>
      </c>
      <c r="D418" t="s">
        <v>22028</v>
      </c>
      <c r="E418" t="s">
        <v>22181</v>
      </c>
      <c r="F418" t="s">
        <v>21953</v>
      </c>
      <c r="G418">
        <v>3220</v>
      </c>
      <c r="H418">
        <v>3220</v>
      </c>
      <c r="I418">
        <v>150</v>
      </c>
      <c r="J418" t="s">
        <v>21954</v>
      </c>
      <c r="K418" t="s">
        <v>204</v>
      </c>
      <c r="L418" t="s">
        <v>12492</v>
      </c>
      <c r="M418" t="s">
        <v>21955</v>
      </c>
      <c r="N418" t="s">
        <v>21955</v>
      </c>
      <c r="O418" t="s">
        <v>21955</v>
      </c>
      <c r="P418" t="s">
        <v>21955</v>
      </c>
      <c r="Q418" t="s">
        <v>21956</v>
      </c>
      <c r="R418">
        <v>0.05</v>
      </c>
      <c r="S418">
        <v>0</v>
      </c>
    </row>
    <row r="419" spans="1:19">
      <c r="A419" t="s">
        <v>349</v>
      </c>
      <c r="B419" t="s">
        <v>22898</v>
      </c>
      <c r="C419" t="s">
        <v>22899</v>
      </c>
      <c r="D419" t="s">
        <v>22022</v>
      </c>
      <c r="E419" t="s">
        <v>21952</v>
      </c>
      <c r="F419" t="s">
        <v>21953</v>
      </c>
      <c r="G419">
        <v>3450</v>
      </c>
      <c r="I419">
        <v>150</v>
      </c>
      <c r="J419" t="s">
        <v>21954</v>
      </c>
      <c r="K419" t="s">
        <v>204</v>
      </c>
      <c r="L419" t="s">
        <v>12492</v>
      </c>
      <c r="M419" t="s">
        <v>21955</v>
      </c>
      <c r="N419" t="s">
        <v>21955</v>
      </c>
      <c r="O419" t="s">
        <v>21955</v>
      </c>
      <c r="P419" t="s">
        <v>21955</v>
      </c>
      <c r="Q419" t="s">
        <v>21956</v>
      </c>
      <c r="R419">
        <v>0.05</v>
      </c>
      <c r="S419">
        <v>0</v>
      </c>
    </row>
    <row r="420" spans="1:19">
      <c r="A420" t="s">
        <v>349</v>
      </c>
      <c r="B420" t="s">
        <v>22900</v>
      </c>
      <c r="C420" t="s">
        <v>22901</v>
      </c>
      <c r="D420" t="s">
        <v>22028</v>
      </c>
      <c r="E420" t="s">
        <v>21966</v>
      </c>
      <c r="F420" t="s">
        <v>21953</v>
      </c>
      <c r="G420">
        <v>3220</v>
      </c>
      <c r="I420">
        <v>150</v>
      </c>
      <c r="J420" t="s">
        <v>21954</v>
      </c>
      <c r="K420" t="s">
        <v>204</v>
      </c>
      <c r="L420" t="s">
        <v>12492</v>
      </c>
      <c r="M420" t="s">
        <v>21955</v>
      </c>
      <c r="N420" t="s">
        <v>21955</v>
      </c>
      <c r="O420" t="s">
        <v>21955</v>
      </c>
      <c r="P420" t="s">
        <v>21955</v>
      </c>
      <c r="Q420" t="s">
        <v>21956</v>
      </c>
      <c r="R420">
        <v>0.05</v>
      </c>
      <c r="S420">
        <v>0</v>
      </c>
    </row>
    <row r="421" spans="1:19">
      <c r="A421" t="s">
        <v>349</v>
      </c>
      <c r="B421" t="s">
        <v>22902</v>
      </c>
      <c r="C421" t="s">
        <v>22903</v>
      </c>
      <c r="D421" t="s">
        <v>22482</v>
      </c>
      <c r="E421" t="s">
        <v>22181</v>
      </c>
      <c r="F421" t="s">
        <v>21953</v>
      </c>
      <c r="G421">
        <v>3220</v>
      </c>
      <c r="I421">
        <v>150</v>
      </c>
      <c r="J421" t="s">
        <v>21954</v>
      </c>
      <c r="K421" t="s">
        <v>204</v>
      </c>
      <c r="L421" t="s">
        <v>12492</v>
      </c>
      <c r="M421" t="s">
        <v>21955</v>
      </c>
      <c r="N421" t="s">
        <v>21955</v>
      </c>
      <c r="O421" t="s">
        <v>21955</v>
      </c>
      <c r="P421" t="s">
        <v>21955</v>
      </c>
      <c r="Q421" t="s">
        <v>21956</v>
      </c>
      <c r="R421">
        <v>0.05</v>
      </c>
      <c r="S421">
        <v>0</v>
      </c>
    </row>
    <row r="422" spans="1:19">
      <c r="A422" t="s">
        <v>349</v>
      </c>
      <c r="B422" t="s">
        <v>22904</v>
      </c>
      <c r="C422" t="s">
        <v>22905</v>
      </c>
      <c r="D422" t="s">
        <v>22906</v>
      </c>
      <c r="E422" t="s">
        <v>22767</v>
      </c>
      <c r="F422" t="s">
        <v>21953</v>
      </c>
      <c r="G422">
        <v>3240</v>
      </c>
      <c r="I422">
        <v>150</v>
      </c>
      <c r="J422" t="s">
        <v>21954</v>
      </c>
      <c r="K422" t="s">
        <v>204</v>
      </c>
      <c r="L422" t="s">
        <v>12492</v>
      </c>
      <c r="M422" t="s">
        <v>21955</v>
      </c>
      <c r="N422" t="s">
        <v>21955</v>
      </c>
      <c r="O422" t="s">
        <v>21955</v>
      </c>
      <c r="P422" t="s">
        <v>21955</v>
      </c>
      <c r="Q422" t="s">
        <v>21956</v>
      </c>
      <c r="R422">
        <v>0.05</v>
      </c>
      <c r="S422">
        <v>0</v>
      </c>
    </row>
    <row r="423" spans="1:19">
      <c r="A423" t="s">
        <v>349</v>
      </c>
      <c r="B423" t="s">
        <v>22907</v>
      </c>
      <c r="C423" t="s">
        <v>22908</v>
      </c>
      <c r="D423" t="s">
        <v>22485</v>
      </c>
      <c r="E423" t="s">
        <v>22181</v>
      </c>
      <c r="F423" t="s">
        <v>21953</v>
      </c>
      <c r="G423">
        <v>3220</v>
      </c>
      <c r="I423">
        <v>150</v>
      </c>
      <c r="J423" t="s">
        <v>21954</v>
      </c>
      <c r="K423" t="s">
        <v>204</v>
      </c>
      <c r="L423" t="s">
        <v>12492</v>
      </c>
      <c r="M423" t="s">
        <v>21955</v>
      </c>
      <c r="N423" t="s">
        <v>21955</v>
      </c>
      <c r="O423" t="s">
        <v>21955</v>
      </c>
      <c r="P423" t="s">
        <v>21955</v>
      </c>
      <c r="Q423" t="s">
        <v>21956</v>
      </c>
      <c r="R423">
        <v>0.05</v>
      </c>
      <c r="S423">
        <v>0</v>
      </c>
    </row>
    <row r="424" spans="1:19">
      <c r="A424" t="s">
        <v>349</v>
      </c>
      <c r="B424" t="s">
        <v>22909</v>
      </c>
      <c r="C424" t="s">
        <v>22910</v>
      </c>
      <c r="D424" t="s">
        <v>22482</v>
      </c>
      <c r="E424" t="s">
        <v>22181</v>
      </c>
      <c r="F424" t="s">
        <v>21953</v>
      </c>
      <c r="G424">
        <v>3220</v>
      </c>
      <c r="I424">
        <v>150</v>
      </c>
      <c r="J424" t="s">
        <v>21954</v>
      </c>
      <c r="K424" t="s">
        <v>204</v>
      </c>
      <c r="L424" t="s">
        <v>12492</v>
      </c>
      <c r="M424" t="s">
        <v>21955</v>
      </c>
      <c r="N424" t="s">
        <v>21955</v>
      </c>
      <c r="O424" t="s">
        <v>21955</v>
      </c>
      <c r="P424" t="s">
        <v>21955</v>
      </c>
      <c r="Q424" t="s">
        <v>21956</v>
      </c>
      <c r="R424">
        <v>0.05</v>
      </c>
      <c r="S424">
        <v>0</v>
      </c>
    </row>
    <row r="425" spans="1:19">
      <c r="A425" t="s">
        <v>349</v>
      </c>
      <c r="B425" t="s">
        <v>22911</v>
      </c>
      <c r="C425" t="s">
        <v>22912</v>
      </c>
      <c r="D425" t="s">
        <v>22025</v>
      </c>
      <c r="E425" t="s">
        <v>21966</v>
      </c>
      <c r="F425" t="s">
        <v>21953</v>
      </c>
      <c r="G425">
        <v>3220</v>
      </c>
      <c r="I425">
        <v>150</v>
      </c>
      <c r="J425" t="s">
        <v>21954</v>
      </c>
      <c r="K425" t="s">
        <v>204</v>
      </c>
      <c r="L425" t="s">
        <v>12492</v>
      </c>
      <c r="M425" t="s">
        <v>21955</v>
      </c>
      <c r="N425" t="s">
        <v>21955</v>
      </c>
      <c r="O425" t="s">
        <v>21955</v>
      </c>
      <c r="P425" t="s">
        <v>21955</v>
      </c>
      <c r="Q425" t="s">
        <v>21956</v>
      </c>
      <c r="R425">
        <v>0.05</v>
      </c>
      <c r="S425">
        <v>0</v>
      </c>
    </row>
    <row r="426" spans="1:19">
      <c r="A426" t="s">
        <v>349</v>
      </c>
      <c r="B426" t="s">
        <v>22913</v>
      </c>
      <c r="C426" t="s">
        <v>22914</v>
      </c>
      <c r="D426" t="s">
        <v>22915</v>
      </c>
      <c r="E426" t="s">
        <v>22767</v>
      </c>
      <c r="F426" t="s">
        <v>21953</v>
      </c>
      <c r="G426">
        <v>3220</v>
      </c>
      <c r="H426">
        <v>3220</v>
      </c>
      <c r="I426">
        <v>150</v>
      </c>
      <c r="J426" t="s">
        <v>21954</v>
      </c>
      <c r="K426" t="s">
        <v>204</v>
      </c>
      <c r="L426" t="s">
        <v>204</v>
      </c>
      <c r="M426" t="s">
        <v>22149</v>
      </c>
      <c r="N426" t="s">
        <v>22149</v>
      </c>
      <c r="O426" t="s">
        <v>22149</v>
      </c>
      <c r="P426" t="s">
        <v>22149</v>
      </c>
      <c r="Q426" t="s">
        <v>21956</v>
      </c>
      <c r="R426">
        <v>0.075</v>
      </c>
      <c r="S426">
        <v>0</v>
      </c>
    </row>
    <row r="427" spans="1:19">
      <c r="A427" t="s">
        <v>349</v>
      </c>
      <c r="B427" t="s">
        <v>22916</v>
      </c>
      <c r="C427" t="s">
        <v>22917</v>
      </c>
      <c r="D427" t="s">
        <v>22485</v>
      </c>
      <c r="E427" t="s">
        <v>21966</v>
      </c>
      <c r="F427" t="s">
        <v>21953</v>
      </c>
      <c r="G427">
        <v>3220</v>
      </c>
      <c r="I427">
        <v>150</v>
      </c>
      <c r="J427" t="s">
        <v>21954</v>
      </c>
      <c r="K427" t="s">
        <v>12492</v>
      </c>
      <c r="L427" t="s">
        <v>204</v>
      </c>
      <c r="M427" t="s">
        <v>21961</v>
      </c>
      <c r="N427" t="s">
        <v>21961</v>
      </c>
      <c r="O427" t="s">
        <v>21961</v>
      </c>
      <c r="P427" t="s">
        <v>21961</v>
      </c>
      <c r="Q427" t="s">
        <v>21956</v>
      </c>
      <c r="R427">
        <v>0.01</v>
      </c>
      <c r="S427">
        <v>0</v>
      </c>
    </row>
    <row r="428" spans="1:19">
      <c r="A428" t="s">
        <v>349</v>
      </c>
      <c r="B428" t="s">
        <v>22918</v>
      </c>
      <c r="C428" t="s">
        <v>22919</v>
      </c>
      <c r="D428" t="s">
        <v>22485</v>
      </c>
      <c r="E428" t="s">
        <v>22181</v>
      </c>
      <c r="F428" t="s">
        <v>21953</v>
      </c>
      <c r="G428">
        <v>3220</v>
      </c>
      <c r="I428">
        <v>150</v>
      </c>
      <c r="J428" t="s">
        <v>21954</v>
      </c>
      <c r="K428" t="s">
        <v>204</v>
      </c>
      <c r="L428" t="s">
        <v>12492</v>
      </c>
      <c r="M428" t="s">
        <v>21955</v>
      </c>
      <c r="N428" t="s">
        <v>21955</v>
      </c>
      <c r="O428" t="s">
        <v>21955</v>
      </c>
      <c r="P428" t="s">
        <v>21955</v>
      </c>
      <c r="R428">
        <v>0.05</v>
      </c>
      <c r="S428">
        <v>0</v>
      </c>
    </row>
    <row r="429" spans="1:19">
      <c r="A429" t="s">
        <v>349</v>
      </c>
      <c r="B429" t="s">
        <v>22920</v>
      </c>
      <c r="C429" t="s">
        <v>22921</v>
      </c>
      <c r="D429" t="s">
        <v>22515</v>
      </c>
      <c r="E429" t="s">
        <v>22181</v>
      </c>
      <c r="F429" t="s">
        <v>21953</v>
      </c>
      <c r="G429">
        <v>3220</v>
      </c>
      <c r="I429">
        <v>150</v>
      </c>
      <c r="J429" t="s">
        <v>21954</v>
      </c>
      <c r="K429" t="s">
        <v>204</v>
      </c>
      <c r="L429" t="s">
        <v>12492</v>
      </c>
      <c r="M429" t="s">
        <v>21955</v>
      </c>
      <c r="N429" t="s">
        <v>21955</v>
      </c>
      <c r="O429" t="s">
        <v>21955</v>
      </c>
      <c r="P429" t="s">
        <v>21955</v>
      </c>
      <c r="R429">
        <v>0.05</v>
      </c>
      <c r="S429">
        <v>0</v>
      </c>
    </row>
    <row r="430" spans="1:19">
      <c r="A430" t="s">
        <v>349</v>
      </c>
      <c r="B430" t="s">
        <v>22922</v>
      </c>
      <c r="C430" t="s">
        <v>22923</v>
      </c>
      <c r="D430" t="s">
        <v>22924</v>
      </c>
      <c r="E430" t="s">
        <v>22181</v>
      </c>
      <c r="F430" t="s">
        <v>21953</v>
      </c>
      <c r="G430">
        <v>3220</v>
      </c>
      <c r="I430">
        <v>150</v>
      </c>
      <c r="J430" t="s">
        <v>21954</v>
      </c>
      <c r="K430" t="s">
        <v>204</v>
      </c>
      <c r="L430" t="s">
        <v>12492</v>
      </c>
      <c r="M430" t="s">
        <v>21955</v>
      </c>
      <c r="N430" t="s">
        <v>21955</v>
      </c>
      <c r="O430" t="s">
        <v>21955</v>
      </c>
      <c r="P430" t="s">
        <v>21955</v>
      </c>
      <c r="Q430" t="s">
        <v>21956</v>
      </c>
      <c r="R430">
        <v>0.05</v>
      </c>
      <c r="S430">
        <v>0</v>
      </c>
    </row>
    <row r="431" spans="1:19">
      <c r="A431" t="s">
        <v>349</v>
      </c>
      <c r="B431" t="s">
        <v>22925</v>
      </c>
      <c r="C431" t="s">
        <v>22926</v>
      </c>
      <c r="D431" t="s">
        <v>22518</v>
      </c>
      <c r="E431" t="s">
        <v>22767</v>
      </c>
      <c r="F431" t="s">
        <v>21953</v>
      </c>
      <c r="G431">
        <v>3220</v>
      </c>
      <c r="I431">
        <v>150</v>
      </c>
      <c r="J431" t="s">
        <v>21954</v>
      </c>
      <c r="K431" t="s">
        <v>204</v>
      </c>
      <c r="L431" t="s">
        <v>12492</v>
      </c>
      <c r="M431" t="s">
        <v>21955</v>
      </c>
      <c r="N431" t="s">
        <v>21955</v>
      </c>
      <c r="O431" t="s">
        <v>21955</v>
      </c>
      <c r="P431" t="s">
        <v>21955</v>
      </c>
      <c r="Q431" t="s">
        <v>21956</v>
      </c>
      <c r="R431">
        <v>0.05</v>
      </c>
      <c r="S431">
        <v>0</v>
      </c>
    </row>
    <row r="432" spans="1:19">
      <c r="A432" t="s">
        <v>349</v>
      </c>
      <c r="B432" t="s">
        <v>22927</v>
      </c>
      <c r="C432" t="s">
        <v>22928</v>
      </c>
      <c r="D432" t="s">
        <v>22025</v>
      </c>
      <c r="E432" t="s">
        <v>22181</v>
      </c>
      <c r="F432" t="s">
        <v>21953</v>
      </c>
      <c r="G432">
        <v>3220</v>
      </c>
      <c r="I432">
        <v>150</v>
      </c>
      <c r="J432" t="s">
        <v>21954</v>
      </c>
      <c r="K432" t="s">
        <v>12492</v>
      </c>
      <c r="L432" t="s">
        <v>204</v>
      </c>
      <c r="M432" t="s">
        <v>21961</v>
      </c>
      <c r="N432" t="s">
        <v>21961</v>
      </c>
      <c r="O432" t="s">
        <v>21961</v>
      </c>
      <c r="P432" t="s">
        <v>21961</v>
      </c>
      <c r="Q432" t="s">
        <v>21956</v>
      </c>
      <c r="R432">
        <v>0.01</v>
      </c>
      <c r="S432">
        <v>0</v>
      </c>
    </row>
    <row r="433" spans="1:19">
      <c r="A433" t="s">
        <v>349</v>
      </c>
      <c r="B433" t="s">
        <v>22929</v>
      </c>
      <c r="C433" t="s">
        <v>22930</v>
      </c>
      <c r="D433" t="s">
        <v>22025</v>
      </c>
      <c r="E433" t="s">
        <v>21966</v>
      </c>
      <c r="F433" t="s">
        <v>21953</v>
      </c>
      <c r="G433">
        <v>3220</v>
      </c>
      <c r="I433">
        <v>150</v>
      </c>
      <c r="J433" t="s">
        <v>21954</v>
      </c>
      <c r="K433" t="s">
        <v>204</v>
      </c>
      <c r="L433" t="s">
        <v>12492</v>
      </c>
      <c r="M433" t="s">
        <v>21955</v>
      </c>
      <c r="N433" t="s">
        <v>21955</v>
      </c>
      <c r="O433" t="s">
        <v>21955</v>
      </c>
      <c r="P433" t="s">
        <v>21955</v>
      </c>
      <c r="Q433" t="s">
        <v>21956</v>
      </c>
      <c r="R433">
        <v>0.05</v>
      </c>
      <c r="S433">
        <v>0</v>
      </c>
    </row>
    <row r="434" spans="1:19">
      <c r="A434" t="s">
        <v>349</v>
      </c>
      <c r="B434" t="s">
        <v>22931</v>
      </c>
      <c r="C434" t="s">
        <v>22932</v>
      </c>
      <c r="D434" t="s">
        <v>22025</v>
      </c>
      <c r="E434" t="s">
        <v>21966</v>
      </c>
      <c r="F434" t="s">
        <v>21953</v>
      </c>
      <c r="G434">
        <v>3220</v>
      </c>
      <c r="I434">
        <v>150</v>
      </c>
      <c r="J434" t="s">
        <v>21954</v>
      </c>
      <c r="K434" t="s">
        <v>204</v>
      </c>
      <c r="L434" t="s">
        <v>12492</v>
      </c>
      <c r="M434" t="s">
        <v>21955</v>
      </c>
      <c r="N434" t="s">
        <v>21955</v>
      </c>
      <c r="O434" t="s">
        <v>21955</v>
      </c>
      <c r="P434" t="s">
        <v>21955</v>
      </c>
      <c r="Q434" t="s">
        <v>21956</v>
      </c>
      <c r="R434">
        <v>0.05</v>
      </c>
      <c r="S434">
        <v>0</v>
      </c>
    </row>
    <row r="435" spans="1:19">
      <c r="A435" t="s">
        <v>349</v>
      </c>
      <c r="B435" t="s">
        <v>22933</v>
      </c>
      <c r="C435" t="s">
        <v>22934</v>
      </c>
      <c r="D435" t="s">
        <v>22935</v>
      </c>
      <c r="E435" t="s">
        <v>22767</v>
      </c>
      <c r="F435" t="s">
        <v>21953</v>
      </c>
      <c r="G435">
        <v>3220</v>
      </c>
      <c r="H435">
        <v>3220</v>
      </c>
      <c r="I435">
        <v>150</v>
      </c>
      <c r="J435" t="s">
        <v>21954</v>
      </c>
      <c r="K435" t="s">
        <v>204</v>
      </c>
      <c r="L435" t="s">
        <v>12492</v>
      </c>
      <c r="M435" t="s">
        <v>22149</v>
      </c>
      <c r="N435" t="s">
        <v>22149</v>
      </c>
      <c r="O435" t="s">
        <v>22149</v>
      </c>
      <c r="P435" t="s">
        <v>22149</v>
      </c>
      <c r="Q435" t="s">
        <v>21956</v>
      </c>
      <c r="R435">
        <v>0.075</v>
      </c>
      <c r="S435">
        <v>0</v>
      </c>
    </row>
    <row r="436" spans="1:19">
      <c r="A436" t="s">
        <v>349</v>
      </c>
      <c r="B436" t="s">
        <v>22936</v>
      </c>
      <c r="C436" t="s">
        <v>22937</v>
      </c>
      <c r="D436" t="s">
        <v>22935</v>
      </c>
      <c r="E436" t="s">
        <v>22391</v>
      </c>
      <c r="F436" t="s">
        <v>21953</v>
      </c>
      <c r="G436">
        <v>3220</v>
      </c>
      <c r="I436">
        <v>150</v>
      </c>
      <c r="J436" t="s">
        <v>21954</v>
      </c>
      <c r="K436" t="s">
        <v>204</v>
      </c>
      <c r="L436" t="s">
        <v>12492</v>
      </c>
      <c r="M436" t="s">
        <v>21955</v>
      </c>
      <c r="N436" t="s">
        <v>21955</v>
      </c>
      <c r="O436" t="s">
        <v>21955</v>
      </c>
      <c r="P436" t="s">
        <v>21955</v>
      </c>
      <c r="Q436" t="s">
        <v>21956</v>
      </c>
      <c r="R436">
        <v>0.05</v>
      </c>
      <c r="S436">
        <v>0</v>
      </c>
    </row>
    <row r="437" spans="1:19">
      <c r="A437" t="s">
        <v>349</v>
      </c>
      <c r="B437" t="s">
        <v>22938</v>
      </c>
      <c r="C437" t="s">
        <v>22939</v>
      </c>
      <c r="D437" t="s">
        <v>22485</v>
      </c>
      <c r="E437" t="s">
        <v>22181</v>
      </c>
      <c r="F437" t="s">
        <v>21953</v>
      </c>
      <c r="G437">
        <v>3220</v>
      </c>
      <c r="I437">
        <v>150</v>
      </c>
      <c r="J437" t="s">
        <v>21954</v>
      </c>
      <c r="K437" t="s">
        <v>204</v>
      </c>
      <c r="L437" t="s">
        <v>12492</v>
      </c>
      <c r="M437" t="s">
        <v>21955</v>
      </c>
      <c r="N437" t="s">
        <v>21955</v>
      </c>
      <c r="O437" t="s">
        <v>21955</v>
      </c>
      <c r="P437" t="s">
        <v>21955</v>
      </c>
      <c r="Q437" t="s">
        <v>21956</v>
      </c>
      <c r="R437">
        <v>0.05</v>
      </c>
      <c r="S437">
        <v>0</v>
      </c>
    </row>
    <row r="438" spans="1:19">
      <c r="A438" t="s">
        <v>349</v>
      </c>
      <c r="B438" t="s">
        <v>22940</v>
      </c>
      <c r="C438" t="s">
        <v>22941</v>
      </c>
      <c r="D438" t="s">
        <v>21979</v>
      </c>
      <c r="E438" t="s">
        <v>21952</v>
      </c>
      <c r="F438" t="s">
        <v>21953</v>
      </c>
      <c r="G438">
        <v>3440</v>
      </c>
      <c r="I438">
        <v>150</v>
      </c>
      <c r="J438" t="s">
        <v>21954</v>
      </c>
      <c r="K438" t="s">
        <v>204</v>
      </c>
      <c r="L438" t="s">
        <v>12492</v>
      </c>
      <c r="M438" t="s">
        <v>21955</v>
      </c>
      <c r="N438" t="s">
        <v>21955</v>
      </c>
      <c r="O438" t="s">
        <v>21955</v>
      </c>
      <c r="P438" t="s">
        <v>21955</v>
      </c>
      <c r="Q438" t="s">
        <v>21956</v>
      </c>
      <c r="R438">
        <v>0.05</v>
      </c>
      <c r="S438">
        <v>0</v>
      </c>
    </row>
    <row r="439" spans="1:19">
      <c r="A439" t="s">
        <v>349</v>
      </c>
      <c r="B439" t="s">
        <v>22942</v>
      </c>
      <c r="C439" t="s">
        <v>22943</v>
      </c>
      <c r="D439" t="s">
        <v>22025</v>
      </c>
      <c r="E439" t="s">
        <v>22199</v>
      </c>
      <c r="F439" t="s">
        <v>21953</v>
      </c>
      <c r="G439">
        <v>3220</v>
      </c>
      <c r="I439">
        <v>150</v>
      </c>
      <c r="J439" t="s">
        <v>21954</v>
      </c>
      <c r="K439" t="s">
        <v>12492</v>
      </c>
      <c r="L439" t="s">
        <v>12492</v>
      </c>
      <c r="M439" t="s">
        <v>21955</v>
      </c>
      <c r="N439" t="s">
        <v>21955</v>
      </c>
      <c r="O439" t="s">
        <v>21955</v>
      </c>
      <c r="P439" t="s">
        <v>21955</v>
      </c>
      <c r="Q439" t="s">
        <v>21956</v>
      </c>
      <c r="R439">
        <v>0.05</v>
      </c>
      <c r="S439">
        <v>0</v>
      </c>
    </row>
    <row r="440" spans="1:19">
      <c r="A440" t="s">
        <v>349</v>
      </c>
      <c r="B440" t="s">
        <v>22944</v>
      </c>
      <c r="C440" t="s">
        <v>22945</v>
      </c>
      <c r="D440" t="s">
        <v>22025</v>
      </c>
      <c r="E440" t="s">
        <v>22199</v>
      </c>
      <c r="F440" t="s">
        <v>21953</v>
      </c>
      <c r="G440">
        <v>3220</v>
      </c>
      <c r="I440">
        <v>150</v>
      </c>
      <c r="J440" t="s">
        <v>21954</v>
      </c>
      <c r="K440" t="s">
        <v>204</v>
      </c>
      <c r="L440" t="s">
        <v>12492</v>
      </c>
      <c r="M440" t="s">
        <v>21955</v>
      </c>
      <c r="N440" t="s">
        <v>21955</v>
      </c>
      <c r="O440" t="s">
        <v>21955</v>
      </c>
      <c r="P440" t="s">
        <v>21955</v>
      </c>
      <c r="Q440" t="s">
        <v>21956</v>
      </c>
      <c r="R440">
        <v>0.05</v>
      </c>
      <c r="S440">
        <v>0</v>
      </c>
    </row>
    <row r="441" spans="1:19">
      <c r="A441" t="s">
        <v>349</v>
      </c>
      <c r="B441" t="s">
        <v>22946</v>
      </c>
      <c r="C441" t="s">
        <v>22947</v>
      </c>
      <c r="D441" t="s">
        <v>22022</v>
      </c>
      <c r="E441" t="s">
        <v>21952</v>
      </c>
      <c r="F441" t="s">
        <v>21953</v>
      </c>
      <c r="G441">
        <v>3450</v>
      </c>
      <c r="H441">
        <v>3550</v>
      </c>
      <c r="I441">
        <v>150</v>
      </c>
      <c r="J441" t="s">
        <v>21954</v>
      </c>
      <c r="K441" t="s">
        <v>204</v>
      </c>
      <c r="L441" t="s">
        <v>12492</v>
      </c>
      <c r="M441" t="s">
        <v>21955</v>
      </c>
      <c r="N441" t="s">
        <v>21955</v>
      </c>
      <c r="O441" t="s">
        <v>21955</v>
      </c>
      <c r="P441" t="s">
        <v>21955</v>
      </c>
      <c r="Q441" t="s">
        <v>21956</v>
      </c>
      <c r="R441">
        <v>0.05</v>
      </c>
      <c r="S441">
        <v>0</v>
      </c>
    </row>
    <row r="442" spans="1:19">
      <c r="A442" t="s">
        <v>349</v>
      </c>
      <c r="B442" t="s">
        <v>22948</v>
      </c>
      <c r="C442" t="s">
        <v>22949</v>
      </c>
      <c r="D442" t="s">
        <v>22022</v>
      </c>
      <c r="E442" t="s">
        <v>21952</v>
      </c>
      <c r="F442" t="s">
        <v>21953</v>
      </c>
      <c r="G442">
        <v>3450</v>
      </c>
      <c r="I442">
        <v>150</v>
      </c>
      <c r="J442" t="s">
        <v>21954</v>
      </c>
      <c r="K442" t="s">
        <v>204</v>
      </c>
      <c r="L442" t="s">
        <v>12492</v>
      </c>
      <c r="M442" t="s">
        <v>21955</v>
      </c>
      <c r="N442" t="s">
        <v>21955</v>
      </c>
      <c r="O442" t="s">
        <v>21955</v>
      </c>
      <c r="P442" t="s">
        <v>21955</v>
      </c>
      <c r="Q442" t="s">
        <v>21956</v>
      </c>
      <c r="R442">
        <v>0.05</v>
      </c>
      <c r="S442">
        <v>0</v>
      </c>
    </row>
    <row r="443" spans="1:19">
      <c r="A443" t="s">
        <v>349</v>
      </c>
      <c r="B443" t="s">
        <v>22950</v>
      </c>
      <c r="C443" t="s">
        <v>22951</v>
      </c>
      <c r="D443" t="s">
        <v>22952</v>
      </c>
      <c r="E443" t="s">
        <v>21952</v>
      </c>
      <c r="F443" t="s">
        <v>21953</v>
      </c>
      <c r="G443">
        <v>3450</v>
      </c>
      <c r="I443">
        <v>150</v>
      </c>
      <c r="J443" t="s">
        <v>21954</v>
      </c>
      <c r="K443" t="s">
        <v>204</v>
      </c>
      <c r="L443" t="s">
        <v>12492</v>
      </c>
      <c r="M443" t="s">
        <v>21955</v>
      </c>
      <c r="N443" t="s">
        <v>21955</v>
      </c>
      <c r="O443" t="s">
        <v>21955</v>
      </c>
      <c r="P443" t="s">
        <v>21955</v>
      </c>
      <c r="Q443" t="s">
        <v>21956</v>
      </c>
      <c r="R443">
        <v>0.05</v>
      </c>
      <c r="S443">
        <v>0</v>
      </c>
    </row>
    <row r="444" spans="1:19">
      <c r="A444" t="s">
        <v>349</v>
      </c>
      <c r="B444" t="s">
        <v>22953</v>
      </c>
      <c r="C444" t="s">
        <v>22954</v>
      </c>
      <c r="D444" t="s">
        <v>22025</v>
      </c>
      <c r="E444" t="s">
        <v>21966</v>
      </c>
      <c r="F444" t="s">
        <v>21953</v>
      </c>
      <c r="G444">
        <v>3220</v>
      </c>
      <c r="I444">
        <v>150</v>
      </c>
      <c r="J444" t="s">
        <v>21954</v>
      </c>
      <c r="K444" t="s">
        <v>204</v>
      </c>
      <c r="L444" t="s">
        <v>12492</v>
      </c>
      <c r="M444" t="s">
        <v>21955</v>
      </c>
      <c r="N444" t="s">
        <v>21955</v>
      </c>
      <c r="O444" t="s">
        <v>21955</v>
      </c>
      <c r="P444" t="s">
        <v>21955</v>
      </c>
      <c r="Q444" t="s">
        <v>21956</v>
      </c>
      <c r="R444">
        <v>0.05</v>
      </c>
      <c r="S444">
        <v>0</v>
      </c>
    </row>
    <row r="445" spans="1:19">
      <c r="A445" t="s">
        <v>349</v>
      </c>
      <c r="B445" t="s">
        <v>22955</v>
      </c>
      <c r="C445" t="s">
        <v>22956</v>
      </c>
      <c r="D445" t="s">
        <v>22025</v>
      </c>
      <c r="E445" t="s">
        <v>21966</v>
      </c>
      <c r="F445" t="s">
        <v>21953</v>
      </c>
      <c r="G445">
        <v>3220</v>
      </c>
      <c r="H445" t="s">
        <v>22957</v>
      </c>
      <c r="I445">
        <v>0</v>
      </c>
      <c r="K445" t="s">
        <v>204</v>
      </c>
      <c r="L445" t="s">
        <v>204</v>
      </c>
      <c r="M445" t="s">
        <v>22149</v>
      </c>
      <c r="N445" t="s">
        <v>22149</v>
      </c>
      <c r="O445" t="s">
        <v>22149</v>
      </c>
      <c r="P445" t="s">
        <v>22149</v>
      </c>
      <c r="Q445" t="s">
        <v>21956</v>
      </c>
      <c r="R445">
        <v>0.05</v>
      </c>
      <c r="S445">
        <v>0</v>
      </c>
    </row>
    <row r="446" spans="1:19">
      <c r="A446" t="s">
        <v>349</v>
      </c>
      <c r="B446" t="s">
        <v>22958</v>
      </c>
      <c r="C446" t="s">
        <v>22959</v>
      </c>
      <c r="D446" t="s">
        <v>21979</v>
      </c>
      <c r="E446" t="s">
        <v>21952</v>
      </c>
      <c r="F446" t="s">
        <v>21953</v>
      </c>
      <c r="G446">
        <v>3440</v>
      </c>
      <c r="I446">
        <v>150</v>
      </c>
      <c r="J446" t="s">
        <v>21954</v>
      </c>
      <c r="K446" t="s">
        <v>204</v>
      </c>
      <c r="L446" t="s">
        <v>12492</v>
      </c>
      <c r="M446" t="s">
        <v>21955</v>
      </c>
      <c r="N446" t="s">
        <v>21955</v>
      </c>
      <c r="O446" t="s">
        <v>21955</v>
      </c>
      <c r="P446" t="s">
        <v>21955</v>
      </c>
      <c r="Q446" t="s">
        <v>21956</v>
      </c>
      <c r="R446">
        <v>0.05</v>
      </c>
      <c r="S446">
        <v>0</v>
      </c>
    </row>
    <row r="447" spans="1:19">
      <c r="A447" t="s">
        <v>349</v>
      </c>
      <c r="B447" t="s">
        <v>22960</v>
      </c>
      <c r="C447" t="s">
        <v>22961</v>
      </c>
      <c r="D447" t="s">
        <v>22025</v>
      </c>
      <c r="E447" t="s">
        <v>21966</v>
      </c>
      <c r="F447" t="s">
        <v>21953</v>
      </c>
      <c r="G447">
        <v>3220</v>
      </c>
      <c r="I447">
        <v>150</v>
      </c>
      <c r="J447" t="s">
        <v>21954</v>
      </c>
      <c r="K447" t="s">
        <v>204</v>
      </c>
      <c r="L447" t="s">
        <v>12492</v>
      </c>
      <c r="M447" t="s">
        <v>21955</v>
      </c>
      <c r="N447" t="s">
        <v>21955</v>
      </c>
      <c r="O447" t="s">
        <v>21955</v>
      </c>
      <c r="P447" t="s">
        <v>21955</v>
      </c>
      <c r="Q447" t="s">
        <v>21956</v>
      </c>
      <c r="R447">
        <v>0.05</v>
      </c>
      <c r="S447">
        <v>0</v>
      </c>
    </row>
    <row r="448" spans="1:19">
      <c r="A448" t="s">
        <v>349</v>
      </c>
      <c r="B448" t="s">
        <v>22962</v>
      </c>
      <c r="C448" t="s">
        <v>22963</v>
      </c>
      <c r="D448" t="s">
        <v>22025</v>
      </c>
      <c r="E448" t="s">
        <v>21966</v>
      </c>
      <c r="F448" t="s">
        <v>21953</v>
      </c>
      <c r="G448">
        <v>3220</v>
      </c>
      <c r="I448">
        <v>150</v>
      </c>
      <c r="J448" t="s">
        <v>21954</v>
      </c>
      <c r="K448" t="s">
        <v>204</v>
      </c>
      <c r="L448" t="s">
        <v>12492</v>
      </c>
      <c r="M448" t="s">
        <v>21955</v>
      </c>
      <c r="N448" t="s">
        <v>21955</v>
      </c>
      <c r="O448" t="s">
        <v>21955</v>
      </c>
      <c r="P448" t="s">
        <v>21955</v>
      </c>
      <c r="Q448" t="s">
        <v>21956</v>
      </c>
      <c r="R448">
        <v>0.05</v>
      </c>
      <c r="S448">
        <v>0</v>
      </c>
    </row>
    <row r="449" spans="1:20">
      <c r="A449" t="s">
        <v>349</v>
      </c>
      <c r="B449" t="s">
        <v>22964</v>
      </c>
      <c r="C449" t="s">
        <v>22965</v>
      </c>
      <c r="D449" t="s">
        <v>22025</v>
      </c>
      <c r="E449" t="s">
        <v>21966</v>
      </c>
      <c r="F449" t="s">
        <v>21953</v>
      </c>
      <c r="G449">
        <v>3220</v>
      </c>
      <c r="I449">
        <v>150</v>
      </c>
      <c r="J449" t="s">
        <v>21954</v>
      </c>
      <c r="K449" t="s">
        <v>204</v>
      </c>
      <c r="L449" t="s">
        <v>12492</v>
      </c>
      <c r="M449" t="s">
        <v>21955</v>
      </c>
      <c r="N449" t="s">
        <v>21955</v>
      </c>
      <c r="O449" t="s">
        <v>21955</v>
      </c>
      <c r="P449" t="s">
        <v>21955</v>
      </c>
      <c r="Q449" t="s">
        <v>21956</v>
      </c>
      <c r="R449">
        <v>0.05</v>
      </c>
      <c r="S449">
        <v>0</v>
      </c>
    </row>
    <row r="450" spans="1:20">
      <c r="A450" t="s">
        <v>349</v>
      </c>
      <c r="B450" t="s">
        <v>22966</v>
      </c>
      <c r="C450" t="s">
        <v>22967</v>
      </c>
      <c r="D450" t="s">
        <v>22025</v>
      </c>
      <c r="E450" t="s">
        <v>21966</v>
      </c>
      <c r="F450" t="s">
        <v>21953</v>
      </c>
      <c r="G450">
        <v>3220</v>
      </c>
      <c r="I450">
        <v>150</v>
      </c>
      <c r="J450" t="s">
        <v>21954</v>
      </c>
      <c r="K450" t="s">
        <v>204</v>
      </c>
      <c r="L450" t="s">
        <v>12492</v>
      </c>
      <c r="M450" t="s">
        <v>21955</v>
      </c>
      <c r="N450" t="s">
        <v>21955</v>
      </c>
      <c r="O450" t="s">
        <v>21955</v>
      </c>
      <c r="P450" t="s">
        <v>21955</v>
      </c>
      <c r="Q450" t="s">
        <v>21956</v>
      </c>
      <c r="R450">
        <v>0.05</v>
      </c>
      <c r="S450">
        <v>0</v>
      </c>
    </row>
    <row r="451" spans="1:20">
      <c r="A451" t="s">
        <v>349</v>
      </c>
      <c r="B451" t="s">
        <v>22968</v>
      </c>
      <c r="C451" t="s">
        <v>22969</v>
      </c>
      <c r="D451" t="s">
        <v>22025</v>
      </c>
      <c r="E451" t="s">
        <v>21966</v>
      </c>
      <c r="F451" t="s">
        <v>21953</v>
      </c>
      <c r="G451">
        <v>3220</v>
      </c>
      <c r="I451">
        <v>150</v>
      </c>
      <c r="J451" t="s">
        <v>21954</v>
      </c>
      <c r="K451" t="s">
        <v>204</v>
      </c>
      <c r="L451" t="s">
        <v>12492</v>
      </c>
      <c r="M451" t="s">
        <v>21955</v>
      </c>
      <c r="N451" t="s">
        <v>21955</v>
      </c>
      <c r="O451" t="s">
        <v>21955</v>
      </c>
      <c r="P451" t="s">
        <v>21955</v>
      </c>
      <c r="Q451" t="s">
        <v>21956</v>
      </c>
      <c r="R451">
        <v>0.05</v>
      </c>
      <c r="S451">
        <v>0</v>
      </c>
    </row>
    <row r="452" spans="1:20">
      <c r="A452" t="s">
        <v>349</v>
      </c>
      <c r="B452" t="s">
        <v>22970</v>
      </c>
      <c r="C452" t="s">
        <v>22971</v>
      </c>
      <c r="D452" t="s">
        <v>22390</v>
      </c>
      <c r="E452" t="s">
        <v>22391</v>
      </c>
      <c r="F452" t="s">
        <v>21953</v>
      </c>
      <c r="G452">
        <v>3260</v>
      </c>
      <c r="I452">
        <v>150</v>
      </c>
      <c r="J452" t="s">
        <v>21954</v>
      </c>
      <c r="K452" t="s">
        <v>204</v>
      </c>
      <c r="L452" t="s">
        <v>12492</v>
      </c>
      <c r="M452" t="s">
        <v>21955</v>
      </c>
      <c r="N452" t="s">
        <v>21955</v>
      </c>
      <c r="O452" t="s">
        <v>21955</v>
      </c>
      <c r="P452" t="s">
        <v>21955</v>
      </c>
      <c r="Q452" t="s">
        <v>21956</v>
      </c>
      <c r="R452">
        <v>0.05</v>
      </c>
      <c r="S452">
        <v>0</v>
      </c>
    </row>
    <row r="453" spans="1:20">
      <c r="A453" t="s">
        <v>349</v>
      </c>
      <c r="B453" t="s">
        <v>22972</v>
      </c>
      <c r="C453" t="s">
        <v>22973</v>
      </c>
      <c r="D453" t="s">
        <v>22974</v>
      </c>
      <c r="E453" t="s">
        <v>22767</v>
      </c>
      <c r="F453" t="s">
        <v>21953</v>
      </c>
      <c r="G453">
        <v>3220</v>
      </c>
      <c r="H453">
        <v>3220</v>
      </c>
      <c r="I453">
        <v>150</v>
      </c>
      <c r="J453" t="s">
        <v>21954</v>
      </c>
      <c r="K453" t="s">
        <v>204</v>
      </c>
      <c r="L453" t="s">
        <v>12492</v>
      </c>
      <c r="M453" t="s">
        <v>21961</v>
      </c>
      <c r="N453" t="s">
        <v>21961</v>
      </c>
      <c r="O453" t="s">
        <v>21961</v>
      </c>
      <c r="P453" t="s">
        <v>21961</v>
      </c>
      <c r="Q453" t="s">
        <v>21956</v>
      </c>
      <c r="R453">
        <v>0.01</v>
      </c>
      <c r="S453">
        <v>0</v>
      </c>
    </row>
    <row r="454" spans="1:20">
      <c r="A454" t="s">
        <v>349</v>
      </c>
      <c r="B454" t="s">
        <v>22975</v>
      </c>
      <c r="C454" t="s">
        <v>22976</v>
      </c>
      <c r="D454" t="s">
        <v>22977</v>
      </c>
      <c r="E454" t="s">
        <v>22978</v>
      </c>
      <c r="F454" t="s">
        <v>21953</v>
      </c>
      <c r="G454">
        <v>3240</v>
      </c>
      <c r="I454">
        <v>150</v>
      </c>
      <c r="J454" t="s">
        <v>21954</v>
      </c>
      <c r="K454" t="s">
        <v>204</v>
      </c>
      <c r="L454" t="s">
        <v>12492</v>
      </c>
      <c r="M454" t="s">
        <v>21955</v>
      </c>
      <c r="N454" t="s">
        <v>21955</v>
      </c>
      <c r="O454" t="s">
        <v>21955</v>
      </c>
      <c r="P454" t="s">
        <v>21955</v>
      </c>
      <c r="Q454" t="s">
        <v>21956</v>
      </c>
      <c r="R454">
        <v>0.05</v>
      </c>
      <c r="S454">
        <v>0</v>
      </c>
    </row>
    <row r="455" spans="1:20">
      <c r="A455" t="s">
        <v>349</v>
      </c>
      <c r="B455" t="s">
        <v>22979</v>
      </c>
      <c r="C455" t="s">
        <v>22980</v>
      </c>
      <c r="D455" t="s">
        <v>22485</v>
      </c>
      <c r="E455" t="s">
        <v>22181</v>
      </c>
      <c r="F455" t="s">
        <v>21953</v>
      </c>
      <c r="G455">
        <v>3220</v>
      </c>
      <c r="I455">
        <v>150</v>
      </c>
      <c r="J455" t="s">
        <v>21954</v>
      </c>
      <c r="K455" t="s">
        <v>12492</v>
      </c>
      <c r="L455" t="s">
        <v>12492</v>
      </c>
      <c r="M455" t="s">
        <v>21955</v>
      </c>
      <c r="N455" t="s">
        <v>21955</v>
      </c>
      <c r="O455" t="s">
        <v>21955</v>
      </c>
      <c r="P455" t="s">
        <v>21955</v>
      </c>
      <c r="Q455" t="s">
        <v>21956</v>
      </c>
      <c r="R455">
        <v>0.05</v>
      </c>
      <c r="S455">
        <v>0</v>
      </c>
      <c r="T455" t="s">
        <v>21967</v>
      </c>
    </row>
    <row r="456" spans="1:20">
      <c r="A456" t="s">
        <v>349</v>
      </c>
      <c r="B456" t="s">
        <v>22981</v>
      </c>
      <c r="C456" t="s">
        <v>22982</v>
      </c>
      <c r="D456" t="s">
        <v>22485</v>
      </c>
      <c r="E456" t="s">
        <v>22181</v>
      </c>
      <c r="F456" t="s">
        <v>21953</v>
      </c>
      <c r="G456">
        <v>3220</v>
      </c>
      <c r="H456">
        <v>3220</v>
      </c>
      <c r="I456">
        <v>150</v>
      </c>
      <c r="J456" t="s">
        <v>21954</v>
      </c>
      <c r="K456" t="s">
        <v>204</v>
      </c>
      <c r="L456" t="s">
        <v>204</v>
      </c>
      <c r="M456" t="s">
        <v>22149</v>
      </c>
      <c r="N456" t="s">
        <v>22149</v>
      </c>
      <c r="O456" t="s">
        <v>22149</v>
      </c>
      <c r="P456" t="s">
        <v>22149</v>
      </c>
      <c r="Q456" t="s">
        <v>21956</v>
      </c>
      <c r="R456">
        <v>0.075</v>
      </c>
      <c r="S456">
        <v>0</v>
      </c>
    </row>
    <row r="457" spans="1:20">
      <c r="A457" t="s">
        <v>349</v>
      </c>
      <c r="B457" t="s">
        <v>22983</v>
      </c>
      <c r="C457" t="s">
        <v>22984</v>
      </c>
      <c r="D457" t="s">
        <v>22025</v>
      </c>
      <c r="E457" t="s">
        <v>21966</v>
      </c>
      <c r="F457" t="s">
        <v>21953</v>
      </c>
      <c r="G457">
        <v>3220</v>
      </c>
      <c r="I457">
        <v>200</v>
      </c>
      <c r="J457" t="s">
        <v>21954</v>
      </c>
      <c r="K457" t="s">
        <v>12492</v>
      </c>
      <c r="L457" t="s">
        <v>12492</v>
      </c>
      <c r="M457" t="s">
        <v>34</v>
      </c>
      <c r="N457" t="s">
        <v>34</v>
      </c>
      <c r="O457" t="s">
        <v>34</v>
      </c>
      <c r="P457" t="s">
        <v>34</v>
      </c>
      <c r="Q457" t="s">
        <v>21956</v>
      </c>
      <c r="R457">
        <v>0.05</v>
      </c>
      <c r="S457">
        <v>0</v>
      </c>
      <c r="T457" t="s">
        <v>21967</v>
      </c>
    </row>
    <row r="458" spans="1:20">
      <c r="A458" t="s">
        <v>349</v>
      </c>
      <c r="B458" t="s">
        <v>22985</v>
      </c>
      <c r="C458" t="s">
        <v>22986</v>
      </c>
      <c r="D458" t="s">
        <v>22025</v>
      </c>
      <c r="E458" t="s">
        <v>21966</v>
      </c>
      <c r="F458" t="s">
        <v>21953</v>
      </c>
      <c r="G458">
        <v>3220</v>
      </c>
      <c r="I458">
        <v>150</v>
      </c>
      <c r="J458" t="s">
        <v>21954</v>
      </c>
      <c r="K458" t="s">
        <v>204</v>
      </c>
      <c r="L458" t="s">
        <v>12492</v>
      </c>
      <c r="M458" t="s">
        <v>21955</v>
      </c>
      <c r="N458" t="s">
        <v>21955</v>
      </c>
      <c r="O458" t="s">
        <v>21955</v>
      </c>
      <c r="P458" t="s">
        <v>21955</v>
      </c>
      <c r="R458">
        <v>0.05</v>
      </c>
      <c r="S458">
        <v>0</v>
      </c>
    </row>
    <row r="459" spans="1:20">
      <c r="A459" t="s">
        <v>349</v>
      </c>
      <c r="B459">
        <v>23772</v>
      </c>
      <c r="C459" t="s">
        <v>22987</v>
      </c>
      <c r="D459" t="s">
        <v>22568</v>
      </c>
      <c r="E459" t="s">
        <v>21952</v>
      </c>
      <c r="F459" t="s">
        <v>21953</v>
      </c>
      <c r="G459">
        <v>3450</v>
      </c>
      <c r="I459">
        <v>150</v>
      </c>
      <c r="J459" t="s">
        <v>21954</v>
      </c>
      <c r="K459" t="s">
        <v>12492</v>
      </c>
      <c r="L459" t="s">
        <v>12492</v>
      </c>
      <c r="M459" t="s">
        <v>21955</v>
      </c>
      <c r="N459" t="s">
        <v>21955</v>
      </c>
      <c r="O459" t="s">
        <v>21955</v>
      </c>
      <c r="P459" t="s">
        <v>21955</v>
      </c>
      <c r="Q459" t="s">
        <v>21956</v>
      </c>
      <c r="R459">
        <v>0.05</v>
      </c>
      <c r="S459">
        <v>0</v>
      </c>
    </row>
    <row r="460" spans="1:20">
      <c r="A460" t="s">
        <v>349</v>
      </c>
      <c r="B460" t="s">
        <v>22988</v>
      </c>
      <c r="C460" t="s">
        <v>22989</v>
      </c>
      <c r="D460" t="s">
        <v>22990</v>
      </c>
      <c r="E460" t="s">
        <v>21966</v>
      </c>
      <c r="F460" t="s">
        <v>21953</v>
      </c>
      <c r="G460">
        <v>3220</v>
      </c>
      <c r="I460">
        <v>150</v>
      </c>
      <c r="J460" t="s">
        <v>21954</v>
      </c>
      <c r="K460" t="s">
        <v>204</v>
      </c>
      <c r="L460" t="s">
        <v>12492</v>
      </c>
      <c r="M460" t="s">
        <v>21955</v>
      </c>
      <c r="N460" t="s">
        <v>21955</v>
      </c>
      <c r="O460" t="s">
        <v>21955</v>
      </c>
      <c r="P460" t="s">
        <v>21955</v>
      </c>
      <c r="Q460" t="s">
        <v>21956</v>
      </c>
      <c r="R460">
        <v>0.05</v>
      </c>
      <c r="S460">
        <v>0</v>
      </c>
    </row>
    <row r="461" spans="1:20">
      <c r="A461" t="s">
        <v>349</v>
      </c>
      <c r="B461" t="s">
        <v>22991</v>
      </c>
      <c r="C461" t="s">
        <v>22992</v>
      </c>
      <c r="D461" t="s">
        <v>22993</v>
      </c>
      <c r="E461" t="s">
        <v>22181</v>
      </c>
      <c r="F461" t="s">
        <v>21953</v>
      </c>
      <c r="G461">
        <v>3220</v>
      </c>
      <c r="I461">
        <v>150</v>
      </c>
      <c r="J461" t="s">
        <v>21954</v>
      </c>
      <c r="K461" t="s">
        <v>12492</v>
      </c>
      <c r="L461" t="s">
        <v>12492</v>
      </c>
      <c r="M461" t="s">
        <v>21961</v>
      </c>
      <c r="N461" t="s">
        <v>21961</v>
      </c>
      <c r="O461" t="s">
        <v>21961</v>
      </c>
      <c r="P461" t="s">
        <v>21961</v>
      </c>
      <c r="Q461" t="s">
        <v>21956</v>
      </c>
      <c r="R461">
        <v>0.01</v>
      </c>
      <c r="S461">
        <v>0</v>
      </c>
    </row>
    <row r="462" spans="1:20">
      <c r="A462" t="s">
        <v>349</v>
      </c>
      <c r="B462" t="s">
        <v>22994</v>
      </c>
      <c r="C462" t="s">
        <v>22995</v>
      </c>
      <c r="D462" t="s">
        <v>22996</v>
      </c>
      <c r="E462" t="s">
        <v>21952</v>
      </c>
      <c r="F462" t="s">
        <v>21953</v>
      </c>
      <c r="G462">
        <v>3450</v>
      </c>
      <c r="I462">
        <v>150</v>
      </c>
      <c r="J462" t="s">
        <v>21954</v>
      </c>
      <c r="K462" t="s">
        <v>204</v>
      </c>
      <c r="L462" t="s">
        <v>12492</v>
      </c>
      <c r="M462" t="s">
        <v>21955</v>
      </c>
      <c r="N462" t="s">
        <v>21955</v>
      </c>
      <c r="O462" t="s">
        <v>21955</v>
      </c>
      <c r="P462" t="s">
        <v>21955</v>
      </c>
      <c r="Q462" t="s">
        <v>21956</v>
      </c>
      <c r="R462">
        <v>0.05</v>
      </c>
      <c r="S462">
        <v>0</v>
      </c>
    </row>
    <row r="463" spans="1:20">
      <c r="A463" t="s">
        <v>349</v>
      </c>
      <c r="B463" t="s">
        <v>22997</v>
      </c>
      <c r="C463" t="s">
        <v>22998</v>
      </c>
      <c r="D463" t="s">
        <v>22996</v>
      </c>
      <c r="E463" t="s">
        <v>21952</v>
      </c>
      <c r="F463" t="s">
        <v>21953</v>
      </c>
      <c r="G463">
        <v>3450</v>
      </c>
      <c r="I463">
        <v>150</v>
      </c>
      <c r="J463" t="s">
        <v>21954</v>
      </c>
      <c r="K463" t="s">
        <v>204</v>
      </c>
      <c r="L463" t="s">
        <v>12492</v>
      </c>
      <c r="M463" t="s">
        <v>21955</v>
      </c>
      <c r="N463" t="s">
        <v>21955</v>
      </c>
      <c r="O463" t="s">
        <v>21955</v>
      </c>
      <c r="P463" t="s">
        <v>21955</v>
      </c>
      <c r="Q463" t="s">
        <v>21956</v>
      </c>
      <c r="R463">
        <v>0.05</v>
      </c>
      <c r="S463">
        <v>0</v>
      </c>
    </row>
    <row r="464" spans="1:20">
      <c r="A464" t="s">
        <v>349</v>
      </c>
      <c r="B464" t="s">
        <v>22999</v>
      </c>
      <c r="C464" t="s">
        <v>23000</v>
      </c>
      <c r="D464" t="s">
        <v>22006</v>
      </c>
      <c r="E464" t="s">
        <v>21952</v>
      </c>
      <c r="F464" t="s">
        <v>21953</v>
      </c>
      <c r="G464">
        <v>3450</v>
      </c>
      <c r="I464">
        <v>150</v>
      </c>
      <c r="J464" t="s">
        <v>21954</v>
      </c>
      <c r="K464" t="s">
        <v>204</v>
      </c>
      <c r="L464" t="s">
        <v>12492</v>
      </c>
      <c r="M464" t="s">
        <v>21955</v>
      </c>
      <c r="N464" t="s">
        <v>21955</v>
      </c>
      <c r="O464" t="s">
        <v>21955</v>
      </c>
      <c r="P464" t="s">
        <v>21955</v>
      </c>
      <c r="Q464" t="s">
        <v>21956</v>
      </c>
      <c r="R464">
        <v>0.05</v>
      </c>
      <c r="S464">
        <v>0</v>
      </c>
    </row>
    <row r="465" spans="1:20">
      <c r="A465" t="s">
        <v>349</v>
      </c>
      <c r="B465" t="s">
        <v>23001</v>
      </c>
      <c r="C465" t="s">
        <v>23002</v>
      </c>
      <c r="D465" t="s">
        <v>22006</v>
      </c>
      <c r="E465" t="s">
        <v>21952</v>
      </c>
      <c r="F465" t="s">
        <v>21953</v>
      </c>
      <c r="G465">
        <v>3440</v>
      </c>
      <c r="I465">
        <v>150</v>
      </c>
      <c r="J465" t="s">
        <v>21954</v>
      </c>
      <c r="K465" t="s">
        <v>204</v>
      </c>
      <c r="L465" t="s">
        <v>12492</v>
      </c>
      <c r="M465" t="s">
        <v>21955</v>
      </c>
      <c r="N465" t="s">
        <v>21955</v>
      </c>
      <c r="O465" t="s">
        <v>21955</v>
      </c>
      <c r="P465" t="s">
        <v>21955</v>
      </c>
      <c r="Q465" t="s">
        <v>21956</v>
      </c>
      <c r="R465">
        <v>0.05</v>
      </c>
      <c r="S465">
        <v>0</v>
      </c>
    </row>
    <row r="466" spans="1:20">
      <c r="A466" t="s">
        <v>349</v>
      </c>
      <c r="B466" t="s">
        <v>23003</v>
      </c>
      <c r="C466" t="s">
        <v>23004</v>
      </c>
      <c r="D466" t="s">
        <v>22006</v>
      </c>
      <c r="E466" t="s">
        <v>21952</v>
      </c>
      <c r="F466" t="s">
        <v>21953</v>
      </c>
      <c r="G466">
        <v>3450</v>
      </c>
      <c r="I466">
        <v>150</v>
      </c>
      <c r="J466" t="s">
        <v>21954</v>
      </c>
      <c r="K466" t="s">
        <v>204</v>
      </c>
      <c r="L466" t="s">
        <v>12492</v>
      </c>
      <c r="M466" t="s">
        <v>21955</v>
      </c>
      <c r="N466" t="s">
        <v>21955</v>
      </c>
      <c r="O466" t="s">
        <v>21955</v>
      </c>
      <c r="P466" t="s">
        <v>21955</v>
      </c>
      <c r="Q466" t="s">
        <v>21956</v>
      </c>
      <c r="R466">
        <v>0.05</v>
      </c>
      <c r="S466">
        <v>0</v>
      </c>
    </row>
    <row r="467" spans="1:20">
      <c r="A467" t="s">
        <v>349</v>
      </c>
      <c r="B467" t="s">
        <v>23005</v>
      </c>
      <c r="C467" t="s">
        <v>23006</v>
      </c>
      <c r="D467" t="s">
        <v>22006</v>
      </c>
      <c r="E467" t="s">
        <v>21952</v>
      </c>
      <c r="F467" t="s">
        <v>21953</v>
      </c>
      <c r="G467">
        <v>3440</v>
      </c>
      <c r="I467">
        <v>150</v>
      </c>
      <c r="J467" t="s">
        <v>21954</v>
      </c>
      <c r="K467" t="s">
        <v>12492</v>
      </c>
      <c r="L467" t="s">
        <v>12492</v>
      </c>
      <c r="M467" t="s">
        <v>21955</v>
      </c>
      <c r="N467" t="s">
        <v>21955</v>
      </c>
      <c r="O467" t="s">
        <v>21955</v>
      </c>
      <c r="P467" t="s">
        <v>21955</v>
      </c>
      <c r="Q467" t="s">
        <v>21956</v>
      </c>
      <c r="R467">
        <v>0.05</v>
      </c>
      <c r="S467">
        <v>0</v>
      </c>
      <c r="T467" t="s">
        <v>21967</v>
      </c>
    </row>
    <row r="468" spans="1:20">
      <c r="A468" t="s">
        <v>349</v>
      </c>
      <c r="B468" t="s">
        <v>23007</v>
      </c>
      <c r="C468" t="s">
        <v>23008</v>
      </c>
      <c r="D468" t="s">
        <v>22006</v>
      </c>
      <c r="E468" t="s">
        <v>21952</v>
      </c>
      <c r="F468" t="s">
        <v>21953</v>
      </c>
      <c r="G468">
        <v>3450</v>
      </c>
      <c r="I468">
        <v>150</v>
      </c>
      <c r="J468" t="s">
        <v>21954</v>
      </c>
      <c r="K468" t="s">
        <v>204</v>
      </c>
      <c r="L468" t="s">
        <v>12492</v>
      </c>
      <c r="M468" t="s">
        <v>21955</v>
      </c>
      <c r="N468" t="s">
        <v>21955</v>
      </c>
      <c r="O468" t="s">
        <v>21955</v>
      </c>
      <c r="P468" t="s">
        <v>21955</v>
      </c>
      <c r="Q468" t="s">
        <v>21956</v>
      </c>
      <c r="R468">
        <v>0.05</v>
      </c>
      <c r="S468">
        <v>0</v>
      </c>
    </row>
    <row r="469" spans="1:20">
      <c r="A469" t="s">
        <v>349</v>
      </c>
      <c r="B469" t="s">
        <v>23009</v>
      </c>
      <c r="C469" t="s">
        <v>23010</v>
      </c>
      <c r="D469" t="s">
        <v>22006</v>
      </c>
      <c r="E469" t="s">
        <v>21952</v>
      </c>
      <c r="F469" t="s">
        <v>21953</v>
      </c>
      <c r="G469">
        <v>3450</v>
      </c>
      <c r="I469">
        <v>150</v>
      </c>
      <c r="J469" t="s">
        <v>21954</v>
      </c>
      <c r="K469" t="s">
        <v>204</v>
      </c>
      <c r="L469" t="s">
        <v>12492</v>
      </c>
      <c r="M469" t="s">
        <v>21955</v>
      </c>
      <c r="N469" t="s">
        <v>21955</v>
      </c>
      <c r="O469" t="s">
        <v>21955</v>
      </c>
      <c r="P469" t="s">
        <v>21955</v>
      </c>
      <c r="Q469" t="s">
        <v>21956</v>
      </c>
      <c r="R469">
        <v>0.05</v>
      </c>
      <c r="S469">
        <v>0</v>
      </c>
    </row>
    <row r="470" spans="1:20">
      <c r="A470" t="s">
        <v>349</v>
      </c>
      <c r="B470" t="s">
        <v>23011</v>
      </c>
      <c r="C470" t="s">
        <v>23012</v>
      </c>
      <c r="D470" t="s">
        <v>22006</v>
      </c>
      <c r="E470" t="s">
        <v>21952</v>
      </c>
      <c r="F470" t="s">
        <v>21953</v>
      </c>
      <c r="G470">
        <v>3450</v>
      </c>
      <c r="I470">
        <v>150</v>
      </c>
      <c r="J470" t="s">
        <v>21954</v>
      </c>
      <c r="K470" t="s">
        <v>204</v>
      </c>
      <c r="L470" t="s">
        <v>12492</v>
      </c>
      <c r="M470" t="s">
        <v>21955</v>
      </c>
      <c r="N470" t="s">
        <v>21955</v>
      </c>
      <c r="O470" t="s">
        <v>21955</v>
      </c>
      <c r="P470" t="s">
        <v>21955</v>
      </c>
      <c r="Q470" t="s">
        <v>21956</v>
      </c>
      <c r="R470">
        <v>0.05</v>
      </c>
      <c r="S470">
        <v>0</v>
      </c>
    </row>
    <row r="471" spans="1:20">
      <c r="A471" t="s">
        <v>349</v>
      </c>
      <c r="B471" t="s">
        <v>23013</v>
      </c>
      <c r="C471" t="s">
        <v>23014</v>
      </c>
      <c r="D471" t="s">
        <v>22006</v>
      </c>
      <c r="E471" t="s">
        <v>21952</v>
      </c>
      <c r="F471" t="s">
        <v>21953</v>
      </c>
      <c r="G471">
        <v>3450</v>
      </c>
      <c r="I471">
        <v>150</v>
      </c>
      <c r="J471" t="s">
        <v>21954</v>
      </c>
      <c r="K471" t="s">
        <v>204</v>
      </c>
      <c r="L471" t="s">
        <v>12492</v>
      </c>
      <c r="M471" t="s">
        <v>21955</v>
      </c>
      <c r="N471" t="s">
        <v>21955</v>
      </c>
      <c r="O471" t="s">
        <v>21955</v>
      </c>
      <c r="P471" t="s">
        <v>21955</v>
      </c>
      <c r="Q471" t="s">
        <v>21956</v>
      </c>
      <c r="R471">
        <v>0.05</v>
      </c>
      <c r="S471">
        <v>0</v>
      </c>
    </row>
    <row r="472" spans="1:20">
      <c r="A472" t="s">
        <v>349</v>
      </c>
      <c r="B472" t="s">
        <v>23015</v>
      </c>
      <c r="C472" t="s">
        <v>23016</v>
      </c>
      <c r="D472" t="s">
        <v>22006</v>
      </c>
      <c r="E472" t="s">
        <v>21952</v>
      </c>
      <c r="F472" t="s">
        <v>21953</v>
      </c>
      <c r="G472">
        <v>3450</v>
      </c>
      <c r="I472">
        <v>150</v>
      </c>
      <c r="J472" t="s">
        <v>21954</v>
      </c>
      <c r="K472" t="s">
        <v>204</v>
      </c>
      <c r="L472" t="s">
        <v>12492</v>
      </c>
      <c r="M472" t="s">
        <v>21955</v>
      </c>
      <c r="N472" t="s">
        <v>21955</v>
      </c>
      <c r="O472" t="s">
        <v>21955</v>
      </c>
      <c r="P472" t="s">
        <v>21955</v>
      </c>
      <c r="Q472" t="s">
        <v>21956</v>
      </c>
      <c r="R472">
        <v>0.05</v>
      </c>
      <c r="S472">
        <v>0</v>
      </c>
    </row>
    <row r="473" spans="1:20">
      <c r="A473" t="s">
        <v>349</v>
      </c>
      <c r="B473" t="s">
        <v>23017</v>
      </c>
      <c r="C473" t="s">
        <v>23018</v>
      </c>
      <c r="D473" t="s">
        <v>22006</v>
      </c>
      <c r="E473" t="s">
        <v>21952</v>
      </c>
      <c r="F473" t="s">
        <v>21953</v>
      </c>
      <c r="G473">
        <v>3450</v>
      </c>
      <c r="I473">
        <v>150</v>
      </c>
      <c r="J473" t="s">
        <v>21954</v>
      </c>
      <c r="K473" t="s">
        <v>204</v>
      </c>
      <c r="L473" t="s">
        <v>12492</v>
      </c>
      <c r="M473" t="s">
        <v>21955</v>
      </c>
      <c r="N473" t="s">
        <v>21955</v>
      </c>
      <c r="O473" t="s">
        <v>21955</v>
      </c>
      <c r="P473" t="s">
        <v>21955</v>
      </c>
      <c r="Q473" t="s">
        <v>21956</v>
      </c>
      <c r="R473">
        <v>0.05</v>
      </c>
      <c r="S473">
        <v>0</v>
      </c>
    </row>
    <row r="474" spans="1:20">
      <c r="A474" t="s">
        <v>349</v>
      </c>
      <c r="B474" t="s">
        <v>23019</v>
      </c>
      <c r="C474" t="s">
        <v>23020</v>
      </c>
      <c r="D474" t="s">
        <v>22006</v>
      </c>
      <c r="E474" t="s">
        <v>21952</v>
      </c>
      <c r="F474" t="s">
        <v>21953</v>
      </c>
      <c r="G474">
        <v>3440</v>
      </c>
      <c r="I474">
        <v>150</v>
      </c>
      <c r="J474" t="s">
        <v>21954</v>
      </c>
      <c r="K474" t="s">
        <v>204</v>
      </c>
      <c r="L474" t="s">
        <v>12492</v>
      </c>
      <c r="M474" t="s">
        <v>21955</v>
      </c>
      <c r="N474" t="s">
        <v>21955</v>
      </c>
      <c r="O474" t="s">
        <v>21955</v>
      </c>
      <c r="P474" t="s">
        <v>21955</v>
      </c>
      <c r="Q474" t="s">
        <v>21956</v>
      </c>
      <c r="R474">
        <v>0.05</v>
      </c>
      <c r="S474">
        <v>0</v>
      </c>
    </row>
    <row r="475" spans="1:20">
      <c r="A475" t="s">
        <v>349</v>
      </c>
      <c r="B475" t="s">
        <v>23021</v>
      </c>
      <c r="C475" t="s">
        <v>23022</v>
      </c>
      <c r="D475" t="s">
        <v>22006</v>
      </c>
      <c r="E475" t="s">
        <v>21952</v>
      </c>
      <c r="F475" t="s">
        <v>21953</v>
      </c>
      <c r="G475">
        <v>3450</v>
      </c>
      <c r="I475">
        <v>150</v>
      </c>
      <c r="J475" t="s">
        <v>21954</v>
      </c>
      <c r="K475" t="s">
        <v>204</v>
      </c>
      <c r="L475" t="s">
        <v>12492</v>
      </c>
      <c r="M475" t="s">
        <v>21955</v>
      </c>
      <c r="N475" t="s">
        <v>21955</v>
      </c>
      <c r="O475" t="s">
        <v>21955</v>
      </c>
      <c r="P475" t="s">
        <v>21955</v>
      </c>
      <c r="Q475" t="s">
        <v>21956</v>
      </c>
      <c r="R475">
        <v>0.05</v>
      </c>
      <c r="S475">
        <v>0</v>
      </c>
    </row>
    <row r="476" spans="1:20">
      <c r="A476" t="s">
        <v>349</v>
      </c>
      <c r="B476" t="s">
        <v>23023</v>
      </c>
      <c r="C476" t="s">
        <v>23024</v>
      </c>
      <c r="D476" t="s">
        <v>22568</v>
      </c>
      <c r="E476" t="s">
        <v>21952</v>
      </c>
      <c r="F476" t="s">
        <v>21953</v>
      </c>
      <c r="G476">
        <v>3450</v>
      </c>
      <c r="I476">
        <v>150</v>
      </c>
      <c r="J476" t="s">
        <v>21954</v>
      </c>
      <c r="K476" t="s">
        <v>204</v>
      </c>
      <c r="L476" t="s">
        <v>12492</v>
      </c>
      <c r="M476" t="s">
        <v>21961</v>
      </c>
      <c r="N476" t="s">
        <v>21961</v>
      </c>
      <c r="O476" t="s">
        <v>21961</v>
      </c>
      <c r="P476" t="s">
        <v>21961</v>
      </c>
      <c r="Q476" t="s">
        <v>21956</v>
      </c>
      <c r="R476">
        <v>0.01</v>
      </c>
      <c r="S476">
        <v>0</v>
      </c>
    </row>
    <row r="477" spans="1:20">
      <c r="A477" t="s">
        <v>349</v>
      </c>
      <c r="B477" t="s">
        <v>23025</v>
      </c>
      <c r="C477" t="s">
        <v>23026</v>
      </c>
      <c r="D477" t="s">
        <v>22006</v>
      </c>
      <c r="E477" t="s">
        <v>21952</v>
      </c>
      <c r="F477" t="s">
        <v>21953</v>
      </c>
      <c r="G477">
        <v>3450</v>
      </c>
      <c r="I477">
        <v>150</v>
      </c>
      <c r="J477" t="s">
        <v>21954</v>
      </c>
      <c r="K477" t="s">
        <v>204</v>
      </c>
      <c r="L477" t="s">
        <v>12492</v>
      </c>
      <c r="M477" t="s">
        <v>21955</v>
      </c>
      <c r="N477" t="s">
        <v>21955</v>
      </c>
      <c r="O477" t="s">
        <v>21955</v>
      </c>
      <c r="P477" t="s">
        <v>21955</v>
      </c>
      <c r="Q477" t="s">
        <v>21956</v>
      </c>
      <c r="R477">
        <v>0.05</v>
      </c>
      <c r="S477">
        <v>0</v>
      </c>
    </row>
    <row r="478" spans="1:20">
      <c r="A478" t="s">
        <v>349</v>
      </c>
      <c r="B478" t="s">
        <v>23027</v>
      </c>
      <c r="C478" t="s">
        <v>23028</v>
      </c>
      <c r="D478" t="s">
        <v>22006</v>
      </c>
      <c r="E478" t="s">
        <v>21952</v>
      </c>
      <c r="F478" t="s">
        <v>21953</v>
      </c>
      <c r="G478">
        <v>3450</v>
      </c>
      <c r="I478">
        <v>150</v>
      </c>
      <c r="J478" t="s">
        <v>21954</v>
      </c>
      <c r="K478" t="s">
        <v>204</v>
      </c>
      <c r="L478" t="s">
        <v>12492</v>
      </c>
      <c r="M478" t="s">
        <v>21955</v>
      </c>
      <c r="N478" t="s">
        <v>21955</v>
      </c>
      <c r="O478" t="s">
        <v>21955</v>
      </c>
      <c r="P478" t="s">
        <v>21955</v>
      </c>
      <c r="Q478" t="s">
        <v>21956</v>
      </c>
      <c r="R478">
        <v>0.05</v>
      </c>
      <c r="S478">
        <v>0</v>
      </c>
    </row>
    <row r="479" spans="1:20">
      <c r="A479" t="s">
        <v>349</v>
      </c>
      <c r="B479" t="s">
        <v>23029</v>
      </c>
      <c r="C479" t="s">
        <v>23030</v>
      </c>
      <c r="D479" t="s">
        <v>22006</v>
      </c>
      <c r="E479" t="s">
        <v>21952</v>
      </c>
      <c r="F479" t="s">
        <v>21953</v>
      </c>
      <c r="G479">
        <v>3450</v>
      </c>
      <c r="I479">
        <v>150</v>
      </c>
      <c r="J479" t="s">
        <v>21954</v>
      </c>
      <c r="K479" t="s">
        <v>12492</v>
      </c>
      <c r="L479" t="s">
        <v>12492</v>
      </c>
      <c r="M479" t="s">
        <v>21955</v>
      </c>
      <c r="N479" t="s">
        <v>21955</v>
      </c>
      <c r="O479" t="s">
        <v>21955</v>
      </c>
      <c r="P479" t="s">
        <v>21955</v>
      </c>
      <c r="Q479" t="s">
        <v>21956</v>
      </c>
      <c r="R479">
        <v>0.05</v>
      </c>
      <c r="S479">
        <v>0</v>
      </c>
    </row>
    <row r="480" spans="1:20">
      <c r="A480" t="s">
        <v>349</v>
      </c>
      <c r="B480" t="s">
        <v>23031</v>
      </c>
      <c r="C480" t="s">
        <v>23032</v>
      </c>
      <c r="D480" t="s">
        <v>22006</v>
      </c>
      <c r="E480" t="s">
        <v>21952</v>
      </c>
      <c r="F480" t="s">
        <v>21953</v>
      </c>
      <c r="G480">
        <v>3450</v>
      </c>
      <c r="I480">
        <v>150</v>
      </c>
      <c r="J480" t="s">
        <v>21954</v>
      </c>
      <c r="K480" t="s">
        <v>204</v>
      </c>
      <c r="L480" t="s">
        <v>12492</v>
      </c>
      <c r="M480" t="s">
        <v>21955</v>
      </c>
      <c r="N480" t="s">
        <v>21955</v>
      </c>
      <c r="O480" t="s">
        <v>21955</v>
      </c>
      <c r="P480" t="s">
        <v>21955</v>
      </c>
      <c r="Q480" t="s">
        <v>21956</v>
      </c>
      <c r="R480">
        <v>0.05</v>
      </c>
      <c r="S480">
        <v>0</v>
      </c>
      <c r="T480" t="s">
        <v>21967</v>
      </c>
    </row>
    <row r="481" spans="1:20">
      <c r="A481" t="s">
        <v>349</v>
      </c>
      <c r="B481" t="s">
        <v>23033</v>
      </c>
      <c r="C481" t="s">
        <v>23034</v>
      </c>
      <c r="D481" t="s">
        <v>22006</v>
      </c>
      <c r="E481" t="s">
        <v>21952</v>
      </c>
      <c r="F481" t="s">
        <v>21953</v>
      </c>
      <c r="G481">
        <v>3450</v>
      </c>
      <c r="I481">
        <v>150</v>
      </c>
      <c r="J481" t="s">
        <v>21954</v>
      </c>
      <c r="K481" t="s">
        <v>204</v>
      </c>
      <c r="L481" t="s">
        <v>12492</v>
      </c>
      <c r="M481" t="s">
        <v>21955</v>
      </c>
      <c r="N481" t="s">
        <v>21955</v>
      </c>
      <c r="O481" t="s">
        <v>21955</v>
      </c>
      <c r="P481" t="s">
        <v>21955</v>
      </c>
      <c r="Q481" t="s">
        <v>21956</v>
      </c>
      <c r="R481">
        <v>0.05</v>
      </c>
      <c r="S481">
        <v>0</v>
      </c>
    </row>
    <row r="482" spans="1:20">
      <c r="A482" t="s">
        <v>349</v>
      </c>
      <c r="B482" t="s">
        <v>23035</v>
      </c>
      <c r="C482" t="s">
        <v>23036</v>
      </c>
      <c r="D482" t="s">
        <v>22006</v>
      </c>
      <c r="E482" t="s">
        <v>21952</v>
      </c>
      <c r="F482" t="s">
        <v>21953</v>
      </c>
      <c r="G482">
        <v>3450</v>
      </c>
      <c r="I482">
        <v>150</v>
      </c>
      <c r="J482" t="s">
        <v>21954</v>
      </c>
      <c r="K482" t="s">
        <v>204</v>
      </c>
      <c r="L482" t="s">
        <v>12492</v>
      </c>
      <c r="M482" t="s">
        <v>21955</v>
      </c>
      <c r="N482" t="s">
        <v>21955</v>
      </c>
      <c r="O482" t="s">
        <v>21955</v>
      </c>
      <c r="P482" t="s">
        <v>21955</v>
      </c>
      <c r="Q482" t="s">
        <v>21956</v>
      </c>
      <c r="R482">
        <v>0.05</v>
      </c>
      <c r="S482">
        <v>0</v>
      </c>
    </row>
    <row r="483" spans="1:20">
      <c r="A483" t="s">
        <v>349</v>
      </c>
      <c r="B483" t="s">
        <v>23037</v>
      </c>
      <c r="C483" t="s">
        <v>23038</v>
      </c>
      <c r="D483" t="s">
        <v>22006</v>
      </c>
      <c r="E483" t="s">
        <v>21952</v>
      </c>
      <c r="F483" t="s">
        <v>21953</v>
      </c>
      <c r="G483">
        <v>3450</v>
      </c>
      <c r="I483">
        <v>150</v>
      </c>
      <c r="J483" t="s">
        <v>21954</v>
      </c>
      <c r="K483" t="s">
        <v>204</v>
      </c>
      <c r="L483" t="s">
        <v>12492</v>
      </c>
      <c r="M483" t="s">
        <v>21961</v>
      </c>
      <c r="N483" t="s">
        <v>21961</v>
      </c>
      <c r="O483" t="s">
        <v>21961</v>
      </c>
      <c r="P483" t="s">
        <v>21961</v>
      </c>
      <c r="Q483" t="s">
        <v>21956</v>
      </c>
      <c r="R483">
        <v>0.01</v>
      </c>
      <c r="S483">
        <v>0</v>
      </c>
    </row>
    <row r="484" spans="1:20">
      <c r="A484" t="s">
        <v>349</v>
      </c>
      <c r="B484" t="s">
        <v>23039</v>
      </c>
      <c r="C484" t="s">
        <v>23040</v>
      </c>
      <c r="D484" t="s">
        <v>22006</v>
      </c>
      <c r="E484" t="s">
        <v>21952</v>
      </c>
      <c r="F484" t="s">
        <v>21953</v>
      </c>
      <c r="G484">
        <v>3450</v>
      </c>
      <c r="I484">
        <v>150</v>
      </c>
      <c r="J484" t="s">
        <v>21954</v>
      </c>
      <c r="K484" t="s">
        <v>204</v>
      </c>
      <c r="L484" t="s">
        <v>12492</v>
      </c>
      <c r="M484" t="s">
        <v>21955</v>
      </c>
      <c r="N484" t="s">
        <v>21955</v>
      </c>
      <c r="O484" t="s">
        <v>21955</v>
      </c>
      <c r="P484" t="s">
        <v>21955</v>
      </c>
      <c r="Q484" t="s">
        <v>21956</v>
      </c>
      <c r="R484">
        <v>0.05</v>
      </c>
      <c r="S484">
        <v>0</v>
      </c>
    </row>
    <row r="485" spans="1:20">
      <c r="A485" t="s">
        <v>349</v>
      </c>
      <c r="B485" t="s">
        <v>23041</v>
      </c>
      <c r="C485" t="s">
        <v>23042</v>
      </c>
      <c r="D485" t="s">
        <v>22006</v>
      </c>
      <c r="E485" t="s">
        <v>21952</v>
      </c>
      <c r="F485" t="s">
        <v>21953</v>
      </c>
      <c r="G485">
        <v>3450</v>
      </c>
      <c r="I485">
        <v>150</v>
      </c>
      <c r="J485" t="s">
        <v>21954</v>
      </c>
      <c r="K485" t="s">
        <v>204</v>
      </c>
      <c r="L485" t="s">
        <v>12492</v>
      </c>
      <c r="M485" t="s">
        <v>21955</v>
      </c>
      <c r="N485" t="s">
        <v>21955</v>
      </c>
      <c r="O485" t="s">
        <v>21955</v>
      </c>
      <c r="P485" t="s">
        <v>21955</v>
      </c>
      <c r="Q485" t="s">
        <v>21956</v>
      </c>
      <c r="R485">
        <v>0.05</v>
      </c>
      <c r="S485">
        <v>0</v>
      </c>
      <c r="T485" t="s">
        <v>21967</v>
      </c>
    </row>
    <row r="486" spans="1:20">
      <c r="A486" t="s">
        <v>349</v>
      </c>
      <c r="B486" t="s">
        <v>23043</v>
      </c>
      <c r="C486" t="s">
        <v>23044</v>
      </c>
      <c r="D486" t="s">
        <v>22996</v>
      </c>
      <c r="E486" t="s">
        <v>21952</v>
      </c>
      <c r="F486" t="s">
        <v>21953</v>
      </c>
      <c r="G486">
        <v>3450</v>
      </c>
      <c r="I486">
        <v>150</v>
      </c>
      <c r="J486" t="s">
        <v>21954</v>
      </c>
      <c r="K486" t="s">
        <v>204</v>
      </c>
      <c r="L486" t="s">
        <v>12492</v>
      </c>
      <c r="M486" t="s">
        <v>21961</v>
      </c>
      <c r="N486" t="s">
        <v>21961</v>
      </c>
      <c r="O486" t="s">
        <v>21961</v>
      </c>
      <c r="P486" t="s">
        <v>21961</v>
      </c>
      <c r="Q486" t="s">
        <v>21956</v>
      </c>
      <c r="R486">
        <v>0.01</v>
      </c>
      <c r="S486">
        <v>0</v>
      </c>
    </row>
    <row r="487" spans="1:20">
      <c r="A487" t="s">
        <v>349</v>
      </c>
      <c r="B487" t="s">
        <v>23045</v>
      </c>
      <c r="C487" t="s">
        <v>23046</v>
      </c>
      <c r="D487" t="s">
        <v>22006</v>
      </c>
      <c r="E487" t="s">
        <v>21952</v>
      </c>
      <c r="F487" t="s">
        <v>21953</v>
      </c>
      <c r="G487">
        <v>3450</v>
      </c>
      <c r="I487">
        <v>150</v>
      </c>
      <c r="J487" t="s">
        <v>21954</v>
      </c>
      <c r="K487" t="s">
        <v>204</v>
      </c>
      <c r="L487" t="s">
        <v>12492</v>
      </c>
      <c r="M487" t="s">
        <v>21955</v>
      </c>
      <c r="N487" t="s">
        <v>21955</v>
      </c>
      <c r="O487" t="s">
        <v>21955</v>
      </c>
      <c r="P487" t="s">
        <v>21955</v>
      </c>
      <c r="Q487" t="s">
        <v>21956</v>
      </c>
      <c r="R487">
        <v>0.05</v>
      </c>
      <c r="S487">
        <v>0</v>
      </c>
    </row>
    <row r="488" spans="1:20">
      <c r="A488" t="s">
        <v>349</v>
      </c>
      <c r="B488" t="s">
        <v>23047</v>
      </c>
      <c r="C488" t="s">
        <v>23048</v>
      </c>
      <c r="D488" t="s">
        <v>22006</v>
      </c>
      <c r="E488" t="s">
        <v>21952</v>
      </c>
      <c r="F488" t="s">
        <v>21953</v>
      </c>
      <c r="G488">
        <v>3440</v>
      </c>
      <c r="I488">
        <v>150</v>
      </c>
      <c r="J488" t="s">
        <v>21954</v>
      </c>
      <c r="K488" t="s">
        <v>204</v>
      </c>
      <c r="L488" t="s">
        <v>204</v>
      </c>
      <c r="M488" t="s">
        <v>21955</v>
      </c>
      <c r="N488" t="s">
        <v>21955</v>
      </c>
      <c r="O488" t="s">
        <v>21955</v>
      </c>
      <c r="P488" t="s">
        <v>21955</v>
      </c>
      <c r="Q488" t="s">
        <v>21956</v>
      </c>
      <c r="R488">
        <v>0.05</v>
      </c>
      <c r="S488">
        <v>0</v>
      </c>
    </row>
    <row r="489" spans="1:20">
      <c r="A489" t="s">
        <v>349</v>
      </c>
      <c r="B489" t="s">
        <v>23049</v>
      </c>
      <c r="C489" t="s">
        <v>23050</v>
      </c>
      <c r="D489" t="s">
        <v>22006</v>
      </c>
      <c r="E489" t="s">
        <v>21952</v>
      </c>
      <c r="F489" t="s">
        <v>21953</v>
      </c>
      <c r="G489">
        <v>3450</v>
      </c>
      <c r="I489">
        <v>150</v>
      </c>
      <c r="J489" t="s">
        <v>21954</v>
      </c>
      <c r="K489" t="s">
        <v>204</v>
      </c>
      <c r="L489" t="s">
        <v>12492</v>
      </c>
      <c r="M489" t="s">
        <v>21961</v>
      </c>
      <c r="N489" t="s">
        <v>21961</v>
      </c>
      <c r="O489" t="s">
        <v>21961</v>
      </c>
      <c r="P489" t="s">
        <v>21961</v>
      </c>
      <c r="Q489" t="s">
        <v>21956</v>
      </c>
      <c r="R489">
        <v>0.01</v>
      </c>
      <c r="S489">
        <v>0</v>
      </c>
    </row>
    <row r="490" spans="1:20">
      <c r="A490" t="s">
        <v>349</v>
      </c>
      <c r="B490" t="s">
        <v>23051</v>
      </c>
      <c r="C490" t="s">
        <v>23052</v>
      </c>
      <c r="D490" t="s">
        <v>22006</v>
      </c>
      <c r="E490" t="s">
        <v>21952</v>
      </c>
      <c r="F490" t="s">
        <v>21953</v>
      </c>
      <c r="G490">
        <v>3450</v>
      </c>
      <c r="I490">
        <v>150</v>
      </c>
      <c r="J490" t="s">
        <v>21954</v>
      </c>
      <c r="K490" t="s">
        <v>204</v>
      </c>
      <c r="L490" t="s">
        <v>12492</v>
      </c>
      <c r="M490" t="s">
        <v>21955</v>
      </c>
      <c r="N490" t="s">
        <v>21955</v>
      </c>
      <c r="O490" t="s">
        <v>21955</v>
      </c>
      <c r="P490" t="s">
        <v>21955</v>
      </c>
      <c r="Q490" t="s">
        <v>21956</v>
      </c>
      <c r="R490">
        <v>0.05</v>
      </c>
      <c r="S490">
        <v>0</v>
      </c>
    </row>
    <row r="491" spans="1:20">
      <c r="A491" t="s">
        <v>349</v>
      </c>
      <c r="B491" t="s">
        <v>23053</v>
      </c>
      <c r="C491" t="s">
        <v>23054</v>
      </c>
      <c r="D491" t="s">
        <v>22006</v>
      </c>
      <c r="E491" t="s">
        <v>21952</v>
      </c>
      <c r="F491" t="s">
        <v>21953</v>
      </c>
      <c r="G491">
        <v>3450</v>
      </c>
      <c r="I491">
        <v>150</v>
      </c>
      <c r="J491" t="s">
        <v>21954</v>
      </c>
      <c r="K491" t="s">
        <v>204</v>
      </c>
      <c r="L491" t="s">
        <v>12492</v>
      </c>
      <c r="M491" t="s">
        <v>21955</v>
      </c>
      <c r="N491" t="s">
        <v>21955</v>
      </c>
      <c r="O491" t="s">
        <v>21955</v>
      </c>
      <c r="P491" t="s">
        <v>21955</v>
      </c>
      <c r="Q491" t="s">
        <v>21956</v>
      </c>
      <c r="R491">
        <v>0.05</v>
      </c>
      <c r="S491">
        <v>0</v>
      </c>
    </row>
    <row r="492" spans="1:20">
      <c r="A492" t="s">
        <v>349</v>
      </c>
      <c r="B492" t="s">
        <v>23055</v>
      </c>
      <c r="C492" t="s">
        <v>23056</v>
      </c>
      <c r="D492" t="s">
        <v>22006</v>
      </c>
      <c r="E492" t="s">
        <v>21952</v>
      </c>
      <c r="F492" t="s">
        <v>21953</v>
      </c>
      <c r="G492">
        <v>3450</v>
      </c>
      <c r="I492">
        <v>150</v>
      </c>
      <c r="J492" t="s">
        <v>21954</v>
      </c>
      <c r="K492" t="s">
        <v>204</v>
      </c>
      <c r="L492" t="s">
        <v>12492</v>
      </c>
      <c r="M492" t="s">
        <v>21955</v>
      </c>
      <c r="N492" t="s">
        <v>21955</v>
      </c>
      <c r="O492" t="s">
        <v>21955</v>
      </c>
      <c r="P492" t="s">
        <v>21955</v>
      </c>
      <c r="Q492" t="s">
        <v>21956</v>
      </c>
      <c r="R492">
        <v>0.05</v>
      </c>
      <c r="S492">
        <v>0</v>
      </c>
    </row>
    <row r="493" spans="1:20">
      <c r="A493" t="s">
        <v>349</v>
      </c>
      <c r="B493" t="s">
        <v>23057</v>
      </c>
      <c r="C493" t="s">
        <v>23058</v>
      </c>
      <c r="D493" t="s">
        <v>22006</v>
      </c>
      <c r="E493" t="s">
        <v>21952</v>
      </c>
      <c r="F493" t="s">
        <v>21953</v>
      </c>
      <c r="G493">
        <v>3450</v>
      </c>
      <c r="I493">
        <v>150</v>
      </c>
      <c r="J493" t="s">
        <v>21954</v>
      </c>
      <c r="K493" t="s">
        <v>204</v>
      </c>
      <c r="L493" t="s">
        <v>12492</v>
      </c>
      <c r="M493" t="s">
        <v>21955</v>
      </c>
      <c r="N493" t="s">
        <v>21955</v>
      </c>
      <c r="O493" t="s">
        <v>21955</v>
      </c>
      <c r="P493" t="s">
        <v>21955</v>
      </c>
      <c r="Q493" t="s">
        <v>21956</v>
      </c>
      <c r="R493">
        <v>0.05</v>
      </c>
      <c r="S493">
        <v>0</v>
      </c>
    </row>
    <row r="494" spans="1:20">
      <c r="A494" t="s">
        <v>349</v>
      </c>
      <c r="B494" t="s">
        <v>23059</v>
      </c>
      <c r="C494" t="s">
        <v>23060</v>
      </c>
      <c r="D494" t="s">
        <v>22006</v>
      </c>
      <c r="E494" t="s">
        <v>21952</v>
      </c>
      <c r="F494" t="s">
        <v>21953</v>
      </c>
      <c r="G494">
        <v>3450</v>
      </c>
      <c r="I494">
        <v>150</v>
      </c>
      <c r="J494" t="s">
        <v>21954</v>
      </c>
      <c r="K494" t="s">
        <v>12492</v>
      </c>
      <c r="L494" t="s">
        <v>12492</v>
      </c>
      <c r="M494" t="s">
        <v>22149</v>
      </c>
      <c r="N494" t="s">
        <v>22149</v>
      </c>
      <c r="O494" t="s">
        <v>22149</v>
      </c>
      <c r="P494" t="s">
        <v>22149</v>
      </c>
      <c r="Q494" t="s">
        <v>21956</v>
      </c>
      <c r="R494">
        <v>0.05</v>
      </c>
      <c r="S494">
        <v>0</v>
      </c>
      <c r="T494" t="s">
        <v>22002</v>
      </c>
    </row>
    <row r="495" spans="1:20">
      <c r="A495" t="s">
        <v>349</v>
      </c>
      <c r="B495" t="s">
        <v>23061</v>
      </c>
      <c r="C495" t="s">
        <v>23062</v>
      </c>
      <c r="D495" t="s">
        <v>22006</v>
      </c>
      <c r="E495" t="s">
        <v>21952</v>
      </c>
      <c r="F495" t="s">
        <v>21953</v>
      </c>
      <c r="G495">
        <v>3450</v>
      </c>
      <c r="I495">
        <v>150</v>
      </c>
      <c r="J495" t="s">
        <v>21954</v>
      </c>
      <c r="K495" t="s">
        <v>204</v>
      </c>
      <c r="L495" t="s">
        <v>12492</v>
      </c>
      <c r="M495" t="s">
        <v>21955</v>
      </c>
      <c r="N495" t="s">
        <v>21955</v>
      </c>
      <c r="O495" t="s">
        <v>21955</v>
      </c>
      <c r="P495" t="s">
        <v>21955</v>
      </c>
      <c r="Q495" t="s">
        <v>21956</v>
      </c>
      <c r="R495">
        <v>0.05</v>
      </c>
      <c r="S495">
        <v>0</v>
      </c>
    </row>
    <row r="496" spans="1:20">
      <c r="A496" t="s">
        <v>349</v>
      </c>
      <c r="B496" t="s">
        <v>23063</v>
      </c>
      <c r="C496" t="s">
        <v>23064</v>
      </c>
      <c r="D496" t="s">
        <v>22568</v>
      </c>
      <c r="E496" t="s">
        <v>21952</v>
      </c>
      <c r="F496" t="s">
        <v>21953</v>
      </c>
      <c r="G496">
        <v>3450</v>
      </c>
      <c r="I496">
        <v>150</v>
      </c>
      <c r="J496" t="s">
        <v>21954</v>
      </c>
      <c r="K496" t="s">
        <v>204</v>
      </c>
      <c r="L496" t="s">
        <v>12492</v>
      </c>
      <c r="M496" t="s">
        <v>21955</v>
      </c>
      <c r="N496" t="s">
        <v>21955</v>
      </c>
      <c r="O496" t="s">
        <v>21955</v>
      </c>
      <c r="P496" t="s">
        <v>21955</v>
      </c>
      <c r="Q496" t="s">
        <v>21956</v>
      </c>
      <c r="R496">
        <v>0.05</v>
      </c>
      <c r="S496">
        <v>0</v>
      </c>
    </row>
    <row r="497" spans="1:19">
      <c r="A497" t="s">
        <v>349</v>
      </c>
      <c r="B497" t="s">
        <v>23065</v>
      </c>
      <c r="C497" t="s">
        <v>23066</v>
      </c>
      <c r="D497" t="s">
        <v>22006</v>
      </c>
      <c r="E497" t="s">
        <v>21952</v>
      </c>
      <c r="F497" t="s">
        <v>21953</v>
      </c>
      <c r="G497">
        <v>3450</v>
      </c>
      <c r="I497">
        <v>150</v>
      </c>
      <c r="J497" t="s">
        <v>21954</v>
      </c>
      <c r="K497" t="s">
        <v>204</v>
      </c>
      <c r="L497" t="s">
        <v>12492</v>
      </c>
      <c r="M497" t="s">
        <v>21955</v>
      </c>
      <c r="N497" t="s">
        <v>21955</v>
      </c>
      <c r="O497" t="s">
        <v>21955</v>
      </c>
      <c r="P497" t="s">
        <v>21955</v>
      </c>
      <c r="Q497" t="s">
        <v>21956</v>
      </c>
      <c r="R497">
        <v>0.05</v>
      </c>
      <c r="S497">
        <v>0</v>
      </c>
    </row>
    <row r="498" spans="1:19">
      <c r="A498" t="s">
        <v>349</v>
      </c>
      <c r="B498" t="s">
        <v>23067</v>
      </c>
      <c r="C498" t="s">
        <v>23068</v>
      </c>
      <c r="D498" t="s">
        <v>22006</v>
      </c>
      <c r="E498" t="s">
        <v>21952</v>
      </c>
      <c r="F498" t="s">
        <v>21953</v>
      </c>
      <c r="G498">
        <v>3450</v>
      </c>
      <c r="I498">
        <v>150</v>
      </c>
      <c r="J498" t="s">
        <v>21954</v>
      </c>
      <c r="K498" t="s">
        <v>204</v>
      </c>
      <c r="L498" t="s">
        <v>204</v>
      </c>
      <c r="Q498" t="s">
        <v>21956</v>
      </c>
      <c r="R498">
        <v>0.05</v>
      </c>
      <c r="S498">
        <v>0</v>
      </c>
    </row>
    <row r="499" spans="1:19">
      <c r="A499" t="s">
        <v>349</v>
      </c>
      <c r="B499" t="s">
        <v>23069</v>
      </c>
      <c r="C499" t="s">
        <v>23070</v>
      </c>
      <c r="D499" t="s">
        <v>22006</v>
      </c>
      <c r="E499" t="s">
        <v>21952</v>
      </c>
      <c r="F499" t="s">
        <v>21953</v>
      </c>
      <c r="G499">
        <v>3450</v>
      </c>
      <c r="I499">
        <v>150</v>
      </c>
      <c r="J499" t="s">
        <v>21954</v>
      </c>
      <c r="K499" t="s">
        <v>204</v>
      </c>
      <c r="L499" t="s">
        <v>204</v>
      </c>
      <c r="Q499" t="s">
        <v>21956</v>
      </c>
      <c r="R499">
        <v>0.05</v>
      </c>
      <c r="S499">
        <v>0</v>
      </c>
    </row>
    <row r="500" spans="1:19">
      <c r="A500" t="s">
        <v>349</v>
      </c>
      <c r="B500" t="s">
        <v>23071</v>
      </c>
      <c r="C500" t="s">
        <v>23072</v>
      </c>
      <c r="D500" t="s">
        <v>22016</v>
      </c>
      <c r="E500" t="s">
        <v>21952</v>
      </c>
      <c r="F500" t="s">
        <v>21953</v>
      </c>
      <c r="G500">
        <v>3450</v>
      </c>
      <c r="I500">
        <v>150</v>
      </c>
      <c r="J500" t="s">
        <v>21954</v>
      </c>
      <c r="K500" t="s">
        <v>12492</v>
      </c>
      <c r="L500" t="s">
        <v>12492</v>
      </c>
      <c r="M500" t="s">
        <v>21961</v>
      </c>
      <c r="N500" t="s">
        <v>21961</v>
      </c>
      <c r="O500" t="s">
        <v>21961</v>
      </c>
      <c r="P500" t="s">
        <v>21961</v>
      </c>
      <c r="Q500" t="s">
        <v>21956</v>
      </c>
      <c r="R500">
        <v>0.01</v>
      </c>
      <c r="S500">
        <v>0</v>
      </c>
    </row>
    <row r="501" spans="1:19">
      <c r="A501" t="s">
        <v>349</v>
      </c>
      <c r="B501" t="s">
        <v>23073</v>
      </c>
      <c r="C501" t="s">
        <v>23074</v>
      </c>
      <c r="D501" t="s">
        <v>22006</v>
      </c>
      <c r="E501" t="s">
        <v>21952</v>
      </c>
      <c r="F501" t="s">
        <v>21953</v>
      </c>
      <c r="G501">
        <v>3450</v>
      </c>
      <c r="I501">
        <v>150</v>
      </c>
      <c r="J501" t="s">
        <v>21954</v>
      </c>
      <c r="K501" t="s">
        <v>204</v>
      </c>
      <c r="L501" t="s">
        <v>12492</v>
      </c>
      <c r="M501" t="s">
        <v>21955</v>
      </c>
      <c r="N501" t="s">
        <v>21955</v>
      </c>
      <c r="O501" t="s">
        <v>21955</v>
      </c>
      <c r="P501" t="s">
        <v>21955</v>
      </c>
      <c r="Q501" t="s">
        <v>21956</v>
      </c>
      <c r="R501">
        <v>0.05</v>
      </c>
      <c r="S501">
        <v>0</v>
      </c>
    </row>
    <row r="502" spans="1:19">
      <c r="A502" t="s">
        <v>349</v>
      </c>
      <c r="B502" t="s">
        <v>23075</v>
      </c>
      <c r="C502" t="s">
        <v>23076</v>
      </c>
      <c r="D502" t="s">
        <v>22016</v>
      </c>
      <c r="E502" t="s">
        <v>21952</v>
      </c>
      <c r="F502" t="s">
        <v>21953</v>
      </c>
      <c r="G502">
        <v>3450</v>
      </c>
      <c r="I502">
        <v>150</v>
      </c>
      <c r="J502" t="s">
        <v>21954</v>
      </c>
      <c r="K502" t="s">
        <v>12492</v>
      </c>
      <c r="L502" t="s">
        <v>12492</v>
      </c>
      <c r="M502" t="s">
        <v>21961</v>
      </c>
      <c r="N502" t="s">
        <v>21961</v>
      </c>
      <c r="O502" t="s">
        <v>21961</v>
      </c>
      <c r="P502" t="s">
        <v>21961</v>
      </c>
      <c r="Q502" t="s">
        <v>21956</v>
      </c>
      <c r="R502">
        <v>0.01</v>
      </c>
      <c r="S502">
        <v>0</v>
      </c>
    </row>
    <row r="503" spans="1:19">
      <c r="A503" t="s">
        <v>349</v>
      </c>
      <c r="B503" t="s">
        <v>23077</v>
      </c>
      <c r="C503" t="s">
        <v>23078</v>
      </c>
      <c r="D503" t="s">
        <v>22006</v>
      </c>
      <c r="E503" t="s">
        <v>21952</v>
      </c>
      <c r="F503" t="s">
        <v>21953</v>
      </c>
      <c r="G503">
        <v>3450</v>
      </c>
      <c r="I503">
        <v>150</v>
      </c>
      <c r="J503" t="s">
        <v>21954</v>
      </c>
      <c r="K503" t="s">
        <v>204</v>
      </c>
      <c r="L503" t="s">
        <v>12492</v>
      </c>
      <c r="M503" t="s">
        <v>21955</v>
      </c>
      <c r="N503" t="s">
        <v>21955</v>
      </c>
      <c r="O503" t="s">
        <v>21955</v>
      </c>
      <c r="P503" t="s">
        <v>21955</v>
      </c>
      <c r="Q503" t="s">
        <v>21956</v>
      </c>
      <c r="R503">
        <v>0.05</v>
      </c>
      <c r="S503">
        <v>0</v>
      </c>
    </row>
    <row r="504" spans="1:19">
      <c r="A504" t="s">
        <v>349</v>
      </c>
      <c r="B504" t="s">
        <v>23079</v>
      </c>
      <c r="C504" t="s">
        <v>23080</v>
      </c>
      <c r="D504" t="s">
        <v>22006</v>
      </c>
      <c r="E504" t="s">
        <v>21952</v>
      </c>
      <c r="F504" t="s">
        <v>21953</v>
      </c>
      <c r="G504">
        <v>3450</v>
      </c>
      <c r="I504">
        <v>150</v>
      </c>
      <c r="J504" t="s">
        <v>21954</v>
      </c>
      <c r="K504" t="s">
        <v>204</v>
      </c>
      <c r="L504" t="s">
        <v>12492</v>
      </c>
      <c r="M504" t="s">
        <v>21955</v>
      </c>
      <c r="N504" t="s">
        <v>21955</v>
      </c>
      <c r="O504" t="s">
        <v>21955</v>
      </c>
      <c r="P504" t="s">
        <v>21955</v>
      </c>
      <c r="Q504" t="s">
        <v>21956</v>
      </c>
      <c r="R504">
        <v>0.05</v>
      </c>
      <c r="S504">
        <v>0</v>
      </c>
    </row>
    <row r="505" spans="1:19">
      <c r="A505" t="s">
        <v>349</v>
      </c>
      <c r="B505" t="s">
        <v>23081</v>
      </c>
      <c r="C505" t="s">
        <v>23082</v>
      </c>
      <c r="D505" t="s">
        <v>22006</v>
      </c>
      <c r="E505" t="s">
        <v>21952</v>
      </c>
      <c r="F505" t="s">
        <v>21953</v>
      </c>
      <c r="G505">
        <v>3450</v>
      </c>
      <c r="I505">
        <v>150</v>
      </c>
      <c r="J505" t="s">
        <v>21954</v>
      </c>
      <c r="K505" t="s">
        <v>204</v>
      </c>
      <c r="L505" t="s">
        <v>204</v>
      </c>
      <c r="Q505" t="s">
        <v>21956</v>
      </c>
      <c r="R505">
        <v>0.05</v>
      </c>
      <c r="S505">
        <v>0</v>
      </c>
    </row>
    <row r="506" spans="1:19">
      <c r="A506" t="s">
        <v>349</v>
      </c>
      <c r="B506" t="s">
        <v>23083</v>
      </c>
      <c r="C506" t="s">
        <v>23084</v>
      </c>
      <c r="D506" t="s">
        <v>22006</v>
      </c>
      <c r="E506" t="s">
        <v>21952</v>
      </c>
      <c r="F506" t="s">
        <v>21953</v>
      </c>
      <c r="G506">
        <v>3450</v>
      </c>
      <c r="I506">
        <v>150</v>
      </c>
      <c r="J506" t="s">
        <v>21954</v>
      </c>
      <c r="K506" t="s">
        <v>204</v>
      </c>
      <c r="L506" t="s">
        <v>12492</v>
      </c>
      <c r="M506" t="s">
        <v>21955</v>
      </c>
      <c r="N506" t="s">
        <v>21955</v>
      </c>
      <c r="O506" t="s">
        <v>21955</v>
      </c>
      <c r="P506" t="s">
        <v>21955</v>
      </c>
      <c r="Q506" t="s">
        <v>21956</v>
      </c>
      <c r="R506">
        <v>0.05</v>
      </c>
      <c r="S506">
        <v>0</v>
      </c>
    </row>
    <row r="507" spans="1:19">
      <c r="A507" t="s">
        <v>349</v>
      </c>
      <c r="B507" t="s">
        <v>23085</v>
      </c>
      <c r="C507" t="s">
        <v>23086</v>
      </c>
      <c r="D507" t="s">
        <v>22006</v>
      </c>
      <c r="E507" t="s">
        <v>21952</v>
      </c>
      <c r="F507" t="s">
        <v>21953</v>
      </c>
      <c r="G507">
        <v>3450</v>
      </c>
      <c r="I507">
        <v>150</v>
      </c>
      <c r="J507" t="s">
        <v>21954</v>
      </c>
      <c r="K507" t="s">
        <v>204</v>
      </c>
      <c r="L507" t="s">
        <v>12492</v>
      </c>
      <c r="M507" t="s">
        <v>21955</v>
      </c>
      <c r="N507" t="s">
        <v>21955</v>
      </c>
      <c r="O507" t="s">
        <v>21955</v>
      </c>
      <c r="P507" t="s">
        <v>21955</v>
      </c>
      <c r="Q507" t="s">
        <v>21956</v>
      </c>
      <c r="R507">
        <v>0.05</v>
      </c>
      <c r="S507">
        <v>0</v>
      </c>
    </row>
    <row r="508" spans="1:19">
      <c r="A508" t="s">
        <v>349</v>
      </c>
      <c r="B508" t="s">
        <v>23087</v>
      </c>
      <c r="C508" t="s">
        <v>23088</v>
      </c>
      <c r="D508" t="s">
        <v>22006</v>
      </c>
      <c r="E508" t="s">
        <v>21952</v>
      </c>
      <c r="F508" t="s">
        <v>21953</v>
      </c>
      <c r="G508">
        <v>3450</v>
      </c>
      <c r="I508">
        <v>150</v>
      </c>
      <c r="J508" t="s">
        <v>21954</v>
      </c>
      <c r="K508" t="s">
        <v>204</v>
      </c>
      <c r="L508" t="s">
        <v>12492</v>
      </c>
      <c r="M508" t="s">
        <v>21955</v>
      </c>
      <c r="N508" t="s">
        <v>21955</v>
      </c>
      <c r="O508" t="s">
        <v>21955</v>
      </c>
      <c r="P508" t="s">
        <v>21955</v>
      </c>
      <c r="Q508" t="s">
        <v>21956</v>
      </c>
      <c r="R508">
        <v>0.05</v>
      </c>
      <c r="S508">
        <v>0</v>
      </c>
    </row>
    <row r="509" spans="1:19">
      <c r="A509" t="s">
        <v>349</v>
      </c>
      <c r="B509" t="s">
        <v>23089</v>
      </c>
      <c r="C509" t="s">
        <v>23090</v>
      </c>
      <c r="D509" t="s">
        <v>22006</v>
      </c>
      <c r="E509" t="s">
        <v>21952</v>
      </c>
      <c r="F509" t="s">
        <v>21953</v>
      </c>
      <c r="G509">
        <v>3450</v>
      </c>
      <c r="I509">
        <v>150</v>
      </c>
      <c r="J509" t="s">
        <v>21954</v>
      </c>
      <c r="K509" t="s">
        <v>204</v>
      </c>
      <c r="L509" t="s">
        <v>12492</v>
      </c>
      <c r="M509" t="s">
        <v>21955</v>
      </c>
      <c r="N509" t="s">
        <v>21955</v>
      </c>
      <c r="O509" t="s">
        <v>21955</v>
      </c>
      <c r="P509" t="s">
        <v>21955</v>
      </c>
      <c r="Q509" t="s">
        <v>21956</v>
      </c>
      <c r="R509">
        <v>0.05</v>
      </c>
      <c r="S509">
        <v>0</v>
      </c>
    </row>
    <row r="510" spans="1:19">
      <c r="A510" t="s">
        <v>349</v>
      </c>
      <c r="B510" t="s">
        <v>23091</v>
      </c>
      <c r="C510" t="s">
        <v>23092</v>
      </c>
      <c r="D510" t="s">
        <v>22006</v>
      </c>
      <c r="E510" t="s">
        <v>21952</v>
      </c>
      <c r="F510" t="s">
        <v>21953</v>
      </c>
      <c r="G510">
        <v>3450</v>
      </c>
      <c r="I510">
        <v>150</v>
      </c>
      <c r="J510" t="s">
        <v>21954</v>
      </c>
      <c r="K510" t="s">
        <v>204</v>
      </c>
      <c r="L510" t="s">
        <v>12492</v>
      </c>
      <c r="M510" t="s">
        <v>21955</v>
      </c>
      <c r="N510" t="s">
        <v>21955</v>
      </c>
      <c r="O510" t="s">
        <v>21955</v>
      </c>
      <c r="P510" t="s">
        <v>21955</v>
      </c>
      <c r="Q510" t="s">
        <v>21956</v>
      </c>
      <c r="R510">
        <v>0.05</v>
      </c>
      <c r="S510">
        <v>0</v>
      </c>
    </row>
    <row r="511" spans="1:19">
      <c r="A511" t="s">
        <v>349</v>
      </c>
      <c r="B511" t="s">
        <v>23093</v>
      </c>
      <c r="C511" t="s">
        <v>23094</v>
      </c>
      <c r="D511" t="s">
        <v>22006</v>
      </c>
      <c r="E511" t="s">
        <v>21952</v>
      </c>
      <c r="F511" t="s">
        <v>21953</v>
      </c>
      <c r="G511">
        <v>3450</v>
      </c>
      <c r="I511">
        <v>150</v>
      </c>
      <c r="J511" t="s">
        <v>21954</v>
      </c>
      <c r="K511" t="s">
        <v>204</v>
      </c>
      <c r="L511" t="s">
        <v>204</v>
      </c>
      <c r="Q511" t="s">
        <v>21956</v>
      </c>
      <c r="R511">
        <v>0.05</v>
      </c>
      <c r="S511">
        <v>0</v>
      </c>
    </row>
    <row r="512" spans="1:19">
      <c r="A512" t="s">
        <v>349</v>
      </c>
      <c r="B512" t="s">
        <v>23095</v>
      </c>
      <c r="C512" t="s">
        <v>23096</v>
      </c>
      <c r="D512" t="s">
        <v>22006</v>
      </c>
      <c r="E512" t="s">
        <v>21952</v>
      </c>
      <c r="F512" t="s">
        <v>21953</v>
      </c>
      <c r="G512">
        <v>3440</v>
      </c>
      <c r="I512">
        <v>150</v>
      </c>
      <c r="J512" t="s">
        <v>21954</v>
      </c>
      <c r="K512" t="s">
        <v>204</v>
      </c>
      <c r="L512" t="s">
        <v>204</v>
      </c>
      <c r="M512" t="s">
        <v>21955</v>
      </c>
      <c r="N512" t="s">
        <v>21955</v>
      </c>
      <c r="O512" t="s">
        <v>21955</v>
      </c>
      <c r="P512" t="s">
        <v>21955</v>
      </c>
      <c r="Q512" t="s">
        <v>21956</v>
      </c>
      <c r="R512">
        <v>0.05</v>
      </c>
      <c r="S512">
        <v>0</v>
      </c>
    </row>
    <row r="513" spans="1:19">
      <c r="A513" t="s">
        <v>349</v>
      </c>
      <c r="B513" t="s">
        <v>23097</v>
      </c>
      <c r="C513" t="s">
        <v>23098</v>
      </c>
      <c r="D513" t="s">
        <v>22006</v>
      </c>
      <c r="E513" t="s">
        <v>21952</v>
      </c>
      <c r="F513" t="s">
        <v>21953</v>
      </c>
      <c r="G513">
        <v>3450</v>
      </c>
      <c r="I513">
        <v>150</v>
      </c>
      <c r="J513" t="s">
        <v>21954</v>
      </c>
      <c r="K513" t="s">
        <v>204</v>
      </c>
      <c r="L513" t="s">
        <v>12492</v>
      </c>
      <c r="M513" t="s">
        <v>21955</v>
      </c>
      <c r="N513" t="s">
        <v>21955</v>
      </c>
      <c r="O513" t="s">
        <v>21955</v>
      </c>
      <c r="P513" t="s">
        <v>21955</v>
      </c>
      <c r="Q513" t="s">
        <v>21956</v>
      </c>
      <c r="R513">
        <v>0.05</v>
      </c>
      <c r="S513">
        <v>0</v>
      </c>
    </row>
    <row r="514" spans="1:19">
      <c r="A514" t="s">
        <v>349</v>
      </c>
      <c r="B514" t="s">
        <v>23099</v>
      </c>
      <c r="C514" t="s">
        <v>23100</v>
      </c>
      <c r="D514" t="s">
        <v>22006</v>
      </c>
      <c r="E514" t="s">
        <v>21952</v>
      </c>
      <c r="F514" t="s">
        <v>21953</v>
      </c>
      <c r="G514">
        <v>3450</v>
      </c>
      <c r="I514">
        <v>150</v>
      </c>
      <c r="J514" t="s">
        <v>21954</v>
      </c>
      <c r="K514" t="s">
        <v>204</v>
      </c>
      <c r="L514" t="s">
        <v>12492</v>
      </c>
      <c r="M514" t="s">
        <v>21955</v>
      </c>
      <c r="N514" t="s">
        <v>21955</v>
      </c>
      <c r="O514" t="s">
        <v>21955</v>
      </c>
      <c r="P514" t="s">
        <v>21955</v>
      </c>
      <c r="Q514" t="s">
        <v>21956</v>
      </c>
      <c r="R514">
        <v>0.05</v>
      </c>
      <c r="S514">
        <v>0</v>
      </c>
    </row>
    <row r="515" spans="1:19">
      <c r="A515" t="s">
        <v>349</v>
      </c>
      <c r="B515" t="s">
        <v>23101</v>
      </c>
      <c r="C515" t="s">
        <v>23102</v>
      </c>
      <c r="D515" t="s">
        <v>22006</v>
      </c>
      <c r="E515" t="s">
        <v>21952</v>
      </c>
      <c r="F515" t="s">
        <v>21953</v>
      </c>
      <c r="G515">
        <v>3450</v>
      </c>
      <c r="I515">
        <v>150</v>
      </c>
      <c r="J515" t="s">
        <v>21954</v>
      </c>
      <c r="K515" t="s">
        <v>204</v>
      </c>
      <c r="L515" t="s">
        <v>12492</v>
      </c>
      <c r="M515" t="s">
        <v>21955</v>
      </c>
      <c r="N515" t="s">
        <v>21955</v>
      </c>
      <c r="O515" t="s">
        <v>21955</v>
      </c>
      <c r="P515" t="s">
        <v>21955</v>
      </c>
      <c r="Q515" t="s">
        <v>21956</v>
      </c>
      <c r="R515">
        <v>0.05</v>
      </c>
      <c r="S515">
        <v>0</v>
      </c>
    </row>
    <row r="516" spans="1:19">
      <c r="A516" t="s">
        <v>349</v>
      </c>
      <c r="B516" t="s">
        <v>23103</v>
      </c>
      <c r="C516" t="s">
        <v>23104</v>
      </c>
      <c r="D516" t="s">
        <v>22006</v>
      </c>
      <c r="E516" t="s">
        <v>21952</v>
      </c>
      <c r="F516" t="s">
        <v>21953</v>
      </c>
      <c r="G516">
        <v>3450</v>
      </c>
      <c r="I516">
        <v>150</v>
      </c>
      <c r="J516" t="s">
        <v>21954</v>
      </c>
      <c r="K516" t="s">
        <v>204</v>
      </c>
      <c r="L516" t="s">
        <v>204</v>
      </c>
      <c r="Q516" t="s">
        <v>21956</v>
      </c>
      <c r="R516">
        <v>0.05</v>
      </c>
      <c r="S516">
        <v>0</v>
      </c>
    </row>
    <row r="517" spans="1:19">
      <c r="A517" t="s">
        <v>349</v>
      </c>
      <c r="B517" t="s">
        <v>23105</v>
      </c>
      <c r="C517" t="s">
        <v>23106</v>
      </c>
      <c r="D517" t="s">
        <v>22006</v>
      </c>
      <c r="E517" t="s">
        <v>21952</v>
      </c>
      <c r="F517" t="s">
        <v>21953</v>
      </c>
      <c r="G517">
        <v>3450</v>
      </c>
      <c r="I517">
        <v>150</v>
      </c>
      <c r="J517" t="s">
        <v>21954</v>
      </c>
      <c r="K517" t="s">
        <v>204</v>
      </c>
      <c r="L517" t="s">
        <v>12492</v>
      </c>
      <c r="M517" t="s">
        <v>21955</v>
      </c>
      <c r="N517" t="s">
        <v>21955</v>
      </c>
      <c r="O517" t="s">
        <v>21955</v>
      </c>
      <c r="P517" t="s">
        <v>21955</v>
      </c>
      <c r="Q517" t="s">
        <v>21956</v>
      </c>
      <c r="R517">
        <v>0.05</v>
      </c>
      <c r="S517">
        <v>0</v>
      </c>
    </row>
    <row r="518" spans="1:19">
      <c r="A518" t="s">
        <v>349</v>
      </c>
      <c r="B518" t="s">
        <v>23107</v>
      </c>
      <c r="C518" t="s">
        <v>23108</v>
      </c>
      <c r="D518" t="s">
        <v>22006</v>
      </c>
      <c r="E518" t="s">
        <v>21952</v>
      </c>
      <c r="F518" t="s">
        <v>21953</v>
      </c>
      <c r="G518">
        <v>3450</v>
      </c>
      <c r="I518">
        <v>150</v>
      </c>
      <c r="J518" t="s">
        <v>21954</v>
      </c>
      <c r="K518" t="s">
        <v>204</v>
      </c>
      <c r="L518" t="s">
        <v>12492</v>
      </c>
      <c r="M518" t="s">
        <v>21955</v>
      </c>
      <c r="N518" t="s">
        <v>21955</v>
      </c>
      <c r="O518" t="s">
        <v>21955</v>
      </c>
      <c r="P518" t="s">
        <v>21955</v>
      </c>
      <c r="Q518" t="s">
        <v>21956</v>
      </c>
      <c r="R518">
        <v>0.05</v>
      </c>
      <c r="S518">
        <v>0</v>
      </c>
    </row>
    <row r="519" spans="1:19">
      <c r="A519" t="s">
        <v>349</v>
      </c>
      <c r="B519" t="s">
        <v>23109</v>
      </c>
      <c r="C519" t="s">
        <v>23110</v>
      </c>
      <c r="D519" t="s">
        <v>22006</v>
      </c>
      <c r="E519" t="s">
        <v>21952</v>
      </c>
      <c r="F519" t="s">
        <v>21953</v>
      </c>
      <c r="G519">
        <v>3450</v>
      </c>
      <c r="I519">
        <v>150</v>
      </c>
      <c r="J519" t="s">
        <v>21954</v>
      </c>
      <c r="K519" t="s">
        <v>204</v>
      </c>
      <c r="L519" t="s">
        <v>12492</v>
      </c>
      <c r="M519" t="s">
        <v>21955</v>
      </c>
      <c r="N519" t="s">
        <v>21955</v>
      </c>
      <c r="O519" t="s">
        <v>21955</v>
      </c>
      <c r="P519" t="s">
        <v>21955</v>
      </c>
      <c r="Q519" t="s">
        <v>21956</v>
      </c>
      <c r="R519">
        <v>0.05</v>
      </c>
      <c r="S519">
        <v>0</v>
      </c>
    </row>
    <row r="520" spans="1:19">
      <c r="A520" t="s">
        <v>349</v>
      </c>
      <c r="B520" t="s">
        <v>23111</v>
      </c>
      <c r="C520" t="s">
        <v>23112</v>
      </c>
      <c r="D520" t="s">
        <v>22006</v>
      </c>
      <c r="E520" t="s">
        <v>21952</v>
      </c>
      <c r="F520" t="s">
        <v>21953</v>
      </c>
      <c r="G520">
        <v>3450</v>
      </c>
      <c r="I520">
        <v>150</v>
      </c>
      <c r="J520" t="s">
        <v>21954</v>
      </c>
      <c r="K520" t="s">
        <v>204</v>
      </c>
      <c r="L520" t="s">
        <v>12492</v>
      </c>
      <c r="M520" t="s">
        <v>21955</v>
      </c>
      <c r="N520" t="s">
        <v>21955</v>
      </c>
      <c r="O520" t="s">
        <v>21955</v>
      </c>
      <c r="P520" t="s">
        <v>21955</v>
      </c>
      <c r="Q520" t="s">
        <v>21956</v>
      </c>
      <c r="R520">
        <v>0.05</v>
      </c>
      <c r="S520">
        <v>0</v>
      </c>
    </row>
    <row r="521" spans="1:19">
      <c r="A521" t="s">
        <v>349</v>
      </c>
      <c r="B521" t="s">
        <v>23113</v>
      </c>
      <c r="C521" t="s">
        <v>23114</v>
      </c>
      <c r="D521" t="s">
        <v>22006</v>
      </c>
      <c r="E521" t="s">
        <v>21952</v>
      </c>
      <c r="F521" t="s">
        <v>21953</v>
      </c>
      <c r="G521">
        <v>3450</v>
      </c>
      <c r="I521">
        <v>150</v>
      </c>
      <c r="J521" t="s">
        <v>21954</v>
      </c>
      <c r="K521" t="s">
        <v>204</v>
      </c>
      <c r="L521" t="s">
        <v>12492</v>
      </c>
      <c r="M521" t="s">
        <v>21955</v>
      </c>
      <c r="N521" t="s">
        <v>21955</v>
      </c>
      <c r="O521" t="s">
        <v>21955</v>
      </c>
      <c r="P521" t="s">
        <v>21955</v>
      </c>
      <c r="Q521" t="s">
        <v>21956</v>
      </c>
      <c r="R521">
        <v>0.05</v>
      </c>
      <c r="S521">
        <v>0</v>
      </c>
    </row>
    <row r="522" spans="1:19">
      <c r="A522" t="s">
        <v>349</v>
      </c>
      <c r="B522" t="s">
        <v>23115</v>
      </c>
      <c r="C522" t="s">
        <v>23116</v>
      </c>
      <c r="D522" t="s">
        <v>22006</v>
      </c>
      <c r="E522" t="s">
        <v>21952</v>
      </c>
      <c r="F522" t="s">
        <v>21953</v>
      </c>
      <c r="G522">
        <v>3450</v>
      </c>
      <c r="I522">
        <v>150</v>
      </c>
      <c r="J522" t="s">
        <v>21954</v>
      </c>
      <c r="K522" t="s">
        <v>204</v>
      </c>
      <c r="L522" t="s">
        <v>12492</v>
      </c>
      <c r="M522" t="s">
        <v>21955</v>
      </c>
      <c r="N522" t="s">
        <v>21955</v>
      </c>
      <c r="O522" t="s">
        <v>21955</v>
      </c>
      <c r="P522" t="s">
        <v>21955</v>
      </c>
      <c r="Q522" t="s">
        <v>21956</v>
      </c>
      <c r="R522">
        <v>0.05</v>
      </c>
      <c r="S522">
        <v>0</v>
      </c>
    </row>
    <row r="523" spans="1:19">
      <c r="A523" t="s">
        <v>349</v>
      </c>
      <c r="B523" t="s">
        <v>23117</v>
      </c>
      <c r="C523" t="s">
        <v>23118</v>
      </c>
      <c r="D523" t="s">
        <v>22006</v>
      </c>
      <c r="E523" t="s">
        <v>21952</v>
      </c>
      <c r="F523" t="s">
        <v>21953</v>
      </c>
      <c r="G523">
        <v>3450</v>
      </c>
      <c r="I523">
        <v>150</v>
      </c>
      <c r="J523" t="s">
        <v>21954</v>
      </c>
      <c r="K523" t="s">
        <v>204</v>
      </c>
      <c r="L523" t="s">
        <v>12492</v>
      </c>
      <c r="M523" t="s">
        <v>21955</v>
      </c>
      <c r="N523" t="s">
        <v>21955</v>
      </c>
      <c r="O523" t="s">
        <v>21955</v>
      </c>
      <c r="P523" t="s">
        <v>21955</v>
      </c>
      <c r="Q523" t="s">
        <v>21956</v>
      </c>
      <c r="R523">
        <v>0.05</v>
      </c>
      <c r="S523">
        <v>0</v>
      </c>
    </row>
    <row r="524" spans="1:19">
      <c r="A524" t="s">
        <v>349</v>
      </c>
      <c r="B524" t="s">
        <v>23119</v>
      </c>
      <c r="C524" t="s">
        <v>23120</v>
      </c>
      <c r="D524" t="s">
        <v>22006</v>
      </c>
      <c r="E524" t="s">
        <v>21952</v>
      </c>
      <c r="F524" t="s">
        <v>21953</v>
      </c>
      <c r="G524">
        <v>3450</v>
      </c>
      <c r="I524">
        <v>150</v>
      </c>
      <c r="J524" t="s">
        <v>21954</v>
      </c>
      <c r="K524" t="s">
        <v>204</v>
      </c>
      <c r="L524" t="s">
        <v>12492</v>
      </c>
      <c r="M524" t="s">
        <v>21955</v>
      </c>
      <c r="N524" t="s">
        <v>21955</v>
      </c>
      <c r="O524" t="s">
        <v>21955</v>
      </c>
      <c r="P524" t="s">
        <v>21955</v>
      </c>
      <c r="Q524" t="s">
        <v>21956</v>
      </c>
      <c r="R524">
        <v>0.05</v>
      </c>
      <c r="S524">
        <v>0</v>
      </c>
    </row>
    <row r="525" spans="1:19">
      <c r="A525" t="s">
        <v>349</v>
      </c>
      <c r="B525" t="s">
        <v>23121</v>
      </c>
      <c r="C525" t="s">
        <v>23122</v>
      </c>
      <c r="D525" t="s">
        <v>22006</v>
      </c>
      <c r="E525" t="s">
        <v>21952</v>
      </c>
      <c r="F525" t="s">
        <v>21953</v>
      </c>
      <c r="G525">
        <v>3450</v>
      </c>
      <c r="I525">
        <v>150</v>
      </c>
      <c r="J525" t="s">
        <v>21954</v>
      </c>
      <c r="K525" t="s">
        <v>204</v>
      </c>
      <c r="L525" t="s">
        <v>12492</v>
      </c>
      <c r="M525" t="s">
        <v>21955</v>
      </c>
      <c r="N525" t="s">
        <v>21955</v>
      </c>
      <c r="O525" t="s">
        <v>21955</v>
      </c>
      <c r="P525" t="s">
        <v>21955</v>
      </c>
      <c r="Q525" t="s">
        <v>21956</v>
      </c>
      <c r="R525">
        <v>0.05</v>
      </c>
      <c r="S525">
        <v>0</v>
      </c>
    </row>
    <row r="526" spans="1:19">
      <c r="A526" t="s">
        <v>349</v>
      </c>
      <c r="B526" t="s">
        <v>23123</v>
      </c>
      <c r="C526" t="s">
        <v>23124</v>
      </c>
      <c r="D526" t="s">
        <v>22006</v>
      </c>
      <c r="E526" t="s">
        <v>21952</v>
      </c>
      <c r="F526" t="s">
        <v>21953</v>
      </c>
      <c r="G526">
        <v>3450</v>
      </c>
      <c r="I526">
        <v>150</v>
      </c>
      <c r="J526" t="s">
        <v>21954</v>
      </c>
      <c r="K526" t="s">
        <v>204</v>
      </c>
      <c r="L526" t="s">
        <v>12492</v>
      </c>
      <c r="M526" t="s">
        <v>21955</v>
      </c>
      <c r="N526" t="s">
        <v>21955</v>
      </c>
      <c r="O526" t="s">
        <v>21955</v>
      </c>
      <c r="P526" t="s">
        <v>21955</v>
      </c>
      <c r="Q526" t="s">
        <v>21956</v>
      </c>
      <c r="R526">
        <v>0.05</v>
      </c>
      <c r="S526">
        <v>0</v>
      </c>
    </row>
    <row r="527" spans="1:19">
      <c r="A527" t="s">
        <v>349</v>
      </c>
      <c r="B527" t="s">
        <v>23125</v>
      </c>
      <c r="C527" t="s">
        <v>23126</v>
      </c>
      <c r="D527" t="s">
        <v>22006</v>
      </c>
      <c r="E527" t="s">
        <v>21952</v>
      </c>
      <c r="F527" t="s">
        <v>21953</v>
      </c>
      <c r="G527">
        <v>3450</v>
      </c>
      <c r="I527">
        <v>150</v>
      </c>
      <c r="J527" t="s">
        <v>21954</v>
      </c>
      <c r="K527" t="s">
        <v>204</v>
      </c>
      <c r="L527" t="s">
        <v>12492</v>
      </c>
      <c r="M527" t="s">
        <v>21961</v>
      </c>
      <c r="N527" t="s">
        <v>21961</v>
      </c>
      <c r="O527" t="s">
        <v>21961</v>
      </c>
      <c r="P527" t="s">
        <v>21961</v>
      </c>
      <c r="Q527" t="s">
        <v>21956</v>
      </c>
      <c r="R527">
        <v>0.01</v>
      </c>
      <c r="S527">
        <v>0</v>
      </c>
    </row>
    <row r="528" spans="1:19">
      <c r="A528" t="s">
        <v>349</v>
      </c>
      <c r="B528" t="s">
        <v>23127</v>
      </c>
      <c r="C528" t="s">
        <v>23128</v>
      </c>
      <c r="D528" t="s">
        <v>22006</v>
      </c>
      <c r="E528" t="s">
        <v>21952</v>
      </c>
      <c r="F528" t="s">
        <v>21953</v>
      </c>
      <c r="G528">
        <v>3450</v>
      </c>
      <c r="I528">
        <v>150</v>
      </c>
      <c r="J528" t="s">
        <v>21954</v>
      </c>
      <c r="K528" t="s">
        <v>204</v>
      </c>
      <c r="L528" t="s">
        <v>12492</v>
      </c>
      <c r="M528" t="s">
        <v>21955</v>
      </c>
      <c r="N528" t="s">
        <v>21955</v>
      </c>
      <c r="O528" t="s">
        <v>21955</v>
      </c>
      <c r="P528" t="s">
        <v>21955</v>
      </c>
      <c r="Q528" t="s">
        <v>21956</v>
      </c>
      <c r="R528">
        <v>0.05</v>
      </c>
      <c r="S528">
        <v>0</v>
      </c>
    </row>
    <row r="529" spans="1:20">
      <c r="A529" t="s">
        <v>349</v>
      </c>
      <c r="B529" t="s">
        <v>23129</v>
      </c>
      <c r="C529" t="s">
        <v>23130</v>
      </c>
      <c r="D529" t="s">
        <v>22996</v>
      </c>
      <c r="E529" t="s">
        <v>21952</v>
      </c>
      <c r="F529" t="s">
        <v>21953</v>
      </c>
      <c r="G529">
        <v>3450</v>
      </c>
      <c r="I529">
        <v>150</v>
      </c>
      <c r="J529" t="s">
        <v>21954</v>
      </c>
      <c r="K529" t="s">
        <v>204</v>
      </c>
      <c r="L529" t="s">
        <v>12492</v>
      </c>
      <c r="M529" t="s">
        <v>21955</v>
      </c>
      <c r="N529" t="s">
        <v>21955</v>
      </c>
      <c r="O529" t="s">
        <v>21955</v>
      </c>
      <c r="P529" t="s">
        <v>21955</v>
      </c>
      <c r="Q529" t="s">
        <v>21956</v>
      </c>
      <c r="R529">
        <v>0.05</v>
      </c>
      <c r="S529">
        <v>0</v>
      </c>
    </row>
    <row r="530" spans="1:20">
      <c r="A530" t="s">
        <v>349</v>
      </c>
      <c r="B530" t="s">
        <v>23131</v>
      </c>
      <c r="C530" t="s">
        <v>23132</v>
      </c>
      <c r="D530" t="s">
        <v>22006</v>
      </c>
      <c r="E530" t="s">
        <v>21952</v>
      </c>
      <c r="F530" t="s">
        <v>21953</v>
      </c>
      <c r="G530">
        <v>3450</v>
      </c>
      <c r="I530">
        <v>150</v>
      </c>
      <c r="J530" t="s">
        <v>21954</v>
      </c>
      <c r="K530" t="s">
        <v>204</v>
      </c>
      <c r="L530" t="s">
        <v>12492</v>
      </c>
      <c r="M530" t="s">
        <v>21955</v>
      </c>
      <c r="N530" t="s">
        <v>21955</v>
      </c>
      <c r="O530" t="s">
        <v>21955</v>
      </c>
      <c r="P530" t="s">
        <v>21955</v>
      </c>
      <c r="Q530" t="s">
        <v>21956</v>
      </c>
      <c r="R530">
        <v>0.05</v>
      </c>
      <c r="S530">
        <v>0</v>
      </c>
    </row>
    <row r="531" spans="1:20">
      <c r="A531" t="s">
        <v>349</v>
      </c>
      <c r="B531" t="s">
        <v>23133</v>
      </c>
      <c r="C531" t="s">
        <v>23134</v>
      </c>
      <c r="D531" t="s">
        <v>22006</v>
      </c>
      <c r="E531" t="s">
        <v>21952</v>
      </c>
      <c r="F531" t="s">
        <v>21953</v>
      </c>
      <c r="G531">
        <v>3450</v>
      </c>
      <c r="I531">
        <v>150</v>
      </c>
      <c r="J531" t="s">
        <v>21954</v>
      </c>
      <c r="K531" t="s">
        <v>204</v>
      </c>
      <c r="L531" t="s">
        <v>12492</v>
      </c>
      <c r="M531" t="s">
        <v>21955</v>
      </c>
      <c r="N531" t="s">
        <v>21955</v>
      </c>
      <c r="O531" t="s">
        <v>21955</v>
      </c>
      <c r="P531" t="s">
        <v>21955</v>
      </c>
      <c r="Q531" t="s">
        <v>21956</v>
      </c>
      <c r="R531">
        <v>0.05</v>
      </c>
      <c r="S531">
        <v>0</v>
      </c>
    </row>
    <row r="532" spans="1:20">
      <c r="A532" t="s">
        <v>349</v>
      </c>
      <c r="B532" t="s">
        <v>23135</v>
      </c>
      <c r="C532" t="s">
        <v>23136</v>
      </c>
      <c r="D532" t="s">
        <v>22006</v>
      </c>
      <c r="E532" t="s">
        <v>21952</v>
      </c>
      <c r="F532" t="s">
        <v>21953</v>
      </c>
      <c r="G532">
        <v>3450</v>
      </c>
      <c r="I532">
        <v>150</v>
      </c>
      <c r="J532" t="s">
        <v>21954</v>
      </c>
      <c r="K532" t="s">
        <v>204</v>
      </c>
      <c r="L532" t="s">
        <v>12492</v>
      </c>
      <c r="M532" t="s">
        <v>21955</v>
      </c>
      <c r="N532" t="s">
        <v>21955</v>
      </c>
      <c r="O532" t="s">
        <v>21955</v>
      </c>
      <c r="P532" t="s">
        <v>21955</v>
      </c>
      <c r="Q532" t="s">
        <v>21956</v>
      </c>
      <c r="R532">
        <v>0.05</v>
      </c>
      <c r="S532">
        <v>0</v>
      </c>
    </row>
    <row r="533" spans="1:20">
      <c r="A533" t="s">
        <v>349</v>
      </c>
      <c r="B533" t="s">
        <v>23137</v>
      </c>
      <c r="C533" t="s">
        <v>23138</v>
      </c>
      <c r="D533" t="s">
        <v>22006</v>
      </c>
      <c r="E533" t="s">
        <v>21952</v>
      </c>
      <c r="F533" t="s">
        <v>21953</v>
      </c>
      <c r="G533">
        <v>3450</v>
      </c>
      <c r="I533">
        <v>150</v>
      </c>
      <c r="J533" t="s">
        <v>21954</v>
      </c>
      <c r="K533" t="s">
        <v>204</v>
      </c>
      <c r="L533" t="s">
        <v>12492</v>
      </c>
      <c r="M533" t="s">
        <v>21955</v>
      </c>
      <c r="N533" t="s">
        <v>21955</v>
      </c>
      <c r="O533" t="s">
        <v>21955</v>
      </c>
      <c r="P533" t="s">
        <v>21955</v>
      </c>
      <c r="Q533" t="s">
        <v>21956</v>
      </c>
      <c r="R533">
        <v>0.05</v>
      </c>
      <c r="S533">
        <v>0</v>
      </c>
    </row>
    <row r="534" spans="1:20">
      <c r="A534" t="s">
        <v>349</v>
      </c>
      <c r="B534" t="s">
        <v>23139</v>
      </c>
      <c r="C534" t="s">
        <v>23140</v>
      </c>
      <c r="D534" t="s">
        <v>22006</v>
      </c>
      <c r="E534" t="s">
        <v>21952</v>
      </c>
      <c r="F534" t="s">
        <v>21953</v>
      </c>
      <c r="G534">
        <v>3450</v>
      </c>
      <c r="I534">
        <v>150</v>
      </c>
      <c r="J534" t="s">
        <v>21954</v>
      </c>
      <c r="K534" t="s">
        <v>204</v>
      </c>
      <c r="L534" t="s">
        <v>12492</v>
      </c>
      <c r="M534" t="s">
        <v>21955</v>
      </c>
      <c r="N534" t="s">
        <v>21955</v>
      </c>
      <c r="O534" t="s">
        <v>21955</v>
      </c>
      <c r="P534" t="s">
        <v>21955</v>
      </c>
      <c r="Q534" t="s">
        <v>21956</v>
      </c>
      <c r="R534">
        <v>0.05</v>
      </c>
      <c r="S534">
        <v>0</v>
      </c>
    </row>
    <row r="535" spans="1:20">
      <c r="A535" t="s">
        <v>349</v>
      </c>
      <c r="B535" t="s">
        <v>23141</v>
      </c>
      <c r="C535" t="s">
        <v>23142</v>
      </c>
      <c r="D535" t="s">
        <v>22006</v>
      </c>
      <c r="E535" t="s">
        <v>21952</v>
      </c>
      <c r="F535" t="s">
        <v>21953</v>
      </c>
      <c r="G535">
        <v>3450</v>
      </c>
      <c r="I535">
        <v>150</v>
      </c>
      <c r="J535" t="s">
        <v>21954</v>
      </c>
      <c r="K535" t="s">
        <v>204</v>
      </c>
      <c r="L535" t="s">
        <v>12492</v>
      </c>
      <c r="M535" t="s">
        <v>21955</v>
      </c>
      <c r="N535" t="s">
        <v>21955</v>
      </c>
      <c r="O535" t="s">
        <v>21955</v>
      </c>
      <c r="P535" t="s">
        <v>21955</v>
      </c>
      <c r="Q535" t="s">
        <v>21956</v>
      </c>
      <c r="R535">
        <v>0.05</v>
      </c>
      <c r="S535">
        <v>0</v>
      </c>
    </row>
    <row r="536" spans="1:20">
      <c r="A536" t="s">
        <v>349</v>
      </c>
      <c r="B536" t="s">
        <v>23143</v>
      </c>
      <c r="C536" t="s">
        <v>23144</v>
      </c>
      <c r="D536" t="s">
        <v>22006</v>
      </c>
      <c r="E536" t="s">
        <v>21952</v>
      </c>
      <c r="F536" t="s">
        <v>21953</v>
      </c>
      <c r="G536">
        <v>3440</v>
      </c>
      <c r="I536">
        <v>150</v>
      </c>
      <c r="J536" t="s">
        <v>21954</v>
      </c>
      <c r="K536" t="s">
        <v>204</v>
      </c>
      <c r="L536" t="s">
        <v>12492</v>
      </c>
      <c r="M536" t="s">
        <v>21955</v>
      </c>
      <c r="N536" t="s">
        <v>21955</v>
      </c>
      <c r="O536" t="s">
        <v>21955</v>
      </c>
      <c r="P536" t="s">
        <v>21955</v>
      </c>
      <c r="Q536" t="s">
        <v>21956</v>
      </c>
      <c r="R536">
        <v>0.05</v>
      </c>
      <c r="S536">
        <v>0</v>
      </c>
      <c r="T536" t="s">
        <v>21967</v>
      </c>
    </row>
    <row r="537" spans="1:20">
      <c r="A537" t="s">
        <v>349</v>
      </c>
      <c r="B537" t="s">
        <v>23145</v>
      </c>
      <c r="C537" t="s">
        <v>23146</v>
      </c>
      <c r="D537" t="s">
        <v>22006</v>
      </c>
      <c r="E537" t="s">
        <v>21952</v>
      </c>
      <c r="F537" t="s">
        <v>21953</v>
      </c>
      <c r="G537">
        <v>3450</v>
      </c>
      <c r="I537">
        <v>150</v>
      </c>
      <c r="J537" t="s">
        <v>21954</v>
      </c>
      <c r="K537" t="s">
        <v>204</v>
      </c>
      <c r="L537" t="s">
        <v>204</v>
      </c>
      <c r="Q537" t="s">
        <v>21956</v>
      </c>
      <c r="R537">
        <v>0.05</v>
      </c>
      <c r="S537">
        <v>0</v>
      </c>
    </row>
    <row r="538" spans="1:20">
      <c r="A538" t="s">
        <v>349</v>
      </c>
      <c r="B538" t="s">
        <v>23147</v>
      </c>
      <c r="C538" t="s">
        <v>23148</v>
      </c>
      <c r="D538" t="s">
        <v>22006</v>
      </c>
      <c r="E538" t="s">
        <v>21952</v>
      </c>
      <c r="F538" t="s">
        <v>21953</v>
      </c>
      <c r="G538">
        <v>3450</v>
      </c>
      <c r="I538">
        <v>150</v>
      </c>
      <c r="J538" t="s">
        <v>21954</v>
      </c>
      <c r="K538" t="s">
        <v>204</v>
      </c>
      <c r="L538" t="s">
        <v>12492</v>
      </c>
      <c r="M538" t="s">
        <v>21955</v>
      </c>
      <c r="N538" t="s">
        <v>21955</v>
      </c>
      <c r="O538" t="s">
        <v>21955</v>
      </c>
      <c r="P538" t="s">
        <v>21955</v>
      </c>
      <c r="Q538" t="s">
        <v>21956</v>
      </c>
      <c r="R538">
        <v>0.05</v>
      </c>
      <c r="S538">
        <v>0</v>
      </c>
    </row>
    <row r="539" spans="1:20">
      <c r="A539" t="s">
        <v>349</v>
      </c>
      <c r="B539" t="s">
        <v>23149</v>
      </c>
      <c r="C539" t="s">
        <v>23150</v>
      </c>
      <c r="D539" t="s">
        <v>22006</v>
      </c>
      <c r="E539" t="s">
        <v>21952</v>
      </c>
      <c r="F539" t="s">
        <v>21953</v>
      </c>
      <c r="G539">
        <v>3450</v>
      </c>
      <c r="I539">
        <v>150</v>
      </c>
      <c r="J539" t="s">
        <v>21954</v>
      </c>
      <c r="K539" t="s">
        <v>204</v>
      </c>
      <c r="L539" t="s">
        <v>12492</v>
      </c>
      <c r="M539" t="s">
        <v>21955</v>
      </c>
      <c r="N539" t="s">
        <v>21955</v>
      </c>
      <c r="O539" t="s">
        <v>21955</v>
      </c>
      <c r="P539" t="s">
        <v>21955</v>
      </c>
      <c r="Q539" t="s">
        <v>21956</v>
      </c>
      <c r="R539">
        <v>0.05</v>
      </c>
      <c r="S539">
        <v>0</v>
      </c>
    </row>
    <row r="540" spans="1:20">
      <c r="A540" t="s">
        <v>349</v>
      </c>
      <c r="B540" t="s">
        <v>23151</v>
      </c>
      <c r="C540" t="s">
        <v>23152</v>
      </c>
      <c r="D540" t="s">
        <v>22006</v>
      </c>
      <c r="E540" t="s">
        <v>21952</v>
      </c>
      <c r="F540" t="s">
        <v>21953</v>
      </c>
      <c r="G540">
        <v>3450</v>
      </c>
      <c r="I540">
        <v>150</v>
      </c>
      <c r="J540" t="s">
        <v>21954</v>
      </c>
      <c r="K540" t="s">
        <v>204</v>
      </c>
      <c r="L540" t="s">
        <v>12492</v>
      </c>
      <c r="M540" t="s">
        <v>21955</v>
      </c>
      <c r="N540" t="s">
        <v>21955</v>
      </c>
      <c r="O540" t="s">
        <v>21955</v>
      </c>
      <c r="P540" t="s">
        <v>21955</v>
      </c>
      <c r="Q540" t="s">
        <v>21956</v>
      </c>
      <c r="R540">
        <v>0.05</v>
      </c>
      <c r="S540">
        <v>0</v>
      </c>
    </row>
    <row r="541" spans="1:20">
      <c r="A541" t="s">
        <v>349</v>
      </c>
      <c r="B541" t="s">
        <v>23153</v>
      </c>
      <c r="C541" t="s">
        <v>23154</v>
      </c>
      <c r="D541" t="s">
        <v>22006</v>
      </c>
      <c r="E541" t="s">
        <v>21952</v>
      </c>
      <c r="F541" t="s">
        <v>21953</v>
      </c>
      <c r="G541">
        <v>3450</v>
      </c>
      <c r="I541">
        <v>150</v>
      </c>
      <c r="J541" t="s">
        <v>21954</v>
      </c>
      <c r="K541" t="s">
        <v>204</v>
      </c>
      <c r="L541" t="s">
        <v>12492</v>
      </c>
      <c r="M541" t="s">
        <v>21955</v>
      </c>
      <c r="N541" t="s">
        <v>21955</v>
      </c>
      <c r="O541" t="s">
        <v>21955</v>
      </c>
      <c r="P541" t="s">
        <v>21955</v>
      </c>
      <c r="Q541" t="s">
        <v>21956</v>
      </c>
      <c r="R541">
        <v>0.05</v>
      </c>
      <c r="S541">
        <v>0</v>
      </c>
    </row>
    <row r="542" spans="1:20">
      <c r="A542" t="s">
        <v>349</v>
      </c>
      <c r="B542" t="s">
        <v>23155</v>
      </c>
      <c r="C542" t="s">
        <v>23156</v>
      </c>
      <c r="D542" t="s">
        <v>22593</v>
      </c>
      <c r="E542" t="s">
        <v>21952</v>
      </c>
      <c r="F542" t="s">
        <v>21953</v>
      </c>
      <c r="G542">
        <v>3450</v>
      </c>
      <c r="I542">
        <v>150</v>
      </c>
      <c r="J542" t="s">
        <v>21954</v>
      </c>
      <c r="K542" t="s">
        <v>204</v>
      </c>
      <c r="L542" t="s">
        <v>12492</v>
      </c>
      <c r="M542" t="s">
        <v>21955</v>
      </c>
      <c r="N542" t="s">
        <v>21955</v>
      </c>
      <c r="O542" t="s">
        <v>21955</v>
      </c>
      <c r="P542" t="s">
        <v>21955</v>
      </c>
      <c r="Q542" t="s">
        <v>21956</v>
      </c>
      <c r="R542">
        <v>0.05</v>
      </c>
      <c r="S542">
        <v>0</v>
      </c>
    </row>
    <row r="543" spans="1:20">
      <c r="A543" t="s">
        <v>349</v>
      </c>
      <c r="B543" t="s">
        <v>23157</v>
      </c>
      <c r="C543" t="s">
        <v>23158</v>
      </c>
      <c r="D543" t="s">
        <v>22006</v>
      </c>
      <c r="E543" t="s">
        <v>21952</v>
      </c>
      <c r="F543" t="s">
        <v>21953</v>
      </c>
      <c r="G543">
        <v>3450</v>
      </c>
      <c r="I543">
        <v>150</v>
      </c>
      <c r="J543" t="s">
        <v>21954</v>
      </c>
      <c r="K543" t="s">
        <v>204</v>
      </c>
      <c r="L543" t="s">
        <v>12492</v>
      </c>
      <c r="M543" t="s">
        <v>21955</v>
      </c>
      <c r="N543" t="s">
        <v>21955</v>
      </c>
      <c r="O543" t="s">
        <v>21955</v>
      </c>
      <c r="P543" t="s">
        <v>21955</v>
      </c>
      <c r="Q543" t="s">
        <v>21956</v>
      </c>
      <c r="R543">
        <v>0.05</v>
      </c>
      <c r="S543">
        <v>0</v>
      </c>
    </row>
    <row r="544" spans="1:20">
      <c r="A544" t="s">
        <v>349</v>
      </c>
      <c r="B544" t="s">
        <v>23159</v>
      </c>
      <c r="C544" t="s">
        <v>23160</v>
      </c>
      <c r="D544" t="s">
        <v>22006</v>
      </c>
      <c r="E544" t="s">
        <v>21952</v>
      </c>
      <c r="F544" t="s">
        <v>21953</v>
      </c>
      <c r="G544">
        <v>3450</v>
      </c>
      <c r="I544">
        <v>150</v>
      </c>
      <c r="J544" t="s">
        <v>21954</v>
      </c>
      <c r="K544" t="s">
        <v>12492</v>
      </c>
      <c r="L544" t="s">
        <v>12492</v>
      </c>
      <c r="M544" t="s">
        <v>21955</v>
      </c>
      <c r="N544" t="s">
        <v>21955</v>
      </c>
      <c r="O544" t="s">
        <v>21955</v>
      </c>
      <c r="P544" t="s">
        <v>21955</v>
      </c>
      <c r="Q544" t="s">
        <v>21956</v>
      </c>
      <c r="R544">
        <v>0.05</v>
      </c>
      <c r="S544">
        <v>0</v>
      </c>
      <c r="T544" t="s">
        <v>21967</v>
      </c>
    </row>
    <row r="545" spans="1:20">
      <c r="A545" t="s">
        <v>349</v>
      </c>
      <c r="B545" t="s">
        <v>23161</v>
      </c>
      <c r="C545" t="s">
        <v>23162</v>
      </c>
      <c r="D545" t="s">
        <v>22006</v>
      </c>
      <c r="E545" t="s">
        <v>21952</v>
      </c>
      <c r="F545" t="s">
        <v>21953</v>
      </c>
      <c r="G545">
        <v>3450</v>
      </c>
      <c r="I545">
        <v>150</v>
      </c>
      <c r="J545" t="s">
        <v>21954</v>
      </c>
      <c r="K545" t="s">
        <v>12492</v>
      </c>
      <c r="L545" t="s">
        <v>12492</v>
      </c>
      <c r="M545" t="s">
        <v>21955</v>
      </c>
      <c r="N545" t="s">
        <v>21955</v>
      </c>
      <c r="O545" t="s">
        <v>21955</v>
      </c>
      <c r="P545" t="s">
        <v>21955</v>
      </c>
      <c r="Q545" t="s">
        <v>21956</v>
      </c>
      <c r="R545">
        <v>0.05</v>
      </c>
      <c r="S545">
        <v>0</v>
      </c>
    </row>
    <row r="546" spans="1:20">
      <c r="A546" t="s">
        <v>349</v>
      </c>
      <c r="B546" t="s">
        <v>23163</v>
      </c>
      <c r="C546" t="s">
        <v>23164</v>
      </c>
      <c r="D546" t="s">
        <v>22006</v>
      </c>
      <c r="E546" t="s">
        <v>21952</v>
      </c>
      <c r="F546" t="s">
        <v>21953</v>
      </c>
      <c r="G546">
        <v>3450</v>
      </c>
      <c r="I546">
        <v>150</v>
      </c>
      <c r="J546" t="s">
        <v>21954</v>
      </c>
      <c r="K546" t="s">
        <v>204</v>
      </c>
      <c r="L546" t="s">
        <v>12492</v>
      </c>
      <c r="M546" t="s">
        <v>21955</v>
      </c>
      <c r="N546" t="s">
        <v>21955</v>
      </c>
      <c r="O546" t="s">
        <v>21955</v>
      </c>
      <c r="P546" t="s">
        <v>21955</v>
      </c>
      <c r="Q546" t="s">
        <v>21956</v>
      </c>
      <c r="R546">
        <v>0.05</v>
      </c>
      <c r="S546">
        <v>0</v>
      </c>
    </row>
    <row r="547" spans="1:20">
      <c r="A547" t="s">
        <v>349</v>
      </c>
      <c r="B547" t="s">
        <v>23165</v>
      </c>
      <c r="C547" t="s">
        <v>23166</v>
      </c>
      <c r="D547" t="s">
        <v>22006</v>
      </c>
      <c r="E547" t="s">
        <v>21952</v>
      </c>
      <c r="F547" t="s">
        <v>21953</v>
      </c>
      <c r="G547">
        <v>3450</v>
      </c>
      <c r="I547">
        <v>150</v>
      </c>
      <c r="J547" t="s">
        <v>21954</v>
      </c>
      <c r="K547" t="s">
        <v>204</v>
      </c>
      <c r="L547" t="s">
        <v>12492</v>
      </c>
      <c r="M547" t="s">
        <v>21955</v>
      </c>
      <c r="N547" t="s">
        <v>21955</v>
      </c>
      <c r="O547" t="s">
        <v>21955</v>
      </c>
      <c r="P547" t="s">
        <v>21955</v>
      </c>
      <c r="Q547" t="s">
        <v>21956</v>
      </c>
      <c r="R547">
        <v>0.05</v>
      </c>
      <c r="S547">
        <v>0</v>
      </c>
    </row>
    <row r="548" spans="1:20">
      <c r="A548" t="s">
        <v>349</v>
      </c>
      <c r="B548" t="s">
        <v>23167</v>
      </c>
      <c r="C548" t="s">
        <v>23168</v>
      </c>
      <c r="D548" t="s">
        <v>22006</v>
      </c>
      <c r="E548" t="s">
        <v>21952</v>
      </c>
      <c r="F548" t="s">
        <v>21953</v>
      </c>
      <c r="G548">
        <v>3450</v>
      </c>
      <c r="I548">
        <v>150</v>
      </c>
      <c r="J548" t="s">
        <v>21954</v>
      </c>
      <c r="K548" t="s">
        <v>204</v>
      </c>
      <c r="L548" t="s">
        <v>12492</v>
      </c>
      <c r="M548" t="s">
        <v>21955</v>
      </c>
      <c r="N548" t="s">
        <v>21955</v>
      </c>
      <c r="O548" t="s">
        <v>21955</v>
      </c>
      <c r="P548" t="s">
        <v>21955</v>
      </c>
      <c r="Q548" t="s">
        <v>21956</v>
      </c>
      <c r="R548">
        <v>0.05</v>
      </c>
      <c r="S548">
        <v>0</v>
      </c>
    </row>
    <row r="549" spans="1:20">
      <c r="A549" t="s">
        <v>349</v>
      </c>
      <c r="B549" t="s">
        <v>23169</v>
      </c>
      <c r="C549" t="s">
        <v>23170</v>
      </c>
      <c r="D549" t="s">
        <v>22006</v>
      </c>
      <c r="E549" t="s">
        <v>21952</v>
      </c>
      <c r="F549" t="s">
        <v>21953</v>
      </c>
      <c r="G549">
        <v>3450</v>
      </c>
      <c r="I549">
        <v>150</v>
      </c>
      <c r="J549" t="s">
        <v>21954</v>
      </c>
      <c r="K549" t="s">
        <v>204</v>
      </c>
      <c r="L549" t="s">
        <v>12492</v>
      </c>
      <c r="M549" t="s">
        <v>21955</v>
      </c>
      <c r="N549" t="s">
        <v>21955</v>
      </c>
      <c r="O549" t="s">
        <v>21955</v>
      </c>
      <c r="P549" t="s">
        <v>21955</v>
      </c>
      <c r="Q549" t="s">
        <v>21956</v>
      </c>
      <c r="R549">
        <v>0.05</v>
      </c>
      <c r="S549">
        <v>0</v>
      </c>
    </row>
    <row r="550" spans="1:20">
      <c r="A550" t="s">
        <v>349</v>
      </c>
      <c r="B550" t="s">
        <v>23171</v>
      </c>
      <c r="C550" t="s">
        <v>23172</v>
      </c>
      <c r="D550" t="s">
        <v>22006</v>
      </c>
      <c r="E550" t="s">
        <v>21952</v>
      </c>
      <c r="F550" t="s">
        <v>21953</v>
      </c>
      <c r="G550">
        <v>3450</v>
      </c>
      <c r="I550">
        <v>150</v>
      </c>
      <c r="J550" t="s">
        <v>21954</v>
      </c>
      <c r="K550" t="s">
        <v>204</v>
      </c>
      <c r="L550" t="s">
        <v>12492</v>
      </c>
      <c r="M550" t="s">
        <v>21955</v>
      </c>
      <c r="N550" t="s">
        <v>21955</v>
      </c>
      <c r="O550" t="s">
        <v>21955</v>
      </c>
      <c r="P550" t="s">
        <v>21955</v>
      </c>
      <c r="Q550" t="s">
        <v>21956</v>
      </c>
      <c r="R550">
        <v>0.05</v>
      </c>
      <c r="S550">
        <v>0</v>
      </c>
    </row>
    <row r="551" spans="1:20">
      <c r="A551" t="s">
        <v>349</v>
      </c>
      <c r="B551" t="s">
        <v>23173</v>
      </c>
      <c r="C551" t="s">
        <v>23174</v>
      </c>
      <c r="D551" t="s">
        <v>22006</v>
      </c>
      <c r="E551" t="s">
        <v>21952</v>
      </c>
      <c r="F551" t="s">
        <v>21953</v>
      </c>
      <c r="G551">
        <v>3450</v>
      </c>
      <c r="I551">
        <v>150</v>
      </c>
      <c r="J551" t="s">
        <v>21954</v>
      </c>
      <c r="K551" t="s">
        <v>204</v>
      </c>
      <c r="L551" t="s">
        <v>12492</v>
      </c>
      <c r="M551" t="s">
        <v>21955</v>
      </c>
      <c r="N551" t="s">
        <v>21955</v>
      </c>
      <c r="O551" t="s">
        <v>21955</v>
      </c>
      <c r="P551" t="s">
        <v>21955</v>
      </c>
      <c r="Q551" t="s">
        <v>21956</v>
      </c>
      <c r="R551">
        <v>0.05</v>
      </c>
      <c r="S551">
        <v>0</v>
      </c>
    </row>
    <row r="552" spans="1:20">
      <c r="A552" t="s">
        <v>349</v>
      </c>
      <c r="B552" t="s">
        <v>23175</v>
      </c>
      <c r="C552" t="s">
        <v>23176</v>
      </c>
      <c r="D552" t="s">
        <v>22006</v>
      </c>
      <c r="E552" t="s">
        <v>21952</v>
      </c>
      <c r="F552" t="s">
        <v>21953</v>
      </c>
      <c r="G552">
        <v>3440</v>
      </c>
      <c r="I552">
        <v>150</v>
      </c>
      <c r="J552" t="s">
        <v>21954</v>
      </c>
      <c r="K552" t="s">
        <v>204</v>
      </c>
      <c r="L552" t="s">
        <v>12492</v>
      </c>
      <c r="M552" t="s">
        <v>21955</v>
      </c>
      <c r="N552" t="s">
        <v>21955</v>
      </c>
      <c r="O552" t="s">
        <v>21955</v>
      </c>
      <c r="P552" t="s">
        <v>21955</v>
      </c>
      <c r="Q552" t="s">
        <v>21956</v>
      </c>
      <c r="R552">
        <v>0.05</v>
      </c>
      <c r="S552">
        <v>0</v>
      </c>
      <c r="T552" t="s">
        <v>21967</v>
      </c>
    </row>
    <row r="553" spans="1:20">
      <c r="A553" t="s">
        <v>349</v>
      </c>
      <c r="B553" t="s">
        <v>23177</v>
      </c>
      <c r="C553" t="s">
        <v>23178</v>
      </c>
      <c r="D553" t="s">
        <v>22006</v>
      </c>
      <c r="E553" t="s">
        <v>21952</v>
      </c>
      <c r="F553" t="s">
        <v>21953</v>
      </c>
      <c r="G553">
        <v>3450</v>
      </c>
      <c r="I553">
        <v>150</v>
      </c>
      <c r="J553" t="s">
        <v>21954</v>
      </c>
      <c r="K553" t="s">
        <v>204</v>
      </c>
      <c r="L553" t="s">
        <v>12492</v>
      </c>
      <c r="M553" t="s">
        <v>21955</v>
      </c>
      <c r="N553" t="s">
        <v>21955</v>
      </c>
      <c r="O553" t="s">
        <v>21955</v>
      </c>
      <c r="P553" t="s">
        <v>21955</v>
      </c>
      <c r="Q553" t="s">
        <v>21956</v>
      </c>
      <c r="R553">
        <v>0.05</v>
      </c>
      <c r="S553">
        <v>0</v>
      </c>
    </row>
    <row r="554" spans="1:20">
      <c r="A554" t="s">
        <v>349</v>
      </c>
      <c r="B554" t="s">
        <v>23179</v>
      </c>
      <c r="C554" t="s">
        <v>23180</v>
      </c>
      <c r="D554" t="s">
        <v>22006</v>
      </c>
      <c r="E554" t="s">
        <v>21952</v>
      </c>
      <c r="F554" t="s">
        <v>21953</v>
      </c>
      <c r="G554">
        <v>3450</v>
      </c>
      <c r="H554">
        <v>3450</v>
      </c>
      <c r="I554">
        <v>150</v>
      </c>
      <c r="J554" t="s">
        <v>21954</v>
      </c>
      <c r="K554" t="s">
        <v>12492</v>
      </c>
      <c r="L554" t="s">
        <v>12492</v>
      </c>
      <c r="M554" t="s">
        <v>21955</v>
      </c>
      <c r="N554" t="s">
        <v>21955</v>
      </c>
      <c r="O554" t="s">
        <v>21955</v>
      </c>
      <c r="P554" t="s">
        <v>21955</v>
      </c>
      <c r="Q554" t="s">
        <v>21956</v>
      </c>
      <c r="R554">
        <v>0.05</v>
      </c>
      <c r="S554">
        <v>0</v>
      </c>
      <c r="T554" t="s">
        <v>22002</v>
      </c>
    </row>
    <row r="555" spans="1:20">
      <c r="A555" t="s">
        <v>349</v>
      </c>
      <c r="B555" t="s">
        <v>23181</v>
      </c>
      <c r="C555" t="s">
        <v>23182</v>
      </c>
      <c r="D555" t="s">
        <v>22006</v>
      </c>
      <c r="E555" t="s">
        <v>21952</v>
      </c>
      <c r="F555" t="s">
        <v>21953</v>
      </c>
      <c r="G555">
        <v>3450</v>
      </c>
      <c r="I555">
        <v>150</v>
      </c>
      <c r="J555" t="s">
        <v>21954</v>
      </c>
      <c r="K555" t="s">
        <v>204</v>
      </c>
      <c r="L555" t="s">
        <v>12492</v>
      </c>
      <c r="M555" t="s">
        <v>21955</v>
      </c>
      <c r="N555" t="s">
        <v>21955</v>
      </c>
      <c r="O555" t="s">
        <v>21955</v>
      </c>
      <c r="P555" t="s">
        <v>21955</v>
      </c>
      <c r="Q555" t="s">
        <v>21956</v>
      </c>
      <c r="R555">
        <v>0.05</v>
      </c>
      <c r="S555">
        <v>0</v>
      </c>
    </row>
    <row r="556" spans="1:20">
      <c r="A556" t="s">
        <v>349</v>
      </c>
      <c r="B556" t="s">
        <v>23183</v>
      </c>
      <c r="C556" t="s">
        <v>23184</v>
      </c>
      <c r="D556" t="s">
        <v>22006</v>
      </c>
      <c r="E556" t="s">
        <v>21952</v>
      </c>
      <c r="F556" t="s">
        <v>21953</v>
      </c>
      <c r="G556">
        <v>3450</v>
      </c>
      <c r="I556">
        <v>150</v>
      </c>
      <c r="J556" t="s">
        <v>21954</v>
      </c>
      <c r="K556" t="s">
        <v>204</v>
      </c>
      <c r="L556" t="s">
        <v>12492</v>
      </c>
      <c r="M556" t="s">
        <v>21955</v>
      </c>
      <c r="N556" t="s">
        <v>21955</v>
      </c>
      <c r="O556" t="s">
        <v>21955</v>
      </c>
      <c r="P556" t="s">
        <v>21955</v>
      </c>
      <c r="Q556" t="s">
        <v>21956</v>
      </c>
      <c r="R556">
        <v>0.05</v>
      </c>
      <c r="S556">
        <v>0</v>
      </c>
    </row>
    <row r="557" spans="1:20">
      <c r="A557" t="s">
        <v>349</v>
      </c>
      <c r="B557" t="s">
        <v>23185</v>
      </c>
      <c r="C557" t="s">
        <v>23186</v>
      </c>
      <c r="D557" t="s">
        <v>22006</v>
      </c>
      <c r="E557" t="s">
        <v>21952</v>
      </c>
      <c r="F557" t="s">
        <v>21953</v>
      </c>
      <c r="G557">
        <v>3450</v>
      </c>
      <c r="I557">
        <v>150</v>
      </c>
      <c r="J557" t="s">
        <v>21954</v>
      </c>
      <c r="K557" t="s">
        <v>204</v>
      </c>
      <c r="L557" t="s">
        <v>12492</v>
      </c>
      <c r="M557" t="s">
        <v>21955</v>
      </c>
      <c r="N557" t="s">
        <v>21955</v>
      </c>
      <c r="O557" t="s">
        <v>21955</v>
      </c>
      <c r="P557" t="s">
        <v>21955</v>
      </c>
      <c r="Q557" t="s">
        <v>21956</v>
      </c>
      <c r="R557">
        <v>0.05</v>
      </c>
      <c r="S557">
        <v>0</v>
      </c>
    </row>
    <row r="558" spans="1:20">
      <c r="A558" t="s">
        <v>349</v>
      </c>
      <c r="B558" t="s">
        <v>23187</v>
      </c>
      <c r="C558" t="s">
        <v>23188</v>
      </c>
      <c r="D558" t="s">
        <v>22006</v>
      </c>
      <c r="E558" t="s">
        <v>21952</v>
      </c>
      <c r="F558" t="s">
        <v>21953</v>
      </c>
      <c r="G558">
        <v>3450</v>
      </c>
      <c r="I558">
        <v>150</v>
      </c>
      <c r="J558" t="s">
        <v>21954</v>
      </c>
      <c r="K558" t="s">
        <v>204</v>
      </c>
      <c r="L558" t="s">
        <v>12492</v>
      </c>
      <c r="M558" t="s">
        <v>21955</v>
      </c>
      <c r="N558" t="s">
        <v>21955</v>
      </c>
      <c r="O558" t="s">
        <v>21955</v>
      </c>
      <c r="P558" t="s">
        <v>21955</v>
      </c>
      <c r="Q558" t="s">
        <v>21956</v>
      </c>
      <c r="R558">
        <v>0.05</v>
      </c>
      <c r="S558">
        <v>0</v>
      </c>
    </row>
    <row r="559" spans="1:20">
      <c r="A559" t="s">
        <v>349</v>
      </c>
      <c r="B559" t="s">
        <v>23189</v>
      </c>
      <c r="C559" t="s">
        <v>23190</v>
      </c>
      <c r="D559" t="s">
        <v>22006</v>
      </c>
      <c r="E559" t="s">
        <v>21952</v>
      </c>
      <c r="F559" t="s">
        <v>21953</v>
      </c>
      <c r="G559">
        <v>3450</v>
      </c>
      <c r="I559">
        <v>150</v>
      </c>
      <c r="J559" t="s">
        <v>21954</v>
      </c>
      <c r="K559" t="s">
        <v>204</v>
      </c>
      <c r="L559" t="s">
        <v>12492</v>
      </c>
      <c r="M559" t="s">
        <v>21961</v>
      </c>
      <c r="N559" t="s">
        <v>21961</v>
      </c>
      <c r="O559" t="s">
        <v>21961</v>
      </c>
      <c r="P559" t="s">
        <v>21961</v>
      </c>
      <c r="Q559" t="s">
        <v>21956</v>
      </c>
      <c r="R559">
        <v>0.01</v>
      </c>
      <c r="S559">
        <v>0</v>
      </c>
    </row>
    <row r="560" spans="1:20">
      <c r="A560" t="s">
        <v>349</v>
      </c>
      <c r="B560" t="s">
        <v>23191</v>
      </c>
      <c r="C560" t="s">
        <v>23192</v>
      </c>
      <c r="D560" t="s">
        <v>22006</v>
      </c>
      <c r="E560" t="s">
        <v>21952</v>
      </c>
      <c r="F560" t="s">
        <v>21953</v>
      </c>
      <c r="G560">
        <v>3450</v>
      </c>
      <c r="I560">
        <v>150</v>
      </c>
      <c r="J560" t="s">
        <v>21954</v>
      </c>
      <c r="K560" t="s">
        <v>204</v>
      </c>
      <c r="L560" t="s">
        <v>12492</v>
      </c>
      <c r="M560" t="s">
        <v>21955</v>
      </c>
      <c r="N560" t="s">
        <v>21955</v>
      </c>
      <c r="O560" t="s">
        <v>21955</v>
      </c>
      <c r="P560" t="s">
        <v>21955</v>
      </c>
      <c r="Q560" t="s">
        <v>21956</v>
      </c>
      <c r="R560">
        <v>0.05</v>
      </c>
      <c r="S560">
        <v>0</v>
      </c>
    </row>
    <row r="561" spans="1:20">
      <c r="A561" t="s">
        <v>349</v>
      </c>
      <c r="B561" t="s">
        <v>23193</v>
      </c>
      <c r="C561" t="s">
        <v>23194</v>
      </c>
      <c r="D561" t="s">
        <v>22006</v>
      </c>
      <c r="E561" t="s">
        <v>21952</v>
      </c>
      <c r="F561" t="s">
        <v>21953</v>
      </c>
      <c r="G561">
        <v>3450</v>
      </c>
      <c r="I561">
        <v>150</v>
      </c>
      <c r="J561" t="s">
        <v>21954</v>
      </c>
      <c r="K561" t="s">
        <v>204</v>
      </c>
      <c r="L561" t="s">
        <v>12492</v>
      </c>
      <c r="M561" t="s">
        <v>21955</v>
      </c>
      <c r="N561" t="s">
        <v>21955</v>
      </c>
      <c r="O561" t="s">
        <v>21955</v>
      </c>
      <c r="P561" t="s">
        <v>21955</v>
      </c>
      <c r="Q561" t="s">
        <v>21956</v>
      </c>
      <c r="R561">
        <v>0.05</v>
      </c>
      <c r="S561">
        <v>0</v>
      </c>
    </row>
    <row r="562" spans="1:20">
      <c r="A562" t="s">
        <v>349</v>
      </c>
      <c r="B562" t="s">
        <v>23195</v>
      </c>
      <c r="C562" t="s">
        <v>23196</v>
      </c>
      <c r="D562" t="s">
        <v>22568</v>
      </c>
      <c r="E562" t="s">
        <v>21952</v>
      </c>
      <c r="F562" t="s">
        <v>21953</v>
      </c>
      <c r="G562">
        <v>3450</v>
      </c>
      <c r="I562">
        <v>150</v>
      </c>
      <c r="J562" t="s">
        <v>21954</v>
      </c>
      <c r="K562" t="s">
        <v>204</v>
      </c>
      <c r="L562" t="s">
        <v>12492</v>
      </c>
      <c r="M562" t="s">
        <v>21955</v>
      </c>
      <c r="N562" t="s">
        <v>21955</v>
      </c>
      <c r="O562" t="s">
        <v>21955</v>
      </c>
      <c r="P562" t="s">
        <v>21955</v>
      </c>
      <c r="Q562" t="s">
        <v>21956</v>
      </c>
      <c r="R562">
        <v>0.05</v>
      </c>
      <c r="S562">
        <v>0</v>
      </c>
    </row>
    <row r="563" spans="1:20">
      <c r="A563" t="s">
        <v>349</v>
      </c>
      <c r="B563" t="s">
        <v>23197</v>
      </c>
      <c r="C563" t="s">
        <v>23198</v>
      </c>
      <c r="D563" t="s">
        <v>22006</v>
      </c>
      <c r="E563" t="s">
        <v>21952</v>
      </c>
      <c r="F563" t="s">
        <v>21953</v>
      </c>
      <c r="G563">
        <v>3450</v>
      </c>
      <c r="I563">
        <v>150</v>
      </c>
      <c r="J563" t="s">
        <v>21954</v>
      </c>
      <c r="K563" t="s">
        <v>204</v>
      </c>
      <c r="L563" t="s">
        <v>12492</v>
      </c>
      <c r="M563" t="s">
        <v>21955</v>
      </c>
      <c r="N563" t="s">
        <v>21955</v>
      </c>
      <c r="O563" t="s">
        <v>21955</v>
      </c>
      <c r="P563" t="s">
        <v>21955</v>
      </c>
      <c r="Q563" t="s">
        <v>21956</v>
      </c>
      <c r="R563">
        <v>0.05</v>
      </c>
      <c r="S563">
        <v>0</v>
      </c>
    </row>
    <row r="564" spans="1:20">
      <c r="A564" t="s">
        <v>349</v>
      </c>
      <c r="B564" t="s">
        <v>23199</v>
      </c>
      <c r="C564" t="s">
        <v>23200</v>
      </c>
      <c r="D564" t="s">
        <v>22006</v>
      </c>
      <c r="E564" t="s">
        <v>21952</v>
      </c>
      <c r="F564" t="s">
        <v>21953</v>
      </c>
      <c r="G564">
        <v>3450</v>
      </c>
      <c r="I564">
        <v>150</v>
      </c>
      <c r="J564" t="s">
        <v>21954</v>
      </c>
      <c r="K564" t="s">
        <v>204</v>
      </c>
      <c r="L564" t="s">
        <v>204</v>
      </c>
      <c r="Q564" t="s">
        <v>21956</v>
      </c>
      <c r="R564">
        <v>0.05</v>
      </c>
      <c r="S564">
        <v>0</v>
      </c>
    </row>
    <row r="565" spans="1:20">
      <c r="A565" t="s">
        <v>349</v>
      </c>
      <c r="B565" t="s">
        <v>23201</v>
      </c>
      <c r="C565" t="s">
        <v>23202</v>
      </c>
      <c r="D565" t="s">
        <v>22006</v>
      </c>
      <c r="E565" t="s">
        <v>21952</v>
      </c>
      <c r="F565" t="s">
        <v>21953</v>
      </c>
      <c r="G565">
        <v>3450</v>
      </c>
      <c r="I565">
        <v>150</v>
      </c>
      <c r="J565" t="s">
        <v>21954</v>
      </c>
      <c r="K565" t="s">
        <v>204</v>
      </c>
      <c r="L565" t="s">
        <v>12492</v>
      </c>
      <c r="M565" t="s">
        <v>21955</v>
      </c>
      <c r="N565" t="s">
        <v>21955</v>
      </c>
      <c r="O565" t="s">
        <v>21955</v>
      </c>
      <c r="P565" t="s">
        <v>21955</v>
      </c>
      <c r="Q565" t="s">
        <v>21956</v>
      </c>
      <c r="R565">
        <v>0.05</v>
      </c>
      <c r="S565">
        <v>0</v>
      </c>
    </row>
    <row r="566" spans="1:20">
      <c r="A566" t="s">
        <v>349</v>
      </c>
      <c r="B566" t="s">
        <v>23203</v>
      </c>
      <c r="C566" t="s">
        <v>23204</v>
      </c>
      <c r="D566" t="s">
        <v>22006</v>
      </c>
      <c r="E566" t="s">
        <v>21952</v>
      </c>
      <c r="F566" t="s">
        <v>21953</v>
      </c>
      <c r="G566">
        <v>3450</v>
      </c>
      <c r="I566">
        <v>150</v>
      </c>
      <c r="J566" t="s">
        <v>21954</v>
      </c>
      <c r="K566" t="s">
        <v>204</v>
      </c>
      <c r="L566" t="s">
        <v>12492</v>
      </c>
      <c r="M566" t="s">
        <v>21955</v>
      </c>
      <c r="N566" t="s">
        <v>21955</v>
      </c>
      <c r="O566" t="s">
        <v>21955</v>
      </c>
      <c r="P566" t="s">
        <v>21955</v>
      </c>
      <c r="Q566" t="s">
        <v>21956</v>
      </c>
      <c r="R566">
        <v>0.05</v>
      </c>
      <c r="S566">
        <v>0</v>
      </c>
    </row>
    <row r="567" spans="1:20">
      <c r="A567" t="s">
        <v>349</v>
      </c>
      <c r="B567" t="s">
        <v>23205</v>
      </c>
      <c r="C567" t="s">
        <v>23206</v>
      </c>
      <c r="D567" t="s">
        <v>22006</v>
      </c>
      <c r="E567" t="s">
        <v>21952</v>
      </c>
      <c r="F567" t="s">
        <v>21953</v>
      </c>
      <c r="G567">
        <v>3450</v>
      </c>
      <c r="I567">
        <v>150</v>
      </c>
      <c r="J567" t="s">
        <v>21954</v>
      </c>
      <c r="K567" t="s">
        <v>204</v>
      </c>
      <c r="L567" t="s">
        <v>12492</v>
      </c>
      <c r="M567" t="s">
        <v>21961</v>
      </c>
      <c r="N567" t="s">
        <v>21961</v>
      </c>
      <c r="O567" t="s">
        <v>21961</v>
      </c>
      <c r="P567" t="s">
        <v>21961</v>
      </c>
      <c r="Q567" t="s">
        <v>21956</v>
      </c>
      <c r="R567">
        <v>0.01</v>
      </c>
      <c r="S567">
        <v>0</v>
      </c>
    </row>
    <row r="568" spans="1:20">
      <c r="A568" t="s">
        <v>349</v>
      </c>
      <c r="B568" t="s">
        <v>23207</v>
      </c>
      <c r="C568" t="s">
        <v>23208</v>
      </c>
      <c r="D568" t="s">
        <v>22006</v>
      </c>
      <c r="E568" t="s">
        <v>21952</v>
      </c>
      <c r="F568" t="s">
        <v>21953</v>
      </c>
      <c r="G568">
        <v>3450</v>
      </c>
      <c r="I568">
        <v>150</v>
      </c>
      <c r="J568" t="s">
        <v>21954</v>
      </c>
      <c r="K568" t="s">
        <v>204</v>
      </c>
      <c r="L568" t="s">
        <v>12492</v>
      </c>
      <c r="M568" t="s">
        <v>21955</v>
      </c>
      <c r="N568" t="s">
        <v>21955</v>
      </c>
      <c r="O568" t="s">
        <v>21955</v>
      </c>
      <c r="P568" t="s">
        <v>21955</v>
      </c>
      <c r="Q568" t="s">
        <v>21956</v>
      </c>
      <c r="R568">
        <v>0.05</v>
      </c>
      <c r="S568">
        <v>0</v>
      </c>
    </row>
    <row r="569" spans="1:20">
      <c r="A569" t="s">
        <v>349</v>
      </c>
      <c r="B569" t="s">
        <v>23209</v>
      </c>
      <c r="C569" t="s">
        <v>23210</v>
      </c>
      <c r="D569" t="s">
        <v>22006</v>
      </c>
      <c r="E569" t="s">
        <v>21952</v>
      </c>
      <c r="F569" t="s">
        <v>21953</v>
      </c>
      <c r="G569">
        <v>3450</v>
      </c>
      <c r="I569">
        <v>150</v>
      </c>
      <c r="J569" t="s">
        <v>21954</v>
      </c>
      <c r="K569" t="s">
        <v>204</v>
      </c>
      <c r="L569" t="s">
        <v>12492</v>
      </c>
      <c r="M569" t="s">
        <v>21961</v>
      </c>
      <c r="N569" t="s">
        <v>21961</v>
      </c>
      <c r="O569" t="s">
        <v>21961</v>
      </c>
      <c r="P569" t="s">
        <v>21961</v>
      </c>
      <c r="Q569" t="s">
        <v>21956</v>
      </c>
      <c r="R569">
        <v>0.01</v>
      </c>
      <c r="S569">
        <v>0</v>
      </c>
    </row>
    <row r="570" spans="1:20">
      <c r="A570" t="s">
        <v>349</v>
      </c>
      <c r="B570" t="s">
        <v>23211</v>
      </c>
      <c r="C570" t="s">
        <v>23212</v>
      </c>
      <c r="D570" t="s">
        <v>22006</v>
      </c>
      <c r="E570" t="s">
        <v>21952</v>
      </c>
      <c r="F570" t="s">
        <v>21953</v>
      </c>
      <c r="G570">
        <v>3450</v>
      </c>
      <c r="I570">
        <v>150</v>
      </c>
      <c r="J570" t="s">
        <v>21954</v>
      </c>
      <c r="K570" t="s">
        <v>204</v>
      </c>
      <c r="L570" t="s">
        <v>12492</v>
      </c>
      <c r="M570" t="s">
        <v>21955</v>
      </c>
      <c r="N570" t="s">
        <v>21955</v>
      </c>
      <c r="O570" t="s">
        <v>21955</v>
      </c>
      <c r="P570" t="s">
        <v>21955</v>
      </c>
      <c r="Q570" t="s">
        <v>21956</v>
      </c>
      <c r="R570">
        <v>0.05</v>
      </c>
      <c r="S570">
        <v>0</v>
      </c>
    </row>
    <row r="571" spans="1:20">
      <c r="A571" t="s">
        <v>349</v>
      </c>
      <c r="B571" t="s">
        <v>23213</v>
      </c>
      <c r="C571" t="s">
        <v>23214</v>
      </c>
      <c r="D571" t="s">
        <v>22006</v>
      </c>
      <c r="E571" t="s">
        <v>21952</v>
      </c>
      <c r="F571" t="s">
        <v>21953</v>
      </c>
      <c r="G571">
        <v>3450</v>
      </c>
      <c r="I571">
        <v>150</v>
      </c>
      <c r="J571" t="s">
        <v>21954</v>
      </c>
      <c r="K571" t="s">
        <v>12492</v>
      </c>
      <c r="L571" t="s">
        <v>12492</v>
      </c>
      <c r="M571" t="s">
        <v>21955</v>
      </c>
      <c r="N571" t="s">
        <v>21955</v>
      </c>
      <c r="O571" t="s">
        <v>21955</v>
      </c>
      <c r="P571" t="s">
        <v>21955</v>
      </c>
      <c r="Q571" t="s">
        <v>21956</v>
      </c>
      <c r="R571">
        <v>0.05</v>
      </c>
      <c r="S571">
        <v>0</v>
      </c>
      <c r="T571" t="s">
        <v>22002</v>
      </c>
    </row>
    <row r="572" spans="1:20">
      <c r="A572" t="s">
        <v>349</v>
      </c>
      <c r="B572" t="s">
        <v>23215</v>
      </c>
      <c r="C572" t="s">
        <v>23216</v>
      </c>
      <c r="D572" t="s">
        <v>22006</v>
      </c>
      <c r="E572" t="s">
        <v>21952</v>
      </c>
      <c r="F572" t="s">
        <v>21953</v>
      </c>
      <c r="G572">
        <v>3450</v>
      </c>
      <c r="I572">
        <v>150</v>
      </c>
      <c r="J572" t="s">
        <v>21954</v>
      </c>
      <c r="K572" t="s">
        <v>12492</v>
      </c>
      <c r="L572" t="s">
        <v>12492</v>
      </c>
      <c r="M572" t="s">
        <v>21955</v>
      </c>
      <c r="N572" t="s">
        <v>21955</v>
      </c>
      <c r="O572" t="s">
        <v>21955</v>
      </c>
      <c r="P572" t="s">
        <v>21955</v>
      </c>
      <c r="Q572" t="s">
        <v>21956</v>
      </c>
      <c r="R572">
        <v>0.05</v>
      </c>
      <c r="S572">
        <v>0</v>
      </c>
    </row>
    <row r="573" spans="1:20">
      <c r="A573" t="s">
        <v>349</v>
      </c>
      <c r="B573" t="s">
        <v>23217</v>
      </c>
      <c r="C573" t="s">
        <v>23218</v>
      </c>
      <c r="D573" t="s">
        <v>22006</v>
      </c>
      <c r="E573" t="s">
        <v>21952</v>
      </c>
      <c r="F573" t="s">
        <v>21953</v>
      </c>
      <c r="G573">
        <v>3450</v>
      </c>
      <c r="I573">
        <v>150</v>
      </c>
      <c r="J573" t="s">
        <v>21954</v>
      </c>
      <c r="K573" t="s">
        <v>12492</v>
      </c>
      <c r="L573" t="s">
        <v>12492</v>
      </c>
      <c r="M573" t="s">
        <v>21955</v>
      </c>
      <c r="N573" t="s">
        <v>21955</v>
      </c>
      <c r="O573" t="s">
        <v>21955</v>
      </c>
      <c r="P573" t="s">
        <v>21955</v>
      </c>
      <c r="Q573" t="s">
        <v>21956</v>
      </c>
      <c r="R573">
        <v>0.05</v>
      </c>
      <c r="S573">
        <v>0</v>
      </c>
      <c r="T573" t="s">
        <v>22002</v>
      </c>
    </row>
    <row r="574" spans="1:20">
      <c r="A574" t="s">
        <v>349</v>
      </c>
      <c r="B574" t="s">
        <v>23219</v>
      </c>
      <c r="C574" t="s">
        <v>23220</v>
      </c>
      <c r="D574" t="s">
        <v>22006</v>
      </c>
      <c r="E574" t="s">
        <v>21952</v>
      </c>
      <c r="F574" t="s">
        <v>21953</v>
      </c>
      <c r="G574">
        <v>3450</v>
      </c>
      <c r="I574">
        <v>150</v>
      </c>
      <c r="J574" t="s">
        <v>21954</v>
      </c>
      <c r="K574" t="s">
        <v>12492</v>
      </c>
      <c r="L574" t="s">
        <v>12492</v>
      </c>
      <c r="M574" t="s">
        <v>21955</v>
      </c>
      <c r="N574" t="s">
        <v>21955</v>
      </c>
      <c r="O574" t="s">
        <v>21955</v>
      </c>
      <c r="P574" t="s">
        <v>21955</v>
      </c>
      <c r="Q574" t="s">
        <v>21956</v>
      </c>
      <c r="R574">
        <v>0.05</v>
      </c>
      <c r="S574">
        <v>0</v>
      </c>
      <c r="T574" t="s">
        <v>22002</v>
      </c>
    </row>
    <row r="575" spans="1:20">
      <c r="A575" t="s">
        <v>349</v>
      </c>
      <c r="B575" t="s">
        <v>23221</v>
      </c>
      <c r="C575" t="s">
        <v>23222</v>
      </c>
      <c r="D575" t="s">
        <v>22006</v>
      </c>
      <c r="E575" t="s">
        <v>21952</v>
      </c>
      <c r="F575" t="s">
        <v>21953</v>
      </c>
      <c r="G575">
        <v>3450</v>
      </c>
      <c r="I575">
        <v>150</v>
      </c>
      <c r="J575" t="s">
        <v>21954</v>
      </c>
      <c r="K575" t="s">
        <v>12492</v>
      </c>
      <c r="L575" t="s">
        <v>12492</v>
      </c>
      <c r="M575" t="s">
        <v>21955</v>
      </c>
      <c r="N575" t="s">
        <v>21955</v>
      </c>
      <c r="O575" t="s">
        <v>21955</v>
      </c>
      <c r="P575" t="s">
        <v>21955</v>
      </c>
      <c r="Q575" t="s">
        <v>21956</v>
      </c>
      <c r="R575">
        <v>0.05</v>
      </c>
      <c r="S575">
        <v>0</v>
      </c>
      <c r="T575" t="s">
        <v>21967</v>
      </c>
    </row>
    <row r="576" spans="1:20">
      <c r="A576" t="s">
        <v>349</v>
      </c>
      <c r="B576" t="s">
        <v>23223</v>
      </c>
      <c r="C576" t="s">
        <v>23224</v>
      </c>
      <c r="D576" t="s">
        <v>22006</v>
      </c>
      <c r="E576" t="s">
        <v>21952</v>
      </c>
      <c r="F576" t="s">
        <v>21953</v>
      </c>
      <c r="G576">
        <v>3450</v>
      </c>
      <c r="I576">
        <v>150</v>
      </c>
      <c r="J576" t="s">
        <v>21954</v>
      </c>
      <c r="K576" t="s">
        <v>204</v>
      </c>
      <c r="L576" t="s">
        <v>12492</v>
      </c>
      <c r="M576" t="s">
        <v>21955</v>
      </c>
      <c r="N576" t="s">
        <v>21955</v>
      </c>
      <c r="O576" t="s">
        <v>21955</v>
      </c>
      <c r="P576" t="s">
        <v>21955</v>
      </c>
      <c r="Q576" t="s">
        <v>21956</v>
      </c>
      <c r="R576">
        <v>0.05</v>
      </c>
      <c r="S576">
        <v>0</v>
      </c>
    </row>
    <row r="577" spans="1:19">
      <c r="A577" t="s">
        <v>349</v>
      </c>
      <c r="B577" t="s">
        <v>23225</v>
      </c>
      <c r="C577" t="s">
        <v>23226</v>
      </c>
      <c r="D577" t="s">
        <v>22006</v>
      </c>
      <c r="E577" t="s">
        <v>21952</v>
      </c>
      <c r="F577" t="s">
        <v>21953</v>
      </c>
      <c r="G577">
        <v>3450</v>
      </c>
      <c r="I577">
        <v>150</v>
      </c>
      <c r="J577" t="s">
        <v>21954</v>
      </c>
      <c r="K577" t="s">
        <v>204</v>
      </c>
      <c r="L577" t="s">
        <v>12492</v>
      </c>
      <c r="M577" t="s">
        <v>21955</v>
      </c>
      <c r="N577" t="s">
        <v>21955</v>
      </c>
      <c r="O577" t="s">
        <v>21955</v>
      </c>
      <c r="P577" t="s">
        <v>21955</v>
      </c>
      <c r="Q577" t="s">
        <v>21956</v>
      </c>
      <c r="R577">
        <v>0.05</v>
      </c>
      <c r="S577">
        <v>0</v>
      </c>
    </row>
    <row r="578" spans="1:19">
      <c r="A578" t="s">
        <v>349</v>
      </c>
      <c r="B578" t="s">
        <v>23227</v>
      </c>
      <c r="C578" t="s">
        <v>23228</v>
      </c>
      <c r="D578" t="s">
        <v>22006</v>
      </c>
      <c r="E578" t="s">
        <v>21952</v>
      </c>
      <c r="F578" t="s">
        <v>21953</v>
      </c>
      <c r="G578">
        <v>3450</v>
      </c>
      <c r="I578">
        <v>150</v>
      </c>
      <c r="J578" t="s">
        <v>21954</v>
      </c>
      <c r="K578" t="s">
        <v>204</v>
      </c>
      <c r="L578" t="s">
        <v>12492</v>
      </c>
      <c r="M578" t="s">
        <v>21955</v>
      </c>
      <c r="N578" t="s">
        <v>21955</v>
      </c>
      <c r="O578" t="s">
        <v>21955</v>
      </c>
      <c r="P578" t="s">
        <v>21955</v>
      </c>
      <c r="Q578" t="s">
        <v>21956</v>
      </c>
      <c r="R578">
        <v>0.05</v>
      </c>
      <c r="S578">
        <v>0</v>
      </c>
    </row>
    <row r="579" spans="1:19">
      <c r="A579" t="s">
        <v>349</v>
      </c>
      <c r="B579" t="s">
        <v>23229</v>
      </c>
      <c r="C579" t="s">
        <v>23230</v>
      </c>
      <c r="D579" t="s">
        <v>22006</v>
      </c>
      <c r="E579" t="s">
        <v>21952</v>
      </c>
      <c r="F579" t="s">
        <v>21953</v>
      </c>
      <c r="G579">
        <v>3440</v>
      </c>
      <c r="I579">
        <v>150</v>
      </c>
      <c r="J579" t="s">
        <v>21954</v>
      </c>
      <c r="K579" t="s">
        <v>204</v>
      </c>
      <c r="L579" t="s">
        <v>204</v>
      </c>
      <c r="M579" t="s">
        <v>22149</v>
      </c>
      <c r="N579" t="s">
        <v>22149</v>
      </c>
      <c r="O579" t="s">
        <v>22149</v>
      </c>
      <c r="P579" t="s">
        <v>22149</v>
      </c>
      <c r="R579">
        <v>0.075</v>
      </c>
      <c r="S579">
        <v>0</v>
      </c>
    </row>
    <row r="580" spans="1:19">
      <c r="A580" t="s">
        <v>349</v>
      </c>
      <c r="B580" t="s">
        <v>23231</v>
      </c>
      <c r="C580" t="s">
        <v>23232</v>
      </c>
      <c r="D580" t="s">
        <v>22006</v>
      </c>
      <c r="E580" t="s">
        <v>21952</v>
      </c>
      <c r="F580" t="s">
        <v>21953</v>
      </c>
      <c r="G580">
        <v>3450</v>
      </c>
      <c r="I580">
        <v>150</v>
      </c>
      <c r="J580" t="s">
        <v>21954</v>
      </c>
      <c r="K580" t="s">
        <v>204</v>
      </c>
      <c r="L580" t="s">
        <v>12492</v>
      </c>
      <c r="M580" t="s">
        <v>21955</v>
      </c>
      <c r="N580" t="s">
        <v>21955</v>
      </c>
      <c r="O580" t="s">
        <v>21955</v>
      </c>
      <c r="P580" t="s">
        <v>21955</v>
      </c>
      <c r="Q580" t="s">
        <v>21956</v>
      </c>
      <c r="R580">
        <v>0.05</v>
      </c>
      <c r="S580">
        <v>0</v>
      </c>
    </row>
    <row r="581" spans="1:19">
      <c r="A581" t="s">
        <v>349</v>
      </c>
      <c r="B581" t="s">
        <v>23233</v>
      </c>
      <c r="C581" t="s">
        <v>23234</v>
      </c>
      <c r="D581" t="s">
        <v>22006</v>
      </c>
      <c r="E581" t="s">
        <v>21952</v>
      </c>
      <c r="F581" t="s">
        <v>21953</v>
      </c>
      <c r="G581">
        <v>3450</v>
      </c>
      <c r="I581">
        <v>150</v>
      </c>
      <c r="J581" t="s">
        <v>21954</v>
      </c>
      <c r="K581" t="s">
        <v>204</v>
      </c>
      <c r="L581" t="s">
        <v>12492</v>
      </c>
      <c r="M581" t="s">
        <v>21955</v>
      </c>
      <c r="N581" t="s">
        <v>21955</v>
      </c>
      <c r="O581" t="s">
        <v>21955</v>
      </c>
      <c r="P581" t="s">
        <v>21955</v>
      </c>
      <c r="Q581" t="s">
        <v>21956</v>
      </c>
      <c r="R581">
        <v>0.05</v>
      </c>
      <c r="S581">
        <v>0</v>
      </c>
    </row>
    <row r="582" spans="1:19">
      <c r="A582" t="s">
        <v>349</v>
      </c>
      <c r="B582" t="s">
        <v>23235</v>
      </c>
      <c r="C582" t="s">
        <v>23236</v>
      </c>
      <c r="D582" t="s">
        <v>22006</v>
      </c>
      <c r="E582" t="s">
        <v>21952</v>
      </c>
      <c r="F582" t="s">
        <v>21953</v>
      </c>
      <c r="G582">
        <v>3450</v>
      </c>
      <c r="I582">
        <v>150</v>
      </c>
      <c r="J582" t="s">
        <v>21954</v>
      </c>
      <c r="K582" t="s">
        <v>204</v>
      </c>
      <c r="L582" t="s">
        <v>12492</v>
      </c>
      <c r="M582" t="s">
        <v>21955</v>
      </c>
      <c r="N582" t="s">
        <v>21955</v>
      </c>
      <c r="O582" t="s">
        <v>21955</v>
      </c>
      <c r="P582" t="s">
        <v>21955</v>
      </c>
      <c r="Q582" t="s">
        <v>21956</v>
      </c>
      <c r="R582">
        <v>0.05</v>
      </c>
      <c r="S582">
        <v>0</v>
      </c>
    </row>
    <row r="583" spans="1:19">
      <c r="A583" t="s">
        <v>349</v>
      </c>
      <c r="B583" t="s">
        <v>23237</v>
      </c>
      <c r="C583" t="s">
        <v>23238</v>
      </c>
      <c r="D583" t="s">
        <v>22006</v>
      </c>
      <c r="E583" t="s">
        <v>21952</v>
      </c>
      <c r="F583" t="s">
        <v>21953</v>
      </c>
      <c r="G583">
        <v>3450</v>
      </c>
      <c r="I583">
        <v>150</v>
      </c>
      <c r="J583" t="s">
        <v>21954</v>
      </c>
      <c r="K583" t="s">
        <v>204</v>
      </c>
      <c r="L583" t="s">
        <v>12492</v>
      </c>
      <c r="M583" t="s">
        <v>21955</v>
      </c>
      <c r="N583" t="s">
        <v>21955</v>
      </c>
      <c r="O583" t="s">
        <v>21955</v>
      </c>
      <c r="P583" t="s">
        <v>21955</v>
      </c>
      <c r="Q583" t="s">
        <v>21956</v>
      </c>
      <c r="R583">
        <v>0.05</v>
      </c>
      <c r="S583">
        <v>0</v>
      </c>
    </row>
    <row r="584" spans="1:19">
      <c r="A584" t="s">
        <v>349</v>
      </c>
      <c r="B584" t="s">
        <v>23239</v>
      </c>
      <c r="C584" t="s">
        <v>23240</v>
      </c>
      <c r="D584" t="s">
        <v>22006</v>
      </c>
      <c r="E584" t="s">
        <v>21952</v>
      </c>
      <c r="F584" t="s">
        <v>21953</v>
      </c>
      <c r="G584">
        <v>3450</v>
      </c>
      <c r="I584">
        <v>150</v>
      </c>
      <c r="J584" t="s">
        <v>21954</v>
      </c>
      <c r="K584" t="s">
        <v>204</v>
      </c>
      <c r="L584" t="s">
        <v>12492</v>
      </c>
      <c r="M584" t="s">
        <v>21955</v>
      </c>
      <c r="N584" t="s">
        <v>21955</v>
      </c>
      <c r="O584" t="s">
        <v>21955</v>
      </c>
      <c r="P584" t="s">
        <v>21955</v>
      </c>
      <c r="Q584" t="s">
        <v>21956</v>
      </c>
      <c r="R584">
        <v>0.05</v>
      </c>
      <c r="S584">
        <v>0</v>
      </c>
    </row>
    <row r="585" spans="1:19">
      <c r="A585" t="s">
        <v>349</v>
      </c>
      <c r="B585" t="s">
        <v>23241</v>
      </c>
      <c r="C585" t="s">
        <v>23242</v>
      </c>
      <c r="D585" t="s">
        <v>22568</v>
      </c>
      <c r="E585" t="s">
        <v>21952</v>
      </c>
      <c r="F585" t="s">
        <v>21953</v>
      </c>
      <c r="G585">
        <v>3450</v>
      </c>
      <c r="I585">
        <v>150</v>
      </c>
      <c r="J585" t="s">
        <v>21954</v>
      </c>
      <c r="K585" t="s">
        <v>204</v>
      </c>
      <c r="L585" t="s">
        <v>12492</v>
      </c>
      <c r="M585" t="s">
        <v>21955</v>
      </c>
      <c r="N585" t="s">
        <v>21955</v>
      </c>
      <c r="O585" t="s">
        <v>21955</v>
      </c>
      <c r="P585" t="s">
        <v>21955</v>
      </c>
      <c r="Q585" t="s">
        <v>21956</v>
      </c>
      <c r="R585">
        <v>0.05</v>
      </c>
      <c r="S585">
        <v>0</v>
      </c>
    </row>
    <row r="586" spans="1:19">
      <c r="A586" t="s">
        <v>349</v>
      </c>
      <c r="B586" t="s">
        <v>23243</v>
      </c>
      <c r="C586" t="s">
        <v>23244</v>
      </c>
      <c r="D586" t="s">
        <v>22006</v>
      </c>
      <c r="E586" t="s">
        <v>21952</v>
      </c>
      <c r="F586" t="s">
        <v>21953</v>
      </c>
      <c r="G586">
        <v>3450</v>
      </c>
      <c r="I586">
        <v>150</v>
      </c>
      <c r="J586" t="s">
        <v>21954</v>
      </c>
      <c r="K586" t="s">
        <v>204</v>
      </c>
      <c r="L586" t="s">
        <v>12492</v>
      </c>
      <c r="M586" t="s">
        <v>21961</v>
      </c>
      <c r="N586" t="s">
        <v>21961</v>
      </c>
      <c r="O586" t="s">
        <v>21961</v>
      </c>
      <c r="P586" t="s">
        <v>21961</v>
      </c>
      <c r="Q586" t="s">
        <v>21956</v>
      </c>
      <c r="R586">
        <v>0.01</v>
      </c>
      <c r="S586">
        <v>0</v>
      </c>
    </row>
    <row r="587" spans="1:19">
      <c r="A587" t="s">
        <v>349</v>
      </c>
      <c r="B587" t="s">
        <v>23245</v>
      </c>
      <c r="C587" t="s">
        <v>23246</v>
      </c>
      <c r="D587" t="s">
        <v>22006</v>
      </c>
      <c r="E587" t="s">
        <v>21952</v>
      </c>
      <c r="F587" t="s">
        <v>21953</v>
      </c>
      <c r="G587">
        <v>3450</v>
      </c>
      <c r="I587">
        <v>150</v>
      </c>
      <c r="J587" t="s">
        <v>21954</v>
      </c>
      <c r="K587" t="s">
        <v>204</v>
      </c>
      <c r="L587" t="s">
        <v>12492</v>
      </c>
      <c r="M587" t="s">
        <v>21955</v>
      </c>
      <c r="N587" t="s">
        <v>21955</v>
      </c>
      <c r="O587" t="s">
        <v>21955</v>
      </c>
      <c r="P587" t="s">
        <v>21955</v>
      </c>
      <c r="Q587" t="s">
        <v>21956</v>
      </c>
      <c r="R587">
        <v>0.05</v>
      </c>
      <c r="S587">
        <v>0</v>
      </c>
    </row>
    <row r="588" spans="1:19">
      <c r="A588" t="s">
        <v>349</v>
      </c>
      <c r="B588" t="s">
        <v>23247</v>
      </c>
      <c r="C588" t="s">
        <v>23248</v>
      </c>
      <c r="D588" t="s">
        <v>22006</v>
      </c>
      <c r="E588" t="s">
        <v>21952</v>
      </c>
      <c r="F588" t="s">
        <v>21953</v>
      </c>
      <c r="G588">
        <v>3450</v>
      </c>
      <c r="I588">
        <v>150</v>
      </c>
      <c r="J588" t="s">
        <v>21954</v>
      </c>
      <c r="K588" t="s">
        <v>204</v>
      </c>
      <c r="L588" t="s">
        <v>12492</v>
      </c>
      <c r="M588" t="s">
        <v>21955</v>
      </c>
      <c r="N588" t="s">
        <v>21955</v>
      </c>
      <c r="O588" t="s">
        <v>21955</v>
      </c>
      <c r="P588" t="s">
        <v>21955</v>
      </c>
      <c r="Q588" t="s">
        <v>21956</v>
      </c>
      <c r="R588">
        <v>0.05</v>
      </c>
      <c r="S588">
        <v>0</v>
      </c>
    </row>
    <row r="589" spans="1:19">
      <c r="A589" t="s">
        <v>349</v>
      </c>
      <c r="B589" t="s">
        <v>23249</v>
      </c>
      <c r="C589" t="s">
        <v>23250</v>
      </c>
      <c r="D589" t="s">
        <v>22006</v>
      </c>
      <c r="E589" t="s">
        <v>21952</v>
      </c>
      <c r="F589" t="s">
        <v>21953</v>
      </c>
      <c r="G589">
        <v>3450</v>
      </c>
      <c r="I589">
        <v>150</v>
      </c>
      <c r="J589" t="s">
        <v>21954</v>
      </c>
      <c r="K589" t="s">
        <v>204</v>
      </c>
      <c r="L589" t="s">
        <v>12492</v>
      </c>
      <c r="M589" t="s">
        <v>21955</v>
      </c>
      <c r="N589" t="s">
        <v>21955</v>
      </c>
      <c r="O589" t="s">
        <v>21955</v>
      </c>
      <c r="P589" t="s">
        <v>21955</v>
      </c>
      <c r="Q589" t="s">
        <v>21956</v>
      </c>
      <c r="R589">
        <v>0.05</v>
      </c>
      <c r="S589">
        <v>0</v>
      </c>
    </row>
    <row r="590" spans="1:19">
      <c r="A590" t="s">
        <v>349</v>
      </c>
      <c r="B590" t="s">
        <v>23251</v>
      </c>
      <c r="C590" t="s">
        <v>23252</v>
      </c>
      <c r="D590" t="s">
        <v>22006</v>
      </c>
      <c r="E590" t="s">
        <v>21952</v>
      </c>
      <c r="F590" t="s">
        <v>21953</v>
      </c>
      <c r="G590">
        <v>3450</v>
      </c>
      <c r="I590">
        <v>150</v>
      </c>
      <c r="J590" t="s">
        <v>21954</v>
      </c>
      <c r="K590" t="s">
        <v>204</v>
      </c>
      <c r="L590" t="s">
        <v>12492</v>
      </c>
      <c r="M590" t="s">
        <v>21955</v>
      </c>
      <c r="N590" t="s">
        <v>21955</v>
      </c>
      <c r="O590" t="s">
        <v>21955</v>
      </c>
      <c r="P590" t="s">
        <v>21955</v>
      </c>
      <c r="Q590" t="s">
        <v>21956</v>
      </c>
      <c r="R590">
        <v>0.05</v>
      </c>
      <c r="S590">
        <v>0</v>
      </c>
    </row>
    <row r="591" spans="1:19">
      <c r="A591" t="s">
        <v>349</v>
      </c>
      <c r="B591" t="s">
        <v>23253</v>
      </c>
      <c r="C591" t="s">
        <v>23254</v>
      </c>
      <c r="D591" t="s">
        <v>22006</v>
      </c>
      <c r="E591" t="s">
        <v>21952</v>
      </c>
      <c r="F591" t="s">
        <v>21953</v>
      </c>
      <c r="G591">
        <v>3450</v>
      </c>
      <c r="I591">
        <v>150</v>
      </c>
      <c r="J591" t="s">
        <v>21954</v>
      </c>
      <c r="K591" t="s">
        <v>204</v>
      </c>
      <c r="L591" t="s">
        <v>12492</v>
      </c>
      <c r="M591" t="s">
        <v>21955</v>
      </c>
      <c r="N591" t="s">
        <v>21955</v>
      </c>
      <c r="O591" t="s">
        <v>21955</v>
      </c>
      <c r="P591" t="s">
        <v>21955</v>
      </c>
      <c r="Q591" t="s">
        <v>21956</v>
      </c>
      <c r="R591">
        <v>0.05</v>
      </c>
      <c r="S591">
        <v>0</v>
      </c>
    </row>
    <row r="592" spans="1:19">
      <c r="A592" t="s">
        <v>349</v>
      </c>
      <c r="B592" t="s">
        <v>23255</v>
      </c>
      <c r="C592" t="s">
        <v>23256</v>
      </c>
      <c r="D592" t="s">
        <v>22006</v>
      </c>
      <c r="E592" t="s">
        <v>21952</v>
      </c>
      <c r="F592" t="s">
        <v>21953</v>
      </c>
      <c r="G592">
        <v>3450</v>
      </c>
      <c r="I592">
        <v>150</v>
      </c>
      <c r="J592" t="s">
        <v>21954</v>
      </c>
      <c r="K592" t="s">
        <v>204</v>
      </c>
      <c r="L592" t="s">
        <v>12492</v>
      </c>
      <c r="M592" t="s">
        <v>21961</v>
      </c>
      <c r="N592" t="s">
        <v>21961</v>
      </c>
      <c r="O592" t="s">
        <v>21961</v>
      </c>
      <c r="P592" t="s">
        <v>21961</v>
      </c>
      <c r="Q592" t="s">
        <v>21956</v>
      </c>
      <c r="R592">
        <v>0.01</v>
      </c>
      <c r="S592">
        <v>0</v>
      </c>
    </row>
    <row r="593" spans="1:19">
      <c r="A593" t="s">
        <v>349</v>
      </c>
      <c r="B593" t="s">
        <v>23257</v>
      </c>
      <c r="C593" t="s">
        <v>23258</v>
      </c>
      <c r="D593" t="s">
        <v>22006</v>
      </c>
      <c r="E593" t="s">
        <v>21952</v>
      </c>
      <c r="F593" t="s">
        <v>21953</v>
      </c>
      <c r="G593">
        <v>3450</v>
      </c>
      <c r="I593">
        <v>150</v>
      </c>
      <c r="J593" t="s">
        <v>21954</v>
      </c>
      <c r="K593" t="s">
        <v>204</v>
      </c>
      <c r="L593" t="s">
        <v>12492</v>
      </c>
      <c r="M593" t="s">
        <v>21955</v>
      </c>
      <c r="N593" t="s">
        <v>21955</v>
      </c>
      <c r="O593" t="s">
        <v>21955</v>
      </c>
      <c r="P593" t="s">
        <v>21955</v>
      </c>
      <c r="Q593" t="s">
        <v>21956</v>
      </c>
      <c r="R593">
        <v>0.05</v>
      </c>
      <c r="S593">
        <v>0</v>
      </c>
    </row>
    <row r="594" spans="1:19">
      <c r="A594" t="s">
        <v>349</v>
      </c>
      <c r="B594" t="s">
        <v>23259</v>
      </c>
      <c r="C594" t="s">
        <v>23260</v>
      </c>
      <c r="D594" t="s">
        <v>22006</v>
      </c>
      <c r="E594" t="s">
        <v>21952</v>
      </c>
      <c r="F594" t="s">
        <v>21953</v>
      </c>
      <c r="G594">
        <v>3450</v>
      </c>
      <c r="I594">
        <v>150</v>
      </c>
      <c r="J594" t="s">
        <v>21954</v>
      </c>
      <c r="K594" t="s">
        <v>204</v>
      </c>
      <c r="L594" t="s">
        <v>12492</v>
      </c>
      <c r="M594" t="s">
        <v>21955</v>
      </c>
      <c r="N594" t="s">
        <v>21955</v>
      </c>
      <c r="O594" t="s">
        <v>21955</v>
      </c>
      <c r="P594" t="s">
        <v>21955</v>
      </c>
      <c r="Q594" t="s">
        <v>21956</v>
      </c>
      <c r="R594">
        <v>0.05</v>
      </c>
      <c r="S594">
        <v>0</v>
      </c>
    </row>
    <row r="595" spans="1:19">
      <c r="A595" t="s">
        <v>349</v>
      </c>
      <c r="B595" t="s">
        <v>23261</v>
      </c>
      <c r="C595" t="s">
        <v>23262</v>
      </c>
      <c r="D595" t="s">
        <v>22006</v>
      </c>
      <c r="E595" t="s">
        <v>21952</v>
      </c>
      <c r="F595" t="s">
        <v>21953</v>
      </c>
      <c r="G595">
        <v>3450</v>
      </c>
      <c r="I595">
        <v>150</v>
      </c>
      <c r="J595" t="s">
        <v>21954</v>
      </c>
      <c r="K595" t="s">
        <v>204</v>
      </c>
      <c r="L595" t="s">
        <v>12492</v>
      </c>
      <c r="M595" t="s">
        <v>21955</v>
      </c>
      <c r="N595" t="s">
        <v>21955</v>
      </c>
      <c r="O595" t="s">
        <v>21955</v>
      </c>
      <c r="P595" t="s">
        <v>21955</v>
      </c>
      <c r="Q595" t="s">
        <v>21956</v>
      </c>
      <c r="R595">
        <v>0.05</v>
      </c>
      <c r="S595">
        <v>0</v>
      </c>
    </row>
    <row r="596" spans="1:19">
      <c r="A596" t="s">
        <v>349</v>
      </c>
      <c r="B596" t="s">
        <v>23263</v>
      </c>
      <c r="C596" t="s">
        <v>23264</v>
      </c>
      <c r="D596" t="s">
        <v>22006</v>
      </c>
      <c r="E596" t="s">
        <v>21952</v>
      </c>
      <c r="F596" t="s">
        <v>21953</v>
      </c>
      <c r="G596">
        <v>3450</v>
      </c>
      <c r="I596">
        <v>150</v>
      </c>
      <c r="J596" t="s">
        <v>21954</v>
      </c>
      <c r="K596" t="s">
        <v>204</v>
      </c>
      <c r="L596" t="s">
        <v>12492</v>
      </c>
      <c r="M596" t="s">
        <v>21955</v>
      </c>
      <c r="N596" t="s">
        <v>21955</v>
      </c>
      <c r="O596" t="s">
        <v>21955</v>
      </c>
      <c r="P596" t="s">
        <v>21955</v>
      </c>
      <c r="Q596" t="s">
        <v>21956</v>
      </c>
      <c r="R596">
        <v>0.05</v>
      </c>
      <c r="S596">
        <v>0</v>
      </c>
    </row>
    <row r="597" spans="1:19">
      <c r="A597" t="s">
        <v>349</v>
      </c>
      <c r="B597" t="s">
        <v>23265</v>
      </c>
      <c r="C597" t="s">
        <v>23266</v>
      </c>
      <c r="D597" t="s">
        <v>22006</v>
      </c>
      <c r="E597" t="s">
        <v>21952</v>
      </c>
      <c r="F597" t="s">
        <v>21953</v>
      </c>
      <c r="G597">
        <v>3450</v>
      </c>
      <c r="I597">
        <v>150</v>
      </c>
      <c r="J597" t="s">
        <v>21954</v>
      </c>
      <c r="K597" t="s">
        <v>204</v>
      </c>
      <c r="L597" t="s">
        <v>12492</v>
      </c>
      <c r="M597" t="s">
        <v>21955</v>
      </c>
      <c r="N597" t="s">
        <v>21955</v>
      </c>
      <c r="O597" t="s">
        <v>21955</v>
      </c>
      <c r="P597" t="s">
        <v>21955</v>
      </c>
      <c r="Q597" t="s">
        <v>21956</v>
      </c>
      <c r="R597">
        <v>0.05</v>
      </c>
      <c r="S597">
        <v>0</v>
      </c>
    </row>
    <row r="598" spans="1:19">
      <c r="A598" t="s">
        <v>349</v>
      </c>
      <c r="B598" t="s">
        <v>23267</v>
      </c>
      <c r="C598" t="s">
        <v>23268</v>
      </c>
      <c r="D598" t="s">
        <v>22006</v>
      </c>
      <c r="E598" t="s">
        <v>21952</v>
      </c>
      <c r="F598" t="s">
        <v>21953</v>
      </c>
      <c r="G598">
        <v>3450</v>
      </c>
      <c r="I598">
        <v>150</v>
      </c>
      <c r="J598" t="s">
        <v>21954</v>
      </c>
      <c r="K598" t="s">
        <v>204</v>
      </c>
      <c r="L598" t="s">
        <v>12492</v>
      </c>
      <c r="M598" t="s">
        <v>21955</v>
      </c>
      <c r="N598" t="s">
        <v>21955</v>
      </c>
      <c r="O598" t="s">
        <v>21955</v>
      </c>
      <c r="P598" t="s">
        <v>21955</v>
      </c>
      <c r="Q598" t="s">
        <v>21956</v>
      </c>
      <c r="R598">
        <v>0.05</v>
      </c>
      <c r="S598">
        <v>0</v>
      </c>
    </row>
    <row r="599" spans="1:19">
      <c r="A599" t="s">
        <v>349</v>
      </c>
      <c r="B599" t="s">
        <v>23269</v>
      </c>
      <c r="C599" t="s">
        <v>23270</v>
      </c>
      <c r="D599" t="s">
        <v>22006</v>
      </c>
      <c r="E599" t="s">
        <v>21952</v>
      </c>
      <c r="F599" t="s">
        <v>21953</v>
      </c>
      <c r="G599">
        <v>3450</v>
      </c>
      <c r="I599">
        <v>150</v>
      </c>
      <c r="J599" t="s">
        <v>21954</v>
      </c>
      <c r="K599" t="s">
        <v>204</v>
      </c>
      <c r="L599" t="s">
        <v>12492</v>
      </c>
      <c r="M599" t="s">
        <v>21955</v>
      </c>
      <c r="N599" t="s">
        <v>21955</v>
      </c>
      <c r="O599" t="s">
        <v>21955</v>
      </c>
      <c r="P599" t="s">
        <v>21955</v>
      </c>
      <c r="Q599" t="s">
        <v>21956</v>
      </c>
      <c r="R599">
        <v>0.05</v>
      </c>
      <c r="S599">
        <v>0</v>
      </c>
    </row>
    <row r="600" spans="1:19">
      <c r="A600" t="s">
        <v>349</v>
      </c>
      <c r="B600" t="s">
        <v>23271</v>
      </c>
      <c r="C600" t="s">
        <v>23272</v>
      </c>
      <c r="D600" t="s">
        <v>22006</v>
      </c>
      <c r="E600" t="s">
        <v>21952</v>
      </c>
      <c r="F600" t="s">
        <v>21953</v>
      </c>
      <c r="G600">
        <v>3450</v>
      </c>
      <c r="I600">
        <v>150</v>
      </c>
      <c r="J600" t="s">
        <v>21954</v>
      </c>
      <c r="K600" t="s">
        <v>204</v>
      </c>
      <c r="L600" t="s">
        <v>12492</v>
      </c>
      <c r="M600" t="s">
        <v>21955</v>
      </c>
      <c r="N600" t="s">
        <v>21955</v>
      </c>
      <c r="O600" t="s">
        <v>21955</v>
      </c>
      <c r="P600" t="s">
        <v>21955</v>
      </c>
      <c r="Q600" t="s">
        <v>21956</v>
      </c>
      <c r="R600">
        <v>0.05</v>
      </c>
      <c r="S600">
        <v>0</v>
      </c>
    </row>
    <row r="601" spans="1:19">
      <c r="A601" t="s">
        <v>349</v>
      </c>
      <c r="B601" t="s">
        <v>23273</v>
      </c>
      <c r="C601" t="s">
        <v>23274</v>
      </c>
      <c r="D601" t="s">
        <v>22006</v>
      </c>
      <c r="E601" t="s">
        <v>21952</v>
      </c>
      <c r="F601" t="s">
        <v>21953</v>
      </c>
      <c r="G601">
        <v>3450</v>
      </c>
      <c r="I601">
        <v>150</v>
      </c>
      <c r="J601" t="s">
        <v>21954</v>
      </c>
      <c r="K601" t="s">
        <v>204</v>
      </c>
      <c r="L601" t="s">
        <v>12492</v>
      </c>
      <c r="M601" t="s">
        <v>21955</v>
      </c>
      <c r="N601" t="s">
        <v>21955</v>
      </c>
      <c r="O601" t="s">
        <v>21955</v>
      </c>
      <c r="P601" t="s">
        <v>21955</v>
      </c>
      <c r="Q601" t="s">
        <v>21956</v>
      </c>
      <c r="R601">
        <v>0.05</v>
      </c>
      <c r="S601">
        <v>0</v>
      </c>
    </row>
    <row r="602" spans="1:19">
      <c r="A602" t="s">
        <v>349</v>
      </c>
      <c r="B602" t="s">
        <v>23275</v>
      </c>
      <c r="C602" t="s">
        <v>23276</v>
      </c>
      <c r="D602" t="s">
        <v>22006</v>
      </c>
      <c r="E602" t="s">
        <v>21952</v>
      </c>
      <c r="F602" t="s">
        <v>21953</v>
      </c>
      <c r="G602">
        <v>3450</v>
      </c>
      <c r="I602">
        <v>150</v>
      </c>
      <c r="J602" t="s">
        <v>21954</v>
      </c>
      <c r="K602" t="s">
        <v>204</v>
      </c>
      <c r="L602" t="s">
        <v>12492</v>
      </c>
      <c r="M602" t="s">
        <v>21955</v>
      </c>
      <c r="N602" t="s">
        <v>21955</v>
      </c>
      <c r="O602" t="s">
        <v>21955</v>
      </c>
      <c r="P602" t="s">
        <v>21955</v>
      </c>
      <c r="Q602" t="s">
        <v>21956</v>
      </c>
      <c r="R602">
        <v>0.05</v>
      </c>
      <c r="S602">
        <v>0</v>
      </c>
    </row>
    <row r="603" spans="1:19">
      <c r="A603" t="s">
        <v>349</v>
      </c>
      <c r="B603" t="s">
        <v>23277</v>
      </c>
      <c r="C603" t="s">
        <v>23278</v>
      </c>
      <c r="D603" t="s">
        <v>22006</v>
      </c>
      <c r="E603" t="s">
        <v>21952</v>
      </c>
      <c r="F603" t="s">
        <v>21953</v>
      </c>
      <c r="G603">
        <v>3450</v>
      </c>
      <c r="I603">
        <v>150</v>
      </c>
      <c r="J603" t="s">
        <v>21954</v>
      </c>
      <c r="K603" t="s">
        <v>204</v>
      </c>
      <c r="L603" t="s">
        <v>12492</v>
      </c>
      <c r="M603" t="s">
        <v>21955</v>
      </c>
      <c r="N603" t="s">
        <v>21955</v>
      </c>
      <c r="O603" t="s">
        <v>21955</v>
      </c>
      <c r="P603" t="s">
        <v>21955</v>
      </c>
      <c r="Q603" t="s">
        <v>21956</v>
      </c>
      <c r="R603">
        <v>0.05</v>
      </c>
      <c r="S603">
        <v>0</v>
      </c>
    </row>
    <row r="604" spans="1:19">
      <c r="A604" t="s">
        <v>349</v>
      </c>
      <c r="B604" t="s">
        <v>23279</v>
      </c>
      <c r="C604" t="s">
        <v>23280</v>
      </c>
      <c r="D604" t="s">
        <v>22006</v>
      </c>
      <c r="E604" t="s">
        <v>21952</v>
      </c>
      <c r="F604" t="s">
        <v>21953</v>
      </c>
      <c r="G604">
        <v>3450</v>
      </c>
      <c r="I604">
        <v>150</v>
      </c>
      <c r="J604" t="s">
        <v>21954</v>
      </c>
      <c r="K604" t="s">
        <v>204</v>
      </c>
      <c r="L604" t="s">
        <v>12492</v>
      </c>
      <c r="M604" t="s">
        <v>21955</v>
      </c>
      <c r="N604" t="s">
        <v>21955</v>
      </c>
      <c r="O604" t="s">
        <v>21955</v>
      </c>
      <c r="P604" t="s">
        <v>21955</v>
      </c>
      <c r="Q604" t="s">
        <v>21956</v>
      </c>
      <c r="R604">
        <v>0.05</v>
      </c>
      <c r="S604">
        <v>0</v>
      </c>
    </row>
    <row r="605" spans="1:19">
      <c r="A605" t="s">
        <v>349</v>
      </c>
      <c r="B605" t="s">
        <v>23281</v>
      </c>
      <c r="C605" t="s">
        <v>23282</v>
      </c>
      <c r="D605" t="s">
        <v>22006</v>
      </c>
      <c r="E605" t="s">
        <v>21952</v>
      </c>
      <c r="F605" t="s">
        <v>21953</v>
      </c>
      <c r="G605">
        <v>3450</v>
      </c>
      <c r="I605">
        <v>150</v>
      </c>
      <c r="J605" t="s">
        <v>21954</v>
      </c>
      <c r="K605" t="s">
        <v>204</v>
      </c>
      <c r="L605" t="s">
        <v>12492</v>
      </c>
      <c r="M605" t="s">
        <v>21955</v>
      </c>
      <c r="N605" t="s">
        <v>21955</v>
      </c>
      <c r="O605" t="s">
        <v>21955</v>
      </c>
      <c r="P605" t="s">
        <v>21955</v>
      </c>
      <c r="Q605" t="s">
        <v>21956</v>
      </c>
      <c r="R605">
        <v>0.05</v>
      </c>
      <c r="S605">
        <v>0</v>
      </c>
    </row>
    <row r="606" spans="1:19">
      <c r="A606" t="s">
        <v>349</v>
      </c>
      <c r="B606" t="s">
        <v>23283</v>
      </c>
      <c r="C606" t="s">
        <v>23284</v>
      </c>
      <c r="D606" t="s">
        <v>22006</v>
      </c>
      <c r="E606" t="s">
        <v>21952</v>
      </c>
      <c r="F606" t="s">
        <v>21953</v>
      </c>
      <c r="G606">
        <v>3450</v>
      </c>
      <c r="I606">
        <v>150</v>
      </c>
      <c r="J606" t="s">
        <v>21954</v>
      </c>
      <c r="K606" t="s">
        <v>204</v>
      </c>
      <c r="L606" t="s">
        <v>12492</v>
      </c>
      <c r="M606" t="s">
        <v>21955</v>
      </c>
      <c r="N606" t="s">
        <v>21955</v>
      </c>
      <c r="O606" t="s">
        <v>21955</v>
      </c>
      <c r="P606" t="s">
        <v>21955</v>
      </c>
      <c r="Q606" t="s">
        <v>21956</v>
      </c>
      <c r="R606">
        <v>0.05</v>
      </c>
      <c r="S606">
        <v>0</v>
      </c>
    </row>
    <row r="607" spans="1:19">
      <c r="A607" t="s">
        <v>349</v>
      </c>
      <c r="B607" t="s">
        <v>23285</v>
      </c>
      <c r="C607" t="s">
        <v>23286</v>
      </c>
      <c r="D607" t="s">
        <v>22006</v>
      </c>
      <c r="E607" t="s">
        <v>21952</v>
      </c>
      <c r="F607" t="s">
        <v>21953</v>
      </c>
      <c r="G607">
        <v>3450</v>
      </c>
      <c r="I607">
        <v>150</v>
      </c>
      <c r="J607" t="s">
        <v>21954</v>
      </c>
      <c r="K607" t="s">
        <v>204</v>
      </c>
      <c r="L607" t="s">
        <v>12492</v>
      </c>
      <c r="M607" t="s">
        <v>21955</v>
      </c>
      <c r="N607" t="s">
        <v>21955</v>
      </c>
      <c r="O607" t="s">
        <v>21955</v>
      </c>
      <c r="P607" t="s">
        <v>21955</v>
      </c>
      <c r="Q607" t="s">
        <v>21956</v>
      </c>
      <c r="R607">
        <v>0.05</v>
      </c>
      <c r="S607">
        <v>0</v>
      </c>
    </row>
    <row r="608" spans="1:19">
      <c r="A608" t="s">
        <v>349</v>
      </c>
      <c r="B608" t="s">
        <v>23287</v>
      </c>
      <c r="C608" t="s">
        <v>23288</v>
      </c>
      <c r="D608" t="s">
        <v>22006</v>
      </c>
      <c r="E608" t="s">
        <v>21952</v>
      </c>
      <c r="F608" t="s">
        <v>21953</v>
      </c>
      <c r="G608">
        <v>3450</v>
      </c>
      <c r="I608">
        <v>150</v>
      </c>
      <c r="J608" t="s">
        <v>21954</v>
      </c>
      <c r="K608" t="s">
        <v>204</v>
      </c>
      <c r="L608" t="s">
        <v>12492</v>
      </c>
      <c r="M608" t="s">
        <v>21955</v>
      </c>
      <c r="N608" t="s">
        <v>21955</v>
      </c>
      <c r="O608" t="s">
        <v>21955</v>
      </c>
      <c r="P608" t="s">
        <v>21955</v>
      </c>
      <c r="Q608" t="s">
        <v>21956</v>
      </c>
      <c r="R608">
        <v>0.05</v>
      </c>
      <c r="S608">
        <v>0</v>
      </c>
    </row>
    <row r="609" spans="1:20">
      <c r="A609" t="s">
        <v>349</v>
      </c>
      <c r="B609" t="s">
        <v>23289</v>
      </c>
      <c r="C609" t="s">
        <v>23290</v>
      </c>
      <c r="D609" t="s">
        <v>22006</v>
      </c>
      <c r="E609" t="s">
        <v>21952</v>
      </c>
      <c r="F609" t="s">
        <v>21953</v>
      </c>
      <c r="G609">
        <v>3450</v>
      </c>
      <c r="I609">
        <v>150</v>
      </c>
      <c r="J609" t="s">
        <v>21954</v>
      </c>
      <c r="K609" t="s">
        <v>204</v>
      </c>
      <c r="L609" t="s">
        <v>12492</v>
      </c>
      <c r="M609" t="s">
        <v>21955</v>
      </c>
      <c r="N609" t="s">
        <v>21955</v>
      </c>
      <c r="O609" t="s">
        <v>21955</v>
      </c>
      <c r="P609" t="s">
        <v>21955</v>
      </c>
      <c r="Q609" t="s">
        <v>21956</v>
      </c>
      <c r="R609">
        <v>0.05</v>
      </c>
      <c r="S609">
        <v>0</v>
      </c>
    </row>
    <row r="610" spans="1:20">
      <c r="A610" t="s">
        <v>349</v>
      </c>
      <c r="B610" t="s">
        <v>23291</v>
      </c>
      <c r="C610" t="s">
        <v>23292</v>
      </c>
      <c r="D610" t="s">
        <v>22006</v>
      </c>
      <c r="E610" t="s">
        <v>21952</v>
      </c>
      <c r="F610" t="s">
        <v>21953</v>
      </c>
      <c r="G610">
        <v>3450</v>
      </c>
      <c r="I610">
        <v>150</v>
      </c>
      <c r="J610" t="s">
        <v>21954</v>
      </c>
      <c r="K610" t="s">
        <v>204</v>
      </c>
      <c r="L610" t="s">
        <v>12492</v>
      </c>
      <c r="M610" t="s">
        <v>21955</v>
      </c>
      <c r="N610" t="s">
        <v>21955</v>
      </c>
      <c r="O610" t="s">
        <v>21955</v>
      </c>
      <c r="P610" t="s">
        <v>21955</v>
      </c>
      <c r="Q610" t="s">
        <v>21956</v>
      </c>
      <c r="R610">
        <v>0.05</v>
      </c>
      <c r="S610">
        <v>0</v>
      </c>
    </row>
    <row r="611" spans="1:20">
      <c r="A611" t="s">
        <v>349</v>
      </c>
      <c r="B611" t="s">
        <v>23293</v>
      </c>
      <c r="C611" t="s">
        <v>23294</v>
      </c>
      <c r="D611" t="s">
        <v>22006</v>
      </c>
      <c r="E611" t="s">
        <v>21952</v>
      </c>
      <c r="F611" t="s">
        <v>21953</v>
      </c>
      <c r="G611">
        <v>3450</v>
      </c>
      <c r="I611">
        <v>150</v>
      </c>
      <c r="J611" t="s">
        <v>21954</v>
      </c>
      <c r="K611" t="s">
        <v>204</v>
      </c>
      <c r="L611" t="s">
        <v>12492</v>
      </c>
      <c r="M611" t="s">
        <v>21955</v>
      </c>
      <c r="N611" t="s">
        <v>21955</v>
      </c>
      <c r="O611" t="s">
        <v>21955</v>
      </c>
      <c r="P611" t="s">
        <v>21955</v>
      </c>
      <c r="Q611" t="s">
        <v>21956</v>
      </c>
      <c r="R611">
        <v>0.05</v>
      </c>
      <c r="S611">
        <v>0</v>
      </c>
    </row>
    <row r="612" spans="1:20">
      <c r="A612" t="s">
        <v>349</v>
      </c>
      <c r="B612" t="s">
        <v>23295</v>
      </c>
      <c r="C612" t="s">
        <v>23296</v>
      </c>
      <c r="D612" t="s">
        <v>22006</v>
      </c>
      <c r="E612" t="s">
        <v>21952</v>
      </c>
      <c r="F612" t="s">
        <v>21953</v>
      </c>
      <c r="G612">
        <v>3450</v>
      </c>
      <c r="I612">
        <v>150</v>
      </c>
      <c r="J612" t="s">
        <v>21954</v>
      </c>
      <c r="K612" t="s">
        <v>204</v>
      </c>
      <c r="L612" t="s">
        <v>12492</v>
      </c>
      <c r="M612" t="s">
        <v>21955</v>
      </c>
      <c r="N612" t="s">
        <v>21955</v>
      </c>
      <c r="O612" t="s">
        <v>21955</v>
      </c>
      <c r="P612" t="s">
        <v>21955</v>
      </c>
      <c r="Q612" t="s">
        <v>21956</v>
      </c>
      <c r="R612">
        <v>0.05</v>
      </c>
      <c r="S612">
        <v>0</v>
      </c>
    </row>
    <row r="613" spans="1:20">
      <c r="A613" t="s">
        <v>349</v>
      </c>
      <c r="B613" t="s">
        <v>23297</v>
      </c>
      <c r="C613" t="s">
        <v>23298</v>
      </c>
      <c r="D613" t="s">
        <v>22006</v>
      </c>
      <c r="E613" t="s">
        <v>21952</v>
      </c>
      <c r="F613" t="s">
        <v>21953</v>
      </c>
      <c r="G613">
        <v>3450</v>
      </c>
      <c r="I613">
        <v>150</v>
      </c>
      <c r="J613" t="s">
        <v>21954</v>
      </c>
      <c r="K613" t="s">
        <v>12492</v>
      </c>
      <c r="L613" t="s">
        <v>12492</v>
      </c>
      <c r="M613" t="s">
        <v>21955</v>
      </c>
      <c r="N613" t="s">
        <v>21955</v>
      </c>
      <c r="O613" t="s">
        <v>21955</v>
      </c>
      <c r="P613" t="s">
        <v>21955</v>
      </c>
      <c r="Q613" t="s">
        <v>21956</v>
      </c>
      <c r="R613">
        <v>0.05</v>
      </c>
      <c r="S613">
        <v>0</v>
      </c>
      <c r="T613" t="s">
        <v>21962</v>
      </c>
    </row>
    <row r="614" spans="1:20">
      <c r="A614" t="s">
        <v>349</v>
      </c>
      <c r="B614" t="s">
        <v>23299</v>
      </c>
      <c r="C614" t="s">
        <v>23300</v>
      </c>
      <c r="D614" t="s">
        <v>22006</v>
      </c>
      <c r="E614" t="s">
        <v>21952</v>
      </c>
      <c r="F614" t="s">
        <v>21953</v>
      </c>
      <c r="G614">
        <v>3450</v>
      </c>
      <c r="I614">
        <v>150</v>
      </c>
      <c r="J614" t="s">
        <v>21954</v>
      </c>
      <c r="K614" t="s">
        <v>204</v>
      </c>
      <c r="L614" t="s">
        <v>12492</v>
      </c>
      <c r="M614" t="s">
        <v>21955</v>
      </c>
      <c r="N614" t="s">
        <v>21955</v>
      </c>
      <c r="O614" t="s">
        <v>21955</v>
      </c>
      <c r="P614" t="s">
        <v>21955</v>
      </c>
      <c r="Q614" t="s">
        <v>21956</v>
      </c>
      <c r="R614">
        <v>0.05</v>
      </c>
      <c r="S614">
        <v>0</v>
      </c>
    </row>
    <row r="615" spans="1:20">
      <c r="A615" t="s">
        <v>349</v>
      </c>
      <c r="B615" t="s">
        <v>23301</v>
      </c>
      <c r="C615" t="s">
        <v>23302</v>
      </c>
      <c r="D615" t="s">
        <v>22006</v>
      </c>
      <c r="E615" t="s">
        <v>21952</v>
      </c>
      <c r="F615" t="s">
        <v>21953</v>
      </c>
      <c r="G615">
        <v>3450</v>
      </c>
      <c r="I615">
        <v>150</v>
      </c>
      <c r="J615" t="s">
        <v>21954</v>
      </c>
      <c r="K615" t="s">
        <v>204</v>
      </c>
      <c r="L615" t="s">
        <v>12492</v>
      </c>
      <c r="M615" t="s">
        <v>21955</v>
      </c>
      <c r="N615" t="s">
        <v>21955</v>
      </c>
      <c r="O615" t="s">
        <v>21955</v>
      </c>
      <c r="P615" t="s">
        <v>21955</v>
      </c>
      <c r="Q615" t="s">
        <v>21956</v>
      </c>
      <c r="R615">
        <v>0.05</v>
      </c>
      <c r="S615">
        <v>0</v>
      </c>
    </row>
    <row r="616" spans="1:20">
      <c r="A616" t="s">
        <v>349</v>
      </c>
      <c r="B616" t="s">
        <v>23303</v>
      </c>
      <c r="C616" t="s">
        <v>23304</v>
      </c>
      <c r="D616" t="s">
        <v>22006</v>
      </c>
      <c r="E616" t="s">
        <v>21952</v>
      </c>
      <c r="F616" t="s">
        <v>21953</v>
      </c>
      <c r="G616">
        <v>3450</v>
      </c>
      <c r="I616">
        <v>150</v>
      </c>
      <c r="J616" t="s">
        <v>21954</v>
      </c>
      <c r="K616" t="s">
        <v>204</v>
      </c>
      <c r="L616" t="s">
        <v>12492</v>
      </c>
      <c r="M616" t="s">
        <v>21955</v>
      </c>
      <c r="N616" t="s">
        <v>21955</v>
      </c>
      <c r="O616" t="s">
        <v>21955</v>
      </c>
      <c r="P616" t="s">
        <v>21955</v>
      </c>
      <c r="Q616" t="s">
        <v>21956</v>
      </c>
      <c r="R616">
        <v>0.05</v>
      </c>
      <c r="S616">
        <v>0</v>
      </c>
    </row>
    <row r="617" spans="1:20">
      <c r="A617" t="s">
        <v>349</v>
      </c>
      <c r="B617" t="s">
        <v>23305</v>
      </c>
      <c r="C617" t="s">
        <v>23306</v>
      </c>
      <c r="D617" t="s">
        <v>22006</v>
      </c>
      <c r="E617" t="s">
        <v>21952</v>
      </c>
      <c r="F617" t="s">
        <v>21953</v>
      </c>
      <c r="G617">
        <v>3450</v>
      </c>
      <c r="I617">
        <v>150</v>
      </c>
      <c r="J617" t="s">
        <v>21954</v>
      </c>
      <c r="K617" t="s">
        <v>204</v>
      </c>
      <c r="L617" t="s">
        <v>12492</v>
      </c>
      <c r="M617" t="s">
        <v>21955</v>
      </c>
      <c r="N617" t="s">
        <v>21955</v>
      </c>
      <c r="O617" t="s">
        <v>21955</v>
      </c>
      <c r="P617" t="s">
        <v>21955</v>
      </c>
      <c r="Q617" t="s">
        <v>21956</v>
      </c>
      <c r="R617">
        <v>0.05</v>
      </c>
      <c r="S617">
        <v>0</v>
      </c>
      <c r="T617" t="s">
        <v>21967</v>
      </c>
    </row>
    <row r="618" spans="1:20">
      <c r="A618" t="s">
        <v>349</v>
      </c>
      <c r="B618" t="s">
        <v>23307</v>
      </c>
      <c r="C618" t="s">
        <v>23308</v>
      </c>
      <c r="D618" t="s">
        <v>22006</v>
      </c>
      <c r="E618" t="s">
        <v>21952</v>
      </c>
      <c r="F618" t="s">
        <v>21953</v>
      </c>
      <c r="G618">
        <v>3450</v>
      </c>
      <c r="I618">
        <v>150</v>
      </c>
      <c r="J618" t="s">
        <v>21954</v>
      </c>
      <c r="K618" t="s">
        <v>204</v>
      </c>
      <c r="L618" t="s">
        <v>12492</v>
      </c>
      <c r="M618" t="s">
        <v>21955</v>
      </c>
      <c r="N618" t="s">
        <v>21955</v>
      </c>
      <c r="O618" t="s">
        <v>21955</v>
      </c>
      <c r="P618" t="s">
        <v>21955</v>
      </c>
      <c r="Q618" t="s">
        <v>21956</v>
      </c>
      <c r="R618">
        <v>0.05</v>
      </c>
      <c r="S618">
        <v>0</v>
      </c>
      <c r="T618" t="s">
        <v>21967</v>
      </c>
    </row>
    <row r="619" spans="1:20">
      <c r="A619" t="s">
        <v>349</v>
      </c>
      <c r="B619" t="s">
        <v>23309</v>
      </c>
      <c r="C619" t="s">
        <v>23310</v>
      </c>
      <c r="D619" t="s">
        <v>22055</v>
      </c>
      <c r="E619" t="s">
        <v>21952</v>
      </c>
      <c r="F619" t="s">
        <v>21953</v>
      </c>
      <c r="G619">
        <v>3450</v>
      </c>
      <c r="I619">
        <v>150</v>
      </c>
      <c r="J619" t="s">
        <v>21954</v>
      </c>
      <c r="K619" t="s">
        <v>204</v>
      </c>
      <c r="L619" t="s">
        <v>12492</v>
      </c>
      <c r="M619" t="s">
        <v>21955</v>
      </c>
      <c r="N619" t="s">
        <v>21955</v>
      </c>
      <c r="O619" t="s">
        <v>21955</v>
      </c>
      <c r="P619" t="s">
        <v>21955</v>
      </c>
      <c r="Q619" t="s">
        <v>21956</v>
      </c>
      <c r="R619">
        <v>0.05</v>
      </c>
      <c r="S619">
        <v>0</v>
      </c>
    </row>
    <row r="620" spans="1:20">
      <c r="A620" t="s">
        <v>349</v>
      </c>
      <c r="B620" t="s">
        <v>23311</v>
      </c>
      <c r="C620" t="s">
        <v>23312</v>
      </c>
      <c r="D620" t="s">
        <v>22055</v>
      </c>
      <c r="E620" t="s">
        <v>21952</v>
      </c>
      <c r="F620" t="s">
        <v>21953</v>
      </c>
      <c r="G620">
        <v>3450</v>
      </c>
      <c r="I620">
        <v>150</v>
      </c>
      <c r="J620" t="s">
        <v>21954</v>
      </c>
      <c r="K620" t="s">
        <v>204</v>
      </c>
      <c r="L620" t="s">
        <v>12492</v>
      </c>
      <c r="M620" t="s">
        <v>21955</v>
      </c>
      <c r="N620" t="s">
        <v>21955</v>
      </c>
      <c r="O620" t="s">
        <v>21955</v>
      </c>
      <c r="P620" t="s">
        <v>21955</v>
      </c>
      <c r="Q620" t="s">
        <v>21956</v>
      </c>
      <c r="R620">
        <v>0.05</v>
      </c>
      <c r="S620">
        <v>0</v>
      </c>
    </row>
    <row r="621" spans="1:20">
      <c r="A621" t="s">
        <v>349</v>
      </c>
      <c r="B621" t="s">
        <v>23313</v>
      </c>
      <c r="C621" t="s">
        <v>23314</v>
      </c>
      <c r="D621" t="s">
        <v>22055</v>
      </c>
      <c r="E621" t="s">
        <v>21952</v>
      </c>
      <c r="F621" t="s">
        <v>21953</v>
      </c>
      <c r="G621">
        <v>3450</v>
      </c>
      <c r="I621">
        <v>150</v>
      </c>
      <c r="J621" t="s">
        <v>21954</v>
      </c>
      <c r="K621" t="s">
        <v>204</v>
      </c>
      <c r="L621" t="s">
        <v>12492</v>
      </c>
      <c r="M621" t="s">
        <v>21955</v>
      </c>
      <c r="N621" t="s">
        <v>21955</v>
      </c>
      <c r="O621" t="s">
        <v>21955</v>
      </c>
      <c r="P621" t="s">
        <v>21955</v>
      </c>
      <c r="Q621" t="s">
        <v>21956</v>
      </c>
      <c r="R621">
        <v>0.05</v>
      </c>
      <c r="S621">
        <v>0</v>
      </c>
    </row>
    <row r="622" spans="1:20">
      <c r="A622" t="s">
        <v>349</v>
      </c>
      <c r="B622" t="s">
        <v>23315</v>
      </c>
      <c r="C622" t="s">
        <v>23316</v>
      </c>
      <c r="D622" t="s">
        <v>22055</v>
      </c>
      <c r="E622" t="s">
        <v>21952</v>
      </c>
      <c r="F622" t="s">
        <v>21953</v>
      </c>
      <c r="G622">
        <v>3450</v>
      </c>
      <c r="I622">
        <v>150</v>
      </c>
      <c r="J622" t="s">
        <v>21954</v>
      </c>
      <c r="K622" t="s">
        <v>204</v>
      </c>
      <c r="L622" t="s">
        <v>12492</v>
      </c>
      <c r="M622" t="s">
        <v>21955</v>
      </c>
      <c r="N622" t="s">
        <v>21955</v>
      </c>
      <c r="O622" t="s">
        <v>21955</v>
      </c>
      <c r="P622" t="s">
        <v>21955</v>
      </c>
      <c r="Q622" t="s">
        <v>21956</v>
      </c>
      <c r="R622">
        <v>0.05</v>
      </c>
      <c r="S622">
        <v>0</v>
      </c>
    </row>
    <row r="623" spans="1:20">
      <c r="A623" t="s">
        <v>349</v>
      </c>
      <c r="B623" t="s">
        <v>23317</v>
      </c>
      <c r="C623" t="s">
        <v>23318</v>
      </c>
      <c r="D623" t="s">
        <v>22055</v>
      </c>
      <c r="E623" t="s">
        <v>21952</v>
      </c>
      <c r="F623" t="s">
        <v>21953</v>
      </c>
      <c r="G623">
        <v>3450</v>
      </c>
      <c r="I623">
        <v>150</v>
      </c>
      <c r="J623" t="s">
        <v>21954</v>
      </c>
      <c r="K623" t="s">
        <v>204</v>
      </c>
      <c r="L623" t="s">
        <v>12492</v>
      </c>
      <c r="M623" t="s">
        <v>21955</v>
      </c>
      <c r="N623" t="s">
        <v>21955</v>
      </c>
      <c r="O623" t="s">
        <v>21955</v>
      </c>
      <c r="P623" t="s">
        <v>21955</v>
      </c>
      <c r="Q623" t="s">
        <v>21956</v>
      </c>
      <c r="R623">
        <v>0.05</v>
      </c>
      <c r="S623">
        <v>0</v>
      </c>
    </row>
    <row r="624" spans="1:20">
      <c r="A624" t="s">
        <v>349</v>
      </c>
      <c r="B624" t="s">
        <v>23319</v>
      </c>
      <c r="C624" t="s">
        <v>23320</v>
      </c>
      <c r="D624" t="s">
        <v>22055</v>
      </c>
      <c r="E624" t="s">
        <v>21952</v>
      </c>
      <c r="F624" t="s">
        <v>21953</v>
      </c>
      <c r="G624">
        <v>3450</v>
      </c>
      <c r="I624">
        <v>150</v>
      </c>
      <c r="J624" t="s">
        <v>21954</v>
      </c>
      <c r="K624" t="s">
        <v>204</v>
      </c>
      <c r="L624" t="s">
        <v>12492</v>
      </c>
      <c r="M624" t="s">
        <v>21955</v>
      </c>
      <c r="N624" t="s">
        <v>21955</v>
      </c>
      <c r="O624" t="s">
        <v>21955</v>
      </c>
      <c r="P624" t="s">
        <v>21955</v>
      </c>
      <c r="Q624" t="s">
        <v>21956</v>
      </c>
      <c r="R624">
        <v>0.05</v>
      </c>
      <c r="S624">
        <v>0</v>
      </c>
    </row>
    <row r="625" spans="1:20">
      <c r="A625" t="s">
        <v>349</v>
      </c>
      <c r="B625" t="s">
        <v>23321</v>
      </c>
      <c r="C625" t="s">
        <v>23322</v>
      </c>
      <c r="D625" t="s">
        <v>22055</v>
      </c>
      <c r="E625" t="s">
        <v>21952</v>
      </c>
      <c r="F625" t="s">
        <v>21953</v>
      </c>
      <c r="G625">
        <v>3450</v>
      </c>
      <c r="I625">
        <v>150</v>
      </c>
      <c r="J625" t="s">
        <v>21954</v>
      </c>
      <c r="K625" t="s">
        <v>204</v>
      </c>
      <c r="L625" t="s">
        <v>12492</v>
      </c>
      <c r="M625" t="s">
        <v>21955</v>
      </c>
      <c r="N625" t="s">
        <v>21955</v>
      </c>
      <c r="O625" t="s">
        <v>21955</v>
      </c>
      <c r="P625" t="s">
        <v>21955</v>
      </c>
      <c r="Q625" t="s">
        <v>21956</v>
      </c>
      <c r="R625">
        <v>0.05</v>
      </c>
      <c r="S625">
        <v>0</v>
      </c>
    </row>
    <row r="626" spans="1:20">
      <c r="A626" t="s">
        <v>349</v>
      </c>
      <c r="B626" t="s">
        <v>23323</v>
      </c>
      <c r="C626" t="s">
        <v>23324</v>
      </c>
      <c r="D626" t="s">
        <v>22055</v>
      </c>
      <c r="E626" t="s">
        <v>21952</v>
      </c>
      <c r="F626" t="s">
        <v>21953</v>
      </c>
      <c r="G626">
        <v>3450</v>
      </c>
      <c r="I626">
        <v>150</v>
      </c>
      <c r="J626" t="s">
        <v>21954</v>
      </c>
      <c r="K626" t="s">
        <v>204</v>
      </c>
      <c r="L626" t="s">
        <v>12492</v>
      </c>
      <c r="M626" t="s">
        <v>21955</v>
      </c>
      <c r="N626" t="s">
        <v>21955</v>
      </c>
      <c r="O626" t="s">
        <v>21955</v>
      </c>
      <c r="P626" t="s">
        <v>21955</v>
      </c>
      <c r="Q626" t="s">
        <v>21956</v>
      </c>
      <c r="R626">
        <v>0.05</v>
      </c>
      <c r="S626">
        <v>0</v>
      </c>
    </row>
    <row r="627" spans="1:20">
      <c r="A627" t="s">
        <v>349</v>
      </c>
      <c r="B627" t="s">
        <v>23325</v>
      </c>
      <c r="C627" t="s">
        <v>23326</v>
      </c>
      <c r="D627" t="s">
        <v>22055</v>
      </c>
      <c r="E627" t="s">
        <v>21952</v>
      </c>
      <c r="F627" t="s">
        <v>21953</v>
      </c>
      <c r="G627">
        <v>3450</v>
      </c>
      <c r="I627">
        <v>150</v>
      </c>
      <c r="J627" t="s">
        <v>21954</v>
      </c>
      <c r="K627" t="s">
        <v>204</v>
      </c>
      <c r="L627" t="s">
        <v>12492</v>
      </c>
      <c r="M627" t="s">
        <v>21955</v>
      </c>
      <c r="N627" t="s">
        <v>21955</v>
      </c>
      <c r="O627" t="s">
        <v>21955</v>
      </c>
      <c r="P627" t="s">
        <v>21955</v>
      </c>
      <c r="Q627" t="s">
        <v>21956</v>
      </c>
      <c r="R627">
        <v>0.05</v>
      </c>
      <c r="S627">
        <v>0</v>
      </c>
    </row>
    <row r="628" spans="1:20">
      <c r="A628" t="s">
        <v>349</v>
      </c>
      <c r="B628" t="s">
        <v>23327</v>
      </c>
      <c r="C628" t="s">
        <v>23328</v>
      </c>
      <c r="D628" t="s">
        <v>22055</v>
      </c>
      <c r="E628" t="s">
        <v>21952</v>
      </c>
      <c r="F628" t="s">
        <v>21953</v>
      </c>
      <c r="G628">
        <v>3450</v>
      </c>
      <c r="I628">
        <v>150</v>
      </c>
      <c r="J628" t="s">
        <v>21954</v>
      </c>
      <c r="K628" t="s">
        <v>204</v>
      </c>
      <c r="L628" t="s">
        <v>12492</v>
      </c>
      <c r="M628" t="s">
        <v>21955</v>
      </c>
      <c r="N628" t="s">
        <v>21955</v>
      </c>
      <c r="O628" t="s">
        <v>21955</v>
      </c>
      <c r="P628" t="s">
        <v>21955</v>
      </c>
      <c r="Q628" t="s">
        <v>21956</v>
      </c>
      <c r="R628">
        <v>0.05</v>
      </c>
      <c r="S628">
        <v>0</v>
      </c>
    </row>
    <row r="629" spans="1:20">
      <c r="A629" t="s">
        <v>349</v>
      </c>
      <c r="B629" t="s">
        <v>23329</v>
      </c>
      <c r="C629" t="s">
        <v>23330</v>
      </c>
      <c r="D629" t="s">
        <v>22055</v>
      </c>
      <c r="E629" t="s">
        <v>21952</v>
      </c>
      <c r="F629" t="s">
        <v>21953</v>
      </c>
      <c r="G629">
        <v>3450</v>
      </c>
      <c r="I629">
        <v>150</v>
      </c>
      <c r="J629" t="s">
        <v>21954</v>
      </c>
      <c r="K629" t="s">
        <v>204</v>
      </c>
      <c r="L629" t="s">
        <v>12492</v>
      </c>
      <c r="M629" t="s">
        <v>21955</v>
      </c>
      <c r="N629" t="s">
        <v>21955</v>
      </c>
      <c r="O629" t="s">
        <v>21955</v>
      </c>
      <c r="P629" t="s">
        <v>21955</v>
      </c>
      <c r="Q629" t="s">
        <v>21956</v>
      </c>
      <c r="R629">
        <v>0.05</v>
      </c>
      <c r="S629">
        <v>0</v>
      </c>
    </row>
    <row r="630" spans="1:20">
      <c r="A630" t="s">
        <v>349</v>
      </c>
      <c r="B630" t="s">
        <v>23331</v>
      </c>
      <c r="C630" t="s">
        <v>23332</v>
      </c>
      <c r="D630" t="s">
        <v>22055</v>
      </c>
      <c r="E630" t="s">
        <v>21952</v>
      </c>
      <c r="F630" t="s">
        <v>21953</v>
      </c>
      <c r="G630">
        <v>3450</v>
      </c>
      <c r="I630">
        <v>150</v>
      </c>
      <c r="J630" t="s">
        <v>21954</v>
      </c>
      <c r="K630" t="s">
        <v>204</v>
      </c>
      <c r="L630" t="s">
        <v>12492</v>
      </c>
      <c r="M630" t="s">
        <v>21955</v>
      </c>
      <c r="N630" t="s">
        <v>21955</v>
      </c>
      <c r="O630" t="s">
        <v>21955</v>
      </c>
      <c r="P630" t="s">
        <v>21955</v>
      </c>
      <c r="Q630" t="s">
        <v>21956</v>
      </c>
      <c r="R630">
        <v>0.05</v>
      </c>
      <c r="S630">
        <v>0</v>
      </c>
    </row>
    <row r="631" spans="1:20">
      <c r="A631" t="s">
        <v>349</v>
      </c>
      <c r="B631" t="s">
        <v>23333</v>
      </c>
      <c r="C631" t="s">
        <v>23334</v>
      </c>
      <c r="D631" t="s">
        <v>22055</v>
      </c>
      <c r="E631" t="s">
        <v>21952</v>
      </c>
      <c r="F631" t="s">
        <v>21953</v>
      </c>
      <c r="G631">
        <v>3450</v>
      </c>
      <c r="I631">
        <v>150</v>
      </c>
      <c r="J631" t="s">
        <v>21954</v>
      </c>
      <c r="K631" t="s">
        <v>204</v>
      </c>
      <c r="L631" t="s">
        <v>12492</v>
      </c>
      <c r="M631" t="s">
        <v>21955</v>
      </c>
      <c r="N631" t="s">
        <v>21955</v>
      </c>
      <c r="O631" t="s">
        <v>21955</v>
      </c>
      <c r="P631" t="s">
        <v>21955</v>
      </c>
      <c r="Q631" t="s">
        <v>21956</v>
      </c>
      <c r="R631">
        <v>0.05</v>
      </c>
      <c r="S631">
        <v>0</v>
      </c>
    </row>
    <row r="632" spans="1:20">
      <c r="A632" t="s">
        <v>349</v>
      </c>
      <c r="B632" t="s">
        <v>23335</v>
      </c>
      <c r="C632" t="s">
        <v>23336</v>
      </c>
      <c r="D632" t="s">
        <v>22055</v>
      </c>
      <c r="E632" t="s">
        <v>21952</v>
      </c>
      <c r="F632" t="s">
        <v>21953</v>
      </c>
      <c r="G632">
        <v>3440</v>
      </c>
      <c r="I632">
        <v>150</v>
      </c>
      <c r="J632" t="s">
        <v>21954</v>
      </c>
      <c r="K632" t="s">
        <v>204</v>
      </c>
      <c r="L632" t="s">
        <v>12492</v>
      </c>
      <c r="M632" t="s">
        <v>21955</v>
      </c>
      <c r="N632" t="s">
        <v>21955</v>
      </c>
      <c r="O632" t="s">
        <v>21955</v>
      </c>
      <c r="P632" t="s">
        <v>21955</v>
      </c>
      <c r="Q632" t="s">
        <v>21956</v>
      </c>
      <c r="R632">
        <v>0.05</v>
      </c>
      <c r="S632">
        <v>0</v>
      </c>
      <c r="T632" t="s">
        <v>21967</v>
      </c>
    </row>
    <row r="633" spans="1:20">
      <c r="A633" t="s">
        <v>349</v>
      </c>
      <c r="B633" t="s">
        <v>23337</v>
      </c>
      <c r="C633" t="s">
        <v>23338</v>
      </c>
      <c r="D633" t="s">
        <v>22055</v>
      </c>
      <c r="E633" t="s">
        <v>21952</v>
      </c>
      <c r="F633" t="s">
        <v>21953</v>
      </c>
      <c r="G633">
        <v>3450</v>
      </c>
      <c r="I633">
        <v>150</v>
      </c>
      <c r="J633" t="s">
        <v>21954</v>
      </c>
      <c r="K633" t="s">
        <v>204</v>
      </c>
      <c r="L633" t="s">
        <v>12492</v>
      </c>
      <c r="M633" t="s">
        <v>21955</v>
      </c>
      <c r="N633" t="s">
        <v>21955</v>
      </c>
      <c r="O633" t="s">
        <v>21955</v>
      </c>
      <c r="P633" t="s">
        <v>21955</v>
      </c>
      <c r="Q633" t="s">
        <v>21956</v>
      </c>
      <c r="R633">
        <v>0.05</v>
      </c>
      <c r="S633">
        <v>0</v>
      </c>
    </row>
    <row r="634" spans="1:20">
      <c r="A634" t="s">
        <v>349</v>
      </c>
      <c r="B634" t="s">
        <v>23339</v>
      </c>
      <c r="C634" t="s">
        <v>23340</v>
      </c>
      <c r="D634" t="s">
        <v>22055</v>
      </c>
      <c r="E634" t="s">
        <v>21952</v>
      </c>
      <c r="F634" t="s">
        <v>21953</v>
      </c>
      <c r="G634">
        <v>3450</v>
      </c>
      <c r="I634">
        <v>150</v>
      </c>
      <c r="J634" t="s">
        <v>21954</v>
      </c>
      <c r="K634" t="s">
        <v>204</v>
      </c>
      <c r="L634" t="s">
        <v>12492</v>
      </c>
      <c r="M634" t="s">
        <v>21955</v>
      </c>
      <c r="N634" t="s">
        <v>21955</v>
      </c>
      <c r="O634" t="s">
        <v>21955</v>
      </c>
      <c r="P634" t="s">
        <v>21955</v>
      </c>
      <c r="Q634" t="s">
        <v>21956</v>
      </c>
      <c r="R634">
        <v>0.05</v>
      </c>
      <c r="S634">
        <v>0</v>
      </c>
    </row>
    <row r="635" spans="1:20">
      <c r="A635" t="s">
        <v>349</v>
      </c>
      <c r="B635" t="s">
        <v>23341</v>
      </c>
      <c r="C635" t="s">
        <v>23342</v>
      </c>
      <c r="D635" t="s">
        <v>22055</v>
      </c>
      <c r="E635" t="s">
        <v>21952</v>
      </c>
      <c r="F635" t="s">
        <v>21953</v>
      </c>
      <c r="G635">
        <v>3450</v>
      </c>
      <c r="I635">
        <v>150</v>
      </c>
      <c r="J635" t="s">
        <v>21954</v>
      </c>
      <c r="K635" t="s">
        <v>12492</v>
      </c>
      <c r="L635" t="s">
        <v>12492</v>
      </c>
      <c r="M635" t="s">
        <v>21955</v>
      </c>
      <c r="N635" t="s">
        <v>21955</v>
      </c>
      <c r="O635" t="s">
        <v>21955</v>
      </c>
      <c r="P635" t="s">
        <v>21955</v>
      </c>
      <c r="Q635" t="s">
        <v>21956</v>
      </c>
      <c r="R635">
        <v>0.05</v>
      </c>
      <c r="S635">
        <v>0</v>
      </c>
      <c r="T635" t="s">
        <v>21967</v>
      </c>
    </row>
    <row r="636" spans="1:20">
      <c r="A636" t="s">
        <v>349</v>
      </c>
      <c r="B636" t="s">
        <v>23343</v>
      </c>
      <c r="C636" t="s">
        <v>23344</v>
      </c>
      <c r="D636" t="s">
        <v>22055</v>
      </c>
      <c r="E636" t="s">
        <v>21952</v>
      </c>
      <c r="F636" t="s">
        <v>21953</v>
      </c>
      <c r="G636">
        <v>3450</v>
      </c>
      <c r="I636">
        <v>150</v>
      </c>
      <c r="J636" t="s">
        <v>21954</v>
      </c>
      <c r="K636" t="s">
        <v>204</v>
      </c>
      <c r="L636" t="s">
        <v>12492</v>
      </c>
      <c r="M636" t="s">
        <v>21955</v>
      </c>
      <c r="N636" t="s">
        <v>21955</v>
      </c>
      <c r="O636" t="s">
        <v>21955</v>
      </c>
      <c r="P636" t="s">
        <v>21955</v>
      </c>
      <c r="Q636" t="s">
        <v>21956</v>
      </c>
      <c r="R636">
        <v>0.05</v>
      </c>
      <c r="S636">
        <v>0</v>
      </c>
    </row>
    <row r="637" spans="1:20">
      <c r="A637" t="s">
        <v>349</v>
      </c>
      <c r="B637" t="s">
        <v>23345</v>
      </c>
      <c r="C637" t="s">
        <v>23346</v>
      </c>
      <c r="D637" t="s">
        <v>22055</v>
      </c>
      <c r="E637" t="s">
        <v>21952</v>
      </c>
      <c r="F637" t="s">
        <v>21953</v>
      </c>
      <c r="G637">
        <v>3450</v>
      </c>
      <c r="I637">
        <v>150</v>
      </c>
      <c r="J637" t="s">
        <v>21954</v>
      </c>
      <c r="K637" t="s">
        <v>204</v>
      </c>
      <c r="L637" t="s">
        <v>12492</v>
      </c>
      <c r="M637" t="s">
        <v>21955</v>
      </c>
      <c r="N637" t="s">
        <v>21955</v>
      </c>
      <c r="O637" t="s">
        <v>21955</v>
      </c>
      <c r="P637" t="s">
        <v>21955</v>
      </c>
      <c r="Q637" t="s">
        <v>21956</v>
      </c>
      <c r="R637">
        <v>0.05</v>
      </c>
      <c r="S637">
        <v>0</v>
      </c>
    </row>
    <row r="638" spans="1:20">
      <c r="A638" t="s">
        <v>349</v>
      </c>
      <c r="B638" t="s">
        <v>23347</v>
      </c>
      <c r="C638" t="s">
        <v>23348</v>
      </c>
      <c r="D638" t="s">
        <v>22055</v>
      </c>
      <c r="E638" t="s">
        <v>21952</v>
      </c>
      <c r="F638" t="s">
        <v>21953</v>
      </c>
      <c r="G638">
        <v>3450</v>
      </c>
      <c r="I638">
        <v>150</v>
      </c>
      <c r="J638" t="s">
        <v>21954</v>
      </c>
      <c r="K638" t="s">
        <v>204</v>
      </c>
      <c r="L638" t="s">
        <v>12492</v>
      </c>
      <c r="M638" t="s">
        <v>21955</v>
      </c>
      <c r="N638" t="s">
        <v>21955</v>
      </c>
      <c r="O638" t="s">
        <v>21955</v>
      </c>
      <c r="P638" t="s">
        <v>21955</v>
      </c>
      <c r="Q638" t="s">
        <v>21956</v>
      </c>
      <c r="R638">
        <v>0.05</v>
      </c>
      <c r="S638">
        <v>0</v>
      </c>
    </row>
    <row r="639" spans="1:20">
      <c r="A639" t="s">
        <v>349</v>
      </c>
      <c r="B639" t="s">
        <v>23349</v>
      </c>
      <c r="C639" t="s">
        <v>23350</v>
      </c>
      <c r="D639" t="s">
        <v>22055</v>
      </c>
      <c r="E639" t="s">
        <v>21952</v>
      </c>
      <c r="F639" t="s">
        <v>21953</v>
      </c>
      <c r="G639">
        <v>3450</v>
      </c>
      <c r="I639">
        <v>150</v>
      </c>
      <c r="J639" t="s">
        <v>21954</v>
      </c>
      <c r="K639" t="s">
        <v>204</v>
      </c>
      <c r="L639" t="s">
        <v>12492</v>
      </c>
      <c r="M639" t="s">
        <v>21955</v>
      </c>
      <c r="N639" t="s">
        <v>21955</v>
      </c>
      <c r="O639" t="s">
        <v>21955</v>
      </c>
      <c r="P639" t="s">
        <v>21955</v>
      </c>
      <c r="Q639" t="s">
        <v>21956</v>
      </c>
      <c r="R639">
        <v>0.05</v>
      </c>
      <c r="S639">
        <v>0</v>
      </c>
    </row>
    <row r="640" spans="1:20">
      <c r="A640" t="s">
        <v>349</v>
      </c>
      <c r="B640" t="s">
        <v>23351</v>
      </c>
      <c r="C640" t="s">
        <v>23352</v>
      </c>
      <c r="D640" t="s">
        <v>22055</v>
      </c>
      <c r="E640" t="s">
        <v>21952</v>
      </c>
      <c r="F640" t="s">
        <v>21953</v>
      </c>
      <c r="G640">
        <v>3450</v>
      </c>
      <c r="I640">
        <v>150</v>
      </c>
      <c r="J640" t="s">
        <v>21954</v>
      </c>
      <c r="K640" t="s">
        <v>204</v>
      </c>
      <c r="L640" t="s">
        <v>12492</v>
      </c>
      <c r="M640" t="s">
        <v>21955</v>
      </c>
      <c r="N640" t="s">
        <v>21955</v>
      </c>
      <c r="O640" t="s">
        <v>21955</v>
      </c>
      <c r="P640" t="s">
        <v>21955</v>
      </c>
      <c r="Q640" t="s">
        <v>21956</v>
      </c>
      <c r="R640">
        <v>0.05</v>
      </c>
      <c r="S640">
        <v>0</v>
      </c>
    </row>
    <row r="641" spans="1:20">
      <c r="A641" t="s">
        <v>349</v>
      </c>
      <c r="B641" t="s">
        <v>23353</v>
      </c>
      <c r="C641" t="s">
        <v>23354</v>
      </c>
      <c r="D641" t="s">
        <v>22055</v>
      </c>
      <c r="E641" t="s">
        <v>21952</v>
      </c>
      <c r="F641" t="s">
        <v>21953</v>
      </c>
      <c r="G641">
        <v>3450</v>
      </c>
      <c r="I641">
        <v>150</v>
      </c>
      <c r="J641" t="s">
        <v>21954</v>
      </c>
      <c r="K641" t="s">
        <v>204</v>
      </c>
      <c r="L641" t="s">
        <v>12492</v>
      </c>
      <c r="M641" t="s">
        <v>21955</v>
      </c>
      <c r="N641" t="s">
        <v>21955</v>
      </c>
      <c r="O641" t="s">
        <v>21955</v>
      </c>
      <c r="P641" t="s">
        <v>21955</v>
      </c>
      <c r="Q641" t="s">
        <v>21956</v>
      </c>
      <c r="R641">
        <v>0.05</v>
      </c>
      <c r="S641">
        <v>0</v>
      </c>
    </row>
    <row r="642" spans="1:20">
      <c r="A642" t="s">
        <v>349</v>
      </c>
      <c r="B642" t="s">
        <v>23355</v>
      </c>
      <c r="C642" t="s">
        <v>23356</v>
      </c>
      <c r="D642" t="s">
        <v>22055</v>
      </c>
      <c r="E642" t="s">
        <v>21952</v>
      </c>
      <c r="F642" t="s">
        <v>21953</v>
      </c>
      <c r="G642">
        <v>3450</v>
      </c>
      <c r="I642">
        <v>150</v>
      </c>
      <c r="J642" t="s">
        <v>21954</v>
      </c>
      <c r="K642" t="s">
        <v>204</v>
      </c>
      <c r="L642" t="s">
        <v>12492</v>
      </c>
      <c r="M642" t="s">
        <v>21955</v>
      </c>
      <c r="N642" t="s">
        <v>21955</v>
      </c>
      <c r="O642" t="s">
        <v>21955</v>
      </c>
      <c r="P642" t="s">
        <v>21955</v>
      </c>
      <c r="Q642" t="s">
        <v>21956</v>
      </c>
      <c r="R642">
        <v>0.05</v>
      </c>
      <c r="S642">
        <v>0</v>
      </c>
    </row>
    <row r="643" spans="1:20">
      <c r="A643" t="s">
        <v>349</v>
      </c>
      <c r="B643" t="s">
        <v>23357</v>
      </c>
      <c r="C643" t="s">
        <v>23358</v>
      </c>
      <c r="D643" t="s">
        <v>22055</v>
      </c>
      <c r="E643" t="s">
        <v>21952</v>
      </c>
      <c r="F643" t="s">
        <v>21953</v>
      </c>
      <c r="G643">
        <v>3450</v>
      </c>
      <c r="I643">
        <v>150</v>
      </c>
      <c r="J643" t="s">
        <v>21954</v>
      </c>
      <c r="K643" t="s">
        <v>204</v>
      </c>
      <c r="L643" t="s">
        <v>12492</v>
      </c>
      <c r="M643" t="s">
        <v>21955</v>
      </c>
      <c r="N643" t="s">
        <v>21955</v>
      </c>
      <c r="O643" t="s">
        <v>21955</v>
      </c>
      <c r="P643" t="s">
        <v>21955</v>
      </c>
      <c r="Q643" t="s">
        <v>21956</v>
      </c>
      <c r="R643">
        <v>0.05</v>
      </c>
      <c r="S643">
        <v>0</v>
      </c>
    </row>
    <row r="644" spans="1:20">
      <c r="A644" t="s">
        <v>349</v>
      </c>
      <c r="B644" t="s">
        <v>23359</v>
      </c>
      <c r="C644" t="s">
        <v>23360</v>
      </c>
      <c r="D644" t="s">
        <v>22055</v>
      </c>
      <c r="E644" t="s">
        <v>21952</v>
      </c>
      <c r="F644" t="s">
        <v>21953</v>
      </c>
      <c r="G644">
        <v>3450</v>
      </c>
      <c r="I644">
        <v>150</v>
      </c>
      <c r="J644" t="s">
        <v>21954</v>
      </c>
      <c r="K644" t="s">
        <v>204</v>
      </c>
      <c r="L644" t="s">
        <v>12492</v>
      </c>
      <c r="M644" t="s">
        <v>21955</v>
      </c>
      <c r="N644" t="s">
        <v>21955</v>
      </c>
      <c r="O644" t="s">
        <v>21955</v>
      </c>
      <c r="P644" t="s">
        <v>21955</v>
      </c>
      <c r="Q644" t="s">
        <v>21956</v>
      </c>
      <c r="R644">
        <v>0.05</v>
      </c>
      <c r="S644">
        <v>0</v>
      </c>
    </row>
    <row r="645" spans="1:20">
      <c r="A645" t="s">
        <v>349</v>
      </c>
      <c r="B645" t="s">
        <v>23361</v>
      </c>
      <c r="C645" t="s">
        <v>23362</v>
      </c>
      <c r="D645" t="s">
        <v>22055</v>
      </c>
      <c r="E645" t="s">
        <v>21952</v>
      </c>
      <c r="F645" t="s">
        <v>21953</v>
      </c>
      <c r="G645">
        <v>3450</v>
      </c>
      <c r="I645">
        <v>150</v>
      </c>
      <c r="J645" t="s">
        <v>21954</v>
      </c>
      <c r="K645" t="s">
        <v>204</v>
      </c>
      <c r="L645" t="s">
        <v>12492</v>
      </c>
      <c r="M645" t="s">
        <v>21955</v>
      </c>
      <c r="N645" t="s">
        <v>21955</v>
      </c>
      <c r="O645" t="s">
        <v>21955</v>
      </c>
      <c r="P645" t="s">
        <v>21955</v>
      </c>
      <c r="Q645" t="s">
        <v>21956</v>
      </c>
      <c r="R645">
        <v>0.05</v>
      </c>
      <c r="S645">
        <v>0</v>
      </c>
    </row>
    <row r="646" spans="1:20">
      <c r="A646" t="s">
        <v>349</v>
      </c>
      <c r="B646" t="s">
        <v>23363</v>
      </c>
      <c r="C646" t="s">
        <v>23364</v>
      </c>
      <c r="D646" t="s">
        <v>22055</v>
      </c>
      <c r="E646" t="s">
        <v>21952</v>
      </c>
      <c r="F646" t="s">
        <v>21953</v>
      </c>
      <c r="G646">
        <v>3450</v>
      </c>
      <c r="I646">
        <v>150</v>
      </c>
      <c r="J646" t="s">
        <v>21954</v>
      </c>
      <c r="K646" t="s">
        <v>204</v>
      </c>
      <c r="L646" t="s">
        <v>12492</v>
      </c>
      <c r="M646" t="s">
        <v>21955</v>
      </c>
      <c r="N646" t="s">
        <v>21955</v>
      </c>
      <c r="O646" t="s">
        <v>21955</v>
      </c>
      <c r="P646" t="s">
        <v>21955</v>
      </c>
      <c r="Q646" t="s">
        <v>21956</v>
      </c>
      <c r="R646">
        <v>0.05</v>
      </c>
      <c r="S646">
        <v>0</v>
      </c>
    </row>
    <row r="647" spans="1:20">
      <c r="A647" t="s">
        <v>349</v>
      </c>
      <c r="B647" t="s">
        <v>23365</v>
      </c>
      <c r="C647" t="s">
        <v>23366</v>
      </c>
      <c r="D647" t="s">
        <v>22055</v>
      </c>
      <c r="E647" t="s">
        <v>21952</v>
      </c>
      <c r="F647" t="s">
        <v>21953</v>
      </c>
      <c r="G647">
        <v>3450</v>
      </c>
      <c r="I647">
        <v>150</v>
      </c>
      <c r="J647" t="s">
        <v>21954</v>
      </c>
      <c r="K647" t="s">
        <v>204</v>
      </c>
      <c r="L647" t="s">
        <v>12492</v>
      </c>
      <c r="M647" t="s">
        <v>21955</v>
      </c>
      <c r="N647" t="s">
        <v>21955</v>
      </c>
      <c r="O647" t="s">
        <v>21955</v>
      </c>
      <c r="P647" t="s">
        <v>21955</v>
      </c>
      <c r="Q647" t="s">
        <v>21956</v>
      </c>
      <c r="R647">
        <v>0.05</v>
      </c>
      <c r="S647">
        <v>0</v>
      </c>
    </row>
    <row r="648" spans="1:20">
      <c r="A648" t="s">
        <v>349</v>
      </c>
      <c r="B648" t="s">
        <v>23367</v>
      </c>
      <c r="C648" t="s">
        <v>23368</v>
      </c>
      <c r="D648" t="s">
        <v>22043</v>
      </c>
      <c r="E648" t="s">
        <v>21952</v>
      </c>
      <c r="F648" t="s">
        <v>21953</v>
      </c>
      <c r="G648">
        <v>3440</v>
      </c>
      <c r="I648">
        <v>150</v>
      </c>
      <c r="J648" t="s">
        <v>21954</v>
      </c>
      <c r="K648" t="s">
        <v>204</v>
      </c>
      <c r="L648" t="s">
        <v>12492</v>
      </c>
      <c r="M648" t="s">
        <v>21955</v>
      </c>
      <c r="N648" t="s">
        <v>21955</v>
      </c>
      <c r="O648" t="s">
        <v>21955</v>
      </c>
      <c r="P648" t="s">
        <v>21955</v>
      </c>
      <c r="Q648" t="s">
        <v>21956</v>
      </c>
      <c r="R648">
        <v>0.05</v>
      </c>
      <c r="S648">
        <v>0</v>
      </c>
    </row>
    <row r="649" spans="1:20">
      <c r="A649" t="s">
        <v>349</v>
      </c>
      <c r="B649" t="s">
        <v>23369</v>
      </c>
      <c r="C649" t="s">
        <v>23370</v>
      </c>
      <c r="D649" t="s">
        <v>22043</v>
      </c>
      <c r="E649" t="s">
        <v>21952</v>
      </c>
      <c r="F649" t="s">
        <v>21953</v>
      </c>
      <c r="G649">
        <v>3440</v>
      </c>
      <c r="I649">
        <v>150</v>
      </c>
      <c r="J649" t="s">
        <v>21954</v>
      </c>
      <c r="K649" t="s">
        <v>204</v>
      </c>
      <c r="L649" t="s">
        <v>12492</v>
      </c>
      <c r="M649" t="s">
        <v>21955</v>
      </c>
      <c r="N649" t="s">
        <v>21955</v>
      </c>
      <c r="O649" t="s">
        <v>21955</v>
      </c>
      <c r="P649" t="s">
        <v>21955</v>
      </c>
      <c r="Q649" t="s">
        <v>21956</v>
      </c>
      <c r="R649">
        <v>0.05</v>
      </c>
      <c r="S649">
        <v>0</v>
      </c>
    </row>
    <row r="650" spans="1:20">
      <c r="A650" t="s">
        <v>349</v>
      </c>
      <c r="B650" t="s">
        <v>23371</v>
      </c>
      <c r="C650" t="s">
        <v>23372</v>
      </c>
      <c r="D650" t="s">
        <v>22043</v>
      </c>
      <c r="E650" t="s">
        <v>21952</v>
      </c>
      <c r="F650" t="s">
        <v>21953</v>
      </c>
      <c r="G650">
        <v>3440</v>
      </c>
      <c r="I650">
        <v>150</v>
      </c>
      <c r="J650" t="s">
        <v>21954</v>
      </c>
      <c r="K650" t="s">
        <v>204</v>
      </c>
      <c r="L650" t="s">
        <v>12492</v>
      </c>
      <c r="M650" t="s">
        <v>21955</v>
      </c>
      <c r="N650" t="s">
        <v>21955</v>
      </c>
      <c r="O650" t="s">
        <v>21955</v>
      </c>
      <c r="P650" t="s">
        <v>21955</v>
      </c>
      <c r="Q650" t="s">
        <v>21956</v>
      </c>
      <c r="R650">
        <v>0.05</v>
      </c>
      <c r="S650">
        <v>0</v>
      </c>
    </row>
    <row r="651" spans="1:20">
      <c r="A651" t="s">
        <v>349</v>
      </c>
      <c r="B651" t="s">
        <v>23373</v>
      </c>
      <c r="C651" t="s">
        <v>23374</v>
      </c>
      <c r="D651" t="s">
        <v>22043</v>
      </c>
      <c r="E651" t="s">
        <v>21952</v>
      </c>
      <c r="F651" t="s">
        <v>21953</v>
      </c>
      <c r="G651">
        <v>3440</v>
      </c>
      <c r="I651">
        <v>150</v>
      </c>
      <c r="J651" t="s">
        <v>21954</v>
      </c>
      <c r="K651" t="s">
        <v>12492</v>
      </c>
      <c r="L651" t="s">
        <v>12492</v>
      </c>
      <c r="M651" t="s">
        <v>21955</v>
      </c>
      <c r="N651" t="s">
        <v>21955</v>
      </c>
      <c r="O651" t="s">
        <v>21955</v>
      </c>
      <c r="P651" t="s">
        <v>21955</v>
      </c>
      <c r="Q651" t="s">
        <v>21956</v>
      </c>
      <c r="R651">
        <v>0.05</v>
      </c>
      <c r="S651">
        <v>0</v>
      </c>
      <c r="T651" t="s">
        <v>22002</v>
      </c>
    </row>
    <row r="652" spans="1:20">
      <c r="A652" t="s">
        <v>349</v>
      </c>
      <c r="B652" t="s">
        <v>23375</v>
      </c>
      <c r="C652" t="s">
        <v>23376</v>
      </c>
      <c r="D652" t="s">
        <v>22043</v>
      </c>
      <c r="E652" t="s">
        <v>21952</v>
      </c>
      <c r="F652" t="s">
        <v>21953</v>
      </c>
      <c r="G652">
        <v>3440</v>
      </c>
      <c r="H652">
        <v>3450</v>
      </c>
      <c r="I652">
        <v>150</v>
      </c>
      <c r="J652" t="s">
        <v>21954</v>
      </c>
      <c r="K652" t="s">
        <v>204</v>
      </c>
      <c r="L652" t="s">
        <v>12492</v>
      </c>
      <c r="M652" t="s">
        <v>21955</v>
      </c>
      <c r="N652" t="s">
        <v>21955</v>
      </c>
      <c r="O652" t="s">
        <v>21955</v>
      </c>
      <c r="P652" t="s">
        <v>21955</v>
      </c>
      <c r="Q652" t="s">
        <v>21956</v>
      </c>
      <c r="R652">
        <v>0.05</v>
      </c>
      <c r="S652">
        <v>0</v>
      </c>
      <c r="T652" t="s">
        <v>21967</v>
      </c>
    </row>
    <row r="653" spans="1:20">
      <c r="A653" t="s">
        <v>349</v>
      </c>
      <c r="B653" t="s">
        <v>23377</v>
      </c>
      <c r="C653" t="s">
        <v>23378</v>
      </c>
      <c r="D653" t="s">
        <v>22043</v>
      </c>
      <c r="E653" t="s">
        <v>21952</v>
      </c>
      <c r="F653" t="s">
        <v>21953</v>
      </c>
      <c r="G653">
        <v>3440</v>
      </c>
      <c r="I653">
        <v>150</v>
      </c>
      <c r="J653" t="s">
        <v>21954</v>
      </c>
      <c r="K653" t="s">
        <v>204</v>
      </c>
      <c r="L653" t="s">
        <v>12492</v>
      </c>
      <c r="M653" t="s">
        <v>21955</v>
      </c>
      <c r="N653" t="s">
        <v>21955</v>
      </c>
      <c r="O653" t="s">
        <v>21955</v>
      </c>
      <c r="P653" t="s">
        <v>21955</v>
      </c>
      <c r="Q653" t="s">
        <v>21956</v>
      </c>
      <c r="R653">
        <v>0.05</v>
      </c>
      <c r="S653">
        <v>0</v>
      </c>
    </row>
    <row r="654" spans="1:20">
      <c r="A654" t="s">
        <v>349</v>
      </c>
      <c r="B654" t="s">
        <v>23379</v>
      </c>
      <c r="C654" t="s">
        <v>23380</v>
      </c>
      <c r="D654" t="s">
        <v>22043</v>
      </c>
      <c r="E654" t="s">
        <v>21952</v>
      </c>
      <c r="F654" t="s">
        <v>21953</v>
      </c>
      <c r="G654">
        <v>3440</v>
      </c>
      <c r="I654">
        <v>150</v>
      </c>
      <c r="J654" t="s">
        <v>21954</v>
      </c>
      <c r="K654" t="s">
        <v>204</v>
      </c>
      <c r="L654" t="s">
        <v>12492</v>
      </c>
      <c r="M654" t="s">
        <v>21955</v>
      </c>
      <c r="N654" t="s">
        <v>21955</v>
      </c>
      <c r="O654" t="s">
        <v>21955</v>
      </c>
      <c r="P654" t="s">
        <v>21955</v>
      </c>
      <c r="Q654" t="s">
        <v>21956</v>
      </c>
      <c r="R654">
        <v>0.05</v>
      </c>
      <c r="S654">
        <v>0</v>
      </c>
    </row>
    <row r="655" spans="1:20">
      <c r="A655" t="s">
        <v>349</v>
      </c>
      <c r="B655" t="s">
        <v>23381</v>
      </c>
      <c r="C655" t="s">
        <v>23382</v>
      </c>
      <c r="D655" t="s">
        <v>22043</v>
      </c>
      <c r="E655" t="s">
        <v>21952</v>
      </c>
      <c r="F655" t="s">
        <v>21953</v>
      </c>
      <c r="G655">
        <v>3440</v>
      </c>
      <c r="I655">
        <v>150</v>
      </c>
      <c r="J655" t="s">
        <v>21954</v>
      </c>
      <c r="K655" t="s">
        <v>204</v>
      </c>
      <c r="L655" t="s">
        <v>12492</v>
      </c>
      <c r="M655" t="s">
        <v>21955</v>
      </c>
      <c r="N655" t="s">
        <v>21955</v>
      </c>
      <c r="O655" t="s">
        <v>21955</v>
      </c>
      <c r="P655" t="s">
        <v>21955</v>
      </c>
      <c r="Q655" t="s">
        <v>21956</v>
      </c>
      <c r="R655">
        <v>0.05</v>
      </c>
      <c r="S655">
        <v>0</v>
      </c>
    </row>
    <row r="656" spans="1:20">
      <c r="A656" t="s">
        <v>349</v>
      </c>
      <c r="B656" t="s">
        <v>23383</v>
      </c>
      <c r="C656" t="s">
        <v>23384</v>
      </c>
      <c r="D656" t="s">
        <v>22043</v>
      </c>
      <c r="E656" t="s">
        <v>21952</v>
      </c>
      <c r="F656" t="s">
        <v>21953</v>
      </c>
      <c r="G656">
        <v>3440</v>
      </c>
      <c r="I656">
        <v>150</v>
      </c>
      <c r="J656" t="s">
        <v>21954</v>
      </c>
      <c r="K656" t="s">
        <v>204</v>
      </c>
      <c r="L656" t="s">
        <v>12492</v>
      </c>
      <c r="M656" t="s">
        <v>21955</v>
      </c>
      <c r="N656" t="s">
        <v>21955</v>
      </c>
      <c r="O656" t="s">
        <v>21955</v>
      </c>
      <c r="P656" t="s">
        <v>21955</v>
      </c>
      <c r="Q656" t="s">
        <v>21956</v>
      </c>
      <c r="R656">
        <v>0.05</v>
      </c>
      <c r="S656">
        <v>0</v>
      </c>
    </row>
    <row r="657" spans="1:19">
      <c r="A657" t="s">
        <v>349</v>
      </c>
      <c r="B657" t="s">
        <v>23385</v>
      </c>
      <c r="C657" t="s">
        <v>23386</v>
      </c>
      <c r="D657" t="s">
        <v>22593</v>
      </c>
      <c r="E657" t="s">
        <v>21952</v>
      </c>
      <c r="F657" t="s">
        <v>21953</v>
      </c>
      <c r="G657">
        <v>3440</v>
      </c>
      <c r="I657">
        <v>150</v>
      </c>
      <c r="J657" t="s">
        <v>21954</v>
      </c>
      <c r="K657" t="s">
        <v>204</v>
      </c>
      <c r="L657" t="s">
        <v>12492</v>
      </c>
      <c r="M657" t="s">
        <v>21955</v>
      </c>
      <c r="N657" t="s">
        <v>21955</v>
      </c>
      <c r="O657" t="s">
        <v>21955</v>
      </c>
      <c r="P657" t="s">
        <v>21955</v>
      </c>
      <c r="Q657" t="s">
        <v>21956</v>
      </c>
      <c r="R657">
        <v>0.05</v>
      </c>
      <c r="S657">
        <v>0</v>
      </c>
    </row>
    <row r="658" spans="1:19">
      <c r="A658" t="s">
        <v>349</v>
      </c>
      <c r="B658" t="s">
        <v>23387</v>
      </c>
      <c r="C658" t="s">
        <v>23388</v>
      </c>
      <c r="D658" t="s">
        <v>22043</v>
      </c>
      <c r="E658" t="s">
        <v>21952</v>
      </c>
      <c r="F658" t="s">
        <v>21953</v>
      </c>
      <c r="G658">
        <v>3440</v>
      </c>
      <c r="I658">
        <v>150</v>
      </c>
      <c r="J658" t="s">
        <v>21954</v>
      </c>
      <c r="K658" t="s">
        <v>204</v>
      </c>
      <c r="L658" t="s">
        <v>12492</v>
      </c>
      <c r="M658" t="s">
        <v>21955</v>
      </c>
      <c r="N658" t="s">
        <v>21955</v>
      </c>
      <c r="O658" t="s">
        <v>21955</v>
      </c>
      <c r="P658" t="s">
        <v>21955</v>
      </c>
      <c r="Q658" t="s">
        <v>21956</v>
      </c>
      <c r="R658">
        <v>0.05</v>
      </c>
      <c r="S658">
        <v>0</v>
      </c>
    </row>
    <row r="659" spans="1:19">
      <c r="A659" t="s">
        <v>349</v>
      </c>
      <c r="B659" t="s">
        <v>23389</v>
      </c>
      <c r="C659" t="s">
        <v>23390</v>
      </c>
      <c r="D659" t="s">
        <v>22043</v>
      </c>
      <c r="E659" t="s">
        <v>21952</v>
      </c>
      <c r="F659" t="s">
        <v>21953</v>
      </c>
      <c r="G659">
        <v>3440</v>
      </c>
      <c r="I659">
        <v>150</v>
      </c>
      <c r="J659" t="s">
        <v>21954</v>
      </c>
      <c r="K659" t="s">
        <v>204</v>
      </c>
      <c r="L659" t="s">
        <v>12492</v>
      </c>
      <c r="M659" t="s">
        <v>21955</v>
      </c>
      <c r="N659" t="s">
        <v>21955</v>
      </c>
      <c r="O659" t="s">
        <v>21955</v>
      </c>
      <c r="P659" t="s">
        <v>21955</v>
      </c>
      <c r="Q659" t="s">
        <v>21956</v>
      </c>
      <c r="R659">
        <v>0.05</v>
      </c>
      <c r="S659">
        <v>0</v>
      </c>
    </row>
    <row r="660" spans="1:19">
      <c r="A660" t="s">
        <v>349</v>
      </c>
      <c r="B660" t="s">
        <v>23391</v>
      </c>
      <c r="C660" t="s">
        <v>23392</v>
      </c>
      <c r="D660" t="s">
        <v>22043</v>
      </c>
      <c r="E660" t="s">
        <v>21952</v>
      </c>
      <c r="F660" t="s">
        <v>21953</v>
      </c>
      <c r="G660">
        <v>3440</v>
      </c>
      <c r="I660">
        <v>150</v>
      </c>
      <c r="J660" t="s">
        <v>21954</v>
      </c>
      <c r="K660" t="s">
        <v>204</v>
      </c>
      <c r="L660" t="s">
        <v>12492</v>
      </c>
      <c r="M660" t="s">
        <v>21955</v>
      </c>
      <c r="N660" t="s">
        <v>21955</v>
      </c>
      <c r="O660" t="s">
        <v>21955</v>
      </c>
      <c r="P660" t="s">
        <v>21955</v>
      </c>
      <c r="Q660" t="s">
        <v>21956</v>
      </c>
      <c r="R660">
        <v>0.05</v>
      </c>
      <c r="S660">
        <v>0</v>
      </c>
    </row>
    <row r="661" spans="1:19">
      <c r="A661" t="s">
        <v>349</v>
      </c>
      <c r="B661" t="s">
        <v>23393</v>
      </c>
      <c r="C661" t="s">
        <v>23394</v>
      </c>
      <c r="D661" t="s">
        <v>22043</v>
      </c>
      <c r="E661" t="s">
        <v>21952</v>
      </c>
      <c r="F661" t="s">
        <v>21953</v>
      </c>
      <c r="G661">
        <v>3440</v>
      </c>
      <c r="I661">
        <v>150</v>
      </c>
      <c r="J661" t="s">
        <v>21954</v>
      </c>
      <c r="K661" t="s">
        <v>204</v>
      </c>
      <c r="L661" t="s">
        <v>12492</v>
      </c>
      <c r="M661" t="s">
        <v>21955</v>
      </c>
      <c r="N661" t="s">
        <v>21955</v>
      </c>
      <c r="O661" t="s">
        <v>21955</v>
      </c>
      <c r="P661" t="s">
        <v>21955</v>
      </c>
      <c r="Q661" t="s">
        <v>21956</v>
      </c>
      <c r="R661">
        <v>0.05</v>
      </c>
      <c r="S661">
        <v>0</v>
      </c>
    </row>
    <row r="662" spans="1:19">
      <c r="A662" t="s">
        <v>349</v>
      </c>
      <c r="B662" t="s">
        <v>23395</v>
      </c>
      <c r="C662" t="s">
        <v>23396</v>
      </c>
      <c r="D662" t="s">
        <v>22043</v>
      </c>
      <c r="E662" t="s">
        <v>21952</v>
      </c>
      <c r="F662" t="s">
        <v>21953</v>
      </c>
      <c r="G662">
        <v>3440</v>
      </c>
      <c r="I662">
        <v>150</v>
      </c>
      <c r="J662" t="s">
        <v>21954</v>
      </c>
      <c r="K662" t="s">
        <v>204</v>
      </c>
      <c r="L662" t="s">
        <v>12492</v>
      </c>
      <c r="M662" t="s">
        <v>21955</v>
      </c>
      <c r="N662" t="s">
        <v>21955</v>
      </c>
      <c r="O662" t="s">
        <v>21955</v>
      </c>
      <c r="P662" t="s">
        <v>21955</v>
      </c>
      <c r="Q662" t="s">
        <v>21956</v>
      </c>
      <c r="R662">
        <v>0.05</v>
      </c>
      <c r="S662">
        <v>0</v>
      </c>
    </row>
    <row r="663" spans="1:19">
      <c r="A663" t="s">
        <v>349</v>
      </c>
      <c r="B663" t="s">
        <v>23397</v>
      </c>
      <c r="C663" t="s">
        <v>23398</v>
      </c>
      <c r="D663" t="s">
        <v>22043</v>
      </c>
      <c r="E663" t="s">
        <v>21952</v>
      </c>
      <c r="F663" t="s">
        <v>21953</v>
      </c>
      <c r="G663">
        <v>3440</v>
      </c>
      <c r="I663">
        <v>150</v>
      </c>
      <c r="J663" t="s">
        <v>21954</v>
      </c>
      <c r="K663" t="s">
        <v>204</v>
      </c>
      <c r="L663" t="s">
        <v>12492</v>
      </c>
      <c r="M663" t="s">
        <v>21955</v>
      </c>
      <c r="N663" t="s">
        <v>21955</v>
      </c>
      <c r="O663" t="s">
        <v>21955</v>
      </c>
      <c r="P663" t="s">
        <v>21955</v>
      </c>
      <c r="Q663" t="s">
        <v>21956</v>
      </c>
      <c r="R663">
        <v>0.05</v>
      </c>
      <c r="S663">
        <v>0</v>
      </c>
    </row>
    <row r="664" spans="1:19">
      <c r="A664" t="s">
        <v>349</v>
      </c>
      <c r="B664" t="s">
        <v>23399</v>
      </c>
      <c r="C664" t="s">
        <v>23400</v>
      </c>
      <c r="D664" t="s">
        <v>22043</v>
      </c>
      <c r="E664" t="s">
        <v>21952</v>
      </c>
      <c r="F664" t="s">
        <v>21953</v>
      </c>
      <c r="G664">
        <v>3440</v>
      </c>
      <c r="I664">
        <v>150</v>
      </c>
      <c r="J664" t="s">
        <v>21954</v>
      </c>
      <c r="K664" t="s">
        <v>204</v>
      </c>
      <c r="L664" t="s">
        <v>12492</v>
      </c>
      <c r="M664" t="s">
        <v>21955</v>
      </c>
      <c r="N664" t="s">
        <v>21955</v>
      </c>
      <c r="O664" t="s">
        <v>21955</v>
      </c>
      <c r="P664" t="s">
        <v>21955</v>
      </c>
      <c r="Q664" t="s">
        <v>21956</v>
      </c>
      <c r="R664">
        <v>0.05</v>
      </c>
      <c r="S664">
        <v>0</v>
      </c>
    </row>
    <row r="665" spans="1:19">
      <c r="A665" t="s">
        <v>349</v>
      </c>
      <c r="B665" t="s">
        <v>23401</v>
      </c>
      <c r="C665" t="s">
        <v>23402</v>
      </c>
      <c r="D665" t="s">
        <v>22043</v>
      </c>
      <c r="E665" t="s">
        <v>21952</v>
      </c>
      <c r="F665" t="s">
        <v>21953</v>
      </c>
      <c r="G665">
        <v>3440</v>
      </c>
      <c r="I665">
        <v>150</v>
      </c>
      <c r="J665" t="s">
        <v>21954</v>
      </c>
      <c r="K665" t="s">
        <v>204</v>
      </c>
      <c r="L665" t="s">
        <v>12492</v>
      </c>
      <c r="M665" t="s">
        <v>21955</v>
      </c>
      <c r="N665" t="s">
        <v>21955</v>
      </c>
      <c r="O665" t="s">
        <v>21955</v>
      </c>
      <c r="P665" t="s">
        <v>21955</v>
      </c>
      <c r="Q665" t="s">
        <v>21956</v>
      </c>
      <c r="R665">
        <v>0.05</v>
      </c>
      <c r="S665">
        <v>0</v>
      </c>
    </row>
    <row r="666" spans="1:19">
      <c r="A666" t="s">
        <v>349</v>
      </c>
      <c r="B666" t="s">
        <v>23403</v>
      </c>
      <c r="C666" t="s">
        <v>23404</v>
      </c>
      <c r="D666" t="s">
        <v>22593</v>
      </c>
      <c r="E666" t="s">
        <v>21952</v>
      </c>
      <c r="F666" t="s">
        <v>21953</v>
      </c>
      <c r="G666">
        <v>3440</v>
      </c>
      <c r="I666">
        <v>150</v>
      </c>
      <c r="J666" t="s">
        <v>21954</v>
      </c>
      <c r="K666" t="s">
        <v>204</v>
      </c>
      <c r="L666" t="s">
        <v>12492</v>
      </c>
      <c r="M666" t="s">
        <v>21955</v>
      </c>
      <c r="N666" t="s">
        <v>21955</v>
      </c>
      <c r="O666" t="s">
        <v>21955</v>
      </c>
      <c r="P666" t="s">
        <v>21955</v>
      </c>
      <c r="Q666" t="s">
        <v>21956</v>
      </c>
      <c r="R666">
        <v>0.05</v>
      </c>
      <c r="S666">
        <v>0</v>
      </c>
    </row>
    <row r="667" spans="1:19">
      <c r="A667" t="s">
        <v>349</v>
      </c>
      <c r="B667" t="s">
        <v>23405</v>
      </c>
      <c r="C667" t="s">
        <v>23406</v>
      </c>
      <c r="D667" t="s">
        <v>22043</v>
      </c>
      <c r="E667" t="s">
        <v>21952</v>
      </c>
      <c r="F667" t="s">
        <v>21953</v>
      </c>
      <c r="G667">
        <v>3440</v>
      </c>
      <c r="I667">
        <v>150</v>
      </c>
      <c r="J667" t="s">
        <v>21954</v>
      </c>
      <c r="K667" t="s">
        <v>204</v>
      </c>
      <c r="L667" t="s">
        <v>12492</v>
      </c>
      <c r="M667" t="s">
        <v>21955</v>
      </c>
      <c r="N667" t="s">
        <v>21955</v>
      </c>
      <c r="O667" t="s">
        <v>21955</v>
      </c>
      <c r="P667" t="s">
        <v>21955</v>
      </c>
      <c r="Q667" t="s">
        <v>21956</v>
      </c>
      <c r="R667">
        <v>0.05</v>
      </c>
      <c r="S667">
        <v>0</v>
      </c>
    </row>
    <row r="668" spans="1:19">
      <c r="A668" t="s">
        <v>349</v>
      </c>
      <c r="B668" t="s">
        <v>23407</v>
      </c>
      <c r="C668" t="s">
        <v>23408</v>
      </c>
      <c r="D668" t="s">
        <v>22043</v>
      </c>
      <c r="E668" t="s">
        <v>21952</v>
      </c>
      <c r="F668" t="s">
        <v>21953</v>
      </c>
      <c r="G668">
        <v>3440</v>
      </c>
      <c r="I668">
        <v>150</v>
      </c>
      <c r="J668" t="s">
        <v>21954</v>
      </c>
      <c r="K668" t="s">
        <v>204</v>
      </c>
      <c r="L668" t="s">
        <v>12492</v>
      </c>
      <c r="M668" t="s">
        <v>21955</v>
      </c>
      <c r="N668" t="s">
        <v>21955</v>
      </c>
      <c r="O668" t="s">
        <v>21955</v>
      </c>
      <c r="P668" t="s">
        <v>21955</v>
      </c>
      <c r="Q668" t="s">
        <v>21956</v>
      </c>
      <c r="R668">
        <v>0.05</v>
      </c>
      <c r="S668">
        <v>0</v>
      </c>
    </row>
    <row r="669" spans="1:19">
      <c r="A669" t="s">
        <v>349</v>
      </c>
      <c r="B669" t="s">
        <v>23409</v>
      </c>
      <c r="C669" t="s">
        <v>23410</v>
      </c>
      <c r="D669" t="s">
        <v>22593</v>
      </c>
      <c r="E669" t="s">
        <v>21952</v>
      </c>
      <c r="F669" t="s">
        <v>21953</v>
      </c>
      <c r="G669">
        <v>3440</v>
      </c>
      <c r="I669">
        <v>150</v>
      </c>
      <c r="J669" t="s">
        <v>21954</v>
      </c>
      <c r="K669" t="s">
        <v>204</v>
      </c>
      <c r="L669" t="s">
        <v>12492</v>
      </c>
      <c r="M669" t="s">
        <v>21955</v>
      </c>
      <c r="N669" t="s">
        <v>21955</v>
      </c>
      <c r="O669" t="s">
        <v>21955</v>
      </c>
      <c r="P669" t="s">
        <v>21955</v>
      </c>
      <c r="Q669" t="s">
        <v>21956</v>
      </c>
      <c r="R669">
        <v>0.05</v>
      </c>
      <c r="S669">
        <v>0</v>
      </c>
    </row>
    <row r="670" spans="1:19">
      <c r="A670" t="s">
        <v>349</v>
      </c>
      <c r="B670" t="s">
        <v>23411</v>
      </c>
      <c r="C670" t="s">
        <v>23412</v>
      </c>
      <c r="D670" t="s">
        <v>22043</v>
      </c>
      <c r="E670" t="s">
        <v>21952</v>
      </c>
      <c r="F670" t="s">
        <v>21953</v>
      </c>
      <c r="G670">
        <v>3440</v>
      </c>
      <c r="I670">
        <v>150</v>
      </c>
      <c r="J670" t="s">
        <v>21954</v>
      </c>
      <c r="K670" t="s">
        <v>204</v>
      </c>
      <c r="L670" t="s">
        <v>12492</v>
      </c>
      <c r="M670" t="s">
        <v>21955</v>
      </c>
      <c r="N670" t="s">
        <v>21955</v>
      </c>
      <c r="O670" t="s">
        <v>21955</v>
      </c>
      <c r="P670" t="s">
        <v>21955</v>
      </c>
      <c r="Q670" t="s">
        <v>21956</v>
      </c>
      <c r="R670">
        <v>0.05</v>
      </c>
      <c r="S670">
        <v>0</v>
      </c>
    </row>
    <row r="671" spans="1:19">
      <c r="A671" t="s">
        <v>349</v>
      </c>
      <c r="B671" t="s">
        <v>23413</v>
      </c>
      <c r="C671" t="s">
        <v>23414</v>
      </c>
      <c r="D671" t="s">
        <v>22043</v>
      </c>
      <c r="E671" t="s">
        <v>21952</v>
      </c>
      <c r="F671" t="s">
        <v>21953</v>
      </c>
      <c r="G671">
        <v>3440</v>
      </c>
      <c r="I671">
        <v>150</v>
      </c>
      <c r="J671" t="s">
        <v>21954</v>
      </c>
      <c r="K671" t="s">
        <v>204</v>
      </c>
      <c r="L671" t="s">
        <v>12492</v>
      </c>
      <c r="M671" t="s">
        <v>21955</v>
      </c>
      <c r="N671" t="s">
        <v>21955</v>
      </c>
      <c r="O671" t="s">
        <v>21955</v>
      </c>
      <c r="P671" t="s">
        <v>21955</v>
      </c>
      <c r="Q671" t="s">
        <v>21956</v>
      </c>
      <c r="R671">
        <v>0.05</v>
      </c>
      <c r="S671">
        <v>0</v>
      </c>
    </row>
    <row r="672" spans="1:19">
      <c r="A672" t="s">
        <v>349</v>
      </c>
      <c r="B672" t="s">
        <v>23415</v>
      </c>
      <c r="C672" t="s">
        <v>23416</v>
      </c>
      <c r="D672" t="s">
        <v>22593</v>
      </c>
      <c r="E672" t="s">
        <v>21952</v>
      </c>
      <c r="F672" t="s">
        <v>21953</v>
      </c>
      <c r="G672">
        <v>3440</v>
      </c>
      <c r="I672">
        <v>150</v>
      </c>
      <c r="J672" t="s">
        <v>21954</v>
      </c>
      <c r="K672" t="s">
        <v>204</v>
      </c>
      <c r="L672" t="s">
        <v>12492</v>
      </c>
      <c r="M672" t="s">
        <v>21955</v>
      </c>
      <c r="N672" t="s">
        <v>21955</v>
      </c>
      <c r="O672" t="s">
        <v>21955</v>
      </c>
      <c r="P672" t="s">
        <v>21955</v>
      </c>
      <c r="Q672" t="s">
        <v>21956</v>
      </c>
      <c r="R672">
        <v>0.05</v>
      </c>
      <c r="S672">
        <v>0</v>
      </c>
    </row>
    <row r="673" spans="1:20">
      <c r="A673" t="s">
        <v>349</v>
      </c>
      <c r="B673" t="s">
        <v>23417</v>
      </c>
      <c r="C673" t="s">
        <v>23418</v>
      </c>
      <c r="D673" t="s">
        <v>22043</v>
      </c>
      <c r="E673" t="s">
        <v>21952</v>
      </c>
      <c r="F673" t="s">
        <v>21953</v>
      </c>
      <c r="G673">
        <v>3440</v>
      </c>
      <c r="I673">
        <v>150</v>
      </c>
      <c r="J673" t="s">
        <v>21954</v>
      </c>
      <c r="K673" t="s">
        <v>204</v>
      </c>
      <c r="L673" t="s">
        <v>12492</v>
      </c>
      <c r="M673" t="s">
        <v>21955</v>
      </c>
      <c r="N673" t="s">
        <v>21955</v>
      </c>
      <c r="O673" t="s">
        <v>21955</v>
      </c>
      <c r="P673" t="s">
        <v>21955</v>
      </c>
      <c r="Q673" t="s">
        <v>21956</v>
      </c>
      <c r="R673">
        <v>0.05</v>
      </c>
      <c r="S673">
        <v>0</v>
      </c>
    </row>
    <row r="674" spans="1:20">
      <c r="A674" t="s">
        <v>349</v>
      </c>
      <c r="B674" t="s">
        <v>23419</v>
      </c>
      <c r="C674" t="s">
        <v>23420</v>
      </c>
      <c r="D674" t="s">
        <v>22043</v>
      </c>
      <c r="E674" t="s">
        <v>21952</v>
      </c>
      <c r="F674" t="s">
        <v>21953</v>
      </c>
      <c r="G674">
        <v>3440</v>
      </c>
      <c r="I674">
        <v>150</v>
      </c>
      <c r="J674" t="s">
        <v>21954</v>
      </c>
      <c r="K674" t="s">
        <v>204</v>
      </c>
      <c r="L674" t="s">
        <v>12492</v>
      </c>
      <c r="M674" t="s">
        <v>21955</v>
      </c>
      <c r="N674" t="s">
        <v>21955</v>
      </c>
      <c r="O674" t="s">
        <v>21955</v>
      </c>
      <c r="P674" t="s">
        <v>21955</v>
      </c>
      <c r="Q674" t="s">
        <v>21956</v>
      </c>
      <c r="R674">
        <v>0.05</v>
      </c>
      <c r="S674">
        <v>0</v>
      </c>
    </row>
    <row r="675" spans="1:20">
      <c r="A675" t="s">
        <v>349</v>
      </c>
      <c r="B675" t="s">
        <v>23421</v>
      </c>
      <c r="C675" t="s">
        <v>23422</v>
      </c>
      <c r="D675" t="s">
        <v>22640</v>
      </c>
      <c r="E675" t="s">
        <v>21952</v>
      </c>
      <c r="F675" t="s">
        <v>21953</v>
      </c>
      <c r="G675">
        <v>3440</v>
      </c>
      <c r="I675">
        <v>150</v>
      </c>
      <c r="J675" t="s">
        <v>21954</v>
      </c>
      <c r="K675" t="s">
        <v>204</v>
      </c>
      <c r="L675" t="s">
        <v>12492</v>
      </c>
      <c r="M675" t="s">
        <v>21955</v>
      </c>
      <c r="N675" t="s">
        <v>21955</v>
      </c>
      <c r="O675" t="s">
        <v>21955</v>
      </c>
      <c r="P675" t="s">
        <v>21955</v>
      </c>
      <c r="Q675" t="s">
        <v>21956</v>
      </c>
      <c r="R675">
        <v>0.05</v>
      </c>
      <c r="S675">
        <v>0</v>
      </c>
    </row>
    <row r="676" spans="1:20">
      <c r="A676" t="s">
        <v>349</v>
      </c>
      <c r="B676" t="s">
        <v>23423</v>
      </c>
      <c r="C676" t="s">
        <v>23424</v>
      </c>
      <c r="D676" t="s">
        <v>22043</v>
      </c>
      <c r="E676" t="s">
        <v>21952</v>
      </c>
      <c r="F676" t="s">
        <v>21953</v>
      </c>
      <c r="G676">
        <v>3440</v>
      </c>
      <c r="I676">
        <v>150</v>
      </c>
      <c r="J676" t="s">
        <v>21954</v>
      </c>
      <c r="K676" t="s">
        <v>12492</v>
      </c>
      <c r="L676" t="s">
        <v>12492</v>
      </c>
      <c r="M676" t="s">
        <v>21955</v>
      </c>
      <c r="N676" t="s">
        <v>21955</v>
      </c>
      <c r="O676" t="s">
        <v>21955</v>
      </c>
      <c r="P676" t="s">
        <v>21955</v>
      </c>
      <c r="Q676" t="s">
        <v>21956</v>
      </c>
      <c r="R676">
        <v>0.05</v>
      </c>
      <c r="S676">
        <v>0</v>
      </c>
      <c r="T676" t="s">
        <v>22002</v>
      </c>
    </row>
    <row r="677" spans="1:20">
      <c r="A677" t="s">
        <v>349</v>
      </c>
      <c r="B677" t="s">
        <v>23425</v>
      </c>
      <c r="C677" t="s">
        <v>23426</v>
      </c>
      <c r="D677" t="s">
        <v>22043</v>
      </c>
      <c r="E677" t="s">
        <v>21952</v>
      </c>
      <c r="F677" t="s">
        <v>21953</v>
      </c>
      <c r="G677">
        <v>3440</v>
      </c>
      <c r="I677">
        <v>150</v>
      </c>
      <c r="J677" t="s">
        <v>21954</v>
      </c>
      <c r="K677" t="s">
        <v>204</v>
      </c>
      <c r="L677" t="s">
        <v>12492</v>
      </c>
      <c r="M677" t="s">
        <v>21955</v>
      </c>
      <c r="N677" t="s">
        <v>21955</v>
      </c>
      <c r="O677" t="s">
        <v>21955</v>
      </c>
      <c r="P677" t="s">
        <v>21955</v>
      </c>
      <c r="Q677" t="s">
        <v>21956</v>
      </c>
      <c r="R677">
        <v>0.05</v>
      </c>
      <c r="S677">
        <v>0</v>
      </c>
    </row>
    <row r="678" spans="1:20">
      <c r="A678" t="s">
        <v>349</v>
      </c>
      <c r="B678" t="s">
        <v>23427</v>
      </c>
      <c r="C678" t="s">
        <v>23428</v>
      </c>
      <c r="D678" t="s">
        <v>22043</v>
      </c>
      <c r="E678" t="s">
        <v>21952</v>
      </c>
      <c r="F678" t="s">
        <v>21953</v>
      </c>
      <c r="G678">
        <v>3440</v>
      </c>
      <c r="I678">
        <v>150</v>
      </c>
      <c r="J678" t="s">
        <v>21954</v>
      </c>
      <c r="K678" t="s">
        <v>204</v>
      </c>
      <c r="L678" t="s">
        <v>12492</v>
      </c>
      <c r="M678" t="s">
        <v>21955</v>
      </c>
      <c r="N678" t="s">
        <v>21955</v>
      </c>
      <c r="O678" t="s">
        <v>21955</v>
      </c>
      <c r="P678" t="s">
        <v>21955</v>
      </c>
      <c r="Q678" t="s">
        <v>21956</v>
      </c>
      <c r="R678">
        <v>0.05</v>
      </c>
      <c r="S678">
        <v>0</v>
      </c>
    </row>
    <row r="679" spans="1:20">
      <c r="A679" t="s">
        <v>349</v>
      </c>
      <c r="B679" t="s">
        <v>23429</v>
      </c>
      <c r="C679" t="s">
        <v>23430</v>
      </c>
      <c r="D679" t="s">
        <v>22043</v>
      </c>
      <c r="E679" t="s">
        <v>21952</v>
      </c>
      <c r="F679" t="s">
        <v>21953</v>
      </c>
      <c r="G679">
        <v>3440</v>
      </c>
      <c r="I679">
        <v>150</v>
      </c>
      <c r="J679" t="s">
        <v>21954</v>
      </c>
      <c r="K679" t="s">
        <v>12492</v>
      </c>
      <c r="L679" t="s">
        <v>12492</v>
      </c>
      <c r="M679" t="s">
        <v>21955</v>
      </c>
      <c r="N679" t="s">
        <v>21955</v>
      </c>
      <c r="O679" t="s">
        <v>21955</v>
      </c>
      <c r="P679" t="s">
        <v>21955</v>
      </c>
      <c r="Q679" t="s">
        <v>21956</v>
      </c>
      <c r="R679">
        <v>0.05</v>
      </c>
      <c r="S679">
        <v>0</v>
      </c>
      <c r="T679" t="s">
        <v>22002</v>
      </c>
    </row>
    <row r="680" spans="1:20">
      <c r="A680" t="s">
        <v>349</v>
      </c>
      <c r="B680" t="s">
        <v>23431</v>
      </c>
      <c r="C680" t="s">
        <v>23432</v>
      </c>
      <c r="D680" t="s">
        <v>22593</v>
      </c>
      <c r="E680" t="s">
        <v>21952</v>
      </c>
      <c r="F680" t="s">
        <v>21953</v>
      </c>
      <c r="G680">
        <v>3440</v>
      </c>
      <c r="I680">
        <v>150</v>
      </c>
      <c r="J680" t="s">
        <v>21954</v>
      </c>
      <c r="K680" t="s">
        <v>204</v>
      </c>
      <c r="L680" t="s">
        <v>12492</v>
      </c>
      <c r="M680" t="s">
        <v>21955</v>
      </c>
      <c r="N680" t="s">
        <v>21955</v>
      </c>
      <c r="O680" t="s">
        <v>21955</v>
      </c>
      <c r="P680" t="s">
        <v>21955</v>
      </c>
      <c r="Q680" t="s">
        <v>21956</v>
      </c>
      <c r="R680">
        <v>0.05</v>
      </c>
      <c r="S680">
        <v>0</v>
      </c>
    </row>
    <row r="681" spans="1:20">
      <c r="A681" t="s">
        <v>349</v>
      </c>
      <c r="B681" t="s">
        <v>23433</v>
      </c>
      <c r="C681" t="s">
        <v>23434</v>
      </c>
      <c r="D681" t="s">
        <v>22043</v>
      </c>
      <c r="E681" t="s">
        <v>21952</v>
      </c>
      <c r="F681" t="s">
        <v>21953</v>
      </c>
      <c r="G681">
        <v>3440</v>
      </c>
      <c r="I681">
        <v>150</v>
      </c>
      <c r="J681" t="s">
        <v>21954</v>
      </c>
      <c r="K681" t="s">
        <v>204</v>
      </c>
      <c r="L681" t="s">
        <v>12492</v>
      </c>
      <c r="M681" t="s">
        <v>21955</v>
      </c>
      <c r="N681" t="s">
        <v>21955</v>
      </c>
      <c r="O681" t="s">
        <v>21955</v>
      </c>
      <c r="P681" t="s">
        <v>21955</v>
      </c>
      <c r="Q681" t="s">
        <v>21956</v>
      </c>
      <c r="R681">
        <v>0.05</v>
      </c>
      <c r="S681">
        <v>0</v>
      </c>
    </row>
    <row r="682" spans="1:20">
      <c r="A682" t="s">
        <v>349</v>
      </c>
      <c r="B682" t="s">
        <v>23435</v>
      </c>
      <c r="C682" t="s">
        <v>23436</v>
      </c>
      <c r="D682" t="s">
        <v>22043</v>
      </c>
      <c r="E682" t="s">
        <v>21952</v>
      </c>
      <c r="F682" t="s">
        <v>21953</v>
      </c>
      <c r="G682">
        <v>3440</v>
      </c>
      <c r="I682">
        <v>150</v>
      </c>
      <c r="J682" t="s">
        <v>21954</v>
      </c>
      <c r="K682" t="s">
        <v>204</v>
      </c>
      <c r="L682" t="s">
        <v>12492</v>
      </c>
      <c r="M682" t="s">
        <v>21955</v>
      </c>
      <c r="N682" t="s">
        <v>21955</v>
      </c>
      <c r="O682" t="s">
        <v>21955</v>
      </c>
      <c r="P682" t="s">
        <v>21955</v>
      </c>
      <c r="Q682" t="s">
        <v>21956</v>
      </c>
      <c r="R682">
        <v>0.05</v>
      </c>
      <c r="S682">
        <v>0</v>
      </c>
    </row>
    <row r="683" spans="1:20">
      <c r="A683" t="s">
        <v>349</v>
      </c>
      <c r="B683" t="s">
        <v>23437</v>
      </c>
      <c r="C683" t="s">
        <v>23438</v>
      </c>
      <c r="D683" t="s">
        <v>22043</v>
      </c>
      <c r="E683" t="s">
        <v>21952</v>
      </c>
      <c r="F683" t="s">
        <v>21953</v>
      </c>
      <c r="G683">
        <v>3440</v>
      </c>
      <c r="I683">
        <v>150</v>
      </c>
      <c r="J683" t="s">
        <v>21954</v>
      </c>
      <c r="K683" t="s">
        <v>12492</v>
      </c>
      <c r="L683" t="s">
        <v>12492</v>
      </c>
      <c r="M683" t="s">
        <v>21955</v>
      </c>
      <c r="N683" t="s">
        <v>21955</v>
      </c>
      <c r="O683" t="s">
        <v>21955</v>
      </c>
      <c r="P683" t="s">
        <v>21955</v>
      </c>
      <c r="Q683" t="s">
        <v>21956</v>
      </c>
      <c r="R683">
        <v>0.05</v>
      </c>
      <c r="S683">
        <v>0</v>
      </c>
      <c r="T683" t="s">
        <v>21967</v>
      </c>
    </row>
    <row r="684" spans="1:20">
      <c r="A684" t="s">
        <v>349</v>
      </c>
      <c r="B684" t="s">
        <v>23439</v>
      </c>
      <c r="C684" t="s">
        <v>23440</v>
      </c>
      <c r="D684" t="s">
        <v>22593</v>
      </c>
      <c r="E684" t="s">
        <v>21952</v>
      </c>
      <c r="F684" t="s">
        <v>21953</v>
      </c>
      <c r="G684">
        <v>3440</v>
      </c>
      <c r="I684">
        <v>150</v>
      </c>
      <c r="J684" t="s">
        <v>21954</v>
      </c>
      <c r="K684" t="s">
        <v>204</v>
      </c>
      <c r="L684" t="s">
        <v>12492</v>
      </c>
      <c r="M684" t="s">
        <v>21955</v>
      </c>
      <c r="N684" t="s">
        <v>21955</v>
      </c>
      <c r="O684" t="s">
        <v>21955</v>
      </c>
      <c r="P684" t="s">
        <v>21955</v>
      </c>
      <c r="Q684" t="s">
        <v>21956</v>
      </c>
      <c r="R684">
        <v>0.05</v>
      </c>
      <c r="S684">
        <v>0</v>
      </c>
    </row>
    <row r="685" spans="1:20">
      <c r="A685" t="s">
        <v>349</v>
      </c>
      <c r="B685" t="s">
        <v>23441</v>
      </c>
      <c r="C685" t="s">
        <v>23442</v>
      </c>
      <c r="D685" t="s">
        <v>22043</v>
      </c>
      <c r="E685" t="s">
        <v>21952</v>
      </c>
      <c r="F685" t="s">
        <v>21953</v>
      </c>
      <c r="G685">
        <v>3440</v>
      </c>
      <c r="I685">
        <v>150</v>
      </c>
      <c r="J685" t="s">
        <v>21954</v>
      </c>
      <c r="K685" t="s">
        <v>204</v>
      </c>
      <c r="L685" t="s">
        <v>12492</v>
      </c>
      <c r="M685" t="s">
        <v>21955</v>
      </c>
      <c r="N685" t="s">
        <v>21955</v>
      </c>
      <c r="O685" t="s">
        <v>21955</v>
      </c>
      <c r="P685" t="s">
        <v>21955</v>
      </c>
      <c r="Q685" t="s">
        <v>21956</v>
      </c>
      <c r="R685">
        <v>0.05</v>
      </c>
      <c r="S685">
        <v>0</v>
      </c>
    </row>
    <row r="686" spans="1:20">
      <c r="A686" t="s">
        <v>349</v>
      </c>
      <c r="B686" t="s">
        <v>23443</v>
      </c>
      <c r="C686" t="s">
        <v>23444</v>
      </c>
      <c r="D686" t="s">
        <v>22006</v>
      </c>
      <c r="E686" t="s">
        <v>21952</v>
      </c>
      <c r="F686" t="s">
        <v>21953</v>
      </c>
      <c r="G686">
        <v>3450</v>
      </c>
      <c r="I686">
        <v>150</v>
      </c>
      <c r="J686" t="s">
        <v>21954</v>
      </c>
      <c r="K686" t="s">
        <v>204</v>
      </c>
      <c r="L686" t="s">
        <v>204</v>
      </c>
      <c r="Q686" t="s">
        <v>21956</v>
      </c>
      <c r="R686">
        <v>0.05</v>
      </c>
      <c r="S686">
        <v>0</v>
      </c>
    </row>
    <row r="687" spans="1:20">
      <c r="A687" t="s">
        <v>349</v>
      </c>
      <c r="B687" t="s">
        <v>23445</v>
      </c>
      <c r="C687" t="s">
        <v>23446</v>
      </c>
      <c r="D687" t="s">
        <v>22043</v>
      </c>
      <c r="E687" t="s">
        <v>21952</v>
      </c>
      <c r="F687" t="s">
        <v>21953</v>
      </c>
      <c r="G687">
        <v>3440</v>
      </c>
      <c r="I687">
        <v>150</v>
      </c>
      <c r="J687" t="s">
        <v>21954</v>
      </c>
      <c r="K687" t="s">
        <v>204</v>
      </c>
      <c r="L687" t="s">
        <v>12492</v>
      </c>
      <c r="M687" t="s">
        <v>21955</v>
      </c>
      <c r="N687" t="s">
        <v>21955</v>
      </c>
      <c r="O687" t="s">
        <v>21955</v>
      </c>
      <c r="P687" t="s">
        <v>21955</v>
      </c>
      <c r="Q687" t="s">
        <v>21956</v>
      </c>
      <c r="R687">
        <v>0.05</v>
      </c>
      <c r="S687">
        <v>0</v>
      </c>
    </row>
    <row r="688" spans="1:20">
      <c r="A688" t="s">
        <v>349</v>
      </c>
      <c r="B688" t="s">
        <v>23447</v>
      </c>
      <c r="C688" t="s">
        <v>23448</v>
      </c>
      <c r="D688" t="s">
        <v>22043</v>
      </c>
      <c r="E688" t="s">
        <v>21952</v>
      </c>
      <c r="F688" t="s">
        <v>21953</v>
      </c>
      <c r="G688">
        <v>3440</v>
      </c>
      <c r="I688">
        <v>150</v>
      </c>
      <c r="J688" t="s">
        <v>21954</v>
      </c>
      <c r="K688" t="s">
        <v>204</v>
      </c>
      <c r="L688" t="s">
        <v>12492</v>
      </c>
      <c r="M688" t="s">
        <v>21955</v>
      </c>
      <c r="N688" t="s">
        <v>21955</v>
      </c>
      <c r="O688" t="s">
        <v>21955</v>
      </c>
      <c r="P688" t="s">
        <v>21955</v>
      </c>
      <c r="Q688" t="s">
        <v>21956</v>
      </c>
      <c r="R688">
        <v>0.05</v>
      </c>
      <c r="S688">
        <v>0</v>
      </c>
    </row>
    <row r="689" spans="1:20">
      <c r="A689" t="s">
        <v>349</v>
      </c>
      <c r="B689" t="s">
        <v>23449</v>
      </c>
      <c r="C689" t="s">
        <v>23450</v>
      </c>
      <c r="D689" t="s">
        <v>22043</v>
      </c>
      <c r="E689" t="s">
        <v>21952</v>
      </c>
      <c r="F689" t="s">
        <v>21953</v>
      </c>
      <c r="G689">
        <v>3440</v>
      </c>
      <c r="I689">
        <v>150</v>
      </c>
      <c r="J689" t="s">
        <v>21954</v>
      </c>
      <c r="K689" t="s">
        <v>204</v>
      </c>
      <c r="L689" t="s">
        <v>12492</v>
      </c>
      <c r="M689" t="s">
        <v>21955</v>
      </c>
      <c r="N689" t="s">
        <v>21955</v>
      </c>
      <c r="O689" t="s">
        <v>21955</v>
      </c>
      <c r="P689" t="s">
        <v>21955</v>
      </c>
      <c r="Q689" t="s">
        <v>21956</v>
      </c>
      <c r="R689">
        <v>0.05</v>
      </c>
      <c r="S689">
        <v>0</v>
      </c>
    </row>
    <row r="690" spans="1:20">
      <c r="A690" t="s">
        <v>349</v>
      </c>
      <c r="B690" t="s">
        <v>23451</v>
      </c>
      <c r="C690" t="s">
        <v>23452</v>
      </c>
      <c r="D690" t="s">
        <v>22043</v>
      </c>
      <c r="E690" t="s">
        <v>21952</v>
      </c>
      <c r="F690" t="s">
        <v>21953</v>
      </c>
      <c r="G690">
        <v>3440</v>
      </c>
      <c r="I690">
        <v>150</v>
      </c>
      <c r="J690" t="s">
        <v>21954</v>
      </c>
      <c r="K690" t="s">
        <v>204</v>
      </c>
      <c r="L690" t="s">
        <v>12492</v>
      </c>
      <c r="M690" t="s">
        <v>21955</v>
      </c>
      <c r="N690" t="s">
        <v>21955</v>
      </c>
      <c r="O690" t="s">
        <v>21955</v>
      </c>
      <c r="P690" t="s">
        <v>21955</v>
      </c>
      <c r="Q690" t="s">
        <v>21956</v>
      </c>
      <c r="R690">
        <v>0.05</v>
      </c>
      <c r="S690">
        <v>0</v>
      </c>
    </row>
    <row r="691" spans="1:20">
      <c r="A691" t="s">
        <v>349</v>
      </c>
      <c r="B691" t="s">
        <v>23453</v>
      </c>
      <c r="C691" t="s">
        <v>23454</v>
      </c>
      <c r="D691" t="s">
        <v>22043</v>
      </c>
      <c r="E691" t="s">
        <v>21952</v>
      </c>
      <c r="F691" t="s">
        <v>21953</v>
      </c>
      <c r="G691">
        <v>3440</v>
      </c>
      <c r="I691">
        <v>150</v>
      </c>
      <c r="J691" t="s">
        <v>21954</v>
      </c>
      <c r="K691" t="s">
        <v>204</v>
      </c>
      <c r="L691" t="s">
        <v>12492</v>
      </c>
      <c r="M691" t="s">
        <v>21955</v>
      </c>
      <c r="N691" t="s">
        <v>21955</v>
      </c>
      <c r="O691" t="s">
        <v>21955</v>
      </c>
      <c r="P691" t="s">
        <v>21955</v>
      </c>
      <c r="Q691" t="s">
        <v>21956</v>
      </c>
      <c r="R691">
        <v>0.05</v>
      </c>
      <c r="S691">
        <v>0</v>
      </c>
      <c r="T691" t="s">
        <v>21967</v>
      </c>
    </row>
    <row r="692" spans="1:20">
      <c r="A692" t="s">
        <v>349</v>
      </c>
      <c r="B692" t="s">
        <v>23455</v>
      </c>
      <c r="C692" t="s">
        <v>23456</v>
      </c>
      <c r="D692" t="s">
        <v>22593</v>
      </c>
      <c r="E692" t="s">
        <v>21952</v>
      </c>
      <c r="F692" t="s">
        <v>21953</v>
      </c>
      <c r="G692">
        <v>3440</v>
      </c>
      <c r="I692">
        <v>150</v>
      </c>
      <c r="J692" t="s">
        <v>21954</v>
      </c>
      <c r="K692" t="s">
        <v>204</v>
      </c>
      <c r="L692" t="s">
        <v>12492</v>
      </c>
      <c r="M692" t="s">
        <v>21955</v>
      </c>
      <c r="N692" t="s">
        <v>21955</v>
      </c>
      <c r="O692" t="s">
        <v>21955</v>
      </c>
      <c r="P692" t="s">
        <v>21955</v>
      </c>
      <c r="Q692" t="s">
        <v>21956</v>
      </c>
      <c r="R692">
        <v>0.05</v>
      </c>
      <c r="S692">
        <v>0</v>
      </c>
    </row>
    <row r="693" spans="1:20">
      <c r="A693" t="s">
        <v>349</v>
      </c>
      <c r="B693" t="s">
        <v>23457</v>
      </c>
      <c r="C693" t="s">
        <v>23458</v>
      </c>
      <c r="D693" t="s">
        <v>22043</v>
      </c>
      <c r="E693" t="s">
        <v>21952</v>
      </c>
      <c r="F693" t="s">
        <v>21953</v>
      </c>
      <c r="G693">
        <v>3440</v>
      </c>
      <c r="I693">
        <v>150</v>
      </c>
      <c r="J693" t="s">
        <v>21954</v>
      </c>
      <c r="K693" t="s">
        <v>204</v>
      </c>
      <c r="L693" t="s">
        <v>12492</v>
      </c>
      <c r="M693" t="s">
        <v>21955</v>
      </c>
      <c r="N693" t="s">
        <v>21955</v>
      </c>
      <c r="O693" t="s">
        <v>21955</v>
      </c>
      <c r="P693" t="s">
        <v>21955</v>
      </c>
      <c r="Q693" t="s">
        <v>21956</v>
      </c>
      <c r="R693">
        <v>0.05</v>
      </c>
      <c r="S693">
        <v>0</v>
      </c>
    </row>
    <row r="694" spans="1:20">
      <c r="A694" t="s">
        <v>349</v>
      </c>
      <c r="B694" t="s">
        <v>23459</v>
      </c>
      <c r="C694" t="s">
        <v>23460</v>
      </c>
      <c r="D694" t="s">
        <v>22043</v>
      </c>
      <c r="E694" t="s">
        <v>21952</v>
      </c>
      <c r="F694" t="s">
        <v>21953</v>
      </c>
      <c r="G694">
        <v>3440</v>
      </c>
      <c r="I694">
        <v>150</v>
      </c>
      <c r="J694" t="s">
        <v>21954</v>
      </c>
      <c r="K694" t="s">
        <v>204</v>
      </c>
      <c r="L694" t="s">
        <v>12492</v>
      </c>
      <c r="M694" t="s">
        <v>21955</v>
      </c>
      <c r="N694" t="s">
        <v>21955</v>
      </c>
      <c r="O694" t="s">
        <v>21955</v>
      </c>
      <c r="P694" t="s">
        <v>21955</v>
      </c>
      <c r="Q694" t="s">
        <v>21956</v>
      </c>
      <c r="R694">
        <v>0.05</v>
      </c>
      <c r="S694">
        <v>0</v>
      </c>
    </row>
    <row r="695" spans="1:20">
      <c r="A695" t="s">
        <v>349</v>
      </c>
      <c r="B695" t="s">
        <v>23461</v>
      </c>
      <c r="C695" t="s">
        <v>23462</v>
      </c>
      <c r="D695" t="s">
        <v>22043</v>
      </c>
      <c r="E695" t="s">
        <v>21952</v>
      </c>
      <c r="F695" t="s">
        <v>21953</v>
      </c>
      <c r="G695">
        <v>3450</v>
      </c>
      <c r="I695">
        <v>150</v>
      </c>
      <c r="J695" t="s">
        <v>21954</v>
      </c>
      <c r="K695" t="s">
        <v>204</v>
      </c>
      <c r="L695" t="s">
        <v>12492</v>
      </c>
      <c r="M695" t="s">
        <v>21955</v>
      </c>
      <c r="N695" t="s">
        <v>21955</v>
      </c>
      <c r="O695" t="s">
        <v>21955</v>
      </c>
      <c r="P695" t="s">
        <v>21955</v>
      </c>
      <c r="Q695" t="s">
        <v>21956</v>
      </c>
      <c r="R695">
        <v>0.05</v>
      </c>
      <c r="S695">
        <v>0</v>
      </c>
    </row>
    <row r="696" spans="1:20">
      <c r="A696" t="s">
        <v>349</v>
      </c>
      <c r="B696" t="s">
        <v>23463</v>
      </c>
      <c r="C696" t="s">
        <v>23464</v>
      </c>
      <c r="D696" t="s">
        <v>22043</v>
      </c>
      <c r="E696" t="s">
        <v>21952</v>
      </c>
      <c r="F696" t="s">
        <v>21953</v>
      </c>
      <c r="G696">
        <v>3440</v>
      </c>
      <c r="I696">
        <v>150</v>
      </c>
      <c r="J696" t="s">
        <v>21954</v>
      </c>
      <c r="K696" t="s">
        <v>204</v>
      </c>
      <c r="L696" t="s">
        <v>12492</v>
      </c>
      <c r="M696" t="s">
        <v>21955</v>
      </c>
      <c r="N696" t="s">
        <v>21955</v>
      </c>
      <c r="O696" t="s">
        <v>21955</v>
      </c>
      <c r="P696" t="s">
        <v>21955</v>
      </c>
      <c r="Q696" t="s">
        <v>21956</v>
      </c>
      <c r="R696">
        <v>0.05</v>
      </c>
      <c r="S696">
        <v>0</v>
      </c>
    </row>
    <row r="697" spans="1:20">
      <c r="A697" t="s">
        <v>349</v>
      </c>
      <c r="B697" t="s">
        <v>23465</v>
      </c>
      <c r="C697" t="s">
        <v>23466</v>
      </c>
      <c r="D697" t="s">
        <v>22043</v>
      </c>
      <c r="E697" t="s">
        <v>21952</v>
      </c>
      <c r="F697" t="s">
        <v>21953</v>
      </c>
      <c r="G697">
        <v>3440</v>
      </c>
      <c r="I697">
        <v>150</v>
      </c>
      <c r="J697" t="s">
        <v>21954</v>
      </c>
      <c r="K697" t="s">
        <v>204</v>
      </c>
      <c r="L697" t="s">
        <v>12492</v>
      </c>
      <c r="M697" t="s">
        <v>21955</v>
      </c>
      <c r="N697" t="s">
        <v>21955</v>
      </c>
      <c r="O697" t="s">
        <v>21955</v>
      </c>
      <c r="P697" t="s">
        <v>21955</v>
      </c>
      <c r="Q697" t="s">
        <v>21956</v>
      </c>
      <c r="R697">
        <v>0.05</v>
      </c>
      <c r="S697">
        <v>0</v>
      </c>
    </row>
    <row r="698" spans="1:20">
      <c r="A698" t="s">
        <v>349</v>
      </c>
      <c r="B698" t="s">
        <v>23467</v>
      </c>
      <c r="C698" t="s">
        <v>23468</v>
      </c>
      <c r="D698" t="s">
        <v>22043</v>
      </c>
      <c r="E698" t="s">
        <v>21952</v>
      </c>
      <c r="F698" t="s">
        <v>21953</v>
      </c>
      <c r="G698">
        <v>3440</v>
      </c>
      <c r="I698">
        <v>150</v>
      </c>
      <c r="J698" t="s">
        <v>21954</v>
      </c>
      <c r="K698" t="s">
        <v>204</v>
      </c>
      <c r="L698" t="s">
        <v>12492</v>
      </c>
      <c r="M698" t="s">
        <v>21955</v>
      </c>
      <c r="N698" t="s">
        <v>21955</v>
      </c>
      <c r="O698" t="s">
        <v>21955</v>
      </c>
      <c r="P698" t="s">
        <v>21955</v>
      </c>
      <c r="Q698" t="s">
        <v>21956</v>
      </c>
      <c r="R698">
        <v>0.05</v>
      </c>
      <c r="S698">
        <v>0</v>
      </c>
    </row>
    <row r="699" spans="1:20">
      <c r="A699" t="s">
        <v>349</v>
      </c>
      <c r="B699" t="s">
        <v>23469</v>
      </c>
      <c r="C699" t="s">
        <v>23470</v>
      </c>
      <c r="D699" t="s">
        <v>22043</v>
      </c>
      <c r="E699" t="s">
        <v>21952</v>
      </c>
      <c r="F699" t="s">
        <v>21953</v>
      </c>
      <c r="G699">
        <v>3440</v>
      </c>
      <c r="I699">
        <v>150</v>
      </c>
      <c r="J699" t="s">
        <v>21954</v>
      </c>
      <c r="K699" t="s">
        <v>204</v>
      </c>
      <c r="L699" t="s">
        <v>12492</v>
      </c>
      <c r="M699" t="s">
        <v>21955</v>
      </c>
      <c r="N699" t="s">
        <v>21955</v>
      </c>
      <c r="O699" t="s">
        <v>21955</v>
      </c>
      <c r="P699" t="s">
        <v>21955</v>
      </c>
      <c r="Q699" t="s">
        <v>21956</v>
      </c>
      <c r="R699">
        <v>0.05</v>
      </c>
      <c r="S699">
        <v>0</v>
      </c>
    </row>
    <row r="700" spans="1:20">
      <c r="A700" t="s">
        <v>349</v>
      </c>
      <c r="B700" t="s">
        <v>23471</v>
      </c>
      <c r="C700" t="s">
        <v>23472</v>
      </c>
      <c r="D700" t="s">
        <v>22043</v>
      </c>
      <c r="E700" t="s">
        <v>21952</v>
      </c>
      <c r="F700" t="s">
        <v>21953</v>
      </c>
      <c r="G700">
        <v>3440</v>
      </c>
      <c r="I700">
        <v>150</v>
      </c>
      <c r="J700" t="s">
        <v>21954</v>
      </c>
      <c r="K700" t="s">
        <v>204</v>
      </c>
      <c r="L700" t="s">
        <v>12492</v>
      </c>
      <c r="M700" t="s">
        <v>21955</v>
      </c>
      <c r="N700" t="s">
        <v>21955</v>
      </c>
      <c r="O700" t="s">
        <v>21955</v>
      </c>
      <c r="P700" t="s">
        <v>21955</v>
      </c>
      <c r="Q700" t="s">
        <v>21956</v>
      </c>
      <c r="R700">
        <v>0.05</v>
      </c>
      <c r="S700">
        <v>0</v>
      </c>
    </row>
    <row r="701" spans="1:20">
      <c r="A701" t="s">
        <v>349</v>
      </c>
      <c r="B701" t="s">
        <v>23473</v>
      </c>
      <c r="C701" t="s">
        <v>23474</v>
      </c>
      <c r="D701" t="s">
        <v>22043</v>
      </c>
      <c r="E701" t="s">
        <v>21952</v>
      </c>
      <c r="F701" t="s">
        <v>21953</v>
      </c>
      <c r="G701">
        <v>3440</v>
      </c>
      <c r="I701">
        <v>150</v>
      </c>
      <c r="J701" t="s">
        <v>21954</v>
      </c>
      <c r="K701" t="s">
        <v>204</v>
      </c>
      <c r="L701" t="s">
        <v>12492</v>
      </c>
      <c r="M701" t="s">
        <v>21955</v>
      </c>
      <c r="N701" t="s">
        <v>21955</v>
      </c>
      <c r="O701" t="s">
        <v>21955</v>
      </c>
      <c r="P701" t="s">
        <v>21955</v>
      </c>
      <c r="Q701" t="s">
        <v>21956</v>
      </c>
      <c r="R701">
        <v>0.05</v>
      </c>
      <c r="S701">
        <v>0</v>
      </c>
    </row>
    <row r="702" spans="1:20">
      <c r="A702" t="s">
        <v>349</v>
      </c>
      <c r="B702" t="s">
        <v>23475</v>
      </c>
      <c r="C702" t="s">
        <v>23476</v>
      </c>
      <c r="D702" t="s">
        <v>22043</v>
      </c>
      <c r="E702" t="s">
        <v>21952</v>
      </c>
      <c r="F702" t="s">
        <v>21953</v>
      </c>
      <c r="G702">
        <v>3440</v>
      </c>
      <c r="I702">
        <v>150</v>
      </c>
      <c r="J702" t="s">
        <v>21954</v>
      </c>
      <c r="K702" t="s">
        <v>204</v>
      </c>
      <c r="L702" t="s">
        <v>12492</v>
      </c>
      <c r="M702" t="s">
        <v>21955</v>
      </c>
      <c r="N702" t="s">
        <v>21955</v>
      </c>
      <c r="O702" t="s">
        <v>21955</v>
      </c>
      <c r="P702" t="s">
        <v>21955</v>
      </c>
      <c r="Q702" t="s">
        <v>21956</v>
      </c>
      <c r="R702">
        <v>0.05</v>
      </c>
      <c r="S702">
        <v>0</v>
      </c>
    </row>
    <row r="703" spans="1:20">
      <c r="A703" t="s">
        <v>349</v>
      </c>
      <c r="B703" t="s">
        <v>23477</v>
      </c>
      <c r="C703" t="s">
        <v>23478</v>
      </c>
      <c r="D703" t="s">
        <v>22043</v>
      </c>
      <c r="E703" t="s">
        <v>21952</v>
      </c>
      <c r="F703" t="s">
        <v>21953</v>
      </c>
      <c r="G703">
        <v>3440</v>
      </c>
      <c r="I703">
        <v>150</v>
      </c>
      <c r="J703" t="s">
        <v>21954</v>
      </c>
      <c r="K703" t="s">
        <v>204</v>
      </c>
      <c r="L703" t="s">
        <v>12492</v>
      </c>
      <c r="M703" t="s">
        <v>21955</v>
      </c>
      <c r="N703" t="s">
        <v>21955</v>
      </c>
      <c r="O703" t="s">
        <v>21955</v>
      </c>
      <c r="P703" t="s">
        <v>21955</v>
      </c>
      <c r="Q703" t="s">
        <v>21956</v>
      </c>
      <c r="R703">
        <v>0.05</v>
      </c>
      <c r="S703">
        <v>0</v>
      </c>
    </row>
    <row r="704" spans="1:20">
      <c r="A704" t="s">
        <v>349</v>
      </c>
      <c r="B704" t="s">
        <v>23479</v>
      </c>
      <c r="C704" t="s">
        <v>23480</v>
      </c>
      <c r="D704" t="s">
        <v>22043</v>
      </c>
      <c r="E704" t="s">
        <v>21952</v>
      </c>
      <c r="F704" t="s">
        <v>21953</v>
      </c>
      <c r="G704">
        <v>3440</v>
      </c>
      <c r="I704">
        <v>150</v>
      </c>
      <c r="J704" t="s">
        <v>21954</v>
      </c>
      <c r="K704" t="s">
        <v>204</v>
      </c>
      <c r="L704" t="s">
        <v>12492</v>
      </c>
      <c r="M704" t="s">
        <v>21955</v>
      </c>
      <c r="N704" t="s">
        <v>21955</v>
      </c>
      <c r="O704" t="s">
        <v>21955</v>
      </c>
      <c r="P704" t="s">
        <v>21955</v>
      </c>
      <c r="Q704" t="s">
        <v>21956</v>
      </c>
      <c r="R704">
        <v>0.05</v>
      </c>
      <c r="S704">
        <v>0</v>
      </c>
    </row>
    <row r="705" spans="1:20">
      <c r="A705" t="s">
        <v>349</v>
      </c>
      <c r="B705" t="s">
        <v>23481</v>
      </c>
      <c r="C705" t="s">
        <v>23482</v>
      </c>
      <c r="D705" t="s">
        <v>22043</v>
      </c>
      <c r="E705" t="s">
        <v>21952</v>
      </c>
      <c r="F705" t="s">
        <v>21953</v>
      </c>
      <c r="G705">
        <v>3440</v>
      </c>
      <c r="I705">
        <v>150</v>
      </c>
      <c r="J705" t="s">
        <v>21954</v>
      </c>
      <c r="K705" t="s">
        <v>204</v>
      </c>
      <c r="L705" t="s">
        <v>12492</v>
      </c>
      <c r="M705" t="s">
        <v>21961</v>
      </c>
      <c r="N705" t="s">
        <v>21961</v>
      </c>
      <c r="O705" t="s">
        <v>21961</v>
      </c>
      <c r="P705" t="s">
        <v>21961</v>
      </c>
      <c r="Q705" t="s">
        <v>21956</v>
      </c>
      <c r="R705">
        <v>0.01</v>
      </c>
      <c r="S705">
        <v>0</v>
      </c>
    </row>
    <row r="706" spans="1:20">
      <c r="A706" t="s">
        <v>349</v>
      </c>
      <c r="B706" t="s">
        <v>23483</v>
      </c>
      <c r="C706" t="s">
        <v>23484</v>
      </c>
      <c r="D706" t="s">
        <v>22043</v>
      </c>
      <c r="E706" t="s">
        <v>21952</v>
      </c>
      <c r="F706" t="s">
        <v>21953</v>
      </c>
      <c r="G706">
        <v>3440</v>
      </c>
      <c r="I706">
        <v>150</v>
      </c>
      <c r="J706" t="s">
        <v>21954</v>
      </c>
      <c r="K706" t="s">
        <v>204</v>
      </c>
      <c r="L706" t="s">
        <v>12492</v>
      </c>
      <c r="M706" t="s">
        <v>21955</v>
      </c>
      <c r="N706" t="s">
        <v>21955</v>
      </c>
      <c r="O706" t="s">
        <v>21955</v>
      </c>
      <c r="P706" t="s">
        <v>21955</v>
      </c>
      <c r="Q706" t="s">
        <v>21956</v>
      </c>
      <c r="R706">
        <v>0.05</v>
      </c>
      <c r="S706">
        <v>0</v>
      </c>
    </row>
    <row r="707" spans="1:20">
      <c r="A707" t="s">
        <v>349</v>
      </c>
      <c r="B707" t="s">
        <v>23485</v>
      </c>
      <c r="C707" t="s">
        <v>23486</v>
      </c>
      <c r="D707" t="s">
        <v>22043</v>
      </c>
      <c r="E707" t="s">
        <v>21952</v>
      </c>
      <c r="F707" t="s">
        <v>21953</v>
      </c>
      <c r="G707">
        <v>3440</v>
      </c>
      <c r="I707">
        <v>150</v>
      </c>
      <c r="J707" t="s">
        <v>21954</v>
      </c>
      <c r="K707" t="s">
        <v>204</v>
      </c>
      <c r="L707" t="s">
        <v>12492</v>
      </c>
      <c r="M707" t="s">
        <v>21955</v>
      </c>
      <c r="N707" t="s">
        <v>21955</v>
      </c>
      <c r="O707" t="s">
        <v>21955</v>
      </c>
      <c r="P707" t="s">
        <v>21955</v>
      </c>
      <c r="Q707" t="s">
        <v>21956</v>
      </c>
      <c r="R707">
        <v>0.05</v>
      </c>
      <c r="S707">
        <v>0</v>
      </c>
    </row>
    <row r="708" spans="1:20">
      <c r="A708" t="s">
        <v>349</v>
      </c>
      <c r="B708" t="s">
        <v>23487</v>
      </c>
      <c r="C708" t="s">
        <v>23488</v>
      </c>
      <c r="D708" t="s">
        <v>22006</v>
      </c>
      <c r="E708" t="s">
        <v>21952</v>
      </c>
      <c r="F708" t="s">
        <v>21953</v>
      </c>
      <c r="G708">
        <v>3450</v>
      </c>
      <c r="I708">
        <v>150</v>
      </c>
      <c r="J708" t="s">
        <v>21954</v>
      </c>
      <c r="K708" t="s">
        <v>204</v>
      </c>
      <c r="L708" t="s">
        <v>12492</v>
      </c>
      <c r="M708" t="s">
        <v>21955</v>
      </c>
      <c r="N708" t="s">
        <v>21955</v>
      </c>
      <c r="O708" t="s">
        <v>21955</v>
      </c>
      <c r="P708" t="s">
        <v>21955</v>
      </c>
      <c r="Q708" t="s">
        <v>21956</v>
      </c>
      <c r="R708">
        <v>0.05</v>
      </c>
      <c r="S708">
        <v>0</v>
      </c>
    </row>
    <row r="709" spans="1:20">
      <c r="A709" t="s">
        <v>349</v>
      </c>
      <c r="B709" t="s">
        <v>23489</v>
      </c>
      <c r="C709" t="s">
        <v>23490</v>
      </c>
      <c r="D709" t="s">
        <v>22055</v>
      </c>
      <c r="E709" t="s">
        <v>21952</v>
      </c>
      <c r="F709" t="s">
        <v>21953</v>
      </c>
      <c r="G709">
        <v>3450</v>
      </c>
      <c r="I709">
        <v>150</v>
      </c>
      <c r="J709" t="s">
        <v>21954</v>
      </c>
      <c r="K709" t="s">
        <v>204</v>
      </c>
      <c r="L709" t="s">
        <v>12492</v>
      </c>
      <c r="M709" t="s">
        <v>21955</v>
      </c>
      <c r="N709" t="s">
        <v>21955</v>
      </c>
      <c r="O709" t="s">
        <v>21955</v>
      </c>
      <c r="P709" t="s">
        <v>21955</v>
      </c>
      <c r="Q709" t="s">
        <v>21956</v>
      </c>
      <c r="R709">
        <v>0.05</v>
      </c>
      <c r="S709">
        <v>0</v>
      </c>
    </row>
    <row r="710" spans="1:20">
      <c r="A710" t="s">
        <v>349</v>
      </c>
      <c r="B710" t="s">
        <v>23491</v>
      </c>
      <c r="C710" t="s">
        <v>23492</v>
      </c>
      <c r="D710" t="s">
        <v>22055</v>
      </c>
      <c r="E710" t="s">
        <v>21952</v>
      </c>
      <c r="F710" t="s">
        <v>21953</v>
      </c>
      <c r="G710">
        <v>3450</v>
      </c>
      <c r="I710">
        <v>150</v>
      </c>
      <c r="J710" t="s">
        <v>21954</v>
      </c>
      <c r="K710" t="s">
        <v>204</v>
      </c>
      <c r="L710" t="s">
        <v>12492</v>
      </c>
      <c r="M710" t="s">
        <v>21955</v>
      </c>
      <c r="N710" t="s">
        <v>21955</v>
      </c>
      <c r="O710" t="s">
        <v>21955</v>
      </c>
      <c r="P710" t="s">
        <v>21955</v>
      </c>
      <c r="Q710" t="s">
        <v>21956</v>
      </c>
      <c r="R710">
        <v>0.05</v>
      </c>
      <c r="S710">
        <v>0</v>
      </c>
    </row>
    <row r="711" spans="1:20">
      <c r="A711" t="s">
        <v>349</v>
      </c>
      <c r="B711" t="s">
        <v>23493</v>
      </c>
      <c r="C711" t="s">
        <v>23494</v>
      </c>
      <c r="D711" t="s">
        <v>22006</v>
      </c>
      <c r="E711" t="s">
        <v>21952</v>
      </c>
      <c r="F711" t="s">
        <v>21953</v>
      </c>
      <c r="G711">
        <v>3450</v>
      </c>
      <c r="I711">
        <v>150</v>
      </c>
      <c r="J711" t="s">
        <v>21954</v>
      </c>
      <c r="K711" t="s">
        <v>204</v>
      </c>
      <c r="L711" t="s">
        <v>12492</v>
      </c>
      <c r="M711" t="s">
        <v>21955</v>
      </c>
      <c r="N711" t="s">
        <v>21955</v>
      </c>
      <c r="O711" t="s">
        <v>21955</v>
      </c>
      <c r="P711" t="s">
        <v>21955</v>
      </c>
      <c r="Q711" t="s">
        <v>21956</v>
      </c>
      <c r="R711">
        <v>0.05</v>
      </c>
      <c r="S711">
        <v>0</v>
      </c>
      <c r="T711" t="s">
        <v>22002</v>
      </c>
    </row>
    <row r="712" spans="1:20">
      <c r="A712" t="s">
        <v>349</v>
      </c>
      <c r="B712" t="s">
        <v>23495</v>
      </c>
      <c r="C712" t="s">
        <v>23496</v>
      </c>
      <c r="D712" t="s">
        <v>22996</v>
      </c>
      <c r="E712" t="s">
        <v>21952</v>
      </c>
      <c r="F712" t="s">
        <v>21953</v>
      </c>
      <c r="G712">
        <v>3450</v>
      </c>
      <c r="I712">
        <v>150</v>
      </c>
      <c r="J712" t="s">
        <v>21954</v>
      </c>
      <c r="K712" t="s">
        <v>204</v>
      </c>
      <c r="L712" t="s">
        <v>12492</v>
      </c>
      <c r="M712" t="s">
        <v>21955</v>
      </c>
      <c r="N712" t="s">
        <v>21955</v>
      </c>
      <c r="O712" t="s">
        <v>21955</v>
      </c>
      <c r="P712" t="s">
        <v>21955</v>
      </c>
      <c r="Q712" t="s">
        <v>21956</v>
      </c>
      <c r="R712">
        <v>0.05</v>
      </c>
      <c r="S712">
        <v>0</v>
      </c>
    </row>
    <row r="713" spans="1:20">
      <c r="A713" t="s">
        <v>349</v>
      </c>
      <c r="B713" t="s">
        <v>23497</v>
      </c>
      <c r="C713" t="s">
        <v>23498</v>
      </c>
      <c r="D713" t="s">
        <v>22006</v>
      </c>
      <c r="E713" t="s">
        <v>21952</v>
      </c>
      <c r="F713" t="s">
        <v>21953</v>
      </c>
      <c r="G713">
        <v>3450</v>
      </c>
      <c r="I713">
        <v>150</v>
      </c>
      <c r="J713" t="s">
        <v>21954</v>
      </c>
      <c r="K713" t="s">
        <v>204</v>
      </c>
      <c r="L713" t="s">
        <v>12492</v>
      </c>
      <c r="M713" t="s">
        <v>21955</v>
      </c>
      <c r="N713" t="s">
        <v>21955</v>
      </c>
      <c r="O713" t="s">
        <v>21955</v>
      </c>
      <c r="P713" t="s">
        <v>21955</v>
      </c>
      <c r="Q713" t="s">
        <v>21956</v>
      </c>
      <c r="R713">
        <v>0.05</v>
      </c>
      <c r="S713">
        <v>0</v>
      </c>
    </row>
    <row r="714" spans="1:20">
      <c r="A714" t="s">
        <v>349</v>
      </c>
      <c r="B714" t="s">
        <v>23499</v>
      </c>
      <c r="C714" t="s">
        <v>23500</v>
      </c>
      <c r="D714" t="s">
        <v>22055</v>
      </c>
      <c r="E714" t="s">
        <v>21952</v>
      </c>
      <c r="F714" t="s">
        <v>21953</v>
      </c>
      <c r="G714">
        <v>3450</v>
      </c>
      <c r="I714">
        <v>150</v>
      </c>
      <c r="J714" t="s">
        <v>21954</v>
      </c>
      <c r="K714" t="s">
        <v>204</v>
      </c>
      <c r="L714" t="s">
        <v>12492</v>
      </c>
      <c r="M714" t="s">
        <v>21955</v>
      </c>
      <c r="N714" t="s">
        <v>21955</v>
      </c>
      <c r="O714" t="s">
        <v>21955</v>
      </c>
      <c r="P714" t="s">
        <v>21955</v>
      </c>
      <c r="Q714" t="s">
        <v>21956</v>
      </c>
      <c r="R714">
        <v>0.05</v>
      </c>
      <c r="S714">
        <v>0</v>
      </c>
    </row>
    <row r="715" spans="1:20">
      <c r="A715" t="s">
        <v>349</v>
      </c>
      <c r="B715" t="s">
        <v>23501</v>
      </c>
      <c r="C715" t="s">
        <v>23502</v>
      </c>
      <c r="D715" t="s">
        <v>22036</v>
      </c>
      <c r="E715" t="s">
        <v>21987</v>
      </c>
      <c r="F715" t="s">
        <v>21953</v>
      </c>
      <c r="G715">
        <v>3450</v>
      </c>
      <c r="I715">
        <v>150</v>
      </c>
      <c r="J715" t="s">
        <v>21954</v>
      </c>
      <c r="K715" t="s">
        <v>204</v>
      </c>
      <c r="L715" t="s">
        <v>12492</v>
      </c>
      <c r="M715" t="s">
        <v>21955</v>
      </c>
      <c r="N715" t="s">
        <v>21955</v>
      </c>
      <c r="O715" t="s">
        <v>21955</v>
      </c>
      <c r="P715" t="s">
        <v>21955</v>
      </c>
      <c r="Q715" t="s">
        <v>21956</v>
      </c>
      <c r="R715">
        <v>0.05</v>
      </c>
      <c r="S715">
        <v>0</v>
      </c>
    </row>
    <row r="716" spans="1:20">
      <c r="A716" t="s">
        <v>349</v>
      </c>
      <c r="B716" t="s">
        <v>23503</v>
      </c>
      <c r="C716" t="s">
        <v>23504</v>
      </c>
      <c r="D716" t="s">
        <v>22036</v>
      </c>
      <c r="E716" t="s">
        <v>21987</v>
      </c>
      <c r="F716" t="s">
        <v>21953</v>
      </c>
      <c r="G716">
        <v>3450</v>
      </c>
      <c r="I716">
        <v>150</v>
      </c>
      <c r="J716" t="s">
        <v>21954</v>
      </c>
      <c r="K716" t="s">
        <v>204</v>
      </c>
      <c r="L716" t="s">
        <v>12492</v>
      </c>
      <c r="M716" t="s">
        <v>21955</v>
      </c>
      <c r="N716" t="s">
        <v>21955</v>
      </c>
      <c r="O716" t="s">
        <v>21955</v>
      </c>
      <c r="P716" t="s">
        <v>21955</v>
      </c>
      <c r="Q716" t="s">
        <v>21956</v>
      </c>
      <c r="R716">
        <v>0.05</v>
      </c>
      <c r="S716">
        <v>0</v>
      </c>
    </row>
    <row r="717" spans="1:20">
      <c r="A717" t="s">
        <v>349</v>
      </c>
      <c r="B717" t="s">
        <v>23505</v>
      </c>
      <c r="C717" t="s">
        <v>23506</v>
      </c>
      <c r="D717" t="s">
        <v>22036</v>
      </c>
      <c r="E717" t="s">
        <v>21987</v>
      </c>
      <c r="F717" t="s">
        <v>21953</v>
      </c>
      <c r="G717">
        <v>3450</v>
      </c>
      <c r="I717">
        <v>150</v>
      </c>
      <c r="J717" t="s">
        <v>21954</v>
      </c>
      <c r="K717" t="s">
        <v>204</v>
      </c>
      <c r="L717" t="s">
        <v>12492</v>
      </c>
      <c r="M717" t="s">
        <v>21955</v>
      </c>
      <c r="N717" t="s">
        <v>21955</v>
      </c>
      <c r="O717" t="s">
        <v>21955</v>
      </c>
      <c r="P717" t="s">
        <v>21955</v>
      </c>
      <c r="Q717" t="s">
        <v>21956</v>
      </c>
      <c r="R717">
        <v>0.05</v>
      </c>
      <c r="S717">
        <v>0</v>
      </c>
    </row>
    <row r="718" spans="1:20">
      <c r="A718" t="s">
        <v>349</v>
      </c>
      <c r="B718" t="s">
        <v>23507</v>
      </c>
      <c r="C718" t="s">
        <v>23508</v>
      </c>
      <c r="D718" t="s">
        <v>22036</v>
      </c>
      <c r="E718" t="s">
        <v>21987</v>
      </c>
      <c r="F718" t="s">
        <v>21953</v>
      </c>
      <c r="G718">
        <v>3450</v>
      </c>
      <c r="I718">
        <v>150</v>
      </c>
      <c r="J718" t="s">
        <v>21954</v>
      </c>
      <c r="K718" t="s">
        <v>204</v>
      </c>
      <c r="L718" t="s">
        <v>12492</v>
      </c>
      <c r="M718" t="s">
        <v>21955</v>
      </c>
      <c r="N718" t="s">
        <v>21955</v>
      </c>
      <c r="O718" t="s">
        <v>21955</v>
      </c>
      <c r="P718" t="s">
        <v>21955</v>
      </c>
      <c r="Q718" t="s">
        <v>21956</v>
      </c>
      <c r="R718">
        <v>0.05</v>
      </c>
      <c r="S718">
        <v>0</v>
      </c>
    </row>
    <row r="719" spans="1:20">
      <c r="A719" t="s">
        <v>349</v>
      </c>
      <c r="B719" t="s">
        <v>23509</v>
      </c>
      <c r="C719" t="s">
        <v>23510</v>
      </c>
      <c r="D719" t="s">
        <v>22036</v>
      </c>
      <c r="E719" t="s">
        <v>21987</v>
      </c>
      <c r="F719" t="s">
        <v>21953</v>
      </c>
      <c r="G719">
        <v>3450</v>
      </c>
      <c r="I719">
        <v>150</v>
      </c>
      <c r="J719" t="s">
        <v>21954</v>
      </c>
      <c r="K719" t="s">
        <v>204</v>
      </c>
      <c r="L719" t="s">
        <v>12492</v>
      </c>
      <c r="M719" t="s">
        <v>21955</v>
      </c>
      <c r="N719" t="s">
        <v>21955</v>
      </c>
      <c r="O719" t="s">
        <v>21955</v>
      </c>
      <c r="P719" t="s">
        <v>21955</v>
      </c>
      <c r="Q719" t="s">
        <v>21956</v>
      </c>
      <c r="R719">
        <v>0.05</v>
      </c>
      <c r="S719">
        <v>0</v>
      </c>
    </row>
    <row r="720" spans="1:20">
      <c r="A720" t="s">
        <v>349</v>
      </c>
      <c r="B720" t="s">
        <v>23511</v>
      </c>
      <c r="C720" t="s">
        <v>23512</v>
      </c>
      <c r="D720" t="s">
        <v>22036</v>
      </c>
      <c r="E720" t="s">
        <v>21987</v>
      </c>
      <c r="F720" t="s">
        <v>21953</v>
      </c>
      <c r="G720">
        <v>3450</v>
      </c>
      <c r="I720">
        <v>150</v>
      </c>
      <c r="J720" t="s">
        <v>21954</v>
      </c>
      <c r="K720" t="s">
        <v>204</v>
      </c>
      <c r="L720" t="s">
        <v>12492</v>
      </c>
      <c r="M720" t="s">
        <v>21955</v>
      </c>
      <c r="N720" t="s">
        <v>21955</v>
      </c>
      <c r="O720" t="s">
        <v>21955</v>
      </c>
      <c r="P720" t="s">
        <v>21955</v>
      </c>
      <c r="Q720" t="s">
        <v>21956</v>
      </c>
      <c r="R720">
        <v>0.05</v>
      </c>
      <c r="S720">
        <v>0</v>
      </c>
      <c r="T720" t="s">
        <v>22002</v>
      </c>
    </row>
    <row r="721" spans="1:20">
      <c r="A721" t="s">
        <v>349</v>
      </c>
      <c r="B721" t="s">
        <v>23513</v>
      </c>
      <c r="C721" t="s">
        <v>23514</v>
      </c>
      <c r="D721" t="s">
        <v>22036</v>
      </c>
      <c r="E721" t="s">
        <v>21987</v>
      </c>
      <c r="F721" t="s">
        <v>21953</v>
      </c>
      <c r="G721">
        <v>3450</v>
      </c>
      <c r="I721">
        <v>150</v>
      </c>
      <c r="J721" t="s">
        <v>21954</v>
      </c>
      <c r="K721" t="s">
        <v>204</v>
      </c>
      <c r="L721" t="s">
        <v>12492</v>
      </c>
      <c r="M721" t="s">
        <v>21955</v>
      </c>
      <c r="N721" t="s">
        <v>21955</v>
      </c>
      <c r="O721" t="s">
        <v>21955</v>
      </c>
      <c r="P721" t="s">
        <v>21955</v>
      </c>
      <c r="Q721" t="s">
        <v>21956</v>
      </c>
      <c r="R721">
        <v>0.05</v>
      </c>
      <c r="S721">
        <v>0</v>
      </c>
      <c r="T721" t="s">
        <v>21967</v>
      </c>
    </row>
    <row r="722" spans="1:20">
      <c r="A722" t="s">
        <v>349</v>
      </c>
      <c r="B722" t="s">
        <v>23515</v>
      </c>
      <c r="C722" t="s">
        <v>23516</v>
      </c>
      <c r="D722" t="s">
        <v>22036</v>
      </c>
      <c r="E722" t="s">
        <v>21987</v>
      </c>
      <c r="F722" t="s">
        <v>21953</v>
      </c>
      <c r="G722">
        <v>3450</v>
      </c>
      <c r="I722">
        <v>150</v>
      </c>
      <c r="J722" t="s">
        <v>21954</v>
      </c>
      <c r="K722" t="s">
        <v>12492</v>
      </c>
      <c r="L722" t="s">
        <v>12492</v>
      </c>
      <c r="M722" t="s">
        <v>21955</v>
      </c>
      <c r="N722" t="s">
        <v>21955</v>
      </c>
      <c r="O722" t="s">
        <v>21955</v>
      </c>
      <c r="P722" t="s">
        <v>21955</v>
      </c>
      <c r="Q722" t="s">
        <v>21956</v>
      </c>
      <c r="R722">
        <v>0.05</v>
      </c>
      <c r="S722">
        <v>0</v>
      </c>
      <c r="T722" t="s">
        <v>22002</v>
      </c>
    </row>
    <row r="723" spans="1:20">
      <c r="A723" t="s">
        <v>349</v>
      </c>
      <c r="B723" t="s">
        <v>23517</v>
      </c>
      <c r="C723" t="s">
        <v>23518</v>
      </c>
      <c r="D723" t="s">
        <v>22036</v>
      </c>
      <c r="E723" t="s">
        <v>21987</v>
      </c>
      <c r="F723" t="s">
        <v>21953</v>
      </c>
      <c r="G723">
        <v>3450</v>
      </c>
      <c r="I723">
        <v>150</v>
      </c>
      <c r="J723" t="s">
        <v>21954</v>
      </c>
      <c r="K723" t="s">
        <v>12492</v>
      </c>
      <c r="L723" t="s">
        <v>12492</v>
      </c>
      <c r="M723" t="s">
        <v>21955</v>
      </c>
      <c r="N723" t="s">
        <v>21955</v>
      </c>
      <c r="O723" t="s">
        <v>21955</v>
      </c>
      <c r="P723" t="s">
        <v>21955</v>
      </c>
      <c r="Q723" t="s">
        <v>21956</v>
      </c>
      <c r="R723">
        <v>0.05</v>
      </c>
      <c r="S723">
        <v>0</v>
      </c>
      <c r="T723" t="s">
        <v>22002</v>
      </c>
    </row>
    <row r="724" spans="1:20">
      <c r="A724" t="s">
        <v>349</v>
      </c>
      <c r="B724" t="s">
        <v>23519</v>
      </c>
      <c r="C724" t="s">
        <v>23520</v>
      </c>
      <c r="D724" t="s">
        <v>22036</v>
      </c>
      <c r="E724" t="s">
        <v>21987</v>
      </c>
      <c r="F724" t="s">
        <v>21953</v>
      </c>
      <c r="G724">
        <v>3450</v>
      </c>
      <c r="I724">
        <v>150</v>
      </c>
      <c r="J724" t="s">
        <v>21954</v>
      </c>
      <c r="K724" t="s">
        <v>204</v>
      </c>
      <c r="L724" t="s">
        <v>12492</v>
      </c>
      <c r="M724" t="s">
        <v>21955</v>
      </c>
      <c r="N724" t="s">
        <v>21955</v>
      </c>
      <c r="O724" t="s">
        <v>21955</v>
      </c>
      <c r="P724" t="s">
        <v>21955</v>
      </c>
      <c r="Q724" t="s">
        <v>21956</v>
      </c>
      <c r="R724">
        <v>0.05</v>
      </c>
      <c r="S724">
        <v>0</v>
      </c>
    </row>
    <row r="725" spans="1:20">
      <c r="A725" t="s">
        <v>349</v>
      </c>
      <c r="B725" t="s">
        <v>23521</v>
      </c>
      <c r="C725" t="s">
        <v>23522</v>
      </c>
      <c r="D725" t="s">
        <v>22036</v>
      </c>
      <c r="E725" t="s">
        <v>21987</v>
      </c>
      <c r="F725" t="s">
        <v>21953</v>
      </c>
      <c r="G725">
        <v>3450</v>
      </c>
      <c r="I725">
        <v>150</v>
      </c>
      <c r="J725" t="s">
        <v>21954</v>
      </c>
      <c r="K725" t="s">
        <v>204</v>
      </c>
      <c r="L725" t="s">
        <v>12492</v>
      </c>
      <c r="M725" t="s">
        <v>21955</v>
      </c>
      <c r="N725" t="s">
        <v>21955</v>
      </c>
      <c r="O725" t="s">
        <v>21955</v>
      </c>
      <c r="P725" t="s">
        <v>21955</v>
      </c>
      <c r="Q725" t="s">
        <v>21956</v>
      </c>
      <c r="R725">
        <v>0.05</v>
      </c>
      <c r="S725">
        <v>0</v>
      </c>
    </row>
    <row r="726" spans="1:20">
      <c r="A726" t="s">
        <v>349</v>
      </c>
      <c r="B726" t="s">
        <v>23523</v>
      </c>
      <c r="C726" t="s">
        <v>23524</v>
      </c>
      <c r="D726" t="s">
        <v>22055</v>
      </c>
      <c r="E726" t="s">
        <v>21987</v>
      </c>
      <c r="F726" t="s">
        <v>21953</v>
      </c>
      <c r="G726">
        <v>3450</v>
      </c>
      <c r="I726">
        <v>150</v>
      </c>
      <c r="J726" t="s">
        <v>21954</v>
      </c>
      <c r="K726" t="s">
        <v>204</v>
      </c>
      <c r="L726" t="s">
        <v>12492</v>
      </c>
      <c r="M726" t="s">
        <v>21955</v>
      </c>
      <c r="N726" t="s">
        <v>21955</v>
      </c>
      <c r="O726" t="s">
        <v>21955</v>
      </c>
      <c r="P726" t="s">
        <v>21955</v>
      </c>
      <c r="Q726" t="s">
        <v>21956</v>
      </c>
      <c r="R726">
        <v>0.05</v>
      </c>
      <c r="S726">
        <v>0</v>
      </c>
    </row>
    <row r="727" spans="1:20">
      <c r="A727" t="s">
        <v>349</v>
      </c>
      <c r="B727" t="s">
        <v>23525</v>
      </c>
      <c r="C727" t="s">
        <v>23526</v>
      </c>
      <c r="D727" t="s">
        <v>22036</v>
      </c>
      <c r="E727" t="s">
        <v>21987</v>
      </c>
      <c r="F727" t="s">
        <v>21953</v>
      </c>
      <c r="G727">
        <v>3450</v>
      </c>
      <c r="I727">
        <v>150</v>
      </c>
      <c r="J727" t="s">
        <v>21954</v>
      </c>
      <c r="K727" t="s">
        <v>204</v>
      </c>
      <c r="L727" t="s">
        <v>12492</v>
      </c>
      <c r="M727" t="s">
        <v>21955</v>
      </c>
      <c r="N727" t="s">
        <v>21955</v>
      </c>
      <c r="O727" t="s">
        <v>21955</v>
      </c>
      <c r="P727" t="s">
        <v>21955</v>
      </c>
      <c r="Q727" t="s">
        <v>21956</v>
      </c>
      <c r="R727">
        <v>0.05</v>
      </c>
      <c r="S727">
        <v>0</v>
      </c>
    </row>
    <row r="728" spans="1:20">
      <c r="A728" t="s">
        <v>349</v>
      </c>
      <c r="B728" t="s">
        <v>23527</v>
      </c>
      <c r="C728" t="s">
        <v>23528</v>
      </c>
      <c r="D728" t="s">
        <v>22036</v>
      </c>
      <c r="E728" t="s">
        <v>21987</v>
      </c>
      <c r="F728" t="s">
        <v>21953</v>
      </c>
      <c r="G728">
        <v>3450</v>
      </c>
      <c r="I728">
        <v>200</v>
      </c>
      <c r="J728" t="s">
        <v>21954</v>
      </c>
      <c r="K728" t="s">
        <v>12492</v>
      </c>
      <c r="L728" t="s">
        <v>12492</v>
      </c>
      <c r="M728" t="s">
        <v>21955</v>
      </c>
      <c r="N728" t="s">
        <v>21955</v>
      </c>
      <c r="O728" t="s">
        <v>21955</v>
      </c>
      <c r="P728" t="s">
        <v>21955</v>
      </c>
      <c r="Q728" t="s">
        <v>21956</v>
      </c>
      <c r="R728">
        <v>0.05</v>
      </c>
      <c r="S728">
        <v>0</v>
      </c>
      <c r="T728" t="s">
        <v>21967</v>
      </c>
    </row>
    <row r="729" spans="1:20">
      <c r="A729" t="s">
        <v>349</v>
      </c>
      <c r="B729" t="s">
        <v>23529</v>
      </c>
      <c r="C729" t="s">
        <v>23530</v>
      </c>
      <c r="D729" t="s">
        <v>22006</v>
      </c>
      <c r="E729" t="s">
        <v>21987</v>
      </c>
      <c r="F729" t="s">
        <v>21953</v>
      </c>
      <c r="G729">
        <v>3450</v>
      </c>
      <c r="I729">
        <v>150</v>
      </c>
      <c r="J729" t="s">
        <v>21954</v>
      </c>
      <c r="K729" t="s">
        <v>204</v>
      </c>
      <c r="L729" t="s">
        <v>12492</v>
      </c>
      <c r="M729" t="s">
        <v>21955</v>
      </c>
      <c r="N729" t="s">
        <v>21955</v>
      </c>
      <c r="O729" t="s">
        <v>21955</v>
      </c>
      <c r="P729" t="s">
        <v>21955</v>
      </c>
      <c r="Q729" t="s">
        <v>21956</v>
      </c>
      <c r="R729">
        <v>0.05</v>
      </c>
      <c r="S729">
        <v>0</v>
      </c>
    </row>
    <row r="730" spans="1:20">
      <c r="A730" t="s">
        <v>349</v>
      </c>
      <c r="B730" t="s">
        <v>23531</v>
      </c>
      <c r="C730" t="s">
        <v>23532</v>
      </c>
      <c r="D730" t="s">
        <v>22125</v>
      </c>
      <c r="E730" t="s">
        <v>21987</v>
      </c>
      <c r="F730" t="s">
        <v>21953</v>
      </c>
      <c r="G730">
        <v>3220</v>
      </c>
      <c r="I730">
        <v>200</v>
      </c>
      <c r="J730" t="s">
        <v>21954</v>
      </c>
      <c r="K730" t="s">
        <v>204</v>
      </c>
      <c r="L730" t="s">
        <v>204</v>
      </c>
      <c r="M730" t="s">
        <v>21955</v>
      </c>
      <c r="N730" t="s">
        <v>21955</v>
      </c>
      <c r="O730" t="s">
        <v>21955</v>
      </c>
      <c r="P730" t="s">
        <v>21955</v>
      </c>
      <c r="Q730" t="s">
        <v>21956</v>
      </c>
      <c r="R730">
        <v>0.05</v>
      </c>
      <c r="S730">
        <v>0</v>
      </c>
    </row>
    <row r="731" spans="1:20">
      <c r="A731" t="s">
        <v>349</v>
      </c>
      <c r="B731" t="s">
        <v>23533</v>
      </c>
      <c r="C731" t="s">
        <v>23534</v>
      </c>
      <c r="D731" t="s">
        <v>22125</v>
      </c>
      <c r="E731" t="s">
        <v>21987</v>
      </c>
      <c r="F731" t="s">
        <v>21953</v>
      </c>
      <c r="G731">
        <v>3450</v>
      </c>
      <c r="I731">
        <v>150</v>
      </c>
      <c r="J731" t="s">
        <v>21954</v>
      </c>
      <c r="K731" t="s">
        <v>204</v>
      </c>
      <c r="L731" t="s">
        <v>12492</v>
      </c>
      <c r="M731" t="s">
        <v>21955</v>
      </c>
      <c r="N731" t="s">
        <v>21955</v>
      </c>
      <c r="O731" t="s">
        <v>21955</v>
      </c>
      <c r="P731" t="s">
        <v>21955</v>
      </c>
      <c r="Q731" t="s">
        <v>21956</v>
      </c>
      <c r="R731">
        <v>0.05</v>
      </c>
      <c r="S731">
        <v>0</v>
      </c>
    </row>
    <row r="732" spans="1:20">
      <c r="A732" t="s">
        <v>349</v>
      </c>
      <c r="B732" t="s">
        <v>23535</v>
      </c>
      <c r="C732" t="s">
        <v>23536</v>
      </c>
      <c r="D732" t="s">
        <v>22125</v>
      </c>
      <c r="E732" t="s">
        <v>21987</v>
      </c>
      <c r="F732" t="s">
        <v>21953</v>
      </c>
      <c r="G732">
        <v>3220</v>
      </c>
      <c r="I732">
        <v>150</v>
      </c>
      <c r="J732" t="s">
        <v>21954</v>
      </c>
      <c r="K732" t="s">
        <v>204</v>
      </c>
      <c r="L732" t="s">
        <v>12492</v>
      </c>
      <c r="M732" t="s">
        <v>21955</v>
      </c>
      <c r="N732" t="s">
        <v>21955</v>
      </c>
      <c r="O732" t="s">
        <v>21955</v>
      </c>
      <c r="P732" t="s">
        <v>21955</v>
      </c>
      <c r="Q732" t="s">
        <v>21956</v>
      </c>
      <c r="R732">
        <v>0.05</v>
      </c>
      <c r="S732">
        <v>0</v>
      </c>
      <c r="T732" t="s">
        <v>21967</v>
      </c>
    </row>
    <row r="733" spans="1:20">
      <c r="A733" t="s">
        <v>349</v>
      </c>
      <c r="B733" t="s">
        <v>23537</v>
      </c>
      <c r="C733" t="s">
        <v>23538</v>
      </c>
      <c r="D733" t="s">
        <v>23539</v>
      </c>
      <c r="E733" t="s">
        <v>22451</v>
      </c>
      <c r="F733" t="s">
        <v>21953</v>
      </c>
      <c r="G733">
        <v>3220</v>
      </c>
      <c r="I733">
        <v>150</v>
      </c>
      <c r="J733" t="s">
        <v>21954</v>
      </c>
      <c r="K733" t="s">
        <v>204</v>
      </c>
      <c r="L733" t="s">
        <v>12492</v>
      </c>
      <c r="M733" t="s">
        <v>21955</v>
      </c>
      <c r="N733" t="s">
        <v>21955</v>
      </c>
      <c r="O733" t="s">
        <v>21955</v>
      </c>
      <c r="P733" t="s">
        <v>21955</v>
      </c>
      <c r="Q733" t="s">
        <v>21956</v>
      </c>
      <c r="R733">
        <v>0.05</v>
      </c>
      <c r="S733">
        <v>0</v>
      </c>
    </row>
    <row r="734" spans="1:20">
      <c r="A734" t="s">
        <v>349</v>
      </c>
      <c r="B734" t="s">
        <v>23540</v>
      </c>
      <c r="C734" t="s">
        <v>23541</v>
      </c>
      <c r="D734" t="s">
        <v>22254</v>
      </c>
      <c r="E734" t="s">
        <v>21966</v>
      </c>
      <c r="F734" t="s">
        <v>21953</v>
      </c>
      <c r="G734">
        <v>3450</v>
      </c>
      <c r="I734">
        <v>150</v>
      </c>
      <c r="J734" t="s">
        <v>21954</v>
      </c>
      <c r="K734" t="s">
        <v>204</v>
      </c>
      <c r="L734" t="s">
        <v>12492</v>
      </c>
      <c r="M734" t="s">
        <v>21955</v>
      </c>
      <c r="N734" t="s">
        <v>21955</v>
      </c>
      <c r="O734" t="s">
        <v>21955</v>
      </c>
      <c r="P734" t="s">
        <v>21955</v>
      </c>
      <c r="Q734" t="s">
        <v>21956</v>
      </c>
      <c r="R734">
        <v>0.05</v>
      </c>
      <c r="S734">
        <v>0</v>
      </c>
    </row>
    <row r="735" spans="1:20">
      <c r="A735" t="s">
        <v>349</v>
      </c>
      <c r="B735" t="s">
        <v>23542</v>
      </c>
      <c r="C735" t="s">
        <v>23543</v>
      </c>
      <c r="D735" t="s">
        <v>22254</v>
      </c>
      <c r="E735" t="s">
        <v>21987</v>
      </c>
      <c r="F735" t="s">
        <v>21953</v>
      </c>
      <c r="G735">
        <v>3450</v>
      </c>
      <c r="I735">
        <v>150</v>
      </c>
      <c r="J735" t="s">
        <v>21954</v>
      </c>
      <c r="K735" t="s">
        <v>204</v>
      </c>
      <c r="L735" t="s">
        <v>12492</v>
      </c>
      <c r="M735" t="s">
        <v>21955</v>
      </c>
      <c r="N735" t="s">
        <v>21955</v>
      </c>
      <c r="O735" t="s">
        <v>21955</v>
      </c>
      <c r="P735" t="s">
        <v>21955</v>
      </c>
      <c r="Q735" t="s">
        <v>21956</v>
      </c>
      <c r="R735">
        <v>0.05</v>
      </c>
      <c r="S735">
        <v>0</v>
      </c>
    </row>
    <row r="736" spans="1:20">
      <c r="A736" t="s">
        <v>349</v>
      </c>
      <c r="B736" t="s">
        <v>23544</v>
      </c>
      <c r="C736" t="s">
        <v>23545</v>
      </c>
      <c r="D736" t="s">
        <v>22238</v>
      </c>
      <c r="E736" t="s">
        <v>21987</v>
      </c>
      <c r="F736" t="s">
        <v>21953</v>
      </c>
      <c r="G736">
        <v>3450</v>
      </c>
      <c r="I736">
        <v>150</v>
      </c>
      <c r="J736" t="s">
        <v>21954</v>
      </c>
      <c r="K736" t="s">
        <v>204</v>
      </c>
      <c r="L736" t="s">
        <v>12492</v>
      </c>
      <c r="M736" t="s">
        <v>21955</v>
      </c>
      <c r="N736" t="s">
        <v>21955</v>
      </c>
      <c r="O736" t="s">
        <v>21955</v>
      </c>
      <c r="P736" t="s">
        <v>21955</v>
      </c>
      <c r="Q736" t="s">
        <v>21956</v>
      </c>
      <c r="R736">
        <v>0.05</v>
      </c>
      <c r="S736">
        <v>0</v>
      </c>
    </row>
    <row r="737" spans="1:20">
      <c r="A737" t="s">
        <v>349</v>
      </c>
      <c r="B737" t="s">
        <v>23546</v>
      </c>
      <c r="C737" t="s">
        <v>23547</v>
      </c>
      <c r="D737" t="s">
        <v>22238</v>
      </c>
      <c r="E737" t="s">
        <v>21987</v>
      </c>
      <c r="F737" t="s">
        <v>21953</v>
      </c>
      <c r="G737">
        <v>3450</v>
      </c>
      <c r="I737">
        <v>150</v>
      </c>
      <c r="J737" t="s">
        <v>21954</v>
      </c>
      <c r="K737" t="s">
        <v>204</v>
      </c>
      <c r="L737" t="s">
        <v>12492</v>
      </c>
      <c r="M737" t="s">
        <v>21955</v>
      </c>
      <c r="N737" t="s">
        <v>21955</v>
      </c>
      <c r="O737" t="s">
        <v>21955</v>
      </c>
      <c r="P737" t="s">
        <v>21955</v>
      </c>
      <c r="Q737" t="s">
        <v>21956</v>
      </c>
      <c r="R737">
        <v>0.05</v>
      </c>
      <c r="S737">
        <v>0</v>
      </c>
    </row>
    <row r="738" spans="1:20">
      <c r="A738" t="s">
        <v>349</v>
      </c>
      <c r="B738" t="s">
        <v>23548</v>
      </c>
      <c r="C738" t="s">
        <v>23549</v>
      </c>
      <c r="D738" t="s">
        <v>22238</v>
      </c>
      <c r="E738" t="s">
        <v>21987</v>
      </c>
      <c r="F738" t="s">
        <v>21953</v>
      </c>
      <c r="G738">
        <v>3450</v>
      </c>
      <c r="I738">
        <v>150</v>
      </c>
      <c r="J738" t="s">
        <v>21954</v>
      </c>
      <c r="K738" t="s">
        <v>204</v>
      </c>
      <c r="L738" t="s">
        <v>12492</v>
      </c>
      <c r="M738" t="s">
        <v>21955</v>
      </c>
      <c r="N738" t="s">
        <v>21955</v>
      </c>
      <c r="O738" t="s">
        <v>21955</v>
      </c>
      <c r="P738" t="s">
        <v>21955</v>
      </c>
      <c r="Q738" t="s">
        <v>21956</v>
      </c>
      <c r="R738">
        <v>0.05</v>
      </c>
      <c r="S738">
        <v>0</v>
      </c>
    </row>
    <row r="739" spans="1:20">
      <c r="A739" t="s">
        <v>349</v>
      </c>
      <c r="B739" t="s">
        <v>23550</v>
      </c>
      <c r="C739" t="s">
        <v>23551</v>
      </c>
      <c r="D739" t="s">
        <v>22238</v>
      </c>
      <c r="E739" t="s">
        <v>21987</v>
      </c>
      <c r="F739" t="s">
        <v>21953</v>
      </c>
      <c r="G739">
        <v>3450</v>
      </c>
      <c r="I739">
        <v>150</v>
      </c>
      <c r="J739" t="s">
        <v>21954</v>
      </c>
      <c r="K739" t="s">
        <v>204</v>
      </c>
      <c r="L739" t="s">
        <v>12492</v>
      </c>
      <c r="M739" t="s">
        <v>21955</v>
      </c>
      <c r="N739" t="s">
        <v>21955</v>
      </c>
      <c r="O739" t="s">
        <v>21955</v>
      </c>
      <c r="P739" t="s">
        <v>21955</v>
      </c>
      <c r="Q739" t="s">
        <v>21956</v>
      </c>
      <c r="R739">
        <v>0.05</v>
      </c>
      <c r="S739">
        <v>0</v>
      </c>
    </row>
    <row r="740" spans="1:20">
      <c r="A740" t="s">
        <v>349</v>
      </c>
      <c r="B740" t="s">
        <v>23552</v>
      </c>
      <c r="C740" t="s">
        <v>23553</v>
      </c>
      <c r="D740" t="s">
        <v>22423</v>
      </c>
      <c r="E740" t="s">
        <v>21952</v>
      </c>
      <c r="F740" t="s">
        <v>21953</v>
      </c>
      <c r="G740">
        <v>3450</v>
      </c>
      <c r="I740">
        <v>150</v>
      </c>
      <c r="J740" t="s">
        <v>21954</v>
      </c>
      <c r="K740" t="s">
        <v>204</v>
      </c>
      <c r="L740" t="s">
        <v>12492</v>
      </c>
      <c r="M740" t="s">
        <v>21955</v>
      </c>
      <c r="N740" t="s">
        <v>21955</v>
      </c>
      <c r="O740" t="s">
        <v>21955</v>
      </c>
      <c r="P740" t="s">
        <v>21955</v>
      </c>
      <c r="Q740" t="s">
        <v>21956</v>
      </c>
      <c r="R740">
        <v>0.05</v>
      </c>
      <c r="S740">
        <v>0</v>
      </c>
    </row>
    <row r="741" spans="1:20">
      <c r="A741" t="s">
        <v>349</v>
      </c>
      <c r="B741" t="s">
        <v>23554</v>
      </c>
      <c r="C741" t="s">
        <v>23555</v>
      </c>
      <c r="D741" t="s">
        <v>22238</v>
      </c>
      <c r="E741" t="s">
        <v>21952</v>
      </c>
      <c r="F741" t="s">
        <v>21953</v>
      </c>
      <c r="G741">
        <v>3450</v>
      </c>
      <c r="I741">
        <v>150</v>
      </c>
      <c r="J741" t="s">
        <v>21954</v>
      </c>
      <c r="K741" t="s">
        <v>204</v>
      </c>
      <c r="L741" t="s">
        <v>12492</v>
      </c>
      <c r="M741" t="s">
        <v>21955</v>
      </c>
      <c r="N741" t="s">
        <v>21955</v>
      </c>
      <c r="O741" t="s">
        <v>21955</v>
      </c>
      <c r="P741" t="s">
        <v>21955</v>
      </c>
      <c r="Q741" t="s">
        <v>21956</v>
      </c>
      <c r="R741">
        <v>0.05</v>
      </c>
      <c r="S741">
        <v>0</v>
      </c>
      <c r="T741" t="s">
        <v>21967</v>
      </c>
    </row>
    <row r="742" spans="1:20">
      <c r="A742" t="s">
        <v>349</v>
      </c>
      <c r="B742" t="s">
        <v>23556</v>
      </c>
      <c r="C742" t="s">
        <v>23557</v>
      </c>
      <c r="D742" t="s">
        <v>22238</v>
      </c>
      <c r="E742" t="s">
        <v>21952</v>
      </c>
      <c r="F742" t="s">
        <v>21953</v>
      </c>
      <c r="G742">
        <v>3440</v>
      </c>
      <c r="I742">
        <v>150</v>
      </c>
      <c r="J742" t="s">
        <v>21954</v>
      </c>
      <c r="K742" t="s">
        <v>204</v>
      </c>
      <c r="L742" t="s">
        <v>12492</v>
      </c>
      <c r="M742" t="s">
        <v>21955</v>
      </c>
      <c r="N742" t="s">
        <v>21955</v>
      </c>
      <c r="O742" t="s">
        <v>21955</v>
      </c>
      <c r="P742" t="s">
        <v>21955</v>
      </c>
      <c r="Q742" t="s">
        <v>21956</v>
      </c>
      <c r="R742">
        <v>0.05</v>
      </c>
      <c r="S742">
        <v>0</v>
      </c>
    </row>
    <row r="743" spans="1:20">
      <c r="A743" t="s">
        <v>349</v>
      </c>
      <c r="B743" t="s">
        <v>23558</v>
      </c>
      <c r="C743" t="s">
        <v>23559</v>
      </c>
      <c r="D743" t="s">
        <v>22238</v>
      </c>
      <c r="E743" t="s">
        <v>21952</v>
      </c>
      <c r="F743" t="s">
        <v>21953</v>
      </c>
      <c r="G743">
        <v>3440</v>
      </c>
      <c r="I743">
        <v>150</v>
      </c>
      <c r="J743" t="s">
        <v>21954</v>
      </c>
      <c r="K743" t="s">
        <v>204</v>
      </c>
      <c r="L743" t="s">
        <v>12492</v>
      </c>
      <c r="M743" t="s">
        <v>21955</v>
      </c>
      <c r="N743" t="s">
        <v>21955</v>
      </c>
      <c r="O743" t="s">
        <v>21955</v>
      </c>
      <c r="P743" t="s">
        <v>21955</v>
      </c>
      <c r="Q743" t="s">
        <v>21956</v>
      </c>
      <c r="R743">
        <v>0.05</v>
      </c>
      <c r="S743">
        <v>0</v>
      </c>
      <c r="T743" t="s">
        <v>21967</v>
      </c>
    </row>
    <row r="744" spans="1:20">
      <c r="A744" t="s">
        <v>349</v>
      </c>
      <c r="B744" t="s">
        <v>23560</v>
      </c>
      <c r="C744" t="s">
        <v>23561</v>
      </c>
      <c r="D744" t="s">
        <v>22238</v>
      </c>
      <c r="E744" t="s">
        <v>21952</v>
      </c>
      <c r="F744" t="s">
        <v>21953</v>
      </c>
      <c r="G744">
        <v>3450</v>
      </c>
      <c r="I744">
        <v>150</v>
      </c>
      <c r="J744" t="s">
        <v>21954</v>
      </c>
      <c r="K744" t="s">
        <v>204</v>
      </c>
      <c r="L744" t="s">
        <v>12492</v>
      </c>
      <c r="M744" t="s">
        <v>21955</v>
      </c>
      <c r="N744" t="s">
        <v>21955</v>
      </c>
      <c r="O744" t="s">
        <v>21955</v>
      </c>
      <c r="P744" t="s">
        <v>21955</v>
      </c>
      <c r="Q744" t="s">
        <v>21956</v>
      </c>
      <c r="R744">
        <v>0.05</v>
      </c>
      <c r="S744">
        <v>0</v>
      </c>
    </row>
    <row r="745" spans="1:20">
      <c r="A745" t="s">
        <v>349</v>
      </c>
      <c r="B745" t="s">
        <v>23562</v>
      </c>
      <c r="C745" t="s">
        <v>23563</v>
      </c>
      <c r="D745" t="s">
        <v>22238</v>
      </c>
      <c r="E745" t="s">
        <v>21952</v>
      </c>
      <c r="F745" t="s">
        <v>21953</v>
      </c>
      <c r="G745">
        <v>3440</v>
      </c>
      <c r="I745">
        <v>150</v>
      </c>
      <c r="J745" t="s">
        <v>21954</v>
      </c>
      <c r="K745" t="s">
        <v>204</v>
      </c>
      <c r="L745" t="s">
        <v>12492</v>
      </c>
      <c r="M745" t="s">
        <v>21955</v>
      </c>
      <c r="N745" t="s">
        <v>21955</v>
      </c>
      <c r="O745" t="s">
        <v>21955</v>
      </c>
      <c r="P745" t="s">
        <v>21955</v>
      </c>
      <c r="Q745" t="s">
        <v>21956</v>
      </c>
      <c r="R745">
        <v>0.05</v>
      </c>
      <c r="S745">
        <v>0</v>
      </c>
      <c r="T745" t="s">
        <v>21967</v>
      </c>
    </row>
    <row r="746" spans="1:20">
      <c r="A746" t="s">
        <v>349</v>
      </c>
      <c r="B746" t="s">
        <v>23564</v>
      </c>
      <c r="C746" t="s">
        <v>23565</v>
      </c>
      <c r="D746" t="s">
        <v>22238</v>
      </c>
      <c r="E746" t="s">
        <v>21952</v>
      </c>
      <c r="F746" t="s">
        <v>21953</v>
      </c>
      <c r="G746">
        <v>3440</v>
      </c>
      <c r="I746">
        <v>150</v>
      </c>
      <c r="J746" t="s">
        <v>21954</v>
      </c>
      <c r="K746" t="s">
        <v>204</v>
      </c>
      <c r="L746" t="s">
        <v>12492</v>
      </c>
      <c r="M746" t="s">
        <v>21955</v>
      </c>
      <c r="N746" t="s">
        <v>21955</v>
      </c>
      <c r="O746" t="s">
        <v>21955</v>
      </c>
      <c r="P746" t="s">
        <v>21955</v>
      </c>
      <c r="Q746" t="s">
        <v>21956</v>
      </c>
      <c r="R746">
        <v>0.05</v>
      </c>
      <c r="S746">
        <v>0</v>
      </c>
      <c r="T746" t="s">
        <v>21967</v>
      </c>
    </row>
    <row r="747" spans="1:20">
      <c r="A747" t="s">
        <v>349</v>
      </c>
      <c r="B747" t="s">
        <v>23566</v>
      </c>
      <c r="C747" t="s">
        <v>23567</v>
      </c>
      <c r="D747" t="s">
        <v>22238</v>
      </c>
      <c r="E747" t="s">
        <v>21952</v>
      </c>
      <c r="F747" t="s">
        <v>21953</v>
      </c>
      <c r="G747">
        <v>3450</v>
      </c>
      <c r="I747">
        <v>150</v>
      </c>
      <c r="J747" t="s">
        <v>21954</v>
      </c>
      <c r="K747" t="s">
        <v>204</v>
      </c>
      <c r="L747" t="s">
        <v>12492</v>
      </c>
      <c r="M747" t="s">
        <v>21955</v>
      </c>
      <c r="N747" t="s">
        <v>21955</v>
      </c>
      <c r="O747" t="s">
        <v>21955</v>
      </c>
      <c r="P747" t="s">
        <v>21955</v>
      </c>
      <c r="Q747" t="s">
        <v>21956</v>
      </c>
      <c r="R747">
        <v>0.05</v>
      </c>
      <c r="S747">
        <v>0</v>
      </c>
    </row>
    <row r="748" spans="1:20">
      <c r="A748" t="s">
        <v>349</v>
      </c>
      <c r="B748" t="s">
        <v>23568</v>
      </c>
      <c r="C748" t="s">
        <v>23569</v>
      </c>
      <c r="D748" t="s">
        <v>22238</v>
      </c>
      <c r="E748" t="s">
        <v>21952</v>
      </c>
      <c r="F748" t="s">
        <v>21953</v>
      </c>
      <c r="G748">
        <v>3450</v>
      </c>
      <c r="I748">
        <v>150</v>
      </c>
      <c r="J748" t="s">
        <v>21954</v>
      </c>
      <c r="K748" t="s">
        <v>204</v>
      </c>
      <c r="L748" t="s">
        <v>12492</v>
      </c>
      <c r="M748" t="s">
        <v>21955</v>
      </c>
      <c r="N748" t="s">
        <v>21955</v>
      </c>
      <c r="O748" t="s">
        <v>21955</v>
      </c>
      <c r="P748" t="s">
        <v>21955</v>
      </c>
      <c r="Q748" t="s">
        <v>21956</v>
      </c>
      <c r="R748">
        <v>0.05</v>
      </c>
      <c r="S748">
        <v>0</v>
      </c>
    </row>
    <row r="749" spans="1:20">
      <c r="A749" t="s">
        <v>349</v>
      </c>
      <c r="B749" t="s">
        <v>23570</v>
      </c>
      <c r="C749" t="s">
        <v>23571</v>
      </c>
      <c r="D749" t="s">
        <v>22238</v>
      </c>
      <c r="E749" t="s">
        <v>21952</v>
      </c>
      <c r="F749" t="s">
        <v>21953</v>
      </c>
      <c r="G749">
        <v>3450</v>
      </c>
      <c r="I749">
        <v>150</v>
      </c>
      <c r="J749" t="s">
        <v>21954</v>
      </c>
      <c r="K749" t="s">
        <v>204</v>
      </c>
      <c r="L749" t="s">
        <v>12492</v>
      </c>
      <c r="M749" t="s">
        <v>21955</v>
      </c>
      <c r="N749" t="s">
        <v>21955</v>
      </c>
      <c r="O749" t="s">
        <v>21955</v>
      </c>
      <c r="P749" t="s">
        <v>21955</v>
      </c>
      <c r="Q749" t="s">
        <v>21956</v>
      </c>
      <c r="R749">
        <v>0.05</v>
      </c>
      <c r="S749">
        <v>0</v>
      </c>
    </row>
    <row r="750" spans="1:20">
      <c r="A750" t="s">
        <v>349</v>
      </c>
      <c r="B750" t="s">
        <v>23572</v>
      </c>
      <c r="C750" t="s">
        <v>23573</v>
      </c>
      <c r="D750" t="s">
        <v>22238</v>
      </c>
      <c r="E750" t="s">
        <v>21952</v>
      </c>
      <c r="F750" t="s">
        <v>21953</v>
      </c>
      <c r="G750">
        <v>3440</v>
      </c>
      <c r="I750">
        <v>150</v>
      </c>
      <c r="J750" t="s">
        <v>21954</v>
      </c>
      <c r="K750" t="s">
        <v>204</v>
      </c>
      <c r="L750" t="s">
        <v>12492</v>
      </c>
      <c r="M750" t="s">
        <v>21955</v>
      </c>
      <c r="N750" t="s">
        <v>21955</v>
      </c>
      <c r="O750" t="s">
        <v>21955</v>
      </c>
      <c r="P750" t="s">
        <v>21955</v>
      </c>
      <c r="Q750" t="s">
        <v>21956</v>
      </c>
      <c r="R750">
        <v>0.05</v>
      </c>
      <c r="S750">
        <v>0</v>
      </c>
      <c r="T750" t="s">
        <v>21967</v>
      </c>
    </row>
    <row r="751" spans="1:20">
      <c r="A751" t="s">
        <v>349</v>
      </c>
      <c r="B751" t="s">
        <v>23574</v>
      </c>
      <c r="C751" t="s">
        <v>23575</v>
      </c>
      <c r="D751" t="s">
        <v>22238</v>
      </c>
      <c r="E751" t="s">
        <v>21952</v>
      </c>
      <c r="F751" t="s">
        <v>21953</v>
      </c>
      <c r="G751">
        <v>3450</v>
      </c>
      <c r="I751">
        <v>150</v>
      </c>
      <c r="J751" t="s">
        <v>21954</v>
      </c>
      <c r="K751" t="s">
        <v>204</v>
      </c>
      <c r="L751" t="s">
        <v>12492</v>
      </c>
      <c r="M751" t="s">
        <v>21955</v>
      </c>
      <c r="N751" t="s">
        <v>21955</v>
      </c>
      <c r="O751" t="s">
        <v>21955</v>
      </c>
      <c r="P751" t="s">
        <v>21955</v>
      </c>
      <c r="Q751" t="s">
        <v>21956</v>
      </c>
      <c r="R751">
        <v>0.05</v>
      </c>
      <c r="S751">
        <v>0</v>
      </c>
    </row>
    <row r="752" spans="1:20">
      <c r="A752" t="s">
        <v>349</v>
      </c>
      <c r="B752" t="s">
        <v>23576</v>
      </c>
      <c r="C752" t="s">
        <v>23577</v>
      </c>
      <c r="D752" t="s">
        <v>22238</v>
      </c>
      <c r="E752" t="s">
        <v>21952</v>
      </c>
      <c r="F752" t="s">
        <v>21953</v>
      </c>
      <c r="G752">
        <v>3450</v>
      </c>
      <c r="I752">
        <v>150</v>
      </c>
      <c r="J752" t="s">
        <v>21954</v>
      </c>
      <c r="K752" t="s">
        <v>204</v>
      </c>
      <c r="L752" t="s">
        <v>12492</v>
      </c>
      <c r="M752" t="s">
        <v>21955</v>
      </c>
      <c r="N752" t="s">
        <v>21955</v>
      </c>
      <c r="O752" t="s">
        <v>21955</v>
      </c>
      <c r="P752" t="s">
        <v>21955</v>
      </c>
      <c r="Q752" t="s">
        <v>21956</v>
      </c>
      <c r="R752">
        <v>0.05</v>
      </c>
      <c r="S752">
        <v>0</v>
      </c>
    </row>
    <row r="753" spans="1:20">
      <c r="A753" t="s">
        <v>349</v>
      </c>
      <c r="B753" t="s">
        <v>23578</v>
      </c>
      <c r="C753" t="s">
        <v>23579</v>
      </c>
      <c r="D753" t="s">
        <v>22238</v>
      </c>
      <c r="E753" t="s">
        <v>21987</v>
      </c>
      <c r="F753" t="s">
        <v>21953</v>
      </c>
      <c r="G753">
        <v>3450</v>
      </c>
      <c r="I753">
        <v>150</v>
      </c>
      <c r="J753" t="s">
        <v>21954</v>
      </c>
      <c r="K753" t="s">
        <v>204</v>
      </c>
      <c r="L753" t="s">
        <v>12492</v>
      </c>
      <c r="M753" t="s">
        <v>21955</v>
      </c>
      <c r="N753" t="s">
        <v>21955</v>
      </c>
      <c r="O753" t="s">
        <v>21955</v>
      </c>
      <c r="P753" t="s">
        <v>21955</v>
      </c>
      <c r="Q753" t="s">
        <v>21956</v>
      </c>
      <c r="R753">
        <v>0.05</v>
      </c>
      <c r="S753">
        <v>0</v>
      </c>
    </row>
    <row r="754" spans="1:20">
      <c r="A754" t="s">
        <v>349</v>
      </c>
      <c r="B754" t="s">
        <v>23580</v>
      </c>
      <c r="C754" t="s">
        <v>23581</v>
      </c>
      <c r="D754" t="s">
        <v>22238</v>
      </c>
      <c r="E754" t="s">
        <v>21952</v>
      </c>
      <c r="F754" t="s">
        <v>21953</v>
      </c>
      <c r="G754">
        <v>3450</v>
      </c>
      <c r="I754">
        <v>150</v>
      </c>
      <c r="J754" t="s">
        <v>21954</v>
      </c>
      <c r="K754" t="s">
        <v>204</v>
      </c>
      <c r="L754" t="s">
        <v>12492</v>
      </c>
      <c r="M754" t="s">
        <v>21955</v>
      </c>
      <c r="N754" t="s">
        <v>21955</v>
      </c>
      <c r="O754" t="s">
        <v>21955</v>
      </c>
      <c r="P754" t="s">
        <v>21955</v>
      </c>
      <c r="Q754" t="s">
        <v>21956</v>
      </c>
      <c r="R754">
        <v>0.05</v>
      </c>
      <c r="S754">
        <v>0</v>
      </c>
    </row>
    <row r="755" spans="1:20">
      <c r="A755" t="s">
        <v>349</v>
      </c>
      <c r="B755" t="s">
        <v>23582</v>
      </c>
      <c r="C755" t="s">
        <v>23583</v>
      </c>
      <c r="D755" t="s">
        <v>22238</v>
      </c>
      <c r="E755" t="s">
        <v>21952</v>
      </c>
      <c r="F755" t="s">
        <v>21953</v>
      </c>
      <c r="G755">
        <v>3450</v>
      </c>
      <c r="I755">
        <v>150</v>
      </c>
      <c r="J755" t="s">
        <v>21954</v>
      </c>
      <c r="K755" t="s">
        <v>204</v>
      </c>
      <c r="L755" t="s">
        <v>12492</v>
      </c>
      <c r="M755" t="s">
        <v>21955</v>
      </c>
      <c r="N755" t="s">
        <v>21955</v>
      </c>
      <c r="O755" t="s">
        <v>21955</v>
      </c>
      <c r="P755" t="s">
        <v>21955</v>
      </c>
      <c r="Q755" t="s">
        <v>21956</v>
      </c>
      <c r="R755">
        <v>0.05</v>
      </c>
      <c r="S755">
        <v>0</v>
      </c>
    </row>
    <row r="756" spans="1:20">
      <c r="A756" t="s">
        <v>349</v>
      </c>
      <c r="B756" t="s">
        <v>23584</v>
      </c>
      <c r="C756" t="s">
        <v>23585</v>
      </c>
      <c r="D756" t="s">
        <v>22430</v>
      </c>
      <c r="E756" t="s">
        <v>21987</v>
      </c>
      <c r="F756" t="s">
        <v>21953</v>
      </c>
      <c r="G756">
        <v>3220</v>
      </c>
      <c r="I756">
        <v>150</v>
      </c>
      <c r="J756" t="s">
        <v>21954</v>
      </c>
      <c r="K756" t="s">
        <v>204</v>
      </c>
      <c r="L756" t="s">
        <v>12492</v>
      </c>
      <c r="M756" t="s">
        <v>21955</v>
      </c>
      <c r="N756" t="s">
        <v>21955</v>
      </c>
      <c r="O756" t="s">
        <v>21955</v>
      </c>
      <c r="P756" t="s">
        <v>21955</v>
      </c>
      <c r="Q756" t="s">
        <v>21956</v>
      </c>
      <c r="R756">
        <v>0.05</v>
      </c>
      <c r="S756">
        <v>0</v>
      </c>
    </row>
    <row r="757" spans="1:20">
      <c r="A757" t="s">
        <v>349</v>
      </c>
      <c r="B757" t="s">
        <v>23586</v>
      </c>
      <c r="C757" t="s">
        <v>23587</v>
      </c>
      <c r="D757" t="s">
        <v>22342</v>
      </c>
      <c r="E757" t="s">
        <v>22181</v>
      </c>
      <c r="F757" t="s">
        <v>21953</v>
      </c>
      <c r="G757">
        <v>3220</v>
      </c>
      <c r="I757">
        <v>150</v>
      </c>
      <c r="J757" t="s">
        <v>21954</v>
      </c>
      <c r="K757" t="s">
        <v>204</v>
      </c>
      <c r="L757" t="s">
        <v>12492</v>
      </c>
      <c r="M757" t="s">
        <v>21955</v>
      </c>
      <c r="N757" t="s">
        <v>21955</v>
      </c>
      <c r="O757" t="s">
        <v>21955</v>
      </c>
      <c r="P757" t="s">
        <v>21955</v>
      </c>
      <c r="Q757" t="s">
        <v>21956</v>
      </c>
      <c r="R757">
        <v>0.05</v>
      </c>
      <c r="S757">
        <v>0</v>
      </c>
    </row>
    <row r="758" spans="1:20">
      <c r="A758" t="s">
        <v>349</v>
      </c>
      <c r="B758" t="s">
        <v>23588</v>
      </c>
      <c r="C758" t="s">
        <v>23589</v>
      </c>
      <c r="D758" t="s">
        <v>22053</v>
      </c>
      <c r="E758" t="s">
        <v>21966</v>
      </c>
      <c r="F758" t="s">
        <v>21953</v>
      </c>
      <c r="G758">
        <v>3220</v>
      </c>
      <c r="I758">
        <v>150</v>
      </c>
      <c r="J758" t="s">
        <v>21954</v>
      </c>
      <c r="K758" t="s">
        <v>204</v>
      </c>
      <c r="L758" t="s">
        <v>12492</v>
      </c>
      <c r="M758" t="s">
        <v>21955</v>
      </c>
      <c r="N758" t="s">
        <v>21955</v>
      </c>
      <c r="O758" t="s">
        <v>21955</v>
      </c>
      <c r="P758" t="s">
        <v>21955</v>
      </c>
      <c r="Q758" t="s">
        <v>21956</v>
      </c>
      <c r="R758">
        <v>0.05</v>
      </c>
      <c r="S758">
        <v>0</v>
      </c>
    </row>
    <row r="759" spans="1:20">
      <c r="A759" t="s">
        <v>349</v>
      </c>
      <c r="B759" t="s">
        <v>23590</v>
      </c>
      <c r="C759" t="s">
        <v>23591</v>
      </c>
      <c r="D759" t="s">
        <v>22053</v>
      </c>
      <c r="E759" t="s">
        <v>21966</v>
      </c>
      <c r="F759" t="s">
        <v>21953</v>
      </c>
      <c r="G759">
        <v>3220</v>
      </c>
      <c r="I759">
        <v>150</v>
      </c>
      <c r="J759" t="s">
        <v>21954</v>
      </c>
      <c r="K759" t="s">
        <v>204</v>
      </c>
      <c r="L759" t="s">
        <v>12492</v>
      </c>
      <c r="M759" t="s">
        <v>21955</v>
      </c>
      <c r="N759" t="s">
        <v>21955</v>
      </c>
      <c r="O759" t="s">
        <v>21955</v>
      </c>
      <c r="P759" t="s">
        <v>21955</v>
      </c>
      <c r="Q759" t="s">
        <v>21956</v>
      </c>
      <c r="R759">
        <v>0.05</v>
      </c>
      <c r="S759">
        <v>0</v>
      </c>
    </row>
    <row r="760" spans="1:20">
      <c r="A760" t="s">
        <v>349</v>
      </c>
      <c r="B760" t="s">
        <v>23592</v>
      </c>
      <c r="C760" t="s">
        <v>23593</v>
      </c>
      <c r="D760" t="s">
        <v>22053</v>
      </c>
      <c r="E760" t="s">
        <v>21966</v>
      </c>
      <c r="F760" t="s">
        <v>21953</v>
      </c>
      <c r="G760">
        <v>3220</v>
      </c>
      <c r="I760">
        <v>150</v>
      </c>
      <c r="J760" t="s">
        <v>21954</v>
      </c>
      <c r="K760" t="s">
        <v>204</v>
      </c>
      <c r="L760" t="s">
        <v>12492</v>
      </c>
      <c r="M760" t="s">
        <v>21955</v>
      </c>
      <c r="N760" t="s">
        <v>21955</v>
      </c>
      <c r="O760" t="s">
        <v>21955</v>
      </c>
      <c r="P760" t="s">
        <v>21955</v>
      </c>
      <c r="Q760" t="s">
        <v>21956</v>
      </c>
      <c r="R760">
        <v>0.05</v>
      </c>
      <c r="S760">
        <v>0</v>
      </c>
    </row>
    <row r="761" spans="1:20">
      <c r="A761" t="s">
        <v>349</v>
      </c>
      <c r="B761" t="s">
        <v>23594</v>
      </c>
      <c r="C761" t="s">
        <v>23595</v>
      </c>
      <c r="D761" t="s">
        <v>22043</v>
      </c>
      <c r="E761" t="s">
        <v>21952</v>
      </c>
      <c r="F761" t="s">
        <v>21953</v>
      </c>
      <c r="G761">
        <v>3440</v>
      </c>
      <c r="I761">
        <v>150</v>
      </c>
      <c r="J761" t="s">
        <v>21954</v>
      </c>
      <c r="K761" t="s">
        <v>12492</v>
      </c>
      <c r="L761" t="s">
        <v>12492</v>
      </c>
      <c r="M761" t="s">
        <v>21955</v>
      </c>
      <c r="N761" t="s">
        <v>21955</v>
      </c>
      <c r="O761" t="s">
        <v>21955</v>
      </c>
      <c r="P761" t="s">
        <v>21955</v>
      </c>
      <c r="Q761" t="s">
        <v>21956</v>
      </c>
      <c r="R761">
        <v>0.05</v>
      </c>
      <c r="S761">
        <v>0</v>
      </c>
      <c r="T761" t="s">
        <v>22002</v>
      </c>
    </row>
    <row r="762" spans="1:20">
      <c r="A762" t="s">
        <v>349</v>
      </c>
      <c r="B762" t="s">
        <v>23596</v>
      </c>
      <c r="C762" t="s">
        <v>23597</v>
      </c>
      <c r="D762" t="s">
        <v>22025</v>
      </c>
      <c r="E762" t="s">
        <v>21966</v>
      </c>
      <c r="F762" t="s">
        <v>21953</v>
      </c>
      <c r="G762">
        <v>3220</v>
      </c>
      <c r="I762">
        <v>150</v>
      </c>
      <c r="J762" t="s">
        <v>21954</v>
      </c>
      <c r="K762" t="s">
        <v>204</v>
      </c>
      <c r="L762" t="s">
        <v>12492</v>
      </c>
      <c r="M762" t="s">
        <v>21955</v>
      </c>
      <c r="N762" t="s">
        <v>21955</v>
      </c>
      <c r="O762" t="s">
        <v>21955</v>
      </c>
      <c r="P762" t="s">
        <v>21955</v>
      </c>
      <c r="Q762" t="s">
        <v>21956</v>
      </c>
      <c r="R762">
        <v>0.05</v>
      </c>
      <c r="S762">
        <v>0</v>
      </c>
    </row>
    <row r="763" spans="1:20">
      <c r="A763" t="s">
        <v>349</v>
      </c>
      <c r="B763" t="s">
        <v>23598</v>
      </c>
      <c r="C763" t="s">
        <v>23599</v>
      </c>
      <c r="D763" t="s">
        <v>22022</v>
      </c>
      <c r="E763" t="s">
        <v>21952</v>
      </c>
      <c r="F763" t="s">
        <v>21953</v>
      </c>
      <c r="G763">
        <v>3450</v>
      </c>
      <c r="I763">
        <v>150</v>
      </c>
      <c r="J763" t="s">
        <v>21954</v>
      </c>
      <c r="K763" t="s">
        <v>204</v>
      </c>
      <c r="L763" t="s">
        <v>12492</v>
      </c>
      <c r="M763" t="s">
        <v>21955</v>
      </c>
      <c r="N763" t="s">
        <v>21955</v>
      </c>
      <c r="O763" t="s">
        <v>21955</v>
      </c>
      <c r="P763" t="s">
        <v>21955</v>
      </c>
      <c r="Q763" t="s">
        <v>21956</v>
      </c>
      <c r="R763">
        <v>0.05</v>
      </c>
      <c r="S763">
        <v>0</v>
      </c>
    </row>
    <row r="764" spans="1:20">
      <c r="A764" t="s">
        <v>349</v>
      </c>
      <c r="B764" t="s">
        <v>23600</v>
      </c>
      <c r="C764" t="s">
        <v>23601</v>
      </c>
      <c r="D764" t="s">
        <v>21979</v>
      </c>
      <c r="E764" t="s">
        <v>21952</v>
      </c>
      <c r="F764" t="s">
        <v>21953</v>
      </c>
      <c r="G764">
        <v>3440</v>
      </c>
      <c r="I764">
        <v>150</v>
      </c>
      <c r="J764" t="s">
        <v>21954</v>
      </c>
      <c r="K764" t="s">
        <v>204</v>
      </c>
      <c r="L764" t="s">
        <v>12492</v>
      </c>
      <c r="M764" t="s">
        <v>21955</v>
      </c>
      <c r="N764" t="s">
        <v>21955</v>
      </c>
      <c r="O764" t="s">
        <v>21955</v>
      </c>
      <c r="P764" t="s">
        <v>21955</v>
      </c>
      <c r="Q764" t="s">
        <v>21956</v>
      </c>
      <c r="R764">
        <v>0.05</v>
      </c>
      <c r="S764">
        <v>0</v>
      </c>
    </row>
    <row r="765" spans="1:20">
      <c r="A765" t="s">
        <v>349</v>
      </c>
      <c r="B765" t="s">
        <v>23602</v>
      </c>
      <c r="C765" t="s">
        <v>23603</v>
      </c>
      <c r="D765" t="s">
        <v>21979</v>
      </c>
      <c r="E765" t="s">
        <v>21952</v>
      </c>
      <c r="F765" t="s">
        <v>21953</v>
      </c>
      <c r="G765">
        <v>3440</v>
      </c>
      <c r="I765">
        <v>150</v>
      </c>
      <c r="J765" t="s">
        <v>21954</v>
      </c>
      <c r="K765" t="s">
        <v>12492</v>
      </c>
      <c r="L765" t="s">
        <v>12492</v>
      </c>
      <c r="M765" t="s">
        <v>21955</v>
      </c>
      <c r="N765" t="s">
        <v>21955</v>
      </c>
      <c r="O765" t="s">
        <v>21955</v>
      </c>
      <c r="P765" t="s">
        <v>21955</v>
      </c>
      <c r="Q765" t="s">
        <v>21956</v>
      </c>
      <c r="R765">
        <v>0.05</v>
      </c>
      <c r="S765">
        <v>0</v>
      </c>
      <c r="T765" t="s">
        <v>21967</v>
      </c>
    </row>
    <row r="766" spans="1:20">
      <c r="A766" t="s">
        <v>349</v>
      </c>
      <c r="B766" t="s">
        <v>23604</v>
      </c>
      <c r="C766" t="s">
        <v>23605</v>
      </c>
      <c r="D766" t="s">
        <v>21979</v>
      </c>
      <c r="E766" t="s">
        <v>21952</v>
      </c>
      <c r="F766" t="s">
        <v>21953</v>
      </c>
      <c r="G766">
        <v>3440</v>
      </c>
      <c r="I766">
        <v>150</v>
      </c>
      <c r="J766" t="s">
        <v>21954</v>
      </c>
      <c r="K766" t="s">
        <v>204</v>
      </c>
      <c r="L766" t="s">
        <v>12492</v>
      </c>
      <c r="M766" t="s">
        <v>21955</v>
      </c>
      <c r="N766" t="s">
        <v>21955</v>
      </c>
      <c r="O766" t="s">
        <v>21955</v>
      </c>
      <c r="P766" t="s">
        <v>21955</v>
      </c>
      <c r="Q766" t="s">
        <v>21956</v>
      </c>
      <c r="R766">
        <v>0.05</v>
      </c>
      <c r="S766">
        <v>0</v>
      </c>
    </row>
    <row r="767" spans="1:20">
      <c r="A767" t="s">
        <v>349</v>
      </c>
      <c r="B767" t="s">
        <v>23606</v>
      </c>
      <c r="C767" t="s">
        <v>23607</v>
      </c>
      <c r="D767" t="s">
        <v>22499</v>
      </c>
      <c r="E767" t="s">
        <v>21952</v>
      </c>
      <c r="F767" t="s">
        <v>21953</v>
      </c>
      <c r="G767">
        <v>3440</v>
      </c>
      <c r="I767">
        <v>150</v>
      </c>
      <c r="J767" t="s">
        <v>21954</v>
      </c>
      <c r="K767" t="s">
        <v>204</v>
      </c>
      <c r="L767" t="s">
        <v>12492</v>
      </c>
      <c r="M767" t="s">
        <v>21955</v>
      </c>
      <c r="N767" t="s">
        <v>21955</v>
      </c>
      <c r="O767" t="s">
        <v>21955</v>
      </c>
      <c r="P767" t="s">
        <v>21955</v>
      </c>
      <c r="Q767" t="s">
        <v>21956</v>
      </c>
      <c r="R767">
        <v>0.05</v>
      </c>
      <c r="S767">
        <v>0</v>
      </c>
    </row>
    <row r="768" spans="1:20">
      <c r="A768" t="s">
        <v>349</v>
      </c>
      <c r="B768" t="s">
        <v>23608</v>
      </c>
      <c r="C768" t="s">
        <v>23609</v>
      </c>
      <c r="D768" t="s">
        <v>21979</v>
      </c>
      <c r="E768" t="s">
        <v>21952</v>
      </c>
      <c r="F768" t="s">
        <v>21953</v>
      </c>
      <c r="G768">
        <v>3450</v>
      </c>
      <c r="H768">
        <v>3450</v>
      </c>
      <c r="I768">
        <v>150</v>
      </c>
      <c r="J768" t="s">
        <v>21954</v>
      </c>
      <c r="K768" t="s">
        <v>204</v>
      </c>
      <c r="L768" t="s">
        <v>12492</v>
      </c>
      <c r="M768" t="s">
        <v>21955</v>
      </c>
      <c r="N768" t="s">
        <v>21955</v>
      </c>
      <c r="O768" t="s">
        <v>21955</v>
      </c>
      <c r="P768" t="s">
        <v>21955</v>
      </c>
      <c r="Q768" t="s">
        <v>21956</v>
      </c>
      <c r="R768">
        <v>0.05</v>
      </c>
      <c r="S768">
        <v>0</v>
      </c>
    </row>
    <row r="769" spans="1:20">
      <c r="A769" t="s">
        <v>349</v>
      </c>
      <c r="B769" t="s">
        <v>23610</v>
      </c>
      <c r="C769" t="s">
        <v>23611</v>
      </c>
      <c r="D769" t="s">
        <v>21979</v>
      </c>
      <c r="E769" t="s">
        <v>21952</v>
      </c>
      <c r="F769" t="s">
        <v>21953</v>
      </c>
      <c r="G769">
        <v>3440</v>
      </c>
      <c r="I769">
        <v>150</v>
      </c>
      <c r="J769" t="s">
        <v>21954</v>
      </c>
      <c r="K769" t="s">
        <v>204</v>
      </c>
      <c r="L769" t="s">
        <v>12492</v>
      </c>
      <c r="M769" t="s">
        <v>21955</v>
      </c>
      <c r="N769" t="s">
        <v>21955</v>
      </c>
      <c r="O769" t="s">
        <v>21955</v>
      </c>
      <c r="P769" t="s">
        <v>21955</v>
      </c>
      <c r="Q769" t="s">
        <v>21956</v>
      </c>
      <c r="R769">
        <v>0.05</v>
      </c>
      <c r="S769">
        <v>0</v>
      </c>
    </row>
    <row r="770" spans="1:20">
      <c r="A770" t="s">
        <v>349</v>
      </c>
      <c r="B770" t="s">
        <v>23612</v>
      </c>
      <c r="C770" t="s">
        <v>23613</v>
      </c>
      <c r="D770" t="s">
        <v>21979</v>
      </c>
      <c r="E770" t="s">
        <v>21952</v>
      </c>
      <c r="F770" t="s">
        <v>21953</v>
      </c>
      <c r="G770">
        <v>3440</v>
      </c>
      <c r="I770">
        <v>150</v>
      </c>
      <c r="J770" t="s">
        <v>21954</v>
      </c>
      <c r="K770" t="s">
        <v>204</v>
      </c>
      <c r="L770" t="s">
        <v>12492</v>
      </c>
      <c r="M770" t="s">
        <v>21955</v>
      </c>
      <c r="N770" t="s">
        <v>21955</v>
      </c>
      <c r="O770" t="s">
        <v>21955</v>
      </c>
      <c r="P770" t="s">
        <v>21955</v>
      </c>
      <c r="Q770" t="s">
        <v>21956</v>
      </c>
      <c r="R770">
        <v>0.05</v>
      </c>
      <c r="S770">
        <v>0</v>
      </c>
      <c r="T770" t="s">
        <v>21967</v>
      </c>
    </row>
    <row r="771" spans="1:20">
      <c r="A771" t="s">
        <v>349</v>
      </c>
      <c r="B771" t="s">
        <v>23614</v>
      </c>
      <c r="C771" t="s">
        <v>23615</v>
      </c>
      <c r="D771" t="s">
        <v>21979</v>
      </c>
      <c r="E771" t="s">
        <v>21952</v>
      </c>
      <c r="F771" t="s">
        <v>21953</v>
      </c>
      <c r="G771">
        <v>3440</v>
      </c>
      <c r="I771">
        <v>150</v>
      </c>
      <c r="J771" t="s">
        <v>21954</v>
      </c>
      <c r="K771" t="s">
        <v>204</v>
      </c>
      <c r="L771" t="s">
        <v>12492</v>
      </c>
      <c r="M771" t="s">
        <v>21955</v>
      </c>
      <c r="N771" t="s">
        <v>21955</v>
      </c>
      <c r="O771" t="s">
        <v>21955</v>
      </c>
      <c r="P771" t="s">
        <v>21955</v>
      </c>
      <c r="Q771" t="s">
        <v>21956</v>
      </c>
      <c r="R771">
        <v>0.05</v>
      </c>
      <c r="S771">
        <v>0</v>
      </c>
    </row>
    <row r="772" spans="1:20">
      <c r="A772" t="s">
        <v>349</v>
      </c>
      <c r="B772" t="s">
        <v>23616</v>
      </c>
      <c r="C772" t="s">
        <v>23617</v>
      </c>
      <c r="D772" t="s">
        <v>21979</v>
      </c>
      <c r="E772" t="s">
        <v>21952</v>
      </c>
      <c r="F772" t="s">
        <v>21953</v>
      </c>
      <c r="G772">
        <v>3440</v>
      </c>
      <c r="I772">
        <v>150</v>
      </c>
      <c r="J772" t="s">
        <v>21954</v>
      </c>
      <c r="K772" t="s">
        <v>204</v>
      </c>
      <c r="L772" t="s">
        <v>12492</v>
      </c>
      <c r="M772" t="s">
        <v>21955</v>
      </c>
      <c r="N772" t="s">
        <v>21955</v>
      </c>
      <c r="O772" t="s">
        <v>21955</v>
      </c>
      <c r="P772" t="s">
        <v>21961</v>
      </c>
      <c r="Q772" t="s">
        <v>21956</v>
      </c>
      <c r="R772">
        <v>0.05</v>
      </c>
      <c r="S772">
        <v>0</v>
      </c>
    </row>
    <row r="773" spans="1:20">
      <c r="A773" t="s">
        <v>349</v>
      </c>
      <c r="B773" t="s">
        <v>23618</v>
      </c>
      <c r="C773" t="s">
        <v>23619</v>
      </c>
      <c r="D773" t="s">
        <v>21979</v>
      </c>
      <c r="E773" t="s">
        <v>21952</v>
      </c>
      <c r="F773" t="s">
        <v>21953</v>
      </c>
      <c r="G773">
        <v>3440</v>
      </c>
      <c r="I773">
        <v>150</v>
      </c>
      <c r="J773" t="s">
        <v>21954</v>
      </c>
      <c r="K773" t="s">
        <v>204</v>
      </c>
      <c r="L773" t="s">
        <v>12492</v>
      </c>
      <c r="M773" t="s">
        <v>21955</v>
      </c>
      <c r="N773" t="s">
        <v>21955</v>
      </c>
      <c r="O773" t="s">
        <v>21955</v>
      </c>
      <c r="P773" t="s">
        <v>21955</v>
      </c>
      <c r="Q773" t="s">
        <v>21956</v>
      </c>
      <c r="R773">
        <v>0.05</v>
      </c>
      <c r="S773">
        <v>0</v>
      </c>
    </row>
    <row r="774" spans="1:20">
      <c r="A774" t="s">
        <v>349</v>
      </c>
      <c r="B774" t="s">
        <v>23620</v>
      </c>
      <c r="C774" t="s">
        <v>23621</v>
      </c>
      <c r="D774" t="s">
        <v>21990</v>
      </c>
      <c r="E774" t="s">
        <v>21952</v>
      </c>
      <c r="F774" t="s">
        <v>21953</v>
      </c>
      <c r="G774">
        <v>3450</v>
      </c>
      <c r="I774">
        <v>150</v>
      </c>
      <c r="J774" t="s">
        <v>21954</v>
      </c>
      <c r="K774" t="s">
        <v>204</v>
      </c>
      <c r="L774" t="s">
        <v>12492</v>
      </c>
      <c r="M774" t="s">
        <v>21955</v>
      </c>
      <c r="N774" t="s">
        <v>21955</v>
      </c>
      <c r="O774" t="s">
        <v>21955</v>
      </c>
      <c r="P774" t="s">
        <v>21955</v>
      </c>
      <c r="Q774" t="s">
        <v>21956</v>
      </c>
      <c r="R774">
        <v>0.05</v>
      </c>
      <c r="S774">
        <v>0</v>
      </c>
    </row>
    <row r="775" spans="1:20">
      <c r="A775" t="s">
        <v>349</v>
      </c>
      <c r="B775" t="s">
        <v>23622</v>
      </c>
      <c r="C775" t="s">
        <v>23623</v>
      </c>
      <c r="D775" t="s">
        <v>21990</v>
      </c>
      <c r="E775" t="s">
        <v>21952</v>
      </c>
      <c r="F775" t="s">
        <v>21953</v>
      </c>
      <c r="G775">
        <v>3450</v>
      </c>
      <c r="I775">
        <v>150</v>
      </c>
      <c r="J775" t="s">
        <v>21954</v>
      </c>
      <c r="K775" t="s">
        <v>204</v>
      </c>
      <c r="L775" t="s">
        <v>12492</v>
      </c>
      <c r="M775" t="s">
        <v>21955</v>
      </c>
      <c r="N775" t="s">
        <v>21955</v>
      </c>
      <c r="O775" t="s">
        <v>21955</v>
      </c>
      <c r="P775" t="s">
        <v>21955</v>
      </c>
      <c r="Q775" t="s">
        <v>21956</v>
      </c>
      <c r="R775">
        <v>0.05</v>
      </c>
      <c r="S775">
        <v>0</v>
      </c>
    </row>
    <row r="776" spans="1:20">
      <c r="A776" t="s">
        <v>349</v>
      </c>
      <c r="B776" t="s">
        <v>23624</v>
      </c>
      <c r="C776" t="s">
        <v>23625</v>
      </c>
      <c r="D776" t="s">
        <v>21979</v>
      </c>
      <c r="E776" t="s">
        <v>21952</v>
      </c>
      <c r="F776" t="s">
        <v>21953</v>
      </c>
      <c r="G776">
        <v>3440</v>
      </c>
      <c r="I776">
        <v>150</v>
      </c>
      <c r="J776" t="s">
        <v>21954</v>
      </c>
      <c r="K776" t="s">
        <v>204</v>
      </c>
      <c r="L776" t="s">
        <v>12492</v>
      </c>
      <c r="M776" t="s">
        <v>21955</v>
      </c>
      <c r="N776" t="s">
        <v>21955</v>
      </c>
      <c r="O776" t="s">
        <v>21955</v>
      </c>
      <c r="P776" t="s">
        <v>21955</v>
      </c>
      <c r="Q776" t="s">
        <v>21956</v>
      </c>
      <c r="R776">
        <v>0.05</v>
      </c>
      <c r="S776">
        <v>0</v>
      </c>
    </row>
    <row r="777" spans="1:20">
      <c r="A777" t="s">
        <v>349</v>
      </c>
      <c r="B777" t="s">
        <v>23626</v>
      </c>
      <c r="C777" t="s">
        <v>23627</v>
      </c>
      <c r="D777" t="s">
        <v>21990</v>
      </c>
      <c r="E777" t="s">
        <v>21952</v>
      </c>
      <c r="F777" t="s">
        <v>21953</v>
      </c>
      <c r="G777">
        <v>3450</v>
      </c>
      <c r="I777">
        <v>150</v>
      </c>
      <c r="J777" t="s">
        <v>21954</v>
      </c>
      <c r="K777" t="s">
        <v>204</v>
      </c>
      <c r="L777" t="s">
        <v>12492</v>
      </c>
      <c r="M777" t="s">
        <v>21955</v>
      </c>
      <c r="N777" t="s">
        <v>21955</v>
      </c>
      <c r="O777" t="s">
        <v>21955</v>
      </c>
      <c r="P777" t="s">
        <v>21955</v>
      </c>
      <c r="Q777" t="s">
        <v>21956</v>
      </c>
      <c r="R777">
        <v>0.05</v>
      </c>
      <c r="S777">
        <v>0</v>
      </c>
    </row>
    <row r="778" spans="1:20">
      <c r="A778" t="s">
        <v>349</v>
      </c>
      <c r="B778" t="s">
        <v>23628</v>
      </c>
      <c r="C778" t="s">
        <v>23629</v>
      </c>
      <c r="D778" t="s">
        <v>22593</v>
      </c>
      <c r="E778" t="s">
        <v>21952</v>
      </c>
      <c r="F778" t="s">
        <v>21953</v>
      </c>
      <c r="G778">
        <v>3440</v>
      </c>
      <c r="I778">
        <v>150</v>
      </c>
      <c r="J778" t="s">
        <v>21954</v>
      </c>
      <c r="K778" t="s">
        <v>204</v>
      </c>
      <c r="L778" t="s">
        <v>12492</v>
      </c>
      <c r="M778" t="s">
        <v>21955</v>
      </c>
      <c r="N778" t="s">
        <v>21955</v>
      </c>
      <c r="O778" t="s">
        <v>21955</v>
      </c>
      <c r="P778" t="s">
        <v>21955</v>
      </c>
      <c r="Q778" t="s">
        <v>21956</v>
      </c>
      <c r="R778">
        <v>0.05</v>
      </c>
      <c r="S778">
        <v>0</v>
      </c>
    </row>
    <row r="779" spans="1:20">
      <c r="A779" t="s">
        <v>349</v>
      </c>
      <c r="B779" t="s">
        <v>23630</v>
      </c>
      <c r="C779" t="s">
        <v>23631</v>
      </c>
      <c r="D779" t="s">
        <v>21979</v>
      </c>
      <c r="E779" t="s">
        <v>21952</v>
      </c>
      <c r="F779" t="s">
        <v>21953</v>
      </c>
      <c r="G779">
        <v>3440</v>
      </c>
      <c r="I779">
        <v>150</v>
      </c>
      <c r="J779" t="s">
        <v>21954</v>
      </c>
      <c r="K779" t="s">
        <v>204</v>
      </c>
      <c r="L779" t="s">
        <v>12492</v>
      </c>
      <c r="M779" t="s">
        <v>21955</v>
      </c>
      <c r="N779" t="s">
        <v>21955</v>
      </c>
      <c r="O779" t="s">
        <v>21955</v>
      </c>
      <c r="P779" t="s">
        <v>21955</v>
      </c>
      <c r="Q779" t="s">
        <v>21956</v>
      </c>
      <c r="R779">
        <v>0.05</v>
      </c>
      <c r="S779">
        <v>0</v>
      </c>
    </row>
    <row r="780" spans="1:20">
      <c r="A780" t="s">
        <v>349</v>
      </c>
      <c r="B780" t="s">
        <v>23632</v>
      </c>
      <c r="C780" t="s">
        <v>23633</v>
      </c>
      <c r="D780" t="s">
        <v>21999</v>
      </c>
      <c r="E780" t="s">
        <v>21952</v>
      </c>
      <c r="F780" t="s">
        <v>21953</v>
      </c>
      <c r="G780">
        <v>3440</v>
      </c>
      <c r="I780">
        <v>150</v>
      </c>
      <c r="J780" t="s">
        <v>21954</v>
      </c>
      <c r="K780" t="s">
        <v>204</v>
      </c>
      <c r="L780" t="s">
        <v>12492</v>
      </c>
      <c r="M780" t="s">
        <v>21955</v>
      </c>
      <c r="N780" t="s">
        <v>21955</v>
      </c>
      <c r="O780" t="s">
        <v>21955</v>
      </c>
      <c r="P780" t="s">
        <v>21955</v>
      </c>
      <c r="Q780" t="s">
        <v>21956</v>
      </c>
      <c r="R780">
        <v>0.05</v>
      </c>
      <c r="S780">
        <v>0</v>
      </c>
    </row>
    <row r="781" spans="1:20">
      <c r="A781" t="s">
        <v>349</v>
      </c>
      <c r="B781" t="s">
        <v>23634</v>
      </c>
      <c r="C781" t="s">
        <v>23635</v>
      </c>
      <c r="D781" t="s">
        <v>23636</v>
      </c>
      <c r="E781" t="s">
        <v>21987</v>
      </c>
      <c r="F781" t="s">
        <v>21953</v>
      </c>
      <c r="G781">
        <v>3340</v>
      </c>
      <c r="I781">
        <v>150</v>
      </c>
      <c r="J781" t="s">
        <v>21954</v>
      </c>
      <c r="K781" t="s">
        <v>204</v>
      </c>
      <c r="L781" t="s">
        <v>204</v>
      </c>
      <c r="M781" t="s">
        <v>21955</v>
      </c>
      <c r="N781" t="s">
        <v>21955</v>
      </c>
      <c r="O781" t="s">
        <v>21955</v>
      </c>
      <c r="P781" t="s">
        <v>21955</v>
      </c>
      <c r="Q781" t="s">
        <v>21956</v>
      </c>
      <c r="R781">
        <v>0.05</v>
      </c>
      <c r="S781">
        <v>0</v>
      </c>
    </row>
    <row r="782" spans="1:20">
      <c r="A782" t="s">
        <v>349</v>
      </c>
      <c r="B782" t="s">
        <v>23637</v>
      </c>
      <c r="C782" t="s">
        <v>23638</v>
      </c>
      <c r="D782" t="s">
        <v>23636</v>
      </c>
      <c r="E782" t="s">
        <v>21987</v>
      </c>
      <c r="F782" t="s">
        <v>21953</v>
      </c>
      <c r="G782">
        <v>3340</v>
      </c>
      <c r="H782">
        <v>3340</v>
      </c>
      <c r="I782">
        <v>150</v>
      </c>
      <c r="J782" t="s">
        <v>21954</v>
      </c>
      <c r="K782" t="s">
        <v>204</v>
      </c>
      <c r="L782" t="s">
        <v>12492</v>
      </c>
      <c r="M782" t="s">
        <v>22149</v>
      </c>
      <c r="N782" t="s">
        <v>22149</v>
      </c>
      <c r="O782" t="s">
        <v>22149</v>
      </c>
      <c r="P782" t="s">
        <v>22149</v>
      </c>
      <c r="Q782" t="s">
        <v>21956</v>
      </c>
      <c r="R782">
        <v>0.05</v>
      </c>
      <c r="S782">
        <v>0</v>
      </c>
    </row>
    <row r="783" spans="1:20">
      <c r="A783" t="s">
        <v>349</v>
      </c>
      <c r="B783" t="s">
        <v>23639</v>
      </c>
      <c r="C783" t="s">
        <v>23640</v>
      </c>
      <c r="D783" t="s">
        <v>23641</v>
      </c>
      <c r="E783" t="s">
        <v>21987</v>
      </c>
      <c r="F783" t="s">
        <v>21953</v>
      </c>
      <c r="G783">
        <v>3450</v>
      </c>
      <c r="I783">
        <v>150</v>
      </c>
      <c r="J783" t="s">
        <v>21954</v>
      </c>
      <c r="K783" t="s">
        <v>204</v>
      </c>
      <c r="L783" t="s">
        <v>12492</v>
      </c>
      <c r="M783" t="s">
        <v>21961</v>
      </c>
      <c r="N783" t="s">
        <v>21961</v>
      </c>
      <c r="O783" t="s">
        <v>21961</v>
      </c>
      <c r="P783" t="s">
        <v>21961</v>
      </c>
      <c r="Q783" t="s">
        <v>21956</v>
      </c>
      <c r="R783">
        <v>0.01</v>
      </c>
      <c r="S783">
        <v>0</v>
      </c>
    </row>
    <row r="784" spans="1:20">
      <c r="A784" t="s">
        <v>349</v>
      </c>
      <c r="B784" t="s">
        <v>23642</v>
      </c>
      <c r="C784" t="s">
        <v>23643</v>
      </c>
      <c r="D784" t="s">
        <v>22053</v>
      </c>
      <c r="E784" t="s">
        <v>21966</v>
      </c>
      <c r="F784" t="s">
        <v>21953</v>
      </c>
      <c r="G784">
        <v>3220</v>
      </c>
      <c r="I784">
        <v>150</v>
      </c>
      <c r="J784" t="s">
        <v>21954</v>
      </c>
      <c r="K784" t="s">
        <v>204</v>
      </c>
      <c r="L784" t="s">
        <v>12492</v>
      </c>
      <c r="M784" t="s">
        <v>21955</v>
      </c>
      <c r="N784" t="s">
        <v>21955</v>
      </c>
      <c r="O784" t="s">
        <v>21955</v>
      </c>
      <c r="P784" t="s">
        <v>21955</v>
      </c>
      <c r="Q784" t="s">
        <v>21956</v>
      </c>
      <c r="R784">
        <v>0.05</v>
      </c>
      <c r="S784">
        <v>0</v>
      </c>
    </row>
    <row r="785" spans="1:20">
      <c r="A785" t="s">
        <v>349</v>
      </c>
      <c r="B785" t="s">
        <v>23644</v>
      </c>
      <c r="C785" t="s">
        <v>23645</v>
      </c>
      <c r="D785" t="s">
        <v>23646</v>
      </c>
      <c r="E785" t="s">
        <v>21987</v>
      </c>
      <c r="F785" t="s">
        <v>21953</v>
      </c>
      <c r="G785">
        <v>3220</v>
      </c>
      <c r="I785">
        <v>150</v>
      </c>
      <c r="J785" t="s">
        <v>21954</v>
      </c>
      <c r="K785" t="s">
        <v>12492</v>
      </c>
      <c r="L785" t="s">
        <v>12492</v>
      </c>
      <c r="M785" t="s">
        <v>21955</v>
      </c>
      <c r="N785" t="s">
        <v>21955</v>
      </c>
      <c r="O785" t="s">
        <v>21955</v>
      </c>
      <c r="P785" t="s">
        <v>21955</v>
      </c>
      <c r="Q785" t="s">
        <v>21956</v>
      </c>
      <c r="R785">
        <v>0.05</v>
      </c>
      <c r="S785">
        <v>0</v>
      </c>
      <c r="T785" t="s">
        <v>22002</v>
      </c>
    </row>
    <row r="786" spans="1:20">
      <c r="A786" t="s">
        <v>349</v>
      </c>
      <c r="B786" t="s">
        <v>23647</v>
      </c>
      <c r="C786" t="s">
        <v>23648</v>
      </c>
      <c r="D786" t="s">
        <v>23649</v>
      </c>
      <c r="E786" t="s">
        <v>21966</v>
      </c>
      <c r="F786" t="s">
        <v>21953</v>
      </c>
      <c r="G786">
        <v>3220</v>
      </c>
      <c r="I786">
        <v>150</v>
      </c>
      <c r="J786" t="s">
        <v>21954</v>
      </c>
      <c r="K786" t="s">
        <v>204</v>
      </c>
      <c r="L786" t="s">
        <v>12492</v>
      </c>
      <c r="M786" t="s">
        <v>21955</v>
      </c>
      <c r="N786" t="s">
        <v>21955</v>
      </c>
      <c r="O786" t="s">
        <v>21955</v>
      </c>
      <c r="P786" t="s">
        <v>21955</v>
      </c>
      <c r="Q786" t="s">
        <v>21956</v>
      </c>
      <c r="R786">
        <v>0.05</v>
      </c>
      <c r="S786">
        <v>0</v>
      </c>
    </row>
    <row r="787" spans="1:20">
      <c r="A787" t="s">
        <v>349</v>
      </c>
      <c r="B787" t="s">
        <v>23650</v>
      </c>
      <c r="C787" t="s">
        <v>23651</v>
      </c>
      <c r="D787" t="s">
        <v>23641</v>
      </c>
      <c r="E787" t="s">
        <v>21987</v>
      </c>
      <c r="F787" t="s">
        <v>21953</v>
      </c>
      <c r="G787">
        <v>3220</v>
      </c>
      <c r="I787">
        <v>150</v>
      </c>
      <c r="J787" t="s">
        <v>21954</v>
      </c>
      <c r="K787" t="s">
        <v>12492</v>
      </c>
      <c r="L787" t="s">
        <v>12492</v>
      </c>
      <c r="M787" t="s">
        <v>21955</v>
      </c>
      <c r="N787" t="s">
        <v>21955</v>
      </c>
      <c r="O787" t="s">
        <v>21955</v>
      </c>
      <c r="P787" t="s">
        <v>21955</v>
      </c>
      <c r="R787">
        <v>0.05</v>
      </c>
      <c r="S787">
        <v>0</v>
      </c>
      <c r="T787" t="s">
        <v>22002</v>
      </c>
    </row>
    <row r="788" spans="1:20">
      <c r="A788" t="s">
        <v>349</v>
      </c>
      <c r="B788" t="s">
        <v>23652</v>
      </c>
      <c r="C788" t="s">
        <v>23653</v>
      </c>
      <c r="D788" t="s">
        <v>23654</v>
      </c>
      <c r="E788" t="s">
        <v>22181</v>
      </c>
      <c r="F788" t="s">
        <v>21953</v>
      </c>
      <c r="G788">
        <v>3220</v>
      </c>
      <c r="I788">
        <v>150</v>
      </c>
      <c r="J788" t="s">
        <v>21954</v>
      </c>
      <c r="K788" t="s">
        <v>204</v>
      </c>
      <c r="L788" t="s">
        <v>12492</v>
      </c>
      <c r="M788" t="s">
        <v>21955</v>
      </c>
      <c r="N788" t="s">
        <v>21955</v>
      </c>
      <c r="O788" t="s">
        <v>21955</v>
      </c>
      <c r="P788" t="s">
        <v>21955</v>
      </c>
      <c r="Q788" t="s">
        <v>21956</v>
      </c>
      <c r="R788">
        <v>0.05</v>
      </c>
      <c r="S788">
        <v>0</v>
      </c>
      <c r="T788" t="s">
        <v>21967</v>
      </c>
    </row>
    <row r="789" spans="1:20">
      <c r="A789" t="s">
        <v>349</v>
      </c>
      <c r="B789" t="s">
        <v>23655</v>
      </c>
      <c r="C789" t="s">
        <v>23656</v>
      </c>
      <c r="D789" t="s">
        <v>22053</v>
      </c>
      <c r="E789" t="s">
        <v>21966</v>
      </c>
      <c r="F789" t="s">
        <v>21953</v>
      </c>
      <c r="G789">
        <v>3220</v>
      </c>
      <c r="I789">
        <v>150</v>
      </c>
      <c r="J789" t="s">
        <v>21954</v>
      </c>
      <c r="K789" t="s">
        <v>204</v>
      </c>
      <c r="L789" t="s">
        <v>12492</v>
      </c>
      <c r="M789" t="s">
        <v>21955</v>
      </c>
      <c r="N789" t="s">
        <v>21955</v>
      </c>
      <c r="O789" t="s">
        <v>21955</v>
      </c>
      <c r="P789" t="s">
        <v>21955</v>
      </c>
      <c r="Q789" t="s">
        <v>21956</v>
      </c>
      <c r="R789">
        <v>0.05</v>
      </c>
      <c r="S789">
        <v>0</v>
      </c>
    </row>
    <row r="790" spans="1:20">
      <c r="A790" t="s">
        <v>349</v>
      </c>
      <c r="B790" t="s">
        <v>23657</v>
      </c>
      <c r="C790" t="s">
        <v>23658</v>
      </c>
      <c r="D790" t="s">
        <v>22053</v>
      </c>
      <c r="E790" t="s">
        <v>21966</v>
      </c>
      <c r="F790" t="s">
        <v>21953</v>
      </c>
      <c r="G790">
        <v>3220</v>
      </c>
      <c r="I790">
        <v>150</v>
      </c>
      <c r="J790" t="s">
        <v>21954</v>
      </c>
      <c r="K790" t="s">
        <v>12492</v>
      </c>
      <c r="L790" t="s">
        <v>12492</v>
      </c>
      <c r="M790" t="s">
        <v>21955</v>
      </c>
      <c r="N790" t="s">
        <v>21955</v>
      </c>
      <c r="O790" t="s">
        <v>21955</v>
      </c>
      <c r="P790" t="s">
        <v>21955</v>
      </c>
      <c r="Q790" t="s">
        <v>21956</v>
      </c>
      <c r="R790">
        <v>0.05</v>
      </c>
      <c r="S790">
        <v>0</v>
      </c>
      <c r="T790" t="s">
        <v>21967</v>
      </c>
    </row>
    <row r="791" spans="1:20">
      <c r="A791" t="s">
        <v>349</v>
      </c>
      <c r="B791" t="s">
        <v>23659</v>
      </c>
      <c r="C791" t="s">
        <v>23660</v>
      </c>
      <c r="D791" t="s">
        <v>23646</v>
      </c>
      <c r="E791" t="s">
        <v>21966</v>
      </c>
      <c r="F791" t="s">
        <v>21953</v>
      </c>
      <c r="G791">
        <v>3220</v>
      </c>
      <c r="I791">
        <v>150</v>
      </c>
      <c r="J791" t="s">
        <v>21954</v>
      </c>
      <c r="K791" t="s">
        <v>204</v>
      </c>
      <c r="L791" t="s">
        <v>12492</v>
      </c>
      <c r="M791" t="s">
        <v>21955</v>
      </c>
      <c r="N791" t="s">
        <v>21955</v>
      </c>
      <c r="O791" t="s">
        <v>21955</v>
      </c>
      <c r="P791" t="s">
        <v>21955</v>
      </c>
      <c r="Q791" t="s">
        <v>21956</v>
      </c>
      <c r="R791">
        <v>0.05</v>
      </c>
      <c r="S791">
        <v>0</v>
      </c>
      <c r="T791" t="s">
        <v>21967</v>
      </c>
    </row>
    <row r="792" spans="1:20">
      <c r="A792" t="s">
        <v>349</v>
      </c>
      <c r="B792" t="s">
        <v>23661</v>
      </c>
      <c r="C792" t="s">
        <v>23662</v>
      </c>
      <c r="D792" t="s">
        <v>21979</v>
      </c>
      <c r="E792" t="s">
        <v>21952</v>
      </c>
      <c r="F792" t="s">
        <v>21953</v>
      </c>
      <c r="G792">
        <v>3440</v>
      </c>
      <c r="I792">
        <v>150</v>
      </c>
      <c r="J792" t="s">
        <v>21954</v>
      </c>
      <c r="K792" t="s">
        <v>204</v>
      </c>
      <c r="L792" t="s">
        <v>12492</v>
      </c>
      <c r="M792" t="s">
        <v>21955</v>
      </c>
      <c r="N792" t="s">
        <v>21955</v>
      </c>
      <c r="O792" t="s">
        <v>21955</v>
      </c>
      <c r="P792" t="s">
        <v>21955</v>
      </c>
      <c r="Q792" t="s">
        <v>21956</v>
      </c>
      <c r="R792">
        <v>0.05</v>
      </c>
      <c r="S792">
        <v>0</v>
      </c>
    </row>
    <row r="793" spans="1:20">
      <c r="A793" t="s">
        <v>349</v>
      </c>
      <c r="B793" t="s">
        <v>23663</v>
      </c>
      <c r="C793" t="s">
        <v>23664</v>
      </c>
      <c r="D793" t="s">
        <v>21979</v>
      </c>
      <c r="E793" t="s">
        <v>21952</v>
      </c>
      <c r="F793" t="s">
        <v>21953</v>
      </c>
      <c r="G793">
        <v>3440</v>
      </c>
      <c r="I793">
        <v>150</v>
      </c>
      <c r="J793" t="s">
        <v>21954</v>
      </c>
      <c r="K793" t="s">
        <v>204</v>
      </c>
      <c r="L793" t="s">
        <v>12492</v>
      </c>
      <c r="M793" t="s">
        <v>21955</v>
      </c>
      <c r="N793" t="s">
        <v>21955</v>
      </c>
      <c r="O793" t="s">
        <v>21955</v>
      </c>
      <c r="P793" t="s">
        <v>21955</v>
      </c>
      <c r="Q793" t="s">
        <v>21956</v>
      </c>
      <c r="R793">
        <v>0.05</v>
      </c>
      <c r="S793">
        <v>0</v>
      </c>
    </row>
    <row r="794" spans="1:20">
      <c r="A794" t="s">
        <v>349</v>
      </c>
      <c r="B794" t="s">
        <v>23665</v>
      </c>
      <c r="C794" t="s">
        <v>23666</v>
      </c>
      <c r="D794" t="s">
        <v>21979</v>
      </c>
      <c r="E794" t="s">
        <v>21952</v>
      </c>
      <c r="F794" t="s">
        <v>21953</v>
      </c>
      <c r="G794">
        <v>3450</v>
      </c>
      <c r="I794">
        <v>150</v>
      </c>
      <c r="J794" t="s">
        <v>21954</v>
      </c>
      <c r="K794" t="s">
        <v>204</v>
      </c>
      <c r="L794" t="s">
        <v>12492</v>
      </c>
      <c r="M794" t="s">
        <v>21955</v>
      </c>
      <c r="N794" t="s">
        <v>21955</v>
      </c>
      <c r="O794" t="s">
        <v>21955</v>
      </c>
      <c r="P794" t="s">
        <v>21955</v>
      </c>
      <c r="Q794" t="s">
        <v>21956</v>
      </c>
      <c r="R794">
        <v>0.05</v>
      </c>
      <c r="S794">
        <v>0</v>
      </c>
    </row>
    <row r="795" spans="1:20">
      <c r="A795" t="s">
        <v>349</v>
      </c>
      <c r="B795" t="s">
        <v>23667</v>
      </c>
      <c r="C795" t="s">
        <v>23668</v>
      </c>
      <c r="D795" t="s">
        <v>21990</v>
      </c>
      <c r="E795" t="s">
        <v>21952</v>
      </c>
      <c r="F795" t="s">
        <v>21953</v>
      </c>
      <c r="G795">
        <v>3440</v>
      </c>
      <c r="I795">
        <v>150</v>
      </c>
      <c r="J795" t="s">
        <v>21954</v>
      </c>
      <c r="K795" t="s">
        <v>204</v>
      </c>
      <c r="L795" t="s">
        <v>12492</v>
      </c>
      <c r="M795" t="s">
        <v>21955</v>
      </c>
      <c r="N795" t="s">
        <v>21955</v>
      </c>
      <c r="O795" t="s">
        <v>21955</v>
      </c>
      <c r="P795" t="s">
        <v>21955</v>
      </c>
      <c r="Q795" t="s">
        <v>21956</v>
      </c>
      <c r="R795">
        <v>0.05</v>
      </c>
      <c r="S795">
        <v>0</v>
      </c>
      <c r="T795" t="s">
        <v>21967</v>
      </c>
    </row>
    <row r="796" spans="1:20">
      <c r="A796" t="s">
        <v>349</v>
      </c>
      <c r="B796" t="s">
        <v>23669</v>
      </c>
      <c r="C796" t="s">
        <v>23670</v>
      </c>
      <c r="D796" t="s">
        <v>21979</v>
      </c>
      <c r="E796" t="s">
        <v>21952</v>
      </c>
      <c r="F796" t="s">
        <v>21953</v>
      </c>
      <c r="G796">
        <v>3440</v>
      </c>
      <c r="I796">
        <v>150</v>
      </c>
      <c r="J796" t="s">
        <v>21954</v>
      </c>
      <c r="K796" t="s">
        <v>204</v>
      </c>
      <c r="L796" t="s">
        <v>12492</v>
      </c>
      <c r="M796" t="s">
        <v>21955</v>
      </c>
      <c r="N796" t="s">
        <v>21955</v>
      </c>
      <c r="O796" t="s">
        <v>21955</v>
      </c>
      <c r="P796" t="s">
        <v>21955</v>
      </c>
      <c r="Q796" t="s">
        <v>21956</v>
      </c>
      <c r="R796">
        <v>0.05</v>
      </c>
      <c r="S796">
        <v>0</v>
      </c>
    </row>
    <row r="797" spans="1:20">
      <c r="A797" t="s">
        <v>349</v>
      </c>
      <c r="B797" t="s">
        <v>23671</v>
      </c>
      <c r="C797" t="s">
        <v>23672</v>
      </c>
      <c r="D797" t="s">
        <v>21979</v>
      </c>
      <c r="E797" t="s">
        <v>21952</v>
      </c>
      <c r="F797" t="s">
        <v>21953</v>
      </c>
      <c r="G797">
        <v>3440</v>
      </c>
      <c r="I797">
        <v>150</v>
      </c>
      <c r="J797" t="s">
        <v>21954</v>
      </c>
      <c r="K797" t="s">
        <v>204</v>
      </c>
      <c r="L797" t="s">
        <v>12492</v>
      </c>
      <c r="M797" t="s">
        <v>21955</v>
      </c>
      <c r="N797" t="s">
        <v>21955</v>
      </c>
      <c r="O797" t="s">
        <v>21955</v>
      </c>
      <c r="P797" t="s">
        <v>21955</v>
      </c>
      <c r="Q797" t="s">
        <v>21956</v>
      </c>
      <c r="R797">
        <v>0.05</v>
      </c>
      <c r="S797">
        <v>0</v>
      </c>
    </row>
    <row r="798" spans="1:20">
      <c r="A798" t="s">
        <v>349</v>
      </c>
      <c r="B798" t="s">
        <v>23673</v>
      </c>
      <c r="C798" t="s">
        <v>23674</v>
      </c>
      <c r="D798" t="s">
        <v>21979</v>
      </c>
      <c r="E798" t="s">
        <v>21952</v>
      </c>
      <c r="F798" t="s">
        <v>21953</v>
      </c>
      <c r="G798">
        <v>3440</v>
      </c>
      <c r="I798">
        <v>150</v>
      </c>
      <c r="J798" t="s">
        <v>21954</v>
      </c>
      <c r="K798" t="s">
        <v>204</v>
      </c>
      <c r="L798" t="s">
        <v>12492</v>
      </c>
      <c r="M798" t="s">
        <v>21955</v>
      </c>
      <c r="N798" t="s">
        <v>21955</v>
      </c>
      <c r="O798" t="s">
        <v>21955</v>
      </c>
      <c r="P798" t="s">
        <v>21955</v>
      </c>
      <c r="Q798" t="s">
        <v>21956</v>
      </c>
      <c r="R798">
        <v>0.05</v>
      </c>
      <c r="S798">
        <v>0</v>
      </c>
    </row>
    <row r="799" spans="1:20">
      <c r="A799" t="s">
        <v>349</v>
      </c>
      <c r="B799" t="s">
        <v>23675</v>
      </c>
      <c r="C799" t="s">
        <v>23676</v>
      </c>
      <c r="D799" t="s">
        <v>21979</v>
      </c>
      <c r="E799" t="s">
        <v>21952</v>
      </c>
      <c r="F799" t="s">
        <v>21953</v>
      </c>
      <c r="G799">
        <v>3440</v>
      </c>
      <c r="I799">
        <v>150</v>
      </c>
      <c r="J799" t="s">
        <v>21954</v>
      </c>
      <c r="K799" t="s">
        <v>204</v>
      </c>
      <c r="L799" t="s">
        <v>12492</v>
      </c>
      <c r="M799" t="s">
        <v>21955</v>
      </c>
      <c r="N799" t="s">
        <v>21955</v>
      </c>
      <c r="O799" t="s">
        <v>21955</v>
      </c>
      <c r="P799" t="s">
        <v>21955</v>
      </c>
      <c r="Q799" t="s">
        <v>21956</v>
      </c>
      <c r="R799">
        <v>0.05</v>
      </c>
      <c r="S799">
        <v>0</v>
      </c>
    </row>
    <row r="800" spans="1:20">
      <c r="A800" t="s">
        <v>349</v>
      </c>
      <c r="B800" t="s">
        <v>23677</v>
      </c>
      <c r="C800" t="s">
        <v>23678</v>
      </c>
      <c r="D800" t="s">
        <v>21979</v>
      </c>
      <c r="E800" t="s">
        <v>21952</v>
      </c>
      <c r="F800" t="s">
        <v>21953</v>
      </c>
      <c r="G800">
        <v>3440</v>
      </c>
      <c r="I800">
        <v>150</v>
      </c>
      <c r="J800" t="s">
        <v>21954</v>
      </c>
      <c r="K800" t="s">
        <v>204</v>
      </c>
      <c r="L800" t="s">
        <v>12492</v>
      </c>
      <c r="M800" t="s">
        <v>21955</v>
      </c>
      <c r="N800" t="s">
        <v>21955</v>
      </c>
      <c r="O800" t="s">
        <v>21955</v>
      </c>
      <c r="P800" t="s">
        <v>21955</v>
      </c>
      <c r="Q800" t="s">
        <v>21956</v>
      </c>
      <c r="R800">
        <v>0.05</v>
      </c>
      <c r="S800">
        <v>0</v>
      </c>
    </row>
    <row r="801" spans="1:20">
      <c r="A801" t="s">
        <v>349</v>
      </c>
      <c r="B801" t="s">
        <v>23679</v>
      </c>
      <c r="C801" t="s">
        <v>23680</v>
      </c>
      <c r="D801" t="s">
        <v>21979</v>
      </c>
      <c r="E801" t="s">
        <v>21952</v>
      </c>
      <c r="F801" t="s">
        <v>21953</v>
      </c>
      <c r="G801">
        <v>3440</v>
      </c>
      <c r="I801">
        <v>150</v>
      </c>
      <c r="J801" t="s">
        <v>21954</v>
      </c>
      <c r="K801" t="s">
        <v>204</v>
      </c>
      <c r="L801" t="s">
        <v>12492</v>
      </c>
      <c r="M801" t="s">
        <v>21955</v>
      </c>
      <c r="N801" t="s">
        <v>21955</v>
      </c>
      <c r="O801" t="s">
        <v>21955</v>
      </c>
      <c r="P801" t="s">
        <v>21955</v>
      </c>
      <c r="Q801" t="s">
        <v>21956</v>
      </c>
      <c r="R801">
        <v>0.05</v>
      </c>
      <c r="S801">
        <v>0</v>
      </c>
    </row>
    <row r="802" spans="1:20">
      <c r="A802" t="s">
        <v>349</v>
      </c>
      <c r="B802" t="s">
        <v>23681</v>
      </c>
      <c r="C802" t="s">
        <v>23682</v>
      </c>
      <c r="D802" t="s">
        <v>21979</v>
      </c>
      <c r="E802" t="s">
        <v>21952</v>
      </c>
      <c r="F802" t="s">
        <v>21953</v>
      </c>
      <c r="G802">
        <v>3440</v>
      </c>
      <c r="I802">
        <v>150</v>
      </c>
      <c r="J802" t="s">
        <v>21954</v>
      </c>
      <c r="K802" t="s">
        <v>204</v>
      </c>
      <c r="L802" t="s">
        <v>12492</v>
      </c>
      <c r="M802" t="s">
        <v>21955</v>
      </c>
      <c r="N802" t="s">
        <v>21955</v>
      </c>
      <c r="O802" t="s">
        <v>21955</v>
      </c>
      <c r="P802" t="s">
        <v>21955</v>
      </c>
      <c r="Q802" t="s">
        <v>21956</v>
      </c>
      <c r="R802">
        <v>0.05</v>
      </c>
      <c r="S802">
        <v>0</v>
      </c>
    </row>
    <row r="803" spans="1:20">
      <c r="A803" t="s">
        <v>349</v>
      </c>
      <c r="B803" t="s">
        <v>23683</v>
      </c>
      <c r="C803" t="s">
        <v>23684</v>
      </c>
      <c r="D803" t="s">
        <v>21979</v>
      </c>
      <c r="E803" t="s">
        <v>21952</v>
      </c>
      <c r="F803" t="s">
        <v>21953</v>
      </c>
      <c r="G803">
        <v>3440</v>
      </c>
      <c r="I803">
        <v>150</v>
      </c>
      <c r="J803" t="s">
        <v>21954</v>
      </c>
      <c r="K803" t="s">
        <v>204</v>
      </c>
      <c r="L803" t="s">
        <v>12492</v>
      </c>
      <c r="M803" t="s">
        <v>21955</v>
      </c>
      <c r="N803" t="s">
        <v>21955</v>
      </c>
      <c r="O803" t="s">
        <v>21955</v>
      </c>
      <c r="P803" t="s">
        <v>21955</v>
      </c>
      <c r="Q803" t="s">
        <v>21956</v>
      </c>
      <c r="R803">
        <v>0.05</v>
      </c>
      <c r="S803">
        <v>0</v>
      </c>
      <c r="T803" t="s">
        <v>21967</v>
      </c>
    </row>
    <row r="804" spans="1:20">
      <c r="A804" t="s">
        <v>349</v>
      </c>
      <c r="B804" t="s">
        <v>23685</v>
      </c>
      <c r="C804" t="s">
        <v>23686</v>
      </c>
      <c r="D804" t="s">
        <v>21979</v>
      </c>
      <c r="E804" t="s">
        <v>21952</v>
      </c>
      <c r="F804" t="s">
        <v>21953</v>
      </c>
      <c r="G804">
        <v>3440</v>
      </c>
      <c r="I804">
        <v>200</v>
      </c>
      <c r="J804" t="s">
        <v>21954</v>
      </c>
      <c r="K804" t="s">
        <v>204</v>
      </c>
      <c r="L804" t="s">
        <v>12492</v>
      </c>
      <c r="M804" t="s">
        <v>21955</v>
      </c>
      <c r="N804" t="s">
        <v>21955</v>
      </c>
      <c r="O804" t="s">
        <v>21955</v>
      </c>
      <c r="P804" t="s">
        <v>21955</v>
      </c>
      <c r="Q804" t="s">
        <v>21956</v>
      </c>
      <c r="R804">
        <v>0.05</v>
      </c>
      <c r="S804">
        <v>0</v>
      </c>
      <c r="T804" t="s">
        <v>22002</v>
      </c>
    </row>
    <row r="805" spans="1:20">
      <c r="A805" t="s">
        <v>349</v>
      </c>
      <c r="B805" t="s">
        <v>23687</v>
      </c>
      <c r="C805" t="s">
        <v>23688</v>
      </c>
      <c r="D805" t="s">
        <v>21979</v>
      </c>
      <c r="E805" t="s">
        <v>21952</v>
      </c>
      <c r="F805" t="s">
        <v>21953</v>
      </c>
      <c r="G805">
        <v>3440</v>
      </c>
      <c r="I805">
        <v>150</v>
      </c>
      <c r="J805" t="s">
        <v>21954</v>
      </c>
      <c r="K805" t="s">
        <v>204</v>
      </c>
      <c r="L805" t="s">
        <v>12492</v>
      </c>
      <c r="M805" t="s">
        <v>21955</v>
      </c>
      <c r="N805" t="s">
        <v>21955</v>
      </c>
      <c r="O805" t="s">
        <v>21955</v>
      </c>
      <c r="P805" t="s">
        <v>21955</v>
      </c>
      <c r="Q805" t="s">
        <v>21956</v>
      </c>
      <c r="R805">
        <v>0.05</v>
      </c>
      <c r="S805">
        <v>0</v>
      </c>
    </row>
    <row r="806" spans="1:20">
      <c r="A806" t="s">
        <v>349</v>
      </c>
      <c r="B806" t="s">
        <v>23689</v>
      </c>
      <c r="C806" t="s">
        <v>23690</v>
      </c>
      <c r="D806" t="s">
        <v>21979</v>
      </c>
      <c r="E806" t="s">
        <v>21952</v>
      </c>
      <c r="F806" t="s">
        <v>21953</v>
      </c>
      <c r="G806">
        <v>3440</v>
      </c>
      <c r="I806">
        <v>150</v>
      </c>
      <c r="J806" t="s">
        <v>21954</v>
      </c>
      <c r="K806" t="s">
        <v>204</v>
      </c>
      <c r="L806" t="s">
        <v>12492</v>
      </c>
      <c r="M806" t="s">
        <v>21955</v>
      </c>
      <c r="N806" t="s">
        <v>21955</v>
      </c>
      <c r="O806" t="s">
        <v>21955</v>
      </c>
      <c r="P806" t="s">
        <v>21955</v>
      </c>
      <c r="Q806" t="s">
        <v>21956</v>
      </c>
      <c r="R806">
        <v>0.05</v>
      </c>
      <c r="S806">
        <v>0</v>
      </c>
    </row>
    <row r="807" spans="1:20">
      <c r="A807" t="s">
        <v>349</v>
      </c>
      <c r="B807" t="s">
        <v>23691</v>
      </c>
      <c r="C807" t="s">
        <v>23692</v>
      </c>
      <c r="D807" t="s">
        <v>21979</v>
      </c>
      <c r="E807" t="s">
        <v>21952</v>
      </c>
      <c r="F807" t="s">
        <v>21953</v>
      </c>
      <c r="G807">
        <v>3450</v>
      </c>
      <c r="I807">
        <v>150</v>
      </c>
      <c r="J807" t="s">
        <v>21954</v>
      </c>
      <c r="K807" t="s">
        <v>204</v>
      </c>
      <c r="L807" t="s">
        <v>12492</v>
      </c>
      <c r="M807" t="s">
        <v>21955</v>
      </c>
      <c r="N807" t="s">
        <v>21955</v>
      </c>
      <c r="O807" t="s">
        <v>21955</v>
      </c>
      <c r="P807" t="s">
        <v>21955</v>
      </c>
      <c r="Q807" t="s">
        <v>21956</v>
      </c>
      <c r="R807">
        <v>0.05</v>
      </c>
      <c r="S807">
        <v>0</v>
      </c>
    </row>
    <row r="808" spans="1:20">
      <c r="A808" t="s">
        <v>349</v>
      </c>
      <c r="B808" t="s">
        <v>23693</v>
      </c>
      <c r="C808" t="s">
        <v>23694</v>
      </c>
      <c r="D808" t="s">
        <v>21990</v>
      </c>
      <c r="E808" t="s">
        <v>21952</v>
      </c>
      <c r="F808" t="s">
        <v>21953</v>
      </c>
      <c r="G808">
        <v>3450</v>
      </c>
      <c r="I808">
        <v>150</v>
      </c>
      <c r="J808" t="s">
        <v>21954</v>
      </c>
      <c r="K808" t="s">
        <v>204</v>
      </c>
      <c r="L808" t="s">
        <v>12492</v>
      </c>
      <c r="M808" t="s">
        <v>21955</v>
      </c>
      <c r="N808" t="s">
        <v>21955</v>
      </c>
      <c r="O808" t="s">
        <v>21955</v>
      </c>
      <c r="P808" t="s">
        <v>21955</v>
      </c>
      <c r="Q808" t="s">
        <v>21956</v>
      </c>
      <c r="R808">
        <v>0.05</v>
      </c>
      <c r="S808">
        <v>0</v>
      </c>
    </row>
    <row r="809" spans="1:20">
      <c r="A809" t="s">
        <v>349</v>
      </c>
      <c r="B809" t="s">
        <v>23695</v>
      </c>
      <c r="C809" t="s">
        <v>23696</v>
      </c>
      <c r="D809" t="s">
        <v>21990</v>
      </c>
      <c r="E809" t="s">
        <v>21952</v>
      </c>
      <c r="F809" t="s">
        <v>21953</v>
      </c>
      <c r="G809">
        <v>3440</v>
      </c>
      <c r="I809">
        <v>150</v>
      </c>
      <c r="J809" t="s">
        <v>21954</v>
      </c>
      <c r="K809" t="s">
        <v>204</v>
      </c>
      <c r="L809" t="s">
        <v>12492</v>
      </c>
      <c r="M809" t="s">
        <v>21955</v>
      </c>
      <c r="N809" t="s">
        <v>21955</v>
      </c>
      <c r="O809" t="s">
        <v>21955</v>
      </c>
      <c r="P809" t="s">
        <v>21955</v>
      </c>
      <c r="Q809" t="s">
        <v>21956</v>
      </c>
      <c r="R809">
        <v>0.05</v>
      </c>
      <c r="S809">
        <v>0</v>
      </c>
    </row>
    <row r="810" spans="1:20">
      <c r="A810" t="s">
        <v>349</v>
      </c>
      <c r="B810" t="s">
        <v>23697</v>
      </c>
      <c r="C810" t="s">
        <v>23698</v>
      </c>
      <c r="D810" t="s">
        <v>21990</v>
      </c>
      <c r="E810" t="s">
        <v>21952</v>
      </c>
      <c r="F810" t="s">
        <v>21953</v>
      </c>
      <c r="G810">
        <v>3450</v>
      </c>
      <c r="I810">
        <v>150</v>
      </c>
      <c r="J810" t="s">
        <v>21954</v>
      </c>
      <c r="K810" t="s">
        <v>204</v>
      </c>
      <c r="L810" t="s">
        <v>12492</v>
      </c>
      <c r="M810" t="s">
        <v>21955</v>
      </c>
      <c r="N810" t="s">
        <v>21955</v>
      </c>
      <c r="O810" t="s">
        <v>21955</v>
      </c>
      <c r="P810" t="s">
        <v>21955</v>
      </c>
      <c r="Q810" t="s">
        <v>21956</v>
      </c>
      <c r="R810">
        <v>0.05</v>
      </c>
      <c r="S810">
        <v>0</v>
      </c>
    </row>
    <row r="811" spans="1:20">
      <c r="A811" t="s">
        <v>349</v>
      </c>
      <c r="B811" t="s">
        <v>23699</v>
      </c>
      <c r="C811" t="s">
        <v>23700</v>
      </c>
      <c r="D811" t="s">
        <v>21990</v>
      </c>
      <c r="E811" t="s">
        <v>21952</v>
      </c>
      <c r="F811" t="s">
        <v>21953</v>
      </c>
      <c r="G811">
        <v>3450</v>
      </c>
      <c r="I811">
        <v>150</v>
      </c>
      <c r="J811" t="s">
        <v>21954</v>
      </c>
      <c r="K811" t="s">
        <v>204</v>
      </c>
      <c r="L811" t="s">
        <v>12492</v>
      </c>
      <c r="M811" t="s">
        <v>21955</v>
      </c>
      <c r="N811" t="s">
        <v>21955</v>
      </c>
      <c r="O811" t="s">
        <v>21955</v>
      </c>
      <c r="P811" t="s">
        <v>21955</v>
      </c>
      <c r="Q811" t="s">
        <v>21956</v>
      </c>
      <c r="R811">
        <v>0.05</v>
      </c>
      <c r="S811">
        <v>0</v>
      </c>
    </row>
    <row r="812" spans="1:20">
      <c r="A812" t="s">
        <v>349</v>
      </c>
      <c r="B812" t="s">
        <v>23701</v>
      </c>
      <c r="C812" t="s">
        <v>23702</v>
      </c>
      <c r="D812" t="s">
        <v>21990</v>
      </c>
      <c r="E812" t="s">
        <v>21952</v>
      </c>
      <c r="F812" t="s">
        <v>21953</v>
      </c>
      <c r="G812">
        <v>3450</v>
      </c>
      <c r="I812">
        <v>150</v>
      </c>
      <c r="J812" t="s">
        <v>21954</v>
      </c>
      <c r="K812" t="s">
        <v>204</v>
      </c>
      <c r="L812" t="s">
        <v>12492</v>
      </c>
      <c r="M812" t="s">
        <v>21955</v>
      </c>
      <c r="N812" t="s">
        <v>21955</v>
      </c>
      <c r="O812" t="s">
        <v>21955</v>
      </c>
      <c r="P812" t="s">
        <v>21955</v>
      </c>
      <c r="Q812" t="s">
        <v>21956</v>
      </c>
      <c r="R812">
        <v>0.05</v>
      </c>
      <c r="S812">
        <v>0</v>
      </c>
    </row>
    <row r="813" spans="1:20">
      <c r="A813" t="s">
        <v>349</v>
      </c>
      <c r="B813" t="s">
        <v>23703</v>
      </c>
      <c r="C813" t="s">
        <v>23704</v>
      </c>
      <c r="D813" t="s">
        <v>21990</v>
      </c>
      <c r="E813" t="s">
        <v>21952</v>
      </c>
      <c r="F813" t="s">
        <v>21953</v>
      </c>
      <c r="G813">
        <v>3450</v>
      </c>
      <c r="I813">
        <v>150</v>
      </c>
      <c r="J813" t="s">
        <v>21954</v>
      </c>
      <c r="K813" t="s">
        <v>204</v>
      </c>
      <c r="L813" t="s">
        <v>12492</v>
      </c>
      <c r="M813" t="s">
        <v>21955</v>
      </c>
      <c r="N813" t="s">
        <v>21955</v>
      </c>
      <c r="O813" t="s">
        <v>21955</v>
      </c>
      <c r="P813" t="s">
        <v>21955</v>
      </c>
      <c r="Q813" t="s">
        <v>21956</v>
      </c>
      <c r="R813">
        <v>0.05</v>
      </c>
      <c r="S813">
        <v>0</v>
      </c>
    </row>
    <row r="814" spans="1:20">
      <c r="A814" t="s">
        <v>349</v>
      </c>
      <c r="B814" t="s">
        <v>23705</v>
      </c>
      <c r="C814" t="s">
        <v>23706</v>
      </c>
      <c r="D814" t="s">
        <v>21990</v>
      </c>
      <c r="E814" t="s">
        <v>21952</v>
      </c>
      <c r="F814" t="s">
        <v>21953</v>
      </c>
      <c r="G814">
        <v>3450</v>
      </c>
      <c r="I814">
        <v>150</v>
      </c>
      <c r="J814" t="s">
        <v>21954</v>
      </c>
      <c r="K814" t="s">
        <v>204</v>
      </c>
      <c r="L814" t="s">
        <v>12492</v>
      </c>
      <c r="M814" t="s">
        <v>21955</v>
      </c>
      <c r="N814" t="s">
        <v>21955</v>
      </c>
      <c r="O814" t="s">
        <v>21955</v>
      </c>
      <c r="P814" t="s">
        <v>21955</v>
      </c>
      <c r="Q814" t="s">
        <v>21956</v>
      </c>
      <c r="R814">
        <v>0.05</v>
      </c>
      <c r="S814">
        <v>0</v>
      </c>
    </row>
    <row r="815" spans="1:20">
      <c r="A815" t="s">
        <v>349</v>
      </c>
      <c r="B815" t="s">
        <v>23707</v>
      </c>
      <c r="C815" t="s">
        <v>23708</v>
      </c>
      <c r="D815" t="s">
        <v>21990</v>
      </c>
      <c r="E815" t="s">
        <v>21952</v>
      </c>
      <c r="F815" t="s">
        <v>21953</v>
      </c>
      <c r="G815">
        <v>3450</v>
      </c>
      <c r="I815">
        <v>150</v>
      </c>
      <c r="J815" t="s">
        <v>21954</v>
      </c>
      <c r="K815" t="s">
        <v>204</v>
      </c>
      <c r="L815" t="s">
        <v>12492</v>
      </c>
      <c r="M815" t="s">
        <v>21955</v>
      </c>
      <c r="N815" t="s">
        <v>21955</v>
      </c>
      <c r="O815" t="s">
        <v>21955</v>
      </c>
      <c r="P815" t="s">
        <v>21955</v>
      </c>
      <c r="Q815" t="s">
        <v>21956</v>
      </c>
      <c r="R815">
        <v>0.05</v>
      </c>
      <c r="S815">
        <v>0</v>
      </c>
    </row>
    <row r="816" spans="1:20">
      <c r="A816" t="s">
        <v>349</v>
      </c>
      <c r="B816" t="s">
        <v>23709</v>
      </c>
      <c r="C816" t="s">
        <v>23710</v>
      </c>
      <c r="D816" t="s">
        <v>21990</v>
      </c>
      <c r="E816" t="s">
        <v>21952</v>
      </c>
      <c r="F816" t="s">
        <v>21953</v>
      </c>
      <c r="G816">
        <v>3450</v>
      </c>
      <c r="I816">
        <v>150</v>
      </c>
      <c r="J816" t="s">
        <v>21954</v>
      </c>
      <c r="K816" t="s">
        <v>204</v>
      </c>
      <c r="L816" t="s">
        <v>12492</v>
      </c>
      <c r="M816" t="s">
        <v>21955</v>
      </c>
      <c r="N816" t="s">
        <v>21955</v>
      </c>
      <c r="O816" t="s">
        <v>21955</v>
      </c>
      <c r="P816" t="s">
        <v>21955</v>
      </c>
      <c r="Q816" t="s">
        <v>21956</v>
      </c>
      <c r="R816">
        <v>0.05</v>
      </c>
      <c r="S816">
        <v>0</v>
      </c>
    </row>
    <row r="817" spans="1:20">
      <c r="A817" t="s">
        <v>349</v>
      </c>
      <c r="B817" t="s">
        <v>23711</v>
      </c>
      <c r="C817" t="s">
        <v>23712</v>
      </c>
      <c r="D817" t="s">
        <v>21990</v>
      </c>
      <c r="E817" t="s">
        <v>21952</v>
      </c>
      <c r="F817" t="s">
        <v>21953</v>
      </c>
      <c r="G817">
        <v>3450</v>
      </c>
      <c r="I817">
        <v>150</v>
      </c>
      <c r="J817" t="s">
        <v>21954</v>
      </c>
      <c r="K817" t="s">
        <v>204</v>
      </c>
      <c r="L817" t="s">
        <v>12492</v>
      </c>
      <c r="M817" t="s">
        <v>21955</v>
      </c>
      <c r="N817" t="s">
        <v>21955</v>
      </c>
      <c r="O817" t="s">
        <v>21955</v>
      </c>
      <c r="P817" t="s">
        <v>21955</v>
      </c>
      <c r="Q817" t="s">
        <v>21956</v>
      </c>
      <c r="R817">
        <v>0.05</v>
      </c>
      <c r="S817">
        <v>0</v>
      </c>
    </row>
    <row r="818" spans="1:20">
      <c r="A818" t="s">
        <v>349</v>
      </c>
      <c r="B818" t="s">
        <v>23713</v>
      </c>
      <c r="C818" t="s">
        <v>23714</v>
      </c>
      <c r="D818" t="s">
        <v>21990</v>
      </c>
      <c r="E818" t="s">
        <v>21952</v>
      </c>
      <c r="F818" t="s">
        <v>21953</v>
      </c>
      <c r="G818">
        <v>3450</v>
      </c>
      <c r="I818">
        <v>200</v>
      </c>
      <c r="J818" t="s">
        <v>21954</v>
      </c>
      <c r="K818" t="s">
        <v>12492</v>
      </c>
      <c r="L818" t="s">
        <v>12492</v>
      </c>
      <c r="M818" t="s">
        <v>23715</v>
      </c>
      <c r="N818" t="s">
        <v>21955</v>
      </c>
      <c r="O818" t="s">
        <v>21955</v>
      </c>
      <c r="P818" t="s">
        <v>21955</v>
      </c>
      <c r="Q818" t="s">
        <v>21956</v>
      </c>
      <c r="R818">
        <v>0.05</v>
      </c>
      <c r="S818">
        <v>0</v>
      </c>
      <c r="T818" t="s">
        <v>21967</v>
      </c>
    </row>
    <row r="819" spans="1:20">
      <c r="A819" t="s">
        <v>349</v>
      </c>
      <c r="B819" t="s">
        <v>23716</v>
      </c>
      <c r="C819" t="s">
        <v>23717</v>
      </c>
      <c r="D819" t="s">
        <v>21990</v>
      </c>
      <c r="E819" t="s">
        <v>21952</v>
      </c>
      <c r="F819" t="s">
        <v>21953</v>
      </c>
      <c r="G819">
        <v>3450</v>
      </c>
      <c r="I819">
        <v>150</v>
      </c>
      <c r="J819" t="s">
        <v>21954</v>
      </c>
      <c r="K819" t="s">
        <v>204</v>
      </c>
      <c r="L819" t="s">
        <v>12492</v>
      </c>
      <c r="M819" t="s">
        <v>21955</v>
      </c>
      <c r="N819" t="s">
        <v>21955</v>
      </c>
      <c r="O819" t="s">
        <v>21955</v>
      </c>
      <c r="P819" t="s">
        <v>21955</v>
      </c>
      <c r="Q819" t="s">
        <v>21956</v>
      </c>
      <c r="R819">
        <v>0.05</v>
      </c>
      <c r="S819">
        <v>0</v>
      </c>
    </row>
    <row r="820" spans="1:20">
      <c r="A820" t="s">
        <v>349</v>
      </c>
      <c r="B820" t="s">
        <v>23718</v>
      </c>
      <c r="C820" t="s">
        <v>23719</v>
      </c>
      <c r="D820" t="s">
        <v>21990</v>
      </c>
      <c r="E820" t="s">
        <v>21952</v>
      </c>
      <c r="F820" t="s">
        <v>21953</v>
      </c>
      <c r="G820">
        <v>3440</v>
      </c>
      <c r="I820">
        <v>150</v>
      </c>
      <c r="J820" t="s">
        <v>21954</v>
      </c>
      <c r="K820" t="s">
        <v>204</v>
      </c>
      <c r="L820" t="s">
        <v>12492</v>
      </c>
      <c r="M820" t="s">
        <v>21955</v>
      </c>
      <c r="N820" t="s">
        <v>21955</v>
      </c>
      <c r="O820" t="s">
        <v>21955</v>
      </c>
      <c r="P820" t="s">
        <v>21955</v>
      </c>
      <c r="Q820" t="s">
        <v>21956</v>
      </c>
      <c r="R820">
        <v>0.05</v>
      </c>
      <c r="S820">
        <v>0</v>
      </c>
      <c r="T820" t="s">
        <v>21967</v>
      </c>
    </row>
    <row r="821" spans="1:20">
      <c r="A821" t="s">
        <v>349</v>
      </c>
      <c r="B821" t="s">
        <v>23720</v>
      </c>
      <c r="C821" t="s">
        <v>23721</v>
      </c>
      <c r="D821" t="s">
        <v>21990</v>
      </c>
      <c r="E821" t="s">
        <v>21952</v>
      </c>
      <c r="F821" t="s">
        <v>21953</v>
      </c>
      <c r="G821">
        <v>3440</v>
      </c>
      <c r="I821">
        <v>150</v>
      </c>
      <c r="J821" t="s">
        <v>21954</v>
      </c>
      <c r="K821" t="s">
        <v>12492</v>
      </c>
      <c r="L821" t="s">
        <v>12492</v>
      </c>
      <c r="M821" t="s">
        <v>21961</v>
      </c>
      <c r="N821" t="s">
        <v>21961</v>
      </c>
      <c r="O821" t="s">
        <v>21961</v>
      </c>
      <c r="P821" t="s">
        <v>21961</v>
      </c>
      <c r="Q821" t="s">
        <v>21956</v>
      </c>
      <c r="R821">
        <v>0.05</v>
      </c>
      <c r="S821">
        <v>0</v>
      </c>
      <c r="T821" t="s">
        <v>22002</v>
      </c>
    </row>
    <row r="822" spans="1:20">
      <c r="A822" t="s">
        <v>349</v>
      </c>
      <c r="B822" t="s">
        <v>23722</v>
      </c>
      <c r="C822" t="s">
        <v>23723</v>
      </c>
      <c r="D822" t="s">
        <v>23724</v>
      </c>
      <c r="E822" t="s">
        <v>21966</v>
      </c>
      <c r="F822" t="s">
        <v>21953</v>
      </c>
      <c r="G822">
        <v>3220</v>
      </c>
      <c r="I822">
        <v>150</v>
      </c>
      <c r="J822" t="s">
        <v>21954</v>
      </c>
      <c r="K822" t="s">
        <v>204</v>
      </c>
      <c r="L822" t="s">
        <v>12492</v>
      </c>
      <c r="M822" t="s">
        <v>21955</v>
      </c>
      <c r="N822" t="s">
        <v>21955</v>
      </c>
      <c r="O822" t="s">
        <v>21955</v>
      </c>
      <c r="P822" t="s">
        <v>21955</v>
      </c>
      <c r="Q822" t="s">
        <v>21956</v>
      </c>
      <c r="R822">
        <v>0.05</v>
      </c>
      <c r="S822">
        <v>0</v>
      </c>
      <c r="T822" t="s">
        <v>21967</v>
      </c>
    </row>
    <row r="823" spans="1:20">
      <c r="A823" t="s">
        <v>349</v>
      </c>
      <c r="B823" t="s">
        <v>23725</v>
      </c>
      <c r="C823" t="s">
        <v>23726</v>
      </c>
      <c r="D823" t="s">
        <v>22053</v>
      </c>
      <c r="E823" t="s">
        <v>21966</v>
      </c>
      <c r="F823" t="s">
        <v>21953</v>
      </c>
      <c r="G823">
        <v>3220</v>
      </c>
      <c r="I823">
        <v>150</v>
      </c>
      <c r="J823" t="s">
        <v>21954</v>
      </c>
      <c r="K823" t="s">
        <v>204</v>
      </c>
      <c r="L823" t="s">
        <v>12492</v>
      </c>
      <c r="M823" t="s">
        <v>21955</v>
      </c>
      <c r="N823" t="s">
        <v>21955</v>
      </c>
      <c r="O823" t="s">
        <v>21955</v>
      </c>
      <c r="P823" t="s">
        <v>21955</v>
      </c>
      <c r="Q823" t="s">
        <v>21956</v>
      </c>
      <c r="R823">
        <v>0.05</v>
      </c>
      <c r="S823">
        <v>0</v>
      </c>
    </row>
    <row r="824" spans="1:20">
      <c r="A824" t="s">
        <v>349</v>
      </c>
      <c r="B824" t="s">
        <v>23727</v>
      </c>
      <c r="C824" t="s">
        <v>23728</v>
      </c>
      <c r="D824" t="s">
        <v>23654</v>
      </c>
      <c r="E824" t="s">
        <v>22181</v>
      </c>
      <c r="F824" t="s">
        <v>21953</v>
      </c>
      <c r="G824">
        <v>3240</v>
      </c>
      <c r="I824">
        <v>150</v>
      </c>
      <c r="J824" t="s">
        <v>21954</v>
      </c>
      <c r="K824" t="s">
        <v>12492</v>
      </c>
      <c r="L824" t="s">
        <v>12492</v>
      </c>
      <c r="M824" t="s">
        <v>21955</v>
      </c>
      <c r="N824" t="s">
        <v>21955</v>
      </c>
      <c r="O824" t="s">
        <v>21955</v>
      </c>
      <c r="P824" t="s">
        <v>21955</v>
      </c>
      <c r="Q824" t="s">
        <v>21956</v>
      </c>
      <c r="R824">
        <v>0.05</v>
      </c>
      <c r="S824">
        <v>0</v>
      </c>
      <c r="T824" t="s">
        <v>21967</v>
      </c>
    </row>
    <row r="825" spans="1:20">
      <c r="A825" t="s">
        <v>349</v>
      </c>
      <c r="B825" t="s">
        <v>23729</v>
      </c>
      <c r="C825" t="s">
        <v>23730</v>
      </c>
      <c r="D825" t="s">
        <v>22053</v>
      </c>
      <c r="E825" t="s">
        <v>22181</v>
      </c>
      <c r="F825" t="s">
        <v>21953</v>
      </c>
      <c r="G825">
        <v>3240</v>
      </c>
      <c r="I825">
        <v>150</v>
      </c>
      <c r="J825" t="s">
        <v>21954</v>
      </c>
      <c r="K825" t="s">
        <v>12492</v>
      </c>
      <c r="L825" t="s">
        <v>12492</v>
      </c>
      <c r="M825" t="s">
        <v>21955</v>
      </c>
      <c r="N825" t="s">
        <v>21955</v>
      </c>
      <c r="O825" t="s">
        <v>21955</v>
      </c>
      <c r="P825" t="s">
        <v>21955</v>
      </c>
      <c r="Q825" t="s">
        <v>21956</v>
      </c>
      <c r="R825">
        <v>0.05</v>
      </c>
      <c r="S825">
        <v>0</v>
      </c>
      <c r="T825" t="s">
        <v>21967</v>
      </c>
    </row>
    <row r="826" spans="1:20">
      <c r="A826" t="s">
        <v>349</v>
      </c>
      <c r="B826" t="s">
        <v>23731</v>
      </c>
      <c r="C826" t="s">
        <v>23732</v>
      </c>
      <c r="D826" t="s">
        <v>22385</v>
      </c>
      <c r="E826" t="s">
        <v>21966</v>
      </c>
      <c r="F826" t="s">
        <v>21953</v>
      </c>
      <c r="G826">
        <v>3220</v>
      </c>
      <c r="I826">
        <v>100</v>
      </c>
      <c r="J826" t="s">
        <v>19</v>
      </c>
      <c r="K826" t="s">
        <v>204</v>
      </c>
      <c r="L826" t="s">
        <v>12492</v>
      </c>
      <c r="M826" t="s">
        <v>21961</v>
      </c>
      <c r="N826" t="s">
        <v>21961</v>
      </c>
      <c r="O826" t="s">
        <v>21961</v>
      </c>
      <c r="P826" t="s">
        <v>21961</v>
      </c>
      <c r="Q826" t="s">
        <v>21956</v>
      </c>
      <c r="R826">
        <v>0.01</v>
      </c>
      <c r="S826">
        <v>0</v>
      </c>
    </row>
    <row r="827" spans="1:20">
      <c r="A827" t="s">
        <v>349</v>
      </c>
      <c r="B827" t="s">
        <v>23733</v>
      </c>
      <c r="C827" t="s">
        <v>23734</v>
      </c>
      <c r="D827" t="s">
        <v>22025</v>
      </c>
      <c r="E827" t="s">
        <v>21966</v>
      </c>
      <c r="F827" t="s">
        <v>21953</v>
      </c>
      <c r="G827">
        <v>3220</v>
      </c>
      <c r="I827">
        <v>150</v>
      </c>
      <c r="J827" t="s">
        <v>21954</v>
      </c>
      <c r="K827" t="s">
        <v>204</v>
      </c>
      <c r="L827" t="s">
        <v>12492</v>
      </c>
      <c r="M827" t="s">
        <v>21955</v>
      </c>
      <c r="N827" t="s">
        <v>21955</v>
      </c>
      <c r="O827" t="s">
        <v>21955</v>
      </c>
      <c r="P827" t="s">
        <v>21955</v>
      </c>
      <c r="Q827" t="s">
        <v>21956</v>
      </c>
      <c r="R827">
        <v>0.05</v>
      </c>
      <c r="S827">
        <v>0</v>
      </c>
    </row>
    <row r="828" spans="1:20">
      <c r="A828" t="s">
        <v>349</v>
      </c>
      <c r="B828" t="s">
        <v>23735</v>
      </c>
      <c r="C828" t="s">
        <v>23736</v>
      </c>
      <c r="D828" t="s">
        <v>22385</v>
      </c>
      <c r="E828" t="s">
        <v>21966</v>
      </c>
      <c r="F828" t="s">
        <v>21953</v>
      </c>
      <c r="G828">
        <v>3220</v>
      </c>
      <c r="I828">
        <v>100</v>
      </c>
      <c r="J828" t="s">
        <v>19</v>
      </c>
      <c r="K828" t="s">
        <v>204</v>
      </c>
      <c r="L828" t="s">
        <v>12492</v>
      </c>
      <c r="M828" t="s">
        <v>21961</v>
      </c>
      <c r="N828" t="s">
        <v>21961</v>
      </c>
      <c r="O828" t="s">
        <v>21961</v>
      </c>
      <c r="P828" t="s">
        <v>21961</v>
      </c>
      <c r="Q828" t="s">
        <v>21956</v>
      </c>
      <c r="R828">
        <v>0.01</v>
      </c>
      <c r="S828">
        <v>0</v>
      </c>
    </row>
    <row r="829" spans="1:20">
      <c r="A829" t="s">
        <v>349</v>
      </c>
      <c r="B829" t="s">
        <v>23737</v>
      </c>
      <c r="C829" t="s">
        <v>23738</v>
      </c>
      <c r="D829" t="s">
        <v>22025</v>
      </c>
      <c r="E829" t="s">
        <v>21966</v>
      </c>
      <c r="F829" t="s">
        <v>21953</v>
      </c>
      <c r="G829">
        <v>3220</v>
      </c>
      <c r="I829">
        <v>150</v>
      </c>
      <c r="J829" t="s">
        <v>21954</v>
      </c>
      <c r="K829" t="s">
        <v>204</v>
      </c>
      <c r="L829" t="s">
        <v>12492</v>
      </c>
      <c r="M829" t="s">
        <v>21955</v>
      </c>
      <c r="N829" t="s">
        <v>21955</v>
      </c>
      <c r="O829" t="s">
        <v>21955</v>
      </c>
      <c r="P829" t="s">
        <v>21955</v>
      </c>
      <c r="Q829" t="s">
        <v>21956</v>
      </c>
      <c r="R829">
        <v>0.05</v>
      </c>
      <c r="S829">
        <v>0</v>
      </c>
    </row>
    <row r="830" spans="1:20">
      <c r="A830" t="s">
        <v>349</v>
      </c>
      <c r="B830" t="s">
        <v>23739</v>
      </c>
      <c r="C830" t="s">
        <v>23740</v>
      </c>
      <c r="D830" t="s">
        <v>22142</v>
      </c>
      <c r="E830" t="s">
        <v>21966</v>
      </c>
      <c r="F830" t="s">
        <v>21953</v>
      </c>
      <c r="G830">
        <v>3220</v>
      </c>
      <c r="I830">
        <v>150</v>
      </c>
      <c r="J830" t="s">
        <v>21954</v>
      </c>
      <c r="K830" t="s">
        <v>204</v>
      </c>
      <c r="L830" t="s">
        <v>12492</v>
      </c>
      <c r="M830" t="s">
        <v>21955</v>
      </c>
      <c r="N830" t="s">
        <v>21955</v>
      </c>
      <c r="O830" t="s">
        <v>21955</v>
      </c>
      <c r="P830" t="s">
        <v>21955</v>
      </c>
      <c r="Q830" t="s">
        <v>21956</v>
      </c>
      <c r="R830">
        <v>0.05</v>
      </c>
      <c r="S830">
        <v>0</v>
      </c>
    </row>
    <row r="831" spans="1:20">
      <c r="A831" t="s">
        <v>349</v>
      </c>
      <c r="B831" t="s">
        <v>23741</v>
      </c>
      <c r="C831" t="s">
        <v>23742</v>
      </c>
      <c r="D831" t="s">
        <v>22382</v>
      </c>
      <c r="E831" t="s">
        <v>21966</v>
      </c>
      <c r="F831" t="s">
        <v>21953</v>
      </c>
      <c r="G831">
        <v>4220</v>
      </c>
      <c r="I831">
        <v>150</v>
      </c>
      <c r="J831" t="s">
        <v>21954</v>
      </c>
      <c r="K831" t="s">
        <v>204</v>
      </c>
      <c r="L831" t="s">
        <v>12492</v>
      </c>
      <c r="M831" t="s">
        <v>21955</v>
      </c>
      <c r="N831" t="s">
        <v>21955</v>
      </c>
      <c r="O831" t="s">
        <v>21955</v>
      </c>
      <c r="P831" t="s">
        <v>21955</v>
      </c>
      <c r="R831">
        <v>0.05</v>
      </c>
      <c r="S831">
        <v>0</v>
      </c>
    </row>
    <row r="832" spans="1:20">
      <c r="A832" t="s">
        <v>349</v>
      </c>
      <c r="B832" t="s">
        <v>23743</v>
      </c>
      <c r="C832" t="s">
        <v>23744</v>
      </c>
      <c r="D832" t="s">
        <v>22460</v>
      </c>
      <c r="E832" t="s">
        <v>21952</v>
      </c>
      <c r="F832" t="s">
        <v>21953</v>
      </c>
      <c r="G832">
        <v>3440</v>
      </c>
      <c r="I832">
        <v>150</v>
      </c>
      <c r="J832" t="s">
        <v>21954</v>
      </c>
      <c r="K832" t="s">
        <v>204</v>
      </c>
      <c r="L832" t="s">
        <v>12492</v>
      </c>
      <c r="M832" t="s">
        <v>21955</v>
      </c>
      <c r="N832" t="s">
        <v>21955</v>
      </c>
      <c r="O832" t="s">
        <v>21955</v>
      </c>
      <c r="P832" t="s">
        <v>21955</v>
      </c>
      <c r="Q832" t="s">
        <v>21956</v>
      </c>
      <c r="R832">
        <v>0.05</v>
      </c>
      <c r="S832">
        <v>0</v>
      </c>
    </row>
    <row r="833" spans="1:20">
      <c r="A833" t="s">
        <v>349</v>
      </c>
      <c r="B833" t="s">
        <v>23745</v>
      </c>
      <c r="C833" t="s">
        <v>23746</v>
      </c>
      <c r="D833" t="s">
        <v>22460</v>
      </c>
      <c r="E833" t="s">
        <v>21952</v>
      </c>
      <c r="F833" t="s">
        <v>21953</v>
      </c>
      <c r="G833">
        <v>3440</v>
      </c>
      <c r="I833">
        <v>150</v>
      </c>
      <c r="J833" t="s">
        <v>21954</v>
      </c>
      <c r="K833" t="s">
        <v>204</v>
      </c>
      <c r="L833" t="s">
        <v>12492</v>
      </c>
      <c r="M833" t="s">
        <v>21955</v>
      </c>
      <c r="N833" t="s">
        <v>21955</v>
      </c>
      <c r="O833" t="s">
        <v>21955</v>
      </c>
      <c r="P833" t="s">
        <v>21955</v>
      </c>
      <c r="Q833" t="s">
        <v>21956</v>
      </c>
      <c r="R833">
        <v>0.05</v>
      </c>
      <c r="S833">
        <v>0</v>
      </c>
    </row>
    <row r="834" spans="1:20">
      <c r="A834" t="s">
        <v>349</v>
      </c>
      <c r="B834" t="s">
        <v>23747</v>
      </c>
      <c r="C834" t="s">
        <v>23748</v>
      </c>
      <c r="D834" t="s">
        <v>23749</v>
      </c>
      <c r="E834" t="s">
        <v>21952</v>
      </c>
      <c r="F834" t="s">
        <v>21953</v>
      </c>
      <c r="G834">
        <v>3440</v>
      </c>
      <c r="I834">
        <v>150</v>
      </c>
      <c r="J834" t="s">
        <v>21954</v>
      </c>
      <c r="K834" t="s">
        <v>204</v>
      </c>
      <c r="L834" t="s">
        <v>12492</v>
      </c>
      <c r="M834" t="s">
        <v>21955</v>
      </c>
      <c r="N834" t="s">
        <v>21955</v>
      </c>
      <c r="O834" t="s">
        <v>21955</v>
      </c>
      <c r="P834" t="s">
        <v>21955</v>
      </c>
      <c r="Q834" t="s">
        <v>21956</v>
      </c>
      <c r="R834">
        <v>0.05</v>
      </c>
      <c r="S834">
        <v>0</v>
      </c>
    </row>
    <row r="835" spans="1:20">
      <c r="A835" t="s">
        <v>349</v>
      </c>
      <c r="B835" t="s">
        <v>23750</v>
      </c>
      <c r="C835" t="s">
        <v>23751</v>
      </c>
      <c r="D835" t="s">
        <v>22069</v>
      </c>
      <c r="E835" t="s">
        <v>21952</v>
      </c>
      <c r="F835" t="s">
        <v>21953</v>
      </c>
      <c r="G835">
        <v>3430</v>
      </c>
      <c r="I835">
        <v>150</v>
      </c>
      <c r="J835" t="s">
        <v>21954</v>
      </c>
      <c r="K835" t="s">
        <v>204</v>
      </c>
      <c r="L835" t="s">
        <v>12492</v>
      </c>
      <c r="M835" t="s">
        <v>21955</v>
      </c>
      <c r="N835" t="s">
        <v>21955</v>
      </c>
      <c r="O835" t="s">
        <v>21955</v>
      </c>
      <c r="P835" t="s">
        <v>21955</v>
      </c>
      <c r="Q835" t="s">
        <v>21956</v>
      </c>
      <c r="R835">
        <v>0.05</v>
      </c>
      <c r="S835">
        <v>0</v>
      </c>
    </row>
    <row r="836" spans="1:20">
      <c r="A836" t="s">
        <v>349</v>
      </c>
      <c r="B836" t="s">
        <v>23752</v>
      </c>
      <c r="C836" t="s">
        <v>23753</v>
      </c>
      <c r="D836" t="s">
        <v>22058</v>
      </c>
      <c r="E836" t="s">
        <v>21952</v>
      </c>
      <c r="F836" t="s">
        <v>21953</v>
      </c>
      <c r="G836">
        <v>3440</v>
      </c>
      <c r="I836">
        <v>150</v>
      </c>
      <c r="J836" t="s">
        <v>21954</v>
      </c>
      <c r="K836" t="s">
        <v>204</v>
      </c>
      <c r="L836" t="s">
        <v>12492</v>
      </c>
      <c r="M836" t="s">
        <v>21955</v>
      </c>
      <c r="N836" t="s">
        <v>21955</v>
      </c>
      <c r="O836" t="s">
        <v>21955</v>
      </c>
      <c r="P836" t="s">
        <v>21955</v>
      </c>
      <c r="Q836" t="s">
        <v>21956</v>
      </c>
      <c r="R836">
        <v>0.05</v>
      </c>
      <c r="S836">
        <v>0</v>
      </c>
    </row>
    <row r="837" spans="1:20">
      <c r="A837" t="s">
        <v>349</v>
      </c>
      <c r="B837" t="s">
        <v>23754</v>
      </c>
      <c r="C837" t="s">
        <v>23755</v>
      </c>
      <c r="D837" t="s">
        <v>22460</v>
      </c>
      <c r="E837" t="s">
        <v>21952</v>
      </c>
      <c r="F837" t="s">
        <v>21953</v>
      </c>
      <c r="G837">
        <v>3440</v>
      </c>
      <c r="I837">
        <v>150</v>
      </c>
      <c r="J837" t="s">
        <v>21954</v>
      </c>
      <c r="K837" t="s">
        <v>204</v>
      </c>
      <c r="L837" t="s">
        <v>12492</v>
      </c>
      <c r="M837" t="s">
        <v>21955</v>
      </c>
      <c r="N837" t="s">
        <v>21955</v>
      </c>
      <c r="O837" t="s">
        <v>21955</v>
      </c>
      <c r="P837" t="s">
        <v>21955</v>
      </c>
      <c r="Q837" t="s">
        <v>21956</v>
      </c>
      <c r="R837">
        <v>0.05</v>
      </c>
      <c r="S837">
        <v>0</v>
      </c>
    </row>
    <row r="838" spans="1:20">
      <c r="A838" t="s">
        <v>349</v>
      </c>
      <c r="B838" t="s">
        <v>23756</v>
      </c>
      <c r="C838" t="s">
        <v>23757</v>
      </c>
      <c r="D838" t="s">
        <v>22460</v>
      </c>
      <c r="E838" t="s">
        <v>21952</v>
      </c>
      <c r="F838" t="s">
        <v>21953</v>
      </c>
      <c r="G838">
        <v>3440</v>
      </c>
      <c r="I838">
        <v>150</v>
      </c>
      <c r="J838" t="s">
        <v>21954</v>
      </c>
      <c r="K838" t="s">
        <v>204</v>
      </c>
      <c r="L838" t="s">
        <v>12492</v>
      </c>
      <c r="M838" t="s">
        <v>21955</v>
      </c>
      <c r="N838" t="s">
        <v>21955</v>
      </c>
      <c r="O838" t="s">
        <v>21955</v>
      </c>
      <c r="P838" t="s">
        <v>21955</v>
      </c>
      <c r="Q838" t="s">
        <v>21956</v>
      </c>
      <c r="R838">
        <v>0.05</v>
      </c>
      <c r="S838">
        <v>0</v>
      </c>
    </row>
    <row r="839" spans="1:20">
      <c r="A839" t="s">
        <v>349</v>
      </c>
      <c r="B839" t="s">
        <v>23758</v>
      </c>
      <c r="C839" t="s">
        <v>23759</v>
      </c>
      <c r="D839" t="s">
        <v>22460</v>
      </c>
      <c r="E839" t="s">
        <v>21952</v>
      </c>
      <c r="F839" t="s">
        <v>21953</v>
      </c>
      <c r="G839">
        <v>3440</v>
      </c>
      <c r="I839">
        <v>150</v>
      </c>
      <c r="J839" t="s">
        <v>21954</v>
      </c>
      <c r="K839" t="s">
        <v>204</v>
      </c>
      <c r="L839" t="s">
        <v>12492</v>
      </c>
      <c r="M839" t="s">
        <v>21955</v>
      </c>
      <c r="N839" t="s">
        <v>21955</v>
      </c>
      <c r="O839" t="s">
        <v>21955</v>
      </c>
      <c r="P839" t="s">
        <v>21955</v>
      </c>
      <c r="Q839" t="s">
        <v>21956</v>
      </c>
      <c r="R839">
        <v>0.05</v>
      </c>
      <c r="S839">
        <v>0</v>
      </c>
    </row>
    <row r="840" spans="1:20">
      <c r="A840" t="s">
        <v>349</v>
      </c>
      <c r="B840" t="s">
        <v>23760</v>
      </c>
      <c r="C840" t="s">
        <v>23761</v>
      </c>
      <c r="D840" t="s">
        <v>22460</v>
      </c>
      <c r="E840" t="s">
        <v>21952</v>
      </c>
      <c r="F840" t="s">
        <v>21953</v>
      </c>
      <c r="G840">
        <v>3440</v>
      </c>
      <c r="I840">
        <v>150</v>
      </c>
      <c r="J840" t="s">
        <v>21954</v>
      </c>
      <c r="K840" t="s">
        <v>204</v>
      </c>
      <c r="L840" t="s">
        <v>12492</v>
      </c>
      <c r="M840" t="s">
        <v>21955</v>
      </c>
      <c r="N840" t="s">
        <v>21955</v>
      </c>
      <c r="O840" t="s">
        <v>21955</v>
      </c>
      <c r="P840" t="s">
        <v>21955</v>
      </c>
      <c r="Q840" t="s">
        <v>21956</v>
      </c>
      <c r="R840">
        <v>0.05</v>
      </c>
      <c r="S840">
        <v>0</v>
      </c>
    </row>
    <row r="841" spans="1:20">
      <c r="A841" t="s">
        <v>349</v>
      </c>
      <c r="B841" t="s">
        <v>23762</v>
      </c>
      <c r="C841" t="s">
        <v>23763</v>
      </c>
      <c r="D841" t="s">
        <v>22058</v>
      </c>
      <c r="E841" t="s">
        <v>21952</v>
      </c>
      <c r="F841" t="s">
        <v>21953</v>
      </c>
      <c r="G841">
        <v>3440</v>
      </c>
      <c r="I841">
        <v>150</v>
      </c>
      <c r="J841" t="s">
        <v>21954</v>
      </c>
      <c r="K841" t="s">
        <v>204</v>
      </c>
      <c r="L841" t="s">
        <v>12492</v>
      </c>
      <c r="M841" t="s">
        <v>21955</v>
      </c>
      <c r="N841" t="s">
        <v>21955</v>
      </c>
      <c r="O841" t="s">
        <v>21955</v>
      </c>
      <c r="P841" t="s">
        <v>21955</v>
      </c>
      <c r="Q841" t="s">
        <v>21956</v>
      </c>
      <c r="R841">
        <v>0.05</v>
      </c>
      <c r="S841">
        <v>0</v>
      </c>
    </row>
    <row r="842" spans="1:20">
      <c r="A842" t="s">
        <v>349</v>
      </c>
      <c r="B842" t="s">
        <v>23764</v>
      </c>
      <c r="C842" t="s">
        <v>23765</v>
      </c>
      <c r="D842" t="s">
        <v>22058</v>
      </c>
      <c r="E842" t="s">
        <v>21952</v>
      </c>
      <c r="F842" t="s">
        <v>21953</v>
      </c>
      <c r="G842">
        <v>3440</v>
      </c>
      <c r="I842">
        <v>150</v>
      </c>
      <c r="J842" t="s">
        <v>21954</v>
      </c>
      <c r="K842" t="s">
        <v>204</v>
      </c>
      <c r="L842" t="s">
        <v>12492</v>
      </c>
      <c r="M842" t="s">
        <v>21955</v>
      </c>
      <c r="N842" t="s">
        <v>21955</v>
      </c>
      <c r="O842" t="s">
        <v>21955</v>
      </c>
      <c r="P842" t="s">
        <v>21955</v>
      </c>
      <c r="Q842" t="s">
        <v>21956</v>
      </c>
      <c r="R842">
        <v>0.05</v>
      </c>
      <c r="S842">
        <v>0</v>
      </c>
    </row>
    <row r="843" spans="1:20">
      <c r="A843" t="s">
        <v>349</v>
      </c>
      <c r="B843" t="s">
        <v>23766</v>
      </c>
      <c r="C843" t="s">
        <v>23767</v>
      </c>
      <c r="D843" t="s">
        <v>21979</v>
      </c>
      <c r="E843" t="s">
        <v>21952</v>
      </c>
      <c r="F843" t="s">
        <v>21953</v>
      </c>
      <c r="G843">
        <v>3450</v>
      </c>
      <c r="I843">
        <v>150</v>
      </c>
      <c r="J843" t="s">
        <v>21954</v>
      </c>
      <c r="K843" t="s">
        <v>204</v>
      </c>
      <c r="L843" t="s">
        <v>12492</v>
      </c>
      <c r="M843" t="s">
        <v>21955</v>
      </c>
      <c r="N843" t="s">
        <v>21955</v>
      </c>
      <c r="O843" t="s">
        <v>21955</v>
      </c>
      <c r="P843" t="s">
        <v>21955</v>
      </c>
      <c r="Q843" t="s">
        <v>21956</v>
      </c>
      <c r="R843">
        <v>0.05</v>
      </c>
      <c r="S843">
        <v>0</v>
      </c>
    </row>
    <row r="844" spans="1:20">
      <c r="A844" t="s">
        <v>349</v>
      </c>
      <c r="B844" t="s">
        <v>23768</v>
      </c>
      <c r="C844" t="s">
        <v>23769</v>
      </c>
      <c r="D844" t="s">
        <v>21979</v>
      </c>
      <c r="E844" t="s">
        <v>21952</v>
      </c>
      <c r="F844" t="s">
        <v>21953</v>
      </c>
      <c r="G844">
        <v>3440</v>
      </c>
      <c r="I844">
        <v>150</v>
      </c>
      <c r="J844" t="s">
        <v>21954</v>
      </c>
      <c r="K844" t="s">
        <v>204</v>
      </c>
      <c r="L844" t="s">
        <v>12492</v>
      </c>
      <c r="M844" t="s">
        <v>21961</v>
      </c>
      <c r="N844" t="s">
        <v>21961</v>
      </c>
      <c r="O844" t="s">
        <v>21961</v>
      </c>
      <c r="P844" t="s">
        <v>21961</v>
      </c>
      <c r="Q844" t="s">
        <v>21956</v>
      </c>
      <c r="R844">
        <v>0.01</v>
      </c>
      <c r="S844">
        <v>0</v>
      </c>
    </row>
    <row r="845" spans="1:20">
      <c r="A845" t="s">
        <v>349</v>
      </c>
      <c r="B845" t="s">
        <v>23770</v>
      </c>
      <c r="C845" t="s">
        <v>23771</v>
      </c>
      <c r="D845" t="s">
        <v>22025</v>
      </c>
      <c r="E845" t="s">
        <v>21966</v>
      </c>
      <c r="F845" t="s">
        <v>21953</v>
      </c>
      <c r="G845">
        <v>3220</v>
      </c>
      <c r="I845">
        <v>150</v>
      </c>
      <c r="J845" t="s">
        <v>21954</v>
      </c>
      <c r="K845" t="s">
        <v>204</v>
      </c>
      <c r="L845" t="s">
        <v>12492</v>
      </c>
      <c r="M845" t="s">
        <v>21955</v>
      </c>
      <c r="N845" t="s">
        <v>21955</v>
      </c>
      <c r="O845" t="s">
        <v>21955</v>
      </c>
      <c r="P845" t="s">
        <v>21955</v>
      </c>
      <c r="Q845" t="s">
        <v>21956</v>
      </c>
      <c r="R845">
        <v>0.05</v>
      </c>
      <c r="S845">
        <v>0</v>
      </c>
    </row>
    <row r="846" spans="1:20">
      <c r="A846" t="s">
        <v>349</v>
      </c>
      <c r="B846" t="s">
        <v>23772</v>
      </c>
      <c r="C846" t="s">
        <v>23773</v>
      </c>
      <c r="D846" t="s">
        <v>22073</v>
      </c>
      <c r="E846" t="s">
        <v>21952</v>
      </c>
      <c r="F846" t="s">
        <v>21953</v>
      </c>
      <c r="G846">
        <v>3440</v>
      </c>
      <c r="I846">
        <v>150</v>
      </c>
      <c r="J846" t="s">
        <v>21954</v>
      </c>
      <c r="K846" t="s">
        <v>204</v>
      </c>
      <c r="L846" t="s">
        <v>12492</v>
      </c>
      <c r="M846" t="s">
        <v>21955</v>
      </c>
      <c r="N846" t="s">
        <v>21955</v>
      </c>
      <c r="O846" t="s">
        <v>21955</v>
      </c>
      <c r="P846" t="s">
        <v>21955</v>
      </c>
      <c r="Q846" t="s">
        <v>21956</v>
      </c>
      <c r="R846">
        <v>0.05</v>
      </c>
      <c r="S846">
        <v>0</v>
      </c>
    </row>
    <row r="847" spans="1:20">
      <c r="A847" t="s">
        <v>349</v>
      </c>
      <c r="B847" t="s">
        <v>23774</v>
      </c>
      <c r="C847" t="s">
        <v>23775</v>
      </c>
      <c r="D847" t="s">
        <v>22804</v>
      </c>
      <c r="E847" t="s">
        <v>22181</v>
      </c>
      <c r="F847" t="s">
        <v>21953</v>
      </c>
      <c r="G847">
        <v>3220</v>
      </c>
      <c r="I847">
        <v>150</v>
      </c>
      <c r="J847" t="s">
        <v>21954</v>
      </c>
      <c r="K847" t="s">
        <v>12492</v>
      </c>
      <c r="L847" t="s">
        <v>12492</v>
      </c>
      <c r="M847" t="s">
        <v>21955</v>
      </c>
      <c r="N847" t="s">
        <v>21955</v>
      </c>
      <c r="O847" t="s">
        <v>21955</v>
      </c>
      <c r="P847" t="s">
        <v>21955</v>
      </c>
      <c r="Q847" t="s">
        <v>21956</v>
      </c>
      <c r="R847">
        <v>0.05</v>
      </c>
      <c r="S847">
        <v>0</v>
      </c>
      <c r="T847" t="s">
        <v>21967</v>
      </c>
    </row>
    <row r="848" spans="1:20">
      <c r="A848" t="s">
        <v>349</v>
      </c>
      <c r="B848" t="s">
        <v>23776</v>
      </c>
      <c r="C848" t="s">
        <v>23777</v>
      </c>
      <c r="D848" t="s">
        <v>21979</v>
      </c>
      <c r="E848" t="s">
        <v>21952</v>
      </c>
      <c r="F848" t="s">
        <v>21953</v>
      </c>
      <c r="G848">
        <v>3440</v>
      </c>
      <c r="I848">
        <v>150</v>
      </c>
      <c r="J848" t="s">
        <v>21954</v>
      </c>
      <c r="K848" t="s">
        <v>204</v>
      </c>
      <c r="L848" t="s">
        <v>12492</v>
      </c>
      <c r="M848" t="s">
        <v>21955</v>
      </c>
      <c r="N848" t="s">
        <v>21955</v>
      </c>
      <c r="O848" t="s">
        <v>21955</v>
      </c>
      <c r="P848" t="s">
        <v>21955</v>
      </c>
      <c r="Q848" t="s">
        <v>21956</v>
      </c>
      <c r="R848">
        <v>0.05</v>
      </c>
      <c r="S848">
        <v>0</v>
      </c>
    </row>
    <row r="849" spans="1:20">
      <c r="A849" t="s">
        <v>349</v>
      </c>
      <c r="B849" t="s">
        <v>23778</v>
      </c>
      <c r="C849" t="s">
        <v>23779</v>
      </c>
      <c r="D849" t="s">
        <v>23780</v>
      </c>
      <c r="E849" t="s">
        <v>22181</v>
      </c>
      <c r="F849" t="s">
        <v>21953</v>
      </c>
      <c r="G849">
        <v>3220</v>
      </c>
      <c r="I849">
        <v>150</v>
      </c>
      <c r="J849" t="s">
        <v>21954</v>
      </c>
      <c r="K849" t="s">
        <v>12492</v>
      </c>
      <c r="L849" t="s">
        <v>204</v>
      </c>
      <c r="M849" t="s">
        <v>34</v>
      </c>
      <c r="N849" t="s">
        <v>21955</v>
      </c>
      <c r="O849" t="s">
        <v>21955</v>
      </c>
      <c r="P849" t="s">
        <v>34</v>
      </c>
      <c r="R849">
        <v>0.05</v>
      </c>
      <c r="S849">
        <v>0</v>
      </c>
      <c r="T849" t="s">
        <v>21967</v>
      </c>
    </row>
    <row r="850" spans="1:20">
      <c r="A850" t="s">
        <v>349</v>
      </c>
      <c r="B850" t="s">
        <v>23781</v>
      </c>
      <c r="C850" t="s">
        <v>23782</v>
      </c>
      <c r="D850" t="s">
        <v>22025</v>
      </c>
      <c r="E850" t="s">
        <v>21966</v>
      </c>
      <c r="F850" t="s">
        <v>21953</v>
      </c>
      <c r="G850">
        <v>3220</v>
      </c>
      <c r="I850">
        <v>150</v>
      </c>
      <c r="J850" t="s">
        <v>21954</v>
      </c>
      <c r="K850" t="s">
        <v>204</v>
      </c>
      <c r="L850" t="s">
        <v>12492</v>
      </c>
      <c r="M850" t="s">
        <v>21955</v>
      </c>
      <c r="N850" t="s">
        <v>21955</v>
      </c>
      <c r="O850" t="s">
        <v>21955</v>
      </c>
      <c r="P850" t="s">
        <v>21955</v>
      </c>
      <c r="Q850" t="s">
        <v>21956</v>
      </c>
      <c r="R850">
        <v>0.05</v>
      </c>
      <c r="S850">
        <v>0</v>
      </c>
    </row>
    <row r="851" spans="1:20">
      <c r="A851" t="s">
        <v>349</v>
      </c>
      <c r="B851" t="s">
        <v>23783</v>
      </c>
      <c r="C851" t="s">
        <v>23784</v>
      </c>
      <c r="D851" t="s">
        <v>22025</v>
      </c>
      <c r="E851" t="s">
        <v>22181</v>
      </c>
      <c r="F851" t="s">
        <v>21953</v>
      </c>
      <c r="G851">
        <v>3220</v>
      </c>
      <c r="I851">
        <v>150</v>
      </c>
      <c r="J851" t="s">
        <v>21954</v>
      </c>
      <c r="K851" t="s">
        <v>204</v>
      </c>
      <c r="L851" t="s">
        <v>12492</v>
      </c>
      <c r="M851" t="s">
        <v>21955</v>
      </c>
      <c r="N851" t="s">
        <v>21955</v>
      </c>
      <c r="O851" t="s">
        <v>21955</v>
      </c>
      <c r="P851" t="s">
        <v>21955</v>
      </c>
      <c r="Q851" t="s">
        <v>21956</v>
      </c>
      <c r="R851">
        <v>0.05</v>
      </c>
      <c r="S851">
        <v>0</v>
      </c>
    </row>
    <row r="852" spans="1:20">
      <c r="A852" t="s">
        <v>349</v>
      </c>
      <c r="B852" t="s">
        <v>23785</v>
      </c>
      <c r="C852" t="s">
        <v>23786</v>
      </c>
      <c r="D852" t="s">
        <v>23787</v>
      </c>
      <c r="E852" t="s">
        <v>21966</v>
      </c>
      <c r="F852" t="s">
        <v>21953</v>
      </c>
      <c r="G852">
        <v>3220</v>
      </c>
      <c r="I852">
        <v>150</v>
      </c>
      <c r="J852" t="s">
        <v>21954</v>
      </c>
      <c r="K852" t="s">
        <v>12492</v>
      </c>
      <c r="L852" t="s">
        <v>12492</v>
      </c>
      <c r="M852" t="s">
        <v>21955</v>
      </c>
      <c r="N852" t="s">
        <v>21955</v>
      </c>
      <c r="O852" t="s">
        <v>21955</v>
      </c>
      <c r="P852" t="s">
        <v>21955</v>
      </c>
      <c r="Q852" t="s">
        <v>21956</v>
      </c>
      <c r="R852">
        <v>0.05</v>
      </c>
      <c r="S852">
        <v>0</v>
      </c>
    </row>
    <row r="853" spans="1:20">
      <c r="A853" t="s">
        <v>349</v>
      </c>
      <c r="B853" t="s">
        <v>23788</v>
      </c>
      <c r="C853" t="s">
        <v>23789</v>
      </c>
      <c r="D853" t="s">
        <v>13002</v>
      </c>
      <c r="E853" t="s">
        <v>22373</v>
      </c>
      <c r="F853" t="s">
        <v>21953</v>
      </c>
      <c r="G853">
        <v>3220</v>
      </c>
      <c r="I853">
        <v>150</v>
      </c>
      <c r="J853" t="s">
        <v>21954</v>
      </c>
      <c r="K853" t="s">
        <v>204</v>
      </c>
      <c r="L853" t="s">
        <v>12492</v>
      </c>
      <c r="M853" t="s">
        <v>21955</v>
      </c>
      <c r="N853" t="s">
        <v>21955</v>
      </c>
      <c r="O853" t="s">
        <v>21955</v>
      </c>
      <c r="P853" t="s">
        <v>21955</v>
      </c>
      <c r="Q853" t="s">
        <v>21956</v>
      </c>
      <c r="R853">
        <v>0.05</v>
      </c>
      <c r="S853">
        <v>0</v>
      </c>
    </row>
    <row r="854" spans="1:20">
      <c r="A854" t="s">
        <v>349</v>
      </c>
      <c r="B854" t="s">
        <v>23790</v>
      </c>
      <c r="C854" t="s">
        <v>23791</v>
      </c>
      <c r="D854" t="s">
        <v>23787</v>
      </c>
      <c r="E854" t="s">
        <v>21966</v>
      </c>
      <c r="F854" t="s">
        <v>21953</v>
      </c>
      <c r="G854">
        <v>3220</v>
      </c>
      <c r="I854">
        <v>150</v>
      </c>
      <c r="J854" t="s">
        <v>21954</v>
      </c>
      <c r="K854" t="s">
        <v>204</v>
      </c>
      <c r="L854" t="s">
        <v>12492</v>
      </c>
      <c r="M854" t="s">
        <v>21955</v>
      </c>
      <c r="N854" t="s">
        <v>21955</v>
      </c>
      <c r="O854" t="s">
        <v>21955</v>
      </c>
      <c r="P854" t="s">
        <v>21955</v>
      </c>
      <c r="Q854" t="s">
        <v>21956</v>
      </c>
      <c r="R854">
        <v>0.05</v>
      </c>
      <c r="S854">
        <v>0</v>
      </c>
    </row>
    <row r="855" spans="1:20">
      <c r="A855" t="s">
        <v>349</v>
      </c>
      <c r="B855" t="s">
        <v>23792</v>
      </c>
      <c r="C855" t="s">
        <v>23793</v>
      </c>
      <c r="D855" t="s">
        <v>22031</v>
      </c>
      <c r="E855" t="s">
        <v>21966</v>
      </c>
      <c r="F855" t="s">
        <v>21953</v>
      </c>
      <c r="G855">
        <v>3220</v>
      </c>
      <c r="I855">
        <v>150</v>
      </c>
      <c r="J855" t="s">
        <v>21954</v>
      </c>
      <c r="K855" t="s">
        <v>204</v>
      </c>
      <c r="L855" t="s">
        <v>12492</v>
      </c>
      <c r="M855" t="s">
        <v>21955</v>
      </c>
      <c r="N855" t="s">
        <v>21955</v>
      </c>
      <c r="O855" t="s">
        <v>21955</v>
      </c>
      <c r="P855" t="s">
        <v>21955</v>
      </c>
      <c r="Q855" t="s">
        <v>21956</v>
      </c>
      <c r="R855">
        <v>0.05</v>
      </c>
      <c r="S855">
        <v>0</v>
      </c>
      <c r="T855" t="s">
        <v>21967</v>
      </c>
    </row>
    <row r="856" spans="1:20">
      <c r="A856" t="s">
        <v>349</v>
      </c>
      <c r="B856" t="s">
        <v>23794</v>
      </c>
      <c r="C856" t="s">
        <v>23795</v>
      </c>
      <c r="D856" t="s">
        <v>23787</v>
      </c>
      <c r="E856" t="s">
        <v>21966</v>
      </c>
      <c r="F856" t="s">
        <v>21953</v>
      </c>
      <c r="G856">
        <v>3450</v>
      </c>
      <c r="I856">
        <v>150</v>
      </c>
      <c r="J856" t="s">
        <v>21954</v>
      </c>
      <c r="K856" t="s">
        <v>204</v>
      </c>
      <c r="L856" t="s">
        <v>12492</v>
      </c>
      <c r="M856" t="s">
        <v>21955</v>
      </c>
      <c r="N856" t="s">
        <v>21955</v>
      </c>
      <c r="O856" t="s">
        <v>21955</v>
      </c>
      <c r="P856" t="s">
        <v>21955</v>
      </c>
      <c r="Q856" t="s">
        <v>21956</v>
      </c>
      <c r="R856">
        <v>0.05</v>
      </c>
      <c r="S856">
        <v>0</v>
      </c>
    </row>
    <row r="857" spans="1:20">
      <c r="A857" t="s">
        <v>349</v>
      </c>
      <c r="B857" t="s">
        <v>23796</v>
      </c>
      <c r="C857" t="s">
        <v>23797</v>
      </c>
      <c r="D857" t="s">
        <v>22993</v>
      </c>
      <c r="E857" t="s">
        <v>22181</v>
      </c>
      <c r="F857" t="s">
        <v>21953</v>
      </c>
      <c r="G857">
        <v>3220</v>
      </c>
      <c r="I857">
        <v>150</v>
      </c>
      <c r="J857" t="s">
        <v>21954</v>
      </c>
      <c r="K857" t="s">
        <v>12492</v>
      </c>
      <c r="L857" t="s">
        <v>12492</v>
      </c>
      <c r="M857" t="s">
        <v>21961</v>
      </c>
      <c r="N857" t="s">
        <v>21961</v>
      </c>
      <c r="O857" t="s">
        <v>21961</v>
      </c>
      <c r="P857" t="s">
        <v>21961</v>
      </c>
      <c r="Q857" t="s">
        <v>21956</v>
      </c>
      <c r="R857">
        <v>0.01</v>
      </c>
      <c r="S857">
        <v>0</v>
      </c>
    </row>
    <row r="858" spans="1:20">
      <c r="A858" t="s">
        <v>349</v>
      </c>
      <c r="B858" t="s">
        <v>23798</v>
      </c>
      <c r="C858" t="s">
        <v>23799</v>
      </c>
      <c r="D858" t="s">
        <v>23787</v>
      </c>
      <c r="E858" t="s">
        <v>21966</v>
      </c>
      <c r="F858" t="s">
        <v>21953</v>
      </c>
      <c r="G858">
        <v>3220</v>
      </c>
      <c r="I858">
        <v>150</v>
      </c>
      <c r="J858" t="s">
        <v>21954</v>
      </c>
      <c r="K858" t="s">
        <v>204</v>
      </c>
      <c r="L858" t="s">
        <v>12492</v>
      </c>
      <c r="M858" t="s">
        <v>21955</v>
      </c>
      <c r="N858" t="s">
        <v>21955</v>
      </c>
      <c r="O858" t="s">
        <v>21955</v>
      </c>
      <c r="P858" t="s">
        <v>21955</v>
      </c>
      <c r="Q858" t="s">
        <v>21956</v>
      </c>
      <c r="R858">
        <v>0.05</v>
      </c>
      <c r="S858">
        <v>0</v>
      </c>
    </row>
    <row r="859" spans="1:20">
      <c r="A859" t="s">
        <v>349</v>
      </c>
      <c r="B859" t="s">
        <v>23800</v>
      </c>
      <c r="C859" t="s">
        <v>23801</v>
      </c>
      <c r="D859" t="s">
        <v>21979</v>
      </c>
      <c r="E859" t="s">
        <v>21952</v>
      </c>
      <c r="F859" t="s">
        <v>21953</v>
      </c>
      <c r="G859">
        <v>3440</v>
      </c>
      <c r="I859">
        <v>200</v>
      </c>
      <c r="J859" t="s">
        <v>21954</v>
      </c>
      <c r="K859" t="s">
        <v>12492</v>
      </c>
      <c r="L859" t="s">
        <v>12492</v>
      </c>
      <c r="M859" t="s">
        <v>21955</v>
      </c>
      <c r="N859" t="s">
        <v>21955</v>
      </c>
      <c r="O859" t="s">
        <v>21955</v>
      </c>
      <c r="P859" t="s">
        <v>21955</v>
      </c>
      <c r="Q859" t="s">
        <v>21956</v>
      </c>
      <c r="R859">
        <v>0.05</v>
      </c>
      <c r="S859">
        <v>0</v>
      </c>
      <c r="T859" t="s">
        <v>21967</v>
      </c>
    </row>
    <row r="860" spans="1:20">
      <c r="A860" t="s">
        <v>349</v>
      </c>
      <c r="B860" t="s">
        <v>23802</v>
      </c>
      <c r="C860" t="s">
        <v>23803</v>
      </c>
      <c r="D860" t="s">
        <v>22952</v>
      </c>
      <c r="E860" t="s">
        <v>21952</v>
      </c>
      <c r="F860" t="s">
        <v>21953</v>
      </c>
      <c r="G860">
        <v>3450</v>
      </c>
      <c r="I860">
        <v>200</v>
      </c>
      <c r="J860" t="s">
        <v>21954</v>
      </c>
      <c r="K860" t="s">
        <v>204</v>
      </c>
      <c r="L860" t="s">
        <v>12492</v>
      </c>
      <c r="M860" t="s">
        <v>21955</v>
      </c>
      <c r="N860" t="s">
        <v>21955</v>
      </c>
      <c r="O860" t="s">
        <v>21955</v>
      </c>
      <c r="P860" t="s">
        <v>21955</v>
      </c>
      <c r="Q860" t="s">
        <v>21956</v>
      </c>
      <c r="R860">
        <v>0.05</v>
      </c>
      <c r="S860">
        <v>0</v>
      </c>
      <c r="T860" t="s">
        <v>21962</v>
      </c>
    </row>
    <row r="861" spans="1:20">
      <c r="A861" t="s">
        <v>349</v>
      </c>
      <c r="B861" t="s">
        <v>23804</v>
      </c>
      <c r="C861" t="s">
        <v>23805</v>
      </c>
      <c r="D861" t="s">
        <v>21979</v>
      </c>
      <c r="E861" t="s">
        <v>21952</v>
      </c>
      <c r="F861" t="s">
        <v>21953</v>
      </c>
      <c r="G861">
        <v>3440</v>
      </c>
      <c r="I861">
        <v>200</v>
      </c>
      <c r="J861" t="s">
        <v>21954</v>
      </c>
      <c r="K861" t="s">
        <v>204</v>
      </c>
      <c r="L861" t="s">
        <v>12492</v>
      </c>
      <c r="M861" t="s">
        <v>21955</v>
      </c>
      <c r="N861" t="s">
        <v>21955</v>
      </c>
      <c r="O861" t="s">
        <v>21955</v>
      </c>
      <c r="P861" t="s">
        <v>21955</v>
      </c>
      <c r="Q861" t="s">
        <v>21956</v>
      </c>
      <c r="R861">
        <v>0.05</v>
      </c>
      <c r="S861">
        <v>0</v>
      </c>
      <c r="T861" t="s">
        <v>22002</v>
      </c>
    </row>
    <row r="862" spans="1:20">
      <c r="A862" t="s">
        <v>349</v>
      </c>
      <c r="B862" t="s">
        <v>23806</v>
      </c>
      <c r="C862" t="s">
        <v>23807</v>
      </c>
      <c r="D862" t="s">
        <v>21979</v>
      </c>
      <c r="E862" t="s">
        <v>21952</v>
      </c>
      <c r="F862" t="s">
        <v>21953</v>
      </c>
      <c r="G862">
        <v>3440</v>
      </c>
      <c r="I862">
        <v>150</v>
      </c>
      <c r="J862" t="s">
        <v>21954</v>
      </c>
      <c r="K862" t="s">
        <v>204</v>
      </c>
      <c r="L862" t="s">
        <v>12492</v>
      </c>
      <c r="M862" t="s">
        <v>21955</v>
      </c>
      <c r="N862" t="s">
        <v>21955</v>
      </c>
      <c r="O862" t="s">
        <v>21955</v>
      </c>
      <c r="P862" t="s">
        <v>21955</v>
      </c>
      <c r="Q862" t="s">
        <v>21956</v>
      </c>
      <c r="R862">
        <v>0.05</v>
      </c>
      <c r="S862">
        <v>0</v>
      </c>
    </row>
    <row r="863" spans="1:20">
      <c r="A863" t="s">
        <v>349</v>
      </c>
      <c r="B863" t="s">
        <v>23808</v>
      </c>
      <c r="C863" t="s">
        <v>23809</v>
      </c>
      <c r="D863" t="s">
        <v>21979</v>
      </c>
      <c r="E863" t="s">
        <v>21952</v>
      </c>
      <c r="F863" t="s">
        <v>21953</v>
      </c>
      <c r="G863">
        <v>3450</v>
      </c>
      <c r="I863">
        <v>150</v>
      </c>
      <c r="J863" t="s">
        <v>21954</v>
      </c>
      <c r="K863" t="s">
        <v>204</v>
      </c>
      <c r="L863" t="s">
        <v>12492</v>
      </c>
      <c r="M863" t="s">
        <v>21955</v>
      </c>
      <c r="N863" t="s">
        <v>21955</v>
      </c>
      <c r="O863" t="s">
        <v>21955</v>
      </c>
      <c r="P863" t="s">
        <v>21955</v>
      </c>
      <c r="Q863" t="s">
        <v>21956</v>
      </c>
      <c r="R863">
        <v>0.05</v>
      </c>
      <c r="S863">
        <v>0</v>
      </c>
    </row>
    <row r="864" spans="1:20">
      <c r="A864" t="s">
        <v>349</v>
      </c>
      <c r="B864" t="s">
        <v>23810</v>
      </c>
      <c r="C864" t="s">
        <v>23811</v>
      </c>
      <c r="D864" t="s">
        <v>21979</v>
      </c>
      <c r="E864" t="s">
        <v>21952</v>
      </c>
      <c r="F864" t="s">
        <v>21953</v>
      </c>
      <c r="G864">
        <v>3440</v>
      </c>
      <c r="I864">
        <v>150</v>
      </c>
      <c r="J864" t="s">
        <v>21954</v>
      </c>
      <c r="K864" t="s">
        <v>204</v>
      </c>
      <c r="L864" t="s">
        <v>12492</v>
      </c>
      <c r="M864" t="s">
        <v>21955</v>
      </c>
      <c r="N864" t="s">
        <v>21955</v>
      </c>
      <c r="O864" t="s">
        <v>21955</v>
      </c>
      <c r="P864" t="s">
        <v>21955</v>
      </c>
      <c r="Q864" t="s">
        <v>21956</v>
      </c>
      <c r="R864">
        <v>0.05</v>
      </c>
      <c r="S864">
        <v>0</v>
      </c>
    </row>
    <row r="865" spans="1:20">
      <c r="A865" t="s">
        <v>349</v>
      </c>
      <c r="B865" t="s">
        <v>23812</v>
      </c>
      <c r="C865" t="s">
        <v>23813</v>
      </c>
      <c r="D865" t="s">
        <v>21979</v>
      </c>
      <c r="E865" t="s">
        <v>21952</v>
      </c>
      <c r="F865" t="s">
        <v>21953</v>
      </c>
      <c r="G865">
        <v>3440</v>
      </c>
      <c r="I865">
        <v>150</v>
      </c>
      <c r="J865" t="s">
        <v>21954</v>
      </c>
      <c r="K865" t="s">
        <v>204</v>
      </c>
      <c r="L865" t="s">
        <v>12492</v>
      </c>
      <c r="M865" t="s">
        <v>21955</v>
      </c>
      <c r="N865" t="s">
        <v>21955</v>
      </c>
      <c r="O865" t="s">
        <v>21955</v>
      </c>
      <c r="P865" t="s">
        <v>21955</v>
      </c>
      <c r="Q865" t="s">
        <v>21956</v>
      </c>
      <c r="R865">
        <v>0.05</v>
      </c>
      <c r="S865">
        <v>0</v>
      </c>
    </row>
    <row r="866" spans="1:20">
      <c r="A866" t="s">
        <v>349</v>
      </c>
      <c r="B866" t="s">
        <v>23814</v>
      </c>
      <c r="C866" t="s">
        <v>23815</v>
      </c>
      <c r="D866" t="s">
        <v>21979</v>
      </c>
      <c r="E866" t="s">
        <v>21952</v>
      </c>
      <c r="F866" t="s">
        <v>21953</v>
      </c>
      <c r="G866">
        <v>3440</v>
      </c>
      <c r="I866">
        <v>150</v>
      </c>
      <c r="J866" t="s">
        <v>21954</v>
      </c>
      <c r="K866" t="s">
        <v>204</v>
      </c>
      <c r="L866" t="s">
        <v>12492</v>
      </c>
      <c r="M866" t="s">
        <v>21955</v>
      </c>
      <c r="N866" t="s">
        <v>21955</v>
      </c>
      <c r="O866" t="s">
        <v>21955</v>
      </c>
      <c r="P866" t="s">
        <v>21955</v>
      </c>
      <c r="Q866" t="s">
        <v>21956</v>
      </c>
      <c r="R866">
        <v>0.05</v>
      </c>
      <c r="S866">
        <v>0</v>
      </c>
    </row>
    <row r="867" spans="1:20">
      <c r="A867" t="s">
        <v>349</v>
      </c>
      <c r="B867" t="s">
        <v>23816</v>
      </c>
      <c r="C867" t="s">
        <v>23817</v>
      </c>
      <c r="D867" t="s">
        <v>21979</v>
      </c>
      <c r="E867" t="s">
        <v>21952</v>
      </c>
      <c r="F867" t="s">
        <v>21953</v>
      </c>
      <c r="G867">
        <v>3440</v>
      </c>
      <c r="I867">
        <v>200</v>
      </c>
      <c r="J867" t="s">
        <v>21954</v>
      </c>
      <c r="K867" t="s">
        <v>204</v>
      </c>
      <c r="L867" t="s">
        <v>12492</v>
      </c>
      <c r="M867" t="s">
        <v>21955</v>
      </c>
      <c r="N867" t="s">
        <v>21955</v>
      </c>
      <c r="O867" t="s">
        <v>21955</v>
      </c>
      <c r="P867" t="s">
        <v>21955</v>
      </c>
      <c r="Q867" t="s">
        <v>21956</v>
      </c>
      <c r="R867">
        <v>0.05</v>
      </c>
      <c r="S867">
        <v>0</v>
      </c>
      <c r="T867" t="s">
        <v>22002</v>
      </c>
    </row>
    <row r="868" spans="1:20">
      <c r="A868" t="s">
        <v>349</v>
      </c>
      <c r="B868" t="s">
        <v>23818</v>
      </c>
      <c r="C868" t="s">
        <v>23819</v>
      </c>
      <c r="D868" t="s">
        <v>21979</v>
      </c>
      <c r="E868" t="s">
        <v>21952</v>
      </c>
      <c r="F868" t="s">
        <v>21953</v>
      </c>
      <c r="G868">
        <v>3440</v>
      </c>
      <c r="I868">
        <v>150</v>
      </c>
      <c r="J868" t="s">
        <v>21954</v>
      </c>
      <c r="K868" t="s">
        <v>204</v>
      </c>
      <c r="L868" t="s">
        <v>12492</v>
      </c>
      <c r="M868" t="s">
        <v>21955</v>
      </c>
      <c r="N868" t="s">
        <v>21955</v>
      </c>
      <c r="O868" t="s">
        <v>21955</v>
      </c>
      <c r="P868" t="s">
        <v>21955</v>
      </c>
      <c r="Q868" t="s">
        <v>21956</v>
      </c>
      <c r="R868">
        <v>0.05</v>
      </c>
      <c r="S868">
        <v>0</v>
      </c>
    </row>
    <row r="869" spans="1:20">
      <c r="A869" t="s">
        <v>349</v>
      </c>
      <c r="B869" t="s">
        <v>23820</v>
      </c>
      <c r="C869" t="s">
        <v>23821</v>
      </c>
      <c r="D869" t="s">
        <v>21979</v>
      </c>
      <c r="E869" t="s">
        <v>21952</v>
      </c>
      <c r="F869" t="s">
        <v>21953</v>
      </c>
      <c r="G869">
        <v>3440</v>
      </c>
      <c r="I869">
        <v>150</v>
      </c>
      <c r="J869" t="s">
        <v>21954</v>
      </c>
      <c r="K869" t="s">
        <v>204</v>
      </c>
      <c r="L869" t="s">
        <v>12492</v>
      </c>
      <c r="M869" t="s">
        <v>21955</v>
      </c>
      <c r="N869" t="s">
        <v>21955</v>
      </c>
      <c r="O869" t="s">
        <v>21955</v>
      </c>
      <c r="P869" t="s">
        <v>21955</v>
      </c>
      <c r="Q869" t="s">
        <v>21956</v>
      </c>
      <c r="R869">
        <v>0.05</v>
      </c>
      <c r="S869">
        <v>0</v>
      </c>
    </row>
    <row r="870" spans="1:20">
      <c r="A870" t="s">
        <v>349</v>
      </c>
      <c r="B870" t="s">
        <v>23822</v>
      </c>
      <c r="C870" t="s">
        <v>23823</v>
      </c>
      <c r="D870" t="s">
        <v>21979</v>
      </c>
      <c r="E870" t="s">
        <v>21952</v>
      </c>
      <c r="F870" t="s">
        <v>21953</v>
      </c>
      <c r="G870">
        <v>3440</v>
      </c>
      <c r="I870">
        <v>150</v>
      </c>
      <c r="J870" t="s">
        <v>21954</v>
      </c>
      <c r="K870" t="s">
        <v>204</v>
      </c>
      <c r="L870" t="s">
        <v>12492</v>
      </c>
      <c r="M870" t="s">
        <v>21955</v>
      </c>
      <c r="N870" t="s">
        <v>21955</v>
      </c>
      <c r="O870" t="s">
        <v>21955</v>
      </c>
      <c r="P870" t="s">
        <v>21955</v>
      </c>
      <c r="Q870" t="s">
        <v>21956</v>
      </c>
      <c r="R870">
        <v>0.05</v>
      </c>
      <c r="S870">
        <v>0</v>
      </c>
    </row>
    <row r="871" spans="1:20">
      <c r="A871" t="s">
        <v>349</v>
      </c>
      <c r="B871" t="s">
        <v>23824</v>
      </c>
      <c r="C871" t="s">
        <v>23825</v>
      </c>
      <c r="D871" t="s">
        <v>21979</v>
      </c>
      <c r="E871" t="s">
        <v>21952</v>
      </c>
      <c r="F871" t="s">
        <v>21953</v>
      </c>
      <c r="G871">
        <v>3440</v>
      </c>
      <c r="I871">
        <v>150</v>
      </c>
      <c r="J871" t="s">
        <v>21954</v>
      </c>
      <c r="K871" t="s">
        <v>204</v>
      </c>
      <c r="L871" t="s">
        <v>12492</v>
      </c>
      <c r="M871" t="s">
        <v>21955</v>
      </c>
      <c r="N871" t="s">
        <v>21955</v>
      </c>
      <c r="O871" t="s">
        <v>21955</v>
      </c>
      <c r="P871" t="s">
        <v>21955</v>
      </c>
      <c r="Q871" t="s">
        <v>21956</v>
      </c>
      <c r="R871">
        <v>0.05</v>
      </c>
      <c r="S871">
        <v>0</v>
      </c>
    </row>
    <row r="872" spans="1:20">
      <c r="A872" t="s">
        <v>349</v>
      </c>
      <c r="B872" t="s">
        <v>23826</v>
      </c>
      <c r="C872" t="s">
        <v>23827</v>
      </c>
      <c r="D872" t="s">
        <v>21979</v>
      </c>
      <c r="E872" t="s">
        <v>21952</v>
      </c>
      <c r="F872" t="s">
        <v>21953</v>
      </c>
      <c r="G872">
        <v>3450</v>
      </c>
      <c r="I872">
        <v>150</v>
      </c>
      <c r="J872" t="s">
        <v>21954</v>
      </c>
      <c r="K872" t="s">
        <v>204</v>
      </c>
      <c r="L872" t="s">
        <v>12492</v>
      </c>
      <c r="M872" t="s">
        <v>21955</v>
      </c>
      <c r="N872" t="s">
        <v>21955</v>
      </c>
      <c r="O872" t="s">
        <v>21955</v>
      </c>
      <c r="P872" t="s">
        <v>21955</v>
      </c>
      <c r="Q872" t="s">
        <v>21956</v>
      </c>
      <c r="R872">
        <v>0.05</v>
      </c>
      <c r="S872">
        <v>0</v>
      </c>
    </row>
    <row r="873" spans="1:20">
      <c r="A873" t="s">
        <v>349</v>
      </c>
      <c r="B873" t="s">
        <v>23828</v>
      </c>
      <c r="C873" t="s">
        <v>23829</v>
      </c>
      <c r="D873" t="s">
        <v>21979</v>
      </c>
      <c r="E873" t="s">
        <v>21952</v>
      </c>
      <c r="F873" t="s">
        <v>21953</v>
      </c>
      <c r="G873">
        <v>3450</v>
      </c>
      <c r="I873">
        <v>150</v>
      </c>
      <c r="J873" t="s">
        <v>21954</v>
      </c>
      <c r="K873" t="s">
        <v>204</v>
      </c>
      <c r="L873" t="s">
        <v>12492</v>
      </c>
      <c r="M873" t="s">
        <v>34</v>
      </c>
      <c r="N873" t="s">
        <v>34</v>
      </c>
      <c r="O873" t="s">
        <v>34</v>
      </c>
      <c r="P873" t="s">
        <v>34</v>
      </c>
      <c r="Q873" t="s">
        <v>21956</v>
      </c>
      <c r="R873">
        <v>0.075</v>
      </c>
      <c r="S873">
        <v>0</v>
      </c>
    </row>
    <row r="874" spans="1:20">
      <c r="A874" t="s">
        <v>349</v>
      </c>
      <c r="B874" t="s">
        <v>23830</v>
      </c>
      <c r="C874" t="s">
        <v>23831</v>
      </c>
      <c r="D874" t="s">
        <v>21979</v>
      </c>
      <c r="E874" t="s">
        <v>21952</v>
      </c>
      <c r="F874" t="s">
        <v>21953</v>
      </c>
      <c r="G874">
        <v>3450</v>
      </c>
      <c r="I874">
        <v>150</v>
      </c>
      <c r="J874" t="s">
        <v>21954</v>
      </c>
      <c r="K874" t="s">
        <v>204</v>
      </c>
      <c r="L874" t="s">
        <v>12492</v>
      </c>
      <c r="M874" t="s">
        <v>34</v>
      </c>
      <c r="N874" t="s">
        <v>34</v>
      </c>
      <c r="O874" t="s">
        <v>34</v>
      </c>
      <c r="P874" t="s">
        <v>34</v>
      </c>
      <c r="Q874" t="s">
        <v>21956</v>
      </c>
      <c r="R874">
        <v>0.075</v>
      </c>
      <c r="S874">
        <v>0</v>
      </c>
    </row>
    <row r="875" spans="1:20">
      <c r="A875" t="s">
        <v>349</v>
      </c>
      <c r="B875" t="s">
        <v>23832</v>
      </c>
      <c r="C875" t="s">
        <v>23833</v>
      </c>
      <c r="D875" t="s">
        <v>22485</v>
      </c>
      <c r="E875" t="s">
        <v>22181</v>
      </c>
      <c r="F875" t="s">
        <v>21953</v>
      </c>
      <c r="G875">
        <v>3220</v>
      </c>
      <c r="I875">
        <v>150</v>
      </c>
      <c r="J875" t="s">
        <v>21954</v>
      </c>
      <c r="K875" t="s">
        <v>204</v>
      </c>
      <c r="L875" t="s">
        <v>12492</v>
      </c>
      <c r="M875" t="s">
        <v>21955</v>
      </c>
      <c r="N875" t="s">
        <v>21955</v>
      </c>
      <c r="O875" t="s">
        <v>21955</v>
      </c>
      <c r="P875" t="s">
        <v>21955</v>
      </c>
      <c r="Q875" t="s">
        <v>21956</v>
      </c>
      <c r="R875">
        <v>0.05</v>
      </c>
      <c r="S875">
        <v>0</v>
      </c>
    </row>
    <row r="876" spans="1:20">
      <c r="A876" t="s">
        <v>349</v>
      </c>
      <c r="B876" t="s">
        <v>23834</v>
      </c>
      <c r="C876" t="s">
        <v>23835</v>
      </c>
      <c r="D876" t="s">
        <v>22073</v>
      </c>
      <c r="E876" t="s">
        <v>21952</v>
      </c>
      <c r="F876" t="s">
        <v>21953</v>
      </c>
      <c r="G876">
        <v>3450</v>
      </c>
      <c r="I876">
        <v>150</v>
      </c>
      <c r="J876" t="s">
        <v>21954</v>
      </c>
      <c r="K876" t="s">
        <v>204</v>
      </c>
      <c r="L876" t="s">
        <v>12492</v>
      </c>
      <c r="M876" t="s">
        <v>21955</v>
      </c>
      <c r="N876" t="s">
        <v>21955</v>
      </c>
      <c r="O876" t="s">
        <v>21955</v>
      </c>
      <c r="P876" t="s">
        <v>21955</v>
      </c>
      <c r="Q876" t="s">
        <v>21956</v>
      </c>
      <c r="R876">
        <v>0.05</v>
      </c>
      <c r="S876">
        <v>0</v>
      </c>
      <c r="T876" t="s">
        <v>21967</v>
      </c>
    </row>
    <row r="877" spans="1:20">
      <c r="A877" t="s">
        <v>349</v>
      </c>
      <c r="B877" t="s">
        <v>23836</v>
      </c>
      <c r="C877" t="s">
        <v>23837</v>
      </c>
      <c r="D877" t="s">
        <v>22043</v>
      </c>
      <c r="E877" t="s">
        <v>21952</v>
      </c>
      <c r="F877" t="s">
        <v>21953</v>
      </c>
      <c r="G877">
        <v>3440</v>
      </c>
      <c r="I877">
        <v>150</v>
      </c>
      <c r="J877" t="s">
        <v>21954</v>
      </c>
      <c r="K877" t="s">
        <v>204</v>
      </c>
      <c r="L877" t="s">
        <v>12492</v>
      </c>
      <c r="M877" t="s">
        <v>21955</v>
      </c>
      <c r="N877" t="s">
        <v>21955</v>
      </c>
      <c r="O877" t="s">
        <v>21955</v>
      </c>
      <c r="P877" t="s">
        <v>21955</v>
      </c>
      <c r="Q877" t="s">
        <v>21956</v>
      </c>
      <c r="R877">
        <v>0.05</v>
      </c>
      <c r="S877">
        <v>0</v>
      </c>
    </row>
    <row r="878" spans="1:20">
      <c r="A878" t="s">
        <v>349</v>
      </c>
      <c r="B878" t="s">
        <v>23838</v>
      </c>
      <c r="C878" t="s">
        <v>23839</v>
      </c>
      <c r="D878" t="s">
        <v>22043</v>
      </c>
      <c r="E878" t="s">
        <v>21952</v>
      </c>
      <c r="F878" t="s">
        <v>21953</v>
      </c>
      <c r="G878">
        <v>3440</v>
      </c>
      <c r="I878">
        <v>150</v>
      </c>
      <c r="J878" t="s">
        <v>21954</v>
      </c>
      <c r="K878" t="s">
        <v>204</v>
      </c>
      <c r="L878" t="s">
        <v>12492</v>
      </c>
      <c r="M878" t="s">
        <v>21955</v>
      </c>
      <c r="N878" t="s">
        <v>21955</v>
      </c>
      <c r="O878" t="s">
        <v>21955</v>
      </c>
      <c r="P878" t="s">
        <v>21955</v>
      </c>
      <c r="Q878" t="s">
        <v>21956</v>
      </c>
      <c r="R878">
        <v>0.05</v>
      </c>
      <c r="S878">
        <v>0</v>
      </c>
    </row>
    <row r="879" spans="1:20">
      <c r="A879" t="s">
        <v>349</v>
      </c>
      <c r="B879" t="s">
        <v>23840</v>
      </c>
      <c r="C879" t="s">
        <v>23841</v>
      </c>
      <c r="D879" t="s">
        <v>22640</v>
      </c>
      <c r="E879" t="s">
        <v>21952</v>
      </c>
      <c r="F879" t="s">
        <v>21953</v>
      </c>
      <c r="G879">
        <v>3440</v>
      </c>
      <c r="I879">
        <v>150</v>
      </c>
      <c r="J879" t="s">
        <v>21954</v>
      </c>
      <c r="K879" t="s">
        <v>12492</v>
      </c>
      <c r="L879" t="s">
        <v>12492</v>
      </c>
      <c r="M879" t="s">
        <v>21955</v>
      </c>
      <c r="N879" t="s">
        <v>21955</v>
      </c>
      <c r="O879" t="s">
        <v>21955</v>
      </c>
      <c r="P879" t="s">
        <v>21955</v>
      </c>
      <c r="Q879" t="s">
        <v>21956</v>
      </c>
      <c r="R879">
        <v>0.05</v>
      </c>
      <c r="S879">
        <v>0</v>
      </c>
      <c r="T879" t="s">
        <v>22002</v>
      </c>
    </row>
    <row r="880" spans="1:20">
      <c r="A880" t="s">
        <v>349</v>
      </c>
      <c r="B880" t="s">
        <v>23842</v>
      </c>
      <c r="C880" t="s">
        <v>23843</v>
      </c>
      <c r="D880" t="s">
        <v>22043</v>
      </c>
      <c r="E880" t="s">
        <v>21952</v>
      </c>
      <c r="F880" t="s">
        <v>21953</v>
      </c>
      <c r="G880">
        <v>3440</v>
      </c>
      <c r="I880">
        <v>150</v>
      </c>
      <c r="J880" t="s">
        <v>21954</v>
      </c>
      <c r="K880" t="s">
        <v>204</v>
      </c>
      <c r="L880" t="s">
        <v>12492</v>
      </c>
      <c r="M880" t="s">
        <v>21955</v>
      </c>
      <c r="N880" t="s">
        <v>21955</v>
      </c>
      <c r="O880" t="s">
        <v>21955</v>
      </c>
      <c r="P880" t="s">
        <v>21955</v>
      </c>
      <c r="Q880" t="s">
        <v>21956</v>
      </c>
      <c r="R880">
        <v>0.05</v>
      </c>
      <c r="S880">
        <v>0</v>
      </c>
    </row>
    <row r="881" spans="1:20">
      <c r="A881" t="s">
        <v>349</v>
      </c>
      <c r="B881" t="s">
        <v>23844</v>
      </c>
      <c r="C881" t="s">
        <v>23845</v>
      </c>
      <c r="D881" t="s">
        <v>22006</v>
      </c>
      <c r="E881" t="s">
        <v>21952</v>
      </c>
      <c r="F881" t="s">
        <v>21953</v>
      </c>
      <c r="G881">
        <v>3450</v>
      </c>
      <c r="I881">
        <v>150</v>
      </c>
      <c r="J881" t="s">
        <v>21954</v>
      </c>
      <c r="K881" t="s">
        <v>204</v>
      </c>
      <c r="L881" t="s">
        <v>12492</v>
      </c>
      <c r="M881" t="s">
        <v>21955</v>
      </c>
      <c r="N881" t="s">
        <v>21955</v>
      </c>
      <c r="O881" t="s">
        <v>21955</v>
      </c>
      <c r="P881" t="s">
        <v>21955</v>
      </c>
      <c r="Q881" t="s">
        <v>21956</v>
      </c>
      <c r="R881">
        <v>0.05</v>
      </c>
      <c r="S881">
        <v>0</v>
      </c>
    </row>
    <row r="882" spans="1:20">
      <c r="A882" t="s">
        <v>349</v>
      </c>
      <c r="B882" t="s">
        <v>23846</v>
      </c>
      <c r="C882" t="s">
        <v>23847</v>
      </c>
      <c r="D882" t="s">
        <v>22069</v>
      </c>
      <c r="E882" t="s">
        <v>21952</v>
      </c>
      <c r="F882" t="s">
        <v>21953</v>
      </c>
      <c r="G882">
        <v>3430</v>
      </c>
      <c r="I882">
        <v>150</v>
      </c>
      <c r="J882" t="s">
        <v>21954</v>
      </c>
      <c r="K882" t="s">
        <v>204</v>
      </c>
      <c r="L882" t="s">
        <v>12492</v>
      </c>
      <c r="M882" t="s">
        <v>21955</v>
      </c>
      <c r="N882" t="s">
        <v>21955</v>
      </c>
      <c r="O882" t="s">
        <v>21955</v>
      </c>
      <c r="P882" t="s">
        <v>21955</v>
      </c>
      <c r="Q882" t="s">
        <v>21956</v>
      </c>
      <c r="R882">
        <v>0.05</v>
      </c>
      <c r="S882">
        <v>0</v>
      </c>
      <c r="T882" t="s">
        <v>21967</v>
      </c>
    </row>
    <row r="883" spans="1:20">
      <c r="A883" t="s">
        <v>349</v>
      </c>
      <c r="B883" t="s">
        <v>23848</v>
      </c>
      <c r="C883" t="s">
        <v>23849</v>
      </c>
      <c r="D883" t="s">
        <v>22069</v>
      </c>
      <c r="E883" t="s">
        <v>21952</v>
      </c>
      <c r="F883" t="s">
        <v>21953</v>
      </c>
      <c r="G883">
        <v>3430</v>
      </c>
      <c r="I883">
        <v>150</v>
      </c>
      <c r="J883" t="s">
        <v>21954</v>
      </c>
      <c r="K883" t="s">
        <v>204</v>
      </c>
      <c r="L883" t="s">
        <v>12492</v>
      </c>
      <c r="M883" t="s">
        <v>21955</v>
      </c>
      <c r="N883" t="s">
        <v>21955</v>
      </c>
      <c r="O883" t="s">
        <v>21955</v>
      </c>
      <c r="P883" t="s">
        <v>21955</v>
      </c>
      <c r="Q883" t="s">
        <v>21956</v>
      </c>
      <c r="R883">
        <v>0.05</v>
      </c>
      <c r="S883">
        <v>0</v>
      </c>
    </row>
    <row r="884" spans="1:20">
      <c r="A884" t="s">
        <v>349</v>
      </c>
      <c r="B884" t="s">
        <v>23850</v>
      </c>
      <c r="C884" t="s">
        <v>23851</v>
      </c>
      <c r="D884" t="s">
        <v>22043</v>
      </c>
      <c r="E884" t="s">
        <v>21952</v>
      </c>
      <c r="F884" t="s">
        <v>21953</v>
      </c>
      <c r="G884">
        <v>3440</v>
      </c>
      <c r="I884">
        <v>150</v>
      </c>
      <c r="J884" t="s">
        <v>21954</v>
      </c>
      <c r="K884" t="s">
        <v>12492</v>
      </c>
      <c r="L884" t="s">
        <v>12492</v>
      </c>
      <c r="M884" t="s">
        <v>21955</v>
      </c>
      <c r="N884" t="s">
        <v>21955</v>
      </c>
      <c r="O884" t="s">
        <v>21955</v>
      </c>
      <c r="P884" t="s">
        <v>21955</v>
      </c>
      <c r="Q884" t="s">
        <v>21956</v>
      </c>
      <c r="R884">
        <v>0.05</v>
      </c>
      <c r="S884">
        <v>0</v>
      </c>
      <c r="T884" t="s">
        <v>22002</v>
      </c>
    </row>
    <row r="885" spans="1:20">
      <c r="A885" t="s">
        <v>349</v>
      </c>
      <c r="B885" t="s">
        <v>23852</v>
      </c>
      <c r="C885" t="s">
        <v>23853</v>
      </c>
      <c r="D885" t="s">
        <v>22043</v>
      </c>
      <c r="E885" t="s">
        <v>21952</v>
      </c>
      <c r="F885" t="s">
        <v>21953</v>
      </c>
      <c r="G885">
        <v>3440</v>
      </c>
      <c r="I885">
        <v>150</v>
      </c>
      <c r="J885" t="s">
        <v>21954</v>
      </c>
      <c r="K885" t="s">
        <v>204</v>
      </c>
      <c r="L885" t="s">
        <v>12492</v>
      </c>
      <c r="M885" t="s">
        <v>21955</v>
      </c>
      <c r="N885" t="s">
        <v>21955</v>
      </c>
      <c r="O885" t="s">
        <v>21955</v>
      </c>
      <c r="P885" t="s">
        <v>21955</v>
      </c>
      <c r="Q885" t="s">
        <v>21956</v>
      </c>
      <c r="R885">
        <v>0.05</v>
      </c>
      <c r="S885">
        <v>0</v>
      </c>
    </row>
    <row r="886" spans="1:20">
      <c r="A886" t="s">
        <v>349</v>
      </c>
      <c r="B886" t="s">
        <v>23854</v>
      </c>
      <c r="C886" t="s">
        <v>23855</v>
      </c>
      <c r="D886" t="s">
        <v>22069</v>
      </c>
      <c r="E886" t="s">
        <v>21952</v>
      </c>
      <c r="F886" t="s">
        <v>21953</v>
      </c>
      <c r="G886">
        <v>3430</v>
      </c>
      <c r="I886">
        <v>150</v>
      </c>
      <c r="J886" t="s">
        <v>21954</v>
      </c>
      <c r="K886" t="s">
        <v>204</v>
      </c>
      <c r="L886" t="s">
        <v>12492</v>
      </c>
      <c r="M886" t="s">
        <v>21955</v>
      </c>
      <c r="N886" t="s">
        <v>21955</v>
      </c>
      <c r="O886" t="s">
        <v>21955</v>
      </c>
      <c r="P886" t="s">
        <v>21955</v>
      </c>
      <c r="Q886" t="s">
        <v>21956</v>
      </c>
      <c r="R886">
        <v>0.05</v>
      </c>
      <c r="S886">
        <v>0</v>
      </c>
      <c r="T886" t="s">
        <v>21967</v>
      </c>
    </row>
    <row r="887" spans="1:20">
      <c r="A887" t="s">
        <v>349</v>
      </c>
      <c r="B887" t="s">
        <v>23856</v>
      </c>
      <c r="C887" t="s">
        <v>23857</v>
      </c>
      <c r="D887" t="s">
        <v>22069</v>
      </c>
      <c r="E887" t="s">
        <v>21952</v>
      </c>
      <c r="F887" t="s">
        <v>21953</v>
      </c>
      <c r="G887">
        <v>3430</v>
      </c>
      <c r="I887">
        <v>150</v>
      </c>
      <c r="J887" t="s">
        <v>21954</v>
      </c>
      <c r="K887" t="s">
        <v>204</v>
      </c>
      <c r="L887" t="s">
        <v>12492</v>
      </c>
      <c r="M887" t="s">
        <v>21961</v>
      </c>
      <c r="N887" t="s">
        <v>21961</v>
      </c>
      <c r="O887" t="s">
        <v>21961</v>
      </c>
      <c r="P887" t="s">
        <v>21961</v>
      </c>
      <c r="Q887" t="s">
        <v>21956</v>
      </c>
      <c r="R887">
        <v>0.01</v>
      </c>
      <c r="S887">
        <v>0</v>
      </c>
    </row>
    <row r="888" spans="1:20">
      <c r="A888" t="s">
        <v>349</v>
      </c>
      <c r="B888" t="s">
        <v>23858</v>
      </c>
      <c r="C888" t="s">
        <v>23859</v>
      </c>
      <c r="D888" t="s">
        <v>22069</v>
      </c>
      <c r="E888" t="s">
        <v>21952</v>
      </c>
      <c r="F888" t="s">
        <v>21953</v>
      </c>
      <c r="G888">
        <v>3430</v>
      </c>
      <c r="I888">
        <v>150</v>
      </c>
      <c r="J888" t="s">
        <v>21954</v>
      </c>
      <c r="K888" t="s">
        <v>204</v>
      </c>
      <c r="L888" t="s">
        <v>12492</v>
      </c>
      <c r="M888" t="s">
        <v>21955</v>
      </c>
      <c r="N888" t="s">
        <v>21955</v>
      </c>
      <c r="O888" t="s">
        <v>21955</v>
      </c>
      <c r="P888" t="s">
        <v>21955</v>
      </c>
      <c r="Q888" t="s">
        <v>21956</v>
      </c>
      <c r="R888">
        <v>0.05</v>
      </c>
      <c r="S888">
        <v>0</v>
      </c>
    </row>
    <row r="889" spans="1:20">
      <c r="A889" t="s">
        <v>349</v>
      </c>
      <c r="B889" t="s">
        <v>23860</v>
      </c>
      <c r="C889" t="s">
        <v>23861</v>
      </c>
      <c r="D889" t="s">
        <v>22069</v>
      </c>
      <c r="E889" t="s">
        <v>21952</v>
      </c>
      <c r="F889" t="s">
        <v>21953</v>
      </c>
      <c r="G889">
        <v>3430</v>
      </c>
      <c r="H889">
        <v>3530</v>
      </c>
      <c r="I889">
        <v>150</v>
      </c>
      <c r="J889" t="s">
        <v>21954</v>
      </c>
      <c r="K889" t="s">
        <v>204</v>
      </c>
      <c r="L889" t="s">
        <v>12492</v>
      </c>
      <c r="M889" t="s">
        <v>21955</v>
      </c>
      <c r="N889" t="s">
        <v>21955</v>
      </c>
      <c r="O889" t="s">
        <v>21955</v>
      </c>
      <c r="P889" t="s">
        <v>21955</v>
      </c>
      <c r="Q889" t="s">
        <v>21956</v>
      </c>
      <c r="R889">
        <v>0.05</v>
      </c>
      <c r="S889">
        <v>0</v>
      </c>
      <c r="T889" t="s">
        <v>21967</v>
      </c>
    </row>
    <row r="890" spans="1:20">
      <c r="A890" t="s">
        <v>349</v>
      </c>
      <c r="B890" t="s">
        <v>23862</v>
      </c>
      <c r="C890" t="s">
        <v>23863</v>
      </c>
      <c r="D890" t="s">
        <v>22069</v>
      </c>
      <c r="E890" t="s">
        <v>21952</v>
      </c>
      <c r="F890" t="s">
        <v>21953</v>
      </c>
      <c r="G890">
        <v>3430</v>
      </c>
      <c r="I890">
        <v>150</v>
      </c>
      <c r="J890" t="s">
        <v>21954</v>
      </c>
      <c r="K890" t="s">
        <v>204</v>
      </c>
      <c r="L890" t="s">
        <v>12492</v>
      </c>
      <c r="M890" t="s">
        <v>21955</v>
      </c>
      <c r="N890" t="s">
        <v>21955</v>
      </c>
      <c r="O890" t="s">
        <v>21955</v>
      </c>
      <c r="P890" t="s">
        <v>21955</v>
      </c>
      <c r="Q890" t="s">
        <v>21956</v>
      </c>
      <c r="R890">
        <v>0.05</v>
      </c>
      <c r="S890">
        <v>0</v>
      </c>
      <c r="T890" t="s">
        <v>22002</v>
      </c>
    </row>
    <row r="891" spans="1:20">
      <c r="A891" t="s">
        <v>349</v>
      </c>
      <c r="B891" t="s">
        <v>23864</v>
      </c>
      <c r="C891" t="s">
        <v>23865</v>
      </c>
      <c r="D891" t="s">
        <v>22069</v>
      </c>
      <c r="E891" t="s">
        <v>21952</v>
      </c>
      <c r="F891" t="s">
        <v>21953</v>
      </c>
      <c r="G891">
        <v>3430</v>
      </c>
      <c r="I891">
        <v>150</v>
      </c>
      <c r="J891" t="s">
        <v>21954</v>
      </c>
      <c r="K891" t="s">
        <v>204</v>
      </c>
      <c r="L891" t="s">
        <v>12492</v>
      </c>
      <c r="M891" t="s">
        <v>21955</v>
      </c>
      <c r="N891" t="s">
        <v>21955</v>
      </c>
      <c r="O891" t="s">
        <v>21955</v>
      </c>
      <c r="P891" t="s">
        <v>21955</v>
      </c>
      <c r="Q891" t="s">
        <v>21956</v>
      </c>
      <c r="R891">
        <v>0.05</v>
      </c>
      <c r="S891">
        <v>0</v>
      </c>
    </row>
    <row r="892" spans="1:20">
      <c r="A892" t="s">
        <v>349</v>
      </c>
      <c r="B892" t="s">
        <v>23866</v>
      </c>
      <c r="C892" t="s">
        <v>23867</v>
      </c>
      <c r="D892" t="s">
        <v>22069</v>
      </c>
      <c r="E892" t="s">
        <v>21952</v>
      </c>
      <c r="F892" t="s">
        <v>21953</v>
      </c>
      <c r="G892">
        <v>3430</v>
      </c>
      <c r="I892">
        <v>150</v>
      </c>
      <c r="J892" t="s">
        <v>21954</v>
      </c>
      <c r="K892" t="s">
        <v>204</v>
      </c>
      <c r="L892" t="s">
        <v>12492</v>
      </c>
      <c r="M892" t="s">
        <v>21961</v>
      </c>
      <c r="N892" t="s">
        <v>21961</v>
      </c>
      <c r="O892" t="s">
        <v>21961</v>
      </c>
      <c r="P892" t="s">
        <v>21961</v>
      </c>
      <c r="Q892" t="s">
        <v>21956</v>
      </c>
      <c r="R892">
        <v>0.01</v>
      </c>
      <c r="S892">
        <v>0</v>
      </c>
    </row>
    <row r="893" spans="1:20">
      <c r="A893" t="s">
        <v>349</v>
      </c>
      <c r="B893" t="s">
        <v>23868</v>
      </c>
      <c r="C893" t="s">
        <v>23869</v>
      </c>
      <c r="D893" t="s">
        <v>22069</v>
      </c>
      <c r="E893" t="s">
        <v>21952</v>
      </c>
      <c r="F893" t="s">
        <v>21953</v>
      </c>
      <c r="G893">
        <v>3430</v>
      </c>
      <c r="I893">
        <v>150</v>
      </c>
      <c r="J893" t="s">
        <v>21954</v>
      </c>
      <c r="K893" t="s">
        <v>204</v>
      </c>
      <c r="L893" t="s">
        <v>12492</v>
      </c>
      <c r="M893" t="s">
        <v>21961</v>
      </c>
      <c r="N893" t="s">
        <v>21961</v>
      </c>
      <c r="O893" t="s">
        <v>21961</v>
      </c>
      <c r="P893" t="s">
        <v>21961</v>
      </c>
      <c r="Q893" t="s">
        <v>21956</v>
      </c>
      <c r="R893">
        <v>0.01</v>
      </c>
      <c r="S893">
        <v>0</v>
      </c>
    </row>
    <row r="894" spans="1:20">
      <c r="A894" t="s">
        <v>349</v>
      </c>
      <c r="B894" t="s">
        <v>23870</v>
      </c>
      <c r="C894" t="s">
        <v>23871</v>
      </c>
      <c r="D894" t="s">
        <v>22069</v>
      </c>
      <c r="E894" t="s">
        <v>21952</v>
      </c>
      <c r="F894" t="s">
        <v>21953</v>
      </c>
      <c r="G894">
        <v>3430</v>
      </c>
      <c r="I894">
        <v>150</v>
      </c>
      <c r="J894" t="s">
        <v>21954</v>
      </c>
      <c r="K894" t="s">
        <v>204</v>
      </c>
      <c r="L894" t="s">
        <v>12492</v>
      </c>
      <c r="M894" t="s">
        <v>21955</v>
      </c>
      <c r="N894" t="s">
        <v>21955</v>
      </c>
      <c r="O894" t="s">
        <v>21955</v>
      </c>
      <c r="P894" t="s">
        <v>21955</v>
      </c>
      <c r="Q894" t="s">
        <v>21956</v>
      </c>
      <c r="R894">
        <v>0.05</v>
      </c>
      <c r="S894">
        <v>0</v>
      </c>
    </row>
    <row r="895" spans="1:20">
      <c r="A895" t="s">
        <v>349</v>
      </c>
      <c r="B895" t="s">
        <v>23872</v>
      </c>
      <c r="C895" t="s">
        <v>23873</v>
      </c>
      <c r="D895" t="s">
        <v>22069</v>
      </c>
      <c r="E895" t="s">
        <v>21952</v>
      </c>
      <c r="F895" t="s">
        <v>21953</v>
      </c>
      <c r="G895">
        <v>3430</v>
      </c>
      <c r="I895">
        <v>150</v>
      </c>
      <c r="J895" t="s">
        <v>21954</v>
      </c>
      <c r="K895" t="s">
        <v>204</v>
      </c>
      <c r="L895" t="s">
        <v>12492</v>
      </c>
      <c r="M895" t="s">
        <v>21955</v>
      </c>
      <c r="N895" t="s">
        <v>21955</v>
      </c>
      <c r="O895" t="s">
        <v>21955</v>
      </c>
      <c r="P895" t="s">
        <v>21955</v>
      </c>
      <c r="Q895" t="s">
        <v>21956</v>
      </c>
      <c r="R895">
        <v>0.05</v>
      </c>
      <c r="S895">
        <v>0</v>
      </c>
    </row>
    <row r="896" spans="1:20">
      <c r="A896" t="s">
        <v>349</v>
      </c>
      <c r="B896" t="s">
        <v>23874</v>
      </c>
      <c r="C896" t="s">
        <v>23875</v>
      </c>
      <c r="D896" t="s">
        <v>22006</v>
      </c>
      <c r="E896" t="s">
        <v>21952</v>
      </c>
      <c r="F896" t="s">
        <v>21953</v>
      </c>
      <c r="G896">
        <v>3450</v>
      </c>
      <c r="I896">
        <v>150</v>
      </c>
      <c r="J896" t="s">
        <v>21954</v>
      </c>
      <c r="K896" t="s">
        <v>204</v>
      </c>
      <c r="L896" t="s">
        <v>12492</v>
      </c>
      <c r="M896" t="s">
        <v>21955</v>
      </c>
      <c r="N896" t="s">
        <v>21955</v>
      </c>
      <c r="O896" t="s">
        <v>21955</v>
      </c>
      <c r="P896" t="s">
        <v>21955</v>
      </c>
      <c r="Q896" t="s">
        <v>21956</v>
      </c>
      <c r="R896">
        <v>0.05</v>
      </c>
      <c r="S896">
        <v>0</v>
      </c>
    </row>
    <row r="897" spans="1:20">
      <c r="A897" t="s">
        <v>349</v>
      </c>
      <c r="B897" t="s">
        <v>23876</v>
      </c>
      <c r="C897" t="s">
        <v>23877</v>
      </c>
      <c r="D897" t="s">
        <v>22069</v>
      </c>
      <c r="E897" t="s">
        <v>21952</v>
      </c>
      <c r="F897" t="s">
        <v>21953</v>
      </c>
      <c r="G897">
        <v>3430</v>
      </c>
      <c r="I897">
        <v>150</v>
      </c>
      <c r="J897" t="s">
        <v>21954</v>
      </c>
      <c r="K897" t="s">
        <v>204</v>
      </c>
      <c r="L897" t="s">
        <v>12492</v>
      </c>
      <c r="M897" t="s">
        <v>21955</v>
      </c>
      <c r="N897" t="s">
        <v>21955</v>
      </c>
      <c r="O897" t="s">
        <v>21955</v>
      </c>
      <c r="P897" t="s">
        <v>21955</v>
      </c>
      <c r="Q897" t="s">
        <v>21956</v>
      </c>
      <c r="R897">
        <v>0.05</v>
      </c>
      <c r="S897">
        <v>0</v>
      </c>
      <c r="T897" t="s">
        <v>21967</v>
      </c>
    </row>
    <row r="898" spans="1:20">
      <c r="A898" t="s">
        <v>349</v>
      </c>
      <c r="B898" t="s">
        <v>23878</v>
      </c>
      <c r="C898" t="s">
        <v>23879</v>
      </c>
      <c r="D898" t="s">
        <v>22006</v>
      </c>
      <c r="E898" t="s">
        <v>21952</v>
      </c>
      <c r="F898" t="s">
        <v>21953</v>
      </c>
      <c r="G898">
        <v>3450</v>
      </c>
      <c r="I898">
        <v>150</v>
      </c>
      <c r="J898" t="s">
        <v>21954</v>
      </c>
      <c r="K898" t="s">
        <v>204</v>
      </c>
      <c r="L898" t="s">
        <v>12492</v>
      </c>
      <c r="M898" t="s">
        <v>21955</v>
      </c>
      <c r="N898" t="s">
        <v>21955</v>
      </c>
      <c r="O898" t="s">
        <v>21955</v>
      </c>
      <c r="P898" t="s">
        <v>21955</v>
      </c>
      <c r="Q898" t="s">
        <v>21956</v>
      </c>
      <c r="R898">
        <v>0.05</v>
      </c>
      <c r="S898">
        <v>0</v>
      </c>
    </row>
    <row r="899" spans="1:20">
      <c r="A899" t="s">
        <v>349</v>
      </c>
      <c r="B899" t="s">
        <v>23880</v>
      </c>
      <c r="C899" t="s">
        <v>23881</v>
      </c>
      <c r="D899" t="s">
        <v>22069</v>
      </c>
      <c r="E899" t="s">
        <v>21952</v>
      </c>
      <c r="F899" t="s">
        <v>21953</v>
      </c>
      <c r="G899">
        <v>3430</v>
      </c>
      <c r="I899">
        <v>150</v>
      </c>
      <c r="J899" t="s">
        <v>21954</v>
      </c>
      <c r="K899" t="s">
        <v>204</v>
      </c>
      <c r="L899" t="s">
        <v>12492</v>
      </c>
      <c r="M899" t="s">
        <v>21955</v>
      </c>
      <c r="N899" t="s">
        <v>21955</v>
      </c>
      <c r="O899" t="s">
        <v>21955</v>
      </c>
      <c r="P899" t="s">
        <v>21955</v>
      </c>
      <c r="Q899" t="s">
        <v>21956</v>
      </c>
      <c r="R899">
        <v>0.05</v>
      </c>
      <c r="S899">
        <v>0</v>
      </c>
      <c r="T899" t="s">
        <v>21967</v>
      </c>
    </row>
    <row r="900" spans="1:20">
      <c r="A900" t="s">
        <v>349</v>
      </c>
      <c r="B900" t="s">
        <v>23882</v>
      </c>
      <c r="C900" t="s">
        <v>23883</v>
      </c>
      <c r="D900" t="s">
        <v>21959</v>
      </c>
      <c r="E900" t="s">
        <v>21960</v>
      </c>
      <c r="F900" t="s">
        <v>21953</v>
      </c>
      <c r="G900">
        <v>3420</v>
      </c>
      <c r="I900">
        <v>150</v>
      </c>
      <c r="J900" t="s">
        <v>21954</v>
      </c>
      <c r="K900" t="s">
        <v>204</v>
      </c>
      <c r="L900" t="s">
        <v>12492</v>
      </c>
      <c r="M900" t="s">
        <v>21961</v>
      </c>
      <c r="N900" t="s">
        <v>21961</v>
      </c>
      <c r="O900" t="s">
        <v>21961</v>
      </c>
      <c r="P900" t="s">
        <v>21961</v>
      </c>
      <c r="Q900" t="s">
        <v>21956</v>
      </c>
      <c r="R900">
        <v>0.05</v>
      </c>
      <c r="S900">
        <v>0</v>
      </c>
    </row>
    <row r="901" spans="1:20">
      <c r="A901" t="s">
        <v>349</v>
      </c>
      <c r="B901" t="s">
        <v>23884</v>
      </c>
      <c r="C901" t="s">
        <v>23885</v>
      </c>
      <c r="D901" t="s">
        <v>21959</v>
      </c>
      <c r="E901" t="s">
        <v>21960</v>
      </c>
      <c r="F901" t="s">
        <v>21953</v>
      </c>
      <c r="G901">
        <v>3420</v>
      </c>
      <c r="I901">
        <v>150</v>
      </c>
      <c r="J901" t="s">
        <v>21954</v>
      </c>
      <c r="K901" t="s">
        <v>12492</v>
      </c>
      <c r="L901" t="s">
        <v>12492</v>
      </c>
      <c r="M901" t="s">
        <v>21955</v>
      </c>
      <c r="N901" t="s">
        <v>21955</v>
      </c>
      <c r="O901" t="s">
        <v>21955</v>
      </c>
      <c r="P901" t="s">
        <v>21955</v>
      </c>
      <c r="Q901" t="s">
        <v>21956</v>
      </c>
      <c r="R901">
        <v>0.05</v>
      </c>
      <c r="S901">
        <v>0</v>
      </c>
      <c r="T901" t="s">
        <v>21967</v>
      </c>
    </row>
    <row r="902" spans="1:20">
      <c r="A902" t="s">
        <v>349</v>
      </c>
      <c r="B902" t="s">
        <v>23886</v>
      </c>
      <c r="C902" t="s">
        <v>23887</v>
      </c>
      <c r="D902" t="s">
        <v>21959</v>
      </c>
      <c r="E902" t="s">
        <v>21960</v>
      </c>
      <c r="F902" t="s">
        <v>21953</v>
      </c>
      <c r="G902">
        <v>3420</v>
      </c>
      <c r="I902">
        <v>150</v>
      </c>
      <c r="J902" t="s">
        <v>21954</v>
      </c>
      <c r="K902" t="s">
        <v>12492</v>
      </c>
      <c r="L902" t="s">
        <v>12492</v>
      </c>
      <c r="M902" t="s">
        <v>21955</v>
      </c>
      <c r="N902" t="s">
        <v>21955</v>
      </c>
      <c r="O902" t="s">
        <v>21955</v>
      </c>
      <c r="P902" t="s">
        <v>21955</v>
      </c>
      <c r="Q902" t="s">
        <v>21956</v>
      </c>
      <c r="R902">
        <v>0.05</v>
      </c>
      <c r="S902">
        <v>0</v>
      </c>
    </row>
    <row r="903" spans="1:20">
      <c r="A903" t="s">
        <v>349</v>
      </c>
      <c r="B903" t="s">
        <v>23888</v>
      </c>
      <c r="C903" t="s">
        <v>23889</v>
      </c>
      <c r="D903" t="s">
        <v>21959</v>
      </c>
      <c r="E903" t="s">
        <v>21960</v>
      </c>
      <c r="F903" t="s">
        <v>21953</v>
      </c>
      <c r="G903">
        <v>3420</v>
      </c>
      <c r="I903">
        <v>150</v>
      </c>
      <c r="J903" t="s">
        <v>21954</v>
      </c>
      <c r="K903" t="s">
        <v>12492</v>
      </c>
      <c r="L903" t="s">
        <v>12492</v>
      </c>
      <c r="M903" t="s">
        <v>21955</v>
      </c>
      <c r="N903" t="s">
        <v>21955</v>
      </c>
      <c r="O903" t="s">
        <v>21955</v>
      </c>
      <c r="P903" t="s">
        <v>21955</v>
      </c>
      <c r="Q903" t="s">
        <v>21956</v>
      </c>
      <c r="R903">
        <v>0.05</v>
      </c>
      <c r="S903">
        <v>0</v>
      </c>
      <c r="T903" t="s">
        <v>21967</v>
      </c>
    </row>
    <row r="904" spans="1:20">
      <c r="A904" t="s">
        <v>349</v>
      </c>
      <c r="B904" t="s">
        <v>23890</v>
      </c>
      <c r="C904" t="s">
        <v>23891</v>
      </c>
      <c r="D904" t="s">
        <v>21959</v>
      </c>
      <c r="E904" t="s">
        <v>21960</v>
      </c>
      <c r="F904" t="s">
        <v>21953</v>
      </c>
      <c r="G904">
        <v>3420</v>
      </c>
      <c r="I904">
        <v>150</v>
      </c>
      <c r="J904" t="s">
        <v>21954</v>
      </c>
      <c r="K904" t="s">
        <v>204</v>
      </c>
      <c r="L904" t="s">
        <v>12492</v>
      </c>
      <c r="M904" t="s">
        <v>21961</v>
      </c>
      <c r="N904" t="s">
        <v>21961</v>
      </c>
      <c r="O904" t="s">
        <v>21961</v>
      </c>
      <c r="P904" t="s">
        <v>21961</v>
      </c>
      <c r="Q904" t="s">
        <v>21956</v>
      </c>
      <c r="R904">
        <v>0.05</v>
      </c>
      <c r="S904">
        <v>0</v>
      </c>
    </row>
    <row r="905" spans="1:20">
      <c r="A905" t="s">
        <v>349</v>
      </c>
      <c r="B905" t="s">
        <v>23892</v>
      </c>
      <c r="C905" t="s">
        <v>23893</v>
      </c>
      <c r="D905" t="s">
        <v>21959</v>
      </c>
      <c r="E905" t="s">
        <v>21960</v>
      </c>
      <c r="F905" t="s">
        <v>21953</v>
      </c>
      <c r="G905">
        <v>3420</v>
      </c>
      <c r="I905">
        <v>150</v>
      </c>
      <c r="J905" t="s">
        <v>21954</v>
      </c>
      <c r="K905" t="s">
        <v>204</v>
      </c>
      <c r="L905" t="s">
        <v>12492</v>
      </c>
      <c r="M905" t="s">
        <v>21961</v>
      </c>
      <c r="N905" t="s">
        <v>21961</v>
      </c>
      <c r="O905" t="s">
        <v>21961</v>
      </c>
      <c r="P905" t="s">
        <v>21961</v>
      </c>
      <c r="Q905" t="s">
        <v>21956</v>
      </c>
      <c r="R905">
        <v>0.01</v>
      </c>
      <c r="S905">
        <v>0</v>
      </c>
    </row>
    <row r="906" spans="1:20">
      <c r="A906" t="s">
        <v>349</v>
      </c>
      <c r="B906" t="s">
        <v>23894</v>
      </c>
      <c r="C906" t="s">
        <v>23895</v>
      </c>
      <c r="D906" t="s">
        <v>21959</v>
      </c>
      <c r="E906" t="s">
        <v>21960</v>
      </c>
      <c r="F906" t="s">
        <v>21953</v>
      </c>
      <c r="G906">
        <v>3420</v>
      </c>
      <c r="I906">
        <v>150</v>
      </c>
      <c r="J906" t="s">
        <v>21954</v>
      </c>
      <c r="K906" t="s">
        <v>204</v>
      </c>
      <c r="L906" t="s">
        <v>12492</v>
      </c>
      <c r="M906" t="s">
        <v>21961</v>
      </c>
      <c r="N906" t="s">
        <v>21961</v>
      </c>
      <c r="O906" t="s">
        <v>21961</v>
      </c>
      <c r="P906" t="s">
        <v>21961</v>
      </c>
      <c r="Q906" t="s">
        <v>21956</v>
      </c>
      <c r="R906">
        <v>0.01</v>
      </c>
      <c r="S906">
        <v>0</v>
      </c>
    </row>
    <row r="907" spans="1:20">
      <c r="A907" t="s">
        <v>349</v>
      </c>
      <c r="B907" t="s">
        <v>23896</v>
      </c>
      <c r="C907" t="s">
        <v>23897</v>
      </c>
      <c r="D907" t="s">
        <v>22006</v>
      </c>
      <c r="E907" t="s">
        <v>21952</v>
      </c>
      <c r="F907" t="s">
        <v>21953</v>
      </c>
      <c r="G907">
        <v>3450</v>
      </c>
      <c r="I907">
        <v>150</v>
      </c>
      <c r="J907" t="s">
        <v>21954</v>
      </c>
      <c r="K907" t="s">
        <v>204</v>
      </c>
      <c r="L907" t="s">
        <v>12492</v>
      </c>
      <c r="M907" t="s">
        <v>21955</v>
      </c>
      <c r="N907" t="s">
        <v>21955</v>
      </c>
      <c r="O907" t="s">
        <v>21955</v>
      </c>
      <c r="P907" t="s">
        <v>21955</v>
      </c>
      <c r="Q907" t="s">
        <v>21956</v>
      </c>
      <c r="R907">
        <v>0.05</v>
      </c>
      <c r="S907">
        <v>0</v>
      </c>
    </row>
    <row r="908" spans="1:20">
      <c r="A908" t="s">
        <v>349</v>
      </c>
      <c r="B908" t="s">
        <v>23898</v>
      </c>
      <c r="C908" t="s">
        <v>23899</v>
      </c>
      <c r="D908" t="s">
        <v>21959</v>
      </c>
      <c r="E908" t="s">
        <v>21960</v>
      </c>
      <c r="F908" t="s">
        <v>21953</v>
      </c>
      <c r="G908">
        <v>3420</v>
      </c>
      <c r="I908">
        <v>150</v>
      </c>
      <c r="J908" t="s">
        <v>21954</v>
      </c>
      <c r="K908" t="s">
        <v>204</v>
      </c>
      <c r="L908" t="s">
        <v>12492</v>
      </c>
      <c r="M908" t="s">
        <v>21961</v>
      </c>
      <c r="N908" t="s">
        <v>21961</v>
      </c>
      <c r="O908" t="s">
        <v>21961</v>
      </c>
      <c r="P908" t="s">
        <v>21961</v>
      </c>
      <c r="Q908" t="s">
        <v>21956</v>
      </c>
      <c r="R908">
        <v>0.05</v>
      </c>
      <c r="S908">
        <v>0</v>
      </c>
    </row>
    <row r="909" spans="1:20">
      <c r="A909" t="s">
        <v>349</v>
      </c>
      <c r="B909" t="s">
        <v>23900</v>
      </c>
      <c r="C909" t="s">
        <v>23901</v>
      </c>
      <c r="D909" t="s">
        <v>21959</v>
      </c>
      <c r="E909" t="s">
        <v>21960</v>
      </c>
      <c r="F909" t="s">
        <v>21953</v>
      </c>
      <c r="G909">
        <v>3420</v>
      </c>
      <c r="I909">
        <v>150</v>
      </c>
      <c r="J909" t="s">
        <v>21954</v>
      </c>
      <c r="K909" t="s">
        <v>204</v>
      </c>
      <c r="L909" t="s">
        <v>12492</v>
      </c>
      <c r="M909" t="s">
        <v>21961</v>
      </c>
      <c r="N909" t="s">
        <v>21961</v>
      </c>
      <c r="O909" t="s">
        <v>21961</v>
      </c>
      <c r="P909" t="s">
        <v>21961</v>
      </c>
      <c r="Q909" t="s">
        <v>21956</v>
      </c>
      <c r="R909">
        <v>0.05</v>
      </c>
      <c r="S909">
        <v>0</v>
      </c>
    </row>
    <row r="910" spans="1:20">
      <c r="A910" t="s">
        <v>349</v>
      </c>
      <c r="B910" t="s">
        <v>23902</v>
      </c>
      <c r="C910" t="s">
        <v>23903</v>
      </c>
      <c r="D910" t="s">
        <v>21959</v>
      </c>
      <c r="E910" t="s">
        <v>21960</v>
      </c>
      <c r="F910" t="s">
        <v>21953</v>
      </c>
      <c r="G910">
        <v>3420</v>
      </c>
      <c r="I910">
        <v>150</v>
      </c>
      <c r="J910" t="s">
        <v>21954</v>
      </c>
      <c r="K910" t="s">
        <v>12492</v>
      </c>
      <c r="L910" t="s">
        <v>12492</v>
      </c>
      <c r="M910" t="s">
        <v>21955</v>
      </c>
      <c r="N910" t="s">
        <v>21955</v>
      </c>
      <c r="O910" t="s">
        <v>21955</v>
      </c>
      <c r="P910" t="s">
        <v>21955</v>
      </c>
      <c r="Q910" t="s">
        <v>21956</v>
      </c>
      <c r="R910">
        <v>0.05</v>
      </c>
      <c r="S910">
        <v>0</v>
      </c>
      <c r="T910" t="s">
        <v>22002</v>
      </c>
    </row>
    <row r="911" spans="1:20">
      <c r="A911" t="s">
        <v>349</v>
      </c>
      <c r="B911" t="s">
        <v>23904</v>
      </c>
      <c r="C911" t="s">
        <v>23905</v>
      </c>
      <c r="D911" t="s">
        <v>21959</v>
      </c>
      <c r="E911" t="s">
        <v>21960</v>
      </c>
      <c r="F911" t="s">
        <v>21953</v>
      </c>
      <c r="G911">
        <v>3420</v>
      </c>
      <c r="I911">
        <v>150</v>
      </c>
      <c r="J911" t="s">
        <v>21954</v>
      </c>
      <c r="K911" t="s">
        <v>204</v>
      </c>
      <c r="L911" t="s">
        <v>12492</v>
      </c>
      <c r="M911" t="s">
        <v>21961</v>
      </c>
      <c r="N911" t="s">
        <v>21961</v>
      </c>
      <c r="O911" t="s">
        <v>21961</v>
      </c>
      <c r="P911" t="s">
        <v>21961</v>
      </c>
      <c r="Q911" t="s">
        <v>21956</v>
      </c>
      <c r="R911">
        <v>0.05</v>
      </c>
      <c r="S911">
        <v>0</v>
      </c>
    </row>
    <row r="912" spans="1:20">
      <c r="A912" t="s">
        <v>349</v>
      </c>
      <c r="B912" t="s">
        <v>23906</v>
      </c>
      <c r="C912" t="s">
        <v>23907</v>
      </c>
      <c r="D912" t="s">
        <v>21959</v>
      </c>
      <c r="E912" t="s">
        <v>21960</v>
      </c>
      <c r="F912" t="s">
        <v>21953</v>
      </c>
      <c r="G912">
        <v>3420</v>
      </c>
      <c r="I912">
        <v>150</v>
      </c>
      <c r="J912" t="s">
        <v>21954</v>
      </c>
      <c r="K912" t="s">
        <v>204</v>
      </c>
      <c r="L912" t="s">
        <v>12492</v>
      </c>
      <c r="M912" t="s">
        <v>21961</v>
      </c>
      <c r="N912" t="s">
        <v>21961</v>
      </c>
      <c r="O912" t="s">
        <v>21961</v>
      </c>
      <c r="P912" t="s">
        <v>21961</v>
      </c>
      <c r="Q912" t="s">
        <v>21956</v>
      </c>
      <c r="R912">
        <v>0.05</v>
      </c>
      <c r="S912">
        <v>0</v>
      </c>
    </row>
    <row r="913" spans="1:20">
      <c r="A913" t="s">
        <v>349</v>
      </c>
      <c r="B913" t="s">
        <v>23908</v>
      </c>
      <c r="C913" t="s">
        <v>23909</v>
      </c>
      <c r="D913" t="s">
        <v>22055</v>
      </c>
      <c r="E913" t="s">
        <v>21987</v>
      </c>
      <c r="F913" t="s">
        <v>21953</v>
      </c>
      <c r="G913">
        <v>3450</v>
      </c>
      <c r="I913">
        <v>200</v>
      </c>
      <c r="J913" t="s">
        <v>21954</v>
      </c>
      <c r="K913" t="s">
        <v>12492</v>
      </c>
      <c r="L913" t="s">
        <v>12492</v>
      </c>
      <c r="M913" t="s">
        <v>21955</v>
      </c>
      <c r="N913" t="s">
        <v>21955</v>
      </c>
      <c r="O913" t="s">
        <v>21955</v>
      </c>
      <c r="P913" t="s">
        <v>21955</v>
      </c>
      <c r="Q913" t="s">
        <v>21956</v>
      </c>
      <c r="R913">
        <v>0.05</v>
      </c>
      <c r="S913">
        <v>0</v>
      </c>
      <c r="T913" t="s">
        <v>21967</v>
      </c>
    </row>
    <row r="914" spans="1:20">
      <c r="A914" t="s">
        <v>349</v>
      </c>
      <c r="B914" t="s">
        <v>23910</v>
      </c>
      <c r="C914" t="s">
        <v>23911</v>
      </c>
      <c r="D914" t="s">
        <v>21959</v>
      </c>
      <c r="E914" t="s">
        <v>21960</v>
      </c>
      <c r="F914" t="s">
        <v>21953</v>
      </c>
      <c r="G914">
        <v>3420</v>
      </c>
      <c r="I914">
        <v>150</v>
      </c>
      <c r="J914" t="s">
        <v>21954</v>
      </c>
      <c r="K914" t="s">
        <v>12492</v>
      </c>
      <c r="L914" t="s">
        <v>12492</v>
      </c>
      <c r="M914" t="s">
        <v>21955</v>
      </c>
      <c r="N914" t="s">
        <v>21955</v>
      </c>
      <c r="O914" t="s">
        <v>21955</v>
      </c>
      <c r="P914" t="s">
        <v>21955</v>
      </c>
      <c r="Q914" t="s">
        <v>21956</v>
      </c>
      <c r="R914">
        <v>0.05</v>
      </c>
      <c r="S914">
        <v>0</v>
      </c>
    </row>
    <row r="915" spans="1:20">
      <c r="A915" t="s">
        <v>349</v>
      </c>
      <c r="B915" t="s">
        <v>23912</v>
      </c>
      <c r="C915" t="s">
        <v>23913</v>
      </c>
      <c r="D915" t="s">
        <v>21959</v>
      </c>
      <c r="E915" t="s">
        <v>21960</v>
      </c>
      <c r="F915" t="s">
        <v>21953</v>
      </c>
      <c r="G915">
        <v>3420</v>
      </c>
      <c r="I915">
        <v>150</v>
      </c>
      <c r="J915" t="s">
        <v>21954</v>
      </c>
      <c r="K915" t="s">
        <v>204</v>
      </c>
      <c r="L915" t="s">
        <v>12492</v>
      </c>
      <c r="M915" t="s">
        <v>21961</v>
      </c>
      <c r="N915" t="s">
        <v>21961</v>
      </c>
      <c r="O915" t="s">
        <v>21961</v>
      </c>
      <c r="P915" t="s">
        <v>21961</v>
      </c>
      <c r="Q915" t="s">
        <v>21956</v>
      </c>
      <c r="R915">
        <v>0.05</v>
      </c>
      <c r="S915">
        <v>0</v>
      </c>
    </row>
    <row r="916" spans="1:20">
      <c r="A916" t="s">
        <v>349</v>
      </c>
      <c r="B916" t="s">
        <v>23914</v>
      </c>
      <c r="C916" t="s">
        <v>23915</v>
      </c>
      <c r="D916" t="s">
        <v>21959</v>
      </c>
      <c r="E916" t="s">
        <v>21960</v>
      </c>
      <c r="F916" t="s">
        <v>21953</v>
      </c>
      <c r="G916">
        <v>3420</v>
      </c>
      <c r="I916">
        <v>150</v>
      </c>
      <c r="J916" t="s">
        <v>21954</v>
      </c>
      <c r="K916" t="s">
        <v>204</v>
      </c>
      <c r="L916" t="s">
        <v>12492</v>
      </c>
      <c r="M916" t="s">
        <v>21955</v>
      </c>
      <c r="N916" t="s">
        <v>21955</v>
      </c>
      <c r="O916" t="s">
        <v>21955</v>
      </c>
      <c r="P916" t="s">
        <v>21955</v>
      </c>
      <c r="Q916" t="s">
        <v>21956</v>
      </c>
      <c r="R916">
        <v>0.05</v>
      </c>
      <c r="S916">
        <v>0</v>
      </c>
      <c r="T916" t="s">
        <v>21967</v>
      </c>
    </row>
    <row r="917" spans="1:20">
      <c r="A917" t="s">
        <v>349</v>
      </c>
      <c r="B917" t="s">
        <v>23916</v>
      </c>
      <c r="C917" t="s">
        <v>23917</v>
      </c>
      <c r="D917" t="s">
        <v>22069</v>
      </c>
      <c r="E917" t="s">
        <v>21952</v>
      </c>
      <c r="F917" t="s">
        <v>21953</v>
      </c>
      <c r="G917">
        <v>3430</v>
      </c>
      <c r="I917">
        <v>150</v>
      </c>
      <c r="J917" t="s">
        <v>21954</v>
      </c>
      <c r="K917" t="s">
        <v>204</v>
      </c>
      <c r="L917" t="s">
        <v>12492</v>
      </c>
      <c r="N917" t="s">
        <v>21955</v>
      </c>
      <c r="O917" t="s">
        <v>21955</v>
      </c>
      <c r="P917" t="s">
        <v>21955</v>
      </c>
      <c r="Q917" t="s">
        <v>21956</v>
      </c>
      <c r="R917">
        <v>0.05</v>
      </c>
      <c r="S917">
        <v>0</v>
      </c>
    </row>
    <row r="918" spans="1:20">
      <c r="A918" t="s">
        <v>349</v>
      </c>
      <c r="B918" t="s">
        <v>23918</v>
      </c>
      <c r="C918" t="s">
        <v>23919</v>
      </c>
      <c r="D918" t="s">
        <v>21959</v>
      </c>
      <c r="E918" t="s">
        <v>21960</v>
      </c>
      <c r="F918" t="s">
        <v>21953</v>
      </c>
      <c r="G918">
        <v>3420</v>
      </c>
      <c r="I918">
        <v>150</v>
      </c>
      <c r="J918" t="s">
        <v>21954</v>
      </c>
      <c r="K918" t="s">
        <v>204</v>
      </c>
      <c r="L918" t="s">
        <v>12492</v>
      </c>
      <c r="M918" t="s">
        <v>21955</v>
      </c>
      <c r="N918" t="s">
        <v>21955</v>
      </c>
      <c r="O918" t="s">
        <v>21955</v>
      </c>
      <c r="P918" t="s">
        <v>21955</v>
      </c>
      <c r="Q918" t="s">
        <v>21956</v>
      </c>
      <c r="R918">
        <v>0.05</v>
      </c>
      <c r="S918">
        <v>0</v>
      </c>
    </row>
    <row r="919" spans="1:20">
      <c r="A919" t="s">
        <v>349</v>
      </c>
      <c r="B919" t="s">
        <v>23920</v>
      </c>
      <c r="C919" t="s">
        <v>23921</v>
      </c>
      <c r="D919" t="s">
        <v>22069</v>
      </c>
      <c r="E919" t="s">
        <v>21952</v>
      </c>
      <c r="F919" t="s">
        <v>21953</v>
      </c>
      <c r="G919">
        <v>3430</v>
      </c>
      <c r="I919">
        <v>150</v>
      </c>
      <c r="J919" t="s">
        <v>21954</v>
      </c>
      <c r="K919" t="s">
        <v>204</v>
      </c>
      <c r="L919" t="s">
        <v>12492</v>
      </c>
      <c r="M919" t="s">
        <v>21955</v>
      </c>
      <c r="N919" t="s">
        <v>21955</v>
      </c>
      <c r="O919" t="s">
        <v>21955</v>
      </c>
      <c r="P919" t="s">
        <v>21955</v>
      </c>
      <c r="Q919" t="s">
        <v>21956</v>
      </c>
      <c r="R919">
        <v>0.05</v>
      </c>
      <c r="S919">
        <v>0</v>
      </c>
    </row>
    <row r="920" spans="1:20">
      <c r="A920" t="s">
        <v>349</v>
      </c>
      <c r="B920" t="s">
        <v>23922</v>
      </c>
      <c r="C920" t="s">
        <v>23923</v>
      </c>
      <c r="D920" t="s">
        <v>22069</v>
      </c>
      <c r="E920" t="s">
        <v>21952</v>
      </c>
      <c r="F920" t="s">
        <v>21953</v>
      </c>
      <c r="G920">
        <v>3430</v>
      </c>
      <c r="I920">
        <v>150</v>
      </c>
      <c r="J920" t="s">
        <v>21954</v>
      </c>
      <c r="K920" t="s">
        <v>12492</v>
      </c>
      <c r="L920" t="s">
        <v>12492</v>
      </c>
      <c r="M920" t="s">
        <v>21955</v>
      </c>
      <c r="N920" t="s">
        <v>21955</v>
      </c>
      <c r="O920" t="s">
        <v>21955</v>
      </c>
      <c r="P920" t="s">
        <v>21955</v>
      </c>
      <c r="Q920" t="s">
        <v>21956</v>
      </c>
      <c r="R920">
        <v>0.05</v>
      </c>
      <c r="S920">
        <v>0</v>
      </c>
      <c r="T920" t="s">
        <v>22002</v>
      </c>
    </row>
    <row r="921" spans="1:20">
      <c r="A921" t="s">
        <v>349</v>
      </c>
      <c r="B921" t="s">
        <v>23924</v>
      </c>
      <c r="C921" t="s">
        <v>23925</v>
      </c>
      <c r="D921" t="s">
        <v>21959</v>
      </c>
      <c r="E921" t="s">
        <v>21960</v>
      </c>
      <c r="F921" t="s">
        <v>21953</v>
      </c>
      <c r="G921">
        <v>3420</v>
      </c>
      <c r="I921">
        <v>150</v>
      </c>
      <c r="J921" t="s">
        <v>21954</v>
      </c>
      <c r="K921" t="s">
        <v>204</v>
      </c>
      <c r="L921" t="s">
        <v>12492</v>
      </c>
      <c r="M921" t="s">
        <v>21955</v>
      </c>
      <c r="N921" t="s">
        <v>21955</v>
      </c>
      <c r="O921" t="s">
        <v>21955</v>
      </c>
      <c r="P921" t="s">
        <v>21955</v>
      </c>
      <c r="Q921" t="s">
        <v>21956</v>
      </c>
      <c r="R921">
        <v>0.05</v>
      </c>
      <c r="S921">
        <v>0</v>
      </c>
    </row>
    <row r="922" spans="1:20">
      <c r="A922" t="s">
        <v>349</v>
      </c>
      <c r="B922" t="s">
        <v>23926</v>
      </c>
      <c r="C922" t="s">
        <v>23927</v>
      </c>
      <c r="D922" t="s">
        <v>22069</v>
      </c>
      <c r="E922" t="s">
        <v>21952</v>
      </c>
      <c r="F922" t="s">
        <v>21953</v>
      </c>
      <c r="G922">
        <v>3430</v>
      </c>
      <c r="H922">
        <v>3530</v>
      </c>
      <c r="I922">
        <v>150</v>
      </c>
      <c r="J922" t="s">
        <v>21954</v>
      </c>
      <c r="K922" t="s">
        <v>204</v>
      </c>
      <c r="L922" t="s">
        <v>12492</v>
      </c>
      <c r="M922" t="s">
        <v>21955</v>
      </c>
      <c r="N922" t="s">
        <v>21955</v>
      </c>
      <c r="O922" t="s">
        <v>21955</v>
      </c>
      <c r="P922" t="s">
        <v>21955</v>
      </c>
      <c r="Q922" t="s">
        <v>21956</v>
      </c>
      <c r="R922">
        <v>0.05</v>
      </c>
      <c r="S922">
        <v>0</v>
      </c>
      <c r="T922" t="s">
        <v>21967</v>
      </c>
    </row>
    <row r="923" spans="1:20">
      <c r="A923" t="s">
        <v>349</v>
      </c>
      <c r="B923" t="s">
        <v>23928</v>
      </c>
      <c r="C923" t="s">
        <v>23929</v>
      </c>
      <c r="D923" t="s">
        <v>22069</v>
      </c>
      <c r="E923" t="s">
        <v>21952</v>
      </c>
      <c r="F923" t="s">
        <v>21953</v>
      </c>
      <c r="G923">
        <v>3430</v>
      </c>
      <c r="I923">
        <v>150</v>
      </c>
      <c r="J923" t="s">
        <v>21954</v>
      </c>
      <c r="K923" t="s">
        <v>204</v>
      </c>
      <c r="L923" t="s">
        <v>12492</v>
      </c>
      <c r="M923" t="s">
        <v>21955</v>
      </c>
      <c r="N923" t="s">
        <v>21955</v>
      </c>
      <c r="O923" t="s">
        <v>21955</v>
      </c>
      <c r="P923" t="s">
        <v>21955</v>
      </c>
      <c r="Q923" t="s">
        <v>21956</v>
      </c>
      <c r="R923">
        <v>0.05</v>
      </c>
      <c r="S923">
        <v>0</v>
      </c>
      <c r="T923" t="s">
        <v>21967</v>
      </c>
    </row>
    <row r="924" spans="1:20">
      <c r="A924" t="s">
        <v>349</v>
      </c>
      <c r="B924" t="s">
        <v>23930</v>
      </c>
      <c r="C924" t="s">
        <v>23931</v>
      </c>
      <c r="D924" t="s">
        <v>22069</v>
      </c>
      <c r="E924" t="s">
        <v>21952</v>
      </c>
      <c r="F924" t="s">
        <v>21953</v>
      </c>
      <c r="G924">
        <v>3430</v>
      </c>
      <c r="I924">
        <v>150</v>
      </c>
      <c r="J924" t="s">
        <v>21954</v>
      </c>
      <c r="K924" t="s">
        <v>204</v>
      </c>
      <c r="L924" t="s">
        <v>12492</v>
      </c>
      <c r="M924" t="s">
        <v>21955</v>
      </c>
      <c r="N924" t="s">
        <v>21955</v>
      </c>
      <c r="O924" t="s">
        <v>21955</v>
      </c>
      <c r="P924" t="s">
        <v>21955</v>
      </c>
      <c r="Q924" t="s">
        <v>21956</v>
      </c>
      <c r="R924">
        <v>0.05</v>
      </c>
      <c r="S924">
        <v>0</v>
      </c>
      <c r="T924" t="s">
        <v>21967</v>
      </c>
    </row>
    <row r="925" spans="1:20">
      <c r="A925" t="s">
        <v>349</v>
      </c>
      <c r="B925" t="s">
        <v>23932</v>
      </c>
      <c r="C925" t="s">
        <v>23933</v>
      </c>
      <c r="D925" t="s">
        <v>22069</v>
      </c>
      <c r="E925" t="s">
        <v>21952</v>
      </c>
      <c r="F925" t="s">
        <v>21953</v>
      </c>
      <c r="G925">
        <v>3430</v>
      </c>
      <c r="I925">
        <v>150</v>
      </c>
      <c r="J925" t="s">
        <v>21954</v>
      </c>
      <c r="K925" t="s">
        <v>12492</v>
      </c>
      <c r="L925" t="s">
        <v>12492</v>
      </c>
      <c r="M925" t="s">
        <v>21955</v>
      </c>
      <c r="N925" t="s">
        <v>21955</v>
      </c>
      <c r="O925" t="s">
        <v>21955</v>
      </c>
      <c r="P925" t="s">
        <v>21955</v>
      </c>
      <c r="Q925" t="s">
        <v>21956</v>
      </c>
      <c r="R925">
        <v>0.05</v>
      </c>
      <c r="S925">
        <v>0</v>
      </c>
    </row>
    <row r="926" spans="1:20">
      <c r="A926" t="s">
        <v>349</v>
      </c>
      <c r="B926" t="s">
        <v>23934</v>
      </c>
      <c r="C926" t="s">
        <v>23935</v>
      </c>
      <c r="D926" t="s">
        <v>22069</v>
      </c>
      <c r="E926" t="s">
        <v>21952</v>
      </c>
      <c r="F926" t="s">
        <v>21953</v>
      </c>
      <c r="G926">
        <v>3430</v>
      </c>
      <c r="I926">
        <v>150</v>
      </c>
      <c r="J926" t="s">
        <v>21954</v>
      </c>
      <c r="K926" t="s">
        <v>12492</v>
      </c>
      <c r="L926" t="s">
        <v>12492</v>
      </c>
      <c r="M926" t="s">
        <v>21955</v>
      </c>
      <c r="N926" t="s">
        <v>21955</v>
      </c>
      <c r="O926" t="s">
        <v>21955</v>
      </c>
      <c r="P926" t="s">
        <v>21955</v>
      </c>
      <c r="Q926" t="s">
        <v>21956</v>
      </c>
      <c r="R926">
        <v>0.05</v>
      </c>
      <c r="S926">
        <v>0</v>
      </c>
      <c r="T926" t="s">
        <v>21962</v>
      </c>
    </row>
    <row r="927" spans="1:20">
      <c r="A927" t="s">
        <v>349</v>
      </c>
      <c r="B927" t="s">
        <v>23936</v>
      </c>
      <c r="C927" t="s">
        <v>23937</v>
      </c>
      <c r="D927" t="s">
        <v>22043</v>
      </c>
      <c r="E927" t="s">
        <v>21952</v>
      </c>
      <c r="F927" t="s">
        <v>21953</v>
      </c>
      <c r="G927">
        <v>3440</v>
      </c>
      <c r="I927">
        <v>150</v>
      </c>
      <c r="J927" t="s">
        <v>21954</v>
      </c>
      <c r="K927" t="s">
        <v>12492</v>
      </c>
      <c r="L927" t="s">
        <v>12492</v>
      </c>
      <c r="M927" t="s">
        <v>21955</v>
      </c>
      <c r="N927" t="s">
        <v>21955</v>
      </c>
      <c r="O927" t="s">
        <v>21955</v>
      </c>
      <c r="P927" t="s">
        <v>21955</v>
      </c>
      <c r="Q927" t="s">
        <v>21956</v>
      </c>
      <c r="R927">
        <v>0.05</v>
      </c>
      <c r="S927">
        <v>0</v>
      </c>
      <c r="T927" t="s">
        <v>22002</v>
      </c>
    </row>
    <row r="928" spans="1:20">
      <c r="A928" t="s">
        <v>349</v>
      </c>
      <c r="B928" t="s">
        <v>23938</v>
      </c>
      <c r="C928" t="s">
        <v>23939</v>
      </c>
      <c r="D928" t="s">
        <v>21959</v>
      </c>
      <c r="E928" t="s">
        <v>21960</v>
      </c>
      <c r="F928" t="s">
        <v>21953</v>
      </c>
      <c r="G928">
        <v>3420</v>
      </c>
      <c r="I928">
        <v>150</v>
      </c>
      <c r="J928" t="s">
        <v>21954</v>
      </c>
      <c r="K928" t="s">
        <v>204</v>
      </c>
      <c r="L928" t="s">
        <v>12492</v>
      </c>
      <c r="M928" t="s">
        <v>21955</v>
      </c>
      <c r="N928" t="s">
        <v>21955</v>
      </c>
      <c r="O928" t="s">
        <v>21955</v>
      </c>
      <c r="P928" t="s">
        <v>21955</v>
      </c>
      <c r="Q928" t="s">
        <v>21956</v>
      </c>
      <c r="R928">
        <v>0.05</v>
      </c>
      <c r="S928">
        <v>0</v>
      </c>
    </row>
    <row r="929" spans="1:20">
      <c r="A929" t="s">
        <v>349</v>
      </c>
      <c r="B929" t="s">
        <v>23940</v>
      </c>
      <c r="C929" t="s">
        <v>23941</v>
      </c>
      <c r="D929" t="s">
        <v>21959</v>
      </c>
      <c r="E929" t="s">
        <v>21960</v>
      </c>
      <c r="F929" t="s">
        <v>21953</v>
      </c>
      <c r="G929">
        <v>3420</v>
      </c>
      <c r="I929">
        <v>150</v>
      </c>
      <c r="J929" t="s">
        <v>21954</v>
      </c>
      <c r="K929" t="s">
        <v>12492</v>
      </c>
      <c r="L929" t="s">
        <v>12492</v>
      </c>
      <c r="M929" t="s">
        <v>21955</v>
      </c>
      <c r="N929" t="s">
        <v>21955</v>
      </c>
      <c r="O929" t="s">
        <v>21955</v>
      </c>
      <c r="P929" t="s">
        <v>21955</v>
      </c>
      <c r="Q929" t="s">
        <v>21956</v>
      </c>
      <c r="R929">
        <v>0.05</v>
      </c>
      <c r="S929">
        <v>0</v>
      </c>
    </row>
    <row r="930" spans="1:20">
      <c r="A930" t="s">
        <v>349</v>
      </c>
      <c r="B930" t="s">
        <v>23942</v>
      </c>
      <c r="C930" t="s">
        <v>23943</v>
      </c>
      <c r="D930" t="s">
        <v>21970</v>
      </c>
      <c r="F930" t="s">
        <v>21953</v>
      </c>
      <c r="G930">
        <v>3220</v>
      </c>
      <c r="I930">
        <v>150</v>
      </c>
      <c r="J930" t="s">
        <v>21954</v>
      </c>
      <c r="K930" t="s">
        <v>204</v>
      </c>
      <c r="L930" t="s">
        <v>12492</v>
      </c>
      <c r="M930" t="s">
        <v>21955</v>
      </c>
      <c r="N930" t="s">
        <v>21955</v>
      </c>
      <c r="O930" t="s">
        <v>21955</v>
      </c>
      <c r="P930" t="s">
        <v>21955</v>
      </c>
      <c r="Q930" t="s">
        <v>21956</v>
      </c>
      <c r="R930">
        <v>0.05</v>
      </c>
      <c r="S930">
        <v>0</v>
      </c>
    </row>
    <row r="931" spans="1:20">
      <c r="A931" t="s">
        <v>349</v>
      </c>
      <c r="B931" t="s">
        <v>23944</v>
      </c>
      <c r="C931" t="s">
        <v>23945</v>
      </c>
      <c r="D931" t="s">
        <v>23946</v>
      </c>
      <c r="E931" t="s">
        <v>21987</v>
      </c>
      <c r="F931" t="s">
        <v>21953</v>
      </c>
      <c r="G931">
        <v>3450</v>
      </c>
      <c r="I931">
        <v>150</v>
      </c>
      <c r="J931" t="s">
        <v>21954</v>
      </c>
      <c r="K931" t="s">
        <v>12492</v>
      </c>
      <c r="L931" t="s">
        <v>12492</v>
      </c>
      <c r="M931" t="s">
        <v>34</v>
      </c>
      <c r="N931" t="s">
        <v>34</v>
      </c>
      <c r="O931" t="s">
        <v>34</v>
      </c>
      <c r="P931" t="s">
        <v>34</v>
      </c>
      <c r="R931">
        <v>0.05</v>
      </c>
      <c r="S931">
        <v>0</v>
      </c>
    </row>
    <row r="932" spans="1:20">
      <c r="A932" t="s">
        <v>349</v>
      </c>
      <c r="B932" t="s">
        <v>23947</v>
      </c>
      <c r="C932" t="s">
        <v>23948</v>
      </c>
      <c r="D932" t="s">
        <v>23949</v>
      </c>
      <c r="E932" t="s">
        <v>21987</v>
      </c>
      <c r="F932" t="s">
        <v>21953</v>
      </c>
      <c r="G932">
        <v>3450</v>
      </c>
      <c r="I932">
        <v>150</v>
      </c>
      <c r="J932" t="s">
        <v>21954</v>
      </c>
      <c r="K932" t="s">
        <v>204</v>
      </c>
      <c r="L932" t="s">
        <v>12492</v>
      </c>
      <c r="M932" t="s">
        <v>21955</v>
      </c>
      <c r="N932" t="s">
        <v>21955</v>
      </c>
      <c r="O932" t="s">
        <v>21955</v>
      </c>
      <c r="P932" t="s">
        <v>21955</v>
      </c>
      <c r="Q932" t="s">
        <v>21956</v>
      </c>
      <c r="R932">
        <v>0.05</v>
      </c>
      <c r="S932">
        <v>0</v>
      </c>
    </row>
    <row r="933" spans="1:20">
      <c r="A933" t="s">
        <v>349</v>
      </c>
      <c r="B933" t="s">
        <v>23950</v>
      </c>
      <c r="C933" t="s">
        <v>23951</v>
      </c>
      <c r="D933" t="s">
        <v>22043</v>
      </c>
      <c r="E933" t="s">
        <v>21952</v>
      </c>
      <c r="F933" t="s">
        <v>21953</v>
      </c>
      <c r="G933">
        <v>3440</v>
      </c>
      <c r="I933">
        <v>150</v>
      </c>
      <c r="J933" t="s">
        <v>21954</v>
      </c>
      <c r="K933" t="s">
        <v>12492</v>
      </c>
      <c r="L933" t="s">
        <v>12492</v>
      </c>
      <c r="M933" t="s">
        <v>21955</v>
      </c>
      <c r="N933" t="s">
        <v>21955</v>
      </c>
      <c r="O933" t="s">
        <v>21955</v>
      </c>
      <c r="P933" t="s">
        <v>21955</v>
      </c>
      <c r="Q933" t="s">
        <v>21956</v>
      </c>
      <c r="R933">
        <v>0.05</v>
      </c>
      <c r="S933">
        <v>0</v>
      </c>
      <c r="T933" t="s">
        <v>21967</v>
      </c>
    </row>
    <row r="934" spans="1:20">
      <c r="A934" t="s">
        <v>349</v>
      </c>
      <c r="B934" t="s">
        <v>23952</v>
      </c>
      <c r="C934" t="s">
        <v>23953</v>
      </c>
      <c r="D934" t="s">
        <v>22069</v>
      </c>
      <c r="E934" t="s">
        <v>21952</v>
      </c>
      <c r="F934" t="s">
        <v>21953</v>
      </c>
      <c r="G934">
        <v>3430</v>
      </c>
      <c r="I934">
        <v>150</v>
      </c>
      <c r="J934" t="s">
        <v>21954</v>
      </c>
      <c r="K934" t="s">
        <v>204</v>
      </c>
      <c r="L934" t="s">
        <v>12492</v>
      </c>
      <c r="M934" t="s">
        <v>21955</v>
      </c>
      <c r="N934" t="s">
        <v>21955</v>
      </c>
      <c r="O934" t="s">
        <v>21955</v>
      </c>
      <c r="P934" t="s">
        <v>21955</v>
      </c>
      <c r="Q934" t="s">
        <v>21956</v>
      </c>
      <c r="R934">
        <v>0.05</v>
      </c>
      <c r="S934">
        <v>0</v>
      </c>
      <c r="T934" t="s">
        <v>21967</v>
      </c>
    </row>
    <row r="935" spans="1:20">
      <c r="A935" t="s">
        <v>349</v>
      </c>
      <c r="B935" t="s">
        <v>23954</v>
      </c>
      <c r="C935" t="s">
        <v>23955</v>
      </c>
      <c r="D935" t="s">
        <v>22069</v>
      </c>
      <c r="E935" t="s">
        <v>21952</v>
      </c>
      <c r="F935" t="s">
        <v>21953</v>
      </c>
      <c r="G935">
        <v>3430</v>
      </c>
      <c r="I935">
        <v>150</v>
      </c>
      <c r="J935" t="s">
        <v>21954</v>
      </c>
      <c r="K935" t="s">
        <v>204</v>
      </c>
      <c r="L935" t="s">
        <v>12492</v>
      </c>
      <c r="M935" t="s">
        <v>21955</v>
      </c>
      <c r="N935" t="s">
        <v>21955</v>
      </c>
      <c r="O935" t="s">
        <v>21955</v>
      </c>
      <c r="P935" t="s">
        <v>21955</v>
      </c>
      <c r="Q935" t="s">
        <v>21956</v>
      </c>
      <c r="R935">
        <v>0.05</v>
      </c>
      <c r="S935">
        <v>0</v>
      </c>
      <c r="T935" t="s">
        <v>21967</v>
      </c>
    </row>
    <row r="936" spans="1:20">
      <c r="A936" t="s">
        <v>349</v>
      </c>
      <c r="B936" t="s">
        <v>23956</v>
      </c>
      <c r="C936" t="s">
        <v>23957</v>
      </c>
      <c r="D936" t="s">
        <v>22069</v>
      </c>
      <c r="E936" t="s">
        <v>21952</v>
      </c>
      <c r="F936" t="s">
        <v>21953</v>
      </c>
      <c r="G936">
        <v>3430</v>
      </c>
      <c r="I936">
        <v>150</v>
      </c>
      <c r="J936" t="s">
        <v>21954</v>
      </c>
      <c r="K936" t="s">
        <v>204</v>
      </c>
      <c r="L936" t="s">
        <v>12492</v>
      </c>
      <c r="M936" t="s">
        <v>21955</v>
      </c>
      <c r="N936" t="s">
        <v>21955</v>
      </c>
      <c r="O936" t="s">
        <v>21955</v>
      </c>
      <c r="P936" t="s">
        <v>21955</v>
      </c>
      <c r="Q936" t="s">
        <v>21956</v>
      </c>
      <c r="R936">
        <v>0.05</v>
      </c>
      <c r="S936">
        <v>0</v>
      </c>
      <c r="T936" t="s">
        <v>21967</v>
      </c>
    </row>
    <row r="937" spans="1:20">
      <c r="A937" t="s">
        <v>349</v>
      </c>
      <c r="B937" t="s">
        <v>23958</v>
      </c>
      <c r="C937" t="s">
        <v>23959</v>
      </c>
      <c r="D937" t="s">
        <v>22069</v>
      </c>
      <c r="E937" t="s">
        <v>21952</v>
      </c>
      <c r="F937" t="s">
        <v>21953</v>
      </c>
      <c r="G937">
        <v>3430</v>
      </c>
      <c r="I937">
        <v>150</v>
      </c>
      <c r="J937" t="s">
        <v>21954</v>
      </c>
      <c r="K937" t="s">
        <v>204</v>
      </c>
      <c r="L937" t="s">
        <v>12492</v>
      </c>
      <c r="M937" t="s">
        <v>21955</v>
      </c>
      <c r="N937" t="s">
        <v>21955</v>
      </c>
      <c r="O937" t="s">
        <v>21955</v>
      </c>
      <c r="P937" t="s">
        <v>21955</v>
      </c>
      <c r="Q937" t="s">
        <v>21956</v>
      </c>
      <c r="R937">
        <v>0.05</v>
      </c>
      <c r="S937">
        <v>0</v>
      </c>
    </row>
    <row r="938" spans="1:20">
      <c r="A938" t="s">
        <v>349</v>
      </c>
      <c r="B938" t="s">
        <v>23960</v>
      </c>
      <c r="C938" t="s">
        <v>23961</v>
      </c>
      <c r="D938" t="s">
        <v>22125</v>
      </c>
      <c r="E938" t="s">
        <v>21966</v>
      </c>
      <c r="F938" t="s">
        <v>21953</v>
      </c>
      <c r="G938">
        <v>3220</v>
      </c>
      <c r="I938">
        <v>150</v>
      </c>
      <c r="J938" t="s">
        <v>21954</v>
      </c>
      <c r="K938" t="s">
        <v>204</v>
      </c>
      <c r="L938" t="s">
        <v>12492</v>
      </c>
      <c r="M938" t="s">
        <v>21955</v>
      </c>
      <c r="N938" t="s">
        <v>21955</v>
      </c>
      <c r="O938" t="s">
        <v>21955</v>
      </c>
      <c r="P938" t="s">
        <v>21955</v>
      </c>
      <c r="Q938" t="s">
        <v>21956</v>
      </c>
      <c r="R938">
        <v>0.05</v>
      </c>
      <c r="S938">
        <v>0</v>
      </c>
      <c r="T938" t="s">
        <v>22002</v>
      </c>
    </row>
    <row r="939" spans="1:20">
      <c r="A939" t="s">
        <v>349</v>
      </c>
      <c r="B939" t="s">
        <v>23962</v>
      </c>
      <c r="C939" t="s">
        <v>23963</v>
      </c>
      <c r="D939" t="s">
        <v>22055</v>
      </c>
      <c r="E939" t="s">
        <v>21952</v>
      </c>
      <c r="F939" t="s">
        <v>21953</v>
      </c>
      <c r="G939">
        <v>3450</v>
      </c>
      <c r="I939">
        <v>150</v>
      </c>
      <c r="J939" t="s">
        <v>21954</v>
      </c>
      <c r="K939" t="s">
        <v>12492</v>
      </c>
      <c r="L939" t="s">
        <v>12492</v>
      </c>
      <c r="M939" t="s">
        <v>21961</v>
      </c>
      <c r="N939" t="s">
        <v>21961</v>
      </c>
      <c r="O939" t="s">
        <v>21961</v>
      </c>
      <c r="P939" t="s">
        <v>21961</v>
      </c>
      <c r="Q939" t="s">
        <v>21956</v>
      </c>
      <c r="R939">
        <v>0.05</v>
      </c>
      <c r="S939">
        <v>0</v>
      </c>
      <c r="T939" t="s">
        <v>22002</v>
      </c>
    </row>
    <row r="940" spans="1:20">
      <c r="A940" t="s">
        <v>349</v>
      </c>
      <c r="B940" t="s">
        <v>23964</v>
      </c>
      <c r="C940" t="s">
        <v>23965</v>
      </c>
      <c r="D940" t="s">
        <v>22055</v>
      </c>
      <c r="E940" t="s">
        <v>21952</v>
      </c>
      <c r="F940" t="s">
        <v>21953</v>
      </c>
      <c r="G940">
        <v>3450</v>
      </c>
      <c r="I940">
        <v>150</v>
      </c>
      <c r="J940" t="s">
        <v>21954</v>
      </c>
      <c r="K940" t="s">
        <v>204</v>
      </c>
      <c r="L940" t="s">
        <v>12492</v>
      </c>
      <c r="M940" t="s">
        <v>21955</v>
      </c>
      <c r="N940" t="s">
        <v>21955</v>
      </c>
      <c r="O940" t="s">
        <v>21955</v>
      </c>
      <c r="P940" t="s">
        <v>21955</v>
      </c>
      <c r="Q940" t="s">
        <v>21956</v>
      </c>
      <c r="R940">
        <v>0.05</v>
      </c>
      <c r="S940">
        <v>0</v>
      </c>
    </row>
    <row r="941" spans="1:20">
      <c r="A941" t="s">
        <v>349</v>
      </c>
      <c r="B941" t="s">
        <v>23966</v>
      </c>
      <c r="C941" t="s">
        <v>23967</v>
      </c>
      <c r="D941" t="s">
        <v>21979</v>
      </c>
      <c r="E941" t="s">
        <v>21952</v>
      </c>
      <c r="F941" t="s">
        <v>21953</v>
      </c>
      <c r="G941">
        <v>3440</v>
      </c>
      <c r="I941">
        <v>150</v>
      </c>
      <c r="J941" t="s">
        <v>21954</v>
      </c>
      <c r="K941" t="s">
        <v>204</v>
      </c>
      <c r="L941" t="s">
        <v>12492</v>
      </c>
      <c r="M941" t="s">
        <v>21955</v>
      </c>
      <c r="N941" t="s">
        <v>21955</v>
      </c>
      <c r="O941" t="s">
        <v>21955</v>
      </c>
      <c r="P941" t="s">
        <v>21955</v>
      </c>
      <c r="Q941" t="s">
        <v>21956</v>
      </c>
      <c r="R941">
        <v>0.05</v>
      </c>
      <c r="S941">
        <v>0</v>
      </c>
    </row>
    <row r="942" spans="1:20">
      <c r="A942" t="s">
        <v>349</v>
      </c>
      <c r="B942" t="s">
        <v>23968</v>
      </c>
      <c r="C942" t="s">
        <v>23969</v>
      </c>
      <c r="D942" t="s">
        <v>22016</v>
      </c>
      <c r="E942" t="s">
        <v>21952</v>
      </c>
      <c r="F942" t="s">
        <v>21953</v>
      </c>
      <c r="G942">
        <v>3450</v>
      </c>
      <c r="I942">
        <v>150</v>
      </c>
      <c r="J942" t="s">
        <v>21954</v>
      </c>
      <c r="K942" t="s">
        <v>204</v>
      </c>
      <c r="L942" t="s">
        <v>12492</v>
      </c>
      <c r="M942" t="s">
        <v>21955</v>
      </c>
      <c r="N942" t="s">
        <v>21955</v>
      </c>
      <c r="O942" t="s">
        <v>21955</v>
      </c>
      <c r="P942" t="s">
        <v>21955</v>
      </c>
      <c r="Q942" t="s">
        <v>21956</v>
      </c>
      <c r="R942">
        <v>0.05</v>
      </c>
      <c r="S942">
        <v>0</v>
      </c>
      <c r="T942" t="s">
        <v>21967</v>
      </c>
    </row>
    <row r="943" spans="1:20">
      <c r="A943" t="s">
        <v>349</v>
      </c>
      <c r="B943" t="s">
        <v>23970</v>
      </c>
      <c r="C943" t="s">
        <v>23971</v>
      </c>
      <c r="D943" t="s">
        <v>23972</v>
      </c>
      <c r="E943" t="s">
        <v>21952</v>
      </c>
      <c r="F943" t="s">
        <v>21953</v>
      </c>
      <c r="G943">
        <v>3450</v>
      </c>
      <c r="I943">
        <v>150</v>
      </c>
      <c r="J943" t="s">
        <v>21954</v>
      </c>
      <c r="K943" t="s">
        <v>12492</v>
      </c>
      <c r="L943" t="s">
        <v>12492</v>
      </c>
      <c r="M943" t="s">
        <v>21955</v>
      </c>
      <c r="N943" t="s">
        <v>21955</v>
      </c>
      <c r="O943" t="s">
        <v>21955</v>
      </c>
      <c r="P943" t="s">
        <v>21955</v>
      </c>
      <c r="Q943" t="s">
        <v>21956</v>
      </c>
      <c r="R943">
        <v>0.05</v>
      </c>
      <c r="S943">
        <v>0</v>
      </c>
      <c r="T943" t="s">
        <v>22002</v>
      </c>
    </row>
    <row r="944" spans="1:20">
      <c r="A944" t="s">
        <v>349</v>
      </c>
      <c r="B944" t="s">
        <v>23973</v>
      </c>
      <c r="C944" t="s">
        <v>23974</v>
      </c>
      <c r="D944" t="s">
        <v>22360</v>
      </c>
      <c r="E944" t="s">
        <v>21960</v>
      </c>
      <c r="F944" t="s">
        <v>21953</v>
      </c>
      <c r="G944">
        <v>3420</v>
      </c>
      <c r="I944">
        <v>150</v>
      </c>
      <c r="J944" t="s">
        <v>21954</v>
      </c>
      <c r="K944" t="s">
        <v>204</v>
      </c>
      <c r="L944" t="s">
        <v>12492</v>
      </c>
      <c r="M944" t="s">
        <v>21955</v>
      </c>
      <c r="N944" t="s">
        <v>21955</v>
      </c>
      <c r="O944" t="s">
        <v>21955</v>
      </c>
      <c r="P944" t="s">
        <v>21955</v>
      </c>
      <c r="Q944" t="s">
        <v>21956</v>
      </c>
      <c r="R944">
        <v>0.05</v>
      </c>
      <c r="S944">
        <v>0</v>
      </c>
      <c r="T944" t="s">
        <v>21967</v>
      </c>
    </row>
    <row r="945" spans="1:20">
      <c r="A945" t="s">
        <v>349</v>
      </c>
      <c r="B945" t="s">
        <v>23975</v>
      </c>
      <c r="C945" t="s">
        <v>23976</v>
      </c>
      <c r="D945" t="s">
        <v>22360</v>
      </c>
      <c r="E945" t="s">
        <v>21960</v>
      </c>
      <c r="F945" t="s">
        <v>21953</v>
      </c>
      <c r="G945">
        <v>3420</v>
      </c>
      <c r="I945">
        <v>150</v>
      </c>
      <c r="J945" t="s">
        <v>21954</v>
      </c>
      <c r="K945" t="s">
        <v>204</v>
      </c>
      <c r="L945" t="s">
        <v>12492</v>
      </c>
      <c r="M945" t="s">
        <v>21955</v>
      </c>
      <c r="N945" t="s">
        <v>21955</v>
      </c>
      <c r="O945" t="s">
        <v>21955</v>
      </c>
      <c r="P945" t="s">
        <v>21955</v>
      </c>
      <c r="Q945" t="s">
        <v>21956</v>
      </c>
      <c r="R945">
        <v>0.05</v>
      </c>
      <c r="S945">
        <v>0</v>
      </c>
    </row>
    <row r="946" spans="1:20">
      <c r="A946" t="s">
        <v>349</v>
      </c>
      <c r="B946" t="s">
        <v>23977</v>
      </c>
      <c r="C946" t="s">
        <v>23978</v>
      </c>
      <c r="D946" t="s">
        <v>22360</v>
      </c>
      <c r="E946" t="s">
        <v>21960</v>
      </c>
      <c r="F946" t="s">
        <v>21953</v>
      </c>
      <c r="G946">
        <v>3420</v>
      </c>
      <c r="I946">
        <v>150</v>
      </c>
      <c r="J946" t="s">
        <v>21954</v>
      </c>
      <c r="K946" t="s">
        <v>204</v>
      </c>
      <c r="L946" t="s">
        <v>12492</v>
      </c>
      <c r="M946" t="s">
        <v>21955</v>
      </c>
      <c r="N946" t="s">
        <v>21955</v>
      </c>
      <c r="O946" t="s">
        <v>21955</v>
      </c>
      <c r="P946" t="s">
        <v>21955</v>
      </c>
      <c r="Q946" t="s">
        <v>21956</v>
      </c>
      <c r="R946">
        <v>0.05</v>
      </c>
      <c r="S946">
        <v>0</v>
      </c>
    </row>
    <row r="947" spans="1:20">
      <c r="A947" t="s">
        <v>349</v>
      </c>
      <c r="B947" t="s">
        <v>23979</v>
      </c>
      <c r="C947" t="s">
        <v>23980</v>
      </c>
      <c r="D947" t="s">
        <v>22360</v>
      </c>
      <c r="E947" t="s">
        <v>21960</v>
      </c>
      <c r="F947" t="s">
        <v>21953</v>
      </c>
      <c r="G947">
        <v>3420</v>
      </c>
      <c r="I947">
        <v>150</v>
      </c>
      <c r="J947" t="s">
        <v>21954</v>
      </c>
      <c r="K947" t="s">
        <v>204</v>
      </c>
      <c r="L947" t="s">
        <v>12492</v>
      </c>
      <c r="M947" t="s">
        <v>21955</v>
      </c>
      <c r="N947" t="s">
        <v>21955</v>
      </c>
      <c r="O947" t="s">
        <v>21955</v>
      </c>
      <c r="P947" t="s">
        <v>21955</v>
      </c>
      <c r="Q947" t="s">
        <v>21956</v>
      </c>
      <c r="R947">
        <v>0.05</v>
      </c>
      <c r="S947">
        <v>0</v>
      </c>
    </row>
    <row r="948" spans="1:20">
      <c r="A948" t="s">
        <v>349</v>
      </c>
      <c r="B948" t="s">
        <v>23981</v>
      </c>
      <c r="C948" t="s">
        <v>23982</v>
      </c>
      <c r="D948" t="s">
        <v>22360</v>
      </c>
      <c r="E948" t="s">
        <v>21960</v>
      </c>
      <c r="F948" t="s">
        <v>21953</v>
      </c>
      <c r="G948">
        <v>3420</v>
      </c>
      <c r="I948">
        <v>150</v>
      </c>
      <c r="J948" t="s">
        <v>21954</v>
      </c>
      <c r="K948" t="s">
        <v>204</v>
      </c>
      <c r="L948" t="s">
        <v>12492</v>
      </c>
      <c r="M948" t="s">
        <v>21955</v>
      </c>
      <c r="N948" t="s">
        <v>21955</v>
      </c>
      <c r="O948" t="s">
        <v>21955</v>
      </c>
      <c r="P948" t="s">
        <v>21955</v>
      </c>
      <c r="Q948" t="s">
        <v>21956</v>
      </c>
      <c r="R948">
        <v>0.05</v>
      </c>
      <c r="S948">
        <v>0</v>
      </c>
    </row>
    <row r="949" spans="1:20">
      <c r="A949" t="s">
        <v>349</v>
      </c>
      <c r="B949" t="s">
        <v>23983</v>
      </c>
      <c r="C949" t="s">
        <v>23984</v>
      </c>
      <c r="D949" t="s">
        <v>22360</v>
      </c>
      <c r="E949" t="s">
        <v>21960</v>
      </c>
      <c r="F949" t="s">
        <v>21953</v>
      </c>
      <c r="G949">
        <v>3420</v>
      </c>
      <c r="I949">
        <v>150</v>
      </c>
      <c r="J949" t="s">
        <v>21954</v>
      </c>
      <c r="K949" t="s">
        <v>204</v>
      </c>
      <c r="L949" t="s">
        <v>12492</v>
      </c>
      <c r="M949" t="s">
        <v>21955</v>
      </c>
      <c r="N949" t="s">
        <v>21955</v>
      </c>
      <c r="O949" t="s">
        <v>21955</v>
      </c>
      <c r="P949" t="s">
        <v>21955</v>
      </c>
      <c r="Q949" t="s">
        <v>21956</v>
      </c>
      <c r="R949">
        <v>0.05</v>
      </c>
      <c r="S949">
        <v>0</v>
      </c>
    </row>
    <row r="950" spans="1:20">
      <c r="A950" t="s">
        <v>349</v>
      </c>
      <c r="B950" t="s">
        <v>23985</v>
      </c>
      <c r="C950" t="s">
        <v>23986</v>
      </c>
      <c r="D950" t="s">
        <v>22360</v>
      </c>
      <c r="E950" t="s">
        <v>21960</v>
      </c>
      <c r="F950" t="s">
        <v>21953</v>
      </c>
      <c r="G950">
        <v>3420</v>
      </c>
      <c r="I950">
        <v>150</v>
      </c>
      <c r="J950" t="s">
        <v>21954</v>
      </c>
      <c r="K950" t="s">
        <v>204</v>
      </c>
      <c r="L950" t="s">
        <v>12492</v>
      </c>
      <c r="M950" t="s">
        <v>21961</v>
      </c>
      <c r="N950" t="s">
        <v>21961</v>
      </c>
      <c r="O950" t="s">
        <v>21961</v>
      </c>
      <c r="P950" t="s">
        <v>21961</v>
      </c>
      <c r="Q950" t="s">
        <v>21956</v>
      </c>
      <c r="R950">
        <v>0.01</v>
      </c>
      <c r="S950">
        <v>0</v>
      </c>
    </row>
    <row r="951" spans="1:20">
      <c r="A951" t="s">
        <v>349</v>
      </c>
      <c r="B951" t="s">
        <v>23987</v>
      </c>
      <c r="C951" t="s">
        <v>23988</v>
      </c>
      <c r="D951" t="s">
        <v>22360</v>
      </c>
      <c r="E951" t="s">
        <v>21960</v>
      </c>
      <c r="F951" t="s">
        <v>21953</v>
      </c>
      <c r="G951">
        <v>3420</v>
      </c>
      <c r="I951">
        <v>150</v>
      </c>
      <c r="J951" t="s">
        <v>21954</v>
      </c>
      <c r="K951" t="s">
        <v>12492</v>
      </c>
      <c r="L951" t="s">
        <v>12492</v>
      </c>
      <c r="M951" t="s">
        <v>21955</v>
      </c>
      <c r="N951" t="s">
        <v>21955</v>
      </c>
      <c r="O951" t="s">
        <v>21955</v>
      </c>
      <c r="P951" t="s">
        <v>21955</v>
      </c>
      <c r="Q951" t="s">
        <v>21956</v>
      </c>
      <c r="R951">
        <v>0.05</v>
      </c>
      <c r="S951">
        <v>0</v>
      </c>
    </row>
    <row r="952" spans="1:20">
      <c r="A952" t="s">
        <v>349</v>
      </c>
      <c r="B952" t="s">
        <v>23989</v>
      </c>
      <c r="C952" t="s">
        <v>23990</v>
      </c>
      <c r="D952" t="s">
        <v>22360</v>
      </c>
      <c r="E952" t="s">
        <v>21960</v>
      </c>
      <c r="F952" t="s">
        <v>21953</v>
      </c>
      <c r="G952">
        <v>3420</v>
      </c>
      <c r="I952">
        <v>150</v>
      </c>
      <c r="J952" t="s">
        <v>21954</v>
      </c>
      <c r="K952" t="s">
        <v>204</v>
      </c>
      <c r="L952" t="s">
        <v>12492</v>
      </c>
      <c r="M952" t="s">
        <v>21955</v>
      </c>
      <c r="N952" t="s">
        <v>21955</v>
      </c>
      <c r="O952" t="s">
        <v>21955</v>
      </c>
      <c r="P952" t="s">
        <v>21955</v>
      </c>
      <c r="Q952" t="s">
        <v>21956</v>
      </c>
      <c r="R952">
        <v>0.05</v>
      </c>
      <c r="S952">
        <v>0</v>
      </c>
    </row>
    <row r="953" spans="1:20">
      <c r="A953" t="s">
        <v>349</v>
      </c>
      <c r="B953" t="s">
        <v>23991</v>
      </c>
      <c r="C953" t="s">
        <v>23992</v>
      </c>
      <c r="D953" t="s">
        <v>22360</v>
      </c>
      <c r="E953" t="s">
        <v>21960</v>
      </c>
      <c r="F953" t="s">
        <v>21953</v>
      </c>
      <c r="G953">
        <v>3420</v>
      </c>
      <c r="I953">
        <v>200</v>
      </c>
      <c r="J953" t="s">
        <v>21954</v>
      </c>
      <c r="K953" t="s">
        <v>12492</v>
      </c>
      <c r="L953" t="s">
        <v>204</v>
      </c>
      <c r="M953" t="s">
        <v>21955</v>
      </c>
      <c r="N953" t="s">
        <v>21955</v>
      </c>
      <c r="O953" t="s">
        <v>21955</v>
      </c>
      <c r="P953" t="s">
        <v>34</v>
      </c>
      <c r="Q953" t="s">
        <v>21956</v>
      </c>
      <c r="R953">
        <v>0.05</v>
      </c>
      <c r="S953">
        <v>0</v>
      </c>
      <c r="T953" t="s">
        <v>21967</v>
      </c>
    </row>
    <row r="954" spans="1:20">
      <c r="A954" t="s">
        <v>349</v>
      </c>
      <c r="B954" t="s">
        <v>23993</v>
      </c>
      <c r="C954" t="s">
        <v>23994</v>
      </c>
      <c r="D954" t="s">
        <v>22360</v>
      </c>
      <c r="E954" t="s">
        <v>21960</v>
      </c>
      <c r="F954" t="s">
        <v>21953</v>
      </c>
      <c r="G954">
        <v>3420</v>
      </c>
      <c r="I954">
        <v>150</v>
      </c>
      <c r="J954" t="s">
        <v>21954</v>
      </c>
      <c r="K954" t="s">
        <v>204</v>
      </c>
      <c r="L954" t="s">
        <v>12492</v>
      </c>
      <c r="M954" t="s">
        <v>21955</v>
      </c>
      <c r="N954" t="s">
        <v>21955</v>
      </c>
      <c r="O954" t="s">
        <v>21955</v>
      </c>
      <c r="P954" t="s">
        <v>21955</v>
      </c>
      <c r="Q954" t="s">
        <v>21956</v>
      </c>
      <c r="R954">
        <v>0.05</v>
      </c>
      <c r="S954">
        <v>0</v>
      </c>
    </row>
    <row r="955" spans="1:20">
      <c r="A955" t="s">
        <v>349</v>
      </c>
      <c r="B955" t="s">
        <v>23995</v>
      </c>
      <c r="C955" t="s">
        <v>23996</v>
      </c>
      <c r="D955" t="s">
        <v>21959</v>
      </c>
      <c r="E955" t="s">
        <v>21960</v>
      </c>
      <c r="F955" t="s">
        <v>21953</v>
      </c>
      <c r="G955">
        <v>3420</v>
      </c>
      <c r="I955">
        <v>150</v>
      </c>
      <c r="J955" t="s">
        <v>21954</v>
      </c>
      <c r="K955" t="s">
        <v>204</v>
      </c>
      <c r="L955" t="s">
        <v>12492</v>
      </c>
      <c r="M955" t="s">
        <v>21961</v>
      </c>
      <c r="N955" t="s">
        <v>21961</v>
      </c>
      <c r="O955" t="s">
        <v>21961</v>
      </c>
      <c r="P955" t="s">
        <v>21961</v>
      </c>
      <c r="Q955" t="s">
        <v>21956</v>
      </c>
      <c r="R955">
        <v>0.05</v>
      </c>
      <c r="S955">
        <v>0</v>
      </c>
    </row>
    <row r="956" spans="1:20">
      <c r="A956" t="s">
        <v>349</v>
      </c>
      <c r="B956" t="s">
        <v>23997</v>
      </c>
      <c r="C956" t="s">
        <v>23998</v>
      </c>
      <c r="D956" t="s">
        <v>21959</v>
      </c>
      <c r="E956" t="s">
        <v>21960</v>
      </c>
      <c r="F956" t="s">
        <v>21953</v>
      </c>
      <c r="G956">
        <v>3420</v>
      </c>
      <c r="I956">
        <v>150</v>
      </c>
      <c r="J956" t="s">
        <v>21954</v>
      </c>
      <c r="K956" t="s">
        <v>12492</v>
      </c>
      <c r="L956" t="s">
        <v>12492</v>
      </c>
      <c r="M956" t="s">
        <v>21955</v>
      </c>
      <c r="N956" t="s">
        <v>21955</v>
      </c>
      <c r="O956" t="s">
        <v>21955</v>
      </c>
      <c r="P956" t="s">
        <v>21961</v>
      </c>
      <c r="Q956" t="s">
        <v>21956</v>
      </c>
      <c r="R956">
        <v>0.05</v>
      </c>
      <c r="S956">
        <v>0</v>
      </c>
      <c r="T956" t="s">
        <v>21962</v>
      </c>
    </row>
    <row r="957" spans="1:20">
      <c r="A957" t="s">
        <v>349</v>
      </c>
      <c r="B957" t="s">
        <v>23999</v>
      </c>
      <c r="C957" t="s">
        <v>24000</v>
      </c>
      <c r="D957" t="s">
        <v>21959</v>
      </c>
      <c r="E957" t="s">
        <v>21960</v>
      </c>
      <c r="F957" t="s">
        <v>21953</v>
      </c>
      <c r="G957">
        <v>3420</v>
      </c>
      <c r="I957">
        <v>150</v>
      </c>
      <c r="J957" t="s">
        <v>21954</v>
      </c>
      <c r="K957" t="s">
        <v>12492</v>
      </c>
      <c r="L957" t="s">
        <v>12492</v>
      </c>
      <c r="M957" t="s">
        <v>21955</v>
      </c>
      <c r="N957" t="s">
        <v>21955</v>
      </c>
      <c r="O957" t="s">
        <v>21955</v>
      </c>
      <c r="P957" t="s">
        <v>21955</v>
      </c>
      <c r="Q957" t="s">
        <v>21956</v>
      </c>
      <c r="R957">
        <v>0.05</v>
      </c>
      <c r="S957">
        <v>0</v>
      </c>
    </row>
    <row r="958" spans="1:20">
      <c r="A958" t="s">
        <v>349</v>
      </c>
      <c r="B958" t="s">
        <v>24001</v>
      </c>
      <c r="C958" t="s">
        <v>24002</v>
      </c>
      <c r="D958" t="s">
        <v>21959</v>
      </c>
      <c r="E958" t="s">
        <v>21960</v>
      </c>
      <c r="F958" t="s">
        <v>21953</v>
      </c>
      <c r="G958">
        <v>3420</v>
      </c>
      <c r="I958">
        <v>150</v>
      </c>
      <c r="J958" t="s">
        <v>21954</v>
      </c>
      <c r="K958" t="s">
        <v>12492</v>
      </c>
      <c r="L958" t="s">
        <v>12492</v>
      </c>
      <c r="M958" t="s">
        <v>21955</v>
      </c>
      <c r="N958" t="s">
        <v>21955</v>
      </c>
      <c r="O958" t="s">
        <v>21955</v>
      </c>
      <c r="P958" t="s">
        <v>21961</v>
      </c>
      <c r="Q958" t="s">
        <v>21956</v>
      </c>
      <c r="R958">
        <v>0.05</v>
      </c>
      <c r="S958">
        <v>0</v>
      </c>
      <c r="T958" t="s">
        <v>21962</v>
      </c>
    </row>
    <row r="959" spans="1:20">
      <c r="A959" t="s">
        <v>349</v>
      </c>
      <c r="B959" t="s">
        <v>24003</v>
      </c>
      <c r="C959" t="s">
        <v>24004</v>
      </c>
      <c r="D959" t="s">
        <v>21959</v>
      </c>
      <c r="E959" t="s">
        <v>21960</v>
      </c>
      <c r="F959" t="s">
        <v>21953</v>
      </c>
      <c r="G959">
        <v>3420</v>
      </c>
      <c r="I959">
        <v>150</v>
      </c>
      <c r="J959" t="s">
        <v>21954</v>
      </c>
      <c r="K959" t="s">
        <v>204</v>
      </c>
      <c r="L959" t="s">
        <v>12492</v>
      </c>
      <c r="M959" t="s">
        <v>21961</v>
      </c>
      <c r="N959" t="s">
        <v>21961</v>
      </c>
      <c r="O959" t="s">
        <v>21961</v>
      </c>
      <c r="P959" t="s">
        <v>21961</v>
      </c>
      <c r="Q959" t="s">
        <v>21956</v>
      </c>
      <c r="R959">
        <v>0.05</v>
      </c>
      <c r="S959">
        <v>0</v>
      </c>
    </row>
    <row r="960" spans="1:20">
      <c r="A960" t="s">
        <v>349</v>
      </c>
      <c r="B960" t="s">
        <v>24005</v>
      </c>
      <c r="C960" t="s">
        <v>24006</v>
      </c>
      <c r="D960" t="s">
        <v>21959</v>
      </c>
      <c r="E960" t="s">
        <v>21960</v>
      </c>
      <c r="F960" t="s">
        <v>21953</v>
      </c>
      <c r="G960">
        <v>3420</v>
      </c>
      <c r="I960">
        <v>150</v>
      </c>
      <c r="J960" t="s">
        <v>21954</v>
      </c>
      <c r="K960" t="s">
        <v>12492</v>
      </c>
      <c r="L960" t="s">
        <v>12492</v>
      </c>
      <c r="M960" t="s">
        <v>21955</v>
      </c>
      <c r="N960" t="s">
        <v>21955</v>
      </c>
      <c r="O960" t="s">
        <v>21955</v>
      </c>
      <c r="P960" t="s">
        <v>21955</v>
      </c>
      <c r="Q960" t="s">
        <v>21956</v>
      </c>
      <c r="R960">
        <v>0.05</v>
      </c>
      <c r="S960">
        <v>0</v>
      </c>
    </row>
    <row r="961" spans="1:20">
      <c r="A961" t="s">
        <v>349</v>
      </c>
      <c r="B961" t="s">
        <v>24007</v>
      </c>
      <c r="C961" t="s">
        <v>24008</v>
      </c>
      <c r="D961" t="s">
        <v>21959</v>
      </c>
      <c r="E961" t="s">
        <v>21960</v>
      </c>
      <c r="F961" t="s">
        <v>21953</v>
      </c>
      <c r="G961">
        <v>3420</v>
      </c>
      <c r="I961">
        <v>150</v>
      </c>
      <c r="J961" t="s">
        <v>21954</v>
      </c>
      <c r="K961" t="s">
        <v>204</v>
      </c>
      <c r="L961" t="s">
        <v>12492</v>
      </c>
      <c r="M961" t="s">
        <v>21961</v>
      </c>
      <c r="N961" t="s">
        <v>21961</v>
      </c>
      <c r="O961" t="s">
        <v>21961</v>
      </c>
      <c r="P961" t="s">
        <v>21961</v>
      </c>
      <c r="Q961" t="s">
        <v>21956</v>
      </c>
      <c r="R961">
        <v>0.01</v>
      </c>
      <c r="S961">
        <v>0</v>
      </c>
    </row>
    <row r="962" spans="1:20">
      <c r="A962" t="s">
        <v>349</v>
      </c>
      <c r="B962" t="s">
        <v>24009</v>
      </c>
      <c r="C962" t="s">
        <v>24010</v>
      </c>
      <c r="D962" t="s">
        <v>21959</v>
      </c>
      <c r="E962" t="s">
        <v>21960</v>
      </c>
      <c r="F962" t="s">
        <v>21953</v>
      </c>
      <c r="G962">
        <v>3420</v>
      </c>
      <c r="I962">
        <v>150</v>
      </c>
      <c r="J962" t="s">
        <v>21954</v>
      </c>
      <c r="K962" t="s">
        <v>204</v>
      </c>
      <c r="L962" t="s">
        <v>12492</v>
      </c>
      <c r="M962" t="s">
        <v>21955</v>
      </c>
      <c r="N962" t="s">
        <v>21961</v>
      </c>
      <c r="O962" t="s">
        <v>21961</v>
      </c>
      <c r="P962" t="s">
        <v>21961</v>
      </c>
      <c r="Q962" t="s">
        <v>21956</v>
      </c>
      <c r="R962">
        <v>0.05</v>
      </c>
      <c r="S962">
        <v>0</v>
      </c>
    </row>
    <row r="963" spans="1:20">
      <c r="A963" t="s">
        <v>349</v>
      </c>
      <c r="B963" t="s">
        <v>24011</v>
      </c>
      <c r="C963" t="s">
        <v>24012</v>
      </c>
      <c r="D963" t="s">
        <v>21959</v>
      </c>
      <c r="E963" t="s">
        <v>21960</v>
      </c>
      <c r="F963" t="s">
        <v>21953</v>
      </c>
      <c r="G963">
        <v>3420</v>
      </c>
      <c r="I963">
        <v>150</v>
      </c>
      <c r="J963" t="s">
        <v>21954</v>
      </c>
      <c r="K963" t="s">
        <v>204</v>
      </c>
      <c r="L963" t="s">
        <v>12492</v>
      </c>
      <c r="M963" t="s">
        <v>21961</v>
      </c>
      <c r="N963" t="s">
        <v>21961</v>
      </c>
      <c r="O963" t="s">
        <v>21961</v>
      </c>
      <c r="P963" t="s">
        <v>21961</v>
      </c>
      <c r="Q963" t="s">
        <v>21956</v>
      </c>
      <c r="R963">
        <v>0.05</v>
      </c>
      <c r="S963">
        <v>0</v>
      </c>
      <c r="T963" t="s">
        <v>21967</v>
      </c>
    </row>
    <row r="964" spans="1:20">
      <c r="A964" t="s">
        <v>349</v>
      </c>
      <c r="B964" t="s">
        <v>24013</v>
      </c>
      <c r="C964" t="s">
        <v>24014</v>
      </c>
      <c r="D964" t="s">
        <v>21959</v>
      </c>
      <c r="E964" t="s">
        <v>21960</v>
      </c>
      <c r="F964" t="s">
        <v>21953</v>
      </c>
      <c r="G964">
        <v>3420</v>
      </c>
      <c r="I964">
        <v>150</v>
      </c>
      <c r="J964" t="s">
        <v>21954</v>
      </c>
      <c r="K964" t="s">
        <v>204</v>
      </c>
      <c r="L964" t="s">
        <v>12492</v>
      </c>
      <c r="M964" t="s">
        <v>21955</v>
      </c>
      <c r="N964" t="s">
        <v>21955</v>
      </c>
      <c r="O964" t="s">
        <v>21955</v>
      </c>
      <c r="P964" t="s">
        <v>21955</v>
      </c>
      <c r="Q964" t="s">
        <v>21956</v>
      </c>
      <c r="R964">
        <v>0.05</v>
      </c>
      <c r="S964">
        <v>0</v>
      </c>
      <c r="T964" t="s">
        <v>21967</v>
      </c>
    </row>
    <row r="965" spans="1:20">
      <c r="A965" t="s">
        <v>349</v>
      </c>
      <c r="B965" t="s">
        <v>24015</v>
      </c>
      <c r="C965" t="s">
        <v>24016</v>
      </c>
      <c r="D965" t="s">
        <v>21959</v>
      </c>
      <c r="E965" t="s">
        <v>21960</v>
      </c>
      <c r="F965" t="s">
        <v>21953</v>
      </c>
      <c r="G965">
        <v>3420</v>
      </c>
      <c r="I965">
        <v>150</v>
      </c>
      <c r="J965" t="s">
        <v>21954</v>
      </c>
      <c r="K965" t="s">
        <v>204</v>
      </c>
      <c r="L965" t="s">
        <v>12492</v>
      </c>
      <c r="M965" t="s">
        <v>21961</v>
      </c>
      <c r="N965" t="s">
        <v>21961</v>
      </c>
      <c r="O965" t="s">
        <v>21961</v>
      </c>
      <c r="P965" t="s">
        <v>21961</v>
      </c>
      <c r="Q965" t="s">
        <v>21956</v>
      </c>
      <c r="R965">
        <v>0.01</v>
      </c>
      <c r="S965">
        <v>0</v>
      </c>
    </row>
    <row r="966" spans="1:20">
      <c r="A966" t="s">
        <v>349</v>
      </c>
      <c r="B966" t="s">
        <v>24017</v>
      </c>
      <c r="C966" t="s">
        <v>24018</v>
      </c>
      <c r="D966" t="s">
        <v>21959</v>
      </c>
      <c r="E966" t="s">
        <v>21960</v>
      </c>
      <c r="F966" t="s">
        <v>21953</v>
      </c>
      <c r="G966">
        <v>3420</v>
      </c>
      <c r="I966">
        <v>200</v>
      </c>
      <c r="J966" t="s">
        <v>21954</v>
      </c>
      <c r="K966" t="s">
        <v>12492</v>
      </c>
      <c r="L966" t="s">
        <v>12492</v>
      </c>
      <c r="M966" t="s">
        <v>21955</v>
      </c>
      <c r="N966" t="s">
        <v>21955</v>
      </c>
      <c r="O966" t="s">
        <v>21955</v>
      </c>
      <c r="P966" t="s">
        <v>21955</v>
      </c>
      <c r="Q966" t="s">
        <v>21956</v>
      </c>
      <c r="R966">
        <v>0.01</v>
      </c>
      <c r="S966">
        <v>0</v>
      </c>
      <c r="T966" t="s">
        <v>21967</v>
      </c>
    </row>
    <row r="967" spans="1:20">
      <c r="A967" t="s">
        <v>349</v>
      </c>
      <c r="B967" t="s">
        <v>24019</v>
      </c>
      <c r="C967" t="s">
        <v>24020</v>
      </c>
      <c r="D967" t="s">
        <v>21959</v>
      </c>
      <c r="E967" t="s">
        <v>21960</v>
      </c>
      <c r="F967" t="s">
        <v>21953</v>
      </c>
      <c r="G967">
        <v>3420</v>
      </c>
      <c r="I967">
        <v>150</v>
      </c>
      <c r="J967" t="s">
        <v>21954</v>
      </c>
      <c r="K967" t="s">
        <v>204</v>
      </c>
      <c r="L967" t="s">
        <v>12492</v>
      </c>
      <c r="M967" t="s">
        <v>21955</v>
      </c>
      <c r="N967" t="s">
        <v>21955</v>
      </c>
      <c r="O967" t="s">
        <v>21955</v>
      </c>
      <c r="P967" t="s">
        <v>21955</v>
      </c>
      <c r="Q967" t="s">
        <v>21956</v>
      </c>
      <c r="R967">
        <v>0.05</v>
      </c>
      <c r="S967">
        <v>0</v>
      </c>
      <c r="T967" t="s">
        <v>21967</v>
      </c>
    </row>
    <row r="968" spans="1:20">
      <c r="A968" t="s">
        <v>349</v>
      </c>
      <c r="B968" t="s">
        <v>24021</v>
      </c>
      <c r="C968" t="s">
        <v>24022</v>
      </c>
      <c r="D968" t="s">
        <v>21959</v>
      </c>
      <c r="E968" t="s">
        <v>21960</v>
      </c>
      <c r="F968" t="s">
        <v>21953</v>
      </c>
      <c r="G968">
        <v>3420</v>
      </c>
      <c r="I968">
        <v>150</v>
      </c>
      <c r="J968" t="s">
        <v>21954</v>
      </c>
      <c r="K968" t="s">
        <v>204</v>
      </c>
      <c r="L968" t="s">
        <v>12492</v>
      </c>
      <c r="M968" t="s">
        <v>21955</v>
      </c>
      <c r="N968" t="s">
        <v>21955</v>
      </c>
      <c r="O968" t="s">
        <v>21955</v>
      </c>
      <c r="P968" t="s">
        <v>21955</v>
      </c>
      <c r="Q968" t="s">
        <v>21956</v>
      </c>
      <c r="R968">
        <v>0.05</v>
      </c>
      <c r="S968">
        <v>0</v>
      </c>
    </row>
    <row r="969" spans="1:20">
      <c r="A969" t="s">
        <v>349</v>
      </c>
      <c r="B969" t="s">
        <v>24023</v>
      </c>
      <c r="C969" t="s">
        <v>24024</v>
      </c>
      <c r="D969" t="s">
        <v>21959</v>
      </c>
      <c r="E969" t="s">
        <v>21960</v>
      </c>
      <c r="F969" t="s">
        <v>21953</v>
      </c>
      <c r="G969">
        <v>3420</v>
      </c>
      <c r="I969">
        <v>150</v>
      </c>
      <c r="J969" t="s">
        <v>21954</v>
      </c>
      <c r="K969" t="s">
        <v>204</v>
      </c>
      <c r="L969" t="s">
        <v>12492</v>
      </c>
      <c r="M969" t="s">
        <v>21961</v>
      </c>
      <c r="N969" t="s">
        <v>21961</v>
      </c>
      <c r="O969" t="s">
        <v>21961</v>
      </c>
      <c r="P969" t="s">
        <v>21961</v>
      </c>
      <c r="Q969" t="s">
        <v>21956</v>
      </c>
      <c r="R969">
        <v>0.01</v>
      </c>
      <c r="S969">
        <v>0</v>
      </c>
    </row>
    <row r="970" spans="1:20">
      <c r="A970" t="s">
        <v>349</v>
      </c>
      <c r="B970" t="s">
        <v>24025</v>
      </c>
      <c r="C970" t="s">
        <v>24026</v>
      </c>
      <c r="D970" t="s">
        <v>21959</v>
      </c>
      <c r="E970" t="s">
        <v>21960</v>
      </c>
      <c r="F970" t="s">
        <v>21953</v>
      </c>
      <c r="G970">
        <v>3420</v>
      </c>
      <c r="I970">
        <v>150</v>
      </c>
      <c r="J970" t="s">
        <v>21954</v>
      </c>
      <c r="K970" t="s">
        <v>204</v>
      </c>
      <c r="L970" t="s">
        <v>12492</v>
      </c>
      <c r="M970" t="s">
        <v>21955</v>
      </c>
      <c r="N970" t="s">
        <v>21955</v>
      </c>
      <c r="O970" t="s">
        <v>21955</v>
      </c>
      <c r="P970" t="s">
        <v>21955</v>
      </c>
      <c r="Q970" t="s">
        <v>21956</v>
      </c>
      <c r="R970">
        <v>0.05</v>
      </c>
      <c r="S970">
        <v>0</v>
      </c>
    </row>
    <row r="971" spans="1:20">
      <c r="A971" t="s">
        <v>349</v>
      </c>
      <c r="B971" t="s">
        <v>24027</v>
      </c>
      <c r="C971" t="s">
        <v>24028</v>
      </c>
      <c r="D971" t="s">
        <v>21959</v>
      </c>
      <c r="E971" t="s">
        <v>21960</v>
      </c>
      <c r="F971" t="s">
        <v>21953</v>
      </c>
      <c r="G971">
        <v>3420</v>
      </c>
      <c r="I971">
        <v>150</v>
      </c>
      <c r="J971" t="s">
        <v>21954</v>
      </c>
      <c r="K971" t="s">
        <v>204</v>
      </c>
      <c r="L971" t="s">
        <v>12492</v>
      </c>
      <c r="M971" t="s">
        <v>21961</v>
      </c>
      <c r="N971" t="s">
        <v>21961</v>
      </c>
      <c r="O971" t="s">
        <v>21961</v>
      </c>
      <c r="P971" t="s">
        <v>21961</v>
      </c>
      <c r="Q971" t="s">
        <v>21956</v>
      </c>
      <c r="R971">
        <v>0.01</v>
      </c>
      <c r="S971">
        <v>0</v>
      </c>
    </row>
    <row r="972" spans="1:20">
      <c r="A972" t="s">
        <v>349</v>
      </c>
      <c r="B972" t="s">
        <v>24029</v>
      </c>
      <c r="C972" t="s">
        <v>24030</v>
      </c>
      <c r="D972" t="s">
        <v>21959</v>
      </c>
      <c r="E972" t="s">
        <v>21960</v>
      </c>
      <c r="F972" t="s">
        <v>21953</v>
      </c>
      <c r="G972">
        <v>3420</v>
      </c>
      <c r="I972">
        <v>150</v>
      </c>
      <c r="J972" t="s">
        <v>21954</v>
      </c>
      <c r="K972" t="s">
        <v>204</v>
      </c>
      <c r="L972" t="s">
        <v>12492</v>
      </c>
      <c r="M972" t="s">
        <v>21955</v>
      </c>
      <c r="N972" t="s">
        <v>21955</v>
      </c>
      <c r="O972" t="s">
        <v>21955</v>
      </c>
      <c r="P972" t="s">
        <v>21955</v>
      </c>
      <c r="Q972" t="s">
        <v>21956</v>
      </c>
      <c r="R972">
        <v>0.05</v>
      </c>
      <c r="S972">
        <v>0</v>
      </c>
    </row>
    <row r="973" spans="1:20">
      <c r="A973" t="s">
        <v>349</v>
      </c>
      <c r="B973" t="s">
        <v>24031</v>
      </c>
      <c r="C973" t="s">
        <v>24032</v>
      </c>
      <c r="D973" t="s">
        <v>21959</v>
      </c>
      <c r="E973" t="s">
        <v>21960</v>
      </c>
      <c r="F973" t="s">
        <v>21953</v>
      </c>
      <c r="G973">
        <v>3420</v>
      </c>
      <c r="I973">
        <v>150</v>
      </c>
      <c r="J973" t="s">
        <v>21954</v>
      </c>
      <c r="K973" t="s">
        <v>204</v>
      </c>
      <c r="L973" t="s">
        <v>12492</v>
      </c>
      <c r="M973" t="s">
        <v>21955</v>
      </c>
      <c r="N973" t="s">
        <v>21955</v>
      </c>
      <c r="O973" t="s">
        <v>21955</v>
      </c>
      <c r="P973" t="s">
        <v>21955</v>
      </c>
      <c r="Q973" t="s">
        <v>21956</v>
      </c>
      <c r="R973">
        <v>0.05</v>
      </c>
      <c r="S973">
        <v>0</v>
      </c>
      <c r="T973" t="s">
        <v>21967</v>
      </c>
    </row>
    <row r="974" spans="1:20">
      <c r="A974" t="s">
        <v>349</v>
      </c>
      <c r="B974" t="s">
        <v>24033</v>
      </c>
      <c r="C974" t="s">
        <v>24034</v>
      </c>
      <c r="D974" t="s">
        <v>21959</v>
      </c>
      <c r="E974" t="s">
        <v>21960</v>
      </c>
      <c r="F974" t="s">
        <v>21953</v>
      </c>
      <c r="G974">
        <v>3420</v>
      </c>
      <c r="I974">
        <v>150</v>
      </c>
      <c r="J974" t="s">
        <v>21954</v>
      </c>
      <c r="K974" t="s">
        <v>204</v>
      </c>
      <c r="L974" t="s">
        <v>12492</v>
      </c>
      <c r="M974" t="s">
        <v>21961</v>
      </c>
      <c r="N974" t="s">
        <v>21961</v>
      </c>
      <c r="O974" t="s">
        <v>21961</v>
      </c>
      <c r="P974" t="s">
        <v>21961</v>
      </c>
      <c r="Q974" t="s">
        <v>21956</v>
      </c>
      <c r="R974">
        <v>0.05</v>
      </c>
      <c r="S974">
        <v>0</v>
      </c>
    </row>
    <row r="975" spans="1:20">
      <c r="A975" t="s">
        <v>349</v>
      </c>
      <c r="B975" t="s">
        <v>24035</v>
      </c>
      <c r="C975" t="s">
        <v>24036</v>
      </c>
      <c r="D975" t="s">
        <v>21959</v>
      </c>
      <c r="E975" t="s">
        <v>21960</v>
      </c>
      <c r="F975" t="s">
        <v>21953</v>
      </c>
      <c r="G975">
        <v>3420</v>
      </c>
      <c r="I975">
        <v>150</v>
      </c>
      <c r="J975" t="s">
        <v>21954</v>
      </c>
      <c r="K975" t="s">
        <v>204</v>
      </c>
      <c r="L975" t="s">
        <v>12492</v>
      </c>
      <c r="M975" t="s">
        <v>21955</v>
      </c>
      <c r="N975" t="s">
        <v>21955</v>
      </c>
      <c r="O975" t="s">
        <v>21955</v>
      </c>
      <c r="P975" t="s">
        <v>21955</v>
      </c>
      <c r="Q975" t="s">
        <v>21956</v>
      </c>
      <c r="R975">
        <v>0.05</v>
      </c>
      <c r="S975">
        <v>0</v>
      </c>
      <c r="T975" t="s">
        <v>21967</v>
      </c>
    </row>
    <row r="976" spans="1:20">
      <c r="A976" t="s">
        <v>349</v>
      </c>
      <c r="B976" t="s">
        <v>24037</v>
      </c>
      <c r="C976" t="s">
        <v>24038</v>
      </c>
      <c r="D976" t="s">
        <v>21959</v>
      </c>
      <c r="E976" t="s">
        <v>21960</v>
      </c>
      <c r="F976" t="s">
        <v>21953</v>
      </c>
      <c r="G976">
        <v>3420</v>
      </c>
      <c r="I976">
        <v>150</v>
      </c>
      <c r="J976" t="s">
        <v>21954</v>
      </c>
      <c r="K976" t="s">
        <v>12492</v>
      </c>
      <c r="L976" t="s">
        <v>12492</v>
      </c>
      <c r="M976" t="s">
        <v>21955</v>
      </c>
      <c r="N976" t="s">
        <v>21955</v>
      </c>
      <c r="O976" t="s">
        <v>21955</v>
      </c>
      <c r="P976" t="s">
        <v>21955</v>
      </c>
      <c r="Q976" t="s">
        <v>21956</v>
      </c>
      <c r="R976">
        <v>0.05</v>
      </c>
      <c r="S976">
        <v>0</v>
      </c>
    </row>
    <row r="977" spans="1:20">
      <c r="A977" t="s">
        <v>349</v>
      </c>
      <c r="B977" t="s">
        <v>24039</v>
      </c>
      <c r="C977" t="s">
        <v>24040</v>
      </c>
      <c r="D977" t="s">
        <v>21959</v>
      </c>
      <c r="E977" t="s">
        <v>21960</v>
      </c>
      <c r="F977" t="s">
        <v>21953</v>
      </c>
      <c r="G977">
        <v>3420</v>
      </c>
      <c r="I977">
        <v>150</v>
      </c>
      <c r="J977" t="s">
        <v>21954</v>
      </c>
      <c r="K977" t="s">
        <v>204</v>
      </c>
      <c r="L977" t="s">
        <v>12492</v>
      </c>
      <c r="M977" t="s">
        <v>21961</v>
      </c>
      <c r="N977" t="s">
        <v>21961</v>
      </c>
      <c r="O977" t="s">
        <v>21961</v>
      </c>
      <c r="P977" t="s">
        <v>21961</v>
      </c>
      <c r="Q977" t="s">
        <v>21956</v>
      </c>
      <c r="R977">
        <v>0.01</v>
      </c>
      <c r="S977">
        <v>0</v>
      </c>
    </row>
    <row r="978" spans="1:20">
      <c r="A978" t="s">
        <v>349</v>
      </c>
      <c r="B978" t="s">
        <v>24041</v>
      </c>
      <c r="C978" t="s">
        <v>24042</v>
      </c>
      <c r="D978" t="s">
        <v>21959</v>
      </c>
      <c r="E978" t="s">
        <v>21960</v>
      </c>
      <c r="F978" t="s">
        <v>21953</v>
      </c>
      <c r="G978">
        <v>3420</v>
      </c>
      <c r="I978">
        <v>150</v>
      </c>
      <c r="J978" t="s">
        <v>21954</v>
      </c>
      <c r="K978" t="s">
        <v>204</v>
      </c>
      <c r="L978" t="s">
        <v>12492</v>
      </c>
      <c r="M978" t="s">
        <v>21961</v>
      </c>
      <c r="N978" t="s">
        <v>21961</v>
      </c>
      <c r="O978" t="s">
        <v>21961</v>
      </c>
      <c r="P978" t="s">
        <v>21961</v>
      </c>
      <c r="Q978" t="s">
        <v>21956</v>
      </c>
      <c r="R978">
        <v>0.01</v>
      </c>
      <c r="S978">
        <v>0</v>
      </c>
    </row>
    <row r="979" spans="1:20">
      <c r="A979" t="s">
        <v>349</v>
      </c>
      <c r="B979" t="s">
        <v>24043</v>
      </c>
      <c r="C979" t="s">
        <v>24044</v>
      </c>
      <c r="D979" t="s">
        <v>21959</v>
      </c>
      <c r="E979" t="s">
        <v>21960</v>
      </c>
      <c r="F979" t="s">
        <v>21953</v>
      </c>
      <c r="G979">
        <v>3420</v>
      </c>
      <c r="I979">
        <v>150</v>
      </c>
      <c r="J979" t="s">
        <v>21954</v>
      </c>
      <c r="K979" t="s">
        <v>204</v>
      </c>
      <c r="L979" t="s">
        <v>12492</v>
      </c>
      <c r="M979" t="s">
        <v>21961</v>
      </c>
      <c r="N979" t="s">
        <v>21961</v>
      </c>
      <c r="O979" t="s">
        <v>21961</v>
      </c>
      <c r="P979" t="s">
        <v>21961</v>
      </c>
      <c r="Q979" t="s">
        <v>21956</v>
      </c>
      <c r="R979">
        <v>0.01</v>
      </c>
      <c r="S979">
        <v>0</v>
      </c>
    </row>
    <row r="980" spans="1:20">
      <c r="A980" t="s">
        <v>349</v>
      </c>
      <c r="B980" t="s">
        <v>24045</v>
      </c>
      <c r="C980" t="s">
        <v>24046</v>
      </c>
      <c r="D980" t="s">
        <v>21959</v>
      </c>
      <c r="E980" t="s">
        <v>21960</v>
      </c>
      <c r="F980" t="s">
        <v>21953</v>
      </c>
      <c r="G980">
        <v>3420</v>
      </c>
      <c r="I980">
        <v>150</v>
      </c>
      <c r="J980" t="s">
        <v>21954</v>
      </c>
      <c r="K980" t="s">
        <v>204</v>
      </c>
      <c r="L980" t="s">
        <v>12492</v>
      </c>
      <c r="M980" t="s">
        <v>21961</v>
      </c>
      <c r="N980" t="s">
        <v>21961</v>
      </c>
      <c r="O980" t="s">
        <v>21961</v>
      </c>
      <c r="P980" t="s">
        <v>21961</v>
      </c>
      <c r="Q980" t="s">
        <v>21956</v>
      </c>
      <c r="R980">
        <v>0.01</v>
      </c>
      <c r="S980">
        <v>0</v>
      </c>
    </row>
    <row r="981" spans="1:20">
      <c r="A981" t="s">
        <v>349</v>
      </c>
      <c r="B981" t="s">
        <v>24047</v>
      </c>
      <c r="C981" t="s">
        <v>24048</v>
      </c>
      <c r="D981" t="s">
        <v>21959</v>
      </c>
      <c r="E981" t="s">
        <v>21960</v>
      </c>
      <c r="F981" t="s">
        <v>21953</v>
      </c>
      <c r="G981">
        <v>3420</v>
      </c>
      <c r="I981">
        <v>150</v>
      </c>
      <c r="J981" t="s">
        <v>21954</v>
      </c>
      <c r="K981" t="s">
        <v>204</v>
      </c>
      <c r="L981" t="s">
        <v>12492</v>
      </c>
      <c r="M981" t="s">
        <v>21961</v>
      </c>
      <c r="N981" t="s">
        <v>21961</v>
      </c>
      <c r="O981" t="s">
        <v>21961</v>
      </c>
      <c r="P981" t="s">
        <v>21961</v>
      </c>
      <c r="Q981" t="s">
        <v>21956</v>
      </c>
      <c r="R981">
        <v>0.05</v>
      </c>
      <c r="S981">
        <v>0</v>
      </c>
    </row>
    <row r="982" spans="1:20">
      <c r="A982" t="s">
        <v>349</v>
      </c>
      <c r="B982" t="s">
        <v>24049</v>
      </c>
      <c r="C982" t="s">
        <v>24050</v>
      </c>
      <c r="D982" t="s">
        <v>21959</v>
      </c>
      <c r="E982" t="s">
        <v>21960</v>
      </c>
      <c r="F982" t="s">
        <v>21953</v>
      </c>
      <c r="G982">
        <v>3420</v>
      </c>
      <c r="I982">
        <v>150</v>
      </c>
      <c r="J982" t="s">
        <v>21954</v>
      </c>
      <c r="K982" t="s">
        <v>204</v>
      </c>
      <c r="L982" t="s">
        <v>12492</v>
      </c>
      <c r="M982" t="s">
        <v>21955</v>
      </c>
      <c r="N982" t="s">
        <v>21955</v>
      </c>
      <c r="O982" t="s">
        <v>21955</v>
      </c>
      <c r="P982" t="s">
        <v>21955</v>
      </c>
      <c r="Q982" t="s">
        <v>21956</v>
      </c>
      <c r="R982">
        <v>0.05</v>
      </c>
      <c r="S982">
        <v>0</v>
      </c>
    </row>
    <row r="983" spans="1:20">
      <c r="A983" t="s">
        <v>349</v>
      </c>
      <c r="B983" t="s">
        <v>24051</v>
      </c>
      <c r="C983" t="s">
        <v>24052</v>
      </c>
      <c r="D983" t="s">
        <v>21959</v>
      </c>
      <c r="E983" t="s">
        <v>21960</v>
      </c>
      <c r="F983" t="s">
        <v>21953</v>
      </c>
      <c r="G983">
        <v>3420</v>
      </c>
      <c r="I983">
        <v>150</v>
      </c>
      <c r="J983" t="s">
        <v>21954</v>
      </c>
      <c r="K983" t="s">
        <v>204</v>
      </c>
      <c r="L983" t="s">
        <v>12492</v>
      </c>
      <c r="M983" t="s">
        <v>21955</v>
      </c>
      <c r="N983" t="s">
        <v>21955</v>
      </c>
      <c r="O983" t="s">
        <v>21955</v>
      </c>
      <c r="P983" t="s">
        <v>21955</v>
      </c>
      <c r="Q983" t="s">
        <v>21956</v>
      </c>
      <c r="R983">
        <v>0.05</v>
      </c>
      <c r="S983">
        <v>0</v>
      </c>
      <c r="T983" t="s">
        <v>21967</v>
      </c>
    </row>
    <row r="984" spans="1:20">
      <c r="A984" t="s">
        <v>349</v>
      </c>
      <c r="B984" t="s">
        <v>24053</v>
      </c>
      <c r="C984" t="s">
        <v>24054</v>
      </c>
      <c r="D984" t="s">
        <v>21959</v>
      </c>
      <c r="E984" t="s">
        <v>21960</v>
      </c>
      <c r="F984" t="s">
        <v>21953</v>
      </c>
      <c r="G984">
        <v>3420</v>
      </c>
      <c r="I984">
        <v>150</v>
      </c>
      <c r="J984" t="s">
        <v>21954</v>
      </c>
      <c r="K984" t="s">
        <v>204</v>
      </c>
      <c r="L984" t="s">
        <v>12492</v>
      </c>
      <c r="M984" t="s">
        <v>21955</v>
      </c>
      <c r="N984" t="s">
        <v>21955</v>
      </c>
      <c r="O984" t="s">
        <v>21955</v>
      </c>
      <c r="P984" t="s">
        <v>21955</v>
      </c>
      <c r="Q984" t="s">
        <v>21956</v>
      </c>
      <c r="R984">
        <v>0.05</v>
      </c>
      <c r="S984">
        <v>0</v>
      </c>
    </row>
    <row r="985" spans="1:20">
      <c r="A985" t="s">
        <v>349</v>
      </c>
      <c r="B985" t="s">
        <v>24055</v>
      </c>
      <c r="C985" t="s">
        <v>24056</v>
      </c>
      <c r="D985" t="s">
        <v>21959</v>
      </c>
      <c r="E985" t="s">
        <v>21960</v>
      </c>
      <c r="F985" t="s">
        <v>21953</v>
      </c>
      <c r="G985">
        <v>3420</v>
      </c>
      <c r="I985">
        <v>150</v>
      </c>
      <c r="J985" t="s">
        <v>21954</v>
      </c>
      <c r="K985" t="s">
        <v>204</v>
      </c>
      <c r="L985" t="s">
        <v>12492</v>
      </c>
      <c r="M985" t="s">
        <v>21961</v>
      </c>
      <c r="N985" t="s">
        <v>21961</v>
      </c>
      <c r="O985" t="s">
        <v>21961</v>
      </c>
      <c r="P985" t="s">
        <v>21961</v>
      </c>
      <c r="Q985" t="s">
        <v>21956</v>
      </c>
      <c r="R985">
        <v>0.01</v>
      </c>
      <c r="S985">
        <v>0</v>
      </c>
    </row>
    <row r="986" spans="1:20">
      <c r="A986" t="s">
        <v>349</v>
      </c>
      <c r="B986" t="s">
        <v>24057</v>
      </c>
      <c r="C986" t="s">
        <v>24058</v>
      </c>
      <c r="D986" t="s">
        <v>21959</v>
      </c>
      <c r="E986" t="s">
        <v>21960</v>
      </c>
      <c r="F986" t="s">
        <v>21953</v>
      </c>
      <c r="G986">
        <v>3420</v>
      </c>
      <c r="I986">
        <v>150</v>
      </c>
      <c r="J986" t="s">
        <v>21954</v>
      </c>
      <c r="K986" t="s">
        <v>204</v>
      </c>
      <c r="L986" t="s">
        <v>12492</v>
      </c>
      <c r="M986" t="s">
        <v>21961</v>
      </c>
      <c r="N986" t="s">
        <v>21961</v>
      </c>
      <c r="O986" t="s">
        <v>21961</v>
      </c>
      <c r="P986" t="s">
        <v>21961</v>
      </c>
      <c r="Q986" t="s">
        <v>21956</v>
      </c>
      <c r="R986">
        <v>0.01</v>
      </c>
      <c r="S986">
        <v>0</v>
      </c>
    </row>
    <row r="987" spans="1:20">
      <c r="A987" t="s">
        <v>349</v>
      </c>
      <c r="B987" t="s">
        <v>24059</v>
      </c>
      <c r="C987" t="s">
        <v>24060</v>
      </c>
      <c r="D987" t="s">
        <v>21959</v>
      </c>
      <c r="E987" t="s">
        <v>21960</v>
      </c>
      <c r="F987" t="s">
        <v>21953</v>
      </c>
      <c r="G987">
        <v>3420</v>
      </c>
      <c r="I987">
        <v>150</v>
      </c>
      <c r="J987" t="s">
        <v>21954</v>
      </c>
      <c r="K987" t="s">
        <v>204</v>
      </c>
      <c r="L987" t="s">
        <v>12492</v>
      </c>
      <c r="M987" t="s">
        <v>21961</v>
      </c>
      <c r="N987" t="s">
        <v>21961</v>
      </c>
      <c r="O987" t="s">
        <v>21961</v>
      </c>
      <c r="P987" t="s">
        <v>21961</v>
      </c>
      <c r="Q987" t="s">
        <v>21956</v>
      </c>
      <c r="R987">
        <v>0.05</v>
      </c>
      <c r="S987">
        <v>0</v>
      </c>
      <c r="T987" t="s">
        <v>22002</v>
      </c>
    </row>
    <row r="988" spans="1:20">
      <c r="A988" t="s">
        <v>349</v>
      </c>
      <c r="B988" t="s">
        <v>24061</v>
      </c>
      <c r="C988" t="s">
        <v>24062</v>
      </c>
      <c r="D988" t="s">
        <v>21959</v>
      </c>
      <c r="E988" t="s">
        <v>21960</v>
      </c>
      <c r="F988" t="s">
        <v>21953</v>
      </c>
      <c r="G988">
        <v>3420</v>
      </c>
      <c r="I988">
        <v>150</v>
      </c>
      <c r="J988" t="s">
        <v>21954</v>
      </c>
      <c r="K988" t="s">
        <v>204</v>
      </c>
      <c r="L988" t="s">
        <v>12492</v>
      </c>
      <c r="M988" t="s">
        <v>21961</v>
      </c>
      <c r="N988" t="s">
        <v>21961</v>
      </c>
      <c r="O988" t="s">
        <v>21961</v>
      </c>
      <c r="P988" t="s">
        <v>21961</v>
      </c>
      <c r="Q988" t="s">
        <v>21956</v>
      </c>
      <c r="R988">
        <v>0.01</v>
      </c>
      <c r="S988">
        <v>0</v>
      </c>
    </row>
    <row r="989" spans="1:20">
      <c r="A989" t="s">
        <v>349</v>
      </c>
      <c r="B989" t="s">
        <v>24063</v>
      </c>
      <c r="C989" t="s">
        <v>24064</v>
      </c>
      <c r="D989" t="s">
        <v>21959</v>
      </c>
      <c r="E989" t="s">
        <v>21960</v>
      </c>
      <c r="F989" t="s">
        <v>21953</v>
      </c>
      <c r="G989">
        <v>3420</v>
      </c>
      <c r="I989">
        <v>150</v>
      </c>
      <c r="J989" t="s">
        <v>21954</v>
      </c>
      <c r="K989" t="s">
        <v>204</v>
      </c>
      <c r="L989" t="s">
        <v>12492</v>
      </c>
      <c r="M989" t="s">
        <v>21961</v>
      </c>
      <c r="N989" t="s">
        <v>21961</v>
      </c>
      <c r="O989" t="s">
        <v>21961</v>
      </c>
      <c r="P989" t="s">
        <v>21961</v>
      </c>
      <c r="Q989" t="s">
        <v>21956</v>
      </c>
      <c r="R989">
        <v>0.01</v>
      </c>
      <c r="S989">
        <v>0</v>
      </c>
    </row>
    <row r="990" spans="1:20">
      <c r="A990" t="s">
        <v>349</v>
      </c>
      <c r="B990" t="s">
        <v>24065</v>
      </c>
      <c r="C990" t="s">
        <v>24066</v>
      </c>
      <c r="D990" t="s">
        <v>21959</v>
      </c>
      <c r="E990" t="s">
        <v>21960</v>
      </c>
      <c r="F990" t="s">
        <v>21953</v>
      </c>
      <c r="G990">
        <v>3420</v>
      </c>
      <c r="I990">
        <v>150</v>
      </c>
      <c r="J990" t="s">
        <v>21954</v>
      </c>
      <c r="K990" t="s">
        <v>204</v>
      </c>
      <c r="L990" t="s">
        <v>12492</v>
      </c>
      <c r="M990" t="s">
        <v>21955</v>
      </c>
      <c r="N990" t="s">
        <v>21955</v>
      </c>
      <c r="O990" t="s">
        <v>21955</v>
      </c>
      <c r="P990" t="s">
        <v>21955</v>
      </c>
      <c r="Q990" t="s">
        <v>21956</v>
      </c>
      <c r="R990">
        <v>0.05</v>
      </c>
      <c r="S990">
        <v>0</v>
      </c>
      <c r="T990" t="s">
        <v>21967</v>
      </c>
    </row>
    <row r="991" spans="1:20">
      <c r="A991" t="s">
        <v>349</v>
      </c>
      <c r="B991" t="s">
        <v>24067</v>
      </c>
      <c r="C991" t="s">
        <v>24068</v>
      </c>
      <c r="D991" t="s">
        <v>22307</v>
      </c>
      <c r="E991" t="s">
        <v>21952</v>
      </c>
      <c r="F991" t="s">
        <v>21953</v>
      </c>
      <c r="G991">
        <v>3430</v>
      </c>
      <c r="I991">
        <v>150</v>
      </c>
      <c r="J991" t="s">
        <v>21954</v>
      </c>
      <c r="K991" t="s">
        <v>204</v>
      </c>
      <c r="L991" t="s">
        <v>12492</v>
      </c>
      <c r="M991" t="s">
        <v>21955</v>
      </c>
      <c r="N991" t="s">
        <v>21955</v>
      </c>
      <c r="O991" t="s">
        <v>21955</v>
      </c>
      <c r="P991" t="s">
        <v>21955</v>
      </c>
      <c r="Q991" t="s">
        <v>21956</v>
      </c>
      <c r="R991">
        <v>0.05</v>
      </c>
      <c r="S991">
        <v>0</v>
      </c>
    </row>
    <row r="992" spans="1:20">
      <c r="A992" t="s">
        <v>349</v>
      </c>
      <c r="B992" t="s">
        <v>24069</v>
      </c>
      <c r="C992" t="s">
        <v>24070</v>
      </c>
      <c r="D992" t="s">
        <v>21990</v>
      </c>
      <c r="E992" t="s">
        <v>21952</v>
      </c>
      <c r="F992" t="s">
        <v>21953</v>
      </c>
      <c r="G992">
        <v>3450</v>
      </c>
      <c r="I992">
        <v>150</v>
      </c>
      <c r="J992" t="s">
        <v>21954</v>
      </c>
      <c r="K992" t="s">
        <v>12492</v>
      </c>
      <c r="L992" t="s">
        <v>12492</v>
      </c>
      <c r="M992" t="s">
        <v>22149</v>
      </c>
      <c r="N992" t="s">
        <v>22149</v>
      </c>
      <c r="O992" t="s">
        <v>22149</v>
      </c>
      <c r="P992" t="s">
        <v>22149</v>
      </c>
      <c r="Q992" t="s">
        <v>21956</v>
      </c>
      <c r="R992">
        <v>0.05</v>
      </c>
      <c r="S992">
        <v>0</v>
      </c>
    </row>
    <row r="993" spans="1:20">
      <c r="A993" t="s">
        <v>349</v>
      </c>
      <c r="B993" t="s">
        <v>24071</v>
      </c>
      <c r="C993" t="s">
        <v>24072</v>
      </c>
      <c r="D993" t="s">
        <v>24073</v>
      </c>
      <c r="E993" t="s">
        <v>21987</v>
      </c>
      <c r="F993" t="s">
        <v>21953</v>
      </c>
      <c r="G993">
        <v>3450</v>
      </c>
      <c r="I993">
        <v>150</v>
      </c>
      <c r="J993" t="s">
        <v>21954</v>
      </c>
      <c r="K993" t="s">
        <v>12492</v>
      </c>
      <c r="L993" t="s">
        <v>12492</v>
      </c>
      <c r="M993" t="s">
        <v>34</v>
      </c>
      <c r="N993" t="s">
        <v>34</v>
      </c>
      <c r="O993" t="s">
        <v>34</v>
      </c>
      <c r="P993" t="s">
        <v>34</v>
      </c>
      <c r="Q993" t="s">
        <v>21956</v>
      </c>
      <c r="R993">
        <v>0.05</v>
      </c>
      <c r="S993">
        <v>0</v>
      </c>
      <c r="T993" t="s">
        <v>21967</v>
      </c>
    </row>
    <row r="994" spans="1:20">
      <c r="A994" t="s">
        <v>349</v>
      </c>
      <c r="B994" t="s">
        <v>24074</v>
      </c>
      <c r="C994" t="s">
        <v>24075</v>
      </c>
      <c r="D994" t="s">
        <v>22053</v>
      </c>
      <c r="E994" t="s">
        <v>21987</v>
      </c>
      <c r="F994" t="s">
        <v>21953</v>
      </c>
      <c r="G994">
        <v>3450</v>
      </c>
      <c r="I994">
        <v>150</v>
      </c>
      <c r="J994" t="s">
        <v>21954</v>
      </c>
      <c r="K994" t="s">
        <v>12492</v>
      </c>
      <c r="L994" t="s">
        <v>12492</v>
      </c>
      <c r="M994" t="s">
        <v>21955</v>
      </c>
      <c r="N994" t="s">
        <v>21955</v>
      </c>
      <c r="O994" t="s">
        <v>21955</v>
      </c>
      <c r="P994" t="s">
        <v>21955</v>
      </c>
      <c r="Q994" t="s">
        <v>21956</v>
      </c>
      <c r="R994">
        <v>0.05</v>
      </c>
      <c r="S994">
        <v>0</v>
      </c>
      <c r="T994" t="s">
        <v>21967</v>
      </c>
    </row>
    <row r="995" spans="1:20">
      <c r="A995" t="s">
        <v>349</v>
      </c>
      <c r="B995" t="s">
        <v>24076</v>
      </c>
      <c r="C995" t="s">
        <v>24077</v>
      </c>
      <c r="D995" t="s">
        <v>22053</v>
      </c>
      <c r="E995" t="s">
        <v>21987</v>
      </c>
      <c r="F995" t="s">
        <v>21953</v>
      </c>
      <c r="G995">
        <v>3450</v>
      </c>
      <c r="I995">
        <v>150</v>
      </c>
      <c r="J995" t="s">
        <v>21954</v>
      </c>
      <c r="K995" t="s">
        <v>204</v>
      </c>
      <c r="L995" t="s">
        <v>12492</v>
      </c>
      <c r="M995" t="s">
        <v>21955</v>
      </c>
      <c r="N995" t="s">
        <v>21955</v>
      </c>
      <c r="O995" t="s">
        <v>21955</v>
      </c>
      <c r="P995" t="s">
        <v>21955</v>
      </c>
      <c r="Q995" t="s">
        <v>21956</v>
      </c>
      <c r="R995">
        <v>0.05</v>
      </c>
      <c r="S995">
        <v>0</v>
      </c>
    </row>
    <row r="996" spans="1:20">
      <c r="A996" t="s">
        <v>349</v>
      </c>
      <c r="B996" t="s">
        <v>24078</v>
      </c>
      <c r="C996" t="s">
        <v>24079</v>
      </c>
      <c r="D996" t="s">
        <v>22336</v>
      </c>
      <c r="E996" t="s">
        <v>21952</v>
      </c>
      <c r="F996" t="s">
        <v>21953</v>
      </c>
      <c r="G996">
        <v>3430</v>
      </c>
      <c r="I996">
        <v>150</v>
      </c>
      <c r="J996" t="s">
        <v>21954</v>
      </c>
      <c r="K996" t="s">
        <v>12492</v>
      </c>
      <c r="L996" t="s">
        <v>12492</v>
      </c>
      <c r="M996" t="s">
        <v>21955</v>
      </c>
      <c r="N996" t="s">
        <v>21955</v>
      </c>
      <c r="O996" t="s">
        <v>21955</v>
      </c>
      <c r="P996" t="s">
        <v>21955</v>
      </c>
      <c r="Q996" t="s">
        <v>21956</v>
      </c>
      <c r="R996">
        <v>0.05</v>
      </c>
      <c r="S996">
        <v>0</v>
      </c>
      <c r="T996" t="s">
        <v>22002</v>
      </c>
    </row>
    <row r="997" spans="1:20">
      <c r="A997" t="s">
        <v>349</v>
      </c>
      <c r="B997" t="s">
        <v>24080</v>
      </c>
      <c r="C997" t="s">
        <v>24081</v>
      </c>
      <c r="D997" t="s">
        <v>21979</v>
      </c>
      <c r="E997" t="s">
        <v>21952</v>
      </c>
      <c r="F997" t="s">
        <v>21953</v>
      </c>
      <c r="G997">
        <v>3440</v>
      </c>
      <c r="I997">
        <v>200</v>
      </c>
      <c r="J997" t="s">
        <v>21954</v>
      </c>
      <c r="K997" t="s">
        <v>12492</v>
      </c>
      <c r="L997" t="s">
        <v>12492</v>
      </c>
      <c r="M997" t="s">
        <v>21955</v>
      </c>
      <c r="N997" t="s">
        <v>21955</v>
      </c>
      <c r="O997" t="s">
        <v>21955</v>
      </c>
      <c r="P997" t="s">
        <v>21955</v>
      </c>
      <c r="Q997" t="s">
        <v>21956</v>
      </c>
      <c r="R997">
        <v>0.05</v>
      </c>
      <c r="S997">
        <v>0</v>
      </c>
      <c r="T997" t="s">
        <v>21967</v>
      </c>
    </row>
    <row r="998" spans="1:20">
      <c r="A998" t="s">
        <v>349</v>
      </c>
      <c r="B998" t="s">
        <v>24082</v>
      </c>
      <c r="C998" t="s">
        <v>24083</v>
      </c>
      <c r="D998" t="s">
        <v>21979</v>
      </c>
      <c r="E998" t="s">
        <v>21952</v>
      </c>
      <c r="F998" t="s">
        <v>21953</v>
      </c>
      <c r="G998">
        <v>3440</v>
      </c>
      <c r="I998">
        <v>150</v>
      </c>
      <c r="J998" t="s">
        <v>21954</v>
      </c>
      <c r="K998" t="s">
        <v>12492</v>
      </c>
      <c r="L998" t="s">
        <v>12492</v>
      </c>
      <c r="M998" t="s">
        <v>21955</v>
      </c>
      <c r="N998" t="s">
        <v>21955</v>
      </c>
      <c r="O998" t="s">
        <v>21955</v>
      </c>
      <c r="P998" t="s">
        <v>21955</v>
      </c>
      <c r="Q998" t="s">
        <v>21956</v>
      </c>
      <c r="R998">
        <v>0.05</v>
      </c>
      <c r="S998">
        <v>0</v>
      </c>
      <c r="T998" t="s">
        <v>21967</v>
      </c>
    </row>
    <row r="999" spans="1:20">
      <c r="A999" t="s">
        <v>349</v>
      </c>
      <c r="B999" t="s">
        <v>24084</v>
      </c>
      <c r="C999" t="s">
        <v>24085</v>
      </c>
      <c r="D999" t="s">
        <v>21970</v>
      </c>
      <c r="F999" t="s">
        <v>21953</v>
      </c>
      <c r="G999">
        <v>3450</v>
      </c>
      <c r="I999">
        <v>150</v>
      </c>
      <c r="J999" t="s">
        <v>21954</v>
      </c>
      <c r="K999" t="s">
        <v>204</v>
      </c>
      <c r="L999" t="s">
        <v>12492</v>
      </c>
      <c r="M999" t="s">
        <v>21955</v>
      </c>
      <c r="N999" t="s">
        <v>21955</v>
      </c>
      <c r="O999" t="s">
        <v>21955</v>
      </c>
      <c r="P999" t="s">
        <v>21955</v>
      </c>
      <c r="Q999" t="s">
        <v>21956</v>
      </c>
      <c r="R999">
        <v>0.05</v>
      </c>
      <c r="S999">
        <v>0</v>
      </c>
    </row>
    <row r="1000" spans="1:20">
      <c r="A1000" t="s">
        <v>349</v>
      </c>
      <c r="B1000" t="s">
        <v>24086</v>
      </c>
      <c r="C1000" t="s">
        <v>24087</v>
      </c>
      <c r="D1000" t="s">
        <v>21970</v>
      </c>
      <c r="F1000" t="s">
        <v>21953</v>
      </c>
      <c r="G1000">
        <v>3450</v>
      </c>
      <c r="I1000">
        <v>150</v>
      </c>
      <c r="J1000" t="s">
        <v>21954</v>
      </c>
      <c r="K1000" t="s">
        <v>204</v>
      </c>
      <c r="L1000" t="s">
        <v>12492</v>
      </c>
      <c r="M1000" t="s">
        <v>21955</v>
      </c>
      <c r="N1000" t="s">
        <v>21955</v>
      </c>
      <c r="O1000" t="s">
        <v>21955</v>
      </c>
      <c r="P1000" t="s">
        <v>21955</v>
      </c>
      <c r="Q1000" t="s">
        <v>21956</v>
      </c>
      <c r="R1000">
        <v>0.05</v>
      </c>
      <c r="S1000">
        <v>0</v>
      </c>
    </row>
    <row r="1001" spans="1:20">
      <c r="A1001" t="s">
        <v>349</v>
      </c>
      <c r="B1001" t="s">
        <v>24088</v>
      </c>
      <c r="C1001" t="s">
        <v>24089</v>
      </c>
      <c r="D1001" t="s">
        <v>21970</v>
      </c>
      <c r="F1001" t="s">
        <v>21953</v>
      </c>
      <c r="G1001">
        <v>3450</v>
      </c>
      <c r="I1001">
        <v>150</v>
      </c>
      <c r="J1001" t="s">
        <v>21954</v>
      </c>
      <c r="K1001" t="s">
        <v>204</v>
      </c>
      <c r="L1001" t="s">
        <v>12492</v>
      </c>
      <c r="M1001" t="s">
        <v>21955</v>
      </c>
      <c r="N1001" t="s">
        <v>21955</v>
      </c>
      <c r="O1001" t="s">
        <v>21955</v>
      </c>
      <c r="P1001" t="s">
        <v>21955</v>
      </c>
      <c r="Q1001" t="s">
        <v>21956</v>
      </c>
      <c r="R1001">
        <v>0.05</v>
      </c>
      <c r="S1001">
        <v>0</v>
      </c>
    </row>
    <row r="1002" spans="1:20">
      <c r="A1002" t="s">
        <v>349</v>
      </c>
      <c r="B1002" t="s">
        <v>24090</v>
      </c>
      <c r="C1002" t="s">
        <v>24091</v>
      </c>
      <c r="D1002" t="s">
        <v>21970</v>
      </c>
      <c r="F1002" t="s">
        <v>21953</v>
      </c>
      <c r="G1002">
        <v>3450</v>
      </c>
      <c r="I1002">
        <v>150</v>
      </c>
      <c r="J1002" t="s">
        <v>21954</v>
      </c>
      <c r="K1002" t="s">
        <v>204</v>
      </c>
      <c r="L1002" t="s">
        <v>12492</v>
      </c>
      <c r="M1002" t="s">
        <v>21955</v>
      </c>
      <c r="N1002" t="s">
        <v>21955</v>
      </c>
      <c r="O1002" t="s">
        <v>21955</v>
      </c>
      <c r="P1002" t="s">
        <v>21955</v>
      </c>
      <c r="Q1002" t="s">
        <v>21956</v>
      </c>
      <c r="R1002">
        <v>0.05</v>
      </c>
      <c r="S1002">
        <v>0</v>
      </c>
    </row>
    <row r="1003" spans="1:20">
      <c r="A1003" t="s">
        <v>349</v>
      </c>
      <c r="B1003" t="s">
        <v>24092</v>
      </c>
      <c r="C1003" t="s">
        <v>24093</v>
      </c>
      <c r="D1003" t="s">
        <v>21970</v>
      </c>
      <c r="F1003" t="s">
        <v>21953</v>
      </c>
      <c r="G1003">
        <v>3450</v>
      </c>
      <c r="I1003">
        <v>150</v>
      </c>
      <c r="J1003" t="s">
        <v>21954</v>
      </c>
      <c r="K1003" t="s">
        <v>204</v>
      </c>
      <c r="L1003" t="s">
        <v>12492</v>
      </c>
      <c r="M1003" t="s">
        <v>21955</v>
      </c>
      <c r="N1003" t="s">
        <v>21955</v>
      </c>
      <c r="O1003" t="s">
        <v>21955</v>
      </c>
      <c r="P1003" t="s">
        <v>21955</v>
      </c>
      <c r="Q1003" t="s">
        <v>21956</v>
      </c>
      <c r="R1003">
        <v>0.05</v>
      </c>
      <c r="S1003">
        <v>0</v>
      </c>
    </row>
    <row r="1004" spans="1:20">
      <c r="A1004" t="s">
        <v>349</v>
      </c>
      <c r="B1004" t="s">
        <v>24094</v>
      </c>
      <c r="C1004" t="s">
        <v>24095</v>
      </c>
      <c r="D1004" t="s">
        <v>22016</v>
      </c>
      <c r="E1004" t="s">
        <v>21952</v>
      </c>
      <c r="F1004" t="s">
        <v>21953</v>
      </c>
      <c r="G1004">
        <v>3450</v>
      </c>
      <c r="I1004">
        <v>150</v>
      </c>
      <c r="J1004" t="s">
        <v>21954</v>
      </c>
      <c r="K1004" t="s">
        <v>204</v>
      </c>
      <c r="L1004" t="s">
        <v>12492</v>
      </c>
      <c r="M1004" t="s">
        <v>21955</v>
      </c>
      <c r="N1004" t="s">
        <v>21955</v>
      </c>
      <c r="O1004" t="s">
        <v>21955</v>
      </c>
      <c r="P1004" t="s">
        <v>21955</v>
      </c>
      <c r="Q1004" t="s">
        <v>21956</v>
      </c>
      <c r="R1004">
        <v>0.05</v>
      </c>
      <c r="S1004">
        <v>0</v>
      </c>
      <c r="T1004" t="s">
        <v>22002</v>
      </c>
    </row>
    <row r="1005" spans="1:20">
      <c r="A1005" t="s">
        <v>349</v>
      </c>
      <c r="B1005" t="s">
        <v>24096</v>
      </c>
      <c r="C1005" t="s">
        <v>24097</v>
      </c>
      <c r="D1005" t="s">
        <v>22485</v>
      </c>
      <c r="E1005" t="s">
        <v>22181</v>
      </c>
      <c r="F1005" t="s">
        <v>21953</v>
      </c>
      <c r="G1005">
        <v>3220</v>
      </c>
      <c r="I1005">
        <v>150</v>
      </c>
      <c r="J1005" t="s">
        <v>21954</v>
      </c>
      <c r="K1005" t="s">
        <v>12492</v>
      </c>
      <c r="L1005" t="s">
        <v>12492</v>
      </c>
      <c r="M1005" t="s">
        <v>21955</v>
      </c>
      <c r="N1005" t="s">
        <v>21955</v>
      </c>
      <c r="O1005" t="s">
        <v>21955</v>
      </c>
      <c r="P1005" t="s">
        <v>21955</v>
      </c>
      <c r="Q1005" t="s">
        <v>21956</v>
      </c>
      <c r="R1005">
        <v>0.05</v>
      </c>
      <c r="S1005">
        <v>0</v>
      </c>
    </row>
    <row r="1006" spans="1:20">
      <c r="A1006" t="s">
        <v>349</v>
      </c>
      <c r="B1006" t="s">
        <v>24098</v>
      </c>
      <c r="C1006" t="s">
        <v>24099</v>
      </c>
      <c r="D1006" t="s">
        <v>21979</v>
      </c>
      <c r="E1006" t="s">
        <v>21952</v>
      </c>
      <c r="F1006" t="s">
        <v>21953</v>
      </c>
      <c r="G1006">
        <v>3440</v>
      </c>
      <c r="I1006">
        <v>150</v>
      </c>
      <c r="J1006" t="s">
        <v>21954</v>
      </c>
      <c r="K1006" t="s">
        <v>12492</v>
      </c>
      <c r="L1006" t="s">
        <v>12492</v>
      </c>
      <c r="M1006" t="s">
        <v>21955</v>
      </c>
      <c r="N1006" t="s">
        <v>21955</v>
      </c>
      <c r="O1006" t="s">
        <v>21955</v>
      </c>
      <c r="P1006" t="s">
        <v>21955</v>
      </c>
      <c r="Q1006" t="s">
        <v>21956</v>
      </c>
      <c r="R1006">
        <v>0.05</v>
      </c>
      <c r="S1006">
        <v>0</v>
      </c>
      <c r="T1006" t="s">
        <v>21967</v>
      </c>
    </row>
    <row r="1007" spans="1:20">
      <c r="A1007" t="s">
        <v>349</v>
      </c>
      <c r="B1007" t="s">
        <v>24100</v>
      </c>
      <c r="C1007" t="s">
        <v>24101</v>
      </c>
      <c r="D1007" t="s">
        <v>22073</v>
      </c>
      <c r="E1007" t="s">
        <v>21952</v>
      </c>
      <c r="F1007" t="s">
        <v>21953</v>
      </c>
      <c r="G1007">
        <v>3450</v>
      </c>
      <c r="I1007">
        <v>150</v>
      </c>
      <c r="J1007" t="s">
        <v>21954</v>
      </c>
      <c r="K1007" t="s">
        <v>204</v>
      </c>
      <c r="L1007" t="s">
        <v>12492</v>
      </c>
      <c r="M1007" t="s">
        <v>21955</v>
      </c>
      <c r="N1007" t="s">
        <v>21955</v>
      </c>
      <c r="O1007" t="s">
        <v>21955</v>
      </c>
      <c r="P1007" t="s">
        <v>21955</v>
      </c>
      <c r="Q1007" t="s">
        <v>21956</v>
      </c>
      <c r="R1007">
        <v>0.05</v>
      </c>
      <c r="S1007">
        <v>0</v>
      </c>
      <c r="T1007" t="s">
        <v>21967</v>
      </c>
    </row>
    <row r="1008" spans="1:20">
      <c r="A1008" t="s">
        <v>349</v>
      </c>
      <c r="B1008" t="s">
        <v>24102</v>
      </c>
      <c r="C1008" t="s">
        <v>24103</v>
      </c>
      <c r="D1008" t="s">
        <v>22022</v>
      </c>
      <c r="E1008" t="s">
        <v>21952</v>
      </c>
      <c r="F1008" t="s">
        <v>21953</v>
      </c>
      <c r="G1008">
        <v>3450</v>
      </c>
      <c r="H1008">
        <v>3550</v>
      </c>
      <c r="I1008">
        <v>150</v>
      </c>
      <c r="J1008" t="s">
        <v>21954</v>
      </c>
      <c r="K1008" t="s">
        <v>204</v>
      </c>
      <c r="L1008" t="s">
        <v>12492</v>
      </c>
      <c r="M1008" t="s">
        <v>21955</v>
      </c>
      <c r="N1008" t="s">
        <v>21955</v>
      </c>
      <c r="O1008" t="s">
        <v>21955</v>
      </c>
      <c r="P1008" t="s">
        <v>21955</v>
      </c>
      <c r="Q1008" t="s">
        <v>21956</v>
      </c>
      <c r="R1008">
        <v>0.05</v>
      </c>
      <c r="S1008">
        <v>0</v>
      </c>
    </row>
    <row r="1009" spans="1:20">
      <c r="A1009" t="s">
        <v>349</v>
      </c>
      <c r="B1009" t="s">
        <v>24104</v>
      </c>
      <c r="C1009" t="s">
        <v>24105</v>
      </c>
      <c r="D1009" t="s">
        <v>21979</v>
      </c>
      <c r="E1009" t="s">
        <v>21952</v>
      </c>
      <c r="F1009" t="s">
        <v>21953</v>
      </c>
      <c r="G1009">
        <v>3440</v>
      </c>
      <c r="I1009">
        <v>150</v>
      </c>
      <c r="J1009" t="s">
        <v>21954</v>
      </c>
      <c r="K1009" t="s">
        <v>204</v>
      </c>
      <c r="L1009" t="s">
        <v>12492</v>
      </c>
      <c r="M1009" t="s">
        <v>21955</v>
      </c>
      <c r="N1009" t="s">
        <v>21955</v>
      </c>
      <c r="O1009" t="s">
        <v>21955</v>
      </c>
      <c r="P1009" t="s">
        <v>21955</v>
      </c>
      <c r="Q1009" t="s">
        <v>21956</v>
      </c>
      <c r="R1009">
        <v>0.05</v>
      </c>
      <c r="S1009">
        <v>0</v>
      </c>
    </row>
    <row r="1010" spans="1:20">
      <c r="A1010" t="s">
        <v>349</v>
      </c>
      <c r="B1010" t="s">
        <v>24106</v>
      </c>
      <c r="C1010" t="s">
        <v>24107</v>
      </c>
      <c r="D1010" t="s">
        <v>22022</v>
      </c>
      <c r="E1010" t="s">
        <v>21952</v>
      </c>
      <c r="F1010" t="s">
        <v>21953</v>
      </c>
      <c r="G1010">
        <v>3450</v>
      </c>
      <c r="H1010">
        <v>3550</v>
      </c>
      <c r="I1010">
        <v>150</v>
      </c>
      <c r="J1010" t="s">
        <v>21954</v>
      </c>
      <c r="K1010" t="s">
        <v>204</v>
      </c>
      <c r="L1010" t="s">
        <v>12492</v>
      </c>
      <c r="M1010" t="s">
        <v>21955</v>
      </c>
      <c r="N1010" t="s">
        <v>21955</v>
      </c>
      <c r="O1010" t="s">
        <v>21955</v>
      </c>
      <c r="P1010" t="s">
        <v>21955</v>
      </c>
      <c r="Q1010" t="s">
        <v>21956</v>
      </c>
      <c r="R1010">
        <v>0.05</v>
      </c>
      <c r="S1010">
        <v>0</v>
      </c>
    </row>
    <row r="1011" spans="1:20">
      <c r="A1011" t="s">
        <v>349</v>
      </c>
      <c r="B1011" t="s">
        <v>24108</v>
      </c>
      <c r="C1011" t="s">
        <v>24109</v>
      </c>
      <c r="D1011" t="s">
        <v>22307</v>
      </c>
      <c r="E1011" t="s">
        <v>21952</v>
      </c>
      <c r="F1011" t="s">
        <v>21953</v>
      </c>
      <c r="G1011">
        <v>3430</v>
      </c>
      <c r="I1011">
        <v>150</v>
      </c>
      <c r="J1011" t="s">
        <v>21954</v>
      </c>
      <c r="K1011" t="s">
        <v>204</v>
      </c>
      <c r="L1011" t="s">
        <v>12492</v>
      </c>
      <c r="M1011" t="s">
        <v>21955</v>
      </c>
      <c r="N1011" t="s">
        <v>21955</v>
      </c>
      <c r="O1011" t="s">
        <v>21955</v>
      </c>
      <c r="P1011" t="s">
        <v>21955</v>
      </c>
      <c r="Q1011" t="s">
        <v>21956</v>
      </c>
      <c r="R1011">
        <v>0.05</v>
      </c>
      <c r="S1011">
        <v>0</v>
      </c>
    </row>
    <row r="1012" spans="1:20">
      <c r="A1012" t="s">
        <v>349</v>
      </c>
      <c r="B1012" t="s">
        <v>24110</v>
      </c>
      <c r="C1012" t="s">
        <v>24111</v>
      </c>
      <c r="D1012" t="s">
        <v>22069</v>
      </c>
      <c r="E1012" t="s">
        <v>21952</v>
      </c>
      <c r="F1012" t="s">
        <v>21953</v>
      </c>
      <c r="G1012">
        <v>3430</v>
      </c>
      <c r="I1012">
        <v>150</v>
      </c>
      <c r="J1012" t="s">
        <v>21954</v>
      </c>
      <c r="K1012" t="s">
        <v>12492</v>
      </c>
      <c r="L1012" t="s">
        <v>12492</v>
      </c>
      <c r="M1012" t="s">
        <v>21955</v>
      </c>
      <c r="N1012" t="s">
        <v>21955</v>
      </c>
      <c r="O1012" t="s">
        <v>21955</v>
      </c>
      <c r="P1012" t="s">
        <v>21955</v>
      </c>
      <c r="R1012">
        <v>0.05</v>
      </c>
      <c r="S1012">
        <v>0</v>
      </c>
    </row>
    <row r="1013" spans="1:20">
      <c r="A1013" t="s">
        <v>349</v>
      </c>
      <c r="B1013" t="s">
        <v>24112</v>
      </c>
      <c r="C1013" t="s">
        <v>24113</v>
      </c>
      <c r="D1013" t="s">
        <v>22058</v>
      </c>
      <c r="E1013" t="s">
        <v>21952</v>
      </c>
      <c r="F1013" t="s">
        <v>21953</v>
      </c>
      <c r="G1013">
        <v>3440</v>
      </c>
      <c r="I1013">
        <v>200</v>
      </c>
      <c r="J1013" t="s">
        <v>21954</v>
      </c>
      <c r="K1013" t="s">
        <v>12492</v>
      </c>
      <c r="L1013" t="s">
        <v>12492</v>
      </c>
      <c r="M1013" t="s">
        <v>34</v>
      </c>
      <c r="N1013" t="s">
        <v>34</v>
      </c>
      <c r="O1013" t="s">
        <v>34</v>
      </c>
      <c r="P1013" t="s">
        <v>34</v>
      </c>
      <c r="Q1013" t="s">
        <v>21956</v>
      </c>
      <c r="R1013">
        <v>0.05</v>
      </c>
      <c r="S1013">
        <v>0</v>
      </c>
      <c r="T1013" t="s">
        <v>21967</v>
      </c>
    </row>
    <row r="1014" spans="1:20">
      <c r="A1014" t="s">
        <v>349</v>
      </c>
      <c r="B1014" t="s">
        <v>24114</v>
      </c>
      <c r="C1014" t="s">
        <v>24115</v>
      </c>
      <c r="D1014" t="s">
        <v>22022</v>
      </c>
      <c r="E1014" t="s">
        <v>21952</v>
      </c>
      <c r="F1014" t="s">
        <v>21953</v>
      </c>
      <c r="G1014">
        <v>3440</v>
      </c>
      <c r="I1014">
        <v>150</v>
      </c>
      <c r="J1014" t="s">
        <v>21954</v>
      </c>
      <c r="K1014" t="s">
        <v>204</v>
      </c>
      <c r="L1014" t="s">
        <v>12492</v>
      </c>
      <c r="M1014" t="s">
        <v>21955</v>
      </c>
      <c r="N1014" t="s">
        <v>21955</v>
      </c>
      <c r="O1014" t="s">
        <v>21955</v>
      </c>
      <c r="P1014" t="s">
        <v>21955</v>
      </c>
      <c r="Q1014" t="s">
        <v>21956</v>
      </c>
      <c r="R1014">
        <v>0.05</v>
      </c>
      <c r="S1014">
        <v>0</v>
      </c>
    </row>
    <row r="1015" spans="1:20">
      <c r="A1015" t="s">
        <v>349</v>
      </c>
      <c r="B1015" t="s">
        <v>24116</v>
      </c>
      <c r="C1015" t="s">
        <v>24117</v>
      </c>
      <c r="D1015" t="s">
        <v>21970</v>
      </c>
      <c r="F1015" t="s">
        <v>21953</v>
      </c>
      <c r="G1015">
        <v>3450</v>
      </c>
      <c r="I1015">
        <v>150</v>
      </c>
      <c r="J1015" t="s">
        <v>21954</v>
      </c>
      <c r="K1015" t="s">
        <v>204</v>
      </c>
      <c r="L1015" t="s">
        <v>12492</v>
      </c>
      <c r="M1015" t="s">
        <v>21955</v>
      </c>
      <c r="N1015" t="s">
        <v>21955</v>
      </c>
      <c r="O1015" t="s">
        <v>21955</v>
      </c>
      <c r="P1015" t="s">
        <v>21955</v>
      </c>
      <c r="Q1015" t="s">
        <v>21956</v>
      </c>
      <c r="R1015">
        <v>0.05</v>
      </c>
      <c r="S1015">
        <v>0</v>
      </c>
    </row>
    <row r="1016" spans="1:20">
      <c r="A1016" t="s">
        <v>349</v>
      </c>
      <c r="B1016" t="s">
        <v>24118</v>
      </c>
      <c r="C1016" t="s">
        <v>24119</v>
      </c>
      <c r="D1016" t="s">
        <v>22510</v>
      </c>
      <c r="E1016" t="s">
        <v>21966</v>
      </c>
      <c r="F1016" t="s">
        <v>21953</v>
      </c>
      <c r="G1016">
        <v>3220</v>
      </c>
      <c r="I1016">
        <v>150</v>
      </c>
      <c r="J1016" t="s">
        <v>19</v>
      </c>
      <c r="K1016" t="s">
        <v>12492</v>
      </c>
      <c r="L1016" t="s">
        <v>12492</v>
      </c>
      <c r="M1016" t="s">
        <v>21961</v>
      </c>
      <c r="N1016" t="s">
        <v>21961</v>
      </c>
      <c r="O1016" t="s">
        <v>21961</v>
      </c>
      <c r="P1016" t="s">
        <v>21961</v>
      </c>
      <c r="Q1016" t="s">
        <v>21956</v>
      </c>
      <c r="R1016">
        <v>0.05</v>
      </c>
      <c r="S1016">
        <v>0</v>
      </c>
      <c r="T1016" t="s">
        <v>22002</v>
      </c>
    </row>
    <row r="1017" spans="1:20">
      <c r="A1017" t="s">
        <v>349</v>
      </c>
      <c r="B1017" t="s">
        <v>24120</v>
      </c>
      <c r="C1017" t="s">
        <v>24121</v>
      </c>
      <c r="D1017" t="s">
        <v>22485</v>
      </c>
      <c r="E1017" t="s">
        <v>22181</v>
      </c>
      <c r="F1017" t="s">
        <v>21953</v>
      </c>
      <c r="G1017">
        <v>3240</v>
      </c>
      <c r="I1017">
        <v>150</v>
      </c>
      <c r="J1017" t="s">
        <v>21954</v>
      </c>
      <c r="K1017" t="s">
        <v>204</v>
      </c>
      <c r="L1017" t="s">
        <v>12492</v>
      </c>
      <c r="M1017" t="s">
        <v>21955</v>
      </c>
      <c r="N1017" t="s">
        <v>21955</v>
      </c>
      <c r="O1017" t="s">
        <v>21955</v>
      </c>
      <c r="P1017" t="s">
        <v>21955</v>
      </c>
      <c r="Q1017" t="s">
        <v>21956</v>
      </c>
      <c r="R1017">
        <v>0.05</v>
      </c>
      <c r="S1017">
        <v>0</v>
      </c>
    </row>
    <row r="1018" spans="1:20">
      <c r="A1018" t="s">
        <v>349</v>
      </c>
      <c r="B1018" t="s">
        <v>24122</v>
      </c>
      <c r="C1018" t="s">
        <v>24123</v>
      </c>
      <c r="D1018" t="s">
        <v>22058</v>
      </c>
      <c r="E1018" t="s">
        <v>21952</v>
      </c>
      <c r="F1018" t="s">
        <v>21953</v>
      </c>
      <c r="G1018">
        <v>3440</v>
      </c>
      <c r="I1018">
        <v>150</v>
      </c>
      <c r="J1018" t="s">
        <v>21954</v>
      </c>
      <c r="K1018" t="s">
        <v>12492</v>
      </c>
      <c r="L1018" t="s">
        <v>12492</v>
      </c>
      <c r="M1018" t="s">
        <v>21955</v>
      </c>
      <c r="N1018" t="s">
        <v>21955</v>
      </c>
      <c r="O1018" t="s">
        <v>21955</v>
      </c>
      <c r="P1018" t="s">
        <v>21955</v>
      </c>
      <c r="Q1018" t="s">
        <v>21956</v>
      </c>
      <c r="R1018">
        <v>0.05</v>
      </c>
      <c r="S1018">
        <v>0</v>
      </c>
    </row>
    <row r="1019" spans="1:20">
      <c r="A1019" t="s">
        <v>349</v>
      </c>
      <c r="B1019" t="s">
        <v>24124</v>
      </c>
      <c r="C1019" t="s">
        <v>24125</v>
      </c>
      <c r="D1019" t="s">
        <v>22952</v>
      </c>
      <c r="E1019" t="s">
        <v>21952</v>
      </c>
      <c r="F1019" t="s">
        <v>21953</v>
      </c>
      <c r="G1019">
        <v>3440</v>
      </c>
      <c r="I1019">
        <v>150</v>
      </c>
      <c r="J1019" t="s">
        <v>21954</v>
      </c>
      <c r="K1019" t="s">
        <v>12492</v>
      </c>
      <c r="L1019" t="s">
        <v>12492</v>
      </c>
      <c r="M1019" t="s">
        <v>21955</v>
      </c>
      <c r="N1019" t="s">
        <v>21955</v>
      </c>
      <c r="O1019" t="s">
        <v>21955</v>
      </c>
      <c r="P1019" t="s">
        <v>21955</v>
      </c>
      <c r="Q1019" t="s">
        <v>21956</v>
      </c>
      <c r="R1019">
        <v>0.05</v>
      </c>
      <c r="S1019">
        <v>0</v>
      </c>
      <c r="T1019" t="s">
        <v>21967</v>
      </c>
    </row>
    <row r="1020" spans="1:20">
      <c r="A1020" t="s">
        <v>349</v>
      </c>
      <c r="B1020" t="s">
        <v>24126</v>
      </c>
      <c r="C1020" t="s">
        <v>24127</v>
      </c>
      <c r="D1020" t="s">
        <v>24128</v>
      </c>
      <c r="E1020" t="s">
        <v>21952</v>
      </c>
      <c r="F1020" t="s">
        <v>21953</v>
      </c>
      <c r="G1020">
        <v>3440</v>
      </c>
      <c r="I1020">
        <v>150</v>
      </c>
      <c r="J1020" t="s">
        <v>21954</v>
      </c>
      <c r="K1020" t="s">
        <v>204</v>
      </c>
      <c r="L1020" t="s">
        <v>12492</v>
      </c>
      <c r="M1020" t="s">
        <v>21955</v>
      </c>
      <c r="N1020" t="s">
        <v>21955</v>
      </c>
      <c r="O1020" t="s">
        <v>21955</v>
      </c>
      <c r="P1020" t="s">
        <v>21955</v>
      </c>
      <c r="Q1020" t="s">
        <v>21956</v>
      </c>
      <c r="R1020">
        <v>0.05</v>
      </c>
      <c r="S1020">
        <v>0</v>
      </c>
    </row>
    <row r="1021" spans="1:20">
      <c r="A1021" t="s">
        <v>349</v>
      </c>
      <c r="B1021" t="s">
        <v>24129</v>
      </c>
      <c r="C1021" t="s">
        <v>24130</v>
      </c>
      <c r="D1021" t="s">
        <v>22069</v>
      </c>
      <c r="E1021" t="s">
        <v>21952</v>
      </c>
      <c r="F1021" t="s">
        <v>21953</v>
      </c>
      <c r="G1021">
        <v>3430</v>
      </c>
      <c r="I1021">
        <v>150</v>
      </c>
      <c r="J1021" t="s">
        <v>21954</v>
      </c>
      <c r="K1021" t="s">
        <v>12492</v>
      </c>
      <c r="L1021" t="s">
        <v>12492</v>
      </c>
      <c r="M1021" t="s">
        <v>21955</v>
      </c>
      <c r="N1021" t="s">
        <v>21955</v>
      </c>
      <c r="O1021" t="s">
        <v>21955</v>
      </c>
      <c r="P1021" t="s">
        <v>21955</v>
      </c>
      <c r="Q1021" t="s">
        <v>21956</v>
      </c>
      <c r="R1021">
        <v>0.05</v>
      </c>
      <c r="S1021">
        <v>0</v>
      </c>
      <c r="T1021" t="s">
        <v>21962</v>
      </c>
    </row>
    <row r="1022" spans="1:20">
      <c r="A1022" t="s">
        <v>349</v>
      </c>
      <c r="B1022" t="s">
        <v>24131</v>
      </c>
      <c r="C1022" t="s">
        <v>24132</v>
      </c>
      <c r="D1022" t="s">
        <v>22069</v>
      </c>
      <c r="E1022" t="s">
        <v>21952</v>
      </c>
      <c r="F1022" t="s">
        <v>21953</v>
      </c>
      <c r="G1022">
        <v>3430</v>
      </c>
      <c r="I1022">
        <v>150</v>
      </c>
      <c r="J1022" t="s">
        <v>21954</v>
      </c>
      <c r="K1022" t="s">
        <v>204</v>
      </c>
      <c r="L1022" t="s">
        <v>12492</v>
      </c>
      <c r="M1022" t="s">
        <v>21955</v>
      </c>
      <c r="N1022" t="s">
        <v>21955</v>
      </c>
      <c r="O1022" t="s">
        <v>21955</v>
      </c>
      <c r="P1022" t="s">
        <v>21955</v>
      </c>
      <c r="Q1022" t="s">
        <v>21956</v>
      </c>
      <c r="R1022">
        <v>0.05</v>
      </c>
      <c r="S1022">
        <v>0</v>
      </c>
    </row>
    <row r="1023" spans="1:20">
      <c r="A1023" t="s">
        <v>349</v>
      </c>
      <c r="B1023" t="s">
        <v>24133</v>
      </c>
      <c r="C1023" t="s">
        <v>24134</v>
      </c>
      <c r="D1023" t="s">
        <v>22069</v>
      </c>
      <c r="E1023" t="s">
        <v>21952</v>
      </c>
      <c r="F1023" t="s">
        <v>21953</v>
      </c>
      <c r="G1023">
        <v>3430</v>
      </c>
      <c r="I1023">
        <v>150</v>
      </c>
      <c r="J1023" t="s">
        <v>21954</v>
      </c>
      <c r="K1023" t="s">
        <v>204</v>
      </c>
      <c r="L1023" t="s">
        <v>12492</v>
      </c>
      <c r="M1023" t="s">
        <v>21955</v>
      </c>
      <c r="N1023" t="s">
        <v>21955</v>
      </c>
      <c r="O1023" t="s">
        <v>21955</v>
      </c>
      <c r="P1023" t="s">
        <v>21955</v>
      </c>
      <c r="Q1023" t="s">
        <v>21956</v>
      </c>
      <c r="R1023">
        <v>0.05</v>
      </c>
      <c r="S1023">
        <v>0</v>
      </c>
      <c r="T1023" t="s">
        <v>21967</v>
      </c>
    </row>
    <row r="1024" spans="1:20">
      <c r="A1024" t="s">
        <v>349</v>
      </c>
      <c r="B1024" t="s">
        <v>24135</v>
      </c>
      <c r="C1024" t="s">
        <v>24136</v>
      </c>
      <c r="D1024" t="s">
        <v>22069</v>
      </c>
      <c r="E1024" t="s">
        <v>21952</v>
      </c>
      <c r="F1024" t="s">
        <v>21953</v>
      </c>
      <c r="G1024">
        <v>3430</v>
      </c>
      <c r="I1024">
        <v>150</v>
      </c>
      <c r="J1024" t="s">
        <v>21954</v>
      </c>
      <c r="K1024" t="s">
        <v>12492</v>
      </c>
      <c r="L1024" t="s">
        <v>12492</v>
      </c>
      <c r="M1024" t="s">
        <v>21955</v>
      </c>
      <c r="N1024" t="s">
        <v>21955</v>
      </c>
      <c r="O1024" t="s">
        <v>21955</v>
      </c>
      <c r="P1024" t="s">
        <v>21955</v>
      </c>
      <c r="Q1024" t="s">
        <v>21956</v>
      </c>
      <c r="R1024">
        <v>0.05</v>
      </c>
      <c r="S1024">
        <v>0</v>
      </c>
      <c r="T1024" t="s">
        <v>21962</v>
      </c>
    </row>
    <row r="1025" spans="1:20">
      <c r="A1025" t="s">
        <v>349</v>
      </c>
      <c r="B1025" t="s">
        <v>24137</v>
      </c>
      <c r="C1025" t="s">
        <v>24138</v>
      </c>
      <c r="D1025" t="s">
        <v>22069</v>
      </c>
      <c r="E1025" t="s">
        <v>21952</v>
      </c>
      <c r="F1025" t="s">
        <v>21953</v>
      </c>
      <c r="G1025">
        <v>3430</v>
      </c>
      <c r="I1025">
        <v>150</v>
      </c>
      <c r="J1025" t="s">
        <v>21954</v>
      </c>
      <c r="K1025" t="s">
        <v>204</v>
      </c>
      <c r="L1025" t="s">
        <v>12492</v>
      </c>
      <c r="M1025" t="s">
        <v>21955</v>
      </c>
      <c r="N1025" t="s">
        <v>21955</v>
      </c>
      <c r="O1025" t="s">
        <v>21955</v>
      </c>
      <c r="P1025" t="s">
        <v>21955</v>
      </c>
      <c r="Q1025" t="s">
        <v>21956</v>
      </c>
      <c r="R1025">
        <v>0.05</v>
      </c>
      <c r="S1025">
        <v>0</v>
      </c>
    </row>
    <row r="1026" spans="1:20">
      <c r="A1026" t="s">
        <v>349</v>
      </c>
      <c r="B1026" t="s">
        <v>24139</v>
      </c>
      <c r="C1026" t="s">
        <v>24140</v>
      </c>
      <c r="D1026" t="s">
        <v>22069</v>
      </c>
      <c r="E1026" t="s">
        <v>21952</v>
      </c>
      <c r="F1026" t="s">
        <v>21953</v>
      </c>
      <c r="G1026">
        <v>3430</v>
      </c>
      <c r="I1026">
        <v>150</v>
      </c>
      <c r="J1026" t="s">
        <v>21954</v>
      </c>
      <c r="K1026" t="s">
        <v>204</v>
      </c>
      <c r="L1026" t="s">
        <v>12492</v>
      </c>
      <c r="M1026" t="s">
        <v>21955</v>
      </c>
      <c r="N1026" t="s">
        <v>21955</v>
      </c>
      <c r="O1026" t="s">
        <v>21955</v>
      </c>
      <c r="P1026" t="s">
        <v>21955</v>
      </c>
      <c r="Q1026" t="s">
        <v>21956</v>
      </c>
      <c r="R1026">
        <v>0.05</v>
      </c>
      <c r="S1026">
        <v>0</v>
      </c>
      <c r="T1026" t="s">
        <v>21967</v>
      </c>
    </row>
    <row r="1027" spans="1:20">
      <c r="A1027" t="s">
        <v>349</v>
      </c>
      <c r="B1027" t="s">
        <v>24141</v>
      </c>
      <c r="C1027" t="s">
        <v>24142</v>
      </c>
      <c r="D1027" t="s">
        <v>22069</v>
      </c>
      <c r="E1027" t="s">
        <v>21952</v>
      </c>
      <c r="F1027" t="s">
        <v>21953</v>
      </c>
      <c r="G1027">
        <v>3430</v>
      </c>
      <c r="I1027">
        <v>150</v>
      </c>
      <c r="J1027" t="s">
        <v>21954</v>
      </c>
      <c r="K1027" t="s">
        <v>204</v>
      </c>
      <c r="L1027" t="s">
        <v>12492</v>
      </c>
      <c r="M1027" t="s">
        <v>21961</v>
      </c>
      <c r="N1027" t="s">
        <v>21961</v>
      </c>
      <c r="O1027" t="s">
        <v>21961</v>
      </c>
      <c r="P1027" t="s">
        <v>21961</v>
      </c>
      <c r="Q1027" t="s">
        <v>21956</v>
      </c>
      <c r="R1027">
        <v>0.01</v>
      </c>
      <c r="S1027">
        <v>0</v>
      </c>
    </row>
    <row r="1028" spans="1:20">
      <c r="A1028" t="s">
        <v>349</v>
      </c>
      <c r="B1028" t="s">
        <v>24143</v>
      </c>
      <c r="C1028" t="s">
        <v>24144</v>
      </c>
      <c r="D1028" t="s">
        <v>22069</v>
      </c>
      <c r="E1028" t="s">
        <v>21952</v>
      </c>
      <c r="F1028" t="s">
        <v>21953</v>
      </c>
      <c r="G1028">
        <v>3430</v>
      </c>
      <c r="I1028">
        <v>150</v>
      </c>
      <c r="J1028" t="s">
        <v>21954</v>
      </c>
      <c r="K1028" t="s">
        <v>12492</v>
      </c>
      <c r="L1028" t="s">
        <v>12492</v>
      </c>
      <c r="M1028" t="s">
        <v>21955</v>
      </c>
      <c r="N1028" t="s">
        <v>21955</v>
      </c>
      <c r="O1028" t="s">
        <v>21955</v>
      </c>
      <c r="P1028" t="s">
        <v>21955</v>
      </c>
      <c r="Q1028" t="s">
        <v>21956</v>
      </c>
      <c r="R1028">
        <v>0.05</v>
      </c>
      <c r="S1028">
        <v>0</v>
      </c>
      <c r="T1028" t="s">
        <v>21962</v>
      </c>
    </row>
    <row r="1029" spans="1:20">
      <c r="A1029" t="s">
        <v>349</v>
      </c>
      <c r="B1029" t="s">
        <v>24145</v>
      </c>
      <c r="C1029" t="s">
        <v>24146</v>
      </c>
      <c r="D1029" t="s">
        <v>22069</v>
      </c>
      <c r="E1029" t="s">
        <v>21952</v>
      </c>
      <c r="F1029" t="s">
        <v>21953</v>
      </c>
      <c r="G1029">
        <v>3430</v>
      </c>
      <c r="I1029">
        <v>150</v>
      </c>
      <c r="J1029" t="s">
        <v>21954</v>
      </c>
      <c r="K1029" t="s">
        <v>204</v>
      </c>
      <c r="L1029" t="s">
        <v>12492</v>
      </c>
      <c r="M1029" t="s">
        <v>21955</v>
      </c>
      <c r="N1029" t="s">
        <v>21955</v>
      </c>
      <c r="O1029" t="s">
        <v>21955</v>
      </c>
      <c r="P1029" t="s">
        <v>21955</v>
      </c>
      <c r="Q1029" t="s">
        <v>21956</v>
      </c>
      <c r="R1029">
        <v>0.05</v>
      </c>
      <c r="S1029">
        <v>0</v>
      </c>
    </row>
    <row r="1030" spans="1:20">
      <c r="A1030" t="s">
        <v>349</v>
      </c>
      <c r="B1030" t="s">
        <v>24147</v>
      </c>
      <c r="C1030" t="s">
        <v>24148</v>
      </c>
      <c r="D1030" t="s">
        <v>22307</v>
      </c>
      <c r="E1030" t="s">
        <v>21952</v>
      </c>
      <c r="F1030" t="s">
        <v>21953</v>
      </c>
      <c r="G1030">
        <v>3430</v>
      </c>
      <c r="I1030">
        <v>150</v>
      </c>
      <c r="J1030" t="s">
        <v>21954</v>
      </c>
      <c r="K1030" t="s">
        <v>204</v>
      </c>
      <c r="L1030" t="s">
        <v>12492</v>
      </c>
      <c r="M1030" t="s">
        <v>21955</v>
      </c>
      <c r="N1030" t="s">
        <v>21955</v>
      </c>
      <c r="O1030" t="s">
        <v>21955</v>
      </c>
      <c r="P1030" t="s">
        <v>21955</v>
      </c>
      <c r="Q1030" t="s">
        <v>21956</v>
      </c>
      <c r="R1030">
        <v>0.05</v>
      </c>
      <c r="S1030">
        <v>0</v>
      </c>
      <c r="T1030" t="s">
        <v>21967</v>
      </c>
    </row>
    <row r="1031" spans="1:20">
      <c r="A1031" t="s">
        <v>349</v>
      </c>
      <c r="B1031" t="s">
        <v>24149</v>
      </c>
      <c r="C1031" t="s">
        <v>24150</v>
      </c>
      <c r="D1031" t="s">
        <v>22069</v>
      </c>
      <c r="E1031" t="s">
        <v>21952</v>
      </c>
      <c r="F1031" t="s">
        <v>21953</v>
      </c>
      <c r="G1031">
        <v>3430</v>
      </c>
      <c r="I1031">
        <v>150</v>
      </c>
      <c r="J1031" t="s">
        <v>21954</v>
      </c>
      <c r="K1031" t="s">
        <v>204</v>
      </c>
      <c r="L1031" t="s">
        <v>12492</v>
      </c>
      <c r="M1031" t="s">
        <v>21955</v>
      </c>
      <c r="N1031" t="s">
        <v>21955</v>
      </c>
      <c r="O1031" t="s">
        <v>21955</v>
      </c>
      <c r="P1031" t="s">
        <v>21955</v>
      </c>
      <c r="Q1031" t="s">
        <v>21956</v>
      </c>
      <c r="R1031">
        <v>0.05</v>
      </c>
      <c r="S1031">
        <v>0</v>
      </c>
      <c r="T1031" t="s">
        <v>21967</v>
      </c>
    </row>
    <row r="1032" spans="1:20">
      <c r="A1032" t="s">
        <v>349</v>
      </c>
      <c r="B1032" t="s">
        <v>24151</v>
      </c>
      <c r="C1032" t="s">
        <v>24152</v>
      </c>
      <c r="D1032" t="s">
        <v>22069</v>
      </c>
      <c r="E1032" t="s">
        <v>21952</v>
      </c>
      <c r="F1032" t="s">
        <v>21953</v>
      </c>
      <c r="G1032">
        <v>3430</v>
      </c>
      <c r="I1032">
        <v>150</v>
      </c>
      <c r="J1032" t="s">
        <v>21954</v>
      </c>
      <c r="K1032" t="s">
        <v>204</v>
      </c>
      <c r="L1032" t="s">
        <v>12492</v>
      </c>
      <c r="M1032" t="s">
        <v>21955</v>
      </c>
      <c r="N1032" t="s">
        <v>21955</v>
      </c>
      <c r="O1032" t="s">
        <v>21955</v>
      </c>
      <c r="P1032" t="s">
        <v>21955</v>
      </c>
      <c r="Q1032" t="s">
        <v>21956</v>
      </c>
      <c r="R1032">
        <v>0.05</v>
      </c>
      <c r="S1032">
        <v>0</v>
      </c>
    </row>
    <row r="1033" spans="1:20">
      <c r="A1033" t="s">
        <v>349</v>
      </c>
      <c r="B1033" t="s">
        <v>24153</v>
      </c>
      <c r="C1033" t="s">
        <v>24154</v>
      </c>
      <c r="D1033" t="s">
        <v>22069</v>
      </c>
      <c r="E1033" t="s">
        <v>21952</v>
      </c>
      <c r="F1033" t="s">
        <v>21953</v>
      </c>
      <c r="G1033">
        <v>3430</v>
      </c>
      <c r="I1033">
        <v>150</v>
      </c>
      <c r="J1033" t="s">
        <v>21954</v>
      </c>
      <c r="K1033" t="s">
        <v>204</v>
      </c>
      <c r="L1033" t="s">
        <v>12492</v>
      </c>
      <c r="M1033" t="s">
        <v>21955</v>
      </c>
      <c r="N1033" t="s">
        <v>21955</v>
      </c>
      <c r="O1033" t="s">
        <v>21955</v>
      </c>
      <c r="P1033" t="s">
        <v>21955</v>
      </c>
      <c r="Q1033" t="s">
        <v>21956</v>
      </c>
      <c r="R1033">
        <v>0.05</v>
      </c>
      <c r="S1033">
        <v>0</v>
      </c>
      <c r="T1033" t="s">
        <v>21967</v>
      </c>
    </row>
    <row r="1034" spans="1:20">
      <c r="A1034" t="s">
        <v>349</v>
      </c>
      <c r="B1034" t="s">
        <v>24155</v>
      </c>
      <c r="C1034" t="s">
        <v>24156</v>
      </c>
      <c r="D1034" t="s">
        <v>22069</v>
      </c>
      <c r="E1034" t="s">
        <v>21952</v>
      </c>
      <c r="F1034" t="s">
        <v>21953</v>
      </c>
      <c r="G1034">
        <v>3430</v>
      </c>
      <c r="I1034">
        <v>150</v>
      </c>
      <c r="J1034" t="s">
        <v>21954</v>
      </c>
      <c r="K1034" t="s">
        <v>12492</v>
      </c>
      <c r="L1034" t="s">
        <v>12492</v>
      </c>
      <c r="M1034" t="s">
        <v>21955</v>
      </c>
      <c r="N1034" t="s">
        <v>21955</v>
      </c>
      <c r="O1034" t="s">
        <v>21955</v>
      </c>
      <c r="P1034" t="s">
        <v>21955</v>
      </c>
      <c r="Q1034" t="s">
        <v>21956</v>
      </c>
      <c r="R1034">
        <v>0.05</v>
      </c>
      <c r="S1034">
        <v>0</v>
      </c>
      <c r="T1034" t="s">
        <v>21962</v>
      </c>
    </row>
    <row r="1035" spans="1:20">
      <c r="A1035" t="s">
        <v>349</v>
      </c>
      <c r="B1035" t="s">
        <v>24157</v>
      </c>
      <c r="C1035" t="s">
        <v>24158</v>
      </c>
      <c r="D1035" t="s">
        <v>22069</v>
      </c>
      <c r="E1035" t="s">
        <v>21952</v>
      </c>
      <c r="F1035" t="s">
        <v>21953</v>
      </c>
      <c r="G1035">
        <v>3430</v>
      </c>
      <c r="I1035">
        <v>150</v>
      </c>
      <c r="J1035" t="s">
        <v>21954</v>
      </c>
      <c r="K1035" t="s">
        <v>204</v>
      </c>
      <c r="L1035" t="s">
        <v>12492</v>
      </c>
      <c r="M1035" t="s">
        <v>21955</v>
      </c>
      <c r="N1035" t="s">
        <v>21955</v>
      </c>
      <c r="O1035" t="s">
        <v>21955</v>
      </c>
      <c r="P1035" t="s">
        <v>21955</v>
      </c>
      <c r="Q1035" t="s">
        <v>21956</v>
      </c>
      <c r="R1035">
        <v>0.01</v>
      </c>
      <c r="S1035">
        <v>0</v>
      </c>
    </row>
    <row r="1036" spans="1:20">
      <c r="A1036" t="s">
        <v>349</v>
      </c>
      <c r="B1036" t="s">
        <v>24159</v>
      </c>
      <c r="C1036" t="s">
        <v>24160</v>
      </c>
      <c r="D1036" t="s">
        <v>22069</v>
      </c>
      <c r="E1036" t="s">
        <v>21952</v>
      </c>
      <c r="F1036" t="s">
        <v>21953</v>
      </c>
      <c r="G1036">
        <v>3430</v>
      </c>
      <c r="I1036">
        <v>150</v>
      </c>
      <c r="J1036" t="s">
        <v>21954</v>
      </c>
      <c r="K1036" t="s">
        <v>204</v>
      </c>
      <c r="L1036" t="s">
        <v>12492</v>
      </c>
      <c r="M1036" t="s">
        <v>21955</v>
      </c>
      <c r="N1036" t="s">
        <v>21955</v>
      </c>
      <c r="O1036" t="s">
        <v>21955</v>
      </c>
      <c r="P1036" t="s">
        <v>21955</v>
      </c>
      <c r="Q1036" t="s">
        <v>21956</v>
      </c>
      <c r="R1036">
        <v>0.05</v>
      </c>
      <c r="S1036">
        <v>0</v>
      </c>
    </row>
    <row r="1037" spans="1:20">
      <c r="A1037" t="s">
        <v>349</v>
      </c>
      <c r="B1037" t="s">
        <v>24161</v>
      </c>
      <c r="C1037" t="s">
        <v>24162</v>
      </c>
      <c r="D1037" t="s">
        <v>22069</v>
      </c>
      <c r="E1037" t="s">
        <v>21952</v>
      </c>
      <c r="F1037" t="s">
        <v>21953</v>
      </c>
      <c r="G1037">
        <v>3430</v>
      </c>
      <c r="I1037">
        <v>150</v>
      </c>
      <c r="J1037" t="s">
        <v>21954</v>
      </c>
      <c r="K1037" t="s">
        <v>204</v>
      </c>
      <c r="L1037" t="s">
        <v>12492</v>
      </c>
      <c r="M1037" t="s">
        <v>21955</v>
      </c>
      <c r="N1037" t="s">
        <v>21955</v>
      </c>
      <c r="O1037" t="s">
        <v>21955</v>
      </c>
      <c r="P1037" t="s">
        <v>21955</v>
      </c>
      <c r="Q1037" t="s">
        <v>21956</v>
      </c>
      <c r="R1037">
        <v>0.05</v>
      </c>
      <c r="S1037">
        <v>0</v>
      </c>
    </row>
    <row r="1038" spans="1:20">
      <c r="A1038" t="s">
        <v>349</v>
      </c>
      <c r="B1038" t="s">
        <v>24163</v>
      </c>
      <c r="C1038" t="s">
        <v>24164</v>
      </c>
      <c r="D1038" t="s">
        <v>22069</v>
      </c>
      <c r="E1038" t="s">
        <v>21952</v>
      </c>
      <c r="F1038" t="s">
        <v>21953</v>
      </c>
      <c r="G1038">
        <v>3430</v>
      </c>
      <c r="I1038">
        <v>150</v>
      </c>
      <c r="J1038" t="s">
        <v>21954</v>
      </c>
      <c r="K1038" t="s">
        <v>204</v>
      </c>
      <c r="L1038" t="s">
        <v>12492</v>
      </c>
      <c r="M1038" t="s">
        <v>21955</v>
      </c>
      <c r="N1038" t="s">
        <v>21955</v>
      </c>
      <c r="O1038" t="s">
        <v>21955</v>
      </c>
      <c r="P1038" t="s">
        <v>21955</v>
      </c>
      <c r="Q1038" t="s">
        <v>21956</v>
      </c>
      <c r="R1038">
        <v>0.05</v>
      </c>
      <c r="S1038">
        <v>0</v>
      </c>
      <c r="T1038" t="s">
        <v>21967</v>
      </c>
    </row>
    <row r="1039" spans="1:20">
      <c r="A1039" t="s">
        <v>349</v>
      </c>
      <c r="B1039" t="s">
        <v>24165</v>
      </c>
      <c r="C1039" t="s">
        <v>24166</v>
      </c>
      <c r="D1039" t="s">
        <v>22797</v>
      </c>
      <c r="E1039" t="s">
        <v>21952</v>
      </c>
      <c r="F1039" t="s">
        <v>21953</v>
      </c>
      <c r="G1039">
        <v>3440</v>
      </c>
      <c r="I1039">
        <v>150</v>
      </c>
      <c r="J1039" t="s">
        <v>21954</v>
      </c>
      <c r="K1039" t="s">
        <v>12492</v>
      </c>
      <c r="L1039" t="s">
        <v>12492</v>
      </c>
      <c r="M1039" t="s">
        <v>21955</v>
      </c>
      <c r="N1039" t="s">
        <v>21955</v>
      </c>
      <c r="O1039" t="s">
        <v>21955</v>
      </c>
      <c r="P1039" t="s">
        <v>21955</v>
      </c>
      <c r="Q1039" t="s">
        <v>21956</v>
      </c>
      <c r="R1039">
        <v>0.05</v>
      </c>
      <c r="S1039">
        <v>0</v>
      </c>
      <c r="T1039" t="s">
        <v>21967</v>
      </c>
    </row>
    <row r="1040" spans="1:20">
      <c r="A1040" t="s">
        <v>349</v>
      </c>
      <c r="B1040" t="s">
        <v>24167</v>
      </c>
      <c r="C1040" t="s">
        <v>24168</v>
      </c>
      <c r="D1040" t="s">
        <v>22058</v>
      </c>
      <c r="E1040" t="s">
        <v>21952</v>
      </c>
      <c r="F1040" t="s">
        <v>21953</v>
      </c>
      <c r="G1040">
        <v>3440</v>
      </c>
      <c r="I1040">
        <v>150</v>
      </c>
      <c r="J1040" t="s">
        <v>21954</v>
      </c>
      <c r="K1040" t="s">
        <v>204</v>
      </c>
      <c r="L1040" t="s">
        <v>12492</v>
      </c>
      <c r="M1040" t="s">
        <v>21955</v>
      </c>
      <c r="N1040" t="s">
        <v>21955</v>
      </c>
      <c r="O1040" t="s">
        <v>21955</v>
      </c>
      <c r="P1040" t="s">
        <v>21955</v>
      </c>
      <c r="Q1040" t="s">
        <v>21956</v>
      </c>
      <c r="R1040">
        <v>0.05</v>
      </c>
      <c r="S1040">
        <v>0</v>
      </c>
    </row>
    <row r="1041" spans="1:20">
      <c r="A1041" t="s">
        <v>349</v>
      </c>
      <c r="B1041" t="s">
        <v>24169</v>
      </c>
      <c r="C1041" t="s">
        <v>24170</v>
      </c>
      <c r="D1041" t="s">
        <v>22700</v>
      </c>
      <c r="E1041" t="s">
        <v>21952</v>
      </c>
      <c r="F1041" t="s">
        <v>21953</v>
      </c>
      <c r="G1041">
        <v>3450</v>
      </c>
      <c r="I1041">
        <v>150</v>
      </c>
      <c r="J1041" t="s">
        <v>21954</v>
      </c>
      <c r="K1041" t="s">
        <v>12492</v>
      </c>
      <c r="L1041" t="s">
        <v>12492</v>
      </c>
      <c r="M1041" t="s">
        <v>21961</v>
      </c>
      <c r="N1041" t="s">
        <v>21961</v>
      </c>
      <c r="O1041" t="s">
        <v>21961</v>
      </c>
      <c r="P1041" t="s">
        <v>21961</v>
      </c>
      <c r="Q1041" t="s">
        <v>21956</v>
      </c>
      <c r="R1041">
        <v>0.01</v>
      </c>
      <c r="S1041">
        <v>0</v>
      </c>
    </row>
    <row r="1042" spans="1:20">
      <c r="A1042" t="s">
        <v>349</v>
      </c>
      <c r="B1042">
        <v>380894</v>
      </c>
      <c r="C1042" t="s">
        <v>24171</v>
      </c>
      <c r="D1042" t="s">
        <v>22700</v>
      </c>
      <c r="E1042" t="s">
        <v>21952</v>
      </c>
      <c r="F1042" t="s">
        <v>21953</v>
      </c>
      <c r="G1042">
        <v>3440</v>
      </c>
      <c r="I1042">
        <v>150</v>
      </c>
      <c r="J1042" t="s">
        <v>21954</v>
      </c>
      <c r="K1042" t="s">
        <v>204</v>
      </c>
      <c r="L1042" t="s">
        <v>12492</v>
      </c>
      <c r="M1042" t="s">
        <v>22149</v>
      </c>
      <c r="N1042" t="s">
        <v>22149</v>
      </c>
      <c r="O1042" t="s">
        <v>22149</v>
      </c>
      <c r="P1042" t="s">
        <v>22149</v>
      </c>
      <c r="Q1042" t="s">
        <v>21956</v>
      </c>
      <c r="R1042">
        <v>0.05</v>
      </c>
      <c r="S1042">
        <v>0</v>
      </c>
    </row>
    <row r="1043" spans="1:20">
      <c r="A1043" t="s">
        <v>349</v>
      </c>
      <c r="B1043">
        <v>380906</v>
      </c>
      <c r="C1043" t="s">
        <v>24172</v>
      </c>
      <c r="D1043" t="s">
        <v>24173</v>
      </c>
      <c r="E1043" t="s">
        <v>24174</v>
      </c>
      <c r="F1043" t="s">
        <v>21953</v>
      </c>
      <c r="G1043">
        <v>3220</v>
      </c>
      <c r="I1043">
        <v>150</v>
      </c>
      <c r="J1043" t="s">
        <v>21954</v>
      </c>
      <c r="K1043" t="s">
        <v>204</v>
      </c>
      <c r="L1043" t="s">
        <v>12492</v>
      </c>
      <c r="M1043" t="s">
        <v>21955</v>
      </c>
      <c r="N1043" t="s">
        <v>21955</v>
      </c>
      <c r="O1043" t="s">
        <v>21955</v>
      </c>
      <c r="P1043" t="s">
        <v>21955</v>
      </c>
      <c r="Q1043" t="s">
        <v>21956</v>
      </c>
      <c r="R1043">
        <v>0.05</v>
      </c>
      <c r="S1043">
        <v>0</v>
      </c>
    </row>
    <row r="1044" spans="1:20">
      <c r="A1044" t="s">
        <v>349</v>
      </c>
      <c r="B1044" t="s">
        <v>24175</v>
      </c>
      <c r="C1044" t="s">
        <v>24176</v>
      </c>
      <c r="D1044" t="s">
        <v>22360</v>
      </c>
      <c r="E1044" t="s">
        <v>21960</v>
      </c>
      <c r="F1044" t="s">
        <v>21953</v>
      </c>
      <c r="G1044">
        <v>3420</v>
      </c>
      <c r="I1044">
        <v>150</v>
      </c>
      <c r="J1044" t="s">
        <v>21954</v>
      </c>
      <c r="K1044" t="s">
        <v>204</v>
      </c>
      <c r="L1044" t="s">
        <v>12492</v>
      </c>
      <c r="M1044" t="s">
        <v>21955</v>
      </c>
      <c r="N1044" t="s">
        <v>21955</v>
      </c>
      <c r="O1044" t="s">
        <v>21955</v>
      </c>
      <c r="P1044" t="s">
        <v>21955</v>
      </c>
      <c r="Q1044" t="s">
        <v>21956</v>
      </c>
      <c r="R1044">
        <v>0.05</v>
      </c>
      <c r="S1044">
        <v>0</v>
      </c>
    </row>
    <row r="1045" spans="1:20">
      <c r="A1045" t="s">
        <v>349</v>
      </c>
      <c r="B1045" t="s">
        <v>24177</v>
      </c>
      <c r="C1045" t="s">
        <v>24178</v>
      </c>
      <c r="D1045" t="s">
        <v>22025</v>
      </c>
      <c r="E1045" t="s">
        <v>21966</v>
      </c>
      <c r="F1045" t="s">
        <v>21953</v>
      </c>
      <c r="G1045">
        <v>3220</v>
      </c>
      <c r="I1045">
        <v>150</v>
      </c>
      <c r="J1045" t="s">
        <v>21954</v>
      </c>
      <c r="K1045" t="s">
        <v>204</v>
      </c>
      <c r="L1045" t="s">
        <v>12492</v>
      </c>
      <c r="M1045" t="s">
        <v>21955</v>
      </c>
      <c r="N1045" t="s">
        <v>21955</v>
      </c>
      <c r="O1045" t="s">
        <v>21955</v>
      </c>
      <c r="P1045" t="s">
        <v>21955</v>
      </c>
      <c r="Q1045" t="s">
        <v>21956</v>
      </c>
      <c r="R1045">
        <v>0.05</v>
      </c>
      <c r="S1045">
        <v>0</v>
      </c>
    </row>
    <row r="1046" spans="1:20">
      <c r="A1046" t="s">
        <v>349</v>
      </c>
      <c r="B1046" t="s">
        <v>24179</v>
      </c>
      <c r="C1046" t="s">
        <v>24180</v>
      </c>
      <c r="D1046" t="s">
        <v>22025</v>
      </c>
      <c r="E1046" t="s">
        <v>21966</v>
      </c>
      <c r="F1046" t="s">
        <v>21953</v>
      </c>
      <c r="G1046">
        <v>3220</v>
      </c>
      <c r="I1046">
        <v>150</v>
      </c>
      <c r="J1046" t="s">
        <v>21954</v>
      </c>
      <c r="K1046" t="s">
        <v>204</v>
      </c>
      <c r="L1046" t="s">
        <v>12492</v>
      </c>
      <c r="M1046" t="s">
        <v>21955</v>
      </c>
      <c r="N1046" t="s">
        <v>21955</v>
      </c>
      <c r="O1046" t="s">
        <v>21955</v>
      </c>
      <c r="P1046" t="s">
        <v>21955</v>
      </c>
      <c r="Q1046" t="s">
        <v>21956</v>
      </c>
      <c r="R1046">
        <v>0.05</v>
      </c>
      <c r="S1046">
        <v>0</v>
      </c>
    </row>
    <row r="1047" spans="1:20">
      <c r="A1047" t="s">
        <v>349</v>
      </c>
      <c r="B1047" t="s">
        <v>24181</v>
      </c>
      <c r="C1047" t="s">
        <v>24182</v>
      </c>
      <c r="D1047" t="s">
        <v>22025</v>
      </c>
      <c r="E1047" t="s">
        <v>21966</v>
      </c>
      <c r="F1047" t="s">
        <v>21953</v>
      </c>
      <c r="G1047">
        <v>3220</v>
      </c>
      <c r="I1047">
        <v>150</v>
      </c>
      <c r="J1047" t="s">
        <v>19</v>
      </c>
      <c r="K1047" t="s">
        <v>12492</v>
      </c>
      <c r="L1047" t="s">
        <v>12492</v>
      </c>
      <c r="M1047" t="s">
        <v>21955</v>
      </c>
      <c r="N1047" t="s">
        <v>21955</v>
      </c>
      <c r="O1047" t="s">
        <v>21955</v>
      </c>
      <c r="P1047" t="s">
        <v>21955</v>
      </c>
      <c r="Q1047" t="s">
        <v>21956</v>
      </c>
      <c r="R1047">
        <v>0.05</v>
      </c>
      <c r="S1047">
        <v>0</v>
      </c>
      <c r="T1047" t="s">
        <v>22002</v>
      </c>
    </row>
    <row r="1048" spans="1:20">
      <c r="A1048" t="s">
        <v>349</v>
      </c>
      <c r="B1048" t="s">
        <v>24183</v>
      </c>
      <c r="C1048" t="s">
        <v>24184</v>
      </c>
      <c r="D1048" t="s">
        <v>22025</v>
      </c>
      <c r="E1048" t="s">
        <v>21966</v>
      </c>
      <c r="F1048" t="s">
        <v>21953</v>
      </c>
      <c r="G1048">
        <v>3220</v>
      </c>
      <c r="I1048">
        <v>150</v>
      </c>
      <c r="J1048" t="s">
        <v>21954</v>
      </c>
      <c r="K1048" t="s">
        <v>204</v>
      </c>
      <c r="L1048" t="s">
        <v>12492</v>
      </c>
      <c r="M1048" t="s">
        <v>21955</v>
      </c>
      <c r="N1048" t="s">
        <v>21955</v>
      </c>
      <c r="O1048" t="s">
        <v>21955</v>
      </c>
      <c r="P1048" t="s">
        <v>21955</v>
      </c>
      <c r="Q1048" t="s">
        <v>21956</v>
      </c>
      <c r="R1048">
        <v>0.05</v>
      </c>
      <c r="S1048">
        <v>0</v>
      </c>
    </row>
    <row r="1049" spans="1:20">
      <c r="A1049" t="s">
        <v>349</v>
      </c>
      <c r="B1049" t="s">
        <v>24185</v>
      </c>
      <c r="C1049" t="s">
        <v>24186</v>
      </c>
      <c r="D1049" t="s">
        <v>22025</v>
      </c>
      <c r="E1049" t="s">
        <v>21966</v>
      </c>
      <c r="F1049" t="s">
        <v>21953</v>
      </c>
      <c r="G1049">
        <v>3220</v>
      </c>
      <c r="I1049">
        <v>150</v>
      </c>
      <c r="J1049" t="s">
        <v>21954</v>
      </c>
      <c r="K1049" t="s">
        <v>204</v>
      </c>
      <c r="L1049" t="s">
        <v>12492</v>
      </c>
      <c r="M1049" t="s">
        <v>21955</v>
      </c>
      <c r="N1049" t="s">
        <v>21955</v>
      </c>
      <c r="O1049" t="s">
        <v>21955</v>
      </c>
      <c r="P1049" t="s">
        <v>21955</v>
      </c>
      <c r="Q1049" t="s">
        <v>21956</v>
      </c>
      <c r="R1049">
        <v>0.05</v>
      </c>
      <c r="S1049">
        <v>0</v>
      </c>
    </row>
    <row r="1050" spans="1:20">
      <c r="A1050" t="s">
        <v>349</v>
      </c>
      <c r="B1050" t="s">
        <v>24187</v>
      </c>
      <c r="C1050" t="s">
        <v>24188</v>
      </c>
      <c r="D1050" t="s">
        <v>22058</v>
      </c>
      <c r="E1050" t="s">
        <v>21952</v>
      </c>
      <c r="F1050" t="s">
        <v>21953</v>
      </c>
      <c r="G1050">
        <v>3440</v>
      </c>
      <c r="I1050">
        <v>150</v>
      </c>
      <c r="J1050" t="s">
        <v>21954</v>
      </c>
      <c r="K1050" t="s">
        <v>204</v>
      </c>
      <c r="L1050" t="s">
        <v>12492</v>
      </c>
      <c r="M1050" t="s">
        <v>21955</v>
      </c>
      <c r="N1050" t="s">
        <v>21955</v>
      </c>
      <c r="O1050" t="s">
        <v>21955</v>
      </c>
      <c r="P1050" t="s">
        <v>21955</v>
      </c>
      <c r="Q1050" t="s">
        <v>21956</v>
      </c>
      <c r="R1050">
        <v>0.05</v>
      </c>
      <c r="S1050">
        <v>0</v>
      </c>
      <c r="T1050" t="s">
        <v>21967</v>
      </c>
    </row>
    <row r="1051" spans="1:20">
      <c r="A1051" t="s">
        <v>349</v>
      </c>
      <c r="B1051" t="s">
        <v>24189</v>
      </c>
      <c r="C1051" t="s">
        <v>24190</v>
      </c>
      <c r="D1051" t="s">
        <v>21979</v>
      </c>
      <c r="E1051" t="s">
        <v>21952</v>
      </c>
      <c r="F1051" t="s">
        <v>21953</v>
      </c>
      <c r="G1051">
        <v>3440</v>
      </c>
      <c r="I1051">
        <v>150</v>
      </c>
      <c r="J1051" t="s">
        <v>21954</v>
      </c>
      <c r="K1051" t="s">
        <v>204</v>
      </c>
      <c r="L1051" t="s">
        <v>12492</v>
      </c>
      <c r="M1051" t="s">
        <v>21955</v>
      </c>
      <c r="N1051" t="s">
        <v>21955</v>
      </c>
      <c r="O1051" t="s">
        <v>21955</v>
      </c>
      <c r="P1051" t="s">
        <v>21955</v>
      </c>
      <c r="Q1051" t="s">
        <v>21956</v>
      </c>
      <c r="R1051">
        <v>0.05</v>
      </c>
      <c r="S1051">
        <v>0</v>
      </c>
      <c r="T1051" t="s">
        <v>22002</v>
      </c>
    </row>
    <row r="1052" spans="1:20">
      <c r="A1052" t="s">
        <v>349</v>
      </c>
      <c r="B1052" t="s">
        <v>24191</v>
      </c>
      <c r="C1052" t="s">
        <v>24192</v>
      </c>
      <c r="D1052" t="s">
        <v>21979</v>
      </c>
      <c r="E1052" t="s">
        <v>21952</v>
      </c>
      <c r="F1052" t="s">
        <v>21953</v>
      </c>
      <c r="G1052">
        <v>3450</v>
      </c>
      <c r="I1052">
        <v>150</v>
      </c>
      <c r="J1052" t="s">
        <v>21954</v>
      </c>
      <c r="K1052" t="s">
        <v>12492</v>
      </c>
      <c r="L1052" t="s">
        <v>12492</v>
      </c>
      <c r="M1052" t="s">
        <v>21955</v>
      </c>
      <c r="N1052" t="s">
        <v>21955</v>
      </c>
      <c r="O1052" t="s">
        <v>21955</v>
      </c>
      <c r="P1052" t="s">
        <v>21955</v>
      </c>
      <c r="Q1052" t="s">
        <v>21956</v>
      </c>
      <c r="R1052">
        <v>0.05</v>
      </c>
      <c r="S1052">
        <v>0</v>
      </c>
      <c r="T1052" t="s">
        <v>22002</v>
      </c>
    </row>
    <row r="1053" spans="1:20">
      <c r="A1053" t="s">
        <v>349</v>
      </c>
      <c r="B1053" t="s">
        <v>24193</v>
      </c>
      <c r="C1053" t="s">
        <v>24194</v>
      </c>
      <c r="D1053" t="s">
        <v>21959</v>
      </c>
      <c r="E1053" t="s">
        <v>21960</v>
      </c>
      <c r="F1053" t="s">
        <v>21953</v>
      </c>
      <c r="G1053">
        <v>3420</v>
      </c>
      <c r="I1053">
        <v>150</v>
      </c>
      <c r="J1053" t="s">
        <v>21954</v>
      </c>
      <c r="K1053" t="s">
        <v>204</v>
      </c>
      <c r="L1053" t="s">
        <v>12492</v>
      </c>
      <c r="M1053" t="s">
        <v>21955</v>
      </c>
      <c r="N1053" t="s">
        <v>21955</v>
      </c>
      <c r="O1053" t="s">
        <v>21955</v>
      </c>
      <c r="P1053" t="s">
        <v>21955</v>
      </c>
      <c r="Q1053" t="s">
        <v>21956</v>
      </c>
      <c r="R1053">
        <v>0.05</v>
      </c>
      <c r="S1053">
        <v>0</v>
      </c>
      <c r="T1053" t="s">
        <v>21967</v>
      </c>
    </row>
    <row r="1054" spans="1:20">
      <c r="A1054" t="s">
        <v>349</v>
      </c>
      <c r="B1054" t="s">
        <v>24195</v>
      </c>
      <c r="C1054" t="s">
        <v>24196</v>
      </c>
      <c r="D1054" t="s">
        <v>21959</v>
      </c>
      <c r="E1054" t="s">
        <v>21960</v>
      </c>
      <c r="F1054" t="s">
        <v>21953</v>
      </c>
      <c r="G1054">
        <v>3420</v>
      </c>
      <c r="I1054">
        <v>150</v>
      </c>
      <c r="J1054" t="s">
        <v>21954</v>
      </c>
      <c r="K1054" t="s">
        <v>204</v>
      </c>
      <c r="L1054" t="s">
        <v>12492</v>
      </c>
      <c r="M1054" t="s">
        <v>21955</v>
      </c>
      <c r="N1054" t="s">
        <v>21955</v>
      </c>
      <c r="O1054" t="s">
        <v>21955</v>
      </c>
      <c r="P1054" t="s">
        <v>21955</v>
      </c>
      <c r="Q1054" t="s">
        <v>21956</v>
      </c>
      <c r="R1054">
        <v>0.05</v>
      </c>
      <c r="S1054">
        <v>0</v>
      </c>
      <c r="T1054" t="s">
        <v>21967</v>
      </c>
    </row>
    <row r="1055" spans="1:20">
      <c r="A1055" t="s">
        <v>349</v>
      </c>
      <c r="B1055" t="s">
        <v>24197</v>
      </c>
      <c r="C1055" t="s">
        <v>24198</v>
      </c>
      <c r="D1055" t="s">
        <v>22043</v>
      </c>
      <c r="E1055" t="s">
        <v>21952</v>
      </c>
      <c r="F1055" t="s">
        <v>21953</v>
      </c>
      <c r="G1055">
        <v>3440</v>
      </c>
      <c r="I1055">
        <v>150</v>
      </c>
      <c r="J1055" t="s">
        <v>21954</v>
      </c>
      <c r="K1055" t="s">
        <v>12492</v>
      </c>
      <c r="L1055" t="s">
        <v>12492</v>
      </c>
      <c r="M1055" t="s">
        <v>21955</v>
      </c>
      <c r="N1055" t="s">
        <v>21955</v>
      </c>
      <c r="O1055" t="s">
        <v>21955</v>
      </c>
      <c r="P1055" t="s">
        <v>21955</v>
      </c>
      <c r="Q1055" t="s">
        <v>21956</v>
      </c>
      <c r="R1055">
        <v>0.05</v>
      </c>
      <c r="S1055">
        <v>0</v>
      </c>
      <c r="T1055" t="s">
        <v>21967</v>
      </c>
    </row>
    <row r="1056" spans="1:20">
      <c r="A1056" t="s">
        <v>349</v>
      </c>
      <c r="B1056" t="s">
        <v>24199</v>
      </c>
      <c r="C1056" t="s">
        <v>24200</v>
      </c>
      <c r="D1056" t="s">
        <v>21979</v>
      </c>
      <c r="E1056" t="s">
        <v>24201</v>
      </c>
      <c r="F1056" t="s">
        <v>21953</v>
      </c>
      <c r="G1056">
        <v>3450</v>
      </c>
      <c r="I1056">
        <v>150</v>
      </c>
      <c r="J1056" t="s">
        <v>21954</v>
      </c>
      <c r="K1056" t="s">
        <v>204</v>
      </c>
      <c r="L1056" t="s">
        <v>12492</v>
      </c>
      <c r="M1056" t="s">
        <v>21955</v>
      </c>
      <c r="N1056" t="s">
        <v>21955</v>
      </c>
      <c r="O1056" t="s">
        <v>21955</v>
      </c>
      <c r="P1056" t="s">
        <v>21955</v>
      </c>
      <c r="Q1056" t="s">
        <v>21956</v>
      </c>
      <c r="R1056">
        <v>0.05</v>
      </c>
      <c r="S1056">
        <v>0</v>
      </c>
    </row>
    <row r="1057" spans="1:20">
      <c r="A1057" t="s">
        <v>349</v>
      </c>
      <c r="B1057" t="s">
        <v>24202</v>
      </c>
      <c r="C1057" t="s">
        <v>24203</v>
      </c>
      <c r="D1057" t="s">
        <v>21979</v>
      </c>
      <c r="E1057" t="s">
        <v>21952</v>
      </c>
      <c r="F1057" t="s">
        <v>21953</v>
      </c>
      <c r="G1057">
        <v>3440</v>
      </c>
      <c r="I1057">
        <v>150</v>
      </c>
      <c r="J1057" t="s">
        <v>21954</v>
      </c>
      <c r="K1057" t="s">
        <v>12492</v>
      </c>
      <c r="L1057" t="s">
        <v>12492</v>
      </c>
      <c r="M1057" t="s">
        <v>21955</v>
      </c>
      <c r="N1057" t="s">
        <v>21955</v>
      </c>
      <c r="O1057" t="s">
        <v>21955</v>
      </c>
      <c r="P1057" t="s">
        <v>21955</v>
      </c>
      <c r="Q1057" t="s">
        <v>21956</v>
      </c>
      <c r="R1057">
        <v>0.01</v>
      </c>
      <c r="S1057">
        <v>0</v>
      </c>
      <c r="T1057" t="s">
        <v>21967</v>
      </c>
    </row>
    <row r="1058" spans="1:20">
      <c r="A1058" t="s">
        <v>349</v>
      </c>
      <c r="B1058" t="s">
        <v>24204</v>
      </c>
      <c r="C1058" t="s">
        <v>24205</v>
      </c>
      <c r="D1058" t="s">
        <v>22073</v>
      </c>
      <c r="E1058" t="s">
        <v>21952</v>
      </c>
      <c r="F1058" t="s">
        <v>21953</v>
      </c>
      <c r="G1058">
        <v>3450</v>
      </c>
      <c r="I1058">
        <v>150</v>
      </c>
      <c r="J1058" t="s">
        <v>21954</v>
      </c>
      <c r="K1058" t="s">
        <v>204</v>
      </c>
      <c r="L1058" t="s">
        <v>12492</v>
      </c>
      <c r="M1058" t="s">
        <v>21955</v>
      </c>
      <c r="N1058" t="s">
        <v>21955</v>
      </c>
      <c r="O1058" t="s">
        <v>21955</v>
      </c>
      <c r="P1058" t="s">
        <v>21955</v>
      </c>
      <c r="Q1058" t="s">
        <v>21956</v>
      </c>
      <c r="R1058">
        <v>0.05</v>
      </c>
      <c r="S1058">
        <v>0</v>
      </c>
    </row>
    <row r="1059" spans="1:20">
      <c r="A1059" t="s">
        <v>349</v>
      </c>
      <c r="B1059" t="s">
        <v>24206</v>
      </c>
      <c r="C1059" t="s">
        <v>24207</v>
      </c>
      <c r="D1059" t="s">
        <v>21979</v>
      </c>
      <c r="E1059" t="s">
        <v>21952</v>
      </c>
      <c r="F1059" t="s">
        <v>21953</v>
      </c>
      <c r="G1059">
        <v>3440</v>
      </c>
      <c r="I1059">
        <v>150</v>
      </c>
      <c r="J1059" t="s">
        <v>21954</v>
      </c>
      <c r="K1059" t="s">
        <v>12492</v>
      </c>
      <c r="L1059" t="s">
        <v>12492</v>
      </c>
      <c r="M1059" t="s">
        <v>21955</v>
      </c>
      <c r="N1059" t="s">
        <v>21955</v>
      </c>
      <c r="O1059" t="s">
        <v>21955</v>
      </c>
      <c r="P1059" t="s">
        <v>21955</v>
      </c>
      <c r="Q1059" t="s">
        <v>21956</v>
      </c>
      <c r="R1059">
        <v>0.05</v>
      </c>
      <c r="S1059">
        <v>0</v>
      </c>
      <c r="T1059" t="s">
        <v>21967</v>
      </c>
    </row>
    <row r="1060" spans="1:20">
      <c r="A1060" t="s">
        <v>349</v>
      </c>
      <c r="B1060" t="s">
        <v>24208</v>
      </c>
      <c r="C1060" t="s">
        <v>24209</v>
      </c>
      <c r="D1060" t="s">
        <v>21979</v>
      </c>
      <c r="E1060" t="s">
        <v>21952</v>
      </c>
      <c r="F1060" t="s">
        <v>21953</v>
      </c>
      <c r="G1060">
        <v>3440</v>
      </c>
      <c r="I1060">
        <v>150</v>
      </c>
      <c r="J1060" t="s">
        <v>21954</v>
      </c>
      <c r="K1060" t="s">
        <v>204</v>
      </c>
      <c r="L1060" t="s">
        <v>12492</v>
      </c>
      <c r="M1060" t="s">
        <v>21955</v>
      </c>
      <c r="N1060" t="s">
        <v>21955</v>
      </c>
      <c r="O1060" t="s">
        <v>21955</v>
      </c>
      <c r="P1060" t="s">
        <v>21955</v>
      </c>
      <c r="Q1060" t="s">
        <v>21956</v>
      </c>
      <c r="R1060">
        <v>0.05</v>
      </c>
      <c r="S1060">
        <v>0</v>
      </c>
      <c r="T1060" t="s">
        <v>21967</v>
      </c>
    </row>
    <row r="1061" spans="1:20">
      <c r="A1061" t="s">
        <v>349</v>
      </c>
      <c r="B1061" t="s">
        <v>1629</v>
      </c>
      <c r="C1061" t="s">
        <v>24210</v>
      </c>
      <c r="D1061" t="s">
        <v>22025</v>
      </c>
      <c r="E1061" t="s">
        <v>21966</v>
      </c>
      <c r="F1061" t="s">
        <v>21953</v>
      </c>
      <c r="G1061">
        <v>3220</v>
      </c>
      <c r="I1061">
        <v>150</v>
      </c>
      <c r="J1061" t="s">
        <v>21954</v>
      </c>
      <c r="K1061" t="s">
        <v>204</v>
      </c>
      <c r="L1061" t="s">
        <v>12492</v>
      </c>
      <c r="M1061" t="s">
        <v>21955</v>
      </c>
      <c r="N1061" t="s">
        <v>21955</v>
      </c>
      <c r="O1061" t="s">
        <v>21955</v>
      </c>
      <c r="P1061" t="s">
        <v>21955</v>
      </c>
      <c r="R1061">
        <v>0.05</v>
      </c>
      <c r="S1061">
        <v>0</v>
      </c>
    </row>
    <row r="1062" spans="1:20">
      <c r="A1062" t="s">
        <v>349</v>
      </c>
      <c r="B1062" t="s">
        <v>1637</v>
      </c>
      <c r="C1062" t="s">
        <v>24211</v>
      </c>
      <c r="D1062" t="s">
        <v>22025</v>
      </c>
      <c r="E1062" t="s">
        <v>21966</v>
      </c>
      <c r="F1062" t="s">
        <v>21953</v>
      </c>
      <c r="G1062">
        <v>3220</v>
      </c>
      <c r="I1062">
        <v>150</v>
      </c>
      <c r="J1062" t="s">
        <v>21954</v>
      </c>
      <c r="K1062" t="s">
        <v>204</v>
      </c>
      <c r="L1062" t="s">
        <v>12492</v>
      </c>
      <c r="M1062" t="s">
        <v>21955</v>
      </c>
      <c r="N1062" t="s">
        <v>21955</v>
      </c>
      <c r="O1062" t="s">
        <v>21955</v>
      </c>
      <c r="P1062" t="s">
        <v>21955</v>
      </c>
      <c r="Q1062" t="s">
        <v>21956</v>
      </c>
      <c r="R1062">
        <v>0.05</v>
      </c>
      <c r="S1062">
        <v>0</v>
      </c>
    </row>
    <row r="1063" spans="1:20">
      <c r="A1063" t="s">
        <v>349</v>
      </c>
      <c r="B1063" t="s">
        <v>1639</v>
      </c>
      <c r="C1063" t="s">
        <v>24212</v>
      </c>
      <c r="D1063" t="s">
        <v>22025</v>
      </c>
      <c r="E1063" t="s">
        <v>21966</v>
      </c>
      <c r="F1063" t="s">
        <v>21953</v>
      </c>
      <c r="G1063">
        <v>3220</v>
      </c>
      <c r="I1063">
        <v>150</v>
      </c>
      <c r="J1063" t="s">
        <v>21954</v>
      </c>
      <c r="K1063" t="s">
        <v>204</v>
      </c>
      <c r="L1063" t="s">
        <v>12492</v>
      </c>
      <c r="M1063" t="s">
        <v>21955</v>
      </c>
      <c r="N1063" t="s">
        <v>21955</v>
      </c>
      <c r="O1063" t="s">
        <v>21955</v>
      </c>
      <c r="P1063" t="s">
        <v>21955</v>
      </c>
      <c r="Q1063" t="s">
        <v>21956</v>
      </c>
      <c r="R1063">
        <v>0.05</v>
      </c>
      <c r="S1063">
        <v>0</v>
      </c>
    </row>
    <row r="1064" spans="1:20">
      <c r="A1064" t="s">
        <v>349</v>
      </c>
      <c r="B1064" t="s">
        <v>24213</v>
      </c>
      <c r="C1064" t="s">
        <v>24214</v>
      </c>
      <c r="D1064" t="s">
        <v>22025</v>
      </c>
      <c r="E1064" t="s">
        <v>21966</v>
      </c>
      <c r="F1064" t="s">
        <v>21953</v>
      </c>
      <c r="G1064">
        <v>3220</v>
      </c>
      <c r="I1064">
        <v>150</v>
      </c>
      <c r="J1064" t="s">
        <v>21954</v>
      </c>
      <c r="K1064" t="s">
        <v>204</v>
      </c>
      <c r="L1064" t="s">
        <v>12492</v>
      </c>
      <c r="M1064" t="s">
        <v>21955</v>
      </c>
      <c r="N1064" t="s">
        <v>21955</v>
      </c>
      <c r="O1064" t="s">
        <v>21955</v>
      </c>
      <c r="P1064" t="s">
        <v>21955</v>
      </c>
      <c r="Q1064" t="s">
        <v>21956</v>
      </c>
      <c r="R1064">
        <v>0.05</v>
      </c>
      <c r="S1064">
        <v>0</v>
      </c>
    </row>
    <row r="1065" spans="1:20">
      <c r="A1065" t="s">
        <v>349</v>
      </c>
      <c r="B1065" t="s">
        <v>24215</v>
      </c>
      <c r="C1065" t="s">
        <v>24216</v>
      </c>
      <c r="D1065" t="s">
        <v>22025</v>
      </c>
      <c r="E1065" t="s">
        <v>21966</v>
      </c>
      <c r="F1065" t="s">
        <v>21953</v>
      </c>
      <c r="G1065">
        <v>3220</v>
      </c>
      <c r="I1065">
        <v>150</v>
      </c>
      <c r="J1065" t="s">
        <v>21954</v>
      </c>
      <c r="K1065" t="s">
        <v>204</v>
      </c>
      <c r="L1065" t="s">
        <v>12492</v>
      </c>
      <c r="M1065" t="s">
        <v>21955</v>
      </c>
      <c r="N1065" t="s">
        <v>21955</v>
      </c>
      <c r="O1065" t="s">
        <v>21955</v>
      </c>
      <c r="P1065" t="s">
        <v>21955</v>
      </c>
      <c r="Q1065" t="s">
        <v>21956</v>
      </c>
      <c r="R1065">
        <v>0.05</v>
      </c>
      <c r="S1065">
        <v>0</v>
      </c>
    </row>
    <row r="1066" spans="1:20">
      <c r="A1066" t="s">
        <v>349</v>
      </c>
      <c r="B1066" t="s">
        <v>1842</v>
      </c>
      <c r="C1066" t="s">
        <v>24217</v>
      </c>
      <c r="D1066" t="s">
        <v>22025</v>
      </c>
      <c r="E1066" t="s">
        <v>21966</v>
      </c>
      <c r="F1066" t="s">
        <v>21953</v>
      </c>
      <c r="G1066">
        <v>3220</v>
      </c>
      <c r="I1066">
        <v>150</v>
      </c>
      <c r="J1066" t="s">
        <v>21954</v>
      </c>
      <c r="K1066" t="s">
        <v>204</v>
      </c>
      <c r="L1066" t="s">
        <v>12492</v>
      </c>
      <c r="M1066" t="s">
        <v>21955</v>
      </c>
      <c r="N1066" t="s">
        <v>21955</v>
      </c>
      <c r="O1066" t="s">
        <v>21955</v>
      </c>
      <c r="P1066" t="s">
        <v>21955</v>
      </c>
      <c r="Q1066" t="s">
        <v>21956</v>
      </c>
      <c r="R1066">
        <v>0.05</v>
      </c>
      <c r="S1066">
        <v>0</v>
      </c>
    </row>
    <row r="1067" spans="1:20">
      <c r="A1067" t="s">
        <v>349</v>
      </c>
      <c r="B1067" t="s">
        <v>24218</v>
      </c>
      <c r="C1067" t="s">
        <v>24219</v>
      </c>
      <c r="D1067" t="s">
        <v>22025</v>
      </c>
      <c r="E1067" t="s">
        <v>21966</v>
      </c>
      <c r="F1067" t="s">
        <v>21953</v>
      </c>
      <c r="G1067">
        <v>3220</v>
      </c>
      <c r="I1067">
        <v>150</v>
      </c>
      <c r="J1067" t="s">
        <v>21954</v>
      </c>
      <c r="K1067" t="s">
        <v>204</v>
      </c>
      <c r="L1067" t="s">
        <v>12492</v>
      </c>
      <c r="M1067" t="s">
        <v>21955</v>
      </c>
      <c r="N1067" t="s">
        <v>21955</v>
      </c>
      <c r="O1067" t="s">
        <v>21955</v>
      </c>
      <c r="P1067" t="s">
        <v>21955</v>
      </c>
      <c r="Q1067" t="s">
        <v>21956</v>
      </c>
      <c r="R1067">
        <v>0.05</v>
      </c>
      <c r="S1067">
        <v>0</v>
      </c>
    </row>
    <row r="1068" spans="1:20">
      <c r="A1068" t="s">
        <v>349</v>
      </c>
      <c r="B1068" t="s">
        <v>24220</v>
      </c>
      <c r="C1068" t="s">
        <v>24221</v>
      </c>
      <c r="D1068" t="s">
        <v>22025</v>
      </c>
      <c r="E1068" t="s">
        <v>21966</v>
      </c>
      <c r="F1068" t="s">
        <v>21953</v>
      </c>
      <c r="G1068">
        <v>3220</v>
      </c>
      <c r="I1068">
        <v>150</v>
      </c>
      <c r="J1068" t="s">
        <v>21954</v>
      </c>
      <c r="K1068" t="s">
        <v>204</v>
      </c>
      <c r="L1068" t="s">
        <v>12492</v>
      </c>
      <c r="M1068" t="s">
        <v>21955</v>
      </c>
      <c r="N1068" t="s">
        <v>21955</v>
      </c>
      <c r="O1068" t="s">
        <v>21955</v>
      </c>
      <c r="P1068" t="s">
        <v>21955</v>
      </c>
      <c r="Q1068" t="s">
        <v>21956</v>
      </c>
      <c r="R1068">
        <v>0.05</v>
      </c>
      <c r="S1068">
        <v>0</v>
      </c>
    </row>
    <row r="1069" spans="1:20">
      <c r="A1069" t="s">
        <v>349</v>
      </c>
      <c r="B1069" t="s">
        <v>1926</v>
      </c>
      <c r="C1069" t="s">
        <v>24222</v>
      </c>
      <c r="D1069" t="s">
        <v>22025</v>
      </c>
      <c r="E1069" t="s">
        <v>21966</v>
      </c>
      <c r="F1069" t="s">
        <v>21953</v>
      </c>
      <c r="G1069">
        <v>3220</v>
      </c>
      <c r="I1069">
        <v>150</v>
      </c>
      <c r="J1069" t="s">
        <v>21954</v>
      </c>
      <c r="K1069" t="s">
        <v>204</v>
      </c>
      <c r="L1069" t="s">
        <v>12492</v>
      </c>
      <c r="M1069" t="s">
        <v>21955</v>
      </c>
      <c r="N1069" t="s">
        <v>21955</v>
      </c>
      <c r="O1069" t="s">
        <v>21955</v>
      </c>
      <c r="P1069" t="s">
        <v>21955</v>
      </c>
      <c r="Q1069" t="s">
        <v>21956</v>
      </c>
      <c r="R1069">
        <v>0.05</v>
      </c>
      <c r="S1069">
        <v>0</v>
      </c>
    </row>
    <row r="1070" spans="1:20">
      <c r="A1070" t="s">
        <v>349</v>
      </c>
      <c r="B1070" t="s">
        <v>24223</v>
      </c>
      <c r="C1070" t="s">
        <v>24224</v>
      </c>
      <c r="D1070" t="s">
        <v>22025</v>
      </c>
      <c r="E1070" t="s">
        <v>21966</v>
      </c>
      <c r="F1070" t="s">
        <v>21953</v>
      </c>
      <c r="G1070">
        <v>3220</v>
      </c>
      <c r="I1070">
        <v>150</v>
      </c>
      <c r="J1070" t="s">
        <v>21954</v>
      </c>
      <c r="K1070" t="s">
        <v>204</v>
      </c>
      <c r="L1070" t="s">
        <v>12492</v>
      </c>
      <c r="M1070" t="s">
        <v>21955</v>
      </c>
      <c r="N1070" t="s">
        <v>21955</v>
      </c>
      <c r="O1070" t="s">
        <v>21955</v>
      </c>
      <c r="P1070" t="s">
        <v>21955</v>
      </c>
      <c r="Q1070" t="s">
        <v>21956</v>
      </c>
      <c r="R1070">
        <v>0.05</v>
      </c>
      <c r="S1070">
        <v>0</v>
      </c>
    </row>
    <row r="1071" spans="1:20">
      <c r="A1071" t="s">
        <v>349</v>
      </c>
      <c r="B1071" t="s">
        <v>1928</v>
      </c>
      <c r="C1071" t="s">
        <v>24225</v>
      </c>
      <c r="D1071" t="s">
        <v>22025</v>
      </c>
      <c r="E1071" t="s">
        <v>21966</v>
      </c>
      <c r="F1071" t="s">
        <v>21953</v>
      </c>
      <c r="G1071">
        <v>3220</v>
      </c>
      <c r="I1071">
        <v>150</v>
      </c>
      <c r="J1071" t="s">
        <v>21954</v>
      </c>
      <c r="K1071" t="s">
        <v>204</v>
      </c>
      <c r="L1071" t="s">
        <v>12492</v>
      </c>
      <c r="M1071" t="s">
        <v>21955</v>
      </c>
      <c r="N1071" t="s">
        <v>21955</v>
      </c>
      <c r="O1071" t="s">
        <v>21955</v>
      </c>
      <c r="P1071" t="s">
        <v>21955</v>
      </c>
      <c r="Q1071" t="s">
        <v>21956</v>
      </c>
      <c r="R1071">
        <v>0.05</v>
      </c>
      <c r="S1071">
        <v>0</v>
      </c>
    </row>
    <row r="1072" spans="1:20">
      <c r="A1072" t="s">
        <v>349</v>
      </c>
      <c r="B1072" t="s">
        <v>24226</v>
      </c>
      <c r="C1072" t="s">
        <v>24227</v>
      </c>
      <c r="D1072" t="s">
        <v>22025</v>
      </c>
      <c r="E1072" t="s">
        <v>21966</v>
      </c>
      <c r="F1072" t="s">
        <v>21953</v>
      </c>
      <c r="G1072">
        <v>3220</v>
      </c>
      <c r="I1072">
        <v>150</v>
      </c>
      <c r="J1072" t="s">
        <v>21954</v>
      </c>
      <c r="K1072" t="s">
        <v>204</v>
      </c>
      <c r="L1072" t="s">
        <v>12492</v>
      </c>
      <c r="M1072" t="s">
        <v>21955</v>
      </c>
      <c r="N1072" t="s">
        <v>21955</v>
      </c>
      <c r="O1072" t="s">
        <v>21955</v>
      </c>
      <c r="P1072" t="s">
        <v>21955</v>
      </c>
      <c r="Q1072" t="s">
        <v>21956</v>
      </c>
      <c r="R1072">
        <v>0.05</v>
      </c>
      <c r="S1072">
        <v>0</v>
      </c>
    </row>
    <row r="1073" spans="1:19">
      <c r="A1073" t="s">
        <v>349</v>
      </c>
      <c r="B1073" t="s">
        <v>1930</v>
      </c>
      <c r="C1073" t="s">
        <v>24228</v>
      </c>
      <c r="D1073" t="s">
        <v>22025</v>
      </c>
      <c r="E1073" t="s">
        <v>21966</v>
      </c>
      <c r="F1073" t="s">
        <v>21953</v>
      </c>
      <c r="G1073">
        <v>3220</v>
      </c>
      <c r="I1073">
        <v>150</v>
      </c>
      <c r="J1073" t="s">
        <v>21954</v>
      </c>
      <c r="K1073" t="s">
        <v>204</v>
      </c>
      <c r="L1073" t="s">
        <v>12492</v>
      </c>
      <c r="M1073" t="s">
        <v>21955</v>
      </c>
      <c r="N1073" t="s">
        <v>21955</v>
      </c>
      <c r="O1073" t="s">
        <v>21955</v>
      </c>
      <c r="P1073" t="s">
        <v>21955</v>
      </c>
      <c r="Q1073" t="s">
        <v>21956</v>
      </c>
      <c r="R1073">
        <v>0.05</v>
      </c>
      <c r="S1073">
        <v>0</v>
      </c>
    </row>
    <row r="1074" spans="1:19">
      <c r="A1074" t="s">
        <v>349</v>
      </c>
      <c r="B1074" t="s">
        <v>24229</v>
      </c>
      <c r="C1074" t="s">
        <v>24230</v>
      </c>
      <c r="D1074" t="s">
        <v>22025</v>
      </c>
      <c r="E1074" t="s">
        <v>21966</v>
      </c>
      <c r="F1074" t="s">
        <v>21953</v>
      </c>
      <c r="G1074">
        <v>3220</v>
      </c>
      <c r="I1074">
        <v>150</v>
      </c>
      <c r="J1074" t="s">
        <v>21954</v>
      </c>
      <c r="K1074" t="s">
        <v>204</v>
      </c>
      <c r="L1074" t="s">
        <v>12492</v>
      </c>
      <c r="M1074" t="s">
        <v>21955</v>
      </c>
      <c r="N1074" t="s">
        <v>21955</v>
      </c>
      <c r="O1074" t="s">
        <v>21955</v>
      </c>
      <c r="P1074" t="s">
        <v>21955</v>
      </c>
      <c r="Q1074" t="s">
        <v>21956</v>
      </c>
      <c r="R1074">
        <v>0.05</v>
      </c>
      <c r="S1074">
        <v>0</v>
      </c>
    </row>
    <row r="1075" spans="1:19">
      <c r="A1075" t="s">
        <v>349</v>
      </c>
      <c r="B1075" t="s">
        <v>1932</v>
      </c>
      <c r="C1075" t="s">
        <v>24231</v>
      </c>
      <c r="D1075" t="s">
        <v>22025</v>
      </c>
      <c r="E1075" t="s">
        <v>21966</v>
      </c>
      <c r="F1075" t="s">
        <v>21953</v>
      </c>
      <c r="G1075">
        <v>3220</v>
      </c>
      <c r="I1075">
        <v>150</v>
      </c>
      <c r="J1075" t="s">
        <v>21954</v>
      </c>
      <c r="K1075" t="s">
        <v>204</v>
      </c>
      <c r="L1075" t="s">
        <v>12492</v>
      </c>
      <c r="M1075" t="s">
        <v>21955</v>
      </c>
      <c r="N1075" t="s">
        <v>21955</v>
      </c>
      <c r="O1075" t="s">
        <v>21955</v>
      </c>
      <c r="P1075" t="s">
        <v>21955</v>
      </c>
      <c r="Q1075" t="s">
        <v>21956</v>
      </c>
      <c r="R1075">
        <v>0.05</v>
      </c>
      <c r="S1075">
        <v>0</v>
      </c>
    </row>
    <row r="1076" spans="1:19">
      <c r="A1076" t="s">
        <v>349</v>
      </c>
      <c r="B1076" t="s">
        <v>24232</v>
      </c>
      <c r="C1076" t="s">
        <v>24233</v>
      </c>
      <c r="D1076" t="s">
        <v>22025</v>
      </c>
      <c r="E1076" t="s">
        <v>21966</v>
      </c>
      <c r="F1076" t="s">
        <v>21953</v>
      </c>
      <c r="G1076">
        <v>3220</v>
      </c>
      <c r="I1076">
        <v>150</v>
      </c>
      <c r="J1076" t="s">
        <v>21954</v>
      </c>
      <c r="K1076" t="s">
        <v>204</v>
      </c>
      <c r="L1076" t="s">
        <v>12492</v>
      </c>
      <c r="M1076" t="s">
        <v>21955</v>
      </c>
      <c r="N1076" t="s">
        <v>21955</v>
      </c>
      <c r="O1076" t="s">
        <v>21955</v>
      </c>
      <c r="P1076" t="s">
        <v>21955</v>
      </c>
      <c r="Q1076" t="s">
        <v>21956</v>
      </c>
      <c r="R1076">
        <v>0.05</v>
      </c>
      <c r="S1076">
        <v>0</v>
      </c>
    </row>
    <row r="1077" spans="1:19">
      <c r="A1077" t="s">
        <v>349</v>
      </c>
      <c r="B1077" t="s">
        <v>1934</v>
      </c>
      <c r="C1077" t="s">
        <v>24234</v>
      </c>
      <c r="D1077" t="s">
        <v>22025</v>
      </c>
      <c r="E1077" t="s">
        <v>21966</v>
      </c>
      <c r="F1077" t="s">
        <v>21953</v>
      </c>
      <c r="G1077">
        <v>3220</v>
      </c>
      <c r="I1077">
        <v>150</v>
      </c>
      <c r="J1077" t="s">
        <v>21954</v>
      </c>
      <c r="K1077" t="s">
        <v>204</v>
      </c>
      <c r="L1077" t="s">
        <v>12492</v>
      </c>
      <c r="M1077" t="s">
        <v>21961</v>
      </c>
      <c r="N1077" t="s">
        <v>21961</v>
      </c>
      <c r="O1077" t="s">
        <v>21961</v>
      </c>
      <c r="P1077" t="s">
        <v>21961</v>
      </c>
      <c r="Q1077" t="s">
        <v>21956</v>
      </c>
      <c r="R1077">
        <v>0.01</v>
      </c>
      <c r="S1077">
        <v>0</v>
      </c>
    </row>
    <row r="1078" spans="1:19">
      <c r="A1078" t="s">
        <v>349</v>
      </c>
      <c r="B1078" t="s">
        <v>24235</v>
      </c>
      <c r="C1078" t="s">
        <v>24236</v>
      </c>
      <c r="D1078" t="s">
        <v>22025</v>
      </c>
      <c r="E1078" t="s">
        <v>21966</v>
      </c>
      <c r="F1078" t="s">
        <v>21953</v>
      </c>
      <c r="G1078">
        <v>3220</v>
      </c>
      <c r="I1078">
        <v>150</v>
      </c>
      <c r="J1078" t="s">
        <v>21954</v>
      </c>
      <c r="K1078" t="s">
        <v>204</v>
      </c>
      <c r="L1078" t="s">
        <v>12492</v>
      </c>
      <c r="M1078" t="s">
        <v>21955</v>
      </c>
      <c r="N1078" t="s">
        <v>21955</v>
      </c>
      <c r="O1078" t="s">
        <v>21955</v>
      </c>
      <c r="P1078" t="s">
        <v>21955</v>
      </c>
      <c r="Q1078" t="s">
        <v>21956</v>
      </c>
      <c r="R1078">
        <v>0.05</v>
      </c>
      <c r="S1078">
        <v>0</v>
      </c>
    </row>
    <row r="1079" spans="1:19">
      <c r="A1079" t="s">
        <v>349</v>
      </c>
      <c r="B1079" t="s">
        <v>1976</v>
      </c>
      <c r="C1079" t="s">
        <v>24237</v>
      </c>
      <c r="D1079" t="s">
        <v>22025</v>
      </c>
      <c r="E1079" t="s">
        <v>21966</v>
      </c>
      <c r="F1079" t="s">
        <v>21953</v>
      </c>
      <c r="G1079">
        <v>3220</v>
      </c>
      <c r="I1079">
        <v>150</v>
      </c>
      <c r="J1079" t="s">
        <v>21954</v>
      </c>
      <c r="K1079" t="s">
        <v>204</v>
      </c>
      <c r="L1079" t="s">
        <v>12492</v>
      </c>
      <c r="M1079" t="s">
        <v>21955</v>
      </c>
      <c r="N1079" t="s">
        <v>21955</v>
      </c>
      <c r="O1079" t="s">
        <v>21955</v>
      </c>
      <c r="P1079" t="s">
        <v>21955</v>
      </c>
      <c r="Q1079" t="s">
        <v>21956</v>
      </c>
      <c r="R1079">
        <v>0.05</v>
      </c>
      <c r="S1079">
        <v>0</v>
      </c>
    </row>
    <row r="1080" spans="1:19">
      <c r="A1080" t="s">
        <v>349</v>
      </c>
      <c r="B1080" t="s">
        <v>24238</v>
      </c>
      <c r="C1080" t="s">
        <v>24239</v>
      </c>
      <c r="D1080" t="s">
        <v>22025</v>
      </c>
      <c r="E1080" t="s">
        <v>21966</v>
      </c>
      <c r="F1080" t="s">
        <v>21953</v>
      </c>
      <c r="G1080">
        <v>3220</v>
      </c>
      <c r="I1080">
        <v>150</v>
      </c>
      <c r="J1080" t="s">
        <v>21954</v>
      </c>
      <c r="K1080" t="s">
        <v>204</v>
      </c>
      <c r="L1080" t="s">
        <v>12492</v>
      </c>
      <c r="M1080" t="s">
        <v>21955</v>
      </c>
      <c r="N1080" t="s">
        <v>21955</v>
      </c>
      <c r="O1080" t="s">
        <v>21955</v>
      </c>
      <c r="P1080" t="s">
        <v>21955</v>
      </c>
      <c r="Q1080" t="s">
        <v>21956</v>
      </c>
      <c r="R1080">
        <v>0.05</v>
      </c>
      <c r="S1080">
        <v>0</v>
      </c>
    </row>
    <row r="1081" spans="1:19">
      <c r="A1081" t="s">
        <v>349</v>
      </c>
      <c r="B1081" t="s">
        <v>1978</v>
      </c>
      <c r="C1081" t="s">
        <v>24240</v>
      </c>
      <c r="D1081" t="s">
        <v>22025</v>
      </c>
      <c r="E1081" t="s">
        <v>21966</v>
      </c>
      <c r="F1081" t="s">
        <v>21953</v>
      </c>
      <c r="G1081">
        <v>3220</v>
      </c>
      <c r="I1081">
        <v>150</v>
      </c>
      <c r="J1081" t="s">
        <v>21954</v>
      </c>
      <c r="K1081" t="s">
        <v>204</v>
      </c>
      <c r="L1081" t="s">
        <v>12492</v>
      </c>
      <c r="M1081" t="s">
        <v>21955</v>
      </c>
      <c r="N1081" t="s">
        <v>21955</v>
      </c>
      <c r="O1081" t="s">
        <v>21955</v>
      </c>
      <c r="P1081" t="s">
        <v>21955</v>
      </c>
      <c r="Q1081" t="s">
        <v>21956</v>
      </c>
      <c r="R1081">
        <v>0.05</v>
      </c>
      <c r="S1081">
        <v>0</v>
      </c>
    </row>
    <row r="1082" spans="1:19">
      <c r="A1082" t="s">
        <v>349</v>
      </c>
      <c r="B1082" t="s">
        <v>24241</v>
      </c>
      <c r="C1082" t="s">
        <v>24242</v>
      </c>
      <c r="D1082" t="s">
        <v>22025</v>
      </c>
      <c r="E1082" t="s">
        <v>21966</v>
      </c>
      <c r="F1082" t="s">
        <v>21953</v>
      </c>
      <c r="G1082">
        <v>3220</v>
      </c>
      <c r="I1082">
        <v>150</v>
      </c>
      <c r="J1082" t="s">
        <v>21954</v>
      </c>
      <c r="K1082" t="s">
        <v>204</v>
      </c>
      <c r="L1082" t="s">
        <v>12492</v>
      </c>
      <c r="M1082" t="s">
        <v>21955</v>
      </c>
      <c r="N1082" t="s">
        <v>21955</v>
      </c>
      <c r="O1082" t="s">
        <v>21955</v>
      </c>
      <c r="P1082" t="s">
        <v>21955</v>
      </c>
      <c r="Q1082" t="s">
        <v>21956</v>
      </c>
      <c r="R1082">
        <v>0.05</v>
      </c>
      <c r="S1082">
        <v>0</v>
      </c>
    </row>
    <row r="1083" spans="1:19">
      <c r="A1083" t="s">
        <v>349</v>
      </c>
      <c r="B1083" t="s">
        <v>1980</v>
      </c>
      <c r="C1083" t="s">
        <v>24243</v>
      </c>
      <c r="D1083" t="s">
        <v>22025</v>
      </c>
      <c r="E1083" t="s">
        <v>21966</v>
      </c>
      <c r="F1083" t="s">
        <v>21953</v>
      </c>
      <c r="G1083">
        <v>3220</v>
      </c>
      <c r="I1083">
        <v>150</v>
      </c>
      <c r="J1083" t="s">
        <v>21954</v>
      </c>
      <c r="K1083" t="s">
        <v>204</v>
      </c>
      <c r="L1083" t="s">
        <v>12492</v>
      </c>
      <c r="M1083" t="s">
        <v>21955</v>
      </c>
      <c r="N1083" t="s">
        <v>21955</v>
      </c>
      <c r="O1083" t="s">
        <v>21955</v>
      </c>
      <c r="P1083" t="s">
        <v>21955</v>
      </c>
      <c r="Q1083" t="s">
        <v>21956</v>
      </c>
      <c r="R1083">
        <v>0.05</v>
      </c>
      <c r="S1083">
        <v>0</v>
      </c>
    </row>
    <row r="1084" spans="1:19">
      <c r="A1084" t="s">
        <v>349</v>
      </c>
      <c r="B1084" t="s">
        <v>1982</v>
      </c>
      <c r="C1084" t="s">
        <v>24244</v>
      </c>
      <c r="D1084" t="s">
        <v>22025</v>
      </c>
      <c r="E1084" t="s">
        <v>21966</v>
      </c>
      <c r="F1084" t="s">
        <v>21953</v>
      </c>
      <c r="G1084">
        <v>3220</v>
      </c>
      <c r="I1084">
        <v>150</v>
      </c>
      <c r="J1084" t="s">
        <v>21954</v>
      </c>
      <c r="K1084" t="s">
        <v>204</v>
      </c>
      <c r="L1084" t="s">
        <v>12492</v>
      </c>
      <c r="M1084" t="s">
        <v>21955</v>
      </c>
      <c r="N1084" t="s">
        <v>21955</v>
      </c>
      <c r="O1084" t="s">
        <v>21955</v>
      </c>
      <c r="P1084" t="s">
        <v>21955</v>
      </c>
      <c r="Q1084" t="s">
        <v>21956</v>
      </c>
      <c r="R1084">
        <v>0.05</v>
      </c>
      <c r="S1084">
        <v>0</v>
      </c>
    </row>
    <row r="1085" spans="1:19">
      <c r="A1085" t="s">
        <v>349</v>
      </c>
      <c r="B1085" t="s">
        <v>1984</v>
      </c>
      <c r="C1085" t="s">
        <v>24245</v>
      </c>
      <c r="D1085" t="s">
        <v>22025</v>
      </c>
      <c r="E1085" t="s">
        <v>21966</v>
      </c>
      <c r="F1085" t="s">
        <v>21953</v>
      </c>
      <c r="G1085">
        <v>3220</v>
      </c>
      <c r="I1085">
        <v>150</v>
      </c>
      <c r="J1085" t="s">
        <v>21954</v>
      </c>
      <c r="K1085" t="s">
        <v>204</v>
      </c>
      <c r="L1085" t="s">
        <v>12492</v>
      </c>
      <c r="M1085" t="s">
        <v>21955</v>
      </c>
      <c r="N1085" t="s">
        <v>21955</v>
      </c>
      <c r="O1085" t="s">
        <v>21955</v>
      </c>
      <c r="P1085" t="s">
        <v>21955</v>
      </c>
      <c r="Q1085" t="s">
        <v>21956</v>
      </c>
      <c r="R1085">
        <v>0.05</v>
      </c>
      <c r="S1085">
        <v>0</v>
      </c>
    </row>
    <row r="1086" spans="1:19">
      <c r="A1086" t="s">
        <v>349</v>
      </c>
      <c r="B1086" t="s">
        <v>1986</v>
      </c>
      <c r="C1086" t="s">
        <v>24246</v>
      </c>
      <c r="D1086" t="s">
        <v>22025</v>
      </c>
      <c r="E1086" t="s">
        <v>21966</v>
      </c>
      <c r="F1086" t="s">
        <v>21953</v>
      </c>
      <c r="G1086">
        <v>3220</v>
      </c>
      <c r="I1086">
        <v>150</v>
      </c>
      <c r="J1086" t="s">
        <v>21954</v>
      </c>
      <c r="K1086" t="s">
        <v>204</v>
      </c>
      <c r="L1086" t="s">
        <v>12492</v>
      </c>
      <c r="M1086" t="s">
        <v>21955</v>
      </c>
      <c r="N1086" t="s">
        <v>21955</v>
      </c>
      <c r="O1086" t="s">
        <v>21955</v>
      </c>
      <c r="P1086" t="s">
        <v>21955</v>
      </c>
      <c r="Q1086" t="s">
        <v>21956</v>
      </c>
      <c r="R1086">
        <v>0.05</v>
      </c>
      <c r="S1086">
        <v>0</v>
      </c>
    </row>
    <row r="1087" spans="1:19">
      <c r="A1087" t="s">
        <v>349</v>
      </c>
      <c r="B1087" t="s">
        <v>1988</v>
      </c>
      <c r="C1087" t="s">
        <v>24247</v>
      </c>
      <c r="D1087" t="s">
        <v>22025</v>
      </c>
      <c r="E1087" t="s">
        <v>22199</v>
      </c>
      <c r="F1087" t="s">
        <v>21953</v>
      </c>
      <c r="G1087">
        <v>3220</v>
      </c>
      <c r="H1087">
        <v>3220</v>
      </c>
      <c r="I1087">
        <v>150</v>
      </c>
      <c r="J1087" t="s">
        <v>21954</v>
      </c>
      <c r="K1087" t="s">
        <v>204</v>
      </c>
      <c r="L1087" t="s">
        <v>204</v>
      </c>
      <c r="M1087" t="s">
        <v>21955</v>
      </c>
      <c r="N1087" t="s">
        <v>21955</v>
      </c>
      <c r="O1087" t="s">
        <v>21955</v>
      </c>
      <c r="P1087" t="s">
        <v>21955</v>
      </c>
      <c r="Q1087" t="s">
        <v>21956</v>
      </c>
      <c r="R1087">
        <v>0.05</v>
      </c>
      <c r="S1087">
        <v>0</v>
      </c>
    </row>
    <row r="1088" spans="1:19">
      <c r="A1088" t="s">
        <v>349</v>
      </c>
      <c r="B1088" t="s">
        <v>24248</v>
      </c>
      <c r="C1088" t="s">
        <v>24249</v>
      </c>
      <c r="D1088" t="s">
        <v>22122</v>
      </c>
      <c r="E1088" t="s">
        <v>21966</v>
      </c>
      <c r="F1088" t="s">
        <v>21953</v>
      </c>
      <c r="G1088">
        <v>3220</v>
      </c>
      <c r="I1088">
        <v>150</v>
      </c>
      <c r="J1088" t="s">
        <v>21954</v>
      </c>
      <c r="K1088" t="s">
        <v>204</v>
      </c>
      <c r="L1088" t="s">
        <v>12492</v>
      </c>
      <c r="M1088" t="s">
        <v>21955</v>
      </c>
      <c r="N1088" t="s">
        <v>21955</v>
      </c>
      <c r="O1088" t="s">
        <v>21955</v>
      </c>
      <c r="P1088" t="s">
        <v>21955</v>
      </c>
      <c r="Q1088" t="s">
        <v>21956</v>
      </c>
      <c r="R1088">
        <v>0.05</v>
      </c>
      <c r="S1088">
        <v>0</v>
      </c>
    </row>
    <row r="1089" spans="1:20">
      <c r="A1089" t="s">
        <v>349</v>
      </c>
      <c r="B1089">
        <v>45026</v>
      </c>
      <c r="C1089" t="s">
        <v>24250</v>
      </c>
      <c r="D1089" t="s">
        <v>21979</v>
      </c>
      <c r="E1089" t="s">
        <v>21952</v>
      </c>
      <c r="F1089" t="s">
        <v>21953</v>
      </c>
      <c r="G1089">
        <v>3440</v>
      </c>
      <c r="I1089">
        <v>200</v>
      </c>
      <c r="J1089" t="s">
        <v>21954</v>
      </c>
      <c r="K1089" t="s">
        <v>12492</v>
      </c>
      <c r="L1089" t="s">
        <v>12492</v>
      </c>
      <c r="M1089" t="s">
        <v>21955</v>
      </c>
      <c r="N1089" t="s">
        <v>21955</v>
      </c>
      <c r="O1089" t="s">
        <v>21955</v>
      </c>
      <c r="P1089" t="s">
        <v>21955</v>
      </c>
      <c r="Q1089" t="s">
        <v>21956</v>
      </c>
      <c r="R1089">
        <v>0.05</v>
      </c>
      <c r="S1089">
        <v>0</v>
      </c>
      <c r="T1089" t="s">
        <v>22002</v>
      </c>
    </row>
    <row r="1090" spans="1:20">
      <c r="A1090" t="s">
        <v>349</v>
      </c>
      <c r="B1090" t="s">
        <v>24251</v>
      </c>
      <c r="C1090" t="s">
        <v>24252</v>
      </c>
      <c r="D1090" t="s">
        <v>21970</v>
      </c>
      <c r="F1090" t="s">
        <v>21953</v>
      </c>
      <c r="G1090">
        <v>3220</v>
      </c>
      <c r="I1090">
        <v>150</v>
      </c>
      <c r="J1090" t="s">
        <v>21954</v>
      </c>
      <c r="K1090" t="s">
        <v>204</v>
      </c>
      <c r="L1090" t="s">
        <v>12492</v>
      </c>
      <c r="M1090" t="s">
        <v>21955</v>
      </c>
      <c r="N1090" t="s">
        <v>21955</v>
      </c>
      <c r="O1090" t="s">
        <v>21955</v>
      </c>
      <c r="P1090" t="s">
        <v>21955</v>
      </c>
      <c r="Q1090" t="s">
        <v>21956</v>
      </c>
      <c r="R1090">
        <v>0.05</v>
      </c>
      <c r="S1090">
        <v>0</v>
      </c>
    </row>
    <row r="1091" spans="1:20">
      <c r="A1091" t="s">
        <v>349</v>
      </c>
      <c r="B1091" t="s">
        <v>24253</v>
      </c>
      <c r="C1091" t="s">
        <v>24254</v>
      </c>
      <c r="D1091" t="s">
        <v>22006</v>
      </c>
      <c r="E1091" t="s">
        <v>21952</v>
      </c>
      <c r="F1091" t="s">
        <v>21953</v>
      </c>
      <c r="G1091">
        <v>3450</v>
      </c>
      <c r="I1091">
        <v>150</v>
      </c>
      <c r="J1091" t="s">
        <v>21954</v>
      </c>
      <c r="K1091" t="s">
        <v>204</v>
      </c>
      <c r="L1091" t="s">
        <v>12492</v>
      </c>
      <c r="M1091" t="s">
        <v>21961</v>
      </c>
      <c r="N1091" t="s">
        <v>21961</v>
      </c>
      <c r="O1091" t="s">
        <v>21961</v>
      </c>
      <c r="P1091" t="s">
        <v>21961</v>
      </c>
      <c r="Q1091" t="s">
        <v>21956</v>
      </c>
      <c r="R1091">
        <v>0.05</v>
      </c>
      <c r="S1091">
        <v>0</v>
      </c>
    </row>
    <row r="1092" spans="1:20">
      <c r="A1092" t="s">
        <v>349</v>
      </c>
      <c r="B1092">
        <v>47731</v>
      </c>
      <c r="C1092" t="s">
        <v>24255</v>
      </c>
      <c r="D1092" t="s">
        <v>21990</v>
      </c>
      <c r="E1092" t="s">
        <v>21952</v>
      </c>
      <c r="F1092" t="s">
        <v>21953</v>
      </c>
      <c r="G1092">
        <v>3450</v>
      </c>
      <c r="I1092">
        <v>150</v>
      </c>
      <c r="J1092" t="s">
        <v>21954</v>
      </c>
      <c r="K1092" t="s">
        <v>204</v>
      </c>
      <c r="L1092" t="s">
        <v>12492</v>
      </c>
      <c r="M1092" t="s">
        <v>21955</v>
      </c>
      <c r="N1092" t="s">
        <v>21955</v>
      </c>
      <c r="O1092" t="s">
        <v>21955</v>
      </c>
      <c r="P1092" t="s">
        <v>21955</v>
      </c>
      <c r="Q1092" t="s">
        <v>21956</v>
      </c>
      <c r="R1092">
        <v>0.05</v>
      </c>
      <c r="S1092">
        <v>0</v>
      </c>
    </row>
    <row r="1093" spans="1:20">
      <c r="A1093" t="s">
        <v>349</v>
      </c>
      <c r="B1093" t="s">
        <v>24256</v>
      </c>
      <c r="C1093" t="s">
        <v>24257</v>
      </c>
      <c r="D1093" t="s">
        <v>21990</v>
      </c>
      <c r="E1093" t="s">
        <v>21987</v>
      </c>
      <c r="F1093" t="s">
        <v>21953</v>
      </c>
      <c r="G1093">
        <v>3450</v>
      </c>
      <c r="I1093">
        <v>150</v>
      </c>
      <c r="J1093" t="s">
        <v>21954</v>
      </c>
      <c r="K1093" t="s">
        <v>204</v>
      </c>
      <c r="L1093" t="s">
        <v>12492</v>
      </c>
      <c r="M1093" t="s">
        <v>21955</v>
      </c>
      <c r="N1093" t="s">
        <v>21955</v>
      </c>
      <c r="O1093" t="s">
        <v>21955</v>
      </c>
      <c r="P1093" t="s">
        <v>21955</v>
      </c>
      <c r="Q1093" t="s">
        <v>21956</v>
      </c>
      <c r="R1093">
        <v>0.05</v>
      </c>
      <c r="S1093">
        <v>0</v>
      </c>
      <c r="T1093" t="s">
        <v>22002</v>
      </c>
    </row>
    <row r="1094" spans="1:20">
      <c r="A1094" t="s">
        <v>349</v>
      </c>
      <c r="B1094">
        <v>48168</v>
      </c>
      <c r="C1094" t="s">
        <v>24258</v>
      </c>
      <c r="D1094" t="s">
        <v>22069</v>
      </c>
      <c r="E1094" t="s">
        <v>21952</v>
      </c>
      <c r="F1094" t="s">
        <v>21953</v>
      </c>
      <c r="G1094">
        <v>3430</v>
      </c>
      <c r="I1094">
        <v>150</v>
      </c>
      <c r="J1094" t="s">
        <v>21954</v>
      </c>
      <c r="K1094" t="s">
        <v>12492</v>
      </c>
      <c r="L1094" t="s">
        <v>12492</v>
      </c>
      <c r="M1094" t="s">
        <v>21955</v>
      </c>
      <c r="N1094" t="s">
        <v>21955</v>
      </c>
      <c r="O1094" t="s">
        <v>21955</v>
      </c>
      <c r="P1094" t="s">
        <v>21955</v>
      </c>
      <c r="Q1094" t="s">
        <v>21956</v>
      </c>
      <c r="R1094">
        <v>0.05</v>
      </c>
      <c r="S1094">
        <v>0</v>
      </c>
      <c r="T1094" t="s">
        <v>22002</v>
      </c>
    </row>
    <row r="1095" spans="1:20">
      <c r="A1095" t="s">
        <v>349</v>
      </c>
      <c r="B1095" t="s">
        <v>24259</v>
      </c>
      <c r="C1095" t="s">
        <v>24260</v>
      </c>
      <c r="D1095" t="s">
        <v>21970</v>
      </c>
      <c r="F1095" t="s">
        <v>21953</v>
      </c>
      <c r="G1095">
        <v>3450</v>
      </c>
      <c r="I1095">
        <v>150</v>
      </c>
      <c r="J1095" t="s">
        <v>21954</v>
      </c>
      <c r="K1095" t="s">
        <v>204</v>
      </c>
      <c r="L1095" t="s">
        <v>12492</v>
      </c>
      <c r="M1095" t="s">
        <v>21955</v>
      </c>
      <c r="N1095" t="s">
        <v>21955</v>
      </c>
      <c r="O1095" t="s">
        <v>21955</v>
      </c>
      <c r="P1095" t="s">
        <v>21955</v>
      </c>
      <c r="Q1095" t="s">
        <v>21956</v>
      </c>
      <c r="R1095">
        <v>0.05</v>
      </c>
      <c r="S1095">
        <v>0</v>
      </c>
    </row>
    <row r="1096" spans="1:20">
      <c r="A1096" t="s">
        <v>349</v>
      </c>
      <c r="B1096" t="s">
        <v>24261</v>
      </c>
      <c r="C1096" t="s">
        <v>24262</v>
      </c>
      <c r="D1096" t="s">
        <v>21979</v>
      </c>
      <c r="E1096" t="s">
        <v>21952</v>
      </c>
      <c r="F1096" t="s">
        <v>21953</v>
      </c>
      <c r="G1096">
        <v>3450</v>
      </c>
      <c r="I1096">
        <v>150</v>
      </c>
      <c r="J1096" t="s">
        <v>21954</v>
      </c>
      <c r="K1096" t="s">
        <v>204</v>
      </c>
      <c r="L1096" t="s">
        <v>12492</v>
      </c>
      <c r="M1096" t="s">
        <v>34</v>
      </c>
      <c r="N1096" t="s">
        <v>34</v>
      </c>
      <c r="O1096" t="s">
        <v>34</v>
      </c>
      <c r="P1096" t="s">
        <v>34</v>
      </c>
      <c r="Q1096" t="s">
        <v>21956</v>
      </c>
      <c r="R1096">
        <v>0.05</v>
      </c>
      <c r="S1096">
        <v>0</v>
      </c>
    </row>
    <row r="1097" spans="1:20">
      <c r="A1097" t="s">
        <v>349</v>
      </c>
      <c r="B1097" t="s">
        <v>24263</v>
      </c>
      <c r="C1097" t="s">
        <v>24264</v>
      </c>
      <c r="D1097" t="s">
        <v>21970</v>
      </c>
      <c r="F1097" t="s">
        <v>21953</v>
      </c>
      <c r="G1097">
        <v>3450</v>
      </c>
      <c r="I1097">
        <v>150</v>
      </c>
      <c r="J1097" t="s">
        <v>21954</v>
      </c>
      <c r="K1097" t="s">
        <v>204</v>
      </c>
      <c r="L1097" t="s">
        <v>12492</v>
      </c>
      <c r="M1097" t="s">
        <v>21955</v>
      </c>
      <c r="N1097" t="s">
        <v>21955</v>
      </c>
      <c r="O1097" t="s">
        <v>21955</v>
      </c>
      <c r="P1097" t="s">
        <v>21955</v>
      </c>
      <c r="Q1097" t="s">
        <v>21956</v>
      </c>
      <c r="R1097">
        <v>0.05</v>
      </c>
      <c r="S1097">
        <v>0</v>
      </c>
    </row>
    <row r="1098" spans="1:20">
      <c r="A1098" t="s">
        <v>349</v>
      </c>
      <c r="B1098" t="s">
        <v>24265</v>
      </c>
      <c r="C1098" t="s">
        <v>24266</v>
      </c>
      <c r="D1098" t="s">
        <v>22073</v>
      </c>
      <c r="E1098" t="s">
        <v>21952</v>
      </c>
      <c r="F1098" t="s">
        <v>21953</v>
      </c>
      <c r="G1098">
        <v>3450</v>
      </c>
      <c r="I1098">
        <v>150</v>
      </c>
      <c r="J1098" t="s">
        <v>21954</v>
      </c>
      <c r="K1098" t="s">
        <v>12492</v>
      </c>
      <c r="L1098" t="s">
        <v>12492</v>
      </c>
      <c r="M1098" t="s">
        <v>21955</v>
      </c>
      <c r="N1098" t="s">
        <v>21955</v>
      </c>
      <c r="O1098" t="s">
        <v>21955</v>
      </c>
      <c r="P1098" t="s">
        <v>21955</v>
      </c>
      <c r="Q1098" t="s">
        <v>21956</v>
      </c>
      <c r="R1098">
        <v>0.05</v>
      </c>
      <c r="S1098">
        <v>0</v>
      </c>
      <c r="T1098" t="s">
        <v>21967</v>
      </c>
    </row>
    <row r="1099" spans="1:20">
      <c r="A1099" t="s">
        <v>349</v>
      </c>
      <c r="B1099" t="s">
        <v>24267</v>
      </c>
      <c r="C1099" t="s">
        <v>24268</v>
      </c>
      <c r="D1099" t="s">
        <v>21979</v>
      </c>
      <c r="E1099" t="s">
        <v>21952</v>
      </c>
      <c r="F1099" t="s">
        <v>21953</v>
      </c>
      <c r="G1099">
        <v>3440</v>
      </c>
      <c r="I1099">
        <v>150</v>
      </c>
      <c r="J1099" t="s">
        <v>21954</v>
      </c>
      <c r="K1099" t="s">
        <v>204</v>
      </c>
      <c r="L1099" t="s">
        <v>12492</v>
      </c>
      <c r="M1099" t="s">
        <v>21955</v>
      </c>
      <c r="N1099" t="s">
        <v>21955</v>
      </c>
      <c r="O1099">
        <v>201</v>
      </c>
      <c r="P1099" t="s">
        <v>21955</v>
      </c>
      <c r="Q1099" t="s">
        <v>21956</v>
      </c>
      <c r="R1099">
        <v>0.01</v>
      </c>
      <c r="S1099">
        <v>0</v>
      </c>
    </row>
    <row r="1100" spans="1:20">
      <c r="A1100" t="s">
        <v>349</v>
      </c>
      <c r="B1100" t="s">
        <v>24269</v>
      </c>
      <c r="C1100" t="s">
        <v>24270</v>
      </c>
      <c r="D1100" t="s">
        <v>21979</v>
      </c>
      <c r="E1100" t="s">
        <v>21952</v>
      </c>
      <c r="F1100" t="s">
        <v>21953</v>
      </c>
      <c r="G1100">
        <v>3440</v>
      </c>
      <c r="I1100">
        <v>150</v>
      </c>
      <c r="J1100" t="s">
        <v>21954</v>
      </c>
      <c r="K1100" t="s">
        <v>12492</v>
      </c>
      <c r="L1100" t="s">
        <v>12492</v>
      </c>
      <c r="M1100" t="s">
        <v>21955</v>
      </c>
      <c r="N1100" t="s">
        <v>21955</v>
      </c>
      <c r="O1100" t="s">
        <v>21955</v>
      </c>
      <c r="P1100" t="s">
        <v>21955</v>
      </c>
      <c r="Q1100" t="s">
        <v>21956</v>
      </c>
      <c r="R1100">
        <v>0.05</v>
      </c>
      <c r="S1100">
        <v>0</v>
      </c>
      <c r="T1100" t="s">
        <v>21967</v>
      </c>
    </row>
    <row r="1101" spans="1:20">
      <c r="A1101" t="s">
        <v>349</v>
      </c>
      <c r="B1101" t="s">
        <v>24271</v>
      </c>
      <c r="C1101" t="s">
        <v>24272</v>
      </c>
      <c r="D1101" t="s">
        <v>21970</v>
      </c>
      <c r="F1101" t="s">
        <v>21953</v>
      </c>
      <c r="G1101">
        <v>3430</v>
      </c>
      <c r="I1101">
        <v>150</v>
      </c>
      <c r="J1101" t="s">
        <v>21954</v>
      </c>
      <c r="K1101" t="s">
        <v>204</v>
      </c>
      <c r="L1101" t="s">
        <v>12492</v>
      </c>
      <c r="M1101" t="s">
        <v>21955</v>
      </c>
      <c r="N1101" t="s">
        <v>21955</v>
      </c>
      <c r="O1101" t="s">
        <v>21955</v>
      </c>
      <c r="P1101" t="s">
        <v>21955</v>
      </c>
      <c r="Q1101" t="s">
        <v>21956</v>
      </c>
      <c r="R1101">
        <v>0.05</v>
      </c>
      <c r="S1101">
        <v>0</v>
      </c>
    </row>
    <row r="1102" spans="1:20">
      <c r="A1102" t="s">
        <v>349</v>
      </c>
      <c r="B1102" t="s">
        <v>24273</v>
      </c>
      <c r="C1102" t="s">
        <v>24274</v>
      </c>
      <c r="D1102" t="s">
        <v>21970</v>
      </c>
      <c r="F1102" t="s">
        <v>21953</v>
      </c>
      <c r="G1102">
        <v>3220</v>
      </c>
      <c r="I1102">
        <v>150</v>
      </c>
      <c r="J1102" t="s">
        <v>21954</v>
      </c>
      <c r="K1102" t="s">
        <v>204</v>
      </c>
      <c r="L1102" t="s">
        <v>12492</v>
      </c>
      <c r="M1102" t="s">
        <v>21955</v>
      </c>
      <c r="N1102" t="s">
        <v>21955</v>
      </c>
      <c r="O1102" t="s">
        <v>21955</v>
      </c>
      <c r="P1102" t="s">
        <v>21955</v>
      </c>
      <c r="Q1102" t="s">
        <v>21956</v>
      </c>
      <c r="R1102">
        <v>0.05</v>
      </c>
      <c r="S1102">
        <v>0</v>
      </c>
    </row>
    <row r="1103" spans="1:20">
      <c r="A1103" t="s">
        <v>349</v>
      </c>
      <c r="B1103" t="s">
        <v>24275</v>
      </c>
      <c r="C1103" t="s">
        <v>24276</v>
      </c>
      <c r="D1103" t="s">
        <v>21970</v>
      </c>
      <c r="F1103" t="s">
        <v>21953</v>
      </c>
      <c r="G1103">
        <v>3220</v>
      </c>
      <c r="I1103">
        <v>150</v>
      </c>
      <c r="J1103" t="s">
        <v>21954</v>
      </c>
      <c r="K1103" t="s">
        <v>204</v>
      </c>
      <c r="L1103" t="s">
        <v>12492</v>
      </c>
      <c r="M1103" t="s">
        <v>21955</v>
      </c>
      <c r="N1103" t="s">
        <v>21955</v>
      </c>
      <c r="O1103" t="s">
        <v>21955</v>
      </c>
      <c r="P1103" t="s">
        <v>21955</v>
      </c>
      <c r="Q1103" t="s">
        <v>21956</v>
      </c>
      <c r="R1103">
        <v>0.05</v>
      </c>
      <c r="S1103">
        <v>0</v>
      </c>
    </row>
    <row r="1104" spans="1:20">
      <c r="A1104" t="s">
        <v>349</v>
      </c>
      <c r="B1104" t="s">
        <v>24277</v>
      </c>
      <c r="C1104" t="s">
        <v>24278</v>
      </c>
      <c r="D1104" t="s">
        <v>21970</v>
      </c>
      <c r="F1104" t="s">
        <v>21953</v>
      </c>
      <c r="G1104">
        <v>3220</v>
      </c>
      <c r="I1104">
        <v>150</v>
      </c>
      <c r="J1104" t="s">
        <v>21954</v>
      </c>
      <c r="K1104" t="s">
        <v>204</v>
      </c>
      <c r="L1104" t="s">
        <v>12492</v>
      </c>
      <c r="M1104" t="s">
        <v>21955</v>
      </c>
      <c r="N1104" t="s">
        <v>21955</v>
      </c>
      <c r="O1104" t="s">
        <v>21955</v>
      </c>
      <c r="P1104" t="s">
        <v>21955</v>
      </c>
      <c r="Q1104" t="s">
        <v>21956</v>
      </c>
      <c r="R1104">
        <v>0.05</v>
      </c>
      <c r="S1104">
        <v>0</v>
      </c>
    </row>
    <row r="1105" spans="1:20">
      <c r="A1105" t="s">
        <v>349</v>
      </c>
      <c r="B1105" t="s">
        <v>24279</v>
      </c>
      <c r="C1105" t="s">
        <v>24280</v>
      </c>
      <c r="D1105" t="s">
        <v>22006</v>
      </c>
      <c r="E1105" t="s">
        <v>21952</v>
      </c>
      <c r="F1105" t="s">
        <v>21953</v>
      </c>
      <c r="G1105">
        <v>3450</v>
      </c>
      <c r="I1105">
        <v>150</v>
      </c>
      <c r="J1105" t="s">
        <v>21954</v>
      </c>
      <c r="K1105" t="s">
        <v>204</v>
      </c>
      <c r="L1105" t="s">
        <v>12492</v>
      </c>
      <c r="M1105" t="s">
        <v>21955</v>
      </c>
      <c r="N1105" t="s">
        <v>21955</v>
      </c>
      <c r="O1105" t="s">
        <v>21955</v>
      </c>
      <c r="P1105" t="s">
        <v>21955</v>
      </c>
      <c r="Q1105" t="s">
        <v>21956</v>
      </c>
      <c r="R1105">
        <v>0.05</v>
      </c>
      <c r="S1105">
        <v>0</v>
      </c>
    </row>
    <row r="1106" spans="1:20">
      <c r="A1106" t="s">
        <v>349</v>
      </c>
      <c r="B1106" t="s">
        <v>24281</v>
      </c>
      <c r="C1106" t="s">
        <v>24282</v>
      </c>
      <c r="D1106" t="s">
        <v>22006</v>
      </c>
      <c r="E1106" t="s">
        <v>21952</v>
      </c>
      <c r="F1106" t="s">
        <v>21953</v>
      </c>
      <c r="G1106">
        <v>3450</v>
      </c>
      <c r="I1106">
        <v>150</v>
      </c>
      <c r="J1106" t="s">
        <v>21954</v>
      </c>
      <c r="K1106" t="s">
        <v>204</v>
      </c>
      <c r="L1106" t="s">
        <v>12492</v>
      </c>
      <c r="M1106" t="s">
        <v>21955</v>
      </c>
      <c r="N1106" t="s">
        <v>21955</v>
      </c>
      <c r="O1106" t="s">
        <v>21955</v>
      </c>
      <c r="P1106" t="s">
        <v>21955</v>
      </c>
      <c r="Q1106" t="s">
        <v>21956</v>
      </c>
      <c r="R1106">
        <v>0.05</v>
      </c>
      <c r="S1106">
        <v>0</v>
      </c>
    </row>
    <row r="1107" spans="1:20">
      <c r="A1107" t="s">
        <v>349</v>
      </c>
      <c r="B1107" t="s">
        <v>24283</v>
      </c>
      <c r="C1107" t="s">
        <v>24284</v>
      </c>
      <c r="D1107" t="s">
        <v>22006</v>
      </c>
      <c r="E1107" t="s">
        <v>21952</v>
      </c>
      <c r="F1107" t="s">
        <v>21953</v>
      </c>
      <c r="G1107">
        <v>3450</v>
      </c>
      <c r="I1107">
        <v>150</v>
      </c>
      <c r="J1107" t="s">
        <v>21954</v>
      </c>
      <c r="K1107" t="s">
        <v>204</v>
      </c>
      <c r="L1107" t="s">
        <v>12492</v>
      </c>
      <c r="M1107" t="s">
        <v>21961</v>
      </c>
      <c r="N1107" t="s">
        <v>21961</v>
      </c>
      <c r="O1107" t="s">
        <v>21961</v>
      </c>
      <c r="P1107" t="s">
        <v>21961</v>
      </c>
      <c r="Q1107" t="s">
        <v>21956</v>
      </c>
      <c r="R1107">
        <v>0.05</v>
      </c>
      <c r="S1107">
        <v>0</v>
      </c>
    </row>
    <row r="1108" spans="1:20">
      <c r="A1108" t="s">
        <v>349</v>
      </c>
      <c r="B1108" t="s">
        <v>24285</v>
      </c>
      <c r="C1108" t="s">
        <v>24286</v>
      </c>
      <c r="D1108" t="s">
        <v>22006</v>
      </c>
      <c r="E1108" t="s">
        <v>21952</v>
      </c>
      <c r="F1108" t="s">
        <v>21953</v>
      </c>
      <c r="G1108">
        <v>3450</v>
      </c>
      <c r="I1108">
        <v>150</v>
      </c>
      <c r="J1108" t="s">
        <v>21954</v>
      </c>
      <c r="K1108" t="s">
        <v>204</v>
      </c>
      <c r="L1108" t="s">
        <v>12492</v>
      </c>
      <c r="M1108" t="s">
        <v>21955</v>
      </c>
      <c r="N1108" t="s">
        <v>21955</v>
      </c>
      <c r="O1108" t="s">
        <v>21955</v>
      </c>
      <c r="P1108" t="s">
        <v>21955</v>
      </c>
      <c r="Q1108" t="s">
        <v>21956</v>
      </c>
      <c r="R1108">
        <v>0.05</v>
      </c>
      <c r="S1108">
        <v>0</v>
      </c>
    </row>
    <row r="1109" spans="1:20">
      <c r="A1109" t="s">
        <v>349</v>
      </c>
      <c r="B1109" t="s">
        <v>24287</v>
      </c>
      <c r="C1109" t="s">
        <v>24288</v>
      </c>
      <c r="D1109" t="s">
        <v>22006</v>
      </c>
      <c r="E1109" t="s">
        <v>21952</v>
      </c>
      <c r="F1109" t="s">
        <v>21953</v>
      </c>
      <c r="G1109">
        <v>3450</v>
      </c>
      <c r="I1109">
        <v>150</v>
      </c>
      <c r="J1109" t="s">
        <v>21954</v>
      </c>
      <c r="K1109" t="s">
        <v>204</v>
      </c>
      <c r="L1109" t="s">
        <v>12492</v>
      </c>
      <c r="M1109" t="s">
        <v>21955</v>
      </c>
      <c r="N1109" t="s">
        <v>21955</v>
      </c>
      <c r="O1109" t="s">
        <v>21955</v>
      </c>
      <c r="P1109" t="s">
        <v>21955</v>
      </c>
      <c r="Q1109" t="s">
        <v>21956</v>
      </c>
      <c r="R1109">
        <v>0.05</v>
      </c>
      <c r="S1109">
        <v>0</v>
      </c>
    </row>
    <row r="1110" spans="1:20">
      <c r="A1110" t="s">
        <v>349</v>
      </c>
      <c r="B1110" t="s">
        <v>24289</v>
      </c>
      <c r="C1110" t="s">
        <v>24290</v>
      </c>
      <c r="D1110" t="s">
        <v>22006</v>
      </c>
      <c r="E1110" t="s">
        <v>21952</v>
      </c>
      <c r="F1110" t="s">
        <v>21953</v>
      </c>
      <c r="G1110">
        <v>3450</v>
      </c>
      <c r="I1110">
        <v>150</v>
      </c>
      <c r="J1110" t="s">
        <v>21954</v>
      </c>
      <c r="K1110" t="s">
        <v>204</v>
      </c>
      <c r="L1110" t="s">
        <v>12492</v>
      </c>
      <c r="M1110" t="s">
        <v>21955</v>
      </c>
      <c r="N1110" t="s">
        <v>21955</v>
      </c>
      <c r="O1110" t="s">
        <v>21955</v>
      </c>
      <c r="P1110" t="s">
        <v>21955</v>
      </c>
      <c r="Q1110" t="s">
        <v>21956</v>
      </c>
      <c r="R1110">
        <v>0.05</v>
      </c>
      <c r="S1110">
        <v>0</v>
      </c>
    </row>
    <row r="1111" spans="1:20">
      <c r="A1111" t="s">
        <v>349</v>
      </c>
      <c r="B1111" t="s">
        <v>24291</v>
      </c>
      <c r="C1111" t="s">
        <v>24292</v>
      </c>
      <c r="D1111" t="s">
        <v>22058</v>
      </c>
      <c r="E1111" t="s">
        <v>21952</v>
      </c>
      <c r="F1111" t="s">
        <v>21953</v>
      </c>
      <c r="G1111">
        <v>3440</v>
      </c>
      <c r="I1111">
        <v>150</v>
      </c>
      <c r="J1111" t="s">
        <v>21954</v>
      </c>
      <c r="K1111" t="s">
        <v>204</v>
      </c>
      <c r="L1111" t="s">
        <v>12492</v>
      </c>
      <c r="M1111" t="s">
        <v>21955</v>
      </c>
      <c r="N1111" t="s">
        <v>21955</v>
      </c>
      <c r="O1111" t="s">
        <v>21955</v>
      </c>
      <c r="P1111" t="s">
        <v>21955</v>
      </c>
      <c r="Q1111" t="s">
        <v>21956</v>
      </c>
      <c r="R1111">
        <v>0.05</v>
      </c>
      <c r="S1111">
        <v>0</v>
      </c>
    </row>
    <row r="1112" spans="1:20">
      <c r="A1112" t="s">
        <v>349</v>
      </c>
      <c r="B1112" t="s">
        <v>24293</v>
      </c>
      <c r="C1112" t="s">
        <v>24294</v>
      </c>
      <c r="D1112" t="s">
        <v>22307</v>
      </c>
      <c r="E1112" t="s">
        <v>21952</v>
      </c>
      <c r="F1112" t="s">
        <v>21953</v>
      </c>
      <c r="G1112">
        <v>3430</v>
      </c>
      <c r="H1112">
        <v>3530</v>
      </c>
      <c r="I1112">
        <v>150</v>
      </c>
      <c r="J1112" t="s">
        <v>21954</v>
      </c>
      <c r="K1112" t="s">
        <v>204</v>
      </c>
      <c r="L1112" t="s">
        <v>12492</v>
      </c>
      <c r="M1112" t="s">
        <v>21955</v>
      </c>
      <c r="N1112" t="s">
        <v>21955</v>
      </c>
      <c r="O1112" t="s">
        <v>21955</v>
      </c>
      <c r="P1112" t="s">
        <v>21955</v>
      </c>
      <c r="Q1112" t="s">
        <v>21956</v>
      </c>
      <c r="R1112">
        <v>0.05</v>
      </c>
      <c r="S1112">
        <v>0</v>
      </c>
      <c r="T1112" t="s">
        <v>21967</v>
      </c>
    </row>
    <row r="1113" spans="1:20">
      <c r="A1113" t="s">
        <v>349</v>
      </c>
      <c r="B1113" t="s">
        <v>24295</v>
      </c>
      <c r="C1113" t="s">
        <v>24296</v>
      </c>
      <c r="D1113" t="s">
        <v>22307</v>
      </c>
      <c r="E1113" t="s">
        <v>21952</v>
      </c>
      <c r="F1113" t="s">
        <v>21953</v>
      </c>
      <c r="G1113">
        <v>3430</v>
      </c>
      <c r="H1113">
        <v>3450</v>
      </c>
      <c r="I1113">
        <v>150</v>
      </c>
      <c r="J1113" t="s">
        <v>21954</v>
      </c>
      <c r="K1113" t="s">
        <v>204</v>
      </c>
      <c r="L1113" t="s">
        <v>12492</v>
      </c>
      <c r="M1113" t="s">
        <v>21955</v>
      </c>
      <c r="N1113" t="s">
        <v>21955</v>
      </c>
      <c r="O1113" t="s">
        <v>21955</v>
      </c>
      <c r="P1113" t="s">
        <v>21955</v>
      </c>
      <c r="Q1113" t="s">
        <v>21956</v>
      </c>
      <c r="R1113">
        <v>0.05</v>
      </c>
      <c r="S1113">
        <v>0</v>
      </c>
      <c r="T1113" t="s">
        <v>21967</v>
      </c>
    </row>
    <row r="1114" spans="1:20">
      <c r="A1114" t="s">
        <v>349</v>
      </c>
      <c r="B1114" t="s">
        <v>24297</v>
      </c>
      <c r="C1114" t="s">
        <v>24298</v>
      </c>
      <c r="D1114" t="s">
        <v>22307</v>
      </c>
      <c r="E1114" t="s">
        <v>21952</v>
      </c>
      <c r="F1114" t="s">
        <v>21953</v>
      </c>
      <c r="G1114">
        <v>3430</v>
      </c>
      <c r="I1114">
        <v>150</v>
      </c>
      <c r="J1114" t="s">
        <v>21954</v>
      </c>
      <c r="K1114" t="s">
        <v>204</v>
      </c>
      <c r="L1114" t="s">
        <v>12492</v>
      </c>
      <c r="M1114" t="s">
        <v>21955</v>
      </c>
      <c r="N1114" t="s">
        <v>21955</v>
      </c>
      <c r="O1114" t="s">
        <v>21955</v>
      </c>
      <c r="P1114" t="s">
        <v>21955</v>
      </c>
      <c r="Q1114" t="s">
        <v>21956</v>
      </c>
      <c r="R1114">
        <v>0.05</v>
      </c>
      <c r="S1114">
        <v>0</v>
      </c>
    </row>
    <row r="1115" spans="1:20">
      <c r="A1115" t="s">
        <v>349</v>
      </c>
      <c r="B1115" t="s">
        <v>24299</v>
      </c>
      <c r="C1115" t="s">
        <v>24300</v>
      </c>
      <c r="D1115" t="s">
        <v>22307</v>
      </c>
      <c r="E1115" t="s">
        <v>21952</v>
      </c>
      <c r="F1115" t="s">
        <v>21953</v>
      </c>
      <c r="G1115">
        <v>3430</v>
      </c>
      <c r="I1115">
        <v>150</v>
      </c>
      <c r="J1115" t="s">
        <v>21954</v>
      </c>
      <c r="K1115" t="s">
        <v>204</v>
      </c>
      <c r="L1115" t="s">
        <v>12492</v>
      </c>
      <c r="M1115" t="s">
        <v>21955</v>
      </c>
      <c r="N1115" t="s">
        <v>21955</v>
      </c>
      <c r="O1115" t="s">
        <v>21955</v>
      </c>
      <c r="P1115" t="s">
        <v>21955</v>
      </c>
      <c r="Q1115" t="s">
        <v>21956</v>
      </c>
      <c r="R1115">
        <v>0.05</v>
      </c>
      <c r="S1115">
        <v>0</v>
      </c>
      <c r="T1115" t="s">
        <v>21967</v>
      </c>
    </row>
    <row r="1116" spans="1:20">
      <c r="A1116" t="s">
        <v>349</v>
      </c>
      <c r="B1116" t="s">
        <v>24301</v>
      </c>
      <c r="C1116" t="s">
        <v>24302</v>
      </c>
      <c r="D1116" t="s">
        <v>22307</v>
      </c>
      <c r="E1116" t="s">
        <v>21952</v>
      </c>
      <c r="F1116" t="s">
        <v>21953</v>
      </c>
      <c r="G1116">
        <v>3430</v>
      </c>
      <c r="I1116">
        <v>150</v>
      </c>
      <c r="J1116" t="s">
        <v>21954</v>
      </c>
      <c r="K1116" t="s">
        <v>12492</v>
      </c>
      <c r="L1116" t="s">
        <v>12492</v>
      </c>
      <c r="M1116" t="s">
        <v>21955</v>
      </c>
      <c r="N1116" t="s">
        <v>21955</v>
      </c>
      <c r="O1116" t="s">
        <v>21955</v>
      </c>
      <c r="P1116" t="s">
        <v>21955</v>
      </c>
      <c r="Q1116" t="s">
        <v>21956</v>
      </c>
      <c r="R1116">
        <v>0.05</v>
      </c>
      <c r="S1116">
        <v>0</v>
      </c>
      <c r="T1116" t="s">
        <v>22002</v>
      </c>
    </row>
    <row r="1117" spans="1:20">
      <c r="A1117" t="s">
        <v>349</v>
      </c>
      <c r="B1117" t="s">
        <v>24303</v>
      </c>
      <c r="C1117" t="s">
        <v>24304</v>
      </c>
      <c r="D1117" t="s">
        <v>22307</v>
      </c>
      <c r="E1117" t="s">
        <v>21952</v>
      </c>
      <c r="F1117" t="s">
        <v>21953</v>
      </c>
      <c r="G1117">
        <v>3430</v>
      </c>
      <c r="I1117">
        <v>150</v>
      </c>
      <c r="J1117" t="s">
        <v>21954</v>
      </c>
      <c r="K1117" t="s">
        <v>12492</v>
      </c>
      <c r="L1117" t="s">
        <v>12492</v>
      </c>
      <c r="M1117" t="s">
        <v>21955</v>
      </c>
      <c r="N1117" t="s">
        <v>21955</v>
      </c>
      <c r="O1117" t="s">
        <v>21955</v>
      </c>
      <c r="P1117" t="s">
        <v>21955</v>
      </c>
      <c r="Q1117" t="s">
        <v>21956</v>
      </c>
      <c r="R1117">
        <v>0.05</v>
      </c>
      <c r="S1117">
        <v>0</v>
      </c>
      <c r="T1117" t="s">
        <v>21962</v>
      </c>
    </row>
    <row r="1118" spans="1:20">
      <c r="A1118" t="s">
        <v>349</v>
      </c>
      <c r="B1118" t="s">
        <v>24305</v>
      </c>
      <c r="C1118" t="s">
        <v>24306</v>
      </c>
      <c r="D1118" t="s">
        <v>22016</v>
      </c>
      <c r="E1118" t="s">
        <v>21952</v>
      </c>
      <c r="F1118" t="s">
        <v>21953</v>
      </c>
      <c r="G1118">
        <v>3450</v>
      </c>
      <c r="I1118">
        <v>150</v>
      </c>
      <c r="J1118" t="s">
        <v>21954</v>
      </c>
      <c r="K1118" t="s">
        <v>204</v>
      </c>
      <c r="L1118" t="s">
        <v>12492</v>
      </c>
      <c r="M1118" t="s">
        <v>21955</v>
      </c>
      <c r="N1118" t="s">
        <v>21955</v>
      </c>
      <c r="O1118" t="s">
        <v>21955</v>
      </c>
      <c r="P1118" t="s">
        <v>21955</v>
      </c>
      <c r="Q1118" t="s">
        <v>21956</v>
      </c>
      <c r="R1118">
        <v>0.05</v>
      </c>
      <c r="S1118">
        <v>0</v>
      </c>
      <c r="T1118" t="s">
        <v>21967</v>
      </c>
    </row>
    <row r="1119" spans="1:20">
      <c r="A1119" t="s">
        <v>349</v>
      </c>
      <c r="B1119" t="s">
        <v>24307</v>
      </c>
      <c r="C1119" t="s">
        <v>24308</v>
      </c>
      <c r="D1119" t="s">
        <v>22307</v>
      </c>
      <c r="E1119" t="s">
        <v>21952</v>
      </c>
      <c r="F1119" t="s">
        <v>21953</v>
      </c>
      <c r="G1119">
        <v>3430</v>
      </c>
      <c r="H1119">
        <v>3450</v>
      </c>
      <c r="I1119">
        <v>150</v>
      </c>
      <c r="J1119" t="s">
        <v>21954</v>
      </c>
      <c r="K1119" t="s">
        <v>204</v>
      </c>
      <c r="L1119" t="s">
        <v>12492</v>
      </c>
      <c r="M1119" t="s">
        <v>21955</v>
      </c>
      <c r="N1119" t="s">
        <v>21955</v>
      </c>
      <c r="O1119" t="s">
        <v>21955</v>
      </c>
      <c r="P1119" t="s">
        <v>21955</v>
      </c>
      <c r="Q1119" t="s">
        <v>21956</v>
      </c>
      <c r="R1119">
        <v>0.05</v>
      </c>
      <c r="S1119">
        <v>0</v>
      </c>
      <c r="T1119" t="s">
        <v>21967</v>
      </c>
    </row>
    <row r="1120" spans="1:20">
      <c r="A1120" t="s">
        <v>349</v>
      </c>
      <c r="B1120" t="s">
        <v>24309</v>
      </c>
      <c r="C1120" t="s">
        <v>24310</v>
      </c>
      <c r="D1120" t="s">
        <v>22307</v>
      </c>
      <c r="E1120" t="s">
        <v>21952</v>
      </c>
      <c r="F1120" t="s">
        <v>21953</v>
      </c>
      <c r="G1120">
        <v>3430</v>
      </c>
      <c r="I1120">
        <v>150</v>
      </c>
      <c r="J1120" t="s">
        <v>21954</v>
      </c>
      <c r="K1120" t="s">
        <v>12492</v>
      </c>
      <c r="L1120" t="s">
        <v>12492</v>
      </c>
      <c r="M1120" t="s">
        <v>21955</v>
      </c>
      <c r="N1120" t="s">
        <v>21955</v>
      </c>
      <c r="O1120" t="s">
        <v>21955</v>
      </c>
      <c r="P1120" t="s">
        <v>21955</v>
      </c>
      <c r="Q1120" t="s">
        <v>21956</v>
      </c>
      <c r="R1120">
        <v>0.05</v>
      </c>
      <c r="S1120">
        <v>0</v>
      </c>
      <c r="T1120" t="s">
        <v>22002</v>
      </c>
    </row>
    <row r="1121" spans="1:20">
      <c r="A1121" t="s">
        <v>349</v>
      </c>
      <c r="B1121" t="s">
        <v>24311</v>
      </c>
      <c r="C1121" t="s">
        <v>24312</v>
      </c>
      <c r="D1121" t="s">
        <v>22307</v>
      </c>
      <c r="E1121" t="s">
        <v>21952</v>
      </c>
      <c r="F1121" t="s">
        <v>21953</v>
      </c>
      <c r="G1121">
        <v>3430</v>
      </c>
      <c r="I1121">
        <v>150</v>
      </c>
      <c r="J1121" t="s">
        <v>21954</v>
      </c>
      <c r="K1121" t="s">
        <v>12492</v>
      </c>
      <c r="L1121" t="s">
        <v>12492</v>
      </c>
      <c r="M1121" t="s">
        <v>21955</v>
      </c>
      <c r="N1121" t="s">
        <v>21955</v>
      </c>
      <c r="O1121" t="s">
        <v>21955</v>
      </c>
      <c r="P1121" t="s">
        <v>21955</v>
      </c>
      <c r="Q1121" t="s">
        <v>21956</v>
      </c>
      <c r="R1121">
        <v>0.05</v>
      </c>
      <c r="S1121">
        <v>0</v>
      </c>
      <c r="T1121" t="s">
        <v>22002</v>
      </c>
    </row>
    <row r="1122" spans="1:20">
      <c r="A1122" t="s">
        <v>349</v>
      </c>
      <c r="B1122" t="s">
        <v>24313</v>
      </c>
      <c r="C1122" t="s">
        <v>24314</v>
      </c>
      <c r="D1122" t="s">
        <v>22307</v>
      </c>
      <c r="E1122" t="s">
        <v>21952</v>
      </c>
      <c r="F1122" t="s">
        <v>21953</v>
      </c>
      <c r="G1122">
        <v>3430</v>
      </c>
      <c r="I1122">
        <v>150</v>
      </c>
      <c r="J1122" t="s">
        <v>19</v>
      </c>
      <c r="K1122" t="s">
        <v>12492</v>
      </c>
      <c r="L1122" t="s">
        <v>12492</v>
      </c>
      <c r="M1122" t="s">
        <v>21955</v>
      </c>
      <c r="N1122" t="s">
        <v>21955</v>
      </c>
      <c r="O1122" t="s">
        <v>21955</v>
      </c>
      <c r="P1122" t="s">
        <v>21955</v>
      </c>
      <c r="Q1122" t="s">
        <v>21956</v>
      </c>
      <c r="R1122">
        <v>0.05</v>
      </c>
      <c r="S1122">
        <v>0</v>
      </c>
      <c r="T1122" t="s">
        <v>21967</v>
      </c>
    </row>
    <row r="1123" spans="1:20">
      <c r="A1123" t="s">
        <v>349</v>
      </c>
      <c r="B1123" t="s">
        <v>24315</v>
      </c>
      <c r="C1123" t="s">
        <v>24316</v>
      </c>
      <c r="D1123" t="s">
        <v>22307</v>
      </c>
      <c r="E1123" t="s">
        <v>21952</v>
      </c>
      <c r="F1123" t="s">
        <v>21953</v>
      </c>
      <c r="G1123">
        <v>3430</v>
      </c>
      <c r="I1123">
        <v>150</v>
      </c>
      <c r="J1123" t="s">
        <v>21954</v>
      </c>
      <c r="K1123" t="s">
        <v>204</v>
      </c>
      <c r="L1123" t="s">
        <v>12492</v>
      </c>
      <c r="M1123" t="s">
        <v>21955</v>
      </c>
      <c r="N1123" t="s">
        <v>21955</v>
      </c>
      <c r="O1123" t="s">
        <v>21955</v>
      </c>
      <c r="P1123" t="s">
        <v>21955</v>
      </c>
      <c r="Q1123" t="s">
        <v>21956</v>
      </c>
      <c r="R1123">
        <v>0.05</v>
      </c>
      <c r="S1123">
        <v>0</v>
      </c>
      <c r="T1123" t="s">
        <v>21967</v>
      </c>
    </row>
    <row r="1124" spans="1:20">
      <c r="A1124" t="s">
        <v>349</v>
      </c>
      <c r="B1124" s="1">
        <v>8583</v>
      </c>
      <c r="C1124" t="s">
        <v>24317</v>
      </c>
      <c r="D1124" t="s">
        <v>22307</v>
      </c>
      <c r="E1124" t="s">
        <v>21952</v>
      </c>
      <c r="F1124" t="s">
        <v>21953</v>
      </c>
      <c r="G1124">
        <v>3430</v>
      </c>
      <c r="I1124">
        <v>150</v>
      </c>
      <c r="J1124" t="s">
        <v>21954</v>
      </c>
      <c r="K1124" t="s">
        <v>12492</v>
      </c>
      <c r="L1124" t="s">
        <v>12492</v>
      </c>
      <c r="M1124" t="s">
        <v>21955</v>
      </c>
      <c r="N1124" t="s">
        <v>21955</v>
      </c>
      <c r="O1124" t="s">
        <v>21955</v>
      </c>
      <c r="P1124" t="s">
        <v>21955</v>
      </c>
      <c r="Q1124" t="s">
        <v>21956</v>
      </c>
      <c r="R1124">
        <v>0.05</v>
      </c>
      <c r="S1124">
        <v>0</v>
      </c>
      <c r="T1124" t="s">
        <v>22002</v>
      </c>
    </row>
    <row r="1125" spans="1:20">
      <c r="A1125" t="s">
        <v>349</v>
      </c>
      <c r="B1125" s="1">
        <v>11140</v>
      </c>
      <c r="C1125" t="s">
        <v>24318</v>
      </c>
      <c r="D1125" t="s">
        <v>22307</v>
      </c>
      <c r="E1125" t="s">
        <v>21952</v>
      </c>
      <c r="F1125" t="s">
        <v>21953</v>
      </c>
      <c r="G1125">
        <v>3430</v>
      </c>
      <c r="I1125">
        <v>150</v>
      </c>
      <c r="J1125" t="s">
        <v>21954</v>
      </c>
      <c r="K1125" t="s">
        <v>12492</v>
      </c>
      <c r="L1125" t="s">
        <v>12492</v>
      </c>
      <c r="M1125" t="s">
        <v>21955</v>
      </c>
      <c r="N1125" t="s">
        <v>21955</v>
      </c>
      <c r="O1125" t="s">
        <v>21955</v>
      </c>
      <c r="P1125" t="s">
        <v>21955</v>
      </c>
      <c r="Q1125" t="s">
        <v>21956</v>
      </c>
      <c r="R1125">
        <v>0.05</v>
      </c>
      <c r="S1125">
        <v>0</v>
      </c>
      <c r="T1125" t="s">
        <v>22002</v>
      </c>
    </row>
    <row r="1126" spans="1:20">
      <c r="A1126" t="s">
        <v>349</v>
      </c>
      <c r="B1126" s="1">
        <v>16254</v>
      </c>
      <c r="C1126" t="s">
        <v>24319</v>
      </c>
      <c r="D1126" t="s">
        <v>22307</v>
      </c>
      <c r="E1126" t="s">
        <v>21952</v>
      </c>
      <c r="F1126" t="s">
        <v>21953</v>
      </c>
      <c r="G1126">
        <v>3430</v>
      </c>
      <c r="H1126">
        <v>3530</v>
      </c>
      <c r="I1126">
        <v>150</v>
      </c>
      <c r="J1126" t="s">
        <v>21954</v>
      </c>
      <c r="K1126" t="s">
        <v>12492</v>
      </c>
      <c r="L1126" t="s">
        <v>12492</v>
      </c>
      <c r="M1126" t="s">
        <v>21955</v>
      </c>
      <c r="N1126" t="s">
        <v>21955</v>
      </c>
      <c r="O1126" t="s">
        <v>21955</v>
      </c>
      <c r="P1126" t="s">
        <v>21955</v>
      </c>
      <c r="Q1126" t="s">
        <v>21956</v>
      </c>
      <c r="R1126">
        <v>0.05</v>
      </c>
      <c r="S1126">
        <v>0</v>
      </c>
      <c r="T1126" t="s">
        <v>21967</v>
      </c>
    </row>
    <row r="1127" spans="1:20">
      <c r="A1127" t="s">
        <v>349</v>
      </c>
      <c r="B1127" s="1">
        <v>76519</v>
      </c>
      <c r="C1127" t="s">
        <v>24320</v>
      </c>
      <c r="D1127" t="s">
        <v>22537</v>
      </c>
      <c r="E1127" t="s">
        <v>21952</v>
      </c>
      <c r="F1127" t="s">
        <v>21953</v>
      </c>
      <c r="G1127">
        <v>3450</v>
      </c>
      <c r="I1127">
        <v>150</v>
      </c>
      <c r="J1127" t="s">
        <v>21954</v>
      </c>
      <c r="K1127" t="s">
        <v>12492</v>
      </c>
      <c r="L1127" t="s">
        <v>12492</v>
      </c>
      <c r="M1127" t="s">
        <v>21955</v>
      </c>
      <c r="N1127" t="s">
        <v>21955</v>
      </c>
      <c r="O1127" t="s">
        <v>21955</v>
      </c>
      <c r="P1127" t="s">
        <v>21955</v>
      </c>
      <c r="Q1127" t="s">
        <v>21956</v>
      </c>
      <c r="R1127">
        <v>0.05</v>
      </c>
      <c r="S1127">
        <v>0</v>
      </c>
      <c r="T1127" t="s">
        <v>21967</v>
      </c>
    </row>
    <row r="1128" spans="1:20">
      <c r="A1128" t="s">
        <v>349</v>
      </c>
      <c r="B1128" s="1">
        <v>83093</v>
      </c>
      <c r="C1128" t="s">
        <v>24321</v>
      </c>
      <c r="D1128" t="s">
        <v>22016</v>
      </c>
      <c r="E1128" t="s">
        <v>21952</v>
      </c>
      <c r="F1128" t="s">
        <v>21953</v>
      </c>
      <c r="G1128">
        <v>3450</v>
      </c>
      <c r="I1128">
        <v>150</v>
      </c>
      <c r="J1128" t="s">
        <v>21954</v>
      </c>
      <c r="K1128" t="s">
        <v>12492</v>
      </c>
      <c r="L1128" t="s">
        <v>12492</v>
      </c>
      <c r="M1128" t="s">
        <v>21961</v>
      </c>
      <c r="N1128" t="s">
        <v>21961</v>
      </c>
      <c r="O1128" t="s">
        <v>21961</v>
      </c>
      <c r="P1128" t="s">
        <v>21961</v>
      </c>
      <c r="Q1128" t="s">
        <v>21956</v>
      </c>
      <c r="R1128">
        <v>0.05</v>
      </c>
      <c r="S1128">
        <v>0</v>
      </c>
    </row>
    <row r="1129" spans="1:20">
      <c r="A1129" t="s">
        <v>349</v>
      </c>
      <c r="B1129" s="1">
        <v>83459</v>
      </c>
      <c r="C1129" t="s">
        <v>24322</v>
      </c>
      <c r="D1129" t="s">
        <v>22016</v>
      </c>
      <c r="E1129" t="s">
        <v>21952</v>
      </c>
      <c r="F1129" t="s">
        <v>21953</v>
      </c>
      <c r="G1129">
        <v>3450</v>
      </c>
      <c r="I1129">
        <v>200</v>
      </c>
      <c r="J1129" t="s">
        <v>21954</v>
      </c>
      <c r="K1129" t="s">
        <v>204</v>
      </c>
      <c r="L1129" t="s">
        <v>12492</v>
      </c>
      <c r="M1129" t="s">
        <v>21955</v>
      </c>
      <c r="N1129" t="s">
        <v>21955</v>
      </c>
      <c r="O1129" t="s">
        <v>21955</v>
      </c>
      <c r="P1129" t="s">
        <v>21955</v>
      </c>
      <c r="Q1129" t="s">
        <v>24323</v>
      </c>
      <c r="R1129">
        <v>0.05</v>
      </c>
      <c r="S1129">
        <v>0</v>
      </c>
      <c r="T1129" t="s">
        <v>21967</v>
      </c>
    </row>
    <row r="1130" spans="1:20">
      <c r="A1130" t="s">
        <v>349</v>
      </c>
      <c r="B1130" s="1">
        <v>83824</v>
      </c>
      <c r="C1130" t="s">
        <v>24324</v>
      </c>
      <c r="D1130" t="s">
        <v>24325</v>
      </c>
      <c r="E1130" t="s">
        <v>21952</v>
      </c>
      <c r="F1130" t="s">
        <v>21953</v>
      </c>
      <c r="G1130">
        <v>3450</v>
      </c>
      <c r="I1130">
        <v>150</v>
      </c>
      <c r="J1130" t="s">
        <v>21954</v>
      </c>
      <c r="K1130" t="s">
        <v>204</v>
      </c>
      <c r="L1130" t="s">
        <v>12492</v>
      </c>
      <c r="M1130" t="s">
        <v>21961</v>
      </c>
      <c r="N1130" t="s">
        <v>21961</v>
      </c>
      <c r="O1130" t="s">
        <v>21961</v>
      </c>
      <c r="P1130" t="s">
        <v>21961</v>
      </c>
      <c r="Q1130" t="s">
        <v>21956</v>
      </c>
      <c r="R1130">
        <v>0.05</v>
      </c>
      <c r="S1130">
        <v>0</v>
      </c>
    </row>
    <row r="1131" spans="1:20">
      <c r="A1131" t="s">
        <v>349</v>
      </c>
      <c r="B1131" s="1">
        <v>97703</v>
      </c>
      <c r="C1131" t="s">
        <v>24326</v>
      </c>
      <c r="D1131" t="s">
        <v>22307</v>
      </c>
      <c r="E1131" t="s">
        <v>21952</v>
      </c>
      <c r="F1131" t="s">
        <v>21953</v>
      </c>
      <c r="G1131">
        <v>3430</v>
      </c>
      <c r="I1131">
        <v>150</v>
      </c>
      <c r="J1131" t="s">
        <v>21954</v>
      </c>
      <c r="K1131" t="s">
        <v>12492</v>
      </c>
      <c r="L1131" t="s">
        <v>12492</v>
      </c>
      <c r="M1131" t="s">
        <v>21955</v>
      </c>
      <c r="N1131" t="s">
        <v>21955</v>
      </c>
      <c r="O1131" t="s">
        <v>21955</v>
      </c>
      <c r="P1131" t="s">
        <v>21955</v>
      </c>
      <c r="Q1131" t="s">
        <v>21956</v>
      </c>
      <c r="R1131">
        <v>0.05</v>
      </c>
      <c r="S1131">
        <v>0</v>
      </c>
      <c r="T1131" t="s">
        <v>22002</v>
      </c>
    </row>
    <row r="1132" spans="1:20">
      <c r="A1132" t="s">
        <v>349</v>
      </c>
      <c r="B1132" s="1">
        <v>100260</v>
      </c>
      <c r="C1132" t="s">
        <v>24327</v>
      </c>
      <c r="D1132" t="s">
        <v>22307</v>
      </c>
      <c r="E1132" t="s">
        <v>21952</v>
      </c>
      <c r="F1132" t="s">
        <v>21953</v>
      </c>
      <c r="G1132">
        <v>3430</v>
      </c>
      <c r="H1132">
        <v>3530</v>
      </c>
      <c r="I1132">
        <v>150</v>
      </c>
      <c r="J1132" t="s">
        <v>21954</v>
      </c>
      <c r="K1132" t="s">
        <v>204</v>
      </c>
      <c r="L1132" t="s">
        <v>12492</v>
      </c>
      <c r="M1132" t="s">
        <v>21955</v>
      </c>
      <c r="N1132" t="s">
        <v>21955</v>
      </c>
      <c r="O1132" t="s">
        <v>21955</v>
      </c>
      <c r="P1132" t="s">
        <v>21955</v>
      </c>
      <c r="Q1132" t="s">
        <v>21956</v>
      </c>
      <c r="R1132">
        <v>0.05</v>
      </c>
      <c r="S1132">
        <v>0</v>
      </c>
      <c r="T1132" t="s">
        <v>21967</v>
      </c>
    </row>
    <row r="1133" spans="1:20">
      <c r="A1133" t="s">
        <v>349</v>
      </c>
      <c r="B1133" s="1">
        <v>109756</v>
      </c>
      <c r="C1133" t="s">
        <v>24328</v>
      </c>
      <c r="D1133" t="s">
        <v>22307</v>
      </c>
      <c r="E1133" t="s">
        <v>21952</v>
      </c>
      <c r="F1133" t="s">
        <v>21953</v>
      </c>
      <c r="G1133">
        <v>3430</v>
      </c>
      <c r="I1133">
        <v>150</v>
      </c>
      <c r="J1133" t="s">
        <v>21954</v>
      </c>
      <c r="K1133" t="s">
        <v>204</v>
      </c>
      <c r="L1133" t="s">
        <v>12492</v>
      </c>
      <c r="M1133" t="s">
        <v>21955</v>
      </c>
      <c r="N1133" t="s">
        <v>21955</v>
      </c>
      <c r="O1133" t="s">
        <v>21955</v>
      </c>
      <c r="P1133" t="s">
        <v>21955</v>
      </c>
      <c r="Q1133" t="s">
        <v>21956</v>
      </c>
      <c r="R1133">
        <v>0.05</v>
      </c>
      <c r="S1133">
        <v>0</v>
      </c>
      <c r="T1133" t="s">
        <v>21967</v>
      </c>
    </row>
    <row r="1134" spans="1:20">
      <c r="A1134" t="s">
        <v>349</v>
      </c>
      <c r="B1134" s="1">
        <v>110486</v>
      </c>
      <c r="C1134" t="s">
        <v>24329</v>
      </c>
      <c r="D1134" t="s">
        <v>22360</v>
      </c>
      <c r="E1134" t="s">
        <v>21960</v>
      </c>
      <c r="F1134" t="s">
        <v>21953</v>
      </c>
      <c r="G1134">
        <v>3420</v>
      </c>
      <c r="I1134">
        <v>150</v>
      </c>
      <c r="J1134" t="s">
        <v>21954</v>
      </c>
      <c r="K1134" t="s">
        <v>204</v>
      </c>
      <c r="L1134" t="s">
        <v>12492</v>
      </c>
      <c r="M1134" t="s">
        <v>21955</v>
      </c>
      <c r="N1134" t="s">
        <v>21955</v>
      </c>
      <c r="O1134" t="s">
        <v>21955</v>
      </c>
      <c r="P1134" t="s">
        <v>21955</v>
      </c>
      <c r="Q1134" t="s">
        <v>21956</v>
      </c>
      <c r="R1134">
        <v>0.05</v>
      </c>
      <c r="S1134">
        <v>0</v>
      </c>
    </row>
    <row r="1135" spans="1:20">
      <c r="A1135" t="s">
        <v>349</v>
      </c>
      <c r="B1135" s="1">
        <v>110851</v>
      </c>
      <c r="C1135" t="s">
        <v>24330</v>
      </c>
      <c r="D1135" t="s">
        <v>22360</v>
      </c>
      <c r="E1135" t="s">
        <v>21960</v>
      </c>
      <c r="F1135" t="s">
        <v>21953</v>
      </c>
      <c r="G1135">
        <v>3420</v>
      </c>
      <c r="I1135">
        <v>150</v>
      </c>
      <c r="J1135" t="s">
        <v>21954</v>
      </c>
      <c r="K1135" t="s">
        <v>12492</v>
      </c>
      <c r="L1135" t="s">
        <v>12492</v>
      </c>
      <c r="M1135" t="s">
        <v>21955</v>
      </c>
      <c r="N1135" t="s">
        <v>21955</v>
      </c>
      <c r="O1135" t="s">
        <v>21955</v>
      </c>
      <c r="P1135" t="s">
        <v>21955</v>
      </c>
      <c r="Q1135" t="s">
        <v>21956</v>
      </c>
      <c r="R1135">
        <v>0.05</v>
      </c>
      <c r="S1135">
        <v>0</v>
      </c>
      <c r="T1135" t="s">
        <v>22002</v>
      </c>
    </row>
    <row r="1136" spans="1:20">
      <c r="A1136" t="s">
        <v>349</v>
      </c>
      <c r="B1136">
        <v>72713</v>
      </c>
      <c r="C1136" t="s">
        <v>24331</v>
      </c>
      <c r="D1136" t="s">
        <v>21979</v>
      </c>
      <c r="E1136" t="s">
        <v>21952</v>
      </c>
      <c r="F1136" t="s">
        <v>21953</v>
      </c>
      <c r="G1136">
        <v>3440</v>
      </c>
      <c r="I1136">
        <v>150</v>
      </c>
      <c r="J1136" t="s">
        <v>21954</v>
      </c>
      <c r="K1136" t="s">
        <v>12492</v>
      </c>
      <c r="L1136" t="s">
        <v>12492</v>
      </c>
      <c r="M1136" t="s">
        <v>21955</v>
      </c>
      <c r="N1136" t="s">
        <v>21955</v>
      </c>
      <c r="O1136" t="s">
        <v>21955</v>
      </c>
      <c r="P1136" t="s">
        <v>21955</v>
      </c>
      <c r="Q1136" t="s">
        <v>21956</v>
      </c>
      <c r="R1136">
        <v>0.05</v>
      </c>
      <c r="S1136">
        <v>0</v>
      </c>
      <c r="T1136" t="s">
        <v>21967</v>
      </c>
    </row>
    <row r="1137" spans="1:20">
      <c r="A1137" t="s">
        <v>349</v>
      </c>
      <c r="B1137" t="s">
        <v>24332</v>
      </c>
      <c r="C1137" t="s">
        <v>24333</v>
      </c>
      <c r="D1137" t="s">
        <v>21970</v>
      </c>
      <c r="F1137" t="s">
        <v>21953</v>
      </c>
      <c r="G1137">
        <v>3220</v>
      </c>
      <c r="I1137">
        <v>150</v>
      </c>
      <c r="J1137" t="s">
        <v>21954</v>
      </c>
      <c r="K1137" t="s">
        <v>204</v>
      </c>
      <c r="L1137" t="s">
        <v>12492</v>
      </c>
      <c r="M1137" t="s">
        <v>21955</v>
      </c>
      <c r="N1137" t="s">
        <v>21955</v>
      </c>
      <c r="O1137" t="s">
        <v>21955</v>
      </c>
      <c r="P1137" t="s">
        <v>21955</v>
      </c>
      <c r="Q1137" t="s">
        <v>21956</v>
      </c>
      <c r="R1137">
        <v>0.05</v>
      </c>
      <c r="S1137">
        <v>0</v>
      </c>
    </row>
    <row r="1138" spans="1:20">
      <c r="A1138" t="s">
        <v>349</v>
      </c>
      <c r="B1138" t="s">
        <v>24334</v>
      </c>
      <c r="C1138" t="s">
        <v>24335</v>
      </c>
      <c r="D1138" t="s">
        <v>22022</v>
      </c>
      <c r="E1138" t="s">
        <v>21952</v>
      </c>
      <c r="F1138" t="s">
        <v>21953</v>
      </c>
      <c r="G1138">
        <v>3450</v>
      </c>
      <c r="I1138">
        <v>150</v>
      </c>
      <c r="J1138" t="s">
        <v>21954</v>
      </c>
      <c r="K1138" t="s">
        <v>204</v>
      </c>
      <c r="L1138" t="s">
        <v>12492</v>
      </c>
      <c r="M1138" t="s">
        <v>21955</v>
      </c>
      <c r="N1138" t="s">
        <v>21955</v>
      </c>
      <c r="O1138" t="s">
        <v>21955</v>
      </c>
      <c r="P1138" t="s">
        <v>21955</v>
      </c>
      <c r="Q1138" t="s">
        <v>21956</v>
      </c>
      <c r="R1138">
        <v>0.05</v>
      </c>
      <c r="S1138">
        <v>0</v>
      </c>
    </row>
    <row r="1139" spans="1:20">
      <c r="A1139" t="s">
        <v>349</v>
      </c>
      <c r="B1139" t="s">
        <v>24336</v>
      </c>
      <c r="C1139" t="s">
        <v>24337</v>
      </c>
      <c r="D1139" t="s">
        <v>22307</v>
      </c>
      <c r="E1139" t="s">
        <v>21952</v>
      </c>
      <c r="F1139" t="s">
        <v>21953</v>
      </c>
      <c r="G1139">
        <v>3430</v>
      </c>
      <c r="I1139">
        <v>150</v>
      </c>
      <c r="J1139" t="s">
        <v>21954</v>
      </c>
      <c r="K1139" t="s">
        <v>204</v>
      </c>
      <c r="L1139" t="s">
        <v>12492</v>
      </c>
      <c r="M1139" t="s">
        <v>21955</v>
      </c>
      <c r="N1139" t="s">
        <v>21955</v>
      </c>
      <c r="O1139" t="s">
        <v>21955</v>
      </c>
      <c r="P1139" t="s">
        <v>21955</v>
      </c>
      <c r="Q1139" t="s">
        <v>21956</v>
      </c>
      <c r="R1139">
        <v>0.05</v>
      </c>
      <c r="S1139">
        <v>0</v>
      </c>
    </row>
    <row r="1140" spans="1:20">
      <c r="A1140" t="s">
        <v>349</v>
      </c>
      <c r="B1140" t="s">
        <v>24338</v>
      </c>
      <c r="C1140" t="s">
        <v>24339</v>
      </c>
      <c r="D1140" t="s">
        <v>22058</v>
      </c>
      <c r="E1140" t="s">
        <v>21952</v>
      </c>
      <c r="F1140" t="s">
        <v>21953</v>
      </c>
      <c r="G1140">
        <v>3440</v>
      </c>
      <c r="I1140">
        <v>150</v>
      </c>
      <c r="J1140" t="s">
        <v>21954</v>
      </c>
      <c r="K1140" t="s">
        <v>12492</v>
      </c>
      <c r="L1140" t="s">
        <v>12492</v>
      </c>
      <c r="M1140" t="s">
        <v>21955</v>
      </c>
      <c r="N1140" t="s">
        <v>21955</v>
      </c>
      <c r="O1140" t="s">
        <v>21955</v>
      </c>
      <c r="P1140" t="s">
        <v>21955</v>
      </c>
      <c r="Q1140" t="s">
        <v>21956</v>
      </c>
      <c r="R1140">
        <v>0.05</v>
      </c>
      <c r="S1140">
        <v>0</v>
      </c>
      <c r="T1140" t="s">
        <v>21967</v>
      </c>
    </row>
    <row r="1141" spans="1:20">
      <c r="A1141" t="s">
        <v>349</v>
      </c>
      <c r="B1141" t="s">
        <v>24340</v>
      </c>
      <c r="C1141" t="s">
        <v>24341</v>
      </c>
      <c r="D1141" t="s">
        <v>22058</v>
      </c>
      <c r="E1141" t="s">
        <v>21952</v>
      </c>
      <c r="F1141" t="s">
        <v>21953</v>
      </c>
      <c r="G1141">
        <v>3440</v>
      </c>
      <c r="I1141">
        <v>150</v>
      </c>
      <c r="J1141" t="s">
        <v>21954</v>
      </c>
      <c r="K1141" t="s">
        <v>12492</v>
      </c>
      <c r="L1141" t="s">
        <v>12492</v>
      </c>
      <c r="M1141" t="s">
        <v>21955</v>
      </c>
      <c r="N1141" t="s">
        <v>21955</v>
      </c>
      <c r="O1141" t="s">
        <v>21955</v>
      </c>
      <c r="P1141" t="s">
        <v>21955</v>
      </c>
      <c r="Q1141" t="s">
        <v>21956</v>
      </c>
      <c r="R1141">
        <v>0.05</v>
      </c>
      <c r="S1141">
        <v>0</v>
      </c>
      <c r="T1141" t="s">
        <v>22002</v>
      </c>
    </row>
    <row r="1142" spans="1:20">
      <c r="A1142" t="s">
        <v>349</v>
      </c>
      <c r="B1142" t="s">
        <v>24342</v>
      </c>
      <c r="C1142" t="s">
        <v>24343</v>
      </c>
      <c r="D1142" t="s">
        <v>22053</v>
      </c>
      <c r="E1142" t="s">
        <v>21966</v>
      </c>
      <c r="F1142" t="s">
        <v>21953</v>
      </c>
      <c r="G1142">
        <v>3220</v>
      </c>
      <c r="I1142">
        <v>150</v>
      </c>
      <c r="J1142" t="s">
        <v>21954</v>
      </c>
      <c r="K1142" t="s">
        <v>204</v>
      </c>
      <c r="L1142" t="s">
        <v>12492</v>
      </c>
      <c r="M1142" t="s">
        <v>21955</v>
      </c>
      <c r="N1142" t="s">
        <v>21955</v>
      </c>
      <c r="O1142" t="s">
        <v>21955</v>
      </c>
      <c r="P1142" t="s">
        <v>21955</v>
      </c>
      <c r="Q1142" t="s">
        <v>21956</v>
      </c>
      <c r="R1142">
        <v>0.05</v>
      </c>
      <c r="S1142">
        <v>0</v>
      </c>
      <c r="T1142" t="s">
        <v>21967</v>
      </c>
    </row>
    <row r="1143" spans="1:20">
      <c r="A1143" t="s">
        <v>349</v>
      </c>
      <c r="B1143" t="s">
        <v>24344</v>
      </c>
      <c r="C1143" t="s">
        <v>24345</v>
      </c>
      <c r="D1143" t="s">
        <v>24346</v>
      </c>
      <c r="E1143" t="s">
        <v>21952</v>
      </c>
      <c r="F1143" t="s">
        <v>21953</v>
      </c>
      <c r="G1143">
        <v>3440</v>
      </c>
      <c r="I1143">
        <v>150</v>
      </c>
      <c r="J1143" t="s">
        <v>21954</v>
      </c>
      <c r="K1143" t="s">
        <v>204</v>
      </c>
      <c r="L1143" t="s">
        <v>12492</v>
      </c>
      <c r="M1143" t="s">
        <v>21955</v>
      </c>
      <c r="N1143" t="s">
        <v>21955</v>
      </c>
      <c r="O1143" t="s">
        <v>21955</v>
      </c>
      <c r="P1143" t="s">
        <v>21955</v>
      </c>
      <c r="Q1143" t="s">
        <v>21956</v>
      </c>
      <c r="R1143">
        <v>0.05</v>
      </c>
      <c r="S1143">
        <v>0</v>
      </c>
    </row>
    <row r="1144" spans="1:20">
      <c r="A1144" t="s">
        <v>349</v>
      </c>
      <c r="B1144" t="s">
        <v>24347</v>
      </c>
      <c r="C1144" t="s">
        <v>24348</v>
      </c>
      <c r="D1144" t="s">
        <v>22238</v>
      </c>
      <c r="E1144" t="s">
        <v>21952</v>
      </c>
      <c r="F1144" t="s">
        <v>21953</v>
      </c>
      <c r="G1144">
        <v>3450</v>
      </c>
      <c r="I1144">
        <v>150</v>
      </c>
      <c r="J1144" t="s">
        <v>21954</v>
      </c>
      <c r="K1144" t="s">
        <v>12492</v>
      </c>
      <c r="L1144" t="s">
        <v>12492</v>
      </c>
      <c r="M1144" t="s">
        <v>21955</v>
      </c>
      <c r="N1144" t="s">
        <v>21955</v>
      </c>
      <c r="O1144" t="s">
        <v>21955</v>
      </c>
      <c r="P1144" t="s">
        <v>21955</v>
      </c>
      <c r="Q1144" t="s">
        <v>21956</v>
      </c>
      <c r="R1144">
        <v>0.05</v>
      </c>
      <c r="S1144">
        <v>0</v>
      </c>
      <c r="T1144" t="s">
        <v>22002</v>
      </c>
    </row>
    <row r="1145" spans="1:20">
      <c r="A1145" t="s">
        <v>349</v>
      </c>
      <c r="B1145">
        <v>92800022</v>
      </c>
      <c r="C1145" t="s">
        <v>24349</v>
      </c>
      <c r="D1145" t="s">
        <v>22006</v>
      </c>
      <c r="E1145" t="s">
        <v>21952</v>
      </c>
      <c r="F1145" t="s">
        <v>21953</v>
      </c>
      <c r="G1145">
        <v>3450</v>
      </c>
      <c r="I1145">
        <v>150</v>
      </c>
      <c r="J1145" t="s">
        <v>21954</v>
      </c>
      <c r="K1145" t="s">
        <v>204</v>
      </c>
      <c r="L1145" t="s">
        <v>12492</v>
      </c>
      <c r="M1145" t="s">
        <v>21955</v>
      </c>
      <c r="N1145" t="s">
        <v>21955</v>
      </c>
      <c r="O1145" t="s">
        <v>21955</v>
      </c>
      <c r="P1145" t="s">
        <v>21955</v>
      </c>
      <c r="Q1145" t="s">
        <v>21956</v>
      </c>
      <c r="R1145">
        <v>0.05</v>
      </c>
      <c r="S1145">
        <v>0</v>
      </c>
      <c r="T1145" t="s">
        <v>21967</v>
      </c>
    </row>
    <row r="1146" spans="1:20">
      <c r="A1146" t="s">
        <v>349</v>
      </c>
      <c r="B1146">
        <v>92800024</v>
      </c>
      <c r="C1146" t="s">
        <v>24350</v>
      </c>
      <c r="D1146" t="s">
        <v>22006</v>
      </c>
      <c r="E1146" t="s">
        <v>21952</v>
      </c>
      <c r="F1146" t="s">
        <v>21953</v>
      </c>
      <c r="G1146">
        <v>3450</v>
      </c>
      <c r="I1146">
        <v>150</v>
      </c>
      <c r="J1146" t="s">
        <v>21954</v>
      </c>
      <c r="K1146" t="s">
        <v>204</v>
      </c>
      <c r="L1146" t="s">
        <v>12492</v>
      </c>
      <c r="M1146" t="s">
        <v>21955</v>
      </c>
      <c r="N1146" t="s">
        <v>21955</v>
      </c>
      <c r="O1146" t="s">
        <v>21955</v>
      </c>
      <c r="P1146" t="s">
        <v>21955</v>
      </c>
      <c r="Q1146" t="s">
        <v>21956</v>
      </c>
      <c r="R1146">
        <v>0.05</v>
      </c>
      <c r="S1146">
        <v>0</v>
      </c>
      <c r="T1146" t="s">
        <v>21967</v>
      </c>
    </row>
    <row r="1147" spans="1:20">
      <c r="A1147" t="s">
        <v>349</v>
      </c>
      <c r="B1147">
        <v>92800027</v>
      </c>
      <c r="C1147" t="s">
        <v>24351</v>
      </c>
      <c r="D1147" t="s">
        <v>22006</v>
      </c>
      <c r="E1147" t="s">
        <v>21952</v>
      </c>
      <c r="F1147" t="s">
        <v>21953</v>
      </c>
      <c r="G1147">
        <v>3450</v>
      </c>
      <c r="I1147">
        <v>150</v>
      </c>
      <c r="J1147" t="s">
        <v>21954</v>
      </c>
      <c r="K1147" t="s">
        <v>204</v>
      </c>
      <c r="L1147" t="s">
        <v>12492</v>
      </c>
      <c r="M1147" t="s">
        <v>21955</v>
      </c>
      <c r="N1147" t="s">
        <v>21955</v>
      </c>
      <c r="O1147" t="s">
        <v>21955</v>
      </c>
      <c r="P1147" t="s">
        <v>21955</v>
      </c>
      <c r="Q1147" t="s">
        <v>21956</v>
      </c>
      <c r="R1147">
        <v>0.05</v>
      </c>
      <c r="S1147">
        <v>0</v>
      </c>
      <c r="T1147" t="s">
        <v>21967</v>
      </c>
    </row>
    <row r="1148" spans="1:20">
      <c r="A1148" t="s">
        <v>349</v>
      </c>
      <c r="B1148">
        <v>92800028</v>
      </c>
      <c r="C1148" t="s">
        <v>24352</v>
      </c>
      <c r="D1148" t="s">
        <v>22006</v>
      </c>
      <c r="E1148" t="s">
        <v>21952</v>
      </c>
      <c r="F1148" t="s">
        <v>21953</v>
      </c>
      <c r="G1148">
        <v>3450</v>
      </c>
      <c r="I1148">
        <v>150</v>
      </c>
      <c r="J1148" t="s">
        <v>21954</v>
      </c>
      <c r="K1148" t="s">
        <v>204</v>
      </c>
      <c r="L1148" t="s">
        <v>12492</v>
      </c>
      <c r="M1148" t="s">
        <v>21955</v>
      </c>
      <c r="N1148" t="s">
        <v>21955</v>
      </c>
      <c r="O1148" t="s">
        <v>21955</v>
      </c>
      <c r="P1148" t="s">
        <v>21955</v>
      </c>
      <c r="Q1148" t="s">
        <v>21956</v>
      </c>
      <c r="R1148">
        <v>0.05</v>
      </c>
      <c r="S1148">
        <v>0</v>
      </c>
      <c r="T1148" t="s">
        <v>21967</v>
      </c>
    </row>
    <row r="1149" spans="1:20">
      <c r="A1149" t="s">
        <v>349</v>
      </c>
      <c r="B1149">
        <v>92800053</v>
      </c>
      <c r="C1149" t="s">
        <v>24353</v>
      </c>
      <c r="D1149" t="s">
        <v>22006</v>
      </c>
      <c r="E1149" t="s">
        <v>21952</v>
      </c>
      <c r="F1149" t="s">
        <v>21953</v>
      </c>
      <c r="G1149">
        <v>3450</v>
      </c>
      <c r="I1149">
        <v>150</v>
      </c>
      <c r="J1149" t="s">
        <v>21954</v>
      </c>
      <c r="K1149" t="s">
        <v>204</v>
      </c>
      <c r="L1149" t="s">
        <v>12492</v>
      </c>
      <c r="M1149" t="s">
        <v>21955</v>
      </c>
      <c r="N1149" t="s">
        <v>21955</v>
      </c>
      <c r="O1149" t="s">
        <v>21955</v>
      </c>
      <c r="P1149" t="s">
        <v>21955</v>
      </c>
      <c r="Q1149" t="s">
        <v>21956</v>
      </c>
      <c r="R1149">
        <v>0.05</v>
      </c>
      <c r="S1149">
        <v>0</v>
      </c>
      <c r="T1149" t="s">
        <v>21967</v>
      </c>
    </row>
    <row r="1150" spans="1:20">
      <c r="A1150" t="s">
        <v>349</v>
      </c>
      <c r="B1150">
        <v>92800075</v>
      </c>
      <c r="C1150" t="s">
        <v>24354</v>
      </c>
      <c r="D1150" t="s">
        <v>22006</v>
      </c>
      <c r="E1150" t="s">
        <v>21952</v>
      </c>
      <c r="F1150" t="s">
        <v>21953</v>
      </c>
      <c r="G1150">
        <v>3450</v>
      </c>
      <c r="I1150">
        <v>150</v>
      </c>
      <c r="J1150" t="s">
        <v>21954</v>
      </c>
      <c r="K1150" t="s">
        <v>204</v>
      </c>
      <c r="L1150" t="s">
        <v>12492</v>
      </c>
      <c r="M1150" t="s">
        <v>21955</v>
      </c>
      <c r="N1150" t="s">
        <v>21955</v>
      </c>
      <c r="O1150" t="s">
        <v>21955</v>
      </c>
      <c r="P1150" t="s">
        <v>21955</v>
      </c>
      <c r="Q1150" t="s">
        <v>21956</v>
      </c>
      <c r="R1150">
        <v>0.05</v>
      </c>
      <c r="S1150">
        <v>0</v>
      </c>
      <c r="T1150" t="s">
        <v>22002</v>
      </c>
    </row>
    <row r="1151" spans="1:20">
      <c r="A1151" t="s">
        <v>349</v>
      </c>
      <c r="B1151">
        <v>92800321</v>
      </c>
      <c r="C1151" t="s">
        <v>24355</v>
      </c>
      <c r="D1151" t="s">
        <v>22006</v>
      </c>
      <c r="E1151" t="s">
        <v>21952</v>
      </c>
      <c r="F1151" t="s">
        <v>21953</v>
      </c>
      <c r="G1151">
        <v>3450</v>
      </c>
      <c r="I1151">
        <v>150</v>
      </c>
      <c r="J1151" t="s">
        <v>21954</v>
      </c>
      <c r="K1151" t="s">
        <v>204</v>
      </c>
      <c r="L1151" t="s">
        <v>12492</v>
      </c>
      <c r="M1151" t="s">
        <v>21955</v>
      </c>
      <c r="N1151" t="s">
        <v>21955</v>
      </c>
      <c r="O1151" t="s">
        <v>21955</v>
      </c>
      <c r="P1151" t="s">
        <v>21955</v>
      </c>
      <c r="Q1151" t="s">
        <v>21956</v>
      </c>
      <c r="R1151">
        <v>0.05</v>
      </c>
      <c r="S1151">
        <v>0</v>
      </c>
      <c r="T1151" t="s">
        <v>21967</v>
      </c>
    </row>
    <row r="1152" spans="1:20">
      <c r="A1152" t="s">
        <v>349</v>
      </c>
      <c r="B1152">
        <v>92800322</v>
      </c>
      <c r="C1152" t="s">
        <v>24356</v>
      </c>
      <c r="D1152" t="s">
        <v>22006</v>
      </c>
      <c r="E1152" t="s">
        <v>21952</v>
      </c>
      <c r="F1152" t="s">
        <v>21953</v>
      </c>
      <c r="G1152">
        <v>3450</v>
      </c>
      <c r="I1152">
        <v>150</v>
      </c>
      <c r="J1152" t="s">
        <v>21954</v>
      </c>
      <c r="K1152" t="s">
        <v>204</v>
      </c>
      <c r="L1152" t="s">
        <v>12492</v>
      </c>
      <c r="M1152" t="s">
        <v>21955</v>
      </c>
      <c r="N1152" t="s">
        <v>21955</v>
      </c>
      <c r="O1152" t="s">
        <v>21955</v>
      </c>
      <c r="P1152" t="s">
        <v>21955</v>
      </c>
      <c r="Q1152" t="s">
        <v>21956</v>
      </c>
      <c r="R1152">
        <v>0.05</v>
      </c>
      <c r="S1152">
        <v>0</v>
      </c>
      <c r="T1152" t="s">
        <v>21967</v>
      </c>
    </row>
    <row r="1153" spans="1:20">
      <c r="A1153" t="s">
        <v>349</v>
      </c>
      <c r="B1153">
        <v>92800324</v>
      </c>
      <c r="C1153" t="s">
        <v>24357</v>
      </c>
      <c r="D1153" t="s">
        <v>22006</v>
      </c>
      <c r="E1153" t="s">
        <v>21952</v>
      </c>
      <c r="F1153" t="s">
        <v>21953</v>
      </c>
      <c r="G1153">
        <v>3450</v>
      </c>
      <c r="I1153">
        <v>150</v>
      </c>
      <c r="J1153" t="s">
        <v>21954</v>
      </c>
      <c r="K1153" t="s">
        <v>204</v>
      </c>
      <c r="L1153" t="s">
        <v>12492</v>
      </c>
      <c r="M1153" t="s">
        <v>21955</v>
      </c>
      <c r="N1153" t="s">
        <v>21955</v>
      </c>
      <c r="O1153" t="s">
        <v>21955</v>
      </c>
      <c r="P1153" t="s">
        <v>21955</v>
      </c>
      <c r="Q1153" t="s">
        <v>21956</v>
      </c>
      <c r="R1153">
        <v>0.05</v>
      </c>
      <c r="S1153">
        <v>0</v>
      </c>
      <c r="T1153" t="s">
        <v>21967</v>
      </c>
    </row>
    <row r="1154" spans="1:20">
      <c r="A1154" t="s">
        <v>349</v>
      </c>
      <c r="B1154">
        <v>92800330</v>
      </c>
      <c r="C1154" t="s">
        <v>24358</v>
      </c>
      <c r="D1154" t="s">
        <v>22006</v>
      </c>
      <c r="E1154" t="s">
        <v>21952</v>
      </c>
      <c r="F1154" t="s">
        <v>21953</v>
      </c>
      <c r="G1154">
        <v>3450</v>
      </c>
      <c r="I1154">
        <v>150</v>
      </c>
      <c r="J1154" t="s">
        <v>21954</v>
      </c>
      <c r="K1154" t="s">
        <v>204</v>
      </c>
      <c r="L1154" t="s">
        <v>12492</v>
      </c>
      <c r="M1154" t="s">
        <v>21955</v>
      </c>
      <c r="N1154" t="s">
        <v>21955</v>
      </c>
      <c r="O1154" t="s">
        <v>21955</v>
      </c>
      <c r="P1154" t="s">
        <v>21955</v>
      </c>
      <c r="Q1154" t="s">
        <v>21956</v>
      </c>
      <c r="R1154">
        <v>0.05</v>
      </c>
      <c r="S1154">
        <v>0</v>
      </c>
      <c r="T1154" t="s">
        <v>21967</v>
      </c>
    </row>
    <row r="1155" spans="1:20">
      <c r="A1155" t="s">
        <v>349</v>
      </c>
      <c r="B1155">
        <v>92800331</v>
      </c>
      <c r="C1155" t="s">
        <v>24359</v>
      </c>
      <c r="D1155" t="s">
        <v>22006</v>
      </c>
      <c r="E1155" t="s">
        <v>21952</v>
      </c>
      <c r="F1155" t="s">
        <v>21953</v>
      </c>
      <c r="G1155">
        <v>3450</v>
      </c>
      <c r="I1155">
        <v>150</v>
      </c>
      <c r="J1155" t="s">
        <v>21954</v>
      </c>
      <c r="K1155" t="s">
        <v>204</v>
      </c>
      <c r="L1155" t="s">
        <v>12492</v>
      </c>
      <c r="M1155" t="s">
        <v>21955</v>
      </c>
      <c r="N1155" t="s">
        <v>21955</v>
      </c>
      <c r="O1155" t="s">
        <v>21955</v>
      </c>
      <c r="P1155" t="s">
        <v>21955</v>
      </c>
      <c r="Q1155" t="s">
        <v>21956</v>
      </c>
      <c r="R1155">
        <v>0.05</v>
      </c>
      <c r="S1155">
        <v>0</v>
      </c>
      <c r="T1155" t="s">
        <v>21967</v>
      </c>
    </row>
    <row r="1156" spans="1:20">
      <c r="A1156" t="s">
        <v>349</v>
      </c>
      <c r="B1156">
        <v>92800334</v>
      </c>
      <c r="C1156" t="s">
        <v>24360</v>
      </c>
      <c r="D1156" t="s">
        <v>22006</v>
      </c>
      <c r="E1156" t="s">
        <v>21952</v>
      </c>
      <c r="F1156" t="s">
        <v>21953</v>
      </c>
      <c r="G1156">
        <v>3450</v>
      </c>
      <c r="I1156">
        <v>150</v>
      </c>
      <c r="J1156" t="s">
        <v>21954</v>
      </c>
      <c r="K1156" t="s">
        <v>204</v>
      </c>
      <c r="L1156" t="s">
        <v>12492</v>
      </c>
      <c r="M1156" t="s">
        <v>21955</v>
      </c>
      <c r="N1156" t="s">
        <v>21955</v>
      </c>
      <c r="O1156" t="s">
        <v>21955</v>
      </c>
      <c r="P1156" t="s">
        <v>21955</v>
      </c>
      <c r="Q1156" t="s">
        <v>21956</v>
      </c>
      <c r="R1156">
        <v>0.05</v>
      </c>
      <c r="S1156">
        <v>0</v>
      </c>
      <c r="T1156" t="s">
        <v>21967</v>
      </c>
    </row>
    <row r="1157" spans="1:20">
      <c r="A1157" t="s">
        <v>349</v>
      </c>
      <c r="B1157">
        <v>92800339</v>
      </c>
      <c r="C1157" t="s">
        <v>24361</v>
      </c>
      <c r="D1157" t="s">
        <v>22006</v>
      </c>
      <c r="E1157" t="s">
        <v>21952</v>
      </c>
      <c r="F1157" t="s">
        <v>21953</v>
      </c>
      <c r="G1157">
        <v>3450</v>
      </c>
      <c r="I1157">
        <v>150</v>
      </c>
      <c r="J1157" t="s">
        <v>21954</v>
      </c>
      <c r="K1157" t="s">
        <v>204</v>
      </c>
      <c r="L1157" t="s">
        <v>12492</v>
      </c>
      <c r="M1157" t="s">
        <v>21955</v>
      </c>
      <c r="N1157" t="s">
        <v>21955</v>
      </c>
      <c r="O1157" t="s">
        <v>21955</v>
      </c>
      <c r="P1157" t="s">
        <v>21955</v>
      </c>
      <c r="Q1157" t="s">
        <v>21956</v>
      </c>
      <c r="R1157">
        <v>0.05</v>
      </c>
      <c r="S1157">
        <v>0</v>
      </c>
      <c r="T1157" t="s">
        <v>21967</v>
      </c>
    </row>
    <row r="1158" spans="1:20">
      <c r="A1158" t="s">
        <v>349</v>
      </c>
      <c r="B1158">
        <v>92800340</v>
      </c>
      <c r="C1158" t="s">
        <v>24362</v>
      </c>
      <c r="D1158" t="s">
        <v>22006</v>
      </c>
      <c r="E1158" t="s">
        <v>21952</v>
      </c>
      <c r="F1158" t="s">
        <v>21953</v>
      </c>
      <c r="G1158">
        <v>3450</v>
      </c>
      <c r="I1158">
        <v>150</v>
      </c>
      <c r="J1158" t="s">
        <v>21954</v>
      </c>
      <c r="K1158" t="s">
        <v>204</v>
      </c>
      <c r="L1158" t="s">
        <v>12492</v>
      </c>
      <c r="M1158" t="s">
        <v>21955</v>
      </c>
      <c r="N1158" t="s">
        <v>21955</v>
      </c>
      <c r="O1158" t="s">
        <v>21955</v>
      </c>
      <c r="P1158" t="s">
        <v>21955</v>
      </c>
      <c r="Q1158" t="s">
        <v>21956</v>
      </c>
      <c r="R1158">
        <v>0.05</v>
      </c>
      <c r="S1158">
        <v>0</v>
      </c>
      <c r="T1158" t="s">
        <v>21967</v>
      </c>
    </row>
    <row r="1159" spans="1:20">
      <c r="A1159" t="s">
        <v>349</v>
      </c>
      <c r="B1159">
        <v>92800350</v>
      </c>
      <c r="C1159" t="s">
        <v>24363</v>
      </c>
      <c r="D1159" t="s">
        <v>22043</v>
      </c>
      <c r="E1159" t="s">
        <v>21952</v>
      </c>
      <c r="F1159" t="s">
        <v>21953</v>
      </c>
      <c r="G1159">
        <v>3440</v>
      </c>
      <c r="I1159">
        <v>150</v>
      </c>
      <c r="J1159" t="s">
        <v>21954</v>
      </c>
      <c r="K1159" t="s">
        <v>204</v>
      </c>
      <c r="L1159" t="s">
        <v>12492</v>
      </c>
      <c r="M1159" t="s">
        <v>21955</v>
      </c>
      <c r="N1159" t="s">
        <v>21955</v>
      </c>
      <c r="O1159" t="s">
        <v>21955</v>
      </c>
      <c r="P1159" t="s">
        <v>21955</v>
      </c>
      <c r="Q1159" t="s">
        <v>21956</v>
      </c>
      <c r="R1159">
        <v>0.05</v>
      </c>
      <c r="S1159">
        <v>0</v>
      </c>
      <c r="T1159" t="s">
        <v>21967</v>
      </c>
    </row>
    <row r="1160" spans="1:20">
      <c r="A1160" t="s">
        <v>349</v>
      </c>
      <c r="B1160">
        <v>92800428</v>
      </c>
      <c r="C1160" t="s">
        <v>24364</v>
      </c>
      <c r="D1160" t="s">
        <v>22006</v>
      </c>
      <c r="E1160" t="s">
        <v>21952</v>
      </c>
      <c r="F1160" t="s">
        <v>21953</v>
      </c>
      <c r="G1160">
        <v>3450</v>
      </c>
      <c r="I1160">
        <v>150</v>
      </c>
      <c r="J1160" t="s">
        <v>21954</v>
      </c>
      <c r="K1160" t="s">
        <v>204</v>
      </c>
      <c r="L1160" t="s">
        <v>12492</v>
      </c>
      <c r="M1160" t="s">
        <v>21955</v>
      </c>
      <c r="N1160" t="s">
        <v>21955</v>
      </c>
      <c r="O1160" t="s">
        <v>21955</v>
      </c>
      <c r="P1160" t="s">
        <v>21955</v>
      </c>
      <c r="Q1160" t="s">
        <v>21956</v>
      </c>
      <c r="R1160">
        <v>0.05</v>
      </c>
      <c r="S1160">
        <v>0</v>
      </c>
      <c r="T1160" t="s">
        <v>21967</v>
      </c>
    </row>
    <row r="1161" spans="1:20">
      <c r="A1161" t="s">
        <v>349</v>
      </c>
      <c r="B1161">
        <v>92800477</v>
      </c>
      <c r="C1161" t="s">
        <v>24365</v>
      </c>
      <c r="D1161" t="s">
        <v>22043</v>
      </c>
      <c r="E1161" t="s">
        <v>21952</v>
      </c>
      <c r="F1161" t="s">
        <v>21953</v>
      </c>
      <c r="G1161">
        <v>3440</v>
      </c>
      <c r="I1161">
        <v>150</v>
      </c>
      <c r="J1161" t="s">
        <v>21954</v>
      </c>
      <c r="K1161" t="s">
        <v>12492</v>
      </c>
      <c r="L1161" t="s">
        <v>12492</v>
      </c>
      <c r="M1161" t="s">
        <v>21955</v>
      </c>
      <c r="N1161" t="s">
        <v>21955</v>
      </c>
      <c r="O1161" t="s">
        <v>21955</v>
      </c>
      <c r="P1161" t="s">
        <v>21955</v>
      </c>
      <c r="Q1161" t="s">
        <v>21956</v>
      </c>
      <c r="R1161">
        <v>0.05</v>
      </c>
      <c r="S1161">
        <v>0</v>
      </c>
      <c r="T1161" t="s">
        <v>21967</v>
      </c>
    </row>
    <row r="1162" spans="1:20">
      <c r="A1162" t="s">
        <v>349</v>
      </c>
      <c r="B1162">
        <v>92800486</v>
      </c>
      <c r="C1162" t="s">
        <v>24366</v>
      </c>
      <c r="D1162" t="s">
        <v>22043</v>
      </c>
      <c r="E1162" t="s">
        <v>21952</v>
      </c>
      <c r="F1162" t="s">
        <v>21953</v>
      </c>
      <c r="G1162">
        <v>3440</v>
      </c>
      <c r="I1162">
        <v>150</v>
      </c>
      <c r="J1162" t="s">
        <v>21954</v>
      </c>
      <c r="K1162" t="s">
        <v>12492</v>
      </c>
      <c r="L1162" t="s">
        <v>12492</v>
      </c>
      <c r="M1162" t="s">
        <v>21955</v>
      </c>
      <c r="N1162" t="s">
        <v>21955</v>
      </c>
      <c r="O1162" t="s">
        <v>21955</v>
      </c>
      <c r="P1162" t="s">
        <v>21955</v>
      </c>
      <c r="Q1162" t="s">
        <v>21956</v>
      </c>
      <c r="R1162">
        <v>0.05</v>
      </c>
      <c r="S1162">
        <v>0</v>
      </c>
      <c r="T1162" t="s">
        <v>21967</v>
      </c>
    </row>
    <row r="1163" spans="1:20">
      <c r="A1163" t="s">
        <v>349</v>
      </c>
      <c r="B1163">
        <v>92800497</v>
      </c>
      <c r="C1163" t="s">
        <v>24367</v>
      </c>
      <c r="D1163" t="s">
        <v>22043</v>
      </c>
      <c r="E1163" t="s">
        <v>21952</v>
      </c>
      <c r="F1163" t="s">
        <v>21953</v>
      </c>
      <c r="G1163">
        <v>3440</v>
      </c>
      <c r="I1163">
        <v>150</v>
      </c>
      <c r="J1163" t="s">
        <v>21954</v>
      </c>
      <c r="K1163" t="s">
        <v>12492</v>
      </c>
      <c r="L1163" t="s">
        <v>12492</v>
      </c>
      <c r="M1163" t="s">
        <v>21955</v>
      </c>
      <c r="N1163" t="s">
        <v>21955</v>
      </c>
      <c r="O1163" t="s">
        <v>21955</v>
      </c>
      <c r="P1163" t="s">
        <v>21955</v>
      </c>
      <c r="Q1163" t="s">
        <v>21956</v>
      </c>
      <c r="R1163">
        <v>0.05</v>
      </c>
      <c r="S1163">
        <v>0</v>
      </c>
      <c r="T1163" t="s">
        <v>21967</v>
      </c>
    </row>
    <row r="1164" spans="1:20">
      <c r="A1164" t="s">
        <v>349</v>
      </c>
      <c r="B1164">
        <v>92800500</v>
      </c>
      <c r="C1164" t="s">
        <v>24368</v>
      </c>
      <c r="D1164" t="s">
        <v>22043</v>
      </c>
      <c r="E1164" t="s">
        <v>21952</v>
      </c>
      <c r="F1164" t="s">
        <v>21953</v>
      </c>
      <c r="G1164">
        <v>3440</v>
      </c>
      <c r="I1164">
        <v>150</v>
      </c>
      <c r="J1164" t="s">
        <v>21954</v>
      </c>
      <c r="K1164" t="s">
        <v>204</v>
      </c>
      <c r="L1164" t="s">
        <v>12492</v>
      </c>
      <c r="M1164" t="s">
        <v>21955</v>
      </c>
      <c r="N1164" t="s">
        <v>21955</v>
      </c>
      <c r="O1164" t="s">
        <v>21955</v>
      </c>
      <c r="P1164" t="s">
        <v>21955</v>
      </c>
      <c r="Q1164" t="s">
        <v>21956</v>
      </c>
      <c r="R1164">
        <v>0.05</v>
      </c>
      <c r="S1164">
        <v>0</v>
      </c>
      <c r="T1164" t="s">
        <v>21967</v>
      </c>
    </row>
    <row r="1165" spans="1:20">
      <c r="A1165" t="s">
        <v>349</v>
      </c>
      <c r="B1165">
        <v>92800502</v>
      </c>
      <c r="C1165" t="s">
        <v>24369</v>
      </c>
      <c r="D1165" t="s">
        <v>22043</v>
      </c>
      <c r="E1165" t="s">
        <v>21952</v>
      </c>
      <c r="F1165" t="s">
        <v>21953</v>
      </c>
      <c r="G1165">
        <v>3440</v>
      </c>
      <c r="I1165">
        <v>150</v>
      </c>
      <c r="J1165" t="s">
        <v>21954</v>
      </c>
      <c r="K1165" t="s">
        <v>12492</v>
      </c>
      <c r="L1165" t="s">
        <v>12492</v>
      </c>
      <c r="M1165" t="s">
        <v>21955</v>
      </c>
      <c r="N1165" t="s">
        <v>21955</v>
      </c>
      <c r="O1165" t="s">
        <v>21955</v>
      </c>
      <c r="P1165" t="s">
        <v>21955</v>
      </c>
      <c r="Q1165" t="s">
        <v>21956</v>
      </c>
      <c r="R1165">
        <v>0.05</v>
      </c>
      <c r="S1165">
        <v>0</v>
      </c>
      <c r="T1165" t="s">
        <v>21967</v>
      </c>
    </row>
    <row r="1166" spans="1:20">
      <c r="A1166" t="s">
        <v>349</v>
      </c>
      <c r="B1166">
        <v>92800507</v>
      </c>
      <c r="C1166" t="s">
        <v>24370</v>
      </c>
      <c r="D1166" t="s">
        <v>22043</v>
      </c>
      <c r="E1166" t="s">
        <v>21952</v>
      </c>
      <c r="F1166" t="s">
        <v>21953</v>
      </c>
      <c r="G1166">
        <v>3440</v>
      </c>
      <c r="I1166">
        <v>150</v>
      </c>
      <c r="J1166" t="s">
        <v>21954</v>
      </c>
      <c r="K1166" t="s">
        <v>12492</v>
      </c>
      <c r="L1166" t="s">
        <v>12492</v>
      </c>
      <c r="M1166" t="s">
        <v>21955</v>
      </c>
      <c r="N1166" t="s">
        <v>21955</v>
      </c>
      <c r="O1166" t="s">
        <v>21955</v>
      </c>
      <c r="P1166" t="s">
        <v>21955</v>
      </c>
      <c r="Q1166" t="s">
        <v>21956</v>
      </c>
      <c r="R1166">
        <v>0.05</v>
      </c>
      <c r="S1166">
        <v>0</v>
      </c>
      <c r="T1166" t="s">
        <v>21967</v>
      </c>
    </row>
    <row r="1167" spans="1:20">
      <c r="A1167" t="s">
        <v>349</v>
      </c>
      <c r="B1167">
        <v>92800545</v>
      </c>
      <c r="C1167" t="s">
        <v>24371</v>
      </c>
      <c r="D1167" t="s">
        <v>22043</v>
      </c>
      <c r="E1167" t="s">
        <v>21952</v>
      </c>
      <c r="F1167" t="s">
        <v>21953</v>
      </c>
      <c r="G1167">
        <v>3440</v>
      </c>
      <c r="I1167">
        <v>150</v>
      </c>
      <c r="J1167" t="s">
        <v>21954</v>
      </c>
      <c r="K1167" t="s">
        <v>12492</v>
      </c>
      <c r="L1167" t="s">
        <v>12492</v>
      </c>
      <c r="M1167" t="s">
        <v>21955</v>
      </c>
      <c r="N1167" t="s">
        <v>21955</v>
      </c>
      <c r="O1167" t="s">
        <v>21955</v>
      </c>
      <c r="P1167" t="s">
        <v>21955</v>
      </c>
      <c r="Q1167" t="s">
        <v>21956</v>
      </c>
      <c r="R1167">
        <v>0.05</v>
      </c>
      <c r="S1167">
        <v>0</v>
      </c>
      <c r="T1167" t="s">
        <v>21967</v>
      </c>
    </row>
    <row r="1168" spans="1:20">
      <c r="A1168" t="s">
        <v>349</v>
      </c>
      <c r="B1168">
        <v>92800548</v>
      </c>
      <c r="C1168" t="s">
        <v>24372</v>
      </c>
      <c r="D1168" t="s">
        <v>22069</v>
      </c>
      <c r="E1168" t="s">
        <v>21952</v>
      </c>
      <c r="F1168" t="s">
        <v>21953</v>
      </c>
      <c r="G1168">
        <v>3430</v>
      </c>
      <c r="I1168">
        <v>150</v>
      </c>
      <c r="J1168" t="s">
        <v>21954</v>
      </c>
      <c r="K1168" t="s">
        <v>204</v>
      </c>
      <c r="L1168" t="s">
        <v>12492</v>
      </c>
      <c r="M1168" t="s">
        <v>21955</v>
      </c>
      <c r="N1168" t="s">
        <v>21955</v>
      </c>
      <c r="O1168" t="s">
        <v>21955</v>
      </c>
      <c r="P1168" t="s">
        <v>21955</v>
      </c>
      <c r="Q1168" t="s">
        <v>21956</v>
      </c>
      <c r="R1168">
        <v>0.05</v>
      </c>
      <c r="S1168">
        <v>0</v>
      </c>
      <c r="T1168" t="s">
        <v>21967</v>
      </c>
    </row>
    <row r="1169" spans="1:20">
      <c r="A1169" t="s">
        <v>349</v>
      </c>
      <c r="B1169">
        <v>92800606</v>
      </c>
      <c r="C1169" t="s">
        <v>24373</v>
      </c>
      <c r="D1169" t="s">
        <v>21959</v>
      </c>
      <c r="E1169" t="s">
        <v>21960</v>
      </c>
      <c r="F1169" t="s">
        <v>21953</v>
      </c>
      <c r="G1169">
        <v>3420</v>
      </c>
      <c r="I1169">
        <v>150</v>
      </c>
      <c r="J1169" t="s">
        <v>21954</v>
      </c>
      <c r="K1169" t="s">
        <v>204</v>
      </c>
      <c r="L1169" t="s">
        <v>12492</v>
      </c>
      <c r="M1169" t="s">
        <v>21955</v>
      </c>
      <c r="N1169" t="s">
        <v>21955</v>
      </c>
      <c r="O1169" t="s">
        <v>21955</v>
      </c>
      <c r="P1169" t="s">
        <v>21955</v>
      </c>
      <c r="Q1169" t="s">
        <v>21956</v>
      </c>
      <c r="R1169">
        <v>0.05</v>
      </c>
      <c r="S1169">
        <v>0</v>
      </c>
      <c r="T1169" t="s">
        <v>21967</v>
      </c>
    </row>
    <row r="1170" spans="1:20">
      <c r="A1170" t="s">
        <v>349</v>
      </c>
      <c r="B1170">
        <v>92800608</v>
      </c>
      <c r="C1170" t="s">
        <v>24374</v>
      </c>
      <c r="D1170" t="s">
        <v>21959</v>
      </c>
      <c r="E1170" t="s">
        <v>21960</v>
      </c>
      <c r="F1170" t="s">
        <v>21953</v>
      </c>
      <c r="G1170">
        <v>3420</v>
      </c>
      <c r="I1170">
        <v>150</v>
      </c>
      <c r="J1170" t="s">
        <v>21954</v>
      </c>
      <c r="K1170" t="s">
        <v>204</v>
      </c>
      <c r="L1170" t="s">
        <v>12492</v>
      </c>
      <c r="M1170" t="s">
        <v>21955</v>
      </c>
      <c r="N1170" t="s">
        <v>21955</v>
      </c>
      <c r="O1170" t="s">
        <v>21955</v>
      </c>
      <c r="P1170" t="s">
        <v>21955</v>
      </c>
      <c r="Q1170" t="s">
        <v>21956</v>
      </c>
      <c r="R1170">
        <v>0.05</v>
      </c>
      <c r="S1170">
        <v>0</v>
      </c>
      <c r="T1170" t="s">
        <v>21967</v>
      </c>
    </row>
    <row r="1171" spans="1:20">
      <c r="A1171" t="s">
        <v>349</v>
      </c>
      <c r="B1171">
        <v>92800611</v>
      </c>
      <c r="C1171" t="s">
        <v>24375</v>
      </c>
      <c r="D1171" t="s">
        <v>21959</v>
      </c>
      <c r="E1171" t="s">
        <v>21960</v>
      </c>
      <c r="F1171" t="s">
        <v>21953</v>
      </c>
      <c r="G1171">
        <v>3420</v>
      </c>
      <c r="I1171">
        <v>150</v>
      </c>
      <c r="J1171" t="s">
        <v>21954</v>
      </c>
      <c r="K1171" t="s">
        <v>204</v>
      </c>
      <c r="L1171" t="s">
        <v>12492</v>
      </c>
      <c r="M1171" t="s">
        <v>21955</v>
      </c>
      <c r="N1171" t="s">
        <v>21955</v>
      </c>
      <c r="O1171" t="s">
        <v>21955</v>
      </c>
      <c r="P1171" t="s">
        <v>21955</v>
      </c>
      <c r="Q1171" t="s">
        <v>21956</v>
      </c>
      <c r="R1171">
        <v>0.05</v>
      </c>
      <c r="S1171">
        <v>0</v>
      </c>
      <c r="T1171" t="s">
        <v>21967</v>
      </c>
    </row>
    <row r="1172" spans="1:20">
      <c r="A1172" t="s">
        <v>349</v>
      </c>
      <c r="B1172">
        <v>92800614</v>
      </c>
      <c r="C1172" t="s">
        <v>24376</v>
      </c>
      <c r="D1172" t="s">
        <v>21959</v>
      </c>
      <c r="E1172" t="s">
        <v>21960</v>
      </c>
      <c r="F1172" t="s">
        <v>21953</v>
      </c>
      <c r="G1172">
        <v>3420</v>
      </c>
      <c r="I1172">
        <v>150</v>
      </c>
      <c r="J1172" t="s">
        <v>21954</v>
      </c>
      <c r="K1172" t="s">
        <v>204</v>
      </c>
      <c r="L1172" t="s">
        <v>12492</v>
      </c>
      <c r="M1172" t="s">
        <v>21955</v>
      </c>
      <c r="N1172" t="s">
        <v>21955</v>
      </c>
      <c r="O1172" t="s">
        <v>21955</v>
      </c>
      <c r="P1172" t="s">
        <v>21955</v>
      </c>
      <c r="Q1172" t="s">
        <v>21956</v>
      </c>
      <c r="R1172">
        <v>0.05</v>
      </c>
      <c r="S1172">
        <v>0</v>
      </c>
      <c r="T1172" t="s">
        <v>21967</v>
      </c>
    </row>
    <row r="1173" spans="1:20">
      <c r="A1173" t="s">
        <v>349</v>
      </c>
      <c r="B1173">
        <v>92800616</v>
      </c>
      <c r="C1173" t="s">
        <v>24377</v>
      </c>
      <c r="D1173" t="s">
        <v>21959</v>
      </c>
      <c r="E1173" t="s">
        <v>21960</v>
      </c>
      <c r="F1173" t="s">
        <v>21953</v>
      </c>
      <c r="G1173">
        <v>3420</v>
      </c>
      <c r="I1173">
        <v>150</v>
      </c>
      <c r="J1173" t="s">
        <v>21954</v>
      </c>
      <c r="K1173" t="s">
        <v>204</v>
      </c>
      <c r="L1173" t="s">
        <v>12492</v>
      </c>
      <c r="M1173" t="s">
        <v>21955</v>
      </c>
      <c r="N1173" t="s">
        <v>21955</v>
      </c>
      <c r="O1173" t="s">
        <v>21955</v>
      </c>
      <c r="P1173" t="s">
        <v>21955</v>
      </c>
      <c r="Q1173" t="s">
        <v>21956</v>
      </c>
      <c r="R1173">
        <v>0.05</v>
      </c>
      <c r="S1173">
        <v>0</v>
      </c>
      <c r="T1173" t="s">
        <v>21967</v>
      </c>
    </row>
    <row r="1174" spans="1:20">
      <c r="A1174" t="s">
        <v>349</v>
      </c>
      <c r="B1174">
        <v>92800624</v>
      </c>
      <c r="C1174" t="s">
        <v>24378</v>
      </c>
      <c r="D1174" t="s">
        <v>22043</v>
      </c>
      <c r="E1174" t="s">
        <v>21952</v>
      </c>
      <c r="F1174" t="s">
        <v>21953</v>
      </c>
      <c r="G1174">
        <v>3440</v>
      </c>
      <c r="I1174">
        <v>150</v>
      </c>
      <c r="J1174" t="s">
        <v>21954</v>
      </c>
      <c r="K1174" t="s">
        <v>204</v>
      </c>
      <c r="L1174" t="s">
        <v>12492</v>
      </c>
      <c r="M1174" t="s">
        <v>21955</v>
      </c>
      <c r="N1174" t="s">
        <v>21955</v>
      </c>
      <c r="O1174" t="s">
        <v>21955</v>
      </c>
      <c r="P1174" t="s">
        <v>21955</v>
      </c>
      <c r="Q1174" t="s">
        <v>21956</v>
      </c>
      <c r="R1174">
        <v>0.05</v>
      </c>
      <c r="S1174">
        <v>0</v>
      </c>
      <c r="T1174" t="s">
        <v>21967</v>
      </c>
    </row>
    <row r="1175" spans="1:20">
      <c r="A1175" t="s">
        <v>349</v>
      </c>
      <c r="B1175">
        <v>92800626</v>
      </c>
      <c r="C1175" t="s">
        <v>24379</v>
      </c>
      <c r="D1175" t="s">
        <v>22043</v>
      </c>
      <c r="E1175" t="s">
        <v>21952</v>
      </c>
      <c r="F1175" t="s">
        <v>21953</v>
      </c>
      <c r="G1175">
        <v>3440</v>
      </c>
      <c r="I1175">
        <v>150</v>
      </c>
      <c r="J1175" t="s">
        <v>21954</v>
      </c>
      <c r="K1175" t="s">
        <v>204</v>
      </c>
      <c r="L1175" t="s">
        <v>12492</v>
      </c>
      <c r="M1175" t="s">
        <v>21955</v>
      </c>
      <c r="N1175" t="s">
        <v>21955</v>
      </c>
      <c r="O1175" t="s">
        <v>21955</v>
      </c>
      <c r="P1175" t="s">
        <v>21955</v>
      </c>
      <c r="Q1175" t="s">
        <v>21956</v>
      </c>
      <c r="R1175">
        <v>0.05</v>
      </c>
      <c r="S1175">
        <v>0</v>
      </c>
      <c r="T1175" t="s">
        <v>21967</v>
      </c>
    </row>
    <row r="1176" spans="1:20">
      <c r="A1176" t="s">
        <v>349</v>
      </c>
      <c r="B1176">
        <v>92800629</v>
      </c>
      <c r="C1176" t="s">
        <v>24380</v>
      </c>
      <c r="D1176" t="s">
        <v>22043</v>
      </c>
      <c r="E1176" t="s">
        <v>21952</v>
      </c>
      <c r="F1176" t="s">
        <v>21953</v>
      </c>
      <c r="G1176">
        <v>3440</v>
      </c>
      <c r="I1176">
        <v>150</v>
      </c>
      <c r="J1176" t="s">
        <v>21954</v>
      </c>
      <c r="K1176" t="s">
        <v>204</v>
      </c>
      <c r="L1176" t="s">
        <v>12492</v>
      </c>
      <c r="M1176" t="s">
        <v>21955</v>
      </c>
      <c r="N1176" t="s">
        <v>21955</v>
      </c>
      <c r="O1176" t="s">
        <v>21955</v>
      </c>
      <c r="P1176" t="s">
        <v>21955</v>
      </c>
      <c r="Q1176" t="s">
        <v>21956</v>
      </c>
      <c r="R1176">
        <v>0.05</v>
      </c>
      <c r="S1176">
        <v>0</v>
      </c>
      <c r="T1176" t="s">
        <v>21967</v>
      </c>
    </row>
    <row r="1177" spans="1:20">
      <c r="A1177" t="s">
        <v>349</v>
      </c>
      <c r="B1177">
        <v>92800630</v>
      </c>
      <c r="C1177" t="s">
        <v>24381</v>
      </c>
      <c r="D1177" t="s">
        <v>22043</v>
      </c>
      <c r="E1177" t="s">
        <v>21952</v>
      </c>
      <c r="F1177" t="s">
        <v>21953</v>
      </c>
      <c r="G1177">
        <v>3440</v>
      </c>
      <c r="I1177">
        <v>150</v>
      </c>
      <c r="J1177" t="s">
        <v>21954</v>
      </c>
      <c r="K1177" t="s">
        <v>12492</v>
      </c>
      <c r="L1177" t="s">
        <v>12492</v>
      </c>
      <c r="M1177" t="s">
        <v>21955</v>
      </c>
      <c r="N1177" t="s">
        <v>21955</v>
      </c>
      <c r="O1177" t="s">
        <v>21955</v>
      </c>
      <c r="P1177" t="s">
        <v>21955</v>
      </c>
      <c r="Q1177" t="s">
        <v>21956</v>
      </c>
      <c r="R1177">
        <v>0.05</v>
      </c>
      <c r="S1177">
        <v>0</v>
      </c>
      <c r="T1177" t="s">
        <v>21967</v>
      </c>
    </row>
    <row r="1178" spans="1:20">
      <c r="A1178" t="s">
        <v>349</v>
      </c>
      <c r="B1178">
        <v>92800641</v>
      </c>
      <c r="C1178" t="s">
        <v>24382</v>
      </c>
      <c r="D1178" t="s">
        <v>21959</v>
      </c>
      <c r="E1178" t="s">
        <v>21960</v>
      </c>
      <c r="F1178" t="s">
        <v>21953</v>
      </c>
      <c r="G1178">
        <v>3420</v>
      </c>
      <c r="I1178">
        <v>150</v>
      </c>
      <c r="J1178" t="s">
        <v>21954</v>
      </c>
      <c r="K1178" t="s">
        <v>204</v>
      </c>
      <c r="L1178" t="s">
        <v>12492</v>
      </c>
      <c r="M1178" t="s">
        <v>21955</v>
      </c>
      <c r="N1178" t="s">
        <v>21955</v>
      </c>
      <c r="O1178" t="s">
        <v>21955</v>
      </c>
      <c r="P1178" t="s">
        <v>21955</v>
      </c>
      <c r="Q1178" t="s">
        <v>21956</v>
      </c>
      <c r="R1178">
        <v>0.05</v>
      </c>
      <c r="S1178">
        <v>0</v>
      </c>
      <c r="T1178" t="s">
        <v>21967</v>
      </c>
    </row>
    <row r="1179" spans="1:20">
      <c r="A1179" t="s">
        <v>349</v>
      </c>
      <c r="B1179">
        <v>92800642</v>
      </c>
      <c r="C1179" t="s">
        <v>24383</v>
      </c>
      <c r="D1179" t="s">
        <v>21959</v>
      </c>
      <c r="E1179" t="s">
        <v>21960</v>
      </c>
      <c r="F1179" t="s">
        <v>21953</v>
      </c>
      <c r="G1179">
        <v>3420</v>
      </c>
      <c r="I1179">
        <v>150</v>
      </c>
      <c r="J1179" t="s">
        <v>21954</v>
      </c>
      <c r="K1179" t="s">
        <v>204</v>
      </c>
      <c r="L1179" t="s">
        <v>12492</v>
      </c>
      <c r="M1179" t="s">
        <v>21955</v>
      </c>
      <c r="N1179" t="s">
        <v>21955</v>
      </c>
      <c r="O1179" t="s">
        <v>21955</v>
      </c>
      <c r="P1179" t="s">
        <v>21955</v>
      </c>
      <c r="Q1179" t="s">
        <v>21956</v>
      </c>
      <c r="R1179">
        <v>0.05</v>
      </c>
      <c r="S1179">
        <v>0</v>
      </c>
      <c r="T1179" t="s">
        <v>21967</v>
      </c>
    </row>
    <row r="1180" spans="1:20">
      <c r="A1180" t="s">
        <v>349</v>
      </c>
      <c r="B1180">
        <v>92800643</v>
      </c>
      <c r="C1180" t="s">
        <v>24384</v>
      </c>
      <c r="D1180" t="s">
        <v>21959</v>
      </c>
      <c r="E1180" t="s">
        <v>21960</v>
      </c>
      <c r="F1180" t="s">
        <v>21953</v>
      </c>
      <c r="G1180">
        <v>3420</v>
      </c>
      <c r="I1180">
        <v>150</v>
      </c>
      <c r="J1180" t="s">
        <v>21954</v>
      </c>
      <c r="K1180" t="s">
        <v>204</v>
      </c>
      <c r="L1180" t="s">
        <v>12492</v>
      </c>
      <c r="M1180" t="s">
        <v>21955</v>
      </c>
      <c r="N1180" t="s">
        <v>21955</v>
      </c>
      <c r="O1180" t="s">
        <v>21955</v>
      </c>
      <c r="P1180" t="s">
        <v>21955</v>
      </c>
      <c r="Q1180" t="s">
        <v>21956</v>
      </c>
      <c r="R1180">
        <v>0.05</v>
      </c>
      <c r="S1180">
        <v>0</v>
      </c>
      <c r="T1180" t="s">
        <v>21967</v>
      </c>
    </row>
    <row r="1181" spans="1:20">
      <c r="A1181" t="s">
        <v>349</v>
      </c>
      <c r="B1181">
        <v>92800644</v>
      </c>
      <c r="C1181" t="s">
        <v>24385</v>
      </c>
      <c r="D1181" t="s">
        <v>21959</v>
      </c>
      <c r="E1181" t="s">
        <v>21960</v>
      </c>
      <c r="F1181" t="s">
        <v>21953</v>
      </c>
      <c r="G1181">
        <v>3420</v>
      </c>
      <c r="I1181">
        <v>150</v>
      </c>
      <c r="J1181" t="s">
        <v>21954</v>
      </c>
      <c r="K1181" t="s">
        <v>204</v>
      </c>
      <c r="L1181" t="s">
        <v>12492</v>
      </c>
      <c r="M1181" t="s">
        <v>21955</v>
      </c>
      <c r="N1181" t="s">
        <v>21955</v>
      </c>
      <c r="O1181" t="s">
        <v>21955</v>
      </c>
      <c r="P1181" t="s">
        <v>21955</v>
      </c>
      <c r="Q1181" t="s">
        <v>21956</v>
      </c>
      <c r="R1181">
        <v>0.05</v>
      </c>
      <c r="S1181">
        <v>0</v>
      </c>
      <c r="T1181" t="s">
        <v>21967</v>
      </c>
    </row>
    <row r="1182" spans="1:20">
      <c r="A1182" t="s">
        <v>349</v>
      </c>
      <c r="B1182">
        <v>92800645</v>
      </c>
      <c r="C1182" t="s">
        <v>24386</v>
      </c>
      <c r="D1182" t="s">
        <v>21959</v>
      </c>
      <c r="E1182" t="s">
        <v>21960</v>
      </c>
      <c r="F1182" t="s">
        <v>21953</v>
      </c>
      <c r="G1182">
        <v>3420</v>
      </c>
      <c r="I1182">
        <v>150</v>
      </c>
      <c r="J1182" t="s">
        <v>21954</v>
      </c>
      <c r="K1182" t="s">
        <v>204</v>
      </c>
      <c r="L1182" t="s">
        <v>12492</v>
      </c>
      <c r="M1182" t="s">
        <v>21955</v>
      </c>
      <c r="N1182" t="s">
        <v>21955</v>
      </c>
      <c r="O1182" t="s">
        <v>21955</v>
      </c>
      <c r="P1182" t="s">
        <v>21955</v>
      </c>
      <c r="Q1182" t="s">
        <v>21956</v>
      </c>
      <c r="R1182">
        <v>0.05</v>
      </c>
      <c r="S1182">
        <v>0</v>
      </c>
      <c r="T1182" t="s">
        <v>21967</v>
      </c>
    </row>
    <row r="1183" spans="1:20">
      <c r="A1183" t="s">
        <v>349</v>
      </c>
      <c r="B1183">
        <v>92800666</v>
      </c>
      <c r="C1183" t="s">
        <v>24387</v>
      </c>
      <c r="D1183" t="s">
        <v>22043</v>
      </c>
      <c r="E1183" t="s">
        <v>21952</v>
      </c>
      <c r="F1183" t="s">
        <v>21953</v>
      </c>
      <c r="G1183">
        <v>3440</v>
      </c>
      <c r="I1183">
        <v>150</v>
      </c>
      <c r="J1183" t="s">
        <v>21954</v>
      </c>
      <c r="K1183" t="s">
        <v>204</v>
      </c>
      <c r="L1183" t="s">
        <v>12492</v>
      </c>
      <c r="M1183" t="s">
        <v>21955</v>
      </c>
      <c r="N1183" t="s">
        <v>21955</v>
      </c>
      <c r="O1183" t="s">
        <v>21955</v>
      </c>
      <c r="P1183" t="s">
        <v>21955</v>
      </c>
      <c r="Q1183" t="s">
        <v>21956</v>
      </c>
      <c r="R1183">
        <v>0.05</v>
      </c>
      <c r="S1183">
        <v>0</v>
      </c>
      <c r="T1183" t="s">
        <v>21967</v>
      </c>
    </row>
    <row r="1184" spans="1:20">
      <c r="A1184" t="s">
        <v>349</v>
      </c>
      <c r="B1184">
        <v>92800674</v>
      </c>
      <c r="C1184" t="s">
        <v>24388</v>
      </c>
      <c r="D1184" t="s">
        <v>22069</v>
      </c>
      <c r="E1184" t="s">
        <v>21952</v>
      </c>
      <c r="F1184" t="s">
        <v>21953</v>
      </c>
      <c r="G1184">
        <v>3430</v>
      </c>
      <c r="I1184">
        <v>150</v>
      </c>
      <c r="J1184" t="s">
        <v>21954</v>
      </c>
      <c r="K1184" t="s">
        <v>204</v>
      </c>
      <c r="L1184" t="s">
        <v>12492</v>
      </c>
      <c r="M1184" t="s">
        <v>21955</v>
      </c>
      <c r="N1184" t="s">
        <v>21955</v>
      </c>
      <c r="O1184" t="s">
        <v>21955</v>
      </c>
      <c r="P1184" t="s">
        <v>21955</v>
      </c>
      <c r="Q1184" t="s">
        <v>21956</v>
      </c>
      <c r="R1184">
        <v>0.05</v>
      </c>
      <c r="S1184">
        <v>0</v>
      </c>
      <c r="T1184" t="s">
        <v>21967</v>
      </c>
    </row>
    <row r="1185" spans="1:20">
      <c r="A1185" t="s">
        <v>349</v>
      </c>
      <c r="B1185">
        <v>92900003</v>
      </c>
      <c r="C1185" t="s">
        <v>24389</v>
      </c>
      <c r="D1185" t="s">
        <v>24390</v>
      </c>
      <c r="E1185" t="s">
        <v>22199</v>
      </c>
      <c r="F1185" t="s">
        <v>21953</v>
      </c>
      <c r="G1185">
        <v>3220</v>
      </c>
      <c r="I1185">
        <v>100</v>
      </c>
      <c r="J1185" t="s">
        <v>21954</v>
      </c>
      <c r="K1185" t="s">
        <v>204</v>
      </c>
      <c r="L1185" t="s">
        <v>12492</v>
      </c>
      <c r="M1185" t="s">
        <v>21961</v>
      </c>
      <c r="N1185" t="s">
        <v>21961</v>
      </c>
      <c r="O1185" t="s">
        <v>21961</v>
      </c>
      <c r="P1185" t="s">
        <v>21961</v>
      </c>
      <c r="R1185">
        <v>0.05</v>
      </c>
      <c r="S1185">
        <v>0</v>
      </c>
      <c r="T1185" t="s">
        <v>22002</v>
      </c>
    </row>
    <row r="1186" spans="1:20">
      <c r="A1186" t="s">
        <v>349</v>
      </c>
      <c r="B1186">
        <v>92900025</v>
      </c>
      <c r="C1186" t="s">
        <v>24391</v>
      </c>
      <c r="D1186" t="s">
        <v>24392</v>
      </c>
      <c r="E1186" t="s">
        <v>21952</v>
      </c>
      <c r="F1186" t="s">
        <v>21953</v>
      </c>
      <c r="G1186">
        <v>3420</v>
      </c>
      <c r="I1186">
        <v>150</v>
      </c>
      <c r="J1186" t="s">
        <v>21954</v>
      </c>
      <c r="K1186" t="s">
        <v>204</v>
      </c>
      <c r="L1186" t="s">
        <v>12492</v>
      </c>
      <c r="M1186" t="s">
        <v>34</v>
      </c>
      <c r="N1186" t="s">
        <v>21955</v>
      </c>
      <c r="O1186" t="s">
        <v>21955</v>
      </c>
      <c r="P1186" t="s">
        <v>21955</v>
      </c>
      <c r="Q1186" t="s">
        <v>21956</v>
      </c>
      <c r="R1186">
        <v>0.05</v>
      </c>
      <c r="S1186">
        <v>0</v>
      </c>
      <c r="T1186" t="s">
        <v>21967</v>
      </c>
    </row>
    <row r="1187" spans="1:20">
      <c r="A1187" t="s">
        <v>349</v>
      </c>
      <c r="B1187">
        <v>93000003</v>
      </c>
      <c r="C1187" t="s">
        <v>24393</v>
      </c>
      <c r="D1187" t="s">
        <v>21979</v>
      </c>
      <c r="E1187" t="s">
        <v>21952</v>
      </c>
      <c r="F1187" t="s">
        <v>21953</v>
      </c>
      <c r="G1187">
        <v>3440</v>
      </c>
      <c r="I1187">
        <v>150</v>
      </c>
      <c r="J1187" t="s">
        <v>21954</v>
      </c>
      <c r="K1187" t="s">
        <v>12492</v>
      </c>
      <c r="L1187" t="s">
        <v>12492</v>
      </c>
      <c r="M1187" t="s">
        <v>21955</v>
      </c>
      <c r="N1187" t="s">
        <v>21955</v>
      </c>
      <c r="O1187" t="s">
        <v>21955</v>
      </c>
      <c r="P1187" t="s">
        <v>21955</v>
      </c>
      <c r="Q1187" t="s">
        <v>21956</v>
      </c>
      <c r="R1187">
        <v>0.05</v>
      </c>
      <c r="S1187">
        <v>0</v>
      </c>
      <c r="T1187" t="s">
        <v>21967</v>
      </c>
    </row>
    <row r="1188" spans="1:20">
      <c r="A1188" t="s">
        <v>349</v>
      </c>
      <c r="B1188">
        <v>93000020</v>
      </c>
      <c r="C1188" t="s">
        <v>24394</v>
      </c>
      <c r="D1188" t="s">
        <v>21979</v>
      </c>
      <c r="E1188" t="s">
        <v>21952</v>
      </c>
      <c r="F1188" t="s">
        <v>21953</v>
      </c>
      <c r="G1188">
        <v>3440</v>
      </c>
      <c r="I1188">
        <v>150</v>
      </c>
      <c r="J1188" t="s">
        <v>21954</v>
      </c>
      <c r="K1188" t="s">
        <v>204</v>
      </c>
      <c r="L1188" t="s">
        <v>12492</v>
      </c>
      <c r="M1188" t="s">
        <v>21955</v>
      </c>
      <c r="N1188" t="s">
        <v>21955</v>
      </c>
      <c r="O1188" t="s">
        <v>21955</v>
      </c>
      <c r="P1188" t="s">
        <v>21955</v>
      </c>
      <c r="Q1188" t="s">
        <v>21956</v>
      </c>
      <c r="R1188">
        <v>0.05</v>
      </c>
      <c r="S1188">
        <v>0</v>
      </c>
      <c r="T1188" t="s">
        <v>21967</v>
      </c>
    </row>
    <row r="1189" spans="1:20">
      <c r="A1189" t="s">
        <v>349</v>
      </c>
      <c r="B1189">
        <v>93000023</v>
      </c>
      <c r="C1189" t="s">
        <v>24395</v>
      </c>
      <c r="D1189" t="s">
        <v>24346</v>
      </c>
      <c r="E1189" t="s">
        <v>21952</v>
      </c>
      <c r="F1189" t="s">
        <v>21953</v>
      </c>
      <c r="G1189">
        <v>3430</v>
      </c>
      <c r="I1189">
        <v>150</v>
      </c>
      <c r="J1189" t="s">
        <v>21954</v>
      </c>
      <c r="K1189" t="s">
        <v>12492</v>
      </c>
      <c r="L1189" t="s">
        <v>12492</v>
      </c>
      <c r="M1189" t="s">
        <v>21955</v>
      </c>
      <c r="N1189" t="s">
        <v>21955</v>
      </c>
      <c r="O1189" t="s">
        <v>21955</v>
      </c>
      <c r="P1189" t="s">
        <v>21955</v>
      </c>
      <c r="Q1189" t="s">
        <v>21956</v>
      </c>
      <c r="R1189">
        <v>0.05</v>
      </c>
      <c r="S1189">
        <v>0</v>
      </c>
      <c r="T1189" t="s">
        <v>21967</v>
      </c>
    </row>
    <row r="1190" spans="1:20">
      <c r="A1190" t="s">
        <v>349</v>
      </c>
      <c r="B1190">
        <v>93000024</v>
      </c>
      <c r="C1190" t="s">
        <v>24396</v>
      </c>
      <c r="D1190" t="s">
        <v>21979</v>
      </c>
      <c r="E1190" t="s">
        <v>21952</v>
      </c>
      <c r="F1190" t="s">
        <v>21953</v>
      </c>
      <c r="G1190">
        <v>3440</v>
      </c>
      <c r="I1190">
        <v>150</v>
      </c>
      <c r="J1190" t="s">
        <v>21954</v>
      </c>
      <c r="K1190" t="s">
        <v>204</v>
      </c>
      <c r="L1190" t="s">
        <v>12492</v>
      </c>
      <c r="M1190" t="s">
        <v>21955</v>
      </c>
      <c r="N1190" t="s">
        <v>21955</v>
      </c>
      <c r="O1190" t="s">
        <v>21955</v>
      </c>
      <c r="P1190" t="s">
        <v>21955</v>
      </c>
      <c r="Q1190" t="s">
        <v>21956</v>
      </c>
      <c r="R1190">
        <v>0.05</v>
      </c>
      <c r="S1190">
        <v>0</v>
      </c>
      <c r="T1190" t="s">
        <v>22002</v>
      </c>
    </row>
    <row r="1191" spans="1:20">
      <c r="A1191" t="s">
        <v>349</v>
      </c>
      <c r="B1191">
        <v>93000028</v>
      </c>
      <c r="C1191" t="s">
        <v>24397</v>
      </c>
      <c r="D1191" t="s">
        <v>22196</v>
      </c>
      <c r="E1191" t="s">
        <v>21952</v>
      </c>
      <c r="F1191" t="s">
        <v>21953</v>
      </c>
      <c r="G1191">
        <v>3430</v>
      </c>
      <c r="I1191">
        <v>150</v>
      </c>
      <c r="J1191" t="s">
        <v>21954</v>
      </c>
      <c r="K1191" t="s">
        <v>204</v>
      </c>
      <c r="L1191" t="s">
        <v>12492</v>
      </c>
      <c r="M1191" t="s">
        <v>21955</v>
      </c>
      <c r="N1191" t="s">
        <v>21955</v>
      </c>
      <c r="O1191" t="s">
        <v>21955</v>
      </c>
      <c r="P1191" t="s">
        <v>21955</v>
      </c>
      <c r="Q1191" t="s">
        <v>21956</v>
      </c>
      <c r="R1191">
        <v>0.05</v>
      </c>
      <c r="S1191">
        <v>0</v>
      </c>
      <c r="T1191" t="s">
        <v>21967</v>
      </c>
    </row>
    <row r="1192" spans="1:20">
      <c r="A1192" t="s">
        <v>349</v>
      </c>
      <c r="B1192">
        <v>93000030</v>
      </c>
      <c r="C1192" t="s">
        <v>24398</v>
      </c>
      <c r="D1192" t="s">
        <v>22196</v>
      </c>
      <c r="E1192" t="s">
        <v>21952</v>
      </c>
      <c r="F1192" t="s">
        <v>21953</v>
      </c>
      <c r="G1192">
        <v>3430</v>
      </c>
      <c r="I1192">
        <v>150</v>
      </c>
      <c r="J1192" t="s">
        <v>21954</v>
      </c>
      <c r="K1192" t="s">
        <v>204</v>
      </c>
      <c r="L1192" t="s">
        <v>12492</v>
      </c>
      <c r="M1192" t="s">
        <v>21955</v>
      </c>
      <c r="N1192" t="s">
        <v>21955</v>
      </c>
      <c r="O1192" t="s">
        <v>21955</v>
      </c>
      <c r="P1192" t="s">
        <v>21955</v>
      </c>
      <c r="Q1192" t="s">
        <v>21956</v>
      </c>
      <c r="R1192">
        <v>0.05</v>
      </c>
      <c r="S1192">
        <v>0</v>
      </c>
      <c r="T1192" t="s">
        <v>21967</v>
      </c>
    </row>
    <row r="1193" spans="1:20">
      <c r="A1193" t="s">
        <v>349</v>
      </c>
      <c r="B1193">
        <v>93000031</v>
      </c>
      <c r="C1193" t="s">
        <v>24399</v>
      </c>
      <c r="D1193" t="s">
        <v>22196</v>
      </c>
      <c r="E1193" t="s">
        <v>21952</v>
      </c>
      <c r="F1193" t="s">
        <v>21953</v>
      </c>
      <c r="G1193">
        <v>3430</v>
      </c>
      <c r="I1193">
        <v>150</v>
      </c>
      <c r="J1193" t="s">
        <v>21954</v>
      </c>
      <c r="K1193" t="s">
        <v>204</v>
      </c>
      <c r="L1193" t="s">
        <v>12492</v>
      </c>
      <c r="M1193" t="s">
        <v>21955</v>
      </c>
      <c r="N1193" t="s">
        <v>21955</v>
      </c>
      <c r="O1193" t="s">
        <v>21955</v>
      </c>
      <c r="P1193" t="s">
        <v>21955</v>
      </c>
      <c r="Q1193" t="s">
        <v>21956</v>
      </c>
      <c r="R1193">
        <v>0.05</v>
      </c>
      <c r="S1193">
        <v>0</v>
      </c>
      <c r="T1193" t="s">
        <v>21967</v>
      </c>
    </row>
    <row r="1194" spans="1:20">
      <c r="A1194" t="s">
        <v>349</v>
      </c>
      <c r="B1194">
        <v>93000041</v>
      </c>
      <c r="C1194" t="s">
        <v>24400</v>
      </c>
      <c r="D1194" t="s">
        <v>21979</v>
      </c>
      <c r="E1194" t="s">
        <v>21952</v>
      </c>
      <c r="F1194" t="s">
        <v>21953</v>
      </c>
      <c r="G1194">
        <v>3430</v>
      </c>
      <c r="I1194">
        <v>150</v>
      </c>
      <c r="J1194" t="s">
        <v>21954</v>
      </c>
      <c r="K1194" t="s">
        <v>204</v>
      </c>
      <c r="L1194" t="s">
        <v>12492</v>
      </c>
      <c r="M1194" t="s">
        <v>21955</v>
      </c>
      <c r="N1194" t="s">
        <v>21955</v>
      </c>
      <c r="O1194" t="s">
        <v>21955</v>
      </c>
      <c r="P1194" t="s">
        <v>21955</v>
      </c>
      <c r="Q1194" t="s">
        <v>21956</v>
      </c>
      <c r="R1194">
        <v>0.05</v>
      </c>
      <c r="S1194">
        <v>0</v>
      </c>
      <c r="T1194" t="s">
        <v>22002</v>
      </c>
    </row>
    <row r="1195" spans="1:20">
      <c r="A1195" t="s">
        <v>349</v>
      </c>
      <c r="B1195">
        <v>93500045</v>
      </c>
      <c r="C1195" t="s">
        <v>24401</v>
      </c>
      <c r="D1195" t="s">
        <v>24402</v>
      </c>
      <c r="E1195" t="s">
        <v>21987</v>
      </c>
      <c r="F1195" t="s">
        <v>21953</v>
      </c>
      <c r="G1195">
        <v>3450</v>
      </c>
      <c r="I1195">
        <v>150</v>
      </c>
      <c r="J1195" t="s">
        <v>21954</v>
      </c>
      <c r="K1195" t="s">
        <v>204</v>
      </c>
      <c r="L1195" t="s">
        <v>12492</v>
      </c>
      <c r="M1195" t="s">
        <v>21955</v>
      </c>
      <c r="N1195" t="s">
        <v>21955</v>
      </c>
      <c r="O1195" t="s">
        <v>21955</v>
      </c>
      <c r="P1195" t="s">
        <v>21955</v>
      </c>
      <c r="Q1195" t="s">
        <v>21956</v>
      </c>
      <c r="R1195">
        <v>0.05</v>
      </c>
      <c r="S1195">
        <v>0</v>
      </c>
      <c r="T1195" t="s">
        <v>21967</v>
      </c>
    </row>
    <row r="1196" spans="1:20">
      <c r="A1196" t="s">
        <v>349</v>
      </c>
      <c r="B1196">
        <v>93500046</v>
      </c>
      <c r="C1196" t="s">
        <v>24403</v>
      </c>
      <c r="D1196" t="s">
        <v>24404</v>
      </c>
      <c r="E1196" t="s">
        <v>21987</v>
      </c>
      <c r="F1196" t="s">
        <v>21953</v>
      </c>
      <c r="G1196">
        <v>3440</v>
      </c>
      <c r="I1196">
        <v>150</v>
      </c>
      <c r="J1196" t="s">
        <v>21954</v>
      </c>
      <c r="K1196" t="s">
        <v>204</v>
      </c>
      <c r="L1196" t="s">
        <v>12492</v>
      </c>
      <c r="M1196" t="s">
        <v>21955</v>
      </c>
      <c r="N1196" t="s">
        <v>21955</v>
      </c>
      <c r="O1196" t="s">
        <v>21955</v>
      </c>
      <c r="P1196" t="s">
        <v>21955</v>
      </c>
      <c r="Q1196" t="s">
        <v>21956</v>
      </c>
      <c r="R1196">
        <v>0.05</v>
      </c>
      <c r="S1196">
        <v>0</v>
      </c>
      <c r="T1196" t="s">
        <v>21967</v>
      </c>
    </row>
    <row r="1197" spans="1:20">
      <c r="A1197" t="s">
        <v>349</v>
      </c>
      <c r="B1197" t="s">
        <v>24405</v>
      </c>
      <c r="C1197" t="s">
        <v>24406</v>
      </c>
      <c r="D1197" t="s">
        <v>21979</v>
      </c>
      <c r="E1197" t="s">
        <v>21952</v>
      </c>
      <c r="F1197" t="s">
        <v>21953</v>
      </c>
      <c r="G1197">
        <v>3440</v>
      </c>
      <c r="I1197">
        <v>150</v>
      </c>
      <c r="J1197" t="s">
        <v>21954</v>
      </c>
      <c r="K1197" t="s">
        <v>204</v>
      </c>
      <c r="L1197" t="s">
        <v>12492</v>
      </c>
      <c r="M1197" t="s">
        <v>21955</v>
      </c>
      <c r="N1197" t="s">
        <v>21955</v>
      </c>
      <c r="O1197" t="s">
        <v>21955</v>
      </c>
      <c r="P1197" t="s">
        <v>21955</v>
      </c>
      <c r="Q1197" t="s">
        <v>21956</v>
      </c>
      <c r="R1197">
        <v>0.05</v>
      </c>
      <c r="S1197">
        <v>0</v>
      </c>
    </row>
    <row r="1198" spans="1:20">
      <c r="A1198" t="s">
        <v>349</v>
      </c>
      <c r="B1198">
        <v>93800091</v>
      </c>
      <c r="C1198" t="s">
        <v>24407</v>
      </c>
      <c r="D1198" t="s">
        <v>22058</v>
      </c>
      <c r="E1198" t="s">
        <v>21952</v>
      </c>
      <c r="F1198" t="s">
        <v>21953</v>
      </c>
      <c r="G1198">
        <v>3440</v>
      </c>
      <c r="I1198">
        <v>150</v>
      </c>
      <c r="J1198" t="s">
        <v>21954</v>
      </c>
      <c r="K1198" t="s">
        <v>204</v>
      </c>
      <c r="L1198" t="s">
        <v>12492</v>
      </c>
      <c r="M1198" t="s">
        <v>21955</v>
      </c>
      <c r="N1198" t="s">
        <v>21955</v>
      </c>
      <c r="O1198" t="s">
        <v>21955</v>
      </c>
      <c r="P1198" t="s">
        <v>21955</v>
      </c>
      <c r="Q1198" t="s">
        <v>21956</v>
      </c>
      <c r="R1198">
        <v>0.05</v>
      </c>
      <c r="S1198">
        <v>0</v>
      </c>
      <c r="T1198" t="s">
        <v>21967</v>
      </c>
    </row>
    <row r="1199" spans="1:20">
      <c r="A1199" t="s">
        <v>349</v>
      </c>
      <c r="B1199">
        <v>93800095</v>
      </c>
      <c r="C1199" t="s">
        <v>24408</v>
      </c>
      <c r="D1199" t="s">
        <v>22058</v>
      </c>
      <c r="E1199" t="s">
        <v>21952</v>
      </c>
      <c r="F1199" t="s">
        <v>21953</v>
      </c>
      <c r="G1199">
        <v>3440</v>
      </c>
      <c r="I1199">
        <v>150</v>
      </c>
      <c r="J1199" t="s">
        <v>21954</v>
      </c>
      <c r="K1199" t="s">
        <v>204</v>
      </c>
      <c r="L1199" t="s">
        <v>12492</v>
      </c>
      <c r="M1199" t="s">
        <v>21955</v>
      </c>
      <c r="N1199" t="s">
        <v>21955</v>
      </c>
      <c r="O1199" t="s">
        <v>21955</v>
      </c>
      <c r="P1199" t="s">
        <v>21955</v>
      </c>
      <c r="Q1199" t="s">
        <v>21956</v>
      </c>
      <c r="R1199">
        <v>0.05</v>
      </c>
      <c r="S1199">
        <v>0</v>
      </c>
      <c r="T1199" t="s">
        <v>21967</v>
      </c>
    </row>
    <row r="1200" spans="1:20">
      <c r="A1200" t="s">
        <v>349</v>
      </c>
      <c r="B1200">
        <v>93800356</v>
      </c>
      <c r="C1200" t="s">
        <v>24409</v>
      </c>
      <c r="D1200" t="s">
        <v>22058</v>
      </c>
      <c r="E1200" t="s">
        <v>21952</v>
      </c>
      <c r="F1200" t="s">
        <v>21953</v>
      </c>
      <c r="G1200">
        <v>3440</v>
      </c>
      <c r="I1200">
        <v>150</v>
      </c>
      <c r="J1200" t="s">
        <v>21954</v>
      </c>
      <c r="K1200" t="s">
        <v>204</v>
      </c>
      <c r="L1200" t="s">
        <v>12492</v>
      </c>
      <c r="M1200" t="s">
        <v>21955</v>
      </c>
      <c r="N1200" t="s">
        <v>21955</v>
      </c>
      <c r="O1200" t="s">
        <v>21955</v>
      </c>
      <c r="P1200" t="s">
        <v>21955</v>
      </c>
      <c r="Q1200" t="s">
        <v>21956</v>
      </c>
      <c r="R1200">
        <v>0.05</v>
      </c>
      <c r="S1200">
        <v>0</v>
      </c>
      <c r="T1200" t="s">
        <v>21967</v>
      </c>
    </row>
    <row r="1201" spans="1:20">
      <c r="A1201" t="s">
        <v>349</v>
      </c>
      <c r="B1201">
        <v>93800363</v>
      </c>
      <c r="C1201" t="s">
        <v>24410</v>
      </c>
      <c r="D1201" t="s">
        <v>22058</v>
      </c>
      <c r="E1201" t="s">
        <v>21952</v>
      </c>
      <c r="F1201" t="s">
        <v>21953</v>
      </c>
      <c r="G1201">
        <v>3440</v>
      </c>
      <c r="I1201">
        <v>150</v>
      </c>
      <c r="J1201" t="s">
        <v>21954</v>
      </c>
      <c r="K1201" t="s">
        <v>204</v>
      </c>
      <c r="L1201" t="s">
        <v>12492</v>
      </c>
      <c r="M1201" t="s">
        <v>21955</v>
      </c>
      <c r="N1201" t="s">
        <v>21955</v>
      </c>
      <c r="O1201" t="s">
        <v>21955</v>
      </c>
      <c r="P1201" t="s">
        <v>21955</v>
      </c>
      <c r="Q1201" t="s">
        <v>21956</v>
      </c>
      <c r="R1201">
        <v>0.05</v>
      </c>
      <c r="S1201">
        <v>0</v>
      </c>
      <c r="T1201" t="s">
        <v>21967</v>
      </c>
    </row>
    <row r="1202" spans="1:20">
      <c r="A1202" t="s">
        <v>349</v>
      </c>
      <c r="B1202">
        <v>93800375</v>
      </c>
      <c r="C1202" t="s">
        <v>24411</v>
      </c>
      <c r="D1202" t="s">
        <v>22058</v>
      </c>
      <c r="E1202" t="s">
        <v>21952</v>
      </c>
      <c r="F1202" t="s">
        <v>21953</v>
      </c>
      <c r="G1202">
        <v>3440</v>
      </c>
      <c r="I1202">
        <v>150</v>
      </c>
      <c r="J1202" t="s">
        <v>21954</v>
      </c>
      <c r="K1202" t="s">
        <v>204</v>
      </c>
      <c r="L1202" t="s">
        <v>12492</v>
      </c>
      <c r="M1202" t="s">
        <v>21955</v>
      </c>
      <c r="N1202" t="s">
        <v>21955</v>
      </c>
      <c r="O1202" t="s">
        <v>21955</v>
      </c>
      <c r="P1202" t="s">
        <v>21955</v>
      </c>
      <c r="Q1202" t="s">
        <v>21956</v>
      </c>
      <c r="R1202">
        <v>0.05</v>
      </c>
      <c r="S1202">
        <v>0</v>
      </c>
      <c r="T1202" t="s">
        <v>21967</v>
      </c>
    </row>
    <row r="1203" spans="1:20">
      <c r="A1203" t="s">
        <v>349</v>
      </c>
      <c r="B1203">
        <v>93800377</v>
      </c>
      <c r="C1203" t="s">
        <v>24412</v>
      </c>
      <c r="D1203" t="s">
        <v>22360</v>
      </c>
      <c r="E1203" t="s">
        <v>21960</v>
      </c>
      <c r="F1203" t="s">
        <v>21953</v>
      </c>
      <c r="G1203">
        <v>3420</v>
      </c>
      <c r="I1203">
        <v>150</v>
      </c>
      <c r="J1203" t="s">
        <v>21954</v>
      </c>
      <c r="K1203" t="s">
        <v>204</v>
      </c>
      <c r="L1203" t="s">
        <v>12492</v>
      </c>
      <c r="M1203" t="s">
        <v>21955</v>
      </c>
      <c r="N1203" t="s">
        <v>21955</v>
      </c>
      <c r="O1203" t="s">
        <v>21955</v>
      </c>
      <c r="P1203" t="s">
        <v>21955</v>
      </c>
      <c r="Q1203" t="s">
        <v>21956</v>
      </c>
      <c r="R1203">
        <v>0.05</v>
      </c>
      <c r="S1203">
        <v>0</v>
      </c>
      <c r="T1203" t="s">
        <v>21967</v>
      </c>
    </row>
    <row r="1204" spans="1:20">
      <c r="A1204" t="s">
        <v>349</v>
      </c>
      <c r="B1204">
        <v>93800383</v>
      </c>
      <c r="C1204" t="s">
        <v>24413</v>
      </c>
      <c r="D1204" t="s">
        <v>22307</v>
      </c>
      <c r="E1204" t="s">
        <v>21952</v>
      </c>
      <c r="F1204" t="s">
        <v>21953</v>
      </c>
      <c r="G1204">
        <v>3430</v>
      </c>
      <c r="I1204">
        <v>150</v>
      </c>
      <c r="J1204" t="s">
        <v>21954</v>
      </c>
      <c r="K1204" t="s">
        <v>204</v>
      </c>
      <c r="L1204" t="s">
        <v>12492</v>
      </c>
      <c r="M1204" t="s">
        <v>21955</v>
      </c>
      <c r="N1204" t="s">
        <v>21955</v>
      </c>
      <c r="O1204" t="s">
        <v>21955</v>
      </c>
      <c r="P1204" t="s">
        <v>21955</v>
      </c>
      <c r="Q1204" t="s">
        <v>21956</v>
      </c>
      <c r="R1204">
        <v>0.05</v>
      </c>
      <c r="S1204">
        <v>0</v>
      </c>
      <c r="T1204" t="s">
        <v>21967</v>
      </c>
    </row>
    <row r="1205" spans="1:20">
      <c r="A1205" t="s">
        <v>349</v>
      </c>
      <c r="B1205">
        <v>93800388</v>
      </c>
      <c r="C1205" t="s">
        <v>24414</v>
      </c>
      <c r="D1205" t="s">
        <v>22307</v>
      </c>
      <c r="E1205" t="s">
        <v>21952</v>
      </c>
      <c r="F1205" t="s">
        <v>21953</v>
      </c>
      <c r="G1205">
        <v>3430</v>
      </c>
      <c r="I1205">
        <v>150</v>
      </c>
      <c r="J1205" t="s">
        <v>21954</v>
      </c>
      <c r="K1205" t="s">
        <v>204</v>
      </c>
      <c r="L1205" t="s">
        <v>12492</v>
      </c>
      <c r="M1205" t="s">
        <v>21955</v>
      </c>
      <c r="N1205" t="s">
        <v>21955</v>
      </c>
      <c r="O1205" t="s">
        <v>21955</v>
      </c>
      <c r="P1205" t="s">
        <v>21955</v>
      </c>
      <c r="Q1205" t="s">
        <v>21956</v>
      </c>
      <c r="R1205">
        <v>0.05</v>
      </c>
      <c r="S1205">
        <v>0</v>
      </c>
      <c r="T1205" t="s">
        <v>21967</v>
      </c>
    </row>
    <row r="1206" spans="1:20">
      <c r="A1206" t="s">
        <v>349</v>
      </c>
      <c r="B1206">
        <v>93800398</v>
      </c>
      <c r="C1206" t="s">
        <v>24415</v>
      </c>
      <c r="D1206" t="s">
        <v>22058</v>
      </c>
      <c r="E1206" t="s">
        <v>21952</v>
      </c>
      <c r="F1206" t="s">
        <v>21953</v>
      </c>
      <c r="G1206">
        <v>3440</v>
      </c>
      <c r="I1206">
        <v>150</v>
      </c>
      <c r="J1206" t="s">
        <v>21954</v>
      </c>
      <c r="K1206" t="s">
        <v>204</v>
      </c>
      <c r="L1206" t="s">
        <v>12492</v>
      </c>
      <c r="M1206" t="s">
        <v>21955</v>
      </c>
      <c r="N1206" t="s">
        <v>21955</v>
      </c>
      <c r="O1206" t="s">
        <v>21955</v>
      </c>
      <c r="P1206" t="s">
        <v>21955</v>
      </c>
      <c r="Q1206" t="s">
        <v>21956</v>
      </c>
      <c r="R1206">
        <v>0.05</v>
      </c>
      <c r="S1206">
        <v>0</v>
      </c>
      <c r="T1206" t="s">
        <v>21967</v>
      </c>
    </row>
    <row r="1207" spans="1:20">
      <c r="A1207" t="s">
        <v>349</v>
      </c>
      <c r="B1207">
        <v>93800417</v>
      </c>
      <c r="C1207" t="s">
        <v>24416</v>
      </c>
      <c r="D1207" t="s">
        <v>22058</v>
      </c>
      <c r="E1207" t="s">
        <v>21952</v>
      </c>
      <c r="F1207" t="s">
        <v>21953</v>
      </c>
      <c r="G1207">
        <v>3440</v>
      </c>
      <c r="I1207">
        <v>150</v>
      </c>
      <c r="J1207" t="s">
        <v>21954</v>
      </c>
      <c r="K1207" t="s">
        <v>204</v>
      </c>
      <c r="L1207" t="s">
        <v>12492</v>
      </c>
      <c r="M1207" t="s">
        <v>21955</v>
      </c>
      <c r="N1207" t="s">
        <v>21955</v>
      </c>
      <c r="O1207" t="s">
        <v>21955</v>
      </c>
      <c r="P1207" t="s">
        <v>21955</v>
      </c>
      <c r="Q1207" t="s">
        <v>21956</v>
      </c>
      <c r="R1207">
        <v>0.05</v>
      </c>
      <c r="S1207">
        <v>0</v>
      </c>
      <c r="T1207" t="s">
        <v>21967</v>
      </c>
    </row>
    <row r="1208" spans="1:20">
      <c r="A1208" t="s">
        <v>349</v>
      </c>
      <c r="B1208">
        <v>93800418</v>
      </c>
      <c r="C1208" t="s">
        <v>24417</v>
      </c>
      <c r="D1208" t="s">
        <v>22360</v>
      </c>
      <c r="E1208" t="s">
        <v>21960</v>
      </c>
      <c r="F1208" t="s">
        <v>21953</v>
      </c>
      <c r="G1208">
        <v>3420</v>
      </c>
      <c r="I1208">
        <v>150</v>
      </c>
      <c r="J1208" t="s">
        <v>21954</v>
      </c>
      <c r="K1208" t="s">
        <v>12492</v>
      </c>
      <c r="L1208" t="s">
        <v>12492</v>
      </c>
      <c r="M1208" t="s">
        <v>21955</v>
      </c>
      <c r="N1208" t="s">
        <v>21955</v>
      </c>
      <c r="O1208" t="s">
        <v>21955</v>
      </c>
      <c r="P1208" t="s">
        <v>21955</v>
      </c>
      <c r="Q1208" t="s">
        <v>21956</v>
      </c>
      <c r="R1208">
        <v>0.05</v>
      </c>
      <c r="S1208">
        <v>0</v>
      </c>
      <c r="T1208" t="s">
        <v>21967</v>
      </c>
    </row>
    <row r="1209" spans="1:20">
      <c r="A1209" t="s">
        <v>349</v>
      </c>
      <c r="B1209">
        <v>93800419</v>
      </c>
      <c r="C1209" t="s">
        <v>24418</v>
      </c>
      <c r="D1209" t="s">
        <v>22307</v>
      </c>
      <c r="E1209" t="s">
        <v>21952</v>
      </c>
      <c r="F1209" t="s">
        <v>21953</v>
      </c>
      <c r="G1209">
        <v>3430</v>
      </c>
      <c r="I1209">
        <v>150</v>
      </c>
      <c r="J1209" t="s">
        <v>21954</v>
      </c>
      <c r="K1209" t="s">
        <v>204</v>
      </c>
      <c r="L1209" t="s">
        <v>12492</v>
      </c>
      <c r="M1209" t="s">
        <v>21955</v>
      </c>
      <c r="N1209" t="s">
        <v>21955</v>
      </c>
      <c r="O1209" t="s">
        <v>21955</v>
      </c>
      <c r="P1209" t="s">
        <v>21955</v>
      </c>
      <c r="Q1209" t="s">
        <v>21956</v>
      </c>
      <c r="R1209">
        <v>0.05</v>
      </c>
      <c r="S1209">
        <v>0</v>
      </c>
      <c r="T1209" t="s">
        <v>21967</v>
      </c>
    </row>
    <row r="1210" spans="1:20">
      <c r="A1210" t="s">
        <v>349</v>
      </c>
      <c r="B1210">
        <v>94137413</v>
      </c>
      <c r="C1210" t="s">
        <v>24419</v>
      </c>
      <c r="D1210" t="s">
        <v>13002</v>
      </c>
      <c r="E1210" t="s">
        <v>22373</v>
      </c>
      <c r="F1210" t="s">
        <v>21953</v>
      </c>
      <c r="G1210">
        <v>3430</v>
      </c>
      <c r="I1210">
        <v>150</v>
      </c>
      <c r="J1210" t="s">
        <v>21954</v>
      </c>
      <c r="K1210" t="s">
        <v>204</v>
      </c>
      <c r="L1210" t="s">
        <v>12492</v>
      </c>
      <c r="M1210" t="s">
        <v>21955</v>
      </c>
      <c r="N1210" t="s">
        <v>21955</v>
      </c>
      <c r="O1210" t="s">
        <v>21955</v>
      </c>
      <c r="P1210" t="s">
        <v>21955</v>
      </c>
      <c r="Q1210" t="s">
        <v>21956</v>
      </c>
      <c r="R1210">
        <v>0.05</v>
      </c>
      <c r="S1210">
        <v>0</v>
      </c>
    </row>
    <row r="1211" spans="1:20">
      <c r="A1211" t="s">
        <v>349</v>
      </c>
      <c r="B1211">
        <v>94186201</v>
      </c>
      <c r="C1211" t="s">
        <v>24420</v>
      </c>
      <c r="D1211" t="s">
        <v>22342</v>
      </c>
      <c r="E1211" t="s">
        <v>21966</v>
      </c>
      <c r="F1211" t="s">
        <v>21953</v>
      </c>
      <c r="G1211">
        <v>3220</v>
      </c>
      <c r="I1211">
        <v>150</v>
      </c>
      <c r="J1211" t="s">
        <v>21954</v>
      </c>
      <c r="K1211" t="s">
        <v>12492</v>
      </c>
      <c r="L1211" t="s">
        <v>12492</v>
      </c>
      <c r="M1211" t="s">
        <v>21955</v>
      </c>
      <c r="N1211" t="s">
        <v>21955</v>
      </c>
      <c r="O1211" t="s">
        <v>21955</v>
      </c>
      <c r="P1211" t="s">
        <v>21955</v>
      </c>
      <c r="Q1211" t="s">
        <v>21956</v>
      </c>
      <c r="R1211">
        <v>0.05</v>
      </c>
      <c r="S1211">
        <v>0</v>
      </c>
    </row>
    <row r="1212" spans="1:20">
      <c r="A1212" t="s">
        <v>349</v>
      </c>
      <c r="B1212">
        <v>94233002</v>
      </c>
      <c r="C1212" t="s">
        <v>24421</v>
      </c>
      <c r="D1212" t="s">
        <v>22993</v>
      </c>
      <c r="E1212" t="s">
        <v>22181</v>
      </c>
      <c r="F1212" t="s">
        <v>21953</v>
      </c>
      <c r="G1212">
        <v>3220</v>
      </c>
      <c r="I1212">
        <v>150</v>
      </c>
      <c r="J1212" t="s">
        <v>21954</v>
      </c>
      <c r="K1212" t="s">
        <v>12492</v>
      </c>
      <c r="L1212" t="s">
        <v>204</v>
      </c>
      <c r="M1212" t="s">
        <v>22149</v>
      </c>
      <c r="N1212" t="s">
        <v>22149</v>
      </c>
      <c r="O1212" t="s">
        <v>22149</v>
      </c>
      <c r="P1212" t="s">
        <v>22149</v>
      </c>
      <c r="Q1212" t="s">
        <v>21956</v>
      </c>
      <c r="R1212">
        <v>0.01</v>
      </c>
      <c r="S1212">
        <v>0</v>
      </c>
    </row>
    <row r="1213" spans="1:20">
      <c r="A1213" t="s">
        <v>349</v>
      </c>
      <c r="B1213">
        <v>94244202</v>
      </c>
      <c r="C1213" t="s">
        <v>24422</v>
      </c>
      <c r="D1213" t="s">
        <v>22993</v>
      </c>
      <c r="E1213" t="s">
        <v>22181</v>
      </c>
      <c r="F1213" t="s">
        <v>21953</v>
      </c>
      <c r="G1213">
        <v>3220</v>
      </c>
      <c r="I1213">
        <v>150</v>
      </c>
      <c r="J1213" t="s">
        <v>21954</v>
      </c>
      <c r="K1213" t="s">
        <v>12492</v>
      </c>
      <c r="L1213" t="s">
        <v>12492</v>
      </c>
      <c r="M1213" t="s">
        <v>34</v>
      </c>
      <c r="N1213" t="s">
        <v>34</v>
      </c>
      <c r="O1213" t="s">
        <v>34</v>
      </c>
      <c r="P1213" t="s">
        <v>34</v>
      </c>
      <c r="Q1213" t="s">
        <v>21956</v>
      </c>
      <c r="R1213">
        <v>0.05</v>
      </c>
      <c r="S1213">
        <v>0</v>
      </c>
    </row>
    <row r="1214" spans="1:20">
      <c r="A1214" t="s">
        <v>349</v>
      </c>
      <c r="B1214">
        <v>94300006</v>
      </c>
      <c r="C1214" t="s">
        <v>24423</v>
      </c>
      <c r="D1214" t="s">
        <v>22058</v>
      </c>
      <c r="E1214" t="s">
        <v>21952</v>
      </c>
      <c r="F1214" t="s">
        <v>21953</v>
      </c>
      <c r="G1214">
        <v>3440</v>
      </c>
      <c r="I1214">
        <v>150</v>
      </c>
      <c r="J1214" t="s">
        <v>21954</v>
      </c>
      <c r="K1214" t="s">
        <v>204</v>
      </c>
      <c r="L1214" t="s">
        <v>12492</v>
      </c>
      <c r="M1214" t="s">
        <v>21955</v>
      </c>
      <c r="N1214" t="s">
        <v>21955</v>
      </c>
      <c r="O1214" t="s">
        <v>21955</v>
      </c>
      <c r="P1214" t="s">
        <v>21955</v>
      </c>
      <c r="Q1214" t="s">
        <v>21956</v>
      </c>
      <c r="R1214">
        <v>0.05</v>
      </c>
      <c r="S1214">
        <v>0</v>
      </c>
    </row>
    <row r="1215" spans="1:20">
      <c r="A1215" t="s">
        <v>349</v>
      </c>
      <c r="B1215">
        <v>94300007</v>
      </c>
      <c r="C1215" t="s">
        <v>24424</v>
      </c>
      <c r="D1215" t="s">
        <v>22016</v>
      </c>
      <c r="E1215" t="s">
        <v>21952</v>
      </c>
      <c r="F1215" t="s">
        <v>21953</v>
      </c>
      <c r="G1215">
        <v>3450</v>
      </c>
      <c r="I1215">
        <v>150</v>
      </c>
      <c r="J1215" t="s">
        <v>21954</v>
      </c>
      <c r="K1215" t="s">
        <v>12492</v>
      </c>
      <c r="L1215" t="s">
        <v>12492</v>
      </c>
      <c r="M1215" t="s">
        <v>21961</v>
      </c>
      <c r="N1215" t="s">
        <v>21961</v>
      </c>
      <c r="O1215" t="s">
        <v>21961</v>
      </c>
      <c r="P1215" t="s">
        <v>21961</v>
      </c>
      <c r="Q1215" t="s">
        <v>21956</v>
      </c>
      <c r="R1215">
        <v>0.01</v>
      </c>
      <c r="S1215">
        <v>0</v>
      </c>
    </row>
    <row r="1216" spans="1:20">
      <c r="A1216" t="s">
        <v>349</v>
      </c>
      <c r="B1216">
        <v>94300009</v>
      </c>
      <c r="C1216" t="s">
        <v>24425</v>
      </c>
      <c r="D1216" t="s">
        <v>22016</v>
      </c>
      <c r="E1216" t="s">
        <v>21952</v>
      </c>
      <c r="F1216" t="s">
        <v>21953</v>
      </c>
      <c r="G1216">
        <v>3450</v>
      </c>
      <c r="I1216">
        <v>150</v>
      </c>
      <c r="J1216" t="s">
        <v>21954</v>
      </c>
      <c r="K1216" t="s">
        <v>12492</v>
      </c>
      <c r="L1216" t="s">
        <v>12492</v>
      </c>
      <c r="M1216" t="s">
        <v>21961</v>
      </c>
      <c r="N1216" t="s">
        <v>21961</v>
      </c>
      <c r="O1216" t="s">
        <v>21961</v>
      </c>
      <c r="P1216" t="s">
        <v>21961</v>
      </c>
      <c r="Q1216" t="s">
        <v>21956</v>
      </c>
      <c r="R1216">
        <v>0.01</v>
      </c>
      <c r="S1216">
        <v>0</v>
      </c>
    </row>
    <row r="1217" spans="1:20">
      <c r="A1217" t="s">
        <v>349</v>
      </c>
      <c r="B1217">
        <v>94300011</v>
      </c>
      <c r="C1217" t="s">
        <v>24426</v>
      </c>
      <c r="D1217" t="s">
        <v>22016</v>
      </c>
      <c r="E1217" t="s">
        <v>21952</v>
      </c>
      <c r="F1217" t="s">
        <v>21953</v>
      </c>
      <c r="G1217">
        <v>3450</v>
      </c>
      <c r="I1217">
        <v>150</v>
      </c>
      <c r="J1217" t="s">
        <v>21954</v>
      </c>
      <c r="K1217" t="s">
        <v>204</v>
      </c>
      <c r="L1217" t="s">
        <v>12492</v>
      </c>
      <c r="M1217" t="s">
        <v>21955</v>
      </c>
      <c r="N1217" t="s">
        <v>21955</v>
      </c>
      <c r="O1217" t="s">
        <v>21955</v>
      </c>
      <c r="P1217" t="s">
        <v>21955</v>
      </c>
      <c r="Q1217" t="s">
        <v>21956</v>
      </c>
      <c r="R1217">
        <v>0.05</v>
      </c>
      <c r="S1217">
        <v>0</v>
      </c>
    </row>
    <row r="1218" spans="1:20">
      <c r="A1218" t="s">
        <v>349</v>
      </c>
      <c r="B1218">
        <v>94300012</v>
      </c>
      <c r="C1218" t="s">
        <v>24427</v>
      </c>
      <c r="D1218" t="s">
        <v>22568</v>
      </c>
      <c r="E1218" t="s">
        <v>21952</v>
      </c>
      <c r="F1218" t="s">
        <v>21953</v>
      </c>
      <c r="G1218">
        <v>3450</v>
      </c>
      <c r="I1218">
        <v>150</v>
      </c>
      <c r="J1218" t="s">
        <v>21954</v>
      </c>
      <c r="K1218" t="s">
        <v>204</v>
      </c>
      <c r="L1218" t="s">
        <v>12492</v>
      </c>
      <c r="M1218" t="s">
        <v>21955</v>
      </c>
      <c r="N1218" t="s">
        <v>21955</v>
      </c>
      <c r="O1218" t="s">
        <v>21955</v>
      </c>
      <c r="P1218" t="s">
        <v>21955</v>
      </c>
      <c r="Q1218" t="s">
        <v>21956</v>
      </c>
      <c r="R1218">
        <v>0.05</v>
      </c>
      <c r="S1218">
        <v>0</v>
      </c>
    </row>
    <row r="1219" spans="1:20">
      <c r="A1219" t="s">
        <v>349</v>
      </c>
      <c r="B1219">
        <v>94300016</v>
      </c>
      <c r="C1219" t="s">
        <v>24428</v>
      </c>
      <c r="D1219" t="s">
        <v>22568</v>
      </c>
      <c r="E1219" t="s">
        <v>21952</v>
      </c>
      <c r="F1219" t="s">
        <v>21953</v>
      </c>
      <c r="G1219">
        <v>3450</v>
      </c>
      <c r="I1219">
        <v>150</v>
      </c>
      <c r="J1219" t="s">
        <v>21954</v>
      </c>
      <c r="K1219" t="s">
        <v>12492</v>
      </c>
      <c r="L1219" t="s">
        <v>12492</v>
      </c>
      <c r="M1219" t="s">
        <v>21955</v>
      </c>
      <c r="N1219" t="s">
        <v>21955</v>
      </c>
      <c r="O1219" t="s">
        <v>21955</v>
      </c>
      <c r="P1219" t="s">
        <v>21955</v>
      </c>
      <c r="Q1219" t="s">
        <v>21956</v>
      </c>
      <c r="R1219">
        <v>0.05</v>
      </c>
      <c r="S1219">
        <v>0</v>
      </c>
      <c r="T1219" t="s">
        <v>21967</v>
      </c>
    </row>
    <row r="1220" spans="1:20">
      <c r="A1220" t="s">
        <v>349</v>
      </c>
      <c r="B1220">
        <v>94300020</v>
      </c>
      <c r="C1220" t="s">
        <v>24429</v>
      </c>
      <c r="D1220" t="s">
        <v>22593</v>
      </c>
      <c r="E1220" t="s">
        <v>21952</v>
      </c>
      <c r="F1220" t="s">
        <v>21953</v>
      </c>
      <c r="G1220">
        <v>3450</v>
      </c>
      <c r="I1220">
        <v>150</v>
      </c>
      <c r="J1220" t="s">
        <v>21954</v>
      </c>
      <c r="K1220" t="s">
        <v>204</v>
      </c>
      <c r="L1220" t="s">
        <v>12492</v>
      </c>
      <c r="M1220" t="s">
        <v>21955</v>
      </c>
      <c r="N1220" t="s">
        <v>21955</v>
      </c>
      <c r="O1220" t="s">
        <v>21955</v>
      </c>
      <c r="P1220" t="s">
        <v>21955</v>
      </c>
      <c r="Q1220" t="s">
        <v>21956</v>
      </c>
      <c r="R1220">
        <v>0.05</v>
      </c>
      <c r="S1220">
        <v>0</v>
      </c>
    </row>
    <row r="1221" spans="1:20">
      <c r="A1221" t="s">
        <v>349</v>
      </c>
      <c r="B1221">
        <v>94300097</v>
      </c>
      <c r="C1221" t="s">
        <v>24430</v>
      </c>
      <c r="D1221" t="s">
        <v>24431</v>
      </c>
      <c r="E1221" t="s">
        <v>21966</v>
      </c>
      <c r="F1221" t="s">
        <v>21953</v>
      </c>
      <c r="G1221">
        <v>3220</v>
      </c>
      <c r="I1221">
        <v>150</v>
      </c>
      <c r="J1221" t="s">
        <v>21954</v>
      </c>
      <c r="K1221" t="s">
        <v>12492</v>
      </c>
      <c r="L1221" t="s">
        <v>12492</v>
      </c>
      <c r="M1221" t="s">
        <v>34</v>
      </c>
      <c r="N1221" t="s">
        <v>34</v>
      </c>
      <c r="O1221" t="s">
        <v>34</v>
      </c>
      <c r="P1221" t="s">
        <v>34</v>
      </c>
      <c r="R1221">
        <v>0.05</v>
      </c>
      <c r="S1221">
        <v>0</v>
      </c>
      <c r="T1221" t="s">
        <v>21967</v>
      </c>
    </row>
    <row r="1222" spans="1:20">
      <c r="A1222" t="s">
        <v>349</v>
      </c>
      <c r="B1222">
        <v>94300401</v>
      </c>
      <c r="C1222" t="s">
        <v>24432</v>
      </c>
      <c r="D1222" t="s">
        <v>21979</v>
      </c>
      <c r="E1222" t="s">
        <v>21952</v>
      </c>
      <c r="F1222" t="s">
        <v>21953</v>
      </c>
      <c r="G1222">
        <v>3440</v>
      </c>
      <c r="I1222">
        <v>150</v>
      </c>
      <c r="J1222" t="s">
        <v>21954</v>
      </c>
      <c r="K1222" t="s">
        <v>12492</v>
      </c>
      <c r="L1222" t="s">
        <v>12492</v>
      </c>
      <c r="M1222" t="s">
        <v>21955</v>
      </c>
      <c r="N1222" t="s">
        <v>21955</v>
      </c>
      <c r="O1222" t="s">
        <v>21955</v>
      </c>
      <c r="P1222" t="s">
        <v>21955</v>
      </c>
      <c r="Q1222" t="s">
        <v>21956</v>
      </c>
      <c r="R1222">
        <v>0.05</v>
      </c>
      <c r="S1222">
        <v>0</v>
      </c>
      <c r="T1222" t="s">
        <v>21967</v>
      </c>
    </row>
    <row r="1223" spans="1:20">
      <c r="A1223" t="s">
        <v>349</v>
      </c>
      <c r="B1223">
        <v>94300501</v>
      </c>
      <c r="C1223" t="s">
        <v>24433</v>
      </c>
      <c r="D1223" t="s">
        <v>21979</v>
      </c>
      <c r="E1223" t="s">
        <v>21952</v>
      </c>
      <c r="F1223" t="s">
        <v>21953</v>
      </c>
      <c r="G1223">
        <v>3450</v>
      </c>
      <c r="I1223">
        <v>150</v>
      </c>
      <c r="J1223" t="s">
        <v>21954</v>
      </c>
      <c r="K1223" t="s">
        <v>204</v>
      </c>
      <c r="L1223" t="s">
        <v>12492</v>
      </c>
      <c r="M1223" t="s">
        <v>34</v>
      </c>
      <c r="N1223" t="s">
        <v>34</v>
      </c>
      <c r="O1223" t="s">
        <v>34</v>
      </c>
      <c r="P1223" t="s">
        <v>34</v>
      </c>
      <c r="Q1223" t="s">
        <v>21956</v>
      </c>
      <c r="R1223">
        <v>0.075</v>
      </c>
      <c r="S1223">
        <v>0</v>
      </c>
    </row>
    <row r="1224" spans="1:20">
      <c r="A1224" t="s">
        <v>349</v>
      </c>
      <c r="B1224">
        <v>94300604</v>
      </c>
      <c r="C1224" t="s">
        <v>24434</v>
      </c>
      <c r="D1224" t="s">
        <v>22016</v>
      </c>
      <c r="E1224" t="s">
        <v>21952</v>
      </c>
      <c r="F1224" t="s">
        <v>21953</v>
      </c>
      <c r="G1224">
        <v>3450</v>
      </c>
      <c r="I1224">
        <v>150</v>
      </c>
      <c r="J1224" t="s">
        <v>21954</v>
      </c>
      <c r="K1224" t="s">
        <v>204</v>
      </c>
      <c r="L1224" t="s">
        <v>12492</v>
      </c>
      <c r="M1224" t="s">
        <v>21955</v>
      </c>
      <c r="N1224" t="s">
        <v>21955</v>
      </c>
      <c r="O1224" t="s">
        <v>21955</v>
      </c>
      <c r="P1224" t="s">
        <v>21955</v>
      </c>
      <c r="Q1224" t="s">
        <v>21956</v>
      </c>
      <c r="R1224">
        <v>0.05</v>
      </c>
      <c r="S1224">
        <v>0</v>
      </c>
    </row>
    <row r="1225" spans="1:20">
      <c r="A1225" t="s">
        <v>349</v>
      </c>
      <c r="B1225">
        <v>94300606</v>
      </c>
      <c r="C1225" t="s">
        <v>24435</v>
      </c>
      <c r="D1225" t="s">
        <v>22016</v>
      </c>
      <c r="E1225" t="s">
        <v>21952</v>
      </c>
      <c r="F1225" t="s">
        <v>21953</v>
      </c>
      <c r="G1225">
        <v>3450</v>
      </c>
      <c r="I1225">
        <v>150</v>
      </c>
      <c r="J1225" t="s">
        <v>21954</v>
      </c>
      <c r="K1225" t="s">
        <v>204</v>
      </c>
      <c r="L1225" t="s">
        <v>12492</v>
      </c>
      <c r="M1225" t="s">
        <v>21955</v>
      </c>
      <c r="N1225" t="s">
        <v>21955</v>
      </c>
      <c r="O1225" t="s">
        <v>21955</v>
      </c>
      <c r="P1225" t="s">
        <v>21955</v>
      </c>
      <c r="Q1225" t="s">
        <v>21956</v>
      </c>
      <c r="R1225">
        <v>0.05</v>
      </c>
      <c r="S1225">
        <v>0</v>
      </c>
    </row>
    <row r="1226" spans="1:20">
      <c r="A1226" t="s">
        <v>349</v>
      </c>
      <c r="B1226">
        <v>94300607</v>
      </c>
      <c r="C1226" t="s">
        <v>24436</v>
      </c>
      <c r="D1226" t="s">
        <v>22568</v>
      </c>
      <c r="E1226" t="s">
        <v>21952</v>
      </c>
      <c r="F1226" t="s">
        <v>21953</v>
      </c>
      <c r="G1226">
        <v>3450</v>
      </c>
      <c r="I1226">
        <v>150</v>
      </c>
      <c r="J1226" t="s">
        <v>21954</v>
      </c>
      <c r="K1226" t="s">
        <v>12492</v>
      </c>
      <c r="L1226" t="s">
        <v>12492</v>
      </c>
      <c r="M1226" t="s">
        <v>21955</v>
      </c>
      <c r="N1226" t="s">
        <v>21955</v>
      </c>
      <c r="O1226" t="s">
        <v>21955</v>
      </c>
      <c r="P1226" t="s">
        <v>21955</v>
      </c>
      <c r="Q1226" t="s">
        <v>21956</v>
      </c>
      <c r="R1226">
        <v>0.01</v>
      </c>
      <c r="S1226">
        <v>0</v>
      </c>
    </row>
    <row r="1227" spans="1:20">
      <c r="A1227" t="s">
        <v>349</v>
      </c>
      <c r="B1227">
        <v>94300608</v>
      </c>
      <c r="C1227" t="s">
        <v>24437</v>
      </c>
      <c r="D1227" t="s">
        <v>22016</v>
      </c>
      <c r="E1227" t="s">
        <v>21952</v>
      </c>
      <c r="F1227" t="s">
        <v>21953</v>
      </c>
      <c r="G1227">
        <v>3450</v>
      </c>
      <c r="I1227">
        <v>150</v>
      </c>
      <c r="J1227" t="s">
        <v>21954</v>
      </c>
      <c r="K1227" t="s">
        <v>12492</v>
      </c>
      <c r="L1227" t="s">
        <v>12492</v>
      </c>
      <c r="M1227" t="s">
        <v>21961</v>
      </c>
      <c r="N1227" t="s">
        <v>21961</v>
      </c>
      <c r="O1227" t="s">
        <v>21961</v>
      </c>
      <c r="P1227" t="s">
        <v>21961</v>
      </c>
      <c r="Q1227" t="s">
        <v>21956</v>
      </c>
      <c r="R1227">
        <v>0.01</v>
      </c>
      <c r="S1227">
        <v>0</v>
      </c>
    </row>
    <row r="1228" spans="1:20">
      <c r="A1228" t="s">
        <v>349</v>
      </c>
      <c r="B1228">
        <v>94300609</v>
      </c>
      <c r="C1228" t="s">
        <v>24438</v>
      </c>
      <c r="D1228" t="s">
        <v>22016</v>
      </c>
      <c r="E1228" t="s">
        <v>21952</v>
      </c>
      <c r="F1228" t="s">
        <v>21953</v>
      </c>
      <c r="G1228">
        <v>3450</v>
      </c>
      <c r="I1228">
        <v>150</v>
      </c>
      <c r="J1228" t="s">
        <v>21954</v>
      </c>
      <c r="K1228" t="s">
        <v>12492</v>
      </c>
      <c r="L1228" t="s">
        <v>12492</v>
      </c>
      <c r="M1228" t="s">
        <v>21955</v>
      </c>
      <c r="N1228" t="s">
        <v>21961</v>
      </c>
      <c r="O1228" t="s">
        <v>21961</v>
      </c>
      <c r="P1228" t="s">
        <v>21955</v>
      </c>
      <c r="Q1228" t="s">
        <v>21956</v>
      </c>
      <c r="R1228">
        <v>0.05</v>
      </c>
      <c r="S1228">
        <v>0</v>
      </c>
    </row>
    <row r="1229" spans="1:20">
      <c r="A1229" t="s">
        <v>349</v>
      </c>
      <c r="B1229">
        <v>94300610</v>
      </c>
      <c r="C1229" t="s">
        <v>24439</v>
      </c>
      <c r="D1229" t="s">
        <v>22016</v>
      </c>
      <c r="E1229" t="s">
        <v>21952</v>
      </c>
      <c r="F1229" t="s">
        <v>21953</v>
      </c>
      <c r="G1229">
        <v>3450</v>
      </c>
      <c r="I1229">
        <v>150</v>
      </c>
      <c r="J1229" t="s">
        <v>21954</v>
      </c>
      <c r="K1229" t="s">
        <v>12492</v>
      </c>
      <c r="L1229" t="s">
        <v>12492</v>
      </c>
      <c r="M1229" t="s">
        <v>21955</v>
      </c>
      <c r="N1229" t="s">
        <v>21955</v>
      </c>
      <c r="O1229" t="s">
        <v>21955</v>
      </c>
      <c r="P1229" t="s">
        <v>21955</v>
      </c>
      <c r="Q1229" t="s">
        <v>21956</v>
      </c>
      <c r="R1229">
        <v>0.05</v>
      </c>
      <c r="S1229">
        <v>0</v>
      </c>
      <c r="T1229" t="s">
        <v>21967</v>
      </c>
    </row>
    <row r="1230" spans="1:20">
      <c r="A1230" t="s">
        <v>349</v>
      </c>
      <c r="B1230">
        <v>94300701</v>
      </c>
      <c r="C1230" t="s">
        <v>24440</v>
      </c>
      <c r="D1230" t="s">
        <v>22006</v>
      </c>
      <c r="E1230" t="s">
        <v>21952</v>
      </c>
      <c r="F1230" t="s">
        <v>21953</v>
      </c>
      <c r="G1230">
        <v>3450</v>
      </c>
      <c r="I1230">
        <v>150</v>
      </c>
      <c r="J1230" t="s">
        <v>21954</v>
      </c>
      <c r="K1230" t="s">
        <v>204</v>
      </c>
      <c r="L1230" t="s">
        <v>12492</v>
      </c>
      <c r="M1230" t="s">
        <v>21955</v>
      </c>
      <c r="N1230" t="s">
        <v>21955</v>
      </c>
      <c r="O1230" t="s">
        <v>21955</v>
      </c>
      <c r="P1230" t="s">
        <v>21955</v>
      </c>
      <c r="Q1230" t="s">
        <v>21956</v>
      </c>
      <c r="R1230">
        <v>0.05</v>
      </c>
      <c r="S1230">
        <v>0</v>
      </c>
    </row>
    <row r="1231" spans="1:20">
      <c r="A1231" t="s">
        <v>349</v>
      </c>
      <c r="B1231">
        <v>94300801</v>
      </c>
      <c r="C1231" t="s">
        <v>24441</v>
      </c>
      <c r="D1231" t="s">
        <v>22006</v>
      </c>
      <c r="E1231" t="s">
        <v>21952</v>
      </c>
      <c r="F1231" t="s">
        <v>21953</v>
      </c>
      <c r="G1231">
        <v>3450</v>
      </c>
      <c r="I1231">
        <v>150</v>
      </c>
      <c r="J1231" t="s">
        <v>21954</v>
      </c>
      <c r="K1231" t="s">
        <v>204</v>
      </c>
      <c r="L1231" t="s">
        <v>12492</v>
      </c>
      <c r="M1231" t="s">
        <v>21955</v>
      </c>
      <c r="N1231" t="s">
        <v>21955</v>
      </c>
      <c r="O1231" t="s">
        <v>21955</v>
      </c>
      <c r="P1231" t="s">
        <v>21955</v>
      </c>
      <c r="Q1231" t="s">
        <v>21956</v>
      </c>
      <c r="R1231">
        <v>0.05</v>
      </c>
      <c r="S1231">
        <v>0</v>
      </c>
    </row>
    <row r="1232" spans="1:20">
      <c r="A1232" t="s">
        <v>349</v>
      </c>
      <c r="B1232">
        <v>94300809</v>
      </c>
      <c r="C1232" t="s">
        <v>24442</v>
      </c>
      <c r="D1232" t="s">
        <v>22006</v>
      </c>
      <c r="E1232" t="s">
        <v>21952</v>
      </c>
      <c r="F1232" t="s">
        <v>21953</v>
      </c>
      <c r="G1232">
        <v>3450</v>
      </c>
      <c r="I1232">
        <v>150</v>
      </c>
      <c r="J1232" t="s">
        <v>21954</v>
      </c>
      <c r="K1232" t="s">
        <v>204</v>
      </c>
      <c r="L1232" t="s">
        <v>12492</v>
      </c>
      <c r="M1232" t="s">
        <v>21955</v>
      </c>
      <c r="N1232" t="s">
        <v>21955</v>
      </c>
      <c r="O1232" t="s">
        <v>21955</v>
      </c>
      <c r="P1232" t="s">
        <v>21955</v>
      </c>
      <c r="Q1232" t="s">
        <v>21956</v>
      </c>
      <c r="R1232">
        <v>0.05</v>
      </c>
      <c r="S1232">
        <v>0</v>
      </c>
    </row>
    <row r="1233" spans="1:19">
      <c r="A1233" t="s">
        <v>349</v>
      </c>
      <c r="B1233">
        <v>94300825</v>
      </c>
      <c r="C1233" t="s">
        <v>24443</v>
      </c>
      <c r="D1233" t="s">
        <v>22006</v>
      </c>
      <c r="E1233" t="s">
        <v>21952</v>
      </c>
      <c r="F1233" t="s">
        <v>21953</v>
      </c>
      <c r="G1233">
        <v>3450</v>
      </c>
      <c r="I1233">
        <v>150</v>
      </c>
      <c r="J1233" t="s">
        <v>21954</v>
      </c>
      <c r="K1233" t="s">
        <v>204</v>
      </c>
      <c r="L1233" t="s">
        <v>12492</v>
      </c>
      <c r="M1233" t="s">
        <v>21955</v>
      </c>
      <c r="N1233" t="s">
        <v>21955</v>
      </c>
      <c r="O1233" t="s">
        <v>21955</v>
      </c>
      <c r="P1233" t="s">
        <v>21955</v>
      </c>
      <c r="Q1233" t="s">
        <v>21956</v>
      </c>
      <c r="R1233">
        <v>0.05</v>
      </c>
      <c r="S1233">
        <v>0</v>
      </c>
    </row>
    <row r="1234" spans="1:19">
      <c r="A1234" t="s">
        <v>349</v>
      </c>
      <c r="B1234">
        <v>94300834</v>
      </c>
      <c r="C1234" t="s">
        <v>24444</v>
      </c>
      <c r="D1234" t="s">
        <v>22006</v>
      </c>
      <c r="E1234" t="s">
        <v>21952</v>
      </c>
      <c r="F1234" t="s">
        <v>21953</v>
      </c>
      <c r="G1234">
        <v>3450</v>
      </c>
      <c r="I1234">
        <v>150</v>
      </c>
      <c r="J1234" t="s">
        <v>21954</v>
      </c>
      <c r="K1234" t="s">
        <v>204</v>
      </c>
      <c r="L1234" t="s">
        <v>12492</v>
      </c>
      <c r="M1234" t="s">
        <v>21955</v>
      </c>
      <c r="N1234" t="s">
        <v>21955</v>
      </c>
      <c r="O1234" t="s">
        <v>21955</v>
      </c>
      <c r="P1234" t="s">
        <v>21955</v>
      </c>
      <c r="Q1234" t="s">
        <v>21956</v>
      </c>
      <c r="R1234">
        <v>0.05</v>
      </c>
      <c r="S1234">
        <v>0</v>
      </c>
    </row>
    <row r="1235" spans="1:19">
      <c r="A1235" t="s">
        <v>349</v>
      </c>
      <c r="B1235">
        <v>94300849</v>
      </c>
      <c r="C1235" t="s">
        <v>24445</v>
      </c>
      <c r="D1235" t="s">
        <v>22006</v>
      </c>
      <c r="E1235" t="s">
        <v>21952</v>
      </c>
      <c r="F1235" t="s">
        <v>21953</v>
      </c>
      <c r="G1235">
        <v>3450</v>
      </c>
      <c r="I1235">
        <v>150</v>
      </c>
      <c r="J1235" t="s">
        <v>21954</v>
      </c>
      <c r="K1235" t="s">
        <v>204</v>
      </c>
      <c r="L1235" t="s">
        <v>12492</v>
      </c>
      <c r="M1235" t="s">
        <v>21955</v>
      </c>
      <c r="N1235" t="s">
        <v>21955</v>
      </c>
      <c r="O1235" t="s">
        <v>21955</v>
      </c>
      <c r="P1235" t="s">
        <v>21955</v>
      </c>
      <c r="Q1235" t="s">
        <v>21956</v>
      </c>
      <c r="R1235">
        <v>0.05</v>
      </c>
      <c r="S1235">
        <v>0</v>
      </c>
    </row>
    <row r="1236" spans="1:19">
      <c r="A1236" t="s">
        <v>349</v>
      </c>
      <c r="B1236">
        <v>94300859</v>
      </c>
      <c r="C1236" t="s">
        <v>24446</v>
      </c>
      <c r="D1236" t="s">
        <v>22006</v>
      </c>
      <c r="E1236" t="s">
        <v>21952</v>
      </c>
      <c r="F1236" t="s">
        <v>21953</v>
      </c>
      <c r="G1236">
        <v>3450</v>
      </c>
      <c r="I1236">
        <v>150</v>
      </c>
      <c r="J1236" t="s">
        <v>21954</v>
      </c>
      <c r="K1236" t="s">
        <v>204</v>
      </c>
      <c r="L1236" t="s">
        <v>12492</v>
      </c>
      <c r="M1236" t="s">
        <v>21955</v>
      </c>
      <c r="N1236" t="s">
        <v>21955</v>
      </c>
      <c r="O1236" t="s">
        <v>21955</v>
      </c>
      <c r="P1236" t="s">
        <v>21955</v>
      </c>
      <c r="Q1236" t="s">
        <v>21956</v>
      </c>
      <c r="R1236">
        <v>0.05</v>
      </c>
      <c r="S1236">
        <v>0</v>
      </c>
    </row>
    <row r="1237" spans="1:19">
      <c r="A1237" t="s">
        <v>349</v>
      </c>
      <c r="B1237">
        <v>94300885</v>
      </c>
      <c r="C1237" t="s">
        <v>24447</v>
      </c>
      <c r="D1237" t="s">
        <v>22006</v>
      </c>
      <c r="E1237" t="s">
        <v>21952</v>
      </c>
      <c r="F1237" t="s">
        <v>21953</v>
      </c>
      <c r="G1237">
        <v>3450</v>
      </c>
      <c r="I1237">
        <v>150</v>
      </c>
      <c r="J1237" t="s">
        <v>21954</v>
      </c>
      <c r="K1237" t="s">
        <v>204</v>
      </c>
      <c r="L1237" t="s">
        <v>12492</v>
      </c>
      <c r="M1237" t="s">
        <v>21955</v>
      </c>
      <c r="N1237" t="s">
        <v>21955</v>
      </c>
      <c r="O1237" t="s">
        <v>21955</v>
      </c>
      <c r="P1237" t="s">
        <v>21955</v>
      </c>
      <c r="Q1237" t="s">
        <v>21956</v>
      </c>
      <c r="R1237">
        <v>0.05</v>
      </c>
      <c r="S1237">
        <v>0</v>
      </c>
    </row>
    <row r="1238" spans="1:19">
      <c r="A1238" t="s">
        <v>349</v>
      </c>
      <c r="B1238">
        <v>94300893</v>
      </c>
      <c r="C1238" t="s">
        <v>24448</v>
      </c>
      <c r="D1238" t="s">
        <v>22006</v>
      </c>
      <c r="E1238" t="s">
        <v>21952</v>
      </c>
      <c r="F1238" t="s">
        <v>21953</v>
      </c>
      <c r="G1238">
        <v>3450</v>
      </c>
      <c r="I1238">
        <v>150</v>
      </c>
      <c r="J1238" t="s">
        <v>21954</v>
      </c>
      <c r="K1238" t="s">
        <v>204</v>
      </c>
      <c r="L1238" t="s">
        <v>12492</v>
      </c>
      <c r="M1238" t="s">
        <v>21955</v>
      </c>
      <c r="N1238" t="s">
        <v>21955</v>
      </c>
      <c r="O1238" t="s">
        <v>21955</v>
      </c>
      <c r="P1238" t="s">
        <v>21955</v>
      </c>
      <c r="Q1238" t="s">
        <v>21956</v>
      </c>
      <c r="R1238">
        <v>0.05</v>
      </c>
      <c r="S1238">
        <v>0</v>
      </c>
    </row>
    <row r="1239" spans="1:19">
      <c r="A1239" t="s">
        <v>349</v>
      </c>
      <c r="B1239">
        <v>94300901</v>
      </c>
      <c r="C1239" t="s">
        <v>24449</v>
      </c>
      <c r="D1239" t="s">
        <v>22568</v>
      </c>
      <c r="E1239" t="s">
        <v>21952</v>
      </c>
      <c r="F1239" t="s">
        <v>21953</v>
      </c>
      <c r="G1239">
        <v>3440</v>
      </c>
      <c r="I1239">
        <v>150</v>
      </c>
      <c r="J1239" t="s">
        <v>21954</v>
      </c>
      <c r="K1239" t="s">
        <v>204</v>
      </c>
      <c r="L1239" t="s">
        <v>12492</v>
      </c>
      <c r="M1239" t="s">
        <v>21955</v>
      </c>
      <c r="N1239" t="s">
        <v>21955</v>
      </c>
      <c r="O1239" t="s">
        <v>21955</v>
      </c>
      <c r="P1239" t="s">
        <v>21955</v>
      </c>
      <c r="Q1239" t="s">
        <v>21956</v>
      </c>
      <c r="R1239">
        <v>0.05</v>
      </c>
      <c r="S1239">
        <v>0</v>
      </c>
    </row>
    <row r="1240" spans="1:19">
      <c r="A1240" t="s">
        <v>349</v>
      </c>
      <c r="B1240">
        <v>94300909</v>
      </c>
      <c r="C1240" t="s">
        <v>24450</v>
      </c>
      <c r="D1240" t="s">
        <v>22006</v>
      </c>
      <c r="E1240" t="s">
        <v>21952</v>
      </c>
      <c r="F1240" t="s">
        <v>21953</v>
      </c>
      <c r="G1240">
        <v>3450</v>
      </c>
      <c r="I1240">
        <v>150</v>
      </c>
      <c r="J1240" t="s">
        <v>21954</v>
      </c>
      <c r="K1240" t="s">
        <v>204</v>
      </c>
      <c r="L1240" t="s">
        <v>12492</v>
      </c>
      <c r="M1240" t="s">
        <v>21955</v>
      </c>
      <c r="N1240" t="s">
        <v>21955</v>
      </c>
      <c r="O1240" t="s">
        <v>21955</v>
      </c>
      <c r="P1240" t="s">
        <v>21955</v>
      </c>
      <c r="Q1240" t="s">
        <v>21956</v>
      </c>
      <c r="R1240">
        <v>0.05</v>
      </c>
      <c r="S1240">
        <v>0</v>
      </c>
    </row>
    <row r="1241" spans="1:19">
      <c r="A1241" t="s">
        <v>349</v>
      </c>
      <c r="B1241">
        <v>94300917</v>
      </c>
      <c r="C1241" t="s">
        <v>24451</v>
      </c>
      <c r="D1241" t="s">
        <v>22006</v>
      </c>
      <c r="E1241" t="s">
        <v>21952</v>
      </c>
      <c r="F1241" t="s">
        <v>21953</v>
      </c>
      <c r="G1241">
        <v>3450</v>
      </c>
      <c r="I1241">
        <v>150</v>
      </c>
      <c r="J1241" t="s">
        <v>21954</v>
      </c>
      <c r="K1241" t="s">
        <v>204</v>
      </c>
      <c r="L1241" t="s">
        <v>12492</v>
      </c>
      <c r="M1241" t="s">
        <v>21955</v>
      </c>
      <c r="N1241" t="s">
        <v>21955</v>
      </c>
      <c r="O1241" t="s">
        <v>21955</v>
      </c>
      <c r="P1241" t="s">
        <v>21955</v>
      </c>
      <c r="Q1241" t="s">
        <v>21956</v>
      </c>
      <c r="R1241">
        <v>0.05</v>
      </c>
      <c r="S1241">
        <v>0</v>
      </c>
    </row>
    <row r="1242" spans="1:19">
      <c r="A1242" t="s">
        <v>349</v>
      </c>
      <c r="B1242">
        <v>94300930</v>
      </c>
      <c r="C1242" t="s">
        <v>24452</v>
      </c>
      <c r="D1242" t="s">
        <v>22006</v>
      </c>
      <c r="E1242" t="s">
        <v>21952</v>
      </c>
      <c r="F1242" t="s">
        <v>21953</v>
      </c>
      <c r="G1242">
        <v>3450</v>
      </c>
      <c r="I1242">
        <v>150</v>
      </c>
      <c r="J1242" t="s">
        <v>21954</v>
      </c>
      <c r="K1242" t="s">
        <v>204</v>
      </c>
      <c r="L1242" t="s">
        <v>12492</v>
      </c>
      <c r="M1242" t="s">
        <v>21955</v>
      </c>
      <c r="N1242" t="s">
        <v>21955</v>
      </c>
      <c r="O1242" t="s">
        <v>21955</v>
      </c>
      <c r="P1242" t="s">
        <v>21955</v>
      </c>
      <c r="Q1242" t="s">
        <v>21956</v>
      </c>
      <c r="R1242">
        <v>0.05</v>
      </c>
      <c r="S1242">
        <v>0</v>
      </c>
    </row>
    <row r="1243" spans="1:19">
      <c r="A1243" t="s">
        <v>349</v>
      </c>
      <c r="B1243">
        <v>94300933</v>
      </c>
      <c r="C1243" t="s">
        <v>24453</v>
      </c>
      <c r="D1243" t="s">
        <v>22043</v>
      </c>
      <c r="E1243" t="s">
        <v>21952</v>
      </c>
      <c r="F1243" t="s">
        <v>21953</v>
      </c>
      <c r="G1243">
        <v>3440</v>
      </c>
      <c r="I1243">
        <v>150</v>
      </c>
      <c r="J1243" t="s">
        <v>21954</v>
      </c>
      <c r="K1243" t="s">
        <v>204</v>
      </c>
      <c r="L1243" t="s">
        <v>204</v>
      </c>
      <c r="Q1243" t="s">
        <v>21956</v>
      </c>
      <c r="R1243">
        <v>0.05</v>
      </c>
      <c r="S1243">
        <v>0</v>
      </c>
    </row>
    <row r="1244" spans="1:19">
      <c r="A1244" t="s">
        <v>349</v>
      </c>
      <c r="B1244">
        <v>94300937</v>
      </c>
      <c r="C1244" t="s">
        <v>24454</v>
      </c>
      <c r="D1244" t="s">
        <v>22006</v>
      </c>
      <c r="E1244" t="s">
        <v>21952</v>
      </c>
      <c r="F1244" t="s">
        <v>21953</v>
      </c>
      <c r="G1244">
        <v>3450</v>
      </c>
      <c r="I1244">
        <v>150</v>
      </c>
      <c r="J1244" t="s">
        <v>21954</v>
      </c>
      <c r="K1244" t="s">
        <v>12492</v>
      </c>
      <c r="L1244" t="s">
        <v>12492</v>
      </c>
      <c r="M1244" t="s">
        <v>21961</v>
      </c>
      <c r="N1244" t="s">
        <v>21961</v>
      </c>
      <c r="O1244" t="s">
        <v>21961</v>
      </c>
      <c r="P1244" t="s">
        <v>21961</v>
      </c>
      <c r="Q1244" t="s">
        <v>21956</v>
      </c>
      <c r="R1244">
        <v>0.01</v>
      </c>
      <c r="S1244">
        <v>0</v>
      </c>
    </row>
    <row r="1245" spans="1:19">
      <c r="A1245" t="s">
        <v>349</v>
      </c>
      <c r="B1245">
        <v>94300939</v>
      </c>
      <c r="C1245" t="s">
        <v>24455</v>
      </c>
      <c r="D1245" t="s">
        <v>22006</v>
      </c>
      <c r="E1245" t="s">
        <v>21952</v>
      </c>
      <c r="F1245" t="s">
        <v>21953</v>
      </c>
      <c r="G1245">
        <v>3450</v>
      </c>
      <c r="I1245">
        <v>150</v>
      </c>
      <c r="J1245" t="s">
        <v>21954</v>
      </c>
      <c r="K1245" t="s">
        <v>204</v>
      </c>
      <c r="L1245" t="s">
        <v>12492</v>
      </c>
      <c r="M1245" t="s">
        <v>21955</v>
      </c>
      <c r="N1245" t="s">
        <v>21955</v>
      </c>
      <c r="O1245" t="s">
        <v>21955</v>
      </c>
      <c r="P1245" t="s">
        <v>21955</v>
      </c>
      <c r="Q1245" t="s">
        <v>21956</v>
      </c>
      <c r="R1245">
        <v>0.05</v>
      </c>
      <c r="S1245">
        <v>0</v>
      </c>
    </row>
    <row r="1246" spans="1:19">
      <c r="A1246" t="s">
        <v>349</v>
      </c>
      <c r="B1246">
        <v>94300945</v>
      </c>
      <c r="C1246" t="s">
        <v>24456</v>
      </c>
      <c r="D1246" t="s">
        <v>22568</v>
      </c>
      <c r="E1246" t="s">
        <v>21952</v>
      </c>
      <c r="F1246" t="s">
        <v>21953</v>
      </c>
      <c r="G1246">
        <v>3450</v>
      </c>
      <c r="I1246">
        <v>150</v>
      </c>
      <c r="J1246" t="s">
        <v>21954</v>
      </c>
      <c r="K1246" t="s">
        <v>204</v>
      </c>
      <c r="L1246" t="s">
        <v>12492</v>
      </c>
      <c r="M1246" t="s">
        <v>21955</v>
      </c>
      <c r="N1246" t="s">
        <v>21955</v>
      </c>
      <c r="O1246" t="s">
        <v>21955</v>
      </c>
      <c r="P1246" t="s">
        <v>21955</v>
      </c>
      <c r="Q1246" t="s">
        <v>21956</v>
      </c>
      <c r="R1246">
        <v>0.05</v>
      </c>
      <c r="S1246">
        <v>0</v>
      </c>
    </row>
    <row r="1247" spans="1:19">
      <c r="A1247" t="s">
        <v>349</v>
      </c>
      <c r="B1247">
        <v>94300949</v>
      </c>
      <c r="C1247" t="s">
        <v>24457</v>
      </c>
      <c r="D1247" t="s">
        <v>22006</v>
      </c>
      <c r="E1247" t="s">
        <v>21952</v>
      </c>
      <c r="F1247" t="s">
        <v>21953</v>
      </c>
      <c r="G1247">
        <v>3450</v>
      </c>
      <c r="I1247">
        <v>150</v>
      </c>
      <c r="J1247" t="s">
        <v>21954</v>
      </c>
      <c r="K1247" t="s">
        <v>204</v>
      </c>
      <c r="L1247" t="s">
        <v>12492</v>
      </c>
      <c r="M1247" t="s">
        <v>21955</v>
      </c>
      <c r="N1247" t="s">
        <v>21955</v>
      </c>
      <c r="O1247" t="s">
        <v>21955</v>
      </c>
      <c r="P1247" t="s">
        <v>21955</v>
      </c>
      <c r="Q1247" t="s">
        <v>21956</v>
      </c>
      <c r="R1247">
        <v>0.05</v>
      </c>
      <c r="S1247">
        <v>0</v>
      </c>
    </row>
    <row r="1248" spans="1:19">
      <c r="A1248" t="s">
        <v>349</v>
      </c>
      <c r="B1248">
        <v>94300951</v>
      </c>
      <c r="C1248" t="s">
        <v>24458</v>
      </c>
      <c r="D1248" t="s">
        <v>22006</v>
      </c>
      <c r="E1248" t="s">
        <v>21952</v>
      </c>
      <c r="F1248" t="s">
        <v>21953</v>
      </c>
      <c r="G1248">
        <v>3450</v>
      </c>
      <c r="I1248">
        <v>150</v>
      </c>
      <c r="J1248" t="s">
        <v>21954</v>
      </c>
      <c r="K1248" t="s">
        <v>204</v>
      </c>
      <c r="L1248" t="s">
        <v>12492</v>
      </c>
      <c r="M1248" t="s">
        <v>21955</v>
      </c>
      <c r="N1248" t="s">
        <v>21955</v>
      </c>
      <c r="O1248" t="s">
        <v>21955</v>
      </c>
      <c r="P1248" t="s">
        <v>21955</v>
      </c>
      <c r="Q1248" t="s">
        <v>21956</v>
      </c>
      <c r="R1248">
        <v>0.05</v>
      </c>
      <c r="S1248">
        <v>0</v>
      </c>
    </row>
    <row r="1249" spans="1:19">
      <c r="A1249" t="s">
        <v>349</v>
      </c>
      <c r="B1249">
        <v>94300953</v>
      </c>
      <c r="C1249" t="s">
        <v>24459</v>
      </c>
      <c r="D1249" t="s">
        <v>22006</v>
      </c>
      <c r="E1249" t="s">
        <v>21952</v>
      </c>
      <c r="F1249" t="s">
        <v>21953</v>
      </c>
      <c r="G1249">
        <v>3450</v>
      </c>
      <c r="I1249">
        <v>150</v>
      </c>
      <c r="J1249" t="s">
        <v>21954</v>
      </c>
      <c r="K1249" t="s">
        <v>204</v>
      </c>
      <c r="L1249" t="s">
        <v>12492</v>
      </c>
      <c r="M1249" t="s">
        <v>21955</v>
      </c>
      <c r="N1249" t="s">
        <v>21955</v>
      </c>
      <c r="O1249" t="s">
        <v>21955</v>
      </c>
      <c r="P1249" t="s">
        <v>21955</v>
      </c>
      <c r="Q1249" t="s">
        <v>21956</v>
      </c>
      <c r="R1249">
        <v>0.05</v>
      </c>
      <c r="S1249">
        <v>0</v>
      </c>
    </row>
    <row r="1250" spans="1:19">
      <c r="A1250" t="s">
        <v>349</v>
      </c>
      <c r="B1250">
        <v>94300955</v>
      </c>
      <c r="C1250" t="s">
        <v>24460</v>
      </c>
      <c r="D1250" t="s">
        <v>22006</v>
      </c>
      <c r="E1250" t="s">
        <v>21952</v>
      </c>
      <c r="F1250" t="s">
        <v>21953</v>
      </c>
      <c r="G1250">
        <v>3450</v>
      </c>
      <c r="I1250">
        <v>150</v>
      </c>
      <c r="J1250" t="s">
        <v>21954</v>
      </c>
      <c r="K1250" t="s">
        <v>204</v>
      </c>
      <c r="L1250" t="s">
        <v>12492</v>
      </c>
      <c r="M1250" t="s">
        <v>21955</v>
      </c>
      <c r="N1250" t="s">
        <v>21955</v>
      </c>
      <c r="O1250" t="s">
        <v>21955</v>
      </c>
      <c r="P1250" t="s">
        <v>21955</v>
      </c>
      <c r="Q1250" t="s">
        <v>21956</v>
      </c>
      <c r="R1250">
        <v>0.05</v>
      </c>
      <c r="S1250">
        <v>0</v>
      </c>
    </row>
    <row r="1251" spans="1:19">
      <c r="A1251" t="s">
        <v>349</v>
      </c>
      <c r="B1251">
        <v>94300957</v>
      </c>
      <c r="C1251" t="s">
        <v>24461</v>
      </c>
      <c r="D1251" t="s">
        <v>22006</v>
      </c>
      <c r="E1251" t="s">
        <v>21952</v>
      </c>
      <c r="F1251" t="s">
        <v>21953</v>
      </c>
      <c r="G1251">
        <v>3450</v>
      </c>
      <c r="I1251">
        <v>150</v>
      </c>
      <c r="J1251" t="s">
        <v>21954</v>
      </c>
      <c r="K1251" t="s">
        <v>204</v>
      </c>
      <c r="L1251" t="s">
        <v>12492</v>
      </c>
      <c r="M1251" t="s">
        <v>21955</v>
      </c>
      <c r="N1251" t="s">
        <v>21955</v>
      </c>
      <c r="O1251" t="s">
        <v>21955</v>
      </c>
      <c r="P1251" t="s">
        <v>21955</v>
      </c>
      <c r="Q1251" t="s">
        <v>21956</v>
      </c>
      <c r="R1251">
        <v>0.05</v>
      </c>
      <c r="S1251">
        <v>0</v>
      </c>
    </row>
    <row r="1252" spans="1:19">
      <c r="A1252" t="s">
        <v>349</v>
      </c>
      <c r="B1252">
        <v>94300961</v>
      </c>
      <c r="C1252" t="s">
        <v>24462</v>
      </c>
      <c r="D1252" t="s">
        <v>22006</v>
      </c>
      <c r="E1252" t="s">
        <v>21952</v>
      </c>
      <c r="F1252" t="s">
        <v>21953</v>
      </c>
      <c r="G1252">
        <v>3450</v>
      </c>
      <c r="I1252">
        <v>150</v>
      </c>
      <c r="J1252" t="s">
        <v>21954</v>
      </c>
      <c r="K1252" t="s">
        <v>204</v>
      </c>
      <c r="L1252" t="s">
        <v>12492</v>
      </c>
      <c r="M1252" t="s">
        <v>21955</v>
      </c>
      <c r="N1252" t="s">
        <v>21955</v>
      </c>
      <c r="O1252" t="s">
        <v>21955</v>
      </c>
      <c r="P1252" t="s">
        <v>21955</v>
      </c>
      <c r="Q1252" t="s">
        <v>21956</v>
      </c>
      <c r="R1252">
        <v>0.05</v>
      </c>
      <c r="S1252">
        <v>0</v>
      </c>
    </row>
    <row r="1253" spans="1:19">
      <c r="A1253" t="s">
        <v>349</v>
      </c>
      <c r="B1253">
        <v>94300965</v>
      </c>
      <c r="C1253" t="s">
        <v>24463</v>
      </c>
      <c r="D1253" t="s">
        <v>22006</v>
      </c>
      <c r="E1253" t="s">
        <v>21952</v>
      </c>
      <c r="F1253" t="s">
        <v>21953</v>
      </c>
      <c r="G1253">
        <v>3450</v>
      </c>
      <c r="I1253">
        <v>150</v>
      </c>
      <c r="J1253" t="s">
        <v>21954</v>
      </c>
      <c r="K1253" t="s">
        <v>204</v>
      </c>
      <c r="L1253" t="s">
        <v>12492</v>
      </c>
      <c r="M1253" t="s">
        <v>21955</v>
      </c>
      <c r="N1253" t="s">
        <v>21955</v>
      </c>
      <c r="O1253" t="s">
        <v>21955</v>
      </c>
      <c r="P1253" t="s">
        <v>21955</v>
      </c>
      <c r="Q1253" t="s">
        <v>21956</v>
      </c>
      <c r="R1253">
        <v>0.05</v>
      </c>
      <c r="S1253">
        <v>0</v>
      </c>
    </row>
    <row r="1254" spans="1:19">
      <c r="A1254" t="s">
        <v>349</v>
      </c>
      <c r="B1254">
        <v>94300968</v>
      </c>
      <c r="C1254" t="s">
        <v>24464</v>
      </c>
      <c r="D1254" t="s">
        <v>22006</v>
      </c>
      <c r="E1254" t="s">
        <v>21952</v>
      </c>
      <c r="F1254" t="s">
        <v>21953</v>
      </c>
      <c r="G1254">
        <v>3450</v>
      </c>
      <c r="I1254">
        <v>150</v>
      </c>
      <c r="J1254" t="s">
        <v>21954</v>
      </c>
      <c r="K1254" t="s">
        <v>204</v>
      </c>
      <c r="L1254" t="s">
        <v>12492</v>
      </c>
      <c r="M1254" t="s">
        <v>21955</v>
      </c>
      <c r="N1254" t="s">
        <v>21955</v>
      </c>
      <c r="O1254" t="s">
        <v>21955</v>
      </c>
      <c r="P1254" t="s">
        <v>21955</v>
      </c>
      <c r="Q1254" t="s">
        <v>21956</v>
      </c>
      <c r="R1254">
        <v>0.05</v>
      </c>
      <c r="S1254">
        <v>0</v>
      </c>
    </row>
    <row r="1255" spans="1:19">
      <c r="A1255" t="s">
        <v>349</v>
      </c>
      <c r="B1255">
        <v>94300981</v>
      </c>
      <c r="C1255" t="s">
        <v>24465</v>
      </c>
      <c r="D1255" t="s">
        <v>22055</v>
      </c>
      <c r="E1255" t="s">
        <v>21952</v>
      </c>
      <c r="F1255" t="s">
        <v>21953</v>
      </c>
      <c r="G1255">
        <v>3450</v>
      </c>
      <c r="I1255">
        <v>150</v>
      </c>
      <c r="J1255" t="s">
        <v>21954</v>
      </c>
      <c r="K1255" t="s">
        <v>204</v>
      </c>
      <c r="L1255" t="s">
        <v>12492</v>
      </c>
      <c r="M1255" t="s">
        <v>21955</v>
      </c>
      <c r="N1255" t="s">
        <v>21955</v>
      </c>
      <c r="O1255" t="s">
        <v>21955</v>
      </c>
      <c r="P1255" t="s">
        <v>21955</v>
      </c>
      <c r="Q1255" t="s">
        <v>21956</v>
      </c>
      <c r="R1255">
        <v>0.05</v>
      </c>
      <c r="S1255">
        <v>0</v>
      </c>
    </row>
    <row r="1256" spans="1:19">
      <c r="A1256" t="s">
        <v>349</v>
      </c>
      <c r="B1256">
        <v>94301001</v>
      </c>
      <c r="C1256" t="s">
        <v>24466</v>
      </c>
      <c r="D1256" t="s">
        <v>22006</v>
      </c>
      <c r="E1256" t="s">
        <v>21952</v>
      </c>
      <c r="F1256" t="s">
        <v>21953</v>
      </c>
      <c r="G1256">
        <v>3450</v>
      </c>
      <c r="I1256">
        <v>150</v>
      </c>
      <c r="J1256" t="s">
        <v>21954</v>
      </c>
      <c r="K1256" t="s">
        <v>204</v>
      </c>
      <c r="L1256" t="s">
        <v>12492</v>
      </c>
      <c r="M1256" t="s">
        <v>21955</v>
      </c>
      <c r="N1256" t="s">
        <v>21955</v>
      </c>
      <c r="O1256" t="s">
        <v>21955</v>
      </c>
      <c r="P1256" t="s">
        <v>21955</v>
      </c>
      <c r="Q1256" t="s">
        <v>21956</v>
      </c>
      <c r="R1256">
        <v>0.05</v>
      </c>
      <c r="S1256">
        <v>0</v>
      </c>
    </row>
    <row r="1257" spans="1:19">
      <c r="A1257" t="s">
        <v>349</v>
      </c>
      <c r="B1257">
        <v>94301009</v>
      </c>
      <c r="C1257" t="s">
        <v>24467</v>
      </c>
      <c r="D1257" t="s">
        <v>22006</v>
      </c>
      <c r="E1257" t="s">
        <v>21952</v>
      </c>
      <c r="F1257" t="s">
        <v>21953</v>
      </c>
      <c r="G1257">
        <v>3450</v>
      </c>
      <c r="I1257">
        <v>150</v>
      </c>
      <c r="J1257" t="s">
        <v>21954</v>
      </c>
      <c r="K1257" t="s">
        <v>204</v>
      </c>
      <c r="L1257" t="s">
        <v>12492</v>
      </c>
      <c r="M1257" t="s">
        <v>21955</v>
      </c>
      <c r="N1257" t="s">
        <v>21955</v>
      </c>
      <c r="O1257" t="s">
        <v>21955</v>
      </c>
      <c r="P1257" t="s">
        <v>21955</v>
      </c>
      <c r="Q1257" t="s">
        <v>21956</v>
      </c>
      <c r="R1257">
        <v>0.05</v>
      </c>
      <c r="S1257">
        <v>0</v>
      </c>
    </row>
    <row r="1258" spans="1:19">
      <c r="A1258" t="s">
        <v>349</v>
      </c>
      <c r="B1258">
        <v>94301017</v>
      </c>
      <c r="C1258" t="s">
        <v>24468</v>
      </c>
      <c r="D1258" t="s">
        <v>22006</v>
      </c>
      <c r="E1258" t="s">
        <v>21952</v>
      </c>
      <c r="F1258" t="s">
        <v>21953</v>
      </c>
      <c r="G1258">
        <v>3450</v>
      </c>
      <c r="I1258">
        <v>150</v>
      </c>
      <c r="J1258" t="s">
        <v>21954</v>
      </c>
      <c r="K1258" t="s">
        <v>204</v>
      </c>
      <c r="L1258" t="s">
        <v>12492</v>
      </c>
      <c r="M1258" t="s">
        <v>21955</v>
      </c>
      <c r="N1258" t="s">
        <v>21955</v>
      </c>
      <c r="O1258" t="s">
        <v>21955</v>
      </c>
      <c r="P1258" t="s">
        <v>21955</v>
      </c>
      <c r="Q1258" t="s">
        <v>21956</v>
      </c>
      <c r="R1258">
        <v>0.05</v>
      </c>
      <c r="S1258">
        <v>0</v>
      </c>
    </row>
    <row r="1259" spans="1:19">
      <c r="A1259" t="s">
        <v>349</v>
      </c>
      <c r="B1259">
        <v>94301018</v>
      </c>
      <c r="C1259" t="s">
        <v>24469</v>
      </c>
      <c r="D1259" t="s">
        <v>22006</v>
      </c>
      <c r="E1259" t="s">
        <v>21952</v>
      </c>
      <c r="F1259" t="s">
        <v>21953</v>
      </c>
      <c r="G1259">
        <v>3450</v>
      </c>
      <c r="I1259">
        <v>150</v>
      </c>
      <c r="J1259" t="s">
        <v>21954</v>
      </c>
      <c r="K1259" t="s">
        <v>204</v>
      </c>
      <c r="L1259" t="s">
        <v>12492</v>
      </c>
      <c r="M1259" t="s">
        <v>21955</v>
      </c>
      <c r="N1259" t="s">
        <v>21955</v>
      </c>
      <c r="O1259" t="s">
        <v>21955</v>
      </c>
      <c r="P1259" t="s">
        <v>21955</v>
      </c>
      <c r="Q1259" t="s">
        <v>21956</v>
      </c>
      <c r="R1259">
        <v>0.05</v>
      </c>
      <c r="S1259">
        <v>0</v>
      </c>
    </row>
    <row r="1260" spans="1:19">
      <c r="A1260" t="s">
        <v>349</v>
      </c>
      <c r="B1260">
        <v>94301033</v>
      </c>
      <c r="C1260" t="s">
        <v>24470</v>
      </c>
      <c r="D1260" t="s">
        <v>22006</v>
      </c>
      <c r="E1260" t="s">
        <v>21952</v>
      </c>
      <c r="F1260" t="s">
        <v>21953</v>
      </c>
      <c r="G1260">
        <v>3450</v>
      </c>
      <c r="I1260">
        <v>150</v>
      </c>
      <c r="J1260" t="s">
        <v>21954</v>
      </c>
      <c r="K1260" t="s">
        <v>204</v>
      </c>
      <c r="L1260" t="s">
        <v>12492</v>
      </c>
      <c r="M1260" t="s">
        <v>21955</v>
      </c>
      <c r="N1260" t="s">
        <v>21955</v>
      </c>
      <c r="O1260" t="s">
        <v>21955</v>
      </c>
      <c r="P1260" t="s">
        <v>21955</v>
      </c>
      <c r="Q1260" t="s">
        <v>21956</v>
      </c>
      <c r="R1260">
        <v>0.05</v>
      </c>
      <c r="S1260">
        <v>0</v>
      </c>
    </row>
    <row r="1261" spans="1:19">
      <c r="A1261" t="s">
        <v>349</v>
      </c>
      <c r="B1261">
        <v>94301036</v>
      </c>
      <c r="C1261" t="s">
        <v>24471</v>
      </c>
      <c r="D1261" t="s">
        <v>22006</v>
      </c>
      <c r="E1261" t="s">
        <v>21952</v>
      </c>
      <c r="F1261" t="s">
        <v>21953</v>
      </c>
      <c r="G1261">
        <v>3450</v>
      </c>
      <c r="I1261">
        <v>150</v>
      </c>
      <c r="J1261" t="s">
        <v>21954</v>
      </c>
      <c r="K1261" t="s">
        <v>204</v>
      </c>
      <c r="L1261" t="s">
        <v>12492</v>
      </c>
      <c r="M1261" t="s">
        <v>21961</v>
      </c>
      <c r="N1261" t="s">
        <v>21961</v>
      </c>
      <c r="O1261" t="s">
        <v>21961</v>
      </c>
      <c r="P1261" t="s">
        <v>21961</v>
      </c>
      <c r="Q1261" t="s">
        <v>21956</v>
      </c>
      <c r="R1261">
        <v>0.05</v>
      </c>
      <c r="S1261">
        <v>0</v>
      </c>
    </row>
    <row r="1262" spans="1:19">
      <c r="A1262" t="s">
        <v>349</v>
      </c>
      <c r="B1262">
        <v>94301039</v>
      </c>
      <c r="C1262" t="s">
        <v>24472</v>
      </c>
      <c r="D1262" t="s">
        <v>22006</v>
      </c>
      <c r="E1262" t="s">
        <v>21952</v>
      </c>
      <c r="F1262" t="s">
        <v>21953</v>
      </c>
      <c r="G1262">
        <v>3450</v>
      </c>
      <c r="I1262">
        <v>150</v>
      </c>
      <c r="J1262" t="s">
        <v>21954</v>
      </c>
      <c r="K1262" t="s">
        <v>204</v>
      </c>
      <c r="L1262" t="s">
        <v>12492</v>
      </c>
      <c r="M1262" t="s">
        <v>21955</v>
      </c>
      <c r="N1262" t="s">
        <v>21955</v>
      </c>
      <c r="O1262" t="s">
        <v>21955</v>
      </c>
      <c r="P1262" t="s">
        <v>21955</v>
      </c>
      <c r="Q1262" t="s">
        <v>21956</v>
      </c>
      <c r="R1262">
        <v>0.05</v>
      </c>
      <c r="S1262">
        <v>0</v>
      </c>
    </row>
    <row r="1263" spans="1:19">
      <c r="A1263" t="s">
        <v>349</v>
      </c>
      <c r="B1263">
        <v>94301047</v>
      </c>
      <c r="C1263" t="s">
        <v>24473</v>
      </c>
      <c r="D1263" t="s">
        <v>22006</v>
      </c>
      <c r="E1263" t="s">
        <v>21952</v>
      </c>
      <c r="F1263" t="s">
        <v>21953</v>
      </c>
      <c r="G1263">
        <v>3450</v>
      </c>
      <c r="I1263">
        <v>150</v>
      </c>
      <c r="J1263" t="s">
        <v>21954</v>
      </c>
      <c r="K1263" t="s">
        <v>204</v>
      </c>
      <c r="L1263" t="s">
        <v>12492</v>
      </c>
      <c r="M1263" t="s">
        <v>21955</v>
      </c>
      <c r="N1263" t="s">
        <v>21955</v>
      </c>
      <c r="O1263" t="s">
        <v>21955</v>
      </c>
      <c r="P1263" t="s">
        <v>21955</v>
      </c>
      <c r="Q1263" t="s">
        <v>21956</v>
      </c>
      <c r="R1263">
        <v>0.05</v>
      </c>
      <c r="S1263">
        <v>0</v>
      </c>
    </row>
    <row r="1264" spans="1:19">
      <c r="A1264" t="s">
        <v>349</v>
      </c>
      <c r="B1264">
        <v>94301061</v>
      </c>
      <c r="C1264" t="s">
        <v>24474</v>
      </c>
      <c r="D1264" t="s">
        <v>22006</v>
      </c>
      <c r="E1264" t="s">
        <v>21952</v>
      </c>
      <c r="F1264" t="s">
        <v>21953</v>
      </c>
      <c r="G1264">
        <v>3450</v>
      </c>
      <c r="I1264">
        <v>150</v>
      </c>
      <c r="J1264" t="s">
        <v>21954</v>
      </c>
      <c r="K1264" t="s">
        <v>204</v>
      </c>
      <c r="L1264" t="s">
        <v>12492</v>
      </c>
      <c r="M1264" t="s">
        <v>21955</v>
      </c>
      <c r="N1264" t="s">
        <v>21955</v>
      </c>
      <c r="O1264" t="s">
        <v>21955</v>
      </c>
      <c r="P1264" t="s">
        <v>21955</v>
      </c>
      <c r="Q1264" t="s">
        <v>21956</v>
      </c>
      <c r="R1264">
        <v>0.05</v>
      </c>
      <c r="S1264">
        <v>0</v>
      </c>
    </row>
    <row r="1265" spans="1:19">
      <c r="A1265" t="s">
        <v>349</v>
      </c>
      <c r="B1265">
        <v>94301065</v>
      </c>
      <c r="C1265" t="s">
        <v>24475</v>
      </c>
      <c r="D1265" t="s">
        <v>22006</v>
      </c>
      <c r="E1265" t="s">
        <v>21952</v>
      </c>
      <c r="F1265" t="s">
        <v>21953</v>
      </c>
      <c r="G1265">
        <v>3450</v>
      </c>
      <c r="I1265">
        <v>150</v>
      </c>
      <c r="J1265" t="s">
        <v>21954</v>
      </c>
      <c r="K1265" t="s">
        <v>204</v>
      </c>
      <c r="L1265" t="s">
        <v>12492</v>
      </c>
      <c r="M1265" t="s">
        <v>21955</v>
      </c>
      <c r="N1265" t="s">
        <v>21955</v>
      </c>
      <c r="O1265" t="s">
        <v>21955</v>
      </c>
      <c r="P1265" t="s">
        <v>21955</v>
      </c>
      <c r="Q1265" t="s">
        <v>21956</v>
      </c>
      <c r="R1265">
        <v>0.05</v>
      </c>
      <c r="S1265">
        <v>0</v>
      </c>
    </row>
    <row r="1266" spans="1:19">
      <c r="A1266" t="s">
        <v>349</v>
      </c>
      <c r="B1266">
        <v>94301068</v>
      </c>
      <c r="C1266" t="s">
        <v>24476</v>
      </c>
      <c r="D1266" t="s">
        <v>22006</v>
      </c>
      <c r="E1266" t="s">
        <v>21952</v>
      </c>
      <c r="F1266" t="s">
        <v>21953</v>
      </c>
      <c r="G1266">
        <v>3450</v>
      </c>
      <c r="I1266">
        <v>150</v>
      </c>
      <c r="J1266" t="s">
        <v>21954</v>
      </c>
      <c r="K1266" t="s">
        <v>204</v>
      </c>
      <c r="L1266" t="s">
        <v>12492</v>
      </c>
      <c r="M1266" t="s">
        <v>21955</v>
      </c>
      <c r="N1266" t="s">
        <v>21955</v>
      </c>
      <c r="O1266" t="s">
        <v>21955</v>
      </c>
      <c r="P1266" t="s">
        <v>21955</v>
      </c>
      <c r="Q1266" t="s">
        <v>21956</v>
      </c>
      <c r="R1266">
        <v>0.05</v>
      </c>
      <c r="S1266">
        <v>0</v>
      </c>
    </row>
    <row r="1267" spans="1:19">
      <c r="A1267" t="s">
        <v>349</v>
      </c>
      <c r="B1267">
        <v>94301069</v>
      </c>
      <c r="C1267" t="s">
        <v>24477</v>
      </c>
      <c r="D1267" t="s">
        <v>22006</v>
      </c>
      <c r="E1267" t="s">
        <v>21952</v>
      </c>
      <c r="F1267" t="s">
        <v>21953</v>
      </c>
      <c r="G1267">
        <v>3450</v>
      </c>
      <c r="I1267">
        <v>150</v>
      </c>
      <c r="J1267" t="s">
        <v>21954</v>
      </c>
      <c r="K1267" t="s">
        <v>204</v>
      </c>
      <c r="L1267" t="s">
        <v>12492</v>
      </c>
      <c r="M1267" t="s">
        <v>21955</v>
      </c>
      <c r="N1267" t="s">
        <v>21955</v>
      </c>
      <c r="O1267" t="s">
        <v>21955</v>
      </c>
      <c r="P1267" t="s">
        <v>21955</v>
      </c>
      <c r="Q1267" t="s">
        <v>21956</v>
      </c>
      <c r="R1267">
        <v>0.05</v>
      </c>
      <c r="S1267">
        <v>0</v>
      </c>
    </row>
    <row r="1268" spans="1:19">
      <c r="A1268" t="s">
        <v>349</v>
      </c>
      <c r="B1268">
        <v>94301078</v>
      </c>
      <c r="C1268" t="s">
        <v>24478</v>
      </c>
      <c r="D1268" t="s">
        <v>22006</v>
      </c>
      <c r="E1268" t="s">
        <v>21952</v>
      </c>
      <c r="F1268" t="s">
        <v>21953</v>
      </c>
      <c r="G1268">
        <v>3450</v>
      </c>
      <c r="I1268">
        <v>150</v>
      </c>
      <c r="J1268" t="s">
        <v>21954</v>
      </c>
      <c r="K1268" t="s">
        <v>204</v>
      </c>
      <c r="L1268" t="s">
        <v>12492</v>
      </c>
      <c r="M1268" t="s">
        <v>21955</v>
      </c>
      <c r="N1268" t="s">
        <v>21955</v>
      </c>
      <c r="O1268" t="s">
        <v>21955</v>
      </c>
      <c r="P1268" t="s">
        <v>21955</v>
      </c>
      <c r="Q1268" t="s">
        <v>21956</v>
      </c>
      <c r="R1268">
        <v>0.05</v>
      </c>
      <c r="S1268">
        <v>0</v>
      </c>
    </row>
    <row r="1269" spans="1:19">
      <c r="A1269" t="s">
        <v>349</v>
      </c>
      <c r="B1269">
        <v>94301079</v>
      </c>
      <c r="C1269" t="s">
        <v>24479</v>
      </c>
      <c r="D1269" t="s">
        <v>22006</v>
      </c>
      <c r="E1269" t="s">
        <v>21952</v>
      </c>
      <c r="F1269" t="s">
        <v>21953</v>
      </c>
      <c r="G1269">
        <v>3450</v>
      </c>
      <c r="I1269">
        <v>150</v>
      </c>
      <c r="J1269" t="s">
        <v>21954</v>
      </c>
      <c r="K1269" t="s">
        <v>12492</v>
      </c>
      <c r="L1269" t="s">
        <v>12492</v>
      </c>
      <c r="M1269" t="s">
        <v>21955</v>
      </c>
      <c r="N1269" t="s">
        <v>21955</v>
      </c>
      <c r="O1269" t="s">
        <v>21955</v>
      </c>
      <c r="P1269" t="s">
        <v>21955</v>
      </c>
      <c r="Q1269" t="s">
        <v>21956</v>
      </c>
      <c r="R1269">
        <v>0.05</v>
      </c>
      <c r="S1269">
        <v>0</v>
      </c>
    </row>
    <row r="1270" spans="1:19">
      <c r="A1270" t="s">
        <v>349</v>
      </c>
      <c r="B1270">
        <v>94301081</v>
      </c>
      <c r="C1270" t="s">
        <v>24480</v>
      </c>
      <c r="D1270" t="s">
        <v>22006</v>
      </c>
      <c r="E1270" t="s">
        <v>21952</v>
      </c>
      <c r="F1270" t="s">
        <v>21953</v>
      </c>
      <c r="G1270">
        <v>3450</v>
      </c>
      <c r="I1270">
        <v>150</v>
      </c>
      <c r="J1270" t="s">
        <v>21954</v>
      </c>
      <c r="K1270" t="s">
        <v>204</v>
      </c>
      <c r="L1270" t="s">
        <v>12492</v>
      </c>
      <c r="M1270" t="s">
        <v>21955</v>
      </c>
      <c r="N1270" t="s">
        <v>21955</v>
      </c>
      <c r="O1270" t="s">
        <v>21955</v>
      </c>
      <c r="P1270" t="s">
        <v>21955</v>
      </c>
      <c r="Q1270" t="s">
        <v>21956</v>
      </c>
      <c r="R1270">
        <v>0.05</v>
      </c>
      <c r="S1270">
        <v>0</v>
      </c>
    </row>
    <row r="1271" spans="1:19">
      <c r="A1271" t="s">
        <v>349</v>
      </c>
      <c r="B1271">
        <v>94301085</v>
      </c>
      <c r="C1271" t="s">
        <v>24481</v>
      </c>
      <c r="D1271" t="s">
        <v>22006</v>
      </c>
      <c r="E1271" t="s">
        <v>21952</v>
      </c>
      <c r="F1271" t="s">
        <v>21953</v>
      </c>
      <c r="G1271">
        <v>3450</v>
      </c>
      <c r="I1271">
        <v>150</v>
      </c>
      <c r="J1271" t="s">
        <v>21954</v>
      </c>
      <c r="K1271" t="s">
        <v>204</v>
      </c>
      <c r="L1271" t="s">
        <v>12492</v>
      </c>
      <c r="M1271" t="s">
        <v>21955</v>
      </c>
      <c r="N1271" t="s">
        <v>21955</v>
      </c>
      <c r="O1271" t="s">
        <v>21955</v>
      </c>
      <c r="P1271" t="s">
        <v>21955</v>
      </c>
      <c r="Q1271" t="s">
        <v>21956</v>
      </c>
      <c r="R1271">
        <v>0.05</v>
      </c>
      <c r="S1271">
        <v>0</v>
      </c>
    </row>
    <row r="1272" spans="1:19">
      <c r="A1272" t="s">
        <v>349</v>
      </c>
      <c r="B1272">
        <v>94301101</v>
      </c>
      <c r="C1272" t="s">
        <v>24482</v>
      </c>
      <c r="D1272" t="s">
        <v>22568</v>
      </c>
      <c r="E1272" t="s">
        <v>21952</v>
      </c>
      <c r="F1272" t="s">
        <v>21953</v>
      </c>
      <c r="G1272">
        <v>3430</v>
      </c>
      <c r="I1272">
        <v>150</v>
      </c>
      <c r="J1272" t="s">
        <v>21954</v>
      </c>
      <c r="K1272" t="s">
        <v>204</v>
      </c>
      <c r="L1272" t="s">
        <v>12492</v>
      </c>
      <c r="M1272" t="s">
        <v>21955</v>
      </c>
      <c r="N1272" t="s">
        <v>21955</v>
      </c>
      <c r="O1272" t="s">
        <v>21955</v>
      </c>
      <c r="P1272" t="s">
        <v>21955</v>
      </c>
      <c r="Q1272" t="s">
        <v>21956</v>
      </c>
      <c r="R1272">
        <v>0.05</v>
      </c>
      <c r="S1272">
        <v>0</v>
      </c>
    </row>
    <row r="1273" spans="1:19">
      <c r="A1273" t="s">
        <v>349</v>
      </c>
      <c r="B1273">
        <v>94301112</v>
      </c>
      <c r="C1273" t="s">
        <v>24483</v>
      </c>
      <c r="D1273" t="s">
        <v>22006</v>
      </c>
      <c r="E1273" t="s">
        <v>21952</v>
      </c>
      <c r="F1273" t="s">
        <v>21953</v>
      </c>
      <c r="G1273">
        <v>3450</v>
      </c>
      <c r="I1273">
        <v>150</v>
      </c>
      <c r="J1273" t="s">
        <v>21954</v>
      </c>
      <c r="K1273" t="s">
        <v>12492</v>
      </c>
      <c r="L1273" t="s">
        <v>12492</v>
      </c>
      <c r="M1273" t="s">
        <v>21955</v>
      </c>
      <c r="N1273" t="s">
        <v>21955</v>
      </c>
      <c r="O1273" t="s">
        <v>21955</v>
      </c>
      <c r="P1273" t="s">
        <v>21955</v>
      </c>
      <c r="Q1273" t="s">
        <v>21956</v>
      </c>
      <c r="R1273">
        <v>0.05</v>
      </c>
      <c r="S1273">
        <v>0</v>
      </c>
    </row>
    <row r="1274" spans="1:19">
      <c r="A1274" t="s">
        <v>349</v>
      </c>
      <c r="B1274">
        <v>94301127</v>
      </c>
      <c r="C1274" t="s">
        <v>24484</v>
      </c>
      <c r="D1274" t="s">
        <v>22006</v>
      </c>
      <c r="E1274" t="s">
        <v>21952</v>
      </c>
      <c r="F1274" t="s">
        <v>21953</v>
      </c>
      <c r="G1274">
        <v>3450</v>
      </c>
      <c r="I1274">
        <v>150</v>
      </c>
      <c r="J1274" t="s">
        <v>21954</v>
      </c>
      <c r="K1274" t="s">
        <v>204</v>
      </c>
      <c r="L1274" t="s">
        <v>12492</v>
      </c>
      <c r="M1274" t="s">
        <v>21955</v>
      </c>
      <c r="N1274" t="s">
        <v>21955</v>
      </c>
      <c r="O1274" t="s">
        <v>21955</v>
      </c>
      <c r="P1274" t="s">
        <v>21955</v>
      </c>
      <c r="Q1274" t="s">
        <v>21956</v>
      </c>
      <c r="R1274">
        <v>0.05</v>
      </c>
      <c r="S1274">
        <v>0</v>
      </c>
    </row>
    <row r="1275" spans="1:19">
      <c r="A1275" t="s">
        <v>349</v>
      </c>
      <c r="B1275">
        <v>94301129</v>
      </c>
      <c r="C1275" t="s">
        <v>24485</v>
      </c>
      <c r="D1275" t="s">
        <v>22568</v>
      </c>
      <c r="E1275" t="s">
        <v>21952</v>
      </c>
      <c r="F1275" t="s">
        <v>21953</v>
      </c>
      <c r="G1275">
        <v>3450</v>
      </c>
      <c r="I1275">
        <v>150</v>
      </c>
      <c r="J1275" t="s">
        <v>21954</v>
      </c>
      <c r="K1275" t="s">
        <v>204</v>
      </c>
      <c r="L1275" t="s">
        <v>12492</v>
      </c>
      <c r="M1275" t="s">
        <v>21955</v>
      </c>
      <c r="N1275" t="s">
        <v>21955</v>
      </c>
      <c r="O1275" t="s">
        <v>21955</v>
      </c>
      <c r="P1275" t="s">
        <v>21955</v>
      </c>
      <c r="Q1275" t="s">
        <v>21956</v>
      </c>
      <c r="R1275">
        <v>0.05</v>
      </c>
      <c r="S1275">
        <v>0</v>
      </c>
    </row>
    <row r="1276" spans="1:19">
      <c r="A1276" t="s">
        <v>349</v>
      </c>
      <c r="B1276">
        <v>94301132</v>
      </c>
      <c r="C1276" t="s">
        <v>24486</v>
      </c>
      <c r="D1276" t="s">
        <v>22006</v>
      </c>
      <c r="E1276" t="s">
        <v>21952</v>
      </c>
      <c r="F1276" t="s">
        <v>21953</v>
      </c>
      <c r="G1276">
        <v>3450</v>
      </c>
      <c r="I1276">
        <v>150</v>
      </c>
      <c r="J1276" t="s">
        <v>21954</v>
      </c>
      <c r="K1276" t="s">
        <v>204</v>
      </c>
      <c r="L1276" t="s">
        <v>12492</v>
      </c>
      <c r="M1276" t="s">
        <v>21955</v>
      </c>
      <c r="N1276" t="s">
        <v>21955</v>
      </c>
      <c r="O1276" t="s">
        <v>21955</v>
      </c>
      <c r="P1276" t="s">
        <v>21955</v>
      </c>
      <c r="Q1276" t="s">
        <v>21956</v>
      </c>
      <c r="R1276">
        <v>0.05</v>
      </c>
      <c r="S1276">
        <v>0</v>
      </c>
    </row>
    <row r="1277" spans="1:19">
      <c r="A1277" t="s">
        <v>349</v>
      </c>
      <c r="B1277">
        <v>94301133</v>
      </c>
      <c r="C1277" t="s">
        <v>24487</v>
      </c>
      <c r="D1277" t="s">
        <v>22006</v>
      </c>
      <c r="E1277" t="s">
        <v>21952</v>
      </c>
      <c r="F1277" t="s">
        <v>21953</v>
      </c>
      <c r="G1277">
        <v>3450</v>
      </c>
      <c r="I1277">
        <v>150</v>
      </c>
      <c r="J1277" t="s">
        <v>21954</v>
      </c>
      <c r="K1277" t="s">
        <v>204</v>
      </c>
      <c r="L1277" t="s">
        <v>12492</v>
      </c>
      <c r="M1277" t="s">
        <v>21955</v>
      </c>
      <c r="N1277" t="s">
        <v>21955</v>
      </c>
      <c r="O1277" t="s">
        <v>21955</v>
      </c>
      <c r="P1277" t="s">
        <v>21955</v>
      </c>
      <c r="Q1277" t="s">
        <v>21956</v>
      </c>
      <c r="R1277">
        <v>0.05</v>
      </c>
      <c r="S1277">
        <v>0</v>
      </c>
    </row>
    <row r="1278" spans="1:19">
      <c r="A1278" t="s">
        <v>349</v>
      </c>
      <c r="B1278">
        <v>94301141</v>
      </c>
      <c r="C1278" t="s">
        <v>24488</v>
      </c>
      <c r="D1278" t="s">
        <v>22006</v>
      </c>
      <c r="E1278" t="s">
        <v>21952</v>
      </c>
      <c r="F1278" t="s">
        <v>21953</v>
      </c>
      <c r="G1278">
        <v>3450</v>
      </c>
      <c r="I1278">
        <v>150</v>
      </c>
      <c r="J1278" t="s">
        <v>21954</v>
      </c>
      <c r="K1278" t="s">
        <v>204</v>
      </c>
      <c r="L1278" t="s">
        <v>12492</v>
      </c>
      <c r="M1278" t="s">
        <v>21955</v>
      </c>
      <c r="N1278" t="s">
        <v>21955</v>
      </c>
      <c r="O1278" t="s">
        <v>21955</v>
      </c>
      <c r="P1278" t="s">
        <v>21955</v>
      </c>
      <c r="Q1278" t="s">
        <v>21956</v>
      </c>
      <c r="R1278">
        <v>0.05</v>
      </c>
      <c r="S1278">
        <v>0</v>
      </c>
    </row>
    <row r="1279" spans="1:19">
      <c r="A1279" t="s">
        <v>349</v>
      </c>
      <c r="B1279">
        <v>94301161</v>
      </c>
      <c r="C1279" t="s">
        <v>24489</v>
      </c>
      <c r="D1279" t="s">
        <v>22006</v>
      </c>
      <c r="E1279" t="s">
        <v>21952</v>
      </c>
      <c r="F1279" t="s">
        <v>21953</v>
      </c>
      <c r="G1279">
        <v>3450</v>
      </c>
      <c r="I1279">
        <v>150</v>
      </c>
      <c r="J1279" t="s">
        <v>21954</v>
      </c>
      <c r="K1279" t="s">
        <v>204</v>
      </c>
      <c r="L1279" t="s">
        <v>12492</v>
      </c>
      <c r="M1279" t="s">
        <v>21955</v>
      </c>
      <c r="N1279" t="s">
        <v>21955</v>
      </c>
      <c r="O1279" t="s">
        <v>21955</v>
      </c>
      <c r="P1279" t="s">
        <v>21955</v>
      </c>
      <c r="Q1279" t="s">
        <v>21956</v>
      </c>
      <c r="R1279">
        <v>0.05</v>
      </c>
      <c r="S1279">
        <v>0</v>
      </c>
    </row>
    <row r="1280" spans="1:19">
      <c r="A1280" t="s">
        <v>349</v>
      </c>
      <c r="B1280">
        <v>94301165</v>
      </c>
      <c r="C1280" t="s">
        <v>24490</v>
      </c>
      <c r="D1280" t="s">
        <v>22006</v>
      </c>
      <c r="E1280" t="s">
        <v>21952</v>
      </c>
      <c r="F1280" t="s">
        <v>21953</v>
      </c>
      <c r="G1280">
        <v>3450</v>
      </c>
      <c r="I1280">
        <v>150</v>
      </c>
      <c r="J1280" t="s">
        <v>21954</v>
      </c>
      <c r="K1280" t="s">
        <v>204</v>
      </c>
      <c r="L1280" t="s">
        <v>12492</v>
      </c>
      <c r="M1280" t="s">
        <v>21961</v>
      </c>
      <c r="N1280" t="s">
        <v>21961</v>
      </c>
      <c r="O1280" t="s">
        <v>21961</v>
      </c>
      <c r="P1280" t="s">
        <v>21961</v>
      </c>
      <c r="Q1280" t="s">
        <v>21956</v>
      </c>
      <c r="R1280">
        <v>0.01</v>
      </c>
      <c r="S1280">
        <v>0</v>
      </c>
    </row>
    <row r="1281" spans="1:20">
      <c r="A1281" t="s">
        <v>349</v>
      </c>
      <c r="B1281">
        <v>94301166</v>
      </c>
      <c r="C1281" t="s">
        <v>24491</v>
      </c>
      <c r="D1281" t="s">
        <v>22006</v>
      </c>
      <c r="E1281" t="s">
        <v>21952</v>
      </c>
      <c r="F1281" t="s">
        <v>21953</v>
      </c>
      <c r="G1281">
        <v>3450</v>
      </c>
      <c r="I1281">
        <v>150</v>
      </c>
      <c r="J1281" t="s">
        <v>21954</v>
      </c>
      <c r="K1281" t="s">
        <v>204</v>
      </c>
      <c r="L1281" t="s">
        <v>12492</v>
      </c>
      <c r="M1281" t="s">
        <v>21955</v>
      </c>
      <c r="N1281" t="s">
        <v>21955</v>
      </c>
      <c r="O1281" t="s">
        <v>21955</v>
      </c>
      <c r="P1281" t="s">
        <v>21955</v>
      </c>
      <c r="Q1281" t="s">
        <v>21956</v>
      </c>
      <c r="R1281">
        <v>0.05</v>
      </c>
      <c r="S1281">
        <v>0</v>
      </c>
    </row>
    <row r="1282" spans="1:20">
      <c r="A1282" t="s">
        <v>349</v>
      </c>
      <c r="B1282">
        <v>94301185</v>
      </c>
      <c r="C1282" t="s">
        <v>24492</v>
      </c>
      <c r="D1282" t="s">
        <v>22006</v>
      </c>
      <c r="E1282" t="s">
        <v>21952</v>
      </c>
      <c r="F1282" t="s">
        <v>21953</v>
      </c>
      <c r="G1282">
        <v>3450</v>
      </c>
      <c r="I1282">
        <v>150</v>
      </c>
      <c r="J1282" t="s">
        <v>21954</v>
      </c>
      <c r="K1282" t="s">
        <v>204</v>
      </c>
      <c r="L1282" t="s">
        <v>12492</v>
      </c>
      <c r="M1282" t="s">
        <v>21955</v>
      </c>
      <c r="N1282" t="s">
        <v>21955</v>
      </c>
      <c r="O1282" t="s">
        <v>21955</v>
      </c>
      <c r="P1282" t="s">
        <v>21955</v>
      </c>
      <c r="Q1282" t="s">
        <v>21956</v>
      </c>
      <c r="R1282">
        <v>0.05</v>
      </c>
      <c r="S1282">
        <v>0</v>
      </c>
    </row>
    <row r="1283" spans="1:20">
      <c r="A1283" t="s">
        <v>349</v>
      </c>
      <c r="B1283">
        <v>94301201</v>
      </c>
      <c r="C1283" t="s">
        <v>24493</v>
      </c>
      <c r="D1283" t="s">
        <v>22006</v>
      </c>
      <c r="E1283" t="s">
        <v>21952</v>
      </c>
      <c r="F1283" t="s">
        <v>21953</v>
      </c>
      <c r="G1283">
        <v>3450</v>
      </c>
      <c r="I1283">
        <v>150</v>
      </c>
      <c r="J1283" t="s">
        <v>21954</v>
      </c>
      <c r="K1283" t="s">
        <v>204</v>
      </c>
      <c r="L1283" t="s">
        <v>12492</v>
      </c>
      <c r="M1283" t="s">
        <v>21955</v>
      </c>
      <c r="N1283" t="s">
        <v>21955</v>
      </c>
      <c r="O1283" t="s">
        <v>21955</v>
      </c>
      <c r="P1283" t="s">
        <v>21955</v>
      </c>
      <c r="Q1283" t="s">
        <v>21956</v>
      </c>
      <c r="R1283">
        <v>0.05</v>
      </c>
      <c r="S1283">
        <v>0</v>
      </c>
    </row>
    <row r="1284" spans="1:20">
      <c r="A1284" t="s">
        <v>349</v>
      </c>
      <c r="B1284">
        <v>94301217</v>
      </c>
      <c r="C1284" t="s">
        <v>24494</v>
      </c>
      <c r="D1284" t="s">
        <v>22006</v>
      </c>
      <c r="E1284" t="s">
        <v>21952</v>
      </c>
      <c r="F1284" t="s">
        <v>21953</v>
      </c>
      <c r="G1284">
        <v>3450</v>
      </c>
      <c r="I1284">
        <v>150</v>
      </c>
      <c r="J1284" t="s">
        <v>21954</v>
      </c>
      <c r="K1284" t="s">
        <v>204</v>
      </c>
      <c r="L1284" t="s">
        <v>12492</v>
      </c>
      <c r="M1284" t="s">
        <v>21955</v>
      </c>
      <c r="N1284" t="s">
        <v>21955</v>
      </c>
      <c r="O1284" t="s">
        <v>21955</v>
      </c>
      <c r="P1284" t="s">
        <v>21955</v>
      </c>
      <c r="Q1284" t="s">
        <v>21956</v>
      </c>
      <c r="R1284">
        <v>0.05</v>
      </c>
      <c r="S1284">
        <v>0</v>
      </c>
    </row>
    <row r="1285" spans="1:20">
      <c r="A1285" t="s">
        <v>349</v>
      </c>
      <c r="B1285">
        <v>94301221</v>
      </c>
      <c r="C1285" t="s">
        <v>24495</v>
      </c>
      <c r="D1285" t="s">
        <v>22006</v>
      </c>
      <c r="E1285" t="s">
        <v>21952</v>
      </c>
      <c r="F1285" t="s">
        <v>21953</v>
      </c>
      <c r="G1285">
        <v>3450</v>
      </c>
      <c r="I1285">
        <v>150</v>
      </c>
      <c r="J1285" t="s">
        <v>21954</v>
      </c>
      <c r="K1285" t="s">
        <v>12492</v>
      </c>
      <c r="L1285" t="s">
        <v>12492</v>
      </c>
      <c r="M1285" t="s">
        <v>21955</v>
      </c>
      <c r="N1285" t="s">
        <v>21955</v>
      </c>
      <c r="O1285" t="s">
        <v>21955</v>
      </c>
      <c r="P1285" t="s">
        <v>21955</v>
      </c>
      <c r="Q1285" t="s">
        <v>21956</v>
      </c>
      <c r="R1285">
        <v>0.05</v>
      </c>
      <c r="S1285">
        <v>0</v>
      </c>
      <c r="T1285" t="s">
        <v>22002</v>
      </c>
    </row>
    <row r="1286" spans="1:20">
      <c r="A1286" t="s">
        <v>349</v>
      </c>
      <c r="B1286">
        <v>94301225</v>
      </c>
      <c r="C1286" t="s">
        <v>24496</v>
      </c>
      <c r="D1286" t="s">
        <v>22006</v>
      </c>
      <c r="E1286" t="s">
        <v>21952</v>
      </c>
      <c r="F1286" t="s">
        <v>21953</v>
      </c>
      <c r="G1286">
        <v>3450</v>
      </c>
      <c r="I1286">
        <v>150</v>
      </c>
      <c r="J1286" t="s">
        <v>21954</v>
      </c>
      <c r="K1286" t="s">
        <v>204</v>
      </c>
      <c r="L1286" t="s">
        <v>12492</v>
      </c>
      <c r="M1286" t="s">
        <v>21955</v>
      </c>
      <c r="N1286" t="s">
        <v>21955</v>
      </c>
      <c r="O1286" t="s">
        <v>21955</v>
      </c>
      <c r="P1286" t="s">
        <v>21955</v>
      </c>
      <c r="Q1286" t="s">
        <v>21956</v>
      </c>
      <c r="R1286">
        <v>0.05</v>
      </c>
      <c r="S1286">
        <v>0</v>
      </c>
    </row>
    <row r="1287" spans="1:20">
      <c r="A1287" t="s">
        <v>349</v>
      </c>
      <c r="B1287">
        <v>94301233</v>
      </c>
      <c r="C1287" t="s">
        <v>24497</v>
      </c>
      <c r="D1287" t="s">
        <v>22006</v>
      </c>
      <c r="E1287" t="s">
        <v>21952</v>
      </c>
      <c r="F1287" t="s">
        <v>21953</v>
      </c>
      <c r="G1287">
        <v>3450</v>
      </c>
      <c r="I1287">
        <v>150</v>
      </c>
      <c r="J1287" t="s">
        <v>21954</v>
      </c>
      <c r="K1287" t="s">
        <v>204</v>
      </c>
      <c r="L1287" t="s">
        <v>12492</v>
      </c>
      <c r="M1287" t="s">
        <v>21955</v>
      </c>
      <c r="N1287" t="s">
        <v>21955</v>
      </c>
      <c r="O1287" t="s">
        <v>21955</v>
      </c>
      <c r="P1287" t="s">
        <v>21955</v>
      </c>
      <c r="Q1287" t="s">
        <v>21956</v>
      </c>
      <c r="R1287">
        <v>0.05</v>
      </c>
      <c r="S1287">
        <v>0</v>
      </c>
    </row>
    <row r="1288" spans="1:20">
      <c r="A1288" t="s">
        <v>349</v>
      </c>
      <c r="B1288">
        <v>94301237</v>
      </c>
      <c r="C1288" t="s">
        <v>24498</v>
      </c>
      <c r="D1288" t="s">
        <v>22006</v>
      </c>
      <c r="E1288" t="s">
        <v>21952</v>
      </c>
      <c r="F1288" t="s">
        <v>21953</v>
      </c>
      <c r="G1288">
        <v>3450</v>
      </c>
      <c r="I1288">
        <v>150</v>
      </c>
      <c r="J1288" t="s">
        <v>21954</v>
      </c>
      <c r="K1288" t="s">
        <v>12492</v>
      </c>
      <c r="L1288" t="s">
        <v>12492</v>
      </c>
      <c r="M1288" t="s">
        <v>21955</v>
      </c>
      <c r="N1288" t="s">
        <v>21955</v>
      </c>
      <c r="O1288" t="s">
        <v>21955</v>
      </c>
      <c r="P1288" t="s">
        <v>21955</v>
      </c>
      <c r="Q1288" t="s">
        <v>21956</v>
      </c>
      <c r="R1288">
        <v>0.05</v>
      </c>
      <c r="S1288">
        <v>0</v>
      </c>
    </row>
    <row r="1289" spans="1:20">
      <c r="A1289" t="s">
        <v>349</v>
      </c>
      <c r="B1289">
        <v>94301249</v>
      </c>
      <c r="C1289" t="s">
        <v>24499</v>
      </c>
      <c r="D1289" t="s">
        <v>22006</v>
      </c>
      <c r="E1289" t="s">
        <v>21952</v>
      </c>
      <c r="F1289" t="s">
        <v>21953</v>
      </c>
      <c r="G1289">
        <v>3450</v>
      </c>
      <c r="I1289">
        <v>150</v>
      </c>
      <c r="J1289" t="s">
        <v>21954</v>
      </c>
      <c r="K1289" t="s">
        <v>204</v>
      </c>
      <c r="L1289" t="s">
        <v>12492</v>
      </c>
      <c r="M1289" t="s">
        <v>21955</v>
      </c>
      <c r="N1289" t="s">
        <v>21955</v>
      </c>
      <c r="O1289" t="s">
        <v>21955</v>
      </c>
      <c r="P1289" t="s">
        <v>21955</v>
      </c>
      <c r="Q1289" t="s">
        <v>21956</v>
      </c>
      <c r="R1289">
        <v>0.05</v>
      </c>
      <c r="S1289">
        <v>0</v>
      </c>
    </row>
    <row r="1290" spans="1:20">
      <c r="A1290" t="s">
        <v>349</v>
      </c>
      <c r="B1290">
        <v>94301260</v>
      </c>
      <c r="C1290" t="s">
        <v>24500</v>
      </c>
      <c r="D1290" t="s">
        <v>22006</v>
      </c>
      <c r="E1290" t="s">
        <v>21952</v>
      </c>
      <c r="F1290" t="s">
        <v>21953</v>
      </c>
      <c r="G1290">
        <v>3450</v>
      </c>
      <c r="I1290">
        <v>150</v>
      </c>
      <c r="J1290" t="s">
        <v>21954</v>
      </c>
      <c r="K1290" t="s">
        <v>204</v>
      </c>
      <c r="L1290" t="s">
        <v>12492</v>
      </c>
      <c r="M1290" t="s">
        <v>21955</v>
      </c>
      <c r="N1290" t="s">
        <v>21955</v>
      </c>
      <c r="O1290" t="s">
        <v>21955</v>
      </c>
      <c r="P1290" t="s">
        <v>21955</v>
      </c>
      <c r="Q1290" t="s">
        <v>21956</v>
      </c>
      <c r="R1290">
        <v>0.05</v>
      </c>
      <c r="S1290">
        <v>0</v>
      </c>
    </row>
    <row r="1291" spans="1:20">
      <c r="A1291" t="s">
        <v>349</v>
      </c>
      <c r="B1291">
        <v>94301269</v>
      </c>
      <c r="C1291" t="s">
        <v>24501</v>
      </c>
      <c r="D1291" t="s">
        <v>22006</v>
      </c>
      <c r="E1291" t="s">
        <v>21952</v>
      </c>
      <c r="F1291" t="s">
        <v>21953</v>
      </c>
      <c r="G1291">
        <v>3450</v>
      </c>
      <c r="I1291">
        <v>150</v>
      </c>
      <c r="J1291" t="s">
        <v>21954</v>
      </c>
      <c r="K1291" t="s">
        <v>204</v>
      </c>
      <c r="L1291" t="s">
        <v>12492</v>
      </c>
      <c r="M1291" t="s">
        <v>21955</v>
      </c>
      <c r="N1291" t="s">
        <v>21955</v>
      </c>
      <c r="O1291" t="s">
        <v>21955</v>
      </c>
      <c r="P1291" t="s">
        <v>21955</v>
      </c>
      <c r="Q1291" t="s">
        <v>21956</v>
      </c>
      <c r="R1291">
        <v>0.05</v>
      </c>
      <c r="S1291">
        <v>0</v>
      </c>
    </row>
    <row r="1292" spans="1:20">
      <c r="A1292" t="s">
        <v>349</v>
      </c>
      <c r="B1292">
        <v>94301281</v>
      </c>
      <c r="C1292" t="s">
        <v>24502</v>
      </c>
      <c r="D1292" t="s">
        <v>22006</v>
      </c>
      <c r="E1292" t="s">
        <v>21952</v>
      </c>
      <c r="F1292" t="s">
        <v>21953</v>
      </c>
      <c r="G1292">
        <v>3450</v>
      </c>
      <c r="I1292">
        <v>150</v>
      </c>
      <c r="J1292" t="s">
        <v>21954</v>
      </c>
      <c r="K1292" t="s">
        <v>204</v>
      </c>
      <c r="L1292" t="s">
        <v>12492</v>
      </c>
      <c r="M1292" t="s">
        <v>21955</v>
      </c>
      <c r="N1292" t="s">
        <v>21955</v>
      </c>
      <c r="O1292" t="s">
        <v>21955</v>
      </c>
      <c r="P1292" t="s">
        <v>21955</v>
      </c>
      <c r="Q1292" t="s">
        <v>21956</v>
      </c>
      <c r="R1292">
        <v>0.05</v>
      </c>
      <c r="S1292">
        <v>0</v>
      </c>
      <c r="T1292" t="s">
        <v>22002</v>
      </c>
    </row>
    <row r="1293" spans="1:20">
      <c r="A1293" t="s">
        <v>349</v>
      </c>
      <c r="B1293">
        <v>94301301</v>
      </c>
      <c r="C1293" t="s">
        <v>24503</v>
      </c>
      <c r="D1293" t="s">
        <v>22996</v>
      </c>
      <c r="E1293" t="s">
        <v>21952</v>
      </c>
      <c r="F1293" t="s">
        <v>21953</v>
      </c>
      <c r="G1293">
        <v>3440</v>
      </c>
      <c r="I1293">
        <v>150</v>
      </c>
      <c r="J1293" t="s">
        <v>21954</v>
      </c>
      <c r="K1293" t="s">
        <v>204</v>
      </c>
      <c r="L1293" t="s">
        <v>12492</v>
      </c>
      <c r="M1293" t="s">
        <v>21955</v>
      </c>
      <c r="N1293" t="s">
        <v>21955</v>
      </c>
      <c r="O1293" t="s">
        <v>21955</v>
      </c>
      <c r="P1293" t="s">
        <v>21955</v>
      </c>
      <c r="Q1293" t="s">
        <v>21956</v>
      </c>
      <c r="R1293">
        <v>0.05</v>
      </c>
      <c r="S1293">
        <v>0</v>
      </c>
      <c r="T1293" t="s">
        <v>21967</v>
      </c>
    </row>
    <row r="1294" spans="1:20">
      <c r="A1294" t="s">
        <v>349</v>
      </c>
      <c r="B1294">
        <v>94301316</v>
      </c>
      <c r="C1294" t="s">
        <v>24504</v>
      </c>
      <c r="D1294" t="s">
        <v>21970</v>
      </c>
      <c r="F1294" t="s">
        <v>21953</v>
      </c>
      <c r="G1294">
        <v>3450</v>
      </c>
      <c r="I1294">
        <v>150</v>
      </c>
      <c r="J1294" t="s">
        <v>21954</v>
      </c>
      <c r="K1294" t="s">
        <v>204</v>
      </c>
      <c r="L1294" t="s">
        <v>12492</v>
      </c>
      <c r="M1294" t="s">
        <v>21955</v>
      </c>
      <c r="N1294" t="s">
        <v>21955</v>
      </c>
      <c r="O1294" t="s">
        <v>21955</v>
      </c>
      <c r="P1294" t="s">
        <v>21955</v>
      </c>
      <c r="Q1294" t="s">
        <v>21956</v>
      </c>
      <c r="R1294">
        <v>0.05</v>
      </c>
      <c r="S1294">
        <v>0</v>
      </c>
    </row>
    <row r="1295" spans="1:20">
      <c r="A1295" t="s">
        <v>349</v>
      </c>
      <c r="B1295">
        <v>94301334</v>
      </c>
      <c r="C1295" t="s">
        <v>24505</v>
      </c>
      <c r="D1295" t="s">
        <v>22006</v>
      </c>
      <c r="E1295" t="s">
        <v>21952</v>
      </c>
      <c r="F1295" t="s">
        <v>21953</v>
      </c>
      <c r="G1295">
        <v>3450</v>
      </c>
      <c r="I1295">
        <v>150</v>
      </c>
      <c r="J1295" t="s">
        <v>21954</v>
      </c>
      <c r="K1295" t="s">
        <v>204</v>
      </c>
      <c r="L1295" t="s">
        <v>12492</v>
      </c>
      <c r="M1295" t="s">
        <v>21955</v>
      </c>
      <c r="N1295" t="s">
        <v>21955</v>
      </c>
      <c r="O1295" t="s">
        <v>21955</v>
      </c>
      <c r="P1295" t="s">
        <v>21955</v>
      </c>
      <c r="Q1295" t="s">
        <v>21956</v>
      </c>
      <c r="R1295">
        <v>0.05</v>
      </c>
      <c r="S1295">
        <v>0</v>
      </c>
    </row>
    <row r="1296" spans="1:20">
      <c r="A1296" t="s">
        <v>349</v>
      </c>
      <c r="B1296">
        <v>94301347</v>
      </c>
      <c r="C1296" t="s">
        <v>24506</v>
      </c>
      <c r="D1296" t="s">
        <v>22568</v>
      </c>
      <c r="E1296" t="s">
        <v>21952</v>
      </c>
      <c r="F1296" t="s">
        <v>21953</v>
      </c>
      <c r="G1296">
        <v>3450</v>
      </c>
      <c r="I1296">
        <v>150</v>
      </c>
      <c r="J1296" t="s">
        <v>21954</v>
      </c>
      <c r="K1296" t="s">
        <v>204</v>
      </c>
      <c r="L1296" t="s">
        <v>12492</v>
      </c>
      <c r="M1296" t="s">
        <v>21955</v>
      </c>
      <c r="N1296" t="s">
        <v>21955</v>
      </c>
      <c r="O1296" t="s">
        <v>21955</v>
      </c>
      <c r="P1296" t="s">
        <v>21955</v>
      </c>
      <c r="Q1296" t="s">
        <v>21956</v>
      </c>
      <c r="R1296">
        <v>0.05</v>
      </c>
      <c r="S1296">
        <v>0</v>
      </c>
    </row>
    <row r="1297" spans="1:20">
      <c r="A1297" t="s">
        <v>349</v>
      </c>
      <c r="B1297">
        <v>94301368</v>
      </c>
      <c r="C1297" t="s">
        <v>24507</v>
      </c>
      <c r="D1297" t="s">
        <v>22568</v>
      </c>
      <c r="E1297" t="s">
        <v>21952</v>
      </c>
      <c r="F1297" t="s">
        <v>21953</v>
      </c>
      <c r="G1297">
        <v>3450</v>
      </c>
      <c r="I1297">
        <v>150</v>
      </c>
      <c r="J1297" t="s">
        <v>21954</v>
      </c>
      <c r="K1297" t="s">
        <v>204</v>
      </c>
      <c r="L1297" t="s">
        <v>12492</v>
      </c>
      <c r="M1297" t="s">
        <v>21955</v>
      </c>
      <c r="N1297" t="s">
        <v>21955</v>
      </c>
      <c r="O1297" t="s">
        <v>21955</v>
      </c>
      <c r="P1297" t="s">
        <v>21955</v>
      </c>
      <c r="Q1297" t="s">
        <v>21956</v>
      </c>
      <c r="R1297">
        <v>0.05</v>
      </c>
      <c r="S1297">
        <v>0</v>
      </c>
      <c r="T1297" t="s">
        <v>21967</v>
      </c>
    </row>
    <row r="1298" spans="1:20">
      <c r="A1298" t="s">
        <v>349</v>
      </c>
      <c r="B1298">
        <v>94303502</v>
      </c>
      <c r="C1298" t="s">
        <v>24508</v>
      </c>
      <c r="D1298" t="s">
        <v>22720</v>
      </c>
      <c r="E1298" t="s">
        <v>21966</v>
      </c>
      <c r="F1298" t="s">
        <v>21953</v>
      </c>
      <c r="G1298">
        <v>3220</v>
      </c>
      <c r="I1298">
        <v>150</v>
      </c>
      <c r="J1298" t="s">
        <v>21954</v>
      </c>
      <c r="K1298" t="s">
        <v>204</v>
      </c>
      <c r="L1298" t="s">
        <v>12492</v>
      </c>
      <c r="M1298" t="s">
        <v>21955</v>
      </c>
      <c r="N1298" t="s">
        <v>21955</v>
      </c>
      <c r="O1298" t="s">
        <v>21955</v>
      </c>
      <c r="P1298" t="s">
        <v>21955</v>
      </c>
      <c r="Q1298" t="s">
        <v>21956</v>
      </c>
      <c r="R1298">
        <v>0.05</v>
      </c>
      <c r="S1298">
        <v>0</v>
      </c>
    </row>
    <row r="1299" spans="1:20">
      <c r="A1299" t="s">
        <v>349</v>
      </c>
      <c r="B1299">
        <v>94303503</v>
      </c>
      <c r="C1299" t="s">
        <v>24509</v>
      </c>
      <c r="D1299" t="s">
        <v>22720</v>
      </c>
      <c r="E1299" t="s">
        <v>21966</v>
      </c>
      <c r="F1299" t="s">
        <v>21953</v>
      </c>
      <c r="G1299">
        <v>3220</v>
      </c>
      <c r="I1299">
        <v>150</v>
      </c>
      <c r="J1299" t="s">
        <v>21954</v>
      </c>
      <c r="K1299" t="s">
        <v>204</v>
      </c>
      <c r="L1299" t="s">
        <v>12492</v>
      </c>
      <c r="M1299" t="s">
        <v>21955</v>
      </c>
      <c r="N1299" t="s">
        <v>21955</v>
      </c>
      <c r="O1299" t="s">
        <v>21955</v>
      </c>
      <c r="P1299" t="s">
        <v>21955</v>
      </c>
      <c r="Q1299" t="s">
        <v>21956</v>
      </c>
      <c r="R1299">
        <v>0.05</v>
      </c>
      <c r="S1299">
        <v>0</v>
      </c>
    </row>
    <row r="1300" spans="1:20">
      <c r="A1300" t="s">
        <v>349</v>
      </c>
      <c r="B1300">
        <v>94303521</v>
      </c>
      <c r="C1300" t="s">
        <v>24510</v>
      </c>
      <c r="D1300" t="s">
        <v>22720</v>
      </c>
      <c r="E1300" t="s">
        <v>21966</v>
      </c>
      <c r="F1300" t="s">
        <v>21953</v>
      </c>
      <c r="G1300">
        <v>3220</v>
      </c>
      <c r="I1300">
        <v>150</v>
      </c>
      <c r="J1300" t="s">
        <v>21954</v>
      </c>
      <c r="K1300" t="s">
        <v>204</v>
      </c>
      <c r="L1300" t="s">
        <v>12492</v>
      </c>
      <c r="M1300" t="s">
        <v>21955</v>
      </c>
      <c r="N1300" t="s">
        <v>21955</v>
      </c>
      <c r="O1300" t="s">
        <v>21955</v>
      </c>
      <c r="P1300" t="s">
        <v>21955</v>
      </c>
      <c r="Q1300" t="s">
        <v>21956</v>
      </c>
      <c r="R1300">
        <v>0.05</v>
      </c>
      <c r="S1300">
        <v>0</v>
      </c>
    </row>
    <row r="1301" spans="1:20">
      <c r="A1301" t="s">
        <v>349</v>
      </c>
      <c r="B1301">
        <v>94303523</v>
      </c>
      <c r="C1301" t="s">
        <v>24511</v>
      </c>
      <c r="D1301" t="s">
        <v>22122</v>
      </c>
      <c r="E1301" t="s">
        <v>21966</v>
      </c>
      <c r="F1301" t="s">
        <v>21953</v>
      </c>
      <c r="G1301">
        <v>3220</v>
      </c>
      <c r="I1301">
        <v>150</v>
      </c>
      <c r="J1301" t="s">
        <v>21954</v>
      </c>
      <c r="K1301" t="s">
        <v>204</v>
      </c>
      <c r="L1301" t="s">
        <v>12492</v>
      </c>
      <c r="M1301" t="s">
        <v>21955</v>
      </c>
      <c r="N1301" t="s">
        <v>21955</v>
      </c>
      <c r="O1301" t="s">
        <v>21955</v>
      </c>
      <c r="P1301" t="s">
        <v>21955</v>
      </c>
      <c r="Q1301" t="s">
        <v>21956</v>
      </c>
      <c r="R1301">
        <v>0.05</v>
      </c>
      <c r="S1301">
        <v>0</v>
      </c>
    </row>
    <row r="1302" spans="1:20">
      <c r="A1302" t="s">
        <v>349</v>
      </c>
      <c r="B1302">
        <v>94303524</v>
      </c>
      <c r="C1302" t="s">
        <v>24512</v>
      </c>
      <c r="D1302" t="s">
        <v>22537</v>
      </c>
      <c r="E1302" t="s">
        <v>21952</v>
      </c>
      <c r="F1302" t="s">
        <v>21953</v>
      </c>
      <c r="G1302">
        <v>3450</v>
      </c>
      <c r="I1302">
        <v>150</v>
      </c>
      <c r="J1302" t="s">
        <v>21954</v>
      </c>
      <c r="K1302" t="s">
        <v>204</v>
      </c>
      <c r="L1302" t="s">
        <v>12492</v>
      </c>
      <c r="M1302" t="s">
        <v>21961</v>
      </c>
      <c r="N1302" t="s">
        <v>21961</v>
      </c>
      <c r="O1302" t="s">
        <v>21961</v>
      </c>
      <c r="P1302" t="s">
        <v>21961</v>
      </c>
      <c r="Q1302" t="s">
        <v>21956</v>
      </c>
      <c r="R1302">
        <v>0.01</v>
      </c>
      <c r="S1302">
        <v>0</v>
      </c>
    </row>
    <row r="1303" spans="1:20">
      <c r="A1303" t="s">
        <v>349</v>
      </c>
      <c r="B1303">
        <v>94303531</v>
      </c>
      <c r="C1303" t="s">
        <v>24513</v>
      </c>
      <c r="D1303" t="s">
        <v>22720</v>
      </c>
      <c r="E1303" t="s">
        <v>21966</v>
      </c>
      <c r="F1303" t="s">
        <v>21953</v>
      </c>
      <c r="G1303">
        <v>3220</v>
      </c>
      <c r="H1303">
        <v>3220</v>
      </c>
      <c r="I1303">
        <v>150</v>
      </c>
      <c r="J1303" t="s">
        <v>21954</v>
      </c>
      <c r="K1303" t="s">
        <v>204</v>
      </c>
      <c r="L1303" t="s">
        <v>204</v>
      </c>
      <c r="M1303" t="s">
        <v>22149</v>
      </c>
      <c r="N1303" t="s">
        <v>22149</v>
      </c>
      <c r="O1303" t="s">
        <v>22149</v>
      </c>
      <c r="P1303" t="s">
        <v>22149</v>
      </c>
      <c r="Q1303" t="s">
        <v>21956</v>
      </c>
      <c r="R1303">
        <v>0.075</v>
      </c>
      <c r="S1303">
        <v>0</v>
      </c>
    </row>
    <row r="1304" spans="1:20">
      <c r="A1304" t="s">
        <v>349</v>
      </c>
      <c r="B1304">
        <v>94303871</v>
      </c>
      <c r="C1304" t="s">
        <v>24514</v>
      </c>
      <c r="D1304" t="s">
        <v>22482</v>
      </c>
      <c r="E1304" t="s">
        <v>22181</v>
      </c>
      <c r="F1304" t="s">
        <v>21953</v>
      </c>
      <c r="G1304">
        <v>3220</v>
      </c>
      <c r="I1304">
        <v>150</v>
      </c>
      <c r="J1304" t="s">
        <v>21954</v>
      </c>
      <c r="K1304" t="s">
        <v>204</v>
      </c>
      <c r="L1304" t="s">
        <v>12492</v>
      </c>
      <c r="M1304" t="s">
        <v>21955</v>
      </c>
      <c r="N1304" t="s">
        <v>21955</v>
      </c>
      <c r="O1304" t="s">
        <v>21955</v>
      </c>
      <c r="P1304" t="s">
        <v>21955</v>
      </c>
      <c r="Q1304" t="s">
        <v>21956</v>
      </c>
      <c r="R1304">
        <v>0.05</v>
      </c>
      <c r="S1304">
        <v>0</v>
      </c>
    </row>
    <row r="1305" spans="1:20">
      <c r="A1305" t="s">
        <v>349</v>
      </c>
      <c r="B1305">
        <v>94303901</v>
      </c>
      <c r="C1305" t="s">
        <v>24515</v>
      </c>
      <c r="D1305" t="s">
        <v>22482</v>
      </c>
      <c r="E1305" t="s">
        <v>22181</v>
      </c>
      <c r="F1305" t="s">
        <v>21953</v>
      </c>
      <c r="G1305">
        <v>3220</v>
      </c>
      <c r="I1305">
        <v>150</v>
      </c>
      <c r="J1305" t="s">
        <v>21954</v>
      </c>
      <c r="K1305" t="s">
        <v>204</v>
      </c>
      <c r="L1305" t="s">
        <v>12492</v>
      </c>
      <c r="M1305" t="s">
        <v>21955</v>
      </c>
      <c r="N1305" t="s">
        <v>21955</v>
      </c>
      <c r="O1305" t="s">
        <v>21955</v>
      </c>
      <c r="P1305" t="s">
        <v>21955</v>
      </c>
      <c r="Q1305" t="s">
        <v>21956</v>
      </c>
      <c r="R1305">
        <v>0.05</v>
      </c>
      <c r="S1305">
        <v>0</v>
      </c>
    </row>
    <row r="1306" spans="1:20">
      <c r="A1306" t="s">
        <v>349</v>
      </c>
      <c r="B1306">
        <v>94303971</v>
      </c>
      <c r="C1306" t="s">
        <v>24516</v>
      </c>
      <c r="D1306" t="s">
        <v>22482</v>
      </c>
      <c r="E1306" t="s">
        <v>22181</v>
      </c>
      <c r="F1306" t="s">
        <v>21953</v>
      </c>
      <c r="G1306">
        <v>3220</v>
      </c>
      <c r="I1306">
        <v>150</v>
      </c>
      <c r="J1306" t="s">
        <v>21954</v>
      </c>
      <c r="K1306" t="s">
        <v>204</v>
      </c>
      <c r="L1306" t="s">
        <v>12492</v>
      </c>
      <c r="M1306" t="s">
        <v>21955</v>
      </c>
      <c r="N1306" t="s">
        <v>21955</v>
      </c>
      <c r="O1306" t="s">
        <v>21955</v>
      </c>
      <c r="P1306" t="s">
        <v>21955</v>
      </c>
      <c r="Q1306" t="s">
        <v>21956</v>
      </c>
      <c r="R1306">
        <v>0.05</v>
      </c>
      <c r="S1306">
        <v>0</v>
      </c>
    </row>
    <row r="1307" spans="1:20">
      <c r="A1307" t="s">
        <v>349</v>
      </c>
      <c r="B1307">
        <v>94305408</v>
      </c>
      <c r="C1307" t="s">
        <v>24517</v>
      </c>
      <c r="D1307" t="s">
        <v>22053</v>
      </c>
      <c r="E1307" t="s">
        <v>21966</v>
      </c>
      <c r="F1307" t="s">
        <v>21953</v>
      </c>
      <c r="G1307">
        <v>3220</v>
      </c>
      <c r="I1307">
        <v>150</v>
      </c>
      <c r="J1307" t="s">
        <v>21954</v>
      </c>
      <c r="K1307" t="s">
        <v>204</v>
      </c>
      <c r="L1307" t="s">
        <v>12492</v>
      </c>
      <c r="M1307" t="s">
        <v>21955</v>
      </c>
      <c r="N1307" t="s">
        <v>21955</v>
      </c>
      <c r="O1307" t="s">
        <v>21955</v>
      </c>
      <c r="P1307" t="s">
        <v>21955</v>
      </c>
      <c r="Q1307" t="s">
        <v>21956</v>
      </c>
      <c r="R1307">
        <v>0.05</v>
      </c>
      <c r="S1307">
        <v>0</v>
      </c>
      <c r="T1307" t="s">
        <v>21967</v>
      </c>
    </row>
    <row r="1308" spans="1:20">
      <c r="A1308" t="s">
        <v>349</v>
      </c>
      <c r="B1308">
        <v>94305417</v>
      </c>
      <c r="C1308" t="s">
        <v>24518</v>
      </c>
      <c r="D1308" t="s">
        <v>22053</v>
      </c>
      <c r="E1308" t="s">
        <v>21966</v>
      </c>
      <c r="F1308" t="s">
        <v>21953</v>
      </c>
      <c r="G1308">
        <v>3220</v>
      </c>
      <c r="I1308">
        <v>150</v>
      </c>
      <c r="J1308" t="s">
        <v>21954</v>
      </c>
      <c r="K1308" t="s">
        <v>204</v>
      </c>
      <c r="L1308" t="s">
        <v>12492</v>
      </c>
      <c r="M1308" t="s">
        <v>21955</v>
      </c>
      <c r="N1308" t="s">
        <v>21955</v>
      </c>
      <c r="O1308" t="s">
        <v>21955</v>
      </c>
      <c r="P1308" t="s">
        <v>21955</v>
      </c>
      <c r="Q1308" t="s">
        <v>21956</v>
      </c>
      <c r="R1308">
        <v>0.05</v>
      </c>
      <c r="S1308">
        <v>0</v>
      </c>
    </row>
    <row r="1309" spans="1:20">
      <c r="A1309" t="s">
        <v>349</v>
      </c>
      <c r="B1309">
        <v>94305661</v>
      </c>
      <c r="C1309" t="s">
        <v>24519</v>
      </c>
      <c r="D1309" t="s">
        <v>22482</v>
      </c>
      <c r="E1309" t="s">
        <v>22181</v>
      </c>
      <c r="F1309" t="s">
        <v>21953</v>
      </c>
      <c r="G1309">
        <v>3220</v>
      </c>
      <c r="I1309">
        <v>150</v>
      </c>
      <c r="J1309" t="s">
        <v>21954</v>
      </c>
      <c r="K1309" t="s">
        <v>204</v>
      </c>
      <c r="L1309" t="s">
        <v>12492</v>
      </c>
      <c r="M1309" t="s">
        <v>21955</v>
      </c>
      <c r="N1309" t="s">
        <v>21955</v>
      </c>
      <c r="O1309" t="s">
        <v>21955</v>
      </c>
      <c r="P1309" t="s">
        <v>21955</v>
      </c>
      <c r="Q1309" t="s">
        <v>21956</v>
      </c>
      <c r="R1309">
        <v>0.05</v>
      </c>
      <c r="S1309">
        <v>0</v>
      </c>
    </row>
    <row r="1310" spans="1:20">
      <c r="A1310" t="s">
        <v>349</v>
      </c>
      <c r="B1310">
        <v>94307171</v>
      </c>
      <c r="C1310" t="s">
        <v>24520</v>
      </c>
      <c r="D1310" t="s">
        <v>22482</v>
      </c>
      <c r="E1310" t="s">
        <v>22181</v>
      </c>
      <c r="F1310" t="s">
        <v>21953</v>
      </c>
      <c r="G1310">
        <v>3220</v>
      </c>
      <c r="I1310">
        <v>150</v>
      </c>
      <c r="J1310" t="s">
        <v>21954</v>
      </c>
      <c r="K1310" t="s">
        <v>204</v>
      </c>
      <c r="L1310" t="s">
        <v>12492</v>
      </c>
      <c r="M1310" t="s">
        <v>21955</v>
      </c>
      <c r="N1310" t="s">
        <v>21955</v>
      </c>
      <c r="O1310" t="s">
        <v>21955</v>
      </c>
      <c r="P1310" t="s">
        <v>21955</v>
      </c>
      <c r="Q1310" t="s">
        <v>21956</v>
      </c>
      <c r="R1310">
        <v>0.05</v>
      </c>
      <c r="S1310">
        <v>0</v>
      </c>
    </row>
    <row r="1311" spans="1:20">
      <c r="A1311" t="s">
        <v>349</v>
      </c>
      <c r="B1311">
        <v>94308201</v>
      </c>
      <c r="C1311" t="s">
        <v>24521</v>
      </c>
      <c r="D1311" t="s">
        <v>22485</v>
      </c>
      <c r="E1311" t="s">
        <v>22181</v>
      </c>
      <c r="F1311" t="s">
        <v>21953</v>
      </c>
      <c r="G1311">
        <v>3220</v>
      </c>
      <c r="I1311">
        <v>150</v>
      </c>
      <c r="J1311" t="s">
        <v>21954</v>
      </c>
      <c r="K1311" t="s">
        <v>204</v>
      </c>
      <c r="L1311" t="s">
        <v>12492</v>
      </c>
      <c r="Q1311" t="s">
        <v>21956</v>
      </c>
      <c r="R1311">
        <v>0.05</v>
      </c>
      <c r="S1311">
        <v>0</v>
      </c>
    </row>
    <row r="1312" spans="1:20">
      <c r="A1312" t="s">
        <v>349</v>
      </c>
      <c r="B1312">
        <v>94310361</v>
      </c>
      <c r="C1312" t="s">
        <v>24522</v>
      </c>
      <c r="D1312" t="s">
        <v>22025</v>
      </c>
      <c r="E1312" t="s">
        <v>21966</v>
      </c>
      <c r="F1312" t="s">
        <v>21953</v>
      </c>
      <c r="G1312">
        <v>3220</v>
      </c>
      <c r="I1312">
        <v>150</v>
      </c>
      <c r="J1312" t="s">
        <v>21954</v>
      </c>
      <c r="K1312" t="s">
        <v>204</v>
      </c>
      <c r="L1312" t="s">
        <v>12492</v>
      </c>
      <c r="M1312" t="s">
        <v>21955</v>
      </c>
      <c r="N1312" t="s">
        <v>21955</v>
      </c>
      <c r="O1312" t="s">
        <v>21955</v>
      </c>
      <c r="P1312" t="s">
        <v>21955</v>
      </c>
      <c r="Q1312" t="s">
        <v>21956</v>
      </c>
      <c r="R1312">
        <v>0.05</v>
      </c>
      <c r="S1312">
        <v>0</v>
      </c>
    </row>
    <row r="1313" spans="1:20">
      <c r="A1313" t="s">
        <v>349</v>
      </c>
      <c r="B1313">
        <v>94310451</v>
      </c>
      <c r="C1313" t="s">
        <v>24523</v>
      </c>
      <c r="D1313" t="s">
        <v>22482</v>
      </c>
      <c r="E1313" t="s">
        <v>22181</v>
      </c>
      <c r="F1313" t="s">
        <v>21953</v>
      </c>
      <c r="G1313">
        <v>3220</v>
      </c>
      <c r="I1313">
        <v>150</v>
      </c>
      <c r="J1313" t="s">
        <v>21954</v>
      </c>
      <c r="K1313" t="s">
        <v>204</v>
      </c>
      <c r="L1313" t="s">
        <v>12492</v>
      </c>
      <c r="M1313" t="s">
        <v>21955</v>
      </c>
      <c r="N1313" t="s">
        <v>21955</v>
      </c>
      <c r="O1313" t="s">
        <v>21955</v>
      </c>
      <c r="P1313" t="s">
        <v>21955</v>
      </c>
      <c r="Q1313" t="s">
        <v>21956</v>
      </c>
      <c r="R1313">
        <v>0.05</v>
      </c>
      <c r="S1313">
        <v>0</v>
      </c>
    </row>
    <row r="1314" spans="1:20">
      <c r="A1314" t="s">
        <v>349</v>
      </c>
      <c r="B1314">
        <v>94313871</v>
      </c>
      <c r="C1314" t="s">
        <v>24524</v>
      </c>
      <c r="D1314" t="s">
        <v>22482</v>
      </c>
      <c r="E1314" t="s">
        <v>22181</v>
      </c>
      <c r="F1314" t="s">
        <v>21953</v>
      </c>
      <c r="G1314">
        <v>3220</v>
      </c>
      <c r="I1314">
        <v>150</v>
      </c>
      <c r="J1314" t="s">
        <v>21954</v>
      </c>
      <c r="K1314" t="s">
        <v>204</v>
      </c>
      <c r="L1314" t="s">
        <v>12492</v>
      </c>
      <c r="M1314" t="s">
        <v>21955</v>
      </c>
      <c r="N1314" t="s">
        <v>21955</v>
      </c>
      <c r="O1314" t="s">
        <v>21955</v>
      </c>
      <c r="P1314" t="s">
        <v>21955</v>
      </c>
      <c r="Q1314" t="s">
        <v>21956</v>
      </c>
      <c r="R1314">
        <v>0.05</v>
      </c>
      <c r="S1314">
        <v>0</v>
      </c>
    </row>
    <row r="1315" spans="1:20">
      <c r="A1315" t="s">
        <v>349</v>
      </c>
      <c r="B1315">
        <v>94314461</v>
      </c>
      <c r="C1315" t="s">
        <v>24525</v>
      </c>
      <c r="D1315" t="s">
        <v>22482</v>
      </c>
      <c r="E1315" t="s">
        <v>22181</v>
      </c>
      <c r="F1315" t="s">
        <v>21953</v>
      </c>
      <c r="G1315">
        <v>3220</v>
      </c>
      <c r="I1315">
        <v>150</v>
      </c>
      <c r="J1315" t="s">
        <v>21954</v>
      </c>
      <c r="K1315" t="s">
        <v>204</v>
      </c>
      <c r="L1315" t="s">
        <v>12492</v>
      </c>
      <c r="M1315" t="s">
        <v>34</v>
      </c>
      <c r="N1315" t="s">
        <v>34</v>
      </c>
      <c r="O1315" t="s">
        <v>34</v>
      </c>
      <c r="P1315" t="s">
        <v>34</v>
      </c>
      <c r="Q1315" t="s">
        <v>21956</v>
      </c>
      <c r="R1315">
        <v>0.075</v>
      </c>
      <c r="S1315">
        <v>0</v>
      </c>
    </row>
    <row r="1316" spans="1:20">
      <c r="A1316" t="s">
        <v>349</v>
      </c>
      <c r="B1316">
        <v>94314671</v>
      </c>
      <c r="C1316" t="s">
        <v>24526</v>
      </c>
      <c r="D1316" t="s">
        <v>22482</v>
      </c>
      <c r="E1316" t="s">
        <v>22181</v>
      </c>
      <c r="F1316" t="s">
        <v>21953</v>
      </c>
      <c r="G1316">
        <v>3220</v>
      </c>
      <c r="I1316">
        <v>150</v>
      </c>
      <c r="J1316" t="s">
        <v>21954</v>
      </c>
      <c r="K1316" t="s">
        <v>204</v>
      </c>
      <c r="L1316" t="s">
        <v>12492</v>
      </c>
      <c r="M1316" t="s">
        <v>34</v>
      </c>
      <c r="N1316" t="s">
        <v>34</v>
      </c>
      <c r="O1316" t="s">
        <v>34</v>
      </c>
      <c r="P1316" t="s">
        <v>34</v>
      </c>
      <c r="Q1316" t="s">
        <v>21956</v>
      </c>
      <c r="R1316">
        <v>0.075</v>
      </c>
      <c r="S1316">
        <v>0</v>
      </c>
    </row>
    <row r="1317" spans="1:20">
      <c r="A1317" t="s">
        <v>349</v>
      </c>
      <c r="B1317">
        <v>94314771</v>
      </c>
      <c r="C1317" t="s">
        <v>24527</v>
      </c>
      <c r="D1317" t="s">
        <v>22482</v>
      </c>
      <c r="E1317" t="s">
        <v>22181</v>
      </c>
      <c r="F1317" t="s">
        <v>21953</v>
      </c>
      <c r="G1317">
        <v>3220</v>
      </c>
      <c r="I1317">
        <v>150</v>
      </c>
      <c r="J1317" t="s">
        <v>21954</v>
      </c>
      <c r="K1317" t="s">
        <v>204</v>
      </c>
      <c r="L1317" t="s">
        <v>12492</v>
      </c>
      <c r="M1317" t="s">
        <v>21955</v>
      </c>
      <c r="N1317" t="s">
        <v>21955</v>
      </c>
      <c r="O1317" t="s">
        <v>21955</v>
      </c>
      <c r="P1317" t="s">
        <v>21955</v>
      </c>
      <c r="Q1317" t="s">
        <v>21956</v>
      </c>
      <c r="R1317">
        <v>0.05</v>
      </c>
      <c r="S1317">
        <v>0</v>
      </c>
    </row>
    <row r="1318" spans="1:20">
      <c r="A1318" t="s">
        <v>349</v>
      </c>
      <c r="B1318">
        <v>94314901</v>
      </c>
      <c r="C1318" t="s">
        <v>24528</v>
      </c>
      <c r="D1318" t="s">
        <v>22485</v>
      </c>
      <c r="E1318" t="s">
        <v>22181</v>
      </c>
      <c r="F1318" t="s">
        <v>21953</v>
      </c>
      <c r="G1318">
        <v>3220</v>
      </c>
      <c r="I1318">
        <v>150</v>
      </c>
      <c r="J1318" t="s">
        <v>21954</v>
      </c>
      <c r="K1318" t="s">
        <v>12492</v>
      </c>
      <c r="L1318" t="s">
        <v>204</v>
      </c>
      <c r="M1318" t="s">
        <v>21961</v>
      </c>
      <c r="N1318" t="s">
        <v>21961</v>
      </c>
      <c r="O1318" t="s">
        <v>21961</v>
      </c>
      <c r="P1318" t="s">
        <v>21961</v>
      </c>
      <c r="Q1318" t="s">
        <v>21956</v>
      </c>
      <c r="R1318">
        <v>0.01</v>
      </c>
      <c r="S1318">
        <v>0</v>
      </c>
    </row>
    <row r="1319" spans="1:20">
      <c r="A1319" t="s">
        <v>349</v>
      </c>
      <c r="B1319">
        <v>94315351</v>
      </c>
      <c r="C1319" t="s">
        <v>24529</v>
      </c>
      <c r="D1319" t="s">
        <v>22485</v>
      </c>
      <c r="E1319" t="s">
        <v>22181</v>
      </c>
      <c r="F1319" t="s">
        <v>21953</v>
      </c>
      <c r="G1319">
        <v>3220</v>
      </c>
      <c r="I1319">
        <v>150</v>
      </c>
      <c r="J1319" t="s">
        <v>21954</v>
      </c>
      <c r="K1319" t="s">
        <v>204</v>
      </c>
      <c r="L1319" t="s">
        <v>12492</v>
      </c>
      <c r="M1319" t="s">
        <v>21955</v>
      </c>
      <c r="N1319" t="s">
        <v>21955</v>
      </c>
      <c r="O1319" t="s">
        <v>21955</v>
      </c>
      <c r="P1319" t="s">
        <v>21955</v>
      </c>
      <c r="Q1319" t="s">
        <v>21956</v>
      </c>
      <c r="R1319">
        <v>0.05</v>
      </c>
      <c r="S1319">
        <v>0</v>
      </c>
    </row>
    <row r="1320" spans="1:20">
      <c r="A1320" t="s">
        <v>349</v>
      </c>
      <c r="B1320">
        <v>94315671</v>
      </c>
      <c r="C1320" t="s">
        <v>24530</v>
      </c>
      <c r="D1320" t="s">
        <v>22482</v>
      </c>
      <c r="E1320" t="s">
        <v>22181</v>
      </c>
      <c r="F1320" t="s">
        <v>21953</v>
      </c>
      <c r="G1320">
        <v>3220</v>
      </c>
      <c r="I1320">
        <v>150</v>
      </c>
      <c r="J1320" t="s">
        <v>21954</v>
      </c>
      <c r="K1320" t="s">
        <v>204</v>
      </c>
      <c r="L1320" t="s">
        <v>12492</v>
      </c>
      <c r="M1320" t="s">
        <v>21955</v>
      </c>
      <c r="N1320" t="s">
        <v>21955</v>
      </c>
      <c r="O1320" t="s">
        <v>21955</v>
      </c>
      <c r="P1320" t="s">
        <v>21955</v>
      </c>
      <c r="Q1320" t="s">
        <v>21956</v>
      </c>
      <c r="R1320">
        <v>0.05</v>
      </c>
      <c r="S1320">
        <v>0</v>
      </c>
    </row>
    <row r="1321" spans="1:20">
      <c r="A1321" t="s">
        <v>349</v>
      </c>
      <c r="B1321">
        <v>94316001</v>
      </c>
      <c r="C1321" t="s">
        <v>24531</v>
      </c>
      <c r="D1321" t="s">
        <v>21979</v>
      </c>
      <c r="E1321" t="s">
        <v>21952</v>
      </c>
      <c r="F1321" t="s">
        <v>21953</v>
      </c>
      <c r="G1321">
        <v>3440</v>
      </c>
      <c r="I1321">
        <v>150</v>
      </c>
      <c r="J1321" t="s">
        <v>21954</v>
      </c>
      <c r="K1321" t="s">
        <v>204</v>
      </c>
      <c r="L1321" t="s">
        <v>12492</v>
      </c>
      <c r="M1321" t="s">
        <v>21955</v>
      </c>
      <c r="N1321" t="s">
        <v>21955</v>
      </c>
      <c r="O1321" t="s">
        <v>21955</v>
      </c>
      <c r="P1321" t="s">
        <v>21955</v>
      </c>
      <c r="Q1321" t="s">
        <v>21956</v>
      </c>
      <c r="R1321">
        <v>0.05</v>
      </c>
      <c r="S1321">
        <v>0</v>
      </c>
      <c r="T1321" t="s">
        <v>21967</v>
      </c>
    </row>
    <row r="1322" spans="1:20">
      <c r="A1322" t="s">
        <v>349</v>
      </c>
      <c r="B1322">
        <v>94316825</v>
      </c>
      <c r="C1322" t="s">
        <v>24532</v>
      </c>
      <c r="D1322" t="s">
        <v>22593</v>
      </c>
      <c r="E1322" t="s">
        <v>21952</v>
      </c>
      <c r="F1322" t="s">
        <v>21953</v>
      </c>
      <c r="G1322">
        <v>3450</v>
      </c>
      <c r="I1322">
        <v>150</v>
      </c>
      <c r="J1322" t="s">
        <v>21954</v>
      </c>
      <c r="K1322" t="s">
        <v>204</v>
      </c>
      <c r="L1322" t="s">
        <v>12492</v>
      </c>
      <c r="M1322" t="s">
        <v>21955</v>
      </c>
      <c r="N1322" t="s">
        <v>21955</v>
      </c>
      <c r="O1322" t="s">
        <v>21955</v>
      </c>
      <c r="P1322" t="s">
        <v>21955</v>
      </c>
      <c r="Q1322" t="s">
        <v>21956</v>
      </c>
      <c r="R1322">
        <v>0.05</v>
      </c>
      <c r="S1322">
        <v>0</v>
      </c>
    </row>
    <row r="1323" spans="1:20">
      <c r="A1323" t="s">
        <v>349</v>
      </c>
      <c r="B1323">
        <v>94317101</v>
      </c>
      <c r="C1323" t="s">
        <v>24533</v>
      </c>
      <c r="D1323" t="s">
        <v>22025</v>
      </c>
      <c r="E1323" t="s">
        <v>21966</v>
      </c>
      <c r="F1323" t="s">
        <v>21953</v>
      </c>
      <c r="G1323">
        <v>3220</v>
      </c>
      <c r="I1323">
        <v>150</v>
      </c>
      <c r="J1323" t="s">
        <v>21954</v>
      </c>
      <c r="K1323" t="s">
        <v>204</v>
      </c>
      <c r="L1323" t="s">
        <v>12492</v>
      </c>
      <c r="M1323" t="s">
        <v>21955</v>
      </c>
      <c r="N1323" t="s">
        <v>21955</v>
      </c>
      <c r="O1323" t="s">
        <v>21955</v>
      </c>
      <c r="P1323" t="s">
        <v>21955</v>
      </c>
      <c r="Q1323" t="s">
        <v>21956</v>
      </c>
      <c r="R1323">
        <v>0.05</v>
      </c>
      <c r="S1323">
        <v>0</v>
      </c>
    </row>
    <row r="1324" spans="1:20">
      <c r="A1324" t="s">
        <v>349</v>
      </c>
      <c r="B1324">
        <v>94317261</v>
      </c>
      <c r="C1324" t="s">
        <v>24534</v>
      </c>
      <c r="D1324" t="s">
        <v>22025</v>
      </c>
      <c r="E1324" t="s">
        <v>21966</v>
      </c>
      <c r="F1324" t="s">
        <v>21953</v>
      </c>
      <c r="G1324">
        <v>3220</v>
      </c>
      <c r="I1324">
        <v>150</v>
      </c>
      <c r="J1324" t="s">
        <v>21954</v>
      </c>
      <c r="K1324" t="s">
        <v>204</v>
      </c>
      <c r="L1324" t="s">
        <v>12492</v>
      </c>
      <c r="M1324" t="s">
        <v>21955</v>
      </c>
      <c r="N1324" t="s">
        <v>21955</v>
      </c>
      <c r="O1324" t="s">
        <v>21955</v>
      </c>
      <c r="P1324" t="s">
        <v>21955</v>
      </c>
      <c r="Q1324" t="s">
        <v>21956</v>
      </c>
      <c r="R1324">
        <v>0.05</v>
      </c>
      <c r="S1324">
        <v>0</v>
      </c>
    </row>
    <row r="1325" spans="1:20">
      <c r="A1325" t="s">
        <v>349</v>
      </c>
      <c r="B1325">
        <v>94317801</v>
      </c>
      <c r="C1325" t="s">
        <v>24535</v>
      </c>
      <c r="D1325" t="s">
        <v>21979</v>
      </c>
      <c r="E1325" t="s">
        <v>21952</v>
      </c>
      <c r="F1325" t="s">
        <v>21953</v>
      </c>
      <c r="G1325">
        <v>3440</v>
      </c>
      <c r="I1325">
        <v>200</v>
      </c>
      <c r="J1325" t="s">
        <v>21954</v>
      </c>
      <c r="K1325" t="s">
        <v>204</v>
      </c>
      <c r="L1325" t="s">
        <v>12492</v>
      </c>
      <c r="M1325" t="s">
        <v>21955</v>
      </c>
      <c r="N1325" t="s">
        <v>21955</v>
      </c>
      <c r="O1325" t="s">
        <v>21955</v>
      </c>
      <c r="P1325" t="s">
        <v>21955</v>
      </c>
      <c r="Q1325" t="s">
        <v>21956</v>
      </c>
      <c r="R1325">
        <v>0.05</v>
      </c>
      <c r="S1325">
        <v>0</v>
      </c>
      <c r="T1325" t="s">
        <v>21967</v>
      </c>
    </row>
    <row r="1326" spans="1:20">
      <c r="A1326" t="s">
        <v>349</v>
      </c>
      <c r="B1326">
        <v>94318661</v>
      </c>
      <c r="C1326" t="s">
        <v>24536</v>
      </c>
      <c r="D1326" t="s">
        <v>22025</v>
      </c>
      <c r="E1326" t="s">
        <v>21966</v>
      </c>
      <c r="F1326" t="s">
        <v>21953</v>
      </c>
      <c r="G1326">
        <v>3220</v>
      </c>
      <c r="I1326">
        <v>150</v>
      </c>
      <c r="J1326" t="s">
        <v>21954</v>
      </c>
      <c r="K1326" t="s">
        <v>204</v>
      </c>
      <c r="L1326" t="s">
        <v>12492</v>
      </c>
      <c r="M1326" t="s">
        <v>21955</v>
      </c>
      <c r="N1326" t="s">
        <v>21955</v>
      </c>
      <c r="O1326" t="s">
        <v>21955</v>
      </c>
      <c r="P1326" t="s">
        <v>21955</v>
      </c>
      <c r="Q1326" t="s">
        <v>21956</v>
      </c>
      <c r="R1326">
        <v>0.05</v>
      </c>
      <c r="S1326">
        <v>0</v>
      </c>
    </row>
    <row r="1327" spans="1:20">
      <c r="A1327" t="s">
        <v>349</v>
      </c>
      <c r="B1327">
        <v>94318691</v>
      </c>
      <c r="C1327" t="s">
        <v>24537</v>
      </c>
      <c r="D1327" t="s">
        <v>22025</v>
      </c>
      <c r="E1327" t="s">
        <v>21966</v>
      </c>
      <c r="F1327" t="s">
        <v>21953</v>
      </c>
      <c r="G1327">
        <v>3220</v>
      </c>
      <c r="I1327">
        <v>150</v>
      </c>
      <c r="J1327" t="s">
        <v>21954</v>
      </c>
      <c r="K1327" t="s">
        <v>204</v>
      </c>
      <c r="L1327" t="s">
        <v>12492</v>
      </c>
      <c r="M1327" t="s">
        <v>21961</v>
      </c>
      <c r="N1327" t="s">
        <v>21961</v>
      </c>
      <c r="O1327" t="s">
        <v>21961</v>
      </c>
      <c r="P1327" t="s">
        <v>21961</v>
      </c>
      <c r="Q1327" t="s">
        <v>21956</v>
      </c>
      <c r="R1327">
        <v>0.01</v>
      </c>
      <c r="S1327">
        <v>0</v>
      </c>
    </row>
    <row r="1328" spans="1:20">
      <c r="A1328" t="s">
        <v>349</v>
      </c>
      <c r="B1328">
        <v>94319202</v>
      </c>
      <c r="C1328" t="s">
        <v>24538</v>
      </c>
      <c r="D1328" t="s">
        <v>22349</v>
      </c>
      <c r="E1328" t="s">
        <v>21952</v>
      </c>
      <c r="F1328" t="s">
        <v>21953</v>
      </c>
      <c r="G1328">
        <v>3450</v>
      </c>
      <c r="I1328">
        <v>150</v>
      </c>
      <c r="J1328" t="s">
        <v>21954</v>
      </c>
      <c r="K1328" t="s">
        <v>204</v>
      </c>
      <c r="L1328" t="s">
        <v>12492</v>
      </c>
      <c r="M1328" t="s">
        <v>34</v>
      </c>
      <c r="N1328" t="s">
        <v>34</v>
      </c>
      <c r="O1328" t="s">
        <v>34</v>
      </c>
      <c r="P1328" t="s">
        <v>34</v>
      </c>
      <c r="Q1328" t="s">
        <v>21956</v>
      </c>
      <c r="R1328">
        <v>0.05</v>
      </c>
      <c r="S1328">
        <v>0</v>
      </c>
      <c r="T1328" t="s">
        <v>21967</v>
      </c>
    </row>
    <row r="1329" spans="1:20">
      <c r="A1329" t="s">
        <v>349</v>
      </c>
      <c r="B1329">
        <v>94319204</v>
      </c>
      <c r="C1329" t="s">
        <v>24539</v>
      </c>
      <c r="D1329" t="s">
        <v>22349</v>
      </c>
      <c r="E1329" t="s">
        <v>21952</v>
      </c>
      <c r="F1329" t="s">
        <v>21953</v>
      </c>
      <c r="G1329">
        <v>3450</v>
      </c>
      <c r="I1329">
        <v>150</v>
      </c>
      <c r="J1329" t="s">
        <v>21954</v>
      </c>
      <c r="K1329" t="s">
        <v>204</v>
      </c>
      <c r="L1329" t="s">
        <v>12492</v>
      </c>
      <c r="M1329" t="s">
        <v>21961</v>
      </c>
      <c r="N1329" t="s">
        <v>21961</v>
      </c>
      <c r="O1329" t="s">
        <v>21961</v>
      </c>
      <c r="P1329" t="s">
        <v>21961</v>
      </c>
      <c r="Q1329" t="s">
        <v>21956</v>
      </c>
      <c r="R1329">
        <v>0.01</v>
      </c>
      <c r="S1329">
        <v>0</v>
      </c>
    </row>
    <row r="1330" spans="1:20">
      <c r="A1330" t="s">
        <v>349</v>
      </c>
      <c r="B1330">
        <v>94319503</v>
      </c>
      <c r="C1330" t="s">
        <v>24540</v>
      </c>
      <c r="D1330" t="s">
        <v>21979</v>
      </c>
      <c r="E1330" t="s">
        <v>21952</v>
      </c>
      <c r="F1330" t="s">
        <v>21953</v>
      </c>
      <c r="G1330">
        <v>3440</v>
      </c>
      <c r="I1330">
        <v>150</v>
      </c>
      <c r="J1330" t="s">
        <v>21954</v>
      </c>
      <c r="K1330" t="s">
        <v>204</v>
      </c>
      <c r="L1330" t="s">
        <v>12492</v>
      </c>
      <c r="M1330" t="s">
        <v>21955</v>
      </c>
      <c r="N1330" t="s">
        <v>21955</v>
      </c>
      <c r="O1330" t="s">
        <v>21955</v>
      </c>
      <c r="P1330" t="s">
        <v>21955</v>
      </c>
      <c r="Q1330" t="s">
        <v>21956</v>
      </c>
      <c r="R1330">
        <v>0.05</v>
      </c>
      <c r="S1330">
        <v>0</v>
      </c>
    </row>
    <row r="1331" spans="1:20">
      <c r="A1331" t="s">
        <v>349</v>
      </c>
      <c r="B1331">
        <v>94320702</v>
      </c>
      <c r="C1331" t="s">
        <v>24541</v>
      </c>
      <c r="D1331" t="s">
        <v>22025</v>
      </c>
      <c r="E1331" t="s">
        <v>21966</v>
      </c>
      <c r="F1331" t="s">
        <v>21953</v>
      </c>
      <c r="G1331">
        <v>3220</v>
      </c>
      <c r="I1331">
        <v>150</v>
      </c>
      <c r="J1331" t="s">
        <v>21954</v>
      </c>
      <c r="K1331" t="s">
        <v>12492</v>
      </c>
      <c r="L1331" t="s">
        <v>12492</v>
      </c>
      <c r="M1331" t="s">
        <v>21955</v>
      </c>
      <c r="N1331" t="s">
        <v>21955</v>
      </c>
      <c r="O1331" t="s">
        <v>21955</v>
      </c>
      <c r="P1331" t="s">
        <v>21955</v>
      </c>
      <c r="Q1331" t="s">
        <v>21956</v>
      </c>
      <c r="R1331">
        <v>0.05</v>
      </c>
      <c r="S1331">
        <v>0</v>
      </c>
    </row>
    <row r="1332" spans="1:20">
      <c r="A1332" t="s">
        <v>349</v>
      </c>
      <c r="B1332">
        <v>94320706</v>
      </c>
      <c r="C1332" t="s">
        <v>24542</v>
      </c>
      <c r="D1332" t="s">
        <v>22025</v>
      </c>
      <c r="E1332" t="s">
        <v>21966</v>
      </c>
      <c r="F1332" t="s">
        <v>21953</v>
      </c>
      <c r="G1332">
        <v>3220</v>
      </c>
      <c r="I1332">
        <v>150</v>
      </c>
      <c r="J1332" t="s">
        <v>21954</v>
      </c>
      <c r="K1332" t="s">
        <v>12492</v>
      </c>
      <c r="L1332" t="s">
        <v>12492</v>
      </c>
      <c r="M1332" t="s">
        <v>21955</v>
      </c>
      <c r="N1332" t="s">
        <v>21955</v>
      </c>
      <c r="O1332" t="s">
        <v>21955</v>
      </c>
      <c r="P1332" t="s">
        <v>21955</v>
      </c>
      <c r="Q1332" t="s">
        <v>24543</v>
      </c>
      <c r="R1332">
        <v>0.05</v>
      </c>
      <c r="S1332">
        <v>0</v>
      </c>
      <c r="T1332" t="s">
        <v>21967</v>
      </c>
    </row>
    <row r="1333" spans="1:20">
      <c r="A1333" t="s">
        <v>349</v>
      </c>
      <c r="B1333">
        <v>94320792</v>
      </c>
      <c r="C1333" t="s">
        <v>24544</v>
      </c>
      <c r="D1333" t="s">
        <v>22025</v>
      </c>
      <c r="E1333" t="s">
        <v>21966</v>
      </c>
      <c r="F1333" t="s">
        <v>21953</v>
      </c>
      <c r="G1333">
        <v>3220</v>
      </c>
      <c r="I1333">
        <v>150</v>
      </c>
      <c r="J1333" t="s">
        <v>21954</v>
      </c>
      <c r="K1333" t="s">
        <v>204</v>
      </c>
      <c r="L1333" t="s">
        <v>12492</v>
      </c>
      <c r="M1333" t="s">
        <v>21955</v>
      </c>
      <c r="N1333" t="s">
        <v>21955</v>
      </c>
      <c r="O1333" t="s">
        <v>21955</v>
      </c>
      <c r="P1333" t="s">
        <v>21955</v>
      </c>
      <c r="Q1333" t="s">
        <v>21956</v>
      </c>
      <c r="R1333">
        <v>0.05</v>
      </c>
      <c r="S1333">
        <v>0</v>
      </c>
    </row>
    <row r="1334" spans="1:20">
      <c r="A1334" t="s">
        <v>349</v>
      </c>
      <c r="B1334">
        <v>94320802</v>
      </c>
      <c r="C1334" t="s">
        <v>24545</v>
      </c>
      <c r="D1334" t="s">
        <v>22025</v>
      </c>
      <c r="E1334" t="s">
        <v>21966</v>
      </c>
      <c r="F1334" t="s">
        <v>21953</v>
      </c>
      <c r="G1334">
        <v>3220</v>
      </c>
      <c r="I1334">
        <v>150</v>
      </c>
      <c r="J1334" t="s">
        <v>21954</v>
      </c>
      <c r="K1334" t="s">
        <v>12492</v>
      </c>
      <c r="L1334" t="s">
        <v>12492</v>
      </c>
      <c r="M1334" t="s">
        <v>21961</v>
      </c>
      <c r="N1334" t="s">
        <v>21961</v>
      </c>
      <c r="O1334" t="s">
        <v>21961</v>
      </c>
      <c r="P1334" t="s">
        <v>21961</v>
      </c>
      <c r="Q1334" t="s">
        <v>21956</v>
      </c>
      <c r="R1334">
        <v>0.01</v>
      </c>
      <c r="S1334">
        <v>0</v>
      </c>
    </row>
    <row r="1335" spans="1:20">
      <c r="A1335" t="s">
        <v>349</v>
      </c>
      <c r="B1335">
        <v>94320806</v>
      </c>
      <c r="C1335" t="s">
        <v>24546</v>
      </c>
      <c r="D1335" t="s">
        <v>22025</v>
      </c>
      <c r="E1335" t="s">
        <v>21966</v>
      </c>
      <c r="F1335" t="s">
        <v>21953</v>
      </c>
      <c r="G1335">
        <v>3220</v>
      </c>
      <c r="I1335">
        <v>150</v>
      </c>
      <c r="J1335" t="s">
        <v>21954</v>
      </c>
      <c r="K1335" t="s">
        <v>204</v>
      </c>
      <c r="L1335" t="s">
        <v>12492</v>
      </c>
      <c r="M1335" t="s">
        <v>21955</v>
      </c>
      <c r="N1335" t="s">
        <v>21955</v>
      </c>
      <c r="O1335" t="s">
        <v>21955</v>
      </c>
      <c r="P1335" t="s">
        <v>21955</v>
      </c>
      <c r="Q1335" t="s">
        <v>21956</v>
      </c>
      <c r="R1335">
        <v>0.05</v>
      </c>
      <c r="S1335">
        <v>0</v>
      </c>
    </row>
    <row r="1336" spans="1:20">
      <c r="A1336" t="s">
        <v>349</v>
      </c>
      <c r="B1336">
        <v>94320892</v>
      </c>
      <c r="C1336" t="s">
        <v>24547</v>
      </c>
      <c r="D1336" t="s">
        <v>22025</v>
      </c>
      <c r="E1336" t="s">
        <v>21966</v>
      </c>
      <c r="F1336" t="s">
        <v>21953</v>
      </c>
      <c r="G1336">
        <v>3220</v>
      </c>
      <c r="I1336">
        <v>0</v>
      </c>
      <c r="J1336" t="s">
        <v>21954</v>
      </c>
      <c r="K1336" t="s">
        <v>204</v>
      </c>
      <c r="L1336" t="s">
        <v>204</v>
      </c>
      <c r="M1336" t="s">
        <v>34</v>
      </c>
      <c r="N1336" t="s">
        <v>34</v>
      </c>
      <c r="O1336" t="s">
        <v>34</v>
      </c>
      <c r="P1336" t="s">
        <v>34</v>
      </c>
      <c r="R1336">
        <v>0.05</v>
      </c>
      <c r="S1336">
        <v>0</v>
      </c>
    </row>
    <row r="1337" spans="1:20">
      <c r="A1337" t="s">
        <v>349</v>
      </c>
      <c r="B1337">
        <v>94320896</v>
      </c>
      <c r="C1337" t="s">
        <v>24548</v>
      </c>
      <c r="D1337" t="s">
        <v>22025</v>
      </c>
      <c r="E1337" t="s">
        <v>21966</v>
      </c>
      <c r="F1337" t="s">
        <v>21953</v>
      </c>
      <c r="G1337">
        <v>3220</v>
      </c>
      <c r="I1337">
        <v>150</v>
      </c>
      <c r="J1337" t="s">
        <v>21954</v>
      </c>
      <c r="K1337" t="s">
        <v>12492</v>
      </c>
      <c r="L1337" t="s">
        <v>204</v>
      </c>
      <c r="M1337" t="s">
        <v>34</v>
      </c>
      <c r="N1337" t="s">
        <v>34</v>
      </c>
      <c r="O1337" t="s">
        <v>34</v>
      </c>
      <c r="P1337" t="s">
        <v>34</v>
      </c>
      <c r="R1337">
        <v>0.05</v>
      </c>
      <c r="S1337">
        <v>0</v>
      </c>
    </row>
    <row r="1338" spans="1:20">
      <c r="A1338" t="s">
        <v>349</v>
      </c>
      <c r="B1338">
        <v>94325501</v>
      </c>
      <c r="C1338" t="s">
        <v>24549</v>
      </c>
      <c r="D1338" t="s">
        <v>21979</v>
      </c>
      <c r="E1338" t="s">
        <v>21952</v>
      </c>
      <c r="F1338" t="s">
        <v>21953</v>
      </c>
      <c r="G1338">
        <v>3440</v>
      </c>
      <c r="I1338">
        <v>150</v>
      </c>
      <c r="J1338" t="s">
        <v>21954</v>
      </c>
      <c r="K1338" t="s">
        <v>12492</v>
      </c>
      <c r="L1338" t="s">
        <v>12492</v>
      </c>
      <c r="M1338" t="s">
        <v>21955</v>
      </c>
      <c r="N1338" t="s">
        <v>21955</v>
      </c>
      <c r="O1338" t="s">
        <v>21955</v>
      </c>
      <c r="P1338" t="s">
        <v>21955</v>
      </c>
      <c r="Q1338" t="s">
        <v>21956</v>
      </c>
      <c r="R1338">
        <v>0.05</v>
      </c>
      <c r="S1338">
        <v>0</v>
      </c>
    </row>
    <row r="1339" spans="1:20">
      <c r="A1339" t="s">
        <v>349</v>
      </c>
      <c r="B1339">
        <v>94332601</v>
      </c>
      <c r="C1339" t="s">
        <v>24550</v>
      </c>
      <c r="D1339" t="s">
        <v>21979</v>
      </c>
      <c r="E1339" t="s">
        <v>21952</v>
      </c>
      <c r="F1339" t="s">
        <v>21953</v>
      </c>
      <c r="G1339">
        <v>3440</v>
      </c>
      <c r="I1339">
        <v>150</v>
      </c>
      <c r="J1339" t="s">
        <v>21954</v>
      </c>
      <c r="K1339" t="s">
        <v>204</v>
      </c>
      <c r="L1339" t="s">
        <v>12492</v>
      </c>
      <c r="M1339" t="s">
        <v>21955</v>
      </c>
      <c r="N1339" t="s">
        <v>21955</v>
      </c>
      <c r="O1339" t="s">
        <v>21955</v>
      </c>
      <c r="P1339" t="s">
        <v>21955</v>
      </c>
      <c r="Q1339" t="s">
        <v>21956</v>
      </c>
      <c r="R1339">
        <v>0.05</v>
      </c>
      <c r="S1339">
        <v>0</v>
      </c>
    </row>
    <row r="1340" spans="1:20">
      <c r="A1340" t="s">
        <v>349</v>
      </c>
      <c r="B1340">
        <v>94334401</v>
      </c>
      <c r="C1340" t="s">
        <v>24551</v>
      </c>
      <c r="D1340" t="s">
        <v>22482</v>
      </c>
      <c r="E1340" t="s">
        <v>22181</v>
      </c>
      <c r="F1340" t="s">
        <v>21953</v>
      </c>
      <c r="G1340">
        <v>3220</v>
      </c>
      <c r="I1340">
        <v>150</v>
      </c>
      <c r="J1340" t="s">
        <v>21954</v>
      </c>
      <c r="K1340" t="s">
        <v>204</v>
      </c>
      <c r="L1340" t="s">
        <v>12492</v>
      </c>
      <c r="M1340" t="s">
        <v>21955</v>
      </c>
      <c r="N1340" t="s">
        <v>21955</v>
      </c>
      <c r="O1340" t="s">
        <v>21955</v>
      </c>
      <c r="P1340" t="s">
        <v>21955</v>
      </c>
      <c r="Q1340" t="s">
        <v>21956</v>
      </c>
      <c r="R1340">
        <v>0.05</v>
      </c>
      <c r="S1340">
        <v>0</v>
      </c>
    </row>
    <row r="1341" spans="1:20">
      <c r="A1341" t="s">
        <v>349</v>
      </c>
      <c r="B1341">
        <v>94335301</v>
      </c>
      <c r="C1341" t="s">
        <v>24552</v>
      </c>
      <c r="D1341" t="s">
        <v>21979</v>
      </c>
      <c r="E1341" t="s">
        <v>21952</v>
      </c>
      <c r="F1341" t="s">
        <v>21953</v>
      </c>
      <c r="G1341">
        <v>3440</v>
      </c>
      <c r="I1341">
        <v>150</v>
      </c>
      <c r="J1341" t="s">
        <v>21954</v>
      </c>
      <c r="K1341" t="s">
        <v>204</v>
      </c>
      <c r="L1341" t="s">
        <v>12492</v>
      </c>
      <c r="M1341" t="s">
        <v>21955</v>
      </c>
      <c r="N1341" t="s">
        <v>21955</v>
      </c>
      <c r="O1341" t="s">
        <v>21955</v>
      </c>
      <c r="P1341" t="s">
        <v>21955</v>
      </c>
      <c r="Q1341" t="s">
        <v>21956</v>
      </c>
      <c r="R1341">
        <v>0.05</v>
      </c>
      <c r="S1341">
        <v>0</v>
      </c>
    </row>
    <row r="1342" spans="1:20">
      <c r="A1342" t="s">
        <v>349</v>
      </c>
      <c r="B1342">
        <v>94335561</v>
      </c>
      <c r="C1342" t="s">
        <v>24553</v>
      </c>
      <c r="D1342" t="s">
        <v>22025</v>
      </c>
      <c r="E1342" t="s">
        <v>21966</v>
      </c>
      <c r="F1342" t="s">
        <v>21953</v>
      </c>
      <c r="G1342">
        <v>3220</v>
      </c>
      <c r="I1342">
        <v>150</v>
      </c>
      <c r="J1342" t="s">
        <v>21954</v>
      </c>
      <c r="K1342" t="s">
        <v>204</v>
      </c>
      <c r="L1342" t="s">
        <v>12492</v>
      </c>
      <c r="M1342" t="s">
        <v>21955</v>
      </c>
      <c r="N1342" t="s">
        <v>21955</v>
      </c>
      <c r="O1342" t="s">
        <v>21955</v>
      </c>
      <c r="P1342" t="s">
        <v>21955</v>
      </c>
      <c r="Q1342" t="s">
        <v>21956</v>
      </c>
      <c r="R1342">
        <v>0.05</v>
      </c>
      <c r="S1342">
        <v>0</v>
      </c>
    </row>
    <row r="1343" spans="1:20">
      <c r="A1343" t="s">
        <v>349</v>
      </c>
      <c r="B1343">
        <v>94336519</v>
      </c>
      <c r="C1343" t="s">
        <v>24554</v>
      </c>
      <c r="D1343" t="s">
        <v>22342</v>
      </c>
      <c r="E1343" t="s">
        <v>22181</v>
      </c>
      <c r="F1343" t="s">
        <v>21953</v>
      </c>
      <c r="G1343">
        <v>3220</v>
      </c>
      <c r="I1343">
        <v>150</v>
      </c>
      <c r="J1343" t="s">
        <v>21954</v>
      </c>
      <c r="K1343" t="s">
        <v>204</v>
      </c>
      <c r="L1343" t="s">
        <v>12492</v>
      </c>
      <c r="M1343" t="s">
        <v>21955</v>
      </c>
      <c r="N1343" t="s">
        <v>21955</v>
      </c>
      <c r="O1343" t="s">
        <v>21955</v>
      </c>
      <c r="P1343" t="s">
        <v>21955</v>
      </c>
      <c r="Q1343" t="s">
        <v>21956</v>
      </c>
      <c r="R1343">
        <v>0.05</v>
      </c>
      <c r="S1343">
        <v>0</v>
      </c>
    </row>
    <row r="1344" spans="1:20">
      <c r="A1344" t="s">
        <v>349</v>
      </c>
      <c r="B1344">
        <v>94336579</v>
      </c>
      <c r="C1344" t="s">
        <v>24555</v>
      </c>
      <c r="D1344" t="s">
        <v>24556</v>
      </c>
      <c r="E1344" t="s">
        <v>22181</v>
      </c>
      <c r="F1344" t="s">
        <v>21953</v>
      </c>
      <c r="G1344">
        <v>3220</v>
      </c>
      <c r="I1344">
        <v>150</v>
      </c>
      <c r="J1344" t="s">
        <v>21954</v>
      </c>
      <c r="K1344" t="s">
        <v>204</v>
      </c>
      <c r="L1344" t="s">
        <v>12492</v>
      </c>
      <c r="M1344" t="s">
        <v>21955</v>
      </c>
      <c r="N1344" t="s">
        <v>21955</v>
      </c>
      <c r="O1344" t="s">
        <v>21955</v>
      </c>
      <c r="P1344" t="s">
        <v>21955</v>
      </c>
      <c r="Q1344" t="s">
        <v>21956</v>
      </c>
      <c r="R1344">
        <v>0.05</v>
      </c>
      <c r="S1344">
        <v>0</v>
      </c>
    </row>
    <row r="1345" spans="1:20">
      <c r="A1345" t="s">
        <v>349</v>
      </c>
      <c r="B1345">
        <v>94337827</v>
      </c>
      <c r="C1345" t="s">
        <v>24557</v>
      </c>
      <c r="D1345" t="s">
        <v>22006</v>
      </c>
      <c r="E1345" t="s">
        <v>21952</v>
      </c>
      <c r="F1345" t="s">
        <v>21953</v>
      </c>
      <c r="G1345">
        <v>3450</v>
      </c>
      <c r="I1345">
        <v>150</v>
      </c>
      <c r="J1345" t="s">
        <v>21954</v>
      </c>
      <c r="K1345" t="s">
        <v>204</v>
      </c>
      <c r="L1345" t="s">
        <v>12492</v>
      </c>
      <c r="M1345" t="s">
        <v>21955</v>
      </c>
      <c r="N1345" t="s">
        <v>21955</v>
      </c>
      <c r="O1345" t="s">
        <v>21955</v>
      </c>
      <c r="P1345" t="s">
        <v>21955</v>
      </c>
      <c r="Q1345" t="s">
        <v>21956</v>
      </c>
      <c r="R1345">
        <v>0.05</v>
      </c>
      <c r="S1345">
        <v>0</v>
      </c>
    </row>
    <row r="1346" spans="1:20">
      <c r="A1346" t="s">
        <v>349</v>
      </c>
      <c r="B1346">
        <v>94337830</v>
      </c>
      <c r="C1346" t="s">
        <v>24558</v>
      </c>
      <c r="D1346" t="s">
        <v>22006</v>
      </c>
      <c r="E1346" t="s">
        <v>21952</v>
      </c>
      <c r="F1346" t="s">
        <v>21953</v>
      </c>
      <c r="G1346">
        <v>3450</v>
      </c>
      <c r="I1346">
        <v>150</v>
      </c>
      <c r="J1346" t="s">
        <v>21954</v>
      </c>
      <c r="K1346" t="s">
        <v>204</v>
      </c>
      <c r="L1346" t="s">
        <v>12492</v>
      </c>
      <c r="M1346" t="s">
        <v>21955</v>
      </c>
      <c r="N1346" t="s">
        <v>21955</v>
      </c>
      <c r="O1346" t="s">
        <v>21955</v>
      </c>
      <c r="P1346" t="s">
        <v>21955</v>
      </c>
      <c r="Q1346" t="s">
        <v>21956</v>
      </c>
      <c r="R1346">
        <v>0.05</v>
      </c>
      <c r="S1346">
        <v>0</v>
      </c>
    </row>
    <row r="1347" spans="1:20">
      <c r="A1347" t="s">
        <v>349</v>
      </c>
      <c r="B1347">
        <v>94339092</v>
      </c>
      <c r="C1347" t="s">
        <v>24559</v>
      </c>
      <c r="D1347" t="s">
        <v>22482</v>
      </c>
      <c r="E1347" t="s">
        <v>22181</v>
      </c>
      <c r="F1347" t="s">
        <v>21953</v>
      </c>
      <c r="G1347">
        <v>3220</v>
      </c>
      <c r="I1347">
        <v>150</v>
      </c>
      <c r="J1347" t="s">
        <v>21954</v>
      </c>
      <c r="K1347" t="s">
        <v>204</v>
      </c>
      <c r="L1347" t="s">
        <v>12492</v>
      </c>
      <c r="M1347" t="s">
        <v>21955</v>
      </c>
      <c r="N1347" t="s">
        <v>21955</v>
      </c>
      <c r="O1347" t="s">
        <v>21955</v>
      </c>
      <c r="P1347" t="s">
        <v>21955</v>
      </c>
      <c r="Q1347" t="s">
        <v>21956</v>
      </c>
      <c r="R1347">
        <v>0.05</v>
      </c>
      <c r="S1347">
        <v>0</v>
      </c>
    </row>
    <row r="1348" spans="1:20">
      <c r="A1348" t="s">
        <v>349</v>
      </c>
      <c r="B1348">
        <v>94345101</v>
      </c>
      <c r="C1348" t="s">
        <v>24560</v>
      </c>
      <c r="D1348" t="s">
        <v>21979</v>
      </c>
      <c r="E1348" t="s">
        <v>21952</v>
      </c>
      <c r="F1348" t="s">
        <v>21953</v>
      </c>
      <c r="G1348">
        <v>3440</v>
      </c>
      <c r="I1348">
        <v>150</v>
      </c>
      <c r="J1348" t="s">
        <v>21954</v>
      </c>
      <c r="K1348" t="s">
        <v>12492</v>
      </c>
      <c r="L1348" t="s">
        <v>12492</v>
      </c>
      <c r="M1348" t="s">
        <v>21955</v>
      </c>
      <c r="N1348" t="s">
        <v>21955</v>
      </c>
      <c r="O1348" t="s">
        <v>21955</v>
      </c>
      <c r="P1348" t="s">
        <v>21955</v>
      </c>
      <c r="Q1348" t="s">
        <v>21956</v>
      </c>
      <c r="R1348">
        <v>0.05</v>
      </c>
      <c r="S1348">
        <v>0</v>
      </c>
      <c r="T1348" t="s">
        <v>21967</v>
      </c>
    </row>
    <row r="1349" spans="1:20">
      <c r="A1349" t="s">
        <v>349</v>
      </c>
      <c r="B1349" t="s">
        <v>24561</v>
      </c>
      <c r="C1349" t="s">
        <v>24562</v>
      </c>
      <c r="D1349" t="s">
        <v>21970</v>
      </c>
      <c r="F1349" t="s">
        <v>21953</v>
      </c>
      <c r="G1349">
        <v>3440</v>
      </c>
      <c r="I1349">
        <v>150</v>
      </c>
      <c r="J1349" t="s">
        <v>21954</v>
      </c>
      <c r="K1349" t="s">
        <v>204</v>
      </c>
      <c r="L1349" t="s">
        <v>12492</v>
      </c>
      <c r="M1349" t="s">
        <v>21955</v>
      </c>
      <c r="N1349" t="s">
        <v>21955</v>
      </c>
      <c r="O1349" t="s">
        <v>21955</v>
      </c>
      <c r="P1349" t="s">
        <v>21955</v>
      </c>
      <c r="Q1349" t="s">
        <v>21956</v>
      </c>
      <c r="R1349">
        <v>0.05</v>
      </c>
      <c r="S1349">
        <v>0</v>
      </c>
    </row>
    <row r="1350" spans="1:20">
      <c r="A1350" t="s">
        <v>349</v>
      </c>
      <c r="B1350">
        <v>94345810</v>
      </c>
      <c r="C1350" t="s">
        <v>24563</v>
      </c>
      <c r="D1350" t="s">
        <v>22053</v>
      </c>
      <c r="E1350" t="s">
        <v>21966</v>
      </c>
      <c r="F1350" t="s">
        <v>21953</v>
      </c>
      <c r="G1350">
        <v>3220</v>
      </c>
      <c r="I1350">
        <v>150</v>
      </c>
      <c r="J1350" t="s">
        <v>21954</v>
      </c>
      <c r="K1350" t="s">
        <v>204</v>
      </c>
      <c r="L1350" t="s">
        <v>12492</v>
      </c>
      <c r="M1350" t="s">
        <v>21955</v>
      </c>
      <c r="N1350" t="s">
        <v>21955</v>
      </c>
      <c r="O1350" t="s">
        <v>21955</v>
      </c>
      <c r="P1350" t="s">
        <v>21955</v>
      </c>
      <c r="Q1350" t="s">
        <v>21956</v>
      </c>
      <c r="R1350">
        <v>0.05</v>
      </c>
      <c r="S1350">
        <v>0</v>
      </c>
    </row>
    <row r="1351" spans="1:20">
      <c r="A1351" t="s">
        <v>349</v>
      </c>
      <c r="B1351">
        <v>94345815</v>
      </c>
      <c r="C1351" t="s">
        <v>24564</v>
      </c>
      <c r="D1351" t="s">
        <v>22053</v>
      </c>
      <c r="E1351" t="s">
        <v>21966</v>
      </c>
      <c r="F1351" t="s">
        <v>21953</v>
      </c>
      <c r="G1351">
        <v>3220</v>
      </c>
      <c r="I1351">
        <v>200</v>
      </c>
      <c r="J1351" t="s">
        <v>21954</v>
      </c>
      <c r="K1351" t="s">
        <v>204</v>
      </c>
      <c r="L1351" t="s">
        <v>12492</v>
      </c>
      <c r="M1351" t="s">
        <v>21955</v>
      </c>
      <c r="N1351" t="s">
        <v>21955</v>
      </c>
      <c r="O1351" t="s">
        <v>21955</v>
      </c>
      <c r="P1351" t="s">
        <v>21955</v>
      </c>
      <c r="Q1351" t="s">
        <v>21956</v>
      </c>
      <c r="R1351">
        <v>0.05</v>
      </c>
      <c r="S1351">
        <v>0</v>
      </c>
      <c r="T1351" t="s">
        <v>22002</v>
      </c>
    </row>
    <row r="1352" spans="1:20">
      <c r="A1352" t="s">
        <v>349</v>
      </c>
      <c r="B1352">
        <v>94345823</v>
      </c>
      <c r="C1352" t="s">
        <v>24565</v>
      </c>
      <c r="D1352" t="s">
        <v>22053</v>
      </c>
      <c r="E1352" t="s">
        <v>21966</v>
      </c>
      <c r="F1352" t="s">
        <v>21953</v>
      </c>
      <c r="G1352">
        <v>3220</v>
      </c>
      <c r="I1352">
        <v>150</v>
      </c>
      <c r="J1352" t="s">
        <v>21954</v>
      </c>
      <c r="K1352" t="s">
        <v>204</v>
      </c>
      <c r="L1352" t="s">
        <v>12492</v>
      </c>
      <c r="M1352" t="s">
        <v>21955</v>
      </c>
      <c r="N1352" t="s">
        <v>21955</v>
      </c>
      <c r="O1352" t="s">
        <v>21955</v>
      </c>
      <c r="P1352" t="s">
        <v>21955</v>
      </c>
      <c r="Q1352" t="s">
        <v>21956</v>
      </c>
      <c r="R1352">
        <v>0.05</v>
      </c>
      <c r="S1352">
        <v>0</v>
      </c>
      <c r="T1352" t="s">
        <v>22002</v>
      </c>
    </row>
    <row r="1353" spans="1:20">
      <c r="A1353" t="s">
        <v>349</v>
      </c>
      <c r="B1353">
        <v>94346371</v>
      </c>
      <c r="C1353" t="s">
        <v>24566</v>
      </c>
      <c r="D1353" t="s">
        <v>24567</v>
      </c>
      <c r="E1353" t="s">
        <v>22767</v>
      </c>
      <c r="F1353" t="s">
        <v>21953</v>
      </c>
      <c r="G1353">
        <v>3220</v>
      </c>
      <c r="I1353">
        <v>150</v>
      </c>
      <c r="J1353" t="s">
        <v>21954</v>
      </c>
      <c r="K1353" t="s">
        <v>204</v>
      </c>
      <c r="L1353" t="s">
        <v>12492</v>
      </c>
      <c r="M1353" t="s">
        <v>21961</v>
      </c>
      <c r="N1353" t="s">
        <v>21961</v>
      </c>
      <c r="O1353" t="s">
        <v>21961</v>
      </c>
      <c r="P1353" t="s">
        <v>21961</v>
      </c>
      <c r="Q1353" t="s">
        <v>21956</v>
      </c>
      <c r="R1353">
        <v>0.01</v>
      </c>
      <c r="S1353">
        <v>0</v>
      </c>
    </row>
    <row r="1354" spans="1:20">
      <c r="A1354" t="s">
        <v>349</v>
      </c>
      <c r="B1354">
        <v>94346701</v>
      </c>
      <c r="C1354" t="s">
        <v>24568</v>
      </c>
      <c r="D1354" t="s">
        <v>22025</v>
      </c>
      <c r="E1354" t="s">
        <v>21966</v>
      </c>
      <c r="F1354" t="s">
        <v>21953</v>
      </c>
      <c r="G1354">
        <v>3220</v>
      </c>
      <c r="I1354">
        <v>150</v>
      </c>
      <c r="J1354" t="s">
        <v>21954</v>
      </c>
      <c r="K1354" t="s">
        <v>204</v>
      </c>
      <c r="L1354" t="s">
        <v>12492</v>
      </c>
      <c r="M1354" t="s">
        <v>21955</v>
      </c>
      <c r="N1354" t="s">
        <v>21955</v>
      </c>
      <c r="O1354" t="s">
        <v>21955</v>
      </c>
      <c r="P1354" t="s">
        <v>21955</v>
      </c>
      <c r="Q1354" t="s">
        <v>21956</v>
      </c>
      <c r="R1354">
        <v>0.05</v>
      </c>
      <c r="S1354">
        <v>0</v>
      </c>
    </row>
    <row r="1355" spans="1:20">
      <c r="A1355" t="s">
        <v>349</v>
      </c>
      <c r="B1355">
        <v>94346761</v>
      </c>
      <c r="C1355" t="s">
        <v>24569</v>
      </c>
      <c r="D1355" t="s">
        <v>22025</v>
      </c>
      <c r="E1355" t="s">
        <v>21966</v>
      </c>
      <c r="F1355" t="s">
        <v>21953</v>
      </c>
      <c r="G1355">
        <v>3220</v>
      </c>
      <c r="I1355">
        <v>150</v>
      </c>
      <c r="J1355" t="s">
        <v>21954</v>
      </c>
      <c r="K1355" t="s">
        <v>204</v>
      </c>
      <c r="L1355" t="s">
        <v>12492</v>
      </c>
      <c r="M1355" t="s">
        <v>21955</v>
      </c>
      <c r="N1355" t="s">
        <v>21955</v>
      </c>
      <c r="O1355" t="s">
        <v>21955</v>
      </c>
      <c r="P1355" t="s">
        <v>21955</v>
      </c>
      <c r="Q1355" t="s">
        <v>21956</v>
      </c>
      <c r="R1355">
        <v>0.05</v>
      </c>
      <c r="S1355">
        <v>0</v>
      </c>
    </row>
    <row r="1356" spans="1:20">
      <c r="A1356" t="s">
        <v>349</v>
      </c>
      <c r="B1356">
        <v>94346791</v>
      </c>
      <c r="C1356" t="s">
        <v>24570</v>
      </c>
      <c r="D1356" t="s">
        <v>22025</v>
      </c>
      <c r="E1356" t="s">
        <v>21966</v>
      </c>
      <c r="F1356" t="s">
        <v>21953</v>
      </c>
      <c r="G1356">
        <v>3220</v>
      </c>
      <c r="I1356">
        <v>150</v>
      </c>
      <c r="J1356" t="s">
        <v>21954</v>
      </c>
      <c r="K1356" t="s">
        <v>204</v>
      </c>
      <c r="L1356" t="s">
        <v>12492</v>
      </c>
      <c r="M1356" t="s">
        <v>21955</v>
      </c>
      <c r="N1356" t="s">
        <v>21955</v>
      </c>
      <c r="O1356" t="s">
        <v>21955</v>
      </c>
      <c r="P1356" t="s">
        <v>21955</v>
      </c>
      <c r="Q1356" t="s">
        <v>21956</v>
      </c>
      <c r="R1356">
        <v>0.05</v>
      </c>
      <c r="S1356">
        <v>0</v>
      </c>
    </row>
    <row r="1357" spans="1:20">
      <c r="A1357" t="s">
        <v>349</v>
      </c>
      <c r="B1357">
        <v>94346801</v>
      </c>
      <c r="C1357" t="s">
        <v>24571</v>
      </c>
      <c r="D1357" t="s">
        <v>21979</v>
      </c>
      <c r="E1357" t="s">
        <v>21952</v>
      </c>
      <c r="F1357" t="s">
        <v>21953</v>
      </c>
      <c r="G1357">
        <v>3440</v>
      </c>
      <c r="I1357">
        <v>200</v>
      </c>
      <c r="J1357" t="s">
        <v>21954</v>
      </c>
      <c r="K1357" t="s">
        <v>12492</v>
      </c>
      <c r="L1357" t="s">
        <v>12492</v>
      </c>
      <c r="M1357" t="s">
        <v>21955</v>
      </c>
      <c r="N1357" t="s">
        <v>21955</v>
      </c>
      <c r="O1357" t="s">
        <v>21955</v>
      </c>
      <c r="P1357" t="s">
        <v>21955</v>
      </c>
      <c r="Q1357" t="s">
        <v>21956</v>
      </c>
      <c r="R1357">
        <v>0.05</v>
      </c>
      <c r="S1357">
        <v>0</v>
      </c>
      <c r="T1357" t="s">
        <v>21967</v>
      </c>
    </row>
    <row r="1358" spans="1:20">
      <c r="A1358" t="s">
        <v>349</v>
      </c>
      <c r="B1358">
        <v>94346904</v>
      </c>
      <c r="C1358" t="s">
        <v>24572</v>
      </c>
      <c r="D1358" t="s">
        <v>23641</v>
      </c>
      <c r="E1358" t="s">
        <v>21987</v>
      </c>
      <c r="F1358" t="s">
        <v>21953</v>
      </c>
      <c r="G1358">
        <v>3450</v>
      </c>
      <c r="I1358">
        <v>150</v>
      </c>
      <c r="J1358" t="s">
        <v>21954</v>
      </c>
      <c r="K1358" t="s">
        <v>204</v>
      </c>
      <c r="L1358" t="s">
        <v>12492</v>
      </c>
      <c r="M1358" t="s">
        <v>21955</v>
      </c>
      <c r="N1358" t="s">
        <v>21961</v>
      </c>
      <c r="O1358" t="s">
        <v>21961</v>
      </c>
      <c r="P1358" t="s">
        <v>21955</v>
      </c>
      <c r="Q1358" t="s">
        <v>21956</v>
      </c>
      <c r="R1358">
        <v>0.05</v>
      </c>
      <c r="S1358">
        <v>0</v>
      </c>
    </row>
    <row r="1359" spans="1:20">
      <c r="A1359" t="s">
        <v>349</v>
      </c>
      <c r="B1359">
        <v>94347202</v>
      </c>
      <c r="C1359" t="s">
        <v>24573</v>
      </c>
      <c r="D1359" t="s">
        <v>21979</v>
      </c>
      <c r="E1359" t="s">
        <v>21952</v>
      </c>
      <c r="F1359" t="s">
        <v>21953</v>
      </c>
      <c r="G1359">
        <v>3450</v>
      </c>
      <c r="I1359">
        <v>150</v>
      </c>
      <c r="J1359" t="s">
        <v>21954</v>
      </c>
      <c r="K1359" t="s">
        <v>204</v>
      </c>
      <c r="L1359" t="s">
        <v>12492</v>
      </c>
      <c r="M1359" t="s">
        <v>34</v>
      </c>
      <c r="N1359" t="s">
        <v>34</v>
      </c>
      <c r="O1359" t="s">
        <v>34</v>
      </c>
      <c r="P1359" t="s">
        <v>34</v>
      </c>
      <c r="Q1359" t="s">
        <v>21956</v>
      </c>
      <c r="R1359">
        <v>0.075</v>
      </c>
      <c r="S1359">
        <v>0</v>
      </c>
    </row>
    <row r="1360" spans="1:20">
      <c r="A1360" t="s">
        <v>349</v>
      </c>
      <c r="B1360">
        <v>94347206</v>
      </c>
      <c r="C1360" t="s">
        <v>24574</v>
      </c>
      <c r="D1360" t="s">
        <v>21979</v>
      </c>
      <c r="E1360" t="s">
        <v>21952</v>
      </c>
      <c r="F1360" t="s">
        <v>21953</v>
      </c>
      <c r="G1360">
        <v>3440</v>
      </c>
      <c r="I1360">
        <v>150</v>
      </c>
      <c r="J1360" t="s">
        <v>21954</v>
      </c>
      <c r="K1360" t="s">
        <v>204</v>
      </c>
      <c r="L1360" t="s">
        <v>12492</v>
      </c>
      <c r="M1360" t="s">
        <v>21955</v>
      </c>
      <c r="N1360" t="s">
        <v>21955</v>
      </c>
      <c r="O1360" t="s">
        <v>21955</v>
      </c>
      <c r="P1360" t="s">
        <v>21955</v>
      </c>
      <c r="Q1360" t="s">
        <v>21956</v>
      </c>
      <c r="R1360">
        <v>0.05</v>
      </c>
      <c r="S1360">
        <v>0</v>
      </c>
    </row>
    <row r="1361" spans="1:20">
      <c r="A1361" t="s">
        <v>349</v>
      </c>
      <c r="B1361">
        <v>94347212</v>
      </c>
      <c r="C1361" t="s">
        <v>24575</v>
      </c>
      <c r="D1361" t="s">
        <v>21979</v>
      </c>
      <c r="E1361" t="s">
        <v>21952</v>
      </c>
      <c r="F1361" t="s">
        <v>21953</v>
      </c>
      <c r="G1361">
        <v>3440</v>
      </c>
      <c r="I1361">
        <v>150</v>
      </c>
      <c r="J1361" t="s">
        <v>21954</v>
      </c>
      <c r="K1361" t="s">
        <v>204</v>
      </c>
      <c r="L1361" t="s">
        <v>12492</v>
      </c>
      <c r="M1361" t="s">
        <v>21955</v>
      </c>
      <c r="N1361" t="s">
        <v>21955</v>
      </c>
      <c r="O1361" t="s">
        <v>21955</v>
      </c>
      <c r="P1361" t="s">
        <v>21955</v>
      </c>
      <c r="Q1361" t="s">
        <v>21956</v>
      </c>
      <c r="R1361">
        <v>0.05</v>
      </c>
      <c r="S1361">
        <v>0</v>
      </c>
    </row>
    <row r="1362" spans="1:20">
      <c r="A1362" t="s">
        <v>349</v>
      </c>
      <c r="B1362">
        <v>94347215</v>
      </c>
      <c r="C1362" t="s">
        <v>24576</v>
      </c>
      <c r="D1362" t="s">
        <v>21979</v>
      </c>
      <c r="E1362" t="s">
        <v>21952</v>
      </c>
      <c r="F1362" t="s">
        <v>21953</v>
      </c>
      <c r="G1362">
        <v>3450</v>
      </c>
      <c r="I1362">
        <v>150</v>
      </c>
      <c r="J1362" t="s">
        <v>21954</v>
      </c>
      <c r="K1362" t="s">
        <v>204</v>
      </c>
      <c r="L1362" t="s">
        <v>12492</v>
      </c>
      <c r="M1362" t="s">
        <v>34</v>
      </c>
      <c r="N1362" t="s">
        <v>34</v>
      </c>
      <c r="O1362" t="s">
        <v>34</v>
      </c>
      <c r="P1362" t="s">
        <v>34</v>
      </c>
      <c r="Q1362" t="s">
        <v>21956</v>
      </c>
      <c r="R1362">
        <v>0.075</v>
      </c>
      <c r="S1362">
        <v>0</v>
      </c>
    </row>
    <row r="1363" spans="1:20">
      <c r="A1363" t="s">
        <v>349</v>
      </c>
      <c r="B1363">
        <v>94347219</v>
      </c>
      <c r="C1363" t="s">
        <v>24577</v>
      </c>
      <c r="D1363" t="s">
        <v>21979</v>
      </c>
      <c r="E1363" t="s">
        <v>21952</v>
      </c>
      <c r="F1363" t="s">
        <v>21953</v>
      </c>
      <c r="G1363">
        <v>3440</v>
      </c>
      <c r="I1363">
        <v>150</v>
      </c>
      <c r="J1363" t="s">
        <v>21954</v>
      </c>
      <c r="K1363" t="s">
        <v>12492</v>
      </c>
      <c r="L1363" t="s">
        <v>12492</v>
      </c>
      <c r="M1363" t="s">
        <v>21955</v>
      </c>
      <c r="N1363" t="s">
        <v>21955</v>
      </c>
      <c r="O1363" t="s">
        <v>21955</v>
      </c>
      <c r="P1363" t="s">
        <v>21955</v>
      </c>
      <c r="Q1363" t="s">
        <v>21956</v>
      </c>
      <c r="R1363">
        <v>0.05</v>
      </c>
      <c r="S1363">
        <v>0</v>
      </c>
      <c r="T1363" t="s">
        <v>22002</v>
      </c>
    </row>
    <row r="1364" spans="1:20">
      <c r="A1364" t="s">
        <v>349</v>
      </c>
      <c r="B1364">
        <v>94347222</v>
      </c>
      <c r="C1364" t="s">
        <v>24578</v>
      </c>
      <c r="D1364" t="s">
        <v>21979</v>
      </c>
      <c r="E1364" t="s">
        <v>21952</v>
      </c>
      <c r="F1364" t="s">
        <v>21953</v>
      </c>
      <c r="G1364">
        <v>3440</v>
      </c>
      <c r="I1364">
        <v>150</v>
      </c>
      <c r="J1364" t="s">
        <v>21954</v>
      </c>
      <c r="K1364" t="s">
        <v>204</v>
      </c>
      <c r="L1364" t="s">
        <v>12492</v>
      </c>
      <c r="M1364" t="s">
        <v>21955</v>
      </c>
      <c r="N1364" t="s">
        <v>21955</v>
      </c>
      <c r="O1364" t="s">
        <v>21955</v>
      </c>
      <c r="P1364" t="s">
        <v>21955</v>
      </c>
      <c r="Q1364" t="s">
        <v>21956</v>
      </c>
      <c r="R1364">
        <v>0.05</v>
      </c>
      <c r="S1364">
        <v>0</v>
      </c>
    </row>
    <row r="1365" spans="1:20">
      <c r="A1365" t="s">
        <v>349</v>
      </c>
      <c r="B1365">
        <v>94347229</v>
      </c>
      <c r="C1365" t="s">
        <v>24579</v>
      </c>
      <c r="D1365" t="s">
        <v>21979</v>
      </c>
      <c r="E1365" t="s">
        <v>21952</v>
      </c>
      <c r="F1365" t="s">
        <v>21953</v>
      </c>
      <c r="G1365">
        <v>3450</v>
      </c>
      <c r="I1365">
        <v>150</v>
      </c>
      <c r="J1365" t="s">
        <v>21954</v>
      </c>
      <c r="K1365" t="s">
        <v>204</v>
      </c>
      <c r="L1365" t="s">
        <v>12492</v>
      </c>
      <c r="M1365" t="s">
        <v>34</v>
      </c>
      <c r="N1365" t="s">
        <v>34</v>
      </c>
      <c r="O1365" t="s">
        <v>34</v>
      </c>
      <c r="P1365" t="s">
        <v>34</v>
      </c>
      <c r="Q1365" t="s">
        <v>21956</v>
      </c>
      <c r="R1365">
        <v>0.075</v>
      </c>
      <c r="S1365">
        <v>0</v>
      </c>
    </row>
    <row r="1366" spans="1:20">
      <c r="A1366" t="s">
        <v>349</v>
      </c>
      <c r="B1366">
        <v>94347602</v>
      </c>
      <c r="C1366" t="s">
        <v>24580</v>
      </c>
      <c r="D1366" t="s">
        <v>22053</v>
      </c>
      <c r="E1366" t="s">
        <v>21966</v>
      </c>
      <c r="F1366" t="s">
        <v>21953</v>
      </c>
      <c r="G1366">
        <v>3220</v>
      </c>
      <c r="I1366">
        <v>150</v>
      </c>
      <c r="J1366" t="s">
        <v>21954</v>
      </c>
      <c r="K1366" t="s">
        <v>204</v>
      </c>
      <c r="L1366" t="s">
        <v>12492</v>
      </c>
      <c r="M1366" t="s">
        <v>21955</v>
      </c>
      <c r="N1366" t="s">
        <v>21955</v>
      </c>
      <c r="O1366" t="s">
        <v>21955</v>
      </c>
      <c r="P1366" t="s">
        <v>21955</v>
      </c>
      <c r="Q1366" t="s">
        <v>21956</v>
      </c>
      <c r="R1366">
        <v>0.05</v>
      </c>
      <c r="S1366">
        <v>0</v>
      </c>
    </row>
    <row r="1367" spans="1:20">
      <c r="A1367" t="s">
        <v>349</v>
      </c>
      <c r="B1367">
        <v>94347603</v>
      </c>
      <c r="C1367" t="s">
        <v>24581</v>
      </c>
      <c r="D1367" t="s">
        <v>22053</v>
      </c>
      <c r="E1367" t="s">
        <v>21966</v>
      </c>
      <c r="F1367" t="s">
        <v>21953</v>
      </c>
      <c r="G1367">
        <v>3220</v>
      </c>
      <c r="I1367">
        <v>150</v>
      </c>
      <c r="J1367" t="s">
        <v>21954</v>
      </c>
      <c r="K1367" t="s">
        <v>204</v>
      </c>
      <c r="L1367" t="s">
        <v>12492</v>
      </c>
      <c r="M1367" t="s">
        <v>21955</v>
      </c>
      <c r="N1367" t="s">
        <v>21955</v>
      </c>
      <c r="O1367" t="s">
        <v>21955</v>
      </c>
      <c r="P1367" t="s">
        <v>21955</v>
      </c>
      <c r="Q1367" t="s">
        <v>21956</v>
      </c>
      <c r="R1367">
        <v>0.05</v>
      </c>
      <c r="S1367">
        <v>0</v>
      </c>
    </row>
    <row r="1368" spans="1:20">
      <c r="A1368" t="s">
        <v>349</v>
      </c>
      <c r="B1368">
        <v>94347761</v>
      </c>
      <c r="C1368" t="s">
        <v>24582</v>
      </c>
      <c r="D1368" t="s">
        <v>22025</v>
      </c>
      <c r="E1368" t="s">
        <v>21966</v>
      </c>
      <c r="F1368" t="s">
        <v>21953</v>
      </c>
      <c r="G1368">
        <v>3220</v>
      </c>
      <c r="I1368">
        <v>150</v>
      </c>
      <c r="J1368" t="s">
        <v>21954</v>
      </c>
      <c r="K1368" t="s">
        <v>204</v>
      </c>
      <c r="L1368" t="s">
        <v>12492</v>
      </c>
      <c r="M1368" t="s">
        <v>21955</v>
      </c>
      <c r="N1368" t="s">
        <v>21955</v>
      </c>
      <c r="O1368" t="s">
        <v>21955</v>
      </c>
      <c r="P1368" t="s">
        <v>21955</v>
      </c>
      <c r="Q1368" t="s">
        <v>21956</v>
      </c>
      <c r="R1368">
        <v>0.05</v>
      </c>
      <c r="S1368">
        <v>0</v>
      </c>
    </row>
    <row r="1369" spans="1:20">
      <c r="A1369" t="s">
        <v>349</v>
      </c>
      <c r="B1369">
        <v>94347791</v>
      </c>
      <c r="C1369" t="s">
        <v>24583</v>
      </c>
      <c r="D1369" t="s">
        <v>22025</v>
      </c>
      <c r="E1369" t="s">
        <v>21966</v>
      </c>
      <c r="F1369" t="s">
        <v>21953</v>
      </c>
      <c r="G1369">
        <v>3220</v>
      </c>
      <c r="I1369">
        <v>150</v>
      </c>
      <c r="J1369" t="s">
        <v>21954</v>
      </c>
      <c r="K1369" t="s">
        <v>204</v>
      </c>
      <c r="L1369" t="s">
        <v>12492</v>
      </c>
      <c r="M1369" t="s">
        <v>21961</v>
      </c>
      <c r="N1369" t="s">
        <v>21961</v>
      </c>
      <c r="O1369" t="s">
        <v>21961</v>
      </c>
      <c r="P1369" t="s">
        <v>21961</v>
      </c>
      <c r="Q1369" t="s">
        <v>21956</v>
      </c>
      <c r="R1369">
        <v>0.01</v>
      </c>
      <c r="S1369">
        <v>0</v>
      </c>
    </row>
    <row r="1370" spans="1:20">
      <c r="A1370" t="s">
        <v>349</v>
      </c>
      <c r="B1370">
        <v>94348215</v>
      </c>
      <c r="C1370" t="s">
        <v>24584</v>
      </c>
      <c r="D1370" t="s">
        <v>22006</v>
      </c>
      <c r="E1370" t="s">
        <v>21952</v>
      </c>
      <c r="F1370" t="s">
        <v>21953</v>
      </c>
      <c r="G1370">
        <v>3440</v>
      </c>
      <c r="I1370">
        <v>150</v>
      </c>
      <c r="J1370" t="s">
        <v>21954</v>
      </c>
      <c r="K1370" t="s">
        <v>204</v>
      </c>
      <c r="L1370" t="s">
        <v>12492</v>
      </c>
      <c r="M1370" t="s">
        <v>21955</v>
      </c>
      <c r="N1370" t="s">
        <v>21955</v>
      </c>
      <c r="O1370" t="s">
        <v>21955</v>
      </c>
      <c r="P1370" t="s">
        <v>21955</v>
      </c>
      <c r="Q1370" t="s">
        <v>21956</v>
      </c>
      <c r="R1370">
        <v>0.05</v>
      </c>
      <c r="S1370">
        <v>0</v>
      </c>
    </row>
    <row r="1371" spans="1:20">
      <c r="A1371" t="s">
        <v>349</v>
      </c>
      <c r="B1371">
        <v>94348260</v>
      </c>
      <c r="C1371" t="s">
        <v>24585</v>
      </c>
      <c r="D1371" t="s">
        <v>22006</v>
      </c>
      <c r="E1371" t="s">
        <v>21952</v>
      </c>
      <c r="F1371" t="s">
        <v>21953</v>
      </c>
      <c r="G1371">
        <v>3450</v>
      </c>
      <c r="I1371">
        <v>150</v>
      </c>
      <c r="J1371" t="s">
        <v>21954</v>
      </c>
      <c r="K1371" t="s">
        <v>204</v>
      </c>
      <c r="L1371" t="s">
        <v>12492</v>
      </c>
      <c r="M1371" t="s">
        <v>21955</v>
      </c>
      <c r="N1371" t="s">
        <v>21955</v>
      </c>
      <c r="O1371" t="s">
        <v>21955</v>
      </c>
      <c r="P1371" t="s">
        <v>21955</v>
      </c>
      <c r="Q1371" t="s">
        <v>21956</v>
      </c>
      <c r="R1371">
        <v>0.05</v>
      </c>
      <c r="S1371">
        <v>0</v>
      </c>
    </row>
    <row r="1372" spans="1:20">
      <c r="A1372" t="s">
        <v>349</v>
      </c>
      <c r="B1372">
        <v>94348261</v>
      </c>
      <c r="C1372" t="s">
        <v>24586</v>
      </c>
      <c r="D1372" t="s">
        <v>22568</v>
      </c>
      <c r="E1372" t="s">
        <v>21952</v>
      </c>
      <c r="F1372" t="s">
        <v>21953</v>
      </c>
      <c r="G1372">
        <v>3450</v>
      </c>
      <c r="I1372">
        <v>150</v>
      </c>
      <c r="J1372" t="s">
        <v>21954</v>
      </c>
      <c r="K1372" t="s">
        <v>204</v>
      </c>
      <c r="L1372" t="s">
        <v>12492</v>
      </c>
      <c r="M1372" t="s">
        <v>21955</v>
      </c>
      <c r="N1372" t="s">
        <v>21955</v>
      </c>
      <c r="O1372" t="s">
        <v>21955</v>
      </c>
      <c r="P1372" t="s">
        <v>21955</v>
      </c>
      <c r="Q1372" t="s">
        <v>21956</v>
      </c>
      <c r="R1372">
        <v>0.05</v>
      </c>
      <c r="S1372">
        <v>0</v>
      </c>
    </row>
    <row r="1373" spans="1:20">
      <c r="A1373" t="s">
        <v>349</v>
      </c>
      <c r="B1373">
        <v>94348263</v>
      </c>
      <c r="C1373" t="s">
        <v>24587</v>
      </c>
      <c r="D1373" t="s">
        <v>22006</v>
      </c>
      <c r="E1373" t="s">
        <v>21952</v>
      </c>
      <c r="F1373" t="s">
        <v>21953</v>
      </c>
      <c r="G1373">
        <v>3450</v>
      </c>
      <c r="I1373">
        <v>150</v>
      </c>
      <c r="J1373" t="s">
        <v>21954</v>
      </c>
      <c r="K1373" t="s">
        <v>204</v>
      </c>
      <c r="L1373" t="s">
        <v>12492</v>
      </c>
      <c r="M1373" t="s">
        <v>21955</v>
      </c>
      <c r="N1373" t="s">
        <v>21955</v>
      </c>
      <c r="O1373" t="s">
        <v>21955</v>
      </c>
      <c r="P1373" t="s">
        <v>21955</v>
      </c>
      <c r="Q1373" t="s">
        <v>21956</v>
      </c>
      <c r="R1373">
        <v>0.05</v>
      </c>
      <c r="S1373">
        <v>0</v>
      </c>
    </row>
    <row r="1374" spans="1:20">
      <c r="A1374" t="s">
        <v>349</v>
      </c>
      <c r="B1374">
        <v>94348265</v>
      </c>
      <c r="C1374" t="s">
        <v>24588</v>
      </c>
      <c r="D1374" t="s">
        <v>22006</v>
      </c>
      <c r="E1374" t="s">
        <v>21952</v>
      </c>
      <c r="F1374" t="s">
        <v>21953</v>
      </c>
      <c r="G1374">
        <v>3450</v>
      </c>
      <c r="I1374">
        <v>150</v>
      </c>
      <c r="J1374" t="s">
        <v>21954</v>
      </c>
      <c r="K1374" t="s">
        <v>204</v>
      </c>
      <c r="L1374" t="s">
        <v>12492</v>
      </c>
      <c r="M1374" t="s">
        <v>21955</v>
      </c>
      <c r="N1374" t="s">
        <v>21955</v>
      </c>
      <c r="O1374" t="s">
        <v>21955</v>
      </c>
      <c r="P1374" t="s">
        <v>21955</v>
      </c>
      <c r="Q1374" t="s">
        <v>21956</v>
      </c>
      <c r="R1374">
        <v>0.05</v>
      </c>
      <c r="S1374">
        <v>0</v>
      </c>
    </row>
    <row r="1375" spans="1:20">
      <c r="A1375" t="s">
        <v>349</v>
      </c>
      <c r="B1375">
        <v>94348290</v>
      </c>
      <c r="C1375" t="s">
        <v>24589</v>
      </c>
      <c r="D1375" t="s">
        <v>22006</v>
      </c>
      <c r="E1375" t="s">
        <v>21952</v>
      </c>
      <c r="F1375" t="s">
        <v>21953</v>
      </c>
      <c r="G1375">
        <v>3450</v>
      </c>
      <c r="I1375">
        <v>150</v>
      </c>
      <c r="J1375" t="s">
        <v>21954</v>
      </c>
      <c r="K1375" t="s">
        <v>204</v>
      </c>
      <c r="L1375" t="s">
        <v>12492</v>
      </c>
      <c r="M1375" t="s">
        <v>21955</v>
      </c>
      <c r="N1375" t="s">
        <v>21955</v>
      </c>
      <c r="O1375" t="s">
        <v>21955</v>
      </c>
      <c r="P1375" t="s">
        <v>21955</v>
      </c>
      <c r="Q1375" t="s">
        <v>21956</v>
      </c>
      <c r="R1375">
        <v>0.05</v>
      </c>
      <c r="S1375">
        <v>0</v>
      </c>
    </row>
    <row r="1376" spans="1:20">
      <c r="A1376" t="s">
        <v>349</v>
      </c>
      <c r="B1376">
        <v>94348295</v>
      </c>
      <c r="C1376" t="s">
        <v>24590</v>
      </c>
      <c r="D1376" t="s">
        <v>22006</v>
      </c>
      <c r="E1376" t="s">
        <v>21952</v>
      </c>
      <c r="F1376" t="s">
        <v>21953</v>
      </c>
      <c r="G1376">
        <v>3450</v>
      </c>
      <c r="I1376">
        <v>150</v>
      </c>
      <c r="J1376" t="s">
        <v>21954</v>
      </c>
      <c r="K1376" t="s">
        <v>204</v>
      </c>
      <c r="L1376" t="s">
        <v>12492</v>
      </c>
      <c r="M1376" t="s">
        <v>21955</v>
      </c>
      <c r="N1376" t="s">
        <v>21955</v>
      </c>
      <c r="O1376" t="s">
        <v>21955</v>
      </c>
      <c r="P1376" t="s">
        <v>21955</v>
      </c>
      <c r="Q1376" t="s">
        <v>21956</v>
      </c>
      <c r="R1376">
        <v>0.05</v>
      </c>
      <c r="S1376">
        <v>0</v>
      </c>
    </row>
    <row r="1377" spans="1:20">
      <c r="A1377" t="s">
        <v>349</v>
      </c>
      <c r="B1377">
        <v>94348501</v>
      </c>
      <c r="C1377" t="s">
        <v>24591</v>
      </c>
      <c r="D1377" t="s">
        <v>22036</v>
      </c>
      <c r="E1377" t="s">
        <v>21987</v>
      </c>
      <c r="F1377" t="s">
        <v>21953</v>
      </c>
      <c r="G1377">
        <v>3450</v>
      </c>
      <c r="I1377">
        <v>150</v>
      </c>
      <c r="J1377" t="s">
        <v>21954</v>
      </c>
      <c r="K1377" t="s">
        <v>204</v>
      </c>
      <c r="L1377" t="s">
        <v>12492</v>
      </c>
      <c r="M1377" t="s">
        <v>21955</v>
      </c>
      <c r="N1377" t="s">
        <v>21955</v>
      </c>
      <c r="O1377" t="s">
        <v>21955</v>
      </c>
      <c r="P1377" t="s">
        <v>21955</v>
      </c>
      <c r="Q1377" t="s">
        <v>21956</v>
      </c>
      <c r="R1377">
        <v>0.05</v>
      </c>
      <c r="S1377">
        <v>0</v>
      </c>
    </row>
    <row r="1378" spans="1:20">
      <c r="A1378" t="s">
        <v>349</v>
      </c>
      <c r="B1378">
        <v>94348701</v>
      </c>
      <c r="C1378" t="s">
        <v>24592</v>
      </c>
      <c r="D1378" t="s">
        <v>22993</v>
      </c>
      <c r="E1378" t="s">
        <v>22181</v>
      </c>
      <c r="F1378" t="s">
        <v>21953</v>
      </c>
      <c r="G1378">
        <v>3240</v>
      </c>
      <c r="I1378">
        <v>150</v>
      </c>
      <c r="J1378" t="s">
        <v>21954</v>
      </c>
      <c r="K1378" t="s">
        <v>12492</v>
      </c>
      <c r="L1378" t="s">
        <v>12492</v>
      </c>
      <c r="M1378" t="s">
        <v>21961</v>
      </c>
      <c r="N1378" t="s">
        <v>21961</v>
      </c>
      <c r="O1378" t="s">
        <v>21961</v>
      </c>
      <c r="P1378" t="s">
        <v>21961</v>
      </c>
      <c r="Q1378" t="s">
        <v>21956</v>
      </c>
      <c r="R1378">
        <v>0.01</v>
      </c>
      <c r="S1378">
        <v>0</v>
      </c>
    </row>
    <row r="1379" spans="1:20">
      <c r="A1379" t="s">
        <v>349</v>
      </c>
      <c r="B1379">
        <v>94348801</v>
      </c>
      <c r="C1379" t="s">
        <v>24593</v>
      </c>
      <c r="D1379" t="s">
        <v>24594</v>
      </c>
      <c r="E1379" t="s">
        <v>21952</v>
      </c>
      <c r="F1379" t="s">
        <v>21953</v>
      </c>
      <c r="G1379">
        <v>3450</v>
      </c>
      <c r="H1379">
        <v>3220</v>
      </c>
      <c r="I1379">
        <v>150</v>
      </c>
      <c r="J1379" t="s">
        <v>21954</v>
      </c>
      <c r="K1379" t="s">
        <v>204</v>
      </c>
      <c r="L1379" t="s">
        <v>204</v>
      </c>
      <c r="M1379" t="s">
        <v>22149</v>
      </c>
      <c r="N1379" t="s">
        <v>22149</v>
      </c>
      <c r="O1379" t="s">
        <v>22149</v>
      </c>
      <c r="P1379" t="s">
        <v>22149</v>
      </c>
      <c r="Q1379" t="s">
        <v>21956</v>
      </c>
      <c r="R1379">
        <v>0.075</v>
      </c>
      <c r="S1379">
        <v>0</v>
      </c>
    </row>
    <row r="1380" spans="1:20">
      <c r="A1380" t="s">
        <v>349</v>
      </c>
      <c r="B1380">
        <v>94348802</v>
      </c>
      <c r="C1380" t="s">
        <v>24595</v>
      </c>
      <c r="D1380" t="s">
        <v>24596</v>
      </c>
      <c r="E1380" t="s">
        <v>21952</v>
      </c>
      <c r="F1380" t="s">
        <v>21953</v>
      </c>
      <c r="G1380">
        <v>3450</v>
      </c>
      <c r="I1380">
        <v>150</v>
      </c>
      <c r="J1380" t="s">
        <v>21954</v>
      </c>
      <c r="K1380" t="s">
        <v>204</v>
      </c>
      <c r="L1380" t="s">
        <v>12492</v>
      </c>
      <c r="M1380" t="s">
        <v>21955</v>
      </c>
      <c r="N1380" t="s">
        <v>21955</v>
      </c>
      <c r="O1380" t="s">
        <v>21955</v>
      </c>
      <c r="P1380" t="s">
        <v>21955</v>
      </c>
      <c r="Q1380" t="s">
        <v>21956</v>
      </c>
      <c r="R1380">
        <v>0.05</v>
      </c>
      <c r="S1380">
        <v>0</v>
      </c>
    </row>
    <row r="1381" spans="1:20">
      <c r="A1381" t="s">
        <v>349</v>
      </c>
      <c r="B1381">
        <v>94348808</v>
      </c>
      <c r="C1381" t="s">
        <v>24597</v>
      </c>
      <c r="D1381" t="s">
        <v>24598</v>
      </c>
      <c r="E1381" t="s">
        <v>21952</v>
      </c>
      <c r="F1381" t="s">
        <v>21953</v>
      </c>
      <c r="G1381">
        <v>3220</v>
      </c>
      <c r="I1381">
        <v>150</v>
      </c>
      <c r="J1381" t="s">
        <v>21954</v>
      </c>
      <c r="K1381" t="s">
        <v>204</v>
      </c>
      <c r="L1381" t="s">
        <v>12492</v>
      </c>
      <c r="M1381" t="s">
        <v>21955</v>
      </c>
      <c r="N1381" t="s">
        <v>21955</v>
      </c>
      <c r="O1381" t="s">
        <v>21955</v>
      </c>
      <c r="P1381" t="s">
        <v>21955</v>
      </c>
      <c r="Q1381" t="s">
        <v>21956</v>
      </c>
      <c r="R1381">
        <v>0.05</v>
      </c>
      <c r="S1381">
        <v>0</v>
      </c>
      <c r="T1381" t="s">
        <v>21967</v>
      </c>
    </row>
    <row r="1382" spans="1:20">
      <c r="A1382" t="s">
        <v>349</v>
      </c>
      <c r="B1382">
        <v>94349202</v>
      </c>
      <c r="C1382" t="s">
        <v>24599</v>
      </c>
      <c r="D1382" t="s">
        <v>22055</v>
      </c>
      <c r="E1382" t="s">
        <v>21952</v>
      </c>
      <c r="F1382" t="s">
        <v>21953</v>
      </c>
      <c r="G1382">
        <v>3220</v>
      </c>
      <c r="I1382">
        <v>150</v>
      </c>
      <c r="J1382" t="s">
        <v>21954</v>
      </c>
      <c r="K1382" t="s">
        <v>204</v>
      </c>
      <c r="L1382" t="s">
        <v>12492</v>
      </c>
      <c r="M1382" t="s">
        <v>21955</v>
      </c>
      <c r="N1382" t="s">
        <v>21955</v>
      </c>
      <c r="O1382" t="s">
        <v>21955</v>
      </c>
      <c r="P1382" t="s">
        <v>21955</v>
      </c>
      <c r="Q1382" t="s">
        <v>21956</v>
      </c>
      <c r="R1382">
        <v>0.05</v>
      </c>
      <c r="S1382">
        <v>0</v>
      </c>
    </row>
    <row r="1383" spans="1:20">
      <c r="A1383" t="s">
        <v>349</v>
      </c>
      <c r="B1383">
        <v>94349205</v>
      </c>
      <c r="C1383" t="s">
        <v>24600</v>
      </c>
      <c r="D1383" t="s">
        <v>24601</v>
      </c>
      <c r="E1383" t="s">
        <v>21952</v>
      </c>
      <c r="F1383" t="s">
        <v>21953</v>
      </c>
      <c r="G1383">
        <v>3450</v>
      </c>
      <c r="I1383">
        <v>150</v>
      </c>
      <c r="J1383" t="s">
        <v>21954</v>
      </c>
      <c r="K1383" t="s">
        <v>204</v>
      </c>
      <c r="L1383" t="s">
        <v>12492</v>
      </c>
      <c r="M1383" t="s">
        <v>21955</v>
      </c>
      <c r="N1383" t="s">
        <v>21955</v>
      </c>
      <c r="O1383" t="s">
        <v>21955</v>
      </c>
      <c r="P1383" t="s">
        <v>21955</v>
      </c>
      <c r="Q1383" t="s">
        <v>21956</v>
      </c>
      <c r="R1383">
        <v>0.05</v>
      </c>
      <c r="S1383">
        <v>0</v>
      </c>
    </row>
    <row r="1384" spans="1:20">
      <c r="A1384" t="s">
        <v>349</v>
      </c>
      <c r="B1384">
        <v>94349522</v>
      </c>
      <c r="C1384" t="s">
        <v>24602</v>
      </c>
      <c r="D1384" t="s">
        <v>21979</v>
      </c>
      <c r="E1384" t="s">
        <v>21952</v>
      </c>
      <c r="F1384" t="s">
        <v>21953</v>
      </c>
      <c r="G1384">
        <v>3440</v>
      </c>
      <c r="I1384">
        <v>150</v>
      </c>
      <c r="J1384" t="s">
        <v>21954</v>
      </c>
      <c r="K1384" t="s">
        <v>204</v>
      </c>
      <c r="L1384" t="s">
        <v>12492</v>
      </c>
      <c r="M1384" t="s">
        <v>21955</v>
      </c>
      <c r="N1384" t="s">
        <v>21955</v>
      </c>
      <c r="O1384" t="s">
        <v>21955</v>
      </c>
      <c r="P1384" t="s">
        <v>21955</v>
      </c>
      <c r="Q1384" t="s">
        <v>21956</v>
      </c>
      <c r="R1384">
        <v>0.05</v>
      </c>
      <c r="S1384">
        <v>0</v>
      </c>
    </row>
    <row r="1385" spans="1:20">
      <c r="A1385" t="s">
        <v>349</v>
      </c>
      <c r="B1385">
        <v>94349601</v>
      </c>
      <c r="C1385" t="s">
        <v>24603</v>
      </c>
      <c r="D1385" t="s">
        <v>21979</v>
      </c>
      <c r="E1385" t="s">
        <v>21952</v>
      </c>
      <c r="F1385" t="s">
        <v>21953</v>
      </c>
      <c r="G1385">
        <v>3440</v>
      </c>
      <c r="I1385">
        <v>150</v>
      </c>
      <c r="J1385" t="s">
        <v>21954</v>
      </c>
      <c r="K1385" t="s">
        <v>204</v>
      </c>
      <c r="L1385" t="s">
        <v>12492</v>
      </c>
      <c r="M1385" t="s">
        <v>21955</v>
      </c>
      <c r="N1385" t="s">
        <v>21955</v>
      </c>
      <c r="O1385" t="s">
        <v>21955</v>
      </c>
      <c r="P1385" t="s">
        <v>21955</v>
      </c>
      <c r="Q1385" t="s">
        <v>21956</v>
      </c>
      <c r="R1385">
        <v>0.05</v>
      </c>
      <c r="S1385">
        <v>0</v>
      </c>
    </row>
    <row r="1386" spans="1:20">
      <c r="A1386" t="s">
        <v>349</v>
      </c>
      <c r="B1386">
        <v>94349944</v>
      </c>
      <c r="C1386" t="s">
        <v>24604</v>
      </c>
      <c r="D1386" t="s">
        <v>22069</v>
      </c>
      <c r="E1386" t="s">
        <v>21952</v>
      </c>
      <c r="F1386" t="s">
        <v>21953</v>
      </c>
      <c r="G1386">
        <v>3430</v>
      </c>
      <c r="I1386">
        <v>150</v>
      </c>
      <c r="J1386" t="s">
        <v>21954</v>
      </c>
      <c r="K1386" t="s">
        <v>204</v>
      </c>
      <c r="L1386" t="s">
        <v>12492</v>
      </c>
      <c r="M1386" t="s">
        <v>21955</v>
      </c>
      <c r="N1386" t="s">
        <v>21955</v>
      </c>
      <c r="O1386" t="s">
        <v>21955</v>
      </c>
      <c r="P1386" t="s">
        <v>21955</v>
      </c>
      <c r="Q1386" t="s">
        <v>21956</v>
      </c>
      <c r="R1386">
        <v>0.05</v>
      </c>
      <c r="S1386">
        <v>0</v>
      </c>
    </row>
    <row r="1387" spans="1:20">
      <c r="A1387" t="s">
        <v>349</v>
      </c>
      <c r="B1387">
        <v>94350301</v>
      </c>
      <c r="C1387" t="s">
        <v>24605</v>
      </c>
      <c r="D1387" t="s">
        <v>22025</v>
      </c>
      <c r="E1387" t="s">
        <v>21966</v>
      </c>
      <c r="F1387" t="s">
        <v>21953</v>
      </c>
      <c r="G1387">
        <v>3220</v>
      </c>
      <c r="I1387">
        <v>150</v>
      </c>
      <c r="J1387" t="s">
        <v>21954</v>
      </c>
      <c r="K1387" t="s">
        <v>12492</v>
      </c>
      <c r="L1387" t="s">
        <v>12492</v>
      </c>
      <c r="M1387" t="s">
        <v>21955</v>
      </c>
      <c r="N1387" t="s">
        <v>21955</v>
      </c>
      <c r="O1387" t="s">
        <v>21955</v>
      </c>
      <c r="P1387" t="s">
        <v>21955</v>
      </c>
      <c r="Q1387" t="s">
        <v>21956</v>
      </c>
      <c r="R1387">
        <v>0.05</v>
      </c>
      <c r="S1387">
        <v>0</v>
      </c>
    </row>
    <row r="1388" spans="1:20">
      <c r="A1388" t="s">
        <v>349</v>
      </c>
      <c r="B1388">
        <v>94350391</v>
      </c>
      <c r="C1388" t="s">
        <v>24606</v>
      </c>
      <c r="D1388" t="s">
        <v>22025</v>
      </c>
      <c r="E1388" t="s">
        <v>21966</v>
      </c>
      <c r="F1388" t="s">
        <v>21953</v>
      </c>
      <c r="G1388">
        <v>3220</v>
      </c>
      <c r="I1388">
        <v>150</v>
      </c>
      <c r="J1388" t="s">
        <v>21954</v>
      </c>
      <c r="K1388" t="s">
        <v>12492</v>
      </c>
      <c r="L1388" t="s">
        <v>12492</v>
      </c>
      <c r="M1388" t="s">
        <v>21955</v>
      </c>
      <c r="N1388" t="s">
        <v>21955</v>
      </c>
      <c r="O1388" t="s">
        <v>21955</v>
      </c>
      <c r="P1388" t="s">
        <v>21955</v>
      </c>
      <c r="R1388">
        <v>0.05</v>
      </c>
      <c r="S1388">
        <v>0</v>
      </c>
    </row>
    <row r="1389" spans="1:20">
      <c r="A1389" t="s">
        <v>349</v>
      </c>
      <c r="B1389">
        <v>94350461</v>
      </c>
      <c r="C1389" t="s">
        <v>24607</v>
      </c>
      <c r="D1389" t="s">
        <v>22924</v>
      </c>
      <c r="E1389" t="s">
        <v>22199</v>
      </c>
      <c r="F1389" t="s">
        <v>21953</v>
      </c>
      <c r="G1389">
        <v>3220</v>
      </c>
      <c r="H1389">
        <v>3220</v>
      </c>
      <c r="I1389">
        <v>150</v>
      </c>
      <c r="J1389" t="s">
        <v>21954</v>
      </c>
      <c r="K1389" t="s">
        <v>204</v>
      </c>
      <c r="L1389" t="s">
        <v>12492</v>
      </c>
      <c r="M1389" t="s">
        <v>21955</v>
      </c>
      <c r="N1389" t="s">
        <v>21955</v>
      </c>
      <c r="O1389" t="s">
        <v>21955</v>
      </c>
      <c r="P1389" t="s">
        <v>21955</v>
      </c>
      <c r="Q1389" t="s">
        <v>21956</v>
      </c>
      <c r="R1389">
        <v>0.05</v>
      </c>
      <c r="S1389">
        <v>0</v>
      </c>
    </row>
    <row r="1390" spans="1:20">
      <c r="A1390" t="s">
        <v>349</v>
      </c>
      <c r="B1390">
        <v>94350805</v>
      </c>
      <c r="C1390" t="s">
        <v>24608</v>
      </c>
      <c r="D1390" t="s">
        <v>22804</v>
      </c>
      <c r="E1390" t="s">
        <v>22181</v>
      </c>
      <c r="F1390" t="s">
        <v>21953</v>
      </c>
      <c r="G1390">
        <v>3220</v>
      </c>
      <c r="I1390">
        <v>150</v>
      </c>
      <c r="J1390" t="s">
        <v>21954</v>
      </c>
      <c r="K1390" t="s">
        <v>12492</v>
      </c>
      <c r="L1390" t="s">
        <v>12492</v>
      </c>
      <c r="M1390" t="s">
        <v>21955</v>
      </c>
      <c r="N1390" t="s">
        <v>21955</v>
      </c>
      <c r="O1390" t="s">
        <v>21955</v>
      </c>
      <c r="P1390" t="s">
        <v>21955</v>
      </c>
      <c r="Q1390" t="s">
        <v>21956</v>
      </c>
      <c r="R1390">
        <v>0.05</v>
      </c>
      <c r="S1390">
        <v>0</v>
      </c>
      <c r="T1390" t="s">
        <v>21967</v>
      </c>
    </row>
    <row r="1391" spans="1:20">
      <c r="A1391" t="s">
        <v>349</v>
      </c>
      <c r="B1391">
        <v>94350902</v>
      </c>
      <c r="C1391" t="s">
        <v>24609</v>
      </c>
      <c r="D1391" t="s">
        <v>22804</v>
      </c>
      <c r="E1391" t="s">
        <v>22181</v>
      </c>
      <c r="F1391" t="s">
        <v>21953</v>
      </c>
      <c r="G1391">
        <v>3220</v>
      </c>
      <c r="I1391">
        <v>150</v>
      </c>
      <c r="J1391" t="s">
        <v>21954</v>
      </c>
      <c r="K1391" t="s">
        <v>12492</v>
      </c>
      <c r="L1391" t="s">
        <v>12492</v>
      </c>
      <c r="M1391" t="s">
        <v>21955</v>
      </c>
      <c r="N1391" t="s">
        <v>21955</v>
      </c>
      <c r="O1391" t="s">
        <v>21955</v>
      </c>
      <c r="P1391" t="s">
        <v>21955</v>
      </c>
      <c r="Q1391" t="s">
        <v>21956</v>
      </c>
      <c r="R1391">
        <v>0.05</v>
      </c>
      <c r="S1391">
        <v>0</v>
      </c>
      <c r="T1391" t="s">
        <v>21967</v>
      </c>
    </row>
    <row r="1392" spans="1:20">
      <c r="A1392" t="s">
        <v>349</v>
      </c>
      <c r="B1392">
        <v>94350906</v>
      </c>
      <c r="C1392" t="s">
        <v>24610</v>
      </c>
      <c r="D1392" t="s">
        <v>22804</v>
      </c>
      <c r="E1392" t="s">
        <v>22181</v>
      </c>
      <c r="F1392" t="s">
        <v>21953</v>
      </c>
      <c r="G1392">
        <v>3220</v>
      </c>
      <c r="I1392">
        <v>150</v>
      </c>
      <c r="J1392" t="s">
        <v>21954</v>
      </c>
      <c r="K1392" t="s">
        <v>12492</v>
      </c>
      <c r="L1392" t="s">
        <v>12492</v>
      </c>
      <c r="M1392" t="s">
        <v>21955</v>
      </c>
      <c r="N1392" t="s">
        <v>21955</v>
      </c>
      <c r="O1392" t="s">
        <v>21955</v>
      </c>
      <c r="P1392" t="s">
        <v>21955</v>
      </c>
      <c r="Q1392" t="s">
        <v>21956</v>
      </c>
      <c r="R1392">
        <v>0.05</v>
      </c>
      <c r="S1392">
        <v>0</v>
      </c>
      <c r="T1392" t="s">
        <v>21967</v>
      </c>
    </row>
    <row r="1393" spans="1:20">
      <c r="A1393" t="s">
        <v>349</v>
      </c>
      <c r="B1393">
        <v>94350907</v>
      </c>
      <c r="C1393" t="s">
        <v>24611</v>
      </c>
      <c r="D1393" t="s">
        <v>22804</v>
      </c>
      <c r="E1393" t="s">
        <v>22181</v>
      </c>
      <c r="F1393" t="s">
        <v>21953</v>
      </c>
      <c r="G1393">
        <v>3220</v>
      </c>
      <c r="I1393">
        <v>150</v>
      </c>
      <c r="J1393" t="s">
        <v>21954</v>
      </c>
      <c r="K1393" t="s">
        <v>12492</v>
      </c>
      <c r="L1393" t="s">
        <v>12492</v>
      </c>
      <c r="M1393" t="s">
        <v>34</v>
      </c>
      <c r="N1393" t="s">
        <v>34</v>
      </c>
      <c r="O1393" t="s">
        <v>34</v>
      </c>
      <c r="P1393" t="s">
        <v>34</v>
      </c>
      <c r="Q1393" t="s">
        <v>21956</v>
      </c>
      <c r="R1393">
        <v>0.05</v>
      </c>
      <c r="S1393">
        <v>0</v>
      </c>
      <c r="T1393" t="s">
        <v>21967</v>
      </c>
    </row>
    <row r="1394" spans="1:20">
      <c r="A1394" t="s">
        <v>349</v>
      </c>
      <c r="B1394">
        <v>94351503</v>
      </c>
      <c r="C1394" t="s">
        <v>24612</v>
      </c>
      <c r="D1394" t="s">
        <v>24613</v>
      </c>
      <c r="E1394" t="s">
        <v>22199</v>
      </c>
      <c r="F1394" t="s">
        <v>21953</v>
      </c>
      <c r="G1394">
        <v>3220</v>
      </c>
      <c r="I1394">
        <v>150</v>
      </c>
      <c r="J1394" t="s">
        <v>21954</v>
      </c>
      <c r="K1394" t="s">
        <v>204</v>
      </c>
      <c r="L1394" t="s">
        <v>12492</v>
      </c>
      <c r="M1394" t="s">
        <v>21955</v>
      </c>
      <c r="N1394" t="s">
        <v>21955</v>
      </c>
      <c r="O1394" t="s">
        <v>21955</v>
      </c>
      <c r="P1394" t="s">
        <v>21955</v>
      </c>
      <c r="Q1394" t="s">
        <v>21956</v>
      </c>
      <c r="R1394">
        <v>0.05</v>
      </c>
      <c r="S1394">
        <v>0</v>
      </c>
    </row>
    <row r="1395" spans="1:20">
      <c r="A1395" t="s">
        <v>349</v>
      </c>
      <c r="B1395">
        <v>94351801</v>
      </c>
      <c r="C1395" t="s">
        <v>24614</v>
      </c>
      <c r="D1395" t="s">
        <v>22025</v>
      </c>
      <c r="E1395" t="s">
        <v>21966</v>
      </c>
      <c r="F1395" t="s">
        <v>21953</v>
      </c>
      <c r="G1395">
        <v>3220</v>
      </c>
      <c r="I1395">
        <v>150</v>
      </c>
      <c r="J1395" t="s">
        <v>21954</v>
      </c>
      <c r="K1395" t="s">
        <v>204</v>
      </c>
      <c r="L1395" t="s">
        <v>12492</v>
      </c>
      <c r="M1395" t="s">
        <v>21955</v>
      </c>
      <c r="N1395" t="s">
        <v>21955</v>
      </c>
      <c r="O1395" t="s">
        <v>21955</v>
      </c>
      <c r="P1395" t="s">
        <v>21955</v>
      </c>
      <c r="Q1395" t="s">
        <v>21956</v>
      </c>
      <c r="R1395">
        <v>0.05</v>
      </c>
      <c r="S1395">
        <v>0</v>
      </c>
    </row>
    <row r="1396" spans="1:20">
      <c r="A1396" t="s">
        <v>349</v>
      </c>
      <c r="B1396">
        <v>94351891</v>
      </c>
      <c r="C1396" t="s">
        <v>24615</v>
      </c>
      <c r="D1396" t="s">
        <v>22025</v>
      </c>
      <c r="E1396" t="s">
        <v>21966</v>
      </c>
      <c r="F1396" t="s">
        <v>21953</v>
      </c>
      <c r="G1396">
        <v>3220</v>
      </c>
      <c r="I1396">
        <v>150</v>
      </c>
      <c r="J1396" t="s">
        <v>21954</v>
      </c>
      <c r="K1396" t="s">
        <v>204</v>
      </c>
      <c r="L1396" t="s">
        <v>12492</v>
      </c>
      <c r="M1396" t="s">
        <v>21955</v>
      </c>
      <c r="N1396" t="s">
        <v>21955</v>
      </c>
      <c r="O1396" t="s">
        <v>21955</v>
      </c>
      <c r="P1396" t="s">
        <v>21955</v>
      </c>
      <c r="Q1396" t="s">
        <v>21956</v>
      </c>
      <c r="R1396">
        <v>0.05</v>
      </c>
      <c r="S1396">
        <v>0</v>
      </c>
    </row>
    <row r="1397" spans="1:20">
      <c r="A1397" t="s">
        <v>349</v>
      </c>
      <c r="B1397">
        <v>94352301</v>
      </c>
      <c r="C1397" t="s">
        <v>24616</v>
      </c>
      <c r="D1397" t="s">
        <v>22006</v>
      </c>
      <c r="E1397" t="s">
        <v>21952</v>
      </c>
      <c r="F1397" t="s">
        <v>21953</v>
      </c>
      <c r="G1397">
        <v>3450</v>
      </c>
      <c r="I1397">
        <v>150</v>
      </c>
      <c r="J1397" t="s">
        <v>21954</v>
      </c>
      <c r="K1397" t="s">
        <v>204</v>
      </c>
      <c r="L1397" t="s">
        <v>12492</v>
      </c>
      <c r="M1397" t="s">
        <v>21955</v>
      </c>
      <c r="N1397" t="s">
        <v>21955</v>
      </c>
      <c r="O1397" t="s">
        <v>21955</v>
      </c>
      <c r="P1397" t="s">
        <v>21955</v>
      </c>
      <c r="Q1397" t="s">
        <v>21956</v>
      </c>
      <c r="R1397">
        <v>0.05</v>
      </c>
      <c r="S1397">
        <v>0</v>
      </c>
    </row>
    <row r="1398" spans="1:20">
      <c r="A1398" t="s">
        <v>349</v>
      </c>
      <c r="B1398">
        <v>94352302</v>
      </c>
      <c r="C1398" t="s">
        <v>24617</v>
      </c>
      <c r="D1398" t="s">
        <v>22006</v>
      </c>
      <c r="E1398" t="s">
        <v>21952</v>
      </c>
      <c r="F1398" t="s">
        <v>21953</v>
      </c>
      <c r="G1398">
        <v>3450</v>
      </c>
      <c r="I1398">
        <v>150</v>
      </c>
      <c r="J1398" t="s">
        <v>21954</v>
      </c>
      <c r="K1398" t="s">
        <v>204</v>
      </c>
      <c r="L1398" t="s">
        <v>12492</v>
      </c>
      <c r="M1398" t="s">
        <v>21955</v>
      </c>
      <c r="N1398" t="s">
        <v>21955</v>
      </c>
      <c r="O1398" t="s">
        <v>21955</v>
      </c>
      <c r="P1398" t="s">
        <v>21955</v>
      </c>
      <c r="Q1398" t="s">
        <v>21956</v>
      </c>
      <c r="R1398">
        <v>0.05</v>
      </c>
      <c r="S1398">
        <v>0</v>
      </c>
    </row>
    <row r="1399" spans="1:20">
      <c r="A1399" t="s">
        <v>349</v>
      </c>
      <c r="B1399">
        <v>94352324</v>
      </c>
      <c r="C1399" t="s">
        <v>24618</v>
      </c>
      <c r="D1399" t="s">
        <v>21970</v>
      </c>
      <c r="F1399" t="s">
        <v>21953</v>
      </c>
      <c r="G1399">
        <v>3450</v>
      </c>
      <c r="I1399">
        <v>150</v>
      </c>
      <c r="J1399" t="s">
        <v>21954</v>
      </c>
      <c r="K1399" t="s">
        <v>204</v>
      </c>
      <c r="L1399" t="s">
        <v>12492</v>
      </c>
      <c r="M1399" t="s">
        <v>21955</v>
      </c>
      <c r="N1399" t="s">
        <v>21955</v>
      </c>
      <c r="O1399" t="s">
        <v>21955</v>
      </c>
      <c r="P1399" t="s">
        <v>21955</v>
      </c>
      <c r="Q1399" t="s">
        <v>21956</v>
      </c>
      <c r="R1399">
        <v>0.05</v>
      </c>
      <c r="S1399">
        <v>0</v>
      </c>
    </row>
    <row r="1400" spans="1:20">
      <c r="A1400" t="s">
        <v>349</v>
      </c>
      <c r="B1400">
        <v>94352355</v>
      </c>
      <c r="C1400" t="s">
        <v>24619</v>
      </c>
      <c r="D1400" t="s">
        <v>22006</v>
      </c>
      <c r="E1400" t="s">
        <v>21952</v>
      </c>
      <c r="F1400" t="s">
        <v>21953</v>
      </c>
      <c r="G1400">
        <v>3450</v>
      </c>
      <c r="I1400">
        <v>150</v>
      </c>
      <c r="J1400" t="s">
        <v>21954</v>
      </c>
      <c r="K1400" t="s">
        <v>204</v>
      </c>
      <c r="L1400" t="s">
        <v>12492</v>
      </c>
      <c r="M1400" t="s">
        <v>21955</v>
      </c>
      <c r="N1400" t="s">
        <v>21955</v>
      </c>
      <c r="O1400" t="s">
        <v>21955</v>
      </c>
      <c r="P1400" t="s">
        <v>21955</v>
      </c>
      <c r="Q1400" t="s">
        <v>21956</v>
      </c>
      <c r="R1400">
        <v>0.05</v>
      </c>
      <c r="S1400">
        <v>0</v>
      </c>
    </row>
    <row r="1401" spans="1:20">
      <c r="A1401" t="s">
        <v>349</v>
      </c>
      <c r="B1401">
        <v>94352362</v>
      </c>
      <c r="C1401" t="s">
        <v>24620</v>
      </c>
      <c r="D1401" t="s">
        <v>22006</v>
      </c>
      <c r="E1401" t="s">
        <v>21952</v>
      </c>
      <c r="F1401" t="s">
        <v>21953</v>
      </c>
      <c r="G1401">
        <v>3450</v>
      </c>
      <c r="I1401">
        <v>150</v>
      </c>
      <c r="J1401" t="s">
        <v>21954</v>
      </c>
      <c r="K1401" t="s">
        <v>204</v>
      </c>
      <c r="L1401" t="s">
        <v>12492</v>
      </c>
      <c r="M1401" t="s">
        <v>21955</v>
      </c>
      <c r="N1401" t="s">
        <v>21955</v>
      </c>
      <c r="O1401" t="s">
        <v>21955</v>
      </c>
      <c r="P1401" t="s">
        <v>21955</v>
      </c>
      <c r="Q1401" t="s">
        <v>21956</v>
      </c>
      <c r="R1401">
        <v>0.05</v>
      </c>
      <c r="S1401">
        <v>0</v>
      </c>
    </row>
    <row r="1402" spans="1:20">
      <c r="A1402" t="s">
        <v>349</v>
      </c>
      <c r="B1402">
        <v>94352369</v>
      </c>
      <c r="C1402" t="s">
        <v>24621</v>
      </c>
      <c r="D1402" t="s">
        <v>22006</v>
      </c>
      <c r="E1402" t="s">
        <v>21952</v>
      </c>
      <c r="F1402" t="s">
        <v>21953</v>
      </c>
      <c r="G1402">
        <v>3450</v>
      </c>
      <c r="I1402">
        <v>150</v>
      </c>
      <c r="J1402" t="s">
        <v>21954</v>
      </c>
      <c r="K1402" t="s">
        <v>204</v>
      </c>
      <c r="L1402" t="s">
        <v>12492</v>
      </c>
      <c r="M1402" t="s">
        <v>21955</v>
      </c>
      <c r="N1402" t="s">
        <v>21955</v>
      </c>
      <c r="O1402" t="s">
        <v>21955</v>
      </c>
      <c r="P1402" t="s">
        <v>21955</v>
      </c>
      <c r="Q1402" t="s">
        <v>21956</v>
      </c>
      <c r="R1402">
        <v>0.05</v>
      </c>
      <c r="S1402">
        <v>0</v>
      </c>
    </row>
    <row r="1403" spans="1:20">
      <c r="A1403" t="s">
        <v>349</v>
      </c>
      <c r="B1403">
        <v>94353161</v>
      </c>
      <c r="C1403" t="s">
        <v>24622</v>
      </c>
      <c r="D1403" t="s">
        <v>22025</v>
      </c>
      <c r="E1403" t="s">
        <v>21966</v>
      </c>
      <c r="F1403" t="s">
        <v>21953</v>
      </c>
      <c r="G1403">
        <v>3220</v>
      </c>
      <c r="I1403">
        <v>150</v>
      </c>
      <c r="J1403" t="s">
        <v>21954</v>
      </c>
      <c r="K1403" t="s">
        <v>204</v>
      </c>
      <c r="L1403" t="s">
        <v>12492</v>
      </c>
      <c r="M1403" t="s">
        <v>21955</v>
      </c>
      <c r="N1403" t="s">
        <v>21955</v>
      </c>
      <c r="O1403" t="s">
        <v>21955</v>
      </c>
      <c r="P1403" t="s">
        <v>21955</v>
      </c>
      <c r="Q1403" t="s">
        <v>21956</v>
      </c>
      <c r="R1403">
        <v>0.05</v>
      </c>
      <c r="S1403">
        <v>0</v>
      </c>
    </row>
    <row r="1404" spans="1:20">
      <c r="A1404" t="s">
        <v>349</v>
      </c>
      <c r="B1404">
        <v>94353210</v>
      </c>
      <c r="C1404" t="s">
        <v>24623</v>
      </c>
      <c r="D1404" t="s">
        <v>22534</v>
      </c>
      <c r="E1404" t="s">
        <v>21952</v>
      </c>
      <c r="F1404" t="s">
        <v>21953</v>
      </c>
      <c r="G1404">
        <v>3220</v>
      </c>
      <c r="I1404">
        <v>150</v>
      </c>
      <c r="J1404" t="s">
        <v>21954</v>
      </c>
      <c r="K1404" t="s">
        <v>204</v>
      </c>
      <c r="L1404" t="s">
        <v>12492</v>
      </c>
      <c r="M1404" t="s">
        <v>21961</v>
      </c>
      <c r="N1404" t="s">
        <v>21961</v>
      </c>
      <c r="O1404" t="s">
        <v>21961</v>
      </c>
      <c r="P1404" t="s">
        <v>21961</v>
      </c>
      <c r="Q1404" t="s">
        <v>21956</v>
      </c>
      <c r="R1404">
        <v>0.01</v>
      </c>
      <c r="S1404">
        <v>0</v>
      </c>
    </row>
    <row r="1405" spans="1:20">
      <c r="A1405" t="s">
        <v>349</v>
      </c>
      <c r="B1405">
        <v>94353214</v>
      </c>
      <c r="C1405" t="s">
        <v>24624</v>
      </c>
      <c r="D1405" t="s">
        <v>24625</v>
      </c>
      <c r="E1405" t="s">
        <v>21952</v>
      </c>
      <c r="F1405" t="s">
        <v>21953</v>
      </c>
      <c r="G1405">
        <v>3220</v>
      </c>
      <c r="I1405">
        <v>150</v>
      </c>
      <c r="J1405" t="s">
        <v>21954</v>
      </c>
      <c r="K1405" t="s">
        <v>204</v>
      </c>
      <c r="L1405" t="s">
        <v>12492</v>
      </c>
      <c r="M1405" t="s">
        <v>21955</v>
      </c>
      <c r="N1405" t="s">
        <v>21955</v>
      </c>
      <c r="O1405" t="s">
        <v>21955</v>
      </c>
      <c r="P1405" t="s">
        <v>21955</v>
      </c>
      <c r="Q1405" t="s">
        <v>21956</v>
      </c>
      <c r="R1405">
        <v>0.05</v>
      </c>
      <c r="S1405">
        <v>0</v>
      </c>
    </row>
    <row r="1406" spans="1:20">
      <c r="A1406" t="s">
        <v>349</v>
      </c>
      <c r="B1406">
        <v>94353218</v>
      </c>
      <c r="C1406" t="s">
        <v>24626</v>
      </c>
      <c r="D1406" t="s">
        <v>24325</v>
      </c>
      <c r="E1406" t="s">
        <v>21952</v>
      </c>
      <c r="F1406" t="s">
        <v>21953</v>
      </c>
      <c r="G1406">
        <v>3450</v>
      </c>
      <c r="I1406">
        <v>150</v>
      </c>
      <c r="J1406" t="s">
        <v>21954</v>
      </c>
      <c r="K1406" t="s">
        <v>204</v>
      </c>
      <c r="L1406" t="s">
        <v>12492</v>
      </c>
      <c r="M1406" t="s">
        <v>21961</v>
      </c>
      <c r="N1406" t="s">
        <v>21961</v>
      </c>
      <c r="O1406" t="s">
        <v>21961</v>
      </c>
      <c r="P1406" t="s">
        <v>21961</v>
      </c>
      <c r="Q1406" t="s">
        <v>21956</v>
      </c>
      <c r="R1406">
        <v>0.01</v>
      </c>
      <c r="S1406">
        <v>0</v>
      </c>
    </row>
    <row r="1407" spans="1:20">
      <c r="A1407" t="s">
        <v>349</v>
      </c>
      <c r="B1407">
        <v>94353220</v>
      </c>
      <c r="C1407" t="s">
        <v>24627</v>
      </c>
      <c r="D1407" t="s">
        <v>24625</v>
      </c>
      <c r="E1407" t="s">
        <v>21952</v>
      </c>
      <c r="F1407" t="s">
        <v>21953</v>
      </c>
      <c r="G1407">
        <v>3450</v>
      </c>
      <c r="I1407">
        <v>150</v>
      </c>
      <c r="J1407" t="s">
        <v>21954</v>
      </c>
      <c r="K1407" t="s">
        <v>204</v>
      </c>
      <c r="L1407" t="s">
        <v>12492</v>
      </c>
      <c r="M1407" t="s">
        <v>21955</v>
      </c>
      <c r="N1407" t="s">
        <v>21955</v>
      </c>
      <c r="O1407" t="s">
        <v>21955</v>
      </c>
      <c r="P1407" t="s">
        <v>21955</v>
      </c>
      <c r="Q1407" t="s">
        <v>21956</v>
      </c>
      <c r="R1407">
        <v>0.05</v>
      </c>
      <c r="S1407">
        <v>0</v>
      </c>
    </row>
    <row r="1408" spans="1:20">
      <c r="A1408" t="s">
        <v>349</v>
      </c>
      <c r="B1408">
        <v>94353224</v>
      </c>
      <c r="C1408" t="s">
        <v>24628</v>
      </c>
      <c r="D1408" t="s">
        <v>24629</v>
      </c>
      <c r="E1408" t="s">
        <v>21952</v>
      </c>
      <c r="F1408" t="s">
        <v>21953</v>
      </c>
      <c r="G1408">
        <v>3450</v>
      </c>
      <c r="I1408">
        <v>150</v>
      </c>
      <c r="J1408" t="s">
        <v>21954</v>
      </c>
      <c r="K1408" t="s">
        <v>12492</v>
      </c>
      <c r="L1408" t="s">
        <v>12492</v>
      </c>
      <c r="M1408" t="s">
        <v>21955</v>
      </c>
      <c r="N1408" t="s">
        <v>21955</v>
      </c>
      <c r="O1408" t="s">
        <v>21955</v>
      </c>
      <c r="P1408" t="s">
        <v>21955</v>
      </c>
      <c r="Q1408" t="s">
        <v>21956</v>
      </c>
      <c r="R1408">
        <v>0.05</v>
      </c>
      <c r="S1408">
        <v>0</v>
      </c>
      <c r="T1408" t="s">
        <v>21967</v>
      </c>
    </row>
    <row r="1409" spans="1:20">
      <c r="A1409" t="s">
        <v>349</v>
      </c>
      <c r="B1409">
        <v>94353226</v>
      </c>
      <c r="C1409" t="s">
        <v>24630</v>
      </c>
      <c r="D1409" t="s">
        <v>22534</v>
      </c>
      <c r="E1409" t="s">
        <v>21952</v>
      </c>
      <c r="F1409" t="s">
        <v>21953</v>
      </c>
      <c r="G1409">
        <v>3220</v>
      </c>
      <c r="I1409">
        <v>150</v>
      </c>
      <c r="J1409" t="s">
        <v>21954</v>
      </c>
      <c r="K1409" t="s">
        <v>204</v>
      </c>
      <c r="L1409" t="s">
        <v>12492</v>
      </c>
      <c r="M1409" t="s">
        <v>21961</v>
      </c>
      <c r="N1409" t="s">
        <v>21961</v>
      </c>
      <c r="O1409" t="s">
        <v>21961</v>
      </c>
      <c r="P1409" t="s">
        <v>21961</v>
      </c>
      <c r="Q1409" t="s">
        <v>21956</v>
      </c>
      <c r="R1409">
        <v>0.01</v>
      </c>
      <c r="S1409">
        <v>0</v>
      </c>
    </row>
    <row r="1410" spans="1:20">
      <c r="A1410" t="s">
        <v>349</v>
      </c>
      <c r="B1410">
        <v>94353235</v>
      </c>
      <c r="C1410" t="s">
        <v>24631</v>
      </c>
      <c r="D1410" t="s">
        <v>24629</v>
      </c>
      <c r="E1410" t="s">
        <v>21952</v>
      </c>
      <c r="F1410" t="s">
        <v>21953</v>
      </c>
      <c r="G1410">
        <v>3450</v>
      </c>
      <c r="I1410">
        <v>150</v>
      </c>
      <c r="J1410" t="s">
        <v>21954</v>
      </c>
      <c r="K1410" t="s">
        <v>204</v>
      </c>
      <c r="L1410" t="s">
        <v>12492</v>
      </c>
      <c r="M1410" t="s">
        <v>21961</v>
      </c>
      <c r="N1410" t="s">
        <v>21961</v>
      </c>
      <c r="O1410" t="s">
        <v>21961</v>
      </c>
      <c r="P1410" t="s">
        <v>21961</v>
      </c>
      <c r="Q1410" t="s">
        <v>21956</v>
      </c>
      <c r="R1410">
        <v>0.01</v>
      </c>
      <c r="S1410">
        <v>0</v>
      </c>
    </row>
    <row r="1411" spans="1:20">
      <c r="A1411" t="s">
        <v>349</v>
      </c>
      <c r="B1411">
        <v>94353237</v>
      </c>
      <c r="C1411" t="s">
        <v>24632</v>
      </c>
      <c r="D1411" t="s">
        <v>24629</v>
      </c>
      <c r="E1411" t="s">
        <v>21952</v>
      </c>
      <c r="F1411" t="s">
        <v>21953</v>
      </c>
      <c r="G1411">
        <v>3450</v>
      </c>
      <c r="I1411">
        <v>150</v>
      </c>
      <c r="J1411" t="s">
        <v>21954</v>
      </c>
      <c r="K1411" t="s">
        <v>204</v>
      </c>
      <c r="L1411" t="s">
        <v>12492</v>
      </c>
      <c r="M1411" t="s">
        <v>34</v>
      </c>
      <c r="N1411" t="s">
        <v>34</v>
      </c>
      <c r="O1411" t="s">
        <v>34</v>
      </c>
      <c r="P1411" t="s">
        <v>34</v>
      </c>
      <c r="Q1411" t="s">
        <v>21956</v>
      </c>
      <c r="R1411">
        <v>0.01</v>
      </c>
      <c r="S1411">
        <v>0</v>
      </c>
    </row>
    <row r="1412" spans="1:20">
      <c r="A1412" t="s">
        <v>349</v>
      </c>
      <c r="B1412">
        <v>94353238</v>
      </c>
      <c r="C1412" t="s">
        <v>24633</v>
      </c>
      <c r="D1412" t="s">
        <v>24625</v>
      </c>
      <c r="E1412" t="s">
        <v>21952</v>
      </c>
      <c r="F1412" t="s">
        <v>21953</v>
      </c>
      <c r="G1412">
        <v>3450</v>
      </c>
      <c r="I1412">
        <v>150</v>
      </c>
      <c r="J1412" t="s">
        <v>21954</v>
      </c>
      <c r="K1412" t="s">
        <v>204</v>
      </c>
      <c r="L1412" t="s">
        <v>12492</v>
      </c>
      <c r="M1412" t="s">
        <v>21961</v>
      </c>
      <c r="N1412" t="s">
        <v>21961</v>
      </c>
      <c r="O1412" t="s">
        <v>21961</v>
      </c>
      <c r="P1412" t="s">
        <v>21961</v>
      </c>
      <c r="Q1412" t="s">
        <v>21956</v>
      </c>
      <c r="R1412">
        <v>0.01</v>
      </c>
      <c r="S1412">
        <v>0</v>
      </c>
    </row>
    <row r="1413" spans="1:20">
      <c r="A1413" t="s">
        <v>349</v>
      </c>
      <c r="B1413">
        <v>94353239</v>
      </c>
      <c r="C1413" t="s">
        <v>24634</v>
      </c>
      <c r="D1413" t="s">
        <v>24635</v>
      </c>
      <c r="E1413" t="s">
        <v>21952</v>
      </c>
      <c r="F1413" t="s">
        <v>21953</v>
      </c>
      <c r="G1413">
        <v>3440</v>
      </c>
      <c r="I1413">
        <v>150</v>
      </c>
      <c r="J1413" t="s">
        <v>21954</v>
      </c>
      <c r="K1413" t="s">
        <v>12492</v>
      </c>
      <c r="L1413" t="s">
        <v>12492</v>
      </c>
      <c r="M1413" t="s">
        <v>21961</v>
      </c>
      <c r="N1413" t="s">
        <v>21961</v>
      </c>
      <c r="O1413" t="s">
        <v>21961</v>
      </c>
      <c r="P1413" t="s">
        <v>21961</v>
      </c>
      <c r="Q1413" t="s">
        <v>21956</v>
      </c>
      <c r="R1413">
        <v>0.05</v>
      </c>
      <c r="S1413">
        <v>0</v>
      </c>
      <c r="T1413" t="s">
        <v>21967</v>
      </c>
    </row>
    <row r="1414" spans="1:20">
      <c r="A1414" t="s">
        <v>349</v>
      </c>
      <c r="B1414">
        <v>94353240</v>
      </c>
      <c r="C1414" t="s">
        <v>24636</v>
      </c>
      <c r="D1414" t="s">
        <v>22122</v>
      </c>
      <c r="E1414" t="s">
        <v>21966</v>
      </c>
      <c r="F1414" t="s">
        <v>21953</v>
      </c>
      <c r="G1414">
        <v>3220</v>
      </c>
      <c r="I1414">
        <v>150</v>
      </c>
      <c r="J1414" t="s">
        <v>21954</v>
      </c>
      <c r="K1414" t="s">
        <v>204</v>
      </c>
      <c r="L1414" t="s">
        <v>12492</v>
      </c>
      <c r="M1414" t="s">
        <v>21955</v>
      </c>
      <c r="N1414" t="s">
        <v>21955</v>
      </c>
      <c r="O1414" t="s">
        <v>21955</v>
      </c>
      <c r="P1414" t="s">
        <v>21955</v>
      </c>
      <c r="Q1414" t="s">
        <v>21956</v>
      </c>
      <c r="R1414">
        <v>0.05</v>
      </c>
      <c r="S1414">
        <v>0</v>
      </c>
    </row>
    <row r="1415" spans="1:20">
      <c r="A1415" t="s">
        <v>349</v>
      </c>
      <c r="B1415">
        <v>94353242</v>
      </c>
      <c r="C1415" t="s">
        <v>24637</v>
      </c>
      <c r="D1415" t="s">
        <v>22122</v>
      </c>
      <c r="E1415" t="s">
        <v>21966</v>
      </c>
      <c r="F1415" t="s">
        <v>21953</v>
      </c>
      <c r="G1415">
        <v>3220</v>
      </c>
      <c r="I1415">
        <v>150</v>
      </c>
      <c r="J1415" t="s">
        <v>21954</v>
      </c>
      <c r="K1415" t="s">
        <v>204</v>
      </c>
      <c r="L1415" t="s">
        <v>12492</v>
      </c>
      <c r="M1415" t="s">
        <v>21955</v>
      </c>
      <c r="N1415" t="s">
        <v>21955</v>
      </c>
      <c r="O1415" t="s">
        <v>21955</v>
      </c>
      <c r="P1415" t="s">
        <v>21955</v>
      </c>
      <c r="Q1415" t="s">
        <v>21956</v>
      </c>
      <c r="R1415">
        <v>0.05</v>
      </c>
      <c r="S1415">
        <v>0</v>
      </c>
    </row>
    <row r="1416" spans="1:20">
      <c r="A1416" t="s">
        <v>349</v>
      </c>
      <c r="B1416">
        <v>94353254</v>
      </c>
      <c r="C1416" t="s">
        <v>24638</v>
      </c>
      <c r="D1416" t="s">
        <v>24625</v>
      </c>
      <c r="E1416" t="s">
        <v>21952</v>
      </c>
      <c r="F1416" t="s">
        <v>21953</v>
      </c>
      <c r="G1416">
        <v>3450</v>
      </c>
      <c r="I1416">
        <v>150</v>
      </c>
      <c r="J1416" t="s">
        <v>21954</v>
      </c>
      <c r="K1416" t="s">
        <v>204</v>
      </c>
      <c r="L1416" t="s">
        <v>12492</v>
      </c>
      <c r="M1416" t="s">
        <v>21955</v>
      </c>
      <c r="N1416" t="s">
        <v>21955</v>
      </c>
      <c r="O1416" t="s">
        <v>21955</v>
      </c>
      <c r="P1416" t="s">
        <v>21955</v>
      </c>
      <c r="Q1416" t="s">
        <v>21956</v>
      </c>
      <c r="R1416">
        <v>0.05</v>
      </c>
      <c r="S1416">
        <v>0</v>
      </c>
    </row>
    <row r="1417" spans="1:20">
      <c r="A1417" t="s">
        <v>349</v>
      </c>
      <c r="B1417">
        <v>94353257</v>
      </c>
      <c r="C1417" t="s">
        <v>24639</v>
      </c>
      <c r="D1417" t="s">
        <v>22715</v>
      </c>
      <c r="E1417" t="s">
        <v>21952</v>
      </c>
      <c r="F1417" t="s">
        <v>21953</v>
      </c>
      <c r="G1417">
        <v>3220</v>
      </c>
      <c r="I1417">
        <v>150</v>
      </c>
      <c r="J1417" t="s">
        <v>21954</v>
      </c>
      <c r="K1417" t="s">
        <v>204</v>
      </c>
      <c r="L1417" t="s">
        <v>12492</v>
      </c>
      <c r="M1417" t="s">
        <v>21955</v>
      </c>
      <c r="N1417" t="s">
        <v>21961</v>
      </c>
      <c r="O1417" t="s">
        <v>21961</v>
      </c>
      <c r="P1417" t="s">
        <v>21955</v>
      </c>
      <c r="Q1417" t="s">
        <v>21956</v>
      </c>
      <c r="R1417">
        <v>0.05</v>
      </c>
      <c r="S1417">
        <v>0</v>
      </c>
    </row>
    <row r="1418" spans="1:20">
      <c r="A1418" t="s">
        <v>349</v>
      </c>
      <c r="B1418">
        <v>94353258</v>
      </c>
      <c r="C1418" t="s">
        <v>24640</v>
      </c>
      <c r="D1418" t="s">
        <v>22173</v>
      </c>
      <c r="E1418" t="s">
        <v>21952</v>
      </c>
      <c r="F1418" t="s">
        <v>21953</v>
      </c>
      <c r="G1418">
        <v>3220</v>
      </c>
      <c r="I1418">
        <v>150</v>
      </c>
      <c r="J1418" t="s">
        <v>21954</v>
      </c>
      <c r="K1418" t="s">
        <v>204</v>
      </c>
      <c r="L1418" t="s">
        <v>12492</v>
      </c>
      <c r="M1418" t="s">
        <v>21955</v>
      </c>
      <c r="N1418" t="s">
        <v>21961</v>
      </c>
      <c r="O1418" t="s">
        <v>21961</v>
      </c>
      <c r="P1418" t="s">
        <v>34</v>
      </c>
      <c r="Q1418" t="s">
        <v>21956</v>
      </c>
      <c r="R1418">
        <v>0.05</v>
      </c>
      <c r="S1418">
        <v>0</v>
      </c>
    </row>
    <row r="1419" spans="1:20">
      <c r="A1419" t="s">
        <v>349</v>
      </c>
      <c r="B1419">
        <v>94353261</v>
      </c>
      <c r="C1419" t="s">
        <v>24641</v>
      </c>
      <c r="D1419" t="s">
        <v>22720</v>
      </c>
      <c r="E1419" t="s">
        <v>21966</v>
      </c>
      <c r="F1419" t="s">
        <v>21953</v>
      </c>
      <c r="G1419">
        <v>3220</v>
      </c>
      <c r="I1419">
        <v>150</v>
      </c>
      <c r="J1419" t="s">
        <v>21954</v>
      </c>
      <c r="K1419" t="s">
        <v>204</v>
      </c>
      <c r="L1419" t="s">
        <v>12492</v>
      </c>
      <c r="M1419" t="s">
        <v>21955</v>
      </c>
      <c r="N1419" t="s">
        <v>21955</v>
      </c>
      <c r="O1419" t="s">
        <v>21955</v>
      </c>
      <c r="P1419" t="s">
        <v>21955</v>
      </c>
      <c r="Q1419" t="s">
        <v>21956</v>
      </c>
      <c r="R1419">
        <v>0.05</v>
      </c>
      <c r="S1419">
        <v>0</v>
      </c>
    </row>
    <row r="1420" spans="1:20">
      <c r="A1420" t="s">
        <v>349</v>
      </c>
      <c r="B1420">
        <v>94353265</v>
      </c>
      <c r="C1420" t="s">
        <v>24642</v>
      </c>
      <c r="D1420" t="s">
        <v>22534</v>
      </c>
      <c r="E1420" t="s">
        <v>21952</v>
      </c>
      <c r="F1420" t="s">
        <v>21953</v>
      </c>
      <c r="G1420">
        <v>3220</v>
      </c>
      <c r="I1420">
        <v>150</v>
      </c>
      <c r="J1420" t="s">
        <v>21954</v>
      </c>
      <c r="K1420" t="s">
        <v>204</v>
      </c>
      <c r="L1420" t="s">
        <v>12492</v>
      </c>
      <c r="M1420" t="s">
        <v>21961</v>
      </c>
      <c r="N1420" t="s">
        <v>21961</v>
      </c>
      <c r="O1420" t="s">
        <v>21961</v>
      </c>
      <c r="P1420" t="s">
        <v>21961</v>
      </c>
      <c r="Q1420" t="s">
        <v>21956</v>
      </c>
      <c r="R1420">
        <v>0.01</v>
      </c>
      <c r="S1420">
        <v>0</v>
      </c>
    </row>
    <row r="1421" spans="1:20">
      <c r="A1421" t="s">
        <v>349</v>
      </c>
      <c r="B1421">
        <v>94353266</v>
      </c>
      <c r="C1421" t="s">
        <v>24643</v>
      </c>
      <c r="D1421" t="s">
        <v>24644</v>
      </c>
      <c r="E1421" t="s">
        <v>21966</v>
      </c>
      <c r="F1421" t="s">
        <v>21953</v>
      </c>
      <c r="G1421">
        <v>3220</v>
      </c>
      <c r="I1421">
        <v>150</v>
      </c>
      <c r="J1421" t="s">
        <v>21954</v>
      </c>
      <c r="K1421" t="s">
        <v>204</v>
      </c>
      <c r="L1421" t="s">
        <v>12492</v>
      </c>
      <c r="M1421" t="s">
        <v>21955</v>
      </c>
      <c r="N1421" t="s">
        <v>21955</v>
      </c>
      <c r="O1421" t="s">
        <v>21955</v>
      </c>
      <c r="P1421" t="s">
        <v>21955</v>
      </c>
      <c r="Q1421" t="s">
        <v>21956</v>
      </c>
      <c r="R1421">
        <v>0.05</v>
      </c>
      <c r="S1421">
        <v>0</v>
      </c>
    </row>
    <row r="1422" spans="1:20">
      <c r="A1422" t="s">
        <v>349</v>
      </c>
      <c r="B1422">
        <v>94353268</v>
      </c>
      <c r="C1422" t="s">
        <v>24645</v>
      </c>
      <c r="D1422" t="s">
        <v>22537</v>
      </c>
      <c r="E1422" t="s">
        <v>21952</v>
      </c>
      <c r="F1422" t="s">
        <v>21953</v>
      </c>
      <c r="G1422">
        <v>3450</v>
      </c>
      <c r="I1422">
        <v>150</v>
      </c>
      <c r="J1422" t="s">
        <v>21954</v>
      </c>
      <c r="K1422" t="s">
        <v>204</v>
      </c>
      <c r="L1422" t="s">
        <v>12492</v>
      </c>
      <c r="M1422" t="s">
        <v>21961</v>
      </c>
      <c r="N1422" t="s">
        <v>21961</v>
      </c>
      <c r="O1422" t="s">
        <v>21961</v>
      </c>
      <c r="P1422" t="s">
        <v>21961</v>
      </c>
      <c r="Q1422" t="s">
        <v>21956</v>
      </c>
      <c r="R1422">
        <v>0.01</v>
      </c>
      <c r="S1422">
        <v>0</v>
      </c>
    </row>
    <row r="1423" spans="1:20">
      <c r="A1423" t="s">
        <v>349</v>
      </c>
      <c r="B1423">
        <v>94353269</v>
      </c>
      <c r="C1423" t="s">
        <v>24646</v>
      </c>
      <c r="D1423" t="s">
        <v>22537</v>
      </c>
      <c r="E1423" t="s">
        <v>21952</v>
      </c>
      <c r="F1423" t="s">
        <v>21953</v>
      </c>
      <c r="G1423">
        <v>3220</v>
      </c>
      <c r="I1423">
        <v>150</v>
      </c>
      <c r="J1423" t="s">
        <v>21954</v>
      </c>
      <c r="K1423" t="s">
        <v>204</v>
      </c>
      <c r="L1423" t="s">
        <v>12492</v>
      </c>
      <c r="M1423" t="s">
        <v>21955</v>
      </c>
      <c r="N1423" t="s">
        <v>21961</v>
      </c>
      <c r="O1423" t="s">
        <v>21961</v>
      </c>
      <c r="P1423" t="s">
        <v>34</v>
      </c>
      <c r="Q1423" t="s">
        <v>21956</v>
      </c>
      <c r="R1423">
        <v>0.05</v>
      </c>
      <c r="S1423">
        <v>0</v>
      </c>
    </row>
    <row r="1424" spans="1:20">
      <c r="A1424" t="s">
        <v>349</v>
      </c>
      <c r="B1424">
        <v>94353271</v>
      </c>
      <c r="C1424" t="s">
        <v>24647</v>
      </c>
      <c r="D1424" t="s">
        <v>24629</v>
      </c>
      <c r="E1424" t="s">
        <v>21952</v>
      </c>
      <c r="F1424" t="s">
        <v>21953</v>
      </c>
      <c r="G1424">
        <v>3450</v>
      </c>
      <c r="I1424">
        <v>150</v>
      </c>
      <c r="J1424" t="s">
        <v>21954</v>
      </c>
      <c r="K1424" t="s">
        <v>204</v>
      </c>
      <c r="L1424" t="s">
        <v>12492</v>
      </c>
      <c r="M1424" t="s">
        <v>21955</v>
      </c>
      <c r="N1424" t="s">
        <v>21961</v>
      </c>
      <c r="O1424" t="s">
        <v>21961</v>
      </c>
      <c r="P1424" t="s">
        <v>21955</v>
      </c>
      <c r="Q1424" t="s">
        <v>21956</v>
      </c>
      <c r="R1424">
        <v>0.05</v>
      </c>
      <c r="S1424">
        <v>0</v>
      </c>
    </row>
    <row r="1425" spans="1:20">
      <c r="A1425" t="s">
        <v>349</v>
      </c>
      <c r="B1425">
        <v>94353275</v>
      </c>
      <c r="C1425" t="s">
        <v>24648</v>
      </c>
      <c r="D1425" t="s">
        <v>22122</v>
      </c>
      <c r="E1425" t="s">
        <v>21966</v>
      </c>
      <c r="F1425" t="s">
        <v>21953</v>
      </c>
      <c r="G1425">
        <v>3220</v>
      </c>
      <c r="I1425">
        <v>200</v>
      </c>
      <c r="J1425" t="s">
        <v>21954</v>
      </c>
      <c r="K1425" t="s">
        <v>204</v>
      </c>
      <c r="L1425" t="s">
        <v>12492</v>
      </c>
      <c r="M1425" t="s">
        <v>21961</v>
      </c>
      <c r="N1425" t="s">
        <v>21961</v>
      </c>
      <c r="O1425" t="s">
        <v>21961</v>
      </c>
      <c r="P1425" t="s">
        <v>21961</v>
      </c>
      <c r="Q1425" t="s">
        <v>21956</v>
      </c>
      <c r="R1425">
        <v>0.05</v>
      </c>
      <c r="S1425">
        <v>0</v>
      </c>
      <c r="T1425" t="s">
        <v>22002</v>
      </c>
    </row>
    <row r="1426" spans="1:20">
      <c r="A1426" t="s">
        <v>349</v>
      </c>
      <c r="B1426">
        <v>94353276</v>
      </c>
      <c r="C1426" t="s">
        <v>24649</v>
      </c>
      <c r="D1426" t="s">
        <v>22122</v>
      </c>
      <c r="E1426" t="s">
        <v>21966</v>
      </c>
      <c r="F1426" t="s">
        <v>21953</v>
      </c>
      <c r="G1426">
        <v>3220</v>
      </c>
      <c r="I1426">
        <v>150</v>
      </c>
      <c r="J1426" t="s">
        <v>21954</v>
      </c>
      <c r="K1426" t="s">
        <v>204</v>
      </c>
      <c r="L1426" t="s">
        <v>12492</v>
      </c>
      <c r="M1426" t="s">
        <v>34</v>
      </c>
      <c r="N1426" t="s">
        <v>34</v>
      </c>
      <c r="O1426" t="s">
        <v>34</v>
      </c>
      <c r="P1426" t="s">
        <v>34</v>
      </c>
      <c r="Q1426" t="s">
        <v>21956</v>
      </c>
      <c r="R1426">
        <v>0.05</v>
      </c>
      <c r="S1426">
        <v>0</v>
      </c>
      <c r="T1426" t="s">
        <v>22002</v>
      </c>
    </row>
    <row r="1427" spans="1:20">
      <c r="A1427" t="s">
        <v>349</v>
      </c>
      <c r="B1427">
        <v>94353277</v>
      </c>
      <c r="C1427" t="s">
        <v>24650</v>
      </c>
      <c r="D1427" t="s">
        <v>24651</v>
      </c>
      <c r="E1427" t="s">
        <v>21966</v>
      </c>
      <c r="F1427" t="s">
        <v>21953</v>
      </c>
      <c r="G1427">
        <v>3220</v>
      </c>
      <c r="I1427">
        <v>150</v>
      </c>
      <c r="J1427" t="s">
        <v>21954</v>
      </c>
      <c r="K1427" t="s">
        <v>204</v>
      </c>
      <c r="L1427" t="s">
        <v>12492</v>
      </c>
      <c r="M1427" t="s">
        <v>21955</v>
      </c>
      <c r="N1427" t="s">
        <v>21955</v>
      </c>
      <c r="O1427" t="s">
        <v>21955</v>
      </c>
      <c r="P1427" t="s">
        <v>21955</v>
      </c>
      <c r="Q1427" t="s">
        <v>21956</v>
      </c>
      <c r="R1427">
        <v>0.05</v>
      </c>
      <c r="S1427">
        <v>0</v>
      </c>
    </row>
    <row r="1428" spans="1:20">
      <c r="A1428" t="s">
        <v>349</v>
      </c>
      <c r="B1428">
        <v>94353278</v>
      </c>
      <c r="C1428" t="s">
        <v>24652</v>
      </c>
      <c r="D1428" t="s">
        <v>21970</v>
      </c>
      <c r="F1428" t="s">
        <v>21953</v>
      </c>
      <c r="G1428">
        <v>3220</v>
      </c>
      <c r="I1428">
        <v>150</v>
      </c>
      <c r="J1428" t="s">
        <v>21954</v>
      </c>
      <c r="K1428" t="s">
        <v>204</v>
      </c>
      <c r="L1428" t="s">
        <v>12492</v>
      </c>
      <c r="M1428" t="s">
        <v>21955</v>
      </c>
      <c r="N1428" t="s">
        <v>21955</v>
      </c>
      <c r="O1428" t="s">
        <v>21955</v>
      </c>
      <c r="P1428" t="s">
        <v>21955</v>
      </c>
      <c r="Q1428" t="s">
        <v>21956</v>
      </c>
      <c r="R1428">
        <v>0.05</v>
      </c>
      <c r="S1428">
        <v>0</v>
      </c>
    </row>
    <row r="1429" spans="1:20">
      <c r="A1429" t="s">
        <v>349</v>
      </c>
      <c r="B1429">
        <v>94353284</v>
      </c>
      <c r="C1429" t="s">
        <v>24653</v>
      </c>
      <c r="D1429" t="s">
        <v>21970</v>
      </c>
      <c r="F1429" t="s">
        <v>21953</v>
      </c>
      <c r="G1429">
        <v>3220</v>
      </c>
      <c r="I1429">
        <v>150</v>
      </c>
      <c r="J1429" t="s">
        <v>21954</v>
      </c>
      <c r="K1429" t="s">
        <v>204</v>
      </c>
      <c r="L1429" t="s">
        <v>12492</v>
      </c>
      <c r="M1429" t="s">
        <v>21955</v>
      </c>
      <c r="N1429" t="s">
        <v>21955</v>
      </c>
      <c r="O1429" t="s">
        <v>21955</v>
      </c>
      <c r="P1429" t="s">
        <v>21955</v>
      </c>
      <c r="Q1429" t="s">
        <v>21956</v>
      </c>
      <c r="R1429">
        <v>0.05</v>
      </c>
      <c r="S1429">
        <v>0</v>
      </c>
    </row>
    <row r="1430" spans="1:20">
      <c r="A1430" t="s">
        <v>349</v>
      </c>
      <c r="B1430">
        <v>94353287</v>
      </c>
      <c r="C1430" t="s">
        <v>24654</v>
      </c>
      <c r="D1430" t="s">
        <v>22537</v>
      </c>
      <c r="E1430" t="s">
        <v>21952</v>
      </c>
      <c r="F1430" t="s">
        <v>21953</v>
      </c>
      <c r="G1430">
        <v>3450</v>
      </c>
      <c r="I1430">
        <v>150</v>
      </c>
      <c r="J1430" t="s">
        <v>21954</v>
      </c>
      <c r="K1430" t="s">
        <v>204</v>
      </c>
      <c r="L1430" t="s">
        <v>12492</v>
      </c>
      <c r="M1430" t="s">
        <v>21961</v>
      </c>
      <c r="N1430" t="s">
        <v>21961</v>
      </c>
      <c r="O1430" t="s">
        <v>21961</v>
      </c>
      <c r="P1430" t="s">
        <v>21961</v>
      </c>
      <c r="Q1430" t="s">
        <v>21956</v>
      </c>
      <c r="R1430">
        <v>0.01</v>
      </c>
      <c r="S1430">
        <v>0</v>
      </c>
    </row>
    <row r="1431" spans="1:20">
      <c r="A1431" t="s">
        <v>349</v>
      </c>
      <c r="B1431">
        <v>94353288</v>
      </c>
      <c r="C1431" t="s">
        <v>24655</v>
      </c>
      <c r="D1431" t="s">
        <v>22122</v>
      </c>
      <c r="E1431" t="s">
        <v>21966</v>
      </c>
      <c r="F1431" t="s">
        <v>21953</v>
      </c>
      <c r="G1431">
        <v>3220</v>
      </c>
      <c r="I1431">
        <v>150</v>
      </c>
      <c r="J1431" t="s">
        <v>21954</v>
      </c>
      <c r="K1431" t="s">
        <v>204</v>
      </c>
      <c r="L1431" t="s">
        <v>12492</v>
      </c>
      <c r="M1431" t="s">
        <v>21955</v>
      </c>
      <c r="N1431" t="s">
        <v>21955</v>
      </c>
      <c r="O1431" t="s">
        <v>21955</v>
      </c>
      <c r="P1431" t="s">
        <v>21955</v>
      </c>
      <c r="Q1431" t="s">
        <v>21956</v>
      </c>
      <c r="R1431">
        <v>0.05</v>
      </c>
      <c r="S1431">
        <v>0</v>
      </c>
    </row>
    <row r="1432" spans="1:20">
      <c r="A1432" t="s">
        <v>349</v>
      </c>
      <c r="B1432">
        <v>94353290</v>
      </c>
      <c r="C1432" t="s">
        <v>24656</v>
      </c>
      <c r="D1432" t="s">
        <v>21970</v>
      </c>
      <c r="F1432" t="s">
        <v>21953</v>
      </c>
      <c r="G1432">
        <v>3220</v>
      </c>
      <c r="I1432">
        <v>150</v>
      </c>
      <c r="J1432" t="s">
        <v>21954</v>
      </c>
      <c r="K1432" t="s">
        <v>204</v>
      </c>
      <c r="L1432" t="s">
        <v>12492</v>
      </c>
      <c r="M1432" t="s">
        <v>21955</v>
      </c>
      <c r="N1432" t="s">
        <v>21955</v>
      </c>
      <c r="O1432" t="s">
        <v>21955</v>
      </c>
      <c r="P1432" t="s">
        <v>21955</v>
      </c>
      <c r="Q1432" t="s">
        <v>21956</v>
      </c>
      <c r="R1432">
        <v>0.05</v>
      </c>
      <c r="S1432">
        <v>0</v>
      </c>
    </row>
    <row r="1433" spans="1:20">
      <c r="A1433" t="s">
        <v>349</v>
      </c>
      <c r="B1433">
        <v>94353292</v>
      </c>
      <c r="C1433" t="s">
        <v>24657</v>
      </c>
      <c r="D1433" t="s">
        <v>24658</v>
      </c>
      <c r="E1433" t="s">
        <v>21966</v>
      </c>
      <c r="F1433" t="s">
        <v>21953</v>
      </c>
      <c r="G1433">
        <v>3220</v>
      </c>
      <c r="I1433">
        <v>150</v>
      </c>
      <c r="J1433" t="s">
        <v>21954</v>
      </c>
      <c r="K1433" t="s">
        <v>204</v>
      </c>
      <c r="L1433" t="s">
        <v>12492</v>
      </c>
      <c r="M1433" t="s">
        <v>21955</v>
      </c>
      <c r="N1433" t="s">
        <v>21955</v>
      </c>
      <c r="O1433" t="s">
        <v>21955</v>
      </c>
      <c r="P1433" t="s">
        <v>21955</v>
      </c>
      <c r="Q1433" t="s">
        <v>21956</v>
      </c>
      <c r="R1433">
        <v>0.05</v>
      </c>
      <c r="S1433">
        <v>0</v>
      </c>
    </row>
    <row r="1434" spans="1:20">
      <c r="A1434" t="s">
        <v>349</v>
      </c>
      <c r="B1434">
        <v>94354196</v>
      </c>
      <c r="C1434" t="s">
        <v>24659</v>
      </c>
      <c r="D1434" t="s">
        <v>22006</v>
      </c>
      <c r="E1434" t="s">
        <v>21952</v>
      </c>
      <c r="F1434" t="s">
        <v>21953</v>
      </c>
      <c r="G1434">
        <v>3450</v>
      </c>
      <c r="I1434">
        <v>150</v>
      </c>
      <c r="J1434" t="s">
        <v>21954</v>
      </c>
      <c r="K1434" t="s">
        <v>204</v>
      </c>
      <c r="L1434" t="s">
        <v>12492</v>
      </c>
      <c r="M1434" t="s">
        <v>21955</v>
      </c>
      <c r="N1434" t="s">
        <v>21955</v>
      </c>
      <c r="O1434" t="s">
        <v>21955</v>
      </c>
      <c r="P1434" t="s">
        <v>21955</v>
      </c>
      <c r="Q1434" t="s">
        <v>21956</v>
      </c>
      <c r="R1434">
        <v>0.05</v>
      </c>
      <c r="S1434">
        <v>0</v>
      </c>
    </row>
    <row r="1435" spans="1:20">
      <c r="A1435" t="s">
        <v>349</v>
      </c>
      <c r="B1435">
        <v>94354301</v>
      </c>
      <c r="C1435" t="s">
        <v>24660</v>
      </c>
      <c r="D1435" t="s">
        <v>22043</v>
      </c>
      <c r="E1435" t="s">
        <v>21952</v>
      </c>
      <c r="F1435" t="s">
        <v>21953</v>
      </c>
      <c r="G1435">
        <v>3440</v>
      </c>
      <c r="I1435">
        <v>150</v>
      </c>
      <c r="J1435" t="s">
        <v>21954</v>
      </c>
      <c r="K1435" t="s">
        <v>204</v>
      </c>
      <c r="L1435" t="s">
        <v>12492</v>
      </c>
      <c r="M1435" t="s">
        <v>21955</v>
      </c>
      <c r="N1435" t="s">
        <v>21955</v>
      </c>
      <c r="O1435" t="s">
        <v>21955</v>
      </c>
      <c r="P1435" t="s">
        <v>21955</v>
      </c>
      <c r="Q1435" t="s">
        <v>21956</v>
      </c>
      <c r="R1435">
        <v>0.05</v>
      </c>
      <c r="S1435">
        <v>0</v>
      </c>
    </row>
    <row r="1436" spans="1:20">
      <c r="A1436" t="s">
        <v>349</v>
      </c>
      <c r="B1436">
        <v>94354309</v>
      </c>
      <c r="C1436" t="s">
        <v>24661</v>
      </c>
      <c r="D1436" t="s">
        <v>22043</v>
      </c>
      <c r="E1436" t="s">
        <v>21952</v>
      </c>
      <c r="F1436" t="s">
        <v>21953</v>
      </c>
      <c r="G1436">
        <v>3440</v>
      </c>
      <c r="I1436">
        <v>150</v>
      </c>
      <c r="J1436" t="s">
        <v>21954</v>
      </c>
      <c r="K1436" t="s">
        <v>204</v>
      </c>
      <c r="L1436" t="s">
        <v>12492</v>
      </c>
      <c r="M1436" t="s">
        <v>21955</v>
      </c>
      <c r="N1436" t="s">
        <v>21955</v>
      </c>
      <c r="O1436" t="s">
        <v>21955</v>
      </c>
      <c r="P1436" t="s">
        <v>21955</v>
      </c>
      <c r="Q1436" t="s">
        <v>21956</v>
      </c>
      <c r="R1436">
        <v>0.05</v>
      </c>
      <c r="S1436">
        <v>0</v>
      </c>
    </row>
    <row r="1437" spans="1:20">
      <c r="A1437" t="s">
        <v>349</v>
      </c>
      <c r="B1437">
        <v>94354313</v>
      </c>
      <c r="C1437" t="s">
        <v>24662</v>
      </c>
      <c r="D1437" t="s">
        <v>22043</v>
      </c>
      <c r="E1437" t="s">
        <v>21952</v>
      </c>
      <c r="F1437" t="s">
        <v>21953</v>
      </c>
      <c r="G1437">
        <v>3440</v>
      </c>
      <c r="I1437">
        <v>150</v>
      </c>
      <c r="J1437" t="s">
        <v>21954</v>
      </c>
      <c r="K1437" t="s">
        <v>204</v>
      </c>
      <c r="L1437" t="s">
        <v>12492</v>
      </c>
      <c r="M1437" t="s">
        <v>21955</v>
      </c>
      <c r="N1437" t="s">
        <v>21955</v>
      </c>
      <c r="O1437" t="s">
        <v>21955</v>
      </c>
      <c r="P1437" t="s">
        <v>21955</v>
      </c>
      <c r="Q1437" t="s">
        <v>21956</v>
      </c>
      <c r="R1437">
        <v>0.05</v>
      </c>
      <c r="S1437">
        <v>0</v>
      </c>
    </row>
    <row r="1438" spans="1:20">
      <c r="A1438" t="s">
        <v>349</v>
      </c>
      <c r="B1438">
        <v>94354317</v>
      </c>
      <c r="C1438" t="s">
        <v>24663</v>
      </c>
      <c r="D1438" t="s">
        <v>22043</v>
      </c>
      <c r="E1438" t="s">
        <v>21952</v>
      </c>
      <c r="F1438" t="s">
        <v>21953</v>
      </c>
      <c r="G1438">
        <v>3440</v>
      </c>
      <c r="I1438">
        <v>150</v>
      </c>
      <c r="J1438" t="s">
        <v>21954</v>
      </c>
      <c r="K1438" t="s">
        <v>204</v>
      </c>
      <c r="L1438" t="s">
        <v>12492</v>
      </c>
      <c r="M1438" t="s">
        <v>21955</v>
      </c>
      <c r="N1438" t="s">
        <v>21955</v>
      </c>
      <c r="O1438" t="s">
        <v>21955</v>
      </c>
      <c r="P1438" t="s">
        <v>21955</v>
      </c>
      <c r="Q1438" t="s">
        <v>21956</v>
      </c>
      <c r="R1438">
        <v>0.05</v>
      </c>
      <c r="S1438">
        <v>0</v>
      </c>
    </row>
    <row r="1439" spans="1:20">
      <c r="A1439" t="s">
        <v>349</v>
      </c>
      <c r="B1439">
        <v>94354325</v>
      </c>
      <c r="C1439" t="s">
        <v>24664</v>
      </c>
      <c r="D1439" t="s">
        <v>22043</v>
      </c>
      <c r="E1439" t="s">
        <v>21952</v>
      </c>
      <c r="F1439" t="s">
        <v>21953</v>
      </c>
      <c r="G1439">
        <v>3440</v>
      </c>
      <c r="I1439">
        <v>150</v>
      </c>
      <c r="J1439" t="s">
        <v>21954</v>
      </c>
      <c r="K1439" t="s">
        <v>204</v>
      </c>
      <c r="L1439" t="s">
        <v>12492</v>
      </c>
      <c r="M1439" t="s">
        <v>21955</v>
      </c>
      <c r="N1439" t="s">
        <v>21955</v>
      </c>
      <c r="O1439" t="s">
        <v>21955</v>
      </c>
      <c r="P1439" t="s">
        <v>21955</v>
      </c>
      <c r="Q1439" t="s">
        <v>21956</v>
      </c>
      <c r="R1439">
        <v>0.05</v>
      </c>
      <c r="S1439">
        <v>0</v>
      </c>
    </row>
    <row r="1440" spans="1:20">
      <c r="A1440" t="s">
        <v>349</v>
      </c>
      <c r="B1440">
        <v>94354333</v>
      </c>
      <c r="C1440" t="s">
        <v>24665</v>
      </c>
      <c r="D1440" t="s">
        <v>22043</v>
      </c>
      <c r="E1440" t="s">
        <v>21952</v>
      </c>
      <c r="F1440" t="s">
        <v>21953</v>
      </c>
      <c r="G1440">
        <v>3440</v>
      </c>
      <c r="I1440">
        <v>150</v>
      </c>
      <c r="J1440" t="s">
        <v>21954</v>
      </c>
      <c r="K1440" t="s">
        <v>204</v>
      </c>
      <c r="L1440" t="s">
        <v>12492</v>
      </c>
      <c r="M1440" t="s">
        <v>21955</v>
      </c>
      <c r="N1440" t="s">
        <v>21955</v>
      </c>
      <c r="O1440" t="s">
        <v>21955</v>
      </c>
      <c r="P1440" t="s">
        <v>21955</v>
      </c>
      <c r="Q1440" t="s">
        <v>21956</v>
      </c>
      <c r="R1440">
        <v>0.05</v>
      </c>
      <c r="S1440">
        <v>0</v>
      </c>
    </row>
    <row r="1441" spans="1:20">
      <c r="A1441" t="s">
        <v>349</v>
      </c>
      <c r="B1441">
        <v>94354337</v>
      </c>
      <c r="C1441" t="s">
        <v>24666</v>
      </c>
      <c r="D1441" t="s">
        <v>22043</v>
      </c>
      <c r="E1441" t="s">
        <v>21952</v>
      </c>
      <c r="F1441" t="s">
        <v>21953</v>
      </c>
      <c r="G1441">
        <v>3440</v>
      </c>
      <c r="I1441">
        <v>150</v>
      </c>
      <c r="J1441" t="s">
        <v>21954</v>
      </c>
      <c r="K1441" t="s">
        <v>204</v>
      </c>
      <c r="L1441" t="s">
        <v>12492</v>
      </c>
      <c r="M1441" t="s">
        <v>21955</v>
      </c>
      <c r="N1441" t="s">
        <v>21955</v>
      </c>
      <c r="O1441" t="s">
        <v>21955</v>
      </c>
      <c r="P1441" t="s">
        <v>21955</v>
      </c>
      <c r="Q1441" t="s">
        <v>21956</v>
      </c>
      <c r="R1441">
        <v>0.05</v>
      </c>
      <c r="S1441">
        <v>0</v>
      </c>
    </row>
    <row r="1442" spans="1:20">
      <c r="A1442" t="s">
        <v>349</v>
      </c>
      <c r="B1442">
        <v>94354343</v>
      </c>
      <c r="C1442" t="s">
        <v>24667</v>
      </c>
      <c r="D1442" t="s">
        <v>21970</v>
      </c>
      <c r="F1442" t="s">
        <v>21953</v>
      </c>
      <c r="G1442">
        <v>3440</v>
      </c>
      <c r="I1442">
        <v>150</v>
      </c>
      <c r="J1442" t="s">
        <v>21954</v>
      </c>
      <c r="K1442" t="s">
        <v>204</v>
      </c>
      <c r="L1442" t="s">
        <v>12492</v>
      </c>
      <c r="M1442" t="s">
        <v>21955</v>
      </c>
      <c r="N1442" t="s">
        <v>21955</v>
      </c>
      <c r="O1442" t="s">
        <v>21955</v>
      </c>
      <c r="P1442" t="s">
        <v>21955</v>
      </c>
      <c r="Q1442" t="s">
        <v>21956</v>
      </c>
      <c r="R1442">
        <v>0.05</v>
      </c>
      <c r="S1442">
        <v>0</v>
      </c>
    </row>
    <row r="1443" spans="1:20">
      <c r="A1443" t="s">
        <v>349</v>
      </c>
      <c r="B1443">
        <v>94354345</v>
      </c>
      <c r="C1443" t="s">
        <v>24668</v>
      </c>
      <c r="D1443" t="s">
        <v>22043</v>
      </c>
      <c r="E1443" t="s">
        <v>21952</v>
      </c>
      <c r="F1443" t="s">
        <v>21953</v>
      </c>
      <c r="G1443">
        <v>3440</v>
      </c>
      <c r="I1443">
        <v>150</v>
      </c>
      <c r="J1443" t="s">
        <v>21954</v>
      </c>
      <c r="K1443" t="s">
        <v>204</v>
      </c>
      <c r="L1443" t="s">
        <v>12492</v>
      </c>
      <c r="M1443" t="s">
        <v>21955</v>
      </c>
      <c r="N1443" t="s">
        <v>21955</v>
      </c>
      <c r="O1443" t="s">
        <v>21955</v>
      </c>
      <c r="P1443" t="s">
        <v>21955</v>
      </c>
      <c r="Q1443" t="s">
        <v>21956</v>
      </c>
      <c r="R1443">
        <v>0.05</v>
      </c>
      <c r="S1443">
        <v>0</v>
      </c>
    </row>
    <row r="1444" spans="1:20">
      <c r="A1444" t="s">
        <v>349</v>
      </c>
      <c r="B1444">
        <v>94354349</v>
      </c>
      <c r="C1444" t="s">
        <v>24669</v>
      </c>
      <c r="D1444" t="s">
        <v>22043</v>
      </c>
      <c r="E1444" t="s">
        <v>21952</v>
      </c>
      <c r="F1444" t="s">
        <v>21953</v>
      </c>
      <c r="G1444">
        <v>3440</v>
      </c>
      <c r="I1444">
        <v>150</v>
      </c>
      <c r="J1444" t="s">
        <v>21954</v>
      </c>
      <c r="K1444" t="s">
        <v>204</v>
      </c>
      <c r="L1444" t="s">
        <v>12492</v>
      </c>
      <c r="M1444" t="s">
        <v>21955</v>
      </c>
      <c r="N1444" t="s">
        <v>21955</v>
      </c>
      <c r="O1444" t="s">
        <v>21955</v>
      </c>
      <c r="P1444" t="s">
        <v>21955</v>
      </c>
      <c r="Q1444" t="s">
        <v>21956</v>
      </c>
      <c r="R1444">
        <v>0.05</v>
      </c>
      <c r="S1444">
        <v>0</v>
      </c>
    </row>
    <row r="1445" spans="1:20">
      <c r="A1445" t="s">
        <v>349</v>
      </c>
      <c r="B1445">
        <v>94354351</v>
      </c>
      <c r="C1445" t="s">
        <v>24670</v>
      </c>
      <c r="D1445" t="s">
        <v>22006</v>
      </c>
      <c r="E1445" t="s">
        <v>21952</v>
      </c>
      <c r="F1445" t="s">
        <v>21953</v>
      </c>
      <c r="G1445">
        <v>3450</v>
      </c>
      <c r="I1445">
        <v>150</v>
      </c>
      <c r="J1445" t="s">
        <v>21954</v>
      </c>
      <c r="K1445" t="s">
        <v>204</v>
      </c>
      <c r="L1445" t="s">
        <v>12492</v>
      </c>
      <c r="M1445" t="s">
        <v>21955</v>
      </c>
      <c r="N1445" t="s">
        <v>21955</v>
      </c>
      <c r="O1445" t="s">
        <v>21955</v>
      </c>
      <c r="P1445" t="s">
        <v>21955</v>
      </c>
      <c r="Q1445" t="s">
        <v>21956</v>
      </c>
      <c r="R1445">
        <v>0.05</v>
      </c>
      <c r="S1445">
        <v>0</v>
      </c>
    </row>
    <row r="1446" spans="1:20">
      <c r="A1446" t="s">
        <v>349</v>
      </c>
      <c r="B1446">
        <v>94354353</v>
      </c>
      <c r="C1446" t="s">
        <v>24671</v>
      </c>
      <c r="D1446" t="s">
        <v>22043</v>
      </c>
      <c r="E1446" t="s">
        <v>21952</v>
      </c>
      <c r="F1446" t="s">
        <v>21953</v>
      </c>
      <c r="G1446">
        <v>3440</v>
      </c>
      <c r="I1446">
        <v>200</v>
      </c>
      <c r="J1446" t="s">
        <v>21954</v>
      </c>
      <c r="K1446" t="s">
        <v>204</v>
      </c>
      <c r="L1446" t="s">
        <v>12492</v>
      </c>
      <c r="M1446" t="s">
        <v>21955</v>
      </c>
      <c r="N1446" t="s">
        <v>21955</v>
      </c>
      <c r="O1446" t="s">
        <v>21955</v>
      </c>
      <c r="P1446" t="s">
        <v>21955</v>
      </c>
      <c r="Q1446" t="s">
        <v>21956</v>
      </c>
      <c r="R1446">
        <v>0.05</v>
      </c>
      <c r="S1446">
        <v>0</v>
      </c>
      <c r="T1446" t="s">
        <v>22002</v>
      </c>
    </row>
    <row r="1447" spans="1:20">
      <c r="A1447" t="s">
        <v>349</v>
      </c>
      <c r="B1447">
        <v>94354357</v>
      </c>
      <c r="C1447" t="s">
        <v>24672</v>
      </c>
      <c r="D1447" t="s">
        <v>22043</v>
      </c>
      <c r="E1447" t="s">
        <v>21952</v>
      </c>
      <c r="F1447" t="s">
        <v>21953</v>
      </c>
      <c r="G1447">
        <v>3440</v>
      </c>
      <c r="I1447">
        <v>150</v>
      </c>
      <c r="J1447" t="s">
        <v>21954</v>
      </c>
      <c r="K1447" t="s">
        <v>204</v>
      </c>
      <c r="L1447" t="s">
        <v>12492</v>
      </c>
      <c r="M1447" t="s">
        <v>21955</v>
      </c>
      <c r="N1447" t="s">
        <v>21955</v>
      </c>
      <c r="O1447" t="s">
        <v>21955</v>
      </c>
      <c r="P1447" t="s">
        <v>21955</v>
      </c>
      <c r="Q1447" t="s">
        <v>21956</v>
      </c>
      <c r="R1447">
        <v>0.05</v>
      </c>
      <c r="S1447">
        <v>0</v>
      </c>
    </row>
    <row r="1448" spans="1:20">
      <c r="A1448" t="s">
        <v>349</v>
      </c>
      <c r="B1448">
        <v>94354361</v>
      </c>
      <c r="C1448" t="s">
        <v>24673</v>
      </c>
      <c r="D1448" t="s">
        <v>22640</v>
      </c>
      <c r="E1448" t="s">
        <v>21952</v>
      </c>
      <c r="F1448" t="s">
        <v>21953</v>
      </c>
      <c r="G1448">
        <v>3440</v>
      </c>
      <c r="I1448">
        <v>150</v>
      </c>
      <c r="J1448" t="s">
        <v>21954</v>
      </c>
      <c r="K1448" t="s">
        <v>204</v>
      </c>
      <c r="L1448" t="s">
        <v>12492</v>
      </c>
      <c r="M1448" t="s">
        <v>21955</v>
      </c>
      <c r="N1448" t="s">
        <v>21955</v>
      </c>
      <c r="O1448" t="s">
        <v>21955</v>
      </c>
      <c r="P1448" t="s">
        <v>21955</v>
      </c>
      <c r="Q1448" t="s">
        <v>21956</v>
      </c>
      <c r="R1448">
        <v>0.05</v>
      </c>
      <c r="S1448">
        <v>0</v>
      </c>
    </row>
    <row r="1449" spans="1:20">
      <c r="A1449" t="s">
        <v>349</v>
      </c>
      <c r="B1449">
        <v>94354365</v>
      </c>
      <c r="C1449" t="s">
        <v>24674</v>
      </c>
      <c r="D1449" t="s">
        <v>22640</v>
      </c>
      <c r="E1449" t="s">
        <v>21952</v>
      </c>
      <c r="F1449" t="s">
        <v>21953</v>
      </c>
      <c r="G1449">
        <v>3440</v>
      </c>
      <c r="I1449">
        <v>150</v>
      </c>
      <c r="J1449" t="s">
        <v>21954</v>
      </c>
      <c r="K1449" t="s">
        <v>204</v>
      </c>
      <c r="L1449" t="s">
        <v>12492</v>
      </c>
      <c r="M1449" t="s">
        <v>21955</v>
      </c>
      <c r="N1449" t="s">
        <v>21955</v>
      </c>
      <c r="O1449" t="s">
        <v>21955</v>
      </c>
      <c r="P1449" t="s">
        <v>21955</v>
      </c>
      <c r="Q1449" t="s">
        <v>21956</v>
      </c>
      <c r="R1449">
        <v>0.05</v>
      </c>
      <c r="S1449">
        <v>0</v>
      </c>
    </row>
    <row r="1450" spans="1:20">
      <c r="A1450" t="s">
        <v>349</v>
      </c>
      <c r="B1450">
        <v>94354369</v>
      </c>
      <c r="C1450" t="s">
        <v>24675</v>
      </c>
      <c r="D1450" t="s">
        <v>22043</v>
      </c>
      <c r="E1450" t="s">
        <v>21952</v>
      </c>
      <c r="F1450" t="s">
        <v>21953</v>
      </c>
      <c r="G1450">
        <v>3440</v>
      </c>
      <c r="I1450">
        <v>150</v>
      </c>
      <c r="J1450" t="s">
        <v>21954</v>
      </c>
      <c r="K1450" t="s">
        <v>204</v>
      </c>
      <c r="L1450" t="s">
        <v>12492</v>
      </c>
      <c r="M1450" t="s">
        <v>21955</v>
      </c>
      <c r="N1450" t="s">
        <v>21955</v>
      </c>
      <c r="O1450" t="s">
        <v>21955</v>
      </c>
      <c r="P1450" t="s">
        <v>21955</v>
      </c>
      <c r="Q1450" t="s">
        <v>21956</v>
      </c>
      <c r="R1450">
        <v>0.05</v>
      </c>
      <c r="S1450">
        <v>0</v>
      </c>
      <c r="T1450" t="s">
        <v>21967</v>
      </c>
    </row>
    <row r="1451" spans="1:20">
      <c r="A1451" t="s">
        <v>349</v>
      </c>
      <c r="B1451">
        <v>94354377</v>
      </c>
      <c r="C1451" t="s">
        <v>24676</v>
      </c>
      <c r="D1451" t="s">
        <v>22043</v>
      </c>
      <c r="E1451" t="s">
        <v>21952</v>
      </c>
      <c r="F1451" t="s">
        <v>21953</v>
      </c>
      <c r="G1451">
        <v>3440</v>
      </c>
      <c r="I1451">
        <v>150</v>
      </c>
      <c r="J1451" t="s">
        <v>21954</v>
      </c>
      <c r="K1451" t="s">
        <v>204</v>
      </c>
      <c r="L1451" t="s">
        <v>12492</v>
      </c>
      <c r="M1451" t="s">
        <v>21955</v>
      </c>
      <c r="N1451" t="s">
        <v>21955</v>
      </c>
      <c r="O1451" t="s">
        <v>21955</v>
      </c>
      <c r="P1451" t="s">
        <v>21955</v>
      </c>
      <c r="Q1451" t="s">
        <v>21956</v>
      </c>
      <c r="R1451">
        <v>0.05</v>
      </c>
      <c r="S1451">
        <v>0</v>
      </c>
    </row>
    <row r="1452" spans="1:20">
      <c r="A1452" t="s">
        <v>349</v>
      </c>
      <c r="B1452">
        <v>94354381</v>
      </c>
      <c r="C1452" t="s">
        <v>24677</v>
      </c>
      <c r="D1452" t="s">
        <v>22043</v>
      </c>
      <c r="E1452" t="s">
        <v>21952</v>
      </c>
      <c r="F1452" t="s">
        <v>21953</v>
      </c>
      <c r="G1452">
        <v>3440</v>
      </c>
      <c r="I1452">
        <v>150</v>
      </c>
      <c r="J1452" t="s">
        <v>21954</v>
      </c>
      <c r="K1452" t="s">
        <v>204</v>
      </c>
      <c r="L1452" t="s">
        <v>12492</v>
      </c>
      <c r="M1452" t="s">
        <v>21955</v>
      </c>
      <c r="N1452" t="s">
        <v>21955</v>
      </c>
      <c r="O1452" t="s">
        <v>21955</v>
      </c>
      <c r="P1452" t="s">
        <v>21955</v>
      </c>
      <c r="Q1452" t="s">
        <v>21956</v>
      </c>
      <c r="R1452">
        <v>0.05</v>
      </c>
      <c r="S1452">
        <v>0</v>
      </c>
    </row>
    <row r="1453" spans="1:20">
      <c r="A1453" t="s">
        <v>349</v>
      </c>
      <c r="B1453">
        <v>94354385</v>
      </c>
      <c r="C1453" t="s">
        <v>24678</v>
      </c>
      <c r="D1453" t="s">
        <v>22043</v>
      </c>
      <c r="E1453" t="s">
        <v>21952</v>
      </c>
      <c r="F1453" t="s">
        <v>21953</v>
      </c>
      <c r="G1453">
        <v>3440</v>
      </c>
      <c r="I1453">
        <v>150</v>
      </c>
      <c r="J1453" t="s">
        <v>21954</v>
      </c>
      <c r="K1453" t="s">
        <v>204</v>
      </c>
      <c r="L1453" t="s">
        <v>12492</v>
      </c>
      <c r="M1453" t="s">
        <v>21955</v>
      </c>
      <c r="N1453" t="s">
        <v>21955</v>
      </c>
      <c r="O1453" t="s">
        <v>21955</v>
      </c>
      <c r="P1453" t="s">
        <v>21955</v>
      </c>
      <c r="Q1453" t="s">
        <v>21956</v>
      </c>
      <c r="R1453">
        <v>0.05</v>
      </c>
      <c r="S1453">
        <v>0</v>
      </c>
    </row>
    <row r="1454" spans="1:20">
      <c r="A1454" t="s">
        <v>349</v>
      </c>
      <c r="B1454">
        <v>94354389</v>
      </c>
      <c r="C1454" t="s">
        <v>24679</v>
      </c>
      <c r="D1454" t="s">
        <v>22043</v>
      </c>
      <c r="E1454" t="s">
        <v>21952</v>
      </c>
      <c r="F1454" t="s">
        <v>21953</v>
      </c>
      <c r="G1454">
        <v>3440</v>
      </c>
      <c r="I1454">
        <v>150</v>
      </c>
      <c r="J1454" t="s">
        <v>21954</v>
      </c>
      <c r="K1454" t="s">
        <v>204</v>
      </c>
      <c r="L1454" t="s">
        <v>12492</v>
      </c>
      <c r="M1454" t="s">
        <v>21955</v>
      </c>
      <c r="N1454" t="s">
        <v>21955</v>
      </c>
      <c r="O1454" t="s">
        <v>21955</v>
      </c>
      <c r="P1454" t="s">
        <v>21955</v>
      </c>
      <c r="Q1454" t="s">
        <v>21956</v>
      </c>
      <c r="R1454">
        <v>0.05</v>
      </c>
      <c r="S1454">
        <v>0</v>
      </c>
    </row>
    <row r="1455" spans="1:20">
      <c r="A1455" t="s">
        <v>349</v>
      </c>
      <c r="B1455">
        <v>94354401</v>
      </c>
      <c r="C1455" t="s">
        <v>24680</v>
      </c>
      <c r="D1455" t="s">
        <v>22640</v>
      </c>
      <c r="E1455" t="s">
        <v>21952</v>
      </c>
      <c r="F1455" t="s">
        <v>21953</v>
      </c>
      <c r="G1455">
        <v>3440</v>
      </c>
      <c r="I1455">
        <v>150</v>
      </c>
      <c r="J1455" t="s">
        <v>21954</v>
      </c>
      <c r="K1455" t="s">
        <v>204</v>
      </c>
      <c r="L1455" t="s">
        <v>12492</v>
      </c>
      <c r="M1455" t="s">
        <v>21955</v>
      </c>
      <c r="N1455" t="s">
        <v>21955</v>
      </c>
      <c r="O1455" t="s">
        <v>21955</v>
      </c>
      <c r="P1455" t="s">
        <v>21955</v>
      </c>
      <c r="Q1455" t="s">
        <v>21956</v>
      </c>
      <c r="R1455">
        <v>0.05</v>
      </c>
      <c r="S1455">
        <v>0</v>
      </c>
    </row>
    <row r="1456" spans="1:20">
      <c r="A1456" t="s">
        <v>349</v>
      </c>
      <c r="B1456">
        <v>94354405</v>
      </c>
      <c r="C1456" t="s">
        <v>24681</v>
      </c>
      <c r="D1456" t="s">
        <v>22043</v>
      </c>
      <c r="E1456" t="s">
        <v>21952</v>
      </c>
      <c r="F1456" t="s">
        <v>21953</v>
      </c>
      <c r="G1456">
        <v>3440</v>
      </c>
      <c r="I1456">
        <v>150</v>
      </c>
      <c r="J1456" t="s">
        <v>21954</v>
      </c>
      <c r="K1456" t="s">
        <v>204</v>
      </c>
      <c r="L1456" t="s">
        <v>12492</v>
      </c>
      <c r="M1456" t="s">
        <v>21961</v>
      </c>
      <c r="N1456" t="s">
        <v>21961</v>
      </c>
      <c r="O1456" t="s">
        <v>21961</v>
      </c>
      <c r="P1456" t="s">
        <v>21961</v>
      </c>
      <c r="Q1456" t="s">
        <v>21956</v>
      </c>
      <c r="R1456">
        <v>0.01</v>
      </c>
      <c r="S1456">
        <v>0</v>
      </c>
    </row>
    <row r="1457" spans="1:20">
      <c r="A1457" t="s">
        <v>349</v>
      </c>
      <c r="B1457">
        <v>94354417</v>
      </c>
      <c r="C1457" t="s">
        <v>24682</v>
      </c>
      <c r="D1457" t="s">
        <v>22043</v>
      </c>
      <c r="E1457" t="s">
        <v>21952</v>
      </c>
      <c r="F1457" t="s">
        <v>21953</v>
      </c>
      <c r="G1457">
        <v>3440</v>
      </c>
      <c r="I1457">
        <v>150</v>
      </c>
      <c r="J1457" t="s">
        <v>21954</v>
      </c>
      <c r="K1457" t="s">
        <v>204</v>
      </c>
      <c r="L1457" t="s">
        <v>12492</v>
      </c>
      <c r="M1457" t="s">
        <v>21955</v>
      </c>
      <c r="N1457" t="s">
        <v>21955</v>
      </c>
      <c r="O1457" t="s">
        <v>21955</v>
      </c>
      <c r="P1457" t="s">
        <v>21955</v>
      </c>
      <c r="Q1457" t="s">
        <v>21956</v>
      </c>
      <c r="R1457">
        <v>0.05</v>
      </c>
      <c r="S1457">
        <v>0</v>
      </c>
    </row>
    <row r="1458" spans="1:20">
      <c r="A1458" t="s">
        <v>349</v>
      </c>
      <c r="B1458">
        <v>94354421</v>
      </c>
      <c r="C1458" t="s">
        <v>24683</v>
      </c>
      <c r="D1458" t="s">
        <v>22043</v>
      </c>
      <c r="E1458" t="s">
        <v>21952</v>
      </c>
      <c r="F1458" t="s">
        <v>21953</v>
      </c>
      <c r="G1458">
        <v>3440</v>
      </c>
      <c r="I1458">
        <v>150</v>
      </c>
      <c r="J1458" t="s">
        <v>21954</v>
      </c>
      <c r="K1458" t="s">
        <v>204</v>
      </c>
      <c r="L1458" t="s">
        <v>12492</v>
      </c>
      <c r="M1458" t="s">
        <v>21955</v>
      </c>
      <c r="N1458" t="s">
        <v>21955</v>
      </c>
      <c r="O1458" t="s">
        <v>21955</v>
      </c>
      <c r="P1458" t="s">
        <v>21955</v>
      </c>
      <c r="Q1458" t="s">
        <v>21956</v>
      </c>
      <c r="R1458">
        <v>0.05</v>
      </c>
      <c r="S1458">
        <v>0</v>
      </c>
    </row>
    <row r="1459" spans="1:20">
      <c r="A1459" t="s">
        <v>349</v>
      </c>
      <c r="B1459">
        <v>94354426</v>
      </c>
      <c r="C1459" t="s">
        <v>24684</v>
      </c>
      <c r="D1459" t="s">
        <v>22043</v>
      </c>
      <c r="E1459" t="s">
        <v>21952</v>
      </c>
      <c r="F1459" t="s">
        <v>21953</v>
      </c>
      <c r="G1459">
        <v>3440</v>
      </c>
      <c r="I1459">
        <v>150</v>
      </c>
      <c r="J1459" t="s">
        <v>21954</v>
      </c>
      <c r="K1459" t="s">
        <v>204</v>
      </c>
      <c r="L1459" t="s">
        <v>12492</v>
      </c>
      <c r="M1459" t="s">
        <v>21955</v>
      </c>
      <c r="N1459" t="s">
        <v>21955</v>
      </c>
      <c r="O1459" t="s">
        <v>21955</v>
      </c>
      <c r="P1459" t="s">
        <v>21955</v>
      </c>
      <c r="Q1459" t="s">
        <v>21956</v>
      </c>
      <c r="R1459">
        <v>0.05</v>
      </c>
      <c r="S1459">
        <v>0</v>
      </c>
    </row>
    <row r="1460" spans="1:20">
      <c r="A1460" t="s">
        <v>349</v>
      </c>
      <c r="B1460">
        <v>94354429</v>
      </c>
      <c r="C1460" t="s">
        <v>24685</v>
      </c>
      <c r="D1460" t="s">
        <v>22043</v>
      </c>
      <c r="E1460" t="s">
        <v>21952</v>
      </c>
      <c r="F1460" t="s">
        <v>21953</v>
      </c>
      <c r="G1460">
        <v>3440</v>
      </c>
      <c r="I1460">
        <v>150</v>
      </c>
      <c r="J1460" t="s">
        <v>21954</v>
      </c>
      <c r="K1460" t="s">
        <v>204</v>
      </c>
      <c r="L1460" t="s">
        <v>12492</v>
      </c>
      <c r="M1460" t="s">
        <v>21955</v>
      </c>
      <c r="N1460" t="s">
        <v>21955</v>
      </c>
      <c r="O1460" t="s">
        <v>21955</v>
      </c>
      <c r="P1460" t="s">
        <v>21955</v>
      </c>
      <c r="Q1460" t="s">
        <v>21956</v>
      </c>
      <c r="R1460">
        <v>0.05</v>
      </c>
      <c r="S1460">
        <v>0</v>
      </c>
    </row>
    <row r="1461" spans="1:20">
      <c r="A1461" t="s">
        <v>349</v>
      </c>
      <c r="B1461">
        <v>94354433</v>
      </c>
      <c r="C1461" t="s">
        <v>24686</v>
      </c>
      <c r="D1461" t="s">
        <v>22043</v>
      </c>
      <c r="E1461" t="s">
        <v>21952</v>
      </c>
      <c r="F1461" t="s">
        <v>21953</v>
      </c>
      <c r="G1461">
        <v>3440</v>
      </c>
      <c r="I1461">
        <v>150</v>
      </c>
      <c r="J1461" t="s">
        <v>21954</v>
      </c>
      <c r="K1461" t="s">
        <v>204</v>
      </c>
      <c r="L1461" t="s">
        <v>12492</v>
      </c>
      <c r="M1461" t="s">
        <v>21955</v>
      </c>
      <c r="N1461" t="s">
        <v>21955</v>
      </c>
      <c r="O1461" t="s">
        <v>21955</v>
      </c>
      <c r="P1461" t="s">
        <v>21955</v>
      </c>
      <c r="Q1461" t="s">
        <v>21956</v>
      </c>
      <c r="R1461">
        <v>0.05</v>
      </c>
      <c r="S1461">
        <v>0</v>
      </c>
    </row>
    <row r="1462" spans="1:20">
      <c r="A1462" t="s">
        <v>349</v>
      </c>
      <c r="B1462">
        <v>94354434</v>
      </c>
      <c r="C1462" t="s">
        <v>24687</v>
      </c>
      <c r="D1462" t="s">
        <v>22043</v>
      </c>
      <c r="E1462" t="s">
        <v>21952</v>
      </c>
      <c r="F1462" t="s">
        <v>21953</v>
      </c>
      <c r="G1462">
        <v>3440</v>
      </c>
      <c r="I1462">
        <v>150</v>
      </c>
      <c r="J1462" t="s">
        <v>21954</v>
      </c>
      <c r="K1462" t="s">
        <v>204</v>
      </c>
      <c r="L1462" t="s">
        <v>12492</v>
      </c>
      <c r="M1462" t="s">
        <v>21955</v>
      </c>
      <c r="N1462" t="s">
        <v>21955</v>
      </c>
      <c r="O1462" t="s">
        <v>21955</v>
      </c>
      <c r="P1462" t="s">
        <v>21955</v>
      </c>
      <c r="Q1462" t="s">
        <v>21956</v>
      </c>
      <c r="R1462">
        <v>0.05</v>
      </c>
      <c r="S1462">
        <v>0</v>
      </c>
    </row>
    <row r="1463" spans="1:20">
      <c r="A1463" t="s">
        <v>349</v>
      </c>
      <c r="B1463">
        <v>94354437</v>
      </c>
      <c r="C1463" t="s">
        <v>24688</v>
      </c>
      <c r="D1463" t="s">
        <v>22043</v>
      </c>
      <c r="E1463" t="s">
        <v>21952</v>
      </c>
      <c r="F1463" t="s">
        <v>21953</v>
      </c>
      <c r="G1463">
        <v>3440</v>
      </c>
      <c r="I1463">
        <v>150</v>
      </c>
      <c r="J1463" t="s">
        <v>21954</v>
      </c>
      <c r="K1463" t="s">
        <v>204</v>
      </c>
      <c r="L1463" t="s">
        <v>12492</v>
      </c>
      <c r="M1463" t="s">
        <v>21955</v>
      </c>
      <c r="N1463" t="s">
        <v>21955</v>
      </c>
      <c r="O1463" t="s">
        <v>21955</v>
      </c>
      <c r="P1463" t="s">
        <v>21955</v>
      </c>
      <c r="Q1463" t="s">
        <v>21956</v>
      </c>
      <c r="R1463">
        <v>0.05</v>
      </c>
      <c r="S1463">
        <v>0</v>
      </c>
    </row>
    <row r="1464" spans="1:20">
      <c r="A1464" t="s">
        <v>349</v>
      </c>
      <c r="B1464">
        <v>94354449</v>
      </c>
      <c r="C1464" t="s">
        <v>24689</v>
      </c>
      <c r="D1464" t="s">
        <v>22043</v>
      </c>
      <c r="E1464" t="s">
        <v>21952</v>
      </c>
      <c r="F1464" t="s">
        <v>21953</v>
      </c>
      <c r="G1464">
        <v>3440</v>
      </c>
      <c r="I1464">
        <v>150</v>
      </c>
      <c r="J1464" t="s">
        <v>21954</v>
      </c>
      <c r="K1464" t="s">
        <v>204</v>
      </c>
      <c r="L1464" t="s">
        <v>12492</v>
      </c>
      <c r="M1464" t="s">
        <v>21955</v>
      </c>
      <c r="N1464" t="s">
        <v>21955</v>
      </c>
      <c r="O1464" t="s">
        <v>21955</v>
      </c>
      <c r="P1464" t="s">
        <v>21955</v>
      </c>
      <c r="Q1464" t="s">
        <v>21956</v>
      </c>
      <c r="R1464">
        <v>0.05</v>
      </c>
      <c r="S1464">
        <v>0</v>
      </c>
    </row>
    <row r="1465" spans="1:20">
      <c r="A1465" t="s">
        <v>349</v>
      </c>
      <c r="B1465">
        <v>94354457</v>
      </c>
      <c r="C1465" t="s">
        <v>24690</v>
      </c>
      <c r="D1465" t="s">
        <v>22043</v>
      </c>
      <c r="E1465" t="s">
        <v>21952</v>
      </c>
      <c r="F1465" t="s">
        <v>21953</v>
      </c>
      <c r="G1465">
        <v>3440</v>
      </c>
      <c r="I1465">
        <v>150</v>
      </c>
      <c r="J1465" t="s">
        <v>21954</v>
      </c>
      <c r="K1465" t="s">
        <v>204</v>
      </c>
      <c r="L1465" t="s">
        <v>12492</v>
      </c>
      <c r="M1465" t="s">
        <v>21955</v>
      </c>
      <c r="N1465" t="s">
        <v>21955</v>
      </c>
      <c r="O1465" t="s">
        <v>21955</v>
      </c>
      <c r="P1465" t="s">
        <v>21955</v>
      </c>
      <c r="Q1465" t="s">
        <v>21956</v>
      </c>
      <c r="R1465">
        <v>0.05</v>
      </c>
      <c r="S1465">
        <v>0</v>
      </c>
    </row>
    <row r="1466" spans="1:20">
      <c r="A1466" t="s">
        <v>349</v>
      </c>
      <c r="B1466">
        <v>94354465</v>
      </c>
      <c r="C1466" t="s">
        <v>24691</v>
      </c>
      <c r="D1466" t="s">
        <v>22043</v>
      </c>
      <c r="E1466" t="s">
        <v>21952</v>
      </c>
      <c r="F1466" t="s">
        <v>21953</v>
      </c>
      <c r="G1466">
        <v>3440</v>
      </c>
      <c r="I1466">
        <v>200</v>
      </c>
      <c r="J1466" t="s">
        <v>21954</v>
      </c>
      <c r="K1466" t="s">
        <v>204</v>
      </c>
      <c r="L1466" t="s">
        <v>12492</v>
      </c>
      <c r="M1466" t="s">
        <v>21955</v>
      </c>
      <c r="N1466" t="s">
        <v>21955</v>
      </c>
      <c r="O1466" t="s">
        <v>21955</v>
      </c>
      <c r="P1466" t="s">
        <v>21955</v>
      </c>
      <c r="Q1466" t="s">
        <v>21956</v>
      </c>
      <c r="R1466">
        <v>0.05</v>
      </c>
      <c r="S1466">
        <v>0</v>
      </c>
      <c r="T1466" t="s">
        <v>21967</v>
      </c>
    </row>
    <row r="1467" spans="1:20">
      <c r="A1467" t="s">
        <v>349</v>
      </c>
      <c r="B1467">
        <v>94354469</v>
      </c>
      <c r="C1467" t="s">
        <v>24692</v>
      </c>
      <c r="D1467" t="s">
        <v>22043</v>
      </c>
      <c r="E1467" t="s">
        <v>21952</v>
      </c>
      <c r="F1467" t="s">
        <v>21953</v>
      </c>
      <c r="G1467">
        <v>3440</v>
      </c>
      <c r="I1467">
        <v>150</v>
      </c>
      <c r="J1467" t="s">
        <v>21954</v>
      </c>
      <c r="K1467" t="s">
        <v>204</v>
      </c>
      <c r="L1467" t="s">
        <v>12492</v>
      </c>
      <c r="M1467" t="s">
        <v>21955</v>
      </c>
      <c r="N1467" t="s">
        <v>21955</v>
      </c>
      <c r="O1467" t="s">
        <v>21955</v>
      </c>
      <c r="P1467" t="s">
        <v>21955</v>
      </c>
      <c r="Q1467" t="s">
        <v>21956</v>
      </c>
      <c r="R1467">
        <v>0.05</v>
      </c>
      <c r="S1467">
        <v>0</v>
      </c>
    </row>
    <row r="1468" spans="1:20">
      <c r="A1468" t="s">
        <v>349</v>
      </c>
      <c r="B1468">
        <v>94354473</v>
      </c>
      <c r="C1468" t="s">
        <v>24693</v>
      </c>
      <c r="D1468" t="s">
        <v>22043</v>
      </c>
      <c r="E1468" t="s">
        <v>21952</v>
      </c>
      <c r="F1468" t="s">
        <v>21953</v>
      </c>
      <c r="G1468">
        <v>3440</v>
      </c>
      <c r="I1468">
        <v>150</v>
      </c>
      <c r="J1468" t="s">
        <v>21954</v>
      </c>
      <c r="K1468" t="s">
        <v>204</v>
      </c>
      <c r="L1468" t="s">
        <v>12492</v>
      </c>
      <c r="M1468" t="s">
        <v>21955</v>
      </c>
      <c r="N1468" t="s">
        <v>21955</v>
      </c>
      <c r="O1468" t="s">
        <v>21955</v>
      </c>
      <c r="P1468" t="s">
        <v>21955</v>
      </c>
      <c r="Q1468" t="s">
        <v>21956</v>
      </c>
      <c r="R1468">
        <v>0.05</v>
      </c>
      <c r="S1468">
        <v>0</v>
      </c>
    </row>
    <row r="1469" spans="1:20">
      <c r="A1469" t="s">
        <v>349</v>
      </c>
      <c r="B1469">
        <v>94354481</v>
      </c>
      <c r="C1469" t="s">
        <v>24694</v>
      </c>
      <c r="D1469" t="s">
        <v>22043</v>
      </c>
      <c r="E1469" t="s">
        <v>21952</v>
      </c>
      <c r="F1469" t="s">
        <v>21953</v>
      </c>
      <c r="G1469">
        <v>3440</v>
      </c>
      <c r="I1469">
        <v>150</v>
      </c>
      <c r="J1469" t="s">
        <v>21954</v>
      </c>
      <c r="K1469" t="s">
        <v>204</v>
      </c>
      <c r="L1469" t="s">
        <v>12492</v>
      </c>
      <c r="M1469" t="s">
        <v>21955</v>
      </c>
      <c r="N1469" t="s">
        <v>21955</v>
      </c>
      <c r="O1469" t="s">
        <v>21955</v>
      </c>
      <c r="P1469" t="s">
        <v>21955</v>
      </c>
      <c r="Q1469" t="s">
        <v>21956</v>
      </c>
      <c r="R1469">
        <v>0.05</v>
      </c>
      <c r="S1469">
        <v>0</v>
      </c>
    </row>
    <row r="1470" spans="1:20">
      <c r="A1470" t="s">
        <v>349</v>
      </c>
      <c r="B1470">
        <v>94354485</v>
      </c>
      <c r="C1470" t="s">
        <v>24695</v>
      </c>
      <c r="D1470" t="s">
        <v>22043</v>
      </c>
      <c r="E1470" t="s">
        <v>21952</v>
      </c>
      <c r="F1470" t="s">
        <v>21953</v>
      </c>
      <c r="G1470">
        <v>3440</v>
      </c>
      <c r="I1470">
        <v>150</v>
      </c>
      <c r="J1470" t="s">
        <v>21954</v>
      </c>
      <c r="K1470" t="s">
        <v>204</v>
      </c>
      <c r="L1470" t="s">
        <v>12492</v>
      </c>
      <c r="M1470" t="s">
        <v>21955</v>
      </c>
      <c r="N1470" t="s">
        <v>21955</v>
      </c>
      <c r="O1470" t="s">
        <v>21955</v>
      </c>
      <c r="P1470" t="s">
        <v>21955</v>
      </c>
      <c r="Q1470" t="s">
        <v>21956</v>
      </c>
      <c r="R1470">
        <v>0.05</v>
      </c>
      <c r="S1470">
        <v>0</v>
      </c>
    </row>
    <row r="1471" spans="1:20">
      <c r="A1471" t="s">
        <v>349</v>
      </c>
      <c r="B1471">
        <v>94354489</v>
      </c>
      <c r="C1471" t="s">
        <v>24696</v>
      </c>
      <c r="D1471" t="s">
        <v>22043</v>
      </c>
      <c r="E1471" t="s">
        <v>21952</v>
      </c>
      <c r="F1471" t="s">
        <v>21953</v>
      </c>
      <c r="G1471">
        <v>3440</v>
      </c>
      <c r="I1471">
        <v>150</v>
      </c>
      <c r="J1471" t="s">
        <v>21954</v>
      </c>
      <c r="K1471" t="s">
        <v>204</v>
      </c>
      <c r="L1471" t="s">
        <v>12492</v>
      </c>
      <c r="M1471" t="s">
        <v>21955</v>
      </c>
      <c r="N1471" t="s">
        <v>21955</v>
      </c>
      <c r="O1471" t="s">
        <v>21955</v>
      </c>
      <c r="P1471" t="s">
        <v>21955</v>
      </c>
      <c r="Q1471" t="s">
        <v>21956</v>
      </c>
      <c r="R1471">
        <v>0.05</v>
      </c>
      <c r="S1471">
        <v>0</v>
      </c>
    </row>
    <row r="1472" spans="1:20">
      <c r="A1472" t="s">
        <v>349</v>
      </c>
      <c r="B1472">
        <v>94354501</v>
      </c>
      <c r="C1472" t="s">
        <v>24697</v>
      </c>
      <c r="D1472" t="s">
        <v>22043</v>
      </c>
      <c r="E1472" t="s">
        <v>21952</v>
      </c>
      <c r="F1472" t="s">
        <v>21953</v>
      </c>
      <c r="G1472">
        <v>3440</v>
      </c>
      <c r="I1472">
        <v>150</v>
      </c>
      <c r="J1472" t="s">
        <v>21954</v>
      </c>
      <c r="K1472" t="s">
        <v>204</v>
      </c>
      <c r="L1472" t="s">
        <v>12492</v>
      </c>
      <c r="M1472" t="s">
        <v>21955</v>
      </c>
      <c r="N1472" t="s">
        <v>21955</v>
      </c>
      <c r="O1472" t="s">
        <v>21955</v>
      </c>
      <c r="P1472" t="s">
        <v>21955</v>
      </c>
      <c r="Q1472" t="s">
        <v>21956</v>
      </c>
      <c r="R1472">
        <v>0.05</v>
      </c>
      <c r="S1472">
        <v>0</v>
      </c>
    </row>
    <row r="1473" spans="1:20">
      <c r="A1473" t="s">
        <v>349</v>
      </c>
      <c r="B1473">
        <v>94354517</v>
      </c>
      <c r="C1473" t="s">
        <v>24698</v>
      </c>
      <c r="D1473" t="s">
        <v>21970</v>
      </c>
      <c r="F1473" t="s">
        <v>21953</v>
      </c>
      <c r="G1473">
        <v>3440</v>
      </c>
      <c r="I1473">
        <v>150</v>
      </c>
      <c r="J1473" t="s">
        <v>21954</v>
      </c>
      <c r="K1473" t="s">
        <v>204</v>
      </c>
      <c r="L1473" t="s">
        <v>12492</v>
      </c>
      <c r="M1473" t="s">
        <v>21955</v>
      </c>
      <c r="N1473" t="s">
        <v>21955</v>
      </c>
      <c r="O1473" t="s">
        <v>21955</v>
      </c>
      <c r="P1473" t="s">
        <v>21955</v>
      </c>
      <c r="Q1473" t="s">
        <v>21956</v>
      </c>
      <c r="R1473">
        <v>0.05</v>
      </c>
      <c r="S1473">
        <v>0</v>
      </c>
    </row>
    <row r="1474" spans="1:20">
      <c r="A1474" t="s">
        <v>349</v>
      </c>
      <c r="B1474">
        <v>94354521</v>
      </c>
      <c r="C1474" t="s">
        <v>24699</v>
      </c>
      <c r="D1474" t="s">
        <v>22043</v>
      </c>
      <c r="E1474" t="s">
        <v>21952</v>
      </c>
      <c r="F1474" t="s">
        <v>21953</v>
      </c>
      <c r="G1474">
        <v>3440</v>
      </c>
      <c r="I1474">
        <v>150</v>
      </c>
      <c r="J1474" t="s">
        <v>21954</v>
      </c>
      <c r="K1474" t="s">
        <v>204</v>
      </c>
      <c r="L1474" t="s">
        <v>12492</v>
      </c>
      <c r="M1474" t="s">
        <v>21955</v>
      </c>
      <c r="N1474" t="s">
        <v>21955</v>
      </c>
      <c r="O1474" t="s">
        <v>21955</v>
      </c>
      <c r="P1474" t="s">
        <v>21955</v>
      </c>
      <c r="Q1474" t="s">
        <v>21956</v>
      </c>
      <c r="R1474">
        <v>0.05</v>
      </c>
      <c r="S1474">
        <v>0</v>
      </c>
    </row>
    <row r="1475" spans="1:20">
      <c r="A1475" t="s">
        <v>349</v>
      </c>
      <c r="B1475">
        <v>94354529</v>
      </c>
      <c r="C1475" t="s">
        <v>24700</v>
      </c>
      <c r="D1475" t="s">
        <v>22043</v>
      </c>
      <c r="E1475" t="s">
        <v>21952</v>
      </c>
      <c r="F1475" t="s">
        <v>21953</v>
      </c>
      <c r="G1475">
        <v>3440</v>
      </c>
      <c r="I1475">
        <v>150</v>
      </c>
      <c r="J1475" t="s">
        <v>21954</v>
      </c>
      <c r="K1475" t="s">
        <v>204</v>
      </c>
      <c r="L1475" t="s">
        <v>12492</v>
      </c>
      <c r="M1475" t="s">
        <v>21955</v>
      </c>
      <c r="N1475" t="s">
        <v>21955</v>
      </c>
      <c r="O1475" t="s">
        <v>21955</v>
      </c>
      <c r="P1475" t="s">
        <v>21955</v>
      </c>
      <c r="Q1475" t="s">
        <v>21956</v>
      </c>
      <c r="R1475">
        <v>0.05</v>
      </c>
      <c r="S1475">
        <v>0</v>
      </c>
    </row>
    <row r="1476" spans="1:20">
      <c r="A1476" t="s">
        <v>349</v>
      </c>
      <c r="B1476">
        <v>94354533</v>
      </c>
      <c r="C1476" t="s">
        <v>24701</v>
      </c>
      <c r="D1476" t="s">
        <v>22043</v>
      </c>
      <c r="E1476" t="s">
        <v>21952</v>
      </c>
      <c r="F1476" t="s">
        <v>21953</v>
      </c>
      <c r="G1476">
        <v>3440</v>
      </c>
      <c r="I1476">
        <v>150</v>
      </c>
      <c r="J1476" t="s">
        <v>21954</v>
      </c>
      <c r="K1476" t="s">
        <v>204</v>
      </c>
      <c r="L1476" t="s">
        <v>12492</v>
      </c>
      <c r="M1476" t="s">
        <v>21955</v>
      </c>
      <c r="N1476" t="s">
        <v>21955</v>
      </c>
      <c r="O1476" t="s">
        <v>21955</v>
      </c>
      <c r="P1476" t="s">
        <v>21955</v>
      </c>
      <c r="Q1476" t="s">
        <v>21956</v>
      </c>
      <c r="R1476">
        <v>0.05</v>
      </c>
      <c r="S1476">
        <v>0</v>
      </c>
    </row>
    <row r="1477" spans="1:20">
      <c r="A1477" t="s">
        <v>349</v>
      </c>
      <c r="B1477">
        <v>94354534</v>
      </c>
      <c r="C1477" t="s">
        <v>24702</v>
      </c>
      <c r="D1477" t="s">
        <v>22043</v>
      </c>
      <c r="E1477" t="s">
        <v>21952</v>
      </c>
      <c r="F1477" t="s">
        <v>21953</v>
      </c>
      <c r="G1477">
        <v>3440</v>
      </c>
      <c r="I1477">
        <v>150</v>
      </c>
      <c r="J1477" t="s">
        <v>21954</v>
      </c>
      <c r="K1477" t="s">
        <v>204</v>
      </c>
      <c r="L1477" t="s">
        <v>12492</v>
      </c>
      <c r="M1477" t="s">
        <v>21955</v>
      </c>
      <c r="N1477" t="s">
        <v>21955</v>
      </c>
      <c r="O1477" t="s">
        <v>21955</v>
      </c>
      <c r="P1477" t="s">
        <v>21955</v>
      </c>
      <c r="Q1477" t="s">
        <v>21956</v>
      </c>
      <c r="R1477">
        <v>0.05</v>
      </c>
      <c r="S1477">
        <v>0</v>
      </c>
    </row>
    <row r="1478" spans="1:20">
      <c r="A1478" t="s">
        <v>349</v>
      </c>
      <c r="B1478">
        <v>94354537</v>
      </c>
      <c r="C1478" t="s">
        <v>24703</v>
      </c>
      <c r="D1478" t="s">
        <v>22043</v>
      </c>
      <c r="E1478" t="s">
        <v>21952</v>
      </c>
      <c r="F1478" t="s">
        <v>21953</v>
      </c>
      <c r="G1478">
        <v>3440</v>
      </c>
      <c r="I1478">
        <v>150</v>
      </c>
      <c r="J1478" t="s">
        <v>21954</v>
      </c>
      <c r="K1478" t="s">
        <v>204</v>
      </c>
      <c r="L1478" t="s">
        <v>12492</v>
      </c>
      <c r="M1478" t="s">
        <v>21955</v>
      </c>
      <c r="N1478" t="s">
        <v>21955</v>
      </c>
      <c r="O1478" t="s">
        <v>21955</v>
      </c>
      <c r="P1478" t="s">
        <v>21955</v>
      </c>
      <c r="Q1478" t="s">
        <v>21956</v>
      </c>
      <c r="R1478">
        <v>0.05</v>
      </c>
      <c r="S1478">
        <v>0</v>
      </c>
    </row>
    <row r="1479" spans="1:20">
      <c r="A1479" t="s">
        <v>349</v>
      </c>
      <c r="B1479">
        <v>94354549</v>
      </c>
      <c r="C1479" t="s">
        <v>24704</v>
      </c>
      <c r="D1479" t="s">
        <v>22043</v>
      </c>
      <c r="E1479" t="s">
        <v>21952</v>
      </c>
      <c r="F1479" t="s">
        <v>21953</v>
      </c>
      <c r="G1479">
        <v>3440</v>
      </c>
      <c r="I1479">
        <v>150</v>
      </c>
      <c r="J1479" t="s">
        <v>21954</v>
      </c>
      <c r="K1479" t="s">
        <v>204</v>
      </c>
      <c r="L1479" t="s">
        <v>12492</v>
      </c>
      <c r="M1479" t="s">
        <v>21955</v>
      </c>
      <c r="N1479" t="s">
        <v>21955</v>
      </c>
      <c r="O1479" t="s">
        <v>21955</v>
      </c>
      <c r="P1479" t="s">
        <v>21955</v>
      </c>
      <c r="Q1479" t="s">
        <v>21956</v>
      </c>
      <c r="R1479">
        <v>0.05</v>
      </c>
      <c r="S1479">
        <v>0</v>
      </c>
    </row>
    <row r="1480" spans="1:20">
      <c r="A1480" t="s">
        <v>349</v>
      </c>
      <c r="B1480">
        <v>94354551</v>
      </c>
      <c r="C1480" t="s">
        <v>24705</v>
      </c>
      <c r="D1480" t="s">
        <v>22043</v>
      </c>
      <c r="E1480" t="s">
        <v>21952</v>
      </c>
      <c r="F1480" t="s">
        <v>21953</v>
      </c>
      <c r="G1480">
        <v>3440</v>
      </c>
      <c r="I1480">
        <v>150</v>
      </c>
      <c r="J1480" t="s">
        <v>21954</v>
      </c>
      <c r="K1480" t="s">
        <v>204</v>
      </c>
      <c r="L1480" t="s">
        <v>12492</v>
      </c>
      <c r="M1480" t="s">
        <v>21955</v>
      </c>
      <c r="N1480" t="s">
        <v>21955</v>
      </c>
      <c r="O1480" t="s">
        <v>21955</v>
      </c>
      <c r="P1480" t="s">
        <v>21955</v>
      </c>
      <c r="Q1480" t="s">
        <v>21956</v>
      </c>
      <c r="R1480">
        <v>0.05</v>
      </c>
      <c r="S1480">
        <v>0</v>
      </c>
    </row>
    <row r="1481" spans="1:20">
      <c r="A1481" t="s">
        <v>349</v>
      </c>
      <c r="B1481">
        <v>94354556</v>
      </c>
      <c r="C1481" t="s">
        <v>24706</v>
      </c>
      <c r="D1481" t="s">
        <v>22043</v>
      </c>
      <c r="E1481" t="s">
        <v>21952</v>
      </c>
      <c r="F1481" t="s">
        <v>21953</v>
      </c>
      <c r="G1481">
        <v>3440</v>
      </c>
      <c r="I1481">
        <v>150</v>
      </c>
      <c r="J1481" t="s">
        <v>21954</v>
      </c>
      <c r="K1481" t="s">
        <v>204</v>
      </c>
      <c r="L1481" t="s">
        <v>12492</v>
      </c>
      <c r="M1481" t="s">
        <v>21955</v>
      </c>
      <c r="N1481" t="s">
        <v>21955</v>
      </c>
      <c r="O1481" t="s">
        <v>21955</v>
      </c>
      <c r="P1481" t="s">
        <v>21955</v>
      </c>
      <c r="Q1481" t="s">
        <v>21956</v>
      </c>
      <c r="R1481">
        <v>0.05</v>
      </c>
      <c r="S1481">
        <v>0</v>
      </c>
    </row>
    <row r="1482" spans="1:20">
      <c r="A1482" t="s">
        <v>349</v>
      </c>
      <c r="B1482">
        <v>94354557</v>
      </c>
      <c r="C1482" t="s">
        <v>24707</v>
      </c>
      <c r="D1482" t="s">
        <v>22043</v>
      </c>
      <c r="E1482" t="s">
        <v>21952</v>
      </c>
      <c r="F1482" t="s">
        <v>21953</v>
      </c>
      <c r="G1482">
        <v>3440</v>
      </c>
      <c r="I1482">
        <v>150</v>
      </c>
      <c r="J1482" t="s">
        <v>21954</v>
      </c>
      <c r="K1482" t="s">
        <v>204</v>
      </c>
      <c r="L1482" t="s">
        <v>12492</v>
      </c>
      <c r="M1482" t="s">
        <v>21955</v>
      </c>
      <c r="N1482" t="s">
        <v>21955</v>
      </c>
      <c r="O1482" t="s">
        <v>21955</v>
      </c>
      <c r="P1482" t="s">
        <v>21955</v>
      </c>
      <c r="Q1482" t="s">
        <v>21956</v>
      </c>
      <c r="R1482">
        <v>0.05</v>
      </c>
      <c r="S1482">
        <v>0</v>
      </c>
    </row>
    <row r="1483" spans="1:20">
      <c r="A1483" t="s">
        <v>349</v>
      </c>
      <c r="B1483">
        <v>94354561</v>
      </c>
      <c r="C1483" t="s">
        <v>24708</v>
      </c>
      <c r="D1483" t="s">
        <v>22043</v>
      </c>
      <c r="E1483" t="s">
        <v>21952</v>
      </c>
      <c r="F1483" t="s">
        <v>21953</v>
      </c>
      <c r="G1483">
        <v>3440</v>
      </c>
      <c r="I1483">
        <v>150</v>
      </c>
      <c r="J1483" t="s">
        <v>21954</v>
      </c>
      <c r="K1483" t="s">
        <v>204</v>
      </c>
      <c r="L1483" t="s">
        <v>12492</v>
      </c>
      <c r="M1483" t="s">
        <v>21955</v>
      </c>
      <c r="N1483" t="s">
        <v>21955</v>
      </c>
      <c r="O1483" t="s">
        <v>21955</v>
      </c>
      <c r="P1483" t="s">
        <v>21955</v>
      </c>
      <c r="Q1483" t="s">
        <v>21956</v>
      </c>
      <c r="R1483">
        <v>0.05</v>
      </c>
      <c r="S1483">
        <v>0</v>
      </c>
      <c r="T1483" t="s">
        <v>21967</v>
      </c>
    </row>
    <row r="1484" spans="1:20">
      <c r="A1484" t="s">
        <v>349</v>
      </c>
      <c r="B1484">
        <v>94354565</v>
      </c>
      <c r="C1484" t="s">
        <v>24709</v>
      </c>
      <c r="D1484" t="s">
        <v>22043</v>
      </c>
      <c r="E1484" t="s">
        <v>21952</v>
      </c>
      <c r="F1484" t="s">
        <v>21953</v>
      </c>
      <c r="G1484">
        <v>3440</v>
      </c>
      <c r="I1484">
        <v>200</v>
      </c>
      <c r="J1484" t="s">
        <v>21954</v>
      </c>
      <c r="K1484" t="s">
        <v>204</v>
      </c>
      <c r="L1484" t="s">
        <v>12492</v>
      </c>
      <c r="M1484" t="s">
        <v>21955</v>
      </c>
      <c r="N1484" t="s">
        <v>21955</v>
      </c>
      <c r="O1484" t="s">
        <v>21955</v>
      </c>
      <c r="P1484" t="s">
        <v>21955</v>
      </c>
      <c r="Q1484" t="s">
        <v>21956</v>
      </c>
      <c r="R1484">
        <v>0.05</v>
      </c>
      <c r="S1484">
        <v>0</v>
      </c>
      <c r="T1484" t="s">
        <v>21967</v>
      </c>
    </row>
    <row r="1485" spans="1:20">
      <c r="A1485" t="s">
        <v>349</v>
      </c>
      <c r="B1485">
        <v>94354569</v>
      </c>
      <c r="C1485" t="s">
        <v>24710</v>
      </c>
      <c r="D1485" t="s">
        <v>22043</v>
      </c>
      <c r="E1485" t="s">
        <v>21952</v>
      </c>
      <c r="F1485" t="s">
        <v>21953</v>
      </c>
      <c r="G1485">
        <v>3440</v>
      </c>
      <c r="I1485">
        <v>150</v>
      </c>
      <c r="J1485" t="s">
        <v>21954</v>
      </c>
      <c r="K1485" t="s">
        <v>204</v>
      </c>
      <c r="L1485" t="s">
        <v>12492</v>
      </c>
      <c r="M1485" t="s">
        <v>21955</v>
      </c>
      <c r="N1485" t="s">
        <v>21955</v>
      </c>
      <c r="O1485" t="s">
        <v>21955</v>
      </c>
      <c r="P1485" t="s">
        <v>21955</v>
      </c>
      <c r="Q1485" t="s">
        <v>21956</v>
      </c>
      <c r="R1485">
        <v>0.05</v>
      </c>
      <c r="S1485">
        <v>0</v>
      </c>
    </row>
    <row r="1486" spans="1:20">
      <c r="A1486" t="s">
        <v>349</v>
      </c>
      <c r="B1486">
        <v>94354577</v>
      </c>
      <c r="C1486" t="s">
        <v>24711</v>
      </c>
      <c r="D1486" t="s">
        <v>22043</v>
      </c>
      <c r="E1486" t="s">
        <v>21952</v>
      </c>
      <c r="F1486" t="s">
        <v>21953</v>
      </c>
      <c r="G1486">
        <v>3440</v>
      </c>
      <c r="I1486">
        <v>150</v>
      </c>
      <c r="J1486" t="s">
        <v>21954</v>
      </c>
      <c r="K1486" t="s">
        <v>204</v>
      </c>
      <c r="L1486" t="s">
        <v>12492</v>
      </c>
      <c r="M1486" t="s">
        <v>21955</v>
      </c>
      <c r="N1486" t="s">
        <v>21955</v>
      </c>
      <c r="O1486" t="s">
        <v>21955</v>
      </c>
      <c r="P1486" t="s">
        <v>21955</v>
      </c>
      <c r="Q1486" t="s">
        <v>21956</v>
      </c>
      <c r="R1486">
        <v>0.05</v>
      </c>
      <c r="S1486">
        <v>0</v>
      </c>
    </row>
    <row r="1487" spans="1:20">
      <c r="A1487" t="s">
        <v>349</v>
      </c>
      <c r="B1487">
        <v>94354581</v>
      </c>
      <c r="C1487" t="s">
        <v>24712</v>
      </c>
      <c r="D1487" t="s">
        <v>22043</v>
      </c>
      <c r="E1487" t="s">
        <v>21952</v>
      </c>
      <c r="F1487" t="s">
        <v>21953</v>
      </c>
      <c r="G1487">
        <v>3440</v>
      </c>
      <c r="I1487">
        <v>150</v>
      </c>
      <c r="J1487" t="s">
        <v>21954</v>
      </c>
      <c r="K1487" t="s">
        <v>204</v>
      </c>
      <c r="L1487" t="s">
        <v>12492</v>
      </c>
      <c r="M1487" t="s">
        <v>21955</v>
      </c>
      <c r="N1487" t="s">
        <v>21955</v>
      </c>
      <c r="O1487" t="s">
        <v>21955</v>
      </c>
      <c r="P1487" t="s">
        <v>21955</v>
      </c>
      <c r="Q1487" t="s">
        <v>21956</v>
      </c>
      <c r="R1487">
        <v>0.05</v>
      </c>
      <c r="S1487">
        <v>0</v>
      </c>
    </row>
    <row r="1488" spans="1:20">
      <c r="A1488" t="s">
        <v>349</v>
      </c>
      <c r="B1488">
        <v>94354589</v>
      </c>
      <c r="C1488" t="s">
        <v>24713</v>
      </c>
      <c r="D1488" t="s">
        <v>22043</v>
      </c>
      <c r="E1488" t="s">
        <v>21952</v>
      </c>
      <c r="F1488" t="s">
        <v>21953</v>
      </c>
      <c r="G1488">
        <v>3440</v>
      </c>
      <c r="I1488">
        <v>150</v>
      </c>
      <c r="J1488" t="s">
        <v>21954</v>
      </c>
      <c r="K1488" t="s">
        <v>204</v>
      </c>
      <c r="L1488" t="s">
        <v>12492</v>
      </c>
      <c r="M1488" t="s">
        <v>21955</v>
      </c>
      <c r="N1488" t="s">
        <v>21955</v>
      </c>
      <c r="O1488" t="s">
        <v>21955</v>
      </c>
      <c r="P1488" t="s">
        <v>21955</v>
      </c>
      <c r="Q1488" t="s">
        <v>21956</v>
      </c>
      <c r="R1488">
        <v>0.05</v>
      </c>
      <c r="S1488">
        <v>0</v>
      </c>
    </row>
    <row r="1489" spans="1:20">
      <c r="A1489" t="s">
        <v>349</v>
      </c>
      <c r="B1489">
        <v>94354601</v>
      </c>
      <c r="C1489" t="s">
        <v>24714</v>
      </c>
      <c r="D1489" t="s">
        <v>22043</v>
      </c>
      <c r="E1489" t="s">
        <v>21952</v>
      </c>
      <c r="F1489" t="s">
        <v>21953</v>
      </c>
      <c r="G1489">
        <v>3440</v>
      </c>
      <c r="I1489">
        <v>150</v>
      </c>
      <c r="J1489" t="s">
        <v>21954</v>
      </c>
      <c r="K1489" t="s">
        <v>204</v>
      </c>
      <c r="L1489" t="s">
        <v>204</v>
      </c>
      <c r="M1489" t="s">
        <v>21955</v>
      </c>
      <c r="N1489" t="s">
        <v>21955</v>
      </c>
      <c r="O1489" t="s">
        <v>21955</v>
      </c>
      <c r="P1489" t="s">
        <v>21955</v>
      </c>
      <c r="Q1489" t="s">
        <v>21956</v>
      </c>
      <c r="R1489">
        <v>0.05</v>
      </c>
      <c r="S1489">
        <v>0</v>
      </c>
    </row>
    <row r="1490" spans="1:20">
      <c r="A1490" t="s">
        <v>349</v>
      </c>
      <c r="B1490">
        <v>94355013</v>
      </c>
      <c r="C1490" t="s">
        <v>24715</v>
      </c>
      <c r="D1490" t="s">
        <v>22058</v>
      </c>
      <c r="E1490" t="s">
        <v>21952</v>
      </c>
      <c r="F1490" t="s">
        <v>21953</v>
      </c>
      <c r="G1490">
        <v>3440</v>
      </c>
      <c r="I1490">
        <v>150</v>
      </c>
      <c r="J1490" t="s">
        <v>21954</v>
      </c>
      <c r="K1490" t="s">
        <v>204</v>
      </c>
      <c r="L1490" t="s">
        <v>12492</v>
      </c>
      <c r="M1490" t="s">
        <v>21955</v>
      </c>
      <c r="N1490" t="s">
        <v>21955</v>
      </c>
      <c r="O1490" t="s">
        <v>21955</v>
      </c>
      <c r="P1490" t="s">
        <v>21955</v>
      </c>
      <c r="Q1490" t="s">
        <v>21956</v>
      </c>
      <c r="R1490">
        <v>0.05</v>
      </c>
      <c r="S1490">
        <v>0</v>
      </c>
    </row>
    <row r="1491" spans="1:20">
      <c r="A1491" t="s">
        <v>349</v>
      </c>
      <c r="B1491">
        <v>94355015</v>
      </c>
      <c r="C1491" t="s">
        <v>24716</v>
      </c>
      <c r="D1491" t="s">
        <v>22058</v>
      </c>
      <c r="E1491" t="s">
        <v>21952</v>
      </c>
      <c r="F1491" t="s">
        <v>21953</v>
      </c>
      <c r="G1491">
        <v>3440</v>
      </c>
      <c r="I1491">
        <v>150</v>
      </c>
      <c r="J1491" t="s">
        <v>21954</v>
      </c>
      <c r="K1491" t="s">
        <v>204</v>
      </c>
      <c r="L1491" t="s">
        <v>12492</v>
      </c>
      <c r="M1491" t="s">
        <v>21955</v>
      </c>
      <c r="N1491" t="s">
        <v>21955</v>
      </c>
      <c r="O1491" t="s">
        <v>21955</v>
      </c>
      <c r="P1491" t="s">
        <v>21955</v>
      </c>
      <c r="Q1491" t="s">
        <v>21956</v>
      </c>
      <c r="R1491">
        <v>0.05</v>
      </c>
      <c r="S1491">
        <v>0</v>
      </c>
    </row>
    <row r="1492" spans="1:20">
      <c r="A1492" t="s">
        <v>349</v>
      </c>
      <c r="B1492">
        <v>94355017</v>
      </c>
      <c r="C1492" t="s">
        <v>24717</v>
      </c>
      <c r="D1492" t="s">
        <v>22058</v>
      </c>
      <c r="E1492" t="s">
        <v>21952</v>
      </c>
      <c r="F1492" t="s">
        <v>21953</v>
      </c>
      <c r="G1492">
        <v>3440</v>
      </c>
      <c r="I1492">
        <v>150</v>
      </c>
      <c r="J1492" t="s">
        <v>21954</v>
      </c>
      <c r="K1492" t="s">
        <v>12492</v>
      </c>
      <c r="L1492" t="s">
        <v>12492</v>
      </c>
      <c r="M1492" t="s">
        <v>21955</v>
      </c>
      <c r="N1492" t="s">
        <v>21955</v>
      </c>
      <c r="O1492" t="s">
        <v>21955</v>
      </c>
      <c r="P1492" t="s">
        <v>21955</v>
      </c>
      <c r="Q1492" t="s">
        <v>21956</v>
      </c>
      <c r="R1492">
        <v>0.05</v>
      </c>
      <c r="S1492">
        <v>0</v>
      </c>
      <c r="T1492" t="s">
        <v>21967</v>
      </c>
    </row>
    <row r="1493" spans="1:20">
      <c r="A1493" t="s">
        <v>349</v>
      </c>
      <c r="B1493">
        <v>94355019</v>
      </c>
      <c r="C1493" t="s">
        <v>24718</v>
      </c>
      <c r="D1493" t="s">
        <v>22058</v>
      </c>
      <c r="E1493" t="s">
        <v>21952</v>
      </c>
      <c r="F1493" t="s">
        <v>21953</v>
      </c>
      <c r="G1493">
        <v>3440</v>
      </c>
      <c r="I1493">
        <v>150</v>
      </c>
      <c r="J1493" t="s">
        <v>21954</v>
      </c>
      <c r="K1493" t="s">
        <v>204</v>
      </c>
      <c r="L1493" t="s">
        <v>12492</v>
      </c>
      <c r="M1493" t="s">
        <v>21955</v>
      </c>
      <c r="N1493" t="s">
        <v>21955</v>
      </c>
      <c r="O1493" t="s">
        <v>21955</v>
      </c>
      <c r="P1493" t="s">
        <v>21955</v>
      </c>
      <c r="Q1493" t="s">
        <v>21956</v>
      </c>
      <c r="R1493">
        <v>0.05</v>
      </c>
      <c r="S1493">
        <v>0</v>
      </c>
    </row>
    <row r="1494" spans="1:20">
      <c r="A1494" t="s">
        <v>349</v>
      </c>
      <c r="B1494">
        <v>94355021</v>
      </c>
      <c r="C1494" t="s">
        <v>24719</v>
      </c>
      <c r="D1494" t="s">
        <v>22058</v>
      </c>
      <c r="E1494" t="s">
        <v>21952</v>
      </c>
      <c r="F1494" t="s">
        <v>21953</v>
      </c>
      <c r="G1494">
        <v>3440</v>
      </c>
      <c r="I1494">
        <v>150</v>
      </c>
      <c r="J1494" t="s">
        <v>21954</v>
      </c>
      <c r="K1494" t="s">
        <v>204</v>
      </c>
      <c r="L1494" t="s">
        <v>12492</v>
      </c>
      <c r="M1494" t="s">
        <v>21955</v>
      </c>
      <c r="N1494" t="s">
        <v>21955</v>
      </c>
      <c r="O1494" t="s">
        <v>21955</v>
      </c>
      <c r="P1494" t="s">
        <v>21955</v>
      </c>
      <c r="Q1494" t="s">
        <v>21956</v>
      </c>
      <c r="R1494">
        <v>0.05</v>
      </c>
      <c r="S1494">
        <v>0</v>
      </c>
    </row>
    <row r="1495" spans="1:20">
      <c r="A1495" t="s">
        <v>349</v>
      </c>
      <c r="B1495">
        <v>94355025</v>
      </c>
      <c r="C1495" t="s">
        <v>24720</v>
      </c>
      <c r="D1495" t="s">
        <v>22058</v>
      </c>
      <c r="E1495" t="s">
        <v>21952</v>
      </c>
      <c r="F1495" t="s">
        <v>21953</v>
      </c>
      <c r="G1495">
        <v>3440</v>
      </c>
      <c r="I1495">
        <v>150</v>
      </c>
      <c r="J1495" t="s">
        <v>21954</v>
      </c>
      <c r="K1495" t="s">
        <v>204</v>
      </c>
      <c r="L1495" t="s">
        <v>12492</v>
      </c>
      <c r="M1495" t="s">
        <v>21955</v>
      </c>
      <c r="N1495" t="s">
        <v>21955</v>
      </c>
      <c r="O1495" t="s">
        <v>21955</v>
      </c>
      <c r="P1495" t="s">
        <v>21955</v>
      </c>
      <c r="Q1495" t="s">
        <v>21956</v>
      </c>
      <c r="R1495">
        <v>0.05</v>
      </c>
      <c r="S1495">
        <v>0</v>
      </c>
    </row>
    <row r="1496" spans="1:20">
      <c r="A1496" t="s">
        <v>349</v>
      </c>
      <c r="B1496">
        <v>94355029</v>
      </c>
      <c r="C1496" t="s">
        <v>24721</v>
      </c>
      <c r="D1496" t="s">
        <v>22058</v>
      </c>
      <c r="E1496" t="s">
        <v>21952</v>
      </c>
      <c r="F1496" t="s">
        <v>21953</v>
      </c>
      <c r="G1496">
        <v>3440</v>
      </c>
      <c r="I1496">
        <v>150</v>
      </c>
      <c r="J1496" t="s">
        <v>21954</v>
      </c>
      <c r="K1496" t="s">
        <v>204</v>
      </c>
      <c r="L1496" t="s">
        <v>12492</v>
      </c>
      <c r="M1496" t="s">
        <v>21955</v>
      </c>
      <c r="N1496" t="s">
        <v>21955</v>
      </c>
      <c r="O1496" t="s">
        <v>21955</v>
      </c>
      <c r="P1496" t="s">
        <v>21955</v>
      </c>
      <c r="Q1496" t="s">
        <v>21956</v>
      </c>
      <c r="R1496">
        <v>0.05</v>
      </c>
      <c r="S1496">
        <v>0</v>
      </c>
    </row>
    <row r="1497" spans="1:20">
      <c r="A1497" t="s">
        <v>349</v>
      </c>
      <c r="B1497">
        <v>94355033</v>
      </c>
      <c r="C1497" t="s">
        <v>24722</v>
      </c>
      <c r="D1497" t="s">
        <v>22058</v>
      </c>
      <c r="E1497" t="s">
        <v>21952</v>
      </c>
      <c r="F1497" t="s">
        <v>21953</v>
      </c>
      <c r="G1497">
        <v>3440</v>
      </c>
      <c r="I1497">
        <v>150</v>
      </c>
      <c r="J1497" t="s">
        <v>21954</v>
      </c>
      <c r="K1497" t="s">
        <v>204</v>
      </c>
      <c r="L1497" t="s">
        <v>12492</v>
      </c>
      <c r="M1497" t="s">
        <v>21955</v>
      </c>
      <c r="N1497" t="s">
        <v>21955</v>
      </c>
      <c r="O1497" t="s">
        <v>21955</v>
      </c>
      <c r="P1497" t="s">
        <v>21955</v>
      </c>
      <c r="Q1497" t="s">
        <v>21956</v>
      </c>
      <c r="R1497">
        <v>0.05</v>
      </c>
      <c r="S1497">
        <v>0</v>
      </c>
    </row>
    <row r="1498" spans="1:20">
      <c r="A1498" t="s">
        <v>349</v>
      </c>
      <c r="B1498">
        <v>94355037</v>
      </c>
      <c r="C1498" t="s">
        <v>24723</v>
      </c>
      <c r="D1498" t="s">
        <v>22058</v>
      </c>
      <c r="E1498" t="s">
        <v>21952</v>
      </c>
      <c r="F1498" t="s">
        <v>21953</v>
      </c>
      <c r="G1498">
        <v>3440</v>
      </c>
      <c r="I1498">
        <v>150</v>
      </c>
      <c r="J1498" t="s">
        <v>21954</v>
      </c>
      <c r="K1498" t="s">
        <v>204</v>
      </c>
      <c r="L1498" t="s">
        <v>12492</v>
      </c>
      <c r="M1498" t="s">
        <v>21955</v>
      </c>
      <c r="N1498" t="s">
        <v>21955</v>
      </c>
      <c r="O1498" t="s">
        <v>21955</v>
      </c>
      <c r="P1498" t="s">
        <v>21955</v>
      </c>
      <c r="Q1498" t="s">
        <v>21956</v>
      </c>
      <c r="R1498">
        <v>0.05</v>
      </c>
      <c r="S1498">
        <v>0</v>
      </c>
    </row>
    <row r="1499" spans="1:20">
      <c r="A1499" t="s">
        <v>349</v>
      </c>
      <c r="B1499">
        <v>94355043</v>
      </c>
      <c r="C1499" t="s">
        <v>24724</v>
      </c>
      <c r="D1499" t="s">
        <v>22058</v>
      </c>
      <c r="E1499" t="s">
        <v>21952</v>
      </c>
      <c r="F1499" t="s">
        <v>21953</v>
      </c>
      <c r="G1499">
        <v>3440</v>
      </c>
      <c r="I1499">
        <v>150</v>
      </c>
      <c r="J1499" t="s">
        <v>21954</v>
      </c>
      <c r="K1499" t="s">
        <v>204</v>
      </c>
      <c r="L1499" t="s">
        <v>12492</v>
      </c>
      <c r="M1499" t="s">
        <v>21955</v>
      </c>
      <c r="N1499" t="s">
        <v>21955</v>
      </c>
      <c r="O1499" t="s">
        <v>21955</v>
      </c>
      <c r="P1499" t="s">
        <v>21955</v>
      </c>
      <c r="Q1499" t="s">
        <v>21956</v>
      </c>
      <c r="R1499">
        <v>0.05</v>
      </c>
      <c r="S1499">
        <v>0</v>
      </c>
    </row>
    <row r="1500" spans="1:20">
      <c r="A1500" t="s">
        <v>349</v>
      </c>
      <c r="B1500">
        <v>94355045</v>
      </c>
      <c r="C1500" t="s">
        <v>24725</v>
      </c>
      <c r="D1500" t="s">
        <v>22058</v>
      </c>
      <c r="E1500" t="s">
        <v>21952</v>
      </c>
      <c r="F1500" t="s">
        <v>21953</v>
      </c>
      <c r="G1500">
        <v>3440</v>
      </c>
      <c r="I1500">
        <v>150</v>
      </c>
      <c r="J1500" t="s">
        <v>21954</v>
      </c>
      <c r="K1500" t="s">
        <v>204</v>
      </c>
      <c r="L1500" t="s">
        <v>12492</v>
      </c>
      <c r="M1500" t="s">
        <v>21961</v>
      </c>
      <c r="N1500" t="s">
        <v>21961</v>
      </c>
      <c r="O1500" t="s">
        <v>21961</v>
      </c>
      <c r="P1500" t="s">
        <v>21961</v>
      </c>
      <c r="Q1500" t="s">
        <v>21956</v>
      </c>
      <c r="R1500">
        <v>0.01</v>
      </c>
      <c r="S1500">
        <v>0</v>
      </c>
    </row>
    <row r="1501" spans="1:20">
      <c r="A1501" t="s">
        <v>349</v>
      </c>
      <c r="B1501">
        <v>94355049</v>
      </c>
      <c r="C1501" t="s">
        <v>24726</v>
      </c>
      <c r="D1501" t="s">
        <v>22058</v>
      </c>
      <c r="E1501" t="s">
        <v>21952</v>
      </c>
      <c r="F1501" t="s">
        <v>21953</v>
      </c>
      <c r="G1501">
        <v>3440</v>
      </c>
      <c r="I1501">
        <v>150</v>
      </c>
      <c r="J1501" t="s">
        <v>21954</v>
      </c>
      <c r="K1501" t="s">
        <v>204</v>
      </c>
      <c r="L1501" t="s">
        <v>12492</v>
      </c>
      <c r="M1501" t="s">
        <v>21955</v>
      </c>
      <c r="N1501" t="s">
        <v>21955</v>
      </c>
      <c r="O1501" t="s">
        <v>21955</v>
      </c>
      <c r="P1501" t="s">
        <v>21955</v>
      </c>
      <c r="Q1501" t="s">
        <v>21956</v>
      </c>
      <c r="R1501">
        <v>0.05</v>
      </c>
      <c r="S1501">
        <v>0</v>
      </c>
    </row>
    <row r="1502" spans="1:20">
      <c r="A1502" t="s">
        <v>349</v>
      </c>
      <c r="B1502">
        <v>94355053</v>
      </c>
      <c r="C1502" t="s">
        <v>24727</v>
      </c>
      <c r="D1502" t="s">
        <v>22058</v>
      </c>
      <c r="E1502" t="s">
        <v>21952</v>
      </c>
      <c r="F1502" t="s">
        <v>21953</v>
      </c>
      <c r="G1502">
        <v>3440</v>
      </c>
      <c r="I1502">
        <v>150</v>
      </c>
      <c r="J1502" t="s">
        <v>21954</v>
      </c>
      <c r="K1502" t="s">
        <v>204</v>
      </c>
      <c r="L1502" t="s">
        <v>12492</v>
      </c>
      <c r="M1502" t="s">
        <v>21955</v>
      </c>
      <c r="N1502" t="s">
        <v>21955</v>
      </c>
      <c r="O1502" t="s">
        <v>21955</v>
      </c>
      <c r="P1502" t="s">
        <v>21955</v>
      </c>
      <c r="Q1502" t="s">
        <v>21956</v>
      </c>
      <c r="R1502">
        <v>0.05</v>
      </c>
      <c r="S1502">
        <v>0</v>
      </c>
    </row>
    <row r="1503" spans="1:20">
      <c r="A1503" t="s">
        <v>349</v>
      </c>
      <c r="B1503">
        <v>94355055</v>
      </c>
      <c r="C1503" t="s">
        <v>24728</v>
      </c>
      <c r="D1503" t="s">
        <v>22058</v>
      </c>
      <c r="E1503" t="s">
        <v>21952</v>
      </c>
      <c r="F1503" t="s">
        <v>21953</v>
      </c>
      <c r="G1503">
        <v>3440</v>
      </c>
      <c r="I1503">
        <v>150</v>
      </c>
      <c r="J1503" t="s">
        <v>21954</v>
      </c>
      <c r="K1503" t="s">
        <v>204</v>
      </c>
      <c r="L1503" t="s">
        <v>12492</v>
      </c>
      <c r="M1503" t="s">
        <v>21955</v>
      </c>
      <c r="N1503" t="s">
        <v>21955</v>
      </c>
      <c r="O1503" t="s">
        <v>21955</v>
      </c>
      <c r="P1503" t="s">
        <v>21955</v>
      </c>
      <c r="Q1503" t="s">
        <v>21956</v>
      </c>
      <c r="R1503">
        <v>0.05</v>
      </c>
      <c r="S1503">
        <v>0</v>
      </c>
    </row>
    <row r="1504" spans="1:20">
      <c r="A1504" t="s">
        <v>349</v>
      </c>
      <c r="B1504">
        <v>94355057</v>
      </c>
      <c r="C1504" t="s">
        <v>24729</v>
      </c>
      <c r="D1504" t="s">
        <v>22058</v>
      </c>
      <c r="E1504" t="s">
        <v>21952</v>
      </c>
      <c r="F1504" t="s">
        <v>21953</v>
      </c>
      <c r="G1504">
        <v>3440</v>
      </c>
      <c r="I1504">
        <v>150</v>
      </c>
      <c r="J1504" t="s">
        <v>21954</v>
      </c>
      <c r="K1504" t="s">
        <v>204</v>
      </c>
      <c r="L1504" t="s">
        <v>12492</v>
      </c>
      <c r="M1504" t="s">
        <v>21955</v>
      </c>
      <c r="N1504" t="s">
        <v>21955</v>
      </c>
      <c r="O1504" t="s">
        <v>21955</v>
      </c>
      <c r="P1504" t="s">
        <v>21955</v>
      </c>
      <c r="Q1504" t="s">
        <v>21956</v>
      </c>
      <c r="R1504">
        <v>0.05</v>
      </c>
      <c r="S1504">
        <v>0</v>
      </c>
    </row>
    <row r="1505" spans="1:20">
      <c r="A1505" t="s">
        <v>349</v>
      </c>
      <c r="B1505">
        <v>94355061</v>
      </c>
      <c r="C1505" t="s">
        <v>24730</v>
      </c>
      <c r="D1505" t="s">
        <v>22058</v>
      </c>
      <c r="E1505" t="s">
        <v>21952</v>
      </c>
      <c r="F1505" t="s">
        <v>21953</v>
      </c>
      <c r="G1505">
        <v>3440</v>
      </c>
      <c r="I1505">
        <v>150</v>
      </c>
      <c r="J1505" t="s">
        <v>21954</v>
      </c>
      <c r="K1505" t="s">
        <v>204</v>
      </c>
      <c r="L1505" t="s">
        <v>12492</v>
      </c>
      <c r="M1505" t="s">
        <v>21955</v>
      </c>
      <c r="N1505" t="s">
        <v>21955</v>
      </c>
      <c r="O1505" t="s">
        <v>21955</v>
      </c>
      <c r="P1505" t="s">
        <v>21955</v>
      </c>
      <c r="Q1505" t="s">
        <v>21956</v>
      </c>
      <c r="R1505">
        <v>0.05</v>
      </c>
      <c r="S1505">
        <v>0</v>
      </c>
    </row>
    <row r="1506" spans="1:20">
      <c r="A1506" t="s">
        <v>349</v>
      </c>
      <c r="B1506">
        <v>94355065</v>
      </c>
      <c r="C1506" t="s">
        <v>24731</v>
      </c>
      <c r="D1506" t="s">
        <v>22058</v>
      </c>
      <c r="E1506" t="s">
        <v>21952</v>
      </c>
      <c r="F1506" t="s">
        <v>21953</v>
      </c>
      <c r="G1506">
        <v>3440</v>
      </c>
      <c r="I1506">
        <v>150</v>
      </c>
      <c r="J1506" t="s">
        <v>21954</v>
      </c>
      <c r="K1506" t="s">
        <v>204</v>
      </c>
      <c r="L1506" t="s">
        <v>12492</v>
      </c>
      <c r="M1506" t="s">
        <v>21955</v>
      </c>
      <c r="N1506" t="s">
        <v>21955</v>
      </c>
      <c r="O1506" t="s">
        <v>21955</v>
      </c>
      <c r="P1506" t="s">
        <v>21955</v>
      </c>
      <c r="Q1506" t="s">
        <v>21956</v>
      </c>
      <c r="R1506">
        <v>0.05</v>
      </c>
      <c r="S1506">
        <v>0</v>
      </c>
    </row>
    <row r="1507" spans="1:20">
      <c r="A1507" t="s">
        <v>349</v>
      </c>
      <c r="B1507">
        <v>94355067</v>
      </c>
      <c r="C1507" t="s">
        <v>24732</v>
      </c>
      <c r="D1507" t="s">
        <v>22058</v>
      </c>
      <c r="E1507" t="s">
        <v>21952</v>
      </c>
      <c r="F1507" t="s">
        <v>21953</v>
      </c>
      <c r="G1507">
        <v>3440</v>
      </c>
      <c r="I1507">
        <v>150</v>
      </c>
      <c r="J1507" t="s">
        <v>21954</v>
      </c>
      <c r="K1507" t="s">
        <v>204</v>
      </c>
      <c r="L1507" t="s">
        <v>12492</v>
      </c>
      <c r="M1507" t="s">
        <v>21955</v>
      </c>
      <c r="N1507" t="s">
        <v>21955</v>
      </c>
      <c r="O1507" t="s">
        <v>21955</v>
      </c>
      <c r="P1507" t="s">
        <v>21955</v>
      </c>
      <c r="Q1507" t="s">
        <v>21956</v>
      </c>
      <c r="R1507">
        <v>0.05</v>
      </c>
      <c r="S1507">
        <v>0</v>
      </c>
    </row>
    <row r="1508" spans="1:20">
      <c r="A1508" t="s">
        <v>349</v>
      </c>
      <c r="B1508">
        <v>94355069</v>
      </c>
      <c r="C1508" t="s">
        <v>24733</v>
      </c>
      <c r="D1508" t="s">
        <v>22058</v>
      </c>
      <c r="E1508" t="s">
        <v>21952</v>
      </c>
      <c r="F1508" t="s">
        <v>21953</v>
      </c>
      <c r="G1508">
        <v>3440</v>
      </c>
      <c r="I1508">
        <v>150</v>
      </c>
      <c r="J1508" t="s">
        <v>21954</v>
      </c>
      <c r="K1508" t="s">
        <v>204</v>
      </c>
      <c r="L1508" t="s">
        <v>12492</v>
      </c>
      <c r="M1508" t="s">
        <v>21955</v>
      </c>
      <c r="N1508" t="s">
        <v>21955</v>
      </c>
      <c r="O1508" t="s">
        <v>21955</v>
      </c>
      <c r="P1508" t="s">
        <v>21955</v>
      </c>
      <c r="Q1508" t="s">
        <v>21956</v>
      </c>
      <c r="R1508">
        <v>0.05</v>
      </c>
      <c r="S1508">
        <v>0</v>
      </c>
    </row>
    <row r="1509" spans="1:20">
      <c r="A1509" t="s">
        <v>349</v>
      </c>
      <c r="B1509">
        <v>94355104</v>
      </c>
      <c r="C1509" t="s">
        <v>24734</v>
      </c>
      <c r="D1509" t="s">
        <v>22058</v>
      </c>
      <c r="E1509" t="s">
        <v>21952</v>
      </c>
      <c r="F1509" t="s">
        <v>21953</v>
      </c>
      <c r="G1509">
        <v>3440</v>
      </c>
      <c r="I1509">
        <v>150</v>
      </c>
      <c r="J1509" t="s">
        <v>21954</v>
      </c>
      <c r="K1509" t="s">
        <v>204</v>
      </c>
      <c r="L1509" t="s">
        <v>12492</v>
      </c>
      <c r="M1509" t="s">
        <v>21955</v>
      </c>
      <c r="N1509" t="s">
        <v>21955</v>
      </c>
      <c r="O1509" t="s">
        <v>21955</v>
      </c>
      <c r="P1509" t="s">
        <v>21955</v>
      </c>
      <c r="Q1509" t="s">
        <v>21956</v>
      </c>
      <c r="R1509">
        <v>0.05</v>
      </c>
      <c r="S1509">
        <v>0</v>
      </c>
    </row>
    <row r="1510" spans="1:20">
      <c r="A1510" t="s">
        <v>349</v>
      </c>
      <c r="B1510">
        <v>94355108</v>
      </c>
      <c r="C1510" t="s">
        <v>24735</v>
      </c>
      <c r="D1510" t="s">
        <v>22640</v>
      </c>
      <c r="E1510" t="s">
        <v>21952</v>
      </c>
      <c r="F1510" t="s">
        <v>21953</v>
      </c>
      <c r="G1510">
        <v>3440</v>
      </c>
      <c r="I1510">
        <v>150</v>
      </c>
      <c r="J1510" t="s">
        <v>21954</v>
      </c>
      <c r="K1510" t="s">
        <v>204</v>
      </c>
      <c r="L1510" t="s">
        <v>12492</v>
      </c>
      <c r="M1510" t="s">
        <v>21955</v>
      </c>
      <c r="N1510" t="s">
        <v>21955</v>
      </c>
      <c r="O1510" t="s">
        <v>21955</v>
      </c>
      <c r="P1510" t="s">
        <v>21955</v>
      </c>
      <c r="Q1510" t="s">
        <v>21956</v>
      </c>
      <c r="R1510">
        <v>0.05</v>
      </c>
      <c r="S1510">
        <v>0</v>
      </c>
    </row>
    <row r="1511" spans="1:20">
      <c r="A1511" t="s">
        <v>349</v>
      </c>
      <c r="B1511">
        <v>94355112</v>
      </c>
      <c r="C1511" t="s">
        <v>24736</v>
      </c>
      <c r="D1511" t="s">
        <v>22058</v>
      </c>
      <c r="E1511" t="s">
        <v>21952</v>
      </c>
      <c r="F1511" t="s">
        <v>21953</v>
      </c>
      <c r="G1511">
        <v>3440</v>
      </c>
      <c r="I1511">
        <v>150</v>
      </c>
      <c r="J1511" t="s">
        <v>21954</v>
      </c>
      <c r="K1511" t="s">
        <v>204</v>
      </c>
      <c r="L1511" t="s">
        <v>12492</v>
      </c>
      <c r="M1511" t="s">
        <v>21955</v>
      </c>
      <c r="N1511" t="s">
        <v>21955</v>
      </c>
      <c r="O1511" t="s">
        <v>21955</v>
      </c>
      <c r="P1511" t="s">
        <v>21955</v>
      </c>
      <c r="Q1511" t="s">
        <v>21956</v>
      </c>
      <c r="R1511">
        <v>0.05</v>
      </c>
      <c r="S1511">
        <v>0</v>
      </c>
    </row>
    <row r="1512" spans="1:20">
      <c r="A1512" t="s">
        <v>349</v>
      </c>
      <c r="B1512">
        <v>94355116</v>
      </c>
      <c r="C1512" t="s">
        <v>24737</v>
      </c>
      <c r="D1512" t="s">
        <v>22058</v>
      </c>
      <c r="E1512" t="s">
        <v>21952</v>
      </c>
      <c r="F1512" t="s">
        <v>21953</v>
      </c>
      <c r="G1512">
        <v>3440</v>
      </c>
      <c r="I1512">
        <v>150</v>
      </c>
      <c r="J1512" t="s">
        <v>21954</v>
      </c>
      <c r="K1512" t="s">
        <v>204</v>
      </c>
      <c r="L1512" t="s">
        <v>12492</v>
      </c>
      <c r="M1512" t="s">
        <v>21955</v>
      </c>
      <c r="N1512" t="s">
        <v>21955</v>
      </c>
      <c r="O1512" t="s">
        <v>21955</v>
      </c>
      <c r="P1512" t="s">
        <v>21955</v>
      </c>
      <c r="Q1512" t="s">
        <v>21956</v>
      </c>
      <c r="R1512">
        <v>0.05</v>
      </c>
      <c r="S1512">
        <v>0</v>
      </c>
    </row>
    <row r="1513" spans="1:20">
      <c r="A1513" t="s">
        <v>349</v>
      </c>
      <c r="B1513">
        <v>94355120</v>
      </c>
      <c r="C1513" t="s">
        <v>24738</v>
      </c>
      <c r="D1513" t="s">
        <v>22058</v>
      </c>
      <c r="E1513" t="s">
        <v>21952</v>
      </c>
      <c r="F1513" t="s">
        <v>21953</v>
      </c>
      <c r="G1513">
        <v>3440</v>
      </c>
      <c r="I1513">
        <v>150</v>
      </c>
      <c r="J1513" t="s">
        <v>21954</v>
      </c>
      <c r="K1513" t="s">
        <v>12492</v>
      </c>
      <c r="L1513" t="s">
        <v>12492</v>
      </c>
      <c r="M1513" t="s">
        <v>21955</v>
      </c>
      <c r="N1513" t="s">
        <v>21955</v>
      </c>
      <c r="O1513" t="s">
        <v>21955</v>
      </c>
      <c r="P1513" t="s">
        <v>21955</v>
      </c>
      <c r="Q1513" t="s">
        <v>21956</v>
      </c>
      <c r="R1513">
        <v>0.05</v>
      </c>
      <c r="S1513">
        <v>0</v>
      </c>
      <c r="T1513" t="s">
        <v>21967</v>
      </c>
    </row>
    <row r="1514" spans="1:20">
      <c r="A1514" t="s">
        <v>349</v>
      </c>
      <c r="B1514">
        <v>94355124</v>
      </c>
      <c r="C1514" t="s">
        <v>24739</v>
      </c>
      <c r="D1514" t="s">
        <v>22058</v>
      </c>
      <c r="E1514" t="s">
        <v>21952</v>
      </c>
      <c r="F1514" t="s">
        <v>21953</v>
      </c>
      <c r="G1514">
        <v>3440</v>
      </c>
      <c r="I1514">
        <v>150</v>
      </c>
      <c r="J1514" t="s">
        <v>21954</v>
      </c>
      <c r="K1514" t="s">
        <v>204</v>
      </c>
      <c r="L1514" t="s">
        <v>12492</v>
      </c>
      <c r="M1514" t="s">
        <v>21955</v>
      </c>
      <c r="N1514" t="s">
        <v>21955</v>
      </c>
      <c r="O1514" t="s">
        <v>21955</v>
      </c>
      <c r="P1514" t="s">
        <v>21955</v>
      </c>
      <c r="Q1514" t="s">
        <v>21956</v>
      </c>
      <c r="R1514">
        <v>0.05</v>
      </c>
      <c r="S1514">
        <v>0</v>
      </c>
    </row>
    <row r="1515" spans="1:20">
      <c r="A1515" t="s">
        <v>349</v>
      </c>
      <c r="B1515">
        <v>94355128</v>
      </c>
      <c r="C1515" t="s">
        <v>24740</v>
      </c>
      <c r="D1515" t="s">
        <v>22058</v>
      </c>
      <c r="E1515" t="s">
        <v>21952</v>
      </c>
      <c r="F1515" t="s">
        <v>21953</v>
      </c>
      <c r="G1515">
        <v>3440</v>
      </c>
      <c r="I1515">
        <v>150</v>
      </c>
      <c r="J1515" t="s">
        <v>21954</v>
      </c>
      <c r="K1515" t="s">
        <v>204</v>
      </c>
      <c r="L1515" t="s">
        <v>12492</v>
      </c>
      <c r="M1515" t="s">
        <v>21955</v>
      </c>
      <c r="N1515" t="s">
        <v>21955</v>
      </c>
      <c r="O1515" t="s">
        <v>21955</v>
      </c>
      <c r="P1515" t="s">
        <v>21955</v>
      </c>
      <c r="Q1515" t="s">
        <v>21956</v>
      </c>
      <c r="R1515">
        <v>0.05</v>
      </c>
      <c r="S1515">
        <v>0</v>
      </c>
    </row>
    <row r="1516" spans="1:20">
      <c r="A1516" t="s">
        <v>349</v>
      </c>
      <c r="B1516">
        <v>94355132</v>
      </c>
      <c r="C1516" t="s">
        <v>24741</v>
      </c>
      <c r="D1516" t="s">
        <v>22058</v>
      </c>
      <c r="E1516" t="s">
        <v>21952</v>
      </c>
      <c r="F1516" t="s">
        <v>21953</v>
      </c>
      <c r="G1516">
        <v>3440</v>
      </c>
      <c r="I1516">
        <v>150</v>
      </c>
      <c r="J1516" t="s">
        <v>21954</v>
      </c>
      <c r="K1516" t="s">
        <v>12492</v>
      </c>
      <c r="L1516" t="s">
        <v>12492</v>
      </c>
      <c r="M1516" t="s">
        <v>21955</v>
      </c>
      <c r="N1516" t="s">
        <v>21955</v>
      </c>
      <c r="O1516" t="s">
        <v>21955</v>
      </c>
      <c r="P1516" t="s">
        <v>21955</v>
      </c>
      <c r="Q1516" t="s">
        <v>21956</v>
      </c>
      <c r="R1516">
        <v>0.05</v>
      </c>
      <c r="S1516">
        <v>0</v>
      </c>
      <c r="T1516" t="s">
        <v>21967</v>
      </c>
    </row>
    <row r="1517" spans="1:20">
      <c r="A1517" t="s">
        <v>349</v>
      </c>
      <c r="B1517">
        <v>94355140</v>
      </c>
      <c r="C1517" t="s">
        <v>24742</v>
      </c>
      <c r="D1517" t="s">
        <v>22058</v>
      </c>
      <c r="E1517" t="s">
        <v>21952</v>
      </c>
      <c r="F1517" t="s">
        <v>21953</v>
      </c>
      <c r="G1517">
        <v>3440</v>
      </c>
      <c r="I1517">
        <v>150</v>
      </c>
      <c r="J1517" t="s">
        <v>21954</v>
      </c>
      <c r="K1517" t="s">
        <v>204</v>
      </c>
      <c r="L1517" t="s">
        <v>12492</v>
      </c>
      <c r="M1517" t="s">
        <v>21955</v>
      </c>
      <c r="N1517" t="s">
        <v>21955</v>
      </c>
      <c r="O1517" t="s">
        <v>21955</v>
      </c>
      <c r="P1517" t="s">
        <v>21955</v>
      </c>
      <c r="Q1517" t="s">
        <v>21956</v>
      </c>
      <c r="R1517">
        <v>0.05</v>
      </c>
      <c r="S1517">
        <v>0</v>
      </c>
    </row>
    <row r="1518" spans="1:20">
      <c r="A1518" t="s">
        <v>349</v>
      </c>
      <c r="B1518">
        <v>94355495</v>
      </c>
      <c r="C1518" t="s">
        <v>24743</v>
      </c>
      <c r="D1518" t="s">
        <v>22390</v>
      </c>
      <c r="E1518" t="s">
        <v>22391</v>
      </c>
      <c r="F1518" t="s">
        <v>21953</v>
      </c>
      <c r="G1518">
        <v>3260</v>
      </c>
      <c r="I1518">
        <v>150</v>
      </c>
      <c r="J1518" t="s">
        <v>21954</v>
      </c>
      <c r="K1518" t="s">
        <v>204</v>
      </c>
      <c r="L1518" t="s">
        <v>12492</v>
      </c>
      <c r="M1518" t="s">
        <v>21955</v>
      </c>
      <c r="N1518" t="s">
        <v>21955</v>
      </c>
      <c r="O1518" t="s">
        <v>21955</v>
      </c>
      <c r="P1518" t="s">
        <v>21955</v>
      </c>
      <c r="Q1518" t="s">
        <v>21956</v>
      </c>
      <c r="R1518">
        <v>0.05</v>
      </c>
      <c r="S1518">
        <v>0</v>
      </c>
    </row>
    <row r="1519" spans="1:20">
      <c r="A1519" t="s">
        <v>349</v>
      </c>
      <c r="B1519">
        <v>94355703</v>
      </c>
      <c r="C1519" t="s">
        <v>24744</v>
      </c>
      <c r="D1519" t="s">
        <v>22053</v>
      </c>
      <c r="E1519" t="s">
        <v>21987</v>
      </c>
      <c r="F1519" t="s">
        <v>21953</v>
      </c>
      <c r="G1519">
        <v>3450</v>
      </c>
      <c r="I1519">
        <v>150</v>
      </c>
      <c r="J1519" t="s">
        <v>21954</v>
      </c>
      <c r="K1519" t="s">
        <v>12492</v>
      </c>
      <c r="L1519" t="s">
        <v>12492</v>
      </c>
      <c r="M1519" t="s">
        <v>34</v>
      </c>
      <c r="N1519" t="s">
        <v>34</v>
      </c>
      <c r="O1519" t="s">
        <v>34</v>
      </c>
      <c r="P1519" t="s">
        <v>34</v>
      </c>
      <c r="Q1519" t="s">
        <v>21956</v>
      </c>
      <c r="R1519">
        <v>0.05</v>
      </c>
      <c r="S1519">
        <v>0</v>
      </c>
      <c r="T1519" t="s">
        <v>21967</v>
      </c>
    </row>
    <row r="1520" spans="1:20">
      <c r="A1520" t="s">
        <v>349</v>
      </c>
      <c r="B1520">
        <v>94355801</v>
      </c>
      <c r="C1520" t="s">
        <v>24745</v>
      </c>
      <c r="D1520" t="s">
        <v>21979</v>
      </c>
      <c r="E1520" t="s">
        <v>21952</v>
      </c>
      <c r="F1520" t="s">
        <v>21953</v>
      </c>
      <c r="G1520">
        <v>3440</v>
      </c>
      <c r="I1520">
        <v>150</v>
      </c>
      <c r="J1520" t="s">
        <v>21954</v>
      </c>
      <c r="K1520" t="s">
        <v>204</v>
      </c>
      <c r="L1520" t="s">
        <v>12492</v>
      </c>
      <c r="M1520" t="s">
        <v>21955</v>
      </c>
      <c r="N1520" t="s">
        <v>21955</v>
      </c>
      <c r="O1520" t="s">
        <v>21955</v>
      </c>
      <c r="P1520" t="s">
        <v>21955</v>
      </c>
      <c r="Q1520" t="s">
        <v>21956</v>
      </c>
      <c r="R1520">
        <v>0.05</v>
      </c>
      <c r="S1520">
        <v>0</v>
      </c>
    </row>
    <row r="1521" spans="1:20">
      <c r="A1521" t="s">
        <v>349</v>
      </c>
      <c r="B1521">
        <v>94355901</v>
      </c>
      <c r="C1521" t="s">
        <v>24746</v>
      </c>
      <c r="D1521" t="s">
        <v>24346</v>
      </c>
      <c r="E1521" t="s">
        <v>21952</v>
      </c>
      <c r="F1521" t="s">
        <v>21953</v>
      </c>
      <c r="G1521">
        <v>3440</v>
      </c>
      <c r="I1521">
        <v>150</v>
      </c>
      <c r="J1521" t="s">
        <v>21954</v>
      </c>
      <c r="K1521" t="s">
        <v>204</v>
      </c>
      <c r="L1521" t="s">
        <v>12492</v>
      </c>
      <c r="M1521" t="s">
        <v>21955</v>
      </c>
      <c r="N1521" t="s">
        <v>21955</v>
      </c>
      <c r="O1521" t="s">
        <v>21955</v>
      </c>
      <c r="P1521" t="s">
        <v>21955</v>
      </c>
      <c r="Q1521" t="s">
        <v>21956</v>
      </c>
      <c r="R1521">
        <v>0.05</v>
      </c>
      <c r="S1521">
        <v>0</v>
      </c>
    </row>
    <row r="1522" spans="1:20">
      <c r="A1522" t="s">
        <v>349</v>
      </c>
      <c r="B1522">
        <v>94356701</v>
      </c>
      <c r="C1522" t="s">
        <v>24747</v>
      </c>
      <c r="D1522" t="s">
        <v>22043</v>
      </c>
      <c r="E1522" t="s">
        <v>21952</v>
      </c>
      <c r="F1522" t="s">
        <v>21953</v>
      </c>
      <c r="G1522">
        <v>3440</v>
      </c>
      <c r="H1522">
        <v>3540</v>
      </c>
      <c r="I1522">
        <v>150</v>
      </c>
      <c r="J1522" t="s">
        <v>21954</v>
      </c>
      <c r="K1522" t="s">
        <v>204</v>
      </c>
      <c r="L1522" t="s">
        <v>12492</v>
      </c>
      <c r="M1522" t="s">
        <v>21955</v>
      </c>
      <c r="N1522" t="s">
        <v>21955</v>
      </c>
      <c r="O1522" t="s">
        <v>21955</v>
      </c>
      <c r="P1522" t="s">
        <v>21955</v>
      </c>
      <c r="Q1522" t="s">
        <v>21956</v>
      </c>
      <c r="R1522">
        <v>0.05</v>
      </c>
      <c r="S1522">
        <v>0</v>
      </c>
    </row>
    <row r="1523" spans="1:20">
      <c r="A1523" t="s">
        <v>349</v>
      </c>
      <c r="B1523">
        <v>94356709</v>
      </c>
      <c r="C1523" t="s">
        <v>24748</v>
      </c>
      <c r="D1523" t="s">
        <v>22043</v>
      </c>
      <c r="E1523" t="s">
        <v>21952</v>
      </c>
      <c r="F1523" t="s">
        <v>21953</v>
      </c>
      <c r="G1523">
        <v>3440</v>
      </c>
      <c r="I1523">
        <v>150</v>
      </c>
      <c r="J1523" t="s">
        <v>21954</v>
      </c>
      <c r="K1523" t="s">
        <v>204</v>
      </c>
      <c r="L1523" t="s">
        <v>12492</v>
      </c>
      <c r="M1523" t="s">
        <v>21955</v>
      </c>
      <c r="N1523" t="s">
        <v>21955</v>
      </c>
      <c r="O1523" t="s">
        <v>21955</v>
      </c>
      <c r="P1523" t="s">
        <v>21955</v>
      </c>
      <c r="Q1523" t="s">
        <v>21956</v>
      </c>
      <c r="R1523">
        <v>0.05</v>
      </c>
      <c r="S1523">
        <v>0</v>
      </c>
    </row>
    <row r="1524" spans="1:20">
      <c r="A1524" t="s">
        <v>349</v>
      </c>
      <c r="B1524">
        <v>94356730</v>
      </c>
      <c r="C1524" t="s">
        <v>24749</v>
      </c>
      <c r="D1524" t="s">
        <v>22043</v>
      </c>
      <c r="E1524" t="s">
        <v>21952</v>
      </c>
      <c r="F1524" t="s">
        <v>21953</v>
      </c>
      <c r="G1524">
        <v>3440</v>
      </c>
      <c r="I1524">
        <v>150</v>
      </c>
      <c r="J1524" t="s">
        <v>21954</v>
      </c>
      <c r="K1524" t="s">
        <v>204</v>
      </c>
      <c r="L1524" t="s">
        <v>12492</v>
      </c>
      <c r="M1524" t="s">
        <v>21955</v>
      </c>
      <c r="N1524" t="s">
        <v>21955</v>
      </c>
      <c r="O1524" t="s">
        <v>21955</v>
      </c>
      <c r="P1524" t="s">
        <v>21955</v>
      </c>
      <c r="Q1524" t="s">
        <v>21956</v>
      </c>
      <c r="R1524">
        <v>0.05</v>
      </c>
      <c r="S1524">
        <v>0</v>
      </c>
    </row>
    <row r="1525" spans="1:20">
      <c r="A1525" t="s">
        <v>349</v>
      </c>
      <c r="B1525">
        <v>94356733</v>
      </c>
      <c r="C1525" t="s">
        <v>24750</v>
      </c>
      <c r="D1525" t="s">
        <v>22043</v>
      </c>
      <c r="E1525" t="s">
        <v>21952</v>
      </c>
      <c r="F1525" t="s">
        <v>21953</v>
      </c>
      <c r="G1525">
        <v>3440</v>
      </c>
      <c r="I1525">
        <v>150</v>
      </c>
      <c r="J1525" t="s">
        <v>21954</v>
      </c>
      <c r="K1525" t="s">
        <v>204</v>
      </c>
      <c r="L1525" t="s">
        <v>12492</v>
      </c>
      <c r="M1525" t="s">
        <v>21955</v>
      </c>
      <c r="N1525" t="s">
        <v>21955</v>
      </c>
      <c r="O1525" t="s">
        <v>21955</v>
      </c>
      <c r="P1525" t="s">
        <v>21955</v>
      </c>
      <c r="Q1525" t="s">
        <v>21956</v>
      </c>
      <c r="R1525">
        <v>0.05</v>
      </c>
      <c r="S1525">
        <v>0</v>
      </c>
    </row>
    <row r="1526" spans="1:20">
      <c r="A1526" t="s">
        <v>349</v>
      </c>
      <c r="B1526">
        <v>94356749</v>
      </c>
      <c r="C1526" t="s">
        <v>24751</v>
      </c>
      <c r="D1526" t="s">
        <v>22043</v>
      </c>
      <c r="E1526" t="s">
        <v>21952</v>
      </c>
      <c r="F1526" t="s">
        <v>21953</v>
      </c>
      <c r="G1526">
        <v>3440</v>
      </c>
      <c r="I1526">
        <v>150</v>
      </c>
      <c r="J1526" t="s">
        <v>21954</v>
      </c>
      <c r="K1526" t="s">
        <v>204</v>
      </c>
      <c r="L1526" t="s">
        <v>12492</v>
      </c>
      <c r="M1526" t="s">
        <v>21955</v>
      </c>
      <c r="N1526" t="s">
        <v>21955</v>
      </c>
      <c r="O1526" t="s">
        <v>21955</v>
      </c>
      <c r="P1526" t="s">
        <v>21955</v>
      </c>
      <c r="Q1526" t="s">
        <v>21956</v>
      </c>
      <c r="R1526">
        <v>0.05</v>
      </c>
      <c r="S1526">
        <v>0</v>
      </c>
    </row>
    <row r="1527" spans="1:20">
      <c r="A1527" t="s">
        <v>349</v>
      </c>
      <c r="B1527">
        <v>94356757</v>
      </c>
      <c r="C1527" t="s">
        <v>24752</v>
      </c>
      <c r="D1527" t="s">
        <v>22043</v>
      </c>
      <c r="E1527" t="s">
        <v>21952</v>
      </c>
      <c r="F1527" t="s">
        <v>21953</v>
      </c>
      <c r="G1527">
        <v>3440</v>
      </c>
      <c r="I1527">
        <v>150</v>
      </c>
      <c r="J1527" t="s">
        <v>21954</v>
      </c>
      <c r="K1527" t="s">
        <v>204</v>
      </c>
      <c r="L1527" t="s">
        <v>12492</v>
      </c>
      <c r="M1527" t="s">
        <v>21955</v>
      </c>
      <c r="N1527" t="s">
        <v>21955</v>
      </c>
      <c r="O1527" t="s">
        <v>21955</v>
      </c>
      <c r="P1527" t="s">
        <v>21955</v>
      </c>
      <c r="Q1527" t="s">
        <v>21956</v>
      </c>
      <c r="R1527">
        <v>0.05</v>
      </c>
      <c r="S1527">
        <v>0</v>
      </c>
    </row>
    <row r="1528" spans="1:20">
      <c r="A1528" t="s">
        <v>349</v>
      </c>
      <c r="B1528">
        <v>94356765</v>
      </c>
      <c r="C1528" t="s">
        <v>24753</v>
      </c>
      <c r="D1528" t="s">
        <v>22043</v>
      </c>
      <c r="E1528" t="s">
        <v>21952</v>
      </c>
      <c r="F1528" t="s">
        <v>21953</v>
      </c>
      <c r="G1528">
        <v>3440</v>
      </c>
      <c r="I1528">
        <v>150</v>
      </c>
      <c r="J1528" t="s">
        <v>21954</v>
      </c>
      <c r="K1528" t="s">
        <v>204</v>
      </c>
      <c r="L1528" t="s">
        <v>12492</v>
      </c>
      <c r="M1528" t="s">
        <v>21955</v>
      </c>
      <c r="N1528" t="s">
        <v>21955</v>
      </c>
      <c r="O1528" t="s">
        <v>21955</v>
      </c>
      <c r="P1528" t="s">
        <v>21955</v>
      </c>
      <c r="Q1528" t="s">
        <v>21956</v>
      </c>
      <c r="R1528">
        <v>0.05</v>
      </c>
      <c r="S1528">
        <v>0</v>
      </c>
    </row>
    <row r="1529" spans="1:20">
      <c r="A1529" t="s">
        <v>349</v>
      </c>
      <c r="B1529">
        <v>94356769</v>
      </c>
      <c r="C1529" t="s">
        <v>24754</v>
      </c>
      <c r="D1529" t="s">
        <v>22043</v>
      </c>
      <c r="E1529" t="s">
        <v>21952</v>
      </c>
      <c r="F1529" t="s">
        <v>21953</v>
      </c>
      <c r="G1529">
        <v>3440</v>
      </c>
      <c r="I1529">
        <v>150</v>
      </c>
      <c r="J1529" t="s">
        <v>21954</v>
      </c>
      <c r="K1529" t="s">
        <v>204</v>
      </c>
      <c r="L1529" t="s">
        <v>12492</v>
      </c>
      <c r="M1529" t="s">
        <v>21955</v>
      </c>
      <c r="N1529" t="s">
        <v>21955</v>
      </c>
      <c r="O1529" t="s">
        <v>21955</v>
      </c>
      <c r="P1529" t="s">
        <v>21955</v>
      </c>
      <c r="Q1529" t="s">
        <v>21956</v>
      </c>
      <c r="R1529">
        <v>0.05</v>
      </c>
      <c r="S1529">
        <v>0</v>
      </c>
    </row>
    <row r="1530" spans="1:20">
      <c r="A1530" t="s">
        <v>349</v>
      </c>
      <c r="B1530">
        <v>94356785</v>
      </c>
      <c r="C1530" t="s">
        <v>24755</v>
      </c>
      <c r="D1530" t="s">
        <v>22043</v>
      </c>
      <c r="E1530" t="s">
        <v>21952</v>
      </c>
      <c r="F1530" t="s">
        <v>21953</v>
      </c>
      <c r="G1530">
        <v>3440</v>
      </c>
      <c r="I1530">
        <v>150</v>
      </c>
      <c r="J1530" t="s">
        <v>21954</v>
      </c>
      <c r="K1530" t="s">
        <v>204</v>
      </c>
      <c r="L1530" t="s">
        <v>12492</v>
      </c>
      <c r="M1530" t="s">
        <v>21955</v>
      </c>
      <c r="N1530" t="s">
        <v>21955</v>
      </c>
      <c r="O1530" t="s">
        <v>21955</v>
      </c>
      <c r="P1530" t="s">
        <v>21955</v>
      </c>
      <c r="Q1530" t="s">
        <v>21956</v>
      </c>
      <c r="R1530">
        <v>0.05</v>
      </c>
      <c r="S1530">
        <v>0</v>
      </c>
    </row>
    <row r="1531" spans="1:20">
      <c r="A1531" t="s">
        <v>349</v>
      </c>
      <c r="B1531">
        <v>94356789</v>
      </c>
      <c r="C1531" t="s">
        <v>24756</v>
      </c>
      <c r="D1531" t="s">
        <v>22043</v>
      </c>
      <c r="E1531" t="s">
        <v>21952</v>
      </c>
      <c r="F1531" t="s">
        <v>21953</v>
      </c>
      <c r="G1531">
        <v>3440</v>
      </c>
      <c r="I1531">
        <v>150</v>
      </c>
      <c r="J1531" t="s">
        <v>21954</v>
      </c>
      <c r="K1531" t="s">
        <v>204</v>
      </c>
      <c r="L1531" t="s">
        <v>12492</v>
      </c>
      <c r="M1531" t="s">
        <v>21955</v>
      </c>
      <c r="N1531" t="s">
        <v>21955</v>
      </c>
      <c r="O1531" t="s">
        <v>21955</v>
      </c>
      <c r="P1531" t="s">
        <v>21955</v>
      </c>
      <c r="Q1531" t="s">
        <v>21956</v>
      </c>
      <c r="R1531">
        <v>0.05</v>
      </c>
      <c r="S1531">
        <v>0</v>
      </c>
    </row>
    <row r="1532" spans="1:20">
      <c r="A1532" t="s">
        <v>349</v>
      </c>
      <c r="B1532">
        <v>94356801</v>
      </c>
      <c r="C1532" t="s">
        <v>24757</v>
      </c>
      <c r="D1532" t="s">
        <v>22993</v>
      </c>
      <c r="E1532" t="s">
        <v>22181</v>
      </c>
      <c r="F1532" t="s">
        <v>21953</v>
      </c>
      <c r="G1532">
        <v>3220</v>
      </c>
      <c r="I1532">
        <v>150</v>
      </c>
      <c r="J1532" t="s">
        <v>21954</v>
      </c>
      <c r="K1532" t="s">
        <v>12492</v>
      </c>
      <c r="L1532" t="s">
        <v>12492</v>
      </c>
      <c r="M1532" t="s">
        <v>21961</v>
      </c>
      <c r="N1532" t="s">
        <v>21961</v>
      </c>
      <c r="O1532" t="s">
        <v>21961</v>
      </c>
      <c r="P1532" t="s">
        <v>21961</v>
      </c>
      <c r="Q1532" t="s">
        <v>21956</v>
      </c>
      <c r="R1532">
        <v>0.05</v>
      </c>
      <c r="S1532">
        <v>0</v>
      </c>
      <c r="T1532" t="s">
        <v>22002</v>
      </c>
    </row>
    <row r="1533" spans="1:20">
      <c r="A1533" t="s">
        <v>349</v>
      </c>
      <c r="B1533">
        <v>94356961</v>
      </c>
      <c r="C1533" t="s">
        <v>24758</v>
      </c>
      <c r="D1533" t="s">
        <v>22025</v>
      </c>
      <c r="E1533" t="s">
        <v>21966</v>
      </c>
      <c r="F1533" t="s">
        <v>21953</v>
      </c>
      <c r="G1533">
        <v>3220</v>
      </c>
      <c r="I1533">
        <v>150</v>
      </c>
      <c r="J1533" t="s">
        <v>21954</v>
      </c>
      <c r="K1533" t="s">
        <v>204</v>
      </c>
      <c r="L1533" t="s">
        <v>12492</v>
      </c>
      <c r="M1533" t="s">
        <v>21955</v>
      </c>
      <c r="N1533" t="s">
        <v>21955</v>
      </c>
      <c r="O1533" t="s">
        <v>21955</v>
      </c>
      <c r="P1533" t="s">
        <v>21955</v>
      </c>
      <c r="Q1533" t="s">
        <v>21956</v>
      </c>
      <c r="R1533">
        <v>0.05</v>
      </c>
      <c r="S1533">
        <v>0</v>
      </c>
    </row>
    <row r="1534" spans="1:20">
      <c r="A1534" t="s">
        <v>349</v>
      </c>
      <c r="B1534">
        <v>94356991</v>
      </c>
      <c r="C1534" t="s">
        <v>24759</v>
      </c>
      <c r="D1534" t="s">
        <v>22025</v>
      </c>
      <c r="E1534" t="s">
        <v>21966</v>
      </c>
      <c r="F1534" t="s">
        <v>21953</v>
      </c>
      <c r="G1534">
        <v>3220</v>
      </c>
      <c r="I1534">
        <v>150</v>
      </c>
      <c r="J1534" t="s">
        <v>21954</v>
      </c>
      <c r="K1534" t="s">
        <v>204</v>
      </c>
      <c r="L1534" t="s">
        <v>12492</v>
      </c>
      <c r="M1534" t="s">
        <v>21955</v>
      </c>
      <c r="N1534" t="s">
        <v>21955</v>
      </c>
      <c r="O1534" t="s">
        <v>21955</v>
      </c>
      <c r="P1534" t="s">
        <v>21955</v>
      </c>
      <c r="Q1534" t="s">
        <v>21956</v>
      </c>
      <c r="R1534">
        <v>0.05</v>
      </c>
      <c r="S1534">
        <v>0</v>
      </c>
    </row>
    <row r="1535" spans="1:20">
      <c r="A1535" t="s">
        <v>349</v>
      </c>
      <c r="B1535">
        <v>94357061</v>
      </c>
      <c r="C1535" t="s">
        <v>24760</v>
      </c>
      <c r="D1535" t="s">
        <v>22025</v>
      </c>
      <c r="E1535" t="s">
        <v>21966</v>
      </c>
      <c r="F1535" t="s">
        <v>21953</v>
      </c>
      <c r="G1535">
        <v>3220</v>
      </c>
      <c r="I1535">
        <v>150</v>
      </c>
      <c r="J1535" t="s">
        <v>21954</v>
      </c>
      <c r="K1535" t="s">
        <v>204</v>
      </c>
      <c r="L1535" t="s">
        <v>12492</v>
      </c>
      <c r="M1535" t="s">
        <v>21955</v>
      </c>
      <c r="N1535" t="s">
        <v>21955</v>
      </c>
      <c r="O1535" t="s">
        <v>21955</v>
      </c>
      <c r="P1535" t="s">
        <v>21955</v>
      </c>
      <c r="Q1535" t="s">
        <v>21956</v>
      </c>
      <c r="R1535">
        <v>0.05</v>
      </c>
      <c r="S1535">
        <v>0</v>
      </c>
    </row>
    <row r="1536" spans="1:20">
      <c r="A1536" t="s">
        <v>349</v>
      </c>
      <c r="B1536">
        <v>94357091</v>
      </c>
      <c r="C1536" t="s">
        <v>24761</v>
      </c>
      <c r="D1536" t="s">
        <v>24762</v>
      </c>
      <c r="E1536" t="s">
        <v>21966</v>
      </c>
      <c r="F1536" t="s">
        <v>21953</v>
      </c>
      <c r="G1536">
        <v>3220</v>
      </c>
      <c r="I1536">
        <v>150</v>
      </c>
      <c r="J1536" t="s">
        <v>21954</v>
      </c>
      <c r="K1536" t="s">
        <v>204</v>
      </c>
      <c r="L1536" t="s">
        <v>12492</v>
      </c>
      <c r="M1536" t="s">
        <v>21955</v>
      </c>
      <c r="N1536" t="s">
        <v>21955</v>
      </c>
      <c r="O1536" t="s">
        <v>21955</v>
      </c>
      <c r="P1536" t="s">
        <v>21955</v>
      </c>
      <c r="Q1536" t="s">
        <v>21956</v>
      </c>
      <c r="R1536">
        <v>0.05</v>
      </c>
      <c r="S1536">
        <v>0</v>
      </c>
    </row>
    <row r="1537" spans="1:20">
      <c r="A1537" t="s">
        <v>349</v>
      </c>
      <c r="B1537">
        <v>94357301</v>
      </c>
      <c r="C1537" t="s">
        <v>24763</v>
      </c>
      <c r="D1537" t="s">
        <v>21979</v>
      </c>
      <c r="E1537" t="s">
        <v>21952</v>
      </c>
      <c r="F1537" t="s">
        <v>21953</v>
      </c>
      <c r="G1537">
        <v>3440</v>
      </c>
      <c r="I1537">
        <v>150</v>
      </c>
      <c r="J1537" t="s">
        <v>21954</v>
      </c>
      <c r="K1537" t="s">
        <v>204</v>
      </c>
      <c r="L1537" t="s">
        <v>12492</v>
      </c>
      <c r="M1537" t="s">
        <v>21955</v>
      </c>
      <c r="N1537" t="s">
        <v>21955</v>
      </c>
      <c r="O1537" t="s">
        <v>21955</v>
      </c>
      <c r="P1537" t="s">
        <v>21955</v>
      </c>
      <c r="Q1537" t="s">
        <v>21956</v>
      </c>
      <c r="R1537">
        <v>0.05</v>
      </c>
      <c r="S1537">
        <v>0</v>
      </c>
    </row>
    <row r="1538" spans="1:20">
      <c r="A1538" t="s">
        <v>349</v>
      </c>
      <c r="B1538">
        <v>94358607</v>
      </c>
      <c r="C1538" t="s">
        <v>24764</v>
      </c>
      <c r="D1538" t="s">
        <v>22016</v>
      </c>
      <c r="E1538" t="s">
        <v>21952</v>
      </c>
      <c r="F1538" t="s">
        <v>21953</v>
      </c>
      <c r="G1538">
        <v>3450</v>
      </c>
      <c r="I1538">
        <v>150</v>
      </c>
      <c r="J1538" t="s">
        <v>21954</v>
      </c>
      <c r="K1538" t="s">
        <v>204</v>
      </c>
      <c r="L1538" t="s">
        <v>12492</v>
      </c>
      <c r="M1538" t="s">
        <v>21955</v>
      </c>
      <c r="N1538" t="s">
        <v>21955</v>
      </c>
      <c r="O1538" t="s">
        <v>21955</v>
      </c>
      <c r="P1538" t="s">
        <v>21955</v>
      </c>
      <c r="Q1538" t="s">
        <v>21956</v>
      </c>
      <c r="R1538">
        <v>0.05</v>
      </c>
      <c r="S1538">
        <v>0</v>
      </c>
    </row>
    <row r="1539" spans="1:20">
      <c r="A1539" t="s">
        <v>349</v>
      </c>
      <c r="B1539">
        <v>94359201</v>
      </c>
      <c r="C1539" t="s">
        <v>24765</v>
      </c>
      <c r="D1539" t="s">
        <v>22482</v>
      </c>
      <c r="E1539" t="s">
        <v>22181</v>
      </c>
      <c r="F1539" t="s">
        <v>21953</v>
      </c>
      <c r="G1539">
        <v>3220</v>
      </c>
      <c r="I1539">
        <v>150</v>
      </c>
      <c r="J1539" t="s">
        <v>21954</v>
      </c>
      <c r="K1539" t="s">
        <v>204</v>
      </c>
      <c r="L1539" t="s">
        <v>12492</v>
      </c>
      <c r="M1539" t="s">
        <v>21955</v>
      </c>
      <c r="N1539" t="s">
        <v>21955</v>
      </c>
      <c r="O1539" t="s">
        <v>21955</v>
      </c>
      <c r="P1539" t="s">
        <v>21955</v>
      </c>
      <c r="Q1539" t="s">
        <v>21956</v>
      </c>
      <c r="R1539">
        <v>0.05</v>
      </c>
      <c r="S1539">
        <v>0</v>
      </c>
    </row>
    <row r="1540" spans="1:20">
      <c r="A1540" t="s">
        <v>349</v>
      </c>
      <c r="B1540">
        <v>94359861</v>
      </c>
      <c r="C1540" t="s">
        <v>24766</v>
      </c>
      <c r="D1540" t="s">
        <v>22025</v>
      </c>
      <c r="E1540" t="s">
        <v>21966</v>
      </c>
      <c r="F1540" t="s">
        <v>21953</v>
      </c>
      <c r="G1540">
        <v>3220</v>
      </c>
      <c r="I1540">
        <v>150</v>
      </c>
      <c r="J1540" t="s">
        <v>21954</v>
      </c>
      <c r="K1540" t="s">
        <v>204</v>
      </c>
      <c r="L1540" t="s">
        <v>12492</v>
      </c>
      <c r="M1540" t="s">
        <v>21955</v>
      </c>
      <c r="N1540" t="s">
        <v>21955</v>
      </c>
      <c r="O1540" t="s">
        <v>21955</v>
      </c>
      <c r="P1540" t="s">
        <v>21955</v>
      </c>
      <c r="Q1540" t="s">
        <v>21956</v>
      </c>
      <c r="R1540">
        <v>0.05</v>
      </c>
      <c r="S1540">
        <v>0</v>
      </c>
    </row>
    <row r="1541" spans="1:20">
      <c r="A1541" t="s">
        <v>349</v>
      </c>
      <c r="B1541">
        <v>94359891</v>
      </c>
      <c r="C1541" t="s">
        <v>24767</v>
      </c>
      <c r="D1541" t="s">
        <v>22025</v>
      </c>
      <c r="E1541" t="s">
        <v>21966</v>
      </c>
      <c r="F1541" t="s">
        <v>21953</v>
      </c>
      <c r="G1541">
        <v>3220</v>
      </c>
      <c r="I1541">
        <v>150</v>
      </c>
      <c r="J1541" t="s">
        <v>21954</v>
      </c>
      <c r="K1541" t="s">
        <v>204</v>
      </c>
      <c r="L1541" t="s">
        <v>12492</v>
      </c>
      <c r="M1541" t="s">
        <v>21955</v>
      </c>
      <c r="N1541" t="s">
        <v>21955</v>
      </c>
      <c r="O1541" t="s">
        <v>21955</v>
      </c>
      <c r="P1541" t="s">
        <v>21955</v>
      </c>
      <c r="Q1541" t="s">
        <v>21956</v>
      </c>
      <c r="R1541">
        <v>0.05</v>
      </c>
      <c r="S1541">
        <v>0</v>
      </c>
    </row>
    <row r="1542" spans="1:20">
      <c r="A1542" t="s">
        <v>349</v>
      </c>
      <c r="B1542">
        <v>94360061</v>
      </c>
      <c r="C1542" t="s">
        <v>24768</v>
      </c>
      <c r="D1542" t="s">
        <v>22025</v>
      </c>
      <c r="E1542" t="s">
        <v>21966</v>
      </c>
      <c r="F1542" t="s">
        <v>21953</v>
      </c>
      <c r="G1542">
        <v>3220</v>
      </c>
      <c r="I1542">
        <v>150</v>
      </c>
      <c r="J1542" t="s">
        <v>21954</v>
      </c>
      <c r="K1542" t="s">
        <v>204</v>
      </c>
      <c r="L1542" t="s">
        <v>12492</v>
      </c>
      <c r="M1542" t="s">
        <v>21955</v>
      </c>
      <c r="N1542" t="s">
        <v>21955</v>
      </c>
      <c r="O1542" t="s">
        <v>21955</v>
      </c>
      <c r="P1542" t="s">
        <v>21955</v>
      </c>
      <c r="Q1542" t="s">
        <v>21956</v>
      </c>
      <c r="R1542">
        <v>0.05</v>
      </c>
      <c r="S1542">
        <v>0</v>
      </c>
    </row>
    <row r="1543" spans="1:20">
      <c r="A1543" t="s">
        <v>349</v>
      </c>
      <c r="B1543">
        <v>94360401</v>
      </c>
      <c r="C1543" t="s">
        <v>24769</v>
      </c>
      <c r="D1543" t="s">
        <v>22025</v>
      </c>
      <c r="E1543" t="s">
        <v>21966</v>
      </c>
      <c r="F1543" t="s">
        <v>21953</v>
      </c>
      <c r="G1543">
        <v>3220</v>
      </c>
      <c r="I1543">
        <v>150</v>
      </c>
      <c r="J1543" t="s">
        <v>21954</v>
      </c>
      <c r="K1543" t="s">
        <v>204</v>
      </c>
      <c r="L1543" t="s">
        <v>12492</v>
      </c>
      <c r="M1543" t="s">
        <v>21955</v>
      </c>
      <c r="N1543" t="s">
        <v>21955</v>
      </c>
      <c r="O1543" t="s">
        <v>21955</v>
      </c>
      <c r="P1543" t="s">
        <v>21955</v>
      </c>
      <c r="Q1543" t="s">
        <v>21956</v>
      </c>
      <c r="R1543">
        <v>0.05</v>
      </c>
      <c r="S1543">
        <v>0</v>
      </c>
    </row>
    <row r="1544" spans="1:20">
      <c r="A1544" t="s">
        <v>349</v>
      </c>
      <c r="B1544">
        <v>94360562</v>
      </c>
      <c r="C1544" t="s">
        <v>24770</v>
      </c>
      <c r="D1544" t="s">
        <v>22025</v>
      </c>
      <c r="E1544" t="s">
        <v>21966</v>
      </c>
      <c r="F1544" t="s">
        <v>21953</v>
      </c>
      <c r="G1544">
        <v>3220</v>
      </c>
      <c r="I1544">
        <v>150</v>
      </c>
      <c r="J1544" t="s">
        <v>21954</v>
      </c>
      <c r="K1544" t="s">
        <v>204</v>
      </c>
      <c r="L1544" t="s">
        <v>12492</v>
      </c>
      <c r="M1544" t="s">
        <v>21955</v>
      </c>
      <c r="N1544" t="s">
        <v>21955</v>
      </c>
      <c r="O1544" t="s">
        <v>21955</v>
      </c>
      <c r="P1544" t="s">
        <v>21955</v>
      </c>
      <c r="Q1544" t="s">
        <v>21956</v>
      </c>
      <c r="R1544">
        <v>0.05</v>
      </c>
      <c r="S1544">
        <v>0</v>
      </c>
    </row>
    <row r="1545" spans="1:20">
      <c r="A1545" t="s">
        <v>349</v>
      </c>
      <c r="B1545">
        <v>94360601</v>
      </c>
      <c r="C1545" t="s">
        <v>24771</v>
      </c>
      <c r="D1545" t="s">
        <v>22043</v>
      </c>
      <c r="E1545" t="s">
        <v>21952</v>
      </c>
      <c r="F1545" t="s">
        <v>21953</v>
      </c>
      <c r="G1545">
        <v>3440</v>
      </c>
      <c r="I1545">
        <v>150</v>
      </c>
      <c r="J1545" t="s">
        <v>21954</v>
      </c>
      <c r="K1545" t="s">
        <v>204</v>
      </c>
      <c r="L1545" t="s">
        <v>12492</v>
      </c>
      <c r="M1545" t="s">
        <v>21955</v>
      </c>
      <c r="N1545" t="s">
        <v>21955</v>
      </c>
      <c r="O1545" t="s">
        <v>21955</v>
      </c>
      <c r="P1545" t="s">
        <v>21955</v>
      </c>
      <c r="Q1545" t="s">
        <v>21956</v>
      </c>
      <c r="R1545">
        <v>0.05</v>
      </c>
      <c r="S1545">
        <v>0</v>
      </c>
    </row>
    <row r="1546" spans="1:20">
      <c r="A1546" t="s">
        <v>349</v>
      </c>
      <c r="B1546">
        <v>94360609</v>
      </c>
      <c r="C1546" t="s">
        <v>24772</v>
      </c>
      <c r="D1546" t="s">
        <v>22043</v>
      </c>
      <c r="E1546" t="s">
        <v>21952</v>
      </c>
      <c r="F1546" t="s">
        <v>21953</v>
      </c>
      <c r="G1546">
        <v>3440</v>
      </c>
      <c r="I1546">
        <v>150</v>
      </c>
      <c r="J1546" t="s">
        <v>21954</v>
      </c>
      <c r="K1546" t="s">
        <v>204</v>
      </c>
      <c r="L1546" t="s">
        <v>12492</v>
      </c>
      <c r="M1546" t="s">
        <v>21955</v>
      </c>
      <c r="N1546" t="s">
        <v>21955</v>
      </c>
      <c r="O1546" t="s">
        <v>21955</v>
      </c>
      <c r="P1546" t="s">
        <v>21955</v>
      </c>
      <c r="Q1546" t="s">
        <v>21956</v>
      </c>
      <c r="R1546">
        <v>0.05</v>
      </c>
      <c r="S1546">
        <v>0</v>
      </c>
    </row>
    <row r="1547" spans="1:20">
      <c r="A1547" t="s">
        <v>349</v>
      </c>
      <c r="B1547">
        <v>94360617</v>
      </c>
      <c r="C1547" t="s">
        <v>24773</v>
      </c>
      <c r="D1547" t="s">
        <v>22043</v>
      </c>
      <c r="E1547" t="s">
        <v>21952</v>
      </c>
      <c r="F1547" t="s">
        <v>21953</v>
      </c>
      <c r="G1547">
        <v>3440</v>
      </c>
      <c r="I1547">
        <v>150</v>
      </c>
      <c r="J1547" t="s">
        <v>21954</v>
      </c>
      <c r="K1547" t="s">
        <v>204</v>
      </c>
      <c r="L1547" t="s">
        <v>12492</v>
      </c>
      <c r="M1547" t="s">
        <v>21955</v>
      </c>
      <c r="N1547" t="s">
        <v>21955</v>
      </c>
      <c r="O1547" t="s">
        <v>21955</v>
      </c>
      <c r="P1547" t="s">
        <v>21955</v>
      </c>
      <c r="Q1547" t="s">
        <v>21956</v>
      </c>
      <c r="R1547">
        <v>0.05</v>
      </c>
      <c r="S1547">
        <v>0</v>
      </c>
    </row>
    <row r="1548" spans="1:20">
      <c r="A1548" t="s">
        <v>349</v>
      </c>
      <c r="B1548">
        <v>94360629</v>
      </c>
      <c r="C1548" t="s">
        <v>24774</v>
      </c>
      <c r="D1548" t="s">
        <v>22043</v>
      </c>
      <c r="E1548" t="s">
        <v>21952</v>
      </c>
      <c r="F1548" t="s">
        <v>21953</v>
      </c>
      <c r="G1548">
        <v>3440</v>
      </c>
      <c r="I1548">
        <v>150</v>
      </c>
      <c r="J1548" t="s">
        <v>21954</v>
      </c>
      <c r="K1548" t="s">
        <v>204</v>
      </c>
      <c r="L1548" t="s">
        <v>12492</v>
      </c>
      <c r="M1548" t="s">
        <v>21955</v>
      </c>
      <c r="N1548" t="s">
        <v>21955</v>
      </c>
      <c r="O1548" t="s">
        <v>21955</v>
      </c>
      <c r="P1548" t="s">
        <v>21955</v>
      </c>
      <c r="Q1548" t="s">
        <v>21956</v>
      </c>
      <c r="R1548">
        <v>0.05</v>
      </c>
      <c r="S1548">
        <v>0</v>
      </c>
    </row>
    <row r="1549" spans="1:20">
      <c r="A1549" t="s">
        <v>349</v>
      </c>
      <c r="B1549">
        <v>94360641</v>
      </c>
      <c r="C1549" t="s">
        <v>24775</v>
      </c>
      <c r="D1549" t="s">
        <v>22043</v>
      </c>
      <c r="E1549" t="s">
        <v>21952</v>
      </c>
      <c r="F1549" t="s">
        <v>21953</v>
      </c>
      <c r="G1549">
        <v>3440</v>
      </c>
      <c r="I1549">
        <v>150</v>
      </c>
      <c r="J1549" t="s">
        <v>21954</v>
      </c>
      <c r="K1549" t="s">
        <v>204</v>
      </c>
      <c r="L1549" t="s">
        <v>12492</v>
      </c>
      <c r="M1549" t="s">
        <v>21955</v>
      </c>
      <c r="N1549" t="s">
        <v>21955</v>
      </c>
      <c r="O1549" t="s">
        <v>21955</v>
      </c>
      <c r="P1549" t="s">
        <v>21955</v>
      </c>
      <c r="Q1549" t="s">
        <v>21956</v>
      </c>
      <c r="R1549">
        <v>0.05</v>
      </c>
      <c r="S1549">
        <v>0</v>
      </c>
    </row>
    <row r="1550" spans="1:20">
      <c r="A1550" t="s">
        <v>349</v>
      </c>
      <c r="B1550">
        <v>94360669</v>
      </c>
      <c r="C1550" t="s">
        <v>24776</v>
      </c>
      <c r="D1550" t="s">
        <v>22043</v>
      </c>
      <c r="E1550" t="s">
        <v>21952</v>
      </c>
      <c r="F1550" t="s">
        <v>21953</v>
      </c>
      <c r="G1550">
        <v>3440</v>
      </c>
      <c r="I1550">
        <v>150</v>
      </c>
      <c r="J1550" t="s">
        <v>21954</v>
      </c>
      <c r="K1550" t="s">
        <v>204</v>
      </c>
      <c r="L1550" t="s">
        <v>12492</v>
      </c>
      <c r="M1550" t="s">
        <v>21955</v>
      </c>
      <c r="N1550" t="s">
        <v>21955</v>
      </c>
      <c r="O1550" t="s">
        <v>21955</v>
      </c>
      <c r="P1550" t="s">
        <v>21955</v>
      </c>
      <c r="Q1550" t="s">
        <v>21956</v>
      </c>
      <c r="R1550">
        <v>0.05</v>
      </c>
      <c r="S1550">
        <v>0</v>
      </c>
    </row>
    <row r="1551" spans="1:20">
      <c r="A1551" t="s">
        <v>349</v>
      </c>
      <c r="B1551">
        <v>94360685</v>
      </c>
      <c r="C1551" t="s">
        <v>24777</v>
      </c>
      <c r="D1551" t="s">
        <v>22043</v>
      </c>
      <c r="E1551" t="s">
        <v>21952</v>
      </c>
      <c r="F1551" t="s">
        <v>21953</v>
      </c>
      <c r="G1551">
        <v>3440</v>
      </c>
      <c r="I1551">
        <v>150</v>
      </c>
      <c r="J1551" t="s">
        <v>21954</v>
      </c>
      <c r="K1551" t="s">
        <v>204</v>
      </c>
      <c r="L1551" t="s">
        <v>12492</v>
      </c>
      <c r="M1551" t="s">
        <v>21955</v>
      </c>
      <c r="N1551" t="s">
        <v>21955</v>
      </c>
      <c r="O1551" t="s">
        <v>21955</v>
      </c>
      <c r="P1551" t="s">
        <v>21955</v>
      </c>
      <c r="Q1551" t="s">
        <v>21956</v>
      </c>
      <c r="R1551">
        <v>0.05</v>
      </c>
      <c r="S1551">
        <v>0</v>
      </c>
    </row>
    <row r="1552" spans="1:20">
      <c r="A1552" t="s">
        <v>349</v>
      </c>
      <c r="B1552">
        <v>94360708</v>
      </c>
      <c r="C1552" t="s">
        <v>24778</v>
      </c>
      <c r="D1552" t="s">
        <v>22568</v>
      </c>
      <c r="E1552" t="s">
        <v>21952</v>
      </c>
      <c r="F1552" t="s">
        <v>21953</v>
      </c>
      <c r="G1552">
        <v>3450</v>
      </c>
      <c r="I1552">
        <v>150</v>
      </c>
      <c r="J1552" t="s">
        <v>21954</v>
      </c>
      <c r="K1552" t="s">
        <v>12492</v>
      </c>
      <c r="L1552" t="s">
        <v>12492</v>
      </c>
      <c r="M1552" t="s">
        <v>21955</v>
      </c>
      <c r="N1552" t="s">
        <v>21955</v>
      </c>
      <c r="O1552" t="s">
        <v>21955</v>
      </c>
      <c r="P1552" t="s">
        <v>21955</v>
      </c>
      <c r="Q1552" t="s">
        <v>21956</v>
      </c>
      <c r="R1552">
        <v>0.05</v>
      </c>
      <c r="S1552">
        <v>0</v>
      </c>
      <c r="T1552" t="s">
        <v>21967</v>
      </c>
    </row>
    <row r="1553" spans="1:20">
      <c r="A1553" t="s">
        <v>349</v>
      </c>
      <c r="B1553">
        <v>94360745</v>
      </c>
      <c r="C1553" t="s">
        <v>24779</v>
      </c>
      <c r="D1553" t="s">
        <v>22016</v>
      </c>
      <c r="E1553" t="s">
        <v>21952</v>
      </c>
      <c r="F1553" t="s">
        <v>21953</v>
      </c>
      <c r="G1553">
        <v>3450</v>
      </c>
      <c r="I1553">
        <v>150</v>
      </c>
      <c r="J1553" t="s">
        <v>21954</v>
      </c>
      <c r="K1553" t="s">
        <v>12492</v>
      </c>
      <c r="L1553" t="s">
        <v>12492</v>
      </c>
      <c r="M1553" t="s">
        <v>21961</v>
      </c>
      <c r="N1553" t="s">
        <v>21961</v>
      </c>
      <c r="O1553" t="s">
        <v>21961</v>
      </c>
      <c r="P1553" t="s">
        <v>21961</v>
      </c>
      <c r="Q1553" t="s">
        <v>21956</v>
      </c>
      <c r="R1553">
        <v>0.05</v>
      </c>
      <c r="S1553">
        <v>0</v>
      </c>
      <c r="T1553" t="s">
        <v>21967</v>
      </c>
    </row>
    <row r="1554" spans="1:20">
      <c r="A1554" t="s">
        <v>349</v>
      </c>
      <c r="B1554">
        <v>94360749</v>
      </c>
      <c r="C1554" t="s">
        <v>24780</v>
      </c>
      <c r="D1554" t="s">
        <v>22016</v>
      </c>
      <c r="E1554" t="s">
        <v>21952</v>
      </c>
      <c r="F1554" t="s">
        <v>21953</v>
      </c>
      <c r="G1554">
        <v>3450</v>
      </c>
      <c r="I1554">
        <v>150</v>
      </c>
      <c r="J1554" t="s">
        <v>21954</v>
      </c>
      <c r="K1554" t="s">
        <v>204</v>
      </c>
      <c r="L1554" t="s">
        <v>12492</v>
      </c>
      <c r="M1554" t="s">
        <v>21955</v>
      </c>
      <c r="N1554" t="s">
        <v>21955</v>
      </c>
      <c r="O1554" t="s">
        <v>21955</v>
      </c>
      <c r="P1554" t="s">
        <v>21955</v>
      </c>
      <c r="Q1554" t="s">
        <v>21956</v>
      </c>
      <c r="R1554">
        <v>0.05</v>
      </c>
      <c r="S1554">
        <v>0</v>
      </c>
    </row>
    <row r="1555" spans="1:20">
      <c r="A1555" t="s">
        <v>349</v>
      </c>
      <c r="B1555">
        <v>94360754</v>
      </c>
      <c r="C1555" t="s">
        <v>24781</v>
      </c>
      <c r="D1555" t="s">
        <v>22016</v>
      </c>
      <c r="E1555" t="s">
        <v>21952</v>
      </c>
      <c r="F1555" t="s">
        <v>21953</v>
      </c>
      <c r="G1555">
        <v>3450</v>
      </c>
      <c r="I1555">
        <v>150</v>
      </c>
      <c r="J1555" t="s">
        <v>21954</v>
      </c>
      <c r="K1555" t="s">
        <v>204</v>
      </c>
      <c r="L1555" t="s">
        <v>12492</v>
      </c>
      <c r="M1555" t="s">
        <v>21955</v>
      </c>
      <c r="N1555" t="s">
        <v>21955</v>
      </c>
      <c r="O1555" t="s">
        <v>21955</v>
      </c>
      <c r="P1555" t="s">
        <v>21955</v>
      </c>
      <c r="Q1555" t="s">
        <v>21956</v>
      </c>
      <c r="R1555">
        <v>0.05</v>
      </c>
      <c r="S1555">
        <v>0</v>
      </c>
    </row>
    <row r="1556" spans="1:20">
      <c r="A1556" t="s">
        <v>349</v>
      </c>
      <c r="B1556">
        <v>94360801</v>
      </c>
      <c r="C1556" t="s">
        <v>24782</v>
      </c>
      <c r="D1556" t="s">
        <v>22523</v>
      </c>
      <c r="E1556" t="s">
        <v>21952</v>
      </c>
      <c r="F1556" t="s">
        <v>21953</v>
      </c>
      <c r="G1556">
        <v>3450</v>
      </c>
      <c r="I1556">
        <v>150</v>
      </c>
      <c r="J1556" t="s">
        <v>21954</v>
      </c>
      <c r="K1556" t="s">
        <v>204</v>
      </c>
      <c r="L1556" t="s">
        <v>12492</v>
      </c>
      <c r="M1556" t="s">
        <v>21955</v>
      </c>
      <c r="N1556" t="s">
        <v>21955</v>
      </c>
      <c r="O1556" t="s">
        <v>21955</v>
      </c>
      <c r="P1556" t="s">
        <v>21955</v>
      </c>
      <c r="Q1556" t="s">
        <v>21956</v>
      </c>
      <c r="R1556">
        <v>0.05</v>
      </c>
      <c r="S1556">
        <v>0</v>
      </c>
    </row>
    <row r="1557" spans="1:20">
      <c r="A1557" t="s">
        <v>349</v>
      </c>
      <c r="B1557">
        <v>94361401</v>
      </c>
      <c r="C1557" t="s">
        <v>24783</v>
      </c>
      <c r="D1557" t="s">
        <v>22460</v>
      </c>
      <c r="E1557" t="s">
        <v>21952</v>
      </c>
      <c r="F1557" t="s">
        <v>21953</v>
      </c>
      <c r="G1557">
        <v>3220</v>
      </c>
      <c r="I1557">
        <v>150</v>
      </c>
      <c r="J1557" t="s">
        <v>21954</v>
      </c>
      <c r="K1557" t="s">
        <v>204</v>
      </c>
      <c r="L1557" t="s">
        <v>12492</v>
      </c>
      <c r="M1557" t="s">
        <v>21961</v>
      </c>
      <c r="N1557" t="s">
        <v>21961</v>
      </c>
      <c r="O1557" t="s">
        <v>21961</v>
      </c>
      <c r="P1557" t="s">
        <v>21961</v>
      </c>
      <c r="Q1557" t="s">
        <v>21956</v>
      </c>
      <c r="R1557">
        <v>0.01</v>
      </c>
      <c r="S1557">
        <v>0</v>
      </c>
    </row>
    <row r="1558" spans="1:20">
      <c r="A1558" t="s">
        <v>349</v>
      </c>
      <c r="B1558">
        <v>94361403</v>
      </c>
      <c r="C1558" t="s">
        <v>24784</v>
      </c>
      <c r="D1558" t="s">
        <v>24785</v>
      </c>
      <c r="E1558" t="s">
        <v>21952</v>
      </c>
      <c r="F1558" t="s">
        <v>21953</v>
      </c>
      <c r="G1558">
        <v>3450</v>
      </c>
      <c r="I1558">
        <v>150</v>
      </c>
      <c r="J1558" t="s">
        <v>21954</v>
      </c>
      <c r="K1558" t="s">
        <v>204</v>
      </c>
      <c r="L1558" t="s">
        <v>12492</v>
      </c>
      <c r="M1558" t="s">
        <v>34</v>
      </c>
      <c r="N1558" t="s">
        <v>34</v>
      </c>
      <c r="O1558" t="s">
        <v>34</v>
      </c>
      <c r="P1558" t="s">
        <v>34</v>
      </c>
      <c r="Q1558" t="s">
        <v>21956</v>
      </c>
      <c r="R1558">
        <v>0.075</v>
      </c>
      <c r="S1558">
        <v>0</v>
      </c>
    </row>
    <row r="1559" spans="1:20">
      <c r="A1559" t="s">
        <v>349</v>
      </c>
      <c r="B1559">
        <v>94361411</v>
      </c>
      <c r="C1559" t="s">
        <v>24786</v>
      </c>
      <c r="D1559" t="s">
        <v>22465</v>
      </c>
      <c r="E1559" t="s">
        <v>21952</v>
      </c>
      <c r="F1559" t="s">
        <v>21953</v>
      </c>
      <c r="G1559">
        <v>3450</v>
      </c>
      <c r="I1559">
        <v>150</v>
      </c>
      <c r="J1559" t="s">
        <v>21954</v>
      </c>
      <c r="K1559" t="s">
        <v>12492</v>
      </c>
      <c r="L1559" t="s">
        <v>204</v>
      </c>
      <c r="M1559" t="s">
        <v>21955</v>
      </c>
      <c r="N1559" t="s">
        <v>21955</v>
      </c>
      <c r="O1559" t="s">
        <v>21955</v>
      </c>
      <c r="P1559" t="s">
        <v>34</v>
      </c>
      <c r="R1559">
        <v>0.05</v>
      </c>
      <c r="S1559">
        <v>0</v>
      </c>
    </row>
    <row r="1560" spans="1:20">
      <c r="A1560" t="s">
        <v>349</v>
      </c>
      <c r="B1560">
        <v>94361421</v>
      </c>
      <c r="C1560" t="s">
        <v>24787</v>
      </c>
      <c r="D1560" t="s">
        <v>24785</v>
      </c>
      <c r="E1560" t="s">
        <v>21952</v>
      </c>
      <c r="F1560" t="s">
        <v>21953</v>
      </c>
      <c r="G1560">
        <v>3220</v>
      </c>
      <c r="I1560">
        <v>150</v>
      </c>
      <c r="J1560" t="s">
        <v>21954</v>
      </c>
      <c r="K1560" t="s">
        <v>204</v>
      </c>
      <c r="L1560" t="s">
        <v>12492</v>
      </c>
      <c r="M1560" t="s">
        <v>34</v>
      </c>
      <c r="N1560" t="s">
        <v>34</v>
      </c>
      <c r="O1560" t="s">
        <v>34</v>
      </c>
      <c r="P1560" t="s">
        <v>34</v>
      </c>
      <c r="Q1560" t="s">
        <v>21956</v>
      </c>
      <c r="R1560">
        <v>0.075</v>
      </c>
      <c r="S1560">
        <v>0</v>
      </c>
    </row>
    <row r="1561" spans="1:20">
      <c r="A1561" t="s">
        <v>349</v>
      </c>
      <c r="B1561">
        <v>94361422</v>
      </c>
      <c r="C1561" t="s">
        <v>24788</v>
      </c>
      <c r="D1561" t="s">
        <v>24785</v>
      </c>
      <c r="E1561" t="s">
        <v>21952</v>
      </c>
      <c r="F1561" t="s">
        <v>21953</v>
      </c>
      <c r="G1561">
        <v>3220</v>
      </c>
      <c r="I1561">
        <v>150</v>
      </c>
      <c r="J1561" t="s">
        <v>21954</v>
      </c>
      <c r="K1561" t="s">
        <v>204</v>
      </c>
      <c r="L1561" t="s">
        <v>12492</v>
      </c>
      <c r="M1561" t="s">
        <v>21961</v>
      </c>
      <c r="N1561" t="s">
        <v>34</v>
      </c>
      <c r="O1561" t="s">
        <v>34</v>
      </c>
      <c r="P1561" t="s">
        <v>21961</v>
      </c>
      <c r="Q1561" t="s">
        <v>21956</v>
      </c>
      <c r="R1561">
        <v>0.01</v>
      </c>
      <c r="S1561">
        <v>0</v>
      </c>
    </row>
    <row r="1562" spans="1:20">
      <c r="A1562" t="s">
        <v>349</v>
      </c>
      <c r="B1562">
        <v>94361423</v>
      </c>
      <c r="C1562" t="s">
        <v>24789</v>
      </c>
      <c r="D1562" t="s">
        <v>24785</v>
      </c>
      <c r="E1562" t="s">
        <v>21952</v>
      </c>
      <c r="F1562" t="s">
        <v>21953</v>
      </c>
      <c r="G1562">
        <v>3220</v>
      </c>
      <c r="I1562">
        <v>200</v>
      </c>
      <c r="J1562" t="s">
        <v>21954</v>
      </c>
      <c r="K1562" t="s">
        <v>204</v>
      </c>
      <c r="L1562" t="s">
        <v>12492</v>
      </c>
      <c r="M1562" t="s">
        <v>21961</v>
      </c>
      <c r="N1562" t="s">
        <v>21961</v>
      </c>
      <c r="O1562" t="s">
        <v>21961</v>
      </c>
      <c r="P1562" t="s">
        <v>21961</v>
      </c>
      <c r="Q1562" t="s">
        <v>21956</v>
      </c>
      <c r="R1562">
        <v>0.05</v>
      </c>
      <c r="S1562">
        <v>0</v>
      </c>
      <c r="T1562" t="s">
        <v>21967</v>
      </c>
    </row>
    <row r="1563" spans="1:20">
      <c r="A1563" t="s">
        <v>349</v>
      </c>
      <c r="B1563">
        <v>94361441</v>
      </c>
      <c r="C1563" t="s">
        <v>24790</v>
      </c>
      <c r="D1563" t="s">
        <v>22460</v>
      </c>
      <c r="E1563" t="s">
        <v>21952</v>
      </c>
      <c r="F1563" t="s">
        <v>21953</v>
      </c>
      <c r="G1563">
        <v>3450</v>
      </c>
      <c r="I1563">
        <v>150</v>
      </c>
      <c r="J1563" t="s">
        <v>21954</v>
      </c>
      <c r="K1563" t="s">
        <v>204</v>
      </c>
      <c r="L1563" t="s">
        <v>12492</v>
      </c>
      <c r="M1563" t="s">
        <v>21961</v>
      </c>
      <c r="N1563" t="s">
        <v>21961</v>
      </c>
      <c r="O1563" t="s">
        <v>21961</v>
      </c>
      <c r="P1563" t="s">
        <v>21961</v>
      </c>
      <c r="Q1563" t="s">
        <v>21956</v>
      </c>
      <c r="R1563">
        <v>0.01</v>
      </c>
      <c r="S1563">
        <v>0</v>
      </c>
    </row>
    <row r="1564" spans="1:20">
      <c r="A1564" t="s">
        <v>349</v>
      </c>
      <c r="B1564">
        <v>94361701</v>
      </c>
      <c r="C1564" t="s">
        <v>24791</v>
      </c>
      <c r="D1564" t="s">
        <v>21965</v>
      </c>
      <c r="E1564" t="s">
        <v>21966</v>
      </c>
      <c r="F1564" t="s">
        <v>21953</v>
      </c>
      <c r="G1564">
        <v>3220</v>
      </c>
      <c r="I1564">
        <v>150</v>
      </c>
      <c r="J1564" t="s">
        <v>21954</v>
      </c>
      <c r="K1564" t="s">
        <v>204</v>
      </c>
      <c r="L1564" t="s">
        <v>204</v>
      </c>
      <c r="M1564" t="s">
        <v>34</v>
      </c>
      <c r="N1564" t="s">
        <v>34</v>
      </c>
      <c r="O1564" t="s">
        <v>34</v>
      </c>
      <c r="P1564" t="s">
        <v>34</v>
      </c>
      <c r="Q1564" t="s">
        <v>21956</v>
      </c>
      <c r="R1564">
        <v>0.075</v>
      </c>
      <c r="S1564">
        <v>0</v>
      </c>
    </row>
    <row r="1565" spans="1:20">
      <c r="A1565" t="s">
        <v>349</v>
      </c>
      <c r="B1565">
        <v>94361702</v>
      </c>
      <c r="C1565" t="s">
        <v>24792</v>
      </c>
      <c r="D1565" t="s">
        <v>21965</v>
      </c>
      <c r="E1565" t="s">
        <v>21966</v>
      </c>
      <c r="F1565" t="s">
        <v>21953</v>
      </c>
      <c r="G1565">
        <v>3220</v>
      </c>
      <c r="H1565">
        <v>3220</v>
      </c>
      <c r="I1565">
        <v>150</v>
      </c>
      <c r="J1565" t="s">
        <v>19</v>
      </c>
      <c r="K1565" t="s">
        <v>12492</v>
      </c>
      <c r="L1565" t="s">
        <v>12492</v>
      </c>
      <c r="M1565" t="s">
        <v>21961</v>
      </c>
      <c r="N1565" t="s">
        <v>21961</v>
      </c>
      <c r="O1565" t="s">
        <v>21961</v>
      </c>
      <c r="P1565" t="s">
        <v>21961</v>
      </c>
      <c r="Q1565" t="s">
        <v>21956</v>
      </c>
      <c r="R1565">
        <v>0.01</v>
      </c>
      <c r="S1565">
        <v>0</v>
      </c>
    </row>
    <row r="1566" spans="1:20">
      <c r="A1566" t="s">
        <v>349</v>
      </c>
      <c r="B1566">
        <v>94361801</v>
      </c>
      <c r="C1566" t="s">
        <v>24793</v>
      </c>
      <c r="D1566" t="s">
        <v>22053</v>
      </c>
      <c r="E1566" t="s">
        <v>21966</v>
      </c>
      <c r="F1566" t="s">
        <v>21953</v>
      </c>
      <c r="G1566">
        <v>3220</v>
      </c>
      <c r="I1566">
        <v>150</v>
      </c>
      <c r="J1566" t="s">
        <v>21954</v>
      </c>
      <c r="K1566" t="s">
        <v>204</v>
      </c>
      <c r="L1566" t="s">
        <v>12492</v>
      </c>
      <c r="M1566" t="s">
        <v>21955</v>
      </c>
      <c r="N1566" t="s">
        <v>21955</v>
      </c>
      <c r="O1566" t="s">
        <v>21955</v>
      </c>
      <c r="P1566" t="s">
        <v>21955</v>
      </c>
      <c r="Q1566" t="s">
        <v>21956</v>
      </c>
      <c r="R1566">
        <v>0.05</v>
      </c>
      <c r="S1566">
        <v>0</v>
      </c>
    </row>
    <row r="1567" spans="1:20">
      <c r="A1567" t="s">
        <v>349</v>
      </c>
      <c r="B1567">
        <v>94361823</v>
      </c>
      <c r="C1567" t="s">
        <v>24794</v>
      </c>
      <c r="D1567" t="s">
        <v>22053</v>
      </c>
      <c r="E1567" t="s">
        <v>21966</v>
      </c>
      <c r="F1567" t="s">
        <v>21953</v>
      </c>
      <c r="G1567">
        <v>3220</v>
      </c>
      <c r="I1567">
        <v>150</v>
      </c>
      <c r="J1567" t="s">
        <v>21954</v>
      </c>
      <c r="K1567" t="s">
        <v>204</v>
      </c>
      <c r="L1567" t="s">
        <v>12492</v>
      </c>
      <c r="M1567" t="s">
        <v>21955</v>
      </c>
      <c r="N1567" t="s">
        <v>21955</v>
      </c>
      <c r="O1567" t="s">
        <v>21955</v>
      </c>
      <c r="P1567" t="s">
        <v>21955</v>
      </c>
      <c r="Q1567" t="s">
        <v>21956</v>
      </c>
      <c r="R1567">
        <v>0.05</v>
      </c>
      <c r="S1567">
        <v>0</v>
      </c>
    </row>
    <row r="1568" spans="1:20">
      <c r="A1568" t="s">
        <v>349</v>
      </c>
      <c r="B1568">
        <v>94361826</v>
      </c>
      <c r="C1568" t="s">
        <v>24795</v>
      </c>
      <c r="D1568" t="s">
        <v>22053</v>
      </c>
      <c r="E1568" t="s">
        <v>21966</v>
      </c>
      <c r="F1568" t="s">
        <v>21953</v>
      </c>
      <c r="G1568">
        <v>3220</v>
      </c>
      <c r="I1568">
        <v>150</v>
      </c>
      <c r="J1568" t="s">
        <v>21954</v>
      </c>
      <c r="K1568" t="s">
        <v>204</v>
      </c>
      <c r="L1568" t="s">
        <v>12492</v>
      </c>
      <c r="M1568" t="s">
        <v>21955</v>
      </c>
      <c r="N1568" t="s">
        <v>21955</v>
      </c>
      <c r="O1568" t="s">
        <v>21955</v>
      </c>
      <c r="P1568" t="s">
        <v>21955</v>
      </c>
      <c r="Q1568" t="s">
        <v>21956</v>
      </c>
      <c r="R1568">
        <v>0.05</v>
      </c>
      <c r="S1568">
        <v>0</v>
      </c>
      <c r="T1568" t="s">
        <v>22002</v>
      </c>
    </row>
    <row r="1569" spans="1:20">
      <c r="A1569" t="s">
        <v>349</v>
      </c>
      <c r="B1569">
        <v>94362301</v>
      </c>
      <c r="C1569" t="s">
        <v>24796</v>
      </c>
      <c r="D1569" t="s">
        <v>21979</v>
      </c>
      <c r="E1569" t="s">
        <v>21952</v>
      </c>
      <c r="F1569" t="s">
        <v>21953</v>
      </c>
      <c r="G1569">
        <v>3440</v>
      </c>
      <c r="I1569">
        <v>150</v>
      </c>
      <c r="J1569" t="s">
        <v>21954</v>
      </c>
      <c r="K1569" t="s">
        <v>12492</v>
      </c>
      <c r="L1569" t="s">
        <v>12492</v>
      </c>
      <c r="M1569" t="s">
        <v>21955</v>
      </c>
      <c r="N1569" t="s">
        <v>21955</v>
      </c>
      <c r="O1569" t="s">
        <v>21955</v>
      </c>
      <c r="P1569" t="s">
        <v>21955</v>
      </c>
      <c r="Q1569" t="s">
        <v>21956</v>
      </c>
      <c r="R1569">
        <v>0.05</v>
      </c>
      <c r="S1569">
        <v>0</v>
      </c>
      <c r="T1569" t="s">
        <v>21967</v>
      </c>
    </row>
    <row r="1570" spans="1:20">
      <c r="A1570" t="s">
        <v>349</v>
      </c>
      <c r="B1570">
        <v>94362502</v>
      </c>
      <c r="C1570" t="s">
        <v>24797</v>
      </c>
      <c r="D1570" t="s">
        <v>24798</v>
      </c>
      <c r="E1570" t="s">
        <v>21966</v>
      </c>
      <c r="F1570" t="s">
        <v>21953</v>
      </c>
      <c r="G1570">
        <v>3220</v>
      </c>
      <c r="I1570">
        <v>150</v>
      </c>
      <c r="J1570" t="s">
        <v>21954</v>
      </c>
      <c r="K1570" t="s">
        <v>204</v>
      </c>
      <c r="L1570" t="s">
        <v>12492</v>
      </c>
      <c r="M1570" t="s">
        <v>21961</v>
      </c>
      <c r="N1570" t="s">
        <v>21961</v>
      </c>
      <c r="O1570" t="s">
        <v>21961</v>
      </c>
      <c r="P1570" t="s">
        <v>21961</v>
      </c>
      <c r="Q1570" t="s">
        <v>21956</v>
      </c>
      <c r="R1570">
        <v>0.01</v>
      </c>
      <c r="S1570">
        <v>0</v>
      </c>
    </row>
    <row r="1571" spans="1:20">
      <c r="A1571" t="s">
        <v>349</v>
      </c>
      <c r="B1571">
        <v>94362661</v>
      </c>
      <c r="C1571" t="s">
        <v>24799</v>
      </c>
      <c r="D1571" t="s">
        <v>22025</v>
      </c>
      <c r="E1571" t="s">
        <v>21966</v>
      </c>
      <c r="F1571" t="s">
        <v>21953</v>
      </c>
      <c r="G1571">
        <v>3220</v>
      </c>
      <c r="I1571">
        <v>150</v>
      </c>
      <c r="J1571" t="s">
        <v>21954</v>
      </c>
      <c r="K1571" t="s">
        <v>204</v>
      </c>
      <c r="L1571" t="s">
        <v>12492</v>
      </c>
      <c r="M1571" t="s">
        <v>21955</v>
      </c>
      <c r="N1571" t="s">
        <v>21955</v>
      </c>
      <c r="O1571" t="s">
        <v>21955</v>
      </c>
      <c r="P1571" t="s">
        <v>21955</v>
      </c>
      <c r="Q1571" t="s">
        <v>21956</v>
      </c>
      <c r="R1571">
        <v>0.05</v>
      </c>
      <c r="S1571">
        <v>0</v>
      </c>
    </row>
    <row r="1572" spans="1:20">
      <c r="A1572" t="s">
        <v>349</v>
      </c>
      <c r="B1572">
        <v>94362691</v>
      </c>
      <c r="C1572" t="s">
        <v>24800</v>
      </c>
      <c r="D1572" t="s">
        <v>22025</v>
      </c>
      <c r="E1572" t="s">
        <v>21966</v>
      </c>
      <c r="F1572" t="s">
        <v>21953</v>
      </c>
      <c r="G1572">
        <v>3220</v>
      </c>
      <c r="I1572">
        <v>150</v>
      </c>
      <c r="J1572" t="s">
        <v>21954</v>
      </c>
      <c r="K1572" t="s">
        <v>204</v>
      </c>
      <c r="L1572" t="s">
        <v>12492</v>
      </c>
      <c r="M1572" t="s">
        <v>21955</v>
      </c>
      <c r="N1572" t="s">
        <v>21955</v>
      </c>
      <c r="O1572" t="s">
        <v>21955</v>
      </c>
      <c r="P1572" t="s">
        <v>21955</v>
      </c>
      <c r="Q1572" t="s">
        <v>21956</v>
      </c>
      <c r="R1572">
        <v>0.05</v>
      </c>
      <c r="S1572">
        <v>0</v>
      </c>
    </row>
    <row r="1573" spans="1:20">
      <c r="A1573" t="s">
        <v>349</v>
      </c>
      <c r="B1573">
        <v>94362896</v>
      </c>
      <c r="C1573" t="s">
        <v>24801</v>
      </c>
      <c r="D1573" t="s">
        <v>24802</v>
      </c>
      <c r="E1573" t="s">
        <v>22199</v>
      </c>
      <c r="F1573" t="s">
        <v>21953</v>
      </c>
      <c r="G1573">
        <v>3220</v>
      </c>
      <c r="I1573">
        <v>150</v>
      </c>
      <c r="J1573" t="s">
        <v>21954</v>
      </c>
      <c r="K1573" t="s">
        <v>204</v>
      </c>
      <c r="L1573" t="s">
        <v>12492</v>
      </c>
      <c r="M1573" t="s">
        <v>21955</v>
      </c>
      <c r="N1573" t="s">
        <v>21955</v>
      </c>
      <c r="O1573" t="s">
        <v>21955</v>
      </c>
      <c r="P1573" t="s">
        <v>21955</v>
      </c>
      <c r="Q1573" t="s">
        <v>21956</v>
      </c>
      <c r="R1573">
        <v>0.05</v>
      </c>
      <c r="S1573">
        <v>0</v>
      </c>
      <c r="T1573" t="s">
        <v>21967</v>
      </c>
    </row>
    <row r="1574" spans="1:20">
      <c r="A1574" t="s">
        <v>349</v>
      </c>
      <c r="B1574">
        <v>94363601</v>
      </c>
      <c r="C1574" t="s">
        <v>24803</v>
      </c>
      <c r="D1574" t="s">
        <v>21979</v>
      </c>
      <c r="E1574" t="s">
        <v>21952</v>
      </c>
      <c r="F1574" t="s">
        <v>21953</v>
      </c>
      <c r="G1574">
        <v>3440</v>
      </c>
      <c r="I1574">
        <v>150</v>
      </c>
      <c r="J1574" t="s">
        <v>21954</v>
      </c>
      <c r="K1574" t="s">
        <v>204</v>
      </c>
      <c r="L1574" t="s">
        <v>12492</v>
      </c>
      <c r="M1574" t="s">
        <v>21955</v>
      </c>
      <c r="N1574" t="s">
        <v>21955</v>
      </c>
      <c r="O1574" t="s">
        <v>21955</v>
      </c>
      <c r="P1574" t="s">
        <v>21955</v>
      </c>
      <c r="Q1574" t="s">
        <v>21956</v>
      </c>
      <c r="R1574">
        <v>0.05</v>
      </c>
      <c r="S1574">
        <v>0</v>
      </c>
    </row>
    <row r="1575" spans="1:20">
      <c r="A1575" t="s">
        <v>349</v>
      </c>
      <c r="B1575">
        <v>94363701</v>
      </c>
      <c r="C1575" t="s">
        <v>24804</v>
      </c>
      <c r="D1575" t="s">
        <v>22482</v>
      </c>
      <c r="E1575" t="s">
        <v>22181</v>
      </c>
      <c r="F1575" t="s">
        <v>21953</v>
      </c>
      <c r="G1575">
        <v>3220</v>
      </c>
      <c r="I1575">
        <v>150</v>
      </c>
      <c r="J1575" t="s">
        <v>21954</v>
      </c>
      <c r="K1575" t="s">
        <v>204</v>
      </c>
      <c r="L1575" t="s">
        <v>12492</v>
      </c>
      <c r="M1575" t="s">
        <v>21955</v>
      </c>
      <c r="N1575" t="s">
        <v>21955</v>
      </c>
      <c r="O1575" t="s">
        <v>21955</v>
      </c>
      <c r="P1575" t="s">
        <v>21955</v>
      </c>
      <c r="Q1575" t="s">
        <v>21956</v>
      </c>
      <c r="R1575">
        <v>0.05</v>
      </c>
      <c r="S1575">
        <v>0</v>
      </c>
    </row>
    <row r="1576" spans="1:20">
      <c r="A1576" t="s">
        <v>349</v>
      </c>
      <c r="B1576">
        <v>94363801</v>
      </c>
      <c r="C1576" t="s">
        <v>24805</v>
      </c>
      <c r="D1576" t="s">
        <v>24806</v>
      </c>
      <c r="E1576" t="s">
        <v>21966</v>
      </c>
      <c r="F1576" t="s">
        <v>21953</v>
      </c>
      <c r="G1576">
        <v>3440</v>
      </c>
      <c r="H1576">
        <v>3540</v>
      </c>
      <c r="I1576">
        <v>150</v>
      </c>
      <c r="J1576" t="s">
        <v>21954</v>
      </c>
      <c r="K1576" t="s">
        <v>204</v>
      </c>
      <c r="L1576" t="s">
        <v>12492</v>
      </c>
      <c r="M1576" t="s">
        <v>21961</v>
      </c>
      <c r="N1576" t="s">
        <v>21961</v>
      </c>
      <c r="O1576" t="s">
        <v>21961</v>
      </c>
      <c r="P1576" t="s">
        <v>21961</v>
      </c>
      <c r="Q1576" t="s">
        <v>21956</v>
      </c>
      <c r="R1576">
        <v>0.01</v>
      </c>
      <c r="S1576">
        <v>0</v>
      </c>
    </row>
    <row r="1577" spans="1:20">
      <c r="A1577" t="s">
        <v>349</v>
      </c>
      <c r="B1577">
        <v>94364301</v>
      </c>
      <c r="C1577" t="s">
        <v>24807</v>
      </c>
      <c r="D1577" t="s">
        <v>24808</v>
      </c>
      <c r="E1577" t="s">
        <v>21966</v>
      </c>
      <c r="F1577" t="s">
        <v>21953</v>
      </c>
      <c r="G1577">
        <v>3220</v>
      </c>
      <c r="I1577">
        <v>100</v>
      </c>
      <c r="J1577" t="s">
        <v>21954</v>
      </c>
      <c r="K1577" t="s">
        <v>204</v>
      </c>
      <c r="L1577" t="s">
        <v>12492</v>
      </c>
      <c r="M1577" t="s">
        <v>21955</v>
      </c>
      <c r="N1577" t="s">
        <v>21955</v>
      </c>
      <c r="O1577" t="s">
        <v>21955</v>
      </c>
      <c r="P1577" t="s">
        <v>21955</v>
      </c>
      <c r="Q1577" t="s">
        <v>21956</v>
      </c>
      <c r="R1577">
        <v>0.05</v>
      </c>
      <c r="S1577">
        <v>0</v>
      </c>
    </row>
    <row r="1578" spans="1:20">
      <c r="A1578" t="s">
        <v>349</v>
      </c>
      <c r="B1578">
        <v>94364501</v>
      </c>
      <c r="C1578" t="s">
        <v>24809</v>
      </c>
      <c r="D1578" t="s">
        <v>22043</v>
      </c>
      <c r="E1578" t="s">
        <v>21952</v>
      </c>
      <c r="F1578" t="s">
        <v>21953</v>
      </c>
      <c r="G1578">
        <v>3440</v>
      </c>
      <c r="I1578">
        <v>150</v>
      </c>
      <c r="J1578" t="s">
        <v>21954</v>
      </c>
      <c r="K1578" t="s">
        <v>204</v>
      </c>
      <c r="L1578" t="s">
        <v>12492</v>
      </c>
      <c r="M1578" t="s">
        <v>21955</v>
      </c>
      <c r="N1578" t="s">
        <v>21955</v>
      </c>
      <c r="O1578" t="s">
        <v>21955</v>
      </c>
      <c r="P1578" t="s">
        <v>21955</v>
      </c>
      <c r="Q1578" t="s">
        <v>21956</v>
      </c>
      <c r="R1578">
        <v>0.05</v>
      </c>
      <c r="S1578">
        <v>0</v>
      </c>
    </row>
    <row r="1579" spans="1:20">
      <c r="A1579" t="s">
        <v>349</v>
      </c>
      <c r="B1579">
        <v>94364525</v>
      </c>
      <c r="C1579" t="s">
        <v>24810</v>
      </c>
      <c r="D1579" t="s">
        <v>22043</v>
      </c>
      <c r="E1579" t="s">
        <v>21952</v>
      </c>
      <c r="F1579" t="s">
        <v>21953</v>
      </c>
      <c r="G1579">
        <v>3440</v>
      </c>
      <c r="I1579">
        <v>150</v>
      </c>
      <c r="J1579" t="s">
        <v>21954</v>
      </c>
      <c r="K1579" t="s">
        <v>204</v>
      </c>
      <c r="L1579" t="s">
        <v>12492</v>
      </c>
      <c r="M1579" t="s">
        <v>21955</v>
      </c>
      <c r="N1579" t="s">
        <v>21955</v>
      </c>
      <c r="O1579" t="s">
        <v>21955</v>
      </c>
      <c r="P1579" t="s">
        <v>21955</v>
      </c>
      <c r="Q1579" t="s">
        <v>21956</v>
      </c>
      <c r="R1579">
        <v>0.05</v>
      </c>
      <c r="S1579">
        <v>0</v>
      </c>
    </row>
    <row r="1580" spans="1:20">
      <c r="A1580" t="s">
        <v>349</v>
      </c>
      <c r="B1580">
        <v>94364537</v>
      </c>
      <c r="C1580" t="s">
        <v>24811</v>
      </c>
      <c r="D1580" t="s">
        <v>22043</v>
      </c>
      <c r="E1580" t="s">
        <v>21952</v>
      </c>
      <c r="F1580" t="s">
        <v>21953</v>
      </c>
      <c r="G1580">
        <v>3440</v>
      </c>
      <c r="I1580">
        <v>150</v>
      </c>
      <c r="J1580" t="s">
        <v>21954</v>
      </c>
      <c r="K1580" t="s">
        <v>204</v>
      </c>
      <c r="L1580" t="s">
        <v>12492</v>
      </c>
      <c r="M1580" t="s">
        <v>21955</v>
      </c>
      <c r="N1580" t="s">
        <v>21955</v>
      </c>
      <c r="O1580" t="s">
        <v>21955</v>
      </c>
      <c r="P1580" t="s">
        <v>21955</v>
      </c>
      <c r="Q1580" t="s">
        <v>21956</v>
      </c>
      <c r="R1580">
        <v>0.05</v>
      </c>
      <c r="S1580">
        <v>0</v>
      </c>
    </row>
    <row r="1581" spans="1:20">
      <c r="A1581" t="s">
        <v>349</v>
      </c>
      <c r="B1581">
        <v>94364557</v>
      </c>
      <c r="C1581" t="s">
        <v>24812</v>
      </c>
      <c r="D1581" t="s">
        <v>22043</v>
      </c>
      <c r="E1581" t="s">
        <v>21952</v>
      </c>
      <c r="F1581" t="s">
        <v>21953</v>
      </c>
      <c r="G1581">
        <v>3440</v>
      </c>
      <c r="I1581">
        <v>150</v>
      </c>
      <c r="J1581" t="s">
        <v>21954</v>
      </c>
      <c r="K1581" t="s">
        <v>204</v>
      </c>
      <c r="L1581" t="s">
        <v>12492</v>
      </c>
      <c r="M1581" t="s">
        <v>21955</v>
      </c>
      <c r="N1581" t="s">
        <v>21955</v>
      </c>
      <c r="O1581" t="s">
        <v>21955</v>
      </c>
      <c r="P1581" t="s">
        <v>21955</v>
      </c>
      <c r="Q1581" t="s">
        <v>21956</v>
      </c>
      <c r="R1581">
        <v>0.05</v>
      </c>
      <c r="S1581">
        <v>0</v>
      </c>
    </row>
    <row r="1582" spans="1:20">
      <c r="A1582" t="s">
        <v>349</v>
      </c>
      <c r="B1582">
        <v>94364601</v>
      </c>
      <c r="C1582" t="s">
        <v>24813</v>
      </c>
      <c r="D1582" t="s">
        <v>22043</v>
      </c>
      <c r="E1582" t="s">
        <v>21952</v>
      </c>
      <c r="F1582" t="s">
        <v>21953</v>
      </c>
      <c r="G1582">
        <v>3440</v>
      </c>
      <c r="I1582">
        <v>150</v>
      </c>
      <c r="J1582" t="s">
        <v>21954</v>
      </c>
      <c r="K1582" t="s">
        <v>204</v>
      </c>
      <c r="L1582" t="s">
        <v>12492</v>
      </c>
      <c r="M1582" t="s">
        <v>21955</v>
      </c>
      <c r="N1582" t="s">
        <v>21955</v>
      </c>
      <c r="O1582" t="s">
        <v>21955</v>
      </c>
      <c r="P1582" t="s">
        <v>21955</v>
      </c>
      <c r="Q1582" t="s">
        <v>21956</v>
      </c>
      <c r="R1582">
        <v>0.05</v>
      </c>
      <c r="S1582">
        <v>0</v>
      </c>
    </row>
    <row r="1583" spans="1:20">
      <c r="A1583" t="s">
        <v>349</v>
      </c>
      <c r="B1583">
        <v>94364629</v>
      </c>
      <c r="C1583" t="s">
        <v>24814</v>
      </c>
      <c r="D1583" t="s">
        <v>22043</v>
      </c>
      <c r="E1583" t="s">
        <v>21952</v>
      </c>
      <c r="F1583" t="s">
        <v>21953</v>
      </c>
      <c r="G1583">
        <v>3440</v>
      </c>
      <c r="I1583">
        <v>150</v>
      </c>
      <c r="J1583" t="s">
        <v>21954</v>
      </c>
      <c r="K1583" t="s">
        <v>204</v>
      </c>
      <c r="L1583" t="s">
        <v>12492</v>
      </c>
      <c r="M1583" t="s">
        <v>21955</v>
      </c>
      <c r="N1583" t="s">
        <v>21955</v>
      </c>
      <c r="O1583" t="s">
        <v>21955</v>
      </c>
      <c r="P1583" t="s">
        <v>21955</v>
      </c>
      <c r="Q1583" t="s">
        <v>21956</v>
      </c>
      <c r="R1583">
        <v>0.05</v>
      </c>
      <c r="S1583">
        <v>0</v>
      </c>
    </row>
    <row r="1584" spans="1:20">
      <c r="A1584" t="s">
        <v>349</v>
      </c>
      <c r="B1584">
        <v>94364633</v>
      </c>
      <c r="C1584" t="s">
        <v>24815</v>
      </c>
      <c r="D1584" t="s">
        <v>22640</v>
      </c>
      <c r="E1584" t="s">
        <v>21952</v>
      </c>
      <c r="F1584" t="s">
        <v>21953</v>
      </c>
      <c r="G1584">
        <v>3440</v>
      </c>
      <c r="I1584">
        <v>150</v>
      </c>
      <c r="J1584" t="s">
        <v>21954</v>
      </c>
      <c r="K1584" t="s">
        <v>204</v>
      </c>
      <c r="L1584" t="s">
        <v>12492</v>
      </c>
      <c r="M1584" t="s">
        <v>21955</v>
      </c>
      <c r="N1584" t="s">
        <v>21955</v>
      </c>
      <c r="O1584" t="s">
        <v>21955</v>
      </c>
      <c r="P1584" t="s">
        <v>21955</v>
      </c>
      <c r="Q1584" t="s">
        <v>21956</v>
      </c>
      <c r="R1584">
        <v>0.05</v>
      </c>
      <c r="S1584">
        <v>0</v>
      </c>
    </row>
    <row r="1585" spans="1:20">
      <c r="A1585" t="s">
        <v>349</v>
      </c>
      <c r="B1585">
        <v>94364645</v>
      </c>
      <c r="C1585" t="s">
        <v>24816</v>
      </c>
      <c r="D1585" t="s">
        <v>22043</v>
      </c>
      <c r="E1585" t="s">
        <v>21952</v>
      </c>
      <c r="F1585" t="s">
        <v>21953</v>
      </c>
      <c r="G1585">
        <v>3440</v>
      </c>
      <c r="I1585">
        <v>150</v>
      </c>
      <c r="J1585" t="s">
        <v>21954</v>
      </c>
      <c r="K1585" t="s">
        <v>204</v>
      </c>
      <c r="L1585" t="s">
        <v>12492</v>
      </c>
      <c r="M1585" t="s">
        <v>21955</v>
      </c>
      <c r="N1585" t="s">
        <v>21955</v>
      </c>
      <c r="O1585" t="s">
        <v>21955</v>
      </c>
      <c r="P1585" t="s">
        <v>21955</v>
      </c>
      <c r="Q1585" t="s">
        <v>21956</v>
      </c>
      <c r="R1585">
        <v>0.05</v>
      </c>
      <c r="S1585">
        <v>0</v>
      </c>
    </row>
    <row r="1586" spans="1:20">
      <c r="A1586" t="s">
        <v>349</v>
      </c>
      <c r="B1586">
        <v>94364685</v>
      </c>
      <c r="C1586" t="s">
        <v>24817</v>
      </c>
      <c r="D1586" t="s">
        <v>22043</v>
      </c>
      <c r="E1586" t="s">
        <v>21952</v>
      </c>
      <c r="F1586" t="s">
        <v>21953</v>
      </c>
      <c r="G1586">
        <v>3440</v>
      </c>
      <c r="I1586">
        <v>200</v>
      </c>
      <c r="J1586" t="s">
        <v>21954</v>
      </c>
      <c r="K1586" t="s">
        <v>204</v>
      </c>
      <c r="L1586" t="s">
        <v>12492</v>
      </c>
      <c r="M1586" t="s">
        <v>21955</v>
      </c>
      <c r="N1586" t="s">
        <v>21955</v>
      </c>
      <c r="O1586" t="s">
        <v>21955</v>
      </c>
      <c r="P1586" t="s">
        <v>21955</v>
      </c>
      <c r="Q1586" t="s">
        <v>21956</v>
      </c>
      <c r="R1586">
        <v>0.05</v>
      </c>
      <c r="S1586">
        <v>0</v>
      </c>
      <c r="T1586" t="s">
        <v>22002</v>
      </c>
    </row>
    <row r="1587" spans="1:20">
      <c r="A1587" t="s">
        <v>349</v>
      </c>
      <c r="B1587">
        <v>94364701</v>
      </c>
      <c r="C1587" t="s">
        <v>24818</v>
      </c>
      <c r="D1587" t="s">
        <v>22043</v>
      </c>
      <c r="E1587" t="s">
        <v>21952</v>
      </c>
      <c r="F1587" t="s">
        <v>21953</v>
      </c>
      <c r="G1587">
        <v>3440</v>
      </c>
      <c r="I1587">
        <v>150</v>
      </c>
      <c r="J1587" t="s">
        <v>21954</v>
      </c>
      <c r="K1587" t="s">
        <v>204</v>
      </c>
      <c r="L1587" t="s">
        <v>12492</v>
      </c>
      <c r="M1587" t="s">
        <v>21955</v>
      </c>
      <c r="N1587" t="s">
        <v>21955</v>
      </c>
      <c r="O1587" t="s">
        <v>21955</v>
      </c>
      <c r="P1587" t="s">
        <v>21955</v>
      </c>
      <c r="Q1587" t="s">
        <v>21956</v>
      </c>
      <c r="R1587">
        <v>0.05</v>
      </c>
      <c r="S1587">
        <v>0</v>
      </c>
    </row>
    <row r="1588" spans="1:20">
      <c r="A1588" t="s">
        <v>349</v>
      </c>
      <c r="B1588">
        <v>94365101</v>
      </c>
      <c r="C1588" t="s">
        <v>24819</v>
      </c>
      <c r="D1588" t="s">
        <v>22073</v>
      </c>
      <c r="E1588" t="s">
        <v>21952</v>
      </c>
      <c r="F1588" t="s">
        <v>21953</v>
      </c>
      <c r="G1588">
        <v>3450</v>
      </c>
      <c r="I1588">
        <v>150</v>
      </c>
      <c r="J1588" t="s">
        <v>21954</v>
      </c>
      <c r="K1588" t="s">
        <v>204</v>
      </c>
      <c r="L1588" t="s">
        <v>12492</v>
      </c>
      <c r="M1588" t="s">
        <v>21955</v>
      </c>
      <c r="N1588" t="s">
        <v>21955</v>
      </c>
      <c r="O1588" t="s">
        <v>21955</v>
      </c>
      <c r="P1588" t="s">
        <v>21955</v>
      </c>
      <c r="Q1588" t="s">
        <v>21956</v>
      </c>
      <c r="R1588">
        <v>0.05</v>
      </c>
      <c r="S1588">
        <v>0</v>
      </c>
    </row>
    <row r="1589" spans="1:20">
      <c r="A1589" t="s">
        <v>349</v>
      </c>
      <c r="B1589">
        <v>94365203</v>
      </c>
      <c r="C1589" t="s">
        <v>24820</v>
      </c>
      <c r="D1589" t="s">
        <v>21990</v>
      </c>
      <c r="E1589" t="s">
        <v>21952</v>
      </c>
      <c r="F1589" t="s">
        <v>21953</v>
      </c>
      <c r="G1589">
        <v>3450</v>
      </c>
      <c r="I1589">
        <v>150</v>
      </c>
      <c r="J1589" t="s">
        <v>21954</v>
      </c>
      <c r="K1589" t="s">
        <v>204</v>
      </c>
      <c r="L1589" t="s">
        <v>12492</v>
      </c>
      <c r="M1589" t="s">
        <v>21961</v>
      </c>
      <c r="N1589" t="s">
        <v>21961</v>
      </c>
      <c r="O1589" t="s">
        <v>21961</v>
      </c>
      <c r="P1589" t="s">
        <v>21961</v>
      </c>
      <c r="Q1589" t="s">
        <v>21956</v>
      </c>
      <c r="R1589">
        <v>0.01</v>
      </c>
      <c r="S1589">
        <v>0</v>
      </c>
    </row>
    <row r="1590" spans="1:20">
      <c r="A1590" t="s">
        <v>349</v>
      </c>
      <c r="B1590">
        <v>94365206</v>
      </c>
      <c r="C1590" t="s">
        <v>24821</v>
      </c>
      <c r="D1590" t="s">
        <v>21990</v>
      </c>
      <c r="E1590" t="s">
        <v>21952</v>
      </c>
      <c r="F1590" t="s">
        <v>21953</v>
      </c>
      <c r="G1590">
        <v>3450</v>
      </c>
      <c r="I1590">
        <v>150</v>
      </c>
      <c r="J1590" t="s">
        <v>21954</v>
      </c>
      <c r="K1590" t="s">
        <v>204</v>
      </c>
      <c r="L1590" t="s">
        <v>12492</v>
      </c>
      <c r="M1590" t="s">
        <v>21955</v>
      </c>
      <c r="N1590" t="s">
        <v>21955</v>
      </c>
      <c r="O1590" t="s">
        <v>21955</v>
      </c>
      <c r="P1590" t="s">
        <v>21955</v>
      </c>
      <c r="Q1590" t="s">
        <v>21956</v>
      </c>
      <c r="R1590">
        <v>0.05</v>
      </c>
      <c r="S1590">
        <v>0</v>
      </c>
    </row>
    <row r="1591" spans="1:20">
      <c r="A1591" t="s">
        <v>349</v>
      </c>
      <c r="B1591">
        <v>94365209</v>
      </c>
      <c r="C1591" t="s">
        <v>24822</v>
      </c>
      <c r="D1591" t="s">
        <v>24402</v>
      </c>
      <c r="E1591" t="s">
        <v>21952</v>
      </c>
      <c r="F1591" t="s">
        <v>21953</v>
      </c>
      <c r="G1591">
        <v>3440</v>
      </c>
      <c r="I1591">
        <v>150</v>
      </c>
      <c r="J1591" t="s">
        <v>21954</v>
      </c>
      <c r="K1591" t="s">
        <v>12492</v>
      </c>
      <c r="L1591" t="s">
        <v>12492</v>
      </c>
      <c r="M1591" t="s">
        <v>21955</v>
      </c>
      <c r="N1591" t="s">
        <v>21955</v>
      </c>
      <c r="O1591" t="s">
        <v>21955</v>
      </c>
      <c r="P1591" t="s">
        <v>21955</v>
      </c>
      <c r="Q1591" t="s">
        <v>21956</v>
      </c>
      <c r="R1591">
        <v>0.05</v>
      </c>
      <c r="S1591">
        <v>0</v>
      </c>
      <c r="T1591" t="s">
        <v>21967</v>
      </c>
    </row>
    <row r="1592" spans="1:20">
      <c r="A1592" t="s">
        <v>349</v>
      </c>
      <c r="B1592">
        <v>94365210</v>
      </c>
      <c r="C1592" t="s">
        <v>24823</v>
      </c>
      <c r="D1592" t="s">
        <v>21990</v>
      </c>
      <c r="E1592" t="s">
        <v>21952</v>
      </c>
      <c r="F1592" t="s">
        <v>21953</v>
      </c>
      <c r="G1592">
        <v>3450</v>
      </c>
      <c r="I1592">
        <v>150</v>
      </c>
      <c r="J1592" t="s">
        <v>21954</v>
      </c>
      <c r="K1592" t="s">
        <v>12492</v>
      </c>
      <c r="L1592" t="s">
        <v>12492</v>
      </c>
      <c r="M1592" t="s">
        <v>22149</v>
      </c>
      <c r="N1592" t="s">
        <v>22149</v>
      </c>
      <c r="O1592" t="s">
        <v>22149</v>
      </c>
      <c r="P1592" t="s">
        <v>22149</v>
      </c>
      <c r="Q1592" t="s">
        <v>21956</v>
      </c>
      <c r="R1592">
        <v>0.05</v>
      </c>
      <c r="S1592">
        <v>0</v>
      </c>
      <c r="T1592" t="s">
        <v>21967</v>
      </c>
    </row>
    <row r="1593" spans="1:20">
      <c r="A1593" t="s">
        <v>349</v>
      </c>
      <c r="B1593">
        <v>94365214</v>
      </c>
      <c r="C1593" t="s">
        <v>24824</v>
      </c>
      <c r="D1593" t="s">
        <v>21990</v>
      </c>
      <c r="E1593" t="s">
        <v>21952</v>
      </c>
      <c r="F1593" t="s">
        <v>21953</v>
      </c>
      <c r="G1593">
        <v>3450</v>
      </c>
      <c r="I1593">
        <v>150</v>
      </c>
      <c r="J1593" t="s">
        <v>21954</v>
      </c>
      <c r="K1593" t="s">
        <v>204</v>
      </c>
      <c r="L1593" t="s">
        <v>12492</v>
      </c>
      <c r="M1593" t="s">
        <v>21955</v>
      </c>
      <c r="N1593" t="s">
        <v>21955</v>
      </c>
      <c r="O1593" t="s">
        <v>21955</v>
      </c>
      <c r="P1593" t="s">
        <v>21955</v>
      </c>
      <c r="Q1593" t="s">
        <v>21956</v>
      </c>
      <c r="R1593">
        <v>0.05</v>
      </c>
      <c r="S1593">
        <v>0</v>
      </c>
    </row>
    <row r="1594" spans="1:20">
      <c r="A1594" t="s">
        <v>349</v>
      </c>
      <c r="B1594">
        <v>94365222</v>
      </c>
      <c r="C1594" t="s">
        <v>24825</v>
      </c>
      <c r="D1594" t="s">
        <v>21990</v>
      </c>
      <c r="E1594" t="s">
        <v>21952</v>
      </c>
      <c r="F1594" t="s">
        <v>21953</v>
      </c>
      <c r="G1594">
        <v>3450</v>
      </c>
      <c r="I1594">
        <v>150</v>
      </c>
      <c r="J1594" t="s">
        <v>21954</v>
      </c>
      <c r="K1594" t="s">
        <v>204</v>
      </c>
      <c r="L1594" t="s">
        <v>12492</v>
      </c>
      <c r="M1594" t="s">
        <v>21955</v>
      </c>
      <c r="N1594" t="s">
        <v>21955</v>
      </c>
      <c r="O1594" t="s">
        <v>21955</v>
      </c>
      <c r="P1594" t="s">
        <v>21955</v>
      </c>
      <c r="Q1594" t="s">
        <v>21956</v>
      </c>
      <c r="R1594">
        <v>0.05</v>
      </c>
      <c r="S1594">
        <v>0</v>
      </c>
    </row>
    <row r="1595" spans="1:20">
      <c r="A1595" t="s">
        <v>349</v>
      </c>
      <c r="B1595">
        <v>94365236</v>
      </c>
      <c r="C1595" t="s">
        <v>24826</v>
      </c>
      <c r="D1595" t="s">
        <v>21990</v>
      </c>
      <c r="E1595" t="s">
        <v>21952</v>
      </c>
      <c r="F1595" t="s">
        <v>21953</v>
      </c>
      <c r="G1595">
        <v>3450</v>
      </c>
      <c r="I1595">
        <v>150</v>
      </c>
      <c r="J1595" t="s">
        <v>21954</v>
      </c>
      <c r="K1595" t="s">
        <v>204</v>
      </c>
      <c r="L1595" t="s">
        <v>12492</v>
      </c>
      <c r="M1595" t="s">
        <v>21955</v>
      </c>
      <c r="N1595" t="s">
        <v>21955</v>
      </c>
      <c r="O1595" t="s">
        <v>21955</v>
      </c>
      <c r="P1595" t="s">
        <v>21955</v>
      </c>
      <c r="Q1595" t="s">
        <v>21956</v>
      </c>
      <c r="R1595">
        <v>0.05</v>
      </c>
      <c r="S1595">
        <v>0</v>
      </c>
    </row>
    <row r="1596" spans="1:20">
      <c r="A1596" t="s">
        <v>349</v>
      </c>
      <c r="B1596">
        <v>94365240</v>
      </c>
      <c r="C1596" t="s">
        <v>24827</v>
      </c>
      <c r="D1596" t="s">
        <v>21990</v>
      </c>
      <c r="E1596" t="s">
        <v>21952</v>
      </c>
      <c r="F1596" t="s">
        <v>21953</v>
      </c>
      <c r="G1596">
        <v>3450</v>
      </c>
      <c r="I1596">
        <v>150</v>
      </c>
      <c r="J1596" t="s">
        <v>21954</v>
      </c>
      <c r="K1596" t="s">
        <v>204</v>
      </c>
      <c r="L1596" t="s">
        <v>12492</v>
      </c>
      <c r="M1596" t="s">
        <v>21955</v>
      </c>
      <c r="N1596" t="s">
        <v>21955</v>
      </c>
      <c r="O1596" t="s">
        <v>21955</v>
      </c>
      <c r="P1596" t="s">
        <v>21955</v>
      </c>
      <c r="Q1596" t="s">
        <v>21956</v>
      </c>
      <c r="R1596">
        <v>0.05</v>
      </c>
      <c r="S1596">
        <v>0</v>
      </c>
      <c r="T1596" t="s">
        <v>21967</v>
      </c>
    </row>
    <row r="1597" spans="1:20">
      <c r="A1597" t="s">
        <v>349</v>
      </c>
      <c r="B1597">
        <v>94365501</v>
      </c>
      <c r="C1597" t="s">
        <v>24828</v>
      </c>
      <c r="D1597" t="s">
        <v>22043</v>
      </c>
      <c r="E1597" t="s">
        <v>21952</v>
      </c>
      <c r="F1597" t="s">
        <v>21953</v>
      </c>
      <c r="G1597">
        <v>3440</v>
      </c>
      <c r="I1597">
        <v>150</v>
      </c>
      <c r="J1597" t="s">
        <v>21954</v>
      </c>
      <c r="K1597" t="s">
        <v>204</v>
      </c>
      <c r="L1597" t="s">
        <v>12492</v>
      </c>
      <c r="M1597" t="s">
        <v>21955</v>
      </c>
      <c r="N1597" t="s">
        <v>21955</v>
      </c>
      <c r="O1597" t="s">
        <v>21955</v>
      </c>
      <c r="P1597" t="s">
        <v>21955</v>
      </c>
      <c r="Q1597" t="s">
        <v>21956</v>
      </c>
      <c r="R1597">
        <v>0.05</v>
      </c>
      <c r="S1597">
        <v>0</v>
      </c>
    </row>
    <row r="1598" spans="1:20">
      <c r="A1598" t="s">
        <v>349</v>
      </c>
      <c r="B1598">
        <v>94366301</v>
      </c>
      <c r="C1598" t="s">
        <v>24829</v>
      </c>
      <c r="D1598" t="s">
        <v>22482</v>
      </c>
      <c r="E1598" t="s">
        <v>22181</v>
      </c>
      <c r="F1598" t="s">
        <v>21953</v>
      </c>
      <c r="G1598">
        <v>3220</v>
      </c>
      <c r="I1598">
        <v>150</v>
      </c>
      <c r="J1598" t="s">
        <v>21954</v>
      </c>
      <c r="K1598" t="s">
        <v>204</v>
      </c>
      <c r="L1598" t="s">
        <v>12492</v>
      </c>
      <c r="M1598" t="s">
        <v>21961</v>
      </c>
      <c r="N1598" t="s">
        <v>21961</v>
      </c>
      <c r="O1598" t="s">
        <v>21961</v>
      </c>
      <c r="P1598" t="s">
        <v>21961</v>
      </c>
      <c r="Q1598" t="s">
        <v>21956</v>
      </c>
      <c r="R1598">
        <v>0.01</v>
      </c>
      <c r="S1598">
        <v>0</v>
      </c>
    </row>
    <row r="1599" spans="1:20">
      <c r="A1599" t="s">
        <v>349</v>
      </c>
      <c r="B1599">
        <v>94366401</v>
      </c>
      <c r="C1599" t="s">
        <v>24830</v>
      </c>
      <c r="D1599" t="s">
        <v>24831</v>
      </c>
      <c r="E1599" t="s">
        <v>22181</v>
      </c>
      <c r="F1599" t="s">
        <v>21953</v>
      </c>
      <c r="G1599">
        <v>3220</v>
      </c>
      <c r="I1599">
        <v>150</v>
      </c>
      <c r="J1599" t="s">
        <v>21954</v>
      </c>
      <c r="K1599" t="s">
        <v>204</v>
      </c>
      <c r="L1599" t="s">
        <v>12492</v>
      </c>
      <c r="M1599" t="s">
        <v>21955</v>
      </c>
      <c r="N1599" t="s">
        <v>21955</v>
      </c>
      <c r="O1599" t="s">
        <v>21955</v>
      </c>
      <c r="P1599" t="s">
        <v>21955</v>
      </c>
      <c r="Q1599" t="s">
        <v>21956</v>
      </c>
      <c r="R1599">
        <v>0.05</v>
      </c>
      <c r="S1599">
        <v>0</v>
      </c>
    </row>
    <row r="1600" spans="1:20">
      <c r="A1600" t="s">
        <v>349</v>
      </c>
      <c r="B1600">
        <v>94366701</v>
      </c>
      <c r="C1600" t="s">
        <v>24832</v>
      </c>
      <c r="D1600" t="s">
        <v>22025</v>
      </c>
      <c r="E1600" t="s">
        <v>21966</v>
      </c>
      <c r="F1600" t="s">
        <v>21953</v>
      </c>
      <c r="G1600">
        <v>3220</v>
      </c>
      <c r="I1600">
        <v>150</v>
      </c>
      <c r="J1600" t="s">
        <v>21954</v>
      </c>
      <c r="K1600" t="s">
        <v>204</v>
      </c>
      <c r="L1600" t="s">
        <v>12492</v>
      </c>
      <c r="M1600" t="s">
        <v>21955</v>
      </c>
      <c r="N1600" t="s">
        <v>21955</v>
      </c>
      <c r="O1600" t="s">
        <v>21955</v>
      </c>
      <c r="P1600" t="s">
        <v>21955</v>
      </c>
      <c r="Q1600" t="s">
        <v>21956</v>
      </c>
      <c r="R1600">
        <v>0.05</v>
      </c>
      <c r="S1600">
        <v>0</v>
      </c>
    </row>
    <row r="1601" spans="1:20">
      <c r="A1601" t="s">
        <v>349</v>
      </c>
      <c r="B1601" t="s">
        <v>24833</v>
      </c>
      <c r="C1601" t="s">
        <v>24834</v>
      </c>
      <c r="D1601" t="s">
        <v>22025</v>
      </c>
      <c r="E1601" t="s">
        <v>21966</v>
      </c>
      <c r="F1601" t="s">
        <v>21953</v>
      </c>
      <c r="G1601">
        <v>3220</v>
      </c>
      <c r="I1601">
        <v>150</v>
      </c>
      <c r="J1601" t="s">
        <v>21954</v>
      </c>
      <c r="K1601" t="s">
        <v>204</v>
      </c>
      <c r="L1601" t="s">
        <v>12492</v>
      </c>
      <c r="M1601" t="s">
        <v>21955</v>
      </c>
      <c r="N1601" t="s">
        <v>21955</v>
      </c>
      <c r="O1601" t="s">
        <v>21955</v>
      </c>
      <c r="P1601" t="s">
        <v>21955</v>
      </c>
      <c r="R1601">
        <v>0.05</v>
      </c>
      <c r="S1601">
        <v>0</v>
      </c>
    </row>
    <row r="1602" spans="1:20">
      <c r="A1602" t="s">
        <v>349</v>
      </c>
      <c r="B1602" t="s">
        <v>24835</v>
      </c>
      <c r="C1602" t="s">
        <v>24836</v>
      </c>
      <c r="D1602" t="s">
        <v>22025</v>
      </c>
      <c r="E1602" t="s">
        <v>21966</v>
      </c>
      <c r="F1602" t="s">
        <v>21953</v>
      </c>
      <c r="G1602">
        <v>3220</v>
      </c>
      <c r="I1602">
        <v>150</v>
      </c>
      <c r="J1602" t="s">
        <v>21954</v>
      </c>
      <c r="K1602" t="s">
        <v>204</v>
      </c>
      <c r="L1602" t="s">
        <v>12492</v>
      </c>
      <c r="M1602" t="s">
        <v>21955</v>
      </c>
      <c r="N1602" t="s">
        <v>21955</v>
      </c>
      <c r="O1602" t="s">
        <v>21955</v>
      </c>
      <c r="P1602" t="s">
        <v>21955</v>
      </c>
      <c r="Q1602" t="s">
        <v>21956</v>
      </c>
      <c r="R1602">
        <v>0.05</v>
      </c>
      <c r="S1602">
        <v>0</v>
      </c>
    </row>
    <row r="1603" spans="1:20">
      <c r="A1603" t="s">
        <v>349</v>
      </c>
      <c r="B1603">
        <v>94367001</v>
      </c>
      <c r="C1603" t="s">
        <v>24837</v>
      </c>
      <c r="D1603" t="s">
        <v>22142</v>
      </c>
      <c r="E1603" t="s">
        <v>21966</v>
      </c>
      <c r="F1603" t="s">
        <v>21953</v>
      </c>
      <c r="G1603">
        <v>3220</v>
      </c>
      <c r="I1603">
        <v>150</v>
      </c>
      <c r="J1603" t="s">
        <v>21954</v>
      </c>
      <c r="K1603" t="s">
        <v>204</v>
      </c>
      <c r="L1603" t="s">
        <v>12492</v>
      </c>
      <c r="M1603" t="s">
        <v>34</v>
      </c>
      <c r="N1603" t="s">
        <v>34</v>
      </c>
      <c r="O1603" t="s">
        <v>34</v>
      </c>
      <c r="P1603" t="s">
        <v>34</v>
      </c>
      <c r="Q1603" t="s">
        <v>21956</v>
      </c>
      <c r="R1603">
        <v>0.075</v>
      </c>
      <c r="S1603">
        <v>0</v>
      </c>
    </row>
    <row r="1604" spans="1:20">
      <c r="A1604" t="s">
        <v>349</v>
      </c>
      <c r="B1604">
        <v>94367071</v>
      </c>
      <c r="C1604" t="s">
        <v>24838</v>
      </c>
      <c r="D1604" t="s">
        <v>22025</v>
      </c>
      <c r="E1604" t="s">
        <v>21966</v>
      </c>
      <c r="F1604" t="s">
        <v>21953</v>
      </c>
      <c r="G1604">
        <v>3220</v>
      </c>
      <c r="I1604">
        <v>150</v>
      </c>
      <c r="J1604" t="s">
        <v>21954</v>
      </c>
      <c r="K1604" t="s">
        <v>204</v>
      </c>
      <c r="L1604" t="s">
        <v>12492</v>
      </c>
      <c r="M1604" t="s">
        <v>21955</v>
      </c>
      <c r="N1604" t="s">
        <v>21955</v>
      </c>
      <c r="O1604" t="s">
        <v>21955</v>
      </c>
      <c r="P1604" t="s">
        <v>21955</v>
      </c>
      <c r="Q1604" t="s">
        <v>21956</v>
      </c>
      <c r="R1604">
        <v>0.05</v>
      </c>
      <c r="S1604">
        <v>0</v>
      </c>
    </row>
    <row r="1605" spans="1:20">
      <c r="A1605" t="s">
        <v>349</v>
      </c>
      <c r="B1605">
        <v>94367091</v>
      </c>
      <c r="C1605" t="s">
        <v>24839</v>
      </c>
      <c r="D1605" t="s">
        <v>22025</v>
      </c>
      <c r="E1605" t="s">
        <v>21966</v>
      </c>
      <c r="F1605" t="s">
        <v>21953</v>
      </c>
      <c r="G1605">
        <v>3220</v>
      </c>
      <c r="I1605">
        <v>200</v>
      </c>
      <c r="J1605" t="s">
        <v>21954</v>
      </c>
      <c r="K1605" t="s">
        <v>204</v>
      </c>
      <c r="L1605" t="s">
        <v>12492</v>
      </c>
      <c r="M1605" t="s">
        <v>21955</v>
      </c>
      <c r="N1605" t="s">
        <v>21955</v>
      </c>
      <c r="O1605" t="s">
        <v>21955</v>
      </c>
      <c r="P1605" t="s">
        <v>21955</v>
      </c>
      <c r="Q1605" t="s">
        <v>21956</v>
      </c>
      <c r="R1605">
        <v>0.05</v>
      </c>
      <c r="S1605">
        <v>0</v>
      </c>
      <c r="T1605" t="s">
        <v>22002</v>
      </c>
    </row>
    <row r="1606" spans="1:20">
      <c r="A1606" t="s">
        <v>349</v>
      </c>
      <c r="B1606" t="s">
        <v>24840</v>
      </c>
      <c r="C1606" t="s">
        <v>24841</v>
      </c>
      <c r="D1606" t="s">
        <v>22849</v>
      </c>
      <c r="E1606" t="s">
        <v>21966</v>
      </c>
      <c r="F1606" t="s">
        <v>21953</v>
      </c>
      <c r="G1606">
        <v>3220</v>
      </c>
      <c r="I1606">
        <v>150</v>
      </c>
      <c r="J1606" t="s">
        <v>21954</v>
      </c>
      <c r="K1606" t="s">
        <v>204</v>
      </c>
      <c r="L1606" t="s">
        <v>12492</v>
      </c>
      <c r="M1606" t="s">
        <v>21955</v>
      </c>
      <c r="N1606" t="s">
        <v>21955</v>
      </c>
      <c r="O1606" t="s">
        <v>21955</v>
      </c>
      <c r="P1606" t="s">
        <v>21955</v>
      </c>
      <c r="Q1606" t="s">
        <v>21956</v>
      </c>
      <c r="R1606">
        <v>0.05</v>
      </c>
      <c r="S1606">
        <v>0</v>
      </c>
    </row>
    <row r="1607" spans="1:20">
      <c r="A1607" t="s">
        <v>349</v>
      </c>
      <c r="B1607" t="s">
        <v>24842</v>
      </c>
      <c r="C1607" t="s">
        <v>24843</v>
      </c>
      <c r="D1607" t="s">
        <v>22025</v>
      </c>
      <c r="E1607" t="s">
        <v>21966</v>
      </c>
      <c r="F1607" t="s">
        <v>21953</v>
      </c>
      <c r="G1607">
        <v>3220</v>
      </c>
      <c r="I1607">
        <v>150</v>
      </c>
      <c r="J1607" t="s">
        <v>21954</v>
      </c>
      <c r="K1607" t="s">
        <v>204</v>
      </c>
      <c r="L1607" t="s">
        <v>12492</v>
      </c>
      <c r="M1607" t="s">
        <v>21955</v>
      </c>
      <c r="N1607" t="s">
        <v>21955</v>
      </c>
      <c r="O1607" t="s">
        <v>21955</v>
      </c>
      <c r="P1607" t="s">
        <v>21955</v>
      </c>
      <c r="Q1607" t="s">
        <v>21956</v>
      </c>
      <c r="R1607">
        <v>0.05</v>
      </c>
      <c r="S1607">
        <v>0</v>
      </c>
    </row>
    <row r="1608" spans="1:20">
      <c r="A1608" t="s">
        <v>349</v>
      </c>
      <c r="B1608">
        <v>94367401</v>
      </c>
      <c r="C1608" t="s">
        <v>24844</v>
      </c>
      <c r="D1608" t="s">
        <v>22640</v>
      </c>
      <c r="E1608" t="s">
        <v>21952</v>
      </c>
      <c r="F1608" t="s">
        <v>21953</v>
      </c>
      <c r="G1608">
        <v>3440</v>
      </c>
      <c r="I1608">
        <v>150</v>
      </c>
      <c r="J1608" t="s">
        <v>21954</v>
      </c>
      <c r="K1608" t="s">
        <v>204</v>
      </c>
      <c r="L1608" t="s">
        <v>12492</v>
      </c>
      <c r="M1608" t="s">
        <v>21955</v>
      </c>
      <c r="N1608" t="s">
        <v>21955</v>
      </c>
      <c r="O1608" t="s">
        <v>21955</v>
      </c>
      <c r="P1608" t="s">
        <v>21955</v>
      </c>
      <c r="Q1608" t="s">
        <v>21956</v>
      </c>
      <c r="R1608">
        <v>0.05</v>
      </c>
      <c r="S1608">
        <v>0</v>
      </c>
    </row>
    <row r="1609" spans="1:20">
      <c r="A1609" t="s">
        <v>349</v>
      </c>
      <c r="B1609">
        <v>94367740</v>
      </c>
      <c r="C1609" t="s">
        <v>24845</v>
      </c>
      <c r="D1609" t="s">
        <v>22349</v>
      </c>
      <c r="E1609" t="s">
        <v>21952</v>
      </c>
      <c r="F1609" t="s">
        <v>21953</v>
      </c>
      <c r="G1609">
        <v>3450</v>
      </c>
      <c r="I1609">
        <v>150</v>
      </c>
      <c r="J1609" t="s">
        <v>21954</v>
      </c>
      <c r="K1609" t="s">
        <v>204</v>
      </c>
      <c r="L1609" t="s">
        <v>12492</v>
      </c>
      <c r="M1609" t="s">
        <v>21955</v>
      </c>
      <c r="N1609" t="s">
        <v>21955</v>
      </c>
      <c r="O1609" t="s">
        <v>21955</v>
      </c>
      <c r="P1609" t="s">
        <v>21955</v>
      </c>
      <c r="Q1609" t="s">
        <v>21956</v>
      </c>
      <c r="R1609">
        <v>0.05</v>
      </c>
      <c r="S1609">
        <v>0</v>
      </c>
    </row>
    <row r="1610" spans="1:20">
      <c r="A1610" t="s">
        <v>349</v>
      </c>
      <c r="B1610">
        <v>94367801</v>
      </c>
      <c r="C1610" t="s">
        <v>24846</v>
      </c>
      <c r="D1610" t="s">
        <v>24847</v>
      </c>
      <c r="E1610" t="s">
        <v>21987</v>
      </c>
      <c r="F1610" t="s">
        <v>21953</v>
      </c>
      <c r="G1610">
        <v>3450</v>
      </c>
      <c r="I1610">
        <v>150</v>
      </c>
      <c r="J1610" t="s">
        <v>21954</v>
      </c>
      <c r="K1610" t="s">
        <v>204</v>
      </c>
      <c r="L1610" t="s">
        <v>12492</v>
      </c>
      <c r="M1610" t="s">
        <v>34</v>
      </c>
      <c r="N1610" t="s">
        <v>21955</v>
      </c>
      <c r="O1610" t="s">
        <v>21955</v>
      </c>
      <c r="P1610" t="s">
        <v>21955</v>
      </c>
      <c r="Q1610" t="s">
        <v>21956</v>
      </c>
      <c r="R1610">
        <v>0.075</v>
      </c>
      <c r="S1610">
        <v>0</v>
      </c>
    </row>
    <row r="1611" spans="1:20">
      <c r="A1611" t="s">
        <v>349</v>
      </c>
      <c r="B1611">
        <v>94368301</v>
      </c>
      <c r="C1611" t="s">
        <v>24848</v>
      </c>
      <c r="D1611" t="s">
        <v>22376</v>
      </c>
      <c r="E1611" t="s">
        <v>21952</v>
      </c>
      <c r="F1611" t="s">
        <v>21953</v>
      </c>
      <c r="G1611">
        <v>3440</v>
      </c>
      <c r="I1611">
        <v>150</v>
      </c>
      <c r="J1611" t="s">
        <v>21954</v>
      </c>
      <c r="K1611" t="s">
        <v>204</v>
      </c>
      <c r="L1611" t="s">
        <v>12492</v>
      </c>
      <c r="M1611" t="s">
        <v>21955</v>
      </c>
      <c r="N1611" t="s">
        <v>21955</v>
      </c>
      <c r="O1611" t="s">
        <v>21955</v>
      </c>
      <c r="P1611" t="s">
        <v>21955</v>
      </c>
      <c r="Q1611" t="s">
        <v>21956</v>
      </c>
      <c r="R1611">
        <v>0.05</v>
      </c>
      <c r="S1611">
        <v>0</v>
      </c>
    </row>
    <row r="1612" spans="1:20">
      <c r="A1612" t="s">
        <v>349</v>
      </c>
      <c r="B1612">
        <v>94368303</v>
      </c>
      <c r="C1612" t="s">
        <v>24849</v>
      </c>
      <c r="D1612" t="s">
        <v>22372</v>
      </c>
      <c r="E1612" t="s">
        <v>24850</v>
      </c>
      <c r="F1612" t="s">
        <v>21953</v>
      </c>
      <c r="G1612">
        <v>3440</v>
      </c>
      <c r="I1612">
        <v>150</v>
      </c>
      <c r="J1612" t="s">
        <v>21954</v>
      </c>
      <c r="K1612" t="s">
        <v>204</v>
      </c>
      <c r="L1612" t="s">
        <v>12492</v>
      </c>
      <c r="M1612" t="s">
        <v>21955</v>
      </c>
      <c r="N1612" t="s">
        <v>21955</v>
      </c>
      <c r="O1612" t="s">
        <v>21955</v>
      </c>
      <c r="P1612" t="s">
        <v>21955</v>
      </c>
      <c r="Q1612" t="s">
        <v>21956</v>
      </c>
      <c r="R1612">
        <v>0.05</v>
      </c>
      <c r="S1612">
        <v>0</v>
      </c>
    </row>
    <row r="1613" spans="1:20">
      <c r="A1613" t="s">
        <v>349</v>
      </c>
      <c r="B1613">
        <v>94368305</v>
      </c>
      <c r="C1613" t="s">
        <v>24851</v>
      </c>
      <c r="D1613" t="s">
        <v>22336</v>
      </c>
      <c r="E1613" t="s">
        <v>21952</v>
      </c>
      <c r="F1613" t="s">
        <v>21953</v>
      </c>
      <c r="G1613">
        <v>3430</v>
      </c>
      <c r="I1613">
        <v>150</v>
      </c>
      <c r="J1613" t="s">
        <v>21954</v>
      </c>
      <c r="K1613" t="s">
        <v>204</v>
      </c>
      <c r="L1613" t="s">
        <v>12492</v>
      </c>
      <c r="M1613" t="s">
        <v>21955</v>
      </c>
      <c r="N1613" t="s">
        <v>21955</v>
      </c>
      <c r="O1613" t="s">
        <v>21955</v>
      </c>
      <c r="P1613" t="s">
        <v>21955</v>
      </c>
      <c r="Q1613" t="s">
        <v>21956</v>
      </c>
      <c r="R1613">
        <v>0.05</v>
      </c>
      <c r="S1613">
        <v>0</v>
      </c>
    </row>
    <row r="1614" spans="1:20">
      <c r="A1614" t="s">
        <v>349</v>
      </c>
      <c r="B1614">
        <v>94368306</v>
      </c>
      <c r="C1614" t="s">
        <v>24852</v>
      </c>
      <c r="D1614" t="s">
        <v>22336</v>
      </c>
      <c r="E1614" t="s">
        <v>21952</v>
      </c>
      <c r="F1614" t="s">
        <v>21953</v>
      </c>
      <c r="G1614">
        <v>3430</v>
      </c>
      <c r="I1614">
        <v>150</v>
      </c>
      <c r="J1614" t="s">
        <v>21954</v>
      </c>
      <c r="K1614" t="s">
        <v>204</v>
      </c>
      <c r="L1614" t="s">
        <v>12492</v>
      </c>
      <c r="M1614" t="s">
        <v>21955</v>
      </c>
      <c r="N1614" t="s">
        <v>21955</v>
      </c>
      <c r="O1614" t="s">
        <v>21955</v>
      </c>
      <c r="P1614" t="s">
        <v>21955</v>
      </c>
      <c r="Q1614" t="s">
        <v>21956</v>
      </c>
      <c r="R1614">
        <v>0.05</v>
      </c>
      <c r="S1614">
        <v>0</v>
      </c>
    </row>
    <row r="1615" spans="1:20">
      <c r="A1615" t="s">
        <v>349</v>
      </c>
      <c r="B1615">
        <v>94368310</v>
      </c>
      <c r="C1615" t="s">
        <v>24853</v>
      </c>
      <c r="D1615" t="s">
        <v>22376</v>
      </c>
      <c r="E1615" t="s">
        <v>21952</v>
      </c>
      <c r="F1615" t="s">
        <v>21953</v>
      </c>
      <c r="G1615">
        <v>3440</v>
      </c>
      <c r="I1615">
        <v>150</v>
      </c>
      <c r="J1615" t="s">
        <v>21954</v>
      </c>
      <c r="K1615" t="s">
        <v>204</v>
      </c>
      <c r="L1615" t="s">
        <v>12492</v>
      </c>
      <c r="M1615" t="s">
        <v>21955</v>
      </c>
      <c r="N1615" t="s">
        <v>21955</v>
      </c>
      <c r="O1615" t="s">
        <v>21955</v>
      </c>
      <c r="P1615" t="s">
        <v>21955</v>
      </c>
      <c r="Q1615" t="s">
        <v>21956</v>
      </c>
      <c r="R1615">
        <v>0.05</v>
      </c>
      <c r="S1615">
        <v>0</v>
      </c>
    </row>
    <row r="1616" spans="1:20">
      <c r="A1616" t="s">
        <v>349</v>
      </c>
      <c r="B1616">
        <v>94368311</v>
      </c>
      <c r="C1616" t="s">
        <v>24854</v>
      </c>
      <c r="D1616" t="s">
        <v>22336</v>
      </c>
      <c r="E1616" t="s">
        <v>21952</v>
      </c>
      <c r="F1616" t="s">
        <v>21953</v>
      </c>
      <c r="G1616">
        <v>3430</v>
      </c>
      <c r="I1616">
        <v>150</v>
      </c>
      <c r="J1616" t="s">
        <v>21954</v>
      </c>
      <c r="K1616" t="s">
        <v>204</v>
      </c>
      <c r="L1616" t="s">
        <v>12492</v>
      </c>
      <c r="M1616" t="s">
        <v>21955</v>
      </c>
      <c r="N1616" t="s">
        <v>21955</v>
      </c>
      <c r="O1616" t="s">
        <v>21955</v>
      </c>
      <c r="P1616" t="s">
        <v>21955</v>
      </c>
      <c r="Q1616" t="s">
        <v>21956</v>
      </c>
      <c r="R1616">
        <v>0.05</v>
      </c>
      <c r="S1616">
        <v>0</v>
      </c>
    </row>
    <row r="1617" spans="1:20">
      <c r="A1617" t="s">
        <v>349</v>
      </c>
      <c r="B1617">
        <v>94368401</v>
      </c>
      <c r="C1617" t="s">
        <v>24855</v>
      </c>
      <c r="D1617" t="s">
        <v>24785</v>
      </c>
      <c r="E1617" t="s">
        <v>21952</v>
      </c>
      <c r="F1617" t="s">
        <v>21953</v>
      </c>
      <c r="G1617">
        <v>3450</v>
      </c>
      <c r="I1617">
        <v>150</v>
      </c>
      <c r="J1617" t="s">
        <v>21954</v>
      </c>
      <c r="K1617" t="s">
        <v>204</v>
      </c>
      <c r="L1617" t="s">
        <v>12492</v>
      </c>
      <c r="M1617" t="s">
        <v>21955</v>
      </c>
      <c r="N1617" t="s">
        <v>21955</v>
      </c>
      <c r="O1617" t="s">
        <v>21955</v>
      </c>
      <c r="P1617" t="s">
        <v>21955</v>
      </c>
      <c r="Q1617" t="s">
        <v>21956</v>
      </c>
      <c r="R1617">
        <v>0.05</v>
      </c>
      <c r="S1617">
        <v>0</v>
      </c>
    </row>
    <row r="1618" spans="1:20">
      <c r="A1618" t="s">
        <v>349</v>
      </c>
      <c r="B1618">
        <v>94368411</v>
      </c>
      <c r="C1618" t="s">
        <v>24856</v>
      </c>
      <c r="D1618" t="s">
        <v>24785</v>
      </c>
      <c r="E1618" t="s">
        <v>21952</v>
      </c>
      <c r="F1618" t="s">
        <v>21953</v>
      </c>
      <c r="G1618">
        <v>3450</v>
      </c>
      <c r="I1618">
        <v>150</v>
      </c>
      <c r="J1618" t="s">
        <v>21954</v>
      </c>
      <c r="K1618" t="s">
        <v>204</v>
      </c>
      <c r="L1618" t="s">
        <v>12492</v>
      </c>
      <c r="M1618" t="s">
        <v>21961</v>
      </c>
      <c r="N1618" t="s">
        <v>34</v>
      </c>
      <c r="O1618" t="s">
        <v>34</v>
      </c>
      <c r="P1618" t="s">
        <v>34</v>
      </c>
      <c r="Q1618" t="s">
        <v>21956</v>
      </c>
      <c r="R1618">
        <v>0.05</v>
      </c>
      <c r="S1618">
        <v>0</v>
      </c>
    </row>
    <row r="1619" spans="1:20">
      <c r="A1619" t="s">
        <v>349</v>
      </c>
      <c r="B1619">
        <v>94368421</v>
      </c>
      <c r="C1619" t="s">
        <v>24857</v>
      </c>
      <c r="D1619" t="s">
        <v>24858</v>
      </c>
      <c r="E1619" t="s">
        <v>21952</v>
      </c>
      <c r="F1619" t="s">
        <v>21953</v>
      </c>
      <c r="G1619">
        <v>3220</v>
      </c>
      <c r="I1619">
        <v>150</v>
      </c>
      <c r="J1619" t="s">
        <v>21954</v>
      </c>
      <c r="K1619" t="s">
        <v>12492</v>
      </c>
      <c r="L1619" t="s">
        <v>12492</v>
      </c>
      <c r="M1619" t="s">
        <v>34</v>
      </c>
      <c r="N1619" t="s">
        <v>21955</v>
      </c>
      <c r="O1619" t="s">
        <v>21955</v>
      </c>
      <c r="P1619" t="s">
        <v>34</v>
      </c>
      <c r="Q1619" t="s">
        <v>21956</v>
      </c>
      <c r="R1619">
        <v>0.05</v>
      </c>
      <c r="S1619">
        <v>0</v>
      </c>
      <c r="T1619" t="s">
        <v>22002</v>
      </c>
    </row>
    <row r="1620" spans="1:20">
      <c r="A1620" t="s">
        <v>349</v>
      </c>
      <c r="B1620">
        <v>94369332</v>
      </c>
      <c r="C1620" t="s">
        <v>24859</v>
      </c>
      <c r="D1620" t="s">
        <v>22016</v>
      </c>
      <c r="E1620" t="s">
        <v>21952</v>
      </c>
      <c r="F1620" t="s">
        <v>21953</v>
      </c>
      <c r="G1620">
        <v>3440</v>
      </c>
      <c r="I1620">
        <v>150</v>
      </c>
      <c r="J1620" t="s">
        <v>21954</v>
      </c>
      <c r="K1620" t="s">
        <v>204</v>
      </c>
      <c r="L1620" t="s">
        <v>12492</v>
      </c>
      <c r="M1620" t="s">
        <v>21961</v>
      </c>
      <c r="N1620" t="s">
        <v>21961</v>
      </c>
      <c r="O1620" t="s">
        <v>21961</v>
      </c>
      <c r="P1620" t="s">
        <v>21961</v>
      </c>
      <c r="Q1620" t="s">
        <v>21956</v>
      </c>
      <c r="R1620">
        <v>0.01</v>
      </c>
      <c r="S1620">
        <v>0</v>
      </c>
    </row>
    <row r="1621" spans="1:20">
      <c r="A1621" t="s">
        <v>349</v>
      </c>
      <c r="B1621">
        <v>94369350</v>
      </c>
      <c r="C1621" t="s">
        <v>24860</v>
      </c>
      <c r="D1621" t="s">
        <v>22700</v>
      </c>
      <c r="E1621" t="s">
        <v>21952</v>
      </c>
      <c r="F1621" t="s">
        <v>21953</v>
      </c>
      <c r="G1621">
        <v>3450</v>
      </c>
      <c r="I1621">
        <v>150</v>
      </c>
      <c r="J1621" t="s">
        <v>21954</v>
      </c>
      <c r="K1621" t="s">
        <v>12492</v>
      </c>
      <c r="L1621" t="s">
        <v>12492</v>
      </c>
      <c r="M1621" t="s">
        <v>21955</v>
      </c>
      <c r="N1621" t="s">
        <v>21955</v>
      </c>
      <c r="O1621" t="s">
        <v>21955</v>
      </c>
      <c r="P1621" t="s">
        <v>34</v>
      </c>
      <c r="Q1621" t="s">
        <v>21956</v>
      </c>
      <c r="R1621">
        <v>0.01</v>
      </c>
      <c r="S1621">
        <v>0</v>
      </c>
      <c r="T1621" t="s">
        <v>21967</v>
      </c>
    </row>
    <row r="1622" spans="1:20">
      <c r="A1622" t="s">
        <v>349</v>
      </c>
      <c r="B1622">
        <v>94369352</v>
      </c>
      <c r="C1622" t="s">
        <v>24861</v>
      </c>
      <c r="D1622" t="s">
        <v>22700</v>
      </c>
      <c r="E1622" t="s">
        <v>21952</v>
      </c>
      <c r="F1622" t="s">
        <v>21953</v>
      </c>
      <c r="G1622">
        <v>3440</v>
      </c>
      <c r="I1622">
        <v>150</v>
      </c>
      <c r="J1622" t="s">
        <v>21954</v>
      </c>
      <c r="K1622" t="s">
        <v>12492</v>
      </c>
      <c r="L1622" t="s">
        <v>12492</v>
      </c>
      <c r="M1622" t="s">
        <v>34</v>
      </c>
      <c r="N1622" t="s">
        <v>34</v>
      </c>
      <c r="O1622" t="s">
        <v>34</v>
      </c>
      <c r="P1622" t="s">
        <v>34</v>
      </c>
      <c r="Q1622" t="s">
        <v>21956</v>
      </c>
      <c r="R1622">
        <v>0.01</v>
      </c>
      <c r="S1622">
        <v>0</v>
      </c>
      <c r="T1622" t="s">
        <v>21967</v>
      </c>
    </row>
    <row r="1623" spans="1:20">
      <c r="A1623" t="s">
        <v>349</v>
      </c>
      <c r="B1623">
        <v>94369501</v>
      </c>
      <c r="C1623" t="s">
        <v>24862</v>
      </c>
      <c r="D1623" t="s">
        <v>24863</v>
      </c>
      <c r="E1623" t="s">
        <v>22199</v>
      </c>
      <c r="F1623" t="s">
        <v>21953</v>
      </c>
      <c r="G1623">
        <v>3220</v>
      </c>
      <c r="I1623">
        <v>150</v>
      </c>
      <c r="J1623" t="s">
        <v>21954</v>
      </c>
      <c r="K1623" t="s">
        <v>204</v>
      </c>
      <c r="L1623" t="s">
        <v>12492</v>
      </c>
      <c r="M1623" t="s">
        <v>21961</v>
      </c>
      <c r="N1623" t="s">
        <v>21961</v>
      </c>
      <c r="O1623" t="s">
        <v>21961</v>
      </c>
      <c r="P1623" t="s">
        <v>21961</v>
      </c>
      <c r="Q1623" t="s">
        <v>21956</v>
      </c>
      <c r="R1623">
        <v>0.01</v>
      </c>
      <c r="S1623">
        <v>0</v>
      </c>
    </row>
    <row r="1624" spans="1:20">
      <c r="A1624" t="s">
        <v>349</v>
      </c>
      <c r="B1624">
        <v>94369701</v>
      </c>
      <c r="C1624" t="s">
        <v>24864</v>
      </c>
      <c r="D1624" t="s">
        <v>22924</v>
      </c>
      <c r="E1624" t="s">
        <v>22199</v>
      </c>
      <c r="F1624" t="s">
        <v>21953</v>
      </c>
      <c r="G1624">
        <v>3220</v>
      </c>
      <c r="I1624">
        <v>150</v>
      </c>
      <c r="J1624" t="s">
        <v>21954</v>
      </c>
      <c r="K1624" t="s">
        <v>204</v>
      </c>
      <c r="L1624" t="s">
        <v>12492</v>
      </c>
      <c r="M1624" t="s">
        <v>21961</v>
      </c>
      <c r="N1624" t="s">
        <v>21961</v>
      </c>
      <c r="O1624" t="s">
        <v>21961</v>
      </c>
      <c r="P1624" t="s">
        <v>21961</v>
      </c>
      <c r="R1624">
        <v>0.05</v>
      </c>
      <c r="S1624">
        <v>0</v>
      </c>
    </row>
    <row r="1625" spans="1:20">
      <c r="A1625" t="s">
        <v>349</v>
      </c>
      <c r="B1625">
        <v>94370401</v>
      </c>
      <c r="C1625" t="s">
        <v>24865</v>
      </c>
      <c r="D1625" t="s">
        <v>22006</v>
      </c>
      <c r="E1625" t="s">
        <v>21952</v>
      </c>
      <c r="F1625" t="s">
        <v>21953</v>
      </c>
      <c r="G1625">
        <v>3450</v>
      </c>
      <c r="I1625">
        <v>150</v>
      </c>
      <c r="J1625" t="s">
        <v>21954</v>
      </c>
      <c r="K1625" t="s">
        <v>204</v>
      </c>
      <c r="L1625" t="s">
        <v>12492</v>
      </c>
      <c r="M1625" t="s">
        <v>21955</v>
      </c>
      <c r="N1625" t="s">
        <v>21955</v>
      </c>
      <c r="O1625" t="s">
        <v>21955</v>
      </c>
      <c r="P1625" t="s">
        <v>21955</v>
      </c>
      <c r="Q1625" t="s">
        <v>21956</v>
      </c>
      <c r="R1625">
        <v>0.05</v>
      </c>
      <c r="S1625">
        <v>0</v>
      </c>
    </row>
    <row r="1626" spans="1:20">
      <c r="A1626" t="s">
        <v>349</v>
      </c>
      <c r="B1626">
        <v>94370961</v>
      </c>
      <c r="C1626" t="s">
        <v>24866</v>
      </c>
      <c r="D1626" t="s">
        <v>22025</v>
      </c>
      <c r="E1626" t="s">
        <v>21966</v>
      </c>
      <c r="F1626" t="s">
        <v>21953</v>
      </c>
      <c r="G1626">
        <v>3220</v>
      </c>
      <c r="I1626">
        <v>150</v>
      </c>
      <c r="J1626" t="s">
        <v>21954</v>
      </c>
      <c r="K1626" t="s">
        <v>204</v>
      </c>
      <c r="L1626" t="s">
        <v>12492</v>
      </c>
      <c r="M1626" t="s">
        <v>21955</v>
      </c>
      <c r="N1626" t="s">
        <v>21955</v>
      </c>
      <c r="O1626" t="s">
        <v>21955</v>
      </c>
      <c r="P1626" t="s">
        <v>21955</v>
      </c>
      <c r="Q1626" t="s">
        <v>21956</v>
      </c>
      <c r="R1626">
        <v>0.05</v>
      </c>
      <c r="S1626">
        <v>0</v>
      </c>
    </row>
    <row r="1627" spans="1:20">
      <c r="A1627" t="s">
        <v>349</v>
      </c>
      <c r="B1627">
        <v>94370962</v>
      </c>
      <c r="C1627" t="s">
        <v>24867</v>
      </c>
      <c r="D1627" t="s">
        <v>22025</v>
      </c>
      <c r="E1627" t="s">
        <v>21966</v>
      </c>
      <c r="F1627" t="s">
        <v>21953</v>
      </c>
      <c r="G1627">
        <v>3220</v>
      </c>
      <c r="I1627">
        <v>150</v>
      </c>
      <c r="J1627" t="s">
        <v>21954</v>
      </c>
      <c r="K1627" t="s">
        <v>204</v>
      </c>
      <c r="L1627" t="s">
        <v>12492</v>
      </c>
      <c r="M1627" t="s">
        <v>21955</v>
      </c>
      <c r="N1627" t="s">
        <v>21955</v>
      </c>
      <c r="O1627" t="s">
        <v>21955</v>
      </c>
      <c r="P1627" t="s">
        <v>21955</v>
      </c>
      <c r="Q1627" t="s">
        <v>21956</v>
      </c>
      <c r="R1627">
        <v>0.05</v>
      </c>
      <c r="S1627">
        <v>0</v>
      </c>
    </row>
    <row r="1628" spans="1:20">
      <c r="A1628" t="s">
        <v>349</v>
      </c>
      <c r="B1628">
        <v>94370991</v>
      </c>
      <c r="C1628" t="s">
        <v>24868</v>
      </c>
      <c r="D1628" t="s">
        <v>24869</v>
      </c>
      <c r="E1628" t="s">
        <v>21966</v>
      </c>
      <c r="F1628" t="s">
        <v>21953</v>
      </c>
      <c r="G1628">
        <v>3220</v>
      </c>
      <c r="I1628">
        <v>150</v>
      </c>
      <c r="J1628" t="s">
        <v>21954</v>
      </c>
      <c r="K1628" t="s">
        <v>12492</v>
      </c>
      <c r="L1628" t="s">
        <v>12492</v>
      </c>
      <c r="M1628" t="s">
        <v>21955</v>
      </c>
      <c r="N1628" t="s">
        <v>21955</v>
      </c>
      <c r="O1628" t="s">
        <v>21955</v>
      </c>
      <c r="P1628" t="s">
        <v>21955</v>
      </c>
      <c r="Q1628" t="s">
        <v>21956</v>
      </c>
      <c r="R1628">
        <v>0.05</v>
      </c>
      <c r="S1628">
        <v>0</v>
      </c>
    </row>
    <row r="1629" spans="1:20">
      <c r="A1629" t="s">
        <v>349</v>
      </c>
      <c r="B1629">
        <v>94370992</v>
      </c>
      <c r="C1629" t="s">
        <v>24870</v>
      </c>
      <c r="D1629" t="s">
        <v>22025</v>
      </c>
      <c r="E1629" t="s">
        <v>21966</v>
      </c>
      <c r="F1629" t="s">
        <v>21953</v>
      </c>
      <c r="G1629">
        <v>3220</v>
      </c>
      <c r="I1629">
        <v>150</v>
      </c>
      <c r="J1629" t="s">
        <v>21954</v>
      </c>
      <c r="K1629" t="s">
        <v>12492</v>
      </c>
      <c r="L1629" t="s">
        <v>204</v>
      </c>
      <c r="M1629" t="s">
        <v>21955</v>
      </c>
      <c r="N1629" t="s">
        <v>21955</v>
      </c>
      <c r="O1629" t="s">
        <v>21955</v>
      </c>
      <c r="P1629" t="s">
        <v>21955</v>
      </c>
      <c r="Q1629" t="s">
        <v>21956</v>
      </c>
      <c r="R1629">
        <v>0.05</v>
      </c>
      <c r="S1629">
        <v>0</v>
      </c>
    </row>
    <row r="1630" spans="1:20">
      <c r="A1630" t="s">
        <v>349</v>
      </c>
      <c r="B1630">
        <v>94371323</v>
      </c>
      <c r="C1630" t="s">
        <v>24871</v>
      </c>
      <c r="D1630" t="s">
        <v>22720</v>
      </c>
      <c r="E1630" t="s">
        <v>21966</v>
      </c>
      <c r="F1630" t="s">
        <v>21953</v>
      </c>
      <c r="G1630">
        <v>3220</v>
      </c>
      <c r="I1630">
        <v>150</v>
      </c>
      <c r="J1630" t="s">
        <v>21954</v>
      </c>
      <c r="K1630" t="s">
        <v>204</v>
      </c>
      <c r="L1630" t="s">
        <v>12492</v>
      </c>
      <c r="M1630" t="s">
        <v>34</v>
      </c>
      <c r="N1630" t="s">
        <v>34</v>
      </c>
      <c r="O1630" t="s">
        <v>34</v>
      </c>
      <c r="P1630" t="s">
        <v>34</v>
      </c>
      <c r="Q1630" t="s">
        <v>21956</v>
      </c>
      <c r="R1630">
        <v>0.075</v>
      </c>
      <c r="S1630">
        <v>0</v>
      </c>
    </row>
    <row r="1631" spans="1:20">
      <c r="A1631" t="s">
        <v>349</v>
      </c>
      <c r="B1631">
        <v>94371375</v>
      </c>
      <c r="C1631" t="s">
        <v>24872</v>
      </c>
      <c r="D1631" t="s">
        <v>22720</v>
      </c>
      <c r="E1631" t="s">
        <v>21966</v>
      </c>
      <c r="F1631" t="s">
        <v>21953</v>
      </c>
      <c r="G1631">
        <v>3220</v>
      </c>
      <c r="I1631">
        <v>150</v>
      </c>
      <c r="J1631" t="s">
        <v>21954</v>
      </c>
      <c r="K1631" t="s">
        <v>204</v>
      </c>
      <c r="L1631" t="s">
        <v>12492</v>
      </c>
      <c r="M1631" t="s">
        <v>34</v>
      </c>
      <c r="N1631" t="s">
        <v>34</v>
      </c>
      <c r="O1631" t="s">
        <v>34</v>
      </c>
      <c r="P1631" t="s">
        <v>34</v>
      </c>
      <c r="Q1631" t="s">
        <v>21956</v>
      </c>
      <c r="R1631">
        <v>0.075</v>
      </c>
      <c r="S1631">
        <v>0</v>
      </c>
    </row>
    <row r="1632" spans="1:20">
      <c r="A1632" t="s">
        <v>349</v>
      </c>
      <c r="B1632">
        <v>94371404</v>
      </c>
      <c r="C1632" t="s">
        <v>24873</v>
      </c>
      <c r="D1632" t="s">
        <v>21990</v>
      </c>
      <c r="E1632" t="s">
        <v>21952</v>
      </c>
      <c r="F1632" t="s">
        <v>21953</v>
      </c>
      <c r="G1632">
        <v>3450</v>
      </c>
      <c r="I1632">
        <v>150</v>
      </c>
      <c r="J1632" t="s">
        <v>21954</v>
      </c>
      <c r="K1632" t="s">
        <v>204</v>
      </c>
      <c r="L1632" t="s">
        <v>12492</v>
      </c>
      <c r="M1632" t="s">
        <v>21955</v>
      </c>
      <c r="N1632" t="s">
        <v>21955</v>
      </c>
      <c r="O1632" t="s">
        <v>21955</v>
      </c>
      <c r="P1632" t="s">
        <v>21955</v>
      </c>
      <c r="Q1632" t="s">
        <v>21956</v>
      </c>
      <c r="R1632">
        <v>0.05</v>
      </c>
      <c r="S1632">
        <v>0</v>
      </c>
    </row>
    <row r="1633" spans="1:20">
      <c r="A1633" t="s">
        <v>349</v>
      </c>
      <c r="B1633">
        <v>94371412</v>
      </c>
      <c r="C1633" t="s">
        <v>24874</v>
      </c>
      <c r="D1633" t="s">
        <v>21990</v>
      </c>
      <c r="E1633" t="s">
        <v>21952</v>
      </c>
      <c r="F1633" t="s">
        <v>21953</v>
      </c>
      <c r="G1633">
        <v>3450</v>
      </c>
      <c r="I1633">
        <v>150</v>
      </c>
      <c r="J1633" t="s">
        <v>21954</v>
      </c>
      <c r="K1633" t="s">
        <v>204</v>
      </c>
      <c r="L1633" t="s">
        <v>12492</v>
      </c>
      <c r="M1633" t="s">
        <v>21955</v>
      </c>
      <c r="N1633" t="s">
        <v>21955</v>
      </c>
      <c r="O1633" t="s">
        <v>21955</v>
      </c>
      <c r="P1633" t="s">
        <v>21955</v>
      </c>
      <c r="Q1633" t="s">
        <v>21956</v>
      </c>
      <c r="R1633">
        <v>0.05</v>
      </c>
      <c r="S1633">
        <v>0</v>
      </c>
    </row>
    <row r="1634" spans="1:20">
      <c r="A1634" t="s">
        <v>349</v>
      </c>
      <c r="B1634">
        <v>94371420</v>
      </c>
      <c r="C1634" t="s">
        <v>24875</v>
      </c>
      <c r="D1634" t="s">
        <v>21990</v>
      </c>
      <c r="E1634" t="s">
        <v>21952</v>
      </c>
      <c r="F1634" t="s">
        <v>21953</v>
      </c>
      <c r="G1634">
        <v>3450</v>
      </c>
      <c r="I1634">
        <v>150</v>
      </c>
      <c r="J1634" t="s">
        <v>21954</v>
      </c>
      <c r="K1634" t="s">
        <v>204</v>
      </c>
      <c r="L1634" t="s">
        <v>12492</v>
      </c>
      <c r="M1634" t="s">
        <v>21955</v>
      </c>
      <c r="N1634" t="s">
        <v>21955</v>
      </c>
      <c r="O1634" t="s">
        <v>21955</v>
      </c>
      <c r="P1634" t="s">
        <v>21955</v>
      </c>
      <c r="Q1634" t="s">
        <v>21956</v>
      </c>
      <c r="R1634">
        <v>0.05</v>
      </c>
      <c r="S1634">
        <v>0</v>
      </c>
    </row>
    <row r="1635" spans="1:20">
      <c r="A1635" t="s">
        <v>349</v>
      </c>
      <c r="B1635">
        <v>94371421</v>
      </c>
      <c r="C1635" t="s">
        <v>24876</v>
      </c>
      <c r="D1635" t="s">
        <v>21999</v>
      </c>
      <c r="E1635" t="s">
        <v>21952</v>
      </c>
      <c r="F1635" t="s">
        <v>21953</v>
      </c>
      <c r="G1635">
        <v>3440</v>
      </c>
      <c r="I1635">
        <v>200</v>
      </c>
      <c r="J1635" t="s">
        <v>21954</v>
      </c>
      <c r="K1635" t="s">
        <v>204</v>
      </c>
      <c r="L1635" t="s">
        <v>12492</v>
      </c>
      <c r="M1635" t="s">
        <v>21955</v>
      </c>
      <c r="N1635" t="s">
        <v>21955</v>
      </c>
      <c r="O1635" t="s">
        <v>21955</v>
      </c>
      <c r="P1635" t="s">
        <v>21955</v>
      </c>
      <c r="Q1635" t="s">
        <v>21956</v>
      </c>
      <c r="R1635">
        <v>0.05</v>
      </c>
      <c r="S1635">
        <v>0</v>
      </c>
      <c r="T1635" t="s">
        <v>22002</v>
      </c>
    </row>
    <row r="1636" spans="1:20">
      <c r="A1636" t="s">
        <v>349</v>
      </c>
      <c r="B1636">
        <v>94371422</v>
      </c>
      <c r="C1636" t="s">
        <v>24877</v>
      </c>
      <c r="D1636" t="s">
        <v>21990</v>
      </c>
      <c r="E1636" t="s">
        <v>21952</v>
      </c>
      <c r="F1636" t="s">
        <v>21953</v>
      </c>
      <c r="G1636">
        <v>3440</v>
      </c>
      <c r="I1636">
        <v>150</v>
      </c>
      <c r="J1636" t="s">
        <v>21954</v>
      </c>
      <c r="K1636" t="s">
        <v>12492</v>
      </c>
      <c r="L1636" t="s">
        <v>12492</v>
      </c>
      <c r="M1636" t="s">
        <v>21955</v>
      </c>
      <c r="N1636" t="s">
        <v>21955</v>
      </c>
      <c r="O1636" t="s">
        <v>21955</v>
      </c>
      <c r="P1636" t="s">
        <v>21955</v>
      </c>
      <c r="Q1636" t="s">
        <v>21956</v>
      </c>
      <c r="R1636">
        <v>0.05</v>
      </c>
      <c r="S1636">
        <v>0</v>
      </c>
      <c r="T1636" t="s">
        <v>21967</v>
      </c>
    </row>
    <row r="1637" spans="1:20">
      <c r="A1637" t="s">
        <v>349</v>
      </c>
      <c r="B1637">
        <v>94371661</v>
      </c>
      <c r="C1637" t="s">
        <v>24878</v>
      </c>
      <c r="D1637" t="s">
        <v>22025</v>
      </c>
      <c r="E1637" t="s">
        <v>21966</v>
      </c>
      <c r="F1637" t="s">
        <v>21953</v>
      </c>
      <c r="G1637">
        <v>3220</v>
      </c>
      <c r="I1637">
        <v>150</v>
      </c>
      <c r="J1637" t="s">
        <v>21954</v>
      </c>
      <c r="K1637" t="s">
        <v>204</v>
      </c>
      <c r="L1637" t="s">
        <v>12492</v>
      </c>
      <c r="M1637" t="s">
        <v>21955</v>
      </c>
      <c r="N1637" t="s">
        <v>21955</v>
      </c>
      <c r="O1637" t="s">
        <v>21955</v>
      </c>
      <c r="P1637" t="s">
        <v>21955</v>
      </c>
      <c r="Q1637" t="s">
        <v>21956</v>
      </c>
      <c r="R1637">
        <v>0.05</v>
      </c>
      <c r="S1637">
        <v>0</v>
      </c>
    </row>
    <row r="1638" spans="1:20">
      <c r="A1638" t="s">
        <v>349</v>
      </c>
      <c r="B1638">
        <v>94372201</v>
      </c>
      <c r="C1638" t="s">
        <v>24879</v>
      </c>
      <c r="D1638" t="s">
        <v>22523</v>
      </c>
      <c r="E1638" t="s">
        <v>21952</v>
      </c>
      <c r="F1638" t="s">
        <v>21953</v>
      </c>
      <c r="G1638">
        <v>3450</v>
      </c>
      <c r="I1638">
        <v>150</v>
      </c>
      <c r="J1638" t="s">
        <v>21954</v>
      </c>
      <c r="K1638" t="s">
        <v>204</v>
      </c>
      <c r="L1638" t="s">
        <v>12492</v>
      </c>
      <c r="M1638" t="s">
        <v>21955</v>
      </c>
      <c r="N1638" t="s">
        <v>34</v>
      </c>
      <c r="O1638" t="s">
        <v>34</v>
      </c>
      <c r="P1638" t="s">
        <v>34</v>
      </c>
      <c r="Q1638" t="s">
        <v>21956</v>
      </c>
      <c r="R1638">
        <v>0.05</v>
      </c>
      <c r="S1638">
        <v>0</v>
      </c>
    </row>
    <row r="1639" spans="1:20">
      <c r="A1639" t="s">
        <v>349</v>
      </c>
      <c r="B1639">
        <v>94372362</v>
      </c>
      <c r="C1639" t="s">
        <v>24880</v>
      </c>
      <c r="D1639" t="s">
        <v>24613</v>
      </c>
      <c r="E1639" t="s">
        <v>22767</v>
      </c>
      <c r="F1639" t="s">
        <v>21953</v>
      </c>
      <c r="G1639">
        <v>3240</v>
      </c>
      <c r="I1639">
        <v>150</v>
      </c>
      <c r="J1639" t="s">
        <v>21954</v>
      </c>
      <c r="K1639" t="s">
        <v>204</v>
      </c>
      <c r="L1639" t="s">
        <v>12492</v>
      </c>
      <c r="M1639" t="s">
        <v>21955</v>
      </c>
      <c r="N1639" t="s">
        <v>21955</v>
      </c>
      <c r="O1639" t="s">
        <v>21955</v>
      </c>
      <c r="P1639" t="s">
        <v>21955</v>
      </c>
      <c r="Q1639" t="s">
        <v>21956</v>
      </c>
      <c r="R1639">
        <v>0.05</v>
      </c>
      <c r="S1639">
        <v>0</v>
      </c>
    </row>
    <row r="1640" spans="1:20">
      <c r="A1640" t="s">
        <v>349</v>
      </c>
      <c r="B1640">
        <v>94373461</v>
      </c>
      <c r="C1640" t="s">
        <v>24881</v>
      </c>
      <c r="D1640" t="s">
        <v>22025</v>
      </c>
      <c r="E1640" t="s">
        <v>21966</v>
      </c>
      <c r="F1640" t="s">
        <v>21953</v>
      </c>
      <c r="G1640">
        <v>3220</v>
      </c>
      <c r="I1640">
        <v>150</v>
      </c>
      <c r="J1640" t="s">
        <v>21954</v>
      </c>
      <c r="K1640" t="s">
        <v>204</v>
      </c>
      <c r="L1640" t="s">
        <v>12492</v>
      </c>
      <c r="M1640" t="s">
        <v>21955</v>
      </c>
      <c r="N1640" t="s">
        <v>21955</v>
      </c>
      <c r="O1640" t="s">
        <v>21955</v>
      </c>
      <c r="P1640" t="s">
        <v>21955</v>
      </c>
      <c r="Q1640" t="s">
        <v>21956</v>
      </c>
      <c r="R1640">
        <v>0.05</v>
      </c>
      <c r="S1640">
        <v>0</v>
      </c>
    </row>
    <row r="1641" spans="1:20">
      <c r="A1641" t="s">
        <v>349</v>
      </c>
      <c r="B1641">
        <v>94373491</v>
      </c>
      <c r="C1641" t="s">
        <v>24882</v>
      </c>
      <c r="D1641" t="s">
        <v>22025</v>
      </c>
      <c r="E1641" t="s">
        <v>21966</v>
      </c>
      <c r="F1641" t="s">
        <v>21953</v>
      </c>
      <c r="G1641">
        <v>3220</v>
      </c>
      <c r="I1641">
        <v>150</v>
      </c>
      <c r="J1641" t="s">
        <v>21954</v>
      </c>
      <c r="K1641" t="s">
        <v>204</v>
      </c>
      <c r="L1641" t="s">
        <v>12492</v>
      </c>
      <c r="M1641" t="s">
        <v>21955</v>
      </c>
      <c r="N1641" t="s">
        <v>21955</v>
      </c>
      <c r="O1641" t="s">
        <v>21955</v>
      </c>
      <c r="P1641" t="s">
        <v>21955</v>
      </c>
      <c r="Q1641" t="s">
        <v>21956</v>
      </c>
      <c r="R1641">
        <v>0.05</v>
      </c>
      <c r="S1641">
        <v>0</v>
      </c>
    </row>
    <row r="1642" spans="1:20">
      <c r="A1642" t="s">
        <v>349</v>
      </c>
      <c r="B1642">
        <v>94373901</v>
      </c>
      <c r="C1642" t="s">
        <v>24883</v>
      </c>
      <c r="D1642" t="s">
        <v>21979</v>
      </c>
      <c r="E1642" t="s">
        <v>21952</v>
      </c>
      <c r="F1642" t="s">
        <v>21953</v>
      </c>
      <c r="G1642">
        <v>3440</v>
      </c>
      <c r="I1642">
        <v>150</v>
      </c>
      <c r="J1642" t="s">
        <v>21954</v>
      </c>
      <c r="K1642" t="s">
        <v>204</v>
      </c>
      <c r="L1642" t="s">
        <v>12492</v>
      </c>
      <c r="M1642" t="s">
        <v>21955</v>
      </c>
      <c r="N1642" t="s">
        <v>21955</v>
      </c>
      <c r="O1642" t="s">
        <v>21955</v>
      </c>
      <c r="P1642" t="s">
        <v>21955</v>
      </c>
      <c r="Q1642" t="s">
        <v>21956</v>
      </c>
      <c r="R1642">
        <v>0.05</v>
      </c>
      <c r="S1642">
        <v>0</v>
      </c>
    </row>
    <row r="1643" spans="1:20">
      <c r="A1643" t="s">
        <v>349</v>
      </c>
      <c r="B1643">
        <v>94374508</v>
      </c>
      <c r="C1643" t="s">
        <v>24884</v>
      </c>
      <c r="D1643" t="s">
        <v>22349</v>
      </c>
      <c r="E1643" t="s">
        <v>21952</v>
      </c>
      <c r="F1643" t="s">
        <v>21953</v>
      </c>
      <c r="G1643">
        <v>3220</v>
      </c>
      <c r="I1643">
        <v>200</v>
      </c>
      <c r="J1643" t="s">
        <v>21954</v>
      </c>
      <c r="K1643" t="s">
        <v>204</v>
      </c>
      <c r="L1643" t="s">
        <v>12492</v>
      </c>
      <c r="M1643" t="s">
        <v>21955</v>
      </c>
      <c r="N1643" t="s">
        <v>21955</v>
      </c>
      <c r="O1643" t="s">
        <v>21955</v>
      </c>
      <c r="P1643" t="s">
        <v>21955</v>
      </c>
      <c r="Q1643" t="s">
        <v>21956</v>
      </c>
      <c r="R1643">
        <v>0.05</v>
      </c>
      <c r="S1643">
        <v>0</v>
      </c>
      <c r="T1643" t="s">
        <v>21967</v>
      </c>
    </row>
    <row r="1644" spans="1:20">
      <c r="A1644" t="s">
        <v>349</v>
      </c>
      <c r="B1644">
        <v>94374905</v>
      </c>
      <c r="C1644" t="s">
        <v>24885</v>
      </c>
      <c r="D1644" t="s">
        <v>22180</v>
      </c>
      <c r="E1644" t="s">
        <v>22181</v>
      </c>
      <c r="F1644" t="s">
        <v>21953</v>
      </c>
      <c r="G1644">
        <v>3220</v>
      </c>
      <c r="I1644">
        <v>150</v>
      </c>
      <c r="J1644" t="s">
        <v>21954</v>
      </c>
      <c r="K1644" t="s">
        <v>204</v>
      </c>
      <c r="L1644" t="s">
        <v>12492</v>
      </c>
      <c r="M1644" t="s">
        <v>21955</v>
      </c>
      <c r="N1644" t="s">
        <v>21955</v>
      </c>
      <c r="O1644" t="s">
        <v>21955</v>
      </c>
      <c r="P1644" t="s">
        <v>21955</v>
      </c>
      <c r="Q1644" t="s">
        <v>21956</v>
      </c>
      <c r="R1644">
        <v>0.05</v>
      </c>
      <c r="S1644">
        <v>0</v>
      </c>
    </row>
    <row r="1645" spans="1:20">
      <c r="A1645" t="s">
        <v>349</v>
      </c>
      <c r="B1645">
        <v>94374906</v>
      </c>
      <c r="C1645" t="s">
        <v>24886</v>
      </c>
      <c r="D1645" t="s">
        <v>22180</v>
      </c>
      <c r="E1645" t="s">
        <v>22181</v>
      </c>
      <c r="F1645" t="s">
        <v>21953</v>
      </c>
      <c r="G1645">
        <v>3220</v>
      </c>
      <c r="I1645">
        <v>150</v>
      </c>
      <c r="J1645" t="s">
        <v>21954</v>
      </c>
      <c r="K1645" t="s">
        <v>204</v>
      </c>
      <c r="L1645" t="s">
        <v>12492</v>
      </c>
      <c r="M1645" t="s">
        <v>21955</v>
      </c>
      <c r="N1645" t="s">
        <v>21955</v>
      </c>
      <c r="O1645" t="s">
        <v>21955</v>
      </c>
      <c r="P1645" t="s">
        <v>21955</v>
      </c>
      <c r="Q1645" t="s">
        <v>21956</v>
      </c>
      <c r="R1645">
        <v>0.05</v>
      </c>
      <c r="S1645">
        <v>0</v>
      </c>
    </row>
    <row r="1646" spans="1:20">
      <c r="A1646" t="s">
        <v>349</v>
      </c>
      <c r="B1646">
        <v>94374912</v>
      </c>
      <c r="C1646" t="s">
        <v>24887</v>
      </c>
      <c r="D1646" t="s">
        <v>22180</v>
      </c>
      <c r="E1646" t="s">
        <v>22199</v>
      </c>
      <c r="F1646" t="s">
        <v>21953</v>
      </c>
      <c r="G1646">
        <v>3220</v>
      </c>
      <c r="I1646">
        <v>150</v>
      </c>
      <c r="J1646" t="s">
        <v>21954</v>
      </c>
      <c r="K1646" t="s">
        <v>204</v>
      </c>
      <c r="L1646" t="s">
        <v>12492</v>
      </c>
      <c r="M1646" t="s">
        <v>21961</v>
      </c>
      <c r="N1646" t="s">
        <v>34</v>
      </c>
      <c r="O1646" t="s">
        <v>34</v>
      </c>
      <c r="P1646" t="s">
        <v>34</v>
      </c>
      <c r="Q1646" t="s">
        <v>21956</v>
      </c>
      <c r="R1646">
        <v>0.01</v>
      </c>
      <c r="S1646">
        <v>0</v>
      </c>
    </row>
    <row r="1647" spans="1:20">
      <c r="A1647" t="s">
        <v>349</v>
      </c>
      <c r="B1647">
        <v>94374921</v>
      </c>
      <c r="C1647" t="s">
        <v>24888</v>
      </c>
      <c r="D1647" t="s">
        <v>22180</v>
      </c>
      <c r="E1647" t="s">
        <v>22181</v>
      </c>
      <c r="F1647" t="s">
        <v>21953</v>
      </c>
      <c r="G1647">
        <v>3220</v>
      </c>
      <c r="I1647">
        <v>150</v>
      </c>
      <c r="J1647" t="s">
        <v>21954</v>
      </c>
      <c r="K1647" t="s">
        <v>204</v>
      </c>
      <c r="L1647" t="s">
        <v>12492</v>
      </c>
      <c r="M1647" t="s">
        <v>21955</v>
      </c>
      <c r="N1647" t="s">
        <v>21955</v>
      </c>
      <c r="O1647" t="s">
        <v>21955</v>
      </c>
      <c r="P1647" t="s">
        <v>21955</v>
      </c>
      <c r="Q1647" t="s">
        <v>21956</v>
      </c>
      <c r="R1647">
        <v>0.05</v>
      </c>
      <c r="S1647">
        <v>0</v>
      </c>
    </row>
    <row r="1648" spans="1:20">
      <c r="A1648" t="s">
        <v>349</v>
      </c>
      <c r="B1648">
        <v>94374923</v>
      </c>
      <c r="C1648" t="s">
        <v>24889</v>
      </c>
      <c r="D1648" t="s">
        <v>22180</v>
      </c>
      <c r="E1648" t="s">
        <v>22181</v>
      </c>
      <c r="F1648" t="s">
        <v>21953</v>
      </c>
      <c r="G1648">
        <v>3220</v>
      </c>
      <c r="I1648">
        <v>150</v>
      </c>
      <c r="J1648" t="s">
        <v>21954</v>
      </c>
      <c r="K1648" t="s">
        <v>204</v>
      </c>
      <c r="L1648" t="s">
        <v>12492</v>
      </c>
      <c r="M1648" t="s">
        <v>21955</v>
      </c>
      <c r="N1648" t="s">
        <v>21955</v>
      </c>
      <c r="O1648" t="s">
        <v>21955</v>
      </c>
      <c r="P1648" t="s">
        <v>21955</v>
      </c>
      <c r="Q1648" t="s">
        <v>21956</v>
      </c>
      <c r="R1648">
        <v>0.05</v>
      </c>
      <c r="S1648">
        <v>0</v>
      </c>
    </row>
    <row r="1649" spans="1:20">
      <c r="A1649" t="s">
        <v>349</v>
      </c>
      <c r="B1649">
        <v>94374926</v>
      </c>
      <c r="C1649" t="s">
        <v>24890</v>
      </c>
      <c r="D1649" t="s">
        <v>22180</v>
      </c>
      <c r="E1649" t="s">
        <v>22181</v>
      </c>
      <c r="F1649" t="s">
        <v>21953</v>
      </c>
      <c r="G1649">
        <v>3220</v>
      </c>
      <c r="I1649">
        <v>150</v>
      </c>
      <c r="J1649" t="s">
        <v>21954</v>
      </c>
      <c r="K1649" t="s">
        <v>204</v>
      </c>
      <c r="L1649" t="s">
        <v>12492</v>
      </c>
      <c r="M1649" t="s">
        <v>21955</v>
      </c>
      <c r="N1649" t="s">
        <v>21955</v>
      </c>
      <c r="O1649" t="s">
        <v>21955</v>
      </c>
      <c r="P1649" t="s">
        <v>21955</v>
      </c>
      <c r="Q1649" t="s">
        <v>21956</v>
      </c>
      <c r="R1649">
        <v>0.05</v>
      </c>
      <c r="S1649">
        <v>0</v>
      </c>
    </row>
    <row r="1650" spans="1:20">
      <c r="A1650" t="s">
        <v>349</v>
      </c>
      <c r="B1650">
        <v>94374930</v>
      </c>
      <c r="C1650" t="s">
        <v>24891</v>
      </c>
      <c r="D1650" t="s">
        <v>22180</v>
      </c>
      <c r="E1650" t="s">
        <v>22181</v>
      </c>
      <c r="F1650" t="s">
        <v>21953</v>
      </c>
      <c r="G1650">
        <v>3220</v>
      </c>
      <c r="I1650">
        <v>150</v>
      </c>
      <c r="J1650" t="s">
        <v>21954</v>
      </c>
      <c r="K1650" t="s">
        <v>204</v>
      </c>
      <c r="L1650" t="s">
        <v>12492</v>
      </c>
      <c r="M1650" t="s">
        <v>21961</v>
      </c>
      <c r="N1650" t="s">
        <v>34</v>
      </c>
      <c r="O1650" t="s">
        <v>34</v>
      </c>
      <c r="P1650" t="s">
        <v>34</v>
      </c>
      <c r="Q1650" t="s">
        <v>21956</v>
      </c>
      <c r="R1650">
        <v>0.01</v>
      </c>
      <c r="S1650">
        <v>0</v>
      </c>
    </row>
    <row r="1651" spans="1:20">
      <c r="A1651" t="s">
        <v>349</v>
      </c>
      <c r="B1651">
        <v>94374932</v>
      </c>
      <c r="C1651" t="s">
        <v>24892</v>
      </c>
      <c r="D1651" t="s">
        <v>22180</v>
      </c>
      <c r="E1651" t="s">
        <v>22199</v>
      </c>
      <c r="F1651" t="s">
        <v>21953</v>
      </c>
      <c r="G1651">
        <v>3220</v>
      </c>
      <c r="I1651">
        <v>150</v>
      </c>
      <c r="J1651" t="s">
        <v>21954</v>
      </c>
      <c r="K1651" t="s">
        <v>204</v>
      </c>
      <c r="L1651" t="s">
        <v>12492</v>
      </c>
      <c r="M1651" t="s">
        <v>21961</v>
      </c>
      <c r="N1651" t="s">
        <v>34</v>
      </c>
      <c r="O1651" t="s">
        <v>34</v>
      </c>
      <c r="P1651" t="s">
        <v>34</v>
      </c>
      <c r="Q1651" t="s">
        <v>21956</v>
      </c>
      <c r="R1651">
        <v>0.01</v>
      </c>
      <c r="S1651">
        <v>0</v>
      </c>
    </row>
    <row r="1652" spans="1:20">
      <c r="A1652" t="s">
        <v>349</v>
      </c>
      <c r="B1652">
        <v>943749321</v>
      </c>
      <c r="C1652" t="s">
        <v>24893</v>
      </c>
      <c r="D1652" t="s">
        <v>21970</v>
      </c>
      <c r="F1652" t="s">
        <v>21953</v>
      </c>
      <c r="G1652">
        <v>3220</v>
      </c>
      <c r="I1652">
        <v>150</v>
      </c>
      <c r="J1652" t="s">
        <v>21954</v>
      </c>
      <c r="K1652" t="s">
        <v>204</v>
      </c>
      <c r="L1652" t="s">
        <v>12492</v>
      </c>
      <c r="M1652" t="s">
        <v>21961</v>
      </c>
      <c r="N1652" t="s">
        <v>34</v>
      </c>
      <c r="O1652" t="s">
        <v>34</v>
      </c>
      <c r="P1652" t="s">
        <v>34</v>
      </c>
      <c r="Q1652" t="s">
        <v>21956</v>
      </c>
      <c r="R1652">
        <v>0.01</v>
      </c>
      <c r="S1652">
        <v>0</v>
      </c>
    </row>
    <row r="1653" spans="1:20">
      <c r="A1653" t="s">
        <v>349</v>
      </c>
      <c r="B1653">
        <v>94374933</v>
      </c>
      <c r="C1653" t="s">
        <v>24894</v>
      </c>
      <c r="D1653" t="s">
        <v>22554</v>
      </c>
      <c r="E1653" t="s">
        <v>22181</v>
      </c>
      <c r="F1653" t="s">
        <v>21953</v>
      </c>
      <c r="G1653">
        <v>3220</v>
      </c>
      <c r="I1653">
        <v>150</v>
      </c>
      <c r="J1653" t="s">
        <v>21954</v>
      </c>
      <c r="K1653" t="s">
        <v>204</v>
      </c>
      <c r="L1653" t="s">
        <v>12492</v>
      </c>
      <c r="M1653" t="s">
        <v>21955</v>
      </c>
      <c r="N1653" t="s">
        <v>21961</v>
      </c>
      <c r="O1653" t="s">
        <v>21961</v>
      </c>
      <c r="P1653" t="s">
        <v>21955</v>
      </c>
      <c r="Q1653" t="s">
        <v>21956</v>
      </c>
      <c r="R1653">
        <v>0.05</v>
      </c>
      <c r="S1653">
        <v>0</v>
      </c>
    </row>
    <row r="1654" spans="1:20">
      <c r="A1654" t="s">
        <v>349</v>
      </c>
      <c r="B1654">
        <v>94375604</v>
      </c>
      <c r="C1654" t="s">
        <v>24895</v>
      </c>
      <c r="D1654" t="s">
        <v>24896</v>
      </c>
      <c r="E1654" t="s">
        <v>22181</v>
      </c>
      <c r="F1654" t="s">
        <v>21953</v>
      </c>
      <c r="G1654">
        <v>3220</v>
      </c>
      <c r="I1654">
        <v>150</v>
      </c>
      <c r="J1654" t="s">
        <v>21954</v>
      </c>
      <c r="K1654" t="s">
        <v>204</v>
      </c>
      <c r="L1654" t="s">
        <v>12492</v>
      </c>
      <c r="M1654" t="s">
        <v>34</v>
      </c>
      <c r="N1654" t="s">
        <v>21955</v>
      </c>
      <c r="O1654" t="s">
        <v>21955</v>
      </c>
      <c r="P1654" t="s">
        <v>21955</v>
      </c>
      <c r="Q1654" t="s">
        <v>21956</v>
      </c>
      <c r="R1654">
        <v>0.075</v>
      </c>
      <c r="S1654">
        <v>0</v>
      </c>
    </row>
    <row r="1655" spans="1:20">
      <c r="A1655" t="s">
        <v>349</v>
      </c>
      <c r="B1655">
        <v>94375701</v>
      </c>
      <c r="C1655" t="s">
        <v>24897</v>
      </c>
      <c r="D1655" t="s">
        <v>24898</v>
      </c>
      <c r="E1655" t="s">
        <v>22181</v>
      </c>
      <c r="F1655" t="s">
        <v>21953</v>
      </c>
      <c r="G1655">
        <v>3220</v>
      </c>
      <c r="I1655">
        <v>150</v>
      </c>
      <c r="J1655" t="s">
        <v>21954</v>
      </c>
      <c r="K1655" t="s">
        <v>12492</v>
      </c>
      <c r="L1655" t="s">
        <v>12492</v>
      </c>
      <c r="M1655" t="s">
        <v>21961</v>
      </c>
      <c r="N1655" t="s">
        <v>21961</v>
      </c>
      <c r="O1655" t="s">
        <v>21961</v>
      </c>
      <c r="P1655" t="s">
        <v>21961</v>
      </c>
      <c r="Q1655" t="s">
        <v>21956</v>
      </c>
      <c r="R1655">
        <v>0.01</v>
      </c>
      <c r="S1655">
        <v>0</v>
      </c>
    </row>
    <row r="1656" spans="1:20">
      <c r="A1656" t="s">
        <v>349</v>
      </c>
      <c r="B1656" t="s">
        <v>24899</v>
      </c>
      <c r="C1656" t="s">
        <v>24900</v>
      </c>
      <c r="D1656" t="s">
        <v>21970</v>
      </c>
      <c r="F1656" t="s">
        <v>21953</v>
      </c>
      <c r="G1656">
        <v>3240</v>
      </c>
      <c r="I1656">
        <v>150</v>
      </c>
      <c r="J1656" t="s">
        <v>21954</v>
      </c>
      <c r="K1656" t="s">
        <v>204</v>
      </c>
      <c r="L1656" t="s">
        <v>12492</v>
      </c>
      <c r="M1656" t="s">
        <v>21961</v>
      </c>
      <c r="N1656" t="s">
        <v>21961</v>
      </c>
      <c r="O1656" t="s">
        <v>21961</v>
      </c>
      <c r="P1656" t="s">
        <v>21961</v>
      </c>
      <c r="Q1656" t="s">
        <v>21956</v>
      </c>
      <c r="R1656">
        <v>0.01</v>
      </c>
      <c r="S1656">
        <v>0</v>
      </c>
    </row>
    <row r="1657" spans="1:20">
      <c r="A1657" t="s">
        <v>349</v>
      </c>
      <c r="B1657">
        <v>94375963</v>
      </c>
      <c r="C1657" t="s">
        <v>24901</v>
      </c>
      <c r="D1657" t="s">
        <v>22025</v>
      </c>
      <c r="E1657" t="s">
        <v>21966</v>
      </c>
      <c r="F1657" t="s">
        <v>21953</v>
      </c>
      <c r="G1657">
        <v>3220</v>
      </c>
      <c r="I1657">
        <v>150</v>
      </c>
      <c r="J1657" t="s">
        <v>21954</v>
      </c>
      <c r="K1657" t="s">
        <v>204</v>
      </c>
      <c r="L1657" t="s">
        <v>12492</v>
      </c>
      <c r="M1657" t="s">
        <v>21955</v>
      </c>
      <c r="N1657" t="s">
        <v>21955</v>
      </c>
      <c r="O1657" t="s">
        <v>21955</v>
      </c>
      <c r="P1657" t="s">
        <v>21955</v>
      </c>
      <c r="Q1657" t="s">
        <v>21956</v>
      </c>
      <c r="R1657">
        <v>0.05</v>
      </c>
      <c r="S1657">
        <v>0</v>
      </c>
    </row>
    <row r="1658" spans="1:20">
      <c r="A1658" t="s">
        <v>349</v>
      </c>
      <c r="B1658">
        <v>94377901</v>
      </c>
      <c r="C1658" t="s">
        <v>24902</v>
      </c>
      <c r="D1658" t="s">
        <v>22025</v>
      </c>
      <c r="E1658" t="s">
        <v>21966</v>
      </c>
      <c r="F1658" t="s">
        <v>21953</v>
      </c>
      <c r="G1658">
        <v>3220</v>
      </c>
      <c r="I1658">
        <v>150</v>
      </c>
      <c r="J1658" t="s">
        <v>21954</v>
      </c>
      <c r="K1658" t="s">
        <v>204</v>
      </c>
      <c r="L1658" t="s">
        <v>12492</v>
      </c>
      <c r="M1658" t="s">
        <v>21955</v>
      </c>
      <c r="N1658" t="s">
        <v>21955</v>
      </c>
      <c r="O1658" t="s">
        <v>21955</v>
      </c>
      <c r="P1658" t="s">
        <v>21955</v>
      </c>
      <c r="Q1658" t="s">
        <v>21956</v>
      </c>
      <c r="R1658">
        <v>0.05</v>
      </c>
      <c r="S1658">
        <v>0</v>
      </c>
    </row>
    <row r="1659" spans="1:20">
      <c r="A1659" t="s">
        <v>349</v>
      </c>
      <c r="B1659">
        <v>94378501</v>
      </c>
      <c r="C1659" t="s">
        <v>24903</v>
      </c>
      <c r="D1659" t="s">
        <v>21979</v>
      </c>
      <c r="E1659" t="s">
        <v>21952</v>
      </c>
      <c r="F1659" t="s">
        <v>21953</v>
      </c>
      <c r="G1659">
        <v>3440</v>
      </c>
      <c r="I1659">
        <v>150</v>
      </c>
      <c r="J1659" t="s">
        <v>21954</v>
      </c>
      <c r="K1659" t="s">
        <v>204</v>
      </c>
      <c r="L1659" t="s">
        <v>12492</v>
      </c>
      <c r="M1659" t="s">
        <v>21955</v>
      </c>
      <c r="N1659" t="s">
        <v>21955</v>
      </c>
      <c r="O1659" t="s">
        <v>21955</v>
      </c>
      <c r="P1659" t="s">
        <v>21955</v>
      </c>
      <c r="Q1659" t="s">
        <v>21956</v>
      </c>
      <c r="R1659">
        <v>0.05</v>
      </c>
      <c r="S1659">
        <v>0</v>
      </c>
    </row>
    <row r="1660" spans="1:20">
      <c r="A1660" t="s">
        <v>349</v>
      </c>
      <c r="B1660">
        <v>94378835</v>
      </c>
      <c r="C1660" t="s">
        <v>24904</v>
      </c>
      <c r="D1660" t="s">
        <v>22445</v>
      </c>
      <c r="E1660" t="s">
        <v>22181</v>
      </c>
      <c r="F1660" t="s">
        <v>21953</v>
      </c>
      <c r="G1660">
        <v>3450</v>
      </c>
      <c r="I1660">
        <v>150</v>
      </c>
      <c r="J1660" t="s">
        <v>21954</v>
      </c>
      <c r="K1660" t="s">
        <v>204</v>
      </c>
      <c r="L1660" t="s">
        <v>12492</v>
      </c>
      <c r="M1660" t="s">
        <v>21961</v>
      </c>
      <c r="N1660" t="s">
        <v>21961</v>
      </c>
      <c r="O1660" t="s">
        <v>21961</v>
      </c>
      <c r="P1660" t="s">
        <v>21961</v>
      </c>
      <c r="Q1660" t="s">
        <v>21956</v>
      </c>
      <c r="R1660">
        <v>0.01</v>
      </c>
      <c r="S1660">
        <v>0</v>
      </c>
    </row>
    <row r="1661" spans="1:20">
      <c r="A1661" t="s">
        <v>349</v>
      </c>
      <c r="B1661">
        <v>94379701</v>
      </c>
      <c r="C1661" t="s">
        <v>24905</v>
      </c>
      <c r="D1661" t="s">
        <v>22069</v>
      </c>
      <c r="E1661" t="s">
        <v>21952</v>
      </c>
      <c r="F1661" t="s">
        <v>21953</v>
      </c>
      <c r="G1661">
        <v>3430</v>
      </c>
      <c r="I1661">
        <v>200</v>
      </c>
      <c r="J1661" t="s">
        <v>21954</v>
      </c>
      <c r="K1661" t="s">
        <v>204</v>
      </c>
      <c r="L1661" t="s">
        <v>12492</v>
      </c>
      <c r="M1661" t="s">
        <v>21955</v>
      </c>
      <c r="N1661" t="s">
        <v>21955</v>
      </c>
      <c r="O1661" t="s">
        <v>21955</v>
      </c>
      <c r="P1661" t="s">
        <v>21955</v>
      </c>
      <c r="Q1661" t="s">
        <v>21956</v>
      </c>
      <c r="R1661">
        <v>0.05</v>
      </c>
      <c r="S1661">
        <v>0</v>
      </c>
      <c r="T1661" t="s">
        <v>21967</v>
      </c>
    </row>
    <row r="1662" spans="1:20">
      <c r="A1662" t="s">
        <v>349</v>
      </c>
      <c r="B1662">
        <v>94379703</v>
      </c>
      <c r="C1662" t="s">
        <v>24906</v>
      </c>
      <c r="D1662" t="s">
        <v>22069</v>
      </c>
      <c r="E1662" t="s">
        <v>21952</v>
      </c>
      <c r="F1662" t="s">
        <v>21953</v>
      </c>
      <c r="G1662">
        <v>3430</v>
      </c>
      <c r="I1662">
        <v>150</v>
      </c>
      <c r="J1662" t="s">
        <v>21954</v>
      </c>
      <c r="K1662" t="s">
        <v>204</v>
      </c>
      <c r="L1662" t="s">
        <v>12492</v>
      </c>
      <c r="M1662" t="s">
        <v>21955</v>
      </c>
      <c r="N1662" t="s">
        <v>21955</v>
      </c>
      <c r="O1662" t="s">
        <v>21955</v>
      </c>
      <c r="P1662" t="s">
        <v>21955</v>
      </c>
      <c r="Q1662" t="s">
        <v>21956</v>
      </c>
      <c r="R1662">
        <v>0.05</v>
      </c>
      <c r="S1662">
        <v>0</v>
      </c>
      <c r="T1662" t="s">
        <v>22002</v>
      </c>
    </row>
    <row r="1663" spans="1:20">
      <c r="A1663" t="s">
        <v>349</v>
      </c>
      <c r="B1663">
        <v>94379709</v>
      </c>
      <c r="C1663" t="s">
        <v>24907</v>
      </c>
      <c r="D1663" t="s">
        <v>22069</v>
      </c>
      <c r="E1663" t="s">
        <v>21952</v>
      </c>
      <c r="F1663" t="s">
        <v>21953</v>
      </c>
      <c r="G1663">
        <v>3430</v>
      </c>
      <c r="I1663">
        <v>150</v>
      </c>
      <c r="J1663" t="s">
        <v>21954</v>
      </c>
      <c r="K1663" t="s">
        <v>204</v>
      </c>
      <c r="L1663" t="s">
        <v>12492</v>
      </c>
      <c r="M1663" t="s">
        <v>21961</v>
      </c>
      <c r="N1663" t="s">
        <v>21961</v>
      </c>
      <c r="O1663" t="s">
        <v>21961</v>
      </c>
      <c r="P1663" t="s">
        <v>21961</v>
      </c>
      <c r="Q1663" t="s">
        <v>21956</v>
      </c>
      <c r="R1663">
        <v>0.01</v>
      </c>
      <c r="S1663">
        <v>0</v>
      </c>
    </row>
    <row r="1664" spans="1:20">
      <c r="A1664" t="s">
        <v>349</v>
      </c>
      <c r="B1664">
        <v>94379713</v>
      </c>
      <c r="C1664" t="s">
        <v>24908</v>
      </c>
      <c r="D1664" t="s">
        <v>22069</v>
      </c>
      <c r="E1664" t="s">
        <v>21952</v>
      </c>
      <c r="F1664" t="s">
        <v>21953</v>
      </c>
      <c r="G1664">
        <v>3430</v>
      </c>
      <c r="I1664">
        <v>150</v>
      </c>
      <c r="J1664" t="s">
        <v>21954</v>
      </c>
      <c r="K1664" t="s">
        <v>204</v>
      </c>
      <c r="L1664" t="s">
        <v>12492</v>
      </c>
      <c r="M1664" t="s">
        <v>21955</v>
      </c>
      <c r="N1664" t="s">
        <v>21955</v>
      </c>
      <c r="O1664" t="s">
        <v>21955</v>
      </c>
      <c r="P1664" t="s">
        <v>21955</v>
      </c>
      <c r="Q1664" t="s">
        <v>21956</v>
      </c>
      <c r="R1664">
        <v>0.05</v>
      </c>
      <c r="S1664">
        <v>0</v>
      </c>
    </row>
    <row r="1665" spans="1:20">
      <c r="A1665" t="s">
        <v>349</v>
      </c>
      <c r="B1665">
        <v>94379717</v>
      </c>
      <c r="C1665" t="s">
        <v>24909</v>
      </c>
      <c r="D1665" t="s">
        <v>22069</v>
      </c>
      <c r="E1665" t="s">
        <v>21952</v>
      </c>
      <c r="F1665" t="s">
        <v>21953</v>
      </c>
      <c r="G1665">
        <v>3430</v>
      </c>
      <c r="I1665">
        <v>150</v>
      </c>
      <c r="J1665" t="s">
        <v>21954</v>
      </c>
      <c r="K1665" t="s">
        <v>204</v>
      </c>
      <c r="L1665" t="s">
        <v>12492</v>
      </c>
      <c r="N1665" t="s">
        <v>21955</v>
      </c>
      <c r="O1665" t="s">
        <v>21955</v>
      </c>
      <c r="P1665" t="s">
        <v>21955</v>
      </c>
      <c r="Q1665" t="s">
        <v>21956</v>
      </c>
      <c r="R1665">
        <v>0.05</v>
      </c>
      <c r="S1665">
        <v>0</v>
      </c>
    </row>
    <row r="1666" spans="1:20">
      <c r="A1666" t="s">
        <v>349</v>
      </c>
      <c r="B1666">
        <v>94379725</v>
      </c>
      <c r="C1666" t="s">
        <v>24910</v>
      </c>
      <c r="D1666" t="s">
        <v>22069</v>
      </c>
      <c r="E1666" t="s">
        <v>21952</v>
      </c>
      <c r="F1666" t="s">
        <v>21953</v>
      </c>
      <c r="G1666">
        <v>3430</v>
      </c>
      <c r="I1666">
        <v>150</v>
      </c>
      <c r="J1666" t="s">
        <v>21954</v>
      </c>
      <c r="K1666" t="s">
        <v>204</v>
      </c>
      <c r="L1666" t="s">
        <v>12492</v>
      </c>
      <c r="M1666" t="s">
        <v>21955</v>
      </c>
      <c r="N1666" t="s">
        <v>21955</v>
      </c>
      <c r="O1666" t="s">
        <v>21955</v>
      </c>
      <c r="P1666" t="s">
        <v>21955</v>
      </c>
      <c r="Q1666" t="s">
        <v>21956</v>
      </c>
      <c r="R1666">
        <v>0.05</v>
      </c>
      <c r="S1666">
        <v>0</v>
      </c>
    </row>
    <row r="1667" spans="1:20">
      <c r="A1667" t="s">
        <v>349</v>
      </c>
      <c r="B1667">
        <v>94379730</v>
      </c>
      <c r="C1667" t="s">
        <v>24911</v>
      </c>
      <c r="D1667" t="s">
        <v>22069</v>
      </c>
      <c r="E1667" t="s">
        <v>21952</v>
      </c>
      <c r="F1667" t="s">
        <v>21953</v>
      </c>
      <c r="G1667">
        <v>3430</v>
      </c>
      <c r="I1667">
        <v>150</v>
      </c>
      <c r="J1667" t="s">
        <v>21954</v>
      </c>
      <c r="K1667" t="s">
        <v>204</v>
      </c>
      <c r="L1667" t="s">
        <v>12492</v>
      </c>
      <c r="M1667" t="s">
        <v>21955</v>
      </c>
      <c r="N1667" t="s">
        <v>21955</v>
      </c>
      <c r="O1667" t="s">
        <v>21955</v>
      </c>
      <c r="P1667" t="s">
        <v>21955</v>
      </c>
      <c r="Q1667" t="s">
        <v>21956</v>
      </c>
      <c r="R1667">
        <v>0.05</v>
      </c>
      <c r="S1667">
        <v>0</v>
      </c>
      <c r="T1667" t="s">
        <v>21967</v>
      </c>
    </row>
    <row r="1668" spans="1:20">
      <c r="A1668" t="s">
        <v>349</v>
      </c>
      <c r="B1668">
        <v>94379733</v>
      </c>
      <c r="C1668" t="s">
        <v>24912</v>
      </c>
      <c r="D1668" t="s">
        <v>22069</v>
      </c>
      <c r="E1668" t="s">
        <v>21952</v>
      </c>
      <c r="F1668" t="s">
        <v>21953</v>
      </c>
      <c r="G1668">
        <v>3430</v>
      </c>
      <c r="I1668">
        <v>200</v>
      </c>
      <c r="J1668" t="s">
        <v>21954</v>
      </c>
      <c r="K1668" t="s">
        <v>204</v>
      </c>
      <c r="L1668" t="s">
        <v>12492</v>
      </c>
      <c r="M1668" t="s">
        <v>21955</v>
      </c>
      <c r="N1668" t="s">
        <v>21955</v>
      </c>
      <c r="O1668" t="s">
        <v>21955</v>
      </c>
      <c r="P1668" t="s">
        <v>21955</v>
      </c>
      <c r="Q1668" t="s">
        <v>21956</v>
      </c>
      <c r="R1668">
        <v>0.05</v>
      </c>
      <c r="S1668">
        <v>0</v>
      </c>
      <c r="T1668" t="s">
        <v>21967</v>
      </c>
    </row>
    <row r="1669" spans="1:20">
      <c r="A1669" t="s">
        <v>349</v>
      </c>
      <c r="B1669">
        <v>94379734</v>
      </c>
      <c r="C1669" t="s">
        <v>24913</v>
      </c>
      <c r="D1669" t="s">
        <v>22069</v>
      </c>
      <c r="E1669" t="s">
        <v>21952</v>
      </c>
      <c r="F1669" t="s">
        <v>21953</v>
      </c>
      <c r="G1669">
        <v>3430</v>
      </c>
      <c r="I1669">
        <v>150</v>
      </c>
      <c r="J1669" t="s">
        <v>21954</v>
      </c>
      <c r="K1669" t="s">
        <v>204</v>
      </c>
      <c r="L1669" t="s">
        <v>12492</v>
      </c>
      <c r="M1669" t="s">
        <v>21955</v>
      </c>
      <c r="N1669" t="s">
        <v>21955</v>
      </c>
      <c r="O1669" t="s">
        <v>21955</v>
      </c>
      <c r="P1669" t="s">
        <v>21955</v>
      </c>
      <c r="Q1669" t="s">
        <v>21956</v>
      </c>
      <c r="R1669">
        <v>0.05</v>
      </c>
      <c r="S1669">
        <v>0</v>
      </c>
    </row>
    <row r="1670" spans="1:20">
      <c r="A1670" t="s">
        <v>349</v>
      </c>
      <c r="B1670">
        <v>94379739</v>
      </c>
      <c r="C1670" t="s">
        <v>24914</v>
      </c>
      <c r="D1670" t="s">
        <v>22069</v>
      </c>
      <c r="E1670" t="s">
        <v>21952</v>
      </c>
      <c r="F1670" t="s">
        <v>21953</v>
      </c>
      <c r="G1670">
        <v>3430</v>
      </c>
      <c r="I1670">
        <v>150</v>
      </c>
      <c r="J1670" t="s">
        <v>21954</v>
      </c>
      <c r="K1670" t="s">
        <v>204</v>
      </c>
      <c r="L1670" t="s">
        <v>12492</v>
      </c>
      <c r="M1670" t="s">
        <v>21955</v>
      </c>
      <c r="N1670" t="s">
        <v>21955</v>
      </c>
      <c r="O1670" t="s">
        <v>21955</v>
      </c>
      <c r="P1670" t="s">
        <v>21955</v>
      </c>
      <c r="Q1670" t="s">
        <v>21956</v>
      </c>
      <c r="R1670">
        <v>0.05</v>
      </c>
      <c r="S1670">
        <v>0</v>
      </c>
    </row>
    <row r="1671" spans="1:20">
      <c r="A1671" t="s">
        <v>349</v>
      </c>
      <c r="B1671">
        <v>94379741</v>
      </c>
      <c r="C1671" t="s">
        <v>24915</v>
      </c>
      <c r="D1671" t="s">
        <v>22069</v>
      </c>
      <c r="E1671" t="s">
        <v>21952</v>
      </c>
      <c r="F1671" t="s">
        <v>21953</v>
      </c>
      <c r="G1671">
        <v>3430</v>
      </c>
      <c r="I1671">
        <v>150</v>
      </c>
      <c r="J1671" t="s">
        <v>21954</v>
      </c>
      <c r="K1671" t="s">
        <v>204</v>
      </c>
      <c r="L1671" t="s">
        <v>12492</v>
      </c>
      <c r="M1671" t="s">
        <v>21955</v>
      </c>
      <c r="N1671" t="s">
        <v>21955</v>
      </c>
      <c r="O1671" t="s">
        <v>21955</v>
      </c>
      <c r="P1671" t="s">
        <v>21955</v>
      </c>
      <c r="Q1671" t="s">
        <v>21956</v>
      </c>
      <c r="R1671">
        <v>0.05</v>
      </c>
      <c r="S1671">
        <v>0</v>
      </c>
    </row>
    <row r="1672" spans="1:20">
      <c r="A1672" t="s">
        <v>349</v>
      </c>
      <c r="B1672">
        <v>94379745</v>
      </c>
      <c r="C1672" t="s">
        <v>24916</v>
      </c>
      <c r="D1672" t="s">
        <v>22069</v>
      </c>
      <c r="E1672" t="s">
        <v>21952</v>
      </c>
      <c r="F1672" t="s">
        <v>21953</v>
      </c>
      <c r="G1672">
        <v>3430</v>
      </c>
      <c r="I1672">
        <v>150</v>
      </c>
      <c r="J1672" t="s">
        <v>21954</v>
      </c>
      <c r="K1672" t="s">
        <v>204</v>
      </c>
      <c r="L1672" t="s">
        <v>12492</v>
      </c>
      <c r="M1672" t="s">
        <v>21955</v>
      </c>
      <c r="N1672" t="s">
        <v>21955</v>
      </c>
      <c r="O1672" t="s">
        <v>21955</v>
      </c>
      <c r="P1672" t="s">
        <v>21955</v>
      </c>
      <c r="Q1672" t="s">
        <v>21956</v>
      </c>
      <c r="R1672">
        <v>0.05</v>
      </c>
      <c r="S1672">
        <v>0</v>
      </c>
    </row>
    <row r="1673" spans="1:20">
      <c r="A1673" t="s">
        <v>349</v>
      </c>
      <c r="B1673">
        <v>94379749</v>
      </c>
      <c r="C1673" t="s">
        <v>24917</v>
      </c>
      <c r="D1673" t="s">
        <v>22069</v>
      </c>
      <c r="E1673" t="s">
        <v>21952</v>
      </c>
      <c r="F1673" t="s">
        <v>21953</v>
      </c>
      <c r="G1673">
        <v>3430</v>
      </c>
      <c r="I1673">
        <v>150</v>
      </c>
      <c r="J1673" t="s">
        <v>21954</v>
      </c>
      <c r="K1673" t="s">
        <v>204</v>
      </c>
      <c r="L1673" t="s">
        <v>12492</v>
      </c>
      <c r="M1673" t="s">
        <v>21955</v>
      </c>
      <c r="N1673" t="s">
        <v>21955</v>
      </c>
      <c r="O1673" t="s">
        <v>21955</v>
      </c>
      <c r="P1673" t="s">
        <v>21955</v>
      </c>
      <c r="Q1673" t="s">
        <v>21956</v>
      </c>
      <c r="R1673">
        <v>0.05</v>
      </c>
      <c r="S1673">
        <v>0</v>
      </c>
    </row>
    <row r="1674" spans="1:20">
      <c r="A1674" t="s">
        <v>349</v>
      </c>
      <c r="B1674">
        <v>94379753</v>
      </c>
      <c r="C1674" t="s">
        <v>24918</v>
      </c>
      <c r="D1674" t="s">
        <v>22069</v>
      </c>
      <c r="E1674" t="s">
        <v>21952</v>
      </c>
      <c r="F1674" t="s">
        <v>21953</v>
      </c>
      <c r="G1674">
        <v>3430</v>
      </c>
      <c r="I1674">
        <v>150</v>
      </c>
      <c r="J1674" t="s">
        <v>21954</v>
      </c>
      <c r="K1674" t="s">
        <v>204</v>
      </c>
      <c r="L1674" t="s">
        <v>12492</v>
      </c>
      <c r="M1674" t="s">
        <v>21955</v>
      </c>
      <c r="N1674" t="s">
        <v>21955</v>
      </c>
      <c r="O1674" t="s">
        <v>21955</v>
      </c>
      <c r="P1674" t="s">
        <v>21955</v>
      </c>
      <c r="Q1674" t="s">
        <v>21956</v>
      </c>
      <c r="R1674">
        <v>0.05</v>
      </c>
      <c r="S1674">
        <v>0</v>
      </c>
    </row>
    <row r="1675" spans="1:20">
      <c r="A1675" t="s">
        <v>349</v>
      </c>
      <c r="B1675">
        <v>94379757</v>
      </c>
      <c r="C1675" t="s">
        <v>24919</v>
      </c>
      <c r="D1675" t="s">
        <v>22069</v>
      </c>
      <c r="E1675" t="s">
        <v>21952</v>
      </c>
      <c r="F1675" t="s">
        <v>21953</v>
      </c>
      <c r="G1675">
        <v>3430</v>
      </c>
      <c r="I1675">
        <v>150</v>
      </c>
      <c r="J1675" t="s">
        <v>21954</v>
      </c>
      <c r="K1675" t="s">
        <v>204</v>
      </c>
      <c r="L1675" t="s">
        <v>12492</v>
      </c>
      <c r="M1675" t="s">
        <v>21955</v>
      </c>
      <c r="N1675" t="s">
        <v>21955</v>
      </c>
      <c r="O1675" t="s">
        <v>21955</v>
      </c>
      <c r="P1675" t="s">
        <v>21955</v>
      </c>
      <c r="Q1675" t="s">
        <v>21956</v>
      </c>
      <c r="R1675">
        <v>0.05</v>
      </c>
      <c r="S1675">
        <v>0</v>
      </c>
    </row>
    <row r="1676" spans="1:20">
      <c r="A1676" t="s">
        <v>349</v>
      </c>
      <c r="B1676">
        <v>94379759</v>
      </c>
      <c r="C1676" t="s">
        <v>24920</v>
      </c>
      <c r="D1676" t="s">
        <v>22069</v>
      </c>
      <c r="E1676" t="s">
        <v>21952</v>
      </c>
      <c r="F1676" t="s">
        <v>21953</v>
      </c>
      <c r="G1676">
        <v>3430</v>
      </c>
      <c r="I1676">
        <v>150</v>
      </c>
      <c r="J1676" t="s">
        <v>21954</v>
      </c>
      <c r="K1676" t="s">
        <v>204</v>
      </c>
      <c r="L1676" t="s">
        <v>12492</v>
      </c>
      <c r="M1676" t="s">
        <v>21955</v>
      </c>
      <c r="N1676" t="s">
        <v>21955</v>
      </c>
      <c r="O1676" t="s">
        <v>21955</v>
      </c>
      <c r="P1676" t="s">
        <v>21955</v>
      </c>
      <c r="Q1676" t="s">
        <v>21956</v>
      </c>
      <c r="R1676">
        <v>0.05</v>
      </c>
      <c r="S1676">
        <v>0</v>
      </c>
      <c r="T1676" t="s">
        <v>21967</v>
      </c>
    </row>
    <row r="1677" spans="1:20">
      <c r="A1677" t="s">
        <v>349</v>
      </c>
      <c r="B1677">
        <v>94379761</v>
      </c>
      <c r="C1677" t="s">
        <v>24921</v>
      </c>
      <c r="D1677" t="s">
        <v>22069</v>
      </c>
      <c r="E1677" t="s">
        <v>21952</v>
      </c>
      <c r="F1677" t="s">
        <v>21953</v>
      </c>
      <c r="G1677">
        <v>3430</v>
      </c>
      <c r="I1677">
        <v>150</v>
      </c>
      <c r="J1677" t="s">
        <v>21954</v>
      </c>
      <c r="K1677" t="s">
        <v>204</v>
      </c>
      <c r="L1677" t="s">
        <v>12492</v>
      </c>
      <c r="M1677" t="s">
        <v>21955</v>
      </c>
      <c r="N1677" t="s">
        <v>21955</v>
      </c>
      <c r="O1677" t="s">
        <v>21955</v>
      </c>
      <c r="P1677" t="s">
        <v>21955</v>
      </c>
      <c r="Q1677" t="s">
        <v>21956</v>
      </c>
      <c r="R1677">
        <v>0.05</v>
      </c>
      <c r="S1677">
        <v>0</v>
      </c>
    </row>
    <row r="1678" spans="1:20">
      <c r="A1678" t="s">
        <v>349</v>
      </c>
      <c r="B1678">
        <v>94379765</v>
      </c>
      <c r="C1678" t="s">
        <v>24922</v>
      </c>
      <c r="D1678" t="s">
        <v>22069</v>
      </c>
      <c r="E1678" t="s">
        <v>21952</v>
      </c>
      <c r="F1678" t="s">
        <v>21953</v>
      </c>
      <c r="G1678">
        <v>3430</v>
      </c>
      <c r="I1678">
        <v>150</v>
      </c>
      <c r="J1678" t="s">
        <v>21954</v>
      </c>
      <c r="K1678" t="s">
        <v>204</v>
      </c>
      <c r="L1678" t="s">
        <v>12492</v>
      </c>
      <c r="M1678" t="s">
        <v>21955</v>
      </c>
      <c r="N1678" t="s">
        <v>21955</v>
      </c>
      <c r="O1678" t="s">
        <v>21955</v>
      </c>
      <c r="P1678" t="s">
        <v>21955</v>
      </c>
      <c r="Q1678" t="s">
        <v>21956</v>
      </c>
      <c r="R1678">
        <v>0.05</v>
      </c>
      <c r="S1678">
        <v>0</v>
      </c>
    </row>
    <row r="1679" spans="1:20">
      <c r="A1679" t="s">
        <v>349</v>
      </c>
      <c r="B1679">
        <v>94379768</v>
      </c>
      <c r="C1679" t="s">
        <v>24923</v>
      </c>
      <c r="D1679" t="s">
        <v>22069</v>
      </c>
      <c r="E1679" t="s">
        <v>21952</v>
      </c>
      <c r="F1679" t="s">
        <v>21953</v>
      </c>
      <c r="G1679">
        <v>3430</v>
      </c>
      <c r="I1679">
        <v>150</v>
      </c>
      <c r="J1679" t="s">
        <v>21954</v>
      </c>
      <c r="K1679" t="s">
        <v>204</v>
      </c>
      <c r="L1679" t="s">
        <v>12492</v>
      </c>
      <c r="M1679" t="s">
        <v>21955</v>
      </c>
      <c r="N1679" t="s">
        <v>21955</v>
      </c>
      <c r="O1679" t="s">
        <v>21955</v>
      </c>
      <c r="P1679" t="s">
        <v>21955</v>
      </c>
      <c r="Q1679" t="s">
        <v>21956</v>
      </c>
      <c r="R1679">
        <v>0.05</v>
      </c>
      <c r="S1679">
        <v>0</v>
      </c>
      <c r="T1679" t="s">
        <v>21967</v>
      </c>
    </row>
    <row r="1680" spans="1:20">
      <c r="A1680" t="s">
        <v>349</v>
      </c>
      <c r="B1680">
        <v>94379769</v>
      </c>
      <c r="C1680" t="s">
        <v>24924</v>
      </c>
      <c r="D1680" t="s">
        <v>22069</v>
      </c>
      <c r="E1680" t="s">
        <v>21952</v>
      </c>
      <c r="F1680" t="s">
        <v>21953</v>
      </c>
      <c r="G1680">
        <v>3430</v>
      </c>
      <c r="I1680">
        <v>150</v>
      </c>
      <c r="J1680" t="s">
        <v>21954</v>
      </c>
      <c r="K1680" t="s">
        <v>204</v>
      </c>
      <c r="L1680" t="s">
        <v>12492</v>
      </c>
      <c r="M1680" t="s">
        <v>21955</v>
      </c>
      <c r="N1680" t="s">
        <v>21955</v>
      </c>
      <c r="O1680" t="s">
        <v>21955</v>
      </c>
      <c r="P1680" t="s">
        <v>21955</v>
      </c>
      <c r="Q1680" t="s">
        <v>21956</v>
      </c>
      <c r="R1680">
        <v>0.05</v>
      </c>
      <c r="S1680">
        <v>0</v>
      </c>
      <c r="T1680" t="s">
        <v>21967</v>
      </c>
    </row>
    <row r="1681" spans="1:20">
      <c r="A1681" t="s">
        <v>349</v>
      </c>
      <c r="B1681">
        <v>94379773</v>
      </c>
      <c r="C1681" t="s">
        <v>24925</v>
      </c>
      <c r="D1681" t="s">
        <v>22069</v>
      </c>
      <c r="E1681" t="s">
        <v>21952</v>
      </c>
      <c r="F1681" t="s">
        <v>21953</v>
      </c>
      <c r="G1681">
        <v>3430</v>
      </c>
      <c r="I1681">
        <v>150</v>
      </c>
      <c r="J1681" t="s">
        <v>21954</v>
      </c>
      <c r="K1681" t="s">
        <v>204</v>
      </c>
      <c r="L1681" t="s">
        <v>12492</v>
      </c>
      <c r="M1681" t="s">
        <v>21955</v>
      </c>
      <c r="N1681" t="s">
        <v>21955</v>
      </c>
      <c r="O1681" t="s">
        <v>21955</v>
      </c>
      <c r="P1681" t="s">
        <v>21955</v>
      </c>
      <c r="Q1681" t="s">
        <v>21956</v>
      </c>
      <c r="R1681">
        <v>0.05</v>
      </c>
      <c r="S1681">
        <v>0</v>
      </c>
      <c r="T1681" t="s">
        <v>21967</v>
      </c>
    </row>
    <row r="1682" spans="1:20">
      <c r="A1682" t="s">
        <v>349</v>
      </c>
      <c r="B1682">
        <v>94379777</v>
      </c>
      <c r="C1682" t="s">
        <v>24926</v>
      </c>
      <c r="D1682" t="s">
        <v>22069</v>
      </c>
      <c r="E1682" t="s">
        <v>21952</v>
      </c>
      <c r="F1682" t="s">
        <v>21953</v>
      </c>
      <c r="G1682">
        <v>3430</v>
      </c>
      <c r="I1682">
        <v>150</v>
      </c>
      <c r="J1682" t="s">
        <v>21954</v>
      </c>
      <c r="K1682" t="s">
        <v>204</v>
      </c>
      <c r="L1682" t="s">
        <v>12492</v>
      </c>
      <c r="M1682" t="s">
        <v>21955</v>
      </c>
      <c r="N1682" t="s">
        <v>21955</v>
      </c>
      <c r="O1682" t="s">
        <v>21955</v>
      </c>
      <c r="P1682" t="s">
        <v>21955</v>
      </c>
      <c r="Q1682" t="s">
        <v>21956</v>
      </c>
      <c r="R1682">
        <v>0.05</v>
      </c>
      <c r="S1682">
        <v>0</v>
      </c>
      <c r="T1682" t="s">
        <v>21967</v>
      </c>
    </row>
    <row r="1683" spans="1:20">
      <c r="A1683" t="s">
        <v>349</v>
      </c>
      <c r="B1683">
        <v>94379781</v>
      </c>
      <c r="C1683" t="s">
        <v>24927</v>
      </c>
      <c r="D1683" t="s">
        <v>22069</v>
      </c>
      <c r="E1683" t="s">
        <v>21952</v>
      </c>
      <c r="F1683" t="s">
        <v>21953</v>
      </c>
      <c r="G1683">
        <v>3430</v>
      </c>
      <c r="I1683">
        <v>150</v>
      </c>
      <c r="J1683" t="s">
        <v>21954</v>
      </c>
      <c r="K1683" t="s">
        <v>204</v>
      </c>
      <c r="L1683" t="s">
        <v>12492</v>
      </c>
      <c r="M1683" t="s">
        <v>21955</v>
      </c>
      <c r="N1683" t="s">
        <v>21955</v>
      </c>
      <c r="O1683" t="s">
        <v>21955</v>
      </c>
      <c r="P1683" t="s">
        <v>21955</v>
      </c>
      <c r="Q1683" t="s">
        <v>21956</v>
      </c>
      <c r="R1683">
        <v>0.05</v>
      </c>
      <c r="S1683">
        <v>0</v>
      </c>
    </row>
    <row r="1684" spans="1:20">
      <c r="A1684" t="s">
        <v>349</v>
      </c>
      <c r="B1684">
        <v>94379785</v>
      </c>
      <c r="C1684" t="s">
        <v>24928</v>
      </c>
      <c r="D1684" t="s">
        <v>22069</v>
      </c>
      <c r="E1684" t="s">
        <v>21952</v>
      </c>
      <c r="F1684" t="s">
        <v>21953</v>
      </c>
      <c r="G1684">
        <v>3430</v>
      </c>
      <c r="I1684">
        <v>150</v>
      </c>
      <c r="J1684" t="s">
        <v>21954</v>
      </c>
      <c r="K1684" t="s">
        <v>204</v>
      </c>
      <c r="L1684" t="s">
        <v>12492</v>
      </c>
      <c r="M1684" t="s">
        <v>21955</v>
      </c>
      <c r="N1684" t="s">
        <v>21955</v>
      </c>
      <c r="O1684" t="s">
        <v>21955</v>
      </c>
      <c r="P1684" t="s">
        <v>21955</v>
      </c>
      <c r="Q1684" t="s">
        <v>21956</v>
      </c>
      <c r="R1684">
        <v>0.05</v>
      </c>
      <c r="S1684">
        <v>0</v>
      </c>
    </row>
    <row r="1685" spans="1:20">
      <c r="A1685" t="s">
        <v>349</v>
      </c>
      <c r="B1685">
        <v>94379789</v>
      </c>
      <c r="C1685" t="s">
        <v>24929</v>
      </c>
      <c r="D1685" t="s">
        <v>22069</v>
      </c>
      <c r="E1685" t="s">
        <v>21952</v>
      </c>
      <c r="F1685" t="s">
        <v>21953</v>
      </c>
      <c r="G1685">
        <v>3430</v>
      </c>
      <c r="I1685">
        <v>150</v>
      </c>
      <c r="J1685" t="s">
        <v>21954</v>
      </c>
      <c r="K1685" t="s">
        <v>12492</v>
      </c>
      <c r="L1685" t="s">
        <v>12492</v>
      </c>
      <c r="M1685" t="s">
        <v>21955</v>
      </c>
      <c r="N1685" t="s">
        <v>21955</v>
      </c>
      <c r="O1685" t="s">
        <v>21955</v>
      </c>
      <c r="P1685" t="s">
        <v>21955</v>
      </c>
      <c r="Q1685" t="s">
        <v>21956</v>
      </c>
      <c r="R1685">
        <v>0.05</v>
      </c>
      <c r="S1685">
        <v>0</v>
      </c>
      <c r="T1685" t="s">
        <v>21967</v>
      </c>
    </row>
    <row r="1686" spans="1:20">
      <c r="A1686" t="s">
        <v>349</v>
      </c>
      <c r="B1686">
        <v>94379793</v>
      </c>
      <c r="C1686" t="s">
        <v>24930</v>
      </c>
      <c r="D1686" t="s">
        <v>22069</v>
      </c>
      <c r="E1686" t="s">
        <v>21952</v>
      </c>
      <c r="F1686" t="s">
        <v>21953</v>
      </c>
      <c r="G1686">
        <v>3430</v>
      </c>
      <c r="I1686">
        <v>150</v>
      </c>
      <c r="J1686" t="s">
        <v>21954</v>
      </c>
      <c r="K1686" t="s">
        <v>204</v>
      </c>
      <c r="L1686" t="s">
        <v>12492</v>
      </c>
      <c r="M1686" t="s">
        <v>21955</v>
      </c>
      <c r="N1686" t="s">
        <v>21955</v>
      </c>
      <c r="O1686" t="s">
        <v>21955</v>
      </c>
      <c r="P1686" t="s">
        <v>21955</v>
      </c>
      <c r="Q1686" t="s">
        <v>21956</v>
      </c>
      <c r="R1686">
        <v>0.05</v>
      </c>
      <c r="S1686">
        <v>0</v>
      </c>
    </row>
    <row r="1687" spans="1:20">
      <c r="A1687" t="s">
        <v>349</v>
      </c>
      <c r="B1687">
        <v>94379801</v>
      </c>
      <c r="C1687" t="s">
        <v>24931</v>
      </c>
      <c r="D1687" t="s">
        <v>22069</v>
      </c>
      <c r="E1687" t="s">
        <v>21952</v>
      </c>
      <c r="F1687" t="s">
        <v>21953</v>
      </c>
      <c r="G1687">
        <v>3430</v>
      </c>
      <c r="I1687">
        <v>150</v>
      </c>
      <c r="J1687" t="s">
        <v>21954</v>
      </c>
      <c r="K1687" t="s">
        <v>12492</v>
      </c>
      <c r="L1687" t="s">
        <v>12492</v>
      </c>
      <c r="M1687" t="s">
        <v>21955</v>
      </c>
      <c r="N1687" t="s">
        <v>21955</v>
      </c>
      <c r="O1687" t="s">
        <v>21955</v>
      </c>
      <c r="P1687" t="s">
        <v>21955</v>
      </c>
      <c r="Q1687" t="s">
        <v>21956</v>
      </c>
      <c r="R1687">
        <v>0.05</v>
      </c>
      <c r="S1687">
        <v>0</v>
      </c>
    </row>
    <row r="1688" spans="1:20">
      <c r="A1688" t="s">
        <v>349</v>
      </c>
      <c r="B1688">
        <v>94379805</v>
      </c>
      <c r="C1688" t="s">
        <v>24932</v>
      </c>
      <c r="D1688" t="s">
        <v>22069</v>
      </c>
      <c r="E1688" t="s">
        <v>21952</v>
      </c>
      <c r="F1688" t="s">
        <v>21953</v>
      </c>
      <c r="G1688">
        <v>3430</v>
      </c>
      <c r="I1688">
        <v>150</v>
      </c>
      <c r="J1688" t="s">
        <v>21954</v>
      </c>
      <c r="K1688" t="s">
        <v>204</v>
      </c>
      <c r="L1688" t="s">
        <v>12492</v>
      </c>
      <c r="M1688" t="s">
        <v>21955</v>
      </c>
      <c r="N1688" t="s">
        <v>21955</v>
      </c>
      <c r="O1688" t="s">
        <v>21955</v>
      </c>
      <c r="P1688" t="s">
        <v>21955</v>
      </c>
      <c r="Q1688" t="s">
        <v>21956</v>
      </c>
      <c r="R1688">
        <v>0.05</v>
      </c>
      <c r="S1688">
        <v>0</v>
      </c>
    </row>
    <row r="1689" spans="1:20">
      <c r="A1689" t="s">
        <v>349</v>
      </c>
      <c r="B1689">
        <v>94379811</v>
      </c>
      <c r="C1689" t="s">
        <v>24933</v>
      </c>
      <c r="D1689" t="s">
        <v>22069</v>
      </c>
      <c r="E1689" t="s">
        <v>21952</v>
      </c>
      <c r="F1689" t="s">
        <v>21953</v>
      </c>
      <c r="G1689">
        <v>3430</v>
      </c>
      <c r="I1689">
        <v>150</v>
      </c>
      <c r="J1689" t="s">
        <v>21954</v>
      </c>
      <c r="K1689" t="s">
        <v>204</v>
      </c>
      <c r="L1689" t="s">
        <v>12492</v>
      </c>
      <c r="M1689" t="s">
        <v>21955</v>
      </c>
      <c r="N1689" t="s">
        <v>21955</v>
      </c>
      <c r="O1689" t="s">
        <v>21955</v>
      </c>
      <c r="P1689" t="s">
        <v>21955</v>
      </c>
      <c r="Q1689" t="s">
        <v>21956</v>
      </c>
      <c r="R1689">
        <v>0.05</v>
      </c>
      <c r="S1689">
        <v>0</v>
      </c>
    </row>
    <row r="1690" spans="1:20">
      <c r="A1690" t="s">
        <v>349</v>
      </c>
      <c r="B1690">
        <v>94379817</v>
      </c>
      <c r="C1690" t="s">
        <v>24934</v>
      </c>
      <c r="D1690" t="s">
        <v>22069</v>
      </c>
      <c r="E1690" t="s">
        <v>21952</v>
      </c>
      <c r="F1690" t="s">
        <v>21953</v>
      </c>
      <c r="G1690">
        <v>3430</v>
      </c>
      <c r="I1690">
        <v>150</v>
      </c>
      <c r="J1690" t="s">
        <v>21954</v>
      </c>
      <c r="K1690" t="s">
        <v>204</v>
      </c>
      <c r="L1690" t="s">
        <v>12492</v>
      </c>
      <c r="M1690" t="s">
        <v>21955</v>
      </c>
      <c r="N1690" t="s">
        <v>21955</v>
      </c>
      <c r="O1690" t="s">
        <v>21955</v>
      </c>
      <c r="P1690" t="s">
        <v>21955</v>
      </c>
      <c r="Q1690" t="s">
        <v>21956</v>
      </c>
      <c r="R1690">
        <v>0.05</v>
      </c>
      <c r="S1690">
        <v>0</v>
      </c>
      <c r="T1690" t="s">
        <v>21967</v>
      </c>
    </row>
    <row r="1691" spans="1:20">
      <c r="A1691" t="s">
        <v>349</v>
      </c>
      <c r="B1691">
        <v>94379818</v>
      </c>
      <c r="C1691" t="s">
        <v>24935</v>
      </c>
      <c r="D1691" t="s">
        <v>22069</v>
      </c>
      <c r="E1691" t="s">
        <v>21952</v>
      </c>
      <c r="F1691" t="s">
        <v>21953</v>
      </c>
      <c r="G1691">
        <v>3430</v>
      </c>
      <c r="I1691">
        <v>150</v>
      </c>
      <c r="J1691" t="s">
        <v>21954</v>
      </c>
      <c r="K1691" t="s">
        <v>204</v>
      </c>
      <c r="L1691" t="s">
        <v>12492</v>
      </c>
      <c r="M1691" t="s">
        <v>21955</v>
      </c>
      <c r="N1691" t="s">
        <v>21955</v>
      </c>
      <c r="O1691" t="s">
        <v>21955</v>
      </c>
      <c r="P1691" t="s">
        <v>21955</v>
      </c>
      <c r="Q1691" t="s">
        <v>21956</v>
      </c>
      <c r="R1691">
        <v>0.05</v>
      </c>
      <c r="S1691">
        <v>0</v>
      </c>
      <c r="T1691" t="s">
        <v>21967</v>
      </c>
    </row>
    <row r="1692" spans="1:20">
      <c r="A1692" t="s">
        <v>349</v>
      </c>
      <c r="B1692">
        <v>94379821</v>
      </c>
      <c r="C1692" t="s">
        <v>24936</v>
      </c>
      <c r="D1692" t="s">
        <v>22069</v>
      </c>
      <c r="E1692" t="s">
        <v>21952</v>
      </c>
      <c r="F1692" t="s">
        <v>21953</v>
      </c>
      <c r="G1692">
        <v>3430</v>
      </c>
      <c r="I1692">
        <v>150</v>
      </c>
      <c r="J1692" t="s">
        <v>21954</v>
      </c>
      <c r="K1692" t="s">
        <v>204</v>
      </c>
      <c r="L1692" t="s">
        <v>12492</v>
      </c>
      <c r="M1692" t="s">
        <v>21955</v>
      </c>
      <c r="N1692" t="s">
        <v>21955</v>
      </c>
      <c r="O1692" t="s">
        <v>21955</v>
      </c>
      <c r="P1692" t="s">
        <v>21955</v>
      </c>
      <c r="Q1692" t="s">
        <v>21956</v>
      </c>
      <c r="R1692">
        <v>0.05</v>
      </c>
      <c r="S1692">
        <v>0</v>
      </c>
      <c r="T1692" t="s">
        <v>21967</v>
      </c>
    </row>
    <row r="1693" spans="1:20">
      <c r="A1693" t="s">
        <v>349</v>
      </c>
      <c r="B1693">
        <v>94379825</v>
      </c>
      <c r="C1693" t="s">
        <v>24937</v>
      </c>
      <c r="D1693" t="s">
        <v>22069</v>
      </c>
      <c r="E1693" t="s">
        <v>21952</v>
      </c>
      <c r="F1693" t="s">
        <v>21953</v>
      </c>
      <c r="G1693">
        <v>3430</v>
      </c>
      <c r="I1693">
        <v>150</v>
      </c>
      <c r="J1693" t="s">
        <v>21954</v>
      </c>
      <c r="K1693" t="s">
        <v>204</v>
      </c>
      <c r="L1693" t="s">
        <v>12492</v>
      </c>
      <c r="M1693" t="s">
        <v>21955</v>
      </c>
      <c r="N1693" t="s">
        <v>21955</v>
      </c>
      <c r="O1693" t="s">
        <v>21955</v>
      </c>
      <c r="P1693" t="s">
        <v>21955</v>
      </c>
      <c r="Q1693" t="s">
        <v>21956</v>
      </c>
      <c r="R1693">
        <v>0.05</v>
      </c>
      <c r="S1693">
        <v>0</v>
      </c>
      <c r="T1693" t="s">
        <v>21967</v>
      </c>
    </row>
    <row r="1694" spans="1:20">
      <c r="A1694" t="s">
        <v>349</v>
      </c>
      <c r="B1694">
        <v>94379829</v>
      </c>
      <c r="C1694" t="s">
        <v>24938</v>
      </c>
      <c r="D1694" t="s">
        <v>22069</v>
      </c>
      <c r="E1694" t="s">
        <v>21952</v>
      </c>
      <c r="F1694" t="s">
        <v>21953</v>
      </c>
      <c r="G1694">
        <v>3430</v>
      </c>
      <c r="I1694">
        <v>150</v>
      </c>
      <c r="J1694" t="s">
        <v>21954</v>
      </c>
      <c r="K1694" t="s">
        <v>204</v>
      </c>
      <c r="L1694" t="s">
        <v>12492</v>
      </c>
      <c r="M1694" t="s">
        <v>21955</v>
      </c>
      <c r="N1694" t="s">
        <v>21955</v>
      </c>
      <c r="O1694" t="s">
        <v>21955</v>
      </c>
      <c r="P1694" t="s">
        <v>21955</v>
      </c>
      <c r="Q1694" t="s">
        <v>21956</v>
      </c>
      <c r="R1694">
        <v>0.05</v>
      </c>
      <c r="S1694">
        <v>0</v>
      </c>
    </row>
    <row r="1695" spans="1:20">
      <c r="A1695" t="s">
        <v>349</v>
      </c>
      <c r="B1695">
        <v>94379830</v>
      </c>
      <c r="C1695" t="s">
        <v>24939</v>
      </c>
      <c r="D1695" t="s">
        <v>22069</v>
      </c>
      <c r="E1695" t="s">
        <v>21952</v>
      </c>
      <c r="F1695" t="s">
        <v>21953</v>
      </c>
      <c r="G1695">
        <v>3430</v>
      </c>
      <c r="I1695">
        <v>150</v>
      </c>
      <c r="J1695" t="s">
        <v>21954</v>
      </c>
      <c r="K1695" t="s">
        <v>204</v>
      </c>
      <c r="L1695" t="s">
        <v>12492</v>
      </c>
      <c r="M1695" t="s">
        <v>21955</v>
      </c>
      <c r="N1695" t="s">
        <v>21955</v>
      </c>
      <c r="O1695" t="s">
        <v>21955</v>
      </c>
      <c r="P1695" t="s">
        <v>21955</v>
      </c>
      <c r="Q1695" t="s">
        <v>21956</v>
      </c>
      <c r="R1695">
        <v>0.05</v>
      </c>
      <c r="S1695">
        <v>0</v>
      </c>
    </row>
    <row r="1696" spans="1:20">
      <c r="A1696" t="s">
        <v>349</v>
      </c>
      <c r="B1696">
        <v>94379832</v>
      </c>
      <c r="C1696" t="s">
        <v>24940</v>
      </c>
      <c r="D1696" t="s">
        <v>22069</v>
      </c>
      <c r="E1696" t="s">
        <v>21952</v>
      </c>
      <c r="F1696" t="s">
        <v>21953</v>
      </c>
      <c r="G1696">
        <v>3430</v>
      </c>
      <c r="I1696">
        <v>150</v>
      </c>
      <c r="J1696" t="s">
        <v>21954</v>
      </c>
      <c r="K1696" t="s">
        <v>204</v>
      </c>
      <c r="L1696" t="s">
        <v>12492</v>
      </c>
      <c r="M1696" t="s">
        <v>21955</v>
      </c>
      <c r="N1696" t="s">
        <v>21955</v>
      </c>
      <c r="O1696" t="s">
        <v>21955</v>
      </c>
      <c r="P1696" t="s">
        <v>21955</v>
      </c>
      <c r="Q1696" t="s">
        <v>21956</v>
      </c>
      <c r="R1696">
        <v>0.05</v>
      </c>
      <c r="S1696">
        <v>0</v>
      </c>
      <c r="T1696" t="s">
        <v>21967</v>
      </c>
    </row>
    <row r="1697" spans="1:20">
      <c r="A1697" t="s">
        <v>349</v>
      </c>
      <c r="B1697">
        <v>94379833</v>
      </c>
      <c r="C1697" t="s">
        <v>24941</v>
      </c>
      <c r="D1697" t="s">
        <v>22069</v>
      </c>
      <c r="E1697" t="s">
        <v>21952</v>
      </c>
      <c r="F1697" t="s">
        <v>21953</v>
      </c>
      <c r="G1697">
        <v>3430</v>
      </c>
      <c r="I1697">
        <v>150</v>
      </c>
      <c r="J1697" t="s">
        <v>21954</v>
      </c>
      <c r="K1697" t="s">
        <v>204</v>
      </c>
      <c r="L1697" t="s">
        <v>12492</v>
      </c>
      <c r="M1697" t="s">
        <v>21955</v>
      </c>
      <c r="N1697" t="s">
        <v>21955</v>
      </c>
      <c r="O1697" t="s">
        <v>21955</v>
      </c>
      <c r="P1697" t="s">
        <v>21955</v>
      </c>
      <c r="Q1697" t="s">
        <v>21956</v>
      </c>
      <c r="R1697">
        <v>0.05</v>
      </c>
      <c r="S1697">
        <v>0</v>
      </c>
    </row>
    <row r="1698" spans="1:20">
      <c r="A1698" t="s">
        <v>349</v>
      </c>
      <c r="B1698">
        <v>94379834</v>
      </c>
      <c r="C1698" t="s">
        <v>24942</v>
      </c>
      <c r="D1698" t="s">
        <v>22069</v>
      </c>
      <c r="E1698" t="s">
        <v>21952</v>
      </c>
      <c r="F1698" t="s">
        <v>21953</v>
      </c>
      <c r="G1698">
        <v>3430</v>
      </c>
      <c r="I1698">
        <v>150</v>
      </c>
      <c r="J1698" t="s">
        <v>21954</v>
      </c>
      <c r="K1698" t="s">
        <v>204</v>
      </c>
      <c r="L1698" t="s">
        <v>12492</v>
      </c>
      <c r="M1698" t="s">
        <v>21955</v>
      </c>
      <c r="N1698" t="s">
        <v>21955</v>
      </c>
      <c r="O1698" t="s">
        <v>21955</v>
      </c>
      <c r="P1698" t="s">
        <v>21955</v>
      </c>
      <c r="Q1698" t="s">
        <v>21956</v>
      </c>
      <c r="R1698">
        <v>0.05</v>
      </c>
      <c r="S1698">
        <v>0</v>
      </c>
    </row>
    <row r="1699" spans="1:20">
      <c r="A1699" t="s">
        <v>349</v>
      </c>
      <c r="B1699">
        <v>94379838</v>
      </c>
      <c r="C1699" t="s">
        <v>24943</v>
      </c>
      <c r="D1699" t="s">
        <v>22069</v>
      </c>
      <c r="E1699" t="s">
        <v>21952</v>
      </c>
      <c r="F1699" t="s">
        <v>21953</v>
      </c>
      <c r="G1699">
        <v>3430</v>
      </c>
      <c r="I1699">
        <v>150</v>
      </c>
      <c r="J1699" t="s">
        <v>21954</v>
      </c>
      <c r="K1699" t="s">
        <v>204</v>
      </c>
      <c r="L1699" t="s">
        <v>12492</v>
      </c>
      <c r="M1699" t="s">
        <v>21955</v>
      </c>
      <c r="N1699" t="s">
        <v>21955</v>
      </c>
      <c r="O1699" t="s">
        <v>21955</v>
      </c>
      <c r="P1699" t="s">
        <v>21955</v>
      </c>
      <c r="Q1699" t="s">
        <v>21956</v>
      </c>
      <c r="R1699">
        <v>0.05</v>
      </c>
      <c r="S1699">
        <v>0</v>
      </c>
    </row>
    <row r="1700" spans="1:20">
      <c r="A1700" t="s">
        <v>349</v>
      </c>
      <c r="B1700">
        <v>94379845</v>
      </c>
      <c r="C1700" t="s">
        <v>24944</v>
      </c>
      <c r="D1700" t="s">
        <v>22069</v>
      </c>
      <c r="E1700" t="s">
        <v>21952</v>
      </c>
      <c r="F1700" t="s">
        <v>21953</v>
      </c>
      <c r="G1700">
        <v>3430</v>
      </c>
      <c r="I1700">
        <v>150</v>
      </c>
      <c r="J1700" t="s">
        <v>21954</v>
      </c>
      <c r="K1700" t="s">
        <v>204</v>
      </c>
      <c r="L1700" t="s">
        <v>12492</v>
      </c>
      <c r="M1700" t="s">
        <v>21955</v>
      </c>
      <c r="N1700" t="s">
        <v>21955</v>
      </c>
      <c r="O1700" t="s">
        <v>21955</v>
      </c>
      <c r="P1700" t="s">
        <v>21955</v>
      </c>
      <c r="Q1700" t="s">
        <v>21956</v>
      </c>
      <c r="R1700">
        <v>0.05</v>
      </c>
      <c r="S1700">
        <v>0</v>
      </c>
    </row>
    <row r="1701" spans="1:20">
      <c r="A1701" t="s">
        <v>349</v>
      </c>
      <c r="B1701">
        <v>94379847</v>
      </c>
      <c r="C1701" t="s">
        <v>24945</v>
      </c>
      <c r="D1701" t="s">
        <v>22069</v>
      </c>
      <c r="E1701" t="s">
        <v>21952</v>
      </c>
      <c r="F1701" t="s">
        <v>21953</v>
      </c>
      <c r="G1701">
        <v>3430</v>
      </c>
      <c r="I1701">
        <v>150</v>
      </c>
      <c r="J1701" t="s">
        <v>21954</v>
      </c>
      <c r="K1701" t="s">
        <v>204</v>
      </c>
      <c r="L1701" t="s">
        <v>12492</v>
      </c>
      <c r="M1701" t="s">
        <v>21955</v>
      </c>
      <c r="N1701" t="s">
        <v>21955</v>
      </c>
      <c r="O1701" t="s">
        <v>21955</v>
      </c>
      <c r="P1701" t="s">
        <v>21955</v>
      </c>
      <c r="Q1701" t="s">
        <v>21956</v>
      </c>
      <c r="R1701">
        <v>0.05</v>
      </c>
      <c r="S1701">
        <v>0</v>
      </c>
    </row>
    <row r="1702" spans="1:20">
      <c r="A1702" t="s">
        <v>349</v>
      </c>
      <c r="B1702">
        <v>94379849</v>
      </c>
      <c r="C1702" t="s">
        <v>24946</v>
      </c>
      <c r="D1702" t="s">
        <v>22069</v>
      </c>
      <c r="E1702" t="s">
        <v>21952</v>
      </c>
      <c r="F1702" t="s">
        <v>21953</v>
      </c>
      <c r="G1702">
        <v>3430</v>
      </c>
      <c r="I1702">
        <v>150</v>
      </c>
      <c r="J1702" t="s">
        <v>21954</v>
      </c>
      <c r="K1702" t="s">
        <v>204</v>
      </c>
      <c r="L1702" t="s">
        <v>12492</v>
      </c>
      <c r="M1702" t="s">
        <v>21955</v>
      </c>
      <c r="N1702" t="s">
        <v>21955</v>
      </c>
      <c r="O1702" t="s">
        <v>21955</v>
      </c>
      <c r="P1702" t="s">
        <v>21955</v>
      </c>
      <c r="Q1702" t="s">
        <v>21956</v>
      </c>
      <c r="R1702">
        <v>0.05</v>
      </c>
      <c r="S1702">
        <v>0</v>
      </c>
    </row>
    <row r="1703" spans="1:20">
      <c r="A1703" t="s">
        <v>349</v>
      </c>
      <c r="B1703">
        <v>94379851</v>
      </c>
      <c r="C1703" t="s">
        <v>24947</v>
      </c>
      <c r="D1703" t="s">
        <v>22069</v>
      </c>
      <c r="E1703" t="s">
        <v>21952</v>
      </c>
      <c r="F1703" t="s">
        <v>21953</v>
      </c>
      <c r="G1703">
        <v>3430</v>
      </c>
      <c r="I1703">
        <v>150</v>
      </c>
      <c r="J1703" t="s">
        <v>21954</v>
      </c>
      <c r="K1703" t="s">
        <v>204</v>
      </c>
      <c r="L1703" t="s">
        <v>12492</v>
      </c>
      <c r="M1703" t="s">
        <v>21955</v>
      </c>
      <c r="N1703" t="s">
        <v>21955</v>
      </c>
      <c r="O1703" t="s">
        <v>21955</v>
      </c>
      <c r="P1703" t="s">
        <v>21955</v>
      </c>
      <c r="Q1703" t="s">
        <v>21956</v>
      </c>
      <c r="R1703">
        <v>0.05</v>
      </c>
      <c r="S1703">
        <v>0</v>
      </c>
    </row>
    <row r="1704" spans="1:20">
      <c r="A1704" t="s">
        <v>349</v>
      </c>
      <c r="B1704">
        <v>94379852</v>
      </c>
      <c r="C1704" t="s">
        <v>24948</v>
      </c>
      <c r="D1704" t="s">
        <v>22069</v>
      </c>
      <c r="E1704" t="s">
        <v>21952</v>
      </c>
      <c r="F1704" t="s">
        <v>21953</v>
      </c>
      <c r="G1704">
        <v>3430</v>
      </c>
      <c r="I1704">
        <v>150</v>
      </c>
      <c r="J1704" t="s">
        <v>21954</v>
      </c>
      <c r="K1704" t="s">
        <v>204</v>
      </c>
      <c r="L1704" t="s">
        <v>12492</v>
      </c>
      <c r="M1704" t="s">
        <v>21955</v>
      </c>
      <c r="N1704" t="s">
        <v>21955</v>
      </c>
      <c r="O1704" t="s">
        <v>21955</v>
      </c>
      <c r="P1704" t="s">
        <v>21955</v>
      </c>
      <c r="Q1704" t="s">
        <v>21956</v>
      </c>
      <c r="R1704">
        <v>0.05</v>
      </c>
      <c r="S1704">
        <v>0</v>
      </c>
    </row>
    <row r="1705" spans="1:20">
      <c r="A1705" t="s">
        <v>349</v>
      </c>
      <c r="B1705">
        <v>94379853</v>
      </c>
      <c r="C1705" t="s">
        <v>24949</v>
      </c>
      <c r="D1705" t="s">
        <v>22069</v>
      </c>
      <c r="E1705" t="s">
        <v>21952</v>
      </c>
      <c r="F1705" t="s">
        <v>21953</v>
      </c>
      <c r="G1705">
        <v>3430</v>
      </c>
      <c r="I1705">
        <v>150</v>
      </c>
      <c r="J1705" t="s">
        <v>21954</v>
      </c>
      <c r="K1705" t="s">
        <v>204</v>
      </c>
      <c r="L1705" t="s">
        <v>12492</v>
      </c>
      <c r="M1705" t="s">
        <v>21961</v>
      </c>
      <c r="N1705" t="s">
        <v>21961</v>
      </c>
      <c r="O1705" t="s">
        <v>21961</v>
      </c>
      <c r="P1705" t="s">
        <v>21961</v>
      </c>
      <c r="Q1705" t="s">
        <v>21956</v>
      </c>
      <c r="R1705">
        <v>0.01</v>
      </c>
      <c r="S1705">
        <v>0</v>
      </c>
    </row>
    <row r="1706" spans="1:20">
      <c r="A1706" t="s">
        <v>349</v>
      </c>
      <c r="B1706">
        <v>94379857</v>
      </c>
      <c r="C1706" t="s">
        <v>24950</v>
      </c>
      <c r="D1706" t="s">
        <v>22069</v>
      </c>
      <c r="E1706" t="s">
        <v>21952</v>
      </c>
      <c r="F1706" t="s">
        <v>21953</v>
      </c>
      <c r="G1706">
        <v>3430</v>
      </c>
      <c r="I1706">
        <v>150</v>
      </c>
      <c r="J1706" t="s">
        <v>21954</v>
      </c>
      <c r="K1706" t="s">
        <v>204</v>
      </c>
      <c r="L1706" t="s">
        <v>12492</v>
      </c>
      <c r="M1706" t="s">
        <v>21955</v>
      </c>
      <c r="N1706" t="s">
        <v>21955</v>
      </c>
      <c r="O1706" t="s">
        <v>21955</v>
      </c>
      <c r="P1706" t="s">
        <v>21955</v>
      </c>
      <c r="Q1706" t="s">
        <v>21956</v>
      </c>
      <c r="R1706">
        <v>0.05</v>
      </c>
      <c r="S1706">
        <v>0</v>
      </c>
    </row>
    <row r="1707" spans="1:20">
      <c r="A1707" t="s">
        <v>349</v>
      </c>
      <c r="B1707">
        <v>94379861</v>
      </c>
      <c r="C1707" t="s">
        <v>24951</v>
      </c>
      <c r="D1707" t="s">
        <v>22069</v>
      </c>
      <c r="E1707" t="s">
        <v>21952</v>
      </c>
      <c r="F1707" t="s">
        <v>21953</v>
      </c>
      <c r="G1707">
        <v>3430</v>
      </c>
      <c r="I1707">
        <v>150</v>
      </c>
      <c r="J1707" t="s">
        <v>21954</v>
      </c>
      <c r="K1707" t="s">
        <v>204</v>
      </c>
      <c r="L1707" t="s">
        <v>12492</v>
      </c>
      <c r="M1707" t="s">
        <v>21955</v>
      </c>
      <c r="N1707" t="s">
        <v>21955</v>
      </c>
      <c r="O1707" t="s">
        <v>21955</v>
      </c>
      <c r="P1707" t="s">
        <v>21955</v>
      </c>
      <c r="Q1707" t="s">
        <v>21956</v>
      </c>
      <c r="R1707">
        <v>0.05</v>
      </c>
      <c r="S1707">
        <v>0</v>
      </c>
      <c r="T1707" t="s">
        <v>21967</v>
      </c>
    </row>
    <row r="1708" spans="1:20">
      <c r="A1708" t="s">
        <v>349</v>
      </c>
      <c r="B1708">
        <v>94379863</v>
      </c>
      <c r="C1708" t="s">
        <v>24952</v>
      </c>
      <c r="D1708" t="s">
        <v>22069</v>
      </c>
      <c r="E1708" t="s">
        <v>21952</v>
      </c>
      <c r="F1708" t="s">
        <v>21953</v>
      </c>
      <c r="G1708">
        <v>3430</v>
      </c>
      <c r="I1708">
        <v>150</v>
      </c>
      <c r="J1708" t="s">
        <v>21954</v>
      </c>
      <c r="K1708" t="s">
        <v>204</v>
      </c>
      <c r="L1708" t="s">
        <v>12492</v>
      </c>
      <c r="M1708" t="s">
        <v>21955</v>
      </c>
      <c r="N1708" t="s">
        <v>21955</v>
      </c>
      <c r="O1708" t="s">
        <v>21955</v>
      </c>
      <c r="P1708" t="s">
        <v>21955</v>
      </c>
      <c r="Q1708" t="s">
        <v>21956</v>
      </c>
      <c r="R1708">
        <v>0.05</v>
      </c>
      <c r="S1708">
        <v>0</v>
      </c>
    </row>
    <row r="1709" spans="1:20">
      <c r="A1709" t="s">
        <v>349</v>
      </c>
      <c r="B1709">
        <v>94379865</v>
      </c>
      <c r="C1709" t="s">
        <v>24953</v>
      </c>
      <c r="D1709" t="s">
        <v>22307</v>
      </c>
      <c r="E1709" t="s">
        <v>21952</v>
      </c>
      <c r="F1709" t="s">
        <v>21953</v>
      </c>
      <c r="G1709">
        <v>3430</v>
      </c>
      <c r="I1709">
        <v>150</v>
      </c>
      <c r="J1709" t="s">
        <v>21954</v>
      </c>
      <c r="K1709" t="s">
        <v>12492</v>
      </c>
      <c r="L1709" t="s">
        <v>12492</v>
      </c>
      <c r="M1709" t="s">
        <v>21955</v>
      </c>
      <c r="N1709" t="s">
        <v>21955</v>
      </c>
      <c r="O1709" t="s">
        <v>21955</v>
      </c>
      <c r="P1709" t="s">
        <v>21955</v>
      </c>
      <c r="Q1709" t="s">
        <v>21956</v>
      </c>
      <c r="R1709">
        <v>0.05</v>
      </c>
      <c r="S1709">
        <v>0</v>
      </c>
    </row>
    <row r="1710" spans="1:20">
      <c r="A1710" t="s">
        <v>349</v>
      </c>
      <c r="B1710">
        <v>94379866</v>
      </c>
      <c r="C1710" t="s">
        <v>24954</v>
      </c>
      <c r="D1710" t="s">
        <v>22069</v>
      </c>
      <c r="E1710" t="s">
        <v>21952</v>
      </c>
      <c r="F1710" t="s">
        <v>21953</v>
      </c>
      <c r="G1710">
        <v>3430</v>
      </c>
      <c r="I1710">
        <v>150</v>
      </c>
      <c r="J1710" t="s">
        <v>21954</v>
      </c>
      <c r="K1710" t="s">
        <v>204</v>
      </c>
      <c r="L1710" t="s">
        <v>12492</v>
      </c>
      <c r="M1710" t="s">
        <v>21955</v>
      </c>
      <c r="N1710" t="s">
        <v>21955</v>
      </c>
      <c r="O1710" t="s">
        <v>21955</v>
      </c>
      <c r="P1710" t="s">
        <v>21955</v>
      </c>
      <c r="Q1710" t="s">
        <v>21956</v>
      </c>
      <c r="R1710">
        <v>0.05</v>
      </c>
      <c r="S1710">
        <v>0</v>
      </c>
    </row>
    <row r="1711" spans="1:20">
      <c r="A1711" t="s">
        <v>349</v>
      </c>
      <c r="B1711">
        <v>94379867</v>
      </c>
      <c r="C1711" t="s">
        <v>24955</v>
      </c>
      <c r="D1711" t="s">
        <v>22069</v>
      </c>
      <c r="E1711" t="s">
        <v>21952</v>
      </c>
      <c r="F1711" t="s">
        <v>21953</v>
      </c>
      <c r="G1711">
        <v>3430</v>
      </c>
      <c r="H1711">
        <v>3530</v>
      </c>
      <c r="I1711">
        <v>150</v>
      </c>
      <c r="J1711" t="s">
        <v>21954</v>
      </c>
      <c r="K1711" t="s">
        <v>204</v>
      </c>
      <c r="L1711" t="s">
        <v>12492</v>
      </c>
      <c r="M1711" t="s">
        <v>21955</v>
      </c>
      <c r="N1711" t="s">
        <v>21955</v>
      </c>
      <c r="O1711" t="s">
        <v>21955</v>
      </c>
      <c r="P1711" t="s">
        <v>21955</v>
      </c>
      <c r="Q1711" t="s">
        <v>21956</v>
      </c>
      <c r="R1711">
        <v>0.05</v>
      </c>
      <c r="S1711">
        <v>0</v>
      </c>
    </row>
    <row r="1712" spans="1:20">
      <c r="A1712" t="s">
        <v>349</v>
      </c>
      <c r="B1712">
        <v>94379868</v>
      </c>
      <c r="C1712" t="s">
        <v>24956</v>
      </c>
      <c r="D1712" t="s">
        <v>22069</v>
      </c>
      <c r="E1712" t="s">
        <v>21952</v>
      </c>
      <c r="F1712" t="s">
        <v>21953</v>
      </c>
      <c r="G1712">
        <v>3430</v>
      </c>
      <c r="I1712">
        <v>150</v>
      </c>
      <c r="J1712" t="s">
        <v>21954</v>
      </c>
      <c r="K1712" t="s">
        <v>204</v>
      </c>
      <c r="L1712" t="s">
        <v>12492</v>
      </c>
      <c r="M1712" t="s">
        <v>21955</v>
      </c>
      <c r="N1712" t="s">
        <v>21955</v>
      </c>
      <c r="O1712" t="s">
        <v>21955</v>
      </c>
      <c r="P1712" t="s">
        <v>21955</v>
      </c>
      <c r="Q1712" t="s">
        <v>21956</v>
      </c>
      <c r="R1712">
        <v>0.05</v>
      </c>
      <c r="S1712">
        <v>0</v>
      </c>
    </row>
    <row r="1713" spans="1:20">
      <c r="A1713" t="s">
        <v>349</v>
      </c>
      <c r="B1713">
        <v>94379869</v>
      </c>
      <c r="C1713" t="s">
        <v>24957</v>
      </c>
      <c r="D1713" t="s">
        <v>22069</v>
      </c>
      <c r="E1713" t="s">
        <v>21952</v>
      </c>
      <c r="F1713" t="s">
        <v>21953</v>
      </c>
      <c r="G1713">
        <v>3430</v>
      </c>
      <c r="I1713">
        <v>150</v>
      </c>
      <c r="J1713" t="s">
        <v>21954</v>
      </c>
      <c r="K1713" t="s">
        <v>204</v>
      </c>
      <c r="L1713" t="s">
        <v>12492</v>
      </c>
      <c r="M1713" t="s">
        <v>21955</v>
      </c>
      <c r="N1713" t="s">
        <v>21955</v>
      </c>
      <c r="O1713" t="s">
        <v>21955</v>
      </c>
      <c r="P1713" t="s">
        <v>21955</v>
      </c>
      <c r="Q1713" t="s">
        <v>21956</v>
      </c>
      <c r="R1713">
        <v>0.05</v>
      </c>
      <c r="S1713">
        <v>0</v>
      </c>
      <c r="T1713" t="s">
        <v>21967</v>
      </c>
    </row>
    <row r="1714" spans="1:20">
      <c r="A1714" t="s">
        <v>349</v>
      </c>
      <c r="B1714">
        <v>94379873</v>
      </c>
      <c r="C1714" t="s">
        <v>24958</v>
      </c>
      <c r="D1714" t="s">
        <v>22069</v>
      </c>
      <c r="E1714" t="s">
        <v>21952</v>
      </c>
      <c r="F1714" t="s">
        <v>21953</v>
      </c>
      <c r="G1714">
        <v>3430</v>
      </c>
      <c r="I1714">
        <v>150</v>
      </c>
      <c r="J1714" t="s">
        <v>21954</v>
      </c>
      <c r="K1714" t="s">
        <v>204</v>
      </c>
      <c r="L1714" t="s">
        <v>12492</v>
      </c>
      <c r="M1714" t="s">
        <v>21955</v>
      </c>
      <c r="N1714" t="s">
        <v>21955</v>
      </c>
      <c r="O1714" t="s">
        <v>21955</v>
      </c>
      <c r="P1714" t="s">
        <v>21955</v>
      </c>
      <c r="Q1714" t="s">
        <v>21956</v>
      </c>
      <c r="R1714">
        <v>0.05</v>
      </c>
      <c r="S1714">
        <v>0</v>
      </c>
    </row>
    <row r="1715" spans="1:20">
      <c r="A1715" t="s">
        <v>349</v>
      </c>
      <c r="B1715">
        <v>94379877</v>
      </c>
      <c r="C1715" t="s">
        <v>24959</v>
      </c>
      <c r="D1715" t="s">
        <v>22069</v>
      </c>
      <c r="E1715" t="s">
        <v>21952</v>
      </c>
      <c r="F1715" t="s">
        <v>21953</v>
      </c>
      <c r="G1715">
        <v>3430</v>
      </c>
      <c r="I1715">
        <v>150</v>
      </c>
      <c r="J1715" t="s">
        <v>21954</v>
      </c>
      <c r="K1715" t="s">
        <v>204</v>
      </c>
      <c r="L1715" t="s">
        <v>12492</v>
      </c>
      <c r="M1715" t="s">
        <v>21955</v>
      </c>
      <c r="N1715" t="s">
        <v>21955</v>
      </c>
      <c r="O1715" t="s">
        <v>21955</v>
      </c>
      <c r="P1715" t="s">
        <v>21955</v>
      </c>
      <c r="Q1715" t="s">
        <v>21956</v>
      </c>
      <c r="R1715">
        <v>0.05</v>
      </c>
      <c r="S1715">
        <v>0</v>
      </c>
    </row>
    <row r="1716" spans="1:20">
      <c r="A1716" t="s">
        <v>349</v>
      </c>
      <c r="B1716">
        <v>94379881</v>
      </c>
      <c r="C1716" t="s">
        <v>24960</v>
      </c>
      <c r="D1716" t="s">
        <v>22069</v>
      </c>
      <c r="E1716" t="s">
        <v>21952</v>
      </c>
      <c r="F1716" t="s">
        <v>21953</v>
      </c>
      <c r="G1716">
        <v>3430</v>
      </c>
      <c r="I1716">
        <v>150</v>
      </c>
      <c r="J1716" t="s">
        <v>21954</v>
      </c>
      <c r="K1716" t="s">
        <v>204</v>
      </c>
      <c r="L1716" t="s">
        <v>12492</v>
      </c>
      <c r="M1716" t="s">
        <v>21955</v>
      </c>
      <c r="N1716" t="s">
        <v>21955</v>
      </c>
      <c r="O1716" t="s">
        <v>21955</v>
      </c>
      <c r="P1716" t="s">
        <v>21955</v>
      </c>
      <c r="Q1716" t="s">
        <v>21956</v>
      </c>
      <c r="R1716">
        <v>0.05</v>
      </c>
      <c r="S1716">
        <v>0</v>
      </c>
    </row>
    <row r="1717" spans="1:20">
      <c r="A1717" t="s">
        <v>349</v>
      </c>
      <c r="B1717">
        <v>94379885</v>
      </c>
      <c r="C1717" t="s">
        <v>24961</v>
      </c>
      <c r="D1717" t="s">
        <v>22069</v>
      </c>
      <c r="E1717" t="s">
        <v>21952</v>
      </c>
      <c r="F1717" t="s">
        <v>21953</v>
      </c>
      <c r="G1717">
        <v>3430</v>
      </c>
      <c r="I1717">
        <v>150</v>
      </c>
      <c r="J1717" t="s">
        <v>21954</v>
      </c>
      <c r="K1717" t="s">
        <v>204</v>
      </c>
      <c r="L1717" t="s">
        <v>12492</v>
      </c>
      <c r="M1717" t="s">
        <v>21955</v>
      </c>
      <c r="N1717" t="s">
        <v>21955</v>
      </c>
      <c r="O1717" t="s">
        <v>21955</v>
      </c>
      <c r="P1717" t="s">
        <v>21955</v>
      </c>
      <c r="Q1717" t="s">
        <v>21956</v>
      </c>
      <c r="R1717">
        <v>0.05</v>
      </c>
      <c r="S1717">
        <v>0</v>
      </c>
    </row>
    <row r="1718" spans="1:20">
      <c r="A1718" t="s">
        <v>349</v>
      </c>
      <c r="B1718">
        <v>94379886</v>
      </c>
      <c r="C1718" t="s">
        <v>24962</v>
      </c>
      <c r="D1718" t="s">
        <v>22069</v>
      </c>
      <c r="E1718" t="s">
        <v>21952</v>
      </c>
      <c r="F1718" t="s">
        <v>21953</v>
      </c>
      <c r="G1718">
        <v>3430</v>
      </c>
      <c r="I1718">
        <v>150</v>
      </c>
      <c r="J1718" t="s">
        <v>21954</v>
      </c>
      <c r="K1718" t="s">
        <v>204</v>
      </c>
      <c r="L1718" t="s">
        <v>12492</v>
      </c>
      <c r="M1718" t="s">
        <v>21955</v>
      </c>
      <c r="N1718" t="s">
        <v>21955</v>
      </c>
      <c r="O1718" t="s">
        <v>21955</v>
      </c>
      <c r="P1718" t="s">
        <v>21955</v>
      </c>
      <c r="Q1718" t="s">
        <v>21956</v>
      </c>
      <c r="R1718">
        <v>0.05</v>
      </c>
      <c r="S1718">
        <v>0</v>
      </c>
    </row>
    <row r="1719" spans="1:20">
      <c r="A1719" t="s">
        <v>349</v>
      </c>
      <c r="B1719">
        <v>94379889</v>
      </c>
      <c r="C1719" t="s">
        <v>24963</v>
      </c>
      <c r="D1719" t="s">
        <v>22069</v>
      </c>
      <c r="E1719" t="s">
        <v>21952</v>
      </c>
      <c r="F1719" t="s">
        <v>21953</v>
      </c>
      <c r="G1719">
        <v>3430</v>
      </c>
      <c r="I1719">
        <v>150</v>
      </c>
      <c r="J1719" t="s">
        <v>21954</v>
      </c>
      <c r="K1719" t="s">
        <v>204</v>
      </c>
      <c r="L1719" t="s">
        <v>12492</v>
      </c>
      <c r="M1719" t="s">
        <v>21955</v>
      </c>
      <c r="N1719" t="s">
        <v>21955</v>
      </c>
      <c r="O1719" t="s">
        <v>21955</v>
      </c>
      <c r="P1719" t="s">
        <v>21955</v>
      </c>
      <c r="Q1719" t="s">
        <v>21956</v>
      </c>
      <c r="R1719">
        <v>0.05</v>
      </c>
      <c r="S1719">
        <v>0</v>
      </c>
    </row>
    <row r="1720" spans="1:20">
      <c r="A1720" t="s">
        <v>349</v>
      </c>
      <c r="B1720">
        <v>94379891</v>
      </c>
      <c r="C1720" t="s">
        <v>24964</v>
      </c>
      <c r="D1720" t="s">
        <v>22069</v>
      </c>
      <c r="E1720" t="s">
        <v>21952</v>
      </c>
      <c r="F1720" t="s">
        <v>21953</v>
      </c>
      <c r="G1720">
        <v>3430</v>
      </c>
      <c r="I1720">
        <v>150</v>
      </c>
      <c r="J1720" t="s">
        <v>21954</v>
      </c>
      <c r="K1720" t="s">
        <v>204</v>
      </c>
      <c r="L1720" t="s">
        <v>12492</v>
      </c>
      <c r="M1720" t="s">
        <v>21955</v>
      </c>
      <c r="N1720" t="s">
        <v>21955</v>
      </c>
      <c r="O1720" t="s">
        <v>21955</v>
      </c>
      <c r="P1720" t="s">
        <v>21955</v>
      </c>
      <c r="Q1720" t="s">
        <v>21956</v>
      </c>
      <c r="R1720">
        <v>0.05</v>
      </c>
      <c r="S1720">
        <v>0</v>
      </c>
    </row>
    <row r="1721" spans="1:20">
      <c r="A1721" t="s">
        <v>349</v>
      </c>
      <c r="B1721">
        <v>94379901</v>
      </c>
      <c r="C1721" t="s">
        <v>24965</v>
      </c>
      <c r="D1721" t="s">
        <v>22069</v>
      </c>
      <c r="E1721" t="s">
        <v>21952</v>
      </c>
      <c r="F1721" t="s">
        <v>21953</v>
      </c>
      <c r="G1721">
        <v>3430</v>
      </c>
      <c r="I1721">
        <v>150</v>
      </c>
      <c r="J1721" t="s">
        <v>21954</v>
      </c>
      <c r="K1721" t="s">
        <v>204</v>
      </c>
      <c r="L1721" t="s">
        <v>12492</v>
      </c>
      <c r="M1721" t="s">
        <v>21955</v>
      </c>
      <c r="N1721" t="s">
        <v>21955</v>
      </c>
      <c r="O1721" t="s">
        <v>21955</v>
      </c>
      <c r="P1721" t="s">
        <v>21955</v>
      </c>
      <c r="Q1721" t="s">
        <v>21956</v>
      </c>
      <c r="R1721">
        <v>0.05</v>
      </c>
      <c r="S1721">
        <v>0</v>
      </c>
      <c r="T1721" t="s">
        <v>21967</v>
      </c>
    </row>
    <row r="1722" spans="1:20">
      <c r="A1722" t="s">
        <v>349</v>
      </c>
      <c r="B1722">
        <v>94379904</v>
      </c>
      <c r="C1722" t="s">
        <v>24966</v>
      </c>
      <c r="D1722" t="s">
        <v>22069</v>
      </c>
      <c r="E1722" t="s">
        <v>21952</v>
      </c>
      <c r="F1722" t="s">
        <v>21953</v>
      </c>
      <c r="G1722">
        <v>3430</v>
      </c>
      <c r="I1722">
        <v>150</v>
      </c>
      <c r="J1722" t="s">
        <v>21954</v>
      </c>
      <c r="K1722" t="s">
        <v>12492</v>
      </c>
      <c r="L1722" t="s">
        <v>12492</v>
      </c>
      <c r="M1722" t="s">
        <v>21955</v>
      </c>
      <c r="N1722" t="s">
        <v>21955</v>
      </c>
      <c r="O1722" t="s">
        <v>21955</v>
      </c>
      <c r="P1722" t="s">
        <v>21955</v>
      </c>
      <c r="Q1722" t="s">
        <v>21956</v>
      </c>
      <c r="R1722">
        <v>0.05</v>
      </c>
      <c r="S1722">
        <v>0</v>
      </c>
    </row>
    <row r="1723" spans="1:20">
      <c r="A1723" t="s">
        <v>349</v>
      </c>
      <c r="B1723">
        <v>94379905</v>
      </c>
      <c r="C1723" t="s">
        <v>24967</v>
      </c>
      <c r="D1723" t="s">
        <v>22069</v>
      </c>
      <c r="E1723" t="s">
        <v>21952</v>
      </c>
      <c r="F1723" t="s">
        <v>21953</v>
      </c>
      <c r="G1723">
        <v>3430</v>
      </c>
      <c r="I1723">
        <v>150</v>
      </c>
      <c r="J1723" t="s">
        <v>21954</v>
      </c>
      <c r="K1723" t="s">
        <v>204</v>
      </c>
      <c r="L1723" t="s">
        <v>12492</v>
      </c>
      <c r="M1723" t="s">
        <v>21961</v>
      </c>
      <c r="N1723" t="s">
        <v>21961</v>
      </c>
      <c r="O1723" t="s">
        <v>21961</v>
      </c>
      <c r="P1723" t="s">
        <v>21961</v>
      </c>
      <c r="Q1723" t="s">
        <v>21956</v>
      </c>
      <c r="R1723">
        <v>0.05</v>
      </c>
      <c r="S1723">
        <v>0</v>
      </c>
    </row>
    <row r="1724" spans="1:20">
      <c r="A1724" t="s">
        <v>349</v>
      </c>
      <c r="B1724">
        <v>94379909</v>
      </c>
      <c r="C1724" t="s">
        <v>24968</v>
      </c>
      <c r="D1724" t="s">
        <v>22069</v>
      </c>
      <c r="E1724" t="s">
        <v>21952</v>
      </c>
      <c r="F1724" t="s">
        <v>21953</v>
      </c>
      <c r="G1724">
        <v>3430</v>
      </c>
      <c r="I1724">
        <v>150</v>
      </c>
      <c r="J1724" t="s">
        <v>21954</v>
      </c>
      <c r="K1724" t="s">
        <v>12492</v>
      </c>
      <c r="L1724" t="s">
        <v>12492</v>
      </c>
      <c r="M1724" t="s">
        <v>21955</v>
      </c>
      <c r="N1724" t="s">
        <v>21961</v>
      </c>
      <c r="O1724" t="s">
        <v>21961</v>
      </c>
      <c r="P1724" t="s">
        <v>21955</v>
      </c>
      <c r="Q1724" t="s">
        <v>21956</v>
      </c>
      <c r="R1724">
        <v>0.05</v>
      </c>
      <c r="S1724">
        <v>0</v>
      </c>
    </row>
    <row r="1725" spans="1:20">
      <c r="A1725" t="s">
        <v>349</v>
      </c>
      <c r="B1725">
        <v>94379910</v>
      </c>
      <c r="C1725" t="s">
        <v>24969</v>
      </c>
      <c r="D1725" t="s">
        <v>22069</v>
      </c>
      <c r="E1725" t="s">
        <v>21952</v>
      </c>
      <c r="F1725" t="s">
        <v>21953</v>
      </c>
      <c r="G1725">
        <v>3430</v>
      </c>
      <c r="I1725">
        <v>150</v>
      </c>
      <c r="J1725" t="s">
        <v>21954</v>
      </c>
      <c r="K1725" t="s">
        <v>204</v>
      </c>
      <c r="L1725" t="s">
        <v>12492</v>
      </c>
      <c r="M1725" t="s">
        <v>21955</v>
      </c>
      <c r="N1725" t="s">
        <v>21955</v>
      </c>
      <c r="O1725" t="s">
        <v>21955</v>
      </c>
      <c r="P1725" t="s">
        <v>21955</v>
      </c>
      <c r="Q1725" t="s">
        <v>21956</v>
      </c>
      <c r="R1725">
        <v>0.05</v>
      </c>
      <c r="S1725">
        <v>0</v>
      </c>
    </row>
    <row r="1726" spans="1:20">
      <c r="A1726" t="s">
        <v>349</v>
      </c>
      <c r="B1726">
        <v>94379911</v>
      </c>
      <c r="C1726" t="s">
        <v>24970</v>
      </c>
      <c r="D1726" t="s">
        <v>22069</v>
      </c>
      <c r="E1726" t="s">
        <v>21952</v>
      </c>
      <c r="F1726" t="s">
        <v>21953</v>
      </c>
      <c r="G1726">
        <v>3430</v>
      </c>
      <c r="I1726">
        <v>150</v>
      </c>
      <c r="J1726" t="s">
        <v>21954</v>
      </c>
      <c r="K1726" t="s">
        <v>204</v>
      </c>
      <c r="L1726" t="s">
        <v>12492</v>
      </c>
      <c r="M1726" t="s">
        <v>21961</v>
      </c>
      <c r="N1726" t="s">
        <v>21961</v>
      </c>
      <c r="O1726" t="s">
        <v>21961</v>
      </c>
      <c r="P1726" t="s">
        <v>21961</v>
      </c>
      <c r="Q1726" t="s">
        <v>21956</v>
      </c>
      <c r="R1726">
        <v>0.01</v>
      </c>
      <c r="S1726">
        <v>0</v>
      </c>
    </row>
    <row r="1727" spans="1:20">
      <c r="A1727" t="s">
        <v>349</v>
      </c>
      <c r="B1727">
        <v>94379913</v>
      </c>
      <c r="C1727" t="s">
        <v>24971</v>
      </c>
      <c r="D1727" t="s">
        <v>22069</v>
      </c>
      <c r="E1727" t="s">
        <v>21952</v>
      </c>
      <c r="F1727" t="s">
        <v>21953</v>
      </c>
      <c r="G1727">
        <v>3430</v>
      </c>
      <c r="I1727">
        <v>150</v>
      </c>
      <c r="J1727" t="s">
        <v>21954</v>
      </c>
      <c r="K1727" t="s">
        <v>204</v>
      </c>
      <c r="L1727" t="s">
        <v>12492</v>
      </c>
      <c r="M1727" t="s">
        <v>34</v>
      </c>
      <c r="N1727" t="s">
        <v>34</v>
      </c>
      <c r="O1727" t="s">
        <v>34</v>
      </c>
      <c r="P1727" t="s">
        <v>21961</v>
      </c>
      <c r="Q1727" t="s">
        <v>21956</v>
      </c>
      <c r="R1727">
        <v>0.05</v>
      </c>
      <c r="S1727">
        <v>0</v>
      </c>
    </row>
    <row r="1728" spans="1:20">
      <c r="A1728" t="s">
        <v>349</v>
      </c>
      <c r="B1728">
        <v>94379914</v>
      </c>
      <c r="C1728" t="s">
        <v>24972</v>
      </c>
      <c r="D1728" t="s">
        <v>22069</v>
      </c>
      <c r="E1728" t="s">
        <v>21952</v>
      </c>
      <c r="F1728" t="s">
        <v>21953</v>
      </c>
      <c r="G1728">
        <v>3430</v>
      </c>
      <c r="I1728">
        <v>150</v>
      </c>
      <c r="J1728" t="s">
        <v>21954</v>
      </c>
      <c r="K1728" t="s">
        <v>204</v>
      </c>
      <c r="L1728" t="s">
        <v>12492</v>
      </c>
      <c r="M1728" t="s">
        <v>21955</v>
      </c>
      <c r="N1728" t="s">
        <v>21955</v>
      </c>
      <c r="O1728" t="s">
        <v>21955</v>
      </c>
      <c r="P1728" t="s">
        <v>21955</v>
      </c>
      <c r="Q1728" t="s">
        <v>21956</v>
      </c>
      <c r="R1728">
        <v>0.05</v>
      </c>
      <c r="S1728">
        <v>0</v>
      </c>
    </row>
    <row r="1729" spans="1:20">
      <c r="A1729" t="s">
        <v>349</v>
      </c>
      <c r="B1729">
        <v>94379915</v>
      </c>
      <c r="C1729" t="s">
        <v>24973</v>
      </c>
      <c r="D1729" t="s">
        <v>22069</v>
      </c>
      <c r="E1729" t="s">
        <v>21952</v>
      </c>
      <c r="F1729" t="s">
        <v>21953</v>
      </c>
      <c r="G1729">
        <v>3430</v>
      </c>
      <c r="I1729">
        <v>150</v>
      </c>
      <c r="J1729" t="s">
        <v>21954</v>
      </c>
      <c r="K1729" t="s">
        <v>12492</v>
      </c>
      <c r="L1729" t="s">
        <v>12492</v>
      </c>
      <c r="M1729" t="s">
        <v>21955</v>
      </c>
      <c r="N1729" t="s">
        <v>21955</v>
      </c>
      <c r="O1729" t="s">
        <v>21955</v>
      </c>
      <c r="P1729" t="s">
        <v>21955</v>
      </c>
      <c r="Q1729" t="s">
        <v>21956</v>
      </c>
      <c r="R1729">
        <v>0.05</v>
      </c>
      <c r="S1729">
        <v>0</v>
      </c>
      <c r="T1729" t="s">
        <v>22002</v>
      </c>
    </row>
    <row r="1730" spans="1:20">
      <c r="A1730" t="s">
        <v>349</v>
      </c>
      <c r="B1730">
        <v>94379917</v>
      </c>
      <c r="C1730" t="s">
        <v>24974</v>
      </c>
      <c r="D1730" t="s">
        <v>22069</v>
      </c>
      <c r="E1730" t="s">
        <v>21952</v>
      </c>
      <c r="F1730" t="s">
        <v>21953</v>
      </c>
      <c r="G1730">
        <v>3430</v>
      </c>
      <c r="I1730">
        <v>150</v>
      </c>
      <c r="J1730" t="s">
        <v>21954</v>
      </c>
      <c r="K1730" t="s">
        <v>204</v>
      </c>
      <c r="L1730" t="s">
        <v>12492</v>
      </c>
      <c r="M1730" t="s">
        <v>21955</v>
      </c>
      <c r="N1730" t="s">
        <v>21955</v>
      </c>
      <c r="O1730" t="s">
        <v>21955</v>
      </c>
      <c r="P1730" t="s">
        <v>21955</v>
      </c>
      <c r="Q1730" t="s">
        <v>21956</v>
      </c>
      <c r="R1730">
        <v>0.05</v>
      </c>
      <c r="S1730">
        <v>0</v>
      </c>
    </row>
    <row r="1731" spans="1:20">
      <c r="A1731" t="s">
        <v>349</v>
      </c>
      <c r="B1731">
        <v>94379918</v>
      </c>
      <c r="C1731" t="s">
        <v>24975</v>
      </c>
      <c r="D1731" t="s">
        <v>22069</v>
      </c>
      <c r="E1731" t="s">
        <v>21952</v>
      </c>
      <c r="F1731" t="s">
        <v>21953</v>
      </c>
      <c r="G1731">
        <v>3430</v>
      </c>
      <c r="I1731">
        <v>150</v>
      </c>
      <c r="J1731" t="s">
        <v>21954</v>
      </c>
      <c r="K1731" t="s">
        <v>204</v>
      </c>
      <c r="L1731" t="s">
        <v>12492</v>
      </c>
      <c r="M1731" t="s">
        <v>21955</v>
      </c>
      <c r="N1731" t="s">
        <v>21955</v>
      </c>
      <c r="O1731" t="s">
        <v>21955</v>
      </c>
      <c r="P1731" t="s">
        <v>21955</v>
      </c>
      <c r="Q1731" t="s">
        <v>21956</v>
      </c>
      <c r="R1731">
        <v>0.05</v>
      </c>
      <c r="S1731">
        <v>0</v>
      </c>
    </row>
    <row r="1732" spans="1:20">
      <c r="A1732" t="s">
        <v>349</v>
      </c>
      <c r="B1732">
        <v>94379921</v>
      </c>
      <c r="C1732" t="s">
        <v>24976</v>
      </c>
      <c r="D1732" t="s">
        <v>22069</v>
      </c>
      <c r="E1732" t="s">
        <v>21952</v>
      </c>
      <c r="F1732" t="s">
        <v>21953</v>
      </c>
      <c r="G1732">
        <v>3430</v>
      </c>
      <c r="I1732">
        <v>200</v>
      </c>
      <c r="J1732" t="s">
        <v>21954</v>
      </c>
      <c r="K1732" t="s">
        <v>204</v>
      </c>
      <c r="L1732" t="s">
        <v>12492</v>
      </c>
      <c r="M1732" t="s">
        <v>21955</v>
      </c>
      <c r="N1732" t="s">
        <v>21955</v>
      </c>
      <c r="O1732" t="s">
        <v>21955</v>
      </c>
      <c r="P1732" t="s">
        <v>21955</v>
      </c>
      <c r="Q1732" t="s">
        <v>21956</v>
      </c>
      <c r="R1732">
        <v>0.05</v>
      </c>
      <c r="S1732">
        <v>0</v>
      </c>
      <c r="T1732" t="s">
        <v>21967</v>
      </c>
    </row>
    <row r="1733" spans="1:20">
      <c r="A1733" t="s">
        <v>349</v>
      </c>
      <c r="B1733">
        <v>94379925</v>
      </c>
      <c r="C1733" t="s">
        <v>24977</v>
      </c>
      <c r="D1733" t="s">
        <v>22069</v>
      </c>
      <c r="E1733" t="s">
        <v>21952</v>
      </c>
      <c r="F1733" t="s">
        <v>21953</v>
      </c>
      <c r="G1733">
        <v>3430</v>
      </c>
      <c r="I1733">
        <v>150</v>
      </c>
      <c r="J1733" t="s">
        <v>21954</v>
      </c>
      <c r="K1733" t="s">
        <v>12492</v>
      </c>
      <c r="L1733" t="s">
        <v>12492</v>
      </c>
      <c r="M1733" t="s">
        <v>21955</v>
      </c>
      <c r="N1733" t="s">
        <v>21955</v>
      </c>
      <c r="O1733" t="s">
        <v>21955</v>
      </c>
      <c r="P1733" t="s">
        <v>21955</v>
      </c>
      <c r="Q1733" t="s">
        <v>21956</v>
      </c>
      <c r="R1733">
        <v>0.05</v>
      </c>
      <c r="S1733">
        <v>0</v>
      </c>
      <c r="T1733" t="s">
        <v>22002</v>
      </c>
    </row>
    <row r="1734" spans="1:20">
      <c r="A1734" t="s">
        <v>349</v>
      </c>
      <c r="B1734">
        <v>94379929</v>
      </c>
      <c r="C1734" t="s">
        <v>24978</v>
      </c>
      <c r="D1734" t="s">
        <v>22069</v>
      </c>
      <c r="E1734" t="s">
        <v>21952</v>
      </c>
      <c r="F1734" t="s">
        <v>21953</v>
      </c>
      <c r="G1734">
        <v>3430</v>
      </c>
      <c r="I1734">
        <v>150</v>
      </c>
      <c r="J1734" t="s">
        <v>21954</v>
      </c>
      <c r="K1734" t="s">
        <v>204</v>
      </c>
      <c r="L1734" t="s">
        <v>12492</v>
      </c>
      <c r="M1734" t="s">
        <v>21955</v>
      </c>
      <c r="N1734" t="s">
        <v>21955</v>
      </c>
      <c r="O1734" t="s">
        <v>21955</v>
      </c>
      <c r="P1734" t="s">
        <v>21955</v>
      </c>
      <c r="Q1734" t="s">
        <v>21956</v>
      </c>
      <c r="R1734">
        <v>0.05</v>
      </c>
      <c r="S1734">
        <v>0</v>
      </c>
    </row>
    <row r="1735" spans="1:20">
      <c r="A1735" t="s">
        <v>349</v>
      </c>
      <c r="B1735">
        <v>94379930</v>
      </c>
      <c r="C1735" t="s">
        <v>24979</v>
      </c>
      <c r="D1735" t="s">
        <v>22069</v>
      </c>
      <c r="E1735" t="s">
        <v>21952</v>
      </c>
      <c r="F1735" t="s">
        <v>21953</v>
      </c>
      <c r="G1735">
        <v>3430</v>
      </c>
      <c r="I1735">
        <v>150</v>
      </c>
      <c r="J1735" t="s">
        <v>21954</v>
      </c>
      <c r="K1735" t="s">
        <v>204</v>
      </c>
      <c r="L1735" t="s">
        <v>12492</v>
      </c>
      <c r="M1735" t="s">
        <v>21955</v>
      </c>
      <c r="N1735" t="s">
        <v>21955</v>
      </c>
      <c r="O1735" t="s">
        <v>21955</v>
      </c>
      <c r="P1735" t="s">
        <v>21955</v>
      </c>
      <c r="Q1735" t="s">
        <v>21956</v>
      </c>
      <c r="R1735">
        <v>0.05</v>
      </c>
      <c r="S1735">
        <v>0</v>
      </c>
      <c r="T1735" t="s">
        <v>21967</v>
      </c>
    </row>
    <row r="1736" spans="1:20">
      <c r="A1736" t="s">
        <v>349</v>
      </c>
      <c r="B1736">
        <v>94379933</v>
      </c>
      <c r="C1736" t="s">
        <v>24980</v>
      </c>
      <c r="D1736" t="s">
        <v>22069</v>
      </c>
      <c r="E1736" t="s">
        <v>21952</v>
      </c>
      <c r="F1736" t="s">
        <v>21953</v>
      </c>
      <c r="G1736">
        <v>3430</v>
      </c>
      <c r="I1736">
        <v>200</v>
      </c>
      <c r="J1736" t="s">
        <v>21954</v>
      </c>
      <c r="K1736" t="s">
        <v>204</v>
      </c>
      <c r="L1736" t="s">
        <v>12492</v>
      </c>
      <c r="M1736" t="s">
        <v>21955</v>
      </c>
      <c r="N1736" t="s">
        <v>21955</v>
      </c>
      <c r="O1736" t="s">
        <v>21955</v>
      </c>
      <c r="P1736" t="s">
        <v>21955</v>
      </c>
      <c r="Q1736" t="s">
        <v>21956</v>
      </c>
      <c r="R1736">
        <v>0.05</v>
      </c>
      <c r="S1736">
        <v>0</v>
      </c>
      <c r="T1736" t="s">
        <v>21967</v>
      </c>
    </row>
    <row r="1737" spans="1:20">
      <c r="A1737" t="s">
        <v>349</v>
      </c>
      <c r="B1737">
        <v>94379934</v>
      </c>
      <c r="C1737" t="s">
        <v>24981</v>
      </c>
      <c r="D1737" t="s">
        <v>22069</v>
      </c>
      <c r="E1737" t="s">
        <v>21952</v>
      </c>
      <c r="F1737" t="s">
        <v>21953</v>
      </c>
      <c r="G1737">
        <v>3430</v>
      </c>
      <c r="I1737">
        <v>150</v>
      </c>
      <c r="J1737" t="s">
        <v>21954</v>
      </c>
      <c r="K1737" t="s">
        <v>204</v>
      </c>
      <c r="L1737" t="s">
        <v>12492</v>
      </c>
      <c r="M1737" t="s">
        <v>21955</v>
      </c>
      <c r="N1737" t="s">
        <v>21955</v>
      </c>
      <c r="O1737" t="s">
        <v>21955</v>
      </c>
      <c r="P1737" t="s">
        <v>21955</v>
      </c>
      <c r="Q1737" t="s">
        <v>21956</v>
      </c>
      <c r="R1737">
        <v>0.05</v>
      </c>
      <c r="S1737">
        <v>0</v>
      </c>
    </row>
    <row r="1738" spans="1:20">
      <c r="A1738" t="s">
        <v>349</v>
      </c>
      <c r="B1738">
        <v>94379936</v>
      </c>
      <c r="C1738" t="s">
        <v>24982</v>
      </c>
      <c r="D1738" t="s">
        <v>22069</v>
      </c>
      <c r="E1738" t="s">
        <v>21952</v>
      </c>
      <c r="F1738" t="s">
        <v>21953</v>
      </c>
      <c r="G1738">
        <v>3430</v>
      </c>
      <c r="I1738">
        <v>150</v>
      </c>
      <c r="J1738" t="s">
        <v>21954</v>
      </c>
      <c r="K1738" t="s">
        <v>204</v>
      </c>
      <c r="L1738" t="s">
        <v>12492</v>
      </c>
      <c r="M1738" t="s">
        <v>21955</v>
      </c>
      <c r="N1738" t="s">
        <v>21955</v>
      </c>
      <c r="O1738" t="s">
        <v>21955</v>
      </c>
      <c r="P1738" t="s">
        <v>21955</v>
      </c>
      <c r="Q1738" t="s">
        <v>21956</v>
      </c>
      <c r="R1738">
        <v>0.05</v>
      </c>
      <c r="S1738">
        <v>0</v>
      </c>
    </row>
    <row r="1739" spans="1:20">
      <c r="A1739" t="s">
        <v>349</v>
      </c>
      <c r="B1739">
        <v>94379937</v>
      </c>
      <c r="C1739" t="s">
        <v>24983</v>
      </c>
      <c r="D1739" t="s">
        <v>22069</v>
      </c>
      <c r="E1739" t="s">
        <v>21952</v>
      </c>
      <c r="F1739" t="s">
        <v>21953</v>
      </c>
      <c r="G1739">
        <v>3430</v>
      </c>
      <c r="I1739">
        <v>200</v>
      </c>
      <c r="J1739" t="s">
        <v>21954</v>
      </c>
      <c r="K1739" t="s">
        <v>204</v>
      </c>
      <c r="L1739" t="s">
        <v>12492</v>
      </c>
      <c r="M1739" t="s">
        <v>21955</v>
      </c>
      <c r="N1739" t="s">
        <v>21955</v>
      </c>
      <c r="O1739" t="s">
        <v>21955</v>
      </c>
      <c r="P1739" t="s">
        <v>21955</v>
      </c>
      <c r="Q1739" t="s">
        <v>21956</v>
      </c>
      <c r="R1739">
        <v>0.05</v>
      </c>
      <c r="S1739">
        <v>0</v>
      </c>
      <c r="T1739" t="s">
        <v>21967</v>
      </c>
    </row>
    <row r="1740" spans="1:20">
      <c r="A1740" t="s">
        <v>349</v>
      </c>
      <c r="B1740">
        <v>94379940</v>
      </c>
      <c r="C1740" t="s">
        <v>24984</v>
      </c>
      <c r="D1740" t="s">
        <v>22069</v>
      </c>
      <c r="E1740" t="s">
        <v>21952</v>
      </c>
      <c r="F1740" t="s">
        <v>21953</v>
      </c>
      <c r="G1740">
        <v>3430</v>
      </c>
      <c r="I1740">
        <v>150</v>
      </c>
      <c r="J1740" t="s">
        <v>21954</v>
      </c>
      <c r="K1740" t="s">
        <v>204</v>
      </c>
      <c r="L1740" t="s">
        <v>12492</v>
      </c>
      <c r="M1740" t="s">
        <v>21955</v>
      </c>
      <c r="N1740" t="s">
        <v>21955</v>
      </c>
      <c r="O1740" t="s">
        <v>21955</v>
      </c>
      <c r="P1740" t="s">
        <v>21955</v>
      </c>
      <c r="Q1740" t="s">
        <v>21956</v>
      </c>
      <c r="R1740">
        <v>0.05</v>
      </c>
      <c r="S1740">
        <v>0</v>
      </c>
      <c r="T1740" t="s">
        <v>21967</v>
      </c>
    </row>
    <row r="1741" spans="1:20">
      <c r="A1741" t="s">
        <v>349</v>
      </c>
      <c r="B1741">
        <v>94379941</v>
      </c>
      <c r="C1741" t="s">
        <v>24985</v>
      </c>
      <c r="D1741" t="s">
        <v>22069</v>
      </c>
      <c r="E1741" t="s">
        <v>21952</v>
      </c>
      <c r="F1741" t="s">
        <v>21953</v>
      </c>
      <c r="G1741">
        <v>3430</v>
      </c>
      <c r="I1741">
        <v>150</v>
      </c>
      <c r="J1741" t="s">
        <v>21954</v>
      </c>
      <c r="K1741" t="s">
        <v>204</v>
      </c>
      <c r="L1741" t="s">
        <v>12492</v>
      </c>
      <c r="M1741" t="s">
        <v>21955</v>
      </c>
      <c r="N1741" t="s">
        <v>21955</v>
      </c>
      <c r="O1741" t="s">
        <v>21955</v>
      </c>
      <c r="P1741" t="s">
        <v>21955</v>
      </c>
      <c r="Q1741" t="s">
        <v>21956</v>
      </c>
      <c r="R1741">
        <v>0.05</v>
      </c>
      <c r="S1741">
        <v>0</v>
      </c>
    </row>
    <row r="1742" spans="1:20">
      <c r="A1742" t="s">
        <v>349</v>
      </c>
      <c r="B1742">
        <v>94379944</v>
      </c>
      <c r="C1742" t="s">
        <v>24986</v>
      </c>
      <c r="D1742" t="s">
        <v>22069</v>
      </c>
      <c r="E1742" t="s">
        <v>21952</v>
      </c>
      <c r="F1742" t="s">
        <v>21953</v>
      </c>
      <c r="G1742">
        <v>3430</v>
      </c>
      <c r="I1742">
        <v>150</v>
      </c>
      <c r="J1742" t="s">
        <v>21954</v>
      </c>
      <c r="K1742" t="s">
        <v>204</v>
      </c>
      <c r="L1742" t="s">
        <v>12492</v>
      </c>
      <c r="M1742" t="s">
        <v>21955</v>
      </c>
      <c r="N1742" t="s">
        <v>21955</v>
      </c>
      <c r="O1742" t="s">
        <v>21955</v>
      </c>
      <c r="P1742" t="s">
        <v>21955</v>
      </c>
      <c r="Q1742" t="s">
        <v>21956</v>
      </c>
      <c r="R1742">
        <v>0.05</v>
      </c>
      <c r="S1742">
        <v>0</v>
      </c>
    </row>
    <row r="1743" spans="1:20">
      <c r="A1743" t="s">
        <v>349</v>
      </c>
      <c r="B1743">
        <v>94379946</v>
      </c>
      <c r="C1743" t="s">
        <v>24987</v>
      </c>
      <c r="D1743" t="s">
        <v>22069</v>
      </c>
      <c r="E1743" t="s">
        <v>21952</v>
      </c>
      <c r="F1743" t="s">
        <v>21953</v>
      </c>
      <c r="G1743">
        <v>3430</v>
      </c>
      <c r="I1743">
        <v>150</v>
      </c>
      <c r="J1743" t="s">
        <v>21954</v>
      </c>
      <c r="K1743" t="s">
        <v>204</v>
      </c>
      <c r="L1743" t="s">
        <v>12492</v>
      </c>
      <c r="M1743" t="s">
        <v>21955</v>
      </c>
      <c r="N1743" t="s">
        <v>21955</v>
      </c>
      <c r="O1743" t="s">
        <v>21955</v>
      </c>
      <c r="P1743" t="s">
        <v>21955</v>
      </c>
      <c r="Q1743" t="s">
        <v>21956</v>
      </c>
      <c r="R1743">
        <v>0.05</v>
      </c>
      <c r="S1743">
        <v>0</v>
      </c>
    </row>
    <row r="1744" spans="1:20">
      <c r="A1744" t="s">
        <v>349</v>
      </c>
      <c r="B1744">
        <v>94379947</v>
      </c>
      <c r="C1744" t="s">
        <v>24988</v>
      </c>
      <c r="D1744" t="s">
        <v>22069</v>
      </c>
      <c r="E1744" t="s">
        <v>21952</v>
      </c>
      <c r="F1744" t="s">
        <v>21953</v>
      </c>
      <c r="G1744">
        <v>3430</v>
      </c>
      <c r="I1744">
        <v>150</v>
      </c>
      <c r="J1744" t="s">
        <v>21954</v>
      </c>
      <c r="K1744" t="s">
        <v>204</v>
      </c>
      <c r="L1744" t="s">
        <v>12492</v>
      </c>
      <c r="M1744" t="s">
        <v>21955</v>
      </c>
      <c r="N1744" t="s">
        <v>21955</v>
      </c>
      <c r="O1744" t="s">
        <v>21955</v>
      </c>
      <c r="P1744" t="s">
        <v>21955</v>
      </c>
      <c r="Q1744" t="s">
        <v>21956</v>
      </c>
      <c r="R1744">
        <v>0.05</v>
      </c>
      <c r="S1744">
        <v>0</v>
      </c>
    </row>
    <row r="1745" spans="1:20">
      <c r="A1745" t="s">
        <v>349</v>
      </c>
      <c r="B1745">
        <v>94379949</v>
      </c>
      <c r="C1745" t="s">
        <v>24989</v>
      </c>
      <c r="D1745" t="s">
        <v>22069</v>
      </c>
      <c r="E1745" t="s">
        <v>21952</v>
      </c>
      <c r="F1745" t="s">
        <v>21953</v>
      </c>
      <c r="G1745">
        <v>3430</v>
      </c>
      <c r="I1745">
        <v>200</v>
      </c>
      <c r="J1745" t="s">
        <v>21954</v>
      </c>
      <c r="K1745" t="s">
        <v>204</v>
      </c>
      <c r="L1745" t="s">
        <v>12492</v>
      </c>
      <c r="M1745" t="s">
        <v>21955</v>
      </c>
      <c r="N1745" t="s">
        <v>21955</v>
      </c>
      <c r="O1745" t="s">
        <v>21955</v>
      </c>
      <c r="P1745" t="s">
        <v>21955</v>
      </c>
      <c r="Q1745" t="s">
        <v>21956</v>
      </c>
      <c r="R1745">
        <v>0.05</v>
      </c>
      <c r="S1745">
        <v>0</v>
      </c>
      <c r="T1745" t="s">
        <v>21967</v>
      </c>
    </row>
    <row r="1746" spans="1:20">
      <c r="A1746" t="s">
        <v>349</v>
      </c>
      <c r="B1746">
        <v>94379951</v>
      </c>
      <c r="C1746" t="s">
        <v>24990</v>
      </c>
      <c r="D1746" t="s">
        <v>22069</v>
      </c>
      <c r="E1746" t="s">
        <v>21952</v>
      </c>
      <c r="F1746" t="s">
        <v>21953</v>
      </c>
      <c r="G1746">
        <v>3430</v>
      </c>
      <c r="I1746">
        <v>150</v>
      </c>
      <c r="J1746" t="s">
        <v>21954</v>
      </c>
      <c r="K1746" t="s">
        <v>204</v>
      </c>
      <c r="L1746" t="s">
        <v>12492</v>
      </c>
      <c r="M1746" t="s">
        <v>21955</v>
      </c>
      <c r="N1746" t="s">
        <v>21955</v>
      </c>
      <c r="O1746" t="s">
        <v>21955</v>
      </c>
      <c r="P1746" t="s">
        <v>21955</v>
      </c>
      <c r="Q1746" t="s">
        <v>21956</v>
      </c>
      <c r="R1746">
        <v>0.05</v>
      </c>
      <c r="S1746">
        <v>0</v>
      </c>
    </row>
    <row r="1747" spans="1:20">
      <c r="A1747" t="s">
        <v>349</v>
      </c>
      <c r="B1747">
        <v>94379952</v>
      </c>
      <c r="C1747" t="s">
        <v>24991</v>
      </c>
      <c r="D1747" t="s">
        <v>22069</v>
      </c>
      <c r="E1747" t="s">
        <v>21952</v>
      </c>
      <c r="F1747" t="s">
        <v>21953</v>
      </c>
      <c r="G1747">
        <v>3430</v>
      </c>
      <c r="I1747">
        <v>150</v>
      </c>
      <c r="J1747" t="s">
        <v>21954</v>
      </c>
      <c r="K1747" t="s">
        <v>204</v>
      </c>
      <c r="L1747" t="s">
        <v>12492</v>
      </c>
      <c r="M1747" t="s">
        <v>21955</v>
      </c>
      <c r="N1747" t="s">
        <v>21955</v>
      </c>
      <c r="O1747" t="s">
        <v>21955</v>
      </c>
      <c r="P1747" t="s">
        <v>21955</v>
      </c>
      <c r="Q1747" t="s">
        <v>21956</v>
      </c>
      <c r="R1747">
        <v>0.05</v>
      </c>
      <c r="S1747">
        <v>0</v>
      </c>
    </row>
    <row r="1748" spans="1:20">
      <c r="A1748" t="s">
        <v>349</v>
      </c>
      <c r="B1748">
        <v>94379958</v>
      </c>
      <c r="C1748" t="s">
        <v>24992</v>
      </c>
      <c r="D1748" t="s">
        <v>22069</v>
      </c>
      <c r="E1748" t="s">
        <v>21952</v>
      </c>
      <c r="F1748" t="s">
        <v>21953</v>
      </c>
      <c r="G1748">
        <v>3430</v>
      </c>
      <c r="I1748">
        <v>150</v>
      </c>
      <c r="J1748" t="s">
        <v>21954</v>
      </c>
      <c r="K1748" t="s">
        <v>204</v>
      </c>
      <c r="L1748" t="s">
        <v>12492</v>
      </c>
      <c r="M1748" t="s">
        <v>21955</v>
      </c>
      <c r="N1748" t="s">
        <v>21955</v>
      </c>
      <c r="O1748" t="s">
        <v>21955</v>
      </c>
      <c r="P1748" t="s">
        <v>21955</v>
      </c>
      <c r="Q1748" t="s">
        <v>21956</v>
      </c>
      <c r="R1748">
        <v>0.05</v>
      </c>
      <c r="S1748">
        <v>0</v>
      </c>
    </row>
    <row r="1749" spans="1:20">
      <c r="A1749" t="s">
        <v>349</v>
      </c>
      <c r="B1749">
        <v>94379961</v>
      </c>
      <c r="C1749" t="s">
        <v>24993</v>
      </c>
      <c r="D1749" t="s">
        <v>22069</v>
      </c>
      <c r="E1749" t="s">
        <v>21952</v>
      </c>
      <c r="F1749" t="s">
        <v>21953</v>
      </c>
      <c r="G1749">
        <v>3430</v>
      </c>
      <c r="I1749">
        <v>150</v>
      </c>
      <c r="J1749" t="s">
        <v>21954</v>
      </c>
      <c r="K1749" t="s">
        <v>204</v>
      </c>
      <c r="L1749" t="s">
        <v>204</v>
      </c>
      <c r="N1749" t="s">
        <v>21955</v>
      </c>
      <c r="O1749" t="s">
        <v>21955</v>
      </c>
      <c r="P1749" t="s">
        <v>21955</v>
      </c>
      <c r="Q1749" t="s">
        <v>21956</v>
      </c>
      <c r="R1749">
        <v>0.05</v>
      </c>
      <c r="S1749">
        <v>0</v>
      </c>
      <c r="T1749" t="s">
        <v>21967</v>
      </c>
    </row>
    <row r="1750" spans="1:20">
      <c r="A1750" t="s">
        <v>349</v>
      </c>
      <c r="B1750">
        <v>94379962</v>
      </c>
      <c r="C1750" t="s">
        <v>24994</v>
      </c>
      <c r="D1750" t="s">
        <v>22069</v>
      </c>
      <c r="E1750" t="s">
        <v>21952</v>
      </c>
      <c r="F1750" t="s">
        <v>21953</v>
      </c>
      <c r="G1750">
        <v>3430</v>
      </c>
      <c r="I1750">
        <v>150</v>
      </c>
      <c r="J1750" t="s">
        <v>21954</v>
      </c>
      <c r="K1750" t="s">
        <v>204</v>
      </c>
      <c r="L1750" t="s">
        <v>12492</v>
      </c>
      <c r="M1750" t="s">
        <v>21955</v>
      </c>
      <c r="N1750" t="s">
        <v>21955</v>
      </c>
      <c r="O1750" t="s">
        <v>21955</v>
      </c>
      <c r="P1750" t="s">
        <v>21955</v>
      </c>
      <c r="Q1750" t="s">
        <v>21956</v>
      </c>
      <c r="R1750">
        <v>0.05</v>
      </c>
      <c r="S1750">
        <v>0</v>
      </c>
    </row>
    <row r="1751" spans="1:20">
      <c r="A1751" t="s">
        <v>349</v>
      </c>
      <c r="B1751">
        <v>94379964</v>
      </c>
      <c r="C1751" t="s">
        <v>24995</v>
      </c>
      <c r="D1751" t="s">
        <v>22069</v>
      </c>
      <c r="E1751" t="s">
        <v>21952</v>
      </c>
      <c r="F1751" t="s">
        <v>21953</v>
      </c>
      <c r="G1751">
        <v>3430</v>
      </c>
      <c r="I1751">
        <v>150</v>
      </c>
      <c r="J1751" t="s">
        <v>21954</v>
      </c>
      <c r="K1751" t="s">
        <v>204</v>
      </c>
      <c r="L1751" t="s">
        <v>12492</v>
      </c>
      <c r="M1751" t="s">
        <v>21955</v>
      </c>
      <c r="N1751" t="s">
        <v>21955</v>
      </c>
      <c r="O1751" t="s">
        <v>21955</v>
      </c>
      <c r="P1751" t="s">
        <v>21955</v>
      </c>
      <c r="Q1751" t="s">
        <v>21956</v>
      </c>
      <c r="R1751">
        <v>0.05</v>
      </c>
      <c r="S1751">
        <v>0</v>
      </c>
    </row>
    <row r="1752" spans="1:20">
      <c r="A1752" t="s">
        <v>349</v>
      </c>
      <c r="B1752">
        <v>94379965</v>
      </c>
      <c r="C1752" t="s">
        <v>24996</v>
      </c>
      <c r="D1752" t="s">
        <v>22069</v>
      </c>
      <c r="E1752" t="s">
        <v>21952</v>
      </c>
      <c r="F1752" t="s">
        <v>21953</v>
      </c>
      <c r="G1752">
        <v>3430</v>
      </c>
      <c r="I1752">
        <v>150</v>
      </c>
      <c r="J1752" t="s">
        <v>21954</v>
      </c>
      <c r="K1752" t="s">
        <v>12492</v>
      </c>
      <c r="L1752" t="s">
        <v>12492</v>
      </c>
      <c r="M1752" t="s">
        <v>21955</v>
      </c>
      <c r="N1752" t="s">
        <v>21961</v>
      </c>
      <c r="O1752" t="s">
        <v>21961</v>
      </c>
      <c r="P1752" t="s">
        <v>21955</v>
      </c>
      <c r="Q1752" t="s">
        <v>21956</v>
      </c>
      <c r="R1752">
        <v>0.05</v>
      </c>
      <c r="S1752">
        <v>0</v>
      </c>
    </row>
    <row r="1753" spans="1:20">
      <c r="A1753" t="s">
        <v>349</v>
      </c>
      <c r="B1753">
        <v>94379968</v>
      </c>
      <c r="C1753" t="s">
        <v>24997</v>
      </c>
      <c r="D1753" t="s">
        <v>22069</v>
      </c>
      <c r="E1753" t="s">
        <v>21952</v>
      </c>
      <c r="F1753" t="s">
        <v>21953</v>
      </c>
      <c r="G1753">
        <v>3430</v>
      </c>
      <c r="I1753">
        <v>150</v>
      </c>
      <c r="J1753" t="s">
        <v>21954</v>
      </c>
      <c r="K1753" t="s">
        <v>204</v>
      </c>
      <c r="L1753" t="s">
        <v>12492</v>
      </c>
      <c r="M1753" t="s">
        <v>21955</v>
      </c>
      <c r="N1753" t="s">
        <v>21955</v>
      </c>
      <c r="O1753" t="s">
        <v>21955</v>
      </c>
      <c r="P1753" t="s">
        <v>21955</v>
      </c>
      <c r="Q1753" t="s">
        <v>21956</v>
      </c>
      <c r="R1753">
        <v>0.05</v>
      </c>
      <c r="S1753">
        <v>0</v>
      </c>
    </row>
    <row r="1754" spans="1:20">
      <c r="A1754" t="s">
        <v>349</v>
      </c>
      <c r="B1754">
        <v>94379969</v>
      </c>
      <c r="C1754" t="s">
        <v>24998</v>
      </c>
      <c r="D1754" t="s">
        <v>22069</v>
      </c>
      <c r="E1754" t="s">
        <v>21952</v>
      </c>
      <c r="F1754" t="s">
        <v>21953</v>
      </c>
      <c r="G1754">
        <v>3430</v>
      </c>
      <c r="H1754">
        <v>3530</v>
      </c>
      <c r="I1754">
        <v>150</v>
      </c>
      <c r="J1754" t="s">
        <v>21954</v>
      </c>
      <c r="K1754" t="s">
        <v>204</v>
      </c>
      <c r="L1754" t="s">
        <v>12492</v>
      </c>
      <c r="M1754" t="s">
        <v>21955</v>
      </c>
      <c r="N1754" t="s">
        <v>21955</v>
      </c>
      <c r="O1754" t="s">
        <v>21955</v>
      </c>
      <c r="P1754" t="s">
        <v>21955</v>
      </c>
      <c r="Q1754" t="s">
        <v>21956</v>
      </c>
      <c r="R1754">
        <v>0.05</v>
      </c>
      <c r="S1754">
        <v>0</v>
      </c>
      <c r="T1754" t="s">
        <v>22002</v>
      </c>
    </row>
    <row r="1755" spans="1:20">
      <c r="A1755" t="s">
        <v>349</v>
      </c>
      <c r="B1755">
        <v>94379973</v>
      </c>
      <c r="C1755" t="s">
        <v>24999</v>
      </c>
      <c r="D1755" t="s">
        <v>22069</v>
      </c>
      <c r="E1755" t="s">
        <v>21952</v>
      </c>
      <c r="F1755" t="s">
        <v>21953</v>
      </c>
      <c r="G1755">
        <v>3430</v>
      </c>
      <c r="I1755">
        <v>150</v>
      </c>
      <c r="J1755" t="s">
        <v>21954</v>
      </c>
      <c r="K1755" t="s">
        <v>204</v>
      </c>
      <c r="L1755" t="s">
        <v>12492</v>
      </c>
      <c r="M1755" t="s">
        <v>21955</v>
      </c>
      <c r="N1755" t="s">
        <v>21955</v>
      </c>
      <c r="O1755" t="s">
        <v>21955</v>
      </c>
      <c r="P1755" t="s">
        <v>21955</v>
      </c>
      <c r="Q1755" t="s">
        <v>21956</v>
      </c>
      <c r="R1755">
        <v>0.05</v>
      </c>
      <c r="S1755">
        <v>0</v>
      </c>
    </row>
    <row r="1756" spans="1:20">
      <c r="A1756" t="s">
        <v>349</v>
      </c>
      <c r="B1756">
        <v>94379977</v>
      </c>
      <c r="C1756" t="s">
        <v>25000</v>
      </c>
      <c r="D1756" t="s">
        <v>22069</v>
      </c>
      <c r="E1756" t="s">
        <v>21952</v>
      </c>
      <c r="F1756" t="s">
        <v>21953</v>
      </c>
      <c r="G1756">
        <v>3430</v>
      </c>
      <c r="I1756">
        <v>150</v>
      </c>
      <c r="J1756" t="s">
        <v>21954</v>
      </c>
      <c r="K1756" t="s">
        <v>204</v>
      </c>
      <c r="L1756" t="s">
        <v>12492</v>
      </c>
      <c r="M1756" t="s">
        <v>21955</v>
      </c>
      <c r="N1756" t="s">
        <v>21955</v>
      </c>
      <c r="O1756" t="s">
        <v>21955</v>
      </c>
      <c r="P1756" t="s">
        <v>21955</v>
      </c>
      <c r="Q1756" t="s">
        <v>21956</v>
      </c>
      <c r="R1756">
        <v>0.05</v>
      </c>
      <c r="S1756">
        <v>0</v>
      </c>
    </row>
    <row r="1757" spans="1:20">
      <c r="A1757" t="s">
        <v>349</v>
      </c>
      <c r="B1757">
        <v>94379979</v>
      </c>
      <c r="C1757" t="s">
        <v>25001</v>
      </c>
      <c r="D1757" t="s">
        <v>22069</v>
      </c>
      <c r="E1757" t="s">
        <v>21952</v>
      </c>
      <c r="F1757" t="s">
        <v>21953</v>
      </c>
      <c r="G1757">
        <v>3430</v>
      </c>
      <c r="I1757">
        <v>150</v>
      </c>
      <c r="J1757" t="s">
        <v>21954</v>
      </c>
      <c r="K1757" t="s">
        <v>204</v>
      </c>
      <c r="L1757" t="s">
        <v>12492</v>
      </c>
      <c r="M1757" t="s">
        <v>21955</v>
      </c>
      <c r="N1757" t="s">
        <v>21955</v>
      </c>
      <c r="O1757" t="s">
        <v>21955</v>
      </c>
      <c r="P1757" t="s">
        <v>21955</v>
      </c>
      <c r="Q1757" t="s">
        <v>21956</v>
      </c>
      <c r="R1757">
        <v>0.05</v>
      </c>
      <c r="S1757">
        <v>0</v>
      </c>
    </row>
    <row r="1758" spans="1:20">
      <c r="A1758" t="s">
        <v>349</v>
      </c>
      <c r="B1758">
        <v>94379981</v>
      </c>
      <c r="C1758" t="s">
        <v>25002</v>
      </c>
      <c r="D1758" t="s">
        <v>22069</v>
      </c>
      <c r="E1758" t="s">
        <v>21952</v>
      </c>
      <c r="F1758" t="s">
        <v>21953</v>
      </c>
      <c r="G1758">
        <v>3430</v>
      </c>
      <c r="I1758">
        <v>150</v>
      </c>
      <c r="J1758" t="s">
        <v>21954</v>
      </c>
      <c r="K1758" t="s">
        <v>204</v>
      </c>
      <c r="L1758" t="s">
        <v>12492</v>
      </c>
      <c r="M1758" t="s">
        <v>21955</v>
      </c>
      <c r="N1758" t="s">
        <v>21955</v>
      </c>
      <c r="O1758" t="s">
        <v>21955</v>
      </c>
      <c r="P1758" t="s">
        <v>21955</v>
      </c>
      <c r="Q1758" t="s">
        <v>21956</v>
      </c>
      <c r="R1758">
        <v>0.05</v>
      </c>
      <c r="S1758">
        <v>0</v>
      </c>
    </row>
    <row r="1759" spans="1:20">
      <c r="A1759" t="s">
        <v>349</v>
      </c>
      <c r="B1759">
        <v>94379985</v>
      </c>
      <c r="C1759" t="s">
        <v>25003</v>
      </c>
      <c r="D1759" t="s">
        <v>22069</v>
      </c>
      <c r="E1759" t="s">
        <v>21952</v>
      </c>
      <c r="F1759" t="s">
        <v>21953</v>
      </c>
      <c r="G1759">
        <v>3430</v>
      </c>
      <c r="I1759">
        <v>150</v>
      </c>
      <c r="J1759" t="s">
        <v>21954</v>
      </c>
      <c r="K1759" t="s">
        <v>204</v>
      </c>
      <c r="L1759" t="s">
        <v>12492</v>
      </c>
      <c r="M1759" t="s">
        <v>21955</v>
      </c>
      <c r="N1759" t="s">
        <v>21955</v>
      </c>
      <c r="O1759" t="s">
        <v>21955</v>
      </c>
      <c r="P1759" t="s">
        <v>21955</v>
      </c>
      <c r="Q1759" t="s">
        <v>21956</v>
      </c>
      <c r="R1759">
        <v>0.05</v>
      </c>
      <c r="S1759">
        <v>0</v>
      </c>
    </row>
    <row r="1760" spans="1:20">
      <c r="A1760" t="s">
        <v>349</v>
      </c>
      <c r="B1760">
        <v>94379988</v>
      </c>
      <c r="C1760" t="s">
        <v>25004</v>
      </c>
      <c r="D1760" t="s">
        <v>22069</v>
      </c>
      <c r="E1760" t="s">
        <v>21952</v>
      </c>
      <c r="F1760" t="s">
        <v>21953</v>
      </c>
      <c r="G1760">
        <v>3430</v>
      </c>
      <c r="I1760">
        <v>150</v>
      </c>
      <c r="J1760" t="s">
        <v>21954</v>
      </c>
      <c r="K1760" t="s">
        <v>204</v>
      </c>
      <c r="L1760" t="s">
        <v>12492</v>
      </c>
      <c r="M1760" t="s">
        <v>21955</v>
      </c>
      <c r="N1760" t="s">
        <v>21955</v>
      </c>
      <c r="O1760" t="s">
        <v>21955</v>
      </c>
      <c r="P1760" t="s">
        <v>21955</v>
      </c>
      <c r="Q1760" t="s">
        <v>21956</v>
      </c>
      <c r="R1760">
        <v>0.05</v>
      </c>
      <c r="S1760">
        <v>0</v>
      </c>
    </row>
    <row r="1761" spans="1:20">
      <c r="A1761" t="s">
        <v>349</v>
      </c>
      <c r="B1761">
        <v>94379995</v>
      </c>
      <c r="C1761" t="s">
        <v>25005</v>
      </c>
      <c r="D1761" t="s">
        <v>22069</v>
      </c>
      <c r="E1761" t="s">
        <v>21952</v>
      </c>
      <c r="F1761" t="s">
        <v>21953</v>
      </c>
      <c r="G1761">
        <v>3430</v>
      </c>
      <c r="I1761">
        <v>150</v>
      </c>
      <c r="J1761" t="s">
        <v>21954</v>
      </c>
      <c r="K1761" t="s">
        <v>204</v>
      </c>
      <c r="L1761" t="s">
        <v>12492</v>
      </c>
      <c r="M1761" t="s">
        <v>21955</v>
      </c>
      <c r="N1761" t="s">
        <v>21955</v>
      </c>
      <c r="O1761" t="s">
        <v>21955</v>
      </c>
      <c r="P1761" t="s">
        <v>21955</v>
      </c>
      <c r="Q1761" t="s">
        <v>21956</v>
      </c>
      <c r="R1761">
        <v>0.05</v>
      </c>
      <c r="S1761">
        <v>0</v>
      </c>
    </row>
    <row r="1762" spans="1:20">
      <c r="A1762" t="s">
        <v>349</v>
      </c>
      <c r="B1762">
        <v>94380001</v>
      </c>
      <c r="C1762" t="s">
        <v>25006</v>
      </c>
      <c r="D1762" t="s">
        <v>22069</v>
      </c>
      <c r="E1762" t="s">
        <v>21952</v>
      </c>
      <c r="F1762" t="s">
        <v>21953</v>
      </c>
      <c r="G1762">
        <v>3430</v>
      </c>
      <c r="I1762">
        <v>150</v>
      </c>
      <c r="J1762" t="s">
        <v>21954</v>
      </c>
      <c r="K1762" t="s">
        <v>204</v>
      </c>
      <c r="L1762" t="s">
        <v>12492</v>
      </c>
      <c r="M1762" t="s">
        <v>21955</v>
      </c>
      <c r="N1762" t="s">
        <v>21955</v>
      </c>
      <c r="O1762" t="s">
        <v>21955</v>
      </c>
      <c r="P1762" t="s">
        <v>21955</v>
      </c>
      <c r="Q1762" t="s">
        <v>21956</v>
      </c>
      <c r="R1762">
        <v>0.05</v>
      </c>
      <c r="S1762">
        <v>0</v>
      </c>
    </row>
    <row r="1763" spans="1:20">
      <c r="A1763" t="s">
        <v>349</v>
      </c>
      <c r="B1763">
        <v>94380003</v>
      </c>
      <c r="C1763" t="s">
        <v>25007</v>
      </c>
      <c r="D1763" t="s">
        <v>22069</v>
      </c>
      <c r="E1763" t="s">
        <v>21952</v>
      </c>
      <c r="F1763" t="s">
        <v>21953</v>
      </c>
      <c r="G1763">
        <v>3430</v>
      </c>
      <c r="I1763">
        <v>150</v>
      </c>
      <c r="J1763" t="s">
        <v>21954</v>
      </c>
      <c r="K1763" t="s">
        <v>204</v>
      </c>
      <c r="L1763" t="s">
        <v>12492</v>
      </c>
      <c r="M1763" t="s">
        <v>21955</v>
      </c>
      <c r="N1763" t="s">
        <v>21955</v>
      </c>
      <c r="O1763" t="s">
        <v>21955</v>
      </c>
      <c r="P1763" t="s">
        <v>21955</v>
      </c>
      <c r="Q1763" t="s">
        <v>21956</v>
      </c>
      <c r="R1763">
        <v>0.05</v>
      </c>
      <c r="S1763">
        <v>0</v>
      </c>
    </row>
    <row r="1764" spans="1:20">
      <c r="A1764" t="s">
        <v>349</v>
      </c>
      <c r="B1764">
        <v>94380004</v>
      </c>
      <c r="C1764" t="s">
        <v>25008</v>
      </c>
      <c r="D1764" t="s">
        <v>22069</v>
      </c>
      <c r="E1764" t="s">
        <v>21952</v>
      </c>
      <c r="F1764" t="s">
        <v>21953</v>
      </c>
      <c r="G1764">
        <v>3430</v>
      </c>
      <c r="I1764">
        <v>150</v>
      </c>
      <c r="J1764" t="s">
        <v>21954</v>
      </c>
      <c r="K1764" t="s">
        <v>204</v>
      </c>
      <c r="L1764" t="s">
        <v>12492</v>
      </c>
      <c r="M1764" t="s">
        <v>21955</v>
      </c>
      <c r="N1764" t="s">
        <v>21955</v>
      </c>
      <c r="O1764" t="s">
        <v>21955</v>
      </c>
      <c r="P1764" t="s">
        <v>21955</v>
      </c>
      <c r="Q1764" t="s">
        <v>21956</v>
      </c>
      <c r="R1764">
        <v>0.05</v>
      </c>
      <c r="S1764">
        <v>0</v>
      </c>
    </row>
    <row r="1765" spans="1:20">
      <c r="A1765" t="s">
        <v>349</v>
      </c>
      <c r="B1765">
        <v>94380005</v>
      </c>
      <c r="C1765" t="s">
        <v>25009</v>
      </c>
      <c r="D1765" t="s">
        <v>22069</v>
      </c>
      <c r="E1765" t="s">
        <v>21952</v>
      </c>
      <c r="F1765" t="s">
        <v>21953</v>
      </c>
      <c r="G1765">
        <v>3430</v>
      </c>
      <c r="I1765">
        <v>150</v>
      </c>
      <c r="J1765" t="s">
        <v>21954</v>
      </c>
      <c r="K1765" t="s">
        <v>204</v>
      </c>
      <c r="L1765" t="s">
        <v>12492</v>
      </c>
      <c r="M1765" t="s">
        <v>21955</v>
      </c>
      <c r="N1765" t="s">
        <v>21955</v>
      </c>
      <c r="O1765" t="s">
        <v>21955</v>
      </c>
      <c r="P1765" t="s">
        <v>21955</v>
      </c>
      <c r="Q1765" t="s">
        <v>21956</v>
      </c>
      <c r="R1765">
        <v>0.05</v>
      </c>
      <c r="S1765">
        <v>0</v>
      </c>
    </row>
    <row r="1766" spans="1:20">
      <c r="A1766" t="s">
        <v>349</v>
      </c>
      <c r="B1766">
        <v>94380006</v>
      </c>
      <c r="C1766" t="s">
        <v>25010</v>
      </c>
      <c r="D1766" t="s">
        <v>22069</v>
      </c>
      <c r="E1766" t="s">
        <v>21952</v>
      </c>
      <c r="F1766" t="s">
        <v>21953</v>
      </c>
      <c r="G1766">
        <v>3430</v>
      </c>
      <c r="I1766">
        <v>200</v>
      </c>
      <c r="J1766" t="s">
        <v>21954</v>
      </c>
      <c r="K1766" t="s">
        <v>204</v>
      </c>
      <c r="L1766" t="s">
        <v>12492</v>
      </c>
      <c r="M1766" t="s">
        <v>21955</v>
      </c>
      <c r="N1766" t="s">
        <v>21955</v>
      </c>
      <c r="O1766" t="s">
        <v>21955</v>
      </c>
      <c r="P1766" t="s">
        <v>21955</v>
      </c>
      <c r="Q1766" t="s">
        <v>21956</v>
      </c>
      <c r="R1766">
        <v>0.05</v>
      </c>
      <c r="S1766">
        <v>0</v>
      </c>
      <c r="T1766" t="s">
        <v>22002</v>
      </c>
    </row>
    <row r="1767" spans="1:20">
      <c r="A1767" t="s">
        <v>349</v>
      </c>
      <c r="B1767">
        <v>94380009</v>
      </c>
      <c r="C1767" t="s">
        <v>25011</v>
      </c>
      <c r="D1767" t="s">
        <v>22069</v>
      </c>
      <c r="E1767" t="s">
        <v>21952</v>
      </c>
      <c r="F1767" t="s">
        <v>21953</v>
      </c>
      <c r="G1767">
        <v>3430</v>
      </c>
      <c r="I1767">
        <v>150</v>
      </c>
      <c r="J1767" t="s">
        <v>21954</v>
      </c>
      <c r="K1767" t="s">
        <v>204</v>
      </c>
      <c r="L1767" t="s">
        <v>12492</v>
      </c>
      <c r="M1767" t="s">
        <v>21955</v>
      </c>
      <c r="N1767" t="s">
        <v>21955</v>
      </c>
      <c r="O1767" t="s">
        <v>21955</v>
      </c>
      <c r="P1767" t="s">
        <v>21955</v>
      </c>
      <c r="Q1767" t="s">
        <v>21956</v>
      </c>
      <c r="R1767">
        <v>0.05</v>
      </c>
      <c r="S1767">
        <v>0</v>
      </c>
    </row>
    <row r="1768" spans="1:20">
      <c r="A1768" t="s">
        <v>349</v>
      </c>
      <c r="B1768">
        <v>94380025</v>
      </c>
      <c r="C1768" t="s">
        <v>25012</v>
      </c>
      <c r="D1768" t="s">
        <v>22069</v>
      </c>
      <c r="E1768" t="s">
        <v>21952</v>
      </c>
      <c r="F1768" t="s">
        <v>21953</v>
      </c>
      <c r="G1768">
        <v>3430</v>
      </c>
      <c r="I1768">
        <v>150</v>
      </c>
      <c r="J1768" t="s">
        <v>21954</v>
      </c>
      <c r="K1768" t="s">
        <v>204</v>
      </c>
      <c r="L1768" t="s">
        <v>12492</v>
      </c>
      <c r="M1768" t="s">
        <v>21955</v>
      </c>
      <c r="N1768" t="s">
        <v>21955</v>
      </c>
      <c r="O1768" t="s">
        <v>21955</v>
      </c>
      <c r="P1768" t="s">
        <v>21955</v>
      </c>
      <c r="Q1768" t="s">
        <v>21956</v>
      </c>
      <c r="R1768">
        <v>0.05</v>
      </c>
      <c r="S1768">
        <v>0</v>
      </c>
    </row>
    <row r="1769" spans="1:20">
      <c r="A1769" t="s">
        <v>349</v>
      </c>
      <c r="B1769">
        <v>94380026</v>
      </c>
      <c r="C1769" t="s">
        <v>25013</v>
      </c>
      <c r="D1769" t="s">
        <v>22069</v>
      </c>
      <c r="E1769" t="s">
        <v>21952</v>
      </c>
      <c r="F1769" t="s">
        <v>21953</v>
      </c>
      <c r="G1769">
        <v>3430</v>
      </c>
      <c r="I1769">
        <v>150</v>
      </c>
      <c r="J1769" t="s">
        <v>21954</v>
      </c>
      <c r="K1769" t="s">
        <v>204</v>
      </c>
      <c r="L1769" t="s">
        <v>12492</v>
      </c>
      <c r="M1769" t="s">
        <v>21955</v>
      </c>
      <c r="N1769" t="s">
        <v>21955</v>
      </c>
      <c r="O1769" t="s">
        <v>21955</v>
      </c>
      <c r="P1769" t="s">
        <v>21955</v>
      </c>
      <c r="Q1769" t="s">
        <v>21956</v>
      </c>
      <c r="R1769">
        <v>0.05</v>
      </c>
      <c r="S1769">
        <v>0</v>
      </c>
    </row>
    <row r="1770" spans="1:20">
      <c r="A1770" t="s">
        <v>349</v>
      </c>
      <c r="B1770">
        <v>94380033</v>
      </c>
      <c r="C1770" t="s">
        <v>25014</v>
      </c>
      <c r="D1770" t="s">
        <v>22069</v>
      </c>
      <c r="E1770" t="s">
        <v>21952</v>
      </c>
      <c r="F1770" t="s">
        <v>21953</v>
      </c>
      <c r="G1770">
        <v>3430</v>
      </c>
      <c r="I1770">
        <v>150</v>
      </c>
      <c r="J1770" t="s">
        <v>21954</v>
      </c>
      <c r="K1770" t="s">
        <v>204</v>
      </c>
      <c r="L1770" t="s">
        <v>12492</v>
      </c>
      <c r="M1770" t="s">
        <v>21961</v>
      </c>
      <c r="N1770" t="s">
        <v>21955</v>
      </c>
      <c r="O1770" t="s">
        <v>21955</v>
      </c>
      <c r="P1770" t="s">
        <v>21955</v>
      </c>
      <c r="Q1770" t="s">
        <v>21956</v>
      </c>
      <c r="R1770">
        <v>0.05</v>
      </c>
      <c r="S1770">
        <v>0</v>
      </c>
      <c r="T1770" t="s">
        <v>21967</v>
      </c>
    </row>
    <row r="1771" spans="1:20">
      <c r="A1771" t="s">
        <v>349</v>
      </c>
      <c r="B1771">
        <v>94380049</v>
      </c>
      <c r="C1771" t="s">
        <v>25015</v>
      </c>
      <c r="D1771" t="s">
        <v>22069</v>
      </c>
      <c r="E1771" t="s">
        <v>21952</v>
      </c>
      <c r="F1771" t="s">
        <v>21953</v>
      </c>
      <c r="G1771">
        <v>3430</v>
      </c>
      <c r="I1771">
        <v>150</v>
      </c>
      <c r="J1771" t="s">
        <v>21954</v>
      </c>
      <c r="K1771" t="s">
        <v>12492</v>
      </c>
      <c r="L1771" t="s">
        <v>12492</v>
      </c>
      <c r="M1771" t="s">
        <v>21955</v>
      </c>
      <c r="N1771" t="s">
        <v>21961</v>
      </c>
      <c r="O1771" t="s">
        <v>21961</v>
      </c>
      <c r="P1771" t="s">
        <v>21955</v>
      </c>
      <c r="Q1771" t="s">
        <v>21956</v>
      </c>
      <c r="R1771">
        <v>0.05</v>
      </c>
      <c r="S1771">
        <v>0</v>
      </c>
    </row>
    <row r="1772" spans="1:20">
      <c r="A1772" t="s">
        <v>349</v>
      </c>
      <c r="B1772">
        <v>94380051</v>
      </c>
      <c r="C1772" t="s">
        <v>25016</v>
      </c>
      <c r="D1772" t="s">
        <v>22069</v>
      </c>
      <c r="E1772" t="s">
        <v>21952</v>
      </c>
      <c r="F1772" t="s">
        <v>21953</v>
      </c>
      <c r="G1772">
        <v>3430</v>
      </c>
      <c r="I1772">
        <v>150</v>
      </c>
      <c r="J1772" t="s">
        <v>21954</v>
      </c>
      <c r="K1772" t="s">
        <v>204</v>
      </c>
      <c r="L1772" t="s">
        <v>12492</v>
      </c>
      <c r="M1772" t="s">
        <v>21955</v>
      </c>
      <c r="N1772" t="s">
        <v>21955</v>
      </c>
      <c r="O1772" t="s">
        <v>21955</v>
      </c>
      <c r="P1772" t="s">
        <v>21955</v>
      </c>
      <c r="Q1772" t="s">
        <v>21956</v>
      </c>
      <c r="R1772">
        <v>0.05</v>
      </c>
      <c r="S1772">
        <v>0</v>
      </c>
    </row>
    <row r="1773" spans="1:20">
      <c r="A1773" t="s">
        <v>349</v>
      </c>
      <c r="B1773">
        <v>94380053</v>
      </c>
      <c r="C1773" t="s">
        <v>25017</v>
      </c>
      <c r="D1773" t="s">
        <v>22069</v>
      </c>
      <c r="E1773" t="s">
        <v>21952</v>
      </c>
      <c r="F1773" t="s">
        <v>21953</v>
      </c>
      <c r="G1773">
        <v>3430</v>
      </c>
      <c r="I1773">
        <v>150</v>
      </c>
      <c r="J1773" t="s">
        <v>21954</v>
      </c>
      <c r="K1773" t="s">
        <v>204</v>
      </c>
      <c r="L1773" t="s">
        <v>12492</v>
      </c>
      <c r="M1773" t="s">
        <v>21955</v>
      </c>
      <c r="N1773" t="s">
        <v>21955</v>
      </c>
      <c r="O1773" t="s">
        <v>21955</v>
      </c>
      <c r="P1773" t="s">
        <v>21955</v>
      </c>
      <c r="Q1773" t="s">
        <v>21956</v>
      </c>
      <c r="R1773">
        <v>0.05</v>
      </c>
      <c r="S1773">
        <v>0</v>
      </c>
    </row>
    <row r="1774" spans="1:20">
      <c r="A1774" t="s">
        <v>349</v>
      </c>
      <c r="B1774">
        <v>94380069</v>
      </c>
      <c r="C1774" t="s">
        <v>25018</v>
      </c>
      <c r="D1774" t="s">
        <v>22069</v>
      </c>
      <c r="E1774" t="s">
        <v>21952</v>
      </c>
      <c r="F1774" t="s">
        <v>21953</v>
      </c>
      <c r="G1774">
        <v>3430</v>
      </c>
      <c r="I1774">
        <v>150</v>
      </c>
      <c r="J1774" t="s">
        <v>21954</v>
      </c>
      <c r="K1774" t="s">
        <v>12492</v>
      </c>
      <c r="L1774" t="s">
        <v>12492</v>
      </c>
      <c r="M1774" t="s">
        <v>21955</v>
      </c>
      <c r="N1774" t="s">
        <v>21961</v>
      </c>
      <c r="O1774" t="s">
        <v>21961</v>
      </c>
      <c r="P1774" t="s">
        <v>21955</v>
      </c>
      <c r="Q1774" t="s">
        <v>21956</v>
      </c>
      <c r="R1774">
        <v>0.05</v>
      </c>
      <c r="S1774">
        <v>0</v>
      </c>
    </row>
    <row r="1775" spans="1:20">
      <c r="A1775" t="s">
        <v>349</v>
      </c>
      <c r="B1775">
        <v>94380080</v>
      </c>
      <c r="C1775" t="s">
        <v>25019</v>
      </c>
      <c r="D1775" t="s">
        <v>22069</v>
      </c>
      <c r="E1775" t="s">
        <v>21952</v>
      </c>
      <c r="F1775" t="s">
        <v>21953</v>
      </c>
      <c r="G1775">
        <v>3430</v>
      </c>
      <c r="I1775">
        <v>150</v>
      </c>
      <c r="J1775" t="s">
        <v>21954</v>
      </c>
      <c r="K1775" t="s">
        <v>204</v>
      </c>
      <c r="L1775" t="s">
        <v>12492</v>
      </c>
      <c r="M1775" t="s">
        <v>21955</v>
      </c>
      <c r="N1775" t="s">
        <v>21955</v>
      </c>
      <c r="O1775" t="s">
        <v>21955</v>
      </c>
      <c r="P1775" t="s">
        <v>21955</v>
      </c>
      <c r="Q1775" t="s">
        <v>21956</v>
      </c>
      <c r="R1775">
        <v>0.05</v>
      </c>
      <c r="S1775">
        <v>0</v>
      </c>
      <c r="T1775" t="s">
        <v>21967</v>
      </c>
    </row>
    <row r="1776" spans="1:20">
      <c r="A1776" t="s">
        <v>349</v>
      </c>
      <c r="B1776">
        <v>94380085</v>
      </c>
      <c r="C1776" t="s">
        <v>25020</v>
      </c>
      <c r="D1776" t="s">
        <v>22069</v>
      </c>
      <c r="E1776" t="s">
        <v>21952</v>
      </c>
      <c r="F1776" t="s">
        <v>21953</v>
      </c>
      <c r="G1776">
        <v>3430</v>
      </c>
      <c r="I1776">
        <v>150</v>
      </c>
      <c r="J1776" t="s">
        <v>21954</v>
      </c>
      <c r="K1776" t="s">
        <v>204</v>
      </c>
      <c r="L1776" t="s">
        <v>12492</v>
      </c>
      <c r="M1776" t="s">
        <v>21955</v>
      </c>
      <c r="N1776" t="s">
        <v>21955</v>
      </c>
      <c r="O1776" t="s">
        <v>21955</v>
      </c>
      <c r="P1776" t="s">
        <v>21955</v>
      </c>
      <c r="Q1776" t="s">
        <v>21956</v>
      </c>
      <c r="R1776">
        <v>0.05</v>
      </c>
      <c r="S1776">
        <v>0</v>
      </c>
    </row>
    <row r="1777" spans="1:20">
      <c r="A1777" t="s">
        <v>349</v>
      </c>
      <c r="B1777">
        <v>94380093</v>
      </c>
      <c r="C1777" t="s">
        <v>25021</v>
      </c>
      <c r="D1777" t="s">
        <v>22069</v>
      </c>
      <c r="E1777" t="s">
        <v>21952</v>
      </c>
      <c r="F1777" t="s">
        <v>21953</v>
      </c>
      <c r="G1777">
        <v>3430</v>
      </c>
      <c r="I1777">
        <v>150</v>
      </c>
      <c r="J1777" t="s">
        <v>21954</v>
      </c>
      <c r="K1777" t="s">
        <v>204</v>
      </c>
      <c r="L1777" t="s">
        <v>12492</v>
      </c>
      <c r="M1777" t="s">
        <v>21955</v>
      </c>
      <c r="N1777" t="s">
        <v>21955</v>
      </c>
      <c r="O1777" t="s">
        <v>21955</v>
      </c>
      <c r="P1777" t="s">
        <v>21955</v>
      </c>
      <c r="Q1777" t="s">
        <v>21956</v>
      </c>
      <c r="R1777">
        <v>0.05</v>
      </c>
      <c r="S1777">
        <v>0</v>
      </c>
      <c r="T1777" t="s">
        <v>21967</v>
      </c>
    </row>
    <row r="1778" spans="1:20">
      <c r="A1778" t="s">
        <v>349</v>
      </c>
      <c r="B1778">
        <v>94380261</v>
      </c>
      <c r="C1778" t="s">
        <v>25022</v>
      </c>
      <c r="D1778" t="s">
        <v>22518</v>
      </c>
      <c r="E1778" t="s">
        <v>22199</v>
      </c>
      <c r="F1778" t="s">
        <v>21953</v>
      </c>
      <c r="G1778">
        <v>3220</v>
      </c>
      <c r="I1778">
        <v>150</v>
      </c>
      <c r="J1778" t="s">
        <v>21954</v>
      </c>
      <c r="K1778" t="s">
        <v>204</v>
      </c>
      <c r="L1778" t="s">
        <v>12492</v>
      </c>
      <c r="M1778" t="s">
        <v>21955</v>
      </c>
      <c r="N1778" t="s">
        <v>21955</v>
      </c>
      <c r="O1778" t="s">
        <v>21955</v>
      </c>
      <c r="P1778" t="s">
        <v>21955</v>
      </c>
      <c r="Q1778" t="s">
        <v>21956</v>
      </c>
      <c r="R1778">
        <v>0.05</v>
      </c>
      <c r="S1778">
        <v>0</v>
      </c>
    </row>
    <row r="1779" spans="1:20">
      <c r="A1779" t="s">
        <v>349</v>
      </c>
      <c r="B1779">
        <v>94380291</v>
      </c>
      <c r="C1779" t="s">
        <v>25023</v>
      </c>
      <c r="D1779" t="s">
        <v>22518</v>
      </c>
      <c r="E1779" t="s">
        <v>22199</v>
      </c>
      <c r="F1779" t="s">
        <v>21953</v>
      </c>
      <c r="G1779">
        <v>3220</v>
      </c>
      <c r="I1779">
        <v>150</v>
      </c>
      <c r="J1779" t="s">
        <v>21954</v>
      </c>
      <c r="K1779" t="s">
        <v>204</v>
      </c>
      <c r="L1779" t="s">
        <v>12492</v>
      </c>
      <c r="M1779" t="s">
        <v>21955</v>
      </c>
      <c r="N1779" t="s">
        <v>21955</v>
      </c>
      <c r="O1779" t="s">
        <v>21955</v>
      </c>
      <c r="P1779" t="s">
        <v>21955</v>
      </c>
      <c r="Q1779" t="s">
        <v>21956</v>
      </c>
      <c r="R1779">
        <v>0.05</v>
      </c>
      <c r="S1779">
        <v>0</v>
      </c>
    </row>
    <row r="1780" spans="1:20">
      <c r="A1780" t="s">
        <v>349</v>
      </c>
      <c r="B1780">
        <v>94380561</v>
      </c>
      <c r="C1780" t="s">
        <v>25024</v>
      </c>
      <c r="D1780" t="s">
        <v>22924</v>
      </c>
      <c r="E1780" t="s">
        <v>22181</v>
      </c>
      <c r="F1780" t="s">
        <v>21953</v>
      </c>
      <c r="G1780">
        <v>3220</v>
      </c>
      <c r="I1780">
        <v>150</v>
      </c>
      <c r="J1780" t="s">
        <v>21954</v>
      </c>
      <c r="K1780" t="s">
        <v>204</v>
      </c>
      <c r="L1780" t="s">
        <v>12492</v>
      </c>
      <c r="M1780" t="s">
        <v>21961</v>
      </c>
      <c r="N1780" t="s">
        <v>21961</v>
      </c>
      <c r="O1780" t="s">
        <v>21961</v>
      </c>
      <c r="P1780" t="s">
        <v>21961</v>
      </c>
      <c r="R1780">
        <v>0.05</v>
      </c>
      <c r="S1780">
        <v>0</v>
      </c>
    </row>
    <row r="1781" spans="1:20">
      <c r="A1781" t="s">
        <v>349</v>
      </c>
      <c r="B1781">
        <v>94380701</v>
      </c>
      <c r="C1781" t="s">
        <v>25025</v>
      </c>
      <c r="D1781" t="s">
        <v>21979</v>
      </c>
      <c r="E1781" t="s">
        <v>21952</v>
      </c>
      <c r="F1781" t="s">
        <v>21953</v>
      </c>
      <c r="G1781">
        <v>3440</v>
      </c>
      <c r="I1781">
        <v>150</v>
      </c>
      <c r="J1781" t="s">
        <v>21954</v>
      </c>
      <c r="K1781" t="s">
        <v>204</v>
      </c>
      <c r="L1781" t="s">
        <v>12492</v>
      </c>
      <c r="M1781" t="s">
        <v>21961</v>
      </c>
      <c r="N1781" t="s">
        <v>34</v>
      </c>
      <c r="O1781" t="s">
        <v>34</v>
      </c>
      <c r="P1781" t="s">
        <v>21961</v>
      </c>
      <c r="Q1781" t="s">
        <v>21956</v>
      </c>
      <c r="R1781">
        <v>0.01</v>
      </c>
      <c r="S1781">
        <v>0</v>
      </c>
    </row>
    <row r="1782" spans="1:20">
      <c r="A1782" t="s">
        <v>349</v>
      </c>
      <c r="B1782">
        <v>94381017</v>
      </c>
      <c r="C1782" t="s">
        <v>25026</v>
      </c>
      <c r="D1782" t="s">
        <v>22430</v>
      </c>
      <c r="E1782" t="s">
        <v>21966</v>
      </c>
      <c r="F1782" t="s">
        <v>21953</v>
      </c>
      <c r="G1782">
        <v>3220</v>
      </c>
      <c r="I1782">
        <v>150</v>
      </c>
      <c r="J1782" t="s">
        <v>21954</v>
      </c>
      <c r="K1782" t="s">
        <v>204</v>
      </c>
      <c r="L1782" t="s">
        <v>12492</v>
      </c>
      <c r="M1782" t="s">
        <v>21961</v>
      </c>
      <c r="N1782" t="s">
        <v>21961</v>
      </c>
      <c r="O1782" t="s">
        <v>21961</v>
      </c>
      <c r="P1782" t="s">
        <v>21961</v>
      </c>
      <c r="Q1782" t="s">
        <v>21956</v>
      </c>
      <c r="R1782">
        <v>0.01</v>
      </c>
      <c r="S1782">
        <v>0</v>
      </c>
    </row>
    <row r="1783" spans="1:20">
      <c r="A1783" t="s">
        <v>349</v>
      </c>
      <c r="B1783">
        <v>94381033</v>
      </c>
      <c r="C1783" t="s">
        <v>25027</v>
      </c>
      <c r="D1783" t="s">
        <v>22430</v>
      </c>
      <c r="E1783" t="s">
        <v>21987</v>
      </c>
      <c r="F1783" t="s">
        <v>21953</v>
      </c>
      <c r="G1783">
        <v>3450</v>
      </c>
      <c r="I1783">
        <v>150</v>
      </c>
      <c r="J1783" t="s">
        <v>21954</v>
      </c>
      <c r="K1783" t="s">
        <v>204</v>
      </c>
      <c r="L1783" t="s">
        <v>12492</v>
      </c>
      <c r="M1783" t="s">
        <v>21961</v>
      </c>
      <c r="N1783" t="s">
        <v>21961</v>
      </c>
      <c r="O1783" t="s">
        <v>21961</v>
      </c>
      <c r="P1783" t="s">
        <v>21961</v>
      </c>
      <c r="Q1783" t="s">
        <v>21956</v>
      </c>
      <c r="R1783">
        <v>0.01</v>
      </c>
      <c r="S1783">
        <v>0</v>
      </c>
    </row>
    <row r="1784" spans="1:20">
      <c r="A1784" t="s">
        <v>349</v>
      </c>
      <c r="B1784">
        <v>94381049</v>
      </c>
      <c r="C1784" t="s">
        <v>25028</v>
      </c>
      <c r="D1784" t="s">
        <v>22430</v>
      </c>
      <c r="E1784" t="s">
        <v>25029</v>
      </c>
      <c r="F1784" t="s">
        <v>21953</v>
      </c>
      <c r="G1784">
        <v>3450</v>
      </c>
      <c r="I1784">
        <v>150</v>
      </c>
      <c r="J1784" t="s">
        <v>21954</v>
      </c>
      <c r="K1784" t="s">
        <v>204</v>
      </c>
      <c r="L1784" t="s">
        <v>12492</v>
      </c>
      <c r="M1784" t="s">
        <v>21955</v>
      </c>
      <c r="N1784" t="s">
        <v>21955</v>
      </c>
      <c r="O1784" t="s">
        <v>21955</v>
      </c>
      <c r="P1784" t="s">
        <v>21955</v>
      </c>
      <c r="Q1784" t="s">
        <v>21956</v>
      </c>
      <c r="R1784">
        <v>0.05</v>
      </c>
      <c r="S1784">
        <v>0</v>
      </c>
    </row>
    <row r="1785" spans="1:20">
      <c r="A1785" t="s">
        <v>349</v>
      </c>
      <c r="B1785">
        <v>94381066</v>
      </c>
      <c r="C1785" t="s">
        <v>25030</v>
      </c>
      <c r="D1785" t="s">
        <v>22430</v>
      </c>
      <c r="E1785" t="s">
        <v>21987</v>
      </c>
      <c r="F1785" t="s">
        <v>21953</v>
      </c>
      <c r="G1785">
        <v>3450</v>
      </c>
      <c r="I1785">
        <v>150</v>
      </c>
      <c r="J1785" t="s">
        <v>21954</v>
      </c>
      <c r="K1785" t="s">
        <v>204</v>
      </c>
      <c r="L1785" t="s">
        <v>12492</v>
      </c>
      <c r="M1785" t="s">
        <v>21955</v>
      </c>
      <c r="N1785" t="s">
        <v>21955</v>
      </c>
      <c r="O1785" t="s">
        <v>21955</v>
      </c>
      <c r="P1785" t="s">
        <v>21955</v>
      </c>
      <c r="Q1785" t="s">
        <v>21956</v>
      </c>
      <c r="R1785">
        <v>0.05</v>
      </c>
      <c r="S1785">
        <v>0</v>
      </c>
    </row>
    <row r="1786" spans="1:20">
      <c r="A1786" t="s">
        <v>349</v>
      </c>
      <c r="B1786">
        <v>94381069</v>
      </c>
      <c r="C1786" t="s">
        <v>25031</v>
      </c>
      <c r="D1786" t="s">
        <v>22430</v>
      </c>
      <c r="E1786" t="s">
        <v>21987</v>
      </c>
      <c r="F1786" t="s">
        <v>21953</v>
      </c>
      <c r="G1786">
        <v>3450</v>
      </c>
      <c r="I1786">
        <v>150</v>
      </c>
      <c r="J1786" t="s">
        <v>21954</v>
      </c>
      <c r="K1786" t="s">
        <v>204</v>
      </c>
      <c r="L1786" t="s">
        <v>12492</v>
      </c>
      <c r="M1786" t="s">
        <v>21955</v>
      </c>
      <c r="N1786" t="s">
        <v>21955</v>
      </c>
      <c r="O1786" t="s">
        <v>21955</v>
      </c>
      <c r="P1786" t="s">
        <v>21955</v>
      </c>
      <c r="Q1786" t="s">
        <v>21956</v>
      </c>
      <c r="R1786">
        <v>0.05</v>
      </c>
      <c r="S1786">
        <v>0</v>
      </c>
    </row>
    <row r="1787" spans="1:20">
      <c r="A1787" t="s">
        <v>349</v>
      </c>
      <c r="B1787">
        <v>94381073</v>
      </c>
      <c r="C1787" t="s">
        <v>25032</v>
      </c>
      <c r="D1787" t="s">
        <v>25033</v>
      </c>
      <c r="E1787" t="s">
        <v>21987</v>
      </c>
      <c r="F1787" t="s">
        <v>21953</v>
      </c>
      <c r="G1787">
        <v>3220</v>
      </c>
      <c r="I1787">
        <v>150</v>
      </c>
      <c r="J1787" t="s">
        <v>21954</v>
      </c>
      <c r="K1787" t="s">
        <v>204</v>
      </c>
      <c r="L1787" t="s">
        <v>12492</v>
      </c>
      <c r="M1787" t="s">
        <v>21955</v>
      </c>
      <c r="N1787" t="s">
        <v>21955</v>
      </c>
      <c r="O1787" t="s">
        <v>21955</v>
      </c>
      <c r="P1787" t="s">
        <v>21955</v>
      </c>
      <c r="Q1787" t="s">
        <v>21956</v>
      </c>
      <c r="R1787">
        <v>0.05</v>
      </c>
      <c r="S1787">
        <v>0</v>
      </c>
    </row>
    <row r="1788" spans="1:20">
      <c r="A1788" t="s">
        <v>349</v>
      </c>
      <c r="B1788">
        <v>94381089</v>
      </c>
      <c r="C1788" t="s">
        <v>25034</v>
      </c>
      <c r="D1788" t="s">
        <v>22430</v>
      </c>
      <c r="E1788" t="s">
        <v>21987</v>
      </c>
      <c r="F1788" t="s">
        <v>21953</v>
      </c>
      <c r="G1788">
        <v>3450</v>
      </c>
      <c r="I1788">
        <v>150</v>
      </c>
      <c r="J1788" t="s">
        <v>21954</v>
      </c>
      <c r="K1788" t="s">
        <v>204</v>
      </c>
      <c r="L1788" t="s">
        <v>12492</v>
      </c>
      <c r="M1788" t="s">
        <v>21955</v>
      </c>
      <c r="N1788" t="s">
        <v>21955</v>
      </c>
      <c r="O1788" t="s">
        <v>21955</v>
      </c>
      <c r="P1788" t="s">
        <v>21955</v>
      </c>
      <c r="Q1788" t="s">
        <v>21956</v>
      </c>
      <c r="R1788">
        <v>0.05</v>
      </c>
      <c r="S1788">
        <v>0</v>
      </c>
    </row>
    <row r="1789" spans="1:20">
      <c r="A1789" t="s">
        <v>349</v>
      </c>
      <c r="B1789">
        <v>94381261</v>
      </c>
      <c r="C1789" t="s">
        <v>25035</v>
      </c>
      <c r="D1789" t="s">
        <v>22025</v>
      </c>
      <c r="E1789" t="s">
        <v>21966</v>
      </c>
      <c r="F1789" t="s">
        <v>21953</v>
      </c>
      <c r="G1789">
        <v>3220</v>
      </c>
      <c r="I1789">
        <v>150</v>
      </c>
      <c r="J1789" t="s">
        <v>21954</v>
      </c>
      <c r="K1789" t="s">
        <v>204</v>
      </c>
      <c r="L1789" t="s">
        <v>12492</v>
      </c>
      <c r="M1789" t="s">
        <v>21955</v>
      </c>
      <c r="N1789" t="s">
        <v>21955</v>
      </c>
      <c r="O1789" t="s">
        <v>21955</v>
      </c>
      <c r="P1789" t="s">
        <v>21955</v>
      </c>
      <c r="Q1789" t="s">
        <v>21956</v>
      </c>
      <c r="R1789">
        <v>0.05</v>
      </c>
      <c r="S1789">
        <v>0</v>
      </c>
    </row>
    <row r="1790" spans="1:20">
      <c r="A1790" t="s">
        <v>349</v>
      </c>
      <c r="B1790">
        <v>94381291</v>
      </c>
      <c r="C1790" t="s">
        <v>25036</v>
      </c>
      <c r="D1790" t="s">
        <v>22025</v>
      </c>
      <c r="E1790" t="s">
        <v>21966</v>
      </c>
      <c r="F1790" t="s">
        <v>21953</v>
      </c>
      <c r="G1790">
        <v>3220</v>
      </c>
      <c r="I1790">
        <v>150</v>
      </c>
      <c r="J1790" t="s">
        <v>21954</v>
      </c>
      <c r="K1790" t="s">
        <v>204</v>
      </c>
      <c r="L1790" t="s">
        <v>12492</v>
      </c>
      <c r="M1790" t="s">
        <v>21955</v>
      </c>
      <c r="N1790" t="s">
        <v>21955</v>
      </c>
      <c r="O1790" t="s">
        <v>21955</v>
      </c>
      <c r="P1790" t="s">
        <v>21955</v>
      </c>
      <c r="Q1790" t="s">
        <v>21956</v>
      </c>
      <c r="R1790">
        <v>0.05</v>
      </c>
      <c r="S1790">
        <v>0</v>
      </c>
    </row>
    <row r="1791" spans="1:20">
      <c r="A1791" t="s">
        <v>349</v>
      </c>
      <c r="B1791">
        <v>94381301</v>
      </c>
      <c r="C1791" t="s">
        <v>25037</v>
      </c>
      <c r="D1791" t="s">
        <v>24390</v>
      </c>
      <c r="E1791" t="s">
        <v>21966</v>
      </c>
      <c r="F1791" t="s">
        <v>21953</v>
      </c>
      <c r="G1791">
        <v>3220</v>
      </c>
      <c r="I1791">
        <v>100</v>
      </c>
      <c r="J1791" t="s">
        <v>19</v>
      </c>
      <c r="K1791" t="s">
        <v>204</v>
      </c>
      <c r="L1791" t="s">
        <v>12492</v>
      </c>
      <c r="M1791" t="s">
        <v>21961</v>
      </c>
      <c r="N1791" t="s">
        <v>21961</v>
      </c>
      <c r="O1791" t="s">
        <v>21961</v>
      </c>
      <c r="P1791" t="s">
        <v>21961</v>
      </c>
      <c r="Q1791" t="s">
        <v>21956</v>
      </c>
      <c r="R1791">
        <v>0.01</v>
      </c>
      <c r="S1791">
        <v>0</v>
      </c>
    </row>
    <row r="1792" spans="1:20">
      <c r="A1792" t="s">
        <v>349</v>
      </c>
      <c r="B1792">
        <v>94381504</v>
      </c>
      <c r="C1792" t="s">
        <v>25038</v>
      </c>
      <c r="D1792" t="s">
        <v>21990</v>
      </c>
      <c r="E1792" t="s">
        <v>21952</v>
      </c>
      <c r="F1792" t="s">
        <v>21953</v>
      </c>
      <c r="G1792">
        <v>3450</v>
      </c>
      <c r="I1792">
        <v>150</v>
      </c>
      <c r="J1792" t="s">
        <v>21954</v>
      </c>
      <c r="K1792" t="s">
        <v>204</v>
      </c>
      <c r="L1792" t="s">
        <v>12492</v>
      </c>
      <c r="M1792" t="s">
        <v>21955</v>
      </c>
      <c r="N1792" t="s">
        <v>21955</v>
      </c>
      <c r="O1792" t="s">
        <v>21955</v>
      </c>
      <c r="P1792" t="s">
        <v>21955</v>
      </c>
      <c r="Q1792" t="s">
        <v>21956</v>
      </c>
      <c r="R1792">
        <v>0.05</v>
      </c>
      <c r="S1792">
        <v>0</v>
      </c>
    </row>
    <row r="1793" spans="1:20">
      <c r="A1793" t="s">
        <v>349</v>
      </c>
      <c r="B1793">
        <v>94382801</v>
      </c>
      <c r="C1793" t="s">
        <v>25039</v>
      </c>
      <c r="D1793" t="s">
        <v>22025</v>
      </c>
      <c r="E1793" t="s">
        <v>21966</v>
      </c>
      <c r="F1793" t="s">
        <v>21953</v>
      </c>
      <c r="G1793">
        <v>3220</v>
      </c>
      <c r="I1793">
        <v>150</v>
      </c>
      <c r="J1793" t="s">
        <v>21954</v>
      </c>
      <c r="K1793" t="s">
        <v>204</v>
      </c>
      <c r="L1793" t="s">
        <v>12492</v>
      </c>
      <c r="M1793" t="s">
        <v>21955</v>
      </c>
      <c r="N1793" t="s">
        <v>21955</v>
      </c>
      <c r="O1793" t="s">
        <v>21955</v>
      </c>
      <c r="P1793" t="s">
        <v>21955</v>
      </c>
      <c r="Q1793" t="s">
        <v>21956</v>
      </c>
      <c r="R1793">
        <v>0.05</v>
      </c>
      <c r="S1793">
        <v>0</v>
      </c>
    </row>
    <row r="1794" spans="1:20">
      <c r="A1794" t="s">
        <v>349</v>
      </c>
      <c r="B1794">
        <v>94382981</v>
      </c>
      <c r="C1794" t="s">
        <v>25040</v>
      </c>
      <c r="D1794" t="s">
        <v>22523</v>
      </c>
      <c r="E1794" t="s">
        <v>21952</v>
      </c>
      <c r="F1794" t="s">
        <v>21953</v>
      </c>
      <c r="G1794">
        <v>3440</v>
      </c>
      <c r="I1794">
        <v>150</v>
      </c>
      <c r="J1794" t="s">
        <v>21954</v>
      </c>
      <c r="K1794" t="s">
        <v>204</v>
      </c>
      <c r="L1794" t="s">
        <v>12492</v>
      </c>
      <c r="M1794" t="s">
        <v>21955</v>
      </c>
      <c r="N1794" t="s">
        <v>21955</v>
      </c>
      <c r="O1794" t="s">
        <v>21955</v>
      </c>
      <c r="P1794" t="s">
        <v>21955</v>
      </c>
      <c r="Q1794" t="s">
        <v>21956</v>
      </c>
      <c r="R1794">
        <v>0.05</v>
      </c>
      <c r="S1794">
        <v>0</v>
      </c>
    </row>
    <row r="1795" spans="1:20">
      <c r="A1795" t="s">
        <v>349</v>
      </c>
      <c r="B1795">
        <v>94382982</v>
      </c>
      <c r="C1795" t="s">
        <v>25041</v>
      </c>
      <c r="D1795" t="s">
        <v>22526</v>
      </c>
      <c r="E1795" t="s">
        <v>21952</v>
      </c>
      <c r="F1795" t="s">
        <v>21953</v>
      </c>
      <c r="G1795">
        <v>3440</v>
      </c>
      <c r="I1795">
        <v>150</v>
      </c>
      <c r="J1795" t="s">
        <v>21954</v>
      </c>
      <c r="K1795" t="s">
        <v>204</v>
      </c>
      <c r="L1795" t="s">
        <v>12492</v>
      </c>
      <c r="M1795" t="s">
        <v>21955</v>
      </c>
      <c r="N1795" t="s">
        <v>21955</v>
      </c>
      <c r="O1795" t="s">
        <v>21955</v>
      </c>
      <c r="P1795" t="s">
        <v>21955</v>
      </c>
      <c r="Q1795" t="s">
        <v>21956</v>
      </c>
      <c r="R1795">
        <v>0.05</v>
      </c>
      <c r="S1795">
        <v>0</v>
      </c>
    </row>
    <row r="1796" spans="1:20">
      <c r="A1796" t="s">
        <v>349</v>
      </c>
      <c r="B1796">
        <v>94383001</v>
      </c>
      <c r="C1796" t="s">
        <v>25042</v>
      </c>
      <c r="D1796" t="s">
        <v>21979</v>
      </c>
      <c r="E1796" t="s">
        <v>21952</v>
      </c>
      <c r="F1796" t="s">
        <v>21953</v>
      </c>
      <c r="G1796">
        <v>3440</v>
      </c>
      <c r="I1796">
        <v>150</v>
      </c>
      <c r="J1796" t="s">
        <v>21954</v>
      </c>
      <c r="K1796" t="s">
        <v>204</v>
      </c>
      <c r="L1796" t="s">
        <v>12492</v>
      </c>
      <c r="M1796" t="s">
        <v>21955</v>
      </c>
      <c r="N1796" t="s">
        <v>21955</v>
      </c>
      <c r="O1796" t="s">
        <v>21955</v>
      </c>
      <c r="P1796" t="s">
        <v>21955</v>
      </c>
      <c r="Q1796" t="s">
        <v>21956</v>
      </c>
      <c r="R1796">
        <v>0.05</v>
      </c>
      <c r="S1796">
        <v>0</v>
      </c>
      <c r="T1796" t="s">
        <v>21967</v>
      </c>
    </row>
    <row r="1797" spans="1:20">
      <c r="A1797" t="s">
        <v>349</v>
      </c>
      <c r="B1797">
        <v>94383501</v>
      </c>
      <c r="C1797" t="s">
        <v>25043</v>
      </c>
      <c r="D1797" t="s">
        <v>22025</v>
      </c>
      <c r="E1797" t="s">
        <v>21966</v>
      </c>
      <c r="F1797" t="s">
        <v>21953</v>
      </c>
      <c r="G1797">
        <v>3220</v>
      </c>
      <c r="I1797">
        <v>150</v>
      </c>
      <c r="J1797" t="s">
        <v>21954</v>
      </c>
      <c r="K1797" t="s">
        <v>204</v>
      </c>
      <c r="L1797" t="s">
        <v>12492</v>
      </c>
      <c r="M1797" t="s">
        <v>21955</v>
      </c>
      <c r="N1797" t="s">
        <v>21955</v>
      </c>
      <c r="O1797" t="s">
        <v>21955</v>
      </c>
      <c r="P1797" t="s">
        <v>21955</v>
      </c>
      <c r="Q1797" t="s">
        <v>21956</v>
      </c>
      <c r="R1797">
        <v>0.05</v>
      </c>
      <c r="S1797">
        <v>0</v>
      </c>
    </row>
    <row r="1798" spans="1:20">
      <c r="A1798" t="s">
        <v>349</v>
      </c>
      <c r="B1798">
        <v>94383661</v>
      </c>
      <c r="C1798" t="s">
        <v>25044</v>
      </c>
      <c r="D1798" t="s">
        <v>22025</v>
      </c>
      <c r="E1798" t="s">
        <v>21966</v>
      </c>
      <c r="F1798" t="s">
        <v>21953</v>
      </c>
      <c r="G1798">
        <v>3220</v>
      </c>
      <c r="I1798">
        <v>150</v>
      </c>
      <c r="J1798" t="s">
        <v>21954</v>
      </c>
      <c r="K1798" t="s">
        <v>204</v>
      </c>
      <c r="L1798" t="s">
        <v>12492</v>
      </c>
      <c r="M1798" t="s">
        <v>21955</v>
      </c>
      <c r="N1798" t="s">
        <v>21955</v>
      </c>
      <c r="O1798" t="s">
        <v>21955</v>
      </c>
      <c r="P1798" t="s">
        <v>21955</v>
      </c>
      <c r="Q1798" t="s">
        <v>21956</v>
      </c>
      <c r="R1798">
        <v>0.05</v>
      </c>
      <c r="S1798">
        <v>0</v>
      </c>
    </row>
    <row r="1799" spans="1:20">
      <c r="A1799" t="s">
        <v>349</v>
      </c>
      <c r="B1799">
        <v>94384002</v>
      </c>
      <c r="C1799" t="s">
        <v>25045</v>
      </c>
      <c r="D1799" t="s">
        <v>21990</v>
      </c>
      <c r="E1799" t="s">
        <v>21952</v>
      </c>
      <c r="F1799" t="s">
        <v>21953</v>
      </c>
      <c r="G1799">
        <v>3440</v>
      </c>
      <c r="I1799">
        <v>150</v>
      </c>
      <c r="J1799" t="s">
        <v>21954</v>
      </c>
      <c r="K1799" t="s">
        <v>204</v>
      </c>
      <c r="L1799" t="s">
        <v>12492</v>
      </c>
      <c r="M1799" t="s">
        <v>21955</v>
      </c>
      <c r="N1799" t="s">
        <v>21955</v>
      </c>
      <c r="O1799" t="s">
        <v>21955</v>
      </c>
      <c r="P1799" t="s">
        <v>21955</v>
      </c>
      <c r="Q1799" t="s">
        <v>21956</v>
      </c>
      <c r="R1799">
        <v>0.05</v>
      </c>
      <c r="S1799">
        <v>0</v>
      </c>
    </row>
    <row r="1800" spans="1:20">
      <c r="A1800" t="s">
        <v>349</v>
      </c>
      <c r="B1800">
        <v>94384337</v>
      </c>
      <c r="C1800" t="s">
        <v>25046</v>
      </c>
      <c r="D1800" t="s">
        <v>22307</v>
      </c>
      <c r="E1800" t="s">
        <v>21952</v>
      </c>
      <c r="F1800" t="s">
        <v>21953</v>
      </c>
      <c r="G1800">
        <v>3430</v>
      </c>
      <c r="I1800">
        <v>150</v>
      </c>
      <c r="J1800" t="s">
        <v>21954</v>
      </c>
      <c r="K1800" t="s">
        <v>204</v>
      </c>
      <c r="L1800" t="s">
        <v>12492</v>
      </c>
      <c r="M1800" t="s">
        <v>21955</v>
      </c>
      <c r="N1800" t="s">
        <v>21955</v>
      </c>
      <c r="O1800" t="s">
        <v>21955</v>
      </c>
      <c r="P1800" t="s">
        <v>21955</v>
      </c>
      <c r="Q1800" t="s">
        <v>21956</v>
      </c>
      <c r="R1800">
        <v>0.05</v>
      </c>
      <c r="S1800">
        <v>0</v>
      </c>
    </row>
    <row r="1801" spans="1:20">
      <c r="A1801" t="s">
        <v>349</v>
      </c>
      <c r="B1801">
        <v>94384345</v>
      </c>
      <c r="C1801" t="s">
        <v>25047</v>
      </c>
      <c r="D1801" t="s">
        <v>22307</v>
      </c>
      <c r="E1801" t="s">
        <v>21952</v>
      </c>
      <c r="F1801" t="s">
        <v>21953</v>
      </c>
      <c r="G1801">
        <v>3430</v>
      </c>
      <c r="I1801">
        <v>150</v>
      </c>
      <c r="J1801" t="s">
        <v>21954</v>
      </c>
      <c r="K1801" t="s">
        <v>204</v>
      </c>
      <c r="L1801" t="s">
        <v>12492</v>
      </c>
      <c r="M1801" t="s">
        <v>21955</v>
      </c>
      <c r="N1801" t="s">
        <v>21955</v>
      </c>
      <c r="O1801" t="s">
        <v>21955</v>
      </c>
      <c r="P1801" t="s">
        <v>21955</v>
      </c>
      <c r="Q1801" t="s">
        <v>21956</v>
      </c>
      <c r="R1801">
        <v>0.05</v>
      </c>
      <c r="S1801">
        <v>0</v>
      </c>
      <c r="T1801" t="s">
        <v>21967</v>
      </c>
    </row>
    <row r="1802" spans="1:20">
      <c r="A1802" t="s">
        <v>349</v>
      </c>
      <c r="B1802">
        <v>94384349</v>
      </c>
      <c r="C1802" t="s">
        <v>25048</v>
      </c>
      <c r="D1802" t="s">
        <v>22307</v>
      </c>
      <c r="E1802" t="s">
        <v>21952</v>
      </c>
      <c r="F1802" t="s">
        <v>21953</v>
      </c>
      <c r="G1802">
        <v>3430</v>
      </c>
      <c r="I1802">
        <v>150</v>
      </c>
      <c r="J1802" t="s">
        <v>21954</v>
      </c>
      <c r="K1802" t="s">
        <v>204</v>
      </c>
      <c r="L1802" t="s">
        <v>12492</v>
      </c>
      <c r="M1802" t="s">
        <v>21955</v>
      </c>
      <c r="N1802" t="s">
        <v>21955</v>
      </c>
      <c r="O1802" t="s">
        <v>21955</v>
      </c>
      <c r="P1802" t="s">
        <v>21955</v>
      </c>
      <c r="Q1802" t="s">
        <v>21956</v>
      </c>
      <c r="R1802">
        <v>0.05</v>
      </c>
      <c r="S1802">
        <v>0</v>
      </c>
    </row>
    <row r="1803" spans="1:20">
      <c r="A1803" t="s">
        <v>349</v>
      </c>
      <c r="B1803">
        <v>94384353</v>
      </c>
      <c r="C1803" t="s">
        <v>25049</v>
      </c>
      <c r="D1803" t="s">
        <v>22307</v>
      </c>
      <c r="E1803" t="s">
        <v>21952</v>
      </c>
      <c r="F1803" t="s">
        <v>21953</v>
      </c>
      <c r="G1803">
        <v>3430</v>
      </c>
      <c r="I1803">
        <v>200</v>
      </c>
      <c r="J1803" t="s">
        <v>21954</v>
      </c>
      <c r="K1803" t="s">
        <v>12492</v>
      </c>
      <c r="L1803" t="s">
        <v>12492</v>
      </c>
      <c r="M1803" t="s">
        <v>21955</v>
      </c>
      <c r="N1803" t="s">
        <v>21955</v>
      </c>
      <c r="O1803" t="s">
        <v>21955</v>
      </c>
      <c r="P1803" t="s">
        <v>21955</v>
      </c>
      <c r="Q1803" t="s">
        <v>21956</v>
      </c>
      <c r="R1803">
        <v>0.05</v>
      </c>
      <c r="S1803">
        <v>0</v>
      </c>
      <c r="T1803" t="s">
        <v>21967</v>
      </c>
    </row>
    <row r="1804" spans="1:20">
      <c r="A1804" t="s">
        <v>349</v>
      </c>
      <c r="B1804">
        <v>94384361</v>
      </c>
      <c r="C1804" t="s">
        <v>25050</v>
      </c>
      <c r="D1804" t="s">
        <v>22069</v>
      </c>
      <c r="E1804" t="s">
        <v>21952</v>
      </c>
      <c r="F1804" t="s">
        <v>21953</v>
      </c>
      <c r="G1804">
        <v>3430</v>
      </c>
      <c r="I1804">
        <v>200</v>
      </c>
      <c r="J1804" t="s">
        <v>21954</v>
      </c>
      <c r="K1804" t="s">
        <v>204</v>
      </c>
      <c r="L1804" t="s">
        <v>12492</v>
      </c>
      <c r="M1804" t="s">
        <v>21955</v>
      </c>
      <c r="N1804" t="s">
        <v>21955</v>
      </c>
      <c r="O1804" t="s">
        <v>21955</v>
      </c>
      <c r="P1804" t="s">
        <v>21955</v>
      </c>
      <c r="Q1804" t="s">
        <v>21956</v>
      </c>
      <c r="R1804">
        <v>0.05</v>
      </c>
      <c r="S1804">
        <v>0</v>
      </c>
      <c r="T1804" t="s">
        <v>21967</v>
      </c>
    </row>
    <row r="1805" spans="1:20">
      <c r="A1805" t="s">
        <v>349</v>
      </c>
      <c r="B1805">
        <v>94384369</v>
      </c>
      <c r="C1805" t="s">
        <v>25051</v>
      </c>
      <c r="D1805" t="s">
        <v>22307</v>
      </c>
      <c r="E1805" t="s">
        <v>21952</v>
      </c>
      <c r="F1805" t="s">
        <v>21953</v>
      </c>
      <c r="G1805">
        <v>3430</v>
      </c>
      <c r="H1805">
        <v>3530</v>
      </c>
      <c r="I1805">
        <v>150</v>
      </c>
      <c r="J1805" t="s">
        <v>21954</v>
      </c>
      <c r="K1805" t="s">
        <v>204</v>
      </c>
      <c r="L1805" t="s">
        <v>12492</v>
      </c>
      <c r="M1805" t="s">
        <v>21955</v>
      </c>
      <c r="N1805" t="s">
        <v>21955</v>
      </c>
      <c r="O1805" t="s">
        <v>21955</v>
      </c>
      <c r="P1805" t="s">
        <v>21955</v>
      </c>
      <c r="Q1805" t="s">
        <v>21956</v>
      </c>
      <c r="R1805">
        <v>0.05</v>
      </c>
      <c r="S1805">
        <v>0</v>
      </c>
      <c r="T1805" t="s">
        <v>21967</v>
      </c>
    </row>
    <row r="1806" spans="1:20">
      <c r="A1806" t="s">
        <v>349</v>
      </c>
      <c r="B1806">
        <v>94384377</v>
      </c>
      <c r="C1806" t="s">
        <v>25052</v>
      </c>
      <c r="D1806" t="s">
        <v>22307</v>
      </c>
      <c r="E1806" t="s">
        <v>21952</v>
      </c>
      <c r="F1806" t="s">
        <v>21953</v>
      </c>
      <c r="G1806">
        <v>3430</v>
      </c>
      <c r="I1806">
        <v>150</v>
      </c>
      <c r="J1806" t="s">
        <v>21954</v>
      </c>
      <c r="K1806" t="s">
        <v>204</v>
      </c>
      <c r="L1806" t="s">
        <v>12492</v>
      </c>
      <c r="M1806" t="s">
        <v>21955</v>
      </c>
      <c r="N1806" t="s">
        <v>21955</v>
      </c>
      <c r="O1806" t="s">
        <v>21955</v>
      </c>
      <c r="P1806" t="s">
        <v>21955</v>
      </c>
      <c r="Q1806" t="s">
        <v>21956</v>
      </c>
      <c r="R1806">
        <v>0.05</v>
      </c>
      <c r="S1806">
        <v>0</v>
      </c>
    </row>
    <row r="1807" spans="1:20">
      <c r="A1807" t="s">
        <v>349</v>
      </c>
      <c r="B1807">
        <v>94384379</v>
      </c>
      <c r="C1807" t="s">
        <v>25053</v>
      </c>
      <c r="D1807" t="s">
        <v>22307</v>
      </c>
      <c r="E1807" t="s">
        <v>21952</v>
      </c>
      <c r="F1807" t="s">
        <v>21953</v>
      </c>
      <c r="G1807">
        <v>3430</v>
      </c>
      <c r="I1807">
        <v>150</v>
      </c>
      <c r="J1807" t="s">
        <v>21954</v>
      </c>
      <c r="K1807" t="s">
        <v>12492</v>
      </c>
      <c r="L1807" t="s">
        <v>12492</v>
      </c>
      <c r="M1807" t="s">
        <v>21955</v>
      </c>
      <c r="N1807" t="s">
        <v>21955</v>
      </c>
      <c r="O1807" t="s">
        <v>21955</v>
      </c>
      <c r="P1807" t="s">
        <v>21955</v>
      </c>
      <c r="Q1807" t="s">
        <v>21956</v>
      </c>
      <c r="R1807">
        <v>0.05</v>
      </c>
      <c r="S1807">
        <v>0</v>
      </c>
      <c r="T1807" t="s">
        <v>21967</v>
      </c>
    </row>
    <row r="1808" spans="1:20">
      <c r="A1808" t="s">
        <v>349</v>
      </c>
      <c r="B1808">
        <v>94384384</v>
      </c>
      <c r="C1808" t="s">
        <v>25054</v>
      </c>
      <c r="D1808" t="s">
        <v>22307</v>
      </c>
      <c r="E1808" t="s">
        <v>21952</v>
      </c>
      <c r="F1808" t="s">
        <v>21953</v>
      </c>
      <c r="G1808">
        <v>3430</v>
      </c>
      <c r="H1808">
        <v>3530</v>
      </c>
      <c r="I1808">
        <v>150</v>
      </c>
      <c r="J1808" t="s">
        <v>21954</v>
      </c>
      <c r="K1808" t="s">
        <v>204</v>
      </c>
      <c r="L1808" t="s">
        <v>12492</v>
      </c>
      <c r="M1808" t="s">
        <v>21955</v>
      </c>
      <c r="N1808" t="s">
        <v>21955</v>
      </c>
      <c r="O1808" t="s">
        <v>21955</v>
      </c>
      <c r="P1808" t="s">
        <v>21955</v>
      </c>
      <c r="Q1808" t="s">
        <v>21956</v>
      </c>
      <c r="R1808">
        <v>0.05</v>
      </c>
      <c r="S1808">
        <v>0</v>
      </c>
      <c r="T1808" t="s">
        <v>21967</v>
      </c>
    </row>
    <row r="1809" spans="1:20">
      <c r="A1809" t="s">
        <v>349</v>
      </c>
      <c r="B1809">
        <v>94384386</v>
      </c>
      <c r="C1809" t="s">
        <v>25055</v>
      </c>
      <c r="D1809" t="s">
        <v>22307</v>
      </c>
      <c r="E1809" t="s">
        <v>21952</v>
      </c>
      <c r="F1809" t="s">
        <v>21953</v>
      </c>
      <c r="G1809">
        <v>3430</v>
      </c>
      <c r="H1809">
        <v>3530</v>
      </c>
      <c r="I1809">
        <v>150</v>
      </c>
      <c r="J1809" t="s">
        <v>21954</v>
      </c>
      <c r="K1809" t="s">
        <v>204</v>
      </c>
      <c r="L1809" t="s">
        <v>12492</v>
      </c>
      <c r="M1809" t="s">
        <v>21955</v>
      </c>
      <c r="N1809" t="s">
        <v>21955</v>
      </c>
      <c r="O1809" t="s">
        <v>21955</v>
      </c>
      <c r="P1809" t="s">
        <v>21955</v>
      </c>
      <c r="Q1809" t="s">
        <v>21956</v>
      </c>
      <c r="R1809">
        <v>0.05</v>
      </c>
      <c r="S1809">
        <v>0</v>
      </c>
      <c r="T1809" t="s">
        <v>21967</v>
      </c>
    </row>
    <row r="1810" spans="1:20">
      <c r="A1810" t="s">
        <v>349</v>
      </c>
      <c r="B1810">
        <v>94384388</v>
      </c>
      <c r="C1810" t="s">
        <v>25056</v>
      </c>
      <c r="D1810" t="s">
        <v>22307</v>
      </c>
      <c r="E1810" t="s">
        <v>21952</v>
      </c>
      <c r="F1810" t="s">
        <v>21953</v>
      </c>
      <c r="G1810">
        <v>3430</v>
      </c>
      <c r="H1810">
        <v>3530</v>
      </c>
      <c r="I1810">
        <v>150</v>
      </c>
      <c r="J1810" t="s">
        <v>21954</v>
      </c>
      <c r="K1810" t="s">
        <v>12492</v>
      </c>
      <c r="L1810" t="s">
        <v>12492</v>
      </c>
      <c r="M1810" t="s">
        <v>21955</v>
      </c>
      <c r="N1810" t="s">
        <v>21955</v>
      </c>
      <c r="O1810" t="s">
        <v>21955</v>
      </c>
      <c r="P1810" t="s">
        <v>21955</v>
      </c>
      <c r="Q1810" t="s">
        <v>21956</v>
      </c>
      <c r="R1810">
        <v>0.05</v>
      </c>
      <c r="S1810">
        <v>0</v>
      </c>
      <c r="T1810" t="s">
        <v>21967</v>
      </c>
    </row>
    <row r="1811" spans="1:20">
      <c r="A1811" t="s">
        <v>349</v>
      </c>
      <c r="B1811">
        <v>94384390</v>
      </c>
      <c r="C1811" t="s">
        <v>25057</v>
      </c>
      <c r="D1811" t="s">
        <v>22307</v>
      </c>
      <c r="E1811" t="s">
        <v>21952</v>
      </c>
      <c r="F1811" t="s">
        <v>21953</v>
      </c>
      <c r="G1811">
        <v>3430</v>
      </c>
      <c r="I1811">
        <v>150</v>
      </c>
      <c r="J1811" t="s">
        <v>21954</v>
      </c>
      <c r="K1811" t="s">
        <v>12492</v>
      </c>
      <c r="L1811" t="s">
        <v>12492</v>
      </c>
      <c r="M1811" t="s">
        <v>21955</v>
      </c>
      <c r="N1811" t="s">
        <v>21955</v>
      </c>
      <c r="O1811" t="s">
        <v>21955</v>
      </c>
      <c r="P1811" t="s">
        <v>21955</v>
      </c>
      <c r="Q1811" t="s">
        <v>21956</v>
      </c>
      <c r="R1811">
        <v>0.05</v>
      </c>
      <c r="S1811">
        <v>0</v>
      </c>
      <c r="T1811" t="s">
        <v>21967</v>
      </c>
    </row>
    <row r="1812" spans="1:20">
      <c r="A1812" t="s">
        <v>349</v>
      </c>
      <c r="B1812">
        <v>94384492</v>
      </c>
      <c r="C1812" t="s">
        <v>25058</v>
      </c>
      <c r="D1812" t="s">
        <v>22307</v>
      </c>
      <c r="E1812" t="s">
        <v>21952</v>
      </c>
      <c r="F1812" t="s">
        <v>21953</v>
      </c>
      <c r="G1812">
        <v>3430</v>
      </c>
      <c r="I1812">
        <v>150</v>
      </c>
      <c r="J1812" t="s">
        <v>21954</v>
      </c>
      <c r="K1812" t="s">
        <v>204</v>
      </c>
      <c r="L1812" t="s">
        <v>12492</v>
      </c>
      <c r="M1812" t="s">
        <v>21955</v>
      </c>
      <c r="N1812" t="s">
        <v>21955</v>
      </c>
      <c r="O1812" t="s">
        <v>21955</v>
      </c>
      <c r="P1812" t="s">
        <v>21955</v>
      </c>
      <c r="Q1812" t="s">
        <v>21956</v>
      </c>
      <c r="R1812">
        <v>0.05</v>
      </c>
      <c r="S1812">
        <v>0</v>
      </c>
    </row>
    <row r="1813" spans="1:20">
      <c r="A1813" t="s">
        <v>349</v>
      </c>
      <c r="B1813">
        <v>94384496</v>
      </c>
      <c r="C1813" t="s">
        <v>25059</v>
      </c>
      <c r="D1813" t="s">
        <v>22069</v>
      </c>
      <c r="E1813" t="s">
        <v>21952</v>
      </c>
      <c r="F1813" t="s">
        <v>21953</v>
      </c>
      <c r="G1813">
        <v>3430</v>
      </c>
      <c r="I1813">
        <v>150</v>
      </c>
      <c r="J1813" t="s">
        <v>21954</v>
      </c>
      <c r="K1813" t="s">
        <v>204</v>
      </c>
      <c r="L1813" t="s">
        <v>12492</v>
      </c>
      <c r="M1813" t="s">
        <v>21955</v>
      </c>
      <c r="N1813" t="s">
        <v>21955</v>
      </c>
      <c r="O1813" t="s">
        <v>21955</v>
      </c>
      <c r="P1813" t="s">
        <v>21955</v>
      </c>
      <c r="Q1813" t="s">
        <v>21956</v>
      </c>
      <c r="R1813">
        <v>0.05</v>
      </c>
      <c r="S1813">
        <v>0</v>
      </c>
    </row>
    <row r="1814" spans="1:20">
      <c r="A1814" t="s">
        <v>349</v>
      </c>
      <c r="B1814">
        <v>94385609</v>
      </c>
      <c r="C1814" t="s">
        <v>25060</v>
      </c>
      <c r="D1814" t="s">
        <v>21951</v>
      </c>
      <c r="E1814" t="s">
        <v>21952</v>
      </c>
      <c r="F1814" t="s">
        <v>21953</v>
      </c>
      <c r="G1814">
        <v>3450</v>
      </c>
      <c r="I1814">
        <v>150</v>
      </c>
      <c r="J1814" t="s">
        <v>21954</v>
      </c>
      <c r="K1814" t="s">
        <v>204</v>
      </c>
      <c r="L1814" t="s">
        <v>12492</v>
      </c>
      <c r="M1814" t="s">
        <v>21955</v>
      </c>
      <c r="N1814" t="s">
        <v>21955</v>
      </c>
      <c r="O1814" t="s">
        <v>21955</v>
      </c>
      <c r="P1814" t="s">
        <v>21955</v>
      </c>
      <c r="Q1814" t="s">
        <v>21956</v>
      </c>
      <c r="R1814">
        <v>0.05</v>
      </c>
      <c r="S1814">
        <v>0</v>
      </c>
      <c r="T1814" t="s">
        <v>22002</v>
      </c>
    </row>
    <row r="1815" spans="1:20">
      <c r="A1815" t="s">
        <v>349</v>
      </c>
      <c r="B1815">
        <v>94385804</v>
      </c>
      <c r="C1815" t="s">
        <v>25061</v>
      </c>
      <c r="D1815" t="s">
        <v>22376</v>
      </c>
      <c r="E1815" t="s">
        <v>21952</v>
      </c>
      <c r="F1815" t="s">
        <v>21953</v>
      </c>
      <c r="G1815">
        <v>3440</v>
      </c>
      <c r="I1815">
        <v>150</v>
      </c>
      <c r="J1815" t="s">
        <v>21954</v>
      </c>
      <c r="K1815" t="s">
        <v>204</v>
      </c>
      <c r="L1815" t="s">
        <v>12492</v>
      </c>
      <c r="M1815" t="s">
        <v>21955</v>
      </c>
      <c r="N1815" t="s">
        <v>21955</v>
      </c>
      <c r="O1815" t="s">
        <v>21955</v>
      </c>
      <c r="P1815" t="s">
        <v>21955</v>
      </c>
      <c r="Q1815" t="s">
        <v>21956</v>
      </c>
      <c r="R1815">
        <v>0.05</v>
      </c>
      <c r="S1815">
        <v>0</v>
      </c>
    </row>
    <row r="1816" spans="1:20">
      <c r="A1816" t="s">
        <v>349</v>
      </c>
      <c r="B1816">
        <v>94385907</v>
      </c>
      <c r="C1816" t="s">
        <v>25062</v>
      </c>
      <c r="D1816" t="s">
        <v>25063</v>
      </c>
      <c r="E1816" t="s">
        <v>21952</v>
      </c>
      <c r="F1816" t="s">
        <v>21953</v>
      </c>
      <c r="G1816">
        <v>3450</v>
      </c>
      <c r="I1816">
        <v>150</v>
      </c>
      <c r="J1816" t="s">
        <v>21954</v>
      </c>
      <c r="K1816" t="s">
        <v>12492</v>
      </c>
      <c r="L1816" t="s">
        <v>12492</v>
      </c>
      <c r="M1816" t="s">
        <v>21961</v>
      </c>
      <c r="N1816" t="s">
        <v>21961</v>
      </c>
      <c r="O1816" t="s">
        <v>21961</v>
      </c>
      <c r="P1816" t="s">
        <v>21961</v>
      </c>
      <c r="Q1816" t="s">
        <v>21956</v>
      </c>
      <c r="R1816">
        <v>0.05</v>
      </c>
      <c r="S1816">
        <v>0</v>
      </c>
      <c r="T1816" t="s">
        <v>21967</v>
      </c>
    </row>
    <row r="1817" spans="1:20">
      <c r="A1817" t="s">
        <v>349</v>
      </c>
      <c r="B1817">
        <v>94385911</v>
      </c>
      <c r="C1817" t="s">
        <v>25064</v>
      </c>
      <c r="D1817" t="s">
        <v>25065</v>
      </c>
      <c r="E1817" t="s">
        <v>21952</v>
      </c>
      <c r="F1817" t="s">
        <v>21953</v>
      </c>
      <c r="G1817">
        <v>3450</v>
      </c>
      <c r="I1817">
        <v>150</v>
      </c>
      <c r="J1817" t="s">
        <v>21954</v>
      </c>
      <c r="K1817" t="s">
        <v>12492</v>
      </c>
      <c r="L1817" t="s">
        <v>12492</v>
      </c>
      <c r="M1817" t="s">
        <v>21961</v>
      </c>
      <c r="N1817" t="s">
        <v>21961</v>
      </c>
      <c r="O1817" t="s">
        <v>21961</v>
      </c>
      <c r="P1817" t="s">
        <v>21961</v>
      </c>
      <c r="Q1817" t="s">
        <v>21956</v>
      </c>
      <c r="R1817">
        <v>0.05</v>
      </c>
      <c r="S1817">
        <v>0</v>
      </c>
      <c r="T1817" t="s">
        <v>22002</v>
      </c>
    </row>
    <row r="1818" spans="1:20">
      <c r="A1818" t="s">
        <v>349</v>
      </c>
      <c r="B1818">
        <v>94386036</v>
      </c>
      <c r="C1818" t="s">
        <v>25066</v>
      </c>
      <c r="D1818" t="s">
        <v>22058</v>
      </c>
      <c r="E1818" t="s">
        <v>21952</v>
      </c>
      <c r="F1818" t="s">
        <v>21953</v>
      </c>
      <c r="G1818">
        <v>3440</v>
      </c>
      <c r="I1818">
        <v>150</v>
      </c>
      <c r="J1818" t="s">
        <v>21954</v>
      </c>
      <c r="K1818" t="s">
        <v>204</v>
      </c>
      <c r="L1818" t="s">
        <v>12492</v>
      </c>
      <c r="M1818" t="s">
        <v>21955</v>
      </c>
      <c r="N1818" t="s">
        <v>21955</v>
      </c>
      <c r="O1818" t="s">
        <v>21955</v>
      </c>
      <c r="P1818" t="s">
        <v>21955</v>
      </c>
      <c r="Q1818" t="s">
        <v>21956</v>
      </c>
      <c r="R1818">
        <v>0.05</v>
      </c>
      <c r="S1818">
        <v>0</v>
      </c>
    </row>
    <row r="1819" spans="1:20">
      <c r="A1819" t="s">
        <v>349</v>
      </c>
      <c r="B1819">
        <v>94386038</v>
      </c>
      <c r="C1819" t="s">
        <v>25067</v>
      </c>
      <c r="D1819" t="s">
        <v>22640</v>
      </c>
      <c r="E1819" t="s">
        <v>21952</v>
      </c>
      <c r="F1819" t="s">
        <v>21953</v>
      </c>
      <c r="G1819">
        <v>3440</v>
      </c>
      <c r="I1819">
        <v>150</v>
      </c>
      <c r="J1819" t="s">
        <v>21954</v>
      </c>
      <c r="K1819" t="s">
        <v>204</v>
      </c>
      <c r="L1819" t="s">
        <v>12492</v>
      </c>
      <c r="M1819" t="s">
        <v>21955</v>
      </c>
      <c r="N1819" t="s">
        <v>21955</v>
      </c>
      <c r="O1819" t="s">
        <v>21955</v>
      </c>
      <c r="P1819" t="s">
        <v>21955</v>
      </c>
      <c r="Q1819" t="s">
        <v>21956</v>
      </c>
      <c r="R1819">
        <v>0.05</v>
      </c>
      <c r="S1819">
        <v>0</v>
      </c>
    </row>
    <row r="1820" spans="1:20">
      <c r="A1820" t="s">
        <v>349</v>
      </c>
      <c r="B1820">
        <v>94386040</v>
      </c>
      <c r="C1820" t="s">
        <v>25068</v>
      </c>
      <c r="D1820" t="s">
        <v>22058</v>
      </c>
      <c r="E1820" t="s">
        <v>21952</v>
      </c>
      <c r="F1820" t="s">
        <v>21953</v>
      </c>
      <c r="G1820">
        <v>3440</v>
      </c>
      <c r="I1820">
        <v>150</v>
      </c>
      <c r="J1820" t="s">
        <v>21954</v>
      </c>
      <c r="K1820" t="s">
        <v>204</v>
      </c>
      <c r="L1820" t="s">
        <v>204</v>
      </c>
      <c r="M1820" t="s">
        <v>34</v>
      </c>
      <c r="N1820" t="s">
        <v>34</v>
      </c>
      <c r="O1820" t="s">
        <v>34</v>
      </c>
      <c r="P1820" t="s">
        <v>34</v>
      </c>
      <c r="Q1820" t="s">
        <v>21956</v>
      </c>
      <c r="R1820">
        <v>0.05</v>
      </c>
      <c r="S1820">
        <v>0</v>
      </c>
      <c r="T1820" t="s">
        <v>21967</v>
      </c>
    </row>
    <row r="1821" spans="1:20">
      <c r="A1821" t="s">
        <v>349</v>
      </c>
      <c r="B1821">
        <v>94386045</v>
      </c>
      <c r="C1821" t="s">
        <v>25069</v>
      </c>
      <c r="D1821" t="s">
        <v>22058</v>
      </c>
      <c r="E1821" t="s">
        <v>21952</v>
      </c>
      <c r="F1821" t="s">
        <v>21953</v>
      </c>
      <c r="G1821">
        <v>3440</v>
      </c>
      <c r="I1821">
        <v>150</v>
      </c>
      <c r="J1821" t="s">
        <v>21954</v>
      </c>
      <c r="K1821" t="s">
        <v>204</v>
      </c>
      <c r="L1821" t="s">
        <v>12492</v>
      </c>
      <c r="M1821" t="s">
        <v>21955</v>
      </c>
      <c r="N1821" t="s">
        <v>21955</v>
      </c>
      <c r="O1821" t="s">
        <v>21955</v>
      </c>
      <c r="P1821" t="s">
        <v>21955</v>
      </c>
      <c r="Q1821" t="s">
        <v>21956</v>
      </c>
      <c r="R1821">
        <v>0.05</v>
      </c>
      <c r="S1821">
        <v>0</v>
      </c>
    </row>
    <row r="1822" spans="1:20">
      <c r="A1822" t="s">
        <v>349</v>
      </c>
      <c r="B1822">
        <v>94386408</v>
      </c>
      <c r="C1822" t="s">
        <v>25070</v>
      </c>
      <c r="D1822" t="s">
        <v>22568</v>
      </c>
      <c r="E1822" t="s">
        <v>21952</v>
      </c>
      <c r="F1822" t="s">
        <v>21953</v>
      </c>
      <c r="G1822">
        <v>3450</v>
      </c>
      <c r="I1822">
        <v>150</v>
      </c>
      <c r="J1822" t="s">
        <v>21954</v>
      </c>
      <c r="K1822" t="s">
        <v>204</v>
      </c>
      <c r="L1822" t="s">
        <v>12492</v>
      </c>
      <c r="M1822" t="s">
        <v>34</v>
      </c>
      <c r="N1822" t="s">
        <v>34</v>
      </c>
      <c r="O1822" t="s">
        <v>34</v>
      </c>
      <c r="P1822" t="s">
        <v>34</v>
      </c>
      <c r="Q1822" t="s">
        <v>21956</v>
      </c>
      <c r="R1822">
        <v>0.075</v>
      </c>
      <c r="S1822">
        <v>0</v>
      </c>
    </row>
    <row r="1823" spans="1:20">
      <c r="A1823" t="s">
        <v>349</v>
      </c>
      <c r="B1823">
        <v>94386561</v>
      </c>
      <c r="C1823" t="s">
        <v>25071</v>
      </c>
      <c r="D1823" t="s">
        <v>22025</v>
      </c>
      <c r="E1823" t="s">
        <v>21966</v>
      </c>
      <c r="F1823" t="s">
        <v>21953</v>
      </c>
      <c r="G1823">
        <v>3220</v>
      </c>
      <c r="I1823">
        <v>150</v>
      </c>
      <c r="J1823" t="s">
        <v>21954</v>
      </c>
      <c r="K1823" t="s">
        <v>204</v>
      </c>
      <c r="L1823" t="s">
        <v>12492</v>
      </c>
      <c r="M1823" t="s">
        <v>21955</v>
      </c>
      <c r="N1823" t="s">
        <v>21955</v>
      </c>
      <c r="O1823" t="s">
        <v>21955</v>
      </c>
      <c r="P1823" t="s">
        <v>21955</v>
      </c>
      <c r="Q1823" t="s">
        <v>21956</v>
      </c>
      <c r="R1823">
        <v>0.05</v>
      </c>
      <c r="S1823">
        <v>0</v>
      </c>
    </row>
    <row r="1824" spans="1:20">
      <c r="A1824" t="s">
        <v>349</v>
      </c>
      <c r="B1824">
        <v>94387001</v>
      </c>
      <c r="C1824" t="s">
        <v>25072</v>
      </c>
      <c r="D1824" t="s">
        <v>22523</v>
      </c>
      <c r="E1824" t="s">
        <v>21952</v>
      </c>
      <c r="F1824" t="s">
        <v>21953</v>
      </c>
      <c r="G1824">
        <v>3440</v>
      </c>
      <c r="I1824">
        <v>150</v>
      </c>
      <c r="J1824" t="s">
        <v>21954</v>
      </c>
      <c r="K1824" t="s">
        <v>204</v>
      </c>
      <c r="L1824" t="s">
        <v>12492</v>
      </c>
      <c r="M1824" t="s">
        <v>21955</v>
      </c>
      <c r="N1824" t="s">
        <v>21955</v>
      </c>
      <c r="O1824" t="s">
        <v>21955</v>
      </c>
      <c r="P1824" t="s">
        <v>21955</v>
      </c>
      <c r="Q1824" t="s">
        <v>21956</v>
      </c>
      <c r="R1824">
        <v>0.05</v>
      </c>
      <c r="S1824">
        <v>0</v>
      </c>
    </row>
    <row r="1825" spans="1:20">
      <c r="A1825" t="s">
        <v>349</v>
      </c>
      <c r="B1825">
        <v>94387101</v>
      </c>
      <c r="C1825" t="s">
        <v>25073</v>
      </c>
      <c r="D1825" t="s">
        <v>22523</v>
      </c>
      <c r="E1825" t="s">
        <v>21952</v>
      </c>
      <c r="F1825" t="s">
        <v>21953</v>
      </c>
      <c r="G1825">
        <v>3440</v>
      </c>
      <c r="I1825">
        <v>150</v>
      </c>
      <c r="J1825" t="s">
        <v>21954</v>
      </c>
      <c r="K1825" t="s">
        <v>204</v>
      </c>
      <c r="L1825" t="s">
        <v>12492</v>
      </c>
      <c r="M1825" t="s">
        <v>21955</v>
      </c>
      <c r="N1825" t="s">
        <v>21955</v>
      </c>
      <c r="O1825" t="s">
        <v>21955</v>
      </c>
      <c r="P1825" t="s">
        <v>21955</v>
      </c>
      <c r="Q1825" t="s">
        <v>21956</v>
      </c>
      <c r="R1825">
        <v>0.05</v>
      </c>
      <c r="S1825">
        <v>0</v>
      </c>
    </row>
    <row r="1826" spans="1:20">
      <c r="A1826" t="s">
        <v>349</v>
      </c>
      <c r="B1826">
        <v>94387461</v>
      </c>
      <c r="C1826" t="s">
        <v>25074</v>
      </c>
      <c r="D1826" t="s">
        <v>22523</v>
      </c>
      <c r="E1826" t="s">
        <v>21952</v>
      </c>
      <c r="F1826" t="s">
        <v>21953</v>
      </c>
      <c r="G1826">
        <v>3440</v>
      </c>
      <c r="I1826">
        <v>150</v>
      </c>
      <c r="J1826" t="s">
        <v>21954</v>
      </c>
      <c r="K1826" t="s">
        <v>204</v>
      </c>
      <c r="L1826" t="s">
        <v>12492</v>
      </c>
      <c r="M1826" t="s">
        <v>21955</v>
      </c>
      <c r="N1826" t="s">
        <v>21955</v>
      </c>
      <c r="O1826" t="s">
        <v>21955</v>
      </c>
      <c r="P1826" t="s">
        <v>21955</v>
      </c>
      <c r="Q1826" t="s">
        <v>21956</v>
      </c>
      <c r="R1826">
        <v>0.05</v>
      </c>
      <c r="S1826">
        <v>0</v>
      </c>
    </row>
    <row r="1827" spans="1:20">
      <c r="A1827" t="s">
        <v>349</v>
      </c>
      <c r="B1827">
        <v>94387601</v>
      </c>
      <c r="C1827" t="s">
        <v>25075</v>
      </c>
      <c r="D1827" t="s">
        <v>22523</v>
      </c>
      <c r="E1827" t="s">
        <v>21952</v>
      </c>
      <c r="F1827" t="s">
        <v>21953</v>
      </c>
      <c r="G1827">
        <v>3440</v>
      </c>
      <c r="I1827">
        <v>150</v>
      </c>
      <c r="J1827" t="s">
        <v>21954</v>
      </c>
      <c r="K1827" t="s">
        <v>204</v>
      </c>
      <c r="L1827" t="s">
        <v>12492</v>
      </c>
      <c r="M1827" t="s">
        <v>21955</v>
      </c>
      <c r="N1827" t="s">
        <v>21955</v>
      </c>
      <c r="O1827" t="s">
        <v>21955</v>
      </c>
      <c r="P1827" t="s">
        <v>21955</v>
      </c>
      <c r="Q1827" t="s">
        <v>21956</v>
      </c>
      <c r="R1827">
        <v>0.05</v>
      </c>
      <c r="S1827">
        <v>0</v>
      </c>
    </row>
    <row r="1828" spans="1:20">
      <c r="A1828" t="s">
        <v>349</v>
      </c>
      <c r="B1828">
        <v>94387661</v>
      </c>
      <c r="C1828" t="s">
        <v>25076</v>
      </c>
      <c r="D1828" t="s">
        <v>21970</v>
      </c>
      <c r="F1828" t="s">
        <v>21953</v>
      </c>
      <c r="G1828">
        <v>3440</v>
      </c>
      <c r="I1828">
        <v>150</v>
      </c>
      <c r="J1828" t="s">
        <v>21954</v>
      </c>
      <c r="K1828" t="s">
        <v>204</v>
      </c>
      <c r="L1828" t="s">
        <v>12492</v>
      </c>
      <c r="M1828" t="s">
        <v>21955</v>
      </c>
      <c r="N1828" t="s">
        <v>21955</v>
      </c>
      <c r="O1828" t="s">
        <v>21955</v>
      </c>
      <c r="P1828" t="s">
        <v>21955</v>
      </c>
      <c r="Q1828" t="s">
        <v>21956</v>
      </c>
      <c r="R1828">
        <v>0.05</v>
      </c>
      <c r="S1828">
        <v>0</v>
      </c>
    </row>
    <row r="1829" spans="1:20">
      <c r="A1829" t="s">
        <v>349</v>
      </c>
      <c r="B1829">
        <v>94387840</v>
      </c>
      <c r="C1829" t="s">
        <v>25077</v>
      </c>
      <c r="D1829" t="s">
        <v>22016</v>
      </c>
      <c r="E1829" t="s">
        <v>21952</v>
      </c>
      <c r="F1829" t="s">
        <v>21953</v>
      </c>
      <c r="G1829">
        <v>3450</v>
      </c>
      <c r="I1829">
        <v>150</v>
      </c>
      <c r="J1829" t="s">
        <v>21954</v>
      </c>
      <c r="K1829" t="s">
        <v>204</v>
      </c>
      <c r="L1829" t="s">
        <v>12492</v>
      </c>
      <c r="M1829" t="s">
        <v>21955</v>
      </c>
      <c r="N1829" t="s">
        <v>21955</v>
      </c>
      <c r="O1829" t="s">
        <v>21955</v>
      </c>
      <c r="P1829" t="s">
        <v>21955</v>
      </c>
      <c r="Q1829" t="s">
        <v>21956</v>
      </c>
      <c r="R1829">
        <v>0.05</v>
      </c>
      <c r="S1829">
        <v>0</v>
      </c>
      <c r="T1829" t="s">
        <v>21967</v>
      </c>
    </row>
    <row r="1830" spans="1:20">
      <c r="A1830" t="s">
        <v>349</v>
      </c>
      <c r="B1830">
        <v>94387844</v>
      </c>
      <c r="C1830" t="s">
        <v>25078</v>
      </c>
      <c r="D1830" t="s">
        <v>22016</v>
      </c>
      <c r="E1830" t="s">
        <v>21952</v>
      </c>
      <c r="F1830" t="s">
        <v>21953</v>
      </c>
      <c r="G1830">
        <v>3450</v>
      </c>
      <c r="I1830">
        <v>150</v>
      </c>
      <c r="J1830" t="s">
        <v>21954</v>
      </c>
      <c r="K1830" t="s">
        <v>12492</v>
      </c>
      <c r="L1830" t="s">
        <v>12492</v>
      </c>
      <c r="M1830" t="s">
        <v>21955</v>
      </c>
      <c r="N1830" t="s">
        <v>21961</v>
      </c>
      <c r="O1830" t="s">
        <v>21961</v>
      </c>
      <c r="P1830" t="s">
        <v>34</v>
      </c>
      <c r="Q1830" t="s">
        <v>21956</v>
      </c>
      <c r="R1830">
        <v>0.05</v>
      </c>
      <c r="S1830">
        <v>0</v>
      </c>
    </row>
    <row r="1831" spans="1:20">
      <c r="A1831" t="s">
        <v>349</v>
      </c>
      <c r="B1831">
        <v>94388001</v>
      </c>
      <c r="C1831" t="s">
        <v>25079</v>
      </c>
      <c r="D1831" t="s">
        <v>22025</v>
      </c>
      <c r="E1831" t="s">
        <v>21966</v>
      </c>
      <c r="F1831" t="s">
        <v>21953</v>
      </c>
      <c r="G1831">
        <v>3220</v>
      </c>
      <c r="I1831">
        <v>150</v>
      </c>
      <c r="J1831" t="s">
        <v>21954</v>
      </c>
      <c r="K1831" t="s">
        <v>204</v>
      </c>
      <c r="L1831" t="s">
        <v>12492</v>
      </c>
      <c r="M1831" t="s">
        <v>21955</v>
      </c>
      <c r="N1831" t="s">
        <v>21955</v>
      </c>
      <c r="O1831" t="s">
        <v>21955</v>
      </c>
      <c r="P1831" t="s">
        <v>21955</v>
      </c>
      <c r="Q1831" t="s">
        <v>21956</v>
      </c>
      <c r="R1831">
        <v>0.05</v>
      </c>
      <c r="S1831">
        <v>0</v>
      </c>
    </row>
    <row r="1832" spans="1:20">
      <c r="A1832" t="s">
        <v>349</v>
      </c>
      <c r="B1832">
        <v>94388201</v>
      </c>
      <c r="C1832" t="s">
        <v>25080</v>
      </c>
      <c r="D1832" t="s">
        <v>25081</v>
      </c>
      <c r="E1832" t="s">
        <v>21966</v>
      </c>
      <c r="F1832" t="s">
        <v>21953</v>
      </c>
      <c r="G1832">
        <v>3220</v>
      </c>
      <c r="I1832">
        <v>150</v>
      </c>
      <c r="J1832" t="s">
        <v>21954</v>
      </c>
      <c r="K1832" t="s">
        <v>204</v>
      </c>
      <c r="L1832" t="s">
        <v>12492</v>
      </c>
      <c r="M1832" t="s">
        <v>21961</v>
      </c>
      <c r="N1832" t="s">
        <v>21961</v>
      </c>
      <c r="O1832" t="s">
        <v>21961</v>
      </c>
      <c r="P1832" t="s">
        <v>21961</v>
      </c>
      <c r="Q1832" t="s">
        <v>21956</v>
      </c>
      <c r="R1832">
        <v>0.01</v>
      </c>
      <c r="S1832">
        <v>0</v>
      </c>
    </row>
    <row r="1833" spans="1:20">
      <c r="A1833" t="s">
        <v>349</v>
      </c>
      <c r="B1833">
        <v>94389001</v>
      </c>
      <c r="C1833" t="s">
        <v>25082</v>
      </c>
      <c r="D1833" t="s">
        <v>21979</v>
      </c>
      <c r="E1833" t="s">
        <v>21952</v>
      </c>
      <c r="F1833" t="s">
        <v>21953</v>
      </c>
      <c r="G1833">
        <v>3440</v>
      </c>
      <c r="I1833">
        <v>150</v>
      </c>
      <c r="J1833" t="s">
        <v>21954</v>
      </c>
      <c r="K1833" t="s">
        <v>204</v>
      </c>
      <c r="L1833" t="s">
        <v>12492</v>
      </c>
      <c r="M1833" t="s">
        <v>21955</v>
      </c>
      <c r="N1833" t="s">
        <v>21955</v>
      </c>
      <c r="O1833" t="s">
        <v>21955</v>
      </c>
      <c r="P1833" t="s">
        <v>21955</v>
      </c>
      <c r="Q1833" t="s">
        <v>21956</v>
      </c>
      <c r="R1833">
        <v>0.05</v>
      </c>
      <c r="S1833">
        <v>0</v>
      </c>
    </row>
    <row r="1834" spans="1:20">
      <c r="A1834" t="s">
        <v>349</v>
      </c>
      <c r="B1834">
        <v>94389091</v>
      </c>
      <c r="C1834" t="s">
        <v>25083</v>
      </c>
      <c r="D1834" t="s">
        <v>21979</v>
      </c>
      <c r="E1834" t="s">
        <v>21952</v>
      </c>
      <c r="F1834" t="s">
        <v>21953</v>
      </c>
      <c r="G1834">
        <v>3450</v>
      </c>
      <c r="I1834">
        <v>150</v>
      </c>
      <c r="J1834" t="s">
        <v>21954</v>
      </c>
      <c r="K1834" t="s">
        <v>204</v>
      </c>
      <c r="L1834" t="s">
        <v>12492</v>
      </c>
      <c r="M1834" t="s">
        <v>21955</v>
      </c>
      <c r="N1834" t="s">
        <v>21955</v>
      </c>
      <c r="O1834" t="s">
        <v>21955</v>
      </c>
      <c r="P1834" t="s">
        <v>21955</v>
      </c>
      <c r="R1834">
        <v>0.05</v>
      </c>
      <c r="S1834">
        <v>0</v>
      </c>
    </row>
    <row r="1835" spans="1:20">
      <c r="A1835" t="s">
        <v>349</v>
      </c>
      <c r="B1835">
        <v>94389502</v>
      </c>
      <c r="C1835" t="s">
        <v>25084</v>
      </c>
      <c r="D1835" t="s">
        <v>21979</v>
      </c>
      <c r="E1835" t="s">
        <v>21952</v>
      </c>
      <c r="F1835" t="s">
        <v>21953</v>
      </c>
      <c r="G1835">
        <v>3440</v>
      </c>
      <c r="I1835">
        <v>150</v>
      </c>
      <c r="J1835" t="s">
        <v>21954</v>
      </c>
      <c r="K1835" t="s">
        <v>204</v>
      </c>
      <c r="L1835" t="s">
        <v>12492</v>
      </c>
      <c r="M1835" t="s">
        <v>21955</v>
      </c>
      <c r="N1835" t="s">
        <v>21955</v>
      </c>
      <c r="O1835" t="s">
        <v>21955</v>
      </c>
      <c r="P1835" t="s">
        <v>21955</v>
      </c>
      <c r="Q1835" t="s">
        <v>21956</v>
      </c>
      <c r="R1835">
        <v>0.05</v>
      </c>
      <c r="S1835">
        <v>0</v>
      </c>
    </row>
    <row r="1836" spans="1:20">
      <c r="A1836" t="s">
        <v>349</v>
      </c>
      <c r="B1836">
        <v>94389505</v>
      </c>
      <c r="C1836" t="s">
        <v>25085</v>
      </c>
      <c r="D1836" t="s">
        <v>21979</v>
      </c>
      <c r="E1836" t="s">
        <v>21952</v>
      </c>
      <c r="F1836" t="s">
        <v>21953</v>
      </c>
      <c r="G1836">
        <v>3440</v>
      </c>
      <c r="I1836">
        <v>150</v>
      </c>
      <c r="J1836" t="s">
        <v>21954</v>
      </c>
      <c r="K1836" t="s">
        <v>204</v>
      </c>
      <c r="L1836" t="s">
        <v>12492</v>
      </c>
      <c r="M1836" t="s">
        <v>21961</v>
      </c>
      <c r="N1836" t="s">
        <v>21961</v>
      </c>
      <c r="O1836" t="s">
        <v>21961</v>
      </c>
      <c r="P1836" t="s">
        <v>21961</v>
      </c>
      <c r="Q1836" t="s">
        <v>21956</v>
      </c>
      <c r="R1836">
        <v>0.01</v>
      </c>
      <c r="S1836">
        <v>0</v>
      </c>
    </row>
    <row r="1837" spans="1:20">
      <c r="A1837" t="s">
        <v>349</v>
      </c>
      <c r="B1837">
        <v>94389641</v>
      </c>
      <c r="C1837" t="s">
        <v>25086</v>
      </c>
      <c r="D1837" t="s">
        <v>22557</v>
      </c>
      <c r="E1837" t="s">
        <v>21987</v>
      </c>
      <c r="F1837" t="s">
        <v>21953</v>
      </c>
      <c r="G1837">
        <v>3220</v>
      </c>
      <c r="I1837">
        <v>150</v>
      </c>
      <c r="J1837" t="s">
        <v>21954</v>
      </c>
      <c r="K1837" t="s">
        <v>204</v>
      </c>
      <c r="L1837" t="s">
        <v>12492</v>
      </c>
      <c r="M1837" t="s">
        <v>21955</v>
      </c>
      <c r="N1837" t="s">
        <v>21955</v>
      </c>
      <c r="O1837" t="s">
        <v>21955</v>
      </c>
      <c r="P1837" t="s">
        <v>21955</v>
      </c>
      <c r="Q1837" t="s">
        <v>21956</v>
      </c>
      <c r="R1837">
        <v>0.05</v>
      </c>
      <c r="S1837">
        <v>0</v>
      </c>
    </row>
    <row r="1838" spans="1:20">
      <c r="A1838" t="s">
        <v>349</v>
      </c>
      <c r="B1838">
        <v>94390301</v>
      </c>
      <c r="C1838" t="s">
        <v>25087</v>
      </c>
      <c r="D1838" t="s">
        <v>22025</v>
      </c>
      <c r="E1838" t="s">
        <v>21966</v>
      </c>
      <c r="F1838" t="s">
        <v>21953</v>
      </c>
      <c r="G1838">
        <v>3220</v>
      </c>
      <c r="I1838">
        <v>150</v>
      </c>
      <c r="J1838" t="s">
        <v>21954</v>
      </c>
      <c r="K1838" t="s">
        <v>204</v>
      </c>
      <c r="L1838" t="s">
        <v>12492</v>
      </c>
      <c r="M1838" t="s">
        <v>21955</v>
      </c>
      <c r="N1838" t="s">
        <v>21955</v>
      </c>
      <c r="O1838" t="s">
        <v>21955</v>
      </c>
      <c r="P1838" t="s">
        <v>21955</v>
      </c>
      <c r="Q1838" t="s">
        <v>21956</v>
      </c>
      <c r="R1838">
        <v>0.05</v>
      </c>
      <c r="S1838">
        <v>0</v>
      </c>
    </row>
    <row r="1839" spans="1:20">
      <c r="A1839" t="s">
        <v>349</v>
      </c>
      <c r="B1839">
        <v>94390406</v>
      </c>
      <c r="C1839" t="s">
        <v>25088</v>
      </c>
      <c r="D1839" t="s">
        <v>22554</v>
      </c>
      <c r="E1839" t="s">
        <v>22181</v>
      </c>
      <c r="F1839" t="s">
        <v>21953</v>
      </c>
      <c r="G1839">
        <v>3220</v>
      </c>
      <c r="I1839">
        <v>150</v>
      </c>
      <c r="J1839" t="s">
        <v>21954</v>
      </c>
      <c r="K1839" t="s">
        <v>204</v>
      </c>
      <c r="L1839" t="s">
        <v>12492</v>
      </c>
      <c r="M1839" t="s">
        <v>21955</v>
      </c>
      <c r="N1839" t="s">
        <v>21955</v>
      </c>
      <c r="O1839" t="s">
        <v>21955</v>
      </c>
      <c r="P1839" t="s">
        <v>21955</v>
      </c>
      <c r="Q1839" t="s">
        <v>21956</v>
      </c>
      <c r="R1839">
        <v>0.05</v>
      </c>
      <c r="S1839">
        <v>0</v>
      </c>
    </row>
    <row r="1840" spans="1:20">
      <c r="A1840" t="s">
        <v>349</v>
      </c>
      <c r="B1840">
        <v>94390408</v>
      </c>
      <c r="C1840" t="s">
        <v>25089</v>
      </c>
      <c r="D1840" t="s">
        <v>25090</v>
      </c>
      <c r="E1840" t="s">
        <v>22181</v>
      </c>
      <c r="F1840" t="s">
        <v>21953</v>
      </c>
      <c r="G1840">
        <v>3220</v>
      </c>
      <c r="I1840">
        <v>150</v>
      </c>
      <c r="J1840" t="s">
        <v>21954</v>
      </c>
      <c r="K1840" t="s">
        <v>204</v>
      </c>
      <c r="L1840" t="s">
        <v>12492</v>
      </c>
      <c r="M1840" t="s">
        <v>21955</v>
      </c>
      <c r="N1840" t="s">
        <v>21955</v>
      </c>
      <c r="O1840" t="s">
        <v>21955</v>
      </c>
      <c r="P1840" t="s">
        <v>21955</v>
      </c>
      <c r="Q1840" t="s">
        <v>21956</v>
      </c>
      <c r="R1840">
        <v>0.05</v>
      </c>
      <c r="S1840">
        <v>0</v>
      </c>
      <c r="T1840" t="s">
        <v>22002</v>
      </c>
    </row>
    <row r="1841" spans="1:19">
      <c r="A1841" t="s">
        <v>349</v>
      </c>
      <c r="B1841">
        <v>94390414</v>
      </c>
      <c r="C1841" t="s">
        <v>25091</v>
      </c>
      <c r="D1841" t="s">
        <v>25090</v>
      </c>
      <c r="E1841" t="s">
        <v>22181</v>
      </c>
      <c r="F1841" t="s">
        <v>21953</v>
      </c>
      <c r="G1841">
        <v>3220</v>
      </c>
      <c r="I1841">
        <v>150</v>
      </c>
      <c r="J1841" t="s">
        <v>21954</v>
      </c>
      <c r="K1841" t="s">
        <v>204</v>
      </c>
      <c r="L1841" t="s">
        <v>12492</v>
      </c>
      <c r="M1841" t="s">
        <v>21961</v>
      </c>
      <c r="N1841" t="s">
        <v>34</v>
      </c>
      <c r="O1841" t="s">
        <v>34</v>
      </c>
      <c r="P1841" t="s">
        <v>34</v>
      </c>
      <c r="Q1841" t="s">
        <v>21956</v>
      </c>
      <c r="R1841">
        <v>0.01</v>
      </c>
      <c r="S1841">
        <v>0</v>
      </c>
    </row>
    <row r="1842" spans="1:19">
      <c r="A1842" t="s">
        <v>349</v>
      </c>
      <c r="B1842">
        <v>94390701</v>
      </c>
      <c r="C1842" t="s">
        <v>25092</v>
      </c>
      <c r="D1842" t="s">
        <v>22138</v>
      </c>
      <c r="E1842" t="s">
        <v>21966</v>
      </c>
      <c r="F1842" t="s">
        <v>21953</v>
      </c>
      <c r="G1842">
        <v>3220</v>
      </c>
      <c r="I1842">
        <v>150</v>
      </c>
      <c r="J1842" t="s">
        <v>21954</v>
      </c>
      <c r="K1842" t="s">
        <v>12492</v>
      </c>
      <c r="L1842" t="s">
        <v>12492</v>
      </c>
      <c r="M1842" t="s">
        <v>21955</v>
      </c>
      <c r="N1842" t="s">
        <v>21955</v>
      </c>
      <c r="O1842" t="s">
        <v>21955</v>
      </c>
      <c r="P1842" t="s">
        <v>21955</v>
      </c>
      <c r="Q1842" t="s">
        <v>21956</v>
      </c>
      <c r="R1842">
        <v>0.05</v>
      </c>
      <c r="S1842">
        <v>0</v>
      </c>
    </row>
    <row r="1843" spans="1:19">
      <c r="A1843" t="s">
        <v>349</v>
      </c>
      <c r="B1843">
        <v>94390801</v>
      </c>
      <c r="C1843" t="s">
        <v>25093</v>
      </c>
      <c r="D1843" t="s">
        <v>25094</v>
      </c>
      <c r="E1843" t="s">
        <v>21966</v>
      </c>
      <c r="F1843" t="s">
        <v>21953</v>
      </c>
      <c r="G1843">
        <v>3220</v>
      </c>
      <c r="I1843">
        <v>150</v>
      </c>
      <c r="J1843" t="s">
        <v>21954</v>
      </c>
      <c r="K1843" t="s">
        <v>204</v>
      </c>
      <c r="L1843" t="s">
        <v>12492</v>
      </c>
      <c r="M1843" t="s">
        <v>21955</v>
      </c>
      <c r="N1843" t="s">
        <v>21955</v>
      </c>
      <c r="O1843" t="s">
        <v>21955</v>
      </c>
      <c r="P1843" t="s">
        <v>21955</v>
      </c>
      <c r="Q1843" t="s">
        <v>21956</v>
      </c>
      <c r="R1843">
        <v>0.05</v>
      </c>
      <c r="S1843">
        <v>0</v>
      </c>
    </row>
    <row r="1844" spans="1:19">
      <c r="A1844" t="s">
        <v>349</v>
      </c>
      <c r="B1844">
        <v>94390901</v>
      </c>
      <c r="C1844" t="s">
        <v>25095</v>
      </c>
      <c r="D1844" t="s">
        <v>22025</v>
      </c>
      <c r="E1844" t="s">
        <v>21966</v>
      </c>
      <c r="F1844" t="s">
        <v>21953</v>
      </c>
      <c r="G1844">
        <v>3220</v>
      </c>
      <c r="I1844">
        <v>150</v>
      </c>
      <c r="J1844" t="s">
        <v>21954</v>
      </c>
      <c r="K1844" t="s">
        <v>204</v>
      </c>
      <c r="L1844" t="s">
        <v>12492</v>
      </c>
      <c r="M1844" t="s">
        <v>21955</v>
      </c>
      <c r="N1844" t="s">
        <v>21955</v>
      </c>
      <c r="O1844" t="s">
        <v>21955</v>
      </c>
      <c r="P1844" t="s">
        <v>21955</v>
      </c>
      <c r="Q1844" t="s">
        <v>21956</v>
      </c>
      <c r="R1844">
        <v>0.05</v>
      </c>
      <c r="S1844">
        <v>0</v>
      </c>
    </row>
    <row r="1845" spans="1:19">
      <c r="A1845" t="s">
        <v>349</v>
      </c>
      <c r="B1845">
        <v>94391001</v>
      </c>
      <c r="C1845" t="s">
        <v>25096</v>
      </c>
      <c r="D1845" t="s">
        <v>25097</v>
      </c>
      <c r="E1845" t="s">
        <v>21952</v>
      </c>
      <c r="F1845" t="s">
        <v>21953</v>
      </c>
      <c r="G1845">
        <v>3450</v>
      </c>
      <c r="I1845">
        <v>150</v>
      </c>
      <c r="J1845" t="s">
        <v>21954</v>
      </c>
      <c r="K1845" t="s">
        <v>204</v>
      </c>
      <c r="L1845" t="s">
        <v>12492</v>
      </c>
      <c r="M1845" t="s">
        <v>21955</v>
      </c>
      <c r="N1845" t="s">
        <v>21955</v>
      </c>
      <c r="O1845" t="s">
        <v>21955</v>
      </c>
      <c r="P1845" t="s">
        <v>21955</v>
      </c>
      <c r="Q1845" t="s">
        <v>21956</v>
      </c>
      <c r="R1845">
        <v>0.05</v>
      </c>
      <c r="S1845">
        <v>0</v>
      </c>
    </row>
    <row r="1846" spans="1:19">
      <c r="A1846" t="s">
        <v>349</v>
      </c>
      <c r="B1846">
        <v>94391201</v>
      </c>
      <c r="C1846" t="s">
        <v>25098</v>
      </c>
      <c r="D1846" t="s">
        <v>25097</v>
      </c>
      <c r="E1846" t="s">
        <v>21952</v>
      </c>
      <c r="F1846" t="s">
        <v>21953</v>
      </c>
      <c r="G1846">
        <v>3450</v>
      </c>
      <c r="I1846">
        <v>150</v>
      </c>
      <c r="J1846" t="s">
        <v>21954</v>
      </c>
      <c r="K1846" t="s">
        <v>204</v>
      </c>
      <c r="L1846" t="s">
        <v>12492</v>
      </c>
      <c r="M1846" t="s">
        <v>21955</v>
      </c>
      <c r="N1846" t="s">
        <v>21955</v>
      </c>
      <c r="O1846" t="s">
        <v>21955</v>
      </c>
      <c r="P1846" t="s">
        <v>21955</v>
      </c>
      <c r="Q1846" t="s">
        <v>21956</v>
      </c>
      <c r="R1846">
        <v>0.05</v>
      </c>
      <c r="S1846">
        <v>0</v>
      </c>
    </row>
    <row r="1847" spans="1:19">
      <c r="A1847" t="s">
        <v>349</v>
      </c>
      <c r="B1847">
        <v>94391561</v>
      </c>
      <c r="C1847" t="s">
        <v>25099</v>
      </c>
      <c r="D1847" t="s">
        <v>22025</v>
      </c>
      <c r="E1847" t="s">
        <v>21966</v>
      </c>
      <c r="F1847" t="s">
        <v>21953</v>
      </c>
      <c r="G1847">
        <v>3220</v>
      </c>
      <c r="I1847">
        <v>150</v>
      </c>
      <c r="J1847" t="s">
        <v>21954</v>
      </c>
      <c r="K1847" t="s">
        <v>204</v>
      </c>
      <c r="L1847" t="s">
        <v>12492</v>
      </c>
      <c r="M1847" t="s">
        <v>21955</v>
      </c>
      <c r="N1847" t="s">
        <v>21955</v>
      </c>
      <c r="O1847" t="s">
        <v>21955</v>
      </c>
      <c r="P1847" t="s">
        <v>21955</v>
      </c>
      <c r="Q1847" t="s">
        <v>21956</v>
      </c>
      <c r="R1847">
        <v>0.05</v>
      </c>
      <c r="S1847">
        <v>0</v>
      </c>
    </row>
    <row r="1848" spans="1:19">
      <c r="A1848" t="s">
        <v>349</v>
      </c>
      <c r="B1848">
        <v>94391591</v>
      </c>
      <c r="C1848" t="s">
        <v>25100</v>
      </c>
      <c r="D1848" t="s">
        <v>22025</v>
      </c>
      <c r="E1848" t="s">
        <v>21966</v>
      </c>
      <c r="F1848" t="s">
        <v>21953</v>
      </c>
      <c r="G1848">
        <v>3220</v>
      </c>
      <c r="I1848">
        <v>150</v>
      </c>
      <c r="J1848" t="s">
        <v>21954</v>
      </c>
      <c r="K1848" t="s">
        <v>204</v>
      </c>
      <c r="L1848" t="s">
        <v>12492</v>
      </c>
      <c r="M1848" t="s">
        <v>21955</v>
      </c>
      <c r="N1848" t="s">
        <v>21955</v>
      </c>
      <c r="O1848" t="s">
        <v>21955</v>
      </c>
      <c r="P1848" t="s">
        <v>21955</v>
      </c>
      <c r="Q1848" t="s">
        <v>21956</v>
      </c>
      <c r="R1848">
        <v>0.05</v>
      </c>
      <c r="S1848">
        <v>0</v>
      </c>
    </row>
    <row r="1849" spans="1:19">
      <c r="A1849" t="s">
        <v>349</v>
      </c>
      <c r="B1849">
        <v>94391601</v>
      </c>
      <c r="C1849" t="s">
        <v>25101</v>
      </c>
      <c r="D1849" t="s">
        <v>22025</v>
      </c>
      <c r="E1849" t="s">
        <v>21966</v>
      </c>
      <c r="F1849" t="s">
        <v>21953</v>
      </c>
      <c r="G1849">
        <v>3220</v>
      </c>
      <c r="I1849">
        <v>150</v>
      </c>
      <c r="J1849" t="s">
        <v>21954</v>
      </c>
      <c r="K1849" t="s">
        <v>204</v>
      </c>
      <c r="L1849" t="s">
        <v>12492</v>
      </c>
      <c r="M1849" t="s">
        <v>21955</v>
      </c>
      <c r="N1849" t="s">
        <v>21955</v>
      </c>
      <c r="O1849" t="s">
        <v>21955</v>
      </c>
      <c r="P1849" t="s">
        <v>21955</v>
      </c>
      <c r="Q1849" t="s">
        <v>21956</v>
      </c>
      <c r="R1849">
        <v>0.05</v>
      </c>
      <c r="S1849">
        <v>0</v>
      </c>
    </row>
    <row r="1850" spans="1:19">
      <c r="A1850" t="s">
        <v>349</v>
      </c>
      <c r="B1850">
        <v>94391701</v>
      </c>
      <c r="C1850" t="s">
        <v>25102</v>
      </c>
      <c r="D1850" t="s">
        <v>21951</v>
      </c>
      <c r="E1850" t="s">
        <v>21952</v>
      </c>
      <c r="F1850" t="s">
        <v>21953</v>
      </c>
      <c r="G1850">
        <v>3450</v>
      </c>
      <c r="I1850">
        <v>150</v>
      </c>
      <c r="J1850" t="s">
        <v>21954</v>
      </c>
      <c r="K1850" t="s">
        <v>204</v>
      </c>
      <c r="L1850" t="s">
        <v>12492</v>
      </c>
      <c r="M1850" t="s">
        <v>21955</v>
      </c>
      <c r="N1850" t="s">
        <v>21955</v>
      </c>
      <c r="O1850" t="s">
        <v>21955</v>
      </c>
      <c r="P1850" t="s">
        <v>21955</v>
      </c>
      <c r="Q1850" t="s">
        <v>21956</v>
      </c>
      <c r="R1850">
        <v>0.05</v>
      </c>
      <c r="S1850">
        <v>0</v>
      </c>
    </row>
    <row r="1851" spans="1:19">
      <c r="A1851" t="s">
        <v>349</v>
      </c>
      <c r="B1851">
        <v>94391861</v>
      </c>
      <c r="C1851" t="s">
        <v>25103</v>
      </c>
      <c r="D1851" t="s">
        <v>22025</v>
      </c>
      <c r="E1851" t="s">
        <v>21966</v>
      </c>
      <c r="F1851" t="s">
        <v>21953</v>
      </c>
      <c r="G1851">
        <v>3220</v>
      </c>
      <c r="I1851">
        <v>150</v>
      </c>
      <c r="J1851" t="s">
        <v>21954</v>
      </c>
      <c r="K1851" t="s">
        <v>204</v>
      </c>
      <c r="L1851" t="s">
        <v>12492</v>
      </c>
      <c r="M1851" t="s">
        <v>21955</v>
      </c>
      <c r="N1851" t="s">
        <v>21955</v>
      </c>
      <c r="O1851" t="s">
        <v>21955</v>
      </c>
      <c r="P1851" t="s">
        <v>21955</v>
      </c>
      <c r="Q1851" t="s">
        <v>21956</v>
      </c>
      <c r="R1851">
        <v>0.05</v>
      </c>
      <c r="S1851">
        <v>0</v>
      </c>
    </row>
    <row r="1852" spans="1:19">
      <c r="A1852" t="s">
        <v>349</v>
      </c>
      <c r="B1852">
        <v>94391891</v>
      </c>
      <c r="C1852" t="s">
        <v>25104</v>
      </c>
      <c r="D1852" t="s">
        <v>22025</v>
      </c>
      <c r="E1852" t="s">
        <v>21966</v>
      </c>
      <c r="F1852" t="s">
        <v>21953</v>
      </c>
      <c r="G1852">
        <v>3220</v>
      </c>
      <c r="I1852">
        <v>150</v>
      </c>
      <c r="J1852" t="s">
        <v>21954</v>
      </c>
      <c r="K1852" t="s">
        <v>204</v>
      </c>
      <c r="L1852" t="s">
        <v>12492</v>
      </c>
      <c r="M1852" t="s">
        <v>21955</v>
      </c>
      <c r="N1852" t="s">
        <v>21955</v>
      </c>
      <c r="O1852" t="s">
        <v>21955</v>
      </c>
      <c r="P1852" t="s">
        <v>21955</v>
      </c>
      <c r="Q1852" t="s">
        <v>21956</v>
      </c>
      <c r="R1852">
        <v>0.05</v>
      </c>
      <c r="S1852">
        <v>0</v>
      </c>
    </row>
    <row r="1853" spans="1:19">
      <c r="A1853" t="s">
        <v>349</v>
      </c>
      <c r="B1853">
        <v>94392001</v>
      </c>
      <c r="C1853" t="s">
        <v>25105</v>
      </c>
      <c r="D1853" t="s">
        <v>22043</v>
      </c>
      <c r="E1853" t="s">
        <v>21952</v>
      </c>
      <c r="F1853" t="s">
        <v>21953</v>
      </c>
      <c r="G1853">
        <v>3440</v>
      </c>
      <c r="I1853">
        <v>150</v>
      </c>
      <c r="J1853" t="s">
        <v>21954</v>
      </c>
      <c r="K1853" t="s">
        <v>204</v>
      </c>
      <c r="L1853" t="s">
        <v>12492</v>
      </c>
      <c r="M1853" t="s">
        <v>21955</v>
      </c>
      <c r="N1853" t="s">
        <v>21955</v>
      </c>
      <c r="O1853" t="s">
        <v>21955</v>
      </c>
      <c r="P1853" t="s">
        <v>21955</v>
      </c>
      <c r="Q1853" t="s">
        <v>21956</v>
      </c>
      <c r="R1853">
        <v>0.05</v>
      </c>
      <c r="S1853">
        <v>0</v>
      </c>
    </row>
    <row r="1854" spans="1:19">
      <c r="A1854" t="s">
        <v>349</v>
      </c>
      <c r="B1854">
        <v>94392060</v>
      </c>
      <c r="C1854" t="s">
        <v>25106</v>
      </c>
      <c r="D1854" t="s">
        <v>22043</v>
      </c>
      <c r="E1854" t="s">
        <v>21952</v>
      </c>
      <c r="F1854" t="s">
        <v>21953</v>
      </c>
      <c r="G1854">
        <v>3440</v>
      </c>
      <c r="I1854">
        <v>150</v>
      </c>
      <c r="J1854" t="s">
        <v>21954</v>
      </c>
      <c r="K1854" t="s">
        <v>204</v>
      </c>
      <c r="L1854" t="s">
        <v>12492</v>
      </c>
      <c r="M1854" t="s">
        <v>21955</v>
      </c>
      <c r="N1854" t="s">
        <v>21955</v>
      </c>
      <c r="O1854" t="s">
        <v>21955</v>
      </c>
      <c r="P1854" t="s">
        <v>21955</v>
      </c>
      <c r="Q1854" t="s">
        <v>21956</v>
      </c>
      <c r="R1854">
        <v>0.05</v>
      </c>
      <c r="S1854">
        <v>0</v>
      </c>
    </row>
    <row r="1855" spans="1:19">
      <c r="A1855" t="s">
        <v>349</v>
      </c>
      <c r="B1855">
        <v>94392070</v>
      </c>
      <c r="C1855" t="s">
        <v>25107</v>
      </c>
      <c r="D1855" t="s">
        <v>22043</v>
      </c>
      <c r="E1855" t="s">
        <v>21952</v>
      </c>
      <c r="F1855" t="s">
        <v>21953</v>
      </c>
      <c r="G1855">
        <v>3440</v>
      </c>
      <c r="I1855">
        <v>150</v>
      </c>
      <c r="J1855" t="s">
        <v>21954</v>
      </c>
      <c r="K1855" t="s">
        <v>204</v>
      </c>
      <c r="L1855" t="s">
        <v>12492</v>
      </c>
      <c r="M1855" t="s">
        <v>21955</v>
      </c>
      <c r="N1855" t="s">
        <v>21955</v>
      </c>
      <c r="O1855" t="s">
        <v>21955</v>
      </c>
      <c r="P1855" t="s">
        <v>21955</v>
      </c>
      <c r="Q1855" t="s">
        <v>21956</v>
      </c>
      <c r="R1855">
        <v>0.05</v>
      </c>
      <c r="S1855">
        <v>0</v>
      </c>
    </row>
    <row r="1856" spans="1:19">
      <c r="A1856" t="s">
        <v>349</v>
      </c>
      <c r="B1856">
        <v>94392076</v>
      </c>
      <c r="C1856" t="s">
        <v>25108</v>
      </c>
      <c r="D1856" t="s">
        <v>22043</v>
      </c>
      <c r="E1856" t="s">
        <v>21952</v>
      </c>
      <c r="F1856" t="s">
        <v>21953</v>
      </c>
      <c r="G1856">
        <v>3440</v>
      </c>
      <c r="I1856">
        <v>150</v>
      </c>
      <c r="J1856" t="s">
        <v>21954</v>
      </c>
      <c r="K1856" t="s">
        <v>204</v>
      </c>
      <c r="L1856" t="s">
        <v>12492</v>
      </c>
      <c r="M1856" t="s">
        <v>21955</v>
      </c>
      <c r="N1856" t="s">
        <v>21955</v>
      </c>
      <c r="O1856" t="s">
        <v>21955</v>
      </c>
      <c r="P1856" t="s">
        <v>21955</v>
      </c>
      <c r="Q1856" t="s">
        <v>21956</v>
      </c>
      <c r="R1856">
        <v>0.05</v>
      </c>
      <c r="S1856">
        <v>0</v>
      </c>
    </row>
    <row r="1857" spans="1:20">
      <c r="A1857" t="s">
        <v>349</v>
      </c>
      <c r="B1857">
        <v>94392077</v>
      </c>
      <c r="C1857" t="s">
        <v>25109</v>
      </c>
      <c r="D1857" t="s">
        <v>22043</v>
      </c>
      <c r="E1857" t="s">
        <v>21952</v>
      </c>
      <c r="F1857" t="s">
        <v>21953</v>
      </c>
      <c r="G1857">
        <v>3440</v>
      </c>
      <c r="I1857">
        <v>150</v>
      </c>
      <c r="J1857" t="s">
        <v>21954</v>
      </c>
      <c r="K1857" t="s">
        <v>204</v>
      </c>
      <c r="L1857" t="s">
        <v>12492</v>
      </c>
      <c r="M1857" t="s">
        <v>21955</v>
      </c>
      <c r="N1857" t="s">
        <v>21955</v>
      </c>
      <c r="O1857" t="s">
        <v>21955</v>
      </c>
      <c r="P1857" t="s">
        <v>21955</v>
      </c>
      <c r="Q1857" t="s">
        <v>21956</v>
      </c>
      <c r="R1857">
        <v>0.05</v>
      </c>
      <c r="S1857">
        <v>0</v>
      </c>
    </row>
    <row r="1858" spans="1:20">
      <c r="A1858" t="s">
        <v>349</v>
      </c>
      <c r="B1858">
        <v>94392089</v>
      </c>
      <c r="C1858" t="s">
        <v>25110</v>
      </c>
      <c r="D1858" t="s">
        <v>22043</v>
      </c>
      <c r="E1858" t="s">
        <v>21952</v>
      </c>
      <c r="F1858" t="s">
        <v>21953</v>
      </c>
      <c r="G1858">
        <v>3440</v>
      </c>
      <c r="I1858">
        <v>150</v>
      </c>
      <c r="J1858" t="s">
        <v>21954</v>
      </c>
      <c r="K1858" t="s">
        <v>204</v>
      </c>
      <c r="L1858" t="s">
        <v>12492</v>
      </c>
      <c r="M1858" t="s">
        <v>21955</v>
      </c>
      <c r="N1858" t="s">
        <v>21955</v>
      </c>
      <c r="O1858" t="s">
        <v>21955</v>
      </c>
      <c r="P1858" t="s">
        <v>21955</v>
      </c>
      <c r="Q1858" t="s">
        <v>21956</v>
      </c>
      <c r="R1858">
        <v>0.05</v>
      </c>
      <c r="S1858">
        <v>0</v>
      </c>
    </row>
    <row r="1859" spans="1:20">
      <c r="A1859" t="s">
        <v>349</v>
      </c>
      <c r="B1859">
        <v>94392098</v>
      </c>
      <c r="C1859" t="s">
        <v>25111</v>
      </c>
      <c r="D1859" t="s">
        <v>22043</v>
      </c>
      <c r="E1859" t="s">
        <v>21952</v>
      </c>
      <c r="F1859" t="s">
        <v>21953</v>
      </c>
      <c r="G1859">
        <v>3440</v>
      </c>
      <c r="I1859">
        <v>150</v>
      </c>
      <c r="J1859" t="s">
        <v>21954</v>
      </c>
      <c r="K1859" t="s">
        <v>204</v>
      </c>
      <c r="L1859" t="s">
        <v>12492</v>
      </c>
      <c r="M1859" t="s">
        <v>21961</v>
      </c>
      <c r="N1859" t="s">
        <v>21961</v>
      </c>
      <c r="O1859" t="s">
        <v>21961</v>
      </c>
      <c r="P1859" t="s">
        <v>21961</v>
      </c>
      <c r="Q1859" t="s">
        <v>21956</v>
      </c>
      <c r="R1859">
        <v>0.01</v>
      </c>
      <c r="S1859">
        <v>0</v>
      </c>
    </row>
    <row r="1860" spans="1:20">
      <c r="A1860" t="s">
        <v>349</v>
      </c>
      <c r="B1860">
        <v>94393291</v>
      </c>
      <c r="C1860" t="s">
        <v>25112</v>
      </c>
      <c r="D1860" t="s">
        <v>22025</v>
      </c>
      <c r="E1860" t="s">
        <v>21966</v>
      </c>
      <c r="F1860" t="s">
        <v>21953</v>
      </c>
      <c r="G1860">
        <v>3220</v>
      </c>
      <c r="I1860">
        <v>150</v>
      </c>
      <c r="J1860" t="s">
        <v>21954</v>
      </c>
      <c r="K1860" t="s">
        <v>204</v>
      </c>
      <c r="L1860" t="s">
        <v>12492</v>
      </c>
      <c r="M1860" t="s">
        <v>21955</v>
      </c>
      <c r="N1860" t="s">
        <v>21955</v>
      </c>
      <c r="O1860" t="s">
        <v>21955</v>
      </c>
      <c r="P1860" t="s">
        <v>21955</v>
      </c>
      <c r="Q1860" t="s">
        <v>21956</v>
      </c>
      <c r="R1860">
        <v>0.05</v>
      </c>
      <c r="S1860">
        <v>0</v>
      </c>
    </row>
    <row r="1861" spans="1:20">
      <c r="A1861" t="s">
        <v>349</v>
      </c>
      <c r="B1861">
        <v>94394001</v>
      </c>
      <c r="C1861" t="s">
        <v>25113</v>
      </c>
      <c r="D1861" t="s">
        <v>22307</v>
      </c>
      <c r="E1861" t="s">
        <v>21952</v>
      </c>
      <c r="F1861" t="s">
        <v>21953</v>
      </c>
      <c r="G1861">
        <v>3430</v>
      </c>
      <c r="I1861">
        <v>200</v>
      </c>
      <c r="J1861" t="s">
        <v>21954</v>
      </c>
      <c r="K1861" t="s">
        <v>12492</v>
      </c>
      <c r="L1861" t="s">
        <v>12492</v>
      </c>
      <c r="M1861" t="s">
        <v>21955</v>
      </c>
      <c r="N1861" t="s">
        <v>21955</v>
      </c>
      <c r="O1861" t="s">
        <v>21955</v>
      </c>
      <c r="P1861" t="s">
        <v>21955</v>
      </c>
      <c r="Q1861" t="s">
        <v>21956</v>
      </c>
      <c r="R1861">
        <v>0.05</v>
      </c>
      <c r="S1861">
        <v>0</v>
      </c>
      <c r="T1861" t="s">
        <v>21967</v>
      </c>
    </row>
    <row r="1862" spans="1:20">
      <c r="A1862" t="s">
        <v>349</v>
      </c>
      <c r="B1862">
        <v>94394017</v>
      </c>
      <c r="C1862" t="s">
        <v>25114</v>
      </c>
      <c r="D1862" t="s">
        <v>22069</v>
      </c>
      <c r="E1862" t="s">
        <v>21952</v>
      </c>
      <c r="F1862" t="s">
        <v>21953</v>
      </c>
      <c r="G1862">
        <v>3430</v>
      </c>
      <c r="I1862">
        <v>150</v>
      </c>
      <c r="J1862" t="s">
        <v>21954</v>
      </c>
      <c r="K1862" t="s">
        <v>204</v>
      </c>
      <c r="L1862" t="s">
        <v>12492</v>
      </c>
      <c r="M1862" t="s">
        <v>21955</v>
      </c>
      <c r="N1862" t="s">
        <v>21955</v>
      </c>
      <c r="O1862" t="s">
        <v>21955</v>
      </c>
      <c r="P1862" t="s">
        <v>21955</v>
      </c>
      <c r="Q1862" t="s">
        <v>21956</v>
      </c>
      <c r="R1862">
        <v>0.05</v>
      </c>
      <c r="S1862">
        <v>0</v>
      </c>
    </row>
    <row r="1863" spans="1:20">
      <c r="A1863" t="s">
        <v>349</v>
      </c>
      <c r="B1863">
        <v>94394033</v>
      </c>
      <c r="C1863" t="s">
        <v>25115</v>
      </c>
      <c r="D1863" t="s">
        <v>22069</v>
      </c>
      <c r="E1863" t="s">
        <v>21952</v>
      </c>
      <c r="F1863" t="s">
        <v>21953</v>
      </c>
      <c r="G1863">
        <v>3430</v>
      </c>
      <c r="I1863">
        <v>150</v>
      </c>
      <c r="J1863" t="s">
        <v>21954</v>
      </c>
      <c r="K1863" t="s">
        <v>204</v>
      </c>
      <c r="L1863" t="s">
        <v>12492</v>
      </c>
      <c r="M1863" t="s">
        <v>21955</v>
      </c>
      <c r="N1863" t="s">
        <v>21955</v>
      </c>
      <c r="O1863" t="s">
        <v>21955</v>
      </c>
      <c r="P1863" t="s">
        <v>21955</v>
      </c>
      <c r="Q1863" t="s">
        <v>21956</v>
      </c>
      <c r="R1863">
        <v>0.05</v>
      </c>
      <c r="S1863">
        <v>0</v>
      </c>
      <c r="T1863" t="s">
        <v>21967</v>
      </c>
    </row>
    <row r="1864" spans="1:20">
      <c r="A1864" t="s">
        <v>349</v>
      </c>
      <c r="B1864">
        <v>94394051</v>
      </c>
      <c r="C1864" t="s">
        <v>25116</v>
      </c>
      <c r="D1864" t="s">
        <v>22069</v>
      </c>
      <c r="E1864" t="s">
        <v>21952</v>
      </c>
      <c r="F1864" t="s">
        <v>21953</v>
      </c>
      <c r="G1864">
        <v>3430</v>
      </c>
      <c r="I1864">
        <v>150</v>
      </c>
      <c r="J1864" t="s">
        <v>21954</v>
      </c>
      <c r="K1864" t="s">
        <v>204</v>
      </c>
      <c r="L1864" t="s">
        <v>12492</v>
      </c>
      <c r="M1864" t="s">
        <v>21955</v>
      </c>
      <c r="N1864" t="s">
        <v>21955</v>
      </c>
      <c r="O1864" t="s">
        <v>21955</v>
      </c>
      <c r="P1864" t="s">
        <v>21955</v>
      </c>
      <c r="Q1864" t="s">
        <v>21956</v>
      </c>
      <c r="R1864">
        <v>0.05</v>
      </c>
      <c r="S1864">
        <v>0</v>
      </c>
    </row>
    <row r="1865" spans="1:20">
      <c r="A1865" t="s">
        <v>349</v>
      </c>
      <c r="B1865">
        <v>94394053</v>
      </c>
      <c r="C1865" t="s">
        <v>25117</v>
      </c>
      <c r="D1865" t="s">
        <v>22307</v>
      </c>
      <c r="E1865" t="s">
        <v>21952</v>
      </c>
      <c r="F1865" t="s">
        <v>21953</v>
      </c>
      <c r="G1865">
        <v>3430</v>
      </c>
      <c r="I1865">
        <v>200</v>
      </c>
      <c r="J1865" t="s">
        <v>21954</v>
      </c>
      <c r="K1865" t="s">
        <v>204</v>
      </c>
      <c r="L1865" t="s">
        <v>12492</v>
      </c>
      <c r="M1865" t="s">
        <v>21955</v>
      </c>
      <c r="N1865" t="s">
        <v>21955</v>
      </c>
      <c r="O1865" t="s">
        <v>21955</v>
      </c>
      <c r="P1865" t="s">
        <v>21955</v>
      </c>
      <c r="Q1865" t="s">
        <v>21956</v>
      </c>
      <c r="R1865">
        <v>0.05</v>
      </c>
      <c r="S1865">
        <v>0</v>
      </c>
      <c r="T1865" t="s">
        <v>21967</v>
      </c>
    </row>
    <row r="1866" spans="1:20">
      <c r="A1866" t="s">
        <v>349</v>
      </c>
      <c r="B1866">
        <v>94394058</v>
      </c>
      <c r="C1866" t="s">
        <v>25118</v>
      </c>
      <c r="D1866" t="s">
        <v>22307</v>
      </c>
      <c r="E1866" t="s">
        <v>21952</v>
      </c>
      <c r="F1866" t="s">
        <v>21953</v>
      </c>
      <c r="G1866">
        <v>3430</v>
      </c>
      <c r="I1866">
        <v>150</v>
      </c>
      <c r="J1866" t="s">
        <v>21954</v>
      </c>
      <c r="K1866" t="s">
        <v>204</v>
      </c>
      <c r="L1866" t="s">
        <v>12492</v>
      </c>
      <c r="M1866" t="s">
        <v>21955</v>
      </c>
      <c r="N1866" t="s">
        <v>21955</v>
      </c>
      <c r="O1866" t="s">
        <v>21955</v>
      </c>
      <c r="P1866" t="s">
        <v>21955</v>
      </c>
      <c r="Q1866" t="s">
        <v>21956</v>
      </c>
      <c r="R1866">
        <v>0.05</v>
      </c>
      <c r="S1866">
        <v>0</v>
      </c>
    </row>
    <row r="1867" spans="1:20">
      <c r="A1867" t="s">
        <v>349</v>
      </c>
      <c r="B1867">
        <v>94394065</v>
      </c>
      <c r="C1867" t="s">
        <v>25119</v>
      </c>
      <c r="D1867" t="s">
        <v>22069</v>
      </c>
      <c r="E1867" t="s">
        <v>21952</v>
      </c>
      <c r="F1867" t="s">
        <v>21953</v>
      </c>
      <c r="G1867">
        <v>3430</v>
      </c>
      <c r="I1867">
        <v>200</v>
      </c>
      <c r="J1867" t="s">
        <v>21954</v>
      </c>
      <c r="K1867" t="s">
        <v>204</v>
      </c>
      <c r="L1867" t="s">
        <v>12492</v>
      </c>
      <c r="M1867" t="s">
        <v>21955</v>
      </c>
      <c r="N1867" t="s">
        <v>21955</v>
      </c>
      <c r="O1867" t="s">
        <v>21955</v>
      </c>
      <c r="P1867" t="s">
        <v>21955</v>
      </c>
      <c r="Q1867" t="s">
        <v>21956</v>
      </c>
      <c r="R1867">
        <v>0.05</v>
      </c>
      <c r="S1867">
        <v>0</v>
      </c>
      <c r="T1867" t="s">
        <v>21967</v>
      </c>
    </row>
    <row r="1868" spans="1:20">
      <c r="A1868" t="s">
        <v>349</v>
      </c>
      <c r="B1868">
        <v>94394068</v>
      </c>
      <c r="C1868" t="s">
        <v>25120</v>
      </c>
      <c r="D1868" t="s">
        <v>22307</v>
      </c>
      <c r="E1868" t="s">
        <v>21952</v>
      </c>
      <c r="F1868" t="s">
        <v>21953</v>
      </c>
      <c r="G1868">
        <v>3430</v>
      </c>
      <c r="I1868">
        <v>150</v>
      </c>
      <c r="J1868" t="s">
        <v>21954</v>
      </c>
      <c r="K1868" t="s">
        <v>204</v>
      </c>
      <c r="L1868" t="s">
        <v>12492</v>
      </c>
      <c r="M1868" t="s">
        <v>21955</v>
      </c>
      <c r="N1868" t="s">
        <v>21955</v>
      </c>
      <c r="O1868" t="s">
        <v>21955</v>
      </c>
      <c r="P1868" t="s">
        <v>21955</v>
      </c>
      <c r="Q1868" t="s">
        <v>21956</v>
      </c>
      <c r="R1868">
        <v>0.05</v>
      </c>
      <c r="S1868">
        <v>0</v>
      </c>
    </row>
    <row r="1869" spans="1:20">
      <c r="A1869" t="s">
        <v>349</v>
      </c>
      <c r="B1869">
        <v>94394069</v>
      </c>
      <c r="C1869" t="s">
        <v>25121</v>
      </c>
      <c r="D1869" t="s">
        <v>22069</v>
      </c>
      <c r="E1869" t="s">
        <v>21952</v>
      </c>
      <c r="F1869" t="s">
        <v>21953</v>
      </c>
      <c r="G1869">
        <v>3430</v>
      </c>
      <c r="I1869">
        <v>200</v>
      </c>
      <c r="J1869" t="s">
        <v>21954</v>
      </c>
      <c r="K1869" t="s">
        <v>12492</v>
      </c>
      <c r="L1869" t="s">
        <v>12492</v>
      </c>
      <c r="M1869" t="s">
        <v>21955</v>
      </c>
      <c r="N1869" t="s">
        <v>21955</v>
      </c>
      <c r="O1869" t="s">
        <v>21955</v>
      </c>
      <c r="P1869" t="s">
        <v>21955</v>
      </c>
      <c r="Q1869" t="s">
        <v>21956</v>
      </c>
      <c r="R1869">
        <v>0.05</v>
      </c>
      <c r="S1869">
        <v>0</v>
      </c>
      <c r="T1869" t="s">
        <v>21967</v>
      </c>
    </row>
    <row r="1870" spans="1:20">
      <c r="A1870" t="s">
        <v>349</v>
      </c>
      <c r="B1870">
        <v>94394078</v>
      </c>
      <c r="C1870" t="s">
        <v>25122</v>
      </c>
      <c r="D1870" t="s">
        <v>22307</v>
      </c>
      <c r="E1870" t="s">
        <v>21952</v>
      </c>
      <c r="F1870" t="s">
        <v>21953</v>
      </c>
      <c r="G1870">
        <v>3430</v>
      </c>
      <c r="I1870">
        <v>150</v>
      </c>
      <c r="J1870" t="s">
        <v>21954</v>
      </c>
      <c r="K1870" t="s">
        <v>12492</v>
      </c>
      <c r="L1870" t="s">
        <v>12492</v>
      </c>
      <c r="M1870" t="s">
        <v>21955</v>
      </c>
      <c r="N1870" t="s">
        <v>21955</v>
      </c>
      <c r="O1870" t="s">
        <v>21955</v>
      </c>
      <c r="P1870" t="s">
        <v>21961</v>
      </c>
      <c r="Q1870" t="s">
        <v>21956</v>
      </c>
      <c r="R1870">
        <v>0.05</v>
      </c>
      <c r="S1870">
        <v>0</v>
      </c>
      <c r="T1870" t="s">
        <v>21962</v>
      </c>
    </row>
    <row r="1871" spans="1:20">
      <c r="A1871" t="s">
        <v>349</v>
      </c>
      <c r="B1871">
        <v>94394081</v>
      </c>
      <c r="C1871" t="s">
        <v>25123</v>
      </c>
      <c r="D1871" t="s">
        <v>22069</v>
      </c>
      <c r="E1871" t="s">
        <v>21952</v>
      </c>
      <c r="F1871" t="s">
        <v>21953</v>
      </c>
      <c r="G1871">
        <v>3430</v>
      </c>
      <c r="I1871">
        <v>150</v>
      </c>
      <c r="J1871" t="s">
        <v>21954</v>
      </c>
      <c r="K1871" t="s">
        <v>204</v>
      </c>
      <c r="L1871" t="s">
        <v>12492</v>
      </c>
      <c r="M1871" t="s">
        <v>21955</v>
      </c>
      <c r="N1871" t="s">
        <v>21955</v>
      </c>
      <c r="O1871" t="s">
        <v>21955</v>
      </c>
      <c r="P1871" t="s">
        <v>21955</v>
      </c>
      <c r="Q1871" t="s">
        <v>21956</v>
      </c>
      <c r="R1871">
        <v>0.05</v>
      </c>
      <c r="S1871">
        <v>0</v>
      </c>
    </row>
    <row r="1872" spans="1:20">
      <c r="A1872" t="s">
        <v>349</v>
      </c>
      <c r="B1872">
        <v>94394085</v>
      </c>
      <c r="C1872" t="s">
        <v>25124</v>
      </c>
      <c r="D1872" t="s">
        <v>22069</v>
      </c>
      <c r="E1872" t="s">
        <v>21952</v>
      </c>
      <c r="F1872" t="s">
        <v>21953</v>
      </c>
      <c r="G1872">
        <v>3430</v>
      </c>
      <c r="I1872">
        <v>150</v>
      </c>
      <c r="J1872" t="s">
        <v>21954</v>
      </c>
      <c r="K1872" t="s">
        <v>204</v>
      </c>
      <c r="L1872" t="s">
        <v>12492</v>
      </c>
      <c r="M1872" t="s">
        <v>21955</v>
      </c>
      <c r="N1872" t="s">
        <v>21955</v>
      </c>
      <c r="O1872" t="s">
        <v>21955</v>
      </c>
      <c r="P1872" t="s">
        <v>21955</v>
      </c>
      <c r="Q1872" t="s">
        <v>21956</v>
      </c>
      <c r="R1872">
        <v>0.05</v>
      </c>
      <c r="S1872">
        <v>0</v>
      </c>
    </row>
    <row r="1873" spans="1:20">
      <c r="A1873" t="s">
        <v>349</v>
      </c>
      <c r="B1873">
        <v>94394089</v>
      </c>
      <c r="C1873" t="s">
        <v>25125</v>
      </c>
      <c r="D1873" t="s">
        <v>22069</v>
      </c>
      <c r="E1873" t="s">
        <v>21952</v>
      </c>
      <c r="F1873" t="s">
        <v>21953</v>
      </c>
      <c r="G1873">
        <v>3430</v>
      </c>
      <c r="I1873">
        <v>150</v>
      </c>
      <c r="J1873" t="s">
        <v>21954</v>
      </c>
      <c r="K1873" t="s">
        <v>204</v>
      </c>
      <c r="L1873" t="s">
        <v>12492</v>
      </c>
      <c r="M1873" t="s">
        <v>21961</v>
      </c>
      <c r="N1873" t="s">
        <v>21961</v>
      </c>
      <c r="O1873" t="s">
        <v>21961</v>
      </c>
      <c r="P1873" t="s">
        <v>21961</v>
      </c>
      <c r="Q1873" t="s">
        <v>21956</v>
      </c>
      <c r="R1873">
        <v>0.01</v>
      </c>
      <c r="S1873">
        <v>0</v>
      </c>
    </row>
    <row r="1874" spans="1:20">
      <c r="A1874" t="s">
        <v>349</v>
      </c>
      <c r="B1874">
        <v>94394161</v>
      </c>
      <c r="C1874" t="s">
        <v>25126</v>
      </c>
      <c r="D1874" t="s">
        <v>22546</v>
      </c>
      <c r="E1874" t="s">
        <v>22181</v>
      </c>
      <c r="F1874" t="s">
        <v>21953</v>
      </c>
      <c r="G1874">
        <v>3220</v>
      </c>
      <c r="I1874">
        <v>150</v>
      </c>
      <c r="J1874" t="s">
        <v>21954</v>
      </c>
      <c r="K1874" t="s">
        <v>12492</v>
      </c>
      <c r="L1874" t="s">
        <v>12492</v>
      </c>
      <c r="M1874" t="s">
        <v>21961</v>
      </c>
      <c r="N1874" t="s">
        <v>21961</v>
      </c>
      <c r="O1874" t="s">
        <v>21961</v>
      </c>
      <c r="P1874" t="s">
        <v>21961</v>
      </c>
      <c r="Q1874" t="s">
        <v>21956</v>
      </c>
      <c r="R1874">
        <v>0.01</v>
      </c>
      <c r="S1874">
        <v>0</v>
      </c>
    </row>
    <row r="1875" spans="1:20">
      <c r="A1875" t="s">
        <v>349</v>
      </c>
      <c r="B1875">
        <v>94395101</v>
      </c>
      <c r="C1875" t="s">
        <v>25127</v>
      </c>
      <c r="D1875" t="s">
        <v>22993</v>
      </c>
      <c r="E1875" t="s">
        <v>22181</v>
      </c>
      <c r="F1875" t="s">
        <v>21953</v>
      </c>
      <c r="G1875">
        <v>3220</v>
      </c>
      <c r="I1875">
        <v>150</v>
      </c>
      <c r="J1875" t="s">
        <v>21954</v>
      </c>
      <c r="K1875" t="s">
        <v>204</v>
      </c>
      <c r="L1875" t="s">
        <v>12492</v>
      </c>
      <c r="M1875" t="s">
        <v>21961</v>
      </c>
      <c r="N1875" t="s">
        <v>21961</v>
      </c>
      <c r="O1875" t="s">
        <v>21961</v>
      </c>
      <c r="P1875" t="s">
        <v>21961</v>
      </c>
      <c r="Q1875" t="s">
        <v>21956</v>
      </c>
      <c r="R1875">
        <v>0.05</v>
      </c>
      <c r="S1875">
        <v>0</v>
      </c>
      <c r="T1875" t="s">
        <v>21967</v>
      </c>
    </row>
    <row r="1876" spans="1:20">
      <c r="A1876" t="s">
        <v>349</v>
      </c>
      <c r="B1876">
        <v>94395209</v>
      </c>
      <c r="C1876" t="s">
        <v>25128</v>
      </c>
      <c r="D1876" t="s">
        <v>21979</v>
      </c>
      <c r="E1876" t="s">
        <v>21952</v>
      </c>
      <c r="F1876" t="s">
        <v>21953</v>
      </c>
      <c r="G1876">
        <v>3440</v>
      </c>
      <c r="I1876">
        <v>150</v>
      </c>
      <c r="J1876" t="s">
        <v>21954</v>
      </c>
      <c r="K1876" t="s">
        <v>204</v>
      </c>
      <c r="L1876" t="s">
        <v>12492</v>
      </c>
      <c r="M1876" t="s">
        <v>21955</v>
      </c>
      <c r="N1876" t="s">
        <v>21955</v>
      </c>
      <c r="O1876" t="s">
        <v>21955</v>
      </c>
      <c r="P1876" t="s">
        <v>21955</v>
      </c>
      <c r="Q1876" t="s">
        <v>21956</v>
      </c>
      <c r="R1876">
        <v>0.05</v>
      </c>
      <c r="S1876">
        <v>0</v>
      </c>
    </row>
    <row r="1877" spans="1:20">
      <c r="A1877" t="s">
        <v>349</v>
      </c>
      <c r="B1877">
        <v>94395210</v>
      </c>
      <c r="C1877" t="s">
        <v>25129</v>
      </c>
      <c r="D1877" t="s">
        <v>21979</v>
      </c>
      <c r="E1877" t="s">
        <v>24201</v>
      </c>
      <c r="F1877" t="s">
        <v>21953</v>
      </c>
      <c r="G1877">
        <v>3440</v>
      </c>
      <c r="I1877">
        <v>150</v>
      </c>
      <c r="J1877" t="s">
        <v>21954</v>
      </c>
      <c r="K1877" t="s">
        <v>204</v>
      </c>
      <c r="L1877" t="s">
        <v>12492</v>
      </c>
      <c r="M1877" t="s">
        <v>21955</v>
      </c>
      <c r="N1877" t="s">
        <v>21955</v>
      </c>
      <c r="O1877" t="s">
        <v>21955</v>
      </c>
      <c r="P1877" t="s">
        <v>21955</v>
      </c>
      <c r="Q1877" t="s">
        <v>21956</v>
      </c>
      <c r="R1877">
        <v>0.05</v>
      </c>
      <c r="S1877">
        <v>0</v>
      </c>
    </row>
    <row r="1878" spans="1:20">
      <c r="A1878" t="s">
        <v>349</v>
      </c>
      <c r="B1878">
        <v>94395601</v>
      </c>
      <c r="C1878" t="s">
        <v>25130</v>
      </c>
      <c r="D1878" t="s">
        <v>25097</v>
      </c>
      <c r="E1878" t="s">
        <v>21952</v>
      </c>
      <c r="F1878" t="s">
        <v>21953</v>
      </c>
      <c r="G1878">
        <v>3450</v>
      </c>
      <c r="I1878">
        <v>150</v>
      </c>
      <c r="J1878" t="s">
        <v>21954</v>
      </c>
      <c r="K1878" t="s">
        <v>204</v>
      </c>
      <c r="L1878" t="s">
        <v>12492</v>
      </c>
      <c r="M1878" t="s">
        <v>21955</v>
      </c>
      <c r="N1878" t="s">
        <v>21955</v>
      </c>
      <c r="O1878" t="s">
        <v>21955</v>
      </c>
      <c r="P1878" t="s">
        <v>21955</v>
      </c>
      <c r="Q1878" t="s">
        <v>21956</v>
      </c>
      <c r="R1878">
        <v>0.05</v>
      </c>
      <c r="S1878">
        <v>0</v>
      </c>
    </row>
    <row r="1879" spans="1:20">
      <c r="A1879" t="s">
        <v>349</v>
      </c>
      <c r="B1879">
        <v>94396661</v>
      </c>
      <c r="C1879" t="s">
        <v>25131</v>
      </c>
      <c r="D1879" t="s">
        <v>22025</v>
      </c>
      <c r="E1879" t="s">
        <v>21966</v>
      </c>
      <c r="F1879" t="s">
        <v>21953</v>
      </c>
      <c r="G1879">
        <v>3220</v>
      </c>
      <c r="I1879">
        <v>150</v>
      </c>
      <c r="J1879" t="s">
        <v>21954</v>
      </c>
      <c r="K1879" t="s">
        <v>204</v>
      </c>
      <c r="L1879" t="s">
        <v>12492</v>
      </c>
      <c r="M1879" t="s">
        <v>21955</v>
      </c>
      <c r="N1879" t="s">
        <v>21955</v>
      </c>
      <c r="O1879" t="s">
        <v>21955</v>
      </c>
      <c r="P1879" t="s">
        <v>21955</v>
      </c>
      <c r="Q1879" t="s">
        <v>21956</v>
      </c>
      <c r="R1879">
        <v>0.05</v>
      </c>
      <c r="S1879">
        <v>0</v>
      </c>
    </row>
    <row r="1880" spans="1:20">
      <c r="A1880" t="s">
        <v>349</v>
      </c>
      <c r="B1880">
        <v>94396691</v>
      </c>
      <c r="C1880" t="s">
        <v>25132</v>
      </c>
      <c r="D1880" t="s">
        <v>22025</v>
      </c>
      <c r="E1880" t="s">
        <v>21966</v>
      </c>
      <c r="F1880" t="s">
        <v>21953</v>
      </c>
      <c r="G1880">
        <v>3220</v>
      </c>
      <c r="I1880">
        <v>150</v>
      </c>
      <c r="J1880" t="s">
        <v>21954</v>
      </c>
      <c r="K1880" t="s">
        <v>204</v>
      </c>
      <c r="L1880" t="s">
        <v>12492</v>
      </c>
      <c r="M1880" t="s">
        <v>21955</v>
      </c>
      <c r="N1880" t="s">
        <v>21955</v>
      </c>
      <c r="O1880" t="s">
        <v>21955</v>
      </c>
      <c r="P1880" t="s">
        <v>21955</v>
      </c>
      <c r="Q1880" t="s">
        <v>21956</v>
      </c>
      <c r="R1880">
        <v>0.05</v>
      </c>
      <c r="S1880">
        <v>0</v>
      </c>
    </row>
    <row r="1881" spans="1:20">
      <c r="A1881" t="s">
        <v>349</v>
      </c>
      <c r="B1881">
        <v>94396716</v>
      </c>
      <c r="C1881" t="s">
        <v>25133</v>
      </c>
      <c r="D1881" t="s">
        <v>22307</v>
      </c>
      <c r="E1881" t="s">
        <v>21952</v>
      </c>
      <c r="F1881" t="s">
        <v>21953</v>
      </c>
      <c r="G1881">
        <v>3430</v>
      </c>
      <c r="I1881">
        <v>150</v>
      </c>
      <c r="J1881" t="s">
        <v>21954</v>
      </c>
      <c r="K1881" t="s">
        <v>204</v>
      </c>
      <c r="L1881" t="s">
        <v>12492</v>
      </c>
      <c r="M1881" t="s">
        <v>21955</v>
      </c>
      <c r="N1881" t="s">
        <v>21955</v>
      </c>
      <c r="O1881" t="s">
        <v>21955</v>
      </c>
      <c r="P1881" t="s">
        <v>21955</v>
      </c>
      <c r="Q1881" t="s">
        <v>21956</v>
      </c>
      <c r="R1881">
        <v>0.05</v>
      </c>
      <c r="S1881">
        <v>0</v>
      </c>
    </row>
    <row r="1882" spans="1:20">
      <c r="A1882" t="s">
        <v>349</v>
      </c>
      <c r="B1882">
        <v>94396717</v>
      </c>
      <c r="C1882" t="s">
        <v>25134</v>
      </c>
      <c r="D1882" t="s">
        <v>22307</v>
      </c>
      <c r="E1882" t="s">
        <v>21952</v>
      </c>
      <c r="F1882" t="s">
        <v>21953</v>
      </c>
      <c r="G1882">
        <v>3430</v>
      </c>
      <c r="I1882">
        <v>150</v>
      </c>
      <c r="J1882" t="s">
        <v>21954</v>
      </c>
      <c r="K1882" t="s">
        <v>204</v>
      </c>
      <c r="L1882" t="s">
        <v>12492</v>
      </c>
      <c r="M1882" t="s">
        <v>21955</v>
      </c>
      <c r="N1882" t="s">
        <v>21955</v>
      </c>
      <c r="O1882" t="s">
        <v>21955</v>
      </c>
      <c r="P1882" t="s">
        <v>21955</v>
      </c>
      <c r="Q1882" t="s">
        <v>21956</v>
      </c>
      <c r="R1882">
        <v>0.05</v>
      </c>
      <c r="S1882">
        <v>0</v>
      </c>
    </row>
    <row r="1883" spans="1:20">
      <c r="A1883" t="s">
        <v>349</v>
      </c>
      <c r="B1883">
        <v>94396721</v>
      </c>
      <c r="C1883" t="s">
        <v>25135</v>
      </c>
      <c r="D1883" t="s">
        <v>22307</v>
      </c>
      <c r="E1883" t="s">
        <v>21952</v>
      </c>
      <c r="F1883" t="s">
        <v>21953</v>
      </c>
      <c r="G1883">
        <v>3430</v>
      </c>
      <c r="I1883">
        <v>150</v>
      </c>
      <c r="J1883" t="s">
        <v>21954</v>
      </c>
      <c r="K1883" t="s">
        <v>204</v>
      </c>
      <c r="L1883" t="s">
        <v>12492</v>
      </c>
      <c r="M1883" t="s">
        <v>21955</v>
      </c>
      <c r="N1883" t="s">
        <v>21955</v>
      </c>
      <c r="O1883" t="s">
        <v>21955</v>
      </c>
      <c r="P1883" t="s">
        <v>21955</v>
      </c>
      <c r="Q1883" t="s">
        <v>21956</v>
      </c>
      <c r="R1883">
        <v>0.05</v>
      </c>
      <c r="S1883">
        <v>0</v>
      </c>
    </row>
    <row r="1884" spans="1:20">
      <c r="A1884" t="s">
        <v>349</v>
      </c>
      <c r="B1884">
        <v>94396901</v>
      </c>
      <c r="C1884" t="s">
        <v>25136</v>
      </c>
      <c r="D1884" t="s">
        <v>22025</v>
      </c>
      <c r="E1884" t="s">
        <v>21966</v>
      </c>
      <c r="F1884" t="s">
        <v>21953</v>
      </c>
      <c r="G1884">
        <v>3220</v>
      </c>
      <c r="I1884">
        <v>150</v>
      </c>
      <c r="J1884" t="s">
        <v>21954</v>
      </c>
      <c r="K1884" t="s">
        <v>204</v>
      </c>
      <c r="L1884" t="s">
        <v>12492</v>
      </c>
      <c r="M1884" t="s">
        <v>21955</v>
      </c>
      <c r="N1884" t="s">
        <v>21955</v>
      </c>
      <c r="O1884" t="s">
        <v>21955</v>
      </c>
      <c r="P1884" t="s">
        <v>21955</v>
      </c>
      <c r="Q1884" t="s">
        <v>21956</v>
      </c>
      <c r="R1884">
        <v>0.05</v>
      </c>
      <c r="S1884">
        <v>0</v>
      </c>
    </row>
    <row r="1885" spans="1:20">
      <c r="A1885" t="s">
        <v>349</v>
      </c>
      <c r="B1885">
        <v>94396991</v>
      </c>
      <c r="C1885" t="s">
        <v>25137</v>
      </c>
      <c r="D1885" t="s">
        <v>22025</v>
      </c>
      <c r="E1885" t="s">
        <v>21966</v>
      </c>
      <c r="F1885" t="s">
        <v>21953</v>
      </c>
      <c r="G1885">
        <v>3220</v>
      </c>
      <c r="I1885">
        <v>150</v>
      </c>
      <c r="J1885" t="s">
        <v>21954</v>
      </c>
      <c r="K1885" t="s">
        <v>204</v>
      </c>
      <c r="L1885" t="s">
        <v>12492</v>
      </c>
      <c r="M1885" t="s">
        <v>21955</v>
      </c>
      <c r="N1885" t="s">
        <v>21955</v>
      </c>
      <c r="O1885" t="s">
        <v>21955</v>
      </c>
      <c r="P1885" t="s">
        <v>21955</v>
      </c>
      <c r="Q1885" t="s">
        <v>21956</v>
      </c>
      <c r="R1885">
        <v>0.05</v>
      </c>
      <c r="S1885">
        <v>0</v>
      </c>
    </row>
    <row r="1886" spans="1:20">
      <c r="A1886" t="s">
        <v>349</v>
      </c>
      <c r="B1886">
        <v>94397401</v>
      </c>
      <c r="C1886" t="s">
        <v>25138</v>
      </c>
      <c r="D1886" t="s">
        <v>22523</v>
      </c>
      <c r="E1886" t="s">
        <v>21952</v>
      </c>
      <c r="F1886" t="s">
        <v>21953</v>
      </c>
      <c r="G1886">
        <v>3440</v>
      </c>
      <c r="I1886">
        <v>150</v>
      </c>
      <c r="J1886" t="s">
        <v>21954</v>
      </c>
      <c r="K1886" t="s">
        <v>204</v>
      </c>
      <c r="L1886" t="s">
        <v>12492</v>
      </c>
      <c r="M1886" t="s">
        <v>21955</v>
      </c>
      <c r="N1886" t="s">
        <v>21955</v>
      </c>
      <c r="O1886" t="s">
        <v>21955</v>
      </c>
      <c r="P1886" t="s">
        <v>21955</v>
      </c>
      <c r="Q1886" t="s">
        <v>21956</v>
      </c>
      <c r="R1886">
        <v>0.05</v>
      </c>
      <c r="S1886">
        <v>0</v>
      </c>
    </row>
    <row r="1887" spans="1:20">
      <c r="A1887" t="s">
        <v>349</v>
      </c>
      <c r="B1887">
        <v>94397601</v>
      </c>
      <c r="C1887" t="s">
        <v>25139</v>
      </c>
      <c r="D1887" t="s">
        <v>22028</v>
      </c>
      <c r="E1887" t="s">
        <v>21966</v>
      </c>
      <c r="F1887" t="s">
        <v>21953</v>
      </c>
      <c r="G1887">
        <v>3220</v>
      </c>
      <c r="I1887">
        <v>200</v>
      </c>
      <c r="J1887" t="s">
        <v>21954</v>
      </c>
      <c r="K1887" t="s">
        <v>204</v>
      </c>
      <c r="L1887" t="s">
        <v>12492</v>
      </c>
      <c r="M1887" t="s">
        <v>21961</v>
      </c>
      <c r="N1887" t="s">
        <v>21961</v>
      </c>
      <c r="O1887" t="s">
        <v>21961</v>
      </c>
      <c r="P1887" t="s">
        <v>21961</v>
      </c>
      <c r="Q1887" t="s">
        <v>21956</v>
      </c>
      <c r="R1887">
        <v>0.01</v>
      </c>
      <c r="S1887">
        <v>0</v>
      </c>
      <c r="T1887" t="s">
        <v>22002</v>
      </c>
    </row>
    <row r="1888" spans="1:20">
      <c r="A1888" t="s">
        <v>349</v>
      </c>
      <c r="B1888">
        <v>94398086</v>
      </c>
      <c r="C1888" t="s">
        <v>25140</v>
      </c>
      <c r="D1888" t="s">
        <v>22339</v>
      </c>
      <c r="E1888" t="s">
        <v>21987</v>
      </c>
      <c r="F1888" t="s">
        <v>21953</v>
      </c>
      <c r="G1888">
        <v>3450</v>
      </c>
      <c r="I1888">
        <v>150</v>
      </c>
      <c r="J1888" t="s">
        <v>21954</v>
      </c>
      <c r="K1888" t="s">
        <v>204</v>
      </c>
      <c r="L1888" t="s">
        <v>12492</v>
      </c>
      <c r="M1888" t="s">
        <v>21955</v>
      </c>
      <c r="N1888" t="s">
        <v>21955</v>
      </c>
      <c r="O1888" t="s">
        <v>21955</v>
      </c>
      <c r="P1888" t="s">
        <v>21955</v>
      </c>
      <c r="Q1888" t="s">
        <v>21956</v>
      </c>
      <c r="R1888">
        <v>0.05</v>
      </c>
      <c r="S1888">
        <v>0</v>
      </c>
    </row>
    <row r="1889" spans="1:20">
      <c r="A1889" t="s">
        <v>349</v>
      </c>
      <c r="B1889">
        <v>94398110</v>
      </c>
      <c r="C1889" t="s">
        <v>25141</v>
      </c>
      <c r="D1889" t="s">
        <v>21979</v>
      </c>
      <c r="E1889" t="s">
        <v>21952</v>
      </c>
      <c r="F1889" t="s">
        <v>21953</v>
      </c>
      <c r="G1889">
        <v>3440</v>
      </c>
      <c r="I1889">
        <v>150</v>
      </c>
      <c r="J1889" t="s">
        <v>21954</v>
      </c>
      <c r="K1889" t="s">
        <v>12492</v>
      </c>
      <c r="L1889" t="s">
        <v>12492</v>
      </c>
      <c r="M1889" t="s">
        <v>21955</v>
      </c>
      <c r="N1889" t="s">
        <v>21955</v>
      </c>
      <c r="O1889" t="s">
        <v>21955</v>
      </c>
      <c r="P1889" t="s">
        <v>21955</v>
      </c>
      <c r="Q1889" t="s">
        <v>21956</v>
      </c>
      <c r="R1889">
        <v>0.05</v>
      </c>
      <c r="S1889">
        <v>0</v>
      </c>
      <c r="T1889" t="s">
        <v>22002</v>
      </c>
    </row>
    <row r="1890" spans="1:20">
      <c r="A1890" t="s">
        <v>349</v>
      </c>
      <c r="B1890">
        <v>94398112</v>
      </c>
      <c r="C1890" t="s">
        <v>25142</v>
      </c>
      <c r="D1890" t="s">
        <v>21979</v>
      </c>
      <c r="E1890" t="s">
        <v>21952</v>
      </c>
      <c r="F1890" t="s">
        <v>21953</v>
      </c>
      <c r="G1890">
        <v>3440</v>
      </c>
      <c r="I1890">
        <v>150</v>
      </c>
      <c r="J1890" t="s">
        <v>21954</v>
      </c>
      <c r="K1890" t="s">
        <v>12492</v>
      </c>
      <c r="L1890" t="s">
        <v>12492</v>
      </c>
      <c r="M1890" t="s">
        <v>21955</v>
      </c>
      <c r="N1890" t="s">
        <v>21955</v>
      </c>
      <c r="O1890" t="s">
        <v>21955</v>
      </c>
      <c r="P1890" t="s">
        <v>21955</v>
      </c>
      <c r="Q1890" t="s">
        <v>21956</v>
      </c>
      <c r="R1890">
        <v>0.05</v>
      </c>
      <c r="S1890">
        <v>0</v>
      </c>
      <c r="T1890" t="s">
        <v>22002</v>
      </c>
    </row>
    <row r="1891" spans="1:20">
      <c r="A1891" t="s">
        <v>349</v>
      </c>
      <c r="B1891">
        <v>94398201</v>
      </c>
      <c r="C1891" t="s">
        <v>25143</v>
      </c>
      <c r="D1891" t="s">
        <v>24346</v>
      </c>
      <c r="E1891" t="s">
        <v>21952</v>
      </c>
      <c r="F1891" t="s">
        <v>21953</v>
      </c>
      <c r="G1891">
        <v>3440</v>
      </c>
      <c r="I1891">
        <v>150</v>
      </c>
      <c r="J1891" t="s">
        <v>21954</v>
      </c>
      <c r="K1891" t="s">
        <v>204</v>
      </c>
      <c r="L1891" t="s">
        <v>12492</v>
      </c>
      <c r="M1891" t="s">
        <v>21961</v>
      </c>
      <c r="N1891" t="s">
        <v>21961</v>
      </c>
      <c r="O1891" t="s">
        <v>21961</v>
      </c>
      <c r="P1891" t="s">
        <v>21961</v>
      </c>
      <c r="Q1891" t="s">
        <v>21956</v>
      </c>
      <c r="R1891">
        <v>0.01</v>
      </c>
      <c r="S1891">
        <v>0</v>
      </c>
    </row>
    <row r="1892" spans="1:20">
      <c r="A1892" t="s">
        <v>349</v>
      </c>
      <c r="B1892">
        <v>94398206</v>
      </c>
      <c r="C1892" t="s">
        <v>25144</v>
      </c>
      <c r="D1892" t="s">
        <v>21979</v>
      </c>
      <c r="E1892" t="s">
        <v>21952</v>
      </c>
      <c r="F1892" t="s">
        <v>21953</v>
      </c>
      <c r="G1892">
        <v>3440</v>
      </c>
      <c r="I1892">
        <v>150</v>
      </c>
      <c r="J1892" t="s">
        <v>21954</v>
      </c>
      <c r="K1892" t="s">
        <v>204</v>
      </c>
      <c r="L1892" t="s">
        <v>12492</v>
      </c>
      <c r="M1892" t="s">
        <v>21955</v>
      </c>
      <c r="N1892" t="s">
        <v>21955</v>
      </c>
      <c r="O1892" t="s">
        <v>21955</v>
      </c>
      <c r="P1892" t="s">
        <v>21955</v>
      </c>
      <c r="Q1892" t="s">
        <v>21956</v>
      </c>
      <c r="R1892">
        <v>0.05</v>
      </c>
      <c r="S1892">
        <v>0</v>
      </c>
    </row>
    <row r="1893" spans="1:20">
      <c r="A1893" t="s">
        <v>349</v>
      </c>
      <c r="B1893">
        <v>94398210</v>
      </c>
      <c r="C1893" t="s">
        <v>25145</v>
      </c>
      <c r="D1893" t="s">
        <v>24346</v>
      </c>
      <c r="E1893" t="s">
        <v>21952</v>
      </c>
      <c r="F1893" t="s">
        <v>21953</v>
      </c>
      <c r="G1893">
        <v>3440</v>
      </c>
      <c r="I1893">
        <v>150</v>
      </c>
      <c r="J1893" t="s">
        <v>21954</v>
      </c>
      <c r="K1893" t="s">
        <v>204</v>
      </c>
      <c r="L1893" t="s">
        <v>12492</v>
      </c>
      <c r="M1893" t="s">
        <v>21955</v>
      </c>
      <c r="N1893" t="s">
        <v>21955</v>
      </c>
      <c r="O1893" t="s">
        <v>21955</v>
      </c>
      <c r="P1893" t="s">
        <v>21955</v>
      </c>
      <c r="Q1893" t="s">
        <v>21956</v>
      </c>
      <c r="R1893">
        <v>0.05</v>
      </c>
      <c r="S1893">
        <v>0</v>
      </c>
    </row>
    <row r="1894" spans="1:20">
      <c r="A1894" t="s">
        <v>349</v>
      </c>
      <c r="B1894" t="s">
        <v>25146</v>
      </c>
      <c r="C1894" t="s">
        <v>25147</v>
      </c>
      <c r="D1894" t="s">
        <v>21970</v>
      </c>
      <c r="F1894" t="s">
        <v>21953</v>
      </c>
      <c r="G1894">
        <v>3440</v>
      </c>
      <c r="I1894">
        <v>150</v>
      </c>
      <c r="J1894" t="s">
        <v>21954</v>
      </c>
      <c r="K1894" t="s">
        <v>204</v>
      </c>
      <c r="L1894" t="s">
        <v>12492</v>
      </c>
      <c r="M1894" t="s">
        <v>21955</v>
      </c>
      <c r="N1894" t="s">
        <v>21955</v>
      </c>
      <c r="O1894" t="s">
        <v>21955</v>
      </c>
      <c r="P1894" t="s">
        <v>21955</v>
      </c>
      <c r="Q1894" t="s">
        <v>21956</v>
      </c>
      <c r="R1894">
        <v>0.05</v>
      </c>
      <c r="S1894">
        <v>0</v>
      </c>
    </row>
    <row r="1895" spans="1:20">
      <c r="A1895" t="s">
        <v>349</v>
      </c>
      <c r="B1895">
        <v>94399043</v>
      </c>
      <c r="C1895" t="s">
        <v>25148</v>
      </c>
      <c r="D1895" t="s">
        <v>22043</v>
      </c>
      <c r="E1895" t="s">
        <v>21952</v>
      </c>
      <c r="F1895" t="s">
        <v>21953</v>
      </c>
      <c r="G1895">
        <v>3440</v>
      </c>
      <c r="I1895">
        <v>150</v>
      </c>
      <c r="J1895" t="s">
        <v>21954</v>
      </c>
      <c r="K1895" t="s">
        <v>204</v>
      </c>
      <c r="L1895" t="s">
        <v>12492</v>
      </c>
      <c r="M1895" t="s">
        <v>21955</v>
      </c>
      <c r="N1895" t="s">
        <v>21955</v>
      </c>
      <c r="O1895" t="s">
        <v>21955</v>
      </c>
      <c r="P1895" t="s">
        <v>21955</v>
      </c>
      <c r="Q1895" t="s">
        <v>21956</v>
      </c>
      <c r="R1895">
        <v>0.05</v>
      </c>
      <c r="S1895">
        <v>0</v>
      </c>
    </row>
    <row r="1896" spans="1:20">
      <c r="A1896" t="s">
        <v>349</v>
      </c>
      <c r="B1896">
        <v>94399077</v>
      </c>
      <c r="C1896" t="s">
        <v>25149</v>
      </c>
      <c r="D1896" t="s">
        <v>22043</v>
      </c>
      <c r="E1896" t="s">
        <v>21952</v>
      </c>
      <c r="F1896" t="s">
        <v>21953</v>
      </c>
      <c r="G1896">
        <v>3440</v>
      </c>
      <c r="I1896">
        <v>150</v>
      </c>
      <c r="J1896" t="s">
        <v>21954</v>
      </c>
      <c r="K1896" t="s">
        <v>204</v>
      </c>
      <c r="L1896" t="s">
        <v>12492</v>
      </c>
      <c r="M1896" t="s">
        <v>21955</v>
      </c>
      <c r="N1896" t="s">
        <v>21955</v>
      </c>
      <c r="O1896" t="s">
        <v>21955</v>
      </c>
      <c r="P1896" t="s">
        <v>21955</v>
      </c>
      <c r="Q1896" t="s">
        <v>21956</v>
      </c>
      <c r="R1896">
        <v>0.05</v>
      </c>
      <c r="S1896">
        <v>0</v>
      </c>
    </row>
    <row r="1897" spans="1:20">
      <c r="A1897" t="s">
        <v>349</v>
      </c>
      <c r="B1897">
        <v>94399444</v>
      </c>
      <c r="C1897" t="s">
        <v>25150</v>
      </c>
      <c r="D1897" t="s">
        <v>22557</v>
      </c>
      <c r="E1897" t="s">
        <v>21987</v>
      </c>
      <c r="F1897" t="s">
        <v>21953</v>
      </c>
      <c r="G1897">
        <v>3220</v>
      </c>
      <c r="I1897">
        <v>150</v>
      </c>
      <c r="J1897" t="s">
        <v>21954</v>
      </c>
      <c r="K1897" t="s">
        <v>204</v>
      </c>
      <c r="L1897" t="s">
        <v>12492</v>
      </c>
      <c r="M1897" t="s">
        <v>21955</v>
      </c>
      <c r="N1897" t="s">
        <v>21955</v>
      </c>
      <c r="O1897" t="s">
        <v>21955</v>
      </c>
      <c r="P1897" t="s">
        <v>21955</v>
      </c>
      <c r="Q1897" t="s">
        <v>21956</v>
      </c>
      <c r="R1897">
        <v>0.05</v>
      </c>
      <c r="S1897">
        <v>0</v>
      </c>
    </row>
    <row r="1898" spans="1:20">
      <c r="A1898" t="s">
        <v>349</v>
      </c>
      <c r="B1898">
        <v>94399445</v>
      </c>
      <c r="C1898" t="s">
        <v>25151</v>
      </c>
      <c r="D1898" t="s">
        <v>25152</v>
      </c>
      <c r="E1898" t="s">
        <v>21987</v>
      </c>
      <c r="F1898" t="s">
        <v>21953</v>
      </c>
      <c r="G1898">
        <v>3220</v>
      </c>
      <c r="I1898">
        <v>150</v>
      </c>
      <c r="J1898" t="s">
        <v>21954</v>
      </c>
      <c r="K1898" t="s">
        <v>204</v>
      </c>
      <c r="L1898" t="s">
        <v>12492</v>
      </c>
      <c r="M1898" t="s">
        <v>21955</v>
      </c>
      <c r="N1898" t="s">
        <v>21955</v>
      </c>
      <c r="O1898" t="s">
        <v>21955</v>
      </c>
      <c r="P1898" t="s">
        <v>21955</v>
      </c>
      <c r="Q1898" t="s">
        <v>21956</v>
      </c>
      <c r="R1898">
        <v>0.05</v>
      </c>
      <c r="S1898">
        <v>0</v>
      </c>
    </row>
    <row r="1899" spans="1:20">
      <c r="A1899" t="s">
        <v>349</v>
      </c>
      <c r="B1899">
        <v>94399448</v>
      </c>
      <c r="C1899" t="s">
        <v>25153</v>
      </c>
      <c r="D1899" t="s">
        <v>22551</v>
      </c>
      <c r="E1899" t="s">
        <v>21987</v>
      </c>
      <c r="F1899" t="s">
        <v>21953</v>
      </c>
      <c r="G1899">
        <v>3220</v>
      </c>
      <c r="I1899">
        <v>150</v>
      </c>
      <c r="J1899" t="s">
        <v>21954</v>
      </c>
      <c r="K1899" t="s">
        <v>204</v>
      </c>
      <c r="L1899" t="s">
        <v>12492</v>
      </c>
      <c r="M1899" t="s">
        <v>21955</v>
      </c>
      <c r="N1899" t="s">
        <v>21955</v>
      </c>
      <c r="O1899" t="s">
        <v>21955</v>
      </c>
      <c r="P1899" t="s">
        <v>21955</v>
      </c>
      <c r="Q1899" t="s">
        <v>21956</v>
      </c>
      <c r="R1899">
        <v>0.05</v>
      </c>
      <c r="S1899">
        <v>0</v>
      </c>
    </row>
    <row r="1900" spans="1:20">
      <c r="A1900" t="s">
        <v>349</v>
      </c>
      <c r="B1900">
        <v>94399501</v>
      </c>
      <c r="C1900" t="s">
        <v>25154</v>
      </c>
      <c r="D1900" t="s">
        <v>21951</v>
      </c>
      <c r="E1900" t="s">
        <v>21952</v>
      </c>
      <c r="F1900" t="s">
        <v>21953</v>
      </c>
      <c r="G1900">
        <v>3450</v>
      </c>
      <c r="I1900">
        <v>150</v>
      </c>
      <c r="J1900" t="s">
        <v>21954</v>
      </c>
      <c r="K1900" t="s">
        <v>204</v>
      </c>
      <c r="L1900" t="s">
        <v>12492</v>
      </c>
      <c r="M1900" t="s">
        <v>21955</v>
      </c>
      <c r="N1900" t="s">
        <v>21955</v>
      </c>
      <c r="O1900" t="s">
        <v>21955</v>
      </c>
      <c r="P1900" t="s">
        <v>21955</v>
      </c>
      <c r="Q1900" t="s">
        <v>21956</v>
      </c>
      <c r="R1900">
        <v>0.05</v>
      </c>
      <c r="S1900">
        <v>0</v>
      </c>
    </row>
    <row r="1901" spans="1:20">
      <c r="A1901" t="s">
        <v>349</v>
      </c>
      <c r="B1901">
        <v>94399617</v>
      </c>
      <c r="C1901" t="s">
        <v>25155</v>
      </c>
      <c r="D1901" t="s">
        <v>22243</v>
      </c>
      <c r="E1901" t="s">
        <v>21987</v>
      </c>
      <c r="F1901" t="s">
        <v>21953</v>
      </c>
      <c r="G1901">
        <v>3450</v>
      </c>
      <c r="I1901">
        <v>150</v>
      </c>
      <c r="J1901" t="s">
        <v>21954</v>
      </c>
      <c r="K1901" t="s">
        <v>204</v>
      </c>
      <c r="L1901" t="s">
        <v>12492</v>
      </c>
      <c r="M1901" t="s">
        <v>21955</v>
      </c>
      <c r="N1901" t="s">
        <v>21955</v>
      </c>
      <c r="O1901" t="s">
        <v>21955</v>
      </c>
      <c r="P1901" t="s">
        <v>21955</v>
      </c>
      <c r="Q1901" t="s">
        <v>21956</v>
      </c>
      <c r="R1901">
        <v>0.05</v>
      </c>
      <c r="S1901">
        <v>0</v>
      </c>
    </row>
    <row r="1902" spans="1:20">
      <c r="A1902" t="s">
        <v>349</v>
      </c>
      <c r="B1902">
        <v>94399625</v>
      </c>
      <c r="C1902" t="s">
        <v>25156</v>
      </c>
      <c r="D1902" t="s">
        <v>25157</v>
      </c>
      <c r="E1902" t="s">
        <v>21987</v>
      </c>
      <c r="F1902" t="s">
        <v>21953</v>
      </c>
      <c r="G1902">
        <v>3440</v>
      </c>
      <c r="I1902">
        <v>150</v>
      </c>
      <c r="J1902" t="s">
        <v>21954</v>
      </c>
      <c r="K1902" t="s">
        <v>204</v>
      </c>
      <c r="L1902" t="s">
        <v>12492</v>
      </c>
      <c r="M1902" t="s">
        <v>21955</v>
      </c>
      <c r="N1902" t="s">
        <v>21955</v>
      </c>
      <c r="O1902" t="s">
        <v>21955</v>
      </c>
      <c r="P1902" t="s">
        <v>21955</v>
      </c>
      <c r="Q1902" t="s">
        <v>21956</v>
      </c>
      <c r="R1902">
        <v>0.05</v>
      </c>
      <c r="S1902">
        <v>0</v>
      </c>
      <c r="T1902" t="s">
        <v>21967</v>
      </c>
    </row>
    <row r="1903" spans="1:20">
      <c r="A1903" t="s">
        <v>349</v>
      </c>
      <c r="B1903">
        <v>94399635</v>
      </c>
      <c r="C1903" t="s">
        <v>25158</v>
      </c>
      <c r="D1903" t="s">
        <v>25157</v>
      </c>
      <c r="E1903" t="s">
        <v>21987</v>
      </c>
      <c r="F1903" t="s">
        <v>21953</v>
      </c>
      <c r="G1903">
        <v>3450</v>
      </c>
      <c r="I1903">
        <v>150</v>
      </c>
      <c r="J1903" t="s">
        <v>21954</v>
      </c>
      <c r="K1903" t="s">
        <v>204</v>
      </c>
      <c r="L1903" t="s">
        <v>12492</v>
      </c>
      <c r="M1903" t="s">
        <v>21955</v>
      </c>
      <c r="N1903" t="s">
        <v>21955</v>
      </c>
      <c r="O1903" t="s">
        <v>21955</v>
      </c>
      <c r="P1903" t="s">
        <v>21955</v>
      </c>
      <c r="Q1903" t="s">
        <v>21956</v>
      </c>
      <c r="R1903">
        <v>0.05</v>
      </c>
      <c r="S1903">
        <v>0</v>
      </c>
    </row>
    <row r="1904" spans="1:20">
      <c r="A1904" t="s">
        <v>349</v>
      </c>
      <c r="B1904">
        <v>94399638</v>
      </c>
      <c r="C1904" t="s">
        <v>25159</v>
      </c>
      <c r="D1904" t="s">
        <v>22243</v>
      </c>
      <c r="E1904" t="s">
        <v>21987</v>
      </c>
      <c r="F1904" t="s">
        <v>21953</v>
      </c>
      <c r="G1904">
        <v>3450</v>
      </c>
      <c r="I1904">
        <v>150</v>
      </c>
      <c r="J1904" t="s">
        <v>21954</v>
      </c>
      <c r="K1904" t="s">
        <v>204</v>
      </c>
      <c r="L1904" t="s">
        <v>12492</v>
      </c>
      <c r="M1904" t="s">
        <v>21955</v>
      </c>
      <c r="N1904" t="s">
        <v>21955</v>
      </c>
      <c r="O1904" t="s">
        <v>21955</v>
      </c>
      <c r="P1904" t="s">
        <v>21955</v>
      </c>
      <c r="Q1904" t="s">
        <v>21956</v>
      </c>
      <c r="R1904">
        <v>0.05</v>
      </c>
      <c r="S1904">
        <v>0</v>
      </c>
    </row>
    <row r="1905" spans="1:20">
      <c r="A1905" t="s">
        <v>349</v>
      </c>
      <c r="B1905">
        <v>94399645</v>
      </c>
      <c r="C1905" t="s">
        <v>25160</v>
      </c>
      <c r="D1905" t="s">
        <v>25161</v>
      </c>
      <c r="E1905" t="s">
        <v>21987</v>
      </c>
      <c r="F1905" t="s">
        <v>21953</v>
      </c>
      <c r="G1905">
        <v>3450</v>
      </c>
      <c r="I1905">
        <v>150</v>
      </c>
      <c r="J1905" t="s">
        <v>21954</v>
      </c>
      <c r="K1905" t="s">
        <v>204</v>
      </c>
      <c r="L1905" t="s">
        <v>12492</v>
      </c>
      <c r="M1905" t="s">
        <v>21955</v>
      </c>
      <c r="N1905" t="s">
        <v>21955</v>
      </c>
      <c r="O1905" t="s">
        <v>21955</v>
      </c>
      <c r="P1905" t="s">
        <v>21955</v>
      </c>
      <c r="Q1905" t="s">
        <v>21956</v>
      </c>
      <c r="R1905">
        <v>0.05</v>
      </c>
      <c r="S1905">
        <v>0</v>
      </c>
    </row>
    <row r="1906" spans="1:20">
      <c r="A1906" t="s">
        <v>349</v>
      </c>
      <c r="B1906">
        <v>94399649</v>
      </c>
      <c r="C1906" t="s">
        <v>25162</v>
      </c>
      <c r="D1906" t="s">
        <v>22243</v>
      </c>
      <c r="E1906" t="s">
        <v>21987</v>
      </c>
      <c r="F1906" t="s">
        <v>21953</v>
      </c>
      <c r="G1906">
        <v>3450</v>
      </c>
      <c r="I1906">
        <v>150</v>
      </c>
      <c r="J1906" t="s">
        <v>21954</v>
      </c>
      <c r="K1906" t="s">
        <v>204</v>
      </c>
      <c r="L1906" t="s">
        <v>12492</v>
      </c>
      <c r="M1906" t="s">
        <v>21961</v>
      </c>
      <c r="N1906" t="s">
        <v>21961</v>
      </c>
      <c r="O1906" t="s">
        <v>21961</v>
      </c>
      <c r="P1906" t="s">
        <v>21961</v>
      </c>
      <c r="Q1906" t="s">
        <v>21956</v>
      </c>
      <c r="R1906">
        <v>0.01</v>
      </c>
      <c r="S1906">
        <v>0</v>
      </c>
    </row>
    <row r="1907" spans="1:20">
      <c r="A1907" t="s">
        <v>349</v>
      </c>
      <c r="B1907">
        <v>94399657</v>
      </c>
      <c r="C1907" t="s">
        <v>25163</v>
      </c>
      <c r="D1907" t="s">
        <v>22243</v>
      </c>
      <c r="E1907" t="s">
        <v>21987</v>
      </c>
      <c r="F1907" t="s">
        <v>21953</v>
      </c>
      <c r="G1907">
        <v>3450</v>
      </c>
      <c r="I1907">
        <v>150</v>
      </c>
      <c r="J1907" t="s">
        <v>19</v>
      </c>
      <c r="K1907" t="s">
        <v>12492</v>
      </c>
      <c r="L1907" t="s">
        <v>12492</v>
      </c>
      <c r="M1907" t="s">
        <v>21955</v>
      </c>
      <c r="N1907" t="s">
        <v>21955</v>
      </c>
      <c r="O1907" t="s">
        <v>21955</v>
      </c>
      <c r="P1907" t="s">
        <v>21955</v>
      </c>
      <c r="Q1907" t="s">
        <v>21956</v>
      </c>
      <c r="R1907">
        <v>0.05</v>
      </c>
      <c r="S1907">
        <v>0</v>
      </c>
    </row>
    <row r="1908" spans="1:20">
      <c r="A1908" t="s">
        <v>349</v>
      </c>
      <c r="B1908">
        <v>94399666</v>
      </c>
      <c r="C1908" t="s">
        <v>25164</v>
      </c>
      <c r="D1908" t="s">
        <v>22243</v>
      </c>
      <c r="E1908" t="s">
        <v>21987</v>
      </c>
      <c r="F1908" t="s">
        <v>21953</v>
      </c>
      <c r="G1908">
        <v>3450</v>
      </c>
      <c r="I1908">
        <v>150</v>
      </c>
      <c r="J1908" t="s">
        <v>21954</v>
      </c>
      <c r="K1908" t="s">
        <v>204</v>
      </c>
      <c r="L1908" t="s">
        <v>12492</v>
      </c>
      <c r="M1908" t="s">
        <v>21961</v>
      </c>
      <c r="N1908" t="s">
        <v>21961</v>
      </c>
      <c r="O1908" t="s">
        <v>21961</v>
      </c>
      <c r="P1908" t="s">
        <v>21961</v>
      </c>
      <c r="Q1908" t="s">
        <v>21956</v>
      </c>
      <c r="R1908">
        <v>0.01</v>
      </c>
      <c r="S1908">
        <v>0</v>
      </c>
    </row>
    <row r="1909" spans="1:20">
      <c r="A1909" t="s">
        <v>349</v>
      </c>
      <c r="B1909">
        <v>94399673</v>
      </c>
      <c r="C1909" t="s">
        <v>25165</v>
      </c>
      <c r="D1909" t="s">
        <v>22243</v>
      </c>
      <c r="E1909" t="s">
        <v>21987</v>
      </c>
      <c r="F1909" t="s">
        <v>21953</v>
      </c>
      <c r="G1909">
        <v>3450</v>
      </c>
      <c r="I1909">
        <v>150</v>
      </c>
      <c r="J1909" t="s">
        <v>21954</v>
      </c>
      <c r="K1909" t="s">
        <v>204</v>
      </c>
      <c r="L1909" t="s">
        <v>12492</v>
      </c>
      <c r="M1909" t="s">
        <v>21955</v>
      </c>
      <c r="N1909" t="s">
        <v>21955</v>
      </c>
      <c r="O1909" t="s">
        <v>21955</v>
      </c>
      <c r="P1909" t="s">
        <v>21955</v>
      </c>
      <c r="Q1909" t="s">
        <v>21956</v>
      </c>
      <c r="R1909">
        <v>0.05</v>
      </c>
      <c r="S1909">
        <v>0</v>
      </c>
    </row>
    <row r="1910" spans="1:20">
      <c r="A1910" t="s">
        <v>349</v>
      </c>
      <c r="B1910">
        <v>94399681</v>
      </c>
      <c r="C1910" t="s">
        <v>25166</v>
      </c>
      <c r="D1910" t="s">
        <v>22243</v>
      </c>
      <c r="E1910" t="s">
        <v>21987</v>
      </c>
      <c r="F1910" t="s">
        <v>21953</v>
      </c>
      <c r="G1910">
        <v>3450</v>
      </c>
      <c r="I1910">
        <v>150</v>
      </c>
      <c r="J1910" t="s">
        <v>21954</v>
      </c>
      <c r="K1910" t="s">
        <v>204</v>
      </c>
      <c r="L1910" t="s">
        <v>12492</v>
      </c>
      <c r="M1910" t="s">
        <v>21955</v>
      </c>
      <c r="N1910" t="s">
        <v>21955</v>
      </c>
      <c r="O1910" t="s">
        <v>21955</v>
      </c>
      <c r="P1910" t="s">
        <v>21955</v>
      </c>
      <c r="Q1910" t="s">
        <v>21956</v>
      </c>
      <c r="R1910">
        <v>0.05</v>
      </c>
      <c r="S1910">
        <v>0</v>
      </c>
    </row>
    <row r="1911" spans="1:20">
      <c r="A1911" t="s">
        <v>349</v>
      </c>
      <c r="B1911">
        <v>94399689</v>
      </c>
      <c r="C1911" t="s">
        <v>25167</v>
      </c>
      <c r="D1911" t="s">
        <v>25157</v>
      </c>
      <c r="E1911" t="s">
        <v>21987</v>
      </c>
      <c r="F1911" t="s">
        <v>21953</v>
      </c>
      <c r="G1911">
        <v>3450</v>
      </c>
      <c r="I1911">
        <v>150</v>
      </c>
      <c r="J1911" t="s">
        <v>21954</v>
      </c>
      <c r="K1911" t="s">
        <v>204</v>
      </c>
      <c r="L1911" t="s">
        <v>12492</v>
      </c>
      <c r="M1911" t="s">
        <v>34</v>
      </c>
      <c r="N1911" t="s">
        <v>21955</v>
      </c>
      <c r="O1911" t="s">
        <v>21955</v>
      </c>
      <c r="P1911" t="s">
        <v>21955</v>
      </c>
      <c r="Q1911" t="s">
        <v>21956</v>
      </c>
      <c r="R1911">
        <v>0.075</v>
      </c>
      <c r="S1911">
        <v>0</v>
      </c>
    </row>
    <row r="1912" spans="1:20">
      <c r="A1912" t="s">
        <v>349</v>
      </c>
      <c r="B1912">
        <v>94399697</v>
      </c>
      <c r="C1912" t="s">
        <v>25168</v>
      </c>
      <c r="D1912" t="s">
        <v>22243</v>
      </c>
      <c r="E1912" t="s">
        <v>21987</v>
      </c>
      <c r="F1912" t="s">
        <v>21953</v>
      </c>
      <c r="G1912">
        <v>3450</v>
      </c>
      <c r="I1912">
        <v>150</v>
      </c>
      <c r="J1912" t="s">
        <v>21954</v>
      </c>
      <c r="K1912" t="s">
        <v>204</v>
      </c>
      <c r="L1912" t="s">
        <v>12492</v>
      </c>
      <c r="M1912" t="s">
        <v>21955</v>
      </c>
      <c r="N1912" t="s">
        <v>21955</v>
      </c>
      <c r="O1912" t="s">
        <v>21955</v>
      </c>
      <c r="P1912" t="s">
        <v>21955</v>
      </c>
      <c r="Q1912" t="s">
        <v>21956</v>
      </c>
      <c r="R1912">
        <v>0.05</v>
      </c>
      <c r="S1912">
        <v>0</v>
      </c>
    </row>
    <row r="1913" spans="1:20">
      <c r="A1913" t="s">
        <v>349</v>
      </c>
      <c r="B1913">
        <v>94399699</v>
      </c>
      <c r="C1913" t="s">
        <v>25169</v>
      </c>
      <c r="D1913" t="s">
        <v>22243</v>
      </c>
      <c r="E1913" t="s">
        <v>21987</v>
      </c>
      <c r="F1913" t="s">
        <v>21953</v>
      </c>
      <c r="G1913">
        <v>3450</v>
      </c>
      <c r="I1913">
        <v>250</v>
      </c>
      <c r="J1913" t="s">
        <v>21954</v>
      </c>
      <c r="K1913" t="s">
        <v>204</v>
      </c>
      <c r="L1913" t="s">
        <v>12492</v>
      </c>
      <c r="M1913" t="s">
        <v>21955</v>
      </c>
      <c r="N1913" t="s">
        <v>21955</v>
      </c>
      <c r="O1913" t="s">
        <v>21955</v>
      </c>
      <c r="P1913" t="s">
        <v>21955</v>
      </c>
      <c r="Q1913" t="s">
        <v>21956</v>
      </c>
      <c r="R1913">
        <v>0.05</v>
      </c>
      <c r="S1913">
        <v>0</v>
      </c>
    </row>
    <row r="1914" spans="1:20">
      <c r="A1914" t="s">
        <v>349</v>
      </c>
      <c r="B1914">
        <v>94399722</v>
      </c>
      <c r="C1914" t="s">
        <v>25170</v>
      </c>
      <c r="D1914" t="s">
        <v>25171</v>
      </c>
      <c r="E1914" t="s">
        <v>21987</v>
      </c>
      <c r="F1914" t="s">
        <v>21953</v>
      </c>
      <c r="G1914">
        <v>3450</v>
      </c>
      <c r="I1914">
        <v>150</v>
      </c>
      <c r="J1914" t="s">
        <v>21954</v>
      </c>
      <c r="K1914" t="s">
        <v>204</v>
      </c>
      <c r="L1914" t="s">
        <v>12492</v>
      </c>
      <c r="M1914" t="s">
        <v>34</v>
      </c>
      <c r="N1914" t="s">
        <v>34</v>
      </c>
      <c r="O1914" t="s">
        <v>34</v>
      </c>
      <c r="P1914" t="s">
        <v>34</v>
      </c>
      <c r="Q1914" t="s">
        <v>21956</v>
      </c>
      <c r="R1914">
        <v>0.05</v>
      </c>
      <c r="S1914">
        <v>0</v>
      </c>
    </row>
    <row r="1915" spans="1:20">
      <c r="A1915" t="s">
        <v>349</v>
      </c>
      <c r="B1915">
        <v>94399724</v>
      </c>
      <c r="C1915" t="s">
        <v>25172</v>
      </c>
      <c r="D1915" t="s">
        <v>25171</v>
      </c>
      <c r="E1915" t="s">
        <v>21987</v>
      </c>
      <c r="F1915" t="s">
        <v>21953</v>
      </c>
      <c r="G1915">
        <v>3450</v>
      </c>
      <c r="I1915">
        <v>150</v>
      </c>
      <c r="J1915" t="s">
        <v>21954</v>
      </c>
      <c r="K1915" t="s">
        <v>204</v>
      </c>
      <c r="L1915" t="s">
        <v>12492</v>
      </c>
      <c r="M1915" t="s">
        <v>34</v>
      </c>
      <c r="N1915" t="s">
        <v>34</v>
      </c>
      <c r="O1915" t="s">
        <v>34</v>
      </c>
      <c r="P1915" t="s">
        <v>34</v>
      </c>
      <c r="Q1915" t="s">
        <v>21956</v>
      </c>
      <c r="R1915">
        <v>0.01</v>
      </c>
      <c r="S1915">
        <v>0</v>
      </c>
      <c r="T1915" t="s">
        <v>21967</v>
      </c>
    </row>
    <row r="1916" spans="1:20">
      <c r="A1916" t="s">
        <v>349</v>
      </c>
      <c r="B1916">
        <v>94399911</v>
      </c>
      <c r="C1916" t="s">
        <v>25173</v>
      </c>
      <c r="D1916" t="s">
        <v>25174</v>
      </c>
      <c r="E1916" t="s">
        <v>21987</v>
      </c>
      <c r="F1916" t="s">
        <v>21953</v>
      </c>
      <c r="G1916">
        <v>3450</v>
      </c>
      <c r="I1916">
        <v>150</v>
      </c>
      <c r="J1916" t="s">
        <v>21954</v>
      </c>
      <c r="K1916" t="s">
        <v>204</v>
      </c>
      <c r="L1916" t="s">
        <v>12492</v>
      </c>
      <c r="M1916" t="s">
        <v>21955</v>
      </c>
      <c r="N1916" t="s">
        <v>21955</v>
      </c>
      <c r="O1916" t="s">
        <v>21955</v>
      </c>
      <c r="P1916" t="s">
        <v>21955</v>
      </c>
      <c r="Q1916" t="s">
        <v>21956</v>
      </c>
      <c r="R1916">
        <v>0.05</v>
      </c>
      <c r="S1916">
        <v>0</v>
      </c>
    </row>
    <row r="1917" spans="1:20">
      <c r="A1917" t="s">
        <v>349</v>
      </c>
      <c r="B1917" t="s">
        <v>25175</v>
      </c>
      <c r="C1917" t="s">
        <v>25176</v>
      </c>
      <c r="D1917" t="s">
        <v>21970</v>
      </c>
      <c r="F1917" t="s">
        <v>21953</v>
      </c>
      <c r="G1917">
        <v>3220</v>
      </c>
      <c r="I1917">
        <v>150</v>
      </c>
      <c r="J1917" t="s">
        <v>21954</v>
      </c>
      <c r="K1917" t="s">
        <v>12492</v>
      </c>
      <c r="L1917" t="s">
        <v>12492</v>
      </c>
      <c r="M1917" t="s">
        <v>21961</v>
      </c>
      <c r="N1917" t="s">
        <v>21961</v>
      </c>
      <c r="O1917" t="s">
        <v>21961</v>
      </c>
      <c r="P1917" t="s">
        <v>21961</v>
      </c>
      <c r="Q1917" t="s">
        <v>21956</v>
      </c>
      <c r="R1917">
        <v>0.01</v>
      </c>
      <c r="S1917">
        <v>0</v>
      </c>
    </row>
    <row r="1918" spans="1:20">
      <c r="A1918" t="s">
        <v>349</v>
      </c>
      <c r="B1918">
        <v>94399914</v>
      </c>
      <c r="C1918" t="s">
        <v>25177</v>
      </c>
      <c r="D1918" t="s">
        <v>23641</v>
      </c>
      <c r="E1918" t="s">
        <v>21987</v>
      </c>
      <c r="F1918" t="s">
        <v>21953</v>
      </c>
      <c r="G1918">
        <v>3450</v>
      </c>
      <c r="I1918">
        <v>150</v>
      </c>
      <c r="J1918" t="s">
        <v>21954</v>
      </c>
      <c r="K1918" t="s">
        <v>12492</v>
      </c>
      <c r="L1918" t="s">
        <v>12492</v>
      </c>
      <c r="M1918" t="s">
        <v>21955</v>
      </c>
      <c r="N1918" t="s">
        <v>21955</v>
      </c>
      <c r="O1918" t="s">
        <v>21955</v>
      </c>
      <c r="P1918" t="s">
        <v>21955</v>
      </c>
      <c r="Q1918" t="s">
        <v>21956</v>
      </c>
      <c r="R1918">
        <v>0.01</v>
      </c>
      <c r="S1918">
        <v>0</v>
      </c>
      <c r="T1918" t="s">
        <v>21967</v>
      </c>
    </row>
    <row r="1919" spans="1:20">
      <c r="A1919" t="s">
        <v>349</v>
      </c>
      <c r="B1919">
        <v>94400101</v>
      </c>
      <c r="C1919" t="s">
        <v>25178</v>
      </c>
      <c r="D1919" t="s">
        <v>25179</v>
      </c>
      <c r="E1919" t="s">
        <v>21952</v>
      </c>
      <c r="F1919" t="s">
        <v>21953</v>
      </c>
      <c r="G1919">
        <v>3430</v>
      </c>
      <c r="I1919">
        <v>150</v>
      </c>
      <c r="J1919" t="s">
        <v>21954</v>
      </c>
      <c r="K1919" t="s">
        <v>204</v>
      </c>
      <c r="L1919" t="s">
        <v>12492</v>
      </c>
      <c r="M1919" t="s">
        <v>21961</v>
      </c>
      <c r="N1919" t="s">
        <v>21961</v>
      </c>
      <c r="O1919" t="s">
        <v>21961</v>
      </c>
      <c r="P1919" t="s">
        <v>21961</v>
      </c>
      <c r="Q1919" t="s">
        <v>21956</v>
      </c>
      <c r="R1919">
        <v>0.01</v>
      </c>
      <c r="S1919">
        <v>0</v>
      </c>
    </row>
    <row r="1920" spans="1:20">
      <c r="A1920" t="s">
        <v>349</v>
      </c>
      <c r="B1920">
        <v>94400201</v>
      </c>
      <c r="C1920" t="s">
        <v>25180</v>
      </c>
      <c r="D1920" t="s">
        <v>22196</v>
      </c>
      <c r="E1920" t="s">
        <v>21952</v>
      </c>
      <c r="F1920" t="s">
        <v>21953</v>
      </c>
      <c r="G1920">
        <v>3440</v>
      </c>
      <c r="I1920">
        <v>150</v>
      </c>
      <c r="J1920" t="s">
        <v>21954</v>
      </c>
      <c r="K1920" t="s">
        <v>204</v>
      </c>
      <c r="L1920" t="s">
        <v>12492</v>
      </c>
      <c r="M1920" t="s">
        <v>21955</v>
      </c>
      <c r="N1920" t="s">
        <v>21955</v>
      </c>
      <c r="O1920" t="s">
        <v>21955</v>
      </c>
      <c r="P1920" t="s">
        <v>21955</v>
      </c>
      <c r="Q1920" t="s">
        <v>21956</v>
      </c>
      <c r="R1920">
        <v>0.05</v>
      </c>
      <c r="S1920">
        <v>0</v>
      </c>
    </row>
    <row r="1921" spans="1:20">
      <c r="A1921" t="s">
        <v>349</v>
      </c>
      <c r="B1921">
        <v>94400901</v>
      </c>
      <c r="C1921" t="s">
        <v>25181</v>
      </c>
      <c r="D1921" t="s">
        <v>25182</v>
      </c>
      <c r="E1921" t="s">
        <v>21966</v>
      </c>
      <c r="F1921" t="s">
        <v>21953</v>
      </c>
      <c r="G1921">
        <v>3220</v>
      </c>
      <c r="I1921">
        <v>150</v>
      </c>
      <c r="J1921" t="s">
        <v>21954</v>
      </c>
      <c r="K1921" t="s">
        <v>204</v>
      </c>
      <c r="L1921" t="s">
        <v>12492</v>
      </c>
      <c r="M1921" t="s">
        <v>21955</v>
      </c>
      <c r="N1921" t="s">
        <v>21955</v>
      </c>
      <c r="O1921" t="s">
        <v>21955</v>
      </c>
      <c r="P1921" t="s">
        <v>21955</v>
      </c>
      <c r="Q1921" t="s">
        <v>21956</v>
      </c>
      <c r="R1921">
        <v>0.05</v>
      </c>
      <c r="S1921">
        <v>0</v>
      </c>
    </row>
    <row r="1922" spans="1:20">
      <c r="A1922" t="s">
        <v>349</v>
      </c>
      <c r="B1922">
        <v>94400902</v>
      </c>
      <c r="C1922" t="s">
        <v>25183</v>
      </c>
      <c r="D1922" t="s">
        <v>25182</v>
      </c>
      <c r="E1922" t="s">
        <v>21966</v>
      </c>
      <c r="F1922" t="s">
        <v>21953</v>
      </c>
      <c r="G1922">
        <v>3220</v>
      </c>
      <c r="I1922">
        <v>150</v>
      </c>
      <c r="J1922" t="s">
        <v>21954</v>
      </c>
      <c r="K1922" t="s">
        <v>204</v>
      </c>
      <c r="L1922" t="s">
        <v>12492</v>
      </c>
      <c r="M1922" t="s">
        <v>21955</v>
      </c>
      <c r="N1922" t="s">
        <v>21955</v>
      </c>
      <c r="O1922" t="s">
        <v>21955</v>
      </c>
      <c r="P1922" t="s">
        <v>21955</v>
      </c>
      <c r="Q1922" t="s">
        <v>21956</v>
      </c>
      <c r="R1922">
        <v>0.05</v>
      </c>
      <c r="S1922">
        <v>0</v>
      </c>
      <c r="T1922" t="s">
        <v>22002</v>
      </c>
    </row>
    <row r="1923" spans="1:20">
      <c r="A1923" t="s">
        <v>349</v>
      </c>
      <c r="B1923">
        <v>94401001</v>
      </c>
      <c r="C1923" t="s">
        <v>25184</v>
      </c>
      <c r="D1923" t="s">
        <v>25185</v>
      </c>
      <c r="E1923" t="s">
        <v>21966</v>
      </c>
      <c r="F1923" t="s">
        <v>21953</v>
      </c>
      <c r="G1923">
        <v>3220</v>
      </c>
      <c r="I1923">
        <v>150</v>
      </c>
      <c r="J1923" t="s">
        <v>21954</v>
      </c>
      <c r="K1923" t="s">
        <v>204</v>
      </c>
      <c r="L1923" t="s">
        <v>12492</v>
      </c>
      <c r="M1923" t="s">
        <v>34</v>
      </c>
      <c r="N1923" t="s">
        <v>21961</v>
      </c>
      <c r="O1923" t="s">
        <v>21961</v>
      </c>
      <c r="P1923" t="s">
        <v>34</v>
      </c>
      <c r="Q1923" t="s">
        <v>21956</v>
      </c>
      <c r="R1923">
        <v>0.05</v>
      </c>
      <c r="S1923">
        <v>0</v>
      </c>
    </row>
    <row r="1924" spans="1:20">
      <c r="A1924" t="s">
        <v>349</v>
      </c>
      <c r="B1924">
        <v>94401010</v>
      </c>
      <c r="C1924" t="s">
        <v>25186</v>
      </c>
      <c r="D1924" t="s">
        <v>25185</v>
      </c>
      <c r="E1924" t="s">
        <v>21966</v>
      </c>
      <c r="F1924" t="s">
        <v>21953</v>
      </c>
      <c r="G1924">
        <v>3220</v>
      </c>
      <c r="I1924">
        <v>150</v>
      </c>
      <c r="J1924" t="s">
        <v>21954</v>
      </c>
      <c r="K1924" t="s">
        <v>204</v>
      </c>
      <c r="L1924" t="s">
        <v>12492</v>
      </c>
      <c r="M1924" t="s">
        <v>21955</v>
      </c>
      <c r="N1924" t="s">
        <v>21961</v>
      </c>
      <c r="O1924" t="s">
        <v>21961</v>
      </c>
      <c r="P1924" t="s">
        <v>21955</v>
      </c>
      <c r="Q1924" t="s">
        <v>21956</v>
      </c>
      <c r="R1924">
        <v>0.05</v>
      </c>
      <c r="S1924">
        <v>0</v>
      </c>
    </row>
    <row r="1925" spans="1:20">
      <c r="A1925" t="s">
        <v>349</v>
      </c>
      <c r="B1925">
        <v>94401021</v>
      </c>
      <c r="C1925" t="s">
        <v>25187</v>
      </c>
      <c r="D1925" t="s">
        <v>25185</v>
      </c>
      <c r="E1925" t="s">
        <v>21966</v>
      </c>
      <c r="F1925" t="s">
        <v>21953</v>
      </c>
      <c r="G1925">
        <v>3220</v>
      </c>
      <c r="I1925">
        <v>150</v>
      </c>
      <c r="J1925" t="s">
        <v>21954</v>
      </c>
      <c r="K1925" t="s">
        <v>12492</v>
      </c>
      <c r="L1925" t="s">
        <v>12492</v>
      </c>
      <c r="M1925" t="s">
        <v>21955</v>
      </c>
      <c r="N1925" t="s">
        <v>21955</v>
      </c>
      <c r="O1925" t="s">
        <v>21955</v>
      </c>
      <c r="P1925" t="s">
        <v>21955</v>
      </c>
      <c r="Q1925" t="s">
        <v>21956</v>
      </c>
      <c r="R1925">
        <v>0.05</v>
      </c>
      <c r="S1925">
        <v>0</v>
      </c>
    </row>
    <row r="1926" spans="1:20">
      <c r="A1926" t="s">
        <v>349</v>
      </c>
      <c r="B1926">
        <v>94401023</v>
      </c>
      <c r="C1926" t="s">
        <v>25188</v>
      </c>
      <c r="D1926" t="s">
        <v>25185</v>
      </c>
      <c r="E1926" t="s">
        <v>21966</v>
      </c>
      <c r="F1926" t="s">
        <v>21953</v>
      </c>
      <c r="G1926">
        <v>3220</v>
      </c>
      <c r="I1926">
        <v>150</v>
      </c>
      <c r="J1926" t="s">
        <v>21954</v>
      </c>
      <c r="K1926" t="s">
        <v>12492</v>
      </c>
      <c r="L1926" t="s">
        <v>12492</v>
      </c>
      <c r="M1926" t="s">
        <v>21955</v>
      </c>
      <c r="N1926" t="s">
        <v>21955</v>
      </c>
      <c r="O1926" t="s">
        <v>21955</v>
      </c>
      <c r="P1926" t="s">
        <v>21955</v>
      </c>
      <c r="Q1926" t="s">
        <v>21956</v>
      </c>
      <c r="R1926">
        <v>0.05</v>
      </c>
      <c r="S1926">
        <v>0</v>
      </c>
    </row>
    <row r="1927" spans="1:20">
      <c r="A1927" t="s">
        <v>349</v>
      </c>
      <c r="B1927">
        <v>94401501</v>
      </c>
      <c r="C1927" t="s">
        <v>25189</v>
      </c>
      <c r="D1927" t="s">
        <v>22523</v>
      </c>
      <c r="E1927" t="s">
        <v>21952</v>
      </c>
      <c r="F1927" t="s">
        <v>21953</v>
      </c>
      <c r="G1927">
        <v>3450</v>
      </c>
      <c r="I1927">
        <v>150</v>
      </c>
      <c r="J1927" t="s">
        <v>21954</v>
      </c>
      <c r="K1927" t="s">
        <v>204</v>
      </c>
      <c r="L1927" t="s">
        <v>12492</v>
      </c>
      <c r="M1927" t="s">
        <v>21955</v>
      </c>
      <c r="N1927" t="s">
        <v>21955</v>
      </c>
      <c r="O1927" t="s">
        <v>21955</v>
      </c>
      <c r="P1927" t="s">
        <v>21955</v>
      </c>
      <c r="Q1927" t="s">
        <v>21956</v>
      </c>
      <c r="R1927">
        <v>0.05</v>
      </c>
      <c r="S1927">
        <v>0</v>
      </c>
    </row>
    <row r="1928" spans="1:20">
      <c r="A1928" t="s">
        <v>349</v>
      </c>
      <c r="B1928">
        <v>94401601</v>
      </c>
      <c r="C1928" t="s">
        <v>25190</v>
      </c>
      <c r="D1928" t="s">
        <v>22022</v>
      </c>
      <c r="E1928" t="s">
        <v>21952</v>
      </c>
      <c r="F1928" t="s">
        <v>21953</v>
      </c>
      <c r="G1928">
        <v>3450</v>
      </c>
      <c r="I1928">
        <v>150</v>
      </c>
      <c r="J1928" t="s">
        <v>21954</v>
      </c>
      <c r="K1928" t="s">
        <v>12492</v>
      </c>
      <c r="L1928" t="s">
        <v>12492</v>
      </c>
      <c r="M1928" t="s">
        <v>21955</v>
      </c>
      <c r="N1928" t="s">
        <v>21955</v>
      </c>
      <c r="O1928" t="s">
        <v>21955</v>
      </c>
      <c r="P1928" t="s">
        <v>21955</v>
      </c>
      <c r="Q1928" t="s">
        <v>21956</v>
      </c>
      <c r="R1928">
        <v>0.05</v>
      </c>
      <c r="S1928">
        <v>0</v>
      </c>
    </row>
    <row r="1929" spans="1:20">
      <c r="A1929" t="s">
        <v>349</v>
      </c>
      <c r="B1929">
        <v>94401701</v>
      </c>
      <c r="C1929" t="s">
        <v>25191</v>
      </c>
      <c r="D1929" t="s">
        <v>22523</v>
      </c>
      <c r="E1929" t="s">
        <v>21952</v>
      </c>
      <c r="F1929" t="s">
        <v>21953</v>
      </c>
      <c r="G1929">
        <v>3440</v>
      </c>
      <c r="I1929">
        <v>150</v>
      </c>
      <c r="J1929" t="s">
        <v>21954</v>
      </c>
      <c r="K1929" t="s">
        <v>204</v>
      </c>
      <c r="L1929" t="s">
        <v>12492</v>
      </c>
      <c r="M1929" t="s">
        <v>21955</v>
      </c>
      <c r="N1929" t="s">
        <v>21955</v>
      </c>
      <c r="O1929" t="s">
        <v>21955</v>
      </c>
      <c r="P1929" t="s">
        <v>21955</v>
      </c>
      <c r="Q1929" t="s">
        <v>21956</v>
      </c>
      <c r="R1929">
        <v>0.05</v>
      </c>
      <c r="S1929">
        <v>0</v>
      </c>
    </row>
    <row r="1930" spans="1:20">
      <c r="A1930" t="s">
        <v>349</v>
      </c>
      <c r="B1930" t="s">
        <v>25192</v>
      </c>
      <c r="C1930" t="s">
        <v>25193</v>
      </c>
      <c r="D1930" t="s">
        <v>21970</v>
      </c>
      <c r="F1930" t="s">
        <v>21953</v>
      </c>
      <c r="G1930">
        <v>3450</v>
      </c>
      <c r="I1930">
        <v>150</v>
      </c>
      <c r="J1930" t="s">
        <v>21954</v>
      </c>
      <c r="K1930" t="s">
        <v>204</v>
      </c>
      <c r="L1930" t="s">
        <v>12492</v>
      </c>
      <c r="M1930" t="s">
        <v>34</v>
      </c>
      <c r="N1930" t="s">
        <v>34</v>
      </c>
      <c r="O1930" t="s">
        <v>34</v>
      </c>
      <c r="P1930" t="s">
        <v>34</v>
      </c>
      <c r="Q1930" t="s">
        <v>21956</v>
      </c>
      <c r="R1930">
        <v>0.075</v>
      </c>
      <c r="S1930">
        <v>0</v>
      </c>
    </row>
    <row r="1931" spans="1:20">
      <c r="A1931" t="s">
        <v>349</v>
      </c>
      <c r="B1931">
        <v>94401801</v>
      </c>
      <c r="C1931" t="s">
        <v>25194</v>
      </c>
      <c r="D1931" t="s">
        <v>22493</v>
      </c>
      <c r="E1931" t="s">
        <v>21952</v>
      </c>
      <c r="F1931" t="s">
        <v>21953</v>
      </c>
      <c r="G1931">
        <v>3450</v>
      </c>
      <c r="I1931">
        <v>150</v>
      </c>
      <c r="J1931" t="s">
        <v>21954</v>
      </c>
      <c r="K1931" t="s">
        <v>204</v>
      </c>
      <c r="L1931" t="s">
        <v>12492</v>
      </c>
      <c r="M1931" t="s">
        <v>21955</v>
      </c>
      <c r="N1931" t="s">
        <v>21955</v>
      </c>
      <c r="O1931" t="s">
        <v>21955</v>
      </c>
      <c r="P1931" t="s">
        <v>21955</v>
      </c>
      <c r="Q1931" t="s">
        <v>21956</v>
      </c>
      <c r="R1931">
        <v>0.05</v>
      </c>
      <c r="S1931">
        <v>0</v>
      </c>
    </row>
    <row r="1932" spans="1:20">
      <c r="A1932" t="s">
        <v>349</v>
      </c>
      <c r="B1932">
        <v>94402101</v>
      </c>
      <c r="C1932" t="s">
        <v>25195</v>
      </c>
      <c r="D1932" t="s">
        <v>23787</v>
      </c>
      <c r="E1932" t="s">
        <v>21966</v>
      </c>
      <c r="F1932" t="s">
        <v>21953</v>
      </c>
      <c r="G1932">
        <v>3220</v>
      </c>
      <c r="I1932">
        <v>150</v>
      </c>
      <c r="J1932" t="s">
        <v>21954</v>
      </c>
      <c r="K1932" t="s">
        <v>204</v>
      </c>
      <c r="L1932" t="s">
        <v>12492</v>
      </c>
      <c r="M1932" t="s">
        <v>21955</v>
      </c>
      <c r="N1932" t="s">
        <v>21955</v>
      </c>
      <c r="O1932" t="s">
        <v>21955</v>
      </c>
      <c r="P1932" t="s">
        <v>21955</v>
      </c>
      <c r="Q1932" t="s">
        <v>21956</v>
      </c>
      <c r="R1932">
        <v>0.05</v>
      </c>
      <c r="S1932">
        <v>0</v>
      </c>
    </row>
    <row r="1933" spans="1:20">
      <c r="A1933" t="s">
        <v>349</v>
      </c>
      <c r="B1933">
        <v>94402602</v>
      </c>
      <c r="C1933" t="s">
        <v>25196</v>
      </c>
      <c r="D1933" t="s">
        <v>22025</v>
      </c>
      <c r="E1933" t="s">
        <v>21966</v>
      </c>
      <c r="F1933" t="s">
        <v>21953</v>
      </c>
      <c r="G1933">
        <v>3220</v>
      </c>
      <c r="I1933">
        <v>150</v>
      </c>
      <c r="J1933" t="s">
        <v>21954</v>
      </c>
      <c r="K1933" t="s">
        <v>204</v>
      </c>
      <c r="L1933" t="s">
        <v>12492</v>
      </c>
      <c r="M1933" t="s">
        <v>21955</v>
      </c>
      <c r="N1933" t="s">
        <v>21955</v>
      </c>
      <c r="O1933" t="s">
        <v>21955</v>
      </c>
      <c r="P1933" t="s">
        <v>21955</v>
      </c>
      <c r="Q1933" t="s">
        <v>21956</v>
      </c>
      <c r="R1933">
        <v>0.05</v>
      </c>
      <c r="S1933">
        <v>0</v>
      </c>
    </row>
    <row r="1934" spans="1:20">
      <c r="A1934" t="s">
        <v>349</v>
      </c>
      <c r="B1934">
        <v>94402701</v>
      </c>
      <c r="C1934" t="s">
        <v>25197</v>
      </c>
      <c r="D1934" t="s">
        <v>22025</v>
      </c>
      <c r="E1934" t="s">
        <v>21966</v>
      </c>
      <c r="F1934" t="s">
        <v>21953</v>
      </c>
      <c r="G1934">
        <v>3220</v>
      </c>
      <c r="I1934">
        <v>150</v>
      </c>
      <c r="J1934" t="s">
        <v>21954</v>
      </c>
      <c r="K1934" t="s">
        <v>204</v>
      </c>
      <c r="L1934" t="s">
        <v>12492</v>
      </c>
      <c r="M1934" t="s">
        <v>21955</v>
      </c>
      <c r="N1934" t="s">
        <v>21955</v>
      </c>
      <c r="O1934" t="s">
        <v>21955</v>
      </c>
      <c r="P1934" t="s">
        <v>21955</v>
      </c>
      <c r="R1934">
        <v>0.05</v>
      </c>
      <c r="S1934">
        <v>0</v>
      </c>
    </row>
    <row r="1935" spans="1:20">
      <c r="A1935" t="s">
        <v>349</v>
      </c>
      <c r="B1935">
        <v>94402802</v>
      </c>
      <c r="C1935" t="s">
        <v>25198</v>
      </c>
      <c r="D1935" t="s">
        <v>22482</v>
      </c>
      <c r="E1935" t="s">
        <v>22199</v>
      </c>
      <c r="F1935" t="s">
        <v>21953</v>
      </c>
      <c r="G1935">
        <v>3220</v>
      </c>
      <c r="I1935">
        <v>150</v>
      </c>
      <c r="J1935" t="s">
        <v>21954</v>
      </c>
      <c r="K1935" t="s">
        <v>204</v>
      </c>
      <c r="L1935" t="s">
        <v>12492</v>
      </c>
      <c r="M1935" t="s">
        <v>21955</v>
      </c>
      <c r="N1935" t="s">
        <v>21955</v>
      </c>
      <c r="O1935" t="s">
        <v>21955</v>
      </c>
      <c r="P1935" t="s">
        <v>21955</v>
      </c>
      <c r="Q1935" t="s">
        <v>21956</v>
      </c>
      <c r="R1935">
        <v>0.05</v>
      </c>
      <c r="S1935">
        <v>0</v>
      </c>
    </row>
    <row r="1936" spans="1:20">
      <c r="A1936" t="s">
        <v>349</v>
      </c>
      <c r="B1936">
        <v>94403001</v>
      </c>
      <c r="C1936" t="s">
        <v>25199</v>
      </c>
      <c r="D1936" t="s">
        <v>21979</v>
      </c>
      <c r="E1936" t="s">
        <v>21952</v>
      </c>
      <c r="F1936" t="s">
        <v>21953</v>
      </c>
      <c r="G1936">
        <v>3440</v>
      </c>
      <c r="I1936">
        <v>150</v>
      </c>
      <c r="J1936" t="s">
        <v>21954</v>
      </c>
      <c r="K1936" t="s">
        <v>204</v>
      </c>
      <c r="L1936" t="s">
        <v>12492</v>
      </c>
      <c r="M1936" t="s">
        <v>21955</v>
      </c>
      <c r="N1936" t="s">
        <v>21955</v>
      </c>
      <c r="O1936" t="s">
        <v>21955</v>
      </c>
      <c r="P1936" t="s">
        <v>21955</v>
      </c>
      <c r="Q1936" t="s">
        <v>21956</v>
      </c>
      <c r="R1936">
        <v>0.05</v>
      </c>
      <c r="S1936">
        <v>0</v>
      </c>
    </row>
    <row r="1937" spans="1:20">
      <c r="A1937" t="s">
        <v>349</v>
      </c>
      <c r="B1937">
        <v>94403461</v>
      </c>
      <c r="C1937" t="s">
        <v>25200</v>
      </c>
      <c r="D1937" t="s">
        <v>22482</v>
      </c>
      <c r="E1937" t="s">
        <v>22181</v>
      </c>
      <c r="F1937" t="s">
        <v>21953</v>
      </c>
      <c r="G1937">
        <v>3220</v>
      </c>
      <c r="I1937">
        <v>150</v>
      </c>
      <c r="J1937" t="s">
        <v>21954</v>
      </c>
      <c r="K1937" t="s">
        <v>204</v>
      </c>
      <c r="L1937" t="s">
        <v>12492</v>
      </c>
      <c r="M1937" t="s">
        <v>21955</v>
      </c>
      <c r="N1937" t="s">
        <v>21955</v>
      </c>
      <c r="O1937" t="s">
        <v>21955</v>
      </c>
      <c r="P1937" t="s">
        <v>21955</v>
      </c>
      <c r="Q1937" t="s">
        <v>21956</v>
      </c>
      <c r="R1937">
        <v>0.05</v>
      </c>
      <c r="S1937">
        <v>0</v>
      </c>
    </row>
    <row r="1938" spans="1:20">
      <c r="A1938" t="s">
        <v>349</v>
      </c>
      <c r="B1938">
        <v>94403701</v>
      </c>
      <c r="C1938" t="s">
        <v>25201</v>
      </c>
      <c r="D1938" t="s">
        <v>22055</v>
      </c>
      <c r="E1938" t="s">
        <v>21952</v>
      </c>
      <c r="F1938" t="s">
        <v>21953</v>
      </c>
      <c r="G1938">
        <v>3450</v>
      </c>
      <c r="I1938">
        <v>200</v>
      </c>
      <c r="J1938" t="s">
        <v>21954</v>
      </c>
      <c r="K1938" t="s">
        <v>204</v>
      </c>
      <c r="L1938" t="s">
        <v>12492</v>
      </c>
      <c r="M1938" t="s">
        <v>21955</v>
      </c>
      <c r="N1938" t="s">
        <v>21955</v>
      </c>
      <c r="O1938" t="s">
        <v>21955</v>
      </c>
      <c r="P1938" t="s">
        <v>21955</v>
      </c>
      <c r="Q1938" t="s">
        <v>21956</v>
      </c>
      <c r="R1938">
        <v>0.05</v>
      </c>
      <c r="S1938">
        <v>0</v>
      </c>
      <c r="T1938" t="s">
        <v>21967</v>
      </c>
    </row>
    <row r="1939" spans="1:20">
      <c r="A1939" t="s">
        <v>349</v>
      </c>
      <c r="B1939">
        <v>94404373</v>
      </c>
      <c r="C1939" t="s">
        <v>25202</v>
      </c>
      <c r="D1939" t="s">
        <v>22006</v>
      </c>
      <c r="E1939" t="s">
        <v>21952</v>
      </c>
      <c r="F1939" t="s">
        <v>21953</v>
      </c>
      <c r="G1939">
        <v>3450</v>
      </c>
      <c r="I1939">
        <v>150</v>
      </c>
      <c r="J1939" t="s">
        <v>21954</v>
      </c>
      <c r="K1939" t="s">
        <v>204</v>
      </c>
      <c r="L1939" t="s">
        <v>12492</v>
      </c>
      <c r="M1939" t="s">
        <v>21955</v>
      </c>
      <c r="N1939" t="s">
        <v>21955</v>
      </c>
      <c r="O1939" t="s">
        <v>21955</v>
      </c>
      <c r="P1939" t="s">
        <v>21955</v>
      </c>
      <c r="Q1939" t="s">
        <v>21956</v>
      </c>
      <c r="R1939">
        <v>0.05</v>
      </c>
      <c r="S1939">
        <v>0</v>
      </c>
    </row>
    <row r="1940" spans="1:20">
      <c r="A1940" t="s">
        <v>349</v>
      </c>
      <c r="B1940">
        <v>944044601</v>
      </c>
      <c r="C1940" t="s">
        <v>25203</v>
      </c>
      <c r="D1940" t="s">
        <v>22485</v>
      </c>
      <c r="E1940" t="s">
        <v>22181</v>
      </c>
      <c r="F1940" t="s">
        <v>21953</v>
      </c>
      <c r="G1940">
        <v>3220</v>
      </c>
      <c r="I1940">
        <v>150</v>
      </c>
      <c r="J1940" t="s">
        <v>21954</v>
      </c>
      <c r="K1940" t="s">
        <v>204</v>
      </c>
      <c r="L1940" t="s">
        <v>204</v>
      </c>
      <c r="M1940" t="s">
        <v>21961</v>
      </c>
      <c r="N1940" t="s">
        <v>21961</v>
      </c>
      <c r="O1940" t="s">
        <v>21961</v>
      </c>
      <c r="P1940" t="s">
        <v>21961</v>
      </c>
      <c r="Q1940" t="s">
        <v>21956</v>
      </c>
      <c r="R1940">
        <v>0.01</v>
      </c>
      <c r="S1940">
        <v>0</v>
      </c>
    </row>
    <row r="1941" spans="1:20">
      <c r="A1941" t="s">
        <v>349</v>
      </c>
      <c r="B1941">
        <v>94404601</v>
      </c>
      <c r="C1941" t="s">
        <v>25204</v>
      </c>
      <c r="D1941" t="s">
        <v>22482</v>
      </c>
      <c r="E1941" t="s">
        <v>21966</v>
      </c>
      <c r="F1941" t="s">
        <v>21953</v>
      </c>
      <c r="G1941">
        <v>3220</v>
      </c>
      <c r="I1941">
        <v>150</v>
      </c>
      <c r="J1941" t="s">
        <v>21954</v>
      </c>
      <c r="K1941" t="s">
        <v>204</v>
      </c>
      <c r="L1941" t="s">
        <v>204</v>
      </c>
      <c r="M1941" t="s">
        <v>21961</v>
      </c>
      <c r="N1941" t="s">
        <v>21961</v>
      </c>
      <c r="O1941" t="s">
        <v>21961</v>
      </c>
      <c r="P1941" t="s">
        <v>21961</v>
      </c>
      <c r="Q1941" t="s">
        <v>21956</v>
      </c>
      <c r="R1941">
        <v>0.01</v>
      </c>
      <c r="S1941">
        <v>0</v>
      </c>
    </row>
    <row r="1942" spans="1:20">
      <c r="A1942" t="s">
        <v>349</v>
      </c>
      <c r="B1942">
        <v>94404701</v>
      </c>
      <c r="C1942" t="s">
        <v>25205</v>
      </c>
      <c r="D1942" t="s">
        <v>22069</v>
      </c>
      <c r="E1942" t="s">
        <v>21952</v>
      </c>
      <c r="F1942" t="s">
        <v>21953</v>
      </c>
      <c r="G1942">
        <v>3430</v>
      </c>
      <c r="I1942">
        <v>150</v>
      </c>
      <c r="J1942" t="s">
        <v>21954</v>
      </c>
      <c r="K1942" t="s">
        <v>204</v>
      </c>
      <c r="L1942" t="s">
        <v>12492</v>
      </c>
      <c r="M1942" t="s">
        <v>21955</v>
      </c>
      <c r="N1942" t="s">
        <v>21955</v>
      </c>
      <c r="O1942" t="s">
        <v>21955</v>
      </c>
      <c r="P1942" t="s">
        <v>21955</v>
      </c>
      <c r="Q1942" t="s">
        <v>21956</v>
      </c>
      <c r="R1942">
        <v>0.05</v>
      </c>
      <c r="S1942">
        <v>0</v>
      </c>
    </row>
    <row r="1943" spans="1:20">
      <c r="A1943" t="s">
        <v>349</v>
      </c>
      <c r="B1943">
        <v>94404725</v>
      </c>
      <c r="C1943" t="s">
        <v>25206</v>
      </c>
      <c r="D1943" t="s">
        <v>22069</v>
      </c>
      <c r="E1943" t="s">
        <v>21952</v>
      </c>
      <c r="F1943" t="s">
        <v>21953</v>
      </c>
      <c r="G1943">
        <v>3430</v>
      </c>
      <c r="I1943">
        <v>150</v>
      </c>
      <c r="J1943" t="s">
        <v>21954</v>
      </c>
      <c r="K1943" t="s">
        <v>12492</v>
      </c>
      <c r="L1943" t="s">
        <v>12492</v>
      </c>
      <c r="M1943" t="s">
        <v>21955</v>
      </c>
      <c r="N1943" t="s">
        <v>21955</v>
      </c>
      <c r="O1943" t="s">
        <v>21955</v>
      </c>
      <c r="P1943" t="s">
        <v>21955</v>
      </c>
      <c r="Q1943" t="s">
        <v>21956</v>
      </c>
      <c r="R1943">
        <v>0.05</v>
      </c>
      <c r="S1943">
        <v>0</v>
      </c>
    </row>
    <row r="1944" spans="1:20">
      <c r="A1944" t="s">
        <v>349</v>
      </c>
      <c r="B1944">
        <v>94405001</v>
      </c>
      <c r="C1944" t="s">
        <v>25207</v>
      </c>
      <c r="D1944" t="s">
        <v>25208</v>
      </c>
      <c r="E1944" t="s">
        <v>21952</v>
      </c>
      <c r="F1944" t="s">
        <v>21953</v>
      </c>
      <c r="G1944">
        <v>3450</v>
      </c>
      <c r="I1944">
        <v>150</v>
      </c>
      <c r="J1944" t="s">
        <v>21954</v>
      </c>
      <c r="K1944" t="s">
        <v>204</v>
      </c>
      <c r="L1944" t="s">
        <v>12492</v>
      </c>
      <c r="M1944" t="s">
        <v>34</v>
      </c>
      <c r="N1944" t="s">
        <v>34</v>
      </c>
      <c r="O1944" t="s">
        <v>34</v>
      </c>
      <c r="P1944" t="s">
        <v>34</v>
      </c>
      <c r="Q1944" t="s">
        <v>21956</v>
      </c>
      <c r="R1944">
        <v>0.075</v>
      </c>
      <c r="S1944">
        <v>0</v>
      </c>
    </row>
    <row r="1945" spans="1:20">
      <c r="A1945" t="s">
        <v>349</v>
      </c>
      <c r="B1945">
        <v>94405371</v>
      </c>
      <c r="C1945" t="s">
        <v>25209</v>
      </c>
      <c r="D1945" t="s">
        <v>22025</v>
      </c>
      <c r="E1945" t="s">
        <v>21966</v>
      </c>
      <c r="F1945" t="s">
        <v>21953</v>
      </c>
      <c r="G1945">
        <v>3220</v>
      </c>
      <c r="I1945">
        <v>150</v>
      </c>
      <c r="J1945" t="s">
        <v>21954</v>
      </c>
      <c r="K1945" t="s">
        <v>204</v>
      </c>
      <c r="L1945" t="s">
        <v>12492</v>
      </c>
      <c r="M1945" t="s">
        <v>21955</v>
      </c>
      <c r="N1945" t="s">
        <v>21955</v>
      </c>
      <c r="O1945" t="s">
        <v>21955</v>
      </c>
      <c r="P1945" t="s">
        <v>21955</v>
      </c>
      <c r="Q1945" t="s">
        <v>21956</v>
      </c>
      <c r="R1945">
        <v>0.05</v>
      </c>
      <c r="S1945">
        <v>0</v>
      </c>
    </row>
    <row r="1946" spans="1:20">
      <c r="A1946" t="s">
        <v>349</v>
      </c>
      <c r="B1946">
        <v>94405391</v>
      </c>
      <c r="C1946" t="s">
        <v>25210</v>
      </c>
      <c r="D1946" t="s">
        <v>22025</v>
      </c>
      <c r="E1946" t="s">
        <v>21966</v>
      </c>
      <c r="F1946" t="s">
        <v>21953</v>
      </c>
      <c r="G1946">
        <v>3220</v>
      </c>
      <c r="I1946">
        <v>150</v>
      </c>
      <c r="J1946" t="s">
        <v>21954</v>
      </c>
      <c r="K1946" t="s">
        <v>204</v>
      </c>
      <c r="L1946" t="s">
        <v>12492</v>
      </c>
      <c r="M1946" t="s">
        <v>21961</v>
      </c>
      <c r="N1946" t="s">
        <v>21961</v>
      </c>
      <c r="O1946" t="s">
        <v>21961</v>
      </c>
      <c r="P1946" t="s">
        <v>21961</v>
      </c>
      <c r="Q1946" t="s">
        <v>21956</v>
      </c>
      <c r="R1946">
        <v>0.01</v>
      </c>
      <c r="S1946">
        <v>0</v>
      </c>
    </row>
    <row r="1947" spans="1:20">
      <c r="A1947" t="s">
        <v>349</v>
      </c>
      <c r="B1947">
        <v>94405501</v>
      </c>
      <c r="C1947" t="s">
        <v>25211</v>
      </c>
      <c r="D1947" t="s">
        <v>25212</v>
      </c>
      <c r="E1947" t="s">
        <v>21952</v>
      </c>
      <c r="F1947" t="s">
        <v>21953</v>
      </c>
      <c r="G1947">
        <v>3440</v>
      </c>
      <c r="I1947">
        <v>150</v>
      </c>
      <c r="J1947" t="s">
        <v>21954</v>
      </c>
      <c r="K1947" t="s">
        <v>204</v>
      </c>
      <c r="L1947" t="s">
        <v>12492</v>
      </c>
      <c r="M1947" t="s">
        <v>21955</v>
      </c>
      <c r="N1947" t="s">
        <v>21955</v>
      </c>
      <c r="O1947" t="s">
        <v>21955</v>
      </c>
      <c r="P1947" t="s">
        <v>21955</v>
      </c>
      <c r="Q1947" t="s">
        <v>21956</v>
      </c>
      <c r="R1947">
        <v>0.05</v>
      </c>
      <c r="S1947">
        <v>0</v>
      </c>
    </row>
    <row r="1948" spans="1:20">
      <c r="A1948" t="s">
        <v>349</v>
      </c>
      <c r="B1948">
        <v>94405502</v>
      </c>
      <c r="C1948" t="s">
        <v>25213</v>
      </c>
      <c r="D1948" t="s">
        <v>25212</v>
      </c>
      <c r="E1948" t="s">
        <v>21952</v>
      </c>
      <c r="F1948" t="s">
        <v>21953</v>
      </c>
      <c r="G1948">
        <v>3440</v>
      </c>
      <c r="I1948">
        <v>150</v>
      </c>
      <c r="J1948" t="s">
        <v>21954</v>
      </c>
      <c r="K1948" t="s">
        <v>204</v>
      </c>
      <c r="L1948" t="s">
        <v>204</v>
      </c>
      <c r="M1948" t="s">
        <v>21955</v>
      </c>
      <c r="N1948" t="s">
        <v>21955</v>
      </c>
      <c r="O1948" t="s">
        <v>21955</v>
      </c>
      <c r="P1948" t="s">
        <v>21955</v>
      </c>
      <c r="Q1948" t="s">
        <v>21956</v>
      </c>
      <c r="R1948">
        <v>0.05</v>
      </c>
      <c r="S1948">
        <v>0</v>
      </c>
    </row>
    <row r="1949" spans="1:20">
      <c r="A1949" t="s">
        <v>349</v>
      </c>
      <c r="B1949">
        <v>94405503</v>
      </c>
      <c r="C1949" t="s">
        <v>25214</v>
      </c>
      <c r="D1949" t="s">
        <v>25212</v>
      </c>
      <c r="E1949" t="s">
        <v>21952</v>
      </c>
      <c r="F1949" t="s">
        <v>21953</v>
      </c>
      <c r="G1949">
        <v>3440</v>
      </c>
      <c r="I1949">
        <v>250</v>
      </c>
      <c r="J1949" t="s">
        <v>19</v>
      </c>
      <c r="K1949" t="s">
        <v>12492</v>
      </c>
      <c r="L1949" t="s">
        <v>12492</v>
      </c>
      <c r="M1949" t="s">
        <v>21961</v>
      </c>
      <c r="N1949" t="s">
        <v>21955</v>
      </c>
      <c r="O1949" t="s">
        <v>21955</v>
      </c>
      <c r="P1949" t="s">
        <v>21955</v>
      </c>
      <c r="Q1949" t="s">
        <v>21956</v>
      </c>
      <c r="R1949">
        <v>0.01</v>
      </c>
      <c r="S1949">
        <v>0</v>
      </c>
      <c r="T1949" t="s">
        <v>21967</v>
      </c>
    </row>
    <row r="1950" spans="1:20">
      <c r="A1950" t="s">
        <v>349</v>
      </c>
      <c r="B1950">
        <v>94405531</v>
      </c>
      <c r="C1950" t="s">
        <v>25215</v>
      </c>
      <c r="D1950" t="s">
        <v>25212</v>
      </c>
      <c r="E1950" t="s">
        <v>21952</v>
      </c>
      <c r="F1950" t="s">
        <v>21953</v>
      </c>
      <c r="G1950">
        <v>3440</v>
      </c>
      <c r="I1950">
        <v>150</v>
      </c>
      <c r="J1950" t="s">
        <v>21954</v>
      </c>
      <c r="K1950" t="s">
        <v>204</v>
      </c>
      <c r="L1950" t="s">
        <v>204</v>
      </c>
      <c r="M1950" t="s">
        <v>21961</v>
      </c>
      <c r="N1950" t="s">
        <v>21961</v>
      </c>
      <c r="O1950" t="s">
        <v>21961</v>
      </c>
      <c r="P1950" t="s">
        <v>21961</v>
      </c>
      <c r="Q1950" t="s">
        <v>21956</v>
      </c>
      <c r="R1950">
        <v>0.01</v>
      </c>
      <c r="S1950">
        <v>0</v>
      </c>
    </row>
    <row r="1951" spans="1:20">
      <c r="A1951" t="s">
        <v>349</v>
      </c>
      <c r="B1951">
        <v>94405533</v>
      </c>
      <c r="C1951" t="s">
        <v>25216</v>
      </c>
      <c r="D1951" t="s">
        <v>25212</v>
      </c>
      <c r="E1951" t="s">
        <v>21952</v>
      </c>
      <c r="F1951" t="s">
        <v>21953</v>
      </c>
      <c r="G1951">
        <v>3440</v>
      </c>
      <c r="I1951">
        <v>150</v>
      </c>
      <c r="J1951" t="s">
        <v>21954</v>
      </c>
      <c r="K1951" t="s">
        <v>204</v>
      </c>
      <c r="L1951" t="s">
        <v>204</v>
      </c>
      <c r="M1951" t="s">
        <v>21955</v>
      </c>
      <c r="N1951" t="s">
        <v>21955</v>
      </c>
      <c r="O1951" t="s">
        <v>21955</v>
      </c>
      <c r="P1951" t="s">
        <v>21955</v>
      </c>
      <c r="Q1951" t="s">
        <v>21956</v>
      </c>
      <c r="R1951">
        <v>0.05</v>
      </c>
      <c r="S1951">
        <v>0</v>
      </c>
    </row>
    <row r="1952" spans="1:20">
      <c r="A1952" t="s">
        <v>349</v>
      </c>
      <c r="B1952">
        <v>94405534</v>
      </c>
      <c r="C1952" t="s">
        <v>25217</v>
      </c>
      <c r="D1952" t="s">
        <v>25212</v>
      </c>
      <c r="E1952" t="s">
        <v>21952</v>
      </c>
      <c r="F1952" t="s">
        <v>21953</v>
      </c>
      <c r="G1952">
        <v>3440</v>
      </c>
      <c r="I1952">
        <v>150</v>
      </c>
      <c r="J1952" t="s">
        <v>21954</v>
      </c>
      <c r="K1952" t="s">
        <v>204</v>
      </c>
      <c r="L1952" t="s">
        <v>204</v>
      </c>
      <c r="M1952" t="s">
        <v>21955</v>
      </c>
      <c r="N1952" t="s">
        <v>21955</v>
      </c>
      <c r="O1952" t="s">
        <v>21955</v>
      </c>
      <c r="P1952" t="s">
        <v>21955</v>
      </c>
      <c r="Q1952" t="s">
        <v>21956</v>
      </c>
      <c r="R1952">
        <v>0.05</v>
      </c>
      <c r="S1952">
        <v>0</v>
      </c>
    </row>
    <row r="1953" spans="1:20">
      <c r="A1953" t="s">
        <v>349</v>
      </c>
      <c r="B1953">
        <v>94405535</v>
      </c>
      <c r="C1953" t="s">
        <v>25218</v>
      </c>
      <c r="D1953" t="s">
        <v>25212</v>
      </c>
      <c r="E1953" t="s">
        <v>21952</v>
      </c>
      <c r="F1953" t="s">
        <v>21953</v>
      </c>
      <c r="G1953">
        <v>3440</v>
      </c>
      <c r="I1953">
        <v>150</v>
      </c>
      <c r="J1953" t="s">
        <v>21954</v>
      </c>
      <c r="K1953" t="s">
        <v>204</v>
      </c>
      <c r="L1953" t="s">
        <v>204</v>
      </c>
      <c r="M1953" t="s">
        <v>21955</v>
      </c>
      <c r="N1953" t="s">
        <v>21955</v>
      </c>
      <c r="O1953" t="s">
        <v>21955</v>
      </c>
      <c r="P1953" t="s">
        <v>21955</v>
      </c>
      <c r="Q1953" t="s">
        <v>21956</v>
      </c>
      <c r="R1953">
        <v>0.05</v>
      </c>
      <c r="S1953">
        <v>0</v>
      </c>
    </row>
    <row r="1954" spans="1:20">
      <c r="A1954" t="s">
        <v>349</v>
      </c>
      <c r="B1954">
        <v>94405901</v>
      </c>
      <c r="C1954" t="s">
        <v>25219</v>
      </c>
      <c r="D1954" t="s">
        <v>22025</v>
      </c>
      <c r="E1954" t="s">
        <v>21966</v>
      </c>
      <c r="F1954" t="s">
        <v>21953</v>
      </c>
      <c r="G1954">
        <v>3220</v>
      </c>
      <c r="I1954">
        <v>150</v>
      </c>
      <c r="J1954" t="s">
        <v>21954</v>
      </c>
      <c r="K1954" t="s">
        <v>204</v>
      </c>
      <c r="L1954" t="s">
        <v>12492</v>
      </c>
      <c r="M1954" t="s">
        <v>21955</v>
      </c>
      <c r="N1954" t="s">
        <v>21955</v>
      </c>
      <c r="O1954" t="s">
        <v>21955</v>
      </c>
      <c r="P1954" t="s">
        <v>21955</v>
      </c>
      <c r="Q1954" t="s">
        <v>21956</v>
      </c>
      <c r="R1954">
        <v>0.05</v>
      </c>
      <c r="S1954">
        <v>0</v>
      </c>
    </row>
    <row r="1955" spans="1:20">
      <c r="A1955" t="s">
        <v>349</v>
      </c>
      <c r="B1955">
        <v>94405991</v>
      </c>
      <c r="C1955" t="s">
        <v>25220</v>
      </c>
      <c r="D1955" t="s">
        <v>22025</v>
      </c>
      <c r="E1955" t="s">
        <v>21966</v>
      </c>
      <c r="F1955" t="s">
        <v>21953</v>
      </c>
      <c r="G1955">
        <v>3220</v>
      </c>
      <c r="I1955">
        <v>150</v>
      </c>
      <c r="J1955" t="s">
        <v>21954</v>
      </c>
      <c r="K1955" t="s">
        <v>204</v>
      </c>
      <c r="L1955" t="s">
        <v>12492</v>
      </c>
      <c r="M1955" t="s">
        <v>21955</v>
      </c>
      <c r="N1955" t="s">
        <v>21955</v>
      </c>
      <c r="O1955" t="s">
        <v>21955</v>
      </c>
      <c r="P1955" t="s">
        <v>21955</v>
      </c>
      <c r="Q1955" t="s">
        <v>21956</v>
      </c>
      <c r="R1955">
        <v>0.05</v>
      </c>
      <c r="S1955">
        <v>0</v>
      </c>
      <c r="T1955" t="s">
        <v>22002</v>
      </c>
    </row>
    <row r="1956" spans="1:20">
      <c r="A1956" t="s">
        <v>349</v>
      </c>
      <c r="B1956">
        <v>94406444</v>
      </c>
      <c r="C1956" t="s">
        <v>25221</v>
      </c>
      <c r="D1956" t="s">
        <v>22058</v>
      </c>
      <c r="E1956" t="s">
        <v>21952</v>
      </c>
      <c r="F1956" t="s">
        <v>21953</v>
      </c>
      <c r="G1956">
        <v>3440</v>
      </c>
      <c r="I1956">
        <v>150</v>
      </c>
      <c r="J1956" t="s">
        <v>21954</v>
      </c>
      <c r="K1956" t="s">
        <v>12492</v>
      </c>
      <c r="L1956" t="s">
        <v>12492</v>
      </c>
      <c r="M1956" t="s">
        <v>21955</v>
      </c>
      <c r="N1956" t="s">
        <v>21961</v>
      </c>
      <c r="O1956" t="s">
        <v>21961</v>
      </c>
      <c r="P1956" t="s">
        <v>21955</v>
      </c>
      <c r="Q1956" t="s">
        <v>21956</v>
      </c>
      <c r="R1956">
        <v>0.05</v>
      </c>
      <c r="S1956">
        <v>0</v>
      </c>
    </row>
    <row r="1957" spans="1:20">
      <c r="A1957" t="s">
        <v>349</v>
      </c>
      <c r="B1957">
        <v>94406761</v>
      </c>
      <c r="C1957" t="s">
        <v>25222</v>
      </c>
      <c r="D1957" t="s">
        <v>22025</v>
      </c>
      <c r="E1957" t="s">
        <v>21966</v>
      </c>
      <c r="F1957" t="s">
        <v>21953</v>
      </c>
      <c r="G1957">
        <v>3220</v>
      </c>
      <c r="I1957">
        <v>150</v>
      </c>
      <c r="J1957" t="s">
        <v>21954</v>
      </c>
      <c r="K1957" t="s">
        <v>204</v>
      </c>
      <c r="L1957" t="s">
        <v>12492</v>
      </c>
      <c r="M1957" t="s">
        <v>21955</v>
      </c>
      <c r="N1957" t="s">
        <v>21955</v>
      </c>
      <c r="O1957" t="s">
        <v>21955</v>
      </c>
      <c r="P1957" t="s">
        <v>21955</v>
      </c>
      <c r="Q1957" t="s">
        <v>21956</v>
      </c>
      <c r="R1957">
        <v>0.05</v>
      </c>
      <c r="S1957">
        <v>0</v>
      </c>
    </row>
    <row r="1958" spans="1:20">
      <c r="A1958" t="s">
        <v>349</v>
      </c>
      <c r="B1958">
        <v>94406791</v>
      </c>
      <c r="C1958" t="s">
        <v>25223</v>
      </c>
      <c r="D1958" t="s">
        <v>22025</v>
      </c>
      <c r="E1958" t="s">
        <v>21966</v>
      </c>
      <c r="F1958" t="s">
        <v>21953</v>
      </c>
      <c r="G1958">
        <v>3220</v>
      </c>
      <c r="I1958">
        <v>150</v>
      </c>
      <c r="J1958" t="s">
        <v>21954</v>
      </c>
      <c r="K1958" t="s">
        <v>204</v>
      </c>
      <c r="L1958" t="s">
        <v>12492</v>
      </c>
      <c r="M1958" t="s">
        <v>21955</v>
      </c>
      <c r="N1958" t="s">
        <v>21955</v>
      </c>
      <c r="O1958" t="s">
        <v>21955</v>
      </c>
      <c r="P1958" t="s">
        <v>21955</v>
      </c>
      <c r="Q1958" t="s">
        <v>21956</v>
      </c>
      <c r="R1958">
        <v>0.05</v>
      </c>
      <c r="S1958">
        <v>0</v>
      </c>
    </row>
    <row r="1959" spans="1:20">
      <c r="A1959" t="s">
        <v>349</v>
      </c>
      <c r="B1959">
        <v>94407503</v>
      </c>
      <c r="C1959" t="s">
        <v>25224</v>
      </c>
      <c r="D1959" t="s">
        <v>22025</v>
      </c>
      <c r="E1959" t="s">
        <v>21966</v>
      </c>
      <c r="F1959" t="s">
        <v>21953</v>
      </c>
      <c r="G1959">
        <v>3220</v>
      </c>
      <c r="I1959">
        <v>150</v>
      </c>
      <c r="J1959" t="s">
        <v>21954</v>
      </c>
      <c r="K1959" t="s">
        <v>12492</v>
      </c>
      <c r="L1959" t="s">
        <v>12492</v>
      </c>
      <c r="M1959" t="s">
        <v>34</v>
      </c>
      <c r="N1959" t="s">
        <v>34</v>
      </c>
      <c r="O1959" t="s">
        <v>34</v>
      </c>
      <c r="P1959" t="s">
        <v>34</v>
      </c>
      <c r="Q1959" t="s">
        <v>21956</v>
      </c>
      <c r="R1959">
        <v>0.075</v>
      </c>
      <c r="S1959">
        <v>0</v>
      </c>
    </row>
    <row r="1960" spans="1:20">
      <c r="A1960" t="s">
        <v>349</v>
      </c>
      <c r="B1960">
        <v>94407703</v>
      </c>
      <c r="C1960" t="s">
        <v>25225</v>
      </c>
      <c r="D1960" t="s">
        <v>22142</v>
      </c>
      <c r="E1960" t="s">
        <v>21966</v>
      </c>
      <c r="F1960" t="s">
        <v>21953</v>
      </c>
      <c r="G1960">
        <v>3220</v>
      </c>
      <c r="I1960">
        <v>150</v>
      </c>
      <c r="J1960" t="s">
        <v>21954</v>
      </c>
      <c r="K1960" t="s">
        <v>204</v>
      </c>
      <c r="L1960" t="s">
        <v>12492</v>
      </c>
      <c r="M1960" t="s">
        <v>21955</v>
      </c>
      <c r="N1960" t="s">
        <v>21955</v>
      </c>
      <c r="O1960" t="s">
        <v>21955</v>
      </c>
      <c r="P1960" t="s">
        <v>21955</v>
      </c>
      <c r="Q1960" t="s">
        <v>21956</v>
      </c>
      <c r="R1960">
        <v>0.05</v>
      </c>
      <c r="S1960">
        <v>0</v>
      </c>
    </row>
    <row r="1961" spans="1:20">
      <c r="A1961" t="s">
        <v>349</v>
      </c>
      <c r="B1961">
        <v>94408701</v>
      </c>
      <c r="C1961" t="s">
        <v>25226</v>
      </c>
      <c r="D1961" t="s">
        <v>25227</v>
      </c>
      <c r="E1961" t="s">
        <v>21952</v>
      </c>
      <c r="F1961" t="s">
        <v>21953</v>
      </c>
      <c r="G1961">
        <v>3430</v>
      </c>
      <c r="H1961">
        <v>3530</v>
      </c>
      <c r="I1961">
        <v>150</v>
      </c>
      <c r="J1961" t="s">
        <v>21954</v>
      </c>
      <c r="K1961" t="s">
        <v>204</v>
      </c>
      <c r="L1961" t="s">
        <v>12492</v>
      </c>
      <c r="M1961" t="s">
        <v>21955</v>
      </c>
      <c r="N1961" t="s">
        <v>21955</v>
      </c>
      <c r="O1961" t="s">
        <v>21955</v>
      </c>
      <c r="P1961" t="s">
        <v>21955</v>
      </c>
      <c r="Q1961" t="s">
        <v>21956</v>
      </c>
      <c r="R1961">
        <v>0.05</v>
      </c>
      <c r="S1961">
        <v>0</v>
      </c>
    </row>
    <row r="1962" spans="1:20">
      <c r="A1962" t="s">
        <v>349</v>
      </c>
      <c r="B1962">
        <v>94408702</v>
      </c>
      <c r="C1962" t="s">
        <v>25228</v>
      </c>
      <c r="D1962" t="s">
        <v>25227</v>
      </c>
      <c r="E1962" t="s">
        <v>21952</v>
      </c>
      <c r="F1962" t="s">
        <v>21953</v>
      </c>
      <c r="G1962">
        <v>3430</v>
      </c>
      <c r="H1962">
        <v>3530</v>
      </c>
      <c r="I1962">
        <v>150</v>
      </c>
      <c r="J1962" t="s">
        <v>21954</v>
      </c>
      <c r="K1962" t="s">
        <v>204</v>
      </c>
      <c r="L1962" t="s">
        <v>12492</v>
      </c>
      <c r="M1962" t="s">
        <v>21955</v>
      </c>
      <c r="N1962" t="s">
        <v>21955</v>
      </c>
      <c r="O1962" t="s">
        <v>21955</v>
      </c>
      <c r="P1962" t="s">
        <v>21955</v>
      </c>
      <c r="Q1962" t="s">
        <v>21956</v>
      </c>
      <c r="R1962">
        <v>0.05</v>
      </c>
      <c r="S1962">
        <v>0</v>
      </c>
    </row>
    <row r="1963" spans="1:20">
      <c r="A1963" t="s">
        <v>349</v>
      </c>
      <c r="B1963">
        <v>94408703</v>
      </c>
      <c r="C1963" t="s">
        <v>25229</v>
      </c>
      <c r="D1963" t="s">
        <v>25227</v>
      </c>
      <c r="E1963" t="s">
        <v>21952</v>
      </c>
      <c r="F1963" t="s">
        <v>21953</v>
      </c>
      <c r="G1963">
        <v>3430</v>
      </c>
      <c r="H1963">
        <v>3530</v>
      </c>
      <c r="I1963">
        <v>150</v>
      </c>
      <c r="J1963" t="s">
        <v>21954</v>
      </c>
      <c r="K1963" t="s">
        <v>204</v>
      </c>
      <c r="L1963" t="s">
        <v>12492</v>
      </c>
      <c r="M1963" t="s">
        <v>21955</v>
      </c>
      <c r="N1963" t="s">
        <v>21955</v>
      </c>
      <c r="O1963" t="s">
        <v>21955</v>
      </c>
      <c r="P1963" t="s">
        <v>21955</v>
      </c>
      <c r="Q1963" t="s">
        <v>21956</v>
      </c>
      <c r="R1963">
        <v>0.05</v>
      </c>
      <c r="S1963">
        <v>0</v>
      </c>
    </row>
    <row r="1964" spans="1:20">
      <c r="A1964" t="s">
        <v>349</v>
      </c>
      <c r="B1964">
        <v>94408801</v>
      </c>
      <c r="C1964" t="s">
        <v>25230</v>
      </c>
      <c r="D1964" t="s">
        <v>22523</v>
      </c>
      <c r="E1964" t="s">
        <v>21952</v>
      </c>
      <c r="F1964" t="s">
        <v>21953</v>
      </c>
      <c r="G1964">
        <v>3450</v>
      </c>
      <c r="I1964">
        <v>150</v>
      </c>
      <c r="J1964" t="s">
        <v>21954</v>
      </c>
      <c r="K1964" t="s">
        <v>204</v>
      </c>
      <c r="L1964" t="s">
        <v>12492</v>
      </c>
      <c r="M1964" t="s">
        <v>21955</v>
      </c>
      <c r="N1964" t="s">
        <v>21955</v>
      </c>
      <c r="O1964" t="s">
        <v>21955</v>
      </c>
      <c r="P1964" t="s">
        <v>21955</v>
      </c>
      <c r="Q1964" t="s">
        <v>21956</v>
      </c>
      <c r="R1964">
        <v>0.05</v>
      </c>
      <c r="S1964">
        <v>0</v>
      </c>
    </row>
    <row r="1965" spans="1:20">
      <c r="A1965" t="s">
        <v>349</v>
      </c>
      <c r="B1965">
        <v>94409001</v>
      </c>
      <c r="C1965" t="s">
        <v>25231</v>
      </c>
      <c r="D1965" t="s">
        <v>22493</v>
      </c>
      <c r="E1965" t="s">
        <v>21952</v>
      </c>
      <c r="F1965" t="s">
        <v>21953</v>
      </c>
      <c r="G1965">
        <v>3440</v>
      </c>
      <c r="I1965">
        <v>150</v>
      </c>
      <c r="J1965" t="s">
        <v>21954</v>
      </c>
      <c r="K1965" t="s">
        <v>204</v>
      </c>
      <c r="L1965" t="s">
        <v>12492</v>
      </c>
      <c r="M1965" t="s">
        <v>21955</v>
      </c>
      <c r="N1965" t="s">
        <v>21955</v>
      </c>
      <c r="O1965" t="s">
        <v>21955</v>
      </c>
      <c r="P1965" t="s">
        <v>21955</v>
      </c>
      <c r="Q1965" t="s">
        <v>21956</v>
      </c>
      <c r="R1965">
        <v>0.05</v>
      </c>
      <c r="S1965">
        <v>0</v>
      </c>
    </row>
    <row r="1966" spans="1:20">
      <c r="A1966" t="s">
        <v>349</v>
      </c>
      <c r="B1966">
        <v>94410801</v>
      </c>
      <c r="C1966" t="s">
        <v>25232</v>
      </c>
      <c r="D1966" t="s">
        <v>21979</v>
      </c>
      <c r="E1966" t="s">
        <v>21952</v>
      </c>
      <c r="F1966" t="s">
        <v>21953</v>
      </c>
      <c r="G1966">
        <v>3440</v>
      </c>
      <c r="I1966">
        <v>150</v>
      </c>
      <c r="J1966" t="s">
        <v>21954</v>
      </c>
      <c r="K1966" t="s">
        <v>204</v>
      </c>
      <c r="L1966" t="s">
        <v>12492</v>
      </c>
      <c r="M1966" t="s">
        <v>21955</v>
      </c>
      <c r="N1966" t="s">
        <v>21955</v>
      </c>
      <c r="O1966" t="s">
        <v>21955</v>
      </c>
      <c r="P1966" t="s">
        <v>21955</v>
      </c>
      <c r="Q1966" t="s">
        <v>21956</v>
      </c>
      <c r="R1966">
        <v>0.05</v>
      </c>
      <c r="S1966">
        <v>0</v>
      </c>
    </row>
    <row r="1967" spans="1:20">
      <c r="A1967" t="s">
        <v>349</v>
      </c>
      <c r="B1967">
        <v>94411201</v>
      </c>
      <c r="C1967" t="s">
        <v>25233</v>
      </c>
      <c r="D1967" t="s">
        <v>22485</v>
      </c>
      <c r="E1967" t="s">
        <v>22181</v>
      </c>
      <c r="F1967" t="s">
        <v>21953</v>
      </c>
      <c r="G1967">
        <v>3220</v>
      </c>
      <c r="I1967">
        <v>150</v>
      </c>
      <c r="J1967" t="s">
        <v>21954</v>
      </c>
      <c r="K1967" t="s">
        <v>204</v>
      </c>
      <c r="L1967" t="s">
        <v>12492</v>
      </c>
      <c r="M1967" t="s">
        <v>21955</v>
      </c>
      <c r="N1967" t="s">
        <v>21955</v>
      </c>
      <c r="O1967" t="s">
        <v>21955</v>
      </c>
      <c r="P1967" t="s">
        <v>21955</v>
      </c>
      <c r="Q1967" t="s">
        <v>21956</v>
      </c>
      <c r="R1967">
        <v>0.05</v>
      </c>
      <c r="S1967">
        <v>0</v>
      </c>
      <c r="T1967" t="s">
        <v>21967</v>
      </c>
    </row>
    <row r="1968" spans="1:20">
      <c r="A1968" t="s">
        <v>349</v>
      </c>
      <c r="B1968">
        <v>94411624</v>
      </c>
      <c r="C1968" t="s">
        <v>25234</v>
      </c>
      <c r="D1968" t="s">
        <v>24073</v>
      </c>
      <c r="E1968" t="s">
        <v>21987</v>
      </c>
      <c r="F1968" t="s">
        <v>21953</v>
      </c>
      <c r="G1968">
        <v>3440</v>
      </c>
      <c r="H1968">
        <v>3450</v>
      </c>
      <c r="I1968">
        <v>150</v>
      </c>
      <c r="J1968" t="s">
        <v>21954</v>
      </c>
      <c r="K1968" t="s">
        <v>204</v>
      </c>
      <c r="L1968" t="s">
        <v>12492</v>
      </c>
      <c r="M1968" t="s">
        <v>21955</v>
      </c>
      <c r="N1968" t="s">
        <v>21955</v>
      </c>
      <c r="O1968" t="s">
        <v>21955</v>
      </c>
      <c r="P1968" t="s">
        <v>21955</v>
      </c>
      <c r="Q1968" t="s">
        <v>21956</v>
      </c>
      <c r="R1968">
        <v>0.05</v>
      </c>
      <c r="S1968">
        <v>0</v>
      </c>
      <c r="T1968" t="s">
        <v>22002</v>
      </c>
    </row>
    <row r="1969" spans="1:20">
      <c r="A1969" t="s">
        <v>349</v>
      </c>
      <c r="B1969">
        <v>94411628</v>
      </c>
      <c r="C1969" t="s">
        <v>25235</v>
      </c>
      <c r="D1969" t="s">
        <v>24073</v>
      </c>
      <c r="E1969" t="s">
        <v>21987</v>
      </c>
      <c r="F1969" t="s">
        <v>21953</v>
      </c>
      <c r="G1969">
        <v>3450</v>
      </c>
      <c r="I1969">
        <v>150</v>
      </c>
      <c r="J1969" t="s">
        <v>21954</v>
      </c>
      <c r="K1969" t="s">
        <v>12492</v>
      </c>
      <c r="L1969" t="s">
        <v>12492</v>
      </c>
      <c r="M1969" t="s">
        <v>34</v>
      </c>
      <c r="N1969" t="s">
        <v>34</v>
      </c>
      <c r="O1969" t="s">
        <v>34</v>
      </c>
      <c r="P1969" t="s">
        <v>34</v>
      </c>
      <c r="Q1969" t="s">
        <v>21956</v>
      </c>
      <c r="R1969">
        <v>0.05</v>
      </c>
      <c r="S1969">
        <v>0</v>
      </c>
      <c r="T1969" t="s">
        <v>21967</v>
      </c>
    </row>
    <row r="1970" spans="1:20">
      <c r="A1970" t="s">
        <v>349</v>
      </c>
      <c r="B1970">
        <v>94412415</v>
      </c>
      <c r="C1970" t="s">
        <v>25236</v>
      </c>
      <c r="D1970" t="s">
        <v>22554</v>
      </c>
      <c r="E1970" t="s">
        <v>22181</v>
      </c>
      <c r="F1970" t="s">
        <v>21953</v>
      </c>
      <c r="G1970">
        <v>3220</v>
      </c>
      <c r="I1970">
        <v>150</v>
      </c>
      <c r="J1970" t="s">
        <v>21954</v>
      </c>
      <c r="K1970" t="s">
        <v>204</v>
      </c>
      <c r="L1970" t="s">
        <v>12492</v>
      </c>
      <c r="M1970" t="s">
        <v>21955</v>
      </c>
      <c r="N1970" t="s">
        <v>21955</v>
      </c>
      <c r="O1970" t="s">
        <v>21955</v>
      </c>
      <c r="P1970" t="s">
        <v>21955</v>
      </c>
      <c r="Q1970" t="s">
        <v>21956</v>
      </c>
      <c r="R1970">
        <v>0.05</v>
      </c>
      <c r="S1970">
        <v>0</v>
      </c>
    </row>
    <row r="1971" spans="1:20">
      <c r="A1971" t="s">
        <v>349</v>
      </c>
      <c r="B1971">
        <v>94412501</v>
      </c>
      <c r="C1971" t="s">
        <v>25237</v>
      </c>
      <c r="D1971" t="s">
        <v>25090</v>
      </c>
      <c r="E1971" t="s">
        <v>22181</v>
      </c>
      <c r="F1971" t="s">
        <v>21953</v>
      </c>
      <c r="G1971">
        <v>3220</v>
      </c>
      <c r="I1971">
        <v>150</v>
      </c>
      <c r="J1971" t="s">
        <v>21954</v>
      </c>
      <c r="K1971" t="s">
        <v>204</v>
      </c>
      <c r="L1971" t="s">
        <v>12492</v>
      </c>
      <c r="M1971" t="s">
        <v>21955</v>
      </c>
      <c r="N1971" t="s">
        <v>21955</v>
      </c>
      <c r="O1971" t="s">
        <v>21955</v>
      </c>
      <c r="P1971" t="s">
        <v>21955</v>
      </c>
      <c r="Q1971" t="s">
        <v>21956</v>
      </c>
      <c r="R1971">
        <v>0.05</v>
      </c>
      <c r="S1971">
        <v>0</v>
      </c>
    </row>
    <row r="1972" spans="1:20">
      <c r="A1972" t="s">
        <v>349</v>
      </c>
      <c r="B1972">
        <v>94412503</v>
      </c>
      <c r="C1972" t="s">
        <v>25238</v>
      </c>
      <c r="D1972" t="s">
        <v>22551</v>
      </c>
      <c r="E1972" t="s">
        <v>22181</v>
      </c>
      <c r="F1972" t="s">
        <v>21953</v>
      </c>
      <c r="G1972">
        <v>3220</v>
      </c>
      <c r="I1972">
        <v>150</v>
      </c>
      <c r="J1972" t="s">
        <v>21954</v>
      </c>
      <c r="K1972" t="s">
        <v>204</v>
      </c>
      <c r="L1972" t="s">
        <v>12492</v>
      </c>
      <c r="M1972" t="s">
        <v>21955</v>
      </c>
      <c r="N1972" t="s">
        <v>21955</v>
      </c>
      <c r="O1972" t="s">
        <v>21955</v>
      </c>
      <c r="P1972" t="s">
        <v>21955</v>
      </c>
      <c r="Q1972" t="s">
        <v>21956</v>
      </c>
      <c r="R1972">
        <v>0.05</v>
      </c>
      <c r="S1972">
        <v>0</v>
      </c>
    </row>
    <row r="1973" spans="1:20">
      <c r="A1973" t="s">
        <v>349</v>
      </c>
      <c r="B1973">
        <v>94412504</v>
      </c>
      <c r="C1973" t="s">
        <v>25239</v>
      </c>
      <c r="D1973" t="s">
        <v>22554</v>
      </c>
      <c r="E1973" t="s">
        <v>22181</v>
      </c>
      <c r="F1973" t="s">
        <v>21953</v>
      </c>
      <c r="G1973">
        <v>3220</v>
      </c>
      <c r="I1973">
        <v>150</v>
      </c>
      <c r="J1973" t="s">
        <v>21954</v>
      </c>
      <c r="K1973" t="s">
        <v>204</v>
      </c>
      <c r="L1973" t="s">
        <v>12492</v>
      </c>
      <c r="M1973" t="s">
        <v>21955</v>
      </c>
      <c r="N1973" t="s">
        <v>21955</v>
      </c>
      <c r="O1973" t="s">
        <v>21955</v>
      </c>
      <c r="P1973" t="s">
        <v>21955</v>
      </c>
      <c r="Q1973" t="s">
        <v>21956</v>
      </c>
      <c r="R1973">
        <v>0.05</v>
      </c>
      <c r="S1973">
        <v>0</v>
      </c>
    </row>
    <row r="1974" spans="1:20">
      <c r="A1974" t="s">
        <v>349</v>
      </c>
      <c r="B1974">
        <v>94412505</v>
      </c>
      <c r="C1974" t="s">
        <v>25240</v>
      </c>
      <c r="D1974" t="s">
        <v>25090</v>
      </c>
      <c r="E1974" t="s">
        <v>22181</v>
      </c>
      <c r="F1974" t="s">
        <v>21953</v>
      </c>
      <c r="G1974">
        <v>3220</v>
      </c>
      <c r="I1974">
        <v>150</v>
      </c>
      <c r="J1974" t="s">
        <v>21954</v>
      </c>
      <c r="K1974" t="s">
        <v>204</v>
      </c>
      <c r="L1974" t="s">
        <v>12492</v>
      </c>
      <c r="M1974" t="s">
        <v>21955</v>
      </c>
      <c r="N1974" t="s">
        <v>21955</v>
      </c>
      <c r="O1974" t="s">
        <v>21955</v>
      </c>
      <c r="P1974" t="s">
        <v>21955</v>
      </c>
      <c r="Q1974" t="s">
        <v>21956</v>
      </c>
      <c r="R1974">
        <v>0.05</v>
      </c>
      <c r="S1974">
        <v>0</v>
      </c>
    </row>
    <row r="1975" spans="1:20">
      <c r="A1975" t="s">
        <v>349</v>
      </c>
      <c r="B1975">
        <v>94412508</v>
      </c>
      <c r="C1975" t="s">
        <v>25241</v>
      </c>
      <c r="D1975" t="s">
        <v>22554</v>
      </c>
      <c r="E1975" t="s">
        <v>22181</v>
      </c>
      <c r="F1975" t="s">
        <v>21953</v>
      </c>
      <c r="G1975">
        <v>3220</v>
      </c>
      <c r="I1975">
        <v>150</v>
      </c>
      <c r="J1975" t="s">
        <v>21954</v>
      </c>
      <c r="K1975" t="s">
        <v>204</v>
      </c>
      <c r="L1975" t="s">
        <v>12492</v>
      </c>
      <c r="M1975" t="s">
        <v>21955</v>
      </c>
      <c r="N1975" t="s">
        <v>21955</v>
      </c>
      <c r="O1975" t="s">
        <v>21955</v>
      </c>
      <c r="P1975" t="s">
        <v>21955</v>
      </c>
      <c r="Q1975" t="s">
        <v>21956</v>
      </c>
      <c r="R1975">
        <v>0.05</v>
      </c>
      <c r="S1975">
        <v>0</v>
      </c>
    </row>
    <row r="1976" spans="1:20">
      <c r="A1976" t="s">
        <v>349</v>
      </c>
      <c r="B1976">
        <v>94412514</v>
      </c>
      <c r="C1976" t="s">
        <v>25242</v>
      </c>
      <c r="D1976" t="s">
        <v>25090</v>
      </c>
      <c r="E1976" t="s">
        <v>22181</v>
      </c>
      <c r="F1976" t="s">
        <v>21953</v>
      </c>
      <c r="G1976">
        <v>3220</v>
      </c>
      <c r="I1976">
        <v>150</v>
      </c>
      <c r="J1976" t="s">
        <v>21954</v>
      </c>
      <c r="K1976" t="s">
        <v>204</v>
      </c>
      <c r="L1976" t="s">
        <v>12492</v>
      </c>
      <c r="M1976" t="s">
        <v>21955</v>
      </c>
      <c r="N1976" t="s">
        <v>21955</v>
      </c>
      <c r="O1976" t="s">
        <v>21955</v>
      </c>
      <c r="P1976" t="s">
        <v>21955</v>
      </c>
      <c r="Q1976" t="s">
        <v>21956</v>
      </c>
      <c r="R1976">
        <v>0.05</v>
      </c>
      <c r="S1976">
        <v>0</v>
      </c>
    </row>
    <row r="1977" spans="1:20">
      <c r="A1977" t="s">
        <v>349</v>
      </c>
      <c r="B1977">
        <v>94412515</v>
      </c>
      <c r="C1977" t="s">
        <v>25243</v>
      </c>
      <c r="D1977" t="s">
        <v>25090</v>
      </c>
      <c r="E1977" t="s">
        <v>22181</v>
      </c>
      <c r="F1977" t="s">
        <v>21953</v>
      </c>
      <c r="G1977">
        <v>3220</v>
      </c>
      <c r="I1977">
        <v>150</v>
      </c>
      <c r="J1977" t="s">
        <v>21954</v>
      </c>
      <c r="K1977" t="s">
        <v>204</v>
      </c>
      <c r="L1977" t="s">
        <v>12492</v>
      </c>
      <c r="M1977" t="s">
        <v>21955</v>
      </c>
      <c r="N1977" t="s">
        <v>21955</v>
      </c>
      <c r="O1977" t="s">
        <v>21955</v>
      </c>
      <c r="P1977" t="s">
        <v>21955</v>
      </c>
      <c r="Q1977" t="s">
        <v>21956</v>
      </c>
      <c r="R1977">
        <v>0.05</v>
      </c>
      <c r="S1977">
        <v>0</v>
      </c>
    </row>
    <row r="1978" spans="1:20">
      <c r="A1978" t="s">
        <v>349</v>
      </c>
      <c r="B1978">
        <v>94412516</v>
      </c>
      <c r="C1978" t="s">
        <v>25244</v>
      </c>
      <c r="D1978" t="s">
        <v>25090</v>
      </c>
      <c r="E1978" t="s">
        <v>22181</v>
      </c>
      <c r="F1978" t="s">
        <v>21953</v>
      </c>
      <c r="G1978">
        <v>3220</v>
      </c>
      <c r="I1978">
        <v>150</v>
      </c>
      <c r="J1978" t="s">
        <v>21954</v>
      </c>
      <c r="K1978" t="s">
        <v>204</v>
      </c>
      <c r="L1978" t="s">
        <v>12492</v>
      </c>
      <c r="M1978" t="s">
        <v>21955</v>
      </c>
      <c r="N1978" t="s">
        <v>21955</v>
      </c>
      <c r="O1978" t="s">
        <v>21955</v>
      </c>
      <c r="P1978" t="s">
        <v>21955</v>
      </c>
      <c r="Q1978" t="s">
        <v>21956</v>
      </c>
      <c r="R1978">
        <v>0.05</v>
      </c>
      <c r="S1978">
        <v>0</v>
      </c>
    </row>
    <row r="1979" spans="1:20">
      <c r="A1979" t="s">
        <v>349</v>
      </c>
      <c r="B1979">
        <v>94413101</v>
      </c>
      <c r="C1979" t="s">
        <v>25245</v>
      </c>
      <c r="D1979" t="s">
        <v>22804</v>
      </c>
      <c r="E1979" t="s">
        <v>22181</v>
      </c>
      <c r="F1979" t="s">
        <v>21953</v>
      </c>
      <c r="G1979">
        <v>3220</v>
      </c>
      <c r="I1979">
        <v>150</v>
      </c>
      <c r="J1979" t="s">
        <v>21954</v>
      </c>
      <c r="K1979" t="s">
        <v>12492</v>
      </c>
      <c r="L1979" t="s">
        <v>204</v>
      </c>
      <c r="M1979" t="s">
        <v>21961</v>
      </c>
      <c r="N1979" t="s">
        <v>21961</v>
      </c>
      <c r="O1979" t="s">
        <v>21961</v>
      </c>
      <c r="P1979" t="s">
        <v>21961</v>
      </c>
      <c r="Q1979" t="s">
        <v>21956</v>
      </c>
      <c r="R1979">
        <v>0.05</v>
      </c>
      <c r="S1979">
        <v>0</v>
      </c>
      <c r="T1979" t="s">
        <v>21967</v>
      </c>
    </row>
    <row r="1980" spans="1:20">
      <c r="A1980" t="s">
        <v>349</v>
      </c>
      <c r="B1980">
        <v>94415301</v>
      </c>
      <c r="C1980" t="s">
        <v>25246</v>
      </c>
      <c r="D1980" t="s">
        <v>22038</v>
      </c>
      <c r="E1980" t="s">
        <v>21966</v>
      </c>
      <c r="F1980" t="s">
        <v>21953</v>
      </c>
      <c r="G1980">
        <v>3220</v>
      </c>
      <c r="I1980">
        <v>200</v>
      </c>
      <c r="J1980" t="s">
        <v>21954</v>
      </c>
      <c r="K1980" t="s">
        <v>204</v>
      </c>
      <c r="L1980" t="s">
        <v>12492</v>
      </c>
      <c r="M1980" t="s">
        <v>21955</v>
      </c>
      <c r="N1980" t="s">
        <v>21955</v>
      </c>
      <c r="O1980" t="s">
        <v>21955</v>
      </c>
      <c r="P1980" t="s">
        <v>21955</v>
      </c>
      <c r="Q1980" t="s">
        <v>21956</v>
      </c>
      <c r="R1980">
        <v>0.05</v>
      </c>
      <c r="S1980">
        <v>0</v>
      </c>
      <c r="T1980" t="s">
        <v>22002</v>
      </c>
    </row>
    <row r="1981" spans="1:20">
      <c r="A1981" t="s">
        <v>349</v>
      </c>
      <c r="B1981">
        <v>94415461</v>
      </c>
      <c r="C1981" t="s">
        <v>25247</v>
      </c>
      <c r="D1981" t="s">
        <v>22499</v>
      </c>
      <c r="E1981" t="s">
        <v>21952</v>
      </c>
      <c r="F1981" t="s">
        <v>21953</v>
      </c>
      <c r="G1981">
        <v>3440</v>
      </c>
      <c r="I1981">
        <v>150</v>
      </c>
      <c r="J1981" t="s">
        <v>21954</v>
      </c>
      <c r="K1981" t="s">
        <v>204</v>
      </c>
      <c r="L1981" t="s">
        <v>12492</v>
      </c>
      <c r="M1981" t="s">
        <v>21955</v>
      </c>
      <c r="N1981" t="s">
        <v>21955</v>
      </c>
      <c r="O1981" t="s">
        <v>21955</v>
      </c>
      <c r="P1981" t="s">
        <v>21955</v>
      </c>
      <c r="Q1981" t="s">
        <v>21956</v>
      </c>
      <c r="R1981">
        <v>0.05</v>
      </c>
      <c r="S1981">
        <v>0</v>
      </c>
    </row>
    <row r="1982" spans="1:20">
      <c r="A1982" t="s">
        <v>349</v>
      </c>
      <c r="B1982">
        <v>94415501</v>
      </c>
      <c r="C1982" t="s">
        <v>25248</v>
      </c>
      <c r="D1982" t="s">
        <v>22993</v>
      </c>
      <c r="E1982" t="s">
        <v>22181</v>
      </c>
      <c r="F1982" t="s">
        <v>21953</v>
      </c>
      <c r="G1982">
        <v>3220</v>
      </c>
      <c r="H1982">
        <v>3220</v>
      </c>
      <c r="I1982">
        <v>150</v>
      </c>
      <c r="J1982" t="s">
        <v>21954</v>
      </c>
      <c r="K1982" t="s">
        <v>204</v>
      </c>
      <c r="L1982" t="s">
        <v>12492</v>
      </c>
      <c r="M1982" t="s">
        <v>21955</v>
      </c>
      <c r="N1982" t="s">
        <v>21955</v>
      </c>
      <c r="O1982" t="s">
        <v>21955</v>
      </c>
      <c r="P1982" t="s">
        <v>21955</v>
      </c>
      <c r="Q1982" t="s">
        <v>21956</v>
      </c>
      <c r="R1982">
        <v>0.05</v>
      </c>
      <c r="S1982">
        <v>0</v>
      </c>
    </row>
    <row r="1983" spans="1:20">
      <c r="A1983" t="s">
        <v>349</v>
      </c>
      <c r="B1983">
        <v>94417201</v>
      </c>
      <c r="C1983" t="s">
        <v>25249</v>
      </c>
      <c r="D1983" t="s">
        <v>22069</v>
      </c>
      <c r="E1983" t="s">
        <v>21952</v>
      </c>
      <c r="F1983" t="s">
        <v>21953</v>
      </c>
      <c r="G1983">
        <v>3430</v>
      </c>
      <c r="I1983">
        <v>150</v>
      </c>
      <c r="J1983" t="s">
        <v>21954</v>
      </c>
      <c r="K1983" t="s">
        <v>204</v>
      </c>
      <c r="L1983" t="s">
        <v>12492</v>
      </c>
      <c r="M1983" t="s">
        <v>21955</v>
      </c>
      <c r="N1983" t="s">
        <v>21955</v>
      </c>
      <c r="O1983" t="s">
        <v>21955</v>
      </c>
      <c r="P1983" t="s">
        <v>21955</v>
      </c>
      <c r="Q1983" t="s">
        <v>21956</v>
      </c>
      <c r="R1983">
        <v>0.05</v>
      </c>
      <c r="S1983">
        <v>0</v>
      </c>
      <c r="T1983" t="s">
        <v>21967</v>
      </c>
    </row>
    <row r="1984" spans="1:20">
      <c r="A1984" t="s">
        <v>349</v>
      </c>
      <c r="B1984">
        <v>94418001</v>
      </c>
      <c r="C1984" t="s">
        <v>25250</v>
      </c>
      <c r="D1984" t="s">
        <v>22460</v>
      </c>
      <c r="E1984" t="s">
        <v>21952</v>
      </c>
      <c r="F1984" t="s">
        <v>21953</v>
      </c>
      <c r="G1984">
        <v>3440</v>
      </c>
      <c r="I1984">
        <v>150</v>
      </c>
      <c r="J1984" t="s">
        <v>21954</v>
      </c>
      <c r="K1984" t="s">
        <v>204</v>
      </c>
      <c r="L1984" t="s">
        <v>12492</v>
      </c>
      <c r="M1984" t="s">
        <v>21955</v>
      </c>
      <c r="N1984" t="s">
        <v>21955</v>
      </c>
      <c r="O1984" t="s">
        <v>21955</v>
      </c>
      <c r="P1984" t="s">
        <v>21955</v>
      </c>
      <c r="Q1984" t="s">
        <v>21956</v>
      </c>
      <c r="R1984">
        <v>0.05</v>
      </c>
      <c r="S1984">
        <v>0</v>
      </c>
    </row>
    <row r="1985" spans="1:20">
      <c r="A1985" t="s">
        <v>349</v>
      </c>
      <c r="B1985">
        <v>94418002</v>
      </c>
      <c r="C1985" t="s">
        <v>25251</v>
      </c>
      <c r="D1985" t="s">
        <v>22460</v>
      </c>
      <c r="E1985" t="s">
        <v>21952</v>
      </c>
      <c r="F1985" t="s">
        <v>21953</v>
      </c>
      <c r="G1985">
        <v>3440</v>
      </c>
      <c r="I1985">
        <v>150</v>
      </c>
      <c r="J1985" t="s">
        <v>21954</v>
      </c>
      <c r="K1985" t="s">
        <v>204</v>
      </c>
      <c r="L1985" t="s">
        <v>12492</v>
      </c>
      <c r="M1985" t="s">
        <v>21955</v>
      </c>
      <c r="N1985" t="s">
        <v>21955</v>
      </c>
      <c r="O1985" t="s">
        <v>21955</v>
      </c>
      <c r="P1985" t="s">
        <v>21955</v>
      </c>
      <c r="Q1985" t="s">
        <v>21956</v>
      </c>
      <c r="R1985">
        <v>0.05</v>
      </c>
      <c r="S1985">
        <v>0</v>
      </c>
    </row>
    <row r="1986" spans="1:20">
      <c r="A1986" t="s">
        <v>349</v>
      </c>
      <c r="B1986">
        <v>94418003</v>
      </c>
      <c r="C1986" t="s">
        <v>25252</v>
      </c>
      <c r="D1986" t="s">
        <v>22460</v>
      </c>
      <c r="E1986" t="s">
        <v>21952</v>
      </c>
      <c r="F1986" t="s">
        <v>21953</v>
      </c>
      <c r="G1986">
        <v>3440</v>
      </c>
      <c r="I1986">
        <v>150</v>
      </c>
      <c r="J1986" t="s">
        <v>21954</v>
      </c>
      <c r="K1986" t="s">
        <v>204</v>
      </c>
      <c r="L1986" t="s">
        <v>12492</v>
      </c>
      <c r="M1986" t="s">
        <v>21955</v>
      </c>
      <c r="N1986" t="s">
        <v>21955</v>
      </c>
      <c r="O1986" t="s">
        <v>21955</v>
      </c>
      <c r="P1986" t="s">
        <v>21955</v>
      </c>
      <c r="Q1986" t="s">
        <v>21956</v>
      </c>
      <c r="R1986">
        <v>0.05</v>
      </c>
      <c r="S1986">
        <v>0</v>
      </c>
    </row>
    <row r="1987" spans="1:20">
      <c r="A1987" t="s">
        <v>349</v>
      </c>
      <c r="B1987">
        <v>94418041</v>
      </c>
      <c r="C1987" t="s">
        <v>25253</v>
      </c>
      <c r="D1987" t="s">
        <v>23749</v>
      </c>
      <c r="E1987" t="s">
        <v>21952</v>
      </c>
      <c r="F1987" t="s">
        <v>21953</v>
      </c>
      <c r="G1987">
        <v>3440</v>
      </c>
      <c r="I1987">
        <v>150</v>
      </c>
      <c r="J1987" t="s">
        <v>21954</v>
      </c>
      <c r="K1987" t="s">
        <v>204</v>
      </c>
      <c r="L1987" t="s">
        <v>12492</v>
      </c>
      <c r="M1987" t="s">
        <v>21955</v>
      </c>
      <c r="N1987" t="s">
        <v>21955</v>
      </c>
      <c r="O1987" t="s">
        <v>21955</v>
      </c>
      <c r="P1987" t="s">
        <v>21955</v>
      </c>
      <c r="Q1987" t="s">
        <v>21956</v>
      </c>
      <c r="R1987">
        <v>0.05</v>
      </c>
      <c r="S1987">
        <v>0</v>
      </c>
    </row>
    <row r="1988" spans="1:20">
      <c r="A1988" t="s">
        <v>349</v>
      </c>
      <c r="B1988">
        <v>94418043</v>
      </c>
      <c r="C1988" t="s">
        <v>25254</v>
      </c>
      <c r="D1988" t="s">
        <v>22460</v>
      </c>
      <c r="E1988" t="s">
        <v>21952</v>
      </c>
      <c r="F1988" t="s">
        <v>21953</v>
      </c>
      <c r="G1988">
        <v>3450</v>
      </c>
      <c r="I1988">
        <v>150</v>
      </c>
      <c r="J1988" t="s">
        <v>21954</v>
      </c>
      <c r="K1988" t="s">
        <v>204</v>
      </c>
      <c r="L1988" t="s">
        <v>12492</v>
      </c>
      <c r="M1988" t="s">
        <v>21955</v>
      </c>
      <c r="N1988" t="s">
        <v>21955</v>
      </c>
      <c r="O1988" t="s">
        <v>21955</v>
      </c>
      <c r="P1988" t="s">
        <v>21955</v>
      </c>
      <c r="Q1988" t="s">
        <v>21956</v>
      </c>
      <c r="R1988">
        <v>0.05</v>
      </c>
      <c r="S1988">
        <v>0</v>
      </c>
    </row>
    <row r="1989" spans="1:20">
      <c r="A1989" t="s">
        <v>349</v>
      </c>
      <c r="B1989">
        <v>94419061</v>
      </c>
      <c r="C1989" t="s">
        <v>25255</v>
      </c>
      <c r="D1989" t="s">
        <v>21979</v>
      </c>
      <c r="E1989" t="s">
        <v>21952</v>
      </c>
      <c r="F1989" t="s">
        <v>21953</v>
      </c>
      <c r="G1989">
        <v>3440</v>
      </c>
      <c r="I1989">
        <v>150</v>
      </c>
      <c r="J1989" t="s">
        <v>21954</v>
      </c>
      <c r="K1989" t="s">
        <v>204</v>
      </c>
      <c r="L1989" t="s">
        <v>12492</v>
      </c>
      <c r="M1989" t="s">
        <v>21961</v>
      </c>
      <c r="N1989" t="s">
        <v>21961</v>
      </c>
      <c r="O1989" t="s">
        <v>21961</v>
      </c>
      <c r="P1989" t="s">
        <v>21961</v>
      </c>
      <c r="Q1989" t="s">
        <v>21956</v>
      </c>
      <c r="R1989">
        <v>0.01</v>
      </c>
      <c r="S1989">
        <v>0</v>
      </c>
    </row>
    <row r="1990" spans="1:20">
      <c r="A1990" t="s">
        <v>349</v>
      </c>
      <c r="B1990">
        <v>94419601</v>
      </c>
      <c r="C1990" t="s">
        <v>25256</v>
      </c>
      <c r="D1990" t="s">
        <v>22025</v>
      </c>
      <c r="E1990" t="s">
        <v>21966</v>
      </c>
      <c r="F1990" t="s">
        <v>21953</v>
      </c>
      <c r="G1990">
        <v>3220</v>
      </c>
      <c r="I1990">
        <v>150</v>
      </c>
      <c r="J1990" t="s">
        <v>21954</v>
      </c>
      <c r="K1990" t="s">
        <v>204</v>
      </c>
      <c r="L1990" t="s">
        <v>12492</v>
      </c>
      <c r="M1990" t="s">
        <v>21955</v>
      </c>
      <c r="N1990" t="s">
        <v>21955</v>
      </c>
      <c r="O1990" t="s">
        <v>21955</v>
      </c>
      <c r="P1990" t="s">
        <v>21955</v>
      </c>
      <c r="Q1990" t="s">
        <v>21956</v>
      </c>
      <c r="R1990">
        <v>0.05</v>
      </c>
      <c r="S1990">
        <v>0</v>
      </c>
    </row>
    <row r="1991" spans="1:20">
      <c r="A1991" t="s">
        <v>349</v>
      </c>
      <c r="B1991">
        <v>94419662</v>
      </c>
      <c r="C1991" t="s">
        <v>25257</v>
      </c>
      <c r="D1991" t="s">
        <v>22025</v>
      </c>
      <c r="E1991" t="s">
        <v>21966</v>
      </c>
      <c r="F1991" t="s">
        <v>21953</v>
      </c>
      <c r="G1991">
        <v>3220</v>
      </c>
      <c r="I1991">
        <v>150</v>
      </c>
      <c r="J1991" t="s">
        <v>21954</v>
      </c>
      <c r="K1991" t="s">
        <v>204</v>
      </c>
      <c r="L1991" t="s">
        <v>12492</v>
      </c>
      <c r="M1991" t="s">
        <v>21955</v>
      </c>
      <c r="N1991" t="s">
        <v>21955</v>
      </c>
      <c r="O1991" t="s">
        <v>21955</v>
      </c>
      <c r="P1991" t="s">
        <v>21955</v>
      </c>
      <c r="Q1991" t="s">
        <v>21956</v>
      </c>
      <c r="R1991">
        <v>0.05</v>
      </c>
      <c r="S1991">
        <v>0</v>
      </c>
    </row>
    <row r="1992" spans="1:20">
      <c r="A1992" t="s">
        <v>349</v>
      </c>
      <c r="B1992">
        <v>94419691</v>
      </c>
      <c r="C1992" t="s">
        <v>25258</v>
      </c>
      <c r="D1992" t="s">
        <v>22025</v>
      </c>
      <c r="E1992" t="s">
        <v>21966</v>
      </c>
      <c r="F1992" t="s">
        <v>21953</v>
      </c>
      <c r="G1992">
        <v>3220</v>
      </c>
      <c r="I1992">
        <v>150</v>
      </c>
      <c r="J1992" t="s">
        <v>21954</v>
      </c>
      <c r="K1992" t="s">
        <v>12492</v>
      </c>
      <c r="L1992" t="s">
        <v>204</v>
      </c>
      <c r="M1992" t="s">
        <v>34</v>
      </c>
      <c r="N1992" t="s">
        <v>34</v>
      </c>
      <c r="O1992" t="s">
        <v>34</v>
      </c>
      <c r="P1992" t="s">
        <v>34</v>
      </c>
      <c r="R1992">
        <v>0.05</v>
      </c>
      <c r="S1992">
        <v>0</v>
      </c>
    </row>
    <row r="1993" spans="1:20">
      <c r="A1993" t="s">
        <v>349</v>
      </c>
      <c r="B1993">
        <v>94419692</v>
      </c>
      <c r="C1993" t="s">
        <v>25259</v>
      </c>
      <c r="D1993" t="s">
        <v>22025</v>
      </c>
      <c r="E1993" t="s">
        <v>21966</v>
      </c>
      <c r="F1993" t="s">
        <v>21953</v>
      </c>
      <c r="G1993">
        <v>3220</v>
      </c>
      <c r="I1993">
        <v>150</v>
      </c>
      <c r="J1993" t="s">
        <v>21954</v>
      </c>
      <c r="K1993" t="s">
        <v>204</v>
      </c>
      <c r="L1993" t="s">
        <v>12492</v>
      </c>
      <c r="M1993" t="s">
        <v>21955</v>
      </c>
      <c r="N1993" t="s">
        <v>21955</v>
      </c>
      <c r="O1993" t="s">
        <v>21955</v>
      </c>
      <c r="P1993" t="s">
        <v>21955</v>
      </c>
      <c r="Q1993" t="s">
        <v>21956</v>
      </c>
      <c r="R1993">
        <v>0.05</v>
      </c>
      <c r="S1993">
        <v>0</v>
      </c>
    </row>
    <row r="1994" spans="1:20">
      <c r="A1994" t="s">
        <v>349</v>
      </c>
      <c r="B1994">
        <v>94421201</v>
      </c>
      <c r="C1994" t="s">
        <v>25260</v>
      </c>
      <c r="D1994" t="s">
        <v>22025</v>
      </c>
      <c r="E1994" t="s">
        <v>21966</v>
      </c>
      <c r="F1994" t="s">
        <v>21953</v>
      </c>
      <c r="G1994">
        <v>3220</v>
      </c>
      <c r="I1994">
        <v>150</v>
      </c>
      <c r="J1994" t="s">
        <v>21954</v>
      </c>
      <c r="K1994" t="s">
        <v>204</v>
      </c>
      <c r="L1994" t="s">
        <v>12492</v>
      </c>
      <c r="M1994" t="s">
        <v>21955</v>
      </c>
      <c r="N1994" t="s">
        <v>21955</v>
      </c>
      <c r="O1994" t="s">
        <v>21955</v>
      </c>
      <c r="P1994" t="s">
        <v>21955</v>
      </c>
      <c r="Q1994" t="s">
        <v>21956</v>
      </c>
      <c r="R1994">
        <v>0.05</v>
      </c>
      <c r="S1994">
        <v>0</v>
      </c>
    </row>
    <row r="1995" spans="1:20">
      <c r="A1995" t="s">
        <v>349</v>
      </c>
      <c r="B1995">
        <v>94421501</v>
      </c>
      <c r="C1995" t="s">
        <v>25261</v>
      </c>
      <c r="D1995" t="s">
        <v>22493</v>
      </c>
      <c r="E1995" t="s">
        <v>21952</v>
      </c>
      <c r="F1995" t="s">
        <v>21953</v>
      </c>
      <c r="G1995">
        <v>3440</v>
      </c>
      <c r="I1995">
        <v>150</v>
      </c>
      <c r="J1995" t="s">
        <v>21954</v>
      </c>
      <c r="K1995" t="s">
        <v>204</v>
      </c>
      <c r="L1995" t="s">
        <v>12492</v>
      </c>
      <c r="M1995" t="s">
        <v>21955</v>
      </c>
      <c r="N1995" t="s">
        <v>21955</v>
      </c>
      <c r="O1995" t="s">
        <v>21955</v>
      </c>
      <c r="P1995" t="s">
        <v>21955</v>
      </c>
      <c r="Q1995" t="s">
        <v>21956</v>
      </c>
      <c r="R1995">
        <v>0.05</v>
      </c>
      <c r="S1995">
        <v>0</v>
      </c>
    </row>
    <row r="1996" spans="1:20">
      <c r="A1996" t="s">
        <v>349</v>
      </c>
      <c r="B1996">
        <v>94421601</v>
      </c>
      <c r="C1996" t="s">
        <v>25262</v>
      </c>
      <c r="D1996" t="s">
        <v>22493</v>
      </c>
      <c r="E1996" t="s">
        <v>21952</v>
      </c>
      <c r="F1996" t="s">
        <v>21953</v>
      </c>
      <c r="G1996">
        <v>3430</v>
      </c>
      <c r="I1996">
        <v>200</v>
      </c>
      <c r="J1996" t="s">
        <v>21954</v>
      </c>
      <c r="K1996" t="s">
        <v>12492</v>
      </c>
      <c r="L1996" t="s">
        <v>12492</v>
      </c>
      <c r="M1996" t="s">
        <v>21955</v>
      </c>
      <c r="N1996" t="s">
        <v>21955</v>
      </c>
      <c r="O1996" t="s">
        <v>21955</v>
      </c>
      <c r="P1996" t="s">
        <v>21955</v>
      </c>
      <c r="Q1996" t="s">
        <v>21956</v>
      </c>
      <c r="R1996">
        <v>0.05</v>
      </c>
      <c r="S1996">
        <v>0</v>
      </c>
      <c r="T1996" t="s">
        <v>22002</v>
      </c>
    </row>
    <row r="1997" spans="1:20">
      <c r="A1997" t="s">
        <v>349</v>
      </c>
      <c r="B1997">
        <v>94421949</v>
      </c>
      <c r="C1997" t="s">
        <v>25263</v>
      </c>
      <c r="D1997" t="s">
        <v>22720</v>
      </c>
      <c r="E1997" t="s">
        <v>21966</v>
      </c>
      <c r="F1997" t="s">
        <v>21953</v>
      </c>
      <c r="G1997">
        <v>3220</v>
      </c>
      <c r="I1997">
        <v>150</v>
      </c>
      <c r="J1997" t="s">
        <v>21954</v>
      </c>
      <c r="K1997" t="s">
        <v>204</v>
      </c>
      <c r="L1997" t="s">
        <v>12492</v>
      </c>
      <c r="M1997" t="s">
        <v>21955</v>
      </c>
      <c r="N1997" t="s">
        <v>21955</v>
      </c>
      <c r="O1997" t="s">
        <v>21955</v>
      </c>
      <c r="P1997" t="s">
        <v>21955</v>
      </c>
      <c r="Q1997" t="s">
        <v>21956</v>
      </c>
      <c r="R1997">
        <v>0.05</v>
      </c>
      <c r="S1997">
        <v>0</v>
      </c>
    </row>
    <row r="1998" spans="1:20">
      <c r="A1998" t="s">
        <v>349</v>
      </c>
      <c r="B1998">
        <v>94422201</v>
      </c>
      <c r="C1998" t="s">
        <v>25264</v>
      </c>
      <c r="D1998" t="s">
        <v>22025</v>
      </c>
      <c r="E1998" t="s">
        <v>21966</v>
      </c>
      <c r="F1998" t="s">
        <v>21953</v>
      </c>
      <c r="G1998">
        <v>3220</v>
      </c>
      <c r="I1998">
        <v>150</v>
      </c>
      <c r="J1998" t="s">
        <v>21954</v>
      </c>
      <c r="K1998" t="s">
        <v>204</v>
      </c>
      <c r="L1998" t="s">
        <v>12492</v>
      </c>
      <c r="M1998" t="s">
        <v>21955</v>
      </c>
      <c r="N1998" t="s">
        <v>21955</v>
      </c>
      <c r="O1998" t="s">
        <v>21955</v>
      </c>
      <c r="P1998" t="s">
        <v>21955</v>
      </c>
      <c r="Q1998" t="s">
        <v>21956</v>
      </c>
      <c r="R1998">
        <v>0.05</v>
      </c>
      <c r="S1998">
        <v>0</v>
      </c>
    </row>
    <row r="1999" spans="1:20">
      <c r="A1999" t="s">
        <v>349</v>
      </c>
      <c r="B1999">
        <v>94422601</v>
      </c>
      <c r="C1999" t="s">
        <v>25265</v>
      </c>
      <c r="D1999" t="s">
        <v>25266</v>
      </c>
      <c r="E1999" t="s">
        <v>22767</v>
      </c>
      <c r="F1999" t="s">
        <v>21953</v>
      </c>
      <c r="G1999">
        <v>3220</v>
      </c>
      <c r="I1999">
        <v>150</v>
      </c>
      <c r="J1999" t="s">
        <v>21954</v>
      </c>
      <c r="K1999" t="s">
        <v>12492</v>
      </c>
      <c r="L1999" t="s">
        <v>12492</v>
      </c>
      <c r="M1999" t="s">
        <v>21961</v>
      </c>
      <c r="N1999" t="s">
        <v>21961</v>
      </c>
      <c r="O1999" t="s">
        <v>21961</v>
      </c>
      <c r="P1999" t="s">
        <v>21961</v>
      </c>
      <c r="Q1999" t="s">
        <v>21956</v>
      </c>
      <c r="R1999">
        <v>0.01</v>
      </c>
      <c r="S1999">
        <v>0</v>
      </c>
    </row>
    <row r="2000" spans="1:20">
      <c r="A2000" t="s">
        <v>349</v>
      </c>
      <c r="B2000">
        <v>94422701</v>
      </c>
      <c r="C2000" t="s">
        <v>25267</v>
      </c>
      <c r="D2000" t="s">
        <v>22515</v>
      </c>
      <c r="E2000" t="s">
        <v>22181</v>
      </c>
      <c r="F2000" t="s">
        <v>21953</v>
      </c>
      <c r="G2000">
        <v>3220</v>
      </c>
      <c r="I2000">
        <v>150</v>
      </c>
      <c r="J2000" t="s">
        <v>21954</v>
      </c>
      <c r="K2000" t="s">
        <v>204</v>
      </c>
      <c r="L2000" t="s">
        <v>12492</v>
      </c>
      <c r="M2000" t="s">
        <v>21955</v>
      </c>
      <c r="N2000" t="s">
        <v>21955</v>
      </c>
      <c r="O2000" t="s">
        <v>21955</v>
      </c>
      <c r="P2000" t="s">
        <v>21955</v>
      </c>
      <c r="Q2000" t="s">
        <v>21956</v>
      </c>
      <c r="R2000">
        <v>0.05</v>
      </c>
      <c r="S2000">
        <v>0</v>
      </c>
    </row>
    <row r="2001" spans="1:19">
      <c r="A2001" t="s">
        <v>349</v>
      </c>
      <c r="B2001">
        <v>94423501</v>
      </c>
      <c r="C2001" t="s">
        <v>25268</v>
      </c>
      <c r="D2001" t="s">
        <v>22523</v>
      </c>
      <c r="E2001" t="s">
        <v>21952</v>
      </c>
      <c r="F2001" t="s">
        <v>21953</v>
      </c>
      <c r="G2001">
        <v>3440</v>
      </c>
      <c r="I2001">
        <v>150</v>
      </c>
      <c r="J2001" t="s">
        <v>21954</v>
      </c>
      <c r="K2001" t="s">
        <v>204</v>
      </c>
      <c r="L2001" t="s">
        <v>12492</v>
      </c>
      <c r="M2001" t="s">
        <v>21955</v>
      </c>
      <c r="N2001" t="s">
        <v>21955</v>
      </c>
      <c r="O2001" t="s">
        <v>21955</v>
      </c>
      <c r="P2001" t="s">
        <v>21955</v>
      </c>
      <c r="Q2001" t="s">
        <v>21956</v>
      </c>
      <c r="R2001">
        <v>0.05</v>
      </c>
      <c r="S2001">
        <v>0</v>
      </c>
    </row>
    <row r="2002" spans="1:19">
      <c r="A2002" t="s">
        <v>349</v>
      </c>
      <c r="B2002">
        <v>94423762</v>
      </c>
      <c r="C2002" t="s">
        <v>25269</v>
      </c>
      <c r="D2002" t="s">
        <v>22415</v>
      </c>
      <c r="E2002" t="s">
        <v>21966</v>
      </c>
      <c r="F2002" t="s">
        <v>21953</v>
      </c>
      <c r="G2002">
        <v>3220</v>
      </c>
      <c r="I2002">
        <v>150</v>
      </c>
      <c r="J2002" t="s">
        <v>21954</v>
      </c>
      <c r="K2002" t="s">
        <v>204</v>
      </c>
      <c r="L2002" t="s">
        <v>12492</v>
      </c>
      <c r="M2002" t="s">
        <v>21955</v>
      </c>
      <c r="N2002" t="s">
        <v>21955</v>
      </c>
      <c r="O2002" t="s">
        <v>21955</v>
      </c>
      <c r="P2002" t="s">
        <v>21955</v>
      </c>
      <c r="Q2002" t="s">
        <v>21956</v>
      </c>
      <c r="R2002">
        <v>0.05</v>
      </c>
      <c r="S2002">
        <v>0</v>
      </c>
    </row>
    <row r="2003" spans="1:19">
      <c r="A2003" t="s">
        <v>349</v>
      </c>
      <c r="B2003">
        <v>94423792</v>
      </c>
      <c r="C2003" t="s">
        <v>25270</v>
      </c>
      <c r="D2003" t="s">
        <v>22415</v>
      </c>
      <c r="E2003" t="s">
        <v>21966</v>
      </c>
      <c r="F2003" t="s">
        <v>21953</v>
      </c>
      <c r="G2003">
        <v>3220</v>
      </c>
      <c r="I2003">
        <v>150</v>
      </c>
      <c r="J2003" t="s">
        <v>21954</v>
      </c>
      <c r="K2003" t="s">
        <v>204</v>
      </c>
      <c r="L2003" t="s">
        <v>12492</v>
      </c>
      <c r="M2003" t="s">
        <v>21955</v>
      </c>
      <c r="N2003" t="s">
        <v>21955</v>
      </c>
      <c r="O2003" t="s">
        <v>21955</v>
      </c>
      <c r="P2003" t="s">
        <v>21955</v>
      </c>
      <c r="Q2003" t="s">
        <v>21956</v>
      </c>
      <c r="R2003">
        <v>0.05</v>
      </c>
      <c r="S2003">
        <v>0</v>
      </c>
    </row>
    <row r="2004" spans="1:19">
      <c r="A2004" t="s">
        <v>349</v>
      </c>
      <c r="B2004" t="s">
        <v>25271</v>
      </c>
      <c r="C2004" t="s">
        <v>25272</v>
      </c>
      <c r="D2004" t="s">
        <v>21970</v>
      </c>
      <c r="F2004" t="s">
        <v>21953</v>
      </c>
      <c r="G2004">
        <v>3220</v>
      </c>
      <c r="I2004">
        <v>150</v>
      </c>
      <c r="J2004" t="s">
        <v>21954</v>
      </c>
      <c r="K2004" t="s">
        <v>204</v>
      </c>
      <c r="L2004" t="s">
        <v>12492</v>
      </c>
      <c r="M2004" t="s">
        <v>21955</v>
      </c>
      <c r="N2004" t="s">
        <v>21955</v>
      </c>
      <c r="O2004" t="s">
        <v>21955</v>
      </c>
      <c r="P2004" t="s">
        <v>21955</v>
      </c>
      <c r="Q2004" t="s">
        <v>21956</v>
      </c>
      <c r="R2004">
        <v>0.05</v>
      </c>
      <c r="S2004">
        <v>0</v>
      </c>
    </row>
    <row r="2005" spans="1:19">
      <c r="A2005" t="s">
        <v>349</v>
      </c>
      <c r="B2005">
        <v>94423901</v>
      </c>
      <c r="C2005" t="s">
        <v>25273</v>
      </c>
      <c r="D2005" t="s">
        <v>25274</v>
      </c>
      <c r="E2005" t="s">
        <v>21952</v>
      </c>
      <c r="F2005" t="s">
        <v>21953</v>
      </c>
      <c r="G2005">
        <v>3440</v>
      </c>
      <c r="I2005">
        <v>150</v>
      </c>
      <c r="J2005" t="s">
        <v>21954</v>
      </c>
      <c r="K2005" t="s">
        <v>204</v>
      </c>
      <c r="L2005" t="s">
        <v>12492</v>
      </c>
      <c r="M2005" t="s">
        <v>21961</v>
      </c>
      <c r="N2005" t="s">
        <v>21961</v>
      </c>
      <c r="O2005" t="s">
        <v>21961</v>
      </c>
      <c r="P2005" t="s">
        <v>21961</v>
      </c>
      <c r="Q2005" t="s">
        <v>21956</v>
      </c>
      <c r="R2005">
        <v>0.01</v>
      </c>
      <c r="S2005">
        <v>0</v>
      </c>
    </row>
    <row r="2006" spans="1:19">
      <c r="A2006" t="s">
        <v>349</v>
      </c>
      <c r="B2006">
        <v>94424201</v>
      </c>
      <c r="C2006" t="s">
        <v>25275</v>
      </c>
      <c r="D2006" t="s">
        <v>24858</v>
      </c>
      <c r="E2006" t="s">
        <v>21952</v>
      </c>
      <c r="F2006" t="s">
        <v>21953</v>
      </c>
      <c r="G2006">
        <v>3450</v>
      </c>
      <c r="H2006">
        <v>3550</v>
      </c>
      <c r="I2006">
        <v>150</v>
      </c>
      <c r="J2006" t="s">
        <v>21954</v>
      </c>
      <c r="K2006" t="s">
        <v>204</v>
      </c>
      <c r="L2006" t="s">
        <v>204</v>
      </c>
      <c r="M2006" t="s">
        <v>21955</v>
      </c>
      <c r="N2006" t="s">
        <v>21955</v>
      </c>
      <c r="O2006" t="s">
        <v>21955</v>
      </c>
      <c r="P2006" t="s">
        <v>21955</v>
      </c>
      <c r="Q2006" t="s">
        <v>21956</v>
      </c>
      <c r="R2006">
        <v>0.05</v>
      </c>
      <c r="S2006">
        <v>0</v>
      </c>
    </row>
    <row r="2007" spans="1:19">
      <c r="A2007" t="s">
        <v>349</v>
      </c>
      <c r="B2007">
        <v>94424202</v>
      </c>
      <c r="C2007" t="s">
        <v>25276</v>
      </c>
      <c r="D2007" t="s">
        <v>22473</v>
      </c>
      <c r="E2007" t="s">
        <v>21952</v>
      </c>
      <c r="F2007" t="s">
        <v>21953</v>
      </c>
      <c r="G2007">
        <v>3450</v>
      </c>
      <c r="I2007">
        <v>150</v>
      </c>
      <c r="J2007" t="s">
        <v>21954</v>
      </c>
      <c r="K2007" t="s">
        <v>204</v>
      </c>
      <c r="L2007" t="s">
        <v>12492</v>
      </c>
      <c r="M2007" t="s">
        <v>21955</v>
      </c>
      <c r="N2007" t="s">
        <v>21955</v>
      </c>
      <c r="O2007" t="s">
        <v>21955</v>
      </c>
      <c r="P2007" t="s">
        <v>21955</v>
      </c>
      <c r="Q2007" t="s">
        <v>21956</v>
      </c>
      <c r="R2007">
        <v>0.05</v>
      </c>
      <c r="S2007">
        <v>0</v>
      </c>
    </row>
    <row r="2008" spans="1:19">
      <c r="A2008" t="s">
        <v>349</v>
      </c>
      <c r="B2008">
        <v>94424211</v>
      </c>
      <c r="C2008" t="s">
        <v>25277</v>
      </c>
      <c r="D2008" t="s">
        <v>25278</v>
      </c>
      <c r="E2008" t="s">
        <v>21952</v>
      </c>
      <c r="F2008" t="s">
        <v>21953</v>
      </c>
      <c r="G2008">
        <v>3450</v>
      </c>
      <c r="I2008">
        <v>150</v>
      </c>
      <c r="J2008" t="s">
        <v>21954</v>
      </c>
      <c r="K2008" t="s">
        <v>204</v>
      </c>
      <c r="L2008" t="s">
        <v>12492</v>
      </c>
      <c r="M2008" t="s">
        <v>21955</v>
      </c>
      <c r="N2008" t="s">
        <v>21955</v>
      </c>
      <c r="O2008" t="s">
        <v>21955</v>
      </c>
      <c r="P2008" t="s">
        <v>21955</v>
      </c>
      <c r="Q2008" t="s">
        <v>21956</v>
      </c>
      <c r="R2008">
        <v>0.05</v>
      </c>
      <c r="S2008">
        <v>0</v>
      </c>
    </row>
    <row r="2009" spans="1:19">
      <c r="A2009" t="s">
        <v>349</v>
      </c>
      <c r="B2009">
        <v>94424212</v>
      </c>
      <c r="C2009" t="s">
        <v>25279</v>
      </c>
      <c r="D2009" t="s">
        <v>24785</v>
      </c>
      <c r="E2009" t="s">
        <v>21952</v>
      </c>
      <c r="F2009" t="s">
        <v>21953</v>
      </c>
      <c r="G2009">
        <v>3450</v>
      </c>
      <c r="I2009">
        <v>150</v>
      </c>
      <c r="J2009" t="s">
        <v>21954</v>
      </c>
      <c r="K2009" t="s">
        <v>204</v>
      </c>
      <c r="L2009" t="s">
        <v>12492</v>
      </c>
      <c r="M2009" t="s">
        <v>21955</v>
      </c>
      <c r="N2009" t="s">
        <v>21955</v>
      </c>
      <c r="O2009" t="s">
        <v>21955</v>
      </c>
      <c r="P2009" t="s">
        <v>21955</v>
      </c>
      <c r="Q2009" t="s">
        <v>21956</v>
      </c>
      <c r="R2009">
        <v>0.05</v>
      </c>
      <c r="S2009">
        <v>0</v>
      </c>
    </row>
    <row r="2010" spans="1:19">
      <c r="A2010" t="s">
        <v>349</v>
      </c>
      <c r="B2010">
        <v>94424213</v>
      </c>
      <c r="C2010" t="s">
        <v>25280</v>
      </c>
      <c r="D2010" t="s">
        <v>22473</v>
      </c>
      <c r="E2010" t="s">
        <v>21952</v>
      </c>
      <c r="F2010" t="s">
        <v>21953</v>
      </c>
      <c r="G2010">
        <v>3450</v>
      </c>
      <c r="I2010">
        <v>150</v>
      </c>
      <c r="J2010" t="s">
        <v>21954</v>
      </c>
      <c r="K2010" t="s">
        <v>204</v>
      </c>
      <c r="L2010" t="s">
        <v>12492</v>
      </c>
      <c r="M2010" t="s">
        <v>21955</v>
      </c>
      <c r="N2010" t="s">
        <v>21955</v>
      </c>
      <c r="O2010" t="s">
        <v>21955</v>
      </c>
      <c r="P2010" t="s">
        <v>21955</v>
      </c>
      <c r="Q2010" t="s">
        <v>21956</v>
      </c>
      <c r="R2010">
        <v>0.05</v>
      </c>
      <c r="S2010">
        <v>0</v>
      </c>
    </row>
    <row r="2011" spans="1:19">
      <c r="A2011" t="s">
        <v>349</v>
      </c>
      <c r="B2011">
        <v>94424601</v>
      </c>
      <c r="C2011" t="s">
        <v>25281</v>
      </c>
      <c r="D2011" t="s">
        <v>22482</v>
      </c>
      <c r="E2011" t="s">
        <v>21966</v>
      </c>
      <c r="F2011" t="s">
        <v>21953</v>
      </c>
      <c r="G2011">
        <v>3220</v>
      </c>
      <c r="I2011">
        <v>150</v>
      </c>
      <c r="J2011" t="s">
        <v>21954</v>
      </c>
      <c r="K2011" t="s">
        <v>204</v>
      </c>
      <c r="L2011" t="s">
        <v>12492</v>
      </c>
      <c r="M2011" t="s">
        <v>21961</v>
      </c>
      <c r="N2011" t="s">
        <v>21961</v>
      </c>
      <c r="O2011" t="s">
        <v>21961</v>
      </c>
      <c r="P2011" t="s">
        <v>21961</v>
      </c>
      <c r="Q2011" t="s">
        <v>21956</v>
      </c>
      <c r="R2011">
        <v>0.01</v>
      </c>
      <c r="S2011">
        <v>0</v>
      </c>
    </row>
    <row r="2012" spans="1:19">
      <c r="A2012" t="s">
        <v>349</v>
      </c>
      <c r="B2012">
        <v>94425005</v>
      </c>
      <c r="C2012" t="s">
        <v>25282</v>
      </c>
      <c r="D2012" t="s">
        <v>22006</v>
      </c>
      <c r="E2012" t="s">
        <v>21952</v>
      </c>
      <c r="F2012" t="s">
        <v>21953</v>
      </c>
      <c r="G2012">
        <v>3450</v>
      </c>
      <c r="I2012">
        <v>150</v>
      </c>
      <c r="J2012" t="s">
        <v>21954</v>
      </c>
      <c r="K2012" t="s">
        <v>204</v>
      </c>
      <c r="L2012" t="s">
        <v>12492</v>
      </c>
      <c r="M2012" t="s">
        <v>21955</v>
      </c>
      <c r="N2012" t="s">
        <v>21955</v>
      </c>
      <c r="O2012" t="s">
        <v>21955</v>
      </c>
      <c r="P2012" t="s">
        <v>21955</v>
      </c>
      <c r="Q2012" t="s">
        <v>21956</v>
      </c>
      <c r="R2012">
        <v>0.05</v>
      </c>
      <c r="S2012">
        <v>0</v>
      </c>
    </row>
    <row r="2013" spans="1:19">
      <c r="A2013" t="s">
        <v>349</v>
      </c>
      <c r="B2013">
        <v>94425030</v>
      </c>
      <c r="C2013" t="s">
        <v>25283</v>
      </c>
      <c r="D2013" t="s">
        <v>21970</v>
      </c>
      <c r="F2013" t="s">
        <v>21953</v>
      </c>
      <c r="G2013">
        <v>3450</v>
      </c>
      <c r="I2013">
        <v>150</v>
      </c>
      <c r="J2013" t="s">
        <v>21954</v>
      </c>
      <c r="K2013" t="s">
        <v>204</v>
      </c>
      <c r="L2013" t="s">
        <v>12492</v>
      </c>
      <c r="M2013" t="s">
        <v>21955</v>
      </c>
      <c r="N2013" t="s">
        <v>21955</v>
      </c>
      <c r="O2013" t="s">
        <v>21955</v>
      </c>
      <c r="P2013" t="s">
        <v>21955</v>
      </c>
      <c r="Q2013" t="s">
        <v>21956</v>
      </c>
      <c r="R2013">
        <v>0.05</v>
      </c>
      <c r="S2013">
        <v>0</v>
      </c>
    </row>
    <row r="2014" spans="1:19">
      <c r="A2014" t="s">
        <v>349</v>
      </c>
      <c r="B2014">
        <v>94425035</v>
      </c>
      <c r="C2014" t="s">
        <v>25284</v>
      </c>
      <c r="D2014" t="s">
        <v>21970</v>
      </c>
      <c r="F2014" t="s">
        <v>21953</v>
      </c>
      <c r="G2014">
        <v>3450</v>
      </c>
      <c r="I2014">
        <v>150</v>
      </c>
      <c r="J2014" t="s">
        <v>21954</v>
      </c>
      <c r="K2014" t="s">
        <v>204</v>
      </c>
      <c r="L2014" t="s">
        <v>12492</v>
      </c>
      <c r="M2014" t="s">
        <v>21955</v>
      </c>
      <c r="N2014" t="s">
        <v>21955</v>
      </c>
      <c r="O2014" t="s">
        <v>21955</v>
      </c>
      <c r="P2014" t="s">
        <v>21955</v>
      </c>
      <c r="Q2014" t="s">
        <v>21956</v>
      </c>
      <c r="R2014">
        <v>0.05</v>
      </c>
      <c r="S2014">
        <v>0</v>
      </c>
    </row>
    <row r="2015" spans="1:19">
      <c r="A2015" t="s">
        <v>349</v>
      </c>
      <c r="B2015">
        <v>94425040</v>
      </c>
      <c r="C2015" t="s">
        <v>25285</v>
      </c>
      <c r="D2015" t="s">
        <v>21970</v>
      </c>
      <c r="F2015" t="s">
        <v>21953</v>
      </c>
      <c r="G2015">
        <v>3450</v>
      </c>
      <c r="I2015">
        <v>150</v>
      </c>
      <c r="J2015" t="s">
        <v>21954</v>
      </c>
      <c r="K2015" t="s">
        <v>204</v>
      </c>
      <c r="L2015" t="s">
        <v>12492</v>
      </c>
      <c r="M2015" t="s">
        <v>21955</v>
      </c>
      <c r="N2015" t="s">
        <v>21955</v>
      </c>
      <c r="O2015" t="s">
        <v>21955</v>
      </c>
      <c r="P2015" t="s">
        <v>21955</v>
      </c>
      <c r="Q2015" t="s">
        <v>21956</v>
      </c>
      <c r="R2015">
        <v>0.05</v>
      </c>
      <c r="S2015">
        <v>0</v>
      </c>
    </row>
    <row r="2016" spans="1:19">
      <c r="A2016" t="s">
        <v>349</v>
      </c>
      <c r="B2016">
        <v>94425050</v>
      </c>
      <c r="C2016" t="s">
        <v>25286</v>
      </c>
      <c r="D2016" t="s">
        <v>21970</v>
      </c>
      <c r="F2016" t="s">
        <v>21953</v>
      </c>
      <c r="G2016">
        <v>3450</v>
      </c>
      <c r="I2016">
        <v>150</v>
      </c>
      <c r="J2016" t="s">
        <v>21954</v>
      </c>
      <c r="K2016" t="s">
        <v>204</v>
      </c>
      <c r="L2016" t="s">
        <v>12492</v>
      </c>
      <c r="M2016" t="s">
        <v>21955</v>
      </c>
      <c r="N2016" t="s">
        <v>21955</v>
      </c>
      <c r="O2016" t="s">
        <v>21955</v>
      </c>
      <c r="P2016" t="s">
        <v>21955</v>
      </c>
      <c r="Q2016" t="s">
        <v>21956</v>
      </c>
      <c r="R2016">
        <v>0.05</v>
      </c>
      <c r="S2016">
        <v>0</v>
      </c>
    </row>
    <row r="2017" spans="1:20">
      <c r="A2017" t="s">
        <v>349</v>
      </c>
      <c r="B2017">
        <v>94425069</v>
      </c>
      <c r="C2017" t="s">
        <v>25287</v>
      </c>
      <c r="D2017" t="s">
        <v>22006</v>
      </c>
      <c r="E2017" t="s">
        <v>21952</v>
      </c>
      <c r="F2017" t="s">
        <v>21953</v>
      </c>
      <c r="G2017">
        <v>3450</v>
      </c>
      <c r="I2017">
        <v>150</v>
      </c>
      <c r="J2017" t="s">
        <v>21954</v>
      </c>
      <c r="K2017" t="s">
        <v>204</v>
      </c>
      <c r="L2017" t="s">
        <v>12492</v>
      </c>
      <c r="M2017" t="s">
        <v>21955</v>
      </c>
      <c r="N2017" t="s">
        <v>21955</v>
      </c>
      <c r="O2017" t="s">
        <v>21955</v>
      </c>
      <c r="P2017" t="s">
        <v>21955</v>
      </c>
      <c r="Q2017" t="s">
        <v>21956</v>
      </c>
      <c r="R2017">
        <v>0.05</v>
      </c>
      <c r="S2017">
        <v>0</v>
      </c>
    </row>
    <row r="2018" spans="1:20">
      <c r="A2018" t="s">
        <v>349</v>
      </c>
      <c r="B2018">
        <v>94425101</v>
      </c>
      <c r="C2018" t="s">
        <v>25288</v>
      </c>
      <c r="D2018" t="s">
        <v>22025</v>
      </c>
      <c r="E2018" t="s">
        <v>21966</v>
      </c>
      <c r="F2018" t="s">
        <v>21953</v>
      </c>
      <c r="G2018">
        <v>3220</v>
      </c>
      <c r="I2018">
        <v>150</v>
      </c>
      <c r="J2018" t="s">
        <v>21954</v>
      </c>
      <c r="K2018" t="s">
        <v>204</v>
      </c>
      <c r="L2018" t="s">
        <v>12492</v>
      </c>
      <c r="M2018" t="s">
        <v>21955</v>
      </c>
      <c r="N2018" t="s">
        <v>21955</v>
      </c>
      <c r="O2018" t="s">
        <v>21955</v>
      </c>
      <c r="P2018" t="s">
        <v>21955</v>
      </c>
      <c r="Q2018" t="s">
        <v>21956</v>
      </c>
      <c r="R2018">
        <v>0.05</v>
      </c>
      <c r="S2018">
        <v>0</v>
      </c>
    </row>
    <row r="2019" spans="1:20">
      <c r="A2019" t="s">
        <v>349</v>
      </c>
      <c r="B2019">
        <v>94425201</v>
      </c>
      <c r="C2019" t="s">
        <v>25289</v>
      </c>
      <c r="D2019" t="s">
        <v>22025</v>
      </c>
      <c r="E2019" t="s">
        <v>21966</v>
      </c>
      <c r="F2019" t="s">
        <v>21953</v>
      </c>
      <c r="G2019">
        <v>3220</v>
      </c>
      <c r="I2019">
        <v>150</v>
      </c>
      <c r="J2019" t="s">
        <v>21954</v>
      </c>
      <c r="K2019" t="s">
        <v>204</v>
      </c>
      <c r="L2019" t="s">
        <v>12492</v>
      </c>
      <c r="M2019" t="s">
        <v>21955</v>
      </c>
      <c r="N2019" t="s">
        <v>21955</v>
      </c>
      <c r="O2019" t="s">
        <v>21955</v>
      </c>
      <c r="P2019" t="s">
        <v>21955</v>
      </c>
      <c r="Q2019" t="s">
        <v>21956</v>
      </c>
      <c r="R2019">
        <v>0.05</v>
      </c>
      <c r="S2019">
        <v>0</v>
      </c>
    </row>
    <row r="2020" spans="1:20">
      <c r="A2020" t="s">
        <v>349</v>
      </c>
      <c r="B2020">
        <v>94425301</v>
      </c>
      <c r="C2020" t="s">
        <v>25290</v>
      </c>
      <c r="D2020" t="s">
        <v>22053</v>
      </c>
      <c r="E2020" t="s">
        <v>21966</v>
      </c>
      <c r="F2020" t="s">
        <v>21953</v>
      </c>
      <c r="G2020">
        <v>3220</v>
      </c>
      <c r="I2020">
        <v>150</v>
      </c>
      <c r="J2020" t="s">
        <v>21954</v>
      </c>
      <c r="K2020" t="s">
        <v>204</v>
      </c>
      <c r="L2020" t="s">
        <v>12492</v>
      </c>
      <c r="M2020" t="s">
        <v>21955</v>
      </c>
      <c r="N2020" t="s">
        <v>21955</v>
      </c>
      <c r="O2020" t="s">
        <v>21955</v>
      </c>
      <c r="P2020" t="s">
        <v>21955</v>
      </c>
      <c r="Q2020" t="s">
        <v>21956</v>
      </c>
      <c r="R2020">
        <v>0.05</v>
      </c>
      <c r="S2020">
        <v>0</v>
      </c>
    </row>
    <row r="2021" spans="1:20">
      <c r="A2021" t="s">
        <v>349</v>
      </c>
      <c r="B2021">
        <v>94425391</v>
      </c>
      <c r="C2021" t="s">
        <v>25291</v>
      </c>
      <c r="D2021" t="s">
        <v>22053</v>
      </c>
      <c r="E2021" t="s">
        <v>21966</v>
      </c>
      <c r="F2021" t="s">
        <v>21953</v>
      </c>
      <c r="G2021">
        <v>3220</v>
      </c>
      <c r="I2021">
        <v>150</v>
      </c>
      <c r="J2021" t="s">
        <v>21954</v>
      </c>
      <c r="K2021" t="s">
        <v>204</v>
      </c>
      <c r="L2021" t="s">
        <v>12492</v>
      </c>
      <c r="M2021" t="s">
        <v>21955</v>
      </c>
      <c r="N2021" t="s">
        <v>21955</v>
      </c>
      <c r="O2021" t="s">
        <v>21955</v>
      </c>
      <c r="P2021" t="s">
        <v>21955</v>
      </c>
      <c r="Q2021" t="s">
        <v>21956</v>
      </c>
      <c r="R2021">
        <v>0.05</v>
      </c>
      <c r="S2021">
        <v>0</v>
      </c>
    </row>
    <row r="2022" spans="1:20">
      <c r="A2022" t="s">
        <v>349</v>
      </c>
      <c r="B2022">
        <v>94425401</v>
      </c>
      <c r="C2022" t="s">
        <v>25292</v>
      </c>
      <c r="D2022" t="s">
        <v>25293</v>
      </c>
      <c r="E2022" t="s">
        <v>22181</v>
      </c>
      <c r="F2022" t="s">
        <v>21953</v>
      </c>
      <c r="G2022">
        <v>3220</v>
      </c>
      <c r="I2022">
        <v>150</v>
      </c>
      <c r="J2022" t="s">
        <v>21954</v>
      </c>
      <c r="K2022" t="s">
        <v>12492</v>
      </c>
      <c r="L2022" t="s">
        <v>12492</v>
      </c>
      <c r="M2022" t="s">
        <v>34</v>
      </c>
      <c r="N2022" t="s">
        <v>34</v>
      </c>
      <c r="O2022" t="s">
        <v>34</v>
      </c>
      <c r="P2022" t="s">
        <v>34</v>
      </c>
      <c r="Q2022" t="s">
        <v>21956</v>
      </c>
      <c r="R2022">
        <v>0.05</v>
      </c>
      <c r="S2022">
        <v>0</v>
      </c>
      <c r="T2022" t="s">
        <v>21967</v>
      </c>
    </row>
    <row r="2023" spans="1:20">
      <c r="A2023" t="s">
        <v>349</v>
      </c>
      <c r="B2023">
        <v>94425491</v>
      </c>
      <c r="C2023" t="s">
        <v>25294</v>
      </c>
      <c r="D2023" t="s">
        <v>25293</v>
      </c>
      <c r="E2023" t="s">
        <v>22181</v>
      </c>
      <c r="F2023" t="s">
        <v>21953</v>
      </c>
      <c r="G2023">
        <v>3220</v>
      </c>
      <c r="I2023">
        <v>200</v>
      </c>
      <c r="J2023" t="s">
        <v>21954</v>
      </c>
      <c r="K2023" t="s">
        <v>204</v>
      </c>
      <c r="L2023" t="s">
        <v>12492</v>
      </c>
      <c r="M2023" t="s">
        <v>34</v>
      </c>
      <c r="N2023" t="s">
        <v>21955</v>
      </c>
      <c r="O2023" t="s">
        <v>21955</v>
      </c>
      <c r="P2023" t="s">
        <v>21955</v>
      </c>
      <c r="Q2023" t="s">
        <v>21956</v>
      </c>
      <c r="R2023">
        <v>0.05</v>
      </c>
      <c r="S2023">
        <v>0</v>
      </c>
      <c r="T2023" t="s">
        <v>22002</v>
      </c>
    </row>
    <row r="2024" spans="1:20">
      <c r="A2024" t="s">
        <v>349</v>
      </c>
      <c r="B2024">
        <v>94425601</v>
      </c>
      <c r="C2024" t="s">
        <v>25295</v>
      </c>
      <c r="D2024" t="s">
        <v>22473</v>
      </c>
      <c r="E2024" t="s">
        <v>21952</v>
      </c>
      <c r="F2024" t="s">
        <v>21953</v>
      </c>
      <c r="G2024">
        <v>3450</v>
      </c>
      <c r="I2024">
        <v>150</v>
      </c>
      <c r="J2024" t="s">
        <v>21954</v>
      </c>
      <c r="K2024" t="s">
        <v>204</v>
      </c>
      <c r="L2024" t="s">
        <v>12492</v>
      </c>
      <c r="M2024" t="s">
        <v>21955</v>
      </c>
      <c r="N2024" t="s">
        <v>21955</v>
      </c>
      <c r="O2024" t="s">
        <v>21955</v>
      </c>
      <c r="P2024" t="s">
        <v>21955</v>
      </c>
      <c r="Q2024" t="s">
        <v>21956</v>
      </c>
      <c r="R2024">
        <v>0.05</v>
      </c>
      <c r="S2024">
        <v>0</v>
      </c>
    </row>
    <row r="2025" spans="1:20">
      <c r="A2025" t="s">
        <v>349</v>
      </c>
      <c r="B2025">
        <v>94425761</v>
      </c>
      <c r="C2025" t="s">
        <v>25296</v>
      </c>
      <c r="D2025" t="s">
        <v>22025</v>
      </c>
      <c r="E2025" t="s">
        <v>21966</v>
      </c>
      <c r="F2025" t="s">
        <v>21953</v>
      </c>
      <c r="G2025">
        <v>3220</v>
      </c>
      <c r="I2025">
        <v>150</v>
      </c>
      <c r="J2025" t="s">
        <v>21954</v>
      </c>
      <c r="K2025" t="s">
        <v>204</v>
      </c>
      <c r="L2025" t="s">
        <v>12492</v>
      </c>
      <c r="M2025" t="s">
        <v>21955</v>
      </c>
      <c r="N2025" t="s">
        <v>21955</v>
      </c>
      <c r="O2025" t="s">
        <v>21955</v>
      </c>
      <c r="P2025" t="s">
        <v>21955</v>
      </c>
      <c r="Q2025" t="s">
        <v>21956</v>
      </c>
      <c r="R2025">
        <v>0.05</v>
      </c>
      <c r="S2025">
        <v>0</v>
      </c>
    </row>
    <row r="2026" spans="1:20">
      <c r="A2026" t="s">
        <v>349</v>
      </c>
      <c r="B2026">
        <v>94425762</v>
      </c>
      <c r="C2026" t="s">
        <v>25297</v>
      </c>
      <c r="D2026" t="s">
        <v>22025</v>
      </c>
      <c r="E2026" t="s">
        <v>21966</v>
      </c>
      <c r="F2026" t="s">
        <v>21953</v>
      </c>
      <c r="G2026">
        <v>3220</v>
      </c>
      <c r="I2026">
        <v>150</v>
      </c>
      <c r="J2026" t="s">
        <v>21954</v>
      </c>
      <c r="K2026" t="s">
        <v>204</v>
      </c>
      <c r="L2026" t="s">
        <v>12492</v>
      </c>
      <c r="M2026" t="s">
        <v>21955</v>
      </c>
      <c r="N2026" t="s">
        <v>21955</v>
      </c>
      <c r="O2026" t="s">
        <v>21955</v>
      </c>
      <c r="P2026" t="s">
        <v>21955</v>
      </c>
      <c r="Q2026" t="s">
        <v>21956</v>
      </c>
      <c r="R2026">
        <v>0.05</v>
      </c>
      <c r="S2026">
        <v>0</v>
      </c>
    </row>
    <row r="2027" spans="1:20">
      <c r="A2027" t="s">
        <v>349</v>
      </c>
      <c r="B2027">
        <v>94425791</v>
      </c>
      <c r="C2027" t="s">
        <v>25298</v>
      </c>
      <c r="D2027" t="s">
        <v>22025</v>
      </c>
      <c r="E2027" t="s">
        <v>21966</v>
      </c>
      <c r="F2027" t="s">
        <v>21953</v>
      </c>
      <c r="G2027">
        <v>3220</v>
      </c>
      <c r="I2027">
        <v>150</v>
      </c>
      <c r="J2027" t="s">
        <v>21954</v>
      </c>
      <c r="K2027" t="s">
        <v>204</v>
      </c>
      <c r="L2027" t="s">
        <v>12492</v>
      </c>
      <c r="M2027" t="s">
        <v>21955</v>
      </c>
      <c r="N2027" t="s">
        <v>21955</v>
      </c>
      <c r="O2027" t="s">
        <v>21955</v>
      </c>
      <c r="P2027" t="s">
        <v>21955</v>
      </c>
      <c r="Q2027" t="s">
        <v>21956</v>
      </c>
      <c r="R2027">
        <v>0.05</v>
      </c>
      <c r="S2027">
        <v>0</v>
      </c>
    </row>
    <row r="2028" spans="1:20">
      <c r="A2028" t="s">
        <v>349</v>
      </c>
      <c r="B2028">
        <v>94425792</v>
      </c>
      <c r="C2028" t="s">
        <v>25299</v>
      </c>
      <c r="D2028" t="s">
        <v>22025</v>
      </c>
      <c r="E2028" t="s">
        <v>21966</v>
      </c>
      <c r="F2028" t="s">
        <v>21953</v>
      </c>
      <c r="G2028">
        <v>3220</v>
      </c>
      <c r="I2028">
        <v>150</v>
      </c>
      <c r="J2028" t="s">
        <v>21954</v>
      </c>
      <c r="K2028" t="s">
        <v>204</v>
      </c>
      <c r="L2028" t="s">
        <v>12492</v>
      </c>
      <c r="M2028" t="s">
        <v>21955</v>
      </c>
      <c r="N2028" t="s">
        <v>21955</v>
      </c>
      <c r="O2028" t="s">
        <v>21955</v>
      </c>
      <c r="P2028" t="s">
        <v>21955</v>
      </c>
      <c r="Q2028" t="s">
        <v>21956</v>
      </c>
      <c r="R2028">
        <v>0.05</v>
      </c>
      <c r="S2028">
        <v>0</v>
      </c>
    </row>
    <row r="2029" spans="1:20">
      <c r="A2029" t="s">
        <v>349</v>
      </c>
      <c r="B2029">
        <v>94426140</v>
      </c>
      <c r="C2029" t="s">
        <v>25300</v>
      </c>
      <c r="D2029" t="s">
        <v>22357</v>
      </c>
      <c r="E2029" t="s">
        <v>21966</v>
      </c>
      <c r="F2029" t="s">
        <v>21953</v>
      </c>
      <c r="G2029">
        <v>3220</v>
      </c>
      <c r="I2029">
        <v>150</v>
      </c>
      <c r="J2029" t="s">
        <v>21954</v>
      </c>
      <c r="K2029" t="s">
        <v>204</v>
      </c>
      <c r="L2029" t="s">
        <v>12492</v>
      </c>
      <c r="M2029" t="s">
        <v>21961</v>
      </c>
      <c r="N2029" t="s">
        <v>21955</v>
      </c>
      <c r="O2029" t="s">
        <v>21955</v>
      </c>
      <c r="P2029" t="s">
        <v>21961</v>
      </c>
      <c r="Q2029" t="s">
        <v>21956</v>
      </c>
      <c r="R2029">
        <v>0.01</v>
      </c>
      <c r="S2029">
        <v>0</v>
      </c>
    </row>
    <row r="2030" spans="1:20">
      <c r="A2030" t="s">
        <v>349</v>
      </c>
      <c r="B2030">
        <v>94426494</v>
      </c>
      <c r="C2030" t="s">
        <v>25301</v>
      </c>
      <c r="D2030" t="s">
        <v>22043</v>
      </c>
      <c r="E2030" t="s">
        <v>21952</v>
      </c>
      <c r="F2030" t="s">
        <v>21953</v>
      </c>
      <c r="G2030">
        <v>3440</v>
      </c>
      <c r="I2030">
        <v>150</v>
      </c>
      <c r="J2030" t="s">
        <v>21954</v>
      </c>
      <c r="K2030" t="s">
        <v>204</v>
      </c>
      <c r="L2030" t="s">
        <v>12492</v>
      </c>
      <c r="M2030" t="s">
        <v>21955</v>
      </c>
      <c r="N2030" t="s">
        <v>21955</v>
      </c>
      <c r="O2030" t="s">
        <v>21955</v>
      </c>
      <c r="P2030" t="s">
        <v>21955</v>
      </c>
      <c r="Q2030" t="s">
        <v>21956</v>
      </c>
      <c r="R2030">
        <v>0.05</v>
      </c>
      <c r="S2030">
        <v>0</v>
      </c>
      <c r="T2030" t="s">
        <v>21967</v>
      </c>
    </row>
    <row r="2031" spans="1:20">
      <c r="A2031" t="s">
        <v>349</v>
      </c>
      <c r="B2031">
        <v>94426761</v>
      </c>
      <c r="C2031" t="s">
        <v>25302</v>
      </c>
      <c r="D2031" t="s">
        <v>22510</v>
      </c>
      <c r="E2031" t="s">
        <v>21966</v>
      </c>
      <c r="F2031" t="s">
        <v>21953</v>
      </c>
      <c r="G2031">
        <v>3220</v>
      </c>
      <c r="I2031">
        <v>150</v>
      </c>
      <c r="J2031" t="s">
        <v>19</v>
      </c>
      <c r="K2031" t="s">
        <v>12492</v>
      </c>
      <c r="L2031" t="s">
        <v>12492</v>
      </c>
      <c r="M2031" t="s">
        <v>21961</v>
      </c>
      <c r="N2031" t="s">
        <v>21961</v>
      </c>
      <c r="O2031" t="s">
        <v>21961</v>
      </c>
      <c r="P2031" t="s">
        <v>21961</v>
      </c>
      <c r="Q2031" t="s">
        <v>21956</v>
      </c>
      <c r="R2031">
        <v>0.01</v>
      </c>
      <c r="S2031">
        <v>0</v>
      </c>
    </row>
    <row r="2032" spans="1:20">
      <c r="A2032" t="s">
        <v>349</v>
      </c>
      <c r="B2032">
        <v>94426791</v>
      </c>
      <c r="C2032" t="s">
        <v>25303</v>
      </c>
      <c r="D2032" t="s">
        <v>25304</v>
      </c>
      <c r="E2032" t="s">
        <v>21966</v>
      </c>
      <c r="F2032" t="s">
        <v>21953</v>
      </c>
      <c r="G2032">
        <v>3450</v>
      </c>
      <c r="I2032">
        <v>150</v>
      </c>
      <c r="J2032" t="s">
        <v>21954</v>
      </c>
      <c r="K2032" t="s">
        <v>204</v>
      </c>
      <c r="L2032" t="s">
        <v>12492</v>
      </c>
      <c r="M2032" t="s">
        <v>21955</v>
      </c>
      <c r="N2032" t="s">
        <v>21955</v>
      </c>
      <c r="O2032" t="s">
        <v>21955</v>
      </c>
      <c r="P2032" t="s">
        <v>21955</v>
      </c>
      <c r="Q2032" t="s">
        <v>21956</v>
      </c>
      <c r="R2032">
        <v>0.05</v>
      </c>
      <c r="S2032">
        <v>0</v>
      </c>
    </row>
    <row r="2033" spans="1:19">
      <c r="A2033" t="s">
        <v>349</v>
      </c>
      <c r="B2033">
        <v>94427201</v>
      </c>
      <c r="C2033" t="s">
        <v>25305</v>
      </c>
      <c r="D2033" t="s">
        <v>25306</v>
      </c>
      <c r="E2033" t="s">
        <v>21966</v>
      </c>
      <c r="F2033" t="s">
        <v>21953</v>
      </c>
      <c r="G2033">
        <v>3450</v>
      </c>
      <c r="I2033">
        <v>150</v>
      </c>
      <c r="J2033" t="s">
        <v>21954</v>
      </c>
      <c r="K2033" t="s">
        <v>204</v>
      </c>
      <c r="L2033" t="s">
        <v>12492</v>
      </c>
      <c r="M2033" t="s">
        <v>21955</v>
      </c>
      <c r="N2033" t="s">
        <v>21955</v>
      </c>
      <c r="O2033" t="s">
        <v>21955</v>
      </c>
      <c r="P2033" t="s">
        <v>21955</v>
      </c>
      <c r="Q2033" t="s">
        <v>21956</v>
      </c>
      <c r="R2033">
        <v>0.05</v>
      </c>
      <c r="S2033">
        <v>0</v>
      </c>
    </row>
    <row r="2034" spans="1:19">
      <c r="A2034" t="s">
        <v>349</v>
      </c>
      <c r="B2034">
        <v>94427971</v>
      </c>
      <c r="C2034" t="s">
        <v>25307</v>
      </c>
      <c r="D2034" t="s">
        <v>22025</v>
      </c>
      <c r="E2034" t="s">
        <v>21966</v>
      </c>
      <c r="F2034" t="s">
        <v>21953</v>
      </c>
      <c r="G2034">
        <v>3220</v>
      </c>
      <c r="I2034">
        <v>150</v>
      </c>
      <c r="J2034" t="s">
        <v>21954</v>
      </c>
      <c r="K2034" t="s">
        <v>204</v>
      </c>
      <c r="L2034" t="s">
        <v>12492</v>
      </c>
      <c r="M2034" t="s">
        <v>21955</v>
      </c>
      <c r="N2034" t="s">
        <v>21955</v>
      </c>
      <c r="O2034" t="s">
        <v>21955</v>
      </c>
      <c r="P2034" t="s">
        <v>21955</v>
      </c>
      <c r="Q2034" t="s">
        <v>21956</v>
      </c>
      <c r="R2034">
        <v>0.05</v>
      </c>
      <c r="S2034">
        <v>0</v>
      </c>
    </row>
    <row r="2035" spans="1:19">
      <c r="A2035" t="s">
        <v>349</v>
      </c>
      <c r="B2035">
        <v>94428102</v>
      </c>
      <c r="C2035" t="s">
        <v>25308</v>
      </c>
      <c r="D2035" t="s">
        <v>25309</v>
      </c>
      <c r="E2035" t="s">
        <v>22767</v>
      </c>
      <c r="F2035" t="s">
        <v>21953</v>
      </c>
      <c r="G2035">
        <v>3220</v>
      </c>
      <c r="I2035">
        <v>150</v>
      </c>
      <c r="J2035" t="s">
        <v>21954</v>
      </c>
      <c r="K2035" t="s">
        <v>204</v>
      </c>
      <c r="L2035" t="s">
        <v>12492</v>
      </c>
      <c r="M2035" t="s">
        <v>21961</v>
      </c>
      <c r="N2035" t="s">
        <v>21961</v>
      </c>
      <c r="O2035" t="s">
        <v>21961</v>
      </c>
      <c r="P2035" t="s">
        <v>21961</v>
      </c>
      <c r="Q2035" t="s">
        <v>21956</v>
      </c>
      <c r="R2035">
        <v>0.01</v>
      </c>
      <c r="S2035">
        <v>0</v>
      </c>
    </row>
    <row r="2036" spans="1:19">
      <c r="A2036" t="s">
        <v>349</v>
      </c>
      <c r="B2036">
        <v>94428401</v>
      </c>
      <c r="C2036" t="s">
        <v>25310</v>
      </c>
      <c r="D2036" t="s">
        <v>21979</v>
      </c>
      <c r="E2036" t="s">
        <v>21952</v>
      </c>
      <c r="F2036" t="s">
        <v>21953</v>
      </c>
      <c r="G2036">
        <v>3440</v>
      </c>
      <c r="I2036">
        <v>150</v>
      </c>
      <c r="J2036" t="s">
        <v>21954</v>
      </c>
      <c r="K2036" t="s">
        <v>12492</v>
      </c>
      <c r="L2036" t="s">
        <v>12492</v>
      </c>
      <c r="M2036" t="s">
        <v>21955</v>
      </c>
      <c r="N2036" t="s">
        <v>21955</v>
      </c>
      <c r="O2036" t="s">
        <v>21955</v>
      </c>
      <c r="P2036" t="s">
        <v>21955</v>
      </c>
      <c r="Q2036" t="s">
        <v>21956</v>
      </c>
      <c r="R2036">
        <v>0.05</v>
      </c>
      <c r="S2036">
        <v>0</v>
      </c>
    </row>
    <row r="2037" spans="1:19">
      <c r="A2037" t="s">
        <v>349</v>
      </c>
      <c r="B2037">
        <v>94428501</v>
      </c>
      <c r="C2037" t="s">
        <v>25311</v>
      </c>
      <c r="D2037" t="s">
        <v>22546</v>
      </c>
      <c r="E2037" t="s">
        <v>22181</v>
      </c>
      <c r="F2037" t="s">
        <v>21953</v>
      </c>
      <c r="G2037">
        <v>3220</v>
      </c>
      <c r="I2037">
        <v>150</v>
      </c>
      <c r="J2037" t="s">
        <v>21954</v>
      </c>
      <c r="K2037" t="s">
        <v>12492</v>
      </c>
      <c r="L2037" t="s">
        <v>12492</v>
      </c>
      <c r="M2037" t="s">
        <v>21955</v>
      </c>
      <c r="N2037" t="s">
        <v>21955</v>
      </c>
      <c r="O2037" t="s">
        <v>21955</v>
      </c>
      <c r="P2037" t="s">
        <v>21955</v>
      </c>
      <c r="Q2037" t="s">
        <v>21956</v>
      </c>
      <c r="R2037">
        <v>0.05</v>
      </c>
      <c r="S2037">
        <v>0</v>
      </c>
    </row>
    <row r="2038" spans="1:19">
      <c r="A2038" t="s">
        <v>349</v>
      </c>
      <c r="B2038">
        <v>94428801</v>
      </c>
      <c r="C2038" t="s">
        <v>25312</v>
      </c>
      <c r="D2038" t="s">
        <v>25313</v>
      </c>
      <c r="E2038" t="s">
        <v>22181</v>
      </c>
      <c r="F2038" t="s">
        <v>21953</v>
      </c>
      <c r="G2038">
        <v>3220</v>
      </c>
      <c r="I2038">
        <v>300</v>
      </c>
      <c r="J2038" t="s">
        <v>21954</v>
      </c>
      <c r="K2038" t="s">
        <v>204</v>
      </c>
      <c r="L2038" t="s">
        <v>12492</v>
      </c>
      <c r="M2038" t="s">
        <v>21955</v>
      </c>
      <c r="N2038" t="s">
        <v>21955</v>
      </c>
      <c r="O2038" t="s">
        <v>21955</v>
      </c>
      <c r="P2038" t="s">
        <v>21955</v>
      </c>
      <c r="Q2038" t="s">
        <v>21956</v>
      </c>
      <c r="R2038">
        <v>0.05</v>
      </c>
      <c r="S2038">
        <v>0</v>
      </c>
    </row>
    <row r="2039" spans="1:19">
      <c r="A2039" t="s">
        <v>349</v>
      </c>
      <c r="B2039">
        <v>94429001</v>
      </c>
      <c r="C2039" t="s">
        <v>25314</v>
      </c>
      <c r="D2039" t="s">
        <v>22028</v>
      </c>
      <c r="E2039" t="s">
        <v>21966</v>
      </c>
      <c r="F2039" t="s">
        <v>21953</v>
      </c>
      <c r="G2039">
        <v>3220</v>
      </c>
      <c r="I2039">
        <v>150</v>
      </c>
      <c r="J2039" t="s">
        <v>21954</v>
      </c>
      <c r="K2039" t="s">
        <v>204</v>
      </c>
      <c r="L2039" t="s">
        <v>12492</v>
      </c>
      <c r="M2039" t="s">
        <v>21955</v>
      </c>
      <c r="N2039" t="s">
        <v>21955</v>
      </c>
      <c r="O2039" t="s">
        <v>21955</v>
      </c>
      <c r="P2039" t="s">
        <v>21955</v>
      </c>
      <c r="Q2039" t="s">
        <v>21956</v>
      </c>
      <c r="R2039">
        <v>0.05</v>
      </c>
      <c r="S2039">
        <v>0</v>
      </c>
    </row>
    <row r="2040" spans="1:19">
      <c r="A2040" t="s">
        <v>349</v>
      </c>
      <c r="B2040">
        <v>94429114</v>
      </c>
      <c r="C2040" t="s">
        <v>25315</v>
      </c>
      <c r="D2040" t="s">
        <v>22055</v>
      </c>
      <c r="E2040" t="s">
        <v>21952</v>
      </c>
      <c r="F2040" t="s">
        <v>21953</v>
      </c>
      <c r="G2040">
        <v>3220</v>
      </c>
      <c r="I2040">
        <v>150</v>
      </c>
      <c r="J2040" t="s">
        <v>21954</v>
      </c>
      <c r="K2040" t="s">
        <v>204</v>
      </c>
      <c r="L2040" t="s">
        <v>12492</v>
      </c>
      <c r="M2040" t="s">
        <v>21955</v>
      </c>
      <c r="N2040" t="s">
        <v>21955</v>
      </c>
      <c r="O2040" t="s">
        <v>21955</v>
      </c>
      <c r="P2040" t="s">
        <v>21955</v>
      </c>
      <c r="Q2040" t="s">
        <v>21956</v>
      </c>
      <c r="R2040">
        <v>0.05</v>
      </c>
      <c r="S2040">
        <v>0</v>
      </c>
    </row>
    <row r="2041" spans="1:19">
      <c r="A2041" t="s">
        <v>349</v>
      </c>
      <c r="B2041">
        <v>94429301</v>
      </c>
      <c r="C2041" t="s">
        <v>25316</v>
      </c>
      <c r="D2041" t="s">
        <v>22554</v>
      </c>
      <c r="E2041" t="s">
        <v>22181</v>
      </c>
      <c r="F2041" t="s">
        <v>21953</v>
      </c>
      <c r="G2041">
        <v>3220</v>
      </c>
      <c r="I2041">
        <v>150</v>
      </c>
      <c r="J2041" t="s">
        <v>21954</v>
      </c>
      <c r="K2041" t="s">
        <v>12492</v>
      </c>
      <c r="L2041" t="s">
        <v>12492</v>
      </c>
      <c r="M2041" t="s">
        <v>21961</v>
      </c>
      <c r="N2041" t="s">
        <v>21961</v>
      </c>
      <c r="O2041" t="s">
        <v>21961</v>
      </c>
      <c r="P2041" t="s">
        <v>21961</v>
      </c>
      <c r="Q2041" t="s">
        <v>21956</v>
      </c>
      <c r="R2041">
        <v>0.01</v>
      </c>
      <c r="S2041">
        <v>0</v>
      </c>
    </row>
    <row r="2042" spans="1:19">
      <c r="A2042" t="s">
        <v>349</v>
      </c>
      <c r="B2042">
        <v>94429701</v>
      </c>
      <c r="C2042" t="s">
        <v>25317</v>
      </c>
      <c r="D2042" t="s">
        <v>22025</v>
      </c>
      <c r="E2042" t="s">
        <v>21966</v>
      </c>
      <c r="F2042" t="s">
        <v>21953</v>
      </c>
      <c r="G2042">
        <v>3220</v>
      </c>
      <c r="I2042">
        <v>150</v>
      </c>
      <c r="J2042" t="s">
        <v>21954</v>
      </c>
      <c r="K2042" t="s">
        <v>204</v>
      </c>
      <c r="L2042" t="s">
        <v>12492</v>
      </c>
      <c r="M2042" t="s">
        <v>21955</v>
      </c>
      <c r="N2042" t="s">
        <v>21955</v>
      </c>
      <c r="O2042" t="s">
        <v>21955</v>
      </c>
      <c r="P2042" t="s">
        <v>21955</v>
      </c>
      <c r="Q2042" t="s">
        <v>21956</v>
      </c>
      <c r="R2042">
        <v>0.05</v>
      </c>
      <c r="S2042">
        <v>0</v>
      </c>
    </row>
    <row r="2043" spans="1:19">
      <c r="A2043" t="s">
        <v>349</v>
      </c>
      <c r="B2043">
        <v>94429791</v>
      </c>
      <c r="C2043" t="s">
        <v>25318</v>
      </c>
      <c r="D2043" t="s">
        <v>22025</v>
      </c>
      <c r="E2043" t="s">
        <v>21966</v>
      </c>
      <c r="F2043" t="s">
        <v>21953</v>
      </c>
      <c r="G2043">
        <v>3220</v>
      </c>
      <c r="I2043">
        <v>150</v>
      </c>
      <c r="J2043" t="s">
        <v>21954</v>
      </c>
      <c r="K2043" t="s">
        <v>204</v>
      </c>
      <c r="L2043" t="s">
        <v>12492</v>
      </c>
      <c r="M2043" t="s">
        <v>21955</v>
      </c>
      <c r="N2043" t="s">
        <v>21955</v>
      </c>
      <c r="O2043" t="s">
        <v>21955</v>
      </c>
      <c r="P2043" t="s">
        <v>21955</v>
      </c>
      <c r="Q2043" t="s">
        <v>21956</v>
      </c>
      <c r="R2043">
        <v>0.05</v>
      </c>
      <c r="S2043">
        <v>0</v>
      </c>
    </row>
    <row r="2044" spans="1:19">
      <c r="A2044" t="s">
        <v>349</v>
      </c>
      <c r="B2044">
        <v>94430561</v>
      </c>
      <c r="C2044" t="s">
        <v>25319</v>
      </c>
      <c r="D2044" t="s">
        <v>22415</v>
      </c>
      <c r="E2044" t="s">
        <v>21966</v>
      </c>
      <c r="F2044" t="s">
        <v>21953</v>
      </c>
      <c r="G2044">
        <v>3220</v>
      </c>
      <c r="I2044">
        <v>150</v>
      </c>
      <c r="J2044" t="s">
        <v>21954</v>
      </c>
      <c r="K2044" t="s">
        <v>204</v>
      </c>
      <c r="L2044" t="s">
        <v>12492</v>
      </c>
      <c r="M2044" t="s">
        <v>21955</v>
      </c>
      <c r="N2044" t="s">
        <v>21955</v>
      </c>
      <c r="O2044" t="s">
        <v>21955</v>
      </c>
      <c r="P2044" t="s">
        <v>21955</v>
      </c>
      <c r="Q2044" t="s">
        <v>21956</v>
      </c>
      <c r="R2044">
        <v>0.05</v>
      </c>
      <c r="S2044">
        <v>0</v>
      </c>
    </row>
    <row r="2045" spans="1:19">
      <c r="A2045" t="s">
        <v>349</v>
      </c>
      <c r="B2045">
        <v>94430591</v>
      </c>
      <c r="C2045" t="s">
        <v>25320</v>
      </c>
      <c r="D2045" t="s">
        <v>22415</v>
      </c>
      <c r="E2045" t="s">
        <v>21966</v>
      </c>
      <c r="F2045" t="s">
        <v>21953</v>
      </c>
      <c r="G2045">
        <v>3220</v>
      </c>
      <c r="I2045">
        <v>150</v>
      </c>
      <c r="J2045" t="s">
        <v>21954</v>
      </c>
      <c r="K2045" t="s">
        <v>204</v>
      </c>
      <c r="L2045" t="s">
        <v>12492</v>
      </c>
      <c r="M2045" t="s">
        <v>21955</v>
      </c>
      <c r="N2045" t="s">
        <v>21955</v>
      </c>
      <c r="O2045" t="s">
        <v>21955</v>
      </c>
      <c r="P2045" t="s">
        <v>21955</v>
      </c>
      <c r="Q2045" t="s">
        <v>21956</v>
      </c>
      <c r="R2045">
        <v>0.05</v>
      </c>
      <c r="S2045">
        <v>0</v>
      </c>
    </row>
    <row r="2046" spans="1:19">
      <c r="A2046" t="s">
        <v>349</v>
      </c>
      <c r="B2046">
        <v>94430601</v>
      </c>
      <c r="C2046" t="s">
        <v>25321</v>
      </c>
      <c r="D2046" t="s">
        <v>21979</v>
      </c>
      <c r="E2046" t="s">
        <v>21952</v>
      </c>
      <c r="F2046" t="s">
        <v>21953</v>
      </c>
      <c r="G2046">
        <v>3440</v>
      </c>
      <c r="I2046">
        <v>150</v>
      </c>
      <c r="J2046" t="s">
        <v>21954</v>
      </c>
      <c r="K2046" t="s">
        <v>12492</v>
      </c>
      <c r="L2046" t="s">
        <v>12492</v>
      </c>
      <c r="M2046" t="s">
        <v>21955</v>
      </c>
      <c r="N2046" t="s">
        <v>21955</v>
      </c>
      <c r="O2046" t="s">
        <v>21955</v>
      </c>
      <c r="P2046" t="s">
        <v>21955</v>
      </c>
      <c r="Q2046" t="s">
        <v>21956</v>
      </c>
      <c r="R2046">
        <v>0.05</v>
      </c>
      <c r="S2046">
        <v>0</v>
      </c>
    </row>
    <row r="2047" spans="1:19">
      <c r="A2047" t="s">
        <v>349</v>
      </c>
      <c r="B2047">
        <v>94430701</v>
      </c>
      <c r="C2047" t="s">
        <v>25322</v>
      </c>
      <c r="D2047" t="s">
        <v>22025</v>
      </c>
      <c r="E2047" t="s">
        <v>21966</v>
      </c>
      <c r="F2047" t="s">
        <v>21953</v>
      </c>
      <c r="G2047">
        <v>3220</v>
      </c>
      <c r="I2047">
        <v>150</v>
      </c>
      <c r="J2047" t="s">
        <v>21954</v>
      </c>
      <c r="K2047" t="s">
        <v>204</v>
      </c>
      <c r="L2047" t="s">
        <v>12492</v>
      </c>
      <c r="M2047" t="s">
        <v>21955</v>
      </c>
      <c r="N2047" t="s">
        <v>21955</v>
      </c>
      <c r="O2047" t="s">
        <v>21955</v>
      </c>
      <c r="P2047" t="s">
        <v>21955</v>
      </c>
      <c r="Q2047" t="s">
        <v>21956</v>
      </c>
      <c r="R2047">
        <v>0.05</v>
      </c>
      <c r="S2047">
        <v>0</v>
      </c>
    </row>
    <row r="2048" spans="1:19">
      <c r="A2048" t="s">
        <v>349</v>
      </c>
      <c r="B2048">
        <v>94430791</v>
      </c>
      <c r="C2048" t="s">
        <v>25323</v>
      </c>
      <c r="D2048" t="s">
        <v>22025</v>
      </c>
      <c r="E2048" t="s">
        <v>21966</v>
      </c>
      <c r="F2048" t="s">
        <v>21953</v>
      </c>
      <c r="G2048">
        <v>3220</v>
      </c>
      <c r="I2048">
        <v>150</v>
      </c>
      <c r="J2048" t="s">
        <v>21954</v>
      </c>
      <c r="K2048" t="s">
        <v>204</v>
      </c>
      <c r="L2048" t="s">
        <v>12492</v>
      </c>
      <c r="M2048" t="s">
        <v>21955</v>
      </c>
      <c r="N2048" t="s">
        <v>21955</v>
      </c>
      <c r="O2048" t="s">
        <v>21955</v>
      </c>
      <c r="P2048" t="s">
        <v>21955</v>
      </c>
      <c r="Q2048" t="s">
        <v>21956</v>
      </c>
      <c r="R2048">
        <v>0.05</v>
      </c>
      <c r="S2048">
        <v>0</v>
      </c>
    </row>
    <row r="2049" spans="1:20">
      <c r="A2049" t="s">
        <v>349</v>
      </c>
      <c r="B2049">
        <v>94430901</v>
      </c>
      <c r="C2049" t="s">
        <v>25324</v>
      </c>
      <c r="D2049" t="s">
        <v>22025</v>
      </c>
      <c r="E2049" t="s">
        <v>21966</v>
      </c>
      <c r="F2049" t="s">
        <v>21953</v>
      </c>
      <c r="G2049">
        <v>3220</v>
      </c>
      <c r="I2049">
        <v>150</v>
      </c>
      <c r="J2049" t="s">
        <v>21954</v>
      </c>
      <c r="K2049" t="s">
        <v>204</v>
      </c>
      <c r="L2049" t="s">
        <v>12492</v>
      </c>
      <c r="M2049" t="s">
        <v>21955</v>
      </c>
      <c r="N2049" t="s">
        <v>21955</v>
      </c>
      <c r="O2049" t="s">
        <v>21955</v>
      </c>
      <c r="P2049" t="s">
        <v>21955</v>
      </c>
      <c r="Q2049" t="s">
        <v>21956</v>
      </c>
      <c r="R2049">
        <v>0.05</v>
      </c>
      <c r="S2049">
        <v>0</v>
      </c>
    </row>
    <row r="2050" spans="1:20">
      <c r="A2050" t="s">
        <v>349</v>
      </c>
      <c r="B2050">
        <v>94431101</v>
      </c>
      <c r="C2050" t="s">
        <v>25325</v>
      </c>
      <c r="D2050" t="s">
        <v>22025</v>
      </c>
      <c r="E2050" t="s">
        <v>21966</v>
      </c>
      <c r="F2050" t="s">
        <v>21953</v>
      </c>
      <c r="G2050">
        <v>3220</v>
      </c>
      <c r="I2050">
        <v>150</v>
      </c>
      <c r="J2050" t="s">
        <v>21954</v>
      </c>
      <c r="K2050" t="s">
        <v>204</v>
      </c>
      <c r="L2050" t="s">
        <v>12492</v>
      </c>
      <c r="M2050" t="s">
        <v>21955</v>
      </c>
      <c r="N2050" t="s">
        <v>21955</v>
      </c>
      <c r="O2050" t="s">
        <v>21955</v>
      </c>
      <c r="P2050" t="s">
        <v>21955</v>
      </c>
      <c r="Q2050" t="s">
        <v>21956</v>
      </c>
      <c r="R2050">
        <v>0.05</v>
      </c>
      <c r="S2050">
        <v>0</v>
      </c>
    </row>
    <row r="2051" spans="1:20">
      <c r="A2051" t="s">
        <v>349</v>
      </c>
      <c r="B2051">
        <v>94431961</v>
      </c>
      <c r="C2051" t="s">
        <v>25326</v>
      </c>
      <c r="D2051" t="s">
        <v>22523</v>
      </c>
      <c r="E2051" t="s">
        <v>21952</v>
      </c>
      <c r="F2051" t="s">
        <v>21953</v>
      </c>
      <c r="G2051">
        <v>3450</v>
      </c>
      <c r="I2051">
        <v>150</v>
      </c>
      <c r="J2051" t="s">
        <v>21954</v>
      </c>
      <c r="K2051" t="s">
        <v>204</v>
      </c>
      <c r="L2051" t="s">
        <v>12492</v>
      </c>
      <c r="M2051" t="s">
        <v>21955</v>
      </c>
      <c r="N2051" t="s">
        <v>21955</v>
      </c>
      <c r="O2051" t="s">
        <v>21955</v>
      </c>
      <c r="P2051" t="s">
        <v>21955</v>
      </c>
      <c r="Q2051" t="s">
        <v>21956</v>
      </c>
      <c r="R2051">
        <v>0.05</v>
      </c>
      <c r="S2051">
        <v>0</v>
      </c>
    </row>
    <row r="2052" spans="1:20">
      <c r="A2052" t="s">
        <v>349</v>
      </c>
      <c r="B2052" t="s">
        <v>25327</v>
      </c>
      <c r="C2052" t="s">
        <v>25328</v>
      </c>
      <c r="D2052" t="s">
        <v>21970</v>
      </c>
      <c r="F2052" t="s">
        <v>21953</v>
      </c>
      <c r="G2052">
        <v>3450</v>
      </c>
      <c r="I2052">
        <v>150</v>
      </c>
      <c r="J2052" t="s">
        <v>21954</v>
      </c>
      <c r="K2052" t="s">
        <v>204</v>
      </c>
      <c r="L2052" t="s">
        <v>12492</v>
      </c>
      <c r="M2052" t="s">
        <v>21955</v>
      </c>
      <c r="N2052" t="s">
        <v>21955</v>
      </c>
      <c r="O2052" t="s">
        <v>21955</v>
      </c>
      <c r="P2052" t="s">
        <v>21955</v>
      </c>
      <c r="Q2052" t="s">
        <v>21956</v>
      </c>
      <c r="R2052">
        <v>0.05</v>
      </c>
      <c r="S2052">
        <v>0</v>
      </c>
    </row>
    <row r="2053" spans="1:20">
      <c r="A2053" t="s">
        <v>349</v>
      </c>
      <c r="B2053">
        <v>94431963</v>
      </c>
      <c r="C2053" t="s">
        <v>25329</v>
      </c>
      <c r="D2053" t="s">
        <v>22523</v>
      </c>
      <c r="E2053" t="s">
        <v>21952</v>
      </c>
      <c r="F2053" t="s">
        <v>21953</v>
      </c>
      <c r="G2053">
        <v>3440</v>
      </c>
      <c r="I2053">
        <v>150</v>
      </c>
      <c r="J2053" t="s">
        <v>21954</v>
      </c>
      <c r="K2053" t="s">
        <v>204</v>
      </c>
      <c r="L2053" t="s">
        <v>12492</v>
      </c>
      <c r="M2053" t="s">
        <v>21955</v>
      </c>
      <c r="N2053" t="s">
        <v>21955</v>
      </c>
      <c r="O2053" t="s">
        <v>21955</v>
      </c>
      <c r="P2053" t="s">
        <v>21955</v>
      </c>
      <c r="Q2053" t="s">
        <v>21956</v>
      </c>
      <c r="R2053">
        <v>0.05</v>
      </c>
      <c r="S2053">
        <v>0</v>
      </c>
    </row>
    <row r="2054" spans="1:20">
      <c r="A2054" t="s">
        <v>349</v>
      </c>
      <c r="B2054">
        <v>94431991</v>
      </c>
      <c r="C2054" t="s">
        <v>25330</v>
      </c>
      <c r="D2054" t="s">
        <v>22523</v>
      </c>
      <c r="E2054" t="s">
        <v>21952</v>
      </c>
      <c r="F2054" t="s">
        <v>21953</v>
      </c>
      <c r="G2054">
        <v>3450</v>
      </c>
      <c r="I2054">
        <v>150</v>
      </c>
      <c r="J2054" t="s">
        <v>21954</v>
      </c>
      <c r="K2054" t="s">
        <v>204</v>
      </c>
      <c r="L2054" t="s">
        <v>12492</v>
      </c>
      <c r="M2054" t="s">
        <v>21955</v>
      </c>
      <c r="N2054" t="s">
        <v>21955</v>
      </c>
      <c r="O2054" t="s">
        <v>21955</v>
      </c>
      <c r="P2054" t="s">
        <v>21955</v>
      </c>
      <c r="Q2054" t="s">
        <v>21956</v>
      </c>
      <c r="R2054">
        <v>0.05</v>
      </c>
      <c r="S2054">
        <v>0</v>
      </c>
    </row>
    <row r="2055" spans="1:20">
      <c r="A2055" t="s">
        <v>349</v>
      </c>
      <c r="B2055">
        <v>94431993</v>
      </c>
      <c r="C2055" t="s">
        <v>25331</v>
      </c>
      <c r="D2055" t="s">
        <v>22022</v>
      </c>
      <c r="E2055" t="s">
        <v>21952</v>
      </c>
      <c r="F2055" t="s">
        <v>21953</v>
      </c>
      <c r="G2055">
        <v>3450</v>
      </c>
      <c r="H2055">
        <v>3550</v>
      </c>
      <c r="I2055">
        <v>150</v>
      </c>
      <c r="J2055" t="s">
        <v>21954</v>
      </c>
      <c r="K2055" t="s">
        <v>204</v>
      </c>
      <c r="L2055" t="s">
        <v>12492</v>
      </c>
      <c r="M2055" t="s">
        <v>21955</v>
      </c>
      <c r="N2055" t="s">
        <v>21955</v>
      </c>
      <c r="O2055" t="s">
        <v>21955</v>
      </c>
      <c r="P2055" t="s">
        <v>21955</v>
      </c>
      <c r="Q2055" t="s">
        <v>21956</v>
      </c>
      <c r="R2055">
        <v>0.05</v>
      </c>
      <c r="S2055">
        <v>0</v>
      </c>
    </row>
    <row r="2056" spans="1:20">
      <c r="A2056" t="s">
        <v>349</v>
      </c>
      <c r="B2056">
        <v>94432201</v>
      </c>
      <c r="C2056" t="s">
        <v>25332</v>
      </c>
      <c r="D2056" t="s">
        <v>22323</v>
      </c>
      <c r="E2056" t="s">
        <v>21966</v>
      </c>
      <c r="F2056" t="s">
        <v>21953</v>
      </c>
      <c r="G2056">
        <v>3220</v>
      </c>
      <c r="I2056">
        <v>150</v>
      </c>
      <c r="J2056" t="s">
        <v>21954</v>
      </c>
      <c r="K2056" t="s">
        <v>204</v>
      </c>
      <c r="L2056" t="s">
        <v>12492</v>
      </c>
      <c r="M2056" t="s">
        <v>34</v>
      </c>
      <c r="N2056" t="s">
        <v>34</v>
      </c>
      <c r="O2056" t="s">
        <v>34</v>
      </c>
      <c r="P2056" t="s">
        <v>34</v>
      </c>
      <c r="Q2056" t="s">
        <v>21956</v>
      </c>
      <c r="R2056">
        <v>0.075</v>
      </c>
      <c r="S2056">
        <v>0</v>
      </c>
    </row>
    <row r="2057" spans="1:20">
      <c r="A2057" t="s">
        <v>349</v>
      </c>
      <c r="B2057">
        <v>94432561</v>
      </c>
      <c r="C2057" t="s">
        <v>25333</v>
      </c>
      <c r="D2057" t="s">
        <v>22022</v>
      </c>
      <c r="E2057" t="s">
        <v>21952</v>
      </c>
      <c r="F2057" t="s">
        <v>21953</v>
      </c>
      <c r="G2057">
        <v>3450</v>
      </c>
      <c r="I2057">
        <v>150</v>
      </c>
      <c r="J2057" t="s">
        <v>21954</v>
      </c>
      <c r="K2057" t="s">
        <v>204</v>
      </c>
      <c r="L2057" t="s">
        <v>12492</v>
      </c>
      <c r="M2057" t="s">
        <v>21955</v>
      </c>
      <c r="N2057" t="s">
        <v>21955</v>
      </c>
      <c r="O2057" t="s">
        <v>21955</v>
      </c>
      <c r="P2057" t="s">
        <v>21955</v>
      </c>
      <c r="Q2057" t="s">
        <v>21956</v>
      </c>
      <c r="R2057">
        <v>0.05</v>
      </c>
      <c r="S2057">
        <v>0</v>
      </c>
    </row>
    <row r="2058" spans="1:20">
      <c r="A2058" t="s">
        <v>349</v>
      </c>
      <c r="B2058">
        <v>94432701</v>
      </c>
      <c r="C2058" t="s">
        <v>25334</v>
      </c>
      <c r="D2058" t="s">
        <v>22485</v>
      </c>
      <c r="E2058" t="s">
        <v>21966</v>
      </c>
      <c r="F2058" t="s">
        <v>21953</v>
      </c>
      <c r="G2058">
        <v>3220</v>
      </c>
      <c r="I2058">
        <v>150</v>
      </c>
      <c r="J2058" t="s">
        <v>21954</v>
      </c>
      <c r="K2058" t="s">
        <v>204</v>
      </c>
      <c r="L2058" t="s">
        <v>12492</v>
      </c>
      <c r="M2058" t="s">
        <v>21955</v>
      </c>
      <c r="N2058" t="s">
        <v>21955</v>
      </c>
      <c r="O2058" t="s">
        <v>21955</v>
      </c>
      <c r="P2058" t="s">
        <v>21955</v>
      </c>
      <c r="R2058">
        <v>0.05</v>
      </c>
      <c r="S2058">
        <v>0</v>
      </c>
    </row>
    <row r="2059" spans="1:20">
      <c r="A2059" t="s">
        <v>349</v>
      </c>
      <c r="B2059">
        <v>94432949</v>
      </c>
      <c r="C2059" t="s">
        <v>25335</v>
      </c>
      <c r="D2059" t="s">
        <v>22720</v>
      </c>
      <c r="E2059" t="s">
        <v>21966</v>
      </c>
      <c r="F2059" t="s">
        <v>21953</v>
      </c>
      <c r="G2059">
        <v>3220</v>
      </c>
      <c r="I2059">
        <v>150</v>
      </c>
      <c r="J2059" t="s">
        <v>21954</v>
      </c>
      <c r="K2059" t="s">
        <v>204</v>
      </c>
      <c r="L2059" t="s">
        <v>12492</v>
      </c>
      <c r="M2059" t="s">
        <v>34</v>
      </c>
      <c r="N2059" t="s">
        <v>34</v>
      </c>
      <c r="O2059" t="s">
        <v>34</v>
      </c>
      <c r="P2059" t="s">
        <v>34</v>
      </c>
      <c r="Q2059" t="s">
        <v>21956</v>
      </c>
      <c r="R2059">
        <v>0.05</v>
      </c>
      <c r="S2059">
        <v>0</v>
      </c>
      <c r="T2059" t="s">
        <v>21967</v>
      </c>
    </row>
    <row r="2060" spans="1:20">
      <c r="A2060" t="s">
        <v>349</v>
      </c>
      <c r="B2060">
        <v>94433201</v>
      </c>
      <c r="C2060" t="s">
        <v>25336</v>
      </c>
      <c r="D2060" t="s">
        <v>22073</v>
      </c>
      <c r="E2060" t="s">
        <v>21952</v>
      </c>
      <c r="F2060" t="s">
        <v>21953</v>
      </c>
      <c r="G2060">
        <v>3440</v>
      </c>
      <c r="I2060">
        <v>150</v>
      </c>
      <c r="J2060" t="s">
        <v>21954</v>
      </c>
      <c r="K2060" t="s">
        <v>204</v>
      </c>
      <c r="L2060" t="s">
        <v>12492</v>
      </c>
      <c r="M2060" t="s">
        <v>21955</v>
      </c>
      <c r="N2060" t="s">
        <v>21955</v>
      </c>
      <c r="O2060" t="s">
        <v>21955</v>
      </c>
      <c r="P2060" t="s">
        <v>21955</v>
      </c>
      <c r="Q2060" t="s">
        <v>21956</v>
      </c>
      <c r="R2060">
        <v>0.05</v>
      </c>
      <c r="S2060">
        <v>0</v>
      </c>
    </row>
    <row r="2061" spans="1:20">
      <c r="A2061" t="s">
        <v>349</v>
      </c>
      <c r="B2061">
        <v>94433301</v>
      </c>
      <c r="C2061" t="s">
        <v>25337</v>
      </c>
      <c r="D2061" t="s">
        <v>22523</v>
      </c>
      <c r="E2061" t="s">
        <v>21952</v>
      </c>
      <c r="F2061" t="s">
        <v>21953</v>
      </c>
      <c r="G2061">
        <v>3440</v>
      </c>
      <c r="I2061">
        <v>150</v>
      </c>
      <c r="J2061" t="s">
        <v>21954</v>
      </c>
      <c r="K2061" t="s">
        <v>204</v>
      </c>
      <c r="L2061" t="s">
        <v>12492</v>
      </c>
      <c r="M2061" t="s">
        <v>21955</v>
      </c>
      <c r="N2061" t="s">
        <v>21955</v>
      </c>
      <c r="O2061" t="s">
        <v>21955</v>
      </c>
      <c r="P2061" t="s">
        <v>21955</v>
      </c>
      <c r="Q2061" t="s">
        <v>21956</v>
      </c>
      <c r="R2061">
        <v>0.05</v>
      </c>
      <c r="S2061">
        <v>0</v>
      </c>
    </row>
    <row r="2062" spans="1:20">
      <c r="A2062" t="s">
        <v>349</v>
      </c>
      <c r="B2062">
        <v>94434401</v>
      </c>
      <c r="C2062" t="s">
        <v>25338</v>
      </c>
      <c r="D2062" t="s">
        <v>22523</v>
      </c>
      <c r="E2062" t="s">
        <v>21952</v>
      </c>
      <c r="F2062" t="s">
        <v>21953</v>
      </c>
      <c r="G2062">
        <v>3440</v>
      </c>
      <c r="I2062">
        <v>150</v>
      </c>
      <c r="J2062" t="s">
        <v>21954</v>
      </c>
      <c r="K2062" t="s">
        <v>204</v>
      </c>
      <c r="L2062" t="s">
        <v>12492</v>
      </c>
      <c r="M2062" t="s">
        <v>21955</v>
      </c>
      <c r="N2062" t="s">
        <v>21955</v>
      </c>
      <c r="O2062" t="s">
        <v>21955</v>
      </c>
      <c r="P2062" t="s">
        <v>21955</v>
      </c>
      <c r="Q2062" t="s">
        <v>21956</v>
      </c>
      <c r="R2062">
        <v>0.05</v>
      </c>
      <c r="S2062">
        <v>0</v>
      </c>
    </row>
    <row r="2063" spans="1:20">
      <c r="A2063" t="s">
        <v>349</v>
      </c>
      <c r="B2063">
        <v>94434501</v>
      </c>
      <c r="C2063" t="s">
        <v>25339</v>
      </c>
      <c r="D2063" t="s">
        <v>22523</v>
      </c>
      <c r="E2063" t="s">
        <v>21952</v>
      </c>
      <c r="F2063" t="s">
        <v>21953</v>
      </c>
      <c r="G2063">
        <v>3440</v>
      </c>
      <c r="I2063">
        <v>150</v>
      </c>
      <c r="J2063" t="s">
        <v>21954</v>
      </c>
      <c r="K2063" t="s">
        <v>204</v>
      </c>
      <c r="L2063" t="s">
        <v>12492</v>
      </c>
      <c r="M2063" t="s">
        <v>21955</v>
      </c>
      <c r="N2063" t="s">
        <v>21955</v>
      </c>
      <c r="O2063" t="s">
        <v>21955</v>
      </c>
      <c r="P2063" t="s">
        <v>21955</v>
      </c>
      <c r="Q2063" t="s">
        <v>21956</v>
      </c>
      <c r="R2063">
        <v>0.05</v>
      </c>
      <c r="S2063">
        <v>0</v>
      </c>
    </row>
    <row r="2064" spans="1:20">
      <c r="A2064" t="s">
        <v>349</v>
      </c>
      <c r="B2064">
        <v>94434901</v>
      </c>
      <c r="C2064" t="s">
        <v>25340</v>
      </c>
      <c r="D2064" t="s">
        <v>21979</v>
      </c>
      <c r="E2064" t="s">
        <v>21952</v>
      </c>
      <c r="F2064" t="s">
        <v>21953</v>
      </c>
      <c r="G2064">
        <v>3450</v>
      </c>
      <c r="I2064">
        <v>150</v>
      </c>
      <c r="J2064" t="s">
        <v>21954</v>
      </c>
      <c r="K2064" t="s">
        <v>204</v>
      </c>
      <c r="L2064" t="s">
        <v>12492</v>
      </c>
      <c r="M2064" t="s">
        <v>21955</v>
      </c>
      <c r="N2064" t="s">
        <v>21955</v>
      </c>
      <c r="O2064" t="s">
        <v>21955</v>
      </c>
      <c r="P2064" t="s">
        <v>21955</v>
      </c>
      <c r="Q2064" t="s">
        <v>21956</v>
      </c>
      <c r="R2064">
        <v>0.05</v>
      </c>
      <c r="S2064">
        <v>0</v>
      </c>
    </row>
    <row r="2065" spans="1:20">
      <c r="A2065" t="s">
        <v>349</v>
      </c>
      <c r="B2065">
        <v>94435301</v>
      </c>
      <c r="C2065" t="s">
        <v>25341</v>
      </c>
      <c r="D2065" t="s">
        <v>22028</v>
      </c>
      <c r="E2065" t="s">
        <v>21966</v>
      </c>
      <c r="F2065" t="s">
        <v>21953</v>
      </c>
      <c r="G2065">
        <v>3220</v>
      </c>
      <c r="I2065">
        <v>150</v>
      </c>
      <c r="J2065" t="s">
        <v>21954</v>
      </c>
      <c r="K2065" t="s">
        <v>204</v>
      </c>
      <c r="L2065" t="s">
        <v>12492</v>
      </c>
      <c r="M2065" t="s">
        <v>21955</v>
      </c>
      <c r="N2065" t="s">
        <v>21955</v>
      </c>
      <c r="O2065" t="s">
        <v>21955</v>
      </c>
      <c r="P2065" t="s">
        <v>21955</v>
      </c>
      <c r="Q2065" t="s">
        <v>21956</v>
      </c>
      <c r="R2065">
        <v>0.05</v>
      </c>
      <c r="S2065">
        <v>0</v>
      </c>
    </row>
    <row r="2066" spans="1:20">
      <c r="A2066" t="s">
        <v>349</v>
      </c>
      <c r="B2066">
        <v>94435401</v>
      </c>
      <c r="C2066" t="s">
        <v>25342</v>
      </c>
      <c r="D2066" t="s">
        <v>22515</v>
      </c>
      <c r="E2066" t="s">
        <v>22181</v>
      </c>
      <c r="F2066" t="s">
        <v>21953</v>
      </c>
      <c r="G2066">
        <v>3220</v>
      </c>
      <c r="I2066">
        <v>150</v>
      </c>
      <c r="J2066" t="s">
        <v>21954</v>
      </c>
      <c r="K2066" t="s">
        <v>204</v>
      </c>
      <c r="L2066" t="s">
        <v>12492</v>
      </c>
      <c r="M2066" t="s">
        <v>21955</v>
      </c>
      <c r="N2066" t="s">
        <v>21955</v>
      </c>
      <c r="O2066" t="s">
        <v>21955</v>
      </c>
      <c r="P2066" t="s">
        <v>21955</v>
      </c>
      <c r="Q2066" t="s">
        <v>21956</v>
      </c>
      <c r="R2066">
        <v>0.05</v>
      </c>
      <c r="S2066">
        <v>0</v>
      </c>
    </row>
    <row r="2067" spans="1:20">
      <c r="A2067" t="s">
        <v>349</v>
      </c>
      <c r="B2067">
        <v>94435701</v>
      </c>
      <c r="C2067" t="s">
        <v>25343</v>
      </c>
      <c r="D2067" t="s">
        <v>22523</v>
      </c>
      <c r="E2067" t="s">
        <v>21952</v>
      </c>
      <c r="F2067" t="s">
        <v>21953</v>
      </c>
      <c r="G2067">
        <v>3440</v>
      </c>
      <c r="I2067">
        <v>200</v>
      </c>
      <c r="J2067" t="s">
        <v>21954</v>
      </c>
      <c r="K2067" t="s">
        <v>204</v>
      </c>
      <c r="L2067" t="s">
        <v>12492</v>
      </c>
      <c r="M2067" t="s">
        <v>21955</v>
      </c>
      <c r="N2067" t="s">
        <v>21955</v>
      </c>
      <c r="O2067" t="s">
        <v>21955</v>
      </c>
      <c r="P2067" t="s">
        <v>21955</v>
      </c>
      <c r="Q2067" t="s">
        <v>21956</v>
      </c>
      <c r="R2067">
        <v>0.05</v>
      </c>
      <c r="S2067">
        <v>0</v>
      </c>
      <c r="T2067" t="s">
        <v>22002</v>
      </c>
    </row>
    <row r="2068" spans="1:20">
      <c r="A2068" t="s">
        <v>349</v>
      </c>
      <c r="B2068">
        <v>94435901</v>
      </c>
      <c r="C2068" t="s">
        <v>25344</v>
      </c>
      <c r="D2068" t="s">
        <v>22022</v>
      </c>
      <c r="E2068" t="s">
        <v>21952</v>
      </c>
      <c r="F2068" t="s">
        <v>21953</v>
      </c>
      <c r="G2068">
        <v>3440</v>
      </c>
      <c r="I2068">
        <v>150</v>
      </c>
      <c r="J2068" t="s">
        <v>21954</v>
      </c>
      <c r="K2068" t="s">
        <v>204</v>
      </c>
      <c r="L2068" t="s">
        <v>12492</v>
      </c>
      <c r="M2068" t="s">
        <v>21955</v>
      </c>
      <c r="N2068" t="s">
        <v>21955</v>
      </c>
      <c r="O2068" t="s">
        <v>21955</v>
      </c>
      <c r="P2068" t="s">
        <v>21955</v>
      </c>
      <c r="Q2068" t="s">
        <v>21956</v>
      </c>
      <c r="R2068">
        <v>0.05</v>
      </c>
      <c r="S2068">
        <v>0</v>
      </c>
    </row>
    <row r="2069" spans="1:20">
      <c r="A2069" t="s">
        <v>349</v>
      </c>
      <c r="B2069">
        <v>94436001</v>
      </c>
      <c r="C2069" t="s">
        <v>25345</v>
      </c>
      <c r="D2069" t="s">
        <v>23787</v>
      </c>
      <c r="E2069" t="s">
        <v>22199</v>
      </c>
      <c r="F2069" t="s">
        <v>21953</v>
      </c>
      <c r="G2069">
        <v>3450</v>
      </c>
      <c r="I2069">
        <v>150</v>
      </c>
      <c r="J2069" t="s">
        <v>21954</v>
      </c>
      <c r="K2069" t="s">
        <v>204</v>
      </c>
      <c r="L2069" t="s">
        <v>12492</v>
      </c>
      <c r="M2069" t="s">
        <v>21955</v>
      </c>
      <c r="N2069" t="s">
        <v>21955</v>
      </c>
      <c r="O2069" t="s">
        <v>21955</v>
      </c>
      <c r="P2069" t="s">
        <v>21955</v>
      </c>
      <c r="R2069">
        <v>0.05</v>
      </c>
      <c r="S2069">
        <v>0</v>
      </c>
    </row>
    <row r="2070" spans="1:20">
      <c r="A2070" t="s">
        <v>349</v>
      </c>
      <c r="B2070">
        <v>94436101</v>
      </c>
      <c r="C2070" t="s">
        <v>25346</v>
      </c>
      <c r="D2070" t="s">
        <v>21979</v>
      </c>
      <c r="E2070" t="s">
        <v>21952</v>
      </c>
      <c r="F2070" t="s">
        <v>21953</v>
      </c>
      <c r="G2070">
        <v>3440</v>
      </c>
      <c r="I2070">
        <v>150</v>
      </c>
      <c r="J2070" t="s">
        <v>21954</v>
      </c>
      <c r="K2070" t="s">
        <v>204</v>
      </c>
      <c r="L2070" t="s">
        <v>12492</v>
      </c>
      <c r="M2070" t="s">
        <v>21955</v>
      </c>
      <c r="N2070" t="s">
        <v>21955</v>
      </c>
      <c r="O2070" t="s">
        <v>21955</v>
      </c>
      <c r="P2070" t="s">
        <v>21955</v>
      </c>
      <c r="Q2070" t="s">
        <v>21956</v>
      </c>
      <c r="R2070">
        <v>0.05</v>
      </c>
      <c r="S2070">
        <v>0</v>
      </c>
    </row>
    <row r="2071" spans="1:20">
      <c r="A2071" t="s">
        <v>349</v>
      </c>
      <c r="B2071">
        <v>94436201</v>
      </c>
      <c r="C2071" t="s">
        <v>25347</v>
      </c>
      <c r="D2071" t="s">
        <v>22493</v>
      </c>
      <c r="E2071" t="s">
        <v>21952</v>
      </c>
      <c r="F2071" t="s">
        <v>21953</v>
      </c>
      <c r="G2071">
        <v>3440</v>
      </c>
      <c r="I2071">
        <v>150</v>
      </c>
      <c r="J2071" t="s">
        <v>21954</v>
      </c>
      <c r="K2071" t="s">
        <v>204</v>
      </c>
      <c r="L2071" t="s">
        <v>12492</v>
      </c>
      <c r="M2071" t="s">
        <v>21955</v>
      </c>
      <c r="N2071" t="s">
        <v>21955</v>
      </c>
      <c r="O2071" t="s">
        <v>21955</v>
      </c>
      <c r="P2071" t="s">
        <v>21955</v>
      </c>
      <c r="Q2071" t="s">
        <v>21956</v>
      </c>
      <c r="R2071">
        <v>0.05</v>
      </c>
      <c r="S2071">
        <v>0</v>
      </c>
    </row>
    <row r="2072" spans="1:20">
      <c r="A2072" t="s">
        <v>349</v>
      </c>
      <c r="B2072">
        <v>94436361</v>
      </c>
      <c r="C2072" t="s">
        <v>25348</v>
      </c>
      <c r="D2072" t="s">
        <v>22531</v>
      </c>
      <c r="E2072" t="s">
        <v>21966</v>
      </c>
      <c r="F2072" t="s">
        <v>21953</v>
      </c>
      <c r="G2072">
        <v>3220</v>
      </c>
      <c r="I2072">
        <v>150</v>
      </c>
      <c r="J2072" t="s">
        <v>21954</v>
      </c>
      <c r="K2072" t="s">
        <v>204</v>
      </c>
      <c r="L2072" t="s">
        <v>12492</v>
      </c>
      <c r="M2072" t="s">
        <v>21961</v>
      </c>
      <c r="N2072" t="s">
        <v>21955</v>
      </c>
      <c r="O2072" t="s">
        <v>21955</v>
      </c>
      <c r="P2072" t="s">
        <v>21961</v>
      </c>
      <c r="Q2072" t="s">
        <v>21956</v>
      </c>
      <c r="R2072">
        <v>0.01</v>
      </c>
      <c r="S2072">
        <v>0</v>
      </c>
    </row>
    <row r="2073" spans="1:20">
      <c r="A2073" t="s">
        <v>349</v>
      </c>
      <c r="B2073">
        <v>94436391</v>
      </c>
      <c r="C2073" t="s">
        <v>25349</v>
      </c>
      <c r="D2073" t="s">
        <v>22531</v>
      </c>
      <c r="E2073" t="s">
        <v>21966</v>
      </c>
      <c r="F2073" t="s">
        <v>21953</v>
      </c>
      <c r="G2073">
        <v>3220</v>
      </c>
      <c r="I2073">
        <v>150</v>
      </c>
      <c r="J2073" t="s">
        <v>21954</v>
      </c>
      <c r="K2073" t="s">
        <v>204</v>
      </c>
      <c r="L2073" t="s">
        <v>12492</v>
      </c>
      <c r="M2073" t="s">
        <v>21961</v>
      </c>
      <c r="N2073" t="s">
        <v>21955</v>
      </c>
      <c r="O2073" t="s">
        <v>21955</v>
      </c>
      <c r="P2073" t="s">
        <v>21961</v>
      </c>
      <c r="Q2073" t="s">
        <v>21956</v>
      </c>
      <c r="R2073">
        <v>0.01</v>
      </c>
      <c r="S2073">
        <v>0</v>
      </c>
    </row>
    <row r="2074" spans="1:20">
      <c r="A2074" t="s">
        <v>349</v>
      </c>
      <c r="B2074">
        <v>94436901</v>
      </c>
      <c r="C2074" t="s">
        <v>25350</v>
      </c>
      <c r="D2074" t="s">
        <v>22073</v>
      </c>
      <c r="E2074" t="s">
        <v>21952</v>
      </c>
      <c r="F2074" t="s">
        <v>21953</v>
      </c>
      <c r="G2074">
        <v>3440</v>
      </c>
      <c r="I2074">
        <v>150</v>
      </c>
      <c r="J2074" t="s">
        <v>21954</v>
      </c>
      <c r="K2074" t="s">
        <v>204</v>
      </c>
      <c r="L2074" t="s">
        <v>12492</v>
      </c>
      <c r="M2074" t="s">
        <v>21955</v>
      </c>
      <c r="N2074" t="s">
        <v>21955</v>
      </c>
      <c r="O2074" t="s">
        <v>21955</v>
      </c>
      <c r="P2074" t="s">
        <v>21955</v>
      </c>
      <c r="Q2074" t="s">
        <v>21956</v>
      </c>
      <c r="R2074">
        <v>0.05</v>
      </c>
      <c r="S2074">
        <v>0</v>
      </c>
    </row>
    <row r="2075" spans="1:20">
      <c r="A2075" t="s">
        <v>349</v>
      </c>
      <c r="B2075">
        <v>94437461</v>
      </c>
      <c r="C2075" t="s">
        <v>25351</v>
      </c>
      <c r="D2075" t="s">
        <v>22357</v>
      </c>
      <c r="E2075" t="s">
        <v>21966</v>
      </c>
      <c r="F2075" t="s">
        <v>21953</v>
      </c>
      <c r="G2075">
        <v>3220</v>
      </c>
      <c r="I2075">
        <v>150</v>
      </c>
      <c r="J2075" t="s">
        <v>21954</v>
      </c>
      <c r="K2075" t="s">
        <v>204</v>
      </c>
      <c r="L2075" t="s">
        <v>12492</v>
      </c>
      <c r="M2075" t="s">
        <v>21955</v>
      </c>
      <c r="N2075" t="s">
        <v>21955</v>
      </c>
      <c r="O2075" t="s">
        <v>21955</v>
      </c>
      <c r="P2075" t="s">
        <v>21955</v>
      </c>
      <c r="Q2075" t="s">
        <v>21956</v>
      </c>
      <c r="R2075">
        <v>0.05</v>
      </c>
      <c r="S2075">
        <v>0</v>
      </c>
    </row>
    <row r="2076" spans="1:20">
      <c r="A2076" t="s">
        <v>349</v>
      </c>
      <c r="B2076">
        <v>94438001</v>
      </c>
      <c r="C2076" t="s">
        <v>25352</v>
      </c>
      <c r="D2076" t="s">
        <v>22028</v>
      </c>
      <c r="E2076" t="s">
        <v>21966</v>
      </c>
      <c r="F2076" t="s">
        <v>21953</v>
      </c>
      <c r="G2076">
        <v>3220</v>
      </c>
      <c r="I2076">
        <v>150</v>
      </c>
      <c r="J2076" t="s">
        <v>21954</v>
      </c>
      <c r="K2076" t="s">
        <v>204</v>
      </c>
      <c r="L2076" t="s">
        <v>12492</v>
      </c>
      <c r="M2076" t="s">
        <v>21955</v>
      </c>
      <c r="N2076" t="s">
        <v>21955</v>
      </c>
      <c r="O2076" t="s">
        <v>21955</v>
      </c>
      <c r="P2076" t="s">
        <v>21955</v>
      </c>
      <c r="Q2076" t="s">
        <v>21956</v>
      </c>
      <c r="R2076">
        <v>0.05</v>
      </c>
      <c r="S2076">
        <v>0</v>
      </c>
    </row>
    <row r="2077" spans="1:20">
      <c r="A2077" t="s">
        <v>349</v>
      </c>
      <c r="B2077">
        <v>94438445</v>
      </c>
      <c r="C2077" t="s">
        <v>25353</v>
      </c>
      <c r="D2077" t="s">
        <v>22122</v>
      </c>
      <c r="E2077" t="s">
        <v>21966</v>
      </c>
      <c r="F2077" t="s">
        <v>21953</v>
      </c>
      <c r="G2077">
        <v>3220</v>
      </c>
      <c r="I2077">
        <v>200</v>
      </c>
      <c r="J2077" t="s">
        <v>21954</v>
      </c>
      <c r="K2077" t="s">
        <v>12492</v>
      </c>
      <c r="L2077" t="s">
        <v>12492</v>
      </c>
      <c r="M2077" t="s">
        <v>34</v>
      </c>
      <c r="N2077" t="s">
        <v>21955</v>
      </c>
      <c r="O2077" t="s">
        <v>21955</v>
      </c>
      <c r="P2077" t="s">
        <v>21955</v>
      </c>
      <c r="Q2077" t="s">
        <v>21956</v>
      </c>
      <c r="R2077">
        <v>0.05</v>
      </c>
      <c r="S2077">
        <v>0</v>
      </c>
      <c r="T2077" t="s">
        <v>21967</v>
      </c>
    </row>
    <row r="2078" spans="1:20">
      <c r="A2078" t="s">
        <v>349</v>
      </c>
      <c r="B2078">
        <v>94438737</v>
      </c>
      <c r="C2078" t="s">
        <v>25354</v>
      </c>
      <c r="D2078" t="s">
        <v>22016</v>
      </c>
      <c r="E2078" t="s">
        <v>21952</v>
      </c>
      <c r="F2078" t="s">
        <v>21953</v>
      </c>
      <c r="G2078">
        <v>3450</v>
      </c>
      <c r="I2078">
        <v>150</v>
      </c>
      <c r="J2078" t="s">
        <v>21954</v>
      </c>
      <c r="K2078" t="s">
        <v>12492</v>
      </c>
      <c r="L2078" t="s">
        <v>12492</v>
      </c>
      <c r="M2078" t="s">
        <v>21961</v>
      </c>
      <c r="N2078" t="s">
        <v>21961</v>
      </c>
      <c r="O2078" t="s">
        <v>21961</v>
      </c>
      <c r="P2078" t="s">
        <v>21961</v>
      </c>
      <c r="Q2078" t="s">
        <v>21956</v>
      </c>
      <c r="R2078">
        <v>0.01</v>
      </c>
      <c r="S2078">
        <v>0</v>
      </c>
    </row>
    <row r="2079" spans="1:20">
      <c r="A2079" t="s">
        <v>349</v>
      </c>
      <c r="B2079">
        <v>94438740</v>
      </c>
      <c r="C2079" t="s">
        <v>25355</v>
      </c>
      <c r="D2079" t="s">
        <v>22016</v>
      </c>
      <c r="E2079" t="s">
        <v>21952</v>
      </c>
      <c r="F2079" t="s">
        <v>21953</v>
      </c>
      <c r="G2079">
        <v>3450</v>
      </c>
      <c r="I2079">
        <v>150</v>
      </c>
      <c r="J2079" t="s">
        <v>21954</v>
      </c>
      <c r="K2079" t="s">
        <v>204</v>
      </c>
      <c r="L2079" t="s">
        <v>12492</v>
      </c>
      <c r="M2079" t="s">
        <v>21955</v>
      </c>
      <c r="N2079" t="s">
        <v>21955</v>
      </c>
      <c r="O2079" t="s">
        <v>21955</v>
      </c>
      <c r="P2079" t="s">
        <v>21955</v>
      </c>
      <c r="Q2079" t="s">
        <v>21956</v>
      </c>
      <c r="R2079">
        <v>0.05</v>
      </c>
      <c r="S2079">
        <v>0</v>
      </c>
    </row>
    <row r="2080" spans="1:20">
      <c r="A2080" t="s">
        <v>349</v>
      </c>
      <c r="B2080">
        <v>94438744</v>
      </c>
      <c r="C2080" t="s">
        <v>25356</v>
      </c>
      <c r="D2080" t="s">
        <v>22700</v>
      </c>
      <c r="E2080" t="s">
        <v>21952</v>
      </c>
      <c r="F2080" t="s">
        <v>21953</v>
      </c>
      <c r="G2080">
        <v>3450</v>
      </c>
      <c r="I2080">
        <v>150</v>
      </c>
      <c r="J2080" t="s">
        <v>21954</v>
      </c>
      <c r="K2080" t="s">
        <v>12492</v>
      </c>
      <c r="L2080" t="s">
        <v>12492</v>
      </c>
      <c r="M2080" t="s">
        <v>34</v>
      </c>
      <c r="N2080" t="s">
        <v>34</v>
      </c>
      <c r="O2080" t="s">
        <v>34</v>
      </c>
      <c r="P2080" t="s">
        <v>34</v>
      </c>
      <c r="Q2080" t="s">
        <v>21956</v>
      </c>
      <c r="R2080">
        <v>0.05</v>
      </c>
      <c r="S2080">
        <v>0</v>
      </c>
      <c r="T2080" t="s">
        <v>21967</v>
      </c>
    </row>
    <row r="2081" spans="1:20">
      <c r="A2081" t="s">
        <v>349</v>
      </c>
      <c r="B2081">
        <v>94438749</v>
      </c>
      <c r="C2081" t="s">
        <v>25357</v>
      </c>
      <c r="D2081" t="s">
        <v>22700</v>
      </c>
      <c r="E2081" t="s">
        <v>21952</v>
      </c>
      <c r="F2081" t="s">
        <v>21953</v>
      </c>
      <c r="G2081">
        <v>3450</v>
      </c>
      <c r="I2081">
        <v>150</v>
      </c>
      <c r="J2081" t="s">
        <v>21954</v>
      </c>
      <c r="K2081" t="s">
        <v>12492</v>
      </c>
      <c r="L2081" t="s">
        <v>12492</v>
      </c>
      <c r="M2081" t="s">
        <v>21955</v>
      </c>
      <c r="N2081" t="s">
        <v>21955</v>
      </c>
      <c r="O2081" t="s">
        <v>21955</v>
      </c>
      <c r="P2081" t="s">
        <v>21955</v>
      </c>
      <c r="Q2081" t="s">
        <v>21956</v>
      </c>
      <c r="R2081">
        <v>0.05</v>
      </c>
      <c r="S2081">
        <v>0</v>
      </c>
    </row>
    <row r="2082" spans="1:20">
      <c r="A2082" t="s">
        <v>349</v>
      </c>
      <c r="B2082">
        <v>94439809</v>
      </c>
      <c r="C2082" t="s">
        <v>25358</v>
      </c>
      <c r="D2082" t="s">
        <v>22036</v>
      </c>
      <c r="E2082" t="s">
        <v>21987</v>
      </c>
      <c r="F2082" t="s">
        <v>21953</v>
      </c>
      <c r="G2082">
        <v>3450</v>
      </c>
      <c r="I2082">
        <v>150</v>
      </c>
      <c r="J2082" t="s">
        <v>21954</v>
      </c>
      <c r="K2082" t="s">
        <v>204</v>
      </c>
      <c r="L2082" t="s">
        <v>12492</v>
      </c>
      <c r="M2082" t="s">
        <v>21955</v>
      </c>
      <c r="N2082" t="s">
        <v>21955</v>
      </c>
      <c r="O2082" t="s">
        <v>21955</v>
      </c>
      <c r="P2082" t="s">
        <v>21955</v>
      </c>
      <c r="Q2082" t="s">
        <v>21956</v>
      </c>
      <c r="R2082">
        <v>0.05</v>
      </c>
      <c r="S2082">
        <v>0</v>
      </c>
    </row>
    <row r="2083" spans="1:20">
      <c r="A2083" t="s">
        <v>349</v>
      </c>
      <c r="B2083">
        <v>94439861</v>
      </c>
      <c r="C2083" t="s">
        <v>25359</v>
      </c>
      <c r="D2083" t="s">
        <v>22036</v>
      </c>
      <c r="E2083" t="s">
        <v>21987</v>
      </c>
      <c r="F2083" t="s">
        <v>21953</v>
      </c>
      <c r="G2083">
        <v>3450</v>
      </c>
      <c r="I2083">
        <v>150</v>
      </c>
      <c r="J2083" t="s">
        <v>21954</v>
      </c>
      <c r="K2083" t="s">
        <v>204</v>
      </c>
      <c r="L2083" t="s">
        <v>12492</v>
      </c>
      <c r="M2083" t="s">
        <v>21955</v>
      </c>
      <c r="N2083" t="s">
        <v>21955</v>
      </c>
      <c r="O2083" t="s">
        <v>21955</v>
      </c>
      <c r="P2083" t="s">
        <v>21955</v>
      </c>
      <c r="Q2083" t="s">
        <v>21956</v>
      </c>
      <c r="R2083">
        <v>0.05</v>
      </c>
      <c r="S2083">
        <v>0</v>
      </c>
    </row>
    <row r="2084" spans="1:20">
      <c r="A2084" t="s">
        <v>349</v>
      </c>
      <c r="B2084">
        <v>94439865</v>
      </c>
      <c r="C2084" t="s">
        <v>25360</v>
      </c>
      <c r="D2084" t="s">
        <v>22036</v>
      </c>
      <c r="E2084" t="s">
        <v>21987</v>
      </c>
      <c r="F2084" t="s">
        <v>21953</v>
      </c>
      <c r="G2084">
        <v>3450</v>
      </c>
      <c r="I2084">
        <v>150</v>
      </c>
      <c r="J2084" t="s">
        <v>21954</v>
      </c>
      <c r="K2084" t="s">
        <v>204</v>
      </c>
      <c r="L2084" t="s">
        <v>12492</v>
      </c>
      <c r="M2084" t="s">
        <v>21955</v>
      </c>
      <c r="N2084" t="s">
        <v>21955</v>
      </c>
      <c r="O2084" t="s">
        <v>21955</v>
      </c>
      <c r="P2084" t="s">
        <v>21955</v>
      </c>
      <c r="Q2084" t="s">
        <v>21956</v>
      </c>
      <c r="R2084">
        <v>0.05</v>
      </c>
      <c r="S2084">
        <v>0</v>
      </c>
    </row>
    <row r="2085" spans="1:20">
      <c r="A2085" t="s">
        <v>349</v>
      </c>
      <c r="B2085">
        <v>94439956</v>
      </c>
      <c r="C2085" t="s">
        <v>25361</v>
      </c>
      <c r="D2085" t="s">
        <v>22036</v>
      </c>
      <c r="E2085" t="s">
        <v>21987</v>
      </c>
      <c r="F2085" t="s">
        <v>21953</v>
      </c>
      <c r="G2085">
        <v>3450</v>
      </c>
      <c r="I2085">
        <v>150</v>
      </c>
      <c r="J2085" t="s">
        <v>21954</v>
      </c>
      <c r="K2085" t="s">
        <v>204</v>
      </c>
      <c r="L2085" t="s">
        <v>12492</v>
      </c>
      <c r="M2085" t="s">
        <v>21961</v>
      </c>
      <c r="N2085" t="s">
        <v>21961</v>
      </c>
      <c r="O2085" t="s">
        <v>21961</v>
      </c>
      <c r="P2085" t="s">
        <v>21961</v>
      </c>
      <c r="Q2085" t="s">
        <v>21956</v>
      </c>
      <c r="R2085">
        <v>0.01</v>
      </c>
      <c r="S2085">
        <v>0</v>
      </c>
    </row>
    <row r="2086" spans="1:20">
      <c r="A2086" t="s">
        <v>349</v>
      </c>
      <c r="B2086">
        <v>94439977</v>
      </c>
      <c r="C2086" t="s">
        <v>25362</v>
      </c>
      <c r="D2086" t="s">
        <v>22036</v>
      </c>
      <c r="E2086" t="s">
        <v>21987</v>
      </c>
      <c r="F2086" t="s">
        <v>21953</v>
      </c>
      <c r="G2086">
        <v>3450</v>
      </c>
      <c r="I2086">
        <v>150</v>
      </c>
      <c r="J2086" t="s">
        <v>21954</v>
      </c>
      <c r="K2086" t="s">
        <v>204</v>
      </c>
      <c r="L2086" t="s">
        <v>12492</v>
      </c>
      <c r="M2086" t="s">
        <v>21955</v>
      </c>
      <c r="N2086" t="s">
        <v>21955</v>
      </c>
      <c r="O2086" t="s">
        <v>21955</v>
      </c>
      <c r="P2086" t="s">
        <v>21955</v>
      </c>
      <c r="Q2086" t="s">
        <v>21956</v>
      </c>
      <c r="R2086">
        <v>0.05</v>
      </c>
      <c r="S2086">
        <v>0</v>
      </c>
    </row>
    <row r="2087" spans="1:20">
      <c r="A2087" t="s">
        <v>349</v>
      </c>
      <c r="B2087">
        <v>94439981</v>
      </c>
      <c r="C2087" t="s">
        <v>25363</v>
      </c>
      <c r="D2087" t="s">
        <v>22036</v>
      </c>
      <c r="E2087" t="s">
        <v>21987</v>
      </c>
      <c r="F2087" t="s">
        <v>21953</v>
      </c>
      <c r="G2087">
        <v>3450</v>
      </c>
      <c r="I2087">
        <v>150</v>
      </c>
      <c r="J2087" t="s">
        <v>21954</v>
      </c>
      <c r="K2087" t="s">
        <v>204</v>
      </c>
      <c r="L2087" t="s">
        <v>12492</v>
      </c>
      <c r="M2087" t="s">
        <v>21955</v>
      </c>
      <c r="N2087" t="s">
        <v>21955</v>
      </c>
      <c r="O2087" t="s">
        <v>21955</v>
      </c>
      <c r="P2087" t="s">
        <v>21955</v>
      </c>
      <c r="Q2087" t="s">
        <v>21956</v>
      </c>
      <c r="R2087">
        <v>0.05</v>
      </c>
      <c r="S2087">
        <v>0</v>
      </c>
    </row>
    <row r="2088" spans="1:20">
      <c r="A2088" t="s">
        <v>349</v>
      </c>
      <c r="B2088">
        <v>94440291</v>
      </c>
      <c r="C2088" t="s">
        <v>25364</v>
      </c>
      <c r="D2088" t="s">
        <v>25365</v>
      </c>
      <c r="E2088" t="s">
        <v>22181</v>
      </c>
      <c r="F2088" t="s">
        <v>21953</v>
      </c>
      <c r="G2088">
        <v>3220</v>
      </c>
      <c r="I2088">
        <v>150</v>
      </c>
      <c r="J2088" t="s">
        <v>21954</v>
      </c>
      <c r="K2088" t="s">
        <v>204</v>
      </c>
      <c r="L2088" t="s">
        <v>12492</v>
      </c>
      <c r="M2088" t="s">
        <v>21955</v>
      </c>
      <c r="N2088" t="s">
        <v>21955</v>
      </c>
      <c r="O2088" t="s">
        <v>21955</v>
      </c>
      <c r="P2088" t="s">
        <v>21955</v>
      </c>
      <c r="R2088">
        <v>0.05</v>
      </c>
      <c r="S2088">
        <v>0</v>
      </c>
      <c r="T2088" t="s">
        <v>21967</v>
      </c>
    </row>
    <row r="2089" spans="1:20">
      <c r="A2089" t="s">
        <v>349</v>
      </c>
      <c r="B2089">
        <v>94440303</v>
      </c>
      <c r="C2089" t="s">
        <v>25366</v>
      </c>
      <c r="D2089" t="s">
        <v>25367</v>
      </c>
      <c r="E2089" t="s">
        <v>22199</v>
      </c>
      <c r="F2089" t="s">
        <v>21953</v>
      </c>
      <c r="G2089">
        <v>3220</v>
      </c>
      <c r="I2089">
        <v>150</v>
      </c>
      <c r="J2089" t="s">
        <v>21954</v>
      </c>
      <c r="K2089" t="s">
        <v>204</v>
      </c>
      <c r="L2089" t="s">
        <v>12492</v>
      </c>
      <c r="M2089" t="s">
        <v>21961</v>
      </c>
      <c r="N2089" t="s">
        <v>21961</v>
      </c>
      <c r="O2089" t="s">
        <v>21961</v>
      </c>
      <c r="P2089" t="s">
        <v>21961</v>
      </c>
      <c r="Q2089" t="s">
        <v>21956</v>
      </c>
      <c r="R2089">
        <v>0.01</v>
      </c>
      <c r="S2089">
        <v>0</v>
      </c>
    </row>
    <row r="2090" spans="1:20">
      <c r="A2090" t="s">
        <v>349</v>
      </c>
      <c r="B2090">
        <v>94441501</v>
      </c>
      <c r="C2090" t="s">
        <v>25368</v>
      </c>
      <c r="D2090" t="s">
        <v>22523</v>
      </c>
      <c r="E2090" t="s">
        <v>21952</v>
      </c>
      <c r="F2090" t="s">
        <v>21953</v>
      </c>
      <c r="G2090">
        <v>3440</v>
      </c>
      <c r="I2090">
        <v>200</v>
      </c>
      <c r="J2090" t="s">
        <v>21954</v>
      </c>
      <c r="K2090" t="s">
        <v>204</v>
      </c>
      <c r="L2090" t="s">
        <v>12492</v>
      </c>
      <c r="M2090" t="s">
        <v>21955</v>
      </c>
      <c r="N2090" t="s">
        <v>21955</v>
      </c>
      <c r="O2090" t="s">
        <v>21955</v>
      </c>
      <c r="P2090" t="s">
        <v>21955</v>
      </c>
      <c r="Q2090" t="s">
        <v>21956</v>
      </c>
      <c r="R2090">
        <v>0.05</v>
      </c>
      <c r="S2090">
        <v>0</v>
      </c>
      <c r="T2090" t="s">
        <v>22002</v>
      </c>
    </row>
    <row r="2091" spans="1:20">
      <c r="A2091" t="s">
        <v>349</v>
      </c>
      <c r="B2091">
        <v>94441601</v>
      </c>
      <c r="C2091" t="s">
        <v>25369</v>
      </c>
      <c r="D2091" t="s">
        <v>22523</v>
      </c>
      <c r="E2091" t="s">
        <v>21952</v>
      </c>
      <c r="F2091" t="s">
        <v>21953</v>
      </c>
      <c r="G2091">
        <v>3440</v>
      </c>
      <c r="I2091">
        <v>200</v>
      </c>
      <c r="J2091" t="s">
        <v>21954</v>
      </c>
      <c r="K2091" t="s">
        <v>204</v>
      </c>
      <c r="L2091" t="s">
        <v>12492</v>
      </c>
      <c r="M2091" t="s">
        <v>21955</v>
      </c>
      <c r="N2091" t="s">
        <v>21955</v>
      </c>
      <c r="O2091" t="s">
        <v>21955</v>
      </c>
      <c r="P2091" t="s">
        <v>21955</v>
      </c>
      <c r="Q2091" t="s">
        <v>21956</v>
      </c>
      <c r="R2091">
        <v>0.05</v>
      </c>
      <c r="S2091">
        <v>0</v>
      </c>
      <c r="T2091" t="s">
        <v>21967</v>
      </c>
    </row>
    <row r="2092" spans="1:20">
      <c r="A2092" t="s">
        <v>349</v>
      </c>
      <c r="B2092">
        <v>94442161</v>
      </c>
      <c r="C2092" t="s">
        <v>25370</v>
      </c>
      <c r="D2092" t="s">
        <v>22025</v>
      </c>
      <c r="E2092" t="s">
        <v>21966</v>
      </c>
      <c r="F2092" t="s">
        <v>21953</v>
      </c>
      <c r="G2092">
        <v>3220</v>
      </c>
      <c r="I2092">
        <v>150</v>
      </c>
      <c r="J2092" t="s">
        <v>21954</v>
      </c>
      <c r="K2092" t="s">
        <v>204</v>
      </c>
      <c r="L2092" t="s">
        <v>12492</v>
      </c>
      <c r="M2092" t="s">
        <v>21955</v>
      </c>
      <c r="N2092" t="s">
        <v>21955</v>
      </c>
      <c r="O2092" t="s">
        <v>21955</v>
      </c>
      <c r="P2092" t="s">
        <v>21955</v>
      </c>
      <c r="Q2092" t="s">
        <v>21956</v>
      </c>
      <c r="R2092">
        <v>0.05</v>
      </c>
      <c r="S2092">
        <v>0</v>
      </c>
    </row>
    <row r="2093" spans="1:20">
      <c r="A2093" t="s">
        <v>349</v>
      </c>
      <c r="B2093">
        <v>94442191</v>
      </c>
      <c r="C2093" t="s">
        <v>25371</v>
      </c>
      <c r="D2093" t="s">
        <v>22025</v>
      </c>
      <c r="E2093" t="s">
        <v>21966</v>
      </c>
      <c r="F2093" t="s">
        <v>21953</v>
      </c>
      <c r="G2093">
        <v>3220</v>
      </c>
      <c r="I2093">
        <v>150</v>
      </c>
      <c r="J2093" t="s">
        <v>21954</v>
      </c>
      <c r="K2093" t="s">
        <v>12492</v>
      </c>
      <c r="L2093" t="s">
        <v>12492</v>
      </c>
      <c r="M2093" t="s">
        <v>21955</v>
      </c>
      <c r="N2093" t="s">
        <v>21955</v>
      </c>
      <c r="O2093" t="s">
        <v>21955</v>
      </c>
      <c r="P2093" t="s">
        <v>21955</v>
      </c>
      <c r="Q2093" t="s">
        <v>21956</v>
      </c>
      <c r="R2093">
        <v>0.05</v>
      </c>
      <c r="S2093">
        <v>0</v>
      </c>
    </row>
    <row r="2094" spans="1:20">
      <c r="A2094" t="s">
        <v>349</v>
      </c>
      <c r="B2094">
        <v>94442362</v>
      </c>
      <c r="C2094" t="s">
        <v>25372</v>
      </c>
      <c r="D2094" t="s">
        <v>24869</v>
      </c>
      <c r="E2094" t="s">
        <v>21966</v>
      </c>
      <c r="F2094" t="s">
        <v>21953</v>
      </c>
      <c r="G2094">
        <v>3220</v>
      </c>
      <c r="I2094">
        <v>150</v>
      </c>
      <c r="J2094" t="s">
        <v>21954</v>
      </c>
      <c r="K2094" t="s">
        <v>204</v>
      </c>
      <c r="L2094" t="s">
        <v>12492</v>
      </c>
      <c r="M2094" t="s">
        <v>21955</v>
      </c>
      <c r="N2094" t="s">
        <v>21955</v>
      </c>
      <c r="O2094" t="s">
        <v>21955</v>
      </c>
      <c r="P2094" t="s">
        <v>21955</v>
      </c>
      <c r="Q2094" t="s">
        <v>21956</v>
      </c>
      <c r="R2094">
        <v>0.05</v>
      </c>
      <c r="S2094">
        <v>0</v>
      </c>
    </row>
    <row r="2095" spans="1:20">
      <c r="A2095" t="s">
        <v>349</v>
      </c>
      <c r="B2095">
        <v>94442392</v>
      </c>
      <c r="C2095" t="s">
        <v>25373</v>
      </c>
      <c r="D2095" t="s">
        <v>24869</v>
      </c>
      <c r="E2095" t="s">
        <v>21966</v>
      </c>
      <c r="F2095" t="s">
        <v>21953</v>
      </c>
      <c r="G2095">
        <v>3220</v>
      </c>
      <c r="I2095">
        <v>150</v>
      </c>
      <c r="J2095" t="s">
        <v>21954</v>
      </c>
      <c r="K2095" t="s">
        <v>204</v>
      </c>
      <c r="L2095" t="s">
        <v>12492</v>
      </c>
      <c r="M2095" t="s">
        <v>21955</v>
      </c>
      <c r="N2095" t="s">
        <v>21955</v>
      </c>
      <c r="O2095" t="s">
        <v>21955</v>
      </c>
      <c r="P2095" t="s">
        <v>21955</v>
      </c>
      <c r="Q2095" t="s">
        <v>21956</v>
      </c>
      <c r="R2095">
        <v>0.05</v>
      </c>
      <c r="S2095">
        <v>0</v>
      </c>
    </row>
    <row r="2096" spans="1:20">
      <c r="A2096" t="s">
        <v>349</v>
      </c>
      <c r="B2096">
        <v>94442701</v>
      </c>
      <c r="C2096" t="s">
        <v>25374</v>
      </c>
      <c r="D2096" t="s">
        <v>22028</v>
      </c>
      <c r="E2096" t="s">
        <v>22181</v>
      </c>
      <c r="F2096" t="s">
        <v>21953</v>
      </c>
      <c r="G2096">
        <v>3220</v>
      </c>
      <c r="I2096">
        <v>150</v>
      </c>
      <c r="J2096" t="s">
        <v>21954</v>
      </c>
      <c r="K2096" t="s">
        <v>204</v>
      </c>
      <c r="L2096" t="s">
        <v>12492</v>
      </c>
      <c r="M2096" t="s">
        <v>21955</v>
      </c>
      <c r="N2096" t="s">
        <v>21955</v>
      </c>
      <c r="O2096" t="s">
        <v>21955</v>
      </c>
      <c r="P2096" t="s">
        <v>21955</v>
      </c>
      <c r="Q2096" t="s">
        <v>21956</v>
      </c>
      <c r="R2096">
        <v>0.05</v>
      </c>
      <c r="S2096">
        <v>0</v>
      </c>
    </row>
    <row r="2097" spans="1:20">
      <c r="A2097" t="s">
        <v>349</v>
      </c>
      <c r="B2097">
        <v>94442961</v>
      </c>
      <c r="C2097" t="s">
        <v>25375</v>
      </c>
      <c r="D2097" t="s">
        <v>22924</v>
      </c>
      <c r="E2097" t="s">
        <v>22199</v>
      </c>
      <c r="F2097" t="s">
        <v>21953</v>
      </c>
      <c r="G2097">
        <v>3240</v>
      </c>
      <c r="I2097">
        <v>150</v>
      </c>
      <c r="J2097" t="s">
        <v>21954</v>
      </c>
      <c r="K2097" t="s">
        <v>204</v>
      </c>
      <c r="L2097" t="s">
        <v>12492</v>
      </c>
      <c r="M2097" t="s">
        <v>21955</v>
      </c>
      <c r="N2097" t="s">
        <v>21955</v>
      </c>
      <c r="O2097" t="s">
        <v>21955</v>
      </c>
      <c r="P2097" t="s">
        <v>21955</v>
      </c>
      <c r="Q2097" t="s">
        <v>21956</v>
      </c>
      <c r="R2097">
        <v>0.05</v>
      </c>
      <c r="S2097">
        <v>0</v>
      </c>
    </row>
    <row r="2098" spans="1:20">
      <c r="A2098" t="s">
        <v>349</v>
      </c>
      <c r="B2098">
        <v>94443450</v>
      </c>
      <c r="C2098" t="s">
        <v>25376</v>
      </c>
      <c r="D2098" t="s">
        <v>22058</v>
      </c>
      <c r="E2098" t="s">
        <v>21952</v>
      </c>
      <c r="F2098" t="s">
        <v>21953</v>
      </c>
      <c r="G2098">
        <v>3440</v>
      </c>
      <c r="I2098">
        <v>150</v>
      </c>
      <c r="J2098" t="s">
        <v>21954</v>
      </c>
      <c r="K2098" t="s">
        <v>204</v>
      </c>
      <c r="L2098" t="s">
        <v>12492</v>
      </c>
      <c r="M2098" t="s">
        <v>21955</v>
      </c>
      <c r="N2098" t="s">
        <v>21955</v>
      </c>
      <c r="O2098" t="s">
        <v>21955</v>
      </c>
      <c r="P2098" t="s">
        <v>21955</v>
      </c>
      <c r="Q2098" t="s">
        <v>21956</v>
      </c>
      <c r="R2098">
        <v>0.05</v>
      </c>
      <c r="S2098">
        <v>0</v>
      </c>
    </row>
    <row r="2099" spans="1:20">
      <c r="A2099" t="s">
        <v>349</v>
      </c>
      <c r="B2099">
        <v>94444033</v>
      </c>
      <c r="C2099" t="s">
        <v>25377</v>
      </c>
      <c r="D2099" t="s">
        <v>25157</v>
      </c>
      <c r="E2099" t="s">
        <v>21987</v>
      </c>
      <c r="F2099" t="s">
        <v>21953</v>
      </c>
      <c r="G2099">
        <v>3450</v>
      </c>
      <c r="I2099">
        <v>150</v>
      </c>
      <c r="J2099" t="s">
        <v>21954</v>
      </c>
      <c r="K2099" t="s">
        <v>204</v>
      </c>
      <c r="L2099" t="s">
        <v>204</v>
      </c>
      <c r="N2099" t="s">
        <v>21955</v>
      </c>
      <c r="O2099" t="s">
        <v>21955</v>
      </c>
      <c r="P2099" t="s">
        <v>21955</v>
      </c>
      <c r="Q2099" t="s">
        <v>21956</v>
      </c>
      <c r="R2099">
        <v>0.05</v>
      </c>
      <c r="S2099">
        <v>0</v>
      </c>
      <c r="T2099" t="s">
        <v>21967</v>
      </c>
    </row>
    <row r="2100" spans="1:20">
      <c r="A2100" t="s">
        <v>349</v>
      </c>
      <c r="B2100">
        <v>94444053</v>
      </c>
      <c r="C2100" t="s">
        <v>25378</v>
      </c>
      <c r="D2100" t="s">
        <v>25157</v>
      </c>
      <c r="E2100" t="s">
        <v>21987</v>
      </c>
      <c r="F2100" t="s">
        <v>21953</v>
      </c>
      <c r="G2100">
        <v>3450</v>
      </c>
      <c r="I2100">
        <v>150</v>
      </c>
      <c r="J2100" t="s">
        <v>21954</v>
      </c>
      <c r="K2100" t="s">
        <v>204</v>
      </c>
      <c r="L2100" t="s">
        <v>12492</v>
      </c>
      <c r="M2100" t="s">
        <v>21961</v>
      </c>
      <c r="N2100" t="s">
        <v>21961</v>
      </c>
      <c r="O2100" t="s">
        <v>21961</v>
      </c>
      <c r="P2100" t="s">
        <v>21961</v>
      </c>
      <c r="Q2100" t="s">
        <v>21956</v>
      </c>
      <c r="R2100">
        <v>0.01</v>
      </c>
      <c r="S2100">
        <v>0</v>
      </c>
      <c r="T2100" t="s">
        <v>21967</v>
      </c>
    </row>
    <row r="2101" spans="1:20">
      <c r="A2101" t="s">
        <v>349</v>
      </c>
      <c r="B2101">
        <v>94444101</v>
      </c>
      <c r="C2101" t="s">
        <v>25379</v>
      </c>
      <c r="D2101" t="s">
        <v>22025</v>
      </c>
      <c r="E2101" t="s">
        <v>21966</v>
      </c>
      <c r="F2101" t="s">
        <v>21953</v>
      </c>
      <c r="G2101">
        <v>3220</v>
      </c>
      <c r="I2101">
        <v>150</v>
      </c>
      <c r="J2101" t="s">
        <v>21954</v>
      </c>
      <c r="K2101" t="s">
        <v>204</v>
      </c>
      <c r="L2101" t="s">
        <v>12492</v>
      </c>
      <c r="M2101" t="s">
        <v>21955</v>
      </c>
      <c r="N2101" t="s">
        <v>21955</v>
      </c>
      <c r="O2101" t="s">
        <v>21955</v>
      </c>
      <c r="P2101" t="s">
        <v>21955</v>
      </c>
      <c r="Q2101" t="s">
        <v>21956</v>
      </c>
      <c r="R2101">
        <v>0.05</v>
      </c>
      <c r="S2101">
        <v>0</v>
      </c>
    </row>
    <row r="2102" spans="1:20">
      <c r="A2102" t="s">
        <v>349</v>
      </c>
      <c r="B2102">
        <v>94444261</v>
      </c>
      <c r="C2102" t="s">
        <v>25380</v>
      </c>
      <c r="D2102" t="s">
        <v>22025</v>
      </c>
      <c r="E2102" t="s">
        <v>21966</v>
      </c>
      <c r="F2102" t="s">
        <v>21953</v>
      </c>
      <c r="G2102">
        <v>3220</v>
      </c>
      <c r="I2102">
        <v>150</v>
      </c>
      <c r="J2102" t="s">
        <v>21954</v>
      </c>
      <c r="K2102" t="s">
        <v>204</v>
      </c>
      <c r="L2102" t="s">
        <v>12492</v>
      </c>
      <c r="M2102" t="s">
        <v>21955</v>
      </c>
      <c r="N2102" t="s">
        <v>21955</v>
      </c>
      <c r="O2102" t="s">
        <v>21955</v>
      </c>
      <c r="P2102" t="s">
        <v>21955</v>
      </c>
      <c r="Q2102" t="s">
        <v>21956</v>
      </c>
      <c r="R2102">
        <v>0.05</v>
      </c>
      <c r="S2102">
        <v>0</v>
      </c>
    </row>
    <row r="2103" spans="1:20">
      <c r="A2103" t="s">
        <v>349</v>
      </c>
      <c r="B2103">
        <v>94444262</v>
      </c>
      <c r="C2103" t="s">
        <v>25381</v>
      </c>
      <c r="D2103" t="s">
        <v>22025</v>
      </c>
      <c r="E2103" t="s">
        <v>21966</v>
      </c>
      <c r="F2103" t="s">
        <v>21953</v>
      </c>
      <c r="G2103">
        <v>3220</v>
      </c>
      <c r="I2103">
        <v>150</v>
      </c>
      <c r="J2103" t="s">
        <v>21954</v>
      </c>
      <c r="K2103" t="s">
        <v>204</v>
      </c>
      <c r="L2103" t="s">
        <v>12492</v>
      </c>
      <c r="M2103" t="s">
        <v>21955</v>
      </c>
      <c r="N2103" t="s">
        <v>21955</v>
      </c>
      <c r="O2103" t="s">
        <v>21955</v>
      </c>
      <c r="P2103" t="s">
        <v>21955</v>
      </c>
      <c r="Q2103" t="s">
        <v>21956</v>
      </c>
      <c r="R2103">
        <v>0.05</v>
      </c>
      <c r="S2103">
        <v>0</v>
      </c>
    </row>
    <row r="2104" spans="1:20">
      <c r="A2104" t="s">
        <v>349</v>
      </c>
      <c r="B2104">
        <v>94444861</v>
      </c>
      <c r="C2104" t="s">
        <v>25382</v>
      </c>
      <c r="D2104" t="s">
        <v>22025</v>
      </c>
      <c r="E2104" t="s">
        <v>21966</v>
      </c>
      <c r="F2104" t="s">
        <v>21953</v>
      </c>
      <c r="G2104">
        <v>3220</v>
      </c>
      <c r="I2104">
        <v>150</v>
      </c>
      <c r="J2104" t="s">
        <v>21954</v>
      </c>
      <c r="K2104" t="s">
        <v>204</v>
      </c>
      <c r="L2104" t="s">
        <v>12492</v>
      </c>
      <c r="M2104" t="s">
        <v>21955</v>
      </c>
      <c r="N2104" t="s">
        <v>21955</v>
      </c>
      <c r="O2104" t="s">
        <v>21955</v>
      </c>
      <c r="P2104" t="s">
        <v>21955</v>
      </c>
      <c r="Q2104" t="s">
        <v>21956</v>
      </c>
      <c r="R2104">
        <v>0.05</v>
      </c>
      <c r="S2104">
        <v>0</v>
      </c>
    </row>
    <row r="2105" spans="1:20">
      <c r="A2105" t="s">
        <v>349</v>
      </c>
      <c r="B2105">
        <v>94444891</v>
      </c>
      <c r="C2105" t="s">
        <v>25383</v>
      </c>
      <c r="D2105" t="s">
        <v>22025</v>
      </c>
      <c r="E2105" t="s">
        <v>21966</v>
      </c>
      <c r="F2105" t="s">
        <v>21953</v>
      </c>
      <c r="G2105">
        <v>3220</v>
      </c>
      <c r="I2105">
        <v>150</v>
      </c>
      <c r="J2105" t="s">
        <v>21954</v>
      </c>
      <c r="K2105" t="s">
        <v>204</v>
      </c>
      <c r="L2105" t="s">
        <v>12492</v>
      </c>
      <c r="M2105" t="s">
        <v>21955</v>
      </c>
      <c r="N2105" t="s">
        <v>21955</v>
      </c>
      <c r="O2105" t="s">
        <v>21955</v>
      </c>
      <c r="P2105" t="s">
        <v>21955</v>
      </c>
      <c r="Q2105" t="s">
        <v>21956</v>
      </c>
      <c r="R2105">
        <v>0.05</v>
      </c>
      <c r="S2105">
        <v>0</v>
      </c>
    </row>
    <row r="2106" spans="1:20">
      <c r="A2106" t="s">
        <v>349</v>
      </c>
      <c r="B2106">
        <v>94444892</v>
      </c>
      <c r="C2106" t="s">
        <v>25384</v>
      </c>
      <c r="D2106" t="s">
        <v>22025</v>
      </c>
      <c r="E2106" t="s">
        <v>21966</v>
      </c>
      <c r="F2106" t="s">
        <v>21953</v>
      </c>
      <c r="G2106">
        <v>3220</v>
      </c>
      <c r="I2106">
        <v>150</v>
      </c>
      <c r="J2106" t="s">
        <v>21954</v>
      </c>
      <c r="K2106" t="s">
        <v>204</v>
      </c>
      <c r="L2106" t="s">
        <v>12492</v>
      </c>
      <c r="M2106" t="s">
        <v>21955</v>
      </c>
      <c r="N2106" t="s">
        <v>21955</v>
      </c>
      <c r="O2106" t="s">
        <v>21955</v>
      </c>
      <c r="P2106" t="s">
        <v>21955</v>
      </c>
      <c r="Q2106" t="s">
        <v>21956</v>
      </c>
      <c r="R2106">
        <v>0.05</v>
      </c>
      <c r="S2106">
        <v>0</v>
      </c>
    </row>
    <row r="2107" spans="1:20">
      <c r="A2107" t="s">
        <v>349</v>
      </c>
      <c r="B2107">
        <v>94445001</v>
      </c>
      <c r="C2107" t="s">
        <v>25385</v>
      </c>
      <c r="D2107" t="s">
        <v>25174</v>
      </c>
      <c r="E2107" t="s">
        <v>21987</v>
      </c>
      <c r="F2107" t="s">
        <v>21953</v>
      </c>
      <c r="G2107">
        <v>3450</v>
      </c>
      <c r="I2107">
        <v>150</v>
      </c>
      <c r="J2107" t="s">
        <v>21954</v>
      </c>
      <c r="K2107" t="s">
        <v>204</v>
      </c>
      <c r="L2107" t="s">
        <v>12492</v>
      </c>
      <c r="M2107" t="s">
        <v>21955</v>
      </c>
      <c r="N2107" t="s">
        <v>21955</v>
      </c>
      <c r="O2107" t="s">
        <v>21955</v>
      </c>
      <c r="P2107" t="s">
        <v>21955</v>
      </c>
      <c r="Q2107" t="s">
        <v>21956</v>
      </c>
      <c r="R2107">
        <v>0.05</v>
      </c>
      <c r="S2107">
        <v>0</v>
      </c>
    </row>
    <row r="2108" spans="1:20">
      <c r="A2108" t="s">
        <v>349</v>
      </c>
      <c r="B2108">
        <v>94445156</v>
      </c>
      <c r="C2108" t="s">
        <v>25386</v>
      </c>
      <c r="D2108" t="s">
        <v>25065</v>
      </c>
      <c r="E2108" t="s">
        <v>21952</v>
      </c>
      <c r="F2108" t="s">
        <v>21953</v>
      </c>
      <c r="G2108">
        <v>3450</v>
      </c>
      <c r="I2108">
        <v>150</v>
      </c>
      <c r="J2108" t="s">
        <v>21954</v>
      </c>
      <c r="K2108" t="s">
        <v>204</v>
      </c>
      <c r="L2108" t="s">
        <v>12492</v>
      </c>
      <c r="M2108" t="s">
        <v>21955</v>
      </c>
      <c r="N2108" t="s">
        <v>21955</v>
      </c>
      <c r="O2108" t="s">
        <v>21955</v>
      </c>
      <c r="P2108" t="s">
        <v>21955</v>
      </c>
      <c r="Q2108" t="s">
        <v>21956</v>
      </c>
      <c r="R2108">
        <v>0.05</v>
      </c>
      <c r="S2108">
        <v>0</v>
      </c>
    </row>
    <row r="2109" spans="1:20">
      <c r="A2109" t="s">
        <v>349</v>
      </c>
      <c r="B2109">
        <v>94445252</v>
      </c>
      <c r="C2109" t="s">
        <v>25387</v>
      </c>
      <c r="D2109" t="s">
        <v>22700</v>
      </c>
      <c r="E2109" t="s">
        <v>21952</v>
      </c>
      <c r="F2109" t="s">
        <v>21953</v>
      </c>
      <c r="G2109">
        <v>3440</v>
      </c>
      <c r="I2109">
        <v>200</v>
      </c>
      <c r="J2109" t="s">
        <v>21954</v>
      </c>
      <c r="K2109" t="s">
        <v>12492</v>
      </c>
      <c r="L2109" t="s">
        <v>12492</v>
      </c>
      <c r="M2109" t="s">
        <v>21955</v>
      </c>
      <c r="N2109" t="s">
        <v>21955</v>
      </c>
      <c r="O2109" t="s">
        <v>21955</v>
      </c>
      <c r="P2109" t="s">
        <v>21955</v>
      </c>
      <c r="Q2109" t="s">
        <v>21956</v>
      </c>
      <c r="R2109">
        <v>0.05</v>
      </c>
      <c r="S2109">
        <v>0</v>
      </c>
    </row>
    <row r="2110" spans="1:20">
      <c r="A2110" t="s">
        <v>349</v>
      </c>
      <c r="B2110">
        <v>94445256</v>
      </c>
      <c r="C2110" t="s">
        <v>25388</v>
      </c>
      <c r="D2110" t="s">
        <v>22700</v>
      </c>
      <c r="E2110" t="s">
        <v>21952</v>
      </c>
      <c r="F2110" t="s">
        <v>21953</v>
      </c>
      <c r="G2110">
        <v>3450</v>
      </c>
      <c r="I2110">
        <v>150</v>
      </c>
      <c r="J2110" t="s">
        <v>21954</v>
      </c>
      <c r="K2110" t="s">
        <v>12492</v>
      </c>
      <c r="L2110" t="s">
        <v>12492</v>
      </c>
      <c r="M2110" t="s">
        <v>21955</v>
      </c>
      <c r="N2110" t="s">
        <v>21961</v>
      </c>
      <c r="O2110" t="s">
        <v>21961</v>
      </c>
      <c r="P2110" t="s">
        <v>21955</v>
      </c>
      <c r="Q2110" t="s">
        <v>21956</v>
      </c>
      <c r="R2110">
        <v>0.05</v>
      </c>
      <c r="S2110">
        <v>0</v>
      </c>
    </row>
    <row r="2111" spans="1:20">
      <c r="A2111" t="s">
        <v>349</v>
      </c>
      <c r="B2111">
        <v>94445856</v>
      </c>
      <c r="C2111" t="s">
        <v>25389</v>
      </c>
      <c r="D2111" t="s">
        <v>22349</v>
      </c>
      <c r="E2111" t="s">
        <v>21952</v>
      </c>
      <c r="F2111" t="s">
        <v>21953</v>
      </c>
      <c r="G2111">
        <v>3220</v>
      </c>
      <c r="I2111">
        <v>150</v>
      </c>
      <c r="J2111" t="s">
        <v>21954</v>
      </c>
      <c r="K2111" t="s">
        <v>204</v>
      </c>
      <c r="L2111" t="s">
        <v>12492</v>
      </c>
      <c r="M2111" t="s">
        <v>21961</v>
      </c>
      <c r="N2111" t="s">
        <v>21961</v>
      </c>
      <c r="O2111" t="s">
        <v>21961</v>
      </c>
      <c r="P2111" t="s">
        <v>21961</v>
      </c>
      <c r="Q2111" t="s">
        <v>21956</v>
      </c>
      <c r="R2111">
        <v>0.01</v>
      </c>
      <c r="S2111">
        <v>0</v>
      </c>
      <c r="T2111" t="s">
        <v>21967</v>
      </c>
    </row>
    <row r="2112" spans="1:20">
      <c r="A2112" t="s">
        <v>349</v>
      </c>
      <c r="B2112">
        <v>94445858</v>
      </c>
      <c r="C2112" t="s">
        <v>25390</v>
      </c>
      <c r="D2112" t="s">
        <v>22349</v>
      </c>
      <c r="E2112" t="s">
        <v>21952</v>
      </c>
      <c r="F2112" t="s">
        <v>21953</v>
      </c>
      <c r="G2112">
        <v>3450</v>
      </c>
      <c r="I2112">
        <v>150</v>
      </c>
      <c r="J2112" t="s">
        <v>21954</v>
      </c>
      <c r="K2112" t="s">
        <v>204</v>
      </c>
      <c r="L2112" t="s">
        <v>204</v>
      </c>
      <c r="M2112" t="s">
        <v>21955</v>
      </c>
      <c r="N2112" t="s">
        <v>21955</v>
      </c>
      <c r="O2112" t="s">
        <v>21955</v>
      </c>
      <c r="P2112" t="s">
        <v>21955</v>
      </c>
      <c r="Q2112" t="s">
        <v>21956</v>
      </c>
      <c r="R2112">
        <v>0.05</v>
      </c>
      <c r="S2112">
        <v>0</v>
      </c>
    </row>
    <row r="2113" spans="1:20">
      <c r="A2113" t="s">
        <v>349</v>
      </c>
      <c r="B2113">
        <v>94445860</v>
      </c>
      <c r="C2113" t="s">
        <v>25391</v>
      </c>
      <c r="D2113" t="s">
        <v>24173</v>
      </c>
      <c r="E2113" t="s">
        <v>24174</v>
      </c>
      <c r="F2113" t="s">
        <v>21953</v>
      </c>
      <c r="G2113">
        <v>3220</v>
      </c>
      <c r="I2113">
        <v>150</v>
      </c>
      <c r="J2113" t="s">
        <v>21954</v>
      </c>
      <c r="K2113" t="s">
        <v>12492</v>
      </c>
      <c r="L2113" t="s">
        <v>12492</v>
      </c>
      <c r="M2113" t="s">
        <v>21961</v>
      </c>
      <c r="N2113" t="s">
        <v>21961</v>
      </c>
      <c r="O2113" t="s">
        <v>21961</v>
      </c>
      <c r="P2113" t="s">
        <v>21961</v>
      </c>
      <c r="Q2113" t="s">
        <v>21956</v>
      </c>
      <c r="R2113">
        <v>0.01</v>
      </c>
      <c r="S2113">
        <v>0</v>
      </c>
    </row>
    <row r="2114" spans="1:20">
      <c r="A2114" t="s">
        <v>349</v>
      </c>
      <c r="B2114">
        <v>94446401</v>
      </c>
      <c r="C2114" t="s">
        <v>25392</v>
      </c>
      <c r="D2114" t="s">
        <v>22523</v>
      </c>
      <c r="E2114" t="s">
        <v>21952</v>
      </c>
      <c r="F2114" t="s">
        <v>21953</v>
      </c>
      <c r="G2114">
        <v>3440</v>
      </c>
      <c r="I2114">
        <v>150</v>
      </c>
      <c r="J2114" t="s">
        <v>21954</v>
      </c>
      <c r="K2114" t="s">
        <v>204</v>
      </c>
      <c r="L2114" t="s">
        <v>12492</v>
      </c>
      <c r="M2114" t="s">
        <v>21955</v>
      </c>
      <c r="N2114" t="s">
        <v>21955</v>
      </c>
      <c r="O2114" t="s">
        <v>21955</v>
      </c>
      <c r="P2114" t="s">
        <v>21955</v>
      </c>
      <c r="Q2114" t="s">
        <v>21956</v>
      </c>
      <c r="R2114">
        <v>0.075</v>
      </c>
      <c r="S2114">
        <v>0</v>
      </c>
    </row>
    <row r="2115" spans="1:20">
      <c r="A2115" t="s">
        <v>349</v>
      </c>
      <c r="B2115">
        <v>94446601</v>
      </c>
      <c r="C2115" t="s">
        <v>25393</v>
      </c>
      <c r="D2115" t="s">
        <v>21999</v>
      </c>
      <c r="E2115" t="s">
        <v>21952</v>
      </c>
      <c r="F2115" t="s">
        <v>21953</v>
      </c>
      <c r="G2115">
        <v>3440</v>
      </c>
      <c r="I2115">
        <v>150</v>
      </c>
      <c r="J2115" t="s">
        <v>21954</v>
      </c>
      <c r="K2115" t="s">
        <v>204</v>
      </c>
      <c r="L2115" t="s">
        <v>12492</v>
      </c>
      <c r="M2115" t="s">
        <v>21955</v>
      </c>
      <c r="N2115" t="s">
        <v>21955</v>
      </c>
      <c r="O2115" t="s">
        <v>21955</v>
      </c>
      <c r="P2115" t="s">
        <v>21955</v>
      </c>
      <c r="Q2115" t="s">
        <v>21956</v>
      </c>
      <c r="R2115">
        <v>0.05</v>
      </c>
      <c r="S2115">
        <v>0</v>
      </c>
    </row>
    <row r="2116" spans="1:20">
      <c r="A2116" t="s">
        <v>349</v>
      </c>
      <c r="B2116">
        <v>94447391</v>
      </c>
      <c r="C2116" t="s">
        <v>25394</v>
      </c>
      <c r="D2116" t="s">
        <v>22518</v>
      </c>
      <c r="E2116" t="s">
        <v>22199</v>
      </c>
      <c r="F2116" t="s">
        <v>21953</v>
      </c>
      <c r="G2116">
        <v>3220</v>
      </c>
      <c r="I2116">
        <v>150</v>
      </c>
      <c r="J2116" t="s">
        <v>21954</v>
      </c>
      <c r="K2116" t="s">
        <v>204</v>
      </c>
      <c r="L2116" t="s">
        <v>12492</v>
      </c>
      <c r="M2116" t="s">
        <v>21955</v>
      </c>
      <c r="N2116" t="s">
        <v>21955</v>
      </c>
      <c r="O2116" t="s">
        <v>21955</v>
      </c>
      <c r="P2116" t="s">
        <v>21955</v>
      </c>
      <c r="Q2116" t="s">
        <v>21956</v>
      </c>
      <c r="R2116">
        <v>0.05</v>
      </c>
      <c r="S2116">
        <v>0</v>
      </c>
    </row>
    <row r="2117" spans="1:20">
      <c r="A2117" t="s">
        <v>349</v>
      </c>
      <c r="B2117">
        <v>94447449</v>
      </c>
      <c r="C2117" t="s">
        <v>25395</v>
      </c>
      <c r="D2117" t="s">
        <v>22720</v>
      </c>
      <c r="E2117" t="s">
        <v>21966</v>
      </c>
      <c r="F2117" t="s">
        <v>21953</v>
      </c>
      <c r="G2117">
        <v>3220</v>
      </c>
      <c r="I2117">
        <v>150</v>
      </c>
      <c r="J2117" t="s">
        <v>21954</v>
      </c>
      <c r="K2117" t="s">
        <v>12492</v>
      </c>
      <c r="L2117" t="s">
        <v>12492</v>
      </c>
      <c r="M2117" t="s">
        <v>21961</v>
      </c>
      <c r="N2117" t="s">
        <v>21955</v>
      </c>
      <c r="O2117" t="s">
        <v>21955</v>
      </c>
      <c r="P2117" t="s">
        <v>21955</v>
      </c>
      <c r="Q2117" t="s">
        <v>21956</v>
      </c>
      <c r="R2117">
        <v>0.05</v>
      </c>
      <c r="S2117">
        <v>0</v>
      </c>
      <c r="T2117" t="s">
        <v>21967</v>
      </c>
    </row>
    <row r="2118" spans="1:20">
      <c r="A2118" t="s">
        <v>349</v>
      </c>
      <c r="B2118">
        <v>94447801</v>
      </c>
      <c r="C2118" t="s">
        <v>25396</v>
      </c>
      <c r="D2118" t="s">
        <v>25266</v>
      </c>
      <c r="E2118" t="s">
        <v>22767</v>
      </c>
      <c r="F2118" t="s">
        <v>21953</v>
      </c>
      <c r="G2118">
        <v>3240</v>
      </c>
      <c r="H2118">
        <v>3220</v>
      </c>
      <c r="I2118">
        <v>150</v>
      </c>
      <c r="J2118" t="s">
        <v>21954</v>
      </c>
      <c r="K2118" t="s">
        <v>204</v>
      </c>
      <c r="L2118" t="s">
        <v>12492</v>
      </c>
      <c r="M2118" t="s">
        <v>21961</v>
      </c>
      <c r="N2118" t="s">
        <v>21961</v>
      </c>
      <c r="O2118" t="s">
        <v>21961</v>
      </c>
      <c r="P2118" t="s">
        <v>21961</v>
      </c>
      <c r="Q2118" t="s">
        <v>21956</v>
      </c>
      <c r="R2118">
        <v>0.01</v>
      </c>
      <c r="S2118">
        <v>0</v>
      </c>
    </row>
    <row r="2119" spans="1:20">
      <c r="A2119" t="s">
        <v>349</v>
      </c>
      <c r="B2119">
        <v>94448201</v>
      </c>
      <c r="C2119" t="s">
        <v>25397</v>
      </c>
      <c r="D2119" t="s">
        <v>25398</v>
      </c>
      <c r="E2119" t="s">
        <v>21952</v>
      </c>
      <c r="F2119" t="s">
        <v>21953</v>
      </c>
      <c r="G2119">
        <v>3450</v>
      </c>
      <c r="I2119">
        <v>150</v>
      </c>
      <c r="J2119" t="s">
        <v>21954</v>
      </c>
      <c r="K2119" t="s">
        <v>204</v>
      </c>
      <c r="L2119" t="s">
        <v>12492</v>
      </c>
      <c r="M2119" t="s">
        <v>21955</v>
      </c>
      <c r="N2119" t="s">
        <v>21955</v>
      </c>
      <c r="O2119" t="s">
        <v>21955</v>
      </c>
      <c r="P2119" t="s">
        <v>21955</v>
      </c>
      <c r="Q2119" t="s">
        <v>21956</v>
      </c>
      <c r="R2119">
        <v>0.05</v>
      </c>
      <c r="S2119">
        <v>0</v>
      </c>
      <c r="T2119" t="s">
        <v>22002</v>
      </c>
    </row>
    <row r="2120" spans="1:20">
      <c r="A2120" t="s">
        <v>349</v>
      </c>
      <c r="B2120">
        <v>94448401</v>
      </c>
      <c r="C2120" t="s">
        <v>25399</v>
      </c>
      <c r="D2120" t="s">
        <v>22531</v>
      </c>
      <c r="E2120" t="s">
        <v>21952</v>
      </c>
      <c r="F2120" t="s">
        <v>21953</v>
      </c>
      <c r="G2120">
        <v>3220</v>
      </c>
      <c r="I2120">
        <v>150</v>
      </c>
      <c r="J2120" t="s">
        <v>21954</v>
      </c>
      <c r="K2120" t="s">
        <v>204</v>
      </c>
      <c r="L2120" t="s">
        <v>12492</v>
      </c>
      <c r="M2120" t="s">
        <v>21955</v>
      </c>
      <c r="N2120" t="s">
        <v>21955</v>
      </c>
      <c r="O2120" t="s">
        <v>21955</v>
      </c>
      <c r="P2120" t="s">
        <v>21955</v>
      </c>
      <c r="Q2120" t="s">
        <v>21956</v>
      </c>
      <c r="R2120">
        <v>0.05</v>
      </c>
      <c r="S2120">
        <v>0</v>
      </c>
    </row>
    <row r="2121" spans="1:20">
      <c r="A2121" t="s">
        <v>349</v>
      </c>
      <c r="B2121">
        <v>94448701</v>
      </c>
      <c r="C2121" t="s">
        <v>25400</v>
      </c>
      <c r="D2121" t="s">
        <v>25365</v>
      </c>
      <c r="E2121" t="s">
        <v>22199</v>
      </c>
      <c r="F2121" t="s">
        <v>21953</v>
      </c>
      <c r="G2121">
        <v>3220</v>
      </c>
      <c r="I2121">
        <v>150</v>
      </c>
      <c r="J2121" t="s">
        <v>21954</v>
      </c>
      <c r="K2121" t="s">
        <v>204</v>
      </c>
      <c r="L2121" t="s">
        <v>12492</v>
      </c>
      <c r="M2121" t="s">
        <v>21955</v>
      </c>
      <c r="N2121" t="s">
        <v>21955</v>
      </c>
      <c r="O2121" t="s">
        <v>21955</v>
      </c>
      <c r="P2121" t="s">
        <v>21955</v>
      </c>
      <c r="Q2121" t="s">
        <v>21956</v>
      </c>
      <c r="R2121">
        <v>0.05</v>
      </c>
      <c r="S2121">
        <v>0</v>
      </c>
    </row>
    <row r="2122" spans="1:20">
      <c r="A2122" t="s">
        <v>349</v>
      </c>
      <c r="B2122">
        <v>94448901</v>
      </c>
      <c r="C2122" t="s">
        <v>25401</v>
      </c>
      <c r="D2122" t="s">
        <v>22025</v>
      </c>
      <c r="E2122" t="s">
        <v>21966</v>
      </c>
      <c r="F2122" t="s">
        <v>21953</v>
      </c>
      <c r="G2122">
        <v>3220</v>
      </c>
      <c r="I2122">
        <v>150</v>
      </c>
      <c r="J2122" t="s">
        <v>21954</v>
      </c>
      <c r="K2122" t="s">
        <v>204</v>
      </c>
      <c r="L2122" t="s">
        <v>12492</v>
      </c>
      <c r="M2122" t="s">
        <v>21955</v>
      </c>
      <c r="N2122" t="s">
        <v>21955</v>
      </c>
      <c r="O2122" t="s">
        <v>21955</v>
      </c>
      <c r="P2122" t="s">
        <v>21955</v>
      </c>
      <c r="Q2122" t="s">
        <v>21956</v>
      </c>
      <c r="R2122">
        <v>0.05</v>
      </c>
      <c r="S2122">
        <v>0</v>
      </c>
    </row>
    <row r="2123" spans="1:20">
      <c r="A2123" t="s">
        <v>349</v>
      </c>
      <c r="B2123">
        <v>94449301</v>
      </c>
      <c r="C2123" t="s">
        <v>25402</v>
      </c>
      <c r="D2123" t="s">
        <v>25403</v>
      </c>
      <c r="E2123" t="s">
        <v>21966</v>
      </c>
      <c r="F2123" t="s">
        <v>21953</v>
      </c>
      <c r="G2123">
        <v>3220</v>
      </c>
      <c r="I2123">
        <v>150</v>
      </c>
      <c r="J2123" t="s">
        <v>21954</v>
      </c>
      <c r="K2123" t="s">
        <v>204</v>
      </c>
      <c r="L2123" t="s">
        <v>12492</v>
      </c>
      <c r="M2123" t="s">
        <v>21955</v>
      </c>
      <c r="N2123" t="s">
        <v>21955</v>
      </c>
      <c r="O2123" t="s">
        <v>21955</v>
      </c>
      <c r="P2123" t="s">
        <v>21955</v>
      </c>
      <c r="Q2123" t="s">
        <v>21956</v>
      </c>
      <c r="R2123">
        <v>0.05</v>
      </c>
      <c r="S2123">
        <v>0</v>
      </c>
    </row>
    <row r="2124" spans="1:20">
      <c r="A2124" t="s">
        <v>349</v>
      </c>
      <c r="B2124">
        <v>94449302</v>
      </c>
      <c r="C2124" t="s">
        <v>25404</v>
      </c>
      <c r="D2124" t="s">
        <v>25405</v>
      </c>
      <c r="E2124" t="s">
        <v>21966</v>
      </c>
      <c r="F2124" t="s">
        <v>21953</v>
      </c>
      <c r="G2124">
        <v>3220</v>
      </c>
      <c r="I2124">
        <v>150</v>
      </c>
      <c r="J2124" t="s">
        <v>21954</v>
      </c>
      <c r="K2124" t="s">
        <v>204</v>
      </c>
      <c r="L2124" t="s">
        <v>12492</v>
      </c>
      <c r="M2124" t="s">
        <v>21955</v>
      </c>
      <c r="N2124" t="s">
        <v>21955</v>
      </c>
      <c r="O2124" t="s">
        <v>21955</v>
      </c>
      <c r="P2124" t="s">
        <v>21955</v>
      </c>
      <c r="Q2124" t="s">
        <v>21956</v>
      </c>
      <c r="R2124">
        <v>0.05</v>
      </c>
      <c r="S2124">
        <v>0</v>
      </c>
    </row>
    <row r="2125" spans="1:20">
      <c r="A2125" t="s">
        <v>349</v>
      </c>
      <c r="B2125">
        <v>94449307</v>
      </c>
      <c r="C2125" t="s">
        <v>25406</v>
      </c>
      <c r="D2125" t="s">
        <v>22751</v>
      </c>
      <c r="E2125" t="s">
        <v>21966</v>
      </c>
      <c r="F2125" t="s">
        <v>21953</v>
      </c>
      <c r="G2125">
        <v>3220</v>
      </c>
      <c r="I2125">
        <v>150</v>
      </c>
      <c r="J2125" t="s">
        <v>21954</v>
      </c>
      <c r="K2125" t="s">
        <v>204</v>
      </c>
      <c r="L2125" t="s">
        <v>12492</v>
      </c>
      <c r="M2125" t="s">
        <v>21955</v>
      </c>
      <c r="N2125" t="s">
        <v>21955</v>
      </c>
      <c r="O2125" t="s">
        <v>21955</v>
      </c>
      <c r="P2125" t="s">
        <v>21955</v>
      </c>
      <c r="Q2125" t="s">
        <v>21956</v>
      </c>
      <c r="R2125">
        <v>0.05</v>
      </c>
      <c r="S2125">
        <v>0</v>
      </c>
    </row>
    <row r="2126" spans="1:20">
      <c r="A2126" t="s">
        <v>349</v>
      </c>
      <c r="B2126">
        <v>94449314</v>
      </c>
      <c r="C2126" t="s">
        <v>25407</v>
      </c>
      <c r="D2126" t="s">
        <v>25174</v>
      </c>
      <c r="E2126" t="s">
        <v>21966</v>
      </c>
      <c r="F2126" t="s">
        <v>21953</v>
      </c>
      <c r="G2126">
        <v>3220</v>
      </c>
      <c r="I2126">
        <v>150</v>
      </c>
      <c r="J2126" t="s">
        <v>21954</v>
      </c>
      <c r="K2126" t="s">
        <v>204</v>
      </c>
      <c r="L2126" t="s">
        <v>12492</v>
      </c>
      <c r="M2126" t="s">
        <v>21955</v>
      </c>
      <c r="N2126" t="s">
        <v>21955</v>
      </c>
      <c r="O2126" t="s">
        <v>21955</v>
      </c>
      <c r="P2126" t="s">
        <v>21955</v>
      </c>
      <c r="Q2126" t="s">
        <v>21956</v>
      </c>
      <c r="R2126">
        <v>0.05</v>
      </c>
      <c r="S2126">
        <v>0</v>
      </c>
      <c r="T2126" t="s">
        <v>21967</v>
      </c>
    </row>
    <row r="2127" spans="1:20">
      <c r="A2127" t="s">
        <v>349</v>
      </c>
      <c r="B2127">
        <v>94449556</v>
      </c>
      <c r="C2127" t="s">
        <v>25408</v>
      </c>
      <c r="D2127" t="s">
        <v>25065</v>
      </c>
      <c r="E2127" t="s">
        <v>21952</v>
      </c>
      <c r="F2127" t="s">
        <v>21953</v>
      </c>
      <c r="G2127">
        <v>3450</v>
      </c>
      <c r="I2127">
        <v>150</v>
      </c>
      <c r="J2127" t="s">
        <v>21954</v>
      </c>
      <c r="K2127" t="s">
        <v>204</v>
      </c>
      <c r="L2127" t="s">
        <v>12492</v>
      </c>
      <c r="M2127" t="s">
        <v>21955</v>
      </c>
      <c r="N2127" t="s">
        <v>21955</v>
      </c>
      <c r="O2127" t="s">
        <v>21955</v>
      </c>
      <c r="P2127" t="s">
        <v>21955</v>
      </c>
      <c r="Q2127" t="s">
        <v>21956</v>
      </c>
      <c r="R2127">
        <v>0.05</v>
      </c>
      <c r="S2127">
        <v>0</v>
      </c>
    </row>
    <row r="2128" spans="1:20">
      <c r="A2128" t="s">
        <v>349</v>
      </c>
      <c r="B2128">
        <v>94449601</v>
      </c>
      <c r="C2128" t="s">
        <v>25409</v>
      </c>
      <c r="D2128" t="s">
        <v>22523</v>
      </c>
      <c r="E2128" t="s">
        <v>21952</v>
      </c>
      <c r="F2128" t="s">
        <v>21953</v>
      </c>
      <c r="G2128">
        <v>3440</v>
      </c>
      <c r="I2128">
        <v>150</v>
      </c>
      <c r="J2128" t="s">
        <v>21954</v>
      </c>
      <c r="K2128" t="s">
        <v>204</v>
      </c>
      <c r="L2128" t="s">
        <v>12492</v>
      </c>
      <c r="M2128" t="s">
        <v>21955</v>
      </c>
      <c r="N2128" t="s">
        <v>21955</v>
      </c>
      <c r="O2128" t="s">
        <v>21955</v>
      </c>
      <c r="P2128" t="s">
        <v>21955</v>
      </c>
      <c r="Q2128" t="s">
        <v>21956</v>
      </c>
      <c r="R2128">
        <v>0.05</v>
      </c>
      <c r="S2128">
        <v>0</v>
      </c>
    </row>
    <row r="2129" spans="1:20">
      <c r="A2129" t="s">
        <v>349</v>
      </c>
      <c r="B2129">
        <v>94450001</v>
      </c>
      <c r="C2129" t="s">
        <v>25410</v>
      </c>
      <c r="D2129" t="s">
        <v>22493</v>
      </c>
      <c r="E2129" t="s">
        <v>21952</v>
      </c>
      <c r="F2129" t="s">
        <v>21953</v>
      </c>
      <c r="G2129">
        <v>3440</v>
      </c>
      <c r="I2129">
        <v>150</v>
      </c>
      <c r="J2129" t="s">
        <v>21954</v>
      </c>
      <c r="K2129" t="s">
        <v>204</v>
      </c>
      <c r="L2129" t="s">
        <v>12492</v>
      </c>
      <c r="M2129" t="s">
        <v>21955</v>
      </c>
      <c r="N2129" t="s">
        <v>21955</v>
      </c>
      <c r="O2129" t="s">
        <v>21955</v>
      </c>
      <c r="P2129" t="s">
        <v>21955</v>
      </c>
      <c r="Q2129" t="s">
        <v>21956</v>
      </c>
      <c r="R2129">
        <v>0.05</v>
      </c>
      <c r="S2129">
        <v>0</v>
      </c>
    </row>
    <row r="2130" spans="1:20">
      <c r="A2130" t="s">
        <v>349</v>
      </c>
      <c r="B2130">
        <v>94450601</v>
      </c>
      <c r="C2130" t="s">
        <v>25411</v>
      </c>
      <c r="D2130" t="s">
        <v>22025</v>
      </c>
      <c r="E2130" t="s">
        <v>21966</v>
      </c>
      <c r="F2130" t="s">
        <v>21953</v>
      </c>
      <c r="G2130">
        <v>3220</v>
      </c>
      <c r="I2130">
        <v>150</v>
      </c>
      <c r="J2130" t="s">
        <v>21954</v>
      </c>
      <c r="K2130" t="s">
        <v>204</v>
      </c>
      <c r="L2130" t="s">
        <v>12492</v>
      </c>
      <c r="M2130" t="s">
        <v>21955</v>
      </c>
      <c r="N2130" t="s">
        <v>21955</v>
      </c>
      <c r="O2130" t="s">
        <v>21955</v>
      </c>
      <c r="P2130" t="s">
        <v>21955</v>
      </c>
      <c r="Q2130" t="s">
        <v>21956</v>
      </c>
      <c r="R2130">
        <v>0.05</v>
      </c>
      <c r="S2130">
        <v>0</v>
      </c>
    </row>
    <row r="2131" spans="1:20">
      <c r="A2131" t="s">
        <v>349</v>
      </c>
      <c r="B2131">
        <v>94450803</v>
      </c>
      <c r="C2131" t="s">
        <v>25412</v>
      </c>
      <c r="D2131" t="s">
        <v>23787</v>
      </c>
      <c r="E2131" t="s">
        <v>22199</v>
      </c>
      <c r="F2131" t="s">
        <v>21953</v>
      </c>
      <c r="G2131">
        <v>3220</v>
      </c>
      <c r="I2131">
        <v>150</v>
      </c>
      <c r="J2131" t="s">
        <v>21954</v>
      </c>
      <c r="K2131" t="s">
        <v>204</v>
      </c>
      <c r="L2131" t="s">
        <v>12492</v>
      </c>
      <c r="M2131" t="s">
        <v>21955</v>
      </c>
      <c r="N2131" t="s">
        <v>21955</v>
      </c>
      <c r="O2131" t="s">
        <v>21955</v>
      </c>
      <c r="P2131" t="s">
        <v>21955</v>
      </c>
      <c r="Q2131" t="s">
        <v>21956</v>
      </c>
      <c r="R2131">
        <v>0.05</v>
      </c>
      <c r="S2131">
        <v>0</v>
      </c>
      <c r="T2131" t="s">
        <v>21967</v>
      </c>
    </row>
    <row r="2132" spans="1:20">
      <c r="A2132" t="s">
        <v>349</v>
      </c>
      <c r="B2132">
        <v>94451301</v>
      </c>
      <c r="C2132" t="s">
        <v>25413</v>
      </c>
      <c r="D2132" t="s">
        <v>22025</v>
      </c>
      <c r="E2132" t="s">
        <v>21966</v>
      </c>
      <c r="F2132" t="s">
        <v>21953</v>
      </c>
      <c r="G2132">
        <v>3220</v>
      </c>
      <c r="I2132">
        <v>150</v>
      </c>
      <c r="J2132" t="s">
        <v>21954</v>
      </c>
      <c r="K2132" t="s">
        <v>204</v>
      </c>
      <c r="L2132" t="s">
        <v>12492</v>
      </c>
      <c r="M2132" t="s">
        <v>21955</v>
      </c>
      <c r="N2132" t="s">
        <v>21955</v>
      </c>
      <c r="O2132" t="s">
        <v>21955</v>
      </c>
      <c r="P2132" t="s">
        <v>21955</v>
      </c>
      <c r="Q2132" t="s">
        <v>21956</v>
      </c>
      <c r="R2132">
        <v>0.05</v>
      </c>
      <c r="S2132">
        <v>0</v>
      </c>
    </row>
    <row r="2133" spans="1:20">
      <c r="A2133" t="s">
        <v>349</v>
      </c>
      <c r="B2133">
        <v>94451401</v>
      </c>
      <c r="C2133" t="s">
        <v>25414</v>
      </c>
      <c r="D2133" t="s">
        <v>22028</v>
      </c>
      <c r="E2133" t="s">
        <v>21966</v>
      </c>
      <c r="F2133" t="s">
        <v>21953</v>
      </c>
      <c r="G2133">
        <v>3220</v>
      </c>
      <c r="I2133">
        <v>150</v>
      </c>
      <c r="J2133" t="s">
        <v>21954</v>
      </c>
      <c r="K2133" t="s">
        <v>204</v>
      </c>
      <c r="L2133" t="s">
        <v>12492</v>
      </c>
      <c r="M2133" t="s">
        <v>21955</v>
      </c>
      <c r="N2133" t="s">
        <v>21955</v>
      </c>
      <c r="O2133" t="s">
        <v>21955</v>
      </c>
      <c r="P2133" t="s">
        <v>21955</v>
      </c>
      <c r="Q2133" t="s">
        <v>21956</v>
      </c>
      <c r="R2133">
        <v>0.05</v>
      </c>
      <c r="S2133">
        <v>0</v>
      </c>
    </row>
    <row r="2134" spans="1:20">
      <c r="A2134" t="s">
        <v>349</v>
      </c>
      <c r="B2134">
        <v>94451701</v>
      </c>
      <c r="C2134" t="s">
        <v>25415</v>
      </c>
      <c r="D2134" t="s">
        <v>22022</v>
      </c>
      <c r="E2134" t="s">
        <v>21952</v>
      </c>
      <c r="F2134" t="s">
        <v>21953</v>
      </c>
      <c r="G2134">
        <v>3450</v>
      </c>
      <c r="I2134">
        <v>150</v>
      </c>
      <c r="J2134" t="s">
        <v>21954</v>
      </c>
      <c r="K2134" t="s">
        <v>204</v>
      </c>
      <c r="L2134" t="s">
        <v>12492</v>
      </c>
      <c r="M2134" t="s">
        <v>21955</v>
      </c>
      <c r="N2134" t="s">
        <v>21955</v>
      </c>
      <c r="O2134" t="s">
        <v>21955</v>
      </c>
      <c r="P2134" t="s">
        <v>21955</v>
      </c>
      <c r="Q2134" t="s">
        <v>21956</v>
      </c>
      <c r="R2134">
        <v>0.05</v>
      </c>
      <c r="S2134">
        <v>0</v>
      </c>
    </row>
    <row r="2135" spans="1:20">
      <c r="A2135" t="s">
        <v>349</v>
      </c>
      <c r="B2135">
        <v>94452301</v>
      </c>
      <c r="C2135" t="s">
        <v>25416</v>
      </c>
      <c r="D2135" t="s">
        <v>22028</v>
      </c>
      <c r="E2135" t="s">
        <v>21966</v>
      </c>
      <c r="F2135" t="s">
        <v>21953</v>
      </c>
      <c r="G2135">
        <v>3220</v>
      </c>
      <c r="I2135">
        <v>150</v>
      </c>
      <c r="J2135" t="s">
        <v>21954</v>
      </c>
      <c r="K2135" t="s">
        <v>204</v>
      </c>
      <c r="L2135" t="s">
        <v>12492</v>
      </c>
      <c r="M2135" t="s">
        <v>21955</v>
      </c>
      <c r="N2135" t="s">
        <v>21955</v>
      </c>
      <c r="O2135" t="s">
        <v>21955</v>
      </c>
      <c r="P2135" t="s">
        <v>21955</v>
      </c>
      <c r="Q2135" t="s">
        <v>21956</v>
      </c>
      <c r="R2135">
        <v>0.05</v>
      </c>
      <c r="S2135">
        <v>0</v>
      </c>
    </row>
    <row r="2136" spans="1:20">
      <c r="A2136" t="s">
        <v>349</v>
      </c>
      <c r="B2136">
        <v>94452845</v>
      </c>
      <c r="C2136" t="s">
        <v>25417</v>
      </c>
      <c r="D2136" t="s">
        <v>25418</v>
      </c>
      <c r="E2136" t="s">
        <v>21966</v>
      </c>
      <c r="F2136" t="s">
        <v>21953</v>
      </c>
      <c r="G2136">
        <v>3220</v>
      </c>
      <c r="I2136">
        <v>150</v>
      </c>
      <c r="J2136" t="s">
        <v>21954</v>
      </c>
      <c r="K2136" t="s">
        <v>204</v>
      </c>
      <c r="L2136" t="s">
        <v>12492</v>
      </c>
      <c r="M2136" t="s">
        <v>21955</v>
      </c>
      <c r="N2136" t="s">
        <v>21955</v>
      </c>
      <c r="O2136" t="s">
        <v>21955</v>
      </c>
      <c r="P2136" t="s">
        <v>21955</v>
      </c>
      <c r="Q2136" t="s">
        <v>21956</v>
      </c>
      <c r="R2136">
        <v>0.05</v>
      </c>
      <c r="S2136">
        <v>0</v>
      </c>
    </row>
    <row r="2137" spans="1:20">
      <c r="A2137" t="s">
        <v>349</v>
      </c>
      <c r="B2137">
        <v>94454101</v>
      </c>
      <c r="C2137" t="s">
        <v>25419</v>
      </c>
      <c r="D2137" t="s">
        <v>22053</v>
      </c>
      <c r="E2137" t="s">
        <v>21987</v>
      </c>
      <c r="F2137" t="s">
        <v>21953</v>
      </c>
      <c r="G2137">
        <v>3220</v>
      </c>
      <c r="I2137">
        <v>150</v>
      </c>
      <c r="J2137" t="s">
        <v>21954</v>
      </c>
      <c r="K2137" t="s">
        <v>204</v>
      </c>
      <c r="L2137" t="s">
        <v>12492</v>
      </c>
      <c r="M2137" t="s">
        <v>21955</v>
      </c>
      <c r="N2137" t="s">
        <v>21955</v>
      </c>
      <c r="O2137" t="s">
        <v>21955</v>
      </c>
      <c r="P2137" t="s">
        <v>21955</v>
      </c>
      <c r="Q2137" t="s">
        <v>21956</v>
      </c>
      <c r="R2137">
        <v>0.05</v>
      </c>
      <c r="S2137">
        <v>0</v>
      </c>
    </row>
    <row r="2138" spans="1:20">
      <c r="A2138" t="s">
        <v>349</v>
      </c>
      <c r="B2138">
        <v>94454103</v>
      </c>
      <c r="C2138" t="s">
        <v>25420</v>
      </c>
      <c r="D2138" t="s">
        <v>25174</v>
      </c>
      <c r="E2138" t="s">
        <v>21987</v>
      </c>
      <c r="F2138" t="s">
        <v>21953</v>
      </c>
      <c r="G2138">
        <v>3450</v>
      </c>
      <c r="I2138">
        <v>150</v>
      </c>
      <c r="J2138" t="s">
        <v>21954</v>
      </c>
      <c r="K2138" t="s">
        <v>12492</v>
      </c>
      <c r="L2138" t="s">
        <v>12492</v>
      </c>
      <c r="M2138" t="s">
        <v>21955</v>
      </c>
      <c r="N2138" t="s">
        <v>21955</v>
      </c>
      <c r="O2138" t="s">
        <v>21955</v>
      </c>
      <c r="P2138" t="s">
        <v>21955</v>
      </c>
      <c r="Q2138" t="s">
        <v>21956</v>
      </c>
      <c r="R2138">
        <v>0.05</v>
      </c>
      <c r="S2138">
        <v>0</v>
      </c>
      <c r="T2138" t="s">
        <v>22002</v>
      </c>
    </row>
    <row r="2139" spans="1:20">
      <c r="A2139" t="s">
        <v>349</v>
      </c>
      <c r="B2139">
        <v>94454861</v>
      </c>
      <c r="C2139" t="s">
        <v>25421</v>
      </c>
      <c r="D2139" t="s">
        <v>22025</v>
      </c>
      <c r="E2139" t="s">
        <v>21966</v>
      </c>
      <c r="F2139" t="s">
        <v>21953</v>
      </c>
      <c r="G2139">
        <v>3220</v>
      </c>
      <c r="I2139">
        <v>150</v>
      </c>
      <c r="J2139" t="s">
        <v>21954</v>
      </c>
      <c r="K2139" t="s">
        <v>204</v>
      </c>
      <c r="L2139" t="s">
        <v>12492</v>
      </c>
      <c r="M2139" t="s">
        <v>21955</v>
      </c>
      <c r="N2139" t="s">
        <v>21955</v>
      </c>
      <c r="O2139" t="s">
        <v>21955</v>
      </c>
      <c r="P2139" t="s">
        <v>21955</v>
      </c>
      <c r="Q2139" t="s">
        <v>21956</v>
      </c>
      <c r="R2139">
        <v>0.05</v>
      </c>
      <c r="S2139">
        <v>0</v>
      </c>
    </row>
    <row r="2140" spans="1:20">
      <c r="A2140" t="s">
        <v>349</v>
      </c>
      <c r="B2140">
        <v>94454901</v>
      </c>
      <c r="C2140" t="s">
        <v>25422</v>
      </c>
      <c r="D2140" t="s">
        <v>22028</v>
      </c>
      <c r="E2140" t="s">
        <v>21966</v>
      </c>
      <c r="F2140" t="s">
        <v>21953</v>
      </c>
      <c r="G2140">
        <v>3220</v>
      </c>
      <c r="I2140">
        <v>150</v>
      </c>
      <c r="J2140" t="s">
        <v>21954</v>
      </c>
      <c r="K2140" t="s">
        <v>204</v>
      </c>
      <c r="L2140" t="s">
        <v>12492</v>
      </c>
      <c r="M2140" t="s">
        <v>21955</v>
      </c>
      <c r="N2140" t="s">
        <v>21955</v>
      </c>
      <c r="O2140" t="s">
        <v>21955</v>
      </c>
      <c r="P2140" t="s">
        <v>21955</v>
      </c>
      <c r="Q2140" t="s">
        <v>21956</v>
      </c>
      <c r="R2140">
        <v>0.05</v>
      </c>
      <c r="S2140">
        <v>0</v>
      </c>
    </row>
    <row r="2141" spans="1:20">
      <c r="A2141" t="s">
        <v>349</v>
      </c>
      <c r="B2141">
        <v>94455001</v>
      </c>
      <c r="C2141" t="s">
        <v>25423</v>
      </c>
      <c r="D2141" t="s">
        <v>22243</v>
      </c>
      <c r="E2141" t="s">
        <v>21952</v>
      </c>
      <c r="F2141" t="s">
        <v>21953</v>
      </c>
      <c r="G2141">
        <v>3450</v>
      </c>
      <c r="I2141">
        <v>150</v>
      </c>
      <c r="J2141" t="s">
        <v>21954</v>
      </c>
      <c r="K2141" t="s">
        <v>204</v>
      </c>
      <c r="L2141" t="s">
        <v>12492</v>
      </c>
      <c r="M2141" t="s">
        <v>34</v>
      </c>
      <c r="N2141" t="s">
        <v>21955</v>
      </c>
      <c r="O2141" t="s">
        <v>21955</v>
      </c>
      <c r="P2141" t="s">
        <v>21955</v>
      </c>
      <c r="Q2141" t="s">
        <v>21956</v>
      </c>
      <c r="R2141">
        <v>0.075</v>
      </c>
      <c r="S2141">
        <v>0</v>
      </c>
    </row>
    <row r="2142" spans="1:20">
      <c r="A2142" t="s">
        <v>349</v>
      </c>
      <c r="B2142">
        <v>94455131</v>
      </c>
      <c r="C2142" t="s">
        <v>25424</v>
      </c>
      <c r="D2142" t="s">
        <v>22025</v>
      </c>
      <c r="E2142" t="s">
        <v>21966</v>
      </c>
      <c r="F2142" t="s">
        <v>21953</v>
      </c>
      <c r="G2142">
        <v>3220</v>
      </c>
      <c r="I2142">
        <v>150</v>
      </c>
      <c r="J2142" t="s">
        <v>21954</v>
      </c>
      <c r="K2142" t="s">
        <v>204</v>
      </c>
      <c r="L2142" t="s">
        <v>12492</v>
      </c>
      <c r="M2142" t="s">
        <v>21955</v>
      </c>
      <c r="N2142" t="s">
        <v>21955</v>
      </c>
      <c r="O2142" t="s">
        <v>21955</v>
      </c>
      <c r="P2142" t="s">
        <v>21955</v>
      </c>
      <c r="Q2142" t="s">
        <v>21956</v>
      </c>
      <c r="R2142">
        <v>0.05</v>
      </c>
      <c r="S2142">
        <v>0</v>
      </c>
    </row>
    <row r="2143" spans="1:20">
      <c r="A2143" t="s">
        <v>349</v>
      </c>
      <c r="B2143" t="s">
        <v>25425</v>
      </c>
      <c r="C2143" t="s">
        <v>25426</v>
      </c>
      <c r="D2143" t="s">
        <v>25427</v>
      </c>
      <c r="E2143" t="s">
        <v>25427</v>
      </c>
      <c r="F2143" t="s">
        <v>21953</v>
      </c>
      <c r="G2143">
        <v>3220</v>
      </c>
      <c r="I2143">
        <v>150</v>
      </c>
      <c r="J2143" t="s">
        <v>21954</v>
      </c>
      <c r="K2143" t="s">
        <v>204</v>
      </c>
      <c r="L2143" t="s">
        <v>12492</v>
      </c>
      <c r="M2143" t="s">
        <v>21955</v>
      </c>
      <c r="N2143" t="s">
        <v>21955</v>
      </c>
      <c r="O2143" t="s">
        <v>21955</v>
      </c>
      <c r="P2143" t="s">
        <v>21955</v>
      </c>
      <c r="Q2143" t="s">
        <v>21956</v>
      </c>
      <c r="R2143">
        <v>0.05</v>
      </c>
      <c r="S2143">
        <v>0</v>
      </c>
    </row>
    <row r="2144" spans="1:20">
      <c r="A2144" t="s">
        <v>349</v>
      </c>
      <c r="B2144">
        <v>94455141</v>
      </c>
      <c r="C2144" t="s">
        <v>25428</v>
      </c>
      <c r="D2144" t="s">
        <v>22025</v>
      </c>
      <c r="E2144" t="s">
        <v>21966</v>
      </c>
      <c r="F2144" t="s">
        <v>21953</v>
      </c>
      <c r="G2144">
        <v>3220</v>
      </c>
      <c r="I2144">
        <v>150</v>
      </c>
      <c r="J2144" t="s">
        <v>21954</v>
      </c>
      <c r="K2144" t="s">
        <v>204</v>
      </c>
      <c r="L2144" t="s">
        <v>12492</v>
      </c>
      <c r="M2144" t="s">
        <v>21955</v>
      </c>
      <c r="N2144" t="s">
        <v>21955</v>
      </c>
      <c r="O2144" t="s">
        <v>21955</v>
      </c>
      <c r="P2144" t="s">
        <v>21955</v>
      </c>
      <c r="Q2144" t="s">
        <v>21956</v>
      </c>
      <c r="R2144">
        <v>0.05</v>
      </c>
      <c r="S2144">
        <v>0</v>
      </c>
    </row>
    <row r="2145" spans="1:19">
      <c r="A2145" t="s">
        <v>349</v>
      </c>
      <c r="B2145" t="s">
        <v>25429</v>
      </c>
      <c r="C2145" t="s">
        <v>25430</v>
      </c>
      <c r="D2145" t="s">
        <v>22025</v>
      </c>
      <c r="E2145" t="s">
        <v>21966</v>
      </c>
      <c r="F2145" t="s">
        <v>21953</v>
      </c>
      <c r="G2145">
        <v>3220</v>
      </c>
      <c r="I2145">
        <v>150</v>
      </c>
      <c r="J2145" t="s">
        <v>21954</v>
      </c>
      <c r="K2145" t="s">
        <v>204</v>
      </c>
      <c r="L2145" t="s">
        <v>12492</v>
      </c>
      <c r="M2145" t="s">
        <v>21955</v>
      </c>
      <c r="N2145" t="s">
        <v>21955</v>
      </c>
      <c r="O2145" t="s">
        <v>21955</v>
      </c>
      <c r="P2145" t="s">
        <v>21955</v>
      </c>
      <c r="Q2145" t="s">
        <v>21956</v>
      </c>
      <c r="R2145">
        <v>0.05</v>
      </c>
      <c r="S2145">
        <v>0</v>
      </c>
    </row>
    <row r="2146" spans="1:19">
      <c r="A2146" t="s">
        <v>349</v>
      </c>
      <c r="B2146" t="s">
        <v>25431</v>
      </c>
      <c r="C2146" t="s">
        <v>25432</v>
      </c>
      <c r="D2146" t="s">
        <v>22025</v>
      </c>
      <c r="E2146" t="s">
        <v>21966</v>
      </c>
      <c r="F2146" t="s">
        <v>21953</v>
      </c>
      <c r="G2146">
        <v>3220</v>
      </c>
      <c r="I2146">
        <v>150</v>
      </c>
      <c r="J2146" t="s">
        <v>21954</v>
      </c>
      <c r="K2146" t="s">
        <v>204</v>
      </c>
      <c r="L2146" t="s">
        <v>12492</v>
      </c>
      <c r="M2146" t="s">
        <v>21955</v>
      </c>
      <c r="N2146" t="s">
        <v>21955</v>
      </c>
      <c r="O2146" t="s">
        <v>21955</v>
      </c>
      <c r="P2146" t="s">
        <v>21955</v>
      </c>
      <c r="R2146">
        <v>0.05</v>
      </c>
      <c r="S2146">
        <v>0</v>
      </c>
    </row>
    <row r="2147" spans="1:19">
      <c r="A2147" t="s">
        <v>349</v>
      </c>
      <c r="B2147">
        <v>94455201</v>
      </c>
      <c r="C2147" t="s">
        <v>25433</v>
      </c>
      <c r="D2147" t="s">
        <v>22025</v>
      </c>
      <c r="E2147" t="s">
        <v>21966</v>
      </c>
      <c r="F2147" t="s">
        <v>21953</v>
      </c>
      <c r="G2147">
        <v>3220</v>
      </c>
      <c r="I2147">
        <v>150</v>
      </c>
      <c r="J2147" t="s">
        <v>21954</v>
      </c>
      <c r="K2147" t="s">
        <v>204</v>
      </c>
      <c r="L2147" t="s">
        <v>12492</v>
      </c>
      <c r="M2147" t="s">
        <v>21955</v>
      </c>
      <c r="N2147" t="s">
        <v>21955</v>
      </c>
      <c r="O2147" t="s">
        <v>21955</v>
      </c>
      <c r="P2147" t="s">
        <v>21955</v>
      </c>
      <c r="Q2147" t="s">
        <v>21956</v>
      </c>
      <c r="R2147">
        <v>0.05</v>
      </c>
      <c r="S2147">
        <v>0</v>
      </c>
    </row>
    <row r="2148" spans="1:19">
      <c r="A2148" t="s">
        <v>349</v>
      </c>
      <c r="B2148">
        <v>94455461</v>
      </c>
      <c r="C2148" t="s">
        <v>25434</v>
      </c>
      <c r="D2148" t="s">
        <v>22025</v>
      </c>
      <c r="E2148" t="s">
        <v>22199</v>
      </c>
      <c r="F2148" t="s">
        <v>21953</v>
      </c>
      <c r="G2148">
        <v>3220</v>
      </c>
      <c r="I2148">
        <v>150</v>
      </c>
      <c r="J2148" t="s">
        <v>21954</v>
      </c>
      <c r="K2148" t="s">
        <v>204</v>
      </c>
      <c r="L2148" t="s">
        <v>12492</v>
      </c>
      <c r="M2148" t="s">
        <v>21955</v>
      </c>
      <c r="N2148" t="s">
        <v>21955</v>
      </c>
      <c r="O2148" t="s">
        <v>21955</v>
      </c>
      <c r="P2148" t="s">
        <v>21955</v>
      </c>
      <c r="Q2148" t="s">
        <v>21956</v>
      </c>
      <c r="R2148">
        <v>0.05</v>
      </c>
      <c r="S2148">
        <v>0</v>
      </c>
    </row>
    <row r="2149" spans="1:19">
      <c r="A2149" t="s">
        <v>349</v>
      </c>
      <c r="B2149">
        <v>94455591</v>
      </c>
      <c r="C2149" t="s">
        <v>25435</v>
      </c>
      <c r="D2149" t="s">
        <v>22025</v>
      </c>
      <c r="E2149" t="s">
        <v>21966</v>
      </c>
      <c r="F2149" t="s">
        <v>21953</v>
      </c>
      <c r="G2149">
        <v>3220</v>
      </c>
      <c r="I2149">
        <v>150</v>
      </c>
      <c r="J2149" t="s">
        <v>21954</v>
      </c>
      <c r="K2149" t="s">
        <v>204</v>
      </c>
      <c r="L2149" t="s">
        <v>12492</v>
      </c>
      <c r="M2149" t="s">
        <v>21955</v>
      </c>
      <c r="N2149" t="s">
        <v>21955</v>
      </c>
      <c r="O2149" t="s">
        <v>21955</v>
      </c>
      <c r="P2149" t="s">
        <v>21955</v>
      </c>
      <c r="Q2149" t="s">
        <v>21956</v>
      </c>
      <c r="R2149">
        <v>0.05</v>
      </c>
      <c r="S2149">
        <v>0</v>
      </c>
    </row>
    <row r="2150" spans="1:19">
      <c r="A2150" t="s">
        <v>349</v>
      </c>
      <c r="B2150">
        <v>94455791</v>
      </c>
      <c r="C2150" t="s">
        <v>25436</v>
      </c>
      <c r="D2150" t="s">
        <v>22025</v>
      </c>
      <c r="E2150" t="s">
        <v>21966</v>
      </c>
      <c r="F2150" t="s">
        <v>21953</v>
      </c>
      <c r="G2150">
        <v>3220</v>
      </c>
      <c r="I2150">
        <v>150</v>
      </c>
      <c r="J2150" t="s">
        <v>21954</v>
      </c>
      <c r="K2150" t="s">
        <v>204</v>
      </c>
      <c r="L2150" t="s">
        <v>12492</v>
      </c>
      <c r="M2150" t="s">
        <v>21955</v>
      </c>
      <c r="N2150" t="s">
        <v>21955</v>
      </c>
      <c r="O2150" t="s">
        <v>21955</v>
      </c>
      <c r="P2150" t="s">
        <v>21955</v>
      </c>
      <c r="Q2150" t="s">
        <v>21956</v>
      </c>
      <c r="R2150">
        <v>0.05</v>
      </c>
      <c r="S2150">
        <v>0</v>
      </c>
    </row>
    <row r="2151" spans="1:19">
      <c r="A2151" t="s">
        <v>349</v>
      </c>
      <c r="B2151">
        <v>94455961</v>
      </c>
      <c r="C2151" t="s">
        <v>25437</v>
      </c>
      <c r="D2151" t="s">
        <v>22025</v>
      </c>
      <c r="E2151" t="s">
        <v>21966</v>
      </c>
      <c r="F2151" t="s">
        <v>21953</v>
      </c>
      <c r="G2151">
        <v>3220</v>
      </c>
      <c r="I2151">
        <v>150</v>
      </c>
      <c r="J2151" t="s">
        <v>21954</v>
      </c>
      <c r="K2151" t="s">
        <v>204</v>
      </c>
      <c r="L2151" t="s">
        <v>12492</v>
      </c>
      <c r="M2151" t="s">
        <v>21955</v>
      </c>
      <c r="N2151" t="s">
        <v>21955</v>
      </c>
      <c r="O2151" t="s">
        <v>21955</v>
      </c>
      <c r="P2151" t="s">
        <v>21955</v>
      </c>
      <c r="Q2151" t="s">
        <v>21956</v>
      </c>
      <c r="R2151">
        <v>0.05</v>
      </c>
      <c r="S2151">
        <v>0</v>
      </c>
    </row>
    <row r="2152" spans="1:19">
      <c r="A2152" t="s">
        <v>349</v>
      </c>
      <c r="B2152">
        <v>94456001</v>
      </c>
      <c r="C2152" t="s">
        <v>25438</v>
      </c>
      <c r="D2152" t="s">
        <v>22751</v>
      </c>
      <c r="E2152" t="s">
        <v>21966</v>
      </c>
      <c r="F2152" t="s">
        <v>21953</v>
      </c>
      <c r="G2152">
        <v>3220</v>
      </c>
      <c r="I2152">
        <v>150</v>
      </c>
      <c r="J2152" t="s">
        <v>21954</v>
      </c>
      <c r="K2152" t="s">
        <v>204</v>
      </c>
      <c r="L2152" t="s">
        <v>12492</v>
      </c>
      <c r="M2152" t="s">
        <v>21955</v>
      </c>
      <c r="N2152" t="s">
        <v>21955</v>
      </c>
      <c r="O2152" t="s">
        <v>21955</v>
      </c>
      <c r="P2152" t="s">
        <v>21955</v>
      </c>
      <c r="Q2152" t="s">
        <v>21956</v>
      </c>
      <c r="R2152">
        <v>0.05</v>
      </c>
      <c r="S2152">
        <v>0</v>
      </c>
    </row>
    <row r="2153" spans="1:19">
      <c r="A2153" t="s">
        <v>349</v>
      </c>
      <c r="B2153">
        <v>94456501</v>
      </c>
      <c r="C2153" t="s">
        <v>25439</v>
      </c>
      <c r="D2153" t="s">
        <v>24594</v>
      </c>
      <c r="E2153" t="s">
        <v>21987</v>
      </c>
      <c r="F2153" t="s">
        <v>21953</v>
      </c>
      <c r="G2153">
        <v>3450</v>
      </c>
      <c r="I2153">
        <v>150</v>
      </c>
      <c r="J2153" t="s">
        <v>21954</v>
      </c>
      <c r="K2153" t="s">
        <v>204</v>
      </c>
      <c r="L2153" t="s">
        <v>12492</v>
      </c>
      <c r="M2153" t="s">
        <v>21955</v>
      </c>
      <c r="N2153" t="s">
        <v>21955</v>
      </c>
      <c r="O2153" t="s">
        <v>21955</v>
      </c>
      <c r="P2153" t="s">
        <v>21955</v>
      </c>
      <c r="Q2153" t="s">
        <v>21956</v>
      </c>
      <c r="R2153">
        <v>0.05</v>
      </c>
      <c r="S2153">
        <v>0</v>
      </c>
    </row>
    <row r="2154" spans="1:19">
      <c r="A2154" t="s">
        <v>349</v>
      </c>
      <c r="B2154">
        <v>94457201</v>
      </c>
      <c r="C2154" t="s">
        <v>25440</v>
      </c>
      <c r="D2154" t="s">
        <v>21979</v>
      </c>
      <c r="E2154" t="s">
        <v>21952</v>
      </c>
      <c r="F2154" t="s">
        <v>21953</v>
      </c>
      <c r="G2154">
        <v>3440</v>
      </c>
      <c r="I2154">
        <v>150</v>
      </c>
      <c r="J2154" t="s">
        <v>21954</v>
      </c>
      <c r="K2154" t="s">
        <v>204</v>
      </c>
      <c r="L2154" t="s">
        <v>12492</v>
      </c>
      <c r="M2154" t="s">
        <v>21955</v>
      </c>
      <c r="N2154" t="s">
        <v>21955</v>
      </c>
      <c r="O2154" t="s">
        <v>21955</v>
      </c>
      <c r="P2154" t="s">
        <v>21955</v>
      </c>
      <c r="Q2154" t="s">
        <v>21956</v>
      </c>
      <c r="R2154">
        <v>0.05</v>
      </c>
      <c r="S2154">
        <v>0</v>
      </c>
    </row>
    <row r="2155" spans="1:19">
      <c r="A2155" t="s">
        <v>349</v>
      </c>
      <c r="B2155">
        <v>94457901</v>
      </c>
      <c r="C2155" t="s">
        <v>25441</v>
      </c>
      <c r="D2155" t="s">
        <v>22069</v>
      </c>
      <c r="E2155" t="s">
        <v>21952</v>
      </c>
      <c r="F2155" t="s">
        <v>21953</v>
      </c>
      <c r="G2155">
        <v>3430</v>
      </c>
      <c r="I2155">
        <v>150</v>
      </c>
      <c r="J2155" t="s">
        <v>21954</v>
      </c>
      <c r="K2155" t="s">
        <v>204</v>
      </c>
      <c r="L2155" t="s">
        <v>12492</v>
      </c>
      <c r="M2155" t="s">
        <v>21955</v>
      </c>
      <c r="N2155" t="s">
        <v>21955</v>
      </c>
      <c r="O2155" t="s">
        <v>21955</v>
      </c>
      <c r="P2155" t="s">
        <v>21955</v>
      </c>
      <c r="Q2155" t="s">
        <v>21956</v>
      </c>
      <c r="R2155">
        <v>0.05</v>
      </c>
      <c r="S2155">
        <v>0</v>
      </c>
    </row>
    <row r="2156" spans="1:19">
      <c r="A2156" t="s">
        <v>349</v>
      </c>
      <c r="B2156">
        <v>94457905</v>
      </c>
      <c r="C2156" t="s">
        <v>25442</v>
      </c>
      <c r="D2156" t="s">
        <v>22069</v>
      </c>
      <c r="E2156" t="s">
        <v>21952</v>
      </c>
      <c r="F2156" t="s">
        <v>21953</v>
      </c>
      <c r="G2156">
        <v>3430</v>
      </c>
      <c r="I2156">
        <v>150</v>
      </c>
      <c r="J2156" t="s">
        <v>21954</v>
      </c>
      <c r="K2156" t="s">
        <v>204</v>
      </c>
      <c r="L2156" t="s">
        <v>12492</v>
      </c>
      <c r="M2156" t="s">
        <v>21955</v>
      </c>
      <c r="N2156" t="s">
        <v>21955</v>
      </c>
      <c r="O2156" t="s">
        <v>21955</v>
      </c>
      <c r="P2156" t="s">
        <v>21955</v>
      </c>
      <c r="Q2156" t="s">
        <v>21956</v>
      </c>
      <c r="R2156">
        <v>0.05</v>
      </c>
      <c r="S2156">
        <v>0</v>
      </c>
    </row>
    <row r="2157" spans="1:19">
      <c r="A2157" t="s">
        <v>349</v>
      </c>
      <c r="B2157">
        <v>94458101</v>
      </c>
      <c r="C2157" t="s">
        <v>25443</v>
      </c>
      <c r="D2157" t="s">
        <v>25444</v>
      </c>
      <c r="E2157" t="s">
        <v>21952</v>
      </c>
      <c r="F2157" t="s">
        <v>21953</v>
      </c>
      <c r="G2157">
        <v>3320</v>
      </c>
      <c r="I2157">
        <v>150</v>
      </c>
      <c r="J2157" t="s">
        <v>21954</v>
      </c>
      <c r="K2157" t="s">
        <v>204</v>
      </c>
      <c r="L2157" t="s">
        <v>204</v>
      </c>
      <c r="M2157" t="s">
        <v>21955</v>
      </c>
      <c r="N2157" t="s">
        <v>21955</v>
      </c>
      <c r="O2157" t="s">
        <v>21955</v>
      </c>
      <c r="P2157" t="s">
        <v>21955</v>
      </c>
      <c r="Q2157" t="s">
        <v>21956</v>
      </c>
      <c r="R2157">
        <v>0.05</v>
      </c>
      <c r="S2157">
        <v>0</v>
      </c>
    </row>
    <row r="2158" spans="1:19">
      <c r="A2158" t="s">
        <v>349</v>
      </c>
      <c r="B2158">
        <v>94458301</v>
      </c>
      <c r="C2158" t="s">
        <v>25445</v>
      </c>
      <c r="D2158" t="s">
        <v>22022</v>
      </c>
      <c r="E2158" t="s">
        <v>21952</v>
      </c>
      <c r="F2158" t="s">
        <v>21953</v>
      </c>
      <c r="G2158">
        <v>3440</v>
      </c>
      <c r="I2158">
        <v>150</v>
      </c>
      <c r="J2158" t="s">
        <v>21954</v>
      </c>
      <c r="K2158" t="s">
        <v>204</v>
      </c>
      <c r="L2158" t="s">
        <v>12492</v>
      </c>
      <c r="M2158" t="s">
        <v>21955</v>
      </c>
      <c r="N2158" t="s">
        <v>21955</v>
      </c>
      <c r="O2158" t="s">
        <v>21955</v>
      </c>
      <c r="P2158" t="s">
        <v>21955</v>
      </c>
      <c r="Q2158" t="s">
        <v>21956</v>
      </c>
      <c r="R2158">
        <v>0.05</v>
      </c>
      <c r="S2158">
        <v>0</v>
      </c>
    </row>
    <row r="2159" spans="1:19">
      <c r="A2159" t="s">
        <v>349</v>
      </c>
      <c r="B2159">
        <v>94458420</v>
      </c>
      <c r="C2159" t="s">
        <v>25446</v>
      </c>
      <c r="D2159" t="s">
        <v>21979</v>
      </c>
      <c r="E2159" t="s">
        <v>21952</v>
      </c>
      <c r="F2159" t="s">
        <v>21953</v>
      </c>
      <c r="G2159">
        <v>3440</v>
      </c>
      <c r="I2159">
        <v>150</v>
      </c>
      <c r="J2159" t="s">
        <v>21954</v>
      </c>
      <c r="K2159" t="s">
        <v>204</v>
      </c>
      <c r="L2159" t="s">
        <v>12492</v>
      </c>
      <c r="M2159" t="s">
        <v>21961</v>
      </c>
      <c r="N2159" t="s">
        <v>21961</v>
      </c>
      <c r="O2159" t="s">
        <v>21961</v>
      </c>
      <c r="P2159" t="s">
        <v>21961</v>
      </c>
      <c r="Q2159" t="s">
        <v>21956</v>
      </c>
      <c r="R2159">
        <v>0.05</v>
      </c>
      <c r="S2159">
        <v>0</v>
      </c>
    </row>
    <row r="2160" spans="1:19">
      <c r="A2160" t="s">
        <v>349</v>
      </c>
      <c r="B2160">
        <v>94458440</v>
      </c>
      <c r="C2160" t="s">
        <v>25447</v>
      </c>
      <c r="D2160" t="s">
        <v>21979</v>
      </c>
      <c r="E2160" t="s">
        <v>21952</v>
      </c>
      <c r="F2160" t="s">
        <v>21953</v>
      </c>
      <c r="G2160">
        <v>3440</v>
      </c>
      <c r="I2160">
        <v>150</v>
      </c>
      <c r="J2160" t="s">
        <v>21954</v>
      </c>
      <c r="K2160" t="s">
        <v>204</v>
      </c>
      <c r="L2160" t="s">
        <v>12492</v>
      </c>
      <c r="M2160" t="s">
        <v>21955</v>
      </c>
      <c r="N2160" t="s">
        <v>21955</v>
      </c>
      <c r="O2160" t="s">
        <v>21955</v>
      </c>
      <c r="P2160" t="s">
        <v>21955</v>
      </c>
      <c r="Q2160" t="s">
        <v>21956</v>
      </c>
      <c r="R2160">
        <v>0.05</v>
      </c>
      <c r="S2160">
        <v>0</v>
      </c>
    </row>
    <row r="2161" spans="1:20">
      <c r="A2161" t="s">
        <v>349</v>
      </c>
      <c r="B2161">
        <v>94458761</v>
      </c>
      <c r="C2161" t="s">
        <v>25448</v>
      </c>
      <c r="D2161" t="s">
        <v>21979</v>
      </c>
      <c r="E2161" t="s">
        <v>21952</v>
      </c>
      <c r="F2161" t="s">
        <v>21953</v>
      </c>
      <c r="G2161">
        <v>3440</v>
      </c>
      <c r="I2161">
        <v>150</v>
      </c>
      <c r="J2161" t="s">
        <v>21954</v>
      </c>
      <c r="K2161" t="s">
        <v>204</v>
      </c>
      <c r="L2161" t="s">
        <v>12492</v>
      </c>
      <c r="M2161" t="s">
        <v>21955</v>
      </c>
      <c r="N2161" t="s">
        <v>21955</v>
      </c>
      <c r="O2161" t="s">
        <v>21955</v>
      </c>
      <c r="P2161" t="s">
        <v>21955</v>
      </c>
      <c r="Q2161" t="s">
        <v>21956</v>
      </c>
      <c r="R2161">
        <v>0.05</v>
      </c>
      <c r="S2161">
        <v>0</v>
      </c>
    </row>
    <row r="2162" spans="1:20">
      <c r="A2162" t="s">
        <v>349</v>
      </c>
      <c r="B2162">
        <v>94459161</v>
      </c>
      <c r="C2162" t="s">
        <v>25449</v>
      </c>
      <c r="D2162" t="s">
        <v>22022</v>
      </c>
      <c r="E2162" t="s">
        <v>21952</v>
      </c>
      <c r="F2162" t="s">
        <v>21953</v>
      </c>
      <c r="G2162">
        <v>3450</v>
      </c>
      <c r="I2162">
        <v>150</v>
      </c>
      <c r="J2162" t="s">
        <v>21954</v>
      </c>
      <c r="K2162" t="s">
        <v>204</v>
      </c>
      <c r="L2162" t="s">
        <v>12492</v>
      </c>
      <c r="M2162" t="s">
        <v>21955</v>
      </c>
      <c r="N2162" t="s">
        <v>21955</v>
      </c>
      <c r="O2162" t="s">
        <v>21955</v>
      </c>
      <c r="P2162" t="s">
        <v>21955</v>
      </c>
      <c r="Q2162" t="s">
        <v>21956</v>
      </c>
      <c r="R2162">
        <v>0.05</v>
      </c>
      <c r="S2162">
        <v>0</v>
      </c>
    </row>
    <row r="2163" spans="1:20">
      <c r="A2163" t="s">
        <v>349</v>
      </c>
      <c r="B2163">
        <v>94459402</v>
      </c>
      <c r="C2163" t="s">
        <v>25450</v>
      </c>
      <c r="D2163" t="s">
        <v>22493</v>
      </c>
      <c r="E2163" t="s">
        <v>21952</v>
      </c>
      <c r="F2163" t="s">
        <v>21953</v>
      </c>
      <c r="G2163">
        <v>3440</v>
      </c>
      <c r="I2163">
        <v>150</v>
      </c>
      <c r="J2163" t="s">
        <v>21954</v>
      </c>
      <c r="K2163" t="s">
        <v>204</v>
      </c>
      <c r="L2163" t="s">
        <v>12492</v>
      </c>
      <c r="M2163" t="s">
        <v>21955</v>
      </c>
      <c r="N2163" t="s">
        <v>21955</v>
      </c>
      <c r="O2163" t="s">
        <v>21955</v>
      </c>
      <c r="P2163" t="s">
        <v>21955</v>
      </c>
      <c r="Q2163" t="s">
        <v>21956</v>
      </c>
      <c r="R2163">
        <v>0.05</v>
      </c>
      <c r="S2163">
        <v>0</v>
      </c>
    </row>
    <row r="2164" spans="1:20">
      <c r="A2164" t="s">
        <v>349</v>
      </c>
      <c r="B2164">
        <v>94460133</v>
      </c>
      <c r="C2164" t="s">
        <v>25451</v>
      </c>
      <c r="D2164" t="s">
        <v>21959</v>
      </c>
      <c r="E2164" t="s">
        <v>21960</v>
      </c>
      <c r="F2164" t="s">
        <v>21953</v>
      </c>
      <c r="G2164">
        <v>3420</v>
      </c>
      <c r="I2164">
        <v>150</v>
      </c>
      <c r="J2164" t="s">
        <v>21954</v>
      </c>
      <c r="K2164" t="s">
        <v>204</v>
      </c>
      <c r="L2164" t="s">
        <v>12492</v>
      </c>
      <c r="M2164" t="s">
        <v>21955</v>
      </c>
      <c r="N2164" t="s">
        <v>21955</v>
      </c>
      <c r="O2164" t="s">
        <v>21955</v>
      </c>
      <c r="P2164" t="s">
        <v>21955</v>
      </c>
      <c r="Q2164" t="s">
        <v>21956</v>
      </c>
      <c r="R2164">
        <v>0.05</v>
      </c>
      <c r="S2164">
        <v>0</v>
      </c>
    </row>
    <row r="2165" spans="1:20">
      <c r="A2165" t="s">
        <v>349</v>
      </c>
      <c r="B2165">
        <v>94460151</v>
      </c>
      <c r="C2165" t="s">
        <v>25452</v>
      </c>
      <c r="D2165" t="s">
        <v>21959</v>
      </c>
      <c r="E2165" t="s">
        <v>21960</v>
      </c>
      <c r="F2165" t="s">
        <v>21953</v>
      </c>
      <c r="G2165">
        <v>3420</v>
      </c>
      <c r="I2165">
        <v>150</v>
      </c>
      <c r="J2165" t="s">
        <v>21954</v>
      </c>
      <c r="K2165" t="s">
        <v>204</v>
      </c>
      <c r="L2165" t="s">
        <v>12492</v>
      </c>
      <c r="M2165" t="s">
        <v>21955</v>
      </c>
      <c r="N2165" t="s">
        <v>21955</v>
      </c>
      <c r="O2165" t="s">
        <v>21955</v>
      </c>
      <c r="P2165" t="s">
        <v>21955</v>
      </c>
      <c r="Q2165" t="s">
        <v>21956</v>
      </c>
      <c r="R2165">
        <v>0.05</v>
      </c>
      <c r="S2165">
        <v>0</v>
      </c>
    </row>
    <row r="2166" spans="1:20">
      <c r="A2166" t="s">
        <v>349</v>
      </c>
      <c r="B2166">
        <v>94460169</v>
      </c>
      <c r="C2166" t="s">
        <v>25453</v>
      </c>
      <c r="D2166" t="s">
        <v>21959</v>
      </c>
      <c r="E2166" t="s">
        <v>21960</v>
      </c>
      <c r="F2166" t="s">
        <v>21953</v>
      </c>
      <c r="G2166">
        <v>3420</v>
      </c>
      <c r="I2166">
        <v>150</v>
      </c>
      <c r="J2166" t="s">
        <v>21954</v>
      </c>
      <c r="K2166" t="s">
        <v>204</v>
      </c>
      <c r="L2166" t="s">
        <v>12492</v>
      </c>
      <c r="M2166" t="s">
        <v>21955</v>
      </c>
      <c r="N2166" t="s">
        <v>21955</v>
      </c>
      <c r="O2166" t="s">
        <v>21955</v>
      </c>
      <c r="P2166" t="s">
        <v>21955</v>
      </c>
      <c r="Q2166" t="s">
        <v>21956</v>
      </c>
      <c r="R2166">
        <v>0.05</v>
      </c>
      <c r="S2166">
        <v>0</v>
      </c>
    </row>
    <row r="2167" spans="1:20">
      <c r="A2167" t="s">
        <v>349</v>
      </c>
      <c r="B2167">
        <v>94460201</v>
      </c>
      <c r="C2167" t="s">
        <v>25454</v>
      </c>
      <c r="D2167" t="s">
        <v>21959</v>
      </c>
      <c r="E2167" t="s">
        <v>21960</v>
      </c>
      <c r="F2167" t="s">
        <v>21953</v>
      </c>
      <c r="G2167">
        <v>3420</v>
      </c>
      <c r="I2167">
        <v>150</v>
      </c>
      <c r="J2167" t="s">
        <v>21954</v>
      </c>
      <c r="K2167" t="s">
        <v>204</v>
      </c>
      <c r="L2167" t="s">
        <v>12492</v>
      </c>
      <c r="M2167" t="s">
        <v>21955</v>
      </c>
      <c r="N2167" t="s">
        <v>21955</v>
      </c>
      <c r="O2167" t="s">
        <v>21955</v>
      </c>
      <c r="P2167" t="s">
        <v>21955</v>
      </c>
      <c r="Q2167" t="s">
        <v>21956</v>
      </c>
      <c r="R2167">
        <v>0.05</v>
      </c>
      <c r="S2167">
        <v>0</v>
      </c>
    </row>
    <row r="2168" spans="1:20">
      <c r="A2168" t="s">
        <v>349</v>
      </c>
      <c r="B2168">
        <v>94460230</v>
      </c>
      <c r="C2168" t="s">
        <v>25455</v>
      </c>
      <c r="D2168" t="s">
        <v>21959</v>
      </c>
      <c r="E2168" t="s">
        <v>21960</v>
      </c>
      <c r="F2168" t="s">
        <v>21953</v>
      </c>
      <c r="G2168">
        <v>3420</v>
      </c>
      <c r="I2168">
        <v>150</v>
      </c>
      <c r="J2168" t="s">
        <v>21954</v>
      </c>
      <c r="K2168" t="s">
        <v>204</v>
      </c>
      <c r="L2168" t="s">
        <v>12492</v>
      </c>
      <c r="M2168" t="s">
        <v>21955</v>
      </c>
      <c r="N2168" t="s">
        <v>21955</v>
      </c>
      <c r="O2168" t="s">
        <v>21955</v>
      </c>
      <c r="P2168" t="s">
        <v>21955</v>
      </c>
      <c r="Q2168" t="s">
        <v>21956</v>
      </c>
      <c r="R2168">
        <v>0.05</v>
      </c>
      <c r="S2168">
        <v>0</v>
      </c>
    </row>
    <row r="2169" spans="1:20">
      <c r="A2169" t="s">
        <v>349</v>
      </c>
      <c r="B2169">
        <v>94460245</v>
      </c>
      <c r="C2169" t="s">
        <v>25456</v>
      </c>
      <c r="D2169" t="s">
        <v>21959</v>
      </c>
      <c r="E2169" t="s">
        <v>21960</v>
      </c>
      <c r="F2169" t="s">
        <v>21953</v>
      </c>
      <c r="G2169">
        <v>3420</v>
      </c>
      <c r="I2169">
        <v>150</v>
      </c>
      <c r="J2169" t="s">
        <v>21954</v>
      </c>
      <c r="K2169" t="s">
        <v>204</v>
      </c>
      <c r="L2169" t="s">
        <v>12492</v>
      </c>
      <c r="M2169" t="s">
        <v>21955</v>
      </c>
      <c r="N2169" t="s">
        <v>21955</v>
      </c>
      <c r="O2169" t="s">
        <v>21955</v>
      </c>
      <c r="P2169" t="s">
        <v>21955</v>
      </c>
      <c r="Q2169" t="s">
        <v>21956</v>
      </c>
      <c r="R2169">
        <v>0.05</v>
      </c>
      <c r="S2169">
        <v>0</v>
      </c>
    </row>
    <row r="2170" spans="1:20">
      <c r="A2170" t="s">
        <v>349</v>
      </c>
      <c r="B2170">
        <v>94460254</v>
      </c>
      <c r="C2170" t="s">
        <v>25457</v>
      </c>
      <c r="D2170" t="s">
        <v>21959</v>
      </c>
      <c r="E2170" t="s">
        <v>21960</v>
      </c>
      <c r="F2170" t="s">
        <v>21953</v>
      </c>
      <c r="G2170">
        <v>3420</v>
      </c>
      <c r="I2170">
        <v>150</v>
      </c>
      <c r="J2170" t="s">
        <v>21954</v>
      </c>
      <c r="K2170" t="s">
        <v>204</v>
      </c>
      <c r="L2170" t="s">
        <v>12492</v>
      </c>
      <c r="M2170" t="s">
        <v>21955</v>
      </c>
      <c r="N2170" t="s">
        <v>21955</v>
      </c>
      <c r="O2170" t="s">
        <v>21955</v>
      </c>
      <c r="P2170" t="s">
        <v>21955</v>
      </c>
      <c r="Q2170" t="s">
        <v>21956</v>
      </c>
      <c r="R2170">
        <v>0.05</v>
      </c>
      <c r="S2170">
        <v>0</v>
      </c>
    </row>
    <row r="2171" spans="1:20">
      <c r="A2171" t="s">
        <v>349</v>
      </c>
      <c r="B2171">
        <v>94460268</v>
      </c>
      <c r="C2171" t="s">
        <v>25458</v>
      </c>
      <c r="D2171" t="s">
        <v>21959</v>
      </c>
      <c r="E2171" t="s">
        <v>21960</v>
      </c>
      <c r="F2171" t="s">
        <v>21953</v>
      </c>
      <c r="G2171">
        <v>3420</v>
      </c>
      <c r="I2171">
        <v>150</v>
      </c>
      <c r="J2171" t="s">
        <v>21954</v>
      </c>
      <c r="K2171" t="s">
        <v>204</v>
      </c>
      <c r="L2171" t="s">
        <v>12492</v>
      </c>
      <c r="M2171" t="s">
        <v>21955</v>
      </c>
      <c r="N2171" t="s">
        <v>21955</v>
      </c>
      <c r="O2171" t="s">
        <v>21955</v>
      </c>
      <c r="P2171" t="s">
        <v>21955</v>
      </c>
      <c r="Q2171" t="s">
        <v>21956</v>
      </c>
      <c r="R2171">
        <v>0.05</v>
      </c>
      <c r="S2171">
        <v>0</v>
      </c>
    </row>
    <row r="2172" spans="1:20">
      <c r="A2172" t="s">
        <v>349</v>
      </c>
      <c r="B2172">
        <v>94460281</v>
      </c>
      <c r="C2172" t="s">
        <v>25459</v>
      </c>
      <c r="D2172" t="s">
        <v>21959</v>
      </c>
      <c r="E2172" t="s">
        <v>21960</v>
      </c>
      <c r="F2172" t="s">
        <v>21953</v>
      </c>
      <c r="G2172">
        <v>3420</v>
      </c>
      <c r="I2172">
        <v>150</v>
      </c>
      <c r="J2172" t="s">
        <v>21954</v>
      </c>
      <c r="K2172" t="s">
        <v>204</v>
      </c>
      <c r="L2172" t="s">
        <v>12492</v>
      </c>
      <c r="M2172" t="s">
        <v>21961</v>
      </c>
      <c r="N2172" t="s">
        <v>21961</v>
      </c>
      <c r="O2172" t="s">
        <v>21961</v>
      </c>
      <c r="P2172" t="s">
        <v>21961</v>
      </c>
      <c r="Q2172" t="s">
        <v>21956</v>
      </c>
      <c r="R2172">
        <v>0.01</v>
      </c>
      <c r="S2172">
        <v>0</v>
      </c>
    </row>
    <row r="2173" spans="1:20">
      <c r="A2173" t="s">
        <v>349</v>
      </c>
      <c r="B2173">
        <v>94460301</v>
      </c>
      <c r="C2173" t="s">
        <v>25460</v>
      </c>
      <c r="D2173" t="s">
        <v>21959</v>
      </c>
      <c r="E2173" t="s">
        <v>21960</v>
      </c>
      <c r="F2173" t="s">
        <v>21953</v>
      </c>
      <c r="G2173">
        <v>3420</v>
      </c>
      <c r="I2173">
        <v>150</v>
      </c>
      <c r="J2173" t="s">
        <v>21954</v>
      </c>
      <c r="K2173" t="s">
        <v>12492</v>
      </c>
      <c r="L2173" t="s">
        <v>12492</v>
      </c>
      <c r="M2173" t="s">
        <v>21955</v>
      </c>
      <c r="N2173" t="s">
        <v>21955</v>
      </c>
      <c r="O2173" t="s">
        <v>21955</v>
      </c>
      <c r="P2173" t="s">
        <v>21955</v>
      </c>
      <c r="Q2173" t="s">
        <v>21956</v>
      </c>
      <c r="R2173">
        <v>0.05</v>
      </c>
      <c r="S2173">
        <v>0</v>
      </c>
      <c r="T2173" t="s">
        <v>21967</v>
      </c>
    </row>
    <row r="2174" spans="1:20">
      <c r="A2174" t="s">
        <v>349</v>
      </c>
      <c r="B2174">
        <v>94460329</v>
      </c>
      <c r="C2174" t="s">
        <v>25461</v>
      </c>
      <c r="D2174" t="s">
        <v>21959</v>
      </c>
      <c r="E2174" t="s">
        <v>21960</v>
      </c>
      <c r="F2174" t="s">
        <v>21953</v>
      </c>
      <c r="G2174">
        <v>3420</v>
      </c>
      <c r="I2174">
        <v>150</v>
      </c>
      <c r="J2174" t="s">
        <v>21954</v>
      </c>
      <c r="K2174" t="s">
        <v>204</v>
      </c>
      <c r="L2174" t="s">
        <v>12492</v>
      </c>
      <c r="M2174" t="s">
        <v>21955</v>
      </c>
      <c r="N2174" t="s">
        <v>21955</v>
      </c>
      <c r="O2174" t="s">
        <v>21955</v>
      </c>
      <c r="P2174" t="s">
        <v>21955</v>
      </c>
      <c r="Q2174" t="s">
        <v>21956</v>
      </c>
      <c r="R2174">
        <v>0.05</v>
      </c>
      <c r="S2174">
        <v>0</v>
      </c>
    </row>
    <row r="2175" spans="1:20">
      <c r="A2175" t="s">
        <v>349</v>
      </c>
      <c r="B2175">
        <v>94460333</v>
      </c>
      <c r="C2175" t="s">
        <v>25462</v>
      </c>
      <c r="D2175" t="s">
        <v>21959</v>
      </c>
      <c r="E2175" t="s">
        <v>21960</v>
      </c>
      <c r="F2175" t="s">
        <v>21953</v>
      </c>
      <c r="G2175">
        <v>3420</v>
      </c>
      <c r="I2175">
        <v>150</v>
      </c>
      <c r="J2175" t="s">
        <v>21954</v>
      </c>
      <c r="K2175" t="s">
        <v>204</v>
      </c>
      <c r="L2175" t="s">
        <v>12492</v>
      </c>
      <c r="M2175" t="s">
        <v>21955</v>
      </c>
      <c r="N2175" t="s">
        <v>21955</v>
      </c>
      <c r="O2175" t="s">
        <v>21955</v>
      </c>
      <c r="P2175" t="s">
        <v>21955</v>
      </c>
      <c r="Q2175" t="s">
        <v>21956</v>
      </c>
      <c r="R2175">
        <v>0.05</v>
      </c>
      <c r="S2175">
        <v>0</v>
      </c>
    </row>
    <row r="2176" spans="1:20">
      <c r="A2176" t="s">
        <v>349</v>
      </c>
      <c r="B2176">
        <v>94460349</v>
      </c>
      <c r="C2176" t="s">
        <v>25463</v>
      </c>
      <c r="D2176" t="s">
        <v>21959</v>
      </c>
      <c r="E2176" t="s">
        <v>21960</v>
      </c>
      <c r="F2176" t="s">
        <v>21953</v>
      </c>
      <c r="G2176">
        <v>3420</v>
      </c>
      <c r="I2176">
        <v>150</v>
      </c>
      <c r="J2176" t="s">
        <v>21954</v>
      </c>
      <c r="K2176" t="s">
        <v>204</v>
      </c>
      <c r="L2176" t="s">
        <v>12492</v>
      </c>
      <c r="M2176" t="s">
        <v>21955</v>
      </c>
      <c r="N2176" t="s">
        <v>21955</v>
      </c>
      <c r="O2176" t="s">
        <v>21955</v>
      </c>
      <c r="P2176" t="s">
        <v>21955</v>
      </c>
      <c r="Q2176" t="s">
        <v>21956</v>
      </c>
      <c r="R2176">
        <v>0.05</v>
      </c>
      <c r="S2176">
        <v>0</v>
      </c>
    </row>
    <row r="2177" spans="1:20">
      <c r="A2177" t="s">
        <v>349</v>
      </c>
      <c r="B2177">
        <v>94460356</v>
      </c>
      <c r="C2177" t="s">
        <v>25464</v>
      </c>
      <c r="D2177" t="s">
        <v>21959</v>
      </c>
      <c r="E2177" t="s">
        <v>21960</v>
      </c>
      <c r="F2177" t="s">
        <v>21953</v>
      </c>
      <c r="G2177">
        <v>3420</v>
      </c>
      <c r="I2177">
        <v>150</v>
      </c>
      <c r="J2177" t="s">
        <v>21954</v>
      </c>
      <c r="K2177" t="s">
        <v>204</v>
      </c>
      <c r="L2177" t="s">
        <v>12492</v>
      </c>
      <c r="M2177" t="s">
        <v>21955</v>
      </c>
      <c r="N2177" t="s">
        <v>21955</v>
      </c>
      <c r="O2177" t="s">
        <v>21955</v>
      </c>
      <c r="P2177" t="s">
        <v>21955</v>
      </c>
      <c r="Q2177" t="s">
        <v>21956</v>
      </c>
      <c r="R2177">
        <v>0.05</v>
      </c>
      <c r="S2177">
        <v>0</v>
      </c>
      <c r="T2177" t="s">
        <v>21967</v>
      </c>
    </row>
    <row r="2178" spans="1:20">
      <c r="A2178" t="s">
        <v>349</v>
      </c>
      <c r="B2178">
        <v>94460365</v>
      </c>
      <c r="C2178" t="s">
        <v>25465</v>
      </c>
      <c r="D2178" t="s">
        <v>21959</v>
      </c>
      <c r="E2178" t="s">
        <v>21960</v>
      </c>
      <c r="F2178" t="s">
        <v>21953</v>
      </c>
      <c r="G2178">
        <v>3420</v>
      </c>
      <c r="I2178">
        <v>150</v>
      </c>
      <c r="J2178" t="s">
        <v>21954</v>
      </c>
      <c r="K2178" t="s">
        <v>204</v>
      </c>
      <c r="L2178" t="s">
        <v>12492</v>
      </c>
      <c r="M2178" t="s">
        <v>21955</v>
      </c>
      <c r="N2178" t="s">
        <v>21955</v>
      </c>
      <c r="O2178" t="s">
        <v>21955</v>
      </c>
      <c r="P2178" t="s">
        <v>21955</v>
      </c>
      <c r="Q2178" t="s">
        <v>21956</v>
      </c>
      <c r="R2178">
        <v>0.05</v>
      </c>
      <c r="S2178">
        <v>0</v>
      </c>
    </row>
    <row r="2179" spans="1:20">
      <c r="A2179" t="s">
        <v>349</v>
      </c>
      <c r="B2179">
        <v>94460369</v>
      </c>
      <c r="C2179" t="s">
        <v>25466</v>
      </c>
      <c r="D2179" t="s">
        <v>21959</v>
      </c>
      <c r="E2179" t="s">
        <v>21960</v>
      </c>
      <c r="F2179" t="s">
        <v>21953</v>
      </c>
      <c r="G2179">
        <v>3420</v>
      </c>
      <c r="I2179">
        <v>150</v>
      </c>
      <c r="J2179" t="s">
        <v>21954</v>
      </c>
      <c r="K2179" t="s">
        <v>204</v>
      </c>
      <c r="L2179" t="s">
        <v>12492</v>
      </c>
      <c r="M2179" t="s">
        <v>21955</v>
      </c>
      <c r="N2179" t="s">
        <v>21955</v>
      </c>
      <c r="O2179" t="s">
        <v>21955</v>
      </c>
      <c r="P2179" t="s">
        <v>21955</v>
      </c>
      <c r="Q2179" t="s">
        <v>21956</v>
      </c>
      <c r="R2179">
        <v>0.05</v>
      </c>
      <c r="S2179">
        <v>0</v>
      </c>
      <c r="T2179" t="s">
        <v>21967</v>
      </c>
    </row>
    <row r="2180" spans="1:20">
      <c r="A2180" t="s">
        <v>349</v>
      </c>
      <c r="B2180">
        <v>94460401</v>
      </c>
      <c r="C2180" t="s">
        <v>25467</v>
      </c>
      <c r="D2180" t="s">
        <v>21959</v>
      </c>
      <c r="E2180" t="s">
        <v>21960</v>
      </c>
      <c r="F2180" t="s">
        <v>21953</v>
      </c>
      <c r="G2180">
        <v>3420</v>
      </c>
      <c r="I2180">
        <v>150</v>
      </c>
      <c r="J2180" t="s">
        <v>21954</v>
      </c>
      <c r="K2180" t="s">
        <v>204</v>
      </c>
      <c r="L2180" t="s">
        <v>12492</v>
      </c>
      <c r="M2180" t="s">
        <v>21955</v>
      </c>
      <c r="N2180" t="s">
        <v>21955</v>
      </c>
      <c r="O2180" t="s">
        <v>21955</v>
      </c>
      <c r="P2180" t="s">
        <v>21955</v>
      </c>
      <c r="Q2180" t="s">
        <v>21956</v>
      </c>
      <c r="R2180">
        <v>0.05</v>
      </c>
      <c r="S2180">
        <v>0</v>
      </c>
    </row>
    <row r="2181" spans="1:20">
      <c r="A2181" t="s">
        <v>349</v>
      </c>
      <c r="B2181">
        <v>94460409</v>
      </c>
      <c r="C2181" t="s">
        <v>25468</v>
      </c>
      <c r="D2181" t="s">
        <v>21959</v>
      </c>
      <c r="E2181" t="s">
        <v>21960</v>
      </c>
      <c r="F2181" t="s">
        <v>21953</v>
      </c>
      <c r="G2181">
        <v>3420</v>
      </c>
      <c r="I2181">
        <v>150</v>
      </c>
      <c r="J2181" t="s">
        <v>21954</v>
      </c>
      <c r="K2181" t="s">
        <v>204</v>
      </c>
      <c r="L2181" t="s">
        <v>12492</v>
      </c>
      <c r="M2181" t="s">
        <v>21961</v>
      </c>
      <c r="N2181" t="s">
        <v>21961</v>
      </c>
      <c r="O2181" t="s">
        <v>21961</v>
      </c>
      <c r="P2181" t="s">
        <v>21961</v>
      </c>
      <c r="Q2181" t="s">
        <v>21956</v>
      </c>
      <c r="R2181">
        <v>0.05</v>
      </c>
      <c r="S2181">
        <v>0</v>
      </c>
    </row>
    <row r="2182" spans="1:20">
      <c r="A2182" t="s">
        <v>349</v>
      </c>
      <c r="B2182">
        <v>94460413</v>
      </c>
      <c r="C2182" t="s">
        <v>25469</v>
      </c>
      <c r="D2182" t="s">
        <v>21959</v>
      </c>
      <c r="E2182" t="s">
        <v>21960</v>
      </c>
      <c r="F2182" t="s">
        <v>21953</v>
      </c>
      <c r="G2182">
        <v>3420</v>
      </c>
      <c r="I2182">
        <v>150</v>
      </c>
      <c r="J2182" t="s">
        <v>21954</v>
      </c>
      <c r="K2182" t="s">
        <v>204</v>
      </c>
      <c r="L2182" t="s">
        <v>12492</v>
      </c>
      <c r="M2182" t="s">
        <v>21955</v>
      </c>
      <c r="N2182" t="s">
        <v>21955</v>
      </c>
      <c r="O2182" t="s">
        <v>21955</v>
      </c>
      <c r="P2182" t="s">
        <v>21955</v>
      </c>
      <c r="Q2182" t="s">
        <v>21956</v>
      </c>
      <c r="R2182">
        <v>0.05</v>
      </c>
      <c r="S2182">
        <v>0</v>
      </c>
    </row>
    <row r="2183" spans="1:20">
      <c r="A2183" t="s">
        <v>349</v>
      </c>
      <c r="B2183">
        <v>94460418</v>
      </c>
      <c r="C2183" t="s">
        <v>25470</v>
      </c>
      <c r="D2183" t="s">
        <v>21959</v>
      </c>
      <c r="E2183" t="s">
        <v>21960</v>
      </c>
      <c r="F2183" t="s">
        <v>21953</v>
      </c>
      <c r="G2183">
        <v>3420</v>
      </c>
      <c r="I2183">
        <v>150</v>
      </c>
      <c r="J2183" t="s">
        <v>21954</v>
      </c>
      <c r="K2183" t="s">
        <v>204</v>
      </c>
      <c r="L2183" t="s">
        <v>12492</v>
      </c>
      <c r="M2183" t="s">
        <v>21955</v>
      </c>
      <c r="N2183" t="s">
        <v>21955</v>
      </c>
      <c r="O2183" t="s">
        <v>21955</v>
      </c>
      <c r="P2183" t="s">
        <v>21955</v>
      </c>
      <c r="Q2183" t="s">
        <v>21956</v>
      </c>
      <c r="R2183">
        <v>0.05</v>
      </c>
      <c r="S2183">
        <v>0</v>
      </c>
    </row>
    <row r="2184" spans="1:20">
      <c r="A2184" t="s">
        <v>349</v>
      </c>
      <c r="B2184">
        <v>94460430</v>
      </c>
      <c r="C2184" t="s">
        <v>25471</v>
      </c>
      <c r="D2184" t="s">
        <v>21959</v>
      </c>
      <c r="E2184" t="s">
        <v>21960</v>
      </c>
      <c r="F2184" t="s">
        <v>21953</v>
      </c>
      <c r="G2184">
        <v>3420</v>
      </c>
      <c r="I2184">
        <v>150</v>
      </c>
      <c r="J2184" t="s">
        <v>21954</v>
      </c>
      <c r="K2184" t="s">
        <v>204</v>
      </c>
      <c r="L2184" t="s">
        <v>12492</v>
      </c>
      <c r="M2184" t="s">
        <v>21955</v>
      </c>
      <c r="N2184" t="s">
        <v>21955</v>
      </c>
      <c r="O2184" t="s">
        <v>21955</v>
      </c>
      <c r="P2184" t="s">
        <v>21955</v>
      </c>
      <c r="Q2184" t="s">
        <v>21956</v>
      </c>
      <c r="R2184">
        <v>0.05</v>
      </c>
      <c r="S2184">
        <v>0</v>
      </c>
    </row>
    <row r="2185" spans="1:20">
      <c r="A2185" t="s">
        <v>349</v>
      </c>
      <c r="B2185">
        <v>94460437</v>
      </c>
      <c r="C2185" t="s">
        <v>25472</v>
      </c>
      <c r="D2185" t="s">
        <v>21959</v>
      </c>
      <c r="E2185" t="s">
        <v>21960</v>
      </c>
      <c r="F2185" t="s">
        <v>21953</v>
      </c>
      <c r="G2185">
        <v>3420</v>
      </c>
      <c r="I2185">
        <v>150</v>
      </c>
      <c r="J2185" t="s">
        <v>21954</v>
      </c>
      <c r="K2185" t="s">
        <v>204</v>
      </c>
      <c r="L2185" t="s">
        <v>12492</v>
      </c>
      <c r="M2185" t="s">
        <v>21955</v>
      </c>
      <c r="N2185" t="s">
        <v>21955</v>
      </c>
      <c r="O2185" t="s">
        <v>21955</v>
      </c>
      <c r="P2185" t="s">
        <v>21955</v>
      </c>
      <c r="Q2185" t="s">
        <v>21956</v>
      </c>
      <c r="R2185">
        <v>0.05</v>
      </c>
      <c r="S2185">
        <v>0</v>
      </c>
    </row>
    <row r="2186" spans="1:20">
      <c r="A2186" t="s">
        <v>349</v>
      </c>
      <c r="B2186">
        <v>94460449</v>
      </c>
      <c r="C2186" t="s">
        <v>25473</v>
      </c>
      <c r="D2186" t="s">
        <v>21959</v>
      </c>
      <c r="E2186" t="s">
        <v>21960</v>
      </c>
      <c r="F2186" t="s">
        <v>21953</v>
      </c>
      <c r="G2186">
        <v>3420</v>
      </c>
      <c r="I2186">
        <v>150</v>
      </c>
      <c r="J2186" t="s">
        <v>21954</v>
      </c>
      <c r="K2186" t="s">
        <v>204</v>
      </c>
      <c r="L2186" t="s">
        <v>12492</v>
      </c>
      <c r="M2186" t="s">
        <v>21961</v>
      </c>
      <c r="N2186" t="s">
        <v>21961</v>
      </c>
      <c r="O2186" t="s">
        <v>21961</v>
      </c>
      <c r="P2186" t="s">
        <v>21961</v>
      </c>
      <c r="Q2186" t="s">
        <v>21956</v>
      </c>
      <c r="R2186">
        <v>0.01</v>
      </c>
      <c r="S2186">
        <v>0</v>
      </c>
    </row>
    <row r="2187" spans="1:20">
      <c r="A2187" t="s">
        <v>349</v>
      </c>
      <c r="B2187">
        <v>94460465</v>
      </c>
      <c r="C2187" t="s">
        <v>25474</v>
      </c>
      <c r="D2187" t="s">
        <v>21959</v>
      </c>
      <c r="E2187" t="s">
        <v>21960</v>
      </c>
      <c r="F2187" t="s">
        <v>21953</v>
      </c>
      <c r="G2187">
        <v>3420</v>
      </c>
      <c r="I2187">
        <v>150</v>
      </c>
      <c r="J2187" t="s">
        <v>21954</v>
      </c>
      <c r="K2187" t="s">
        <v>204</v>
      </c>
      <c r="L2187" t="s">
        <v>12492</v>
      </c>
      <c r="M2187" t="s">
        <v>21961</v>
      </c>
      <c r="N2187" t="s">
        <v>21961</v>
      </c>
      <c r="O2187" t="s">
        <v>21961</v>
      </c>
      <c r="P2187" t="s">
        <v>21961</v>
      </c>
      <c r="Q2187" t="s">
        <v>21956</v>
      </c>
      <c r="R2187">
        <v>0.01</v>
      </c>
      <c r="S2187">
        <v>0</v>
      </c>
    </row>
    <row r="2188" spans="1:20">
      <c r="A2188" t="s">
        <v>349</v>
      </c>
      <c r="B2188">
        <v>94460468</v>
      </c>
      <c r="C2188" t="s">
        <v>25475</v>
      </c>
      <c r="D2188" t="s">
        <v>21959</v>
      </c>
      <c r="E2188" t="s">
        <v>21960</v>
      </c>
      <c r="F2188" t="s">
        <v>21953</v>
      </c>
      <c r="G2188">
        <v>3420</v>
      </c>
      <c r="I2188">
        <v>150</v>
      </c>
      <c r="J2188" t="s">
        <v>21954</v>
      </c>
      <c r="K2188" t="s">
        <v>204</v>
      </c>
      <c r="L2188" t="s">
        <v>12492</v>
      </c>
      <c r="M2188" t="s">
        <v>21955</v>
      </c>
      <c r="N2188" t="s">
        <v>21955</v>
      </c>
      <c r="O2188" t="s">
        <v>21955</v>
      </c>
      <c r="P2188" t="s">
        <v>21955</v>
      </c>
      <c r="Q2188" t="s">
        <v>21956</v>
      </c>
      <c r="R2188">
        <v>0.05</v>
      </c>
      <c r="S2188">
        <v>0</v>
      </c>
    </row>
    <row r="2189" spans="1:20">
      <c r="A2189" t="s">
        <v>349</v>
      </c>
      <c r="B2189">
        <v>94460501</v>
      </c>
      <c r="C2189" t="s">
        <v>25476</v>
      </c>
      <c r="D2189" t="s">
        <v>21959</v>
      </c>
      <c r="E2189" t="s">
        <v>21960</v>
      </c>
      <c r="F2189" t="s">
        <v>21953</v>
      </c>
      <c r="G2189">
        <v>3420</v>
      </c>
      <c r="I2189">
        <v>150</v>
      </c>
      <c r="J2189" t="s">
        <v>21954</v>
      </c>
      <c r="K2189" t="s">
        <v>204</v>
      </c>
      <c r="L2189" t="s">
        <v>12492</v>
      </c>
      <c r="M2189" t="s">
        <v>21955</v>
      </c>
      <c r="N2189" t="s">
        <v>21955</v>
      </c>
      <c r="O2189" t="s">
        <v>21955</v>
      </c>
      <c r="P2189" t="s">
        <v>21955</v>
      </c>
      <c r="Q2189" t="s">
        <v>21956</v>
      </c>
      <c r="R2189">
        <v>0.05</v>
      </c>
      <c r="S2189">
        <v>0</v>
      </c>
    </row>
    <row r="2190" spans="1:20">
      <c r="A2190" t="s">
        <v>349</v>
      </c>
      <c r="B2190">
        <v>94460529</v>
      </c>
      <c r="C2190" t="s">
        <v>25477</v>
      </c>
      <c r="D2190" t="s">
        <v>21959</v>
      </c>
      <c r="E2190" t="s">
        <v>21960</v>
      </c>
      <c r="F2190" t="s">
        <v>21953</v>
      </c>
      <c r="G2190">
        <v>3420</v>
      </c>
      <c r="I2190">
        <v>150</v>
      </c>
      <c r="J2190" t="s">
        <v>21954</v>
      </c>
      <c r="K2190" t="s">
        <v>204</v>
      </c>
      <c r="L2190" t="s">
        <v>12492</v>
      </c>
      <c r="M2190" t="s">
        <v>21955</v>
      </c>
      <c r="N2190" t="s">
        <v>21955</v>
      </c>
      <c r="O2190" t="s">
        <v>21955</v>
      </c>
      <c r="P2190" t="s">
        <v>21955</v>
      </c>
      <c r="Q2190" t="s">
        <v>21956</v>
      </c>
      <c r="R2190">
        <v>0.05</v>
      </c>
      <c r="S2190">
        <v>0</v>
      </c>
    </row>
    <row r="2191" spans="1:20">
      <c r="A2191" t="s">
        <v>349</v>
      </c>
      <c r="B2191">
        <v>94460531</v>
      </c>
      <c r="C2191" t="s">
        <v>25478</v>
      </c>
      <c r="D2191" t="s">
        <v>21959</v>
      </c>
      <c r="E2191" t="s">
        <v>21960</v>
      </c>
      <c r="F2191" t="s">
        <v>21953</v>
      </c>
      <c r="G2191">
        <v>3420</v>
      </c>
      <c r="I2191">
        <v>150</v>
      </c>
      <c r="J2191" t="s">
        <v>21954</v>
      </c>
      <c r="K2191" t="s">
        <v>204</v>
      </c>
      <c r="L2191" t="s">
        <v>12492</v>
      </c>
      <c r="M2191" t="s">
        <v>21955</v>
      </c>
      <c r="N2191" t="s">
        <v>21955</v>
      </c>
      <c r="O2191" t="s">
        <v>21955</v>
      </c>
      <c r="P2191" t="s">
        <v>21955</v>
      </c>
      <c r="Q2191" t="s">
        <v>21956</v>
      </c>
      <c r="R2191">
        <v>0.05</v>
      </c>
      <c r="S2191">
        <v>0</v>
      </c>
    </row>
    <row r="2192" spans="1:20">
      <c r="A2192" t="s">
        <v>349</v>
      </c>
      <c r="B2192">
        <v>94460553</v>
      </c>
      <c r="C2192" t="s">
        <v>25479</v>
      </c>
      <c r="D2192" t="s">
        <v>21959</v>
      </c>
      <c r="E2192" t="s">
        <v>21960</v>
      </c>
      <c r="F2192" t="s">
        <v>21953</v>
      </c>
      <c r="G2192">
        <v>3420</v>
      </c>
      <c r="I2192">
        <v>150</v>
      </c>
      <c r="J2192" t="s">
        <v>21954</v>
      </c>
      <c r="K2192" t="s">
        <v>204</v>
      </c>
      <c r="L2192" t="s">
        <v>12492</v>
      </c>
      <c r="M2192" t="s">
        <v>21955</v>
      </c>
      <c r="N2192" t="s">
        <v>21955</v>
      </c>
      <c r="O2192" t="s">
        <v>21955</v>
      </c>
      <c r="P2192" t="s">
        <v>21955</v>
      </c>
      <c r="Q2192" t="s">
        <v>21956</v>
      </c>
      <c r="R2192">
        <v>0.01</v>
      </c>
      <c r="S2192">
        <v>0</v>
      </c>
    </row>
    <row r="2193" spans="1:20">
      <c r="A2193" t="s">
        <v>349</v>
      </c>
      <c r="B2193">
        <v>94460568</v>
      </c>
      <c r="C2193" t="s">
        <v>25480</v>
      </c>
      <c r="D2193" t="s">
        <v>21959</v>
      </c>
      <c r="E2193" t="s">
        <v>21960</v>
      </c>
      <c r="F2193" t="s">
        <v>21953</v>
      </c>
      <c r="G2193">
        <v>3420</v>
      </c>
      <c r="I2193">
        <v>150</v>
      </c>
      <c r="J2193" t="s">
        <v>21954</v>
      </c>
      <c r="K2193" t="s">
        <v>204</v>
      </c>
      <c r="L2193" t="s">
        <v>12492</v>
      </c>
      <c r="M2193" t="s">
        <v>21955</v>
      </c>
      <c r="N2193" t="s">
        <v>21955</v>
      </c>
      <c r="O2193" t="s">
        <v>21955</v>
      </c>
      <c r="P2193" t="s">
        <v>21955</v>
      </c>
      <c r="Q2193" t="s">
        <v>21956</v>
      </c>
      <c r="R2193">
        <v>0.05</v>
      </c>
      <c r="S2193">
        <v>0</v>
      </c>
    </row>
    <row r="2194" spans="1:20">
      <c r="A2194" t="s">
        <v>349</v>
      </c>
      <c r="B2194">
        <v>94460585</v>
      </c>
      <c r="C2194" t="s">
        <v>25481</v>
      </c>
      <c r="D2194" t="s">
        <v>21959</v>
      </c>
      <c r="E2194" t="s">
        <v>21960</v>
      </c>
      <c r="F2194" t="s">
        <v>21953</v>
      </c>
      <c r="G2194">
        <v>3420</v>
      </c>
      <c r="I2194">
        <v>150</v>
      </c>
      <c r="J2194" t="s">
        <v>21954</v>
      </c>
      <c r="K2194" t="s">
        <v>204</v>
      </c>
      <c r="L2194" t="s">
        <v>12492</v>
      </c>
      <c r="M2194" t="s">
        <v>21955</v>
      </c>
      <c r="N2194" t="s">
        <v>21955</v>
      </c>
      <c r="O2194" t="s">
        <v>21955</v>
      </c>
      <c r="P2194" t="s">
        <v>21955</v>
      </c>
      <c r="Q2194" t="s">
        <v>21956</v>
      </c>
      <c r="R2194">
        <v>0.05</v>
      </c>
      <c r="S2194">
        <v>0</v>
      </c>
    </row>
    <row r="2195" spans="1:20">
      <c r="A2195" t="s">
        <v>349</v>
      </c>
      <c r="B2195">
        <v>94460597</v>
      </c>
      <c r="C2195" t="s">
        <v>25482</v>
      </c>
      <c r="D2195" t="s">
        <v>21959</v>
      </c>
      <c r="E2195" t="s">
        <v>21960</v>
      </c>
      <c r="F2195" t="s">
        <v>21953</v>
      </c>
      <c r="G2195">
        <v>3420</v>
      </c>
      <c r="I2195">
        <v>150</v>
      </c>
      <c r="J2195" t="s">
        <v>21954</v>
      </c>
      <c r="K2195" t="s">
        <v>204</v>
      </c>
      <c r="L2195" t="s">
        <v>12492</v>
      </c>
      <c r="M2195" t="s">
        <v>21955</v>
      </c>
      <c r="N2195" t="s">
        <v>21955</v>
      </c>
      <c r="O2195" t="s">
        <v>21955</v>
      </c>
      <c r="P2195" t="s">
        <v>21955</v>
      </c>
      <c r="Q2195" t="s">
        <v>21956</v>
      </c>
      <c r="R2195">
        <v>0.05</v>
      </c>
      <c r="S2195">
        <v>0</v>
      </c>
    </row>
    <row r="2196" spans="1:20">
      <c r="A2196" t="s">
        <v>349</v>
      </c>
      <c r="B2196">
        <v>94460681</v>
      </c>
      <c r="C2196" t="s">
        <v>25483</v>
      </c>
      <c r="D2196" t="s">
        <v>21959</v>
      </c>
      <c r="E2196" t="s">
        <v>21960</v>
      </c>
      <c r="F2196" t="s">
        <v>21953</v>
      </c>
      <c r="G2196">
        <v>3420</v>
      </c>
      <c r="I2196">
        <v>150</v>
      </c>
      <c r="J2196" t="s">
        <v>21954</v>
      </c>
      <c r="K2196" t="s">
        <v>12492</v>
      </c>
      <c r="L2196" t="s">
        <v>12492</v>
      </c>
      <c r="M2196" t="s">
        <v>21955</v>
      </c>
      <c r="N2196" t="s">
        <v>21955</v>
      </c>
      <c r="O2196" t="s">
        <v>21955</v>
      </c>
      <c r="P2196" t="s">
        <v>21955</v>
      </c>
      <c r="Q2196" t="s">
        <v>21956</v>
      </c>
      <c r="R2196">
        <v>0.05</v>
      </c>
      <c r="S2196">
        <v>0</v>
      </c>
    </row>
    <row r="2197" spans="1:20">
      <c r="A2197" t="s">
        <v>349</v>
      </c>
      <c r="B2197">
        <v>94460685</v>
      </c>
      <c r="C2197" t="s">
        <v>25484</v>
      </c>
      <c r="D2197" t="s">
        <v>21959</v>
      </c>
      <c r="E2197" t="s">
        <v>21960</v>
      </c>
      <c r="F2197" t="s">
        <v>21953</v>
      </c>
      <c r="G2197">
        <v>3420</v>
      </c>
      <c r="I2197">
        <v>150</v>
      </c>
      <c r="J2197" t="s">
        <v>21954</v>
      </c>
      <c r="K2197" t="s">
        <v>204</v>
      </c>
      <c r="L2197" t="s">
        <v>12492</v>
      </c>
      <c r="M2197" t="s">
        <v>21955</v>
      </c>
      <c r="N2197" t="s">
        <v>21955</v>
      </c>
      <c r="O2197" t="s">
        <v>21955</v>
      </c>
      <c r="P2197" t="s">
        <v>21955</v>
      </c>
      <c r="Q2197" t="s">
        <v>21956</v>
      </c>
      <c r="R2197">
        <v>0.05</v>
      </c>
      <c r="S2197">
        <v>0</v>
      </c>
    </row>
    <row r="2198" spans="1:20">
      <c r="A2198" t="s">
        <v>349</v>
      </c>
      <c r="B2198">
        <v>94460697</v>
      </c>
      <c r="C2198" t="s">
        <v>25485</v>
      </c>
      <c r="D2198" t="s">
        <v>21959</v>
      </c>
      <c r="E2198" t="s">
        <v>21960</v>
      </c>
      <c r="F2198" t="s">
        <v>21953</v>
      </c>
      <c r="G2198">
        <v>3420</v>
      </c>
      <c r="I2198">
        <v>150</v>
      </c>
      <c r="J2198" t="s">
        <v>21954</v>
      </c>
      <c r="K2198" t="s">
        <v>204</v>
      </c>
      <c r="L2198" t="s">
        <v>12492</v>
      </c>
      <c r="M2198" t="s">
        <v>21955</v>
      </c>
      <c r="N2198" t="s">
        <v>21955</v>
      </c>
      <c r="O2198" t="s">
        <v>21955</v>
      </c>
      <c r="P2198" t="s">
        <v>21955</v>
      </c>
      <c r="Q2198" t="s">
        <v>21956</v>
      </c>
      <c r="R2198">
        <v>0.05</v>
      </c>
      <c r="S2198">
        <v>0</v>
      </c>
    </row>
    <row r="2199" spans="1:20">
      <c r="A2199" t="s">
        <v>349</v>
      </c>
      <c r="B2199">
        <v>94461262</v>
      </c>
      <c r="C2199" t="s">
        <v>25486</v>
      </c>
      <c r="D2199" t="s">
        <v>22523</v>
      </c>
      <c r="E2199" t="s">
        <v>21952</v>
      </c>
      <c r="F2199" t="s">
        <v>21953</v>
      </c>
      <c r="G2199">
        <v>3440</v>
      </c>
      <c r="I2199">
        <v>150</v>
      </c>
      <c r="J2199" t="s">
        <v>21954</v>
      </c>
      <c r="K2199" t="s">
        <v>12492</v>
      </c>
      <c r="L2199" t="s">
        <v>12492</v>
      </c>
      <c r="M2199" t="s">
        <v>21955</v>
      </c>
      <c r="N2199" t="s">
        <v>21955</v>
      </c>
      <c r="O2199" t="s">
        <v>21955</v>
      </c>
      <c r="P2199" t="s">
        <v>21955</v>
      </c>
      <c r="Q2199" t="s">
        <v>21956</v>
      </c>
      <c r="R2199">
        <v>0.05</v>
      </c>
      <c r="S2199">
        <v>0</v>
      </c>
      <c r="T2199" t="s">
        <v>21967</v>
      </c>
    </row>
    <row r="2200" spans="1:20">
      <c r="A2200" t="s">
        <v>349</v>
      </c>
      <c r="B2200">
        <v>94461266</v>
      </c>
      <c r="C2200" t="s">
        <v>25487</v>
      </c>
      <c r="D2200" t="s">
        <v>22523</v>
      </c>
      <c r="E2200" t="s">
        <v>21952</v>
      </c>
      <c r="F2200" t="s">
        <v>21953</v>
      </c>
      <c r="G2200">
        <v>3440</v>
      </c>
      <c r="I2200">
        <v>150</v>
      </c>
      <c r="J2200" t="s">
        <v>21954</v>
      </c>
      <c r="K2200" t="s">
        <v>12492</v>
      </c>
      <c r="L2200" t="s">
        <v>12492</v>
      </c>
      <c r="M2200" t="s">
        <v>21955</v>
      </c>
      <c r="N2200" t="s">
        <v>21955</v>
      </c>
      <c r="O2200" t="s">
        <v>21955</v>
      </c>
      <c r="P2200" t="s">
        <v>21955</v>
      </c>
      <c r="Q2200" t="s">
        <v>21956</v>
      </c>
      <c r="R2200">
        <v>0.05</v>
      </c>
      <c r="S2200">
        <v>0</v>
      </c>
      <c r="T2200" t="s">
        <v>21967</v>
      </c>
    </row>
    <row r="2201" spans="1:20">
      <c r="A2201" t="s">
        <v>349</v>
      </c>
      <c r="B2201">
        <v>94461525</v>
      </c>
      <c r="C2201" t="s">
        <v>25488</v>
      </c>
      <c r="D2201" t="s">
        <v>22043</v>
      </c>
      <c r="E2201" t="s">
        <v>21952</v>
      </c>
      <c r="F2201" t="s">
        <v>21953</v>
      </c>
      <c r="G2201">
        <v>3440</v>
      </c>
      <c r="I2201">
        <v>150</v>
      </c>
      <c r="J2201" t="s">
        <v>21954</v>
      </c>
      <c r="K2201" t="s">
        <v>204</v>
      </c>
      <c r="L2201" t="s">
        <v>12492</v>
      </c>
      <c r="M2201" t="s">
        <v>21955</v>
      </c>
      <c r="N2201" t="s">
        <v>21955</v>
      </c>
      <c r="O2201" t="s">
        <v>21955</v>
      </c>
      <c r="P2201" t="s">
        <v>21955</v>
      </c>
      <c r="Q2201" t="s">
        <v>21956</v>
      </c>
      <c r="R2201">
        <v>0.05</v>
      </c>
      <c r="S2201">
        <v>0</v>
      </c>
    </row>
    <row r="2202" spans="1:20">
      <c r="A2202" t="s">
        <v>349</v>
      </c>
      <c r="B2202">
        <v>94461667</v>
      </c>
      <c r="C2202" t="s">
        <v>25489</v>
      </c>
      <c r="D2202" t="s">
        <v>22357</v>
      </c>
      <c r="E2202" t="s">
        <v>21966</v>
      </c>
      <c r="F2202" t="s">
        <v>21953</v>
      </c>
      <c r="G2202">
        <v>3220</v>
      </c>
      <c r="I2202">
        <v>150</v>
      </c>
      <c r="J2202" t="s">
        <v>21954</v>
      </c>
      <c r="K2202" t="s">
        <v>204</v>
      </c>
      <c r="L2202" t="s">
        <v>12492</v>
      </c>
      <c r="M2202" t="s">
        <v>21961</v>
      </c>
      <c r="N2202" t="s">
        <v>21961</v>
      </c>
      <c r="O2202" t="s">
        <v>21961</v>
      </c>
      <c r="P2202" t="s">
        <v>21961</v>
      </c>
      <c r="Q2202" t="s">
        <v>21956</v>
      </c>
      <c r="R2202">
        <v>0.01</v>
      </c>
      <c r="S2202">
        <v>0</v>
      </c>
    </row>
    <row r="2203" spans="1:20">
      <c r="A2203" t="s">
        <v>349</v>
      </c>
      <c r="B2203">
        <v>94462201</v>
      </c>
      <c r="C2203" t="s">
        <v>25490</v>
      </c>
      <c r="D2203" t="s">
        <v>21979</v>
      </c>
      <c r="E2203" t="s">
        <v>21952</v>
      </c>
      <c r="F2203" t="s">
        <v>21953</v>
      </c>
      <c r="G2203">
        <v>3440</v>
      </c>
      <c r="I2203">
        <v>150</v>
      </c>
      <c r="J2203" t="s">
        <v>21954</v>
      </c>
      <c r="K2203" t="s">
        <v>204</v>
      </c>
      <c r="L2203" t="s">
        <v>12492</v>
      </c>
      <c r="M2203" t="s">
        <v>21955</v>
      </c>
      <c r="N2203" t="s">
        <v>21955</v>
      </c>
      <c r="O2203" t="s">
        <v>21955</v>
      </c>
      <c r="P2203" t="s">
        <v>21955</v>
      </c>
      <c r="Q2203" t="s">
        <v>21956</v>
      </c>
      <c r="R2203">
        <v>0.01</v>
      </c>
      <c r="S2203">
        <v>0</v>
      </c>
      <c r="T2203" t="s">
        <v>21967</v>
      </c>
    </row>
    <row r="2204" spans="1:20">
      <c r="A2204" t="s">
        <v>349</v>
      </c>
      <c r="B2204">
        <v>94462901</v>
      </c>
      <c r="C2204" t="s">
        <v>25491</v>
      </c>
      <c r="D2204" t="s">
        <v>22028</v>
      </c>
      <c r="E2204" t="s">
        <v>22199</v>
      </c>
      <c r="F2204" t="s">
        <v>21953</v>
      </c>
      <c r="G2204">
        <v>3220</v>
      </c>
      <c r="I2204">
        <v>150</v>
      </c>
      <c r="J2204" t="s">
        <v>21954</v>
      </c>
      <c r="K2204" t="s">
        <v>12492</v>
      </c>
      <c r="L2204" t="s">
        <v>12492</v>
      </c>
      <c r="M2204" t="s">
        <v>21961</v>
      </c>
      <c r="N2204" t="s">
        <v>21961</v>
      </c>
      <c r="O2204" t="s">
        <v>21961</v>
      </c>
      <c r="P2204" t="s">
        <v>21961</v>
      </c>
      <c r="Q2204" t="s">
        <v>21956</v>
      </c>
      <c r="R2204">
        <v>0.01</v>
      </c>
      <c r="S2204">
        <v>0</v>
      </c>
    </row>
    <row r="2205" spans="1:20">
      <c r="A2205" t="s">
        <v>349</v>
      </c>
      <c r="B2205">
        <v>94463201</v>
      </c>
      <c r="C2205" t="s">
        <v>25492</v>
      </c>
      <c r="D2205" t="s">
        <v>23641</v>
      </c>
      <c r="E2205" t="s">
        <v>21987</v>
      </c>
      <c r="F2205" t="s">
        <v>21953</v>
      </c>
      <c r="G2205">
        <v>3220</v>
      </c>
      <c r="I2205">
        <v>150</v>
      </c>
      <c r="J2205" t="s">
        <v>21954</v>
      </c>
      <c r="K2205" t="s">
        <v>204</v>
      </c>
      <c r="L2205" t="s">
        <v>12492</v>
      </c>
      <c r="M2205" t="s">
        <v>21955</v>
      </c>
      <c r="N2205" t="s">
        <v>21955</v>
      </c>
      <c r="O2205" t="s">
        <v>21955</v>
      </c>
      <c r="P2205" t="s">
        <v>21955</v>
      </c>
      <c r="Q2205" t="s">
        <v>21956</v>
      </c>
      <c r="R2205">
        <v>0.05</v>
      </c>
      <c r="S2205">
        <v>0</v>
      </c>
    </row>
    <row r="2206" spans="1:20">
      <c r="A2206" t="s">
        <v>349</v>
      </c>
      <c r="B2206">
        <v>94463501</v>
      </c>
      <c r="C2206" t="s">
        <v>25493</v>
      </c>
      <c r="D2206" t="s">
        <v>22022</v>
      </c>
      <c r="E2206" t="s">
        <v>21952</v>
      </c>
      <c r="F2206" t="s">
        <v>21953</v>
      </c>
      <c r="G2206">
        <v>3440</v>
      </c>
      <c r="I2206">
        <v>150</v>
      </c>
      <c r="J2206" t="s">
        <v>19</v>
      </c>
      <c r="K2206" t="s">
        <v>12492</v>
      </c>
      <c r="L2206" t="s">
        <v>12492</v>
      </c>
      <c r="M2206" t="s">
        <v>34</v>
      </c>
      <c r="N2206" t="s">
        <v>34</v>
      </c>
      <c r="O2206" t="s">
        <v>34</v>
      </c>
      <c r="P2206" t="s">
        <v>34</v>
      </c>
      <c r="Q2206" t="s">
        <v>21956</v>
      </c>
      <c r="R2206">
        <v>0.05</v>
      </c>
      <c r="S2206">
        <v>0</v>
      </c>
      <c r="T2206" t="s">
        <v>21967</v>
      </c>
    </row>
    <row r="2207" spans="1:20">
      <c r="A2207" t="s">
        <v>349</v>
      </c>
      <c r="B2207">
        <v>94464561</v>
      </c>
      <c r="C2207" t="s">
        <v>25494</v>
      </c>
      <c r="D2207" t="s">
        <v>22022</v>
      </c>
      <c r="E2207" t="s">
        <v>21952</v>
      </c>
      <c r="F2207" t="s">
        <v>21953</v>
      </c>
      <c r="G2207">
        <v>3450</v>
      </c>
      <c r="I2207">
        <v>150</v>
      </c>
      <c r="J2207" t="s">
        <v>21954</v>
      </c>
      <c r="K2207" t="s">
        <v>204</v>
      </c>
      <c r="L2207" t="s">
        <v>12492</v>
      </c>
      <c r="M2207" t="s">
        <v>21955</v>
      </c>
      <c r="N2207" t="s">
        <v>21955</v>
      </c>
      <c r="O2207" t="s">
        <v>21955</v>
      </c>
      <c r="P2207" t="s">
        <v>21955</v>
      </c>
      <c r="Q2207" t="s">
        <v>21956</v>
      </c>
      <c r="R2207">
        <v>0.05</v>
      </c>
      <c r="S2207">
        <v>0</v>
      </c>
    </row>
    <row r="2208" spans="1:20">
      <c r="A2208" t="s">
        <v>349</v>
      </c>
      <c r="B2208">
        <v>94466001</v>
      </c>
      <c r="C2208" t="s">
        <v>25495</v>
      </c>
      <c r="D2208" t="s">
        <v>22482</v>
      </c>
      <c r="E2208" t="s">
        <v>22181</v>
      </c>
      <c r="F2208" t="s">
        <v>21953</v>
      </c>
      <c r="G2208">
        <v>3220</v>
      </c>
      <c r="I2208">
        <v>150</v>
      </c>
      <c r="J2208" t="s">
        <v>21954</v>
      </c>
      <c r="K2208" t="s">
        <v>204</v>
      </c>
      <c r="L2208" t="s">
        <v>12492</v>
      </c>
      <c r="M2208" t="s">
        <v>21955</v>
      </c>
      <c r="N2208" t="s">
        <v>21955</v>
      </c>
      <c r="O2208" t="s">
        <v>21955</v>
      </c>
      <c r="P2208" t="s">
        <v>21955</v>
      </c>
      <c r="R2208">
        <v>0.05</v>
      </c>
      <c r="S2208">
        <v>0</v>
      </c>
    </row>
    <row r="2209" spans="1:20">
      <c r="A2209" t="s">
        <v>349</v>
      </c>
      <c r="B2209">
        <v>94466490</v>
      </c>
      <c r="C2209" t="s">
        <v>25496</v>
      </c>
      <c r="D2209" t="s">
        <v>22360</v>
      </c>
      <c r="E2209" t="s">
        <v>21960</v>
      </c>
      <c r="F2209" t="s">
        <v>21953</v>
      </c>
      <c r="G2209">
        <v>3420</v>
      </c>
      <c r="I2209">
        <v>200</v>
      </c>
      <c r="J2209" t="s">
        <v>21954</v>
      </c>
      <c r="K2209" t="s">
        <v>12492</v>
      </c>
      <c r="L2209" t="s">
        <v>12492</v>
      </c>
      <c r="M2209" t="s">
        <v>21955</v>
      </c>
      <c r="N2209" t="s">
        <v>21955</v>
      </c>
      <c r="O2209" t="s">
        <v>21955</v>
      </c>
      <c r="P2209" t="s">
        <v>21955</v>
      </c>
      <c r="Q2209" t="s">
        <v>21956</v>
      </c>
      <c r="R2209">
        <v>0.05</v>
      </c>
      <c r="S2209">
        <v>0</v>
      </c>
      <c r="T2209" t="s">
        <v>21967</v>
      </c>
    </row>
    <row r="2210" spans="1:20">
      <c r="A2210" t="s">
        <v>349</v>
      </c>
      <c r="B2210">
        <v>94469049</v>
      </c>
      <c r="C2210" t="s">
        <v>25497</v>
      </c>
      <c r="D2210" t="s">
        <v>22254</v>
      </c>
      <c r="E2210" t="s">
        <v>21987</v>
      </c>
      <c r="F2210" t="s">
        <v>21953</v>
      </c>
      <c r="G2210">
        <v>3450</v>
      </c>
      <c r="I2210">
        <v>150</v>
      </c>
      <c r="J2210" t="s">
        <v>21954</v>
      </c>
      <c r="K2210" t="s">
        <v>204</v>
      </c>
      <c r="L2210" t="s">
        <v>12492</v>
      </c>
      <c r="M2210" t="s">
        <v>21955</v>
      </c>
      <c r="N2210" t="s">
        <v>21955</v>
      </c>
      <c r="O2210" t="s">
        <v>21955</v>
      </c>
      <c r="P2210" t="s">
        <v>21955</v>
      </c>
      <c r="Q2210" t="s">
        <v>21956</v>
      </c>
      <c r="R2210">
        <v>0.05</v>
      </c>
      <c r="S2210">
        <v>0</v>
      </c>
    </row>
    <row r="2211" spans="1:20">
      <c r="A2211" t="s">
        <v>349</v>
      </c>
      <c r="B2211">
        <v>94469065</v>
      </c>
      <c r="C2211" t="s">
        <v>25498</v>
      </c>
      <c r="D2211" t="s">
        <v>22254</v>
      </c>
      <c r="E2211" t="s">
        <v>21987</v>
      </c>
      <c r="F2211" t="s">
        <v>21953</v>
      </c>
      <c r="G2211">
        <v>3450</v>
      </c>
      <c r="I2211">
        <v>150</v>
      </c>
      <c r="J2211" t="s">
        <v>21954</v>
      </c>
      <c r="K2211" t="s">
        <v>204</v>
      </c>
      <c r="L2211" t="s">
        <v>12492</v>
      </c>
      <c r="M2211" t="s">
        <v>21955</v>
      </c>
      <c r="N2211" t="s">
        <v>21955</v>
      </c>
      <c r="O2211" t="s">
        <v>21955</v>
      </c>
      <c r="P2211" t="s">
        <v>21955</v>
      </c>
      <c r="Q2211" t="s">
        <v>21956</v>
      </c>
      <c r="R2211">
        <v>0.05</v>
      </c>
      <c r="S2211">
        <v>0</v>
      </c>
    </row>
    <row r="2212" spans="1:20">
      <c r="A2212" t="s">
        <v>349</v>
      </c>
      <c r="B2212">
        <v>94469073</v>
      </c>
      <c r="C2212" t="s">
        <v>25499</v>
      </c>
      <c r="D2212" t="s">
        <v>22254</v>
      </c>
      <c r="E2212" t="s">
        <v>21987</v>
      </c>
      <c r="F2212" t="s">
        <v>21953</v>
      </c>
      <c r="G2212">
        <v>3450</v>
      </c>
      <c r="I2212">
        <v>150</v>
      </c>
      <c r="J2212" t="s">
        <v>21954</v>
      </c>
      <c r="K2212" t="s">
        <v>204</v>
      </c>
      <c r="L2212" t="s">
        <v>12492</v>
      </c>
      <c r="M2212" t="s">
        <v>21955</v>
      </c>
      <c r="N2212" t="s">
        <v>21955</v>
      </c>
      <c r="O2212" t="s">
        <v>21955</v>
      </c>
      <c r="P2212" t="s">
        <v>21955</v>
      </c>
      <c r="Q2212" t="s">
        <v>21956</v>
      </c>
      <c r="R2212">
        <v>0.05</v>
      </c>
      <c r="S2212">
        <v>0</v>
      </c>
    </row>
    <row r="2213" spans="1:20">
      <c r="A2213" t="s">
        <v>349</v>
      </c>
      <c r="B2213">
        <v>94469076</v>
      </c>
      <c r="C2213" t="s">
        <v>25500</v>
      </c>
      <c r="D2213" t="s">
        <v>22254</v>
      </c>
      <c r="E2213" t="s">
        <v>21987</v>
      </c>
      <c r="F2213" t="s">
        <v>21953</v>
      </c>
      <c r="G2213">
        <v>3450</v>
      </c>
      <c r="I2213">
        <v>150</v>
      </c>
      <c r="J2213" t="s">
        <v>21954</v>
      </c>
      <c r="K2213" t="s">
        <v>204</v>
      </c>
      <c r="L2213" t="s">
        <v>12492</v>
      </c>
      <c r="M2213" t="s">
        <v>21955</v>
      </c>
      <c r="N2213" t="s">
        <v>21955</v>
      </c>
      <c r="O2213" t="s">
        <v>21955</v>
      </c>
      <c r="P2213" t="s">
        <v>21955</v>
      </c>
      <c r="Q2213" t="s">
        <v>21956</v>
      </c>
      <c r="R2213">
        <v>0.05</v>
      </c>
      <c r="S2213">
        <v>0</v>
      </c>
    </row>
    <row r="2214" spans="1:20">
      <c r="A2214" t="s">
        <v>349</v>
      </c>
      <c r="B2214">
        <v>94469401</v>
      </c>
      <c r="C2214" t="s">
        <v>25501</v>
      </c>
      <c r="D2214" t="s">
        <v>22025</v>
      </c>
      <c r="E2214" t="s">
        <v>21966</v>
      </c>
      <c r="F2214" t="s">
        <v>21953</v>
      </c>
      <c r="G2214">
        <v>3220</v>
      </c>
      <c r="I2214">
        <v>150</v>
      </c>
      <c r="J2214" t="s">
        <v>21954</v>
      </c>
      <c r="K2214" t="s">
        <v>204</v>
      </c>
      <c r="L2214" t="s">
        <v>12492</v>
      </c>
      <c r="M2214" t="s">
        <v>21955</v>
      </c>
      <c r="N2214" t="s">
        <v>21955</v>
      </c>
      <c r="O2214" t="s">
        <v>21955</v>
      </c>
      <c r="P2214" t="s">
        <v>21955</v>
      </c>
      <c r="Q2214" t="s">
        <v>21956</v>
      </c>
      <c r="R2214">
        <v>0.05</v>
      </c>
      <c r="S2214">
        <v>0</v>
      </c>
    </row>
    <row r="2215" spans="1:20">
      <c r="A2215" t="s">
        <v>349</v>
      </c>
      <c r="B2215">
        <v>94469491</v>
      </c>
      <c r="C2215" t="s">
        <v>25502</v>
      </c>
      <c r="D2215" t="s">
        <v>22025</v>
      </c>
      <c r="E2215" t="s">
        <v>21966</v>
      </c>
      <c r="F2215" t="s">
        <v>21953</v>
      </c>
      <c r="G2215">
        <v>3220</v>
      </c>
      <c r="I2215">
        <v>150</v>
      </c>
      <c r="J2215" t="s">
        <v>21954</v>
      </c>
      <c r="K2215" t="s">
        <v>204</v>
      </c>
      <c r="L2215" t="s">
        <v>12492</v>
      </c>
      <c r="M2215" t="s">
        <v>21955</v>
      </c>
      <c r="N2215" t="s">
        <v>21955</v>
      </c>
      <c r="O2215" t="s">
        <v>21955</v>
      </c>
      <c r="P2215" t="s">
        <v>21955</v>
      </c>
      <c r="Q2215" t="s">
        <v>21956</v>
      </c>
      <c r="R2215">
        <v>0.05</v>
      </c>
      <c r="S2215">
        <v>0</v>
      </c>
    </row>
    <row r="2216" spans="1:20">
      <c r="A2216" t="s">
        <v>349</v>
      </c>
      <c r="B2216">
        <v>94469610</v>
      </c>
      <c r="C2216" t="s">
        <v>25503</v>
      </c>
      <c r="D2216" t="s">
        <v>22058</v>
      </c>
      <c r="E2216" t="s">
        <v>21952</v>
      </c>
      <c r="F2216" t="s">
        <v>21953</v>
      </c>
      <c r="G2216">
        <v>3440</v>
      </c>
      <c r="I2216">
        <v>150</v>
      </c>
      <c r="J2216" t="s">
        <v>21954</v>
      </c>
      <c r="K2216" t="s">
        <v>204</v>
      </c>
      <c r="L2216" t="s">
        <v>12492</v>
      </c>
      <c r="M2216" t="s">
        <v>21955</v>
      </c>
      <c r="N2216" t="s">
        <v>21955</v>
      </c>
      <c r="O2216" t="s">
        <v>21955</v>
      </c>
      <c r="P2216" t="s">
        <v>21955</v>
      </c>
      <c r="Q2216" t="s">
        <v>21956</v>
      </c>
      <c r="R2216">
        <v>0.05</v>
      </c>
      <c r="S2216">
        <v>0</v>
      </c>
    </row>
    <row r="2217" spans="1:20">
      <c r="A2217" t="s">
        <v>349</v>
      </c>
      <c r="B2217">
        <v>94469992</v>
      </c>
      <c r="C2217" t="s">
        <v>25504</v>
      </c>
      <c r="D2217" t="s">
        <v>22320</v>
      </c>
      <c r="E2217" t="s">
        <v>22181</v>
      </c>
      <c r="F2217" t="s">
        <v>21953</v>
      </c>
      <c r="G2217">
        <v>3220</v>
      </c>
      <c r="I2217">
        <v>150</v>
      </c>
      <c r="J2217" t="s">
        <v>21954</v>
      </c>
      <c r="K2217" t="s">
        <v>204</v>
      </c>
      <c r="L2217" t="s">
        <v>12492</v>
      </c>
      <c r="M2217" t="s">
        <v>21955</v>
      </c>
      <c r="N2217" t="s">
        <v>21955</v>
      </c>
      <c r="O2217" t="s">
        <v>21955</v>
      </c>
      <c r="P2217" t="s">
        <v>21955</v>
      </c>
      <c r="Q2217" t="s">
        <v>21956</v>
      </c>
      <c r="R2217">
        <v>0.05</v>
      </c>
      <c r="S2217">
        <v>0</v>
      </c>
    </row>
    <row r="2218" spans="1:20">
      <c r="A2218" t="s">
        <v>349</v>
      </c>
      <c r="B2218">
        <v>94471001</v>
      </c>
      <c r="C2218" t="s">
        <v>25505</v>
      </c>
      <c r="D2218" t="s">
        <v>22069</v>
      </c>
      <c r="E2218" t="s">
        <v>21952</v>
      </c>
      <c r="F2218" t="s">
        <v>21953</v>
      </c>
      <c r="G2218">
        <v>3430</v>
      </c>
      <c r="I2218">
        <v>150</v>
      </c>
      <c r="J2218" t="s">
        <v>21954</v>
      </c>
      <c r="K2218" t="s">
        <v>204</v>
      </c>
      <c r="L2218" t="s">
        <v>12492</v>
      </c>
      <c r="M2218" t="s">
        <v>21955</v>
      </c>
      <c r="N2218" t="s">
        <v>21955</v>
      </c>
      <c r="O2218" t="s">
        <v>21955</v>
      </c>
      <c r="P2218" t="s">
        <v>21955</v>
      </c>
      <c r="Q2218" t="s">
        <v>21956</v>
      </c>
      <c r="R2218">
        <v>0.05</v>
      </c>
      <c r="S2218">
        <v>0</v>
      </c>
    </row>
    <row r="2219" spans="1:20">
      <c r="A2219" t="s">
        <v>349</v>
      </c>
      <c r="B2219">
        <v>94471065</v>
      </c>
      <c r="C2219" t="s">
        <v>25506</v>
      </c>
      <c r="D2219" t="s">
        <v>22069</v>
      </c>
      <c r="E2219" t="s">
        <v>21952</v>
      </c>
      <c r="F2219" t="s">
        <v>21953</v>
      </c>
      <c r="G2219">
        <v>3430</v>
      </c>
      <c r="I2219">
        <v>200</v>
      </c>
      <c r="J2219" t="s">
        <v>21954</v>
      </c>
      <c r="K2219" t="s">
        <v>12492</v>
      </c>
      <c r="L2219" t="s">
        <v>12492</v>
      </c>
      <c r="M2219" t="s">
        <v>21955</v>
      </c>
      <c r="N2219" t="s">
        <v>21955</v>
      </c>
      <c r="O2219" t="s">
        <v>21955</v>
      </c>
      <c r="P2219" t="s">
        <v>21955</v>
      </c>
      <c r="Q2219" t="s">
        <v>21956</v>
      </c>
      <c r="R2219">
        <v>0.05</v>
      </c>
      <c r="S2219">
        <v>0</v>
      </c>
      <c r="T2219" t="s">
        <v>21962</v>
      </c>
    </row>
    <row r="2220" spans="1:20">
      <c r="A2220" t="s">
        <v>349</v>
      </c>
      <c r="B2220">
        <v>94471801</v>
      </c>
      <c r="C2220" t="s">
        <v>25507</v>
      </c>
      <c r="D2220" t="s">
        <v>22376</v>
      </c>
      <c r="E2220" t="s">
        <v>21952</v>
      </c>
      <c r="F2220" t="s">
        <v>21953</v>
      </c>
      <c r="G2220">
        <v>3440</v>
      </c>
      <c r="I2220">
        <v>150</v>
      </c>
      <c r="J2220" t="s">
        <v>21954</v>
      </c>
      <c r="K2220" t="s">
        <v>204</v>
      </c>
      <c r="L2220" t="s">
        <v>12492</v>
      </c>
      <c r="M2220" t="s">
        <v>21955</v>
      </c>
      <c r="N2220" t="s">
        <v>21955</v>
      </c>
      <c r="O2220" t="s">
        <v>21955</v>
      </c>
      <c r="P2220" t="s">
        <v>21955</v>
      </c>
      <c r="Q2220" t="s">
        <v>21956</v>
      </c>
      <c r="R2220">
        <v>0.05</v>
      </c>
      <c r="S2220">
        <v>0</v>
      </c>
    </row>
    <row r="2221" spans="1:20">
      <c r="A2221" t="s">
        <v>349</v>
      </c>
      <c r="B2221">
        <v>94472001</v>
      </c>
      <c r="C2221" t="s">
        <v>25508</v>
      </c>
      <c r="D2221" t="s">
        <v>22022</v>
      </c>
      <c r="E2221" t="s">
        <v>21952</v>
      </c>
      <c r="F2221" t="s">
        <v>21953</v>
      </c>
      <c r="G2221">
        <v>3450</v>
      </c>
      <c r="H2221">
        <v>3550</v>
      </c>
      <c r="I2221">
        <v>150</v>
      </c>
      <c r="J2221" t="s">
        <v>21954</v>
      </c>
      <c r="K2221" t="s">
        <v>204</v>
      </c>
      <c r="L2221" t="s">
        <v>12492</v>
      </c>
      <c r="M2221" t="s">
        <v>21955</v>
      </c>
      <c r="N2221" t="s">
        <v>21955</v>
      </c>
      <c r="O2221" t="s">
        <v>21955</v>
      </c>
      <c r="P2221" t="s">
        <v>21955</v>
      </c>
      <c r="Q2221" t="s">
        <v>21956</v>
      </c>
      <c r="R2221">
        <v>0.05</v>
      </c>
      <c r="S2221">
        <v>0</v>
      </c>
    </row>
    <row r="2222" spans="1:20">
      <c r="A2222" t="s">
        <v>349</v>
      </c>
      <c r="B2222">
        <v>94473001</v>
      </c>
      <c r="C2222" t="s">
        <v>25509</v>
      </c>
      <c r="D2222" t="s">
        <v>22025</v>
      </c>
      <c r="E2222" t="s">
        <v>21966</v>
      </c>
      <c r="F2222" t="s">
        <v>21953</v>
      </c>
      <c r="G2222">
        <v>3220</v>
      </c>
      <c r="I2222">
        <v>150</v>
      </c>
      <c r="J2222" t="s">
        <v>21954</v>
      </c>
      <c r="K2222" t="s">
        <v>204</v>
      </c>
      <c r="L2222" t="s">
        <v>12492</v>
      </c>
      <c r="M2222" t="s">
        <v>21955</v>
      </c>
      <c r="N2222" t="s">
        <v>21955</v>
      </c>
      <c r="O2222" t="s">
        <v>21955</v>
      </c>
      <c r="P2222" t="s">
        <v>21955</v>
      </c>
      <c r="Q2222" t="s">
        <v>21956</v>
      </c>
      <c r="R2222">
        <v>0.05</v>
      </c>
      <c r="S2222">
        <v>0</v>
      </c>
    </row>
    <row r="2223" spans="1:20">
      <c r="A2223" t="s">
        <v>349</v>
      </c>
      <c r="B2223">
        <v>94473691</v>
      </c>
      <c r="C2223" t="s">
        <v>25510</v>
      </c>
      <c r="D2223" t="s">
        <v>22025</v>
      </c>
      <c r="E2223" t="s">
        <v>21952</v>
      </c>
      <c r="F2223" t="s">
        <v>21953</v>
      </c>
      <c r="G2223">
        <v>3450</v>
      </c>
      <c r="I2223">
        <v>150</v>
      </c>
      <c r="J2223" t="s">
        <v>21954</v>
      </c>
      <c r="K2223" t="s">
        <v>12492</v>
      </c>
      <c r="L2223" t="s">
        <v>12492</v>
      </c>
      <c r="M2223" t="s">
        <v>21955</v>
      </c>
      <c r="N2223" t="s">
        <v>21955</v>
      </c>
      <c r="O2223" t="s">
        <v>21955</v>
      </c>
      <c r="P2223" t="s">
        <v>21955</v>
      </c>
      <c r="Q2223" t="s">
        <v>21956</v>
      </c>
      <c r="R2223">
        <v>0.05</v>
      </c>
      <c r="S2223">
        <v>0</v>
      </c>
      <c r="T2223" t="s">
        <v>21967</v>
      </c>
    </row>
    <row r="2224" spans="1:20">
      <c r="A2224" t="s">
        <v>349</v>
      </c>
      <c r="B2224">
        <v>94473880</v>
      </c>
      <c r="C2224" t="s">
        <v>25511</v>
      </c>
      <c r="D2224" t="s">
        <v>24658</v>
      </c>
      <c r="E2224" t="s">
        <v>21966</v>
      </c>
      <c r="F2224" t="s">
        <v>21953</v>
      </c>
      <c r="G2224">
        <v>3220</v>
      </c>
      <c r="I2224">
        <v>150</v>
      </c>
      <c r="J2224" t="s">
        <v>21954</v>
      </c>
      <c r="K2224" t="s">
        <v>204</v>
      </c>
      <c r="L2224" t="s">
        <v>12492</v>
      </c>
      <c r="M2224" t="s">
        <v>21955</v>
      </c>
      <c r="N2224" t="s">
        <v>21955</v>
      </c>
      <c r="O2224" t="s">
        <v>21955</v>
      </c>
      <c r="P2224" t="s">
        <v>21955</v>
      </c>
      <c r="Q2224" t="s">
        <v>21956</v>
      </c>
      <c r="R2224">
        <v>0.05</v>
      </c>
      <c r="S2224">
        <v>0</v>
      </c>
    </row>
    <row r="2225" spans="1:20">
      <c r="A2225" t="s">
        <v>349</v>
      </c>
      <c r="B2225">
        <v>94474601</v>
      </c>
      <c r="C2225" t="s">
        <v>25512</v>
      </c>
      <c r="D2225" t="s">
        <v>22073</v>
      </c>
      <c r="E2225" t="s">
        <v>21952</v>
      </c>
      <c r="F2225" t="s">
        <v>21953</v>
      </c>
      <c r="G2225">
        <v>3450</v>
      </c>
      <c r="I2225">
        <v>150</v>
      </c>
      <c r="J2225" t="s">
        <v>21954</v>
      </c>
      <c r="K2225" t="s">
        <v>204</v>
      </c>
      <c r="L2225" t="s">
        <v>12492</v>
      </c>
      <c r="M2225" t="s">
        <v>21955</v>
      </c>
      <c r="N2225" t="s">
        <v>21955</v>
      </c>
      <c r="O2225" t="s">
        <v>21955</v>
      </c>
      <c r="P2225" t="s">
        <v>21955</v>
      </c>
      <c r="Q2225" t="s">
        <v>21956</v>
      </c>
      <c r="R2225">
        <v>0.05</v>
      </c>
      <c r="S2225">
        <v>0</v>
      </c>
    </row>
    <row r="2226" spans="1:20">
      <c r="A2226" t="s">
        <v>349</v>
      </c>
      <c r="B2226">
        <v>94474701</v>
      </c>
      <c r="C2226" t="s">
        <v>25513</v>
      </c>
      <c r="D2226" t="s">
        <v>22993</v>
      </c>
      <c r="E2226" t="s">
        <v>22181</v>
      </c>
      <c r="F2226" t="s">
        <v>21953</v>
      </c>
      <c r="G2226">
        <v>3220</v>
      </c>
      <c r="I2226">
        <v>150</v>
      </c>
      <c r="J2226" t="s">
        <v>21954</v>
      </c>
      <c r="K2226" t="s">
        <v>12492</v>
      </c>
      <c r="L2226" t="s">
        <v>204</v>
      </c>
      <c r="M2226" t="s">
        <v>34</v>
      </c>
      <c r="N2226" t="s">
        <v>34</v>
      </c>
      <c r="O2226" t="s">
        <v>34</v>
      </c>
      <c r="P2226" t="s">
        <v>34</v>
      </c>
      <c r="Q2226" t="s">
        <v>21956</v>
      </c>
      <c r="R2226">
        <v>0.05</v>
      </c>
      <c r="S2226">
        <v>0</v>
      </c>
      <c r="T2226" t="s">
        <v>21967</v>
      </c>
    </row>
    <row r="2227" spans="1:20">
      <c r="A2227" t="s">
        <v>349</v>
      </c>
      <c r="B2227">
        <v>94475101</v>
      </c>
      <c r="C2227" t="s">
        <v>25514</v>
      </c>
      <c r="D2227" t="s">
        <v>23787</v>
      </c>
      <c r="E2227" t="s">
        <v>22199</v>
      </c>
      <c r="F2227" t="s">
        <v>21953</v>
      </c>
      <c r="G2227">
        <v>3450</v>
      </c>
      <c r="I2227">
        <v>150</v>
      </c>
      <c r="J2227" t="s">
        <v>21954</v>
      </c>
      <c r="K2227" t="s">
        <v>204</v>
      </c>
      <c r="L2227" t="s">
        <v>12492</v>
      </c>
      <c r="M2227" t="s">
        <v>21955</v>
      </c>
      <c r="N2227" t="s">
        <v>21955</v>
      </c>
      <c r="O2227" t="s">
        <v>21955</v>
      </c>
      <c r="P2227" t="s">
        <v>21955</v>
      </c>
      <c r="Q2227" t="s">
        <v>21956</v>
      </c>
      <c r="R2227">
        <v>0.05</v>
      </c>
      <c r="S2227">
        <v>0</v>
      </c>
    </row>
    <row r="2228" spans="1:20">
      <c r="A2228" t="s">
        <v>349</v>
      </c>
      <c r="B2228">
        <v>94475801</v>
      </c>
      <c r="C2228" t="s">
        <v>25515</v>
      </c>
      <c r="D2228" t="s">
        <v>21979</v>
      </c>
      <c r="E2228" t="s">
        <v>21952</v>
      </c>
      <c r="F2228" t="s">
        <v>21953</v>
      </c>
      <c r="G2228">
        <v>3440</v>
      </c>
      <c r="I2228">
        <v>150</v>
      </c>
      <c r="J2228" t="s">
        <v>21954</v>
      </c>
      <c r="K2228" t="s">
        <v>204</v>
      </c>
      <c r="L2228" t="s">
        <v>12492</v>
      </c>
      <c r="M2228" t="s">
        <v>21955</v>
      </c>
      <c r="N2228" t="s">
        <v>21955</v>
      </c>
      <c r="O2228" t="s">
        <v>21955</v>
      </c>
      <c r="P2228" t="s">
        <v>21955</v>
      </c>
      <c r="Q2228" t="s">
        <v>21956</v>
      </c>
      <c r="R2228">
        <v>0.05</v>
      </c>
      <c r="S2228">
        <v>0</v>
      </c>
    </row>
    <row r="2229" spans="1:20">
      <c r="A2229" t="s">
        <v>349</v>
      </c>
      <c r="B2229">
        <v>94475804</v>
      </c>
      <c r="C2229" t="s">
        <v>25516</v>
      </c>
      <c r="D2229" t="s">
        <v>21979</v>
      </c>
      <c r="E2229" t="s">
        <v>21952</v>
      </c>
      <c r="F2229" t="s">
        <v>21953</v>
      </c>
      <c r="G2229">
        <v>3440</v>
      </c>
      <c r="I2229">
        <v>150</v>
      </c>
      <c r="J2229" t="s">
        <v>21954</v>
      </c>
      <c r="K2229" t="s">
        <v>204</v>
      </c>
      <c r="L2229" t="s">
        <v>12492</v>
      </c>
      <c r="M2229" t="s">
        <v>21955</v>
      </c>
      <c r="N2229" t="s">
        <v>21955</v>
      </c>
      <c r="O2229" t="s">
        <v>21955</v>
      </c>
      <c r="P2229" t="s">
        <v>21955</v>
      </c>
      <c r="Q2229" t="s">
        <v>21956</v>
      </c>
      <c r="R2229">
        <v>0.05</v>
      </c>
      <c r="S2229">
        <v>0</v>
      </c>
    </row>
    <row r="2230" spans="1:20">
      <c r="A2230" t="s">
        <v>349</v>
      </c>
      <c r="B2230">
        <v>94475970</v>
      </c>
      <c r="C2230" t="s">
        <v>25517</v>
      </c>
      <c r="D2230" t="s">
        <v>22360</v>
      </c>
      <c r="E2230" t="s">
        <v>21960</v>
      </c>
      <c r="F2230" t="s">
        <v>21953</v>
      </c>
      <c r="G2230">
        <v>3420</v>
      </c>
      <c r="I2230">
        <v>150</v>
      </c>
      <c r="J2230" t="s">
        <v>21954</v>
      </c>
      <c r="K2230" t="s">
        <v>204</v>
      </c>
      <c r="L2230" t="s">
        <v>12492</v>
      </c>
      <c r="M2230" t="s">
        <v>21955</v>
      </c>
      <c r="N2230" t="s">
        <v>21955</v>
      </c>
      <c r="O2230" t="s">
        <v>21955</v>
      </c>
      <c r="P2230" t="s">
        <v>21955</v>
      </c>
      <c r="Q2230" t="s">
        <v>21956</v>
      </c>
      <c r="R2230">
        <v>0.05</v>
      </c>
      <c r="S2230">
        <v>0</v>
      </c>
    </row>
    <row r="2231" spans="1:20">
      <c r="A2231" t="s">
        <v>349</v>
      </c>
      <c r="B2231">
        <v>94476001</v>
      </c>
      <c r="C2231" t="s">
        <v>25518</v>
      </c>
      <c r="D2231" t="s">
        <v>22069</v>
      </c>
      <c r="E2231" t="s">
        <v>21952</v>
      </c>
      <c r="F2231" t="s">
        <v>21953</v>
      </c>
      <c r="G2231">
        <v>3430</v>
      </c>
      <c r="I2231">
        <v>150</v>
      </c>
      <c r="J2231" t="s">
        <v>21954</v>
      </c>
      <c r="K2231" t="s">
        <v>204</v>
      </c>
      <c r="L2231" t="s">
        <v>12492</v>
      </c>
      <c r="M2231" t="s">
        <v>21955</v>
      </c>
      <c r="N2231" t="s">
        <v>21955</v>
      </c>
      <c r="O2231" t="s">
        <v>21955</v>
      </c>
      <c r="P2231" t="s">
        <v>21955</v>
      </c>
      <c r="Q2231" t="s">
        <v>21956</v>
      </c>
      <c r="R2231">
        <v>0.05</v>
      </c>
      <c r="S2231">
        <v>0</v>
      </c>
    </row>
    <row r="2232" spans="1:20">
      <c r="A2232" t="s">
        <v>349</v>
      </c>
      <c r="B2232">
        <v>94476003</v>
      </c>
      <c r="C2232" t="s">
        <v>25519</v>
      </c>
      <c r="D2232" t="s">
        <v>22069</v>
      </c>
      <c r="E2232" t="s">
        <v>21952</v>
      </c>
      <c r="F2232" t="s">
        <v>21953</v>
      </c>
      <c r="G2232">
        <v>3430</v>
      </c>
      <c r="I2232">
        <v>150</v>
      </c>
      <c r="J2232" t="s">
        <v>21954</v>
      </c>
      <c r="K2232" t="s">
        <v>204</v>
      </c>
      <c r="L2232" t="s">
        <v>12492</v>
      </c>
      <c r="M2232" t="s">
        <v>21955</v>
      </c>
      <c r="N2232" t="s">
        <v>21955</v>
      </c>
      <c r="O2232" t="s">
        <v>21955</v>
      </c>
      <c r="P2232" t="s">
        <v>21955</v>
      </c>
      <c r="Q2232" t="s">
        <v>21956</v>
      </c>
      <c r="R2232">
        <v>0.05</v>
      </c>
      <c r="S2232">
        <v>0</v>
      </c>
    </row>
    <row r="2233" spans="1:20">
      <c r="A2233" t="s">
        <v>349</v>
      </c>
      <c r="B2233">
        <v>94476004</v>
      </c>
      <c r="C2233" t="s">
        <v>25520</v>
      </c>
      <c r="D2233" t="s">
        <v>22069</v>
      </c>
      <c r="E2233" t="s">
        <v>21952</v>
      </c>
      <c r="F2233" t="s">
        <v>21953</v>
      </c>
      <c r="G2233">
        <v>3430</v>
      </c>
      <c r="I2233">
        <v>150</v>
      </c>
      <c r="J2233" t="s">
        <v>21954</v>
      </c>
      <c r="K2233" t="s">
        <v>204</v>
      </c>
      <c r="L2233" t="s">
        <v>12492</v>
      </c>
      <c r="M2233" t="s">
        <v>21955</v>
      </c>
      <c r="N2233" t="s">
        <v>21955</v>
      </c>
      <c r="O2233" t="s">
        <v>21955</v>
      </c>
      <c r="P2233" t="s">
        <v>21955</v>
      </c>
      <c r="Q2233" t="s">
        <v>21956</v>
      </c>
      <c r="R2233">
        <v>0.05</v>
      </c>
      <c r="S2233">
        <v>0</v>
      </c>
      <c r="T2233" t="s">
        <v>22002</v>
      </c>
    </row>
    <row r="2234" spans="1:20">
      <c r="A2234" t="s">
        <v>349</v>
      </c>
      <c r="B2234">
        <v>94476006</v>
      </c>
      <c r="C2234" t="s">
        <v>25521</v>
      </c>
      <c r="D2234" t="s">
        <v>22069</v>
      </c>
      <c r="E2234" t="s">
        <v>21952</v>
      </c>
      <c r="F2234" t="s">
        <v>21953</v>
      </c>
      <c r="G2234">
        <v>3430</v>
      </c>
      <c r="I2234">
        <v>200</v>
      </c>
      <c r="J2234" t="s">
        <v>21954</v>
      </c>
      <c r="K2234" t="s">
        <v>204</v>
      </c>
      <c r="L2234" t="s">
        <v>12492</v>
      </c>
      <c r="M2234" t="s">
        <v>21955</v>
      </c>
      <c r="N2234" t="s">
        <v>21955</v>
      </c>
      <c r="O2234" t="s">
        <v>21955</v>
      </c>
      <c r="P2234" t="s">
        <v>21955</v>
      </c>
      <c r="Q2234" t="s">
        <v>21956</v>
      </c>
      <c r="R2234">
        <v>0.05</v>
      </c>
      <c r="S2234">
        <v>0</v>
      </c>
      <c r="T2234" t="s">
        <v>21967</v>
      </c>
    </row>
    <row r="2235" spans="1:20">
      <c r="A2235" t="s">
        <v>349</v>
      </c>
      <c r="B2235">
        <v>94476007</v>
      </c>
      <c r="C2235" t="s">
        <v>25522</v>
      </c>
      <c r="D2235" t="s">
        <v>22069</v>
      </c>
      <c r="E2235" t="s">
        <v>21952</v>
      </c>
      <c r="F2235" t="s">
        <v>21953</v>
      </c>
      <c r="G2235">
        <v>3430</v>
      </c>
      <c r="I2235">
        <v>150</v>
      </c>
      <c r="J2235" t="s">
        <v>21954</v>
      </c>
      <c r="K2235" t="s">
        <v>204</v>
      </c>
      <c r="L2235" t="s">
        <v>12492</v>
      </c>
      <c r="M2235" t="s">
        <v>21961</v>
      </c>
      <c r="N2235" t="s">
        <v>21961</v>
      </c>
      <c r="O2235" t="s">
        <v>21961</v>
      </c>
      <c r="P2235" t="s">
        <v>21961</v>
      </c>
      <c r="Q2235" t="s">
        <v>21956</v>
      </c>
      <c r="R2235">
        <v>0.01</v>
      </c>
      <c r="S2235">
        <v>0</v>
      </c>
    </row>
    <row r="2236" spans="1:20">
      <c r="A2236" t="s">
        <v>349</v>
      </c>
      <c r="B2236">
        <v>94476008</v>
      </c>
      <c r="C2236" t="s">
        <v>25523</v>
      </c>
      <c r="D2236" t="s">
        <v>22069</v>
      </c>
      <c r="E2236" t="s">
        <v>21952</v>
      </c>
      <c r="F2236" t="s">
        <v>21953</v>
      </c>
      <c r="G2236">
        <v>3430</v>
      </c>
      <c r="I2236">
        <v>200</v>
      </c>
      <c r="J2236" t="s">
        <v>21954</v>
      </c>
      <c r="K2236" t="s">
        <v>12492</v>
      </c>
      <c r="L2236" t="s">
        <v>12492</v>
      </c>
      <c r="M2236" t="s">
        <v>21955</v>
      </c>
      <c r="N2236" t="s">
        <v>21955</v>
      </c>
      <c r="O2236" t="s">
        <v>21955</v>
      </c>
      <c r="P2236" t="s">
        <v>21955</v>
      </c>
      <c r="Q2236" t="s">
        <v>21956</v>
      </c>
      <c r="R2236">
        <v>0.05</v>
      </c>
      <c r="S2236">
        <v>0</v>
      </c>
      <c r="T2236" t="s">
        <v>21967</v>
      </c>
    </row>
    <row r="2237" spans="1:20">
      <c r="A2237" t="s">
        <v>349</v>
      </c>
      <c r="B2237">
        <v>94476009</v>
      </c>
      <c r="C2237" t="s">
        <v>25524</v>
      </c>
      <c r="D2237" t="s">
        <v>22069</v>
      </c>
      <c r="E2237" t="s">
        <v>21952</v>
      </c>
      <c r="F2237" t="s">
        <v>21953</v>
      </c>
      <c r="G2237">
        <v>3430</v>
      </c>
      <c r="I2237">
        <v>150</v>
      </c>
      <c r="J2237" t="s">
        <v>21954</v>
      </c>
      <c r="K2237" t="s">
        <v>204</v>
      </c>
      <c r="L2237" t="s">
        <v>12492</v>
      </c>
      <c r="M2237" t="s">
        <v>21955</v>
      </c>
      <c r="N2237" t="s">
        <v>21955</v>
      </c>
      <c r="O2237" t="s">
        <v>21955</v>
      </c>
      <c r="P2237" t="s">
        <v>21955</v>
      </c>
      <c r="Q2237" t="s">
        <v>21956</v>
      </c>
      <c r="R2237">
        <v>0.05</v>
      </c>
      <c r="S2237">
        <v>0</v>
      </c>
    </row>
    <row r="2238" spans="1:20">
      <c r="A2238" t="s">
        <v>349</v>
      </c>
      <c r="B2238">
        <v>94476010</v>
      </c>
      <c r="C2238" t="s">
        <v>25525</v>
      </c>
      <c r="D2238" t="s">
        <v>22069</v>
      </c>
      <c r="E2238" t="s">
        <v>21952</v>
      </c>
      <c r="F2238" t="s">
        <v>21953</v>
      </c>
      <c r="G2238">
        <v>3430</v>
      </c>
      <c r="I2238">
        <v>200</v>
      </c>
      <c r="J2238" t="s">
        <v>21954</v>
      </c>
      <c r="K2238" t="s">
        <v>12492</v>
      </c>
      <c r="L2238" t="s">
        <v>12492</v>
      </c>
      <c r="M2238" t="s">
        <v>21955</v>
      </c>
      <c r="N2238" t="s">
        <v>21955</v>
      </c>
      <c r="O2238" t="s">
        <v>21955</v>
      </c>
      <c r="P2238" t="s">
        <v>21955</v>
      </c>
      <c r="Q2238" t="s">
        <v>21956</v>
      </c>
      <c r="R2238">
        <v>0.01</v>
      </c>
      <c r="S2238">
        <v>0</v>
      </c>
      <c r="T2238" t="s">
        <v>21967</v>
      </c>
    </row>
    <row r="2239" spans="1:20">
      <c r="A2239" t="s">
        <v>349</v>
      </c>
      <c r="B2239">
        <v>94476011</v>
      </c>
      <c r="C2239" t="s">
        <v>25526</v>
      </c>
      <c r="D2239" t="s">
        <v>22069</v>
      </c>
      <c r="E2239" t="s">
        <v>21952</v>
      </c>
      <c r="F2239" t="s">
        <v>21953</v>
      </c>
      <c r="G2239">
        <v>3430</v>
      </c>
      <c r="I2239">
        <v>200</v>
      </c>
      <c r="J2239" t="s">
        <v>21954</v>
      </c>
      <c r="K2239" t="s">
        <v>204</v>
      </c>
      <c r="L2239" t="s">
        <v>12492</v>
      </c>
      <c r="M2239" t="s">
        <v>21955</v>
      </c>
      <c r="N2239" t="s">
        <v>21955</v>
      </c>
      <c r="O2239" t="s">
        <v>21955</v>
      </c>
      <c r="P2239" t="s">
        <v>21955</v>
      </c>
      <c r="Q2239" t="s">
        <v>21956</v>
      </c>
      <c r="R2239">
        <v>0.05</v>
      </c>
      <c r="S2239">
        <v>0</v>
      </c>
      <c r="T2239" t="s">
        <v>21967</v>
      </c>
    </row>
    <row r="2240" spans="1:20">
      <c r="A2240" t="s">
        <v>349</v>
      </c>
      <c r="B2240">
        <v>94476191</v>
      </c>
      <c r="C2240" t="s">
        <v>25527</v>
      </c>
      <c r="D2240" t="s">
        <v>22320</v>
      </c>
      <c r="E2240" t="s">
        <v>22181</v>
      </c>
      <c r="F2240" t="s">
        <v>21953</v>
      </c>
      <c r="G2240">
        <v>3220</v>
      </c>
      <c r="I2240">
        <v>150</v>
      </c>
      <c r="J2240" t="s">
        <v>21954</v>
      </c>
      <c r="K2240" t="s">
        <v>204</v>
      </c>
      <c r="L2240" t="s">
        <v>12492</v>
      </c>
      <c r="M2240" t="s">
        <v>21955</v>
      </c>
      <c r="N2240" t="s">
        <v>21955</v>
      </c>
      <c r="O2240" t="s">
        <v>21955</v>
      </c>
      <c r="P2240" t="s">
        <v>21955</v>
      </c>
      <c r="Q2240" t="s">
        <v>21956</v>
      </c>
      <c r="R2240">
        <v>0.05</v>
      </c>
      <c r="S2240">
        <v>0</v>
      </c>
    </row>
    <row r="2241" spans="1:20">
      <c r="A2241" t="s">
        <v>349</v>
      </c>
      <c r="B2241">
        <v>94476192</v>
      </c>
      <c r="C2241" t="s">
        <v>25528</v>
      </c>
      <c r="D2241" t="s">
        <v>22320</v>
      </c>
      <c r="E2241" t="s">
        <v>22181</v>
      </c>
      <c r="F2241" t="s">
        <v>21953</v>
      </c>
      <c r="G2241">
        <v>3220</v>
      </c>
      <c r="I2241">
        <v>150</v>
      </c>
      <c r="J2241" t="s">
        <v>21954</v>
      </c>
      <c r="K2241" t="s">
        <v>204</v>
      </c>
      <c r="L2241" t="s">
        <v>12492</v>
      </c>
      <c r="M2241" t="s">
        <v>21955</v>
      </c>
      <c r="N2241" t="s">
        <v>21955</v>
      </c>
      <c r="O2241" t="s">
        <v>21955</v>
      </c>
      <c r="P2241" t="s">
        <v>21955</v>
      </c>
      <c r="Q2241" t="s">
        <v>21956</v>
      </c>
      <c r="R2241">
        <v>0.05</v>
      </c>
      <c r="S2241">
        <v>0</v>
      </c>
    </row>
    <row r="2242" spans="1:20">
      <c r="A2242" t="s">
        <v>349</v>
      </c>
      <c r="B2242">
        <v>94476201</v>
      </c>
      <c r="C2242" t="s">
        <v>25529</v>
      </c>
      <c r="D2242" t="s">
        <v>23787</v>
      </c>
      <c r="E2242" t="s">
        <v>22199</v>
      </c>
      <c r="F2242" t="s">
        <v>21953</v>
      </c>
      <c r="G2242">
        <v>3220</v>
      </c>
      <c r="I2242">
        <v>150</v>
      </c>
      <c r="J2242" t="s">
        <v>21954</v>
      </c>
      <c r="K2242" t="s">
        <v>204</v>
      </c>
      <c r="L2242" t="s">
        <v>12492</v>
      </c>
      <c r="M2242" t="s">
        <v>21961</v>
      </c>
      <c r="N2242" t="s">
        <v>21955</v>
      </c>
      <c r="O2242" t="s">
        <v>21955</v>
      </c>
      <c r="P2242" t="s">
        <v>21961</v>
      </c>
      <c r="Q2242" t="s">
        <v>21956</v>
      </c>
      <c r="R2242">
        <v>0.01</v>
      </c>
      <c r="S2242">
        <v>0</v>
      </c>
    </row>
    <row r="2243" spans="1:20">
      <c r="A2243" t="s">
        <v>349</v>
      </c>
      <c r="B2243">
        <v>94476390</v>
      </c>
      <c r="C2243" t="s">
        <v>25530</v>
      </c>
      <c r="D2243" t="s">
        <v>22349</v>
      </c>
      <c r="E2243" t="s">
        <v>21952</v>
      </c>
      <c r="F2243" t="s">
        <v>21953</v>
      </c>
      <c r="G2243">
        <v>3450</v>
      </c>
      <c r="I2243">
        <v>150</v>
      </c>
      <c r="J2243" t="s">
        <v>21954</v>
      </c>
      <c r="K2243" t="s">
        <v>204</v>
      </c>
      <c r="L2243" t="s">
        <v>12492</v>
      </c>
      <c r="M2243" t="s">
        <v>21955</v>
      </c>
      <c r="N2243" t="s">
        <v>21955</v>
      </c>
      <c r="O2243" t="s">
        <v>21955</v>
      </c>
      <c r="P2243" t="s">
        <v>21955</v>
      </c>
      <c r="Q2243" t="s">
        <v>21956</v>
      </c>
      <c r="R2243">
        <v>0.05</v>
      </c>
      <c r="S2243">
        <v>0</v>
      </c>
    </row>
    <row r="2244" spans="1:20">
      <c r="A2244" t="s">
        <v>349</v>
      </c>
      <c r="B2244">
        <v>94476502</v>
      </c>
      <c r="C2244" t="s">
        <v>25531</v>
      </c>
      <c r="D2244" t="s">
        <v>22485</v>
      </c>
      <c r="E2244" t="s">
        <v>22181</v>
      </c>
      <c r="F2244" t="s">
        <v>21953</v>
      </c>
      <c r="G2244">
        <v>3220</v>
      </c>
      <c r="H2244">
        <v>3220</v>
      </c>
      <c r="I2244">
        <v>150</v>
      </c>
      <c r="J2244" t="s">
        <v>21954</v>
      </c>
      <c r="K2244" t="s">
        <v>204</v>
      </c>
      <c r="L2244" t="s">
        <v>12492</v>
      </c>
      <c r="M2244" t="s">
        <v>21955</v>
      </c>
      <c r="N2244" t="s">
        <v>21955</v>
      </c>
      <c r="O2244" t="s">
        <v>21955</v>
      </c>
      <c r="P2244" t="s">
        <v>21955</v>
      </c>
      <c r="Q2244" t="s">
        <v>21956</v>
      </c>
      <c r="R2244">
        <v>0.05</v>
      </c>
      <c r="S2244">
        <v>0</v>
      </c>
    </row>
    <row r="2245" spans="1:20">
      <c r="A2245" t="s">
        <v>349</v>
      </c>
      <c r="B2245">
        <v>94476701</v>
      </c>
      <c r="C2245" t="s">
        <v>25532</v>
      </c>
      <c r="D2245" t="s">
        <v>22073</v>
      </c>
      <c r="E2245" t="s">
        <v>21952</v>
      </c>
      <c r="F2245" t="s">
        <v>21953</v>
      </c>
      <c r="G2245">
        <v>3440</v>
      </c>
      <c r="I2245">
        <v>150</v>
      </c>
      <c r="J2245" t="s">
        <v>21954</v>
      </c>
      <c r="K2245" t="s">
        <v>204</v>
      </c>
      <c r="L2245" t="s">
        <v>12492</v>
      </c>
      <c r="M2245" t="s">
        <v>21955</v>
      </c>
      <c r="N2245" t="s">
        <v>21955</v>
      </c>
      <c r="O2245" t="s">
        <v>21955</v>
      </c>
      <c r="P2245" t="s">
        <v>21955</v>
      </c>
      <c r="Q2245" t="s">
        <v>21956</v>
      </c>
      <c r="R2245">
        <v>0.05</v>
      </c>
      <c r="S2245">
        <v>0</v>
      </c>
    </row>
    <row r="2246" spans="1:20">
      <c r="A2246" t="s">
        <v>349</v>
      </c>
      <c r="B2246">
        <v>94476965</v>
      </c>
      <c r="C2246" t="s">
        <v>25533</v>
      </c>
      <c r="D2246" t="s">
        <v>22360</v>
      </c>
      <c r="E2246" t="s">
        <v>21960</v>
      </c>
      <c r="F2246" t="s">
        <v>21953</v>
      </c>
      <c r="G2246">
        <v>3420</v>
      </c>
      <c r="I2246">
        <v>150</v>
      </c>
      <c r="J2246" t="s">
        <v>21954</v>
      </c>
      <c r="K2246" t="s">
        <v>12492</v>
      </c>
      <c r="L2246" t="s">
        <v>12492</v>
      </c>
      <c r="M2246" t="s">
        <v>21955</v>
      </c>
      <c r="N2246" t="s">
        <v>21955</v>
      </c>
      <c r="O2246" t="s">
        <v>21955</v>
      </c>
      <c r="P2246" t="s">
        <v>21955</v>
      </c>
      <c r="Q2246" t="s">
        <v>21956</v>
      </c>
      <c r="R2246">
        <v>0.05</v>
      </c>
      <c r="S2246">
        <v>0</v>
      </c>
      <c r="T2246" t="s">
        <v>21967</v>
      </c>
    </row>
    <row r="2247" spans="1:20">
      <c r="A2247" t="s">
        <v>349</v>
      </c>
      <c r="B2247">
        <v>94477344</v>
      </c>
      <c r="C2247" t="s">
        <v>25534</v>
      </c>
      <c r="D2247" t="s">
        <v>22125</v>
      </c>
      <c r="E2247" t="s">
        <v>21966</v>
      </c>
      <c r="F2247" t="s">
        <v>21953</v>
      </c>
      <c r="G2247">
        <v>3220</v>
      </c>
      <c r="I2247">
        <v>150</v>
      </c>
      <c r="J2247" t="s">
        <v>21954</v>
      </c>
      <c r="K2247" t="s">
        <v>204</v>
      </c>
      <c r="L2247" t="s">
        <v>12492</v>
      </c>
      <c r="M2247" t="s">
        <v>21955</v>
      </c>
      <c r="N2247" t="s">
        <v>21955</v>
      </c>
      <c r="O2247" t="s">
        <v>21955</v>
      </c>
      <c r="P2247" t="s">
        <v>21955</v>
      </c>
      <c r="Q2247" t="s">
        <v>21956</v>
      </c>
      <c r="R2247">
        <v>0.05</v>
      </c>
      <c r="S2247">
        <v>0</v>
      </c>
    </row>
    <row r="2248" spans="1:20">
      <c r="A2248" t="s">
        <v>349</v>
      </c>
      <c r="B2248">
        <v>94477373</v>
      </c>
      <c r="C2248" t="s">
        <v>25535</v>
      </c>
      <c r="D2248" t="s">
        <v>22125</v>
      </c>
      <c r="E2248" t="s">
        <v>21966</v>
      </c>
      <c r="F2248" t="s">
        <v>21953</v>
      </c>
      <c r="G2248">
        <v>3220</v>
      </c>
      <c r="I2248">
        <v>150</v>
      </c>
      <c r="J2248" t="s">
        <v>21954</v>
      </c>
      <c r="K2248" t="s">
        <v>204</v>
      </c>
      <c r="L2248" t="s">
        <v>12492</v>
      </c>
      <c r="M2248" t="s">
        <v>21955</v>
      </c>
      <c r="N2248" t="s">
        <v>21955</v>
      </c>
      <c r="O2248" t="s">
        <v>21955</v>
      </c>
      <c r="P2248" t="s">
        <v>21955</v>
      </c>
      <c r="Q2248" t="s">
        <v>21956</v>
      </c>
      <c r="R2248">
        <v>0.05</v>
      </c>
      <c r="S2248">
        <v>0</v>
      </c>
    </row>
    <row r="2249" spans="1:20">
      <c r="A2249" t="s">
        <v>349</v>
      </c>
      <c r="B2249">
        <v>94477561</v>
      </c>
      <c r="C2249" t="s">
        <v>25536</v>
      </c>
      <c r="D2249" t="s">
        <v>25365</v>
      </c>
      <c r="E2249" t="s">
        <v>21966</v>
      </c>
      <c r="F2249" t="s">
        <v>21953</v>
      </c>
      <c r="G2249">
        <v>3220</v>
      </c>
      <c r="I2249">
        <v>200</v>
      </c>
      <c r="J2249" t="s">
        <v>21954</v>
      </c>
      <c r="K2249" t="s">
        <v>204</v>
      </c>
      <c r="L2249" t="s">
        <v>204</v>
      </c>
      <c r="M2249" t="s">
        <v>34</v>
      </c>
      <c r="N2249" t="s">
        <v>34</v>
      </c>
      <c r="O2249" t="s">
        <v>34</v>
      </c>
      <c r="P2249" t="s">
        <v>34</v>
      </c>
      <c r="R2249">
        <v>0.05</v>
      </c>
      <c r="S2249">
        <v>0</v>
      </c>
    </row>
    <row r="2250" spans="1:20">
      <c r="A2250" t="s">
        <v>349</v>
      </c>
      <c r="B2250">
        <v>94478261</v>
      </c>
      <c r="C2250" t="s">
        <v>25537</v>
      </c>
      <c r="D2250" t="s">
        <v>22025</v>
      </c>
      <c r="E2250" t="s">
        <v>21966</v>
      </c>
      <c r="F2250" t="s">
        <v>21953</v>
      </c>
      <c r="G2250">
        <v>3220</v>
      </c>
      <c r="I2250">
        <v>150</v>
      </c>
      <c r="J2250" t="s">
        <v>21954</v>
      </c>
      <c r="K2250" t="s">
        <v>204</v>
      </c>
      <c r="L2250" t="s">
        <v>12492</v>
      </c>
      <c r="M2250" t="s">
        <v>21955</v>
      </c>
      <c r="N2250" t="s">
        <v>21955</v>
      </c>
      <c r="O2250" t="s">
        <v>21955</v>
      </c>
      <c r="P2250" t="s">
        <v>21955</v>
      </c>
      <c r="Q2250" t="s">
        <v>21956</v>
      </c>
      <c r="R2250">
        <v>0.05</v>
      </c>
      <c r="S2250">
        <v>0</v>
      </c>
    </row>
    <row r="2251" spans="1:20">
      <c r="A2251" t="s">
        <v>349</v>
      </c>
      <c r="B2251" t="s">
        <v>25538</v>
      </c>
      <c r="C2251" t="s">
        <v>25539</v>
      </c>
      <c r="D2251" t="s">
        <v>22025</v>
      </c>
      <c r="E2251" t="s">
        <v>21966</v>
      </c>
      <c r="F2251" t="s">
        <v>21953</v>
      </c>
      <c r="G2251">
        <v>3220</v>
      </c>
      <c r="I2251">
        <v>150</v>
      </c>
      <c r="J2251" t="s">
        <v>21954</v>
      </c>
      <c r="K2251" t="s">
        <v>204</v>
      </c>
      <c r="L2251" t="s">
        <v>12492</v>
      </c>
      <c r="M2251" t="s">
        <v>21955</v>
      </c>
      <c r="N2251" t="s">
        <v>21955</v>
      </c>
      <c r="O2251" t="s">
        <v>21955</v>
      </c>
      <c r="P2251" t="s">
        <v>21955</v>
      </c>
      <c r="Q2251" t="s">
        <v>21956</v>
      </c>
      <c r="R2251">
        <v>0.05</v>
      </c>
      <c r="S2251">
        <v>0</v>
      </c>
    </row>
    <row r="2252" spans="1:20">
      <c r="A2252" t="s">
        <v>349</v>
      </c>
      <c r="B2252" t="s">
        <v>25540</v>
      </c>
      <c r="C2252" t="s">
        <v>25541</v>
      </c>
      <c r="D2252" t="s">
        <v>22025</v>
      </c>
      <c r="E2252" t="s">
        <v>21966</v>
      </c>
      <c r="F2252" t="s">
        <v>21953</v>
      </c>
      <c r="G2252">
        <v>3220</v>
      </c>
      <c r="I2252">
        <v>150</v>
      </c>
      <c r="J2252" t="s">
        <v>21954</v>
      </c>
      <c r="K2252" t="s">
        <v>204</v>
      </c>
      <c r="L2252" t="s">
        <v>12492</v>
      </c>
      <c r="M2252" t="s">
        <v>21955</v>
      </c>
      <c r="N2252" t="s">
        <v>21955</v>
      </c>
      <c r="O2252" t="s">
        <v>21955</v>
      </c>
      <c r="P2252" t="s">
        <v>21955</v>
      </c>
      <c r="Q2252" t="s">
        <v>21956</v>
      </c>
      <c r="R2252">
        <v>0.05</v>
      </c>
      <c r="S2252">
        <v>0</v>
      </c>
    </row>
    <row r="2253" spans="1:20">
      <c r="A2253" t="s">
        <v>349</v>
      </c>
      <c r="B2253" t="s">
        <v>25542</v>
      </c>
      <c r="C2253" t="s">
        <v>25543</v>
      </c>
      <c r="D2253" t="s">
        <v>22025</v>
      </c>
      <c r="E2253" t="s">
        <v>21966</v>
      </c>
      <c r="F2253" t="s">
        <v>21953</v>
      </c>
      <c r="G2253">
        <v>3220</v>
      </c>
      <c r="I2253">
        <v>150</v>
      </c>
      <c r="J2253" t="s">
        <v>21954</v>
      </c>
      <c r="K2253" t="s">
        <v>204</v>
      </c>
      <c r="L2253" t="s">
        <v>12492</v>
      </c>
      <c r="M2253" t="s">
        <v>21955</v>
      </c>
      <c r="N2253" t="s">
        <v>21955</v>
      </c>
      <c r="O2253" t="s">
        <v>21955</v>
      </c>
      <c r="P2253" t="s">
        <v>21955</v>
      </c>
      <c r="Q2253" t="s">
        <v>21956</v>
      </c>
      <c r="R2253">
        <v>0.05</v>
      </c>
      <c r="S2253">
        <v>0</v>
      </c>
    </row>
    <row r="2254" spans="1:20">
      <c r="A2254" t="s">
        <v>349</v>
      </c>
      <c r="B2254">
        <v>94479901</v>
      </c>
      <c r="C2254" t="s">
        <v>25544</v>
      </c>
      <c r="D2254" t="s">
        <v>25545</v>
      </c>
      <c r="E2254" t="s">
        <v>21987</v>
      </c>
      <c r="F2254" t="s">
        <v>21953</v>
      </c>
      <c r="G2254">
        <v>3220</v>
      </c>
      <c r="I2254">
        <v>150</v>
      </c>
      <c r="J2254" t="s">
        <v>19</v>
      </c>
      <c r="K2254" t="s">
        <v>12492</v>
      </c>
      <c r="L2254" t="s">
        <v>12492</v>
      </c>
      <c r="M2254" t="s">
        <v>21955</v>
      </c>
      <c r="N2254" t="s">
        <v>21955</v>
      </c>
      <c r="O2254" t="s">
        <v>21955</v>
      </c>
      <c r="P2254" t="s">
        <v>21955</v>
      </c>
      <c r="Q2254" t="s">
        <v>21956</v>
      </c>
      <c r="R2254">
        <v>0.05</v>
      </c>
      <c r="S2254">
        <v>0</v>
      </c>
      <c r="T2254" t="s">
        <v>21967</v>
      </c>
    </row>
    <row r="2255" spans="1:20">
      <c r="A2255" t="s">
        <v>349</v>
      </c>
      <c r="B2255">
        <v>94480040</v>
      </c>
      <c r="C2255" t="s">
        <v>25546</v>
      </c>
      <c r="D2255" t="s">
        <v>22307</v>
      </c>
      <c r="E2255" t="s">
        <v>21952</v>
      </c>
      <c r="F2255" t="s">
        <v>21953</v>
      </c>
      <c r="G2255">
        <v>3430</v>
      </c>
      <c r="I2255">
        <v>150</v>
      </c>
      <c r="J2255" t="s">
        <v>21954</v>
      </c>
      <c r="K2255" t="s">
        <v>204</v>
      </c>
      <c r="L2255" t="s">
        <v>12492</v>
      </c>
      <c r="M2255" t="s">
        <v>21955</v>
      </c>
      <c r="N2255" t="s">
        <v>21955</v>
      </c>
      <c r="O2255" t="s">
        <v>21955</v>
      </c>
      <c r="P2255" t="s">
        <v>21955</v>
      </c>
      <c r="Q2255" t="s">
        <v>21956</v>
      </c>
      <c r="R2255">
        <v>0.05</v>
      </c>
      <c r="S2255">
        <v>0</v>
      </c>
    </row>
    <row r="2256" spans="1:20">
      <c r="A2256" t="s">
        <v>349</v>
      </c>
      <c r="B2256">
        <v>94481601</v>
      </c>
      <c r="C2256" t="s">
        <v>25547</v>
      </c>
      <c r="D2256" t="s">
        <v>22415</v>
      </c>
      <c r="E2256" t="s">
        <v>21966</v>
      </c>
      <c r="F2256" t="s">
        <v>21953</v>
      </c>
      <c r="G2256">
        <v>3220</v>
      </c>
      <c r="I2256">
        <v>150</v>
      </c>
      <c r="J2256" t="s">
        <v>21954</v>
      </c>
      <c r="K2256" t="s">
        <v>204</v>
      </c>
      <c r="L2256" t="s">
        <v>12492</v>
      </c>
      <c r="M2256" t="s">
        <v>21955</v>
      </c>
      <c r="N2256" t="s">
        <v>21955</v>
      </c>
      <c r="O2256" t="s">
        <v>21955</v>
      </c>
      <c r="P2256" t="s">
        <v>21955</v>
      </c>
      <c r="Q2256" t="s">
        <v>21956</v>
      </c>
      <c r="R2256">
        <v>0.05</v>
      </c>
      <c r="S2256">
        <v>0</v>
      </c>
    </row>
    <row r="2257" spans="1:20">
      <c r="A2257" t="s">
        <v>349</v>
      </c>
      <c r="B2257">
        <v>94481602</v>
      </c>
      <c r="C2257" t="s">
        <v>25548</v>
      </c>
      <c r="D2257" t="s">
        <v>22485</v>
      </c>
      <c r="E2257" t="s">
        <v>21966</v>
      </c>
      <c r="F2257" t="s">
        <v>21953</v>
      </c>
      <c r="G2257">
        <v>3220</v>
      </c>
      <c r="I2257">
        <v>150</v>
      </c>
      <c r="J2257" t="s">
        <v>21954</v>
      </c>
      <c r="K2257" t="s">
        <v>204</v>
      </c>
      <c r="L2257" t="s">
        <v>12492</v>
      </c>
      <c r="M2257" t="s">
        <v>21955</v>
      </c>
      <c r="N2257" t="s">
        <v>21955</v>
      </c>
      <c r="O2257" t="s">
        <v>21955</v>
      </c>
      <c r="P2257" t="s">
        <v>21955</v>
      </c>
      <c r="Q2257" t="s">
        <v>21956</v>
      </c>
      <c r="R2257">
        <v>0.05</v>
      </c>
      <c r="S2257">
        <v>0</v>
      </c>
    </row>
    <row r="2258" spans="1:20">
      <c r="A2258" t="s">
        <v>349</v>
      </c>
      <c r="B2258">
        <v>94483101</v>
      </c>
      <c r="C2258" t="s">
        <v>25549</v>
      </c>
      <c r="D2258" t="s">
        <v>21959</v>
      </c>
      <c r="E2258" t="s">
        <v>21960</v>
      </c>
      <c r="F2258" t="s">
        <v>21953</v>
      </c>
      <c r="G2258">
        <v>3420</v>
      </c>
      <c r="I2258">
        <v>150</v>
      </c>
      <c r="J2258" t="s">
        <v>21954</v>
      </c>
      <c r="K2258" t="s">
        <v>204</v>
      </c>
      <c r="L2258" t="s">
        <v>12492</v>
      </c>
      <c r="M2258" t="s">
        <v>21955</v>
      </c>
      <c r="N2258" t="s">
        <v>21955</v>
      </c>
      <c r="O2258" t="s">
        <v>21955</v>
      </c>
      <c r="P2258" t="s">
        <v>21955</v>
      </c>
      <c r="Q2258" t="s">
        <v>21956</v>
      </c>
      <c r="R2258">
        <v>0.05</v>
      </c>
      <c r="S2258">
        <v>0</v>
      </c>
      <c r="T2258" t="s">
        <v>21967</v>
      </c>
    </row>
    <row r="2259" spans="1:20">
      <c r="A2259" t="s">
        <v>349</v>
      </c>
      <c r="B2259">
        <v>94483602</v>
      </c>
      <c r="C2259" t="s">
        <v>25550</v>
      </c>
      <c r="D2259" t="s">
        <v>22073</v>
      </c>
      <c r="E2259" t="s">
        <v>21952</v>
      </c>
      <c r="F2259" t="s">
        <v>21953</v>
      </c>
      <c r="G2259">
        <v>3450</v>
      </c>
      <c r="I2259">
        <v>150</v>
      </c>
      <c r="J2259" t="s">
        <v>21954</v>
      </c>
      <c r="K2259" t="s">
        <v>204</v>
      </c>
      <c r="L2259" t="s">
        <v>12492</v>
      </c>
      <c r="M2259" t="s">
        <v>21955</v>
      </c>
      <c r="N2259" t="s">
        <v>21955</v>
      </c>
      <c r="O2259" t="s">
        <v>21955</v>
      </c>
      <c r="P2259" t="s">
        <v>21955</v>
      </c>
      <c r="Q2259" t="s">
        <v>21956</v>
      </c>
      <c r="R2259">
        <v>0.05</v>
      </c>
      <c r="S2259">
        <v>0</v>
      </c>
    </row>
    <row r="2260" spans="1:20">
      <c r="A2260" t="s">
        <v>349</v>
      </c>
      <c r="B2260">
        <v>94483701</v>
      </c>
      <c r="C2260" t="s">
        <v>25551</v>
      </c>
      <c r="D2260" t="s">
        <v>22031</v>
      </c>
      <c r="E2260" t="s">
        <v>21966</v>
      </c>
      <c r="F2260" t="s">
        <v>21953</v>
      </c>
      <c r="G2260">
        <v>3220</v>
      </c>
      <c r="I2260">
        <v>150</v>
      </c>
      <c r="J2260" t="s">
        <v>21954</v>
      </c>
      <c r="K2260" t="s">
        <v>12492</v>
      </c>
      <c r="L2260" t="s">
        <v>12492</v>
      </c>
      <c r="M2260" t="s">
        <v>21955</v>
      </c>
      <c r="N2260" t="s">
        <v>21955</v>
      </c>
      <c r="O2260" t="s">
        <v>21955</v>
      </c>
      <c r="P2260" t="s">
        <v>21955</v>
      </c>
      <c r="Q2260" t="s">
        <v>21956</v>
      </c>
      <c r="R2260">
        <v>0.05</v>
      </c>
      <c r="S2260">
        <v>0</v>
      </c>
      <c r="T2260" t="s">
        <v>22002</v>
      </c>
    </row>
    <row r="2261" spans="1:20">
      <c r="A2261" t="s">
        <v>349</v>
      </c>
      <c r="B2261">
        <v>94484601</v>
      </c>
      <c r="C2261" t="s">
        <v>25552</v>
      </c>
      <c r="D2261" t="s">
        <v>22025</v>
      </c>
      <c r="E2261" t="s">
        <v>21966</v>
      </c>
      <c r="F2261" t="s">
        <v>21953</v>
      </c>
      <c r="G2261">
        <v>3220</v>
      </c>
      <c r="I2261">
        <v>150</v>
      </c>
      <c r="J2261" t="s">
        <v>21954</v>
      </c>
      <c r="K2261" t="s">
        <v>204</v>
      </c>
      <c r="L2261" t="s">
        <v>12492</v>
      </c>
      <c r="M2261" t="s">
        <v>21955</v>
      </c>
      <c r="N2261" t="s">
        <v>21955</v>
      </c>
      <c r="O2261" t="s">
        <v>21955</v>
      </c>
      <c r="P2261" t="s">
        <v>21955</v>
      </c>
      <c r="Q2261" t="s">
        <v>21956</v>
      </c>
      <c r="R2261">
        <v>0.05</v>
      </c>
      <c r="S2261">
        <v>0</v>
      </c>
    </row>
    <row r="2262" spans="1:20">
      <c r="A2262" t="s">
        <v>349</v>
      </c>
      <c r="B2262">
        <v>94485092</v>
      </c>
      <c r="C2262" t="s">
        <v>25553</v>
      </c>
      <c r="D2262" t="s">
        <v>25554</v>
      </c>
      <c r="E2262" t="s">
        <v>22199</v>
      </c>
      <c r="F2262" t="s">
        <v>21953</v>
      </c>
      <c r="G2262">
        <v>3220</v>
      </c>
      <c r="H2262">
        <v>3220</v>
      </c>
      <c r="I2262">
        <v>150</v>
      </c>
      <c r="J2262" t="s">
        <v>21954</v>
      </c>
      <c r="K2262" t="s">
        <v>12492</v>
      </c>
      <c r="L2262" t="s">
        <v>12492</v>
      </c>
      <c r="M2262" t="s">
        <v>21961</v>
      </c>
      <c r="N2262" t="s">
        <v>21961</v>
      </c>
      <c r="O2262" t="s">
        <v>21961</v>
      </c>
      <c r="P2262" t="s">
        <v>21961</v>
      </c>
      <c r="Q2262" t="s">
        <v>21956</v>
      </c>
      <c r="R2262">
        <v>0.01</v>
      </c>
      <c r="S2262">
        <v>0</v>
      </c>
    </row>
    <row r="2263" spans="1:20">
      <c r="A2263" t="s">
        <v>349</v>
      </c>
      <c r="B2263">
        <v>94485401</v>
      </c>
      <c r="C2263" t="s">
        <v>25555</v>
      </c>
      <c r="D2263" t="s">
        <v>22025</v>
      </c>
      <c r="E2263" t="s">
        <v>21966</v>
      </c>
      <c r="F2263" t="s">
        <v>21953</v>
      </c>
      <c r="G2263">
        <v>3220</v>
      </c>
      <c r="I2263">
        <v>150</v>
      </c>
      <c r="J2263" t="s">
        <v>21954</v>
      </c>
      <c r="K2263" t="s">
        <v>204</v>
      </c>
      <c r="L2263" t="s">
        <v>12492</v>
      </c>
      <c r="M2263" t="s">
        <v>21955</v>
      </c>
      <c r="N2263" t="s">
        <v>21955</v>
      </c>
      <c r="O2263" t="s">
        <v>21955</v>
      </c>
      <c r="P2263" t="s">
        <v>21955</v>
      </c>
      <c r="Q2263" t="s">
        <v>21956</v>
      </c>
      <c r="R2263">
        <v>0.05</v>
      </c>
      <c r="S2263">
        <v>0</v>
      </c>
    </row>
    <row r="2264" spans="1:20">
      <c r="A2264" t="s">
        <v>349</v>
      </c>
      <c r="B2264">
        <v>94485491</v>
      </c>
      <c r="C2264" t="s">
        <v>25556</v>
      </c>
      <c r="D2264" t="s">
        <v>22025</v>
      </c>
      <c r="E2264" t="s">
        <v>21966</v>
      </c>
      <c r="F2264" t="s">
        <v>21953</v>
      </c>
      <c r="G2264">
        <v>3220</v>
      </c>
      <c r="I2264">
        <v>150</v>
      </c>
      <c r="J2264" t="s">
        <v>21954</v>
      </c>
      <c r="K2264" t="s">
        <v>204</v>
      </c>
      <c r="L2264" t="s">
        <v>12492</v>
      </c>
      <c r="M2264" t="s">
        <v>21955</v>
      </c>
      <c r="N2264" t="s">
        <v>21955</v>
      </c>
      <c r="O2264" t="s">
        <v>21955</v>
      </c>
      <c r="P2264" t="s">
        <v>21955</v>
      </c>
      <c r="Q2264" t="s">
        <v>21956</v>
      </c>
      <c r="R2264">
        <v>0.05</v>
      </c>
      <c r="S2264">
        <v>0</v>
      </c>
    </row>
    <row r="2265" spans="1:20">
      <c r="A2265" t="s">
        <v>349</v>
      </c>
      <c r="B2265">
        <v>94485651</v>
      </c>
      <c r="C2265" t="s">
        <v>25557</v>
      </c>
      <c r="D2265" t="s">
        <v>22022</v>
      </c>
      <c r="E2265" t="s">
        <v>21952</v>
      </c>
      <c r="F2265" t="s">
        <v>21953</v>
      </c>
      <c r="G2265">
        <v>3450</v>
      </c>
      <c r="I2265">
        <v>150</v>
      </c>
      <c r="J2265" t="s">
        <v>21954</v>
      </c>
      <c r="K2265" t="s">
        <v>204</v>
      </c>
      <c r="L2265" t="s">
        <v>12492</v>
      </c>
      <c r="M2265" t="s">
        <v>21955</v>
      </c>
      <c r="N2265" t="s">
        <v>21955</v>
      </c>
      <c r="O2265" t="s">
        <v>21955</v>
      </c>
      <c r="P2265" t="s">
        <v>21955</v>
      </c>
      <c r="Q2265" t="s">
        <v>21956</v>
      </c>
      <c r="R2265">
        <v>0.05</v>
      </c>
      <c r="S2265">
        <v>0</v>
      </c>
    </row>
    <row r="2266" spans="1:20">
      <c r="A2266" t="s">
        <v>349</v>
      </c>
      <c r="B2266">
        <v>94485661</v>
      </c>
      <c r="C2266" t="s">
        <v>25558</v>
      </c>
      <c r="D2266" t="s">
        <v>22797</v>
      </c>
      <c r="E2266" t="s">
        <v>21952</v>
      </c>
      <c r="F2266" t="s">
        <v>21953</v>
      </c>
      <c r="G2266">
        <v>3450</v>
      </c>
      <c r="I2266">
        <v>150</v>
      </c>
      <c r="J2266" t="s">
        <v>21954</v>
      </c>
      <c r="K2266" t="s">
        <v>204</v>
      </c>
      <c r="L2266" t="s">
        <v>12492</v>
      </c>
      <c r="M2266" t="s">
        <v>21955</v>
      </c>
      <c r="N2266" t="s">
        <v>21955</v>
      </c>
      <c r="O2266" t="s">
        <v>21955</v>
      </c>
      <c r="P2266" t="s">
        <v>21955</v>
      </c>
      <c r="Q2266" t="s">
        <v>21956</v>
      </c>
      <c r="R2266">
        <v>0.05</v>
      </c>
      <c r="S2266">
        <v>0</v>
      </c>
    </row>
    <row r="2267" spans="1:20">
      <c r="A2267" t="s">
        <v>349</v>
      </c>
      <c r="B2267">
        <v>94485901</v>
      </c>
      <c r="C2267" t="s">
        <v>25559</v>
      </c>
      <c r="D2267" t="s">
        <v>22025</v>
      </c>
      <c r="E2267" t="s">
        <v>21966</v>
      </c>
      <c r="F2267" t="s">
        <v>21953</v>
      </c>
      <c r="G2267">
        <v>3220</v>
      </c>
      <c r="I2267">
        <v>150</v>
      </c>
      <c r="J2267" t="s">
        <v>21954</v>
      </c>
      <c r="K2267" t="s">
        <v>204</v>
      </c>
      <c r="L2267" t="s">
        <v>12492</v>
      </c>
      <c r="M2267" t="s">
        <v>21955</v>
      </c>
      <c r="N2267" t="s">
        <v>21955</v>
      </c>
      <c r="O2267" t="s">
        <v>21955</v>
      </c>
      <c r="P2267" t="s">
        <v>21955</v>
      </c>
      <c r="Q2267" t="s">
        <v>21956</v>
      </c>
      <c r="R2267">
        <v>0.05</v>
      </c>
      <c r="S2267">
        <v>0</v>
      </c>
    </row>
    <row r="2268" spans="1:20">
      <c r="A2268" t="s">
        <v>349</v>
      </c>
      <c r="B2268">
        <v>94485991</v>
      </c>
      <c r="C2268" t="s">
        <v>25560</v>
      </c>
      <c r="D2268" t="s">
        <v>22025</v>
      </c>
      <c r="E2268" t="s">
        <v>21966</v>
      </c>
      <c r="F2268" t="s">
        <v>21953</v>
      </c>
      <c r="G2268">
        <v>3220</v>
      </c>
      <c r="I2268">
        <v>150</v>
      </c>
      <c r="J2268" t="s">
        <v>21954</v>
      </c>
      <c r="K2268" t="s">
        <v>12492</v>
      </c>
      <c r="L2268" t="s">
        <v>12492</v>
      </c>
      <c r="M2268" t="s">
        <v>21955</v>
      </c>
      <c r="N2268" t="s">
        <v>21955</v>
      </c>
      <c r="O2268" t="s">
        <v>21955</v>
      </c>
      <c r="P2268" t="s">
        <v>21955</v>
      </c>
      <c r="Q2268" t="s">
        <v>21956</v>
      </c>
      <c r="R2268">
        <v>0.05</v>
      </c>
      <c r="S2268">
        <v>0</v>
      </c>
    </row>
    <row r="2269" spans="1:20">
      <c r="A2269" t="s">
        <v>349</v>
      </c>
      <c r="B2269">
        <v>94486301</v>
      </c>
      <c r="C2269" t="s">
        <v>25561</v>
      </c>
      <c r="D2269" t="s">
        <v>21979</v>
      </c>
      <c r="E2269" t="s">
        <v>21952</v>
      </c>
      <c r="F2269" t="s">
        <v>21953</v>
      </c>
      <c r="G2269">
        <v>3440</v>
      </c>
      <c r="I2269">
        <v>150</v>
      </c>
      <c r="J2269" t="s">
        <v>21954</v>
      </c>
      <c r="K2269" t="s">
        <v>204</v>
      </c>
      <c r="L2269" t="s">
        <v>12492</v>
      </c>
      <c r="M2269" t="s">
        <v>21955</v>
      </c>
      <c r="N2269" t="s">
        <v>21955</v>
      </c>
      <c r="O2269" t="s">
        <v>21955</v>
      </c>
      <c r="P2269" t="s">
        <v>21955</v>
      </c>
      <c r="Q2269" t="s">
        <v>21956</v>
      </c>
      <c r="R2269">
        <v>0.05</v>
      </c>
      <c r="S2269">
        <v>0</v>
      </c>
    </row>
    <row r="2270" spans="1:20">
      <c r="A2270" t="s">
        <v>349</v>
      </c>
      <c r="B2270">
        <v>94486501</v>
      </c>
      <c r="C2270" t="s">
        <v>25562</v>
      </c>
      <c r="D2270" t="s">
        <v>22138</v>
      </c>
      <c r="E2270" t="s">
        <v>22139</v>
      </c>
      <c r="F2270" t="s">
        <v>21953</v>
      </c>
      <c r="G2270">
        <v>3220</v>
      </c>
      <c r="I2270">
        <v>100</v>
      </c>
      <c r="J2270" t="s">
        <v>19</v>
      </c>
      <c r="K2270" t="s">
        <v>12492</v>
      </c>
      <c r="L2270" t="s">
        <v>12492</v>
      </c>
      <c r="M2270" t="s">
        <v>21955</v>
      </c>
      <c r="N2270" t="s">
        <v>21955</v>
      </c>
      <c r="O2270" t="s">
        <v>21955</v>
      </c>
      <c r="P2270" t="s">
        <v>21961</v>
      </c>
      <c r="Q2270" t="s">
        <v>21956</v>
      </c>
      <c r="R2270">
        <v>0.05</v>
      </c>
      <c r="S2270">
        <v>0</v>
      </c>
      <c r="T2270" t="s">
        <v>21967</v>
      </c>
    </row>
    <row r="2271" spans="1:20">
      <c r="A2271" t="s">
        <v>349</v>
      </c>
      <c r="B2271">
        <v>94486701</v>
      </c>
      <c r="C2271" t="s">
        <v>25563</v>
      </c>
      <c r="D2271" t="s">
        <v>21979</v>
      </c>
      <c r="E2271" t="s">
        <v>21952</v>
      </c>
      <c r="F2271" t="s">
        <v>21953</v>
      </c>
      <c r="G2271">
        <v>3430</v>
      </c>
      <c r="I2271">
        <v>150</v>
      </c>
      <c r="J2271" t="s">
        <v>21954</v>
      </c>
      <c r="K2271" t="s">
        <v>204</v>
      </c>
      <c r="L2271" t="s">
        <v>12492</v>
      </c>
      <c r="M2271" t="s">
        <v>21955</v>
      </c>
      <c r="N2271" t="s">
        <v>21955</v>
      </c>
      <c r="O2271" t="s">
        <v>21955</v>
      </c>
      <c r="P2271" t="s">
        <v>21955</v>
      </c>
      <c r="Q2271" t="s">
        <v>21956</v>
      </c>
      <c r="R2271">
        <v>0.05</v>
      </c>
      <c r="S2271">
        <v>0</v>
      </c>
      <c r="T2271" t="s">
        <v>22002</v>
      </c>
    </row>
    <row r="2272" spans="1:20">
      <c r="A2272" t="s">
        <v>349</v>
      </c>
      <c r="B2272">
        <v>94486801</v>
      </c>
      <c r="C2272" t="s">
        <v>25564</v>
      </c>
      <c r="D2272" t="s">
        <v>21999</v>
      </c>
      <c r="E2272" t="s">
        <v>21952</v>
      </c>
      <c r="F2272" t="s">
        <v>21953</v>
      </c>
      <c r="G2272">
        <v>3440</v>
      </c>
      <c r="I2272">
        <v>150</v>
      </c>
      <c r="J2272" t="s">
        <v>21954</v>
      </c>
      <c r="K2272" t="s">
        <v>204</v>
      </c>
      <c r="L2272" t="s">
        <v>12492</v>
      </c>
      <c r="M2272" t="s">
        <v>21955</v>
      </c>
      <c r="N2272" t="s">
        <v>21955</v>
      </c>
      <c r="O2272" t="s">
        <v>21955</v>
      </c>
      <c r="P2272" t="s">
        <v>21955</v>
      </c>
      <c r="Q2272" t="s">
        <v>21956</v>
      </c>
      <c r="R2272">
        <v>0.05</v>
      </c>
      <c r="S2272">
        <v>0</v>
      </c>
    </row>
    <row r="2273" spans="1:20">
      <c r="A2273" t="s">
        <v>349</v>
      </c>
      <c r="B2273">
        <v>94487101</v>
      </c>
      <c r="C2273" t="s">
        <v>25565</v>
      </c>
      <c r="D2273" t="s">
        <v>22022</v>
      </c>
      <c r="E2273" t="s">
        <v>21952</v>
      </c>
      <c r="F2273" t="s">
        <v>21953</v>
      </c>
      <c r="G2273">
        <v>3430</v>
      </c>
      <c r="I2273">
        <v>200</v>
      </c>
      <c r="J2273" t="s">
        <v>21954</v>
      </c>
      <c r="K2273" t="s">
        <v>12492</v>
      </c>
      <c r="L2273" t="s">
        <v>12492</v>
      </c>
      <c r="M2273" t="s">
        <v>21955</v>
      </c>
      <c r="N2273" t="s">
        <v>21955</v>
      </c>
      <c r="O2273" t="s">
        <v>21955</v>
      </c>
      <c r="P2273" t="s">
        <v>21955</v>
      </c>
      <c r="Q2273" t="s">
        <v>21956</v>
      </c>
      <c r="R2273">
        <v>0.05</v>
      </c>
      <c r="S2273">
        <v>0</v>
      </c>
      <c r="T2273" t="s">
        <v>21967</v>
      </c>
    </row>
    <row r="2274" spans="1:20">
      <c r="A2274" t="s">
        <v>349</v>
      </c>
      <c r="B2274">
        <v>94487201</v>
      </c>
      <c r="C2274" t="s">
        <v>25566</v>
      </c>
      <c r="D2274" t="s">
        <v>22022</v>
      </c>
      <c r="E2274" t="s">
        <v>21952</v>
      </c>
      <c r="F2274" t="s">
        <v>21953</v>
      </c>
      <c r="G2274">
        <v>3440</v>
      </c>
      <c r="I2274">
        <v>150</v>
      </c>
      <c r="J2274" t="s">
        <v>21954</v>
      </c>
      <c r="K2274" t="s">
        <v>204</v>
      </c>
      <c r="L2274" t="s">
        <v>12492</v>
      </c>
      <c r="M2274" t="s">
        <v>21955</v>
      </c>
      <c r="N2274" t="s">
        <v>21955</v>
      </c>
      <c r="O2274" t="s">
        <v>21955</v>
      </c>
      <c r="P2274" t="s">
        <v>21955</v>
      </c>
      <c r="Q2274" t="s">
        <v>21956</v>
      </c>
      <c r="R2274">
        <v>0.05</v>
      </c>
      <c r="S2274">
        <v>0</v>
      </c>
    </row>
    <row r="2275" spans="1:20">
      <c r="A2275" t="s">
        <v>349</v>
      </c>
      <c r="B2275">
        <v>94487301</v>
      </c>
      <c r="C2275" t="s">
        <v>25567</v>
      </c>
      <c r="D2275" t="s">
        <v>22022</v>
      </c>
      <c r="E2275" t="s">
        <v>21952</v>
      </c>
      <c r="F2275" t="s">
        <v>21953</v>
      </c>
      <c r="G2275">
        <v>3440</v>
      </c>
      <c r="I2275">
        <v>150</v>
      </c>
      <c r="J2275" t="s">
        <v>21954</v>
      </c>
      <c r="K2275" t="s">
        <v>204</v>
      </c>
      <c r="L2275" t="s">
        <v>12492</v>
      </c>
      <c r="M2275" t="s">
        <v>21955</v>
      </c>
      <c r="N2275" t="s">
        <v>21955</v>
      </c>
      <c r="O2275" t="s">
        <v>21955</v>
      </c>
      <c r="P2275" t="s">
        <v>21955</v>
      </c>
      <c r="Q2275" t="s">
        <v>21956</v>
      </c>
      <c r="R2275">
        <v>0.05</v>
      </c>
      <c r="S2275">
        <v>0</v>
      </c>
    </row>
    <row r="2276" spans="1:20">
      <c r="A2276" t="s">
        <v>349</v>
      </c>
      <c r="B2276">
        <v>94487701</v>
      </c>
      <c r="C2276" t="s">
        <v>25568</v>
      </c>
      <c r="D2276" t="s">
        <v>22028</v>
      </c>
      <c r="E2276" t="s">
        <v>21966</v>
      </c>
      <c r="F2276" t="s">
        <v>21953</v>
      </c>
      <c r="G2276">
        <v>3220</v>
      </c>
      <c r="I2276">
        <v>150</v>
      </c>
      <c r="J2276" t="s">
        <v>21954</v>
      </c>
      <c r="K2276" t="s">
        <v>204</v>
      </c>
      <c r="L2276" t="s">
        <v>12492</v>
      </c>
      <c r="M2276" t="s">
        <v>21955</v>
      </c>
      <c r="N2276" t="s">
        <v>21955</v>
      </c>
      <c r="O2276" t="s">
        <v>21955</v>
      </c>
      <c r="P2276" t="s">
        <v>21955</v>
      </c>
      <c r="Q2276" t="s">
        <v>21956</v>
      </c>
      <c r="R2276">
        <v>0.05</v>
      </c>
      <c r="S2276">
        <v>0</v>
      </c>
    </row>
    <row r="2277" spans="1:20">
      <c r="A2277" t="s">
        <v>349</v>
      </c>
      <c r="B2277">
        <v>94488390</v>
      </c>
      <c r="C2277" t="s">
        <v>25569</v>
      </c>
      <c r="D2277" t="s">
        <v>22307</v>
      </c>
      <c r="E2277" t="s">
        <v>21952</v>
      </c>
      <c r="F2277" t="s">
        <v>21953</v>
      </c>
      <c r="G2277">
        <v>3430</v>
      </c>
      <c r="I2277">
        <v>150</v>
      </c>
      <c r="J2277" t="s">
        <v>21954</v>
      </c>
      <c r="K2277" t="s">
        <v>204</v>
      </c>
      <c r="L2277" t="s">
        <v>12492</v>
      </c>
      <c r="M2277" t="s">
        <v>21955</v>
      </c>
      <c r="N2277" t="s">
        <v>21955</v>
      </c>
      <c r="O2277" t="s">
        <v>21955</v>
      </c>
      <c r="P2277" t="s">
        <v>21955</v>
      </c>
      <c r="Q2277" t="s">
        <v>21956</v>
      </c>
      <c r="R2277">
        <v>0.05</v>
      </c>
      <c r="S2277">
        <v>0</v>
      </c>
      <c r="T2277" t="s">
        <v>21967</v>
      </c>
    </row>
    <row r="2278" spans="1:20">
      <c r="A2278" t="s">
        <v>349</v>
      </c>
      <c r="B2278">
        <v>94488415</v>
      </c>
      <c r="C2278" t="s">
        <v>25570</v>
      </c>
      <c r="D2278" t="s">
        <v>25571</v>
      </c>
      <c r="E2278" t="s">
        <v>21966</v>
      </c>
      <c r="F2278" t="s">
        <v>21953</v>
      </c>
      <c r="G2278">
        <v>3220</v>
      </c>
      <c r="I2278">
        <v>150</v>
      </c>
      <c r="J2278" t="s">
        <v>21954</v>
      </c>
      <c r="K2278" t="s">
        <v>204</v>
      </c>
      <c r="L2278" t="s">
        <v>12492</v>
      </c>
      <c r="M2278" t="s">
        <v>21955</v>
      </c>
      <c r="N2278" t="s">
        <v>21955</v>
      </c>
      <c r="O2278" t="s">
        <v>21955</v>
      </c>
      <c r="P2278" t="s">
        <v>21955</v>
      </c>
      <c r="Q2278" t="s">
        <v>21956</v>
      </c>
      <c r="R2278">
        <v>0.05</v>
      </c>
      <c r="S2278">
        <v>0</v>
      </c>
    </row>
    <row r="2279" spans="1:20">
      <c r="A2279" t="s">
        <v>349</v>
      </c>
      <c r="B2279">
        <v>94488417</v>
      </c>
      <c r="C2279" t="s">
        <v>25572</v>
      </c>
      <c r="D2279" t="s">
        <v>22751</v>
      </c>
      <c r="E2279" t="s">
        <v>21966</v>
      </c>
      <c r="F2279" t="s">
        <v>21953</v>
      </c>
      <c r="G2279">
        <v>3220</v>
      </c>
      <c r="I2279">
        <v>150</v>
      </c>
      <c r="J2279" t="s">
        <v>21954</v>
      </c>
      <c r="K2279" t="s">
        <v>204</v>
      </c>
      <c r="L2279" t="s">
        <v>12492</v>
      </c>
      <c r="M2279" t="s">
        <v>21955</v>
      </c>
      <c r="N2279" t="s">
        <v>21955</v>
      </c>
      <c r="O2279" t="s">
        <v>21955</v>
      </c>
      <c r="P2279" t="s">
        <v>21955</v>
      </c>
      <c r="Q2279" t="s">
        <v>21956</v>
      </c>
      <c r="R2279">
        <v>0.05</v>
      </c>
      <c r="S2279">
        <v>0</v>
      </c>
    </row>
    <row r="2280" spans="1:20">
      <c r="A2280" t="s">
        <v>349</v>
      </c>
      <c r="B2280">
        <v>94488601</v>
      </c>
      <c r="C2280" t="s">
        <v>25573</v>
      </c>
      <c r="D2280" t="s">
        <v>22025</v>
      </c>
      <c r="E2280" t="s">
        <v>21966</v>
      </c>
      <c r="F2280" t="s">
        <v>21953</v>
      </c>
      <c r="G2280">
        <v>3220</v>
      </c>
      <c r="I2280">
        <v>150</v>
      </c>
      <c r="J2280" t="s">
        <v>21954</v>
      </c>
      <c r="K2280" t="s">
        <v>204</v>
      </c>
      <c r="L2280" t="s">
        <v>12492</v>
      </c>
      <c r="M2280" t="s">
        <v>21955</v>
      </c>
      <c r="N2280" t="s">
        <v>21955</v>
      </c>
      <c r="O2280" t="s">
        <v>21955</v>
      </c>
      <c r="P2280" t="s">
        <v>21955</v>
      </c>
      <c r="Q2280" t="s">
        <v>21956</v>
      </c>
      <c r="R2280">
        <v>0.05</v>
      </c>
      <c r="S2280">
        <v>0</v>
      </c>
    </row>
    <row r="2281" spans="1:20">
      <c r="A2281" t="s">
        <v>349</v>
      </c>
      <c r="B2281">
        <v>94488691</v>
      </c>
      <c r="C2281" t="s">
        <v>25574</v>
      </c>
      <c r="D2281" t="s">
        <v>24762</v>
      </c>
      <c r="E2281" t="s">
        <v>21966</v>
      </c>
      <c r="F2281" t="s">
        <v>21953</v>
      </c>
      <c r="G2281">
        <v>3220</v>
      </c>
      <c r="I2281">
        <v>150</v>
      </c>
      <c r="J2281" t="s">
        <v>21954</v>
      </c>
      <c r="K2281" t="s">
        <v>204</v>
      </c>
      <c r="L2281" t="s">
        <v>12492</v>
      </c>
      <c r="M2281" t="s">
        <v>21955</v>
      </c>
      <c r="N2281" t="s">
        <v>21955</v>
      </c>
      <c r="O2281" t="s">
        <v>21955</v>
      </c>
      <c r="P2281" t="s">
        <v>21955</v>
      </c>
      <c r="Q2281" t="s">
        <v>21956</v>
      </c>
      <c r="R2281">
        <v>0.05</v>
      </c>
      <c r="S2281">
        <v>0</v>
      </c>
    </row>
    <row r="2282" spans="1:20">
      <c r="A2282" t="s">
        <v>349</v>
      </c>
      <c r="B2282">
        <v>94488802</v>
      </c>
      <c r="C2282" t="s">
        <v>25575</v>
      </c>
      <c r="D2282" t="s">
        <v>21979</v>
      </c>
      <c r="E2282" t="s">
        <v>21952</v>
      </c>
      <c r="F2282" t="s">
        <v>21953</v>
      </c>
      <c r="G2282">
        <v>3440</v>
      </c>
      <c r="I2282">
        <v>150</v>
      </c>
      <c r="J2282" t="s">
        <v>21954</v>
      </c>
      <c r="K2282" t="s">
        <v>204</v>
      </c>
      <c r="L2282" t="s">
        <v>12492</v>
      </c>
      <c r="M2282" t="s">
        <v>21955</v>
      </c>
      <c r="N2282" t="s">
        <v>21955</v>
      </c>
      <c r="O2282" t="s">
        <v>21955</v>
      </c>
      <c r="P2282" t="s">
        <v>21955</v>
      </c>
      <c r="Q2282" t="s">
        <v>21956</v>
      </c>
      <c r="R2282">
        <v>0.05</v>
      </c>
      <c r="S2282">
        <v>0</v>
      </c>
    </row>
    <row r="2283" spans="1:20">
      <c r="A2283" t="s">
        <v>349</v>
      </c>
      <c r="B2283">
        <v>94489301</v>
      </c>
      <c r="C2283" t="s">
        <v>25576</v>
      </c>
      <c r="D2283" t="s">
        <v>25577</v>
      </c>
      <c r="E2283" t="s">
        <v>21966</v>
      </c>
      <c r="F2283" t="s">
        <v>21953</v>
      </c>
      <c r="G2283">
        <v>3220</v>
      </c>
      <c r="I2283">
        <v>150</v>
      </c>
      <c r="J2283" t="s">
        <v>21954</v>
      </c>
      <c r="K2283" t="s">
        <v>204</v>
      </c>
      <c r="L2283" t="s">
        <v>12492</v>
      </c>
      <c r="M2283" t="s">
        <v>21955</v>
      </c>
      <c r="N2283" t="s">
        <v>21955</v>
      </c>
      <c r="O2283" t="s">
        <v>21955</v>
      </c>
      <c r="P2283" t="s">
        <v>21955</v>
      </c>
      <c r="Q2283" t="s">
        <v>21956</v>
      </c>
      <c r="R2283">
        <v>0.05</v>
      </c>
      <c r="S2283">
        <v>0</v>
      </c>
      <c r="T2283" t="s">
        <v>21967</v>
      </c>
    </row>
    <row r="2284" spans="1:20">
      <c r="A2284" t="s">
        <v>349</v>
      </c>
      <c r="B2284">
        <v>94490001</v>
      </c>
      <c r="C2284" t="s">
        <v>25578</v>
      </c>
      <c r="D2284" t="s">
        <v>22073</v>
      </c>
      <c r="E2284" t="s">
        <v>21952</v>
      </c>
      <c r="F2284" t="s">
        <v>21953</v>
      </c>
      <c r="G2284">
        <v>3450</v>
      </c>
      <c r="I2284">
        <v>150</v>
      </c>
      <c r="J2284" t="s">
        <v>21954</v>
      </c>
      <c r="K2284" t="s">
        <v>204</v>
      </c>
      <c r="L2284" t="s">
        <v>12492</v>
      </c>
      <c r="M2284" t="s">
        <v>21955</v>
      </c>
      <c r="N2284" t="s">
        <v>21955</v>
      </c>
      <c r="O2284" t="s">
        <v>21955</v>
      </c>
      <c r="P2284" t="s">
        <v>21955</v>
      </c>
      <c r="Q2284" t="s">
        <v>21956</v>
      </c>
      <c r="R2284">
        <v>0.05</v>
      </c>
      <c r="S2284">
        <v>0</v>
      </c>
    </row>
    <row r="2285" spans="1:20">
      <c r="A2285" t="s">
        <v>349</v>
      </c>
      <c r="B2285">
        <v>94490601</v>
      </c>
      <c r="C2285" t="s">
        <v>25579</v>
      </c>
      <c r="D2285" t="s">
        <v>22336</v>
      </c>
      <c r="E2285" t="s">
        <v>21952</v>
      </c>
      <c r="F2285" t="s">
        <v>21953</v>
      </c>
      <c r="G2285">
        <v>3430</v>
      </c>
      <c r="I2285">
        <v>150</v>
      </c>
      <c r="J2285" t="s">
        <v>21954</v>
      </c>
      <c r="K2285" t="s">
        <v>12492</v>
      </c>
      <c r="L2285" t="s">
        <v>12492</v>
      </c>
      <c r="M2285" t="s">
        <v>21955</v>
      </c>
      <c r="N2285" t="s">
        <v>21955</v>
      </c>
      <c r="O2285" t="s">
        <v>21955</v>
      </c>
      <c r="P2285" t="s">
        <v>21955</v>
      </c>
      <c r="Q2285" t="s">
        <v>21956</v>
      </c>
      <c r="R2285">
        <v>0.05</v>
      </c>
      <c r="S2285">
        <v>0</v>
      </c>
      <c r="T2285" t="s">
        <v>22002</v>
      </c>
    </row>
    <row r="2286" spans="1:20">
      <c r="A2286" t="s">
        <v>349</v>
      </c>
      <c r="B2286">
        <v>94490801</v>
      </c>
      <c r="C2286" t="s">
        <v>25580</v>
      </c>
      <c r="D2286" t="s">
        <v>22036</v>
      </c>
      <c r="E2286" t="s">
        <v>21966</v>
      </c>
      <c r="F2286" t="s">
        <v>21953</v>
      </c>
      <c r="G2286">
        <v>3220</v>
      </c>
      <c r="I2286">
        <v>150</v>
      </c>
      <c r="J2286" t="s">
        <v>21954</v>
      </c>
      <c r="K2286" t="s">
        <v>204</v>
      </c>
      <c r="L2286" t="s">
        <v>12492</v>
      </c>
      <c r="M2286" t="s">
        <v>34</v>
      </c>
      <c r="N2286" t="s">
        <v>34</v>
      </c>
      <c r="O2286" t="s">
        <v>34</v>
      </c>
      <c r="P2286" t="s">
        <v>34</v>
      </c>
      <c r="Q2286" t="s">
        <v>21956</v>
      </c>
      <c r="R2286">
        <v>0.075</v>
      </c>
      <c r="S2286">
        <v>0</v>
      </c>
    </row>
    <row r="2287" spans="1:20">
      <c r="A2287" t="s">
        <v>349</v>
      </c>
      <c r="B2287">
        <v>94490901</v>
      </c>
      <c r="C2287" t="s">
        <v>25581</v>
      </c>
      <c r="D2287" t="s">
        <v>22073</v>
      </c>
      <c r="E2287" t="s">
        <v>21952</v>
      </c>
      <c r="F2287" t="s">
        <v>21953</v>
      </c>
      <c r="G2287">
        <v>3440</v>
      </c>
      <c r="I2287">
        <v>150</v>
      </c>
      <c r="J2287" t="s">
        <v>21954</v>
      </c>
      <c r="K2287" t="s">
        <v>204</v>
      </c>
      <c r="L2287" t="s">
        <v>12492</v>
      </c>
      <c r="M2287" t="s">
        <v>21955</v>
      </c>
      <c r="N2287" t="s">
        <v>21955</v>
      </c>
      <c r="O2287" t="s">
        <v>21955</v>
      </c>
      <c r="P2287" t="s">
        <v>21955</v>
      </c>
      <c r="Q2287" t="s">
        <v>21956</v>
      </c>
      <c r="R2287">
        <v>0.05</v>
      </c>
      <c r="S2287">
        <v>0</v>
      </c>
      <c r="T2287" t="s">
        <v>21967</v>
      </c>
    </row>
    <row r="2288" spans="1:20">
      <c r="A2288" t="s">
        <v>349</v>
      </c>
      <c r="B2288">
        <v>94491501</v>
      </c>
      <c r="C2288" t="s">
        <v>25582</v>
      </c>
      <c r="D2288" t="s">
        <v>22225</v>
      </c>
      <c r="E2288" t="s">
        <v>21966</v>
      </c>
      <c r="F2288" t="s">
        <v>21953</v>
      </c>
      <c r="G2288">
        <v>3220</v>
      </c>
      <c r="I2288">
        <v>150</v>
      </c>
      <c r="J2288" t="s">
        <v>21954</v>
      </c>
      <c r="K2288" t="s">
        <v>204</v>
      </c>
      <c r="L2288" t="s">
        <v>12492</v>
      </c>
      <c r="M2288" t="s">
        <v>21955</v>
      </c>
      <c r="N2288" t="s">
        <v>21955</v>
      </c>
      <c r="O2288" t="s">
        <v>21955</v>
      </c>
      <c r="P2288" t="s">
        <v>21955</v>
      </c>
      <c r="Q2288" t="s">
        <v>21956</v>
      </c>
      <c r="R2288">
        <v>0.05</v>
      </c>
      <c r="S2288">
        <v>0</v>
      </c>
    </row>
    <row r="2289" spans="1:20">
      <c r="A2289" t="s">
        <v>349</v>
      </c>
      <c r="B2289">
        <v>94492201</v>
      </c>
      <c r="C2289" t="s">
        <v>25583</v>
      </c>
      <c r="D2289" t="s">
        <v>22025</v>
      </c>
      <c r="E2289" t="s">
        <v>21966</v>
      </c>
      <c r="F2289" t="s">
        <v>21953</v>
      </c>
      <c r="G2289">
        <v>3220</v>
      </c>
      <c r="I2289">
        <v>150</v>
      </c>
      <c r="J2289" t="s">
        <v>21954</v>
      </c>
      <c r="K2289" t="s">
        <v>204</v>
      </c>
      <c r="L2289" t="s">
        <v>12492</v>
      </c>
      <c r="M2289" t="s">
        <v>21955</v>
      </c>
      <c r="N2289" t="s">
        <v>21955</v>
      </c>
      <c r="O2289" t="s">
        <v>21955</v>
      </c>
      <c r="P2289" t="s">
        <v>21955</v>
      </c>
      <c r="Q2289" t="s">
        <v>21956</v>
      </c>
      <c r="R2289">
        <v>0.05</v>
      </c>
      <c r="S2289">
        <v>0</v>
      </c>
    </row>
    <row r="2290" spans="1:20">
      <c r="A2290" t="s">
        <v>349</v>
      </c>
      <c r="B2290">
        <v>94492365</v>
      </c>
      <c r="C2290" t="s">
        <v>25584</v>
      </c>
      <c r="D2290" t="s">
        <v>22430</v>
      </c>
      <c r="E2290" t="s">
        <v>21952</v>
      </c>
      <c r="F2290" t="s">
        <v>21953</v>
      </c>
      <c r="G2290">
        <v>3450</v>
      </c>
      <c r="I2290">
        <v>150</v>
      </c>
      <c r="J2290" t="s">
        <v>21954</v>
      </c>
      <c r="K2290" t="s">
        <v>204</v>
      </c>
      <c r="L2290" t="s">
        <v>12492</v>
      </c>
      <c r="M2290" t="s">
        <v>21955</v>
      </c>
      <c r="N2290" t="s">
        <v>21955</v>
      </c>
      <c r="O2290" t="s">
        <v>21955</v>
      </c>
      <c r="P2290" t="s">
        <v>21955</v>
      </c>
      <c r="Q2290" t="s">
        <v>21956</v>
      </c>
      <c r="R2290">
        <v>0.05</v>
      </c>
      <c r="S2290">
        <v>0</v>
      </c>
    </row>
    <row r="2291" spans="1:20">
      <c r="A2291" t="s">
        <v>349</v>
      </c>
      <c r="B2291">
        <v>94492390</v>
      </c>
      <c r="C2291" t="s">
        <v>25585</v>
      </c>
      <c r="D2291" t="s">
        <v>22430</v>
      </c>
      <c r="E2291" t="s">
        <v>21952</v>
      </c>
      <c r="F2291" t="s">
        <v>21953</v>
      </c>
      <c r="G2291">
        <v>3440</v>
      </c>
      <c r="I2291">
        <v>150</v>
      </c>
      <c r="J2291" t="s">
        <v>21954</v>
      </c>
      <c r="K2291" t="s">
        <v>204</v>
      </c>
      <c r="L2291" t="s">
        <v>12492</v>
      </c>
      <c r="M2291" t="s">
        <v>21955</v>
      </c>
      <c r="N2291" t="s">
        <v>21955</v>
      </c>
      <c r="O2291" t="s">
        <v>21955</v>
      </c>
      <c r="P2291" t="s">
        <v>21955</v>
      </c>
      <c r="Q2291" t="s">
        <v>21956</v>
      </c>
      <c r="R2291">
        <v>0.05</v>
      </c>
      <c r="S2291">
        <v>0</v>
      </c>
    </row>
    <row r="2292" spans="1:20">
      <c r="A2292" t="s">
        <v>349</v>
      </c>
      <c r="B2292">
        <v>94493001</v>
      </c>
      <c r="C2292" t="s">
        <v>25586</v>
      </c>
      <c r="D2292" t="s">
        <v>22073</v>
      </c>
      <c r="E2292" t="s">
        <v>21952</v>
      </c>
      <c r="F2292" t="s">
        <v>21953</v>
      </c>
      <c r="G2292">
        <v>3450</v>
      </c>
      <c r="I2292">
        <v>150</v>
      </c>
      <c r="J2292" t="s">
        <v>21954</v>
      </c>
      <c r="K2292" t="s">
        <v>204</v>
      </c>
      <c r="L2292" t="s">
        <v>12492</v>
      </c>
      <c r="M2292" t="s">
        <v>21955</v>
      </c>
      <c r="N2292" t="s">
        <v>21955</v>
      </c>
      <c r="O2292" t="s">
        <v>21955</v>
      </c>
      <c r="P2292" t="s">
        <v>21955</v>
      </c>
      <c r="Q2292" t="s">
        <v>21956</v>
      </c>
      <c r="R2292">
        <v>0.05</v>
      </c>
      <c r="S2292">
        <v>0</v>
      </c>
    </row>
    <row r="2293" spans="1:20">
      <c r="A2293" t="s">
        <v>349</v>
      </c>
      <c r="B2293">
        <v>94493211</v>
      </c>
      <c r="C2293" t="s">
        <v>25587</v>
      </c>
      <c r="D2293" t="s">
        <v>25588</v>
      </c>
      <c r="E2293" t="s">
        <v>21952</v>
      </c>
      <c r="F2293" t="s">
        <v>21953</v>
      </c>
      <c r="G2293">
        <v>3440</v>
      </c>
      <c r="I2293">
        <v>200</v>
      </c>
      <c r="J2293" t="s">
        <v>21954</v>
      </c>
      <c r="K2293" t="s">
        <v>12492</v>
      </c>
      <c r="L2293" t="s">
        <v>12492</v>
      </c>
      <c r="M2293" t="s">
        <v>21955</v>
      </c>
      <c r="N2293" t="s">
        <v>21955</v>
      </c>
      <c r="O2293" t="s">
        <v>21955</v>
      </c>
      <c r="P2293" t="s">
        <v>21955</v>
      </c>
      <c r="Q2293" t="s">
        <v>21956</v>
      </c>
      <c r="R2293">
        <v>0.05</v>
      </c>
      <c r="S2293">
        <v>0</v>
      </c>
      <c r="T2293" t="s">
        <v>21967</v>
      </c>
    </row>
    <row r="2294" spans="1:20">
      <c r="A2294" t="s">
        <v>349</v>
      </c>
      <c r="B2294">
        <v>94493362</v>
      </c>
      <c r="C2294" t="s">
        <v>25589</v>
      </c>
      <c r="D2294" t="s">
        <v>25590</v>
      </c>
      <c r="E2294" t="s">
        <v>22346</v>
      </c>
      <c r="F2294" t="s">
        <v>21953</v>
      </c>
      <c r="G2294">
        <v>3240</v>
      </c>
      <c r="I2294">
        <v>150</v>
      </c>
      <c r="J2294" t="s">
        <v>21954</v>
      </c>
      <c r="K2294" t="s">
        <v>204</v>
      </c>
      <c r="L2294" t="s">
        <v>12492</v>
      </c>
      <c r="M2294" t="s">
        <v>21955</v>
      </c>
      <c r="N2294" t="s">
        <v>21955</v>
      </c>
      <c r="O2294" t="s">
        <v>21955</v>
      </c>
      <c r="P2294" t="s">
        <v>21955</v>
      </c>
      <c r="Q2294" t="s">
        <v>21956</v>
      </c>
      <c r="R2294">
        <v>0.05</v>
      </c>
      <c r="S2294">
        <v>0</v>
      </c>
    </row>
    <row r="2295" spans="1:20">
      <c r="A2295" t="s">
        <v>349</v>
      </c>
      <c r="B2295">
        <v>94493501</v>
      </c>
      <c r="C2295" t="s">
        <v>25591</v>
      </c>
      <c r="D2295" t="s">
        <v>22025</v>
      </c>
      <c r="E2295" t="s">
        <v>21966</v>
      </c>
      <c r="F2295" t="s">
        <v>21953</v>
      </c>
      <c r="G2295">
        <v>3220</v>
      </c>
      <c r="I2295">
        <v>150</v>
      </c>
      <c r="J2295" t="s">
        <v>21954</v>
      </c>
      <c r="K2295" t="s">
        <v>204</v>
      </c>
      <c r="L2295" t="s">
        <v>12492</v>
      </c>
      <c r="M2295" t="s">
        <v>21955</v>
      </c>
      <c r="N2295" t="s">
        <v>21955</v>
      </c>
      <c r="O2295" t="s">
        <v>21955</v>
      </c>
      <c r="P2295" t="s">
        <v>21955</v>
      </c>
      <c r="Q2295" t="s">
        <v>21956</v>
      </c>
      <c r="R2295">
        <v>0.05</v>
      </c>
      <c r="S2295">
        <v>0</v>
      </c>
    </row>
    <row r="2296" spans="1:20">
      <c r="A2296" t="s">
        <v>349</v>
      </c>
      <c r="B2296">
        <v>94493980</v>
      </c>
      <c r="C2296" t="s">
        <v>25592</v>
      </c>
      <c r="D2296" t="s">
        <v>22430</v>
      </c>
      <c r="E2296" t="s">
        <v>21952</v>
      </c>
      <c r="F2296" t="s">
        <v>21953</v>
      </c>
      <c r="G2296">
        <v>3450</v>
      </c>
      <c r="I2296">
        <v>150</v>
      </c>
      <c r="J2296" t="s">
        <v>21954</v>
      </c>
      <c r="K2296" t="s">
        <v>204</v>
      </c>
      <c r="L2296" t="s">
        <v>12492</v>
      </c>
      <c r="M2296" t="s">
        <v>21955</v>
      </c>
      <c r="N2296" t="s">
        <v>21955</v>
      </c>
      <c r="O2296" t="s">
        <v>21955</v>
      </c>
      <c r="P2296" t="s">
        <v>21955</v>
      </c>
      <c r="Q2296" t="s">
        <v>21956</v>
      </c>
      <c r="R2296">
        <v>0.05</v>
      </c>
      <c r="S2296">
        <v>0</v>
      </c>
    </row>
    <row r="2297" spans="1:20">
      <c r="A2297" t="s">
        <v>349</v>
      </c>
      <c r="B2297">
        <v>94494075</v>
      </c>
      <c r="C2297" t="s">
        <v>25593</v>
      </c>
      <c r="D2297" t="s">
        <v>22430</v>
      </c>
      <c r="E2297" t="s">
        <v>21952</v>
      </c>
      <c r="F2297" t="s">
        <v>21953</v>
      </c>
      <c r="G2297">
        <v>3450</v>
      </c>
      <c r="I2297">
        <v>150</v>
      </c>
      <c r="J2297" t="s">
        <v>21954</v>
      </c>
      <c r="K2297" t="s">
        <v>204</v>
      </c>
      <c r="L2297" t="s">
        <v>12492</v>
      </c>
      <c r="M2297" t="s">
        <v>34</v>
      </c>
      <c r="N2297" t="s">
        <v>34</v>
      </c>
      <c r="O2297" t="s">
        <v>34</v>
      </c>
      <c r="P2297" t="s">
        <v>34</v>
      </c>
      <c r="Q2297" t="s">
        <v>21956</v>
      </c>
      <c r="R2297">
        <v>0.01</v>
      </c>
      <c r="S2297">
        <v>0</v>
      </c>
    </row>
    <row r="2298" spans="1:20">
      <c r="A2298" t="s">
        <v>349</v>
      </c>
      <c r="B2298">
        <v>94494502</v>
      </c>
      <c r="C2298" t="s">
        <v>25594</v>
      </c>
      <c r="D2298" t="s">
        <v>22142</v>
      </c>
      <c r="E2298" t="s">
        <v>21966</v>
      </c>
      <c r="F2298" t="s">
        <v>21953</v>
      </c>
      <c r="G2298">
        <v>3220</v>
      </c>
      <c r="I2298">
        <v>150</v>
      </c>
      <c r="J2298" t="s">
        <v>21954</v>
      </c>
      <c r="K2298" t="s">
        <v>204</v>
      </c>
      <c r="L2298" t="s">
        <v>12492</v>
      </c>
      <c r="M2298" t="s">
        <v>21955</v>
      </c>
      <c r="N2298" t="s">
        <v>21955</v>
      </c>
      <c r="O2298" t="s">
        <v>21955</v>
      </c>
      <c r="P2298" t="s">
        <v>21955</v>
      </c>
      <c r="Q2298" t="s">
        <v>21956</v>
      </c>
      <c r="R2298">
        <v>0.05</v>
      </c>
      <c r="S2298">
        <v>0</v>
      </c>
    </row>
    <row r="2299" spans="1:20">
      <c r="A2299" t="s">
        <v>349</v>
      </c>
      <c r="B2299">
        <v>94494601</v>
      </c>
      <c r="C2299" t="s">
        <v>25595</v>
      </c>
      <c r="D2299" t="s">
        <v>22493</v>
      </c>
      <c r="E2299" t="s">
        <v>21952</v>
      </c>
      <c r="F2299" t="s">
        <v>21953</v>
      </c>
      <c r="G2299">
        <v>3450</v>
      </c>
      <c r="I2299">
        <v>150</v>
      </c>
      <c r="J2299" t="s">
        <v>21954</v>
      </c>
      <c r="K2299" t="s">
        <v>204</v>
      </c>
      <c r="L2299" t="s">
        <v>12492</v>
      </c>
      <c r="M2299" t="s">
        <v>21955</v>
      </c>
      <c r="N2299" t="s">
        <v>21955</v>
      </c>
      <c r="O2299" t="s">
        <v>21955</v>
      </c>
      <c r="P2299" t="s">
        <v>21955</v>
      </c>
      <c r="Q2299" t="s">
        <v>21956</v>
      </c>
      <c r="R2299">
        <v>0.05</v>
      </c>
      <c r="S2299">
        <v>0</v>
      </c>
    </row>
    <row r="2300" spans="1:20">
      <c r="A2300" t="s">
        <v>349</v>
      </c>
      <c r="B2300">
        <v>94495101</v>
      </c>
      <c r="C2300" t="s">
        <v>25596</v>
      </c>
      <c r="D2300" t="s">
        <v>22482</v>
      </c>
      <c r="E2300" t="s">
        <v>22181</v>
      </c>
      <c r="F2300" t="s">
        <v>21953</v>
      </c>
      <c r="G2300">
        <v>3220</v>
      </c>
      <c r="I2300">
        <v>150</v>
      </c>
      <c r="J2300" t="s">
        <v>21954</v>
      </c>
      <c r="K2300" t="s">
        <v>204</v>
      </c>
      <c r="L2300" t="s">
        <v>12492</v>
      </c>
      <c r="M2300" t="s">
        <v>34</v>
      </c>
      <c r="N2300" t="s">
        <v>34</v>
      </c>
      <c r="O2300" t="s">
        <v>34</v>
      </c>
      <c r="P2300" t="s">
        <v>34</v>
      </c>
      <c r="Q2300" t="s">
        <v>21956</v>
      </c>
      <c r="R2300">
        <v>0.05</v>
      </c>
      <c r="S2300">
        <v>0</v>
      </c>
    </row>
    <row r="2301" spans="1:20">
      <c r="A2301" t="s">
        <v>349</v>
      </c>
      <c r="B2301">
        <v>94495161</v>
      </c>
      <c r="C2301" t="s">
        <v>25597</v>
      </c>
      <c r="D2301" t="s">
        <v>22225</v>
      </c>
      <c r="E2301" t="s">
        <v>21966</v>
      </c>
      <c r="F2301" t="s">
        <v>21953</v>
      </c>
      <c r="G2301">
        <v>3220</v>
      </c>
      <c r="I2301">
        <v>150</v>
      </c>
      <c r="J2301" t="s">
        <v>21954</v>
      </c>
      <c r="K2301" t="s">
        <v>204</v>
      </c>
      <c r="L2301" t="s">
        <v>12492</v>
      </c>
      <c r="M2301" t="s">
        <v>21955</v>
      </c>
      <c r="N2301" t="s">
        <v>21955</v>
      </c>
      <c r="O2301" t="s">
        <v>21955</v>
      </c>
      <c r="P2301" t="s">
        <v>21955</v>
      </c>
      <c r="Q2301" t="s">
        <v>21956</v>
      </c>
      <c r="R2301">
        <v>0.05</v>
      </c>
      <c r="S2301">
        <v>0</v>
      </c>
    </row>
    <row r="2302" spans="1:20">
      <c r="A2302" t="s">
        <v>349</v>
      </c>
      <c r="B2302">
        <v>94495420</v>
      </c>
      <c r="C2302" t="s">
        <v>25598</v>
      </c>
      <c r="D2302" t="s">
        <v>21970</v>
      </c>
      <c r="F2302" t="s">
        <v>21953</v>
      </c>
      <c r="G2302">
        <v>3220</v>
      </c>
      <c r="I2302">
        <v>150</v>
      </c>
      <c r="J2302" t="s">
        <v>21954</v>
      </c>
      <c r="K2302" t="s">
        <v>204</v>
      </c>
      <c r="L2302" t="s">
        <v>12492</v>
      </c>
      <c r="M2302" t="s">
        <v>21955</v>
      </c>
      <c r="N2302" t="s">
        <v>21955</v>
      </c>
      <c r="O2302" t="s">
        <v>21955</v>
      </c>
      <c r="P2302" t="s">
        <v>21955</v>
      </c>
      <c r="Q2302" t="s">
        <v>21956</v>
      </c>
      <c r="R2302">
        <v>0.05</v>
      </c>
      <c r="S2302">
        <v>0</v>
      </c>
    </row>
    <row r="2303" spans="1:20">
      <c r="A2303" t="s">
        <v>349</v>
      </c>
      <c r="B2303">
        <v>94495430</v>
      </c>
      <c r="C2303" t="s">
        <v>25599</v>
      </c>
      <c r="D2303" t="s">
        <v>25418</v>
      </c>
      <c r="E2303" t="s">
        <v>21966</v>
      </c>
      <c r="F2303" t="s">
        <v>21953</v>
      </c>
      <c r="G2303">
        <v>3220</v>
      </c>
      <c r="I2303">
        <v>150</v>
      </c>
      <c r="J2303" t="s">
        <v>21954</v>
      </c>
      <c r="K2303" t="s">
        <v>204</v>
      </c>
      <c r="L2303" t="s">
        <v>12492</v>
      </c>
      <c r="M2303" t="s">
        <v>21955</v>
      </c>
      <c r="N2303" t="s">
        <v>21955</v>
      </c>
      <c r="O2303" t="s">
        <v>21955</v>
      </c>
      <c r="P2303" t="s">
        <v>21955</v>
      </c>
      <c r="Q2303" t="s">
        <v>21956</v>
      </c>
      <c r="R2303">
        <v>0.05</v>
      </c>
      <c r="S2303">
        <v>0</v>
      </c>
    </row>
    <row r="2304" spans="1:20">
      <c r="A2304" t="s">
        <v>349</v>
      </c>
      <c r="B2304">
        <v>94495442</v>
      </c>
      <c r="C2304" t="s">
        <v>25600</v>
      </c>
      <c r="D2304" t="s">
        <v>22720</v>
      </c>
      <c r="E2304" t="s">
        <v>21966</v>
      </c>
      <c r="F2304" t="s">
        <v>21953</v>
      </c>
      <c r="G2304">
        <v>3220</v>
      </c>
      <c r="I2304">
        <v>150</v>
      </c>
      <c r="J2304" t="s">
        <v>21954</v>
      </c>
      <c r="K2304" t="s">
        <v>204</v>
      </c>
      <c r="L2304" t="s">
        <v>12492</v>
      </c>
      <c r="M2304" t="s">
        <v>21955</v>
      </c>
      <c r="N2304" t="s">
        <v>21955</v>
      </c>
      <c r="O2304" t="s">
        <v>21955</v>
      </c>
      <c r="P2304" t="s">
        <v>21955</v>
      </c>
      <c r="Q2304" t="s">
        <v>21956</v>
      </c>
      <c r="R2304">
        <v>0.05</v>
      </c>
      <c r="S2304">
        <v>0</v>
      </c>
    </row>
    <row r="2305" spans="1:20">
      <c r="A2305" t="s">
        <v>349</v>
      </c>
      <c r="B2305">
        <v>94495450</v>
      </c>
      <c r="C2305" t="s">
        <v>25601</v>
      </c>
      <c r="D2305" t="s">
        <v>25602</v>
      </c>
      <c r="E2305" t="s">
        <v>21966</v>
      </c>
      <c r="F2305" t="s">
        <v>21953</v>
      </c>
      <c r="G2305">
        <v>3220</v>
      </c>
      <c r="I2305">
        <v>150</v>
      </c>
      <c r="J2305" t="s">
        <v>21954</v>
      </c>
      <c r="K2305" t="s">
        <v>12492</v>
      </c>
      <c r="L2305" t="s">
        <v>12492</v>
      </c>
      <c r="M2305" t="s">
        <v>34</v>
      </c>
      <c r="N2305" t="s">
        <v>21955</v>
      </c>
      <c r="O2305" t="s">
        <v>21955</v>
      </c>
      <c r="P2305" t="s">
        <v>34</v>
      </c>
      <c r="Q2305" t="s">
        <v>21956</v>
      </c>
      <c r="T2305" t="s">
        <v>21967</v>
      </c>
    </row>
    <row r="2306" spans="1:20">
      <c r="A2306" t="s">
        <v>349</v>
      </c>
      <c r="B2306">
        <v>94495540</v>
      </c>
      <c r="C2306" t="s">
        <v>25603</v>
      </c>
      <c r="D2306" t="s">
        <v>24658</v>
      </c>
      <c r="E2306" t="s">
        <v>21966</v>
      </c>
      <c r="F2306" t="s">
        <v>21953</v>
      </c>
      <c r="G2306">
        <v>3220</v>
      </c>
      <c r="I2306">
        <v>150</v>
      </c>
      <c r="J2306" t="s">
        <v>21954</v>
      </c>
      <c r="K2306" t="s">
        <v>204</v>
      </c>
      <c r="L2306" t="s">
        <v>12492</v>
      </c>
      <c r="M2306" t="s">
        <v>21961</v>
      </c>
      <c r="N2306" t="s">
        <v>21955</v>
      </c>
      <c r="O2306" t="s">
        <v>21955</v>
      </c>
      <c r="P2306" t="s">
        <v>21961</v>
      </c>
      <c r="Q2306" t="s">
        <v>21956</v>
      </c>
      <c r="R2306">
        <v>0.01</v>
      </c>
      <c r="S2306">
        <v>0</v>
      </c>
    </row>
    <row r="2307" spans="1:20">
      <c r="A2307" t="s">
        <v>349</v>
      </c>
      <c r="B2307">
        <v>94495901</v>
      </c>
      <c r="C2307" t="s">
        <v>25604</v>
      </c>
      <c r="D2307" t="s">
        <v>21990</v>
      </c>
      <c r="E2307" t="s">
        <v>21952</v>
      </c>
      <c r="F2307" t="s">
        <v>21953</v>
      </c>
      <c r="G2307">
        <v>3440</v>
      </c>
      <c r="I2307">
        <v>150</v>
      </c>
      <c r="J2307" t="s">
        <v>21954</v>
      </c>
      <c r="K2307" t="s">
        <v>12492</v>
      </c>
      <c r="L2307" t="s">
        <v>12492</v>
      </c>
      <c r="M2307" t="s">
        <v>21955</v>
      </c>
      <c r="N2307" t="s">
        <v>21955</v>
      </c>
      <c r="O2307" t="s">
        <v>21955</v>
      </c>
      <c r="P2307" t="s">
        <v>21955</v>
      </c>
      <c r="Q2307" t="s">
        <v>21956</v>
      </c>
      <c r="R2307">
        <v>0.05</v>
      </c>
      <c r="S2307">
        <v>0</v>
      </c>
      <c r="T2307" t="s">
        <v>21967</v>
      </c>
    </row>
    <row r="2308" spans="1:20">
      <c r="A2308" t="s">
        <v>349</v>
      </c>
      <c r="B2308">
        <v>94496161</v>
      </c>
      <c r="C2308" t="s">
        <v>25605</v>
      </c>
      <c r="D2308" t="s">
        <v>25606</v>
      </c>
      <c r="E2308" t="s">
        <v>21952</v>
      </c>
      <c r="F2308" t="s">
        <v>21953</v>
      </c>
      <c r="G2308">
        <v>3450</v>
      </c>
      <c r="I2308">
        <v>150</v>
      </c>
      <c r="J2308" t="s">
        <v>21954</v>
      </c>
      <c r="K2308" t="s">
        <v>204</v>
      </c>
      <c r="L2308" t="s">
        <v>204</v>
      </c>
      <c r="N2308" t="s">
        <v>21955</v>
      </c>
      <c r="O2308" t="s">
        <v>21955</v>
      </c>
      <c r="P2308" t="s">
        <v>21955</v>
      </c>
      <c r="Q2308" t="s">
        <v>21956</v>
      </c>
      <c r="R2308">
        <v>0.05</v>
      </c>
      <c r="S2308">
        <v>0</v>
      </c>
    </row>
    <row r="2309" spans="1:20">
      <c r="A2309" t="s">
        <v>349</v>
      </c>
      <c r="B2309">
        <v>94496201</v>
      </c>
      <c r="C2309" t="s">
        <v>25607</v>
      </c>
      <c r="D2309" t="s">
        <v>24346</v>
      </c>
      <c r="E2309" t="s">
        <v>21952</v>
      </c>
      <c r="F2309" t="s">
        <v>21953</v>
      </c>
      <c r="G2309">
        <v>3440</v>
      </c>
      <c r="I2309">
        <v>150</v>
      </c>
      <c r="J2309" t="s">
        <v>21954</v>
      </c>
      <c r="K2309" t="s">
        <v>204</v>
      </c>
      <c r="L2309" t="s">
        <v>12492</v>
      </c>
      <c r="M2309" t="s">
        <v>21955</v>
      </c>
      <c r="N2309" t="s">
        <v>21955</v>
      </c>
      <c r="O2309" t="s">
        <v>21955</v>
      </c>
      <c r="P2309" t="s">
        <v>21955</v>
      </c>
      <c r="Q2309" t="s">
        <v>21956</v>
      </c>
      <c r="R2309">
        <v>0.05</v>
      </c>
      <c r="S2309">
        <v>0</v>
      </c>
    </row>
    <row r="2310" spans="1:20">
      <c r="A2310" t="s">
        <v>349</v>
      </c>
      <c r="B2310">
        <v>94496401</v>
      </c>
      <c r="C2310" t="s">
        <v>25608</v>
      </c>
      <c r="D2310" t="s">
        <v>22073</v>
      </c>
      <c r="E2310" t="s">
        <v>21952</v>
      </c>
      <c r="F2310" t="s">
        <v>21953</v>
      </c>
      <c r="G2310">
        <v>3450</v>
      </c>
      <c r="I2310">
        <v>150</v>
      </c>
      <c r="J2310" t="s">
        <v>21954</v>
      </c>
      <c r="K2310" t="s">
        <v>204</v>
      </c>
      <c r="L2310" t="s">
        <v>12492</v>
      </c>
      <c r="M2310" t="s">
        <v>21955</v>
      </c>
      <c r="N2310" t="s">
        <v>21955</v>
      </c>
      <c r="O2310" t="s">
        <v>21955</v>
      </c>
      <c r="P2310" t="s">
        <v>21955</v>
      </c>
      <c r="Q2310" t="s">
        <v>21956</v>
      </c>
      <c r="R2310">
        <v>0.05</v>
      </c>
      <c r="S2310">
        <v>0</v>
      </c>
    </row>
    <row r="2311" spans="1:20">
      <c r="A2311" t="s">
        <v>349</v>
      </c>
      <c r="B2311">
        <v>94496602</v>
      </c>
      <c r="C2311" t="s">
        <v>25609</v>
      </c>
      <c r="D2311" t="s">
        <v>21970</v>
      </c>
      <c r="F2311" t="s">
        <v>21953</v>
      </c>
      <c r="G2311">
        <v>3220</v>
      </c>
      <c r="I2311">
        <v>150</v>
      </c>
      <c r="J2311" t="s">
        <v>21954</v>
      </c>
      <c r="K2311" t="s">
        <v>204</v>
      </c>
      <c r="L2311" t="s">
        <v>12492</v>
      </c>
      <c r="M2311" t="s">
        <v>21955</v>
      </c>
      <c r="N2311" t="s">
        <v>21955</v>
      </c>
      <c r="O2311" t="s">
        <v>21955</v>
      </c>
      <c r="P2311" t="s">
        <v>21955</v>
      </c>
      <c r="Q2311" t="s">
        <v>21956</v>
      </c>
      <c r="R2311">
        <v>0.05</v>
      </c>
      <c r="S2311">
        <v>0</v>
      </c>
    </row>
    <row r="2312" spans="1:20">
      <c r="A2312" t="s">
        <v>349</v>
      </c>
      <c r="B2312">
        <v>94496701</v>
      </c>
      <c r="C2312" t="s">
        <v>25610</v>
      </c>
      <c r="D2312" t="s">
        <v>22367</v>
      </c>
      <c r="E2312" t="s">
        <v>21952</v>
      </c>
      <c r="F2312" t="s">
        <v>21953</v>
      </c>
      <c r="G2312">
        <v>3450</v>
      </c>
      <c r="I2312">
        <v>150</v>
      </c>
      <c r="J2312" t="s">
        <v>21954</v>
      </c>
      <c r="K2312" t="s">
        <v>204</v>
      </c>
      <c r="L2312" t="s">
        <v>12492</v>
      </c>
      <c r="M2312" t="s">
        <v>21955</v>
      </c>
      <c r="N2312" t="s">
        <v>21955</v>
      </c>
      <c r="O2312" t="s">
        <v>21955</v>
      </c>
      <c r="P2312" t="s">
        <v>21955</v>
      </c>
      <c r="Q2312" t="s">
        <v>21956</v>
      </c>
      <c r="R2312">
        <v>0.05</v>
      </c>
      <c r="S2312">
        <v>0</v>
      </c>
    </row>
    <row r="2313" spans="1:20">
      <c r="A2313" t="s">
        <v>349</v>
      </c>
      <c r="B2313">
        <v>94496901</v>
      </c>
      <c r="C2313" t="s">
        <v>25611</v>
      </c>
      <c r="D2313" t="s">
        <v>21970</v>
      </c>
      <c r="F2313" t="s">
        <v>21953</v>
      </c>
      <c r="G2313">
        <v>3220</v>
      </c>
      <c r="I2313">
        <v>150</v>
      </c>
      <c r="J2313" t="s">
        <v>21954</v>
      </c>
      <c r="K2313" t="s">
        <v>204</v>
      </c>
      <c r="L2313" t="s">
        <v>12492</v>
      </c>
      <c r="M2313" t="s">
        <v>21955</v>
      </c>
      <c r="N2313" t="s">
        <v>21955</v>
      </c>
      <c r="O2313" t="s">
        <v>21955</v>
      </c>
      <c r="P2313" t="s">
        <v>21955</v>
      </c>
      <c r="Q2313" t="s">
        <v>21956</v>
      </c>
      <c r="R2313">
        <v>0.05</v>
      </c>
      <c r="S2313">
        <v>0</v>
      </c>
    </row>
    <row r="2314" spans="1:20">
      <c r="A2314" t="s">
        <v>349</v>
      </c>
      <c r="B2314">
        <v>94497801</v>
      </c>
      <c r="C2314" t="s">
        <v>25612</v>
      </c>
      <c r="D2314" t="s">
        <v>21970</v>
      </c>
      <c r="F2314" t="s">
        <v>21953</v>
      </c>
      <c r="G2314">
        <v>3220</v>
      </c>
      <c r="I2314">
        <v>150</v>
      </c>
      <c r="J2314" t="s">
        <v>21954</v>
      </c>
      <c r="K2314" t="s">
        <v>204</v>
      </c>
      <c r="L2314" t="s">
        <v>12492</v>
      </c>
      <c r="M2314" t="s">
        <v>21955</v>
      </c>
      <c r="N2314" t="s">
        <v>21955</v>
      </c>
      <c r="O2314" t="s">
        <v>21955</v>
      </c>
      <c r="P2314" t="s">
        <v>21955</v>
      </c>
      <c r="Q2314" t="s">
        <v>21956</v>
      </c>
      <c r="R2314">
        <v>0.05</v>
      </c>
      <c r="S2314">
        <v>0</v>
      </c>
    </row>
    <row r="2315" spans="1:20">
      <c r="A2315" t="s">
        <v>349</v>
      </c>
      <c r="B2315">
        <v>94498001</v>
      </c>
      <c r="C2315" t="s">
        <v>25613</v>
      </c>
      <c r="D2315" t="s">
        <v>21970</v>
      </c>
      <c r="F2315" t="s">
        <v>21953</v>
      </c>
      <c r="G2315">
        <v>3220</v>
      </c>
      <c r="I2315">
        <v>150</v>
      </c>
      <c r="J2315" t="s">
        <v>21954</v>
      </c>
      <c r="K2315" t="s">
        <v>204</v>
      </c>
      <c r="L2315" t="s">
        <v>12492</v>
      </c>
      <c r="M2315" t="s">
        <v>21955</v>
      </c>
      <c r="N2315" t="s">
        <v>21955</v>
      </c>
      <c r="O2315" t="s">
        <v>21955</v>
      </c>
      <c r="P2315" t="s">
        <v>21955</v>
      </c>
      <c r="Q2315" t="s">
        <v>21956</v>
      </c>
      <c r="R2315">
        <v>0.05</v>
      </c>
      <c r="S2315">
        <v>0</v>
      </c>
    </row>
    <row r="2316" spans="1:20">
      <c r="A2316" t="s">
        <v>349</v>
      </c>
      <c r="B2316">
        <v>94498101</v>
      </c>
      <c r="C2316" t="s">
        <v>25614</v>
      </c>
      <c r="D2316" t="s">
        <v>21970</v>
      </c>
      <c r="F2316" t="s">
        <v>21953</v>
      </c>
      <c r="G2316">
        <v>3220</v>
      </c>
      <c r="I2316">
        <v>150</v>
      </c>
      <c r="J2316" t="s">
        <v>21954</v>
      </c>
      <c r="K2316" t="s">
        <v>204</v>
      </c>
      <c r="L2316" t="s">
        <v>12492</v>
      </c>
      <c r="M2316" t="s">
        <v>21955</v>
      </c>
      <c r="N2316" t="s">
        <v>21955</v>
      </c>
      <c r="O2316" t="s">
        <v>21955</v>
      </c>
      <c r="P2316" t="s">
        <v>21955</v>
      </c>
      <c r="Q2316" t="s">
        <v>21956</v>
      </c>
      <c r="R2316">
        <v>0.05</v>
      </c>
      <c r="S2316">
        <v>0</v>
      </c>
    </row>
    <row r="2317" spans="1:20">
      <c r="A2317" t="s">
        <v>349</v>
      </c>
      <c r="B2317">
        <v>94498301</v>
      </c>
      <c r="C2317" t="s">
        <v>25615</v>
      </c>
      <c r="D2317" t="s">
        <v>22546</v>
      </c>
      <c r="E2317" t="s">
        <v>22181</v>
      </c>
      <c r="F2317" t="s">
        <v>21953</v>
      </c>
      <c r="G2317">
        <v>3220</v>
      </c>
      <c r="I2317">
        <v>150</v>
      </c>
      <c r="J2317" t="s">
        <v>21954</v>
      </c>
      <c r="K2317" t="s">
        <v>204</v>
      </c>
      <c r="L2317" t="s">
        <v>12492</v>
      </c>
      <c r="M2317" t="s">
        <v>21955</v>
      </c>
      <c r="N2317" t="s">
        <v>21955</v>
      </c>
      <c r="O2317" t="s">
        <v>21955</v>
      </c>
      <c r="P2317" t="s">
        <v>21955</v>
      </c>
      <c r="Q2317" t="s">
        <v>21956</v>
      </c>
      <c r="R2317">
        <v>0.05</v>
      </c>
      <c r="S2317">
        <v>0</v>
      </c>
    </row>
    <row r="2318" spans="1:20">
      <c r="A2318" t="s">
        <v>349</v>
      </c>
      <c r="B2318">
        <v>94498401</v>
      </c>
      <c r="C2318" t="s">
        <v>25616</v>
      </c>
      <c r="D2318" t="s">
        <v>22036</v>
      </c>
      <c r="E2318" t="s">
        <v>21987</v>
      </c>
      <c r="F2318" t="s">
        <v>21953</v>
      </c>
      <c r="G2318">
        <v>3450</v>
      </c>
      <c r="I2318">
        <v>150</v>
      </c>
      <c r="J2318" t="s">
        <v>21954</v>
      </c>
      <c r="K2318" t="s">
        <v>204</v>
      </c>
      <c r="L2318" t="s">
        <v>12492</v>
      </c>
      <c r="M2318" t="s">
        <v>21955</v>
      </c>
      <c r="N2318" t="s">
        <v>21955</v>
      </c>
      <c r="O2318" t="s">
        <v>21955</v>
      </c>
      <c r="P2318" t="s">
        <v>21955</v>
      </c>
      <c r="Q2318" t="s">
        <v>21956</v>
      </c>
      <c r="R2318">
        <v>0.05</v>
      </c>
      <c r="S2318">
        <v>0</v>
      </c>
    </row>
    <row r="2319" spans="1:20">
      <c r="A2319" t="s">
        <v>349</v>
      </c>
      <c r="B2319">
        <v>94498760</v>
      </c>
      <c r="C2319" t="s">
        <v>25617</v>
      </c>
      <c r="D2319" t="s">
        <v>21970</v>
      </c>
      <c r="F2319" t="s">
        <v>21953</v>
      </c>
      <c r="G2319">
        <v>3440</v>
      </c>
      <c r="I2319">
        <v>150</v>
      </c>
      <c r="J2319" t="s">
        <v>21954</v>
      </c>
      <c r="K2319" t="s">
        <v>204</v>
      </c>
      <c r="L2319" t="s">
        <v>12492</v>
      </c>
      <c r="M2319" t="s">
        <v>21955</v>
      </c>
      <c r="N2319" t="s">
        <v>21955</v>
      </c>
      <c r="O2319" t="s">
        <v>21955</v>
      </c>
      <c r="P2319" t="s">
        <v>21955</v>
      </c>
      <c r="Q2319" t="s">
        <v>21956</v>
      </c>
      <c r="R2319">
        <v>0.05</v>
      </c>
      <c r="S2319">
        <v>0</v>
      </c>
    </row>
    <row r="2320" spans="1:20">
      <c r="A2320" t="s">
        <v>349</v>
      </c>
      <c r="B2320">
        <v>94498801</v>
      </c>
      <c r="C2320" t="s">
        <v>25618</v>
      </c>
      <c r="D2320" t="s">
        <v>22357</v>
      </c>
      <c r="E2320" t="s">
        <v>21966</v>
      </c>
      <c r="F2320" t="s">
        <v>21953</v>
      </c>
      <c r="G2320">
        <v>3220</v>
      </c>
      <c r="I2320">
        <v>150</v>
      </c>
      <c r="J2320" t="s">
        <v>21954</v>
      </c>
      <c r="K2320" t="s">
        <v>204</v>
      </c>
      <c r="L2320" t="s">
        <v>12492</v>
      </c>
      <c r="M2320" t="s">
        <v>21961</v>
      </c>
      <c r="N2320" t="s">
        <v>21961</v>
      </c>
      <c r="O2320" t="s">
        <v>21961</v>
      </c>
      <c r="P2320" t="s">
        <v>21961</v>
      </c>
      <c r="Q2320" t="s">
        <v>21956</v>
      </c>
      <c r="R2320">
        <v>0.05</v>
      </c>
      <c r="S2320">
        <v>0</v>
      </c>
    </row>
    <row r="2321" spans="1:20">
      <c r="A2321" t="s">
        <v>349</v>
      </c>
      <c r="B2321">
        <v>94498950</v>
      </c>
      <c r="C2321" t="s">
        <v>25619</v>
      </c>
      <c r="D2321" t="s">
        <v>22360</v>
      </c>
      <c r="E2321" t="s">
        <v>21960</v>
      </c>
      <c r="F2321" t="s">
        <v>21953</v>
      </c>
      <c r="G2321">
        <v>3420</v>
      </c>
      <c r="I2321">
        <v>150</v>
      </c>
      <c r="J2321" t="s">
        <v>21954</v>
      </c>
      <c r="K2321" t="s">
        <v>204</v>
      </c>
      <c r="L2321" t="s">
        <v>12492</v>
      </c>
      <c r="M2321" t="s">
        <v>21955</v>
      </c>
      <c r="N2321" t="s">
        <v>21955</v>
      </c>
      <c r="O2321" t="s">
        <v>21955</v>
      </c>
      <c r="P2321" t="s">
        <v>21955</v>
      </c>
      <c r="Q2321" t="s">
        <v>21956</v>
      </c>
      <c r="R2321">
        <v>0.05</v>
      </c>
      <c r="S2321">
        <v>0</v>
      </c>
    </row>
    <row r="2322" spans="1:20">
      <c r="A2322" t="s">
        <v>349</v>
      </c>
      <c r="B2322">
        <v>94498960</v>
      </c>
      <c r="C2322" t="s">
        <v>25620</v>
      </c>
      <c r="D2322" t="s">
        <v>22360</v>
      </c>
      <c r="E2322" t="s">
        <v>21960</v>
      </c>
      <c r="F2322" t="s">
        <v>21953</v>
      </c>
      <c r="G2322">
        <v>3420</v>
      </c>
      <c r="I2322">
        <v>150</v>
      </c>
      <c r="J2322" t="s">
        <v>21954</v>
      </c>
      <c r="K2322" t="s">
        <v>204</v>
      </c>
      <c r="L2322" t="s">
        <v>12492</v>
      </c>
      <c r="M2322" t="s">
        <v>21955</v>
      </c>
      <c r="N2322" t="s">
        <v>21955</v>
      </c>
      <c r="O2322" t="s">
        <v>21955</v>
      </c>
      <c r="P2322" t="s">
        <v>21955</v>
      </c>
      <c r="Q2322" t="s">
        <v>21956</v>
      </c>
      <c r="R2322">
        <v>0.05</v>
      </c>
      <c r="S2322">
        <v>0</v>
      </c>
    </row>
    <row r="2323" spans="1:20">
      <c r="A2323" t="s">
        <v>349</v>
      </c>
      <c r="B2323">
        <v>94499904</v>
      </c>
      <c r="C2323" t="s">
        <v>25621</v>
      </c>
      <c r="D2323" t="s">
        <v>25622</v>
      </c>
      <c r="E2323" t="s">
        <v>21966</v>
      </c>
      <c r="F2323" t="s">
        <v>21953</v>
      </c>
      <c r="G2323">
        <v>3220</v>
      </c>
      <c r="I2323">
        <v>150</v>
      </c>
      <c r="J2323" t="s">
        <v>21954</v>
      </c>
      <c r="K2323" t="s">
        <v>204</v>
      </c>
      <c r="L2323" t="s">
        <v>12492</v>
      </c>
      <c r="M2323" t="s">
        <v>21955</v>
      </c>
      <c r="N2323" t="s">
        <v>21955</v>
      </c>
      <c r="O2323" t="s">
        <v>21955</v>
      </c>
      <c r="P2323" t="s">
        <v>21955</v>
      </c>
      <c r="Q2323" t="s">
        <v>21956</v>
      </c>
      <c r="T2323" t="s">
        <v>21967</v>
      </c>
    </row>
    <row r="2324" spans="1:20">
      <c r="A2324" t="s">
        <v>349</v>
      </c>
      <c r="B2324">
        <v>94500191</v>
      </c>
      <c r="C2324" t="s">
        <v>25623</v>
      </c>
      <c r="D2324" t="s">
        <v>25624</v>
      </c>
      <c r="E2324" t="s">
        <v>22346</v>
      </c>
      <c r="F2324" t="s">
        <v>21953</v>
      </c>
      <c r="G2324">
        <v>3260</v>
      </c>
      <c r="I2324">
        <v>150</v>
      </c>
      <c r="J2324" t="s">
        <v>21954</v>
      </c>
      <c r="K2324" t="s">
        <v>12492</v>
      </c>
      <c r="L2324" t="s">
        <v>12492</v>
      </c>
      <c r="M2324" t="s">
        <v>21955</v>
      </c>
      <c r="N2324" t="s">
        <v>21955</v>
      </c>
      <c r="O2324" t="s">
        <v>21955</v>
      </c>
      <c r="P2324" t="s">
        <v>21955</v>
      </c>
      <c r="Q2324" t="s">
        <v>21956</v>
      </c>
    </row>
    <row r="2325" spans="1:20">
      <c r="A2325" t="s">
        <v>349</v>
      </c>
      <c r="B2325">
        <v>94500301</v>
      </c>
      <c r="C2325" t="s">
        <v>25625</v>
      </c>
      <c r="D2325" t="s">
        <v>22196</v>
      </c>
      <c r="E2325" t="s">
        <v>21952</v>
      </c>
      <c r="F2325" t="s">
        <v>21953</v>
      </c>
      <c r="G2325">
        <v>3440</v>
      </c>
      <c r="I2325">
        <v>150</v>
      </c>
      <c r="J2325" t="s">
        <v>21954</v>
      </c>
      <c r="K2325" t="s">
        <v>204</v>
      </c>
      <c r="L2325" t="s">
        <v>12492</v>
      </c>
      <c r="M2325" t="s">
        <v>21955</v>
      </c>
      <c r="N2325" t="s">
        <v>21955</v>
      </c>
      <c r="O2325" t="s">
        <v>21955</v>
      </c>
      <c r="P2325" t="s">
        <v>21955</v>
      </c>
      <c r="Q2325" t="s">
        <v>21956</v>
      </c>
      <c r="R2325">
        <v>0.05</v>
      </c>
      <c r="S2325">
        <v>0</v>
      </c>
    </row>
    <row r="2326" spans="1:20">
      <c r="A2326" t="s">
        <v>349</v>
      </c>
      <c r="B2326">
        <v>94500461</v>
      </c>
      <c r="C2326" t="s">
        <v>25626</v>
      </c>
      <c r="D2326" t="s">
        <v>25627</v>
      </c>
      <c r="E2326" t="s">
        <v>21952</v>
      </c>
      <c r="F2326" t="s">
        <v>21953</v>
      </c>
      <c r="G2326">
        <v>3450</v>
      </c>
      <c r="I2326">
        <v>150</v>
      </c>
      <c r="J2326" t="s">
        <v>21954</v>
      </c>
      <c r="K2326" t="s">
        <v>204</v>
      </c>
      <c r="L2326" t="s">
        <v>12492</v>
      </c>
      <c r="M2326" t="s">
        <v>21955</v>
      </c>
      <c r="N2326" t="s">
        <v>21955</v>
      </c>
      <c r="O2326" t="s">
        <v>21955</v>
      </c>
      <c r="P2326" t="s">
        <v>21955</v>
      </c>
      <c r="Q2326" t="s">
        <v>21956</v>
      </c>
      <c r="R2326">
        <v>0.05</v>
      </c>
      <c r="S2326">
        <v>0</v>
      </c>
    </row>
    <row r="2327" spans="1:20">
      <c r="A2327" t="s">
        <v>349</v>
      </c>
      <c r="B2327">
        <v>94500661</v>
      </c>
      <c r="C2327" t="s">
        <v>25628</v>
      </c>
      <c r="D2327" t="s">
        <v>22025</v>
      </c>
      <c r="E2327" t="s">
        <v>21966</v>
      </c>
      <c r="F2327" t="s">
        <v>21953</v>
      </c>
      <c r="G2327">
        <v>3220</v>
      </c>
      <c r="I2327">
        <v>150</v>
      </c>
      <c r="J2327" t="s">
        <v>21954</v>
      </c>
      <c r="K2327" t="s">
        <v>204</v>
      </c>
      <c r="L2327" t="s">
        <v>12492</v>
      </c>
      <c r="M2327" t="s">
        <v>21955</v>
      </c>
      <c r="N2327" t="s">
        <v>21955</v>
      </c>
      <c r="O2327" t="s">
        <v>21955</v>
      </c>
      <c r="P2327" t="s">
        <v>21955</v>
      </c>
      <c r="Q2327" t="s">
        <v>21956</v>
      </c>
      <c r="R2327">
        <v>0.05</v>
      </c>
      <c r="S2327">
        <v>0</v>
      </c>
    </row>
    <row r="2328" spans="1:20">
      <c r="A2328" t="s">
        <v>349</v>
      </c>
      <c r="B2328">
        <v>94500691</v>
      </c>
      <c r="C2328" t="s">
        <v>25629</v>
      </c>
      <c r="D2328" t="s">
        <v>22025</v>
      </c>
      <c r="E2328" t="s">
        <v>21966</v>
      </c>
      <c r="F2328" t="s">
        <v>21953</v>
      </c>
      <c r="G2328">
        <v>3220</v>
      </c>
      <c r="I2328">
        <v>150</v>
      </c>
      <c r="J2328" t="s">
        <v>21954</v>
      </c>
      <c r="K2328" t="s">
        <v>204</v>
      </c>
      <c r="L2328" t="s">
        <v>12492</v>
      </c>
      <c r="M2328" t="s">
        <v>21961</v>
      </c>
      <c r="N2328" t="s">
        <v>21961</v>
      </c>
      <c r="O2328" t="s">
        <v>21961</v>
      </c>
      <c r="P2328" t="s">
        <v>21961</v>
      </c>
      <c r="Q2328" t="s">
        <v>21956</v>
      </c>
      <c r="R2328">
        <v>0.01</v>
      </c>
      <c r="S2328">
        <v>0</v>
      </c>
    </row>
    <row r="2329" spans="1:20">
      <c r="A2329" t="s">
        <v>349</v>
      </c>
      <c r="B2329">
        <v>94502301</v>
      </c>
      <c r="C2329" t="s">
        <v>25630</v>
      </c>
      <c r="D2329" t="s">
        <v>22924</v>
      </c>
      <c r="E2329" t="s">
        <v>22181</v>
      </c>
      <c r="F2329" t="s">
        <v>21953</v>
      </c>
      <c r="G2329">
        <v>3220</v>
      </c>
      <c r="I2329">
        <v>150</v>
      </c>
      <c r="J2329" t="s">
        <v>21954</v>
      </c>
      <c r="K2329" t="s">
        <v>204</v>
      </c>
      <c r="L2329" t="s">
        <v>12492</v>
      </c>
      <c r="M2329" t="s">
        <v>21955</v>
      </c>
      <c r="N2329" t="s">
        <v>21955</v>
      </c>
      <c r="O2329" t="s">
        <v>21955</v>
      </c>
      <c r="P2329" t="s">
        <v>21955</v>
      </c>
      <c r="Q2329" t="s">
        <v>21956</v>
      </c>
      <c r="R2329">
        <v>0.05</v>
      </c>
      <c r="S2329">
        <v>0</v>
      </c>
      <c r="T2329" t="s">
        <v>22002</v>
      </c>
    </row>
    <row r="2330" spans="1:20">
      <c r="A2330" t="s">
        <v>349</v>
      </c>
      <c r="B2330">
        <v>94502504</v>
      </c>
      <c r="C2330" t="s">
        <v>25631</v>
      </c>
      <c r="D2330" t="s">
        <v>22924</v>
      </c>
      <c r="E2330" t="s">
        <v>22199</v>
      </c>
      <c r="F2330" t="s">
        <v>21953</v>
      </c>
      <c r="G2330">
        <v>3220</v>
      </c>
      <c r="H2330">
        <v>3220</v>
      </c>
      <c r="I2330">
        <v>150</v>
      </c>
      <c r="J2330" t="s">
        <v>21954</v>
      </c>
      <c r="K2330" t="s">
        <v>204</v>
      </c>
      <c r="L2330" t="s">
        <v>12492</v>
      </c>
      <c r="M2330" t="s">
        <v>21955</v>
      </c>
      <c r="N2330" t="s">
        <v>21955</v>
      </c>
      <c r="O2330" t="s">
        <v>21955</v>
      </c>
      <c r="P2330" t="s">
        <v>21955</v>
      </c>
      <c r="Q2330" t="s">
        <v>21956</v>
      </c>
      <c r="R2330">
        <v>0.05</v>
      </c>
      <c r="S2330">
        <v>0</v>
      </c>
    </row>
    <row r="2331" spans="1:20">
      <c r="A2331" t="s">
        <v>349</v>
      </c>
      <c r="B2331">
        <v>94502515</v>
      </c>
      <c r="C2331" t="s">
        <v>25632</v>
      </c>
      <c r="D2331" t="s">
        <v>22924</v>
      </c>
      <c r="E2331" t="s">
        <v>22199</v>
      </c>
      <c r="F2331" t="s">
        <v>21953</v>
      </c>
      <c r="G2331">
        <v>3240</v>
      </c>
      <c r="I2331">
        <v>150</v>
      </c>
      <c r="J2331" t="s">
        <v>21954</v>
      </c>
      <c r="K2331" t="s">
        <v>204</v>
      </c>
      <c r="L2331" t="s">
        <v>12492</v>
      </c>
      <c r="M2331" t="s">
        <v>21955</v>
      </c>
      <c r="N2331" t="s">
        <v>21955</v>
      </c>
      <c r="O2331" t="s">
        <v>21955</v>
      </c>
      <c r="P2331" t="s">
        <v>21955</v>
      </c>
      <c r="Q2331" t="s">
        <v>21956</v>
      </c>
      <c r="R2331">
        <v>0.05</v>
      </c>
      <c r="S2331">
        <v>0</v>
      </c>
    </row>
    <row r="2332" spans="1:20">
      <c r="A2332" t="s">
        <v>349</v>
      </c>
      <c r="B2332">
        <v>94502533</v>
      </c>
      <c r="C2332" t="s">
        <v>25633</v>
      </c>
      <c r="D2332" t="s">
        <v>22924</v>
      </c>
      <c r="E2332" t="s">
        <v>22199</v>
      </c>
      <c r="F2332" t="s">
        <v>21953</v>
      </c>
      <c r="G2332">
        <v>3240</v>
      </c>
      <c r="I2332">
        <v>150</v>
      </c>
      <c r="J2332" t="s">
        <v>21954</v>
      </c>
      <c r="K2332" t="s">
        <v>204</v>
      </c>
      <c r="L2332" t="s">
        <v>12492</v>
      </c>
      <c r="M2332" t="s">
        <v>21955</v>
      </c>
      <c r="N2332" t="s">
        <v>21955</v>
      </c>
      <c r="O2332" t="s">
        <v>21955</v>
      </c>
      <c r="P2332" t="s">
        <v>21955</v>
      </c>
      <c r="Q2332" t="s">
        <v>21956</v>
      </c>
      <c r="R2332">
        <v>0.05</v>
      </c>
      <c r="S2332">
        <v>0</v>
      </c>
    </row>
    <row r="2333" spans="1:20">
      <c r="A2333" t="s">
        <v>349</v>
      </c>
      <c r="B2333">
        <v>94502601</v>
      </c>
      <c r="C2333" t="s">
        <v>25634</v>
      </c>
      <c r="D2333" t="s">
        <v>22025</v>
      </c>
      <c r="E2333" t="s">
        <v>21952</v>
      </c>
      <c r="F2333" t="s">
        <v>21953</v>
      </c>
      <c r="G2333">
        <v>3450</v>
      </c>
      <c r="I2333">
        <v>150</v>
      </c>
      <c r="J2333" t="s">
        <v>21954</v>
      </c>
      <c r="K2333" t="s">
        <v>204</v>
      </c>
      <c r="L2333" t="s">
        <v>12492</v>
      </c>
      <c r="M2333" t="s">
        <v>21961</v>
      </c>
      <c r="N2333" t="s">
        <v>21961</v>
      </c>
      <c r="O2333" t="s">
        <v>21961</v>
      </c>
      <c r="P2333" t="s">
        <v>21961</v>
      </c>
      <c r="Q2333" t="s">
        <v>21956</v>
      </c>
      <c r="R2333">
        <v>0.01</v>
      </c>
      <c r="S2333">
        <v>0</v>
      </c>
    </row>
    <row r="2334" spans="1:20">
      <c r="A2334" t="s">
        <v>349</v>
      </c>
      <c r="B2334">
        <v>94502761</v>
      </c>
      <c r="C2334" t="s">
        <v>25635</v>
      </c>
      <c r="D2334" t="s">
        <v>21965</v>
      </c>
      <c r="E2334" t="s">
        <v>21966</v>
      </c>
      <c r="F2334" t="s">
        <v>21953</v>
      </c>
      <c r="G2334">
        <v>3220</v>
      </c>
      <c r="I2334">
        <v>150</v>
      </c>
      <c r="J2334" t="s">
        <v>21954</v>
      </c>
      <c r="K2334" t="s">
        <v>204</v>
      </c>
      <c r="L2334" t="s">
        <v>12492</v>
      </c>
      <c r="M2334" t="s">
        <v>21955</v>
      </c>
      <c r="N2334" t="s">
        <v>21955</v>
      </c>
      <c r="O2334" t="s">
        <v>21955</v>
      </c>
      <c r="P2334" t="s">
        <v>21955</v>
      </c>
      <c r="Q2334" t="s">
        <v>21956</v>
      </c>
      <c r="R2334">
        <v>0.05</v>
      </c>
      <c r="S2334">
        <v>0</v>
      </c>
    </row>
    <row r="2335" spans="1:20">
      <c r="A2335" t="s">
        <v>349</v>
      </c>
      <c r="B2335">
        <v>94503002</v>
      </c>
      <c r="C2335" t="s">
        <v>25636</v>
      </c>
      <c r="D2335" t="s">
        <v>22022</v>
      </c>
      <c r="E2335" t="s">
        <v>21952</v>
      </c>
      <c r="F2335" t="s">
        <v>21953</v>
      </c>
      <c r="G2335">
        <v>3450</v>
      </c>
      <c r="I2335">
        <v>150</v>
      </c>
      <c r="J2335" t="s">
        <v>21954</v>
      </c>
      <c r="K2335" t="s">
        <v>204</v>
      </c>
      <c r="L2335" t="s">
        <v>12492</v>
      </c>
      <c r="M2335" t="s">
        <v>21955</v>
      </c>
      <c r="N2335" t="s">
        <v>21955</v>
      </c>
      <c r="O2335" t="s">
        <v>21955</v>
      </c>
      <c r="P2335" t="s">
        <v>21955</v>
      </c>
      <c r="Q2335" t="s">
        <v>21956</v>
      </c>
      <c r="R2335">
        <v>0.05</v>
      </c>
      <c r="S2335">
        <v>0</v>
      </c>
    </row>
    <row r="2336" spans="1:20">
      <c r="A2336" t="s">
        <v>349</v>
      </c>
      <c r="B2336">
        <v>94503092</v>
      </c>
      <c r="C2336" t="s">
        <v>25637</v>
      </c>
      <c r="D2336" t="s">
        <v>22022</v>
      </c>
      <c r="E2336" t="s">
        <v>21952</v>
      </c>
      <c r="F2336" t="s">
        <v>21953</v>
      </c>
      <c r="G2336">
        <v>3450</v>
      </c>
      <c r="I2336">
        <v>150</v>
      </c>
      <c r="J2336" t="s">
        <v>21954</v>
      </c>
      <c r="K2336" t="s">
        <v>204</v>
      </c>
      <c r="L2336" t="s">
        <v>12492</v>
      </c>
      <c r="M2336" t="s">
        <v>21955</v>
      </c>
      <c r="N2336" t="s">
        <v>21955</v>
      </c>
      <c r="O2336" t="s">
        <v>21955</v>
      </c>
      <c r="P2336" t="s">
        <v>21955</v>
      </c>
      <c r="Q2336" t="s">
        <v>21956</v>
      </c>
      <c r="R2336">
        <v>0.05</v>
      </c>
      <c r="S2336">
        <v>0</v>
      </c>
    </row>
    <row r="2337" spans="1:20">
      <c r="A2337" t="s">
        <v>349</v>
      </c>
      <c r="B2337">
        <v>94503401</v>
      </c>
      <c r="C2337" t="s">
        <v>25638</v>
      </c>
      <c r="D2337" t="s">
        <v>21979</v>
      </c>
      <c r="E2337" t="s">
        <v>21952</v>
      </c>
      <c r="F2337" t="s">
        <v>21953</v>
      </c>
      <c r="G2337">
        <v>3440</v>
      </c>
      <c r="I2337">
        <v>150</v>
      </c>
      <c r="J2337" t="s">
        <v>21954</v>
      </c>
      <c r="K2337" t="s">
        <v>12492</v>
      </c>
      <c r="L2337" t="s">
        <v>12492</v>
      </c>
      <c r="M2337" t="s">
        <v>21955</v>
      </c>
      <c r="N2337" t="s">
        <v>21955</v>
      </c>
      <c r="O2337" t="s">
        <v>21955</v>
      </c>
      <c r="P2337" t="s">
        <v>21955</v>
      </c>
      <c r="Q2337" t="s">
        <v>21956</v>
      </c>
      <c r="R2337">
        <v>0.05</v>
      </c>
      <c r="S2337">
        <v>0</v>
      </c>
      <c r="T2337" t="s">
        <v>21967</v>
      </c>
    </row>
    <row r="2338" spans="1:20">
      <c r="A2338" t="s">
        <v>349</v>
      </c>
      <c r="B2338">
        <v>94503801</v>
      </c>
      <c r="C2338" t="s">
        <v>25639</v>
      </c>
      <c r="D2338" t="s">
        <v>25398</v>
      </c>
      <c r="E2338" t="s">
        <v>21952</v>
      </c>
      <c r="F2338" t="s">
        <v>21953</v>
      </c>
      <c r="G2338">
        <v>3220</v>
      </c>
      <c r="I2338">
        <v>150</v>
      </c>
      <c r="J2338" t="s">
        <v>21954</v>
      </c>
      <c r="K2338" t="s">
        <v>204</v>
      </c>
      <c r="L2338" t="s">
        <v>12492</v>
      </c>
      <c r="M2338" t="s">
        <v>21955</v>
      </c>
      <c r="N2338" t="s">
        <v>21955</v>
      </c>
      <c r="O2338" t="s">
        <v>21955</v>
      </c>
      <c r="P2338" t="s">
        <v>21955</v>
      </c>
      <c r="Q2338" t="s">
        <v>21956</v>
      </c>
      <c r="R2338">
        <v>0.05</v>
      </c>
      <c r="S2338">
        <v>0</v>
      </c>
    </row>
    <row r="2339" spans="1:20">
      <c r="A2339" t="s">
        <v>349</v>
      </c>
      <c r="B2339">
        <v>94503901</v>
      </c>
      <c r="C2339" t="s">
        <v>25640</v>
      </c>
      <c r="D2339" t="s">
        <v>22022</v>
      </c>
      <c r="E2339" t="s">
        <v>21952</v>
      </c>
      <c r="F2339" t="s">
        <v>21953</v>
      </c>
      <c r="G2339">
        <v>3450</v>
      </c>
      <c r="I2339">
        <v>150</v>
      </c>
      <c r="J2339" t="s">
        <v>21954</v>
      </c>
      <c r="K2339" t="s">
        <v>204</v>
      </c>
      <c r="L2339" t="s">
        <v>12492</v>
      </c>
      <c r="M2339" t="s">
        <v>21955</v>
      </c>
      <c r="N2339" t="s">
        <v>21955</v>
      </c>
      <c r="O2339" t="s">
        <v>21955</v>
      </c>
      <c r="P2339" t="s">
        <v>21955</v>
      </c>
      <c r="Q2339" t="s">
        <v>21956</v>
      </c>
      <c r="R2339">
        <v>0.05</v>
      </c>
      <c r="S2339">
        <v>0</v>
      </c>
    </row>
    <row r="2340" spans="1:20">
      <c r="A2340" t="s">
        <v>349</v>
      </c>
      <c r="B2340">
        <v>94503991</v>
      </c>
      <c r="C2340" t="s">
        <v>25641</v>
      </c>
      <c r="D2340" t="s">
        <v>22022</v>
      </c>
      <c r="E2340" t="s">
        <v>21952</v>
      </c>
      <c r="F2340" t="s">
        <v>21953</v>
      </c>
      <c r="G2340">
        <v>3450</v>
      </c>
      <c r="I2340">
        <v>150</v>
      </c>
      <c r="J2340" t="s">
        <v>21954</v>
      </c>
      <c r="K2340" t="s">
        <v>204</v>
      </c>
      <c r="L2340" t="s">
        <v>12492</v>
      </c>
      <c r="M2340" t="s">
        <v>21955</v>
      </c>
      <c r="N2340" t="s">
        <v>21955</v>
      </c>
      <c r="O2340" t="s">
        <v>21955</v>
      </c>
      <c r="P2340" t="s">
        <v>21955</v>
      </c>
      <c r="Q2340" t="s">
        <v>21956</v>
      </c>
      <c r="R2340">
        <v>0.05</v>
      </c>
      <c r="S2340">
        <v>0</v>
      </c>
    </row>
    <row r="2341" spans="1:20">
      <c r="A2341" t="s">
        <v>349</v>
      </c>
      <c r="B2341">
        <v>94504101</v>
      </c>
      <c r="C2341" t="s">
        <v>25642</v>
      </c>
      <c r="D2341" t="s">
        <v>22022</v>
      </c>
      <c r="E2341" t="s">
        <v>21952</v>
      </c>
      <c r="F2341" t="s">
        <v>21953</v>
      </c>
      <c r="G2341">
        <v>3450</v>
      </c>
      <c r="I2341">
        <v>150</v>
      </c>
      <c r="J2341" t="s">
        <v>21954</v>
      </c>
      <c r="K2341" t="s">
        <v>204</v>
      </c>
      <c r="L2341" t="s">
        <v>12492</v>
      </c>
      <c r="M2341" t="s">
        <v>21955</v>
      </c>
      <c r="N2341" t="s">
        <v>21955</v>
      </c>
      <c r="O2341" t="s">
        <v>21955</v>
      </c>
      <c r="P2341" t="s">
        <v>21955</v>
      </c>
      <c r="Q2341" t="s">
        <v>21956</v>
      </c>
      <c r="R2341">
        <v>0.05</v>
      </c>
      <c r="S2341">
        <v>0</v>
      </c>
    </row>
    <row r="2342" spans="1:20">
      <c r="A2342" t="s">
        <v>349</v>
      </c>
      <c r="B2342">
        <v>94504401</v>
      </c>
      <c r="C2342" t="s">
        <v>25643</v>
      </c>
      <c r="D2342" t="s">
        <v>22073</v>
      </c>
      <c r="E2342" t="s">
        <v>21952</v>
      </c>
      <c r="F2342" t="s">
        <v>21953</v>
      </c>
      <c r="G2342">
        <v>3440</v>
      </c>
      <c r="I2342">
        <v>200</v>
      </c>
      <c r="J2342" t="s">
        <v>21954</v>
      </c>
      <c r="K2342" t="s">
        <v>204</v>
      </c>
      <c r="L2342" t="s">
        <v>12492</v>
      </c>
      <c r="M2342" t="s">
        <v>21955</v>
      </c>
      <c r="N2342" t="s">
        <v>21955</v>
      </c>
      <c r="O2342" t="s">
        <v>21955</v>
      </c>
      <c r="P2342" t="s">
        <v>21961</v>
      </c>
      <c r="Q2342" t="s">
        <v>21956</v>
      </c>
      <c r="R2342">
        <v>0.05</v>
      </c>
      <c r="S2342">
        <v>0</v>
      </c>
      <c r="T2342" t="s">
        <v>21967</v>
      </c>
    </row>
    <row r="2343" spans="1:20">
      <c r="A2343" t="s">
        <v>349</v>
      </c>
      <c r="B2343">
        <v>94504602</v>
      </c>
      <c r="C2343" t="s">
        <v>25644</v>
      </c>
      <c r="D2343" t="s">
        <v>22531</v>
      </c>
      <c r="E2343" t="s">
        <v>21987</v>
      </c>
      <c r="F2343" t="s">
        <v>21953</v>
      </c>
      <c r="G2343">
        <v>3220</v>
      </c>
      <c r="I2343">
        <v>150</v>
      </c>
      <c r="J2343" t="s">
        <v>21954</v>
      </c>
      <c r="K2343" t="s">
        <v>204</v>
      </c>
      <c r="L2343" t="s">
        <v>12492</v>
      </c>
      <c r="M2343" t="s">
        <v>21955</v>
      </c>
      <c r="N2343" t="s">
        <v>21955</v>
      </c>
      <c r="O2343" t="s">
        <v>21955</v>
      </c>
      <c r="P2343" t="s">
        <v>21955</v>
      </c>
      <c r="Q2343" t="s">
        <v>21956</v>
      </c>
      <c r="R2343">
        <v>0.05</v>
      </c>
      <c r="S2343">
        <v>0</v>
      </c>
    </row>
    <row r="2344" spans="1:20">
      <c r="A2344" t="s">
        <v>349</v>
      </c>
      <c r="B2344">
        <v>94504702</v>
      </c>
      <c r="C2344" t="s">
        <v>25645</v>
      </c>
      <c r="D2344" t="s">
        <v>22022</v>
      </c>
      <c r="E2344" t="s">
        <v>21952</v>
      </c>
      <c r="F2344" t="s">
        <v>21953</v>
      </c>
      <c r="G2344">
        <v>3450</v>
      </c>
      <c r="I2344">
        <v>150</v>
      </c>
      <c r="J2344" t="s">
        <v>21954</v>
      </c>
      <c r="K2344" t="s">
        <v>204</v>
      </c>
      <c r="L2344" t="s">
        <v>12492</v>
      </c>
      <c r="M2344" t="s">
        <v>21955</v>
      </c>
      <c r="N2344" t="s">
        <v>21955</v>
      </c>
      <c r="O2344" t="s">
        <v>21955</v>
      </c>
      <c r="P2344" t="s">
        <v>21955</v>
      </c>
      <c r="Q2344" t="s">
        <v>21956</v>
      </c>
      <c r="R2344">
        <v>0.05</v>
      </c>
      <c r="S2344">
        <v>0</v>
      </c>
    </row>
    <row r="2345" spans="1:20">
      <c r="A2345" t="s">
        <v>349</v>
      </c>
      <c r="B2345">
        <v>94504801</v>
      </c>
      <c r="C2345" t="s">
        <v>25646</v>
      </c>
      <c r="D2345" t="s">
        <v>22058</v>
      </c>
      <c r="E2345" t="s">
        <v>21952</v>
      </c>
      <c r="F2345" t="s">
        <v>21953</v>
      </c>
      <c r="G2345">
        <v>3440</v>
      </c>
      <c r="I2345">
        <v>150</v>
      </c>
      <c r="J2345" t="s">
        <v>21954</v>
      </c>
      <c r="K2345" t="s">
        <v>204</v>
      </c>
      <c r="L2345" t="s">
        <v>12492</v>
      </c>
      <c r="M2345" t="s">
        <v>21955</v>
      </c>
      <c r="N2345" t="s">
        <v>21955</v>
      </c>
      <c r="O2345" t="s">
        <v>21955</v>
      </c>
      <c r="P2345" t="s">
        <v>21955</v>
      </c>
      <c r="Q2345" t="s">
        <v>21956</v>
      </c>
      <c r="R2345">
        <v>0.05</v>
      </c>
      <c r="S2345">
        <v>0</v>
      </c>
    </row>
    <row r="2346" spans="1:20">
      <c r="A2346" t="s">
        <v>349</v>
      </c>
      <c r="B2346">
        <v>94505101</v>
      </c>
      <c r="C2346" t="s">
        <v>25647</v>
      </c>
      <c r="D2346" t="s">
        <v>22523</v>
      </c>
      <c r="E2346" t="s">
        <v>21952</v>
      </c>
      <c r="F2346" t="s">
        <v>21953</v>
      </c>
      <c r="G2346">
        <v>3440</v>
      </c>
      <c r="I2346">
        <v>150</v>
      </c>
      <c r="J2346" t="s">
        <v>21954</v>
      </c>
      <c r="K2346" t="s">
        <v>204</v>
      </c>
      <c r="L2346" t="s">
        <v>12492</v>
      </c>
      <c r="M2346" t="s">
        <v>21955</v>
      </c>
      <c r="N2346" t="s">
        <v>21955</v>
      </c>
      <c r="O2346" t="s">
        <v>21955</v>
      </c>
      <c r="P2346" t="s">
        <v>21955</v>
      </c>
      <c r="Q2346" t="s">
        <v>21956</v>
      </c>
      <c r="R2346">
        <v>0.05</v>
      </c>
      <c r="S2346">
        <v>0</v>
      </c>
    </row>
    <row r="2347" spans="1:20">
      <c r="A2347" t="s">
        <v>349</v>
      </c>
      <c r="B2347">
        <v>94505201</v>
      </c>
      <c r="C2347" t="s">
        <v>25648</v>
      </c>
      <c r="D2347" t="s">
        <v>23787</v>
      </c>
      <c r="E2347" t="s">
        <v>21966</v>
      </c>
      <c r="F2347" t="s">
        <v>21953</v>
      </c>
      <c r="G2347">
        <v>3450</v>
      </c>
      <c r="I2347">
        <v>150</v>
      </c>
      <c r="J2347" t="s">
        <v>21954</v>
      </c>
      <c r="K2347" t="s">
        <v>204</v>
      </c>
      <c r="L2347" t="s">
        <v>12492</v>
      </c>
      <c r="M2347" t="s">
        <v>21955</v>
      </c>
      <c r="N2347" t="s">
        <v>21955</v>
      </c>
      <c r="O2347" t="s">
        <v>21955</v>
      </c>
      <c r="P2347" t="s">
        <v>21955</v>
      </c>
      <c r="Q2347" t="s">
        <v>21956</v>
      </c>
      <c r="R2347">
        <v>0.05</v>
      </c>
      <c r="S2347">
        <v>0</v>
      </c>
    </row>
    <row r="2348" spans="1:20">
      <c r="A2348" t="s">
        <v>349</v>
      </c>
      <c r="B2348">
        <v>94505452</v>
      </c>
      <c r="C2348" t="s">
        <v>25649</v>
      </c>
      <c r="D2348" t="s">
        <v>22058</v>
      </c>
      <c r="E2348" t="s">
        <v>21952</v>
      </c>
      <c r="F2348" t="s">
        <v>21953</v>
      </c>
      <c r="G2348">
        <v>3440</v>
      </c>
      <c r="I2348">
        <v>150</v>
      </c>
      <c r="J2348" t="s">
        <v>21954</v>
      </c>
      <c r="K2348" t="s">
        <v>204</v>
      </c>
      <c r="L2348" t="s">
        <v>12492</v>
      </c>
      <c r="M2348" t="s">
        <v>21955</v>
      </c>
      <c r="N2348" t="s">
        <v>21955</v>
      </c>
      <c r="O2348" t="s">
        <v>21955</v>
      </c>
      <c r="P2348" t="s">
        <v>21955</v>
      </c>
      <c r="Q2348" t="s">
        <v>21956</v>
      </c>
      <c r="R2348">
        <v>0.05</v>
      </c>
      <c r="S2348">
        <v>0</v>
      </c>
    </row>
    <row r="2349" spans="1:20">
      <c r="A2349" t="s">
        <v>349</v>
      </c>
      <c r="B2349">
        <v>94505601</v>
      </c>
      <c r="C2349" t="s">
        <v>25650</v>
      </c>
      <c r="D2349" t="s">
        <v>24402</v>
      </c>
      <c r="E2349" t="s">
        <v>21987</v>
      </c>
      <c r="F2349" t="s">
        <v>21953</v>
      </c>
      <c r="G2349">
        <v>3220</v>
      </c>
      <c r="I2349">
        <v>150</v>
      </c>
      <c r="J2349" t="s">
        <v>21954</v>
      </c>
      <c r="K2349" t="s">
        <v>204</v>
      </c>
      <c r="L2349" t="s">
        <v>12492</v>
      </c>
      <c r="M2349" t="s">
        <v>21961</v>
      </c>
      <c r="N2349" t="s">
        <v>21955</v>
      </c>
      <c r="O2349" t="s">
        <v>21955</v>
      </c>
      <c r="P2349" t="s">
        <v>21961</v>
      </c>
      <c r="Q2349" t="s">
        <v>21956</v>
      </c>
      <c r="R2349">
        <v>0.01</v>
      </c>
      <c r="S2349">
        <v>0</v>
      </c>
    </row>
    <row r="2350" spans="1:20">
      <c r="A2350" t="s">
        <v>349</v>
      </c>
      <c r="B2350">
        <v>94506001</v>
      </c>
      <c r="C2350" t="s">
        <v>25651</v>
      </c>
      <c r="D2350" t="s">
        <v>21970</v>
      </c>
      <c r="F2350" t="s">
        <v>21953</v>
      </c>
      <c r="G2350">
        <v>3220</v>
      </c>
      <c r="I2350">
        <v>150</v>
      </c>
      <c r="J2350" t="s">
        <v>21954</v>
      </c>
      <c r="K2350" t="s">
        <v>204</v>
      </c>
      <c r="L2350" t="s">
        <v>12492</v>
      </c>
      <c r="M2350" t="s">
        <v>21955</v>
      </c>
      <c r="N2350" t="s">
        <v>21955</v>
      </c>
      <c r="O2350" t="s">
        <v>21955</v>
      </c>
      <c r="P2350" t="s">
        <v>21955</v>
      </c>
      <c r="Q2350" t="s">
        <v>21956</v>
      </c>
      <c r="R2350">
        <v>0.05</v>
      </c>
      <c r="S2350">
        <v>0</v>
      </c>
    </row>
    <row r="2351" spans="1:20">
      <c r="A2351" t="s">
        <v>349</v>
      </c>
      <c r="B2351">
        <v>94506101</v>
      </c>
      <c r="C2351" t="s">
        <v>25652</v>
      </c>
      <c r="D2351" t="s">
        <v>22073</v>
      </c>
      <c r="E2351" t="s">
        <v>21952</v>
      </c>
      <c r="F2351" t="s">
        <v>21953</v>
      </c>
      <c r="G2351">
        <v>3450</v>
      </c>
      <c r="I2351">
        <v>200</v>
      </c>
      <c r="J2351" t="s">
        <v>21954</v>
      </c>
      <c r="K2351" t="s">
        <v>204</v>
      </c>
      <c r="L2351" t="s">
        <v>12492</v>
      </c>
      <c r="M2351" t="s">
        <v>21955</v>
      </c>
      <c r="N2351" t="s">
        <v>21955</v>
      </c>
      <c r="O2351" t="s">
        <v>21955</v>
      </c>
      <c r="P2351" t="s">
        <v>21955</v>
      </c>
      <c r="Q2351" t="s">
        <v>21956</v>
      </c>
      <c r="R2351">
        <v>0.05</v>
      </c>
      <c r="S2351">
        <v>0</v>
      </c>
      <c r="T2351" t="s">
        <v>22002</v>
      </c>
    </row>
    <row r="2352" spans="1:20">
      <c r="A2352" t="s">
        <v>349</v>
      </c>
      <c r="B2352">
        <v>94506201</v>
      </c>
      <c r="C2352" t="s">
        <v>25653</v>
      </c>
      <c r="D2352" t="s">
        <v>22025</v>
      </c>
      <c r="E2352" t="s">
        <v>21966</v>
      </c>
      <c r="F2352" t="s">
        <v>21953</v>
      </c>
      <c r="G2352">
        <v>3220</v>
      </c>
      <c r="I2352">
        <v>150</v>
      </c>
      <c r="J2352" t="s">
        <v>21954</v>
      </c>
      <c r="K2352" t="s">
        <v>204</v>
      </c>
      <c r="L2352" t="s">
        <v>12492</v>
      </c>
      <c r="M2352" t="s">
        <v>21955</v>
      </c>
      <c r="N2352" t="s">
        <v>21955</v>
      </c>
      <c r="O2352" t="s">
        <v>21955</v>
      </c>
      <c r="P2352" t="s">
        <v>21955</v>
      </c>
      <c r="Q2352" t="s">
        <v>21956</v>
      </c>
      <c r="R2352">
        <v>0.05</v>
      </c>
      <c r="S2352">
        <v>0</v>
      </c>
    </row>
    <row r="2353" spans="1:20">
      <c r="A2353" t="s">
        <v>349</v>
      </c>
      <c r="B2353">
        <v>94506401</v>
      </c>
      <c r="C2353" t="s">
        <v>25654</v>
      </c>
      <c r="D2353" t="s">
        <v>22031</v>
      </c>
      <c r="E2353" t="s">
        <v>21966</v>
      </c>
      <c r="F2353" t="s">
        <v>21953</v>
      </c>
      <c r="G2353">
        <v>3220</v>
      </c>
      <c r="I2353">
        <v>150</v>
      </c>
      <c r="J2353" t="s">
        <v>21954</v>
      </c>
      <c r="K2353" t="s">
        <v>12492</v>
      </c>
      <c r="L2353" t="s">
        <v>12492</v>
      </c>
      <c r="M2353" t="s">
        <v>21955</v>
      </c>
      <c r="N2353" t="s">
        <v>21955</v>
      </c>
      <c r="O2353" t="s">
        <v>21955</v>
      </c>
      <c r="P2353" t="s">
        <v>21955</v>
      </c>
      <c r="Q2353" t="s">
        <v>21956</v>
      </c>
      <c r="R2353">
        <v>0.05</v>
      </c>
      <c r="S2353">
        <v>0</v>
      </c>
      <c r="T2353" t="s">
        <v>21967</v>
      </c>
    </row>
    <row r="2354" spans="1:20">
      <c r="A2354" t="s">
        <v>349</v>
      </c>
      <c r="B2354">
        <v>94506501</v>
      </c>
      <c r="C2354" t="s">
        <v>25655</v>
      </c>
      <c r="D2354" t="s">
        <v>23641</v>
      </c>
      <c r="E2354" t="s">
        <v>21987</v>
      </c>
      <c r="F2354" t="s">
        <v>21953</v>
      </c>
      <c r="G2354">
        <v>3220</v>
      </c>
      <c r="I2354">
        <v>150</v>
      </c>
      <c r="J2354" t="s">
        <v>21954</v>
      </c>
      <c r="K2354" t="s">
        <v>204</v>
      </c>
      <c r="L2354" t="s">
        <v>12492</v>
      </c>
      <c r="M2354" t="s">
        <v>21955</v>
      </c>
      <c r="N2354" t="s">
        <v>21955</v>
      </c>
      <c r="O2354" t="s">
        <v>21955</v>
      </c>
      <c r="P2354" t="s">
        <v>21955</v>
      </c>
      <c r="Q2354" t="s">
        <v>21956</v>
      </c>
      <c r="R2354">
        <v>0.05</v>
      </c>
      <c r="S2354">
        <v>0</v>
      </c>
    </row>
    <row r="2355" spans="1:20">
      <c r="A2355" t="s">
        <v>349</v>
      </c>
      <c r="B2355">
        <v>94506970</v>
      </c>
      <c r="C2355" t="s">
        <v>25656</v>
      </c>
      <c r="D2355" t="s">
        <v>22307</v>
      </c>
      <c r="E2355" t="s">
        <v>21952</v>
      </c>
      <c r="F2355" t="s">
        <v>21953</v>
      </c>
      <c r="G2355">
        <v>3430</v>
      </c>
      <c r="I2355">
        <v>150</v>
      </c>
      <c r="J2355" t="s">
        <v>21954</v>
      </c>
      <c r="K2355" t="s">
        <v>204</v>
      </c>
      <c r="L2355" t="s">
        <v>12492</v>
      </c>
      <c r="M2355" t="s">
        <v>21955</v>
      </c>
      <c r="N2355" t="s">
        <v>21955</v>
      </c>
      <c r="O2355" t="s">
        <v>21955</v>
      </c>
      <c r="P2355" t="s">
        <v>21955</v>
      </c>
      <c r="Q2355" t="s">
        <v>21956</v>
      </c>
      <c r="R2355">
        <v>0.05</v>
      </c>
      <c r="S2355">
        <v>0</v>
      </c>
    </row>
    <row r="2356" spans="1:20">
      <c r="A2356" t="s">
        <v>349</v>
      </c>
      <c r="B2356">
        <v>94507301</v>
      </c>
      <c r="C2356" t="s">
        <v>25657</v>
      </c>
      <c r="D2356" t="s">
        <v>23972</v>
      </c>
      <c r="E2356" t="s">
        <v>21952</v>
      </c>
      <c r="F2356" t="s">
        <v>21953</v>
      </c>
      <c r="G2356">
        <v>3440</v>
      </c>
      <c r="I2356">
        <v>150</v>
      </c>
      <c r="J2356" t="s">
        <v>21954</v>
      </c>
      <c r="K2356" t="s">
        <v>12492</v>
      </c>
      <c r="L2356" t="s">
        <v>12492</v>
      </c>
      <c r="M2356" t="s">
        <v>21955</v>
      </c>
      <c r="N2356" t="s">
        <v>21955</v>
      </c>
      <c r="O2356" t="s">
        <v>21955</v>
      </c>
      <c r="P2356" t="s">
        <v>21955</v>
      </c>
      <c r="Q2356" t="s">
        <v>21956</v>
      </c>
      <c r="R2356">
        <v>0.05</v>
      </c>
      <c r="S2356">
        <v>0</v>
      </c>
      <c r="T2356" t="s">
        <v>22002</v>
      </c>
    </row>
    <row r="2357" spans="1:20">
      <c r="A2357" t="s">
        <v>349</v>
      </c>
      <c r="B2357">
        <v>94508620</v>
      </c>
      <c r="C2357" t="s">
        <v>25658</v>
      </c>
      <c r="D2357" t="s">
        <v>22640</v>
      </c>
      <c r="E2357" t="s">
        <v>21952</v>
      </c>
      <c r="F2357" t="s">
        <v>21953</v>
      </c>
      <c r="G2357">
        <v>3440</v>
      </c>
      <c r="I2357">
        <v>150</v>
      </c>
      <c r="J2357" t="s">
        <v>21954</v>
      </c>
      <c r="K2357" t="s">
        <v>204</v>
      </c>
      <c r="L2357" t="s">
        <v>12492</v>
      </c>
      <c r="M2357" t="s">
        <v>21961</v>
      </c>
      <c r="N2357" t="s">
        <v>21955</v>
      </c>
      <c r="O2357" t="s">
        <v>21955</v>
      </c>
      <c r="P2357" t="s">
        <v>21955</v>
      </c>
      <c r="Q2357" t="s">
        <v>21956</v>
      </c>
      <c r="R2357">
        <v>0.01</v>
      </c>
      <c r="S2357">
        <v>0</v>
      </c>
    </row>
    <row r="2358" spans="1:20">
      <c r="A2358" t="s">
        <v>349</v>
      </c>
      <c r="B2358">
        <v>94509101</v>
      </c>
      <c r="C2358" t="s">
        <v>25659</v>
      </c>
      <c r="D2358" t="s">
        <v>21959</v>
      </c>
      <c r="E2358" t="s">
        <v>21960</v>
      </c>
      <c r="F2358" t="s">
        <v>21953</v>
      </c>
      <c r="G2358">
        <v>3420</v>
      </c>
      <c r="I2358">
        <v>150</v>
      </c>
      <c r="J2358" t="s">
        <v>21954</v>
      </c>
      <c r="K2358" t="s">
        <v>204</v>
      </c>
      <c r="L2358" t="s">
        <v>12492</v>
      </c>
      <c r="M2358" t="s">
        <v>21955</v>
      </c>
      <c r="N2358" t="s">
        <v>21955</v>
      </c>
      <c r="O2358" t="s">
        <v>21955</v>
      </c>
      <c r="P2358" t="s">
        <v>21955</v>
      </c>
      <c r="Q2358" t="s">
        <v>21956</v>
      </c>
      <c r="R2358">
        <v>0.05</v>
      </c>
      <c r="S2358">
        <v>0</v>
      </c>
    </row>
    <row r="2359" spans="1:20">
      <c r="A2359" t="s">
        <v>349</v>
      </c>
      <c r="B2359">
        <v>94509103</v>
      </c>
      <c r="C2359" t="s">
        <v>25660</v>
      </c>
      <c r="D2359" t="s">
        <v>21959</v>
      </c>
      <c r="E2359" t="s">
        <v>21960</v>
      </c>
      <c r="F2359" t="s">
        <v>21953</v>
      </c>
      <c r="G2359">
        <v>3420</v>
      </c>
      <c r="I2359">
        <v>150</v>
      </c>
      <c r="J2359" t="s">
        <v>21954</v>
      </c>
      <c r="K2359" t="s">
        <v>204</v>
      </c>
      <c r="L2359" t="s">
        <v>12492</v>
      </c>
      <c r="M2359" t="s">
        <v>21955</v>
      </c>
      <c r="N2359" t="s">
        <v>21955</v>
      </c>
      <c r="O2359" t="s">
        <v>21955</v>
      </c>
      <c r="P2359" t="s">
        <v>21955</v>
      </c>
      <c r="Q2359" t="s">
        <v>21956</v>
      </c>
      <c r="R2359">
        <v>0.05</v>
      </c>
      <c r="S2359">
        <v>0</v>
      </c>
      <c r="T2359" t="s">
        <v>21967</v>
      </c>
    </row>
    <row r="2360" spans="1:20">
      <c r="A2360" t="s">
        <v>349</v>
      </c>
      <c r="B2360">
        <v>94509104</v>
      </c>
      <c r="C2360" t="s">
        <v>25661</v>
      </c>
      <c r="D2360" t="s">
        <v>21959</v>
      </c>
      <c r="E2360" t="s">
        <v>21960</v>
      </c>
      <c r="F2360" t="s">
        <v>21953</v>
      </c>
      <c r="G2360">
        <v>3420</v>
      </c>
      <c r="I2360">
        <v>150</v>
      </c>
      <c r="J2360" t="s">
        <v>21954</v>
      </c>
      <c r="K2360" t="s">
        <v>204</v>
      </c>
      <c r="L2360" t="s">
        <v>12492</v>
      </c>
      <c r="M2360" t="s">
        <v>21955</v>
      </c>
      <c r="N2360" t="s">
        <v>21955</v>
      </c>
      <c r="O2360" t="s">
        <v>21955</v>
      </c>
      <c r="P2360" t="s">
        <v>21955</v>
      </c>
      <c r="Q2360" t="s">
        <v>21956</v>
      </c>
      <c r="R2360">
        <v>0.05</v>
      </c>
      <c r="S2360">
        <v>0</v>
      </c>
    </row>
    <row r="2361" spans="1:20">
      <c r="A2361" t="s">
        <v>349</v>
      </c>
      <c r="B2361">
        <v>94509105</v>
      </c>
      <c r="C2361" t="s">
        <v>25662</v>
      </c>
      <c r="D2361" t="s">
        <v>21959</v>
      </c>
      <c r="E2361" t="s">
        <v>21960</v>
      </c>
      <c r="F2361" t="s">
        <v>21953</v>
      </c>
      <c r="G2361">
        <v>3420</v>
      </c>
      <c r="I2361">
        <v>150</v>
      </c>
      <c r="J2361" t="s">
        <v>21954</v>
      </c>
      <c r="K2361" t="s">
        <v>204</v>
      </c>
      <c r="L2361" t="s">
        <v>12492</v>
      </c>
      <c r="M2361" t="s">
        <v>21955</v>
      </c>
      <c r="N2361" t="s">
        <v>21955</v>
      </c>
      <c r="O2361" t="s">
        <v>21955</v>
      </c>
      <c r="P2361" t="s">
        <v>21955</v>
      </c>
      <c r="Q2361" t="s">
        <v>21956</v>
      </c>
      <c r="R2361">
        <v>0.05</v>
      </c>
      <c r="S2361">
        <v>0</v>
      </c>
    </row>
    <row r="2362" spans="1:20">
      <c r="A2362" t="s">
        <v>349</v>
      </c>
      <c r="B2362">
        <v>94509106</v>
      </c>
      <c r="C2362" t="s">
        <v>25663</v>
      </c>
      <c r="D2362" t="s">
        <v>21959</v>
      </c>
      <c r="E2362" t="s">
        <v>21960</v>
      </c>
      <c r="F2362" t="s">
        <v>21953</v>
      </c>
      <c r="G2362">
        <v>3420</v>
      </c>
      <c r="I2362">
        <v>150</v>
      </c>
      <c r="J2362" t="s">
        <v>21954</v>
      </c>
      <c r="K2362" t="s">
        <v>204</v>
      </c>
      <c r="L2362" t="s">
        <v>12492</v>
      </c>
      <c r="M2362" t="s">
        <v>21955</v>
      </c>
      <c r="N2362" t="s">
        <v>21955</v>
      </c>
      <c r="O2362" t="s">
        <v>21955</v>
      </c>
      <c r="P2362" t="s">
        <v>21955</v>
      </c>
      <c r="Q2362" t="s">
        <v>21956</v>
      </c>
      <c r="R2362">
        <v>0.05</v>
      </c>
      <c r="S2362">
        <v>0</v>
      </c>
    </row>
    <row r="2363" spans="1:20">
      <c r="A2363" t="s">
        <v>349</v>
      </c>
      <c r="B2363">
        <v>94509107</v>
      </c>
      <c r="C2363" t="s">
        <v>25664</v>
      </c>
      <c r="D2363" t="s">
        <v>21959</v>
      </c>
      <c r="E2363" t="s">
        <v>21960</v>
      </c>
      <c r="F2363" t="s">
        <v>21953</v>
      </c>
      <c r="G2363">
        <v>3420</v>
      </c>
      <c r="I2363">
        <v>150</v>
      </c>
      <c r="J2363" t="s">
        <v>21954</v>
      </c>
      <c r="K2363" t="s">
        <v>204</v>
      </c>
      <c r="L2363" t="s">
        <v>12492</v>
      </c>
      <c r="M2363" t="s">
        <v>21955</v>
      </c>
      <c r="N2363" t="s">
        <v>21955</v>
      </c>
      <c r="O2363" t="s">
        <v>21955</v>
      </c>
      <c r="P2363" t="s">
        <v>21955</v>
      </c>
      <c r="Q2363" t="s">
        <v>21956</v>
      </c>
      <c r="R2363">
        <v>0.05</v>
      </c>
      <c r="S2363">
        <v>0</v>
      </c>
    </row>
    <row r="2364" spans="1:20">
      <c r="A2364" t="s">
        <v>349</v>
      </c>
      <c r="B2364">
        <v>94509108</v>
      </c>
      <c r="C2364" t="s">
        <v>25665</v>
      </c>
      <c r="D2364" t="s">
        <v>21959</v>
      </c>
      <c r="E2364" t="s">
        <v>21960</v>
      </c>
      <c r="F2364" t="s">
        <v>21953</v>
      </c>
      <c r="G2364">
        <v>3420</v>
      </c>
      <c r="I2364">
        <v>150</v>
      </c>
      <c r="J2364" t="s">
        <v>21954</v>
      </c>
      <c r="K2364" t="s">
        <v>204</v>
      </c>
      <c r="L2364" t="s">
        <v>12492</v>
      </c>
      <c r="M2364" t="s">
        <v>21955</v>
      </c>
      <c r="N2364" t="s">
        <v>21955</v>
      </c>
      <c r="O2364" t="s">
        <v>21955</v>
      </c>
      <c r="P2364" t="s">
        <v>21955</v>
      </c>
      <c r="Q2364" t="s">
        <v>21956</v>
      </c>
      <c r="R2364">
        <v>0.05</v>
      </c>
      <c r="S2364">
        <v>0</v>
      </c>
    </row>
    <row r="2365" spans="1:20">
      <c r="A2365" t="s">
        <v>349</v>
      </c>
      <c r="B2365">
        <v>94509111</v>
      </c>
      <c r="C2365" t="s">
        <v>25666</v>
      </c>
      <c r="D2365" t="s">
        <v>21959</v>
      </c>
      <c r="E2365" t="s">
        <v>21960</v>
      </c>
      <c r="F2365" t="s">
        <v>21953</v>
      </c>
      <c r="G2365">
        <v>3420</v>
      </c>
      <c r="I2365">
        <v>150</v>
      </c>
      <c r="J2365" t="s">
        <v>21954</v>
      </c>
      <c r="K2365" t="s">
        <v>204</v>
      </c>
      <c r="L2365" t="s">
        <v>12492</v>
      </c>
      <c r="M2365" t="s">
        <v>21955</v>
      </c>
      <c r="N2365" t="s">
        <v>21955</v>
      </c>
      <c r="O2365" t="s">
        <v>21955</v>
      </c>
      <c r="P2365" t="s">
        <v>21955</v>
      </c>
      <c r="Q2365" t="s">
        <v>21956</v>
      </c>
      <c r="R2365">
        <v>0.05</v>
      </c>
      <c r="S2365">
        <v>0</v>
      </c>
    </row>
    <row r="2366" spans="1:20">
      <c r="A2366" t="s">
        <v>349</v>
      </c>
      <c r="B2366">
        <v>94509201</v>
      </c>
      <c r="C2366" t="s">
        <v>25667</v>
      </c>
      <c r="D2366" t="s">
        <v>22225</v>
      </c>
      <c r="E2366" t="s">
        <v>21966</v>
      </c>
      <c r="F2366" t="s">
        <v>21953</v>
      </c>
      <c r="G2366">
        <v>3220</v>
      </c>
      <c r="I2366">
        <v>200</v>
      </c>
      <c r="J2366" t="s">
        <v>21954</v>
      </c>
      <c r="K2366" t="s">
        <v>204</v>
      </c>
      <c r="L2366" t="s">
        <v>12492</v>
      </c>
      <c r="M2366" t="s">
        <v>21955</v>
      </c>
      <c r="N2366" t="s">
        <v>21955</v>
      </c>
      <c r="O2366" t="s">
        <v>21955</v>
      </c>
      <c r="P2366" t="s">
        <v>21955</v>
      </c>
      <c r="Q2366" t="s">
        <v>21956</v>
      </c>
      <c r="R2366">
        <v>0.05</v>
      </c>
      <c r="S2366">
        <v>0</v>
      </c>
      <c r="T2366" t="s">
        <v>22002</v>
      </c>
    </row>
    <row r="2367" spans="1:20">
      <c r="A2367" t="s">
        <v>349</v>
      </c>
      <c r="B2367">
        <v>94509501</v>
      </c>
      <c r="C2367" t="s">
        <v>25668</v>
      </c>
      <c r="D2367" t="s">
        <v>21970</v>
      </c>
      <c r="F2367" t="s">
        <v>21953</v>
      </c>
      <c r="G2367">
        <v>3220</v>
      </c>
      <c r="I2367">
        <v>150</v>
      </c>
      <c r="J2367" t="s">
        <v>21954</v>
      </c>
      <c r="K2367" t="s">
        <v>204</v>
      </c>
      <c r="L2367" t="s">
        <v>12492</v>
      </c>
      <c r="M2367" t="s">
        <v>21955</v>
      </c>
      <c r="N2367" t="s">
        <v>21955</v>
      </c>
      <c r="O2367" t="s">
        <v>21955</v>
      </c>
      <c r="P2367" t="s">
        <v>21955</v>
      </c>
      <c r="Q2367" t="s">
        <v>21956</v>
      </c>
      <c r="R2367">
        <v>0.05</v>
      </c>
      <c r="S2367">
        <v>0</v>
      </c>
    </row>
    <row r="2368" spans="1:20">
      <c r="A2368" t="s">
        <v>349</v>
      </c>
      <c r="B2368">
        <v>94510124</v>
      </c>
      <c r="C2368" t="s">
        <v>25669</v>
      </c>
      <c r="D2368" t="s">
        <v>22053</v>
      </c>
      <c r="E2368" t="s">
        <v>21987</v>
      </c>
      <c r="F2368" t="s">
        <v>21953</v>
      </c>
      <c r="G2368">
        <v>3220</v>
      </c>
      <c r="I2368">
        <v>150</v>
      </c>
      <c r="J2368" t="s">
        <v>21954</v>
      </c>
      <c r="K2368" t="s">
        <v>204</v>
      </c>
      <c r="L2368" t="s">
        <v>12492</v>
      </c>
      <c r="M2368" t="s">
        <v>21955</v>
      </c>
      <c r="N2368" t="s">
        <v>21955</v>
      </c>
      <c r="O2368" t="s">
        <v>21955</v>
      </c>
      <c r="P2368" t="s">
        <v>21955</v>
      </c>
      <c r="Q2368" t="s">
        <v>21956</v>
      </c>
      <c r="R2368">
        <v>0.05</v>
      </c>
      <c r="S2368">
        <v>0</v>
      </c>
    </row>
    <row r="2369" spans="1:20">
      <c r="A2369" t="s">
        <v>349</v>
      </c>
      <c r="B2369">
        <v>94510210</v>
      </c>
      <c r="C2369" t="s">
        <v>25670</v>
      </c>
      <c r="D2369" t="s">
        <v>22349</v>
      </c>
      <c r="E2369" t="s">
        <v>21952</v>
      </c>
      <c r="F2369" t="s">
        <v>21953</v>
      </c>
      <c r="G2369">
        <v>3450</v>
      </c>
      <c r="I2369">
        <v>150</v>
      </c>
      <c r="J2369" t="s">
        <v>21954</v>
      </c>
      <c r="K2369" t="s">
        <v>204</v>
      </c>
      <c r="L2369" t="s">
        <v>12492</v>
      </c>
      <c r="M2369" t="s">
        <v>21955</v>
      </c>
      <c r="N2369" t="s">
        <v>21955</v>
      </c>
      <c r="O2369" t="s">
        <v>21955</v>
      </c>
      <c r="P2369" t="s">
        <v>21955</v>
      </c>
      <c r="Q2369" t="s">
        <v>21956</v>
      </c>
      <c r="R2369">
        <v>0.05</v>
      </c>
      <c r="S2369">
        <v>0</v>
      </c>
    </row>
    <row r="2370" spans="1:20">
      <c r="A2370" t="s">
        <v>349</v>
      </c>
      <c r="B2370">
        <v>94510606</v>
      </c>
      <c r="C2370" t="s">
        <v>25671</v>
      </c>
      <c r="D2370" t="s">
        <v>25672</v>
      </c>
      <c r="E2370" t="s">
        <v>21966</v>
      </c>
      <c r="F2370" t="s">
        <v>21953</v>
      </c>
      <c r="G2370">
        <v>3220</v>
      </c>
      <c r="I2370">
        <v>150</v>
      </c>
      <c r="J2370" t="s">
        <v>21954</v>
      </c>
      <c r="K2370" t="s">
        <v>204</v>
      </c>
      <c r="L2370" t="s">
        <v>12492</v>
      </c>
      <c r="M2370" t="s">
        <v>21955</v>
      </c>
      <c r="N2370" t="s">
        <v>21955</v>
      </c>
      <c r="O2370" t="s">
        <v>21955</v>
      </c>
      <c r="P2370" t="s">
        <v>21955</v>
      </c>
      <c r="Q2370" t="s">
        <v>21956</v>
      </c>
      <c r="R2370">
        <v>0.05</v>
      </c>
      <c r="S2370">
        <v>0</v>
      </c>
    </row>
    <row r="2371" spans="1:20">
      <c r="A2371" t="s">
        <v>349</v>
      </c>
      <c r="B2371">
        <v>94510701</v>
      </c>
      <c r="C2371" t="s">
        <v>25673</v>
      </c>
      <c r="D2371" t="s">
        <v>22382</v>
      </c>
      <c r="E2371" t="s">
        <v>22181</v>
      </c>
      <c r="F2371" t="s">
        <v>21953</v>
      </c>
      <c r="G2371">
        <v>4220</v>
      </c>
      <c r="I2371">
        <v>150</v>
      </c>
      <c r="J2371" t="s">
        <v>21954</v>
      </c>
      <c r="K2371" t="s">
        <v>204</v>
      </c>
      <c r="L2371" t="s">
        <v>12492</v>
      </c>
      <c r="M2371" t="s">
        <v>21955</v>
      </c>
      <c r="N2371" t="s">
        <v>21955</v>
      </c>
      <c r="O2371" t="s">
        <v>21955</v>
      </c>
      <c r="P2371" t="s">
        <v>21955</v>
      </c>
      <c r="Q2371" t="s">
        <v>21956</v>
      </c>
      <c r="R2371">
        <v>0.05</v>
      </c>
      <c r="S2371">
        <v>0</v>
      </c>
    </row>
    <row r="2372" spans="1:20">
      <c r="A2372" t="s">
        <v>349</v>
      </c>
      <c r="B2372">
        <v>94510816</v>
      </c>
      <c r="C2372" t="s">
        <v>25674</v>
      </c>
      <c r="D2372" t="s">
        <v>25675</v>
      </c>
      <c r="E2372" t="s">
        <v>21966</v>
      </c>
      <c r="F2372" t="s">
        <v>21953</v>
      </c>
      <c r="G2372">
        <v>3220</v>
      </c>
      <c r="I2372">
        <v>150</v>
      </c>
      <c r="J2372" t="s">
        <v>21954</v>
      </c>
      <c r="K2372" t="s">
        <v>204</v>
      </c>
      <c r="L2372" t="s">
        <v>12492</v>
      </c>
      <c r="M2372" t="s">
        <v>21955</v>
      </c>
      <c r="N2372" t="s">
        <v>21955</v>
      </c>
      <c r="O2372" t="s">
        <v>21955</v>
      </c>
      <c r="P2372" t="s">
        <v>21955</v>
      </c>
      <c r="Q2372" t="s">
        <v>21956</v>
      </c>
      <c r="R2372">
        <v>0.05</v>
      </c>
      <c r="S2372">
        <v>0</v>
      </c>
    </row>
    <row r="2373" spans="1:20">
      <c r="A2373" t="s">
        <v>349</v>
      </c>
      <c r="B2373">
        <v>94510902</v>
      </c>
      <c r="C2373" t="s">
        <v>25676</v>
      </c>
      <c r="D2373" t="s">
        <v>22342</v>
      </c>
      <c r="E2373" t="s">
        <v>21987</v>
      </c>
      <c r="F2373" t="s">
        <v>21953</v>
      </c>
      <c r="G2373">
        <v>3220</v>
      </c>
      <c r="I2373">
        <v>150</v>
      </c>
      <c r="J2373" t="s">
        <v>21954</v>
      </c>
      <c r="K2373" t="s">
        <v>204</v>
      </c>
      <c r="L2373" t="s">
        <v>12492</v>
      </c>
      <c r="M2373" t="s">
        <v>21955</v>
      </c>
      <c r="N2373" t="s">
        <v>21955</v>
      </c>
      <c r="O2373" t="s">
        <v>21955</v>
      </c>
      <c r="P2373" t="s">
        <v>21955</v>
      </c>
      <c r="Q2373" t="s">
        <v>21956</v>
      </c>
      <c r="R2373">
        <v>0.05</v>
      </c>
      <c r="S2373">
        <v>0</v>
      </c>
    </row>
    <row r="2374" spans="1:20">
      <c r="A2374" t="s">
        <v>349</v>
      </c>
      <c r="B2374">
        <v>94511021</v>
      </c>
      <c r="C2374" t="s">
        <v>25677</v>
      </c>
      <c r="D2374" t="s">
        <v>25678</v>
      </c>
      <c r="E2374" t="s">
        <v>22181</v>
      </c>
      <c r="F2374" t="s">
        <v>21953</v>
      </c>
      <c r="G2374">
        <v>3220</v>
      </c>
      <c r="I2374">
        <v>150</v>
      </c>
      <c r="J2374" t="s">
        <v>21954</v>
      </c>
      <c r="K2374" t="s">
        <v>12492</v>
      </c>
      <c r="L2374" t="s">
        <v>12492</v>
      </c>
      <c r="M2374" t="s">
        <v>34</v>
      </c>
      <c r="N2374" t="s">
        <v>34</v>
      </c>
      <c r="O2374" t="s">
        <v>34</v>
      </c>
      <c r="P2374" t="s">
        <v>34</v>
      </c>
      <c r="Q2374" t="s">
        <v>21956</v>
      </c>
      <c r="R2374">
        <v>0.05</v>
      </c>
      <c r="S2374">
        <v>0</v>
      </c>
      <c r="T2374" t="s">
        <v>21967</v>
      </c>
    </row>
    <row r="2375" spans="1:20">
      <c r="A2375" t="s">
        <v>349</v>
      </c>
      <c r="B2375">
        <v>94512101</v>
      </c>
      <c r="C2375" t="s">
        <v>25679</v>
      </c>
      <c r="D2375" t="s">
        <v>22557</v>
      </c>
      <c r="E2375" t="s">
        <v>21952</v>
      </c>
      <c r="F2375" t="s">
        <v>21953</v>
      </c>
      <c r="G2375">
        <v>3450</v>
      </c>
      <c r="I2375">
        <v>150</v>
      </c>
      <c r="J2375" t="s">
        <v>21954</v>
      </c>
      <c r="K2375" t="s">
        <v>204</v>
      </c>
      <c r="L2375" t="s">
        <v>12492</v>
      </c>
      <c r="M2375" t="s">
        <v>21955</v>
      </c>
      <c r="N2375" t="s">
        <v>21955</v>
      </c>
      <c r="O2375" t="s">
        <v>21955</v>
      </c>
      <c r="P2375" t="s">
        <v>21955</v>
      </c>
      <c r="Q2375" t="s">
        <v>21956</v>
      </c>
      <c r="R2375">
        <v>0.05</v>
      </c>
      <c r="S2375">
        <v>0</v>
      </c>
    </row>
    <row r="2376" spans="1:20">
      <c r="A2376" t="s">
        <v>349</v>
      </c>
      <c r="B2376">
        <v>94512601</v>
      </c>
      <c r="C2376" t="s">
        <v>25680</v>
      </c>
      <c r="D2376" t="s">
        <v>22499</v>
      </c>
      <c r="E2376" t="s">
        <v>21952</v>
      </c>
      <c r="F2376" t="s">
        <v>21953</v>
      </c>
      <c r="G2376">
        <v>3450</v>
      </c>
      <c r="I2376">
        <v>150</v>
      </c>
      <c r="J2376" t="s">
        <v>21954</v>
      </c>
      <c r="K2376" t="s">
        <v>204</v>
      </c>
      <c r="L2376" t="s">
        <v>12492</v>
      </c>
      <c r="M2376" t="s">
        <v>21955</v>
      </c>
      <c r="N2376" t="s">
        <v>21955</v>
      </c>
      <c r="O2376" t="s">
        <v>21955</v>
      </c>
      <c r="P2376" t="s">
        <v>21955</v>
      </c>
      <c r="Q2376" t="s">
        <v>21956</v>
      </c>
      <c r="R2376">
        <v>0.05</v>
      </c>
      <c r="S2376">
        <v>0</v>
      </c>
    </row>
    <row r="2377" spans="1:20">
      <c r="A2377" t="s">
        <v>349</v>
      </c>
      <c r="B2377">
        <v>94513050</v>
      </c>
      <c r="C2377" t="s">
        <v>25681</v>
      </c>
      <c r="D2377" t="s">
        <v>21970</v>
      </c>
      <c r="F2377" t="s">
        <v>21953</v>
      </c>
      <c r="G2377">
        <v>3440</v>
      </c>
      <c r="I2377">
        <v>150</v>
      </c>
      <c r="J2377" t="s">
        <v>21954</v>
      </c>
      <c r="K2377" t="s">
        <v>204</v>
      </c>
      <c r="L2377" t="s">
        <v>12492</v>
      </c>
      <c r="M2377" t="s">
        <v>21955</v>
      </c>
      <c r="N2377" t="s">
        <v>21955</v>
      </c>
      <c r="O2377" t="s">
        <v>21955</v>
      </c>
      <c r="P2377" t="s">
        <v>21955</v>
      </c>
      <c r="Q2377" t="s">
        <v>21956</v>
      </c>
      <c r="R2377">
        <v>0.05</v>
      </c>
      <c r="S2377">
        <v>0</v>
      </c>
    </row>
    <row r="2378" spans="1:20">
      <c r="A2378" t="s">
        <v>349</v>
      </c>
      <c r="B2378">
        <v>94513401</v>
      </c>
      <c r="C2378" t="s">
        <v>25682</v>
      </c>
      <c r="D2378" t="s">
        <v>22022</v>
      </c>
      <c r="E2378" t="s">
        <v>21952</v>
      </c>
      <c r="F2378" t="s">
        <v>21953</v>
      </c>
      <c r="G2378">
        <v>3440</v>
      </c>
      <c r="I2378">
        <v>150</v>
      </c>
      <c r="J2378" t="s">
        <v>21954</v>
      </c>
      <c r="K2378" t="s">
        <v>204</v>
      </c>
      <c r="L2378" t="s">
        <v>12492</v>
      </c>
      <c r="M2378" t="s">
        <v>21955</v>
      </c>
      <c r="N2378" t="s">
        <v>21955</v>
      </c>
      <c r="O2378" t="s">
        <v>21955</v>
      </c>
      <c r="P2378" t="s">
        <v>21955</v>
      </c>
      <c r="Q2378" t="s">
        <v>21956</v>
      </c>
      <c r="R2378">
        <v>0.05</v>
      </c>
      <c r="S2378">
        <v>0</v>
      </c>
    </row>
    <row r="2379" spans="1:20">
      <c r="A2379" t="s">
        <v>349</v>
      </c>
      <c r="B2379">
        <v>94513601</v>
      </c>
      <c r="C2379" t="s">
        <v>25683</v>
      </c>
      <c r="D2379" t="s">
        <v>21970</v>
      </c>
      <c r="F2379" t="s">
        <v>21953</v>
      </c>
      <c r="G2379">
        <v>3220</v>
      </c>
      <c r="I2379">
        <v>150</v>
      </c>
      <c r="J2379" t="s">
        <v>21954</v>
      </c>
      <c r="K2379" t="s">
        <v>204</v>
      </c>
      <c r="L2379" t="s">
        <v>12492</v>
      </c>
      <c r="M2379" t="s">
        <v>21955</v>
      </c>
      <c r="N2379" t="s">
        <v>21955</v>
      </c>
      <c r="O2379" t="s">
        <v>21955</v>
      </c>
      <c r="P2379" t="s">
        <v>21955</v>
      </c>
      <c r="Q2379" t="s">
        <v>21956</v>
      </c>
      <c r="R2379">
        <v>0.05</v>
      </c>
      <c r="S2379">
        <v>0</v>
      </c>
    </row>
    <row r="2380" spans="1:20">
      <c r="A2380" t="s">
        <v>349</v>
      </c>
      <c r="B2380">
        <v>94513701</v>
      </c>
      <c r="C2380" t="s">
        <v>25684</v>
      </c>
      <c r="D2380" t="s">
        <v>22225</v>
      </c>
      <c r="E2380" t="s">
        <v>22181</v>
      </c>
      <c r="F2380" t="s">
        <v>21953</v>
      </c>
      <c r="G2380">
        <v>3220</v>
      </c>
      <c r="I2380">
        <v>150</v>
      </c>
      <c r="J2380" t="s">
        <v>21954</v>
      </c>
      <c r="K2380" t="s">
        <v>204</v>
      </c>
      <c r="L2380" t="s">
        <v>12492</v>
      </c>
      <c r="M2380" t="s">
        <v>21955</v>
      </c>
      <c r="N2380" t="s">
        <v>21955</v>
      </c>
      <c r="O2380" t="s">
        <v>21955</v>
      </c>
      <c r="P2380" t="s">
        <v>21955</v>
      </c>
      <c r="Q2380" t="s">
        <v>21956</v>
      </c>
      <c r="R2380">
        <v>0.05</v>
      </c>
      <c r="S2380">
        <v>0</v>
      </c>
    </row>
    <row r="2381" spans="1:20">
      <c r="A2381" t="s">
        <v>349</v>
      </c>
      <c r="B2381">
        <v>94513901</v>
      </c>
      <c r="C2381" t="s">
        <v>25685</v>
      </c>
      <c r="D2381" t="s">
        <v>22022</v>
      </c>
      <c r="E2381" t="s">
        <v>21952</v>
      </c>
      <c r="F2381" t="s">
        <v>21953</v>
      </c>
      <c r="G2381">
        <v>3440</v>
      </c>
      <c r="I2381">
        <v>150</v>
      </c>
      <c r="J2381" t="s">
        <v>21954</v>
      </c>
      <c r="K2381" t="s">
        <v>204</v>
      </c>
      <c r="L2381" t="s">
        <v>12492</v>
      </c>
      <c r="M2381" t="s">
        <v>21955</v>
      </c>
      <c r="N2381" t="s">
        <v>21955</v>
      </c>
      <c r="O2381" t="s">
        <v>21955</v>
      </c>
      <c r="P2381" t="s">
        <v>21955</v>
      </c>
      <c r="Q2381" t="s">
        <v>21956</v>
      </c>
      <c r="R2381">
        <v>0.05</v>
      </c>
      <c r="S2381">
        <v>0</v>
      </c>
    </row>
    <row r="2382" spans="1:20">
      <c r="A2382" t="s">
        <v>349</v>
      </c>
      <c r="B2382">
        <v>94514001</v>
      </c>
      <c r="C2382" t="s">
        <v>25686</v>
      </c>
      <c r="D2382" t="s">
        <v>22323</v>
      </c>
      <c r="E2382" t="s">
        <v>21966</v>
      </c>
      <c r="F2382" t="s">
        <v>21953</v>
      </c>
      <c r="G2382">
        <v>3220</v>
      </c>
      <c r="I2382">
        <v>150</v>
      </c>
      <c r="J2382" t="s">
        <v>21954</v>
      </c>
      <c r="K2382" t="s">
        <v>204</v>
      </c>
      <c r="L2382" t="s">
        <v>12492</v>
      </c>
      <c r="M2382" t="s">
        <v>34</v>
      </c>
      <c r="N2382" t="s">
        <v>34</v>
      </c>
      <c r="O2382" t="s">
        <v>34</v>
      </c>
      <c r="P2382" t="s">
        <v>34</v>
      </c>
      <c r="Q2382" t="s">
        <v>21956</v>
      </c>
      <c r="R2382">
        <v>0.075</v>
      </c>
      <c r="S2382">
        <v>0</v>
      </c>
    </row>
    <row r="2383" spans="1:20">
      <c r="A2383" t="s">
        <v>349</v>
      </c>
      <c r="B2383">
        <v>94514201</v>
      </c>
      <c r="C2383" t="s">
        <v>25687</v>
      </c>
      <c r="D2383" t="s">
        <v>22323</v>
      </c>
      <c r="E2383" t="s">
        <v>21966</v>
      </c>
      <c r="F2383" t="s">
        <v>21953</v>
      </c>
      <c r="G2383">
        <v>3220</v>
      </c>
      <c r="I2383">
        <v>150</v>
      </c>
      <c r="J2383" t="s">
        <v>21954</v>
      </c>
      <c r="K2383" t="s">
        <v>204</v>
      </c>
      <c r="L2383" t="s">
        <v>12492</v>
      </c>
      <c r="M2383" t="s">
        <v>34</v>
      </c>
      <c r="N2383" t="s">
        <v>34</v>
      </c>
      <c r="O2383" t="s">
        <v>34</v>
      </c>
      <c r="P2383" t="s">
        <v>34</v>
      </c>
      <c r="Q2383" t="s">
        <v>21956</v>
      </c>
      <c r="R2383">
        <v>0.075</v>
      </c>
      <c r="S2383">
        <v>0</v>
      </c>
    </row>
    <row r="2384" spans="1:20">
      <c r="A2384" t="s">
        <v>349</v>
      </c>
      <c r="B2384">
        <v>94514301</v>
      </c>
      <c r="C2384" t="s">
        <v>25688</v>
      </c>
      <c r="D2384" t="s">
        <v>22025</v>
      </c>
      <c r="E2384" t="s">
        <v>21966</v>
      </c>
      <c r="F2384" t="s">
        <v>21953</v>
      </c>
      <c r="G2384">
        <v>3220</v>
      </c>
      <c r="I2384">
        <v>150</v>
      </c>
      <c r="J2384" t="s">
        <v>21954</v>
      </c>
      <c r="K2384" t="s">
        <v>204</v>
      </c>
      <c r="L2384" t="s">
        <v>12492</v>
      </c>
      <c r="M2384" t="s">
        <v>21955</v>
      </c>
      <c r="N2384" t="s">
        <v>21955</v>
      </c>
      <c r="O2384" t="s">
        <v>21955</v>
      </c>
      <c r="P2384" t="s">
        <v>21955</v>
      </c>
      <c r="Q2384" t="s">
        <v>21956</v>
      </c>
      <c r="R2384">
        <v>0.05</v>
      </c>
      <c r="S2384">
        <v>0</v>
      </c>
    </row>
    <row r="2385" spans="1:19">
      <c r="A2385" t="s">
        <v>349</v>
      </c>
      <c r="B2385">
        <v>94514401</v>
      </c>
      <c r="C2385" t="s">
        <v>25689</v>
      </c>
      <c r="D2385" t="s">
        <v>22531</v>
      </c>
      <c r="E2385" t="s">
        <v>21966</v>
      </c>
      <c r="F2385" t="s">
        <v>21953</v>
      </c>
      <c r="G2385">
        <v>3220</v>
      </c>
      <c r="I2385">
        <v>150</v>
      </c>
      <c r="J2385" t="s">
        <v>21954</v>
      </c>
      <c r="K2385" t="s">
        <v>204</v>
      </c>
      <c r="L2385" t="s">
        <v>12492</v>
      </c>
      <c r="M2385" t="s">
        <v>34</v>
      </c>
      <c r="N2385" t="s">
        <v>34</v>
      </c>
      <c r="O2385" t="s">
        <v>34</v>
      </c>
      <c r="P2385" t="s">
        <v>34</v>
      </c>
      <c r="Q2385" t="s">
        <v>21956</v>
      </c>
      <c r="R2385">
        <v>0.075</v>
      </c>
      <c r="S2385">
        <v>0</v>
      </c>
    </row>
    <row r="2386" spans="1:19">
      <c r="A2386" t="s">
        <v>349</v>
      </c>
      <c r="B2386">
        <v>94514501</v>
      </c>
      <c r="C2386" t="s">
        <v>25690</v>
      </c>
      <c r="D2386" t="s">
        <v>25691</v>
      </c>
      <c r="E2386" t="s">
        <v>22451</v>
      </c>
      <c r="F2386" t="s">
        <v>21953</v>
      </c>
      <c r="G2386">
        <v>3220</v>
      </c>
      <c r="H2386">
        <v>3220</v>
      </c>
      <c r="I2386">
        <v>150</v>
      </c>
      <c r="J2386" t="s">
        <v>21954</v>
      </c>
      <c r="K2386" t="s">
        <v>204</v>
      </c>
      <c r="L2386" t="s">
        <v>12492</v>
      </c>
      <c r="M2386" t="s">
        <v>21961</v>
      </c>
      <c r="N2386" t="s">
        <v>21961</v>
      </c>
      <c r="O2386" t="s">
        <v>21961</v>
      </c>
      <c r="P2386" t="s">
        <v>21961</v>
      </c>
      <c r="Q2386" t="s">
        <v>21956</v>
      </c>
      <c r="R2386">
        <v>0.01</v>
      </c>
      <c r="S2386">
        <v>0</v>
      </c>
    </row>
    <row r="2387" spans="1:19">
      <c r="A2387" t="s">
        <v>349</v>
      </c>
      <c r="B2387">
        <v>94514601</v>
      </c>
      <c r="C2387" t="s">
        <v>25692</v>
      </c>
      <c r="D2387" t="s">
        <v>22531</v>
      </c>
      <c r="E2387" t="s">
        <v>21952</v>
      </c>
      <c r="F2387" t="s">
        <v>21953</v>
      </c>
      <c r="G2387">
        <v>3450</v>
      </c>
      <c r="I2387">
        <v>150</v>
      </c>
      <c r="J2387" t="s">
        <v>21954</v>
      </c>
      <c r="K2387" t="s">
        <v>204</v>
      </c>
      <c r="L2387" t="s">
        <v>12492</v>
      </c>
      <c r="M2387" t="s">
        <v>21955</v>
      </c>
      <c r="N2387" t="s">
        <v>21955</v>
      </c>
      <c r="O2387" t="s">
        <v>21955</v>
      </c>
      <c r="P2387" t="s">
        <v>21955</v>
      </c>
      <c r="Q2387" t="s">
        <v>21956</v>
      </c>
      <c r="R2387">
        <v>0.05</v>
      </c>
      <c r="S2387">
        <v>0</v>
      </c>
    </row>
    <row r="2388" spans="1:19">
      <c r="A2388" t="s">
        <v>349</v>
      </c>
      <c r="B2388">
        <v>94514701</v>
      </c>
      <c r="C2388" t="s">
        <v>25693</v>
      </c>
      <c r="D2388" t="s">
        <v>22518</v>
      </c>
      <c r="E2388" t="s">
        <v>22199</v>
      </c>
      <c r="F2388" t="s">
        <v>21953</v>
      </c>
      <c r="G2388">
        <v>3220</v>
      </c>
      <c r="I2388">
        <v>150</v>
      </c>
      <c r="J2388" t="s">
        <v>21954</v>
      </c>
      <c r="K2388" t="s">
        <v>204</v>
      </c>
      <c r="L2388" t="s">
        <v>12492</v>
      </c>
      <c r="M2388" t="s">
        <v>21955</v>
      </c>
      <c r="N2388" t="s">
        <v>21955</v>
      </c>
      <c r="O2388" t="s">
        <v>21955</v>
      </c>
      <c r="P2388" t="s">
        <v>21955</v>
      </c>
      <c r="Q2388" t="s">
        <v>21956</v>
      </c>
      <c r="R2388">
        <v>0.05</v>
      </c>
      <c r="S2388">
        <v>0</v>
      </c>
    </row>
    <row r="2389" spans="1:19">
      <c r="A2389" t="s">
        <v>349</v>
      </c>
      <c r="B2389">
        <v>94514801</v>
      </c>
      <c r="C2389" t="s">
        <v>25694</v>
      </c>
      <c r="D2389" t="s">
        <v>24613</v>
      </c>
      <c r="E2389" t="s">
        <v>22181</v>
      </c>
      <c r="F2389" t="s">
        <v>21953</v>
      </c>
      <c r="G2389">
        <v>3220</v>
      </c>
      <c r="I2389">
        <v>150</v>
      </c>
      <c r="J2389" t="s">
        <v>21954</v>
      </c>
      <c r="K2389" t="s">
        <v>12492</v>
      </c>
      <c r="L2389" t="s">
        <v>12492</v>
      </c>
      <c r="M2389" t="s">
        <v>21955</v>
      </c>
      <c r="N2389" t="s">
        <v>34</v>
      </c>
      <c r="O2389" t="s">
        <v>34</v>
      </c>
      <c r="P2389" t="s">
        <v>21955</v>
      </c>
      <c r="Q2389" t="s">
        <v>21956</v>
      </c>
      <c r="R2389">
        <v>0.05</v>
      </c>
      <c r="S2389">
        <v>0</v>
      </c>
    </row>
    <row r="2390" spans="1:19">
      <c r="A2390" t="s">
        <v>349</v>
      </c>
      <c r="B2390">
        <v>94515301</v>
      </c>
      <c r="C2390" t="s">
        <v>25695</v>
      </c>
      <c r="D2390" t="s">
        <v>22499</v>
      </c>
      <c r="E2390" t="s">
        <v>21952</v>
      </c>
      <c r="F2390" t="s">
        <v>21953</v>
      </c>
      <c r="G2390">
        <v>3450</v>
      </c>
      <c r="I2390">
        <v>150</v>
      </c>
      <c r="J2390" t="s">
        <v>21954</v>
      </c>
      <c r="K2390" t="s">
        <v>204</v>
      </c>
      <c r="L2390" t="s">
        <v>12492</v>
      </c>
      <c r="M2390" t="s">
        <v>21955</v>
      </c>
      <c r="N2390" t="s">
        <v>21955</v>
      </c>
      <c r="O2390" t="s">
        <v>21955</v>
      </c>
      <c r="P2390" t="s">
        <v>21955</v>
      </c>
      <c r="Q2390" t="s">
        <v>21956</v>
      </c>
      <c r="R2390">
        <v>0.05</v>
      </c>
      <c r="S2390">
        <v>0</v>
      </c>
    </row>
    <row r="2391" spans="1:19">
      <c r="A2391" t="s">
        <v>349</v>
      </c>
      <c r="B2391">
        <v>94515302</v>
      </c>
      <c r="C2391" t="s">
        <v>25696</v>
      </c>
      <c r="D2391" t="s">
        <v>22499</v>
      </c>
      <c r="E2391" t="s">
        <v>21952</v>
      </c>
      <c r="F2391" t="s">
        <v>21953</v>
      </c>
      <c r="G2391">
        <v>3440</v>
      </c>
      <c r="I2391">
        <v>150</v>
      </c>
      <c r="J2391" t="s">
        <v>21954</v>
      </c>
      <c r="K2391" t="s">
        <v>204</v>
      </c>
      <c r="L2391" t="s">
        <v>12492</v>
      </c>
      <c r="M2391" t="s">
        <v>21955</v>
      </c>
      <c r="N2391" t="s">
        <v>21955</v>
      </c>
      <c r="O2391" t="s">
        <v>21955</v>
      </c>
      <c r="P2391" t="s">
        <v>21955</v>
      </c>
      <c r="Q2391" t="s">
        <v>21956</v>
      </c>
      <c r="R2391">
        <v>0.05</v>
      </c>
      <c r="S2391">
        <v>0</v>
      </c>
    </row>
    <row r="2392" spans="1:19">
      <c r="A2392" t="s">
        <v>349</v>
      </c>
      <c r="B2392">
        <v>94515750</v>
      </c>
      <c r="C2392" t="s">
        <v>25697</v>
      </c>
      <c r="D2392" t="s">
        <v>22739</v>
      </c>
      <c r="E2392" t="s">
        <v>21966</v>
      </c>
      <c r="F2392" t="s">
        <v>21953</v>
      </c>
      <c r="G2392">
        <v>3220</v>
      </c>
      <c r="I2392">
        <v>150</v>
      </c>
      <c r="J2392" t="s">
        <v>21954</v>
      </c>
      <c r="K2392" t="s">
        <v>204</v>
      </c>
      <c r="L2392" t="s">
        <v>12492</v>
      </c>
      <c r="M2392" t="s">
        <v>21955</v>
      </c>
      <c r="N2392" t="s">
        <v>21955</v>
      </c>
      <c r="O2392" t="s">
        <v>21955</v>
      </c>
      <c r="P2392" t="s">
        <v>21955</v>
      </c>
      <c r="Q2392" t="s">
        <v>21956</v>
      </c>
      <c r="R2392">
        <v>0.05</v>
      </c>
      <c r="S2392">
        <v>0</v>
      </c>
    </row>
    <row r="2393" spans="1:19">
      <c r="A2393" t="s">
        <v>349</v>
      </c>
      <c r="B2393">
        <v>94515861</v>
      </c>
      <c r="C2393" t="s">
        <v>25698</v>
      </c>
      <c r="D2393" t="s">
        <v>22510</v>
      </c>
      <c r="E2393" t="s">
        <v>21966</v>
      </c>
      <c r="F2393" t="s">
        <v>21953</v>
      </c>
      <c r="G2393">
        <v>3220</v>
      </c>
      <c r="I2393">
        <v>150</v>
      </c>
      <c r="J2393" t="s">
        <v>21954</v>
      </c>
      <c r="K2393" t="s">
        <v>204</v>
      </c>
      <c r="L2393" t="s">
        <v>12492</v>
      </c>
      <c r="M2393" t="s">
        <v>21955</v>
      </c>
      <c r="N2393" t="s">
        <v>21955</v>
      </c>
      <c r="O2393" t="s">
        <v>21955</v>
      </c>
      <c r="P2393" t="s">
        <v>21955</v>
      </c>
      <c r="Q2393" t="s">
        <v>21956</v>
      </c>
      <c r="R2393">
        <v>0.05</v>
      </c>
      <c r="S2393">
        <v>0</v>
      </c>
    </row>
    <row r="2394" spans="1:19">
      <c r="A2394" t="s">
        <v>349</v>
      </c>
      <c r="B2394">
        <v>94515961</v>
      </c>
      <c r="C2394" t="s">
        <v>25699</v>
      </c>
      <c r="D2394" t="s">
        <v>22323</v>
      </c>
      <c r="E2394" t="s">
        <v>21966</v>
      </c>
      <c r="F2394" t="s">
        <v>21953</v>
      </c>
      <c r="G2394">
        <v>3220</v>
      </c>
      <c r="I2394">
        <v>150</v>
      </c>
      <c r="J2394" t="s">
        <v>21954</v>
      </c>
      <c r="K2394" t="s">
        <v>204</v>
      </c>
      <c r="L2394" t="s">
        <v>12492</v>
      </c>
      <c r="M2394" t="s">
        <v>34</v>
      </c>
      <c r="N2394" t="s">
        <v>34</v>
      </c>
      <c r="O2394" t="s">
        <v>34</v>
      </c>
      <c r="P2394" t="s">
        <v>34</v>
      </c>
      <c r="Q2394" t="s">
        <v>21956</v>
      </c>
      <c r="R2394">
        <v>0.075</v>
      </c>
      <c r="S2394">
        <v>0</v>
      </c>
    </row>
    <row r="2395" spans="1:19">
      <c r="A2395" t="s">
        <v>349</v>
      </c>
      <c r="B2395">
        <v>94515991</v>
      </c>
      <c r="C2395" t="s">
        <v>25700</v>
      </c>
      <c r="D2395" t="s">
        <v>22323</v>
      </c>
      <c r="E2395" t="s">
        <v>21966</v>
      </c>
      <c r="F2395" t="s">
        <v>21953</v>
      </c>
      <c r="G2395">
        <v>3220</v>
      </c>
      <c r="I2395">
        <v>150</v>
      </c>
      <c r="J2395" t="s">
        <v>21954</v>
      </c>
      <c r="K2395" t="s">
        <v>204</v>
      </c>
      <c r="L2395" t="s">
        <v>12492</v>
      </c>
      <c r="M2395" t="s">
        <v>34</v>
      </c>
      <c r="N2395" t="s">
        <v>34</v>
      </c>
      <c r="O2395" t="s">
        <v>34</v>
      </c>
      <c r="P2395" t="s">
        <v>34</v>
      </c>
      <c r="Q2395" t="s">
        <v>21956</v>
      </c>
      <c r="R2395">
        <v>0.075</v>
      </c>
      <c r="S2395">
        <v>0</v>
      </c>
    </row>
    <row r="2396" spans="1:19">
      <c r="A2396" t="s">
        <v>349</v>
      </c>
      <c r="B2396">
        <v>94516161</v>
      </c>
      <c r="C2396" t="s">
        <v>25701</v>
      </c>
      <c r="D2396" t="s">
        <v>22022</v>
      </c>
      <c r="E2396" t="s">
        <v>21952</v>
      </c>
      <c r="F2396" t="s">
        <v>21953</v>
      </c>
      <c r="G2396">
        <v>3450</v>
      </c>
      <c r="I2396">
        <v>150</v>
      </c>
      <c r="J2396" t="s">
        <v>21954</v>
      </c>
      <c r="K2396" t="s">
        <v>204</v>
      </c>
      <c r="L2396" t="s">
        <v>12492</v>
      </c>
      <c r="M2396" t="s">
        <v>21955</v>
      </c>
      <c r="N2396" t="s">
        <v>21955</v>
      </c>
      <c r="O2396" t="s">
        <v>21955</v>
      </c>
      <c r="P2396" t="s">
        <v>21955</v>
      </c>
      <c r="Q2396" t="s">
        <v>21956</v>
      </c>
      <c r="R2396">
        <v>0.05</v>
      </c>
      <c r="S2396">
        <v>0</v>
      </c>
    </row>
    <row r="2397" spans="1:19">
      <c r="A2397" t="s">
        <v>349</v>
      </c>
      <c r="B2397">
        <v>94516171</v>
      </c>
      <c r="C2397" t="s">
        <v>25702</v>
      </c>
      <c r="D2397" t="s">
        <v>22323</v>
      </c>
      <c r="E2397" t="s">
        <v>21966</v>
      </c>
      <c r="F2397" t="s">
        <v>21953</v>
      </c>
      <c r="G2397">
        <v>3220</v>
      </c>
      <c r="I2397">
        <v>150</v>
      </c>
      <c r="J2397" t="s">
        <v>21954</v>
      </c>
      <c r="K2397" t="s">
        <v>204</v>
      </c>
      <c r="L2397" t="s">
        <v>12492</v>
      </c>
      <c r="M2397" t="s">
        <v>34</v>
      </c>
      <c r="N2397" t="s">
        <v>34</v>
      </c>
      <c r="O2397" t="s">
        <v>34</v>
      </c>
      <c r="P2397" t="s">
        <v>34</v>
      </c>
      <c r="Q2397" t="s">
        <v>21956</v>
      </c>
      <c r="R2397">
        <v>0.075</v>
      </c>
      <c r="S2397">
        <v>0</v>
      </c>
    </row>
    <row r="2398" spans="1:19">
      <c r="A2398" t="s">
        <v>349</v>
      </c>
      <c r="B2398">
        <v>94516201</v>
      </c>
      <c r="C2398" t="s">
        <v>25703</v>
      </c>
      <c r="D2398" t="s">
        <v>22025</v>
      </c>
      <c r="E2398" t="s">
        <v>21966</v>
      </c>
      <c r="F2398" t="s">
        <v>21953</v>
      </c>
      <c r="G2398">
        <v>3220</v>
      </c>
      <c r="I2398">
        <v>150</v>
      </c>
      <c r="J2398" t="s">
        <v>21954</v>
      </c>
      <c r="K2398" t="s">
        <v>204</v>
      </c>
      <c r="L2398" t="s">
        <v>12492</v>
      </c>
      <c r="M2398" t="s">
        <v>21955</v>
      </c>
      <c r="N2398" t="s">
        <v>21955</v>
      </c>
      <c r="O2398" t="s">
        <v>21955</v>
      </c>
      <c r="P2398" t="s">
        <v>21955</v>
      </c>
      <c r="Q2398" t="s">
        <v>21956</v>
      </c>
      <c r="R2398">
        <v>0.05</v>
      </c>
      <c r="S2398">
        <v>0</v>
      </c>
    </row>
    <row r="2399" spans="1:19">
      <c r="A2399" t="s">
        <v>349</v>
      </c>
      <c r="B2399">
        <v>94516401</v>
      </c>
      <c r="C2399" t="s">
        <v>25704</v>
      </c>
      <c r="D2399" t="s">
        <v>22022</v>
      </c>
      <c r="E2399" t="s">
        <v>21952</v>
      </c>
      <c r="F2399" t="s">
        <v>21953</v>
      </c>
      <c r="G2399">
        <v>3450</v>
      </c>
      <c r="I2399">
        <v>150</v>
      </c>
      <c r="J2399" t="s">
        <v>21954</v>
      </c>
      <c r="K2399" t="s">
        <v>204</v>
      </c>
      <c r="L2399" t="s">
        <v>12492</v>
      </c>
      <c r="M2399" t="s">
        <v>21955</v>
      </c>
      <c r="N2399" t="s">
        <v>21955</v>
      </c>
      <c r="O2399" t="s">
        <v>21955</v>
      </c>
      <c r="P2399" t="s">
        <v>21955</v>
      </c>
      <c r="Q2399" t="s">
        <v>21956</v>
      </c>
      <c r="R2399">
        <v>0.05</v>
      </c>
      <c r="S2399">
        <v>0</v>
      </c>
    </row>
    <row r="2400" spans="1:19">
      <c r="A2400" t="s">
        <v>349</v>
      </c>
      <c r="B2400">
        <v>94516801</v>
      </c>
      <c r="C2400" t="s">
        <v>25705</v>
      </c>
      <c r="D2400" t="s">
        <v>22025</v>
      </c>
      <c r="E2400" t="s">
        <v>21966</v>
      </c>
      <c r="F2400" t="s">
        <v>21953</v>
      </c>
      <c r="G2400">
        <v>3220</v>
      </c>
      <c r="I2400">
        <v>150</v>
      </c>
      <c r="J2400" t="s">
        <v>21954</v>
      </c>
      <c r="K2400" t="s">
        <v>204</v>
      </c>
      <c r="L2400" t="s">
        <v>12492</v>
      </c>
      <c r="M2400" t="s">
        <v>21955</v>
      </c>
      <c r="N2400" t="s">
        <v>21955</v>
      </c>
      <c r="O2400" t="s">
        <v>21955</v>
      </c>
      <c r="P2400" t="s">
        <v>21955</v>
      </c>
      <c r="Q2400" t="s">
        <v>21956</v>
      </c>
      <c r="R2400">
        <v>0.05</v>
      </c>
      <c r="S2400">
        <v>0</v>
      </c>
    </row>
    <row r="2401" spans="1:19">
      <c r="A2401" t="s">
        <v>349</v>
      </c>
      <c r="B2401">
        <v>94516901</v>
      </c>
      <c r="C2401" t="s">
        <v>25706</v>
      </c>
      <c r="D2401" t="s">
        <v>22323</v>
      </c>
      <c r="E2401" t="s">
        <v>21966</v>
      </c>
      <c r="F2401" t="s">
        <v>21953</v>
      </c>
      <c r="G2401">
        <v>3220</v>
      </c>
      <c r="I2401">
        <v>150</v>
      </c>
      <c r="J2401" t="s">
        <v>21954</v>
      </c>
      <c r="K2401" t="s">
        <v>204</v>
      </c>
      <c r="L2401" t="s">
        <v>12492</v>
      </c>
      <c r="M2401" t="s">
        <v>34</v>
      </c>
      <c r="N2401" t="s">
        <v>34</v>
      </c>
      <c r="O2401" t="s">
        <v>34</v>
      </c>
      <c r="P2401" t="s">
        <v>34</v>
      </c>
      <c r="Q2401" t="s">
        <v>21956</v>
      </c>
      <c r="R2401">
        <v>0.075</v>
      </c>
      <c r="S2401">
        <v>0</v>
      </c>
    </row>
    <row r="2402" spans="1:19">
      <c r="A2402" t="s">
        <v>349</v>
      </c>
      <c r="B2402">
        <v>94517001</v>
      </c>
      <c r="C2402" t="s">
        <v>25707</v>
      </c>
      <c r="D2402" t="s">
        <v>22025</v>
      </c>
      <c r="E2402" t="s">
        <v>21966</v>
      </c>
      <c r="F2402" t="s">
        <v>21953</v>
      </c>
      <c r="G2402">
        <v>3220</v>
      </c>
      <c r="I2402">
        <v>150</v>
      </c>
      <c r="J2402" t="s">
        <v>21954</v>
      </c>
      <c r="K2402" t="s">
        <v>204</v>
      </c>
      <c r="L2402" t="s">
        <v>12492</v>
      </c>
      <c r="M2402" t="s">
        <v>21955</v>
      </c>
      <c r="N2402" t="s">
        <v>21955</v>
      </c>
      <c r="O2402" t="s">
        <v>21955</v>
      </c>
      <c r="P2402" t="s">
        <v>21955</v>
      </c>
      <c r="Q2402" t="s">
        <v>21956</v>
      </c>
      <c r="R2402">
        <v>0.05</v>
      </c>
      <c r="S2402">
        <v>0</v>
      </c>
    </row>
    <row r="2403" spans="1:19">
      <c r="A2403" t="s">
        <v>349</v>
      </c>
      <c r="B2403">
        <v>94517501</v>
      </c>
      <c r="C2403" t="s">
        <v>25708</v>
      </c>
      <c r="D2403" t="s">
        <v>22022</v>
      </c>
      <c r="E2403" t="s">
        <v>21952</v>
      </c>
      <c r="F2403" t="s">
        <v>21953</v>
      </c>
      <c r="G2403">
        <v>3440</v>
      </c>
      <c r="I2403">
        <v>150</v>
      </c>
      <c r="J2403" t="s">
        <v>21954</v>
      </c>
      <c r="K2403" t="s">
        <v>204</v>
      </c>
      <c r="L2403" t="s">
        <v>12492</v>
      </c>
      <c r="M2403" t="s">
        <v>21955</v>
      </c>
      <c r="N2403" t="s">
        <v>21955</v>
      </c>
      <c r="O2403" t="s">
        <v>21955</v>
      </c>
      <c r="P2403" t="s">
        <v>21955</v>
      </c>
      <c r="Q2403" t="s">
        <v>21956</v>
      </c>
      <c r="R2403">
        <v>0.05</v>
      </c>
      <c r="S2403">
        <v>0</v>
      </c>
    </row>
    <row r="2404" spans="1:19">
      <c r="A2404" t="s">
        <v>349</v>
      </c>
      <c r="B2404">
        <v>94517801</v>
      </c>
      <c r="C2404" t="s">
        <v>25709</v>
      </c>
      <c r="D2404" t="s">
        <v>22028</v>
      </c>
      <c r="E2404" t="s">
        <v>21966</v>
      </c>
      <c r="F2404" t="s">
        <v>21953</v>
      </c>
      <c r="G2404">
        <v>3220</v>
      </c>
      <c r="I2404">
        <v>150</v>
      </c>
      <c r="J2404" t="s">
        <v>21954</v>
      </c>
      <c r="K2404" t="s">
        <v>204</v>
      </c>
      <c r="L2404" t="s">
        <v>12492</v>
      </c>
      <c r="M2404" t="s">
        <v>21955</v>
      </c>
      <c r="N2404" t="s">
        <v>21955</v>
      </c>
      <c r="O2404" t="s">
        <v>21955</v>
      </c>
      <c r="P2404" t="s">
        <v>21955</v>
      </c>
      <c r="Q2404" t="s">
        <v>21956</v>
      </c>
      <c r="R2404">
        <v>0.05</v>
      </c>
      <c r="S2404">
        <v>0</v>
      </c>
    </row>
    <row r="2405" spans="1:19">
      <c r="A2405" t="s">
        <v>349</v>
      </c>
      <c r="B2405">
        <v>94518001</v>
      </c>
      <c r="C2405" t="s">
        <v>25710</v>
      </c>
      <c r="D2405" t="s">
        <v>22546</v>
      </c>
      <c r="E2405" t="s">
        <v>22181</v>
      </c>
      <c r="F2405" t="s">
        <v>21953</v>
      </c>
      <c r="G2405">
        <v>3220</v>
      </c>
      <c r="I2405">
        <v>150</v>
      </c>
      <c r="J2405" t="s">
        <v>21954</v>
      </c>
      <c r="K2405" t="s">
        <v>204</v>
      </c>
      <c r="L2405" t="s">
        <v>12492</v>
      </c>
      <c r="M2405" t="s">
        <v>21955</v>
      </c>
      <c r="N2405" t="s">
        <v>21955</v>
      </c>
      <c r="O2405" t="s">
        <v>21955</v>
      </c>
      <c r="P2405" t="s">
        <v>21955</v>
      </c>
      <c r="Q2405" t="s">
        <v>21956</v>
      </c>
      <c r="R2405">
        <v>0.05</v>
      </c>
      <c r="S2405">
        <v>0</v>
      </c>
    </row>
    <row r="2406" spans="1:19">
      <c r="A2406" t="s">
        <v>349</v>
      </c>
      <c r="B2406">
        <v>94518401</v>
      </c>
      <c r="C2406" t="s">
        <v>25711</v>
      </c>
      <c r="D2406" t="s">
        <v>22320</v>
      </c>
      <c r="E2406" t="s">
        <v>22181</v>
      </c>
      <c r="F2406" t="s">
        <v>21953</v>
      </c>
      <c r="G2406">
        <v>3220</v>
      </c>
      <c r="I2406">
        <v>150</v>
      </c>
      <c r="J2406" t="s">
        <v>21954</v>
      </c>
      <c r="K2406" t="s">
        <v>204</v>
      </c>
      <c r="L2406" t="s">
        <v>12492</v>
      </c>
      <c r="M2406" t="s">
        <v>21955</v>
      </c>
      <c r="N2406" t="s">
        <v>21955</v>
      </c>
      <c r="O2406" t="s">
        <v>21955</v>
      </c>
      <c r="P2406" t="s">
        <v>21955</v>
      </c>
      <c r="R2406">
        <v>0.05</v>
      </c>
      <c r="S2406">
        <v>0</v>
      </c>
    </row>
    <row r="2407" spans="1:19">
      <c r="A2407" t="s">
        <v>349</v>
      </c>
      <c r="B2407">
        <v>94518601</v>
      </c>
      <c r="C2407" t="s">
        <v>25712</v>
      </c>
      <c r="D2407" t="s">
        <v>22225</v>
      </c>
      <c r="E2407" t="s">
        <v>21966</v>
      </c>
      <c r="F2407" t="s">
        <v>21953</v>
      </c>
      <c r="G2407">
        <v>3220</v>
      </c>
      <c r="I2407">
        <v>150</v>
      </c>
      <c r="J2407" t="s">
        <v>21954</v>
      </c>
      <c r="K2407" t="s">
        <v>204</v>
      </c>
      <c r="L2407" t="s">
        <v>12492</v>
      </c>
      <c r="M2407" t="s">
        <v>21955</v>
      </c>
      <c r="N2407" t="s">
        <v>21955</v>
      </c>
      <c r="O2407" t="s">
        <v>21955</v>
      </c>
      <c r="P2407" t="s">
        <v>21955</v>
      </c>
      <c r="Q2407" t="s">
        <v>21956</v>
      </c>
      <c r="R2407">
        <v>0.05</v>
      </c>
      <c r="S2407">
        <v>0</v>
      </c>
    </row>
    <row r="2408" spans="1:19">
      <c r="A2408" t="s">
        <v>349</v>
      </c>
      <c r="B2408">
        <v>94518701</v>
      </c>
      <c r="C2408" t="s">
        <v>25713</v>
      </c>
      <c r="D2408" t="s">
        <v>22225</v>
      </c>
      <c r="E2408" t="s">
        <v>21966</v>
      </c>
      <c r="F2408" t="s">
        <v>21953</v>
      </c>
      <c r="G2408">
        <v>3220</v>
      </c>
      <c r="I2408">
        <v>150</v>
      </c>
      <c r="J2408" t="s">
        <v>21954</v>
      </c>
      <c r="K2408" t="s">
        <v>204</v>
      </c>
      <c r="L2408" t="s">
        <v>12492</v>
      </c>
      <c r="M2408" t="s">
        <v>21955</v>
      </c>
      <c r="N2408" t="s">
        <v>21955</v>
      </c>
      <c r="O2408" t="s">
        <v>21955</v>
      </c>
      <c r="P2408" t="s">
        <v>21955</v>
      </c>
      <c r="Q2408" t="s">
        <v>21956</v>
      </c>
      <c r="R2408">
        <v>0.05</v>
      </c>
      <c r="S2408">
        <v>0</v>
      </c>
    </row>
    <row r="2409" spans="1:19">
      <c r="A2409" t="s">
        <v>349</v>
      </c>
      <c r="B2409">
        <v>94519101</v>
      </c>
      <c r="C2409" t="s">
        <v>25714</v>
      </c>
      <c r="D2409" t="s">
        <v>22225</v>
      </c>
      <c r="E2409" t="s">
        <v>21966</v>
      </c>
      <c r="F2409" t="s">
        <v>21953</v>
      </c>
      <c r="G2409">
        <v>3220</v>
      </c>
      <c r="I2409">
        <v>150</v>
      </c>
      <c r="J2409" t="s">
        <v>21954</v>
      </c>
      <c r="K2409" t="s">
        <v>204</v>
      </c>
      <c r="L2409" t="s">
        <v>12492</v>
      </c>
      <c r="M2409" t="s">
        <v>21955</v>
      </c>
      <c r="N2409" t="s">
        <v>21955</v>
      </c>
      <c r="O2409" t="s">
        <v>21955</v>
      </c>
      <c r="P2409" t="s">
        <v>21955</v>
      </c>
      <c r="Q2409" t="s">
        <v>21956</v>
      </c>
      <c r="R2409">
        <v>0.05</v>
      </c>
      <c r="S2409">
        <v>0</v>
      </c>
    </row>
    <row r="2410" spans="1:19">
      <c r="A2410" t="s">
        <v>349</v>
      </c>
      <c r="B2410">
        <v>94519201</v>
      </c>
      <c r="C2410" t="s">
        <v>25715</v>
      </c>
      <c r="D2410" t="s">
        <v>22225</v>
      </c>
      <c r="E2410" t="s">
        <v>21966</v>
      </c>
      <c r="F2410" t="s">
        <v>21953</v>
      </c>
      <c r="G2410">
        <v>3220</v>
      </c>
      <c r="I2410">
        <v>150</v>
      </c>
      <c r="J2410" t="s">
        <v>21954</v>
      </c>
      <c r="K2410" t="s">
        <v>204</v>
      </c>
      <c r="L2410" t="s">
        <v>12492</v>
      </c>
      <c r="M2410" t="s">
        <v>21955</v>
      </c>
      <c r="N2410" t="s">
        <v>21955</v>
      </c>
      <c r="O2410" t="s">
        <v>21955</v>
      </c>
      <c r="P2410" t="s">
        <v>21955</v>
      </c>
      <c r="Q2410" t="s">
        <v>21956</v>
      </c>
      <c r="R2410">
        <v>0.05</v>
      </c>
      <c r="S2410">
        <v>0</v>
      </c>
    </row>
    <row r="2411" spans="1:19">
      <c r="A2411" t="s">
        <v>349</v>
      </c>
      <c r="B2411">
        <v>94519601</v>
      </c>
      <c r="C2411" t="s">
        <v>25716</v>
      </c>
      <c r="D2411" t="s">
        <v>22225</v>
      </c>
      <c r="E2411" t="s">
        <v>21966</v>
      </c>
      <c r="F2411" t="s">
        <v>21953</v>
      </c>
      <c r="G2411">
        <v>3220</v>
      </c>
      <c r="I2411">
        <v>150</v>
      </c>
      <c r="J2411" t="s">
        <v>21954</v>
      </c>
      <c r="K2411" t="s">
        <v>204</v>
      </c>
      <c r="L2411" t="s">
        <v>12492</v>
      </c>
      <c r="M2411" t="s">
        <v>21955</v>
      </c>
      <c r="N2411" t="s">
        <v>21955</v>
      </c>
      <c r="O2411" t="s">
        <v>21955</v>
      </c>
      <c r="P2411" t="s">
        <v>21955</v>
      </c>
      <c r="Q2411" t="s">
        <v>21956</v>
      </c>
      <c r="R2411">
        <v>0.05</v>
      </c>
      <c r="S2411">
        <v>0</v>
      </c>
    </row>
    <row r="2412" spans="1:19">
      <c r="A2412" t="s">
        <v>349</v>
      </c>
      <c r="B2412">
        <v>94519701</v>
      </c>
      <c r="C2412" t="s">
        <v>25717</v>
      </c>
      <c r="D2412" t="s">
        <v>22073</v>
      </c>
      <c r="E2412" t="s">
        <v>21952</v>
      </c>
      <c r="F2412" t="s">
        <v>21953</v>
      </c>
      <c r="G2412">
        <v>3450</v>
      </c>
      <c r="I2412">
        <v>150</v>
      </c>
      <c r="J2412" t="s">
        <v>21954</v>
      </c>
      <c r="K2412" t="s">
        <v>204</v>
      </c>
      <c r="L2412" t="s">
        <v>12492</v>
      </c>
      <c r="M2412" t="s">
        <v>21955</v>
      </c>
      <c r="N2412" t="s">
        <v>21955</v>
      </c>
      <c r="O2412" t="s">
        <v>21955</v>
      </c>
      <c r="P2412" t="s">
        <v>21955</v>
      </c>
      <c r="Q2412" t="s">
        <v>21956</v>
      </c>
      <c r="R2412">
        <v>0.05</v>
      </c>
      <c r="S2412">
        <v>0</v>
      </c>
    </row>
    <row r="2413" spans="1:19">
      <c r="A2413" t="s">
        <v>349</v>
      </c>
      <c r="B2413">
        <v>94519791</v>
      </c>
      <c r="C2413" t="s">
        <v>25718</v>
      </c>
      <c r="D2413" t="s">
        <v>22073</v>
      </c>
      <c r="E2413" t="s">
        <v>21952</v>
      </c>
      <c r="F2413" t="s">
        <v>21953</v>
      </c>
      <c r="G2413">
        <v>3450</v>
      </c>
      <c r="I2413">
        <v>150</v>
      </c>
      <c r="J2413" t="s">
        <v>21954</v>
      </c>
      <c r="K2413" t="s">
        <v>204</v>
      </c>
      <c r="L2413" t="s">
        <v>12492</v>
      </c>
      <c r="M2413" t="s">
        <v>21955</v>
      </c>
      <c r="N2413" t="s">
        <v>21955</v>
      </c>
      <c r="O2413" t="s">
        <v>21955</v>
      </c>
      <c r="P2413" t="s">
        <v>21955</v>
      </c>
      <c r="Q2413" t="s">
        <v>21956</v>
      </c>
      <c r="R2413">
        <v>0.05</v>
      </c>
      <c r="S2413">
        <v>0</v>
      </c>
    </row>
    <row r="2414" spans="1:19">
      <c r="A2414" t="s">
        <v>349</v>
      </c>
      <c r="B2414">
        <v>94520201</v>
      </c>
      <c r="C2414" t="s">
        <v>25719</v>
      </c>
      <c r="D2414" t="s">
        <v>25606</v>
      </c>
      <c r="E2414" t="s">
        <v>21952</v>
      </c>
      <c r="F2414" t="s">
        <v>21953</v>
      </c>
      <c r="G2414">
        <v>3450</v>
      </c>
      <c r="I2414">
        <v>150</v>
      </c>
      <c r="J2414" t="s">
        <v>21954</v>
      </c>
      <c r="K2414" t="s">
        <v>204</v>
      </c>
      <c r="L2414" t="s">
        <v>12492</v>
      </c>
      <c r="M2414" t="s">
        <v>21955</v>
      </c>
      <c r="N2414" t="s">
        <v>21955</v>
      </c>
      <c r="O2414" t="s">
        <v>21955</v>
      </c>
      <c r="P2414" t="s">
        <v>21955</v>
      </c>
      <c r="Q2414" t="s">
        <v>21956</v>
      </c>
      <c r="R2414">
        <v>0.05</v>
      </c>
      <c r="S2414">
        <v>0</v>
      </c>
    </row>
    <row r="2415" spans="1:19">
      <c r="A2415" t="s">
        <v>349</v>
      </c>
      <c r="B2415">
        <v>94520401</v>
      </c>
      <c r="C2415" t="s">
        <v>25720</v>
      </c>
      <c r="D2415" t="s">
        <v>22025</v>
      </c>
      <c r="E2415" t="s">
        <v>21966</v>
      </c>
      <c r="F2415" t="s">
        <v>21953</v>
      </c>
      <c r="G2415">
        <v>3220</v>
      </c>
      <c r="I2415">
        <v>150</v>
      </c>
      <c r="J2415" t="s">
        <v>21954</v>
      </c>
      <c r="K2415" t="s">
        <v>204</v>
      </c>
      <c r="L2415" t="s">
        <v>12492</v>
      </c>
      <c r="M2415" t="s">
        <v>21961</v>
      </c>
      <c r="N2415" t="s">
        <v>21961</v>
      </c>
      <c r="O2415" t="s">
        <v>21961</v>
      </c>
      <c r="P2415" t="s">
        <v>21961</v>
      </c>
      <c r="Q2415" t="s">
        <v>21956</v>
      </c>
      <c r="R2415">
        <v>0.01</v>
      </c>
      <c r="S2415">
        <v>0</v>
      </c>
    </row>
    <row r="2416" spans="1:19">
      <c r="A2416" t="s">
        <v>349</v>
      </c>
      <c r="B2416">
        <v>94520801</v>
      </c>
      <c r="C2416" t="s">
        <v>25721</v>
      </c>
      <c r="D2416" t="s">
        <v>22499</v>
      </c>
      <c r="E2416" t="s">
        <v>21952</v>
      </c>
      <c r="F2416" t="s">
        <v>21953</v>
      </c>
      <c r="G2416">
        <v>3440</v>
      </c>
      <c r="I2416">
        <v>150</v>
      </c>
      <c r="J2416" t="s">
        <v>21954</v>
      </c>
      <c r="K2416" t="s">
        <v>204</v>
      </c>
      <c r="L2416" t="s">
        <v>12492</v>
      </c>
      <c r="M2416" t="s">
        <v>21955</v>
      </c>
      <c r="N2416" t="s">
        <v>21955</v>
      </c>
      <c r="O2416" t="s">
        <v>21955</v>
      </c>
      <c r="P2416" t="s">
        <v>21955</v>
      </c>
      <c r="Q2416" t="s">
        <v>21956</v>
      </c>
      <c r="R2416">
        <v>0.05</v>
      </c>
      <c r="S2416">
        <v>0</v>
      </c>
    </row>
    <row r="2417" spans="1:20">
      <c r="A2417" t="s">
        <v>349</v>
      </c>
      <c r="B2417">
        <v>94522501</v>
      </c>
      <c r="C2417" t="s">
        <v>25722</v>
      </c>
      <c r="D2417" t="s">
        <v>25723</v>
      </c>
      <c r="E2417" t="s">
        <v>21966</v>
      </c>
      <c r="F2417" t="s">
        <v>21953</v>
      </c>
      <c r="G2417">
        <v>3220</v>
      </c>
      <c r="I2417">
        <v>150</v>
      </c>
      <c r="J2417" t="s">
        <v>21954</v>
      </c>
      <c r="K2417" t="s">
        <v>204</v>
      </c>
      <c r="L2417" t="s">
        <v>12492</v>
      </c>
      <c r="M2417" t="s">
        <v>21955</v>
      </c>
      <c r="N2417" t="s">
        <v>21955</v>
      </c>
      <c r="O2417" t="s">
        <v>21955</v>
      </c>
      <c r="P2417" t="s">
        <v>21955</v>
      </c>
      <c r="Q2417" t="s">
        <v>21956</v>
      </c>
      <c r="R2417">
        <v>0.05</v>
      </c>
      <c r="S2417">
        <v>0</v>
      </c>
      <c r="T2417" t="s">
        <v>22002</v>
      </c>
    </row>
    <row r="2418" spans="1:20">
      <c r="A2418" t="s">
        <v>349</v>
      </c>
      <c r="B2418">
        <v>94522901</v>
      </c>
      <c r="C2418" t="s">
        <v>25724</v>
      </c>
      <c r="D2418" t="s">
        <v>22531</v>
      </c>
      <c r="E2418" t="s">
        <v>21966</v>
      </c>
      <c r="F2418" t="s">
        <v>21953</v>
      </c>
      <c r="G2418">
        <v>3450</v>
      </c>
      <c r="I2418">
        <v>200</v>
      </c>
      <c r="J2418" t="s">
        <v>21954</v>
      </c>
      <c r="K2418" t="s">
        <v>12492</v>
      </c>
      <c r="L2418" t="s">
        <v>12492</v>
      </c>
      <c r="M2418" t="s">
        <v>21955</v>
      </c>
      <c r="N2418" t="s">
        <v>21955</v>
      </c>
      <c r="O2418" t="s">
        <v>21955</v>
      </c>
      <c r="P2418" t="s">
        <v>21955</v>
      </c>
      <c r="Q2418" t="s">
        <v>21956</v>
      </c>
      <c r="R2418">
        <v>0.05</v>
      </c>
      <c r="S2418">
        <v>0</v>
      </c>
      <c r="T2418" t="s">
        <v>21967</v>
      </c>
    </row>
    <row r="2419" spans="1:20">
      <c r="A2419" t="s">
        <v>349</v>
      </c>
      <c r="B2419">
        <v>94523301</v>
      </c>
      <c r="C2419" t="s">
        <v>25725</v>
      </c>
      <c r="D2419" t="s">
        <v>22546</v>
      </c>
      <c r="E2419" t="s">
        <v>22181</v>
      </c>
      <c r="F2419" t="s">
        <v>21953</v>
      </c>
      <c r="G2419">
        <v>3220</v>
      </c>
      <c r="I2419">
        <v>150</v>
      </c>
      <c r="J2419" t="s">
        <v>21954</v>
      </c>
      <c r="K2419" t="s">
        <v>204</v>
      </c>
      <c r="L2419" t="s">
        <v>12492</v>
      </c>
      <c r="M2419" t="s">
        <v>21955</v>
      </c>
      <c r="N2419" t="s">
        <v>21955</v>
      </c>
      <c r="O2419" t="s">
        <v>21955</v>
      </c>
      <c r="P2419" t="s">
        <v>21955</v>
      </c>
      <c r="Q2419" t="s">
        <v>21956</v>
      </c>
      <c r="R2419">
        <v>0.05</v>
      </c>
      <c r="S2419">
        <v>0</v>
      </c>
    </row>
    <row r="2420" spans="1:20">
      <c r="A2420" t="s">
        <v>349</v>
      </c>
      <c r="B2420">
        <v>94524701</v>
      </c>
      <c r="C2420" t="s">
        <v>25726</v>
      </c>
      <c r="D2420" t="s">
        <v>25727</v>
      </c>
      <c r="E2420" t="s">
        <v>21966</v>
      </c>
      <c r="F2420" t="s">
        <v>21953</v>
      </c>
      <c r="G2420">
        <v>3220</v>
      </c>
      <c r="I2420">
        <v>150</v>
      </c>
      <c r="J2420" t="s">
        <v>21954</v>
      </c>
      <c r="K2420" t="s">
        <v>204</v>
      </c>
      <c r="L2420" t="s">
        <v>12492</v>
      </c>
      <c r="M2420" t="s">
        <v>21955</v>
      </c>
      <c r="N2420" t="s">
        <v>21955</v>
      </c>
      <c r="O2420" t="s">
        <v>21955</v>
      </c>
      <c r="P2420" t="s">
        <v>21955</v>
      </c>
      <c r="Q2420" t="s">
        <v>21956</v>
      </c>
      <c r="R2420">
        <v>0.05</v>
      </c>
      <c r="S2420">
        <v>0</v>
      </c>
    </row>
    <row r="2421" spans="1:20">
      <c r="A2421" t="s">
        <v>349</v>
      </c>
      <c r="B2421">
        <v>94524901</v>
      </c>
      <c r="C2421" t="s">
        <v>25728</v>
      </c>
      <c r="D2421" t="s">
        <v>25227</v>
      </c>
      <c r="E2421" t="s">
        <v>21952</v>
      </c>
      <c r="F2421" t="s">
        <v>21953</v>
      </c>
      <c r="G2421">
        <v>3430</v>
      </c>
      <c r="I2421">
        <v>150</v>
      </c>
      <c r="J2421" t="s">
        <v>21954</v>
      </c>
      <c r="K2421" t="s">
        <v>204</v>
      </c>
      <c r="L2421" t="s">
        <v>204</v>
      </c>
      <c r="M2421" t="s">
        <v>21955</v>
      </c>
      <c r="N2421" t="s">
        <v>21955</v>
      </c>
      <c r="O2421" t="s">
        <v>21955</v>
      </c>
      <c r="P2421" t="s">
        <v>21955</v>
      </c>
      <c r="Q2421" t="s">
        <v>21956</v>
      </c>
      <c r="R2421">
        <v>0.075</v>
      </c>
      <c r="S2421">
        <v>0</v>
      </c>
      <c r="T2421" t="s">
        <v>21967</v>
      </c>
    </row>
    <row r="2422" spans="1:20">
      <c r="A2422" t="s">
        <v>349</v>
      </c>
      <c r="B2422">
        <v>94524902</v>
      </c>
      <c r="C2422" t="s">
        <v>25729</v>
      </c>
      <c r="D2422" t="s">
        <v>25227</v>
      </c>
      <c r="E2422" t="s">
        <v>21952</v>
      </c>
      <c r="F2422" t="s">
        <v>21953</v>
      </c>
      <c r="G2422">
        <v>3430</v>
      </c>
      <c r="I2422">
        <v>150</v>
      </c>
      <c r="J2422" t="s">
        <v>21954</v>
      </c>
      <c r="K2422" t="s">
        <v>204</v>
      </c>
      <c r="L2422" t="s">
        <v>204</v>
      </c>
      <c r="M2422" t="s">
        <v>21955</v>
      </c>
      <c r="N2422" t="s">
        <v>21955</v>
      </c>
      <c r="O2422" t="s">
        <v>21955</v>
      </c>
      <c r="P2422" t="s">
        <v>21955</v>
      </c>
      <c r="Q2422" t="s">
        <v>21956</v>
      </c>
      <c r="R2422">
        <v>0.05</v>
      </c>
      <c r="S2422">
        <v>0</v>
      </c>
      <c r="T2422" t="s">
        <v>21967</v>
      </c>
    </row>
    <row r="2423" spans="1:20">
      <c r="A2423" t="s">
        <v>349</v>
      </c>
      <c r="B2423">
        <v>94524903</v>
      </c>
      <c r="C2423" t="s">
        <v>25730</v>
      </c>
      <c r="D2423" t="s">
        <v>25227</v>
      </c>
      <c r="E2423" t="s">
        <v>21952</v>
      </c>
      <c r="F2423" t="s">
        <v>21953</v>
      </c>
      <c r="G2423">
        <v>3430</v>
      </c>
      <c r="I2423">
        <v>150</v>
      </c>
      <c r="J2423" t="s">
        <v>21954</v>
      </c>
      <c r="K2423" t="s">
        <v>204</v>
      </c>
      <c r="L2423" t="s">
        <v>12492</v>
      </c>
      <c r="M2423" t="s">
        <v>34</v>
      </c>
      <c r="N2423" t="s">
        <v>21955</v>
      </c>
      <c r="O2423" t="s">
        <v>21955</v>
      </c>
      <c r="P2423" t="s">
        <v>34</v>
      </c>
      <c r="Q2423" t="s">
        <v>21956</v>
      </c>
      <c r="R2423">
        <v>0.075</v>
      </c>
      <c r="S2423">
        <v>0</v>
      </c>
    </row>
    <row r="2424" spans="1:20">
      <c r="A2424" t="s">
        <v>349</v>
      </c>
      <c r="B2424">
        <v>94525101</v>
      </c>
      <c r="C2424" t="s">
        <v>25731</v>
      </c>
      <c r="D2424" t="s">
        <v>22028</v>
      </c>
      <c r="E2424" t="s">
        <v>21966</v>
      </c>
      <c r="F2424" t="s">
        <v>21953</v>
      </c>
      <c r="G2424">
        <v>3220</v>
      </c>
      <c r="I2424">
        <v>150</v>
      </c>
      <c r="J2424" t="s">
        <v>21954</v>
      </c>
      <c r="K2424" t="s">
        <v>204</v>
      </c>
      <c r="L2424" t="s">
        <v>12492</v>
      </c>
      <c r="M2424" t="s">
        <v>21955</v>
      </c>
      <c r="N2424" t="s">
        <v>21955</v>
      </c>
      <c r="O2424" t="s">
        <v>21955</v>
      </c>
      <c r="P2424" t="s">
        <v>21955</v>
      </c>
      <c r="Q2424" t="s">
        <v>21956</v>
      </c>
      <c r="R2424">
        <v>0.05</v>
      </c>
      <c r="S2424">
        <v>0</v>
      </c>
    </row>
    <row r="2425" spans="1:20">
      <c r="A2425" t="s">
        <v>349</v>
      </c>
      <c r="B2425">
        <v>94525301</v>
      </c>
      <c r="C2425" t="s">
        <v>25732</v>
      </c>
      <c r="D2425" t="s">
        <v>22700</v>
      </c>
      <c r="E2425" t="s">
        <v>21952</v>
      </c>
      <c r="F2425" t="s">
        <v>21953</v>
      </c>
      <c r="G2425">
        <v>3450</v>
      </c>
      <c r="I2425">
        <v>150</v>
      </c>
      <c r="J2425" t="s">
        <v>21954</v>
      </c>
      <c r="K2425" t="s">
        <v>12492</v>
      </c>
      <c r="L2425" t="s">
        <v>12492</v>
      </c>
      <c r="M2425" t="s">
        <v>21961</v>
      </c>
      <c r="N2425" t="s">
        <v>21961</v>
      </c>
      <c r="O2425" t="s">
        <v>21961</v>
      </c>
      <c r="P2425" t="s">
        <v>21961</v>
      </c>
      <c r="Q2425" t="s">
        <v>21956</v>
      </c>
      <c r="R2425">
        <v>0.01</v>
      </c>
      <c r="S2425">
        <v>0</v>
      </c>
    </row>
    <row r="2426" spans="1:20">
      <c r="A2426" t="s">
        <v>349</v>
      </c>
      <c r="B2426">
        <v>94525401</v>
      </c>
      <c r="C2426" t="s">
        <v>25733</v>
      </c>
      <c r="D2426" t="s">
        <v>22025</v>
      </c>
      <c r="E2426" t="s">
        <v>21966</v>
      </c>
      <c r="F2426" t="s">
        <v>21953</v>
      </c>
      <c r="G2426">
        <v>3220</v>
      </c>
      <c r="I2426">
        <v>150</v>
      </c>
      <c r="J2426" t="s">
        <v>21954</v>
      </c>
      <c r="K2426" t="s">
        <v>204</v>
      </c>
      <c r="L2426" t="s">
        <v>12492</v>
      </c>
      <c r="M2426" t="s">
        <v>21955</v>
      </c>
      <c r="N2426" t="s">
        <v>21955</v>
      </c>
      <c r="O2426" t="s">
        <v>21955</v>
      </c>
      <c r="P2426" t="s">
        <v>21955</v>
      </c>
      <c r="Q2426" t="s">
        <v>21956</v>
      </c>
      <c r="R2426">
        <v>0.05</v>
      </c>
      <c r="S2426">
        <v>0</v>
      </c>
    </row>
    <row r="2427" spans="1:20">
      <c r="A2427" t="s">
        <v>349</v>
      </c>
      <c r="B2427">
        <v>94525501</v>
      </c>
      <c r="C2427" t="s">
        <v>25734</v>
      </c>
      <c r="D2427" t="s">
        <v>22122</v>
      </c>
      <c r="E2427" t="s">
        <v>21966</v>
      </c>
      <c r="F2427" t="s">
        <v>21953</v>
      </c>
      <c r="G2427">
        <v>3220</v>
      </c>
      <c r="I2427">
        <v>150</v>
      </c>
      <c r="J2427" t="s">
        <v>21954</v>
      </c>
      <c r="K2427" t="s">
        <v>204</v>
      </c>
      <c r="L2427" t="s">
        <v>12492</v>
      </c>
      <c r="M2427" t="s">
        <v>21955</v>
      </c>
      <c r="N2427" t="s">
        <v>21955</v>
      </c>
      <c r="O2427" t="s">
        <v>21955</v>
      </c>
      <c r="P2427" t="s">
        <v>21955</v>
      </c>
      <c r="Q2427" t="s">
        <v>21956</v>
      </c>
      <c r="R2427">
        <v>0.05</v>
      </c>
      <c r="S2427">
        <v>0</v>
      </c>
    </row>
    <row r="2428" spans="1:20">
      <c r="A2428" t="s">
        <v>349</v>
      </c>
      <c r="B2428">
        <v>94525601</v>
      </c>
      <c r="C2428" t="s">
        <v>25735</v>
      </c>
      <c r="D2428" t="s">
        <v>22025</v>
      </c>
      <c r="E2428" t="s">
        <v>21966</v>
      </c>
      <c r="F2428" t="s">
        <v>21953</v>
      </c>
      <c r="G2428">
        <v>3220</v>
      </c>
      <c r="I2428">
        <v>150</v>
      </c>
      <c r="J2428" t="s">
        <v>21954</v>
      </c>
      <c r="K2428" t="s">
        <v>204</v>
      </c>
      <c r="L2428" t="s">
        <v>12492</v>
      </c>
      <c r="M2428" t="s">
        <v>21955</v>
      </c>
      <c r="N2428" t="s">
        <v>21955</v>
      </c>
      <c r="O2428" t="s">
        <v>21955</v>
      </c>
      <c r="P2428" t="s">
        <v>21955</v>
      </c>
      <c r="Q2428" t="s">
        <v>21956</v>
      </c>
      <c r="R2428">
        <v>0.05</v>
      </c>
      <c r="S2428">
        <v>0</v>
      </c>
    </row>
    <row r="2429" spans="1:20">
      <c r="A2429" t="s">
        <v>349</v>
      </c>
      <c r="B2429">
        <v>94525705</v>
      </c>
      <c r="C2429" t="s">
        <v>25736</v>
      </c>
      <c r="D2429" t="s">
        <v>22804</v>
      </c>
      <c r="E2429" t="s">
        <v>22181</v>
      </c>
      <c r="F2429" t="s">
        <v>21953</v>
      </c>
      <c r="G2429">
        <v>3220</v>
      </c>
      <c r="I2429">
        <v>150</v>
      </c>
      <c r="J2429" t="s">
        <v>21954</v>
      </c>
      <c r="K2429" t="s">
        <v>12492</v>
      </c>
      <c r="L2429" t="s">
        <v>204</v>
      </c>
      <c r="M2429" t="s">
        <v>34</v>
      </c>
      <c r="N2429" t="s">
        <v>34</v>
      </c>
      <c r="O2429" t="s">
        <v>34</v>
      </c>
      <c r="P2429" t="s">
        <v>34</v>
      </c>
      <c r="Q2429" t="s">
        <v>21956</v>
      </c>
      <c r="R2429">
        <v>0.05</v>
      </c>
      <c r="S2429">
        <v>0</v>
      </c>
      <c r="T2429" t="s">
        <v>21967</v>
      </c>
    </row>
    <row r="2430" spans="1:20">
      <c r="A2430" t="s">
        <v>349</v>
      </c>
      <c r="B2430">
        <v>94525808</v>
      </c>
      <c r="C2430" t="s">
        <v>25737</v>
      </c>
      <c r="D2430" t="s">
        <v>22379</v>
      </c>
      <c r="E2430" t="s">
        <v>21952</v>
      </c>
      <c r="F2430" t="s">
        <v>21953</v>
      </c>
      <c r="G2430">
        <v>3450</v>
      </c>
      <c r="I2430">
        <v>150</v>
      </c>
      <c r="J2430" t="s">
        <v>21954</v>
      </c>
      <c r="K2430" t="s">
        <v>204</v>
      </c>
      <c r="L2430" t="s">
        <v>12492</v>
      </c>
      <c r="M2430" t="s">
        <v>21955</v>
      </c>
      <c r="N2430" t="s">
        <v>21955</v>
      </c>
      <c r="O2430" t="s">
        <v>21955</v>
      </c>
      <c r="P2430" t="s">
        <v>21955</v>
      </c>
      <c r="Q2430" t="s">
        <v>21956</v>
      </c>
      <c r="R2430">
        <v>0.05</v>
      </c>
      <c r="S2430">
        <v>0</v>
      </c>
    </row>
    <row r="2431" spans="1:20">
      <c r="A2431" t="s">
        <v>349</v>
      </c>
      <c r="B2431">
        <v>94525901</v>
      </c>
      <c r="C2431" t="s">
        <v>25738</v>
      </c>
      <c r="D2431" t="s">
        <v>23787</v>
      </c>
      <c r="E2431" t="s">
        <v>21966</v>
      </c>
      <c r="F2431" t="s">
        <v>21953</v>
      </c>
      <c r="G2431">
        <v>3220</v>
      </c>
      <c r="I2431">
        <v>150</v>
      </c>
      <c r="J2431" t="s">
        <v>21954</v>
      </c>
      <c r="K2431" t="s">
        <v>204</v>
      </c>
      <c r="L2431" t="s">
        <v>12492</v>
      </c>
      <c r="M2431" t="s">
        <v>21961</v>
      </c>
      <c r="N2431" t="s">
        <v>21961</v>
      </c>
      <c r="O2431" t="s">
        <v>21961</v>
      </c>
      <c r="P2431" t="s">
        <v>21961</v>
      </c>
      <c r="Q2431" t="s">
        <v>21956</v>
      </c>
      <c r="R2431">
        <v>0.01</v>
      </c>
      <c r="S2431">
        <v>0</v>
      </c>
    </row>
    <row r="2432" spans="1:20">
      <c r="A2432" t="s">
        <v>349</v>
      </c>
      <c r="B2432">
        <v>94526201</v>
      </c>
      <c r="C2432" t="s">
        <v>25739</v>
      </c>
      <c r="D2432" t="s">
        <v>22546</v>
      </c>
      <c r="E2432" t="s">
        <v>22181</v>
      </c>
      <c r="F2432" t="s">
        <v>21953</v>
      </c>
      <c r="G2432">
        <v>3220</v>
      </c>
      <c r="I2432">
        <v>150</v>
      </c>
      <c r="J2432" t="s">
        <v>21954</v>
      </c>
      <c r="K2432" t="s">
        <v>204</v>
      </c>
      <c r="L2432" t="s">
        <v>12492</v>
      </c>
      <c r="M2432" t="s">
        <v>21955</v>
      </c>
      <c r="N2432" t="s">
        <v>21955</v>
      </c>
      <c r="O2432" t="s">
        <v>21955</v>
      </c>
      <c r="P2432" t="s">
        <v>21955</v>
      </c>
      <c r="Q2432" t="s">
        <v>21956</v>
      </c>
      <c r="R2432">
        <v>0.05</v>
      </c>
      <c r="S2432">
        <v>0</v>
      </c>
    </row>
    <row r="2433" spans="1:20">
      <c r="A2433" t="s">
        <v>349</v>
      </c>
      <c r="B2433">
        <v>94526301</v>
      </c>
      <c r="C2433" t="s">
        <v>25740</v>
      </c>
      <c r="D2433" t="s">
        <v>22510</v>
      </c>
      <c r="E2433" t="s">
        <v>21966</v>
      </c>
      <c r="F2433" t="s">
        <v>21953</v>
      </c>
      <c r="G2433">
        <v>3220</v>
      </c>
      <c r="I2433">
        <v>150</v>
      </c>
      <c r="J2433" t="s">
        <v>21954</v>
      </c>
      <c r="K2433" t="s">
        <v>204</v>
      </c>
      <c r="L2433" t="s">
        <v>12492</v>
      </c>
      <c r="M2433" t="s">
        <v>21955</v>
      </c>
      <c r="N2433" t="s">
        <v>21955</v>
      </c>
      <c r="O2433" t="s">
        <v>21955</v>
      </c>
      <c r="P2433" t="s">
        <v>21955</v>
      </c>
      <c r="Q2433" t="s">
        <v>21956</v>
      </c>
      <c r="R2433">
        <v>0.05</v>
      </c>
      <c r="S2433">
        <v>0</v>
      </c>
    </row>
    <row r="2434" spans="1:20">
      <c r="A2434" t="s">
        <v>349</v>
      </c>
      <c r="B2434">
        <v>94526501</v>
      </c>
      <c r="C2434" t="s">
        <v>25741</v>
      </c>
      <c r="D2434" t="s">
        <v>22025</v>
      </c>
      <c r="E2434" t="s">
        <v>21966</v>
      </c>
      <c r="F2434" t="s">
        <v>21953</v>
      </c>
      <c r="G2434">
        <v>3220</v>
      </c>
      <c r="I2434">
        <v>150</v>
      </c>
      <c r="J2434" t="s">
        <v>21954</v>
      </c>
      <c r="K2434" t="s">
        <v>204</v>
      </c>
      <c r="L2434" t="s">
        <v>12492</v>
      </c>
      <c r="M2434" t="s">
        <v>21955</v>
      </c>
      <c r="N2434" t="s">
        <v>21955</v>
      </c>
      <c r="O2434" t="s">
        <v>21955</v>
      </c>
      <c r="P2434" t="s">
        <v>21955</v>
      </c>
      <c r="Q2434" t="s">
        <v>21956</v>
      </c>
      <c r="R2434">
        <v>0.01</v>
      </c>
      <c r="S2434">
        <v>0</v>
      </c>
      <c r="T2434" t="s">
        <v>21967</v>
      </c>
    </row>
    <row r="2435" spans="1:20">
      <c r="A2435" t="s">
        <v>349</v>
      </c>
      <c r="B2435">
        <v>94526901</v>
      </c>
      <c r="C2435" t="s">
        <v>25742</v>
      </c>
      <c r="D2435" t="s">
        <v>22025</v>
      </c>
      <c r="E2435" t="s">
        <v>21966</v>
      </c>
      <c r="F2435" t="s">
        <v>21953</v>
      </c>
      <c r="G2435">
        <v>3220</v>
      </c>
      <c r="I2435">
        <v>150</v>
      </c>
      <c r="J2435" t="s">
        <v>21954</v>
      </c>
      <c r="K2435" t="s">
        <v>204</v>
      </c>
      <c r="L2435" t="s">
        <v>12492</v>
      </c>
      <c r="M2435" t="s">
        <v>21955</v>
      </c>
      <c r="N2435" t="s">
        <v>21955</v>
      </c>
      <c r="O2435" t="s">
        <v>21955</v>
      </c>
      <c r="P2435" t="s">
        <v>21955</v>
      </c>
      <c r="Q2435" t="s">
        <v>21956</v>
      </c>
      <c r="R2435">
        <v>0.05</v>
      </c>
      <c r="S2435">
        <v>0</v>
      </c>
    </row>
    <row r="2436" spans="1:20">
      <c r="A2436" t="s">
        <v>349</v>
      </c>
      <c r="B2436">
        <v>94527001</v>
      </c>
      <c r="C2436" t="s">
        <v>25743</v>
      </c>
      <c r="D2436" t="s">
        <v>22025</v>
      </c>
      <c r="E2436" t="s">
        <v>21966</v>
      </c>
      <c r="F2436" t="s">
        <v>21953</v>
      </c>
      <c r="G2436">
        <v>3220</v>
      </c>
      <c r="I2436">
        <v>150</v>
      </c>
      <c r="J2436" t="s">
        <v>21954</v>
      </c>
      <c r="K2436" t="s">
        <v>204</v>
      </c>
      <c r="L2436" t="s">
        <v>12492</v>
      </c>
      <c r="M2436" t="s">
        <v>21955</v>
      </c>
      <c r="N2436" t="s">
        <v>21955</v>
      </c>
      <c r="O2436" t="s">
        <v>21955</v>
      </c>
      <c r="P2436" t="s">
        <v>21955</v>
      </c>
      <c r="Q2436" t="s">
        <v>21956</v>
      </c>
      <c r="R2436">
        <v>0.05</v>
      </c>
      <c r="S2436">
        <v>0</v>
      </c>
    </row>
    <row r="2437" spans="1:20">
      <c r="A2437" t="s">
        <v>349</v>
      </c>
      <c r="B2437">
        <v>94527501</v>
      </c>
      <c r="C2437" t="s">
        <v>25744</v>
      </c>
      <c r="D2437" t="s">
        <v>22482</v>
      </c>
      <c r="E2437" t="s">
        <v>22181</v>
      </c>
      <c r="F2437" t="s">
        <v>21953</v>
      </c>
      <c r="G2437">
        <v>3220</v>
      </c>
      <c r="I2437">
        <v>150</v>
      </c>
      <c r="J2437" t="s">
        <v>21954</v>
      </c>
      <c r="K2437" t="s">
        <v>204</v>
      </c>
      <c r="L2437" t="s">
        <v>12492</v>
      </c>
      <c r="M2437" t="s">
        <v>21955</v>
      </c>
      <c r="N2437" t="s">
        <v>21955</v>
      </c>
      <c r="O2437" t="s">
        <v>21955</v>
      </c>
      <c r="P2437" t="s">
        <v>21955</v>
      </c>
      <c r="Q2437" t="s">
        <v>21956</v>
      </c>
      <c r="R2437">
        <v>0.05</v>
      </c>
      <c r="S2437">
        <v>0</v>
      </c>
    </row>
    <row r="2438" spans="1:20">
      <c r="A2438" t="s">
        <v>349</v>
      </c>
      <c r="B2438">
        <v>94527601</v>
      </c>
      <c r="C2438" t="s">
        <v>25745</v>
      </c>
      <c r="D2438" t="s">
        <v>21979</v>
      </c>
      <c r="E2438" t="s">
        <v>21952</v>
      </c>
      <c r="F2438" t="s">
        <v>21953</v>
      </c>
      <c r="G2438">
        <v>3440</v>
      </c>
      <c r="I2438">
        <v>150</v>
      </c>
      <c r="J2438" t="s">
        <v>21954</v>
      </c>
      <c r="K2438" t="s">
        <v>12492</v>
      </c>
      <c r="L2438" t="s">
        <v>12492</v>
      </c>
      <c r="M2438" t="s">
        <v>21955</v>
      </c>
      <c r="N2438" t="s">
        <v>21955</v>
      </c>
      <c r="O2438" t="s">
        <v>21955</v>
      </c>
      <c r="P2438" t="s">
        <v>21955</v>
      </c>
      <c r="Q2438" t="s">
        <v>21956</v>
      </c>
      <c r="R2438">
        <v>0.05</v>
      </c>
      <c r="S2438">
        <v>0</v>
      </c>
    </row>
    <row r="2439" spans="1:20">
      <c r="A2439" t="s">
        <v>349</v>
      </c>
      <c r="B2439">
        <v>94529301</v>
      </c>
      <c r="C2439" t="s">
        <v>25746</v>
      </c>
      <c r="D2439" t="s">
        <v>22025</v>
      </c>
      <c r="E2439" t="s">
        <v>21966</v>
      </c>
      <c r="F2439" t="s">
        <v>21953</v>
      </c>
      <c r="G2439">
        <v>3220</v>
      </c>
      <c r="I2439">
        <v>150</v>
      </c>
      <c r="J2439" t="s">
        <v>21954</v>
      </c>
      <c r="K2439" t="s">
        <v>204</v>
      </c>
      <c r="L2439" t="s">
        <v>12492</v>
      </c>
      <c r="M2439" t="s">
        <v>21955</v>
      </c>
      <c r="N2439" t="s">
        <v>21955</v>
      </c>
      <c r="O2439" t="s">
        <v>21955</v>
      </c>
      <c r="P2439" t="s">
        <v>21955</v>
      </c>
      <c r="Q2439" t="s">
        <v>21956</v>
      </c>
      <c r="R2439">
        <v>0.05</v>
      </c>
      <c r="S2439">
        <v>0</v>
      </c>
    </row>
    <row r="2440" spans="1:20">
      <c r="A2440" t="s">
        <v>349</v>
      </c>
      <c r="B2440" t="s">
        <v>25747</v>
      </c>
      <c r="C2440" t="s">
        <v>25748</v>
      </c>
      <c r="D2440" t="s">
        <v>22025</v>
      </c>
      <c r="E2440" t="s">
        <v>21966</v>
      </c>
      <c r="F2440" t="s">
        <v>21953</v>
      </c>
      <c r="G2440">
        <v>3220</v>
      </c>
      <c r="I2440">
        <v>150</v>
      </c>
      <c r="J2440" t="s">
        <v>21954</v>
      </c>
      <c r="K2440" t="s">
        <v>204</v>
      </c>
      <c r="L2440" t="s">
        <v>12492</v>
      </c>
      <c r="M2440" t="s">
        <v>21955</v>
      </c>
      <c r="N2440" t="s">
        <v>21955</v>
      </c>
      <c r="O2440" t="s">
        <v>21955</v>
      </c>
      <c r="P2440" t="s">
        <v>21955</v>
      </c>
      <c r="R2440">
        <v>0.05</v>
      </c>
      <c r="S2440">
        <v>0</v>
      </c>
    </row>
    <row r="2441" spans="1:20">
      <c r="A2441" t="s">
        <v>349</v>
      </c>
      <c r="B2441">
        <v>94529302</v>
      </c>
      <c r="C2441" t="s">
        <v>25749</v>
      </c>
      <c r="D2441" t="s">
        <v>22025</v>
      </c>
      <c r="E2441" t="s">
        <v>22199</v>
      </c>
      <c r="F2441" t="s">
        <v>21953</v>
      </c>
      <c r="G2441">
        <v>3220</v>
      </c>
      <c r="I2441">
        <v>150</v>
      </c>
      <c r="J2441" t="s">
        <v>21954</v>
      </c>
      <c r="K2441" t="s">
        <v>204</v>
      </c>
      <c r="L2441" t="s">
        <v>12492</v>
      </c>
      <c r="M2441" t="s">
        <v>21955</v>
      </c>
      <c r="N2441" t="s">
        <v>21955</v>
      </c>
      <c r="O2441" t="s">
        <v>21955</v>
      </c>
      <c r="P2441" t="s">
        <v>21955</v>
      </c>
      <c r="Q2441" t="s">
        <v>21956</v>
      </c>
      <c r="R2441">
        <v>0.05</v>
      </c>
      <c r="S2441">
        <v>0</v>
      </c>
    </row>
    <row r="2442" spans="1:20">
      <c r="A2442" t="s">
        <v>349</v>
      </c>
      <c r="B2442">
        <v>94529455</v>
      </c>
      <c r="C2442" t="s">
        <v>25750</v>
      </c>
      <c r="D2442" t="s">
        <v>22739</v>
      </c>
      <c r="E2442" t="s">
        <v>21966</v>
      </c>
      <c r="F2442" t="s">
        <v>21953</v>
      </c>
      <c r="G2442">
        <v>3220</v>
      </c>
      <c r="I2442">
        <v>150</v>
      </c>
      <c r="J2442" t="s">
        <v>21954</v>
      </c>
      <c r="K2442" t="s">
        <v>204</v>
      </c>
      <c r="L2442" t="s">
        <v>12492</v>
      </c>
      <c r="M2442" t="s">
        <v>21955</v>
      </c>
      <c r="N2442" t="s">
        <v>21955</v>
      </c>
      <c r="O2442" t="s">
        <v>21955</v>
      </c>
      <c r="P2442" t="s">
        <v>21955</v>
      </c>
      <c r="Q2442" t="s">
        <v>21956</v>
      </c>
      <c r="R2442">
        <v>0.05</v>
      </c>
      <c r="S2442">
        <v>0</v>
      </c>
    </row>
    <row r="2443" spans="1:20">
      <c r="A2443" t="s">
        <v>349</v>
      </c>
      <c r="B2443">
        <v>94529501</v>
      </c>
      <c r="C2443" t="s">
        <v>25751</v>
      </c>
      <c r="D2443" t="s">
        <v>22376</v>
      </c>
      <c r="E2443" t="s">
        <v>21952</v>
      </c>
      <c r="F2443" t="s">
        <v>21953</v>
      </c>
      <c r="G2443">
        <v>3440</v>
      </c>
      <c r="I2443">
        <v>150</v>
      </c>
      <c r="J2443" t="s">
        <v>21954</v>
      </c>
      <c r="K2443" t="s">
        <v>12492</v>
      </c>
      <c r="L2443" t="s">
        <v>12492</v>
      </c>
      <c r="M2443" t="s">
        <v>21955</v>
      </c>
      <c r="N2443" t="s">
        <v>21955</v>
      </c>
      <c r="O2443" t="s">
        <v>21955</v>
      </c>
      <c r="P2443" t="s">
        <v>21955</v>
      </c>
      <c r="Q2443" t="s">
        <v>21956</v>
      </c>
      <c r="R2443">
        <v>0.05</v>
      </c>
      <c r="S2443">
        <v>0</v>
      </c>
      <c r="T2443" t="s">
        <v>21962</v>
      </c>
    </row>
    <row r="2444" spans="1:20">
      <c r="A2444" t="s">
        <v>349</v>
      </c>
      <c r="B2444">
        <v>94529601</v>
      </c>
      <c r="C2444" t="s">
        <v>25752</v>
      </c>
      <c r="D2444" t="s">
        <v>22307</v>
      </c>
      <c r="E2444" t="s">
        <v>21952</v>
      </c>
      <c r="F2444" t="s">
        <v>21953</v>
      </c>
      <c r="G2444">
        <v>3430</v>
      </c>
      <c r="H2444">
        <v>3530</v>
      </c>
      <c r="I2444">
        <v>150</v>
      </c>
      <c r="J2444" t="s">
        <v>21954</v>
      </c>
      <c r="K2444" t="s">
        <v>204</v>
      </c>
      <c r="L2444" t="s">
        <v>12492</v>
      </c>
      <c r="M2444" t="s">
        <v>21955</v>
      </c>
      <c r="N2444" t="s">
        <v>21955</v>
      </c>
      <c r="O2444" t="s">
        <v>21955</v>
      </c>
      <c r="P2444" t="s">
        <v>21955</v>
      </c>
      <c r="Q2444" t="s">
        <v>21956</v>
      </c>
      <c r="R2444">
        <v>0.05</v>
      </c>
      <c r="S2444">
        <v>0</v>
      </c>
      <c r="T2444" t="s">
        <v>21967</v>
      </c>
    </row>
    <row r="2445" spans="1:20">
      <c r="A2445" t="s">
        <v>349</v>
      </c>
      <c r="B2445">
        <v>94529602</v>
      </c>
      <c r="C2445" t="s">
        <v>25753</v>
      </c>
      <c r="D2445" t="s">
        <v>22307</v>
      </c>
      <c r="E2445" t="s">
        <v>21952</v>
      </c>
      <c r="F2445" t="s">
        <v>21953</v>
      </c>
      <c r="G2445">
        <v>3430</v>
      </c>
      <c r="I2445">
        <v>150</v>
      </c>
      <c r="J2445" t="s">
        <v>21954</v>
      </c>
      <c r="K2445" t="s">
        <v>204</v>
      </c>
      <c r="L2445" t="s">
        <v>12492</v>
      </c>
      <c r="M2445" t="s">
        <v>21955</v>
      </c>
      <c r="N2445" t="s">
        <v>21955</v>
      </c>
      <c r="O2445" t="s">
        <v>21955</v>
      </c>
      <c r="P2445" t="s">
        <v>21955</v>
      </c>
      <c r="Q2445" t="s">
        <v>21956</v>
      </c>
      <c r="R2445">
        <v>0.05</v>
      </c>
      <c r="S2445">
        <v>0</v>
      </c>
    </row>
    <row r="2446" spans="1:20">
      <c r="A2446" t="s">
        <v>349</v>
      </c>
      <c r="B2446">
        <v>94529701</v>
      </c>
      <c r="C2446" t="s">
        <v>25754</v>
      </c>
      <c r="D2446" t="s">
        <v>22028</v>
      </c>
      <c r="E2446" t="s">
        <v>21966</v>
      </c>
      <c r="F2446" t="s">
        <v>21953</v>
      </c>
      <c r="G2446">
        <v>3220</v>
      </c>
      <c r="I2446">
        <v>150</v>
      </c>
      <c r="J2446" t="s">
        <v>21954</v>
      </c>
      <c r="K2446" t="s">
        <v>204</v>
      </c>
      <c r="L2446" t="s">
        <v>12492</v>
      </c>
      <c r="M2446" t="s">
        <v>21955</v>
      </c>
      <c r="N2446" t="s">
        <v>21955</v>
      </c>
      <c r="O2446" t="s">
        <v>21955</v>
      </c>
      <c r="P2446" t="s">
        <v>21955</v>
      </c>
      <c r="Q2446" t="s">
        <v>21956</v>
      </c>
      <c r="R2446">
        <v>0.05</v>
      </c>
      <c r="S2446">
        <v>0</v>
      </c>
    </row>
    <row r="2447" spans="1:20">
      <c r="A2447" t="s">
        <v>349</v>
      </c>
      <c r="B2447">
        <v>94529801</v>
      </c>
      <c r="C2447" t="s">
        <v>25755</v>
      </c>
      <c r="D2447" t="s">
        <v>22307</v>
      </c>
      <c r="E2447" t="s">
        <v>21952</v>
      </c>
      <c r="F2447" t="s">
        <v>21953</v>
      </c>
      <c r="G2447">
        <v>3430</v>
      </c>
      <c r="H2447">
        <v>3530</v>
      </c>
      <c r="I2447">
        <v>150</v>
      </c>
      <c r="J2447" t="s">
        <v>21954</v>
      </c>
      <c r="K2447" t="s">
        <v>204</v>
      </c>
      <c r="L2447" t="s">
        <v>12492</v>
      </c>
      <c r="M2447" t="s">
        <v>21955</v>
      </c>
      <c r="N2447" t="s">
        <v>21955</v>
      </c>
      <c r="O2447" t="s">
        <v>21955</v>
      </c>
      <c r="P2447" t="s">
        <v>21955</v>
      </c>
      <c r="Q2447" t="s">
        <v>21956</v>
      </c>
      <c r="R2447">
        <v>0.05</v>
      </c>
      <c r="S2447">
        <v>0</v>
      </c>
      <c r="T2447" t="s">
        <v>21967</v>
      </c>
    </row>
    <row r="2448" spans="1:20">
      <c r="A2448" t="s">
        <v>349</v>
      </c>
      <c r="B2448">
        <v>94529803</v>
      </c>
      <c r="C2448" t="s">
        <v>25756</v>
      </c>
      <c r="D2448" t="s">
        <v>22307</v>
      </c>
      <c r="E2448" t="s">
        <v>21952</v>
      </c>
      <c r="F2448" t="s">
        <v>21953</v>
      </c>
      <c r="G2448">
        <v>3430</v>
      </c>
      <c r="I2448">
        <v>150</v>
      </c>
      <c r="J2448" t="s">
        <v>21954</v>
      </c>
      <c r="K2448" t="s">
        <v>204</v>
      </c>
      <c r="L2448" t="s">
        <v>12492</v>
      </c>
      <c r="M2448" t="s">
        <v>21955</v>
      </c>
      <c r="N2448" t="s">
        <v>21955</v>
      </c>
      <c r="O2448" t="s">
        <v>21955</v>
      </c>
      <c r="P2448" t="s">
        <v>21955</v>
      </c>
      <c r="Q2448" t="s">
        <v>21956</v>
      </c>
      <c r="R2448">
        <v>0.05</v>
      </c>
      <c r="S2448">
        <v>0</v>
      </c>
    </row>
    <row r="2449" spans="1:20">
      <c r="A2449" t="s">
        <v>349</v>
      </c>
      <c r="B2449">
        <v>94529901</v>
      </c>
      <c r="C2449" t="s">
        <v>25757</v>
      </c>
      <c r="D2449" t="s">
        <v>22016</v>
      </c>
      <c r="E2449" t="s">
        <v>21952</v>
      </c>
      <c r="F2449" t="s">
        <v>21953</v>
      </c>
      <c r="G2449">
        <v>3450</v>
      </c>
      <c r="I2449">
        <v>150</v>
      </c>
      <c r="J2449" t="s">
        <v>21954</v>
      </c>
      <c r="K2449" t="s">
        <v>204</v>
      </c>
      <c r="L2449" t="s">
        <v>12492</v>
      </c>
      <c r="M2449" t="s">
        <v>21955</v>
      </c>
      <c r="N2449" t="s">
        <v>21955</v>
      </c>
      <c r="O2449" t="s">
        <v>21955</v>
      </c>
      <c r="P2449" t="s">
        <v>21955</v>
      </c>
      <c r="Q2449" t="s">
        <v>21956</v>
      </c>
      <c r="R2449">
        <v>0.05</v>
      </c>
      <c r="S2449">
        <v>0</v>
      </c>
    </row>
    <row r="2450" spans="1:20">
      <c r="A2450" t="s">
        <v>349</v>
      </c>
      <c r="B2450">
        <v>94529902</v>
      </c>
      <c r="C2450" t="s">
        <v>25758</v>
      </c>
      <c r="D2450" t="s">
        <v>22016</v>
      </c>
      <c r="E2450" t="s">
        <v>21952</v>
      </c>
      <c r="F2450" t="s">
        <v>21953</v>
      </c>
      <c r="G2450">
        <v>3450</v>
      </c>
      <c r="I2450">
        <v>150</v>
      </c>
      <c r="J2450" t="s">
        <v>21954</v>
      </c>
      <c r="K2450" t="s">
        <v>12492</v>
      </c>
      <c r="L2450" t="s">
        <v>12492</v>
      </c>
      <c r="M2450" t="s">
        <v>21955</v>
      </c>
      <c r="N2450" t="s">
        <v>21955</v>
      </c>
      <c r="O2450" t="s">
        <v>21955</v>
      </c>
      <c r="P2450" t="s">
        <v>21955</v>
      </c>
      <c r="Q2450" t="s">
        <v>21956</v>
      </c>
      <c r="R2450">
        <v>0.01</v>
      </c>
      <c r="S2450">
        <v>0</v>
      </c>
      <c r="T2450" t="s">
        <v>21967</v>
      </c>
    </row>
    <row r="2451" spans="1:20">
      <c r="A2451" t="s">
        <v>349</v>
      </c>
      <c r="B2451">
        <v>94530101</v>
      </c>
      <c r="C2451" t="s">
        <v>25759</v>
      </c>
      <c r="D2451" t="s">
        <v>22016</v>
      </c>
      <c r="E2451" t="s">
        <v>21952</v>
      </c>
      <c r="F2451" t="s">
        <v>21953</v>
      </c>
      <c r="G2451">
        <v>3450</v>
      </c>
      <c r="I2451">
        <v>150</v>
      </c>
      <c r="J2451" t="s">
        <v>21954</v>
      </c>
      <c r="K2451" t="s">
        <v>204</v>
      </c>
      <c r="L2451" t="s">
        <v>12492</v>
      </c>
      <c r="M2451" t="s">
        <v>21955</v>
      </c>
      <c r="N2451" t="s">
        <v>21955</v>
      </c>
      <c r="O2451" t="s">
        <v>21955</v>
      </c>
      <c r="P2451" t="s">
        <v>21955</v>
      </c>
      <c r="Q2451" t="s">
        <v>21956</v>
      </c>
      <c r="R2451">
        <v>0.075</v>
      </c>
      <c r="S2451">
        <v>0</v>
      </c>
      <c r="T2451" t="s">
        <v>21967</v>
      </c>
    </row>
    <row r="2452" spans="1:20">
      <c r="A2452" t="s">
        <v>349</v>
      </c>
      <c r="B2452">
        <v>94530601</v>
      </c>
      <c r="C2452" t="s">
        <v>25760</v>
      </c>
      <c r="D2452" t="s">
        <v>22069</v>
      </c>
      <c r="E2452" t="s">
        <v>21952</v>
      </c>
      <c r="F2452" t="s">
        <v>21953</v>
      </c>
      <c r="G2452">
        <v>3430</v>
      </c>
      <c r="I2452">
        <v>150</v>
      </c>
      <c r="J2452" t="s">
        <v>21954</v>
      </c>
      <c r="K2452" t="s">
        <v>204</v>
      </c>
      <c r="L2452" t="s">
        <v>12492</v>
      </c>
      <c r="M2452" t="s">
        <v>21955</v>
      </c>
      <c r="N2452" t="s">
        <v>21955</v>
      </c>
      <c r="O2452" t="s">
        <v>21955</v>
      </c>
      <c r="P2452" t="s">
        <v>21955</v>
      </c>
      <c r="Q2452" t="s">
        <v>21956</v>
      </c>
      <c r="R2452">
        <v>0.05</v>
      </c>
      <c r="S2452">
        <v>0</v>
      </c>
    </row>
    <row r="2453" spans="1:20">
      <c r="A2453" t="s">
        <v>349</v>
      </c>
      <c r="B2453">
        <v>94530613</v>
      </c>
      <c r="C2453" t="s">
        <v>25761</v>
      </c>
      <c r="D2453" t="s">
        <v>22069</v>
      </c>
      <c r="E2453" t="s">
        <v>21952</v>
      </c>
      <c r="F2453" t="s">
        <v>21953</v>
      </c>
      <c r="G2453">
        <v>3430</v>
      </c>
      <c r="I2453">
        <v>150</v>
      </c>
      <c r="J2453" t="s">
        <v>21954</v>
      </c>
      <c r="K2453" t="s">
        <v>204</v>
      </c>
      <c r="L2453" t="s">
        <v>12492</v>
      </c>
      <c r="M2453" t="s">
        <v>21955</v>
      </c>
      <c r="N2453" t="s">
        <v>21955</v>
      </c>
      <c r="O2453" t="s">
        <v>21955</v>
      </c>
      <c r="P2453" t="s">
        <v>21955</v>
      </c>
      <c r="Q2453" t="s">
        <v>21956</v>
      </c>
      <c r="R2453">
        <v>0.05</v>
      </c>
      <c r="S2453">
        <v>0</v>
      </c>
      <c r="T2453" t="s">
        <v>21967</v>
      </c>
    </row>
    <row r="2454" spans="1:20">
      <c r="A2454" t="s">
        <v>349</v>
      </c>
      <c r="B2454">
        <v>94530647</v>
      </c>
      <c r="C2454" t="s">
        <v>25762</v>
      </c>
      <c r="D2454" t="s">
        <v>22069</v>
      </c>
      <c r="E2454" t="s">
        <v>21952</v>
      </c>
      <c r="F2454" t="s">
        <v>21953</v>
      </c>
      <c r="G2454">
        <v>3430</v>
      </c>
      <c r="I2454">
        <v>150</v>
      </c>
      <c r="J2454" t="s">
        <v>21954</v>
      </c>
      <c r="K2454" t="s">
        <v>204</v>
      </c>
      <c r="L2454" t="s">
        <v>12492</v>
      </c>
      <c r="M2454" t="s">
        <v>21955</v>
      </c>
      <c r="N2454" t="s">
        <v>21955</v>
      </c>
      <c r="O2454" t="s">
        <v>21955</v>
      </c>
      <c r="P2454" t="s">
        <v>21955</v>
      </c>
      <c r="Q2454" t="s">
        <v>21956</v>
      </c>
      <c r="R2454">
        <v>0.05</v>
      </c>
      <c r="S2454">
        <v>0</v>
      </c>
      <c r="T2454" t="s">
        <v>21967</v>
      </c>
    </row>
    <row r="2455" spans="1:20">
      <c r="A2455" t="s">
        <v>349</v>
      </c>
      <c r="B2455">
        <v>94530901</v>
      </c>
      <c r="C2455" t="s">
        <v>25763</v>
      </c>
      <c r="D2455" t="s">
        <v>21979</v>
      </c>
      <c r="E2455" t="s">
        <v>21952</v>
      </c>
      <c r="F2455" t="s">
        <v>21953</v>
      </c>
      <c r="G2455">
        <v>3440</v>
      </c>
      <c r="I2455">
        <v>150</v>
      </c>
      <c r="J2455" t="s">
        <v>21954</v>
      </c>
      <c r="K2455" t="s">
        <v>204</v>
      </c>
      <c r="L2455" t="s">
        <v>12492</v>
      </c>
      <c r="M2455" t="s">
        <v>21955</v>
      </c>
      <c r="N2455" t="s">
        <v>21955</v>
      </c>
      <c r="O2455" t="s">
        <v>21955</v>
      </c>
      <c r="P2455" t="s">
        <v>21955</v>
      </c>
      <c r="Q2455" t="s">
        <v>21956</v>
      </c>
      <c r="R2455">
        <v>0.05</v>
      </c>
      <c r="S2455">
        <v>0</v>
      </c>
    </row>
    <row r="2456" spans="1:20">
      <c r="A2456" t="s">
        <v>349</v>
      </c>
      <c r="B2456">
        <v>94531001</v>
      </c>
      <c r="C2456" t="s">
        <v>25764</v>
      </c>
      <c r="D2456" t="s">
        <v>22531</v>
      </c>
      <c r="E2456" t="s">
        <v>21966</v>
      </c>
      <c r="F2456" t="s">
        <v>21953</v>
      </c>
      <c r="G2456">
        <v>3220</v>
      </c>
      <c r="I2456">
        <v>150</v>
      </c>
      <c r="J2456" t="s">
        <v>21954</v>
      </c>
      <c r="K2456" t="s">
        <v>204</v>
      </c>
      <c r="L2456" t="s">
        <v>12492</v>
      </c>
      <c r="M2456" t="s">
        <v>21955</v>
      </c>
      <c r="N2456" t="s">
        <v>21955</v>
      </c>
      <c r="O2456" t="s">
        <v>21955</v>
      </c>
      <c r="P2456" t="s">
        <v>21955</v>
      </c>
      <c r="Q2456" t="s">
        <v>21956</v>
      </c>
      <c r="R2456">
        <v>0.05</v>
      </c>
      <c r="S2456">
        <v>0</v>
      </c>
    </row>
    <row r="2457" spans="1:20">
      <c r="A2457" t="s">
        <v>349</v>
      </c>
      <c r="B2457">
        <v>94531101</v>
      </c>
      <c r="C2457" t="s">
        <v>25765</v>
      </c>
      <c r="D2457" t="s">
        <v>22485</v>
      </c>
      <c r="E2457" t="s">
        <v>22181</v>
      </c>
      <c r="F2457" t="s">
        <v>21953</v>
      </c>
      <c r="G2457">
        <v>3220</v>
      </c>
      <c r="I2457">
        <v>150</v>
      </c>
      <c r="J2457" t="s">
        <v>21954</v>
      </c>
      <c r="K2457" t="s">
        <v>204</v>
      </c>
      <c r="L2457" t="s">
        <v>12492</v>
      </c>
      <c r="M2457" t="s">
        <v>21955</v>
      </c>
      <c r="N2457" t="s">
        <v>21955</v>
      </c>
      <c r="O2457" t="s">
        <v>21955</v>
      </c>
      <c r="P2457" t="s">
        <v>21955</v>
      </c>
      <c r="Q2457" t="s">
        <v>21956</v>
      </c>
      <c r="R2457">
        <v>0.05</v>
      </c>
      <c r="S2457">
        <v>0</v>
      </c>
    </row>
    <row r="2458" spans="1:20">
      <c r="A2458" t="s">
        <v>349</v>
      </c>
      <c r="B2458">
        <v>94531601</v>
      </c>
      <c r="C2458" t="s">
        <v>25766</v>
      </c>
      <c r="D2458" t="s">
        <v>21970</v>
      </c>
      <c r="F2458" t="s">
        <v>21953</v>
      </c>
      <c r="G2458">
        <v>3220</v>
      </c>
      <c r="I2458">
        <v>150</v>
      </c>
      <c r="J2458" t="s">
        <v>21954</v>
      </c>
      <c r="K2458" t="s">
        <v>204</v>
      </c>
      <c r="L2458" t="s">
        <v>12492</v>
      </c>
      <c r="M2458" t="s">
        <v>21955</v>
      </c>
      <c r="N2458" t="s">
        <v>21955</v>
      </c>
      <c r="O2458" t="s">
        <v>21955</v>
      </c>
      <c r="P2458" t="s">
        <v>21955</v>
      </c>
      <c r="Q2458" t="s">
        <v>21956</v>
      </c>
      <c r="R2458">
        <v>0.05</v>
      </c>
      <c r="S2458">
        <v>0</v>
      </c>
    </row>
    <row r="2459" spans="1:20">
      <c r="A2459" t="s">
        <v>349</v>
      </c>
      <c r="B2459">
        <v>94532001</v>
      </c>
      <c r="C2459" t="s">
        <v>25767</v>
      </c>
      <c r="D2459" t="s">
        <v>21979</v>
      </c>
      <c r="E2459" t="s">
        <v>21952</v>
      </c>
      <c r="F2459" t="s">
        <v>21953</v>
      </c>
      <c r="G2459">
        <v>3440</v>
      </c>
      <c r="I2459">
        <v>150</v>
      </c>
      <c r="J2459" t="s">
        <v>21954</v>
      </c>
      <c r="K2459" t="s">
        <v>204</v>
      </c>
      <c r="L2459" t="s">
        <v>12492</v>
      </c>
      <c r="M2459" t="s">
        <v>21955</v>
      </c>
      <c r="N2459" t="s">
        <v>21955</v>
      </c>
      <c r="O2459" t="s">
        <v>21955</v>
      </c>
      <c r="P2459" t="s">
        <v>21955</v>
      </c>
      <c r="Q2459" t="s">
        <v>21956</v>
      </c>
      <c r="R2459">
        <v>0.05</v>
      </c>
      <c r="S2459">
        <v>0</v>
      </c>
    </row>
    <row r="2460" spans="1:20">
      <c r="A2460" t="s">
        <v>349</v>
      </c>
      <c r="B2460">
        <v>94533501</v>
      </c>
      <c r="C2460" t="s">
        <v>25768</v>
      </c>
      <c r="D2460" t="s">
        <v>21970</v>
      </c>
      <c r="F2460" t="s">
        <v>21953</v>
      </c>
      <c r="G2460">
        <v>3220</v>
      </c>
      <c r="I2460">
        <v>150</v>
      </c>
      <c r="J2460" t="s">
        <v>21954</v>
      </c>
      <c r="K2460" t="s">
        <v>204</v>
      </c>
      <c r="L2460" t="s">
        <v>12492</v>
      </c>
      <c r="M2460" t="s">
        <v>21961</v>
      </c>
      <c r="N2460" t="s">
        <v>21961</v>
      </c>
      <c r="O2460" t="s">
        <v>21961</v>
      </c>
      <c r="P2460" t="s">
        <v>21961</v>
      </c>
      <c r="Q2460" t="s">
        <v>21956</v>
      </c>
      <c r="R2460">
        <v>0.01</v>
      </c>
      <c r="S2460">
        <v>0</v>
      </c>
    </row>
    <row r="2461" spans="1:20">
      <c r="A2461" t="s">
        <v>349</v>
      </c>
      <c r="B2461">
        <v>94534201</v>
      </c>
      <c r="C2461" t="s">
        <v>25769</v>
      </c>
      <c r="D2461" t="s">
        <v>23787</v>
      </c>
      <c r="E2461" t="s">
        <v>22199</v>
      </c>
      <c r="F2461" t="s">
        <v>21953</v>
      </c>
      <c r="G2461">
        <v>3450</v>
      </c>
      <c r="I2461">
        <v>150</v>
      </c>
      <c r="J2461" t="s">
        <v>21954</v>
      </c>
      <c r="K2461" t="s">
        <v>204</v>
      </c>
      <c r="L2461" t="s">
        <v>12492</v>
      </c>
      <c r="M2461" t="s">
        <v>21955</v>
      </c>
      <c r="N2461" t="s">
        <v>21955</v>
      </c>
      <c r="O2461" t="s">
        <v>21955</v>
      </c>
      <c r="P2461" t="s">
        <v>21955</v>
      </c>
      <c r="Q2461" t="s">
        <v>21956</v>
      </c>
      <c r="R2461">
        <v>0.05</v>
      </c>
      <c r="S2461">
        <v>0</v>
      </c>
    </row>
    <row r="2462" spans="1:20">
      <c r="A2462" t="s">
        <v>349</v>
      </c>
      <c r="B2462">
        <v>94534401</v>
      </c>
      <c r="C2462" t="s">
        <v>25770</v>
      </c>
      <c r="D2462" t="s">
        <v>25771</v>
      </c>
      <c r="E2462" t="s">
        <v>21952</v>
      </c>
      <c r="F2462" t="s">
        <v>21953</v>
      </c>
      <c r="G2462">
        <v>3450</v>
      </c>
      <c r="I2462">
        <v>150</v>
      </c>
      <c r="J2462" t="s">
        <v>21954</v>
      </c>
      <c r="K2462" t="s">
        <v>204</v>
      </c>
      <c r="L2462" t="s">
        <v>12492</v>
      </c>
      <c r="M2462" t="s">
        <v>21955</v>
      </c>
      <c r="N2462" t="s">
        <v>21955</v>
      </c>
      <c r="O2462" t="s">
        <v>21955</v>
      </c>
      <c r="P2462" t="s">
        <v>21955</v>
      </c>
      <c r="Q2462" t="s">
        <v>21956</v>
      </c>
      <c r="R2462">
        <v>0.05</v>
      </c>
      <c r="S2462">
        <v>0</v>
      </c>
    </row>
    <row r="2463" spans="1:20">
      <c r="A2463" t="s">
        <v>349</v>
      </c>
      <c r="B2463">
        <v>94534601</v>
      </c>
      <c r="C2463" t="s">
        <v>25772</v>
      </c>
      <c r="D2463" t="s">
        <v>22349</v>
      </c>
      <c r="E2463" t="s">
        <v>21952</v>
      </c>
      <c r="F2463" t="s">
        <v>21953</v>
      </c>
      <c r="G2463">
        <v>3450</v>
      </c>
      <c r="I2463">
        <v>150</v>
      </c>
      <c r="J2463" t="s">
        <v>21954</v>
      </c>
      <c r="K2463" t="s">
        <v>204</v>
      </c>
      <c r="L2463" t="s">
        <v>12492</v>
      </c>
      <c r="M2463" t="s">
        <v>21961</v>
      </c>
      <c r="N2463" t="s">
        <v>21955</v>
      </c>
      <c r="O2463" t="s">
        <v>21955</v>
      </c>
      <c r="P2463" t="s">
        <v>21961</v>
      </c>
      <c r="Q2463" t="s">
        <v>21956</v>
      </c>
      <c r="R2463">
        <v>0.01</v>
      </c>
      <c r="S2463">
        <v>0</v>
      </c>
    </row>
    <row r="2464" spans="1:20">
      <c r="A2464" t="s">
        <v>349</v>
      </c>
      <c r="B2464">
        <v>94535101</v>
      </c>
      <c r="C2464" t="s">
        <v>25773</v>
      </c>
      <c r="D2464" t="s">
        <v>21979</v>
      </c>
      <c r="E2464" t="s">
        <v>21952</v>
      </c>
      <c r="F2464" t="s">
        <v>21953</v>
      </c>
      <c r="G2464">
        <v>3440</v>
      </c>
      <c r="I2464">
        <v>150</v>
      </c>
      <c r="J2464" t="s">
        <v>21954</v>
      </c>
      <c r="K2464" t="s">
        <v>12492</v>
      </c>
      <c r="L2464" t="s">
        <v>12492</v>
      </c>
      <c r="M2464" t="s">
        <v>21955</v>
      </c>
      <c r="N2464" t="s">
        <v>21955</v>
      </c>
      <c r="O2464" t="s">
        <v>21955</v>
      </c>
      <c r="P2464" t="s">
        <v>21955</v>
      </c>
      <c r="Q2464" t="s">
        <v>21956</v>
      </c>
      <c r="R2464">
        <v>0.05</v>
      </c>
      <c r="S2464">
        <v>0</v>
      </c>
      <c r="T2464" t="s">
        <v>21967</v>
      </c>
    </row>
    <row r="2465" spans="1:20">
      <c r="A2465" t="s">
        <v>349</v>
      </c>
      <c r="B2465">
        <v>94535201</v>
      </c>
      <c r="C2465" t="s">
        <v>25774</v>
      </c>
      <c r="D2465" t="s">
        <v>21979</v>
      </c>
      <c r="E2465" t="s">
        <v>21952</v>
      </c>
      <c r="F2465" t="s">
        <v>21953</v>
      </c>
      <c r="G2465">
        <v>3440</v>
      </c>
      <c r="I2465">
        <v>150</v>
      </c>
      <c r="J2465" t="s">
        <v>21954</v>
      </c>
      <c r="K2465" t="s">
        <v>204</v>
      </c>
      <c r="L2465" t="s">
        <v>12492</v>
      </c>
      <c r="M2465" t="s">
        <v>21955</v>
      </c>
      <c r="N2465" t="s">
        <v>21955</v>
      </c>
      <c r="O2465" t="s">
        <v>21955</v>
      </c>
      <c r="P2465" t="s">
        <v>21955</v>
      </c>
      <c r="Q2465" t="s">
        <v>21956</v>
      </c>
      <c r="R2465">
        <v>0.05</v>
      </c>
      <c r="S2465">
        <v>0</v>
      </c>
      <c r="T2465" t="s">
        <v>21967</v>
      </c>
    </row>
    <row r="2466" spans="1:20">
      <c r="A2466" t="s">
        <v>349</v>
      </c>
      <c r="B2466">
        <v>94535301</v>
      </c>
      <c r="C2466" t="s">
        <v>25775</v>
      </c>
      <c r="D2466" t="s">
        <v>21979</v>
      </c>
      <c r="E2466" t="s">
        <v>21952</v>
      </c>
      <c r="F2466" t="s">
        <v>21953</v>
      </c>
      <c r="G2466">
        <v>3440</v>
      </c>
      <c r="H2466">
        <v>3540</v>
      </c>
      <c r="I2466">
        <v>150</v>
      </c>
      <c r="J2466" t="s">
        <v>21954</v>
      </c>
      <c r="K2466" t="s">
        <v>204</v>
      </c>
      <c r="L2466" t="s">
        <v>12492</v>
      </c>
      <c r="M2466" t="s">
        <v>21955</v>
      </c>
      <c r="N2466" t="s">
        <v>21955</v>
      </c>
      <c r="O2466" t="s">
        <v>21955</v>
      </c>
      <c r="P2466" t="s">
        <v>21955</v>
      </c>
      <c r="Q2466" t="s">
        <v>21956</v>
      </c>
      <c r="R2466">
        <v>0.05</v>
      </c>
      <c r="S2466">
        <v>0</v>
      </c>
      <c r="T2466" t="s">
        <v>21967</v>
      </c>
    </row>
    <row r="2467" spans="1:20">
      <c r="A2467" t="s">
        <v>349</v>
      </c>
      <c r="B2467">
        <v>94535501</v>
      </c>
      <c r="C2467" t="s">
        <v>25776</v>
      </c>
      <c r="D2467" t="s">
        <v>23787</v>
      </c>
      <c r="E2467" t="s">
        <v>21966</v>
      </c>
      <c r="F2467" t="s">
        <v>21953</v>
      </c>
      <c r="G2467">
        <v>3220</v>
      </c>
      <c r="I2467">
        <v>150</v>
      </c>
      <c r="J2467" t="s">
        <v>21954</v>
      </c>
      <c r="K2467" t="s">
        <v>204</v>
      </c>
      <c r="L2467" t="s">
        <v>12492</v>
      </c>
      <c r="M2467" t="s">
        <v>34</v>
      </c>
      <c r="N2467" t="s">
        <v>34</v>
      </c>
      <c r="O2467" t="s">
        <v>34</v>
      </c>
      <c r="P2467" t="s">
        <v>34</v>
      </c>
      <c r="Q2467" t="s">
        <v>21956</v>
      </c>
      <c r="R2467">
        <v>0.05</v>
      </c>
      <c r="S2467">
        <v>0</v>
      </c>
    </row>
    <row r="2468" spans="1:20">
      <c r="A2468" t="s">
        <v>349</v>
      </c>
      <c r="B2468">
        <v>94535701</v>
      </c>
      <c r="C2468" t="s">
        <v>25777</v>
      </c>
      <c r="D2468" t="s">
        <v>21990</v>
      </c>
      <c r="E2468" t="s">
        <v>21952</v>
      </c>
      <c r="F2468" t="s">
        <v>21953</v>
      </c>
      <c r="G2468">
        <v>3450</v>
      </c>
      <c r="I2468">
        <v>150</v>
      </c>
      <c r="J2468" t="s">
        <v>21954</v>
      </c>
      <c r="K2468" t="s">
        <v>12492</v>
      </c>
      <c r="L2468" t="s">
        <v>12492</v>
      </c>
      <c r="M2468" t="s">
        <v>21955</v>
      </c>
      <c r="N2468" t="s">
        <v>21955</v>
      </c>
      <c r="O2468" t="s">
        <v>21955</v>
      </c>
      <c r="P2468" t="s">
        <v>21955</v>
      </c>
      <c r="Q2468" t="s">
        <v>21956</v>
      </c>
      <c r="R2468">
        <v>0.05</v>
      </c>
      <c r="S2468">
        <v>0</v>
      </c>
      <c r="T2468" t="s">
        <v>21967</v>
      </c>
    </row>
    <row r="2469" spans="1:20">
      <c r="A2469" t="s">
        <v>349</v>
      </c>
      <c r="B2469">
        <v>94535801</v>
      </c>
      <c r="C2469" t="s">
        <v>25778</v>
      </c>
      <c r="D2469" t="s">
        <v>23787</v>
      </c>
      <c r="E2469" t="s">
        <v>22199</v>
      </c>
      <c r="F2469" t="s">
        <v>21953</v>
      </c>
      <c r="G2469">
        <v>3220</v>
      </c>
      <c r="I2469">
        <v>150</v>
      </c>
      <c r="J2469" t="s">
        <v>21954</v>
      </c>
      <c r="K2469" t="s">
        <v>204</v>
      </c>
      <c r="L2469" t="s">
        <v>12492</v>
      </c>
      <c r="M2469" t="s">
        <v>34</v>
      </c>
      <c r="N2469" t="s">
        <v>34</v>
      </c>
      <c r="O2469" t="s">
        <v>34</v>
      </c>
      <c r="P2469" t="s">
        <v>34</v>
      </c>
      <c r="Q2469" t="s">
        <v>21956</v>
      </c>
      <c r="R2469">
        <v>0.05</v>
      </c>
      <c r="S2469">
        <v>0</v>
      </c>
    </row>
    <row r="2470" spans="1:20">
      <c r="A2470" t="s">
        <v>349</v>
      </c>
      <c r="B2470">
        <v>94536301</v>
      </c>
      <c r="C2470" t="s">
        <v>25779</v>
      </c>
      <c r="D2470" t="s">
        <v>22073</v>
      </c>
      <c r="E2470" t="s">
        <v>21952</v>
      </c>
      <c r="F2470" t="s">
        <v>21953</v>
      </c>
      <c r="G2470">
        <v>3450</v>
      </c>
      <c r="I2470">
        <v>150</v>
      </c>
      <c r="J2470" t="s">
        <v>21954</v>
      </c>
      <c r="K2470" t="s">
        <v>204</v>
      </c>
      <c r="L2470" t="s">
        <v>12492</v>
      </c>
      <c r="M2470" t="s">
        <v>21955</v>
      </c>
      <c r="N2470" t="s">
        <v>21955</v>
      </c>
      <c r="O2470" t="s">
        <v>21955</v>
      </c>
      <c r="P2470" t="s">
        <v>21955</v>
      </c>
      <c r="Q2470" t="s">
        <v>21956</v>
      </c>
      <c r="R2470">
        <v>0.05</v>
      </c>
      <c r="S2470">
        <v>0</v>
      </c>
    </row>
    <row r="2471" spans="1:20">
      <c r="A2471" t="s">
        <v>349</v>
      </c>
      <c r="B2471">
        <v>94536401</v>
      </c>
      <c r="C2471" t="s">
        <v>25780</v>
      </c>
      <c r="D2471" t="s">
        <v>22797</v>
      </c>
      <c r="E2471" t="s">
        <v>21952</v>
      </c>
      <c r="F2471" t="s">
        <v>21953</v>
      </c>
      <c r="G2471">
        <v>3450</v>
      </c>
      <c r="I2471">
        <v>150</v>
      </c>
      <c r="J2471" t="s">
        <v>21954</v>
      </c>
      <c r="K2471" t="s">
        <v>204</v>
      </c>
      <c r="L2471" t="s">
        <v>12492</v>
      </c>
      <c r="M2471" t="s">
        <v>21955</v>
      </c>
      <c r="N2471" t="s">
        <v>21955</v>
      </c>
      <c r="O2471" t="s">
        <v>21955</v>
      </c>
      <c r="P2471" t="s">
        <v>21955</v>
      </c>
      <c r="Q2471" t="s">
        <v>21956</v>
      </c>
      <c r="R2471">
        <v>0.05</v>
      </c>
      <c r="S2471">
        <v>0</v>
      </c>
    </row>
    <row r="2472" spans="1:20">
      <c r="A2472" t="s">
        <v>349</v>
      </c>
      <c r="B2472">
        <v>94536501</v>
      </c>
      <c r="C2472" t="s">
        <v>25781</v>
      </c>
      <c r="D2472" t="s">
        <v>22482</v>
      </c>
      <c r="E2472" t="s">
        <v>22181</v>
      </c>
      <c r="F2472" t="s">
        <v>21953</v>
      </c>
      <c r="G2472">
        <v>3220</v>
      </c>
      <c r="I2472">
        <v>150</v>
      </c>
      <c r="J2472" t="s">
        <v>21954</v>
      </c>
      <c r="K2472" t="s">
        <v>204</v>
      </c>
      <c r="L2472" t="s">
        <v>12492</v>
      </c>
      <c r="M2472" t="s">
        <v>21955</v>
      </c>
      <c r="N2472" t="s">
        <v>21955</v>
      </c>
      <c r="O2472" t="s">
        <v>21955</v>
      </c>
      <c r="P2472" t="s">
        <v>21955</v>
      </c>
      <c r="Q2472" t="s">
        <v>21956</v>
      </c>
      <c r="R2472">
        <v>0.05</v>
      </c>
      <c r="S2472">
        <v>0</v>
      </c>
    </row>
    <row r="2473" spans="1:20">
      <c r="A2473" t="s">
        <v>349</v>
      </c>
      <c r="B2473">
        <v>94536801</v>
      </c>
      <c r="C2473" t="s">
        <v>25782</v>
      </c>
      <c r="D2473" t="s">
        <v>22031</v>
      </c>
      <c r="E2473" t="s">
        <v>22199</v>
      </c>
      <c r="F2473" t="s">
        <v>21953</v>
      </c>
      <c r="G2473">
        <v>3450</v>
      </c>
      <c r="I2473">
        <v>150</v>
      </c>
      <c r="J2473" t="s">
        <v>21954</v>
      </c>
      <c r="K2473" t="s">
        <v>204</v>
      </c>
      <c r="L2473" t="s">
        <v>12492</v>
      </c>
      <c r="M2473" t="s">
        <v>21955</v>
      </c>
      <c r="N2473" t="s">
        <v>21955</v>
      </c>
      <c r="O2473" t="s">
        <v>21955</v>
      </c>
      <c r="P2473" t="s">
        <v>21955</v>
      </c>
      <c r="Q2473" t="s">
        <v>21956</v>
      </c>
      <c r="R2473">
        <v>0.05</v>
      </c>
      <c r="S2473">
        <v>0</v>
      </c>
    </row>
    <row r="2474" spans="1:20">
      <c r="A2474" t="s">
        <v>349</v>
      </c>
      <c r="B2474">
        <v>94537001</v>
      </c>
      <c r="C2474" t="s">
        <v>25783</v>
      </c>
      <c r="D2474" t="s">
        <v>24402</v>
      </c>
      <c r="E2474" t="s">
        <v>21966</v>
      </c>
      <c r="F2474" t="s">
        <v>21953</v>
      </c>
      <c r="G2474">
        <v>3220</v>
      </c>
      <c r="I2474">
        <v>150</v>
      </c>
      <c r="J2474" t="s">
        <v>21954</v>
      </c>
      <c r="K2474" t="s">
        <v>204</v>
      </c>
      <c r="L2474" t="s">
        <v>12492</v>
      </c>
      <c r="M2474" t="s">
        <v>21961</v>
      </c>
      <c r="N2474" t="s">
        <v>34</v>
      </c>
      <c r="O2474" t="s">
        <v>34</v>
      </c>
      <c r="P2474" t="s">
        <v>21961</v>
      </c>
      <c r="Q2474" t="s">
        <v>21956</v>
      </c>
      <c r="R2474">
        <v>0.05</v>
      </c>
      <c r="S2474">
        <v>0</v>
      </c>
      <c r="T2474" t="s">
        <v>21967</v>
      </c>
    </row>
    <row r="2475" spans="1:20">
      <c r="A2475" t="s">
        <v>349</v>
      </c>
      <c r="B2475">
        <v>94537101</v>
      </c>
      <c r="C2475" t="s">
        <v>25784</v>
      </c>
      <c r="D2475" t="s">
        <v>22022</v>
      </c>
      <c r="E2475" t="s">
        <v>21952</v>
      </c>
      <c r="F2475" t="s">
        <v>21953</v>
      </c>
      <c r="G2475">
        <v>3440</v>
      </c>
      <c r="I2475">
        <v>200</v>
      </c>
      <c r="J2475" t="s">
        <v>21954</v>
      </c>
      <c r="K2475" t="s">
        <v>12492</v>
      </c>
      <c r="L2475" t="s">
        <v>12492</v>
      </c>
      <c r="M2475" t="s">
        <v>21955</v>
      </c>
      <c r="N2475" t="s">
        <v>21955</v>
      </c>
      <c r="O2475" t="s">
        <v>21955</v>
      </c>
      <c r="P2475" t="s">
        <v>21955</v>
      </c>
      <c r="Q2475" t="s">
        <v>21956</v>
      </c>
      <c r="R2475">
        <v>0.05</v>
      </c>
      <c r="S2475">
        <v>0</v>
      </c>
      <c r="T2475" t="s">
        <v>21967</v>
      </c>
    </row>
    <row r="2476" spans="1:20">
      <c r="A2476" t="s">
        <v>349</v>
      </c>
      <c r="B2476">
        <v>94537401</v>
      </c>
      <c r="C2476" t="s">
        <v>25785</v>
      </c>
      <c r="D2476" t="s">
        <v>22025</v>
      </c>
      <c r="E2476" t="s">
        <v>21966</v>
      </c>
      <c r="F2476" t="s">
        <v>21953</v>
      </c>
      <c r="G2476">
        <v>3220</v>
      </c>
      <c r="I2476">
        <v>150</v>
      </c>
      <c r="J2476" t="s">
        <v>21954</v>
      </c>
      <c r="K2476" t="s">
        <v>204</v>
      </c>
      <c r="L2476" t="s">
        <v>12492</v>
      </c>
      <c r="M2476" t="s">
        <v>21955</v>
      </c>
      <c r="N2476" t="s">
        <v>21955</v>
      </c>
      <c r="O2476" t="s">
        <v>21955</v>
      </c>
      <c r="P2476" t="s">
        <v>21955</v>
      </c>
      <c r="Q2476" t="s">
        <v>21956</v>
      </c>
      <c r="R2476">
        <v>0.05</v>
      </c>
      <c r="S2476">
        <v>0</v>
      </c>
    </row>
    <row r="2477" spans="1:20">
      <c r="A2477" t="s">
        <v>349</v>
      </c>
      <c r="B2477">
        <v>94537501</v>
      </c>
      <c r="C2477" t="s">
        <v>25786</v>
      </c>
      <c r="D2477" t="s">
        <v>25787</v>
      </c>
      <c r="E2477" t="s">
        <v>21952</v>
      </c>
      <c r="F2477" t="s">
        <v>21953</v>
      </c>
      <c r="G2477">
        <v>3430</v>
      </c>
      <c r="I2477">
        <v>150</v>
      </c>
      <c r="J2477" t="s">
        <v>21954</v>
      </c>
      <c r="K2477" t="s">
        <v>12492</v>
      </c>
      <c r="L2477" t="s">
        <v>12492</v>
      </c>
      <c r="M2477" t="s">
        <v>21955</v>
      </c>
      <c r="N2477" t="s">
        <v>21955</v>
      </c>
      <c r="O2477" t="s">
        <v>21955</v>
      </c>
      <c r="P2477" t="s">
        <v>21955</v>
      </c>
      <c r="Q2477" t="s">
        <v>21956</v>
      </c>
      <c r="R2477">
        <v>0.01</v>
      </c>
      <c r="S2477">
        <v>0</v>
      </c>
      <c r="T2477" t="s">
        <v>21967</v>
      </c>
    </row>
    <row r="2478" spans="1:20">
      <c r="A2478" t="s">
        <v>349</v>
      </c>
      <c r="B2478">
        <v>94537601</v>
      </c>
      <c r="C2478" t="s">
        <v>25788</v>
      </c>
      <c r="D2478" t="s">
        <v>22073</v>
      </c>
      <c r="E2478" t="s">
        <v>21952</v>
      </c>
      <c r="F2478" t="s">
        <v>21953</v>
      </c>
      <c r="G2478">
        <v>3440</v>
      </c>
      <c r="I2478">
        <v>200</v>
      </c>
      <c r="J2478" t="s">
        <v>21954</v>
      </c>
      <c r="K2478" t="s">
        <v>12492</v>
      </c>
      <c r="L2478" t="s">
        <v>12492</v>
      </c>
      <c r="M2478" t="s">
        <v>21955</v>
      </c>
      <c r="N2478" t="s">
        <v>21955</v>
      </c>
      <c r="O2478" t="s">
        <v>21955</v>
      </c>
      <c r="P2478" t="s">
        <v>21955</v>
      </c>
      <c r="Q2478" t="s">
        <v>21956</v>
      </c>
      <c r="R2478">
        <v>0.05</v>
      </c>
      <c r="S2478">
        <v>0</v>
      </c>
      <c r="T2478" t="s">
        <v>21967</v>
      </c>
    </row>
    <row r="2479" spans="1:20">
      <c r="A2479" t="s">
        <v>349</v>
      </c>
      <c r="B2479">
        <v>94537604</v>
      </c>
      <c r="C2479" t="s">
        <v>25789</v>
      </c>
      <c r="D2479" t="s">
        <v>22073</v>
      </c>
      <c r="E2479" t="s">
        <v>21952</v>
      </c>
      <c r="F2479" t="s">
        <v>21953</v>
      </c>
      <c r="G2479">
        <v>3440</v>
      </c>
      <c r="I2479">
        <v>200</v>
      </c>
      <c r="J2479" t="s">
        <v>21954</v>
      </c>
      <c r="K2479" t="s">
        <v>12492</v>
      </c>
      <c r="L2479" t="s">
        <v>12492</v>
      </c>
      <c r="M2479" t="s">
        <v>21955</v>
      </c>
      <c r="N2479" t="s">
        <v>21955</v>
      </c>
      <c r="O2479" t="s">
        <v>21955</v>
      </c>
      <c r="P2479" t="s">
        <v>21955</v>
      </c>
      <c r="Q2479" t="s">
        <v>21956</v>
      </c>
      <c r="R2479">
        <v>0.05</v>
      </c>
      <c r="S2479">
        <v>0</v>
      </c>
      <c r="T2479" t="s">
        <v>21967</v>
      </c>
    </row>
    <row r="2480" spans="1:20">
      <c r="A2480" t="s">
        <v>349</v>
      </c>
      <c r="B2480">
        <v>94537751</v>
      </c>
      <c r="C2480" t="s">
        <v>25790</v>
      </c>
      <c r="D2480" t="s">
        <v>22022</v>
      </c>
      <c r="E2480" t="s">
        <v>21952</v>
      </c>
      <c r="F2480" t="s">
        <v>21953</v>
      </c>
      <c r="G2480">
        <v>3440</v>
      </c>
      <c r="I2480">
        <v>150</v>
      </c>
      <c r="J2480" t="s">
        <v>21954</v>
      </c>
      <c r="K2480" t="s">
        <v>204</v>
      </c>
      <c r="L2480" t="s">
        <v>12492</v>
      </c>
      <c r="M2480" t="s">
        <v>21955</v>
      </c>
      <c r="N2480" t="s">
        <v>21955</v>
      </c>
      <c r="O2480" t="s">
        <v>21955</v>
      </c>
      <c r="P2480" t="s">
        <v>21955</v>
      </c>
      <c r="Q2480" t="s">
        <v>21956</v>
      </c>
      <c r="R2480">
        <v>0.05</v>
      </c>
      <c r="S2480">
        <v>0</v>
      </c>
    </row>
    <row r="2481" spans="1:20">
      <c r="A2481" t="s">
        <v>349</v>
      </c>
      <c r="B2481">
        <v>94537901</v>
      </c>
      <c r="C2481" t="s">
        <v>25791</v>
      </c>
      <c r="D2481" t="s">
        <v>21979</v>
      </c>
      <c r="E2481" t="s">
        <v>21952</v>
      </c>
      <c r="F2481" t="s">
        <v>21953</v>
      </c>
      <c r="G2481">
        <v>3440</v>
      </c>
      <c r="I2481">
        <v>150</v>
      </c>
      <c r="J2481" t="s">
        <v>21954</v>
      </c>
      <c r="K2481" t="s">
        <v>204</v>
      </c>
      <c r="L2481" t="s">
        <v>204</v>
      </c>
      <c r="M2481" t="s">
        <v>21955</v>
      </c>
      <c r="N2481" t="s">
        <v>21955</v>
      </c>
      <c r="O2481" t="s">
        <v>21955</v>
      </c>
      <c r="P2481" t="s">
        <v>21955</v>
      </c>
      <c r="Q2481" t="s">
        <v>21956</v>
      </c>
      <c r="R2481">
        <v>0.05</v>
      </c>
      <c r="S2481">
        <v>0</v>
      </c>
      <c r="T2481" t="s">
        <v>21967</v>
      </c>
    </row>
    <row r="2482" spans="1:20">
      <c r="A2482" t="s">
        <v>349</v>
      </c>
      <c r="B2482">
        <v>94538301</v>
      </c>
      <c r="C2482" t="s">
        <v>25792</v>
      </c>
      <c r="D2482" t="s">
        <v>25365</v>
      </c>
      <c r="E2482" t="s">
        <v>21966</v>
      </c>
      <c r="F2482" t="s">
        <v>21953</v>
      </c>
      <c r="G2482">
        <v>3220</v>
      </c>
      <c r="I2482">
        <v>150</v>
      </c>
      <c r="J2482" t="s">
        <v>19</v>
      </c>
      <c r="K2482" t="s">
        <v>12492</v>
      </c>
      <c r="L2482" t="s">
        <v>12492</v>
      </c>
      <c r="M2482" t="s">
        <v>21955</v>
      </c>
      <c r="N2482" t="s">
        <v>21955</v>
      </c>
      <c r="O2482" t="s">
        <v>34</v>
      </c>
      <c r="P2482" t="s">
        <v>34</v>
      </c>
      <c r="Q2482" t="s">
        <v>21956</v>
      </c>
      <c r="R2482">
        <v>0.05</v>
      </c>
      <c r="S2482">
        <v>0</v>
      </c>
      <c r="T2482" t="s">
        <v>22002</v>
      </c>
    </row>
    <row r="2483" spans="1:20">
      <c r="A2483" t="s">
        <v>349</v>
      </c>
      <c r="B2483">
        <v>94539001</v>
      </c>
      <c r="C2483" t="s">
        <v>25793</v>
      </c>
      <c r="D2483" t="s">
        <v>22210</v>
      </c>
      <c r="E2483" t="s">
        <v>21952</v>
      </c>
      <c r="F2483" t="s">
        <v>21953</v>
      </c>
      <c r="G2483">
        <v>3450</v>
      </c>
      <c r="I2483">
        <v>150</v>
      </c>
      <c r="J2483" t="s">
        <v>21954</v>
      </c>
      <c r="K2483" t="s">
        <v>204</v>
      </c>
      <c r="L2483" t="s">
        <v>12492</v>
      </c>
      <c r="M2483" t="s">
        <v>21955</v>
      </c>
      <c r="N2483" t="s">
        <v>21955</v>
      </c>
      <c r="O2483" t="s">
        <v>21955</v>
      </c>
      <c r="P2483" t="s">
        <v>21955</v>
      </c>
      <c r="Q2483" t="s">
        <v>21956</v>
      </c>
      <c r="R2483">
        <v>0.05</v>
      </c>
      <c r="S2483">
        <v>0</v>
      </c>
    </row>
    <row r="2484" spans="1:20">
      <c r="A2484" t="s">
        <v>349</v>
      </c>
      <c r="B2484">
        <v>94540001</v>
      </c>
      <c r="C2484" t="s">
        <v>25794</v>
      </c>
      <c r="D2484" t="s">
        <v>22797</v>
      </c>
      <c r="E2484" t="s">
        <v>21952</v>
      </c>
      <c r="F2484" t="s">
        <v>21953</v>
      </c>
      <c r="G2484">
        <v>3450</v>
      </c>
      <c r="I2484">
        <v>150</v>
      </c>
      <c r="J2484" t="s">
        <v>21954</v>
      </c>
      <c r="K2484" t="s">
        <v>204</v>
      </c>
      <c r="L2484" t="s">
        <v>12492</v>
      </c>
      <c r="M2484" t="s">
        <v>21955</v>
      </c>
      <c r="N2484" t="s">
        <v>21955</v>
      </c>
      <c r="O2484" t="s">
        <v>21955</v>
      </c>
      <c r="P2484" t="s">
        <v>21955</v>
      </c>
      <c r="Q2484" t="s">
        <v>21956</v>
      </c>
      <c r="R2484">
        <v>0.05</v>
      </c>
      <c r="S2484">
        <v>0</v>
      </c>
    </row>
    <row r="2485" spans="1:20">
      <c r="A2485" t="s">
        <v>349</v>
      </c>
      <c r="B2485">
        <v>94540701</v>
      </c>
      <c r="C2485" t="s">
        <v>25795</v>
      </c>
      <c r="D2485" t="s">
        <v>22073</v>
      </c>
      <c r="E2485" t="s">
        <v>21952</v>
      </c>
      <c r="F2485" t="s">
        <v>21953</v>
      </c>
      <c r="G2485">
        <v>3450</v>
      </c>
      <c r="I2485">
        <v>150</v>
      </c>
      <c r="J2485" t="s">
        <v>21954</v>
      </c>
      <c r="K2485" t="s">
        <v>204</v>
      </c>
      <c r="L2485" t="s">
        <v>12492</v>
      </c>
      <c r="M2485" t="s">
        <v>21955</v>
      </c>
      <c r="N2485" t="s">
        <v>21955</v>
      </c>
      <c r="O2485" t="s">
        <v>21955</v>
      </c>
      <c r="P2485" t="s">
        <v>21955</v>
      </c>
      <c r="Q2485" t="s">
        <v>21956</v>
      </c>
      <c r="R2485">
        <v>0.05</v>
      </c>
      <c r="S2485">
        <v>0</v>
      </c>
    </row>
    <row r="2486" spans="1:20">
      <c r="A2486" t="s">
        <v>349</v>
      </c>
      <c r="B2486">
        <v>94540901</v>
      </c>
      <c r="C2486" t="s">
        <v>25796</v>
      </c>
      <c r="D2486" t="s">
        <v>22022</v>
      </c>
      <c r="E2486" t="s">
        <v>21952</v>
      </c>
      <c r="F2486" t="s">
        <v>21953</v>
      </c>
      <c r="G2486">
        <v>3450</v>
      </c>
      <c r="I2486">
        <v>150</v>
      </c>
      <c r="J2486" t="s">
        <v>21954</v>
      </c>
      <c r="K2486" t="s">
        <v>204</v>
      </c>
      <c r="L2486" t="s">
        <v>12492</v>
      </c>
      <c r="M2486" t="s">
        <v>21955</v>
      </c>
      <c r="N2486" t="s">
        <v>21955</v>
      </c>
      <c r="O2486" t="s">
        <v>21955</v>
      </c>
      <c r="P2486" t="s">
        <v>21955</v>
      </c>
      <c r="Q2486" t="s">
        <v>21956</v>
      </c>
      <c r="R2486">
        <v>0.05</v>
      </c>
      <c r="S2486">
        <v>0</v>
      </c>
    </row>
    <row r="2487" spans="1:20">
      <c r="A2487" t="s">
        <v>349</v>
      </c>
      <c r="B2487">
        <v>94541101</v>
      </c>
      <c r="C2487" t="s">
        <v>25797</v>
      </c>
      <c r="D2487" t="s">
        <v>23787</v>
      </c>
      <c r="E2487" t="s">
        <v>21966</v>
      </c>
      <c r="F2487" t="s">
        <v>21953</v>
      </c>
      <c r="G2487">
        <v>3220</v>
      </c>
      <c r="I2487">
        <v>150</v>
      </c>
      <c r="J2487" t="s">
        <v>21954</v>
      </c>
      <c r="K2487" t="s">
        <v>204</v>
      </c>
      <c r="L2487" t="s">
        <v>12492</v>
      </c>
      <c r="M2487" t="s">
        <v>34</v>
      </c>
      <c r="N2487" t="s">
        <v>34</v>
      </c>
      <c r="O2487" t="s">
        <v>34</v>
      </c>
      <c r="P2487" t="s">
        <v>34</v>
      </c>
      <c r="Q2487" t="s">
        <v>21956</v>
      </c>
      <c r="R2487">
        <v>0.075</v>
      </c>
      <c r="S2487">
        <v>0</v>
      </c>
    </row>
    <row r="2488" spans="1:20">
      <c r="A2488" t="s">
        <v>349</v>
      </c>
      <c r="B2488">
        <v>94541201</v>
      </c>
      <c r="C2488" t="s">
        <v>25798</v>
      </c>
      <c r="D2488" t="s">
        <v>22531</v>
      </c>
      <c r="E2488" t="s">
        <v>21966</v>
      </c>
      <c r="F2488" t="s">
        <v>21953</v>
      </c>
      <c r="G2488">
        <v>3220</v>
      </c>
      <c r="I2488">
        <v>150</v>
      </c>
      <c r="J2488" t="s">
        <v>21954</v>
      </c>
      <c r="K2488" t="s">
        <v>204</v>
      </c>
      <c r="L2488" t="s">
        <v>12492</v>
      </c>
      <c r="M2488" t="s">
        <v>21955</v>
      </c>
      <c r="N2488" t="s">
        <v>21955</v>
      </c>
      <c r="O2488" t="s">
        <v>21955</v>
      </c>
      <c r="P2488" t="s">
        <v>21955</v>
      </c>
      <c r="Q2488" t="s">
        <v>21956</v>
      </c>
      <c r="R2488">
        <v>0.05</v>
      </c>
      <c r="S2488">
        <v>0</v>
      </c>
    </row>
    <row r="2489" spans="1:20">
      <c r="A2489" t="s">
        <v>349</v>
      </c>
      <c r="B2489">
        <v>94542101</v>
      </c>
      <c r="C2489" t="s">
        <v>25799</v>
      </c>
      <c r="D2489" t="s">
        <v>22531</v>
      </c>
      <c r="E2489" t="s">
        <v>21952</v>
      </c>
      <c r="F2489" t="s">
        <v>21953</v>
      </c>
      <c r="G2489">
        <v>3450</v>
      </c>
      <c r="I2489">
        <v>150</v>
      </c>
      <c r="J2489" t="s">
        <v>21954</v>
      </c>
      <c r="K2489" t="s">
        <v>204</v>
      </c>
      <c r="L2489" t="s">
        <v>12492</v>
      </c>
      <c r="M2489" t="s">
        <v>21955</v>
      </c>
      <c r="N2489" t="s">
        <v>21955</v>
      </c>
      <c r="O2489" t="s">
        <v>21955</v>
      </c>
      <c r="P2489" t="s">
        <v>21955</v>
      </c>
      <c r="Q2489" t="s">
        <v>21956</v>
      </c>
      <c r="R2489">
        <v>0.05</v>
      </c>
      <c r="S2489">
        <v>0</v>
      </c>
    </row>
    <row r="2490" spans="1:20">
      <c r="A2490" t="s">
        <v>349</v>
      </c>
      <c r="B2490">
        <v>94542201</v>
      </c>
      <c r="C2490" t="s">
        <v>25800</v>
      </c>
      <c r="D2490" t="s">
        <v>22531</v>
      </c>
      <c r="E2490" t="s">
        <v>21952</v>
      </c>
      <c r="F2490" t="s">
        <v>21953</v>
      </c>
      <c r="G2490">
        <v>3450</v>
      </c>
      <c r="I2490">
        <v>150</v>
      </c>
      <c r="J2490" t="s">
        <v>21954</v>
      </c>
      <c r="K2490" t="s">
        <v>204</v>
      </c>
      <c r="L2490" t="s">
        <v>12492</v>
      </c>
      <c r="M2490" t="s">
        <v>21955</v>
      </c>
      <c r="N2490" t="s">
        <v>21955</v>
      </c>
      <c r="O2490" t="s">
        <v>21955</v>
      </c>
      <c r="P2490" t="s">
        <v>21955</v>
      </c>
      <c r="Q2490" t="s">
        <v>21956</v>
      </c>
      <c r="R2490">
        <v>0.05</v>
      </c>
      <c r="S2490">
        <v>0</v>
      </c>
    </row>
    <row r="2491" spans="1:20">
      <c r="A2491" t="s">
        <v>349</v>
      </c>
      <c r="B2491">
        <v>94542501</v>
      </c>
      <c r="C2491" t="s">
        <v>25801</v>
      </c>
      <c r="D2491" t="s">
        <v>22531</v>
      </c>
      <c r="E2491" t="s">
        <v>21966</v>
      </c>
      <c r="F2491" t="s">
        <v>21953</v>
      </c>
      <c r="G2491">
        <v>3220</v>
      </c>
      <c r="I2491">
        <v>150</v>
      </c>
      <c r="J2491" t="s">
        <v>21954</v>
      </c>
      <c r="K2491" t="s">
        <v>204</v>
      </c>
      <c r="L2491" t="s">
        <v>12492</v>
      </c>
      <c r="M2491" t="s">
        <v>21955</v>
      </c>
      <c r="N2491" t="s">
        <v>21955</v>
      </c>
      <c r="O2491" t="s">
        <v>21955</v>
      </c>
      <c r="P2491" t="s">
        <v>21955</v>
      </c>
      <c r="Q2491" t="s">
        <v>21956</v>
      </c>
      <c r="R2491">
        <v>0.05</v>
      </c>
      <c r="S2491">
        <v>0</v>
      </c>
    </row>
    <row r="2492" spans="1:20">
      <c r="A2492" t="s">
        <v>349</v>
      </c>
      <c r="B2492">
        <v>94543901</v>
      </c>
      <c r="C2492" t="s">
        <v>25802</v>
      </c>
      <c r="D2492" t="s">
        <v>22025</v>
      </c>
      <c r="E2492" t="s">
        <v>21966</v>
      </c>
      <c r="F2492" t="s">
        <v>21953</v>
      </c>
      <c r="G2492">
        <v>3220</v>
      </c>
      <c r="I2492">
        <v>150</v>
      </c>
      <c r="J2492" t="s">
        <v>21954</v>
      </c>
      <c r="K2492" t="s">
        <v>204</v>
      </c>
      <c r="L2492" t="s">
        <v>12492</v>
      </c>
      <c r="M2492" t="s">
        <v>21955</v>
      </c>
      <c r="N2492" t="s">
        <v>21955</v>
      </c>
      <c r="O2492" t="s">
        <v>21955</v>
      </c>
      <c r="P2492" t="s">
        <v>21955</v>
      </c>
      <c r="Q2492" t="s">
        <v>21956</v>
      </c>
      <c r="R2492">
        <v>0.05</v>
      </c>
      <c r="S2492">
        <v>0</v>
      </c>
    </row>
    <row r="2493" spans="1:20">
      <c r="A2493" t="s">
        <v>349</v>
      </c>
      <c r="B2493">
        <v>94544001</v>
      </c>
      <c r="C2493" t="s">
        <v>25803</v>
      </c>
      <c r="D2493" t="s">
        <v>22339</v>
      </c>
      <c r="E2493" t="s">
        <v>21987</v>
      </c>
      <c r="F2493" t="s">
        <v>21953</v>
      </c>
      <c r="G2493">
        <v>3450</v>
      </c>
      <c r="I2493">
        <v>150</v>
      </c>
      <c r="J2493" t="s">
        <v>21954</v>
      </c>
      <c r="K2493" t="s">
        <v>204</v>
      </c>
      <c r="L2493" t="s">
        <v>12492</v>
      </c>
      <c r="M2493" t="s">
        <v>21955</v>
      </c>
      <c r="N2493" t="s">
        <v>21955</v>
      </c>
      <c r="O2493" t="s">
        <v>21955</v>
      </c>
      <c r="P2493" t="s">
        <v>21955</v>
      </c>
      <c r="Q2493" t="s">
        <v>21956</v>
      </c>
      <c r="R2493">
        <v>0.05</v>
      </c>
      <c r="S2493">
        <v>0</v>
      </c>
    </row>
    <row r="2494" spans="1:20">
      <c r="A2494" t="s">
        <v>349</v>
      </c>
      <c r="B2494">
        <v>94545203</v>
      </c>
      <c r="C2494" t="s">
        <v>25804</v>
      </c>
      <c r="D2494" t="s">
        <v>22523</v>
      </c>
      <c r="E2494" t="s">
        <v>21952</v>
      </c>
      <c r="F2494" t="s">
        <v>21953</v>
      </c>
      <c r="G2494">
        <v>3440</v>
      </c>
      <c r="I2494">
        <v>150</v>
      </c>
      <c r="J2494" t="s">
        <v>21954</v>
      </c>
      <c r="K2494" t="s">
        <v>204</v>
      </c>
      <c r="L2494" t="s">
        <v>12492</v>
      </c>
      <c r="M2494" t="s">
        <v>21955</v>
      </c>
      <c r="N2494" t="s">
        <v>21955</v>
      </c>
      <c r="O2494" t="s">
        <v>21955</v>
      </c>
      <c r="P2494" t="s">
        <v>21955</v>
      </c>
      <c r="Q2494" t="s">
        <v>21956</v>
      </c>
      <c r="R2494">
        <v>0.05</v>
      </c>
      <c r="S2494">
        <v>0</v>
      </c>
    </row>
    <row r="2495" spans="1:20">
      <c r="A2495" t="s">
        <v>349</v>
      </c>
      <c r="B2495">
        <v>94545601</v>
      </c>
      <c r="C2495" t="s">
        <v>25805</v>
      </c>
      <c r="D2495" t="s">
        <v>22053</v>
      </c>
      <c r="E2495" t="s">
        <v>21966</v>
      </c>
      <c r="F2495" t="s">
        <v>21953</v>
      </c>
      <c r="G2495">
        <v>3220</v>
      </c>
      <c r="I2495">
        <v>150</v>
      </c>
      <c r="J2495" t="s">
        <v>21954</v>
      </c>
      <c r="K2495" t="s">
        <v>204</v>
      </c>
      <c r="L2495" t="s">
        <v>12492</v>
      </c>
      <c r="M2495" t="s">
        <v>21955</v>
      </c>
      <c r="N2495" t="s">
        <v>21955</v>
      </c>
      <c r="O2495" t="s">
        <v>21955</v>
      </c>
      <c r="P2495" t="s">
        <v>21955</v>
      </c>
      <c r="Q2495" t="s">
        <v>21956</v>
      </c>
      <c r="R2495">
        <v>0.05</v>
      </c>
      <c r="S2495">
        <v>0</v>
      </c>
    </row>
    <row r="2496" spans="1:20">
      <c r="A2496" t="s">
        <v>349</v>
      </c>
      <c r="B2496">
        <v>94546101</v>
      </c>
      <c r="C2496" t="s">
        <v>25806</v>
      </c>
      <c r="D2496" t="s">
        <v>23724</v>
      </c>
      <c r="E2496" t="s">
        <v>21966</v>
      </c>
      <c r="F2496" t="s">
        <v>21953</v>
      </c>
      <c r="G2496">
        <v>3220</v>
      </c>
      <c r="I2496">
        <v>150</v>
      </c>
      <c r="J2496" t="s">
        <v>21954</v>
      </c>
      <c r="K2496" t="s">
        <v>204</v>
      </c>
      <c r="L2496" t="s">
        <v>12492</v>
      </c>
      <c r="M2496" t="s">
        <v>21955</v>
      </c>
      <c r="N2496" t="s">
        <v>21955</v>
      </c>
      <c r="O2496" t="s">
        <v>21955</v>
      </c>
      <c r="P2496" t="s">
        <v>21955</v>
      </c>
      <c r="Q2496" t="s">
        <v>21956</v>
      </c>
      <c r="R2496">
        <v>0.05</v>
      </c>
      <c r="S2496">
        <v>0</v>
      </c>
    </row>
    <row r="2497" spans="1:20">
      <c r="A2497" t="s">
        <v>349</v>
      </c>
      <c r="B2497">
        <v>94546201</v>
      </c>
      <c r="C2497" t="s">
        <v>25807</v>
      </c>
      <c r="D2497" t="s">
        <v>22025</v>
      </c>
      <c r="E2497" t="s">
        <v>21966</v>
      </c>
      <c r="F2497" t="s">
        <v>21953</v>
      </c>
      <c r="G2497">
        <v>3220</v>
      </c>
      <c r="I2497">
        <v>150</v>
      </c>
      <c r="J2497" t="s">
        <v>21954</v>
      </c>
      <c r="K2497" t="s">
        <v>12492</v>
      </c>
      <c r="L2497" t="s">
        <v>12492</v>
      </c>
      <c r="M2497" t="s">
        <v>21961</v>
      </c>
      <c r="N2497" t="s">
        <v>21961</v>
      </c>
      <c r="O2497" t="s">
        <v>21961</v>
      </c>
      <c r="P2497" t="s">
        <v>21961</v>
      </c>
      <c r="Q2497" t="s">
        <v>21956</v>
      </c>
      <c r="R2497">
        <v>0.05</v>
      </c>
      <c r="S2497">
        <v>0</v>
      </c>
      <c r="T2497" t="s">
        <v>22002</v>
      </c>
    </row>
    <row r="2498" spans="1:20">
      <c r="A2498" t="s">
        <v>349</v>
      </c>
      <c r="B2498">
        <v>94546701</v>
      </c>
      <c r="C2498" t="s">
        <v>25808</v>
      </c>
      <c r="D2498" t="s">
        <v>22022</v>
      </c>
      <c r="E2498" t="s">
        <v>24201</v>
      </c>
      <c r="F2498" t="s">
        <v>21953</v>
      </c>
      <c r="G2498">
        <v>3440</v>
      </c>
      <c r="I2498">
        <v>200</v>
      </c>
      <c r="J2498" t="s">
        <v>21954</v>
      </c>
      <c r="K2498" t="s">
        <v>204</v>
      </c>
      <c r="L2498" t="s">
        <v>12492</v>
      </c>
      <c r="M2498" t="s">
        <v>21955</v>
      </c>
      <c r="N2498" t="s">
        <v>21955</v>
      </c>
      <c r="O2498" t="s">
        <v>21955</v>
      </c>
      <c r="P2498" t="s">
        <v>21955</v>
      </c>
      <c r="Q2498" t="s">
        <v>21956</v>
      </c>
      <c r="R2498">
        <v>0.05</v>
      </c>
      <c r="S2498">
        <v>0</v>
      </c>
      <c r="T2498" t="s">
        <v>21967</v>
      </c>
    </row>
    <row r="2499" spans="1:20">
      <c r="A2499" t="s">
        <v>349</v>
      </c>
      <c r="B2499">
        <v>94547001</v>
      </c>
      <c r="C2499" t="s">
        <v>25809</v>
      </c>
      <c r="D2499" t="s">
        <v>22073</v>
      </c>
      <c r="E2499" t="s">
        <v>21952</v>
      </c>
      <c r="F2499" t="s">
        <v>21953</v>
      </c>
      <c r="G2499">
        <v>3450</v>
      </c>
      <c r="I2499">
        <v>150</v>
      </c>
      <c r="J2499" t="s">
        <v>21954</v>
      </c>
      <c r="K2499" t="s">
        <v>204</v>
      </c>
      <c r="L2499" t="s">
        <v>12492</v>
      </c>
      <c r="M2499" t="s">
        <v>21955</v>
      </c>
      <c r="N2499" t="s">
        <v>21955</v>
      </c>
      <c r="O2499" t="s">
        <v>21955</v>
      </c>
      <c r="P2499" t="s">
        <v>21955</v>
      </c>
      <c r="Q2499" t="s">
        <v>21956</v>
      </c>
      <c r="R2499">
        <v>0.05</v>
      </c>
      <c r="S2499">
        <v>0</v>
      </c>
    </row>
    <row r="2500" spans="1:20">
      <c r="A2500" t="s">
        <v>349</v>
      </c>
      <c r="B2500">
        <v>94547501</v>
      </c>
      <c r="C2500" t="s">
        <v>25810</v>
      </c>
      <c r="D2500" t="s">
        <v>22025</v>
      </c>
      <c r="E2500" t="s">
        <v>21966</v>
      </c>
      <c r="F2500" t="s">
        <v>21953</v>
      </c>
      <c r="G2500">
        <v>3220</v>
      </c>
      <c r="I2500">
        <v>150</v>
      </c>
      <c r="J2500" t="s">
        <v>21954</v>
      </c>
      <c r="K2500" t="s">
        <v>204</v>
      </c>
      <c r="L2500" t="s">
        <v>12492</v>
      </c>
      <c r="M2500" t="s">
        <v>21961</v>
      </c>
      <c r="N2500" t="s">
        <v>21961</v>
      </c>
      <c r="O2500" t="s">
        <v>21961</v>
      </c>
      <c r="P2500" t="s">
        <v>21961</v>
      </c>
      <c r="Q2500" t="s">
        <v>21956</v>
      </c>
      <c r="R2500">
        <v>0.01</v>
      </c>
      <c r="S2500">
        <v>0</v>
      </c>
    </row>
    <row r="2501" spans="1:20">
      <c r="A2501" t="s">
        <v>349</v>
      </c>
      <c r="B2501">
        <v>94547601</v>
      </c>
      <c r="C2501" t="s">
        <v>25811</v>
      </c>
      <c r="D2501" t="s">
        <v>22073</v>
      </c>
      <c r="E2501" t="s">
        <v>21952</v>
      </c>
      <c r="F2501" t="s">
        <v>21953</v>
      </c>
      <c r="G2501">
        <v>3450</v>
      </c>
      <c r="H2501">
        <v>3450</v>
      </c>
      <c r="I2501">
        <v>150</v>
      </c>
      <c r="J2501" t="s">
        <v>21954</v>
      </c>
      <c r="K2501" t="s">
        <v>204</v>
      </c>
      <c r="L2501" t="s">
        <v>12492</v>
      </c>
      <c r="M2501" t="s">
        <v>21955</v>
      </c>
      <c r="N2501" t="s">
        <v>21955</v>
      </c>
      <c r="O2501" t="s">
        <v>21955</v>
      </c>
      <c r="P2501" t="s">
        <v>21955</v>
      </c>
      <c r="Q2501" t="s">
        <v>21956</v>
      </c>
      <c r="R2501">
        <v>0.05</v>
      </c>
      <c r="S2501">
        <v>0</v>
      </c>
    </row>
    <row r="2502" spans="1:20">
      <c r="A2502" t="s">
        <v>349</v>
      </c>
      <c r="B2502">
        <v>94547701</v>
      </c>
      <c r="C2502" t="s">
        <v>25812</v>
      </c>
      <c r="D2502" t="s">
        <v>25813</v>
      </c>
      <c r="E2502" t="s">
        <v>21952</v>
      </c>
      <c r="F2502" t="s">
        <v>21953</v>
      </c>
      <c r="G2502">
        <v>3430</v>
      </c>
      <c r="I2502">
        <v>150</v>
      </c>
      <c r="J2502" t="s">
        <v>21954</v>
      </c>
      <c r="K2502" t="s">
        <v>12492</v>
      </c>
      <c r="L2502" t="s">
        <v>12492</v>
      </c>
      <c r="M2502" t="s">
        <v>34</v>
      </c>
      <c r="N2502" t="s">
        <v>34</v>
      </c>
      <c r="O2502" t="s">
        <v>34</v>
      </c>
      <c r="P2502" t="s">
        <v>34</v>
      </c>
      <c r="Q2502" t="s">
        <v>21956</v>
      </c>
      <c r="R2502">
        <v>0.05</v>
      </c>
      <c r="S2502">
        <v>0</v>
      </c>
      <c r="T2502" t="s">
        <v>22002</v>
      </c>
    </row>
    <row r="2503" spans="1:20">
      <c r="A2503" t="s">
        <v>349</v>
      </c>
      <c r="B2503">
        <v>94547801</v>
      </c>
      <c r="C2503" t="s">
        <v>25814</v>
      </c>
      <c r="D2503" t="s">
        <v>22357</v>
      </c>
      <c r="E2503" t="s">
        <v>21966</v>
      </c>
      <c r="F2503" t="s">
        <v>21953</v>
      </c>
      <c r="G2503">
        <v>3220</v>
      </c>
      <c r="I2503">
        <v>150</v>
      </c>
      <c r="J2503" t="s">
        <v>21954</v>
      </c>
      <c r="K2503" t="s">
        <v>204</v>
      </c>
      <c r="L2503" t="s">
        <v>12492</v>
      </c>
      <c r="M2503" t="s">
        <v>21961</v>
      </c>
      <c r="N2503" t="s">
        <v>21955</v>
      </c>
      <c r="O2503" t="s">
        <v>21955</v>
      </c>
      <c r="P2503" t="s">
        <v>21961</v>
      </c>
      <c r="Q2503" t="s">
        <v>21956</v>
      </c>
      <c r="R2503">
        <v>0.01</v>
      </c>
      <c r="S2503">
        <v>0</v>
      </c>
    </row>
    <row r="2504" spans="1:20">
      <c r="A2504" t="s">
        <v>349</v>
      </c>
      <c r="B2504">
        <v>94548901</v>
      </c>
      <c r="C2504" t="s">
        <v>25815</v>
      </c>
      <c r="D2504" t="s">
        <v>22482</v>
      </c>
      <c r="E2504" t="s">
        <v>22181</v>
      </c>
      <c r="F2504" t="s">
        <v>21953</v>
      </c>
      <c r="G2504">
        <v>3220</v>
      </c>
      <c r="H2504">
        <v>3220</v>
      </c>
      <c r="I2504">
        <v>150</v>
      </c>
      <c r="J2504" t="s">
        <v>21954</v>
      </c>
      <c r="K2504" t="s">
        <v>204</v>
      </c>
      <c r="L2504" t="s">
        <v>12492</v>
      </c>
      <c r="M2504" t="s">
        <v>21955</v>
      </c>
      <c r="N2504" t="s">
        <v>21955</v>
      </c>
      <c r="O2504" t="s">
        <v>21955</v>
      </c>
      <c r="P2504" t="s">
        <v>21955</v>
      </c>
      <c r="Q2504" t="s">
        <v>21956</v>
      </c>
      <c r="R2504">
        <v>0.05</v>
      </c>
      <c r="S2504">
        <v>0</v>
      </c>
    </row>
    <row r="2505" spans="1:20">
      <c r="A2505" t="s">
        <v>349</v>
      </c>
      <c r="B2505">
        <v>94549101</v>
      </c>
      <c r="C2505" t="s">
        <v>25816</v>
      </c>
      <c r="D2505" t="s">
        <v>22025</v>
      </c>
      <c r="E2505" t="s">
        <v>21966</v>
      </c>
      <c r="F2505" t="s">
        <v>21953</v>
      </c>
      <c r="G2505">
        <v>3220</v>
      </c>
      <c r="I2505">
        <v>150</v>
      </c>
      <c r="J2505" t="s">
        <v>21954</v>
      </c>
      <c r="K2505" t="s">
        <v>204</v>
      </c>
      <c r="L2505" t="s">
        <v>12492</v>
      </c>
      <c r="M2505" t="s">
        <v>21955</v>
      </c>
      <c r="N2505" t="s">
        <v>21955</v>
      </c>
      <c r="O2505" t="s">
        <v>21955</v>
      </c>
      <c r="P2505" t="s">
        <v>21955</v>
      </c>
      <c r="Q2505" t="s">
        <v>21956</v>
      </c>
      <c r="R2505">
        <v>0.05</v>
      </c>
      <c r="S2505">
        <v>0</v>
      </c>
    </row>
    <row r="2506" spans="1:20">
      <c r="A2506" t="s">
        <v>349</v>
      </c>
      <c r="B2506">
        <v>94549401</v>
      </c>
      <c r="C2506" t="s">
        <v>25817</v>
      </c>
      <c r="D2506" t="s">
        <v>22385</v>
      </c>
      <c r="E2506" t="s">
        <v>21966</v>
      </c>
      <c r="F2506" t="s">
        <v>21953</v>
      </c>
      <c r="G2506">
        <v>3220</v>
      </c>
      <c r="I2506">
        <v>150</v>
      </c>
      <c r="J2506" t="s">
        <v>21954</v>
      </c>
      <c r="K2506" t="s">
        <v>12492</v>
      </c>
      <c r="L2506" t="s">
        <v>12492</v>
      </c>
      <c r="M2506" t="s">
        <v>21955</v>
      </c>
      <c r="N2506" t="s">
        <v>21955</v>
      </c>
      <c r="O2506" t="s">
        <v>21955</v>
      </c>
      <c r="P2506" t="s">
        <v>21955</v>
      </c>
      <c r="Q2506" t="s">
        <v>21956</v>
      </c>
      <c r="R2506">
        <v>0.01</v>
      </c>
      <c r="S2506">
        <v>0</v>
      </c>
      <c r="T2506" t="s">
        <v>21967</v>
      </c>
    </row>
    <row r="2507" spans="1:20">
      <c r="A2507" t="s">
        <v>349</v>
      </c>
      <c r="B2507">
        <v>94549501</v>
      </c>
      <c r="C2507" t="s">
        <v>25818</v>
      </c>
      <c r="D2507" t="s">
        <v>22385</v>
      </c>
      <c r="E2507" t="s">
        <v>21966</v>
      </c>
      <c r="F2507" t="s">
        <v>21953</v>
      </c>
      <c r="G2507">
        <v>3220</v>
      </c>
      <c r="I2507">
        <v>100</v>
      </c>
      <c r="J2507" t="s">
        <v>21954</v>
      </c>
      <c r="K2507" t="s">
        <v>12492</v>
      </c>
      <c r="L2507" t="s">
        <v>12492</v>
      </c>
      <c r="M2507" t="s">
        <v>21955</v>
      </c>
      <c r="N2507" t="s">
        <v>21961</v>
      </c>
      <c r="O2507" t="s">
        <v>21961</v>
      </c>
      <c r="P2507" t="s">
        <v>34</v>
      </c>
      <c r="Q2507" t="s">
        <v>21956</v>
      </c>
      <c r="R2507">
        <v>0.05</v>
      </c>
      <c r="S2507">
        <v>0</v>
      </c>
    </row>
    <row r="2508" spans="1:20">
      <c r="A2508" t="s">
        <v>349</v>
      </c>
      <c r="B2508">
        <v>94550144</v>
      </c>
      <c r="C2508" t="s">
        <v>25819</v>
      </c>
      <c r="D2508" t="s">
        <v>22036</v>
      </c>
      <c r="E2508" t="s">
        <v>21987</v>
      </c>
      <c r="F2508" t="s">
        <v>21953</v>
      </c>
      <c r="G2508">
        <v>3450</v>
      </c>
      <c r="I2508">
        <v>150</v>
      </c>
      <c r="J2508" t="s">
        <v>21954</v>
      </c>
      <c r="K2508" t="s">
        <v>204</v>
      </c>
      <c r="L2508" t="s">
        <v>12492</v>
      </c>
      <c r="M2508" t="s">
        <v>21955</v>
      </c>
      <c r="N2508" t="s">
        <v>21955</v>
      </c>
      <c r="O2508" t="s">
        <v>21955</v>
      </c>
      <c r="P2508" t="s">
        <v>21955</v>
      </c>
      <c r="Q2508" t="s">
        <v>21956</v>
      </c>
      <c r="R2508">
        <v>0.05</v>
      </c>
      <c r="S2508">
        <v>0</v>
      </c>
    </row>
    <row r="2509" spans="1:20">
      <c r="A2509" t="s">
        <v>349</v>
      </c>
      <c r="B2509">
        <v>94550201</v>
      </c>
      <c r="C2509" t="s">
        <v>25820</v>
      </c>
      <c r="D2509" t="s">
        <v>22073</v>
      </c>
      <c r="E2509" t="s">
        <v>21952</v>
      </c>
      <c r="F2509" t="s">
        <v>21953</v>
      </c>
      <c r="G2509">
        <v>3450</v>
      </c>
      <c r="I2509">
        <v>150</v>
      </c>
      <c r="J2509" t="s">
        <v>21954</v>
      </c>
      <c r="K2509" t="s">
        <v>204</v>
      </c>
      <c r="L2509" t="s">
        <v>12492</v>
      </c>
      <c r="M2509" t="s">
        <v>21955</v>
      </c>
      <c r="N2509" t="s">
        <v>21955</v>
      </c>
      <c r="O2509" t="s">
        <v>21955</v>
      </c>
      <c r="P2509" t="s">
        <v>21955</v>
      </c>
      <c r="Q2509" t="s">
        <v>21956</v>
      </c>
      <c r="R2509">
        <v>0.05</v>
      </c>
      <c r="S2509">
        <v>0</v>
      </c>
    </row>
    <row r="2510" spans="1:20">
      <c r="A2510" t="s">
        <v>349</v>
      </c>
      <c r="B2510">
        <v>94550950</v>
      </c>
      <c r="C2510" t="s">
        <v>25821</v>
      </c>
      <c r="D2510" t="s">
        <v>25822</v>
      </c>
      <c r="E2510" t="s">
        <v>22199</v>
      </c>
      <c r="F2510" t="s">
        <v>21953</v>
      </c>
      <c r="G2510">
        <v>3220</v>
      </c>
      <c r="I2510">
        <v>150</v>
      </c>
      <c r="J2510" t="s">
        <v>21954</v>
      </c>
      <c r="K2510" t="s">
        <v>204</v>
      </c>
      <c r="L2510" t="s">
        <v>12492</v>
      </c>
      <c r="M2510" t="s">
        <v>21955</v>
      </c>
      <c r="N2510" t="s">
        <v>21955</v>
      </c>
      <c r="O2510" t="s">
        <v>21955</v>
      </c>
      <c r="P2510" t="s">
        <v>21955</v>
      </c>
      <c r="Q2510" t="s">
        <v>21956</v>
      </c>
      <c r="R2510">
        <v>0.05</v>
      </c>
      <c r="S2510">
        <v>0</v>
      </c>
    </row>
    <row r="2511" spans="1:20">
      <c r="A2511" t="s">
        <v>349</v>
      </c>
      <c r="B2511">
        <v>94550952</v>
      </c>
      <c r="C2511" t="s">
        <v>25823</v>
      </c>
      <c r="D2511" t="s">
        <v>25822</v>
      </c>
      <c r="E2511" t="s">
        <v>22199</v>
      </c>
      <c r="F2511" t="s">
        <v>21953</v>
      </c>
      <c r="G2511">
        <v>3220</v>
      </c>
      <c r="I2511">
        <v>150</v>
      </c>
      <c r="J2511" t="s">
        <v>21954</v>
      </c>
      <c r="K2511" t="s">
        <v>204</v>
      </c>
      <c r="L2511" t="s">
        <v>12492</v>
      </c>
      <c r="M2511" t="s">
        <v>21955</v>
      </c>
      <c r="N2511" t="s">
        <v>21955</v>
      </c>
      <c r="O2511" t="s">
        <v>21955</v>
      </c>
      <c r="P2511" t="s">
        <v>21955</v>
      </c>
      <c r="Q2511" t="s">
        <v>21956</v>
      </c>
      <c r="R2511">
        <v>0.05</v>
      </c>
      <c r="S2511">
        <v>0</v>
      </c>
    </row>
    <row r="2512" spans="1:20">
      <c r="A2512" t="s">
        <v>349</v>
      </c>
      <c r="B2512">
        <v>94551101</v>
      </c>
      <c r="C2512" t="s">
        <v>25824</v>
      </c>
      <c r="D2512" t="s">
        <v>22025</v>
      </c>
      <c r="E2512" t="s">
        <v>21966</v>
      </c>
      <c r="F2512" t="s">
        <v>21953</v>
      </c>
      <c r="G2512">
        <v>3220</v>
      </c>
      <c r="I2512">
        <v>150</v>
      </c>
      <c r="J2512" t="s">
        <v>21954</v>
      </c>
      <c r="K2512" t="s">
        <v>204</v>
      </c>
      <c r="L2512" t="s">
        <v>12492</v>
      </c>
      <c r="M2512" t="s">
        <v>21955</v>
      </c>
      <c r="N2512" t="s">
        <v>21955</v>
      </c>
      <c r="O2512" t="s">
        <v>21955</v>
      </c>
      <c r="P2512" t="s">
        <v>21955</v>
      </c>
      <c r="Q2512" t="s">
        <v>21956</v>
      </c>
      <c r="R2512">
        <v>0.05</v>
      </c>
      <c r="S2512">
        <v>0</v>
      </c>
    </row>
    <row r="2513" spans="1:20">
      <c r="A2513" t="s">
        <v>349</v>
      </c>
      <c r="B2513">
        <v>94551201</v>
      </c>
      <c r="C2513" t="s">
        <v>25825</v>
      </c>
      <c r="D2513" t="s">
        <v>22379</v>
      </c>
      <c r="E2513" t="s">
        <v>21966</v>
      </c>
      <c r="F2513" t="s">
        <v>21953</v>
      </c>
      <c r="G2513">
        <v>3450</v>
      </c>
      <c r="I2513">
        <v>150</v>
      </c>
      <c r="J2513" t="s">
        <v>21954</v>
      </c>
      <c r="K2513" t="s">
        <v>204</v>
      </c>
      <c r="L2513" t="s">
        <v>12492</v>
      </c>
      <c r="M2513" t="s">
        <v>21955</v>
      </c>
      <c r="N2513" t="s">
        <v>21955</v>
      </c>
      <c r="O2513" t="s">
        <v>21955</v>
      </c>
      <c r="P2513" t="s">
        <v>21955</v>
      </c>
      <c r="Q2513" t="s">
        <v>21956</v>
      </c>
      <c r="R2513">
        <v>0.05</v>
      </c>
      <c r="S2513">
        <v>0</v>
      </c>
    </row>
    <row r="2514" spans="1:20">
      <c r="A2514" t="s">
        <v>349</v>
      </c>
      <c r="B2514">
        <v>94551301</v>
      </c>
      <c r="C2514" t="s">
        <v>25826</v>
      </c>
      <c r="D2514" t="s">
        <v>22022</v>
      </c>
      <c r="E2514" t="s">
        <v>21952</v>
      </c>
      <c r="F2514" t="s">
        <v>21953</v>
      </c>
      <c r="G2514">
        <v>3450</v>
      </c>
      <c r="H2514">
        <v>3550</v>
      </c>
      <c r="I2514">
        <v>150</v>
      </c>
      <c r="J2514" t="s">
        <v>21954</v>
      </c>
      <c r="K2514" t="s">
        <v>204</v>
      </c>
      <c r="L2514" t="s">
        <v>12492</v>
      </c>
      <c r="M2514" t="s">
        <v>21955</v>
      </c>
      <c r="N2514" t="s">
        <v>21955</v>
      </c>
      <c r="O2514" t="s">
        <v>21955</v>
      </c>
      <c r="P2514" t="s">
        <v>21955</v>
      </c>
      <c r="Q2514" t="s">
        <v>21956</v>
      </c>
      <c r="R2514">
        <v>0.05</v>
      </c>
      <c r="S2514">
        <v>0</v>
      </c>
    </row>
    <row r="2515" spans="1:20">
      <c r="A2515" t="s">
        <v>349</v>
      </c>
      <c r="B2515">
        <v>94551401</v>
      </c>
      <c r="C2515" t="s">
        <v>25827</v>
      </c>
      <c r="D2515" t="s">
        <v>22073</v>
      </c>
      <c r="E2515" t="s">
        <v>21952</v>
      </c>
      <c r="F2515" t="s">
        <v>21953</v>
      </c>
      <c r="G2515">
        <v>3450</v>
      </c>
      <c r="I2515">
        <v>150</v>
      </c>
      <c r="J2515" t="s">
        <v>21954</v>
      </c>
      <c r="K2515" t="s">
        <v>204</v>
      </c>
      <c r="L2515" t="s">
        <v>12492</v>
      </c>
      <c r="M2515" t="s">
        <v>21955</v>
      </c>
      <c r="N2515" t="s">
        <v>21955</v>
      </c>
      <c r="O2515" t="s">
        <v>21955</v>
      </c>
      <c r="P2515" t="s">
        <v>21955</v>
      </c>
      <c r="Q2515" t="s">
        <v>21956</v>
      </c>
      <c r="R2515">
        <v>0.05</v>
      </c>
      <c r="S2515">
        <v>0</v>
      </c>
    </row>
    <row r="2516" spans="1:20">
      <c r="A2516" t="s">
        <v>349</v>
      </c>
      <c r="B2516">
        <v>94552001</v>
      </c>
      <c r="C2516" t="s">
        <v>25828</v>
      </c>
      <c r="D2516" t="s">
        <v>25829</v>
      </c>
      <c r="E2516" t="s">
        <v>21987</v>
      </c>
      <c r="F2516" t="s">
        <v>21953</v>
      </c>
      <c r="G2516">
        <v>3450</v>
      </c>
      <c r="I2516">
        <v>150</v>
      </c>
      <c r="J2516" t="s">
        <v>21954</v>
      </c>
      <c r="K2516" t="s">
        <v>204</v>
      </c>
      <c r="L2516" t="s">
        <v>12492</v>
      </c>
      <c r="M2516" t="s">
        <v>21955</v>
      </c>
      <c r="N2516" t="s">
        <v>21955</v>
      </c>
      <c r="O2516" t="s">
        <v>21955</v>
      </c>
      <c r="P2516" t="s">
        <v>21955</v>
      </c>
      <c r="Q2516" t="s">
        <v>21956</v>
      </c>
      <c r="R2516">
        <v>0.05</v>
      </c>
      <c r="S2516">
        <v>0</v>
      </c>
    </row>
    <row r="2517" spans="1:20">
      <c r="A2517" t="s">
        <v>349</v>
      </c>
      <c r="B2517">
        <v>94552401</v>
      </c>
      <c r="C2517" t="s">
        <v>25830</v>
      </c>
      <c r="D2517" t="s">
        <v>22360</v>
      </c>
      <c r="E2517" t="s">
        <v>21960</v>
      </c>
      <c r="F2517" t="s">
        <v>21953</v>
      </c>
      <c r="G2517">
        <v>3420</v>
      </c>
      <c r="I2517">
        <v>150</v>
      </c>
      <c r="J2517" t="s">
        <v>21954</v>
      </c>
      <c r="K2517" t="s">
        <v>204</v>
      </c>
      <c r="L2517" t="s">
        <v>12492</v>
      </c>
      <c r="M2517" t="s">
        <v>21955</v>
      </c>
      <c r="N2517" t="s">
        <v>21955</v>
      </c>
      <c r="O2517" t="s">
        <v>21955</v>
      </c>
      <c r="P2517" t="s">
        <v>21955</v>
      </c>
      <c r="Q2517" t="s">
        <v>21956</v>
      </c>
      <c r="R2517">
        <v>0.05</v>
      </c>
      <c r="S2517">
        <v>0</v>
      </c>
    </row>
    <row r="2518" spans="1:20">
      <c r="A2518" t="s">
        <v>349</v>
      </c>
      <c r="B2518">
        <v>94552950</v>
      </c>
      <c r="C2518" t="s">
        <v>25831</v>
      </c>
      <c r="D2518" t="s">
        <v>22307</v>
      </c>
      <c r="E2518" t="s">
        <v>21952</v>
      </c>
      <c r="F2518" t="s">
        <v>21953</v>
      </c>
      <c r="G2518">
        <v>3430</v>
      </c>
      <c r="I2518">
        <v>150</v>
      </c>
      <c r="J2518" t="s">
        <v>21954</v>
      </c>
      <c r="K2518" t="s">
        <v>204</v>
      </c>
      <c r="L2518" t="s">
        <v>12492</v>
      </c>
      <c r="M2518" t="s">
        <v>21955</v>
      </c>
      <c r="N2518" t="s">
        <v>21955</v>
      </c>
      <c r="O2518" t="s">
        <v>21955</v>
      </c>
      <c r="P2518" t="s">
        <v>21955</v>
      </c>
      <c r="Q2518" t="s">
        <v>21956</v>
      </c>
      <c r="R2518">
        <v>0.05</v>
      </c>
      <c r="S2518">
        <v>0</v>
      </c>
    </row>
    <row r="2519" spans="1:20">
      <c r="A2519" t="s">
        <v>349</v>
      </c>
      <c r="B2519">
        <v>94553508</v>
      </c>
      <c r="C2519" t="s">
        <v>25832</v>
      </c>
      <c r="D2519" t="s">
        <v>23654</v>
      </c>
      <c r="E2519" t="s">
        <v>22181</v>
      </c>
      <c r="F2519" t="s">
        <v>21953</v>
      </c>
      <c r="G2519">
        <v>3220</v>
      </c>
      <c r="I2519">
        <v>150</v>
      </c>
      <c r="J2519" t="s">
        <v>21954</v>
      </c>
      <c r="K2519" t="s">
        <v>12492</v>
      </c>
      <c r="L2519" t="s">
        <v>12492</v>
      </c>
      <c r="M2519" t="s">
        <v>21955</v>
      </c>
      <c r="N2519" t="s">
        <v>21955</v>
      </c>
      <c r="O2519" t="s">
        <v>21955</v>
      </c>
      <c r="P2519" t="s">
        <v>21955</v>
      </c>
      <c r="Q2519" t="s">
        <v>21956</v>
      </c>
      <c r="R2519">
        <v>0.05</v>
      </c>
      <c r="S2519">
        <v>0</v>
      </c>
      <c r="T2519" t="s">
        <v>21967</v>
      </c>
    </row>
    <row r="2520" spans="1:20">
      <c r="A2520" t="s">
        <v>349</v>
      </c>
      <c r="B2520">
        <v>94553601</v>
      </c>
      <c r="C2520" t="s">
        <v>25833</v>
      </c>
      <c r="D2520" t="s">
        <v>22518</v>
      </c>
      <c r="E2520" t="s">
        <v>22767</v>
      </c>
      <c r="F2520" t="s">
        <v>21953</v>
      </c>
      <c r="G2520">
        <v>3220</v>
      </c>
      <c r="I2520">
        <v>150</v>
      </c>
      <c r="J2520" t="s">
        <v>21954</v>
      </c>
      <c r="K2520" t="s">
        <v>204</v>
      </c>
      <c r="L2520" t="s">
        <v>12492</v>
      </c>
      <c r="M2520" t="s">
        <v>21955</v>
      </c>
      <c r="N2520" t="s">
        <v>21955</v>
      </c>
      <c r="O2520" t="s">
        <v>21955</v>
      </c>
      <c r="P2520" t="s">
        <v>21955</v>
      </c>
      <c r="Q2520" t="s">
        <v>21956</v>
      </c>
      <c r="R2520">
        <v>0.05</v>
      </c>
      <c r="S2520">
        <v>0</v>
      </c>
    </row>
    <row r="2521" spans="1:20">
      <c r="A2521" t="s">
        <v>349</v>
      </c>
      <c r="B2521">
        <v>94553901</v>
      </c>
      <c r="C2521" t="s">
        <v>25834</v>
      </c>
      <c r="D2521" t="s">
        <v>24402</v>
      </c>
      <c r="E2521" t="s">
        <v>21952</v>
      </c>
      <c r="F2521" t="s">
        <v>21953</v>
      </c>
      <c r="G2521">
        <v>3450</v>
      </c>
      <c r="I2521">
        <v>150</v>
      </c>
      <c r="J2521" t="s">
        <v>21954</v>
      </c>
      <c r="K2521" t="s">
        <v>204</v>
      </c>
      <c r="L2521" t="s">
        <v>12492</v>
      </c>
      <c r="M2521" t="s">
        <v>21955</v>
      </c>
      <c r="N2521" t="s">
        <v>21955</v>
      </c>
      <c r="O2521" t="s">
        <v>21955</v>
      </c>
      <c r="P2521" t="s">
        <v>21955</v>
      </c>
      <c r="Q2521" t="s">
        <v>21956</v>
      </c>
      <c r="R2521">
        <v>0.05</v>
      </c>
      <c r="S2521">
        <v>0</v>
      </c>
      <c r="T2521" t="s">
        <v>21967</v>
      </c>
    </row>
    <row r="2522" spans="1:20">
      <c r="A2522" t="s">
        <v>349</v>
      </c>
      <c r="B2522">
        <v>94554301</v>
      </c>
      <c r="C2522" t="s">
        <v>25835</v>
      </c>
      <c r="D2522" t="s">
        <v>24073</v>
      </c>
      <c r="E2522" t="s">
        <v>21987</v>
      </c>
      <c r="F2522" t="s">
        <v>21953</v>
      </c>
      <c r="G2522">
        <v>3450</v>
      </c>
      <c r="I2522">
        <v>150</v>
      </c>
      <c r="J2522" t="s">
        <v>21954</v>
      </c>
      <c r="K2522" t="s">
        <v>204</v>
      </c>
      <c r="L2522" t="s">
        <v>12492</v>
      </c>
      <c r="M2522" t="s">
        <v>21955</v>
      </c>
      <c r="N2522" t="s">
        <v>21955</v>
      </c>
      <c r="O2522" t="s">
        <v>21955</v>
      </c>
      <c r="P2522" t="s">
        <v>21955</v>
      </c>
      <c r="Q2522" t="s">
        <v>21956</v>
      </c>
      <c r="R2522">
        <v>0.05</v>
      </c>
      <c r="S2522">
        <v>0</v>
      </c>
      <c r="T2522" t="s">
        <v>21962</v>
      </c>
    </row>
    <row r="2523" spans="1:20">
      <c r="A2523" t="s">
        <v>349</v>
      </c>
      <c r="B2523">
        <v>94555001</v>
      </c>
      <c r="C2523" t="s">
        <v>25836</v>
      </c>
      <c r="D2523" t="s">
        <v>22379</v>
      </c>
      <c r="E2523" t="s">
        <v>22199</v>
      </c>
      <c r="F2523" t="s">
        <v>21953</v>
      </c>
      <c r="G2523">
        <v>3220</v>
      </c>
      <c r="I2523">
        <v>150</v>
      </c>
      <c r="J2523" t="s">
        <v>21954</v>
      </c>
      <c r="K2523" t="s">
        <v>12492</v>
      </c>
      <c r="L2523" t="s">
        <v>12492</v>
      </c>
      <c r="M2523" t="s">
        <v>21961</v>
      </c>
      <c r="N2523" t="s">
        <v>21961</v>
      </c>
      <c r="O2523" t="s">
        <v>21961</v>
      </c>
      <c r="P2523" t="s">
        <v>21961</v>
      </c>
      <c r="Q2523" t="s">
        <v>21956</v>
      </c>
      <c r="R2523">
        <v>0.01</v>
      </c>
      <c r="S2523">
        <v>0</v>
      </c>
    </row>
    <row r="2524" spans="1:20">
      <c r="A2524" t="s">
        <v>349</v>
      </c>
      <c r="B2524">
        <v>94555002</v>
      </c>
      <c r="C2524" t="s">
        <v>25837</v>
      </c>
      <c r="D2524" t="s">
        <v>25838</v>
      </c>
      <c r="E2524" t="s">
        <v>24201</v>
      </c>
      <c r="F2524" t="s">
        <v>21953</v>
      </c>
      <c r="G2524">
        <v>3450</v>
      </c>
      <c r="I2524">
        <v>200</v>
      </c>
      <c r="J2524" t="s">
        <v>21954</v>
      </c>
      <c r="K2524" t="s">
        <v>204</v>
      </c>
      <c r="L2524" t="s">
        <v>12492</v>
      </c>
      <c r="M2524" t="s">
        <v>21955</v>
      </c>
      <c r="N2524" t="s">
        <v>21955</v>
      </c>
      <c r="O2524" t="s">
        <v>21955</v>
      </c>
      <c r="P2524" t="s">
        <v>21955</v>
      </c>
      <c r="Q2524" t="s">
        <v>21956</v>
      </c>
      <c r="R2524">
        <v>0.05</v>
      </c>
      <c r="S2524">
        <v>0</v>
      </c>
      <c r="T2524" t="s">
        <v>21967</v>
      </c>
    </row>
    <row r="2525" spans="1:20">
      <c r="A2525" t="s">
        <v>349</v>
      </c>
      <c r="B2525">
        <v>94555101</v>
      </c>
      <c r="C2525" t="s">
        <v>25839</v>
      </c>
      <c r="D2525" t="s">
        <v>22220</v>
      </c>
      <c r="E2525" t="s">
        <v>21952</v>
      </c>
      <c r="F2525" t="s">
        <v>21953</v>
      </c>
      <c r="G2525">
        <v>3440</v>
      </c>
      <c r="I2525">
        <v>150</v>
      </c>
      <c r="J2525" t="s">
        <v>21954</v>
      </c>
      <c r="K2525" t="s">
        <v>204</v>
      </c>
      <c r="L2525" t="s">
        <v>12492</v>
      </c>
      <c r="M2525" t="s">
        <v>21955</v>
      </c>
      <c r="N2525" t="s">
        <v>21955</v>
      </c>
      <c r="O2525" t="s">
        <v>21955</v>
      </c>
      <c r="P2525" t="s">
        <v>21955</v>
      </c>
      <c r="Q2525" t="s">
        <v>21956</v>
      </c>
      <c r="R2525">
        <v>0.05</v>
      </c>
      <c r="S2525">
        <v>0</v>
      </c>
    </row>
    <row r="2526" spans="1:20">
      <c r="A2526" t="s">
        <v>349</v>
      </c>
      <c r="B2526">
        <v>94555201</v>
      </c>
      <c r="C2526" t="s">
        <v>25840</v>
      </c>
      <c r="D2526" t="s">
        <v>22022</v>
      </c>
      <c r="E2526" t="s">
        <v>21952</v>
      </c>
      <c r="F2526" t="s">
        <v>21953</v>
      </c>
      <c r="G2526">
        <v>3440</v>
      </c>
      <c r="H2526">
        <v>3540</v>
      </c>
      <c r="I2526">
        <v>150</v>
      </c>
      <c r="J2526" t="s">
        <v>21954</v>
      </c>
      <c r="K2526" t="s">
        <v>204</v>
      </c>
      <c r="L2526" t="s">
        <v>12492</v>
      </c>
      <c r="M2526" t="s">
        <v>21955</v>
      </c>
      <c r="N2526" t="s">
        <v>21955</v>
      </c>
      <c r="O2526" t="s">
        <v>21955</v>
      </c>
      <c r="P2526" t="s">
        <v>21955</v>
      </c>
      <c r="Q2526" t="s">
        <v>21956</v>
      </c>
      <c r="R2526">
        <v>0.05</v>
      </c>
      <c r="S2526">
        <v>0</v>
      </c>
    </row>
    <row r="2527" spans="1:20">
      <c r="A2527" t="s">
        <v>349</v>
      </c>
      <c r="B2527">
        <v>94555801</v>
      </c>
      <c r="C2527" t="s">
        <v>25841</v>
      </c>
      <c r="D2527" t="s">
        <v>22993</v>
      </c>
      <c r="E2527" t="s">
        <v>22767</v>
      </c>
      <c r="F2527" t="s">
        <v>21953</v>
      </c>
      <c r="G2527">
        <v>3240</v>
      </c>
      <c r="I2527">
        <v>150</v>
      </c>
      <c r="J2527" t="s">
        <v>21954</v>
      </c>
      <c r="K2527" t="s">
        <v>204</v>
      </c>
      <c r="L2527" t="s">
        <v>12492</v>
      </c>
      <c r="M2527" t="s">
        <v>21955</v>
      </c>
      <c r="N2527" t="s">
        <v>21955</v>
      </c>
      <c r="O2527" t="s">
        <v>21955</v>
      </c>
      <c r="P2527" t="s">
        <v>21955</v>
      </c>
      <c r="Q2527" t="s">
        <v>21956</v>
      </c>
      <c r="R2527">
        <v>0.05</v>
      </c>
      <c r="S2527">
        <v>0</v>
      </c>
    </row>
    <row r="2528" spans="1:20">
      <c r="A2528" t="s">
        <v>349</v>
      </c>
      <c r="B2528">
        <v>94555901</v>
      </c>
      <c r="C2528" t="s">
        <v>25842</v>
      </c>
      <c r="D2528" t="s">
        <v>22022</v>
      </c>
      <c r="E2528" t="s">
        <v>21952</v>
      </c>
      <c r="F2528" t="s">
        <v>21953</v>
      </c>
      <c r="G2528">
        <v>3450</v>
      </c>
      <c r="I2528">
        <v>150</v>
      </c>
      <c r="J2528" t="s">
        <v>21954</v>
      </c>
      <c r="K2528" t="s">
        <v>204</v>
      </c>
      <c r="L2528" t="s">
        <v>12492</v>
      </c>
      <c r="M2528" t="s">
        <v>21955</v>
      </c>
      <c r="N2528" t="s">
        <v>21955</v>
      </c>
      <c r="O2528" t="s">
        <v>21955</v>
      </c>
      <c r="P2528" t="s">
        <v>21955</v>
      </c>
      <c r="Q2528" t="s">
        <v>21956</v>
      </c>
      <c r="R2528">
        <v>0.05</v>
      </c>
      <c r="S2528">
        <v>0</v>
      </c>
    </row>
    <row r="2529" spans="1:20">
      <c r="A2529" t="s">
        <v>349</v>
      </c>
      <c r="B2529">
        <v>94556201</v>
      </c>
      <c r="C2529" t="s">
        <v>25843</v>
      </c>
      <c r="D2529" t="s">
        <v>22025</v>
      </c>
      <c r="E2529" t="s">
        <v>21966</v>
      </c>
      <c r="F2529" t="s">
        <v>21953</v>
      </c>
      <c r="G2529">
        <v>3220</v>
      </c>
      <c r="I2529">
        <v>150</v>
      </c>
      <c r="J2529" t="s">
        <v>21954</v>
      </c>
      <c r="K2529" t="s">
        <v>204</v>
      </c>
      <c r="L2529" t="s">
        <v>12492</v>
      </c>
      <c r="M2529" t="s">
        <v>21955</v>
      </c>
      <c r="N2529" t="s">
        <v>21955</v>
      </c>
      <c r="O2529" t="s">
        <v>21955</v>
      </c>
      <c r="P2529" t="s">
        <v>21955</v>
      </c>
      <c r="Q2529" t="s">
        <v>21956</v>
      </c>
      <c r="R2529">
        <v>0.05</v>
      </c>
      <c r="S2529">
        <v>0</v>
      </c>
    </row>
    <row r="2530" spans="1:20">
      <c r="A2530" t="s">
        <v>349</v>
      </c>
      <c r="B2530">
        <v>94556301</v>
      </c>
      <c r="C2530" t="s">
        <v>25844</v>
      </c>
      <c r="D2530" t="s">
        <v>22016</v>
      </c>
      <c r="E2530" t="s">
        <v>21952</v>
      </c>
      <c r="F2530" t="s">
        <v>21953</v>
      </c>
      <c r="G2530">
        <v>3450</v>
      </c>
      <c r="I2530">
        <v>150</v>
      </c>
      <c r="J2530" t="s">
        <v>21954</v>
      </c>
      <c r="K2530" t="s">
        <v>12492</v>
      </c>
      <c r="L2530" t="s">
        <v>12492</v>
      </c>
      <c r="M2530" t="s">
        <v>21961</v>
      </c>
      <c r="N2530" t="s">
        <v>21961</v>
      </c>
      <c r="O2530" t="s">
        <v>21961</v>
      </c>
      <c r="P2530" t="s">
        <v>21961</v>
      </c>
      <c r="Q2530" t="s">
        <v>21956</v>
      </c>
      <c r="R2530">
        <v>0.01</v>
      </c>
      <c r="S2530">
        <v>0</v>
      </c>
    </row>
    <row r="2531" spans="1:20">
      <c r="A2531" t="s">
        <v>349</v>
      </c>
      <c r="B2531">
        <v>94556461</v>
      </c>
      <c r="C2531" t="s">
        <v>25845</v>
      </c>
      <c r="D2531" t="s">
        <v>22022</v>
      </c>
      <c r="E2531" t="s">
        <v>21952</v>
      </c>
      <c r="F2531" t="s">
        <v>21953</v>
      </c>
      <c r="G2531">
        <v>3450</v>
      </c>
      <c r="I2531">
        <v>150</v>
      </c>
      <c r="J2531" t="s">
        <v>21954</v>
      </c>
      <c r="K2531" t="s">
        <v>204</v>
      </c>
      <c r="L2531" t="s">
        <v>12492</v>
      </c>
      <c r="M2531" t="s">
        <v>21955</v>
      </c>
      <c r="N2531" t="s">
        <v>21955</v>
      </c>
      <c r="O2531" t="s">
        <v>21955</v>
      </c>
      <c r="P2531" t="s">
        <v>21955</v>
      </c>
      <c r="Q2531" t="s">
        <v>21956</v>
      </c>
      <c r="R2531">
        <v>0.05</v>
      </c>
      <c r="S2531">
        <v>0</v>
      </c>
    </row>
    <row r="2532" spans="1:20">
      <c r="A2532" t="s">
        <v>349</v>
      </c>
      <c r="B2532">
        <v>94556471</v>
      </c>
      <c r="C2532" t="s">
        <v>25846</v>
      </c>
      <c r="D2532" t="s">
        <v>22510</v>
      </c>
      <c r="E2532" t="s">
        <v>21966</v>
      </c>
      <c r="F2532" t="s">
        <v>21953</v>
      </c>
      <c r="G2532">
        <v>3220</v>
      </c>
      <c r="I2532">
        <v>150</v>
      </c>
      <c r="J2532" t="s">
        <v>21954</v>
      </c>
      <c r="K2532" t="s">
        <v>204</v>
      </c>
      <c r="L2532" t="s">
        <v>12492</v>
      </c>
      <c r="M2532" t="s">
        <v>21955</v>
      </c>
      <c r="N2532" t="s">
        <v>21955</v>
      </c>
      <c r="O2532" t="s">
        <v>21955</v>
      </c>
      <c r="P2532" t="s">
        <v>21955</v>
      </c>
      <c r="Q2532" t="s">
        <v>21956</v>
      </c>
      <c r="R2532">
        <v>0.05</v>
      </c>
      <c r="S2532">
        <v>0</v>
      </c>
    </row>
    <row r="2533" spans="1:20">
      <c r="A2533" t="s">
        <v>349</v>
      </c>
      <c r="B2533">
        <v>94556501</v>
      </c>
      <c r="C2533" t="s">
        <v>25847</v>
      </c>
      <c r="D2533" t="s">
        <v>22993</v>
      </c>
      <c r="E2533" t="s">
        <v>22181</v>
      </c>
      <c r="F2533" t="s">
        <v>21953</v>
      </c>
      <c r="G2533">
        <v>3220</v>
      </c>
      <c r="I2533">
        <v>200</v>
      </c>
      <c r="J2533" t="s">
        <v>21954</v>
      </c>
      <c r="K2533" t="s">
        <v>204</v>
      </c>
      <c r="L2533" t="s">
        <v>12492</v>
      </c>
      <c r="M2533" t="s">
        <v>34</v>
      </c>
      <c r="N2533" t="s">
        <v>34</v>
      </c>
      <c r="O2533" t="s">
        <v>34</v>
      </c>
      <c r="P2533" t="s">
        <v>34</v>
      </c>
      <c r="Q2533" t="s">
        <v>21956</v>
      </c>
      <c r="R2533">
        <v>0.05</v>
      </c>
      <c r="S2533">
        <v>0</v>
      </c>
      <c r="T2533" t="s">
        <v>21967</v>
      </c>
    </row>
    <row r="2534" spans="1:20">
      <c r="A2534" t="s">
        <v>349</v>
      </c>
      <c r="B2534">
        <v>94556901</v>
      </c>
      <c r="C2534" t="s">
        <v>25848</v>
      </c>
      <c r="D2534" t="s">
        <v>22412</v>
      </c>
      <c r="E2534" t="s">
        <v>21966</v>
      </c>
      <c r="F2534" t="s">
        <v>21953</v>
      </c>
      <c r="G2534">
        <v>3220</v>
      </c>
      <c r="H2534">
        <v>3220</v>
      </c>
      <c r="I2534">
        <v>150</v>
      </c>
      <c r="J2534" t="s">
        <v>21954</v>
      </c>
      <c r="K2534" t="s">
        <v>204</v>
      </c>
      <c r="L2534" t="s">
        <v>12492</v>
      </c>
      <c r="M2534" t="s">
        <v>21955</v>
      </c>
      <c r="N2534" t="s">
        <v>21955</v>
      </c>
      <c r="O2534" t="s">
        <v>21955</v>
      </c>
      <c r="P2534" t="s">
        <v>21955</v>
      </c>
      <c r="Q2534" t="s">
        <v>21956</v>
      </c>
      <c r="R2534">
        <v>0.05</v>
      </c>
      <c r="S2534">
        <v>0</v>
      </c>
    </row>
    <row r="2535" spans="1:20">
      <c r="A2535" t="s">
        <v>349</v>
      </c>
      <c r="B2535">
        <v>94557001</v>
      </c>
      <c r="C2535" t="s">
        <v>25849</v>
      </c>
      <c r="D2535" t="s">
        <v>22412</v>
      </c>
      <c r="E2535" t="s">
        <v>21966</v>
      </c>
      <c r="F2535" t="s">
        <v>21953</v>
      </c>
      <c r="G2535">
        <v>3220</v>
      </c>
      <c r="I2535">
        <v>150</v>
      </c>
      <c r="J2535" t="s">
        <v>21954</v>
      </c>
      <c r="K2535" t="s">
        <v>204</v>
      </c>
      <c r="L2535" t="s">
        <v>12492</v>
      </c>
      <c r="M2535" t="s">
        <v>21955</v>
      </c>
      <c r="N2535" t="s">
        <v>21955</v>
      </c>
      <c r="O2535" t="s">
        <v>21955</v>
      </c>
      <c r="P2535" t="s">
        <v>21955</v>
      </c>
      <c r="Q2535" t="s">
        <v>24543</v>
      </c>
      <c r="R2535">
        <v>0.05</v>
      </c>
      <c r="S2535">
        <v>0</v>
      </c>
      <c r="T2535" t="s">
        <v>22002</v>
      </c>
    </row>
    <row r="2536" spans="1:20">
      <c r="A2536" t="s">
        <v>349</v>
      </c>
      <c r="B2536">
        <v>94557801</v>
      </c>
      <c r="C2536" t="s">
        <v>25850</v>
      </c>
      <c r="D2536" t="s">
        <v>22022</v>
      </c>
      <c r="E2536" t="s">
        <v>21952</v>
      </c>
      <c r="F2536" t="s">
        <v>21953</v>
      </c>
      <c r="G2536">
        <v>3450</v>
      </c>
      <c r="H2536">
        <v>3550</v>
      </c>
      <c r="I2536">
        <v>150</v>
      </c>
      <c r="J2536" t="s">
        <v>21954</v>
      </c>
      <c r="K2536" t="s">
        <v>204</v>
      </c>
      <c r="L2536" t="s">
        <v>12492</v>
      </c>
      <c r="M2536" t="s">
        <v>21955</v>
      </c>
      <c r="N2536" t="s">
        <v>21955</v>
      </c>
      <c r="O2536" t="s">
        <v>21955</v>
      </c>
      <c r="P2536" t="s">
        <v>21955</v>
      </c>
      <c r="Q2536" t="s">
        <v>21956</v>
      </c>
      <c r="R2536">
        <v>0.05</v>
      </c>
      <c r="S2536">
        <v>0</v>
      </c>
    </row>
    <row r="2537" spans="1:20">
      <c r="A2537" t="s">
        <v>349</v>
      </c>
      <c r="B2537">
        <v>94557901</v>
      </c>
      <c r="C2537" t="s">
        <v>25851</v>
      </c>
      <c r="D2537" t="s">
        <v>22031</v>
      </c>
      <c r="E2537" t="s">
        <v>21966</v>
      </c>
      <c r="F2537" t="s">
        <v>21953</v>
      </c>
      <c r="G2537">
        <v>3220</v>
      </c>
      <c r="I2537">
        <v>150</v>
      </c>
      <c r="J2537" t="s">
        <v>21954</v>
      </c>
      <c r="K2537" t="s">
        <v>204</v>
      </c>
      <c r="L2537" t="s">
        <v>12492</v>
      </c>
      <c r="M2537" t="s">
        <v>21955</v>
      </c>
      <c r="N2537" t="s">
        <v>21955</v>
      </c>
      <c r="O2537" t="s">
        <v>21955</v>
      </c>
      <c r="P2537" t="s">
        <v>21955</v>
      </c>
      <c r="Q2537" t="s">
        <v>21956</v>
      </c>
      <c r="R2537">
        <v>0.05</v>
      </c>
      <c r="S2537">
        <v>0</v>
      </c>
    </row>
    <row r="2538" spans="1:20">
      <c r="A2538" t="s">
        <v>349</v>
      </c>
      <c r="B2538">
        <v>94558001</v>
      </c>
      <c r="C2538" t="s">
        <v>25852</v>
      </c>
      <c r="D2538" t="s">
        <v>22073</v>
      </c>
      <c r="E2538" t="s">
        <v>21952</v>
      </c>
      <c r="F2538" t="s">
        <v>21953</v>
      </c>
      <c r="G2538">
        <v>3450</v>
      </c>
      <c r="I2538">
        <v>150</v>
      </c>
      <c r="J2538" t="s">
        <v>21954</v>
      </c>
      <c r="K2538" t="s">
        <v>204</v>
      </c>
      <c r="L2538" t="s">
        <v>12492</v>
      </c>
      <c r="M2538" t="s">
        <v>21955</v>
      </c>
      <c r="N2538" t="s">
        <v>21955</v>
      </c>
      <c r="O2538" t="s">
        <v>21955</v>
      </c>
      <c r="P2538" t="s">
        <v>21955</v>
      </c>
      <c r="Q2538" t="s">
        <v>21956</v>
      </c>
      <c r="R2538">
        <v>0.05</v>
      </c>
      <c r="S2538">
        <v>0</v>
      </c>
    </row>
    <row r="2539" spans="1:20">
      <c r="A2539" t="s">
        <v>349</v>
      </c>
      <c r="B2539">
        <v>94558101</v>
      </c>
      <c r="C2539" t="s">
        <v>25853</v>
      </c>
      <c r="D2539" t="s">
        <v>22510</v>
      </c>
      <c r="E2539" t="s">
        <v>21966</v>
      </c>
      <c r="F2539" t="s">
        <v>21953</v>
      </c>
      <c r="G2539">
        <v>3220</v>
      </c>
      <c r="I2539">
        <v>150</v>
      </c>
      <c r="J2539" t="s">
        <v>21954</v>
      </c>
      <c r="K2539" t="s">
        <v>204</v>
      </c>
      <c r="L2539" t="s">
        <v>12492</v>
      </c>
      <c r="M2539" t="s">
        <v>21955</v>
      </c>
      <c r="N2539" t="s">
        <v>21955</v>
      </c>
      <c r="O2539" t="s">
        <v>21955</v>
      </c>
      <c r="P2539" t="s">
        <v>21955</v>
      </c>
      <c r="Q2539" t="s">
        <v>21956</v>
      </c>
      <c r="R2539">
        <v>0.05</v>
      </c>
      <c r="S2539">
        <v>0</v>
      </c>
    </row>
    <row r="2540" spans="1:20">
      <c r="A2540" t="s">
        <v>349</v>
      </c>
      <c r="B2540">
        <v>94558301</v>
      </c>
      <c r="C2540" t="s">
        <v>25854</v>
      </c>
      <c r="D2540" t="s">
        <v>22025</v>
      </c>
      <c r="E2540" t="s">
        <v>21966</v>
      </c>
      <c r="F2540" t="s">
        <v>21953</v>
      </c>
      <c r="G2540">
        <v>3220</v>
      </c>
      <c r="I2540">
        <v>150</v>
      </c>
      <c r="J2540" t="s">
        <v>21954</v>
      </c>
      <c r="K2540" t="s">
        <v>204</v>
      </c>
      <c r="L2540" t="s">
        <v>12492</v>
      </c>
      <c r="M2540" t="s">
        <v>21961</v>
      </c>
      <c r="N2540" t="s">
        <v>21961</v>
      </c>
      <c r="O2540" t="s">
        <v>21961</v>
      </c>
      <c r="P2540" t="s">
        <v>21961</v>
      </c>
      <c r="Q2540" t="s">
        <v>21956</v>
      </c>
      <c r="R2540">
        <v>0.05</v>
      </c>
      <c r="S2540">
        <v>0</v>
      </c>
      <c r="T2540" t="s">
        <v>21967</v>
      </c>
    </row>
    <row r="2541" spans="1:20">
      <c r="A2541" t="s">
        <v>349</v>
      </c>
      <c r="B2541">
        <v>94558401</v>
      </c>
      <c r="C2541" t="s">
        <v>25855</v>
      </c>
      <c r="D2541" t="s">
        <v>22025</v>
      </c>
      <c r="E2541" t="s">
        <v>21966</v>
      </c>
      <c r="F2541" t="s">
        <v>21953</v>
      </c>
      <c r="G2541">
        <v>3220</v>
      </c>
      <c r="I2541">
        <v>150</v>
      </c>
      <c r="J2541" t="s">
        <v>21954</v>
      </c>
      <c r="K2541" t="s">
        <v>204</v>
      </c>
      <c r="L2541" t="s">
        <v>12492</v>
      </c>
      <c r="M2541" t="s">
        <v>21961</v>
      </c>
      <c r="N2541" t="s">
        <v>21961</v>
      </c>
      <c r="O2541" t="s">
        <v>21961</v>
      </c>
      <c r="P2541" t="s">
        <v>21961</v>
      </c>
      <c r="Q2541" t="s">
        <v>21956</v>
      </c>
      <c r="R2541">
        <v>0.01</v>
      </c>
      <c r="S2541">
        <v>0</v>
      </c>
    </row>
    <row r="2542" spans="1:20">
      <c r="A2542" t="s">
        <v>349</v>
      </c>
      <c r="B2542">
        <v>94558801</v>
      </c>
      <c r="C2542" t="s">
        <v>25856</v>
      </c>
      <c r="D2542" t="s">
        <v>22531</v>
      </c>
      <c r="E2542" t="s">
        <v>21966</v>
      </c>
      <c r="F2542" t="s">
        <v>21953</v>
      </c>
      <c r="G2542">
        <v>3220</v>
      </c>
      <c r="I2542">
        <v>150</v>
      </c>
      <c r="J2542" t="s">
        <v>21954</v>
      </c>
      <c r="K2542" t="s">
        <v>204</v>
      </c>
      <c r="L2542" t="s">
        <v>12492</v>
      </c>
      <c r="M2542" t="s">
        <v>21955</v>
      </c>
      <c r="N2542" t="s">
        <v>21955</v>
      </c>
      <c r="O2542" t="s">
        <v>21955</v>
      </c>
      <c r="P2542" t="s">
        <v>21955</v>
      </c>
      <c r="Q2542" t="s">
        <v>21956</v>
      </c>
      <c r="R2542">
        <v>0.05</v>
      </c>
      <c r="S2542">
        <v>0</v>
      </c>
    </row>
    <row r="2543" spans="1:20">
      <c r="A2543" t="s">
        <v>349</v>
      </c>
      <c r="B2543">
        <v>94559401</v>
      </c>
      <c r="C2543" t="s">
        <v>25857</v>
      </c>
      <c r="D2543" t="s">
        <v>22016</v>
      </c>
      <c r="E2543" t="s">
        <v>21952</v>
      </c>
      <c r="F2543" t="s">
        <v>21953</v>
      </c>
      <c r="G2543">
        <v>3450</v>
      </c>
      <c r="I2543">
        <v>150</v>
      </c>
      <c r="J2543" t="s">
        <v>21954</v>
      </c>
      <c r="K2543" t="s">
        <v>12492</v>
      </c>
      <c r="L2543" t="s">
        <v>12492</v>
      </c>
      <c r="M2543" t="s">
        <v>21961</v>
      </c>
      <c r="N2543" t="s">
        <v>21961</v>
      </c>
      <c r="O2543" t="s">
        <v>21961</v>
      </c>
      <c r="P2543" t="s">
        <v>21961</v>
      </c>
      <c r="Q2543" t="s">
        <v>21956</v>
      </c>
      <c r="R2543">
        <v>0.01</v>
      </c>
      <c r="S2543">
        <v>0</v>
      </c>
    </row>
    <row r="2544" spans="1:20">
      <c r="A2544" t="s">
        <v>349</v>
      </c>
      <c r="B2544">
        <v>94560101</v>
      </c>
      <c r="C2544" t="s">
        <v>25858</v>
      </c>
      <c r="D2544" t="s">
        <v>22394</v>
      </c>
      <c r="E2544" t="s">
        <v>21952</v>
      </c>
      <c r="F2544" t="s">
        <v>21953</v>
      </c>
      <c r="G2544">
        <v>3450</v>
      </c>
      <c r="I2544">
        <v>150</v>
      </c>
      <c r="J2544" t="s">
        <v>21954</v>
      </c>
      <c r="K2544" t="s">
        <v>12492</v>
      </c>
      <c r="L2544" t="s">
        <v>12492</v>
      </c>
      <c r="M2544" t="s">
        <v>21955</v>
      </c>
      <c r="N2544" t="s">
        <v>21955</v>
      </c>
      <c r="O2544" t="s">
        <v>21955</v>
      </c>
      <c r="P2544" t="s">
        <v>21955</v>
      </c>
      <c r="Q2544" t="s">
        <v>21956</v>
      </c>
      <c r="R2544">
        <v>0.05</v>
      </c>
      <c r="S2544">
        <v>0</v>
      </c>
      <c r="T2544" t="s">
        <v>21967</v>
      </c>
    </row>
    <row r="2545" spans="1:20">
      <c r="A2545" t="s">
        <v>349</v>
      </c>
      <c r="B2545">
        <v>94560601</v>
      </c>
      <c r="C2545" t="s">
        <v>25859</v>
      </c>
      <c r="D2545" t="s">
        <v>22804</v>
      </c>
      <c r="E2545" t="s">
        <v>22181</v>
      </c>
      <c r="F2545" t="s">
        <v>21953</v>
      </c>
      <c r="G2545">
        <v>3220</v>
      </c>
      <c r="I2545">
        <v>150</v>
      </c>
      <c r="J2545" t="s">
        <v>21954</v>
      </c>
      <c r="K2545" t="s">
        <v>12492</v>
      </c>
      <c r="L2545" t="s">
        <v>204</v>
      </c>
      <c r="M2545" t="s">
        <v>21961</v>
      </c>
      <c r="N2545" t="s">
        <v>21961</v>
      </c>
      <c r="O2545" t="s">
        <v>21961</v>
      </c>
      <c r="P2545" t="s">
        <v>21961</v>
      </c>
      <c r="Q2545" t="s">
        <v>21956</v>
      </c>
      <c r="R2545">
        <v>0.05</v>
      </c>
      <c r="S2545">
        <v>0</v>
      </c>
      <c r="T2545" t="s">
        <v>21967</v>
      </c>
    </row>
    <row r="2546" spans="1:20">
      <c r="A2546" t="s">
        <v>349</v>
      </c>
      <c r="B2546">
        <v>94561101</v>
      </c>
      <c r="C2546" t="s">
        <v>25860</v>
      </c>
      <c r="D2546" t="s">
        <v>22025</v>
      </c>
      <c r="E2546" t="s">
        <v>21966</v>
      </c>
      <c r="F2546" t="s">
        <v>21953</v>
      </c>
      <c r="G2546">
        <v>3220</v>
      </c>
      <c r="I2546">
        <v>150</v>
      </c>
      <c r="J2546" t="s">
        <v>21954</v>
      </c>
      <c r="K2546" t="s">
        <v>204</v>
      </c>
      <c r="L2546" t="s">
        <v>12492</v>
      </c>
      <c r="M2546" t="s">
        <v>21955</v>
      </c>
      <c r="N2546" t="s">
        <v>21955</v>
      </c>
      <c r="O2546" t="s">
        <v>21955</v>
      </c>
      <c r="P2546" t="s">
        <v>21955</v>
      </c>
      <c r="Q2546" t="s">
        <v>21956</v>
      </c>
      <c r="R2546">
        <v>0.05</v>
      </c>
      <c r="S2546">
        <v>0</v>
      </c>
    </row>
    <row r="2547" spans="1:20">
      <c r="A2547" t="s">
        <v>349</v>
      </c>
      <c r="B2547">
        <v>94561102</v>
      </c>
      <c r="C2547" t="s">
        <v>25861</v>
      </c>
      <c r="D2547" t="s">
        <v>22025</v>
      </c>
      <c r="E2547" t="s">
        <v>21966</v>
      </c>
      <c r="F2547" t="s">
        <v>21953</v>
      </c>
      <c r="G2547">
        <v>3220</v>
      </c>
      <c r="I2547">
        <v>150</v>
      </c>
      <c r="J2547" t="s">
        <v>21954</v>
      </c>
      <c r="K2547" t="s">
        <v>204</v>
      </c>
      <c r="L2547" t="s">
        <v>12492</v>
      </c>
      <c r="M2547" t="s">
        <v>21955</v>
      </c>
      <c r="N2547" t="s">
        <v>21955</v>
      </c>
      <c r="O2547" t="s">
        <v>21955</v>
      </c>
      <c r="P2547" t="s">
        <v>21955</v>
      </c>
      <c r="Q2547" t="s">
        <v>21956</v>
      </c>
      <c r="R2547">
        <v>0.05</v>
      </c>
      <c r="S2547">
        <v>0</v>
      </c>
    </row>
    <row r="2548" spans="1:20">
      <c r="A2548" t="s">
        <v>349</v>
      </c>
      <c r="B2548">
        <v>94561401</v>
      </c>
      <c r="C2548" t="s">
        <v>25862</v>
      </c>
      <c r="D2548" t="s">
        <v>22220</v>
      </c>
      <c r="E2548" t="s">
        <v>21952</v>
      </c>
      <c r="F2548" t="s">
        <v>21953</v>
      </c>
      <c r="G2548">
        <v>3450</v>
      </c>
      <c r="I2548">
        <v>150</v>
      </c>
      <c r="J2548" t="s">
        <v>21954</v>
      </c>
      <c r="K2548" t="s">
        <v>204</v>
      </c>
      <c r="L2548" t="s">
        <v>12492</v>
      </c>
      <c r="M2548" t="s">
        <v>21955</v>
      </c>
      <c r="N2548" t="s">
        <v>21955</v>
      </c>
      <c r="O2548" t="s">
        <v>21955</v>
      </c>
      <c r="P2548" t="s">
        <v>21955</v>
      </c>
      <c r="Q2548" t="s">
        <v>21956</v>
      </c>
      <c r="R2548">
        <v>0.05</v>
      </c>
      <c r="S2548">
        <v>0</v>
      </c>
    </row>
    <row r="2549" spans="1:20">
      <c r="A2549" t="s">
        <v>349</v>
      </c>
      <c r="B2549">
        <v>94561901</v>
      </c>
      <c r="C2549" t="s">
        <v>25863</v>
      </c>
      <c r="D2549" t="s">
        <v>22022</v>
      </c>
      <c r="E2549" t="s">
        <v>21952</v>
      </c>
      <c r="F2549" t="s">
        <v>21953</v>
      </c>
      <c r="G2549">
        <v>3450</v>
      </c>
      <c r="H2549">
        <v>3550</v>
      </c>
      <c r="I2549">
        <v>150</v>
      </c>
      <c r="J2549" t="s">
        <v>21954</v>
      </c>
      <c r="K2549" t="s">
        <v>204</v>
      </c>
      <c r="L2549" t="s">
        <v>12492</v>
      </c>
      <c r="M2549" t="s">
        <v>21955</v>
      </c>
      <c r="N2549" t="s">
        <v>21955</v>
      </c>
      <c r="O2549" t="s">
        <v>21955</v>
      </c>
      <c r="P2549" t="s">
        <v>21955</v>
      </c>
      <c r="Q2549" t="s">
        <v>21956</v>
      </c>
      <c r="R2549">
        <v>0.05</v>
      </c>
      <c r="S2549">
        <v>0</v>
      </c>
    </row>
    <row r="2550" spans="1:20">
      <c r="A2550" t="s">
        <v>349</v>
      </c>
      <c r="B2550">
        <v>94564901</v>
      </c>
      <c r="C2550" t="s">
        <v>25864</v>
      </c>
      <c r="D2550" t="s">
        <v>21979</v>
      </c>
      <c r="E2550" t="s">
        <v>21952</v>
      </c>
      <c r="F2550" t="s">
        <v>21953</v>
      </c>
      <c r="G2550">
        <v>3440</v>
      </c>
      <c r="I2550">
        <v>150</v>
      </c>
      <c r="J2550" t="s">
        <v>21954</v>
      </c>
      <c r="K2550" t="s">
        <v>204</v>
      </c>
      <c r="L2550" t="s">
        <v>12492</v>
      </c>
      <c r="M2550" t="s">
        <v>21955</v>
      </c>
      <c r="N2550" t="s">
        <v>21955</v>
      </c>
      <c r="O2550" t="s">
        <v>21955</v>
      </c>
      <c r="P2550" t="s">
        <v>21955</v>
      </c>
      <c r="Q2550" t="s">
        <v>21956</v>
      </c>
      <c r="R2550">
        <v>0.05</v>
      </c>
      <c r="S2550">
        <v>0</v>
      </c>
    </row>
    <row r="2551" spans="1:20">
      <c r="A2551" t="s">
        <v>349</v>
      </c>
      <c r="B2551">
        <v>94565001</v>
      </c>
      <c r="C2551" t="s">
        <v>25865</v>
      </c>
      <c r="D2551" t="s">
        <v>22515</v>
      </c>
      <c r="E2551" t="s">
        <v>21966</v>
      </c>
      <c r="F2551" t="s">
        <v>21953</v>
      </c>
      <c r="G2551">
        <v>3220</v>
      </c>
      <c r="I2551">
        <v>150</v>
      </c>
      <c r="J2551" t="s">
        <v>21954</v>
      </c>
      <c r="K2551" t="s">
        <v>12492</v>
      </c>
      <c r="L2551" t="s">
        <v>12492</v>
      </c>
      <c r="M2551" t="s">
        <v>21961</v>
      </c>
      <c r="N2551" t="s">
        <v>21961</v>
      </c>
      <c r="O2551" t="s">
        <v>21961</v>
      </c>
      <c r="P2551" t="s">
        <v>21961</v>
      </c>
      <c r="Q2551" t="s">
        <v>21956</v>
      </c>
      <c r="R2551">
        <v>0.01</v>
      </c>
      <c r="S2551">
        <v>0</v>
      </c>
    </row>
    <row r="2552" spans="1:20">
      <c r="A2552" t="s">
        <v>349</v>
      </c>
      <c r="B2552">
        <v>94565101</v>
      </c>
      <c r="C2552" t="s">
        <v>25866</v>
      </c>
      <c r="D2552" t="s">
        <v>22025</v>
      </c>
      <c r="E2552" t="s">
        <v>21966</v>
      </c>
      <c r="F2552" t="s">
        <v>21953</v>
      </c>
      <c r="G2552">
        <v>3220</v>
      </c>
      <c r="I2552">
        <v>150</v>
      </c>
      <c r="J2552" t="s">
        <v>21954</v>
      </c>
      <c r="K2552" t="s">
        <v>204</v>
      </c>
      <c r="L2552" t="s">
        <v>12492</v>
      </c>
      <c r="M2552" t="s">
        <v>21955</v>
      </c>
      <c r="N2552" t="s">
        <v>21955</v>
      </c>
      <c r="O2552" t="s">
        <v>21955</v>
      </c>
      <c r="P2552" t="s">
        <v>21955</v>
      </c>
      <c r="Q2552" t="s">
        <v>21956</v>
      </c>
      <c r="R2552">
        <v>0.05</v>
      </c>
      <c r="S2552">
        <v>0</v>
      </c>
    </row>
    <row r="2553" spans="1:20">
      <c r="A2553" t="s">
        <v>349</v>
      </c>
      <c r="B2553">
        <v>94565201</v>
      </c>
      <c r="C2553" t="s">
        <v>25867</v>
      </c>
      <c r="D2553" t="s">
        <v>22025</v>
      </c>
      <c r="E2553" t="s">
        <v>21966</v>
      </c>
      <c r="F2553" t="s">
        <v>21953</v>
      </c>
      <c r="G2553">
        <v>3220</v>
      </c>
      <c r="I2553">
        <v>150</v>
      </c>
      <c r="J2553" t="s">
        <v>21954</v>
      </c>
      <c r="K2553" t="s">
        <v>204</v>
      </c>
      <c r="L2553" t="s">
        <v>12492</v>
      </c>
      <c r="M2553" t="s">
        <v>21955</v>
      </c>
      <c r="N2553" t="s">
        <v>21955</v>
      </c>
      <c r="O2553" t="s">
        <v>21955</v>
      </c>
      <c r="P2553" t="s">
        <v>21955</v>
      </c>
      <c r="Q2553" t="s">
        <v>21956</v>
      </c>
      <c r="R2553">
        <v>0.05</v>
      </c>
      <c r="S2553">
        <v>0</v>
      </c>
    </row>
    <row r="2554" spans="1:20">
      <c r="A2554" t="s">
        <v>349</v>
      </c>
      <c r="B2554">
        <v>94565301</v>
      </c>
      <c r="C2554" t="s">
        <v>25868</v>
      </c>
      <c r="D2554" t="s">
        <v>23787</v>
      </c>
      <c r="E2554" t="s">
        <v>21966</v>
      </c>
      <c r="F2554" t="s">
        <v>21953</v>
      </c>
      <c r="G2554">
        <v>3220</v>
      </c>
      <c r="I2554">
        <v>150</v>
      </c>
      <c r="J2554" t="s">
        <v>21954</v>
      </c>
      <c r="K2554" t="s">
        <v>204</v>
      </c>
      <c r="L2554" t="s">
        <v>12492</v>
      </c>
      <c r="M2554" t="s">
        <v>21955</v>
      </c>
      <c r="N2554" t="s">
        <v>21955</v>
      </c>
      <c r="O2554" t="s">
        <v>21955</v>
      </c>
      <c r="P2554" t="s">
        <v>21955</v>
      </c>
      <c r="Q2554" t="s">
        <v>21956</v>
      </c>
      <c r="R2554">
        <v>0.05</v>
      </c>
      <c r="S2554">
        <v>0</v>
      </c>
    </row>
    <row r="2555" spans="1:20">
      <c r="A2555" t="s">
        <v>349</v>
      </c>
      <c r="B2555">
        <v>94565461</v>
      </c>
      <c r="C2555" t="s">
        <v>25869</v>
      </c>
      <c r="D2555" t="s">
        <v>24613</v>
      </c>
      <c r="E2555" t="s">
        <v>22181</v>
      </c>
      <c r="F2555" t="s">
        <v>21953</v>
      </c>
      <c r="G2555">
        <v>3220</v>
      </c>
      <c r="I2555">
        <v>150</v>
      </c>
      <c r="J2555" t="s">
        <v>21954</v>
      </c>
      <c r="K2555" t="s">
        <v>204</v>
      </c>
      <c r="L2555" t="s">
        <v>12492</v>
      </c>
      <c r="M2555" t="s">
        <v>21955</v>
      </c>
      <c r="N2555" t="s">
        <v>21955</v>
      </c>
      <c r="O2555" t="s">
        <v>21955</v>
      </c>
      <c r="P2555" t="s">
        <v>21955</v>
      </c>
      <c r="Q2555" t="s">
        <v>21956</v>
      </c>
      <c r="R2555">
        <v>0.05</v>
      </c>
      <c r="S2555">
        <v>0</v>
      </c>
    </row>
    <row r="2556" spans="1:20">
      <c r="A2556" t="s">
        <v>349</v>
      </c>
      <c r="B2556">
        <v>94565601</v>
      </c>
      <c r="C2556" t="s">
        <v>25870</v>
      </c>
      <c r="D2556" t="s">
        <v>22409</v>
      </c>
      <c r="E2556" t="s">
        <v>21952</v>
      </c>
      <c r="F2556" t="s">
        <v>21953</v>
      </c>
      <c r="G2556">
        <v>3220</v>
      </c>
      <c r="I2556">
        <v>150</v>
      </c>
      <c r="J2556" t="s">
        <v>21954</v>
      </c>
      <c r="K2556" t="s">
        <v>204</v>
      </c>
      <c r="L2556" t="s">
        <v>12492</v>
      </c>
      <c r="M2556" t="s">
        <v>21955</v>
      </c>
      <c r="N2556" t="s">
        <v>21955</v>
      </c>
      <c r="O2556" t="s">
        <v>21955</v>
      </c>
      <c r="P2556" t="s">
        <v>21955</v>
      </c>
      <c r="Q2556" t="s">
        <v>21956</v>
      </c>
      <c r="R2556">
        <v>0.05</v>
      </c>
      <c r="S2556">
        <v>0</v>
      </c>
    </row>
    <row r="2557" spans="1:20">
      <c r="A2557" t="s">
        <v>349</v>
      </c>
      <c r="B2557">
        <v>94566161</v>
      </c>
      <c r="C2557" t="s">
        <v>25871</v>
      </c>
      <c r="D2557" t="s">
        <v>22025</v>
      </c>
      <c r="E2557" t="s">
        <v>22199</v>
      </c>
      <c r="F2557" t="s">
        <v>21953</v>
      </c>
      <c r="G2557">
        <v>3220</v>
      </c>
      <c r="H2557">
        <v>3220</v>
      </c>
      <c r="I2557">
        <v>150</v>
      </c>
      <c r="J2557" t="s">
        <v>21954</v>
      </c>
      <c r="K2557" t="s">
        <v>204</v>
      </c>
      <c r="L2557" t="s">
        <v>204</v>
      </c>
      <c r="M2557" t="s">
        <v>21955</v>
      </c>
      <c r="N2557" t="s">
        <v>21955</v>
      </c>
      <c r="O2557" t="s">
        <v>21955</v>
      </c>
      <c r="P2557" t="s">
        <v>21955</v>
      </c>
      <c r="Q2557" t="s">
        <v>21956</v>
      </c>
      <c r="R2557">
        <v>0.05</v>
      </c>
      <c r="S2557">
        <v>0</v>
      </c>
    </row>
    <row r="2558" spans="1:20">
      <c r="A2558" t="s">
        <v>349</v>
      </c>
      <c r="B2558">
        <v>94566201</v>
      </c>
      <c r="C2558" t="s">
        <v>25872</v>
      </c>
      <c r="D2558" t="s">
        <v>24613</v>
      </c>
      <c r="E2558" t="s">
        <v>22181</v>
      </c>
      <c r="F2558" t="s">
        <v>21953</v>
      </c>
      <c r="G2558">
        <v>3220</v>
      </c>
      <c r="I2558">
        <v>150</v>
      </c>
      <c r="J2558" t="s">
        <v>21954</v>
      </c>
      <c r="K2558" t="s">
        <v>204</v>
      </c>
      <c r="L2558" t="s">
        <v>12492</v>
      </c>
      <c r="M2558" t="s">
        <v>21955</v>
      </c>
      <c r="N2558" t="s">
        <v>21955</v>
      </c>
      <c r="O2558" t="s">
        <v>21955</v>
      </c>
      <c r="P2558" t="s">
        <v>21955</v>
      </c>
      <c r="Q2558" t="s">
        <v>21956</v>
      </c>
      <c r="R2558">
        <v>0.05</v>
      </c>
      <c r="S2558">
        <v>0</v>
      </c>
    </row>
    <row r="2559" spans="1:20">
      <c r="A2559" t="s">
        <v>349</v>
      </c>
      <c r="B2559">
        <v>94566601</v>
      </c>
      <c r="C2559" t="s">
        <v>25873</v>
      </c>
      <c r="D2559" t="s">
        <v>22523</v>
      </c>
      <c r="E2559" t="s">
        <v>21952</v>
      </c>
      <c r="F2559" t="s">
        <v>21953</v>
      </c>
      <c r="G2559">
        <v>3440</v>
      </c>
      <c r="I2559">
        <v>150</v>
      </c>
      <c r="J2559" t="s">
        <v>21954</v>
      </c>
      <c r="K2559" t="s">
        <v>204</v>
      </c>
      <c r="L2559" t="s">
        <v>12492</v>
      </c>
      <c r="M2559" t="s">
        <v>21955</v>
      </c>
      <c r="N2559" t="s">
        <v>21955</v>
      </c>
      <c r="O2559" t="s">
        <v>21955</v>
      </c>
      <c r="P2559" t="s">
        <v>21955</v>
      </c>
      <c r="Q2559" t="s">
        <v>21956</v>
      </c>
      <c r="R2559">
        <v>0.05</v>
      </c>
      <c r="S2559">
        <v>0</v>
      </c>
    </row>
    <row r="2560" spans="1:20">
      <c r="A2560" t="s">
        <v>349</v>
      </c>
      <c r="B2560">
        <v>94566701</v>
      </c>
      <c r="C2560" t="s">
        <v>25874</v>
      </c>
      <c r="D2560" t="s">
        <v>22053</v>
      </c>
      <c r="E2560" t="s">
        <v>21987</v>
      </c>
      <c r="F2560" t="s">
        <v>21953</v>
      </c>
      <c r="G2560">
        <v>3220</v>
      </c>
      <c r="I2560">
        <v>150</v>
      </c>
      <c r="J2560" t="s">
        <v>21954</v>
      </c>
      <c r="K2560" t="s">
        <v>204</v>
      </c>
      <c r="L2560" t="s">
        <v>12492</v>
      </c>
      <c r="M2560" t="s">
        <v>21955</v>
      </c>
      <c r="N2560" t="s">
        <v>21955</v>
      </c>
      <c r="O2560" t="s">
        <v>21955</v>
      </c>
      <c r="P2560" t="s">
        <v>21955</v>
      </c>
      <c r="Q2560" t="s">
        <v>21956</v>
      </c>
      <c r="R2560">
        <v>0.05</v>
      </c>
      <c r="S2560">
        <v>0</v>
      </c>
    </row>
    <row r="2561" spans="1:20">
      <c r="A2561" t="s">
        <v>349</v>
      </c>
      <c r="B2561">
        <v>94566801</v>
      </c>
      <c r="C2561" t="s">
        <v>25875</v>
      </c>
      <c r="D2561" t="s">
        <v>22025</v>
      </c>
      <c r="E2561" t="s">
        <v>21966</v>
      </c>
      <c r="F2561" t="s">
        <v>21953</v>
      </c>
      <c r="G2561">
        <v>3220</v>
      </c>
      <c r="I2561">
        <v>150</v>
      </c>
      <c r="J2561" t="s">
        <v>21954</v>
      </c>
      <c r="K2561" t="s">
        <v>204</v>
      </c>
      <c r="L2561" t="s">
        <v>12492</v>
      </c>
      <c r="M2561" t="s">
        <v>21955</v>
      </c>
      <c r="N2561" t="s">
        <v>21955</v>
      </c>
      <c r="O2561" t="s">
        <v>21955</v>
      </c>
      <c r="P2561" t="s">
        <v>21955</v>
      </c>
      <c r="Q2561" t="s">
        <v>21956</v>
      </c>
      <c r="R2561">
        <v>0.05</v>
      </c>
      <c r="S2561">
        <v>0</v>
      </c>
    </row>
    <row r="2562" spans="1:20">
      <c r="A2562" t="s">
        <v>349</v>
      </c>
      <c r="B2562">
        <v>94566961</v>
      </c>
      <c r="C2562" t="s">
        <v>25876</v>
      </c>
      <c r="D2562" t="s">
        <v>25365</v>
      </c>
      <c r="E2562" t="s">
        <v>22181</v>
      </c>
      <c r="F2562" t="s">
        <v>21953</v>
      </c>
      <c r="G2562">
        <v>3220</v>
      </c>
      <c r="I2562">
        <v>150</v>
      </c>
      <c r="J2562" t="s">
        <v>21954</v>
      </c>
      <c r="K2562" t="s">
        <v>204</v>
      </c>
      <c r="L2562" t="s">
        <v>12492</v>
      </c>
      <c r="M2562" t="s">
        <v>21955</v>
      </c>
      <c r="N2562" t="s">
        <v>21955</v>
      </c>
      <c r="O2562" t="s">
        <v>21955</v>
      </c>
      <c r="P2562" t="s">
        <v>21955</v>
      </c>
      <c r="Q2562" t="s">
        <v>21956</v>
      </c>
      <c r="R2562">
        <v>0.05</v>
      </c>
      <c r="S2562">
        <v>0</v>
      </c>
    </row>
    <row r="2563" spans="1:20">
      <c r="A2563" t="s">
        <v>349</v>
      </c>
      <c r="B2563">
        <v>94567061</v>
      </c>
      <c r="C2563" t="s">
        <v>25877</v>
      </c>
      <c r="D2563" t="s">
        <v>22849</v>
      </c>
      <c r="E2563" t="s">
        <v>21966</v>
      </c>
      <c r="F2563" t="s">
        <v>21953</v>
      </c>
      <c r="G2563">
        <v>3220</v>
      </c>
      <c r="I2563">
        <v>150</v>
      </c>
      <c r="J2563" t="s">
        <v>21954</v>
      </c>
      <c r="K2563" t="s">
        <v>204</v>
      </c>
      <c r="L2563" t="s">
        <v>12492</v>
      </c>
      <c r="M2563" t="s">
        <v>21955</v>
      </c>
      <c r="N2563" t="s">
        <v>21955</v>
      </c>
      <c r="O2563" t="s">
        <v>21955</v>
      </c>
      <c r="P2563" t="s">
        <v>21955</v>
      </c>
      <c r="Q2563" t="s">
        <v>21956</v>
      </c>
      <c r="R2563">
        <v>0.05</v>
      </c>
      <c r="S2563">
        <v>0</v>
      </c>
    </row>
    <row r="2564" spans="1:20">
      <c r="A2564" t="s">
        <v>349</v>
      </c>
      <c r="B2564">
        <v>94567301</v>
      </c>
      <c r="C2564" t="s">
        <v>25878</v>
      </c>
      <c r="D2564" t="s">
        <v>24762</v>
      </c>
      <c r="E2564" t="s">
        <v>21966</v>
      </c>
      <c r="F2564" t="s">
        <v>21953</v>
      </c>
      <c r="G2564">
        <v>3220</v>
      </c>
      <c r="I2564">
        <v>150</v>
      </c>
      <c r="J2564" t="s">
        <v>21954</v>
      </c>
      <c r="K2564" t="s">
        <v>204</v>
      </c>
      <c r="L2564" t="s">
        <v>12492</v>
      </c>
      <c r="M2564" t="s">
        <v>21955</v>
      </c>
      <c r="N2564" t="s">
        <v>21955</v>
      </c>
      <c r="O2564" t="s">
        <v>21955</v>
      </c>
      <c r="P2564" t="s">
        <v>21955</v>
      </c>
      <c r="Q2564" t="s">
        <v>21956</v>
      </c>
      <c r="R2564">
        <v>0.05</v>
      </c>
      <c r="S2564">
        <v>0</v>
      </c>
    </row>
    <row r="2565" spans="1:20">
      <c r="A2565" t="s">
        <v>349</v>
      </c>
      <c r="B2565">
        <v>94567501</v>
      </c>
      <c r="C2565" t="s">
        <v>25879</v>
      </c>
      <c r="D2565" t="s">
        <v>22073</v>
      </c>
      <c r="E2565" t="s">
        <v>21952</v>
      </c>
      <c r="F2565" t="s">
        <v>21953</v>
      </c>
      <c r="G2565">
        <v>3450</v>
      </c>
      <c r="I2565">
        <v>150</v>
      </c>
      <c r="J2565" t="s">
        <v>21954</v>
      </c>
      <c r="K2565" t="s">
        <v>204</v>
      </c>
      <c r="L2565" t="s">
        <v>12492</v>
      </c>
      <c r="M2565" t="s">
        <v>21955</v>
      </c>
      <c r="N2565" t="s">
        <v>21955</v>
      </c>
      <c r="O2565" t="s">
        <v>21955</v>
      </c>
      <c r="P2565" t="s">
        <v>21955</v>
      </c>
      <c r="Q2565" t="s">
        <v>21956</v>
      </c>
      <c r="R2565">
        <v>0.05</v>
      </c>
      <c r="S2565">
        <v>0</v>
      </c>
    </row>
    <row r="2566" spans="1:20">
      <c r="A2566" t="s">
        <v>349</v>
      </c>
      <c r="B2566">
        <v>94567701</v>
      </c>
      <c r="C2566" t="s">
        <v>25880</v>
      </c>
      <c r="D2566" t="s">
        <v>22025</v>
      </c>
      <c r="E2566" t="s">
        <v>21966</v>
      </c>
      <c r="F2566" t="s">
        <v>21953</v>
      </c>
      <c r="G2566">
        <v>3220</v>
      </c>
      <c r="I2566">
        <v>150</v>
      </c>
      <c r="J2566" t="s">
        <v>21954</v>
      </c>
      <c r="K2566" t="s">
        <v>204</v>
      </c>
      <c r="L2566" t="s">
        <v>12492</v>
      </c>
      <c r="M2566" t="s">
        <v>21955</v>
      </c>
      <c r="N2566" t="s">
        <v>21955</v>
      </c>
      <c r="O2566" t="s">
        <v>21955</v>
      </c>
      <c r="P2566" t="s">
        <v>21955</v>
      </c>
      <c r="Q2566" t="s">
        <v>21956</v>
      </c>
      <c r="R2566">
        <v>0.05</v>
      </c>
      <c r="S2566">
        <v>0</v>
      </c>
    </row>
    <row r="2567" spans="1:20">
      <c r="A2567" t="s">
        <v>349</v>
      </c>
      <c r="B2567">
        <v>94567901</v>
      </c>
      <c r="C2567" t="s">
        <v>25881</v>
      </c>
      <c r="D2567" t="s">
        <v>21979</v>
      </c>
      <c r="E2567" t="s">
        <v>21952</v>
      </c>
      <c r="F2567" t="s">
        <v>21953</v>
      </c>
      <c r="G2567">
        <v>3440</v>
      </c>
      <c r="I2567">
        <v>150</v>
      </c>
      <c r="J2567" t="s">
        <v>21954</v>
      </c>
      <c r="K2567" t="s">
        <v>204</v>
      </c>
      <c r="L2567" t="s">
        <v>12492</v>
      </c>
      <c r="M2567" t="s">
        <v>21955</v>
      </c>
      <c r="N2567" t="s">
        <v>21955</v>
      </c>
      <c r="O2567" t="s">
        <v>21955</v>
      </c>
      <c r="P2567">
        <v>201</v>
      </c>
      <c r="Q2567" t="s">
        <v>21956</v>
      </c>
      <c r="R2567">
        <v>0.01</v>
      </c>
      <c r="S2567">
        <v>0</v>
      </c>
    </row>
    <row r="2568" spans="1:20">
      <c r="A2568" t="s">
        <v>349</v>
      </c>
      <c r="B2568">
        <v>94655101</v>
      </c>
      <c r="C2568" t="s">
        <v>25882</v>
      </c>
      <c r="D2568" t="s">
        <v>22025</v>
      </c>
      <c r="E2568" t="s">
        <v>21966</v>
      </c>
      <c r="F2568" t="s">
        <v>21953</v>
      </c>
      <c r="G2568">
        <v>3220</v>
      </c>
      <c r="I2568">
        <v>150</v>
      </c>
      <c r="J2568" t="s">
        <v>21954</v>
      </c>
      <c r="K2568" t="s">
        <v>204</v>
      </c>
      <c r="L2568" t="s">
        <v>12492</v>
      </c>
      <c r="M2568" t="s">
        <v>21955</v>
      </c>
      <c r="N2568" t="s">
        <v>21955</v>
      </c>
      <c r="O2568" t="s">
        <v>21955</v>
      </c>
      <c r="P2568" t="s">
        <v>21955</v>
      </c>
      <c r="Q2568" t="s">
        <v>21956</v>
      </c>
      <c r="R2568">
        <v>0.05</v>
      </c>
      <c r="S2568">
        <v>0</v>
      </c>
    </row>
    <row r="2569" spans="1:20">
      <c r="A2569" t="s">
        <v>349</v>
      </c>
      <c r="B2569">
        <v>94700018</v>
      </c>
      <c r="C2569" t="s">
        <v>25883</v>
      </c>
      <c r="D2569" t="s">
        <v>25813</v>
      </c>
      <c r="E2569" t="s">
        <v>21952</v>
      </c>
      <c r="F2569" t="s">
        <v>21953</v>
      </c>
      <c r="G2569">
        <v>3440</v>
      </c>
      <c r="I2569">
        <v>150</v>
      </c>
      <c r="J2569" t="s">
        <v>21954</v>
      </c>
      <c r="K2569" t="s">
        <v>204</v>
      </c>
      <c r="L2569" t="s">
        <v>12492</v>
      </c>
      <c r="M2569" t="s">
        <v>21955</v>
      </c>
      <c r="N2569" t="s">
        <v>21955</v>
      </c>
      <c r="O2569" t="s">
        <v>21955</v>
      </c>
      <c r="P2569" t="s">
        <v>21955</v>
      </c>
      <c r="Q2569" t="s">
        <v>21956</v>
      </c>
      <c r="R2569">
        <v>0.05</v>
      </c>
      <c r="S2569">
        <v>0</v>
      </c>
      <c r="T2569" t="s">
        <v>21967</v>
      </c>
    </row>
    <row r="2570" spans="1:20">
      <c r="A2570" t="s">
        <v>349</v>
      </c>
      <c r="B2570">
        <v>94700045</v>
      </c>
      <c r="C2570" t="s">
        <v>25884</v>
      </c>
      <c r="D2570" t="s">
        <v>21979</v>
      </c>
      <c r="E2570" t="s">
        <v>21952</v>
      </c>
      <c r="F2570" t="s">
        <v>21953</v>
      </c>
      <c r="G2570">
        <v>3440</v>
      </c>
      <c r="I2570">
        <v>150</v>
      </c>
      <c r="J2570" t="s">
        <v>21954</v>
      </c>
      <c r="K2570" t="s">
        <v>204</v>
      </c>
      <c r="L2570" t="s">
        <v>12492</v>
      </c>
      <c r="M2570" t="s">
        <v>21955</v>
      </c>
      <c r="N2570" t="s">
        <v>21955</v>
      </c>
      <c r="O2570" t="s">
        <v>21955</v>
      </c>
      <c r="P2570" t="s">
        <v>21955</v>
      </c>
      <c r="Q2570" t="s">
        <v>21956</v>
      </c>
      <c r="R2570">
        <v>0.05</v>
      </c>
      <c r="S2570">
        <v>0</v>
      </c>
    </row>
    <row r="2571" spans="1:20">
      <c r="A2571" t="s">
        <v>349</v>
      </c>
      <c r="B2571">
        <v>94800024</v>
      </c>
      <c r="C2571" t="s">
        <v>25885</v>
      </c>
      <c r="D2571" t="s">
        <v>22025</v>
      </c>
      <c r="E2571" t="s">
        <v>21966</v>
      </c>
      <c r="F2571" t="s">
        <v>21953</v>
      </c>
      <c r="G2571">
        <v>3220</v>
      </c>
      <c r="I2571">
        <v>150</v>
      </c>
      <c r="J2571" t="s">
        <v>21954</v>
      </c>
      <c r="K2571" t="s">
        <v>204</v>
      </c>
      <c r="L2571" t="s">
        <v>12492</v>
      </c>
      <c r="M2571" t="s">
        <v>21955</v>
      </c>
      <c r="N2571" t="s">
        <v>21955</v>
      </c>
      <c r="O2571" t="s">
        <v>21955</v>
      </c>
      <c r="P2571" t="s">
        <v>21955</v>
      </c>
      <c r="R2571">
        <v>0.05</v>
      </c>
      <c r="S2571">
        <v>0</v>
      </c>
      <c r="T2571" t="s">
        <v>22002</v>
      </c>
    </row>
    <row r="2572" spans="1:20">
      <c r="A2572" t="s">
        <v>349</v>
      </c>
      <c r="B2572">
        <v>94800361</v>
      </c>
      <c r="C2572" t="s">
        <v>25886</v>
      </c>
      <c r="D2572" t="s">
        <v>24390</v>
      </c>
      <c r="E2572" t="s">
        <v>21966</v>
      </c>
      <c r="F2572" t="s">
        <v>21953</v>
      </c>
      <c r="G2572">
        <v>3220</v>
      </c>
      <c r="I2572">
        <v>150</v>
      </c>
      <c r="J2572" t="s">
        <v>21954</v>
      </c>
      <c r="K2572" t="s">
        <v>12492</v>
      </c>
      <c r="L2572" t="s">
        <v>12492</v>
      </c>
      <c r="M2572" t="s">
        <v>21961</v>
      </c>
      <c r="N2572" t="s">
        <v>21961</v>
      </c>
      <c r="O2572" t="s">
        <v>21961</v>
      </c>
      <c r="P2572" t="s">
        <v>21961</v>
      </c>
      <c r="R2572">
        <v>0.05</v>
      </c>
      <c r="S2572">
        <v>0</v>
      </c>
      <c r="T2572" t="s">
        <v>22002</v>
      </c>
    </row>
    <row r="2573" spans="1:20">
      <c r="A2573" t="s">
        <v>349</v>
      </c>
      <c r="B2573">
        <v>94800372</v>
      </c>
      <c r="C2573" t="s">
        <v>25887</v>
      </c>
      <c r="D2573" t="s">
        <v>25888</v>
      </c>
      <c r="E2573" t="s">
        <v>21952</v>
      </c>
      <c r="F2573" t="s">
        <v>21953</v>
      </c>
      <c r="G2573">
        <v>3450</v>
      </c>
      <c r="I2573">
        <v>150</v>
      </c>
      <c r="J2573" t="s">
        <v>21954</v>
      </c>
      <c r="K2573" t="s">
        <v>12492</v>
      </c>
      <c r="L2573" t="s">
        <v>12492</v>
      </c>
      <c r="M2573" t="s">
        <v>21955</v>
      </c>
      <c r="N2573" t="s">
        <v>21955</v>
      </c>
      <c r="O2573" t="s">
        <v>21955</v>
      </c>
      <c r="Q2573" t="s">
        <v>21956</v>
      </c>
      <c r="R2573">
        <v>0.05</v>
      </c>
      <c r="S2573">
        <v>0</v>
      </c>
    </row>
    <row r="2574" spans="1:20">
      <c r="A2574" t="s">
        <v>349</v>
      </c>
      <c r="B2574">
        <v>94800407</v>
      </c>
      <c r="C2574" t="s">
        <v>25889</v>
      </c>
      <c r="D2574" t="s">
        <v>22225</v>
      </c>
      <c r="E2574" t="s">
        <v>21966</v>
      </c>
      <c r="F2574" t="s">
        <v>21953</v>
      </c>
      <c r="G2574">
        <v>3220</v>
      </c>
      <c r="I2574">
        <v>150</v>
      </c>
      <c r="J2574" t="s">
        <v>21954</v>
      </c>
      <c r="K2574" t="s">
        <v>204</v>
      </c>
      <c r="L2574" t="s">
        <v>12492</v>
      </c>
      <c r="M2574" t="s">
        <v>21961</v>
      </c>
      <c r="N2574" t="s">
        <v>21961</v>
      </c>
      <c r="O2574" t="s">
        <v>21961</v>
      </c>
      <c r="P2574" t="s">
        <v>21961</v>
      </c>
      <c r="R2574">
        <v>0.05</v>
      </c>
      <c r="S2574">
        <v>0</v>
      </c>
      <c r="T2574" t="s">
        <v>21967</v>
      </c>
    </row>
    <row r="2575" spans="1:20">
      <c r="A2575" t="s">
        <v>349</v>
      </c>
      <c r="B2575">
        <v>94800449</v>
      </c>
      <c r="C2575" t="s">
        <v>25890</v>
      </c>
      <c r="D2575" t="s">
        <v>25891</v>
      </c>
      <c r="E2575" t="s">
        <v>21987</v>
      </c>
      <c r="F2575" t="s">
        <v>21953</v>
      </c>
      <c r="G2575">
        <v>3450</v>
      </c>
      <c r="I2575">
        <v>150</v>
      </c>
      <c r="J2575" t="s">
        <v>21954</v>
      </c>
      <c r="K2575" t="s">
        <v>204</v>
      </c>
      <c r="L2575" t="s">
        <v>12492</v>
      </c>
      <c r="M2575" t="s">
        <v>21955</v>
      </c>
      <c r="N2575" t="s">
        <v>21955</v>
      </c>
      <c r="O2575" t="s">
        <v>21955</v>
      </c>
      <c r="P2575" t="s">
        <v>21955</v>
      </c>
      <c r="Q2575" t="s">
        <v>21956</v>
      </c>
      <c r="R2575">
        <v>0.05</v>
      </c>
      <c r="S2575">
        <v>0</v>
      </c>
      <c r="T2575" t="s">
        <v>21967</v>
      </c>
    </row>
    <row r="2576" spans="1:20">
      <c r="A2576" t="s">
        <v>349</v>
      </c>
      <c r="B2576">
        <v>94800450</v>
      </c>
      <c r="C2576" t="s">
        <v>25892</v>
      </c>
      <c r="D2576" t="s">
        <v>25891</v>
      </c>
      <c r="E2576" t="s">
        <v>21987</v>
      </c>
      <c r="F2576" t="s">
        <v>21953</v>
      </c>
      <c r="G2576">
        <v>3450</v>
      </c>
      <c r="I2576">
        <v>150</v>
      </c>
      <c r="J2576" t="s">
        <v>21954</v>
      </c>
      <c r="K2576" t="s">
        <v>204</v>
      </c>
      <c r="L2576" t="s">
        <v>12492</v>
      </c>
      <c r="M2576" t="s">
        <v>21955</v>
      </c>
      <c r="N2576" t="s">
        <v>21955</v>
      </c>
      <c r="O2576" t="s">
        <v>21955</v>
      </c>
      <c r="P2576" t="s">
        <v>21955</v>
      </c>
      <c r="Q2576" t="s">
        <v>21956</v>
      </c>
      <c r="R2576">
        <v>0.05</v>
      </c>
      <c r="S2576">
        <v>0</v>
      </c>
      <c r="T2576" t="s">
        <v>21967</v>
      </c>
    </row>
    <row r="2577" spans="1:20">
      <c r="A2577" t="s">
        <v>349</v>
      </c>
      <c r="B2577">
        <v>94800451</v>
      </c>
      <c r="C2577" t="s">
        <v>25893</v>
      </c>
      <c r="D2577" t="s">
        <v>22225</v>
      </c>
      <c r="E2577" t="s">
        <v>21966</v>
      </c>
      <c r="F2577" t="s">
        <v>21953</v>
      </c>
      <c r="G2577">
        <v>3220</v>
      </c>
      <c r="I2577">
        <v>150</v>
      </c>
      <c r="J2577" t="s">
        <v>21954</v>
      </c>
      <c r="K2577" t="s">
        <v>204</v>
      </c>
      <c r="L2577" t="s">
        <v>12492</v>
      </c>
      <c r="M2577" t="s">
        <v>21955</v>
      </c>
      <c r="N2577" t="s">
        <v>21955</v>
      </c>
      <c r="O2577" t="s">
        <v>21955</v>
      </c>
      <c r="P2577" t="s">
        <v>21955</v>
      </c>
      <c r="Q2577" t="s">
        <v>21956</v>
      </c>
      <c r="R2577">
        <v>0.05</v>
      </c>
      <c r="S2577">
        <v>0</v>
      </c>
      <c r="T2577" t="s">
        <v>21967</v>
      </c>
    </row>
    <row r="2578" spans="1:20">
      <c r="A2578" t="s">
        <v>349</v>
      </c>
      <c r="B2578">
        <v>95786242</v>
      </c>
      <c r="C2578" t="s">
        <v>25894</v>
      </c>
      <c r="D2578" t="s">
        <v>22531</v>
      </c>
      <c r="E2578" t="s">
        <v>21966</v>
      </c>
      <c r="F2578" t="s">
        <v>21953</v>
      </c>
      <c r="G2578">
        <v>3220</v>
      </c>
      <c r="H2578">
        <v>3220</v>
      </c>
      <c r="I2578">
        <v>150</v>
      </c>
      <c r="J2578" t="s">
        <v>21954</v>
      </c>
      <c r="K2578" t="s">
        <v>204</v>
      </c>
      <c r="L2578" t="s">
        <v>12492</v>
      </c>
      <c r="M2578" t="s">
        <v>21955</v>
      </c>
      <c r="N2578" t="s">
        <v>21955</v>
      </c>
      <c r="O2578" t="s">
        <v>21955</v>
      </c>
      <c r="P2578" t="s">
        <v>21955</v>
      </c>
      <c r="Q2578" t="s">
        <v>21956</v>
      </c>
      <c r="R2578">
        <v>0.05</v>
      </c>
      <c r="S2578">
        <v>0</v>
      </c>
    </row>
    <row r="2579" spans="1:20">
      <c r="A2579" t="s">
        <v>349</v>
      </c>
      <c r="B2579">
        <v>97282001</v>
      </c>
      <c r="C2579" t="s">
        <v>25895</v>
      </c>
      <c r="D2579" t="s">
        <v>13002</v>
      </c>
      <c r="E2579" t="s">
        <v>22373</v>
      </c>
      <c r="F2579" t="s">
        <v>21953</v>
      </c>
      <c r="G2579">
        <v>3450</v>
      </c>
      <c r="I2579">
        <v>150</v>
      </c>
      <c r="J2579" t="s">
        <v>21954</v>
      </c>
      <c r="K2579" t="s">
        <v>204</v>
      </c>
      <c r="L2579" t="s">
        <v>12492</v>
      </c>
      <c r="M2579" t="s">
        <v>21955</v>
      </c>
      <c r="N2579" t="s">
        <v>21955</v>
      </c>
      <c r="O2579" t="s">
        <v>21955</v>
      </c>
      <c r="P2579" t="s">
        <v>21955</v>
      </c>
      <c r="Q2579" t="s">
        <v>21956</v>
      </c>
      <c r="R2579">
        <v>0.05</v>
      </c>
      <c r="S2579">
        <v>0</v>
      </c>
    </row>
    <row r="2580" spans="1:20">
      <c r="A2580" t="s">
        <v>349</v>
      </c>
      <c r="B2580">
        <v>99654006</v>
      </c>
      <c r="C2580" t="s">
        <v>25896</v>
      </c>
      <c r="D2580" t="s">
        <v>22025</v>
      </c>
      <c r="E2580" t="s">
        <v>21966</v>
      </c>
      <c r="F2580" t="s">
        <v>21953</v>
      </c>
      <c r="G2580">
        <v>3220</v>
      </c>
      <c r="I2580">
        <v>150</v>
      </c>
      <c r="J2580" t="s">
        <v>21954</v>
      </c>
      <c r="K2580" t="s">
        <v>204</v>
      </c>
      <c r="L2580" t="s">
        <v>12492</v>
      </c>
      <c r="M2580" t="s">
        <v>21955</v>
      </c>
      <c r="N2580" t="s">
        <v>21955</v>
      </c>
      <c r="O2580" t="s">
        <v>21955</v>
      </c>
      <c r="P2580" t="s">
        <v>21955</v>
      </c>
      <c r="Q2580" t="s">
        <v>21956</v>
      </c>
      <c r="R2580">
        <v>0.05</v>
      </c>
      <c r="S2580">
        <v>0</v>
      </c>
    </row>
    <row r="2581" spans="1:20">
      <c r="A2581" t="s">
        <v>349</v>
      </c>
      <c r="B2581">
        <v>99667601</v>
      </c>
      <c r="C2581" t="s">
        <v>25897</v>
      </c>
      <c r="D2581" t="s">
        <v>25590</v>
      </c>
      <c r="E2581" t="s">
        <v>22346</v>
      </c>
      <c r="F2581" t="s">
        <v>21953</v>
      </c>
      <c r="G2581">
        <v>4240</v>
      </c>
      <c r="I2581">
        <v>150</v>
      </c>
      <c r="J2581" t="s">
        <v>21954</v>
      </c>
      <c r="K2581" t="s">
        <v>204</v>
      </c>
      <c r="L2581" t="s">
        <v>12492</v>
      </c>
      <c r="M2581" t="s">
        <v>21955</v>
      </c>
      <c r="N2581" t="s">
        <v>21955</v>
      </c>
      <c r="O2581" t="s">
        <v>21955</v>
      </c>
      <c r="P2581" t="s">
        <v>21955</v>
      </c>
      <c r="Q2581" t="s">
        <v>21956</v>
      </c>
      <c r="R2581">
        <v>0.05</v>
      </c>
      <c r="S2581">
        <v>0</v>
      </c>
    </row>
    <row r="2582" spans="1:20">
      <c r="A2582" t="s">
        <v>349</v>
      </c>
      <c r="B2582">
        <v>99668001</v>
      </c>
      <c r="C2582" t="s">
        <v>25898</v>
      </c>
      <c r="D2582" t="s">
        <v>22025</v>
      </c>
      <c r="E2582" t="s">
        <v>21966</v>
      </c>
      <c r="F2582" t="s">
        <v>21953</v>
      </c>
      <c r="G2582">
        <v>3220</v>
      </c>
      <c r="I2582">
        <v>150</v>
      </c>
      <c r="J2582" t="s">
        <v>21954</v>
      </c>
      <c r="K2582" t="s">
        <v>204</v>
      </c>
      <c r="L2582" t="s">
        <v>12492</v>
      </c>
      <c r="M2582" t="s">
        <v>21955</v>
      </c>
      <c r="N2582" t="s">
        <v>21955</v>
      </c>
      <c r="O2582" t="s">
        <v>21955</v>
      </c>
      <c r="P2582" t="s">
        <v>21955</v>
      </c>
      <c r="Q2582" t="s">
        <v>21956</v>
      </c>
      <c r="R2582">
        <v>0.05</v>
      </c>
      <c r="S2582">
        <v>0</v>
      </c>
    </row>
    <row r="2583" spans="1:20">
      <c r="A2583" t="s">
        <v>349</v>
      </c>
      <c r="B2583" t="s">
        <v>25899</v>
      </c>
      <c r="C2583" t="s">
        <v>25900</v>
      </c>
      <c r="D2583" t="s">
        <v>21970</v>
      </c>
      <c r="F2583" t="s">
        <v>21953</v>
      </c>
      <c r="G2583">
        <v>3240</v>
      </c>
      <c r="I2583">
        <v>150</v>
      </c>
      <c r="J2583" t="s">
        <v>21954</v>
      </c>
      <c r="K2583" t="s">
        <v>204</v>
      </c>
      <c r="L2583" t="s">
        <v>12492</v>
      </c>
      <c r="M2583" t="s">
        <v>21955</v>
      </c>
      <c r="N2583" t="s">
        <v>21955</v>
      </c>
      <c r="O2583" t="s">
        <v>21955</v>
      </c>
      <c r="P2583" t="s">
        <v>21955</v>
      </c>
      <c r="Q2583" t="s">
        <v>21956</v>
      </c>
      <c r="R2583">
        <v>0.05</v>
      </c>
      <c r="S2583">
        <v>0</v>
      </c>
    </row>
    <row r="2584" spans="1:20">
      <c r="A2584" t="s">
        <v>349</v>
      </c>
      <c r="B2584" t="s">
        <v>25901</v>
      </c>
      <c r="C2584" t="s">
        <v>25902</v>
      </c>
      <c r="D2584" t="s">
        <v>21970</v>
      </c>
      <c r="F2584" t="s">
        <v>21953</v>
      </c>
      <c r="G2584">
        <v>3240</v>
      </c>
      <c r="I2584">
        <v>150</v>
      </c>
      <c r="J2584" t="s">
        <v>21954</v>
      </c>
      <c r="K2584" t="s">
        <v>204</v>
      </c>
      <c r="L2584" t="s">
        <v>12492</v>
      </c>
      <c r="M2584" t="s">
        <v>21955</v>
      </c>
      <c r="N2584" t="s">
        <v>21955</v>
      </c>
      <c r="O2584" t="s">
        <v>21955</v>
      </c>
      <c r="P2584" t="s">
        <v>21955</v>
      </c>
      <c r="Q2584" t="s">
        <v>21956</v>
      </c>
      <c r="R2584">
        <v>0.05</v>
      </c>
      <c r="S2584">
        <v>0</v>
      </c>
    </row>
    <row r="2585" spans="1:20">
      <c r="A2585" t="s">
        <v>349</v>
      </c>
      <c r="B2585" t="s">
        <v>25903</v>
      </c>
      <c r="C2585" t="s">
        <v>25904</v>
      </c>
      <c r="D2585" t="s">
        <v>21970</v>
      </c>
      <c r="F2585" t="s">
        <v>21953</v>
      </c>
      <c r="G2585">
        <v>3260</v>
      </c>
      <c r="I2585">
        <v>150</v>
      </c>
      <c r="J2585" t="s">
        <v>21954</v>
      </c>
      <c r="K2585" t="s">
        <v>204</v>
      </c>
      <c r="L2585" t="s">
        <v>12492</v>
      </c>
      <c r="M2585" t="s">
        <v>21955</v>
      </c>
      <c r="N2585" t="s">
        <v>21955</v>
      </c>
      <c r="O2585" t="s">
        <v>21955</v>
      </c>
      <c r="P2585" t="s">
        <v>21955</v>
      </c>
      <c r="Q2585" t="s">
        <v>21956</v>
      </c>
      <c r="R2585">
        <v>0.05</v>
      </c>
      <c r="S2585">
        <v>0</v>
      </c>
    </row>
    <row r="2586" spans="1:20">
      <c r="A2586" t="s">
        <v>349</v>
      </c>
      <c r="B2586" t="s">
        <v>25905</v>
      </c>
      <c r="C2586" t="s">
        <v>25906</v>
      </c>
      <c r="D2586" t="s">
        <v>21970</v>
      </c>
      <c r="F2586" t="s">
        <v>21953</v>
      </c>
      <c r="G2586">
        <v>3260</v>
      </c>
      <c r="I2586">
        <v>150</v>
      </c>
      <c r="J2586" t="s">
        <v>21954</v>
      </c>
      <c r="K2586" t="s">
        <v>204</v>
      </c>
      <c r="L2586" t="s">
        <v>12492</v>
      </c>
      <c r="M2586" t="s">
        <v>21955</v>
      </c>
      <c r="N2586" t="s">
        <v>21955</v>
      </c>
      <c r="O2586" t="s">
        <v>21955</v>
      </c>
      <c r="P2586" t="s">
        <v>21955</v>
      </c>
      <c r="Q2586" t="s">
        <v>21956</v>
      </c>
      <c r="R2586">
        <v>0.05</v>
      </c>
      <c r="S2586">
        <v>0</v>
      </c>
    </row>
    <row r="2587" spans="1:20">
      <c r="A2587" t="s">
        <v>349</v>
      </c>
      <c r="B2587" t="s">
        <v>25907</v>
      </c>
      <c r="C2587" t="s">
        <v>25908</v>
      </c>
      <c r="D2587" t="s">
        <v>21970</v>
      </c>
      <c r="F2587" t="s">
        <v>21953</v>
      </c>
      <c r="G2587">
        <v>3220</v>
      </c>
      <c r="I2587">
        <v>150</v>
      </c>
      <c r="J2587" t="s">
        <v>21954</v>
      </c>
      <c r="K2587" t="s">
        <v>204</v>
      </c>
      <c r="L2587" t="s">
        <v>12492</v>
      </c>
      <c r="M2587" t="s">
        <v>21955</v>
      </c>
      <c r="N2587" t="s">
        <v>21955</v>
      </c>
      <c r="O2587" t="s">
        <v>21955</v>
      </c>
      <c r="P2587" t="s">
        <v>21955</v>
      </c>
      <c r="Q2587" t="s">
        <v>21956</v>
      </c>
      <c r="R2587">
        <v>0.05</v>
      </c>
      <c r="S2587">
        <v>0</v>
      </c>
    </row>
    <row r="2588" spans="1:20">
      <c r="A2588" t="s">
        <v>349</v>
      </c>
      <c r="B2588" t="s">
        <v>25909</v>
      </c>
      <c r="C2588" t="s">
        <v>25910</v>
      </c>
      <c r="D2588" t="s">
        <v>21970</v>
      </c>
      <c r="F2588" t="s">
        <v>21953</v>
      </c>
      <c r="G2588">
        <v>3220</v>
      </c>
      <c r="I2588">
        <v>150</v>
      </c>
      <c r="J2588" t="s">
        <v>21954</v>
      </c>
      <c r="K2588" t="s">
        <v>204</v>
      </c>
      <c r="L2588" t="s">
        <v>12492</v>
      </c>
      <c r="M2588" t="s">
        <v>21955</v>
      </c>
      <c r="N2588" t="s">
        <v>21955</v>
      </c>
      <c r="O2588" t="s">
        <v>21955</v>
      </c>
      <c r="P2588" t="s">
        <v>21955</v>
      </c>
      <c r="Q2588" t="s">
        <v>21956</v>
      </c>
      <c r="R2588">
        <v>0.05</v>
      </c>
      <c r="S2588">
        <v>0</v>
      </c>
    </row>
    <row r="2589" spans="1:20">
      <c r="A2589" t="s">
        <v>349</v>
      </c>
      <c r="B2589" t="s">
        <v>25911</v>
      </c>
      <c r="C2589" t="s">
        <v>25912</v>
      </c>
      <c r="D2589" t="s">
        <v>21970</v>
      </c>
      <c r="F2589" t="s">
        <v>21953</v>
      </c>
      <c r="G2589">
        <v>3220</v>
      </c>
      <c r="I2589">
        <v>150</v>
      </c>
      <c r="J2589" t="s">
        <v>21954</v>
      </c>
      <c r="K2589" t="s">
        <v>204</v>
      </c>
      <c r="L2589" t="s">
        <v>12492</v>
      </c>
      <c r="M2589" t="s">
        <v>21955</v>
      </c>
      <c r="N2589" t="s">
        <v>21955</v>
      </c>
      <c r="O2589" t="s">
        <v>21955</v>
      </c>
      <c r="P2589" t="s">
        <v>21955</v>
      </c>
      <c r="Q2589" t="s">
        <v>21956</v>
      </c>
      <c r="R2589">
        <v>0.05</v>
      </c>
      <c r="S2589">
        <v>0</v>
      </c>
    </row>
    <row r="2590" spans="1:20">
      <c r="A2590" t="s">
        <v>349</v>
      </c>
      <c r="B2590" t="s">
        <v>25913</v>
      </c>
      <c r="C2590" t="s">
        <v>25914</v>
      </c>
      <c r="D2590" t="s">
        <v>21970</v>
      </c>
      <c r="F2590" t="s">
        <v>21953</v>
      </c>
      <c r="G2590">
        <v>3220</v>
      </c>
      <c r="I2590">
        <v>150</v>
      </c>
      <c r="J2590" t="s">
        <v>21954</v>
      </c>
      <c r="K2590" t="s">
        <v>204</v>
      </c>
      <c r="L2590" t="s">
        <v>12492</v>
      </c>
      <c r="M2590" t="s">
        <v>21955</v>
      </c>
      <c r="N2590" t="s">
        <v>21955</v>
      </c>
      <c r="O2590" t="s">
        <v>21955</v>
      </c>
      <c r="P2590" t="s">
        <v>21955</v>
      </c>
      <c r="Q2590" t="s">
        <v>21956</v>
      </c>
      <c r="R2590">
        <v>0.05</v>
      </c>
      <c r="S2590">
        <v>0</v>
      </c>
    </row>
    <row r="2591" spans="1:20">
      <c r="A2591" t="s">
        <v>349</v>
      </c>
      <c r="B2591" t="s">
        <v>25915</v>
      </c>
      <c r="C2591" t="s">
        <v>25916</v>
      </c>
      <c r="D2591" t="s">
        <v>21970</v>
      </c>
      <c r="F2591" t="s">
        <v>21953</v>
      </c>
      <c r="G2591">
        <v>3220</v>
      </c>
      <c r="I2591">
        <v>150</v>
      </c>
      <c r="J2591" t="s">
        <v>21954</v>
      </c>
      <c r="K2591" t="s">
        <v>204</v>
      </c>
      <c r="L2591" t="s">
        <v>12492</v>
      </c>
      <c r="M2591" t="s">
        <v>21955</v>
      </c>
      <c r="N2591" t="s">
        <v>21955</v>
      </c>
      <c r="O2591" t="s">
        <v>21955</v>
      </c>
      <c r="P2591" t="s">
        <v>21955</v>
      </c>
      <c r="Q2591" t="s">
        <v>21956</v>
      </c>
      <c r="R2591">
        <v>0.05</v>
      </c>
      <c r="S2591">
        <v>0</v>
      </c>
    </row>
    <row r="2592" spans="1:20">
      <c r="A2592" t="s">
        <v>349</v>
      </c>
      <c r="B2592" t="s">
        <v>25917</v>
      </c>
      <c r="C2592" t="s">
        <v>25918</v>
      </c>
      <c r="D2592" t="s">
        <v>21970</v>
      </c>
      <c r="F2592" t="s">
        <v>21953</v>
      </c>
      <c r="G2592">
        <v>3220</v>
      </c>
      <c r="I2592">
        <v>150</v>
      </c>
      <c r="J2592" t="s">
        <v>21954</v>
      </c>
      <c r="K2592" t="s">
        <v>204</v>
      </c>
      <c r="L2592" t="s">
        <v>12492</v>
      </c>
      <c r="M2592" t="s">
        <v>21955</v>
      </c>
      <c r="N2592" t="s">
        <v>21955</v>
      </c>
      <c r="O2592" t="s">
        <v>21955</v>
      </c>
      <c r="P2592" t="s">
        <v>21955</v>
      </c>
      <c r="Q2592" t="s">
        <v>21956</v>
      </c>
      <c r="R2592">
        <v>0.05</v>
      </c>
      <c r="S2592">
        <v>0</v>
      </c>
    </row>
    <row r="2593" spans="1:19">
      <c r="A2593" t="s">
        <v>349</v>
      </c>
      <c r="B2593" t="s">
        <v>25919</v>
      </c>
      <c r="C2593" t="s">
        <v>25920</v>
      </c>
      <c r="D2593" t="s">
        <v>21970</v>
      </c>
      <c r="F2593" t="s">
        <v>21953</v>
      </c>
      <c r="G2593">
        <v>3220</v>
      </c>
      <c r="I2593">
        <v>150</v>
      </c>
      <c r="J2593" t="s">
        <v>21954</v>
      </c>
      <c r="K2593" t="s">
        <v>204</v>
      </c>
      <c r="L2593" t="s">
        <v>12492</v>
      </c>
      <c r="M2593" t="s">
        <v>21955</v>
      </c>
      <c r="N2593" t="s">
        <v>21955</v>
      </c>
      <c r="O2593" t="s">
        <v>21955</v>
      </c>
      <c r="P2593" t="s">
        <v>21955</v>
      </c>
      <c r="Q2593" t="s">
        <v>21956</v>
      </c>
      <c r="R2593">
        <v>0.05</v>
      </c>
      <c r="S2593">
        <v>0</v>
      </c>
    </row>
    <row r="2594" spans="1:19">
      <c r="A2594" t="s">
        <v>349</v>
      </c>
      <c r="B2594" t="s">
        <v>25921</v>
      </c>
      <c r="C2594" t="s">
        <v>25922</v>
      </c>
      <c r="D2594" t="s">
        <v>21970</v>
      </c>
      <c r="F2594" t="s">
        <v>21953</v>
      </c>
      <c r="G2594">
        <v>3220</v>
      </c>
      <c r="I2594">
        <v>150</v>
      </c>
      <c r="J2594" t="s">
        <v>21954</v>
      </c>
      <c r="K2594" t="s">
        <v>204</v>
      </c>
      <c r="L2594" t="s">
        <v>12492</v>
      </c>
      <c r="M2594" t="s">
        <v>21955</v>
      </c>
      <c r="N2594" t="s">
        <v>21955</v>
      </c>
      <c r="O2594" t="s">
        <v>21955</v>
      </c>
      <c r="P2594" t="s">
        <v>21955</v>
      </c>
      <c r="Q2594" t="s">
        <v>21956</v>
      </c>
      <c r="R2594">
        <v>0.05</v>
      </c>
      <c r="S2594">
        <v>0</v>
      </c>
    </row>
    <row r="2595" spans="1:19">
      <c r="A2595" t="s">
        <v>349</v>
      </c>
      <c r="B2595" t="s">
        <v>25923</v>
      </c>
      <c r="C2595" t="s">
        <v>25924</v>
      </c>
      <c r="D2595" t="s">
        <v>21970</v>
      </c>
      <c r="F2595" t="s">
        <v>21953</v>
      </c>
      <c r="G2595">
        <v>3220</v>
      </c>
      <c r="I2595">
        <v>150</v>
      </c>
      <c r="J2595" t="s">
        <v>21954</v>
      </c>
      <c r="K2595" t="s">
        <v>204</v>
      </c>
      <c r="L2595" t="s">
        <v>12492</v>
      </c>
      <c r="M2595" t="s">
        <v>21955</v>
      </c>
      <c r="N2595" t="s">
        <v>21955</v>
      </c>
      <c r="O2595" t="s">
        <v>21955</v>
      </c>
      <c r="P2595" t="s">
        <v>21955</v>
      </c>
      <c r="Q2595" t="s">
        <v>21956</v>
      </c>
      <c r="R2595">
        <v>0.05</v>
      </c>
      <c r="S2595">
        <v>0</v>
      </c>
    </row>
    <row r="2596" spans="1:19">
      <c r="A2596" t="s">
        <v>349</v>
      </c>
      <c r="B2596" t="s">
        <v>25925</v>
      </c>
      <c r="C2596" t="s">
        <v>25926</v>
      </c>
      <c r="D2596" t="s">
        <v>21970</v>
      </c>
      <c r="F2596" t="s">
        <v>21953</v>
      </c>
      <c r="G2596">
        <v>3220</v>
      </c>
      <c r="I2596">
        <v>150</v>
      </c>
      <c r="J2596" t="s">
        <v>21954</v>
      </c>
      <c r="K2596" t="s">
        <v>204</v>
      </c>
      <c r="L2596" t="s">
        <v>12492</v>
      </c>
      <c r="M2596" t="s">
        <v>21955</v>
      </c>
      <c r="N2596" t="s">
        <v>21955</v>
      </c>
      <c r="O2596" t="s">
        <v>21955</v>
      </c>
      <c r="P2596" t="s">
        <v>21955</v>
      </c>
      <c r="Q2596" t="s">
        <v>21956</v>
      </c>
      <c r="R2596">
        <v>0.05</v>
      </c>
      <c r="S2596">
        <v>0</v>
      </c>
    </row>
    <row r="2597" spans="1:19">
      <c r="A2597" t="s">
        <v>349</v>
      </c>
      <c r="B2597" t="s">
        <v>25927</v>
      </c>
      <c r="C2597" t="s">
        <v>25928</v>
      </c>
      <c r="D2597" t="s">
        <v>21970</v>
      </c>
      <c r="F2597" t="s">
        <v>21953</v>
      </c>
      <c r="G2597">
        <v>3220</v>
      </c>
      <c r="I2597">
        <v>150</v>
      </c>
      <c r="J2597" t="s">
        <v>21954</v>
      </c>
      <c r="K2597" t="s">
        <v>204</v>
      </c>
      <c r="L2597" t="s">
        <v>12492</v>
      </c>
      <c r="M2597" t="s">
        <v>21955</v>
      </c>
      <c r="N2597" t="s">
        <v>21955</v>
      </c>
      <c r="O2597" t="s">
        <v>21955</v>
      </c>
      <c r="P2597" t="s">
        <v>21955</v>
      </c>
      <c r="Q2597" t="s">
        <v>21956</v>
      </c>
      <c r="R2597">
        <v>0.05</v>
      </c>
      <c r="S2597">
        <v>0</v>
      </c>
    </row>
    <row r="2598" spans="1:19">
      <c r="A2598" t="s">
        <v>349</v>
      </c>
      <c r="B2598" t="s">
        <v>25929</v>
      </c>
      <c r="C2598" t="s">
        <v>25930</v>
      </c>
      <c r="D2598" t="s">
        <v>21970</v>
      </c>
      <c r="F2598" t="s">
        <v>21953</v>
      </c>
      <c r="G2598">
        <v>3220</v>
      </c>
      <c r="I2598">
        <v>150</v>
      </c>
      <c r="J2598" t="s">
        <v>21954</v>
      </c>
      <c r="K2598" t="s">
        <v>204</v>
      </c>
      <c r="L2598" t="s">
        <v>12492</v>
      </c>
      <c r="M2598" t="s">
        <v>21955</v>
      </c>
      <c r="N2598" t="s">
        <v>21955</v>
      </c>
      <c r="O2598" t="s">
        <v>21955</v>
      </c>
      <c r="P2598" t="s">
        <v>21955</v>
      </c>
      <c r="Q2598" t="s">
        <v>21956</v>
      </c>
      <c r="R2598">
        <v>0.05</v>
      </c>
      <c r="S2598">
        <v>0</v>
      </c>
    </row>
    <row r="2599" spans="1:19">
      <c r="A2599" t="s">
        <v>349</v>
      </c>
      <c r="B2599" t="s">
        <v>25931</v>
      </c>
      <c r="C2599" t="s">
        <v>25932</v>
      </c>
      <c r="D2599" t="s">
        <v>21970</v>
      </c>
      <c r="F2599" t="s">
        <v>21953</v>
      </c>
      <c r="G2599">
        <v>3240</v>
      </c>
      <c r="I2599">
        <v>150</v>
      </c>
      <c r="J2599" t="s">
        <v>21954</v>
      </c>
      <c r="K2599" t="s">
        <v>204</v>
      </c>
      <c r="L2599" t="s">
        <v>12492</v>
      </c>
      <c r="M2599" t="s">
        <v>21955</v>
      </c>
      <c r="N2599" t="s">
        <v>21955</v>
      </c>
      <c r="O2599" t="s">
        <v>21955</v>
      </c>
      <c r="P2599" t="s">
        <v>21955</v>
      </c>
      <c r="Q2599" t="s">
        <v>21956</v>
      </c>
      <c r="R2599">
        <v>0.05</v>
      </c>
      <c r="S2599">
        <v>0</v>
      </c>
    </row>
    <row r="2600" spans="1:19">
      <c r="A2600" t="s">
        <v>349</v>
      </c>
      <c r="B2600" t="s">
        <v>25933</v>
      </c>
      <c r="C2600" t="s">
        <v>25934</v>
      </c>
      <c r="D2600" t="s">
        <v>21970</v>
      </c>
      <c r="F2600" t="s">
        <v>21953</v>
      </c>
      <c r="G2600">
        <v>3240</v>
      </c>
      <c r="I2600">
        <v>150</v>
      </c>
      <c r="J2600" t="s">
        <v>21954</v>
      </c>
      <c r="K2600" t="s">
        <v>204</v>
      </c>
      <c r="L2600" t="s">
        <v>12492</v>
      </c>
      <c r="M2600" t="s">
        <v>21955</v>
      </c>
      <c r="N2600" t="s">
        <v>21955</v>
      </c>
      <c r="O2600" t="s">
        <v>21955</v>
      </c>
      <c r="P2600" t="s">
        <v>21955</v>
      </c>
      <c r="Q2600" t="s">
        <v>21956</v>
      </c>
      <c r="R2600">
        <v>0.05</v>
      </c>
      <c r="S2600">
        <v>0</v>
      </c>
    </row>
    <row r="2601" spans="1:19">
      <c r="A2601" t="s">
        <v>349</v>
      </c>
      <c r="B2601" t="s">
        <v>25935</v>
      </c>
      <c r="C2601" t="s">
        <v>25936</v>
      </c>
      <c r="D2601" t="s">
        <v>21970</v>
      </c>
      <c r="F2601" t="s">
        <v>21953</v>
      </c>
      <c r="G2601">
        <v>3240</v>
      </c>
      <c r="I2601">
        <v>150</v>
      </c>
      <c r="J2601" t="s">
        <v>21954</v>
      </c>
      <c r="K2601" t="s">
        <v>204</v>
      </c>
      <c r="L2601" t="s">
        <v>12492</v>
      </c>
      <c r="M2601" t="s">
        <v>21955</v>
      </c>
      <c r="N2601" t="s">
        <v>21955</v>
      </c>
      <c r="O2601" t="s">
        <v>21955</v>
      </c>
      <c r="P2601" t="s">
        <v>21955</v>
      </c>
      <c r="Q2601" t="s">
        <v>21956</v>
      </c>
      <c r="R2601">
        <v>0.05</v>
      </c>
      <c r="S2601">
        <v>0</v>
      </c>
    </row>
    <row r="2602" spans="1:19">
      <c r="A2602" t="s">
        <v>349</v>
      </c>
      <c r="B2602" t="s">
        <v>25937</v>
      </c>
      <c r="C2602" t="s">
        <v>25938</v>
      </c>
      <c r="D2602" t="s">
        <v>21970</v>
      </c>
      <c r="F2602" t="s">
        <v>21953</v>
      </c>
      <c r="G2602">
        <v>3220</v>
      </c>
      <c r="I2602">
        <v>150</v>
      </c>
      <c r="J2602" t="s">
        <v>21954</v>
      </c>
      <c r="K2602" t="s">
        <v>204</v>
      </c>
      <c r="L2602" t="s">
        <v>12492</v>
      </c>
      <c r="M2602" t="s">
        <v>21955</v>
      </c>
      <c r="N2602" t="s">
        <v>21955</v>
      </c>
      <c r="O2602" t="s">
        <v>21955</v>
      </c>
      <c r="P2602" t="s">
        <v>21955</v>
      </c>
      <c r="Q2602" t="s">
        <v>21956</v>
      </c>
      <c r="R2602">
        <v>0.05</v>
      </c>
      <c r="S2602">
        <v>0</v>
      </c>
    </row>
    <row r="2603" spans="1:19">
      <c r="A2603" t="s">
        <v>349</v>
      </c>
      <c r="B2603" t="s">
        <v>25939</v>
      </c>
      <c r="C2603" t="s">
        <v>25940</v>
      </c>
      <c r="D2603" t="s">
        <v>21970</v>
      </c>
      <c r="F2603" t="s">
        <v>21953</v>
      </c>
      <c r="G2603">
        <v>3260</v>
      </c>
      <c r="I2603">
        <v>150</v>
      </c>
      <c r="J2603" t="s">
        <v>21954</v>
      </c>
      <c r="K2603" t="s">
        <v>204</v>
      </c>
      <c r="L2603" t="s">
        <v>12492</v>
      </c>
      <c r="M2603" t="s">
        <v>21955</v>
      </c>
      <c r="N2603" t="s">
        <v>21955</v>
      </c>
      <c r="O2603" t="s">
        <v>21955</v>
      </c>
      <c r="P2603" t="s">
        <v>21955</v>
      </c>
      <c r="Q2603" t="s">
        <v>21956</v>
      </c>
      <c r="R2603">
        <v>0.05</v>
      </c>
      <c r="S2603">
        <v>0</v>
      </c>
    </row>
    <row r="2604" spans="1:19">
      <c r="A2604" t="s">
        <v>349</v>
      </c>
      <c r="B2604" t="s">
        <v>25941</v>
      </c>
      <c r="C2604" t="s">
        <v>25942</v>
      </c>
      <c r="D2604" t="s">
        <v>21970</v>
      </c>
      <c r="F2604" t="s">
        <v>21953</v>
      </c>
      <c r="G2604">
        <v>3260</v>
      </c>
      <c r="I2604">
        <v>150</v>
      </c>
      <c r="J2604" t="s">
        <v>21954</v>
      </c>
      <c r="K2604" t="s">
        <v>204</v>
      </c>
      <c r="L2604" t="s">
        <v>12492</v>
      </c>
      <c r="M2604" t="s">
        <v>21955</v>
      </c>
      <c r="N2604" t="s">
        <v>21955</v>
      </c>
      <c r="O2604" t="s">
        <v>21955</v>
      </c>
      <c r="P2604" t="s">
        <v>21955</v>
      </c>
      <c r="Q2604" t="s">
        <v>21956</v>
      </c>
      <c r="R2604">
        <v>0.05</v>
      </c>
      <c r="S2604">
        <v>0</v>
      </c>
    </row>
    <row r="2605" spans="1:19">
      <c r="A2605" t="s">
        <v>349</v>
      </c>
      <c r="B2605" t="s">
        <v>25943</v>
      </c>
      <c r="C2605" t="s">
        <v>25944</v>
      </c>
      <c r="D2605" t="s">
        <v>21970</v>
      </c>
      <c r="F2605" t="s">
        <v>21953</v>
      </c>
      <c r="G2605">
        <v>3260</v>
      </c>
      <c r="I2605">
        <v>150</v>
      </c>
      <c r="J2605" t="s">
        <v>21954</v>
      </c>
      <c r="K2605" t="s">
        <v>204</v>
      </c>
      <c r="L2605" t="s">
        <v>12492</v>
      </c>
      <c r="M2605" t="s">
        <v>21955</v>
      </c>
      <c r="N2605" t="s">
        <v>21955</v>
      </c>
      <c r="O2605" t="s">
        <v>21955</v>
      </c>
      <c r="P2605" t="s">
        <v>21955</v>
      </c>
      <c r="Q2605" t="s">
        <v>21956</v>
      </c>
      <c r="R2605">
        <v>0.05</v>
      </c>
      <c r="S2605">
        <v>0</v>
      </c>
    </row>
    <row r="2606" spans="1:19">
      <c r="A2606" t="s">
        <v>349</v>
      </c>
      <c r="B2606" t="s">
        <v>25945</v>
      </c>
      <c r="C2606" t="s">
        <v>25946</v>
      </c>
      <c r="D2606" t="s">
        <v>21970</v>
      </c>
      <c r="F2606" t="s">
        <v>21953</v>
      </c>
      <c r="G2606">
        <v>3260</v>
      </c>
      <c r="I2606">
        <v>150</v>
      </c>
      <c r="J2606" t="s">
        <v>21954</v>
      </c>
      <c r="K2606" t="s">
        <v>204</v>
      </c>
      <c r="L2606" t="s">
        <v>12492</v>
      </c>
      <c r="M2606" t="s">
        <v>21955</v>
      </c>
      <c r="N2606" t="s">
        <v>21955</v>
      </c>
      <c r="O2606" t="s">
        <v>21955</v>
      </c>
      <c r="P2606" t="s">
        <v>21955</v>
      </c>
      <c r="Q2606" t="s">
        <v>21956</v>
      </c>
      <c r="R2606">
        <v>0.05</v>
      </c>
      <c r="S2606">
        <v>0</v>
      </c>
    </row>
    <row r="2607" spans="1:19">
      <c r="A2607" t="s">
        <v>349</v>
      </c>
      <c r="B2607" t="s">
        <v>25947</v>
      </c>
      <c r="C2607" t="s">
        <v>25948</v>
      </c>
      <c r="D2607" t="s">
        <v>21970</v>
      </c>
      <c r="F2607" t="s">
        <v>21953</v>
      </c>
      <c r="G2607">
        <v>3260</v>
      </c>
      <c r="I2607">
        <v>150</v>
      </c>
      <c r="J2607" t="s">
        <v>21954</v>
      </c>
      <c r="K2607" t="s">
        <v>204</v>
      </c>
      <c r="L2607" t="s">
        <v>12492</v>
      </c>
      <c r="M2607" t="s">
        <v>21955</v>
      </c>
      <c r="N2607" t="s">
        <v>21955</v>
      </c>
      <c r="O2607" t="s">
        <v>21955</v>
      </c>
      <c r="P2607" t="s">
        <v>21955</v>
      </c>
      <c r="Q2607" t="s">
        <v>21956</v>
      </c>
      <c r="R2607">
        <v>0.05</v>
      </c>
      <c r="S2607">
        <v>0</v>
      </c>
    </row>
    <row r="2608" spans="1:19">
      <c r="A2608" t="s">
        <v>349</v>
      </c>
      <c r="B2608" t="s">
        <v>25949</v>
      </c>
      <c r="C2608" t="s">
        <v>25950</v>
      </c>
      <c r="D2608" t="s">
        <v>21970</v>
      </c>
      <c r="F2608" t="s">
        <v>21953</v>
      </c>
      <c r="G2608">
        <v>3260</v>
      </c>
      <c r="I2608">
        <v>150</v>
      </c>
      <c r="J2608" t="s">
        <v>21954</v>
      </c>
      <c r="K2608" t="s">
        <v>204</v>
      </c>
      <c r="L2608" t="s">
        <v>12492</v>
      </c>
      <c r="M2608" t="s">
        <v>21955</v>
      </c>
      <c r="N2608" t="s">
        <v>21955</v>
      </c>
      <c r="O2608" t="s">
        <v>21955</v>
      </c>
      <c r="P2608" t="s">
        <v>21955</v>
      </c>
      <c r="Q2608" t="s">
        <v>21956</v>
      </c>
      <c r="R2608">
        <v>0.05</v>
      </c>
      <c r="S2608">
        <v>0</v>
      </c>
    </row>
    <row r="2609" spans="1:19">
      <c r="A2609" t="s">
        <v>349</v>
      </c>
      <c r="B2609" t="s">
        <v>25951</v>
      </c>
      <c r="C2609" t="s">
        <v>25952</v>
      </c>
      <c r="D2609" t="s">
        <v>21970</v>
      </c>
      <c r="F2609" t="s">
        <v>21953</v>
      </c>
      <c r="G2609">
        <v>3260</v>
      </c>
      <c r="I2609">
        <v>150</v>
      </c>
      <c r="J2609" t="s">
        <v>21954</v>
      </c>
      <c r="K2609" t="s">
        <v>204</v>
      </c>
      <c r="L2609" t="s">
        <v>12492</v>
      </c>
      <c r="M2609" t="s">
        <v>21955</v>
      </c>
      <c r="N2609" t="s">
        <v>21955</v>
      </c>
      <c r="O2609" t="s">
        <v>21955</v>
      </c>
      <c r="P2609" t="s">
        <v>21955</v>
      </c>
      <c r="Q2609" t="s">
        <v>21956</v>
      </c>
      <c r="R2609">
        <v>0.05</v>
      </c>
      <c r="S2609">
        <v>0</v>
      </c>
    </row>
    <row r="2610" spans="1:19">
      <c r="A2610" t="s">
        <v>349</v>
      </c>
      <c r="B2610" t="s">
        <v>25953</v>
      </c>
      <c r="C2610" t="s">
        <v>25954</v>
      </c>
      <c r="D2610" t="s">
        <v>21970</v>
      </c>
      <c r="F2610" t="s">
        <v>21953</v>
      </c>
      <c r="G2610">
        <v>3260</v>
      </c>
      <c r="I2610">
        <v>150</v>
      </c>
      <c r="J2610" t="s">
        <v>21954</v>
      </c>
      <c r="K2610" t="s">
        <v>204</v>
      </c>
      <c r="L2610" t="s">
        <v>12492</v>
      </c>
      <c r="M2610" t="s">
        <v>21955</v>
      </c>
      <c r="N2610" t="s">
        <v>21955</v>
      </c>
      <c r="O2610" t="s">
        <v>21955</v>
      </c>
      <c r="P2610" t="s">
        <v>21955</v>
      </c>
      <c r="Q2610" t="s">
        <v>21956</v>
      </c>
      <c r="R2610">
        <v>0.05</v>
      </c>
      <c r="S2610">
        <v>0</v>
      </c>
    </row>
    <row r="2611" spans="1:19">
      <c r="A2611" t="s">
        <v>349</v>
      </c>
      <c r="B2611" t="s">
        <v>25955</v>
      </c>
      <c r="C2611" t="s">
        <v>25956</v>
      </c>
      <c r="D2611" t="s">
        <v>21970</v>
      </c>
      <c r="F2611" t="s">
        <v>21953</v>
      </c>
      <c r="G2611">
        <v>3260</v>
      </c>
      <c r="I2611">
        <v>150</v>
      </c>
      <c r="J2611" t="s">
        <v>21954</v>
      </c>
      <c r="K2611" t="s">
        <v>204</v>
      </c>
      <c r="L2611" t="s">
        <v>12492</v>
      </c>
      <c r="M2611" t="s">
        <v>21955</v>
      </c>
      <c r="N2611" t="s">
        <v>21955</v>
      </c>
      <c r="O2611" t="s">
        <v>21955</v>
      </c>
      <c r="P2611" t="s">
        <v>21955</v>
      </c>
      <c r="Q2611" t="s">
        <v>21956</v>
      </c>
      <c r="R2611">
        <v>0.05</v>
      </c>
      <c r="S2611">
        <v>0</v>
      </c>
    </row>
    <row r="2612" spans="1:19">
      <c r="A2612" t="s">
        <v>349</v>
      </c>
      <c r="B2612" t="s">
        <v>25957</v>
      </c>
      <c r="C2612" t="s">
        <v>25958</v>
      </c>
      <c r="D2612" t="s">
        <v>21970</v>
      </c>
      <c r="F2612" t="s">
        <v>21953</v>
      </c>
      <c r="G2612">
        <v>3260</v>
      </c>
      <c r="I2612">
        <v>150</v>
      </c>
      <c r="J2612" t="s">
        <v>21954</v>
      </c>
      <c r="K2612" t="s">
        <v>204</v>
      </c>
      <c r="L2612" t="s">
        <v>12492</v>
      </c>
      <c r="M2612" t="s">
        <v>21955</v>
      </c>
      <c r="N2612" t="s">
        <v>21955</v>
      </c>
      <c r="O2612" t="s">
        <v>21955</v>
      </c>
      <c r="P2612" t="s">
        <v>21955</v>
      </c>
      <c r="Q2612" t="s">
        <v>21956</v>
      </c>
      <c r="R2612">
        <v>0.05</v>
      </c>
      <c r="S2612">
        <v>0</v>
      </c>
    </row>
    <row r="2613" spans="1:19">
      <c r="A2613" t="s">
        <v>349</v>
      </c>
      <c r="B2613" t="s">
        <v>25959</v>
      </c>
      <c r="C2613" t="s">
        <v>25960</v>
      </c>
      <c r="D2613" t="s">
        <v>21970</v>
      </c>
      <c r="F2613" t="s">
        <v>21953</v>
      </c>
      <c r="G2613">
        <v>3260</v>
      </c>
      <c r="I2613">
        <v>150</v>
      </c>
      <c r="J2613" t="s">
        <v>21954</v>
      </c>
      <c r="K2613" t="s">
        <v>204</v>
      </c>
      <c r="L2613" t="s">
        <v>12492</v>
      </c>
      <c r="M2613" t="s">
        <v>21955</v>
      </c>
      <c r="N2613" t="s">
        <v>21955</v>
      </c>
      <c r="O2613" t="s">
        <v>21955</v>
      </c>
      <c r="P2613" t="s">
        <v>21955</v>
      </c>
      <c r="Q2613" t="s">
        <v>21956</v>
      </c>
      <c r="R2613">
        <v>0.05</v>
      </c>
      <c r="S2613">
        <v>0</v>
      </c>
    </row>
    <row r="2614" spans="1:19">
      <c r="A2614" t="s">
        <v>349</v>
      </c>
      <c r="B2614" t="s">
        <v>25961</v>
      </c>
      <c r="C2614" t="s">
        <v>25962</v>
      </c>
      <c r="D2614" t="s">
        <v>21970</v>
      </c>
      <c r="F2614" t="s">
        <v>21953</v>
      </c>
      <c r="G2614">
        <v>3260</v>
      </c>
      <c r="I2614">
        <v>150</v>
      </c>
      <c r="J2614" t="s">
        <v>21954</v>
      </c>
      <c r="K2614" t="s">
        <v>204</v>
      </c>
      <c r="L2614" t="s">
        <v>12492</v>
      </c>
      <c r="M2614" t="s">
        <v>21955</v>
      </c>
      <c r="N2614" t="s">
        <v>21955</v>
      </c>
      <c r="O2614" t="s">
        <v>21955</v>
      </c>
      <c r="P2614" t="s">
        <v>21955</v>
      </c>
      <c r="Q2614" t="s">
        <v>21956</v>
      </c>
      <c r="R2614">
        <v>0.05</v>
      </c>
      <c r="S2614">
        <v>0</v>
      </c>
    </row>
    <row r="2615" spans="1:19">
      <c r="A2615" t="s">
        <v>349</v>
      </c>
      <c r="B2615" t="s">
        <v>25963</v>
      </c>
      <c r="C2615" t="s">
        <v>25964</v>
      </c>
      <c r="D2615" t="s">
        <v>21970</v>
      </c>
      <c r="F2615" t="s">
        <v>21953</v>
      </c>
      <c r="G2615">
        <v>3260</v>
      </c>
      <c r="I2615">
        <v>150</v>
      </c>
      <c r="J2615" t="s">
        <v>21954</v>
      </c>
      <c r="K2615" t="s">
        <v>204</v>
      </c>
      <c r="L2615" t="s">
        <v>12492</v>
      </c>
      <c r="M2615" t="s">
        <v>21955</v>
      </c>
      <c r="N2615" t="s">
        <v>21955</v>
      </c>
      <c r="O2615" t="s">
        <v>21955</v>
      </c>
      <c r="P2615" t="s">
        <v>21955</v>
      </c>
      <c r="Q2615" t="s">
        <v>21956</v>
      </c>
      <c r="R2615">
        <v>0.05</v>
      </c>
      <c r="S2615">
        <v>0</v>
      </c>
    </row>
    <row r="2616" spans="1:19">
      <c r="A2616" t="s">
        <v>349</v>
      </c>
      <c r="B2616" t="s">
        <v>25965</v>
      </c>
      <c r="C2616" t="s">
        <v>25966</v>
      </c>
      <c r="D2616" t="s">
        <v>21970</v>
      </c>
      <c r="F2616" t="s">
        <v>21953</v>
      </c>
      <c r="G2616">
        <v>3260</v>
      </c>
      <c r="I2616">
        <v>150</v>
      </c>
      <c r="J2616" t="s">
        <v>21954</v>
      </c>
      <c r="K2616" t="s">
        <v>204</v>
      </c>
      <c r="L2616" t="s">
        <v>12492</v>
      </c>
      <c r="M2616" t="s">
        <v>21955</v>
      </c>
      <c r="N2616" t="s">
        <v>21955</v>
      </c>
      <c r="O2616" t="s">
        <v>21955</v>
      </c>
      <c r="P2616" t="s">
        <v>21955</v>
      </c>
      <c r="Q2616" t="s">
        <v>21956</v>
      </c>
      <c r="R2616">
        <v>0.05</v>
      </c>
      <c r="S2616">
        <v>0</v>
      </c>
    </row>
    <row r="2617" spans="1:19">
      <c r="A2617" t="s">
        <v>349</v>
      </c>
      <c r="B2617" t="s">
        <v>25967</v>
      </c>
      <c r="C2617" t="s">
        <v>25968</v>
      </c>
      <c r="D2617" t="s">
        <v>21970</v>
      </c>
      <c r="F2617" t="s">
        <v>21953</v>
      </c>
      <c r="G2617">
        <v>3260</v>
      </c>
      <c r="I2617">
        <v>150</v>
      </c>
      <c r="J2617" t="s">
        <v>21954</v>
      </c>
      <c r="K2617" t="s">
        <v>204</v>
      </c>
      <c r="L2617" t="s">
        <v>12492</v>
      </c>
      <c r="M2617" t="s">
        <v>21955</v>
      </c>
      <c r="N2617" t="s">
        <v>21955</v>
      </c>
      <c r="O2617" t="s">
        <v>21955</v>
      </c>
      <c r="P2617" t="s">
        <v>21955</v>
      </c>
      <c r="Q2617" t="s">
        <v>21956</v>
      </c>
      <c r="R2617">
        <v>0.05</v>
      </c>
      <c r="S2617">
        <v>0</v>
      </c>
    </row>
    <row r="2618" spans="1:19">
      <c r="A2618" t="s">
        <v>349</v>
      </c>
      <c r="B2618" t="s">
        <v>25969</v>
      </c>
      <c r="C2618" t="s">
        <v>25970</v>
      </c>
      <c r="D2618" t="s">
        <v>21970</v>
      </c>
      <c r="F2618" t="s">
        <v>21953</v>
      </c>
      <c r="G2618">
        <v>3260</v>
      </c>
      <c r="I2618">
        <v>150</v>
      </c>
      <c r="J2618" t="s">
        <v>21954</v>
      </c>
      <c r="K2618" t="s">
        <v>204</v>
      </c>
      <c r="L2618" t="s">
        <v>12492</v>
      </c>
      <c r="M2618" t="s">
        <v>21955</v>
      </c>
      <c r="N2618" t="s">
        <v>21955</v>
      </c>
      <c r="O2618" t="s">
        <v>21955</v>
      </c>
      <c r="P2618" t="s">
        <v>21955</v>
      </c>
      <c r="Q2618" t="s">
        <v>21956</v>
      </c>
      <c r="R2618">
        <v>0.05</v>
      </c>
      <c r="S2618">
        <v>0</v>
      </c>
    </row>
    <row r="2619" spans="1:19">
      <c r="A2619" t="s">
        <v>349</v>
      </c>
      <c r="B2619" t="s">
        <v>25971</v>
      </c>
      <c r="C2619" t="s">
        <v>25972</v>
      </c>
      <c r="D2619" t="s">
        <v>21970</v>
      </c>
      <c r="F2619" t="s">
        <v>21953</v>
      </c>
      <c r="G2619">
        <v>3240</v>
      </c>
      <c r="I2619">
        <v>150</v>
      </c>
      <c r="J2619" t="s">
        <v>21954</v>
      </c>
      <c r="K2619" t="s">
        <v>204</v>
      </c>
      <c r="L2619" t="s">
        <v>12492</v>
      </c>
      <c r="M2619" t="s">
        <v>21955</v>
      </c>
      <c r="N2619" t="s">
        <v>21955</v>
      </c>
      <c r="O2619" t="s">
        <v>21955</v>
      </c>
      <c r="P2619" t="s">
        <v>21955</v>
      </c>
      <c r="Q2619" t="s">
        <v>21956</v>
      </c>
      <c r="R2619">
        <v>0.05</v>
      </c>
      <c r="S2619">
        <v>0</v>
      </c>
    </row>
    <row r="2620" spans="1:19">
      <c r="A2620" t="s">
        <v>349</v>
      </c>
      <c r="B2620" t="s">
        <v>25973</v>
      </c>
      <c r="C2620" t="s">
        <v>25974</v>
      </c>
      <c r="D2620" t="s">
        <v>21970</v>
      </c>
      <c r="F2620" t="s">
        <v>21953</v>
      </c>
      <c r="G2620">
        <v>3260</v>
      </c>
      <c r="I2620">
        <v>150</v>
      </c>
      <c r="J2620" t="s">
        <v>21954</v>
      </c>
      <c r="K2620" t="s">
        <v>204</v>
      </c>
      <c r="L2620" t="s">
        <v>12492</v>
      </c>
      <c r="M2620" t="s">
        <v>21955</v>
      </c>
      <c r="N2620" t="s">
        <v>21955</v>
      </c>
      <c r="O2620" t="s">
        <v>21955</v>
      </c>
      <c r="P2620" t="s">
        <v>21955</v>
      </c>
      <c r="Q2620" t="s">
        <v>21956</v>
      </c>
      <c r="R2620">
        <v>0.05</v>
      </c>
      <c r="S2620">
        <v>0</v>
      </c>
    </row>
    <row r="2621" spans="1:19">
      <c r="A2621" t="s">
        <v>349</v>
      </c>
      <c r="B2621" t="s">
        <v>25975</v>
      </c>
      <c r="C2621" t="s">
        <v>25976</v>
      </c>
      <c r="D2621" t="s">
        <v>21970</v>
      </c>
      <c r="F2621" t="s">
        <v>21953</v>
      </c>
      <c r="G2621">
        <v>3260</v>
      </c>
      <c r="I2621">
        <v>150</v>
      </c>
      <c r="J2621" t="s">
        <v>21954</v>
      </c>
      <c r="K2621" t="s">
        <v>204</v>
      </c>
      <c r="L2621" t="s">
        <v>12492</v>
      </c>
      <c r="M2621" t="s">
        <v>21955</v>
      </c>
      <c r="N2621" t="s">
        <v>21955</v>
      </c>
      <c r="O2621" t="s">
        <v>21955</v>
      </c>
      <c r="P2621" t="s">
        <v>21955</v>
      </c>
      <c r="Q2621" t="s">
        <v>21956</v>
      </c>
      <c r="R2621">
        <v>0.05</v>
      </c>
      <c r="S2621">
        <v>0</v>
      </c>
    </row>
    <row r="2622" spans="1:19">
      <c r="A2622" t="s">
        <v>349</v>
      </c>
      <c r="B2622" t="s">
        <v>25977</v>
      </c>
      <c r="C2622" t="s">
        <v>25978</v>
      </c>
      <c r="D2622" t="s">
        <v>21970</v>
      </c>
      <c r="F2622" t="s">
        <v>21953</v>
      </c>
      <c r="G2622">
        <v>3260</v>
      </c>
      <c r="I2622">
        <v>150</v>
      </c>
      <c r="J2622" t="s">
        <v>21954</v>
      </c>
      <c r="K2622" t="s">
        <v>204</v>
      </c>
      <c r="L2622" t="s">
        <v>12492</v>
      </c>
      <c r="M2622" t="s">
        <v>21955</v>
      </c>
      <c r="N2622" t="s">
        <v>21955</v>
      </c>
      <c r="O2622" t="s">
        <v>21955</v>
      </c>
      <c r="P2622" t="s">
        <v>21955</v>
      </c>
      <c r="Q2622" t="s">
        <v>21956</v>
      </c>
      <c r="R2622">
        <v>0.05</v>
      </c>
      <c r="S2622">
        <v>0</v>
      </c>
    </row>
    <row r="2623" spans="1:19">
      <c r="A2623" t="s">
        <v>349</v>
      </c>
      <c r="B2623" t="s">
        <v>25979</v>
      </c>
      <c r="C2623" t="s">
        <v>25980</v>
      </c>
      <c r="D2623" t="s">
        <v>21970</v>
      </c>
      <c r="F2623" t="s">
        <v>21953</v>
      </c>
      <c r="G2623">
        <v>3260</v>
      </c>
      <c r="I2623">
        <v>150</v>
      </c>
      <c r="J2623" t="s">
        <v>21954</v>
      </c>
      <c r="K2623" t="s">
        <v>204</v>
      </c>
      <c r="L2623" t="s">
        <v>12492</v>
      </c>
      <c r="M2623" t="s">
        <v>21955</v>
      </c>
      <c r="N2623" t="s">
        <v>21955</v>
      </c>
      <c r="O2623" t="s">
        <v>21955</v>
      </c>
      <c r="P2623" t="s">
        <v>21955</v>
      </c>
      <c r="Q2623" t="s">
        <v>21956</v>
      </c>
      <c r="R2623">
        <v>0.05</v>
      </c>
      <c r="S2623">
        <v>0</v>
      </c>
    </row>
    <row r="2624" spans="1:19">
      <c r="A2624" t="s">
        <v>349</v>
      </c>
      <c r="B2624" t="s">
        <v>25981</v>
      </c>
      <c r="C2624" t="s">
        <v>25982</v>
      </c>
      <c r="D2624" t="s">
        <v>21970</v>
      </c>
      <c r="F2624" t="s">
        <v>21953</v>
      </c>
      <c r="G2624">
        <v>3260</v>
      </c>
      <c r="I2624">
        <v>150</v>
      </c>
      <c r="J2624" t="s">
        <v>21954</v>
      </c>
      <c r="K2624" t="s">
        <v>204</v>
      </c>
      <c r="L2624" t="s">
        <v>12492</v>
      </c>
      <c r="M2624" t="s">
        <v>21955</v>
      </c>
      <c r="N2624" t="s">
        <v>21955</v>
      </c>
      <c r="O2624" t="s">
        <v>21955</v>
      </c>
      <c r="P2624" t="s">
        <v>21955</v>
      </c>
      <c r="Q2624" t="s">
        <v>21956</v>
      </c>
      <c r="R2624">
        <v>0.05</v>
      </c>
      <c r="S2624">
        <v>0</v>
      </c>
    </row>
    <row r="2625" spans="1:19">
      <c r="A2625" t="s">
        <v>349</v>
      </c>
      <c r="B2625" t="s">
        <v>25983</v>
      </c>
      <c r="C2625" t="s">
        <v>25984</v>
      </c>
      <c r="D2625" t="s">
        <v>21970</v>
      </c>
      <c r="F2625" t="s">
        <v>21953</v>
      </c>
      <c r="G2625">
        <v>3260</v>
      </c>
      <c r="I2625">
        <v>150</v>
      </c>
      <c r="J2625" t="s">
        <v>21954</v>
      </c>
      <c r="K2625" t="s">
        <v>204</v>
      </c>
      <c r="L2625" t="s">
        <v>12492</v>
      </c>
      <c r="M2625" t="s">
        <v>21955</v>
      </c>
      <c r="N2625" t="s">
        <v>21955</v>
      </c>
      <c r="O2625" t="s">
        <v>21955</v>
      </c>
      <c r="P2625" t="s">
        <v>21955</v>
      </c>
      <c r="Q2625" t="s">
        <v>21956</v>
      </c>
      <c r="R2625">
        <v>0.05</v>
      </c>
      <c r="S2625">
        <v>0</v>
      </c>
    </row>
    <row r="2626" spans="1:19">
      <c r="A2626" t="s">
        <v>349</v>
      </c>
      <c r="B2626" t="s">
        <v>25985</v>
      </c>
      <c r="C2626" t="s">
        <v>25986</v>
      </c>
      <c r="D2626" t="s">
        <v>21970</v>
      </c>
      <c r="F2626" t="s">
        <v>21953</v>
      </c>
      <c r="G2626">
        <v>3260</v>
      </c>
      <c r="I2626">
        <v>150</v>
      </c>
      <c r="J2626" t="s">
        <v>21954</v>
      </c>
      <c r="K2626" t="s">
        <v>204</v>
      </c>
      <c r="L2626" t="s">
        <v>12492</v>
      </c>
      <c r="M2626" t="s">
        <v>21955</v>
      </c>
      <c r="N2626" t="s">
        <v>21955</v>
      </c>
      <c r="O2626" t="s">
        <v>21955</v>
      </c>
      <c r="P2626" t="s">
        <v>21955</v>
      </c>
      <c r="Q2626" t="s">
        <v>21956</v>
      </c>
      <c r="R2626">
        <v>0.05</v>
      </c>
      <c r="S2626">
        <v>0</v>
      </c>
    </row>
    <row r="2627" spans="1:19">
      <c r="A2627" t="s">
        <v>349</v>
      </c>
      <c r="B2627" t="s">
        <v>25987</v>
      </c>
      <c r="C2627" t="s">
        <v>25988</v>
      </c>
      <c r="D2627" t="s">
        <v>21970</v>
      </c>
      <c r="F2627" t="s">
        <v>21953</v>
      </c>
      <c r="G2627">
        <v>3260</v>
      </c>
      <c r="I2627">
        <v>150</v>
      </c>
      <c r="J2627" t="s">
        <v>21954</v>
      </c>
      <c r="K2627" t="s">
        <v>204</v>
      </c>
      <c r="L2627" t="s">
        <v>12492</v>
      </c>
      <c r="M2627" t="s">
        <v>21955</v>
      </c>
      <c r="N2627" t="s">
        <v>21955</v>
      </c>
      <c r="O2627" t="s">
        <v>21955</v>
      </c>
      <c r="P2627" t="s">
        <v>21955</v>
      </c>
      <c r="Q2627" t="s">
        <v>21956</v>
      </c>
      <c r="R2627">
        <v>0.05</v>
      </c>
      <c r="S2627">
        <v>0</v>
      </c>
    </row>
    <row r="2628" spans="1:19">
      <c r="A2628" t="s">
        <v>349</v>
      </c>
      <c r="B2628" t="s">
        <v>25989</v>
      </c>
      <c r="C2628" t="s">
        <v>25990</v>
      </c>
      <c r="D2628" t="s">
        <v>21970</v>
      </c>
      <c r="F2628" t="s">
        <v>21953</v>
      </c>
      <c r="G2628">
        <v>3260</v>
      </c>
      <c r="I2628">
        <v>150</v>
      </c>
      <c r="J2628" t="s">
        <v>21954</v>
      </c>
      <c r="K2628" t="s">
        <v>204</v>
      </c>
      <c r="L2628" t="s">
        <v>12492</v>
      </c>
      <c r="M2628" t="s">
        <v>21955</v>
      </c>
      <c r="N2628" t="s">
        <v>21955</v>
      </c>
      <c r="O2628" t="s">
        <v>21955</v>
      </c>
      <c r="P2628" t="s">
        <v>21955</v>
      </c>
      <c r="Q2628" t="s">
        <v>21956</v>
      </c>
      <c r="R2628">
        <v>0.05</v>
      </c>
      <c r="S2628">
        <v>0</v>
      </c>
    </row>
    <row r="2629" spans="1:19">
      <c r="A2629" t="s">
        <v>349</v>
      </c>
      <c r="B2629" t="s">
        <v>25991</v>
      </c>
      <c r="C2629" t="s">
        <v>25992</v>
      </c>
      <c r="D2629" t="s">
        <v>21970</v>
      </c>
      <c r="F2629" t="s">
        <v>21953</v>
      </c>
      <c r="G2629">
        <v>3260</v>
      </c>
      <c r="I2629">
        <v>150</v>
      </c>
      <c r="J2629" t="s">
        <v>21954</v>
      </c>
      <c r="K2629" t="s">
        <v>204</v>
      </c>
      <c r="L2629" t="s">
        <v>12492</v>
      </c>
      <c r="M2629" t="s">
        <v>21955</v>
      </c>
      <c r="N2629" t="s">
        <v>21955</v>
      </c>
      <c r="O2629" t="s">
        <v>21955</v>
      </c>
      <c r="P2629" t="s">
        <v>21955</v>
      </c>
      <c r="Q2629" t="s">
        <v>21956</v>
      </c>
      <c r="R2629">
        <v>0.05</v>
      </c>
      <c r="S2629">
        <v>0</v>
      </c>
    </row>
    <row r="2630" spans="1:19">
      <c r="A2630" t="s">
        <v>349</v>
      </c>
      <c r="B2630" t="s">
        <v>25993</v>
      </c>
      <c r="C2630" t="s">
        <v>25994</v>
      </c>
      <c r="D2630" t="s">
        <v>21970</v>
      </c>
      <c r="F2630" t="s">
        <v>21953</v>
      </c>
      <c r="G2630">
        <v>3260</v>
      </c>
      <c r="I2630">
        <v>150</v>
      </c>
      <c r="J2630" t="s">
        <v>21954</v>
      </c>
      <c r="K2630" t="s">
        <v>204</v>
      </c>
      <c r="L2630" t="s">
        <v>12492</v>
      </c>
      <c r="M2630" t="s">
        <v>21955</v>
      </c>
      <c r="N2630" t="s">
        <v>21955</v>
      </c>
      <c r="O2630" t="s">
        <v>21955</v>
      </c>
      <c r="P2630" t="s">
        <v>21955</v>
      </c>
      <c r="Q2630" t="s">
        <v>21956</v>
      </c>
      <c r="R2630">
        <v>0.05</v>
      </c>
      <c r="S2630">
        <v>0</v>
      </c>
    </row>
    <row r="2631" spans="1:19">
      <c r="A2631" t="s">
        <v>349</v>
      </c>
      <c r="B2631" t="s">
        <v>25995</v>
      </c>
      <c r="C2631" t="s">
        <v>25996</v>
      </c>
      <c r="D2631" t="s">
        <v>21970</v>
      </c>
      <c r="F2631" t="s">
        <v>21953</v>
      </c>
      <c r="G2631">
        <v>3260</v>
      </c>
      <c r="I2631">
        <v>150</v>
      </c>
      <c r="J2631" t="s">
        <v>21954</v>
      </c>
      <c r="K2631" t="s">
        <v>204</v>
      </c>
      <c r="L2631" t="s">
        <v>12492</v>
      </c>
      <c r="M2631" t="s">
        <v>21955</v>
      </c>
      <c r="N2631" t="s">
        <v>21955</v>
      </c>
      <c r="O2631" t="s">
        <v>21955</v>
      </c>
      <c r="P2631" t="s">
        <v>21955</v>
      </c>
      <c r="Q2631" t="s">
        <v>21956</v>
      </c>
      <c r="R2631">
        <v>0.05</v>
      </c>
      <c r="S2631">
        <v>0</v>
      </c>
    </row>
    <row r="2632" spans="1:19">
      <c r="A2632" t="s">
        <v>349</v>
      </c>
      <c r="B2632" t="s">
        <v>25997</v>
      </c>
      <c r="C2632" t="s">
        <v>25998</v>
      </c>
      <c r="D2632" t="s">
        <v>21970</v>
      </c>
      <c r="F2632" t="s">
        <v>21953</v>
      </c>
      <c r="G2632">
        <v>3260</v>
      </c>
      <c r="I2632">
        <v>150</v>
      </c>
      <c r="J2632" t="s">
        <v>21954</v>
      </c>
      <c r="K2632" t="s">
        <v>204</v>
      </c>
      <c r="L2632" t="s">
        <v>12492</v>
      </c>
      <c r="M2632" t="s">
        <v>21955</v>
      </c>
      <c r="N2632" t="s">
        <v>21955</v>
      </c>
      <c r="O2632" t="s">
        <v>21955</v>
      </c>
      <c r="P2632" t="s">
        <v>21955</v>
      </c>
      <c r="Q2632" t="s">
        <v>21956</v>
      </c>
      <c r="R2632">
        <v>0.05</v>
      </c>
      <c r="S2632">
        <v>0</v>
      </c>
    </row>
    <row r="2633" spans="1:19">
      <c r="A2633" t="s">
        <v>349</v>
      </c>
      <c r="B2633" t="s">
        <v>25999</v>
      </c>
      <c r="C2633" t="s">
        <v>26000</v>
      </c>
      <c r="D2633" t="s">
        <v>21970</v>
      </c>
      <c r="F2633" t="s">
        <v>21953</v>
      </c>
      <c r="G2633">
        <v>3260</v>
      </c>
      <c r="I2633">
        <v>150</v>
      </c>
      <c r="J2633" t="s">
        <v>21954</v>
      </c>
      <c r="K2633" t="s">
        <v>204</v>
      </c>
      <c r="L2633" t="s">
        <v>12492</v>
      </c>
      <c r="M2633" t="s">
        <v>21955</v>
      </c>
      <c r="N2633" t="s">
        <v>21955</v>
      </c>
      <c r="O2633" t="s">
        <v>21955</v>
      </c>
      <c r="P2633" t="s">
        <v>21955</v>
      </c>
      <c r="Q2633" t="s">
        <v>21956</v>
      </c>
      <c r="R2633">
        <v>0.05</v>
      </c>
      <c r="S2633">
        <v>0</v>
      </c>
    </row>
    <row r="2634" spans="1:19">
      <c r="A2634" t="s">
        <v>349</v>
      </c>
      <c r="B2634" t="s">
        <v>26001</v>
      </c>
      <c r="C2634" t="s">
        <v>26002</v>
      </c>
      <c r="D2634" t="s">
        <v>21970</v>
      </c>
      <c r="F2634" t="s">
        <v>21953</v>
      </c>
      <c r="G2634">
        <v>3260</v>
      </c>
      <c r="I2634">
        <v>150</v>
      </c>
      <c r="J2634" t="s">
        <v>21954</v>
      </c>
      <c r="K2634" t="s">
        <v>204</v>
      </c>
      <c r="L2634" t="s">
        <v>12492</v>
      </c>
      <c r="M2634" t="s">
        <v>21955</v>
      </c>
      <c r="N2634" t="s">
        <v>21955</v>
      </c>
      <c r="O2634" t="s">
        <v>21955</v>
      </c>
      <c r="P2634" t="s">
        <v>21955</v>
      </c>
      <c r="Q2634" t="s">
        <v>21956</v>
      </c>
      <c r="R2634">
        <v>0.05</v>
      </c>
      <c r="S2634">
        <v>0</v>
      </c>
    </row>
    <row r="2635" spans="1:19">
      <c r="A2635" t="s">
        <v>349</v>
      </c>
      <c r="B2635" t="s">
        <v>26003</v>
      </c>
      <c r="C2635" t="s">
        <v>26004</v>
      </c>
      <c r="D2635" t="s">
        <v>21970</v>
      </c>
      <c r="F2635" t="s">
        <v>21953</v>
      </c>
      <c r="G2635">
        <v>3260</v>
      </c>
      <c r="I2635">
        <v>150</v>
      </c>
      <c r="J2635" t="s">
        <v>21954</v>
      </c>
      <c r="K2635" t="s">
        <v>204</v>
      </c>
      <c r="L2635" t="s">
        <v>12492</v>
      </c>
      <c r="M2635" t="s">
        <v>21955</v>
      </c>
      <c r="N2635" t="s">
        <v>21955</v>
      </c>
      <c r="O2635" t="s">
        <v>21955</v>
      </c>
      <c r="P2635" t="s">
        <v>21955</v>
      </c>
      <c r="Q2635" t="s">
        <v>21956</v>
      </c>
      <c r="R2635">
        <v>0.05</v>
      </c>
      <c r="S2635">
        <v>0</v>
      </c>
    </row>
    <row r="2636" spans="1:19">
      <c r="A2636" t="s">
        <v>349</v>
      </c>
      <c r="B2636" t="s">
        <v>26005</v>
      </c>
      <c r="C2636" t="s">
        <v>26006</v>
      </c>
      <c r="D2636" t="s">
        <v>21970</v>
      </c>
      <c r="F2636" t="s">
        <v>21953</v>
      </c>
      <c r="G2636">
        <v>3260</v>
      </c>
      <c r="I2636">
        <v>150</v>
      </c>
      <c r="J2636" t="s">
        <v>21954</v>
      </c>
      <c r="K2636" t="s">
        <v>204</v>
      </c>
      <c r="L2636" t="s">
        <v>12492</v>
      </c>
      <c r="M2636" t="s">
        <v>21955</v>
      </c>
      <c r="N2636" t="s">
        <v>21955</v>
      </c>
      <c r="O2636" t="s">
        <v>21955</v>
      </c>
      <c r="P2636" t="s">
        <v>21955</v>
      </c>
      <c r="Q2636" t="s">
        <v>21956</v>
      </c>
      <c r="R2636">
        <v>0.05</v>
      </c>
      <c r="S2636">
        <v>0</v>
      </c>
    </row>
    <row r="2637" spans="1:19">
      <c r="A2637" t="s">
        <v>349</v>
      </c>
      <c r="B2637" t="s">
        <v>26007</v>
      </c>
      <c r="C2637" t="s">
        <v>26008</v>
      </c>
      <c r="D2637" t="s">
        <v>21970</v>
      </c>
      <c r="F2637" t="s">
        <v>21953</v>
      </c>
      <c r="G2637">
        <v>3260</v>
      </c>
      <c r="I2637">
        <v>150</v>
      </c>
      <c r="J2637" t="s">
        <v>21954</v>
      </c>
      <c r="K2637" t="s">
        <v>204</v>
      </c>
      <c r="L2637" t="s">
        <v>12492</v>
      </c>
      <c r="M2637" t="s">
        <v>21955</v>
      </c>
      <c r="N2637" t="s">
        <v>21955</v>
      </c>
      <c r="O2637" t="s">
        <v>21955</v>
      </c>
      <c r="P2637" t="s">
        <v>21955</v>
      </c>
      <c r="Q2637" t="s">
        <v>21956</v>
      </c>
      <c r="R2637">
        <v>0.05</v>
      </c>
      <c r="S2637">
        <v>0</v>
      </c>
    </row>
    <row r="2638" spans="1:19">
      <c r="A2638" t="s">
        <v>349</v>
      </c>
      <c r="B2638" t="s">
        <v>26009</v>
      </c>
      <c r="C2638" t="s">
        <v>26010</v>
      </c>
      <c r="D2638" t="s">
        <v>21970</v>
      </c>
      <c r="F2638" t="s">
        <v>21953</v>
      </c>
      <c r="G2638">
        <v>3260</v>
      </c>
      <c r="I2638">
        <v>150</v>
      </c>
      <c r="J2638" t="s">
        <v>21954</v>
      </c>
      <c r="K2638" t="s">
        <v>204</v>
      </c>
      <c r="L2638" t="s">
        <v>12492</v>
      </c>
      <c r="M2638" t="s">
        <v>21955</v>
      </c>
      <c r="N2638" t="s">
        <v>21955</v>
      </c>
      <c r="O2638" t="s">
        <v>21955</v>
      </c>
      <c r="P2638" t="s">
        <v>21955</v>
      </c>
      <c r="Q2638" t="s">
        <v>21956</v>
      </c>
      <c r="R2638">
        <v>0.05</v>
      </c>
      <c r="S2638">
        <v>0</v>
      </c>
    </row>
    <row r="2639" spans="1:19">
      <c r="A2639" t="s">
        <v>349</v>
      </c>
      <c r="B2639" t="s">
        <v>26011</v>
      </c>
      <c r="C2639" t="s">
        <v>26012</v>
      </c>
      <c r="D2639" t="s">
        <v>21970</v>
      </c>
      <c r="F2639" t="s">
        <v>21953</v>
      </c>
      <c r="G2639">
        <v>3260</v>
      </c>
      <c r="I2639">
        <v>150</v>
      </c>
      <c r="J2639" t="s">
        <v>21954</v>
      </c>
      <c r="K2639" t="s">
        <v>204</v>
      </c>
      <c r="L2639" t="s">
        <v>12492</v>
      </c>
      <c r="M2639" t="s">
        <v>21955</v>
      </c>
      <c r="N2639" t="s">
        <v>21955</v>
      </c>
      <c r="O2639" t="s">
        <v>21955</v>
      </c>
      <c r="P2639" t="s">
        <v>21955</v>
      </c>
      <c r="Q2639" t="s">
        <v>21956</v>
      </c>
      <c r="R2639">
        <v>0.05</v>
      </c>
      <c r="S2639">
        <v>0</v>
      </c>
    </row>
    <row r="2640" spans="1:19">
      <c r="A2640" t="s">
        <v>349</v>
      </c>
      <c r="B2640" t="s">
        <v>26013</v>
      </c>
      <c r="C2640" t="s">
        <v>26014</v>
      </c>
      <c r="D2640" t="s">
        <v>21970</v>
      </c>
      <c r="F2640" t="s">
        <v>21953</v>
      </c>
      <c r="G2640">
        <v>3260</v>
      </c>
      <c r="I2640">
        <v>150</v>
      </c>
      <c r="J2640" t="s">
        <v>21954</v>
      </c>
      <c r="K2640" t="s">
        <v>204</v>
      </c>
      <c r="L2640" t="s">
        <v>12492</v>
      </c>
      <c r="M2640" t="s">
        <v>21955</v>
      </c>
      <c r="N2640" t="s">
        <v>21955</v>
      </c>
      <c r="O2640" t="s">
        <v>21955</v>
      </c>
      <c r="P2640" t="s">
        <v>21955</v>
      </c>
      <c r="Q2640" t="s">
        <v>21956</v>
      </c>
      <c r="R2640">
        <v>0.05</v>
      </c>
      <c r="S2640">
        <v>0</v>
      </c>
    </row>
    <row r="2641" spans="1:19">
      <c r="A2641" t="s">
        <v>349</v>
      </c>
      <c r="B2641" t="s">
        <v>26015</v>
      </c>
      <c r="C2641" t="s">
        <v>26016</v>
      </c>
      <c r="D2641" t="s">
        <v>21970</v>
      </c>
      <c r="F2641" t="s">
        <v>21953</v>
      </c>
      <c r="G2641">
        <v>3260</v>
      </c>
      <c r="I2641">
        <v>150</v>
      </c>
      <c r="J2641" t="s">
        <v>21954</v>
      </c>
      <c r="K2641" t="s">
        <v>204</v>
      </c>
      <c r="L2641" t="s">
        <v>12492</v>
      </c>
      <c r="M2641" t="s">
        <v>21955</v>
      </c>
      <c r="N2641" t="s">
        <v>21955</v>
      </c>
      <c r="O2641" t="s">
        <v>21955</v>
      </c>
      <c r="P2641" t="s">
        <v>21955</v>
      </c>
      <c r="Q2641" t="s">
        <v>21956</v>
      </c>
      <c r="R2641">
        <v>0.05</v>
      </c>
      <c r="S2641">
        <v>0</v>
      </c>
    </row>
    <row r="2642" spans="1:19">
      <c r="A2642" t="s">
        <v>349</v>
      </c>
      <c r="B2642" t="s">
        <v>26017</v>
      </c>
      <c r="C2642" t="s">
        <v>26018</v>
      </c>
      <c r="D2642" t="s">
        <v>21970</v>
      </c>
      <c r="F2642" t="s">
        <v>21953</v>
      </c>
      <c r="G2642">
        <v>3260</v>
      </c>
      <c r="I2642">
        <v>150</v>
      </c>
      <c r="J2642" t="s">
        <v>21954</v>
      </c>
      <c r="K2642" t="s">
        <v>204</v>
      </c>
      <c r="L2642" t="s">
        <v>12492</v>
      </c>
      <c r="M2642" t="s">
        <v>21955</v>
      </c>
      <c r="N2642" t="s">
        <v>21955</v>
      </c>
      <c r="O2642" t="s">
        <v>21955</v>
      </c>
      <c r="P2642" t="s">
        <v>21955</v>
      </c>
      <c r="Q2642" t="s">
        <v>21956</v>
      </c>
      <c r="R2642">
        <v>0.05</v>
      </c>
      <c r="S2642">
        <v>0</v>
      </c>
    </row>
    <row r="2643" spans="1:19">
      <c r="A2643" t="s">
        <v>349</v>
      </c>
      <c r="B2643" t="s">
        <v>26019</v>
      </c>
      <c r="C2643" t="s">
        <v>26020</v>
      </c>
      <c r="D2643" t="s">
        <v>21970</v>
      </c>
      <c r="F2643" t="s">
        <v>21953</v>
      </c>
      <c r="G2643">
        <v>3260</v>
      </c>
      <c r="I2643">
        <v>150</v>
      </c>
      <c r="J2643" t="s">
        <v>21954</v>
      </c>
      <c r="K2643" t="s">
        <v>204</v>
      </c>
      <c r="L2643" t="s">
        <v>12492</v>
      </c>
      <c r="M2643" t="s">
        <v>21955</v>
      </c>
      <c r="N2643" t="s">
        <v>21955</v>
      </c>
      <c r="O2643" t="s">
        <v>21955</v>
      </c>
      <c r="P2643" t="s">
        <v>21955</v>
      </c>
      <c r="Q2643" t="s">
        <v>21956</v>
      </c>
      <c r="R2643">
        <v>0.05</v>
      </c>
      <c r="S2643">
        <v>0</v>
      </c>
    </row>
    <row r="2644" spans="1:19">
      <c r="A2644" t="s">
        <v>349</v>
      </c>
      <c r="B2644" t="s">
        <v>26021</v>
      </c>
      <c r="C2644" t="s">
        <v>26022</v>
      </c>
      <c r="D2644" t="s">
        <v>21970</v>
      </c>
      <c r="F2644" t="s">
        <v>21953</v>
      </c>
      <c r="G2644">
        <v>3260</v>
      </c>
      <c r="I2644">
        <v>150</v>
      </c>
      <c r="J2644" t="s">
        <v>21954</v>
      </c>
      <c r="K2644" t="s">
        <v>204</v>
      </c>
      <c r="L2644" t="s">
        <v>12492</v>
      </c>
      <c r="M2644" t="s">
        <v>21955</v>
      </c>
      <c r="N2644" t="s">
        <v>21955</v>
      </c>
      <c r="O2644" t="s">
        <v>21955</v>
      </c>
      <c r="P2644" t="s">
        <v>21955</v>
      </c>
      <c r="Q2644" t="s">
        <v>21956</v>
      </c>
      <c r="R2644">
        <v>0.05</v>
      </c>
      <c r="S2644">
        <v>0</v>
      </c>
    </row>
    <row r="2645" spans="1:19">
      <c r="A2645" t="s">
        <v>349</v>
      </c>
      <c r="B2645" t="s">
        <v>26023</v>
      </c>
      <c r="C2645" t="s">
        <v>26024</v>
      </c>
      <c r="D2645" t="s">
        <v>21970</v>
      </c>
      <c r="F2645" t="s">
        <v>21953</v>
      </c>
      <c r="G2645">
        <v>3260</v>
      </c>
      <c r="I2645">
        <v>150</v>
      </c>
      <c r="J2645" t="s">
        <v>21954</v>
      </c>
      <c r="K2645" t="s">
        <v>204</v>
      </c>
      <c r="L2645" t="s">
        <v>12492</v>
      </c>
      <c r="M2645" t="s">
        <v>21955</v>
      </c>
      <c r="N2645" t="s">
        <v>21955</v>
      </c>
      <c r="O2645" t="s">
        <v>21955</v>
      </c>
      <c r="P2645" t="s">
        <v>21955</v>
      </c>
      <c r="Q2645" t="s">
        <v>21956</v>
      </c>
      <c r="R2645">
        <v>0.05</v>
      </c>
      <c r="S2645">
        <v>0</v>
      </c>
    </row>
    <row r="2646" spans="1:19">
      <c r="A2646" t="s">
        <v>349</v>
      </c>
      <c r="B2646" t="s">
        <v>26025</v>
      </c>
      <c r="C2646" t="s">
        <v>26026</v>
      </c>
      <c r="D2646" t="s">
        <v>21970</v>
      </c>
      <c r="F2646" t="s">
        <v>21953</v>
      </c>
      <c r="G2646">
        <v>3260</v>
      </c>
      <c r="I2646">
        <v>150</v>
      </c>
      <c r="J2646" t="s">
        <v>21954</v>
      </c>
      <c r="K2646" t="s">
        <v>204</v>
      </c>
      <c r="L2646" t="s">
        <v>12492</v>
      </c>
      <c r="M2646" t="s">
        <v>21955</v>
      </c>
      <c r="N2646" t="s">
        <v>21955</v>
      </c>
      <c r="O2646" t="s">
        <v>21955</v>
      </c>
      <c r="P2646" t="s">
        <v>21955</v>
      </c>
      <c r="Q2646" t="s">
        <v>21956</v>
      </c>
      <c r="R2646">
        <v>0.05</v>
      </c>
      <c r="S2646">
        <v>0</v>
      </c>
    </row>
    <row r="2647" spans="1:19">
      <c r="A2647" t="s">
        <v>349</v>
      </c>
      <c r="B2647" t="s">
        <v>26027</v>
      </c>
      <c r="C2647" t="s">
        <v>26028</v>
      </c>
      <c r="D2647" t="s">
        <v>21970</v>
      </c>
      <c r="F2647" t="s">
        <v>21953</v>
      </c>
      <c r="G2647">
        <v>3260</v>
      </c>
      <c r="I2647">
        <v>150</v>
      </c>
      <c r="J2647" t="s">
        <v>21954</v>
      </c>
      <c r="K2647" t="s">
        <v>204</v>
      </c>
      <c r="L2647" t="s">
        <v>12492</v>
      </c>
      <c r="M2647" t="s">
        <v>21955</v>
      </c>
      <c r="N2647" t="s">
        <v>21955</v>
      </c>
      <c r="O2647" t="s">
        <v>21955</v>
      </c>
      <c r="P2647" t="s">
        <v>21955</v>
      </c>
      <c r="Q2647" t="s">
        <v>21956</v>
      </c>
      <c r="R2647">
        <v>0.05</v>
      </c>
      <c r="S2647">
        <v>0</v>
      </c>
    </row>
    <row r="2648" spans="1:19">
      <c r="A2648" t="s">
        <v>349</v>
      </c>
      <c r="B2648" t="s">
        <v>26029</v>
      </c>
      <c r="C2648" t="s">
        <v>26030</v>
      </c>
      <c r="D2648" t="s">
        <v>21970</v>
      </c>
      <c r="F2648" t="s">
        <v>21953</v>
      </c>
      <c r="G2648">
        <v>3260</v>
      </c>
      <c r="I2648">
        <v>150</v>
      </c>
      <c r="J2648" t="s">
        <v>21954</v>
      </c>
      <c r="K2648" t="s">
        <v>204</v>
      </c>
      <c r="L2648" t="s">
        <v>12492</v>
      </c>
      <c r="M2648" t="s">
        <v>21955</v>
      </c>
      <c r="N2648" t="s">
        <v>21955</v>
      </c>
      <c r="O2648" t="s">
        <v>21955</v>
      </c>
      <c r="P2648" t="s">
        <v>21955</v>
      </c>
      <c r="Q2648" t="s">
        <v>21956</v>
      </c>
      <c r="R2648">
        <v>0.05</v>
      </c>
      <c r="S2648">
        <v>0</v>
      </c>
    </row>
    <row r="2649" spans="1:19">
      <c r="A2649" t="s">
        <v>349</v>
      </c>
      <c r="B2649" t="s">
        <v>26031</v>
      </c>
      <c r="C2649" t="s">
        <v>26032</v>
      </c>
      <c r="D2649" t="s">
        <v>21970</v>
      </c>
      <c r="F2649" t="s">
        <v>21953</v>
      </c>
      <c r="G2649">
        <v>3260</v>
      </c>
      <c r="I2649">
        <v>150</v>
      </c>
      <c r="J2649" t="s">
        <v>21954</v>
      </c>
      <c r="K2649" t="s">
        <v>204</v>
      </c>
      <c r="L2649" t="s">
        <v>12492</v>
      </c>
      <c r="M2649" t="s">
        <v>21955</v>
      </c>
      <c r="N2649" t="s">
        <v>21955</v>
      </c>
      <c r="O2649" t="s">
        <v>21955</v>
      </c>
      <c r="P2649" t="s">
        <v>21955</v>
      </c>
      <c r="Q2649" t="s">
        <v>21956</v>
      </c>
      <c r="R2649">
        <v>0.05</v>
      </c>
      <c r="S2649">
        <v>0</v>
      </c>
    </row>
    <row r="2650" spans="1:19">
      <c r="A2650" t="s">
        <v>349</v>
      </c>
      <c r="B2650" t="s">
        <v>26033</v>
      </c>
      <c r="C2650" t="s">
        <v>26034</v>
      </c>
      <c r="D2650" t="s">
        <v>21970</v>
      </c>
      <c r="F2650" t="s">
        <v>21953</v>
      </c>
      <c r="G2650">
        <v>3260</v>
      </c>
      <c r="I2650">
        <v>150</v>
      </c>
      <c r="J2650" t="s">
        <v>21954</v>
      </c>
      <c r="K2650" t="s">
        <v>204</v>
      </c>
      <c r="L2650" t="s">
        <v>12492</v>
      </c>
      <c r="M2650" t="s">
        <v>21955</v>
      </c>
      <c r="N2650" t="s">
        <v>21955</v>
      </c>
      <c r="O2650" t="s">
        <v>21955</v>
      </c>
      <c r="P2650" t="s">
        <v>21955</v>
      </c>
      <c r="Q2650" t="s">
        <v>21956</v>
      </c>
      <c r="R2650">
        <v>0.05</v>
      </c>
      <c r="S2650">
        <v>0</v>
      </c>
    </row>
    <row r="2651" spans="1:19">
      <c r="A2651" t="s">
        <v>349</v>
      </c>
      <c r="B2651" t="s">
        <v>26035</v>
      </c>
      <c r="C2651" t="s">
        <v>26036</v>
      </c>
      <c r="D2651" t="s">
        <v>21970</v>
      </c>
      <c r="F2651" t="s">
        <v>21953</v>
      </c>
      <c r="G2651">
        <v>3260</v>
      </c>
      <c r="I2651">
        <v>150</v>
      </c>
      <c r="J2651" t="s">
        <v>21954</v>
      </c>
      <c r="K2651" t="s">
        <v>204</v>
      </c>
      <c r="L2651" t="s">
        <v>12492</v>
      </c>
      <c r="M2651" t="s">
        <v>21955</v>
      </c>
      <c r="N2651" t="s">
        <v>21955</v>
      </c>
      <c r="O2651" t="s">
        <v>21955</v>
      </c>
      <c r="P2651" t="s">
        <v>21955</v>
      </c>
      <c r="Q2651" t="s">
        <v>21956</v>
      </c>
      <c r="R2651">
        <v>0.05</v>
      </c>
      <c r="S2651">
        <v>0</v>
      </c>
    </row>
    <row r="2652" spans="1:19">
      <c r="A2652" t="s">
        <v>349</v>
      </c>
      <c r="B2652" t="s">
        <v>26037</v>
      </c>
      <c r="C2652" t="s">
        <v>26038</v>
      </c>
      <c r="D2652" t="s">
        <v>21970</v>
      </c>
      <c r="F2652" t="s">
        <v>21953</v>
      </c>
      <c r="G2652">
        <v>3260</v>
      </c>
      <c r="I2652">
        <v>150</v>
      </c>
      <c r="J2652" t="s">
        <v>21954</v>
      </c>
      <c r="K2652" t="s">
        <v>204</v>
      </c>
      <c r="L2652" t="s">
        <v>12492</v>
      </c>
      <c r="M2652" t="s">
        <v>21955</v>
      </c>
      <c r="N2652" t="s">
        <v>21955</v>
      </c>
      <c r="O2652" t="s">
        <v>21955</v>
      </c>
      <c r="P2652" t="s">
        <v>21955</v>
      </c>
      <c r="Q2652" t="s">
        <v>21956</v>
      </c>
      <c r="R2652">
        <v>0.05</v>
      </c>
      <c r="S2652">
        <v>0</v>
      </c>
    </row>
    <row r="2653" spans="1:19">
      <c r="A2653" t="s">
        <v>349</v>
      </c>
      <c r="B2653" t="s">
        <v>26039</v>
      </c>
      <c r="C2653" t="s">
        <v>26040</v>
      </c>
      <c r="D2653" t="s">
        <v>21970</v>
      </c>
      <c r="F2653" t="s">
        <v>21953</v>
      </c>
      <c r="G2653">
        <v>3260</v>
      </c>
      <c r="I2653">
        <v>150</v>
      </c>
      <c r="J2653" t="s">
        <v>21954</v>
      </c>
      <c r="K2653" t="s">
        <v>204</v>
      </c>
      <c r="L2653" t="s">
        <v>12492</v>
      </c>
      <c r="M2653" t="s">
        <v>21955</v>
      </c>
      <c r="N2653" t="s">
        <v>21955</v>
      </c>
      <c r="O2653" t="s">
        <v>21955</v>
      </c>
      <c r="P2653" t="s">
        <v>21955</v>
      </c>
      <c r="Q2653" t="s">
        <v>21956</v>
      </c>
      <c r="R2653">
        <v>0.05</v>
      </c>
      <c r="S2653">
        <v>0</v>
      </c>
    </row>
    <row r="2654" spans="1:19">
      <c r="A2654" t="s">
        <v>349</v>
      </c>
      <c r="B2654" t="s">
        <v>26041</v>
      </c>
      <c r="C2654" t="s">
        <v>26042</v>
      </c>
      <c r="D2654" t="s">
        <v>21970</v>
      </c>
      <c r="F2654" t="s">
        <v>21953</v>
      </c>
      <c r="G2654">
        <v>3260</v>
      </c>
      <c r="I2654">
        <v>150</v>
      </c>
      <c r="J2654" t="s">
        <v>21954</v>
      </c>
      <c r="K2654" t="s">
        <v>204</v>
      </c>
      <c r="L2654" t="s">
        <v>12492</v>
      </c>
      <c r="M2654" t="s">
        <v>21955</v>
      </c>
      <c r="N2654" t="s">
        <v>21955</v>
      </c>
      <c r="O2654" t="s">
        <v>21955</v>
      </c>
      <c r="P2654" t="s">
        <v>21955</v>
      </c>
      <c r="Q2654" t="s">
        <v>21956</v>
      </c>
      <c r="R2654">
        <v>0.05</v>
      </c>
      <c r="S2654">
        <v>0</v>
      </c>
    </row>
    <row r="2655" spans="1:19">
      <c r="A2655" t="s">
        <v>349</v>
      </c>
      <c r="B2655" t="s">
        <v>26043</v>
      </c>
      <c r="C2655" t="s">
        <v>26044</v>
      </c>
      <c r="D2655" t="s">
        <v>21970</v>
      </c>
      <c r="F2655" t="s">
        <v>21953</v>
      </c>
      <c r="G2655">
        <v>3260</v>
      </c>
      <c r="I2655">
        <v>150</v>
      </c>
      <c r="J2655" t="s">
        <v>21954</v>
      </c>
      <c r="K2655" t="s">
        <v>204</v>
      </c>
      <c r="L2655" t="s">
        <v>12492</v>
      </c>
      <c r="M2655" t="s">
        <v>21955</v>
      </c>
      <c r="N2655" t="s">
        <v>21955</v>
      </c>
      <c r="O2655" t="s">
        <v>21955</v>
      </c>
      <c r="P2655" t="s">
        <v>21955</v>
      </c>
      <c r="Q2655" t="s">
        <v>21956</v>
      </c>
      <c r="R2655">
        <v>0.05</v>
      </c>
      <c r="S2655">
        <v>0</v>
      </c>
    </row>
    <row r="2656" spans="1:19">
      <c r="A2656" t="s">
        <v>349</v>
      </c>
      <c r="B2656" t="s">
        <v>26045</v>
      </c>
      <c r="C2656" t="s">
        <v>26046</v>
      </c>
      <c r="D2656" t="s">
        <v>21970</v>
      </c>
      <c r="F2656" t="s">
        <v>21953</v>
      </c>
      <c r="G2656">
        <v>3260</v>
      </c>
      <c r="I2656">
        <v>150</v>
      </c>
      <c r="J2656" t="s">
        <v>21954</v>
      </c>
      <c r="K2656" t="s">
        <v>204</v>
      </c>
      <c r="L2656" t="s">
        <v>12492</v>
      </c>
      <c r="M2656" t="s">
        <v>21955</v>
      </c>
      <c r="N2656" t="s">
        <v>21955</v>
      </c>
      <c r="O2656" t="s">
        <v>21955</v>
      </c>
      <c r="P2656" t="s">
        <v>21955</v>
      </c>
      <c r="Q2656" t="s">
        <v>21956</v>
      </c>
      <c r="R2656">
        <v>0.05</v>
      </c>
      <c r="S2656">
        <v>0</v>
      </c>
    </row>
    <row r="2657" spans="1:19">
      <c r="A2657" t="s">
        <v>349</v>
      </c>
      <c r="B2657" t="s">
        <v>26047</v>
      </c>
      <c r="C2657" t="s">
        <v>26048</v>
      </c>
      <c r="D2657" t="s">
        <v>21970</v>
      </c>
      <c r="F2657" t="s">
        <v>21953</v>
      </c>
      <c r="G2657">
        <v>3260</v>
      </c>
      <c r="I2657">
        <v>150</v>
      </c>
      <c r="J2657" t="s">
        <v>21954</v>
      </c>
      <c r="K2657" t="s">
        <v>204</v>
      </c>
      <c r="L2657" t="s">
        <v>12492</v>
      </c>
      <c r="M2657" t="s">
        <v>21955</v>
      </c>
      <c r="N2657" t="s">
        <v>21955</v>
      </c>
      <c r="O2657" t="s">
        <v>21955</v>
      </c>
      <c r="P2657" t="s">
        <v>21955</v>
      </c>
      <c r="Q2657" t="s">
        <v>21956</v>
      </c>
      <c r="R2657">
        <v>0.05</v>
      </c>
      <c r="S2657">
        <v>0</v>
      </c>
    </row>
    <row r="2658" spans="1:19">
      <c r="A2658" t="s">
        <v>349</v>
      </c>
      <c r="B2658" t="s">
        <v>26049</v>
      </c>
      <c r="C2658" t="s">
        <v>26050</v>
      </c>
      <c r="D2658" t="s">
        <v>21970</v>
      </c>
      <c r="F2658" t="s">
        <v>21953</v>
      </c>
      <c r="G2658">
        <v>3260</v>
      </c>
      <c r="I2658">
        <v>150</v>
      </c>
      <c r="J2658" t="s">
        <v>21954</v>
      </c>
      <c r="K2658" t="s">
        <v>204</v>
      </c>
      <c r="L2658" t="s">
        <v>12492</v>
      </c>
      <c r="M2658" t="s">
        <v>21955</v>
      </c>
      <c r="N2658" t="s">
        <v>21955</v>
      </c>
      <c r="O2658" t="s">
        <v>21955</v>
      </c>
      <c r="P2658" t="s">
        <v>21955</v>
      </c>
      <c r="Q2658" t="s">
        <v>21956</v>
      </c>
      <c r="R2658">
        <v>0.05</v>
      </c>
      <c r="S2658">
        <v>0</v>
      </c>
    </row>
    <row r="2659" spans="1:19">
      <c r="A2659" t="s">
        <v>349</v>
      </c>
      <c r="B2659" t="s">
        <v>26051</v>
      </c>
      <c r="C2659" t="s">
        <v>26052</v>
      </c>
      <c r="D2659" t="s">
        <v>21970</v>
      </c>
      <c r="F2659" t="s">
        <v>21953</v>
      </c>
      <c r="G2659">
        <v>3260</v>
      </c>
      <c r="I2659">
        <v>150</v>
      </c>
      <c r="J2659" t="s">
        <v>21954</v>
      </c>
      <c r="K2659" t="s">
        <v>204</v>
      </c>
      <c r="L2659" t="s">
        <v>12492</v>
      </c>
      <c r="M2659" t="s">
        <v>21955</v>
      </c>
      <c r="N2659" t="s">
        <v>21955</v>
      </c>
      <c r="O2659" t="s">
        <v>21955</v>
      </c>
      <c r="P2659" t="s">
        <v>21955</v>
      </c>
      <c r="Q2659" t="s">
        <v>21956</v>
      </c>
      <c r="R2659">
        <v>0.05</v>
      </c>
      <c r="S2659">
        <v>0</v>
      </c>
    </row>
    <row r="2660" spans="1:19">
      <c r="A2660" t="s">
        <v>349</v>
      </c>
      <c r="B2660" t="s">
        <v>26053</v>
      </c>
      <c r="C2660" t="s">
        <v>26054</v>
      </c>
      <c r="D2660" t="s">
        <v>21970</v>
      </c>
      <c r="F2660" t="s">
        <v>21953</v>
      </c>
      <c r="G2660">
        <v>3260</v>
      </c>
      <c r="I2660">
        <v>150</v>
      </c>
      <c r="J2660" t="s">
        <v>21954</v>
      </c>
      <c r="K2660" t="s">
        <v>204</v>
      </c>
      <c r="L2660" t="s">
        <v>12492</v>
      </c>
      <c r="M2660" t="s">
        <v>21955</v>
      </c>
      <c r="N2660" t="s">
        <v>21955</v>
      </c>
      <c r="O2660" t="s">
        <v>21955</v>
      </c>
      <c r="P2660" t="s">
        <v>21955</v>
      </c>
      <c r="Q2660" t="s">
        <v>21956</v>
      </c>
      <c r="R2660">
        <v>0.05</v>
      </c>
      <c r="S2660">
        <v>0</v>
      </c>
    </row>
    <row r="2661" spans="1:19">
      <c r="A2661" t="s">
        <v>349</v>
      </c>
      <c r="B2661" t="s">
        <v>26055</v>
      </c>
      <c r="C2661" t="s">
        <v>26056</v>
      </c>
      <c r="D2661" t="s">
        <v>21970</v>
      </c>
      <c r="F2661" t="s">
        <v>21953</v>
      </c>
      <c r="G2661">
        <v>3260</v>
      </c>
      <c r="I2661">
        <v>150</v>
      </c>
      <c r="J2661" t="s">
        <v>21954</v>
      </c>
      <c r="K2661" t="s">
        <v>204</v>
      </c>
      <c r="L2661" t="s">
        <v>12492</v>
      </c>
      <c r="M2661" t="s">
        <v>21955</v>
      </c>
      <c r="N2661" t="s">
        <v>21955</v>
      </c>
      <c r="O2661" t="s">
        <v>21955</v>
      </c>
      <c r="P2661" t="s">
        <v>21955</v>
      </c>
      <c r="Q2661" t="s">
        <v>21956</v>
      </c>
      <c r="R2661">
        <v>0.05</v>
      </c>
      <c r="S2661">
        <v>0</v>
      </c>
    </row>
    <row r="2662" spans="1:19">
      <c r="A2662" t="s">
        <v>349</v>
      </c>
      <c r="B2662" t="s">
        <v>26057</v>
      </c>
      <c r="C2662" t="s">
        <v>26058</v>
      </c>
      <c r="D2662" t="s">
        <v>21970</v>
      </c>
      <c r="F2662" t="s">
        <v>21953</v>
      </c>
      <c r="G2662">
        <v>3260</v>
      </c>
      <c r="I2662">
        <v>150</v>
      </c>
      <c r="J2662" t="s">
        <v>21954</v>
      </c>
      <c r="K2662" t="s">
        <v>204</v>
      </c>
      <c r="L2662" t="s">
        <v>12492</v>
      </c>
      <c r="M2662" t="s">
        <v>21955</v>
      </c>
      <c r="N2662" t="s">
        <v>21955</v>
      </c>
      <c r="O2662" t="s">
        <v>21955</v>
      </c>
      <c r="P2662" t="s">
        <v>21955</v>
      </c>
      <c r="Q2662" t="s">
        <v>21956</v>
      </c>
      <c r="R2662">
        <v>0.05</v>
      </c>
      <c r="S2662">
        <v>0</v>
      </c>
    </row>
    <row r="2663" spans="1:19">
      <c r="A2663" t="s">
        <v>349</v>
      </c>
      <c r="B2663" t="s">
        <v>26059</v>
      </c>
      <c r="C2663" t="s">
        <v>26060</v>
      </c>
      <c r="D2663" t="s">
        <v>21970</v>
      </c>
      <c r="F2663" t="s">
        <v>21953</v>
      </c>
      <c r="G2663">
        <v>3260</v>
      </c>
      <c r="I2663">
        <v>150</v>
      </c>
      <c r="J2663" t="s">
        <v>21954</v>
      </c>
      <c r="K2663" t="s">
        <v>204</v>
      </c>
      <c r="L2663" t="s">
        <v>12492</v>
      </c>
      <c r="M2663" t="s">
        <v>21955</v>
      </c>
      <c r="N2663" t="s">
        <v>21955</v>
      </c>
      <c r="O2663" t="s">
        <v>21955</v>
      </c>
      <c r="P2663" t="s">
        <v>21955</v>
      </c>
      <c r="Q2663" t="s">
        <v>21956</v>
      </c>
      <c r="R2663">
        <v>0.05</v>
      </c>
      <c r="S2663">
        <v>0</v>
      </c>
    </row>
    <row r="2664" spans="1:19">
      <c r="A2664" t="s">
        <v>349</v>
      </c>
      <c r="B2664" t="s">
        <v>26061</v>
      </c>
      <c r="C2664" t="s">
        <v>26062</v>
      </c>
      <c r="D2664" t="s">
        <v>21970</v>
      </c>
      <c r="F2664" t="s">
        <v>21953</v>
      </c>
      <c r="G2664">
        <v>3260</v>
      </c>
      <c r="I2664">
        <v>150</v>
      </c>
      <c r="J2664" t="s">
        <v>21954</v>
      </c>
      <c r="K2664" t="s">
        <v>204</v>
      </c>
      <c r="L2664" t="s">
        <v>12492</v>
      </c>
      <c r="M2664" t="s">
        <v>21955</v>
      </c>
      <c r="N2664" t="s">
        <v>21955</v>
      </c>
      <c r="O2664" t="s">
        <v>21955</v>
      </c>
      <c r="P2664" t="s">
        <v>21955</v>
      </c>
      <c r="Q2664" t="s">
        <v>21956</v>
      </c>
      <c r="R2664">
        <v>0.05</v>
      </c>
      <c r="S2664">
        <v>0</v>
      </c>
    </row>
    <row r="2665" spans="1:19">
      <c r="A2665" t="s">
        <v>349</v>
      </c>
      <c r="B2665" t="s">
        <v>26063</v>
      </c>
      <c r="C2665" t="s">
        <v>26064</v>
      </c>
      <c r="D2665" t="s">
        <v>21970</v>
      </c>
      <c r="F2665" t="s">
        <v>21953</v>
      </c>
      <c r="G2665">
        <v>3260</v>
      </c>
      <c r="I2665">
        <v>150</v>
      </c>
      <c r="J2665" t="s">
        <v>21954</v>
      </c>
      <c r="K2665" t="s">
        <v>204</v>
      </c>
      <c r="L2665" t="s">
        <v>12492</v>
      </c>
      <c r="M2665" t="s">
        <v>21955</v>
      </c>
      <c r="N2665" t="s">
        <v>21955</v>
      </c>
      <c r="O2665" t="s">
        <v>21955</v>
      </c>
      <c r="P2665" t="s">
        <v>21955</v>
      </c>
      <c r="Q2665" t="s">
        <v>21956</v>
      </c>
      <c r="R2665">
        <v>0.05</v>
      </c>
      <c r="S2665">
        <v>0</v>
      </c>
    </row>
    <row r="2666" spans="1:19">
      <c r="A2666" t="s">
        <v>349</v>
      </c>
      <c r="B2666" t="s">
        <v>26065</v>
      </c>
      <c r="C2666" t="s">
        <v>26066</v>
      </c>
      <c r="D2666" t="s">
        <v>21970</v>
      </c>
      <c r="F2666" t="s">
        <v>21953</v>
      </c>
      <c r="G2666">
        <v>3260</v>
      </c>
      <c r="I2666">
        <v>150</v>
      </c>
      <c r="J2666" t="s">
        <v>21954</v>
      </c>
      <c r="K2666" t="s">
        <v>204</v>
      </c>
      <c r="L2666" t="s">
        <v>12492</v>
      </c>
      <c r="M2666" t="s">
        <v>21955</v>
      </c>
      <c r="N2666" t="s">
        <v>21955</v>
      </c>
      <c r="O2666" t="s">
        <v>21955</v>
      </c>
      <c r="P2666" t="s">
        <v>21955</v>
      </c>
      <c r="Q2666" t="s">
        <v>21956</v>
      </c>
      <c r="R2666">
        <v>0.05</v>
      </c>
      <c r="S2666">
        <v>0</v>
      </c>
    </row>
    <row r="2667" spans="1:19">
      <c r="A2667" t="s">
        <v>349</v>
      </c>
      <c r="B2667" t="s">
        <v>26067</v>
      </c>
      <c r="C2667" t="s">
        <v>26068</v>
      </c>
      <c r="D2667" t="s">
        <v>21970</v>
      </c>
      <c r="F2667" t="s">
        <v>21953</v>
      </c>
      <c r="G2667">
        <v>3260</v>
      </c>
      <c r="I2667">
        <v>150</v>
      </c>
      <c r="J2667" t="s">
        <v>21954</v>
      </c>
      <c r="K2667" t="s">
        <v>204</v>
      </c>
      <c r="L2667" t="s">
        <v>12492</v>
      </c>
      <c r="M2667" t="s">
        <v>21955</v>
      </c>
      <c r="N2667" t="s">
        <v>21955</v>
      </c>
      <c r="O2667" t="s">
        <v>21955</v>
      </c>
      <c r="P2667" t="s">
        <v>21955</v>
      </c>
      <c r="Q2667" t="s">
        <v>21956</v>
      </c>
      <c r="R2667">
        <v>0.05</v>
      </c>
      <c r="S2667">
        <v>0</v>
      </c>
    </row>
    <row r="2668" spans="1:19">
      <c r="A2668" t="s">
        <v>349</v>
      </c>
      <c r="B2668" t="s">
        <v>26069</v>
      </c>
      <c r="C2668" t="s">
        <v>26070</v>
      </c>
      <c r="D2668" t="s">
        <v>21970</v>
      </c>
      <c r="F2668" t="s">
        <v>21953</v>
      </c>
      <c r="G2668">
        <v>3260</v>
      </c>
      <c r="I2668">
        <v>150</v>
      </c>
      <c r="J2668" t="s">
        <v>21954</v>
      </c>
      <c r="K2668" t="s">
        <v>204</v>
      </c>
      <c r="L2668" t="s">
        <v>12492</v>
      </c>
      <c r="M2668" t="s">
        <v>21955</v>
      </c>
      <c r="N2668" t="s">
        <v>21955</v>
      </c>
      <c r="O2668" t="s">
        <v>21955</v>
      </c>
      <c r="P2668" t="s">
        <v>21955</v>
      </c>
      <c r="Q2668" t="s">
        <v>21956</v>
      </c>
      <c r="R2668">
        <v>0.05</v>
      </c>
      <c r="S2668">
        <v>0</v>
      </c>
    </row>
    <row r="2669" spans="1:19">
      <c r="A2669" t="s">
        <v>349</v>
      </c>
      <c r="B2669" t="s">
        <v>26071</v>
      </c>
      <c r="C2669" t="s">
        <v>26072</v>
      </c>
      <c r="D2669" t="s">
        <v>21970</v>
      </c>
      <c r="F2669" t="s">
        <v>21953</v>
      </c>
      <c r="G2669">
        <v>3260</v>
      </c>
      <c r="I2669">
        <v>150</v>
      </c>
      <c r="J2669" t="s">
        <v>21954</v>
      </c>
      <c r="K2669" t="s">
        <v>204</v>
      </c>
      <c r="L2669" t="s">
        <v>12492</v>
      </c>
      <c r="M2669" t="s">
        <v>21955</v>
      </c>
      <c r="N2669" t="s">
        <v>21955</v>
      </c>
      <c r="O2669" t="s">
        <v>21955</v>
      </c>
      <c r="P2669" t="s">
        <v>21955</v>
      </c>
      <c r="Q2669" t="s">
        <v>21956</v>
      </c>
      <c r="R2669">
        <v>0.05</v>
      </c>
      <c r="S2669">
        <v>0</v>
      </c>
    </row>
    <row r="2670" spans="1:19">
      <c r="A2670" t="s">
        <v>349</v>
      </c>
      <c r="B2670" t="s">
        <v>26073</v>
      </c>
      <c r="C2670" t="s">
        <v>26074</v>
      </c>
      <c r="D2670" t="s">
        <v>21970</v>
      </c>
      <c r="F2670" t="s">
        <v>21953</v>
      </c>
      <c r="G2670">
        <v>3260</v>
      </c>
      <c r="I2670">
        <v>150</v>
      </c>
      <c r="J2670" t="s">
        <v>21954</v>
      </c>
      <c r="K2670" t="s">
        <v>204</v>
      </c>
      <c r="L2670" t="s">
        <v>12492</v>
      </c>
      <c r="M2670" t="s">
        <v>21955</v>
      </c>
      <c r="N2670" t="s">
        <v>21955</v>
      </c>
      <c r="O2670" t="s">
        <v>21955</v>
      </c>
      <c r="P2670" t="s">
        <v>21955</v>
      </c>
      <c r="Q2670" t="s">
        <v>21956</v>
      </c>
      <c r="R2670">
        <v>0.05</v>
      </c>
      <c r="S2670">
        <v>0</v>
      </c>
    </row>
    <row r="2671" spans="1:19">
      <c r="A2671" t="s">
        <v>349</v>
      </c>
      <c r="B2671" t="s">
        <v>26075</v>
      </c>
      <c r="C2671" t="s">
        <v>26076</v>
      </c>
      <c r="D2671" t="s">
        <v>21970</v>
      </c>
      <c r="F2671" t="s">
        <v>21953</v>
      </c>
      <c r="G2671">
        <v>3260</v>
      </c>
      <c r="I2671">
        <v>150</v>
      </c>
      <c r="J2671" t="s">
        <v>21954</v>
      </c>
      <c r="K2671" t="s">
        <v>204</v>
      </c>
      <c r="L2671" t="s">
        <v>12492</v>
      </c>
      <c r="M2671" t="s">
        <v>21955</v>
      </c>
      <c r="N2671" t="s">
        <v>21955</v>
      </c>
      <c r="O2671" t="s">
        <v>21955</v>
      </c>
      <c r="P2671" t="s">
        <v>21955</v>
      </c>
      <c r="Q2671" t="s">
        <v>21956</v>
      </c>
      <c r="R2671">
        <v>0.05</v>
      </c>
      <c r="S2671">
        <v>0</v>
      </c>
    </row>
    <row r="2672" spans="1:19">
      <c r="A2672" t="s">
        <v>349</v>
      </c>
      <c r="B2672" t="s">
        <v>26077</v>
      </c>
      <c r="C2672" t="s">
        <v>26078</v>
      </c>
      <c r="D2672" t="s">
        <v>21970</v>
      </c>
      <c r="F2672" t="s">
        <v>21953</v>
      </c>
      <c r="G2672">
        <v>3260</v>
      </c>
      <c r="I2672">
        <v>150</v>
      </c>
      <c r="J2672" t="s">
        <v>21954</v>
      </c>
      <c r="K2672" t="s">
        <v>204</v>
      </c>
      <c r="L2672" t="s">
        <v>12492</v>
      </c>
      <c r="M2672" t="s">
        <v>21955</v>
      </c>
      <c r="N2672" t="s">
        <v>21955</v>
      </c>
      <c r="O2672" t="s">
        <v>21955</v>
      </c>
      <c r="P2672" t="s">
        <v>21955</v>
      </c>
      <c r="Q2672" t="s">
        <v>21956</v>
      </c>
      <c r="R2672">
        <v>0.05</v>
      </c>
      <c r="S2672">
        <v>0</v>
      </c>
    </row>
    <row r="2673" spans="1:19">
      <c r="A2673" t="s">
        <v>349</v>
      </c>
      <c r="B2673" t="s">
        <v>26079</v>
      </c>
      <c r="C2673" t="s">
        <v>26080</v>
      </c>
      <c r="D2673" t="s">
        <v>21970</v>
      </c>
      <c r="F2673" t="s">
        <v>21953</v>
      </c>
      <c r="G2673">
        <v>3260</v>
      </c>
      <c r="I2673">
        <v>150</v>
      </c>
      <c r="J2673" t="s">
        <v>21954</v>
      </c>
      <c r="K2673" t="s">
        <v>204</v>
      </c>
      <c r="L2673" t="s">
        <v>12492</v>
      </c>
      <c r="M2673" t="s">
        <v>21955</v>
      </c>
      <c r="N2673" t="s">
        <v>21955</v>
      </c>
      <c r="O2673" t="s">
        <v>21955</v>
      </c>
      <c r="P2673" t="s">
        <v>21955</v>
      </c>
      <c r="Q2673" t="s">
        <v>21956</v>
      </c>
      <c r="R2673">
        <v>0.05</v>
      </c>
      <c r="S2673">
        <v>0</v>
      </c>
    </row>
    <row r="2674" spans="1:19">
      <c r="A2674" t="s">
        <v>349</v>
      </c>
      <c r="B2674" t="s">
        <v>26081</v>
      </c>
      <c r="C2674" t="s">
        <v>26082</v>
      </c>
      <c r="D2674" t="s">
        <v>21970</v>
      </c>
      <c r="F2674" t="s">
        <v>21953</v>
      </c>
      <c r="G2674">
        <v>3260</v>
      </c>
      <c r="I2674">
        <v>150</v>
      </c>
      <c r="J2674" t="s">
        <v>21954</v>
      </c>
      <c r="K2674" t="s">
        <v>204</v>
      </c>
      <c r="L2674" t="s">
        <v>12492</v>
      </c>
      <c r="M2674" t="s">
        <v>21955</v>
      </c>
      <c r="N2674" t="s">
        <v>21955</v>
      </c>
      <c r="O2674" t="s">
        <v>21955</v>
      </c>
      <c r="P2674" t="s">
        <v>21955</v>
      </c>
      <c r="Q2674" t="s">
        <v>21956</v>
      </c>
      <c r="R2674">
        <v>0.05</v>
      </c>
      <c r="S2674">
        <v>0</v>
      </c>
    </row>
    <row r="2675" spans="1:19">
      <c r="A2675" t="s">
        <v>349</v>
      </c>
      <c r="B2675" t="s">
        <v>26083</v>
      </c>
      <c r="C2675" t="s">
        <v>26084</v>
      </c>
      <c r="D2675" t="s">
        <v>22345</v>
      </c>
      <c r="F2675" t="s">
        <v>21953</v>
      </c>
      <c r="G2675">
        <v>3240</v>
      </c>
      <c r="I2675">
        <v>150</v>
      </c>
      <c r="J2675" t="s">
        <v>21954</v>
      </c>
      <c r="K2675" t="s">
        <v>204</v>
      </c>
      <c r="L2675" t="s">
        <v>12492</v>
      </c>
      <c r="M2675" t="s">
        <v>21955</v>
      </c>
      <c r="N2675" t="s">
        <v>21955</v>
      </c>
      <c r="O2675" t="s">
        <v>21955</v>
      </c>
      <c r="P2675" t="s">
        <v>21955</v>
      </c>
      <c r="Q2675" t="s">
        <v>21956</v>
      </c>
      <c r="R2675">
        <v>0.05</v>
      </c>
      <c r="S2675">
        <v>0</v>
      </c>
    </row>
    <row r="2676" spans="1:19">
      <c r="A2676" t="s">
        <v>349</v>
      </c>
      <c r="B2676" t="s">
        <v>26085</v>
      </c>
      <c r="C2676" t="s">
        <v>26086</v>
      </c>
      <c r="D2676" t="s">
        <v>21970</v>
      </c>
      <c r="F2676" t="s">
        <v>21953</v>
      </c>
      <c r="G2676">
        <v>3260</v>
      </c>
      <c r="I2676">
        <v>150</v>
      </c>
      <c r="J2676" t="s">
        <v>21954</v>
      </c>
      <c r="K2676" t="s">
        <v>204</v>
      </c>
      <c r="L2676" t="s">
        <v>12492</v>
      </c>
      <c r="M2676" t="s">
        <v>21955</v>
      </c>
      <c r="N2676" t="s">
        <v>21955</v>
      </c>
      <c r="O2676" t="s">
        <v>21955</v>
      </c>
      <c r="P2676" t="s">
        <v>21955</v>
      </c>
      <c r="Q2676" t="s">
        <v>21956</v>
      </c>
      <c r="R2676">
        <v>0.05</v>
      </c>
      <c r="S2676">
        <v>0</v>
      </c>
    </row>
    <row r="2677" spans="1:19">
      <c r="A2677" t="s">
        <v>349</v>
      </c>
      <c r="B2677" t="s">
        <v>26087</v>
      </c>
      <c r="C2677" t="s">
        <v>26088</v>
      </c>
      <c r="D2677" t="s">
        <v>21970</v>
      </c>
      <c r="F2677" t="s">
        <v>21953</v>
      </c>
      <c r="G2677">
        <v>3260</v>
      </c>
      <c r="I2677">
        <v>150</v>
      </c>
      <c r="J2677" t="s">
        <v>21954</v>
      </c>
      <c r="K2677" t="s">
        <v>204</v>
      </c>
      <c r="L2677" t="s">
        <v>12492</v>
      </c>
      <c r="M2677" t="s">
        <v>21955</v>
      </c>
      <c r="N2677" t="s">
        <v>21955</v>
      </c>
      <c r="O2677" t="s">
        <v>21955</v>
      </c>
      <c r="P2677" t="s">
        <v>21955</v>
      </c>
      <c r="Q2677" t="s">
        <v>21956</v>
      </c>
      <c r="R2677">
        <v>0.05</v>
      </c>
      <c r="S2677">
        <v>0</v>
      </c>
    </row>
    <row r="2678" spans="1:19">
      <c r="A2678" t="s">
        <v>349</v>
      </c>
      <c r="B2678" t="s">
        <v>26089</v>
      </c>
      <c r="C2678" t="s">
        <v>26090</v>
      </c>
      <c r="D2678" t="s">
        <v>21970</v>
      </c>
      <c r="F2678" t="s">
        <v>21953</v>
      </c>
      <c r="G2678">
        <v>3260</v>
      </c>
      <c r="I2678">
        <v>150</v>
      </c>
      <c r="J2678" t="s">
        <v>21954</v>
      </c>
      <c r="K2678" t="s">
        <v>204</v>
      </c>
      <c r="L2678" t="s">
        <v>12492</v>
      </c>
      <c r="M2678" t="s">
        <v>21955</v>
      </c>
      <c r="N2678" t="s">
        <v>21955</v>
      </c>
      <c r="O2678" t="s">
        <v>21955</v>
      </c>
      <c r="P2678" t="s">
        <v>21955</v>
      </c>
      <c r="Q2678" t="s">
        <v>21956</v>
      </c>
      <c r="R2678">
        <v>0.05</v>
      </c>
      <c r="S2678">
        <v>0</v>
      </c>
    </row>
    <row r="2679" spans="1:19">
      <c r="A2679" t="s">
        <v>349</v>
      </c>
      <c r="B2679" t="s">
        <v>26091</v>
      </c>
      <c r="C2679" t="s">
        <v>26092</v>
      </c>
      <c r="D2679" t="s">
        <v>21970</v>
      </c>
      <c r="F2679" t="s">
        <v>21953</v>
      </c>
      <c r="G2679">
        <v>3260</v>
      </c>
      <c r="I2679">
        <v>150</v>
      </c>
      <c r="J2679" t="s">
        <v>21954</v>
      </c>
      <c r="K2679" t="s">
        <v>204</v>
      </c>
      <c r="L2679" t="s">
        <v>12492</v>
      </c>
      <c r="M2679" t="s">
        <v>21955</v>
      </c>
      <c r="N2679" t="s">
        <v>21955</v>
      </c>
      <c r="O2679" t="s">
        <v>21955</v>
      </c>
      <c r="P2679" t="s">
        <v>21955</v>
      </c>
      <c r="Q2679" t="s">
        <v>21956</v>
      </c>
      <c r="R2679">
        <v>0.05</v>
      </c>
      <c r="S2679">
        <v>0</v>
      </c>
    </row>
    <row r="2680" spans="1:19">
      <c r="A2680" t="s">
        <v>349</v>
      </c>
      <c r="B2680" t="s">
        <v>26093</v>
      </c>
      <c r="C2680" t="s">
        <v>26094</v>
      </c>
      <c r="D2680" t="s">
        <v>21970</v>
      </c>
      <c r="F2680" t="s">
        <v>21953</v>
      </c>
      <c r="G2680">
        <v>3260</v>
      </c>
      <c r="I2680">
        <v>150</v>
      </c>
      <c r="J2680" t="s">
        <v>21954</v>
      </c>
      <c r="K2680" t="s">
        <v>204</v>
      </c>
      <c r="L2680" t="s">
        <v>12492</v>
      </c>
      <c r="M2680" t="s">
        <v>21955</v>
      </c>
      <c r="N2680" t="s">
        <v>21955</v>
      </c>
      <c r="O2680" t="s">
        <v>21955</v>
      </c>
      <c r="P2680" t="s">
        <v>21955</v>
      </c>
      <c r="Q2680" t="s">
        <v>21956</v>
      </c>
      <c r="R2680">
        <v>0.05</v>
      </c>
      <c r="S2680">
        <v>0</v>
      </c>
    </row>
    <row r="2681" spans="1:19">
      <c r="A2681" t="s">
        <v>349</v>
      </c>
      <c r="B2681" t="s">
        <v>26095</v>
      </c>
      <c r="C2681" t="s">
        <v>26096</v>
      </c>
      <c r="D2681" t="s">
        <v>21970</v>
      </c>
      <c r="F2681" t="s">
        <v>21953</v>
      </c>
      <c r="G2681">
        <v>3260</v>
      </c>
      <c r="I2681">
        <v>150</v>
      </c>
      <c r="J2681" t="s">
        <v>21954</v>
      </c>
      <c r="K2681" t="s">
        <v>204</v>
      </c>
      <c r="L2681" t="s">
        <v>12492</v>
      </c>
      <c r="M2681" t="s">
        <v>21955</v>
      </c>
      <c r="N2681" t="s">
        <v>21955</v>
      </c>
      <c r="O2681" t="s">
        <v>21955</v>
      </c>
      <c r="P2681" t="s">
        <v>21955</v>
      </c>
      <c r="Q2681" t="s">
        <v>21956</v>
      </c>
      <c r="R2681">
        <v>0.05</v>
      </c>
      <c r="S2681">
        <v>0</v>
      </c>
    </row>
    <row r="2682" spans="1:19">
      <c r="A2682" t="s">
        <v>349</v>
      </c>
      <c r="B2682" t="s">
        <v>26097</v>
      </c>
      <c r="C2682" t="s">
        <v>26098</v>
      </c>
      <c r="D2682" t="s">
        <v>21970</v>
      </c>
      <c r="F2682" t="s">
        <v>21953</v>
      </c>
      <c r="G2682">
        <v>3260</v>
      </c>
      <c r="I2682">
        <v>150</v>
      </c>
      <c r="J2682" t="s">
        <v>21954</v>
      </c>
      <c r="K2682" t="s">
        <v>204</v>
      </c>
      <c r="L2682" t="s">
        <v>12492</v>
      </c>
      <c r="M2682" t="s">
        <v>21955</v>
      </c>
      <c r="N2682" t="s">
        <v>21955</v>
      </c>
      <c r="O2682" t="s">
        <v>21955</v>
      </c>
      <c r="P2682" t="s">
        <v>21955</v>
      </c>
      <c r="Q2682" t="s">
        <v>21956</v>
      </c>
      <c r="R2682">
        <v>0.05</v>
      </c>
      <c r="S2682">
        <v>0</v>
      </c>
    </row>
    <row r="2683" spans="1:19">
      <c r="A2683" t="s">
        <v>349</v>
      </c>
      <c r="B2683" t="s">
        <v>26099</v>
      </c>
      <c r="C2683" t="s">
        <v>26100</v>
      </c>
      <c r="D2683" t="s">
        <v>21970</v>
      </c>
      <c r="F2683" t="s">
        <v>21953</v>
      </c>
      <c r="G2683">
        <v>3260</v>
      </c>
      <c r="I2683">
        <v>150</v>
      </c>
      <c r="J2683" t="s">
        <v>21954</v>
      </c>
      <c r="K2683" t="s">
        <v>204</v>
      </c>
      <c r="L2683" t="s">
        <v>12492</v>
      </c>
      <c r="M2683" t="s">
        <v>21955</v>
      </c>
      <c r="N2683" t="s">
        <v>21955</v>
      </c>
      <c r="O2683" t="s">
        <v>21955</v>
      </c>
      <c r="P2683" t="s">
        <v>21955</v>
      </c>
      <c r="Q2683" t="s">
        <v>21956</v>
      </c>
      <c r="R2683">
        <v>0.05</v>
      </c>
      <c r="S2683">
        <v>0</v>
      </c>
    </row>
    <row r="2684" spans="1:19">
      <c r="A2684" t="s">
        <v>349</v>
      </c>
      <c r="B2684" t="s">
        <v>26101</v>
      </c>
      <c r="C2684" t="s">
        <v>26102</v>
      </c>
      <c r="D2684" t="s">
        <v>21970</v>
      </c>
      <c r="F2684" t="s">
        <v>21953</v>
      </c>
      <c r="G2684">
        <v>3260</v>
      </c>
      <c r="I2684">
        <v>150</v>
      </c>
      <c r="J2684" t="s">
        <v>21954</v>
      </c>
      <c r="K2684" t="s">
        <v>204</v>
      </c>
      <c r="L2684" t="s">
        <v>12492</v>
      </c>
      <c r="M2684" t="s">
        <v>21955</v>
      </c>
      <c r="N2684" t="s">
        <v>21955</v>
      </c>
      <c r="O2684" t="s">
        <v>21955</v>
      </c>
      <c r="P2684" t="s">
        <v>21955</v>
      </c>
      <c r="Q2684" t="s">
        <v>21956</v>
      </c>
      <c r="R2684">
        <v>0.05</v>
      </c>
      <c r="S2684">
        <v>0</v>
      </c>
    </row>
    <row r="2685" spans="1:19">
      <c r="A2685" t="s">
        <v>349</v>
      </c>
      <c r="B2685" t="s">
        <v>26103</v>
      </c>
      <c r="C2685" t="s">
        <v>26104</v>
      </c>
      <c r="D2685" t="s">
        <v>21970</v>
      </c>
      <c r="F2685" t="s">
        <v>21953</v>
      </c>
      <c r="G2685">
        <v>3260</v>
      </c>
      <c r="I2685">
        <v>150</v>
      </c>
      <c r="J2685" t="s">
        <v>21954</v>
      </c>
      <c r="K2685" t="s">
        <v>204</v>
      </c>
      <c r="L2685" t="s">
        <v>12492</v>
      </c>
      <c r="M2685" t="s">
        <v>21955</v>
      </c>
      <c r="N2685" t="s">
        <v>21955</v>
      </c>
      <c r="O2685" t="s">
        <v>21955</v>
      </c>
      <c r="P2685" t="s">
        <v>21955</v>
      </c>
      <c r="Q2685" t="s">
        <v>21956</v>
      </c>
      <c r="R2685">
        <v>0.05</v>
      </c>
      <c r="S2685">
        <v>0</v>
      </c>
    </row>
    <row r="2686" spans="1:19">
      <c r="A2686" t="s">
        <v>349</v>
      </c>
      <c r="B2686" t="s">
        <v>26105</v>
      </c>
      <c r="C2686" t="s">
        <v>26106</v>
      </c>
      <c r="D2686" t="s">
        <v>21970</v>
      </c>
      <c r="F2686" t="s">
        <v>21953</v>
      </c>
      <c r="G2686">
        <v>3260</v>
      </c>
      <c r="I2686">
        <v>150</v>
      </c>
      <c r="J2686" t="s">
        <v>21954</v>
      </c>
      <c r="K2686" t="s">
        <v>204</v>
      </c>
      <c r="L2686" t="s">
        <v>12492</v>
      </c>
      <c r="M2686" t="s">
        <v>21955</v>
      </c>
      <c r="N2686" t="s">
        <v>21955</v>
      </c>
      <c r="O2686" t="s">
        <v>21955</v>
      </c>
      <c r="P2686" t="s">
        <v>21955</v>
      </c>
      <c r="Q2686" t="s">
        <v>21956</v>
      </c>
      <c r="R2686">
        <v>0.05</v>
      </c>
      <c r="S2686">
        <v>0</v>
      </c>
    </row>
    <row r="2687" spans="1:19">
      <c r="A2687" t="s">
        <v>349</v>
      </c>
      <c r="B2687" t="s">
        <v>26107</v>
      </c>
      <c r="C2687" t="s">
        <v>26108</v>
      </c>
      <c r="D2687" t="s">
        <v>21970</v>
      </c>
      <c r="F2687" t="s">
        <v>21953</v>
      </c>
      <c r="G2687">
        <v>3260</v>
      </c>
      <c r="I2687">
        <v>150</v>
      </c>
      <c r="J2687" t="s">
        <v>21954</v>
      </c>
      <c r="K2687" t="s">
        <v>204</v>
      </c>
      <c r="L2687" t="s">
        <v>12492</v>
      </c>
      <c r="M2687" t="s">
        <v>21955</v>
      </c>
      <c r="N2687" t="s">
        <v>21955</v>
      </c>
      <c r="O2687" t="s">
        <v>21955</v>
      </c>
      <c r="P2687" t="s">
        <v>21955</v>
      </c>
      <c r="Q2687" t="s">
        <v>21956</v>
      </c>
      <c r="R2687">
        <v>0.05</v>
      </c>
      <c r="S2687">
        <v>0</v>
      </c>
    </row>
    <row r="2688" spans="1:19">
      <c r="A2688" t="s">
        <v>349</v>
      </c>
      <c r="B2688" t="s">
        <v>26109</v>
      </c>
      <c r="C2688" t="s">
        <v>26110</v>
      </c>
      <c r="D2688" t="s">
        <v>21970</v>
      </c>
      <c r="F2688" t="s">
        <v>21953</v>
      </c>
      <c r="G2688">
        <v>3240</v>
      </c>
      <c r="I2688">
        <v>150</v>
      </c>
      <c r="J2688" t="s">
        <v>21954</v>
      </c>
      <c r="K2688" t="s">
        <v>204</v>
      </c>
      <c r="L2688" t="s">
        <v>12492</v>
      </c>
      <c r="M2688" t="s">
        <v>21955</v>
      </c>
      <c r="N2688" t="s">
        <v>21955</v>
      </c>
      <c r="O2688" t="s">
        <v>21955</v>
      </c>
      <c r="P2688" t="s">
        <v>21955</v>
      </c>
      <c r="Q2688" t="s">
        <v>21956</v>
      </c>
      <c r="R2688">
        <v>0.05</v>
      </c>
      <c r="S2688">
        <v>0</v>
      </c>
    </row>
    <row r="2689" spans="1:19">
      <c r="A2689" t="s">
        <v>349</v>
      </c>
      <c r="B2689" t="s">
        <v>26111</v>
      </c>
      <c r="C2689" t="s">
        <v>26112</v>
      </c>
      <c r="D2689" t="s">
        <v>21970</v>
      </c>
      <c r="F2689" t="s">
        <v>21953</v>
      </c>
      <c r="G2689">
        <v>3260</v>
      </c>
      <c r="I2689">
        <v>150</v>
      </c>
      <c r="J2689" t="s">
        <v>21954</v>
      </c>
      <c r="K2689" t="s">
        <v>204</v>
      </c>
      <c r="L2689" t="s">
        <v>12492</v>
      </c>
      <c r="M2689" t="s">
        <v>21955</v>
      </c>
      <c r="N2689" t="s">
        <v>21955</v>
      </c>
      <c r="O2689" t="s">
        <v>21955</v>
      </c>
      <c r="P2689" t="s">
        <v>21955</v>
      </c>
      <c r="Q2689" t="s">
        <v>21956</v>
      </c>
      <c r="R2689">
        <v>0.05</v>
      </c>
      <c r="S2689">
        <v>0</v>
      </c>
    </row>
    <row r="2690" spans="1:19">
      <c r="A2690" t="s">
        <v>349</v>
      </c>
      <c r="B2690" t="s">
        <v>26113</v>
      </c>
      <c r="C2690" t="s">
        <v>26114</v>
      </c>
      <c r="D2690" t="s">
        <v>21970</v>
      </c>
      <c r="F2690" t="s">
        <v>21953</v>
      </c>
      <c r="G2690">
        <v>3220</v>
      </c>
      <c r="I2690">
        <v>150</v>
      </c>
      <c r="J2690" t="s">
        <v>21954</v>
      </c>
      <c r="K2690" t="s">
        <v>204</v>
      </c>
      <c r="L2690" t="s">
        <v>12492</v>
      </c>
      <c r="M2690" t="s">
        <v>21955</v>
      </c>
      <c r="N2690" t="s">
        <v>21955</v>
      </c>
      <c r="O2690" t="s">
        <v>21955</v>
      </c>
      <c r="P2690" t="s">
        <v>21955</v>
      </c>
      <c r="Q2690" t="s">
        <v>21956</v>
      </c>
      <c r="R2690">
        <v>0.05</v>
      </c>
      <c r="S2690">
        <v>0</v>
      </c>
    </row>
    <row r="2691" spans="1:19">
      <c r="A2691" t="s">
        <v>349</v>
      </c>
      <c r="B2691" t="s">
        <v>26115</v>
      </c>
      <c r="C2691" t="s">
        <v>26116</v>
      </c>
      <c r="D2691" t="s">
        <v>21970</v>
      </c>
      <c r="F2691" t="s">
        <v>21953</v>
      </c>
      <c r="G2691">
        <v>3260</v>
      </c>
      <c r="I2691">
        <v>150</v>
      </c>
      <c r="J2691" t="s">
        <v>21954</v>
      </c>
      <c r="K2691" t="s">
        <v>204</v>
      </c>
      <c r="L2691" t="s">
        <v>12492</v>
      </c>
      <c r="M2691" t="s">
        <v>21955</v>
      </c>
      <c r="N2691" t="s">
        <v>21955</v>
      </c>
      <c r="O2691" t="s">
        <v>21955</v>
      </c>
      <c r="P2691" t="s">
        <v>21955</v>
      </c>
      <c r="Q2691" t="s">
        <v>21956</v>
      </c>
      <c r="R2691">
        <v>0.05</v>
      </c>
      <c r="S2691">
        <v>0</v>
      </c>
    </row>
    <row r="2692" spans="1:19">
      <c r="A2692" t="s">
        <v>349</v>
      </c>
      <c r="B2692" t="s">
        <v>26117</v>
      </c>
      <c r="C2692" t="s">
        <v>26118</v>
      </c>
      <c r="D2692" t="s">
        <v>21970</v>
      </c>
      <c r="F2692" t="s">
        <v>21953</v>
      </c>
      <c r="G2692">
        <v>3260</v>
      </c>
      <c r="I2692">
        <v>150</v>
      </c>
      <c r="J2692" t="s">
        <v>21954</v>
      </c>
      <c r="K2692" t="s">
        <v>204</v>
      </c>
      <c r="L2692" t="s">
        <v>12492</v>
      </c>
      <c r="M2692" t="s">
        <v>21955</v>
      </c>
      <c r="N2692" t="s">
        <v>21955</v>
      </c>
      <c r="O2692" t="s">
        <v>21955</v>
      </c>
      <c r="P2692" t="s">
        <v>21955</v>
      </c>
      <c r="Q2692" t="s">
        <v>21956</v>
      </c>
      <c r="R2692">
        <v>0.05</v>
      </c>
      <c r="S2692">
        <v>0</v>
      </c>
    </row>
    <row r="2693" spans="1:19">
      <c r="A2693" t="s">
        <v>349</v>
      </c>
      <c r="B2693" t="s">
        <v>26119</v>
      </c>
      <c r="C2693" t="s">
        <v>26120</v>
      </c>
      <c r="D2693" t="s">
        <v>21970</v>
      </c>
      <c r="F2693" t="s">
        <v>21953</v>
      </c>
      <c r="G2693">
        <v>3260</v>
      </c>
      <c r="I2693">
        <v>150</v>
      </c>
      <c r="J2693" t="s">
        <v>21954</v>
      </c>
      <c r="K2693" t="s">
        <v>204</v>
      </c>
      <c r="L2693" t="s">
        <v>12492</v>
      </c>
      <c r="M2693" t="s">
        <v>21955</v>
      </c>
      <c r="N2693" t="s">
        <v>21955</v>
      </c>
      <c r="O2693" t="s">
        <v>21955</v>
      </c>
      <c r="P2693" t="s">
        <v>21955</v>
      </c>
      <c r="Q2693" t="s">
        <v>21956</v>
      </c>
      <c r="R2693">
        <v>0.05</v>
      </c>
      <c r="S2693">
        <v>0</v>
      </c>
    </row>
    <row r="2694" spans="1:19">
      <c r="A2694" t="s">
        <v>349</v>
      </c>
      <c r="B2694" t="s">
        <v>26121</v>
      </c>
      <c r="C2694" t="s">
        <v>26122</v>
      </c>
      <c r="D2694" t="s">
        <v>21970</v>
      </c>
      <c r="F2694" t="s">
        <v>21953</v>
      </c>
      <c r="G2694">
        <v>3260</v>
      </c>
      <c r="I2694">
        <v>150</v>
      </c>
      <c r="J2694" t="s">
        <v>21954</v>
      </c>
      <c r="K2694" t="s">
        <v>204</v>
      </c>
      <c r="L2694" t="s">
        <v>12492</v>
      </c>
      <c r="M2694" t="s">
        <v>21955</v>
      </c>
      <c r="N2694" t="s">
        <v>21955</v>
      </c>
      <c r="O2694" t="s">
        <v>21955</v>
      </c>
      <c r="P2694" t="s">
        <v>21955</v>
      </c>
      <c r="Q2694" t="s">
        <v>21956</v>
      </c>
      <c r="R2694">
        <v>0.05</v>
      </c>
      <c r="S2694">
        <v>0</v>
      </c>
    </row>
    <row r="2695" spans="1:19">
      <c r="A2695" t="s">
        <v>349</v>
      </c>
      <c r="B2695" t="s">
        <v>26123</v>
      </c>
      <c r="C2695" t="s">
        <v>26124</v>
      </c>
      <c r="D2695" t="s">
        <v>21970</v>
      </c>
      <c r="F2695" t="s">
        <v>21953</v>
      </c>
      <c r="G2695">
        <v>3260</v>
      </c>
      <c r="I2695">
        <v>150</v>
      </c>
      <c r="J2695" t="s">
        <v>21954</v>
      </c>
      <c r="K2695" t="s">
        <v>204</v>
      </c>
      <c r="L2695" t="s">
        <v>12492</v>
      </c>
      <c r="M2695" t="s">
        <v>21955</v>
      </c>
      <c r="N2695" t="s">
        <v>21955</v>
      </c>
      <c r="O2695" t="s">
        <v>21955</v>
      </c>
      <c r="P2695" t="s">
        <v>21955</v>
      </c>
      <c r="Q2695" t="s">
        <v>21956</v>
      </c>
      <c r="R2695">
        <v>0.05</v>
      </c>
      <c r="S2695">
        <v>0</v>
      </c>
    </row>
    <row r="2696" spans="1:19">
      <c r="A2696" t="s">
        <v>349</v>
      </c>
      <c r="B2696" t="s">
        <v>26125</v>
      </c>
      <c r="C2696" t="s">
        <v>26126</v>
      </c>
      <c r="D2696" t="s">
        <v>21970</v>
      </c>
      <c r="F2696" t="s">
        <v>21953</v>
      </c>
      <c r="G2696">
        <v>3260</v>
      </c>
      <c r="I2696">
        <v>150</v>
      </c>
      <c r="J2696" t="s">
        <v>21954</v>
      </c>
      <c r="K2696" t="s">
        <v>204</v>
      </c>
      <c r="L2696" t="s">
        <v>12492</v>
      </c>
      <c r="M2696" t="s">
        <v>21955</v>
      </c>
      <c r="N2696" t="s">
        <v>21955</v>
      </c>
      <c r="O2696" t="s">
        <v>21955</v>
      </c>
      <c r="P2696" t="s">
        <v>21955</v>
      </c>
      <c r="Q2696" t="s">
        <v>21956</v>
      </c>
      <c r="R2696">
        <v>0.05</v>
      </c>
      <c r="S2696">
        <v>0</v>
      </c>
    </row>
    <row r="2697" spans="1:19">
      <c r="A2697" t="s">
        <v>349</v>
      </c>
      <c r="B2697" t="s">
        <v>26127</v>
      </c>
      <c r="C2697" t="s">
        <v>26128</v>
      </c>
      <c r="D2697" t="s">
        <v>21970</v>
      </c>
      <c r="F2697" t="s">
        <v>21953</v>
      </c>
      <c r="G2697">
        <v>3220</v>
      </c>
      <c r="I2697">
        <v>150</v>
      </c>
      <c r="J2697" t="s">
        <v>21954</v>
      </c>
      <c r="K2697" t="s">
        <v>204</v>
      </c>
      <c r="L2697" t="s">
        <v>12492</v>
      </c>
      <c r="M2697" t="s">
        <v>21955</v>
      </c>
      <c r="N2697" t="s">
        <v>21955</v>
      </c>
      <c r="O2697" t="s">
        <v>21955</v>
      </c>
      <c r="P2697" t="s">
        <v>21955</v>
      </c>
      <c r="Q2697" t="s">
        <v>21956</v>
      </c>
      <c r="R2697">
        <v>0.05</v>
      </c>
      <c r="S2697">
        <v>0</v>
      </c>
    </row>
    <row r="2698" spans="1:19">
      <c r="A2698" t="s">
        <v>349</v>
      </c>
      <c r="B2698" t="s">
        <v>26129</v>
      </c>
      <c r="C2698" t="s">
        <v>26130</v>
      </c>
      <c r="D2698" t="s">
        <v>21970</v>
      </c>
      <c r="F2698" t="s">
        <v>21953</v>
      </c>
      <c r="G2698">
        <v>3220</v>
      </c>
      <c r="I2698">
        <v>150</v>
      </c>
      <c r="J2698" t="s">
        <v>21954</v>
      </c>
      <c r="K2698" t="s">
        <v>204</v>
      </c>
      <c r="L2698" t="s">
        <v>12492</v>
      </c>
      <c r="M2698" t="s">
        <v>21955</v>
      </c>
      <c r="N2698" t="s">
        <v>21955</v>
      </c>
      <c r="O2698" t="s">
        <v>21955</v>
      </c>
      <c r="P2698" t="s">
        <v>21955</v>
      </c>
      <c r="Q2698" t="s">
        <v>21956</v>
      </c>
      <c r="R2698">
        <v>0.05</v>
      </c>
      <c r="S2698">
        <v>0</v>
      </c>
    </row>
    <row r="2699" spans="1:19">
      <c r="A2699" t="s">
        <v>349</v>
      </c>
      <c r="B2699" t="s">
        <v>26131</v>
      </c>
      <c r="C2699" t="s">
        <v>26132</v>
      </c>
      <c r="D2699" t="s">
        <v>21970</v>
      </c>
      <c r="F2699" t="s">
        <v>21953</v>
      </c>
      <c r="G2699">
        <v>3220</v>
      </c>
      <c r="I2699">
        <v>150</v>
      </c>
      <c r="J2699" t="s">
        <v>21954</v>
      </c>
      <c r="K2699" t="s">
        <v>204</v>
      </c>
      <c r="L2699" t="s">
        <v>12492</v>
      </c>
      <c r="M2699" t="s">
        <v>21955</v>
      </c>
      <c r="N2699" t="s">
        <v>21955</v>
      </c>
      <c r="O2699" t="s">
        <v>21955</v>
      </c>
      <c r="P2699" t="s">
        <v>21955</v>
      </c>
      <c r="Q2699" t="s">
        <v>21956</v>
      </c>
      <c r="R2699">
        <v>0.05</v>
      </c>
      <c r="S2699">
        <v>0</v>
      </c>
    </row>
    <row r="2700" spans="1:19">
      <c r="A2700" t="s">
        <v>349</v>
      </c>
      <c r="B2700" t="s">
        <v>26133</v>
      </c>
      <c r="C2700" t="s">
        <v>26134</v>
      </c>
      <c r="D2700" t="s">
        <v>21970</v>
      </c>
      <c r="F2700" t="s">
        <v>21953</v>
      </c>
      <c r="G2700">
        <v>3220</v>
      </c>
      <c r="I2700">
        <v>150</v>
      </c>
      <c r="J2700" t="s">
        <v>21954</v>
      </c>
      <c r="K2700" t="s">
        <v>204</v>
      </c>
      <c r="L2700" t="s">
        <v>12492</v>
      </c>
      <c r="M2700" t="s">
        <v>21955</v>
      </c>
      <c r="N2700" t="s">
        <v>21955</v>
      </c>
      <c r="O2700" t="s">
        <v>21955</v>
      </c>
      <c r="P2700" t="s">
        <v>21955</v>
      </c>
      <c r="Q2700" t="s">
        <v>21956</v>
      </c>
      <c r="R2700">
        <v>0.05</v>
      </c>
      <c r="S2700">
        <v>0</v>
      </c>
    </row>
    <row r="2701" spans="1:19">
      <c r="A2701" t="s">
        <v>349</v>
      </c>
      <c r="B2701" t="s">
        <v>26135</v>
      </c>
      <c r="C2701" t="s">
        <v>26136</v>
      </c>
      <c r="D2701" t="s">
        <v>21970</v>
      </c>
      <c r="F2701" t="s">
        <v>21953</v>
      </c>
      <c r="G2701">
        <v>3220</v>
      </c>
      <c r="I2701">
        <v>150</v>
      </c>
      <c r="J2701" t="s">
        <v>21954</v>
      </c>
      <c r="K2701" t="s">
        <v>204</v>
      </c>
      <c r="L2701" t="s">
        <v>12492</v>
      </c>
      <c r="M2701" t="s">
        <v>21955</v>
      </c>
      <c r="N2701" t="s">
        <v>21955</v>
      </c>
      <c r="O2701" t="s">
        <v>21955</v>
      </c>
      <c r="P2701" t="s">
        <v>21955</v>
      </c>
      <c r="Q2701" t="s">
        <v>21956</v>
      </c>
      <c r="R2701">
        <v>0.05</v>
      </c>
      <c r="S2701">
        <v>0</v>
      </c>
    </row>
    <row r="2702" spans="1:19">
      <c r="A2702" t="s">
        <v>349</v>
      </c>
      <c r="B2702" t="s">
        <v>26137</v>
      </c>
      <c r="C2702" t="s">
        <v>26138</v>
      </c>
      <c r="D2702" t="s">
        <v>21970</v>
      </c>
      <c r="F2702" t="s">
        <v>21953</v>
      </c>
      <c r="G2702">
        <v>3220</v>
      </c>
      <c r="I2702">
        <v>150</v>
      </c>
      <c r="J2702" t="s">
        <v>21954</v>
      </c>
      <c r="K2702" t="s">
        <v>204</v>
      </c>
      <c r="L2702" t="s">
        <v>12492</v>
      </c>
      <c r="M2702" t="s">
        <v>21955</v>
      </c>
      <c r="N2702" t="s">
        <v>21955</v>
      </c>
      <c r="O2702" t="s">
        <v>21955</v>
      </c>
      <c r="P2702" t="s">
        <v>21955</v>
      </c>
      <c r="Q2702" t="s">
        <v>21956</v>
      </c>
      <c r="R2702">
        <v>0.05</v>
      </c>
      <c r="S2702">
        <v>0</v>
      </c>
    </row>
    <row r="2703" spans="1:19">
      <c r="A2703" t="s">
        <v>349</v>
      </c>
      <c r="B2703" t="s">
        <v>26139</v>
      </c>
      <c r="C2703" t="s">
        <v>26140</v>
      </c>
      <c r="D2703" t="s">
        <v>21970</v>
      </c>
      <c r="F2703" t="s">
        <v>21953</v>
      </c>
      <c r="G2703">
        <v>3440</v>
      </c>
      <c r="I2703">
        <v>150</v>
      </c>
      <c r="J2703" t="s">
        <v>21954</v>
      </c>
      <c r="K2703" t="s">
        <v>204</v>
      </c>
      <c r="L2703" t="s">
        <v>12492</v>
      </c>
      <c r="M2703" t="s">
        <v>21955</v>
      </c>
      <c r="N2703" t="s">
        <v>21955</v>
      </c>
      <c r="O2703" t="s">
        <v>21955</v>
      </c>
      <c r="P2703" t="s">
        <v>21955</v>
      </c>
      <c r="Q2703" t="s">
        <v>21956</v>
      </c>
      <c r="R2703">
        <v>0.05</v>
      </c>
      <c r="S2703">
        <v>0</v>
      </c>
    </row>
    <row r="2704" spans="1:19">
      <c r="A2704" t="s">
        <v>349</v>
      </c>
      <c r="B2704" t="s">
        <v>26141</v>
      </c>
      <c r="C2704" t="s">
        <v>26142</v>
      </c>
      <c r="D2704" t="s">
        <v>21970</v>
      </c>
      <c r="F2704" t="s">
        <v>21953</v>
      </c>
      <c r="G2704">
        <v>3220</v>
      </c>
      <c r="I2704">
        <v>150</v>
      </c>
      <c r="J2704" t="s">
        <v>21954</v>
      </c>
      <c r="K2704" t="s">
        <v>204</v>
      </c>
      <c r="L2704" t="s">
        <v>12492</v>
      </c>
      <c r="M2704" t="s">
        <v>21955</v>
      </c>
      <c r="N2704" t="s">
        <v>21955</v>
      </c>
      <c r="O2704" t="s">
        <v>21955</v>
      </c>
      <c r="P2704" t="s">
        <v>21955</v>
      </c>
      <c r="Q2704" t="s">
        <v>21956</v>
      </c>
      <c r="R2704">
        <v>0.05</v>
      </c>
      <c r="S2704">
        <v>0</v>
      </c>
    </row>
    <row r="2705" spans="1:20">
      <c r="A2705" t="s">
        <v>349</v>
      </c>
      <c r="B2705" t="s">
        <v>26143</v>
      </c>
      <c r="C2705" t="s">
        <v>26144</v>
      </c>
      <c r="D2705" t="s">
        <v>21970</v>
      </c>
      <c r="F2705" t="s">
        <v>21953</v>
      </c>
      <c r="G2705">
        <v>3440</v>
      </c>
      <c r="I2705">
        <v>150</v>
      </c>
      <c r="J2705" t="s">
        <v>21954</v>
      </c>
      <c r="K2705" t="s">
        <v>204</v>
      </c>
      <c r="L2705" t="s">
        <v>12492</v>
      </c>
      <c r="M2705" t="s">
        <v>21955</v>
      </c>
      <c r="N2705" t="s">
        <v>21955</v>
      </c>
      <c r="O2705" t="s">
        <v>21955</v>
      </c>
      <c r="P2705" t="s">
        <v>21955</v>
      </c>
      <c r="Q2705" t="s">
        <v>21956</v>
      </c>
      <c r="R2705">
        <v>0.05</v>
      </c>
      <c r="S2705">
        <v>0</v>
      </c>
    </row>
    <row r="2706" spans="1:20">
      <c r="A2706" t="s">
        <v>349</v>
      </c>
      <c r="B2706" t="s">
        <v>26145</v>
      </c>
      <c r="C2706" t="s">
        <v>26146</v>
      </c>
      <c r="D2706" t="s">
        <v>21970</v>
      </c>
      <c r="F2706" t="s">
        <v>21953</v>
      </c>
      <c r="G2706">
        <v>3440</v>
      </c>
      <c r="I2706">
        <v>150</v>
      </c>
      <c r="J2706" t="s">
        <v>21954</v>
      </c>
      <c r="K2706" t="s">
        <v>204</v>
      </c>
      <c r="L2706" t="s">
        <v>12492</v>
      </c>
      <c r="M2706" t="s">
        <v>21955</v>
      </c>
      <c r="N2706" t="s">
        <v>21955</v>
      </c>
      <c r="O2706" t="s">
        <v>21955</v>
      </c>
      <c r="P2706" t="s">
        <v>21955</v>
      </c>
      <c r="Q2706" t="s">
        <v>21956</v>
      </c>
      <c r="R2706">
        <v>0.05</v>
      </c>
      <c r="S2706">
        <v>0</v>
      </c>
    </row>
    <row r="2707" spans="1:20">
      <c r="A2707" t="s">
        <v>349</v>
      </c>
      <c r="B2707" t="s">
        <v>26147</v>
      </c>
      <c r="C2707" t="s">
        <v>26148</v>
      </c>
      <c r="D2707" t="s">
        <v>21970</v>
      </c>
      <c r="F2707" t="s">
        <v>21953</v>
      </c>
      <c r="G2707">
        <v>3440</v>
      </c>
      <c r="I2707">
        <v>150</v>
      </c>
      <c r="J2707" t="s">
        <v>21954</v>
      </c>
      <c r="K2707" t="s">
        <v>204</v>
      </c>
      <c r="L2707" t="s">
        <v>12492</v>
      </c>
      <c r="M2707" t="s">
        <v>21955</v>
      </c>
      <c r="N2707" t="s">
        <v>21955</v>
      </c>
      <c r="O2707" t="s">
        <v>21955</v>
      </c>
      <c r="P2707" t="s">
        <v>21955</v>
      </c>
      <c r="Q2707" t="s">
        <v>21956</v>
      </c>
      <c r="R2707">
        <v>0.05</v>
      </c>
      <c r="S2707">
        <v>0</v>
      </c>
    </row>
    <row r="2708" spans="1:20">
      <c r="A2708" t="s">
        <v>349</v>
      </c>
      <c r="B2708" t="s">
        <v>26149</v>
      </c>
      <c r="C2708" t="s">
        <v>26150</v>
      </c>
      <c r="D2708" t="s">
        <v>21970</v>
      </c>
      <c r="F2708" t="s">
        <v>21953</v>
      </c>
      <c r="G2708">
        <v>3450</v>
      </c>
      <c r="I2708">
        <v>150</v>
      </c>
      <c r="J2708" t="s">
        <v>21954</v>
      </c>
      <c r="K2708" t="s">
        <v>204</v>
      </c>
      <c r="L2708" t="s">
        <v>12492</v>
      </c>
      <c r="M2708" t="s">
        <v>21955</v>
      </c>
      <c r="N2708" t="s">
        <v>21955</v>
      </c>
      <c r="O2708" t="s">
        <v>21955</v>
      </c>
      <c r="P2708" t="s">
        <v>21955</v>
      </c>
      <c r="Q2708" t="s">
        <v>21956</v>
      </c>
      <c r="R2708">
        <v>0.05</v>
      </c>
      <c r="S2708">
        <v>0</v>
      </c>
    </row>
    <row r="2709" spans="1:20">
      <c r="A2709" t="s">
        <v>349</v>
      </c>
      <c r="B2709" t="s">
        <v>26151</v>
      </c>
      <c r="C2709" t="s">
        <v>26152</v>
      </c>
      <c r="D2709" t="s">
        <v>21970</v>
      </c>
      <c r="F2709" t="s">
        <v>21953</v>
      </c>
      <c r="G2709">
        <v>3260</v>
      </c>
      <c r="I2709">
        <v>150</v>
      </c>
      <c r="J2709" t="s">
        <v>21954</v>
      </c>
      <c r="K2709" t="s">
        <v>204</v>
      </c>
      <c r="L2709" t="s">
        <v>12492</v>
      </c>
      <c r="M2709" t="s">
        <v>21955</v>
      </c>
      <c r="N2709" t="s">
        <v>21955</v>
      </c>
      <c r="O2709" t="s">
        <v>21955</v>
      </c>
      <c r="P2709" t="s">
        <v>21955</v>
      </c>
      <c r="Q2709" t="s">
        <v>21956</v>
      </c>
      <c r="R2709">
        <v>0.05</v>
      </c>
      <c r="S2709">
        <v>0</v>
      </c>
    </row>
    <row r="2710" spans="1:20">
      <c r="A2710" t="s">
        <v>349</v>
      </c>
      <c r="B2710" t="s">
        <v>26153</v>
      </c>
      <c r="C2710" t="s">
        <v>26154</v>
      </c>
      <c r="D2710" t="s">
        <v>21970</v>
      </c>
      <c r="F2710" t="s">
        <v>21953</v>
      </c>
      <c r="G2710">
        <v>3240</v>
      </c>
      <c r="I2710">
        <v>150</v>
      </c>
      <c r="J2710" t="s">
        <v>21954</v>
      </c>
      <c r="K2710" t="s">
        <v>204</v>
      </c>
      <c r="L2710" t="s">
        <v>12492</v>
      </c>
      <c r="M2710" t="s">
        <v>21955</v>
      </c>
      <c r="N2710" t="s">
        <v>21955</v>
      </c>
      <c r="O2710" t="s">
        <v>21955</v>
      </c>
      <c r="P2710" t="s">
        <v>21955</v>
      </c>
      <c r="Q2710" t="s">
        <v>21956</v>
      </c>
      <c r="R2710">
        <v>0.05</v>
      </c>
      <c r="S2710">
        <v>0</v>
      </c>
    </row>
    <row r="2711" spans="1:20">
      <c r="A2711" t="s">
        <v>349</v>
      </c>
      <c r="B2711" t="s">
        <v>26155</v>
      </c>
      <c r="C2711" t="s">
        <v>26156</v>
      </c>
      <c r="D2711" t="s">
        <v>21970</v>
      </c>
      <c r="F2711" t="s">
        <v>21953</v>
      </c>
      <c r="G2711">
        <v>3240</v>
      </c>
      <c r="I2711">
        <v>150</v>
      </c>
      <c r="J2711" t="s">
        <v>21954</v>
      </c>
      <c r="K2711" t="s">
        <v>204</v>
      </c>
      <c r="L2711" t="s">
        <v>12492</v>
      </c>
      <c r="M2711" t="s">
        <v>21955</v>
      </c>
      <c r="N2711" t="s">
        <v>21955</v>
      </c>
      <c r="O2711" t="s">
        <v>21955</v>
      </c>
      <c r="P2711" t="s">
        <v>21955</v>
      </c>
      <c r="Q2711" t="s">
        <v>21956</v>
      </c>
      <c r="R2711">
        <v>0.05</v>
      </c>
      <c r="S2711">
        <v>0</v>
      </c>
    </row>
    <row r="2712" spans="1:20">
      <c r="A2712" t="s">
        <v>349</v>
      </c>
      <c r="B2712" t="s">
        <v>26157</v>
      </c>
      <c r="C2712" t="s">
        <v>26158</v>
      </c>
      <c r="D2712" t="s">
        <v>21970</v>
      </c>
      <c r="F2712" t="s">
        <v>21953</v>
      </c>
      <c r="G2712">
        <v>3240</v>
      </c>
      <c r="I2712">
        <v>150</v>
      </c>
      <c r="J2712" t="s">
        <v>21954</v>
      </c>
      <c r="K2712" t="s">
        <v>204</v>
      </c>
      <c r="L2712" t="s">
        <v>12492</v>
      </c>
      <c r="M2712" t="s">
        <v>21955</v>
      </c>
      <c r="N2712" t="s">
        <v>21955</v>
      </c>
      <c r="O2712" t="s">
        <v>21955</v>
      </c>
      <c r="P2712" t="s">
        <v>21955</v>
      </c>
      <c r="Q2712" t="s">
        <v>21956</v>
      </c>
      <c r="R2712">
        <v>0.05</v>
      </c>
      <c r="S2712">
        <v>0</v>
      </c>
    </row>
    <row r="2713" spans="1:20">
      <c r="A2713" t="s">
        <v>349</v>
      </c>
      <c r="B2713" t="s">
        <v>26159</v>
      </c>
      <c r="C2713" t="s">
        <v>26160</v>
      </c>
      <c r="D2713" t="s">
        <v>21970</v>
      </c>
      <c r="F2713" t="s">
        <v>21953</v>
      </c>
      <c r="G2713">
        <v>3240</v>
      </c>
      <c r="I2713">
        <v>150</v>
      </c>
      <c r="J2713" t="s">
        <v>21954</v>
      </c>
      <c r="K2713" t="s">
        <v>204</v>
      </c>
      <c r="L2713" t="s">
        <v>12492</v>
      </c>
      <c r="M2713" t="s">
        <v>21955</v>
      </c>
      <c r="N2713" t="s">
        <v>21955</v>
      </c>
      <c r="O2713" t="s">
        <v>21955</v>
      </c>
      <c r="P2713" t="s">
        <v>21955</v>
      </c>
      <c r="Q2713" t="s">
        <v>21956</v>
      </c>
      <c r="R2713">
        <v>0.05</v>
      </c>
      <c r="S2713">
        <v>0</v>
      </c>
    </row>
    <row r="2714" spans="1:20">
      <c r="A2714" t="s">
        <v>349</v>
      </c>
      <c r="B2714" t="s">
        <v>26161</v>
      </c>
      <c r="C2714" t="s">
        <v>26162</v>
      </c>
      <c r="D2714" t="s">
        <v>21970</v>
      </c>
      <c r="F2714" t="s">
        <v>21953</v>
      </c>
      <c r="G2714">
        <v>3240</v>
      </c>
      <c r="I2714">
        <v>150</v>
      </c>
      <c r="J2714" t="s">
        <v>21954</v>
      </c>
      <c r="K2714" t="s">
        <v>204</v>
      </c>
      <c r="L2714" t="s">
        <v>12492</v>
      </c>
      <c r="M2714" t="s">
        <v>21955</v>
      </c>
      <c r="N2714" t="s">
        <v>21955</v>
      </c>
      <c r="O2714" t="s">
        <v>21955</v>
      </c>
      <c r="P2714" t="s">
        <v>21955</v>
      </c>
      <c r="Q2714" t="s">
        <v>21956</v>
      </c>
      <c r="R2714">
        <v>0.05</v>
      </c>
      <c r="S2714">
        <v>0</v>
      </c>
    </row>
    <row r="2715" spans="1:20">
      <c r="A2715" t="s">
        <v>349</v>
      </c>
      <c r="B2715" t="s">
        <v>26163</v>
      </c>
      <c r="C2715" t="s">
        <v>26164</v>
      </c>
      <c r="D2715" t="s">
        <v>21970</v>
      </c>
      <c r="F2715" t="s">
        <v>21953</v>
      </c>
      <c r="G2715">
        <v>3240</v>
      </c>
      <c r="I2715">
        <v>150</v>
      </c>
      <c r="J2715" t="s">
        <v>21954</v>
      </c>
      <c r="K2715" t="s">
        <v>204</v>
      </c>
      <c r="L2715" t="s">
        <v>12492</v>
      </c>
      <c r="M2715" t="s">
        <v>21955</v>
      </c>
      <c r="N2715" t="s">
        <v>21955</v>
      </c>
      <c r="O2715" t="s">
        <v>21955</v>
      </c>
      <c r="P2715" t="s">
        <v>21955</v>
      </c>
      <c r="Q2715" t="s">
        <v>21956</v>
      </c>
      <c r="R2715">
        <v>0.05</v>
      </c>
      <c r="S2715">
        <v>0</v>
      </c>
    </row>
    <row r="2716" spans="1:20">
      <c r="A2716" t="s">
        <v>349</v>
      </c>
      <c r="B2716" t="s">
        <v>26165</v>
      </c>
      <c r="C2716" t="s">
        <v>26166</v>
      </c>
      <c r="D2716" t="s">
        <v>21970</v>
      </c>
      <c r="F2716" t="s">
        <v>21953</v>
      </c>
      <c r="G2716">
        <v>3260</v>
      </c>
      <c r="I2716">
        <v>150</v>
      </c>
      <c r="J2716" t="s">
        <v>21954</v>
      </c>
      <c r="K2716" t="s">
        <v>204</v>
      </c>
      <c r="L2716" t="s">
        <v>12492</v>
      </c>
      <c r="M2716" t="s">
        <v>21955</v>
      </c>
      <c r="N2716" t="s">
        <v>21955</v>
      </c>
      <c r="O2716" t="s">
        <v>21955</v>
      </c>
      <c r="P2716" t="s">
        <v>21955</v>
      </c>
      <c r="Q2716" t="s">
        <v>21956</v>
      </c>
      <c r="R2716">
        <v>0.05</v>
      </c>
      <c r="S2716">
        <v>0</v>
      </c>
    </row>
    <row r="2717" spans="1:20">
      <c r="A2717" t="s">
        <v>349</v>
      </c>
      <c r="B2717" t="s">
        <v>23724</v>
      </c>
      <c r="C2717" t="s">
        <v>26167</v>
      </c>
      <c r="D2717" t="s">
        <v>25174</v>
      </c>
      <c r="E2717" t="s">
        <v>21966</v>
      </c>
      <c r="F2717" t="s">
        <v>21953</v>
      </c>
      <c r="G2717">
        <v>3220</v>
      </c>
      <c r="I2717">
        <v>150</v>
      </c>
      <c r="J2717" t="s">
        <v>21954</v>
      </c>
      <c r="K2717" t="s">
        <v>204</v>
      </c>
      <c r="L2717" t="s">
        <v>12492</v>
      </c>
      <c r="M2717" t="s">
        <v>21955</v>
      </c>
      <c r="N2717" t="s">
        <v>21955</v>
      </c>
      <c r="O2717" t="s">
        <v>21955</v>
      </c>
      <c r="P2717" t="s">
        <v>21955</v>
      </c>
      <c r="Q2717" t="s">
        <v>21956</v>
      </c>
      <c r="R2717">
        <v>0.05</v>
      </c>
      <c r="S2717">
        <v>0</v>
      </c>
      <c r="T2717" t="s">
        <v>21967</v>
      </c>
    </row>
    <row r="2718" spans="1:20">
      <c r="A2718" t="s">
        <v>349</v>
      </c>
      <c r="B2718" t="s">
        <v>22993</v>
      </c>
      <c r="C2718" t="s">
        <v>26168</v>
      </c>
      <c r="D2718" t="s">
        <v>21970</v>
      </c>
      <c r="F2718" t="s">
        <v>21953</v>
      </c>
      <c r="G2718">
        <v>3220</v>
      </c>
      <c r="I2718">
        <v>150</v>
      </c>
      <c r="J2718" t="s">
        <v>21954</v>
      </c>
      <c r="K2718" t="s">
        <v>204</v>
      </c>
      <c r="L2718" t="s">
        <v>12492</v>
      </c>
      <c r="M2718" t="s">
        <v>21955</v>
      </c>
      <c r="N2718" t="s">
        <v>21955</v>
      </c>
      <c r="O2718" t="s">
        <v>21955</v>
      </c>
      <c r="P2718" t="s">
        <v>21955</v>
      </c>
      <c r="Q2718" t="s">
        <v>21956</v>
      </c>
      <c r="R2718">
        <v>0.05</v>
      </c>
      <c r="S2718">
        <v>0</v>
      </c>
    </row>
    <row r="2719" spans="1:20">
      <c r="A2719" t="s">
        <v>349</v>
      </c>
      <c r="B2719" t="s">
        <v>26169</v>
      </c>
      <c r="C2719" t="s">
        <v>26170</v>
      </c>
      <c r="D2719" t="s">
        <v>21970</v>
      </c>
      <c r="F2719" t="s">
        <v>21953</v>
      </c>
      <c r="G2719">
        <v>3220</v>
      </c>
      <c r="I2719">
        <v>150</v>
      </c>
      <c r="J2719" t="s">
        <v>21954</v>
      </c>
      <c r="K2719" t="s">
        <v>204</v>
      </c>
      <c r="L2719" t="s">
        <v>12492</v>
      </c>
      <c r="M2719" t="s">
        <v>21955</v>
      </c>
      <c r="N2719" t="s">
        <v>21955</v>
      </c>
      <c r="O2719" t="s">
        <v>21955</v>
      </c>
      <c r="P2719" t="s">
        <v>21955</v>
      </c>
      <c r="Q2719" t="s">
        <v>21956</v>
      </c>
      <c r="R2719">
        <v>0.05</v>
      </c>
      <c r="S2719">
        <v>0</v>
      </c>
    </row>
    <row r="2720" spans="1:20">
      <c r="A2720" t="s">
        <v>349</v>
      </c>
      <c r="B2720" t="s">
        <v>26171</v>
      </c>
      <c r="C2720" t="s">
        <v>26172</v>
      </c>
      <c r="D2720" t="s">
        <v>21970</v>
      </c>
      <c r="F2720" t="s">
        <v>21953</v>
      </c>
      <c r="G2720">
        <v>3220</v>
      </c>
      <c r="I2720">
        <v>150</v>
      </c>
      <c r="J2720" t="s">
        <v>21954</v>
      </c>
      <c r="K2720" t="s">
        <v>204</v>
      </c>
      <c r="L2720" t="s">
        <v>12492</v>
      </c>
      <c r="M2720" t="s">
        <v>21955</v>
      </c>
      <c r="N2720" t="s">
        <v>21955</v>
      </c>
      <c r="O2720" t="s">
        <v>21955</v>
      </c>
      <c r="P2720" t="s">
        <v>21955</v>
      </c>
      <c r="Q2720" t="s">
        <v>21956</v>
      </c>
      <c r="R2720">
        <v>0.05</v>
      </c>
      <c r="S2720">
        <v>0</v>
      </c>
    </row>
    <row r="2721" spans="1:19">
      <c r="A2721" t="s">
        <v>349</v>
      </c>
      <c r="B2721" t="s">
        <v>26173</v>
      </c>
      <c r="C2721" t="s">
        <v>26174</v>
      </c>
      <c r="D2721" t="s">
        <v>21970</v>
      </c>
      <c r="F2721" t="s">
        <v>21953</v>
      </c>
      <c r="G2721">
        <v>3260</v>
      </c>
      <c r="I2721">
        <v>150</v>
      </c>
      <c r="J2721" t="s">
        <v>21954</v>
      </c>
      <c r="K2721" t="s">
        <v>204</v>
      </c>
      <c r="L2721" t="s">
        <v>12492</v>
      </c>
      <c r="M2721" t="s">
        <v>21955</v>
      </c>
      <c r="N2721" t="s">
        <v>21955</v>
      </c>
      <c r="O2721" t="s">
        <v>21955</v>
      </c>
      <c r="P2721" t="s">
        <v>21955</v>
      </c>
      <c r="Q2721" t="s">
        <v>21956</v>
      </c>
      <c r="R2721">
        <v>0.05</v>
      </c>
      <c r="S2721">
        <v>0</v>
      </c>
    </row>
    <row r="2722" spans="1:19">
      <c r="A2722" t="s">
        <v>349</v>
      </c>
      <c r="B2722" t="s">
        <v>26175</v>
      </c>
      <c r="C2722" t="s">
        <v>26176</v>
      </c>
      <c r="D2722" t="s">
        <v>21970</v>
      </c>
      <c r="F2722" t="s">
        <v>21953</v>
      </c>
      <c r="G2722">
        <v>3450</v>
      </c>
      <c r="I2722">
        <v>150</v>
      </c>
      <c r="J2722" t="s">
        <v>21954</v>
      </c>
      <c r="K2722" t="s">
        <v>204</v>
      </c>
      <c r="L2722" t="s">
        <v>12492</v>
      </c>
      <c r="M2722" t="s">
        <v>21955</v>
      </c>
      <c r="N2722" t="s">
        <v>21955</v>
      </c>
      <c r="O2722" t="s">
        <v>21955</v>
      </c>
      <c r="P2722" t="s">
        <v>21955</v>
      </c>
      <c r="Q2722" t="s">
        <v>21956</v>
      </c>
      <c r="R2722">
        <v>0.05</v>
      </c>
      <c r="S2722">
        <v>0</v>
      </c>
    </row>
    <row r="2723" spans="1:19">
      <c r="A2723" t="s">
        <v>349</v>
      </c>
      <c r="B2723" t="s">
        <v>26177</v>
      </c>
      <c r="C2723" t="s">
        <v>26178</v>
      </c>
      <c r="D2723" t="s">
        <v>21970</v>
      </c>
      <c r="F2723" t="s">
        <v>21953</v>
      </c>
      <c r="G2723">
        <v>3220</v>
      </c>
      <c r="I2723">
        <v>150</v>
      </c>
      <c r="J2723" t="s">
        <v>21954</v>
      </c>
      <c r="K2723" t="s">
        <v>204</v>
      </c>
      <c r="L2723" t="s">
        <v>12492</v>
      </c>
      <c r="M2723" t="s">
        <v>21955</v>
      </c>
      <c r="N2723" t="s">
        <v>21955</v>
      </c>
      <c r="O2723" t="s">
        <v>21955</v>
      </c>
      <c r="P2723" t="s">
        <v>21955</v>
      </c>
      <c r="Q2723" t="s">
        <v>21956</v>
      </c>
      <c r="R2723">
        <v>0.05</v>
      </c>
      <c r="S2723">
        <v>0</v>
      </c>
    </row>
    <row r="2724" spans="1:19">
      <c r="A2724" t="s">
        <v>349</v>
      </c>
      <c r="B2724" t="s">
        <v>26179</v>
      </c>
      <c r="C2724" t="s">
        <v>26180</v>
      </c>
      <c r="D2724" t="s">
        <v>21970</v>
      </c>
      <c r="F2724" t="s">
        <v>21953</v>
      </c>
      <c r="G2724">
        <v>3220</v>
      </c>
      <c r="I2724">
        <v>150</v>
      </c>
      <c r="J2724" t="s">
        <v>21954</v>
      </c>
      <c r="K2724" t="s">
        <v>204</v>
      </c>
      <c r="L2724" t="s">
        <v>12492</v>
      </c>
      <c r="M2724" t="s">
        <v>21955</v>
      </c>
      <c r="N2724" t="s">
        <v>21955</v>
      </c>
      <c r="O2724" t="s">
        <v>21955</v>
      </c>
      <c r="P2724" t="s">
        <v>21955</v>
      </c>
      <c r="Q2724" t="s">
        <v>21956</v>
      </c>
      <c r="R2724">
        <v>0.05</v>
      </c>
      <c r="S2724">
        <v>0</v>
      </c>
    </row>
    <row r="2725" spans="1:19">
      <c r="A2725" t="s">
        <v>349</v>
      </c>
      <c r="B2725" t="s">
        <v>26181</v>
      </c>
      <c r="C2725" t="s">
        <v>26182</v>
      </c>
      <c r="D2725" t="s">
        <v>21970</v>
      </c>
      <c r="F2725" t="s">
        <v>21953</v>
      </c>
      <c r="G2725">
        <v>3450</v>
      </c>
      <c r="I2725">
        <v>150</v>
      </c>
      <c r="J2725" t="s">
        <v>21954</v>
      </c>
      <c r="K2725" t="s">
        <v>204</v>
      </c>
      <c r="L2725" t="s">
        <v>12492</v>
      </c>
      <c r="M2725" t="s">
        <v>21955</v>
      </c>
      <c r="N2725" t="s">
        <v>21955</v>
      </c>
      <c r="O2725" t="s">
        <v>21955</v>
      </c>
      <c r="P2725" t="s">
        <v>21955</v>
      </c>
      <c r="Q2725" t="s">
        <v>21956</v>
      </c>
      <c r="R2725">
        <v>0.05</v>
      </c>
      <c r="S2725">
        <v>0</v>
      </c>
    </row>
    <row r="2726" spans="1:19">
      <c r="A2726" t="s">
        <v>349</v>
      </c>
      <c r="B2726" t="s">
        <v>26183</v>
      </c>
      <c r="C2726" t="s">
        <v>26184</v>
      </c>
      <c r="D2726" t="s">
        <v>21970</v>
      </c>
      <c r="F2726" t="s">
        <v>21953</v>
      </c>
      <c r="G2726">
        <v>3450</v>
      </c>
      <c r="I2726">
        <v>150</v>
      </c>
      <c r="J2726" t="s">
        <v>21954</v>
      </c>
      <c r="K2726" t="s">
        <v>204</v>
      </c>
      <c r="L2726" t="s">
        <v>12492</v>
      </c>
      <c r="M2726" t="s">
        <v>21955</v>
      </c>
      <c r="N2726" t="s">
        <v>21955</v>
      </c>
      <c r="O2726" t="s">
        <v>21955</v>
      </c>
      <c r="P2726" t="s">
        <v>21955</v>
      </c>
      <c r="Q2726" t="s">
        <v>21956</v>
      </c>
      <c r="R2726">
        <v>0.05</v>
      </c>
      <c r="S2726">
        <v>0</v>
      </c>
    </row>
    <row r="2727" spans="1:19">
      <c r="A2727" t="s">
        <v>349</v>
      </c>
      <c r="B2727" t="s">
        <v>26185</v>
      </c>
      <c r="C2727" t="s">
        <v>26186</v>
      </c>
      <c r="D2727" t="s">
        <v>21970</v>
      </c>
      <c r="F2727" t="s">
        <v>21953</v>
      </c>
      <c r="G2727">
        <v>3450</v>
      </c>
      <c r="I2727">
        <v>150</v>
      </c>
      <c r="J2727" t="s">
        <v>21954</v>
      </c>
      <c r="K2727" t="s">
        <v>204</v>
      </c>
      <c r="L2727" t="s">
        <v>12492</v>
      </c>
      <c r="M2727" t="s">
        <v>21955</v>
      </c>
      <c r="N2727" t="s">
        <v>21955</v>
      </c>
      <c r="O2727" t="s">
        <v>21955</v>
      </c>
      <c r="P2727" t="s">
        <v>21955</v>
      </c>
      <c r="Q2727" t="s">
        <v>21956</v>
      </c>
      <c r="R2727">
        <v>0.05</v>
      </c>
      <c r="S2727">
        <v>0</v>
      </c>
    </row>
    <row r="2728" spans="1:19">
      <c r="A2728" t="s">
        <v>349</v>
      </c>
      <c r="B2728" t="s">
        <v>26187</v>
      </c>
      <c r="C2728" t="s">
        <v>26188</v>
      </c>
      <c r="D2728" t="s">
        <v>21970</v>
      </c>
      <c r="F2728" t="s">
        <v>21953</v>
      </c>
      <c r="G2728">
        <v>3450</v>
      </c>
      <c r="I2728">
        <v>150</v>
      </c>
      <c r="J2728" t="s">
        <v>21954</v>
      </c>
      <c r="K2728" t="s">
        <v>204</v>
      </c>
      <c r="L2728" t="s">
        <v>12492</v>
      </c>
      <c r="M2728" t="s">
        <v>21955</v>
      </c>
      <c r="N2728" t="s">
        <v>21955</v>
      </c>
      <c r="O2728" t="s">
        <v>21955</v>
      </c>
      <c r="P2728" t="s">
        <v>21955</v>
      </c>
      <c r="Q2728" t="s">
        <v>21956</v>
      </c>
      <c r="R2728">
        <v>0.05</v>
      </c>
      <c r="S2728">
        <v>0</v>
      </c>
    </row>
    <row r="2729" spans="1:19">
      <c r="A2729" t="s">
        <v>349</v>
      </c>
      <c r="B2729" t="s">
        <v>26189</v>
      </c>
      <c r="C2729" t="s">
        <v>26190</v>
      </c>
      <c r="D2729" t="s">
        <v>21970</v>
      </c>
      <c r="F2729" t="s">
        <v>21953</v>
      </c>
      <c r="G2729">
        <v>3220</v>
      </c>
      <c r="I2729">
        <v>150</v>
      </c>
      <c r="J2729" t="s">
        <v>21954</v>
      </c>
      <c r="K2729" t="s">
        <v>204</v>
      </c>
      <c r="L2729" t="s">
        <v>12492</v>
      </c>
      <c r="M2729" t="s">
        <v>21955</v>
      </c>
      <c r="N2729" t="s">
        <v>21955</v>
      </c>
      <c r="O2729" t="s">
        <v>21955</v>
      </c>
      <c r="P2729" t="s">
        <v>21955</v>
      </c>
      <c r="Q2729" t="s">
        <v>21956</v>
      </c>
      <c r="R2729">
        <v>0.05</v>
      </c>
      <c r="S2729">
        <v>0</v>
      </c>
    </row>
    <row r="2730" spans="1:19">
      <c r="A2730" t="s">
        <v>349</v>
      </c>
      <c r="B2730" t="s">
        <v>26191</v>
      </c>
      <c r="C2730" t="s">
        <v>26192</v>
      </c>
      <c r="D2730" t="s">
        <v>21970</v>
      </c>
      <c r="F2730" t="s">
        <v>21953</v>
      </c>
      <c r="G2730">
        <v>3440</v>
      </c>
      <c r="I2730">
        <v>150</v>
      </c>
      <c r="J2730" t="s">
        <v>21954</v>
      </c>
      <c r="K2730" t="s">
        <v>204</v>
      </c>
      <c r="L2730" t="s">
        <v>12492</v>
      </c>
      <c r="M2730" t="s">
        <v>21955</v>
      </c>
      <c r="N2730" t="s">
        <v>21955</v>
      </c>
      <c r="O2730" t="s">
        <v>21955</v>
      </c>
      <c r="P2730" t="s">
        <v>21955</v>
      </c>
      <c r="Q2730" t="s">
        <v>21956</v>
      </c>
      <c r="R2730">
        <v>0.05</v>
      </c>
      <c r="S2730">
        <v>0</v>
      </c>
    </row>
    <row r="2731" spans="1:19">
      <c r="A2731" t="s">
        <v>349</v>
      </c>
      <c r="B2731" t="s">
        <v>26193</v>
      </c>
      <c r="C2731" t="s">
        <v>26194</v>
      </c>
      <c r="D2731" t="s">
        <v>21970</v>
      </c>
      <c r="F2731" t="s">
        <v>21953</v>
      </c>
      <c r="G2731">
        <v>3440</v>
      </c>
      <c r="I2731">
        <v>150</v>
      </c>
      <c r="J2731" t="s">
        <v>21954</v>
      </c>
      <c r="K2731" t="s">
        <v>204</v>
      </c>
      <c r="L2731" t="s">
        <v>12492</v>
      </c>
      <c r="M2731" t="s">
        <v>21955</v>
      </c>
      <c r="N2731" t="s">
        <v>21955</v>
      </c>
      <c r="O2731" t="s">
        <v>21955</v>
      </c>
      <c r="P2731" t="s">
        <v>21955</v>
      </c>
      <c r="Q2731" t="s">
        <v>21956</v>
      </c>
      <c r="R2731">
        <v>0.05</v>
      </c>
      <c r="S2731">
        <v>0</v>
      </c>
    </row>
    <row r="2732" spans="1:19">
      <c r="A2732" t="s">
        <v>349</v>
      </c>
      <c r="B2732" t="s">
        <v>26195</v>
      </c>
      <c r="C2732" t="s">
        <v>26196</v>
      </c>
      <c r="D2732" t="s">
        <v>21970</v>
      </c>
      <c r="F2732" t="s">
        <v>21953</v>
      </c>
      <c r="G2732">
        <v>3260</v>
      </c>
      <c r="I2732">
        <v>150</v>
      </c>
      <c r="J2732" t="s">
        <v>21954</v>
      </c>
      <c r="K2732" t="s">
        <v>204</v>
      </c>
      <c r="L2732" t="s">
        <v>12492</v>
      </c>
      <c r="M2732" t="s">
        <v>21955</v>
      </c>
      <c r="N2732" t="s">
        <v>21955</v>
      </c>
      <c r="O2732" t="s">
        <v>21955</v>
      </c>
      <c r="P2732" t="s">
        <v>21955</v>
      </c>
      <c r="Q2732" t="s">
        <v>21956</v>
      </c>
      <c r="R2732">
        <v>0.05</v>
      </c>
      <c r="S2732">
        <v>0</v>
      </c>
    </row>
    <row r="2733" spans="1:19">
      <c r="A2733" t="s">
        <v>349</v>
      </c>
      <c r="B2733" t="s">
        <v>26197</v>
      </c>
      <c r="C2733" t="s">
        <v>26198</v>
      </c>
      <c r="D2733" t="s">
        <v>21970</v>
      </c>
      <c r="F2733" t="s">
        <v>21953</v>
      </c>
      <c r="G2733">
        <v>3240</v>
      </c>
      <c r="I2733">
        <v>150</v>
      </c>
      <c r="J2733" t="s">
        <v>21954</v>
      </c>
      <c r="K2733" t="s">
        <v>204</v>
      </c>
      <c r="L2733" t="s">
        <v>12492</v>
      </c>
      <c r="M2733" t="s">
        <v>21955</v>
      </c>
      <c r="N2733" t="s">
        <v>21955</v>
      </c>
      <c r="O2733" t="s">
        <v>21955</v>
      </c>
      <c r="P2733" t="s">
        <v>21955</v>
      </c>
      <c r="Q2733" t="s">
        <v>21956</v>
      </c>
      <c r="R2733">
        <v>0.05</v>
      </c>
      <c r="S2733">
        <v>0</v>
      </c>
    </row>
    <row r="2734" spans="1:19">
      <c r="A2734" t="s">
        <v>349</v>
      </c>
      <c r="B2734" t="s">
        <v>26199</v>
      </c>
      <c r="C2734" t="s">
        <v>26200</v>
      </c>
      <c r="D2734" t="s">
        <v>21970</v>
      </c>
      <c r="F2734" t="s">
        <v>21953</v>
      </c>
      <c r="G2734">
        <v>3220</v>
      </c>
      <c r="I2734">
        <v>150</v>
      </c>
      <c r="J2734" t="s">
        <v>21954</v>
      </c>
      <c r="K2734" t="s">
        <v>204</v>
      </c>
      <c r="L2734" t="s">
        <v>12492</v>
      </c>
      <c r="M2734" t="s">
        <v>21955</v>
      </c>
      <c r="N2734" t="s">
        <v>21955</v>
      </c>
      <c r="O2734" t="s">
        <v>21955</v>
      </c>
      <c r="P2734" t="s">
        <v>21955</v>
      </c>
      <c r="Q2734" t="s">
        <v>21956</v>
      </c>
      <c r="R2734">
        <v>0.05</v>
      </c>
      <c r="S2734">
        <v>0</v>
      </c>
    </row>
    <row r="2735" spans="1:19">
      <c r="A2735" t="s">
        <v>349</v>
      </c>
      <c r="B2735" t="s">
        <v>26201</v>
      </c>
      <c r="C2735" t="s">
        <v>26202</v>
      </c>
      <c r="D2735" t="s">
        <v>21970</v>
      </c>
      <c r="F2735" t="s">
        <v>21953</v>
      </c>
      <c r="G2735">
        <v>3260</v>
      </c>
      <c r="I2735">
        <v>150</v>
      </c>
      <c r="J2735" t="s">
        <v>21954</v>
      </c>
      <c r="K2735" t="s">
        <v>204</v>
      </c>
      <c r="L2735" t="s">
        <v>12492</v>
      </c>
      <c r="M2735" t="s">
        <v>21955</v>
      </c>
      <c r="N2735" t="s">
        <v>21955</v>
      </c>
      <c r="O2735" t="s">
        <v>21955</v>
      </c>
      <c r="P2735" t="s">
        <v>21955</v>
      </c>
      <c r="Q2735" t="s">
        <v>21956</v>
      </c>
      <c r="R2735">
        <v>0.05</v>
      </c>
      <c r="S2735">
        <v>0</v>
      </c>
    </row>
    <row r="2736" spans="1:19">
      <c r="A2736" t="s">
        <v>349</v>
      </c>
      <c r="B2736" t="s">
        <v>26203</v>
      </c>
      <c r="C2736" t="s">
        <v>26204</v>
      </c>
      <c r="D2736" t="s">
        <v>21970</v>
      </c>
      <c r="F2736" t="s">
        <v>21953</v>
      </c>
      <c r="G2736">
        <v>3260</v>
      </c>
      <c r="I2736">
        <v>150</v>
      </c>
      <c r="J2736" t="s">
        <v>21954</v>
      </c>
      <c r="K2736" t="s">
        <v>204</v>
      </c>
      <c r="L2736" t="s">
        <v>12492</v>
      </c>
      <c r="M2736" t="s">
        <v>21955</v>
      </c>
      <c r="N2736" t="s">
        <v>21955</v>
      </c>
      <c r="O2736" t="s">
        <v>21955</v>
      </c>
      <c r="P2736" t="s">
        <v>21955</v>
      </c>
      <c r="Q2736" t="s">
        <v>21956</v>
      </c>
      <c r="R2736">
        <v>0.05</v>
      </c>
      <c r="S2736">
        <v>0</v>
      </c>
    </row>
    <row r="2737" spans="1:19">
      <c r="A2737" t="s">
        <v>349</v>
      </c>
      <c r="B2737" t="s">
        <v>26205</v>
      </c>
      <c r="C2737" t="s">
        <v>26206</v>
      </c>
      <c r="D2737" t="s">
        <v>21970</v>
      </c>
      <c r="F2737" t="s">
        <v>21953</v>
      </c>
      <c r="G2737">
        <v>3240</v>
      </c>
      <c r="I2737">
        <v>150</v>
      </c>
      <c r="J2737" t="s">
        <v>21954</v>
      </c>
      <c r="K2737" t="s">
        <v>204</v>
      </c>
      <c r="L2737" t="s">
        <v>12492</v>
      </c>
      <c r="M2737" t="s">
        <v>21955</v>
      </c>
      <c r="N2737" t="s">
        <v>21955</v>
      </c>
      <c r="O2737" t="s">
        <v>21955</v>
      </c>
      <c r="P2737" t="s">
        <v>21955</v>
      </c>
      <c r="Q2737" t="s">
        <v>21956</v>
      </c>
      <c r="R2737">
        <v>0.05</v>
      </c>
      <c r="S2737">
        <v>0</v>
      </c>
    </row>
    <row r="2738" spans="1:19">
      <c r="A2738" t="s">
        <v>349</v>
      </c>
      <c r="B2738" t="s">
        <v>26207</v>
      </c>
      <c r="C2738" t="s">
        <v>26208</v>
      </c>
      <c r="D2738" t="s">
        <v>21970</v>
      </c>
      <c r="F2738" t="s">
        <v>21953</v>
      </c>
      <c r="G2738">
        <v>3260</v>
      </c>
      <c r="I2738">
        <v>150</v>
      </c>
      <c r="J2738" t="s">
        <v>21954</v>
      </c>
      <c r="K2738" t="s">
        <v>204</v>
      </c>
      <c r="L2738" t="s">
        <v>12492</v>
      </c>
      <c r="M2738" t="s">
        <v>21955</v>
      </c>
      <c r="N2738" t="s">
        <v>21955</v>
      </c>
      <c r="O2738" t="s">
        <v>21955</v>
      </c>
      <c r="P2738" t="s">
        <v>21955</v>
      </c>
      <c r="Q2738" t="s">
        <v>21956</v>
      </c>
      <c r="R2738">
        <v>0.05</v>
      </c>
      <c r="S2738">
        <v>0</v>
      </c>
    </row>
    <row r="2739" spans="1:19">
      <c r="A2739" t="s">
        <v>349</v>
      </c>
      <c r="B2739" t="s">
        <v>26209</v>
      </c>
      <c r="C2739" t="s">
        <v>26210</v>
      </c>
      <c r="D2739" t="s">
        <v>21970</v>
      </c>
      <c r="F2739" t="s">
        <v>21953</v>
      </c>
      <c r="G2739">
        <v>3220</v>
      </c>
      <c r="I2739">
        <v>150</v>
      </c>
      <c r="J2739" t="s">
        <v>21954</v>
      </c>
      <c r="K2739" t="s">
        <v>204</v>
      </c>
      <c r="L2739" t="s">
        <v>12492</v>
      </c>
      <c r="M2739" t="s">
        <v>21955</v>
      </c>
      <c r="N2739" t="s">
        <v>21955</v>
      </c>
      <c r="O2739" t="s">
        <v>21955</v>
      </c>
      <c r="P2739" t="s">
        <v>21955</v>
      </c>
      <c r="Q2739" t="s">
        <v>21956</v>
      </c>
      <c r="R2739">
        <v>0.05</v>
      </c>
      <c r="S2739">
        <v>0</v>
      </c>
    </row>
    <row r="2740" spans="1:19">
      <c r="A2740" t="s">
        <v>349</v>
      </c>
      <c r="B2740" t="s">
        <v>26211</v>
      </c>
      <c r="C2740" t="s">
        <v>26212</v>
      </c>
      <c r="D2740" t="s">
        <v>21970</v>
      </c>
      <c r="F2740" t="s">
        <v>21953</v>
      </c>
      <c r="G2740">
        <v>3240</v>
      </c>
      <c r="I2740">
        <v>150</v>
      </c>
      <c r="J2740" t="s">
        <v>21954</v>
      </c>
      <c r="K2740" t="s">
        <v>204</v>
      </c>
      <c r="L2740" t="s">
        <v>12492</v>
      </c>
      <c r="M2740" t="s">
        <v>21955</v>
      </c>
      <c r="N2740" t="s">
        <v>21955</v>
      </c>
      <c r="O2740" t="s">
        <v>21955</v>
      </c>
      <c r="P2740" t="s">
        <v>21955</v>
      </c>
      <c r="Q2740" t="s">
        <v>21956</v>
      </c>
      <c r="R2740">
        <v>0.05</v>
      </c>
      <c r="S2740">
        <v>0</v>
      </c>
    </row>
    <row r="2741" spans="1:19">
      <c r="A2741" t="s">
        <v>349</v>
      </c>
      <c r="B2741" t="s">
        <v>26213</v>
      </c>
      <c r="C2741" t="s">
        <v>26214</v>
      </c>
      <c r="D2741" t="s">
        <v>21970</v>
      </c>
      <c r="F2741" t="s">
        <v>21953</v>
      </c>
      <c r="G2741">
        <v>3260</v>
      </c>
      <c r="I2741">
        <v>150</v>
      </c>
      <c r="J2741" t="s">
        <v>21954</v>
      </c>
      <c r="K2741" t="s">
        <v>204</v>
      </c>
      <c r="L2741" t="s">
        <v>12492</v>
      </c>
      <c r="M2741" t="s">
        <v>21955</v>
      </c>
      <c r="N2741" t="s">
        <v>21955</v>
      </c>
      <c r="O2741" t="s">
        <v>21955</v>
      </c>
      <c r="P2741" t="s">
        <v>21955</v>
      </c>
      <c r="Q2741" t="s">
        <v>21956</v>
      </c>
      <c r="R2741">
        <v>0.05</v>
      </c>
      <c r="S2741">
        <v>0</v>
      </c>
    </row>
    <row r="2742" spans="1:19">
      <c r="A2742" t="s">
        <v>349</v>
      </c>
      <c r="B2742" t="s">
        <v>26215</v>
      </c>
      <c r="C2742" t="s">
        <v>26216</v>
      </c>
      <c r="D2742" t="s">
        <v>21970</v>
      </c>
      <c r="F2742" t="s">
        <v>21953</v>
      </c>
      <c r="G2742">
        <v>3260</v>
      </c>
      <c r="I2742">
        <v>150</v>
      </c>
      <c r="J2742" t="s">
        <v>21954</v>
      </c>
      <c r="K2742" t="s">
        <v>204</v>
      </c>
      <c r="L2742" t="s">
        <v>12492</v>
      </c>
      <c r="M2742" t="s">
        <v>21955</v>
      </c>
      <c r="N2742" t="s">
        <v>21955</v>
      </c>
      <c r="O2742" t="s">
        <v>21955</v>
      </c>
      <c r="P2742" t="s">
        <v>21955</v>
      </c>
      <c r="Q2742" t="s">
        <v>21956</v>
      </c>
      <c r="R2742">
        <v>0.05</v>
      </c>
      <c r="S2742">
        <v>0</v>
      </c>
    </row>
    <row r="2743" spans="1:19">
      <c r="A2743" t="s">
        <v>349</v>
      </c>
      <c r="B2743" t="s">
        <v>26217</v>
      </c>
      <c r="C2743" t="s">
        <v>26218</v>
      </c>
      <c r="D2743" t="s">
        <v>21970</v>
      </c>
      <c r="F2743" t="s">
        <v>21953</v>
      </c>
      <c r="G2743">
        <v>3260</v>
      </c>
      <c r="I2743">
        <v>150</v>
      </c>
      <c r="J2743" t="s">
        <v>21954</v>
      </c>
      <c r="K2743" t="s">
        <v>204</v>
      </c>
      <c r="L2743" t="s">
        <v>12492</v>
      </c>
      <c r="M2743" t="s">
        <v>21955</v>
      </c>
      <c r="N2743" t="s">
        <v>21955</v>
      </c>
      <c r="O2743" t="s">
        <v>21955</v>
      </c>
      <c r="P2743" t="s">
        <v>21955</v>
      </c>
      <c r="Q2743" t="s">
        <v>21956</v>
      </c>
      <c r="R2743">
        <v>0.05</v>
      </c>
      <c r="S2743">
        <v>0</v>
      </c>
    </row>
    <row r="2744" spans="1:19">
      <c r="A2744" t="s">
        <v>349</v>
      </c>
      <c r="B2744" t="s">
        <v>26219</v>
      </c>
      <c r="C2744" t="s">
        <v>26220</v>
      </c>
      <c r="D2744" t="s">
        <v>21970</v>
      </c>
      <c r="F2744" t="s">
        <v>21953</v>
      </c>
      <c r="G2744">
        <v>3260</v>
      </c>
      <c r="I2744">
        <v>150</v>
      </c>
      <c r="J2744" t="s">
        <v>21954</v>
      </c>
      <c r="K2744" t="s">
        <v>204</v>
      </c>
      <c r="L2744" t="s">
        <v>12492</v>
      </c>
      <c r="M2744" t="s">
        <v>21955</v>
      </c>
      <c r="N2744" t="s">
        <v>21955</v>
      </c>
      <c r="O2744" t="s">
        <v>21955</v>
      </c>
      <c r="P2744" t="s">
        <v>21955</v>
      </c>
      <c r="Q2744" t="s">
        <v>21956</v>
      </c>
      <c r="R2744">
        <v>0.05</v>
      </c>
      <c r="S2744">
        <v>0</v>
      </c>
    </row>
    <row r="2745" spans="1:19">
      <c r="A2745" t="s">
        <v>349</v>
      </c>
      <c r="B2745" t="s">
        <v>26221</v>
      </c>
      <c r="C2745" t="s">
        <v>26222</v>
      </c>
      <c r="D2745" t="s">
        <v>21970</v>
      </c>
      <c r="F2745" t="s">
        <v>21953</v>
      </c>
      <c r="G2745">
        <v>3260</v>
      </c>
      <c r="I2745">
        <v>150</v>
      </c>
      <c r="J2745" t="s">
        <v>21954</v>
      </c>
      <c r="K2745" t="s">
        <v>204</v>
      </c>
      <c r="L2745" t="s">
        <v>12492</v>
      </c>
      <c r="M2745" t="s">
        <v>21955</v>
      </c>
      <c r="N2745" t="s">
        <v>21955</v>
      </c>
      <c r="O2745" t="s">
        <v>21955</v>
      </c>
      <c r="P2745" t="s">
        <v>21955</v>
      </c>
      <c r="Q2745" t="s">
        <v>21956</v>
      </c>
      <c r="R2745">
        <v>0.05</v>
      </c>
      <c r="S2745">
        <v>0</v>
      </c>
    </row>
    <row r="2746" spans="1:19">
      <c r="A2746" t="s">
        <v>349</v>
      </c>
      <c r="B2746" t="s">
        <v>26223</v>
      </c>
      <c r="C2746" t="s">
        <v>26224</v>
      </c>
      <c r="D2746" t="s">
        <v>21970</v>
      </c>
      <c r="F2746" t="s">
        <v>21953</v>
      </c>
      <c r="G2746">
        <v>3260</v>
      </c>
      <c r="I2746">
        <v>150</v>
      </c>
      <c r="J2746" t="s">
        <v>21954</v>
      </c>
      <c r="K2746" t="s">
        <v>204</v>
      </c>
      <c r="L2746" t="s">
        <v>12492</v>
      </c>
      <c r="M2746" t="s">
        <v>21955</v>
      </c>
      <c r="N2746" t="s">
        <v>21955</v>
      </c>
      <c r="O2746" t="s">
        <v>21955</v>
      </c>
      <c r="P2746" t="s">
        <v>21955</v>
      </c>
      <c r="Q2746" t="s">
        <v>21956</v>
      </c>
      <c r="R2746">
        <v>0.05</v>
      </c>
      <c r="S2746">
        <v>0</v>
      </c>
    </row>
    <row r="2747" spans="1:19">
      <c r="A2747" t="s">
        <v>349</v>
      </c>
      <c r="B2747" t="s">
        <v>26225</v>
      </c>
      <c r="C2747" t="s">
        <v>26226</v>
      </c>
      <c r="D2747" t="s">
        <v>21970</v>
      </c>
      <c r="F2747" t="s">
        <v>21953</v>
      </c>
      <c r="G2747">
        <v>3220</v>
      </c>
      <c r="I2747">
        <v>150</v>
      </c>
      <c r="J2747" t="s">
        <v>21954</v>
      </c>
      <c r="K2747" t="s">
        <v>204</v>
      </c>
      <c r="L2747" t="s">
        <v>12492</v>
      </c>
      <c r="M2747" t="s">
        <v>21955</v>
      </c>
      <c r="N2747" t="s">
        <v>21955</v>
      </c>
      <c r="O2747" t="s">
        <v>21955</v>
      </c>
      <c r="P2747" t="s">
        <v>21955</v>
      </c>
      <c r="Q2747" t="s">
        <v>21956</v>
      </c>
      <c r="R2747">
        <v>0.05</v>
      </c>
      <c r="S2747">
        <v>0</v>
      </c>
    </row>
    <row r="2748" spans="1:19">
      <c r="A2748" t="s">
        <v>349</v>
      </c>
      <c r="B2748" t="s">
        <v>26227</v>
      </c>
      <c r="C2748" t="s">
        <v>26228</v>
      </c>
      <c r="D2748" t="s">
        <v>21970</v>
      </c>
      <c r="F2748" t="s">
        <v>21953</v>
      </c>
      <c r="G2748">
        <v>3240</v>
      </c>
      <c r="I2748">
        <v>150</v>
      </c>
      <c r="J2748" t="s">
        <v>21954</v>
      </c>
      <c r="K2748" t="s">
        <v>204</v>
      </c>
      <c r="L2748" t="s">
        <v>12492</v>
      </c>
      <c r="M2748" t="s">
        <v>21955</v>
      </c>
      <c r="N2748" t="s">
        <v>21955</v>
      </c>
      <c r="O2748" t="s">
        <v>21955</v>
      </c>
      <c r="P2748" t="s">
        <v>21955</v>
      </c>
      <c r="Q2748" t="s">
        <v>21956</v>
      </c>
      <c r="R2748">
        <v>0.05</v>
      </c>
      <c r="S2748">
        <v>0</v>
      </c>
    </row>
    <row r="2749" spans="1:19">
      <c r="A2749" t="s">
        <v>349</v>
      </c>
      <c r="B2749" t="s">
        <v>26229</v>
      </c>
      <c r="C2749" t="s">
        <v>26230</v>
      </c>
      <c r="D2749" t="s">
        <v>21970</v>
      </c>
      <c r="F2749" t="s">
        <v>21953</v>
      </c>
      <c r="G2749">
        <v>3260</v>
      </c>
      <c r="I2749">
        <v>150</v>
      </c>
      <c r="J2749" t="s">
        <v>21954</v>
      </c>
      <c r="K2749" t="s">
        <v>204</v>
      </c>
      <c r="L2749" t="s">
        <v>12492</v>
      </c>
      <c r="M2749" t="s">
        <v>21955</v>
      </c>
      <c r="N2749" t="s">
        <v>21955</v>
      </c>
      <c r="O2749" t="s">
        <v>21955</v>
      </c>
      <c r="P2749" t="s">
        <v>21955</v>
      </c>
      <c r="Q2749" t="s">
        <v>21956</v>
      </c>
      <c r="R2749">
        <v>0.05</v>
      </c>
      <c r="S2749">
        <v>0</v>
      </c>
    </row>
    <row r="2750" spans="1:19">
      <c r="A2750" t="s">
        <v>349</v>
      </c>
      <c r="B2750" t="s">
        <v>26231</v>
      </c>
      <c r="C2750" t="s">
        <v>26232</v>
      </c>
      <c r="D2750" t="s">
        <v>21970</v>
      </c>
      <c r="F2750" t="s">
        <v>21953</v>
      </c>
      <c r="G2750">
        <v>3260</v>
      </c>
      <c r="I2750">
        <v>150</v>
      </c>
      <c r="J2750" t="s">
        <v>21954</v>
      </c>
      <c r="K2750" t="s">
        <v>204</v>
      </c>
      <c r="L2750" t="s">
        <v>12492</v>
      </c>
      <c r="M2750" t="s">
        <v>21955</v>
      </c>
      <c r="N2750" t="s">
        <v>21955</v>
      </c>
      <c r="O2750" t="s">
        <v>21955</v>
      </c>
      <c r="P2750" t="s">
        <v>21955</v>
      </c>
      <c r="Q2750" t="s">
        <v>21956</v>
      </c>
      <c r="R2750">
        <v>0.05</v>
      </c>
      <c r="S2750">
        <v>0</v>
      </c>
    </row>
    <row r="2751" spans="1:19">
      <c r="A2751" t="s">
        <v>349</v>
      </c>
      <c r="B2751" t="s">
        <v>26233</v>
      </c>
      <c r="C2751" t="s">
        <v>26234</v>
      </c>
      <c r="D2751" t="s">
        <v>21970</v>
      </c>
      <c r="F2751" t="s">
        <v>21953</v>
      </c>
      <c r="G2751">
        <v>3220</v>
      </c>
      <c r="I2751">
        <v>150</v>
      </c>
      <c r="J2751" t="s">
        <v>21954</v>
      </c>
      <c r="K2751" t="s">
        <v>204</v>
      </c>
      <c r="L2751" t="s">
        <v>12492</v>
      </c>
      <c r="M2751" t="s">
        <v>21955</v>
      </c>
      <c r="N2751" t="s">
        <v>21955</v>
      </c>
      <c r="O2751" t="s">
        <v>21955</v>
      </c>
      <c r="P2751" t="s">
        <v>21955</v>
      </c>
      <c r="Q2751" t="s">
        <v>21956</v>
      </c>
      <c r="R2751">
        <v>0.05</v>
      </c>
      <c r="S2751">
        <v>0</v>
      </c>
    </row>
    <row r="2752" spans="1:19">
      <c r="A2752" t="s">
        <v>349</v>
      </c>
      <c r="B2752" t="s">
        <v>26235</v>
      </c>
      <c r="C2752" t="s">
        <v>26236</v>
      </c>
      <c r="D2752" t="s">
        <v>21970</v>
      </c>
      <c r="F2752" t="s">
        <v>21953</v>
      </c>
      <c r="G2752">
        <v>3240</v>
      </c>
      <c r="I2752">
        <v>150</v>
      </c>
      <c r="J2752" t="s">
        <v>21954</v>
      </c>
      <c r="K2752" t="s">
        <v>204</v>
      </c>
      <c r="L2752" t="s">
        <v>12492</v>
      </c>
      <c r="M2752" t="s">
        <v>21955</v>
      </c>
      <c r="N2752" t="s">
        <v>21955</v>
      </c>
      <c r="O2752" t="s">
        <v>21955</v>
      </c>
      <c r="P2752" t="s">
        <v>21955</v>
      </c>
      <c r="Q2752" t="s">
        <v>21956</v>
      </c>
      <c r="R2752">
        <v>0.05</v>
      </c>
      <c r="S2752">
        <v>0</v>
      </c>
    </row>
    <row r="2753" spans="1:19">
      <c r="A2753" t="s">
        <v>349</v>
      </c>
      <c r="B2753" t="s">
        <v>26237</v>
      </c>
      <c r="C2753" t="s">
        <v>26238</v>
      </c>
      <c r="D2753" t="s">
        <v>21970</v>
      </c>
      <c r="F2753" t="s">
        <v>21953</v>
      </c>
      <c r="G2753">
        <v>3240</v>
      </c>
      <c r="I2753">
        <v>150</v>
      </c>
      <c r="J2753" t="s">
        <v>21954</v>
      </c>
      <c r="K2753" t="s">
        <v>204</v>
      </c>
      <c r="L2753" t="s">
        <v>12492</v>
      </c>
      <c r="M2753" t="s">
        <v>21955</v>
      </c>
      <c r="N2753" t="s">
        <v>21955</v>
      </c>
      <c r="O2753" t="s">
        <v>21955</v>
      </c>
      <c r="P2753" t="s">
        <v>21955</v>
      </c>
      <c r="Q2753" t="s">
        <v>21956</v>
      </c>
      <c r="R2753">
        <v>0.05</v>
      </c>
      <c r="S2753">
        <v>0</v>
      </c>
    </row>
    <row r="2754" spans="1:19">
      <c r="A2754" t="s">
        <v>349</v>
      </c>
      <c r="B2754" t="s">
        <v>26239</v>
      </c>
      <c r="C2754" t="s">
        <v>26240</v>
      </c>
      <c r="D2754" t="s">
        <v>21970</v>
      </c>
      <c r="F2754" t="s">
        <v>21953</v>
      </c>
      <c r="G2754">
        <v>3260</v>
      </c>
      <c r="I2754">
        <v>150</v>
      </c>
      <c r="J2754" t="s">
        <v>21954</v>
      </c>
      <c r="K2754" t="s">
        <v>204</v>
      </c>
      <c r="L2754" t="s">
        <v>12492</v>
      </c>
      <c r="M2754" t="s">
        <v>21955</v>
      </c>
      <c r="N2754" t="s">
        <v>21955</v>
      </c>
      <c r="O2754" t="s">
        <v>21955</v>
      </c>
      <c r="P2754" t="s">
        <v>21955</v>
      </c>
      <c r="Q2754" t="s">
        <v>21956</v>
      </c>
      <c r="R2754">
        <v>0.05</v>
      </c>
      <c r="S2754">
        <v>0</v>
      </c>
    </row>
    <row r="2755" spans="1:19">
      <c r="A2755" t="s">
        <v>349</v>
      </c>
      <c r="B2755" t="s">
        <v>26241</v>
      </c>
      <c r="C2755" t="s">
        <v>26242</v>
      </c>
      <c r="D2755" t="s">
        <v>21970</v>
      </c>
      <c r="F2755" t="s">
        <v>21953</v>
      </c>
      <c r="G2755">
        <v>3240</v>
      </c>
      <c r="I2755">
        <v>150</v>
      </c>
      <c r="J2755" t="s">
        <v>21954</v>
      </c>
      <c r="K2755" t="s">
        <v>204</v>
      </c>
      <c r="L2755" t="s">
        <v>12492</v>
      </c>
      <c r="M2755" t="s">
        <v>21955</v>
      </c>
      <c r="N2755" t="s">
        <v>21955</v>
      </c>
      <c r="O2755" t="s">
        <v>21955</v>
      </c>
      <c r="P2755" t="s">
        <v>21955</v>
      </c>
      <c r="Q2755" t="s">
        <v>21956</v>
      </c>
      <c r="R2755">
        <v>0.05</v>
      </c>
      <c r="S2755">
        <v>0</v>
      </c>
    </row>
    <row r="2756" spans="1:19">
      <c r="A2756" t="s">
        <v>349</v>
      </c>
      <c r="B2756" t="s">
        <v>26243</v>
      </c>
      <c r="C2756" t="s">
        <v>26244</v>
      </c>
      <c r="D2756" t="s">
        <v>21970</v>
      </c>
      <c r="F2756" t="s">
        <v>21953</v>
      </c>
      <c r="G2756">
        <v>3260</v>
      </c>
      <c r="I2756">
        <v>150</v>
      </c>
      <c r="J2756" t="s">
        <v>21954</v>
      </c>
      <c r="K2756" t="s">
        <v>204</v>
      </c>
      <c r="L2756" t="s">
        <v>12492</v>
      </c>
      <c r="M2756" t="s">
        <v>21955</v>
      </c>
      <c r="N2756" t="s">
        <v>21955</v>
      </c>
      <c r="O2756" t="s">
        <v>21955</v>
      </c>
      <c r="P2756" t="s">
        <v>21955</v>
      </c>
      <c r="Q2756" t="s">
        <v>21956</v>
      </c>
      <c r="R2756">
        <v>0.05</v>
      </c>
      <c r="S2756">
        <v>0</v>
      </c>
    </row>
    <row r="2757" spans="1:19">
      <c r="A2757" t="s">
        <v>349</v>
      </c>
      <c r="B2757" t="s">
        <v>26245</v>
      </c>
      <c r="C2757" t="s">
        <v>26246</v>
      </c>
      <c r="D2757" t="s">
        <v>21970</v>
      </c>
      <c r="F2757" t="s">
        <v>21953</v>
      </c>
      <c r="G2757">
        <v>3260</v>
      </c>
      <c r="I2757">
        <v>150</v>
      </c>
      <c r="J2757" t="s">
        <v>21954</v>
      </c>
      <c r="K2757" t="s">
        <v>204</v>
      </c>
      <c r="L2757" t="s">
        <v>12492</v>
      </c>
      <c r="M2757" t="s">
        <v>21955</v>
      </c>
      <c r="N2757" t="s">
        <v>21955</v>
      </c>
      <c r="O2757" t="s">
        <v>21955</v>
      </c>
      <c r="P2757" t="s">
        <v>21955</v>
      </c>
      <c r="Q2757" t="s">
        <v>21956</v>
      </c>
      <c r="R2757">
        <v>0.05</v>
      </c>
      <c r="S2757">
        <v>0</v>
      </c>
    </row>
    <row r="2758" spans="1:19">
      <c r="A2758" t="s">
        <v>349</v>
      </c>
      <c r="B2758" t="s">
        <v>26247</v>
      </c>
      <c r="C2758" t="s">
        <v>26248</v>
      </c>
      <c r="D2758" t="s">
        <v>21970</v>
      </c>
      <c r="F2758" t="s">
        <v>21953</v>
      </c>
      <c r="G2758">
        <v>3220</v>
      </c>
      <c r="I2758">
        <v>150</v>
      </c>
      <c r="J2758" t="s">
        <v>21954</v>
      </c>
      <c r="K2758" t="s">
        <v>204</v>
      </c>
      <c r="L2758" t="s">
        <v>12492</v>
      </c>
      <c r="M2758" t="s">
        <v>21955</v>
      </c>
      <c r="N2758" t="s">
        <v>21955</v>
      </c>
      <c r="O2758" t="s">
        <v>21955</v>
      </c>
      <c r="P2758" t="s">
        <v>21955</v>
      </c>
      <c r="Q2758" t="s">
        <v>21956</v>
      </c>
      <c r="R2758">
        <v>0.05</v>
      </c>
      <c r="S2758">
        <v>0</v>
      </c>
    </row>
    <row r="2759" spans="1:19">
      <c r="A2759" t="s">
        <v>349</v>
      </c>
      <c r="B2759" t="s">
        <v>26249</v>
      </c>
      <c r="C2759" t="s">
        <v>26250</v>
      </c>
      <c r="D2759" t="s">
        <v>21970</v>
      </c>
      <c r="F2759" t="s">
        <v>21953</v>
      </c>
      <c r="G2759">
        <v>3260</v>
      </c>
      <c r="I2759">
        <v>150</v>
      </c>
      <c r="J2759" t="s">
        <v>21954</v>
      </c>
      <c r="K2759" t="s">
        <v>204</v>
      </c>
      <c r="L2759" t="s">
        <v>12492</v>
      </c>
      <c r="M2759" t="s">
        <v>21955</v>
      </c>
      <c r="N2759" t="s">
        <v>21955</v>
      </c>
      <c r="O2759" t="s">
        <v>21955</v>
      </c>
      <c r="P2759" t="s">
        <v>21955</v>
      </c>
      <c r="Q2759" t="s">
        <v>21956</v>
      </c>
      <c r="R2759">
        <v>0.05</v>
      </c>
      <c r="S2759">
        <v>0</v>
      </c>
    </row>
    <row r="2760" spans="1:19">
      <c r="A2760" t="s">
        <v>349</v>
      </c>
      <c r="B2760" t="s">
        <v>26251</v>
      </c>
      <c r="C2760" t="s">
        <v>26252</v>
      </c>
      <c r="D2760" t="s">
        <v>21970</v>
      </c>
      <c r="F2760" t="s">
        <v>21953</v>
      </c>
      <c r="G2760">
        <v>3260</v>
      </c>
      <c r="I2760">
        <v>150</v>
      </c>
      <c r="J2760" t="s">
        <v>21954</v>
      </c>
      <c r="K2760" t="s">
        <v>204</v>
      </c>
      <c r="L2760" t="s">
        <v>12492</v>
      </c>
      <c r="M2760" t="s">
        <v>21955</v>
      </c>
      <c r="N2760" t="s">
        <v>21955</v>
      </c>
      <c r="O2760" t="s">
        <v>21955</v>
      </c>
      <c r="P2760" t="s">
        <v>21955</v>
      </c>
      <c r="Q2760" t="s">
        <v>21956</v>
      </c>
      <c r="R2760">
        <v>0.05</v>
      </c>
      <c r="S2760">
        <v>0</v>
      </c>
    </row>
    <row r="2761" spans="1:19">
      <c r="A2761" t="s">
        <v>349</v>
      </c>
      <c r="B2761" t="s">
        <v>26253</v>
      </c>
      <c r="C2761" t="s">
        <v>26254</v>
      </c>
      <c r="D2761" t="s">
        <v>21970</v>
      </c>
      <c r="F2761" t="s">
        <v>21953</v>
      </c>
      <c r="G2761">
        <v>3440</v>
      </c>
      <c r="I2761">
        <v>150</v>
      </c>
      <c r="J2761" t="s">
        <v>21954</v>
      </c>
      <c r="K2761" t="s">
        <v>204</v>
      </c>
      <c r="L2761" t="s">
        <v>12492</v>
      </c>
      <c r="M2761" t="s">
        <v>21955</v>
      </c>
      <c r="N2761" t="s">
        <v>21955</v>
      </c>
      <c r="O2761" t="s">
        <v>21955</v>
      </c>
      <c r="P2761" t="s">
        <v>21955</v>
      </c>
      <c r="Q2761" t="s">
        <v>21956</v>
      </c>
      <c r="R2761">
        <v>0.05</v>
      </c>
      <c r="S2761">
        <v>0</v>
      </c>
    </row>
    <row r="2762" spans="1:19">
      <c r="A2762" t="s">
        <v>349</v>
      </c>
      <c r="B2762" t="s">
        <v>26255</v>
      </c>
      <c r="C2762" t="s">
        <v>26256</v>
      </c>
      <c r="D2762" t="s">
        <v>21970</v>
      </c>
      <c r="F2762" t="s">
        <v>21953</v>
      </c>
      <c r="G2762">
        <v>3450</v>
      </c>
      <c r="I2762">
        <v>150</v>
      </c>
      <c r="J2762" t="s">
        <v>21954</v>
      </c>
      <c r="K2762" t="s">
        <v>204</v>
      </c>
      <c r="L2762" t="s">
        <v>12492</v>
      </c>
      <c r="M2762" t="s">
        <v>21955</v>
      </c>
      <c r="N2762" t="s">
        <v>21955</v>
      </c>
      <c r="O2762" t="s">
        <v>21955</v>
      </c>
      <c r="P2762" t="s">
        <v>21955</v>
      </c>
      <c r="Q2762" t="s">
        <v>21956</v>
      </c>
      <c r="R2762">
        <v>0.05</v>
      </c>
      <c r="S2762">
        <v>0</v>
      </c>
    </row>
    <row r="2763" spans="1:19">
      <c r="A2763" t="s">
        <v>349</v>
      </c>
      <c r="B2763" t="s">
        <v>26257</v>
      </c>
      <c r="C2763" t="s">
        <v>26258</v>
      </c>
      <c r="D2763" t="s">
        <v>21970</v>
      </c>
      <c r="F2763" t="s">
        <v>21953</v>
      </c>
      <c r="G2763">
        <v>3450</v>
      </c>
      <c r="I2763">
        <v>150</v>
      </c>
      <c r="J2763" t="s">
        <v>21954</v>
      </c>
      <c r="K2763" t="s">
        <v>204</v>
      </c>
      <c r="L2763" t="s">
        <v>12492</v>
      </c>
      <c r="M2763" t="s">
        <v>21955</v>
      </c>
      <c r="N2763" t="s">
        <v>21955</v>
      </c>
      <c r="O2763" t="s">
        <v>21955</v>
      </c>
      <c r="P2763" t="s">
        <v>21955</v>
      </c>
      <c r="Q2763" t="s">
        <v>21956</v>
      </c>
      <c r="R2763">
        <v>0.05</v>
      </c>
      <c r="S2763">
        <v>0</v>
      </c>
    </row>
    <row r="2764" spans="1:19">
      <c r="A2764" t="s">
        <v>349</v>
      </c>
      <c r="B2764" t="s">
        <v>26259</v>
      </c>
      <c r="C2764" t="s">
        <v>26260</v>
      </c>
      <c r="D2764" t="s">
        <v>21970</v>
      </c>
      <c r="F2764" t="s">
        <v>21953</v>
      </c>
      <c r="G2764">
        <v>3450</v>
      </c>
      <c r="I2764">
        <v>150</v>
      </c>
      <c r="J2764" t="s">
        <v>21954</v>
      </c>
      <c r="K2764" t="s">
        <v>204</v>
      </c>
      <c r="L2764" t="s">
        <v>12492</v>
      </c>
      <c r="M2764" t="s">
        <v>21955</v>
      </c>
      <c r="N2764" t="s">
        <v>21955</v>
      </c>
      <c r="O2764" t="s">
        <v>21955</v>
      </c>
      <c r="P2764" t="s">
        <v>21955</v>
      </c>
      <c r="Q2764" t="s">
        <v>21956</v>
      </c>
      <c r="R2764">
        <v>0.05</v>
      </c>
      <c r="S2764">
        <v>0</v>
      </c>
    </row>
    <row r="2765" spans="1:19">
      <c r="A2765" t="s">
        <v>349</v>
      </c>
      <c r="B2765" t="s">
        <v>26261</v>
      </c>
      <c r="C2765" t="s">
        <v>26262</v>
      </c>
      <c r="D2765" t="s">
        <v>21970</v>
      </c>
      <c r="F2765" t="s">
        <v>21953</v>
      </c>
      <c r="G2765">
        <v>3450</v>
      </c>
      <c r="I2765">
        <v>150</v>
      </c>
      <c r="J2765" t="s">
        <v>21954</v>
      </c>
      <c r="K2765" t="s">
        <v>204</v>
      </c>
      <c r="L2765" t="s">
        <v>12492</v>
      </c>
      <c r="M2765" t="s">
        <v>21955</v>
      </c>
      <c r="N2765" t="s">
        <v>21955</v>
      </c>
      <c r="O2765" t="s">
        <v>21955</v>
      </c>
      <c r="P2765" t="s">
        <v>21955</v>
      </c>
      <c r="Q2765" t="s">
        <v>21956</v>
      </c>
      <c r="R2765">
        <v>0.05</v>
      </c>
      <c r="S2765">
        <v>0</v>
      </c>
    </row>
    <row r="2766" spans="1:19">
      <c r="A2766" t="s">
        <v>349</v>
      </c>
      <c r="B2766" t="s">
        <v>26263</v>
      </c>
      <c r="C2766" t="s">
        <v>26264</v>
      </c>
      <c r="D2766" t="s">
        <v>21970</v>
      </c>
      <c r="F2766" t="s">
        <v>21953</v>
      </c>
      <c r="G2766">
        <v>3260</v>
      </c>
      <c r="I2766">
        <v>150</v>
      </c>
      <c r="J2766" t="s">
        <v>21954</v>
      </c>
      <c r="K2766" t="s">
        <v>204</v>
      </c>
      <c r="L2766" t="s">
        <v>12492</v>
      </c>
      <c r="M2766" t="s">
        <v>21955</v>
      </c>
      <c r="N2766" t="s">
        <v>21955</v>
      </c>
      <c r="O2766" t="s">
        <v>21955</v>
      </c>
      <c r="P2766" t="s">
        <v>21955</v>
      </c>
      <c r="Q2766" t="s">
        <v>21956</v>
      </c>
      <c r="R2766">
        <v>0.05</v>
      </c>
      <c r="S2766">
        <v>0</v>
      </c>
    </row>
    <row r="2767" spans="1:19">
      <c r="A2767" t="s">
        <v>349</v>
      </c>
      <c r="B2767" t="s">
        <v>26265</v>
      </c>
      <c r="C2767" t="s">
        <v>26266</v>
      </c>
      <c r="D2767" t="s">
        <v>21970</v>
      </c>
      <c r="F2767" t="s">
        <v>21953</v>
      </c>
      <c r="G2767">
        <v>3260</v>
      </c>
      <c r="I2767">
        <v>150</v>
      </c>
      <c r="J2767" t="s">
        <v>21954</v>
      </c>
      <c r="K2767" t="s">
        <v>204</v>
      </c>
      <c r="L2767" t="s">
        <v>12492</v>
      </c>
      <c r="M2767" t="s">
        <v>21955</v>
      </c>
      <c r="N2767" t="s">
        <v>21955</v>
      </c>
      <c r="O2767" t="s">
        <v>21955</v>
      </c>
      <c r="P2767" t="s">
        <v>21955</v>
      </c>
      <c r="Q2767" t="s">
        <v>21956</v>
      </c>
      <c r="R2767">
        <v>0.05</v>
      </c>
      <c r="S2767">
        <v>0</v>
      </c>
    </row>
    <row r="2768" spans="1:19">
      <c r="A2768" t="s">
        <v>349</v>
      </c>
      <c r="B2768" t="s">
        <v>26267</v>
      </c>
      <c r="C2768" t="s">
        <v>26268</v>
      </c>
      <c r="D2768" t="s">
        <v>21970</v>
      </c>
      <c r="F2768" t="s">
        <v>21953</v>
      </c>
      <c r="G2768">
        <v>3260</v>
      </c>
      <c r="I2768">
        <v>150</v>
      </c>
      <c r="J2768" t="s">
        <v>21954</v>
      </c>
      <c r="K2768" t="s">
        <v>204</v>
      </c>
      <c r="L2768" t="s">
        <v>12492</v>
      </c>
      <c r="M2768" t="s">
        <v>21955</v>
      </c>
      <c r="N2768" t="s">
        <v>21955</v>
      </c>
      <c r="O2768" t="s">
        <v>21955</v>
      </c>
      <c r="P2768" t="s">
        <v>21955</v>
      </c>
      <c r="Q2768" t="s">
        <v>21956</v>
      </c>
      <c r="R2768">
        <v>0.05</v>
      </c>
      <c r="S2768">
        <v>0</v>
      </c>
    </row>
    <row r="2769" spans="1:19">
      <c r="A2769" t="s">
        <v>349</v>
      </c>
      <c r="B2769" t="s">
        <v>26269</v>
      </c>
      <c r="C2769" t="s">
        <v>26270</v>
      </c>
      <c r="D2769" t="s">
        <v>21970</v>
      </c>
      <c r="F2769" t="s">
        <v>21953</v>
      </c>
      <c r="G2769">
        <v>3450</v>
      </c>
      <c r="I2769">
        <v>150</v>
      </c>
      <c r="J2769" t="s">
        <v>21954</v>
      </c>
      <c r="K2769" t="s">
        <v>204</v>
      </c>
      <c r="L2769" t="s">
        <v>12492</v>
      </c>
      <c r="M2769" t="s">
        <v>21955</v>
      </c>
      <c r="N2769" t="s">
        <v>21955</v>
      </c>
      <c r="O2769" t="s">
        <v>21955</v>
      </c>
      <c r="P2769" t="s">
        <v>21955</v>
      </c>
      <c r="Q2769" t="s">
        <v>21956</v>
      </c>
      <c r="R2769">
        <v>0.05</v>
      </c>
      <c r="S2769">
        <v>0</v>
      </c>
    </row>
    <row r="2770" spans="1:19">
      <c r="A2770" t="s">
        <v>349</v>
      </c>
      <c r="B2770" t="s">
        <v>26271</v>
      </c>
      <c r="C2770" t="s">
        <v>26272</v>
      </c>
      <c r="D2770" t="s">
        <v>21970</v>
      </c>
      <c r="F2770" t="s">
        <v>21953</v>
      </c>
      <c r="G2770">
        <v>3450</v>
      </c>
      <c r="I2770">
        <v>150</v>
      </c>
      <c r="J2770" t="s">
        <v>21954</v>
      </c>
      <c r="K2770" t="s">
        <v>204</v>
      </c>
      <c r="L2770" t="s">
        <v>12492</v>
      </c>
      <c r="M2770" t="s">
        <v>21955</v>
      </c>
      <c r="N2770" t="s">
        <v>21955</v>
      </c>
      <c r="O2770" t="s">
        <v>21955</v>
      </c>
      <c r="P2770" t="s">
        <v>21955</v>
      </c>
      <c r="Q2770" t="s">
        <v>21956</v>
      </c>
      <c r="R2770">
        <v>0.05</v>
      </c>
      <c r="S2770">
        <v>0</v>
      </c>
    </row>
    <row r="2771" spans="1:19">
      <c r="A2771" t="s">
        <v>349</v>
      </c>
      <c r="B2771" t="s">
        <v>26273</v>
      </c>
      <c r="C2771" t="s">
        <v>26274</v>
      </c>
      <c r="D2771" t="s">
        <v>21970</v>
      </c>
      <c r="F2771" t="s">
        <v>21953</v>
      </c>
      <c r="G2771">
        <v>3450</v>
      </c>
      <c r="I2771">
        <v>150</v>
      </c>
      <c r="J2771" t="s">
        <v>21954</v>
      </c>
      <c r="K2771" t="s">
        <v>204</v>
      </c>
      <c r="L2771" t="s">
        <v>12492</v>
      </c>
      <c r="M2771" t="s">
        <v>21955</v>
      </c>
      <c r="N2771" t="s">
        <v>21955</v>
      </c>
      <c r="O2771" t="s">
        <v>21955</v>
      </c>
      <c r="P2771" t="s">
        <v>21955</v>
      </c>
      <c r="Q2771" t="s">
        <v>21956</v>
      </c>
      <c r="R2771">
        <v>0.05</v>
      </c>
      <c r="S2771">
        <v>0</v>
      </c>
    </row>
    <row r="2772" spans="1:19">
      <c r="A2772" t="s">
        <v>349</v>
      </c>
      <c r="B2772" t="s">
        <v>26275</v>
      </c>
      <c r="C2772" t="s">
        <v>26276</v>
      </c>
      <c r="D2772" t="s">
        <v>21970</v>
      </c>
      <c r="F2772" t="s">
        <v>21953</v>
      </c>
      <c r="G2772">
        <v>3450</v>
      </c>
      <c r="I2772">
        <v>150</v>
      </c>
      <c r="J2772" t="s">
        <v>21954</v>
      </c>
      <c r="K2772" t="s">
        <v>204</v>
      </c>
      <c r="L2772" t="s">
        <v>12492</v>
      </c>
      <c r="M2772" t="s">
        <v>21955</v>
      </c>
      <c r="N2772" t="s">
        <v>21955</v>
      </c>
      <c r="O2772" t="s">
        <v>21955</v>
      </c>
      <c r="P2772" t="s">
        <v>21955</v>
      </c>
      <c r="Q2772" t="s">
        <v>21956</v>
      </c>
      <c r="R2772">
        <v>0.05</v>
      </c>
      <c r="S2772">
        <v>0</v>
      </c>
    </row>
    <row r="2773" spans="1:19">
      <c r="A2773" t="s">
        <v>349</v>
      </c>
      <c r="B2773" t="s">
        <v>26277</v>
      </c>
      <c r="C2773" t="s">
        <v>26278</v>
      </c>
      <c r="D2773" t="s">
        <v>21970</v>
      </c>
      <c r="F2773" t="s">
        <v>21953</v>
      </c>
      <c r="G2773">
        <v>3450</v>
      </c>
      <c r="I2773">
        <v>150</v>
      </c>
      <c r="J2773" t="s">
        <v>21954</v>
      </c>
      <c r="K2773" t="s">
        <v>204</v>
      </c>
      <c r="L2773" t="s">
        <v>12492</v>
      </c>
      <c r="M2773" t="s">
        <v>21955</v>
      </c>
      <c r="N2773" t="s">
        <v>21955</v>
      </c>
      <c r="O2773" t="s">
        <v>21955</v>
      </c>
      <c r="P2773" t="s">
        <v>21955</v>
      </c>
      <c r="Q2773" t="s">
        <v>21956</v>
      </c>
      <c r="R2773">
        <v>0.05</v>
      </c>
      <c r="S2773">
        <v>0</v>
      </c>
    </row>
    <row r="2774" spans="1:19">
      <c r="A2774" t="s">
        <v>349</v>
      </c>
      <c r="B2774" t="s">
        <v>26279</v>
      </c>
      <c r="C2774" t="s">
        <v>26280</v>
      </c>
      <c r="D2774" t="s">
        <v>21970</v>
      </c>
      <c r="F2774" t="s">
        <v>21953</v>
      </c>
      <c r="G2774">
        <v>3450</v>
      </c>
      <c r="I2774">
        <v>150</v>
      </c>
      <c r="J2774" t="s">
        <v>21954</v>
      </c>
      <c r="K2774" t="s">
        <v>204</v>
      </c>
      <c r="L2774" t="s">
        <v>12492</v>
      </c>
      <c r="M2774" t="s">
        <v>21955</v>
      </c>
      <c r="N2774" t="s">
        <v>21955</v>
      </c>
      <c r="O2774" t="s">
        <v>21955</v>
      </c>
      <c r="P2774" t="s">
        <v>21955</v>
      </c>
      <c r="Q2774" t="s">
        <v>21956</v>
      </c>
      <c r="R2774">
        <v>0.05</v>
      </c>
      <c r="S2774">
        <v>0</v>
      </c>
    </row>
    <row r="2775" spans="1:19">
      <c r="A2775" t="s">
        <v>349</v>
      </c>
      <c r="B2775" t="s">
        <v>26281</v>
      </c>
      <c r="C2775" t="s">
        <v>26282</v>
      </c>
      <c r="D2775" t="s">
        <v>21970</v>
      </c>
      <c r="F2775" t="s">
        <v>21953</v>
      </c>
      <c r="G2775">
        <v>3220</v>
      </c>
      <c r="I2775">
        <v>150</v>
      </c>
      <c r="J2775" t="s">
        <v>21954</v>
      </c>
      <c r="K2775" t="s">
        <v>204</v>
      </c>
      <c r="L2775" t="s">
        <v>12492</v>
      </c>
      <c r="M2775" t="s">
        <v>21955</v>
      </c>
      <c r="N2775" t="s">
        <v>21955</v>
      </c>
      <c r="O2775" t="s">
        <v>21955</v>
      </c>
      <c r="P2775" t="s">
        <v>21955</v>
      </c>
      <c r="Q2775" t="s">
        <v>21956</v>
      </c>
      <c r="R2775">
        <v>0.05</v>
      </c>
      <c r="S2775">
        <v>0</v>
      </c>
    </row>
    <row r="2776" spans="1:19">
      <c r="A2776" t="s">
        <v>349</v>
      </c>
      <c r="B2776" t="s">
        <v>26283</v>
      </c>
      <c r="C2776" t="s">
        <v>26284</v>
      </c>
      <c r="D2776" t="s">
        <v>21970</v>
      </c>
      <c r="F2776" t="s">
        <v>21953</v>
      </c>
      <c r="G2776">
        <v>3220</v>
      </c>
      <c r="I2776">
        <v>150</v>
      </c>
      <c r="J2776" t="s">
        <v>21954</v>
      </c>
      <c r="K2776" t="s">
        <v>204</v>
      </c>
      <c r="L2776" t="s">
        <v>12492</v>
      </c>
      <c r="M2776" t="s">
        <v>21955</v>
      </c>
      <c r="N2776" t="s">
        <v>21955</v>
      </c>
      <c r="O2776" t="s">
        <v>21955</v>
      </c>
      <c r="P2776" t="s">
        <v>21955</v>
      </c>
      <c r="Q2776" t="s">
        <v>21956</v>
      </c>
      <c r="R2776">
        <v>0.05</v>
      </c>
      <c r="S2776">
        <v>0</v>
      </c>
    </row>
    <row r="2777" spans="1:19">
      <c r="A2777" t="s">
        <v>349</v>
      </c>
      <c r="B2777" t="s">
        <v>26285</v>
      </c>
      <c r="C2777" t="s">
        <v>26286</v>
      </c>
      <c r="D2777" t="s">
        <v>21970</v>
      </c>
      <c r="F2777" t="s">
        <v>21953</v>
      </c>
      <c r="G2777">
        <v>3220</v>
      </c>
      <c r="I2777">
        <v>150</v>
      </c>
      <c r="J2777" t="s">
        <v>21954</v>
      </c>
      <c r="K2777" t="s">
        <v>204</v>
      </c>
      <c r="L2777" t="s">
        <v>12492</v>
      </c>
      <c r="M2777" t="s">
        <v>21955</v>
      </c>
      <c r="N2777" t="s">
        <v>21955</v>
      </c>
      <c r="O2777" t="s">
        <v>21955</v>
      </c>
      <c r="P2777" t="s">
        <v>21955</v>
      </c>
      <c r="Q2777" t="s">
        <v>21956</v>
      </c>
      <c r="R2777">
        <v>0.05</v>
      </c>
      <c r="S2777">
        <v>0</v>
      </c>
    </row>
    <row r="2778" spans="1:19">
      <c r="A2778" t="s">
        <v>349</v>
      </c>
      <c r="B2778" t="s">
        <v>26287</v>
      </c>
      <c r="C2778" t="s">
        <v>26288</v>
      </c>
      <c r="D2778" t="s">
        <v>21970</v>
      </c>
      <c r="F2778" t="s">
        <v>21953</v>
      </c>
      <c r="G2778">
        <v>3220</v>
      </c>
      <c r="I2778">
        <v>150</v>
      </c>
      <c r="J2778" t="s">
        <v>21954</v>
      </c>
      <c r="K2778" t="s">
        <v>204</v>
      </c>
      <c r="L2778" t="s">
        <v>12492</v>
      </c>
      <c r="M2778" t="s">
        <v>21955</v>
      </c>
      <c r="N2778" t="s">
        <v>21955</v>
      </c>
      <c r="O2778" t="s">
        <v>21955</v>
      </c>
      <c r="P2778" t="s">
        <v>21955</v>
      </c>
      <c r="Q2778" t="s">
        <v>21956</v>
      </c>
      <c r="R2778">
        <v>0.05</v>
      </c>
      <c r="S2778">
        <v>0</v>
      </c>
    </row>
    <row r="2779" spans="1:19">
      <c r="A2779" t="s">
        <v>349</v>
      </c>
      <c r="B2779" t="s">
        <v>26289</v>
      </c>
      <c r="C2779" t="s">
        <v>26290</v>
      </c>
      <c r="D2779" t="s">
        <v>21970</v>
      </c>
      <c r="F2779" t="s">
        <v>21953</v>
      </c>
      <c r="G2779">
        <v>3220</v>
      </c>
      <c r="I2779">
        <v>150</v>
      </c>
      <c r="J2779" t="s">
        <v>21954</v>
      </c>
      <c r="K2779" t="s">
        <v>204</v>
      </c>
      <c r="L2779" t="s">
        <v>12492</v>
      </c>
      <c r="M2779" t="s">
        <v>21955</v>
      </c>
      <c r="N2779" t="s">
        <v>21955</v>
      </c>
      <c r="O2779" t="s">
        <v>21955</v>
      </c>
      <c r="P2779" t="s">
        <v>21955</v>
      </c>
      <c r="Q2779" t="s">
        <v>21956</v>
      </c>
      <c r="R2779">
        <v>0.05</v>
      </c>
      <c r="S2779">
        <v>0</v>
      </c>
    </row>
    <row r="2780" spans="1:19">
      <c r="A2780" t="s">
        <v>349</v>
      </c>
      <c r="B2780" t="s">
        <v>26291</v>
      </c>
      <c r="C2780" t="s">
        <v>26292</v>
      </c>
      <c r="D2780" t="s">
        <v>21970</v>
      </c>
      <c r="F2780" t="s">
        <v>21953</v>
      </c>
      <c r="G2780">
        <v>3220</v>
      </c>
      <c r="I2780">
        <v>150</v>
      </c>
      <c r="J2780" t="s">
        <v>21954</v>
      </c>
      <c r="K2780" t="s">
        <v>204</v>
      </c>
      <c r="L2780" t="s">
        <v>12492</v>
      </c>
      <c r="M2780" t="s">
        <v>21955</v>
      </c>
      <c r="N2780" t="s">
        <v>21955</v>
      </c>
      <c r="O2780" t="s">
        <v>21955</v>
      </c>
      <c r="P2780" t="s">
        <v>21955</v>
      </c>
      <c r="Q2780" t="s">
        <v>21956</v>
      </c>
      <c r="R2780">
        <v>0.05</v>
      </c>
      <c r="S2780">
        <v>0</v>
      </c>
    </row>
    <row r="2781" spans="1:19">
      <c r="A2781" t="s">
        <v>349</v>
      </c>
      <c r="B2781" t="s">
        <v>26293</v>
      </c>
      <c r="C2781" t="s">
        <v>26294</v>
      </c>
      <c r="D2781" t="s">
        <v>21970</v>
      </c>
      <c r="F2781" t="s">
        <v>21953</v>
      </c>
      <c r="G2781">
        <v>3220</v>
      </c>
      <c r="I2781">
        <v>150</v>
      </c>
      <c r="J2781" t="s">
        <v>21954</v>
      </c>
      <c r="K2781" t="s">
        <v>204</v>
      </c>
      <c r="L2781" t="s">
        <v>12492</v>
      </c>
      <c r="M2781" t="s">
        <v>21955</v>
      </c>
      <c r="N2781" t="s">
        <v>21955</v>
      </c>
      <c r="O2781" t="s">
        <v>21955</v>
      </c>
      <c r="P2781" t="s">
        <v>21955</v>
      </c>
      <c r="Q2781" t="s">
        <v>21956</v>
      </c>
      <c r="R2781">
        <v>0.05</v>
      </c>
      <c r="S2781">
        <v>0</v>
      </c>
    </row>
    <row r="2782" spans="1:19">
      <c r="A2782" t="s">
        <v>349</v>
      </c>
      <c r="B2782" t="s">
        <v>26295</v>
      </c>
      <c r="C2782" t="s">
        <v>26296</v>
      </c>
      <c r="D2782" t="s">
        <v>21970</v>
      </c>
      <c r="F2782" t="s">
        <v>21953</v>
      </c>
      <c r="G2782">
        <v>3220</v>
      </c>
      <c r="I2782">
        <v>150</v>
      </c>
      <c r="J2782" t="s">
        <v>21954</v>
      </c>
      <c r="K2782" t="s">
        <v>204</v>
      </c>
      <c r="L2782" t="s">
        <v>12492</v>
      </c>
      <c r="M2782" t="s">
        <v>21955</v>
      </c>
      <c r="N2782" t="s">
        <v>21955</v>
      </c>
      <c r="O2782" t="s">
        <v>21955</v>
      </c>
      <c r="P2782" t="s">
        <v>21955</v>
      </c>
      <c r="Q2782" t="s">
        <v>21956</v>
      </c>
      <c r="R2782">
        <v>0.05</v>
      </c>
      <c r="S2782">
        <v>0</v>
      </c>
    </row>
    <row r="2783" spans="1:19">
      <c r="A2783" t="s">
        <v>349</v>
      </c>
      <c r="B2783" t="s">
        <v>26297</v>
      </c>
      <c r="C2783" t="s">
        <v>26298</v>
      </c>
      <c r="D2783" t="s">
        <v>21970</v>
      </c>
      <c r="F2783" t="s">
        <v>21953</v>
      </c>
      <c r="G2783">
        <v>3220</v>
      </c>
      <c r="I2783">
        <v>150</v>
      </c>
      <c r="J2783" t="s">
        <v>21954</v>
      </c>
      <c r="K2783" t="s">
        <v>204</v>
      </c>
      <c r="L2783" t="s">
        <v>12492</v>
      </c>
      <c r="M2783" t="s">
        <v>21955</v>
      </c>
      <c r="N2783" t="s">
        <v>21955</v>
      </c>
      <c r="O2783" t="s">
        <v>21955</v>
      </c>
      <c r="P2783" t="s">
        <v>21955</v>
      </c>
      <c r="Q2783" t="s">
        <v>21956</v>
      </c>
      <c r="R2783">
        <v>0.05</v>
      </c>
      <c r="S2783">
        <v>0</v>
      </c>
    </row>
    <row r="2784" spans="1:19">
      <c r="A2784" t="s">
        <v>349</v>
      </c>
      <c r="B2784" t="s">
        <v>26299</v>
      </c>
      <c r="C2784" t="s">
        <v>26300</v>
      </c>
      <c r="D2784" t="s">
        <v>21970</v>
      </c>
      <c r="F2784" t="s">
        <v>21953</v>
      </c>
      <c r="G2784">
        <v>3220</v>
      </c>
      <c r="I2784">
        <v>150</v>
      </c>
      <c r="J2784" t="s">
        <v>21954</v>
      </c>
      <c r="K2784" t="s">
        <v>204</v>
      </c>
      <c r="L2784" t="s">
        <v>12492</v>
      </c>
      <c r="M2784" t="s">
        <v>21955</v>
      </c>
      <c r="N2784" t="s">
        <v>21955</v>
      </c>
      <c r="O2784" t="s">
        <v>21955</v>
      </c>
      <c r="P2784" t="s">
        <v>21955</v>
      </c>
      <c r="Q2784" t="s">
        <v>21956</v>
      </c>
      <c r="R2784">
        <v>0.05</v>
      </c>
      <c r="S2784">
        <v>0</v>
      </c>
    </row>
    <row r="2785" spans="1:19">
      <c r="A2785" t="s">
        <v>349</v>
      </c>
      <c r="B2785" t="s">
        <v>26301</v>
      </c>
      <c r="C2785" t="s">
        <v>26302</v>
      </c>
      <c r="D2785" t="s">
        <v>21970</v>
      </c>
      <c r="F2785" t="s">
        <v>21953</v>
      </c>
      <c r="G2785">
        <v>3220</v>
      </c>
      <c r="I2785">
        <v>150</v>
      </c>
      <c r="J2785" t="s">
        <v>21954</v>
      </c>
      <c r="K2785" t="s">
        <v>204</v>
      </c>
      <c r="L2785" t="s">
        <v>12492</v>
      </c>
      <c r="M2785" t="s">
        <v>21955</v>
      </c>
      <c r="N2785" t="s">
        <v>21955</v>
      </c>
      <c r="O2785" t="s">
        <v>21955</v>
      </c>
      <c r="P2785" t="s">
        <v>21955</v>
      </c>
      <c r="Q2785" t="s">
        <v>21956</v>
      </c>
      <c r="R2785">
        <v>0.05</v>
      </c>
      <c r="S2785">
        <v>0</v>
      </c>
    </row>
    <row r="2786" spans="1:19">
      <c r="A2786" t="s">
        <v>349</v>
      </c>
      <c r="B2786" t="s">
        <v>26303</v>
      </c>
      <c r="C2786" t="s">
        <v>26304</v>
      </c>
      <c r="D2786" t="s">
        <v>21970</v>
      </c>
      <c r="F2786" t="s">
        <v>21953</v>
      </c>
      <c r="G2786">
        <v>3220</v>
      </c>
      <c r="I2786">
        <v>150</v>
      </c>
      <c r="J2786" t="s">
        <v>21954</v>
      </c>
      <c r="K2786" t="s">
        <v>204</v>
      </c>
      <c r="L2786" t="s">
        <v>12492</v>
      </c>
      <c r="M2786" t="s">
        <v>21955</v>
      </c>
      <c r="N2786" t="s">
        <v>21955</v>
      </c>
      <c r="O2786" t="s">
        <v>21955</v>
      </c>
      <c r="P2786" t="s">
        <v>21955</v>
      </c>
      <c r="Q2786" t="s">
        <v>21956</v>
      </c>
      <c r="R2786">
        <v>0.05</v>
      </c>
      <c r="S2786">
        <v>0</v>
      </c>
    </row>
    <row r="2787" spans="1:19">
      <c r="A2787" t="s">
        <v>349</v>
      </c>
      <c r="B2787" t="s">
        <v>26305</v>
      </c>
      <c r="C2787" t="s">
        <v>26306</v>
      </c>
      <c r="D2787" t="s">
        <v>21970</v>
      </c>
      <c r="F2787" t="s">
        <v>21953</v>
      </c>
      <c r="G2787">
        <v>3220</v>
      </c>
      <c r="I2787">
        <v>150</v>
      </c>
      <c r="J2787" t="s">
        <v>21954</v>
      </c>
      <c r="K2787" t="s">
        <v>204</v>
      </c>
      <c r="L2787" t="s">
        <v>12492</v>
      </c>
      <c r="M2787" t="s">
        <v>21955</v>
      </c>
      <c r="N2787" t="s">
        <v>21955</v>
      </c>
      <c r="O2787" t="s">
        <v>21955</v>
      </c>
      <c r="P2787" t="s">
        <v>21955</v>
      </c>
      <c r="Q2787" t="s">
        <v>21956</v>
      </c>
      <c r="R2787">
        <v>0.05</v>
      </c>
      <c r="S2787">
        <v>0</v>
      </c>
    </row>
    <row r="2788" spans="1:19">
      <c r="A2788" t="s">
        <v>349</v>
      </c>
      <c r="B2788" t="s">
        <v>26307</v>
      </c>
      <c r="C2788" t="s">
        <v>26308</v>
      </c>
      <c r="D2788" t="s">
        <v>21970</v>
      </c>
      <c r="F2788" t="s">
        <v>21953</v>
      </c>
      <c r="G2788">
        <v>3220</v>
      </c>
      <c r="I2788">
        <v>150</v>
      </c>
      <c r="J2788" t="s">
        <v>21954</v>
      </c>
      <c r="K2788" t="s">
        <v>204</v>
      </c>
      <c r="L2788" t="s">
        <v>12492</v>
      </c>
      <c r="M2788" t="s">
        <v>21955</v>
      </c>
      <c r="N2788" t="s">
        <v>21955</v>
      </c>
      <c r="O2788" t="s">
        <v>21955</v>
      </c>
      <c r="P2788" t="s">
        <v>21955</v>
      </c>
      <c r="Q2788" t="s">
        <v>21956</v>
      </c>
      <c r="R2788">
        <v>0.05</v>
      </c>
      <c r="S2788">
        <v>0</v>
      </c>
    </row>
    <row r="2789" spans="1:19">
      <c r="A2789" t="s">
        <v>349</v>
      </c>
      <c r="B2789" t="s">
        <v>26309</v>
      </c>
      <c r="C2789" t="s">
        <v>26310</v>
      </c>
      <c r="D2789" t="s">
        <v>21970</v>
      </c>
      <c r="F2789" t="s">
        <v>21953</v>
      </c>
      <c r="G2789">
        <v>3220</v>
      </c>
      <c r="I2789">
        <v>150</v>
      </c>
      <c r="J2789" t="s">
        <v>21954</v>
      </c>
      <c r="K2789" t="s">
        <v>204</v>
      </c>
      <c r="L2789" t="s">
        <v>12492</v>
      </c>
      <c r="M2789" t="s">
        <v>21955</v>
      </c>
      <c r="N2789" t="s">
        <v>21955</v>
      </c>
      <c r="O2789" t="s">
        <v>21955</v>
      </c>
      <c r="P2789" t="s">
        <v>21955</v>
      </c>
      <c r="Q2789" t="s">
        <v>21956</v>
      </c>
      <c r="R2789">
        <v>0.05</v>
      </c>
      <c r="S2789">
        <v>0</v>
      </c>
    </row>
    <row r="2790" spans="1:19">
      <c r="A2790" t="s">
        <v>349</v>
      </c>
      <c r="B2790" t="s">
        <v>26311</v>
      </c>
      <c r="C2790" t="s">
        <v>26312</v>
      </c>
      <c r="D2790" t="s">
        <v>21970</v>
      </c>
      <c r="F2790" t="s">
        <v>21953</v>
      </c>
      <c r="G2790">
        <v>3220</v>
      </c>
      <c r="I2790">
        <v>150</v>
      </c>
      <c r="J2790" t="s">
        <v>21954</v>
      </c>
      <c r="K2790" t="s">
        <v>204</v>
      </c>
      <c r="L2790" t="s">
        <v>12492</v>
      </c>
      <c r="M2790" t="s">
        <v>21955</v>
      </c>
      <c r="N2790" t="s">
        <v>21955</v>
      </c>
      <c r="O2790" t="s">
        <v>21955</v>
      </c>
      <c r="P2790" t="s">
        <v>21955</v>
      </c>
      <c r="Q2790" t="s">
        <v>21956</v>
      </c>
      <c r="R2790">
        <v>0.05</v>
      </c>
      <c r="S2790">
        <v>0</v>
      </c>
    </row>
    <row r="2791" spans="1:19">
      <c r="A2791" t="s">
        <v>349</v>
      </c>
      <c r="B2791" t="s">
        <v>26313</v>
      </c>
      <c r="C2791" t="s">
        <v>26314</v>
      </c>
      <c r="D2791" t="s">
        <v>21970</v>
      </c>
      <c r="F2791" t="s">
        <v>21953</v>
      </c>
      <c r="G2791">
        <v>3220</v>
      </c>
      <c r="I2791">
        <v>150</v>
      </c>
      <c r="J2791" t="s">
        <v>21954</v>
      </c>
      <c r="K2791" t="s">
        <v>204</v>
      </c>
      <c r="L2791" t="s">
        <v>12492</v>
      </c>
      <c r="M2791" t="s">
        <v>21955</v>
      </c>
      <c r="N2791" t="s">
        <v>21955</v>
      </c>
      <c r="O2791" t="s">
        <v>21955</v>
      </c>
      <c r="P2791" t="s">
        <v>21955</v>
      </c>
      <c r="Q2791" t="s">
        <v>21956</v>
      </c>
      <c r="R2791">
        <v>0.05</v>
      </c>
      <c r="S2791">
        <v>0</v>
      </c>
    </row>
    <row r="2792" spans="1:19">
      <c r="A2792" t="s">
        <v>349</v>
      </c>
      <c r="B2792" t="s">
        <v>26315</v>
      </c>
      <c r="C2792" t="s">
        <v>26316</v>
      </c>
      <c r="D2792" t="s">
        <v>21970</v>
      </c>
      <c r="F2792" t="s">
        <v>21953</v>
      </c>
      <c r="G2792">
        <v>3220</v>
      </c>
      <c r="I2792">
        <v>150</v>
      </c>
      <c r="J2792" t="s">
        <v>21954</v>
      </c>
      <c r="K2792" t="s">
        <v>204</v>
      </c>
      <c r="L2792" t="s">
        <v>12492</v>
      </c>
      <c r="M2792" t="s">
        <v>21955</v>
      </c>
      <c r="N2792" t="s">
        <v>21955</v>
      </c>
      <c r="O2792" t="s">
        <v>21955</v>
      </c>
      <c r="P2792" t="s">
        <v>21955</v>
      </c>
      <c r="Q2792" t="s">
        <v>21956</v>
      </c>
      <c r="R2792">
        <v>0.05</v>
      </c>
      <c r="S2792">
        <v>0</v>
      </c>
    </row>
    <row r="2793" spans="1:19">
      <c r="A2793" t="s">
        <v>349</v>
      </c>
      <c r="B2793" t="s">
        <v>26317</v>
      </c>
      <c r="C2793" t="s">
        <v>26318</v>
      </c>
      <c r="D2793" t="s">
        <v>21970</v>
      </c>
      <c r="F2793" t="s">
        <v>21953</v>
      </c>
      <c r="G2793">
        <v>3220</v>
      </c>
      <c r="I2793">
        <v>150</v>
      </c>
      <c r="J2793" t="s">
        <v>21954</v>
      </c>
      <c r="K2793" t="s">
        <v>204</v>
      </c>
      <c r="L2793" t="s">
        <v>12492</v>
      </c>
      <c r="M2793" t="s">
        <v>21955</v>
      </c>
      <c r="N2793" t="s">
        <v>21955</v>
      </c>
      <c r="O2793" t="s">
        <v>21955</v>
      </c>
      <c r="P2793" t="s">
        <v>21955</v>
      </c>
      <c r="Q2793" t="s">
        <v>21956</v>
      </c>
      <c r="R2793">
        <v>0.05</v>
      </c>
      <c r="S2793">
        <v>0</v>
      </c>
    </row>
    <row r="2794" spans="1:19">
      <c r="A2794" t="s">
        <v>349</v>
      </c>
      <c r="B2794" t="s">
        <v>26319</v>
      </c>
      <c r="C2794" t="s">
        <v>26320</v>
      </c>
      <c r="D2794" t="s">
        <v>21970</v>
      </c>
      <c r="F2794" t="s">
        <v>21953</v>
      </c>
      <c r="G2794">
        <v>3220</v>
      </c>
      <c r="I2794">
        <v>150</v>
      </c>
      <c r="J2794" t="s">
        <v>21954</v>
      </c>
      <c r="K2794" t="s">
        <v>204</v>
      </c>
      <c r="L2794" t="s">
        <v>12492</v>
      </c>
      <c r="M2794" t="s">
        <v>21955</v>
      </c>
      <c r="N2794" t="s">
        <v>21955</v>
      </c>
      <c r="O2794" t="s">
        <v>21955</v>
      </c>
      <c r="P2794" t="s">
        <v>21955</v>
      </c>
      <c r="Q2794" t="s">
        <v>21956</v>
      </c>
      <c r="R2794">
        <v>0.05</v>
      </c>
      <c r="S2794">
        <v>0</v>
      </c>
    </row>
    <row r="2795" spans="1:19">
      <c r="A2795" t="s">
        <v>349</v>
      </c>
      <c r="B2795" t="s">
        <v>26321</v>
      </c>
      <c r="C2795" t="s">
        <v>26322</v>
      </c>
      <c r="D2795" t="s">
        <v>21970</v>
      </c>
      <c r="F2795" t="s">
        <v>21953</v>
      </c>
      <c r="G2795">
        <v>3450</v>
      </c>
      <c r="I2795">
        <v>150</v>
      </c>
      <c r="J2795" t="s">
        <v>21954</v>
      </c>
      <c r="K2795" t="s">
        <v>204</v>
      </c>
      <c r="L2795" t="s">
        <v>12492</v>
      </c>
      <c r="M2795" t="s">
        <v>21955</v>
      </c>
      <c r="N2795" t="s">
        <v>21955</v>
      </c>
      <c r="O2795" t="s">
        <v>21955</v>
      </c>
      <c r="P2795" t="s">
        <v>21955</v>
      </c>
      <c r="Q2795" t="s">
        <v>21956</v>
      </c>
      <c r="R2795">
        <v>0.05</v>
      </c>
      <c r="S2795">
        <v>0</v>
      </c>
    </row>
    <row r="2796" spans="1:19">
      <c r="A2796" t="s">
        <v>349</v>
      </c>
      <c r="B2796" t="s">
        <v>26323</v>
      </c>
      <c r="C2796" t="s">
        <v>26324</v>
      </c>
      <c r="D2796" t="s">
        <v>21970</v>
      </c>
      <c r="F2796" t="s">
        <v>21953</v>
      </c>
      <c r="G2796">
        <v>3220</v>
      </c>
      <c r="I2796">
        <v>150</v>
      </c>
      <c r="J2796" t="s">
        <v>21954</v>
      </c>
      <c r="K2796" t="s">
        <v>204</v>
      </c>
      <c r="L2796" t="s">
        <v>12492</v>
      </c>
      <c r="M2796" t="s">
        <v>21955</v>
      </c>
      <c r="N2796" t="s">
        <v>21955</v>
      </c>
      <c r="O2796" t="s">
        <v>21955</v>
      </c>
      <c r="P2796" t="s">
        <v>21955</v>
      </c>
      <c r="Q2796" t="s">
        <v>21956</v>
      </c>
      <c r="R2796">
        <v>0.05</v>
      </c>
      <c r="S2796">
        <v>0</v>
      </c>
    </row>
    <row r="2797" spans="1:19">
      <c r="A2797" t="s">
        <v>349</v>
      </c>
      <c r="B2797" t="s">
        <v>26325</v>
      </c>
      <c r="C2797" t="s">
        <v>26326</v>
      </c>
      <c r="D2797" t="s">
        <v>21970</v>
      </c>
      <c r="F2797" t="s">
        <v>21953</v>
      </c>
      <c r="G2797">
        <v>3220</v>
      </c>
      <c r="I2797">
        <v>150</v>
      </c>
      <c r="J2797" t="s">
        <v>21954</v>
      </c>
      <c r="K2797" t="s">
        <v>204</v>
      </c>
      <c r="L2797" t="s">
        <v>12492</v>
      </c>
      <c r="M2797" t="s">
        <v>21955</v>
      </c>
      <c r="N2797" t="s">
        <v>21955</v>
      </c>
      <c r="O2797" t="s">
        <v>21955</v>
      </c>
      <c r="P2797" t="s">
        <v>21955</v>
      </c>
      <c r="Q2797" t="s">
        <v>21956</v>
      </c>
      <c r="R2797">
        <v>0.05</v>
      </c>
      <c r="S2797">
        <v>0</v>
      </c>
    </row>
    <row r="2798" spans="1:19">
      <c r="A2798" t="s">
        <v>349</v>
      </c>
      <c r="B2798" t="s">
        <v>26327</v>
      </c>
      <c r="C2798" t="s">
        <v>26328</v>
      </c>
      <c r="D2798" t="s">
        <v>21970</v>
      </c>
      <c r="F2798" t="s">
        <v>21953</v>
      </c>
      <c r="G2798">
        <v>3220</v>
      </c>
      <c r="I2798">
        <v>150</v>
      </c>
      <c r="J2798" t="s">
        <v>21954</v>
      </c>
      <c r="K2798" t="s">
        <v>204</v>
      </c>
      <c r="L2798" t="s">
        <v>12492</v>
      </c>
      <c r="M2798" t="s">
        <v>21955</v>
      </c>
      <c r="N2798" t="s">
        <v>21955</v>
      </c>
      <c r="O2798" t="s">
        <v>21955</v>
      </c>
      <c r="P2798" t="s">
        <v>21955</v>
      </c>
      <c r="Q2798" t="s">
        <v>21956</v>
      </c>
      <c r="R2798">
        <v>0.05</v>
      </c>
      <c r="S2798">
        <v>0</v>
      </c>
    </row>
    <row r="2799" spans="1:19">
      <c r="A2799" t="s">
        <v>349</v>
      </c>
      <c r="B2799" t="s">
        <v>26329</v>
      </c>
      <c r="C2799" t="s">
        <v>26330</v>
      </c>
      <c r="D2799" t="s">
        <v>21970</v>
      </c>
      <c r="F2799" t="s">
        <v>21953</v>
      </c>
      <c r="G2799">
        <v>3220</v>
      </c>
      <c r="I2799">
        <v>150</v>
      </c>
      <c r="J2799" t="s">
        <v>21954</v>
      </c>
      <c r="K2799" t="s">
        <v>204</v>
      </c>
      <c r="L2799" t="s">
        <v>12492</v>
      </c>
      <c r="M2799" t="s">
        <v>21955</v>
      </c>
      <c r="N2799" t="s">
        <v>21955</v>
      </c>
      <c r="O2799" t="s">
        <v>21955</v>
      </c>
      <c r="P2799" t="s">
        <v>21955</v>
      </c>
      <c r="Q2799" t="s">
        <v>21956</v>
      </c>
      <c r="R2799">
        <v>0.05</v>
      </c>
      <c r="S2799">
        <v>0</v>
      </c>
    </row>
    <row r="2800" spans="1:19">
      <c r="A2800" t="s">
        <v>349</v>
      </c>
      <c r="B2800" t="s">
        <v>26331</v>
      </c>
      <c r="C2800" t="s">
        <v>26332</v>
      </c>
      <c r="D2800" t="s">
        <v>21970</v>
      </c>
      <c r="F2800" t="s">
        <v>21953</v>
      </c>
      <c r="G2800">
        <v>3220</v>
      </c>
      <c r="I2800">
        <v>150</v>
      </c>
      <c r="J2800" t="s">
        <v>21954</v>
      </c>
      <c r="K2800" t="s">
        <v>204</v>
      </c>
      <c r="L2800" t="s">
        <v>12492</v>
      </c>
      <c r="M2800" t="s">
        <v>21955</v>
      </c>
      <c r="N2800" t="s">
        <v>21955</v>
      </c>
      <c r="O2800" t="s">
        <v>21955</v>
      </c>
      <c r="P2800" t="s">
        <v>21955</v>
      </c>
      <c r="Q2800" t="s">
        <v>21956</v>
      </c>
      <c r="R2800">
        <v>0.05</v>
      </c>
      <c r="S2800">
        <v>0</v>
      </c>
    </row>
    <row r="2801" spans="1:19">
      <c r="A2801" t="s">
        <v>349</v>
      </c>
      <c r="B2801" t="s">
        <v>26333</v>
      </c>
      <c r="C2801" t="s">
        <v>26334</v>
      </c>
      <c r="D2801" t="s">
        <v>21970</v>
      </c>
      <c r="F2801" t="s">
        <v>21953</v>
      </c>
      <c r="G2801">
        <v>3220</v>
      </c>
      <c r="I2801">
        <v>150</v>
      </c>
      <c r="J2801" t="s">
        <v>21954</v>
      </c>
      <c r="K2801" t="s">
        <v>204</v>
      </c>
      <c r="L2801" t="s">
        <v>12492</v>
      </c>
      <c r="M2801" t="s">
        <v>21955</v>
      </c>
      <c r="N2801" t="s">
        <v>21955</v>
      </c>
      <c r="O2801" t="s">
        <v>21955</v>
      </c>
      <c r="P2801" t="s">
        <v>21955</v>
      </c>
      <c r="Q2801" t="s">
        <v>21956</v>
      </c>
      <c r="R2801">
        <v>0.05</v>
      </c>
      <c r="S2801">
        <v>0</v>
      </c>
    </row>
    <row r="2802" spans="1:19">
      <c r="A2802" t="s">
        <v>349</v>
      </c>
      <c r="B2802" t="s">
        <v>26335</v>
      </c>
      <c r="C2802" t="s">
        <v>26336</v>
      </c>
      <c r="D2802" t="s">
        <v>21970</v>
      </c>
      <c r="F2802" t="s">
        <v>21953</v>
      </c>
      <c r="G2802">
        <v>3220</v>
      </c>
      <c r="I2802">
        <v>150</v>
      </c>
      <c r="J2802" t="s">
        <v>21954</v>
      </c>
      <c r="K2802" t="s">
        <v>204</v>
      </c>
      <c r="L2802" t="s">
        <v>12492</v>
      </c>
      <c r="M2802" t="s">
        <v>21955</v>
      </c>
      <c r="N2802" t="s">
        <v>21955</v>
      </c>
      <c r="O2802" t="s">
        <v>21955</v>
      </c>
      <c r="P2802" t="s">
        <v>21955</v>
      </c>
      <c r="Q2802" t="s">
        <v>21956</v>
      </c>
      <c r="R2802">
        <v>0.05</v>
      </c>
      <c r="S2802">
        <v>0</v>
      </c>
    </row>
    <row r="2803" spans="1:19">
      <c r="A2803" t="s">
        <v>349</v>
      </c>
      <c r="B2803" t="s">
        <v>26337</v>
      </c>
      <c r="C2803" t="s">
        <v>26338</v>
      </c>
      <c r="D2803" t="s">
        <v>21970</v>
      </c>
      <c r="F2803" t="s">
        <v>21953</v>
      </c>
      <c r="G2803">
        <v>3220</v>
      </c>
      <c r="I2803">
        <v>150</v>
      </c>
      <c r="J2803" t="s">
        <v>21954</v>
      </c>
      <c r="K2803" t="s">
        <v>204</v>
      </c>
      <c r="L2803" t="s">
        <v>12492</v>
      </c>
      <c r="M2803" t="s">
        <v>21955</v>
      </c>
      <c r="N2803" t="s">
        <v>21955</v>
      </c>
      <c r="O2803" t="s">
        <v>21955</v>
      </c>
      <c r="P2803" t="s">
        <v>21955</v>
      </c>
      <c r="Q2803" t="s">
        <v>21956</v>
      </c>
      <c r="R2803">
        <v>0.05</v>
      </c>
      <c r="S2803">
        <v>0</v>
      </c>
    </row>
    <row r="2804" spans="1:19">
      <c r="A2804" t="s">
        <v>349</v>
      </c>
      <c r="B2804" t="s">
        <v>26339</v>
      </c>
      <c r="C2804" t="s">
        <v>26340</v>
      </c>
      <c r="D2804" t="s">
        <v>21970</v>
      </c>
      <c r="F2804" t="s">
        <v>21953</v>
      </c>
      <c r="G2804">
        <v>3220</v>
      </c>
      <c r="I2804">
        <v>150</v>
      </c>
      <c r="J2804" t="s">
        <v>21954</v>
      </c>
      <c r="K2804" t="s">
        <v>204</v>
      </c>
      <c r="L2804" t="s">
        <v>12492</v>
      </c>
      <c r="M2804" t="s">
        <v>21955</v>
      </c>
      <c r="N2804" t="s">
        <v>21955</v>
      </c>
      <c r="O2804" t="s">
        <v>21955</v>
      </c>
      <c r="P2804" t="s">
        <v>21955</v>
      </c>
      <c r="Q2804" t="s">
        <v>21956</v>
      </c>
      <c r="R2804">
        <v>0.05</v>
      </c>
      <c r="S2804">
        <v>0</v>
      </c>
    </row>
    <row r="2805" spans="1:19">
      <c r="A2805" t="s">
        <v>349</v>
      </c>
      <c r="B2805" t="s">
        <v>26341</v>
      </c>
      <c r="C2805" t="s">
        <v>26342</v>
      </c>
      <c r="D2805" t="s">
        <v>21970</v>
      </c>
      <c r="F2805" t="s">
        <v>21953</v>
      </c>
      <c r="G2805">
        <v>3220</v>
      </c>
      <c r="I2805">
        <v>150</v>
      </c>
      <c r="J2805" t="s">
        <v>21954</v>
      </c>
      <c r="K2805" t="s">
        <v>204</v>
      </c>
      <c r="L2805" t="s">
        <v>12492</v>
      </c>
      <c r="M2805" t="s">
        <v>21955</v>
      </c>
      <c r="N2805" t="s">
        <v>21955</v>
      </c>
      <c r="O2805" t="s">
        <v>21955</v>
      </c>
      <c r="P2805" t="s">
        <v>21955</v>
      </c>
      <c r="Q2805" t="s">
        <v>21956</v>
      </c>
      <c r="R2805">
        <v>0.05</v>
      </c>
      <c r="S2805">
        <v>0</v>
      </c>
    </row>
    <row r="2806" spans="1:19">
      <c r="A2806" t="s">
        <v>349</v>
      </c>
      <c r="B2806" t="s">
        <v>26343</v>
      </c>
      <c r="C2806" t="s">
        <v>26344</v>
      </c>
      <c r="D2806" t="s">
        <v>21970</v>
      </c>
      <c r="F2806" t="s">
        <v>21953</v>
      </c>
      <c r="G2806">
        <v>3220</v>
      </c>
      <c r="I2806">
        <v>150</v>
      </c>
      <c r="J2806" t="s">
        <v>21954</v>
      </c>
      <c r="K2806" t="s">
        <v>204</v>
      </c>
      <c r="L2806" t="s">
        <v>12492</v>
      </c>
      <c r="M2806" t="s">
        <v>21955</v>
      </c>
      <c r="N2806" t="s">
        <v>21955</v>
      </c>
      <c r="O2806" t="s">
        <v>21955</v>
      </c>
      <c r="P2806" t="s">
        <v>21955</v>
      </c>
      <c r="Q2806" t="s">
        <v>21956</v>
      </c>
      <c r="R2806">
        <v>0.05</v>
      </c>
      <c r="S2806">
        <v>0</v>
      </c>
    </row>
    <row r="2807" spans="1:19">
      <c r="A2807" t="s">
        <v>349</v>
      </c>
      <c r="B2807" t="s">
        <v>26345</v>
      </c>
      <c r="C2807" t="s">
        <v>26346</v>
      </c>
      <c r="D2807" t="s">
        <v>21970</v>
      </c>
      <c r="F2807" t="s">
        <v>21953</v>
      </c>
      <c r="G2807">
        <v>3220</v>
      </c>
      <c r="I2807">
        <v>150</v>
      </c>
      <c r="J2807" t="s">
        <v>21954</v>
      </c>
      <c r="K2807" t="s">
        <v>204</v>
      </c>
      <c r="L2807" t="s">
        <v>12492</v>
      </c>
      <c r="M2807" t="s">
        <v>21955</v>
      </c>
      <c r="N2807" t="s">
        <v>21955</v>
      </c>
      <c r="O2807" t="s">
        <v>21955</v>
      </c>
      <c r="P2807" t="s">
        <v>21955</v>
      </c>
      <c r="Q2807" t="s">
        <v>21956</v>
      </c>
      <c r="R2807">
        <v>0.05</v>
      </c>
      <c r="S2807">
        <v>0</v>
      </c>
    </row>
    <row r="2808" spans="1:19">
      <c r="A2808" t="s">
        <v>349</v>
      </c>
      <c r="B2808" t="s">
        <v>26347</v>
      </c>
      <c r="C2808" t="s">
        <v>26348</v>
      </c>
      <c r="D2808" t="s">
        <v>21970</v>
      </c>
      <c r="F2808" t="s">
        <v>21953</v>
      </c>
      <c r="G2808">
        <v>3240</v>
      </c>
      <c r="I2808">
        <v>150</v>
      </c>
      <c r="J2808" t="s">
        <v>21954</v>
      </c>
      <c r="K2808" t="s">
        <v>204</v>
      </c>
      <c r="L2808" t="s">
        <v>12492</v>
      </c>
      <c r="M2808" t="s">
        <v>21955</v>
      </c>
      <c r="N2808" t="s">
        <v>21955</v>
      </c>
      <c r="O2808" t="s">
        <v>21955</v>
      </c>
      <c r="P2808" t="s">
        <v>21955</v>
      </c>
      <c r="Q2808" t="s">
        <v>21956</v>
      </c>
      <c r="R2808">
        <v>0.05</v>
      </c>
      <c r="S2808">
        <v>0</v>
      </c>
    </row>
    <row r="2809" spans="1:19">
      <c r="A2809" t="s">
        <v>349</v>
      </c>
      <c r="B2809" t="s">
        <v>26349</v>
      </c>
      <c r="C2809" t="s">
        <v>26350</v>
      </c>
      <c r="D2809" t="s">
        <v>21970</v>
      </c>
      <c r="F2809" t="s">
        <v>21953</v>
      </c>
      <c r="G2809">
        <v>3240</v>
      </c>
      <c r="I2809">
        <v>150</v>
      </c>
      <c r="J2809" t="s">
        <v>21954</v>
      </c>
      <c r="K2809" t="s">
        <v>204</v>
      </c>
      <c r="L2809" t="s">
        <v>12492</v>
      </c>
      <c r="M2809" t="s">
        <v>21955</v>
      </c>
      <c r="N2809" t="s">
        <v>21955</v>
      </c>
      <c r="O2809" t="s">
        <v>21955</v>
      </c>
      <c r="P2809" t="s">
        <v>21955</v>
      </c>
      <c r="Q2809" t="s">
        <v>21956</v>
      </c>
      <c r="R2809">
        <v>0.05</v>
      </c>
      <c r="S2809">
        <v>0</v>
      </c>
    </row>
    <row r="2810" spans="1:19">
      <c r="A2810" t="s">
        <v>349</v>
      </c>
      <c r="B2810" t="s">
        <v>26351</v>
      </c>
      <c r="C2810" t="s">
        <v>26352</v>
      </c>
      <c r="D2810" t="s">
        <v>21970</v>
      </c>
      <c r="F2810" t="s">
        <v>21953</v>
      </c>
      <c r="G2810">
        <v>3450</v>
      </c>
      <c r="I2810">
        <v>150</v>
      </c>
      <c r="J2810" t="s">
        <v>21954</v>
      </c>
      <c r="K2810" t="s">
        <v>204</v>
      </c>
      <c r="L2810" t="s">
        <v>12492</v>
      </c>
      <c r="M2810" t="s">
        <v>21955</v>
      </c>
      <c r="N2810" t="s">
        <v>21955</v>
      </c>
      <c r="O2810" t="s">
        <v>21955</v>
      </c>
      <c r="P2810" t="s">
        <v>21955</v>
      </c>
      <c r="Q2810" t="s">
        <v>21956</v>
      </c>
      <c r="R2810">
        <v>0.05</v>
      </c>
      <c r="S2810">
        <v>0</v>
      </c>
    </row>
    <row r="2811" spans="1:19">
      <c r="A2811" t="s">
        <v>349</v>
      </c>
      <c r="B2811" t="s">
        <v>26353</v>
      </c>
      <c r="C2811" t="s">
        <v>26354</v>
      </c>
      <c r="D2811" t="s">
        <v>21970</v>
      </c>
      <c r="F2811" t="s">
        <v>21953</v>
      </c>
      <c r="G2811">
        <v>3450</v>
      </c>
      <c r="I2811">
        <v>150</v>
      </c>
      <c r="J2811" t="s">
        <v>21954</v>
      </c>
      <c r="K2811" t="s">
        <v>204</v>
      </c>
      <c r="L2811" t="s">
        <v>12492</v>
      </c>
      <c r="M2811" t="s">
        <v>21955</v>
      </c>
      <c r="N2811" t="s">
        <v>21955</v>
      </c>
      <c r="O2811" t="s">
        <v>21955</v>
      </c>
      <c r="P2811" t="s">
        <v>21955</v>
      </c>
      <c r="Q2811" t="s">
        <v>21956</v>
      </c>
      <c r="R2811">
        <v>0.05</v>
      </c>
      <c r="S2811">
        <v>0</v>
      </c>
    </row>
    <row r="2812" spans="1:19">
      <c r="A2812" t="s">
        <v>349</v>
      </c>
      <c r="B2812" t="s">
        <v>26355</v>
      </c>
      <c r="C2812" t="s">
        <v>26356</v>
      </c>
      <c r="D2812" t="s">
        <v>21970</v>
      </c>
      <c r="F2812" t="s">
        <v>21953</v>
      </c>
      <c r="G2812">
        <v>3450</v>
      </c>
      <c r="I2812">
        <v>150</v>
      </c>
      <c r="J2812" t="s">
        <v>21954</v>
      </c>
      <c r="K2812" t="s">
        <v>204</v>
      </c>
      <c r="L2812" t="s">
        <v>12492</v>
      </c>
      <c r="M2812" t="s">
        <v>21955</v>
      </c>
      <c r="N2812" t="s">
        <v>21955</v>
      </c>
      <c r="O2812" t="s">
        <v>21955</v>
      </c>
      <c r="P2812" t="s">
        <v>21955</v>
      </c>
      <c r="Q2812" t="s">
        <v>21956</v>
      </c>
      <c r="R2812">
        <v>0.05</v>
      </c>
      <c r="S2812">
        <v>0</v>
      </c>
    </row>
    <row r="2813" spans="1:19">
      <c r="A2813" t="s">
        <v>349</v>
      </c>
      <c r="B2813" t="s">
        <v>26357</v>
      </c>
      <c r="C2813" t="s">
        <v>26358</v>
      </c>
      <c r="D2813" t="s">
        <v>21970</v>
      </c>
      <c r="F2813" t="s">
        <v>21953</v>
      </c>
      <c r="G2813">
        <v>3450</v>
      </c>
      <c r="I2813">
        <v>150</v>
      </c>
      <c r="J2813" t="s">
        <v>21954</v>
      </c>
      <c r="K2813" t="s">
        <v>204</v>
      </c>
      <c r="L2813" t="s">
        <v>12492</v>
      </c>
      <c r="M2813" t="s">
        <v>21955</v>
      </c>
      <c r="N2813" t="s">
        <v>21955</v>
      </c>
      <c r="O2813" t="s">
        <v>21955</v>
      </c>
      <c r="P2813" t="s">
        <v>21955</v>
      </c>
      <c r="Q2813" t="s">
        <v>21956</v>
      </c>
      <c r="R2813">
        <v>0.05</v>
      </c>
      <c r="S2813">
        <v>0</v>
      </c>
    </row>
    <row r="2814" spans="1:19">
      <c r="A2814" t="s">
        <v>349</v>
      </c>
      <c r="B2814" t="s">
        <v>26359</v>
      </c>
      <c r="C2814" t="s">
        <v>26360</v>
      </c>
      <c r="D2814" t="s">
        <v>21970</v>
      </c>
      <c r="F2814" t="s">
        <v>21953</v>
      </c>
      <c r="G2814">
        <v>3260</v>
      </c>
      <c r="I2814">
        <v>150</v>
      </c>
      <c r="J2814" t="s">
        <v>21954</v>
      </c>
      <c r="K2814" t="s">
        <v>204</v>
      </c>
      <c r="L2814" t="s">
        <v>12492</v>
      </c>
      <c r="M2814" t="s">
        <v>21955</v>
      </c>
      <c r="N2814" t="s">
        <v>21955</v>
      </c>
      <c r="O2814" t="s">
        <v>21955</v>
      </c>
      <c r="P2814" t="s">
        <v>21955</v>
      </c>
      <c r="Q2814" t="s">
        <v>21956</v>
      </c>
      <c r="R2814">
        <v>0.05</v>
      </c>
      <c r="S2814">
        <v>0</v>
      </c>
    </row>
    <row r="2815" spans="1:19">
      <c r="A2815" t="s">
        <v>349</v>
      </c>
      <c r="B2815" t="s">
        <v>26361</v>
      </c>
      <c r="C2815" t="s">
        <v>26362</v>
      </c>
      <c r="D2815" t="s">
        <v>21970</v>
      </c>
      <c r="F2815" t="s">
        <v>21953</v>
      </c>
      <c r="G2815">
        <v>3260</v>
      </c>
      <c r="I2815">
        <v>150</v>
      </c>
      <c r="J2815" t="s">
        <v>21954</v>
      </c>
      <c r="K2815" t="s">
        <v>204</v>
      </c>
      <c r="L2815" t="s">
        <v>12492</v>
      </c>
      <c r="M2815" t="s">
        <v>21955</v>
      </c>
      <c r="N2815" t="s">
        <v>21955</v>
      </c>
      <c r="O2815" t="s">
        <v>21955</v>
      </c>
      <c r="P2815" t="s">
        <v>21955</v>
      </c>
      <c r="Q2815" t="s">
        <v>21956</v>
      </c>
      <c r="R2815">
        <v>0.05</v>
      </c>
      <c r="S2815">
        <v>0</v>
      </c>
    </row>
    <row r="2816" spans="1:19">
      <c r="A2816" t="s">
        <v>349</v>
      </c>
      <c r="B2816" t="s">
        <v>26363</v>
      </c>
      <c r="C2816" t="s">
        <v>26364</v>
      </c>
      <c r="D2816" t="s">
        <v>21970</v>
      </c>
      <c r="F2816" t="s">
        <v>21953</v>
      </c>
      <c r="G2816">
        <v>3220</v>
      </c>
      <c r="I2816">
        <v>150</v>
      </c>
      <c r="J2816" t="s">
        <v>21954</v>
      </c>
      <c r="K2816" t="s">
        <v>204</v>
      </c>
      <c r="L2816" t="s">
        <v>12492</v>
      </c>
      <c r="M2816" t="s">
        <v>21955</v>
      </c>
      <c r="N2816" t="s">
        <v>21955</v>
      </c>
      <c r="O2816" t="s">
        <v>21955</v>
      </c>
      <c r="P2816" t="s">
        <v>21955</v>
      </c>
      <c r="Q2816" t="s">
        <v>21956</v>
      </c>
      <c r="R2816">
        <v>0.05</v>
      </c>
      <c r="S2816">
        <v>0</v>
      </c>
    </row>
    <row r="2817" spans="1:19">
      <c r="A2817" t="s">
        <v>349</v>
      </c>
      <c r="B2817" t="s">
        <v>26365</v>
      </c>
      <c r="C2817" t="s">
        <v>26366</v>
      </c>
      <c r="D2817" t="s">
        <v>21970</v>
      </c>
      <c r="F2817" t="s">
        <v>21953</v>
      </c>
      <c r="G2817">
        <v>3260</v>
      </c>
      <c r="I2817">
        <v>150</v>
      </c>
      <c r="J2817" t="s">
        <v>21954</v>
      </c>
      <c r="K2817" t="s">
        <v>204</v>
      </c>
      <c r="L2817" t="s">
        <v>12492</v>
      </c>
      <c r="M2817" t="s">
        <v>21955</v>
      </c>
      <c r="N2817" t="s">
        <v>21955</v>
      </c>
      <c r="O2817" t="s">
        <v>21955</v>
      </c>
      <c r="P2817" t="s">
        <v>21955</v>
      </c>
      <c r="Q2817" t="s">
        <v>21956</v>
      </c>
      <c r="R2817">
        <v>0.05</v>
      </c>
      <c r="S2817">
        <v>0</v>
      </c>
    </row>
    <row r="2818" spans="1:19">
      <c r="A2818" t="s">
        <v>349</v>
      </c>
      <c r="B2818" t="s">
        <v>26367</v>
      </c>
      <c r="C2818" t="s">
        <v>26368</v>
      </c>
      <c r="D2818" t="s">
        <v>21970</v>
      </c>
      <c r="F2818" t="s">
        <v>21953</v>
      </c>
      <c r="G2818">
        <v>3260</v>
      </c>
      <c r="I2818">
        <v>150</v>
      </c>
      <c r="J2818" t="s">
        <v>21954</v>
      </c>
      <c r="K2818" t="s">
        <v>204</v>
      </c>
      <c r="L2818" t="s">
        <v>12492</v>
      </c>
      <c r="M2818" t="s">
        <v>21955</v>
      </c>
      <c r="N2818" t="s">
        <v>21955</v>
      </c>
      <c r="O2818" t="s">
        <v>21955</v>
      </c>
      <c r="P2818" t="s">
        <v>21955</v>
      </c>
      <c r="Q2818" t="s">
        <v>21956</v>
      </c>
      <c r="R2818">
        <v>0.05</v>
      </c>
      <c r="S2818">
        <v>0</v>
      </c>
    </row>
    <row r="2819" spans="1:19">
      <c r="A2819" t="s">
        <v>349</v>
      </c>
      <c r="B2819" t="s">
        <v>26369</v>
      </c>
      <c r="C2819" t="s">
        <v>26370</v>
      </c>
      <c r="D2819" t="s">
        <v>21970</v>
      </c>
      <c r="F2819" t="s">
        <v>21953</v>
      </c>
      <c r="G2819">
        <v>3260</v>
      </c>
      <c r="I2819">
        <v>150</v>
      </c>
      <c r="J2819" t="s">
        <v>21954</v>
      </c>
      <c r="K2819" t="s">
        <v>204</v>
      </c>
      <c r="L2819" t="s">
        <v>12492</v>
      </c>
      <c r="M2819" t="s">
        <v>21955</v>
      </c>
      <c r="N2819" t="s">
        <v>21955</v>
      </c>
      <c r="O2819" t="s">
        <v>21955</v>
      </c>
      <c r="P2819" t="s">
        <v>21955</v>
      </c>
      <c r="Q2819" t="s">
        <v>21956</v>
      </c>
      <c r="R2819">
        <v>0.05</v>
      </c>
      <c r="S2819">
        <v>0</v>
      </c>
    </row>
    <row r="2820" spans="1:19">
      <c r="A2820" t="s">
        <v>349</v>
      </c>
      <c r="B2820" t="s">
        <v>26371</v>
      </c>
      <c r="C2820" t="s">
        <v>26372</v>
      </c>
      <c r="D2820" t="s">
        <v>21970</v>
      </c>
      <c r="F2820" t="s">
        <v>21953</v>
      </c>
      <c r="G2820">
        <v>3260</v>
      </c>
      <c r="I2820">
        <v>150</v>
      </c>
      <c r="J2820" t="s">
        <v>21954</v>
      </c>
      <c r="K2820" t="s">
        <v>204</v>
      </c>
      <c r="L2820" t="s">
        <v>12492</v>
      </c>
      <c r="M2820" t="s">
        <v>21955</v>
      </c>
      <c r="N2820" t="s">
        <v>21955</v>
      </c>
      <c r="O2820" t="s">
        <v>21955</v>
      </c>
      <c r="P2820" t="s">
        <v>21955</v>
      </c>
      <c r="Q2820" t="s">
        <v>21956</v>
      </c>
      <c r="R2820">
        <v>0.05</v>
      </c>
      <c r="S2820">
        <v>0</v>
      </c>
    </row>
    <row r="2821" spans="1:19">
      <c r="A2821" t="s">
        <v>349</v>
      </c>
      <c r="B2821" t="s">
        <v>26373</v>
      </c>
      <c r="C2821" t="s">
        <v>26374</v>
      </c>
      <c r="D2821" t="s">
        <v>21970</v>
      </c>
      <c r="F2821" t="s">
        <v>21953</v>
      </c>
      <c r="G2821">
        <v>3260</v>
      </c>
      <c r="I2821">
        <v>150</v>
      </c>
      <c r="J2821" t="s">
        <v>21954</v>
      </c>
      <c r="K2821" t="s">
        <v>204</v>
      </c>
      <c r="L2821" t="s">
        <v>12492</v>
      </c>
      <c r="M2821" t="s">
        <v>21955</v>
      </c>
      <c r="N2821" t="s">
        <v>21955</v>
      </c>
      <c r="O2821" t="s">
        <v>21955</v>
      </c>
      <c r="P2821" t="s">
        <v>21955</v>
      </c>
      <c r="Q2821" t="s">
        <v>21956</v>
      </c>
      <c r="R2821">
        <v>0.05</v>
      </c>
      <c r="S2821">
        <v>0</v>
      </c>
    </row>
    <row r="2822" spans="1:19">
      <c r="A2822" t="s">
        <v>349</v>
      </c>
      <c r="B2822" t="s">
        <v>26375</v>
      </c>
      <c r="C2822" t="s">
        <v>26376</v>
      </c>
      <c r="D2822" t="s">
        <v>21970</v>
      </c>
      <c r="F2822" t="s">
        <v>21953</v>
      </c>
      <c r="G2822">
        <v>3260</v>
      </c>
      <c r="I2822">
        <v>150</v>
      </c>
      <c r="J2822" t="s">
        <v>21954</v>
      </c>
      <c r="K2822" t="s">
        <v>204</v>
      </c>
      <c r="L2822" t="s">
        <v>12492</v>
      </c>
      <c r="M2822" t="s">
        <v>21955</v>
      </c>
      <c r="N2822" t="s">
        <v>21955</v>
      </c>
      <c r="O2822" t="s">
        <v>21955</v>
      </c>
      <c r="P2822" t="s">
        <v>21955</v>
      </c>
      <c r="Q2822" t="s">
        <v>21956</v>
      </c>
      <c r="R2822">
        <v>0.05</v>
      </c>
      <c r="S2822">
        <v>0</v>
      </c>
    </row>
    <row r="2823" spans="1:19">
      <c r="A2823" t="s">
        <v>349</v>
      </c>
      <c r="B2823" t="s">
        <v>26377</v>
      </c>
      <c r="C2823" t="s">
        <v>26378</v>
      </c>
      <c r="D2823" t="s">
        <v>21970</v>
      </c>
      <c r="F2823" t="s">
        <v>21953</v>
      </c>
      <c r="G2823">
        <v>3260</v>
      </c>
      <c r="I2823">
        <v>150</v>
      </c>
      <c r="J2823" t="s">
        <v>21954</v>
      </c>
      <c r="K2823" t="s">
        <v>204</v>
      </c>
      <c r="L2823" t="s">
        <v>12492</v>
      </c>
      <c r="M2823" t="s">
        <v>21955</v>
      </c>
      <c r="N2823" t="s">
        <v>21955</v>
      </c>
      <c r="O2823" t="s">
        <v>21955</v>
      </c>
      <c r="P2823" t="s">
        <v>21955</v>
      </c>
      <c r="Q2823" t="s">
        <v>21956</v>
      </c>
      <c r="R2823">
        <v>0.05</v>
      </c>
      <c r="S2823">
        <v>0</v>
      </c>
    </row>
    <row r="2824" spans="1:19">
      <c r="A2824" t="s">
        <v>349</v>
      </c>
      <c r="B2824" t="s">
        <v>26379</v>
      </c>
      <c r="C2824" t="s">
        <v>26380</v>
      </c>
      <c r="D2824" t="s">
        <v>21970</v>
      </c>
      <c r="F2824" t="s">
        <v>21953</v>
      </c>
      <c r="G2824">
        <v>3260</v>
      </c>
      <c r="I2824">
        <v>150</v>
      </c>
      <c r="J2824" t="s">
        <v>21954</v>
      </c>
      <c r="K2824" t="s">
        <v>204</v>
      </c>
      <c r="L2824" t="s">
        <v>12492</v>
      </c>
      <c r="M2824" t="s">
        <v>21955</v>
      </c>
      <c r="N2824" t="s">
        <v>21955</v>
      </c>
      <c r="O2824" t="s">
        <v>21955</v>
      </c>
      <c r="P2824" t="s">
        <v>21955</v>
      </c>
      <c r="Q2824" t="s">
        <v>21956</v>
      </c>
      <c r="R2824">
        <v>0.05</v>
      </c>
      <c r="S2824">
        <v>0</v>
      </c>
    </row>
    <row r="2825" spans="1:19">
      <c r="A2825" t="s">
        <v>349</v>
      </c>
      <c r="B2825" t="s">
        <v>26381</v>
      </c>
      <c r="C2825" t="s">
        <v>26382</v>
      </c>
      <c r="D2825" t="s">
        <v>21970</v>
      </c>
      <c r="F2825" t="s">
        <v>21953</v>
      </c>
      <c r="G2825">
        <v>3260</v>
      </c>
      <c r="I2825">
        <v>150</v>
      </c>
      <c r="J2825" t="s">
        <v>21954</v>
      </c>
      <c r="K2825" t="s">
        <v>204</v>
      </c>
      <c r="L2825" t="s">
        <v>12492</v>
      </c>
      <c r="M2825" t="s">
        <v>21955</v>
      </c>
      <c r="N2825" t="s">
        <v>21955</v>
      </c>
      <c r="O2825" t="s">
        <v>21955</v>
      </c>
      <c r="P2825" t="s">
        <v>21955</v>
      </c>
      <c r="Q2825" t="s">
        <v>21956</v>
      </c>
      <c r="R2825">
        <v>0.05</v>
      </c>
      <c r="S2825">
        <v>0</v>
      </c>
    </row>
    <row r="2826" spans="1:19">
      <c r="A2826" t="s">
        <v>349</v>
      </c>
      <c r="B2826" t="s">
        <v>26383</v>
      </c>
      <c r="C2826" t="s">
        <v>26384</v>
      </c>
      <c r="D2826" t="s">
        <v>21970</v>
      </c>
      <c r="F2826" t="s">
        <v>21953</v>
      </c>
      <c r="G2826">
        <v>3260</v>
      </c>
      <c r="I2826">
        <v>150</v>
      </c>
      <c r="J2826" t="s">
        <v>21954</v>
      </c>
      <c r="K2826" t="s">
        <v>204</v>
      </c>
      <c r="L2826" t="s">
        <v>12492</v>
      </c>
      <c r="M2826" t="s">
        <v>21955</v>
      </c>
      <c r="N2826" t="s">
        <v>21955</v>
      </c>
      <c r="O2826" t="s">
        <v>21955</v>
      </c>
      <c r="P2826" t="s">
        <v>21955</v>
      </c>
      <c r="Q2826" t="s">
        <v>21956</v>
      </c>
      <c r="R2826">
        <v>0.05</v>
      </c>
      <c r="S2826">
        <v>0</v>
      </c>
    </row>
    <row r="2827" spans="1:19">
      <c r="A2827" t="s">
        <v>349</v>
      </c>
      <c r="B2827" t="s">
        <v>26385</v>
      </c>
      <c r="C2827" t="s">
        <v>26386</v>
      </c>
      <c r="D2827" t="s">
        <v>21970</v>
      </c>
      <c r="F2827" t="s">
        <v>21953</v>
      </c>
      <c r="G2827">
        <v>3260</v>
      </c>
      <c r="I2827">
        <v>150</v>
      </c>
      <c r="J2827" t="s">
        <v>21954</v>
      </c>
      <c r="K2827" t="s">
        <v>204</v>
      </c>
      <c r="L2827" t="s">
        <v>12492</v>
      </c>
      <c r="M2827" t="s">
        <v>21955</v>
      </c>
      <c r="N2827" t="s">
        <v>21955</v>
      </c>
      <c r="O2827" t="s">
        <v>21955</v>
      </c>
      <c r="P2827" t="s">
        <v>21955</v>
      </c>
      <c r="Q2827" t="s">
        <v>21956</v>
      </c>
      <c r="R2827">
        <v>0.05</v>
      </c>
      <c r="S2827">
        <v>0</v>
      </c>
    </row>
    <row r="2828" spans="1:19">
      <c r="A2828" t="s">
        <v>349</v>
      </c>
      <c r="B2828" t="s">
        <v>26387</v>
      </c>
      <c r="C2828" t="s">
        <v>26388</v>
      </c>
      <c r="D2828" t="s">
        <v>21970</v>
      </c>
      <c r="F2828" t="s">
        <v>21953</v>
      </c>
      <c r="G2828">
        <v>3260</v>
      </c>
      <c r="I2828">
        <v>150</v>
      </c>
      <c r="J2828" t="s">
        <v>21954</v>
      </c>
      <c r="K2828" t="s">
        <v>204</v>
      </c>
      <c r="L2828" t="s">
        <v>12492</v>
      </c>
      <c r="M2828" t="s">
        <v>21955</v>
      </c>
      <c r="N2828" t="s">
        <v>21955</v>
      </c>
      <c r="O2828" t="s">
        <v>21955</v>
      </c>
      <c r="P2828" t="s">
        <v>21955</v>
      </c>
      <c r="Q2828" t="s">
        <v>21956</v>
      </c>
      <c r="R2828">
        <v>0.05</v>
      </c>
      <c r="S2828">
        <v>0</v>
      </c>
    </row>
    <row r="2829" spans="1:19">
      <c r="A2829" t="s">
        <v>349</v>
      </c>
      <c r="B2829" t="s">
        <v>26389</v>
      </c>
      <c r="C2829" t="s">
        <v>26390</v>
      </c>
      <c r="D2829" t="s">
        <v>21970</v>
      </c>
      <c r="F2829" t="s">
        <v>21953</v>
      </c>
      <c r="G2829">
        <v>3220</v>
      </c>
      <c r="I2829">
        <v>150</v>
      </c>
      <c r="J2829" t="s">
        <v>21954</v>
      </c>
      <c r="K2829" t="s">
        <v>204</v>
      </c>
      <c r="L2829" t="s">
        <v>12492</v>
      </c>
      <c r="M2829" t="s">
        <v>21955</v>
      </c>
      <c r="N2829" t="s">
        <v>21955</v>
      </c>
      <c r="O2829" t="s">
        <v>21955</v>
      </c>
      <c r="P2829" t="s">
        <v>21955</v>
      </c>
      <c r="Q2829" t="s">
        <v>21956</v>
      </c>
      <c r="R2829">
        <v>0.05</v>
      </c>
      <c r="S2829">
        <v>0</v>
      </c>
    </row>
    <row r="2830" spans="1:19">
      <c r="A2830" t="s">
        <v>349</v>
      </c>
      <c r="B2830" t="s">
        <v>26391</v>
      </c>
      <c r="C2830" t="s">
        <v>26392</v>
      </c>
      <c r="D2830" t="s">
        <v>21970</v>
      </c>
      <c r="F2830" t="s">
        <v>21953</v>
      </c>
      <c r="G2830">
        <v>3220</v>
      </c>
      <c r="I2830">
        <v>150</v>
      </c>
      <c r="J2830" t="s">
        <v>21954</v>
      </c>
      <c r="K2830" t="s">
        <v>204</v>
      </c>
      <c r="L2830" t="s">
        <v>12492</v>
      </c>
      <c r="M2830" t="s">
        <v>21955</v>
      </c>
      <c r="N2830" t="s">
        <v>21955</v>
      </c>
      <c r="O2830" t="s">
        <v>21955</v>
      </c>
      <c r="P2830" t="s">
        <v>21955</v>
      </c>
      <c r="Q2830" t="s">
        <v>21956</v>
      </c>
      <c r="R2830">
        <v>0.05</v>
      </c>
      <c r="S2830">
        <v>0</v>
      </c>
    </row>
    <row r="2831" spans="1:19">
      <c r="A2831" t="s">
        <v>349</v>
      </c>
      <c r="B2831" t="s">
        <v>26393</v>
      </c>
      <c r="C2831" t="s">
        <v>26394</v>
      </c>
      <c r="D2831" t="s">
        <v>21970</v>
      </c>
      <c r="F2831" t="s">
        <v>21953</v>
      </c>
      <c r="G2831">
        <v>3240</v>
      </c>
      <c r="I2831">
        <v>150</v>
      </c>
      <c r="J2831" t="s">
        <v>21954</v>
      </c>
      <c r="K2831" t="s">
        <v>204</v>
      </c>
      <c r="L2831" t="s">
        <v>12492</v>
      </c>
      <c r="M2831" t="s">
        <v>21955</v>
      </c>
      <c r="N2831" t="s">
        <v>21955</v>
      </c>
      <c r="O2831" t="s">
        <v>21955</v>
      </c>
      <c r="P2831" t="s">
        <v>21955</v>
      </c>
      <c r="Q2831" t="s">
        <v>21956</v>
      </c>
      <c r="R2831">
        <v>0.05</v>
      </c>
      <c r="S2831">
        <v>0</v>
      </c>
    </row>
    <row r="2832" spans="1:19">
      <c r="A2832" t="s">
        <v>349</v>
      </c>
      <c r="B2832" t="s">
        <v>26395</v>
      </c>
      <c r="C2832" t="s">
        <v>26396</v>
      </c>
      <c r="D2832" t="s">
        <v>21970</v>
      </c>
      <c r="F2832" t="s">
        <v>21953</v>
      </c>
      <c r="G2832">
        <v>3260</v>
      </c>
      <c r="I2832">
        <v>150</v>
      </c>
      <c r="J2832" t="s">
        <v>21954</v>
      </c>
      <c r="K2832" t="s">
        <v>204</v>
      </c>
      <c r="L2832" t="s">
        <v>12492</v>
      </c>
      <c r="M2832" t="s">
        <v>21955</v>
      </c>
      <c r="N2832" t="s">
        <v>21955</v>
      </c>
      <c r="O2832" t="s">
        <v>21955</v>
      </c>
      <c r="P2832" t="s">
        <v>21955</v>
      </c>
      <c r="Q2832" t="s">
        <v>21956</v>
      </c>
      <c r="R2832">
        <v>0.05</v>
      </c>
      <c r="S2832">
        <v>0</v>
      </c>
    </row>
    <row r="2833" spans="1:19">
      <c r="A2833" t="s">
        <v>349</v>
      </c>
      <c r="B2833" t="s">
        <v>26397</v>
      </c>
      <c r="C2833" t="s">
        <v>26398</v>
      </c>
      <c r="D2833" t="s">
        <v>21970</v>
      </c>
      <c r="F2833" t="s">
        <v>21953</v>
      </c>
      <c r="G2833">
        <v>3220</v>
      </c>
      <c r="I2833">
        <v>150</v>
      </c>
      <c r="J2833" t="s">
        <v>21954</v>
      </c>
      <c r="K2833" t="s">
        <v>204</v>
      </c>
      <c r="L2833" t="s">
        <v>12492</v>
      </c>
      <c r="M2833" t="s">
        <v>21955</v>
      </c>
      <c r="N2833" t="s">
        <v>21955</v>
      </c>
      <c r="O2833" t="s">
        <v>21955</v>
      </c>
      <c r="P2833" t="s">
        <v>21955</v>
      </c>
      <c r="Q2833" t="s">
        <v>21956</v>
      </c>
      <c r="R2833">
        <v>0.05</v>
      </c>
      <c r="S2833">
        <v>0</v>
      </c>
    </row>
    <row r="2834" spans="1:19">
      <c r="A2834" t="s">
        <v>349</v>
      </c>
      <c r="B2834" t="s">
        <v>26399</v>
      </c>
      <c r="C2834" t="s">
        <v>26400</v>
      </c>
      <c r="D2834" t="s">
        <v>21970</v>
      </c>
      <c r="F2834" t="s">
        <v>21953</v>
      </c>
      <c r="G2834">
        <v>3240</v>
      </c>
      <c r="I2834">
        <v>150</v>
      </c>
      <c r="J2834" t="s">
        <v>21954</v>
      </c>
      <c r="K2834" t="s">
        <v>204</v>
      </c>
      <c r="L2834" t="s">
        <v>12492</v>
      </c>
      <c r="M2834" t="s">
        <v>21955</v>
      </c>
      <c r="N2834" t="s">
        <v>21955</v>
      </c>
      <c r="O2834" t="s">
        <v>21955</v>
      </c>
      <c r="P2834" t="s">
        <v>21955</v>
      </c>
      <c r="Q2834" t="s">
        <v>21956</v>
      </c>
      <c r="R2834">
        <v>0.05</v>
      </c>
      <c r="S2834">
        <v>0</v>
      </c>
    </row>
    <row r="2835" spans="1:19">
      <c r="A2835" t="s">
        <v>349</v>
      </c>
      <c r="B2835" t="s">
        <v>26401</v>
      </c>
      <c r="C2835" t="s">
        <v>26402</v>
      </c>
      <c r="D2835" t="s">
        <v>21970</v>
      </c>
      <c r="F2835" t="s">
        <v>21953</v>
      </c>
      <c r="G2835">
        <v>3240</v>
      </c>
      <c r="I2835">
        <v>150</v>
      </c>
      <c r="J2835" t="s">
        <v>21954</v>
      </c>
      <c r="K2835" t="s">
        <v>204</v>
      </c>
      <c r="L2835" t="s">
        <v>12492</v>
      </c>
      <c r="M2835" t="s">
        <v>21955</v>
      </c>
      <c r="N2835" t="s">
        <v>21955</v>
      </c>
      <c r="O2835" t="s">
        <v>21955</v>
      </c>
      <c r="P2835" t="s">
        <v>21955</v>
      </c>
      <c r="Q2835" t="s">
        <v>21956</v>
      </c>
      <c r="R2835">
        <v>0.05</v>
      </c>
      <c r="S2835">
        <v>0</v>
      </c>
    </row>
    <row r="2836" spans="1:19">
      <c r="A2836" t="s">
        <v>349</v>
      </c>
      <c r="B2836" t="s">
        <v>26403</v>
      </c>
      <c r="C2836" t="s">
        <v>26404</v>
      </c>
      <c r="D2836" t="s">
        <v>21970</v>
      </c>
      <c r="F2836" t="s">
        <v>21953</v>
      </c>
      <c r="G2836">
        <v>3260</v>
      </c>
      <c r="I2836">
        <v>150</v>
      </c>
      <c r="J2836" t="s">
        <v>21954</v>
      </c>
      <c r="K2836" t="s">
        <v>204</v>
      </c>
      <c r="L2836" t="s">
        <v>12492</v>
      </c>
      <c r="M2836" t="s">
        <v>21955</v>
      </c>
      <c r="N2836" t="s">
        <v>21955</v>
      </c>
      <c r="O2836" t="s">
        <v>21955</v>
      </c>
      <c r="P2836" t="s">
        <v>21955</v>
      </c>
      <c r="Q2836" t="s">
        <v>21956</v>
      </c>
      <c r="R2836">
        <v>0.05</v>
      </c>
      <c r="S2836">
        <v>0</v>
      </c>
    </row>
    <row r="2837" spans="1:19">
      <c r="A2837" t="s">
        <v>349</v>
      </c>
      <c r="B2837" t="s">
        <v>26405</v>
      </c>
      <c r="C2837" t="s">
        <v>26406</v>
      </c>
      <c r="D2837" t="s">
        <v>21970</v>
      </c>
      <c r="F2837" t="s">
        <v>21953</v>
      </c>
      <c r="G2837">
        <v>3220</v>
      </c>
      <c r="I2837">
        <v>150</v>
      </c>
      <c r="J2837" t="s">
        <v>21954</v>
      </c>
      <c r="K2837" t="s">
        <v>204</v>
      </c>
      <c r="L2837" t="s">
        <v>12492</v>
      </c>
      <c r="M2837" t="s">
        <v>21955</v>
      </c>
      <c r="N2837" t="s">
        <v>21955</v>
      </c>
      <c r="O2837" t="s">
        <v>21955</v>
      </c>
      <c r="P2837" t="s">
        <v>21955</v>
      </c>
      <c r="Q2837" t="s">
        <v>21956</v>
      </c>
      <c r="R2837">
        <v>0.05</v>
      </c>
      <c r="S2837">
        <v>0</v>
      </c>
    </row>
    <row r="2838" spans="1:19">
      <c r="A2838" t="s">
        <v>349</v>
      </c>
      <c r="B2838" t="s">
        <v>26407</v>
      </c>
      <c r="C2838" t="s">
        <v>26408</v>
      </c>
      <c r="D2838" t="s">
        <v>21970</v>
      </c>
      <c r="F2838" t="s">
        <v>21953</v>
      </c>
      <c r="G2838">
        <v>3240</v>
      </c>
      <c r="I2838">
        <v>150</v>
      </c>
      <c r="J2838" t="s">
        <v>21954</v>
      </c>
      <c r="K2838" t="s">
        <v>204</v>
      </c>
      <c r="L2838" t="s">
        <v>12492</v>
      </c>
      <c r="M2838" t="s">
        <v>21955</v>
      </c>
      <c r="N2838" t="s">
        <v>21955</v>
      </c>
      <c r="O2838" t="s">
        <v>21955</v>
      </c>
      <c r="P2838" t="s">
        <v>21955</v>
      </c>
      <c r="Q2838" t="s">
        <v>21956</v>
      </c>
      <c r="R2838">
        <v>0.05</v>
      </c>
      <c r="S2838">
        <v>0</v>
      </c>
    </row>
    <row r="2839" spans="1:19">
      <c r="A2839" t="s">
        <v>349</v>
      </c>
      <c r="B2839" t="s">
        <v>26409</v>
      </c>
      <c r="C2839" t="s">
        <v>26410</v>
      </c>
      <c r="D2839" t="s">
        <v>21970</v>
      </c>
      <c r="F2839" t="s">
        <v>21953</v>
      </c>
      <c r="G2839">
        <v>3260</v>
      </c>
      <c r="I2839">
        <v>150</v>
      </c>
      <c r="J2839" t="s">
        <v>21954</v>
      </c>
      <c r="K2839" t="s">
        <v>204</v>
      </c>
      <c r="L2839" t="s">
        <v>12492</v>
      </c>
      <c r="M2839" t="s">
        <v>21955</v>
      </c>
      <c r="N2839" t="s">
        <v>21955</v>
      </c>
      <c r="O2839" t="s">
        <v>21955</v>
      </c>
      <c r="P2839" t="s">
        <v>21955</v>
      </c>
      <c r="Q2839" t="s">
        <v>21956</v>
      </c>
      <c r="R2839">
        <v>0.05</v>
      </c>
      <c r="S2839">
        <v>0</v>
      </c>
    </row>
    <row r="2840" spans="1:19">
      <c r="A2840" t="s">
        <v>349</v>
      </c>
      <c r="B2840" t="s">
        <v>26411</v>
      </c>
      <c r="C2840" t="s">
        <v>26412</v>
      </c>
      <c r="D2840" t="s">
        <v>21970</v>
      </c>
      <c r="F2840" t="s">
        <v>21953</v>
      </c>
      <c r="G2840">
        <v>3260</v>
      </c>
      <c r="I2840">
        <v>150</v>
      </c>
      <c r="J2840" t="s">
        <v>21954</v>
      </c>
      <c r="K2840" t="s">
        <v>204</v>
      </c>
      <c r="L2840" t="s">
        <v>12492</v>
      </c>
      <c r="M2840" t="s">
        <v>21955</v>
      </c>
      <c r="N2840" t="s">
        <v>21955</v>
      </c>
      <c r="O2840" t="s">
        <v>21955</v>
      </c>
      <c r="P2840" t="s">
        <v>21955</v>
      </c>
      <c r="Q2840" t="s">
        <v>21956</v>
      </c>
      <c r="R2840">
        <v>0.05</v>
      </c>
      <c r="S2840">
        <v>0</v>
      </c>
    </row>
    <row r="2841" spans="1:19">
      <c r="A2841" t="s">
        <v>349</v>
      </c>
      <c r="B2841" t="s">
        <v>26413</v>
      </c>
      <c r="C2841" t="s">
        <v>26414</v>
      </c>
      <c r="D2841" t="s">
        <v>21970</v>
      </c>
      <c r="F2841" t="s">
        <v>21953</v>
      </c>
      <c r="G2841">
        <v>3260</v>
      </c>
      <c r="I2841">
        <v>150</v>
      </c>
      <c r="J2841" t="s">
        <v>21954</v>
      </c>
      <c r="K2841" t="s">
        <v>204</v>
      </c>
      <c r="L2841" t="s">
        <v>12492</v>
      </c>
      <c r="M2841" t="s">
        <v>21955</v>
      </c>
      <c r="N2841" t="s">
        <v>21955</v>
      </c>
      <c r="O2841" t="s">
        <v>21955</v>
      </c>
      <c r="P2841" t="s">
        <v>21955</v>
      </c>
      <c r="Q2841" t="s">
        <v>21956</v>
      </c>
      <c r="R2841">
        <v>0.05</v>
      </c>
      <c r="S2841">
        <v>0</v>
      </c>
    </row>
    <row r="2842" spans="1:19">
      <c r="A2842" t="s">
        <v>349</v>
      </c>
      <c r="B2842" t="s">
        <v>26415</v>
      </c>
      <c r="C2842" t="s">
        <v>26416</v>
      </c>
      <c r="D2842" t="s">
        <v>21970</v>
      </c>
      <c r="F2842" t="s">
        <v>21953</v>
      </c>
      <c r="G2842">
        <v>3240</v>
      </c>
      <c r="I2842">
        <v>150</v>
      </c>
      <c r="J2842" t="s">
        <v>21954</v>
      </c>
      <c r="K2842" t="s">
        <v>204</v>
      </c>
      <c r="L2842" t="s">
        <v>12492</v>
      </c>
      <c r="M2842" t="s">
        <v>21955</v>
      </c>
      <c r="N2842" t="s">
        <v>21955</v>
      </c>
      <c r="O2842" t="s">
        <v>21955</v>
      </c>
      <c r="P2842" t="s">
        <v>21955</v>
      </c>
      <c r="Q2842" t="s">
        <v>21956</v>
      </c>
      <c r="R2842">
        <v>0.05</v>
      </c>
      <c r="S2842">
        <v>0</v>
      </c>
    </row>
    <row r="2843" spans="1:19">
      <c r="A2843" t="s">
        <v>349</v>
      </c>
      <c r="B2843" t="s">
        <v>26417</v>
      </c>
      <c r="C2843" t="s">
        <v>26418</v>
      </c>
      <c r="D2843" t="s">
        <v>21970</v>
      </c>
      <c r="F2843" t="s">
        <v>21953</v>
      </c>
      <c r="G2843">
        <v>3260</v>
      </c>
      <c r="I2843">
        <v>150</v>
      </c>
      <c r="J2843" t="s">
        <v>21954</v>
      </c>
      <c r="K2843" t="s">
        <v>204</v>
      </c>
      <c r="L2843" t="s">
        <v>12492</v>
      </c>
      <c r="M2843" t="s">
        <v>21955</v>
      </c>
      <c r="N2843" t="s">
        <v>21955</v>
      </c>
      <c r="O2843" t="s">
        <v>21955</v>
      </c>
      <c r="P2843" t="s">
        <v>21955</v>
      </c>
      <c r="Q2843" t="s">
        <v>21956</v>
      </c>
      <c r="R2843">
        <v>0.05</v>
      </c>
      <c r="S2843">
        <v>0</v>
      </c>
    </row>
    <row r="2844" spans="1:19">
      <c r="A2844" t="s">
        <v>349</v>
      </c>
      <c r="B2844" t="s">
        <v>26419</v>
      </c>
      <c r="C2844" t="s">
        <v>26420</v>
      </c>
      <c r="D2844" t="s">
        <v>21970</v>
      </c>
      <c r="F2844" t="s">
        <v>21953</v>
      </c>
      <c r="G2844">
        <v>3260</v>
      </c>
      <c r="I2844">
        <v>150</v>
      </c>
      <c r="J2844" t="s">
        <v>21954</v>
      </c>
      <c r="K2844" t="s">
        <v>204</v>
      </c>
      <c r="L2844" t="s">
        <v>12492</v>
      </c>
      <c r="M2844" t="s">
        <v>21955</v>
      </c>
      <c r="N2844" t="s">
        <v>21955</v>
      </c>
      <c r="O2844" t="s">
        <v>21955</v>
      </c>
      <c r="P2844" t="s">
        <v>21955</v>
      </c>
      <c r="Q2844" t="s">
        <v>21956</v>
      </c>
      <c r="R2844">
        <v>0.05</v>
      </c>
      <c r="S2844">
        <v>0</v>
      </c>
    </row>
    <row r="2845" spans="1:19">
      <c r="A2845" t="s">
        <v>349</v>
      </c>
      <c r="B2845" t="s">
        <v>26421</v>
      </c>
      <c r="C2845" t="s">
        <v>26422</v>
      </c>
      <c r="D2845" t="s">
        <v>21970</v>
      </c>
      <c r="F2845" t="s">
        <v>21953</v>
      </c>
      <c r="G2845">
        <v>3260</v>
      </c>
      <c r="I2845">
        <v>150</v>
      </c>
      <c r="J2845" t="s">
        <v>21954</v>
      </c>
      <c r="K2845" t="s">
        <v>204</v>
      </c>
      <c r="L2845" t="s">
        <v>12492</v>
      </c>
      <c r="M2845" t="s">
        <v>21955</v>
      </c>
      <c r="N2845" t="s">
        <v>21955</v>
      </c>
      <c r="O2845" t="s">
        <v>21955</v>
      </c>
      <c r="P2845" t="s">
        <v>21955</v>
      </c>
      <c r="Q2845" t="s">
        <v>21956</v>
      </c>
      <c r="R2845">
        <v>0.05</v>
      </c>
      <c r="S2845">
        <v>0</v>
      </c>
    </row>
    <row r="2846" spans="1:19">
      <c r="A2846" t="s">
        <v>349</v>
      </c>
      <c r="B2846" t="s">
        <v>26423</v>
      </c>
      <c r="C2846" t="s">
        <v>26424</v>
      </c>
      <c r="D2846" t="s">
        <v>21970</v>
      </c>
      <c r="F2846" t="s">
        <v>21953</v>
      </c>
      <c r="G2846">
        <v>3440</v>
      </c>
      <c r="I2846">
        <v>150</v>
      </c>
      <c r="J2846" t="s">
        <v>21954</v>
      </c>
      <c r="K2846" t="s">
        <v>204</v>
      </c>
      <c r="L2846" t="s">
        <v>204</v>
      </c>
      <c r="M2846" t="s">
        <v>21955</v>
      </c>
      <c r="N2846" t="s">
        <v>21955</v>
      </c>
      <c r="O2846" t="s">
        <v>21955</v>
      </c>
      <c r="P2846" t="s">
        <v>21955</v>
      </c>
      <c r="Q2846" t="s">
        <v>21956</v>
      </c>
      <c r="R2846">
        <v>0.05</v>
      </c>
      <c r="S2846">
        <v>0</v>
      </c>
    </row>
    <row r="2847" spans="1:19">
      <c r="A2847" t="s">
        <v>349</v>
      </c>
      <c r="B2847" t="s">
        <v>26425</v>
      </c>
      <c r="C2847" t="s">
        <v>26426</v>
      </c>
      <c r="D2847" t="s">
        <v>21970</v>
      </c>
      <c r="F2847" t="s">
        <v>21953</v>
      </c>
      <c r="G2847">
        <v>3440</v>
      </c>
      <c r="I2847">
        <v>150</v>
      </c>
      <c r="J2847" t="s">
        <v>21954</v>
      </c>
      <c r="K2847" t="s">
        <v>204</v>
      </c>
      <c r="L2847" t="s">
        <v>204</v>
      </c>
      <c r="M2847" t="s">
        <v>21955</v>
      </c>
      <c r="N2847" t="s">
        <v>21955</v>
      </c>
      <c r="O2847" t="s">
        <v>21955</v>
      </c>
      <c r="P2847" t="s">
        <v>21955</v>
      </c>
      <c r="Q2847" t="s">
        <v>21956</v>
      </c>
      <c r="R2847">
        <v>0.05</v>
      </c>
      <c r="S2847">
        <v>0</v>
      </c>
    </row>
    <row r="2848" spans="1:19">
      <c r="A2848" t="s">
        <v>349</v>
      </c>
      <c r="B2848" t="s">
        <v>26427</v>
      </c>
      <c r="C2848" t="s">
        <v>26428</v>
      </c>
      <c r="D2848" t="s">
        <v>21970</v>
      </c>
      <c r="F2848" t="s">
        <v>21953</v>
      </c>
      <c r="G2848">
        <v>3450</v>
      </c>
      <c r="I2848">
        <v>150</v>
      </c>
      <c r="J2848" t="s">
        <v>21954</v>
      </c>
      <c r="K2848" t="s">
        <v>204</v>
      </c>
      <c r="L2848" t="s">
        <v>204</v>
      </c>
      <c r="M2848" t="s">
        <v>21955</v>
      </c>
      <c r="N2848" t="s">
        <v>21955</v>
      </c>
      <c r="O2848" t="s">
        <v>21955</v>
      </c>
      <c r="P2848" t="s">
        <v>21955</v>
      </c>
      <c r="Q2848" t="s">
        <v>21956</v>
      </c>
      <c r="R2848">
        <v>0.05</v>
      </c>
      <c r="S2848">
        <v>0</v>
      </c>
    </row>
    <row r="2849" spans="1:19">
      <c r="A2849" t="s">
        <v>349</v>
      </c>
      <c r="B2849" t="s">
        <v>26429</v>
      </c>
      <c r="C2849" t="s">
        <v>26430</v>
      </c>
      <c r="D2849" t="s">
        <v>21970</v>
      </c>
      <c r="F2849" t="s">
        <v>21953</v>
      </c>
      <c r="G2849">
        <v>3450</v>
      </c>
      <c r="I2849">
        <v>150</v>
      </c>
      <c r="J2849" t="s">
        <v>21954</v>
      </c>
      <c r="K2849" t="s">
        <v>204</v>
      </c>
      <c r="L2849" t="s">
        <v>204</v>
      </c>
      <c r="M2849" t="s">
        <v>21955</v>
      </c>
      <c r="N2849" t="s">
        <v>21955</v>
      </c>
      <c r="O2849" t="s">
        <v>21955</v>
      </c>
      <c r="P2849" t="s">
        <v>21955</v>
      </c>
      <c r="Q2849" t="s">
        <v>21956</v>
      </c>
      <c r="R2849">
        <v>0.05</v>
      </c>
      <c r="S2849">
        <v>0</v>
      </c>
    </row>
    <row r="2850" spans="1:19">
      <c r="A2850" t="s">
        <v>349</v>
      </c>
      <c r="B2850" t="s">
        <v>26431</v>
      </c>
      <c r="C2850" t="s">
        <v>26432</v>
      </c>
      <c r="D2850" t="s">
        <v>21970</v>
      </c>
      <c r="F2850" t="s">
        <v>21953</v>
      </c>
      <c r="G2850">
        <v>3450</v>
      </c>
      <c r="I2850">
        <v>150</v>
      </c>
      <c r="J2850" t="s">
        <v>21954</v>
      </c>
      <c r="K2850" t="s">
        <v>204</v>
      </c>
      <c r="L2850" t="s">
        <v>204</v>
      </c>
      <c r="M2850" t="s">
        <v>21955</v>
      </c>
      <c r="N2850" t="s">
        <v>21955</v>
      </c>
      <c r="O2850" t="s">
        <v>21955</v>
      </c>
      <c r="P2850" t="s">
        <v>21955</v>
      </c>
      <c r="Q2850" t="s">
        <v>21956</v>
      </c>
      <c r="R2850">
        <v>0.05</v>
      </c>
      <c r="S2850">
        <v>0</v>
      </c>
    </row>
    <row r="2851" spans="1:19">
      <c r="A2851" t="s">
        <v>349</v>
      </c>
      <c r="B2851" t="s">
        <v>26433</v>
      </c>
      <c r="C2851" t="s">
        <v>26434</v>
      </c>
      <c r="D2851" t="s">
        <v>21970</v>
      </c>
      <c r="F2851" t="s">
        <v>21953</v>
      </c>
      <c r="G2851">
        <v>3450</v>
      </c>
      <c r="I2851">
        <v>150</v>
      </c>
      <c r="J2851" t="s">
        <v>21954</v>
      </c>
      <c r="K2851" t="s">
        <v>204</v>
      </c>
      <c r="L2851" t="s">
        <v>204</v>
      </c>
      <c r="M2851" t="s">
        <v>21955</v>
      </c>
      <c r="N2851" t="s">
        <v>21955</v>
      </c>
      <c r="O2851" t="s">
        <v>21955</v>
      </c>
      <c r="P2851" t="s">
        <v>21955</v>
      </c>
      <c r="Q2851" t="s">
        <v>21956</v>
      </c>
      <c r="R2851">
        <v>0.05</v>
      </c>
      <c r="S2851">
        <v>0</v>
      </c>
    </row>
    <row r="2852" spans="1:19">
      <c r="A2852" t="s">
        <v>349</v>
      </c>
      <c r="B2852" t="s">
        <v>26435</v>
      </c>
      <c r="C2852" t="s">
        <v>26436</v>
      </c>
      <c r="D2852" t="s">
        <v>21970</v>
      </c>
      <c r="F2852" t="s">
        <v>21953</v>
      </c>
      <c r="G2852">
        <v>3450</v>
      </c>
      <c r="I2852">
        <v>150</v>
      </c>
      <c r="J2852" t="s">
        <v>21954</v>
      </c>
      <c r="K2852" t="s">
        <v>204</v>
      </c>
      <c r="L2852" t="s">
        <v>204</v>
      </c>
      <c r="M2852" t="s">
        <v>21955</v>
      </c>
      <c r="N2852" t="s">
        <v>21955</v>
      </c>
      <c r="O2852" t="s">
        <v>21955</v>
      </c>
      <c r="P2852" t="s">
        <v>21955</v>
      </c>
      <c r="Q2852" t="s">
        <v>21956</v>
      </c>
      <c r="R2852">
        <v>0.05</v>
      </c>
      <c r="S2852">
        <v>0</v>
      </c>
    </row>
    <row r="2853" spans="1:19">
      <c r="A2853" t="s">
        <v>349</v>
      </c>
      <c r="B2853" t="s">
        <v>26437</v>
      </c>
      <c r="C2853" t="s">
        <v>26438</v>
      </c>
      <c r="D2853" t="s">
        <v>21970</v>
      </c>
      <c r="F2853" t="s">
        <v>21953</v>
      </c>
      <c r="G2853">
        <v>3450</v>
      </c>
      <c r="I2853">
        <v>150</v>
      </c>
      <c r="J2853" t="s">
        <v>21954</v>
      </c>
      <c r="K2853" t="s">
        <v>204</v>
      </c>
      <c r="L2853" t="s">
        <v>204</v>
      </c>
      <c r="M2853" t="s">
        <v>21955</v>
      </c>
      <c r="N2853" t="s">
        <v>21955</v>
      </c>
      <c r="O2853" t="s">
        <v>21955</v>
      </c>
      <c r="P2853" t="s">
        <v>21955</v>
      </c>
      <c r="Q2853" t="s">
        <v>21956</v>
      </c>
      <c r="R2853">
        <v>0.05</v>
      </c>
      <c r="S2853">
        <v>0</v>
      </c>
    </row>
    <row r="2854" spans="1:19">
      <c r="A2854" t="s">
        <v>349</v>
      </c>
      <c r="B2854" t="s">
        <v>26439</v>
      </c>
      <c r="C2854" t="s">
        <v>26440</v>
      </c>
      <c r="D2854" t="s">
        <v>21970</v>
      </c>
      <c r="F2854" t="s">
        <v>21953</v>
      </c>
      <c r="G2854">
        <v>3220</v>
      </c>
      <c r="I2854">
        <v>150</v>
      </c>
      <c r="J2854" t="s">
        <v>21954</v>
      </c>
      <c r="K2854" t="s">
        <v>204</v>
      </c>
      <c r="L2854" t="s">
        <v>204</v>
      </c>
      <c r="M2854" t="s">
        <v>21955</v>
      </c>
      <c r="N2854" t="s">
        <v>21955</v>
      </c>
      <c r="O2854" t="s">
        <v>21955</v>
      </c>
      <c r="P2854" t="s">
        <v>21955</v>
      </c>
      <c r="Q2854" t="s">
        <v>21956</v>
      </c>
      <c r="R2854">
        <v>0.05</v>
      </c>
      <c r="S2854">
        <v>0</v>
      </c>
    </row>
    <row r="2855" spans="1:19">
      <c r="A2855" t="s">
        <v>349</v>
      </c>
      <c r="B2855" t="s">
        <v>26441</v>
      </c>
      <c r="C2855" t="s">
        <v>26442</v>
      </c>
      <c r="D2855" t="s">
        <v>21970</v>
      </c>
      <c r="F2855" t="s">
        <v>21953</v>
      </c>
      <c r="G2855">
        <v>3220</v>
      </c>
      <c r="I2855">
        <v>150</v>
      </c>
      <c r="J2855" t="s">
        <v>21954</v>
      </c>
      <c r="K2855" t="s">
        <v>204</v>
      </c>
      <c r="L2855" t="s">
        <v>204</v>
      </c>
      <c r="M2855" t="s">
        <v>21955</v>
      </c>
      <c r="N2855" t="s">
        <v>21955</v>
      </c>
      <c r="O2855" t="s">
        <v>21955</v>
      </c>
      <c r="P2855" t="s">
        <v>21955</v>
      </c>
      <c r="Q2855" t="s">
        <v>21956</v>
      </c>
      <c r="R2855">
        <v>0.05</v>
      </c>
      <c r="S2855">
        <v>0</v>
      </c>
    </row>
    <row r="2856" spans="1:19">
      <c r="A2856" t="s">
        <v>349</v>
      </c>
      <c r="B2856" t="s">
        <v>26443</v>
      </c>
      <c r="C2856" t="s">
        <v>26444</v>
      </c>
      <c r="D2856" t="s">
        <v>21970</v>
      </c>
      <c r="F2856" t="s">
        <v>21953</v>
      </c>
      <c r="G2856">
        <v>3450</v>
      </c>
      <c r="I2856">
        <v>150</v>
      </c>
      <c r="J2856" t="s">
        <v>21954</v>
      </c>
      <c r="K2856" t="s">
        <v>204</v>
      </c>
      <c r="L2856" t="s">
        <v>204</v>
      </c>
      <c r="M2856" t="s">
        <v>21955</v>
      </c>
      <c r="N2856" t="s">
        <v>21955</v>
      </c>
      <c r="O2856" t="s">
        <v>21955</v>
      </c>
      <c r="P2856" t="s">
        <v>21955</v>
      </c>
      <c r="Q2856" t="s">
        <v>21956</v>
      </c>
      <c r="R2856">
        <v>0.05</v>
      </c>
      <c r="S2856">
        <v>0</v>
      </c>
    </row>
    <row r="2857" spans="1:19">
      <c r="A2857" t="s">
        <v>349</v>
      </c>
      <c r="B2857" t="s">
        <v>26445</v>
      </c>
      <c r="C2857" t="s">
        <v>26446</v>
      </c>
      <c r="D2857" t="s">
        <v>21970</v>
      </c>
      <c r="F2857" t="s">
        <v>21953</v>
      </c>
      <c r="G2857">
        <v>3220</v>
      </c>
      <c r="I2857">
        <v>150</v>
      </c>
      <c r="J2857" t="s">
        <v>21954</v>
      </c>
      <c r="K2857" t="s">
        <v>204</v>
      </c>
      <c r="L2857" t="s">
        <v>12492</v>
      </c>
      <c r="M2857" t="s">
        <v>21955</v>
      </c>
      <c r="N2857" t="s">
        <v>21955</v>
      </c>
      <c r="O2857" t="s">
        <v>21955</v>
      </c>
      <c r="P2857" t="s">
        <v>21955</v>
      </c>
      <c r="Q2857" t="s">
        <v>21956</v>
      </c>
      <c r="R2857">
        <v>0.05</v>
      </c>
      <c r="S2857">
        <v>0</v>
      </c>
    </row>
    <row r="2858" spans="1:19">
      <c r="A2858" t="s">
        <v>349</v>
      </c>
      <c r="B2858" t="s">
        <v>26447</v>
      </c>
      <c r="C2858" t="s">
        <v>26448</v>
      </c>
      <c r="D2858" t="s">
        <v>21970</v>
      </c>
      <c r="F2858" t="s">
        <v>21953</v>
      </c>
      <c r="G2858">
        <v>3260</v>
      </c>
      <c r="I2858">
        <v>150</v>
      </c>
      <c r="J2858" t="s">
        <v>21954</v>
      </c>
      <c r="K2858" t="s">
        <v>204</v>
      </c>
      <c r="L2858" t="s">
        <v>12492</v>
      </c>
      <c r="M2858" t="s">
        <v>21955</v>
      </c>
      <c r="N2858" t="s">
        <v>21955</v>
      </c>
      <c r="O2858" t="s">
        <v>21955</v>
      </c>
      <c r="P2858" t="s">
        <v>21955</v>
      </c>
      <c r="Q2858" t="s">
        <v>21956</v>
      </c>
      <c r="R2858">
        <v>0.05</v>
      </c>
      <c r="S2858">
        <v>0</v>
      </c>
    </row>
    <row r="2859" spans="1:19">
      <c r="A2859" t="s">
        <v>349</v>
      </c>
      <c r="B2859" t="s">
        <v>26449</v>
      </c>
      <c r="C2859" t="s">
        <v>26450</v>
      </c>
      <c r="D2859" t="s">
        <v>21970</v>
      </c>
      <c r="F2859" t="s">
        <v>21953</v>
      </c>
      <c r="G2859">
        <v>3260</v>
      </c>
      <c r="I2859">
        <v>150</v>
      </c>
      <c r="J2859" t="s">
        <v>21954</v>
      </c>
      <c r="K2859" t="s">
        <v>204</v>
      </c>
      <c r="L2859" t="s">
        <v>12492</v>
      </c>
      <c r="M2859" t="s">
        <v>21955</v>
      </c>
      <c r="N2859" t="s">
        <v>21955</v>
      </c>
      <c r="O2859" t="s">
        <v>21955</v>
      </c>
      <c r="P2859" t="s">
        <v>21955</v>
      </c>
      <c r="Q2859" t="s">
        <v>21956</v>
      </c>
      <c r="R2859">
        <v>0.05</v>
      </c>
      <c r="S2859">
        <v>0</v>
      </c>
    </row>
    <row r="2860" spans="1:19">
      <c r="A2860" t="s">
        <v>349</v>
      </c>
      <c r="B2860" t="s">
        <v>26451</v>
      </c>
      <c r="C2860" t="s">
        <v>26452</v>
      </c>
      <c r="D2860" t="s">
        <v>21970</v>
      </c>
      <c r="F2860" t="s">
        <v>21953</v>
      </c>
      <c r="G2860">
        <v>3260</v>
      </c>
      <c r="I2860">
        <v>150</v>
      </c>
      <c r="J2860" t="s">
        <v>21954</v>
      </c>
      <c r="K2860" t="s">
        <v>204</v>
      </c>
      <c r="L2860" t="s">
        <v>12492</v>
      </c>
      <c r="M2860" t="s">
        <v>21955</v>
      </c>
      <c r="N2860" t="s">
        <v>21955</v>
      </c>
      <c r="O2860" t="s">
        <v>21955</v>
      </c>
      <c r="P2860" t="s">
        <v>21955</v>
      </c>
      <c r="Q2860" t="s">
        <v>21956</v>
      </c>
      <c r="R2860">
        <v>0.05</v>
      </c>
      <c r="S2860">
        <v>0</v>
      </c>
    </row>
    <row r="2861" spans="1:19">
      <c r="A2861" t="s">
        <v>349</v>
      </c>
      <c r="B2861" t="s">
        <v>26453</v>
      </c>
      <c r="C2861" t="s">
        <v>26454</v>
      </c>
      <c r="D2861" t="s">
        <v>25554</v>
      </c>
      <c r="E2861" t="s">
        <v>22199</v>
      </c>
      <c r="F2861" t="s">
        <v>21953</v>
      </c>
      <c r="G2861">
        <v>3220</v>
      </c>
      <c r="H2861">
        <v>3220</v>
      </c>
      <c r="I2861">
        <v>150</v>
      </c>
      <c r="J2861" t="s">
        <v>21954</v>
      </c>
      <c r="K2861" t="s">
        <v>12492</v>
      </c>
      <c r="L2861" t="s">
        <v>12492</v>
      </c>
      <c r="M2861" t="s">
        <v>21961</v>
      </c>
      <c r="N2861" t="s">
        <v>21961</v>
      </c>
      <c r="O2861" t="s">
        <v>21961</v>
      </c>
      <c r="P2861" t="s">
        <v>21961</v>
      </c>
      <c r="R2861">
        <v>0.01</v>
      </c>
      <c r="S2861">
        <v>0</v>
      </c>
    </row>
    <row r="2862" spans="1:19">
      <c r="A2862" t="s">
        <v>349</v>
      </c>
      <c r="B2862" t="s">
        <v>26455</v>
      </c>
      <c r="C2862" t="s">
        <v>26456</v>
      </c>
      <c r="D2862" t="s">
        <v>21970</v>
      </c>
      <c r="F2862" t="s">
        <v>21953</v>
      </c>
      <c r="G2862">
        <v>3260</v>
      </c>
      <c r="I2862">
        <v>150</v>
      </c>
      <c r="J2862" t="s">
        <v>21954</v>
      </c>
      <c r="K2862" t="s">
        <v>204</v>
      </c>
      <c r="L2862" t="s">
        <v>12492</v>
      </c>
      <c r="M2862" t="s">
        <v>21955</v>
      </c>
      <c r="N2862" t="s">
        <v>21955</v>
      </c>
      <c r="O2862" t="s">
        <v>21955</v>
      </c>
      <c r="P2862" t="s">
        <v>21955</v>
      </c>
      <c r="Q2862" t="s">
        <v>21956</v>
      </c>
      <c r="R2862">
        <v>0.05</v>
      </c>
      <c r="S2862">
        <v>0</v>
      </c>
    </row>
    <row r="2863" spans="1:19">
      <c r="A2863" t="s">
        <v>349</v>
      </c>
      <c r="B2863" t="s">
        <v>26457</v>
      </c>
      <c r="C2863" t="s">
        <v>26458</v>
      </c>
      <c r="D2863" t="s">
        <v>21970</v>
      </c>
      <c r="F2863" t="s">
        <v>21953</v>
      </c>
      <c r="G2863">
        <v>3260</v>
      </c>
      <c r="I2863">
        <v>150</v>
      </c>
      <c r="J2863" t="s">
        <v>21954</v>
      </c>
      <c r="K2863" t="s">
        <v>204</v>
      </c>
      <c r="L2863" t="s">
        <v>12492</v>
      </c>
      <c r="M2863" t="s">
        <v>21955</v>
      </c>
      <c r="N2863" t="s">
        <v>21955</v>
      </c>
      <c r="O2863" t="s">
        <v>21955</v>
      </c>
      <c r="P2863" t="s">
        <v>21955</v>
      </c>
      <c r="Q2863" t="s">
        <v>21956</v>
      </c>
      <c r="R2863">
        <v>0.05</v>
      </c>
      <c r="S2863">
        <v>0</v>
      </c>
    </row>
    <row r="2864" spans="1:19">
      <c r="A2864" t="s">
        <v>349</v>
      </c>
      <c r="B2864" t="s">
        <v>26459</v>
      </c>
      <c r="C2864" t="s">
        <v>26460</v>
      </c>
      <c r="D2864" t="s">
        <v>21970</v>
      </c>
      <c r="F2864" t="s">
        <v>21953</v>
      </c>
      <c r="G2864">
        <v>3220</v>
      </c>
      <c r="I2864">
        <v>150</v>
      </c>
      <c r="J2864" t="s">
        <v>21954</v>
      </c>
      <c r="K2864" t="s">
        <v>204</v>
      </c>
      <c r="L2864" t="s">
        <v>12492</v>
      </c>
      <c r="M2864" t="s">
        <v>21955</v>
      </c>
      <c r="N2864" t="s">
        <v>21955</v>
      </c>
      <c r="O2864" t="s">
        <v>21955</v>
      </c>
      <c r="P2864" t="s">
        <v>21955</v>
      </c>
      <c r="Q2864" t="s">
        <v>21956</v>
      </c>
      <c r="R2864">
        <v>0.05</v>
      </c>
      <c r="S2864">
        <v>0</v>
      </c>
    </row>
    <row r="2865" spans="1:19">
      <c r="A2865" t="s">
        <v>349</v>
      </c>
      <c r="B2865" t="s">
        <v>26461</v>
      </c>
      <c r="C2865" t="s">
        <v>26462</v>
      </c>
      <c r="D2865" t="s">
        <v>21970</v>
      </c>
      <c r="F2865" t="s">
        <v>21953</v>
      </c>
      <c r="G2865">
        <v>3220</v>
      </c>
      <c r="I2865">
        <v>150</v>
      </c>
      <c r="J2865" t="s">
        <v>21954</v>
      </c>
      <c r="K2865" t="s">
        <v>204</v>
      </c>
      <c r="L2865" t="s">
        <v>12492</v>
      </c>
      <c r="M2865" t="s">
        <v>21955</v>
      </c>
      <c r="N2865" t="s">
        <v>21955</v>
      </c>
      <c r="O2865" t="s">
        <v>21955</v>
      </c>
      <c r="P2865" t="s">
        <v>21955</v>
      </c>
      <c r="Q2865" t="s">
        <v>21956</v>
      </c>
      <c r="R2865">
        <v>0.05</v>
      </c>
      <c r="S2865">
        <v>0</v>
      </c>
    </row>
    <row r="2866" spans="1:19">
      <c r="A2866" t="s">
        <v>349</v>
      </c>
      <c r="B2866" t="s">
        <v>26463</v>
      </c>
      <c r="C2866" t="s">
        <v>26464</v>
      </c>
      <c r="D2866" t="s">
        <v>21970</v>
      </c>
      <c r="F2866" t="s">
        <v>21953</v>
      </c>
      <c r="G2866">
        <v>3240</v>
      </c>
      <c r="I2866">
        <v>150</v>
      </c>
      <c r="J2866" t="s">
        <v>21954</v>
      </c>
      <c r="K2866" t="s">
        <v>204</v>
      </c>
      <c r="L2866" t="s">
        <v>12492</v>
      </c>
      <c r="M2866" t="s">
        <v>21955</v>
      </c>
      <c r="N2866" t="s">
        <v>21955</v>
      </c>
      <c r="O2866" t="s">
        <v>21955</v>
      </c>
      <c r="P2866" t="s">
        <v>21955</v>
      </c>
      <c r="Q2866" t="s">
        <v>21956</v>
      </c>
      <c r="R2866">
        <v>0.05</v>
      </c>
      <c r="S2866">
        <v>0</v>
      </c>
    </row>
    <row r="2867" spans="1:19">
      <c r="A2867" t="s">
        <v>349</v>
      </c>
      <c r="B2867" t="s">
        <v>26465</v>
      </c>
      <c r="C2867" t="s">
        <v>26466</v>
      </c>
      <c r="D2867" t="s">
        <v>21970</v>
      </c>
      <c r="F2867" t="s">
        <v>21953</v>
      </c>
      <c r="G2867">
        <v>3220</v>
      </c>
      <c r="I2867">
        <v>150</v>
      </c>
      <c r="J2867" t="s">
        <v>21954</v>
      </c>
      <c r="K2867" t="s">
        <v>204</v>
      </c>
      <c r="L2867" t="s">
        <v>12492</v>
      </c>
      <c r="M2867" t="s">
        <v>21955</v>
      </c>
      <c r="N2867" t="s">
        <v>21955</v>
      </c>
      <c r="O2867" t="s">
        <v>21955</v>
      </c>
      <c r="P2867" t="s">
        <v>21955</v>
      </c>
      <c r="Q2867" t="s">
        <v>21956</v>
      </c>
      <c r="R2867">
        <v>0.05</v>
      </c>
      <c r="S2867">
        <v>0</v>
      </c>
    </row>
    <row r="2868" spans="1:19">
      <c r="A2868" t="s">
        <v>349</v>
      </c>
      <c r="B2868" t="s">
        <v>26467</v>
      </c>
      <c r="C2868" t="s">
        <v>26468</v>
      </c>
      <c r="D2868" t="s">
        <v>21970</v>
      </c>
      <c r="F2868" t="s">
        <v>21953</v>
      </c>
      <c r="G2868">
        <v>3260</v>
      </c>
      <c r="I2868">
        <v>150</v>
      </c>
      <c r="J2868" t="s">
        <v>21954</v>
      </c>
      <c r="K2868" t="s">
        <v>204</v>
      </c>
      <c r="L2868" t="s">
        <v>12492</v>
      </c>
      <c r="M2868" t="s">
        <v>21955</v>
      </c>
      <c r="N2868" t="s">
        <v>21955</v>
      </c>
      <c r="O2868" t="s">
        <v>21955</v>
      </c>
      <c r="P2868" t="s">
        <v>21955</v>
      </c>
      <c r="Q2868" t="s">
        <v>21956</v>
      </c>
      <c r="R2868">
        <v>0.05</v>
      </c>
      <c r="S2868">
        <v>0</v>
      </c>
    </row>
    <row r="2869" spans="1:19">
      <c r="A2869" t="s">
        <v>349</v>
      </c>
      <c r="B2869" t="s">
        <v>26469</v>
      </c>
      <c r="C2869" t="s">
        <v>26470</v>
      </c>
      <c r="D2869" t="s">
        <v>21970</v>
      </c>
      <c r="F2869" t="s">
        <v>21953</v>
      </c>
      <c r="G2869">
        <v>3220</v>
      </c>
      <c r="I2869">
        <v>150</v>
      </c>
      <c r="J2869" t="s">
        <v>21954</v>
      </c>
      <c r="K2869" t="s">
        <v>204</v>
      </c>
      <c r="L2869" t="s">
        <v>12492</v>
      </c>
      <c r="M2869" t="s">
        <v>21955</v>
      </c>
      <c r="N2869" t="s">
        <v>21955</v>
      </c>
      <c r="O2869" t="s">
        <v>21955</v>
      </c>
      <c r="P2869" t="s">
        <v>21955</v>
      </c>
      <c r="Q2869" t="s">
        <v>21956</v>
      </c>
      <c r="R2869">
        <v>0.05</v>
      </c>
      <c r="S2869">
        <v>0</v>
      </c>
    </row>
    <row r="2870" spans="1:19">
      <c r="A2870" t="s">
        <v>349</v>
      </c>
      <c r="B2870" t="s">
        <v>26471</v>
      </c>
      <c r="C2870" t="s">
        <v>26472</v>
      </c>
      <c r="D2870" t="s">
        <v>21970</v>
      </c>
      <c r="F2870" t="s">
        <v>21953</v>
      </c>
      <c r="G2870">
        <v>3260</v>
      </c>
      <c r="I2870">
        <v>150</v>
      </c>
      <c r="J2870" t="s">
        <v>21954</v>
      </c>
      <c r="K2870" t="s">
        <v>204</v>
      </c>
      <c r="L2870" t="s">
        <v>12492</v>
      </c>
      <c r="M2870" t="s">
        <v>21955</v>
      </c>
      <c r="N2870" t="s">
        <v>21955</v>
      </c>
      <c r="O2870" t="s">
        <v>21955</v>
      </c>
      <c r="P2870" t="s">
        <v>21955</v>
      </c>
      <c r="Q2870" t="s">
        <v>21956</v>
      </c>
      <c r="R2870">
        <v>0.05</v>
      </c>
      <c r="S2870">
        <v>0</v>
      </c>
    </row>
    <row r="2871" spans="1:19">
      <c r="A2871" t="s">
        <v>349</v>
      </c>
      <c r="B2871" t="s">
        <v>26473</v>
      </c>
      <c r="C2871" t="s">
        <v>26474</v>
      </c>
      <c r="D2871" t="s">
        <v>21970</v>
      </c>
      <c r="F2871" t="s">
        <v>21953</v>
      </c>
      <c r="G2871">
        <v>3260</v>
      </c>
      <c r="I2871">
        <v>150</v>
      </c>
      <c r="J2871" t="s">
        <v>21954</v>
      </c>
      <c r="K2871" t="s">
        <v>204</v>
      </c>
      <c r="L2871" t="s">
        <v>12492</v>
      </c>
      <c r="M2871" t="s">
        <v>21955</v>
      </c>
      <c r="N2871" t="s">
        <v>21955</v>
      </c>
      <c r="O2871" t="s">
        <v>21955</v>
      </c>
      <c r="P2871" t="s">
        <v>21955</v>
      </c>
      <c r="Q2871" t="s">
        <v>21956</v>
      </c>
      <c r="R2871">
        <v>0.05</v>
      </c>
      <c r="S2871">
        <v>0</v>
      </c>
    </row>
    <row r="2872" spans="1:19">
      <c r="A2872" t="s">
        <v>349</v>
      </c>
      <c r="B2872" t="s">
        <v>26475</v>
      </c>
      <c r="C2872" t="s">
        <v>26476</v>
      </c>
      <c r="D2872" t="s">
        <v>21970</v>
      </c>
      <c r="F2872" t="s">
        <v>21953</v>
      </c>
      <c r="G2872">
        <v>3220</v>
      </c>
      <c r="I2872">
        <v>150</v>
      </c>
      <c r="J2872" t="s">
        <v>21954</v>
      </c>
      <c r="K2872" t="s">
        <v>204</v>
      </c>
      <c r="L2872" t="s">
        <v>12492</v>
      </c>
      <c r="M2872" t="s">
        <v>21955</v>
      </c>
      <c r="N2872" t="s">
        <v>21955</v>
      </c>
      <c r="O2872" t="s">
        <v>21955</v>
      </c>
      <c r="P2872" t="s">
        <v>21955</v>
      </c>
      <c r="Q2872" t="s">
        <v>21956</v>
      </c>
      <c r="R2872">
        <v>0.05</v>
      </c>
      <c r="S2872">
        <v>0</v>
      </c>
    </row>
    <row r="2873" spans="1:19">
      <c r="A2873" t="s">
        <v>349</v>
      </c>
      <c r="B2873" t="s">
        <v>26477</v>
      </c>
      <c r="C2873" t="s">
        <v>26478</v>
      </c>
      <c r="D2873" t="s">
        <v>21970</v>
      </c>
      <c r="F2873" t="s">
        <v>21953</v>
      </c>
      <c r="G2873">
        <v>3260</v>
      </c>
      <c r="I2873">
        <v>150</v>
      </c>
      <c r="J2873" t="s">
        <v>21954</v>
      </c>
      <c r="K2873" t="s">
        <v>204</v>
      </c>
      <c r="L2873" t="s">
        <v>12492</v>
      </c>
      <c r="M2873" t="s">
        <v>21955</v>
      </c>
      <c r="N2873" t="s">
        <v>21955</v>
      </c>
      <c r="O2873" t="s">
        <v>21955</v>
      </c>
      <c r="P2873" t="s">
        <v>21955</v>
      </c>
      <c r="Q2873" t="s">
        <v>21956</v>
      </c>
      <c r="R2873">
        <v>0.05</v>
      </c>
      <c r="S2873">
        <v>0</v>
      </c>
    </row>
    <row r="2874" spans="1:19">
      <c r="A2874" t="s">
        <v>349</v>
      </c>
      <c r="B2874" t="s">
        <v>26479</v>
      </c>
      <c r="C2874" t="s">
        <v>26480</v>
      </c>
      <c r="D2874" t="s">
        <v>21970</v>
      </c>
      <c r="F2874" t="s">
        <v>21953</v>
      </c>
      <c r="G2874">
        <v>3260</v>
      </c>
      <c r="I2874">
        <v>150</v>
      </c>
      <c r="J2874" t="s">
        <v>21954</v>
      </c>
      <c r="K2874" t="s">
        <v>204</v>
      </c>
      <c r="L2874" t="s">
        <v>12492</v>
      </c>
      <c r="M2874" t="s">
        <v>21955</v>
      </c>
      <c r="N2874" t="s">
        <v>21955</v>
      </c>
      <c r="O2874" t="s">
        <v>21955</v>
      </c>
      <c r="P2874" t="s">
        <v>21955</v>
      </c>
      <c r="Q2874" t="s">
        <v>21956</v>
      </c>
      <c r="R2874">
        <v>0.05</v>
      </c>
      <c r="S2874">
        <v>0</v>
      </c>
    </row>
    <row r="2875" spans="1:19">
      <c r="A2875" t="s">
        <v>349</v>
      </c>
      <c r="B2875" t="s">
        <v>26481</v>
      </c>
      <c r="C2875" t="s">
        <v>26482</v>
      </c>
      <c r="D2875" t="s">
        <v>21970</v>
      </c>
      <c r="F2875" t="s">
        <v>21953</v>
      </c>
      <c r="G2875">
        <v>3260</v>
      </c>
      <c r="I2875">
        <v>150</v>
      </c>
      <c r="J2875" t="s">
        <v>21954</v>
      </c>
      <c r="K2875" t="s">
        <v>204</v>
      </c>
      <c r="L2875" t="s">
        <v>12492</v>
      </c>
      <c r="M2875" t="s">
        <v>21955</v>
      </c>
      <c r="N2875" t="s">
        <v>21955</v>
      </c>
      <c r="O2875" t="s">
        <v>21955</v>
      </c>
      <c r="P2875" t="s">
        <v>21955</v>
      </c>
      <c r="Q2875" t="s">
        <v>21956</v>
      </c>
      <c r="R2875">
        <v>0.05</v>
      </c>
      <c r="S2875">
        <v>0</v>
      </c>
    </row>
    <row r="2876" spans="1:19">
      <c r="A2876" t="s">
        <v>349</v>
      </c>
      <c r="B2876" t="s">
        <v>26483</v>
      </c>
      <c r="C2876" t="s">
        <v>26484</v>
      </c>
      <c r="D2876" t="s">
        <v>21970</v>
      </c>
      <c r="F2876" t="s">
        <v>21953</v>
      </c>
      <c r="G2876">
        <v>3260</v>
      </c>
      <c r="I2876">
        <v>150</v>
      </c>
      <c r="J2876" t="s">
        <v>21954</v>
      </c>
      <c r="K2876" t="s">
        <v>204</v>
      </c>
      <c r="L2876" t="s">
        <v>12492</v>
      </c>
      <c r="M2876" t="s">
        <v>21955</v>
      </c>
      <c r="N2876" t="s">
        <v>21955</v>
      </c>
      <c r="O2876" t="s">
        <v>21955</v>
      </c>
      <c r="P2876" t="s">
        <v>21955</v>
      </c>
      <c r="Q2876" t="s">
        <v>21956</v>
      </c>
      <c r="R2876">
        <v>0.05</v>
      </c>
      <c r="S2876">
        <v>0</v>
      </c>
    </row>
    <row r="2877" spans="1:19">
      <c r="A2877" t="s">
        <v>349</v>
      </c>
      <c r="B2877" t="s">
        <v>26485</v>
      </c>
      <c r="C2877" t="s">
        <v>26486</v>
      </c>
      <c r="D2877" t="s">
        <v>21970</v>
      </c>
      <c r="F2877" t="s">
        <v>21953</v>
      </c>
      <c r="G2877">
        <v>3260</v>
      </c>
      <c r="I2877">
        <v>150</v>
      </c>
      <c r="J2877" t="s">
        <v>21954</v>
      </c>
      <c r="K2877" t="s">
        <v>204</v>
      </c>
      <c r="L2877" t="s">
        <v>12492</v>
      </c>
      <c r="M2877" t="s">
        <v>21955</v>
      </c>
      <c r="N2877" t="s">
        <v>21955</v>
      </c>
      <c r="O2877" t="s">
        <v>21955</v>
      </c>
      <c r="P2877" t="s">
        <v>21955</v>
      </c>
      <c r="Q2877" t="s">
        <v>21956</v>
      </c>
      <c r="R2877">
        <v>0.05</v>
      </c>
      <c r="S2877">
        <v>0</v>
      </c>
    </row>
    <row r="2878" spans="1:19">
      <c r="A2878" t="s">
        <v>349</v>
      </c>
      <c r="B2878" t="s">
        <v>26487</v>
      </c>
      <c r="C2878" t="s">
        <v>26488</v>
      </c>
      <c r="D2878" t="s">
        <v>21970</v>
      </c>
      <c r="F2878" t="s">
        <v>21953</v>
      </c>
      <c r="G2878">
        <v>3260</v>
      </c>
      <c r="I2878">
        <v>150</v>
      </c>
      <c r="J2878" t="s">
        <v>21954</v>
      </c>
      <c r="K2878" t="s">
        <v>204</v>
      </c>
      <c r="L2878" t="s">
        <v>12492</v>
      </c>
      <c r="M2878" t="s">
        <v>21955</v>
      </c>
      <c r="N2878" t="s">
        <v>21955</v>
      </c>
      <c r="O2878" t="s">
        <v>21955</v>
      </c>
      <c r="P2878" t="s">
        <v>21955</v>
      </c>
      <c r="Q2878" t="s">
        <v>21956</v>
      </c>
      <c r="R2878">
        <v>0.05</v>
      </c>
      <c r="S2878">
        <v>0</v>
      </c>
    </row>
    <row r="2879" spans="1:19">
      <c r="A2879" t="s">
        <v>349</v>
      </c>
      <c r="B2879" t="s">
        <v>26489</v>
      </c>
      <c r="C2879" t="s">
        <v>26490</v>
      </c>
      <c r="D2879" t="s">
        <v>21970</v>
      </c>
      <c r="F2879" t="s">
        <v>21953</v>
      </c>
      <c r="G2879">
        <v>3260</v>
      </c>
      <c r="I2879">
        <v>150</v>
      </c>
      <c r="J2879" t="s">
        <v>21954</v>
      </c>
      <c r="K2879" t="s">
        <v>204</v>
      </c>
      <c r="L2879" t="s">
        <v>12492</v>
      </c>
      <c r="M2879" t="s">
        <v>21955</v>
      </c>
      <c r="N2879" t="s">
        <v>21955</v>
      </c>
      <c r="O2879" t="s">
        <v>21955</v>
      </c>
      <c r="P2879" t="s">
        <v>21955</v>
      </c>
      <c r="Q2879" t="s">
        <v>21956</v>
      </c>
      <c r="R2879">
        <v>0.05</v>
      </c>
      <c r="S2879">
        <v>0</v>
      </c>
    </row>
    <row r="2880" spans="1:19">
      <c r="A2880" t="s">
        <v>349</v>
      </c>
      <c r="B2880" t="s">
        <v>26491</v>
      </c>
      <c r="C2880" t="s">
        <v>26492</v>
      </c>
      <c r="D2880" t="s">
        <v>21970</v>
      </c>
      <c r="F2880" t="s">
        <v>21953</v>
      </c>
      <c r="G2880">
        <v>3260</v>
      </c>
      <c r="I2880">
        <v>150</v>
      </c>
      <c r="J2880" t="s">
        <v>21954</v>
      </c>
      <c r="K2880" t="s">
        <v>204</v>
      </c>
      <c r="L2880" t="s">
        <v>12492</v>
      </c>
      <c r="M2880" t="s">
        <v>21955</v>
      </c>
      <c r="N2880" t="s">
        <v>21955</v>
      </c>
      <c r="O2880" t="s">
        <v>21955</v>
      </c>
      <c r="P2880" t="s">
        <v>21955</v>
      </c>
      <c r="Q2880" t="s">
        <v>21956</v>
      </c>
      <c r="R2880">
        <v>0.05</v>
      </c>
      <c r="S2880">
        <v>0</v>
      </c>
    </row>
    <row r="2881" spans="1:20">
      <c r="A2881" t="s">
        <v>349</v>
      </c>
      <c r="B2881" t="s">
        <v>26493</v>
      </c>
      <c r="C2881" t="s">
        <v>26494</v>
      </c>
      <c r="D2881" t="s">
        <v>21970</v>
      </c>
      <c r="F2881" t="s">
        <v>21953</v>
      </c>
      <c r="G2881">
        <v>3260</v>
      </c>
      <c r="I2881">
        <v>150</v>
      </c>
      <c r="J2881" t="s">
        <v>21954</v>
      </c>
      <c r="K2881" t="s">
        <v>204</v>
      </c>
      <c r="L2881" t="s">
        <v>12492</v>
      </c>
      <c r="M2881" t="s">
        <v>21955</v>
      </c>
      <c r="N2881" t="s">
        <v>21955</v>
      </c>
      <c r="O2881" t="s">
        <v>21955</v>
      </c>
      <c r="P2881" t="s">
        <v>21955</v>
      </c>
      <c r="Q2881" t="s">
        <v>21956</v>
      </c>
      <c r="R2881">
        <v>0.05</v>
      </c>
      <c r="S2881">
        <v>0</v>
      </c>
    </row>
    <row r="2882" spans="1:20">
      <c r="A2882" t="s">
        <v>349</v>
      </c>
      <c r="B2882" t="s">
        <v>26495</v>
      </c>
      <c r="C2882" t="s">
        <v>26496</v>
      </c>
      <c r="D2882" t="s">
        <v>24173</v>
      </c>
      <c r="E2882" t="s">
        <v>21952</v>
      </c>
      <c r="F2882" t="s">
        <v>21953</v>
      </c>
      <c r="G2882">
        <v>3220</v>
      </c>
      <c r="I2882">
        <v>150</v>
      </c>
      <c r="J2882" t="s">
        <v>21954</v>
      </c>
      <c r="K2882" t="s">
        <v>204</v>
      </c>
      <c r="L2882" t="s">
        <v>12492</v>
      </c>
      <c r="M2882" t="s">
        <v>21955</v>
      </c>
      <c r="N2882" t="s">
        <v>21955</v>
      </c>
      <c r="O2882" t="s">
        <v>21955</v>
      </c>
      <c r="P2882" t="s">
        <v>21955</v>
      </c>
      <c r="Q2882" t="s">
        <v>21956</v>
      </c>
      <c r="R2882">
        <v>0.05</v>
      </c>
      <c r="S2882">
        <v>0</v>
      </c>
      <c r="T2882" t="s">
        <v>21967</v>
      </c>
    </row>
    <row r="2883" spans="1:20">
      <c r="A2883" t="s">
        <v>349</v>
      </c>
      <c r="B2883" t="s">
        <v>26497</v>
      </c>
      <c r="C2883" t="s">
        <v>26498</v>
      </c>
      <c r="D2883" t="s">
        <v>22069</v>
      </c>
      <c r="E2883" t="s">
        <v>21952</v>
      </c>
      <c r="F2883" t="s">
        <v>21953</v>
      </c>
      <c r="G2883">
        <v>3430</v>
      </c>
      <c r="I2883">
        <v>150</v>
      </c>
      <c r="J2883" t="s">
        <v>21954</v>
      </c>
      <c r="K2883" t="s">
        <v>12492</v>
      </c>
      <c r="L2883" t="s">
        <v>12492</v>
      </c>
      <c r="M2883" t="s">
        <v>21955</v>
      </c>
      <c r="N2883" t="s">
        <v>21955</v>
      </c>
      <c r="O2883" t="s">
        <v>21955</v>
      </c>
      <c r="P2883" t="s">
        <v>21955</v>
      </c>
      <c r="Q2883" t="s">
        <v>21956</v>
      </c>
      <c r="R2883">
        <v>0.05</v>
      </c>
      <c r="S2883">
        <v>0</v>
      </c>
      <c r="T2883" t="s">
        <v>21962</v>
      </c>
    </row>
    <row r="2884" spans="1:20">
      <c r="A2884" t="s">
        <v>349</v>
      </c>
      <c r="B2884" t="s">
        <v>26499</v>
      </c>
      <c r="C2884" t="s">
        <v>26500</v>
      </c>
      <c r="D2884" t="s">
        <v>22849</v>
      </c>
      <c r="E2884" t="s">
        <v>21952</v>
      </c>
      <c r="F2884" t="s">
        <v>21953</v>
      </c>
      <c r="G2884">
        <v>3450</v>
      </c>
      <c r="I2884">
        <v>150</v>
      </c>
      <c r="J2884" t="s">
        <v>21954</v>
      </c>
      <c r="K2884" t="s">
        <v>12492</v>
      </c>
      <c r="L2884" t="s">
        <v>12492</v>
      </c>
      <c r="M2884" t="s">
        <v>21955</v>
      </c>
      <c r="N2884" t="s">
        <v>21955</v>
      </c>
      <c r="O2884" t="s">
        <v>21955</v>
      </c>
      <c r="P2884" t="s">
        <v>21955</v>
      </c>
      <c r="Q2884" t="s">
        <v>21956</v>
      </c>
      <c r="R2884">
        <v>0.05</v>
      </c>
      <c r="S2884">
        <v>0</v>
      </c>
      <c r="T2884" t="s">
        <v>21967</v>
      </c>
    </row>
    <row r="2885" spans="1:20">
      <c r="A2885" t="s">
        <v>349</v>
      </c>
      <c r="B2885" t="s">
        <v>26501</v>
      </c>
      <c r="C2885" t="s">
        <v>26502</v>
      </c>
      <c r="D2885" t="s">
        <v>22125</v>
      </c>
      <c r="E2885" t="s">
        <v>21987</v>
      </c>
      <c r="F2885" t="s">
        <v>21953</v>
      </c>
      <c r="G2885">
        <v>3220</v>
      </c>
      <c r="I2885">
        <v>200</v>
      </c>
      <c r="J2885" t="s">
        <v>21954</v>
      </c>
      <c r="K2885" t="s">
        <v>12492</v>
      </c>
      <c r="L2885" t="s">
        <v>12492</v>
      </c>
      <c r="M2885" t="s">
        <v>21955</v>
      </c>
      <c r="N2885" t="s">
        <v>21955</v>
      </c>
      <c r="O2885" t="s">
        <v>21955</v>
      </c>
      <c r="P2885" t="s">
        <v>21955</v>
      </c>
      <c r="Q2885" t="s">
        <v>21956</v>
      </c>
      <c r="R2885">
        <v>0.05</v>
      </c>
      <c r="S2885">
        <v>0</v>
      </c>
      <c r="T2885" t="s">
        <v>21967</v>
      </c>
    </row>
    <row r="2886" spans="1:20">
      <c r="A2886" t="s">
        <v>349</v>
      </c>
      <c r="B2886" t="s">
        <v>26503</v>
      </c>
      <c r="C2886" t="s">
        <v>26504</v>
      </c>
      <c r="D2886" t="s">
        <v>21990</v>
      </c>
      <c r="E2886" t="s">
        <v>21952</v>
      </c>
      <c r="F2886" t="s">
        <v>21953</v>
      </c>
      <c r="G2886">
        <v>3440</v>
      </c>
      <c r="I2886">
        <v>150</v>
      </c>
      <c r="J2886" t="s">
        <v>21954</v>
      </c>
      <c r="K2886" t="s">
        <v>12492</v>
      </c>
      <c r="L2886" t="s">
        <v>12492</v>
      </c>
      <c r="M2886" t="s">
        <v>21955</v>
      </c>
      <c r="N2886" t="s">
        <v>21955</v>
      </c>
      <c r="O2886" t="s">
        <v>21955</v>
      </c>
      <c r="P2886" t="s">
        <v>21955</v>
      </c>
      <c r="Q2886" t="s">
        <v>21956</v>
      </c>
      <c r="R2886">
        <v>0.05</v>
      </c>
      <c r="S2886">
        <v>0</v>
      </c>
      <c r="T2886" t="s">
        <v>21967</v>
      </c>
    </row>
    <row r="2887" spans="1:20">
      <c r="A2887" t="s">
        <v>349</v>
      </c>
      <c r="B2887" t="s">
        <v>26505</v>
      </c>
      <c r="C2887" t="s">
        <v>26506</v>
      </c>
      <c r="D2887" t="s">
        <v>24402</v>
      </c>
      <c r="E2887" t="s">
        <v>21952</v>
      </c>
      <c r="F2887" t="s">
        <v>21953</v>
      </c>
      <c r="G2887">
        <v>3450</v>
      </c>
      <c r="I2887">
        <v>200</v>
      </c>
      <c r="J2887" t="s">
        <v>21954</v>
      </c>
      <c r="K2887" t="s">
        <v>12492</v>
      </c>
      <c r="L2887" t="s">
        <v>12492</v>
      </c>
      <c r="M2887" t="s">
        <v>21955</v>
      </c>
      <c r="N2887" t="s">
        <v>21955</v>
      </c>
      <c r="O2887" t="s">
        <v>21955</v>
      </c>
      <c r="P2887" t="s">
        <v>21961</v>
      </c>
      <c r="Q2887" t="s">
        <v>21956</v>
      </c>
      <c r="R2887">
        <v>0.05</v>
      </c>
      <c r="S2887">
        <v>0</v>
      </c>
      <c r="T2887" t="s">
        <v>21967</v>
      </c>
    </row>
    <row r="2888" spans="1:20">
      <c r="A2888" t="s">
        <v>349</v>
      </c>
      <c r="B2888" t="s">
        <v>26507</v>
      </c>
      <c r="C2888" t="s">
        <v>26508</v>
      </c>
      <c r="D2888" t="s">
        <v>21979</v>
      </c>
      <c r="E2888" t="s">
        <v>22181</v>
      </c>
      <c r="F2888" t="s">
        <v>21953</v>
      </c>
      <c r="G2888">
        <v>3220</v>
      </c>
      <c r="I2888">
        <v>200</v>
      </c>
      <c r="J2888" t="s">
        <v>21954</v>
      </c>
      <c r="K2888" t="s">
        <v>12492</v>
      </c>
      <c r="L2888" t="s">
        <v>12492</v>
      </c>
      <c r="M2888" t="s">
        <v>34</v>
      </c>
      <c r="N2888" t="s">
        <v>34</v>
      </c>
      <c r="O2888" t="s">
        <v>34</v>
      </c>
      <c r="P2888" t="s">
        <v>34</v>
      </c>
      <c r="Q2888" t="s">
        <v>21956</v>
      </c>
      <c r="R2888">
        <v>0.05</v>
      </c>
      <c r="S2888">
        <v>0</v>
      </c>
      <c r="T2888" t="s">
        <v>21967</v>
      </c>
    </row>
    <row r="2889" spans="1:20">
      <c r="A2889" t="s">
        <v>349</v>
      </c>
      <c r="B2889" t="s">
        <v>26509</v>
      </c>
      <c r="C2889" t="s">
        <v>26510</v>
      </c>
      <c r="D2889" t="s">
        <v>21990</v>
      </c>
      <c r="E2889" t="s">
        <v>21952</v>
      </c>
      <c r="F2889" t="s">
        <v>21953</v>
      </c>
      <c r="G2889">
        <v>3440</v>
      </c>
      <c r="I2889">
        <v>200</v>
      </c>
      <c r="J2889" t="s">
        <v>21954</v>
      </c>
      <c r="K2889" t="s">
        <v>204</v>
      </c>
      <c r="L2889" t="s">
        <v>12492</v>
      </c>
      <c r="M2889" t="s">
        <v>21955</v>
      </c>
      <c r="N2889" t="s">
        <v>21955</v>
      </c>
      <c r="O2889" t="s">
        <v>21955</v>
      </c>
      <c r="P2889" t="s">
        <v>21955</v>
      </c>
      <c r="Q2889" t="s">
        <v>21956</v>
      </c>
      <c r="R2889">
        <v>0.05</v>
      </c>
      <c r="S2889">
        <v>0</v>
      </c>
      <c r="T2889" t="s">
        <v>21967</v>
      </c>
    </row>
    <row r="2890" spans="1:20">
      <c r="A2890" t="s">
        <v>349</v>
      </c>
      <c r="B2890" t="s">
        <v>26511</v>
      </c>
      <c r="C2890" t="s">
        <v>26512</v>
      </c>
      <c r="D2890" t="s">
        <v>22546</v>
      </c>
      <c r="E2890" t="s">
        <v>22181</v>
      </c>
      <c r="F2890" t="s">
        <v>21953</v>
      </c>
      <c r="G2890">
        <v>3220</v>
      </c>
      <c r="I2890">
        <v>150</v>
      </c>
      <c r="J2890" t="s">
        <v>19</v>
      </c>
      <c r="K2890" t="s">
        <v>12492</v>
      </c>
      <c r="L2890" t="s">
        <v>12492</v>
      </c>
      <c r="M2890" t="s">
        <v>21961</v>
      </c>
      <c r="N2890" t="s">
        <v>21961</v>
      </c>
      <c r="O2890" t="s">
        <v>21961</v>
      </c>
      <c r="P2890" t="s">
        <v>21961</v>
      </c>
      <c r="Q2890" t="s">
        <v>21956</v>
      </c>
      <c r="R2890">
        <v>0.05</v>
      </c>
      <c r="S2890">
        <v>0</v>
      </c>
      <c r="T2890" t="s">
        <v>22002</v>
      </c>
    </row>
    <row r="2891" spans="1:20">
      <c r="A2891" t="s">
        <v>349</v>
      </c>
      <c r="B2891" t="s">
        <v>26513</v>
      </c>
      <c r="C2891" t="s">
        <v>26514</v>
      </c>
      <c r="D2891" t="s">
        <v>22751</v>
      </c>
      <c r="E2891" t="s">
        <v>21966</v>
      </c>
      <c r="F2891" t="s">
        <v>21953</v>
      </c>
      <c r="G2891">
        <v>3220</v>
      </c>
      <c r="I2891">
        <v>150</v>
      </c>
      <c r="J2891" t="s">
        <v>21954</v>
      </c>
      <c r="K2891" t="s">
        <v>204</v>
      </c>
      <c r="L2891" t="s">
        <v>12492</v>
      </c>
      <c r="M2891" t="s">
        <v>21955</v>
      </c>
      <c r="N2891" t="s">
        <v>21955</v>
      </c>
      <c r="O2891" t="s">
        <v>21955</v>
      </c>
      <c r="P2891" t="s">
        <v>21955</v>
      </c>
      <c r="Q2891" t="s">
        <v>21956</v>
      </c>
      <c r="R2891">
        <v>0.05</v>
      </c>
      <c r="S2891">
        <v>0</v>
      </c>
    </row>
    <row r="2892" spans="1:20">
      <c r="A2892" t="s">
        <v>349</v>
      </c>
      <c r="B2892" t="s">
        <v>26515</v>
      </c>
      <c r="C2892" t="s">
        <v>26516</v>
      </c>
      <c r="D2892" t="s">
        <v>24431</v>
      </c>
      <c r="E2892" t="s">
        <v>21966</v>
      </c>
      <c r="F2892" t="s">
        <v>21953</v>
      </c>
      <c r="G2892">
        <v>3220</v>
      </c>
      <c r="I2892">
        <v>150</v>
      </c>
      <c r="J2892" t="s">
        <v>21954</v>
      </c>
      <c r="K2892" t="s">
        <v>12492</v>
      </c>
      <c r="L2892" t="s">
        <v>12492</v>
      </c>
      <c r="M2892" t="s">
        <v>21955</v>
      </c>
      <c r="N2892" t="s">
        <v>21955</v>
      </c>
      <c r="O2892" t="s">
        <v>21955</v>
      </c>
      <c r="P2892" t="s">
        <v>21955</v>
      </c>
      <c r="Q2892" t="s">
        <v>21956</v>
      </c>
      <c r="R2892">
        <v>0.05</v>
      </c>
      <c r="S2892">
        <v>0</v>
      </c>
      <c r="T2892" t="s">
        <v>21967</v>
      </c>
    </row>
    <row r="2893" spans="1:20">
      <c r="A2893" t="s">
        <v>349</v>
      </c>
      <c r="B2893" t="s">
        <v>26517</v>
      </c>
      <c r="C2893" t="s">
        <v>26518</v>
      </c>
      <c r="D2893" t="s">
        <v>26519</v>
      </c>
      <c r="E2893" t="s">
        <v>21952</v>
      </c>
      <c r="F2893" t="s">
        <v>21953</v>
      </c>
      <c r="G2893">
        <v>3440</v>
      </c>
      <c r="I2893">
        <v>150</v>
      </c>
      <c r="J2893" t="s">
        <v>21954</v>
      </c>
      <c r="K2893" t="s">
        <v>204</v>
      </c>
      <c r="L2893" t="s">
        <v>12492</v>
      </c>
      <c r="M2893" t="s">
        <v>21955</v>
      </c>
      <c r="N2893" t="s">
        <v>21955</v>
      </c>
      <c r="O2893" t="s">
        <v>21955</v>
      </c>
      <c r="P2893" t="s">
        <v>21955</v>
      </c>
      <c r="Q2893" t="s">
        <v>21956</v>
      </c>
      <c r="R2893">
        <v>0.05</v>
      </c>
      <c r="S2893">
        <v>0</v>
      </c>
      <c r="T2893" t="s">
        <v>21967</v>
      </c>
    </row>
    <row r="2894" spans="1:20">
      <c r="A2894" t="s">
        <v>349</v>
      </c>
      <c r="B2894" t="s">
        <v>26520</v>
      </c>
      <c r="C2894" t="s">
        <v>26521</v>
      </c>
      <c r="D2894" t="s">
        <v>22069</v>
      </c>
      <c r="E2894" t="s">
        <v>21952</v>
      </c>
      <c r="F2894" t="s">
        <v>21953</v>
      </c>
      <c r="G2894">
        <v>3430</v>
      </c>
      <c r="I2894">
        <v>150</v>
      </c>
      <c r="J2894" t="s">
        <v>21954</v>
      </c>
      <c r="K2894" t="s">
        <v>204</v>
      </c>
      <c r="L2894" t="s">
        <v>12492</v>
      </c>
      <c r="M2894" t="s">
        <v>21955</v>
      </c>
      <c r="N2894" t="s">
        <v>21955</v>
      </c>
      <c r="O2894" t="s">
        <v>21955</v>
      </c>
      <c r="P2894" t="s">
        <v>21955</v>
      </c>
      <c r="Q2894" t="s">
        <v>21956</v>
      </c>
      <c r="R2894">
        <v>0.05</v>
      </c>
      <c r="S2894">
        <v>0</v>
      </c>
    </row>
    <row r="2895" spans="1:20">
      <c r="A2895" t="s">
        <v>349</v>
      </c>
      <c r="B2895" t="s">
        <v>26522</v>
      </c>
      <c r="C2895" t="s">
        <v>26523</v>
      </c>
      <c r="D2895" t="s">
        <v>22069</v>
      </c>
      <c r="E2895" t="s">
        <v>21952</v>
      </c>
      <c r="F2895" t="s">
        <v>21953</v>
      </c>
      <c r="G2895">
        <v>3430</v>
      </c>
      <c r="I2895">
        <v>150</v>
      </c>
      <c r="J2895" t="s">
        <v>21954</v>
      </c>
      <c r="K2895" t="s">
        <v>204</v>
      </c>
      <c r="L2895" t="s">
        <v>12492</v>
      </c>
      <c r="M2895" t="s">
        <v>21955</v>
      </c>
      <c r="N2895" t="s">
        <v>21955</v>
      </c>
      <c r="O2895" t="s">
        <v>21955</v>
      </c>
      <c r="P2895" t="s">
        <v>21955</v>
      </c>
      <c r="Q2895" t="s">
        <v>21956</v>
      </c>
      <c r="R2895">
        <v>0.05</v>
      </c>
      <c r="S2895">
        <v>0</v>
      </c>
    </row>
    <row r="2896" spans="1:20">
      <c r="A2896" t="s">
        <v>349</v>
      </c>
      <c r="B2896" t="s">
        <v>26524</v>
      </c>
      <c r="C2896" t="s">
        <v>26525</v>
      </c>
      <c r="D2896" t="s">
        <v>22069</v>
      </c>
      <c r="E2896" t="s">
        <v>21952</v>
      </c>
      <c r="F2896" t="s">
        <v>21953</v>
      </c>
      <c r="G2896">
        <v>3430</v>
      </c>
      <c r="I2896">
        <v>150</v>
      </c>
      <c r="J2896" t="s">
        <v>21954</v>
      </c>
      <c r="K2896" t="s">
        <v>204</v>
      </c>
      <c r="L2896" t="s">
        <v>12492</v>
      </c>
      <c r="M2896" t="s">
        <v>21955</v>
      </c>
      <c r="N2896" t="s">
        <v>21955</v>
      </c>
      <c r="O2896" t="s">
        <v>21955</v>
      </c>
      <c r="P2896" t="s">
        <v>21955</v>
      </c>
      <c r="Q2896" t="s">
        <v>21956</v>
      </c>
      <c r="R2896">
        <v>0.05</v>
      </c>
      <c r="S2896">
        <v>0</v>
      </c>
      <c r="T2896" t="s">
        <v>21962</v>
      </c>
    </row>
    <row r="2897" spans="1:20">
      <c r="A2897" t="s">
        <v>349</v>
      </c>
      <c r="B2897" t="s">
        <v>26526</v>
      </c>
      <c r="C2897" t="s">
        <v>26527</v>
      </c>
      <c r="D2897" t="s">
        <v>22069</v>
      </c>
      <c r="E2897" t="s">
        <v>21952</v>
      </c>
      <c r="F2897" t="s">
        <v>21953</v>
      </c>
      <c r="G2897">
        <v>3430</v>
      </c>
      <c r="I2897">
        <v>150</v>
      </c>
      <c r="J2897" t="s">
        <v>21954</v>
      </c>
      <c r="K2897" t="s">
        <v>204</v>
      </c>
      <c r="L2897" t="s">
        <v>12492</v>
      </c>
      <c r="M2897" t="s">
        <v>21955</v>
      </c>
      <c r="N2897" t="s">
        <v>21955</v>
      </c>
      <c r="O2897" t="s">
        <v>21955</v>
      </c>
      <c r="P2897" t="s">
        <v>21955</v>
      </c>
      <c r="Q2897" t="s">
        <v>21956</v>
      </c>
      <c r="R2897">
        <v>0.05</v>
      </c>
      <c r="S2897">
        <v>0</v>
      </c>
      <c r="T2897" t="s">
        <v>21967</v>
      </c>
    </row>
    <row r="2898" spans="1:20">
      <c r="A2898" t="s">
        <v>349</v>
      </c>
      <c r="B2898" t="s">
        <v>26528</v>
      </c>
      <c r="C2898" t="s">
        <v>26529</v>
      </c>
      <c r="D2898" t="s">
        <v>22952</v>
      </c>
      <c r="E2898" t="s">
        <v>21952</v>
      </c>
      <c r="F2898" t="s">
        <v>21953</v>
      </c>
      <c r="G2898">
        <v>3440</v>
      </c>
      <c r="I2898">
        <v>150</v>
      </c>
      <c r="J2898" t="s">
        <v>21954</v>
      </c>
      <c r="K2898" t="s">
        <v>12492</v>
      </c>
      <c r="L2898" t="s">
        <v>12492</v>
      </c>
      <c r="M2898" t="s">
        <v>21955</v>
      </c>
      <c r="N2898" t="s">
        <v>21955</v>
      </c>
      <c r="O2898" t="s">
        <v>21955</v>
      </c>
      <c r="P2898" t="s">
        <v>21955</v>
      </c>
      <c r="Q2898" t="s">
        <v>21956</v>
      </c>
      <c r="R2898">
        <v>0.05</v>
      </c>
      <c r="S2898">
        <v>0</v>
      </c>
      <c r="T2898" t="s">
        <v>22002</v>
      </c>
    </row>
    <row r="2899" spans="1:20">
      <c r="A2899" t="s">
        <v>349</v>
      </c>
      <c r="B2899" t="s">
        <v>26530</v>
      </c>
      <c r="C2899" t="s">
        <v>26531</v>
      </c>
      <c r="D2899" t="s">
        <v>22022</v>
      </c>
      <c r="E2899" t="s">
        <v>21952</v>
      </c>
      <c r="F2899" t="s">
        <v>21953</v>
      </c>
      <c r="G2899">
        <v>3450</v>
      </c>
      <c r="I2899">
        <v>150</v>
      </c>
      <c r="J2899" t="s">
        <v>21954</v>
      </c>
      <c r="K2899" t="s">
        <v>204</v>
      </c>
      <c r="L2899" t="s">
        <v>12492</v>
      </c>
      <c r="M2899" t="s">
        <v>21955</v>
      </c>
      <c r="N2899" t="s">
        <v>21955</v>
      </c>
      <c r="O2899" t="s">
        <v>21955</v>
      </c>
      <c r="P2899" t="s">
        <v>21955</v>
      </c>
      <c r="Q2899" t="s">
        <v>21956</v>
      </c>
      <c r="R2899">
        <v>0.05</v>
      </c>
      <c r="S2899">
        <v>0</v>
      </c>
    </row>
    <row r="2900" spans="1:20">
      <c r="A2900" t="s">
        <v>349</v>
      </c>
      <c r="B2900" t="s">
        <v>26532</v>
      </c>
      <c r="C2900" t="s">
        <v>26533</v>
      </c>
      <c r="D2900" t="s">
        <v>22409</v>
      </c>
      <c r="E2900" t="s">
        <v>21952</v>
      </c>
      <c r="F2900" t="s">
        <v>21953</v>
      </c>
      <c r="G2900">
        <v>3440</v>
      </c>
      <c r="I2900">
        <v>150</v>
      </c>
      <c r="J2900" t="s">
        <v>21954</v>
      </c>
      <c r="K2900" t="s">
        <v>12492</v>
      </c>
      <c r="L2900" t="s">
        <v>12492</v>
      </c>
      <c r="M2900" t="s">
        <v>21955</v>
      </c>
      <c r="N2900" t="s">
        <v>21955</v>
      </c>
      <c r="O2900" t="s">
        <v>21955</v>
      </c>
      <c r="P2900" t="s">
        <v>21955</v>
      </c>
      <c r="Q2900" t="s">
        <v>21956</v>
      </c>
      <c r="R2900">
        <v>0.05</v>
      </c>
      <c r="S2900">
        <v>0</v>
      </c>
      <c r="T2900" t="s">
        <v>21967</v>
      </c>
    </row>
    <row r="2901" spans="1:20">
      <c r="A2901" t="s">
        <v>349</v>
      </c>
      <c r="B2901" t="s">
        <v>26534</v>
      </c>
      <c r="C2901" t="s">
        <v>26535</v>
      </c>
      <c r="D2901" t="s">
        <v>22006</v>
      </c>
      <c r="E2901" t="s">
        <v>21952</v>
      </c>
      <c r="F2901" t="s">
        <v>21953</v>
      </c>
      <c r="G2901">
        <v>3440</v>
      </c>
      <c r="I2901">
        <v>150</v>
      </c>
      <c r="J2901" t="s">
        <v>21954</v>
      </c>
      <c r="K2901" t="s">
        <v>204</v>
      </c>
      <c r="L2901" t="s">
        <v>12492</v>
      </c>
      <c r="M2901" t="s">
        <v>21955</v>
      </c>
      <c r="N2901" t="s">
        <v>21955</v>
      </c>
      <c r="O2901" t="s">
        <v>21955</v>
      </c>
      <c r="P2901" t="s">
        <v>21955</v>
      </c>
      <c r="Q2901" t="s">
        <v>21956</v>
      </c>
      <c r="R2901">
        <v>0.05</v>
      </c>
      <c r="S2901">
        <v>0</v>
      </c>
      <c r="T2901" t="s">
        <v>21967</v>
      </c>
    </row>
    <row r="2902" spans="1:20">
      <c r="A2902" t="s">
        <v>349</v>
      </c>
      <c r="B2902" t="s">
        <v>26536</v>
      </c>
      <c r="C2902" t="s">
        <v>26537</v>
      </c>
      <c r="D2902" t="s">
        <v>23787</v>
      </c>
      <c r="E2902" t="s">
        <v>21966</v>
      </c>
      <c r="F2902" t="s">
        <v>21953</v>
      </c>
      <c r="G2902">
        <v>3220</v>
      </c>
      <c r="I2902">
        <v>150</v>
      </c>
      <c r="J2902" t="s">
        <v>21954</v>
      </c>
      <c r="K2902" t="s">
        <v>204</v>
      </c>
      <c r="L2902" t="s">
        <v>12492</v>
      </c>
      <c r="M2902" t="s">
        <v>21955</v>
      </c>
      <c r="N2902" t="s">
        <v>21955</v>
      </c>
      <c r="O2902" t="s">
        <v>21955</v>
      </c>
      <c r="P2902" t="s">
        <v>21955</v>
      </c>
      <c r="Q2902" t="s">
        <v>21956</v>
      </c>
      <c r="R2902">
        <v>0.05</v>
      </c>
      <c r="S2902">
        <v>0</v>
      </c>
      <c r="T2902" t="s">
        <v>21967</v>
      </c>
    </row>
    <row r="2903" spans="1:20">
      <c r="A2903" t="s">
        <v>349</v>
      </c>
      <c r="B2903" t="s">
        <v>26538</v>
      </c>
      <c r="C2903" t="s">
        <v>26539</v>
      </c>
      <c r="D2903" t="s">
        <v>22307</v>
      </c>
      <c r="E2903" t="s">
        <v>21960</v>
      </c>
      <c r="F2903" t="s">
        <v>21953</v>
      </c>
      <c r="G2903">
        <v>3430</v>
      </c>
      <c r="H2903">
        <v>3530</v>
      </c>
      <c r="I2903">
        <v>150</v>
      </c>
      <c r="J2903" t="s">
        <v>21954</v>
      </c>
      <c r="K2903" t="s">
        <v>12492</v>
      </c>
      <c r="L2903" t="s">
        <v>12492</v>
      </c>
      <c r="M2903" t="s">
        <v>21955</v>
      </c>
      <c r="N2903" t="s">
        <v>21955</v>
      </c>
      <c r="O2903" t="s">
        <v>21955</v>
      </c>
      <c r="P2903" t="s">
        <v>21955</v>
      </c>
      <c r="Q2903" t="s">
        <v>21956</v>
      </c>
      <c r="R2903">
        <v>0.05</v>
      </c>
      <c r="S2903">
        <v>0</v>
      </c>
      <c r="T2903" t="s">
        <v>21967</v>
      </c>
    </row>
    <row r="2904" spans="1:20">
      <c r="A2904" t="s">
        <v>349</v>
      </c>
      <c r="B2904" t="s">
        <v>26540</v>
      </c>
      <c r="C2904" t="s">
        <v>26541</v>
      </c>
      <c r="D2904" t="s">
        <v>22336</v>
      </c>
      <c r="E2904" t="s">
        <v>21952</v>
      </c>
      <c r="F2904" t="s">
        <v>21953</v>
      </c>
      <c r="G2904">
        <v>3430</v>
      </c>
      <c r="I2904">
        <v>200</v>
      </c>
      <c r="J2904" t="s">
        <v>21954</v>
      </c>
      <c r="K2904" t="s">
        <v>204</v>
      </c>
      <c r="L2904" t="s">
        <v>12492</v>
      </c>
      <c r="M2904" t="s">
        <v>21955</v>
      </c>
      <c r="N2904" t="s">
        <v>21955</v>
      </c>
      <c r="O2904" t="s">
        <v>21955</v>
      </c>
      <c r="P2904" t="s">
        <v>21955</v>
      </c>
      <c r="Q2904" t="s">
        <v>21956</v>
      </c>
      <c r="R2904">
        <v>0.05</v>
      </c>
      <c r="S2904">
        <v>0</v>
      </c>
      <c r="T2904" t="s">
        <v>22002</v>
      </c>
    </row>
    <row r="2905" spans="1:20">
      <c r="A2905" t="s">
        <v>349</v>
      </c>
      <c r="B2905" t="s">
        <v>26542</v>
      </c>
      <c r="C2905" t="s">
        <v>26543</v>
      </c>
      <c r="D2905" t="s">
        <v>21959</v>
      </c>
      <c r="E2905" t="s">
        <v>21960</v>
      </c>
      <c r="F2905" t="s">
        <v>21953</v>
      </c>
      <c r="G2905">
        <v>3420</v>
      </c>
      <c r="I2905">
        <v>150</v>
      </c>
      <c r="J2905" t="s">
        <v>21954</v>
      </c>
      <c r="K2905" t="s">
        <v>204</v>
      </c>
      <c r="L2905" t="s">
        <v>12492</v>
      </c>
      <c r="M2905" t="s">
        <v>21961</v>
      </c>
      <c r="N2905" t="s">
        <v>21961</v>
      </c>
      <c r="O2905" t="s">
        <v>21961</v>
      </c>
      <c r="P2905" t="s">
        <v>21961</v>
      </c>
      <c r="Q2905" t="s">
        <v>21956</v>
      </c>
      <c r="R2905">
        <v>0.01</v>
      </c>
      <c r="S2905">
        <v>0</v>
      </c>
    </row>
    <row r="2906" spans="1:20">
      <c r="A2906" t="s">
        <v>349</v>
      </c>
      <c r="B2906" t="s">
        <v>26544</v>
      </c>
      <c r="C2906" t="s">
        <v>26545</v>
      </c>
      <c r="D2906" t="s">
        <v>26546</v>
      </c>
      <c r="E2906" t="s">
        <v>21952</v>
      </c>
      <c r="F2906" t="s">
        <v>21953</v>
      </c>
      <c r="G2906">
        <v>3440</v>
      </c>
      <c r="I2906">
        <v>200</v>
      </c>
      <c r="J2906" t="s">
        <v>21954</v>
      </c>
      <c r="K2906" t="s">
        <v>204</v>
      </c>
      <c r="L2906" t="s">
        <v>12492</v>
      </c>
      <c r="M2906" t="s">
        <v>21955</v>
      </c>
      <c r="N2906" t="s">
        <v>21955</v>
      </c>
      <c r="O2906" t="s">
        <v>21955</v>
      </c>
      <c r="P2906" t="s">
        <v>21955</v>
      </c>
      <c r="Q2906" t="s">
        <v>21956</v>
      </c>
      <c r="R2906">
        <v>0.05</v>
      </c>
      <c r="S2906">
        <v>0</v>
      </c>
      <c r="T2906" t="s">
        <v>21967</v>
      </c>
    </row>
    <row r="2907" spans="1:20">
      <c r="A2907" t="s">
        <v>349</v>
      </c>
      <c r="B2907" t="s">
        <v>26547</v>
      </c>
      <c r="C2907" t="s">
        <v>26548</v>
      </c>
      <c r="D2907" t="s">
        <v>22409</v>
      </c>
      <c r="E2907" t="s">
        <v>21952</v>
      </c>
      <c r="F2907" t="s">
        <v>21953</v>
      </c>
      <c r="G2907">
        <v>3430</v>
      </c>
      <c r="I2907">
        <v>150</v>
      </c>
      <c r="J2907" t="s">
        <v>21954</v>
      </c>
      <c r="K2907" t="s">
        <v>204</v>
      </c>
      <c r="L2907" t="s">
        <v>12492</v>
      </c>
      <c r="M2907" t="s">
        <v>21961</v>
      </c>
      <c r="N2907" t="s">
        <v>21955</v>
      </c>
      <c r="O2907" t="s">
        <v>21955</v>
      </c>
      <c r="P2907" t="s">
        <v>21961</v>
      </c>
      <c r="Q2907" t="s">
        <v>21956</v>
      </c>
      <c r="R2907">
        <v>0.05</v>
      </c>
      <c r="S2907">
        <v>0</v>
      </c>
      <c r="T2907" t="s">
        <v>21967</v>
      </c>
    </row>
    <row r="2908" spans="1:20">
      <c r="A2908" t="s">
        <v>349</v>
      </c>
      <c r="B2908" t="s">
        <v>26549</v>
      </c>
      <c r="C2908" t="s">
        <v>26550</v>
      </c>
      <c r="D2908" t="s">
        <v>22360</v>
      </c>
      <c r="E2908" t="s">
        <v>21960</v>
      </c>
      <c r="F2908" t="s">
        <v>21953</v>
      </c>
      <c r="G2908">
        <v>3420</v>
      </c>
      <c r="I2908">
        <v>150</v>
      </c>
      <c r="J2908" t="s">
        <v>21954</v>
      </c>
      <c r="K2908" t="s">
        <v>12492</v>
      </c>
      <c r="L2908" t="s">
        <v>12492</v>
      </c>
      <c r="M2908" t="s">
        <v>21955</v>
      </c>
      <c r="N2908" t="s">
        <v>21955</v>
      </c>
      <c r="O2908" t="s">
        <v>21955</v>
      </c>
      <c r="P2908" t="s">
        <v>21955</v>
      </c>
      <c r="Q2908" t="s">
        <v>21956</v>
      </c>
      <c r="R2908">
        <v>0.05</v>
      </c>
      <c r="S2908">
        <v>0</v>
      </c>
    </row>
    <row r="2909" spans="1:20">
      <c r="A2909" t="s">
        <v>349</v>
      </c>
      <c r="B2909" t="s">
        <v>26551</v>
      </c>
      <c r="C2909" t="s">
        <v>26552</v>
      </c>
      <c r="D2909" t="s">
        <v>22360</v>
      </c>
      <c r="E2909" t="s">
        <v>21960</v>
      </c>
      <c r="F2909" t="s">
        <v>21953</v>
      </c>
      <c r="G2909">
        <v>3420</v>
      </c>
      <c r="I2909">
        <v>150</v>
      </c>
      <c r="J2909" t="s">
        <v>21954</v>
      </c>
      <c r="K2909" t="s">
        <v>204</v>
      </c>
      <c r="L2909" t="s">
        <v>12492</v>
      </c>
      <c r="M2909" t="s">
        <v>21955</v>
      </c>
      <c r="N2909" t="s">
        <v>21955</v>
      </c>
      <c r="O2909" t="s">
        <v>21955</v>
      </c>
      <c r="P2909" t="s">
        <v>21955</v>
      </c>
      <c r="Q2909" t="s">
        <v>21956</v>
      </c>
      <c r="R2909">
        <v>0.05</v>
      </c>
      <c r="S2909">
        <v>0</v>
      </c>
    </row>
    <row r="2910" spans="1:20">
      <c r="A2910" t="s">
        <v>349</v>
      </c>
      <c r="B2910" t="s">
        <v>26553</v>
      </c>
      <c r="C2910" t="s">
        <v>26554</v>
      </c>
      <c r="D2910" t="s">
        <v>21959</v>
      </c>
      <c r="E2910" t="s">
        <v>21960</v>
      </c>
      <c r="F2910" t="s">
        <v>21953</v>
      </c>
      <c r="G2910">
        <v>3420</v>
      </c>
      <c r="I2910">
        <v>150</v>
      </c>
      <c r="J2910" t="s">
        <v>21954</v>
      </c>
      <c r="K2910" t="s">
        <v>204</v>
      </c>
      <c r="L2910" t="s">
        <v>12492</v>
      </c>
      <c r="M2910" t="s">
        <v>21955</v>
      </c>
      <c r="N2910" t="s">
        <v>21955</v>
      </c>
      <c r="O2910" t="s">
        <v>21955</v>
      </c>
      <c r="P2910" t="s">
        <v>21955</v>
      </c>
      <c r="Q2910" t="s">
        <v>21956</v>
      </c>
      <c r="R2910">
        <v>0.05</v>
      </c>
      <c r="S2910">
        <v>0</v>
      </c>
    </row>
    <row r="2911" spans="1:20">
      <c r="A2911" t="s">
        <v>349</v>
      </c>
      <c r="B2911" t="s">
        <v>26555</v>
      </c>
      <c r="C2911" t="s">
        <v>26556</v>
      </c>
      <c r="D2911" t="s">
        <v>21959</v>
      </c>
      <c r="E2911" t="s">
        <v>21960</v>
      </c>
      <c r="F2911" t="s">
        <v>21953</v>
      </c>
      <c r="G2911">
        <v>3420</v>
      </c>
      <c r="I2911">
        <v>150</v>
      </c>
      <c r="J2911" t="s">
        <v>21954</v>
      </c>
      <c r="K2911" t="s">
        <v>12492</v>
      </c>
      <c r="L2911" t="s">
        <v>12492</v>
      </c>
      <c r="M2911" t="s">
        <v>21955</v>
      </c>
      <c r="N2911" t="s">
        <v>21955</v>
      </c>
      <c r="O2911" t="s">
        <v>21955</v>
      </c>
      <c r="P2911" t="s">
        <v>21955</v>
      </c>
      <c r="Q2911" t="s">
        <v>21956</v>
      </c>
      <c r="R2911">
        <v>0.05</v>
      </c>
      <c r="S2911">
        <v>0</v>
      </c>
    </row>
    <row r="2912" spans="1:20">
      <c r="A2912" t="s">
        <v>349</v>
      </c>
      <c r="B2912" t="s">
        <v>26557</v>
      </c>
      <c r="C2912" t="s">
        <v>26558</v>
      </c>
      <c r="D2912" t="s">
        <v>21959</v>
      </c>
      <c r="E2912" t="s">
        <v>21960</v>
      </c>
      <c r="F2912" t="s">
        <v>21953</v>
      </c>
      <c r="G2912">
        <v>3420</v>
      </c>
      <c r="I2912">
        <v>150</v>
      </c>
      <c r="J2912" t="s">
        <v>21954</v>
      </c>
      <c r="K2912" t="s">
        <v>12492</v>
      </c>
      <c r="L2912" t="s">
        <v>12492</v>
      </c>
      <c r="M2912" t="s">
        <v>21955</v>
      </c>
      <c r="N2912" t="s">
        <v>21955</v>
      </c>
      <c r="O2912" t="s">
        <v>21955</v>
      </c>
      <c r="P2912" t="s">
        <v>21955</v>
      </c>
      <c r="Q2912" t="s">
        <v>21956</v>
      </c>
      <c r="R2912">
        <v>0.05</v>
      </c>
      <c r="S2912">
        <v>0</v>
      </c>
    </row>
    <row r="2913" spans="1:20">
      <c r="A2913" t="s">
        <v>349</v>
      </c>
      <c r="B2913" t="s">
        <v>26559</v>
      </c>
      <c r="C2913" t="s">
        <v>26560</v>
      </c>
      <c r="D2913" t="s">
        <v>21959</v>
      </c>
      <c r="E2913" t="s">
        <v>21960</v>
      </c>
      <c r="F2913" t="s">
        <v>21953</v>
      </c>
      <c r="G2913">
        <v>3420</v>
      </c>
      <c r="I2913">
        <v>150</v>
      </c>
      <c r="J2913" t="s">
        <v>21954</v>
      </c>
      <c r="K2913" t="s">
        <v>204</v>
      </c>
      <c r="L2913" t="s">
        <v>12492</v>
      </c>
      <c r="M2913" t="s">
        <v>21961</v>
      </c>
      <c r="N2913" t="s">
        <v>21961</v>
      </c>
      <c r="O2913" t="s">
        <v>21961</v>
      </c>
      <c r="P2913" t="s">
        <v>21961</v>
      </c>
      <c r="Q2913" t="s">
        <v>21956</v>
      </c>
      <c r="R2913">
        <v>0.05</v>
      </c>
      <c r="S2913">
        <v>0</v>
      </c>
      <c r="T2913" t="s">
        <v>21967</v>
      </c>
    </row>
    <row r="2914" spans="1:20">
      <c r="A2914" t="s">
        <v>349</v>
      </c>
      <c r="B2914" t="s">
        <v>26561</v>
      </c>
      <c r="C2914" t="s">
        <v>26562</v>
      </c>
      <c r="D2914" t="s">
        <v>22485</v>
      </c>
      <c r="E2914" t="s">
        <v>21966</v>
      </c>
      <c r="F2914" t="s">
        <v>21953</v>
      </c>
      <c r="G2914">
        <v>3220</v>
      </c>
      <c r="I2914">
        <v>150</v>
      </c>
      <c r="J2914" t="s">
        <v>19</v>
      </c>
      <c r="K2914" t="s">
        <v>12492</v>
      </c>
      <c r="L2914" t="s">
        <v>12492</v>
      </c>
      <c r="M2914" t="s">
        <v>34</v>
      </c>
      <c r="N2914" t="s">
        <v>34</v>
      </c>
      <c r="O2914" t="s">
        <v>34</v>
      </c>
      <c r="P2914" t="s">
        <v>34</v>
      </c>
      <c r="Q2914" t="s">
        <v>21956</v>
      </c>
      <c r="R2914">
        <v>0.05</v>
      </c>
      <c r="S2914">
        <v>0</v>
      </c>
      <c r="T2914" t="s">
        <v>21967</v>
      </c>
    </row>
    <row r="2915" spans="1:20">
      <c r="A2915" t="s">
        <v>349</v>
      </c>
      <c r="B2915" t="s">
        <v>26563</v>
      </c>
      <c r="C2915" t="s">
        <v>26564</v>
      </c>
      <c r="D2915" t="s">
        <v>22640</v>
      </c>
      <c r="E2915" t="s">
        <v>21952</v>
      </c>
      <c r="F2915" t="s">
        <v>21953</v>
      </c>
      <c r="G2915">
        <v>3440</v>
      </c>
      <c r="I2915">
        <v>150</v>
      </c>
      <c r="J2915" t="s">
        <v>21954</v>
      </c>
      <c r="K2915" t="s">
        <v>204</v>
      </c>
      <c r="L2915" t="s">
        <v>12492</v>
      </c>
      <c r="M2915" t="s">
        <v>21955</v>
      </c>
      <c r="N2915" t="s">
        <v>21955</v>
      </c>
      <c r="O2915" t="s">
        <v>21955</v>
      </c>
      <c r="P2915" t="s">
        <v>21955</v>
      </c>
      <c r="Q2915" t="s">
        <v>21956</v>
      </c>
      <c r="R2915">
        <v>0.05</v>
      </c>
      <c r="S2915">
        <v>0</v>
      </c>
    </row>
    <row r="2916" spans="1:20">
      <c r="A2916" t="s">
        <v>349</v>
      </c>
      <c r="B2916" t="s">
        <v>26565</v>
      </c>
      <c r="C2916" t="s">
        <v>26566</v>
      </c>
      <c r="D2916" t="s">
        <v>21979</v>
      </c>
      <c r="E2916" t="s">
        <v>21952</v>
      </c>
      <c r="F2916" t="s">
        <v>21953</v>
      </c>
      <c r="G2916">
        <v>3440</v>
      </c>
      <c r="I2916">
        <v>150</v>
      </c>
      <c r="J2916" t="s">
        <v>21954</v>
      </c>
      <c r="K2916" t="s">
        <v>12492</v>
      </c>
      <c r="L2916" t="s">
        <v>12492</v>
      </c>
      <c r="M2916" t="s">
        <v>21955</v>
      </c>
      <c r="N2916" t="s">
        <v>21955</v>
      </c>
      <c r="O2916" t="s">
        <v>21955</v>
      </c>
      <c r="P2916" t="s">
        <v>21955</v>
      </c>
      <c r="Q2916" t="s">
        <v>21956</v>
      </c>
      <c r="R2916">
        <v>0.05</v>
      </c>
      <c r="S2916">
        <v>0</v>
      </c>
      <c r="T2916" t="s">
        <v>22002</v>
      </c>
    </row>
    <row r="2917" spans="1:20">
      <c r="A2917" t="s">
        <v>349</v>
      </c>
      <c r="B2917" t="s">
        <v>26567</v>
      </c>
      <c r="C2917" t="s">
        <v>26568</v>
      </c>
      <c r="D2917" t="s">
        <v>21990</v>
      </c>
      <c r="E2917" t="s">
        <v>21952</v>
      </c>
      <c r="F2917" t="s">
        <v>21953</v>
      </c>
      <c r="G2917">
        <v>3440</v>
      </c>
      <c r="I2917">
        <v>150</v>
      </c>
      <c r="J2917" t="s">
        <v>21954</v>
      </c>
      <c r="K2917" t="s">
        <v>12492</v>
      </c>
      <c r="L2917" t="s">
        <v>12492</v>
      </c>
      <c r="M2917" t="s">
        <v>21955</v>
      </c>
      <c r="N2917" t="s">
        <v>21955</v>
      </c>
      <c r="O2917" t="s">
        <v>21955</v>
      </c>
      <c r="P2917" t="s">
        <v>21955</v>
      </c>
      <c r="Q2917" t="s">
        <v>21956</v>
      </c>
      <c r="R2917">
        <v>0.05</v>
      </c>
      <c r="S2917">
        <v>0</v>
      </c>
      <c r="T2917" t="s">
        <v>22002</v>
      </c>
    </row>
    <row r="2918" spans="1:20">
      <c r="A2918" t="s">
        <v>349</v>
      </c>
      <c r="B2918" t="s">
        <v>26569</v>
      </c>
      <c r="C2918" t="s">
        <v>26570</v>
      </c>
      <c r="D2918" t="s">
        <v>21959</v>
      </c>
      <c r="E2918" t="s">
        <v>21960</v>
      </c>
      <c r="F2918" t="s">
        <v>21953</v>
      </c>
      <c r="G2918">
        <v>3420</v>
      </c>
      <c r="I2918">
        <v>150</v>
      </c>
      <c r="J2918" t="s">
        <v>21954</v>
      </c>
      <c r="K2918" t="s">
        <v>204</v>
      </c>
      <c r="L2918" t="s">
        <v>12492</v>
      </c>
      <c r="M2918" t="s">
        <v>21961</v>
      </c>
      <c r="N2918" t="s">
        <v>21961</v>
      </c>
      <c r="O2918" t="s">
        <v>21961</v>
      </c>
      <c r="P2918" t="s">
        <v>21961</v>
      </c>
      <c r="Q2918" t="s">
        <v>21956</v>
      </c>
      <c r="R2918">
        <v>0.05</v>
      </c>
      <c r="S2918">
        <v>0</v>
      </c>
    </row>
    <row r="2919" spans="1:20">
      <c r="A2919" t="s">
        <v>349</v>
      </c>
      <c r="B2919" t="s">
        <v>26571</v>
      </c>
      <c r="C2919" t="s">
        <v>26572</v>
      </c>
      <c r="D2919" t="s">
        <v>22025</v>
      </c>
      <c r="E2919" t="s">
        <v>21966</v>
      </c>
      <c r="F2919" t="s">
        <v>21953</v>
      </c>
      <c r="G2919">
        <v>3220</v>
      </c>
      <c r="I2919">
        <v>150</v>
      </c>
      <c r="J2919" t="s">
        <v>19</v>
      </c>
      <c r="K2919" t="s">
        <v>12492</v>
      </c>
      <c r="L2919" t="s">
        <v>12492</v>
      </c>
      <c r="M2919" t="s">
        <v>21955</v>
      </c>
      <c r="N2919" t="s">
        <v>21955</v>
      </c>
      <c r="O2919" t="s">
        <v>21955</v>
      </c>
      <c r="P2919" t="s">
        <v>21955</v>
      </c>
      <c r="Q2919" t="s">
        <v>21956</v>
      </c>
      <c r="R2919">
        <v>0.05</v>
      </c>
      <c r="S2919">
        <v>0</v>
      </c>
      <c r="T2919" t="s">
        <v>22002</v>
      </c>
    </row>
    <row r="2920" spans="1:20">
      <c r="A2920" t="s">
        <v>349</v>
      </c>
      <c r="B2920" t="s">
        <v>26573</v>
      </c>
      <c r="C2920" t="s">
        <v>26574</v>
      </c>
      <c r="D2920" t="s">
        <v>21999</v>
      </c>
      <c r="E2920" t="s">
        <v>21952</v>
      </c>
      <c r="F2920" t="s">
        <v>21953</v>
      </c>
      <c r="G2920">
        <v>3440</v>
      </c>
      <c r="I2920">
        <v>150</v>
      </c>
      <c r="J2920" t="s">
        <v>21954</v>
      </c>
      <c r="K2920" t="s">
        <v>204</v>
      </c>
      <c r="L2920" t="s">
        <v>12492</v>
      </c>
      <c r="M2920" t="s">
        <v>21955</v>
      </c>
      <c r="N2920" t="s">
        <v>21955</v>
      </c>
      <c r="O2920" t="s">
        <v>21955</v>
      </c>
      <c r="P2920" t="s">
        <v>21955</v>
      </c>
      <c r="Q2920" t="s">
        <v>21956</v>
      </c>
      <c r="R2920">
        <v>0.05</v>
      </c>
      <c r="S2920">
        <v>0</v>
      </c>
      <c r="T2920" t="s">
        <v>21962</v>
      </c>
    </row>
    <row r="2921" spans="1:20">
      <c r="A2921" t="s">
        <v>349</v>
      </c>
      <c r="B2921" t="s">
        <v>26575</v>
      </c>
      <c r="C2921" t="s">
        <v>26576</v>
      </c>
      <c r="D2921" t="s">
        <v>22006</v>
      </c>
      <c r="E2921" t="s">
        <v>21952</v>
      </c>
      <c r="F2921" t="s">
        <v>21953</v>
      </c>
      <c r="G2921">
        <v>3440</v>
      </c>
      <c r="I2921">
        <v>150</v>
      </c>
      <c r="J2921" t="s">
        <v>21954</v>
      </c>
      <c r="K2921" t="s">
        <v>204</v>
      </c>
      <c r="L2921" t="s">
        <v>12492</v>
      </c>
      <c r="M2921" t="s">
        <v>21955</v>
      </c>
      <c r="N2921" t="s">
        <v>21955</v>
      </c>
      <c r="O2921" t="s">
        <v>21955</v>
      </c>
      <c r="P2921" t="s">
        <v>21955</v>
      </c>
      <c r="Q2921" t="s">
        <v>21956</v>
      </c>
      <c r="R2921">
        <v>0.05</v>
      </c>
      <c r="S2921">
        <v>0</v>
      </c>
      <c r="T2921" t="s">
        <v>21967</v>
      </c>
    </row>
    <row r="2922" spans="1:20">
      <c r="A2922" t="s">
        <v>349</v>
      </c>
      <c r="B2922" t="s">
        <v>26577</v>
      </c>
      <c r="C2922" t="s">
        <v>26578</v>
      </c>
      <c r="D2922" t="s">
        <v>23787</v>
      </c>
      <c r="E2922" t="s">
        <v>21966</v>
      </c>
      <c r="F2922" t="s">
        <v>21953</v>
      </c>
      <c r="G2922">
        <v>3220</v>
      </c>
      <c r="I2922">
        <v>150</v>
      </c>
      <c r="J2922" t="s">
        <v>21954</v>
      </c>
      <c r="K2922" t="s">
        <v>204</v>
      </c>
      <c r="L2922" t="s">
        <v>12492</v>
      </c>
      <c r="M2922" t="s">
        <v>21955</v>
      </c>
      <c r="N2922" t="s">
        <v>21955</v>
      </c>
      <c r="O2922" t="s">
        <v>21955</v>
      </c>
      <c r="P2922" t="s">
        <v>21955</v>
      </c>
      <c r="Q2922" t="s">
        <v>21956</v>
      </c>
      <c r="R2922">
        <v>0.01</v>
      </c>
      <c r="S2922">
        <v>0</v>
      </c>
      <c r="T2922" t="s">
        <v>21967</v>
      </c>
    </row>
    <row r="2923" spans="1:20">
      <c r="A2923" t="s">
        <v>349</v>
      </c>
      <c r="B2923" t="s">
        <v>26579</v>
      </c>
      <c r="C2923" t="s">
        <v>26580</v>
      </c>
      <c r="D2923" t="s">
        <v>26581</v>
      </c>
      <c r="E2923" t="s">
        <v>21960</v>
      </c>
      <c r="F2923" t="s">
        <v>21953</v>
      </c>
      <c r="G2923">
        <v>3021</v>
      </c>
      <c r="I2923">
        <v>150</v>
      </c>
      <c r="J2923" t="s">
        <v>21954</v>
      </c>
      <c r="K2923" t="s">
        <v>12492</v>
      </c>
      <c r="L2923" t="s">
        <v>12492</v>
      </c>
      <c r="M2923" t="s">
        <v>21955</v>
      </c>
      <c r="N2923" t="s">
        <v>21955</v>
      </c>
      <c r="O2923" t="s">
        <v>21955</v>
      </c>
      <c r="P2923" t="s">
        <v>21955</v>
      </c>
      <c r="Q2923" t="s">
        <v>21956</v>
      </c>
      <c r="R2923">
        <v>0.05</v>
      </c>
      <c r="S2923">
        <v>0</v>
      </c>
      <c r="T2923" t="s">
        <v>21967</v>
      </c>
    </row>
    <row r="2924" spans="1:20">
      <c r="A2924" t="s">
        <v>349</v>
      </c>
      <c r="B2924" t="s">
        <v>26582</v>
      </c>
      <c r="C2924" t="s">
        <v>26583</v>
      </c>
      <c r="D2924" t="s">
        <v>26584</v>
      </c>
      <c r="E2924" t="s">
        <v>21960</v>
      </c>
      <c r="F2924" t="s">
        <v>21953</v>
      </c>
      <c r="G2924">
        <v>3021</v>
      </c>
      <c r="I2924">
        <v>150</v>
      </c>
      <c r="J2924" t="s">
        <v>21954</v>
      </c>
      <c r="K2924" t="s">
        <v>12492</v>
      </c>
      <c r="L2924" t="s">
        <v>12492</v>
      </c>
      <c r="M2924" t="s">
        <v>21955</v>
      </c>
      <c r="N2924" t="s">
        <v>21955</v>
      </c>
      <c r="O2924" t="s">
        <v>21955</v>
      </c>
      <c r="P2924" t="s">
        <v>21955</v>
      </c>
      <c r="Q2924" t="s">
        <v>21956</v>
      </c>
      <c r="R2924">
        <v>0.05</v>
      </c>
      <c r="S2924">
        <v>0</v>
      </c>
    </row>
    <row r="2925" spans="1:20">
      <c r="A2925" t="s">
        <v>349</v>
      </c>
      <c r="B2925" t="s">
        <v>2589</v>
      </c>
      <c r="C2925" t="s">
        <v>26585</v>
      </c>
      <c r="D2925" t="s">
        <v>26586</v>
      </c>
      <c r="E2925" t="s">
        <v>21966</v>
      </c>
      <c r="F2925" t="s">
        <v>21953</v>
      </c>
      <c r="G2925">
        <v>3220</v>
      </c>
      <c r="I2925">
        <v>150</v>
      </c>
      <c r="J2925" t="s">
        <v>21954</v>
      </c>
      <c r="K2925" t="s">
        <v>204</v>
      </c>
      <c r="L2925" t="s">
        <v>12492</v>
      </c>
      <c r="M2925" t="s">
        <v>21955</v>
      </c>
      <c r="N2925" t="s">
        <v>21955</v>
      </c>
      <c r="O2925" t="s">
        <v>21955</v>
      </c>
      <c r="P2925" t="s">
        <v>21955</v>
      </c>
      <c r="Q2925" t="s">
        <v>21956</v>
      </c>
      <c r="R2925">
        <v>0.05</v>
      </c>
      <c r="S2925">
        <v>0</v>
      </c>
    </row>
    <row r="2926" spans="1:20">
      <c r="A2926" t="s">
        <v>349</v>
      </c>
      <c r="B2926" t="s">
        <v>26587</v>
      </c>
      <c r="C2926" t="s">
        <v>26588</v>
      </c>
      <c r="D2926" t="s">
        <v>24392</v>
      </c>
      <c r="E2926" t="s">
        <v>21952</v>
      </c>
      <c r="F2926" t="s">
        <v>21953</v>
      </c>
      <c r="G2926">
        <v>3430</v>
      </c>
      <c r="I2926">
        <v>150</v>
      </c>
      <c r="J2926" t="s">
        <v>21954</v>
      </c>
      <c r="K2926" t="s">
        <v>12492</v>
      </c>
      <c r="L2926" t="s">
        <v>12492</v>
      </c>
      <c r="M2926" t="s">
        <v>21955</v>
      </c>
      <c r="N2926" t="s">
        <v>21955</v>
      </c>
      <c r="O2926" t="s">
        <v>21955</v>
      </c>
      <c r="P2926" t="s">
        <v>21955</v>
      </c>
      <c r="Q2926" t="s">
        <v>21956</v>
      </c>
      <c r="R2926">
        <v>0.05</v>
      </c>
      <c r="S2926">
        <v>0</v>
      </c>
      <c r="T2926" t="s">
        <v>21967</v>
      </c>
    </row>
    <row r="2927" spans="1:20">
      <c r="A2927" t="s">
        <v>349</v>
      </c>
      <c r="B2927" t="s">
        <v>26589</v>
      </c>
      <c r="C2927" t="s">
        <v>26590</v>
      </c>
      <c r="D2927" t="s">
        <v>22238</v>
      </c>
      <c r="E2927" t="s">
        <v>21987</v>
      </c>
      <c r="F2927" t="s">
        <v>21953</v>
      </c>
      <c r="G2927">
        <v>3440</v>
      </c>
      <c r="I2927">
        <v>150</v>
      </c>
      <c r="J2927" t="s">
        <v>21954</v>
      </c>
      <c r="K2927" t="s">
        <v>204</v>
      </c>
      <c r="L2927" t="s">
        <v>12492</v>
      </c>
      <c r="M2927" t="s">
        <v>21955</v>
      </c>
      <c r="N2927" t="s">
        <v>21955</v>
      </c>
      <c r="O2927" t="s">
        <v>21955</v>
      </c>
      <c r="P2927" t="s">
        <v>21955</v>
      </c>
      <c r="Q2927" t="s">
        <v>21956</v>
      </c>
      <c r="R2927">
        <v>0.05</v>
      </c>
      <c r="S2927">
        <v>0</v>
      </c>
    </row>
    <row r="2928" spans="1:20">
      <c r="A2928" t="s">
        <v>349</v>
      </c>
      <c r="B2928" t="s">
        <v>26591</v>
      </c>
      <c r="C2928" t="s">
        <v>26592</v>
      </c>
      <c r="D2928" t="s">
        <v>22025</v>
      </c>
      <c r="E2928" t="s">
        <v>21966</v>
      </c>
      <c r="F2928" t="s">
        <v>21953</v>
      </c>
      <c r="G2928">
        <v>3220</v>
      </c>
      <c r="I2928">
        <v>150</v>
      </c>
      <c r="J2928" t="s">
        <v>21954</v>
      </c>
      <c r="K2928" t="s">
        <v>204</v>
      </c>
      <c r="L2928" t="s">
        <v>12492</v>
      </c>
      <c r="M2928" t="s">
        <v>21955</v>
      </c>
      <c r="N2928" t="s">
        <v>21955</v>
      </c>
      <c r="O2928" t="s">
        <v>21955</v>
      </c>
      <c r="P2928" t="s">
        <v>21955</v>
      </c>
      <c r="Q2928" t="s">
        <v>21956</v>
      </c>
      <c r="R2928">
        <v>0.05</v>
      </c>
      <c r="S2928">
        <v>0</v>
      </c>
    </row>
    <row r="2929" spans="1:20">
      <c r="A2929" t="s">
        <v>349</v>
      </c>
      <c r="B2929" t="s">
        <v>26593</v>
      </c>
      <c r="C2929" t="s">
        <v>26594</v>
      </c>
      <c r="D2929" t="s">
        <v>26595</v>
      </c>
      <c r="E2929" t="s">
        <v>21952</v>
      </c>
      <c r="F2929" t="s">
        <v>21953</v>
      </c>
      <c r="G2929">
        <v>3450</v>
      </c>
      <c r="I2929">
        <v>150</v>
      </c>
      <c r="J2929" t="s">
        <v>21954</v>
      </c>
      <c r="K2929" t="s">
        <v>12492</v>
      </c>
      <c r="L2929" t="s">
        <v>12492</v>
      </c>
      <c r="M2929" t="s">
        <v>21955</v>
      </c>
      <c r="N2929" t="s">
        <v>21955</v>
      </c>
      <c r="O2929" t="s">
        <v>21955</v>
      </c>
      <c r="P2929" t="s">
        <v>21955</v>
      </c>
      <c r="Q2929" t="s">
        <v>21956</v>
      </c>
      <c r="R2929">
        <v>0.05</v>
      </c>
      <c r="S2929">
        <v>0</v>
      </c>
      <c r="T2929" t="s">
        <v>22002</v>
      </c>
    </row>
    <row r="2930" spans="1:20">
      <c r="A2930" t="s">
        <v>349</v>
      </c>
      <c r="B2930" t="s">
        <v>26596</v>
      </c>
      <c r="C2930" t="s">
        <v>26597</v>
      </c>
      <c r="D2930" t="s">
        <v>22069</v>
      </c>
      <c r="E2930" t="s">
        <v>21952</v>
      </c>
      <c r="F2930" t="s">
        <v>21953</v>
      </c>
      <c r="G2930">
        <v>3430</v>
      </c>
      <c r="I2930">
        <v>150</v>
      </c>
      <c r="J2930" t="s">
        <v>21954</v>
      </c>
      <c r="K2930" t="s">
        <v>204</v>
      </c>
      <c r="L2930" t="s">
        <v>12492</v>
      </c>
      <c r="M2930" t="s">
        <v>21955</v>
      </c>
      <c r="N2930" t="s">
        <v>21955</v>
      </c>
      <c r="O2930" t="s">
        <v>21955</v>
      </c>
      <c r="P2930" t="s">
        <v>21955</v>
      </c>
      <c r="Q2930" t="s">
        <v>21956</v>
      </c>
      <c r="R2930">
        <v>0.05</v>
      </c>
      <c r="S2930">
        <v>0</v>
      </c>
    </row>
    <row r="2931" spans="1:20">
      <c r="A2931" t="s">
        <v>349</v>
      </c>
      <c r="B2931" t="s">
        <v>26598</v>
      </c>
      <c r="C2931" t="s">
        <v>26599</v>
      </c>
      <c r="D2931" t="s">
        <v>22069</v>
      </c>
      <c r="E2931" t="s">
        <v>21952</v>
      </c>
      <c r="F2931" t="s">
        <v>21953</v>
      </c>
      <c r="G2931">
        <v>3430</v>
      </c>
      <c r="I2931">
        <v>150</v>
      </c>
      <c r="J2931" t="s">
        <v>21954</v>
      </c>
      <c r="K2931" t="s">
        <v>204</v>
      </c>
      <c r="L2931" t="s">
        <v>12492</v>
      </c>
      <c r="M2931" t="s">
        <v>21955</v>
      </c>
      <c r="N2931" t="s">
        <v>21955</v>
      </c>
      <c r="O2931" t="s">
        <v>21955</v>
      </c>
      <c r="P2931" t="s">
        <v>21955</v>
      </c>
      <c r="Q2931" t="s">
        <v>21956</v>
      </c>
      <c r="R2931">
        <v>0.05</v>
      </c>
      <c r="S2931">
        <v>0</v>
      </c>
    </row>
    <row r="2932" spans="1:20">
      <c r="A2932" t="s">
        <v>349</v>
      </c>
      <c r="B2932" t="s">
        <v>26600</v>
      </c>
      <c r="C2932" t="s">
        <v>26601</v>
      </c>
      <c r="D2932" t="s">
        <v>22069</v>
      </c>
      <c r="E2932" t="s">
        <v>21952</v>
      </c>
      <c r="F2932" t="s">
        <v>21953</v>
      </c>
      <c r="G2932">
        <v>3430</v>
      </c>
      <c r="I2932">
        <v>150</v>
      </c>
      <c r="J2932" t="s">
        <v>21954</v>
      </c>
      <c r="K2932" t="s">
        <v>204</v>
      </c>
      <c r="L2932" t="s">
        <v>12492</v>
      </c>
      <c r="M2932" t="s">
        <v>21955</v>
      </c>
      <c r="N2932" t="s">
        <v>21955</v>
      </c>
      <c r="O2932" t="s">
        <v>21955</v>
      </c>
      <c r="P2932" t="s">
        <v>21955</v>
      </c>
      <c r="Q2932" t="s">
        <v>21956</v>
      </c>
      <c r="R2932">
        <v>0.05</v>
      </c>
      <c r="S2932">
        <v>0</v>
      </c>
    </row>
    <row r="2933" spans="1:20">
      <c r="A2933" t="s">
        <v>349</v>
      </c>
      <c r="B2933" t="s">
        <v>26602</v>
      </c>
      <c r="C2933" t="s">
        <v>26603</v>
      </c>
      <c r="D2933" t="s">
        <v>22069</v>
      </c>
      <c r="E2933" t="s">
        <v>21952</v>
      </c>
      <c r="F2933" t="s">
        <v>21953</v>
      </c>
      <c r="G2933">
        <v>3430</v>
      </c>
      <c r="I2933">
        <v>150</v>
      </c>
      <c r="J2933" t="s">
        <v>21954</v>
      </c>
      <c r="K2933" t="s">
        <v>204</v>
      </c>
      <c r="L2933" t="s">
        <v>12492</v>
      </c>
      <c r="M2933" t="s">
        <v>21955</v>
      </c>
      <c r="N2933" t="s">
        <v>21955</v>
      </c>
      <c r="O2933" t="s">
        <v>21955</v>
      </c>
      <c r="P2933" t="s">
        <v>21955</v>
      </c>
      <c r="Q2933" t="s">
        <v>21956</v>
      </c>
      <c r="R2933">
        <v>0.05</v>
      </c>
      <c r="S2933">
        <v>0</v>
      </c>
    </row>
    <row r="2934" spans="1:20">
      <c r="A2934" t="s">
        <v>349</v>
      </c>
      <c r="B2934" t="s">
        <v>26604</v>
      </c>
      <c r="C2934" t="s">
        <v>26605</v>
      </c>
      <c r="D2934" t="s">
        <v>22336</v>
      </c>
      <c r="E2934" t="s">
        <v>21952</v>
      </c>
      <c r="F2934" t="s">
        <v>21953</v>
      </c>
      <c r="G2934">
        <v>3430</v>
      </c>
      <c r="I2934">
        <v>200</v>
      </c>
      <c r="J2934" t="s">
        <v>21954</v>
      </c>
      <c r="K2934" t="s">
        <v>12492</v>
      </c>
      <c r="L2934" t="s">
        <v>12492</v>
      </c>
      <c r="M2934" t="s">
        <v>21955</v>
      </c>
      <c r="N2934" t="s">
        <v>21955</v>
      </c>
      <c r="O2934" t="s">
        <v>21955</v>
      </c>
      <c r="P2934" t="s">
        <v>21955</v>
      </c>
      <c r="Q2934" t="s">
        <v>21956</v>
      </c>
      <c r="R2934">
        <v>0.05</v>
      </c>
      <c r="S2934">
        <v>0</v>
      </c>
      <c r="T2934" t="s">
        <v>21967</v>
      </c>
    </row>
    <row r="2935" spans="1:20">
      <c r="A2935" t="s">
        <v>349</v>
      </c>
      <c r="B2935" t="s">
        <v>26606</v>
      </c>
      <c r="C2935" t="s">
        <v>26607</v>
      </c>
      <c r="D2935" t="s">
        <v>26608</v>
      </c>
      <c r="E2935" t="s">
        <v>21966</v>
      </c>
      <c r="F2935" t="s">
        <v>21953</v>
      </c>
      <c r="G2935">
        <v>3220</v>
      </c>
      <c r="I2935">
        <v>150</v>
      </c>
      <c r="J2935" t="s">
        <v>21954</v>
      </c>
      <c r="K2935" t="s">
        <v>12492</v>
      </c>
      <c r="L2935" t="s">
        <v>12492</v>
      </c>
      <c r="M2935" t="s">
        <v>21955</v>
      </c>
      <c r="N2935" t="s">
        <v>21955</v>
      </c>
      <c r="O2935" t="s">
        <v>21955</v>
      </c>
      <c r="P2935" t="s">
        <v>21955</v>
      </c>
      <c r="Q2935" t="s">
        <v>21956</v>
      </c>
      <c r="R2935">
        <v>0.05</v>
      </c>
      <c r="S2935">
        <v>0</v>
      </c>
      <c r="T2935" t="s">
        <v>22002</v>
      </c>
    </row>
    <row r="2936" spans="1:20">
      <c r="A2936" t="s">
        <v>349</v>
      </c>
      <c r="B2936" t="s">
        <v>26609</v>
      </c>
      <c r="C2936" t="s">
        <v>26610</v>
      </c>
      <c r="D2936" t="s">
        <v>22073</v>
      </c>
      <c r="E2936" t="s">
        <v>21952</v>
      </c>
      <c r="F2936" t="s">
        <v>21953</v>
      </c>
      <c r="G2936">
        <v>3440</v>
      </c>
      <c r="H2936">
        <v>3440</v>
      </c>
      <c r="I2936">
        <v>150</v>
      </c>
      <c r="J2936" t="s">
        <v>21954</v>
      </c>
      <c r="K2936" t="s">
        <v>204</v>
      </c>
      <c r="L2936" t="s">
        <v>12492</v>
      </c>
      <c r="M2936" t="s">
        <v>21955</v>
      </c>
      <c r="N2936" t="s">
        <v>21955</v>
      </c>
      <c r="O2936" t="s">
        <v>21955</v>
      </c>
      <c r="P2936" t="s">
        <v>21955</v>
      </c>
      <c r="Q2936" t="s">
        <v>21956</v>
      </c>
      <c r="R2936">
        <v>0.05</v>
      </c>
      <c r="S2936">
        <v>0</v>
      </c>
    </row>
    <row r="2937" spans="1:20">
      <c r="A2937" t="s">
        <v>349</v>
      </c>
      <c r="B2937" t="s">
        <v>26611</v>
      </c>
      <c r="C2937" t="s">
        <v>26612</v>
      </c>
      <c r="D2937" t="s">
        <v>22073</v>
      </c>
      <c r="E2937" t="s">
        <v>21952</v>
      </c>
      <c r="F2937" t="s">
        <v>21953</v>
      </c>
      <c r="G2937">
        <v>3440</v>
      </c>
      <c r="I2937">
        <v>150</v>
      </c>
      <c r="J2937" t="s">
        <v>21954</v>
      </c>
      <c r="K2937" t="s">
        <v>204</v>
      </c>
      <c r="L2937" t="s">
        <v>12492</v>
      </c>
      <c r="M2937" t="s">
        <v>21955</v>
      </c>
      <c r="N2937" t="s">
        <v>21955</v>
      </c>
      <c r="O2937" t="s">
        <v>21955</v>
      </c>
      <c r="P2937" t="s">
        <v>21955</v>
      </c>
      <c r="Q2937" t="s">
        <v>21956</v>
      </c>
      <c r="R2937">
        <v>0.05</v>
      </c>
      <c r="S2937">
        <v>0</v>
      </c>
    </row>
    <row r="2938" spans="1:20">
      <c r="A2938" t="s">
        <v>349</v>
      </c>
      <c r="B2938" t="s">
        <v>26613</v>
      </c>
      <c r="C2938" t="s">
        <v>26614</v>
      </c>
      <c r="D2938" t="s">
        <v>26615</v>
      </c>
      <c r="E2938" t="s">
        <v>22199</v>
      </c>
      <c r="F2938" t="s">
        <v>21953</v>
      </c>
      <c r="G2938">
        <v>3220</v>
      </c>
      <c r="I2938">
        <v>150</v>
      </c>
      <c r="J2938" t="s">
        <v>21954</v>
      </c>
      <c r="K2938" t="s">
        <v>12492</v>
      </c>
      <c r="L2938" t="s">
        <v>12492</v>
      </c>
      <c r="M2938" t="s">
        <v>21955</v>
      </c>
      <c r="N2938" t="s">
        <v>21955</v>
      </c>
      <c r="O2938" t="s">
        <v>21955</v>
      </c>
      <c r="P2938" t="s">
        <v>21955</v>
      </c>
      <c r="Q2938" t="s">
        <v>24543</v>
      </c>
      <c r="R2938">
        <v>0.05</v>
      </c>
      <c r="S2938">
        <v>0</v>
      </c>
    </row>
    <row r="2939" spans="1:20">
      <c r="A2939" t="s">
        <v>349</v>
      </c>
      <c r="B2939" t="s">
        <v>26616</v>
      </c>
      <c r="C2939" t="s">
        <v>26617</v>
      </c>
      <c r="D2939" t="s">
        <v>21951</v>
      </c>
      <c r="E2939" t="s">
        <v>21952</v>
      </c>
      <c r="F2939" t="s">
        <v>21953</v>
      </c>
      <c r="G2939">
        <v>3450</v>
      </c>
      <c r="I2939">
        <v>150</v>
      </c>
      <c r="J2939" t="s">
        <v>21954</v>
      </c>
      <c r="K2939" t="s">
        <v>204</v>
      </c>
      <c r="L2939" t="s">
        <v>12492</v>
      </c>
      <c r="M2939" t="s">
        <v>21955</v>
      </c>
      <c r="N2939" t="s">
        <v>21955</v>
      </c>
      <c r="O2939" t="s">
        <v>21955</v>
      </c>
      <c r="P2939" t="s">
        <v>21955</v>
      </c>
      <c r="Q2939" t="s">
        <v>21956</v>
      </c>
      <c r="R2939">
        <v>0.05</v>
      </c>
      <c r="S2939">
        <v>0</v>
      </c>
    </row>
    <row r="2940" spans="1:20">
      <c r="A2940" t="s">
        <v>349</v>
      </c>
      <c r="B2940" t="s">
        <v>26618</v>
      </c>
      <c r="C2940" t="s">
        <v>26619</v>
      </c>
      <c r="D2940" t="s">
        <v>22025</v>
      </c>
      <c r="E2940" t="s">
        <v>21966</v>
      </c>
      <c r="F2940" t="s">
        <v>21953</v>
      </c>
      <c r="G2940">
        <v>3450</v>
      </c>
      <c r="I2940">
        <v>150</v>
      </c>
      <c r="J2940" t="s">
        <v>21954</v>
      </c>
      <c r="K2940" t="s">
        <v>12492</v>
      </c>
      <c r="L2940" t="s">
        <v>12492</v>
      </c>
      <c r="M2940" t="s">
        <v>34</v>
      </c>
      <c r="N2940" t="s">
        <v>34</v>
      </c>
      <c r="O2940" t="s">
        <v>34</v>
      </c>
      <c r="P2940" t="s">
        <v>34</v>
      </c>
      <c r="Q2940" t="s">
        <v>21956</v>
      </c>
      <c r="R2940">
        <v>0.05</v>
      </c>
      <c r="S2940">
        <v>0</v>
      </c>
      <c r="T2940" t="s">
        <v>21967</v>
      </c>
    </row>
    <row r="2941" spans="1:20">
      <c r="A2941" t="s">
        <v>349</v>
      </c>
      <c r="B2941" t="s">
        <v>26620</v>
      </c>
      <c r="C2941" t="s">
        <v>26621</v>
      </c>
      <c r="D2941" t="s">
        <v>22069</v>
      </c>
      <c r="E2941" t="s">
        <v>21952</v>
      </c>
      <c r="F2941" t="s">
        <v>21953</v>
      </c>
      <c r="G2941">
        <v>3430</v>
      </c>
      <c r="I2941">
        <v>150</v>
      </c>
      <c r="J2941" t="s">
        <v>21954</v>
      </c>
      <c r="K2941" t="s">
        <v>12492</v>
      </c>
      <c r="L2941" t="s">
        <v>12492</v>
      </c>
      <c r="M2941" t="s">
        <v>21955</v>
      </c>
      <c r="N2941" t="s">
        <v>21955</v>
      </c>
      <c r="O2941" t="s">
        <v>21955</v>
      </c>
      <c r="P2941" t="s">
        <v>21955</v>
      </c>
      <c r="Q2941" t="s">
        <v>21956</v>
      </c>
      <c r="R2941">
        <v>0.05</v>
      </c>
      <c r="S2941">
        <v>0</v>
      </c>
      <c r="T2941" t="s">
        <v>21967</v>
      </c>
    </row>
    <row r="2942" spans="1:20">
      <c r="A2942" t="s">
        <v>349</v>
      </c>
      <c r="B2942" t="s">
        <v>26622</v>
      </c>
      <c r="C2942" t="s">
        <v>26623</v>
      </c>
      <c r="D2942" t="s">
        <v>21999</v>
      </c>
      <c r="E2942" t="s">
        <v>21952</v>
      </c>
      <c r="F2942" t="s">
        <v>21953</v>
      </c>
      <c r="G2942">
        <v>3440</v>
      </c>
      <c r="I2942">
        <v>150</v>
      </c>
      <c r="J2942" t="s">
        <v>21954</v>
      </c>
      <c r="K2942" t="s">
        <v>12492</v>
      </c>
      <c r="L2942" t="s">
        <v>12492</v>
      </c>
      <c r="M2942" t="s">
        <v>21955</v>
      </c>
      <c r="N2942" t="s">
        <v>21955</v>
      </c>
      <c r="O2942" t="s">
        <v>21955</v>
      </c>
      <c r="P2942" t="s">
        <v>21955</v>
      </c>
      <c r="Q2942" t="s">
        <v>21956</v>
      </c>
      <c r="R2942">
        <v>0.05</v>
      </c>
      <c r="S2942">
        <v>0</v>
      </c>
      <c r="T2942" t="s">
        <v>22002</v>
      </c>
    </row>
    <row r="2943" spans="1:20">
      <c r="A2943" t="s">
        <v>349</v>
      </c>
      <c r="B2943" t="s">
        <v>26624</v>
      </c>
      <c r="C2943" t="s">
        <v>26625</v>
      </c>
      <c r="D2943" t="s">
        <v>26626</v>
      </c>
      <c r="E2943" t="s">
        <v>21966</v>
      </c>
      <c r="F2943" t="s">
        <v>21953</v>
      </c>
      <c r="G2943">
        <v>3220</v>
      </c>
      <c r="I2943">
        <v>200</v>
      </c>
      <c r="J2943" t="s">
        <v>21954</v>
      </c>
      <c r="K2943" t="s">
        <v>12492</v>
      </c>
      <c r="L2943" t="s">
        <v>12492</v>
      </c>
      <c r="M2943" t="s">
        <v>21955</v>
      </c>
      <c r="N2943" t="s">
        <v>21955</v>
      </c>
      <c r="O2943" t="s">
        <v>21955</v>
      </c>
      <c r="P2943" t="s">
        <v>21955</v>
      </c>
      <c r="Q2943" t="s">
        <v>21956</v>
      </c>
      <c r="R2943">
        <v>0.05</v>
      </c>
      <c r="S2943">
        <v>0</v>
      </c>
      <c r="T2943" t="s">
        <v>21967</v>
      </c>
    </row>
    <row r="2944" spans="1:20">
      <c r="A2944" t="s">
        <v>349</v>
      </c>
      <c r="B2944" t="s">
        <v>26627</v>
      </c>
      <c r="C2944" t="s">
        <v>26628</v>
      </c>
      <c r="D2944" t="s">
        <v>21979</v>
      </c>
      <c r="E2944" t="s">
        <v>21952</v>
      </c>
      <c r="F2944" t="s">
        <v>21953</v>
      </c>
      <c r="G2944">
        <v>3440</v>
      </c>
      <c r="I2944">
        <v>150</v>
      </c>
      <c r="J2944" t="s">
        <v>21954</v>
      </c>
      <c r="K2944" t="s">
        <v>204</v>
      </c>
      <c r="L2944" t="s">
        <v>12492</v>
      </c>
      <c r="M2944" t="s">
        <v>21955</v>
      </c>
      <c r="N2944" t="s">
        <v>21955</v>
      </c>
      <c r="O2944" t="s">
        <v>21955</v>
      </c>
      <c r="P2944" t="s">
        <v>21955</v>
      </c>
      <c r="Q2944" t="s">
        <v>21956</v>
      </c>
      <c r="R2944">
        <v>0.05</v>
      </c>
      <c r="S2944">
        <v>0</v>
      </c>
      <c r="T2944" t="s">
        <v>21967</v>
      </c>
    </row>
    <row r="2945" spans="1:20">
      <c r="A2945" t="s">
        <v>349</v>
      </c>
      <c r="B2945" t="s">
        <v>26629</v>
      </c>
      <c r="C2945" t="s">
        <v>26630</v>
      </c>
      <c r="D2945" t="s">
        <v>22069</v>
      </c>
      <c r="E2945" t="s">
        <v>21952</v>
      </c>
      <c r="F2945" t="s">
        <v>21953</v>
      </c>
      <c r="G2945">
        <v>3430</v>
      </c>
      <c r="I2945">
        <v>150</v>
      </c>
      <c r="J2945" t="s">
        <v>21954</v>
      </c>
      <c r="K2945" t="s">
        <v>204</v>
      </c>
      <c r="L2945" t="s">
        <v>12492</v>
      </c>
      <c r="M2945" t="s">
        <v>21955</v>
      </c>
      <c r="N2945" t="s">
        <v>21955</v>
      </c>
      <c r="O2945" t="s">
        <v>21955</v>
      </c>
      <c r="P2945" t="s">
        <v>21955</v>
      </c>
      <c r="Q2945" t="s">
        <v>21956</v>
      </c>
      <c r="R2945">
        <v>0.05</v>
      </c>
      <c r="S2945">
        <v>0</v>
      </c>
    </row>
    <row r="2946" spans="1:20">
      <c r="A2946" t="s">
        <v>349</v>
      </c>
      <c r="B2946" t="s">
        <v>26631</v>
      </c>
      <c r="C2946" t="s">
        <v>26632</v>
      </c>
      <c r="D2946" t="s">
        <v>22307</v>
      </c>
      <c r="E2946" t="s">
        <v>21952</v>
      </c>
      <c r="F2946" t="s">
        <v>21953</v>
      </c>
      <c r="G2946">
        <v>3430</v>
      </c>
      <c r="I2946">
        <v>150</v>
      </c>
      <c r="J2946" t="s">
        <v>21954</v>
      </c>
      <c r="K2946" t="s">
        <v>204</v>
      </c>
      <c r="L2946" t="s">
        <v>12492</v>
      </c>
      <c r="M2946" t="s">
        <v>21955</v>
      </c>
      <c r="N2946" t="s">
        <v>21955</v>
      </c>
      <c r="O2946" t="s">
        <v>21955</v>
      </c>
      <c r="P2946" t="s">
        <v>21955</v>
      </c>
      <c r="Q2946" t="s">
        <v>21956</v>
      </c>
      <c r="R2946">
        <v>0.05</v>
      </c>
      <c r="S2946">
        <v>0</v>
      </c>
    </row>
    <row r="2947" spans="1:20">
      <c r="A2947" t="s">
        <v>349</v>
      </c>
      <c r="B2947" t="s">
        <v>26633</v>
      </c>
      <c r="C2947" t="s">
        <v>26634</v>
      </c>
      <c r="D2947" t="s">
        <v>22360</v>
      </c>
      <c r="E2947" t="s">
        <v>21960</v>
      </c>
      <c r="F2947" t="s">
        <v>21953</v>
      </c>
      <c r="G2947">
        <v>3420</v>
      </c>
      <c r="I2947">
        <v>150</v>
      </c>
      <c r="J2947" t="s">
        <v>21954</v>
      </c>
      <c r="K2947" t="s">
        <v>204</v>
      </c>
      <c r="L2947" t="s">
        <v>12492</v>
      </c>
      <c r="M2947" t="s">
        <v>21961</v>
      </c>
      <c r="N2947" t="s">
        <v>21961</v>
      </c>
      <c r="O2947" t="s">
        <v>21961</v>
      </c>
      <c r="P2947" t="s">
        <v>21961</v>
      </c>
      <c r="Q2947" t="s">
        <v>21956</v>
      </c>
      <c r="R2947">
        <v>0.01</v>
      </c>
      <c r="S2947">
        <v>0</v>
      </c>
    </row>
    <row r="2948" spans="1:20">
      <c r="A2948" t="s">
        <v>349</v>
      </c>
      <c r="B2948" t="s">
        <v>26635</v>
      </c>
      <c r="C2948" t="s">
        <v>26636</v>
      </c>
      <c r="D2948" t="s">
        <v>25888</v>
      </c>
      <c r="E2948" t="s">
        <v>21952</v>
      </c>
      <c r="F2948" t="s">
        <v>21953</v>
      </c>
      <c r="G2948">
        <v>3450</v>
      </c>
      <c r="I2948">
        <v>150</v>
      </c>
      <c r="J2948" t="s">
        <v>21954</v>
      </c>
      <c r="K2948" t="s">
        <v>204</v>
      </c>
      <c r="L2948" t="s">
        <v>12492</v>
      </c>
      <c r="M2948" t="s">
        <v>21955</v>
      </c>
      <c r="N2948" t="s">
        <v>21955</v>
      </c>
      <c r="O2948" t="s">
        <v>21955</v>
      </c>
      <c r="P2948" t="s">
        <v>21955</v>
      </c>
      <c r="Q2948" t="s">
        <v>21956</v>
      </c>
      <c r="R2948">
        <v>0.05</v>
      </c>
      <c r="S2948">
        <v>0</v>
      </c>
      <c r="T2948" t="s">
        <v>21967</v>
      </c>
    </row>
    <row r="2949" spans="1:20">
      <c r="A2949" t="s">
        <v>349</v>
      </c>
      <c r="B2949" t="s">
        <v>26637</v>
      </c>
      <c r="C2949" t="s">
        <v>26638</v>
      </c>
      <c r="D2949" t="s">
        <v>22073</v>
      </c>
      <c r="E2949" t="s">
        <v>21952</v>
      </c>
      <c r="F2949" t="s">
        <v>21953</v>
      </c>
      <c r="G2949">
        <v>3440</v>
      </c>
      <c r="I2949">
        <v>150</v>
      </c>
      <c r="J2949" t="s">
        <v>21954</v>
      </c>
      <c r="K2949" t="s">
        <v>12492</v>
      </c>
      <c r="L2949" t="s">
        <v>12492</v>
      </c>
      <c r="M2949" t="s">
        <v>34</v>
      </c>
      <c r="N2949" t="s">
        <v>34</v>
      </c>
      <c r="O2949" t="s">
        <v>34</v>
      </c>
      <c r="P2949" t="s">
        <v>34</v>
      </c>
      <c r="Q2949" t="s">
        <v>21956</v>
      </c>
      <c r="R2949">
        <v>0.05</v>
      </c>
      <c r="S2949">
        <v>0</v>
      </c>
      <c r="T2949" t="s">
        <v>22002</v>
      </c>
    </row>
    <row r="2950" spans="1:20">
      <c r="A2950" t="s">
        <v>349</v>
      </c>
      <c r="B2950" t="s">
        <v>26639</v>
      </c>
      <c r="C2950" t="s">
        <v>26640</v>
      </c>
      <c r="D2950" t="s">
        <v>26641</v>
      </c>
      <c r="E2950" t="s">
        <v>21952</v>
      </c>
      <c r="F2950" t="s">
        <v>21953</v>
      </c>
      <c r="G2950">
        <v>3420</v>
      </c>
      <c r="I2950">
        <v>200</v>
      </c>
      <c r="J2950" t="s">
        <v>21954</v>
      </c>
      <c r="K2950" t="s">
        <v>12492</v>
      </c>
      <c r="L2950" t="s">
        <v>12492</v>
      </c>
      <c r="M2950" t="s">
        <v>21961</v>
      </c>
      <c r="N2950" t="s">
        <v>21961</v>
      </c>
      <c r="O2950" t="s">
        <v>21961</v>
      </c>
      <c r="P2950" t="s">
        <v>21961</v>
      </c>
      <c r="Q2950" t="s">
        <v>21956</v>
      </c>
      <c r="R2950">
        <v>0.05</v>
      </c>
      <c r="S2950">
        <v>0</v>
      </c>
      <c r="T2950" t="s">
        <v>21967</v>
      </c>
    </row>
    <row r="2951" spans="1:20">
      <c r="A2951" t="s">
        <v>349</v>
      </c>
      <c r="B2951" t="s">
        <v>26642</v>
      </c>
      <c r="C2951" t="s">
        <v>26643</v>
      </c>
      <c r="D2951" t="s">
        <v>22025</v>
      </c>
      <c r="E2951" t="s">
        <v>21966</v>
      </c>
      <c r="F2951" t="s">
        <v>21953</v>
      </c>
      <c r="G2951">
        <v>3220</v>
      </c>
      <c r="I2951">
        <v>150</v>
      </c>
      <c r="J2951" t="s">
        <v>21954</v>
      </c>
      <c r="K2951" t="s">
        <v>204</v>
      </c>
      <c r="L2951" t="s">
        <v>12492</v>
      </c>
      <c r="M2951" t="s">
        <v>21955</v>
      </c>
      <c r="N2951" t="s">
        <v>21955</v>
      </c>
      <c r="O2951" t="s">
        <v>21955</v>
      </c>
      <c r="P2951" t="s">
        <v>21955</v>
      </c>
      <c r="Q2951" t="s">
        <v>21956</v>
      </c>
      <c r="R2951">
        <v>0.05</v>
      </c>
      <c r="S2951">
        <v>0</v>
      </c>
    </row>
    <row r="2952" spans="1:20">
      <c r="A2952" t="s">
        <v>349</v>
      </c>
      <c r="B2952" t="s">
        <v>26644</v>
      </c>
      <c r="C2952" t="s">
        <v>26645</v>
      </c>
      <c r="D2952" t="s">
        <v>25227</v>
      </c>
      <c r="E2952" t="s">
        <v>21952</v>
      </c>
      <c r="F2952" t="s">
        <v>21953</v>
      </c>
      <c r="G2952">
        <v>3430</v>
      </c>
      <c r="I2952">
        <v>150</v>
      </c>
      <c r="J2952" t="s">
        <v>21954</v>
      </c>
      <c r="K2952" t="s">
        <v>204</v>
      </c>
      <c r="L2952" t="s">
        <v>12492</v>
      </c>
      <c r="M2952" t="s">
        <v>21955</v>
      </c>
      <c r="N2952" t="s">
        <v>21955</v>
      </c>
      <c r="O2952" t="s">
        <v>21955</v>
      </c>
      <c r="P2952" t="s">
        <v>21955</v>
      </c>
      <c r="Q2952" t="s">
        <v>21956</v>
      </c>
      <c r="R2952">
        <v>0.05</v>
      </c>
      <c r="S2952">
        <v>0</v>
      </c>
    </row>
    <row r="2953" spans="1:20">
      <c r="A2953" t="s">
        <v>349</v>
      </c>
      <c r="B2953" t="s">
        <v>26646</v>
      </c>
      <c r="C2953" t="s">
        <v>26647</v>
      </c>
      <c r="D2953" t="s">
        <v>22125</v>
      </c>
      <c r="E2953" t="s">
        <v>21987</v>
      </c>
      <c r="F2953" t="s">
        <v>21953</v>
      </c>
      <c r="G2953">
        <v>3450</v>
      </c>
      <c r="I2953">
        <v>150</v>
      </c>
      <c r="J2953" t="s">
        <v>21954</v>
      </c>
      <c r="K2953" t="s">
        <v>12492</v>
      </c>
      <c r="L2953" t="s">
        <v>12492</v>
      </c>
      <c r="M2953" t="s">
        <v>21955</v>
      </c>
      <c r="N2953" t="s">
        <v>21955</v>
      </c>
      <c r="O2953" t="s">
        <v>21955</v>
      </c>
      <c r="P2953" t="s">
        <v>21955</v>
      </c>
      <c r="Q2953" t="s">
        <v>21956</v>
      </c>
      <c r="R2953">
        <v>0.05</v>
      </c>
      <c r="S2953">
        <v>0</v>
      </c>
      <c r="T2953" t="s">
        <v>21967</v>
      </c>
    </row>
    <row r="2954" spans="1:20">
      <c r="A2954" t="s">
        <v>349</v>
      </c>
      <c r="B2954" t="s">
        <v>26648</v>
      </c>
      <c r="C2954" t="s">
        <v>26649</v>
      </c>
      <c r="D2954" t="s">
        <v>21990</v>
      </c>
      <c r="E2954" t="s">
        <v>21952</v>
      </c>
      <c r="F2954" t="s">
        <v>21953</v>
      </c>
      <c r="G2954">
        <v>3450</v>
      </c>
      <c r="I2954">
        <v>150</v>
      </c>
      <c r="J2954" t="s">
        <v>21954</v>
      </c>
      <c r="K2954" t="s">
        <v>12492</v>
      </c>
      <c r="L2954" t="s">
        <v>12492</v>
      </c>
      <c r="M2954" t="s">
        <v>21955</v>
      </c>
      <c r="N2954" t="s">
        <v>21955</v>
      </c>
      <c r="O2954" t="s">
        <v>21955</v>
      </c>
      <c r="P2954" t="s">
        <v>21955</v>
      </c>
      <c r="Q2954" t="s">
        <v>21956</v>
      </c>
      <c r="R2954">
        <v>0.05</v>
      </c>
      <c r="S2954">
        <v>0</v>
      </c>
      <c r="T2954" t="s">
        <v>21967</v>
      </c>
    </row>
    <row r="2955" spans="1:20">
      <c r="A2955" t="s">
        <v>349</v>
      </c>
      <c r="B2955" t="s">
        <v>26650</v>
      </c>
      <c r="C2955" t="s">
        <v>26651</v>
      </c>
      <c r="D2955" t="s">
        <v>26652</v>
      </c>
      <c r="E2955" t="s">
        <v>26653</v>
      </c>
      <c r="F2955" t="s">
        <v>21953</v>
      </c>
      <c r="G2955">
        <v>3240</v>
      </c>
      <c r="I2955">
        <v>150</v>
      </c>
      <c r="J2955" t="s">
        <v>21954</v>
      </c>
      <c r="K2955" t="s">
        <v>12492</v>
      </c>
      <c r="L2955" t="s">
        <v>12492</v>
      </c>
      <c r="M2955" t="s">
        <v>21955</v>
      </c>
      <c r="N2955" t="s">
        <v>21955</v>
      </c>
      <c r="O2955" t="s">
        <v>21955</v>
      </c>
      <c r="P2955" t="s">
        <v>21955</v>
      </c>
      <c r="Q2955" t="s">
        <v>21956</v>
      </c>
      <c r="R2955">
        <v>0.05</v>
      </c>
      <c r="S2955">
        <v>0</v>
      </c>
    </row>
    <row r="2956" spans="1:20">
      <c r="A2956" t="s">
        <v>349</v>
      </c>
      <c r="B2956" t="s">
        <v>26654</v>
      </c>
      <c r="C2956" t="s">
        <v>26655</v>
      </c>
      <c r="D2956" t="s">
        <v>22360</v>
      </c>
      <c r="E2956" t="s">
        <v>21960</v>
      </c>
      <c r="F2956" t="s">
        <v>21953</v>
      </c>
      <c r="G2956">
        <v>3420</v>
      </c>
      <c r="I2956">
        <v>200</v>
      </c>
      <c r="J2956" t="s">
        <v>21954</v>
      </c>
      <c r="K2956" t="s">
        <v>204</v>
      </c>
      <c r="L2956" t="s">
        <v>12492</v>
      </c>
      <c r="M2956" t="s">
        <v>21955</v>
      </c>
      <c r="N2956" t="s">
        <v>21955</v>
      </c>
      <c r="O2956" t="s">
        <v>21955</v>
      </c>
      <c r="P2956" t="s">
        <v>21955</v>
      </c>
      <c r="Q2956" t="s">
        <v>21956</v>
      </c>
      <c r="R2956">
        <v>0.05</v>
      </c>
      <c r="S2956">
        <v>0</v>
      </c>
      <c r="T2956" t="s">
        <v>21967</v>
      </c>
    </row>
    <row r="2957" spans="1:20">
      <c r="A2957" t="s">
        <v>349</v>
      </c>
      <c r="B2957" t="s">
        <v>26656</v>
      </c>
      <c r="C2957" t="s">
        <v>26657</v>
      </c>
      <c r="D2957" t="s">
        <v>26658</v>
      </c>
      <c r="E2957" t="s">
        <v>21966</v>
      </c>
      <c r="F2957" t="s">
        <v>21953</v>
      </c>
      <c r="G2957">
        <v>3220</v>
      </c>
      <c r="I2957">
        <v>150</v>
      </c>
      <c r="J2957" t="s">
        <v>21954</v>
      </c>
      <c r="K2957" t="s">
        <v>12492</v>
      </c>
      <c r="L2957" t="s">
        <v>12492</v>
      </c>
      <c r="M2957" t="s">
        <v>21955</v>
      </c>
      <c r="N2957" t="s">
        <v>21955</v>
      </c>
      <c r="O2957" t="s">
        <v>21955</v>
      </c>
      <c r="P2957" t="s">
        <v>21955</v>
      </c>
      <c r="Q2957" t="s">
        <v>21956</v>
      </c>
      <c r="R2957">
        <v>0.05</v>
      </c>
      <c r="S2957">
        <v>0</v>
      </c>
      <c r="T2957" t="s">
        <v>21967</v>
      </c>
    </row>
    <row r="2958" spans="1:20">
      <c r="A2958" t="s">
        <v>349</v>
      </c>
      <c r="B2958" t="s">
        <v>26659</v>
      </c>
      <c r="C2958" t="s">
        <v>26660</v>
      </c>
      <c r="D2958" t="s">
        <v>22700</v>
      </c>
      <c r="E2958" t="s">
        <v>21952</v>
      </c>
      <c r="F2958" t="s">
        <v>21953</v>
      </c>
      <c r="G2958">
        <v>3450</v>
      </c>
      <c r="H2958">
        <v>3450</v>
      </c>
      <c r="I2958">
        <v>150</v>
      </c>
      <c r="J2958" t="s">
        <v>21954</v>
      </c>
      <c r="K2958" t="s">
        <v>12492</v>
      </c>
      <c r="L2958" t="s">
        <v>12492</v>
      </c>
      <c r="M2958" t="s">
        <v>21955</v>
      </c>
      <c r="N2958" t="s">
        <v>21955</v>
      </c>
      <c r="O2958" t="s">
        <v>21955</v>
      </c>
      <c r="P2958" t="s">
        <v>21955</v>
      </c>
      <c r="Q2958" t="s">
        <v>21956</v>
      </c>
      <c r="R2958">
        <v>0.05</v>
      </c>
      <c r="S2958">
        <v>0</v>
      </c>
      <c r="T2958" t="s">
        <v>22002</v>
      </c>
    </row>
    <row r="2959" spans="1:20">
      <c r="A2959" t="s">
        <v>349</v>
      </c>
      <c r="B2959" t="s">
        <v>26661</v>
      </c>
      <c r="C2959" t="s">
        <v>26662</v>
      </c>
      <c r="D2959" t="s">
        <v>22360</v>
      </c>
      <c r="E2959" t="s">
        <v>21960</v>
      </c>
      <c r="F2959" t="s">
        <v>21953</v>
      </c>
      <c r="G2959">
        <v>3420</v>
      </c>
      <c r="I2959">
        <v>150</v>
      </c>
      <c r="J2959" t="s">
        <v>21954</v>
      </c>
      <c r="K2959" t="s">
        <v>204</v>
      </c>
      <c r="L2959" t="s">
        <v>12492</v>
      </c>
      <c r="M2959" t="s">
        <v>21955</v>
      </c>
      <c r="N2959" t="s">
        <v>21955</v>
      </c>
      <c r="O2959" t="s">
        <v>21955</v>
      </c>
      <c r="P2959" t="s">
        <v>21955</v>
      </c>
      <c r="Q2959" t="s">
        <v>21956</v>
      </c>
      <c r="R2959">
        <v>0.05</v>
      </c>
      <c r="S2959">
        <v>0</v>
      </c>
    </row>
    <row r="2960" spans="1:20">
      <c r="A2960" t="s">
        <v>349</v>
      </c>
      <c r="B2960" t="s">
        <v>26663</v>
      </c>
      <c r="C2960" t="s">
        <v>26664</v>
      </c>
      <c r="D2960" t="s">
        <v>21999</v>
      </c>
      <c r="E2960" t="s">
        <v>21952</v>
      </c>
      <c r="F2960" t="s">
        <v>21953</v>
      </c>
      <c r="G2960">
        <v>3440</v>
      </c>
      <c r="I2960">
        <v>150</v>
      </c>
      <c r="J2960" t="s">
        <v>21954</v>
      </c>
      <c r="K2960" t="s">
        <v>204</v>
      </c>
      <c r="L2960" t="s">
        <v>12492</v>
      </c>
      <c r="M2960" t="s">
        <v>21955</v>
      </c>
      <c r="N2960" t="s">
        <v>21955</v>
      </c>
      <c r="O2960" t="s">
        <v>21955</v>
      </c>
      <c r="P2960" t="s">
        <v>21955</v>
      </c>
      <c r="Q2960" t="s">
        <v>21956</v>
      </c>
      <c r="R2960">
        <v>0.05</v>
      </c>
      <c r="S2960">
        <v>0</v>
      </c>
    </row>
    <row r="2961" spans="1:20">
      <c r="A2961" t="s">
        <v>349</v>
      </c>
      <c r="B2961" t="s">
        <v>26665</v>
      </c>
      <c r="C2961" t="s">
        <v>26666</v>
      </c>
      <c r="D2961" t="s">
        <v>26667</v>
      </c>
      <c r="E2961" t="s">
        <v>22346</v>
      </c>
      <c r="F2961" t="s">
        <v>21953</v>
      </c>
      <c r="G2961">
        <v>3260</v>
      </c>
      <c r="I2961">
        <v>150</v>
      </c>
      <c r="J2961" t="s">
        <v>21954</v>
      </c>
      <c r="K2961" t="s">
        <v>204</v>
      </c>
      <c r="L2961" t="s">
        <v>12492</v>
      </c>
      <c r="M2961" t="s">
        <v>21955</v>
      </c>
      <c r="N2961" t="s">
        <v>21955</v>
      </c>
      <c r="O2961" t="s">
        <v>21955</v>
      </c>
      <c r="P2961" t="s">
        <v>21955</v>
      </c>
      <c r="Q2961" t="s">
        <v>21956</v>
      </c>
      <c r="R2961">
        <v>0.05</v>
      </c>
      <c r="S2961">
        <v>0</v>
      </c>
    </row>
    <row r="2962" spans="1:20">
      <c r="A2962" t="s">
        <v>349</v>
      </c>
      <c r="B2962" t="s">
        <v>26668</v>
      </c>
      <c r="C2962" t="s">
        <v>26669</v>
      </c>
      <c r="D2962" t="s">
        <v>26608</v>
      </c>
      <c r="E2962" t="s">
        <v>21966</v>
      </c>
      <c r="F2962" t="s">
        <v>21953</v>
      </c>
      <c r="G2962">
        <v>3220</v>
      </c>
      <c r="I2962">
        <v>150</v>
      </c>
      <c r="J2962" t="s">
        <v>21954</v>
      </c>
      <c r="K2962" t="s">
        <v>12492</v>
      </c>
      <c r="L2962" t="s">
        <v>12492</v>
      </c>
      <c r="M2962" t="s">
        <v>21961</v>
      </c>
      <c r="N2962" t="s">
        <v>21961</v>
      </c>
      <c r="O2962" t="s">
        <v>21961</v>
      </c>
      <c r="P2962" t="s">
        <v>21961</v>
      </c>
      <c r="Q2962" t="s">
        <v>21956</v>
      </c>
      <c r="R2962">
        <v>0.05</v>
      </c>
      <c r="S2962">
        <v>0</v>
      </c>
    </row>
    <row r="2963" spans="1:20">
      <c r="A2963" t="s">
        <v>349</v>
      </c>
      <c r="B2963" t="s">
        <v>26670</v>
      </c>
      <c r="C2963" t="s">
        <v>26671</v>
      </c>
      <c r="D2963" t="s">
        <v>26672</v>
      </c>
      <c r="E2963" t="s">
        <v>21952</v>
      </c>
      <c r="F2963" t="s">
        <v>21953</v>
      </c>
      <c r="G2963">
        <v>3430</v>
      </c>
      <c r="H2963">
        <v>3530</v>
      </c>
      <c r="I2963">
        <v>150</v>
      </c>
      <c r="J2963" t="s">
        <v>21954</v>
      </c>
      <c r="K2963" t="s">
        <v>204</v>
      </c>
      <c r="L2963" t="s">
        <v>12492</v>
      </c>
      <c r="M2963" t="s">
        <v>21955</v>
      </c>
      <c r="N2963" t="s">
        <v>21955</v>
      </c>
      <c r="O2963" t="s">
        <v>21955</v>
      </c>
      <c r="P2963" t="s">
        <v>21955</v>
      </c>
      <c r="Q2963" t="s">
        <v>21956</v>
      </c>
      <c r="R2963">
        <v>0.05</v>
      </c>
      <c r="S2963">
        <v>0</v>
      </c>
      <c r="T2963" t="s">
        <v>21967</v>
      </c>
    </row>
    <row r="2964" spans="1:20">
      <c r="A2964" t="s">
        <v>349</v>
      </c>
      <c r="B2964" t="s">
        <v>26673</v>
      </c>
      <c r="C2964" t="s">
        <v>26674</v>
      </c>
      <c r="D2964" t="s">
        <v>22307</v>
      </c>
      <c r="E2964" t="s">
        <v>21952</v>
      </c>
      <c r="F2964" t="s">
        <v>21953</v>
      </c>
      <c r="G2964">
        <v>3430</v>
      </c>
      <c r="I2964">
        <v>150</v>
      </c>
      <c r="J2964" t="s">
        <v>21954</v>
      </c>
      <c r="K2964" t="s">
        <v>12492</v>
      </c>
      <c r="L2964" t="s">
        <v>12492</v>
      </c>
      <c r="M2964" t="s">
        <v>21955</v>
      </c>
      <c r="N2964" t="s">
        <v>21955</v>
      </c>
      <c r="O2964" t="s">
        <v>21955</v>
      </c>
      <c r="P2964" t="s">
        <v>21955</v>
      </c>
      <c r="Q2964" t="s">
        <v>21956</v>
      </c>
      <c r="R2964">
        <v>0.05</v>
      </c>
      <c r="S2964">
        <v>0</v>
      </c>
      <c r="T2964" t="s">
        <v>22002</v>
      </c>
    </row>
    <row r="2965" spans="1:20">
      <c r="A2965" t="s">
        <v>349</v>
      </c>
      <c r="B2965" t="s">
        <v>26675</v>
      </c>
      <c r="C2965" t="s">
        <v>26676</v>
      </c>
      <c r="D2965" t="s">
        <v>26677</v>
      </c>
      <c r="E2965" t="s">
        <v>26678</v>
      </c>
      <c r="F2965" t="s">
        <v>21953</v>
      </c>
      <c r="G2965">
        <v>3260</v>
      </c>
      <c r="I2965">
        <v>150</v>
      </c>
      <c r="J2965" t="s">
        <v>21954</v>
      </c>
      <c r="K2965" t="s">
        <v>12492</v>
      </c>
      <c r="L2965" t="s">
        <v>12492</v>
      </c>
      <c r="M2965" t="s">
        <v>21955</v>
      </c>
      <c r="N2965" t="s">
        <v>21955</v>
      </c>
      <c r="O2965" t="s">
        <v>21955</v>
      </c>
      <c r="P2965" t="s">
        <v>21955</v>
      </c>
      <c r="Q2965" t="s">
        <v>21956</v>
      </c>
      <c r="R2965">
        <v>0.05</v>
      </c>
      <c r="S2965">
        <v>0</v>
      </c>
    </row>
    <row r="2966" spans="1:20">
      <c r="A2966" t="s">
        <v>349</v>
      </c>
      <c r="B2966" t="s">
        <v>26679</v>
      </c>
      <c r="C2966" t="s">
        <v>26680</v>
      </c>
      <c r="D2966" t="s">
        <v>21959</v>
      </c>
      <c r="E2966" t="s">
        <v>21960</v>
      </c>
      <c r="F2966" t="s">
        <v>21953</v>
      </c>
      <c r="G2966">
        <v>3420</v>
      </c>
      <c r="I2966">
        <v>150</v>
      </c>
      <c r="J2966" t="s">
        <v>21954</v>
      </c>
      <c r="K2966" t="s">
        <v>204</v>
      </c>
      <c r="L2966" t="s">
        <v>12492</v>
      </c>
      <c r="M2966" t="s">
        <v>21961</v>
      </c>
      <c r="N2966" t="s">
        <v>21961</v>
      </c>
      <c r="O2966" t="s">
        <v>21961</v>
      </c>
      <c r="P2966" t="s">
        <v>21961</v>
      </c>
      <c r="Q2966" t="s">
        <v>21956</v>
      </c>
      <c r="R2966">
        <v>0.01</v>
      </c>
      <c r="S2966">
        <v>0</v>
      </c>
    </row>
    <row r="2967" spans="1:20">
      <c r="A2967" t="s">
        <v>349</v>
      </c>
      <c r="B2967" t="s">
        <v>26681</v>
      </c>
      <c r="C2967" t="s">
        <v>26682</v>
      </c>
      <c r="D2967" t="s">
        <v>21959</v>
      </c>
      <c r="E2967" t="s">
        <v>21960</v>
      </c>
      <c r="F2967" t="s">
        <v>21953</v>
      </c>
      <c r="G2967">
        <v>3420</v>
      </c>
      <c r="I2967">
        <v>150</v>
      </c>
      <c r="J2967" t="s">
        <v>21954</v>
      </c>
      <c r="K2967" t="s">
        <v>204</v>
      </c>
      <c r="L2967" t="s">
        <v>12492</v>
      </c>
      <c r="M2967" t="s">
        <v>21955</v>
      </c>
      <c r="N2967" t="s">
        <v>21955</v>
      </c>
      <c r="O2967" t="s">
        <v>21955</v>
      </c>
      <c r="P2967" t="s">
        <v>21955</v>
      </c>
      <c r="Q2967" t="s">
        <v>21956</v>
      </c>
      <c r="R2967">
        <v>0.05</v>
      </c>
      <c r="S2967">
        <v>0</v>
      </c>
      <c r="T2967" t="s">
        <v>21967</v>
      </c>
    </row>
    <row r="2968" spans="1:20">
      <c r="A2968" t="s">
        <v>349</v>
      </c>
      <c r="B2968" t="s">
        <v>26683</v>
      </c>
      <c r="C2968" t="s">
        <v>26684</v>
      </c>
      <c r="D2968" t="s">
        <v>26608</v>
      </c>
      <c r="E2968" t="s">
        <v>21966</v>
      </c>
      <c r="F2968" t="s">
        <v>21953</v>
      </c>
      <c r="G2968">
        <v>3220</v>
      </c>
      <c r="I2968">
        <v>200</v>
      </c>
      <c r="J2968" t="s">
        <v>21954</v>
      </c>
      <c r="K2968" t="s">
        <v>12492</v>
      </c>
      <c r="L2968" t="s">
        <v>12492</v>
      </c>
      <c r="M2968" t="s">
        <v>34</v>
      </c>
      <c r="N2968" t="s">
        <v>34</v>
      </c>
      <c r="O2968" t="s">
        <v>34</v>
      </c>
      <c r="P2968" t="s">
        <v>34</v>
      </c>
      <c r="Q2968" t="s">
        <v>24543</v>
      </c>
      <c r="R2968">
        <v>0.05</v>
      </c>
      <c r="S2968">
        <v>0</v>
      </c>
      <c r="T2968" t="s">
        <v>21967</v>
      </c>
    </row>
    <row r="2969" spans="1:20">
      <c r="A2969" t="s">
        <v>349</v>
      </c>
      <c r="B2969" t="s">
        <v>26685</v>
      </c>
      <c r="C2969" t="s">
        <v>26686</v>
      </c>
      <c r="D2969" t="s">
        <v>22069</v>
      </c>
      <c r="E2969" t="s">
        <v>21952</v>
      </c>
      <c r="F2969" t="s">
        <v>21953</v>
      </c>
      <c r="G2969">
        <v>3430</v>
      </c>
      <c r="I2969">
        <v>150</v>
      </c>
      <c r="J2969" t="s">
        <v>21954</v>
      </c>
      <c r="K2969" t="s">
        <v>204</v>
      </c>
      <c r="L2969" t="s">
        <v>12492</v>
      </c>
      <c r="M2969" t="s">
        <v>21955</v>
      </c>
      <c r="N2969" t="s">
        <v>21955</v>
      </c>
      <c r="O2969" t="s">
        <v>21955</v>
      </c>
      <c r="P2969" t="s">
        <v>21955</v>
      </c>
      <c r="Q2969" t="s">
        <v>21956</v>
      </c>
      <c r="R2969">
        <v>0.05</v>
      </c>
      <c r="S2969">
        <v>0</v>
      </c>
      <c r="T2969" t="s">
        <v>21967</v>
      </c>
    </row>
    <row r="2970" spans="1:20">
      <c r="A2970" t="s">
        <v>349</v>
      </c>
      <c r="B2970" t="s">
        <v>26687</v>
      </c>
      <c r="C2970" t="s">
        <v>26688</v>
      </c>
      <c r="D2970" t="s">
        <v>22069</v>
      </c>
      <c r="E2970" t="s">
        <v>21952</v>
      </c>
      <c r="F2970" t="s">
        <v>21953</v>
      </c>
      <c r="G2970">
        <v>3430</v>
      </c>
      <c r="I2970">
        <v>150</v>
      </c>
      <c r="J2970" t="s">
        <v>21954</v>
      </c>
      <c r="K2970" t="s">
        <v>12492</v>
      </c>
      <c r="L2970" t="s">
        <v>12492</v>
      </c>
      <c r="M2970" t="s">
        <v>21955</v>
      </c>
      <c r="N2970" t="s">
        <v>21955</v>
      </c>
      <c r="O2970" t="s">
        <v>21955</v>
      </c>
      <c r="P2970" t="s">
        <v>21955</v>
      </c>
      <c r="Q2970" t="s">
        <v>21956</v>
      </c>
      <c r="R2970">
        <v>0.05</v>
      </c>
      <c r="S2970">
        <v>0</v>
      </c>
    </row>
    <row r="2971" spans="1:20">
      <c r="A2971" t="s">
        <v>349</v>
      </c>
      <c r="B2971" t="s">
        <v>26689</v>
      </c>
      <c r="C2971" t="s">
        <v>26690</v>
      </c>
      <c r="D2971" t="s">
        <v>22069</v>
      </c>
      <c r="E2971" t="s">
        <v>21952</v>
      </c>
      <c r="F2971" t="s">
        <v>21953</v>
      </c>
      <c r="G2971">
        <v>3430</v>
      </c>
      <c r="I2971">
        <v>150</v>
      </c>
      <c r="J2971" t="s">
        <v>21954</v>
      </c>
      <c r="K2971" t="s">
        <v>204</v>
      </c>
      <c r="L2971" t="s">
        <v>12492</v>
      </c>
      <c r="M2971" t="s">
        <v>21955</v>
      </c>
      <c r="N2971" t="s">
        <v>21955</v>
      </c>
      <c r="O2971" t="s">
        <v>21955</v>
      </c>
      <c r="P2971" t="s">
        <v>21955</v>
      </c>
      <c r="Q2971" t="s">
        <v>21956</v>
      </c>
      <c r="R2971">
        <v>0.05</v>
      </c>
      <c r="S2971">
        <v>0</v>
      </c>
    </row>
    <row r="2972" spans="1:20">
      <c r="A2972" t="s">
        <v>349</v>
      </c>
      <c r="B2972" t="s">
        <v>26691</v>
      </c>
      <c r="C2972" t="s">
        <v>26692</v>
      </c>
      <c r="D2972" t="s">
        <v>22069</v>
      </c>
      <c r="E2972" t="s">
        <v>21952</v>
      </c>
      <c r="F2972" t="s">
        <v>21953</v>
      </c>
      <c r="G2972">
        <v>3430</v>
      </c>
      <c r="I2972">
        <v>150</v>
      </c>
      <c r="J2972" t="s">
        <v>21954</v>
      </c>
      <c r="K2972" t="s">
        <v>12492</v>
      </c>
      <c r="L2972" t="s">
        <v>12492</v>
      </c>
      <c r="M2972" t="s">
        <v>21955</v>
      </c>
      <c r="N2972" t="s">
        <v>21955</v>
      </c>
      <c r="O2972" t="s">
        <v>21955</v>
      </c>
      <c r="P2972" t="s">
        <v>21955</v>
      </c>
      <c r="Q2972" t="s">
        <v>21956</v>
      </c>
      <c r="R2972">
        <v>0.05</v>
      </c>
      <c r="S2972">
        <v>0</v>
      </c>
      <c r="T2972" t="s">
        <v>21962</v>
      </c>
    </row>
    <row r="2973" spans="1:20">
      <c r="A2973" t="s">
        <v>349</v>
      </c>
      <c r="B2973" t="s">
        <v>26693</v>
      </c>
      <c r="C2973" t="s">
        <v>26694</v>
      </c>
      <c r="D2973" t="s">
        <v>22069</v>
      </c>
      <c r="E2973" t="s">
        <v>21952</v>
      </c>
      <c r="F2973" t="s">
        <v>21953</v>
      </c>
      <c r="G2973">
        <v>3430</v>
      </c>
      <c r="I2973">
        <v>150</v>
      </c>
      <c r="J2973" t="s">
        <v>21954</v>
      </c>
      <c r="K2973" t="s">
        <v>204</v>
      </c>
      <c r="L2973" t="s">
        <v>12492</v>
      </c>
      <c r="M2973" t="s">
        <v>21955</v>
      </c>
      <c r="N2973" t="s">
        <v>21955</v>
      </c>
      <c r="O2973" t="s">
        <v>21955</v>
      </c>
      <c r="P2973" t="s">
        <v>21955</v>
      </c>
      <c r="Q2973" t="s">
        <v>21956</v>
      </c>
      <c r="R2973">
        <v>0.05</v>
      </c>
      <c r="S2973">
        <v>0</v>
      </c>
      <c r="T2973" t="s">
        <v>21967</v>
      </c>
    </row>
    <row r="2974" spans="1:20">
      <c r="A2974" t="s">
        <v>349</v>
      </c>
      <c r="B2974" t="s">
        <v>26695</v>
      </c>
      <c r="C2974" t="s">
        <v>26696</v>
      </c>
      <c r="D2974" t="s">
        <v>23787</v>
      </c>
      <c r="E2974" t="s">
        <v>21966</v>
      </c>
      <c r="F2974" t="s">
        <v>21953</v>
      </c>
      <c r="G2974">
        <v>3220</v>
      </c>
      <c r="I2974">
        <v>150</v>
      </c>
      <c r="J2974" t="s">
        <v>21954</v>
      </c>
      <c r="K2974" t="s">
        <v>12492</v>
      </c>
      <c r="L2974" t="s">
        <v>12492</v>
      </c>
      <c r="M2974" t="s">
        <v>21955</v>
      </c>
      <c r="N2974" t="s">
        <v>21955</v>
      </c>
      <c r="O2974" t="s">
        <v>21955</v>
      </c>
      <c r="P2974" t="s">
        <v>21955</v>
      </c>
      <c r="Q2974" t="s">
        <v>21956</v>
      </c>
      <c r="R2974">
        <v>0.05</v>
      </c>
      <c r="S2974">
        <v>0</v>
      </c>
      <c r="T2974" t="s">
        <v>22002</v>
      </c>
    </row>
    <row r="2975" spans="1:20">
      <c r="A2975" t="s">
        <v>349</v>
      </c>
      <c r="B2975" t="s">
        <v>26697</v>
      </c>
      <c r="C2975" t="s">
        <v>26698</v>
      </c>
      <c r="D2975" t="s">
        <v>22485</v>
      </c>
      <c r="E2975" t="s">
        <v>22181</v>
      </c>
      <c r="F2975" t="s">
        <v>21953</v>
      </c>
      <c r="G2975">
        <v>3220</v>
      </c>
      <c r="I2975">
        <v>150</v>
      </c>
      <c r="J2975" t="s">
        <v>21954</v>
      </c>
      <c r="K2975" t="s">
        <v>204</v>
      </c>
      <c r="L2975" t="s">
        <v>12492</v>
      </c>
      <c r="M2975" t="s">
        <v>34</v>
      </c>
      <c r="N2975" t="s">
        <v>34</v>
      </c>
      <c r="O2975" t="s">
        <v>34</v>
      </c>
      <c r="P2975" t="s">
        <v>34</v>
      </c>
      <c r="Q2975" t="s">
        <v>24543</v>
      </c>
      <c r="R2975">
        <v>0.05</v>
      </c>
      <c r="S2975">
        <v>0</v>
      </c>
    </row>
    <row r="2976" spans="1:20">
      <c r="A2976" t="s">
        <v>349</v>
      </c>
      <c r="B2976" t="s">
        <v>26699</v>
      </c>
      <c r="C2976" t="s">
        <v>26700</v>
      </c>
      <c r="D2976" t="s">
        <v>22069</v>
      </c>
      <c r="E2976" t="s">
        <v>21952</v>
      </c>
      <c r="F2976" t="s">
        <v>21953</v>
      </c>
      <c r="G2976">
        <v>3430</v>
      </c>
      <c r="I2976">
        <v>150</v>
      </c>
      <c r="J2976" t="s">
        <v>21954</v>
      </c>
      <c r="K2976" t="s">
        <v>204</v>
      </c>
      <c r="L2976" t="s">
        <v>12492</v>
      </c>
      <c r="M2976" t="s">
        <v>21955</v>
      </c>
      <c r="N2976" t="s">
        <v>21955</v>
      </c>
      <c r="O2976" t="s">
        <v>21955</v>
      </c>
      <c r="P2976" t="s">
        <v>21955</v>
      </c>
      <c r="Q2976" t="s">
        <v>21956</v>
      </c>
      <c r="R2976">
        <v>0.05</v>
      </c>
      <c r="S2976">
        <v>0</v>
      </c>
    </row>
    <row r="2977" spans="1:20">
      <c r="A2977" t="s">
        <v>349</v>
      </c>
      <c r="B2977" t="s">
        <v>26701</v>
      </c>
      <c r="C2977" t="s">
        <v>26702</v>
      </c>
      <c r="D2977" t="s">
        <v>22069</v>
      </c>
      <c r="E2977" t="s">
        <v>21952</v>
      </c>
      <c r="F2977" t="s">
        <v>21953</v>
      </c>
      <c r="G2977">
        <v>3430</v>
      </c>
      <c r="I2977">
        <v>150</v>
      </c>
      <c r="J2977" t="s">
        <v>21954</v>
      </c>
      <c r="K2977" t="s">
        <v>204</v>
      </c>
      <c r="L2977" t="s">
        <v>12492</v>
      </c>
      <c r="M2977" t="s">
        <v>21955</v>
      </c>
      <c r="N2977" t="s">
        <v>21955</v>
      </c>
      <c r="O2977" t="s">
        <v>21955</v>
      </c>
      <c r="P2977" t="s">
        <v>21955</v>
      </c>
      <c r="Q2977" t="s">
        <v>21956</v>
      </c>
      <c r="R2977">
        <v>0.05</v>
      </c>
      <c r="S2977">
        <v>0</v>
      </c>
    </row>
    <row r="2978" spans="1:20">
      <c r="A2978" t="s">
        <v>349</v>
      </c>
      <c r="B2978" t="s">
        <v>26703</v>
      </c>
      <c r="C2978" t="s">
        <v>26704</v>
      </c>
      <c r="D2978" t="s">
        <v>22071</v>
      </c>
      <c r="E2978" t="s">
        <v>21966</v>
      </c>
      <c r="F2978" t="s">
        <v>21953</v>
      </c>
      <c r="G2978">
        <v>3220</v>
      </c>
      <c r="I2978">
        <v>150</v>
      </c>
      <c r="J2978" t="s">
        <v>21954</v>
      </c>
      <c r="K2978" t="s">
        <v>12492</v>
      </c>
      <c r="L2978" t="s">
        <v>12492</v>
      </c>
      <c r="M2978" t="s">
        <v>21955</v>
      </c>
      <c r="N2978" t="s">
        <v>21955</v>
      </c>
      <c r="O2978" t="s">
        <v>21955</v>
      </c>
      <c r="P2978" t="s">
        <v>21955</v>
      </c>
      <c r="Q2978" t="s">
        <v>24543</v>
      </c>
      <c r="R2978">
        <v>0.05</v>
      </c>
      <c r="S2978">
        <v>0</v>
      </c>
      <c r="T2978" t="s">
        <v>21967</v>
      </c>
    </row>
    <row r="2979" spans="1:20">
      <c r="A2979" t="s">
        <v>349</v>
      </c>
      <c r="B2979" t="s">
        <v>26705</v>
      </c>
      <c r="C2979" t="s">
        <v>26706</v>
      </c>
      <c r="D2979" t="s">
        <v>22071</v>
      </c>
      <c r="E2979" t="s">
        <v>21966</v>
      </c>
      <c r="F2979" t="s">
        <v>21953</v>
      </c>
      <c r="G2979">
        <v>3220</v>
      </c>
      <c r="I2979">
        <v>150</v>
      </c>
      <c r="J2979" t="s">
        <v>21954</v>
      </c>
      <c r="K2979" t="s">
        <v>12492</v>
      </c>
      <c r="L2979" t="s">
        <v>12492</v>
      </c>
      <c r="M2979" t="s">
        <v>21955</v>
      </c>
      <c r="N2979" t="s">
        <v>21955</v>
      </c>
      <c r="O2979" t="s">
        <v>21955</v>
      </c>
      <c r="P2979" t="s">
        <v>21955</v>
      </c>
      <c r="Q2979" t="s">
        <v>24543</v>
      </c>
      <c r="R2979">
        <v>0.05</v>
      </c>
      <c r="S2979">
        <v>0</v>
      </c>
      <c r="T2979" t="s">
        <v>21967</v>
      </c>
    </row>
    <row r="2980" spans="1:20">
      <c r="A2980" t="s">
        <v>349</v>
      </c>
      <c r="B2980" t="s">
        <v>26707</v>
      </c>
      <c r="C2980" t="s">
        <v>26708</v>
      </c>
      <c r="D2980" t="s">
        <v>22022</v>
      </c>
      <c r="E2980" t="s">
        <v>21952</v>
      </c>
      <c r="F2980" t="s">
        <v>21953</v>
      </c>
      <c r="G2980">
        <v>3440</v>
      </c>
      <c r="I2980">
        <v>200</v>
      </c>
      <c r="J2980" t="s">
        <v>21954</v>
      </c>
      <c r="K2980" t="s">
        <v>12492</v>
      </c>
      <c r="L2980" t="s">
        <v>12492</v>
      </c>
      <c r="M2980" t="s">
        <v>21955</v>
      </c>
      <c r="N2980" t="s">
        <v>21955</v>
      </c>
      <c r="O2980" t="s">
        <v>21955</v>
      </c>
      <c r="P2980" t="s">
        <v>21955</v>
      </c>
      <c r="Q2980" t="s">
        <v>21956</v>
      </c>
      <c r="R2980">
        <v>0.05</v>
      </c>
      <c r="S2980">
        <v>0</v>
      </c>
      <c r="T2980" t="s">
        <v>21967</v>
      </c>
    </row>
    <row r="2981" spans="1:20">
      <c r="A2981" t="s">
        <v>349</v>
      </c>
      <c r="B2981" t="s">
        <v>26709</v>
      </c>
      <c r="C2981" t="s">
        <v>26710</v>
      </c>
      <c r="D2981" t="s">
        <v>21979</v>
      </c>
      <c r="E2981" t="s">
        <v>21952</v>
      </c>
      <c r="F2981" t="s">
        <v>21953</v>
      </c>
      <c r="G2981">
        <v>3450</v>
      </c>
      <c r="I2981">
        <v>150</v>
      </c>
      <c r="J2981" t="s">
        <v>21954</v>
      </c>
      <c r="K2981" t="s">
        <v>204</v>
      </c>
      <c r="L2981" t="s">
        <v>12492</v>
      </c>
      <c r="M2981" t="s">
        <v>34</v>
      </c>
      <c r="N2981" t="s">
        <v>34</v>
      </c>
      <c r="O2981" t="s">
        <v>34</v>
      </c>
      <c r="P2981" t="s">
        <v>34</v>
      </c>
      <c r="Q2981" t="s">
        <v>21956</v>
      </c>
      <c r="R2981">
        <v>0.05</v>
      </c>
      <c r="S2981">
        <v>0</v>
      </c>
    </row>
    <row r="2982" spans="1:20">
      <c r="A2982" t="s">
        <v>349</v>
      </c>
      <c r="B2982" t="s">
        <v>26711</v>
      </c>
      <c r="C2982" t="s">
        <v>26712</v>
      </c>
      <c r="D2982" t="s">
        <v>21990</v>
      </c>
      <c r="E2982" t="s">
        <v>21952</v>
      </c>
      <c r="F2982" t="s">
        <v>21953</v>
      </c>
      <c r="G2982">
        <v>3450</v>
      </c>
      <c r="I2982">
        <v>150</v>
      </c>
      <c r="J2982" t="s">
        <v>21954</v>
      </c>
      <c r="K2982" t="s">
        <v>12492</v>
      </c>
      <c r="L2982" t="s">
        <v>12492</v>
      </c>
      <c r="M2982" t="s">
        <v>22149</v>
      </c>
      <c r="N2982" t="s">
        <v>22149</v>
      </c>
      <c r="O2982" t="s">
        <v>22149</v>
      </c>
      <c r="P2982" t="s">
        <v>22149</v>
      </c>
      <c r="Q2982" t="s">
        <v>21956</v>
      </c>
      <c r="R2982">
        <v>0.05</v>
      </c>
      <c r="S2982">
        <v>0</v>
      </c>
    </row>
    <row r="2983" spans="1:20">
      <c r="A2983" t="s">
        <v>349</v>
      </c>
      <c r="B2983" t="s">
        <v>26713</v>
      </c>
      <c r="C2983" t="s">
        <v>26714</v>
      </c>
      <c r="D2983" t="s">
        <v>22025</v>
      </c>
      <c r="E2983" t="s">
        <v>21966</v>
      </c>
      <c r="F2983" t="s">
        <v>21953</v>
      </c>
      <c r="G2983">
        <v>3220</v>
      </c>
      <c r="I2983">
        <v>150</v>
      </c>
      <c r="J2983" t="s">
        <v>21954</v>
      </c>
      <c r="K2983" t="s">
        <v>204</v>
      </c>
      <c r="L2983" t="s">
        <v>12492</v>
      </c>
      <c r="M2983" t="s">
        <v>21961</v>
      </c>
      <c r="N2983" t="s">
        <v>21961</v>
      </c>
      <c r="O2983" t="s">
        <v>21961</v>
      </c>
      <c r="P2983" t="s">
        <v>21961</v>
      </c>
      <c r="Q2983" t="s">
        <v>21956</v>
      </c>
      <c r="R2983">
        <v>0.01</v>
      </c>
      <c r="S2983">
        <v>0</v>
      </c>
    </row>
    <row r="2984" spans="1:20">
      <c r="A2984" t="s">
        <v>349</v>
      </c>
      <c r="B2984" t="s">
        <v>26715</v>
      </c>
      <c r="C2984" t="s">
        <v>26716</v>
      </c>
      <c r="D2984" t="s">
        <v>26519</v>
      </c>
      <c r="E2984" t="s">
        <v>21952</v>
      </c>
      <c r="F2984" t="s">
        <v>21953</v>
      </c>
      <c r="G2984">
        <v>3440</v>
      </c>
      <c r="I2984">
        <v>150</v>
      </c>
      <c r="J2984" t="s">
        <v>21954</v>
      </c>
      <c r="K2984" t="s">
        <v>204</v>
      </c>
      <c r="L2984" t="s">
        <v>12492</v>
      </c>
      <c r="M2984" t="s">
        <v>21955</v>
      </c>
      <c r="N2984" t="s">
        <v>21955</v>
      </c>
      <c r="O2984" t="s">
        <v>21955</v>
      </c>
      <c r="P2984" t="s">
        <v>21955</v>
      </c>
      <c r="Q2984" t="s">
        <v>21956</v>
      </c>
      <c r="R2984">
        <v>0.05</v>
      </c>
      <c r="S2984">
        <v>0</v>
      </c>
      <c r="T2984" t="s">
        <v>21967</v>
      </c>
    </row>
    <row r="2985" spans="1:20">
      <c r="A2985" t="s">
        <v>349</v>
      </c>
      <c r="B2985" t="s">
        <v>26717</v>
      </c>
      <c r="C2985" t="s">
        <v>26718</v>
      </c>
      <c r="D2985" t="s">
        <v>26519</v>
      </c>
      <c r="E2985" t="s">
        <v>21952</v>
      </c>
      <c r="F2985" t="s">
        <v>21953</v>
      </c>
      <c r="G2985">
        <v>3440</v>
      </c>
      <c r="I2985">
        <v>150</v>
      </c>
      <c r="J2985" t="s">
        <v>21954</v>
      </c>
      <c r="K2985" t="s">
        <v>204</v>
      </c>
      <c r="L2985" t="s">
        <v>12492</v>
      </c>
      <c r="M2985" t="s">
        <v>21955</v>
      </c>
      <c r="N2985" t="s">
        <v>21955</v>
      </c>
      <c r="O2985" t="s">
        <v>21955</v>
      </c>
      <c r="P2985" t="s">
        <v>21955</v>
      </c>
      <c r="Q2985" t="s">
        <v>21956</v>
      </c>
      <c r="R2985">
        <v>0.05</v>
      </c>
      <c r="S2985">
        <v>0</v>
      </c>
      <c r="T2985" t="s">
        <v>21967</v>
      </c>
    </row>
    <row r="2986" spans="1:20">
      <c r="A2986" t="s">
        <v>349</v>
      </c>
      <c r="B2986" t="s">
        <v>26719</v>
      </c>
      <c r="C2986" t="s">
        <v>26720</v>
      </c>
      <c r="D2986" t="s">
        <v>25367</v>
      </c>
      <c r="E2986" t="s">
        <v>22199</v>
      </c>
      <c r="F2986" t="s">
        <v>21953</v>
      </c>
      <c r="G2986">
        <v>3220</v>
      </c>
      <c r="I2986">
        <v>150</v>
      </c>
      <c r="J2986" t="s">
        <v>21954</v>
      </c>
      <c r="K2986" t="s">
        <v>12492</v>
      </c>
      <c r="L2986" t="s">
        <v>12492</v>
      </c>
      <c r="M2986" t="s">
        <v>22149</v>
      </c>
      <c r="N2986" t="s">
        <v>22149</v>
      </c>
      <c r="O2986" t="s">
        <v>22149</v>
      </c>
      <c r="P2986" t="s">
        <v>22149</v>
      </c>
      <c r="Q2986" t="s">
        <v>21956</v>
      </c>
    </row>
    <row r="2987" spans="1:20">
      <c r="A2987" t="s">
        <v>349</v>
      </c>
      <c r="B2987" t="s">
        <v>26721</v>
      </c>
      <c r="C2987" t="s">
        <v>26722</v>
      </c>
      <c r="D2987" t="s">
        <v>26723</v>
      </c>
      <c r="E2987" t="s">
        <v>21966</v>
      </c>
      <c r="F2987" t="s">
        <v>21953</v>
      </c>
      <c r="G2987">
        <v>3220</v>
      </c>
      <c r="I2987">
        <v>200</v>
      </c>
      <c r="J2987" t="s">
        <v>21954</v>
      </c>
      <c r="K2987" t="s">
        <v>12492</v>
      </c>
      <c r="L2987" t="s">
        <v>12492</v>
      </c>
      <c r="M2987" t="s">
        <v>21955</v>
      </c>
      <c r="N2987" t="s">
        <v>21955</v>
      </c>
      <c r="O2987" t="s">
        <v>21955</v>
      </c>
      <c r="P2987" t="s">
        <v>21955</v>
      </c>
      <c r="Q2987" t="s">
        <v>24543</v>
      </c>
      <c r="R2987">
        <v>0.05</v>
      </c>
      <c r="S2987">
        <v>0</v>
      </c>
      <c r="T2987" t="s">
        <v>21967</v>
      </c>
    </row>
    <row r="2988" spans="1:20">
      <c r="A2988" t="s">
        <v>349</v>
      </c>
      <c r="B2988" t="s">
        <v>26724</v>
      </c>
      <c r="C2988" t="s">
        <v>26725</v>
      </c>
      <c r="D2988" t="s">
        <v>22069</v>
      </c>
      <c r="E2988" t="s">
        <v>21952</v>
      </c>
      <c r="F2988" t="s">
        <v>21953</v>
      </c>
      <c r="G2988">
        <v>3430</v>
      </c>
      <c r="I2988">
        <v>150</v>
      </c>
      <c r="J2988" t="s">
        <v>21954</v>
      </c>
      <c r="K2988" t="s">
        <v>12492</v>
      </c>
      <c r="L2988" t="s">
        <v>12492</v>
      </c>
      <c r="M2988" t="s">
        <v>21955</v>
      </c>
      <c r="N2988" t="s">
        <v>21955</v>
      </c>
      <c r="O2988" t="s">
        <v>21955</v>
      </c>
      <c r="P2988" t="s">
        <v>21955</v>
      </c>
      <c r="Q2988" t="s">
        <v>21956</v>
      </c>
      <c r="R2988">
        <v>0.05</v>
      </c>
      <c r="S2988">
        <v>0</v>
      </c>
      <c r="T2988" t="s">
        <v>21967</v>
      </c>
    </row>
    <row r="2989" spans="1:20">
      <c r="A2989" t="s">
        <v>349</v>
      </c>
      <c r="B2989" t="s">
        <v>26726</v>
      </c>
      <c r="C2989" t="s">
        <v>26727</v>
      </c>
      <c r="D2989" t="s">
        <v>24173</v>
      </c>
      <c r="E2989" t="s">
        <v>21952</v>
      </c>
      <c r="F2989" t="s">
        <v>21953</v>
      </c>
      <c r="G2989">
        <v>3450</v>
      </c>
      <c r="I2989">
        <v>150</v>
      </c>
      <c r="J2989" t="s">
        <v>21954</v>
      </c>
      <c r="K2989" t="s">
        <v>12492</v>
      </c>
      <c r="L2989" t="s">
        <v>12492</v>
      </c>
      <c r="M2989" t="s">
        <v>21961</v>
      </c>
      <c r="N2989" t="s">
        <v>21961</v>
      </c>
      <c r="O2989" t="s">
        <v>21961</v>
      </c>
      <c r="P2989" t="s">
        <v>21961</v>
      </c>
      <c r="Q2989" t="s">
        <v>21956</v>
      </c>
      <c r="R2989">
        <v>0.05</v>
      </c>
      <c r="S2989">
        <v>0</v>
      </c>
      <c r="T2989" t="s">
        <v>21967</v>
      </c>
    </row>
    <row r="2990" spans="1:20">
      <c r="A2990" t="s">
        <v>349</v>
      </c>
      <c r="B2990" t="s">
        <v>26728</v>
      </c>
      <c r="C2990" t="s">
        <v>26729</v>
      </c>
      <c r="D2990" t="s">
        <v>26730</v>
      </c>
      <c r="E2990" t="s">
        <v>21966</v>
      </c>
      <c r="F2990" t="s">
        <v>21953</v>
      </c>
      <c r="G2990">
        <v>3220</v>
      </c>
      <c r="I2990">
        <v>200</v>
      </c>
      <c r="J2990" t="s">
        <v>21954</v>
      </c>
      <c r="K2990" t="s">
        <v>12492</v>
      </c>
      <c r="L2990" t="s">
        <v>12492</v>
      </c>
      <c r="M2990" t="s">
        <v>21961</v>
      </c>
      <c r="N2990" t="s">
        <v>21961</v>
      </c>
      <c r="O2990" t="s">
        <v>21961</v>
      </c>
      <c r="P2990" t="s">
        <v>21961</v>
      </c>
      <c r="Q2990" t="s">
        <v>21956</v>
      </c>
      <c r="R2990">
        <v>0.05</v>
      </c>
      <c r="S2990">
        <v>0</v>
      </c>
      <c r="T2990" t="s">
        <v>22002</v>
      </c>
    </row>
    <row r="2991" spans="1:20">
      <c r="A2991" t="s">
        <v>349</v>
      </c>
      <c r="B2991" t="s">
        <v>26731</v>
      </c>
      <c r="C2991" t="s">
        <v>26732</v>
      </c>
      <c r="D2991" t="s">
        <v>26733</v>
      </c>
      <c r="E2991" t="s">
        <v>21952</v>
      </c>
      <c r="F2991" t="s">
        <v>21953</v>
      </c>
      <c r="G2991">
        <v>3440</v>
      </c>
      <c r="I2991">
        <v>150</v>
      </c>
      <c r="J2991" t="s">
        <v>21954</v>
      </c>
      <c r="K2991" t="s">
        <v>204</v>
      </c>
      <c r="L2991" t="s">
        <v>12492</v>
      </c>
      <c r="M2991" t="s">
        <v>21961</v>
      </c>
      <c r="N2991" t="s">
        <v>21955</v>
      </c>
      <c r="O2991" t="s">
        <v>21955</v>
      </c>
      <c r="P2991" t="s">
        <v>21961</v>
      </c>
      <c r="Q2991" t="s">
        <v>21956</v>
      </c>
      <c r="R2991">
        <v>0.05</v>
      </c>
      <c r="S2991">
        <v>0</v>
      </c>
    </row>
    <row r="2992" spans="1:20">
      <c r="A2992" t="s">
        <v>349</v>
      </c>
      <c r="B2992" t="s">
        <v>26734</v>
      </c>
      <c r="C2992" t="s">
        <v>26735</v>
      </c>
      <c r="D2992" t="s">
        <v>22225</v>
      </c>
      <c r="E2992" t="s">
        <v>21966</v>
      </c>
      <c r="F2992" t="s">
        <v>21953</v>
      </c>
      <c r="G2992">
        <v>3220</v>
      </c>
      <c r="I2992">
        <v>150</v>
      </c>
      <c r="J2992" t="s">
        <v>21954</v>
      </c>
      <c r="K2992" t="s">
        <v>204</v>
      </c>
      <c r="L2992" t="s">
        <v>12492</v>
      </c>
      <c r="M2992" t="s">
        <v>21955</v>
      </c>
      <c r="N2992" t="s">
        <v>21955</v>
      </c>
      <c r="O2992" t="s">
        <v>21955</v>
      </c>
      <c r="P2992" t="s">
        <v>21955</v>
      </c>
      <c r="Q2992" t="s">
        <v>21956</v>
      </c>
      <c r="R2992">
        <v>0.05</v>
      </c>
      <c r="S2992">
        <v>0</v>
      </c>
    </row>
    <row r="2993" spans="1:20">
      <c r="A2993" t="s">
        <v>349</v>
      </c>
      <c r="B2993" t="s">
        <v>26736</v>
      </c>
      <c r="C2993" t="s">
        <v>26737</v>
      </c>
      <c r="D2993" t="s">
        <v>22225</v>
      </c>
      <c r="E2993" t="s">
        <v>21966</v>
      </c>
      <c r="F2993" t="s">
        <v>21953</v>
      </c>
      <c r="G2993">
        <v>3220</v>
      </c>
      <c r="I2993">
        <v>150</v>
      </c>
      <c r="J2993" t="s">
        <v>21954</v>
      </c>
      <c r="K2993" t="s">
        <v>204</v>
      </c>
      <c r="L2993" t="s">
        <v>12492</v>
      </c>
      <c r="M2993" t="s">
        <v>21955</v>
      </c>
      <c r="N2993" t="s">
        <v>21955</v>
      </c>
      <c r="O2993" t="s">
        <v>21955</v>
      </c>
      <c r="P2993" t="s">
        <v>21955</v>
      </c>
      <c r="Q2993" t="s">
        <v>21956</v>
      </c>
      <c r="R2993">
        <v>0.05</v>
      </c>
      <c r="S2993">
        <v>0</v>
      </c>
    </row>
    <row r="2994" spans="1:20">
      <c r="A2994" t="s">
        <v>349</v>
      </c>
      <c r="B2994" t="s">
        <v>26738</v>
      </c>
      <c r="C2994" t="s">
        <v>26739</v>
      </c>
      <c r="D2994" t="s">
        <v>22225</v>
      </c>
      <c r="E2994" t="s">
        <v>21966</v>
      </c>
      <c r="F2994" t="s">
        <v>21953</v>
      </c>
      <c r="G2994">
        <v>3220</v>
      </c>
      <c r="I2994">
        <v>150</v>
      </c>
      <c r="J2994" t="s">
        <v>21954</v>
      </c>
      <c r="K2994" t="s">
        <v>204</v>
      </c>
      <c r="L2994" t="s">
        <v>12492</v>
      </c>
      <c r="M2994" t="s">
        <v>21955</v>
      </c>
      <c r="N2994" t="s">
        <v>21955</v>
      </c>
      <c r="O2994" t="s">
        <v>21955</v>
      </c>
      <c r="P2994" t="s">
        <v>21955</v>
      </c>
      <c r="Q2994" t="s">
        <v>21956</v>
      </c>
      <c r="R2994">
        <v>0.05</v>
      </c>
      <c r="S2994">
        <v>0</v>
      </c>
    </row>
    <row r="2995" spans="1:20">
      <c r="A2995" t="s">
        <v>349</v>
      </c>
      <c r="B2995" t="s">
        <v>26740</v>
      </c>
      <c r="C2995" t="s">
        <v>26741</v>
      </c>
      <c r="D2995" t="s">
        <v>22307</v>
      </c>
      <c r="E2995" t="s">
        <v>21952</v>
      </c>
      <c r="F2995" t="s">
        <v>21953</v>
      </c>
      <c r="G2995">
        <v>3430</v>
      </c>
      <c r="I2995">
        <v>150</v>
      </c>
      <c r="J2995" t="s">
        <v>21954</v>
      </c>
      <c r="K2995" t="s">
        <v>204</v>
      </c>
      <c r="L2995" t="s">
        <v>12492</v>
      </c>
      <c r="M2995" t="s">
        <v>21955</v>
      </c>
      <c r="N2995" t="s">
        <v>21955</v>
      </c>
      <c r="O2995" t="s">
        <v>21955</v>
      </c>
      <c r="P2995" t="s">
        <v>21955</v>
      </c>
      <c r="Q2995" t="s">
        <v>21956</v>
      </c>
      <c r="R2995">
        <v>0.05</v>
      </c>
      <c r="S2995">
        <v>0</v>
      </c>
    </row>
    <row r="2996" spans="1:20">
      <c r="A2996" t="s">
        <v>349</v>
      </c>
      <c r="B2996" t="s">
        <v>26742</v>
      </c>
      <c r="C2996" t="s">
        <v>26743</v>
      </c>
      <c r="D2996" t="s">
        <v>22523</v>
      </c>
      <c r="E2996" t="s">
        <v>21952</v>
      </c>
      <c r="F2996" t="s">
        <v>21953</v>
      </c>
      <c r="G2996">
        <v>3450</v>
      </c>
      <c r="H2996">
        <v>3550</v>
      </c>
      <c r="I2996">
        <v>150</v>
      </c>
      <c r="J2996" t="s">
        <v>21954</v>
      </c>
      <c r="K2996" t="s">
        <v>204</v>
      </c>
      <c r="L2996" t="s">
        <v>12492</v>
      </c>
      <c r="M2996" t="s">
        <v>21955</v>
      </c>
      <c r="N2996" t="s">
        <v>21955</v>
      </c>
      <c r="O2996" t="s">
        <v>21955</v>
      </c>
      <c r="P2996" t="s">
        <v>21955</v>
      </c>
      <c r="Q2996" t="s">
        <v>21956</v>
      </c>
      <c r="R2996">
        <v>0.05</v>
      </c>
      <c r="S2996">
        <v>0</v>
      </c>
      <c r="T2996" t="s">
        <v>22002</v>
      </c>
    </row>
    <row r="2997" spans="1:20">
      <c r="A2997" t="s">
        <v>349</v>
      </c>
      <c r="B2997" t="s">
        <v>26744</v>
      </c>
      <c r="C2997" t="s">
        <v>26745</v>
      </c>
      <c r="D2997" t="s">
        <v>22022</v>
      </c>
      <c r="E2997" t="s">
        <v>21952</v>
      </c>
      <c r="F2997" t="s">
        <v>21953</v>
      </c>
      <c r="G2997">
        <v>3450</v>
      </c>
      <c r="I2997">
        <v>150</v>
      </c>
      <c r="J2997" t="s">
        <v>21954</v>
      </c>
      <c r="K2997" t="s">
        <v>204</v>
      </c>
      <c r="L2997" t="s">
        <v>12492</v>
      </c>
      <c r="M2997" t="s">
        <v>21955</v>
      </c>
      <c r="N2997" t="s">
        <v>21955</v>
      </c>
      <c r="O2997" t="s">
        <v>21955</v>
      </c>
      <c r="P2997" t="s">
        <v>21955</v>
      </c>
      <c r="Q2997" t="s">
        <v>21956</v>
      </c>
      <c r="R2997">
        <v>0.05</v>
      </c>
      <c r="S2997">
        <v>0</v>
      </c>
    </row>
    <row r="2998" spans="1:20">
      <c r="A2998" t="s">
        <v>349</v>
      </c>
      <c r="B2998" t="s">
        <v>26746</v>
      </c>
      <c r="C2998" t="s">
        <v>26747</v>
      </c>
      <c r="D2998" t="s">
        <v>26748</v>
      </c>
      <c r="E2998" t="s">
        <v>22199</v>
      </c>
      <c r="F2998" t="s">
        <v>21953</v>
      </c>
      <c r="G2998">
        <v>3220</v>
      </c>
      <c r="I2998">
        <v>150</v>
      </c>
      <c r="J2998" t="s">
        <v>21954</v>
      </c>
      <c r="K2998" t="s">
        <v>204</v>
      </c>
      <c r="L2998" t="s">
        <v>12492</v>
      </c>
      <c r="M2998" t="s">
        <v>21955</v>
      </c>
      <c r="N2998" t="s">
        <v>21955</v>
      </c>
      <c r="O2998" t="s">
        <v>21955</v>
      </c>
      <c r="P2998" t="s">
        <v>21955</v>
      </c>
      <c r="Q2998" t="s">
        <v>21956</v>
      </c>
      <c r="R2998">
        <v>0.05</v>
      </c>
      <c r="S2998">
        <v>0</v>
      </c>
    </row>
    <row r="2999" spans="1:20">
      <c r="A2999" t="s">
        <v>349</v>
      </c>
      <c r="B2999" t="s">
        <v>26749</v>
      </c>
      <c r="C2999" t="s">
        <v>26750</v>
      </c>
      <c r="D2999" t="s">
        <v>26748</v>
      </c>
      <c r="E2999" t="s">
        <v>22199</v>
      </c>
      <c r="F2999" t="s">
        <v>21953</v>
      </c>
      <c r="G2999">
        <v>3220</v>
      </c>
      <c r="I2999">
        <v>150</v>
      </c>
      <c r="J2999" t="s">
        <v>21954</v>
      </c>
      <c r="K2999" t="s">
        <v>204</v>
      </c>
      <c r="L2999" t="s">
        <v>12492</v>
      </c>
      <c r="M2999" t="s">
        <v>21955</v>
      </c>
      <c r="N2999" t="s">
        <v>21955</v>
      </c>
      <c r="O2999" t="s">
        <v>21955</v>
      </c>
      <c r="P2999" t="s">
        <v>21955</v>
      </c>
      <c r="Q2999" t="s">
        <v>21956</v>
      </c>
      <c r="R2999">
        <v>0.05</v>
      </c>
      <c r="S2999">
        <v>0</v>
      </c>
    </row>
    <row r="3000" spans="1:20">
      <c r="A3000" t="s">
        <v>349</v>
      </c>
      <c r="B3000" t="s">
        <v>26751</v>
      </c>
      <c r="C3000" t="s">
        <v>26752</v>
      </c>
      <c r="D3000" t="s">
        <v>22849</v>
      </c>
      <c r="E3000" t="s">
        <v>22199</v>
      </c>
      <c r="F3000" t="s">
        <v>21953</v>
      </c>
      <c r="G3000">
        <v>3220</v>
      </c>
      <c r="I3000">
        <v>200</v>
      </c>
      <c r="J3000" t="s">
        <v>21954</v>
      </c>
      <c r="K3000" t="s">
        <v>12492</v>
      </c>
      <c r="L3000" t="s">
        <v>12492</v>
      </c>
      <c r="M3000" t="s">
        <v>21955</v>
      </c>
      <c r="N3000" t="s">
        <v>21955</v>
      </c>
      <c r="O3000" t="s">
        <v>21955</v>
      </c>
      <c r="P3000" t="s">
        <v>21955</v>
      </c>
      <c r="Q3000" t="s">
        <v>21956</v>
      </c>
      <c r="R3000">
        <v>0.05</v>
      </c>
      <c r="S3000">
        <v>0</v>
      </c>
      <c r="T3000" t="s">
        <v>21967</v>
      </c>
    </row>
    <row r="3001" spans="1:20">
      <c r="A3001" t="s">
        <v>349</v>
      </c>
      <c r="B3001" t="s">
        <v>26753</v>
      </c>
      <c r="C3001" t="s">
        <v>26754</v>
      </c>
      <c r="D3001" t="s">
        <v>25829</v>
      </c>
      <c r="E3001" t="s">
        <v>21952</v>
      </c>
      <c r="F3001" t="s">
        <v>21953</v>
      </c>
      <c r="G3001">
        <v>3450</v>
      </c>
      <c r="I3001">
        <v>150</v>
      </c>
      <c r="J3001" t="s">
        <v>21954</v>
      </c>
      <c r="K3001" t="s">
        <v>204</v>
      </c>
      <c r="L3001" t="s">
        <v>12492</v>
      </c>
      <c r="M3001" t="s">
        <v>21955</v>
      </c>
      <c r="N3001" t="s">
        <v>21955</v>
      </c>
      <c r="O3001" t="s">
        <v>21955</v>
      </c>
      <c r="P3001" t="s">
        <v>21955</v>
      </c>
      <c r="Q3001" t="s">
        <v>21956</v>
      </c>
      <c r="R3001">
        <v>0.05</v>
      </c>
      <c r="S3001">
        <v>0</v>
      </c>
    </row>
    <row r="3002" spans="1:20">
      <c r="A3002" t="s">
        <v>349</v>
      </c>
      <c r="B3002" t="s">
        <v>26755</v>
      </c>
      <c r="C3002" t="s">
        <v>26756</v>
      </c>
      <c r="D3002" t="s">
        <v>22025</v>
      </c>
      <c r="E3002" t="s">
        <v>21966</v>
      </c>
      <c r="F3002" t="s">
        <v>21953</v>
      </c>
      <c r="G3002">
        <v>3220</v>
      </c>
      <c r="I3002">
        <v>150</v>
      </c>
      <c r="J3002" t="s">
        <v>21954</v>
      </c>
      <c r="K3002" t="s">
        <v>204</v>
      </c>
      <c r="L3002" t="s">
        <v>12492</v>
      </c>
      <c r="M3002" t="s">
        <v>21955</v>
      </c>
      <c r="N3002" t="s">
        <v>21955</v>
      </c>
      <c r="O3002" t="s">
        <v>21955</v>
      </c>
      <c r="P3002" t="s">
        <v>21955</v>
      </c>
      <c r="Q3002" t="s">
        <v>21956</v>
      </c>
      <c r="R3002">
        <v>0.05</v>
      </c>
      <c r="S3002">
        <v>0</v>
      </c>
    </row>
    <row r="3003" spans="1:20">
      <c r="A3003" t="s">
        <v>349</v>
      </c>
      <c r="B3003" t="s">
        <v>26757</v>
      </c>
      <c r="C3003" t="s">
        <v>26758</v>
      </c>
      <c r="D3003" t="s">
        <v>22069</v>
      </c>
      <c r="E3003" t="s">
        <v>21952</v>
      </c>
      <c r="F3003" t="s">
        <v>21953</v>
      </c>
      <c r="G3003">
        <v>3430</v>
      </c>
      <c r="I3003">
        <v>150</v>
      </c>
      <c r="J3003" t="s">
        <v>21954</v>
      </c>
      <c r="K3003" t="s">
        <v>12492</v>
      </c>
      <c r="L3003" t="s">
        <v>12492</v>
      </c>
      <c r="M3003" t="s">
        <v>21955</v>
      </c>
      <c r="N3003" t="s">
        <v>21955</v>
      </c>
      <c r="O3003" t="s">
        <v>21955</v>
      </c>
      <c r="P3003" t="s">
        <v>21955</v>
      </c>
      <c r="Q3003" t="s">
        <v>21956</v>
      </c>
      <c r="R3003">
        <v>0.05</v>
      </c>
      <c r="S3003">
        <v>0</v>
      </c>
      <c r="T3003" t="s">
        <v>22002</v>
      </c>
    </row>
    <row r="3004" spans="1:20">
      <c r="A3004" t="s">
        <v>349</v>
      </c>
      <c r="B3004" t="s">
        <v>26759</v>
      </c>
      <c r="C3004" t="s">
        <v>26760</v>
      </c>
      <c r="D3004" t="s">
        <v>22058</v>
      </c>
      <c r="E3004" t="s">
        <v>21952</v>
      </c>
      <c r="F3004" t="s">
        <v>21953</v>
      </c>
      <c r="G3004">
        <v>3440</v>
      </c>
      <c r="I3004">
        <v>150</v>
      </c>
      <c r="J3004" t="s">
        <v>21954</v>
      </c>
      <c r="K3004" t="s">
        <v>12492</v>
      </c>
      <c r="L3004" t="s">
        <v>12492</v>
      </c>
      <c r="M3004" t="s">
        <v>21955</v>
      </c>
      <c r="N3004" t="s">
        <v>21955</v>
      </c>
      <c r="O3004" t="s">
        <v>21955</v>
      </c>
      <c r="P3004" t="s">
        <v>21955</v>
      </c>
      <c r="Q3004" t="s">
        <v>21956</v>
      </c>
      <c r="R3004">
        <v>0.05</v>
      </c>
      <c r="S3004">
        <v>0</v>
      </c>
      <c r="T3004" t="s">
        <v>22002</v>
      </c>
    </row>
    <row r="3005" spans="1:20">
      <c r="A3005" t="s">
        <v>349</v>
      </c>
      <c r="B3005" t="s">
        <v>26761</v>
      </c>
      <c r="C3005" t="s">
        <v>26762</v>
      </c>
      <c r="D3005" t="s">
        <v>22345</v>
      </c>
      <c r="E3005" t="s">
        <v>22346</v>
      </c>
      <c r="F3005" t="s">
        <v>21953</v>
      </c>
      <c r="G3005">
        <v>3240</v>
      </c>
      <c r="I3005">
        <v>150</v>
      </c>
      <c r="J3005" t="s">
        <v>21954</v>
      </c>
      <c r="K3005" t="s">
        <v>204</v>
      </c>
      <c r="L3005" t="s">
        <v>12492</v>
      </c>
      <c r="M3005" t="s">
        <v>21955</v>
      </c>
      <c r="N3005" t="s">
        <v>21955</v>
      </c>
      <c r="O3005" t="s">
        <v>21955</v>
      </c>
      <c r="P3005" t="s">
        <v>21955</v>
      </c>
      <c r="Q3005" t="s">
        <v>21956</v>
      </c>
      <c r="R3005">
        <v>0.05</v>
      </c>
      <c r="S3005">
        <v>0</v>
      </c>
    </row>
    <row r="3006" spans="1:20">
      <c r="A3006" t="s">
        <v>349</v>
      </c>
      <c r="B3006" t="s">
        <v>26763</v>
      </c>
      <c r="C3006" t="s">
        <v>26764</v>
      </c>
      <c r="D3006" t="s">
        <v>24402</v>
      </c>
      <c r="E3006" t="s">
        <v>21952</v>
      </c>
      <c r="F3006" t="s">
        <v>21953</v>
      </c>
      <c r="G3006">
        <v>3450</v>
      </c>
      <c r="I3006">
        <v>150</v>
      </c>
      <c r="J3006" t="s">
        <v>21954</v>
      </c>
      <c r="K3006" t="s">
        <v>12492</v>
      </c>
      <c r="L3006" t="s">
        <v>12492</v>
      </c>
      <c r="M3006" t="s">
        <v>21955</v>
      </c>
      <c r="N3006" t="s">
        <v>21955</v>
      </c>
      <c r="O3006" t="s">
        <v>21955</v>
      </c>
      <c r="P3006" t="s">
        <v>21961</v>
      </c>
      <c r="Q3006" t="s">
        <v>21956</v>
      </c>
      <c r="R3006">
        <v>0.05</v>
      </c>
      <c r="S3006">
        <v>0</v>
      </c>
      <c r="T3006" t="s">
        <v>21967</v>
      </c>
    </row>
    <row r="3007" spans="1:20">
      <c r="A3007" t="s">
        <v>349</v>
      </c>
      <c r="B3007" t="s">
        <v>26765</v>
      </c>
      <c r="C3007" t="s">
        <v>26766</v>
      </c>
      <c r="D3007" t="s">
        <v>22022</v>
      </c>
      <c r="E3007" t="s">
        <v>21952</v>
      </c>
      <c r="F3007" t="s">
        <v>21953</v>
      </c>
      <c r="G3007">
        <v>3430</v>
      </c>
      <c r="I3007">
        <v>150</v>
      </c>
      <c r="J3007" t="s">
        <v>21954</v>
      </c>
      <c r="K3007" t="s">
        <v>12492</v>
      </c>
      <c r="L3007" t="s">
        <v>12492</v>
      </c>
      <c r="M3007" t="s">
        <v>21955</v>
      </c>
      <c r="N3007" t="s">
        <v>21955</v>
      </c>
      <c r="O3007" t="s">
        <v>21955</v>
      </c>
      <c r="P3007" t="s">
        <v>21955</v>
      </c>
      <c r="Q3007" t="s">
        <v>21956</v>
      </c>
      <c r="R3007">
        <v>0.05</v>
      </c>
      <c r="S3007">
        <v>0</v>
      </c>
      <c r="T3007" t="s">
        <v>22002</v>
      </c>
    </row>
    <row r="3008" spans="1:20">
      <c r="A3008" t="s">
        <v>349</v>
      </c>
      <c r="B3008" t="s">
        <v>26767</v>
      </c>
      <c r="C3008" t="s">
        <v>26768</v>
      </c>
      <c r="D3008" t="s">
        <v>26769</v>
      </c>
      <c r="E3008" t="s">
        <v>21952</v>
      </c>
      <c r="F3008" t="s">
        <v>21953</v>
      </c>
      <c r="G3008">
        <v>3430</v>
      </c>
      <c r="I3008">
        <v>200</v>
      </c>
      <c r="J3008" t="s">
        <v>21954</v>
      </c>
      <c r="K3008" t="s">
        <v>12492</v>
      </c>
      <c r="L3008" t="s">
        <v>12492</v>
      </c>
      <c r="M3008" t="s">
        <v>21955</v>
      </c>
      <c r="N3008" t="s">
        <v>21955</v>
      </c>
      <c r="O3008" t="s">
        <v>21955</v>
      </c>
      <c r="P3008" t="s">
        <v>21955</v>
      </c>
      <c r="Q3008" t="s">
        <v>21956</v>
      </c>
      <c r="R3008">
        <v>0.05</v>
      </c>
      <c r="S3008">
        <v>0</v>
      </c>
      <c r="T3008" t="s">
        <v>21967</v>
      </c>
    </row>
    <row r="3009" spans="1:20">
      <c r="A3009" t="s">
        <v>349</v>
      </c>
      <c r="B3009" t="s">
        <v>26770</v>
      </c>
      <c r="C3009" t="s">
        <v>26771</v>
      </c>
      <c r="D3009" t="s">
        <v>26769</v>
      </c>
      <c r="E3009" t="s">
        <v>21952</v>
      </c>
      <c r="F3009" t="s">
        <v>21953</v>
      </c>
      <c r="G3009">
        <v>3420</v>
      </c>
      <c r="I3009">
        <v>150</v>
      </c>
      <c r="J3009" t="s">
        <v>21954</v>
      </c>
      <c r="K3009" t="s">
        <v>12492</v>
      </c>
      <c r="L3009" t="s">
        <v>12492</v>
      </c>
      <c r="M3009" t="s">
        <v>21955</v>
      </c>
      <c r="N3009" t="s">
        <v>21955</v>
      </c>
      <c r="O3009" t="s">
        <v>21955</v>
      </c>
      <c r="P3009" t="s">
        <v>21955</v>
      </c>
      <c r="Q3009" t="s">
        <v>21956</v>
      </c>
      <c r="R3009">
        <v>0.05</v>
      </c>
      <c r="S3009">
        <v>0</v>
      </c>
      <c r="T3009" t="s">
        <v>21967</v>
      </c>
    </row>
    <row r="3010" spans="1:20">
      <c r="A3010" t="s">
        <v>349</v>
      </c>
      <c r="B3010" t="s">
        <v>26772</v>
      </c>
      <c r="C3010" t="s">
        <v>26773</v>
      </c>
      <c r="D3010" t="s">
        <v>26769</v>
      </c>
      <c r="E3010" t="s">
        <v>21952</v>
      </c>
      <c r="F3010" t="s">
        <v>21953</v>
      </c>
      <c r="G3010">
        <v>3430</v>
      </c>
      <c r="I3010">
        <v>150</v>
      </c>
      <c r="J3010" t="s">
        <v>21954</v>
      </c>
      <c r="K3010" t="s">
        <v>12492</v>
      </c>
      <c r="L3010" t="s">
        <v>204</v>
      </c>
      <c r="M3010" t="s">
        <v>21955</v>
      </c>
      <c r="N3010" t="s">
        <v>21955</v>
      </c>
      <c r="O3010" t="s">
        <v>21955</v>
      </c>
      <c r="P3010" t="s">
        <v>21955</v>
      </c>
      <c r="Q3010" t="s">
        <v>21956</v>
      </c>
      <c r="R3010">
        <v>0.05</v>
      </c>
      <c r="S3010">
        <v>0</v>
      </c>
      <c r="T3010" t="s">
        <v>21967</v>
      </c>
    </row>
    <row r="3011" spans="1:20">
      <c r="A3011" t="s">
        <v>349</v>
      </c>
      <c r="B3011" t="s">
        <v>26774</v>
      </c>
      <c r="C3011" t="s">
        <v>26775</v>
      </c>
      <c r="D3011" t="s">
        <v>26769</v>
      </c>
      <c r="E3011" t="s">
        <v>21952</v>
      </c>
      <c r="F3011" t="s">
        <v>21953</v>
      </c>
      <c r="G3011">
        <v>3430</v>
      </c>
      <c r="I3011">
        <v>200</v>
      </c>
      <c r="J3011" t="s">
        <v>21954</v>
      </c>
      <c r="K3011" t="s">
        <v>12492</v>
      </c>
      <c r="L3011" t="s">
        <v>12492</v>
      </c>
      <c r="M3011" t="s">
        <v>21955</v>
      </c>
      <c r="N3011" t="s">
        <v>21955</v>
      </c>
      <c r="O3011" t="s">
        <v>21955</v>
      </c>
      <c r="P3011" t="s">
        <v>21955</v>
      </c>
      <c r="Q3011" t="s">
        <v>21956</v>
      </c>
      <c r="R3011">
        <v>0.05</v>
      </c>
      <c r="S3011">
        <v>0</v>
      </c>
      <c r="T3011" t="s">
        <v>21967</v>
      </c>
    </row>
    <row r="3012" spans="1:20">
      <c r="A3012" t="s">
        <v>349</v>
      </c>
      <c r="B3012" t="s">
        <v>26776</v>
      </c>
      <c r="C3012" t="s">
        <v>26777</v>
      </c>
      <c r="D3012" t="s">
        <v>26769</v>
      </c>
      <c r="E3012" t="s">
        <v>21952</v>
      </c>
      <c r="F3012" t="s">
        <v>21953</v>
      </c>
      <c r="G3012">
        <v>3430</v>
      </c>
      <c r="I3012">
        <v>200</v>
      </c>
      <c r="J3012" t="s">
        <v>21954</v>
      </c>
      <c r="K3012" t="s">
        <v>12492</v>
      </c>
      <c r="L3012" t="s">
        <v>12492</v>
      </c>
      <c r="M3012" t="s">
        <v>21955</v>
      </c>
      <c r="N3012" t="s">
        <v>21955</v>
      </c>
      <c r="O3012" t="s">
        <v>21955</v>
      </c>
      <c r="P3012" t="s">
        <v>21955</v>
      </c>
      <c r="Q3012" t="s">
        <v>21956</v>
      </c>
      <c r="R3012">
        <v>0.05</v>
      </c>
      <c r="S3012">
        <v>0</v>
      </c>
      <c r="T3012" t="s">
        <v>21967</v>
      </c>
    </row>
    <row r="3013" spans="1:20">
      <c r="A3013" t="s">
        <v>349</v>
      </c>
      <c r="B3013" t="s">
        <v>26778</v>
      </c>
      <c r="C3013" t="s">
        <v>26779</v>
      </c>
      <c r="D3013" t="s">
        <v>26769</v>
      </c>
      <c r="E3013" t="s">
        <v>21952</v>
      </c>
      <c r="F3013" t="s">
        <v>21953</v>
      </c>
      <c r="G3013">
        <v>3420</v>
      </c>
      <c r="I3013">
        <v>150</v>
      </c>
      <c r="J3013" t="s">
        <v>21954</v>
      </c>
      <c r="K3013" t="s">
        <v>12492</v>
      </c>
      <c r="L3013" t="s">
        <v>12492</v>
      </c>
      <c r="M3013" t="s">
        <v>21955</v>
      </c>
      <c r="N3013" t="s">
        <v>21955</v>
      </c>
      <c r="O3013" t="s">
        <v>21955</v>
      </c>
      <c r="P3013" t="s">
        <v>21955</v>
      </c>
      <c r="Q3013" t="s">
        <v>21956</v>
      </c>
      <c r="R3013">
        <v>0.05</v>
      </c>
      <c r="S3013">
        <v>0</v>
      </c>
      <c r="T3013" t="s">
        <v>21967</v>
      </c>
    </row>
    <row r="3014" spans="1:20">
      <c r="A3014" t="s">
        <v>349</v>
      </c>
      <c r="B3014" t="s">
        <v>26780</v>
      </c>
      <c r="C3014" t="s">
        <v>26781</v>
      </c>
      <c r="D3014" t="s">
        <v>25891</v>
      </c>
      <c r="E3014" t="s">
        <v>21966</v>
      </c>
      <c r="F3014" t="s">
        <v>21953</v>
      </c>
      <c r="G3014">
        <v>3220</v>
      </c>
      <c r="I3014">
        <v>200</v>
      </c>
      <c r="J3014" t="s">
        <v>21954</v>
      </c>
      <c r="K3014" t="s">
        <v>12492</v>
      </c>
      <c r="L3014" t="s">
        <v>12492</v>
      </c>
      <c r="M3014" t="s">
        <v>21955</v>
      </c>
      <c r="N3014" t="s">
        <v>21955</v>
      </c>
      <c r="O3014" t="s">
        <v>21955</v>
      </c>
      <c r="P3014" t="s">
        <v>21955</v>
      </c>
      <c r="Q3014" t="s">
        <v>21956</v>
      </c>
      <c r="R3014">
        <v>0.05</v>
      </c>
      <c r="S3014">
        <v>0</v>
      </c>
      <c r="T3014" t="s">
        <v>21967</v>
      </c>
    </row>
    <row r="3015" spans="1:20">
      <c r="A3015" t="s">
        <v>349</v>
      </c>
      <c r="B3015" t="s">
        <v>26782</v>
      </c>
      <c r="C3015" t="s">
        <v>26783</v>
      </c>
      <c r="D3015" t="s">
        <v>22751</v>
      </c>
      <c r="E3015" t="s">
        <v>21966</v>
      </c>
      <c r="F3015" t="s">
        <v>21953</v>
      </c>
      <c r="G3015">
        <v>3220</v>
      </c>
      <c r="I3015">
        <v>150</v>
      </c>
      <c r="J3015" t="s">
        <v>21954</v>
      </c>
      <c r="K3015" t="s">
        <v>204</v>
      </c>
      <c r="L3015" t="s">
        <v>12492</v>
      </c>
      <c r="M3015" t="s">
        <v>21961</v>
      </c>
      <c r="N3015" t="s">
        <v>21961</v>
      </c>
      <c r="O3015" t="s">
        <v>21961</v>
      </c>
      <c r="P3015" t="s">
        <v>21961</v>
      </c>
      <c r="Q3015" t="s">
        <v>21956</v>
      </c>
      <c r="R3015">
        <v>0.01</v>
      </c>
      <c r="S3015">
        <v>0</v>
      </c>
    </row>
    <row r="3016" spans="1:20">
      <c r="A3016" t="s">
        <v>349</v>
      </c>
      <c r="B3016" t="s">
        <v>26784</v>
      </c>
      <c r="C3016" t="s">
        <v>26785</v>
      </c>
      <c r="D3016" t="s">
        <v>22751</v>
      </c>
      <c r="E3016" t="s">
        <v>21966</v>
      </c>
      <c r="F3016" t="s">
        <v>21953</v>
      </c>
      <c r="G3016">
        <v>3220</v>
      </c>
      <c r="I3016">
        <v>150</v>
      </c>
      <c r="J3016" t="s">
        <v>21954</v>
      </c>
      <c r="K3016" t="s">
        <v>204</v>
      </c>
      <c r="L3016" t="s">
        <v>12492</v>
      </c>
      <c r="M3016" t="s">
        <v>21955</v>
      </c>
      <c r="N3016" t="s">
        <v>21955</v>
      </c>
      <c r="O3016" t="s">
        <v>21955</v>
      </c>
      <c r="P3016" t="s">
        <v>21955</v>
      </c>
      <c r="Q3016" t="s">
        <v>21956</v>
      </c>
      <c r="R3016">
        <v>0.05</v>
      </c>
      <c r="S3016">
        <v>0</v>
      </c>
    </row>
    <row r="3017" spans="1:20">
      <c r="A3017" t="s">
        <v>349</v>
      </c>
      <c r="B3017" t="s">
        <v>26786</v>
      </c>
      <c r="C3017" t="s">
        <v>26787</v>
      </c>
      <c r="D3017" t="s">
        <v>22510</v>
      </c>
      <c r="E3017" t="s">
        <v>21966</v>
      </c>
      <c r="F3017" t="s">
        <v>21953</v>
      </c>
      <c r="G3017">
        <v>3220</v>
      </c>
      <c r="I3017">
        <v>150</v>
      </c>
      <c r="J3017" t="s">
        <v>21954</v>
      </c>
      <c r="K3017" t="s">
        <v>204</v>
      </c>
      <c r="L3017" t="s">
        <v>12492</v>
      </c>
      <c r="M3017" t="s">
        <v>21955</v>
      </c>
      <c r="N3017" t="s">
        <v>21955</v>
      </c>
      <c r="O3017" t="s">
        <v>21955</v>
      </c>
      <c r="P3017" t="s">
        <v>21955</v>
      </c>
      <c r="Q3017" t="s">
        <v>21956</v>
      </c>
      <c r="R3017">
        <v>0.05</v>
      </c>
      <c r="S3017">
        <v>0</v>
      </c>
    </row>
    <row r="3018" spans="1:20">
      <c r="A3018" t="s">
        <v>349</v>
      </c>
      <c r="B3018" t="s">
        <v>26788</v>
      </c>
      <c r="C3018" t="s">
        <v>26789</v>
      </c>
      <c r="D3018" t="s">
        <v>26790</v>
      </c>
      <c r="E3018" t="s">
        <v>22199</v>
      </c>
      <c r="F3018" t="s">
        <v>21953</v>
      </c>
      <c r="G3018">
        <v>3220</v>
      </c>
      <c r="I3018">
        <v>150</v>
      </c>
      <c r="J3018" t="s">
        <v>21954</v>
      </c>
      <c r="K3018" t="s">
        <v>204</v>
      </c>
      <c r="L3018" t="s">
        <v>12492</v>
      </c>
      <c r="M3018" t="s">
        <v>21961</v>
      </c>
      <c r="N3018" t="s">
        <v>21961</v>
      </c>
      <c r="O3018" t="s">
        <v>21961</v>
      </c>
      <c r="P3018" t="s">
        <v>21961</v>
      </c>
      <c r="Q3018" t="s">
        <v>21956</v>
      </c>
      <c r="R3018">
        <v>0.01</v>
      </c>
      <c r="S3018">
        <v>0</v>
      </c>
    </row>
    <row r="3019" spans="1:20">
      <c r="A3019" t="s">
        <v>349</v>
      </c>
      <c r="B3019" t="s">
        <v>26791</v>
      </c>
      <c r="C3019" t="s">
        <v>26792</v>
      </c>
      <c r="D3019" t="s">
        <v>24658</v>
      </c>
      <c r="E3019" t="s">
        <v>21966</v>
      </c>
      <c r="F3019" t="s">
        <v>21953</v>
      </c>
      <c r="G3019">
        <v>3220</v>
      </c>
      <c r="I3019">
        <v>150</v>
      </c>
      <c r="J3019" t="s">
        <v>21954</v>
      </c>
      <c r="K3019" t="s">
        <v>204</v>
      </c>
      <c r="L3019" t="s">
        <v>12492</v>
      </c>
      <c r="M3019" t="s">
        <v>34</v>
      </c>
      <c r="N3019" t="s">
        <v>34</v>
      </c>
      <c r="O3019" t="s">
        <v>34</v>
      </c>
      <c r="P3019" t="s">
        <v>34</v>
      </c>
      <c r="Q3019" t="s">
        <v>21956</v>
      </c>
      <c r="R3019">
        <v>0.05</v>
      </c>
      <c r="S3019">
        <v>0</v>
      </c>
      <c r="T3019" t="s">
        <v>21967</v>
      </c>
    </row>
    <row r="3020" spans="1:20">
      <c r="A3020" t="s">
        <v>349</v>
      </c>
      <c r="B3020" t="s">
        <v>26793</v>
      </c>
      <c r="C3020" t="s">
        <v>26794</v>
      </c>
      <c r="D3020" t="s">
        <v>22360</v>
      </c>
      <c r="E3020" t="s">
        <v>21960</v>
      </c>
      <c r="F3020" t="s">
        <v>21953</v>
      </c>
      <c r="G3020">
        <v>3420</v>
      </c>
      <c r="I3020">
        <v>150</v>
      </c>
      <c r="J3020" t="s">
        <v>21954</v>
      </c>
      <c r="K3020" t="s">
        <v>204</v>
      </c>
      <c r="L3020" t="s">
        <v>12492</v>
      </c>
      <c r="Q3020" t="s">
        <v>21956</v>
      </c>
      <c r="R3020">
        <v>0.05</v>
      </c>
      <c r="S3020">
        <v>0</v>
      </c>
      <c r="T3020" t="s">
        <v>22002</v>
      </c>
    </row>
    <row r="3021" spans="1:20">
      <c r="A3021" t="s">
        <v>349</v>
      </c>
      <c r="B3021" t="s">
        <v>26795</v>
      </c>
      <c r="C3021" t="s">
        <v>26796</v>
      </c>
      <c r="D3021" t="s">
        <v>25627</v>
      </c>
      <c r="E3021" t="s">
        <v>21966</v>
      </c>
      <c r="F3021" t="s">
        <v>21953</v>
      </c>
      <c r="G3021">
        <v>3220</v>
      </c>
      <c r="I3021">
        <v>200</v>
      </c>
      <c r="J3021" t="s">
        <v>21954</v>
      </c>
      <c r="K3021" t="s">
        <v>12492</v>
      </c>
      <c r="L3021" t="s">
        <v>12492</v>
      </c>
      <c r="M3021" t="s">
        <v>21955</v>
      </c>
      <c r="N3021" t="s">
        <v>21955</v>
      </c>
      <c r="O3021" t="s">
        <v>21955</v>
      </c>
      <c r="P3021" t="s">
        <v>21955</v>
      </c>
      <c r="Q3021" t="s">
        <v>21956</v>
      </c>
      <c r="R3021">
        <v>0.05</v>
      </c>
      <c r="S3021">
        <v>0</v>
      </c>
      <c r="T3021" t="s">
        <v>22002</v>
      </c>
    </row>
    <row r="3022" spans="1:20">
      <c r="A3022" t="s">
        <v>349</v>
      </c>
      <c r="B3022" t="s">
        <v>26797</v>
      </c>
      <c r="C3022" t="s">
        <v>26798</v>
      </c>
      <c r="D3022" t="s">
        <v>22043</v>
      </c>
      <c r="E3022" t="s">
        <v>21952</v>
      </c>
      <c r="F3022" t="s">
        <v>21953</v>
      </c>
      <c r="G3022">
        <v>3440</v>
      </c>
      <c r="I3022">
        <v>150</v>
      </c>
      <c r="J3022" t="s">
        <v>21954</v>
      </c>
      <c r="K3022" t="s">
        <v>12492</v>
      </c>
      <c r="L3022" t="s">
        <v>12492</v>
      </c>
      <c r="M3022" t="s">
        <v>21955</v>
      </c>
      <c r="N3022" t="s">
        <v>21955</v>
      </c>
      <c r="O3022" t="s">
        <v>21955</v>
      </c>
      <c r="P3022" t="s">
        <v>21955</v>
      </c>
      <c r="Q3022" t="s">
        <v>21956</v>
      </c>
      <c r="R3022">
        <v>0.05</v>
      </c>
      <c r="S3022">
        <v>0</v>
      </c>
      <c r="T3022" t="s">
        <v>22002</v>
      </c>
    </row>
    <row r="3023" spans="1:20">
      <c r="A3023" t="s">
        <v>349</v>
      </c>
      <c r="B3023" t="s">
        <v>26799</v>
      </c>
      <c r="C3023" t="s">
        <v>26800</v>
      </c>
      <c r="D3023" t="s">
        <v>26581</v>
      </c>
      <c r="E3023" t="s">
        <v>21960</v>
      </c>
      <c r="F3023" t="s">
        <v>21953</v>
      </c>
      <c r="G3023">
        <v>3021</v>
      </c>
      <c r="I3023">
        <v>150</v>
      </c>
      <c r="J3023" t="s">
        <v>21954</v>
      </c>
      <c r="K3023" t="s">
        <v>12492</v>
      </c>
      <c r="L3023" t="s">
        <v>12492</v>
      </c>
      <c r="M3023" t="s">
        <v>21955</v>
      </c>
      <c r="N3023" t="s">
        <v>21955</v>
      </c>
      <c r="O3023" t="s">
        <v>21955</v>
      </c>
      <c r="P3023" t="s">
        <v>21955</v>
      </c>
      <c r="Q3023" t="s">
        <v>21956</v>
      </c>
      <c r="R3023">
        <v>0.05</v>
      </c>
      <c r="S3023">
        <v>0</v>
      </c>
      <c r="T3023" t="s">
        <v>21967</v>
      </c>
    </row>
    <row r="3024" spans="1:20">
      <c r="A3024" t="s">
        <v>349</v>
      </c>
      <c r="B3024" t="s">
        <v>26801</v>
      </c>
      <c r="C3024" t="s">
        <v>26802</v>
      </c>
      <c r="D3024" t="s">
        <v>22043</v>
      </c>
      <c r="E3024" t="s">
        <v>21952</v>
      </c>
      <c r="F3024" t="s">
        <v>21953</v>
      </c>
      <c r="G3024">
        <v>3440</v>
      </c>
      <c r="I3024">
        <v>150</v>
      </c>
      <c r="J3024" t="s">
        <v>21954</v>
      </c>
      <c r="K3024" t="s">
        <v>12492</v>
      </c>
      <c r="L3024" t="s">
        <v>12492</v>
      </c>
      <c r="M3024" t="s">
        <v>21955</v>
      </c>
      <c r="N3024" t="s">
        <v>21955</v>
      </c>
      <c r="O3024" t="s">
        <v>21955</v>
      </c>
      <c r="P3024" t="s">
        <v>21955</v>
      </c>
      <c r="Q3024" t="s">
        <v>21956</v>
      </c>
      <c r="R3024">
        <v>0.05</v>
      </c>
      <c r="S3024">
        <v>0</v>
      </c>
      <c r="T3024" t="s">
        <v>21967</v>
      </c>
    </row>
    <row r="3025" spans="1:20">
      <c r="A3025" t="s">
        <v>349</v>
      </c>
      <c r="B3025" t="s">
        <v>26803</v>
      </c>
      <c r="C3025" t="s">
        <v>26804</v>
      </c>
      <c r="D3025" t="s">
        <v>21959</v>
      </c>
      <c r="E3025" t="s">
        <v>21960</v>
      </c>
      <c r="F3025" t="s">
        <v>21953</v>
      </c>
      <c r="G3025">
        <v>3420</v>
      </c>
      <c r="I3025">
        <v>150</v>
      </c>
      <c r="J3025" t="s">
        <v>21954</v>
      </c>
      <c r="K3025" t="s">
        <v>204</v>
      </c>
      <c r="L3025" t="s">
        <v>12492</v>
      </c>
      <c r="M3025" t="s">
        <v>21961</v>
      </c>
      <c r="N3025" t="s">
        <v>21961</v>
      </c>
      <c r="O3025" t="s">
        <v>21961</v>
      </c>
      <c r="P3025" t="s">
        <v>21961</v>
      </c>
      <c r="Q3025" t="s">
        <v>21956</v>
      </c>
      <c r="R3025">
        <v>0.05</v>
      </c>
      <c r="S3025">
        <v>0</v>
      </c>
    </row>
    <row r="3026" spans="1:20">
      <c r="A3026" t="s">
        <v>349</v>
      </c>
      <c r="B3026" t="s">
        <v>26805</v>
      </c>
      <c r="C3026" t="s">
        <v>26806</v>
      </c>
      <c r="D3026" t="s">
        <v>22069</v>
      </c>
      <c r="E3026" t="s">
        <v>21952</v>
      </c>
      <c r="F3026" t="s">
        <v>21953</v>
      </c>
      <c r="G3026">
        <v>3430</v>
      </c>
      <c r="I3026">
        <v>150</v>
      </c>
      <c r="J3026" t="s">
        <v>21954</v>
      </c>
      <c r="K3026" t="s">
        <v>204</v>
      </c>
      <c r="L3026" t="s">
        <v>12492</v>
      </c>
      <c r="M3026" t="s">
        <v>21955</v>
      </c>
      <c r="N3026" t="s">
        <v>21955</v>
      </c>
      <c r="O3026" t="s">
        <v>21955</v>
      </c>
      <c r="P3026" t="s">
        <v>21955</v>
      </c>
      <c r="Q3026" t="s">
        <v>21956</v>
      </c>
      <c r="R3026">
        <v>0.05</v>
      </c>
      <c r="S3026">
        <v>0</v>
      </c>
      <c r="T3026" t="s">
        <v>21967</v>
      </c>
    </row>
    <row r="3027" spans="1:20">
      <c r="A3027" t="s">
        <v>349</v>
      </c>
      <c r="B3027" t="s">
        <v>26807</v>
      </c>
      <c r="C3027" t="s">
        <v>26808</v>
      </c>
      <c r="D3027" t="s">
        <v>22069</v>
      </c>
      <c r="E3027" t="s">
        <v>21952</v>
      </c>
      <c r="F3027" t="s">
        <v>21953</v>
      </c>
      <c r="G3027">
        <v>3430</v>
      </c>
      <c r="I3027">
        <v>150</v>
      </c>
      <c r="J3027" t="s">
        <v>21954</v>
      </c>
      <c r="K3027" t="s">
        <v>204</v>
      </c>
      <c r="L3027" t="s">
        <v>12492</v>
      </c>
      <c r="M3027" t="s">
        <v>21955</v>
      </c>
      <c r="N3027" t="s">
        <v>21955</v>
      </c>
      <c r="O3027" t="s">
        <v>21955</v>
      </c>
      <c r="P3027" t="s">
        <v>21955</v>
      </c>
      <c r="Q3027" t="s">
        <v>21956</v>
      </c>
      <c r="R3027">
        <v>0.05</v>
      </c>
      <c r="S3027">
        <v>0</v>
      </c>
      <c r="T3027" t="s">
        <v>21967</v>
      </c>
    </row>
    <row r="3028" spans="1:20">
      <c r="A3028" t="s">
        <v>349</v>
      </c>
      <c r="B3028" t="s">
        <v>26809</v>
      </c>
      <c r="C3028" t="s">
        <v>26810</v>
      </c>
      <c r="D3028" t="s">
        <v>22069</v>
      </c>
      <c r="E3028" t="s">
        <v>21952</v>
      </c>
      <c r="F3028" t="s">
        <v>21953</v>
      </c>
      <c r="G3028">
        <v>3430</v>
      </c>
      <c r="I3028">
        <v>150</v>
      </c>
      <c r="J3028" t="s">
        <v>21954</v>
      </c>
      <c r="K3028" t="s">
        <v>204</v>
      </c>
      <c r="L3028" t="s">
        <v>12492</v>
      </c>
      <c r="M3028" t="s">
        <v>21955</v>
      </c>
      <c r="N3028" t="s">
        <v>21955</v>
      </c>
      <c r="O3028" t="s">
        <v>21955</v>
      </c>
      <c r="P3028" t="s">
        <v>21955</v>
      </c>
      <c r="Q3028" t="s">
        <v>21956</v>
      </c>
      <c r="R3028">
        <v>0.05</v>
      </c>
      <c r="S3028">
        <v>0</v>
      </c>
      <c r="T3028" t="s">
        <v>21967</v>
      </c>
    </row>
    <row r="3029" spans="1:20">
      <c r="A3029" t="s">
        <v>349</v>
      </c>
      <c r="B3029" t="s">
        <v>26811</v>
      </c>
      <c r="C3029" t="s">
        <v>26812</v>
      </c>
      <c r="D3029" t="s">
        <v>22069</v>
      </c>
      <c r="E3029" t="s">
        <v>21952</v>
      </c>
      <c r="F3029" t="s">
        <v>21953</v>
      </c>
      <c r="G3029">
        <v>3430</v>
      </c>
      <c r="I3029">
        <v>150</v>
      </c>
      <c r="J3029" t="s">
        <v>21954</v>
      </c>
      <c r="K3029" t="s">
        <v>204</v>
      </c>
      <c r="L3029" t="s">
        <v>12492</v>
      </c>
      <c r="M3029" t="s">
        <v>21955</v>
      </c>
      <c r="N3029" t="s">
        <v>21955</v>
      </c>
      <c r="O3029" t="s">
        <v>21955</v>
      </c>
      <c r="P3029" t="s">
        <v>21955</v>
      </c>
      <c r="Q3029" t="s">
        <v>21956</v>
      </c>
      <c r="R3029">
        <v>0.05</v>
      </c>
      <c r="S3029">
        <v>0</v>
      </c>
    </row>
    <row r="3030" spans="1:20">
      <c r="A3030" t="s">
        <v>349</v>
      </c>
      <c r="B3030" t="s">
        <v>26813</v>
      </c>
      <c r="C3030" t="s">
        <v>26814</v>
      </c>
      <c r="D3030" t="s">
        <v>22069</v>
      </c>
      <c r="E3030" t="s">
        <v>21952</v>
      </c>
      <c r="F3030" t="s">
        <v>21953</v>
      </c>
      <c r="G3030">
        <v>3430</v>
      </c>
      <c r="I3030">
        <v>150</v>
      </c>
      <c r="J3030" t="s">
        <v>21954</v>
      </c>
      <c r="K3030" t="s">
        <v>204</v>
      </c>
      <c r="L3030" t="s">
        <v>12492</v>
      </c>
      <c r="M3030" t="s">
        <v>21955</v>
      </c>
      <c r="N3030" t="s">
        <v>21955</v>
      </c>
      <c r="O3030" t="s">
        <v>21955</v>
      </c>
      <c r="P3030" t="s">
        <v>21955</v>
      </c>
      <c r="Q3030" t="s">
        <v>21956</v>
      </c>
      <c r="R3030">
        <v>0.05</v>
      </c>
      <c r="S3030">
        <v>0</v>
      </c>
    </row>
    <row r="3031" spans="1:20">
      <c r="A3031" t="s">
        <v>349</v>
      </c>
      <c r="B3031" t="s">
        <v>26815</v>
      </c>
      <c r="C3031" t="s">
        <v>26816</v>
      </c>
      <c r="D3031" t="s">
        <v>22069</v>
      </c>
      <c r="E3031" t="s">
        <v>21952</v>
      </c>
      <c r="F3031" t="s">
        <v>21953</v>
      </c>
      <c r="G3031">
        <v>3430</v>
      </c>
      <c r="I3031">
        <v>150</v>
      </c>
      <c r="J3031" t="s">
        <v>21954</v>
      </c>
      <c r="K3031" t="s">
        <v>12492</v>
      </c>
      <c r="L3031" t="s">
        <v>12492</v>
      </c>
      <c r="M3031" t="s">
        <v>21955</v>
      </c>
      <c r="N3031" t="s">
        <v>21955</v>
      </c>
      <c r="O3031" t="s">
        <v>21955</v>
      </c>
      <c r="P3031" t="s">
        <v>21955</v>
      </c>
      <c r="Q3031" t="s">
        <v>21956</v>
      </c>
      <c r="R3031">
        <v>0.05</v>
      </c>
      <c r="S3031">
        <v>0</v>
      </c>
      <c r="T3031" t="s">
        <v>21962</v>
      </c>
    </row>
    <row r="3032" spans="1:20">
      <c r="A3032" t="s">
        <v>349</v>
      </c>
      <c r="B3032" t="s">
        <v>26817</v>
      </c>
      <c r="C3032" t="s">
        <v>26818</v>
      </c>
      <c r="D3032" t="s">
        <v>22069</v>
      </c>
      <c r="E3032" t="s">
        <v>21952</v>
      </c>
      <c r="F3032" t="s">
        <v>21953</v>
      </c>
      <c r="G3032">
        <v>3430</v>
      </c>
      <c r="I3032">
        <v>150</v>
      </c>
      <c r="J3032" t="s">
        <v>21954</v>
      </c>
      <c r="K3032" t="s">
        <v>12492</v>
      </c>
      <c r="L3032" t="s">
        <v>12492</v>
      </c>
      <c r="M3032" t="s">
        <v>21955</v>
      </c>
      <c r="N3032" t="s">
        <v>21955</v>
      </c>
      <c r="O3032" t="s">
        <v>21955</v>
      </c>
      <c r="P3032" t="s">
        <v>21955</v>
      </c>
      <c r="Q3032" t="s">
        <v>21956</v>
      </c>
      <c r="R3032">
        <v>0.05</v>
      </c>
      <c r="S3032">
        <v>0</v>
      </c>
      <c r="T3032" t="s">
        <v>22002</v>
      </c>
    </row>
    <row r="3033" spans="1:20">
      <c r="A3033" t="s">
        <v>349</v>
      </c>
      <c r="B3033" t="s">
        <v>26819</v>
      </c>
      <c r="C3033" t="s">
        <v>26820</v>
      </c>
      <c r="D3033" t="s">
        <v>22307</v>
      </c>
      <c r="E3033" t="s">
        <v>21952</v>
      </c>
      <c r="F3033" t="s">
        <v>21953</v>
      </c>
      <c r="G3033">
        <v>3430</v>
      </c>
      <c r="I3033">
        <v>150</v>
      </c>
      <c r="J3033" t="s">
        <v>21954</v>
      </c>
      <c r="K3033" t="s">
        <v>12492</v>
      </c>
      <c r="L3033" t="s">
        <v>12492</v>
      </c>
      <c r="M3033" t="s">
        <v>21955</v>
      </c>
      <c r="N3033" t="s">
        <v>21955</v>
      </c>
      <c r="O3033" t="s">
        <v>21955</v>
      </c>
      <c r="P3033" t="s">
        <v>21955</v>
      </c>
      <c r="Q3033" t="s">
        <v>21956</v>
      </c>
      <c r="R3033">
        <v>0.05</v>
      </c>
      <c r="S3033">
        <v>0</v>
      </c>
      <c r="T3033" t="s">
        <v>21967</v>
      </c>
    </row>
    <row r="3034" spans="1:20">
      <c r="A3034" t="s">
        <v>349</v>
      </c>
      <c r="B3034" t="s">
        <v>26821</v>
      </c>
      <c r="C3034" t="s">
        <v>26822</v>
      </c>
      <c r="D3034" t="s">
        <v>22069</v>
      </c>
      <c r="E3034" t="s">
        <v>21952</v>
      </c>
      <c r="F3034" t="s">
        <v>21953</v>
      </c>
      <c r="G3034">
        <v>3430</v>
      </c>
      <c r="I3034">
        <v>150</v>
      </c>
      <c r="J3034" t="s">
        <v>21954</v>
      </c>
      <c r="K3034" t="s">
        <v>12492</v>
      </c>
      <c r="L3034" t="s">
        <v>12492</v>
      </c>
      <c r="M3034" t="s">
        <v>21955</v>
      </c>
      <c r="N3034" t="s">
        <v>21955</v>
      </c>
      <c r="O3034" t="s">
        <v>21955</v>
      </c>
      <c r="P3034" t="s">
        <v>21955</v>
      </c>
      <c r="Q3034" t="s">
        <v>21956</v>
      </c>
      <c r="R3034">
        <v>0.05</v>
      </c>
      <c r="S3034">
        <v>0</v>
      </c>
      <c r="T3034" t="s">
        <v>22002</v>
      </c>
    </row>
    <row r="3035" spans="1:20">
      <c r="A3035" t="s">
        <v>349</v>
      </c>
      <c r="B3035" t="s">
        <v>26823</v>
      </c>
      <c r="C3035" t="s">
        <v>26824</v>
      </c>
      <c r="D3035" t="s">
        <v>22069</v>
      </c>
      <c r="E3035" t="s">
        <v>21952</v>
      </c>
      <c r="F3035" t="s">
        <v>21953</v>
      </c>
      <c r="G3035">
        <v>3430</v>
      </c>
      <c r="I3035">
        <v>150</v>
      </c>
      <c r="J3035" t="s">
        <v>21954</v>
      </c>
      <c r="K3035" t="s">
        <v>12492</v>
      </c>
      <c r="L3035" t="s">
        <v>12492</v>
      </c>
      <c r="M3035" t="s">
        <v>21955</v>
      </c>
      <c r="N3035" t="s">
        <v>21955</v>
      </c>
      <c r="O3035" t="s">
        <v>21955</v>
      </c>
      <c r="P3035" t="s">
        <v>21955</v>
      </c>
      <c r="Q3035" t="s">
        <v>21956</v>
      </c>
      <c r="R3035">
        <v>0.05</v>
      </c>
      <c r="S3035">
        <v>0</v>
      </c>
      <c r="T3035" t="s">
        <v>22002</v>
      </c>
    </row>
    <row r="3036" spans="1:20">
      <c r="A3036" t="s">
        <v>349</v>
      </c>
      <c r="B3036" t="s">
        <v>26825</v>
      </c>
      <c r="C3036" t="s">
        <v>26826</v>
      </c>
      <c r="D3036" t="s">
        <v>22069</v>
      </c>
      <c r="E3036" t="s">
        <v>21952</v>
      </c>
      <c r="F3036" t="s">
        <v>21953</v>
      </c>
      <c r="G3036">
        <v>3430</v>
      </c>
      <c r="I3036">
        <v>200</v>
      </c>
      <c r="J3036" t="s">
        <v>21954</v>
      </c>
      <c r="K3036" t="s">
        <v>204</v>
      </c>
      <c r="L3036" t="s">
        <v>12492</v>
      </c>
      <c r="M3036" t="s">
        <v>21955</v>
      </c>
      <c r="N3036" t="s">
        <v>21955</v>
      </c>
      <c r="O3036" t="s">
        <v>21955</v>
      </c>
      <c r="P3036" t="s">
        <v>21955</v>
      </c>
      <c r="Q3036" t="s">
        <v>21956</v>
      </c>
      <c r="R3036">
        <v>0.05</v>
      </c>
      <c r="S3036">
        <v>0</v>
      </c>
      <c r="T3036" t="s">
        <v>21967</v>
      </c>
    </row>
    <row r="3037" spans="1:20">
      <c r="A3037" t="s">
        <v>349</v>
      </c>
      <c r="B3037" t="s">
        <v>26827</v>
      </c>
      <c r="C3037" t="s">
        <v>26828</v>
      </c>
      <c r="D3037" t="s">
        <v>22069</v>
      </c>
      <c r="E3037" t="s">
        <v>21952</v>
      </c>
      <c r="F3037" t="s">
        <v>21953</v>
      </c>
      <c r="G3037">
        <v>3430</v>
      </c>
      <c r="I3037">
        <v>150</v>
      </c>
      <c r="J3037" t="s">
        <v>21954</v>
      </c>
      <c r="K3037" t="s">
        <v>204</v>
      </c>
      <c r="L3037" t="s">
        <v>12492</v>
      </c>
      <c r="M3037" t="s">
        <v>21955</v>
      </c>
      <c r="N3037" t="s">
        <v>21955</v>
      </c>
      <c r="O3037" t="s">
        <v>21955</v>
      </c>
      <c r="P3037" t="s">
        <v>21955</v>
      </c>
      <c r="Q3037" t="s">
        <v>21956</v>
      </c>
      <c r="R3037">
        <v>0.05</v>
      </c>
      <c r="S3037">
        <v>0</v>
      </c>
      <c r="T3037" t="s">
        <v>21967</v>
      </c>
    </row>
    <row r="3038" spans="1:20">
      <c r="A3038" t="s">
        <v>349</v>
      </c>
      <c r="B3038" t="s">
        <v>26829</v>
      </c>
      <c r="C3038" t="s">
        <v>26830</v>
      </c>
      <c r="D3038" t="s">
        <v>22069</v>
      </c>
      <c r="E3038" t="s">
        <v>21952</v>
      </c>
      <c r="F3038" t="s">
        <v>21953</v>
      </c>
      <c r="G3038">
        <v>3430</v>
      </c>
      <c r="I3038">
        <v>150</v>
      </c>
      <c r="J3038" t="s">
        <v>21954</v>
      </c>
      <c r="K3038" t="s">
        <v>204</v>
      </c>
      <c r="L3038" t="s">
        <v>12492</v>
      </c>
      <c r="M3038" t="s">
        <v>21955</v>
      </c>
      <c r="N3038" t="s">
        <v>21955</v>
      </c>
      <c r="O3038" t="s">
        <v>21955</v>
      </c>
      <c r="P3038" t="s">
        <v>21955</v>
      </c>
      <c r="Q3038" t="s">
        <v>21956</v>
      </c>
      <c r="R3038">
        <v>0.05</v>
      </c>
      <c r="S3038">
        <v>0</v>
      </c>
      <c r="T3038" t="s">
        <v>21967</v>
      </c>
    </row>
    <row r="3039" spans="1:20">
      <c r="A3039" t="s">
        <v>349</v>
      </c>
      <c r="B3039" t="s">
        <v>26831</v>
      </c>
      <c r="C3039" t="s">
        <v>26832</v>
      </c>
      <c r="D3039" t="s">
        <v>22069</v>
      </c>
      <c r="E3039" t="s">
        <v>21952</v>
      </c>
      <c r="F3039" t="s">
        <v>21953</v>
      </c>
      <c r="G3039">
        <v>3430</v>
      </c>
      <c r="I3039">
        <v>150</v>
      </c>
      <c r="J3039" t="s">
        <v>21954</v>
      </c>
      <c r="K3039" t="s">
        <v>204</v>
      </c>
      <c r="L3039" t="s">
        <v>12492</v>
      </c>
      <c r="M3039" t="s">
        <v>21955</v>
      </c>
      <c r="N3039" t="s">
        <v>21955</v>
      </c>
      <c r="O3039" t="s">
        <v>21955</v>
      </c>
      <c r="P3039" t="s">
        <v>21955</v>
      </c>
      <c r="Q3039" t="s">
        <v>21956</v>
      </c>
      <c r="R3039">
        <v>0.05</v>
      </c>
      <c r="S3039">
        <v>0</v>
      </c>
    </row>
    <row r="3040" spans="1:20">
      <c r="A3040" t="s">
        <v>349</v>
      </c>
      <c r="B3040" t="s">
        <v>26833</v>
      </c>
      <c r="C3040" t="s">
        <v>26834</v>
      </c>
      <c r="D3040" t="s">
        <v>22069</v>
      </c>
      <c r="E3040" t="s">
        <v>21952</v>
      </c>
      <c r="F3040" t="s">
        <v>21953</v>
      </c>
      <c r="G3040">
        <v>3430</v>
      </c>
      <c r="H3040">
        <v>3530</v>
      </c>
      <c r="I3040">
        <v>150</v>
      </c>
      <c r="J3040" t="s">
        <v>21954</v>
      </c>
      <c r="K3040" t="s">
        <v>204</v>
      </c>
      <c r="L3040" t="s">
        <v>12492</v>
      </c>
      <c r="M3040" t="s">
        <v>21955</v>
      </c>
      <c r="N3040" t="s">
        <v>21955</v>
      </c>
      <c r="O3040" t="s">
        <v>21955</v>
      </c>
      <c r="P3040" t="s">
        <v>21955</v>
      </c>
      <c r="Q3040" t="s">
        <v>21956</v>
      </c>
      <c r="R3040">
        <v>0.05</v>
      </c>
      <c r="S3040">
        <v>0</v>
      </c>
      <c r="T3040" t="s">
        <v>21967</v>
      </c>
    </row>
    <row r="3041" spans="1:20">
      <c r="A3041" t="s">
        <v>349</v>
      </c>
      <c r="B3041" t="s">
        <v>26835</v>
      </c>
      <c r="C3041" t="s">
        <v>26836</v>
      </c>
      <c r="D3041" t="s">
        <v>22069</v>
      </c>
      <c r="E3041" t="s">
        <v>21952</v>
      </c>
      <c r="F3041" t="s">
        <v>21953</v>
      </c>
      <c r="G3041">
        <v>3430</v>
      </c>
      <c r="I3041">
        <v>150</v>
      </c>
      <c r="J3041" t="s">
        <v>21954</v>
      </c>
      <c r="K3041" t="s">
        <v>204</v>
      </c>
      <c r="L3041" t="s">
        <v>12492</v>
      </c>
      <c r="M3041" t="s">
        <v>21955</v>
      </c>
      <c r="N3041" t="s">
        <v>21955</v>
      </c>
      <c r="O3041" t="s">
        <v>21955</v>
      </c>
      <c r="P3041" t="s">
        <v>21955</v>
      </c>
      <c r="Q3041" t="s">
        <v>21956</v>
      </c>
      <c r="R3041">
        <v>0.05</v>
      </c>
      <c r="S3041">
        <v>0</v>
      </c>
    </row>
    <row r="3042" spans="1:20">
      <c r="A3042" t="s">
        <v>349</v>
      </c>
      <c r="B3042" t="s">
        <v>26837</v>
      </c>
      <c r="C3042" t="s">
        <v>26838</v>
      </c>
      <c r="D3042" t="s">
        <v>21965</v>
      </c>
      <c r="E3042" t="s">
        <v>21966</v>
      </c>
      <c r="F3042" t="s">
        <v>21953</v>
      </c>
      <c r="G3042">
        <v>3220</v>
      </c>
      <c r="I3042">
        <v>150</v>
      </c>
      <c r="J3042" t="s">
        <v>21954</v>
      </c>
      <c r="K3042" t="s">
        <v>204</v>
      </c>
      <c r="L3042" t="s">
        <v>204</v>
      </c>
      <c r="M3042" t="s">
        <v>34</v>
      </c>
      <c r="N3042" t="s">
        <v>34</v>
      </c>
      <c r="O3042" t="s">
        <v>34</v>
      </c>
      <c r="P3042" t="s">
        <v>34</v>
      </c>
      <c r="Q3042" t="s">
        <v>21956</v>
      </c>
      <c r="R3042">
        <v>0.05</v>
      </c>
      <c r="S3042">
        <v>0</v>
      </c>
    </row>
    <row r="3043" spans="1:20">
      <c r="A3043" t="s">
        <v>349</v>
      </c>
      <c r="B3043" t="s">
        <v>26839</v>
      </c>
      <c r="C3043" t="s">
        <v>26840</v>
      </c>
      <c r="D3043" t="s">
        <v>22394</v>
      </c>
      <c r="E3043" t="s">
        <v>21952</v>
      </c>
      <c r="F3043" t="s">
        <v>21953</v>
      </c>
      <c r="G3043">
        <v>3450</v>
      </c>
      <c r="I3043">
        <v>150</v>
      </c>
      <c r="J3043" t="s">
        <v>21954</v>
      </c>
      <c r="K3043" t="s">
        <v>12492</v>
      </c>
      <c r="L3043" t="s">
        <v>12492</v>
      </c>
      <c r="M3043" t="s">
        <v>21955</v>
      </c>
      <c r="N3043" t="s">
        <v>21955</v>
      </c>
      <c r="O3043" t="s">
        <v>21955</v>
      </c>
      <c r="P3043" t="s">
        <v>21955</v>
      </c>
      <c r="Q3043" t="s">
        <v>21956</v>
      </c>
      <c r="R3043">
        <v>0.05</v>
      </c>
      <c r="S3043">
        <v>0</v>
      </c>
      <c r="T3043" t="s">
        <v>22002</v>
      </c>
    </row>
    <row r="3044" spans="1:20">
      <c r="A3044" t="s">
        <v>349</v>
      </c>
      <c r="B3044" t="s">
        <v>26841</v>
      </c>
      <c r="C3044" t="s">
        <v>26842</v>
      </c>
      <c r="D3044" t="s">
        <v>22394</v>
      </c>
      <c r="E3044" t="s">
        <v>21952</v>
      </c>
      <c r="F3044" t="s">
        <v>21953</v>
      </c>
      <c r="G3044">
        <v>3220</v>
      </c>
      <c r="I3044">
        <v>150</v>
      </c>
      <c r="J3044" t="s">
        <v>21954</v>
      </c>
      <c r="K3044" t="s">
        <v>12492</v>
      </c>
      <c r="L3044" t="s">
        <v>12492</v>
      </c>
      <c r="Q3044" t="s">
        <v>21956</v>
      </c>
      <c r="R3044">
        <v>0.05</v>
      </c>
      <c r="S3044">
        <v>0</v>
      </c>
      <c r="T3044" t="s">
        <v>22002</v>
      </c>
    </row>
    <row r="3045" spans="1:20">
      <c r="A3045" t="s">
        <v>349</v>
      </c>
      <c r="B3045" t="s">
        <v>26843</v>
      </c>
      <c r="C3045" t="s">
        <v>26844</v>
      </c>
      <c r="D3045" t="s">
        <v>22394</v>
      </c>
      <c r="E3045" t="s">
        <v>21952</v>
      </c>
      <c r="F3045" t="s">
        <v>21953</v>
      </c>
      <c r="G3045">
        <v>3450</v>
      </c>
      <c r="I3045">
        <v>150</v>
      </c>
      <c r="J3045" t="s">
        <v>21954</v>
      </c>
      <c r="K3045" t="s">
        <v>12492</v>
      </c>
      <c r="L3045" t="s">
        <v>12492</v>
      </c>
      <c r="M3045" t="s">
        <v>21955</v>
      </c>
      <c r="N3045" t="s">
        <v>21955</v>
      </c>
      <c r="O3045" t="s">
        <v>21955</v>
      </c>
      <c r="P3045" t="s">
        <v>21955</v>
      </c>
      <c r="Q3045" t="s">
        <v>21956</v>
      </c>
      <c r="R3045">
        <v>0.05</v>
      </c>
      <c r="S3045">
        <v>0</v>
      </c>
      <c r="T3045" t="s">
        <v>21967</v>
      </c>
    </row>
    <row r="3046" spans="1:20">
      <c r="A3046" t="s">
        <v>349</v>
      </c>
      <c r="B3046" t="s">
        <v>26845</v>
      </c>
      <c r="C3046" t="s">
        <v>26846</v>
      </c>
      <c r="D3046" t="s">
        <v>26847</v>
      </c>
      <c r="E3046" t="s">
        <v>21952</v>
      </c>
      <c r="F3046" t="s">
        <v>21953</v>
      </c>
      <c r="G3046">
        <v>3450</v>
      </c>
      <c r="I3046">
        <v>150</v>
      </c>
      <c r="J3046" t="s">
        <v>21954</v>
      </c>
      <c r="K3046" t="s">
        <v>204</v>
      </c>
      <c r="L3046" t="s">
        <v>12492</v>
      </c>
      <c r="M3046" t="s">
        <v>21961</v>
      </c>
      <c r="N3046" t="s">
        <v>21961</v>
      </c>
      <c r="O3046" t="s">
        <v>21961</v>
      </c>
      <c r="P3046" t="s">
        <v>21961</v>
      </c>
      <c r="Q3046" t="s">
        <v>21956</v>
      </c>
      <c r="R3046">
        <v>0.01</v>
      </c>
      <c r="S3046">
        <v>0</v>
      </c>
    </row>
    <row r="3047" spans="1:20">
      <c r="A3047" t="s">
        <v>349</v>
      </c>
      <c r="B3047" t="s">
        <v>26848</v>
      </c>
      <c r="C3047" t="s">
        <v>26849</v>
      </c>
      <c r="D3047" t="s">
        <v>24173</v>
      </c>
      <c r="E3047" t="s">
        <v>21952</v>
      </c>
      <c r="F3047" t="s">
        <v>21953</v>
      </c>
      <c r="G3047">
        <v>3450</v>
      </c>
      <c r="I3047">
        <v>150</v>
      </c>
      <c r="J3047" t="s">
        <v>21954</v>
      </c>
      <c r="K3047" t="s">
        <v>12492</v>
      </c>
      <c r="L3047" t="s">
        <v>12492</v>
      </c>
      <c r="M3047" t="s">
        <v>21961</v>
      </c>
      <c r="N3047" t="s">
        <v>21961</v>
      </c>
      <c r="O3047" t="s">
        <v>21961</v>
      </c>
      <c r="P3047" t="s">
        <v>21961</v>
      </c>
      <c r="Q3047" t="s">
        <v>21956</v>
      </c>
      <c r="R3047">
        <v>0.01</v>
      </c>
      <c r="S3047">
        <v>0</v>
      </c>
      <c r="T3047" t="s">
        <v>21967</v>
      </c>
    </row>
    <row r="3048" spans="1:20">
      <c r="A3048" t="s">
        <v>349</v>
      </c>
      <c r="B3048" t="s">
        <v>26850</v>
      </c>
      <c r="C3048" t="s">
        <v>26851</v>
      </c>
      <c r="D3048" t="s">
        <v>22360</v>
      </c>
      <c r="E3048" t="s">
        <v>21960</v>
      </c>
      <c r="F3048" t="s">
        <v>21953</v>
      </c>
      <c r="G3048">
        <v>3420</v>
      </c>
      <c r="I3048">
        <v>150</v>
      </c>
      <c r="J3048" t="s">
        <v>21954</v>
      </c>
      <c r="K3048" t="s">
        <v>204</v>
      </c>
      <c r="L3048" t="s">
        <v>12492</v>
      </c>
      <c r="Q3048" t="s">
        <v>21956</v>
      </c>
      <c r="R3048">
        <v>0.05</v>
      </c>
      <c r="S3048">
        <v>0</v>
      </c>
      <c r="T3048" t="s">
        <v>22002</v>
      </c>
    </row>
    <row r="3049" spans="1:20">
      <c r="A3049" t="s">
        <v>349</v>
      </c>
      <c r="B3049" t="s">
        <v>26852</v>
      </c>
      <c r="C3049" t="s">
        <v>26853</v>
      </c>
      <c r="D3049" t="s">
        <v>22376</v>
      </c>
      <c r="E3049" t="s">
        <v>21952</v>
      </c>
      <c r="F3049" t="s">
        <v>21953</v>
      </c>
      <c r="G3049">
        <v>3440</v>
      </c>
      <c r="I3049">
        <v>150</v>
      </c>
      <c r="J3049" t="s">
        <v>21954</v>
      </c>
      <c r="K3049" t="s">
        <v>12492</v>
      </c>
      <c r="L3049" t="s">
        <v>12492</v>
      </c>
      <c r="M3049" t="s">
        <v>21955</v>
      </c>
      <c r="N3049" t="s">
        <v>21955</v>
      </c>
      <c r="O3049" t="s">
        <v>21955</v>
      </c>
      <c r="P3049" t="s">
        <v>21955</v>
      </c>
      <c r="Q3049" t="s">
        <v>21956</v>
      </c>
      <c r="R3049">
        <v>0.05</v>
      </c>
      <c r="S3049">
        <v>0</v>
      </c>
      <c r="T3049" t="s">
        <v>21967</v>
      </c>
    </row>
    <row r="3050" spans="1:20">
      <c r="A3050" t="s">
        <v>349</v>
      </c>
      <c r="B3050" t="s">
        <v>26854</v>
      </c>
      <c r="C3050" t="s">
        <v>26855</v>
      </c>
      <c r="D3050" t="s">
        <v>26723</v>
      </c>
      <c r="E3050" t="s">
        <v>21952</v>
      </c>
      <c r="F3050" t="s">
        <v>21953</v>
      </c>
      <c r="G3050">
        <v>3450</v>
      </c>
      <c r="I3050">
        <v>150</v>
      </c>
      <c r="J3050" t="s">
        <v>21954</v>
      </c>
      <c r="K3050" t="s">
        <v>12492</v>
      </c>
      <c r="L3050" t="s">
        <v>12492</v>
      </c>
      <c r="M3050" t="s">
        <v>21955</v>
      </c>
      <c r="N3050" t="s">
        <v>21955</v>
      </c>
      <c r="O3050" t="s">
        <v>21955</v>
      </c>
      <c r="P3050" t="s">
        <v>21955</v>
      </c>
      <c r="Q3050" t="s">
        <v>21956</v>
      </c>
      <c r="R3050">
        <v>0.05</v>
      </c>
      <c r="S3050">
        <v>0</v>
      </c>
      <c r="T3050" t="s">
        <v>22002</v>
      </c>
    </row>
    <row r="3051" spans="1:20">
      <c r="A3051" t="s">
        <v>349</v>
      </c>
      <c r="B3051" t="s">
        <v>26856</v>
      </c>
      <c r="C3051" t="s">
        <v>26857</v>
      </c>
      <c r="D3051" t="s">
        <v>26858</v>
      </c>
      <c r="E3051" t="s">
        <v>22391</v>
      </c>
      <c r="F3051" t="s">
        <v>21953</v>
      </c>
      <c r="G3051">
        <v>3260</v>
      </c>
      <c r="I3051">
        <v>150</v>
      </c>
      <c r="J3051" t="s">
        <v>21954</v>
      </c>
      <c r="K3051" t="s">
        <v>204</v>
      </c>
      <c r="L3051" t="s">
        <v>12492</v>
      </c>
      <c r="M3051" t="s">
        <v>21955</v>
      </c>
      <c r="N3051" t="s">
        <v>21955</v>
      </c>
      <c r="O3051" t="s">
        <v>21955</v>
      </c>
      <c r="P3051" t="s">
        <v>21955</v>
      </c>
      <c r="R3051">
        <v>0.05</v>
      </c>
      <c r="S3051">
        <v>0</v>
      </c>
    </row>
    <row r="3052" spans="1:20">
      <c r="A3052" t="s">
        <v>349</v>
      </c>
      <c r="B3052" t="s">
        <v>26859</v>
      </c>
      <c r="C3052" t="s">
        <v>26860</v>
      </c>
      <c r="D3052" t="s">
        <v>22073</v>
      </c>
      <c r="E3052" t="s">
        <v>21952</v>
      </c>
      <c r="F3052" t="s">
        <v>21953</v>
      </c>
      <c r="G3052">
        <v>3440</v>
      </c>
      <c r="I3052">
        <v>150</v>
      </c>
      <c r="J3052" t="s">
        <v>21954</v>
      </c>
      <c r="K3052" t="s">
        <v>204</v>
      </c>
      <c r="L3052" t="s">
        <v>12492</v>
      </c>
      <c r="M3052" t="s">
        <v>21961</v>
      </c>
      <c r="N3052" t="s">
        <v>21961</v>
      </c>
      <c r="O3052" t="s">
        <v>21961</v>
      </c>
      <c r="P3052" t="s">
        <v>21961</v>
      </c>
      <c r="Q3052" t="s">
        <v>21956</v>
      </c>
      <c r="R3052">
        <v>0.05</v>
      </c>
      <c r="S3052">
        <v>0</v>
      </c>
    </row>
    <row r="3053" spans="1:20">
      <c r="A3053" t="s">
        <v>349</v>
      </c>
      <c r="B3053" t="s">
        <v>26861</v>
      </c>
      <c r="C3053" t="s">
        <v>26862</v>
      </c>
      <c r="D3053" t="s">
        <v>22412</v>
      </c>
      <c r="E3053" t="s">
        <v>21952</v>
      </c>
      <c r="F3053" t="s">
        <v>21953</v>
      </c>
      <c r="G3053">
        <v>3440</v>
      </c>
      <c r="I3053">
        <v>150</v>
      </c>
      <c r="J3053" t="s">
        <v>21954</v>
      </c>
      <c r="K3053" t="s">
        <v>12492</v>
      </c>
      <c r="L3053" t="s">
        <v>12492</v>
      </c>
      <c r="M3053" t="s">
        <v>21961</v>
      </c>
      <c r="N3053" t="s">
        <v>21961</v>
      </c>
      <c r="O3053" t="s">
        <v>21961</v>
      </c>
      <c r="P3053" t="s">
        <v>21961</v>
      </c>
      <c r="Q3053" t="s">
        <v>21956</v>
      </c>
      <c r="R3053">
        <v>0.05</v>
      </c>
      <c r="S3053">
        <v>0</v>
      </c>
    </row>
    <row r="3054" spans="1:20">
      <c r="A3054" t="s">
        <v>349</v>
      </c>
      <c r="B3054" t="s">
        <v>26863</v>
      </c>
      <c r="C3054" t="s">
        <v>26864</v>
      </c>
      <c r="D3054" t="s">
        <v>22069</v>
      </c>
      <c r="E3054" t="s">
        <v>21952</v>
      </c>
      <c r="F3054" t="s">
        <v>21953</v>
      </c>
      <c r="G3054">
        <v>3430</v>
      </c>
      <c r="I3054">
        <v>150</v>
      </c>
      <c r="J3054" t="s">
        <v>21954</v>
      </c>
      <c r="K3054" t="s">
        <v>204</v>
      </c>
      <c r="L3054" t="s">
        <v>12492</v>
      </c>
      <c r="M3054" t="s">
        <v>21955</v>
      </c>
      <c r="N3054" t="s">
        <v>21955</v>
      </c>
      <c r="O3054" t="s">
        <v>21955</v>
      </c>
      <c r="P3054" t="s">
        <v>21955</v>
      </c>
      <c r="Q3054" t="s">
        <v>21956</v>
      </c>
      <c r="R3054">
        <v>0.05</v>
      </c>
      <c r="S3054">
        <v>0</v>
      </c>
    </row>
    <row r="3055" spans="1:20">
      <c r="A3055" t="s">
        <v>349</v>
      </c>
      <c r="B3055" t="s">
        <v>26865</v>
      </c>
      <c r="C3055" t="s">
        <v>26866</v>
      </c>
      <c r="D3055" t="s">
        <v>22307</v>
      </c>
      <c r="E3055" t="s">
        <v>21952</v>
      </c>
      <c r="F3055" t="s">
        <v>21953</v>
      </c>
      <c r="G3055">
        <v>3430</v>
      </c>
      <c r="I3055">
        <v>150</v>
      </c>
      <c r="J3055" t="s">
        <v>21954</v>
      </c>
      <c r="K3055" t="s">
        <v>204</v>
      </c>
      <c r="L3055" t="s">
        <v>12492</v>
      </c>
      <c r="M3055" t="s">
        <v>21955</v>
      </c>
      <c r="N3055" t="s">
        <v>21955</v>
      </c>
      <c r="O3055" t="s">
        <v>21955</v>
      </c>
      <c r="P3055" t="s">
        <v>21955</v>
      </c>
      <c r="Q3055" t="s">
        <v>21956</v>
      </c>
      <c r="R3055">
        <v>0.05</v>
      </c>
      <c r="S3055">
        <v>0</v>
      </c>
    </row>
    <row r="3056" spans="1:20">
      <c r="A3056" t="s">
        <v>349</v>
      </c>
      <c r="B3056" t="s">
        <v>26867</v>
      </c>
      <c r="C3056" t="s">
        <v>26868</v>
      </c>
      <c r="D3056" t="s">
        <v>22016</v>
      </c>
      <c r="E3056" t="s">
        <v>21952</v>
      </c>
      <c r="F3056" t="s">
        <v>21953</v>
      </c>
      <c r="G3056">
        <v>3450</v>
      </c>
      <c r="I3056">
        <v>150</v>
      </c>
      <c r="J3056" t="s">
        <v>21954</v>
      </c>
      <c r="K3056" t="s">
        <v>12492</v>
      </c>
      <c r="L3056" t="s">
        <v>12492</v>
      </c>
      <c r="M3056" t="s">
        <v>21961</v>
      </c>
      <c r="N3056" t="s">
        <v>21961</v>
      </c>
      <c r="O3056" t="s">
        <v>21961</v>
      </c>
      <c r="P3056" t="s">
        <v>21961</v>
      </c>
      <c r="Q3056" t="s">
        <v>21956</v>
      </c>
      <c r="R3056">
        <v>0.05</v>
      </c>
      <c r="S3056">
        <v>0</v>
      </c>
    </row>
    <row r="3057" spans="1:20">
      <c r="A3057" t="s">
        <v>349</v>
      </c>
      <c r="B3057" t="s">
        <v>26869</v>
      </c>
      <c r="C3057" t="s">
        <v>26870</v>
      </c>
      <c r="D3057" t="s">
        <v>22043</v>
      </c>
      <c r="E3057" t="s">
        <v>21952</v>
      </c>
      <c r="F3057" t="s">
        <v>21953</v>
      </c>
      <c r="G3057">
        <v>3440</v>
      </c>
      <c r="I3057">
        <v>150</v>
      </c>
      <c r="J3057" t="s">
        <v>21954</v>
      </c>
      <c r="K3057" t="s">
        <v>204</v>
      </c>
      <c r="L3057" t="s">
        <v>12492</v>
      </c>
      <c r="M3057" t="s">
        <v>21955</v>
      </c>
      <c r="N3057" t="s">
        <v>21955</v>
      </c>
      <c r="O3057" t="s">
        <v>21955</v>
      </c>
      <c r="P3057" t="s">
        <v>21955</v>
      </c>
      <c r="Q3057" t="s">
        <v>21956</v>
      </c>
      <c r="R3057">
        <v>0.05</v>
      </c>
      <c r="S3057">
        <v>0</v>
      </c>
    </row>
    <row r="3058" spans="1:20">
      <c r="A3058" t="s">
        <v>349</v>
      </c>
      <c r="B3058" t="s">
        <v>26871</v>
      </c>
      <c r="C3058" t="s">
        <v>26872</v>
      </c>
      <c r="D3058" t="s">
        <v>22412</v>
      </c>
      <c r="E3058" t="s">
        <v>21952</v>
      </c>
      <c r="F3058" t="s">
        <v>21953</v>
      </c>
      <c r="G3058">
        <v>3450</v>
      </c>
      <c r="I3058">
        <v>150</v>
      </c>
      <c r="J3058" t="s">
        <v>21954</v>
      </c>
      <c r="K3058" t="s">
        <v>12492</v>
      </c>
      <c r="L3058" t="s">
        <v>12492</v>
      </c>
      <c r="M3058" t="s">
        <v>21955</v>
      </c>
      <c r="N3058" t="s">
        <v>21955</v>
      </c>
      <c r="O3058" t="s">
        <v>21955</v>
      </c>
      <c r="P3058" t="s">
        <v>21955</v>
      </c>
      <c r="Q3058" t="s">
        <v>21956</v>
      </c>
      <c r="R3058">
        <v>0.05</v>
      </c>
      <c r="S3058">
        <v>0</v>
      </c>
      <c r="T3058" t="s">
        <v>22002</v>
      </c>
    </row>
    <row r="3059" spans="1:20">
      <c r="A3059" t="s">
        <v>349</v>
      </c>
      <c r="B3059" t="s">
        <v>26873</v>
      </c>
      <c r="C3059" t="s">
        <v>26874</v>
      </c>
      <c r="D3059" t="s">
        <v>22307</v>
      </c>
      <c r="E3059" t="s">
        <v>21952</v>
      </c>
      <c r="F3059" t="s">
        <v>21953</v>
      </c>
      <c r="G3059">
        <v>3430</v>
      </c>
      <c r="I3059">
        <v>150</v>
      </c>
      <c r="J3059" t="s">
        <v>21954</v>
      </c>
      <c r="K3059" t="s">
        <v>204</v>
      </c>
      <c r="L3059" t="s">
        <v>12492</v>
      </c>
      <c r="M3059" t="s">
        <v>21955</v>
      </c>
      <c r="N3059" t="s">
        <v>21955</v>
      </c>
      <c r="O3059" t="s">
        <v>21955</v>
      </c>
      <c r="P3059" t="s">
        <v>21955</v>
      </c>
      <c r="Q3059" t="s">
        <v>21956</v>
      </c>
      <c r="R3059">
        <v>0.05</v>
      </c>
      <c r="S3059">
        <v>0</v>
      </c>
      <c r="T3059" t="s">
        <v>21967</v>
      </c>
    </row>
    <row r="3060" spans="1:20">
      <c r="A3060" t="s">
        <v>349</v>
      </c>
      <c r="B3060" t="s">
        <v>26875</v>
      </c>
      <c r="C3060" t="s">
        <v>26876</v>
      </c>
      <c r="D3060" t="s">
        <v>22025</v>
      </c>
      <c r="E3060" t="s">
        <v>21966</v>
      </c>
      <c r="F3060" t="s">
        <v>21953</v>
      </c>
      <c r="G3060">
        <v>3220</v>
      </c>
      <c r="I3060">
        <v>150</v>
      </c>
      <c r="J3060" t="s">
        <v>21954</v>
      </c>
      <c r="K3060" t="s">
        <v>204</v>
      </c>
      <c r="L3060" t="s">
        <v>12492</v>
      </c>
      <c r="M3060" t="s">
        <v>21955</v>
      </c>
      <c r="N3060" t="s">
        <v>21955</v>
      </c>
      <c r="O3060" t="s">
        <v>21955</v>
      </c>
      <c r="P3060" t="s">
        <v>21955</v>
      </c>
      <c r="Q3060" t="s">
        <v>21956</v>
      </c>
      <c r="R3060">
        <v>0.05</v>
      </c>
      <c r="S3060">
        <v>0</v>
      </c>
    </row>
    <row r="3061" spans="1:20">
      <c r="A3061" t="s">
        <v>349</v>
      </c>
      <c r="B3061" t="s">
        <v>26877</v>
      </c>
      <c r="C3061" t="s">
        <v>26878</v>
      </c>
      <c r="D3061" t="s">
        <v>25888</v>
      </c>
      <c r="E3061" t="s">
        <v>21952</v>
      </c>
      <c r="F3061" t="s">
        <v>21953</v>
      </c>
      <c r="G3061">
        <v>3450</v>
      </c>
      <c r="I3061">
        <v>150</v>
      </c>
      <c r="J3061" t="s">
        <v>21954</v>
      </c>
      <c r="K3061" t="s">
        <v>204</v>
      </c>
      <c r="L3061" t="s">
        <v>12492</v>
      </c>
      <c r="M3061" t="s">
        <v>21955</v>
      </c>
      <c r="N3061" t="s">
        <v>21955</v>
      </c>
      <c r="O3061" t="s">
        <v>21955</v>
      </c>
      <c r="P3061" t="s">
        <v>21955</v>
      </c>
      <c r="Q3061" t="s">
        <v>21956</v>
      </c>
      <c r="R3061">
        <v>0.05</v>
      </c>
      <c r="S3061">
        <v>0</v>
      </c>
      <c r="T3061" t="s">
        <v>21967</v>
      </c>
    </row>
    <row r="3062" spans="1:20">
      <c r="A3062" t="s">
        <v>349</v>
      </c>
      <c r="B3062" t="s">
        <v>26879</v>
      </c>
      <c r="C3062" t="s">
        <v>26880</v>
      </c>
      <c r="D3062" t="s">
        <v>25888</v>
      </c>
      <c r="E3062" t="s">
        <v>21952</v>
      </c>
      <c r="F3062" t="s">
        <v>21953</v>
      </c>
      <c r="G3062">
        <v>3440</v>
      </c>
      <c r="I3062">
        <v>150</v>
      </c>
      <c r="J3062" t="s">
        <v>21954</v>
      </c>
      <c r="K3062" t="s">
        <v>12492</v>
      </c>
      <c r="L3062" t="s">
        <v>12492</v>
      </c>
      <c r="M3062" t="s">
        <v>21955</v>
      </c>
      <c r="N3062" t="s">
        <v>21955</v>
      </c>
      <c r="O3062" t="s">
        <v>21955</v>
      </c>
      <c r="P3062" t="s">
        <v>21955</v>
      </c>
      <c r="Q3062" t="s">
        <v>21956</v>
      </c>
      <c r="R3062">
        <v>0.05</v>
      </c>
      <c r="S3062">
        <v>0</v>
      </c>
      <c r="T3062" t="s">
        <v>21967</v>
      </c>
    </row>
    <row r="3063" spans="1:20">
      <c r="A3063" t="s">
        <v>349</v>
      </c>
      <c r="B3063" t="s">
        <v>26881</v>
      </c>
      <c r="C3063" t="s">
        <v>26882</v>
      </c>
      <c r="D3063" t="s">
        <v>25888</v>
      </c>
      <c r="E3063" t="s">
        <v>21952</v>
      </c>
      <c r="F3063" t="s">
        <v>21953</v>
      </c>
      <c r="G3063">
        <v>3450</v>
      </c>
      <c r="I3063">
        <v>150</v>
      </c>
      <c r="J3063" t="s">
        <v>21954</v>
      </c>
      <c r="K3063" t="s">
        <v>12492</v>
      </c>
      <c r="L3063" t="s">
        <v>12492</v>
      </c>
      <c r="M3063" t="s">
        <v>21955</v>
      </c>
      <c r="N3063" t="s">
        <v>21955</v>
      </c>
      <c r="O3063" t="s">
        <v>21955</v>
      </c>
      <c r="P3063" t="s">
        <v>21955</v>
      </c>
      <c r="Q3063" t="s">
        <v>21956</v>
      </c>
      <c r="R3063">
        <v>0.05</v>
      </c>
      <c r="S3063">
        <v>0</v>
      </c>
      <c r="T3063" t="s">
        <v>21967</v>
      </c>
    </row>
    <row r="3064" spans="1:20">
      <c r="A3064" t="s">
        <v>349</v>
      </c>
      <c r="B3064" t="s">
        <v>26883</v>
      </c>
      <c r="C3064" t="s">
        <v>26884</v>
      </c>
      <c r="D3064" t="s">
        <v>25888</v>
      </c>
      <c r="E3064" t="s">
        <v>21952</v>
      </c>
      <c r="F3064" t="s">
        <v>21953</v>
      </c>
      <c r="G3064">
        <v>3450</v>
      </c>
      <c r="I3064">
        <v>150</v>
      </c>
      <c r="J3064" t="s">
        <v>21954</v>
      </c>
      <c r="K3064" t="s">
        <v>12492</v>
      </c>
      <c r="L3064" t="s">
        <v>12492</v>
      </c>
      <c r="M3064" t="s">
        <v>21955</v>
      </c>
      <c r="N3064" t="s">
        <v>21955</v>
      </c>
      <c r="O3064" t="s">
        <v>21955</v>
      </c>
      <c r="P3064" t="s">
        <v>21955</v>
      </c>
      <c r="Q3064" t="s">
        <v>21956</v>
      </c>
      <c r="R3064">
        <v>0.05</v>
      </c>
      <c r="S3064">
        <v>0</v>
      </c>
      <c r="T3064" t="s">
        <v>21967</v>
      </c>
    </row>
    <row r="3065" spans="1:20">
      <c r="A3065" t="s">
        <v>349</v>
      </c>
      <c r="B3065" t="s">
        <v>26885</v>
      </c>
      <c r="C3065" t="s">
        <v>26886</v>
      </c>
      <c r="D3065" t="s">
        <v>22069</v>
      </c>
      <c r="E3065" t="s">
        <v>21952</v>
      </c>
      <c r="F3065" t="s">
        <v>21953</v>
      </c>
      <c r="G3065">
        <v>3430</v>
      </c>
      <c r="I3065">
        <v>150</v>
      </c>
      <c r="J3065" t="s">
        <v>21954</v>
      </c>
      <c r="K3065" t="s">
        <v>204</v>
      </c>
      <c r="L3065" t="s">
        <v>12492</v>
      </c>
      <c r="M3065" t="s">
        <v>21955</v>
      </c>
      <c r="N3065" t="s">
        <v>21955</v>
      </c>
      <c r="O3065" t="s">
        <v>21955</v>
      </c>
      <c r="P3065" t="s">
        <v>21955</v>
      </c>
      <c r="Q3065" t="s">
        <v>21956</v>
      </c>
      <c r="R3065">
        <v>0.05</v>
      </c>
      <c r="S3065">
        <v>0</v>
      </c>
      <c r="T3065" t="s">
        <v>21967</v>
      </c>
    </row>
    <row r="3066" spans="1:20">
      <c r="A3066" t="s">
        <v>349</v>
      </c>
      <c r="B3066" t="s">
        <v>26887</v>
      </c>
      <c r="C3066" t="s">
        <v>26888</v>
      </c>
      <c r="D3066" t="s">
        <v>22069</v>
      </c>
      <c r="E3066" t="s">
        <v>21952</v>
      </c>
      <c r="F3066" t="s">
        <v>21953</v>
      </c>
      <c r="G3066">
        <v>3430</v>
      </c>
      <c r="I3066">
        <v>150</v>
      </c>
      <c r="J3066" t="s">
        <v>21954</v>
      </c>
      <c r="K3066" t="s">
        <v>204</v>
      </c>
      <c r="L3066" t="s">
        <v>12492</v>
      </c>
      <c r="M3066" t="s">
        <v>21955</v>
      </c>
      <c r="N3066" t="s">
        <v>21955</v>
      </c>
      <c r="O3066" t="s">
        <v>21955</v>
      </c>
      <c r="P3066" t="s">
        <v>21955</v>
      </c>
      <c r="Q3066" t="s">
        <v>21956</v>
      </c>
      <c r="R3066">
        <v>0.05</v>
      </c>
      <c r="S3066">
        <v>0</v>
      </c>
    </row>
    <row r="3067" spans="1:20">
      <c r="A3067" t="s">
        <v>349</v>
      </c>
      <c r="B3067" t="s">
        <v>26889</v>
      </c>
      <c r="C3067" t="s">
        <v>26890</v>
      </c>
      <c r="D3067" t="s">
        <v>1419</v>
      </c>
      <c r="E3067" t="s">
        <v>22346</v>
      </c>
      <c r="F3067" t="s">
        <v>21953</v>
      </c>
      <c r="G3067">
        <v>3240</v>
      </c>
      <c r="I3067">
        <v>150</v>
      </c>
      <c r="J3067" t="s">
        <v>21954</v>
      </c>
      <c r="K3067" t="s">
        <v>204</v>
      </c>
      <c r="L3067" t="s">
        <v>12492</v>
      </c>
      <c r="M3067" t="s">
        <v>21955</v>
      </c>
      <c r="N3067" t="s">
        <v>21955</v>
      </c>
      <c r="O3067" t="s">
        <v>21955</v>
      </c>
      <c r="P3067" t="s">
        <v>21955</v>
      </c>
      <c r="Q3067" t="s">
        <v>21956</v>
      </c>
    </row>
    <row r="3068" spans="1:20">
      <c r="A3068" t="s">
        <v>349</v>
      </c>
      <c r="B3068" t="s">
        <v>26891</v>
      </c>
      <c r="C3068" t="s">
        <v>26892</v>
      </c>
      <c r="D3068" t="s">
        <v>26893</v>
      </c>
      <c r="E3068" t="s">
        <v>21960</v>
      </c>
      <c r="F3068" t="s">
        <v>21953</v>
      </c>
      <c r="G3068">
        <v>3420</v>
      </c>
      <c r="I3068">
        <v>150</v>
      </c>
      <c r="J3068" t="s">
        <v>21954</v>
      </c>
      <c r="K3068" t="s">
        <v>12492</v>
      </c>
      <c r="L3068" t="s">
        <v>12492</v>
      </c>
      <c r="M3068" t="s">
        <v>21955</v>
      </c>
      <c r="N3068" t="s">
        <v>21955</v>
      </c>
      <c r="O3068" t="s">
        <v>21955</v>
      </c>
      <c r="P3068" t="s">
        <v>21955</v>
      </c>
      <c r="Q3068" t="s">
        <v>21956</v>
      </c>
      <c r="R3068">
        <v>0.05</v>
      </c>
      <c r="S3068">
        <v>0</v>
      </c>
      <c r="T3068" t="s">
        <v>22002</v>
      </c>
    </row>
    <row r="3069" spans="1:20">
      <c r="A3069" t="s">
        <v>349</v>
      </c>
      <c r="B3069" t="s">
        <v>26894</v>
      </c>
      <c r="C3069" t="s">
        <v>26895</v>
      </c>
      <c r="D3069" t="s">
        <v>22409</v>
      </c>
      <c r="E3069" t="s">
        <v>21952</v>
      </c>
      <c r="F3069" t="s">
        <v>21953</v>
      </c>
      <c r="G3069">
        <v>3430</v>
      </c>
      <c r="I3069">
        <v>150</v>
      </c>
      <c r="J3069" t="s">
        <v>21954</v>
      </c>
      <c r="K3069" t="s">
        <v>12492</v>
      </c>
      <c r="L3069" t="s">
        <v>12492</v>
      </c>
      <c r="M3069" t="s">
        <v>21955</v>
      </c>
      <c r="N3069" t="s">
        <v>21955</v>
      </c>
      <c r="O3069" t="s">
        <v>21955</v>
      </c>
      <c r="P3069" t="s">
        <v>21955</v>
      </c>
      <c r="Q3069" t="s">
        <v>21956</v>
      </c>
      <c r="R3069">
        <v>0.05</v>
      </c>
      <c r="S3069">
        <v>0</v>
      </c>
      <c r="T3069" t="s">
        <v>21967</v>
      </c>
    </row>
    <row r="3070" spans="1:20">
      <c r="A3070" t="s">
        <v>349</v>
      </c>
      <c r="B3070" t="s">
        <v>26896</v>
      </c>
      <c r="C3070" t="s">
        <v>26897</v>
      </c>
      <c r="D3070" t="s">
        <v>22073</v>
      </c>
      <c r="E3070" t="s">
        <v>21952</v>
      </c>
      <c r="F3070" t="s">
        <v>21953</v>
      </c>
      <c r="G3070">
        <v>3440</v>
      </c>
      <c r="I3070">
        <v>150</v>
      </c>
      <c r="J3070" t="s">
        <v>21954</v>
      </c>
      <c r="K3070" t="s">
        <v>12492</v>
      </c>
      <c r="L3070" t="s">
        <v>12492</v>
      </c>
      <c r="M3070" t="s">
        <v>21955</v>
      </c>
      <c r="N3070" t="s">
        <v>21955</v>
      </c>
      <c r="O3070" t="s">
        <v>21955</v>
      </c>
      <c r="P3070" t="s">
        <v>21955</v>
      </c>
      <c r="Q3070" t="s">
        <v>21956</v>
      </c>
      <c r="R3070">
        <v>0.05</v>
      </c>
      <c r="S3070">
        <v>0</v>
      </c>
      <c r="T3070" t="s">
        <v>22002</v>
      </c>
    </row>
    <row r="3071" spans="1:20">
      <c r="A3071" t="s">
        <v>349</v>
      </c>
      <c r="B3071" t="s">
        <v>26898</v>
      </c>
      <c r="C3071" t="s">
        <v>26899</v>
      </c>
      <c r="D3071" t="s">
        <v>22073</v>
      </c>
      <c r="E3071" t="s">
        <v>21952</v>
      </c>
      <c r="F3071" t="s">
        <v>21953</v>
      </c>
      <c r="G3071">
        <v>3450</v>
      </c>
      <c r="I3071">
        <v>150</v>
      </c>
      <c r="J3071" t="s">
        <v>21954</v>
      </c>
      <c r="K3071" t="s">
        <v>12492</v>
      </c>
      <c r="L3071" t="s">
        <v>12492</v>
      </c>
      <c r="M3071" t="s">
        <v>21955</v>
      </c>
      <c r="N3071" t="s">
        <v>21955</v>
      </c>
      <c r="O3071" t="s">
        <v>21955</v>
      </c>
      <c r="P3071" t="s">
        <v>21955</v>
      </c>
      <c r="Q3071" t="s">
        <v>21956</v>
      </c>
      <c r="R3071">
        <v>0.05</v>
      </c>
      <c r="S3071">
        <v>0</v>
      </c>
      <c r="T3071" t="s">
        <v>21967</v>
      </c>
    </row>
    <row r="3072" spans="1:20">
      <c r="A3072" t="s">
        <v>349</v>
      </c>
      <c r="B3072" t="s">
        <v>26900</v>
      </c>
      <c r="C3072" t="s">
        <v>26901</v>
      </c>
      <c r="D3072" t="s">
        <v>22323</v>
      </c>
      <c r="E3072" t="s">
        <v>21987</v>
      </c>
      <c r="F3072" t="s">
        <v>21953</v>
      </c>
      <c r="G3072">
        <v>3220</v>
      </c>
      <c r="I3072">
        <v>150</v>
      </c>
      <c r="J3072" t="s">
        <v>21954</v>
      </c>
      <c r="K3072" t="s">
        <v>204</v>
      </c>
      <c r="L3072" t="s">
        <v>12492</v>
      </c>
      <c r="M3072" t="s">
        <v>34</v>
      </c>
      <c r="N3072" t="s">
        <v>34</v>
      </c>
      <c r="O3072" t="s">
        <v>34</v>
      </c>
      <c r="P3072" t="s">
        <v>34</v>
      </c>
      <c r="Q3072" t="s">
        <v>21956</v>
      </c>
      <c r="R3072">
        <v>0.05</v>
      </c>
      <c r="S3072">
        <v>0</v>
      </c>
      <c r="T3072" t="s">
        <v>22002</v>
      </c>
    </row>
    <row r="3073" spans="1:20">
      <c r="A3073" t="s">
        <v>349</v>
      </c>
      <c r="B3073" t="s">
        <v>26902</v>
      </c>
      <c r="C3073" t="s">
        <v>26903</v>
      </c>
      <c r="D3073" t="s">
        <v>24556</v>
      </c>
      <c r="E3073" t="s">
        <v>22199</v>
      </c>
      <c r="F3073" t="s">
        <v>21953</v>
      </c>
      <c r="G3073">
        <v>3220</v>
      </c>
      <c r="I3073">
        <v>150</v>
      </c>
      <c r="J3073" t="s">
        <v>21954</v>
      </c>
      <c r="K3073" t="s">
        <v>12492</v>
      </c>
      <c r="L3073" t="s">
        <v>204</v>
      </c>
      <c r="M3073" t="s">
        <v>21961</v>
      </c>
      <c r="N3073" t="s">
        <v>21961</v>
      </c>
      <c r="O3073" t="s">
        <v>21961</v>
      </c>
      <c r="P3073" t="s">
        <v>21961</v>
      </c>
      <c r="Q3073" t="s">
        <v>21956</v>
      </c>
      <c r="R3073">
        <v>0.05</v>
      </c>
      <c r="S3073">
        <v>0</v>
      </c>
      <c r="T3073" t="s">
        <v>22002</v>
      </c>
    </row>
    <row r="3074" spans="1:20">
      <c r="A3074" t="s">
        <v>349</v>
      </c>
      <c r="B3074" t="s">
        <v>26904</v>
      </c>
      <c r="C3074" t="s">
        <v>26905</v>
      </c>
      <c r="D3074" t="s">
        <v>22554</v>
      </c>
      <c r="E3074" t="s">
        <v>22181</v>
      </c>
      <c r="F3074" t="s">
        <v>21953</v>
      </c>
      <c r="G3074">
        <v>3220</v>
      </c>
      <c r="I3074">
        <v>150</v>
      </c>
      <c r="J3074" t="s">
        <v>21954</v>
      </c>
      <c r="K3074" t="s">
        <v>204</v>
      </c>
      <c r="L3074" t="s">
        <v>12492</v>
      </c>
      <c r="M3074" t="s">
        <v>21955</v>
      </c>
      <c r="N3074" t="s">
        <v>21955</v>
      </c>
      <c r="O3074" t="s">
        <v>21955</v>
      </c>
      <c r="P3074" t="s">
        <v>21955</v>
      </c>
      <c r="Q3074" t="s">
        <v>21956</v>
      </c>
      <c r="R3074">
        <v>0.05</v>
      </c>
      <c r="S3074">
        <v>0</v>
      </c>
    </row>
    <row r="3075" spans="1:20">
      <c r="A3075" t="s">
        <v>349</v>
      </c>
      <c r="B3075" t="s">
        <v>26906</v>
      </c>
      <c r="C3075" t="s">
        <v>26907</v>
      </c>
      <c r="D3075" t="s">
        <v>22058</v>
      </c>
      <c r="E3075" t="s">
        <v>21952</v>
      </c>
      <c r="F3075" t="s">
        <v>21953</v>
      </c>
      <c r="G3075">
        <v>3440</v>
      </c>
      <c r="I3075">
        <v>150</v>
      </c>
      <c r="J3075" t="s">
        <v>21954</v>
      </c>
      <c r="K3075" t="s">
        <v>12492</v>
      </c>
      <c r="L3075" t="s">
        <v>12492</v>
      </c>
      <c r="M3075" t="s">
        <v>21955</v>
      </c>
      <c r="N3075" t="s">
        <v>21955</v>
      </c>
      <c r="O3075" t="s">
        <v>21955</v>
      </c>
      <c r="P3075" t="s">
        <v>21955</v>
      </c>
      <c r="Q3075" t="s">
        <v>21956</v>
      </c>
      <c r="R3075">
        <v>0.05</v>
      </c>
      <c r="S3075">
        <v>0</v>
      </c>
      <c r="T3075" t="s">
        <v>22002</v>
      </c>
    </row>
    <row r="3076" spans="1:20">
      <c r="A3076" t="s">
        <v>349</v>
      </c>
      <c r="B3076" t="s">
        <v>26908</v>
      </c>
      <c r="C3076" t="s">
        <v>26909</v>
      </c>
      <c r="D3076" t="s">
        <v>21986</v>
      </c>
      <c r="E3076" t="s">
        <v>21952</v>
      </c>
      <c r="F3076" t="s">
        <v>21953</v>
      </c>
      <c r="G3076">
        <v>3430</v>
      </c>
      <c r="I3076">
        <v>150</v>
      </c>
      <c r="J3076" t="s">
        <v>21954</v>
      </c>
      <c r="K3076" t="s">
        <v>12492</v>
      </c>
      <c r="L3076" t="s">
        <v>12492</v>
      </c>
      <c r="M3076" t="s">
        <v>21955</v>
      </c>
      <c r="N3076" t="s">
        <v>21955</v>
      </c>
      <c r="O3076" t="s">
        <v>21955</v>
      </c>
      <c r="P3076" t="s">
        <v>21955</v>
      </c>
      <c r="Q3076" t="s">
        <v>21956</v>
      </c>
      <c r="R3076">
        <v>0.05</v>
      </c>
      <c r="S3076">
        <v>0</v>
      </c>
      <c r="T3076" t="s">
        <v>21967</v>
      </c>
    </row>
    <row r="3077" spans="1:20">
      <c r="A3077" t="s">
        <v>349</v>
      </c>
      <c r="B3077" t="s">
        <v>26910</v>
      </c>
      <c r="C3077" t="s">
        <v>26911</v>
      </c>
      <c r="D3077" t="s">
        <v>22006</v>
      </c>
      <c r="E3077" t="s">
        <v>21952</v>
      </c>
      <c r="F3077" t="s">
        <v>21953</v>
      </c>
      <c r="G3077">
        <v>3450</v>
      </c>
      <c r="I3077">
        <v>150</v>
      </c>
      <c r="J3077" t="s">
        <v>21954</v>
      </c>
      <c r="K3077" t="s">
        <v>204</v>
      </c>
      <c r="L3077" t="s">
        <v>12492</v>
      </c>
      <c r="M3077" t="s">
        <v>21955</v>
      </c>
      <c r="N3077" t="s">
        <v>21955</v>
      </c>
      <c r="O3077" t="s">
        <v>21955</v>
      </c>
      <c r="P3077" t="s">
        <v>21955</v>
      </c>
      <c r="Q3077" t="s">
        <v>21956</v>
      </c>
      <c r="R3077">
        <v>0.05</v>
      </c>
      <c r="S3077">
        <v>0</v>
      </c>
    </row>
    <row r="3078" spans="1:20">
      <c r="A3078" t="s">
        <v>349</v>
      </c>
      <c r="B3078" t="s">
        <v>26912</v>
      </c>
      <c r="C3078" t="s">
        <v>26913</v>
      </c>
      <c r="D3078" t="s">
        <v>22400</v>
      </c>
      <c r="E3078" t="s">
        <v>21966</v>
      </c>
      <c r="F3078" t="s">
        <v>21953</v>
      </c>
      <c r="G3078">
        <v>3450</v>
      </c>
      <c r="I3078">
        <v>150</v>
      </c>
      <c r="J3078" t="s">
        <v>21954</v>
      </c>
      <c r="K3078" t="s">
        <v>12492</v>
      </c>
      <c r="L3078" t="s">
        <v>12492</v>
      </c>
      <c r="M3078" t="s">
        <v>34</v>
      </c>
      <c r="N3078" t="s">
        <v>34</v>
      </c>
      <c r="O3078" t="s">
        <v>34</v>
      </c>
      <c r="P3078" t="s">
        <v>34</v>
      </c>
      <c r="Q3078" t="s">
        <v>21956</v>
      </c>
      <c r="R3078">
        <v>0.05</v>
      </c>
      <c r="S3078">
        <v>0</v>
      </c>
      <c r="T3078" t="s">
        <v>22002</v>
      </c>
    </row>
    <row r="3079" spans="1:20">
      <c r="A3079" t="s">
        <v>349</v>
      </c>
      <c r="B3079" t="s">
        <v>26914</v>
      </c>
      <c r="C3079" t="s">
        <v>26915</v>
      </c>
      <c r="D3079" t="s">
        <v>26916</v>
      </c>
      <c r="E3079" t="s">
        <v>22199</v>
      </c>
      <c r="F3079" t="s">
        <v>21953</v>
      </c>
      <c r="G3079">
        <v>3220</v>
      </c>
      <c r="I3079">
        <v>150</v>
      </c>
      <c r="J3079" t="s">
        <v>19</v>
      </c>
      <c r="K3079" t="s">
        <v>12492</v>
      </c>
      <c r="L3079" t="s">
        <v>12492</v>
      </c>
      <c r="M3079" t="s">
        <v>21955</v>
      </c>
      <c r="N3079" t="s">
        <v>21955</v>
      </c>
      <c r="O3079" t="s">
        <v>21955</v>
      </c>
      <c r="P3079" t="s">
        <v>21955</v>
      </c>
      <c r="Q3079" t="s">
        <v>21956</v>
      </c>
      <c r="T3079" t="s">
        <v>22002</v>
      </c>
    </row>
    <row r="3080" spans="1:20">
      <c r="A3080" t="s">
        <v>349</v>
      </c>
      <c r="B3080" t="s">
        <v>26917</v>
      </c>
      <c r="C3080" t="s">
        <v>26918</v>
      </c>
      <c r="D3080" t="s">
        <v>22215</v>
      </c>
      <c r="E3080" t="s">
        <v>21966</v>
      </c>
      <c r="F3080" t="s">
        <v>21953</v>
      </c>
      <c r="G3080">
        <v>3220</v>
      </c>
      <c r="I3080">
        <v>150</v>
      </c>
      <c r="J3080" t="s">
        <v>21954</v>
      </c>
      <c r="K3080" t="s">
        <v>204</v>
      </c>
      <c r="L3080" t="s">
        <v>204</v>
      </c>
      <c r="M3080" t="s">
        <v>21955</v>
      </c>
      <c r="N3080" t="s">
        <v>21955</v>
      </c>
      <c r="O3080" t="s">
        <v>21955</v>
      </c>
      <c r="P3080" t="s">
        <v>21955</v>
      </c>
      <c r="Q3080" t="s">
        <v>21956</v>
      </c>
      <c r="R3080">
        <v>0.05</v>
      </c>
      <c r="S3080">
        <v>0</v>
      </c>
      <c r="T3080" t="s">
        <v>21967</v>
      </c>
    </row>
    <row r="3081" spans="1:20">
      <c r="A3081" t="s">
        <v>349</v>
      </c>
      <c r="B3081" t="s">
        <v>26919</v>
      </c>
      <c r="C3081" t="s">
        <v>26920</v>
      </c>
      <c r="D3081" t="s">
        <v>22797</v>
      </c>
      <c r="E3081" t="s">
        <v>21952</v>
      </c>
      <c r="F3081" t="s">
        <v>21953</v>
      </c>
      <c r="G3081">
        <v>3430</v>
      </c>
      <c r="I3081">
        <v>150</v>
      </c>
      <c r="J3081" t="s">
        <v>21954</v>
      </c>
      <c r="K3081" t="s">
        <v>12492</v>
      </c>
      <c r="L3081" t="s">
        <v>12492</v>
      </c>
      <c r="M3081" t="s">
        <v>21955</v>
      </c>
      <c r="N3081" t="s">
        <v>21955</v>
      </c>
      <c r="O3081" t="s">
        <v>21955</v>
      </c>
      <c r="P3081" t="s">
        <v>21955</v>
      </c>
      <c r="Q3081" t="s">
        <v>21956</v>
      </c>
      <c r="R3081">
        <v>0.05</v>
      </c>
      <c r="S3081">
        <v>0</v>
      </c>
      <c r="T3081" t="s">
        <v>21967</v>
      </c>
    </row>
    <row r="3082" spans="1:20">
      <c r="A3082" t="s">
        <v>349</v>
      </c>
      <c r="B3082" t="s">
        <v>26921</v>
      </c>
      <c r="C3082" t="s">
        <v>26922</v>
      </c>
      <c r="D3082" t="s">
        <v>21990</v>
      </c>
      <c r="E3082" t="s">
        <v>21952</v>
      </c>
      <c r="F3082" t="s">
        <v>21953</v>
      </c>
      <c r="G3082">
        <v>3450</v>
      </c>
      <c r="I3082">
        <v>150</v>
      </c>
      <c r="J3082" t="s">
        <v>21954</v>
      </c>
      <c r="K3082" t="s">
        <v>204</v>
      </c>
      <c r="L3082" t="s">
        <v>12492</v>
      </c>
      <c r="M3082" t="s">
        <v>21955</v>
      </c>
      <c r="N3082" t="s">
        <v>21955</v>
      </c>
      <c r="O3082" t="s">
        <v>21955</v>
      </c>
      <c r="P3082" t="s">
        <v>21955</v>
      </c>
      <c r="Q3082" t="s">
        <v>21956</v>
      </c>
      <c r="R3082">
        <v>0.05</v>
      </c>
      <c r="S3082">
        <v>0</v>
      </c>
    </row>
    <row r="3083" spans="1:20">
      <c r="A3083" t="s">
        <v>349</v>
      </c>
      <c r="B3083" t="s">
        <v>26923</v>
      </c>
      <c r="C3083" t="s">
        <v>26924</v>
      </c>
      <c r="D3083" t="s">
        <v>22138</v>
      </c>
      <c r="E3083" t="s">
        <v>21966</v>
      </c>
      <c r="F3083" t="s">
        <v>21953</v>
      </c>
      <c r="G3083">
        <v>3220</v>
      </c>
      <c r="I3083">
        <v>200</v>
      </c>
      <c r="J3083" t="s">
        <v>21954</v>
      </c>
      <c r="K3083" t="s">
        <v>12492</v>
      </c>
      <c r="L3083" t="s">
        <v>12492</v>
      </c>
      <c r="M3083" t="s">
        <v>34</v>
      </c>
      <c r="N3083" t="s">
        <v>34</v>
      </c>
      <c r="O3083" t="s">
        <v>34</v>
      </c>
      <c r="P3083" t="s">
        <v>21961</v>
      </c>
      <c r="Q3083" t="s">
        <v>21956</v>
      </c>
      <c r="R3083">
        <v>0.05</v>
      </c>
      <c r="S3083">
        <v>0</v>
      </c>
      <c r="T3083" t="s">
        <v>21967</v>
      </c>
    </row>
    <row r="3084" spans="1:20">
      <c r="A3084" t="s">
        <v>349</v>
      </c>
      <c r="B3084" t="s">
        <v>26925</v>
      </c>
      <c r="C3084" t="s">
        <v>26926</v>
      </c>
      <c r="D3084" t="s">
        <v>21959</v>
      </c>
      <c r="E3084" t="s">
        <v>21960</v>
      </c>
      <c r="F3084" t="s">
        <v>21953</v>
      </c>
      <c r="G3084">
        <v>3420</v>
      </c>
      <c r="I3084">
        <v>150</v>
      </c>
      <c r="J3084" t="s">
        <v>21954</v>
      </c>
      <c r="K3084" t="s">
        <v>204</v>
      </c>
      <c r="L3084" t="s">
        <v>12492</v>
      </c>
      <c r="M3084" t="s">
        <v>21961</v>
      </c>
      <c r="N3084" t="s">
        <v>21961</v>
      </c>
      <c r="O3084" t="s">
        <v>21961</v>
      </c>
      <c r="P3084" t="s">
        <v>21961</v>
      </c>
      <c r="Q3084" t="s">
        <v>21956</v>
      </c>
      <c r="R3084">
        <v>0.05</v>
      </c>
      <c r="S3084">
        <v>0</v>
      </c>
    </row>
    <row r="3085" spans="1:20">
      <c r="A3085" t="s">
        <v>349</v>
      </c>
      <c r="B3085" t="s">
        <v>26927</v>
      </c>
      <c r="C3085" t="s">
        <v>26928</v>
      </c>
      <c r="D3085" t="s">
        <v>22069</v>
      </c>
      <c r="E3085" t="s">
        <v>21952</v>
      </c>
      <c r="F3085" t="s">
        <v>21953</v>
      </c>
      <c r="G3085">
        <v>3430</v>
      </c>
      <c r="I3085">
        <v>150</v>
      </c>
      <c r="J3085" t="s">
        <v>21954</v>
      </c>
      <c r="K3085" t="s">
        <v>204</v>
      </c>
      <c r="L3085" t="s">
        <v>12492</v>
      </c>
      <c r="M3085" t="s">
        <v>21955</v>
      </c>
      <c r="N3085" t="s">
        <v>21955</v>
      </c>
      <c r="O3085" t="s">
        <v>21955</v>
      </c>
      <c r="P3085" t="s">
        <v>21955</v>
      </c>
      <c r="Q3085" t="s">
        <v>21956</v>
      </c>
      <c r="R3085">
        <v>0.05</v>
      </c>
      <c r="S3085">
        <v>0</v>
      </c>
    </row>
    <row r="3086" spans="1:20">
      <c r="A3086" t="s">
        <v>349</v>
      </c>
      <c r="B3086" t="s">
        <v>26929</v>
      </c>
      <c r="C3086" t="s">
        <v>26930</v>
      </c>
      <c r="D3086" t="s">
        <v>22069</v>
      </c>
      <c r="E3086" t="s">
        <v>21952</v>
      </c>
      <c r="F3086" t="s">
        <v>21953</v>
      </c>
      <c r="G3086">
        <v>3430</v>
      </c>
      <c r="I3086">
        <v>150</v>
      </c>
      <c r="J3086" t="s">
        <v>21954</v>
      </c>
      <c r="K3086" t="s">
        <v>204</v>
      </c>
      <c r="L3086" t="s">
        <v>12492</v>
      </c>
      <c r="M3086" t="s">
        <v>21955</v>
      </c>
      <c r="N3086" t="s">
        <v>21955</v>
      </c>
      <c r="O3086" t="s">
        <v>21955</v>
      </c>
      <c r="P3086" t="s">
        <v>21955</v>
      </c>
      <c r="Q3086" t="s">
        <v>21956</v>
      </c>
      <c r="R3086">
        <v>0.05</v>
      </c>
      <c r="S3086">
        <v>0</v>
      </c>
    </row>
    <row r="3087" spans="1:20">
      <c r="A3087" t="s">
        <v>349</v>
      </c>
      <c r="B3087" t="s">
        <v>26931</v>
      </c>
      <c r="C3087" t="s">
        <v>26932</v>
      </c>
      <c r="D3087" t="s">
        <v>21959</v>
      </c>
      <c r="E3087" t="s">
        <v>21960</v>
      </c>
      <c r="F3087" t="s">
        <v>21953</v>
      </c>
      <c r="G3087">
        <v>3420</v>
      </c>
      <c r="I3087">
        <v>150</v>
      </c>
      <c r="J3087" t="s">
        <v>21954</v>
      </c>
      <c r="K3087" t="s">
        <v>204</v>
      </c>
      <c r="L3087" t="s">
        <v>12492</v>
      </c>
      <c r="M3087" t="s">
        <v>21961</v>
      </c>
      <c r="N3087" t="s">
        <v>21961</v>
      </c>
      <c r="O3087" t="s">
        <v>21961</v>
      </c>
      <c r="P3087" t="s">
        <v>21961</v>
      </c>
      <c r="Q3087" t="s">
        <v>21956</v>
      </c>
      <c r="R3087">
        <v>0.05</v>
      </c>
      <c r="S3087">
        <v>0</v>
      </c>
    </row>
    <row r="3088" spans="1:20">
      <c r="A3088" t="s">
        <v>349</v>
      </c>
      <c r="B3088" t="s">
        <v>26933</v>
      </c>
      <c r="C3088" t="s">
        <v>26934</v>
      </c>
      <c r="D3088" t="s">
        <v>22849</v>
      </c>
      <c r="E3088" t="s">
        <v>21966</v>
      </c>
      <c r="F3088" t="s">
        <v>21953</v>
      </c>
      <c r="G3088">
        <v>3220</v>
      </c>
      <c r="I3088">
        <v>150</v>
      </c>
      <c r="J3088" t="s">
        <v>21954</v>
      </c>
      <c r="K3088" t="s">
        <v>204</v>
      </c>
      <c r="L3088" t="s">
        <v>12492</v>
      </c>
      <c r="M3088" t="s">
        <v>21955</v>
      </c>
      <c r="N3088" t="s">
        <v>21955</v>
      </c>
      <c r="O3088" t="s">
        <v>21955</v>
      </c>
      <c r="P3088" t="s">
        <v>21955</v>
      </c>
      <c r="Q3088" t="s">
        <v>21956</v>
      </c>
      <c r="R3088">
        <v>0.05</v>
      </c>
      <c r="S3088">
        <v>0</v>
      </c>
    </row>
    <row r="3089" spans="1:20">
      <c r="A3089" t="s">
        <v>349</v>
      </c>
      <c r="B3089" t="s">
        <v>26935</v>
      </c>
      <c r="C3089" t="s">
        <v>26936</v>
      </c>
      <c r="D3089" t="s">
        <v>22069</v>
      </c>
      <c r="E3089" t="s">
        <v>21952</v>
      </c>
      <c r="F3089" t="s">
        <v>21953</v>
      </c>
      <c r="G3089">
        <v>3430</v>
      </c>
      <c r="I3089">
        <v>150</v>
      </c>
      <c r="J3089" t="s">
        <v>21954</v>
      </c>
      <c r="K3089" t="s">
        <v>12492</v>
      </c>
      <c r="L3089" t="s">
        <v>12492</v>
      </c>
      <c r="M3089" t="s">
        <v>21955</v>
      </c>
      <c r="N3089" t="s">
        <v>21955</v>
      </c>
      <c r="O3089" t="s">
        <v>21955</v>
      </c>
      <c r="P3089" t="s">
        <v>21955</v>
      </c>
      <c r="Q3089" t="s">
        <v>21956</v>
      </c>
      <c r="R3089">
        <v>0.05</v>
      </c>
      <c r="S3089">
        <v>0</v>
      </c>
      <c r="T3089" t="s">
        <v>21962</v>
      </c>
    </row>
    <row r="3090" spans="1:20">
      <c r="A3090" t="s">
        <v>349</v>
      </c>
      <c r="B3090" t="s">
        <v>26937</v>
      </c>
      <c r="C3090" t="s">
        <v>26938</v>
      </c>
      <c r="D3090" t="s">
        <v>22069</v>
      </c>
      <c r="E3090" t="s">
        <v>21952</v>
      </c>
      <c r="F3090" t="s">
        <v>21953</v>
      </c>
      <c r="G3090">
        <v>3430</v>
      </c>
      <c r="I3090">
        <v>150</v>
      </c>
      <c r="J3090" t="s">
        <v>21954</v>
      </c>
      <c r="K3090" t="s">
        <v>204</v>
      </c>
      <c r="L3090" t="s">
        <v>12492</v>
      </c>
      <c r="M3090" t="s">
        <v>21955</v>
      </c>
      <c r="N3090" t="s">
        <v>21955</v>
      </c>
      <c r="O3090" t="s">
        <v>21955</v>
      </c>
      <c r="P3090" t="s">
        <v>21955</v>
      </c>
      <c r="Q3090" t="s">
        <v>21956</v>
      </c>
      <c r="R3090">
        <v>0.05</v>
      </c>
      <c r="S3090">
        <v>0</v>
      </c>
    </row>
    <row r="3091" spans="1:20">
      <c r="A3091" t="s">
        <v>349</v>
      </c>
      <c r="B3091" t="s">
        <v>26939</v>
      </c>
      <c r="C3091" t="s">
        <v>26940</v>
      </c>
      <c r="D3091" t="s">
        <v>21990</v>
      </c>
      <c r="E3091" t="s">
        <v>21952</v>
      </c>
      <c r="F3091" t="s">
        <v>21953</v>
      </c>
      <c r="G3091">
        <v>3450</v>
      </c>
      <c r="I3091">
        <v>150</v>
      </c>
      <c r="J3091" t="s">
        <v>21954</v>
      </c>
      <c r="K3091" t="s">
        <v>204</v>
      </c>
      <c r="L3091" t="s">
        <v>12492</v>
      </c>
      <c r="M3091" t="s">
        <v>21955</v>
      </c>
      <c r="N3091" t="s">
        <v>21955</v>
      </c>
      <c r="O3091" t="s">
        <v>21955</v>
      </c>
      <c r="P3091" t="s">
        <v>21955</v>
      </c>
      <c r="Q3091" t="s">
        <v>21956</v>
      </c>
      <c r="R3091">
        <v>0.05</v>
      </c>
      <c r="S3091">
        <v>0</v>
      </c>
    </row>
    <row r="3092" spans="1:20">
      <c r="A3092" t="s">
        <v>349</v>
      </c>
      <c r="B3092" t="s">
        <v>26941</v>
      </c>
      <c r="C3092" t="s">
        <v>26942</v>
      </c>
      <c r="D3092" t="s">
        <v>22415</v>
      </c>
      <c r="E3092" t="s">
        <v>21966</v>
      </c>
      <c r="F3092" t="s">
        <v>21953</v>
      </c>
      <c r="G3092">
        <v>3220</v>
      </c>
      <c r="I3092">
        <v>150</v>
      </c>
      <c r="J3092" t="s">
        <v>21954</v>
      </c>
      <c r="K3092" t="s">
        <v>204</v>
      </c>
      <c r="L3092" t="s">
        <v>12492</v>
      </c>
      <c r="M3092" t="s">
        <v>21955</v>
      </c>
      <c r="N3092" t="s">
        <v>21955</v>
      </c>
      <c r="O3092" t="s">
        <v>21955</v>
      </c>
      <c r="P3092" t="s">
        <v>21955</v>
      </c>
      <c r="Q3092" t="s">
        <v>21956</v>
      </c>
      <c r="R3092">
        <v>0.05</v>
      </c>
      <c r="S3092">
        <v>0</v>
      </c>
      <c r="T3092" t="s">
        <v>21967</v>
      </c>
    </row>
    <row r="3093" spans="1:20">
      <c r="A3093" t="s">
        <v>349</v>
      </c>
      <c r="B3093" t="s">
        <v>26943</v>
      </c>
      <c r="C3093" t="s">
        <v>26944</v>
      </c>
      <c r="D3093" t="s">
        <v>22531</v>
      </c>
      <c r="E3093" t="s">
        <v>21966</v>
      </c>
      <c r="F3093" t="s">
        <v>21953</v>
      </c>
      <c r="G3093">
        <v>3450</v>
      </c>
      <c r="I3093">
        <v>150</v>
      </c>
      <c r="J3093" t="s">
        <v>21954</v>
      </c>
      <c r="K3093" t="s">
        <v>12492</v>
      </c>
      <c r="L3093" t="s">
        <v>12492</v>
      </c>
      <c r="M3093" t="s">
        <v>34</v>
      </c>
      <c r="N3093" t="s">
        <v>34</v>
      </c>
      <c r="O3093" t="s">
        <v>34</v>
      </c>
      <c r="P3093" t="s">
        <v>34</v>
      </c>
      <c r="Q3093" t="s">
        <v>21956</v>
      </c>
      <c r="R3093">
        <v>0.05</v>
      </c>
      <c r="S3093">
        <v>0</v>
      </c>
      <c r="T3093" t="s">
        <v>21967</v>
      </c>
    </row>
    <row r="3094" spans="1:20">
      <c r="A3094" t="s">
        <v>349</v>
      </c>
      <c r="B3094" t="s">
        <v>26945</v>
      </c>
      <c r="C3094" t="s">
        <v>26946</v>
      </c>
      <c r="D3094" t="s">
        <v>25888</v>
      </c>
      <c r="E3094" t="s">
        <v>21952</v>
      </c>
      <c r="F3094" t="s">
        <v>21953</v>
      </c>
      <c r="G3094">
        <v>3450</v>
      </c>
      <c r="I3094">
        <v>150</v>
      </c>
      <c r="J3094" t="s">
        <v>21954</v>
      </c>
      <c r="K3094" t="s">
        <v>12492</v>
      </c>
      <c r="L3094" t="s">
        <v>12492</v>
      </c>
      <c r="M3094" t="s">
        <v>21955</v>
      </c>
      <c r="N3094" t="s">
        <v>21955</v>
      </c>
      <c r="O3094" t="s">
        <v>21955</v>
      </c>
      <c r="P3094" t="s">
        <v>21955</v>
      </c>
      <c r="Q3094" t="s">
        <v>21956</v>
      </c>
      <c r="R3094">
        <v>0.05</v>
      </c>
      <c r="S3094">
        <v>0</v>
      </c>
      <c r="T3094" t="s">
        <v>21967</v>
      </c>
    </row>
    <row r="3095" spans="1:20">
      <c r="A3095" t="s">
        <v>349</v>
      </c>
      <c r="B3095" t="s">
        <v>26947</v>
      </c>
      <c r="C3095" t="s">
        <v>26948</v>
      </c>
      <c r="D3095" t="s">
        <v>22069</v>
      </c>
      <c r="E3095" t="s">
        <v>21952</v>
      </c>
      <c r="F3095" t="s">
        <v>21953</v>
      </c>
      <c r="G3095">
        <v>3430</v>
      </c>
      <c r="I3095">
        <v>150</v>
      </c>
      <c r="J3095" t="s">
        <v>21954</v>
      </c>
      <c r="K3095" t="s">
        <v>12492</v>
      </c>
      <c r="L3095" t="s">
        <v>12492</v>
      </c>
      <c r="M3095" t="s">
        <v>21955</v>
      </c>
      <c r="N3095" t="s">
        <v>21955</v>
      </c>
      <c r="O3095" t="s">
        <v>21955</v>
      </c>
      <c r="P3095" t="s">
        <v>21955</v>
      </c>
      <c r="Q3095" t="s">
        <v>21956</v>
      </c>
      <c r="R3095">
        <v>0.05</v>
      </c>
      <c r="S3095">
        <v>0</v>
      </c>
      <c r="T3095" t="s">
        <v>22002</v>
      </c>
    </row>
    <row r="3096" spans="1:20">
      <c r="A3096" t="s">
        <v>349</v>
      </c>
      <c r="B3096" t="s">
        <v>26949</v>
      </c>
      <c r="C3096" t="s">
        <v>26950</v>
      </c>
      <c r="D3096" t="s">
        <v>22069</v>
      </c>
      <c r="E3096" t="s">
        <v>21952</v>
      </c>
      <c r="F3096" t="s">
        <v>21953</v>
      </c>
      <c r="G3096">
        <v>3430</v>
      </c>
      <c r="I3096">
        <v>150</v>
      </c>
      <c r="J3096" t="s">
        <v>21954</v>
      </c>
      <c r="K3096" t="s">
        <v>204</v>
      </c>
      <c r="L3096" t="s">
        <v>12492</v>
      </c>
      <c r="M3096" t="s">
        <v>21955</v>
      </c>
      <c r="N3096" t="s">
        <v>21955</v>
      </c>
      <c r="O3096" t="s">
        <v>21955</v>
      </c>
      <c r="P3096" t="s">
        <v>21955</v>
      </c>
      <c r="Q3096" t="s">
        <v>21956</v>
      </c>
      <c r="R3096">
        <v>0.05</v>
      </c>
      <c r="S3096">
        <v>0</v>
      </c>
      <c r="T3096" t="s">
        <v>21967</v>
      </c>
    </row>
    <row r="3097" spans="1:20">
      <c r="A3097" t="s">
        <v>349</v>
      </c>
      <c r="B3097" t="s">
        <v>26951</v>
      </c>
      <c r="C3097" t="s">
        <v>26952</v>
      </c>
      <c r="D3097" t="s">
        <v>26584</v>
      </c>
      <c r="E3097" t="s">
        <v>21960</v>
      </c>
      <c r="F3097" t="s">
        <v>21953</v>
      </c>
      <c r="G3097">
        <v>3021</v>
      </c>
      <c r="I3097">
        <v>150</v>
      </c>
      <c r="J3097" t="s">
        <v>21954</v>
      </c>
      <c r="K3097" t="s">
        <v>12492</v>
      </c>
      <c r="L3097" t="s">
        <v>12492</v>
      </c>
      <c r="M3097" t="s">
        <v>21955</v>
      </c>
      <c r="N3097" t="s">
        <v>21955</v>
      </c>
      <c r="O3097" t="s">
        <v>21955</v>
      </c>
      <c r="P3097" t="s">
        <v>21955</v>
      </c>
      <c r="Q3097" t="s">
        <v>21956</v>
      </c>
      <c r="R3097">
        <v>0.05</v>
      </c>
      <c r="S3097">
        <v>0</v>
      </c>
    </row>
    <row r="3098" spans="1:20">
      <c r="A3098" t="s">
        <v>349</v>
      </c>
      <c r="B3098" t="s">
        <v>26953</v>
      </c>
      <c r="C3098" t="s">
        <v>26954</v>
      </c>
      <c r="D3098" t="s">
        <v>22531</v>
      </c>
      <c r="E3098" t="s">
        <v>21952</v>
      </c>
      <c r="F3098" t="s">
        <v>21953</v>
      </c>
      <c r="G3098">
        <v>3220</v>
      </c>
      <c r="I3098">
        <v>200</v>
      </c>
      <c r="J3098" t="s">
        <v>21954</v>
      </c>
      <c r="K3098" t="s">
        <v>12492</v>
      </c>
      <c r="L3098" t="s">
        <v>12492</v>
      </c>
      <c r="M3098" t="s">
        <v>21955</v>
      </c>
      <c r="N3098" t="s">
        <v>21955</v>
      </c>
      <c r="O3098" t="s">
        <v>21955</v>
      </c>
      <c r="P3098" t="s">
        <v>21955</v>
      </c>
      <c r="Q3098" t="s">
        <v>21956</v>
      </c>
      <c r="R3098">
        <v>0.05</v>
      </c>
      <c r="S3098">
        <v>0</v>
      </c>
      <c r="T3098" t="s">
        <v>21967</v>
      </c>
    </row>
    <row r="3099" spans="1:20">
      <c r="A3099" t="s">
        <v>349</v>
      </c>
      <c r="B3099" t="s">
        <v>26955</v>
      </c>
      <c r="C3099" t="s">
        <v>26956</v>
      </c>
      <c r="D3099" t="s">
        <v>22022</v>
      </c>
      <c r="E3099" t="s">
        <v>21952</v>
      </c>
      <c r="F3099" t="s">
        <v>21953</v>
      </c>
      <c r="G3099">
        <v>3450</v>
      </c>
      <c r="H3099">
        <v>3550</v>
      </c>
      <c r="I3099">
        <v>150</v>
      </c>
      <c r="J3099" t="s">
        <v>21954</v>
      </c>
      <c r="K3099" t="s">
        <v>204</v>
      </c>
      <c r="L3099" t="s">
        <v>12492</v>
      </c>
      <c r="M3099" t="s">
        <v>21955</v>
      </c>
      <c r="N3099" t="s">
        <v>21955</v>
      </c>
      <c r="O3099" t="s">
        <v>21955</v>
      </c>
      <c r="P3099" t="s">
        <v>21955</v>
      </c>
      <c r="Q3099" t="s">
        <v>21956</v>
      </c>
      <c r="R3099">
        <v>0.05</v>
      </c>
      <c r="S3099">
        <v>0</v>
      </c>
    </row>
    <row r="3100" spans="1:20">
      <c r="A3100" t="s">
        <v>349</v>
      </c>
      <c r="B3100" t="s">
        <v>26957</v>
      </c>
      <c r="C3100" t="s">
        <v>26958</v>
      </c>
      <c r="D3100" t="s">
        <v>22025</v>
      </c>
      <c r="E3100" t="s">
        <v>21966</v>
      </c>
      <c r="F3100" t="s">
        <v>21953</v>
      </c>
      <c r="G3100">
        <v>3220</v>
      </c>
      <c r="I3100">
        <v>150</v>
      </c>
      <c r="J3100" t="s">
        <v>21954</v>
      </c>
      <c r="K3100" t="s">
        <v>12492</v>
      </c>
      <c r="L3100" t="s">
        <v>12492</v>
      </c>
      <c r="M3100" t="s">
        <v>21955</v>
      </c>
      <c r="N3100" t="s">
        <v>21955</v>
      </c>
      <c r="O3100" t="s">
        <v>21955</v>
      </c>
      <c r="P3100" t="s">
        <v>21955</v>
      </c>
      <c r="Q3100" t="s">
        <v>21956</v>
      </c>
      <c r="R3100">
        <v>0.05</v>
      </c>
      <c r="S3100">
        <v>0</v>
      </c>
      <c r="T3100" t="s">
        <v>21967</v>
      </c>
    </row>
    <row r="3101" spans="1:20">
      <c r="A3101" t="s">
        <v>349</v>
      </c>
      <c r="B3101" t="s">
        <v>26959</v>
      </c>
      <c r="C3101" t="s">
        <v>26960</v>
      </c>
      <c r="D3101" t="s">
        <v>22069</v>
      </c>
      <c r="E3101" t="s">
        <v>21952</v>
      </c>
      <c r="F3101" t="s">
        <v>21953</v>
      </c>
      <c r="G3101">
        <v>3430</v>
      </c>
      <c r="I3101">
        <v>200</v>
      </c>
      <c r="J3101" t="s">
        <v>21954</v>
      </c>
      <c r="K3101" t="s">
        <v>12492</v>
      </c>
      <c r="L3101" t="s">
        <v>12492</v>
      </c>
      <c r="M3101" t="s">
        <v>21955</v>
      </c>
      <c r="N3101" t="s">
        <v>21955</v>
      </c>
      <c r="O3101" t="s">
        <v>21955</v>
      </c>
      <c r="P3101" t="s">
        <v>21955</v>
      </c>
      <c r="Q3101" t="s">
        <v>21956</v>
      </c>
      <c r="R3101">
        <v>0.05</v>
      </c>
      <c r="S3101">
        <v>0</v>
      </c>
      <c r="T3101" t="s">
        <v>21967</v>
      </c>
    </row>
    <row r="3102" spans="1:20">
      <c r="A3102" t="s">
        <v>349</v>
      </c>
      <c r="B3102" t="s">
        <v>26961</v>
      </c>
      <c r="C3102" t="s">
        <v>26962</v>
      </c>
      <c r="D3102" t="s">
        <v>22073</v>
      </c>
      <c r="E3102" t="s">
        <v>21952</v>
      </c>
      <c r="F3102" t="s">
        <v>21953</v>
      </c>
      <c r="G3102">
        <v>3440</v>
      </c>
      <c r="I3102">
        <v>150</v>
      </c>
      <c r="J3102" t="s">
        <v>21954</v>
      </c>
      <c r="K3102" t="s">
        <v>12492</v>
      </c>
      <c r="L3102" t="s">
        <v>12492</v>
      </c>
      <c r="M3102" t="s">
        <v>21955</v>
      </c>
      <c r="N3102" t="s">
        <v>21955</v>
      </c>
      <c r="O3102" t="s">
        <v>21955</v>
      </c>
      <c r="P3102" t="s">
        <v>21955</v>
      </c>
      <c r="Q3102" t="s">
        <v>21956</v>
      </c>
      <c r="R3102">
        <v>0.05</v>
      </c>
      <c r="S3102">
        <v>0</v>
      </c>
      <c r="T3102" t="s">
        <v>21967</v>
      </c>
    </row>
    <row r="3103" spans="1:20">
      <c r="A3103" t="s">
        <v>349</v>
      </c>
      <c r="B3103" t="s">
        <v>26963</v>
      </c>
      <c r="C3103" t="s">
        <v>26964</v>
      </c>
      <c r="D3103" t="s">
        <v>22006</v>
      </c>
      <c r="E3103" t="s">
        <v>21952</v>
      </c>
      <c r="F3103" t="s">
        <v>21953</v>
      </c>
      <c r="G3103">
        <v>3440</v>
      </c>
      <c r="I3103">
        <v>150</v>
      </c>
      <c r="J3103" t="s">
        <v>21954</v>
      </c>
      <c r="K3103" t="s">
        <v>12492</v>
      </c>
      <c r="L3103" t="s">
        <v>12492</v>
      </c>
      <c r="M3103" t="s">
        <v>21955</v>
      </c>
      <c r="N3103" t="s">
        <v>21955</v>
      </c>
      <c r="O3103" t="s">
        <v>21955</v>
      </c>
      <c r="P3103" t="s">
        <v>21955</v>
      </c>
      <c r="Q3103" t="s">
        <v>21956</v>
      </c>
      <c r="R3103">
        <v>0.05</v>
      </c>
      <c r="S3103">
        <v>0</v>
      </c>
      <c r="T3103" t="s">
        <v>21967</v>
      </c>
    </row>
    <row r="3104" spans="1:20">
      <c r="A3104" t="s">
        <v>349</v>
      </c>
      <c r="B3104" t="s">
        <v>26965</v>
      </c>
      <c r="C3104" t="s">
        <v>26966</v>
      </c>
      <c r="D3104" t="s">
        <v>22360</v>
      </c>
      <c r="E3104" t="s">
        <v>21960</v>
      </c>
      <c r="F3104" t="s">
        <v>21953</v>
      </c>
      <c r="G3104">
        <v>3420</v>
      </c>
      <c r="I3104">
        <v>150</v>
      </c>
      <c r="J3104" t="s">
        <v>21954</v>
      </c>
      <c r="K3104" t="s">
        <v>12492</v>
      </c>
      <c r="L3104" t="s">
        <v>12492</v>
      </c>
      <c r="M3104" t="s">
        <v>21955</v>
      </c>
      <c r="N3104" t="s">
        <v>21955</v>
      </c>
      <c r="O3104" t="s">
        <v>21955</v>
      </c>
      <c r="P3104" t="s">
        <v>21955</v>
      </c>
      <c r="Q3104" t="s">
        <v>21956</v>
      </c>
      <c r="R3104">
        <v>0.05</v>
      </c>
      <c r="S3104">
        <v>0</v>
      </c>
    </row>
    <row r="3105" spans="1:20">
      <c r="A3105" t="s">
        <v>349</v>
      </c>
      <c r="B3105" t="s">
        <v>26967</v>
      </c>
      <c r="C3105" t="s">
        <v>26968</v>
      </c>
      <c r="D3105" t="s">
        <v>22025</v>
      </c>
      <c r="E3105" t="s">
        <v>21966</v>
      </c>
      <c r="F3105" t="s">
        <v>21953</v>
      </c>
      <c r="G3105">
        <v>3220</v>
      </c>
      <c r="I3105">
        <v>150</v>
      </c>
      <c r="J3105" t="s">
        <v>21954</v>
      </c>
      <c r="K3105" t="s">
        <v>12492</v>
      </c>
      <c r="L3105" t="s">
        <v>12492</v>
      </c>
      <c r="M3105" t="s">
        <v>21955</v>
      </c>
      <c r="N3105" t="s">
        <v>21955</v>
      </c>
      <c r="O3105" t="s">
        <v>21955</v>
      </c>
      <c r="P3105" t="s">
        <v>21955</v>
      </c>
      <c r="Q3105" t="s">
        <v>21956</v>
      </c>
      <c r="R3105">
        <v>0.05</v>
      </c>
      <c r="S3105">
        <v>0</v>
      </c>
    </row>
    <row r="3106" spans="1:20">
      <c r="A3106" t="s">
        <v>349</v>
      </c>
      <c r="B3106" t="s">
        <v>26969</v>
      </c>
      <c r="C3106" t="s">
        <v>26970</v>
      </c>
      <c r="D3106" t="s">
        <v>22069</v>
      </c>
      <c r="E3106" t="s">
        <v>21952</v>
      </c>
      <c r="F3106" t="s">
        <v>21953</v>
      </c>
      <c r="G3106">
        <v>3430</v>
      </c>
      <c r="I3106">
        <v>150</v>
      </c>
      <c r="J3106" t="s">
        <v>21954</v>
      </c>
      <c r="K3106" t="s">
        <v>204</v>
      </c>
      <c r="L3106" t="s">
        <v>12492</v>
      </c>
      <c r="M3106" t="s">
        <v>21955</v>
      </c>
      <c r="N3106" t="s">
        <v>21955</v>
      </c>
      <c r="O3106" t="s">
        <v>21955</v>
      </c>
      <c r="P3106" t="s">
        <v>21955</v>
      </c>
      <c r="Q3106" t="s">
        <v>21956</v>
      </c>
      <c r="R3106">
        <v>0.05</v>
      </c>
      <c r="S3106">
        <v>0</v>
      </c>
    </row>
    <row r="3107" spans="1:20">
      <c r="A3107" t="s">
        <v>349</v>
      </c>
      <c r="B3107" t="s">
        <v>26971</v>
      </c>
      <c r="C3107" t="s">
        <v>26972</v>
      </c>
      <c r="D3107" t="s">
        <v>21959</v>
      </c>
      <c r="E3107" t="s">
        <v>21960</v>
      </c>
      <c r="F3107" t="s">
        <v>21953</v>
      </c>
      <c r="G3107">
        <v>3420</v>
      </c>
      <c r="I3107">
        <v>150</v>
      </c>
      <c r="J3107" t="s">
        <v>21954</v>
      </c>
      <c r="K3107" t="s">
        <v>204</v>
      </c>
      <c r="L3107" t="s">
        <v>12492</v>
      </c>
      <c r="M3107" t="s">
        <v>21955</v>
      </c>
      <c r="N3107" t="s">
        <v>21955</v>
      </c>
      <c r="O3107" t="s">
        <v>21955</v>
      </c>
      <c r="P3107" t="s">
        <v>21955</v>
      </c>
      <c r="Q3107" t="s">
        <v>21956</v>
      </c>
      <c r="R3107">
        <v>0.05</v>
      </c>
      <c r="S3107">
        <v>0</v>
      </c>
    </row>
    <row r="3108" spans="1:20">
      <c r="A3108" t="s">
        <v>349</v>
      </c>
      <c r="B3108" t="s">
        <v>26973</v>
      </c>
      <c r="C3108" t="s">
        <v>26974</v>
      </c>
      <c r="D3108" t="s">
        <v>22307</v>
      </c>
      <c r="E3108" t="s">
        <v>21952</v>
      </c>
      <c r="F3108" t="s">
        <v>21953</v>
      </c>
      <c r="G3108">
        <v>3430</v>
      </c>
      <c r="I3108">
        <v>150</v>
      </c>
      <c r="J3108" t="s">
        <v>21954</v>
      </c>
      <c r="K3108" t="s">
        <v>204</v>
      </c>
      <c r="L3108" t="s">
        <v>12492</v>
      </c>
      <c r="M3108" t="s">
        <v>21955</v>
      </c>
      <c r="N3108" t="s">
        <v>21955</v>
      </c>
      <c r="O3108" t="s">
        <v>21955</v>
      </c>
      <c r="P3108" t="s">
        <v>21955</v>
      </c>
      <c r="Q3108" t="s">
        <v>21956</v>
      </c>
      <c r="R3108">
        <v>0.05</v>
      </c>
      <c r="S3108">
        <v>0</v>
      </c>
    </row>
    <row r="3109" spans="1:20">
      <c r="A3109" t="s">
        <v>349</v>
      </c>
      <c r="B3109" t="s">
        <v>26975</v>
      </c>
      <c r="C3109" t="s">
        <v>26976</v>
      </c>
      <c r="D3109" t="s">
        <v>25888</v>
      </c>
      <c r="E3109" t="s">
        <v>21952</v>
      </c>
      <c r="F3109" t="s">
        <v>21953</v>
      </c>
      <c r="G3109">
        <v>3450</v>
      </c>
      <c r="I3109">
        <v>150</v>
      </c>
      <c r="J3109" t="s">
        <v>21954</v>
      </c>
      <c r="K3109" t="s">
        <v>204</v>
      </c>
      <c r="L3109" t="s">
        <v>12492</v>
      </c>
      <c r="M3109" t="s">
        <v>21955</v>
      </c>
      <c r="N3109" t="s">
        <v>21955</v>
      </c>
      <c r="O3109" t="s">
        <v>21955</v>
      </c>
      <c r="P3109" t="s">
        <v>21955</v>
      </c>
      <c r="Q3109" t="s">
        <v>21956</v>
      </c>
      <c r="R3109">
        <v>0.05</v>
      </c>
      <c r="S3109">
        <v>0</v>
      </c>
    </row>
    <row r="3110" spans="1:20">
      <c r="A3110" t="s">
        <v>349</v>
      </c>
      <c r="B3110" t="s">
        <v>26977</v>
      </c>
      <c r="C3110" t="s">
        <v>26978</v>
      </c>
      <c r="D3110" t="s">
        <v>22022</v>
      </c>
      <c r="E3110" t="s">
        <v>21952</v>
      </c>
      <c r="F3110" t="s">
        <v>21953</v>
      </c>
      <c r="G3110">
        <v>3450</v>
      </c>
      <c r="I3110">
        <v>150</v>
      </c>
      <c r="J3110" t="s">
        <v>21954</v>
      </c>
      <c r="K3110" t="s">
        <v>204</v>
      </c>
      <c r="L3110" t="s">
        <v>12492</v>
      </c>
      <c r="M3110" t="s">
        <v>21955</v>
      </c>
      <c r="N3110" t="s">
        <v>21955</v>
      </c>
      <c r="O3110" t="s">
        <v>21955</v>
      </c>
      <c r="P3110" t="s">
        <v>21955</v>
      </c>
      <c r="Q3110" t="s">
        <v>21956</v>
      </c>
      <c r="R3110">
        <v>0.05</v>
      </c>
      <c r="S3110">
        <v>0</v>
      </c>
      <c r="T3110" t="s">
        <v>22002</v>
      </c>
    </row>
    <row r="3111" spans="1:20">
      <c r="A3111" t="s">
        <v>349</v>
      </c>
      <c r="B3111" t="s">
        <v>26979</v>
      </c>
      <c r="C3111" t="s">
        <v>26980</v>
      </c>
      <c r="D3111" t="s">
        <v>25033</v>
      </c>
      <c r="E3111" t="s">
        <v>21966</v>
      </c>
      <c r="F3111" t="s">
        <v>21953</v>
      </c>
      <c r="G3111">
        <v>3220</v>
      </c>
      <c r="I3111">
        <v>150</v>
      </c>
      <c r="J3111" t="s">
        <v>21954</v>
      </c>
      <c r="K3111" t="s">
        <v>12492</v>
      </c>
      <c r="L3111" t="s">
        <v>12492</v>
      </c>
      <c r="M3111" t="s">
        <v>21955</v>
      </c>
      <c r="N3111" t="s">
        <v>21955</v>
      </c>
      <c r="O3111" t="s">
        <v>21955</v>
      </c>
      <c r="P3111" t="s">
        <v>21955</v>
      </c>
      <c r="Q3111" t="s">
        <v>21956</v>
      </c>
      <c r="R3111">
        <v>0.05</v>
      </c>
      <c r="S3111">
        <v>0</v>
      </c>
      <c r="T3111" t="s">
        <v>21967</v>
      </c>
    </row>
    <row r="3112" spans="1:20">
      <c r="A3112" t="s">
        <v>349</v>
      </c>
      <c r="B3112" t="s">
        <v>26981</v>
      </c>
      <c r="C3112" t="s">
        <v>26982</v>
      </c>
      <c r="D3112" t="s">
        <v>22055</v>
      </c>
      <c r="E3112" t="s">
        <v>21952</v>
      </c>
      <c r="F3112" t="s">
        <v>21953</v>
      </c>
      <c r="G3112">
        <v>3450</v>
      </c>
      <c r="I3112">
        <v>150</v>
      </c>
      <c r="J3112" t="s">
        <v>21954</v>
      </c>
      <c r="K3112" t="s">
        <v>204</v>
      </c>
      <c r="L3112" t="s">
        <v>12492</v>
      </c>
      <c r="M3112" t="s">
        <v>21955</v>
      </c>
      <c r="N3112" t="s">
        <v>21955</v>
      </c>
      <c r="O3112" t="s">
        <v>21955</v>
      </c>
      <c r="P3112" t="s">
        <v>21955</v>
      </c>
      <c r="Q3112" t="s">
        <v>21956</v>
      </c>
      <c r="R3112">
        <v>0.05</v>
      </c>
      <c r="S3112">
        <v>0</v>
      </c>
      <c r="T3112" t="s">
        <v>21967</v>
      </c>
    </row>
    <row r="3113" spans="1:20">
      <c r="A3113" t="s">
        <v>349</v>
      </c>
      <c r="B3113" t="s">
        <v>26983</v>
      </c>
      <c r="C3113" t="s">
        <v>26984</v>
      </c>
      <c r="D3113" t="s">
        <v>22073</v>
      </c>
      <c r="E3113" t="s">
        <v>21952</v>
      </c>
      <c r="F3113" t="s">
        <v>21953</v>
      </c>
      <c r="G3113">
        <v>3440</v>
      </c>
      <c r="I3113">
        <v>150</v>
      </c>
      <c r="J3113" t="s">
        <v>21954</v>
      </c>
      <c r="K3113" t="s">
        <v>204</v>
      </c>
      <c r="L3113" t="s">
        <v>12492</v>
      </c>
      <c r="M3113" t="s">
        <v>21955</v>
      </c>
      <c r="N3113" t="s">
        <v>21955</v>
      </c>
      <c r="O3113" t="s">
        <v>21955</v>
      </c>
      <c r="P3113" t="s">
        <v>21955</v>
      </c>
      <c r="Q3113" t="s">
        <v>21956</v>
      </c>
      <c r="R3113">
        <v>0.05</v>
      </c>
      <c r="S3113">
        <v>0</v>
      </c>
      <c r="T3113" t="s">
        <v>21967</v>
      </c>
    </row>
    <row r="3114" spans="1:20">
      <c r="A3114" t="s">
        <v>349</v>
      </c>
      <c r="B3114" t="s">
        <v>26985</v>
      </c>
      <c r="C3114" t="s">
        <v>26986</v>
      </c>
      <c r="D3114" t="s">
        <v>22349</v>
      </c>
      <c r="E3114" t="s">
        <v>21952</v>
      </c>
      <c r="F3114" t="s">
        <v>21953</v>
      </c>
      <c r="G3114">
        <v>3450</v>
      </c>
      <c r="I3114">
        <v>150</v>
      </c>
      <c r="J3114" t="s">
        <v>21954</v>
      </c>
      <c r="K3114" t="s">
        <v>204</v>
      </c>
      <c r="L3114" t="s">
        <v>12492</v>
      </c>
      <c r="M3114" t="s">
        <v>21961</v>
      </c>
      <c r="N3114" t="s">
        <v>21961</v>
      </c>
      <c r="O3114" t="s">
        <v>21961</v>
      </c>
      <c r="P3114" t="s">
        <v>21961</v>
      </c>
      <c r="Q3114" t="s">
        <v>21956</v>
      </c>
      <c r="R3114">
        <v>0.05</v>
      </c>
      <c r="S3114">
        <v>0</v>
      </c>
    </row>
    <row r="3115" spans="1:20">
      <c r="A3115" t="s">
        <v>349</v>
      </c>
      <c r="B3115" t="s">
        <v>26987</v>
      </c>
      <c r="C3115" t="s">
        <v>26988</v>
      </c>
      <c r="D3115" t="s">
        <v>22412</v>
      </c>
      <c r="E3115" t="s">
        <v>21966</v>
      </c>
      <c r="F3115" t="s">
        <v>21953</v>
      </c>
      <c r="G3115">
        <v>3220</v>
      </c>
      <c r="I3115">
        <v>150</v>
      </c>
      <c r="J3115" t="s">
        <v>21954</v>
      </c>
      <c r="K3115" t="s">
        <v>12492</v>
      </c>
      <c r="L3115" t="s">
        <v>12492</v>
      </c>
      <c r="M3115" t="s">
        <v>21955</v>
      </c>
      <c r="N3115" t="s">
        <v>21955</v>
      </c>
      <c r="O3115" t="s">
        <v>21955</v>
      </c>
      <c r="P3115" t="s">
        <v>21955</v>
      </c>
      <c r="Q3115" t="s">
        <v>21956</v>
      </c>
      <c r="R3115">
        <v>0.05</v>
      </c>
      <c r="S3115">
        <v>0</v>
      </c>
      <c r="T3115" t="s">
        <v>21967</v>
      </c>
    </row>
    <row r="3116" spans="1:20">
      <c r="A3116" t="s">
        <v>349</v>
      </c>
      <c r="B3116" t="s">
        <v>26989</v>
      </c>
      <c r="C3116" t="s">
        <v>26990</v>
      </c>
      <c r="D3116" t="s">
        <v>22071</v>
      </c>
      <c r="E3116" t="s">
        <v>21966</v>
      </c>
      <c r="F3116" t="s">
        <v>21953</v>
      </c>
      <c r="G3116">
        <v>3220</v>
      </c>
      <c r="I3116">
        <v>200</v>
      </c>
      <c r="J3116" t="s">
        <v>21954</v>
      </c>
      <c r="K3116" t="s">
        <v>12492</v>
      </c>
      <c r="L3116" t="s">
        <v>12492</v>
      </c>
      <c r="M3116" t="s">
        <v>21955</v>
      </c>
      <c r="N3116" t="s">
        <v>21955</v>
      </c>
      <c r="O3116" t="s">
        <v>21955</v>
      </c>
      <c r="P3116" t="s">
        <v>21955</v>
      </c>
      <c r="Q3116" t="s">
        <v>21956</v>
      </c>
      <c r="R3116">
        <v>0.05</v>
      </c>
      <c r="S3116">
        <v>0</v>
      </c>
      <c r="T3116" t="s">
        <v>21967</v>
      </c>
    </row>
    <row r="3117" spans="1:20">
      <c r="A3117" t="s">
        <v>349</v>
      </c>
      <c r="B3117" t="s">
        <v>26991</v>
      </c>
      <c r="C3117" t="s">
        <v>26992</v>
      </c>
      <c r="D3117" t="s">
        <v>26723</v>
      </c>
      <c r="E3117" t="s">
        <v>21952</v>
      </c>
      <c r="F3117" t="s">
        <v>21953</v>
      </c>
      <c r="G3117">
        <v>3450</v>
      </c>
      <c r="I3117">
        <v>150</v>
      </c>
      <c r="J3117" t="s">
        <v>21954</v>
      </c>
      <c r="K3117" t="s">
        <v>204</v>
      </c>
      <c r="L3117" t="s">
        <v>12492</v>
      </c>
      <c r="M3117" t="s">
        <v>21955</v>
      </c>
      <c r="N3117" t="s">
        <v>21955</v>
      </c>
      <c r="O3117" t="s">
        <v>21955</v>
      </c>
      <c r="P3117" t="s">
        <v>21955</v>
      </c>
      <c r="Q3117" t="s">
        <v>21956</v>
      </c>
      <c r="R3117">
        <v>0.05</v>
      </c>
      <c r="S3117">
        <v>0</v>
      </c>
      <c r="T3117" t="s">
        <v>21967</v>
      </c>
    </row>
    <row r="3118" spans="1:20">
      <c r="A3118" t="s">
        <v>349</v>
      </c>
      <c r="B3118" t="s">
        <v>26993</v>
      </c>
      <c r="C3118" t="s">
        <v>26994</v>
      </c>
      <c r="D3118" t="s">
        <v>22069</v>
      </c>
      <c r="E3118" t="s">
        <v>21952</v>
      </c>
      <c r="F3118" t="s">
        <v>21953</v>
      </c>
      <c r="G3118">
        <v>3430</v>
      </c>
      <c r="I3118">
        <v>150</v>
      </c>
      <c r="J3118" t="s">
        <v>21954</v>
      </c>
      <c r="K3118" t="s">
        <v>204</v>
      </c>
      <c r="L3118" t="s">
        <v>12492</v>
      </c>
      <c r="M3118" t="s">
        <v>21955</v>
      </c>
      <c r="N3118" t="s">
        <v>21955</v>
      </c>
      <c r="O3118" t="s">
        <v>21955</v>
      </c>
      <c r="P3118" t="s">
        <v>21955</v>
      </c>
      <c r="Q3118" t="s">
        <v>21956</v>
      </c>
      <c r="R3118">
        <v>0.05</v>
      </c>
      <c r="S3118">
        <v>0</v>
      </c>
    </row>
    <row r="3119" spans="1:20">
      <c r="A3119" t="s">
        <v>349</v>
      </c>
      <c r="B3119" t="s">
        <v>26995</v>
      </c>
      <c r="C3119" t="s">
        <v>26996</v>
      </c>
      <c r="D3119" t="s">
        <v>22307</v>
      </c>
      <c r="E3119" t="s">
        <v>21952</v>
      </c>
      <c r="F3119" t="s">
        <v>21953</v>
      </c>
      <c r="G3119">
        <v>3430</v>
      </c>
      <c r="I3119">
        <v>150</v>
      </c>
      <c r="J3119" t="s">
        <v>21954</v>
      </c>
      <c r="K3119" t="s">
        <v>12492</v>
      </c>
      <c r="L3119" t="s">
        <v>12492</v>
      </c>
      <c r="M3119" t="s">
        <v>21955</v>
      </c>
      <c r="N3119" t="s">
        <v>21955</v>
      </c>
      <c r="O3119" t="s">
        <v>21955</v>
      </c>
      <c r="P3119" t="s">
        <v>21955</v>
      </c>
      <c r="Q3119" t="s">
        <v>21956</v>
      </c>
      <c r="R3119">
        <v>0.05</v>
      </c>
      <c r="S3119">
        <v>0</v>
      </c>
      <c r="T3119" t="s">
        <v>22002</v>
      </c>
    </row>
    <row r="3120" spans="1:20">
      <c r="A3120" t="s">
        <v>349</v>
      </c>
      <c r="B3120" t="s">
        <v>26997</v>
      </c>
      <c r="C3120" t="s">
        <v>26998</v>
      </c>
      <c r="D3120" t="s">
        <v>21979</v>
      </c>
      <c r="E3120" t="s">
        <v>21952</v>
      </c>
      <c r="F3120" t="s">
        <v>21953</v>
      </c>
      <c r="G3120">
        <v>3440</v>
      </c>
      <c r="I3120">
        <v>150</v>
      </c>
      <c r="J3120" t="s">
        <v>21954</v>
      </c>
      <c r="K3120" t="s">
        <v>12492</v>
      </c>
      <c r="L3120" t="s">
        <v>12492</v>
      </c>
      <c r="M3120" t="s">
        <v>21955</v>
      </c>
      <c r="N3120" t="s">
        <v>21955</v>
      </c>
      <c r="O3120" t="s">
        <v>21955</v>
      </c>
      <c r="P3120" t="s">
        <v>21955</v>
      </c>
      <c r="Q3120" t="s">
        <v>21956</v>
      </c>
      <c r="R3120">
        <v>0.05</v>
      </c>
      <c r="S3120">
        <v>0</v>
      </c>
      <c r="T3120" t="s">
        <v>21967</v>
      </c>
    </row>
    <row r="3121" spans="1:20">
      <c r="A3121" t="s">
        <v>349</v>
      </c>
      <c r="B3121" t="s">
        <v>26999</v>
      </c>
      <c r="C3121" t="s">
        <v>27000</v>
      </c>
      <c r="D3121" t="s">
        <v>22397</v>
      </c>
      <c r="E3121" t="s">
        <v>21966</v>
      </c>
      <c r="F3121" t="s">
        <v>21953</v>
      </c>
      <c r="G3121">
        <v>3450</v>
      </c>
      <c r="I3121">
        <v>150</v>
      </c>
      <c r="J3121" t="s">
        <v>21954</v>
      </c>
      <c r="K3121" t="s">
        <v>12492</v>
      </c>
      <c r="L3121" t="s">
        <v>12492</v>
      </c>
      <c r="M3121" t="s">
        <v>34</v>
      </c>
      <c r="N3121" t="s">
        <v>34</v>
      </c>
      <c r="O3121" t="s">
        <v>34</v>
      </c>
      <c r="P3121" t="s">
        <v>34</v>
      </c>
      <c r="Q3121" t="s">
        <v>21956</v>
      </c>
      <c r="R3121">
        <v>0.05</v>
      </c>
      <c r="S3121">
        <v>0</v>
      </c>
      <c r="T3121" t="s">
        <v>22002</v>
      </c>
    </row>
    <row r="3122" spans="1:20">
      <c r="A3122" t="s">
        <v>349</v>
      </c>
      <c r="B3122" t="s">
        <v>27001</v>
      </c>
      <c r="C3122" t="s">
        <v>27002</v>
      </c>
      <c r="D3122" t="s">
        <v>22069</v>
      </c>
      <c r="E3122" t="s">
        <v>21952</v>
      </c>
      <c r="F3122" t="s">
        <v>21953</v>
      </c>
      <c r="G3122">
        <v>3430</v>
      </c>
      <c r="I3122">
        <v>150</v>
      </c>
      <c r="J3122" t="s">
        <v>21954</v>
      </c>
      <c r="K3122" t="s">
        <v>12492</v>
      </c>
      <c r="L3122" t="s">
        <v>12492</v>
      </c>
      <c r="M3122" t="s">
        <v>21955</v>
      </c>
      <c r="N3122" t="s">
        <v>21955</v>
      </c>
      <c r="O3122" t="s">
        <v>21955</v>
      </c>
      <c r="P3122" t="s">
        <v>21955</v>
      </c>
      <c r="Q3122" t="s">
        <v>21956</v>
      </c>
      <c r="R3122">
        <v>0.05</v>
      </c>
      <c r="S3122">
        <v>0</v>
      </c>
      <c r="T3122" t="s">
        <v>22002</v>
      </c>
    </row>
    <row r="3123" spans="1:20">
      <c r="A3123" t="s">
        <v>349</v>
      </c>
      <c r="B3123" t="s">
        <v>27003</v>
      </c>
      <c r="C3123" t="s">
        <v>27004</v>
      </c>
      <c r="D3123" t="s">
        <v>22069</v>
      </c>
      <c r="E3123" t="s">
        <v>21952</v>
      </c>
      <c r="F3123" t="s">
        <v>21953</v>
      </c>
      <c r="G3123">
        <v>3430</v>
      </c>
      <c r="H3123">
        <v>3530</v>
      </c>
      <c r="I3123">
        <v>150</v>
      </c>
      <c r="J3123" t="s">
        <v>21954</v>
      </c>
      <c r="K3123" t="s">
        <v>204</v>
      </c>
      <c r="L3123" t="s">
        <v>12492</v>
      </c>
      <c r="M3123" t="s">
        <v>21955</v>
      </c>
      <c r="N3123" t="s">
        <v>21955</v>
      </c>
      <c r="O3123" t="s">
        <v>21955</v>
      </c>
      <c r="P3123" t="s">
        <v>21955</v>
      </c>
      <c r="Q3123" t="s">
        <v>21956</v>
      </c>
      <c r="R3123">
        <v>0.05</v>
      </c>
      <c r="S3123">
        <v>0</v>
      </c>
      <c r="T3123" t="s">
        <v>21967</v>
      </c>
    </row>
    <row r="3124" spans="1:20">
      <c r="A3124" t="s">
        <v>349</v>
      </c>
      <c r="B3124" t="s">
        <v>27005</v>
      </c>
      <c r="C3124" t="s">
        <v>27006</v>
      </c>
      <c r="D3124" t="s">
        <v>22006</v>
      </c>
      <c r="E3124" t="s">
        <v>21952</v>
      </c>
      <c r="F3124" t="s">
        <v>21953</v>
      </c>
      <c r="G3124">
        <v>3450</v>
      </c>
      <c r="I3124">
        <v>150</v>
      </c>
      <c r="J3124" t="s">
        <v>21954</v>
      </c>
      <c r="K3124" t="s">
        <v>12492</v>
      </c>
      <c r="L3124" t="s">
        <v>12492</v>
      </c>
      <c r="M3124" t="s">
        <v>21955</v>
      </c>
      <c r="N3124" t="s">
        <v>21955</v>
      </c>
      <c r="O3124" t="s">
        <v>21955</v>
      </c>
      <c r="P3124" t="s">
        <v>21955</v>
      </c>
      <c r="Q3124" t="s">
        <v>21956</v>
      </c>
      <c r="R3124">
        <v>0.05</v>
      </c>
      <c r="S3124">
        <v>0</v>
      </c>
    </row>
    <row r="3125" spans="1:20">
      <c r="A3125" t="s">
        <v>349</v>
      </c>
      <c r="B3125" t="s">
        <v>27007</v>
      </c>
      <c r="C3125" t="s">
        <v>27008</v>
      </c>
      <c r="D3125" t="s">
        <v>22372</v>
      </c>
      <c r="F3125" t="s">
        <v>21953</v>
      </c>
      <c r="G3125">
        <v>3450</v>
      </c>
      <c r="I3125">
        <v>150</v>
      </c>
      <c r="J3125" t="s">
        <v>21954</v>
      </c>
      <c r="K3125" t="s">
        <v>204</v>
      </c>
      <c r="L3125" t="s">
        <v>12492</v>
      </c>
      <c r="M3125" t="s">
        <v>21955</v>
      </c>
      <c r="N3125" t="s">
        <v>21955</v>
      </c>
      <c r="O3125" t="s">
        <v>21955</v>
      </c>
      <c r="P3125" t="s">
        <v>21955</v>
      </c>
      <c r="Q3125" t="s">
        <v>21956</v>
      </c>
      <c r="R3125">
        <v>0.05</v>
      </c>
      <c r="S3125">
        <v>0</v>
      </c>
    </row>
    <row r="3126" spans="1:20">
      <c r="A3126" t="s">
        <v>349</v>
      </c>
      <c r="B3126" t="s">
        <v>27009</v>
      </c>
      <c r="C3126" t="s">
        <v>27010</v>
      </c>
      <c r="D3126" t="s">
        <v>21959</v>
      </c>
      <c r="E3126" t="s">
        <v>21960</v>
      </c>
      <c r="F3126" t="s">
        <v>21953</v>
      </c>
      <c r="G3126">
        <v>3420</v>
      </c>
      <c r="I3126">
        <v>150</v>
      </c>
      <c r="J3126" t="s">
        <v>21954</v>
      </c>
      <c r="K3126" t="s">
        <v>204</v>
      </c>
      <c r="L3126" t="s">
        <v>12492</v>
      </c>
      <c r="M3126" t="s">
        <v>21955</v>
      </c>
      <c r="N3126" t="s">
        <v>21955</v>
      </c>
      <c r="O3126" t="s">
        <v>21955</v>
      </c>
      <c r="P3126" t="s">
        <v>21955</v>
      </c>
      <c r="Q3126" t="s">
        <v>21956</v>
      </c>
      <c r="R3126">
        <v>0.05</v>
      </c>
      <c r="S3126">
        <v>0</v>
      </c>
      <c r="T3126" t="s">
        <v>21967</v>
      </c>
    </row>
    <row r="3127" spans="1:20">
      <c r="A3127" t="s">
        <v>349</v>
      </c>
      <c r="B3127" t="s">
        <v>27011</v>
      </c>
      <c r="C3127" t="s">
        <v>27012</v>
      </c>
      <c r="D3127" t="s">
        <v>21959</v>
      </c>
      <c r="E3127" t="s">
        <v>21960</v>
      </c>
      <c r="F3127" t="s">
        <v>21953</v>
      </c>
      <c r="G3127">
        <v>3420</v>
      </c>
      <c r="I3127">
        <v>150</v>
      </c>
      <c r="J3127" t="s">
        <v>21954</v>
      </c>
      <c r="K3127" t="s">
        <v>204</v>
      </c>
      <c r="L3127" t="s">
        <v>12492</v>
      </c>
      <c r="M3127" t="s">
        <v>21955</v>
      </c>
      <c r="N3127" t="s">
        <v>21955</v>
      </c>
      <c r="O3127" t="s">
        <v>21955</v>
      </c>
      <c r="P3127" t="s">
        <v>21955</v>
      </c>
      <c r="Q3127" t="s">
        <v>21956</v>
      </c>
      <c r="R3127">
        <v>0.05</v>
      </c>
      <c r="S3127">
        <v>0</v>
      </c>
    </row>
    <row r="3128" spans="1:20">
      <c r="A3128" t="s">
        <v>349</v>
      </c>
      <c r="B3128" t="s">
        <v>27013</v>
      </c>
      <c r="C3128" t="s">
        <v>27014</v>
      </c>
      <c r="D3128" t="s">
        <v>26584</v>
      </c>
      <c r="E3128" t="s">
        <v>21960</v>
      </c>
      <c r="F3128" t="s">
        <v>21953</v>
      </c>
      <c r="G3128">
        <v>3021</v>
      </c>
      <c r="I3128">
        <v>150</v>
      </c>
      <c r="J3128" t="s">
        <v>21954</v>
      </c>
      <c r="K3128" t="s">
        <v>12492</v>
      </c>
      <c r="L3128" t="s">
        <v>12492</v>
      </c>
      <c r="M3128" t="s">
        <v>21955</v>
      </c>
      <c r="N3128" t="s">
        <v>21955</v>
      </c>
      <c r="O3128" t="s">
        <v>21955</v>
      </c>
      <c r="P3128" t="s">
        <v>21955</v>
      </c>
      <c r="Q3128" t="s">
        <v>21956</v>
      </c>
      <c r="R3128">
        <v>0.05</v>
      </c>
      <c r="S3128">
        <v>0</v>
      </c>
      <c r="T3128" t="s">
        <v>21967</v>
      </c>
    </row>
    <row r="3129" spans="1:20">
      <c r="A3129" t="s">
        <v>349</v>
      </c>
      <c r="B3129" t="s">
        <v>27015</v>
      </c>
      <c r="C3129" t="s">
        <v>27016</v>
      </c>
      <c r="D3129" t="s">
        <v>27017</v>
      </c>
      <c r="E3129" t="s">
        <v>21966</v>
      </c>
      <c r="F3129" t="s">
        <v>21953</v>
      </c>
      <c r="G3129">
        <v>3220</v>
      </c>
      <c r="I3129">
        <v>150</v>
      </c>
      <c r="J3129" t="s">
        <v>21954</v>
      </c>
      <c r="K3129" t="s">
        <v>12492</v>
      </c>
      <c r="L3129" t="s">
        <v>12492</v>
      </c>
      <c r="M3129" t="s">
        <v>21955</v>
      </c>
      <c r="N3129" t="s">
        <v>21955</v>
      </c>
      <c r="O3129" t="s">
        <v>21955</v>
      </c>
      <c r="P3129" t="s">
        <v>21955</v>
      </c>
      <c r="Q3129" t="s">
        <v>21956</v>
      </c>
      <c r="R3129">
        <v>0.05</v>
      </c>
      <c r="S3129">
        <v>0</v>
      </c>
      <c r="T3129" t="s">
        <v>22002</v>
      </c>
    </row>
    <row r="3130" spans="1:20">
      <c r="A3130" t="s">
        <v>349</v>
      </c>
      <c r="B3130" t="s">
        <v>27018</v>
      </c>
      <c r="C3130" t="s">
        <v>27019</v>
      </c>
      <c r="D3130" t="s">
        <v>22196</v>
      </c>
      <c r="E3130" t="s">
        <v>21960</v>
      </c>
      <c r="F3130" t="s">
        <v>21953</v>
      </c>
      <c r="G3130">
        <v>3440</v>
      </c>
      <c r="I3130">
        <v>200</v>
      </c>
      <c r="J3130" t="s">
        <v>21954</v>
      </c>
      <c r="K3130" t="s">
        <v>12492</v>
      </c>
      <c r="L3130" t="s">
        <v>12492</v>
      </c>
      <c r="M3130" t="s">
        <v>21955</v>
      </c>
      <c r="N3130" t="s">
        <v>21955</v>
      </c>
      <c r="O3130" t="s">
        <v>21955</v>
      </c>
      <c r="P3130" t="s">
        <v>21955</v>
      </c>
      <c r="Q3130" t="s">
        <v>24323</v>
      </c>
      <c r="R3130">
        <v>0.05</v>
      </c>
      <c r="S3130">
        <v>0</v>
      </c>
      <c r="T3130" t="s">
        <v>21967</v>
      </c>
    </row>
    <row r="3131" spans="1:20">
      <c r="A3131" t="s">
        <v>349</v>
      </c>
      <c r="B3131" t="s">
        <v>27020</v>
      </c>
      <c r="C3131" t="s">
        <v>27021</v>
      </c>
      <c r="D3131" t="s">
        <v>22307</v>
      </c>
      <c r="E3131" t="s">
        <v>21952</v>
      </c>
      <c r="F3131" t="s">
        <v>21953</v>
      </c>
      <c r="G3131">
        <v>3430</v>
      </c>
      <c r="I3131">
        <v>150</v>
      </c>
      <c r="J3131" t="s">
        <v>21954</v>
      </c>
      <c r="K3131" t="s">
        <v>204</v>
      </c>
      <c r="L3131" t="s">
        <v>12492</v>
      </c>
      <c r="M3131" t="s">
        <v>21955</v>
      </c>
      <c r="N3131" t="s">
        <v>21955</v>
      </c>
      <c r="O3131" t="s">
        <v>21955</v>
      </c>
      <c r="P3131" t="s">
        <v>21955</v>
      </c>
      <c r="Q3131" t="s">
        <v>21956</v>
      </c>
      <c r="R3131">
        <v>0.05</v>
      </c>
      <c r="S3131">
        <v>0</v>
      </c>
    </row>
    <row r="3132" spans="1:20">
      <c r="A3132" t="s">
        <v>349</v>
      </c>
      <c r="B3132" t="s">
        <v>27022</v>
      </c>
      <c r="C3132" t="s">
        <v>27023</v>
      </c>
      <c r="D3132" t="s">
        <v>22409</v>
      </c>
      <c r="E3132" t="s">
        <v>21952</v>
      </c>
      <c r="F3132" t="s">
        <v>21953</v>
      </c>
      <c r="G3132">
        <v>3450</v>
      </c>
      <c r="I3132">
        <v>150</v>
      </c>
      <c r="J3132" t="s">
        <v>21954</v>
      </c>
      <c r="K3132" t="s">
        <v>12492</v>
      </c>
      <c r="L3132" t="s">
        <v>12492</v>
      </c>
      <c r="M3132" t="s">
        <v>21955</v>
      </c>
      <c r="N3132" t="s">
        <v>21955</v>
      </c>
      <c r="O3132" t="s">
        <v>21955</v>
      </c>
      <c r="P3132" t="s">
        <v>21955</v>
      </c>
      <c r="Q3132" t="s">
        <v>21956</v>
      </c>
      <c r="R3132">
        <v>0.05</v>
      </c>
      <c r="S3132">
        <v>0</v>
      </c>
      <c r="T3132" t="s">
        <v>22002</v>
      </c>
    </row>
    <row r="3133" spans="1:20">
      <c r="A3133" t="s">
        <v>349</v>
      </c>
      <c r="B3133" t="s">
        <v>27024</v>
      </c>
      <c r="C3133" t="s">
        <v>27025</v>
      </c>
      <c r="D3133" t="s">
        <v>22510</v>
      </c>
      <c r="E3133" t="s">
        <v>21966</v>
      </c>
      <c r="F3133" t="s">
        <v>21953</v>
      </c>
      <c r="G3133">
        <v>3220</v>
      </c>
      <c r="I3133">
        <v>150</v>
      </c>
      <c r="J3133" t="s">
        <v>21954</v>
      </c>
      <c r="K3133" t="s">
        <v>204</v>
      </c>
      <c r="L3133" t="s">
        <v>12492</v>
      </c>
      <c r="M3133" t="s">
        <v>21955</v>
      </c>
      <c r="N3133" t="s">
        <v>21955</v>
      </c>
      <c r="O3133" t="s">
        <v>21955</v>
      </c>
      <c r="P3133" t="s">
        <v>21955</v>
      </c>
      <c r="Q3133" t="s">
        <v>21956</v>
      </c>
      <c r="R3133">
        <v>0.05</v>
      </c>
      <c r="S3133">
        <v>0</v>
      </c>
    </row>
    <row r="3134" spans="1:20">
      <c r="A3134" t="s">
        <v>349</v>
      </c>
      <c r="B3134" t="s">
        <v>27026</v>
      </c>
      <c r="C3134" t="s">
        <v>27027</v>
      </c>
      <c r="D3134" t="s">
        <v>25065</v>
      </c>
      <c r="E3134" t="s">
        <v>21952</v>
      </c>
      <c r="F3134" t="s">
        <v>21953</v>
      </c>
      <c r="G3134">
        <v>3220</v>
      </c>
      <c r="I3134">
        <v>200</v>
      </c>
      <c r="J3134" t="s">
        <v>21954</v>
      </c>
      <c r="K3134" t="s">
        <v>204</v>
      </c>
      <c r="L3134" t="s">
        <v>12492</v>
      </c>
      <c r="M3134" t="s">
        <v>34</v>
      </c>
      <c r="N3134" t="s">
        <v>34</v>
      </c>
      <c r="O3134" t="s">
        <v>34</v>
      </c>
      <c r="P3134" t="s">
        <v>34</v>
      </c>
      <c r="Q3134" t="s">
        <v>21956</v>
      </c>
      <c r="R3134">
        <v>0.05</v>
      </c>
      <c r="S3134">
        <v>0</v>
      </c>
      <c r="T3134" t="s">
        <v>21967</v>
      </c>
    </row>
    <row r="3135" spans="1:20">
      <c r="A3135" t="s">
        <v>349</v>
      </c>
      <c r="B3135" t="s">
        <v>27028</v>
      </c>
      <c r="C3135" t="s">
        <v>27029</v>
      </c>
      <c r="D3135" t="s">
        <v>21979</v>
      </c>
      <c r="E3135" t="s">
        <v>21952</v>
      </c>
      <c r="F3135" t="s">
        <v>21953</v>
      </c>
      <c r="G3135">
        <v>3440</v>
      </c>
      <c r="I3135">
        <v>150</v>
      </c>
      <c r="J3135" t="s">
        <v>21954</v>
      </c>
      <c r="K3135" t="s">
        <v>204</v>
      </c>
      <c r="L3135" t="s">
        <v>12492</v>
      </c>
      <c r="M3135" t="s">
        <v>21955</v>
      </c>
      <c r="N3135" t="s">
        <v>21955</v>
      </c>
      <c r="O3135" t="s">
        <v>21955</v>
      </c>
      <c r="P3135" t="s">
        <v>21955</v>
      </c>
      <c r="Q3135" t="s">
        <v>21956</v>
      </c>
      <c r="R3135">
        <v>0.05</v>
      </c>
      <c r="S3135">
        <v>0</v>
      </c>
      <c r="T3135" t="s">
        <v>21967</v>
      </c>
    </row>
    <row r="3136" spans="1:20">
      <c r="A3136" t="s">
        <v>349</v>
      </c>
      <c r="B3136" t="s">
        <v>27030</v>
      </c>
      <c r="C3136" t="s">
        <v>27031</v>
      </c>
      <c r="D3136" t="s">
        <v>22307</v>
      </c>
      <c r="E3136" t="s">
        <v>21952</v>
      </c>
      <c r="F3136" t="s">
        <v>21953</v>
      </c>
      <c r="G3136">
        <v>3430</v>
      </c>
      <c r="I3136">
        <v>150</v>
      </c>
      <c r="J3136" t="s">
        <v>21954</v>
      </c>
      <c r="K3136" t="s">
        <v>204</v>
      </c>
      <c r="L3136" t="s">
        <v>12492</v>
      </c>
      <c r="M3136" t="s">
        <v>21955</v>
      </c>
      <c r="N3136" t="s">
        <v>21955</v>
      </c>
      <c r="O3136" t="s">
        <v>21955</v>
      </c>
      <c r="P3136" t="s">
        <v>21955</v>
      </c>
      <c r="Q3136" t="s">
        <v>21956</v>
      </c>
      <c r="R3136">
        <v>0.05</v>
      </c>
      <c r="S3136">
        <v>0</v>
      </c>
    </row>
    <row r="3137" spans="1:20">
      <c r="A3137" t="s">
        <v>349</v>
      </c>
      <c r="B3137" t="s">
        <v>27032</v>
      </c>
      <c r="C3137" t="s">
        <v>27033</v>
      </c>
      <c r="D3137" t="s">
        <v>25888</v>
      </c>
      <c r="E3137" t="s">
        <v>21952</v>
      </c>
      <c r="F3137" t="s">
        <v>21953</v>
      </c>
      <c r="G3137">
        <v>3450</v>
      </c>
      <c r="I3137">
        <v>150</v>
      </c>
      <c r="J3137" t="s">
        <v>21954</v>
      </c>
      <c r="K3137" t="s">
        <v>204</v>
      </c>
      <c r="L3137" t="s">
        <v>12492</v>
      </c>
      <c r="M3137" t="s">
        <v>21955</v>
      </c>
      <c r="N3137" t="s">
        <v>21955</v>
      </c>
      <c r="O3137" t="s">
        <v>21955</v>
      </c>
      <c r="P3137" t="s">
        <v>21955</v>
      </c>
      <c r="Q3137" t="s">
        <v>21956</v>
      </c>
      <c r="R3137">
        <v>0.05</v>
      </c>
      <c r="S3137">
        <v>0</v>
      </c>
    </row>
    <row r="3138" spans="1:20">
      <c r="A3138" t="s">
        <v>349</v>
      </c>
      <c r="B3138" t="s">
        <v>27034</v>
      </c>
      <c r="C3138" t="s">
        <v>27035</v>
      </c>
      <c r="D3138" t="s">
        <v>21959</v>
      </c>
      <c r="E3138" t="s">
        <v>21960</v>
      </c>
      <c r="F3138" t="s">
        <v>21953</v>
      </c>
      <c r="G3138">
        <v>3420</v>
      </c>
      <c r="I3138">
        <v>150</v>
      </c>
      <c r="J3138" t="s">
        <v>21954</v>
      </c>
      <c r="K3138" t="s">
        <v>204</v>
      </c>
      <c r="L3138" t="s">
        <v>12492</v>
      </c>
      <c r="M3138" t="s">
        <v>21955</v>
      </c>
      <c r="N3138" t="s">
        <v>21955</v>
      </c>
      <c r="O3138" t="s">
        <v>21955</v>
      </c>
      <c r="P3138" t="s">
        <v>21955</v>
      </c>
      <c r="Q3138" t="s">
        <v>21956</v>
      </c>
      <c r="R3138">
        <v>0.05</v>
      </c>
      <c r="S3138">
        <v>0</v>
      </c>
      <c r="T3138" t="s">
        <v>21967</v>
      </c>
    </row>
    <row r="3139" spans="1:20">
      <c r="A3139" t="s">
        <v>349</v>
      </c>
      <c r="B3139" t="s">
        <v>27036</v>
      </c>
      <c r="C3139" t="s">
        <v>27037</v>
      </c>
      <c r="D3139" t="s">
        <v>22016</v>
      </c>
      <c r="E3139" t="s">
        <v>21952</v>
      </c>
      <c r="F3139" t="s">
        <v>21953</v>
      </c>
      <c r="G3139">
        <v>3450</v>
      </c>
      <c r="I3139">
        <v>150</v>
      </c>
      <c r="J3139" t="s">
        <v>21954</v>
      </c>
      <c r="K3139" t="s">
        <v>12492</v>
      </c>
      <c r="L3139" t="s">
        <v>12492</v>
      </c>
      <c r="M3139" t="s">
        <v>21955</v>
      </c>
      <c r="N3139" t="s">
        <v>21955</v>
      </c>
      <c r="O3139" t="s">
        <v>21955</v>
      </c>
      <c r="P3139" t="s">
        <v>21955</v>
      </c>
      <c r="Q3139" t="s">
        <v>21956</v>
      </c>
      <c r="R3139">
        <v>0.05</v>
      </c>
      <c r="S3139">
        <v>0</v>
      </c>
    </row>
    <row r="3140" spans="1:20">
      <c r="A3140" t="s">
        <v>349</v>
      </c>
      <c r="B3140" t="s">
        <v>27038</v>
      </c>
      <c r="C3140" t="s">
        <v>27039</v>
      </c>
      <c r="D3140" t="s">
        <v>24808</v>
      </c>
      <c r="E3140" t="s">
        <v>21966</v>
      </c>
      <c r="F3140" t="s">
        <v>21953</v>
      </c>
      <c r="G3140">
        <v>3220</v>
      </c>
      <c r="I3140">
        <v>150</v>
      </c>
      <c r="J3140" t="s">
        <v>19</v>
      </c>
      <c r="K3140" t="s">
        <v>12492</v>
      </c>
      <c r="L3140" t="s">
        <v>12492</v>
      </c>
      <c r="M3140" t="s">
        <v>21955</v>
      </c>
      <c r="N3140" t="s">
        <v>21955</v>
      </c>
      <c r="O3140" t="s">
        <v>21955</v>
      </c>
      <c r="P3140" t="s">
        <v>21955</v>
      </c>
      <c r="Q3140" t="s">
        <v>21956</v>
      </c>
      <c r="R3140">
        <v>0.05</v>
      </c>
      <c r="S3140">
        <v>0</v>
      </c>
      <c r="T3140" t="s">
        <v>22002</v>
      </c>
    </row>
    <row r="3141" spans="1:20">
      <c r="A3141" t="s">
        <v>349</v>
      </c>
      <c r="B3141" t="s">
        <v>27040</v>
      </c>
      <c r="C3141" t="s">
        <v>27041</v>
      </c>
      <c r="D3141" t="s">
        <v>22485</v>
      </c>
      <c r="E3141" t="s">
        <v>22199</v>
      </c>
      <c r="F3141" t="s">
        <v>21953</v>
      </c>
      <c r="G3141">
        <v>3220</v>
      </c>
      <c r="I3141">
        <v>150</v>
      </c>
      <c r="J3141" t="s">
        <v>21954</v>
      </c>
      <c r="K3141" t="s">
        <v>12492</v>
      </c>
      <c r="L3141" t="s">
        <v>12492</v>
      </c>
      <c r="M3141" t="s">
        <v>34</v>
      </c>
      <c r="N3141" t="s">
        <v>34</v>
      </c>
      <c r="O3141" t="s">
        <v>34</v>
      </c>
      <c r="P3141" t="s">
        <v>34</v>
      </c>
      <c r="Q3141" t="s">
        <v>21956</v>
      </c>
      <c r="R3141">
        <v>0.05</v>
      </c>
      <c r="S3141">
        <v>0</v>
      </c>
      <c r="T3141" t="s">
        <v>21967</v>
      </c>
    </row>
    <row r="3142" spans="1:20">
      <c r="A3142" t="s">
        <v>349</v>
      </c>
      <c r="B3142" t="s">
        <v>27042</v>
      </c>
      <c r="C3142" t="s">
        <v>27043</v>
      </c>
      <c r="D3142" t="s">
        <v>25304</v>
      </c>
      <c r="E3142" t="s">
        <v>21952</v>
      </c>
      <c r="F3142" t="s">
        <v>21953</v>
      </c>
      <c r="G3142">
        <v>3430</v>
      </c>
      <c r="I3142">
        <v>200</v>
      </c>
      <c r="J3142" t="s">
        <v>21954</v>
      </c>
      <c r="K3142" t="s">
        <v>12492</v>
      </c>
      <c r="L3142" t="s">
        <v>12492</v>
      </c>
      <c r="M3142" t="s">
        <v>21955</v>
      </c>
      <c r="N3142" t="s">
        <v>21955</v>
      </c>
      <c r="O3142" t="s">
        <v>21955</v>
      </c>
      <c r="P3142" t="s">
        <v>21955</v>
      </c>
      <c r="Q3142" t="s">
        <v>21956</v>
      </c>
      <c r="R3142">
        <v>0.05</v>
      </c>
      <c r="S3142">
        <v>0</v>
      </c>
      <c r="T3142" t="s">
        <v>21967</v>
      </c>
    </row>
    <row r="3143" spans="1:20">
      <c r="A3143" t="s">
        <v>349</v>
      </c>
      <c r="B3143" t="s">
        <v>27044</v>
      </c>
      <c r="C3143" t="s">
        <v>27045</v>
      </c>
      <c r="D3143" t="s">
        <v>26641</v>
      </c>
      <c r="E3143" t="s">
        <v>21952</v>
      </c>
      <c r="F3143" t="s">
        <v>21953</v>
      </c>
      <c r="G3143">
        <v>3430</v>
      </c>
      <c r="I3143">
        <v>200</v>
      </c>
      <c r="J3143" t="s">
        <v>21954</v>
      </c>
      <c r="K3143" t="s">
        <v>12492</v>
      </c>
      <c r="L3143" t="s">
        <v>12492</v>
      </c>
      <c r="M3143" t="s">
        <v>21955</v>
      </c>
      <c r="N3143" t="s">
        <v>21955</v>
      </c>
      <c r="O3143" t="s">
        <v>21955</v>
      </c>
      <c r="P3143" t="s">
        <v>21955</v>
      </c>
      <c r="Q3143" t="s">
        <v>21956</v>
      </c>
      <c r="R3143">
        <v>0.05</v>
      </c>
      <c r="S3143">
        <v>0</v>
      </c>
      <c r="T3143" t="s">
        <v>21967</v>
      </c>
    </row>
    <row r="3144" spans="1:20">
      <c r="A3144" t="s">
        <v>349</v>
      </c>
      <c r="B3144" t="s">
        <v>27046</v>
      </c>
      <c r="C3144" t="s">
        <v>27047</v>
      </c>
      <c r="D3144" t="s">
        <v>25304</v>
      </c>
      <c r="E3144" t="s">
        <v>21952</v>
      </c>
      <c r="F3144" t="s">
        <v>21953</v>
      </c>
      <c r="G3144">
        <v>3430</v>
      </c>
      <c r="I3144">
        <v>200</v>
      </c>
      <c r="J3144" t="s">
        <v>19</v>
      </c>
      <c r="K3144" t="s">
        <v>12492</v>
      </c>
      <c r="L3144" t="s">
        <v>12492</v>
      </c>
      <c r="M3144" t="s">
        <v>21955</v>
      </c>
      <c r="N3144" t="s">
        <v>34</v>
      </c>
      <c r="O3144" t="s">
        <v>34</v>
      </c>
      <c r="P3144" t="s">
        <v>34</v>
      </c>
      <c r="Q3144" t="s">
        <v>21956</v>
      </c>
      <c r="R3144">
        <v>0.05</v>
      </c>
      <c r="S3144">
        <v>0</v>
      </c>
      <c r="T3144" t="s">
        <v>21967</v>
      </c>
    </row>
    <row r="3145" spans="1:20">
      <c r="A3145" t="s">
        <v>349</v>
      </c>
      <c r="B3145" t="s">
        <v>27048</v>
      </c>
      <c r="C3145" t="s">
        <v>27049</v>
      </c>
      <c r="D3145" t="s">
        <v>22412</v>
      </c>
      <c r="E3145" t="s">
        <v>21966</v>
      </c>
      <c r="F3145" t="s">
        <v>21953</v>
      </c>
      <c r="G3145">
        <v>3220</v>
      </c>
      <c r="I3145">
        <v>200</v>
      </c>
      <c r="J3145" t="s">
        <v>21954</v>
      </c>
      <c r="K3145" t="s">
        <v>12492</v>
      </c>
      <c r="L3145" t="s">
        <v>12492</v>
      </c>
      <c r="M3145" t="s">
        <v>21955</v>
      </c>
      <c r="N3145" t="s">
        <v>21955</v>
      </c>
      <c r="O3145" t="s">
        <v>21955</v>
      </c>
      <c r="P3145" t="s">
        <v>21955</v>
      </c>
      <c r="Q3145" t="s">
        <v>21956</v>
      </c>
      <c r="R3145">
        <v>0.05</v>
      </c>
      <c r="S3145">
        <v>0</v>
      </c>
      <c r="T3145" t="s">
        <v>21967</v>
      </c>
    </row>
    <row r="3146" spans="1:20">
      <c r="A3146" t="s">
        <v>349</v>
      </c>
      <c r="B3146" t="s">
        <v>27050</v>
      </c>
      <c r="C3146" t="s">
        <v>27051</v>
      </c>
      <c r="D3146" t="s">
        <v>22162</v>
      </c>
      <c r="E3146" t="s">
        <v>21966</v>
      </c>
      <c r="F3146" t="s">
        <v>21953</v>
      </c>
      <c r="G3146">
        <v>3220</v>
      </c>
      <c r="I3146">
        <v>200</v>
      </c>
      <c r="J3146" t="s">
        <v>21954</v>
      </c>
      <c r="K3146" t="s">
        <v>12492</v>
      </c>
      <c r="L3146" t="s">
        <v>12492</v>
      </c>
      <c r="M3146" t="s">
        <v>34</v>
      </c>
      <c r="N3146" t="s">
        <v>34</v>
      </c>
      <c r="O3146" t="s">
        <v>34</v>
      </c>
      <c r="P3146" t="s">
        <v>34</v>
      </c>
      <c r="Q3146" t="s">
        <v>21956</v>
      </c>
      <c r="R3146">
        <v>0.05</v>
      </c>
      <c r="S3146">
        <v>0</v>
      </c>
      <c r="T3146" t="s">
        <v>21967</v>
      </c>
    </row>
    <row r="3147" spans="1:20">
      <c r="A3147" t="s">
        <v>349</v>
      </c>
      <c r="B3147" t="s">
        <v>27052</v>
      </c>
      <c r="C3147" t="s">
        <v>27053</v>
      </c>
      <c r="D3147" t="s">
        <v>22254</v>
      </c>
      <c r="E3147" t="s">
        <v>21952</v>
      </c>
      <c r="F3147" t="s">
        <v>21953</v>
      </c>
      <c r="G3147">
        <v>3450</v>
      </c>
      <c r="I3147">
        <v>150</v>
      </c>
      <c r="J3147" t="s">
        <v>21954</v>
      </c>
      <c r="K3147" t="s">
        <v>12492</v>
      </c>
      <c r="L3147" t="s">
        <v>12492</v>
      </c>
      <c r="M3147" t="s">
        <v>21955</v>
      </c>
      <c r="N3147" t="s">
        <v>21955</v>
      </c>
      <c r="O3147" t="s">
        <v>21955</v>
      </c>
      <c r="P3147" t="s">
        <v>21955</v>
      </c>
      <c r="Q3147" t="s">
        <v>21956</v>
      </c>
      <c r="R3147">
        <v>0.05</v>
      </c>
      <c r="S3147">
        <v>0</v>
      </c>
      <c r="T3147" t="s">
        <v>22002</v>
      </c>
    </row>
    <row r="3148" spans="1:20">
      <c r="A3148" t="s">
        <v>349</v>
      </c>
      <c r="B3148" t="s">
        <v>27054</v>
      </c>
      <c r="C3148" t="s">
        <v>27055</v>
      </c>
      <c r="D3148" t="s">
        <v>22849</v>
      </c>
      <c r="E3148" t="s">
        <v>21966</v>
      </c>
      <c r="F3148" t="s">
        <v>21953</v>
      </c>
      <c r="G3148">
        <v>3220</v>
      </c>
      <c r="I3148">
        <v>150</v>
      </c>
      <c r="J3148" t="s">
        <v>21954</v>
      </c>
      <c r="K3148" t="s">
        <v>204</v>
      </c>
      <c r="L3148" t="s">
        <v>12492</v>
      </c>
      <c r="M3148" t="s">
        <v>21955</v>
      </c>
      <c r="N3148" t="s">
        <v>21955</v>
      </c>
      <c r="O3148" t="s">
        <v>21955</v>
      </c>
      <c r="P3148" t="s">
        <v>21955</v>
      </c>
      <c r="Q3148" t="s">
        <v>21956</v>
      </c>
      <c r="R3148">
        <v>0.05</v>
      </c>
      <c r="S3148">
        <v>0</v>
      </c>
      <c r="T3148" t="s">
        <v>21967</v>
      </c>
    </row>
    <row r="3149" spans="1:20">
      <c r="A3149" t="s">
        <v>349</v>
      </c>
      <c r="B3149" t="s">
        <v>27056</v>
      </c>
      <c r="C3149" t="s">
        <v>27057</v>
      </c>
      <c r="D3149" t="s">
        <v>22849</v>
      </c>
      <c r="E3149" t="s">
        <v>21966</v>
      </c>
      <c r="F3149" t="s">
        <v>21953</v>
      </c>
      <c r="G3149">
        <v>3220</v>
      </c>
      <c r="I3149">
        <v>150</v>
      </c>
      <c r="J3149" t="s">
        <v>21954</v>
      </c>
      <c r="K3149" t="s">
        <v>204</v>
      </c>
      <c r="L3149" t="s">
        <v>12492</v>
      </c>
      <c r="M3149" t="s">
        <v>21955</v>
      </c>
      <c r="N3149" t="s">
        <v>21955</v>
      </c>
      <c r="O3149" t="s">
        <v>21955</v>
      </c>
      <c r="P3149" t="s">
        <v>21955</v>
      </c>
      <c r="Q3149" t="s">
        <v>21956</v>
      </c>
      <c r="R3149">
        <v>0.05</v>
      </c>
      <c r="S3149">
        <v>0</v>
      </c>
      <c r="T3149" t="s">
        <v>21967</v>
      </c>
    </row>
    <row r="3150" spans="1:20">
      <c r="A3150" t="s">
        <v>349</v>
      </c>
      <c r="B3150" t="s">
        <v>27058</v>
      </c>
      <c r="C3150" t="s">
        <v>27059</v>
      </c>
      <c r="D3150" t="s">
        <v>22849</v>
      </c>
      <c r="E3150" t="s">
        <v>21966</v>
      </c>
      <c r="F3150" t="s">
        <v>21953</v>
      </c>
      <c r="G3150">
        <v>3220</v>
      </c>
      <c r="I3150">
        <v>150</v>
      </c>
      <c r="J3150" t="s">
        <v>21954</v>
      </c>
      <c r="K3150" t="s">
        <v>204</v>
      </c>
      <c r="L3150" t="s">
        <v>12492</v>
      </c>
      <c r="M3150" t="s">
        <v>21955</v>
      </c>
      <c r="N3150" t="s">
        <v>21955</v>
      </c>
      <c r="O3150" t="s">
        <v>21955</v>
      </c>
      <c r="P3150" t="s">
        <v>21955</v>
      </c>
      <c r="Q3150" t="s">
        <v>21956</v>
      </c>
      <c r="R3150">
        <v>0.05</v>
      </c>
      <c r="S3150">
        <v>0</v>
      </c>
      <c r="T3150" t="s">
        <v>21967</v>
      </c>
    </row>
    <row r="3151" spans="1:20">
      <c r="A3151" t="s">
        <v>349</v>
      </c>
      <c r="B3151" t="s">
        <v>27060</v>
      </c>
      <c r="C3151" t="s">
        <v>27061</v>
      </c>
      <c r="D3151" t="s">
        <v>25727</v>
      </c>
      <c r="E3151" t="s">
        <v>21966</v>
      </c>
      <c r="F3151" t="s">
        <v>21953</v>
      </c>
      <c r="G3151">
        <v>3220</v>
      </c>
      <c r="I3151">
        <v>150</v>
      </c>
      <c r="J3151" t="s">
        <v>21954</v>
      </c>
      <c r="K3151" t="s">
        <v>12492</v>
      </c>
      <c r="L3151" t="s">
        <v>12492</v>
      </c>
      <c r="M3151" t="s">
        <v>21955</v>
      </c>
      <c r="N3151" t="s">
        <v>21955</v>
      </c>
      <c r="O3151" t="s">
        <v>21955</v>
      </c>
      <c r="P3151" t="s">
        <v>21955</v>
      </c>
      <c r="Q3151" t="s">
        <v>21956</v>
      </c>
      <c r="R3151">
        <v>0.05</v>
      </c>
      <c r="S3151">
        <v>0</v>
      </c>
      <c r="T3151" t="s">
        <v>21967</v>
      </c>
    </row>
    <row r="3152" spans="1:20">
      <c r="A3152" t="s">
        <v>349</v>
      </c>
      <c r="B3152" t="s">
        <v>27062</v>
      </c>
      <c r="C3152" t="s">
        <v>27063</v>
      </c>
      <c r="D3152" t="s">
        <v>22069</v>
      </c>
      <c r="E3152" t="s">
        <v>21952</v>
      </c>
      <c r="F3152" t="s">
        <v>21953</v>
      </c>
      <c r="G3152">
        <v>3430</v>
      </c>
      <c r="I3152">
        <v>150</v>
      </c>
      <c r="J3152" t="s">
        <v>21954</v>
      </c>
      <c r="K3152" t="s">
        <v>12492</v>
      </c>
      <c r="L3152" t="s">
        <v>12492</v>
      </c>
      <c r="M3152" t="s">
        <v>21955</v>
      </c>
      <c r="N3152" t="s">
        <v>21955</v>
      </c>
      <c r="O3152" t="s">
        <v>21955</v>
      </c>
      <c r="P3152" t="s">
        <v>21955</v>
      </c>
      <c r="Q3152" t="s">
        <v>21956</v>
      </c>
      <c r="R3152">
        <v>0.05</v>
      </c>
      <c r="S3152">
        <v>0</v>
      </c>
      <c r="T3152" t="s">
        <v>21962</v>
      </c>
    </row>
    <row r="3153" spans="1:20">
      <c r="A3153" t="s">
        <v>349</v>
      </c>
      <c r="B3153" t="s">
        <v>27064</v>
      </c>
      <c r="C3153" t="s">
        <v>27065</v>
      </c>
      <c r="D3153" t="s">
        <v>22069</v>
      </c>
      <c r="E3153" t="s">
        <v>21952</v>
      </c>
      <c r="F3153" t="s">
        <v>21953</v>
      </c>
      <c r="G3153">
        <v>3430</v>
      </c>
      <c r="I3153">
        <v>150</v>
      </c>
      <c r="J3153" t="s">
        <v>21954</v>
      </c>
      <c r="K3153" t="s">
        <v>204</v>
      </c>
      <c r="L3153" t="s">
        <v>12492</v>
      </c>
      <c r="M3153" t="s">
        <v>21955</v>
      </c>
      <c r="N3153" t="s">
        <v>21955</v>
      </c>
      <c r="O3153" t="s">
        <v>21955</v>
      </c>
      <c r="P3153" t="s">
        <v>21955</v>
      </c>
      <c r="Q3153" t="s">
        <v>21956</v>
      </c>
      <c r="R3153">
        <v>0.05</v>
      </c>
      <c r="S3153">
        <v>0</v>
      </c>
      <c r="T3153" t="s">
        <v>21967</v>
      </c>
    </row>
    <row r="3154" spans="1:20">
      <c r="A3154" t="s">
        <v>349</v>
      </c>
      <c r="B3154" t="s">
        <v>27066</v>
      </c>
      <c r="C3154" t="s">
        <v>27067</v>
      </c>
      <c r="D3154" t="s">
        <v>23749</v>
      </c>
      <c r="E3154" t="s">
        <v>21952</v>
      </c>
      <c r="F3154" t="s">
        <v>21953</v>
      </c>
      <c r="G3154">
        <v>3430</v>
      </c>
      <c r="I3154">
        <v>200</v>
      </c>
      <c r="J3154" t="s">
        <v>21954</v>
      </c>
      <c r="K3154" t="s">
        <v>204</v>
      </c>
      <c r="L3154" t="s">
        <v>12492</v>
      </c>
      <c r="M3154" t="s">
        <v>21955</v>
      </c>
      <c r="N3154" t="s">
        <v>21955</v>
      </c>
      <c r="O3154" t="s">
        <v>21955</v>
      </c>
      <c r="P3154" t="s">
        <v>21955</v>
      </c>
      <c r="Q3154" t="s">
        <v>21956</v>
      </c>
      <c r="R3154">
        <v>0.05</v>
      </c>
      <c r="S3154">
        <v>0</v>
      </c>
      <c r="T3154" t="s">
        <v>21967</v>
      </c>
    </row>
    <row r="3155" spans="1:20">
      <c r="A3155" t="s">
        <v>349</v>
      </c>
      <c r="B3155" t="s">
        <v>27068</v>
      </c>
      <c r="C3155" t="s">
        <v>27069</v>
      </c>
      <c r="D3155" t="s">
        <v>25212</v>
      </c>
      <c r="E3155" t="s">
        <v>21952</v>
      </c>
      <c r="F3155" t="s">
        <v>21953</v>
      </c>
      <c r="G3155">
        <v>3430</v>
      </c>
      <c r="I3155">
        <v>150</v>
      </c>
      <c r="J3155" t="s">
        <v>21954</v>
      </c>
      <c r="K3155" t="s">
        <v>204</v>
      </c>
      <c r="L3155" t="s">
        <v>12492</v>
      </c>
      <c r="M3155" t="s">
        <v>34</v>
      </c>
      <c r="N3155" t="s">
        <v>34</v>
      </c>
      <c r="O3155" t="s">
        <v>34</v>
      </c>
      <c r="P3155" t="s">
        <v>34</v>
      </c>
      <c r="Q3155" t="s">
        <v>21956</v>
      </c>
      <c r="R3155">
        <v>0.05</v>
      </c>
      <c r="S3155">
        <v>0</v>
      </c>
      <c r="T3155" t="s">
        <v>21967</v>
      </c>
    </row>
    <row r="3156" spans="1:20">
      <c r="A3156" t="s">
        <v>349</v>
      </c>
      <c r="B3156" t="s">
        <v>27070</v>
      </c>
      <c r="C3156" t="s">
        <v>27071</v>
      </c>
      <c r="D3156" t="s">
        <v>22385</v>
      </c>
      <c r="E3156" t="s">
        <v>21966</v>
      </c>
      <c r="F3156" t="s">
        <v>21953</v>
      </c>
      <c r="G3156">
        <v>3220</v>
      </c>
      <c r="I3156">
        <v>100</v>
      </c>
      <c r="J3156" t="s">
        <v>19</v>
      </c>
      <c r="K3156" t="s">
        <v>204</v>
      </c>
      <c r="L3156" t="s">
        <v>12492</v>
      </c>
      <c r="M3156" t="s">
        <v>21961</v>
      </c>
      <c r="N3156" t="s">
        <v>21961</v>
      </c>
      <c r="O3156" t="s">
        <v>21961</v>
      </c>
      <c r="P3156" t="s">
        <v>21961</v>
      </c>
      <c r="Q3156" t="s">
        <v>21956</v>
      </c>
      <c r="R3156">
        <v>0.05</v>
      </c>
      <c r="S3156">
        <v>0</v>
      </c>
    </row>
    <row r="3157" spans="1:20">
      <c r="A3157" t="s">
        <v>349</v>
      </c>
      <c r="B3157" t="s">
        <v>27072</v>
      </c>
      <c r="C3157" t="s">
        <v>27073</v>
      </c>
      <c r="D3157" t="s">
        <v>25174</v>
      </c>
      <c r="E3157" t="s">
        <v>21987</v>
      </c>
      <c r="F3157" t="s">
        <v>21953</v>
      </c>
      <c r="G3157">
        <v>3450</v>
      </c>
      <c r="I3157">
        <v>150</v>
      </c>
      <c r="J3157" t="s">
        <v>21954</v>
      </c>
      <c r="K3157" t="s">
        <v>12492</v>
      </c>
      <c r="L3157" t="s">
        <v>12492</v>
      </c>
      <c r="M3157" t="s">
        <v>22149</v>
      </c>
      <c r="N3157" t="s">
        <v>22149</v>
      </c>
      <c r="O3157" t="s">
        <v>22149</v>
      </c>
      <c r="P3157" t="s">
        <v>22149</v>
      </c>
      <c r="Q3157" t="s">
        <v>21956</v>
      </c>
      <c r="R3157">
        <v>0.05</v>
      </c>
      <c r="S3157">
        <v>0</v>
      </c>
      <c r="T3157" t="s">
        <v>21967</v>
      </c>
    </row>
    <row r="3158" spans="1:20">
      <c r="A3158" t="s">
        <v>349</v>
      </c>
      <c r="B3158" t="s">
        <v>27074</v>
      </c>
      <c r="C3158" t="s">
        <v>27075</v>
      </c>
      <c r="D3158" t="s">
        <v>26769</v>
      </c>
      <c r="E3158" t="s">
        <v>21952</v>
      </c>
      <c r="F3158" t="s">
        <v>21953</v>
      </c>
      <c r="G3158">
        <v>3430</v>
      </c>
      <c r="I3158">
        <v>200</v>
      </c>
      <c r="J3158" t="s">
        <v>21954</v>
      </c>
      <c r="K3158" t="s">
        <v>12492</v>
      </c>
      <c r="L3158" t="s">
        <v>12492</v>
      </c>
      <c r="M3158" t="s">
        <v>34</v>
      </c>
      <c r="N3158" t="s">
        <v>34</v>
      </c>
      <c r="O3158" t="s">
        <v>34</v>
      </c>
      <c r="P3158" t="s">
        <v>34</v>
      </c>
      <c r="Q3158" t="s">
        <v>21956</v>
      </c>
      <c r="R3158">
        <v>0.05</v>
      </c>
      <c r="S3158">
        <v>0</v>
      </c>
      <c r="T3158" t="s">
        <v>21967</v>
      </c>
    </row>
    <row r="3159" spans="1:20">
      <c r="A3159" t="s">
        <v>349</v>
      </c>
      <c r="B3159" t="s">
        <v>27076</v>
      </c>
      <c r="C3159" t="s">
        <v>27077</v>
      </c>
      <c r="D3159" t="s">
        <v>22196</v>
      </c>
      <c r="E3159" t="s">
        <v>21952</v>
      </c>
      <c r="F3159" t="s">
        <v>21953</v>
      </c>
      <c r="G3159">
        <v>3440</v>
      </c>
      <c r="I3159">
        <v>150</v>
      </c>
      <c r="J3159" t="s">
        <v>21954</v>
      </c>
      <c r="K3159" t="s">
        <v>12492</v>
      </c>
      <c r="L3159" t="s">
        <v>12492</v>
      </c>
      <c r="M3159" t="s">
        <v>21955</v>
      </c>
      <c r="N3159" t="s">
        <v>21955</v>
      </c>
      <c r="O3159" t="s">
        <v>21955</v>
      </c>
      <c r="P3159" t="s">
        <v>21955</v>
      </c>
      <c r="Q3159" t="s">
        <v>21956</v>
      </c>
      <c r="R3159">
        <v>0.05</v>
      </c>
      <c r="S3159">
        <v>0</v>
      </c>
      <c r="T3159" t="s">
        <v>21967</v>
      </c>
    </row>
    <row r="3160" spans="1:20">
      <c r="A3160" t="s">
        <v>349</v>
      </c>
      <c r="B3160" t="s">
        <v>27078</v>
      </c>
      <c r="C3160" t="s">
        <v>27079</v>
      </c>
      <c r="D3160" t="s">
        <v>24173</v>
      </c>
      <c r="E3160" t="s">
        <v>21952</v>
      </c>
      <c r="F3160" t="s">
        <v>21953</v>
      </c>
      <c r="G3160">
        <v>3220</v>
      </c>
      <c r="I3160">
        <v>200</v>
      </c>
      <c r="J3160" t="s">
        <v>21954</v>
      </c>
      <c r="K3160" t="s">
        <v>204</v>
      </c>
      <c r="L3160" t="s">
        <v>12492</v>
      </c>
      <c r="M3160" t="s">
        <v>34</v>
      </c>
      <c r="N3160" t="s">
        <v>34</v>
      </c>
      <c r="O3160" t="s">
        <v>34</v>
      </c>
      <c r="P3160" t="s">
        <v>34</v>
      </c>
      <c r="Q3160" t="s">
        <v>21956</v>
      </c>
      <c r="R3160">
        <v>0.05</v>
      </c>
      <c r="S3160">
        <v>0</v>
      </c>
      <c r="T3160" t="s">
        <v>21967</v>
      </c>
    </row>
    <row r="3161" spans="1:20">
      <c r="A3161" t="s">
        <v>349</v>
      </c>
      <c r="B3161" t="s">
        <v>27080</v>
      </c>
      <c r="C3161" t="s">
        <v>27081</v>
      </c>
      <c r="D3161" t="s">
        <v>22125</v>
      </c>
      <c r="E3161" t="s">
        <v>21987</v>
      </c>
      <c r="F3161" t="s">
        <v>21953</v>
      </c>
      <c r="G3161">
        <v>3220</v>
      </c>
      <c r="I3161">
        <v>150</v>
      </c>
      <c r="J3161" t="s">
        <v>21954</v>
      </c>
      <c r="K3161" t="s">
        <v>204</v>
      </c>
      <c r="L3161" t="s">
        <v>12492</v>
      </c>
      <c r="M3161" t="s">
        <v>21955</v>
      </c>
      <c r="N3161" t="s">
        <v>21955</v>
      </c>
      <c r="O3161" t="s">
        <v>21955</v>
      </c>
      <c r="P3161" t="s">
        <v>21955</v>
      </c>
      <c r="Q3161" t="s">
        <v>21956</v>
      </c>
      <c r="R3161">
        <v>0.05</v>
      </c>
      <c r="S3161">
        <v>0</v>
      </c>
      <c r="T3161" t="s">
        <v>21967</v>
      </c>
    </row>
    <row r="3162" spans="1:20">
      <c r="A3162" t="s">
        <v>349</v>
      </c>
      <c r="B3162" t="s">
        <v>27082</v>
      </c>
      <c r="C3162" t="s">
        <v>27083</v>
      </c>
      <c r="D3162" t="s">
        <v>22225</v>
      </c>
      <c r="E3162" t="s">
        <v>21966</v>
      </c>
      <c r="F3162" t="s">
        <v>21953</v>
      </c>
      <c r="G3162">
        <v>3220</v>
      </c>
      <c r="I3162">
        <v>150</v>
      </c>
      <c r="J3162" t="s">
        <v>21954</v>
      </c>
      <c r="K3162" t="s">
        <v>204</v>
      </c>
      <c r="L3162" t="s">
        <v>12492</v>
      </c>
      <c r="M3162" t="s">
        <v>21955</v>
      </c>
      <c r="N3162" t="s">
        <v>21955</v>
      </c>
      <c r="O3162" t="s">
        <v>21955</v>
      </c>
      <c r="P3162" t="s">
        <v>21955</v>
      </c>
      <c r="Q3162" t="s">
        <v>21956</v>
      </c>
      <c r="R3162">
        <v>0.05</v>
      </c>
      <c r="S3162">
        <v>0</v>
      </c>
    </row>
    <row r="3163" spans="1:20">
      <c r="A3163" t="s">
        <v>349</v>
      </c>
      <c r="B3163" t="s">
        <v>27084</v>
      </c>
      <c r="C3163" t="s">
        <v>27085</v>
      </c>
      <c r="D3163" t="s">
        <v>25174</v>
      </c>
      <c r="E3163" t="s">
        <v>21966</v>
      </c>
      <c r="F3163" t="s">
        <v>21953</v>
      </c>
      <c r="G3163">
        <v>3220</v>
      </c>
      <c r="I3163">
        <v>150</v>
      </c>
      <c r="J3163" t="s">
        <v>21954</v>
      </c>
      <c r="K3163" t="s">
        <v>12492</v>
      </c>
      <c r="L3163" t="s">
        <v>204</v>
      </c>
      <c r="M3163" t="s">
        <v>21955</v>
      </c>
      <c r="N3163" t="s">
        <v>21955</v>
      </c>
      <c r="O3163" t="s">
        <v>21955</v>
      </c>
      <c r="P3163" t="s">
        <v>21955</v>
      </c>
      <c r="Q3163" t="s">
        <v>21956</v>
      </c>
      <c r="R3163">
        <v>0.05</v>
      </c>
      <c r="S3163">
        <v>0</v>
      </c>
      <c r="T3163" t="s">
        <v>21967</v>
      </c>
    </row>
    <row r="3164" spans="1:20">
      <c r="A3164" t="s">
        <v>349</v>
      </c>
      <c r="B3164" t="s">
        <v>27086</v>
      </c>
      <c r="C3164" t="s">
        <v>27087</v>
      </c>
      <c r="D3164" t="s">
        <v>27088</v>
      </c>
      <c r="E3164" t="s">
        <v>21987</v>
      </c>
      <c r="F3164" t="s">
        <v>21953</v>
      </c>
      <c r="G3164">
        <v>3220</v>
      </c>
      <c r="I3164">
        <v>150</v>
      </c>
      <c r="J3164" t="s">
        <v>21954</v>
      </c>
      <c r="K3164" t="s">
        <v>12492</v>
      </c>
      <c r="L3164" t="s">
        <v>12492</v>
      </c>
      <c r="M3164" t="s">
        <v>21955</v>
      </c>
      <c r="N3164" t="s">
        <v>21955</v>
      </c>
      <c r="O3164" t="s">
        <v>21955</v>
      </c>
      <c r="P3164" t="s">
        <v>21955</v>
      </c>
      <c r="Q3164" t="s">
        <v>21956</v>
      </c>
      <c r="R3164">
        <v>0.05</v>
      </c>
      <c r="S3164">
        <v>0</v>
      </c>
      <c r="T3164" t="s">
        <v>21967</v>
      </c>
    </row>
    <row r="3165" spans="1:20">
      <c r="A3165" t="s">
        <v>349</v>
      </c>
      <c r="B3165" t="s">
        <v>27089</v>
      </c>
      <c r="C3165" t="s">
        <v>27090</v>
      </c>
      <c r="D3165" t="s">
        <v>25554</v>
      </c>
      <c r="E3165" t="s">
        <v>21966</v>
      </c>
      <c r="F3165" t="s">
        <v>21953</v>
      </c>
      <c r="G3165">
        <v>3240</v>
      </c>
      <c r="I3165">
        <v>150</v>
      </c>
      <c r="J3165" t="s">
        <v>21954</v>
      </c>
      <c r="K3165" t="s">
        <v>12492</v>
      </c>
      <c r="L3165" t="s">
        <v>12492</v>
      </c>
      <c r="M3165" t="s">
        <v>21955</v>
      </c>
      <c r="N3165" t="s">
        <v>21955</v>
      </c>
      <c r="O3165" t="s">
        <v>21955</v>
      </c>
      <c r="P3165" t="s">
        <v>21955</v>
      </c>
      <c r="Q3165" t="s">
        <v>21956</v>
      </c>
      <c r="T3165" t="s">
        <v>22002</v>
      </c>
    </row>
    <row r="3166" spans="1:20">
      <c r="A3166" t="s">
        <v>349</v>
      </c>
      <c r="B3166" t="s">
        <v>27091</v>
      </c>
      <c r="C3166" t="s">
        <v>27092</v>
      </c>
      <c r="D3166" t="s">
        <v>22360</v>
      </c>
      <c r="E3166" t="s">
        <v>21960</v>
      </c>
      <c r="F3166" t="s">
        <v>21953</v>
      </c>
      <c r="G3166">
        <v>3420</v>
      </c>
      <c r="I3166">
        <v>150</v>
      </c>
      <c r="J3166" t="s">
        <v>21954</v>
      </c>
      <c r="K3166" t="s">
        <v>12492</v>
      </c>
      <c r="L3166" t="s">
        <v>12492</v>
      </c>
      <c r="M3166" t="s">
        <v>21955</v>
      </c>
      <c r="N3166" t="s">
        <v>21955</v>
      </c>
      <c r="O3166" t="s">
        <v>21955</v>
      </c>
      <c r="P3166" t="s">
        <v>21955</v>
      </c>
      <c r="Q3166" t="s">
        <v>21956</v>
      </c>
      <c r="R3166">
        <v>0.05</v>
      </c>
      <c r="S3166">
        <v>0</v>
      </c>
    </row>
    <row r="3167" spans="1:20">
      <c r="A3167" t="s">
        <v>349</v>
      </c>
      <c r="B3167" t="s">
        <v>27093</v>
      </c>
      <c r="C3167" t="s">
        <v>27094</v>
      </c>
      <c r="D3167" t="s">
        <v>22551</v>
      </c>
      <c r="E3167" t="s">
        <v>21966</v>
      </c>
      <c r="F3167" t="s">
        <v>21953</v>
      </c>
      <c r="G3167">
        <v>3220</v>
      </c>
      <c r="I3167">
        <v>150</v>
      </c>
      <c r="J3167" t="s">
        <v>21954</v>
      </c>
      <c r="K3167" t="s">
        <v>204</v>
      </c>
      <c r="L3167" t="s">
        <v>12492</v>
      </c>
      <c r="M3167" t="s">
        <v>21955</v>
      </c>
      <c r="N3167" t="s">
        <v>21955</v>
      </c>
      <c r="O3167" t="s">
        <v>21955</v>
      </c>
      <c r="P3167" t="s">
        <v>21955</v>
      </c>
      <c r="Q3167" t="s">
        <v>21956</v>
      </c>
      <c r="R3167">
        <v>0.05</v>
      </c>
      <c r="S3167">
        <v>0</v>
      </c>
      <c r="T3167" t="s">
        <v>21967</v>
      </c>
    </row>
    <row r="3168" spans="1:20">
      <c r="A3168" t="s">
        <v>349</v>
      </c>
      <c r="B3168" t="s">
        <v>27095</v>
      </c>
      <c r="C3168" t="s">
        <v>27096</v>
      </c>
      <c r="D3168" t="s">
        <v>24762</v>
      </c>
      <c r="E3168" t="s">
        <v>21966</v>
      </c>
      <c r="F3168" t="s">
        <v>21953</v>
      </c>
      <c r="G3168">
        <v>3220</v>
      </c>
      <c r="I3168">
        <v>150</v>
      </c>
      <c r="J3168" t="s">
        <v>21954</v>
      </c>
      <c r="K3168" t="s">
        <v>12492</v>
      </c>
      <c r="L3168" t="s">
        <v>12492</v>
      </c>
      <c r="M3168" t="s">
        <v>21955</v>
      </c>
      <c r="N3168" t="s">
        <v>21955</v>
      </c>
      <c r="O3168" t="s">
        <v>21955</v>
      </c>
      <c r="P3168" t="s">
        <v>21955</v>
      </c>
      <c r="Q3168" t="s">
        <v>21956</v>
      </c>
      <c r="R3168">
        <v>0.05</v>
      </c>
      <c r="S3168">
        <v>0</v>
      </c>
      <c r="T3168" t="s">
        <v>21967</v>
      </c>
    </row>
    <row r="3169" spans="1:20">
      <c r="A3169" t="s">
        <v>349</v>
      </c>
      <c r="B3169" t="s">
        <v>27097</v>
      </c>
      <c r="C3169" t="s">
        <v>27098</v>
      </c>
      <c r="D3169" t="s">
        <v>22531</v>
      </c>
      <c r="E3169" t="s">
        <v>21987</v>
      </c>
      <c r="F3169" t="s">
        <v>21953</v>
      </c>
      <c r="G3169">
        <v>3220</v>
      </c>
      <c r="I3169">
        <v>150</v>
      </c>
      <c r="J3169" t="s">
        <v>21954</v>
      </c>
      <c r="K3169" t="s">
        <v>12492</v>
      </c>
      <c r="L3169" t="s">
        <v>12492</v>
      </c>
      <c r="M3169" t="s">
        <v>34</v>
      </c>
      <c r="N3169" t="s">
        <v>34</v>
      </c>
      <c r="O3169" t="s">
        <v>34</v>
      </c>
      <c r="P3169" t="s">
        <v>34</v>
      </c>
      <c r="Q3169" t="s">
        <v>21956</v>
      </c>
      <c r="R3169">
        <v>0.05</v>
      </c>
      <c r="S3169">
        <v>0</v>
      </c>
      <c r="T3169" t="s">
        <v>22002</v>
      </c>
    </row>
    <row r="3170" spans="1:20">
      <c r="A3170" t="s">
        <v>349</v>
      </c>
      <c r="B3170" t="s">
        <v>27099</v>
      </c>
      <c r="C3170" t="s">
        <v>27100</v>
      </c>
      <c r="D3170" t="s">
        <v>27101</v>
      </c>
      <c r="E3170" t="s">
        <v>21952</v>
      </c>
      <c r="F3170" t="s">
        <v>21953</v>
      </c>
      <c r="G3170">
        <v>3220</v>
      </c>
      <c r="I3170">
        <v>150</v>
      </c>
      <c r="J3170" t="s">
        <v>21954</v>
      </c>
      <c r="K3170" t="s">
        <v>12492</v>
      </c>
      <c r="L3170" t="s">
        <v>12492</v>
      </c>
      <c r="M3170" t="s">
        <v>21955</v>
      </c>
      <c r="N3170" t="s">
        <v>21955</v>
      </c>
      <c r="O3170" t="s">
        <v>21955</v>
      </c>
      <c r="P3170" t="s">
        <v>34</v>
      </c>
      <c r="R3170">
        <v>0.05</v>
      </c>
      <c r="S3170">
        <v>0</v>
      </c>
    </row>
    <row r="3171" spans="1:20">
      <c r="A3171" t="s">
        <v>349</v>
      </c>
      <c r="B3171" t="s">
        <v>27102</v>
      </c>
      <c r="C3171" t="s">
        <v>27103</v>
      </c>
      <c r="D3171" t="s">
        <v>27101</v>
      </c>
      <c r="E3171" t="s">
        <v>21952</v>
      </c>
      <c r="F3171" t="s">
        <v>21953</v>
      </c>
      <c r="G3171">
        <v>3450</v>
      </c>
      <c r="I3171">
        <v>150</v>
      </c>
      <c r="J3171" t="s">
        <v>21954</v>
      </c>
      <c r="K3171" t="s">
        <v>204</v>
      </c>
      <c r="L3171" t="s">
        <v>12492</v>
      </c>
      <c r="M3171" t="s">
        <v>21955</v>
      </c>
      <c r="N3171" t="s">
        <v>21955</v>
      </c>
      <c r="O3171" t="s">
        <v>21955</v>
      </c>
      <c r="P3171" t="s">
        <v>21955</v>
      </c>
      <c r="Q3171" t="s">
        <v>21956</v>
      </c>
      <c r="R3171">
        <v>0.05</v>
      </c>
      <c r="S3171">
        <v>0</v>
      </c>
      <c r="T3171" t="s">
        <v>21967</v>
      </c>
    </row>
    <row r="3172" spans="1:20">
      <c r="A3172" t="s">
        <v>349</v>
      </c>
      <c r="B3172" t="s">
        <v>27104</v>
      </c>
      <c r="C3172" t="s">
        <v>27105</v>
      </c>
      <c r="D3172" t="s">
        <v>25554</v>
      </c>
      <c r="E3172" t="s">
        <v>22199</v>
      </c>
      <c r="F3172" t="s">
        <v>21953</v>
      </c>
      <c r="G3172">
        <v>3240</v>
      </c>
      <c r="I3172">
        <v>150</v>
      </c>
      <c r="J3172" t="s">
        <v>21954</v>
      </c>
      <c r="K3172" t="s">
        <v>12492</v>
      </c>
      <c r="L3172" t="s">
        <v>12492</v>
      </c>
      <c r="M3172" t="s">
        <v>21955</v>
      </c>
      <c r="N3172" t="s">
        <v>21955</v>
      </c>
      <c r="O3172" t="s">
        <v>21955</v>
      </c>
      <c r="P3172" t="s">
        <v>21955</v>
      </c>
      <c r="Q3172" t="s">
        <v>21956</v>
      </c>
      <c r="T3172" t="s">
        <v>22002</v>
      </c>
    </row>
    <row r="3173" spans="1:20">
      <c r="A3173" t="s">
        <v>349</v>
      </c>
      <c r="B3173" t="s">
        <v>27106</v>
      </c>
      <c r="C3173" t="s">
        <v>27107</v>
      </c>
      <c r="D3173" t="s">
        <v>25174</v>
      </c>
      <c r="E3173" t="s">
        <v>21987</v>
      </c>
      <c r="F3173" t="s">
        <v>21953</v>
      </c>
      <c r="G3173">
        <v>3450</v>
      </c>
      <c r="I3173">
        <v>150</v>
      </c>
      <c r="J3173" t="s">
        <v>21954</v>
      </c>
      <c r="K3173" t="s">
        <v>204</v>
      </c>
      <c r="L3173" t="s">
        <v>12492</v>
      </c>
      <c r="M3173" t="s">
        <v>34</v>
      </c>
      <c r="N3173" t="s">
        <v>34</v>
      </c>
      <c r="O3173" t="s">
        <v>34</v>
      </c>
      <c r="P3173" t="s">
        <v>34</v>
      </c>
      <c r="Q3173" t="s">
        <v>21956</v>
      </c>
      <c r="R3173">
        <v>0.05</v>
      </c>
      <c r="S3173">
        <v>0</v>
      </c>
    </row>
    <row r="3174" spans="1:20">
      <c r="A3174" t="s">
        <v>349</v>
      </c>
      <c r="B3174" t="s">
        <v>27108</v>
      </c>
      <c r="C3174" t="s">
        <v>27109</v>
      </c>
      <c r="D3174" t="s">
        <v>22053</v>
      </c>
      <c r="E3174" t="s">
        <v>21987</v>
      </c>
      <c r="F3174" t="s">
        <v>21953</v>
      </c>
      <c r="G3174">
        <v>3450</v>
      </c>
      <c r="I3174">
        <v>150</v>
      </c>
      <c r="J3174" t="s">
        <v>21954</v>
      </c>
      <c r="K3174" t="s">
        <v>204</v>
      </c>
      <c r="L3174" t="s">
        <v>12492</v>
      </c>
      <c r="M3174" t="s">
        <v>34</v>
      </c>
      <c r="N3174" t="s">
        <v>34</v>
      </c>
      <c r="O3174" t="s">
        <v>34</v>
      </c>
      <c r="P3174" t="s">
        <v>34</v>
      </c>
      <c r="Q3174" t="s">
        <v>21956</v>
      </c>
      <c r="R3174">
        <v>0.05</v>
      </c>
      <c r="S3174">
        <v>0</v>
      </c>
    </row>
    <row r="3175" spans="1:20">
      <c r="A3175" t="s">
        <v>349</v>
      </c>
      <c r="B3175" t="s">
        <v>27110</v>
      </c>
      <c r="C3175" t="s">
        <v>27111</v>
      </c>
      <c r="D3175" t="s">
        <v>21979</v>
      </c>
      <c r="E3175" t="s">
        <v>21952</v>
      </c>
      <c r="F3175" t="s">
        <v>21953</v>
      </c>
      <c r="G3175">
        <v>3440</v>
      </c>
      <c r="I3175">
        <v>150</v>
      </c>
      <c r="J3175" t="s">
        <v>21954</v>
      </c>
      <c r="K3175" t="s">
        <v>204</v>
      </c>
      <c r="L3175" t="s">
        <v>12492</v>
      </c>
      <c r="M3175" t="s">
        <v>21955</v>
      </c>
      <c r="N3175" t="s">
        <v>21955</v>
      </c>
      <c r="O3175" t="s">
        <v>21955</v>
      </c>
      <c r="P3175" t="s">
        <v>21955</v>
      </c>
      <c r="Q3175" t="s">
        <v>21956</v>
      </c>
      <c r="R3175">
        <v>0.05</v>
      </c>
      <c r="S3175">
        <v>0</v>
      </c>
      <c r="T3175" t="s">
        <v>22002</v>
      </c>
    </row>
    <row r="3176" spans="1:20">
      <c r="A3176" t="s">
        <v>349</v>
      </c>
      <c r="B3176" t="s">
        <v>27112</v>
      </c>
      <c r="C3176" t="s">
        <v>27113</v>
      </c>
      <c r="D3176" t="s">
        <v>22797</v>
      </c>
      <c r="E3176" t="s">
        <v>21952</v>
      </c>
      <c r="F3176" t="s">
        <v>21953</v>
      </c>
      <c r="G3176">
        <v>3430</v>
      </c>
      <c r="I3176">
        <v>150</v>
      </c>
      <c r="J3176" t="s">
        <v>21954</v>
      </c>
      <c r="K3176" t="s">
        <v>12492</v>
      </c>
      <c r="L3176" t="s">
        <v>12492</v>
      </c>
      <c r="M3176" t="s">
        <v>21955</v>
      </c>
      <c r="N3176" t="s">
        <v>21955</v>
      </c>
      <c r="O3176" t="s">
        <v>21955</v>
      </c>
      <c r="P3176" t="s">
        <v>21955</v>
      </c>
      <c r="Q3176" t="s">
        <v>21956</v>
      </c>
      <c r="R3176">
        <v>0.05</v>
      </c>
      <c r="S3176">
        <v>0</v>
      </c>
      <c r="T3176" t="s">
        <v>21967</v>
      </c>
    </row>
    <row r="3177" spans="1:20">
      <c r="A3177" t="s">
        <v>349</v>
      </c>
      <c r="B3177" t="s">
        <v>27114</v>
      </c>
      <c r="C3177" t="s">
        <v>27115</v>
      </c>
      <c r="D3177" t="s">
        <v>24594</v>
      </c>
      <c r="E3177" t="s">
        <v>21952</v>
      </c>
      <c r="F3177" t="s">
        <v>21953</v>
      </c>
      <c r="G3177">
        <v>3450</v>
      </c>
      <c r="I3177">
        <v>150</v>
      </c>
      <c r="J3177" t="s">
        <v>21954</v>
      </c>
      <c r="K3177" t="s">
        <v>12492</v>
      </c>
      <c r="L3177" t="s">
        <v>12492</v>
      </c>
      <c r="M3177" t="s">
        <v>21955</v>
      </c>
      <c r="N3177" t="s">
        <v>21955</v>
      </c>
      <c r="O3177" t="s">
        <v>21955</v>
      </c>
      <c r="P3177" t="s">
        <v>21955</v>
      </c>
      <c r="Q3177" t="s">
        <v>21956</v>
      </c>
      <c r="R3177">
        <v>0.05</v>
      </c>
      <c r="S3177">
        <v>0</v>
      </c>
      <c r="T3177" t="s">
        <v>22002</v>
      </c>
    </row>
    <row r="3178" spans="1:20">
      <c r="A3178" t="s">
        <v>349</v>
      </c>
      <c r="B3178" t="s">
        <v>27116</v>
      </c>
      <c r="C3178" t="s">
        <v>27117</v>
      </c>
      <c r="D3178" t="s">
        <v>22797</v>
      </c>
      <c r="E3178" t="s">
        <v>21952</v>
      </c>
      <c r="F3178" t="s">
        <v>21953</v>
      </c>
      <c r="G3178">
        <v>3440</v>
      </c>
      <c r="I3178">
        <v>150</v>
      </c>
      <c r="J3178" t="s">
        <v>21954</v>
      </c>
      <c r="K3178" t="s">
        <v>204</v>
      </c>
      <c r="L3178" t="s">
        <v>12492</v>
      </c>
      <c r="M3178" t="s">
        <v>21955</v>
      </c>
      <c r="N3178" t="s">
        <v>21955</v>
      </c>
      <c r="O3178" t="s">
        <v>21955</v>
      </c>
      <c r="P3178" t="s">
        <v>34</v>
      </c>
      <c r="Q3178" t="s">
        <v>21956</v>
      </c>
      <c r="R3178">
        <v>0.05</v>
      </c>
      <c r="S3178">
        <v>0</v>
      </c>
    </row>
    <row r="3179" spans="1:20">
      <c r="A3179" t="s">
        <v>349</v>
      </c>
      <c r="B3179" t="s">
        <v>27118</v>
      </c>
      <c r="C3179" t="s">
        <v>27119</v>
      </c>
      <c r="D3179" t="s">
        <v>22069</v>
      </c>
      <c r="E3179" t="s">
        <v>21952</v>
      </c>
      <c r="F3179" t="s">
        <v>21953</v>
      </c>
      <c r="G3179">
        <v>3430</v>
      </c>
      <c r="I3179">
        <v>150</v>
      </c>
      <c r="J3179" t="s">
        <v>21954</v>
      </c>
      <c r="K3179" t="s">
        <v>12492</v>
      </c>
      <c r="L3179" t="s">
        <v>12492</v>
      </c>
      <c r="M3179" t="s">
        <v>21955</v>
      </c>
      <c r="N3179" t="s">
        <v>21955</v>
      </c>
      <c r="O3179" t="s">
        <v>21955</v>
      </c>
      <c r="P3179" t="s">
        <v>21955</v>
      </c>
      <c r="Q3179" t="s">
        <v>21956</v>
      </c>
      <c r="R3179">
        <v>0.05</v>
      </c>
      <c r="S3179">
        <v>0</v>
      </c>
      <c r="T3179" t="s">
        <v>21962</v>
      </c>
    </row>
    <row r="3180" spans="1:20">
      <c r="A3180" t="s">
        <v>349</v>
      </c>
      <c r="B3180" t="s">
        <v>27120</v>
      </c>
      <c r="C3180" t="s">
        <v>27121</v>
      </c>
      <c r="D3180" t="s">
        <v>22069</v>
      </c>
      <c r="E3180" t="s">
        <v>21952</v>
      </c>
      <c r="F3180" t="s">
        <v>21953</v>
      </c>
      <c r="G3180">
        <v>3430</v>
      </c>
      <c r="I3180">
        <v>150</v>
      </c>
      <c r="J3180" t="s">
        <v>21954</v>
      </c>
      <c r="K3180" t="s">
        <v>204</v>
      </c>
      <c r="L3180" t="s">
        <v>12492</v>
      </c>
      <c r="M3180" t="s">
        <v>21955</v>
      </c>
      <c r="N3180" t="s">
        <v>21955</v>
      </c>
      <c r="O3180" t="s">
        <v>21955</v>
      </c>
      <c r="P3180" t="s">
        <v>21955</v>
      </c>
      <c r="Q3180" t="s">
        <v>21956</v>
      </c>
      <c r="R3180">
        <v>0.05</v>
      </c>
      <c r="S3180">
        <v>0</v>
      </c>
    </row>
    <row r="3181" spans="1:20">
      <c r="A3181" t="s">
        <v>349</v>
      </c>
      <c r="B3181" t="s">
        <v>27122</v>
      </c>
      <c r="C3181" t="s">
        <v>27123</v>
      </c>
      <c r="D3181" t="s">
        <v>22412</v>
      </c>
      <c r="E3181" t="s">
        <v>21966</v>
      </c>
      <c r="F3181" t="s">
        <v>21953</v>
      </c>
      <c r="G3181">
        <v>3220</v>
      </c>
      <c r="H3181">
        <v>3220</v>
      </c>
      <c r="I3181">
        <v>150</v>
      </c>
      <c r="J3181" t="s">
        <v>21954</v>
      </c>
      <c r="K3181" t="s">
        <v>204</v>
      </c>
      <c r="L3181" t="s">
        <v>12492</v>
      </c>
      <c r="M3181" t="s">
        <v>21955</v>
      </c>
      <c r="N3181" t="s">
        <v>21955</v>
      </c>
      <c r="O3181" t="s">
        <v>21955</v>
      </c>
      <c r="P3181" t="s">
        <v>21955</v>
      </c>
      <c r="Q3181" t="s">
        <v>21956</v>
      </c>
      <c r="R3181">
        <v>0.05</v>
      </c>
      <c r="S3181">
        <v>0</v>
      </c>
      <c r="T3181" t="s">
        <v>22002</v>
      </c>
    </row>
    <row r="3182" spans="1:20">
      <c r="A3182" t="s">
        <v>349</v>
      </c>
      <c r="B3182" t="s">
        <v>27124</v>
      </c>
      <c r="C3182" t="s">
        <v>27125</v>
      </c>
      <c r="D3182" t="s">
        <v>22073</v>
      </c>
      <c r="E3182" t="s">
        <v>21952</v>
      </c>
      <c r="F3182" t="s">
        <v>21953</v>
      </c>
      <c r="G3182">
        <v>3440</v>
      </c>
      <c r="I3182">
        <v>150</v>
      </c>
      <c r="J3182" t="s">
        <v>21954</v>
      </c>
      <c r="K3182" t="s">
        <v>12492</v>
      </c>
      <c r="L3182" t="s">
        <v>12492</v>
      </c>
      <c r="M3182" t="s">
        <v>21955</v>
      </c>
      <c r="N3182" t="s">
        <v>21955</v>
      </c>
      <c r="O3182" t="s">
        <v>21955</v>
      </c>
      <c r="P3182" t="s">
        <v>21955</v>
      </c>
      <c r="Q3182" t="s">
        <v>21956</v>
      </c>
      <c r="R3182">
        <v>0.05</v>
      </c>
      <c r="S3182">
        <v>0</v>
      </c>
      <c r="T3182" t="s">
        <v>22002</v>
      </c>
    </row>
    <row r="3183" spans="1:20">
      <c r="A3183" t="s">
        <v>349</v>
      </c>
      <c r="B3183" t="s">
        <v>27126</v>
      </c>
      <c r="C3183" t="s">
        <v>27127</v>
      </c>
      <c r="D3183" t="s">
        <v>22069</v>
      </c>
      <c r="E3183" t="s">
        <v>21952</v>
      </c>
      <c r="F3183" t="s">
        <v>21953</v>
      </c>
      <c r="G3183">
        <v>3430</v>
      </c>
      <c r="I3183">
        <v>150</v>
      </c>
      <c r="J3183" t="s">
        <v>21954</v>
      </c>
      <c r="K3183" t="s">
        <v>12492</v>
      </c>
      <c r="L3183" t="s">
        <v>12492</v>
      </c>
      <c r="M3183" t="s">
        <v>21955</v>
      </c>
      <c r="N3183" t="s">
        <v>21955</v>
      </c>
      <c r="O3183" t="s">
        <v>21955</v>
      </c>
      <c r="P3183" t="s">
        <v>21955</v>
      </c>
      <c r="Q3183" t="s">
        <v>21956</v>
      </c>
      <c r="R3183">
        <v>0.05</v>
      </c>
      <c r="S3183">
        <v>0</v>
      </c>
      <c r="T3183" t="s">
        <v>22002</v>
      </c>
    </row>
    <row r="3184" spans="1:20">
      <c r="A3184" t="s">
        <v>349</v>
      </c>
      <c r="B3184" t="s">
        <v>27128</v>
      </c>
      <c r="C3184" t="s">
        <v>27129</v>
      </c>
      <c r="D3184" t="s">
        <v>22069</v>
      </c>
      <c r="E3184" t="s">
        <v>21952</v>
      </c>
      <c r="F3184" t="s">
        <v>21953</v>
      </c>
      <c r="G3184">
        <v>3430</v>
      </c>
      <c r="I3184">
        <v>150</v>
      </c>
      <c r="J3184" t="s">
        <v>21954</v>
      </c>
      <c r="K3184" t="s">
        <v>204</v>
      </c>
      <c r="L3184" t="s">
        <v>12492</v>
      </c>
      <c r="M3184" t="s">
        <v>21955</v>
      </c>
      <c r="N3184" t="s">
        <v>21955</v>
      </c>
      <c r="O3184" t="s">
        <v>21955</v>
      </c>
      <c r="P3184" t="s">
        <v>21955</v>
      </c>
      <c r="Q3184" t="s">
        <v>21956</v>
      </c>
      <c r="R3184">
        <v>0.05</v>
      </c>
      <c r="S3184">
        <v>0</v>
      </c>
    </row>
    <row r="3185" spans="1:20">
      <c r="A3185" t="s">
        <v>349</v>
      </c>
      <c r="B3185" t="s">
        <v>27130</v>
      </c>
      <c r="C3185" t="s">
        <v>27131</v>
      </c>
      <c r="D3185" t="s">
        <v>22069</v>
      </c>
      <c r="E3185" t="s">
        <v>21952</v>
      </c>
      <c r="F3185" t="s">
        <v>21953</v>
      </c>
      <c r="G3185">
        <v>3430</v>
      </c>
      <c r="I3185">
        <v>150</v>
      </c>
      <c r="J3185" t="s">
        <v>21954</v>
      </c>
      <c r="K3185" t="s">
        <v>204</v>
      </c>
      <c r="L3185" t="s">
        <v>12492</v>
      </c>
      <c r="M3185" t="s">
        <v>21955</v>
      </c>
      <c r="N3185" t="s">
        <v>21955</v>
      </c>
      <c r="O3185" t="s">
        <v>21955</v>
      </c>
      <c r="P3185" t="s">
        <v>21955</v>
      </c>
      <c r="Q3185" t="s">
        <v>21956</v>
      </c>
      <c r="R3185">
        <v>0.05</v>
      </c>
      <c r="S3185">
        <v>0</v>
      </c>
    </row>
    <row r="3186" spans="1:20">
      <c r="A3186" t="s">
        <v>349</v>
      </c>
      <c r="B3186" t="s">
        <v>27132</v>
      </c>
      <c r="C3186" t="s">
        <v>27133</v>
      </c>
      <c r="D3186" t="s">
        <v>22055</v>
      </c>
      <c r="E3186" t="s">
        <v>21952</v>
      </c>
      <c r="F3186" t="s">
        <v>21953</v>
      </c>
      <c r="G3186">
        <v>3450</v>
      </c>
      <c r="I3186">
        <v>150</v>
      </c>
      <c r="J3186" t="s">
        <v>21954</v>
      </c>
      <c r="K3186" t="s">
        <v>204</v>
      </c>
      <c r="L3186" t="s">
        <v>12492</v>
      </c>
      <c r="M3186" t="s">
        <v>21955</v>
      </c>
      <c r="N3186" t="s">
        <v>21955</v>
      </c>
      <c r="O3186" t="s">
        <v>21955</v>
      </c>
      <c r="P3186" t="s">
        <v>21955</v>
      </c>
      <c r="Q3186" t="s">
        <v>21956</v>
      </c>
      <c r="R3186">
        <v>0.05</v>
      </c>
      <c r="S3186">
        <v>0</v>
      </c>
      <c r="T3186" t="s">
        <v>21967</v>
      </c>
    </row>
    <row r="3187" spans="1:20">
      <c r="A3187" t="s">
        <v>349</v>
      </c>
      <c r="B3187" t="s">
        <v>27134</v>
      </c>
      <c r="C3187" t="s">
        <v>27135</v>
      </c>
      <c r="D3187" t="s">
        <v>25888</v>
      </c>
      <c r="E3187" t="s">
        <v>21952</v>
      </c>
      <c r="F3187" t="s">
        <v>21953</v>
      </c>
      <c r="G3187">
        <v>3450</v>
      </c>
      <c r="I3187">
        <v>200</v>
      </c>
      <c r="J3187" t="s">
        <v>21954</v>
      </c>
      <c r="K3187" t="s">
        <v>12492</v>
      </c>
      <c r="L3187" t="s">
        <v>12492</v>
      </c>
      <c r="M3187" t="s">
        <v>21955</v>
      </c>
      <c r="N3187" t="s">
        <v>21955</v>
      </c>
      <c r="O3187" t="s">
        <v>21955</v>
      </c>
      <c r="P3187" t="s">
        <v>21955</v>
      </c>
      <c r="Q3187" t="s">
        <v>21956</v>
      </c>
      <c r="R3187">
        <v>0.05</v>
      </c>
      <c r="S3187">
        <v>0</v>
      </c>
      <c r="T3187" t="s">
        <v>21967</v>
      </c>
    </row>
    <row r="3188" spans="1:20">
      <c r="A3188" t="s">
        <v>349</v>
      </c>
      <c r="B3188" t="s">
        <v>27136</v>
      </c>
      <c r="C3188" t="s">
        <v>27137</v>
      </c>
      <c r="D3188" t="s">
        <v>22360</v>
      </c>
      <c r="E3188" t="s">
        <v>21960</v>
      </c>
      <c r="F3188" t="s">
        <v>21953</v>
      </c>
      <c r="G3188">
        <v>3420</v>
      </c>
      <c r="I3188">
        <v>150</v>
      </c>
      <c r="J3188" t="s">
        <v>21954</v>
      </c>
      <c r="K3188" t="s">
        <v>204</v>
      </c>
      <c r="L3188" t="s">
        <v>12492</v>
      </c>
      <c r="M3188" t="s">
        <v>21961</v>
      </c>
      <c r="N3188" t="s">
        <v>21961</v>
      </c>
      <c r="O3188" t="s">
        <v>21961</v>
      </c>
      <c r="P3188" t="s">
        <v>21961</v>
      </c>
      <c r="Q3188" t="s">
        <v>21956</v>
      </c>
      <c r="R3188">
        <v>0.05</v>
      </c>
      <c r="S3188">
        <v>0</v>
      </c>
    </row>
    <row r="3189" spans="1:20">
      <c r="A3189" t="s">
        <v>349</v>
      </c>
      <c r="B3189" t="s">
        <v>27138</v>
      </c>
      <c r="C3189" t="s">
        <v>27139</v>
      </c>
      <c r="D3189" t="s">
        <v>21959</v>
      </c>
      <c r="E3189" t="s">
        <v>21960</v>
      </c>
      <c r="F3189" t="s">
        <v>21953</v>
      </c>
      <c r="G3189">
        <v>3420</v>
      </c>
      <c r="I3189">
        <v>150</v>
      </c>
      <c r="J3189" t="s">
        <v>21954</v>
      </c>
      <c r="K3189" t="s">
        <v>204</v>
      </c>
      <c r="L3189" t="s">
        <v>12492</v>
      </c>
      <c r="M3189" t="s">
        <v>21955</v>
      </c>
      <c r="N3189" t="s">
        <v>21955</v>
      </c>
      <c r="O3189" t="s">
        <v>21955</v>
      </c>
      <c r="P3189" t="s">
        <v>21955</v>
      </c>
      <c r="Q3189" t="s">
        <v>21956</v>
      </c>
      <c r="R3189">
        <v>0.05</v>
      </c>
      <c r="S3189">
        <v>0</v>
      </c>
    </row>
    <row r="3190" spans="1:20">
      <c r="A3190" t="s">
        <v>349</v>
      </c>
      <c r="B3190" t="s">
        <v>27140</v>
      </c>
      <c r="C3190" t="s">
        <v>27141</v>
      </c>
      <c r="D3190" t="s">
        <v>22924</v>
      </c>
      <c r="E3190" t="s">
        <v>22181</v>
      </c>
      <c r="F3190" t="s">
        <v>21953</v>
      </c>
      <c r="G3190">
        <v>3220</v>
      </c>
      <c r="I3190">
        <v>150</v>
      </c>
      <c r="J3190" t="s">
        <v>21954</v>
      </c>
      <c r="K3190" t="s">
        <v>204</v>
      </c>
      <c r="L3190" t="s">
        <v>12492</v>
      </c>
      <c r="M3190" t="s">
        <v>21955</v>
      </c>
      <c r="N3190" t="s">
        <v>21955</v>
      </c>
      <c r="O3190" t="s">
        <v>21955</v>
      </c>
      <c r="P3190" t="s">
        <v>21955</v>
      </c>
      <c r="Q3190" t="s">
        <v>21956</v>
      </c>
      <c r="R3190">
        <v>0.05</v>
      </c>
      <c r="S3190">
        <v>0</v>
      </c>
    </row>
    <row r="3191" spans="1:20">
      <c r="A3191" t="s">
        <v>349</v>
      </c>
      <c r="B3191" t="s">
        <v>27142</v>
      </c>
      <c r="C3191" t="s">
        <v>27143</v>
      </c>
      <c r="D3191" t="s">
        <v>22069</v>
      </c>
      <c r="E3191" t="s">
        <v>21952</v>
      </c>
      <c r="F3191" t="s">
        <v>21953</v>
      </c>
      <c r="G3191">
        <v>3430</v>
      </c>
      <c r="I3191">
        <v>150</v>
      </c>
      <c r="J3191" t="s">
        <v>21954</v>
      </c>
      <c r="K3191" t="s">
        <v>204</v>
      </c>
      <c r="L3191" t="s">
        <v>12492</v>
      </c>
      <c r="M3191" t="s">
        <v>21955</v>
      </c>
      <c r="N3191" t="s">
        <v>21955</v>
      </c>
      <c r="O3191" t="s">
        <v>21955</v>
      </c>
      <c r="P3191" t="s">
        <v>21955</v>
      </c>
      <c r="Q3191" t="s">
        <v>21956</v>
      </c>
      <c r="R3191">
        <v>0.05</v>
      </c>
      <c r="S3191">
        <v>0</v>
      </c>
    </row>
    <row r="3192" spans="1:20">
      <c r="A3192" t="s">
        <v>349</v>
      </c>
      <c r="B3192" t="s">
        <v>27144</v>
      </c>
      <c r="C3192" t="s">
        <v>27145</v>
      </c>
      <c r="D3192" t="s">
        <v>22215</v>
      </c>
      <c r="E3192" t="s">
        <v>21952</v>
      </c>
      <c r="F3192" t="s">
        <v>21953</v>
      </c>
      <c r="G3192">
        <v>3450</v>
      </c>
      <c r="I3192">
        <v>200</v>
      </c>
      <c r="J3192" t="s">
        <v>21954</v>
      </c>
      <c r="K3192" t="s">
        <v>12492</v>
      </c>
      <c r="L3192" t="s">
        <v>12492</v>
      </c>
      <c r="M3192" t="s">
        <v>21955</v>
      </c>
      <c r="N3192" t="s">
        <v>21955</v>
      </c>
      <c r="O3192" t="s">
        <v>21955</v>
      </c>
      <c r="P3192" t="s">
        <v>21955</v>
      </c>
      <c r="Q3192" t="s">
        <v>21956</v>
      </c>
      <c r="R3192">
        <v>0.05</v>
      </c>
      <c r="S3192">
        <v>0</v>
      </c>
      <c r="T3192" t="s">
        <v>21967</v>
      </c>
    </row>
    <row r="3193" spans="1:20">
      <c r="A3193" t="s">
        <v>349</v>
      </c>
      <c r="B3193" t="s">
        <v>27146</v>
      </c>
      <c r="C3193" t="s">
        <v>27147</v>
      </c>
      <c r="D3193" t="s">
        <v>27148</v>
      </c>
      <c r="E3193" t="s">
        <v>21966</v>
      </c>
      <c r="F3193" t="s">
        <v>21953</v>
      </c>
      <c r="G3193">
        <v>3220</v>
      </c>
      <c r="I3193">
        <v>150</v>
      </c>
      <c r="J3193" t="s">
        <v>21954</v>
      </c>
      <c r="K3193" t="s">
        <v>12492</v>
      </c>
      <c r="L3193" t="s">
        <v>12492</v>
      </c>
      <c r="M3193" t="s">
        <v>21955</v>
      </c>
      <c r="N3193" t="s">
        <v>21955</v>
      </c>
      <c r="O3193" t="s">
        <v>21955</v>
      </c>
      <c r="P3193" t="s">
        <v>21955</v>
      </c>
      <c r="Q3193" t="s">
        <v>21956</v>
      </c>
      <c r="T3193" t="s">
        <v>21967</v>
      </c>
    </row>
    <row r="3194" spans="1:20">
      <c r="A3194" t="s">
        <v>349</v>
      </c>
      <c r="B3194" t="s">
        <v>27149</v>
      </c>
      <c r="C3194" t="s">
        <v>27150</v>
      </c>
      <c r="D3194" t="s">
        <v>22043</v>
      </c>
      <c r="E3194" t="s">
        <v>21952</v>
      </c>
      <c r="F3194" t="s">
        <v>21953</v>
      </c>
      <c r="G3194">
        <v>3440</v>
      </c>
      <c r="I3194">
        <v>150</v>
      </c>
      <c r="J3194" t="s">
        <v>21954</v>
      </c>
      <c r="K3194" t="s">
        <v>204</v>
      </c>
      <c r="L3194" t="s">
        <v>12492</v>
      </c>
      <c r="M3194" t="s">
        <v>21955</v>
      </c>
      <c r="N3194" t="s">
        <v>21955</v>
      </c>
      <c r="O3194">
        <v>201</v>
      </c>
      <c r="P3194" t="s">
        <v>21955</v>
      </c>
      <c r="Q3194" t="s">
        <v>21956</v>
      </c>
      <c r="R3194">
        <v>0.05</v>
      </c>
      <c r="S3194">
        <v>0</v>
      </c>
      <c r="T3194" t="s">
        <v>22002</v>
      </c>
    </row>
    <row r="3195" spans="1:20">
      <c r="A3195" t="s">
        <v>349</v>
      </c>
      <c r="B3195" t="s">
        <v>27151</v>
      </c>
      <c r="C3195" t="s">
        <v>27152</v>
      </c>
      <c r="D3195" t="s">
        <v>22025</v>
      </c>
      <c r="E3195" t="s">
        <v>22199</v>
      </c>
      <c r="F3195" t="s">
        <v>21953</v>
      </c>
      <c r="G3195">
        <v>3220</v>
      </c>
      <c r="I3195">
        <v>150</v>
      </c>
      <c r="J3195" t="s">
        <v>19</v>
      </c>
      <c r="K3195" t="s">
        <v>12492</v>
      </c>
      <c r="L3195" t="s">
        <v>12492</v>
      </c>
      <c r="M3195" t="s">
        <v>21961</v>
      </c>
      <c r="N3195" t="s">
        <v>21961</v>
      </c>
      <c r="O3195" t="s">
        <v>21961</v>
      </c>
      <c r="P3195" t="s">
        <v>21961</v>
      </c>
      <c r="Q3195" t="s">
        <v>21956</v>
      </c>
      <c r="R3195">
        <v>0.05</v>
      </c>
      <c r="S3195">
        <v>0</v>
      </c>
    </row>
    <row r="3196" spans="1:20">
      <c r="A3196" t="s">
        <v>349</v>
      </c>
      <c r="B3196" t="s">
        <v>27153</v>
      </c>
      <c r="C3196" t="s">
        <v>27154</v>
      </c>
      <c r="D3196" t="s">
        <v>22025</v>
      </c>
      <c r="E3196" t="s">
        <v>22199</v>
      </c>
      <c r="F3196" t="s">
        <v>21953</v>
      </c>
      <c r="G3196">
        <v>3220</v>
      </c>
      <c r="I3196">
        <v>150</v>
      </c>
      <c r="J3196" t="s">
        <v>19</v>
      </c>
      <c r="K3196" t="s">
        <v>12492</v>
      </c>
      <c r="L3196" t="s">
        <v>12492</v>
      </c>
      <c r="M3196" t="s">
        <v>21961</v>
      </c>
      <c r="N3196" t="s">
        <v>21961</v>
      </c>
      <c r="O3196" t="s">
        <v>21961</v>
      </c>
      <c r="P3196" t="s">
        <v>21961</v>
      </c>
      <c r="Q3196" t="s">
        <v>21956</v>
      </c>
      <c r="R3196">
        <v>0.05</v>
      </c>
      <c r="S3196">
        <v>0</v>
      </c>
    </row>
    <row r="3197" spans="1:20">
      <c r="A3197" t="s">
        <v>349</v>
      </c>
      <c r="B3197" t="s">
        <v>27155</v>
      </c>
      <c r="C3197" t="s">
        <v>27156</v>
      </c>
      <c r="D3197" t="s">
        <v>22025</v>
      </c>
      <c r="E3197" t="s">
        <v>22199</v>
      </c>
      <c r="F3197" t="s">
        <v>21953</v>
      </c>
      <c r="G3197">
        <v>3220</v>
      </c>
      <c r="I3197">
        <v>150</v>
      </c>
      <c r="J3197" t="s">
        <v>21954</v>
      </c>
      <c r="K3197" t="s">
        <v>204</v>
      </c>
      <c r="L3197" t="s">
        <v>204</v>
      </c>
      <c r="M3197" t="s">
        <v>34</v>
      </c>
      <c r="N3197" t="s">
        <v>34</v>
      </c>
      <c r="O3197" t="s">
        <v>34</v>
      </c>
      <c r="P3197" t="s">
        <v>34</v>
      </c>
      <c r="R3197">
        <v>0.05</v>
      </c>
      <c r="S3197">
        <v>0</v>
      </c>
    </row>
    <row r="3198" spans="1:20">
      <c r="A3198" t="s">
        <v>349</v>
      </c>
      <c r="B3198" t="s">
        <v>27157</v>
      </c>
      <c r="C3198" t="s">
        <v>27158</v>
      </c>
      <c r="D3198" t="s">
        <v>22016</v>
      </c>
      <c r="E3198" t="s">
        <v>21952</v>
      </c>
      <c r="F3198" t="s">
        <v>21953</v>
      </c>
      <c r="G3198">
        <v>3450</v>
      </c>
      <c r="I3198">
        <v>150</v>
      </c>
      <c r="J3198" t="s">
        <v>21954</v>
      </c>
      <c r="K3198" t="s">
        <v>12492</v>
      </c>
      <c r="L3198" t="s">
        <v>12492</v>
      </c>
      <c r="M3198" t="s">
        <v>21955</v>
      </c>
      <c r="N3198" t="s">
        <v>21955</v>
      </c>
      <c r="O3198" t="s">
        <v>21955</v>
      </c>
      <c r="P3198" t="s">
        <v>21955</v>
      </c>
      <c r="Q3198" t="s">
        <v>21956</v>
      </c>
      <c r="R3198">
        <v>0.05</v>
      </c>
      <c r="S3198">
        <v>0</v>
      </c>
    </row>
    <row r="3199" spans="1:20">
      <c r="A3199" t="s">
        <v>349</v>
      </c>
      <c r="B3199" t="s">
        <v>27159</v>
      </c>
      <c r="C3199" t="s">
        <v>27160</v>
      </c>
      <c r="D3199" t="s">
        <v>22412</v>
      </c>
      <c r="E3199" t="s">
        <v>21952</v>
      </c>
      <c r="F3199" t="s">
        <v>21953</v>
      </c>
      <c r="G3199">
        <v>3450</v>
      </c>
      <c r="I3199">
        <v>150</v>
      </c>
      <c r="J3199" t="s">
        <v>21954</v>
      </c>
      <c r="K3199" t="s">
        <v>12492</v>
      </c>
      <c r="L3199" t="s">
        <v>12492</v>
      </c>
      <c r="M3199" t="s">
        <v>21955</v>
      </c>
      <c r="N3199" t="s">
        <v>21955</v>
      </c>
      <c r="O3199" t="s">
        <v>21955</v>
      </c>
      <c r="P3199" t="s">
        <v>21955</v>
      </c>
      <c r="Q3199" t="s">
        <v>21956</v>
      </c>
      <c r="R3199">
        <v>0.05</v>
      </c>
      <c r="S3199">
        <v>0</v>
      </c>
      <c r="T3199" t="s">
        <v>21967</v>
      </c>
    </row>
    <row r="3200" spans="1:20">
      <c r="A3200" t="s">
        <v>349</v>
      </c>
      <c r="B3200" t="s">
        <v>27161</v>
      </c>
      <c r="C3200" t="s">
        <v>27162</v>
      </c>
      <c r="D3200" t="s">
        <v>26733</v>
      </c>
      <c r="E3200" t="s">
        <v>21952</v>
      </c>
      <c r="F3200" t="s">
        <v>21953</v>
      </c>
      <c r="G3200">
        <v>3440</v>
      </c>
      <c r="I3200">
        <v>200</v>
      </c>
      <c r="J3200" t="s">
        <v>21954</v>
      </c>
      <c r="K3200" t="s">
        <v>204</v>
      </c>
      <c r="L3200" t="s">
        <v>12492</v>
      </c>
      <c r="M3200" t="s">
        <v>21955</v>
      </c>
      <c r="N3200" t="s">
        <v>21955</v>
      </c>
      <c r="O3200" t="s">
        <v>21955</v>
      </c>
      <c r="P3200" t="s">
        <v>21955</v>
      </c>
      <c r="Q3200" t="s">
        <v>21956</v>
      </c>
      <c r="R3200">
        <v>0.05</v>
      </c>
      <c r="S3200">
        <v>0</v>
      </c>
      <c r="T3200" t="s">
        <v>22002</v>
      </c>
    </row>
    <row r="3201" spans="1:20">
      <c r="A3201" t="s">
        <v>349</v>
      </c>
      <c r="B3201" t="s">
        <v>27163</v>
      </c>
      <c r="C3201" t="s">
        <v>27164</v>
      </c>
      <c r="D3201" t="s">
        <v>22412</v>
      </c>
      <c r="E3201" t="s">
        <v>21952</v>
      </c>
      <c r="F3201" t="s">
        <v>21953</v>
      </c>
      <c r="G3201">
        <v>3450</v>
      </c>
      <c r="I3201">
        <v>150</v>
      </c>
      <c r="J3201" t="s">
        <v>21954</v>
      </c>
      <c r="K3201" t="s">
        <v>12492</v>
      </c>
      <c r="L3201" t="s">
        <v>12492</v>
      </c>
      <c r="M3201" t="s">
        <v>21955</v>
      </c>
      <c r="N3201" t="s">
        <v>21955</v>
      </c>
      <c r="O3201" t="s">
        <v>21955</v>
      </c>
      <c r="P3201" t="s">
        <v>21955</v>
      </c>
      <c r="Q3201" t="s">
        <v>21956</v>
      </c>
      <c r="R3201">
        <v>0.05</v>
      </c>
      <c r="S3201">
        <v>0</v>
      </c>
      <c r="T3201" t="s">
        <v>21967</v>
      </c>
    </row>
    <row r="3202" spans="1:20">
      <c r="A3202" t="s">
        <v>349</v>
      </c>
      <c r="B3202" t="s">
        <v>27165</v>
      </c>
      <c r="C3202" t="s">
        <v>27166</v>
      </c>
      <c r="D3202" t="s">
        <v>22022</v>
      </c>
      <c r="E3202" t="s">
        <v>21952</v>
      </c>
      <c r="F3202" t="s">
        <v>21953</v>
      </c>
      <c r="G3202">
        <v>3450</v>
      </c>
      <c r="I3202">
        <v>150</v>
      </c>
      <c r="J3202" t="s">
        <v>21954</v>
      </c>
      <c r="K3202" t="s">
        <v>204</v>
      </c>
      <c r="L3202" t="s">
        <v>12492</v>
      </c>
      <c r="M3202" t="s">
        <v>21955</v>
      </c>
      <c r="N3202" t="s">
        <v>21955</v>
      </c>
      <c r="O3202" t="s">
        <v>21955</v>
      </c>
      <c r="P3202" t="s">
        <v>21955</v>
      </c>
      <c r="Q3202" t="s">
        <v>21956</v>
      </c>
      <c r="R3202">
        <v>0.05</v>
      </c>
      <c r="S3202">
        <v>0</v>
      </c>
    </row>
    <row r="3203" spans="1:20">
      <c r="A3203" t="s">
        <v>349</v>
      </c>
      <c r="B3203" t="s">
        <v>27167</v>
      </c>
      <c r="C3203" t="s">
        <v>27168</v>
      </c>
      <c r="D3203" t="s">
        <v>22025</v>
      </c>
      <c r="E3203" t="s">
        <v>21966</v>
      </c>
      <c r="F3203" t="s">
        <v>21953</v>
      </c>
      <c r="G3203">
        <v>3220</v>
      </c>
      <c r="I3203">
        <v>150</v>
      </c>
      <c r="J3203" t="s">
        <v>21954</v>
      </c>
      <c r="K3203" t="s">
        <v>204</v>
      </c>
      <c r="L3203" t="s">
        <v>12492</v>
      </c>
      <c r="M3203" t="s">
        <v>21955</v>
      </c>
      <c r="N3203" t="s">
        <v>21955</v>
      </c>
      <c r="O3203" t="s">
        <v>21955</v>
      </c>
      <c r="P3203" t="s">
        <v>21955</v>
      </c>
      <c r="Q3203" t="s">
        <v>21956</v>
      </c>
      <c r="R3203">
        <v>0.05</v>
      </c>
      <c r="S3203">
        <v>0</v>
      </c>
    </row>
    <row r="3204" spans="1:20">
      <c r="A3204" t="s">
        <v>349</v>
      </c>
      <c r="B3204" t="s">
        <v>27169</v>
      </c>
      <c r="C3204" t="s">
        <v>27170</v>
      </c>
      <c r="D3204" t="s">
        <v>22751</v>
      </c>
      <c r="E3204" t="s">
        <v>21966</v>
      </c>
      <c r="F3204" t="s">
        <v>21953</v>
      </c>
      <c r="G3204">
        <v>3220</v>
      </c>
      <c r="I3204">
        <v>200</v>
      </c>
      <c r="J3204" t="s">
        <v>21954</v>
      </c>
      <c r="K3204" t="s">
        <v>204</v>
      </c>
      <c r="L3204" t="s">
        <v>12492</v>
      </c>
      <c r="M3204" t="s">
        <v>21955</v>
      </c>
      <c r="N3204" t="s">
        <v>21955</v>
      </c>
      <c r="O3204" t="s">
        <v>21955</v>
      </c>
      <c r="P3204" t="s">
        <v>21955</v>
      </c>
      <c r="Q3204" t="s">
        <v>21956</v>
      </c>
      <c r="R3204">
        <v>0.05</v>
      </c>
      <c r="S3204">
        <v>0</v>
      </c>
      <c r="T3204" t="s">
        <v>21967</v>
      </c>
    </row>
    <row r="3205" spans="1:20">
      <c r="A3205" t="s">
        <v>349</v>
      </c>
      <c r="B3205" t="s">
        <v>27171</v>
      </c>
      <c r="C3205" t="s">
        <v>27172</v>
      </c>
      <c r="D3205" t="s">
        <v>21959</v>
      </c>
      <c r="E3205" t="s">
        <v>21960</v>
      </c>
      <c r="F3205" t="s">
        <v>21953</v>
      </c>
      <c r="G3205">
        <v>3420</v>
      </c>
      <c r="I3205">
        <v>150</v>
      </c>
      <c r="J3205" t="s">
        <v>21954</v>
      </c>
      <c r="K3205" t="s">
        <v>204</v>
      </c>
      <c r="L3205" t="s">
        <v>12492</v>
      </c>
      <c r="M3205" t="s">
        <v>21961</v>
      </c>
      <c r="N3205" t="s">
        <v>21961</v>
      </c>
      <c r="O3205" t="s">
        <v>21961</v>
      </c>
      <c r="P3205" t="s">
        <v>21961</v>
      </c>
      <c r="Q3205" t="s">
        <v>21956</v>
      </c>
      <c r="R3205">
        <v>0.05</v>
      </c>
      <c r="S3205">
        <v>0</v>
      </c>
    </row>
    <row r="3206" spans="1:20">
      <c r="A3206" t="s">
        <v>349</v>
      </c>
      <c r="B3206" t="s">
        <v>27173</v>
      </c>
      <c r="C3206" t="s">
        <v>27174</v>
      </c>
      <c r="D3206" t="s">
        <v>21959</v>
      </c>
      <c r="E3206" t="s">
        <v>21960</v>
      </c>
      <c r="F3206" t="s">
        <v>21953</v>
      </c>
      <c r="G3206">
        <v>3420</v>
      </c>
      <c r="I3206">
        <v>150</v>
      </c>
      <c r="J3206" t="s">
        <v>21954</v>
      </c>
      <c r="K3206" t="s">
        <v>204</v>
      </c>
      <c r="L3206" t="s">
        <v>12492</v>
      </c>
      <c r="M3206" t="s">
        <v>21955</v>
      </c>
      <c r="N3206" t="s">
        <v>21955</v>
      </c>
      <c r="O3206" t="s">
        <v>21955</v>
      </c>
      <c r="P3206" t="s">
        <v>21955</v>
      </c>
      <c r="Q3206" t="s">
        <v>21956</v>
      </c>
      <c r="R3206">
        <v>0.05</v>
      </c>
      <c r="S3206">
        <v>0</v>
      </c>
      <c r="T3206" t="s">
        <v>21967</v>
      </c>
    </row>
    <row r="3207" spans="1:20">
      <c r="A3207" t="s">
        <v>349</v>
      </c>
      <c r="B3207" t="s">
        <v>27175</v>
      </c>
      <c r="C3207" t="s">
        <v>27176</v>
      </c>
      <c r="D3207" t="s">
        <v>22409</v>
      </c>
      <c r="E3207" t="s">
        <v>21952</v>
      </c>
      <c r="F3207" t="s">
        <v>21953</v>
      </c>
      <c r="G3207">
        <v>3430</v>
      </c>
      <c r="I3207">
        <v>150</v>
      </c>
      <c r="J3207" t="s">
        <v>21954</v>
      </c>
      <c r="K3207" t="s">
        <v>204</v>
      </c>
      <c r="L3207" t="s">
        <v>12492</v>
      </c>
      <c r="M3207" t="s">
        <v>21961</v>
      </c>
      <c r="N3207" t="s">
        <v>21955</v>
      </c>
      <c r="O3207" t="s">
        <v>21955</v>
      </c>
      <c r="P3207" t="s">
        <v>21961</v>
      </c>
      <c r="Q3207" t="s">
        <v>21956</v>
      </c>
      <c r="R3207">
        <v>0.05</v>
      </c>
      <c r="S3207">
        <v>0</v>
      </c>
    </row>
    <row r="3208" spans="1:20">
      <c r="A3208" t="s">
        <v>349</v>
      </c>
      <c r="B3208" t="s">
        <v>27177</v>
      </c>
      <c r="C3208" t="s">
        <v>27178</v>
      </c>
      <c r="D3208" t="s">
        <v>26584</v>
      </c>
      <c r="E3208" t="s">
        <v>21960</v>
      </c>
      <c r="F3208" t="s">
        <v>21953</v>
      </c>
      <c r="G3208">
        <v>3021</v>
      </c>
      <c r="I3208">
        <v>150</v>
      </c>
      <c r="J3208" t="s">
        <v>21954</v>
      </c>
      <c r="K3208" t="s">
        <v>12492</v>
      </c>
      <c r="L3208" t="s">
        <v>12492</v>
      </c>
      <c r="M3208" t="s">
        <v>21955</v>
      </c>
      <c r="N3208" t="s">
        <v>21955</v>
      </c>
      <c r="O3208" t="s">
        <v>21955</v>
      </c>
      <c r="P3208" t="s">
        <v>21955</v>
      </c>
      <c r="Q3208" t="s">
        <v>21956</v>
      </c>
      <c r="R3208">
        <v>0.05</v>
      </c>
      <c r="S3208">
        <v>0</v>
      </c>
    </row>
    <row r="3209" spans="1:20">
      <c r="A3209" t="s">
        <v>349</v>
      </c>
      <c r="B3209" t="s">
        <v>27179</v>
      </c>
      <c r="C3209" t="s">
        <v>27180</v>
      </c>
      <c r="D3209" t="s">
        <v>21979</v>
      </c>
      <c r="E3209" t="s">
        <v>21952</v>
      </c>
      <c r="F3209" t="s">
        <v>21953</v>
      </c>
      <c r="G3209">
        <v>3440</v>
      </c>
      <c r="I3209">
        <v>150</v>
      </c>
      <c r="J3209" t="s">
        <v>21954</v>
      </c>
      <c r="K3209" t="s">
        <v>204</v>
      </c>
      <c r="L3209" t="s">
        <v>12492</v>
      </c>
      <c r="M3209" t="s">
        <v>21955</v>
      </c>
      <c r="N3209" t="s">
        <v>21955</v>
      </c>
      <c r="O3209" t="s">
        <v>21955</v>
      </c>
      <c r="P3209" t="s">
        <v>21955</v>
      </c>
      <c r="Q3209" t="s">
        <v>21956</v>
      </c>
      <c r="R3209">
        <v>0.05</v>
      </c>
      <c r="S3209">
        <v>0</v>
      </c>
    </row>
    <row r="3210" spans="1:20">
      <c r="A3210" t="s">
        <v>349</v>
      </c>
      <c r="B3210" t="s">
        <v>27181</v>
      </c>
      <c r="C3210" t="s">
        <v>27182</v>
      </c>
      <c r="D3210" t="s">
        <v>25888</v>
      </c>
      <c r="E3210" t="s">
        <v>21952</v>
      </c>
      <c r="F3210" t="s">
        <v>21953</v>
      </c>
      <c r="G3210">
        <v>3450</v>
      </c>
      <c r="I3210">
        <v>200</v>
      </c>
      <c r="J3210" t="s">
        <v>21954</v>
      </c>
      <c r="K3210" t="s">
        <v>204</v>
      </c>
      <c r="L3210" t="s">
        <v>12492</v>
      </c>
      <c r="M3210" t="s">
        <v>21955</v>
      </c>
      <c r="N3210" t="s">
        <v>21955</v>
      </c>
      <c r="O3210" t="s">
        <v>21955</v>
      </c>
      <c r="P3210" t="s">
        <v>21955</v>
      </c>
      <c r="Q3210" t="s">
        <v>21956</v>
      </c>
      <c r="R3210">
        <v>0.05</v>
      </c>
      <c r="S3210">
        <v>0</v>
      </c>
      <c r="T3210" t="s">
        <v>22002</v>
      </c>
    </row>
    <row r="3211" spans="1:20">
      <c r="A3211" t="s">
        <v>349</v>
      </c>
      <c r="B3211" t="s">
        <v>27183</v>
      </c>
      <c r="C3211" t="s">
        <v>27184</v>
      </c>
      <c r="D3211" t="s">
        <v>23724</v>
      </c>
      <c r="E3211" t="s">
        <v>21987</v>
      </c>
      <c r="F3211" t="s">
        <v>21953</v>
      </c>
      <c r="G3211">
        <v>3220</v>
      </c>
      <c r="I3211">
        <v>150</v>
      </c>
      <c r="J3211" t="s">
        <v>21954</v>
      </c>
      <c r="K3211" t="s">
        <v>12492</v>
      </c>
      <c r="L3211" t="s">
        <v>12492</v>
      </c>
      <c r="M3211" t="s">
        <v>21955</v>
      </c>
      <c r="N3211" t="s">
        <v>21955</v>
      </c>
      <c r="O3211" t="s">
        <v>21955</v>
      </c>
      <c r="P3211" t="s">
        <v>21955</v>
      </c>
      <c r="Q3211" t="s">
        <v>21956</v>
      </c>
      <c r="R3211">
        <v>0.05</v>
      </c>
      <c r="S3211">
        <v>0</v>
      </c>
      <c r="T3211" t="s">
        <v>22002</v>
      </c>
    </row>
    <row r="3212" spans="1:20">
      <c r="A3212" t="s">
        <v>349</v>
      </c>
      <c r="B3212" t="s">
        <v>27185</v>
      </c>
      <c r="C3212" t="s">
        <v>27186</v>
      </c>
      <c r="D3212" t="s">
        <v>22307</v>
      </c>
      <c r="E3212" t="s">
        <v>21952</v>
      </c>
      <c r="F3212" t="s">
        <v>21953</v>
      </c>
      <c r="G3212">
        <v>3430</v>
      </c>
      <c r="I3212">
        <v>150</v>
      </c>
      <c r="J3212" t="s">
        <v>21954</v>
      </c>
      <c r="K3212" t="s">
        <v>12492</v>
      </c>
      <c r="L3212" t="s">
        <v>12492</v>
      </c>
      <c r="M3212" t="s">
        <v>21955</v>
      </c>
      <c r="N3212" t="s">
        <v>21955</v>
      </c>
      <c r="O3212" t="s">
        <v>21955</v>
      </c>
      <c r="P3212" t="s">
        <v>21955</v>
      </c>
      <c r="Q3212" t="s">
        <v>21956</v>
      </c>
      <c r="R3212">
        <v>0.05</v>
      </c>
      <c r="S3212">
        <v>0</v>
      </c>
      <c r="T3212" t="s">
        <v>22002</v>
      </c>
    </row>
    <row r="3213" spans="1:20">
      <c r="A3213" t="s">
        <v>349</v>
      </c>
      <c r="B3213" t="s">
        <v>27187</v>
      </c>
      <c r="C3213" t="s">
        <v>27188</v>
      </c>
      <c r="D3213" t="s">
        <v>22349</v>
      </c>
      <c r="E3213" t="s">
        <v>21952</v>
      </c>
      <c r="F3213" t="s">
        <v>21953</v>
      </c>
      <c r="G3213">
        <v>3450</v>
      </c>
      <c r="I3213">
        <v>150</v>
      </c>
      <c r="J3213" t="s">
        <v>21954</v>
      </c>
      <c r="K3213" t="s">
        <v>204</v>
      </c>
      <c r="L3213" t="s">
        <v>12492</v>
      </c>
      <c r="M3213" t="s">
        <v>21961</v>
      </c>
      <c r="N3213" t="s">
        <v>21961</v>
      </c>
      <c r="O3213" t="s">
        <v>21961</v>
      </c>
      <c r="P3213" t="s">
        <v>21961</v>
      </c>
      <c r="Q3213" t="s">
        <v>21956</v>
      </c>
      <c r="R3213">
        <v>0.05</v>
      </c>
      <c r="S3213">
        <v>0</v>
      </c>
      <c r="T3213" t="s">
        <v>21967</v>
      </c>
    </row>
    <row r="3214" spans="1:20">
      <c r="A3214" t="s">
        <v>349</v>
      </c>
      <c r="B3214" t="s">
        <v>27189</v>
      </c>
      <c r="C3214" t="s">
        <v>27190</v>
      </c>
      <c r="D3214" t="s">
        <v>22142</v>
      </c>
      <c r="E3214" t="s">
        <v>21966</v>
      </c>
      <c r="F3214" t="s">
        <v>21953</v>
      </c>
      <c r="G3214">
        <v>3220</v>
      </c>
      <c r="I3214">
        <v>150</v>
      </c>
      <c r="J3214" t="s">
        <v>21954</v>
      </c>
      <c r="K3214" t="s">
        <v>204</v>
      </c>
      <c r="L3214" t="s">
        <v>12492</v>
      </c>
      <c r="M3214" t="s">
        <v>21955</v>
      </c>
      <c r="N3214" t="s">
        <v>21955</v>
      </c>
      <c r="O3214" t="s">
        <v>21955</v>
      </c>
      <c r="P3214" t="s">
        <v>21955</v>
      </c>
      <c r="Q3214" t="s">
        <v>21956</v>
      </c>
      <c r="R3214">
        <v>0.05</v>
      </c>
      <c r="S3214">
        <v>0</v>
      </c>
    </row>
    <row r="3215" spans="1:20">
      <c r="A3215" t="s">
        <v>349</v>
      </c>
      <c r="B3215" t="s">
        <v>27191</v>
      </c>
      <c r="C3215" t="s">
        <v>27192</v>
      </c>
      <c r="D3215" t="s">
        <v>12432</v>
      </c>
      <c r="E3215" t="s">
        <v>22767</v>
      </c>
      <c r="F3215" t="s">
        <v>21953</v>
      </c>
      <c r="G3215">
        <v>3240</v>
      </c>
      <c r="I3215">
        <v>150</v>
      </c>
      <c r="J3215" t="s">
        <v>21954</v>
      </c>
      <c r="K3215" t="s">
        <v>204</v>
      </c>
      <c r="L3215" t="s">
        <v>12492</v>
      </c>
      <c r="M3215" t="s">
        <v>21955</v>
      </c>
      <c r="N3215" t="s">
        <v>21955</v>
      </c>
      <c r="O3215" t="s">
        <v>21955</v>
      </c>
      <c r="P3215" t="s">
        <v>21955</v>
      </c>
      <c r="Q3215" t="s">
        <v>21956</v>
      </c>
    </row>
    <row r="3216" spans="1:20">
      <c r="A3216" t="s">
        <v>349</v>
      </c>
      <c r="B3216" t="s">
        <v>27193</v>
      </c>
      <c r="C3216" t="s">
        <v>27194</v>
      </c>
      <c r="D3216" t="s">
        <v>22640</v>
      </c>
      <c r="E3216" t="s">
        <v>21952</v>
      </c>
      <c r="F3216" t="s">
        <v>21953</v>
      </c>
      <c r="G3216">
        <v>3440</v>
      </c>
      <c r="I3216">
        <v>150</v>
      </c>
      <c r="J3216" t="s">
        <v>21954</v>
      </c>
      <c r="K3216" t="s">
        <v>12492</v>
      </c>
      <c r="L3216" t="s">
        <v>12492</v>
      </c>
      <c r="M3216" t="s">
        <v>21955</v>
      </c>
      <c r="N3216" t="s">
        <v>21955</v>
      </c>
      <c r="O3216" t="s">
        <v>21955</v>
      </c>
      <c r="P3216" t="s">
        <v>21955</v>
      </c>
      <c r="Q3216" t="s">
        <v>21956</v>
      </c>
      <c r="R3216">
        <v>0.05</v>
      </c>
      <c r="S3216">
        <v>0</v>
      </c>
      <c r="T3216" t="s">
        <v>22002</v>
      </c>
    </row>
    <row r="3217" spans="1:20">
      <c r="A3217" t="s">
        <v>349</v>
      </c>
      <c r="B3217" t="s">
        <v>27195</v>
      </c>
      <c r="C3217" t="s">
        <v>27196</v>
      </c>
      <c r="D3217" t="s">
        <v>22069</v>
      </c>
      <c r="E3217" t="s">
        <v>21952</v>
      </c>
      <c r="F3217" t="s">
        <v>21953</v>
      </c>
      <c r="G3217">
        <v>3430</v>
      </c>
      <c r="H3217">
        <v>3530</v>
      </c>
      <c r="I3217">
        <v>150</v>
      </c>
      <c r="J3217" t="s">
        <v>21954</v>
      </c>
      <c r="K3217" t="s">
        <v>12492</v>
      </c>
      <c r="L3217" t="s">
        <v>12492</v>
      </c>
      <c r="M3217" t="s">
        <v>21955</v>
      </c>
      <c r="N3217" t="s">
        <v>21955</v>
      </c>
      <c r="O3217" t="s">
        <v>21955</v>
      </c>
      <c r="P3217" t="s">
        <v>21955</v>
      </c>
      <c r="Q3217" t="s">
        <v>21956</v>
      </c>
      <c r="R3217">
        <v>0.05</v>
      </c>
      <c r="S3217">
        <v>0</v>
      </c>
      <c r="T3217" t="s">
        <v>21967</v>
      </c>
    </row>
    <row r="3218" spans="1:20">
      <c r="A3218" t="s">
        <v>349</v>
      </c>
      <c r="B3218" t="s">
        <v>27197</v>
      </c>
      <c r="C3218" t="s">
        <v>27198</v>
      </c>
      <c r="D3218" t="s">
        <v>22307</v>
      </c>
      <c r="E3218" t="s">
        <v>21952</v>
      </c>
      <c r="F3218" t="s">
        <v>21953</v>
      </c>
      <c r="G3218">
        <v>3430</v>
      </c>
      <c r="I3218">
        <v>150</v>
      </c>
      <c r="J3218" t="s">
        <v>21954</v>
      </c>
      <c r="K3218" t="s">
        <v>12492</v>
      </c>
      <c r="L3218" t="s">
        <v>12492</v>
      </c>
      <c r="M3218" t="s">
        <v>21955</v>
      </c>
      <c r="N3218" t="s">
        <v>21955</v>
      </c>
      <c r="O3218" t="s">
        <v>21955</v>
      </c>
      <c r="P3218" t="s">
        <v>21955</v>
      </c>
      <c r="Q3218" t="s">
        <v>21956</v>
      </c>
      <c r="R3218">
        <v>0.05</v>
      </c>
      <c r="S3218">
        <v>0</v>
      </c>
      <c r="T3218" t="s">
        <v>21962</v>
      </c>
    </row>
    <row r="3219" spans="1:20">
      <c r="A3219" t="s">
        <v>349</v>
      </c>
      <c r="B3219" t="s">
        <v>27199</v>
      </c>
      <c r="C3219" t="s">
        <v>27200</v>
      </c>
      <c r="D3219" t="s">
        <v>21959</v>
      </c>
      <c r="E3219" t="s">
        <v>21960</v>
      </c>
      <c r="F3219" t="s">
        <v>21953</v>
      </c>
      <c r="G3219">
        <v>3420</v>
      </c>
      <c r="I3219">
        <v>150</v>
      </c>
      <c r="J3219" t="s">
        <v>21954</v>
      </c>
      <c r="K3219" t="s">
        <v>204</v>
      </c>
      <c r="L3219" t="s">
        <v>12492</v>
      </c>
      <c r="M3219" t="s">
        <v>21955</v>
      </c>
      <c r="N3219" t="s">
        <v>21955</v>
      </c>
      <c r="O3219" t="s">
        <v>21955</v>
      </c>
      <c r="P3219" t="s">
        <v>21955</v>
      </c>
      <c r="Q3219" t="s">
        <v>21956</v>
      </c>
      <c r="R3219">
        <v>0.05</v>
      </c>
      <c r="S3219">
        <v>0</v>
      </c>
    </row>
    <row r="3220" spans="1:20">
      <c r="A3220" t="s">
        <v>349</v>
      </c>
      <c r="B3220" t="s">
        <v>27201</v>
      </c>
      <c r="C3220" t="s">
        <v>27202</v>
      </c>
      <c r="D3220" t="s">
        <v>22025</v>
      </c>
      <c r="E3220" t="s">
        <v>21966</v>
      </c>
      <c r="F3220" t="s">
        <v>21953</v>
      </c>
      <c r="G3220">
        <v>3220</v>
      </c>
      <c r="I3220">
        <v>150</v>
      </c>
      <c r="J3220" t="s">
        <v>21954</v>
      </c>
      <c r="K3220" t="s">
        <v>204</v>
      </c>
      <c r="L3220" t="s">
        <v>12492</v>
      </c>
      <c r="M3220" t="s">
        <v>21955</v>
      </c>
      <c r="N3220" t="s">
        <v>21955</v>
      </c>
      <c r="O3220" t="s">
        <v>21955</v>
      </c>
      <c r="P3220" t="s">
        <v>21955</v>
      </c>
      <c r="Q3220" t="s">
        <v>21956</v>
      </c>
      <c r="R3220">
        <v>0.05</v>
      </c>
      <c r="S3220">
        <v>0</v>
      </c>
    </row>
    <row r="3221" spans="1:20">
      <c r="A3221" t="s">
        <v>349</v>
      </c>
      <c r="B3221" t="s">
        <v>27203</v>
      </c>
      <c r="C3221" t="s">
        <v>27204</v>
      </c>
      <c r="D3221" t="s">
        <v>22142</v>
      </c>
      <c r="E3221" t="s">
        <v>21966</v>
      </c>
      <c r="F3221" t="s">
        <v>21953</v>
      </c>
      <c r="G3221">
        <v>3220</v>
      </c>
      <c r="I3221">
        <v>150</v>
      </c>
      <c r="J3221" t="s">
        <v>21954</v>
      </c>
      <c r="K3221" t="s">
        <v>12492</v>
      </c>
      <c r="L3221" t="s">
        <v>12492</v>
      </c>
      <c r="M3221" t="s">
        <v>21955</v>
      </c>
      <c r="N3221" t="s">
        <v>21955</v>
      </c>
      <c r="O3221" t="s">
        <v>21955</v>
      </c>
      <c r="P3221" t="s">
        <v>21955</v>
      </c>
      <c r="Q3221" t="s">
        <v>21956</v>
      </c>
      <c r="R3221">
        <v>0.05</v>
      </c>
      <c r="S3221">
        <v>0</v>
      </c>
      <c r="T3221" t="s">
        <v>22002</v>
      </c>
    </row>
    <row r="3222" spans="1:20">
      <c r="A3222" t="s">
        <v>349</v>
      </c>
      <c r="B3222" t="s">
        <v>27205</v>
      </c>
      <c r="C3222" t="s">
        <v>27206</v>
      </c>
      <c r="D3222" t="s">
        <v>25157</v>
      </c>
      <c r="E3222" t="s">
        <v>21987</v>
      </c>
      <c r="F3222" t="s">
        <v>21953</v>
      </c>
      <c r="G3222">
        <v>3440</v>
      </c>
      <c r="I3222">
        <v>150</v>
      </c>
      <c r="J3222" t="s">
        <v>21954</v>
      </c>
      <c r="K3222" t="s">
        <v>204</v>
      </c>
      <c r="L3222" t="s">
        <v>12492</v>
      </c>
      <c r="M3222" t="s">
        <v>21955</v>
      </c>
      <c r="N3222" t="s">
        <v>21955</v>
      </c>
      <c r="O3222" t="s">
        <v>21955</v>
      </c>
      <c r="P3222" t="s">
        <v>21955</v>
      </c>
      <c r="Q3222" t="s">
        <v>21956</v>
      </c>
      <c r="R3222">
        <v>0.05</v>
      </c>
      <c r="S3222">
        <v>0</v>
      </c>
    </row>
    <row r="3223" spans="1:20">
      <c r="A3223" t="s">
        <v>349</v>
      </c>
      <c r="B3223" t="s">
        <v>27207</v>
      </c>
      <c r="C3223" t="s">
        <v>27208</v>
      </c>
      <c r="D3223" t="s">
        <v>22036</v>
      </c>
      <c r="E3223" t="s">
        <v>21987</v>
      </c>
      <c r="F3223" t="s">
        <v>21953</v>
      </c>
      <c r="G3223">
        <v>3450</v>
      </c>
      <c r="I3223">
        <v>150</v>
      </c>
      <c r="J3223" t="s">
        <v>21954</v>
      </c>
      <c r="K3223" t="s">
        <v>204</v>
      </c>
      <c r="L3223" t="s">
        <v>12492</v>
      </c>
      <c r="M3223" t="s">
        <v>21955</v>
      </c>
      <c r="N3223" t="s">
        <v>21955</v>
      </c>
      <c r="O3223" t="s">
        <v>21955</v>
      </c>
      <c r="P3223" t="s">
        <v>21955</v>
      </c>
      <c r="Q3223" t="s">
        <v>21956</v>
      </c>
      <c r="R3223">
        <v>0.05</v>
      </c>
      <c r="S3223">
        <v>0</v>
      </c>
    </row>
    <row r="3224" spans="1:20">
      <c r="A3224" t="s">
        <v>349</v>
      </c>
      <c r="B3224" t="s">
        <v>27209</v>
      </c>
      <c r="C3224" t="s">
        <v>27210</v>
      </c>
      <c r="D3224" t="s">
        <v>22069</v>
      </c>
      <c r="E3224" t="s">
        <v>21952</v>
      </c>
      <c r="F3224" t="s">
        <v>21953</v>
      </c>
      <c r="G3224">
        <v>3430</v>
      </c>
      <c r="I3224">
        <v>150</v>
      </c>
      <c r="J3224" t="s">
        <v>21954</v>
      </c>
      <c r="K3224" t="s">
        <v>12492</v>
      </c>
      <c r="L3224" t="s">
        <v>12492</v>
      </c>
      <c r="M3224" t="s">
        <v>21955</v>
      </c>
      <c r="N3224" t="s">
        <v>21955</v>
      </c>
      <c r="O3224" t="s">
        <v>21955</v>
      </c>
      <c r="P3224" t="s">
        <v>21955</v>
      </c>
      <c r="Q3224" t="s">
        <v>21956</v>
      </c>
      <c r="R3224">
        <v>0.05</v>
      </c>
      <c r="S3224">
        <v>0</v>
      </c>
    </row>
    <row r="3225" spans="1:20">
      <c r="A3225" t="s">
        <v>349</v>
      </c>
      <c r="B3225" t="s">
        <v>27211</v>
      </c>
      <c r="C3225" t="s">
        <v>27212</v>
      </c>
      <c r="D3225" t="s">
        <v>22025</v>
      </c>
      <c r="E3225" t="s">
        <v>21966</v>
      </c>
      <c r="F3225" t="s">
        <v>21953</v>
      </c>
      <c r="G3225">
        <v>3220</v>
      </c>
      <c r="I3225">
        <v>150</v>
      </c>
      <c r="J3225" t="s">
        <v>21954</v>
      </c>
      <c r="K3225" t="s">
        <v>12492</v>
      </c>
      <c r="L3225" t="s">
        <v>12492</v>
      </c>
      <c r="M3225" t="s">
        <v>21955</v>
      </c>
      <c r="N3225" t="s">
        <v>21955</v>
      </c>
      <c r="O3225" t="s">
        <v>21955</v>
      </c>
      <c r="P3225" t="s">
        <v>21955</v>
      </c>
      <c r="Q3225" t="s">
        <v>21956</v>
      </c>
      <c r="R3225">
        <v>0.05</v>
      </c>
      <c r="S3225">
        <v>0</v>
      </c>
      <c r="T3225" t="s">
        <v>21967</v>
      </c>
    </row>
    <row r="3226" spans="1:20">
      <c r="A3226" t="s">
        <v>349</v>
      </c>
      <c r="B3226" t="s">
        <v>27213</v>
      </c>
      <c r="C3226" t="s">
        <v>27214</v>
      </c>
      <c r="D3226" t="s">
        <v>21959</v>
      </c>
      <c r="E3226" t="s">
        <v>21960</v>
      </c>
      <c r="F3226" t="s">
        <v>21953</v>
      </c>
      <c r="G3226">
        <v>3420</v>
      </c>
      <c r="I3226">
        <v>150</v>
      </c>
      <c r="J3226" t="s">
        <v>21954</v>
      </c>
      <c r="K3226" t="s">
        <v>204</v>
      </c>
      <c r="L3226" t="s">
        <v>12492</v>
      </c>
      <c r="M3226" t="s">
        <v>21961</v>
      </c>
      <c r="N3226" t="s">
        <v>21961</v>
      </c>
      <c r="O3226" t="s">
        <v>21961</v>
      </c>
      <c r="P3226" t="s">
        <v>21961</v>
      </c>
      <c r="Q3226" t="s">
        <v>21956</v>
      </c>
      <c r="R3226">
        <v>0.05</v>
      </c>
      <c r="S3226">
        <v>0</v>
      </c>
    </row>
    <row r="3227" spans="1:20">
      <c r="A3227" t="s">
        <v>349</v>
      </c>
      <c r="B3227" t="s">
        <v>27215</v>
      </c>
      <c r="C3227" t="s">
        <v>27216</v>
      </c>
      <c r="D3227" t="s">
        <v>21959</v>
      </c>
      <c r="E3227" t="s">
        <v>21960</v>
      </c>
      <c r="F3227" t="s">
        <v>21953</v>
      </c>
      <c r="G3227">
        <v>3420</v>
      </c>
      <c r="I3227">
        <v>150</v>
      </c>
      <c r="J3227" t="s">
        <v>21954</v>
      </c>
      <c r="K3227" t="s">
        <v>204</v>
      </c>
      <c r="L3227" t="s">
        <v>12492</v>
      </c>
      <c r="M3227" t="s">
        <v>21955</v>
      </c>
      <c r="N3227" t="s">
        <v>21955</v>
      </c>
      <c r="O3227" t="s">
        <v>21955</v>
      </c>
      <c r="P3227" t="s">
        <v>21955</v>
      </c>
      <c r="Q3227" t="s">
        <v>21956</v>
      </c>
      <c r="R3227">
        <v>0.05</v>
      </c>
      <c r="S3227">
        <v>0</v>
      </c>
    </row>
    <row r="3228" spans="1:20">
      <c r="A3228" t="s">
        <v>349</v>
      </c>
      <c r="B3228" t="s">
        <v>27217</v>
      </c>
      <c r="C3228" t="s">
        <v>27218</v>
      </c>
      <c r="D3228" t="s">
        <v>21959</v>
      </c>
      <c r="E3228" t="s">
        <v>21960</v>
      </c>
      <c r="F3228" t="s">
        <v>21953</v>
      </c>
      <c r="G3228">
        <v>3420</v>
      </c>
      <c r="I3228">
        <v>150</v>
      </c>
      <c r="J3228" t="s">
        <v>21954</v>
      </c>
      <c r="K3228" t="s">
        <v>204</v>
      </c>
      <c r="L3228" t="s">
        <v>12492</v>
      </c>
      <c r="M3228" t="s">
        <v>21955</v>
      </c>
      <c r="N3228" t="s">
        <v>21955</v>
      </c>
      <c r="O3228" t="s">
        <v>21955</v>
      </c>
      <c r="P3228" t="s">
        <v>21955</v>
      </c>
      <c r="Q3228" t="s">
        <v>21956</v>
      </c>
      <c r="R3228">
        <v>0.05</v>
      </c>
      <c r="S3228">
        <v>0</v>
      </c>
    </row>
    <row r="3229" spans="1:20">
      <c r="A3229" t="s">
        <v>349</v>
      </c>
      <c r="B3229" t="s">
        <v>27219</v>
      </c>
      <c r="C3229" t="s">
        <v>27220</v>
      </c>
      <c r="D3229" t="s">
        <v>21959</v>
      </c>
      <c r="E3229" t="s">
        <v>21960</v>
      </c>
      <c r="F3229" t="s">
        <v>21953</v>
      </c>
      <c r="G3229">
        <v>3420</v>
      </c>
      <c r="I3229">
        <v>150</v>
      </c>
      <c r="J3229" t="s">
        <v>21954</v>
      </c>
      <c r="K3229" t="s">
        <v>204</v>
      </c>
      <c r="L3229" t="s">
        <v>12492</v>
      </c>
      <c r="M3229" t="s">
        <v>21955</v>
      </c>
      <c r="N3229" t="s">
        <v>21955</v>
      </c>
      <c r="O3229" t="s">
        <v>21955</v>
      </c>
      <c r="P3229" t="s">
        <v>21955</v>
      </c>
      <c r="Q3229" t="s">
        <v>21956</v>
      </c>
      <c r="R3229">
        <v>0.05</v>
      </c>
      <c r="S3229">
        <v>0</v>
      </c>
    </row>
    <row r="3230" spans="1:20">
      <c r="A3230" t="s">
        <v>349</v>
      </c>
      <c r="B3230" t="s">
        <v>27221</v>
      </c>
      <c r="C3230" t="s">
        <v>27222</v>
      </c>
      <c r="D3230" t="s">
        <v>22055</v>
      </c>
      <c r="E3230" t="s">
        <v>21952</v>
      </c>
      <c r="F3230" t="s">
        <v>21953</v>
      </c>
      <c r="G3230">
        <v>3220</v>
      </c>
      <c r="I3230">
        <v>150</v>
      </c>
      <c r="J3230" t="s">
        <v>21954</v>
      </c>
      <c r="K3230" t="s">
        <v>204</v>
      </c>
      <c r="L3230" t="s">
        <v>12492</v>
      </c>
      <c r="M3230" t="s">
        <v>21955</v>
      </c>
      <c r="N3230" t="s">
        <v>21955</v>
      </c>
      <c r="O3230" t="s">
        <v>21955</v>
      </c>
      <c r="P3230" t="s">
        <v>21955</v>
      </c>
      <c r="Q3230" t="s">
        <v>21956</v>
      </c>
      <c r="R3230">
        <v>0.05</v>
      </c>
      <c r="S3230">
        <v>0</v>
      </c>
    </row>
    <row r="3231" spans="1:20">
      <c r="A3231" t="s">
        <v>349</v>
      </c>
      <c r="B3231" t="s">
        <v>27223</v>
      </c>
      <c r="C3231" t="s">
        <v>27224</v>
      </c>
      <c r="D3231" t="s">
        <v>27225</v>
      </c>
      <c r="E3231" t="s">
        <v>27226</v>
      </c>
      <c r="F3231" t="s">
        <v>21953</v>
      </c>
      <c r="G3231">
        <v>3220</v>
      </c>
      <c r="I3231">
        <v>150</v>
      </c>
      <c r="J3231" t="s">
        <v>21954</v>
      </c>
      <c r="K3231" t="s">
        <v>204</v>
      </c>
      <c r="L3231" t="s">
        <v>12492</v>
      </c>
      <c r="M3231" t="s">
        <v>21955</v>
      </c>
      <c r="N3231" t="s">
        <v>21955</v>
      </c>
      <c r="O3231" t="s">
        <v>21955</v>
      </c>
      <c r="P3231" t="s">
        <v>21955</v>
      </c>
      <c r="Q3231" t="s">
        <v>21956</v>
      </c>
      <c r="T3231" t="s">
        <v>21967</v>
      </c>
    </row>
    <row r="3232" spans="1:20">
      <c r="A3232" t="s">
        <v>349</v>
      </c>
      <c r="B3232" t="s">
        <v>27227</v>
      </c>
      <c r="C3232" t="s">
        <v>27228</v>
      </c>
      <c r="D3232" t="s">
        <v>22069</v>
      </c>
      <c r="E3232" t="s">
        <v>21952</v>
      </c>
      <c r="F3232" t="s">
        <v>21953</v>
      </c>
      <c r="G3232">
        <v>3430</v>
      </c>
      <c r="I3232">
        <v>150</v>
      </c>
      <c r="J3232" t="s">
        <v>21954</v>
      </c>
      <c r="K3232" t="s">
        <v>204</v>
      </c>
      <c r="L3232" t="s">
        <v>12492</v>
      </c>
      <c r="M3232" t="s">
        <v>21955</v>
      </c>
      <c r="N3232" t="s">
        <v>21955</v>
      </c>
      <c r="O3232" t="s">
        <v>21955</v>
      </c>
      <c r="P3232" t="s">
        <v>21955</v>
      </c>
      <c r="Q3232" t="s">
        <v>21956</v>
      </c>
      <c r="R3232">
        <v>0.05</v>
      </c>
      <c r="S3232">
        <v>0</v>
      </c>
      <c r="T3232" t="s">
        <v>21967</v>
      </c>
    </row>
    <row r="3233" spans="1:20">
      <c r="A3233" t="s">
        <v>349</v>
      </c>
      <c r="B3233" t="s">
        <v>27229</v>
      </c>
      <c r="C3233" t="s">
        <v>27230</v>
      </c>
      <c r="D3233" t="s">
        <v>24762</v>
      </c>
      <c r="E3233" t="s">
        <v>21966</v>
      </c>
      <c r="F3233" t="s">
        <v>21953</v>
      </c>
      <c r="G3233">
        <v>3220</v>
      </c>
      <c r="I3233">
        <v>150</v>
      </c>
      <c r="J3233" t="s">
        <v>21954</v>
      </c>
      <c r="K3233" t="s">
        <v>204</v>
      </c>
      <c r="L3233" t="s">
        <v>12492</v>
      </c>
      <c r="M3233" t="s">
        <v>21955</v>
      </c>
      <c r="N3233" t="s">
        <v>21955</v>
      </c>
      <c r="O3233" t="s">
        <v>21955</v>
      </c>
      <c r="P3233" t="s">
        <v>21955</v>
      </c>
      <c r="Q3233" t="s">
        <v>21956</v>
      </c>
      <c r="R3233">
        <v>0.05</v>
      </c>
      <c r="S3233">
        <v>0</v>
      </c>
    </row>
    <row r="3234" spans="1:20">
      <c r="A3234" t="s">
        <v>349</v>
      </c>
      <c r="B3234" t="s">
        <v>27231</v>
      </c>
      <c r="C3234" t="s">
        <v>27232</v>
      </c>
      <c r="D3234" t="s">
        <v>21999</v>
      </c>
      <c r="E3234" t="s">
        <v>21952</v>
      </c>
      <c r="F3234" t="s">
        <v>21953</v>
      </c>
      <c r="G3234">
        <v>3440</v>
      </c>
      <c r="I3234">
        <v>150</v>
      </c>
      <c r="J3234" t="s">
        <v>21954</v>
      </c>
      <c r="K3234" t="s">
        <v>204</v>
      </c>
      <c r="L3234" t="s">
        <v>12492</v>
      </c>
      <c r="M3234" t="s">
        <v>21955</v>
      </c>
      <c r="N3234" t="s">
        <v>21955</v>
      </c>
      <c r="O3234" t="s">
        <v>21955</v>
      </c>
      <c r="P3234" t="s">
        <v>21955</v>
      </c>
      <c r="Q3234" t="s">
        <v>21956</v>
      </c>
      <c r="R3234">
        <v>0.05</v>
      </c>
      <c r="S3234">
        <v>0</v>
      </c>
    </row>
    <row r="3235" spans="1:20">
      <c r="A3235" t="s">
        <v>349</v>
      </c>
      <c r="B3235" t="s">
        <v>27233</v>
      </c>
      <c r="C3235" t="s">
        <v>27234</v>
      </c>
      <c r="D3235" t="s">
        <v>23724</v>
      </c>
      <c r="E3235" t="s">
        <v>21966</v>
      </c>
      <c r="F3235" t="s">
        <v>21953</v>
      </c>
      <c r="G3235">
        <v>3220</v>
      </c>
      <c r="I3235">
        <v>150</v>
      </c>
      <c r="J3235" t="s">
        <v>21954</v>
      </c>
      <c r="K3235" t="s">
        <v>204</v>
      </c>
      <c r="L3235" t="s">
        <v>12492</v>
      </c>
      <c r="M3235" t="s">
        <v>21955</v>
      </c>
      <c r="N3235" t="s">
        <v>21955</v>
      </c>
      <c r="O3235" t="s">
        <v>21955</v>
      </c>
      <c r="P3235" t="s">
        <v>21955</v>
      </c>
      <c r="Q3235" t="s">
        <v>21956</v>
      </c>
      <c r="R3235">
        <v>0.05</v>
      </c>
      <c r="S3235">
        <v>0</v>
      </c>
      <c r="T3235" t="s">
        <v>21967</v>
      </c>
    </row>
    <row r="3236" spans="1:20">
      <c r="A3236" t="s">
        <v>349</v>
      </c>
      <c r="B3236" t="s">
        <v>27235</v>
      </c>
      <c r="C3236" t="s">
        <v>27236</v>
      </c>
      <c r="D3236" t="s">
        <v>22394</v>
      </c>
      <c r="E3236" t="s">
        <v>21987</v>
      </c>
      <c r="F3236" t="s">
        <v>21953</v>
      </c>
      <c r="G3236">
        <v>3450</v>
      </c>
      <c r="I3236">
        <v>150</v>
      </c>
      <c r="J3236" t="s">
        <v>21954</v>
      </c>
      <c r="K3236" t="s">
        <v>12492</v>
      </c>
      <c r="L3236" t="s">
        <v>12492</v>
      </c>
      <c r="M3236" t="s">
        <v>21955</v>
      </c>
      <c r="N3236" t="s">
        <v>21955</v>
      </c>
      <c r="O3236" t="s">
        <v>21955</v>
      </c>
      <c r="P3236" t="s">
        <v>21955</v>
      </c>
      <c r="Q3236" t="s">
        <v>21956</v>
      </c>
      <c r="R3236">
        <v>0.05</v>
      </c>
      <c r="S3236">
        <v>0</v>
      </c>
      <c r="T3236" t="s">
        <v>22002</v>
      </c>
    </row>
    <row r="3237" spans="1:20">
      <c r="A3237" t="s">
        <v>349</v>
      </c>
      <c r="B3237" t="s">
        <v>27237</v>
      </c>
      <c r="C3237" t="s">
        <v>27238</v>
      </c>
      <c r="D3237" t="s">
        <v>22394</v>
      </c>
      <c r="E3237" t="s">
        <v>21987</v>
      </c>
      <c r="F3237" t="s">
        <v>21953</v>
      </c>
      <c r="G3237">
        <v>3450</v>
      </c>
      <c r="I3237">
        <v>150</v>
      </c>
      <c r="J3237" t="s">
        <v>21954</v>
      </c>
      <c r="K3237" t="s">
        <v>12492</v>
      </c>
      <c r="L3237" t="s">
        <v>12492</v>
      </c>
      <c r="M3237" t="s">
        <v>21955</v>
      </c>
      <c r="N3237" t="s">
        <v>21955</v>
      </c>
      <c r="O3237" t="s">
        <v>21955</v>
      </c>
      <c r="P3237" t="s">
        <v>21955</v>
      </c>
      <c r="Q3237" t="s">
        <v>21956</v>
      </c>
      <c r="R3237">
        <v>0.05</v>
      </c>
      <c r="S3237">
        <v>0</v>
      </c>
      <c r="T3237" t="s">
        <v>22002</v>
      </c>
    </row>
    <row r="3238" spans="1:20">
      <c r="A3238" t="s">
        <v>349</v>
      </c>
      <c r="B3238" t="s">
        <v>27239</v>
      </c>
      <c r="C3238" t="s">
        <v>27240</v>
      </c>
      <c r="D3238" t="s">
        <v>22025</v>
      </c>
      <c r="E3238" t="s">
        <v>21952</v>
      </c>
      <c r="F3238" t="s">
        <v>21953</v>
      </c>
      <c r="G3238">
        <v>3450</v>
      </c>
      <c r="I3238">
        <v>150</v>
      </c>
      <c r="J3238" t="s">
        <v>21954</v>
      </c>
      <c r="K3238" t="s">
        <v>12492</v>
      </c>
      <c r="L3238" t="s">
        <v>12492</v>
      </c>
      <c r="M3238" t="s">
        <v>34</v>
      </c>
      <c r="N3238" t="s">
        <v>34</v>
      </c>
      <c r="O3238" t="s">
        <v>34</v>
      </c>
      <c r="P3238" t="s">
        <v>34</v>
      </c>
      <c r="Q3238" t="s">
        <v>21956</v>
      </c>
      <c r="R3238">
        <v>0.05</v>
      </c>
      <c r="S3238">
        <v>0</v>
      </c>
      <c r="T3238" t="s">
        <v>21967</v>
      </c>
    </row>
    <row r="3239" spans="1:20">
      <c r="A3239" t="s">
        <v>349</v>
      </c>
      <c r="B3239" t="s">
        <v>27241</v>
      </c>
      <c r="C3239" t="s">
        <v>27242</v>
      </c>
      <c r="D3239" t="s">
        <v>26546</v>
      </c>
      <c r="E3239" t="s">
        <v>21952</v>
      </c>
      <c r="F3239" t="s">
        <v>21953</v>
      </c>
      <c r="G3239">
        <v>3450</v>
      </c>
      <c r="I3239">
        <v>150</v>
      </c>
      <c r="J3239" t="s">
        <v>21954</v>
      </c>
      <c r="K3239" t="s">
        <v>204</v>
      </c>
      <c r="L3239" t="s">
        <v>12492</v>
      </c>
      <c r="M3239" t="s">
        <v>21955</v>
      </c>
      <c r="N3239" t="s">
        <v>21955</v>
      </c>
      <c r="O3239" t="s">
        <v>21955</v>
      </c>
      <c r="P3239" t="s">
        <v>21955</v>
      </c>
      <c r="Q3239" t="s">
        <v>21956</v>
      </c>
      <c r="R3239">
        <v>0.05</v>
      </c>
      <c r="S3239">
        <v>0</v>
      </c>
      <c r="T3239" t="s">
        <v>22002</v>
      </c>
    </row>
    <row r="3240" spans="1:20">
      <c r="A3240" t="s">
        <v>349</v>
      </c>
      <c r="B3240" t="s">
        <v>27243</v>
      </c>
      <c r="C3240" t="s">
        <v>27244</v>
      </c>
      <c r="D3240" t="s">
        <v>22700</v>
      </c>
      <c r="E3240" t="s">
        <v>21952</v>
      </c>
      <c r="F3240" t="s">
        <v>21953</v>
      </c>
      <c r="G3240">
        <v>3450</v>
      </c>
      <c r="I3240">
        <v>150</v>
      </c>
      <c r="J3240" t="s">
        <v>21954</v>
      </c>
      <c r="K3240" t="s">
        <v>204</v>
      </c>
      <c r="L3240" t="s">
        <v>12492</v>
      </c>
      <c r="M3240" t="s">
        <v>34</v>
      </c>
      <c r="N3240" t="s">
        <v>34</v>
      </c>
      <c r="O3240" t="s">
        <v>34</v>
      </c>
      <c r="P3240" t="s">
        <v>34</v>
      </c>
      <c r="Q3240" t="s">
        <v>21956</v>
      </c>
      <c r="R3240">
        <v>0.05</v>
      </c>
      <c r="S3240">
        <v>0</v>
      </c>
      <c r="T3240" t="s">
        <v>21967</v>
      </c>
    </row>
    <row r="3241" spans="1:20">
      <c r="A3241" t="s">
        <v>349</v>
      </c>
      <c r="B3241" t="s">
        <v>27245</v>
      </c>
      <c r="C3241" t="s">
        <v>27246</v>
      </c>
      <c r="D3241" t="s">
        <v>22043</v>
      </c>
      <c r="E3241" t="s">
        <v>21952</v>
      </c>
      <c r="F3241" t="s">
        <v>21953</v>
      </c>
      <c r="G3241">
        <v>3440</v>
      </c>
      <c r="I3241">
        <v>150</v>
      </c>
      <c r="J3241" t="s">
        <v>21954</v>
      </c>
      <c r="K3241" t="s">
        <v>204</v>
      </c>
      <c r="L3241" t="s">
        <v>12492</v>
      </c>
      <c r="M3241" t="s">
        <v>21955</v>
      </c>
      <c r="N3241" t="s">
        <v>21955</v>
      </c>
      <c r="O3241" t="s">
        <v>21955</v>
      </c>
      <c r="P3241" t="s">
        <v>21955</v>
      </c>
      <c r="Q3241" t="s">
        <v>21956</v>
      </c>
      <c r="R3241">
        <v>0.05</v>
      </c>
      <c r="S3241">
        <v>0</v>
      </c>
      <c r="T3241" t="s">
        <v>21967</v>
      </c>
    </row>
    <row r="3242" spans="1:20">
      <c r="A3242" t="s">
        <v>349</v>
      </c>
      <c r="B3242" t="s">
        <v>27247</v>
      </c>
      <c r="C3242" t="s">
        <v>27248</v>
      </c>
      <c r="D3242" t="s">
        <v>22700</v>
      </c>
      <c r="E3242" t="s">
        <v>21952</v>
      </c>
      <c r="F3242" t="s">
        <v>21953</v>
      </c>
      <c r="G3242">
        <v>3450</v>
      </c>
      <c r="I3242">
        <v>150</v>
      </c>
      <c r="J3242" t="s">
        <v>21954</v>
      </c>
      <c r="K3242" t="s">
        <v>204</v>
      </c>
      <c r="L3242" t="s">
        <v>12492</v>
      </c>
      <c r="M3242" t="s">
        <v>21955</v>
      </c>
      <c r="N3242" t="s">
        <v>21955</v>
      </c>
      <c r="O3242" t="s">
        <v>21955</v>
      </c>
      <c r="P3242" t="s">
        <v>21955</v>
      </c>
      <c r="Q3242" t="s">
        <v>21956</v>
      </c>
      <c r="R3242">
        <v>0.05</v>
      </c>
      <c r="S3242">
        <v>0</v>
      </c>
      <c r="T3242" t="s">
        <v>22002</v>
      </c>
    </row>
    <row r="3243" spans="1:20">
      <c r="A3243" t="s">
        <v>349</v>
      </c>
      <c r="B3243" t="s">
        <v>27249</v>
      </c>
      <c r="C3243" t="s">
        <v>27250</v>
      </c>
      <c r="D3243" t="s">
        <v>21959</v>
      </c>
      <c r="E3243" t="s">
        <v>21960</v>
      </c>
      <c r="F3243" t="s">
        <v>21953</v>
      </c>
      <c r="G3243">
        <v>3420</v>
      </c>
      <c r="I3243">
        <v>150</v>
      </c>
      <c r="J3243" t="s">
        <v>21954</v>
      </c>
      <c r="K3243" t="s">
        <v>204</v>
      </c>
      <c r="L3243" t="s">
        <v>12492</v>
      </c>
      <c r="M3243" t="s">
        <v>21961</v>
      </c>
      <c r="N3243" t="s">
        <v>21961</v>
      </c>
      <c r="O3243" t="s">
        <v>21961</v>
      </c>
      <c r="P3243" t="s">
        <v>21961</v>
      </c>
      <c r="Q3243" t="s">
        <v>21956</v>
      </c>
      <c r="R3243">
        <v>0.05</v>
      </c>
      <c r="S3243">
        <v>0</v>
      </c>
    </row>
    <row r="3244" spans="1:20">
      <c r="A3244" t="s">
        <v>349</v>
      </c>
      <c r="B3244" t="s">
        <v>27251</v>
      </c>
      <c r="C3244" t="s">
        <v>27252</v>
      </c>
      <c r="D3244" t="s">
        <v>22360</v>
      </c>
      <c r="E3244" t="s">
        <v>21960</v>
      </c>
      <c r="F3244" t="s">
        <v>21953</v>
      </c>
      <c r="G3244">
        <v>3420</v>
      </c>
      <c r="I3244">
        <v>150</v>
      </c>
      <c r="J3244" t="s">
        <v>21954</v>
      </c>
      <c r="K3244" t="s">
        <v>12492</v>
      </c>
      <c r="L3244" t="s">
        <v>12492</v>
      </c>
      <c r="M3244" t="s">
        <v>21955</v>
      </c>
      <c r="N3244" t="s">
        <v>21955</v>
      </c>
      <c r="O3244" t="s">
        <v>21955</v>
      </c>
      <c r="P3244" t="s">
        <v>21955</v>
      </c>
      <c r="Q3244" t="s">
        <v>21956</v>
      </c>
      <c r="R3244">
        <v>0.05</v>
      </c>
      <c r="S3244">
        <v>0</v>
      </c>
    </row>
    <row r="3245" spans="1:20">
      <c r="A3245" t="s">
        <v>349</v>
      </c>
      <c r="B3245" t="s">
        <v>27253</v>
      </c>
      <c r="C3245" t="s">
        <v>27254</v>
      </c>
      <c r="D3245" t="s">
        <v>26641</v>
      </c>
      <c r="E3245" t="s">
        <v>21952</v>
      </c>
      <c r="F3245" t="s">
        <v>21953</v>
      </c>
      <c r="G3245">
        <v>3440</v>
      </c>
      <c r="I3245">
        <v>150</v>
      </c>
      <c r="J3245" t="s">
        <v>21954</v>
      </c>
      <c r="K3245" t="s">
        <v>12492</v>
      </c>
      <c r="L3245" t="s">
        <v>12492</v>
      </c>
      <c r="M3245" t="s">
        <v>21955</v>
      </c>
      <c r="N3245" t="s">
        <v>21955</v>
      </c>
      <c r="O3245" t="s">
        <v>21955</v>
      </c>
      <c r="P3245" t="s">
        <v>21955</v>
      </c>
      <c r="Q3245" t="s">
        <v>21956</v>
      </c>
      <c r="R3245">
        <v>0.05</v>
      </c>
      <c r="S3245">
        <v>0</v>
      </c>
      <c r="T3245" t="s">
        <v>21967</v>
      </c>
    </row>
    <row r="3246" spans="1:20">
      <c r="A3246" t="s">
        <v>349</v>
      </c>
      <c r="B3246" t="s">
        <v>27255</v>
      </c>
      <c r="C3246" t="s">
        <v>27256</v>
      </c>
      <c r="D3246" t="s">
        <v>22025</v>
      </c>
      <c r="E3246" t="s">
        <v>22199</v>
      </c>
      <c r="F3246" t="s">
        <v>21953</v>
      </c>
      <c r="G3246">
        <v>3220</v>
      </c>
      <c r="I3246">
        <v>150</v>
      </c>
      <c r="J3246" t="s">
        <v>21954</v>
      </c>
      <c r="K3246" t="s">
        <v>204</v>
      </c>
      <c r="L3246" t="s">
        <v>12492</v>
      </c>
      <c r="M3246" t="s">
        <v>21955</v>
      </c>
      <c r="N3246" t="s">
        <v>21955</v>
      </c>
      <c r="O3246" t="s">
        <v>21955</v>
      </c>
      <c r="P3246" t="s">
        <v>21955</v>
      </c>
      <c r="Q3246" t="s">
        <v>21956</v>
      </c>
      <c r="R3246">
        <v>0.05</v>
      </c>
      <c r="S3246">
        <v>0</v>
      </c>
    </row>
    <row r="3247" spans="1:20">
      <c r="A3247" t="s">
        <v>349</v>
      </c>
      <c r="B3247" t="s">
        <v>27257</v>
      </c>
      <c r="C3247" t="s">
        <v>27258</v>
      </c>
      <c r="D3247" t="s">
        <v>22025</v>
      </c>
      <c r="E3247" t="s">
        <v>22199</v>
      </c>
      <c r="F3247" t="s">
        <v>21953</v>
      </c>
      <c r="G3247">
        <v>3220</v>
      </c>
      <c r="I3247">
        <v>150</v>
      </c>
      <c r="J3247" t="s">
        <v>21954</v>
      </c>
      <c r="K3247" t="s">
        <v>204</v>
      </c>
      <c r="L3247" t="s">
        <v>204</v>
      </c>
      <c r="M3247" t="s">
        <v>34</v>
      </c>
      <c r="N3247" t="s">
        <v>34</v>
      </c>
      <c r="O3247" t="s">
        <v>34</v>
      </c>
      <c r="P3247" t="s">
        <v>34</v>
      </c>
      <c r="R3247">
        <v>0.05</v>
      </c>
      <c r="S3247">
        <v>0</v>
      </c>
    </row>
    <row r="3248" spans="1:20">
      <c r="A3248" t="s">
        <v>349</v>
      </c>
      <c r="B3248" t="s">
        <v>27259</v>
      </c>
      <c r="C3248" t="s">
        <v>27260</v>
      </c>
      <c r="D3248" t="s">
        <v>22025</v>
      </c>
      <c r="E3248" t="s">
        <v>22199</v>
      </c>
      <c r="F3248" t="s">
        <v>21953</v>
      </c>
      <c r="G3248">
        <v>3220</v>
      </c>
      <c r="I3248">
        <v>150</v>
      </c>
      <c r="J3248" t="s">
        <v>21954</v>
      </c>
      <c r="K3248" t="s">
        <v>12492</v>
      </c>
      <c r="L3248" t="s">
        <v>204</v>
      </c>
      <c r="M3248" t="s">
        <v>34</v>
      </c>
      <c r="N3248" t="s">
        <v>34</v>
      </c>
      <c r="O3248" t="s">
        <v>34</v>
      </c>
      <c r="P3248" t="s">
        <v>34</v>
      </c>
      <c r="Q3248" t="s">
        <v>21956</v>
      </c>
      <c r="R3248">
        <v>0.05</v>
      </c>
      <c r="S3248">
        <v>0</v>
      </c>
    </row>
    <row r="3249" spans="1:20">
      <c r="A3249" t="s">
        <v>349</v>
      </c>
      <c r="B3249" t="s">
        <v>27261</v>
      </c>
      <c r="C3249" t="s">
        <v>27262</v>
      </c>
      <c r="D3249" t="s">
        <v>22345</v>
      </c>
      <c r="E3249" t="s">
        <v>22767</v>
      </c>
      <c r="F3249" t="s">
        <v>21953</v>
      </c>
      <c r="G3249">
        <v>3240</v>
      </c>
      <c r="I3249">
        <v>150</v>
      </c>
      <c r="J3249" t="s">
        <v>21954</v>
      </c>
      <c r="K3249" t="s">
        <v>204</v>
      </c>
      <c r="L3249" t="s">
        <v>12492</v>
      </c>
      <c r="M3249" t="s">
        <v>21955</v>
      </c>
      <c r="N3249" t="s">
        <v>21955</v>
      </c>
      <c r="O3249" t="s">
        <v>21955</v>
      </c>
      <c r="P3249" t="s">
        <v>21955</v>
      </c>
      <c r="Q3249" t="s">
        <v>21956</v>
      </c>
      <c r="R3249">
        <v>0.05</v>
      </c>
      <c r="S3249">
        <v>0</v>
      </c>
    </row>
    <row r="3250" spans="1:20">
      <c r="A3250" t="s">
        <v>349</v>
      </c>
      <c r="B3250" t="s">
        <v>27263</v>
      </c>
      <c r="C3250" t="s">
        <v>27264</v>
      </c>
      <c r="D3250" t="s">
        <v>24390</v>
      </c>
      <c r="E3250" t="s">
        <v>21966</v>
      </c>
      <c r="F3250" t="s">
        <v>21953</v>
      </c>
      <c r="G3250">
        <v>3220</v>
      </c>
      <c r="I3250">
        <v>150</v>
      </c>
      <c r="J3250" t="s">
        <v>21954</v>
      </c>
      <c r="K3250" t="s">
        <v>204</v>
      </c>
      <c r="L3250" t="s">
        <v>12492</v>
      </c>
      <c r="M3250" t="s">
        <v>21955</v>
      </c>
      <c r="N3250" t="s">
        <v>21955</v>
      </c>
      <c r="O3250" t="s">
        <v>21955</v>
      </c>
      <c r="P3250" t="s">
        <v>21955</v>
      </c>
      <c r="Q3250" t="s">
        <v>21956</v>
      </c>
      <c r="R3250">
        <v>0.05</v>
      </c>
      <c r="S3250">
        <v>0</v>
      </c>
      <c r="T3250" t="s">
        <v>21967</v>
      </c>
    </row>
    <row r="3251" spans="1:20">
      <c r="A3251" t="s">
        <v>349</v>
      </c>
      <c r="B3251" t="s">
        <v>27265</v>
      </c>
      <c r="C3251" t="s">
        <v>27266</v>
      </c>
      <c r="D3251" t="s">
        <v>22360</v>
      </c>
      <c r="E3251" t="s">
        <v>21960</v>
      </c>
      <c r="F3251" t="s">
        <v>21953</v>
      </c>
      <c r="G3251">
        <v>3420</v>
      </c>
      <c r="I3251">
        <v>200</v>
      </c>
      <c r="J3251" t="s">
        <v>21954</v>
      </c>
      <c r="K3251" t="s">
        <v>12492</v>
      </c>
      <c r="L3251" t="s">
        <v>12492</v>
      </c>
      <c r="M3251" t="s">
        <v>21955</v>
      </c>
      <c r="N3251" t="s">
        <v>21955</v>
      </c>
      <c r="O3251" t="s">
        <v>21955</v>
      </c>
      <c r="P3251" t="s">
        <v>21955</v>
      </c>
      <c r="Q3251" t="s">
        <v>21956</v>
      </c>
      <c r="R3251">
        <v>0.01</v>
      </c>
      <c r="S3251">
        <v>0</v>
      </c>
      <c r="T3251" t="s">
        <v>21967</v>
      </c>
    </row>
    <row r="3252" spans="1:20">
      <c r="A3252" t="s">
        <v>349</v>
      </c>
      <c r="B3252" t="s">
        <v>27267</v>
      </c>
      <c r="C3252" t="s">
        <v>27268</v>
      </c>
      <c r="D3252" t="s">
        <v>21959</v>
      </c>
      <c r="E3252" t="s">
        <v>21960</v>
      </c>
      <c r="F3252" t="s">
        <v>21953</v>
      </c>
      <c r="G3252">
        <v>3420</v>
      </c>
      <c r="I3252">
        <v>150</v>
      </c>
      <c r="J3252" t="s">
        <v>21954</v>
      </c>
      <c r="K3252" t="s">
        <v>204</v>
      </c>
      <c r="L3252" t="s">
        <v>12492</v>
      </c>
      <c r="M3252" t="s">
        <v>21955</v>
      </c>
      <c r="N3252" t="s">
        <v>21955</v>
      </c>
      <c r="O3252" t="s">
        <v>21955</v>
      </c>
      <c r="P3252" t="s">
        <v>21955</v>
      </c>
      <c r="Q3252" t="s">
        <v>21956</v>
      </c>
      <c r="R3252">
        <v>0.05</v>
      </c>
      <c r="S3252">
        <v>0</v>
      </c>
    </row>
    <row r="3253" spans="1:20">
      <c r="A3253" t="s">
        <v>349</v>
      </c>
      <c r="B3253" t="s">
        <v>27269</v>
      </c>
      <c r="C3253" t="s">
        <v>27270</v>
      </c>
      <c r="D3253" t="s">
        <v>22125</v>
      </c>
      <c r="E3253" t="s">
        <v>21987</v>
      </c>
      <c r="F3253" t="s">
        <v>21953</v>
      </c>
      <c r="G3253">
        <v>3450</v>
      </c>
      <c r="I3253">
        <v>150</v>
      </c>
      <c r="J3253" t="s">
        <v>21954</v>
      </c>
      <c r="K3253" t="s">
        <v>204</v>
      </c>
      <c r="L3253" t="s">
        <v>12492</v>
      </c>
      <c r="M3253" t="s">
        <v>21955</v>
      </c>
      <c r="N3253" t="s">
        <v>21955</v>
      </c>
      <c r="O3253" t="s">
        <v>21955</v>
      </c>
      <c r="P3253" t="s">
        <v>21955</v>
      </c>
      <c r="Q3253" t="s">
        <v>21956</v>
      </c>
      <c r="R3253">
        <v>0.05</v>
      </c>
      <c r="S3253">
        <v>0</v>
      </c>
      <c r="T3253" t="s">
        <v>21967</v>
      </c>
    </row>
    <row r="3254" spans="1:20">
      <c r="A3254" t="s">
        <v>349</v>
      </c>
      <c r="B3254" t="s">
        <v>27271</v>
      </c>
      <c r="C3254" t="s">
        <v>27272</v>
      </c>
      <c r="D3254" t="s">
        <v>27273</v>
      </c>
      <c r="E3254" t="s">
        <v>22199</v>
      </c>
      <c r="F3254" t="s">
        <v>21953</v>
      </c>
      <c r="G3254">
        <v>3220</v>
      </c>
      <c r="I3254">
        <v>150</v>
      </c>
      <c r="J3254" t="s">
        <v>21954</v>
      </c>
      <c r="K3254" t="s">
        <v>12492</v>
      </c>
      <c r="L3254" t="s">
        <v>12492</v>
      </c>
      <c r="M3254" t="s">
        <v>21961</v>
      </c>
      <c r="N3254" t="s">
        <v>21961</v>
      </c>
      <c r="O3254" t="s">
        <v>21961</v>
      </c>
      <c r="P3254" t="s">
        <v>21961</v>
      </c>
      <c r="Q3254" t="s">
        <v>21956</v>
      </c>
      <c r="R3254">
        <v>0.05</v>
      </c>
      <c r="S3254">
        <v>0</v>
      </c>
      <c r="T3254" t="s">
        <v>22002</v>
      </c>
    </row>
    <row r="3255" spans="1:20">
      <c r="A3255" t="s">
        <v>349</v>
      </c>
      <c r="B3255" t="s">
        <v>27274</v>
      </c>
      <c r="C3255" t="s">
        <v>27275</v>
      </c>
      <c r="D3255" t="s">
        <v>27276</v>
      </c>
      <c r="E3255" t="s">
        <v>21952</v>
      </c>
      <c r="F3255" t="s">
        <v>21953</v>
      </c>
      <c r="G3255">
        <v>3450</v>
      </c>
      <c r="I3255">
        <v>150</v>
      </c>
      <c r="J3255" t="s">
        <v>21954</v>
      </c>
      <c r="K3255" t="s">
        <v>204</v>
      </c>
      <c r="L3255" t="s">
        <v>12492</v>
      </c>
      <c r="M3255" t="s">
        <v>34</v>
      </c>
      <c r="N3255" t="s">
        <v>34</v>
      </c>
      <c r="O3255" t="s">
        <v>34</v>
      </c>
      <c r="P3255" t="s">
        <v>34</v>
      </c>
      <c r="Q3255" t="s">
        <v>21956</v>
      </c>
      <c r="R3255">
        <v>0.075</v>
      </c>
      <c r="S3255">
        <v>0</v>
      </c>
    </row>
    <row r="3256" spans="1:20">
      <c r="A3256" t="s">
        <v>349</v>
      </c>
      <c r="B3256" t="s">
        <v>27277</v>
      </c>
      <c r="C3256" t="s">
        <v>27278</v>
      </c>
      <c r="D3256" t="s">
        <v>22069</v>
      </c>
      <c r="E3256" t="s">
        <v>21952</v>
      </c>
      <c r="F3256" t="s">
        <v>21953</v>
      </c>
      <c r="G3256">
        <v>3430</v>
      </c>
      <c r="I3256">
        <v>150</v>
      </c>
      <c r="J3256" t="s">
        <v>21954</v>
      </c>
      <c r="K3256" t="s">
        <v>12492</v>
      </c>
      <c r="L3256" t="s">
        <v>12492</v>
      </c>
      <c r="M3256" t="s">
        <v>21955</v>
      </c>
      <c r="N3256" t="s">
        <v>21955</v>
      </c>
      <c r="O3256" t="s">
        <v>21955</v>
      </c>
      <c r="P3256" t="s">
        <v>21955</v>
      </c>
      <c r="Q3256" t="s">
        <v>21956</v>
      </c>
      <c r="R3256">
        <v>0.05</v>
      </c>
      <c r="S3256">
        <v>0</v>
      </c>
      <c r="T3256" t="s">
        <v>21967</v>
      </c>
    </row>
    <row r="3257" spans="1:20">
      <c r="A3257" t="s">
        <v>349</v>
      </c>
      <c r="B3257" t="s">
        <v>27279</v>
      </c>
      <c r="C3257" t="s">
        <v>27280</v>
      </c>
      <c r="D3257" t="s">
        <v>22394</v>
      </c>
      <c r="E3257" t="s">
        <v>21952</v>
      </c>
      <c r="F3257" t="s">
        <v>21953</v>
      </c>
      <c r="G3257">
        <v>3220</v>
      </c>
      <c r="I3257">
        <v>150</v>
      </c>
      <c r="J3257" t="s">
        <v>21954</v>
      </c>
      <c r="K3257" t="s">
        <v>12492</v>
      </c>
      <c r="L3257" t="s">
        <v>12492</v>
      </c>
      <c r="Q3257" t="s">
        <v>21956</v>
      </c>
      <c r="R3257">
        <v>0.05</v>
      </c>
      <c r="S3257">
        <v>0</v>
      </c>
      <c r="T3257" t="s">
        <v>22002</v>
      </c>
    </row>
    <row r="3258" spans="1:20">
      <c r="A3258" t="s">
        <v>349</v>
      </c>
      <c r="B3258" t="s">
        <v>27281</v>
      </c>
      <c r="C3258" t="s">
        <v>27282</v>
      </c>
      <c r="D3258" t="s">
        <v>22307</v>
      </c>
      <c r="E3258" t="s">
        <v>21952</v>
      </c>
      <c r="F3258" t="s">
        <v>21953</v>
      </c>
      <c r="G3258">
        <v>3430</v>
      </c>
      <c r="I3258">
        <v>150</v>
      </c>
      <c r="J3258" t="s">
        <v>21954</v>
      </c>
      <c r="K3258" t="s">
        <v>204</v>
      </c>
      <c r="L3258" t="s">
        <v>12492</v>
      </c>
      <c r="M3258" t="s">
        <v>21955</v>
      </c>
      <c r="N3258" t="s">
        <v>21955</v>
      </c>
      <c r="O3258" t="s">
        <v>21955</v>
      </c>
      <c r="P3258" t="s">
        <v>21955</v>
      </c>
      <c r="Q3258" t="s">
        <v>21956</v>
      </c>
      <c r="R3258">
        <v>0.05</v>
      </c>
      <c r="S3258">
        <v>0</v>
      </c>
      <c r="T3258" t="s">
        <v>21967</v>
      </c>
    </row>
    <row r="3259" spans="1:20">
      <c r="A3259" t="s">
        <v>349</v>
      </c>
      <c r="B3259" t="s">
        <v>27283</v>
      </c>
      <c r="C3259" t="s">
        <v>27284</v>
      </c>
      <c r="D3259" t="s">
        <v>22482</v>
      </c>
      <c r="E3259" t="s">
        <v>22181</v>
      </c>
      <c r="F3259" t="s">
        <v>21953</v>
      </c>
      <c r="G3259">
        <v>3220</v>
      </c>
      <c r="I3259">
        <v>150</v>
      </c>
      <c r="J3259" t="s">
        <v>21954</v>
      </c>
      <c r="K3259" t="s">
        <v>204</v>
      </c>
      <c r="L3259" t="s">
        <v>12492</v>
      </c>
      <c r="M3259" t="s">
        <v>21955</v>
      </c>
      <c r="N3259" t="s">
        <v>21955</v>
      </c>
      <c r="O3259" t="s">
        <v>21955</v>
      </c>
      <c r="P3259" t="s">
        <v>21955</v>
      </c>
      <c r="Q3259" t="s">
        <v>21956</v>
      </c>
      <c r="R3259">
        <v>0.05</v>
      </c>
      <c r="S3259">
        <v>0</v>
      </c>
    </row>
    <row r="3260" spans="1:20">
      <c r="A3260" t="s">
        <v>349</v>
      </c>
      <c r="B3260" t="s">
        <v>27285</v>
      </c>
      <c r="C3260" t="s">
        <v>27286</v>
      </c>
      <c r="D3260" t="s">
        <v>21959</v>
      </c>
      <c r="E3260" t="s">
        <v>21960</v>
      </c>
      <c r="F3260" t="s">
        <v>21953</v>
      </c>
      <c r="G3260">
        <v>3420</v>
      </c>
      <c r="I3260">
        <v>150</v>
      </c>
      <c r="J3260" t="s">
        <v>21954</v>
      </c>
      <c r="K3260" t="s">
        <v>204</v>
      </c>
      <c r="L3260" t="s">
        <v>12492</v>
      </c>
      <c r="M3260" t="s">
        <v>21955</v>
      </c>
      <c r="N3260" t="s">
        <v>21955</v>
      </c>
      <c r="O3260" t="s">
        <v>21955</v>
      </c>
      <c r="P3260" t="s">
        <v>21955</v>
      </c>
      <c r="Q3260" t="s">
        <v>21956</v>
      </c>
      <c r="R3260">
        <v>0.05</v>
      </c>
      <c r="S3260">
        <v>0</v>
      </c>
    </row>
    <row r="3261" spans="1:20">
      <c r="A3261" t="s">
        <v>349</v>
      </c>
      <c r="B3261" t="s">
        <v>27287</v>
      </c>
      <c r="C3261" t="s">
        <v>27288</v>
      </c>
      <c r="D3261" t="s">
        <v>22360</v>
      </c>
      <c r="E3261" t="s">
        <v>21960</v>
      </c>
      <c r="F3261" t="s">
        <v>21953</v>
      </c>
      <c r="G3261">
        <v>3420</v>
      </c>
      <c r="I3261">
        <v>150</v>
      </c>
      <c r="J3261" t="s">
        <v>21954</v>
      </c>
      <c r="K3261" t="s">
        <v>204</v>
      </c>
      <c r="L3261" t="s">
        <v>12492</v>
      </c>
      <c r="M3261" t="s">
        <v>21955</v>
      </c>
      <c r="N3261" t="s">
        <v>21955</v>
      </c>
      <c r="O3261" t="s">
        <v>21955</v>
      </c>
      <c r="P3261" t="s">
        <v>21955</v>
      </c>
      <c r="Q3261" t="s">
        <v>21956</v>
      </c>
      <c r="R3261">
        <v>0.05</v>
      </c>
      <c r="S3261">
        <v>0</v>
      </c>
    </row>
    <row r="3262" spans="1:20">
      <c r="A3262" t="s">
        <v>349</v>
      </c>
      <c r="B3262" t="s">
        <v>27289</v>
      </c>
      <c r="C3262" t="s">
        <v>27290</v>
      </c>
      <c r="D3262" t="s">
        <v>25444</v>
      </c>
      <c r="E3262" t="s">
        <v>21952</v>
      </c>
      <c r="F3262" t="s">
        <v>21953</v>
      </c>
      <c r="G3262">
        <v>3440</v>
      </c>
      <c r="I3262">
        <v>150</v>
      </c>
      <c r="J3262" t="s">
        <v>21954</v>
      </c>
      <c r="K3262" t="s">
        <v>12492</v>
      </c>
      <c r="L3262" t="s">
        <v>204</v>
      </c>
      <c r="N3262" t="s">
        <v>22149</v>
      </c>
      <c r="O3262" t="s">
        <v>22149</v>
      </c>
      <c r="P3262" t="s">
        <v>22149</v>
      </c>
      <c r="Q3262" t="s">
        <v>21956</v>
      </c>
      <c r="R3262">
        <v>0.05</v>
      </c>
      <c r="S3262">
        <v>0</v>
      </c>
    </row>
    <row r="3263" spans="1:20">
      <c r="A3263" t="s">
        <v>349</v>
      </c>
      <c r="B3263" t="s">
        <v>27291</v>
      </c>
      <c r="C3263" t="s">
        <v>27292</v>
      </c>
      <c r="D3263" t="s">
        <v>22028</v>
      </c>
      <c r="E3263" t="s">
        <v>21966</v>
      </c>
      <c r="F3263" t="s">
        <v>21953</v>
      </c>
      <c r="G3263">
        <v>3220</v>
      </c>
      <c r="I3263">
        <v>150</v>
      </c>
      <c r="J3263" t="s">
        <v>21954</v>
      </c>
      <c r="K3263" t="s">
        <v>204</v>
      </c>
      <c r="L3263" t="s">
        <v>12492</v>
      </c>
      <c r="M3263" t="s">
        <v>21961</v>
      </c>
      <c r="N3263" t="s">
        <v>21955</v>
      </c>
      <c r="O3263" t="s">
        <v>21955</v>
      </c>
      <c r="P3263" t="s">
        <v>21961</v>
      </c>
      <c r="Q3263" t="s">
        <v>21956</v>
      </c>
      <c r="R3263">
        <v>0.05</v>
      </c>
      <c r="S3263">
        <v>0</v>
      </c>
      <c r="T3263" t="s">
        <v>22002</v>
      </c>
    </row>
    <row r="3264" spans="1:20">
      <c r="A3264" t="s">
        <v>349</v>
      </c>
      <c r="B3264" t="s">
        <v>27293</v>
      </c>
      <c r="C3264" t="s">
        <v>27294</v>
      </c>
      <c r="D3264" t="s">
        <v>27088</v>
      </c>
      <c r="E3264" t="s">
        <v>21952</v>
      </c>
      <c r="F3264" t="s">
        <v>21953</v>
      </c>
      <c r="G3264">
        <v>3450</v>
      </c>
      <c r="I3264">
        <v>150</v>
      </c>
      <c r="J3264" t="s">
        <v>21954</v>
      </c>
      <c r="K3264" t="s">
        <v>12492</v>
      </c>
      <c r="L3264" t="s">
        <v>12492</v>
      </c>
      <c r="M3264" t="s">
        <v>34</v>
      </c>
      <c r="N3264" t="s">
        <v>34</v>
      </c>
      <c r="O3264" t="s">
        <v>34</v>
      </c>
      <c r="P3264" t="s">
        <v>34</v>
      </c>
      <c r="Q3264" t="s">
        <v>21956</v>
      </c>
      <c r="R3264">
        <v>0.05</v>
      </c>
      <c r="S3264">
        <v>0</v>
      </c>
    </row>
    <row r="3265" spans="1:20">
      <c r="A3265" t="s">
        <v>349</v>
      </c>
      <c r="B3265" t="s">
        <v>27295</v>
      </c>
      <c r="C3265" t="s">
        <v>27296</v>
      </c>
      <c r="D3265" t="s">
        <v>22073</v>
      </c>
      <c r="E3265" t="s">
        <v>21952</v>
      </c>
      <c r="F3265" t="s">
        <v>21953</v>
      </c>
      <c r="G3265">
        <v>3450</v>
      </c>
      <c r="I3265">
        <v>150</v>
      </c>
      <c r="J3265" t="s">
        <v>21954</v>
      </c>
      <c r="K3265" t="s">
        <v>12492</v>
      </c>
      <c r="L3265" t="s">
        <v>12492</v>
      </c>
      <c r="M3265" t="s">
        <v>21955</v>
      </c>
      <c r="N3265" t="s">
        <v>21955</v>
      </c>
      <c r="O3265" t="s">
        <v>21955</v>
      </c>
      <c r="P3265" t="s">
        <v>21955</v>
      </c>
      <c r="Q3265" t="s">
        <v>21956</v>
      </c>
      <c r="R3265">
        <v>0.05</v>
      </c>
      <c r="S3265">
        <v>0</v>
      </c>
      <c r="T3265" t="s">
        <v>22002</v>
      </c>
    </row>
    <row r="3266" spans="1:20">
      <c r="A3266" t="s">
        <v>349</v>
      </c>
      <c r="B3266" t="s">
        <v>27297</v>
      </c>
      <c r="C3266" t="s">
        <v>27298</v>
      </c>
      <c r="D3266" t="s">
        <v>22022</v>
      </c>
      <c r="E3266" t="s">
        <v>21952</v>
      </c>
      <c r="F3266" t="s">
        <v>21953</v>
      </c>
      <c r="G3266">
        <v>3440</v>
      </c>
      <c r="I3266">
        <v>150</v>
      </c>
      <c r="J3266" t="s">
        <v>21954</v>
      </c>
      <c r="K3266" t="s">
        <v>12492</v>
      </c>
      <c r="L3266" t="s">
        <v>12492</v>
      </c>
      <c r="M3266" t="s">
        <v>21955</v>
      </c>
      <c r="N3266" t="s">
        <v>21955</v>
      </c>
      <c r="O3266" t="s">
        <v>21955</v>
      </c>
      <c r="P3266" t="s">
        <v>21955</v>
      </c>
      <c r="Q3266" t="s">
        <v>21956</v>
      </c>
      <c r="R3266">
        <v>0.05</v>
      </c>
      <c r="S3266">
        <v>0</v>
      </c>
      <c r="T3266" t="s">
        <v>21967</v>
      </c>
    </row>
    <row r="3267" spans="1:20">
      <c r="A3267" t="s">
        <v>349</v>
      </c>
      <c r="B3267" t="s">
        <v>27299</v>
      </c>
      <c r="C3267" t="s">
        <v>27300</v>
      </c>
      <c r="D3267" t="s">
        <v>22531</v>
      </c>
      <c r="E3267" t="s">
        <v>21966</v>
      </c>
      <c r="F3267" t="s">
        <v>21953</v>
      </c>
      <c r="G3267">
        <v>3220</v>
      </c>
      <c r="I3267">
        <v>150</v>
      </c>
      <c r="J3267" t="s">
        <v>21954</v>
      </c>
      <c r="K3267" t="s">
        <v>204</v>
      </c>
      <c r="L3267" t="s">
        <v>12492</v>
      </c>
      <c r="M3267" t="s">
        <v>21961</v>
      </c>
      <c r="N3267" t="s">
        <v>21955</v>
      </c>
      <c r="O3267" t="s">
        <v>21955</v>
      </c>
      <c r="P3267" t="s">
        <v>21961</v>
      </c>
      <c r="Q3267" t="s">
        <v>21956</v>
      </c>
      <c r="R3267">
        <v>0.05</v>
      </c>
      <c r="S3267">
        <v>0</v>
      </c>
      <c r="T3267" t="s">
        <v>22002</v>
      </c>
    </row>
    <row r="3268" spans="1:20">
      <c r="A3268" t="s">
        <v>349</v>
      </c>
      <c r="B3268" t="s">
        <v>27301</v>
      </c>
      <c r="C3268" t="s">
        <v>27302</v>
      </c>
      <c r="D3268" t="s">
        <v>24808</v>
      </c>
      <c r="E3268" t="s">
        <v>21966</v>
      </c>
      <c r="F3268" t="s">
        <v>21953</v>
      </c>
      <c r="G3268">
        <v>3220</v>
      </c>
      <c r="I3268">
        <v>200</v>
      </c>
      <c r="J3268" t="s">
        <v>21954</v>
      </c>
      <c r="K3268" t="s">
        <v>12492</v>
      </c>
      <c r="L3268" t="s">
        <v>12492</v>
      </c>
      <c r="M3268" t="s">
        <v>21955</v>
      </c>
      <c r="N3268" t="s">
        <v>21955</v>
      </c>
      <c r="O3268" t="s">
        <v>21955</v>
      </c>
      <c r="P3268" t="s">
        <v>21955</v>
      </c>
      <c r="Q3268" t="s">
        <v>21956</v>
      </c>
      <c r="R3268">
        <v>0.05</v>
      </c>
      <c r="S3268">
        <v>0</v>
      </c>
      <c r="T3268" t="s">
        <v>21967</v>
      </c>
    </row>
    <row r="3269" spans="1:20">
      <c r="A3269" t="s">
        <v>349</v>
      </c>
      <c r="B3269" t="s">
        <v>27303</v>
      </c>
      <c r="C3269" t="s">
        <v>27304</v>
      </c>
      <c r="D3269" t="s">
        <v>22022</v>
      </c>
      <c r="E3269" t="s">
        <v>21952</v>
      </c>
      <c r="F3269" t="s">
        <v>21953</v>
      </c>
      <c r="G3269">
        <v>3440</v>
      </c>
      <c r="I3269">
        <v>150</v>
      </c>
      <c r="J3269" t="s">
        <v>21954</v>
      </c>
      <c r="K3269" t="s">
        <v>204</v>
      </c>
      <c r="L3269" t="s">
        <v>12492</v>
      </c>
      <c r="M3269" t="s">
        <v>21955</v>
      </c>
      <c r="N3269" t="s">
        <v>21955</v>
      </c>
      <c r="O3269" t="s">
        <v>21955</v>
      </c>
      <c r="P3269" t="s">
        <v>21955</v>
      </c>
      <c r="Q3269" t="s">
        <v>21956</v>
      </c>
      <c r="R3269">
        <v>0.05</v>
      </c>
      <c r="S3269">
        <v>0</v>
      </c>
      <c r="T3269" t="s">
        <v>21967</v>
      </c>
    </row>
    <row r="3270" spans="1:20">
      <c r="A3270" t="s">
        <v>349</v>
      </c>
      <c r="B3270" t="s">
        <v>27305</v>
      </c>
      <c r="C3270" t="s">
        <v>27306</v>
      </c>
      <c r="D3270" t="s">
        <v>25365</v>
      </c>
      <c r="E3270" t="s">
        <v>21966</v>
      </c>
      <c r="F3270" t="s">
        <v>21953</v>
      </c>
      <c r="G3270">
        <v>3220</v>
      </c>
      <c r="I3270">
        <v>150</v>
      </c>
      <c r="J3270" t="s">
        <v>21954</v>
      </c>
      <c r="K3270" t="s">
        <v>12492</v>
      </c>
      <c r="L3270" t="s">
        <v>12492</v>
      </c>
      <c r="M3270" t="s">
        <v>21955</v>
      </c>
      <c r="N3270" t="s">
        <v>21955</v>
      </c>
      <c r="O3270" t="s">
        <v>21955</v>
      </c>
      <c r="P3270" t="s">
        <v>21955</v>
      </c>
      <c r="Q3270" t="s">
        <v>21956</v>
      </c>
      <c r="R3270">
        <v>0.05</v>
      </c>
      <c r="S3270">
        <v>0</v>
      </c>
      <c r="T3270" t="s">
        <v>21967</v>
      </c>
    </row>
    <row r="3271" spans="1:20">
      <c r="A3271" t="s">
        <v>349</v>
      </c>
      <c r="B3271" t="s">
        <v>27307</v>
      </c>
      <c r="C3271" t="s">
        <v>27308</v>
      </c>
      <c r="D3271" t="s">
        <v>27309</v>
      </c>
      <c r="E3271" t="s">
        <v>22199</v>
      </c>
      <c r="F3271" t="s">
        <v>21953</v>
      </c>
      <c r="G3271">
        <v>3220</v>
      </c>
      <c r="I3271">
        <v>200</v>
      </c>
      <c r="J3271" t="s">
        <v>21954</v>
      </c>
      <c r="K3271" t="s">
        <v>12492</v>
      </c>
      <c r="L3271" t="s">
        <v>12492</v>
      </c>
      <c r="M3271" t="s">
        <v>21955</v>
      </c>
      <c r="N3271" t="s">
        <v>21955</v>
      </c>
      <c r="O3271" t="s">
        <v>21955</v>
      </c>
      <c r="P3271" t="s">
        <v>21955</v>
      </c>
      <c r="Q3271" t="s">
        <v>21956</v>
      </c>
      <c r="R3271">
        <v>0.05</v>
      </c>
      <c r="S3271">
        <v>0</v>
      </c>
      <c r="T3271" t="s">
        <v>21967</v>
      </c>
    </row>
    <row r="3272" spans="1:20">
      <c r="A3272" t="s">
        <v>349</v>
      </c>
      <c r="B3272" t="s">
        <v>27310</v>
      </c>
      <c r="C3272" t="s">
        <v>27311</v>
      </c>
      <c r="D3272" t="s">
        <v>22385</v>
      </c>
      <c r="E3272" t="s">
        <v>21966</v>
      </c>
      <c r="F3272" t="s">
        <v>21953</v>
      </c>
      <c r="G3272">
        <v>3220</v>
      </c>
      <c r="I3272">
        <v>200</v>
      </c>
      <c r="J3272" t="s">
        <v>21954</v>
      </c>
      <c r="K3272" t="s">
        <v>12492</v>
      </c>
      <c r="L3272" t="s">
        <v>12492</v>
      </c>
      <c r="M3272" t="s">
        <v>34</v>
      </c>
      <c r="N3272" t="s">
        <v>21955</v>
      </c>
      <c r="O3272" t="s">
        <v>21955</v>
      </c>
      <c r="P3272" t="s">
        <v>21955</v>
      </c>
      <c r="Q3272" t="s">
        <v>21956</v>
      </c>
      <c r="R3272">
        <v>0.05</v>
      </c>
      <c r="S3272">
        <v>0</v>
      </c>
      <c r="T3272" t="s">
        <v>22002</v>
      </c>
    </row>
    <row r="3273" spans="1:20">
      <c r="A3273" t="s">
        <v>349</v>
      </c>
      <c r="B3273" t="s">
        <v>27312</v>
      </c>
      <c r="C3273" t="s">
        <v>27313</v>
      </c>
      <c r="D3273" t="s">
        <v>22022</v>
      </c>
      <c r="E3273" t="s">
        <v>21952</v>
      </c>
      <c r="F3273" t="s">
        <v>21953</v>
      </c>
      <c r="G3273">
        <v>3450</v>
      </c>
      <c r="H3273">
        <v>3550</v>
      </c>
      <c r="I3273">
        <v>150</v>
      </c>
      <c r="J3273" t="s">
        <v>21954</v>
      </c>
      <c r="K3273" t="s">
        <v>204</v>
      </c>
      <c r="L3273" t="s">
        <v>12492</v>
      </c>
      <c r="M3273" t="s">
        <v>21955</v>
      </c>
      <c r="N3273" t="s">
        <v>21955</v>
      </c>
      <c r="O3273" t="s">
        <v>21955</v>
      </c>
      <c r="P3273" t="s">
        <v>21955</v>
      </c>
      <c r="Q3273" t="s">
        <v>21956</v>
      </c>
      <c r="R3273">
        <v>0.05</v>
      </c>
      <c r="S3273">
        <v>0</v>
      </c>
    </row>
    <row r="3274" spans="1:20">
      <c r="A3274" t="s">
        <v>349</v>
      </c>
      <c r="B3274" t="s">
        <v>27314</v>
      </c>
      <c r="C3274" t="s">
        <v>27315</v>
      </c>
      <c r="D3274" t="s">
        <v>27101</v>
      </c>
      <c r="E3274" t="s">
        <v>21966</v>
      </c>
      <c r="F3274" t="s">
        <v>21953</v>
      </c>
      <c r="G3274">
        <v>3220</v>
      </c>
      <c r="I3274">
        <v>150</v>
      </c>
      <c r="J3274" t="s">
        <v>21954</v>
      </c>
      <c r="K3274" t="s">
        <v>12492</v>
      </c>
      <c r="L3274" t="s">
        <v>12492</v>
      </c>
      <c r="M3274" t="s">
        <v>21955</v>
      </c>
      <c r="N3274" t="s">
        <v>21955</v>
      </c>
      <c r="O3274" t="s">
        <v>21955</v>
      </c>
      <c r="P3274" t="s">
        <v>21955</v>
      </c>
      <c r="Q3274" t="s">
        <v>21956</v>
      </c>
      <c r="R3274">
        <v>0.05</v>
      </c>
      <c r="S3274">
        <v>0</v>
      </c>
      <c r="T3274" t="s">
        <v>21967</v>
      </c>
    </row>
    <row r="3275" spans="1:20">
      <c r="A3275" t="s">
        <v>349</v>
      </c>
      <c r="B3275" t="s">
        <v>27316</v>
      </c>
      <c r="C3275" t="s">
        <v>27317</v>
      </c>
      <c r="D3275" t="s">
        <v>22016</v>
      </c>
      <c r="E3275" t="s">
        <v>21952</v>
      </c>
      <c r="F3275" t="s">
        <v>21953</v>
      </c>
      <c r="G3275">
        <v>3450</v>
      </c>
      <c r="I3275">
        <v>150</v>
      </c>
      <c r="J3275" t="s">
        <v>21954</v>
      </c>
      <c r="K3275" t="s">
        <v>12492</v>
      </c>
      <c r="L3275" t="s">
        <v>12492</v>
      </c>
      <c r="M3275" t="s">
        <v>21961</v>
      </c>
      <c r="N3275" t="s">
        <v>21961</v>
      </c>
      <c r="O3275" t="s">
        <v>21961</v>
      </c>
      <c r="P3275" t="s">
        <v>21961</v>
      </c>
      <c r="Q3275" t="s">
        <v>21956</v>
      </c>
      <c r="R3275">
        <v>0.05</v>
      </c>
      <c r="S3275">
        <v>0</v>
      </c>
    </row>
    <row r="3276" spans="1:20">
      <c r="A3276" t="s">
        <v>349</v>
      </c>
      <c r="B3276" t="s">
        <v>27318</v>
      </c>
      <c r="C3276" t="s">
        <v>27319</v>
      </c>
      <c r="D3276" t="s">
        <v>22406</v>
      </c>
      <c r="E3276" t="s">
        <v>21966</v>
      </c>
      <c r="F3276" t="s">
        <v>21953</v>
      </c>
      <c r="G3276">
        <v>3220</v>
      </c>
      <c r="H3276">
        <v>3220</v>
      </c>
      <c r="I3276">
        <v>150</v>
      </c>
      <c r="J3276" t="s">
        <v>21954</v>
      </c>
      <c r="K3276" t="s">
        <v>204</v>
      </c>
      <c r="L3276" t="s">
        <v>12492</v>
      </c>
      <c r="M3276" t="s">
        <v>21955</v>
      </c>
      <c r="N3276" t="s">
        <v>21955</v>
      </c>
      <c r="O3276" t="s">
        <v>21955</v>
      </c>
      <c r="P3276" t="s">
        <v>21955</v>
      </c>
      <c r="Q3276" t="s">
        <v>21956</v>
      </c>
      <c r="R3276">
        <v>0.05</v>
      </c>
      <c r="S3276">
        <v>0</v>
      </c>
    </row>
    <row r="3277" spans="1:20">
      <c r="A3277" t="s">
        <v>349</v>
      </c>
      <c r="B3277" t="s">
        <v>27320</v>
      </c>
      <c r="C3277" t="s">
        <v>27321</v>
      </c>
      <c r="D3277" t="s">
        <v>22482</v>
      </c>
      <c r="E3277" t="s">
        <v>22181</v>
      </c>
      <c r="F3277" t="s">
        <v>21953</v>
      </c>
      <c r="G3277">
        <v>3220</v>
      </c>
      <c r="I3277">
        <v>150</v>
      </c>
      <c r="J3277" t="s">
        <v>21954</v>
      </c>
      <c r="K3277" t="s">
        <v>12492</v>
      </c>
      <c r="L3277" t="s">
        <v>12492</v>
      </c>
      <c r="M3277" t="s">
        <v>22149</v>
      </c>
      <c r="N3277" t="s">
        <v>22149</v>
      </c>
      <c r="O3277" t="s">
        <v>22149</v>
      </c>
      <c r="P3277" t="s">
        <v>22149</v>
      </c>
      <c r="Q3277" t="s">
        <v>21956</v>
      </c>
      <c r="R3277">
        <v>0.05</v>
      </c>
      <c r="S3277">
        <v>0</v>
      </c>
    </row>
    <row r="3278" spans="1:20">
      <c r="A3278" t="s">
        <v>349</v>
      </c>
      <c r="B3278" t="s">
        <v>27322</v>
      </c>
      <c r="C3278" t="s">
        <v>27323</v>
      </c>
      <c r="D3278" t="s">
        <v>22720</v>
      </c>
      <c r="E3278" t="s">
        <v>21966</v>
      </c>
      <c r="F3278" t="s">
        <v>21953</v>
      </c>
      <c r="G3278">
        <v>3220</v>
      </c>
      <c r="I3278">
        <v>200</v>
      </c>
      <c r="J3278" t="s">
        <v>21954</v>
      </c>
      <c r="K3278" t="s">
        <v>12492</v>
      </c>
      <c r="L3278" t="s">
        <v>12492</v>
      </c>
      <c r="M3278" t="s">
        <v>34</v>
      </c>
      <c r="N3278" t="s">
        <v>34</v>
      </c>
      <c r="O3278" t="s">
        <v>34</v>
      </c>
      <c r="P3278" t="s">
        <v>34</v>
      </c>
      <c r="Q3278" t="s">
        <v>21956</v>
      </c>
      <c r="R3278">
        <v>0.05</v>
      </c>
      <c r="S3278">
        <v>0</v>
      </c>
      <c r="T3278" t="s">
        <v>21967</v>
      </c>
    </row>
    <row r="3279" spans="1:20">
      <c r="A3279" t="s">
        <v>349</v>
      </c>
      <c r="B3279" t="s">
        <v>27324</v>
      </c>
      <c r="C3279" t="s">
        <v>27325</v>
      </c>
      <c r="D3279" t="s">
        <v>21965</v>
      </c>
      <c r="E3279" t="s">
        <v>21966</v>
      </c>
      <c r="F3279" t="s">
        <v>21953</v>
      </c>
      <c r="G3279">
        <v>3220</v>
      </c>
      <c r="I3279">
        <v>150</v>
      </c>
      <c r="J3279" t="s">
        <v>19</v>
      </c>
      <c r="K3279" t="s">
        <v>204</v>
      </c>
      <c r="L3279" t="s">
        <v>204</v>
      </c>
      <c r="Q3279" t="s">
        <v>21956</v>
      </c>
      <c r="R3279">
        <v>0.05</v>
      </c>
      <c r="S3279">
        <v>0</v>
      </c>
    </row>
    <row r="3280" spans="1:20">
      <c r="A3280" t="s">
        <v>349</v>
      </c>
      <c r="B3280" t="s">
        <v>27326</v>
      </c>
      <c r="C3280" t="s">
        <v>27327</v>
      </c>
      <c r="D3280" t="s">
        <v>22025</v>
      </c>
      <c r="E3280" t="s">
        <v>21966</v>
      </c>
      <c r="F3280" t="s">
        <v>21953</v>
      </c>
      <c r="G3280">
        <v>3220</v>
      </c>
      <c r="I3280">
        <v>150</v>
      </c>
      <c r="J3280" t="s">
        <v>21954</v>
      </c>
      <c r="K3280" t="s">
        <v>204</v>
      </c>
      <c r="L3280" t="s">
        <v>12492</v>
      </c>
      <c r="M3280" t="s">
        <v>21955</v>
      </c>
      <c r="N3280" t="s">
        <v>21955</v>
      </c>
      <c r="O3280" t="s">
        <v>21955</v>
      </c>
      <c r="P3280" t="s">
        <v>21955</v>
      </c>
      <c r="Q3280" t="s">
        <v>21956</v>
      </c>
      <c r="R3280">
        <v>0.05</v>
      </c>
      <c r="S3280">
        <v>0</v>
      </c>
    </row>
    <row r="3281" spans="1:20">
      <c r="A3281" t="s">
        <v>349</v>
      </c>
      <c r="B3281" t="s">
        <v>27328</v>
      </c>
      <c r="C3281" t="s">
        <v>27329</v>
      </c>
      <c r="D3281" t="s">
        <v>27330</v>
      </c>
      <c r="E3281" t="s">
        <v>21952</v>
      </c>
      <c r="F3281" t="s">
        <v>21953</v>
      </c>
      <c r="G3281">
        <v>3420</v>
      </c>
      <c r="I3281">
        <v>150</v>
      </c>
      <c r="J3281" t="s">
        <v>21954</v>
      </c>
      <c r="K3281" t="s">
        <v>12492</v>
      </c>
      <c r="L3281" t="s">
        <v>12492</v>
      </c>
      <c r="M3281" t="s">
        <v>21961</v>
      </c>
      <c r="N3281" t="s">
        <v>21961</v>
      </c>
      <c r="O3281" t="s">
        <v>21961</v>
      </c>
      <c r="P3281" t="s">
        <v>21961</v>
      </c>
      <c r="Q3281" t="s">
        <v>21956</v>
      </c>
      <c r="R3281">
        <v>0.05</v>
      </c>
      <c r="S3281">
        <v>0</v>
      </c>
      <c r="T3281" t="s">
        <v>22002</v>
      </c>
    </row>
    <row r="3282" spans="1:20">
      <c r="A3282" t="s">
        <v>349</v>
      </c>
      <c r="B3282" t="s">
        <v>27331</v>
      </c>
      <c r="C3282" t="s">
        <v>27332</v>
      </c>
      <c r="D3282" t="s">
        <v>22043</v>
      </c>
      <c r="E3282" t="s">
        <v>21952</v>
      </c>
      <c r="F3282" t="s">
        <v>21953</v>
      </c>
      <c r="G3282">
        <v>3440</v>
      </c>
      <c r="I3282">
        <v>150</v>
      </c>
      <c r="J3282" t="s">
        <v>21954</v>
      </c>
      <c r="K3282" t="s">
        <v>12492</v>
      </c>
      <c r="L3282" t="s">
        <v>12492</v>
      </c>
      <c r="M3282" t="s">
        <v>21955</v>
      </c>
      <c r="N3282" t="s">
        <v>21955</v>
      </c>
      <c r="O3282" t="s">
        <v>21955</v>
      </c>
      <c r="P3282" t="s">
        <v>21955</v>
      </c>
      <c r="Q3282" t="s">
        <v>21956</v>
      </c>
      <c r="R3282">
        <v>0.05</v>
      </c>
      <c r="S3282">
        <v>0</v>
      </c>
      <c r="T3282" t="s">
        <v>22002</v>
      </c>
    </row>
    <row r="3283" spans="1:20">
      <c r="A3283" t="s">
        <v>349</v>
      </c>
      <c r="B3283" t="s">
        <v>27333</v>
      </c>
      <c r="C3283" t="s">
        <v>27334</v>
      </c>
      <c r="D3283" t="s">
        <v>25094</v>
      </c>
      <c r="E3283" t="s">
        <v>21966</v>
      </c>
      <c r="F3283" t="s">
        <v>21953</v>
      </c>
      <c r="G3283">
        <v>3220</v>
      </c>
      <c r="I3283">
        <v>150</v>
      </c>
      <c r="J3283" t="s">
        <v>21954</v>
      </c>
      <c r="K3283" t="s">
        <v>12492</v>
      </c>
      <c r="L3283" t="s">
        <v>12492</v>
      </c>
      <c r="M3283" t="s">
        <v>21955</v>
      </c>
      <c r="N3283" t="s">
        <v>21955</v>
      </c>
      <c r="O3283" t="s">
        <v>21955</v>
      </c>
      <c r="P3283" t="s">
        <v>21955</v>
      </c>
      <c r="Q3283" t="s">
        <v>21956</v>
      </c>
      <c r="R3283">
        <v>0.05</v>
      </c>
      <c r="S3283">
        <v>0</v>
      </c>
      <c r="T3283" t="s">
        <v>22002</v>
      </c>
    </row>
    <row r="3284" spans="1:20">
      <c r="A3284" t="s">
        <v>349</v>
      </c>
      <c r="B3284" t="s">
        <v>27335</v>
      </c>
      <c r="C3284" t="s">
        <v>27336</v>
      </c>
      <c r="D3284" t="s">
        <v>22412</v>
      </c>
      <c r="E3284" t="s">
        <v>21966</v>
      </c>
      <c r="F3284" t="s">
        <v>21953</v>
      </c>
      <c r="G3284">
        <v>3220</v>
      </c>
      <c r="I3284">
        <v>150</v>
      </c>
      <c r="J3284" t="s">
        <v>21954</v>
      </c>
      <c r="K3284" t="s">
        <v>12492</v>
      </c>
      <c r="L3284" t="s">
        <v>12492</v>
      </c>
      <c r="M3284" t="s">
        <v>21955</v>
      </c>
      <c r="N3284" t="s">
        <v>21955</v>
      </c>
      <c r="O3284" t="s">
        <v>21955</v>
      </c>
      <c r="P3284" t="s">
        <v>21955</v>
      </c>
      <c r="Q3284" t="s">
        <v>21956</v>
      </c>
      <c r="R3284">
        <v>0.05</v>
      </c>
      <c r="S3284">
        <v>0</v>
      </c>
      <c r="T3284" t="s">
        <v>21967</v>
      </c>
    </row>
    <row r="3285" spans="1:20">
      <c r="A3285" t="s">
        <v>349</v>
      </c>
      <c r="B3285" t="s">
        <v>27337</v>
      </c>
      <c r="C3285" t="s">
        <v>27338</v>
      </c>
      <c r="D3285" t="s">
        <v>22409</v>
      </c>
      <c r="E3285" t="s">
        <v>21952</v>
      </c>
      <c r="F3285" t="s">
        <v>21953</v>
      </c>
      <c r="G3285">
        <v>3440</v>
      </c>
      <c r="I3285">
        <v>150</v>
      </c>
      <c r="J3285" t="s">
        <v>21954</v>
      </c>
      <c r="K3285" t="s">
        <v>204</v>
      </c>
      <c r="L3285" t="s">
        <v>12492</v>
      </c>
      <c r="M3285" t="s">
        <v>21955</v>
      </c>
      <c r="N3285" t="s">
        <v>21955</v>
      </c>
      <c r="O3285" t="s">
        <v>21955</v>
      </c>
      <c r="P3285" t="s">
        <v>21955</v>
      </c>
      <c r="Q3285" t="s">
        <v>21956</v>
      </c>
      <c r="R3285">
        <v>0.05</v>
      </c>
      <c r="S3285">
        <v>0</v>
      </c>
    </row>
    <row r="3286" spans="1:20">
      <c r="A3286" t="s">
        <v>349</v>
      </c>
      <c r="B3286" t="s">
        <v>27339</v>
      </c>
      <c r="C3286" t="s">
        <v>27340</v>
      </c>
      <c r="D3286" t="s">
        <v>25065</v>
      </c>
      <c r="E3286" t="s">
        <v>21952</v>
      </c>
      <c r="F3286" t="s">
        <v>21953</v>
      </c>
      <c r="G3286">
        <v>3450</v>
      </c>
      <c r="I3286">
        <v>150</v>
      </c>
      <c r="J3286" t="s">
        <v>21954</v>
      </c>
      <c r="K3286" t="s">
        <v>12492</v>
      </c>
      <c r="L3286" t="s">
        <v>12492</v>
      </c>
      <c r="M3286" t="s">
        <v>21955</v>
      </c>
      <c r="N3286" t="s">
        <v>21955</v>
      </c>
      <c r="O3286" t="s">
        <v>21955</v>
      </c>
      <c r="P3286" t="s">
        <v>21955</v>
      </c>
      <c r="Q3286" t="s">
        <v>21956</v>
      </c>
      <c r="R3286">
        <v>0.05</v>
      </c>
      <c r="S3286">
        <v>0</v>
      </c>
      <c r="T3286" t="s">
        <v>21967</v>
      </c>
    </row>
    <row r="3287" spans="1:20">
      <c r="A3287" t="s">
        <v>349</v>
      </c>
      <c r="B3287" t="s">
        <v>27341</v>
      </c>
      <c r="C3287" t="s">
        <v>27342</v>
      </c>
      <c r="D3287" t="s">
        <v>22022</v>
      </c>
      <c r="E3287" t="s">
        <v>21952</v>
      </c>
      <c r="F3287" t="s">
        <v>21953</v>
      </c>
      <c r="G3287">
        <v>3440</v>
      </c>
      <c r="I3287">
        <v>150</v>
      </c>
      <c r="J3287" t="s">
        <v>21954</v>
      </c>
      <c r="K3287" t="s">
        <v>204</v>
      </c>
      <c r="L3287" t="s">
        <v>12492</v>
      </c>
      <c r="M3287" t="s">
        <v>21955</v>
      </c>
      <c r="N3287" t="s">
        <v>21955</v>
      </c>
      <c r="O3287" t="s">
        <v>21955</v>
      </c>
      <c r="P3287" t="s">
        <v>21955</v>
      </c>
      <c r="Q3287" t="s">
        <v>21956</v>
      </c>
      <c r="R3287">
        <v>0.05</v>
      </c>
      <c r="S3287">
        <v>0</v>
      </c>
    </row>
    <row r="3288" spans="1:20">
      <c r="A3288" t="s">
        <v>349</v>
      </c>
      <c r="B3288" t="s">
        <v>27343</v>
      </c>
      <c r="C3288" t="s">
        <v>27344</v>
      </c>
      <c r="D3288" t="s">
        <v>22720</v>
      </c>
      <c r="E3288" t="s">
        <v>21966</v>
      </c>
      <c r="F3288" t="s">
        <v>21953</v>
      </c>
      <c r="G3288">
        <v>3220</v>
      </c>
      <c r="I3288">
        <v>150</v>
      </c>
      <c r="J3288" t="s">
        <v>21954</v>
      </c>
      <c r="K3288" t="s">
        <v>12492</v>
      </c>
      <c r="L3288" t="s">
        <v>12492</v>
      </c>
      <c r="M3288" t="s">
        <v>21955</v>
      </c>
      <c r="N3288" t="s">
        <v>21955</v>
      </c>
      <c r="O3288" t="s">
        <v>21955</v>
      </c>
      <c r="P3288" t="s">
        <v>21955</v>
      </c>
      <c r="Q3288" t="s">
        <v>21956</v>
      </c>
      <c r="R3288">
        <v>0.05</v>
      </c>
      <c r="S3288">
        <v>0</v>
      </c>
      <c r="T3288" t="s">
        <v>21967</v>
      </c>
    </row>
    <row r="3289" spans="1:20">
      <c r="A3289" t="s">
        <v>349</v>
      </c>
      <c r="B3289" t="s">
        <v>27345</v>
      </c>
      <c r="C3289" t="s">
        <v>27346</v>
      </c>
      <c r="D3289" t="s">
        <v>22307</v>
      </c>
      <c r="E3289" t="s">
        <v>21952</v>
      </c>
      <c r="F3289" t="s">
        <v>21953</v>
      </c>
      <c r="G3289">
        <v>3430</v>
      </c>
      <c r="I3289">
        <v>200</v>
      </c>
      <c r="J3289" t="s">
        <v>21954</v>
      </c>
      <c r="K3289" t="s">
        <v>204</v>
      </c>
      <c r="L3289" t="s">
        <v>12492</v>
      </c>
      <c r="M3289" t="s">
        <v>21955</v>
      </c>
      <c r="N3289" t="s">
        <v>21955</v>
      </c>
      <c r="O3289" t="s">
        <v>21955</v>
      </c>
      <c r="P3289" t="s">
        <v>21955</v>
      </c>
      <c r="Q3289" t="s">
        <v>21956</v>
      </c>
      <c r="R3289">
        <v>0.05</v>
      </c>
      <c r="S3289">
        <v>0</v>
      </c>
      <c r="T3289" t="s">
        <v>21967</v>
      </c>
    </row>
    <row r="3290" spans="1:20">
      <c r="A3290" t="s">
        <v>349</v>
      </c>
      <c r="B3290" t="s">
        <v>27347</v>
      </c>
      <c r="C3290" t="s">
        <v>27348</v>
      </c>
      <c r="D3290" t="s">
        <v>26626</v>
      </c>
      <c r="E3290" t="s">
        <v>21966</v>
      </c>
      <c r="F3290" t="s">
        <v>21953</v>
      </c>
      <c r="G3290">
        <v>3220</v>
      </c>
      <c r="I3290">
        <v>150</v>
      </c>
      <c r="J3290" t="s">
        <v>21954</v>
      </c>
      <c r="K3290" t="s">
        <v>12492</v>
      </c>
      <c r="L3290" t="s">
        <v>12492</v>
      </c>
      <c r="M3290" t="s">
        <v>21955</v>
      </c>
      <c r="N3290" t="s">
        <v>21955</v>
      </c>
      <c r="O3290" t="s">
        <v>21955</v>
      </c>
      <c r="P3290" t="s">
        <v>21955</v>
      </c>
      <c r="Q3290" t="s">
        <v>21956</v>
      </c>
      <c r="R3290">
        <v>0.05</v>
      </c>
      <c r="S3290">
        <v>0</v>
      </c>
      <c r="T3290" t="s">
        <v>21967</v>
      </c>
    </row>
    <row r="3291" spans="1:20">
      <c r="A3291" t="s">
        <v>349</v>
      </c>
      <c r="B3291" t="s">
        <v>27349</v>
      </c>
      <c r="C3291" t="s">
        <v>27350</v>
      </c>
      <c r="D3291" t="s">
        <v>21979</v>
      </c>
      <c r="E3291" t="s">
        <v>21952</v>
      </c>
      <c r="F3291" t="s">
        <v>21953</v>
      </c>
      <c r="G3291">
        <v>3440</v>
      </c>
      <c r="I3291">
        <v>150</v>
      </c>
      <c r="J3291" t="s">
        <v>21954</v>
      </c>
      <c r="K3291" t="s">
        <v>204</v>
      </c>
      <c r="L3291" t="s">
        <v>12492</v>
      </c>
      <c r="M3291" t="s">
        <v>21955</v>
      </c>
      <c r="N3291" t="s">
        <v>21955</v>
      </c>
      <c r="O3291" t="s">
        <v>21955</v>
      </c>
      <c r="P3291" t="s">
        <v>21955</v>
      </c>
      <c r="Q3291" t="s">
        <v>21956</v>
      </c>
      <c r="R3291">
        <v>0.05</v>
      </c>
      <c r="S3291">
        <v>0</v>
      </c>
    </row>
    <row r="3292" spans="1:20">
      <c r="A3292" t="s">
        <v>349</v>
      </c>
      <c r="B3292" t="s">
        <v>27351</v>
      </c>
      <c r="C3292" t="s">
        <v>27352</v>
      </c>
      <c r="D3292" t="s">
        <v>21979</v>
      </c>
      <c r="E3292" t="s">
        <v>21952</v>
      </c>
      <c r="F3292" t="s">
        <v>21953</v>
      </c>
      <c r="G3292">
        <v>3440</v>
      </c>
      <c r="I3292">
        <v>150</v>
      </c>
      <c r="J3292" t="s">
        <v>21954</v>
      </c>
      <c r="K3292" t="s">
        <v>204</v>
      </c>
      <c r="L3292" t="s">
        <v>12492</v>
      </c>
      <c r="M3292" t="s">
        <v>21955</v>
      </c>
      <c r="N3292" t="s">
        <v>21955</v>
      </c>
      <c r="O3292" t="s">
        <v>21955</v>
      </c>
      <c r="P3292" t="s">
        <v>21955</v>
      </c>
      <c r="Q3292" t="s">
        <v>21956</v>
      </c>
      <c r="R3292">
        <v>0.05</v>
      </c>
      <c r="S3292">
        <v>0</v>
      </c>
    </row>
    <row r="3293" spans="1:20">
      <c r="A3293" t="s">
        <v>349</v>
      </c>
      <c r="B3293" t="s">
        <v>27353</v>
      </c>
      <c r="C3293" t="s">
        <v>27354</v>
      </c>
      <c r="D3293" t="s">
        <v>25891</v>
      </c>
      <c r="E3293" t="s">
        <v>21966</v>
      </c>
      <c r="F3293" t="s">
        <v>21953</v>
      </c>
      <c r="G3293">
        <v>3220</v>
      </c>
      <c r="I3293">
        <v>150</v>
      </c>
      <c r="J3293" t="s">
        <v>21954</v>
      </c>
      <c r="K3293" t="s">
        <v>12492</v>
      </c>
      <c r="L3293" t="s">
        <v>12492</v>
      </c>
      <c r="M3293" t="s">
        <v>21955</v>
      </c>
      <c r="N3293" t="s">
        <v>21955</v>
      </c>
      <c r="O3293" t="s">
        <v>21955</v>
      </c>
      <c r="P3293" t="s">
        <v>21955</v>
      </c>
      <c r="Q3293" t="s">
        <v>21956</v>
      </c>
      <c r="R3293">
        <v>0.05</v>
      </c>
      <c r="S3293">
        <v>0</v>
      </c>
      <c r="T3293" t="s">
        <v>22002</v>
      </c>
    </row>
    <row r="3294" spans="1:20">
      <c r="A3294" t="s">
        <v>349</v>
      </c>
      <c r="B3294" t="s">
        <v>27355</v>
      </c>
      <c r="C3294" t="s">
        <v>27356</v>
      </c>
      <c r="D3294" t="s">
        <v>25891</v>
      </c>
      <c r="E3294" t="s">
        <v>27357</v>
      </c>
      <c r="F3294" t="s">
        <v>21953</v>
      </c>
      <c r="G3294">
        <v>3220</v>
      </c>
      <c r="I3294">
        <v>150</v>
      </c>
      <c r="J3294" t="s">
        <v>21954</v>
      </c>
      <c r="K3294" t="s">
        <v>12492</v>
      </c>
      <c r="L3294" t="s">
        <v>12492</v>
      </c>
      <c r="M3294" t="s">
        <v>21955</v>
      </c>
      <c r="N3294" t="s">
        <v>21955</v>
      </c>
      <c r="O3294" t="s">
        <v>21955</v>
      </c>
      <c r="P3294" t="s">
        <v>21955</v>
      </c>
      <c r="Q3294" t="s">
        <v>21956</v>
      </c>
      <c r="R3294">
        <v>0.05</v>
      </c>
      <c r="S3294">
        <v>0</v>
      </c>
      <c r="T3294" t="s">
        <v>22002</v>
      </c>
    </row>
    <row r="3295" spans="1:20">
      <c r="A3295" t="s">
        <v>349</v>
      </c>
      <c r="B3295" t="s">
        <v>27358</v>
      </c>
      <c r="C3295" t="s">
        <v>27359</v>
      </c>
      <c r="D3295" t="s">
        <v>22307</v>
      </c>
      <c r="E3295" t="s">
        <v>21952</v>
      </c>
      <c r="F3295" t="s">
        <v>21953</v>
      </c>
      <c r="G3295">
        <v>3430</v>
      </c>
      <c r="I3295">
        <v>150</v>
      </c>
      <c r="J3295" t="s">
        <v>21954</v>
      </c>
      <c r="K3295" t="s">
        <v>204</v>
      </c>
      <c r="L3295" t="s">
        <v>12492</v>
      </c>
      <c r="M3295" t="s">
        <v>21955</v>
      </c>
      <c r="N3295" t="s">
        <v>21955</v>
      </c>
      <c r="O3295" t="s">
        <v>21955</v>
      </c>
      <c r="P3295" t="s">
        <v>21955</v>
      </c>
      <c r="Q3295" t="s">
        <v>21956</v>
      </c>
      <c r="R3295">
        <v>0.05</v>
      </c>
      <c r="S3295">
        <v>0</v>
      </c>
    </row>
    <row r="3296" spans="1:20">
      <c r="A3296" t="s">
        <v>349</v>
      </c>
      <c r="B3296" t="s">
        <v>27360</v>
      </c>
      <c r="C3296" t="s">
        <v>27361</v>
      </c>
      <c r="D3296" t="s">
        <v>26519</v>
      </c>
      <c r="E3296" t="s">
        <v>21952</v>
      </c>
      <c r="F3296" t="s">
        <v>21953</v>
      </c>
      <c r="G3296">
        <v>3430</v>
      </c>
      <c r="I3296">
        <v>150</v>
      </c>
      <c r="J3296" t="s">
        <v>21954</v>
      </c>
      <c r="K3296" t="s">
        <v>204</v>
      </c>
      <c r="L3296" t="s">
        <v>12492</v>
      </c>
      <c r="M3296" t="s">
        <v>21961</v>
      </c>
      <c r="N3296" t="s">
        <v>21961</v>
      </c>
      <c r="O3296" t="s">
        <v>21961</v>
      </c>
      <c r="P3296" t="s">
        <v>21961</v>
      </c>
      <c r="Q3296" t="s">
        <v>21956</v>
      </c>
      <c r="R3296">
        <v>0.05</v>
      </c>
      <c r="S3296">
        <v>0</v>
      </c>
      <c r="T3296" t="s">
        <v>21967</v>
      </c>
    </row>
    <row r="3297" spans="1:20">
      <c r="A3297" t="s">
        <v>349</v>
      </c>
      <c r="B3297" t="s">
        <v>27362</v>
      </c>
      <c r="C3297" t="s">
        <v>27363</v>
      </c>
      <c r="D3297" t="s">
        <v>22510</v>
      </c>
      <c r="E3297" t="s">
        <v>21966</v>
      </c>
      <c r="F3297" t="s">
        <v>21953</v>
      </c>
      <c r="G3297">
        <v>3450</v>
      </c>
      <c r="I3297">
        <v>150</v>
      </c>
      <c r="J3297" t="s">
        <v>21954</v>
      </c>
      <c r="K3297" t="s">
        <v>12492</v>
      </c>
      <c r="L3297" t="s">
        <v>12492</v>
      </c>
      <c r="M3297" t="s">
        <v>22149</v>
      </c>
      <c r="N3297" t="s">
        <v>22149</v>
      </c>
      <c r="O3297" t="s">
        <v>22149</v>
      </c>
      <c r="P3297" t="s">
        <v>22149</v>
      </c>
      <c r="Q3297" t="s">
        <v>21956</v>
      </c>
      <c r="R3297">
        <v>0.05</v>
      </c>
      <c r="S3297">
        <v>0</v>
      </c>
    </row>
    <row r="3298" spans="1:20">
      <c r="A3298" t="s">
        <v>349</v>
      </c>
      <c r="B3298" t="s">
        <v>27364</v>
      </c>
      <c r="C3298" t="s">
        <v>27365</v>
      </c>
      <c r="D3298" t="s">
        <v>27366</v>
      </c>
      <c r="E3298" t="s">
        <v>21952</v>
      </c>
      <c r="F3298" t="s">
        <v>21953</v>
      </c>
      <c r="G3298">
        <v>3450</v>
      </c>
      <c r="I3298">
        <v>150</v>
      </c>
      <c r="J3298" t="s">
        <v>21954</v>
      </c>
      <c r="K3298" t="s">
        <v>12492</v>
      </c>
      <c r="L3298" t="s">
        <v>12492</v>
      </c>
      <c r="M3298" t="s">
        <v>21955</v>
      </c>
      <c r="N3298" t="s">
        <v>21955</v>
      </c>
      <c r="O3298" t="s">
        <v>21955</v>
      </c>
      <c r="P3298" t="s">
        <v>21955</v>
      </c>
      <c r="Q3298" t="s">
        <v>21956</v>
      </c>
      <c r="R3298">
        <v>0.05</v>
      </c>
      <c r="S3298">
        <v>0</v>
      </c>
      <c r="T3298" t="s">
        <v>21967</v>
      </c>
    </row>
    <row r="3299" spans="1:20">
      <c r="A3299" t="s">
        <v>349</v>
      </c>
      <c r="B3299" t="s">
        <v>27367</v>
      </c>
      <c r="C3299" t="s">
        <v>27368</v>
      </c>
      <c r="D3299" t="s">
        <v>12432</v>
      </c>
      <c r="E3299" t="s">
        <v>21952</v>
      </c>
      <c r="F3299" t="s">
        <v>21953</v>
      </c>
      <c r="G3299">
        <v>3450</v>
      </c>
      <c r="I3299">
        <v>150</v>
      </c>
      <c r="J3299" t="s">
        <v>21954</v>
      </c>
      <c r="K3299" t="s">
        <v>12492</v>
      </c>
      <c r="L3299" t="s">
        <v>12492</v>
      </c>
      <c r="M3299" t="s">
        <v>22149</v>
      </c>
      <c r="N3299" t="s">
        <v>22149</v>
      </c>
      <c r="O3299" t="s">
        <v>22149</v>
      </c>
      <c r="P3299" t="s">
        <v>22149</v>
      </c>
      <c r="Q3299" t="s">
        <v>21956</v>
      </c>
    </row>
    <row r="3300" spans="1:20">
      <c r="A3300" t="s">
        <v>349</v>
      </c>
      <c r="B3300" t="s">
        <v>27369</v>
      </c>
      <c r="C3300" t="s">
        <v>27370</v>
      </c>
      <c r="D3300" t="s">
        <v>27371</v>
      </c>
      <c r="E3300" t="s">
        <v>22199</v>
      </c>
      <c r="F3300" t="s">
        <v>21953</v>
      </c>
      <c r="G3300">
        <v>3220</v>
      </c>
      <c r="I3300">
        <v>150</v>
      </c>
      <c r="J3300" t="s">
        <v>21954</v>
      </c>
      <c r="K3300" t="s">
        <v>12492</v>
      </c>
      <c r="L3300" t="s">
        <v>12492</v>
      </c>
      <c r="M3300" t="s">
        <v>21961</v>
      </c>
      <c r="N3300" t="s">
        <v>21961</v>
      </c>
      <c r="O3300" t="s">
        <v>21961</v>
      </c>
      <c r="P3300" t="s">
        <v>21961</v>
      </c>
      <c r="Q3300" t="s">
        <v>21956</v>
      </c>
      <c r="T3300" t="s">
        <v>21967</v>
      </c>
    </row>
    <row r="3301" spans="1:20">
      <c r="A3301" t="s">
        <v>349</v>
      </c>
      <c r="B3301" t="s">
        <v>27372</v>
      </c>
      <c r="C3301" t="s">
        <v>27373</v>
      </c>
      <c r="D3301" t="s">
        <v>22069</v>
      </c>
      <c r="E3301" t="s">
        <v>21952</v>
      </c>
      <c r="F3301" t="s">
        <v>21953</v>
      </c>
      <c r="G3301">
        <v>3430</v>
      </c>
      <c r="I3301">
        <v>150</v>
      </c>
      <c r="J3301" t="s">
        <v>21954</v>
      </c>
      <c r="K3301" t="s">
        <v>12492</v>
      </c>
      <c r="L3301" t="s">
        <v>12492</v>
      </c>
      <c r="M3301" t="s">
        <v>21955</v>
      </c>
      <c r="N3301" t="s">
        <v>21955</v>
      </c>
      <c r="O3301" t="s">
        <v>21955</v>
      </c>
      <c r="P3301" t="s">
        <v>21955</v>
      </c>
      <c r="Q3301" t="s">
        <v>21956</v>
      </c>
      <c r="R3301">
        <v>0.05</v>
      </c>
      <c r="S3301">
        <v>0</v>
      </c>
      <c r="T3301" t="s">
        <v>22002</v>
      </c>
    </row>
    <row r="3302" spans="1:20">
      <c r="A3302" t="s">
        <v>349</v>
      </c>
      <c r="B3302" t="s">
        <v>27374</v>
      </c>
      <c r="C3302" t="s">
        <v>27375</v>
      </c>
      <c r="D3302" t="s">
        <v>27376</v>
      </c>
      <c r="E3302" t="s">
        <v>22199</v>
      </c>
      <c r="F3302" t="s">
        <v>21953</v>
      </c>
      <c r="G3302">
        <v>3240</v>
      </c>
      <c r="I3302">
        <v>150</v>
      </c>
      <c r="J3302" t="s">
        <v>21954</v>
      </c>
      <c r="K3302" t="s">
        <v>12492</v>
      </c>
      <c r="L3302" t="s">
        <v>12492</v>
      </c>
      <c r="M3302" t="s">
        <v>34</v>
      </c>
      <c r="N3302" t="s">
        <v>34</v>
      </c>
      <c r="O3302" t="s">
        <v>34</v>
      </c>
      <c r="P3302" t="s">
        <v>34</v>
      </c>
      <c r="Q3302" t="s">
        <v>21956</v>
      </c>
      <c r="T3302" t="s">
        <v>22002</v>
      </c>
    </row>
    <row r="3303" spans="1:20">
      <c r="A3303" t="s">
        <v>349</v>
      </c>
      <c r="B3303" t="s">
        <v>27377</v>
      </c>
      <c r="C3303" t="s">
        <v>27378</v>
      </c>
      <c r="D3303" t="s">
        <v>22797</v>
      </c>
      <c r="E3303" t="s">
        <v>21952</v>
      </c>
      <c r="F3303" t="s">
        <v>21953</v>
      </c>
      <c r="G3303">
        <v>3440</v>
      </c>
      <c r="I3303">
        <v>150</v>
      </c>
      <c r="J3303" t="s">
        <v>21954</v>
      </c>
      <c r="K3303" t="s">
        <v>12492</v>
      </c>
      <c r="L3303" t="s">
        <v>12492</v>
      </c>
      <c r="M3303" t="s">
        <v>21955</v>
      </c>
      <c r="N3303" t="s">
        <v>21955</v>
      </c>
      <c r="O3303" t="s">
        <v>21955</v>
      </c>
      <c r="P3303" t="s">
        <v>21955</v>
      </c>
      <c r="Q3303" t="s">
        <v>21956</v>
      </c>
      <c r="R3303">
        <v>0.05</v>
      </c>
      <c r="S3303">
        <v>0</v>
      </c>
      <c r="T3303" t="s">
        <v>21962</v>
      </c>
    </row>
    <row r="3304" spans="1:20">
      <c r="A3304" t="s">
        <v>349</v>
      </c>
      <c r="B3304" t="s">
        <v>27379</v>
      </c>
      <c r="C3304" t="s">
        <v>27380</v>
      </c>
      <c r="D3304" t="s">
        <v>22385</v>
      </c>
      <c r="E3304" t="s">
        <v>21952</v>
      </c>
      <c r="F3304" t="s">
        <v>21953</v>
      </c>
      <c r="G3304">
        <v>3450</v>
      </c>
      <c r="I3304">
        <v>150</v>
      </c>
      <c r="J3304" t="s">
        <v>21954</v>
      </c>
      <c r="K3304" t="s">
        <v>12492</v>
      </c>
      <c r="L3304" t="s">
        <v>12492</v>
      </c>
      <c r="M3304" t="s">
        <v>34</v>
      </c>
      <c r="N3304" t="s">
        <v>34</v>
      </c>
      <c r="O3304" t="s">
        <v>34</v>
      </c>
      <c r="P3304" t="s">
        <v>34</v>
      </c>
      <c r="Q3304" t="s">
        <v>21956</v>
      </c>
      <c r="R3304">
        <v>0.05</v>
      </c>
      <c r="S3304">
        <v>0</v>
      </c>
      <c r="T3304" t="s">
        <v>22002</v>
      </c>
    </row>
    <row r="3305" spans="1:20">
      <c r="A3305" t="s">
        <v>349</v>
      </c>
      <c r="B3305" t="s">
        <v>27381</v>
      </c>
      <c r="C3305" t="s">
        <v>27382</v>
      </c>
      <c r="D3305" t="s">
        <v>22225</v>
      </c>
      <c r="E3305" t="s">
        <v>22181</v>
      </c>
      <c r="F3305" t="s">
        <v>21953</v>
      </c>
      <c r="G3305">
        <v>3220</v>
      </c>
      <c r="I3305">
        <v>150</v>
      </c>
      <c r="J3305" t="s">
        <v>21954</v>
      </c>
      <c r="K3305" t="s">
        <v>204</v>
      </c>
      <c r="L3305" t="s">
        <v>12492</v>
      </c>
      <c r="M3305" t="s">
        <v>21955</v>
      </c>
      <c r="N3305" t="s">
        <v>21955</v>
      </c>
      <c r="O3305" t="s">
        <v>21955</v>
      </c>
      <c r="P3305" t="s">
        <v>21955</v>
      </c>
      <c r="Q3305" t="s">
        <v>21956</v>
      </c>
      <c r="R3305">
        <v>0.05</v>
      </c>
      <c r="S3305">
        <v>0</v>
      </c>
    </row>
    <row r="3306" spans="1:20">
      <c r="A3306" t="s">
        <v>349</v>
      </c>
      <c r="B3306" t="s">
        <v>27383</v>
      </c>
      <c r="C3306" t="s">
        <v>27384</v>
      </c>
      <c r="D3306" t="s">
        <v>22225</v>
      </c>
      <c r="E3306" t="s">
        <v>21966</v>
      </c>
      <c r="F3306" t="s">
        <v>21953</v>
      </c>
      <c r="G3306">
        <v>3220</v>
      </c>
      <c r="I3306">
        <v>150</v>
      </c>
      <c r="J3306" t="s">
        <v>21954</v>
      </c>
      <c r="K3306" t="s">
        <v>204</v>
      </c>
      <c r="L3306" t="s">
        <v>12492</v>
      </c>
      <c r="M3306" t="s">
        <v>21955</v>
      </c>
      <c r="N3306" t="s">
        <v>21955</v>
      </c>
      <c r="O3306" t="s">
        <v>21955</v>
      </c>
      <c r="P3306" t="s">
        <v>21955</v>
      </c>
      <c r="Q3306" t="s">
        <v>21956</v>
      </c>
      <c r="R3306">
        <v>0.05</v>
      </c>
      <c r="S3306">
        <v>0</v>
      </c>
      <c r="T3306" t="s">
        <v>22002</v>
      </c>
    </row>
    <row r="3307" spans="1:20">
      <c r="A3307" t="s">
        <v>349</v>
      </c>
      <c r="B3307" t="s">
        <v>27385</v>
      </c>
      <c r="C3307" t="s">
        <v>27386</v>
      </c>
      <c r="D3307" t="s">
        <v>25829</v>
      </c>
      <c r="E3307" t="s">
        <v>21987</v>
      </c>
      <c r="F3307" t="s">
        <v>21953</v>
      </c>
      <c r="G3307">
        <v>3220</v>
      </c>
      <c r="I3307">
        <v>150</v>
      </c>
      <c r="J3307" t="s">
        <v>21954</v>
      </c>
      <c r="K3307" t="s">
        <v>12492</v>
      </c>
      <c r="L3307" t="s">
        <v>12492</v>
      </c>
      <c r="M3307" t="s">
        <v>21955</v>
      </c>
      <c r="N3307" t="s">
        <v>21955</v>
      </c>
      <c r="O3307" t="s">
        <v>21955</v>
      </c>
      <c r="P3307" t="s">
        <v>21955</v>
      </c>
      <c r="Q3307" t="s">
        <v>21956</v>
      </c>
      <c r="R3307">
        <v>0.05</v>
      </c>
      <c r="S3307">
        <v>0</v>
      </c>
    </row>
    <row r="3308" spans="1:20">
      <c r="A3308" t="s">
        <v>349</v>
      </c>
      <c r="B3308" t="s">
        <v>27387</v>
      </c>
      <c r="C3308" t="s">
        <v>27388</v>
      </c>
      <c r="D3308" t="s">
        <v>22307</v>
      </c>
      <c r="E3308" t="s">
        <v>21952</v>
      </c>
      <c r="F3308" t="s">
        <v>21953</v>
      </c>
      <c r="G3308">
        <v>3430</v>
      </c>
      <c r="I3308">
        <v>150</v>
      </c>
      <c r="J3308" t="s">
        <v>21954</v>
      </c>
      <c r="K3308" t="s">
        <v>12492</v>
      </c>
      <c r="L3308" t="s">
        <v>12492</v>
      </c>
      <c r="M3308" t="s">
        <v>21955</v>
      </c>
      <c r="N3308" t="s">
        <v>21955</v>
      </c>
      <c r="O3308" t="s">
        <v>21955</v>
      </c>
      <c r="P3308" t="s">
        <v>21955</v>
      </c>
      <c r="Q3308" t="s">
        <v>21956</v>
      </c>
      <c r="R3308">
        <v>0.05</v>
      </c>
      <c r="S3308">
        <v>0</v>
      </c>
      <c r="T3308" t="s">
        <v>21962</v>
      </c>
    </row>
    <row r="3309" spans="1:20">
      <c r="A3309" t="s">
        <v>349</v>
      </c>
      <c r="B3309" t="s">
        <v>27389</v>
      </c>
      <c r="C3309" t="s">
        <v>27390</v>
      </c>
      <c r="D3309" t="s">
        <v>27088</v>
      </c>
      <c r="E3309" t="s">
        <v>21952</v>
      </c>
      <c r="F3309" t="s">
        <v>21953</v>
      </c>
      <c r="G3309">
        <v>3450</v>
      </c>
      <c r="I3309">
        <v>150</v>
      </c>
      <c r="J3309" t="s">
        <v>21954</v>
      </c>
      <c r="K3309" t="s">
        <v>12492</v>
      </c>
      <c r="L3309" t="s">
        <v>12492</v>
      </c>
      <c r="M3309" t="s">
        <v>21955</v>
      </c>
      <c r="N3309" t="s">
        <v>21961</v>
      </c>
      <c r="O3309" t="s">
        <v>21961</v>
      </c>
      <c r="P3309" t="s">
        <v>34</v>
      </c>
      <c r="Q3309" t="s">
        <v>21956</v>
      </c>
      <c r="R3309">
        <v>0.05</v>
      </c>
      <c r="S3309">
        <v>0</v>
      </c>
    </row>
    <row r="3310" spans="1:20">
      <c r="A3310" t="s">
        <v>349</v>
      </c>
      <c r="B3310" t="s">
        <v>27391</v>
      </c>
      <c r="C3310" t="s">
        <v>27392</v>
      </c>
      <c r="D3310" t="s">
        <v>24173</v>
      </c>
      <c r="E3310" t="s">
        <v>21952</v>
      </c>
      <c r="F3310" t="s">
        <v>21953</v>
      </c>
      <c r="G3310">
        <v>3220</v>
      </c>
      <c r="I3310">
        <v>150</v>
      </c>
      <c r="J3310" t="s">
        <v>21954</v>
      </c>
      <c r="K3310" t="s">
        <v>12492</v>
      </c>
      <c r="L3310" t="s">
        <v>12492</v>
      </c>
      <c r="M3310" t="s">
        <v>21955</v>
      </c>
      <c r="N3310" t="s">
        <v>21955</v>
      </c>
      <c r="O3310" t="s">
        <v>21955</v>
      </c>
      <c r="P3310" t="s">
        <v>21955</v>
      </c>
      <c r="Q3310" t="s">
        <v>21956</v>
      </c>
      <c r="R3310">
        <v>0.05</v>
      </c>
      <c r="S3310">
        <v>0</v>
      </c>
      <c r="T3310" t="s">
        <v>21967</v>
      </c>
    </row>
    <row r="3311" spans="1:20">
      <c r="A3311" t="s">
        <v>349</v>
      </c>
      <c r="B3311" t="s">
        <v>27393</v>
      </c>
      <c r="C3311" t="s">
        <v>27394</v>
      </c>
      <c r="D3311" t="s">
        <v>21959</v>
      </c>
      <c r="E3311" t="s">
        <v>21960</v>
      </c>
      <c r="F3311" t="s">
        <v>21953</v>
      </c>
      <c r="G3311">
        <v>3420</v>
      </c>
      <c r="I3311">
        <v>150</v>
      </c>
      <c r="J3311" t="s">
        <v>21954</v>
      </c>
      <c r="K3311" t="s">
        <v>204</v>
      </c>
      <c r="L3311" t="s">
        <v>12492</v>
      </c>
      <c r="M3311" t="s">
        <v>21955</v>
      </c>
      <c r="N3311" t="s">
        <v>21955</v>
      </c>
      <c r="O3311" t="s">
        <v>21955</v>
      </c>
      <c r="P3311" t="s">
        <v>21955</v>
      </c>
      <c r="Q3311" t="s">
        <v>21956</v>
      </c>
      <c r="R3311">
        <v>0.05</v>
      </c>
      <c r="S3311">
        <v>0</v>
      </c>
    </row>
    <row r="3312" spans="1:20">
      <c r="A3312" t="s">
        <v>349</v>
      </c>
      <c r="B3312" t="s">
        <v>27395</v>
      </c>
      <c r="C3312" t="s">
        <v>27396</v>
      </c>
      <c r="D3312" t="s">
        <v>22069</v>
      </c>
      <c r="E3312" t="s">
        <v>21952</v>
      </c>
      <c r="F3312" t="s">
        <v>21953</v>
      </c>
      <c r="G3312">
        <v>3430</v>
      </c>
      <c r="I3312">
        <v>150</v>
      </c>
      <c r="J3312" t="s">
        <v>21954</v>
      </c>
      <c r="K3312" t="s">
        <v>12492</v>
      </c>
      <c r="L3312" t="s">
        <v>12492</v>
      </c>
      <c r="M3312" t="s">
        <v>21955</v>
      </c>
      <c r="N3312" t="s">
        <v>21955</v>
      </c>
      <c r="O3312" t="s">
        <v>21955</v>
      </c>
      <c r="P3312" t="s">
        <v>21955</v>
      </c>
      <c r="Q3312" t="s">
        <v>21956</v>
      </c>
      <c r="R3312">
        <v>0.05</v>
      </c>
      <c r="S3312">
        <v>0</v>
      </c>
    </row>
    <row r="3313" spans="1:20">
      <c r="A3313" t="s">
        <v>349</v>
      </c>
      <c r="B3313" t="s">
        <v>27397</v>
      </c>
      <c r="C3313" t="s">
        <v>27398</v>
      </c>
      <c r="D3313" t="s">
        <v>26584</v>
      </c>
      <c r="E3313" t="s">
        <v>21960</v>
      </c>
      <c r="F3313" t="s">
        <v>21953</v>
      </c>
      <c r="G3313">
        <v>3021</v>
      </c>
      <c r="I3313">
        <v>150</v>
      </c>
      <c r="J3313" t="s">
        <v>21954</v>
      </c>
      <c r="K3313" t="s">
        <v>12492</v>
      </c>
      <c r="L3313" t="s">
        <v>12492</v>
      </c>
      <c r="M3313" t="s">
        <v>21955</v>
      </c>
      <c r="N3313" t="s">
        <v>21955</v>
      </c>
      <c r="O3313" t="s">
        <v>21955</v>
      </c>
      <c r="P3313" t="s">
        <v>21955</v>
      </c>
      <c r="Q3313" t="s">
        <v>21956</v>
      </c>
      <c r="R3313">
        <v>0.05</v>
      </c>
      <c r="S3313">
        <v>0</v>
      </c>
      <c r="T3313" t="s">
        <v>21967</v>
      </c>
    </row>
    <row r="3314" spans="1:20">
      <c r="A3314" t="s">
        <v>349</v>
      </c>
      <c r="B3314" t="s">
        <v>27399</v>
      </c>
      <c r="C3314" t="s">
        <v>27400</v>
      </c>
      <c r="D3314" t="s">
        <v>26584</v>
      </c>
      <c r="E3314" t="s">
        <v>21960</v>
      </c>
      <c r="F3314" t="s">
        <v>21953</v>
      </c>
      <c r="G3314">
        <v>3021</v>
      </c>
      <c r="I3314">
        <v>150</v>
      </c>
      <c r="J3314" t="s">
        <v>21954</v>
      </c>
      <c r="K3314" t="s">
        <v>12492</v>
      </c>
      <c r="L3314" t="s">
        <v>12492</v>
      </c>
      <c r="M3314" t="s">
        <v>21955</v>
      </c>
      <c r="N3314" t="s">
        <v>21955</v>
      </c>
      <c r="O3314" t="s">
        <v>21955</v>
      </c>
      <c r="P3314" t="s">
        <v>21955</v>
      </c>
      <c r="Q3314" t="s">
        <v>21956</v>
      </c>
      <c r="R3314">
        <v>0.05</v>
      </c>
      <c r="S3314">
        <v>0</v>
      </c>
      <c r="T3314" t="s">
        <v>21967</v>
      </c>
    </row>
    <row r="3315" spans="1:20">
      <c r="A3315" t="s">
        <v>349</v>
      </c>
      <c r="B3315" t="s">
        <v>27401</v>
      </c>
      <c r="C3315" t="s">
        <v>27402</v>
      </c>
      <c r="D3315" t="s">
        <v>26584</v>
      </c>
      <c r="E3315" t="s">
        <v>21960</v>
      </c>
      <c r="F3315" t="s">
        <v>21953</v>
      </c>
      <c r="G3315">
        <v>3021</v>
      </c>
      <c r="I3315">
        <v>150</v>
      </c>
      <c r="J3315" t="s">
        <v>21954</v>
      </c>
      <c r="K3315" t="s">
        <v>12492</v>
      </c>
      <c r="L3315" t="s">
        <v>12492</v>
      </c>
      <c r="M3315" t="s">
        <v>21955</v>
      </c>
      <c r="N3315" t="s">
        <v>21955</v>
      </c>
      <c r="O3315" t="s">
        <v>21955</v>
      </c>
      <c r="P3315" t="s">
        <v>21955</v>
      </c>
      <c r="Q3315" t="s">
        <v>21956</v>
      </c>
      <c r="R3315">
        <v>0.05</v>
      </c>
      <c r="S3315">
        <v>0</v>
      </c>
      <c r="T3315" t="s">
        <v>21967</v>
      </c>
    </row>
    <row r="3316" spans="1:20">
      <c r="A3316" t="s">
        <v>349</v>
      </c>
      <c r="B3316" t="s">
        <v>27403</v>
      </c>
      <c r="C3316" t="s">
        <v>27404</v>
      </c>
      <c r="D3316" t="s">
        <v>26584</v>
      </c>
      <c r="E3316" t="s">
        <v>21960</v>
      </c>
      <c r="F3316" t="s">
        <v>21953</v>
      </c>
      <c r="G3316">
        <v>3021</v>
      </c>
      <c r="I3316">
        <v>150</v>
      </c>
      <c r="J3316" t="s">
        <v>21954</v>
      </c>
      <c r="K3316" t="s">
        <v>12492</v>
      </c>
      <c r="L3316" t="s">
        <v>12492</v>
      </c>
      <c r="M3316" t="s">
        <v>21955</v>
      </c>
      <c r="N3316" t="s">
        <v>21955</v>
      </c>
      <c r="O3316" t="s">
        <v>21955</v>
      </c>
      <c r="P3316" t="s">
        <v>21955</v>
      </c>
      <c r="Q3316" t="s">
        <v>21956</v>
      </c>
      <c r="R3316">
        <v>0.05</v>
      </c>
      <c r="S3316">
        <v>0</v>
      </c>
      <c r="T3316" t="s">
        <v>21967</v>
      </c>
    </row>
    <row r="3317" spans="1:20">
      <c r="A3317" t="s">
        <v>349</v>
      </c>
      <c r="B3317" t="s">
        <v>27405</v>
      </c>
      <c r="C3317" t="s">
        <v>27406</v>
      </c>
      <c r="D3317" t="s">
        <v>22485</v>
      </c>
      <c r="E3317" t="s">
        <v>22199</v>
      </c>
      <c r="F3317" t="s">
        <v>21953</v>
      </c>
      <c r="G3317">
        <v>3220</v>
      </c>
      <c r="I3317">
        <v>150</v>
      </c>
      <c r="J3317" t="s">
        <v>21954</v>
      </c>
      <c r="K3317" t="s">
        <v>204</v>
      </c>
      <c r="L3317" t="s">
        <v>12492</v>
      </c>
      <c r="M3317" t="s">
        <v>21955</v>
      </c>
      <c r="N3317" t="s">
        <v>21955</v>
      </c>
      <c r="O3317" t="s">
        <v>21955</v>
      </c>
      <c r="P3317" t="s">
        <v>21955</v>
      </c>
      <c r="Q3317" t="s">
        <v>21956</v>
      </c>
      <c r="R3317">
        <v>0.05</v>
      </c>
      <c r="S3317">
        <v>0</v>
      </c>
      <c r="T3317" t="s">
        <v>21967</v>
      </c>
    </row>
    <row r="3318" spans="1:20">
      <c r="A3318" t="s">
        <v>349</v>
      </c>
      <c r="B3318" t="s">
        <v>27407</v>
      </c>
      <c r="C3318" t="s">
        <v>27408</v>
      </c>
      <c r="D3318" t="s">
        <v>22138</v>
      </c>
      <c r="E3318" t="s">
        <v>21966</v>
      </c>
      <c r="F3318" t="s">
        <v>21953</v>
      </c>
      <c r="G3318">
        <v>3220</v>
      </c>
      <c r="I3318">
        <v>150</v>
      </c>
      <c r="J3318" t="s">
        <v>21954</v>
      </c>
      <c r="K3318" t="s">
        <v>204</v>
      </c>
      <c r="L3318" t="s">
        <v>12492</v>
      </c>
      <c r="M3318" t="s">
        <v>21955</v>
      </c>
      <c r="N3318" t="s">
        <v>21955</v>
      </c>
      <c r="O3318" t="s">
        <v>21955</v>
      </c>
      <c r="P3318" t="s">
        <v>21955</v>
      </c>
      <c r="Q3318" t="s">
        <v>21956</v>
      </c>
      <c r="R3318">
        <v>0.05</v>
      </c>
      <c r="S3318">
        <v>0</v>
      </c>
    </row>
    <row r="3319" spans="1:20">
      <c r="A3319" t="s">
        <v>349</v>
      </c>
      <c r="B3319" t="s">
        <v>27409</v>
      </c>
      <c r="C3319" t="s">
        <v>27410</v>
      </c>
      <c r="D3319" t="s">
        <v>21979</v>
      </c>
      <c r="E3319" t="s">
        <v>21952</v>
      </c>
      <c r="F3319" t="s">
        <v>21953</v>
      </c>
      <c r="G3319">
        <v>3440</v>
      </c>
      <c r="I3319">
        <v>150</v>
      </c>
      <c r="J3319" t="s">
        <v>21954</v>
      </c>
      <c r="K3319" t="s">
        <v>204</v>
      </c>
      <c r="L3319" t="s">
        <v>12492</v>
      </c>
      <c r="M3319" t="s">
        <v>21955</v>
      </c>
      <c r="N3319" t="s">
        <v>21955</v>
      </c>
      <c r="O3319" t="s">
        <v>21955</v>
      </c>
      <c r="P3319" t="s">
        <v>21955</v>
      </c>
      <c r="Q3319" t="s">
        <v>21956</v>
      </c>
      <c r="R3319">
        <v>0.05</v>
      </c>
      <c r="S3319">
        <v>0</v>
      </c>
    </row>
    <row r="3320" spans="1:20">
      <c r="A3320" t="s">
        <v>349</v>
      </c>
      <c r="B3320" t="s">
        <v>27411</v>
      </c>
      <c r="C3320" t="s">
        <v>27412</v>
      </c>
      <c r="D3320" t="s">
        <v>27413</v>
      </c>
      <c r="E3320" t="s">
        <v>22767</v>
      </c>
      <c r="F3320" t="s">
        <v>21953</v>
      </c>
      <c r="G3320">
        <v>3240</v>
      </c>
      <c r="I3320">
        <v>150</v>
      </c>
      <c r="J3320" t="s">
        <v>21954</v>
      </c>
      <c r="K3320" t="s">
        <v>204</v>
      </c>
      <c r="L3320" t="s">
        <v>12492</v>
      </c>
      <c r="M3320" t="s">
        <v>21955</v>
      </c>
      <c r="N3320" t="s">
        <v>21955</v>
      </c>
      <c r="O3320" t="s">
        <v>21955</v>
      </c>
      <c r="P3320" t="s">
        <v>21955</v>
      </c>
      <c r="R3320">
        <v>0.05</v>
      </c>
      <c r="S3320">
        <v>0</v>
      </c>
    </row>
    <row r="3321" spans="1:20">
      <c r="A3321" t="s">
        <v>349</v>
      </c>
      <c r="B3321" t="s">
        <v>27414</v>
      </c>
      <c r="C3321" t="s">
        <v>27415</v>
      </c>
      <c r="D3321" t="s">
        <v>21959</v>
      </c>
      <c r="E3321" t="s">
        <v>21960</v>
      </c>
      <c r="F3321" t="s">
        <v>21953</v>
      </c>
      <c r="G3321">
        <v>3420</v>
      </c>
      <c r="I3321">
        <v>150</v>
      </c>
      <c r="J3321" t="s">
        <v>21954</v>
      </c>
      <c r="K3321" t="s">
        <v>204</v>
      </c>
      <c r="L3321" t="s">
        <v>12492</v>
      </c>
      <c r="M3321" t="s">
        <v>21955</v>
      </c>
      <c r="N3321" t="s">
        <v>21955</v>
      </c>
      <c r="O3321" t="s">
        <v>21955</v>
      </c>
      <c r="P3321" t="s">
        <v>21955</v>
      </c>
      <c r="Q3321" t="s">
        <v>21956</v>
      </c>
      <c r="R3321">
        <v>0.05</v>
      </c>
      <c r="S3321">
        <v>0</v>
      </c>
      <c r="T3321" t="s">
        <v>22002</v>
      </c>
    </row>
    <row r="3322" spans="1:20">
      <c r="A3322" t="s">
        <v>349</v>
      </c>
      <c r="B3322" t="s">
        <v>27416</v>
      </c>
      <c r="C3322" t="s">
        <v>27417</v>
      </c>
      <c r="D3322" t="s">
        <v>21959</v>
      </c>
      <c r="E3322" t="s">
        <v>21960</v>
      </c>
      <c r="F3322" t="s">
        <v>21953</v>
      </c>
      <c r="G3322">
        <v>3420</v>
      </c>
      <c r="I3322">
        <v>150</v>
      </c>
      <c r="J3322" t="s">
        <v>21954</v>
      </c>
      <c r="K3322" t="s">
        <v>204</v>
      </c>
      <c r="L3322" t="s">
        <v>12492</v>
      </c>
      <c r="M3322" t="s">
        <v>21961</v>
      </c>
      <c r="N3322" t="s">
        <v>21961</v>
      </c>
      <c r="O3322" t="s">
        <v>21961</v>
      </c>
      <c r="P3322" t="s">
        <v>21961</v>
      </c>
      <c r="Q3322" t="s">
        <v>21956</v>
      </c>
      <c r="R3322">
        <v>0.05</v>
      </c>
      <c r="S3322">
        <v>0</v>
      </c>
    </row>
    <row r="3323" spans="1:20">
      <c r="A3323" t="s">
        <v>349</v>
      </c>
      <c r="B3323" t="s">
        <v>27418</v>
      </c>
      <c r="C3323" t="s">
        <v>27419</v>
      </c>
      <c r="D3323" t="s">
        <v>21959</v>
      </c>
      <c r="E3323" t="s">
        <v>21960</v>
      </c>
      <c r="F3323" t="s">
        <v>21953</v>
      </c>
      <c r="G3323">
        <v>3420</v>
      </c>
      <c r="I3323">
        <v>150</v>
      </c>
      <c r="J3323" t="s">
        <v>21954</v>
      </c>
      <c r="K3323" t="s">
        <v>204</v>
      </c>
      <c r="L3323" t="s">
        <v>12492</v>
      </c>
      <c r="M3323" t="s">
        <v>21955</v>
      </c>
      <c r="N3323" t="s">
        <v>21955</v>
      </c>
      <c r="O3323" t="s">
        <v>21955</v>
      </c>
      <c r="P3323" t="s">
        <v>21955</v>
      </c>
      <c r="Q3323" t="s">
        <v>21956</v>
      </c>
      <c r="R3323">
        <v>0.05</v>
      </c>
      <c r="S3323">
        <v>0</v>
      </c>
      <c r="T3323" t="s">
        <v>21967</v>
      </c>
    </row>
    <row r="3324" spans="1:20">
      <c r="A3324" t="s">
        <v>349</v>
      </c>
      <c r="B3324" t="s">
        <v>27420</v>
      </c>
      <c r="C3324" t="s">
        <v>27421</v>
      </c>
      <c r="D3324" t="s">
        <v>21959</v>
      </c>
      <c r="E3324" t="s">
        <v>21960</v>
      </c>
      <c r="F3324" t="s">
        <v>21953</v>
      </c>
      <c r="G3324">
        <v>3420</v>
      </c>
      <c r="I3324">
        <v>150</v>
      </c>
      <c r="J3324" t="s">
        <v>21954</v>
      </c>
      <c r="K3324" t="s">
        <v>204</v>
      </c>
      <c r="L3324" t="s">
        <v>12492</v>
      </c>
      <c r="M3324" t="s">
        <v>21955</v>
      </c>
      <c r="N3324" t="s">
        <v>21955</v>
      </c>
      <c r="O3324" t="s">
        <v>21955</v>
      </c>
      <c r="P3324" t="s">
        <v>21955</v>
      </c>
      <c r="Q3324" t="s">
        <v>21956</v>
      </c>
      <c r="R3324">
        <v>0.05</v>
      </c>
      <c r="S3324">
        <v>0</v>
      </c>
      <c r="T3324" t="s">
        <v>21967</v>
      </c>
    </row>
    <row r="3325" spans="1:20">
      <c r="A3325" t="s">
        <v>349</v>
      </c>
      <c r="B3325" t="s">
        <v>27422</v>
      </c>
      <c r="C3325" t="s">
        <v>27423</v>
      </c>
      <c r="D3325" t="s">
        <v>21959</v>
      </c>
      <c r="E3325" t="s">
        <v>21960</v>
      </c>
      <c r="F3325" t="s">
        <v>21953</v>
      </c>
      <c r="G3325">
        <v>3420</v>
      </c>
      <c r="I3325">
        <v>150</v>
      </c>
      <c r="J3325" t="s">
        <v>21954</v>
      </c>
      <c r="K3325" t="s">
        <v>12492</v>
      </c>
      <c r="L3325" t="s">
        <v>12492</v>
      </c>
      <c r="M3325" t="s">
        <v>21955</v>
      </c>
      <c r="N3325" t="s">
        <v>21955</v>
      </c>
      <c r="O3325" t="s">
        <v>21955</v>
      </c>
      <c r="P3325" t="s">
        <v>21955</v>
      </c>
      <c r="Q3325" t="s">
        <v>21956</v>
      </c>
      <c r="R3325">
        <v>0.05</v>
      </c>
      <c r="S3325">
        <v>0</v>
      </c>
    </row>
    <row r="3326" spans="1:20">
      <c r="A3326" t="s">
        <v>349</v>
      </c>
      <c r="B3326" t="s">
        <v>27424</v>
      </c>
      <c r="C3326" t="s">
        <v>27425</v>
      </c>
      <c r="D3326" t="s">
        <v>21959</v>
      </c>
      <c r="E3326" t="s">
        <v>21960</v>
      </c>
      <c r="F3326" t="s">
        <v>21953</v>
      </c>
      <c r="G3326">
        <v>3420</v>
      </c>
      <c r="I3326">
        <v>150</v>
      </c>
      <c r="J3326" t="s">
        <v>21954</v>
      </c>
      <c r="K3326" t="s">
        <v>204</v>
      </c>
      <c r="L3326" t="s">
        <v>12492</v>
      </c>
      <c r="M3326" t="s">
        <v>21955</v>
      </c>
      <c r="N3326" t="s">
        <v>21955</v>
      </c>
      <c r="O3326" t="s">
        <v>21955</v>
      </c>
      <c r="P3326" t="s">
        <v>21955</v>
      </c>
      <c r="Q3326" t="s">
        <v>21956</v>
      </c>
      <c r="R3326">
        <v>0.05</v>
      </c>
      <c r="S3326">
        <v>0</v>
      </c>
      <c r="T3326" t="s">
        <v>21967</v>
      </c>
    </row>
    <row r="3327" spans="1:20">
      <c r="A3327" t="s">
        <v>349</v>
      </c>
      <c r="B3327" t="s">
        <v>27426</v>
      </c>
      <c r="C3327" t="s">
        <v>27427</v>
      </c>
      <c r="D3327" t="s">
        <v>21959</v>
      </c>
      <c r="E3327" t="s">
        <v>21960</v>
      </c>
      <c r="F3327" t="s">
        <v>21953</v>
      </c>
      <c r="G3327">
        <v>3420</v>
      </c>
      <c r="I3327">
        <v>150</v>
      </c>
      <c r="J3327" t="s">
        <v>21954</v>
      </c>
      <c r="K3327" t="s">
        <v>204</v>
      </c>
      <c r="L3327" t="s">
        <v>12492</v>
      </c>
      <c r="M3327" t="s">
        <v>21955</v>
      </c>
      <c r="N3327" t="s">
        <v>21955</v>
      </c>
      <c r="O3327" t="s">
        <v>21955</v>
      </c>
      <c r="P3327" t="s">
        <v>21955</v>
      </c>
      <c r="Q3327" t="s">
        <v>21956</v>
      </c>
      <c r="R3327">
        <v>0.05</v>
      </c>
      <c r="S3327">
        <v>0</v>
      </c>
      <c r="T3327" t="s">
        <v>21967</v>
      </c>
    </row>
    <row r="3328" spans="1:20">
      <c r="A3328" t="s">
        <v>349</v>
      </c>
      <c r="B3328" t="s">
        <v>27428</v>
      </c>
      <c r="C3328" t="s">
        <v>27429</v>
      </c>
      <c r="D3328" t="s">
        <v>21959</v>
      </c>
      <c r="E3328" t="s">
        <v>21960</v>
      </c>
      <c r="F3328" t="s">
        <v>21953</v>
      </c>
      <c r="G3328">
        <v>3420</v>
      </c>
      <c r="I3328">
        <v>150</v>
      </c>
      <c r="J3328" t="s">
        <v>21954</v>
      </c>
      <c r="K3328" t="s">
        <v>204</v>
      </c>
      <c r="L3328" t="s">
        <v>12492</v>
      </c>
      <c r="M3328" t="s">
        <v>21955</v>
      </c>
      <c r="N3328" t="s">
        <v>21955</v>
      </c>
      <c r="O3328" t="s">
        <v>21955</v>
      </c>
      <c r="P3328" t="s">
        <v>21955</v>
      </c>
      <c r="Q3328" t="s">
        <v>21956</v>
      </c>
      <c r="R3328">
        <v>0.05</v>
      </c>
      <c r="S3328">
        <v>0</v>
      </c>
      <c r="T3328" t="s">
        <v>21967</v>
      </c>
    </row>
    <row r="3329" spans="1:20">
      <c r="A3329" t="s">
        <v>349</v>
      </c>
      <c r="B3329" t="s">
        <v>27430</v>
      </c>
      <c r="C3329" t="s">
        <v>27431</v>
      </c>
      <c r="D3329" t="s">
        <v>21959</v>
      </c>
      <c r="E3329" t="s">
        <v>21960</v>
      </c>
      <c r="F3329" t="s">
        <v>21953</v>
      </c>
      <c r="G3329">
        <v>3420</v>
      </c>
      <c r="I3329">
        <v>150</v>
      </c>
      <c r="J3329" t="s">
        <v>21954</v>
      </c>
      <c r="K3329" t="s">
        <v>204</v>
      </c>
      <c r="L3329" t="s">
        <v>12492</v>
      </c>
      <c r="M3329" t="s">
        <v>21955</v>
      </c>
      <c r="N3329" t="s">
        <v>21955</v>
      </c>
      <c r="O3329" t="s">
        <v>21955</v>
      </c>
      <c r="P3329" t="s">
        <v>21955</v>
      </c>
      <c r="Q3329" t="s">
        <v>21956</v>
      </c>
      <c r="R3329">
        <v>0.05</v>
      </c>
      <c r="S3329">
        <v>0</v>
      </c>
      <c r="T3329" t="s">
        <v>21967</v>
      </c>
    </row>
    <row r="3330" spans="1:20">
      <c r="A3330" t="s">
        <v>349</v>
      </c>
      <c r="B3330" t="s">
        <v>27432</v>
      </c>
      <c r="C3330" t="s">
        <v>27433</v>
      </c>
      <c r="D3330" t="s">
        <v>21959</v>
      </c>
      <c r="E3330" t="s">
        <v>21960</v>
      </c>
      <c r="F3330" t="s">
        <v>21953</v>
      </c>
      <c r="G3330">
        <v>3420</v>
      </c>
      <c r="I3330">
        <v>150</v>
      </c>
      <c r="J3330" t="s">
        <v>21954</v>
      </c>
      <c r="K3330" t="s">
        <v>204</v>
      </c>
      <c r="L3330" t="s">
        <v>12492</v>
      </c>
      <c r="M3330" t="s">
        <v>21955</v>
      </c>
      <c r="N3330" t="s">
        <v>21955</v>
      </c>
      <c r="O3330" t="s">
        <v>21955</v>
      </c>
      <c r="P3330" t="s">
        <v>21955</v>
      </c>
      <c r="Q3330" t="s">
        <v>21956</v>
      </c>
      <c r="R3330">
        <v>0.05</v>
      </c>
      <c r="S3330">
        <v>0</v>
      </c>
      <c r="T3330" t="s">
        <v>21967</v>
      </c>
    </row>
    <row r="3331" spans="1:20">
      <c r="A3331" t="s">
        <v>349</v>
      </c>
      <c r="B3331" t="s">
        <v>27434</v>
      </c>
      <c r="C3331" t="s">
        <v>27435</v>
      </c>
      <c r="D3331" t="s">
        <v>21959</v>
      </c>
      <c r="E3331" t="s">
        <v>21960</v>
      </c>
      <c r="F3331" t="s">
        <v>21953</v>
      </c>
      <c r="G3331">
        <v>3420</v>
      </c>
      <c r="I3331">
        <v>150</v>
      </c>
      <c r="J3331" t="s">
        <v>21954</v>
      </c>
      <c r="K3331" t="s">
        <v>204</v>
      </c>
      <c r="L3331" t="s">
        <v>12492</v>
      </c>
      <c r="M3331" t="s">
        <v>21955</v>
      </c>
      <c r="N3331" t="s">
        <v>21955</v>
      </c>
      <c r="O3331" t="s">
        <v>21955</v>
      </c>
      <c r="P3331" t="s">
        <v>21955</v>
      </c>
      <c r="Q3331" t="s">
        <v>21956</v>
      </c>
      <c r="R3331">
        <v>0.05</v>
      </c>
      <c r="S3331">
        <v>0</v>
      </c>
      <c r="T3331" t="s">
        <v>21967</v>
      </c>
    </row>
    <row r="3332" spans="1:20">
      <c r="A3332" t="s">
        <v>349</v>
      </c>
      <c r="B3332" t="s">
        <v>27436</v>
      </c>
      <c r="C3332" t="s">
        <v>27437</v>
      </c>
      <c r="D3332" t="s">
        <v>21959</v>
      </c>
      <c r="E3332" t="s">
        <v>21960</v>
      </c>
      <c r="F3332" t="s">
        <v>21953</v>
      </c>
      <c r="G3332">
        <v>3420</v>
      </c>
      <c r="I3332">
        <v>150</v>
      </c>
      <c r="J3332" t="s">
        <v>21954</v>
      </c>
      <c r="K3332" t="s">
        <v>204</v>
      </c>
      <c r="L3332" t="s">
        <v>12492</v>
      </c>
      <c r="M3332" t="s">
        <v>21955</v>
      </c>
      <c r="N3332" t="s">
        <v>21955</v>
      </c>
      <c r="O3332" t="s">
        <v>21955</v>
      </c>
      <c r="P3332" t="s">
        <v>21955</v>
      </c>
      <c r="Q3332" t="s">
        <v>21956</v>
      </c>
      <c r="R3332">
        <v>0.05</v>
      </c>
      <c r="S3332">
        <v>0</v>
      </c>
      <c r="T3332" t="s">
        <v>21967</v>
      </c>
    </row>
    <row r="3333" spans="1:20">
      <c r="A3333" t="s">
        <v>349</v>
      </c>
      <c r="B3333" t="s">
        <v>27438</v>
      </c>
      <c r="C3333" t="s">
        <v>27439</v>
      </c>
      <c r="D3333" t="s">
        <v>21959</v>
      </c>
      <c r="E3333" t="s">
        <v>21960</v>
      </c>
      <c r="F3333" t="s">
        <v>21953</v>
      </c>
      <c r="G3333">
        <v>3420</v>
      </c>
      <c r="I3333">
        <v>200</v>
      </c>
      <c r="J3333" t="s">
        <v>21954</v>
      </c>
      <c r="K3333" t="s">
        <v>204</v>
      </c>
      <c r="L3333" t="s">
        <v>12492</v>
      </c>
      <c r="M3333" t="s">
        <v>21955</v>
      </c>
      <c r="N3333" t="s">
        <v>21955</v>
      </c>
      <c r="O3333" t="s">
        <v>21955</v>
      </c>
      <c r="P3333" t="s">
        <v>21955</v>
      </c>
      <c r="Q3333" t="s">
        <v>21956</v>
      </c>
      <c r="R3333">
        <v>0.05</v>
      </c>
      <c r="S3333">
        <v>0</v>
      </c>
      <c r="T3333" t="s">
        <v>21967</v>
      </c>
    </row>
    <row r="3334" spans="1:20">
      <c r="A3334" t="s">
        <v>349</v>
      </c>
      <c r="B3334" t="s">
        <v>27440</v>
      </c>
      <c r="C3334" t="s">
        <v>27441</v>
      </c>
      <c r="D3334" t="s">
        <v>21959</v>
      </c>
      <c r="E3334" t="s">
        <v>21960</v>
      </c>
      <c r="F3334" t="s">
        <v>21953</v>
      </c>
      <c r="G3334">
        <v>3420</v>
      </c>
      <c r="I3334">
        <v>200</v>
      </c>
      <c r="J3334" t="s">
        <v>21954</v>
      </c>
      <c r="K3334" t="s">
        <v>204</v>
      </c>
      <c r="L3334" t="s">
        <v>12492</v>
      </c>
      <c r="M3334" t="s">
        <v>21955</v>
      </c>
      <c r="N3334" t="s">
        <v>21955</v>
      </c>
      <c r="O3334" t="s">
        <v>21955</v>
      </c>
      <c r="P3334" t="s">
        <v>21955</v>
      </c>
      <c r="Q3334" t="s">
        <v>21956</v>
      </c>
      <c r="R3334">
        <v>0.05</v>
      </c>
      <c r="S3334">
        <v>0</v>
      </c>
      <c r="T3334" t="s">
        <v>21967</v>
      </c>
    </row>
    <row r="3335" spans="1:20">
      <c r="A3335" t="s">
        <v>349</v>
      </c>
      <c r="B3335" t="s">
        <v>27442</v>
      </c>
      <c r="C3335" t="s">
        <v>27443</v>
      </c>
      <c r="D3335" t="s">
        <v>21959</v>
      </c>
      <c r="E3335" t="s">
        <v>21960</v>
      </c>
      <c r="F3335" t="s">
        <v>21953</v>
      </c>
      <c r="G3335">
        <v>3420</v>
      </c>
      <c r="I3335">
        <v>150</v>
      </c>
      <c r="J3335" t="s">
        <v>21954</v>
      </c>
      <c r="K3335" t="s">
        <v>204</v>
      </c>
      <c r="L3335" t="s">
        <v>12492</v>
      </c>
      <c r="M3335" t="s">
        <v>21955</v>
      </c>
      <c r="N3335" t="s">
        <v>21955</v>
      </c>
      <c r="O3335" t="s">
        <v>21955</v>
      </c>
      <c r="P3335" t="s">
        <v>21955</v>
      </c>
      <c r="Q3335" t="s">
        <v>21956</v>
      </c>
      <c r="R3335">
        <v>0.05</v>
      </c>
      <c r="S3335">
        <v>0</v>
      </c>
      <c r="T3335" t="s">
        <v>21967</v>
      </c>
    </row>
    <row r="3336" spans="1:20">
      <c r="A3336" t="s">
        <v>349</v>
      </c>
      <c r="B3336" t="s">
        <v>27444</v>
      </c>
      <c r="C3336" t="s">
        <v>27445</v>
      </c>
      <c r="D3336" t="s">
        <v>21959</v>
      </c>
      <c r="E3336" t="s">
        <v>21960</v>
      </c>
      <c r="F3336" t="s">
        <v>21953</v>
      </c>
      <c r="G3336">
        <v>3420</v>
      </c>
      <c r="I3336">
        <v>200</v>
      </c>
      <c r="J3336" t="s">
        <v>21954</v>
      </c>
      <c r="K3336" t="s">
        <v>204</v>
      </c>
      <c r="L3336" t="s">
        <v>12492</v>
      </c>
      <c r="M3336" t="s">
        <v>21955</v>
      </c>
      <c r="N3336" t="s">
        <v>21955</v>
      </c>
      <c r="O3336" t="s">
        <v>21955</v>
      </c>
      <c r="P3336" t="s">
        <v>21955</v>
      </c>
      <c r="Q3336" t="s">
        <v>21956</v>
      </c>
      <c r="R3336">
        <v>0.05</v>
      </c>
      <c r="S3336">
        <v>0</v>
      </c>
      <c r="T3336" t="s">
        <v>21967</v>
      </c>
    </row>
    <row r="3337" spans="1:20">
      <c r="A3337" t="s">
        <v>349</v>
      </c>
      <c r="B3337" t="s">
        <v>27446</v>
      </c>
      <c r="C3337" t="s">
        <v>27447</v>
      </c>
      <c r="D3337" t="s">
        <v>21959</v>
      </c>
      <c r="E3337" t="s">
        <v>21960</v>
      </c>
      <c r="F3337" t="s">
        <v>21953</v>
      </c>
      <c r="G3337">
        <v>3420</v>
      </c>
      <c r="I3337">
        <v>200</v>
      </c>
      <c r="J3337" t="s">
        <v>21954</v>
      </c>
      <c r="K3337" t="s">
        <v>12492</v>
      </c>
      <c r="L3337" t="s">
        <v>12492</v>
      </c>
      <c r="M3337" t="s">
        <v>21955</v>
      </c>
      <c r="N3337" t="s">
        <v>21955</v>
      </c>
      <c r="O3337" t="s">
        <v>21955</v>
      </c>
      <c r="P3337" t="s">
        <v>21955</v>
      </c>
      <c r="Q3337" t="s">
        <v>21956</v>
      </c>
      <c r="R3337">
        <v>0.05</v>
      </c>
      <c r="S3337">
        <v>0</v>
      </c>
      <c r="T3337" t="s">
        <v>21967</v>
      </c>
    </row>
    <row r="3338" spans="1:20">
      <c r="A3338" t="s">
        <v>349</v>
      </c>
      <c r="B3338" t="s">
        <v>27448</v>
      </c>
      <c r="C3338" t="s">
        <v>27449</v>
      </c>
      <c r="D3338" t="s">
        <v>21959</v>
      </c>
      <c r="E3338" t="s">
        <v>21960</v>
      </c>
      <c r="F3338" t="s">
        <v>21953</v>
      </c>
      <c r="G3338">
        <v>3420</v>
      </c>
      <c r="I3338">
        <v>150</v>
      </c>
      <c r="J3338" t="s">
        <v>21954</v>
      </c>
      <c r="K3338" t="s">
        <v>12492</v>
      </c>
      <c r="L3338" t="s">
        <v>12492</v>
      </c>
      <c r="M3338" t="s">
        <v>21955</v>
      </c>
      <c r="N3338" t="s">
        <v>21955</v>
      </c>
      <c r="O3338" t="s">
        <v>21955</v>
      </c>
      <c r="P3338" t="s">
        <v>21955</v>
      </c>
      <c r="Q3338" t="s">
        <v>21956</v>
      </c>
      <c r="R3338">
        <v>0.05</v>
      </c>
      <c r="S3338">
        <v>0</v>
      </c>
      <c r="T3338" t="s">
        <v>21967</v>
      </c>
    </row>
    <row r="3339" spans="1:20">
      <c r="A3339" t="s">
        <v>349</v>
      </c>
      <c r="B3339" t="s">
        <v>27450</v>
      </c>
      <c r="C3339" t="s">
        <v>27451</v>
      </c>
      <c r="D3339" t="s">
        <v>21959</v>
      </c>
      <c r="E3339" t="s">
        <v>21960</v>
      </c>
      <c r="F3339" t="s">
        <v>21953</v>
      </c>
      <c r="G3339">
        <v>3420</v>
      </c>
      <c r="I3339">
        <v>200</v>
      </c>
      <c r="J3339" t="s">
        <v>21954</v>
      </c>
      <c r="K3339" t="s">
        <v>204</v>
      </c>
      <c r="L3339" t="s">
        <v>12492</v>
      </c>
      <c r="M3339" t="s">
        <v>21955</v>
      </c>
      <c r="N3339" t="s">
        <v>21955</v>
      </c>
      <c r="O3339" t="s">
        <v>21955</v>
      </c>
      <c r="P3339" t="s">
        <v>21955</v>
      </c>
      <c r="Q3339" t="s">
        <v>21956</v>
      </c>
      <c r="R3339">
        <v>0.05</v>
      </c>
      <c r="S3339">
        <v>0</v>
      </c>
      <c r="T3339" t="s">
        <v>21967</v>
      </c>
    </row>
    <row r="3340" spans="1:20">
      <c r="A3340" t="s">
        <v>349</v>
      </c>
      <c r="B3340" t="s">
        <v>27452</v>
      </c>
      <c r="C3340" t="s">
        <v>27453</v>
      </c>
      <c r="D3340" t="s">
        <v>21959</v>
      </c>
      <c r="E3340" t="s">
        <v>21960</v>
      </c>
      <c r="F3340" t="s">
        <v>21953</v>
      </c>
      <c r="G3340">
        <v>3420</v>
      </c>
      <c r="I3340">
        <v>150</v>
      </c>
      <c r="J3340" t="s">
        <v>21954</v>
      </c>
      <c r="K3340" t="s">
        <v>12492</v>
      </c>
      <c r="L3340" t="s">
        <v>12492</v>
      </c>
      <c r="M3340" t="s">
        <v>21955</v>
      </c>
      <c r="N3340" t="s">
        <v>21955</v>
      </c>
      <c r="O3340" t="s">
        <v>21955</v>
      </c>
      <c r="P3340" t="s">
        <v>21955</v>
      </c>
      <c r="Q3340" t="s">
        <v>21956</v>
      </c>
      <c r="R3340">
        <v>0.05</v>
      </c>
      <c r="S3340">
        <v>0</v>
      </c>
    </row>
    <row r="3341" spans="1:20">
      <c r="A3341" t="s">
        <v>349</v>
      </c>
      <c r="B3341" t="s">
        <v>27454</v>
      </c>
      <c r="C3341" t="s">
        <v>27455</v>
      </c>
      <c r="D3341" t="s">
        <v>21959</v>
      </c>
      <c r="E3341" t="s">
        <v>21960</v>
      </c>
      <c r="F3341" t="s">
        <v>21953</v>
      </c>
      <c r="G3341">
        <v>3420</v>
      </c>
      <c r="I3341">
        <v>150</v>
      </c>
      <c r="J3341" t="s">
        <v>21954</v>
      </c>
      <c r="K3341" t="s">
        <v>204</v>
      </c>
      <c r="L3341" t="s">
        <v>12492</v>
      </c>
      <c r="M3341" t="s">
        <v>21955</v>
      </c>
      <c r="N3341" t="s">
        <v>21955</v>
      </c>
      <c r="O3341" t="s">
        <v>21955</v>
      </c>
      <c r="P3341" t="s">
        <v>21955</v>
      </c>
      <c r="Q3341" t="s">
        <v>21956</v>
      </c>
      <c r="R3341">
        <v>0.05</v>
      </c>
      <c r="S3341">
        <v>0</v>
      </c>
      <c r="T3341" t="s">
        <v>21967</v>
      </c>
    </row>
    <row r="3342" spans="1:20">
      <c r="A3342" t="s">
        <v>349</v>
      </c>
      <c r="B3342" t="s">
        <v>27456</v>
      </c>
      <c r="C3342" t="s">
        <v>27457</v>
      </c>
      <c r="D3342" t="s">
        <v>21959</v>
      </c>
      <c r="E3342" t="s">
        <v>21960</v>
      </c>
      <c r="F3342" t="s">
        <v>21953</v>
      </c>
      <c r="G3342">
        <v>3420</v>
      </c>
      <c r="I3342">
        <v>150</v>
      </c>
      <c r="J3342" t="s">
        <v>21954</v>
      </c>
      <c r="K3342" t="s">
        <v>204</v>
      </c>
      <c r="L3342" t="s">
        <v>12492</v>
      </c>
      <c r="M3342" t="s">
        <v>21955</v>
      </c>
      <c r="N3342" t="s">
        <v>21955</v>
      </c>
      <c r="O3342" t="s">
        <v>21955</v>
      </c>
      <c r="P3342" t="s">
        <v>21955</v>
      </c>
      <c r="Q3342" t="s">
        <v>21956</v>
      </c>
      <c r="R3342">
        <v>0.05</v>
      </c>
      <c r="S3342">
        <v>0</v>
      </c>
      <c r="T3342" t="s">
        <v>21967</v>
      </c>
    </row>
    <row r="3343" spans="1:20">
      <c r="A3343" t="s">
        <v>349</v>
      </c>
      <c r="B3343" t="s">
        <v>27458</v>
      </c>
      <c r="C3343" t="s">
        <v>27459</v>
      </c>
      <c r="D3343" t="s">
        <v>21959</v>
      </c>
      <c r="E3343" t="s">
        <v>21960</v>
      </c>
      <c r="F3343" t="s">
        <v>21953</v>
      </c>
      <c r="G3343">
        <v>3420</v>
      </c>
      <c r="I3343">
        <v>150</v>
      </c>
      <c r="J3343" t="s">
        <v>21954</v>
      </c>
      <c r="K3343" t="s">
        <v>204</v>
      </c>
      <c r="L3343" t="s">
        <v>12492</v>
      </c>
      <c r="M3343" t="s">
        <v>21955</v>
      </c>
      <c r="N3343" t="s">
        <v>21955</v>
      </c>
      <c r="O3343" t="s">
        <v>21955</v>
      </c>
      <c r="P3343" t="s">
        <v>21955</v>
      </c>
      <c r="Q3343" t="s">
        <v>21956</v>
      </c>
      <c r="R3343">
        <v>0.05</v>
      </c>
      <c r="S3343">
        <v>0</v>
      </c>
      <c r="T3343" t="s">
        <v>21967</v>
      </c>
    </row>
    <row r="3344" spans="1:20">
      <c r="A3344" t="s">
        <v>349</v>
      </c>
      <c r="B3344" t="s">
        <v>27460</v>
      </c>
      <c r="C3344" t="s">
        <v>27461</v>
      </c>
      <c r="D3344" t="s">
        <v>22069</v>
      </c>
      <c r="E3344" t="s">
        <v>21952</v>
      </c>
      <c r="F3344" t="s">
        <v>21953</v>
      </c>
      <c r="G3344">
        <v>3430</v>
      </c>
      <c r="I3344">
        <v>150</v>
      </c>
      <c r="J3344" t="s">
        <v>21954</v>
      </c>
      <c r="K3344" t="s">
        <v>204</v>
      </c>
      <c r="L3344" t="s">
        <v>12492</v>
      </c>
      <c r="M3344" t="s">
        <v>21955</v>
      </c>
      <c r="N3344" t="s">
        <v>21955</v>
      </c>
      <c r="O3344" t="s">
        <v>21955</v>
      </c>
      <c r="P3344" t="s">
        <v>21955</v>
      </c>
      <c r="Q3344" t="s">
        <v>21956</v>
      </c>
      <c r="R3344">
        <v>0.05</v>
      </c>
      <c r="S3344">
        <v>0</v>
      </c>
      <c r="T3344" t="s">
        <v>21967</v>
      </c>
    </row>
    <row r="3345" spans="1:20">
      <c r="A3345" t="s">
        <v>349</v>
      </c>
      <c r="B3345" t="s">
        <v>27462</v>
      </c>
      <c r="C3345" t="s">
        <v>27463</v>
      </c>
      <c r="D3345" t="s">
        <v>22043</v>
      </c>
      <c r="E3345" t="s">
        <v>21952</v>
      </c>
      <c r="F3345" t="s">
        <v>21953</v>
      </c>
      <c r="G3345">
        <v>3440</v>
      </c>
      <c r="I3345">
        <v>150</v>
      </c>
      <c r="J3345" t="s">
        <v>21954</v>
      </c>
      <c r="K3345" t="s">
        <v>12492</v>
      </c>
      <c r="L3345" t="s">
        <v>12492</v>
      </c>
      <c r="M3345" t="s">
        <v>21955</v>
      </c>
      <c r="N3345" t="s">
        <v>21955</v>
      </c>
      <c r="O3345" t="s">
        <v>21955</v>
      </c>
      <c r="P3345" t="s">
        <v>21955</v>
      </c>
      <c r="Q3345" t="s">
        <v>21956</v>
      </c>
      <c r="R3345">
        <v>0.05</v>
      </c>
      <c r="S3345">
        <v>0</v>
      </c>
      <c r="T3345" t="s">
        <v>21967</v>
      </c>
    </row>
    <row r="3346" spans="1:20">
      <c r="A3346" t="s">
        <v>349</v>
      </c>
      <c r="B3346" t="s">
        <v>27464</v>
      </c>
      <c r="C3346" t="s">
        <v>27465</v>
      </c>
      <c r="D3346" t="s">
        <v>22006</v>
      </c>
      <c r="E3346" t="s">
        <v>21952</v>
      </c>
      <c r="F3346" t="s">
        <v>21953</v>
      </c>
      <c r="G3346">
        <v>3450</v>
      </c>
      <c r="I3346">
        <v>150</v>
      </c>
      <c r="J3346" t="s">
        <v>21954</v>
      </c>
      <c r="K3346" t="s">
        <v>12492</v>
      </c>
      <c r="L3346" t="s">
        <v>12492</v>
      </c>
      <c r="M3346" t="s">
        <v>21955</v>
      </c>
      <c r="N3346" t="s">
        <v>21955</v>
      </c>
      <c r="O3346" t="s">
        <v>21955</v>
      </c>
      <c r="P3346" t="s">
        <v>21955</v>
      </c>
      <c r="Q3346" t="s">
        <v>21956</v>
      </c>
      <c r="R3346">
        <v>0.05</v>
      </c>
      <c r="S3346">
        <v>0</v>
      </c>
    </row>
    <row r="3347" spans="1:20">
      <c r="A3347" t="s">
        <v>349</v>
      </c>
      <c r="B3347" t="s">
        <v>27466</v>
      </c>
      <c r="C3347" t="s">
        <v>27467</v>
      </c>
      <c r="D3347" t="s">
        <v>22006</v>
      </c>
      <c r="E3347" t="s">
        <v>21952</v>
      </c>
      <c r="F3347" t="s">
        <v>21953</v>
      </c>
      <c r="G3347">
        <v>3450</v>
      </c>
      <c r="I3347">
        <v>150</v>
      </c>
      <c r="J3347" t="s">
        <v>21954</v>
      </c>
      <c r="K3347" t="s">
        <v>204</v>
      </c>
      <c r="L3347" t="s">
        <v>12492</v>
      </c>
      <c r="M3347" t="s">
        <v>21955</v>
      </c>
      <c r="N3347" t="s">
        <v>21955</v>
      </c>
      <c r="O3347" t="s">
        <v>21955</v>
      </c>
      <c r="P3347" t="s">
        <v>21955</v>
      </c>
      <c r="Q3347" t="s">
        <v>21956</v>
      </c>
      <c r="R3347">
        <v>0.05</v>
      </c>
      <c r="S3347">
        <v>0</v>
      </c>
      <c r="T3347" t="s">
        <v>21967</v>
      </c>
    </row>
    <row r="3348" spans="1:20">
      <c r="A3348" t="s">
        <v>349</v>
      </c>
      <c r="B3348" t="s">
        <v>27468</v>
      </c>
      <c r="C3348" t="s">
        <v>27469</v>
      </c>
      <c r="D3348" t="s">
        <v>22006</v>
      </c>
      <c r="E3348" t="s">
        <v>21952</v>
      </c>
      <c r="F3348" t="s">
        <v>21953</v>
      </c>
      <c r="G3348">
        <v>3450</v>
      </c>
      <c r="I3348">
        <v>150</v>
      </c>
      <c r="J3348" t="s">
        <v>21954</v>
      </c>
      <c r="K3348" t="s">
        <v>12492</v>
      </c>
      <c r="L3348" t="s">
        <v>12492</v>
      </c>
      <c r="M3348" t="s">
        <v>21955</v>
      </c>
      <c r="N3348" t="s">
        <v>21955</v>
      </c>
      <c r="O3348" t="s">
        <v>21955</v>
      </c>
      <c r="P3348" t="s">
        <v>21955</v>
      </c>
      <c r="Q3348" t="s">
        <v>21956</v>
      </c>
      <c r="R3348">
        <v>0.05</v>
      </c>
      <c r="S3348">
        <v>0</v>
      </c>
      <c r="T3348" t="s">
        <v>22002</v>
      </c>
    </row>
    <row r="3349" spans="1:20">
      <c r="A3349" t="s">
        <v>349</v>
      </c>
      <c r="B3349" t="s">
        <v>27470</v>
      </c>
      <c r="C3349" t="s">
        <v>27471</v>
      </c>
      <c r="D3349" t="s">
        <v>22073</v>
      </c>
      <c r="E3349" t="s">
        <v>21952</v>
      </c>
      <c r="F3349" t="s">
        <v>21953</v>
      </c>
      <c r="G3349">
        <v>3440</v>
      </c>
      <c r="H3349">
        <v>3540</v>
      </c>
      <c r="I3349">
        <v>150</v>
      </c>
      <c r="J3349" t="s">
        <v>21954</v>
      </c>
      <c r="K3349" t="s">
        <v>204</v>
      </c>
      <c r="L3349" t="s">
        <v>12492</v>
      </c>
      <c r="M3349" t="s">
        <v>21955</v>
      </c>
      <c r="N3349" t="s">
        <v>21955</v>
      </c>
      <c r="O3349" t="s">
        <v>21955</v>
      </c>
      <c r="P3349" t="s">
        <v>21955</v>
      </c>
      <c r="Q3349" t="s">
        <v>21956</v>
      </c>
      <c r="R3349">
        <v>0.05</v>
      </c>
      <c r="S3349">
        <v>0</v>
      </c>
      <c r="T3349" t="s">
        <v>22002</v>
      </c>
    </row>
    <row r="3350" spans="1:20">
      <c r="A3350" t="s">
        <v>349</v>
      </c>
      <c r="B3350" t="s">
        <v>27472</v>
      </c>
      <c r="C3350" t="s">
        <v>27473</v>
      </c>
      <c r="D3350" t="s">
        <v>25171</v>
      </c>
      <c r="E3350" t="s">
        <v>21987</v>
      </c>
      <c r="F3350" t="s">
        <v>21953</v>
      </c>
      <c r="G3350">
        <v>3450</v>
      </c>
      <c r="I3350">
        <v>150</v>
      </c>
      <c r="J3350" t="s">
        <v>21954</v>
      </c>
      <c r="K3350" t="s">
        <v>12492</v>
      </c>
      <c r="L3350" t="s">
        <v>12492</v>
      </c>
      <c r="M3350" t="s">
        <v>21961</v>
      </c>
      <c r="N3350" t="s">
        <v>21961</v>
      </c>
      <c r="O3350" t="s">
        <v>21961</v>
      </c>
      <c r="P3350" t="s">
        <v>21961</v>
      </c>
      <c r="Q3350" t="s">
        <v>21956</v>
      </c>
      <c r="R3350">
        <v>0.05</v>
      </c>
      <c r="S3350">
        <v>0</v>
      </c>
      <c r="T3350" t="s">
        <v>21967</v>
      </c>
    </row>
    <row r="3351" spans="1:20">
      <c r="A3351" t="s">
        <v>349</v>
      </c>
      <c r="B3351" t="s">
        <v>27474</v>
      </c>
      <c r="C3351" t="s">
        <v>27475</v>
      </c>
      <c r="D3351" t="s">
        <v>22073</v>
      </c>
      <c r="E3351" t="s">
        <v>21952</v>
      </c>
      <c r="F3351" t="s">
        <v>21953</v>
      </c>
      <c r="G3351">
        <v>3450</v>
      </c>
      <c r="I3351">
        <v>150</v>
      </c>
      <c r="J3351" t="s">
        <v>21954</v>
      </c>
      <c r="K3351" t="s">
        <v>204</v>
      </c>
      <c r="L3351" t="s">
        <v>12492</v>
      </c>
      <c r="M3351" t="s">
        <v>21955</v>
      </c>
      <c r="N3351" t="s">
        <v>21955</v>
      </c>
      <c r="O3351" t="s">
        <v>21955</v>
      </c>
      <c r="P3351" t="s">
        <v>21955</v>
      </c>
      <c r="Q3351" t="s">
        <v>21956</v>
      </c>
      <c r="R3351">
        <v>0.05</v>
      </c>
      <c r="S3351">
        <v>0</v>
      </c>
    </row>
    <row r="3352" spans="1:20">
      <c r="A3352" t="s">
        <v>349</v>
      </c>
      <c r="B3352" t="s">
        <v>27476</v>
      </c>
      <c r="C3352" t="s">
        <v>27477</v>
      </c>
      <c r="D3352" t="s">
        <v>25678</v>
      </c>
      <c r="E3352" t="s">
        <v>21966</v>
      </c>
      <c r="F3352" t="s">
        <v>21953</v>
      </c>
      <c r="G3352">
        <v>3220</v>
      </c>
      <c r="I3352">
        <v>150</v>
      </c>
      <c r="J3352" t="s">
        <v>21954</v>
      </c>
      <c r="K3352" t="s">
        <v>12492</v>
      </c>
      <c r="L3352" t="s">
        <v>12492</v>
      </c>
      <c r="M3352" t="s">
        <v>34</v>
      </c>
      <c r="N3352" t="s">
        <v>34</v>
      </c>
      <c r="O3352" t="s">
        <v>34</v>
      </c>
      <c r="P3352" t="s">
        <v>34</v>
      </c>
      <c r="Q3352" t="s">
        <v>21956</v>
      </c>
      <c r="R3352">
        <v>0.05</v>
      </c>
      <c r="S3352">
        <v>0</v>
      </c>
    </row>
    <row r="3353" spans="1:20">
      <c r="A3353" t="s">
        <v>349</v>
      </c>
      <c r="B3353" t="s">
        <v>27478</v>
      </c>
      <c r="C3353" t="s">
        <v>27479</v>
      </c>
      <c r="D3353" t="s">
        <v>22412</v>
      </c>
      <c r="E3353" t="s">
        <v>21966</v>
      </c>
      <c r="F3353" t="s">
        <v>21953</v>
      </c>
      <c r="G3353">
        <v>3220</v>
      </c>
      <c r="I3353">
        <v>150</v>
      </c>
      <c r="J3353" t="s">
        <v>21954</v>
      </c>
      <c r="K3353" t="s">
        <v>12492</v>
      </c>
      <c r="L3353" t="s">
        <v>12492</v>
      </c>
      <c r="M3353" t="s">
        <v>21955</v>
      </c>
      <c r="N3353" t="s">
        <v>21955</v>
      </c>
      <c r="O3353" t="s">
        <v>21955</v>
      </c>
      <c r="P3353" t="s">
        <v>21955</v>
      </c>
      <c r="Q3353" t="s">
        <v>21956</v>
      </c>
      <c r="R3353">
        <v>0.05</v>
      </c>
      <c r="S3353">
        <v>0</v>
      </c>
      <c r="T3353" t="s">
        <v>21967</v>
      </c>
    </row>
    <row r="3354" spans="1:20">
      <c r="A3354" t="s">
        <v>349</v>
      </c>
      <c r="B3354" t="s">
        <v>27480</v>
      </c>
      <c r="C3354" t="s">
        <v>27481</v>
      </c>
      <c r="D3354" t="s">
        <v>21959</v>
      </c>
      <c r="E3354" t="s">
        <v>21960</v>
      </c>
      <c r="F3354" t="s">
        <v>21953</v>
      </c>
      <c r="G3354">
        <v>3420</v>
      </c>
      <c r="I3354">
        <v>150</v>
      </c>
      <c r="J3354" t="s">
        <v>21954</v>
      </c>
      <c r="K3354" t="s">
        <v>204</v>
      </c>
      <c r="L3354" t="s">
        <v>12492</v>
      </c>
      <c r="M3354" t="s">
        <v>21955</v>
      </c>
      <c r="N3354" t="s">
        <v>21955</v>
      </c>
      <c r="O3354" t="s">
        <v>21955</v>
      </c>
      <c r="P3354" t="s">
        <v>21955</v>
      </c>
      <c r="Q3354" t="s">
        <v>21956</v>
      </c>
      <c r="R3354">
        <v>0.05</v>
      </c>
      <c r="S3354">
        <v>0</v>
      </c>
      <c r="T3354" t="s">
        <v>21967</v>
      </c>
    </row>
    <row r="3355" spans="1:20">
      <c r="A3355" t="s">
        <v>349</v>
      </c>
      <c r="B3355" t="s">
        <v>27482</v>
      </c>
      <c r="C3355" t="s">
        <v>27483</v>
      </c>
      <c r="D3355" t="s">
        <v>21959</v>
      </c>
      <c r="E3355" t="s">
        <v>21960</v>
      </c>
      <c r="F3355" t="s">
        <v>21953</v>
      </c>
      <c r="G3355">
        <v>3420</v>
      </c>
      <c r="I3355">
        <v>200</v>
      </c>
      <c r="J3355" t="s">
        <v>21954</v>
      </c>
      <c r="K3355" t="s">
        <v>12492</v>
      </c>
      <c r="L3355" t="s">
        <v>12492</v>
      </c>
      <c r="M3355" t="s">
        <v>21955</v>
      </c>
      <c r="N3355" t="s">
        <v>21955</v>
      </c>
      <c r="O3355" t="s">
        <v>21955</v>
      </c>
      <c r="P3355" t="s">
        <v>21955</v>
      </c>
      <c r="Q3355" t="s">
        <v>21956</v>
      </c>
      <c r="R3355">
        <v>0.05</v>
      </c>
      <c r="S3355">
        <v>0</v>
      </c>
      <c r="T3355" t="s">
        <v>21967</v>
      </c>
    </row>
    <row r="3356" spans="1:20">
      <c r="A3356" t="s">
        <v>349</v>
      </c>
      <c r="B3356" t="s">
        <v>27484</v>
      </c>
      <c r="C3356" t="s">
        <v>27485</v>
      </c>
      <c r="D3356" t="s">
        <v>21959</v>
      </c>
      <c r="E3356" t="s">
        <v>21960</v>
      </c>
      <c r="F3356" t="s">
        <v>21953</v>
      </c>
      <c r="G3356">
        <v>3420</v>
      </c>
      <c r="I3356">
        <v>150</v>
      </c>
      <c r="J3356" t="s">
        <v>21954</v>
      </c>
      <c r="K3356" t="s">
        <v>204</v>
      </c>
      <c r="L3356" t="s">
        <v>12492</v>
      </c>
      <c r="M3356" t="s">
        <v>21955</v>
      </c>
      <c r="N3356" t="s">
        <v>21955</v>
      </c>
      <c r="O3356" t="s">
        <v>21955</v>
      </c>
      <c r="P3356" t="s">
        <v>21955</v>
      </c>
      <c r="Q3356" t="s">
        <v>21956</v>
      </c>
      <c r="R3356">
        <v>0.05</v>
      </c>
      <c r="S3356">
        <v>0</v>
      </c>
      <c r="T3356" t="s">
        <v>21967</v>
      </c>
    </row>
    <row r="3357" spans="1:20">
      <c r="A3357" t="s">
        <v>349</v>
      </c>
      <c r="B3357" t="s">
        <v>27486</v>
      </c>
      <c r="C3357" t="s">
        <v>27487</v>
      </c>
      <c r="D3357" t="s">
        <v>22069</v>
      </c>
      <c r="E3357" t="s">
        <v>21952</v>
      </c>
      <c r="F3357" t="s">
        <v>21953</v>
      </c>
      <c r="G3357">
        <v>3430</v>
      </c>
      <c r="I3357">
        <v>150</v>
      </c>
      <c r="J3357" t="s">
        <v>21954</v>
      </c>
      <c r="K3357" t="s">
        <v>204</v>
      </c>
      <c r="L3357" t="s">
        <v>12492</v>
      </c>
      <c r="M3357" t="s">
        <v>21955</v>
      </c>
      <c r="N3357" t="s">
        <v>21955</v>
      </c>
      <c r="O3357" t="s">
        <v>21955</v>
      </c>
      <c r="P3357" t="s">
        <v>21955</v>
      </c>
      <c r="Q3357" t="s">
        <v>21956</v>
      </c>
      <c r="R3357">
        <v>0.05</v>
      </c>
      <c r="S3357">
        <v>0</v>
      </c>
      <c r="T3357" t="s">
        <v>21967</v>
      </c>
    </row>
    <row r="3358" spans="1:20">
      <c r="A3358" t="s">
        <v>349</v>
      </c>
      <c r="B3358" t="s">
        <v>27488</v>
      </c>
      <c r="C3358" t="s">
        <v>27489</v>
      </c>
      <c r="D3358" t="s">
        <v>22069</v>
      </c>
      <c r="E3358" t="s">
        <v>21952</v>
      </c>
      <c r="F3358" t="s">
        <v>21953</v>
      </c>
      <c r="G3358">
        <v>3430</v>
      </c>
      <c r="I3358">
        <v>150</v>
      </c>
      <c r="J3358" t="s">
        <v>21954</v>
      </c>
      <c r="K3358" t="s">
        <v>204</v>
      </c>
      <c r="L3358" t="s">
        <v>12492</v>
      </c>
      <c r="M3358" t="s">
        <v>21955</v>
      </c>
      <c r="N3358" t="s">
        <v>21955</v>
      </c>
      <c r="O3358" t="s">
        <v>21955</v>
      </c>
      <c r="P3358" t="s">
        <v>21955</v>
      </c>
      <c r="Q3358" t="s">
        <v>21956</v>
      </c>
      <c r="R3358">
        <v>0.05</v>
      </c>
      <c r="S3358">
        <v>0</v>
      </c>
      <c r="T3358" t="s">
        <v>21967</v>
      </c>
    </row>
    <row r="3359" spans="1:20">
      <c r="A3359" t="s">
        <v>349</v>
      </c>
      <c r="B3359" t="s">
        <v>27490</v>
      </c>
      <c r="C3359" t="s">
        <v>27491</v>
      </c>
      <c r="D3359" t="s">
        <v>22069</v>
      </c>
      <c r="E3359" t="s">
        <v>21952</v>
      </c>
      <c r="F3359" t="s">
        <v>21953</v>
      </c>
      <c r="G3359">
        <v>3430</v>
      </c>
      <c r="I3359">
        <v>150</v>
      </c>
      <c r="J3359" t="s">
        <v>21954</v>
      </c>
      <c r="K3359" t="s">
        <v>204</v>
      </c>
      <c r="L3359" t="s">
        <v>12492</v>
      </c>
      <c r="M3359" t="s">
        <v>21955</v>
      </c>
      <c r="N3359" t="s">
        <v>21955</v>
      </c>
      <c r="O3359" t="s">
        <v>21955</v>
      </c>
      <c r="P3359" t="s">
        <v>21955</v>
      </c>
      <c r="Q3359" t="s">
        <v>21956</v>
      </c>
      <c r="R3359">
        <v>0.05</v>
      </c>
      <c r="S3359">
        <v>0</v>
      </c>
      <c r="T3359" t="s">
        <v>21967</v>
      </c>
    </row>
    <row r="3360" spans="1:20">
      <c r="A3360" t="s">
        <v>349</v>
      </c>
      <c r="B3360" t="s">
        <v>27492</v>
      </c>
      <c r="C3360" t="s">
        <v>27493</v>
      </c>
      <c r="D3360" t="s">
        <v>22069</v>
      </c>
      <c r="E3360" t="s">
        <v>21952</v>
      </c>
      <c r="F3360" t="s">
        <v>21953</v>
      </c>
      <c r="G3360">
        <v>3430</v>
      </c>
      <c r="I3360">
        <v>150</v>
      </c>
      <c r="J3360" t="s">
        <v>21954</v>
      </c>
      <c r="K3360" t="s">
        <v>204</v>
      </c>
      <c r="L3360" t="s">
        <v>12492</v>
      </c>
      <c r="M3360" t="s">
        <v>21955</v>
      </c>
      <c r="N3360" t="s">
        <v>21955</v>
      </c>
      <c r="O3360" t="s">
        <v>21955</v>
      </c>
      <c r="P3360" t="s">
        <v>21955</v>
      </c>
      <c r="Q3360" t="s">
        <v>21956</v>
      </c>
      <c r="R3360">
        <v>0.05</v>
      </c>
      <c r="S3360">
        <v>0</v>
      </c>
      <c r="T3360" t="s">
        <v>21967</v>
      </c>
    </row>
    <row r="3361" spans="1:20">
      <c r="A3361" t="s">
        <v>349</v>
      </c>
      <c r="B3361" t="s">
        <v>27494</v>
      </c>
      <c r="C3361" t="s">
        <v>27495</v>
      </c>
      <c r="D3361" t="s">
        <v>21959</v>
      </c>
      <c r="E3361" t="s">
        <v>21960</v>
      </c>
      <c r="F3361" t="s">
        <v>21953</v>
      </c>
      <c r="G3361">
        <v>3420</v>
      </c>
      <c r="I3361">
        <v>150</v>
      </c>
      <c r="J3361" t="s">
        <v>21954</v>
      </c>
      <c r="K3361" t="s">
        <v>204</v>
      </c>
      <c r="L3361" t="s">
        <v>12492</v>
      </c>
      <c r="M3361" t="s">
        <v>21955</v>
      </c>
      <c r="N3361" t="s">
        <v>21955</v>
      </c>
      <c r="O3361" t="s">
        <v>21955</v>
      </c>
      <c r="P3361" t="s">
        <v>21955</v>
      </c>
      <c r="Q3361" t="s">
        <v>21956</v>
      </c>
      <c r="R3361">
        <v>0.05</v>
      </c>
      <c r="S3361">
        <v>0</v>
      </c>
      <c r="T3361" t="s">
        <v>21967</v>
      </c>
    </row>
    <row r="3362" spans="1:20">
      <c r="A3362" t="s">
        <v>349</v>
      </c>
      <c r="B3362" t="s">
        <v>27496</v>
      </c>
      <c r="C3362" t="s">
        <v>27497</v>
      </c>
      <c r="D3362" t="s">
        <v>22043</v>
      </c>
      <c r="E3362" t="s">
        <v>21952</v>
      </c>
      <c r="F3362" t="s">
        <v>21953</v>
      </c>
      <c r="G3362">
        <v>3440</v>
      </c>
      <c r="I3362">
        <v>150</v>
      </c>
      <c r="J3362" t="s">
        <v>21954</v>
      </c>
      <c r="K3362" t="s">
        <v>204</v>
      </c>
      <c r="L3362" t="s">
        <v>12492</v>
      </c>
      <c r="M3362" t="s">
        <v>21955</v>
      </c>
      <c r="N3362" t="s">
        <v>21955</v>
      </c>
      <c r="O3362" t="s">
        <v>21955</v>
      </c>
      <c r="P3362" t="s">
        <v>21955</v>
      </c>
      <c r="Q3362" t="s">
        <v>21956</v>
      </c>
      <c r="R3362">
        <v>0.05</v>
      </c>
      <c r="S3362">
        <v>0</v>
      </c>
      <c r="T3362" t="s">
        <v>21967</v>
      </c>
    </row>
    <row r="3363" spans="1:20">
      <c r="A3363" t="s">
        <v>349</v>
      </c>
      <c r="B3363" t="s">
        <v>27498</v>
      </c>
      <c r="C3363" t="s">
        <v>27499</v>
      </c>
      <c r="D3363" t="s">
        <v>24128</v>
      </c>
      <c r="E3363" t="s">
        <v>21952</v>
      </c>
      <c r="F3363" t="s">
        <v>21953</v>
      </c>
      <c r="G3363">
        <v>3430</v>
      </c>
      <c r="I3363">
        <v>150</v>
      </c>
      <c r="J3363" t="s">
        <v>21954</v>
      </c>
      <c r="K3363" t="s">
        <v>12492</v>
      </c>
      <c r="L3363" t="s">
        <v>12492</v>
      </c>
      <c r="M3363" t="s">
        <v>21955</v>
      </c>
      <c r="N3363" t="s">
        <v>21955</v>
      </c>
      <c r="O3363" t="s">
        <v>21955</v>
      </c>
      <c r="P3363" t="s">
        <v>21955</v>
      </c>
      <c r="Q3363" t="s">
        <v>21956</v>
      </c>
      <c r="R3363">
        <v>0.05</v>
      </c>
      <c r="S3363">
        <v>0</v>
      </c>
      <c r="T3363" t="s">
        <v>21967</v>
      </c>
    </row>
    <row r="3364" spans="1:20">
      <c r="A3364" t="s">
        <v>349</v>
      </c>
      <c r="B3364" t="s">
        <v>27500</v>
      </c>
      <c r="C3364" t="s">
        <v>27501</v>
      </c>
      <c r="D3364" t="s">
        <v>22336</v>
      </c>
      <c r="E3364" t="s">
        <v>21952</v>
      </c>
      <c r="F3364" t="s">
        <v>21953</v>
      </c>
      <c r="G3364">
        <v>3430</v>
      </c>
      <c r="I3364">
        <v>150</v>
      </c>
      <c r="J3364" t="s">
        <v>21954</v>
      </c>
      <c r="K3364" t="s">
        <v>204</v>
      </c>
      <c r="L3364" t="s">
        <v>12492</v>
      </c>
      <c r="M3364" t="s">
        <v>21955</v>
      </c>
      <c r="N3364" t="s">
        <v>21955</v>
      </c>
      <c r="O3364" t="s">
        <v>21955</v>
      </c>
      <c r="P3364" t="s">
        <v>21955</v>
      </c>
      <c r="Q3364" t="s">
        <v>21956</v>
      </c>
      <c r="R3364">
        <v>0.05</v>
      </c>
      <c r="S3364">
        <v>0</v>
      </c>
      <c r="T3364" t="s">
        <v>21962</v>
      </c>
    </row>
    <row r="3365" spans="1:20">
      <c r="A3365" t="s">
        <v>349</v>
      </c>
      <c r="B3365" t="s">
        <v>27502</v>
      </c>
      <c r="C3365" t="s">
        <v>27503</v>
      </c>
      <c r="D3365" t="s">
        <v>22360</v>
      </c>
      <c r="E3365" t="s">
        <v>21960</v>
      </c>
      <c r="F3365" t="s">
        <v>21953</v>
      </c>
      <c r="G3365">
        <v>3420</v>
      </c>
      <c r="I3365">
        <v>150</v>
      </c>
      <c r="J3365" t="s">
        <v>21954</v>
      </c>
      <c r="K3365" t="s">
        <v>204</v>
      </c>
      <c r="L3365" t="s">
        <v>12492</v>
      </c>
      <c r="M3365" t="s">
        <v>21955</v>
      </c>
      <c r="N3365" t="s">
        <v>21955</v>
      </c>
      <c r="O3365" t="s">
        <v>21955</v>
      </c>
      <c r="P3365" t="s">
        <v>21955</v>
      </c>
      <c r="Q3365" t="s">
        <v>21956</v>
      </c>
      <c r="R3365">
        <v>0.05</v>
      </c>
      <c r="S3365">
        <v>0</v>
      </c>
    </row>
    <row r="3366" spans="1:20">
      <c r="A3366" t="s">
        <v>349</v>
      </c>
      <c r="B3366" t="s">
        <v>27504</v>
      </c>
      <c r="C3366" t="s">
        <v>27505</v>
      </c>
      <c r="D3366" t="s">
        <v>22360</v>
      </c>
      <c r="E3366" t="s">
        <v>21960</v>
      </c>
      <c r="F3366" t="s">
        <v>21953</v>
      </c>
      <c r="G3366">
        <v>3420</v>
      </c>
      <c r="I3366">
        <v>150</v>
      </c>
      <c r="J3366" t="s">
        <v>21954</v>
      </c>
      <c r="K3366" t="s">
        <v>12492</v>
      </c>
      <c r="L3366" t="s">
        <v>12492</v>
      </c>
      <c r="M3366" t="s">
        <v>21955</v>
      </c>
      <c r="N3366" t="s">
        <v>21955</v>
      </c>
      <c r="O3366" t="s">
        <v>21955</v>
      </c>
      <c r="P3366" t="s">
        <v>21955</v>
      </c>
      <c r="Q3366" t="s">
        <v>21956</v>
      </c>
      <c r="R3366">
        <v>0.05</v>
      </c>
      <c r="S3366">
        <v>0</v>
      </c>
      <c r="T3366" t="s">
        <v>21967</v>
      </c>
    </row>
    <row r="3367" spans="1:20">
      <c r="A3367" t="s">
        <v>349</v>
      </c>
      <c r="B3367" t="s">
        <v>27506</v>
      </c>
      <c r="C3367" t="s">
        <v>27507</v>
      </c>
      <c r="D3367" t="s">
        <v>25888</v>
      </c>
      <c r="E3367" t="s">
        <v>21952</v>
      </c>
      <c r="F3367" t="s">
        <v>21953</v>
      </c>
      <c r="G3367">
        <v>3450</v>
      </c>
      <c r="I3367">
        <v>150</v>
      </c>
      <c r="J3367" t="s">
        <v>21954</v>
      </c>
      <c r="K3367" t="s">
        <v>204</v>
      </c>
      <c r="L3367" t="s">
        <v>12492</v>
      </c>
      <c r="M3367" t="s">
        <v>21955</v>
      </c>
      <c r="N3367" t="s">
        <v>21955</v>
      </c>
      <c r="O3367" t="s">
        <v>21955</v>
      </c>
      <c r="P3367" t="s">
        <v>21955</v>
      </c>
      <c r="Q3367" t="s">
        <v>21956</v>
      </c>
      <c r="R3367">
        <v>0.05</v>
      </c>
      <c r="S3367">
        <v>0</v>
      </c>
    </row>
    <row r="3368" spans="1:20">
      <c r="A3368" t="s">
        <v>349</v>
      </c>
      <c r="B3368" t="s">
        <v>27508</v>
      </c>
      <c r="C3368" t="s">
        <v>27509</v>
      </c>
      <c r="D3368" t="s">
        <v>24594</v>
      </c>
      <c r="E3368" t="s">
        <v>21966</v>
      </c>
      <c r="F3368" t="s">
        <v>21953</v>
      </c>
      <c r="G3368">
        <v>3450</v>
      </c>
      <c r="I3368">
        <v>200</v>
      </c>
      <c r="J3368" t="s">
        <v>21954</v>
      </c>
      <c r="K3368" t="s">
        <v>12492</v>
      </c>
      <c r="L3368" t="s">
        <v>12492</v>
      </c>
      <c r="M3368" t="s">
        <v>34</v>
      </c>
      <c r="N3368" t="s">
        <v>34</v>
      </c>
      <c r="O3368" t="s">
        <v>34</v>
      </c>
      <c r="P3368" t="s">
        <v>34</v>
      </c>
      <c r="Q3368" t="s">
        <v>21956</v>
      </c>
      <c r="R3368">
        <v>0.05</v>
      </c>
      <c r="S3368">
        <v>0</v>
      </c>
      <c r="T3368" t="s">
        <v>21967</v>
      </c>
    </row>
    <row r="3369" spans="1:20">
      <c r="A3369" t="s">
        <v>349</v>
      </c>
      <c r="B3369" t="s">
        <v>27510</v>
      </c>
      <c r="C3369" t="s">
        <v>27511</v>
      </c>
      <c r="D3369" t="s">
        <v>22006</v>
      </c>
      <c r="E3369" t="s">
        <v>21952</v>
      </c>
      <c r="F3369" t="s">
        <v>21953</v>
      </c>
      <c r="G3369">
        <v>3440</v>
      </c>
      <c r="I3369">
        <v>150</v>
      </c>
      <c r="J3369" t="s">
        <v>21954</v>
      </c>
      <c r="K3369" t="s">
        <v>12492</v>
      </c>
      <c r="L3369" t="s">
        <v>12492</v>
      </c>
      <c r="M3369" t="s">
        <v>21955</v>
      </c>
      <c r="N3369" t="s">
        <v>21955</v>
      </c>
      <c r="O3369" t="s">
        <v>21955</v>
      </c>
      <c r="P3369" t="s">
        <v>21955</v>
      </c>
      <c r="Q3369" t="s">
        <v>21956</v>
      </c>
      <c r="R3369">
        <v>0.05</v>
      </c>
      <c r="S3369">
        <v>0</v>
      </c>
      <c r="T3369" t="s">
        <v>22002</v>
      </c>
    </row>
    <row r="3370" spans="1:20">
      <c r="A3370" t="s">
        <v>349</v>
      </c>
      <c r="B3370" t="s">
        <v>27512</v>
      </c>
      <c r="C3370" t="s">
        <v>27513</v>
      </c>
      <c r="D3370" t="s">
        <v>26584</v>
      </c>
      <c r="E3370" t="s">
        <v>21960</v>
      </c>
      <c r="F3370" t="s">
        <v>21953</v>
      </c>
      <c r="G3370">
        <v>3021</v>
      </c>
      <c r="I3370">
        <v>150</v>
      </c>
      <c r="J3370" t="s">
        <v>21954</v>
      </c>
      <c r="K3370" t="s">
        <v>12492</v>
      </c>
      <c r="L3370" t="s">
        <v>12492</v>
      </c>
      <c r="M3370" t="s">
        <v>21955</v>
      </c>
      <c r="N3370" t="s">
        <v>21955</v>
      </c>
      <c r="O3370" t="s">
        <v>21955</v>
      </c>
      <c r="P3370" t="s">
        <v>21955</v>
      </c>
      <c r="Q3370" t="s">
        <v>21956</v>
      </c>
      <c r="R3370">
        <v>0.05</v>
      </c>
      <c r="S3370">
        <v>0</v>
      </c>
    </row>
    <row r="3371" spans="1:20">
      <c r="A3371" t="s">
        <v>349</v>
      </c>
      <c r="B3371" t="s">
        <v>27514</v>
      </c>
      <c r="C3371" t="s">
        <v>27515</v>
      </c>
      <c r="D3371" t="s">
        <v>26584</v>
      </c>
      <c r="E3371" t="s">
        <v>21960</v>
      </c>
      <c r="F3371" t="s">
        <v>21953</v>
      </c>
      <c r="G3371">
        <v>3021</v>
      </c>
      <c r="I3371">
        <v>200</v>
      </c>
      <c r="J3371" t="s">
        <v>21954</v>
      </c>
      <c r="K3371" t="s">
        <v>12492</v>
      </c>
      <c r="L3371" t="s">
        <v>12492</v>
      </c>
      <c r="M3371" t="s">
        <v>34</v>
      </c>
      <c r="N3371" t="s">
        <v>21955</v>
      </c>
      <c r="O3371" t="s">
        <v>21955</v>
      </c>
      <c r="P3371" t="s">
        <v>21955</v>
      </c>
      <c r="Q3371" t="s">
        <v>21956</v>
      </c>
      <c r="R3371">
        <v>0.05</v>
      </c>
      <c r="S3371">
        <v>0</v>
      </c>
      <c r="T3371" t="s">
        <v>21962</v>
      </c>
    </row>
    <row r="3372" spans="1:20">
      <c r="A3372" t="s">
        <v>349</v>
      </c>
      <c r="B3372" t="s">
        <v>27516</v>
      </c>
      <c r="C3372" t="s">
        <v>27517</v>
      </c>
      <c r="D3372" t="s">
        <v>26584</v>
      </c>
      <c r="E3372" t="s">
        <v>21960</v>
      </c>
      <c r="F3372" t="s">
        <v>21953</v>
      </c>
      <c r="G3372">
        <v>3021</v>
      </c>
      <c r="I3372">
        <v>150</v>
      </c>
      <c r="J3372" t="s">
        <v>21954</v>
      </c>
      <c r="K3372" t="s">
        <v>12492</v>
      </c>
      <c r="L3372" t="s">
        <v>12492</v>
      </c>
      <c r="M3372" t="s">
        <v>21955</v>
      </c>
      <c r="N3372" t="s">
        <v>21955</v>
      </c>
      <c r="O3372" t="s">
        <v>21955</v>
      </c>
      <c r="P3372" t="s">
        <v>21955</v>
      </c>
      <c r="Q3372" t="s">
        <v>21956</v>
      </c>
      <c r="R3372">
        <v>0.05</v>
      </c>
      <c r="S3372">
        <v>0</v>
      </c>
    </row>
    <row r="3373" spans="1:20">
      <c r="A3373" t="s">
        <v>349</v>
      </c>
      <c r="B3373" t="s">
        <v>27518</v>
      </c>
      <c r="C3373" t="s">
        <v>27519</v>
      </c>
      <c r="D3373" t="s">
        <v>21979</v>
      </c>
      <c r="E3373" t="s">
        <v>21952</v>
      </c>
      <c r="F3373" t="s">
        <v>21953</v>
      </c>
      <c r="G3373">
        <v>3440</v>
      </c>
      <c r="I3373">
        <v>150</v>
      </c>
      <c r="J3373" t="s">
        <v>21954</v>
      </c>
      <c r="K3373" t="s">
        <v>12492</v>
      </c>
      <c r="L3373" t="s">
        <v>12492</v>
      </c>
      <c r="M3373" t="s">
        <v>21955</v>
      </c>
      <c r="N3373" t="s">
        <v>21955</v>
      </c>
      <c r="O3373" t="s">
        <v>21955</v>
      </c>
      <c r="P3373" t="s">
        <v>21955</v>
      </c>
      <c r="Q3373" t="s">
        <v>21956</v>
      </c>
      <c r="R3373">
        <v>0.05</v>
      </c>
      <c r="S3373">
        <v>0</v>
      </c>
      <c r="T3373" t="s">
        <v>22002</v>
      </c>
    </row>
    <row r="3374" spans="1:20">
      <c r="A3374" t="s">
        <v>349</v>
      </c>
      <c r="B3374" t="s">
        <v>27520</v>
      </c>
      <c r="C3374" t="s">
        <v>27521</v>
      </c>
      <c r="D3374" t="s">
        <v>27522</v>
      </c>
      <c r="E3374" t="s">
        <v>21987</v>
      </c>
      <c r="F3374" t="s">
        <v>21953</v>
      </c>
      <c r="G3374">
        <v>3450</v>
      </c>
      <c r="I3374">
        <v>150</v>
      </c>
      <c r="J3374" t="s">
        <v>21954</v>
      </c>
      <c r="K3374" t="s">
        <v>12492</v>
      </c>
      <c r="L3374" t="s">
        <v>12492</v>
      </c>
      <c r="M3374" t="s">
        <v>21961</v>
      </c>
      <c r="N3374" t="s">
        <v>21961</v>
      </c>
      <c r="O3374" t="s">
        <v>21961</v>
      </c>
      <c r="P3374" t="s">
        <v>21961</v>
      </c>
      <c r="Q3374" t="s">
        <v>21956</v>
      </c>
      <c r="R3374">
        <v>0.01</v>
      </c>
      <c r="S3374">
        <v>0</v>
      </c>
    </row>
    <row r="3375" spans="1:20">
      <c r="A3375" t="s">
        <v>349</v>
      </c>
      <c r="B3375" t="s">
        <v>27523</v>
      </c>
      <c r="C3375" t="s">
        <v>27524</v>
      </c>
      <c r="D3375" t="s">
        <v>22360</v>
      </c>
      <c r="E3375" t="s">
        <v>21960</v>
      </c>
      <c r="F3375" t="s">
        <v>21953</v>
      </c>
      <c r="G3375">
        <v>3420</v>
      </c>
      <c r="I3375">
        <v>150</v>
      </c>
      <c r="J3375" t="s">
        <v>21954</v>
      </c>
      <c r="K3375" t="s">
        <v>204</v>
      </c>
      <c r="L3375" t="s">
        <v>12492</v>
      </c>
      <c r="M3375" t="s">
        <v>21955</v>
      </c>
      <c r="N3375" t="s">
        <v>21955</v>
      </c>
      <c r="O3375" t="s">
        <v>21955</v>
      </c>
      <c r="P3375" t="s">
        <v>21955</v>
      </c>
      <c r="Q3375" t="s">
        <v>21956</v>
      </c>
      <c r="R3375">
        <v>0.05</v>
      </c>
      <c r="S3375">
        <v>0</v>
      </c>
      <c r="T3375" t="s">
        <v>21967</v>
      </c>
    </row>
    <row r="3376" spans="1:20">
      <c r="A3376" t="s">
        <v>349</v>
      </c>
      <c r="B3376" t="s">
        <v>27525</v>
      </c>
      <c r="C3376" t="s">
        <v>27526</v>
      </c>
      <c r="D3376" t="s">
        <v>22360</v>
      </c>
      <c r="E3376" t="s">
        <v>21960</v>
      </c>
      <c r="F3376" t="s">
        <v>21953</v>
      </c>
      <c r="G3376">
        <v>3420</v>
      </c>
      <c r="I3376">
        <v>150</v>
      </c>
      <c r="J3376" t="s">
        <v>21954</v>
      </c>
      <c r="K3376" t="s">
        <v>204</v>
      </c>
      <c r="L3376" t="s">
        <v>12492</v>
      </c>
      <c r="M3376" t="s">
        <v>21961</v>
      </c>
      <c r="N3376" t="s">
        <v>21961</v>
      </c>
      <c r="O3376" t="s">
        <v>21961</v>
      </c>
      <c r="P3376" t="s">
        <v>21961</v>
      </c>
      <c r="Q3376" t="s">
        <v>21956</v>
      </c>
      <c r="R3376">
        <v>0.01</v>
      </c>
      <c r="S3376">
        <v>0</v>
      </c>
    </row>
    <row r="3377" spans="1:20">
      <c r="A3377" t="s">
        <v>349</v>
      </c>
      <c r="B3377" t="s">
        <v>27527</v>
      </c>
      <c r="C3377" t="s">
        <v>27528</v>
      </c>
      <c r="D3377" t="s">
        <v>22360</v>
      </c>
      <c r="E3377" t="s">
        <v>21960</v>
      </c>
      <c r="F3377" t="s">
        <v>21953</v>
      </c>
      <c r="G3377">
        <v>3420</v>
      </c>
      <c r="I3377">
        <v>150</v>
      </c>
      <c r="J3377" t="s">
        <v>21954</v>
      </c>
      <c r="K3377" t="s">
        <v>204</v>
      </c>
      <c r="L3377" t="s">
        <v>12492</v>
      </c>
      <c r="M3377" t="s">
        <v>21955</v>
      </c>
      <c r="N3377" t="s">
        <v>21955</v>
      </c>
      <c r="O3377" t="s">
        <v>21955</v>
      </c>
      <c r="P3377" t="s">
        <v>21955</v>
      </c>
      <c r="Q3377" t="s">
        <v>21956</v>
      </c>
      <c r="R3377">
        <v>0.01</v>
      </c>
      <c r="S3377">
        <v>0</v>
      </c>
      <c r="T3377" t="s">
        <v>21967</v>
      </c>
    </row>
    <row r="3378" spans="1:20">
      <c r="A3378" t="s">
        <v>349</v>
      </c>
      <c r="B3378" t="s">
        <v>27529</v>
      </c>
      <c r="C3378" t="s">
        <v>27530</v>
      </c>
      <c r="D3378" t="s">
        <v>22360</v>
      </c>
      <c r="E3378" t="s">
        <v>21960</v>
      </c>
      <c r="F3378" t="s">
        <v>21953</v>
      </c>
      <c r="G3378">
        <v>3420</v>
      </c>
      <c r="I3378">
        <v>150</v>
      </c>
      <c r="J3378" t="s">
        <v>21954</v>
      </c>
      <c r="K3378" t="s">
        <v>204</v>
      </c>
      <c r="L3378" t="s">
        <v>12492</v>
      </c>
      <c r="M3378" t="s">
        <v>21961</v>
      </c>
      <c r="N3378" t="s">
        <v>21961</v>
      </c>
      <c r="O3378" t="s">
        <v>21961</v>
      </c>
      <c r="P3378" t="s">
        <v>21961</v>
      </c>
      <c r="Q3378" t="s">
        <v>21956</v>
      </c>
      <c r="R3378">
        <v>0.01</v>
      </c>
      <c r="S3378">
        <v>0</v>
      </c>
    </row>
    <row r="3379" spans="1:20">
      <c r="A3379" t="s">
        <v>349</v>
      </c>
      <c r="B3379" t="s">
        <v>27531</v>
      </c>
      <c r="C3379" t="s">
        <v>27532</v>
      </c>
      <c r="D3379" t="s">
        <v>22360</v>
      </c>
      <c r="E3379" t="s">
        <v>21960</v>
      </c>
      <c r="F3379" t="s">
        <v>21953</v>
      </c>
      <c r="G3379">
        <v>3420</v>
      </c>
      <c r="I3379">
        <v>150</v>
      </c>
      <c r="J3379" t="s">
        <v>21954</v>
      </c>
      <c r="K3379" t="s">
        <v>204</v>
      </c>
      <c r="L3379" t="s">
        <v>12492</v>
      </c>
      <c r="M3379" t="s">
        <v>21955</v>
      </c>
      <c r="N3379" t="s">
        <v>21955</v>
      </c>
      <c r="O3379" t="s">
        <v>21955</v>
      </c>
      <c r="P3379" t="s">
        <v>21955</v>
      </c>
      <c r="Q3379" t="s">
        <v>21956</v>
      </c>
      <c r="R3379">
        <v>0.05</v>
      </c>
      <c r="S3379">
        <v>0</v>
      </c>
    </row>
    <row r="3380" spans="1:20">
      <c r="A3380" t="s">
        <v>349</v>
      </c>
      <c r="B3380" t="s">
        <v>27533</v>
      </c>
      <c r="C3380" t="s">
        <v>27534</v>
      </c>
      <c r="D3380" t="s">
        <v>22360</v>
      </c>
      <c r="E3380" t="s">
        <v>21960</v>
      </c>
      <c r="F3380" t="s">
        <v>21953</v>
      </c>
      <c r="G3380">
        <v>3420</v>
      </c>
      <c r="I3380">
        <v>150</v>
      </c>
      <c r="J3380" t="s">
        <v>19</v>
      </c>
      <c r="K3380" t="s">
        <v>12492</v>
      </c>
      <c r="L3380" t="s">
        <v>12492</v>
      </c>
      <c r="M3380" t="s">
        <v>21955</v>
      </c>
      <c r="N3380" t="s">
        <v>21955</v>
      </c>
      <c r="O3380" t="s">
        <v>21955</v>
      </c>
      <c r="P3380" t="s">
        <v>21955</v>
      </c>
      <c r="Q3380" t="s">
        <v>21956</v>
      </c>
      <c r="R3380">
        <v>0.01</v>
      </c>
      <c r="S3380">
        <v>0</v>
      </c>
      <c r="T3380" t="s">
        <v>21967</v>
      </c>
    </row>
    <row r="3381" spans="1:20">
      <c r="A3381" t="s">
        <v>349</v>
      </c>
      <c r="B3381" t="s">
        <v>27535</v>
      </c>
      <c r="C3381" t="s">
        <v>27536</v>
      </c>
      <c r="D3381" t="s">
        <v>22360</v>
      </c>
      <c r="E3381" t="s">
        <v>21960</v>
      </c>
      <c r="F3381" t="s">
        <v>21953</v>
      </c>
      <c r="G3381">
        <v>3420</v>
      </c>
      <c r="I3381">
        <v>150</v>
      </c>
      <c r="J3381" t="s">
        <v>21954</v>
      </c>
      <c r="K3381" t="s">
        <v>12492</v>
      </c>
      <c r="L3381" t="s">
        <v>12492</v>
      </c>
      <c r="M3381" t="s">
        <v>21955</v>
      </c>
      <c r="N3381" t="s">
        <v>21955</v>
      </c>
      <c r="O3381" t="s">
        <v>21955</v>
      </c>
      <c r="P3381" t="s">
        <v>21955</v>
      </c>
      <c r="Q3381" t="s">
        <v>21956</v>
      </c>
      <c r="R3381">
        <v>0.05</v>
      </c>
      <c r="S3381">
        <v>0</v>
      </c>
    </row>
    <row r="3382" spans="1:20">
      <c r="A3382" t="s">
        <v>349</v>
      </c>
      <c r="B3382" t="s">
        <v>27537</v>
      </c>
      <c r="C3382" t="s">
        <v>27538</v>
      </c>
      <c r="D3382" t="s">
        <v>22360</v>
      </c>
      <c r="E3382" t="s">
        <v>21960</v>
      </c>
      <c r="F3382" t="s">
        <v>21953</v>
      </c>
      <c r="G3382">
        <v>3420</v>
      </c>
      <c r="I3382">
        <v>150</v>
      </c>
      <c r="J3382" t="s">
        <v>21954</v>
      </c>
      <c r="K3382" t="s">
        <v>12492</v>
      </c>
      <c r="L3382" t="s">
        <v>12492</v>
      </c>
      <c r="M3382" t="s">
        <v>21955</v>
      </c>
      <c r="N3382" t="s">
        <v>21955</v>
      </c>
      <c r="O3382" t="s">
        <v>21955</v>
      </c>
      <c r="P3382" t="s">
        <v>21955</v>
      </c>
      <c r="Q3382" t="s">
        <v>21956</v>
      </c>
      <c r="R3382">
        <v>0.05</v>
      </c>
      <c r="S3382">
        <v>0</v>
      </c>
      <c r="T3382" t="s">
        <v>22002</v>
      </c>
    </row>
    <row r="3383" spans="1:20">
      <c r="A3383" t="s">
        <v>349</v>
      </c>
      <c r="B3383" t="s">
        <v>27539</v>
      </c>
      <c r="C3383" t="s">
        <v>27540</v>
      </c>
      <c r="D3383" t="s">
        <v>22360</v>
      </c>
      <c r="E3383" t="s">
        <v>21960</v>
      </c>
      <c r="F3383" t="s">
        <v>21953</v>
      </c>
      <c r="G3383">
        <v>3420</v>
      </c>
      <c r="I3383">
        <v>150</v>
      </c>
      <c r="J3383" t="s">
        <v>21954</v>
      </c>
      <c r="K3383" t="s">
        <v>204</v>
      </c>
      <c r="L3383" t="s">
        <v>12492</v>
      </c>
      <c r="M3383" t="s">
        <v>21955</v>
      </c>
      <c r="N3383" t="s">
        <v>21955</v>
      </c>
      <c r="O3383" t="s">
        <v>21955</v>
      </c>
      <c r="P3383" t="s">
        <v>21955</v>
      </c>
      <c r="Q3383" t="s">
        <v>21956</v>
      </c>
      <c r="R3383">
        <v>0.05</v>
      </c>
      <c r="S3383">
        <v>0</v>
      </c>
    </row>
    <row r="3384" spans="1:20">
      <c r="A3384" t="s">
        <v>349</v>
      </c>
      <c r="B3384" t="s">
        <v>27541</v>
      </c>
      <c r="C3384" t="s">
        <v>27542</v>
      </c>
      <c r="D3384" t="s">
        <v>22307</v>
      </c>
      <c r="E3384" t="s">
        <v>21952</v>
      </c>
      <c r="F3384" t="s">
        <v>21953</v>
      </c>
      <c r="G3384">
        <v>3430</v>
      </c>
      <c r="I3384">
        <v>150</v>
      </c>
      <c r="J3384" t="s">
        <v>21954</v>
      </c>
      <c r="K3384" t="s">
        <v>204</v>
      </c>
      <c r="L3384" t="s">
        <v>12492</v>
      </c>
      <c r="M3384" t="s">
        <v>21955</v>
      </c>
      <c r="N3384" t="s">
        <v>21955</v>
      </c>
      <c r="O3384" t="s">
        <v>21955</v>
      </c>
      <c r="P3384" t="s">
        <v>21955</v>
      </c>
      <c r="Q3384" t="s">
        <v>21956</v>
      </c>
      <c r="R3384">
        <v>0.05</v>
      </c>
      <c r="S3384">
        <v>0</v>
      </c>
    </row>
    <row r="3385" spans="1:20">
      <c r="A3385" t="s">
        <v>349</v>
      </c>
      <c r="B3385" t="s">
        <v>27543</v>
      </c>
      <c r="C3385" t="s">
        <v>27544</v>
      </c>
      <c r="D3385" t="s">
        <v>22307</v>
      </c>
      <c r="E3385" t="s">
        <v>21952</v>
      </c>
      <c r="F3385" t="s">
        <v>21953</v>
      </c>
      <c r="G3385">
        <v>3430</v>
      </c>
      <c r="I3385">
        <v>200</v>
      </c>
      <c r="J3385" t="s">
        <v>21954</v>
      </c>
      <c r="K3385" t="s">
        <v>12492</v>
      </c>
      <c r="L3385" t="s">
        <v>12492</v>
      </c>
      <c r="M3385" t="s">
        <v>21955</v>
      </c>
      <c r="N3385" t="s">
        <v>21955</v>
      </c>
      <c r="O3385" t="s">
        <v>21955</v>
      </c>
      <c r="P3385" t="s">
        <v>21955</v>
      </c>
      <c r="Q3385" t="s">
        <v>21956</v>
      </c>
      <c r="R3385">
        <v>0.01</v>
      </c>
      <c r="S3385">
        <v>0</v>
      </c>
      <c r="T3385" t="s">
        <v>21967</v>
      </c>
    </row>
    <row r="3386" spans="1:20">
      <c r="A3386" t="s">
        <v>349</v>
      </c>
      <c r="B3386" t="s">
        <v>27545</v>
      </c>
      <c r="C3386" t="s">
        <v>27546</v>
      </c>
      <c r="D3386" t="s">
        <v>22058</v>
      </c>
      <c r="E3386" t="s">
        <v>21952</v>
      </c>
      <c r="F3386" t="s">
        <v>21953</v>
      </c>
      <c r="G3386">
        <v>3440</v>
      </c>
      <c r="I3386">
        <v>200</v>
      </c>
      <c r="J3386" t="s">
        <v>21954</v>
      </c>
      <c r="K3386" t="s">
        <v>12492</v>
      </c>
      <c r="L3386" t="s">
        <v>12492</v>
      </c>
      <c r="M3386" t="s">
        <v>21955</v>
      </c>
      <c r="N3386" t="s">
        <v>21955</v>
      </c>
      <c r="O3386" t="s">
        <v>21955</v>
      </c>
      <c r="P3386" t="s">
        <v>21955</v>
      </c>
      <c r="Q3386" t="s">
        <v>21956</v>
      </c>
      <c r="R3386">
        <v>0.05</v>
      </c>
      <c r="S3386">
        <v>0</v>
      </c>
      <c r="T3386" t="s">
        <v>21967</v>
      </c>
    </row>
    <row r="3387" spans="1:20">
      <c r="A3387" t="s">
        <v>349</v>
      </c>
      <c r="B3387" t="s">
        <v>27547</v>
      </c>
      <c r="C3387" t="s">
        <v>27548</v>
      </c>
      <c r="D3387" t="s">
        <v>22058</v>
      </c>
      <c r="E3387" t="s">
        <v>21952</v>
      </c>
      <c r="F3387" t="s">
        <v>21953</v>
      </c>
      <c r="G3387">
        <v>3440</v>
      </c>
      <c r="I3387">
        <v>200</v>
      </c>
      <c r="J3387" t="s">
        <v>21954</v>
      </c>
      <c r="K3387" t="s">
        <v>204</v>
      </c>
      <c r="L3387" t="s">
        <v>12492</v>
      </c>
      <c r="M3387" t="s">
        <v>21955</v>
      </c>
      <c r="N3387" t="s">
        <v>21955</v>
      </c>
      <c r="O3387" t="s">
        <v>21955</v>
      </c>
      <c r="P3387" t="s">
        <v>21955</v>
      </c>
      <c r="Q3387" t="s">
        <v>21956</v>
      </c>
      <c r="R3387">
        <v>0.05</v>
      </c>
      <c r="S3387">
        <v>0</v>
      </c>
      <c r="T3387" t="s">
        <v>21967</v>
      </c>
    </row>
    <row r="3388" spans="1:20">
      <c r="A3388" t="s">
        <v>349</v>
      </c>
      <c r="B3388" t="s">
        <v>27549</v>
      </c>
      <c r="C3388" t="s">
        <v>27550</v>
      </c>
      <c r="D3388" t="s">
        <v>22700</v>
      </c>
      <c r="E3388" t="s">
        <v>21952</v>
      </c>
      <c r="F3388" t="s">
        <v>21953</v>
      </c>
      <c r="G3388">
        <v>3450</v>
      </c>
      <c r="I3388">
        <v>200</v>
      </c>
      <c r="J3388" t="s">
        <v>21954</v>
      </c>
      <c r="K3388" t="s">
        <v>12492</v>
      </c>
      <c r="L3388" t="s">
        <v>12492</v>
      </c>
      <c r="M3388" t="s">
        <v>34</v>
      </c>
      <c r="N3388" t="s">
        <v>34</v>
      </c>
      <c r="O3388" t="s">
        <v>34</v>
      </c>
      <c r="P3388" t="s">
        <v>34</v>
      </c>
      <c r="Q3388" t="s">
        <v>21956</v>
      </c>
      <c r="R3388">
        <v>0.01</v>
      </c>
      <c r="S3388">
        <v>0</v>
      </c>
      <c r="T3388" t="s">
        <v>21967</v>
      </c>
    </row>
    <row r="3389" spans="1:20">
      <c r="A3389" t="s">
        <v>349</v>
      </c>
      <c r="B3389" t="s">
        <v>27551</v>
      </c>
      <c r="C3389" t="s">
        <v>27552</v>
      </c>
      <c r="D3389" t="s">
        <v>24173</v>
      </c>
      <c r="E3389" t="s">
        <v>21952</v>
      </c>
      <c r="F3389" t="s">
        <v>21953</v>
      </c>
      <c r="G3389">
        <v>3450</v>
      </c>
      <c r="I3389">
        <v>200</v>
      </c>
      <c r="J3389" t="s">
        <v>21954</v>
      </c>
      <c r="K3389" t="s">
        <v>12492</v>
      </c>
      <c r="L3389" t="s">
        <v>12492</v>
      </c>
      <c r="M3389" t="s">
        <v>21961</v>
      </c>
      <c r="N3389" t="s">
        <v>21961</v>
      </c>
      <c r="O3389" t="s">
        <v>21961</v>
      </c>
      <c r="P3389" t="s">
        <v>21961</v>
      </c>
      <c r="Q3389" t="s">
        <v>21956</v>
      </c>
      <c r="R3389">
        <v>0.01</v>
      </c>
      <c r="S3389">
        <v>0</v>
      </c>
      <c r="T3389" t="s">
        <v>21967</v>
      </c>
    </row>
    <row r="3390" spans="1:20">
      <c r="A3390" t="s">
        <v>349</v>
      </c>
      <c r="B3390" t="s">
        <v>27553</v>
      </c>
      <c r="C3390" t="s">
        <v>27554</v>
      </c>
      <c r="D3390" t="s">
        <v>22307</v>
      </c>
      <c r="E3390" t="s">
        <v>21952</v>
      </c>
      <c r="F3390" t="s">
        <v>21953</v>
      </c>
      <c r="G3390">
        <v>3430</v>
      </c>
      <c r="I3390">
        <v>150</v>
      </c>
      <c r="J3390" t="s">
        <v>21954</v>
      </c>
      <c r="K3390" t="s">
        <v>12492</v>
      </c>
      <c r="L3390" t="s">
        <v>12492</v>
      </c>
      <c r="M3390" t="s">
        <v>21955</v>
      </c>
      <c r="N3390" t="s">
        <v>21955</v>
      </c>
      <c r="O3390" t="s">
        <v>21955</v>
      </c>
      <c r="P3390" t="s">
        <v>21961</v>
      </c>
      <c r="Q3390" t="s">
        <v>21956</v>
      </c>
      <c r="R3390">
        <v>0.05</v>
      </c>
      <c r="S3390">
        <v>0</v>
      </c>
      <c r="T3390" t="s">
        <v>21962</v>
      </c>
    </row>
    <row r="3391" spans="1:20">
      <c r="A3391" t="s">
        <v>349</v>
      </c>
      <c r="B3391" t="s">
        <v>27555</v>
      </c>
      <c r="C3391" t="s">
        <v>27556</v>
      </c>
      <c r="D3391" t="s">
        <v>22307</v>
      </c>
      <c r="E3391" t="s">
        <v>21952</v>
      </c>
      <c r="F3391" t="s">
        <v>21953</v>
      </c>
      <c r="G3391">
        <v>3430</v>
      </c>
      <c r="I3391">
        <v>150</v>
      </c>
      <c r="J3391" t="s">
        <v>21954</v>
      </c>
      <c r="K3391" t="s">
        <v>204</v>
      </c>
      <c r="L3391" t="s">
        <v>12492</v>
      </c>
      <c r="M3391" t="s">
        <v>21955</v>
      </c>
      <c r="N3391" t="s">
        <v>21955</v>
      </c>
      <c r="O3391" t="s">
        <v>21955</v>
      </c>
      <c r="P3391" t="s">
        <v>21955</v>
      </c>
      <c r="Q3391" t="s">
        <v>21956</v>
      </c>
      <c r="R3391">
        <v>0.05</v>
      </c>
      <c r="S3391">
        <v>0</v>
      </c>
    </row>
    <row r="3392" spans="1:20">
      <c r="A3392" t="s">
        <v>349</v>
      </c>
      <c r="B3392" t="s">
        <v>27557</v>
      </c>
      <c r="C3392" t="s">
        <v>27558</v>
      </c>
      <c r="D3392" t="s">
        <v>26586</v>
      </c>
      <c r="E3392" t="s">
        <v>21966</v>
      </c>
      <c r="F3392" t="s">
        <v>21953</v>
      </c>
      <c r="G3392">
        <v>3220</v>
      </c>
      <c r="I3392">
        <v>150</v>
      </c>
      <c r="J3392" t="s">
        <v>21954</v>
      </c>
      <c r="K3392" t="s">
        <v>12492</v>
      </c>
      <c r="L3392" t="s">
        <v>12492</v>
      </c>
      <c r="M3392" t="s">
        <v>21955</v>
      </c>
      <c r="N3392" t="s">
        <v>21955</v>
      </c>
      <c r="O3392" t="s">
        <v>21955</v>
      </c>
      <c r="P3392" t="s">
        <v>21955</v>
      </c>
      <c r="Q3392" t="s">
        <v>21956</v>
      </c>
      <c r="R3392">
        <v>0.05</v>
      </c>
      <c r="S3392">
        <v>0</v>
      </c>
      <c r="T3392" t="s">
        <v>22002</v>
      </c>
    </row>
    <row r="3393" spans="1:20">
      <c r="A3393" t="s">
        <v>349</v>
      </c>
      <c r="B3393" t="s">
        <v>27559</v>
      </c>
      <c r="C3393" t="s">
        <v>27560</v>
      </c>
      <c r="D3393" t="s">
        <v>22423</v>
      </c>
      <c r="E3393" t="s">
        <v>21987</v>
      </c>
      <c r="F3393" t="s">
        <v>21953</v>
      </c>
      <c r="G3393">
        <v>3450</v>
      </c>
      <c r="I3393">
        <v>150</v>
      </c>
      <c r="J3393" t="s">
        <v>21954</v>
      </c>
      <c r="K3393" t="s">
        <v>204</v>
      </c>
      <c r="L3393" t="s">
        <v>12492</v>
      </c>
      <c r="M3393" t="s">
        <v>21955</v>
      </c>
      <c r="N3393" t="s">
        <v>21955</v>
      </c>
      <c r="O3393" t="s">
        <v>21955</v>
      </c>
      <c r="P3393" t="s">
        <v>21955</v>
      </c>
      <c r="Q3393" t="s">
        <v>21956</v>
      </c>
      <c r="R3393">
        <v>0.05</v>
      </c>
      <c r="S3393">
        <v>0</v>
      </c>
      <c r="T3393" t="s">
        <v>22002</v>
      </c>
    </row>
    <row r="3394" spans="1:20">
      <c r="A3394" t="s">
        <v>349</v>
      </c>
      <c r="B3394" t="s">
        <v>27561</v>
      </c>
      <c r="C3394" t="s">
        <v>27562</v>
      </c>
      <c r="D3394" t="s">
        <v>25161</v>
      </c>
      <c r="E3394" t="s">
        <v>21987</v>
      </c>
      <c r="F3394" t="s">
        <v>21953</v>
      </c>
      <c r="G3394">
        <v>3450</v>
      </c>
      <c r="I3394">
        <v>200</v>
      </c>
      <c r="J3394" t="s">
        <v>21954</v>
      </c>
      <c r="K3394" t="s">
        <v>204</v>
      </c>
      <c r="L3394" t="s">
        <v>12492</v>
      </c>
      <c r="M3394" t="s">
        <v>34</v>
      </c>
      <c r="N3394" t="s">
        <v>34</v>
      </c>
      <c r="O3394" t="s">
        <v>34</v>
      </c>
      <c r="P3394" t="s">
        <v>34</v>
      </c>
      <c r="Q3394" t="s">
        <v>24323</v>
      </c>
      <c r="R3394">
        <v>0.05</v>
      </c>
      <c r="S3394">
        <v>0</v>
      </c>
      <c r="T3394" t="s">
        <v>21967</v>
      </c>
    </row>
    <row r="3395" spans="1:20">
      <c r="A3395" t="s">
        <v>349</v>
      </c>
      <c r="B3395" t="s">
        <v>27563</v>
      </c>
      <c r="C3395" t="s">
        <v>27564</v>
      </c>
      <c r="D3395" t="s">
        <v>25161</v>
      </c>
      <c r="E3395" t="s">
        <v>21987</v>
      </c>
      <c r="F3395" t="s">
        <v>21953</v>
      </c>
      <c r="G3395">
        <v>3450</v>
      </c>
      <c r="I3395">
        <v>200</v>
      </c>
      <c r="J3395" t="s">
        <v>21954</v>
      </c>
      <c r="K3395" t="s">
        <v>204</v>
      </c>
      <c r="L3395" t="s">
        <v>12492</v>
      </c>
      <c r="M3395" t="s">
        <v>34</v>
      </c>
      <c r="N3395" t="s">
        <v>34</v>
      </c>
      <c r="O3395" t="s">
        <v>34</v>
      </c>
      <c r="P3395" t="s">
        <v>34</v>
      </c>
      <c r="Q3395" t="s">
        <v>24323</v>
      </c>
      <c r="R3395">
        <v>0.05</v>
      </c>
      <c r="S3395">
        <v>0</v>
      </c>
      <c r="T3395" t="s">
        <v>21967</v>
      </c>
    </row>
    <row r="3396" spans="1:20">
      <c r="A3396" t="s">
        <v>349</v>
      </c>
      <c r="B3396" t="s">
        <v>27565</v>
      </c>
      <c r="C3396" t="s">
        <v>27566</v>
      </c>
      <c r="D3396" t="s">
        <v>22058</v>
      </c>
      <c r="E3396" t="s">
        <v>21952</v>
      </c>
      <c r="F3396" t="s">
        <v>21953</v>
      </c>
      <c r="G3396">
        <v>3440</v>
      </c>
      <c r="I3396">
        <v>200</v>
      </c>
      <c r="J3396" t="s">
        <v>21954</v>
      </c>
      <c r="K3396" t="s">
        <v>204</v>
      </c>
      <c r="L3396" t="s">
        <v>12492</v>
      </c>
      <c r="M3396" t="s">
        <v>21955</v>
      </c>
      <c r="N3396" t="s">
        <v>21955</v>
      </c>
      <c r="O3396" t="s">
        <v>21955</v>
      </c>
      <c r="P3396" t="s">
        <v>21955</v>
      </c>
      <c r="Q3396" t="s">
        <v>21956</v>
      </c>
      <c r="R3396">
        <v>0.05</v>
      </c>
      <c r="S3396">
        <v>0</v>
      </c>
      <c r="T3396" t="s">
        <v>21967</v>
      </c>
    </row>
    <row r="3397" spans="1:20">
      <c r="A3397" t="s">
        <v>349</v>
      </c>
      <c r="B3397" t="s">
        <v>27567</v>
      </c>
      <c r="C3397" t="s">
        <v>27568</v>
      </c>
      <c r="D3397" t="s">
        <v>22382</v>
      </c>
      <c r="E3397" t="s">
        <v>22181</v>
      </c>
      <c r="F3397" t="s">
        <v>21953</v>
      </c>
      <c r="G3397">
        <v>3220</v>
      </c>
      <c r="I3397">
        <v>150</v>
      </c>
      <c r="J3397" t="s">
        <v>21954</v>
      </c>
      <c r="K3397" t="s">
        <v>12492</v>
      </c>
      <c r="L3397" t="s">
        <v>204</v>
      </c>
      <c r="M3397" t="s">
        <v>21955</v>
      </c>
      <c r="N3397" t="s">
        <v>21955</v>
      </c>
      <c r="O3397" t="s">
        <v>21955</v>
      </c>
      <c r="P3397" t="s">
        <v>21955</v>
      </c>
      <c r="Q3397" t="s">
        <v>21956</v>
      </c>
      <c r="R3397">
        <v>0.05</v>
      </c>
      <c r="S3397">
        <v>0</v>
      </c>
      <c r="T3397" t="s">
        <v>22002</v>
      </c>
    </row>
    <row r="3398" spans="1:20">
      <c r="A3398" t="s">
        <v>349</v>
      </c>
      <c r="B3398" t="s">
        <v>27569</v>
      </c>
      <c r="C3398" t="s">
        <v>27570</v>
      </c>
      <c r="D3398" t="s">
        <v>22482</v>
      </c>
      <c r="E3398" t="s">
        <v>22181</v>
      </c>
      <c r="F3398" t="s">
        <v>21953</v>
      </c>
      <c r="G3398">
        <v>3220</v>
      </c>
      <c r="I3398">
        <v>150</v>
      </c>
      <c r="J3398" t="s">
        <v>21954</v>
      </c>
      <c r="K3398" t="s">
        <v>12492</v>
      </c>
      <c r="L3398" t="s">
        <v>12492</v>
      </c>
      <c r="M3398" t="s">
        <v>21961</v>
      </c>
      <c r="N3398" t="s">
        <v>21961</v>
      </c>
      <c r="O3398" t="s">
        <v>21961</v>
      </c>
      <c r="P3398" t="s">
        <v>21961</v>
      </c>
      <c r="Q3398" t="s">
        <v>21956</v>
      </c>
      <c r="R3398">
        <v>0.05</v>
      </c>
      <c r="S3398">
        <v>0</v>
      </c>
      <c r="T3398" t="s">
        <v>21967</v>
      </c>
    </row>
    <row r="3399" spans="1:20">
      <c r="A3399" t="s">
        <v>349</v>
      </c>
      <c r="B3399" t="s">
        <v>27571</v>
      </c>
      <c r="C3399" t="s">
        <v>27572</v>
      </c>
      <c r="D3399" t="s">
        <v>27573</v>
      </c>
      <c r="E3399" t="s">
        <v>21966</v>
      </c>
      <c r="F3399" t="s">
        <v>21953</v>
      </c>
      <c r="G3399">
        <v>3220</v>
      </c>
      <c r="I3399">
        <v>150</v>
      </c>
      <c r="J3399" t="s">
        <v>21954</v>
      </c>
      <c r="K3399" t="s">
        <v>12492</v>
      </c>
      <c r="L3399" t="s">
        <v>12492</v>
      </c>
      <c r="M3399" t="s">
        <v>21955</v>
      </c>
      <c r="N3399" t="s">
        <v>21955</v>
      </c>
      <c r="O3399" t="s">
        <v>21955</v>
      </c>
      <c r="P3399" t="s">
        <v>21955</v>
      </c>
      <c r="Q3399" t="s">
        <v>21956</v>
      </c>
      <c r="R3399">
        <v>0.05</v>
      </c>
      <c r="S3399">
        <v>0</v>
      </c>
      <c r="T3399" t="s">
        <v>22002</v>
      </c>
    </row>
    <row r="3400" spans="1:20">
      <c r="A3400" t="s">
        <v>349</v>
      </c>
      <c r="B3400" t="s">
        <v>27574</v>
      </c>
      <c r="C3400" t="s">
        <v>27575</v>
      </c>
      <c r="D3400" t="s">
        <v>22412</v>
      </c>
      <c r="E3400" t="s">
        <v>21966</v>
      </c>
      <c r="F3400" t="s">
        <v>21953</v>
      </c>
      <c r="G3400">
        <v>3220</v>
      </c>
      <c r="H3400">
        <v>3220</v>
      </c>
      <c r="I3400">
        <v>150</v>
      </c>
      <c r="J3400" t="s">
        <v>21954</v>
      </c>
      <c r="K3400" t="s">
        <v>204</v>
      </c>
      <c r="L3400" t="s">
        <v>12492</v>
      </c>
      <c r="M3400" t="s">
        <v>21955</v>
      </c>
      <c r="N3400" t="s">
        <v>21955</v>
      </c>
      <c r="O3400" t="s">
        <v>21955</v>
      </c>
      <c r="P3400" t="s">
        <v>21955</v>
      </c>
      <c r="Q3400" t="s">
        <v>21956</v>
      </c>
      <c r="R3400">
        <v>0.05</v>
      </c>
      <c r="S3400">
        <v>0</v>
      </c>
    </row>
    <row r="3401" spans="1:20">
      <c r="A3401" t="s">
        <v>349</v>
      </c>
      <c r="B3401" t="s">
        <v>27576</v>
      </c>
      <c r="C3401" t="s">
        <v>27577</v>
      </c>
      <c r="D3401" t="s">
        <v>22025</v>
      </c>
      <c r="E3401" t="s">
        <v>21966</v>
      </c>
      <c r="F3401" t="s">
        <v>21953</v>
      </c>
      <c r="G3401">
        <v>3220</v>
      </c>
      <c r="I3401">
        <v>150</v>
      </c>
      <c r="J3401" t="s">
        <v>21954</v>
      </c>
      <c r="K3401" t="s">
        <v>12492</v>
      </c>
      <c r="L3401" t="s">
        <v>12492</v>
      </c>
      <c r="M3401" t="s">
        <v>21955</v>
      </c>
      <c r="N3401" t="s">
        <v>21955</v>
      </c>
      <c r="O3401" t="s">
        <v>21955</v>
      </c>
      <c r="P3401" t="s">
        <v>21955</v>
      </c>
      <c r="Q3401" t="s">
        <v>21956</v>
      </c>
      <c r="R3401">
        <v>0.05</v>
      </c>
      <c r="S3401">
        <v>0</v>
      </c>
    </row>
    <row r="3402" spans="1:20">
      <c r="A3402" t="s">
        <v>349</v>
      </c>
      <c r="B3402" t="s">
        <v>27578</v>
      </c>
      <c r="C3402" t="s">
        <v>27579</v>
      </c>
      <c r="D3402" t="s">
        <v>22510</v>
      </c>
      <c r="E3402" t="s">
        <v>21966</v>
      </c>
      <c r="F3402" t="s">
        <v>21953</v>
      </c>
      <c r="G3402">
        <v>3450</v>
      </c>
      <c r="I3402">
        <v>150</v>
      </c>
      <c r="J3402" t="s">
        <v>21954</v>
      </c>
      <c r="K3402" t="s">
        <v>12492</v>
      </c>
      <c r="L3402" t="s">
        <v>12492</v>
      </c>
      <c r="M3402" t="s">
        <v>21955</v>
      </c>
      <c r="N3402" t="s">
        <v>21955</v>
      </c>
      <c r="O3402" t="s">
        <v>21955</v>
      </c>
      <c r="P3402" t="s">
        <v>21955</v>
      </c>
      <c r="Q3402" t="s">
        <v>21956</v>
      </c>
      <c r="R3402">
        <v>0.05</v>
      </c>
      <c r="S3402">
        <v>0</v>
      </c>
      <c r="T3402" t="s">
        <v>22002</v>
      </c>
    </row>
    <row r="3403" spans="1:20">
      <c r="A3403" t="s">
        <v>349</v>
      </c>
      <c r="B3403" t="s">
        <v>27580</v>
      </c>
      <c r="C3403" t="s">
        <v>27581</v>
      </c>
      <c r="D3403" t="s">
        <v>22022</v>
      </c>
      <c r="E3403" t="s">
        <v>21952</v>
      </c>
      <c r="F3403" t="s">
        <v>21953</v>
      </c>
      <c r="G3403">
        <v>3440</v>
      </c>
      <c r="I3403">
        <v>150</v>
      </c>
      <c r="J3403" t="s">
        <v>21954</v>
      </c>
      <c r="K3403" t="s">
        <v>12492</v>
      </c>
      <c r="L3403" t="s">
        <v>12492</v>
      </c>
      <c r="M3403" t="s">
        <v>21955</v>
      </c>
      <c r="N3403" t="s">
        <v>21955</v>
      </c>
      <c r="O3403" t="s">
        <v>21955</v>
      </c>
      <c r="P3403" t="s">
        <v>21955</v>
      </c>
      <c r="Q3403" t="s">
        <v>21956</v>
      </c>
      <c r="R3403">
        <v>0.05</v>
      </c>
      <c r="S3403">
        <v>0</v>
      </c>
    </row>
    <row r="3404" spans="1:20">
      <c r="A3404" t="s">
        <v>349</v>
      </c>
      <c r="B3404" t="s">
        <v>27582</v>
      </c>
      <c r="C3404" t="s">
        <v>27583</v>
      </c>
      <c r="D3404" t="s">
        <v>22215</v>
      </c>
      <c r="E3404" t="s">
        <v>21966</v>
      </c>
      <c r="F3404" t="s">
        <v>21953</v>
      </c>
      <c r="G3404">
        <v>3450</v>
      </c>
      <c r="I3404">
        <v>150</v>
      </c>
      <c r="J3404" t="s">
        <v>21954</v>
      </c>
      <c r="K3404" t="s">
        <v>12492</v>
      </c>
      <c r="L3404" t="s">
        <v>12492</v>
      </c>
      <c r="M3404" t="s">
        <v>21955</v>
      </c>
      <c r="N3404" t="s">
        <v>21955</v>
      </c>
      <c r="O3404" t="s">
        <v>21955</v>
      </c>
      <c r="P3404" t="s">
        <v>21955</v>
      </c>
      <c r="Q3404" t="s">
        <v>21956</v>
      </c>
      <c r="R3404">
        <v>0.05</v>
      </c>
      <c r="S3404">
        <v>0</v>
      </c>
      <c r="T3404" t="s">
        <v>21967</v>
      </c>
    </row>
    <row r="3405" spans="1:20">
      <c r="A3405" t="s">
        <v>349</v>
      </c>
      <c r="B3405" t="s">
        <v>27584</v>
      </c>
      <c r="C3405" t="s">
        <v>27585</v>
      </c>
      <c r="D3405" t="s">
        <v>22394</v>
      </c>
      <c r="E3405" t="s">
        <v>21952</v>
      </c>
      <c r="F3405" t="s">
        <v>21953</v>
      </c>
      <c r="G3405">
        <v>3450</v>
      </c>
      <c r="I3405">
        <v>150</v>
      </c>
      <c r="J3405" t="s">
        <v>21954</v>
      </c>
      <c r="K3405" t="s">
        <v>12492</v>
      </c>
      <c r="L3405" t="s">
        <v>12492</v>
      </c>
      <c r="M3405" t="s">
        <v>21955</v>
      </c>
      <c r="N3405" t="s">
        <v>21955</v>
      </c>
      <c r="O3405" t="s">
        <v>21955</v>
      </c>
      <c r="P3405" t="s">
        <v>21955</v>
      </c>
      <c r="Q3405" t="s">
        <v>21956</v>
      </c>
      <c r="R3405">
        <v>0.05</v>
      </c>
      <c r="S3405">
        <v>0</v>
      </c>
    </row>
    <row r="3406" spans="1:20">
      <c r="A3406" t="s">
        <v>349</v>
      </c>
      <c r="B3406" t="s">
        <v>27586</v>
      </c>
      <c r="C3406" t="s">
        <v>27587</v>
      </c>
      <c r="D3406" t="s">
        <v>22412</v>
      </c>
      <c r="E3406" t="s">
        <v>21952</v>
      </c>
      <c r="F3406" t="s">
        <v>21953</v>
      </c>
      <c r="G3406">
        <v>3430</v>
      </c>
      <c r="I3406">
        <v>150</v>
      </c>
      <c r="J3406" t="s">
        <v>21954</v>
      </c>
      <c r="K3406" t="s">
        <v>12492</v>
      </c>
      <c r="L3406" t="s">
        <v>12492</v>
      </c>
      <c r="M3406" t="s">
        <v>21955</v>
      </c>
      <c r="N3406" t="s">
        <v>21955</v>
      </c>
      <c r="O3406" t="s">
        <v>21955</v>
      </c>
      <c r="P3406" t="s">
        <v>21955</v>
      </c>
      <c r="Q3406" t="s">
        <v>21956</v>
      </c>
      <c r="R3406">
        <v>0.05</v>
      </c>
      <c r="S3406">
        <v>0</v>
      </c>
      <c r="T3406" t="s">
        <v>21967</v>
      </c>
    </row>
    <row r="3407" spans="1:20">
      <c r="A3407" t="s">
        <v>349</v>
      </c>
      <c r="B3407" t="s">
        <v>27588</v>
      </c>
      <c r="C3407" t="s">
        <v>27589</v>
      </c>
      <c r="D3407" t="s">
        <v>22409</v>
      </c>
      <c r="E3407" t="s">
        <v>21952</v>
      </c>
      <c r="F3407" t="s">
        <v>21953</v>
      </c>
      <c r="G3407">
        <v>3450</v>
      </c>
      <c r="I3407">
        <v>150</v>
      </c>
      <c r="J3407" t="s">
        <v>21954</v>
      </c>
      <c r="K3407" t="s">
        <v>12492</v>
      </c>
      <c r="L3407" t="s">
        <v>12492</v>
      </c>
      <c r="M3407" t="s">
        <v>21955</v>
      </c>
      <c r="N3407" t="s">
        <v>21955</v>
      </c>
      <c r="O3407" t="s">
        <v>21955</v>
      </c>
      <c r="P3407" t="s">
        <v>21955</v>
      </c>
      <c r="Q3407" t="s">
        <v>21956</v>
      </c>
      <c r="R3407">
        <v>0.05</v>
      </c>
      <c r="S3407">
        <v>0</v>
      </c>
    </row>
    <row r="3408" spans="1:20">
      <c r="A3408" t="s">
        <v>349</v>
      </c>
      <c r="B3408" t="s">
        <v>27590</v>
      </c>
      <c r="C3408" t="s">
        <v>27591</v>
      </c>
      <c r="D3408" t="s">
        <v>24128</v>
      </c>
      <c r="E3408" t="s">
        <v>21987</v>
      </c>
      <c r="F3408" t="s">
        <v>21953</v>
      </c>
      <c r="G3408">
        <v>3450</v>
      </c>
      <c r="I3408">
        <v>150</v>
      </c>
      <c r="J3408" t="s">
        <v>21954</v>
      </c>
      <c r="K3408" t="s">
        <v>12492</v>
      </c>
      <c r="L3408" t="s">
        <v>12492</v>
      </c>
      <c r="M3408" t="s">
        <v>21955</v>
      </c>
      <c r="N3408" t="s">
        <v>21955</v>
      </c>
      <c r="O3408" t="s">
        <v>21955</v>
      </c>
      <c r="P3408" t="s">
        <v>21955</v>
      </c>
      <c r="Q3408" t="s">
        <v>21956</v>
      </c>
      <c r="R3408">
        <v>0.05</v>
      </c>
      <c r="S3408">
        <v>0</v>
      </c>
      <c r="T3408" t="s">
        <v>21967</v>
      </c>
    </row>
    <row r="3409" spans="1:20">
      <c r="A3409" t="s">
        <v>349</v>
      </c>
      <c r="B3409" t="s">
        <v>27592</v>
      </c>
      <c r="C3409" t="s">
        <v>27593</v>
      </c>
      <c r="D3409" t="s">
        <v>26586</v>
      </c>
      <c r="E3409" t="s">
        <v>21966</v>
      </c>
      <c r="F3409" t="s">
        <v>21953</v>
      </c>
      <c r="G3409">
        <v>3220</v>
      </c>
      <c r="I3409">
        <v>150</v>
      </c>
      <c r="J3409" t="s">
        <v>21954</v>
      </c>
      <c r="K3409" t="s">
        <v>204</v>
      </c>
      <c r="L3409" t="s">
        <v>12492</v>
      </c>
      <c r="M3409" t="s">
        <v>21955</v>
      </c>
      <c r="N3409" t="s">
        <v>21955</v>
      </c>
      <c r="O3409" t="s">
        <v>21955</v>
      </c>
      <c r="P3409" t="s">
        <v>21955</v>
      </c>
      <c r="Q3409" t="s">
        <v>21956</v>
      </c>
      <c r="R3409">
        <v>0.05</v>
      </c>
      <c r="S3409">
        <v>0</v>
      </c>
    </row>
    <row r="3410" spans="1:20">
      <c r="A3410" t="s">
        <v>349</v>
      </c>
      <c r="B3410" t="s">
        <v>27594</v>
      </c>
      <c r="C3410" t="s">
        <v>27595</v>
      </c>
      <c r="D3410" t="s">
        <v>26586</v>
      </c>
      <c r="E3410" t="s">
        <v>21966</v>
      </c>
      <c r="F3410" t="s">
        <v>21953</v>
      </c>
      <c r="G3410">
        <v>3220</v>
      </c>
      <c r="I3410">
        <v>150</v>
      </c>
      <c r="J3410" t="s">
        <v>21954</v>
      </c>
      <c r="K3410" t="s">
        <v>204</v>
      </c>
      <c r="L3410" t="s">
        <v>12492</v>
      </c>
      <c r="M3410" t="s">
        <v>21955</v>
      </c>
      <c r="N3410" t="s">
        <v>21955</v>
      </c>
      <c r="O3410" t="s">
        <v>21955</v>
      </c>
      <c r="P3410" t="s">
        <v>21955</v>
      </c>
      <c r="Q3410" t="s">
        <v>21956</v>
      </c>
      <c r="R3410">
        <v>0.05</v>
      </c>
      <c r="S3410">
        <v>0</v>
      </c>
    </row>
    <row r="3411" spans="1:20">
      <c r="A3411" t="s">
        <v>349</v>
      </c>
      <c r="B3411" t="s">
        <v>27596</v>
      </c>
      <c r="C3411" t="s">
        <v>27597</v>
      </c>
      <c r="D3411" t="s">
        <v>26586</v>
      </c>
      <c r="E3411" t="s">
        <v>21966</v>
      </c>
      <c r="F3411" t="s">
        <v>21953</v>
      </c>
      <c r="G3411">
        <v>3220</v>
      </c>
      <c r="I3411">
        <v>150</v>
      </c>
      <c r="J3411" t="s">
        <v>21954</v>
      </c>
      <c r="K3411" t="s">
        <v>12492</v>
      </c>
      <c r="L3411" t="s">
        <v>12492</v>
      </c>
      <c r="M3411" t="s">
        <v>21955</v>
      </c>
      <c r="N3411" t="s">
        <v>21955</v>
      </c>
      <c r="O3411" t="s">
        <v>21955</v>
      </c>
      <c r="P3411" t="s">
        <v>21955</v>
      </c>
      <c r="Q3411" t="s">
        <v>21956</v>
      </c>
      <c r="R3411">
        <v>0.05</v>
      </c>
      <c r="S3411">
        <v>0</v>
      </c>
      <c r="T3411" t="s">
        <v>22002</v>
      </c>
    </row>
    <row r="3412" spans="1:20">
      <c r="A3412" t="s">
        <v>349</v>
      </c>
      <c r="B3412" t="s">
        <v>27598</v>
      </c>
      <c r="C3412" t="s">
        <v>27599</v>
      </c>
      <c r="D3412" t="s">
        <v>25888</v>
      </c>
      <c r="E3412" t="s">
        <v>21952</v>
      </c>
      <c r="F3412" t="s">
        <v>21953</v>
      </c>
      <c r="G3412">
        <v>3450</v>
      </c>
      <c r="I3412">
        <v>150</v>
      </c>
      <c r="J3412" t="s">
        <v>21954</v>
      </c>
      <c r="K3412" t="s">
        <v>204</v>
      </c>
      <c r="L3412" t="s">
        <v>12492</v>
      </c>
      <c r="M3412" t="s">
        <v>21955</v>
      </c>
      <c r="N3412" t="s">
        <v>21955</v>
      </c>
      <c r="O3412" t="s">
        <v>21955</v>
      </c>
      <c r="P3412" t="s">
        <v>21955</v>
      </c>
      <c r="Q3412" t="s">
        <v>21956</v>
      </c>
      <c r="R3412">
        <v>0.05</v>
      </c>
      <c r="S3412">
        <v>0</v>
      </c>
    </row>
    <row r="3413" spans="1:20">
      <c r="A3413" t="s">
        <v>349</v>
      </c>
      <c r="B3413" t="s">
        <v>27600</v>
      </c>
      <c r="C3413" t="s">
        <v>27601</v>
      </c>
      <c r="D3413" t="s">
        <v>25888</v>
      </c>
      <c r="E3413" t="s">
        <v>21952</v>
      </c>
      <c r="F3413" t="s">
        <v>21953</v>
      </c>
      <c r="G3413">
        <v>3450</v>
      </c>
      <c r="I3413">
        <v>150</v>
      </c>
      <c r="J3413" t="s">
        <v>21954</v>
      </c>
      <c r="K3413" t="s">
        <v>204</v>
      </c>
      <c r="L3413" t="s">
        <v>12492</v>
      </c>
      <c r="M3413" t="s">
        <v>21955</v>
      </c>
      <c r="N3413" t="s">
        <v>21955</v>
      </c>
      <c r="O3413" t="s">
        <v>21955</v>
      </c>
      <c r="P3413" t="s">
        <v>21955</v>
      </c>
      <c r="Q3413" t="s">
        <v>21956</v>
      </c>
      <c r="R3413">
        <v>0.05</v>
      </c>
      <c r="S3413">
        <v>0</v>
      </c>
    </row>
    <row r="3414" spans="1:20">
      <c r="A3414" t="s">
        <v>349</v>
      </c>
      <c r="B3414" t="s">
        <v>27602</v>
      </c>
      <c r="C3414" t="s">
        <v>27603</v>
      </c>
      <c r="D3414" t="s">
        <v>22700</v>
      </c>
      <c r="E3414" t="s">
        <v>21952</v>
      </c>
      <c r="F3414" t="s">
        <v>21953</v>
      </c>
      <c r="G3414">
        <v>3450</v>
      </c>
      <c r="I3414">
        <v>200</v>
      </c>
      <c r="J3414" t="s">
        <v>21954</v>
      </c>
      <c r="K3414" t="s">
        <v>12492</v>
      </c>
      <c r="L3414" t="s">
        <v>12492</v>
      </c>
      <c r="M3414" t="s">
        <v>21961</v>
      </c>
      <c r="N3414" t="s">
        <v>21961</v>
      </c>
      <c r="O3414" t="s">
        <v>21961</v>
      </c>
      <c r="P3414" t="s">
        <v>21961</v>
      </c>
      <c r="Q3414" t="s">
        <v>21956</v>
      </c>
      <c r="R3414">
        <v>0.05</v>
      </c>
      <c r="S3414">
        <v>0</v>
      </c>
      <c r="T3414" t="s">
        <v>21967</v>
      </c>
    </row>
    <row r="3415" spans="1:20">
      <c r="A3415" t="s">
        <v>349</v>
      </c>
      <c r="B3415" t="s">
        <v>27604</v>
      </c>
      <c r="C3415" t="s">
        <v>27605</v>
      </c>
      <c r="D3415" t="s">
        <v>21959</v>
      </c>
      <c r="E3415" t="s">
        <v>21960</v>
      </c>
      <c r="F3415" t="s">
        <v>21953</v>
      </c>
      <c r="G3415">
        <v>3420</v>
      </c>
      <c r="I3415">
        <v>150</v>
      </c>
      <c r="J3415" t="s">
        <v>21954</v>
      </c>
      <c r="K3415" t="s">
        <v>12492</v>
      </c>
      <c r="L3415" t="s">
        <v>12492</v>
      </c>
      <c r="M3415" t="s">
        <v>21955</v>
      </c>
      <c r="N3415" t="s">
        <v>21955</v>
      </c>
      <c r="O3415" t="s">
        <v>21955</v>
      </c>
      <c r="P3415" t="s">
        <v>21955</v>
      </c>
      <c r="Q3415" t="s">
        <v>21956</v>
      </c>
      <c r="R3415">
        <v>0.05</v>
      </c>
      <c r="S3415">
        <v>0</v>
      </c>
    </row>
    <row r="3416" spans="1:20">
      <c r="A3416" t="s">
        <v>349</v>
      </c>
      <c r="B3416" t="s">
        <v>27606</v>
      </c>
      <c r="C3416" t="s">
        <v>27607</v>
      </c>
      <c r="D3416" t="s">
        <v>22409</v>
      </c>
      <c r="E3416" t="s">
        <v>21952</v>
      </c>
      <c r="F3416" t="s">
        <v>21953</v>
      </c>
      <c r="G3416">
        <v>3450</v>
      </c>
      <c r="H3416">
        <v>3450</v>
      </c>
      <c r="I3416">
        <v>200</v>
      </c>
      <c r="J3416" t="s">
        <v>21954</v>
      </c>
      <c r="K3416" t="s">
        <v>12492</v>
      </c>
      <c r="L3416" t="s">
        <v>12492</v>
      </c>
      <c r="M3416" t="s">
        <v>21955</v>
      </c>
      <c r="N3416" t="s">
        <v>21955</v>
      </c>
      <c r="O3416" t="s">
        <v>21955</v>
      </c>
      <c r="P3416" t="s">
        <v>21955</v>
      </c>
      <c r="Q3416" t="s">
        <v>21956</v>
      </c>
      <c r="R3416">
        <v>0.05</v>
      </c>
      <c r="S3416">
        <v>0</v>
      </c>
      <c r="T3416" t="s">
        <v>21967</v>
      </c>
    </row>
    <row r="3417" spans="1:20">
      <c r="A3417" t="s">
        <v>349</v>
      </c>
      <c r="B3417" t="s">
        <v>27608</v>
      </c>
      <c r="C3417" t="s">
        <v>27609</v>
      </c>
      <c r="D3417" t="s">
        <v>21959</v>
      </c>
      <c r="E3417" t="s">
        <v>21960</v>
      </c>
      <c r="F3417" t="s">
        <v>21953</v>
      </c>
      <c r="G3417">
        <v>3420</v>
      </c>
      <c r="I3417">
        <v>150</v>
      </c>
      <c r="J3417" t="s">
        <v>21954</v>
      </c>
      <c r="K3417" t="s">
        <v>12492</v>
      </c>
      <c r="L3417" t="s">
        <v>12492</v>
      </c>
      <c r="M3417" t="s">
        <v>21955</v>
      </c>
      <c r="N3417" t="s">
        <v>21955</v>
      </c>
      <c r="O3417" t="s">
        <v>21955</v>
      </c>
      <c r="P3417" t="s">
        <v>21955</v>
      </c>
      <c r="Q3417" t="s">
        <v>21956</v>
      </c>
      <c r="R3417">
        <v>0.05</v>
      </c>
      <c r="S3417">
        <v>0</v>
      </c>
    </row>
    <row r="3418" spans="1:20">
      <c r="A3418" t="s">
        <v>349</v>
      </c>
      <c r="B3418" t="s">
        <v>27610</v>
      </c>
      <c r="C3418" t="s">
        <v>27611</v>
      </c>
      <c r="D3418" t="s">
        <v>22025</v>
      </c>
      <c r="E3418" t="s">
        <v>21966</v>
      </c>
      <c r="F3418" t="s">
        <v>21953</v>
      </c>
      <c r="G3418">
        <v>3220</v>
      </c>
      <c r="I3418">
        <v>150</v>
      </c>
      <c r="J3418" t="s">
        <v>21954</v>
      </c>
      <c r="K3418" t="s">
        <v>12492</v>
      </c>
      <c r="L3418" t="s">
        <v>12492</v>
      </c>
      <c r="M3418" t="s">
        <v>21955</v>
      </c>
      <c r="N3418" t="s">
        <v>21955</v>
      </c>
      <c r="O3418" t="s">
        <v>21955</v>
      </c>
      <c r="P3418" t="s">
        <v>21955</v>
      </c>
      <c r="Q3418" t="s">
        <v>21956</v>
      </c>
      <c r="R3418">
        <v>0.05</v>
      </c>
      <c r="S3418">
        <v>0</v>
      </c>
    </row>
    <row r="3419" spans="1:20">
      <c r="A3419" t="s">
        <v>349</v>
      </c>
      <c r="B3419" t="s">
        <v>27612</v>
      </c>
      <c r="C3419" t="s">
        <v>27613</v>
      </c>
      <c r="D3419" t="s">
        <v>22360</v>
      </c>
      <c r="E3419" t="s">
        <v>21960</v>
      </c>
      <c r="F3419" t="s">
        <v>21953</v>
      </c>
      <c r="G3419">
        <v>3420</v>
      </c>
      <c r="I3419">
        <v>150</v>
      </c>
      <c r="J3419" t="s">
        <v>21954</v>
      </c>
      <c r="K3419" t="s">
        <v>204</v>
      </c>
      <c r="L3419" t="s">
        <v>12492</v>
      </c>
      <c r="M3419" t="s">
        <v>21955</v>
      </c>
      <c r="N3419" t="s">
        <v>21955</v>
      </c>
      <c r="O3419" t="s">
        <v>21955</v>
      </c>
      <c r="P3419" t="s">
        <v>21955</v>
      </c>
      <c r="Q3419" t="s">
        <v>21956</v>
      </c>
      <c r="R3419">
        <v>0.05</v>
      </c>
      <c r="S3419">
        <v>0</v>
      </c>
      <c r="T3419" t="s">
        <v>22002</v>
      </c>
    </row>
    <row r="3420" spans="1:20">
      <c r="A3420" t="s">
        <v>349</v>
      </c>
      <c r="B3420" t="s">
        <v>27614</v>
      </c>
      <c r="C3420" t="s">
        <v>27615</v>
      </c>
      <c r="D3420" t="s">
        <v>22409</v>
      </c>
      <c r="E3420" t="s">
        <v>21966</v>
      </c>
      <c r="F3420" t="s">
        <v>21953</v>
      </c>
      <c r="G3420">
        <v>3220</v>
      </c>
      <c r="I3420">
        <v>150</v>
      </c>
      <c r="J3420" t="s">
        <v>21954</v>
      </c>
      <c r="K3420" t="s">
        <v>12492</v>
      </c>
      <c r="L3420" t="s">
        <v>12492</v>
      </c>
      <c r="M3420" t="s">
        <v>21955</v>
      </c>
      <c r="N3420" t="s">
        <v>21955</v>
      </c>
      <c r="O3420" t="s">
        <v>21955</v>
      </c>
      <c r="P3420" t="s">
        <v>21955</v>
      </c>
      <c r="Q3420" t="s">
        <v>21956</v>
      </c>
      <c r="R3420">
        <v>0.05</v>
      </c>
      <c r="S3420">
        <v>0</v>
      </c>
    </row>
    <row r="3421" spans="1:20">
      <c r="A3421" t="s">
        <v>349</v>
      </c>
      <c r="B3421" t="s">
        <v>27616</v>
      </c>
      <c r="C3421" t="s">
        <v>27617</v>
      </c>
      <c r="D3421" t="s">
        <v>22069</v>
      </c>
      <c r="E3421" t="s">
        <v>21952</v>
      </c>
      <c r="F3421" t="s">
        <v>21953</v>
      </c>
      <c r="G3421">
        <v>3430</v>
      </c>
      <c r="I3421">
        <v>150</v>
      </c>
      <c r="J3421" t="s">
        <v>21954</v>
      </c>
      <c r="K3421" t="s">
        <v>204</v>
      </c>
      <c r="L3421" t="s">
        <v>12492</v>
      </c>
      <c r="M3421" t="s">
        <v>21955</v>
      </c>
      <c r="N3421" t="s">
        <v>21955</v>
      </c>
      <c r="O3421" t="s">
        <v>21955</v>
      </c>
      <c r="P3421" t="s">
        <v>21955</v>
      </c>
      <c r="Q3421" t="s">
        <v>21956</v>
      </c>
      <c r="R3421">
        <v>0.05</v>
      </c>
      <c r="S3421">
        <v>0</v>
      </c>
      <c r="T3421" t="s">
        <v>21967</v>
      </c>
    </row>
    <row r="3422" spans="1:20">
      <c r="A3422" t="s">
        <v>349</v>
      </c>
      <c r="B3422" t="s">
        <v>27618</v>
      </c>
      <c r="C3422" t="s">
        <v>27619</v>
      </c>
      <c r="D3422" t="s">
        <v>22412</v>
      </c>
      <c r="E3422" t="s">
        <v>21966</v>
      </c>
      <c r="F3422" t="s">
        <v>21953</v>
      </c>
      <c r="G3422">
        <v>3220</v>
      </c>
      <c r="I3422">
        <v>150</v>
      </c>
      <c r="J3422" t="s">
        <v>21954</v>
      </c>
      <c r="K3422" t="s">
        <v>12492</v>
      </c>
      <c r="L3422" t="s">
        <v>12492</v>
      </c>
      <c r="M3422" t="s">
        <v>21955</v>
      </c>
      <c r="N3422" t="s">
        <v>21955</v>
      </c>
      <c r="O3422" t="s">
        <v>21955</v>
      </c>
      <c r="P3422" t="s">
        <v>21955</v>
      </c>
      <c r="Q3422" t="s">
        <v>21956</v>
      </c>
      <c r="R3422">
        <v>0.05</v>
      </c>
      <c r="S3422">
        <v>0</v>
      </c>
      <c r="T3422" t="s">
        <v>21967</v>
      </c>
    </row>
    <row r="3423" spans="1:20">
      <c r="A3423" t="s">
        <v>349</v>
      </c>
      <c r="B3423" t="s">
        <v>27620</v>
      </c>
      <c r="C3423" t="s">
        <v>27621</v>
      </c>
      <c r="D3423" t="s">
        <v>22069</v>
      </c>
      <c r="E3423" t="s">
        <v>21952</v>
      </c>
      <c r="F3423" t="s">
        <v>21953</v>
      </c>
      <c r="G3423">
        <v>3430</v>
      </c>
      <c r="I3423">
        <v>150</v>
      </c>
      <c r="J3423" t="s">
        <v>21954</v>
      </c>
      <c r="K3423" t="s">
        <v>204</v>
      </c>
      <c r="L3423" t="s">
        <v>12492</v>
      </c>
      <c r="M3423" t="s">
        <v>21955</v>
      </c>
      <c r="N3423" t="s">
        <v>21955</v>
      </c>
      <c r="O3423" t="s">
        <v>21955</v>
      </c>
      <c r="P3423" t="s">
        <v>21955</v>
      </c>
      <c r="Q3423" t="s">
        <v>21956</v>
      </c>
      <c r="R3423">
        <v>0.05</v>
      </c>
      <c r="S3423">
        <v>0</v>
      </c>
      <c r="T3423" t="s">
        <v>21967</v>
      </c>
    </row>
    <row r="3424" spans="1:20">
      <c r="A3424" t="s">
        <v>349</v>
      </c>
      <c r="B3424" t="s">
        <v>27622</v>
      </c>
      <c r="C3424" t="s">
        <v>27623</v>
      </c>
      <c r="D3424" t="s">
        <v>24808</v>
      </c>
      <c r="E3424" t="s">
        <v>21966</v>
      </c>
      <c r="F3424" t="s">
        <v>21953</v>
      </c>
      <c r="G3424">
        <v>3220</v>
      </c>
      <c r="H3424">
        <v>3220</v>
      </c>
      <c r="I3424">
        <v>150</v>
      </c>
      <c r="J3424" t="s">
        <v>21954</v>
      </c>
      <c r="K3424" t="s">
        <v>204</v>
      </c>
      <c r="L3424" t="s">
        <v>12492</v>
      </c>
      <c r="M3424" t="s">
        <v>21955</v>
      </c>
      <c r="N3424" t="s">
        <v>21955</v>
      </c>
      <c r="O3424" t="s">
        <v>21955</v>
      </c>
      <c r="P3424" t="s">
        <v>21955</v>
      </c>
      <c r="Q3424" t="s">
        <v>21956</v>
      </c>
      <c r="R3424">
        <v>0.05</v>
      </c>
      <c r="S3424">
        <v>0</v>
      </c>
    </row>
    <row r="3425" spans="1:20">
      <c r="A3425" t="s">
        <v>349</v>
      </c>
      <c r="B3425" t="s">
        <v>27624</v>
      </c>
      <c r="C3425" t="s">
        <v>27625</v>
      </c>
      <c r="D3425" t="s">
        <v>22307</v>
      </c>
      <c r="E3425" t="s">
        <v>21952</v>
      </c>
      <c r="F3425" t="s">
        <v>21953</v>
      </c>
      <c r="G3425">
        <v>3430</v>
      </c>
      <c r="I3425">
        <v>150</v>
      </c>
      <c r="J3425" t="s">
        <v>21954</v>
      </c>
      <c r="K3425" t="s">
        <v>204</v>
      </c>
      <c r="L3425" t="s">
        <v>12492</v>
      </c>
      <c r="M3425" t="s">
        <v>21955</v>
      </c>
      <c r="N3425" t="s">
        <v>21955</v>
      </c>
      <c r="O3425" t="s">
        <v>21955</v>
      </c>
      <c r="P3425" t="s">
        <v>21955</v>
      </c>
      <c r="Q3425" t="s">
        <v>21956</v>
      </c>
      <c r="R3425">
        <v>0.05</v>
      </c>
      <c r="S3425">
        <v>0</v>
      </c>
      <c r="T3425" t="s">
        <v>21967</v>
      </c>
    </row>
    <row r="3426" spans="1:20">
      <c r="A3426" t="s">
        <v>349</v>
      </c>
      <c r="B3426" t="s">
        <v>27626</v>
      </c>
      <c r="C3426" t="s">
        <v>27627</v>
      </c>
      <c r="D3426" t="s">
        <v>22307</v>
      </c>
      <c r="E3426" t="s">
        <v>21952</v>
      </c>
      <c r="F3426" t="s">
        <v>21953</v>
      </c>
      <c r="G3426">
        <v>3430</v>
      </c>
      <c r="I3426">
        <v>150</v>
      </c>
      <c r="J3426" t="s">
        <v>21954</v>
      </c>
      <c r="K3426" t="s">
        <v>12492</v>
      </c>
      <c r="L3426" t="s">
        <v>12492</v>
      </c>
      <c r="M3426" t="s">
        <v>21955</v>
      </c>
      <c r="N3426" t="s">
        <v>21955</v>
      </c>
      <c r="O3426" t="s">
        <v>21955</v>
      </c>
      <c r="P3426" t="s">
        <v>21955</v>
      </c>
      <c r="Q3426" t="s">
        <v>21956</v>
      </c>
      <c r="R3426">
        <v>0.05</v>
      </c>
      <c r="S3426">
        <v>0</v>
      </c>
      <c r="T3426" t="s">
        <v>22002</v>
      </c>
    </row>
    <row r="3427" spans="1:20">
      <c r="A3427" t="s">
        <v>349</v>
      </c>
      <c r="B3427" t="s">
        <v>27628</v>
      </c>
      <c r="C3427" t="s">
        <v>27629</v>
      </c>
      <c r="D3427" t="s">
        <v>22307</v>
      </c>
      <c r="E3427" t="s">
        <v>21952</v>
      </c>
      <c r="F3427" t="s">
        <v>21953</v>
      </c>
      <c r="G3427">
        <v>3430</v>
      </c>
      <c r="I3427">
        <v>150</v>
      </c>
      <c r="J3427" t="s">
        <v>21954</v>
      </c>
      <c r="K3427" t="s">
        <v>204</v>
      </c>
      <c r="L3427" t="s">
        <v>12492</v>
      </c>
      <c r="M3427" t="s">
        <v>21955</v>
      </c>
      <c r="N3427" t="s">
        <v>21955</v>
      </c>
      <c r="O3427" t="s">
        <v>21955</v>
      </c>
      <c r="P3427" t="s">
        <v>21955</v>
      </c>
      <c r="Q3427" t="s">
        <v>21956</v>
      </c>
      <c r="R3427">
        <v>0.05</v>
      </c>
      <c r="S3427">
        <v>0</v>
      </c>
      <c r="T3427" t="s">
        <v>21967</v>
      </c>
    </row>
    <row r="3428" spans="1:20">
      <c r="A3428" t="s">
        <v>349</v>
      </c>
      <c r="B3428" t="s">
        <v>27630</v>
      </c>
      <c r="C3428" t="s">
        <v>27631</v>
      </c>
      <c r="D3428" t="s">
        <v>26608</v>
      </c>
      <c r="E3428" t="s">
        <v>21966</v>
      </c>
      <c r="F3428" t="s">
        <v>21953</v>
      </c>
      <c r="G3428">
        <v>3220</v>
      </c>
      <c r="I3428">
        <v>150</v>
      </c>
      <c r="J3428" t="s">
        <v>21954</v>
      </c>
      <c r="K3428" t="s">
        <v>12492</v>
      </c>
      <c r="L3428" t="s">
        <v>12492</v>
      </c>
      <c r="M3428" t="s">
        <v>21955</v>
      </c>
      <c r="N3428" t="s">
        <v>21955</v>
      </c>
      <c r="O3428" t="s">
        <v>21955</v>
      </c>
      <c r="P3428" t="s">
        <v>21955</v>
      </c>
      <c r="Q3428" t="s">
        <v>21956</v>
      </c>
      <c r="R3428">
        <v>0.05</v>
      </c>
      <c r="S3428">
        <v>0</v>
      </c>
      <c r="T3428" t="s">
        <v>21967</v>
      </c>
    </row>
    <row r="3429" spans="1:20">
      <c r="A3429" t="s">
        <v>349</v>
      </c>
      <c r="B3429" t="s">
        <v>27632</v>
      </c>
      <c r="C3429" t="s">
        <v>27633</v>
      </c>
      <c r="D3429" t="s">
        <v>22412</v>
      </c>
      <c r="E3429" t="s">
        <v>21966</v>
      </c>
      <c r="F3429" t="s">
        <v>21953</v>
      </c>
      <c r="G3429">
        <v>3220</v>
      </c>
      <c r="I3429">
        <v>150</v>
      </c>
      <c r="J3429" t="s">
        <v>21954</v>
      </c>
      <c r="K3429" t="s">
        <v>12492</v>
      </c>
      <c r="L3429" t="s">
        <v>12492</v>
      </c>
      <c r="M3429" t="s">
        <v>21955</v>
      </c>
      <c r="N3429" t="s">
        <v>21955</v>
      </c>
      <c r="O3429" t="s">
        <v>21955</v>
      </c>
      <c r="P3429" t="s">
        <v>21955</v>
      </c>
      <c r="Q3429" t="s">
        <v>21956</v>
      </c>
      <c r="R3429">
        <v>0.05</v>
      </c>
      <c r="S3429">
        <v>0</v>
      </c>
      <c r="T3429" t="s">
        <v>22002</v>
      </c>
    </row>
    <row r="3430" spans="1:20">
      <c r="A3430" t="s">
        <v>349</v>
      </c>
      <c r="B3430" t="s">
        <v>27634</v>
      </c>
      <c r="C3430" t="s">
        <v>27635</v>
      </c>
      <c r="D3430" t="s">
        <v>22069</v>
      </c>
      <c r="E3430" t="s">
        <v>21952</v>
      </c>
      <c r="F3430" t="s">
        <v>21953</v>
      </c>
      <c r="G3430">
        <v>3430</v>
      </c>
      <c r="I3430">
        <v>150</v>
      </c>
      <c r="J3430" t="s">
        <v>21954</v>
      </c>
      <c r="K3430" t="s">
        <v>204</v>
      </c>
      <c r="L3430" t="s">
        <v>12492</v>
      </c>
      <c r="M3430" t="s">
        <v>21955</v>
      </c>
      <c r="N3430" t="s">
        <v>21955</v>
      </c>
      <c r="O3430" t="s">
        <v>21955</v>
      </c>
      <c r="P3430" t="s">
        <v>21955</v>
      </c>
      <c r="Q3430" t="s">
        <v>21956</v>
      </c>
      <c r="R3430">
        <v>0.05</v>
      </c>
      <c r="S3430">
        <v>0</v>
      </c>
    </row>
    <row r="3431" spans="1:20">
      <c r="A3431" t="s">
        <v>349</v>
      </c>
      <c r="B3431" t="s">
        <v>27636</v>
      </c>
      <c r="C3431" t="s">
        <v>27637</v>
      </c>
      <c r="D3431" t="s">
        <v>22307</v>
      </c>
      <c r="E3431" t="s">
        <v>21952</v>
      </c>
      <c r="F3431" t="s">
        <v>21953</v>
      </c>
      <c r="G3431">
        <v>3430</v>
      </c>
      <c r="I3431">
        <v>150</v>
      </c>
      <c r="J3431" t="s">
        <v>21954</v>
      </c>
      <c r="K3431" t="s">
        <v>204</v>
      </c>
      <c r="L3431" t="s">
        <v>12492</v>
      </c>
      <c r="M3431" t="s">
        <v>21955</v>
      </c>
      <c r="N3431" t="s">
        <v>21955</v>
      </c>
      <c r="O3431" t="s">
        <v>21955</v>
      </c>
      <c r="P3431" t="s">
        <v>21955</v>
      </c>
      <c r="Q3431" t="s">
        <v>21956</v>
      </c>
      <c r="R3431">
        <v>0.05</v>
      </c>
      <c r="S3431">
        <v>0</v>
      </c>
      <c r="T3431" t="s">
        <v>22002</v>
      </c>
    </row>
    <row r="3432" spans="1:20">
      <c r="A3432" t="s">
        <v>349</v>
      </c>
      <c r="B3432" t="s">
        <v>27638</v>
      </c>
      <c r="C3432" t="s">
        <v>27639</v>
      </c>
      <c r="D3432" t="s">
        <v>22069</v>
      </c>
      <c r="E3432" t="s">
        <v>21952</v>
      </c>
      <c r="F3432" t="s">
        <v>21953</v>
      </c>
      <c r="G3432">
        <v>3430</v>
      </c>
      <c r="I3432">
        <v>150</v>
      </c>
      <c r="J3432" t="s">
        <v>21954</v>
      </c>
      <c r="K3432" t="s">
        <v>204</v>
      </c>
      <c r="L3432" t="s">
        <v>12492</v>
      </c>
      <c r="M3432" t="s">
        <v>21955</v>
      </c>
      <c r="N3432" t="s">
        <v>21955</v>
      </c>
      <c r="O3432" t="s">
        <v>21955</v>
      </c>
      <c r="P3432" t="s">
        <v>21955</v>
      </c>
      <c r="Q3432" t="s">
        <v>21956</v>
      </c>
      <c r="R3432">
        <v>0.05</v>
      </c>
      <c r="S3432">
        <v>0</v>
      </c>
      <c r="T3432" t="s">
        <v>21967</v>
      </c>
    </row>
    <row r="3433" spans="1:20">
      <c r="A3433" t="s">
        <v>349</v>
      </c>
      <c r="B3433" t="s">
        <v>27640</v>
      </c>
      <c r="C3433" t="s">
        <v>27641</v>
      </c>
      <c r="D3433" t="s">
        <v>22025</v>
      </c>
      <c r="E3433" t="s">
        <v>22199</v>
      </c>
      <c r="F3433" t="s">
        <v>21953</v>
      </c>
      <c r="G3433">
        <v>3220</v>
      </c>
      <c r="I3433">
        <v>150</v>
      </c>
      <c r="J3433" t="s">
        <v>21954</v>
      </c>
      <c r="K3433" t="s">
        <v>12492</v>
      </c>
      <c r="L3433" t="s">
        <v>12492</v>
      </c>
      <c r="M3433" t="s">
        <v>21955</v>
      </c>
      <c r="N3433" t="s">
        <v>21955</v>
      </c>
      <c r="O3433" t="s">
        <v>21955</v>
      </c>
      <c r="P3433" t="s">
        <v>21955</v>
      </c>
      <c r="Q3433" t="s">
        <v>21956</v>
      </c>
      <c r="R3433">
        <v>0.05</v>
      </c>
      <c r="S3433">
        <v>0</v>
      </c>
      <c r="T3433" t="s">
        <v>22002</v>
      </c>
    </row>
    <row r="3434" spans="1:20">
      <c r="A3434" t="s">
        <v>349</v>
      </c>
      <c r="B3434" t="s">
        <v>27642</v>
      </c>
      <c r="C3434" t="s">
        <v>27643</v>
      </c>
      <c r="D3434" t="s">
        <v>27644</v>
      </c>
      <c r="E3434" t="s">
        <v>22199</v>
      </c>
      <c r="F3434" t="s">
        <v>21953</v>
      </c>
      <c r="G3434">
        <v>3240</v>
      </c>
      <c r="I3434">
        <v>150</v>
      </c>
      <c r="J3434" t="s">
        <v>21954</v>
      </c>
      <c r="K3434" t="s">
        <v>12492</v>
      </c>
      <c r="L3434" t="s">
        <v>12492</v>
      </c>
      <c r="M3434" t="s">
        <v>21955</v>
      </c>
      <c r="N3434" t="s">
        <v>21955</v>
      </c>
      <c r="O3434" t="s">
        <v>21955</v>
      </c>
      <c r="P3434" t="s">
        <v>21955</v>
      </c>
      <c r="Q3434" t="s">
        <v>21956</v>
      </c>
      <c r="T3434" t="s">
        <v>22002</v>
      </c>
    </row>
    <row r="3435" spans="1:20">
      <c r="A3435" t="s">
        <v>349</v>
      </c>
      <c r="B3435" t="s">
        <v>27645</v>
      </c>
      <c r="C3435" t="s">
        <v>27646</v>
      </c>
      <c r="D3435" t="s">
        <v>27647</v>
      </c>
      <c r="E3435" t="s">
        <v>22767</v>
      </c>
      <c r="F3435" t="s">
        <v>21953</v>
      </c>
      <c r="G3435">
        <v>3240</v>
      </c>
      <c r="I3435">
        <v>150</v>
      </c>
      <c r="J3435" t="s">
        <v>21954</v>
      </c>
      <c r="K3435" t="s">
        <v>204</v>
      </c>
      <c r="L3435" t="s">
        <v>12492</v>
      </c>
      <c r="M3435" t="s">
        <v>21961</v>
      </c>
      <c r="N3435" t="s">
        <v>21961</v>
      </c>
      <c r="O3435" t="s">
        <v>21961</v>
      </c>
      <c r="P3435" t="s">
        <v>21961</v>
      </c>
      <c r="Q3435" t="s">
        <v>21956</v>
      </c>
      <c r="R3435">
        <v>0.01</v>
      </c>
      <c r="S3435">
        <v>0</v>
      </c>
    </row>
    <row r="3436" spans="1:20">
      <c r="A3436" t="s">
        <v>349</v>
      </c>
      <c r="B3436" t="s">
        <v>27648</v>
      </c>
      <c r="C3436" t="s">
        <v>27649</v>
      </c>
      <c r="D3436" t="s">
        <v>22022</v>
      </c>
      <c r="E3436" t="s">
        <v>21952</v>
      </c>
      <c r="F3436" t="s">
        <v>21953</v>
      </c>
      <c r="G3436">
        <v>3440</v>
      </c>
      <c r="I3436">
        <v>150</v>
      </c>
      <c r="J3436" t="s">
        <v>21954</v>
      </c>
      <c r="K3436" t="s">
        <v>12492</v>
      </c>
      <c r="L3436" t="s">
        <v>12492</v>
      </c>
      <c r="M3436" t="s">
        <v>21955</v>
      </c>
      <c r="N3436" t="s">
        <v>21955</v>
      </c>
      <c r="O3436" t="s">
        <v>21955</v>
      </c>
      <c r="P3436" t="s">
        <v>21955</v>
      </c>
      <c r="Q3436" t="s">
        <v>21956</v>
      </c>
      <c r="R3436">
        <v>0.05</v>
      </c>
      <c r="S3436">
        <v>0</v>
      </c>
    </row>
    <row r="3437" spans="1:20">
      <c r="A3437" t="s">
        <v>349</v>
      </c>
      <c r="B3437" t="s">
        <v>27650</v>
      </c>
      <c r="C3437" t="s">
        <v>27651</v>
      </c>
      <c r="D3437" t="s">
        <v>21999</v>
      </c>
      <c r="E3437" t="s">
        <v>21952</v>
      </c>
      <c r="F3437" t="s">
        <v>21953</v>
      </c>
      <c r="G3437">
        <v>3440</v>
      </c>
      <c r="I3437">
        <v>150</v>
      </c>
      <c r="J3437" t="s">
        <v>21954</v>
      </c>
      <c r="K3437" t="s">
        <v>204</v>
      </c>
      <c r="L3437" t="s">
        <v>12492</v>
      </c>
      <c r="M3437" t="s">
        <v>21955</v>
      </c>
      <c r="N3437" t="s">
        <v>21955</v>
      </c>
      <c r="O3437" t="s">
        <v>21955</v>
      </c>
      <c r="P3437" t="s">
        <v>21955</v>
      </c>
      <c r="Q3437" t="s">
        <v>21956</v>
      </c>
      <c r="R3437">
        <v>0.05</v>
      </c>
      <c r="S3437">
        <v>0</v>
      </c>
    </row>
    <row r="3438" spans="1:20">
      <c r="A3438" t="s">
        <v>349</v>
      </c>
      <c r="B3438" t="s">
        <v>27652</v>
      </c>
      <c r="C3438" t="s">
        <v>27653</v>
      </c>
      <c r="D3438" t="s">
        <v>22006</v>
      </c>
      <c r="E3438" t="s">
        <v>21952</v>
      </c>
      <c r="F3438" t="s">
        <v>21953</v>
      </c>
      <c r="G3438">
        <v>3450</v>
      </c>
      <c r="I3438">
        <v>150</v>
      </c>
      <c r="J3438" t="s">
        <v>21954</v>
      </c>
      <c r="K3438" t="s">
        <v>12492</v>
      </c>
      <c r="L3438" t="s">
        <v>12492</v>
      </c>
      <c r="M3438" t="s">
        <v>21955</v>
      </c>
      <c r="N3438" t="s">
        <v>21955</v>
      </c>
      <c r="O3438" t="s">
        <v>21955</v>
      </c>
      <c r="P3438" t="s">
        <v>21955</v>
      </c>
      <c r="Q3438" t="s">
        <v>21956</v>
      </c>
      <c r="R3438">
        <v>0.05</v>
      </c>
      <c r="S3438">
        <v>0</v>
      </c>
      <c r="T3438" t="s">
        <v>22002</v>
      </c>
    </row>
    <row r="3439" spans="1:20">
      <c r="A3439" t="s">
        <v>349</v>
      </c>
      <c r="B3439" t="s">
        <v>27654</v>
      </c>
      <c r="C3439" t="s">
        <v>27655</v>
      </c>
      <c r="D3439" t="s">
        <v>22397</v>
      </c>
      <c r="E3439" t="s">
        <v>21966</v>
      </c>
      <c r="F3439" t="s">
        <v>21953</v>
      </c>
      <c r="G3439">
        <v>3220</v>
      </c>
      <c r="I3439">
        <v>200</v>
      </c>
      <c r="J3439" t="s">
        <v>21954</v>
      </c>
      <c r="K3439" t="s">
        <v>12492</v>
      </c>
      <c r="L3439" t="s">
        <v>12492</v>
      </c>
      <c r="M3439" t="s">
        <v>21955</v>
      </c>
      <c r="N3439" t="s">
        <v>21955</v>
      </c>
      <c r="O3439" t="s">
        <v>21955</v>
      </c>
      <c r="P3439" t="s">
        <v>21955</v>
      </c>
      <c r="Q3439" t="s">
        <v>21956</v>
      </c>
      <c r="R3439">
        <v>0.05</v>
      </c>
      <c r="S3439">
        <v>0</v>
      </c>
      <c r="T3439" t="s">
        <v>21967</v>
      </c>
    </row>
    <row r="3440" spans="1:20">
      <c r="A3440" t="s">
        <v>349</v>
      </c>
      <c r="B3440" t="s">
        <v>27656</v>
      </c>
      <c r="C3440" t="s">
        <v>27657</v>
      </c>
      <c r="D3440" t="s">
        <v>21959</v>
      </c>
      <c r="E3440" t="s">
        <v>21960</v>
      </c>
      <c r="F3440" t="s">
        <v>21953</v>
      </c>
      <c r="G3440">
        <v>3420</v>
      </c>
      <c r="I3440">
        <v>150</v>
      </c>
      <c r="J3440" t="s">
        <v>21954</v>
      </c>
      <c r="K3440" t="s">
        <v>204</v>
      </c>
      <c r="L3440" t="s">
        <v>12492</v>
      </c>
      <c r="M3440" t="s">
        <v>21961</v>
      </c>
      <c r="N3440" t="s">
        <v>21961</v>
      </c>
      <c r="O3440" t="s">
        <v>21961</v>
      </c>
      <c r="P3440" t="s">
        <v>21961</v>
      </c>
      <c r="Q3440" t="s">
        <v>21956</v>
      </c>
      <c r="R3440">
        <v>0.05</v>
      </c>
      <c r="S3440">
        <v>0</v>
      </c>
    </row>
    <row r="3441" spans="1:20">
      <c r="A3441" t="s">
        <v>349</v>
      </c>
      <c r="B3441" t="s">
        <v>27658</v>
      </c>
      <c r="C3441" t="s">
        <v>27659</v>
      </c>
      <c r="D3441" t="s">
        <v>25306</v>
      </c>
      <c r="E3441" t="s">
        <v>21966</v>
      </c>
      <c r="F3441" t="s">
        <v>21953</v>
      </c>
      <c r="G3441">
        <v>3450</v>
      </c>
      <c r="I3441">
        <v>150</v>
      </c>
      <c r="J3441" t="s">
        <v>21954</v>
      </c>
      <c r="K3441" t="s">
        <v>204</v>
      </c>
      <c r="L3441" t="s">
        <v>12492</v>
      </c>
      <c r="M3441" t="s">
        <v>21955</v>
      </c>
      <c r="N3441" t="s">
        <v>21955</v>
      </c>
      <c r="O3441" t="s">
        <v>21955</v>
      </c>
      <c r="P3441" t="s">
        <v>21955</v>
      </c>
      <c r="Q3441" t="s">
        <v>21956</v>
      </c>
      <c r="R3441">
        <v>0.05</v>
      </c>
      <c r="S3441">
        <v>0</v>
      </c>
    </row>
    <row r="3442" spans="1:20">
      <c r="A3442" t="s">
        <v>349</v>
      </c>
      <c r="B3442" t="s">
        <v>27660</v>
      </c>
      <c r="C3442" t="s">
        <v>27661</v>
      </c>
      <c r="D3442" t="s">
        <v>22069</v>
      </c>
      <c r="E3442" t="s">
        <v>21952</v>
      </c>
      <c r="F3442" t="s">
        <v>21953</v>
      </c>
      <c r="G3442">
        <v>3430</v>
      </c>
      <c r="I3442">
        <v>150</v>
      </c>
      <c r="J3442" t="s">
        <v>21954</v>
      </c>
      <c r="K3442" t="s">
        <v>204</v>
      </c>
      <c r="L3442" t="s">
        <v>12492</v>
      </c>
      <c r="M3442" t="s">
        <v>21955</v>
      </c>
      <c r="N3442" t="s">
        <v>21955</v>
      </c>
      <c r="O3442" t="s">
        <v>21955</v>
      </c>
      <c r="P3442" t="s">
        <v>21955</v>
      </c>
      <c r="Q3442" t="s">
        <v>21956</v>
      </c>
      <c r="R3442">
        <v>0.05</v>
      </c>
      <c r="S3442">
        <v>0</v>
      </c>
    </row>
    <row r="3443" spans="1:20">
      <c r="A3443" t="s">
        <v>349</v>
      </c>
      <c r="B3443" t="s">
        <v>27662</v>
      </c>
      <c r="C3443" t="s">
        <v>27663</v>
      </c>
      <c r="D3443" t="s">
        <v>22320</v>
      </c>
      <c r="E3443" t="s">
        <v>21966</v>
      </c>
      <c r="F3443" t="s">
        <v>21953</v>
      </c>
      <c r="G3443">
        <v>3220</v>
      </c>
      <c r="I3443">
        <v>150</v>
      </c>
      <c r="J3443" t="s">
        <v>19</v>
      </c>
      <c r="K3443" t="s">
        <v>12492</v>
      </c>
      <c r="L3443" t="s">
        <v>12492</v>
      </c>
      <c r="M3443" t="s">
        <v>21961</v>
      </c>
      <c r="N3443" t="s">
        <v>21961</v>
      </c>
      <c r="O3443" t="s">
        <v>21961</v>
      </c>
      <c r="P3443" t="s">
        <v>21961</v>
      </c>
      <c r="Q3443" t="s">
        <v>21956</v>
      </c>
      <c r="R3443">
        <v>0.05</v>
      </c>
      <c r="S3443">
        <v>0</v>
      </c>
      <c r="T3443" t="s">
        <v>22002</v>
      </c>
    </row>
    <row r="3444" spans="1:20">
      <c r="A3444" t="s">
        <v>349</v>
      </c>
      <c r="B3444" t="s">
        <v>27664</v>
      </c>
      <c r="C3444" t="s">
        <v>27665</v>
      </c>
      <c r="D3444" t="s">
        <v>27666</v>
      </c>
      <c r="E3444" t="s">
        <v>21952</v>
      </c>
      <c r="F3444" t="s">
        <v>21953</v>
      </c>
      <c r="G3444">
        <v>3440</v>
      </c>
      <c r="I3444">
        <v>200</v>
      </c>
      <c r="J3444" t="s">
        <v>21954</v>
      </c>
      <c r="K3444" t="s">
        <v>12492</v>
      </c>
      <c r="L3444" t="s">
        <v>12492</v>
      </c>
      <c r="M3444" t="s">
        <v>21955</v>
      </c>
      <c r="N3444" t="s">
        <v>21955</v>
      </c>
      <c r="O3444" t="s">
        <v>21955</v>
      </c>
      <c r="P3444" t="s">
        <v>21955</v>
      </c>
      <c r="Q3444" t="s">
        <v>21956</v>
      </c>
      <c r="R3444">
        <v>0.05</v>
      </c>
      <c r="S3444">
        <v>0</v>
      </c>
      <c r="T3444" t="s">
        <v>21967</v>
      </c>
    </row>
    <row r="3445" spans="1:20">
      <c r="A3445" t="s">
        <v>349</v>
      </c>
      <c r="B3445" t="s">
        <v>27667</v>
      </c>
      <c r="C3445" t="s">
        <v>27668</v>
      </c>
      <c r="D3445" t="s">
        <v>26730</v>
      </c>
      <c r="E3445" t="s">
        <v>21987</v>
      </c>
      <c r="F3445" t="s">
        <v>21953</v>
      </c>
      <c r="G3445">
        <v>3220</v>
      </c>
      <c r="I3445">
        <v>150</v>
      </c>
      <c r="J3445" t="s">
        <v>21954</v>
      </c>
      <c r="K3445" t="s">
        <v>204</v>
      </c>
      <c r="L3445" t="s">
        <v>12492</v>
      </c>
      <c r="M3445" t="s">
        <v>34</v>
      </c>
      <c r="N3445" t="s">
        <v>34</v>
      </c>
      <c r="O3445" t="s">
        <v>34</v>
      </c>
      <c r="P3445" t="s">
        <v>34</v>
      </c>
      <c r="Q3445" t="s">
        <v>21956</v>
      </c>
      <c r="R3445">
        <v>0.05</v>
      </c>
      <c r="S3445">
        <v>0</v>
      </c>
      <c r="T3445" t="s">
        <v>21967</v>
      </c>
    </row>
    <row r="3446" spans="1:20">
      <c r="A3446" t="s">
        <v>349</v>
      </c>
      <c r="B3446" t="s">
        <v>27669</v>
      </c>
      <c r="C3446" t="s">
        <v>27670</v>
      </c>
      <c r="D3446" t="s">
        <v>22069</v>
      </c>
      <c r="E3446" t="s">
        <v>21952</v>
      </c>
      <c r="F3446" t="s">
        <v>21953</v>
      </c>
      <c r="G3446">
        <v>3430</v>
      </c>
      <c r="I3446">
        <v>200</v>
      </c>
      <c r="J3446" t="s">
        <v>21954</v>
      </c>
      <c r="K3446" t="s">
        <v>204</v>
      </c>
      <c r="L3446" t="s">
        <v>12492</v>
      </c>
      <c r="M3446" t="s">
        <v>21955</v>
      </c>
      <c r="N3446" t="s">
        <v>21955</v>
      </c>
      <c r="O3446" t="s">
        <v>21955</v>
      </c>
      <c r="P3446" t="s">
        <v>21955</v>
      </c>
      <c r="Q3446" t="s">
        <v>21956</v>
      </c>
      <c r="R3446">
        <v>0.05</v>
      </c>
      <c r="S3446">
        <v>0</v>
      </c>
      <c r="T3446" t="s">
        <v>22002</v>
      </c>
    </row>
    <row r="3447" spans="1:20">
      <c r="A3447" t="s">
        <v>349</v>
      </c>
      <c r="B3447" t="s">
        <v>27671</v>
      </c>
      <c r="C3447" t="s">
        <v>27672</v>
      </c>
      <c r="D3447" t="s">
        <v>21959</v>
      </c>
      <c r="E3447" t="s">
        <v>21960</v>
      </c>
      <c r="F3447" t="s">
        <v>21953</v>
      </c>
      <c r="G3447">
        <v>3420</v>
      </c>
      <c r="I3447">
        <v>200</v>
      </c>
      <c r="J3447" t="s">
        <v>21954</v>
      </c>
      <c r="K3447" t="s">
        <v>12492</v>
      </c>
      <c r="L3447" t="s">
        <v>12492</v>
      </c>
      <c r="M3447" t="s">
        <v>21955</v>
      </c>
      <c r="N3447" t="s">
        <v>21955</v>
      </c>
      <c r="O3447" t="s">
        <v>21955</v>
      </c>
      <c r="P3447" t="s">
        <v>21955</v>
      </c>
      <c r="Q3447" t="s">
        <v>21956</v>
      </c>
      <c r="R3447">
        <v>0.05</v>
      </c>
      <c r="S3447">
        <v>0</v>
      </c>
      <c r="T3447" t="s">
        <v>21967</v>
      </c>
    </row>
    <row r="3448" spans="1:20">
      <c r="A3448" t="s">
        <v>349</v>
      </c>
      <c r="B3448" t="s">
        <v>27673</v>
      </c>
      <c r="C3448" t="s">
        <v>27674</v>
      </c>
      <c r="D3448" t="s">
        <v>21959</v>
      </c>
      <c r="E3448" t="s">
        <v>21960</v>
      </c>
      <c r="F3448" t="s">
        <v>21953</v>
      </c>
      <c r="G3448">
        <v>3420</v>
      </c>
      <c r="I3448">
        <v>150</v>
      </c>
      <c r="J3448" t="s">
        <v>21954</v>
      </c>
      <c r="K3448" t="s">
        <v>204</v>
      </c>
      <c r="L3448" t="s">
        <v>12492</v>
      </c>
      <c r="M3448" t="s">
        <v>21961</v>
      </c>
      <c r="N3448" t="s">
        <v>21961</v>
      </c>
      <c r="O3448" t="s">
        <v>21961</v>
      </c>
      <c r="P3448" t="s">
        <v>21961</v>
      </c>
      <c r="Q3448" t="s">
        <v>21956</v>
      </c>
      <c r="R3448">
        <v>0.05</v>
      </c>
      <c r="S3448">
        <v>0</v>
      </c>
    </row>
    <row r="3449" spans="1:20">
      <c r="A3449" t="s">
        <v>349</v>
      </c>
      <c r="B3449" t="s">
        <v>27675</v>
      </c>
      <c r="C3449" t="s">
        <v>27676</v>
      </c>
      <c r="D3449" t="s">
        <v>22022</v>
      </c>
      <c r="E3449" t="s">
        <v>21952</v>
      </c>
      <c r="F3449" t="s">
        <v>21953</v>
      </c>
      <c r="G3449">
        <v>3450</v>
      </c>
      <c r="I3449">
        <v>150</v>
      </c>
      <c r="J3449" t="s">
        <v>21954</v>
      </c>
      <c r="K3449" t="s">
        <v>12492</v>
      </c>
      <c r="L3449" t="s">
        <v>12492</v>
      </c>
      <c r="M3449" t="s">
        <v>21955</v>
      </c>
      <c r="N3449" t="s">
        <v>21955</v>
      </c>
      <c r="O3449" t="s">
        <v>21955</v>
      </c>
      <c r="P3449" t="s">
        <v>21955</v>
      </c>
      <c r="Q3449" t="s">
        <v>21956</v>
      </c>
      <c r="R3449">
        <v>0.05</v>
      </c>
      <c r="S3449">
        <v>0</v>
      </c>
      <c r="T3449" t="s">
        <v>22002</v>
      </c>
    </row>
    <row r="3450" spans="1:20">
      <c r="A3450" t="s">
        <v>349</v>
      </c>
      <c r="B3450" t="s">
        <v>27677</v>
      </c>
      <c r="C3450" t="s">
        <v>27678</v>
      </c>
      <c r="D3450" t="s">
        <v>22043</v>
      </c>
      <c r="E3450" t="s">
        <v>21952</v>
      </c>
      <c r="F3450" t="s">
        <v>21953</v>
      </c>
      <c r="G3450">
        <v>3440</v>
      </c>
      <c r="I3450">
        <v>150</v>
      </c>
      <c r="J3450" t="s">
        <v>21954</v>
      </c>
      <c r="K3450" t="s">
        <v>204</v>
      </c>
      <c r="L3450" t="s">
        <v>12492</v>
      </c>
      <c r="M3450" t="s">
        <v>21955</v>
      </c>
      <c r="N3450" t="s">
        <v>21955</v>
      </c>
      <c r="O3450" t="s">
        <v>21955</v>
      </c>
      <c r="P3450" t="s">
        <v>21955</v>
      </c>
      <c r="Q3450" t="s">
        <v>21956</v>
      </c>
      <c r="R3450">
        <v>0.05</v>
      </c>
      <c r="S3450">
        <v>0</v>
      </c>
    </row>
    <row r="3451" spans="1:20">
      <c r="A3451" t="s">
        <v>349</v>
      </c>
      <c r="B3451" t="s">
        <v>27679</v>
      </c>
      <c r="C3451" t="s">
        <v>27680</v>
      </c>
      <c r="D3451" t="s">
        <v>22557</v>
      </c>
      <c r="E3451" t="s">
        <v>21952</v>
      </c>
      <c r="F3451" t="s">
        <v>21953</v>
      </c>
      <c r="G3451">
        <v>3450</v>
      </c>
      <c r="I3451">
        <v>150</v>
      </c>
      <c r="J3451" t="s">
        <v>21954</v>
      </c>
      <c r="K3451" t="s">
        <v>204</v>
      </c>
      <c r="L3451" t="s">
        <v>12492</v>
      </c>
      <c r="M3451" t="s">
        <v>21955</v>
      </c>
      <c r="N3451" t="s">
        <v>21955</v>
      </c>
      <c r="O3451" t="s">
        <v>21955</v>
      </c>
      <c r="P3451" t="s">
        <v>21955</v>
      </c>
      <c r="Q3451" t="s">
        <v>21956</v>
      </c>
      <c r="R3451">
        <v>0.05</v>
      </c>
      <c r="S3451">
        <v>0</v>
      </c>
    </row>
    <row r="3452" spans="1:20">
      <c r="A3452" t="s">
        <v>349</v>
      </c>
      <c r="B3452" t="s">
        <v>27681</v>
      </c>
      <c r="C3452" t="s">
        <v>27682</v>
      </c>
      <c r="D3452" t="s">
        <v>22557</v>
      </c>
      <c r="E3452" t="s">
        <v>21966</v>
      </c>
      <c r="F3452" t="s">
        <v>21953</v>
      </c>
      <c r="G3452">
        <v>3450</v>
      </c>
      <c r="I3452">
        <v>150</v>
      </c>
      <c r="J3452" t="s">
        <v>21954</v>
      </c>
      <c r="K3452" t="s">
        <v>204</v>
      </c>
      <c r="L3452" t="s">
        <v>12492</v>
      </c>
      <c r="M3452" t="s">
        <v>21955</v>
      </c>
      <c r="N3452" t="s">
        <v>21955</v>
      </c>
      <c r="O3452" t="s">
        <v>21955</v>
      </c>
      <c r="P3452" t="s">
        <v>21955</v>
      </c>
      <c r="Q3452" t="s">
        <v>21956</v>
      </c>
      <c r="R3452">
        <v>0.05</v>
      </c>
      <c r="S3452">
        <v>0</v>
      </c>
    </row>
    <row r="3453" spans="1:20">
      <c r="A3453" t="s">
        <v>349</v>
      </c>
      <c r="B3453" t="s">
        <v>27683</v>
      </c>
      <c r="C3453" t="s">
        <v>27684</v>
      </c>
      <c r="D3453" t="s">
        <v>21959</v>
      </c>
      <c r="E3453" t="s">
        <v>21960</v>
      </c>
      <c r="F3453" t="s">
        <v>21953</v>
      </c>
      <c r="G3453">
        <v>3420</v>
      </c>
      <c r="I3453">
        <v>150</v>
      </c>
      <c r="J3453" t="s">
        <v>21954</v>
      </c>
      <c r="K3453" t="s">
        <v>12492</v>
      </c>
      <c r="L3453" t="s">
        <v>12492</v>
      </c>
      <c r="M3453" t="s">
        <v>21955</v>
      </c>
      <c r="N3453" t="s">
        <v>21955</v>
      </c>
      <c r="O3453" t="s">
        <v>21955</v>
      </c>
      <c r="P3453" t="s">
        <v>21955</v>
      </c>
      <c r="Q3453" t="s">
        <v>21956</v>
      </c>
      <c r="R3453">
        <v>0.05</v>
      </c>
      <c r="S3453">
        <v>0</v>
      </c>
    </row>
    <row r="3454" spans="1:20">
      <c r="A3454" t="s">
        <v>349</v>
      </c>
      <c r="B3454" t="s">
        <v>27685</v>
      </c>
      <c r="C3454" t="s">
        <v>27686</v>
      </c>
      <c r="D3454" t="s">
        <v>22006</v>
      </c>
      <c r="E3454" t="s">
        <v>21952</v>
      </c>
      <c r="F3454" t="s">
        <v>21953</v>
      </c>
      <c r="G3454">
        <v>3450</v>
      </c>
      <c r="I3454">
        <v>150</v>
      </c>
      <c r="J3454" t="s">
        <v>21954</v>
      </c>
      <c r="K3454" t="s">
        <v>12492</v>
      </c>
      <c r="L3454" t="s">
        <v>12492</v>
      </c>
      <c r="M3454" t="s">
        <v>21955</v>
      </c>
      <c r="N3454" t="s">
        <v>21955</v>
      </c>
      <c r="O3454" t="s">
        <v>21955</v>
      </c>
      <c r="P3454" t="s">
        <v>21955</v>
      </c>
      <c r="Q3454" t="s">
        <v>21956</v>
      </c>
      <c r="R3454">
        <v>0.05</v>
      </c>
      <c r="S3454">
        <v>0</v>
      </c>
      <c r="T3454" t="s">
        <v>22002</v>
      </c>
    </row>
    <row r="3455" spans="1:20">
      <c r="A3455" t="s">
        <v>349</v>
      </c>
      <c r="B3455" t="s">
        <v>27687</v>
      </c>
      <c r="C3455" t="s">
        <v>27688</v>
      </c>
      <c r="D3455" t="s">
        <v>21979</v>
      </c>
      <c r="E3455" t="s">
        <v>21952</v>
      </c>
      <c r="F3455" t="s">
        <v>21953</v>
      </c>
      <c r="G3455">
        <v>3440</v>
      </c>
      <c r="I3455">
        <v>150</v>
      </c>
      <c r="J3455" t="s">
        <v>21954</v>
      </c>
      <c r="K3455" t="s">
        <v>204</v>
      </c>
      <c r="L3455" t="s">
        <v>12492</v>
      </c>
      <c r="M3455" t="s">
        <v>21961</v>
      </c>
      <c r="N3455" t="s">
        <v>21961</v>
      </c>
      <c r="O3455" t="s">
        <v>21961</v>
      </c>
      <c r="P3455" t="s">
        <v>21961</v>
      </c>
      <c r="Q3455" t="s">
        <v>21956</v>
      </c>
      <c r="R3455">
        <v>0.05</v>
      </c>
      <c r="S3455">
        <v>0</v>
      </c>
    </row>
    <row r="3456" spans="1:20">
      <c r="A3456" t="s">
        <v>349</v>
      </c>
      <c r="B3456" t="s">
        <v>27689</v>
      </c>
      <c r="C3456" t="s">
        <v>27690</v>
      </c>
      <c r="D3456" t="s">
        <v>21990</v>
      </c>
      <c r="E3456" t="s">
        <v>21987</v>
      </c>
      <c r="F3456" t="s">
        <v>21953</v>
      </c>
      <c r="G3456">
        <v>3440</v>
      </c>
      <c r="I3456">
        <v>150</v>
      </c>
      <c r="J3456" t="s">
        <v>21954</v>
      </c>
      <c r="K3456" t="s">
        <v>12492</v>
      </c>
      <c r="L3456" t="s">
        <v>12492</v>
      </c>
      <c r="M3456" t="s">
        <v>21955</v>
      </c>
      <c r="N3456" t="s">
        <v>21955</v>
      </c>
      <c r="O3456" t="s">
        <v>21955</v>
      </c>
      <c r="P3456" t="s">
        <v>21955</v>
      </c>
      <c r="Q3456" t="s">
        <v>21956</v>
      </c>
      <c r="R3456">
        <v>0.05</v>
      </c>
      <c r="S3456">
        <v>0</v>
      </c>
      <c r="T3456" t="s">
        <v>21967</v>
      </c>
    </row>
    <row r="3457" spans="1:20">
      <c r="A3457" t="s">
        <v>349</v>
      </c>
      <c r="B3457" t="s">
        <v>27691</v>
      </c>
      <c r="C3457" t="s">
        <v>27692</v>
      </c>
      <c r="D3457" t="s">
        <v>26626</v>
      </c>
      <c r="E3457" t="s">
        <v>21966</v>
      </c>
      <c r="F3457" t="s">
        <v>21953</v>
      </c>
      <c r="G3457">
        <v>3220</v>
      </c>
      <c r="I3457">
        <v>200</v>
      </c>
      <c r="J3457" t="s">
        <v>21954</v>
      </c>
      <c r="K3457" t="s">
        <v>12492</v>
      </c>
      <c r="L3457" t="s">
        <v>12492</v>
      </c>
      <c r="M3457" t="s">
        <v>21955</v>
      </c>
      <c r="N3457" t="s">
        <v>21955</v>
      </c>
      <c r="O3457" t="s">
        <v>21955</v>
      </c>
      <c r="P3457" t="s">
        <v>21955</v>
      </c>
      <c r="Q3457" t="s">
        <v>21956</v>
      </c>
      <c r="R3457">
        <v>0.05</v>
      </c>
      <c r="S3457">
        <v>0</v>
      </c>
      <c r="T3457" t="s">
        <v>22002</v>
      </c>
    </row>
    <row r="3458" spans="1:20">
      <c r="A3458" t="s">
        <v>349</v>
      </c>
      <c r="B3458" t="s">
        <v>27693</v>
      </c>
      <c r="C3458" t="s">
        <v>27694</v>
      </c>
      <c r="D3458" t="s">
        <v>27695</v>
      </c>
      <c r="E3458" t="s">
        <v>22199</v>
      </c>
      <c r="F3458" t="s">
        <v>21953</v>
      </c>
      <c r="G3458">
        <v>3220</v>
      </c>
      <c r="I3458">
        <v>150</v>
      </c>
      <c r="J3458" t="s">
        <v>21954</v>
      </c>
      <c r="K3458" t="s">
        <v>12492</v>
      </c>
      <c r="L3458" t="s">
        <v>12492</v>
      </c>
      <c r="M3458" t="s">
        <v>21961</v>
      </c>
      <c r="N3458" t="s">
        <v>21961</v>
      </c>
      <c r="O3458" t="s">
        <v>21961</v>
      </c>
      <c r="P3458" t="s">
        <v>21961</v>
      </c>
      <c r="Q3458" t="s">
        <v>21956</v>
      </c>
      <c r="T3458" t="s">
        <v>21967</v>
      </c>
    </row>
    <row r="3459" spans="1:20">
      <c r="A3459" t="s">
        <v>349</v>
      </c>
      <c r="B3459" t="s">
        <v>27696</v>
      </c>
      <c r="C3459" t="s">
        <v>27697</v>
      </c>
      <c r="D3459" t="s">
        <v>22069</v>
      </c>
      <c r="E3459" t="s">
        <v>21952</v>
      </c>
      <c r="F3459" t="s">
        <v>21953</v>
      </c>
      <c r="G3459">
        <v>3430</v>
      </c>
      <c r="I3459">
        <v>150</v>
      </c>
      <c r="J3459" t="s">
        <v>21954</v>
      </c>
      <c r="K3459" t="s">
        <v>12492</v>
      </c>
      <c r="L3459" t="s">
        <v>12492</v>
      </c>
      <c r="M3459" t="s">
        <v>21955</v>
      </c>
      <c r="N3459" t="s">
        <v>21955</v>
      </c>
      <c r="O3459" t="s">
        <v>21955</v>
      </c>
      <c r="P3459" t="s">
        <v>21955</v>
      </c>
      <c r="Q3459" t="s">
        <v>21956</v>
      </c>
      <c r="R3459">
        <v>0.05</v>
      </c>
      <c r="S3459">
        <v>0</v>
      </c>
    </row>
    <row r="3460" spans="1:20">
      <c r="A3460" t="s">
        <v>349</v>
      </c>
      <c r="B3460" t="s">
        <v>27698</v>
      </c>
      <c r="C3460" t="s">
        <v>27699</v>
      </c>
      <c r="D3460" t="s">
        <v>22546</v>
      </c>
      <c r="E3460" t="s">
        <v>22181</v>
      </c>
      <c r="F3460" t="s">
        <v>21953</v>
      </c>
      <c r="G3460">
        <v>3220</v>
      </c>
      <c r="I3460">
        <v>150</v>
      </c>
      <c r="J3460" t="s">
        <v>19</v>
      </c>
      <c r="K3460" t="s">
        <v>12492</v>
      </c>
      <c r="L3460" t="s">
        <v>12492</v>
      </c>
      <c r="M3460" t="s">
        <v>21961</v>
      </c>
      <c r="N3460" t="s">
        <v>21961</v>
      </c>
      <c r="O3460" t="s">
        <v>21961</v>
      </c>
      <c r="P3460" t="s">
        <v>21961</v>
      </c>
      <c r="Q3460" t="s">
        <v>21956</v>
      </c>
      <c r="R3460">
        <v>0.05</v>
      </c>
      <c r="S3460">
        <v>0</v>
      </c>
      <c r="T3460" t="s">
        <v>22002</v>
      </c>
    </row>
    <row r="3461" spans="1:20">
      <c r="A3461" t="s">
        <v>349</v>
      </c>
      <c r="B3461" t="s">
        <v>27700</v>
      </c>
      <c r="C3461" t="s">
        <v>27701</v>
      </c>
      <c r="D3461" t="s">
        <v>25888</v>
      </c>
      <c r="E3461" t="s">
        <v>21952</v>
      </c>
      <c r="F3461" t="s">
        <v>21953</v>
      </c>
      <c r="G3461">
        <v>3450</v>
      </c>
      <c r="I3461">
        <v>150</v>
      </c>
      <c r="J3461" t="s">
        <v>21954</v>
      </c>
      <c r="K3461" t="s">
        <v>204</v>
      </c>
      <c r="L3461" t="s">
        <v>12492</v>
      </c>
      <c r="M3461" t="s">
        <v>21955</v>
      </c>
      <c r="N3461" t="s">
        <v>21955</v>
      </c>
      <c r="O3461" t="s">
        <v>21955</v>
      </c>
      <c r="P3461" t="s">
        <v>21955</v>
      </c>
      <c r="Q3461" t="s">
        <v>21956</v>
      </c>
      <c r="R3461">
        <v>0.05</v>
      </c>
      <c r="S3461">
        <v>0</v>
      </c>
    </row>
    <row r="3462" spans="1:20">
      <c r="A3462" t="s">
        <v>349</v>
      </c>
      <c r="B3462" t="s">
        <v>27702</v>
      </c>
      <c r="C3462" t="s">
        <v>27703</v>
      </c>
      <c r="D3462" t="s">
        <v>22022</v>
      </c>
      <c r="E3462" t="s">
        <v>21952</v>
      </c>
      <c r="F3462" t="s">
        <v>21953</v>
      </c>
      <c r="G3462">
        <v>3450</v>
      </c>
      <c r="I3462">
        <v>150</v>
      </c>
      <c r="J3462" t="s">
        <v>21954</v>
      </c>
      <c r="K3462" t="s">
        <v>12492</v>
      </c>
      <c r="L3462" t="s">
        <v>12492</v>
      </c>
      <c r="M3462" t="s">
        <v>21955</v>
      </c>
      <c r="N3462" t="s">
        <v>21955</v>
      </c>
      <c r="O3462" t="s">
        <v>21955</v>
      </c>
      <c r="P3462" t="s">
        <v>21955</v>
      </c>
      <c r="Q3462" t="s">
        <v>21956</v>
      </c>
      <c r="R3462">
        <v>0.05</v>
      </c>
      <c r="S3462">
        <v>0</v>
      </c>
    </row>
    <row r="3463" spans="1:20">
      <c r="A3463" t="s">
        <v>349</v>
      </c>
      <c r="B3463" t="s">
        <v>27704</v>
      </c>
      <c r="C3463" t="s">
        <v>27705</v>
      </c>
      <c r="D3463" t="s">
        <v>22360</v>
      </c>
      <c r="E3463" t="s">
        <v>21960</v>
      </c>
      <c r="F3463" t="s">
        <v>21953</v>
      </c>
      <c r="G3463">
        <v>3420</v>
      </c>
      <c r="I3463">
        <v>150</v>
      </c>
      <c r="J3463" t="s">
        <v>21954</v>
      </c>
      <c r="K3463" t="s">
        <v>12492</v>
      </c>
      <c r="L3463" t="s">
        <v>12492</v>
      </c>
      <c r="M3463" t="s">
        <v>21955</v>
      </c>
      <c r="N3463" t="s">
        <v>21955</v>
      </c>
      <c r="O3463" t="s">
        <v>21955</v>
      </c>
      <c r="P3463" t="s">
        <v>21955</v>
      </c>
      <c r="Q3463" t="s">
        <v>21956</v>
      </c>
      <c r="R3463">
        <v>0.05</v>
      </c>
      <c r="S3463">
        <v>0</v>
      </c>
      <c r="T3463" t="s">
        <v>21967</v>
      </c>
    </row>
    <row r="3464" spans="1:20">
      <c r="A3464" t="s">
        <v>349</v>
      </c>
      <c r="B3464" t="s">
        <v>27706</v>
      </c>
      <c r="C3464" t="s">
        <v>27707</v>
      </c>
      <c r="D3464" t="s">
        <v>22360</v>
      </c>
      <c r="E3464" t="s">
        <v>21960</v>
      </c>
      <c r="F3464" t="s">
        <v>21953</v>
      </c>
      <c r="G3464">
        <v>3420</v>
      </c>
      <c r="I3464">
        <v>150</v>
      </c>
      <c r="J3464" t="s">
        <v>21954</v>
      </c>
      <c r="K3464" t="s">
        <v>12492</v>
      </c>
      <c r="L3464" t="s">
        <v>12492</v>
      </c>
      <c r="M3464" t="s">
        <v>21955</v>
      </c>
      <c r="N3464" t="s">
        <v>21955</v>
      </c>
      <c r="O3464" t="s">
        <v>21955</v>
      </c>
      <c r="P3464" t="s">
        <v>21955</v>
      </c>
      <c r="Q3464" t="s">
        <v>21956</v>
      </c>
      <c r="R3464">
        <v>0.05</v>
      </c>
      <c r="S3464">
        <v>0</v>
      </c>
      <c r="T3464" t="s">
        <v>22002</v>
      </c>
    </row>
    <row r="3465" spans="1:20">
      <c r="A3465" t="s">
        <v>349</v>
      </c>
      <c r="B3465" t="s">
        <v>27708</v>
      </c>
      <c r="C3465" t="s">
        <v>27709</v>
      </c>
      <c r="D3465" t="s">
        <v>22697</v>
      </c>
      <c r="E3465" t="s">
        <v>21966</v>
      </c>
      <c r="F3465" t="s">
        <v>21953</v>
      </c>
      <c r="G3465">
        <v>3220</v>
      </c>
      <c r="I3465">
        <v>150</v>
      </c>
      <c r="J3465" t="s">
        <v>21954</v>
      </c>
      <c r="K3465" t="s">
        <v>204</v>
      </c>
      <c r="L3465" t="s">
        <v>12492</v>
      </c>
      <c r="M3465" t="s">
        <v>21955</v>
      </c>
      <c r="N3465" t="s">
        <v>21955</v>
      </c>
      <c r="O3465" t="s">
        <v>21955</v>
      </c>
      <c r="P3465" t="s">
        <v>21955</v>
      </c>
      <c r="Q3465" t="s">
        <v>21956</v>
      </c>
      <c r="R3465">
        <v>0.05</v>
      </c>
      <c r="S3465">
        <v>0</v>
      </c>
    </row>
    <row r="3466" spans="1:20">
      <c r="A3466" t="s">
        <v>349</v>
      </c>
      <c r="B3466" t="s">
        <v>27710</v>
      </c>
      <c r="C3466" t="s">
        <v>27711</v>
      </c>
      <c r="D3466" t="s">
        <v>22360</v>
      </c>
      <c r="E3466" t="s">
        <v>21960</v>
      </c>
      <c r="F3466" t="s">
        <v>21953</v>
      </c>
      <c r="G3466">
        <v>3420</v>
      </c>
      <c r="I3466">
        <v>150</v>
      </c>
      <c r="J3466" t="s">
        <v>21954</v>
      </c>
      <c r="K3466" t="s">
        <v>204</v>
      </c>
      <c r="L3466" t="s">
        <v>12492</v>
      </c>
      <c r="M3466" t="s">
        <v>21955</v>
      </c>
      <c r="N3466" t="s">
        <v>21955</v>
      </c>
      <c r="O3466" t="s">
        <v>21955</v>
      </c>
      <c r="P3466" t="s">
        <v>21955</v>
      </c>
      <c r="Q3466" t="s">
        <v>21956</v>
      </c>
      <c r="R3466">
        <v>0.05</v>
      </c>
      <c r="S3466">
        <v>0</v>
      </c>
      <c r="T3466" t="s">
        <v>21967</v>
      </c>
    </row>
    <row r="3467" spans="1:20">
      <c r="A3467" t="s">
        <v>349</v>
      </c>
      <c r="B3467" t="s">
        <v>27712</v>
      </c>
      <c r="C3467" t="s">
        <v>27713</v>
      </c>
      <c r="D3467" t="s">
        <v>22307</v>
      </c>
      <c r="E3467" t="s">
        <v>21952</v>
      </c>
      <c r="F3467" t="s">
        <v>21953</v>
      </c>
      <c r="G3467">
        <v>3430</v>
      </c>
      <c r="I3467">
        <v>150</v>
      </c>
      <c r="J3467" t="s">
        <v>21954</v>
      </c>
      <c r="K3467" t="s">
        <v>12492</v>
      </c>
      <c r="L3467" t="s">
        <v>12492</v>
      </c>
      <c r="M3467" t="s">
        <v>21955</v>
      </c>
      <c r="N3467" t="s">
        <v>21955</v>
      </c>
      <c r="O3467" t="s">
        <v>21955</v>
      </c>
      <c r="P3467" t="s">
        <v>21955</v>
      </c>
      <c r="Q3467" t="s">
        <v>21956</v>
      </c>
      <c r="R3467">
        <v>0.05</v>
      </c>
      <c r="S3467">
        <v>0</v>
      </c>
      <c r="T3467" t="s">
        <v>22002</v>
      </c>
    </row>
    <row r="3468" spans="1:20">
      <c r="A3468" t="s">
        <v>349</v>
      </c>
      <c r="B3468" t="s">
        <v>27714</v>
      </c>
      <c r="C3468" t="s">
        <v>27715</v>
      </c>
      <c r="D3468" t="s">
        <v>22006</v>
      </c>
      <c r="E3468" t="s">
        <v>21952</v>
      </c>
      <c r="F3468" t="s">
        <v>21953</v>
      </c>
      <c r="G3468">
        <v>3450</v>
      </c>
      <c r="I3468">
        <v>150</v>
      </c>
      <c r="J3468" t="s">
        <v>21954</v>
      </c>
      <c r="K3468" t="s">
        <v>204</v>
      </c>
      <c r="L3468" t="s">
        <v>12492</v>
      </c>
      <c r="M3468" t="s">
        <v>21955</v>
      </c>
      <c r="N3468" t="s">
        <v>21955</v>
      </c>
      <c r="O3468" t="s">
        <v>21955</v>
      </c>
      <c r="P3468" t="s">
        <v>21955</v>
      </c>
      <c r="Q3468" t="s">
        <v>21956</v>
      </c>
      <c r="R3468">
        <v>0.05</v>
      </c>
      <c r="S3468">
        <v>0</v>
      </c>
    </row>
    <row r="3469" spans="1:20">
      <c r="A3469" t="s">
        <v>349</v>
      </c>
      <c r="B3469" t="s">
        <v>27716</v>
      </c>
      <c r="C3469" t="s">
        <v>27717</v>
      </c>
      <c r="D3469" t="s">
        <v>22006</v>
      </c>
      <c r="E3469" t="s">
        <v>21952</v>
      </c>
      <c r="F3469" t="s">
        <v>21953</v>
      </c>
      <c r="G3469">
        <v>3450</v>
      </c>
      <c r="I3469">
        <v>150</v>
      </c>
      <c r="J3469" t="s">
        <v>21954</v>
      </c>
      <c r="K3469" t="s">
        <v>204</v>
      </c>
      <c r="L3469" t="s">
        <v>12492</v>
      </c>
      <c r="M3469" t="s">
        <v>21955</v>
      </c>
      <c r="N3469" t="s">
        <v>21955</v>
      </c>
      <c r="O3469" t="s">
        <v>21955</v>
      </c>
      <c r="P3469" t="s">
        <v>21955</v>
      </c>
      <c r="Q3469" t="s">
        <v>21956</v>
      </c>
      <c r="R3469">
        <v>0.05</v>
      </c>
      <c r="S3469">
        <v>0</v>
      </c>
    </row>
    <row r="3470" spans="1:20">
      <c r="A3470" t="s">
        <v>349</v>
      </c>
      <c r="B3470" t="s">
        <v>27718</v>
      </c>
      <c r="C3470" t="s">
        <v>27719</v>
      </c>
      <c r="D3470" t="s">
        <v>22025</v>
      </c>
      <c r="E3470" t="s">
        <v>21966</v>
      </c>
      <c r="F3470" t="s">
        <v>21953</v>
      </c>
      <c r="G3470">
        <v>3220</v>
      </c>
      <c r="I3470">
        <v>150</v>
      </c>
      <c r="J3470" t="s">
        <v>21954</v>
      </c>
      <c r="K3470" t="s">
        <v>204</v>
      </c>
      <c r="L3470" t="s">
        <v>12492</v>
      </c>
      <c r="M3470" t="s">
        <v>21961</v>
      </c>
      <c r="N3470" t="s">
        <v>21961</v>
      </c>
      <c r="O3470" t="s">
        <v>21961</v>
      </c>
      <c r="P3470" t="s">
        <v>21961</v>
      </c>
      <c r="Q3470" t="s">
        <v>21956</v>
      </c>
      <c r="R3470">
        <v>0.01</v>
      </c>
      <c r="S3470">
        <v>0</v>
      </c>
    </row>
    <row r="3471" spans="1:20">
      <c r="A3471" t="s">
        <v>349</v>
      </c>
      <c r="B3471" t="s">
        <v>27720</v>
      </c>
      <c r="C3471" t="s">
        <v>27721</v>
      </c>
      <c r="D3471" t="s">
        <v>22025</v>
      </c>
      <c r="E3471" t="s">
        <v>21966</v>
      </c>
      <c r="F3471" t="s">
        <v>21953</v>
      </c>
      <c r="G3471">
        <v>3220</v>
      </c>
      <c r="I3471">
        <v>150</v>
      </c>
      <c r="J3471" t="s">
        <v>21954</v>
      </c>
      <c r="K3471" t="s">
        <v>204</v>
      </c>
      <c r="L3471" t="s">
        <v>12492</v>
      </c>
      <c r="M3471" t="s">
        <v>34</v>
      </c>
      <c r="N3471" t="s">
        <v>34</v>
      </c>
      <c r="O3471" t="s">
        <v>34</v>
      </c>
      <c r="P3471" t="s">
        <v>34</v>
      </c>
      <c r="Q3471" t="s">
        <v>21956</v>
      </c>
      <c r="R3471">
        <v>0.05</v>
      </c>
      <c r="S3471">
        <v>0</v>
      </c>
    </row>
    <row r="3472" spans="1:20">
      <c r="A3472" t="s">
        <v>349</v>
      </c>
      <c r="B3472" t="s">
        <v>27722</v>
      </c>
      <c r="C3472" t="s">
        <v>27723</v>
      </c>
      <c r="D3472" t="s">
        <v>21959</v>
      </c>
      <c r="E3472" t="s">
        <v>21960</v>
      </c>
      <c r="F3472" t="s">
        <v>21953</v>
      </c>
      <c r="G3472">
        <v>3420</v>
      </c>
      <c r="I3472">
        <v>150</v>
      </c>
      <c r="J3472" t="s">
        <v>21954</v>
      </c>
      <c r="K3472" t="s">
        <v>204</v>
      </c>
      <c r="L3472" t="s">
        <v>12492</v>
      </c>
      <c r="M3472" t="s">
        <v>21955</v>
      </c>
      <c r="N3472" t="s">
        <v>21955</v>
      </c>
      <c r="O3472" t="s">
        <v>21955</v>
      </c>
      <c r="P3472" t="s">
        <v>21955</v>
      </c>
      <c r="Q3472" t="s">
        <v>21956</v>
      </c>
      <c r="R3472">
        <v>0.05</v>
      </c>
      <c r="S3472">
        <v>0</v>
      </c>
    </row>
    <row r="3473" spans="1:20">
      <c r="A3473" t="s">
        <v>349</v>
      </c>
      <c r="B3473" t="s">
        <v>27724</v>
      </c>
      <c r="C3473" t="s">
        <v>27725</v>
      </c>
      <c r="D3473" t="s">
        <v>21959</v>
      </c>
      <c r="E3473" t="s">
        <v>21960</v>
      </c>
      <c r="F3473" t="s">
        <v>21953</v>
      </c>
      <c r="G3473">
        <v>3420</v>
      </c>
      <c r="I3473">
        <v>150</v>
      </c>
      <c r="J3473" t="s">
        <v>21954</v>
      </c>
      <c r="K3473" t="s">
        <v>204</v>
      </c>
      <c r="L3473" t="s">
        <v>12492</v>
      </c>
      <c r="M3473" t="s">
        <v>21955</v>
      </c>
      <c r="N3473" t="s">
        <v>21955</v>
      </c>
      <c r="O3473" t="s">
        <v>21955</v>
      </c>
      <c r="P3473" t="s">
        <v>21955</v>
      </c>
      <c r="Q3473" t="s">
        <v>21956</v>
      </c>
      <c r="R3473">
        <v>0.05</v>
      </c>
      <c r="S3473">
        <v>0</v>
      </c>
      <c r="T3473" t="s">
        <v>21967</v>
      </c>
    </row>
    <row r="3474" spans="1:20">
      <c r="A3474" t="s">
        <v>349</v>
      </c>
      <c r="B3474" t="s">
        <v>27726</v>
      </c>
      <c r="C3474" t="s">
        <v>27727</v>
      </c>
      <c r="D3474" t="s">
        <v>23787</v>
      </c>
      <c r="E3474" t="s">
        <v>21966</v>
      </c>
      <c r="F3474" t="s">
        <v>21953</v>
      </c>
      <c r="G3474">
        <v>3440</v>
      </c>
      <c r="I3474">
        <v>150</v>
      </c>
      <c r="J3474" t="s">
        <v>21954</v>
      </c>
      <c r="K3474" t="s">
        <v>12492</v>
      </c>
      <c r="L3474" t="s">
        <v>12492</v>
      </c>
      <c r="M3474" t="s">
        <v>21955</v>
      </c>
      <c r="N3474" t="s">
        <v>21955</v>
      </c>
      <c r="O3474" t="s">
        <v>21955</v>
      </c>
      <c r="P3474" t="s">
        <v>21955</v>
      </c>
      <c r="R3474">
        <v>0.05</v>
      </c>
      <c r="S3474">
        <v>0</v>
      </c>
    </row>
    <row r="3475" spans="1:20">
      <c r="A3475" t="s">
        <v>349</v>
      </c>
      <c r="B3475" t="s">
        <v>27728</v>
      </c>
      <c r="C3475" t="s">
        <v>27729</v>
      </c>
      <c r="D3475" t="s">
        <v>21959</v>
      </c>
      <c r="E3475" t="s">
        <v>21960</v>
      </c>
      <c r="F3475" t="s">
        <v>21953</v>
      </c>
      <c r="G3475">
        <v>3420</v>
      </c>
      <c r="I3475">
        <v>150</v>
      </c>
      <c r="J3475" t="s">
        <v>21954</v>
      </c>
      <c r="K3475" t="s">
        <v>204</v>
      </c>
      <c r="L3475" t="s">
        <v>12492</v>
      </c>
      <c r="M3475" t="s">
        <v>21955</v>
      </c>
      <c r="N3475" t="s">
        <v>21955</v>
      </c>
      <c r="O3475" t="s">
        <v>21955</v>
      </c>
      <c r="P3475" t="s">
        <v>21955</v>
      </c>
      <c r="Q3475" t="s">
        <v>21956</v>
      </c>
      <c r="R3475">
        <v>0.05</v>
      </c>
      <c r="S3475">
        <v>0</v>
      </c>
    </row>
    <row r="3476" spans="1:20">
      <c r="A3476" t="s">
        <v>349</v>
      </c>
      <c r="B3476" t="s">
        <v>27730</v>
      </c>
      <c r="C3476" t="s">
        <v>27731</v>
      </c>
      <c r="D3476" t="s">
        <v>21959</v>
      </c>
      <c r="E3476" t="s">
        <v>21960</v>
      </c>
      <c r="F3476" t="s">
        <v>21953</v>
      </c>
      <c r="G3476">
        <v>3420</v>
      </c>
      <c r="I3476">
        <v>150</v>
      </c>
      <c r="J3476" t="s">
        <v>21954</v>
      </c>
      <c r="K3476" t="s">
        <v>204</v>
      </c>
      <c r="L3476" t="s">
        <v>12492</v>
      </c>
      <c r="M3476" t="s">
        <v>21955</v>
      </c>
      <c r="N3476" t="s">
        <v>21955</v>
      </c>
      <c r="O3476" t="s">
        <v>21955</v>
      </c>
      <c r="P3476" t="s">
        <v>21955</v>
      </c>
      <c r="Q3476" t="s">
        <v>21956</v>
      </c>
      <c r="R3476">
        <v>0.05</v>
      </c>
      <c r="S3476">
        <v>0</v>
      </c>
      <c r="T3476" t="s">
        <v>21967</v>
      </c>
    </row>
    <row r="3477" spans="1:20">
      <c r="A3477" t="s">
        <v>349</v>
      </c>
      <c r="B3477" t="s">
        <v>27732</v>
      </c>
      <c r="C3477" t="s">
        <v>27733</v>
      </c>
      <c r="D3477" t="s">
        <v>25444</v>
      </c>
      <c r="E3477" t="s">
        <v>21952</v>
      </c>
      <c r="F3477" t="s">
        <v>21953</v>
      </c>
      <c r="G3477">
        <v>3320</v>
      </c>
      <c r="I3477">
        <v>150</v>
      </c>
      <c r="J3477" t="s">
        <v>21954</v>
      </c>
      <c r="K3477" t="s">
        <v>204</v>
      </c>
      <c r="L3477" t="s">
        <v>204</v>
      </c>
      <c r="M3477" t="s">
        <v>21955</v>
      </c>
      <c r="N3477" t="s">
        <v>21955</v>
      </c>
      <c r="O3477" t="s">
        <v>21955</v>
      </c>
      <c r="P3477" t="s">
        <v>21955</v>
      </c>
      <c r="Q3477" t="s">
        <v>21956</v>
      </c>
      <c r="R3477">
        <v>0.05</v>
      </c>
      <c r="S3477">
        <v>0</v>
      </c>
      <c r="T3477" t="s">
        <v>21967</v>
      </c>
    </row>
    <row r="3478" spans="1:20">
      <c r="A3478" t="s">
        <v>349</v>
      </c>
      <c r="B3478" t="s">
        <v>27734</v>
      </c>
      <c r="C3478" t="s">
        <v>27735</v>
      </c>
      <c r="D3478" t="s">
        <v>21959</v>
      </c>
      <c r="E3478" t="s">
        <v>21960</v>
      </c>
      <c r="F3478" t="s">
        <v>21953</v>
      </c>
      <c r="G3478">
        <v>3420</v>
      </c>
      <c r="I3478">
        <v>150</v>
      </c>
      <c r="J3478" t="s">
        <v>21954</v>
      </c>
      <c r="K3478" t="s">
        <v>204</v>
      </c>
      <c r="L3478" t="s">
        <v>12492</v>
      </c>
      <c r="M3478" t="s">
        <v>21955</v>
      </c>
      <c r="N3478" t="s">
        <v>21955</v>
      </c>
      <c r="O3478" t="s">
        <v>21955</v>
      </c>
      <c r="P3478" t="s">
        <v>21955</v>
      </c>
      <c r="Q3478" t="s">
        <v>21956</v>
      </c>
      <c r="R3478">
        <v>0.05</v>
      </c>
      <c r="S3478">
        <v>0</v>
      </c>
      <c r="T3478" t="s">
        <v>21967</v>
      </c>
    </row>
    <row r="3479" spans="1:20">
      <c r="A3479" t="s">
        <v>349</v>
      </c>
      <c r="B3479" t="s">
        <v>27736</v>
      </c>
      <c r="C3479" t="s">
        <v>27737</v>
      </c>
      <c r="D3479" t="s">
        <v>21959</v>
      </c>
      <c r="E3479" t="s">
        <v>21960</v>
      </c>
      <c r="F3479" t="s">
        <v>21953</v>
      </c>
      <c r="G3479">
        <v>3420</v>
      </c>
      <c r="I3479">
        <v>150</v>
      </c>
      <c r="J3479" t="s">
        <v>21954</v>
      </c>
      <c r="K3479" t="s">
        <v>12492</v>
      </c>
      <c r="L3479" t="s">
        <v>12492</v>
      </c>
      <c r="M3479" t="s">
        <v>21955</v>
      </c>
      <c r="N3479" t="s">
        <v>21955</v>
      </c>
      <c r="O3479" t="s">
        <v>21955</v>
      </c>
      <c r="P3479" t="s">
        <v>21955</v>
      </c>
      <c r="Q3479" t="s">
        <v>21956</v>
      </c>
      <c r="R3479">
        <v>0.05</v>
      </c>
      <c r="S3479">
        <v>0</v>
      </c>
      <c r="T3479" t="s">
        <v>21967</v>
      </c>
    </row>
    <row r="3480" spans="1:20">
      <c r="A3480" t="s">
        <v>349</v>
      </c>
      <c r="B3480" t="s">
        <v>27738</v>
      </c>
      <c r="C3480" t="s">
        <v>27739</v>
      </c>
      <c r="D3480" t="s">
        <v>21959</v>
      </c>
      <c r="E3480" t="s">
        <v>21960</v>
      </c>
      <c r="F3480" t="s">
        <v>21953</v>
      </c>
      <c r="G3480">
        <v>3420</v>
      </c>
      <c r="I3480">
        <v>200</v>
      </c>
      <c r="J3480" t="s">
        <v>21954</v>
      </c>
      <c r="K3480" t="s">
        <v>204</v>
      </c>
      <c r="L3480" t="s">
        <v>12492</v>
      </c>
      <c r="M3480" t="s">
        <v>21955</v>
      </c>
      <c r="N3480" t="s">
        <v>21955</v>
      </c>
      <c r="O3480" t="s">
        <v>21955</v>
      </c>
      <c r="P3480" t="s">
        <v>21955</v>
      </c>
      <c r="Q3480" t="s">
        <v>21956</v>
      </c>
      <c r="R3480">
        <v>0.05</v>
      </c>
      <c r="S3480">
        <v>0</v>
      </c>
      <c r="T3480" t="s">
        <v>21967</v>
      </c>
    </row>
    <row r="3481" spans="1:20">
      <c r="A3481" t="s">
        <v>349</v>
      </c>
      <c r="B3481" t="s">
        <v>27740</v>
      </c>
      <c r="C3481" t="s">
        <v>27741</v>
      </c>
      <c r="D3481" t="s">
        <v>22022</v>
      </c>
      <c r="E3481" t="s">
        <v>21952</v>
      </c>
      <c r="F3481" t="s">
        <v>21953</v>
      </c>
      <c r="G3481">
        <v>3450</v>
      </c>
      <c r="I3481">
        <v>150</v>
      </c>
      <c r="J3481" t="s">
        <v>21954</v>
      </c>
      <c r="K3481" t="s">
        <v>12492</v>
      </c>
      <c r="L3481" t="s">
        <v>12492</v>
      </c>
      <c r="M3481" t="s">
        <v>21955</v>
      </c>
      <c r="N3481" t="s">
        <v>21955</v>
      </c>
      <c r="O3481" t="s">
        <v>21955</v>
      </c>
      <c r="P3481" t="s">
        <v>21955</v>
      </c>
      <c r="Q3481" t="s">
        <v>21956</v>
      </c>
      <c r="R3481">
        <v>0.05</v>
      </c>
      <c r="S3481">
        <v>0</v>
      </c>
    </row>
    <row r="3482" spans="1:20">
      <c r="A3482" t="s">
        <v>349</v>
      </c>
      <c r="B3482" t="s">
        <v>27742</v>
      </c>
      <c r="C3482" t="s">
        <v>27743</v>
      </c>
      <c r="D3482" t="s">
        <v>26581</v>
      </c>
      <c r="E3482" t="s">
        <v>21960</v>
      </c>
      <c r="F3482" t="s">
        <v>21953</v>
      </c>
      <c r="G3482">
        <v>3021</v>
      </c>
      <c r="I3482">
        <v>150</v>
      </c>
      <c r="J3482" t="s">
        <v>21954</v>
      </c>
      <c r="K3482" t="s">
        <v>12492</v>
      </c>
      <c r="L3482" t="s">
        <v>12492</v>
      </c>
      <c r="M3482" t="s">
        <v>21955</v>
      </c>
      <c r="N3482" t="s">
        <v>21955</v>
      </c>
      <c r="O3482" t="s">
        <v>21955</v>
      </c>
      <c r="P3482" t="s">
        <v>21955</v>
      </c>
      <c r="Q3482" t="s">
        <v>21956</v>
      </c>
      <c r="R3482">
        <v>0.05</v>
      </c>
      <c r="S3482">
        <v>0</v>
      </c>
    </row>
    <row r="3483" spans="1:20">
      <c r="A3483" t="s">
        <v>349</v>
      </c>
      <c r="B3483" t="s">
        <v>27744</v>
      </c>
      <c r="C3483" t="s">
        <v>27745</v>
      </c>
      <c r="D3483" t="s">
        <v>21979</v>
      </c>
      <c r="E3483" t="s">
        <v>21952</v>
      </c>
      <c r="F3483" t="s">
        <v>21953</v>
      </c>
      <c r="G3483">
        <v>3440</v>
      </c>
      <c r="I3483">
        <v>150</v>
      </c>
      <c r="J3483" t="s">
        <v>21954</v>
      </c>
      <c r="K3483" t="s">
        <v>12492</v>
      </c>
      <c r="L3483" t="s">
        <v>12492</v>
      </c>
      <c r="M3483" t="s">
        <v>21955</v>
      </c>
      <c r="N3483" t="s">
        <v>21955</v>
      </c>
      <c r="O3483" t="s">
        <v>21955</v>
      </c>
      <c r="P3483" t="s">
        <v>21955</v>
      </c>
      <c r="Q3483" t="s">
        <v>21956</v>
      </c>
      <c r="R3483">
        <v>0.05</v>
      </c>
      <c r="S3483">
        <v>0</v>
      </c>
    </row>
    <row r="3484" spans="1:20">
      <c r="A3484" t="s">
        <v>349</v>
      </c>
      <c r="B3484" t="s">
        <v>27746</v>
      </c>
      <c r="C3484" t="s">
        <v>27747</v>
      </c>
      <c r="D3484" t="s">
        <v>22022</v>
      </c>
      <c r="E3484" t="s">
        <v>21952</v>
      </c>
      <c r="F3484" t="s">
        <v>21953</v>
      </c>
      <c r="G3484">
        <v>3440</v>
      </c>
      <c r="I3484">
        <v>150</v>
      </c>
      <c r="J3484" t="s">
        <v>21954</v>
      </c>
      <c r="K3484" t="s">
        <v>12492</v>
      </c>
      <c r="L3484" t="s">
        <v>12492</v>
      </c>
      <c r="M3484" t="s">
        <v>21955</v>
      </c>
      <c r="N3484" t="s">
        <v>21955</v>
      </c>
      <c r="O3484" t="s">
        <v>21955</v>
      </c>
      <c r="P3484" t="s">
        <v>21955</v>
      </c>
      <c r="Q3484" t="s">
        <v>21956</v>
      </c>
      <c r="R3484">
        <v>0.05</v>
      </c>
      <c r="S3484">
        <v>0</v>
      </c>
      <c r="T3484" t="s">
        <v>21967</v>
      </c>
    </row>
    <row r="3485" spans="1:20">
      <c r="A3485" t="s">
        <v>349</v>
      </c>
      <c r="B3485" t="s">
        <v>27748</v>
      </c>
      <c r="C3485" t="s">
        <v>27749</v>
      </c>
      <c r="D3485" t="s">
        <v>21990</v>
      </c>
      <c r="E3485" t="s">
        <v>21952</v>
      </c>
      <c r="F3485" t="s">
        <v>21953</v>
      </c>
      <c r="G3485">
        <v>3440</v>
      </c>
      <c r="I3485">
        <v>150</v>
      </c>
      <c r="J3485" t="s">
        <v>21954</v>
      </c>
      <c r="K3485" t="s">
        <v>12492</v>
      </c>
      <c r="L3485" t="s">
        <v>12492</v>
      </c>
      <c r="M3485" t="s">
        <v>21955</v>
      </c>
      <c r="N3485" t="s">
        <v>21955</v>
      </c>
      <c r="O3485" t="s">
        <v>21955</v>
      </c>
      <c r="P3485" t="s">
        <v>21955</v>
      </c>
      <c r="Q3485" t="s">
        <v>21956</v>
      </c>
      <c r="R3485">
        <v>0.05</v>
      </c>
      <c r="S3485">
        <v>0</v>
      </c>
    </row>
    <row r="3486" spans="1:20">
      <c r="A3486" t="s">
        <v>349</v>
      </c>
      <c r="B3486" t="s">
        <v>27750</v>
      </c>
      <c r="C3486" t="s">
        <v>27751</v>
      </c>
      <c r="D3486" t="s">
        <v>22531</v>
      </c>
      <c r="E3486" t="s">
        <v>21966</v>
      </c>
      <c r="F3486" t="s">
        <v>21953</v>
      </c>
      <c r="G3486">
        <v>3220</v>
      </c>
      <c r="H3486">
        <v>3220</v>
      </c>
      <c r="I3486">
        <v>150</v>
      </c>
      <c r="J3486" t="s">
        <v>21954</v>
      </c>
      <c r="K3486" t="s">
        <v>204</v>
      </c>
      <c r="L3486" t="s">
        <v>12492</v>
      </c>
      <c r="M3486" t="s">
        <v>21955</v>
      </c>
      <c r="N3486" t="s">
        <v>21955</v>
      </c>
      <c r="O3486" t="s">
        <v>21955</v>
      </c>
      <c r="P3486" t="s">
        <v>21955</v>
      </c>
      <c r="Q3486" t="s">
        <v>21956</v>
      </c>
      <c r="R3486">
        <v>0.05</v>
      </c>
      <c r="S3486">
        <v>0</v>
      </c>
    </row>
    <row r="3487" spans="1:20">
      <c r="A3487" t="s">
        <v>349</v>
      </c>
      <c r="B3487" t="s">
        <v>27752</v>
      </c>
      <c r="C3487" t="s">
        <v>27753</v>
      </c>
      <c r="D3487" t="s">
        <v>22025</v>
      </c>
      <c r="E3487" t="s">
        <v>21966</v>
      </c>
      <c r="F3487" t="s">
        <v>21953</v>
      </c>
      <c r="G3487">
        <v>3220</v>
      </c>
      <c r="I3487">
        <v>150</v>
      </c>
      <c r="J3487" t="s">
        <v>21954</v>
      </c>
      <c r="K3487" t="s">
        <v>204</v>
      </c>
      <c r="L3487" t="s">
        <v>12492</v>
      </c>
      <c r="M3487" t="s">
        <v>21955</v>
      </c>
      <c r="N3487" t="s">
        <v>21955</v>
      </c>
      <c r="O3487" t="s">
        <v>21955</v>
      </c>
      <c r="P3487" t="s">
        <v>21955</v>
      </c>
      <c r="Q3487" t="s">
        <v>21956</v>
      </c>
      <c r="R3487">
        <v>0.05</v>
      </c>
      <c r="S3487">
        <v>0</v>
      </c>
    </row>
    <row r="3488" spans="1:20">
      <c r="A3488" t="s">
        <v>349</v>
      </c>
      <c r="B3488" t="s">
        <v>27754</v>
      </c>
      <c r="C3488" t="s">
        <v>27755</v>
      </c>
      <c r="D3488" t="s">
        <v>22025</v>
      </c>
      <c r="E3488" t="s">
        <v>21966</v>
      </c>
      <c r="F3488" t="s">
        <v>21953</v>
      </c>
      <c r="G3488">
        <v>3220</v>
      </c>
      <c r="I3488">
        <v>150</v>
      </c>
      <c r="J3488" t="s">
        <v>21954</v>
      </c>
      <c r="K3488" t="s">
        <v>204</v>
      </c>
      <c r="L3488" t="s">
        <v>12492</v>
      </c>
      <c r="M3488" t="s">
        <v>21955</v>
      </c>
      <c r="N3488" t="s">
        <v>21955</v>
      </c>
      <c r="O3488" t="s">
        <v>21955</v>
      </c>
      <c r="P3488" t="s">
        <v>21955</v>
      </c>
      <c r="Q3488" t="s">
        <v>21956</v>
      </c>
      <c r="R3488">
        <v>0.05</v>
      </c>
      <c r="S3488">
        <v>0</v>
      </c>
    </row>
    <row r="3489" spans="1:20">
      <c r="A3489" t="s">
        <v>349</v>
      </c>
      <c r="B3489" t="s">
        <v>27756</v>
      </c>
      <c r="C3489" t="s">
        <v>27757</v>
      </c>
      <c r="D3489" t="s">
        <v>22025</v>
      </c>
      <c r="E3489" t="s">
        <v>21966</v>
      </c>
      <c r="F3489" t="s">
        <v>21953</v>
      </c>
      <c r="G3489">
        <v>3220</v>
      </c>
      <c r="I3489">
        <v>150</v>
      </c>
      <c r="J3489" t="s">
        <v>21954</v>
      </c>
      <c r="K3489" t="s">
        <v>204</v>
      </c>
      <c r="L3489" t="s">
        <v>12492</v>
      </c>
      <c r="M3489" t="s">
        <v>21955</v>
      </c>
      <c r="N3489" t="s">
        <v>21955</v>
      </c>
      <c r="O3489" t="s">
        <v>21955</v>
      </c>
      <c r="P3489" t="s">
        <v>21955</v>
      </c>
      <c r="Q3489" t="s">
        <v>21956</v>
      </c>
      <c r="R3489">
        <v>0.05</v>
      </c>
      <c r="S3489">
        <v>0</v>
      </c>
    </row>
    <row r="3490" spans="1:20">
      <c r="A3490" t="s">
        <v>349</v>
      </c>
      <c r="B3490" t="s">
        <v>27758</v>
      </c>
      <c r="C3490" t="s">
        <v>27759</v>
      </c>
      <c r="D3490" t="s">
        <v>22025</v>
      </c>
      <c r="E3490" t="s">
        <v>21966</v>
      </c>
      <c r="F3490" t="s">
        <v>21953</v>
      </c>
      <c r="G3490">
        <v>3220</v>
      </c>
      <c r="I3490">
        <v>150</v>
      </c>
      <c r="J3490" t="s">
        <v>21954</v>
      </c>
      <c r="K3490" t="s">
        <v>204</v>
      </c>
      <c r="L3490" t="s">
        <v>12492</v>
      </c>
      <c r="M3490" t="s">
        <v>21955</v>
      </c>
      <c r="N3490" t="s">
        <v>21955</v>
      </c>
      <c r="O3490" t="s">
        <v>21955</v>
      </c>
      <c r="P3490" t="s">
        <v>21955</v>
      </c>
      <c r="Q3490" t="s">
        <v>21956</v>
      </c>
      <c r="R3490">
        <v>0.05</v>
      </c>
      <c r="S3490">
        <v>0</v>
      </c>
    </row>
    <row r="3491" spans="1:20">
      <c r="A3491" t="s">
        <v>349</v>
      </c>
      <c r="B3491" t="s">
        <v>27760</v>
      </c>
      <c r="C3491" t="s">
        <v>27761</v>
      </c>
      <c r="D3491" t="s">
        <v>22025</v>
      </c>
      <c r="E3491" t="s">
        <v>21966</v>
      </c>
      <c r="F3491" t="s">
        <v>21953</v>
      </c>
      <c r="G3491">
        <v>3220</v>
      </c>
      <c r="I3491">
        <v>150</v>
      </c>
      <c r="J3491" t="s">
        <v>21954</v>
      </c>
      <c r="K3491" t="s">
        <v>204</v>
      </c>
      <c r="L3491" t="s">
        <v>12492</v>
      </c>
      <c r="M3491" t="s">
        <v>21955</v>
      </c>
      <c r="N3491" t="s">
        <v>21955</v>
      </c>
      <c r="O3491" t="s">
        <v>21955</v>
      </c>
      <c r="P3491" t="s">
        <v>21955</v>
      </c>
      <c r="Q3491" t="s">
        <v>21956</v>
      </c>
      <c r="R3491">
        <v>0.05</v>
      </c>
      <c r="S3491">
        <v>0</v>
      </c>
    </row>
    <row r="3492" spans="1:20">
      <c r="A3492" t="s">
        <v>349</v>
      </c>
      <c r="B3492" t="s">
        <v>27762</v>
      </c>
      <c r="C3492" t="s">
        <v>27763</v>
      </c>
      <c r="D3492" t="s">
        <v>22025</v>
      </c>
      <c r="E3492" t="s">
        <v>21966</v>
      </c>
      <c r="F3492" t="s">
        <v>21953</v>
      </c>
      <c r="G3492">
        <v>3220</v>
      </c>
      <c r="I3492">
        <v>150</v>
      </c>
      <c r="J3492" t="s">
        <v>21954</v>
      </c>
      <c r="K3492" t="s">
        <v>204</v>
      </c>
      <c r="L3492" t="s">
        <v>12492</v>
      </c>
      <c r="M3492" t="s">
        <v>21955</v>
      </c>
      <c r="N3492" t="s">
        <v>21955</v>
      </c>
      <c r="O3492" t="s">
        <v>21955</v>
      </c>
      <c r="P3492" t="s">
        <v>21955</v>
      </c>
      <c r="Q3492" t="s">
        <v>21956</v>
      </c>
      <c r="R3492">
        <v>0.05</v>
      </c>
      <c r="S3492">
        <v>0</v>
      </c>
    </row>
    <row r="3493" spans="1:20">
      <c r="A3493" t="s">
        <v>349</v>
      </c>
      <c r="B3493" t="s">
        <v>27764</v>
      </c>
      <c r="C3493" t="s">
        <v>27765</v>
      </c>
      <c r="D3493" t="s">
        <v>22073</v>
      </c>
      <c r="E3493" t="s">
        <v>21952</v>
      </c>
      <c r="F3493" t="s">
        <v>21953</v>
      </c>
      <c r="G3493">
        <v>3440</v>
      </c>
      <c r="I3493">
        <v>200</v>
      </c>
      <c r="J3493" t="s">
        <v>21954</v>
      </c>
      <c r="K3493" t="s">
        <v>204</v>
      </c>
      <c r="L3493" t="s">
        <v>12492</v>
      </c>
      <c r="M3493" t="s">
        <v>21955</v>
      </c>
      <c r="N3493" t="s">
        <v>21955</v>
      </c>
      <c r="O3493" t="s">
        <v>21955</v>
      </c>
      <c r="P3493" t="s">
        <v>21955</v>
      </c>
      <c r="Q3493" t="s">
        <v>21956</v>
      </c>
      <c r="R3493">
        <v>0.05</v>
      </c>
      <c r="S3493">
        <v>0</v>
      </c>
      <c r="T3493" t="s">
        <v>22002</v>
      </c>
    </row>
    <row r="3494" spans="1:20">
      <c r="A3494" t="s">
        <v>349</v>
      </c>
      <c r="B3494" t="s">
        <v>27766</v>
      </c>
      <c r="C3494" t="s">
        <v>27767</v>
      </c>
      <c r="D3494" t="s">
        <v>21979</v>
      </c>
      <c r="E3494" t="s">
        <v>21952</v>
      </c>
      <c r="F3494" t="s">
        <v>21953</v>
      </c>
      <c r="G3494">
        <v>3440</v>
      </c>
      <c r="I3494">
        <v>150</v>
      </c>
      <c r="J3494" t="s">
        <v>21954</v>
      </c>
      <c r="K3494" t="s">
        <v>12492</v>
      </c>
      <c r="L3494" t="s">
        <v>12492</v>
      </c>
      <c r="M3494" t="s">
        <v>21955</v>
      </c>
      <c r="N3494" t="s">
        <v>21955</v>
      </c>
      <c r="O3494" t="s">
        <v>21955</v>
      </c>
      <c r="P3494" t="s">
        <v>21955</v>
      </c>
      <c r="Q3494" t="s">
        <v>21956</v>
      </c>
      <c r="R3494">
        <v>0.05</v>
      </c>
      <c r="S3494">
        <v>0</v>
      </c>
      <c r="T3494" t="s">
        <v>22002</v>
      </c>
    </row>
    <row r="3495" spans="1:20">
      <c r="A3495" t="s">
        <v>349</v>
      </c>
      <c r="B3495" t="s">
        <v>27768</v>
      </c>
      <c r="C3495" t="s">
        <v>27769</v>
      </c>
      <c r="D3495" t="s">
        <v>21959</v>
      </c>
      <c r="E3495" t="s">
        <v>21960</v>
      </c>
      <c r="F3495" t="s">
        <v>21953</v>
      </c>
      <c r="G3495">
        <v>3420</v>
      </c>
      <c r="I3495">
        <v>150</v>
      </c>
      <c r="J3495" t="s">
        <v>21954</v>
      </c>
      <c r="K3495" t="s">
        <v>204</v>
      </c>
      <c r="L3495" t="s">
        <v>12492</v>
      </c>
      <c r="M3495" t="s">
        <v>21961</v>
      </c>
      <c r="N3495" t="s">
        <v>21961</v>
      </c>
      <c r="O3495" t="s">
        <v>21961</v>
      </c>
      <c r="P3495" t="s">
        <v>21961</v>
      </c>
      <c r="Q3495" t="s">
        <v>21956</v>
      </c>
      <c r="R3495">
        <v>0.05</v>
      </c>
      <c r="S3495">
        <v>0</v>
      </c>
    </row>
    <row r="3496" spans="1:20">
      <c r="A3496" t="s">
        <v>349</v>
      </c>
      <c r="B3496" t="s">
        <v>27770</v>
      </c>
      <c r="C3496" t="s">
        <v>27771</v>
      </c>
      <c r="D3496" t="s">
        <v>22006</v>
      </c>
      <c r="E3496" t="s">
        <v>21952</v>
      </c>
      <c r="F3496" t="s">
        <v>21953</v>
      </c>
      <c r="G3496">
        <v>3450</v>
      </c>
      <c r="I3496">
        <v>150</v>
      </c>
      <c r="J3496" t="s">
        <v>21954</v>
      </c>
      <c r="K3496" t="s">
        <v>204</v>
      </c>
      <c r="L3496" t="s">
        <v>12492</v>
      </c>
      <c r="M3496" t="s">
        <v>21955</v>
      </c>
      <c r="N3496" t="s">
        <v>21955</v>
      </c>
      <c r="O3496" t="s">
        <v>21955</v>
      </c>
      <c r="P3496" t="s">
        <v>21955</v>
      </c>
      <c r="Q3496" t="s">
        <v>21956</v>
      </c>
      <c r="R3496">
        <v>0.05</v>
      </c>
      <c r="S3496">
        <v>0</v>
      </c>
      <c r="T3496" t="s">
        <v>21967</v>
      </c>
    </row>
    <row r="3497" spans="1:20">
      <c r="A3497" t="s">
        <v>349</v>
      </c>
      <c r="B3497" t="s">
        <v>27772</v>
      </c>
      <c r="C3497" t="s">
        <v>27773</v>
      </c>
      <c r="D3497" t="s">
        <v>22069</v>
      </c>
      <c r="E3497" t="s">
        <v>21952</v>
      </c>
      <c r="F3497" t="s">
        <v>21953</v>
      </c>
      <c r="G3497">
        <v>3430</v>
      </c>
      <c r="I3497">
        <v>150</v>
      </c>
      <c r="J3497" t="s">
        <v>21954</v>
      </c>
      <c r="K3497" t="s">
        <v>204</v>
      </c>
      <c r="L3497" t="s">
        <v>12492</v>
      </c>
      <c r="M3497" t="s">
        <v>21955</v>
      </c>
      <c r="N3497" t="s">
        <v>21955</v>
      </c>
      <c r="O3497" t="s">
        <v>21955</v>
      </c>
      <c r="P3497" t="s">
        <v>21955</v>
      </c>
      <c r="Q3497" t="s">
        <v>21956</v>
      </c>
      <c r="R3497">
        <v>0.05</v>
      </c>
      <c r="S3497">
        <v>0</v>
      </c>
      <c r="T3497" t="s">
        <v>21967</v>
      </c>
    </row>
    <row r="3498" spans="1:20">
      <c r="A3498" t="s">
        <v>349</v>
      </c>
      <c r="B3498" t="s">
        <v>27774</v>
      </c>
      <c r="C3498" t="s">
        <v>27775</v>
      </c>
      <c r="D3498" t="s">
        <v>21959</v>
      </c>
      <c r="E3498" t="s">
        <v>21960</v>
      </c>
      <c r="F3498" t="s">
        <v>21953</v>
      </c>
      <c r="G3498">
        <v>3420</v>
      </c>
      <c r="I3498">
        <v>150</v>
      </c>
      <c r="J3498" t="s">
        <v>21954</v>
      </c>
      <c r="K3498" t="s">
        <v>204</v>
      </c>
      <c r="L3498" t="s">
        <v>12492</v>
      </c>
      <c r="M3498" t="s">
        <v>21961</v>
      </c>
      <c r="N3498" t="s">
        <v>21961</v>
      </c>
      <c r="O3498" t="s">
        <v>21961</v>
      </c>
      <c r="P3498" t="s">
        <v>21961</v>
      </c>
      <c r="Q3498" t="s">
        <v>21956</v>
      </c>
      <c r="R3498">
        <v>0.05</v>
      </c>
      <c r="S3498">
        <v>0</v>
      </c>
    </row>
    <row r="3499" spans="1:20">
      <c r="A3499" t="s">
        <v>349</v>
      </c>
      <c r="B3499" t="s">
        <v>27776</v>
      </c>
      <c r="C3499" t="s">
        <v>27777</v>
      </c>
      <c r="D3499" t="s">
        <v>21959</v>
      </c>
      <c r="E3499" t="s">
        <v>21960</v>
      </c>
      <c r="F3499" t="s">
        <v>21953</v>
      </c>
      <c r="G3499">
        <v>3420</v>
      </c>
      <c r="I3499">
        <v>200</v>
      </c>
      <c r="J3499" t="s">
        <v>21954</v>
      </c>
      <c r="K3499" t="s">
        <v>204</v>
      </c>
      <c r="L3499" t="s">
        <v>12492</v>
      </c>
      <c r="M3499" t="s">
        <v>21955</v>
      </c>
      <c r="N3499" t="s">
        <v>21955</v>
      </c>
      <c r="O3499" t="s">
        <v>21955</v>
      </c>
      <c r="P3499" t="s">
        <v>21955</v>
      </c>
      <c r="Q3499" t="s">
        <v>21956</v>
      </c>
      <c r="R3499">
        <v>0.05</v>
      </c>
      <c r="S3499">
        <v>0</v>
      </c>
      <c r="T3499" t="s">
        <v>21967</v>
      </c>
    </row>
    <row r="3500" spans="1:20">
      <c r="A3500" t="s">
        <v>349</v>
      </c>
      <c r="B3500" t="s">
        <v>27778</v>
      </c>
      <c r="C3500" t="s">
        <v>27779</v>
      </c>
      <c r="D3500" t="s">
        <v>22069</v>
      </c>
      <c r="E3500" t="s">
        <v>21952</v>
      </c>
      <c r="F3500" t="s">
        <v>21953</v>
      </c>
      <c r="G3500">
        <v>3430</v>
      </c>
      <c r="I3500">
        <v>150</v>
      </c>
      <c r="J3500" t="s">
        <v>21954</v>
      </c>
      <c r="K3500" t="s">
        <v>204</v>
      </c>
      <c r="L3500" t="s">
        <v>12492</v>
      </c>
      <c r="M3500" t="s">
        <v>21955</v>
      </c>
      <c r="N3500" t="s">
        <v>21955</v>
      </c>
      <c r="O3500" t="s">
        <v>21955</v>
      </c>
      <c r="P3500" t="s">
        <v>21955</v>
      </c>
      <c r="Q3500" t="s">
        <v>21956</v>
      </c>
      <c r="R3500">
        <v>0.05</v>
      </c>
      <c r="S3500">
        <v>0</v>
      </c>
      <c r="T3500" t="s">
        <v>21967</v>
      </c>
    </row>
    <row r="3501" spans="1:20">
      <c r="A3501" t="s">
        <v>349</v>
      </c>
      <c r="B3501" t="s">
        <v>27780</v>
      </c>
      <c r="C3501" t="s">
        <v>27781</v>
      </c>
      <c r="D3501" t="s">
        <v>21959</v>
      </c>
      <c r="E3501" t="s">
        <v>21960</v>
      </c>
      <c r="F3501" t="s">
        <v>21953</v>
      </c>
      <c r="G3501">
        <v>3420</v>
      </c>
      <c r="I3501">
        <v>150</v>
      </c>
      <c r="J3501" t="s">
        <v>21954</v>
      </c>
      <c r="K3501" t="s">
        <v>204</v>
      </c>
      <c r="L3501" t="s">
        <v>12492</v>
      </c>
      <c r="M3501" t="s">
        <v>21955</v>
      </c>
      <c r="N3501" t="s">
        <v>21955</v>
      </c>
      <c r="O3501" t="s">
        <v>21955</v>
      </c>
      <c r="P3501" t="s">
        <v>21955</v>
      </c>
      <c r="Q3501" t="s">
        <v>21956</v>
      </c>
      <c r="R3501">
        <v>0.05</v>
      </c>
      <c r="S3501">
        <v>0</v>
      </c>
      <c r="T3501" t="s">
        <v>21967</v>
      </c>
    </row>
    <row r="3502" spans="1:20">
      <c r="A3502" t="s">
        <v>349</v>
      </c>
      <c r="B3502" t="s">
        <v>27782</v>
      </c>
      <c r="C3502" t="s">
        <v>27783</v>
      </c>
      <c r="D3502" t="s">
        <v>22069</v>
      </c>
      <c r="E3502" t="s">
        <v>21952</v>
      </c>
      <c r="F3502" t="s">
        <v>21953</v>
      </c>
      <c r="G3502">
        <v>3430</v>
      </c>
      <c r="I3502">
        <v>150</v>
      </c>
      <c r="J3502" t="s">
        <v>21954</v>
      </c>
      <c r="K3502" t="s">
        <v>204</v>
      </c>
      <c r="L3502" t="s">
        <v>12492</v>
      </c>
      <c r="M3502" t="s">
        <v>21955</v>
      </c>
      <c r="N3502" t="s">
        <v>21955</v>
      </c>
      <c r="O3502" t="s">
        <v>21955</v>
      </c>
      <c r="P3502" t="s">
        <v>21955</v>
      </c>
      <c r="Q3502" t="s">
        <v>21956</v>
      </c>
      <c r="R3502">
        <v>0.05</v>
      </c>
      <c r="S3502">
        <v>0</v>
      </c>
      <c r="T3502" t="s">
        <v>21967</v>
      </c>
    </row>
    <row r="3503" spans="1:20">
      <c r="A3503" t="s">
        <v>349</v>
      </c>
      <c r="B3503" t="s">
        <v>27784</v>
      </c>
      <c r="C3503" t="s">
        <v>27785</v>
      </c>
      <c r="D3503" t="s">
        <v>22006</v>
      </c>
      <c r="E3503" t="s">
        <v>21952</v>
      </c>
      <c r="F3503" t="s">
        <v>21953</v>
      </c>
      <c r="G3503">
        <v>3450</v>
      </c>
      <c r="I3503">
        <v>150</v>
      </c>
      <c r="J3503" t="s">
        <v>21954</v>
      </c>
      <c r="K3503" t="s">
        <v>204</v>
      </c>
      <c r="L3503" t="s">
        <v>12492</v>
      </c>
      <c r="M3503" t="s">
        <v>21955</v>
      </c>
      <c r="N3503" t="s">
        <v>21955</v>
      </c>
      <c r="O3503" t="s">
        <v>21955</v>
      </c>
      <c r="P3503" t="s">
        <v>21955</v>
      </c>
      <c r="Q3503" t="s">
        <v>21956</v>
      </c>
      <c r="R3503">
        <v>0.05</v>
      </c>
      <c r="S3503">
        <v>0</v>
      </c>
    </row>
    <row r="3504" spans="1:20">
      <c r="A3504" t="s">
        <v>349</v>
      </c>
      <c r="B3504" t="s">
        <v>27786</v>
      </c>
      <c r="C3504" t="s">
        <v>27787</v>
      </c>
      <c r="D3504" t="s">
        <v>22043</v>
      </c>
      <c r="E3504" t="s">
        <v>21952</v>
      </c>
      <c r="F3504" t="s">
        <v>21953</v>
      </c>
      <c r="G3504">
        <v>3440</v>
      </c>
      <c r="I3504">
        <v>150</v>
      </c>
      <c r="J3504" t="s">
        <v>21954</v>
      </c>
      <c r="K3504" t="s">
        <v>204</v>
      </c>
      <c r="L3504" t="s">
        <v>12492</v>
      </c>
      <c r="M3504" t="s">
        <v>21955</v>
      </c>
      <c r="N3504" t="s">
        <v>21955</v>
      </c>
      <c r="O3504" t="s">
        <v>21955</v>
      </c>
      <c r="P3504" t="s">
        <v>21955</v>
      </c>
      <c r="Q3504" t="s">
        <v>21956</v>
      </c>
      <c r="R3504">
        <v>0.05</v>
      </c>
      <c r="S3504">
        <v>0</v>
      </c>
    </row>
    <row r="3505" spans="1:20">
      <c r="A3505" t="s">
        <v>349</v>
      </c>
      <c r="B3505" t="s">
        <v>27788</v>
      </c>
      <c r="C3505" t="s">
        <v>27789</v>
      </c>
      <c r="D3505" t="s">
        <v>21959</v>
      </c>
      <c r="E3505" t="s">
        <v>21960</v>
      </c>
      <c r="F3505" t="s">
        <v>21953</v>
      </c>
      <c r="G3505">
        <v>3420</v>
      </c>
      <c r="I3505">
        <v>150</v>
      </c>
      <c r="J3505" t="s">
        <v>21954</v>
      </c>
      <c r="K3505" t="s">
        <v>204</v>
      </c>
      <c r="L3505" t="s">
        <v>12492</v>
      </c>
      <c r="M3505" t="s">
        <v>21961</v>
      </c>
      <c r="N3505" t="s">
        <v>21961</v>
      </c>
      <c r="O3505" t="s">
        <v>21961</v>
      </c>
      <c r="P3505" t="s">
        <v>21961</v>
      </c>
      <c r="Q3505" t="s">
        <v>21956</v>
      </c>
      <c r="R3505">
        <v>0.05</v>
      </c>
      <c r="S3505">
        <v>0</v>
      </c>
    </row>
    <row r="3506" spans="1:20">
      <c r="A3506" t="s">
        <v>349</v>
      </c>
      <c r="B3506" t="s">
        <v>27790</v>
      </c>
      <c r="C3506" t="s">
        <v>27791</v>
      </c>
      <c r="D3506" t="s">
        <v>21959</v>
      </c>
      <c r="E3506" t="s">
        <v>21960</v>
      </c>
      <c r="F3506" t="s">
        <v>21953</v>
      </c>
      <c r="G3506">
        <v>3420</v>
      </c>
      <c r="I3506">
        <v>150</v>
      </c>
      <c r="J3506" t="s">
        <v>21954</v>
      </c>
      <c r="K3506" t="s">
        <v>204</v>
      </c>
      <c r="L3506" t="s">
        <v>12492</v>
      </c>
      <c r="M3506" t="s">
        <v>21961</v>
      </c>
      <c r="N3506" t="s">
        <v>21961</v>
      </c>
      <c r="O3506" t="s">
        <v>21961</v>
      </c>
      <c r="P3506" t="s">
        <v>21961</v>
      </c>
      <c r="Q3506" t="s">
        <v>21956</v>
      </c>
      <c r="R3506">
        <v>0.05</v>
      </c>
      <c r="S3506">
        <v>0</v>
      </c>
    </row>
    <row r="3507" spans="1:20">
      <c r="A3507" t="s">
        <v>349</v>
      </c>
      <c r="B3507" t="s">
        <v>27792</v>
      </c>
      <c r="C3507" t="s">
        <v>27793</v>
      </c>
      <c r="D3507" t="s">
        <v>22043</v>
      </c>
      <c r="E3507" t="s">
        <v>21952</v>
      </c>
      <c r="F3507" t="s">
        <v>21953</v>
      </c>
      <c r="G3507">
        <v>3440</v>
      </c>
      <c r="I3507">
        <v>150</v>
      </c>
      <c r="J3507" t="s">
        <v>21954</v>
      </c>
      <c r="K3507" t="s">
        <v>204</v>
      </c>
      <c r="L3507" t="s">
        <v>12492</v>
      </c>
      <c r="M3507" t="s">
        <v>21955</v>
      </c>
      <c r="N3507" t="s">
        <v>21955</v>
      </c>
      <c r="O3507" t="s">
        <v>21955</v>
      </c>
      <c r="P3507" t="s">
        <v>21955</v>
      </c>
      <c r="Q3507" t="s">
        <v>21956</v>
      </c>
      <c r="R3507">
        <v>0.05</v>
      </c>
      <c r="S3507">
        <v>0</v>
      </c>
    </row>
    <row r="3508" spans="1:20">
      <c r="A3508" t="s">
        <v>349</v>
      </c>
      <c r="B3508" t="s">
        <v>27794</v>
      </c>
      <c r="C3508" t="s">
        <v>27795</v>
      </c>
      <c r="D3508" t="s">
        <v>21959</v>
      </c>
      <c r="E3508" t="s">
        <v>21960</v>
      </c>
      <c r="F3508" t="s">
        <v>21953</v>
      </c>
      <c r="G3508">
        <v>3420</v>
      </c>
      <c r="I3508">
        <v>150</v>
      </c>
      <c r="J3508" t="s">
        <v>21954</v>
      </c>
      <c r="K3508" t="s">
        <v>204</v>
      </c>
      <c r="L3508" t="s">
        <v>12492</v>
      </c>
      <c r="M3508" t="s">
        <v>21961</v>
      </c>
      <c r="N3508" t="s">
        <v>21961</v>
      </c>
      <c r="O3508" t="s">
        <v>21961</v>
      </c>
      <c r="P3508" t="s">
        <v>21961</v>
      </c>
      <c r="Q3508" t="s">
        <v>21956</v>
      </c>
      <c r="R3508">
        <v>0.05</v>
      </c>
      <c r="S3508">
        <v>0</v>
      </c>
    </row>
    <row r="3509" spans="1:20">
      <c r="A3509" t="s">
        <v>349</v>
      </c>
      <c r="B3509" t="s">
        <v>27796</v>
      </c>
      <c r="C3509" t="s">
        <v>27797</v>
      </c>
      <c r="D3509" t="s">
        <v>22069</v>
      </c>
      <c r="E3509" t="s">
        <v>21952</v>
      </c>
      <c r="F3509" t="s">
        <v>21953</v>
      </c>
      <c r="G3509">
        <v>3430</v>
      </c>
      <c r="I3509">
        <v>150</v>
      </c>
      <c r="J3509" t="s">
        <v>21954</v>
      </c>
      <c r="K3509" t="s">
        <v>204</v>
      </c>
      <c r="L3509" t="s">
        <v>12492</v>
      </c>
      <c r="M3509" t="s">
        <v>21955</v>
      </c>
      <c r="N3509" t="s">
        <v>21955</v>
      </c>
      <c r="O3509" t="s">
        <v>21955</v>
      </c>
      <c r="P3509" t="s">
        <v>21955</v>
      </c>
      <c r="Q3509" t="s">
        <v>21956</v>
      </c>
      <c r="R3509">
        <v>0.05</v>
      </c>
      <c r="S3509">
        <v>0</v>
      </c>
      <c r="T3509" t="s">
        <v>21967</v>
      </c>
    </row>
    <row r="3510" spans="1:20">
      <c r="A3510" t="s">
        <v>349</v>
      </c>
      <c r="B3510" t="s">
        <v>27798</v>
      </c>
      <c r="C3510" t="s">
        <v>27799</v>
      </c>
      <c r="D3510" t="s">
        <v>21959</v>
      </c>
      <c r="E3510" t="s">
        <v>21960</v>
      </c>
      <c r="F3510" t="s">
        <v>21953</v>
      </c>
      <c r="G3510">
        <v>3420</v>
      </c>
      <c r="I3510">
        <v>150</v>
      </c>
      <c r="J3510" t="s">
        <v>21954</v>
      </c>
      <c r="K3510" t="s">
        <v>204</v>
      </c>
      <c r="L3510" t="s">
        <v>12492</v>
      </c>
      <c r="M3510" t="s">
        <v>21955</v>
      </c>
      <c r="N3510" t="s">
        <v>21955</v>
      </c>
      <c r="O3510" t="s">
        <v>21955</v>
      </c>
      <c r="P3510" t="s">
        <v>21955</v>
      </c>
      <c r="Q3510" t="s">
        <v>21956</v>
      </c>
      <c r="R3510">
        <v>0.05</v>
      </c>
      <c r="S3510">
        <v>0</v>
      </c>
      <c r="T3510" t="s">
        <v>21967</v>
      </c>
    </row>
    <row r="3511" spans="1:20">
      <c r="A3511" t="s">
        <v>349</v>
      </c>
      <c r="B3511" t="s">
        <v>27800</v>
      </c>
      <c r="C3511" t="s">
        <v>27801</v>
      </c>
      <c r="D3511" t="s">
        <v>21959</v>
      </c>
      <c r="E3511" t="s">
        <v>21960</v>
      </c>
      <c r="F3511" t="s">
        <v>21953</v>
      </c>
      <c r="G3511">
        <v>3420</v>
      </c>
      <c r="I3511">
        <v>150</v>
      </c>
      <c r="J3511" t="s">
        <v>21954</v>
      </c>
      <c r="K3511" t="s">
        <v>204</v>
      </c>
      <c r="L3511" t="s">
        <v>12492</v>
      </c>
      <c r="M3511" t="s">
        <v>21961</v>
      </c>
      <c r="N3511" t="s">
        <v>21961</v>
      </c>
      <c r="O3511" t="s">
        <v>21961</v>
      </c>
      <c r="P3511" t="s">
        <v>21961</v>
      </c>
      <c r="Q3511" t="s">
        <v>21956</v>
      </c>
      <c r="R3511">
        <v>0.05</v>
      </c>
      <c r="S3511">
        <v>0</v>
      </c>
    </row>
    <row r="3512" spans="1:20">
      <c r="A3512" t="s">
        <v>349</v>
      </c>
      <c r="B3512" t="s">
        <v>27802</v>
      </c>
      <c r="C3512" t="s">
        <v>27803</v>
      </c>
      <c r="D3512" t="s">
        <v>21959</v>
      </c>
      <c r="E3512" t="s">
        <v>21960</v>
      </c>
      <c r="F3512" t="s">
        <v>21953</v>
      </c>
      <c r="G3512">
        <v>3420</v>
      </c>
      <c r="I3512">
        <v>150</v>
      </c>
      <c r="J3512" t="s">
        <v>21954</v>
      </c>
      <c r="K3512" t="s">
        <v>204</v>
      </c>
      <c r="L3512" t="s">
        <v>12492</v>
      </c>
      <c r="M3512" t="s">
        <v>21961</v>
      </c>
      <c r="N3512" t="s">
        <v>21961</v>
      </c>
      <c r="O3512" t="s">
        <v>21961</v>
      </c>
      <c r="P3512" t="s">
        <v>21961</v>
      </c>
      <c r="Q3512" t="s">
        <v>21956</v>
      </c>
      <c r="R3512">
        <v>0.05</v>
      </c>
      <c r="S3512">
        <v>0</v>
      </c>
    </row>
    <row r="3513" spans="1:20">
      <c r="A3513" t="s">
        <v>349</v>
      </c>
      <c r="B3513" t="s">
        <v>27804</v>
      </c>
      <c r="C3513" t="s">
        <v>27805</v>
      </c>
      <c r="D3513" t="s">
        <v>22069</v>
      </c>
      <c r="E3513" t="s">
        <v>21952</v>
      </c>
      <c r="F3513" t="s">
        <v>21953</v>
      </c>
      <c r="G3513">
        <v>3430</v>
      </c>
      <c r="I3513">
        <v>150</v>
      </c>
      <c r="J3513" t="s">
        <v>21954</v>
      </c>
      <c r="K3513" t="s">
        <v>204</v>
      </c>
      <c r="L3513" t="s">
        <v>12492</v>
      </c>
      <c r="M3513" t="s">
        <v>21955</v>
      </c>
      <c r="N3513" t="s">
        <v>21955</v>
      </c>
      <c r="O3513" t="s">
        <v>21955</v>
      </c>
      <c r="P3513" t="s">
        <v>21955</v>
      </c>
      <c r="Q3513" t="s">
        <v>21956</v>
      </c>
      <c r="R3513">
        <v>0.05</v>
      </c>
      <c r="S3513">
        <v>0</v>
      </c>
      <c r="T3513" t="s">
        <v>21967</v>
      </c>
    </row>
    <row r="3514" spans="1:20">
      <c r="A3514" t="s">
        <v>349</v>
      </c>
      <c r="B3514" t="s">
        <v>27806</v>
      </c>
      <c r="C3514" t="s">
        <v>27807</v>
      </c>
      <c r="D3514" t="s">
        <v>22069</v>
      </c>
      <c r="E3514" t="s">
        <v>21952</v>
      </c>
      <c r="F3514" t="s">
        <v>21953</v>
      </c>
      <c r="G3514">
        <v>3430</v>
      </c>
      <c r="I3514">
        <v>150</v>
      </c>
      <c r="J3514" t="s">
        <v>21954</v>
      </c>
      <c r="K3514" t="s">
        <v>204</v>
      </c>
      <c r="L3514" t="s">
        <v>12492</v>
      </c>
      <c r="M3514" t="s">
        <v>21955</v>
      </c>
      <c r="N3514" t="s">
        <v>21955</v>
      </c>
      <c r="O3514" t="s">
        <v>21955</v>
      </c>
      <c r="P3514" t="s">
        <v>21955</v>
      </c>
      <c r="Q3514" t="s">
        <v>21956</v>
      </c>
      <c r="R3514">
        <v>0.05</v>
      </c>
      <c r="S3514">
        <v>0</v>
      </c>
      <c r="T3514" t="s">
        <v>21967</v>
      </c>
    </row>
    <row r="3515" spans="1:20">
      <c r="A3515" t="s">
        <v>349</v>
      </c>
      <c r="B3515" t="s">
        <v>27808</v>
      </c>
      <c r="C3515" t="s">
        <v>27809</v>
      </c>
      <c r="D3515" t="s">
        <v>21959</v>
      </c>
      <c r="E3515" t="s">
        <v>21960</v>
      </c>
      <c r="F3515" t="s">
        <v>21953</v>
      </c>
      <c r="G3515">
        <v>3420</v>
      </c>
      <c r="I3515">
        <v>150</v>
      </c>
      <c r="J3515" t="s">
        <v>21954</v>
      </c>
      <c r="K3515" t="s">
        <v>204</v>
      </c>
      <c r="L3515" t="s">
        <v>12492</v>
      </c>
      <c r="M3515" t="s">
        <v>21961</v>
      </c>
      <c r="N3515" t="s">
        <v>21961</v>
      </c>
      <c r="O3515" t="s">
        <v>21961</v>
      </c>
      <c r="P3515" t="s">
        <v>21961</v>
      </c>
      <c r="Q3515" t="s">
        <v>21956</v>
      </c>
      <c r="R3515">
        <v>0.05</v>
      </c>
      <c r="S3515">
        <v>0</v>
      </c>
    </row>
    <row r="3516" spans="1:20">
      <c r="A3516" t="s">
        <v>349</v>
      </c>
      <c r="B3516" t="s">
        <v>27810</v>
      </c>
      <c r="C3516" t="s">
        <v>27811</v>
      </c>
      <c r="D3516" t="s">
        <v>21959</v>
      </c>
      <c r="E3516" t="s">
        <v>21960</v>
      </c>
      <c r="F3516" t="s">
        <v>21953</v>
      </c>
      <c r="G3516">
        <v>3420</v>
      </c>
      <c r="I3516">
        <v>200</v>
      </c>
      <c r="J3516" t="s">
        <v>21954</v>
      </c>
      <c r="K3516" t="s">
        <v>12492</v>
      </c>
      <c r="L3516" t="s">
        <v>12492</v>
      </c>
      <c r="M3516" t="s">
        <v>21955</v>
      </c>
      <c r="N3516" t="s">
        <v>21955</v>
      </c>
      <c r="O3516" t="s">
        <v>21955</v>
      </c>
      <c r="P3516" t="s">
        <v>21955</v>
      </c>
      <c r="Q3516" t="s">
        <v>21956</v>
      </c>
      <c r="R3516">
        <v>0.05</v>
      </c>
      <c r="S3516">
        <v>0</v>
      </c>
      <c r="T3516" t="s">
        <v>21967</v>
      </c>
    </row>
    <row r="3517" spans="1:20">
      <c r="A3517" t="s">
        <v>349</v>
      </c>
      <c r="B3517" t="s">
        <v>27812</v>
      </c>
      <c r="C3517" t="s">
        <v>27813</v>
      </c>
      <c r="D3517" t="s">
        <v>21959</v>
      </c>
      <c r="E3517" t="s">
        <v>21960</v>
      </c>
      <c r="F3517" t="s">
        <v>21953</v>
      </c>
      <c r="G3517">
        <v>3420</v>
      </c>
      <c r="I3517">
        <v>150</v>
      </c>
      <c r="J3517" t="s">
        <v>21954</v>
      </c>
      <c r="K3517" t="s">
        <v>204</v>
      </c>
      <c r="L3517" t="s">
        <v>12492</v>
      </c>
      <c r="M3517" t="s">
        <v>21961</v>
      </c>
      <c r="N3517" t="s">
        <v>21961</v>
      </c>
      <c r="O3517" t="s">
        <v>21961</v>
      </c>
      <c r="P3517" t="s">
        <v>21961</v>
      </c>
      <c r="Q3517" t="s">
        <v>21956</v>
      </c>
      <c r="R3517">
        <v>0.05</v>
      </c>
      <c r="S3517">
        <v>0</v>
      </c>
    </row>
    <row r="3518" spans="1:20">
      <c r="A3518" t="s">
        <v>349</v>
      </c>
      <c r="B3518" t="s">
        <v>27814</v>
      </c>
      <c r="C3518" t="s">
        <v>27815</v>
      </c>
      <c r="D3518" t="s">
        <v>21959</v>
      </c>
      <c r="E3518" t="s">
        <v>21960</v>
      </c>
      <c r="F3518" t="s">
        <v>21953</v>
      </c>
      <c r="G3518">
        <v>3420</v>
      </c>
      <c r="I3518">
        <v>150</v>
      </c>
      <c r="J3518" t="s">
        <v>21954</v>
      </c>
      <c r="K3518" t="s">
        <v>204</v>
      </c>
      <c r="L3518" t="s">
        <v>12492</v>
      </c>
      <c r="M3518" t="s">
        <v>21961</v>
      </c>
      <c r="N3518" t="s">
        <v>21961</v>
      </c>
      <c r="O3518" t="s">
        <v>21961</v>
      </c>
      <c r="P3518" t="s">
        <v>21961</v>
      </c>
      <c r="Q3518" t="s">
        <v>21956</v>
      </c>
      <c r="R3518">
        <v>0.05</v>
      </c>
      <c r="S3518">
        <v>0</v>
      </c>
    </row>
    <row r="3519" spans="1:20">
      <c r="A3519" t="s">
        <v>349</v>
      </c>
      <c r="B3519" t="s">
        <v>27816</v>
      </c>
      <c r="C3519" t="s">
        <v>27817</v>
      </c>
      <c r="D3519" t="s">
        <v>22069</v>
      </c>
      <c r="E3519" t="s">
        <v>21952</v>
      </c>
      <c r="F3519" t="s">
        <v>21953</v>
      </c>
      <c r="G3519">
        <v>3430</v>
      </c>
      <c r="I3519">
        <v>150</v>
      </c>
      <c r="J3519" t="s">
        <v>21954</v>
      </c>
      <c r="K3519" t="s">
        <v>204</v>
      </c>
      <c r="L3519" t="s">
        <v>12492</v>
      </c>
      <c r="M3519" t="s">
        <v>21955</v>
      </c>
      <c r="N3519" t="s">
        <v>21955</v>
      </c>
      <c r="O3519" t="s">
        <v>21955</v>
      </c>
      <c r="P3519" t="s">
        <v>21955</v>
      </c>
      <c r="Q3519" t="s">
        <v>21956</v>
      </c>
      <c r="R3519">
        <v>0.05</v>
      </c>
      <c r="S3519">
        <v>0</v>
      </c>
      <c r="T3519" t="s">
        <v>21967</v>
      </c>
    </row>
    <row r="3520" spans="1:20">
      <c r="A3520" t="s">
        <v>349</v>
      </c>
      <c r="B3520" t="s">
        <v>27818</v>
      </c>
      <c r="C3520" t="s">
        <v>27819</v>
      </c>
      <c r="D3520" t="s">
        <v>27820</v>
      </c>
      <c r="E3520" t="s">
        <v>22199</v>
      </c>
      <c r="F3520" t="s">
        <v>21953</v>
      </c>
      <c r="G3520">
        <v>4240</v>
      </c>
      <c r="I3520">
        <v>150</v>
      </c>
      <c r="J3520" t="s">
        <v>21954</v>
      </c>
      <c r="K3520" t="s">
        <v>204</v>
      </c>
      <c r="L3520" t="s">
        <v>12492</v>
      </c>
      <c r="M3520" t="s">
        <v>21955</v>
      </c>
      <c r="N3520" t="s">
        <v>21955</v>
      </c>
      <c r="O3520" t="s">
        <v>21955</v>
      </c>
      <c r="P3520" t="s">
        <v>21955</v>
      </c>
      <c r="Q3520" t="s">
        <v>21956</v>
      </c>
      <c r="T3520" t="s">
        <v>22002</v>
      </c>
    </row>
    <row r="3521" spans="1:20">
      <c r="A3521" t="s">
        <v>349</v>
      </c>
      <c r="B3521" t="s">
        <v>27821</v>
      </c>
      <c r="C3521" t="s">
        <v>27822</v>
      </c>
      <c r="D3521" t="s">
        <v>22225</v>
      </c>
      <c r="E3521" t="s">
        <v>21966</v>
      </c>
      <c r="F3521" t="s">
        <v>21953</v>
      </c>
      <c r="G3521">
        <v>3220</v>
      </c>
      <c r="I3521">
        <v>150</v>
      </c>
      <c r="J3521" t="s">
        <v>21954</v>
      </c>
      <c r="K3521" t="s">
        <v>204</v>
      </c>
      <c r="L3521" t="s">
        <v>12492</v>
      </c>
      <c r="M3521" t="s">
        <v>21955</v>
      </c>
      <c r="N3521" t="s">
        <v>21955</v>
      </c>
      <c r="O3521" t="s">
        <v>21955</v>
      </c>
      <c r="P3521" t="s">
        <v>21955</v>
      </c>
      <c r="Q3521" t="s">
        <v>21956</v>
      </c>
      <c r="R3521">
        <v>0.05</v>
      </c>
      <c r="S3521">
        <v>0</v>
      </c>
    </row>
    <row r="3522" spans="1:20">
      <c r="A3522" t="s">
        <v>349</v>
      </c>
      <c r="B3522" t="s">
        <v>27823</v>
      </c>
      <c r="C3522" t="s">
        <v>27824</v>
      </c>
      <c r="D3522" t="s">
        <v>22069</v>
      </c>
      <c r="E3522" t="s">
        <v>21952</v>
      </c>
      <c r="F3522" t="s">
        <v>21953</v>
      </c>
      <c r="G3522">
        <v>3430</v>
      </c>
      <c r="I3522">
        <v>150</v>
      </c>
      <c r="J3522" t="s">
        <v>21954</v>
      </c>
      <c r="K3522" t="s">
        <v>204</v>
      </c>
      <c r="L3522" t="s">
        <v>12492</v>
      </c>
      <c r="M3522" t="s">
        <v>21955</v>
      </c>
      <c r="N3522" t="s">
        <v>21955</v>
      </c>
      <c r="O3522" t="s">
        <v>21955</v>
      </c>
      <c r="P3522" t="s">
        <v>21955</v>
      </c>
      <c r="Q3522" t="s">
        <v>21956</v>
      </c>
      <c r="R3522">
        <v>0.05</v>
      </c>
      <c r="S3522">
        <v>0</v>
      </c>
      <c r="T3522" t="s">
        <v>21967</v>
      </c>
    </row>
    <row r="3523" spans="1:20">
      <c r="A3523" t="s">
        <v>349</v>
      </c>
      <c r="B3523" t="s">
        <v>27825</v>
      </c>
      <c r="C3523" t="s">
        <v>27826</v>
      </c>
      <c r="D3523" t="s">
        <v>22069</v>
      </c>
      <c r="E3523" t="s">
        <v>21952</v>
      </c>
      <c r="F3523" t="s">
        <v>21953</v>
      </c>
      <c r="G3523">
        <v>3430</v>
      </c>
      <c r="I3523">
        <v>150</v>
      </c>
      <c r="J3523" t="s">
        <v>21954</v>
      </c>
      <c r="K3523" t="s">
        <v>204</v>
      </c>
      <c r="L3523" t="s">
        <v>12492</v>
      </c>
      <c r="M3523" t="s">
        <v>21955</v>
      </c>
      <c r="N3523" t="s">
        <v>21955</v>
      </c>
      <c r="O3523" t="s">
        <v>21955</v>
      </c>
      <c r="P3523" t="s">
        <v>21955</v>
      </c>
      <c r="Q3523" t="s">
        <v>21956</v>
      </c>
      <c r="R3523">
        <v>0.05</v>
      </c>
      <c r="S3523">
        <v>0</v>
      </c>
      <c r="T3523" t="s">
        <v>21967</v>
      </c>
    </row>
    <row r="3524" spans="1:20">
      <c r="A3524" t="s">
        <v>349</v>
      </c>
      <c r="B3524" t="s">
        <v>27827</v>
      </c>
      <c r="C3524" t="s">
        <v>27828</v>
      </c>
      <c r="D3524" t="s">
        <v>22006</v>
      </c>
      <c r="E3524" t="s">
        <v>21952</v>
      </c>
      <c r="F3524" t="s">
        <v>21953</v>
      </c>
      <c r="G3524">
        <v>3450</v>
      </c>
      <c r="I3524">
        <v>150</v>
      </c>
      <c r="J3524" t="s">
        <v>21954</v>
      </c>
      <c r="K3524" t="s">
        <v>204</v>
      </c>
      <c r="L3524" t="s">
        <v>12492</v>
      </c>
      <c r="M3524" t="s">
        <v>21955</v>
      </c>
      <c r="N3524" t="s">
        <v>21955</v>
      </c>
      <c r="O3524" t="s">
        <v>21955</v>
      </c>
      <c r="P3524" t="s">
        <v>21955</v>
      </c>
      <c r="Q3524" t="s">
        <v>21956</v>
      </c>
      <c r="R3524">
        <v>0.05</v>
      </c>
      <c r="S3524">
        <v>0</v>
      </c>
    </row>
    <row r="3525" spans="1:20">
      <c r="A3525" t="s">
        <v>349</v>
      </c>
      <c r="B3525" t="s">
        <v>27829</v>
      </c>
      <c r="C3525" t="s">
        <v>27830</v>
      </c>
      <c r="D3525" t="s">
        <v>22025</v>
      </c>
      <c r="E3525" t="s">
        <v>21966</v>
      </c>
      <c r="F3525" t="s">
        <v>21953</v>
      </c>
      <c r="G3525">
        <v>3220</v>
      </c>
      <c r="I3525">
        <v>150</v>
      </c>
      <c r="J3525" t="s">
        <v>21954</v>
      </c>
      <c r="K3525" t="s">
        <v>204</v>
      </c>
      <c r="L3525" t="s">
        <v>12492</v>
      </c>
      <c r="M3525" t="s">
        <v>21955</v>
      </c>
      <c r="N3525" t="s">
        <v>21955</v>
      </c>
      <c r="O3525" t="s">
        <v>21955</v>
      </c>
      <c r="P3525" t="s">
        <v>21955</v>
      </c>
      <c r="Q3525" t="s">
        <v>21956</v>
      </c>
      <c r="R3525">
        <v>0.05</v>
      </c>
      <c r="S3525">
        <v>0</v>
      </c>
    </row>
    <row r="3526" spans="1:20">
      <c r="A3526" t="s">
        <v>349</v>
      </c>
      <c r="B3526" t="s">
        <v>27831</v>
      </c>
      <c r="C3526" t="s">
        <v>27832</v>
      </c>
      <c r="D3526" t="s">
        <v>23641</v>
      </c>
      <c r="E3526" t="s">
        <v>21987</v>
      </c>
      <c r="F3526" t="s">
        <v>21953</v>
      </c>
      <c r="G3526">
        <v>3220</v>
      </c>
      <c r="I3526">
        <v>150</v>
      </c>
      <c r="J3526" t="s">
        <v>21954</v>
      </c>
      <c r="K3526" t="s">
        <v>12492</v>
      </c>
      <c r="L3526" t="s">
        <v>12492</v>
      </c>
      <c r="M3526" t="s">
        <v>22149</v>
      </c>
      <c r="N3526" t="s">
        <v>22149</v>
      </c>
      <c r="O3526" t="s">
        <v>22149</v>
      </c>
      <c r="P3526" t="s">
        <v>22149</v>
      </c>
      <c r="Q3526" t="s">
        <v>21956</v>
      </c>
      <c r="R3526">
        <v>0.05</v>
      </c>
      <c r="S3526">
        <v>0</v>
      </c>
    </row>
    <row r="3527" spans="1:20">
      <c r="A3527" t="s">
        <v>349</v>
      </c>
      <c r="B3527" t="s">
        <v>27833</v>
      </c>
      <c r="C3527" t="s">
        <v>27834</v>
      </c>
      <c r="D3527" t="s">
        <v>21990</v>
      </c>
      <c r="E3527" t="s">
        <v>21952</v>
      </c>
      <c r="F3527" t="s">
        <v>21953</v>
      </c>
      <c r="G3527">
        <v>3450</v>
      </c>
      <c r="I3527">
        <v>150</v>
      </c>
      <c r="J3527" t="s">
        <v>21954</v>
      </c>
      <c r="K3527" t="s">
        <v>12492</v>
      </c>
      <c r="L3527" t="s">
        <v>12492</v>
      </c>
      <c r="M3527" t="s">
        <v>22149</v>
      </c>
      <c r="N3527" t="s">
        <v>22149</v>
      </c>
      <c r="O3527" t="s">
        <v>22149</v>
      </c>
      <c r="P3527" t="s">
        <v>22149</v>
      </c>
      <c r="Q3527" t="s">
        <v>21956</v>
      </c>
      <c r="R3527">
        <v>0.05</v>
      </c>
      <c r="S3527">
        <v>0</v>
      </c>
    </row>
    <row r="3528" spans="1:20">
      <c r="A3528" t="s">
        <v>349</v>
      </c>
      <c r="B3528" t="s">
        <v>27835</v>
      </c>
      <c r="C3528" t="s">
        <v>27836</v>
      </c>
      <c r="D3528" t="s">
        <v>27837</v>
      </c>
      <c r="E3528" t="s">
        <v>21966</v>
      </c>
      <c r="F3528" t="s">
        <v>21953</v>
      </c>
      <c r="G3528">
        <v>3450</v>
      </c>
      <c r="I3528">
        <v>150</v>
      </c>
      <c r="J3528" t="s">
        <v>21954</v>
      </c>
      <c r="K3528" t="s">
        <v>12492</v>
      </c>
      <c r="L3528" t="s">
        <v>12492</v>
      </c>
      <c r="M3528" t="s">
        <v>22149</v>
      </c>
      <c r="N3528" t="s">
        <v>22149</v>
      </c>
      <c r="O3528" t="s">
        <v>22149</v>
      </c>
      <c r="P3528" t="s">
        <v>22149</v>
      </c>
      <c r="Q3528" t="s">
        <v>21956</v>
      </c>
      <c r="R3528">
        <v>0.05</v>
      </c>
      <c r="S3528">
        <v>0</v>
      </c>
    </row>
    <row r="3529" spans="1:20">
      <c r="A3529" t="s">
        <v>349</v>
      </c>
      <c r="B3529" t="s">
        <v>27838</v>
      </c>
      <c r="C3529" t="s">
        <v>27839</v>
      </c>
      <c r="D3529" t="s">
        <v>27837</v>
      </c>
      <c r="E3529" t="s">
        <v>21966</v>
      </c>
      <c r="F3529" t="s">
        <v>21953</v>
      </c>
      <c r="G3529">
        <v>3450</v>
      </c>
      <c r="I3529">
        <v>150</v>
      </c>
      <c r="J3529" t="s">
        <v>21954</v>
      </c>
      <c r="K3529" t="s">
        <v>12492</v>
      </c>
      <c r="L3529" t="s">
        <v>12492</v>
      </c>
      <c r="M3529" t="s">
        <v>22149</v>
      </c>
      <c r="N3529" t="s">
        <v>22149</v>
      </c>
      <c r="O3529" t="s">
        <v>22149</v>
      </c>
      <c r="P3529" t="s">
        <v>22149</v>
      </c>
      <c r="Q3529" t="s">
        <v>21956</v>
      </c>
      <c r="R3529">
        <v>0.05</v>
      </c>
      <c r="S3529">
        <v>0</v>
      </c>
    </row>
    <row r="3530" spans="1:20">
      <c r="A3530" t="s">
        <v>349</v>
      </c>
      <c r="B3530" t="s">
        <v>27840</v>
      </c>
      <c r="C3530" t="s">
        <v>27841</v>
      </c>
      <c r="D3530" t="s">
        <v>26723</v>
      </c>
      <c r="E3530" t="s">
        <v>21966</v>
      </c>
      <c r="F3530" t="s">
        <v>21953</v>
      </c>
      <c r="G3530">
        <v>3220</v>
      </c>
      <c r="I3530">
        <v>200</v>
      </c>
      <c r="J3530" t="s">
        <v>21954</v>
      </c>
      <c r="K3530" t="s">
        <v>12492</v>
      </c>
      <c r="L3530" t="s">
        <v>12492</v>
      </c>
      <c r="M3530" t="s">
        <v>21955</v>
      </c>
      <c r="N3530" t="s">
        <v>21955</v>
      </c>
      <c r="O3530" t="s">
        <v>21955</v>
      </c>
      <c r="P3530" t="s">
        <v>21955</v>
      </c>
      <c r="Q3530" t="s">
        <v>21956</v>
      </c>
      <c r="R3530">
        <v>0.05</v>
      </c>
      <c r="S3530">
        <v>0</v>
      </c>
      <c r="T3530" t="s">
        <v>22002</v>
      </c>
    </row>
    <row r="3531" spans="1:20">
      <c r="A3531" t="s">
        <v>349</v>
      </c>
      <c r="B3531" t="s">
        <v>27842</v>
      </c>
      <c r="C3531" t="s">
        <v>27843</v>
      </c>
      <c r="D3531" t="s">
        <v>24798</v>
      </c>
      <c r="E3531" t="s">
        <v>21966</v>
      </c>
      <c r="F3531" t="s">
        <v>21953</v>
      </c>
      <c r="G3531">
        <v>3220</v>
      </c>
      <c r="I3531">
        <v>150</v>
      </c>
      <c r="J3531" t="s">
        <v>21954</v>
      </c>
      <c r="K3531" t="s">
        <v>204</v>
      </c>
      <c r="L3531" t="s">
        <v>12492</v>
      </c>
      <c r="M3531" t="s">
        <v>21955</v>
      </c>
      <c r="N3531" t="s">
        <v>21955</v>
      </c>
      <c r="O3531" t="s">
        <v>21955</v>
      </c>
      <c r="P3531" t="s">
        <v>21955</v>
      </c>
      <c r="Q3531" t="s">
        <v>21956</v>
      </c>
      <c r="R3531">
        <v>0.05</v>
      </c>
      <c r="S3531">
        <v>0</v>
      </c>
    </row>
    <row r="3532" spans="1:20">
      <c r="A3532" t="s">
        <v>349</v>
      </c>
      <c r="B3532" t="s">
        <v>27844</v>
      </c>
      <c r="C3532" t="s">
        <v>27845</v>
      </c>
      <c r="D3532" t="s">
        <v>27846</v>
      </c>
      <c r="E3532" t="s">
        <v>27847</v>
      </c>
      <c r="F3532" t="s">
        <v>21953</v>
      </c>
      <c r="G3532">
        <v>3220</v>
      </c>
      <c r="I3532">
        <v>150</v>
      </c>
      <c r="J3532" t="s">
        <v>21954</v>
      </c>
      <c r="K3532" t="s">
        <v>12492</v>
      </c>
      <c r="L3532" t="s">
        <v>12492</v>
      </c>
      <c r="M3532" t="s">
        <v>22149</v>
      </c>
      <c r="N3532" t="s">
        <v>22149</v>
      </c>
      <c r="O3532" t="s">
        <v>22149</v>
      </c>
      <c r="P3532" t="s">
        <v>22149</v>
      </c>
      <c r="Q3532" t="s">
        <v>21956</v>
      </c>
      <c r="T3532" t="s">
        <v>21967</v>
      </c>
    </row>
    <row r="3533" spans="1:20">
      <c r="A3533" t="s">
        <v>349</v>
      </c>
      <c r="B3533" t="s">
        <v>27848</v>
      </c>
      <c r="C3533" t="s">
        <v>27849</v>
      </c>
      <c r="D3533" t="s">
        <v>22069</v>
      </c>
      <c r="E3533" t="s">
        <v>21952</v>
      </c>
      <c r="F3533" t="s">
        <v>21953</v>
      </c>
      <c r="G3533">
        <v>3430</v>
      </c>
      <c r="I3533">
        <v>150</v>
      </c>
      <c r="J3533" t="s">
        <v>21954</v>
      </c>
      <c r="K3533" t="s">
        <v>12492</v>
      </c>
      <c r="L3533" t="s">
        <v>12492</v>
      </c>
      <c r="M3533" t="s">
        <v>21955</v>
      </c>
      <c r="N3533" t="s">
        <v>21955</v>
      </c>
      <c r="O3533" t="s">
        <v>21955</v>
      </c>
      <c r="P3533" t="s">
        <v>21955</v>
      </c>
      <c r="Q3533" t="s">
        <v>21956</v>
      </c>
      <c r="R3533">
        <v>0.05</v>
      </c>
      <c r="S3533">
        <v>0</v>
      </c>
    </row>
    <row r="3534" spans="1:20">
      <c r="A3534" t="s">
        <v>349</v>
      </c>
      <c r="B3534" t="s">
        <v>27850</v>
      </c>
      <c r="C3534" t="s">
        <v>27851</v>
      </c>
      <c r="D3534" t="s">
        <v>22069</v>
      </c>
      <c r="E3534" t="s">
        <v>21952</v>
      </c>
      <c r="F3534" t="s">
        <v>21953</v>
      </c>
      <c r="G3534">
        <v>3430</v>
      </c>
      <c r="I3534">
        <v>150</v>
      </c>
      <c r="J3534" t="s">
        <v>21954</v>
      </c>
      <c r="K3534" t="s">
        <v>12492</v>
      </c>
      <c r="L3534" t="s">
        <v>12492</v>
      </c>
      <c r="M3534" t="s">
        <v>21955</v>
      </c>
      <c r="N3534" t="s">
        <v>21955</v>
      </c>
      <c r="O3534" t="s">
        <v>21955</v>
      </c>
      <c r="P3534" t="s">
        <v>21955</v>
      </c>
      <c r="Q3534" t="s">
        <v>21956</v>
      </c>
      <c r="R3534">
        <v>0.05</v>
      </c>
      <c r="S3534">
        <v>0</v>
      </c>
    </row>
    <row r="3535" spans="1:20">
      <c r="A3535" t="s">
        <v>349</v>
      </c>
      <c r="B3535" t="s">
        <v>27852</v>
      </c>
      <c r="C3535" t="s">
        <v>27853</v>
      </c>
      <c r="D3535" t="s">
        <v>22006</v>
      </c>
      <c r="E3535" t="s">
        <v>21952</v>
      </c>
      <c r="F3535" t="s">
        <v>21953</v>
      </c>
      <c r="G3535">
        <v>3450</v>
      </c>
      <c r="I3535">
        <v>150</v>
      </c>
      <c r="J3535" t="s">
        <v>21954</v>
      </c>
      <c r="K3535" t="s">
        <v>204</v>
      </c>
      <c r="L3535" t="s">
        <v>12492</v>
      </c>
      <c r="M3535" t="s">
        <v>21955</v>
      </c>
      <c r="N3535" t="s">
        <v>21955</v>
      </c>
      <c r="O3535" t="s">
        <v>21955</v>
      </c>
      <c r="P3535" t="s">
        <v>21955</v>
      </c>
      <c r="Q3535" t="s">
        <v>21956</v>
      </c>
      <c r="R3535">
        <v>0.05</v>
      </c>
      <c r="S3535">
        <v>0</v>
      </c>
    </row>
    <row r="3536" spans="1:20">
      <c r="A3536" t="s">
        <v>349</v>
      </c>
      <c r="B3536" t="s">
        <v>27854</v>
      </c>
      <c r="C3536" t="s">
        <v>27855</v>
      </c>
      <c r="D3536" t="s">
        <v>22006</v>
      </c>
      <c r="E3536" t="s">
        <v>21952</v>
      </c>
      <c r="F3536" t="s">
        <v>21953</v>
      </c>
      <c r="G3536">
        <v>3450</v>
      </c>
      <c r="I3536">
        <v>150</v>
      </c>
      <c r="J3536" t="s">
        <v>21954</v>
      </c>
      <c r="K3536" t="s">
        <v>204</v>
      </c>
      <c r="L3536" t="s">
        <v>12492</v>
      </c>
      <c r="M3536" t="s">
        <v>21955</v>
      </c>
      <c r="N3536" t="s">
        <v>21955</v>
      </c>
      <c r="O3536" t="s">
        <v>21955</v>
      </c>
      <c r="P3536" t="s">
        <v>21955</v>
      </c>
      <c r="Q3536" t="s">
        <v>21956</v>
      </c>
      <c r="R3536">
        <v>0.05</v>
      </c>
      <c r="S3536">
        <v>0</v>
      </c>
    </row>
    <row r="3537" spans="1:20">
      <c r="A3537" t="s">
        <v>349</v>
      </c>
      <c r="B3537" t="s">
        <v>27856</v>
      </c>
      <c r="C3537" t="s">
        <v>27857</v>
      </c>
      <c r="D3537" t="s">
        <v>22006</v>
      </c>
      <c r="E3537" t="s">
        <v>21952</v>
      </c>
      <c r="F3537" t="s">
        <v>21953</v>
      </c>
      <c r="G3537">
        <v>3450</v>
      </c>
      <c r="I3537">
        <v>150</v>
      </c>
      <c r="J3537" t="s">
        <v>21954</v>
      </c>
      <c r="K3537" t="s">
        <v>204</v>
      </c>
      <c r="L3537" t="s">
        <v>12492</v>
      </c>
      <c r="M3537" t="s">
        <v>21955</v>
      </c>
      <c r="N3537" t="s">
        <v>21955</v>
      </c>
      <c r="O3537" t="s">
        <v>21955</v>
      </c>
      <c r="P3537" t="s">
        <v>21955</v>
      </c>
      <c r="Q3537" t="s">
        <v>21956</v>
      </c>
      <c r="R3537">
        <v>0.05</v>
      </c>
      <c r="S3537">
        <v>0</v>
      </c>
    </row>
    <row r="3538" spans="1:20">
      <c r="A3538" t="s">
        <v>349</v>
      </c>
      <c r="B3538" t="s">
        <v>27858</v>
      </c>
      <c r="C3538" t="s">
        <v>27859</v>
      </c>
      <c r="D3538" t="s">
        <v>22006</v>
      </c>
      <c r="E3538" t="s">
        <v>21952</v>
      </c>
      <c r="F3538" t="s">
        <v>21953</v>
      </c>
      <c r="G3538">
        <v>3450</v>
      </c>
      <c r="I3538">
        <v>150</v>
      </c>
      <c r="J3538" t="s">
        <v>21954</v>
      </c>
      <c r="K3538" t="s">
        <v>204</v>
      </c>
      <c r="L3538" t="s">
        <v>12492</v>
      </c>
      <c r="M3538" t="s">
        <v>21955</v>
      </c>
      <c r="N3538" t="s">
        <v>21955</v>
      </c>
      <c r="O3538" t="s">
        <v>21955</v>
      </c>
      <c r="P3538" t="s">
        <v>21955</v>
      </c>
      <c r="Q3538" t="s">
        <v>21956</v>
      </c>
      <c r="R3538">
        <v>0.05</v>
      </c>
      <c r="S3538">
        <v>0</v>
      </c>
    </row>
    <row r="3539" spans="1:20">
      <c r="A3539" t="s">
        <v>349</v>
      </c>
      <c r="B3539" t="s">
        <v>27860</v>
      </c>
      <c r="C3539" t="s">
        <v>27861</v>
      </c>
      <c r="D3539" t="s">
        <v>25065</v>
      </c>
      <c r="E3539" t="s">
        <v>21952</v>
      </c>
      <c r="F3539" t="s">
        <v>21953</v>
      </c>
      <c r="G3539">
        <v>3450</v>
      </c>
      <c r="I3539">
        <v>150</v>
      </c>
      <c r="J3539" t="s">
        <v>21954</v>
      </c>
      <c r="K3539" t="s">
        <v>204</v>
      </c>
      <c r="L3539" t="s">
        <v>12492</v>
      </c>
      <c r="M3539" t="s">
        <v>21961</v>
      </c>
      <c r="N3539" t="s">
        <v>21961</v>
      </c>
      <c r="O3539" t="s">
        <v>21961</v>
      </c>
      <c r="P3539" t="s">
        <v>21961</v>
      </c>
      <c r="Q3539" t="s">
        <v>21956</v>
      </c>
      <c r="R3539">
        <v>0.05</v>
      </c>
      <c r="S3539">
        <v>0</v>
      </c>
    </row>
    <row r="3540" spans="1:20">
      <c r="A3540" t="s">
        <v>349</v>
      </c>
      <c r="B3540" t="s">
        <v>27862</v>
      </c>
      <c r="C3540" t="s">
        <v>27863</v>
      </c>
      <c r="D3540" t="s">
        <v>25227</v>
      </c>
      <c r="E3540" t="s">
        <v>21952</v>
      </c>
      <c r="F3540" t="s">
        <v>21953</v>
      </c>
      <c r="G3540">
        <v>3440</v>
      </c>
      <c r="I3540">
        <v>150</v>
      </c>
      <c r="J3540" t="s">
        <v>21954</v>
      </c>
      <c r="K3540" t="s">
        <v>12492</v>
      </c>
      <c r="L3540" t="s">
        <v>12492</v>
      </c>
      <c r="M3540" t="s">
        <v>21955</v>
      </c>
      <c r="N3540" t="s">
        <v>21955</v>
      </c>
      <c r="O3540" t="s">
        <v>21955</v>
      </c>
      <c r="P3540" t="s">
        <v>21955</v>
      </c>
      <c r="Q3540" t="s">
        <v>21956</v>
      </c>
      <c r="R3540">
        <v>0.05</v>
      </c>
      <c r="S3540">
        <v>0</v>
      </c>
      <c r="T3540" t="s">
        <v>21967</v>
      </c>
    </row>
    <row r="3541" spans="1:20">
      <c r="A3541" t="s">
        <v>349</v>
      </c>
      <c r="B3541" t="s">
        <v>27864</v>
      </c>
      <c r="C3541" t="s">
        <v>27865</v>
      </c>
      <c r="D3541" t="s">
        <v>22006</v>
      </c>
      <c r="E3541" t="s">
        <v>21952</v>
      </c>
      <c r="F3541" t="s">
        <v>21953</v>
      </c>
      <c r="G3541">
        <v>3450</v>
      </c>
      <c r="I3541">
        <v>150</v>
      </c>
      <c r="J3541" t="s">
        <v>21954</v>
      </c>
      <c r="K3541" t="s">
        <v>12492</v>
      </c>
      <c r="L3541" t="s">
        <v>12492</v>
      </c>
      <c r="M3541" t="s">
        <v>21955</v>
      </c>
      <c r="N3541" t="s">
        <v>21955</v>
      </c>
      <c r="O3541" t="s">
        <v>21955</v>
      </c>
      <c r="P3541" t="s">
        <v>21955</v>
      </c>
      <c r="Q3541" t="s">
        <v>21956</v>
      </c>
      <c r="R3541">
        <v>0.05</v>
      </c>
      <c r="S3541">
        <v>0</v>
      </c>
      <c r="T3541" t="s">
        <v>22002</v>
      </c>
    </row>
    <row r="3542" spans="1:20">
      <c r="A3542" t="s">
        <v>349</v>
      </c>
      <c r="B3542" t="s">
        <v>27866</v>
      </c>
      <c r="C3542" t="s">
        <v>27867</v>
      </c>
      <c r="D3542" t="s">
        <v>22006</v>
      </c>
      <c r="E3542" t="s">
        <v>21952</v>
      </c>
      <c r="F3542" t="s">
        <v>21953</v>
      </c>
      <c r="G3542">
        <v>3450</v>
      </c>
      <c r="I3542">
        <v>150</v>
      </c>
      <c r="J3542" t="s">
        <v>21954</v>
      </c>
      <c r="K3542" t="s">
        <v>204</v>
      </c>
      <c r="L3542" t="s">
        <v>12492</v>
      </c>
      <c r="M3542" t="s">
        <v>21955</v>
      </c>
      <c r="N3542" t="s">
        <v>21955</v>
      </c>
      <c r="O3542" t="s">
        <v>21955</v>
      </c>
      <c r="P3542" t="s">
        <v>21955</v>
      </c>
      <c r="Q3542" t="s">
        <v>21956</v>
      </c>
      <c r="R3542">
        <v>0.05</v>
      </c>
      <c r="S3542">
        <v>0</v>
      </c>
      <c r="T3542" t="s">
        <v>21967</v>
      </c>
    </row>
    <row r="3543" spans="1:20">
      <c r="A3543" t="s">
        <v>349</v>
      </c>
      <c r="B3543" t="s">
        <v>27868</v>
      </c>
      <c r="C3543" t="s">
        <v>27869</v>
      </c>
      <c r="D3543" t="s">
        <v>21959</v>
      </c>
      <c r="E3543" t="s">
        <v>21960</v>
      </c>
      <c r="F3543" t="s">
        <v>21953</v>
      </c>
      <c r="G3543">
        <v>3420</v>
      </c>
      <c r="I3543">
        <v>150</v>
      </c>
      <c r="J3543" t="s">
        <v>21954</v>
      </c>
      <c r="K3543" t="s">
        <v>204</v>
      </c>
      <c r="L3543" t="s">
        <v>12492</v>
      </c>
      <c r="M3543" t="s">
        <v>21955</v>
      </c>
      <c r="N3543" t="s">
        <v>21955</v>
      </c>
      <c r="O3543" t="s">
        <v>21955</v>
      </c>
      <c r="P3543" t="s">
        <v>21955</v>
      </c>
      <c r="Q3543" t="s">
        <v>21956</v>
      </c>
      <c r="R3543">
        <v>0.05</v>
      </c>
      <c r="S3543">
        <v>0</v>
      </c>
      <c r="T3543" t="s">
        <v>21967</v>
      </c>
    </row>
    <row r="3544" spans="1:20">
      <c r="A3544" t="s">
        <v>349</v>
      </c>
      <c r="B3544" t="s">
        <v>27870</v>
      </c>
      <c r="C3544" t="s">
        <v>27871</v>
      </c>
      <c r="D3544" t="s">
        <v>21959</v>
      </c>
      <c r="E3544" t="s">
        <v>21960</v>
      </c>
      <c r="F3544" t="s">
        <v>21953</v>
      </c>
      <c r="G3544">
        <v>3420</v>
      </c>
      <c r="I3544">
        <v>150</v>
      </c>
      <c r="J3544" t="s">
        <v>21954</v>
      </c>
      <c r="K3544" t="s">
        <v>204</v>
      </c>
      <c r="L3544" t="s">
        <v>12492</v>
      </c>
      <c r="M3544" t="s">
        <v>21955</v>
      </c>
      <c r="N3544" t="s">
        <v>21955</v>
      </c>
      <c r="O3544" t="s">
        <v>21955</v>
      </c>
      <c r="P3544" t="s">
        <v>21955</v>
      </c>
      <c r="Q3544" t="s">
        <v>21956</v>
      </c>
      <c r="R3544">
        <v>0.05</v>
      </c>
      <c r="S3544">
        <v>0</v>
      </c>
      <c r="T3544" t="s">
        <v>21967</v>
      </c>
    </row>
    <row r="3545" spans="1:20">
      <c r="A3545" t="s">
        <v>349</v>
      </c>
      <c r="B3545" t="s">
        <v>27872</v>
      </c>
      <c r="C3545" t="s">
        <v>27873</v>
      </c>
      <c r="D3545" t="s">
        <v>26584</v>
      </c>
      <c r="E3545" t="s">
        <v>21960</v>
      </c>
      <c r="F3545" t="s">
        <v>21953</v>
      </c>
      <c r="G3545">
        <v>3021</v>
      </c>
      <c r="I3545">
        <v>150</v>
      </c>
      <c r="J3545" t="s">
        <v>21954</v>
      </c>
      <c r="K3545" t="s">
        <v>12492</v>
      </c>
      <c r="L3545" t="s">
        <v>12492</v>
      </c>
      <c r="M3545" t="s">
        <v>21955</v>
      </c>
      <c r="N3545" t="s">
        <v>21955</v>
      </c>
      <c r="O3545" t="s">
        <v>21955</v>
      </c>
      <c r="P3545" t="s">
        <v>21955</v>
      </c>
      <c r="Q3545" t="s">
        <v>21956</v>
      </c>
      <c r="R3545">
        <v>0.05</v>
      </c>
      <c r="S3545">
        <v>0</v>
      </c>
      <c r="T3545" t="s">
        <v>21967</v>
      </c>
    </row>
    <row r="3546" spans="1:20">
      <c r="A3546" t="s">
        <v>349</v>
      </c>
      <c r="B3546" t="s">
        <v>27874</v>
      </c>
      <c r="C3546" t="s">
        <v>27875</v>
      </c>
      <c r="D3546" t="s">
        <v>21959</v>
      </c>
      <c r="E3546" t="s">
        <v>21960</v>
      </c>
      <c r="F3546" t="s">
        <v>21953</v>
      </c>
      <c r="G3546">
        <v>3420</v>
      </c>
      <c r="I3546">
        <v>150</v>
      </c>
      <c r="J3546" t="s">
        <v>21954</v>
      </c>
      <c r="K3546" t="s">
        <v>204</v>
      </c>
      <c r="L3546" t="s">
        <v>12492</v>
      </c>
      <c r="M3546" t="s">
        <v>21955</v>
      </c>
      <c r="N3546" t="s">
        <v>21955</v>
      </c>
      <c r="O3546" t="s">
        <v>21955</v>
      </c>
      <c r="P3546" t="s">
        <v>21955</v>
      </c>
      <c r="Q3546" t="s">
        <v>21956</v>
      </c>
      <c r="R3546">
        <v>0.05</v>
      </c>
      <c r="S3546">
        <v>0</v>
      </c>
      <c r="T3546" t="s">
        <v>21967</v>
      </c>
    </row>
    <row r="3547" spans="1:20">
      <c r="A3547" t="s">
        <v>349</v>
      </c>
      <c r="B3547" t="s">
        <v>27876</v>
      </c>
      <c r="C3547" t="s">
        <v>27877</v>
      </c>
      <c r="D3547" t="s">
        <v>21959</v>
      </c>
      <c r="E3547" t="s">
        <v>21960</v>
      </c>
      <c r="F3547" t="s">
        <v>21953</v>
      </c>
      <c r="G3547">
        <v>3420</v>
      </c>
      <c r="I3547">
        <v>150</v>
      </c>
      <c r="J3547" t="s">
        <v>21954</v>
      </c>
      <c r="K3547" t="s">
        <v>204</v>
      </c>
      <c r="L3547" t="s">
        <v>12492</v>
      </c>
      <c r="M3547" t="s">
        <v>21955</v>
      </c>
      <c r="N3547" t="s">
        <v>21955</v>
      </c>
      <c r="O3547" t="s">
        <v>21955</v>
      </c>
      <c r="P3547" t="s">
        <v>21955</v>
      </c>
      <c r="Q3547" t="s">
        <v>21956</v>
      </c>
      <c r="R3547">
        <v>0.05</v>
      </c>
      <c r="S3547">
        <v>0</v>
      </c>
      <c r="T3547" t="s">
        <v>21967</v>
      </c>
    </row>
    <row r="3548" spans="1:20">
      <c r="A3548" t="s">
        <v>349</v>
      </c>
      <c r="B3548" t="s">
        <v>27878</v>
      </c>
      <c r="C3548" t="s">
        <v>27879</v>
      </c>
      <c r="D3548" t="s">
        <v>22069</v>
      </c>
      <c r="E3548" t="s">
        <v>21952</v>
      </c>
      <c r="F3548" t="s">
        <v>21953</v>
      </c>
      <c r="G3548">
        <v>3430</v>
      </c>
      <c r="H3548">
        <v>3530</v>
      </c>
      <c r="I3548">
        <v>150</v>
      </c>
      <c r="J3548" t="s">
        <v>21954</v>
      </c>
      <c r="K3548" t="s">
        <v>204</v>
      </c>
      <c r="L3548" t="s">
        <v>12492</v>
      </c>
      <c r="M3548" t="s">
        <v>21955</v>
      </c>
      <c r="N3548" t="s">
        <v>21955</v>
      </c>
      <c r="O3548" t="s">
        <v>21955</v>
      </c>
      <c r="P3548" t="s">
        <v>21955</v>
      </c>
      <c r="Q3548" t="s">
        <v>21956</v>
      </c>
      <c r="R3548">
        <v>0.05</v>
      </c>
      <c r="S3548">
        <v>0</v>
      </c>
      <c r="T3548" t="s">
        <v>21967</v>
      </c>
    </row>
    <row r="3549" spans="1:20">
      <c r="A3549" t="s">
        <v>349</v>
      </c>
      <c r="B3549" t="s">
        <v>27880</v>
      </c>
      <c r="C3549" t="s">
        <v>27881</v>
      </c>
      <c r="D3549" t="s">
        <v>22069</v>
      </c>
      <c r="E3549" t="s">
        <v>21952</v>
      </c>
      <c r="F3549" t="s">
        <v>21953</v>
      </c>
      <c r="G3549">
        <v>3430</v>
      </c>
      <c r="H3549">
        <v>3530</v>
      </c>
      <c r="I3549">
        <v>150</v>
      </c>
      <c r="J3549" t="s">
        <v>21954</v>
      </c>
      <c r="K3549" t="s">
        <v>204</v>
      </c>
      <c r="L3549" t="s">
        <v>12492</v>
      </c>
      <c r="M3549" t="s">
        <v>21955</v>
      </c>
      <c r="N3549" t="s">
        <v>21955</v>
      </c>
      <c r="O3549" t="s">
        <v>21955</v>
      </c>
      <c r="P3549" t="s">
        <v>21955</v>
      </c>
      <c r="Q3549" t="s">
        <v>21956</v>
      </c>
      <c r="R3549">
        <v>0.05</v>
      </c>
      <c r="S3549">
        <v>0</v>
      </c>
      <c r="T3549" t="s">
        <v>21967</v>
      </c>
    </row>
    <row r="3550" spans="1:20">
      <c r="A3550" t="s">
        <v>349</v>
      </c>
      <c r="B3550" t="s">
        <v>27882</v>
      </c>
      <c r="C3550" t="s">
        <v>27883</v>
      </c>
      <c r="D3550" t="s">
        <v>22069</v>
      </c>
      <c r="E3550" t="s">
        <v>21952</v>
      </c>
      <c r="F3550" t="s">
        <v>21953</v>
      </c>
      <c r="G3550">
        <v>3430</v>
      </c>
      <c r="H3550">
        <v>3530</v>
      </c>
      <c r="I3550">
        <v>150</v>
      </c>
      <c r="J3550" t="s">
        <v>21954</v>
      </c>
      <c r="K3550" t="s">
        <v>204</v>
      </c>
      <c r="L3550" t="s">
        <v>12492</v>
      </c>
      <c r="M3550" t="s">
        <v>21955</v>
      </c>
      <c r="N3550" t="s">
        <v>21955</v>
      </c>
      <c r="O3550" t="s">
        <v>21955</v>
      </c>
      <c r="P3550" t="s">
        <v>21955</v>
      </c>
      <c r="Q3550" t="s">
        <v>21956</v>
      </c>
      <c r="R3550">
        <v>0.05</v>
      </c>
      <c r="S3550">
        <v>0</v>
      </c>
      <c r="T3550" t="s">
        <v>21967</v>
      </c>
    </row>
    <row r="3551" spans="1:20">
      <c r="A3551" t="s">
        <v>349</v>
      </c>
      <c r="B3551" t="s">
        <v>27884</v>
      </c>
      <c r="C3551" t="s">
        <v>27885</v>
      </c>
      <c r="D3551" t="s">
        <v>22376</v>
      </c>
      <c r="E3551" t="s">
        <v>21952</v>
      </c>
      <c r="F3551" t="s">
        <v>21953</v>
      </c>
      <c r="G3551">
        <v>3440</v>
      </c>
      <c r="I3551">
        <v>150</v>
      </c>
      <c r="J3551" t="s">
        <v>21954</v>
      </c>
      <c r="K3551" t="s">
        <v>204</v>
      </c>
      <c r="L3551" t="s">
        <v>12492</v>
      </c>
      <c r="M3551" t="s">
        <v>21955</v>
      </c>
      <c r="N3551" t="s">
        <v>21955</v>
      </c>
      <c r="O3551" t="s">
        <v>21955</v>
      </c>
      <c r="P3551" t="s">
        <v>21955</v>
      </c>
      <c r="Q3551" t="s">
        <v>21956</v>
      </c>
      <c r="R3551">
        <v>0.05</v>
      </c>
      <c r="S3551">
        <v>0</v>
      </c>
      <c r="T3551" t="s">
        <v>21967</v>
      </c>
    </row>
    <row r="3552" spans="1:20">
      <c r="A3552" t="s">
        <v>349</v>
      </c>
      <c r="B3552" t="s">
        <v>27886</v>
      </c>
      <c r="C3552" t="s">
        <v>27887</v>
      </c>
      <c r="D3552" t="s">
        <v>22073</v>
      </c>
      <c r="E3552" t="s">
        <v>21952</v>
      </c>
      <c r="F3552" t="s">
        <v>21953</v>
      </c>
      <c r="G3552">
        <v>3450</v>
      </c>
      <c r="I3552">
        <v>150</v>
      </c>
      <c r="J3552" t="s">
        <v>21954</v>
      </c>
      <c r="K3552" t="s">
        <v>204</v>
      </c>
      <c r="L3552" t="s">
        <v>12492</v>
      </c>
      <c r="M3552" t="s">
        <v>21955</v>
      </c>
      <c r="N3552" t="s">
        <v>21955</v>
      </c>
      <c r="O3552" t="s">
        <v>21955</v>
      </c>
      <c r="P3552" t="s">
        <v>21955</v>
      </c>
      <c r="Q3552" t="s">
        <v>21956</v>
      </c>
      <c r="R3552">
        <v>0.05</v>
      </c>
      <c r="S3552">
        <v>0</v>
      </c>
    </row>
    <row r="3553" spans="1:20">
      <c r="A3553" t="s">
        <v>349</v>
      </c>
      <c r="B3553" t="s">
        <v>27888</v>
      </c>
      <c r="C3553" t="s">
        <v>27889</v>
      </c>
      <c r="D3553" t="s">
        <v>21959</v>
      </c>
      <c r="E3553" t="s">
        <v>21960</v>
      </c>
      <c r="F3553" t="s">
        <v>21953</v>
      </c>
      <c r="G3553">
        <v>3420</v>
      </c>
      <c r="I3553">
        <v>150</v>
      </c>
      <c r="J3553" t="s">
        <v>21954</v>
      </c>
      <c r="K3553" t="s">
        <v>204</v>
      </c>
      <c r="L3553" t="s">
        <v>12492</v>
      </c>
      <c r="M3553" t="s">
        <v>21955</v>
      </c>
      <c r="N3553" t="s">
        <v>21955</v>
      </c>
      <c r="O3553" t="s">
        <v>21955</v>
      </c>
      <c r="P3553" t="s">
        <v>21955</v>
      </c>
      <c r="Q3553" t="s">
        <v>21956</v>
      </c>
      <c r="R3553">
        <v>0.05</v>
      </c>
      <c r="S3553">
        <v>0</v>
      </c>
      <c r="T3553" t="s">
        <v>21967</v>
      </c>
    </row>
    <row r="3554" spans="1:20">
      <c r="A3554" t="s">
        <v>349</v>
      </c>
      <c r="B3554" t="s">
        <v>27890</v>
      </c>
      <c r="C3554" t="s">
        <v>27891</v>
      </c>
      <c r="D3554" t="s">
        <v>22307</v>
      </c>
      <c r="E3554" t="s">
        <v>21952</v>
      </c>
      <c r="F3554" t="s">
        <v>21953</v>
      </c>
      <c r="G3554">
        <v>3430</v>
      </c>
      <c r="I3554">
        <v>150</v>
      </c>
      <c r="J3554" t="s">
        <v>21954</v>
      </c>
      <c r="K3554" t="s">
        <v>204</v>
      </c>
      <c r="L3554" t="s">
        <v>12492</v>
      </c>
      <c r="M3554" t="s">
        <v>21955</v>
      </c>
      <c r="N3554" t="s">
        <v>21955</v>
      </c>
      <c r="O3554" t="s">
        <v>21955</v>
      </c>
      <c r="P3554" t="s">
        <v>21955</v>
      </c>
      <c r="Q3554" t="s">
        <v>21956</v>
      </c>
      <c r="R3554">
        <v>0.05</v>
      </c>
      <c r="S3554">
        <v>0</v>
      </c>
    </row>
    <row r="3555" spans="1:20">
      <c r="A3555" t="s">
        <v>349</v>
      </c>
      <c r="B3555" t="s">
        <v>27892</v>
      </c>
      <c r="C3555" t="s">
        <v>27893</v>
      </c>
      <c r="D3555" t="s">
        <v>22069</v>
      </c>
      <c r="E3555" t="s">
        <v>21952</v>
      </c>
      <c r="F3555" t="s">
        <v>21953</v>
      </c>
      <c r="G3555">
        <v>3430</v>
      </c>
      <c r="H3555">
        <v>3530</v>
      </c>
      <c r="I3555">
        <v>150</v>
      </c>
      <c r="J3555" t="s">
        <v>21954</v>
      </c>
      <c r="K3555" t="s">
        <v>204</v>
      </c>
      <c r="L3555" t="s">
        <v>12492</v>
      </c>
      <c r="M3555" t="s">
        <v>21955</v>
      </c>
      <c r="N3555" t="s">
        <v>21955</v>
      </c>
      <c r="O3555" t="s">
        <v>21955</v>
      </c>
      <c r="P3555" t="s">
        <v>21955</v>
      </c>
      <c r="Q3555" t="s">
        <v>21956</v>
      </c>
      <c r="R3555">
        <v>0.05</v>
      </c>
      <c r="S3555">
        <v>0</v>
      </c>
      <c r="T3555" t="s">
        <v>21967</v>
      </c>
    </row>
    <row r="3556" spans="1:20">
      <c r="A3556" t="s">
        <v>349</v>
      </c>
      <c r="B3556" t="s">
        <v>27894</v>
      </c>
      <c r="C3556" t="s">
        <v>27895</v>
      </c>
      <c r="D3556" t="s">
        <v>22069</v>
      </c>
      <c r="E3556" t="s">
        <v>21952</v>
      </c>
      <c r="F3556" t="s">
        <v>21953</v>
      </c>
      <c r="G3556">
        <v>3430</v>
      </c>
      <c r="H3556">
        <v>3530</v>
      </c>
      <c r="I3556">
        <v>150</v>
      </c>
      <c r="J3556" t="s">
        <v>21954</v>
      </c>
      <c r="K3556" t="s">
        <v>204</v>
      </c>
      <c r="L3556" t="s">
        <v>12492</v>
      </c>
      <c r="M3556" t="s">
        <v>21955</v>
      </c>
      <c r="N3556" t="s">
        <v>21955</v>
      </c>
      <c r="O3556" t="s">
        <v>21955</v>
      </c>
      <c r="P3556" t="s">
        <v>21955</v>
      </c>
      <c r="Q3556" t="s">
        <v>21956</v>
      </c>
      <c r="R3556">
        <v>0.05</v>
      </c>
      <c r="S3556">
        <v>0</v>
      </c>
      <c r="T3556" t="s">
        <v>21967</v>
      </c>
    </row>
    <row r="3557" spans="1:20">
      <c r="A3557" t="s">
        <v>349</v>
      </c>
      <c r="B3557" t="s">
        <v>27896</v>
      </c>
      <c r="C3557" t="s">
        <v>27897</v>
      </c>
      <c r="D3557" t="s">
        <v>22069</v>
      </c>
      <c r="E3557" t="s">
        <v>21952</v>
      </c>
      <c r="F3557" t="s">
        <v>21953</v>
      </c>
      <c r="G3557">
        <v>3430</v>
      </c>
      <c r="I3557">
        <v>150</v>
      </c>
      <c r="J3557" t="s">
        <v>21954</v>
      </c>
      <c r="K3557" t="s">
        <v>204</v>
      </c>
      <c r="L3557" t="s">
        <v>12492</v>
      </c>
      <c r="M3557" t="s">
        <v>21955</v>
      </c>
      <c r="N3557" t="s">
        <v>21955</v>
      </c>
      <c r="O3557" t="s">
        <v>21955</v>
      </c>
      <c r="P3557" t="s">
        <v>21955</v>
      </c>
      <c r="Q3557" t="s">
        <v>21956</v>
      </c>
      <c r="R3557">
        <v>0.05</v>
      </c>
      <c r="S3557">
        <v>0</v>
      </c>
      <c r="T3557" t="s">
        <v>21967</v>
      </c>
    </row>
    <row r="3558" spans="1:20">
      <c r="A3558" t="s">
        <v>349</v>
      </c>
      <c r="B3558" t="s">
        <v>27898</v>
      </c>
      <c r="C3558" t="s">
        <v>27899</v>
      </c>
      <c r="D3558" t="s">
        <v>22069</v>
      </c>
      <c r="E3558" t="s">
        <v>21952</v>
      </c>
      <c r="F3558" t="s">
        <v>21953</v>
      </c>
      <c r="G3558">
        <v>3430</v>
      </c>
      <c r="H3558">
        <v>3530</v>
      </c>
      <c r="I3558">
        <v>150</v>
      </c>
      <c r="J3558" t="s">
        <v>21954</v>
      </c>
      <c r="K3558" t="s">
        <v>204</v>
      </c>
      <c r="L3558" t="s">
        <v>12492</v>
      </c>
      <c r="M3558" t="s">
        <v>21955</v>
      </c>
      <c r="N3558" t="s">
        <v>21955</v>
      </c>
      <c r="O3558" t="s">
        <v>21955</v>
      </c>
      <c r="P3558" t="s">
        <v>21955</v>
      </c>
      <c r="Q3558" t="s">
        <v>21956</v>
      </c>
      <c r="R3558">
        <v>0.05</v>
      </c>
      <c r="S3558">
        <v>0</v>
      </c>
      <c r="T3558" t="s">
        <v>21967</v>
      </c>
    </row>
    <row r="3559" spans="1:20">
      <c r="A3559" t="s">
        <v>349</v>
      </c>
      <c r="B3559" t="s">
        <v>27900</v>
      </c>
      <c r="C3559" t="s">
        <v>27901</v>
      </c>
      <c r="D3559" t="s">
        <v>22069</v>
      </c>
      <c r="E3559" t="s">
        <v>21952</v>
      </c>
      <c r="F3559" t="s">
        <v>21953</v>
      </c>
      <c r="G3559">
        <v>3430</v>
      </c>
      <c r="H3559">
        <v>3530</v>
      </c>
      <c r="I3559">
        <v>150</v>
      </c>
      <c r="J3559" t="s">
        <v>21954</v>
      </c>
      <c r="K3559" t="s">
        <v>204</v>
      </c>
      <c r="L3559" t="s">
        <v>12492</v>
      </c>
      <c r="M3559" t="s">
        <v>21955</v>
      </c>
      <c r="N3559" t="s">
        <v>21955</v>
      </c>
      <c r="O3559" t="s">
        <v>21955</v>
      </c>
      <c r="P3559" t="s">
        <v>21955</v>
      </c>
      <c r="Q3559" t="s">
        <v>21956</v>
      </c>
      <c r="R3559">
        <v>0.05</v>
      </c>
      <c r="S3559">
        <v>0</v>
      </c>
      <c r="T3559" t="s">
        <v>21967</v>
      </c>
    </row>
    <row r="3560" spans="1:20">
      <c r="A3560" t="s">
        <v>349</v>
      </c>
      <c r="B3560" t="s">
        <v>27902</v>
      </c>
      <c r="C3560" t="s">
        <v>27903</v>
      </c>
      <c r="D3560" t="s">
        <v>22069</v>
      </c>
      <c r="E3560" t="s">
        <v>21952</v>
      </c>
      <c r="F3560" t="s">
        <v>21953</v>
      </c>
      <c r="G3560">
        <v>3430</v>
      </c>
      <c r="H3560">
        <v>3530</v>
      </c>
      <c r="I3560">
        <v>150</v>
      </c>
      <c r="J3560" t="s">
        <v>21954</v>
      </c>
      <c r="K3560" t="s">
        <v>204</v>
      </c>
      <c r="L3560" t="s">
        <v>12492</v>
      </c>
      <c r="M3560" t="s">
        <v>21955</v>
      </c>
      <c r="N3560" t="s">
        <v>21955</v>
      </c>
      <c r="O3560" t="s">
        <v>21955</v>
      </c>
      <c r="P3560" t="s">
        <v>21955</v>
      </c>
      <c r="Q3560" t="s">
        <v>21956</v>
      </c>
      <c r="R3560">
        <v>0.05</v>
      </c>
      <c r="S3560">
        <v>0</v>
      </c>
      <c r="T3560" t="s">
        <v>21967</v>
      </c>
    </row>
    <row r="3561" spans="1:20">
      <c r="A3561" t="s">
        <v>349</v>
      </c>
      <c r="B3561" t="s">
        <v>27904</v>
      </c>
      <c r="C3561" t="s">
        <v>27905</v>
      </c>
      <c r="D3561" t="s">
        <v>22069</v>
      </c>
      <c r="E3561" t="s">
        <v>21952</v>
      </c>
      <c r="F3561" t="s">
        <v>21953</v>
      </c>
      <c r="G3561">
        <v>3430</v>
      </c>
      <c r="H3561">
        <v>3530</v>
      </c>
      <c r="I3561">
        <v>150</v>
      </c>
      <c r="J3561" t="s">
        <v>21954</v>
      </c>
      <c r="K3561" t="s">
        <v>204</v>
      </c>
      <c r="L3561" t="s">
        <v>12492</v>
      </c>
      <c r="M3561" t="s">
        <v>21955</v>
      </c>
      <c r="N3561" t="s">
        <v>21955</v>
      </c>
      <c r="O3561" t="s">
        <v>21955</v>
      </c>
      <c r="P3561" t="s">
        <v>21955</v>
      </c>
      <c r="Q3561" t="s">
        <v>21956</v>
      </c>
      <c r="R3561">
        <v>0.05</v>
      </c>
      <c r="S3561">
        <v>0</v>
      </c>
      <c r="T3561" t="s">
        <v>21967</v>
      </c>
    </row>
    <row r="3562" spans="1:20">
      <c r="A3562" t="s">
        <v>349</v>
      </c>
      <c r="B3562" t="s">
        <v>27906</v>
      </c>
      <c r="C3562" t="s">
        <v>27907</v>
      </c>
      <c r="D3562" t="s">
        <v>22069</v>
      </c>
      <c r="E3562" t="s">
        <v>21952</v>
      </c>
      <c r="F3562" t="s">
        <v>21953</v>
      </c>
      <c r="G3562">
        <v>3430</v>
      </c>
      <c r="H3562">
        <v>3530</v>
      </c>
      <c r="I3562">
        <v>150</v>
      </c>
      <c r="J3562" t="s">
        <v>21954</v>
      </c>
      <c r="K3562" t="s">
        <v>204</v>
      </c>
      <c r="L3562" t="s">
        <v>12492</v>
      </c>
      <c r="M3562" t="s">
        <v>21955</v>
      </c>
      <c r="N3562" t="s">
        <v>21955</v>
      </c>
      <c r="O3562" t="s">
        <v>21955</v>
      </c>
      <c r="P3562" t="s">
        <v>21955</v>
      </c>
      <c r="Q3562" t="s">
        <v>21956</v>
      </c>
      <c r="R3562">
        <v>0.05</v>
      </c>
      <c r="S3562">
        <v>0</v>
      </c>
      <c r="T3562" t="s">
        <v>21967</v>
      </c>
    </row>
    <row r="3563" spans="1:20">
      <c r="A3563" t="s">
        <v>349</v>
      </c>
      <c r="B3563" t="s">
        <v>27908</v>
      </c>
      <c r="C3563" t="s">
        <v>27909</v>
      </c>
      <c r="D3563" t="s">
        <v>22069</v>
      </c>
      <c r="E3563" t="s">
        <v>21952</v>
      </c>
      <c r="F3563" t="s">
        <v>21953</v>
      </c>
      <c r="G3563">
        <v>3430</v>
      </c>
      <c r="H3563">
        <v>3530</v>
      </c>
      <c r="I3563">
        <v>150</v>
      </c>
      <c r="J3563" t="s">
        <v>21954</v>
      </c>
      <c r="K3563" t="s">
        <v>204</v>
      </c>
      <c r="L3563" t="s">
        <v>12492</v>
      </c>
      <c r="M3563" t="s">
        <v>21955</v>
      </c>
      <c r="N3563" t="s">
        <v>21955</v>
      </c>
      <c r="O3563" t="s">
        <v>21955</v>
      </c>
      <c r="P3563" t="s">
        <v>21955</v>
      </c>
      <c r="Q3563" t="s">
        <v>21956</v>
      </c>
      <c r="R3563">
        <v>0.05</v>
      </c>
      <c r="S3563">
        <v>0</v>
      </c>
      <c r="T3563" t="s">
        <v>21967</v>
      </c>
    </row>
    <row r="3564" spans="1:20">
      <c r="A3564" t="s">
        <v>349</v>
      </c>
      <c r="B3564" t="s">
        <v>27910</v>
      </c>
      <c r="C3564" t="s">
        <v>27911</v>
      </c>
      <c r="D3564" t="s">
        <v>22069</v>
      </c>
      <c r="E3564" t="s">
        <v>21952</v>
      </c>
      <c r="F3564" t="s">
        <v>21953</v>
      </c>
      <c r="G3564">
        <v>3430</v>
      </c>
      <c r="I3564">
        <v>150</v>
      </c>
      <c r="J3564" t="s">
        <v>21954</v>
      </c>
      <c r="K3564" t="s">
        <v>204</v>
      </c>
      <c r="L3564" t="s">
        <v>12492</v>
      </c>
      <c r="M3564" t="s">
        <v>21955</v>
      </c>
      <c r="N3564" t="s">
        <v>21955</v>
      </c>
      <c r="O3564" t="s">
        <v>21955</v>
      </c>
      <c r="P3564" t="s">
        <v>21955</v>
      </c>
      <c r="Q3564" t="s">
        <v>21956</v>
      </c>
      <c r="R3564">
        <v>0.05</v>
      </c>
      <c r="S3564">
        <v>0</v>
      </c>
      <c r="T3564" t="s">
        <v>21967</v>
      </c>
    </row>
    <row r="3565" spans="1:20">
      <c r="A3565" t="s">
        <v>349</v>
      </c>
      <c r="B3565" t="s">
        <v>27912</v>
      </c>
      <c r="C3565" t="s">
        <v>27913</v>
      </c>
      <c r="D3565" t="s">
        <v>22069</v>
      </c>
      <c r="E3565" t="s">
        <v>21952</v>
      </c>
      <c r="F3565" t="s">
        <v>21953</v>
      </c>
      <c r="G3565">
        <v>3430</v>
      </c>
      <c r="I3565">
        <v>150</v>
      </c>
      <c r="J3565" t="s">
        <v>21954</v>
      </c>
      <c r="K3565" t="s">
        <v>12492</v>
      </c>
      <c r="L3565" t="s">
        <v>12492</v>
      </c>
      <c r="M3565" t="s">
        <v>21955</v>
      </c>
      <c r="N3565" t="s">
        <v>21955</v>
      </c>
      <c r="O3565" t="s">
        <v>21955</v>
      </c>
      <c r="P3565" t="s">
        <v>21955</v>
      </c>
      <c r="Q3565" t="s">
        <v>21956</v>
      </c>
      <c r="R3565">
        <v>0.05</v>
      </c>
      <c r="S3565">
        <v>0</v>
      </c>
      <c r="T3565" t="s">
        <v>22002</v>
      </c>
    </row>
    <row r="3566" spans="1:20">
      <c r="A3566" t="s">
        <v>349</v>
      </c>
      <c r="B3566" t="s">
        <v>27914</v>
      </c>
      <c r="C3566" t="s">
        <v>27915</v>
      </c>
      <c r="D3566" t="s">
        <v>22043</v>
      </c>
      <c r="E3566" t="s">
        <v>21952</v>
      </c>
      <c r="F3566" t="s">
        <v>21953</v>
      </c>
      <c r="G3566">
        <v>3440</v>
      </c>
      <c r="I3566">
        <v>150</v>
      </c>
      <c r="J3566" t="s">
        <v>21954</v>
      </c>
      <c r="K3566" t="s">
        <v>204</v>
      </c>
      <c r="L3566" t="s">
        <v>12492</v>
      </c>
      <c r="M3566" t="s">
        <v>21955</v>
      </c>
      <c r="N3566" t="s">
        <v>21955</v>
      </c>
      <c r="O3566" t="s">
        <v>21955</v>
      </c>
      <c r="P3566" t="s">
        <v>21955</v>
      </c>
      <c r="Q3566" t="s">
        <v>21956</v>
      </c>
      <c r="R3566">
        <v>0.05</v>
      </c>
      <c r="S3566">
        <v>0</v>
      </c>
    </row>
    <row r="3567" spans="1:20">
      <c r="A3567" t="s">
        <v>349</v>
      </c>
      <c r="B3567" t="s">
        <v>27916</v>
      </c>
      <c r="C3567" t="s">
        <v>27917</v>
      </c>
      <c r="D3567" t="s">
        <v>22006</v>
      </c>
      <c r="E3567" t="s">
        <v>21952</v>
      </c>
      <c r="F3567" t="s">
        <v>21953</v>
      </c>
      <c r="G3567">
        <v>3450</v>
      </c>
      <c r="I3567">
        <v>150</v>
      </c>
      <c r="J3567" t="s">
        <v>21954</v>
      </c>
      <c r="K3567" t="s">
        <v>204</v>
      </c>
      <c r="L3567" t="s">
        <v>12492</v>
      </c>
      <c r="M3567" t="s">
        <v>21955</v>
      </c>
      <c r="N3567" t="s">
        <v>21955</v>
      </c>
      <c r="O3567" t="s">
        <v>21955</v>
      </c>
      <c r="P3567" t="s">
        <v>21955</v>
      </c>
      <c r="Q3567" t="s">
        <v>21956</v>
      </c>
      <c r="R3567">
        <v>0.05</v>
      </c>
      <c r="S3567">
        <v>0</v>
      </c>
    </row>
    <row r="3568" spans="1:20">
      <c r="A3568" t="s">
        <v>349</v>
      </c>
      <c r="B3568" t="s">
        <v>27918</v>
      </c>
      <c r="C3568" t="s">
        <v>27919</v>
      </c>
      <c r="D3568" t="s">
        <v>21959</v>
      </c>
      <c r="E3568" t="s">
        <v>21960</v>
      </c>
      <c r="F3568" t="s">
        <v>21953</v>
      </c>
      <c r="G3568">
        <v>3420</v>
      </c>
      <c r="I3568">
        <v>150</v>
      </c>
      <c r="J3568" t="s">
        <v>21954</v>
      </c>
      <c r="K3568" t="s">
        <v>204</v>
      </c>
      <c r="L3568" t="s">
        <v>12492</v>
      </c>
      <c r="M3568" t="s">
        <v>21961</v>
      </c>
      <c r="N3568" t="s">
        <v>21961</v>
      </c>
      <c r="O3568" t="s">
        <v>21961</v>
      </c>
      <c r="P3568" t="s">
        <v>21961</v>
      </c>
      <c r="Q3568" t="s">
        <v>21956</v>
      </c>
      <c r="R3568">
        <v>0.05</v>
      </c>
      <c r="S3568">
        <v>0</v>
      </c>
    </row>
    <row r="3569" spans="1:20">
      <c r="A3569" t="s">
        <v>349</v>
      </c>
      <c r="B3569" t="s">
        <v>27920</v>
      </c>
      <c r="C3569" t="s">
        <v>27921</v>
      </c>
      <c r="D3569" t="s">
        <v>22069</v>
      </c>
      <c r="E3569" t="s">
        <v>21952</v>
      </c>
      <c r="F3569" t="s">
        <v>21953</v>
      </c>
      <c r="G3569">
        <v>3430</v>
      </c>
      <c r="H3569">
        <v>3530</v>
      </c>
      <c r="I3569">
        <v>150</v>
      </c>
      <c r="J3569" t="s">
        <v>21954</v>
      </c>
      <c r="K3569" t="s">
        <v>204</v>
      </c>
      <c r="L3569" t="s">
        <v>12492</v>
      </c>
      <c r="M3569" t="s">
        <v>21955</v>
      </c>
      <c r="N3569" t="s">
        <v>21955</v>
      </c>
      <c r="O3569" t="s">
        <v>21955</v>
      </c>
      <c r="P3569" t="s">
        <v>21955</v>
      </c>
      <c r="Q3569" t="s">
        <v>21956</v>
      </c>
      <c r="R3569">
        <v>0.05</v>
      </c>
      <c r="S3569">
        <v>0</v>
      </c>
      <c r="T3569" t="s">
        <v>21967</v>
      </c>
    </row>
    <row r="3570" spans="1:20">
      <c r="A3570" t="s">
        <v>349</v>
      </c>
      <c r="B3570" t="s">
        <v>27922</v>
      </c>
      <c r="C3570" t="s">
        <v>27923</v>
      </c>
      <c r="D3570" t="s">
        <v>22069</v>
      </c>
      <c r="E3570" t="s">
        <v>21952</v>
      </c>
      <c r="F3570" t="s">
        <v>21953</v>
      </c>
      <c r="G3570">
        <v>3430</v>
      </c>
      <c r="I3570">
        <v>150</v>
      </c>
      <c r="J3570" t="s">
        <v>21954</v>
      </c>
      <c r="K3570" t="s">
        <v>204</v>
      </c>
      <c r="L3570" t="s">
        <v>12492</v>
      </c>
      <c r="M3570" t="s">
        <v>21955</v>
      </c>
      <c r="N3570" t="s">
        <v>21955</v>
      </c>
      <c r="O3570" t="s">
        <v>21955</v>
      </c>
      <c r="P3570" t="s">
        <v>21955</v>
      </c>
      <c r="Q3570" t="s">
        <v>21956</v>
      </c>
      <c r="R3570">
        <v>0.05</v>
      </c>
      <c r="S3570">
        <v>0</v>
      </c>
      <c r="T3570" t="s">
        <v>21967</v>
      </c>
    </row>
    <row r="3571" spans="1:20">
      <c r="A3571" t="s">
        <v>349</v>
      </c>
      <c r="B3571" t="s">
        <v>27924</v>
      </c>
      <c r="C3571" t="s">
        <v>27925</v>
      </c>
      <c r="D3571" t="s">
        <v>22055</v>
      </c>
      <c r="E3571" t="s">
        <v>21952</v>
      </c>
      <c r="F3571" t="s">
        <v>21953</v>
      </c>
      <c r="G3571">
        <v>3450</v>
      </c>
      <c r="I3571">
        <v>150</v>
      </c>
      <c r="J3571" t="s">
        <v>21954</v>
      </c>
      <c r="K3571" t="s">
        <v>204</v>
      </c>
      <c r="L3571" t="s">
        <v>12492</v>
      </c>
      <c r="M3571" t="s">
        <v>21955</v>
      </c>
      <c r="N3571" t="s">
        <v>21955</v>
      </c>
      <c r="O3571" t="s">
        <v>21955</v>
      </c>
      <c r="P3571" t="s">
        <v>21955</v>
      </c>
      <c r="Q3571" t="s">
        <v>21956</v>
      </c>
      <c r="R3571">
        <v>0.05</v>
      </c>
      <c r="S3571">
        <v>0</v>
      </c>
    </row>
    <row r="3572" spans="1:20">
      <c r="A3572" t="s">
        <v>349</v>
      </c>
      <c r="B3572" t="s">
        <v>27926</v>
      </c>
      <c r="C3572" t="s">
        <v>27927</v>
      </c>
      <c r="D3572" t="s">
        <v>22006</v>
      </c>
      <c r="E3572" t="s">
        <v>21952</v>
      </c>
      <c r="F3572" t="s">
        <v>21953</v>
      </c>
      <c r="G3572">
        <v>3450</v>
      </c>
      <c r="I3572">
        <v>150</v>
      </c>
      <c r="J3572" t="s">
        <v>21954</v>
      </c>
      <c r="K3572" t="s">
        <v>204</v>
      </c>
      <c r="L3572" t="s">
        <v>12492</v>
      </c>
      <c r="M3572" t="s">
        <v>21955</v>
      </c>
      <c r="N3572" t="s">
        <v>21955</v>
      </c>
      <c r="O3572" t="s">
        <v>21955</v>
      </c>
      <c r="P3572" t="s">
        <v>21955</v>
      </c>
      <c r="Q3572" t="s">
        <v>21956</v>
      </c>
      <c r="R3572">
        <v>0.05</v>
      </c>
      <c r="S3572">
        <v>0</v>
      </c>
    </row>
    <row r="3573" spans="1:20">
      <c r="A3573" t="s">
        <v>349</v>
      </c>
      <c r="B3573" t="s">
        <v>27928</v>
      </c>
      <c r="C3573" t="s">
        <v>27929</v>
      </c>
      <c r="D3573" t="s">
        <v>22069</v>
      </c>
      <c r="E3573" t="s">
        <v>21952</v>
      </c>
      <c r="F3573" t="s">
        <v>21953</v>
      </c>
      <c r="G3573">
        <v>3430</v>
      </c>
      <c r="H3573">
        <v>3530</v>
      </c>
      <c r="I3573">
        <v>150</v>
      </c>
      <c r="J3573" t="s">
        <v>21954</v>
      </c>
      <c r="K3573" t="s">
        <v>204</v>
      </c>
      <c r="L3573" t="s">
        <v>12492</v>
      </c>
      <c r="M3573" t="s">
        <v>21955</v>
      </c>
      <c r="N3573" t="s">
        <v>21955</v>
      </c>
      <c r="O3573" t="s">
        <v>21955</v>
      </c>
      <c r="P3573" t="s">
        <v>21955</v>
      </c>
      <c r="Q3573" t="s">
        <v>21956</v>
      </c>
      <c r="R3573">
        <v>0.05</v>
      </c>
      <c r="S3573">
        <v>0</v>
      </c>
      <c r="T3573" t="s">
        <v>21967</v>
      </c>
    </row>
    <row r="3574" spans="1:20">
      <c r="A3574" t="s">
        <v>349</v>
      </c>
      <c r="B3574" t="s">
        <v>27930</v>
      </c>
      <c r="C3574" t="s">
        <v>27931</v>
      </c>
      <c r="D3574" t="s">
        <v>22069</v>
      </c>
      <c r="E3574" t="s">
        <v>21952</v>
      </c>
      <c r="F3574" t="s">
        <v>21953</v>
      </c>
      <c r="G3574">
        <v>3430</v>
      </c>
      <c r="H3574">
        <v>3530</v>
      </c>
      <c r="I3574">
        <v>150</v>
      </c>
      <c r="J3574" t="s">
        <v>21954</v>
      </c>
      <c r="K3574" t="s">
        <v>204</v>
      </c>
      <c r="L3574" t="s">
        <v>12492</v>
      </c>
      <c r="M3574" t="s">
        <v>21955</v>
      </c>
      <c r="N3574" t="s">
        <v>21955</v>
      </c>
      <c r="O3574" t="s">
        <v>21955</v>
      </c>
      <c r="P3574" t="s">
        <v>21955</v>
      </c>
      <c r="Q3574" t="s">
        <v>21956</v>
      </c>
      <c r="R3574">
        <v>0.05</v>
      </c>
      <c r="S3574">
        <v>0</v>
      </c>
      <c r="T3574" t="s">
        <v>21967</v>
      </c>
    </row>
    <row r="3575" spans="1:20">
      <c r="A3575" t="s">
        <v>349</v>
      </c>
      <c r="B3575" t="s">
        <v>27932</v>
      </c>
      <c r="C3575" t="s">
        <v>27933</v>
      </c>
      <c r="D3575" t="s">
        <v>22069</v>
      </c>
      <c r="E3575" t="s">
        <v>21952</v>
      </c>
      <c r="F3575" t="s">
        <v>21953</v>
      </c>
      <c r="G3575">
        <v>3430</v>
      </c>
      <c r="H3575">
        <v>3530</v>
      </c>
      <c r="I3575">
        <v>150</v>
      </c>
      <c r="J3575" t="s">
        <v>21954</v>
      </c>
      <c r="K3575" t="s">
        <v>204</v>
      </c>
      <c r="L3575" t="s">
        <v>12492</v>
      </c>
      <c r="M3575" t="s">
        <v>21955</v>
      </c>
      <c r="N3575" t="s">
        <v>21955</v>
      </c>
      <c r="O3575" t="s">
        <v>21955</v>
      </c>
      <c r="P3575" t="s">
        <v>21955</v>
      </c>
      <c r="Q3575" t="s">
        <v>21956</v>
      </c>
      <c r="R3575">
        <v>0.05</v>
      </c>
      <c r="S3575">
        <v>0</v>
      </c>
      <c r="T3575" t="s">
        <v>21967</v>
      </c>
    </row>
    <row r="3576" spans="1:20">
      <c r="A3576" t="s">
        <v>349</v>
      </c>
      <c r="B3576" t="s">
        <v>27934</v>
      </c>
      <c r="C3576" t="s">
        <v>27935</v>
      </c>
      <c r="D3576" t="s">
        <v>22006</v>
      </c>
      <c r="E3576" t="s">
        <v>21952</v>
      </c>
      <c r="F3576" t="s">
        <v>21953</v>
      </c>
      <c r="G3576">
        <v>3450</v>
      </c>
      <c r="I3576">
        <v>150</v>
      </c>
      <c r="J3576" t="s">
        <v>21954</v>
      </c>
      <c r="K3576" t="s">
        <v>204</v>
      </c>
      <c r="L3576" t="s">
        <v>12492</v>
      </c>
      <c r="M3576" t="s">
        <v>21955</v>
      </c>
      <c r="N3576" t="s">
        <v>21955</v>
      </c>
      <c r="O3576" t="s">
        <v>21955</v>
      </c>
      <c r="P3576" t="s">
        <v>21955</v>
      </c>
      <c r="Q3576" t="s">
        <v>21956</v>
      </c>
      <c r="R3576">
        <v>0.05</v>
      </c>
      <c r="S3576">
        <v>0</v>
      </c>
      <c r="T3576" t="s">
        <v>22002</v>
      </c>
    </row>
    <row r="3577" spans="1:20">
      <c r="A3577" t="s">
        <v>349</v>
      </c>
      <c r="B3577" t="s">
        <v>27936</v>
      </c>
      <c r="C3577" t="s">
        <v>27937</v>
      </c>
      <c r="D3577" t="s">
        <v>22069</v>
      </c>
      <c r="E3577" t="s">
        <v>21952</v>
      </c>
      <c r="F3577" t="s">
        <v>21953</v>
      </c>
      <c r="G3577">
        <v>3430</v>
      </c>
      <c r="H3577">
        <v>3530</v>
      </c>
      <c r="I3577">
        <v>150</v>
      </c>
      <c r="J3577" t="s">
        <v>21954</v>
      </c>
      <c r="K3577" t="s">
        <v>204</v>
      </c>
      <c r="L3577" t="s">
        <v>12492</v>
      </c>
      <c r="M3577" t="s">
        <v>21955</v>
      </c>
      <c r="N3577" t="s">
        <v>21955</v>
      </c>
      <c r="O3577" t="s">
        <v>21955</v>
      </c>
      <c r="P3577" t="s">
        <v>21955</v>
      </c>
      <c r="Q3577" t="s">
        <v>21956</v>
      </c>
      <c r="R3577">
        <v>0.05</v>
      </c>
      <c r="S3577">
        <v>0</v>
      </c>
      <c r="T3577" t="s">
        <v>21967</v>
      </c>
    </row>
    <row r="3578" spans="1:20">
      <c r="A3578" t="s">
        <v>349</v>
      </c>
      <c r="B3578" t="s">
        <v>27938</v>
      </c>
      <c r="C3578" t="s">
        <v>27939</v>
      </c>
      <c r="D3578" t="s">
        <v>22069</v>
      </c>
      <c r="E3578" t="s">
        <v>21952</v>
      </c>
      <c r="F3578" t="s">
        <v>21953</v>
      </c>
      <c r="G3578">
        <v>3430</v>
      </c>
      <c r="H3578">
        <v>3530</v>
      </c>
      <c r="I3578">
        <v>150</v>
      </c>
      <c r="J3578" t="s">
        <v>21954</v>
      </c>
      <c r="K3578" t="s">
        <v>204</v>
      </c>
      <c r="L3578" t="s">
        <v>12492</v>
      </c>
      <c r="M3578" t="s">
        <v>21955</v>
      </c>
      <c r="N3578" t="s">
        <v>21955</v>
      </c>
      <c r="O3578" t="s">
        <v>21955</v>
      </c>
      <c r="P3578" t="s">
        <v>21955</v>
      </c>
      <c r="Q3578" t="s">
        <v>21956</v>
      </c>
      <c r="R3578">
        <v>0.05</v>
      </c>
      <c r="S3578">
        <v>0</v>
      </c>
      <c r="T3578" t="s">
        <v>21967</v>
      </c>
    </row>
    <row r="3579" spans="1:20">
      <c r="A3579" t="s">
        <v>349</v>
      </c>
      <c r="B3579" t="s">
        <v>27940</v>
      </c>
      <c r="C3579" t="s">
        <v>27941</v>
      </c>
      <c r="D3579" t="s">
        <v>22069</v>
      </c>
      <c r="E3579" t="s">
        <v>21952</v>
      </c>
      <c r="F3579" t="s">
        <v>21953</v>
      </c>
      <c r="G3579">
        <v>3430</v>
      </c>
      <c r="I3579">
        <v>200</v>
      </c>
      <c r="J3579" t="s">
        <v>21954</v>
      </c>
      <c r="K3579" t="s">
        <v>12492</v>
      </c>
      <c r="L3579" t="s">
        <v>12492</v>
      </c>
      <c r="M3579" t="s">
        <v>21955</v>
      </c>
      <c r="N3579" t="s">
        <v>21955</v>
      </c>
      <c r="O3579" t="s">
        <v>21955</v>
      </c>
      <c r="P3579" t="s">
        <v>21955</v>
      </c>
      <c r="Q3579" t="s">
        <v>21956</v>
      </c>
      <c r="R3579">
        <v>0.05</v>
      </c>
      <c r="S3579">
        <v>0</v>
      </c>
      <c r="T3579" t="s">
        <v>21967</v>
      </c>
    </row>
    <row r="3580" spans="1:20">
      <c r="A3580" t="s">
        <v>349</v>
      </c>
      <c r="B3580" t="s">
        <v>27942</v>
      </c>
      <c r="C3580" t="s">
        <v>27943</v>
      </c>
      <c r="D3580" t="s">
        <v>22069</v>
      </c>
      <c r="E3580" t="s">
        <v>21952</v>
      </c>
      <c r="F3580" t="s">
        <v>21953</v>
      </c>
      <c r="G3580">
        <v>3430</v>
      </c>
      <c r="H3580">
        <v>3530</v>
      </c>
      <c r="I3580">
        <v>150</v>
      </c>
      <c r="J3580" t="s">
        <v>21954</v>
      </c>
      <c r="K3580" t="s">
        <v>204</v>
      </c>
      <c r="L3580" t="s">
        <v>12492</v>
      </c>
      <c r="M3580" t="s">
        <v>21955</v>
      </c>
      <c r="N3580" t="s">
        <v>21955</v>
      </c>
      <c r="O3580" t="s">
        <v>21955</v>
      </c>
      <c r="P3580" t="s">
        <v>21955</v>
      </c>
      <c r="Q3580" t="s">
        <v>21956</v>
      </c>
      <c r="R3580">
        <v>0.05</v>
      </c>
      <c r="S3580">
        <v>0</v>
      </c>
      <c r="T3580" t="s">
        <v>21967</v>
      </c>
    </row>
    <row r="3581" spans="1:20">
      <c r="A3581" t="s">
        <v>349</v>
      </c>
      <c r="B3581" t="s">
        <v>27944</v>
      </c>
      <c r="C3581" t="s">
        <v>27945</v>
      </c>
      <c r="D3581" t="s">
        <v>22069</v>
      </c>
      <c r="E3581" t="s">
        <v>21952</v>
      </c>
      <c r="F3581" t="s">
        <v>21953</v>
      </c>
      <c r="G3581">
        <v>3430</v>
      </c>
      <c r="H3581">
        <v>3530</v>
      </c>
      <c r="I3581">
        <v>150</v>
      </c>
      <c r="J3581" t="s">
        <v>21954</v>
      </c>
      <c r="K3581" t="s">
        <v>204</v>
      </c>
      <c r="L3581" t="s">
        <v>12492</v>
      </c>
      <c r="M3581" t="s">
        <v>21955</v>
      </c>
      <c r="N3581" t="s">
        <v>21955</v>
      </c>
      <c r="O3581" t="s">
        <v>21955</v>
      </c>
      <c r="P3581" t="s">
        <v>21955</v>
      </c>
      <c r="Q3581" t="s">
        <v>21956</v>
      </c>
      <c r="R3581">
        <v>0.05</v>
      </c>
      <c r="S3581">
        <v>0</v>
      </c>
      <c r="T3581" t="s">
        <v>21967</v>
      </c>
    </row>
    <row r="3582" spans="1:20">
      <c r="A3582" t="s">
        <v>349</v>
      </c>
      <c r="B3582" t="s">
        <v>27946</v>
      </c>
      <c r="C3582" t="s">
        <v>27947</v>
      </c>
      <c r="D3582" t="s">
        <v>21959</v>
      </c>
      <c r="E3582" t="s">
        <v>21960</v>
      </c>
      <c r="F3582" t="s">
        <v>21953</v>
      </c>
      <c r="G3582">
        <v>3420</v>
      </c>
      <c r="I3582">
        <v>150</v>
      </c>
      <c r="J3582" t="s">
        <v>21954</v>
      </c>
      <c r="K3582" t="s">
        <v>204</v>
      </c>
      <c r="L3582" t="s">
        <v>12492</v>
      </c>
      <c r="M3582" t="s">
        <v>21955</v>
      </c>
      <c r="N3582" t="s">
        <v>21955</v>
      </c>
      <c r="O3582" t="s">
        <v>21955</v>
      </c>
      <c r="P3582" t="s">
        <v>21955</v>
      </c>
      <c r="Q3582" t="s">
        <v>21956</v>
      </c>
      <c r="R3582">
        <v>0.05</v>
      </c>
      <c r="S3582">
        <v>0</v>
      </c>
      <c r="T3582" t="s">
        <v>21967</v>
      </c>
    </row>
    <row r="3583" spans="1:20">
      <c r="A3583" t="s">
        <v>349</v>
      </c>
      <c r="B3583" t="s">
        <v>27948</v>
      </c>
      <c r="C3583" t="s">
        <v>27949</v>
      </c>
      <c r="D3583" t="s">
        <v>22069</v>
      </c>
      <c r="E3583" t="s">
        <v>21952</v>
      </c>
      <c r="F3583" t="s">
        <v>21953</v>
      </c>
      <c r="G3583">
        <v>3430</v>
      </c>
      <c r="I3583">
        <v>150</v>
      </c>
      <c r="J3583" t="s">
        <v>21954</v>
      </c>
      <c r="K3583" t="s">
        <v>204</v>
      </c>
      <c r="L3583" t="s">
        <v>12492</v>
      </c>
      <c r="M3583" t="s">
        <v>21955</v>
      </c>
      <c r="N3583" t="s">
        <v>21955</v>
      </c>
      <c r="O3583" t="s">
        <v>21955</v>
      </c>
      <c r="P3583" t="s">
        <v>21955</v>
      </c>
      <c r="Q3583" t="s">
        <v>21956</v>
      </c>
      <c r="R3583">
        <v>0.05</v>
      </c>
      <c r="S3583">
        <v>0</v>
      </c>
      <c r="T3583" t="s">
        <v>21967</v>
      </c>
    </row>
    <row r="3584" spans="1:20">
      <c r="A3584" t="s">
        <v>349</v>
      </c>
      <c r="B3584" t="s">
        <v>27950</v>
      </c>
      <c r="C3584" t="s">
        <v>27951</v>
      </c>
      <c r="D3584" t="s">
        <v>22069</v>
      </c>
      <c r="E3584" t="s">
        <v>21952</v>
      </c>
      <c r="F3584" t="s">
        <v>21953</v>
      </c>
      <c r="G3584">
        <v>3430</v>
      </c>
      <c r="H3584">
        <v>3530</v>
      </c>
      <c r="I3584">
        <v>150</v>
      </c>
      <c r="J3584" t="s">
        <v>21954</v>
      </c>
      <c r="K3584" t="s">
        <v>204</v>
      </c>
      <c r="L3584" t="s">
        <v>12492</v>
      </c>
      <c r="M3584" t="s">
        <v>21955</v>
      </c>
      <c r="N3584" t="s">
        <v>21955</v>
      </c>
      <c r="O3584" t="s">
        <v>21955</v>
      </c>
      <c r="P3584" t="s">
        <v>21955</v>
      </c>
      <c r="Q3584" t="s">
        <v>21956</v>
      </c>
      <c r="R3584">
        <v>0.05</v>
      </c>
      <c r="S3584">
        <v>0</v>
      </c>
      <c r="T3584" t="s">
        <v>21967</v>
      </c>
    </row>
    <row r="3585" spans="1:20">
      <c r="A3585" t="s">
        <v>349</v>
      </c>
      <c r="B3585" t="s">
        <v>27952</v>
      </c>
      <c r="C3585" t="s">
        <v>27953</v>
      </c>
      <c r="D3585" t="s">
        <v>22069</v>
      </c>
      <c r="E3585" t="s">
        <v>21952</v>
      </c>
      <c r="F3585" t="s">
        <v>21953</v>
      </c>
      <c r="G3585">
        <v>3430</v>
      </c>
      <c r="H3585">
        <v>3530</v>
      </c>
      <c r="I3585">
        <v>150</v>
      </c>
      <c r="J3585" t="s">
        <v>21954</v>
      </c>
      <c r="K3585" t="s">
        <v>204</v>
      </c>
      <c r="L3585" t="s">
        <v>12492</v>
      </c>
      <c r="M3585" t="s">
        <v>21955</v>
      </c>
      <c r="N3585" t="s">
        <v>21955</v>
      </c>
      <c r="O3585" t="s">
        <v>21955</v>
      </c>
      <c r="P3585" t="s">
        <v>21955</v>
      </c>
      <c r="Q3585" t="s">
        <v>21956</v>
      </c>
      <c r="R3585">
        <v>0.05</v>
      </c>
      <c r="S3585">
        <v>0</v>
      </c>
      <c r="T3585" t="s">
        <v>21967</v>
      </c>
    </row>
    <row r="3586" spans="1:20">
      <c r="A3586" t="s">
        <v>349</v>
      </c>
      <c r="B3586" t="s">
        <v>27954</v>
      </c>
      <c r="C3586" t="s">
        <v>27955</v>
      </c>
      <c r="D3586" t="s">
        <v>22006</v>
      </c>
      <c r="E3586" t="s">
        <v>21952</v>
      </c>
      <c r="F3586" t="s">
        <v>21953</v>
      </c>
      <c r="G3586">
        <v>3450</v>
      </c>
      <c r="I3586">
        <v>150</v>
      </c>
      <c r="J3586" t="s">
        <v>21954</v>
      </c>
      <c r="K3586" t="s">
        <v>204</v>
      </c>
      <c r="L3586" t="s">
        <v>12492</v>
      </c>
      <c r="M3586" t="s">
        <v>21955</v>
      </c>
      <c r="N3586" t="s">
        <v>21955</v>
      </c>
      <c r="O3586" t="s">
        <v>21955</v>
      </c>
      <c r="P3586" t="s">
        <v>21955</v>
      </c>
      <c r="Q3586" t="s">
        <v>21956</v>
      </c>
      <c r="R3586">
        <v>0.05</v>
      </c>
      <c r="S3586">
        <v>0</v>
      </c>
      <c r="T3586" t="s">
        <v>21967</v>
      </c>
    </row>
    <row r="3587" spans="1:20">
      <c r="A3587" t="s">
        <v>349</v>
      </c>
      <c r="B3587" t="s">
        <v>27956</v>
      </c>
      <c r="C3587" t="s">
        <v>27957</v>
      </c>
      <c r="D3587" t="s">
        <v>22069</v>
      </c>
      <c r="E3587" t="s">
        <v>21952</v>
      </c>
      <c r="F3587" t="s">
        <v>21953</v>
      </c>
      <c r="G3587">
        <v>3430</v>
      </c>
      <c r="I3587">
        <v>150</v>
      </c>
      <c r="J3587" t="s">
        <v>21954</v>
      </c>
      <c r="K3587" t="s">
        <v>204</v>
      </c>
      <c r="L3587" t="s">
        <v>12492</v>
      </c>
      <c r="M3587" t="s">
        <v>21955</v>
      </c>
      <c r="N3587" t="s">
        <v>21955</v>
      </c>
      <c r="O3587" t="s">
        <v>21955</v>
      </c>
      <c r="P3587" t="s">
        <v>21955</v>
      </c>
      <c r="Q3587" t="s">
        <v>21956</v>
      </c>
      <c r="R3587">
        <v>0.05</v>
      </c>
      <c r="S3587">
        <v>0</v>
      </c>
      <c r="T3587" t="s">
        <v>21967</v>
      </c>
    </row>
    <row r="3588" spans="1:20">
      <c r="A3588" t="s">
        <v>349</v>
      </c>
      <c r="B3588" t="s">
        <v>27958</v>
      </c>
      <c r="C3588" t="s">
        <v>27959</v>
      </c>
      <c r="D3588" t="s">
        <v>22069</v>
      </c>
      <c r="E3588" t="s">
        <v>21952</v>
      </c>
      <c r="F3588" t="s">
        <v>21953</v>
      </c>
      <c r="G3588">
        <v>3430</v>
      </c>
      <c r="H3588">
        <v>3530</v>
      </c>
      <c r="I3588">
        <v>150</v>
      </c>
      <c r="J3588" t="s">
        <v>21954</v>
      </c>
      <c r="K3588" t="s">
        <v>204</v>
      </c>
      <c r="L3588" t="s">
        <v>12492</v>
      </c>
      <c r="M3588" t="s">
        <v>21955</v>
      </c>
      <c r="N3588" t="s">
        <v>21955</v>
      </c>
      <c r="O3588" t="s">
        <v>21955</v>
      </c>
      <c r="P3588" t="s">
        <v>21955</v>
      </c>
      <c r="Q3588" t="s">
        <v>21956</v>
      </c>
      <c r="R3588">
        <v>0.05</v>
      </c>
      <c r="S3588">
        <v>0</v>
      </c>
      <c r="T3588" t="s">
        <v>21967</v>
      </c>
    </row>
    <row r="3589" spans="1:20">
      <c r="A3589" t="s">
        <v>349</v>
      </c>
      <c r="B3589" t="s">
        <v>27960</v>
      </c>
      <c r="C3589" t="s">
        <v>27961</v>
      </c>
      <c r="D3589" t="s">
        <v>22069</v>
      </c>
      <c r="E3589" t="s">
        <v>21952</v>
      </c>
      <c r="F3589" t="s">
        <v>21953</v>
      </c>
      <c r="G3589">
        <v>3430</v>
      </c>
      <c r="I3589">
        <v>150</v>
      </c>
      <c r="J3589" t="s">
        <v>21954</v>
      </c>
      <c r="K3589" t="s">
        <v>204</v>
      </c>
      <c r="L3589" t="s">
        <v>12492</v>
      </c>
      <c r="M3589" t="s">
        <v>21955</v>
      </c>
      <c r="N3589" t="s">
        <v>21955</v>
      </c>
      <c r="O3589" t="s">
        <v>21955</v>
      </c>
      <c r="P3589" t="s">
        <v>21955</v>
      </c>
      <c r="Q3589" t="s">
        <v>21956</v>
      </c>
      <c r="R3589">
        <v>0.05</v>
      </c>
      <c r="S3589">
        <v>0</v>
      </c>
      <c r="T3589" t="s">
        <v>21967</v>
      </c>
    </row>
    <row r="3590" spans="1:20">
      <c r="A3590" t="s">
        <v>349</v>
      </c>
      <c r="B3590" t="s">
        <v>27962</v>
      </c>
      <c r="C3590" t="s">
        <v>27963</v>
      </c>
      <c r="D3590" t="s">
        <v>22069</v>
      </c>
      <c r="E3590" t="s">
        <v>21952</v>
      </c>
      <c r="F3590" t="s">
        <v>21953</v>
      </c>
      <c r="G3590">
        <v>3430</v>
      </c>
      <c r="H3590">
        <v>3530</v>
      </c>
      <c r="I3590">
        <v>150</v>
      </c>
      <c r="J3590" t="s">
        <v>21954</v>
      </c>
      <c r="K3590" t="s">
        <v>204</v>
      </c>
      <c r="L3590" t="s">
        <v>12492</v>
      </c>
      <c r="M3590" t="s">
        <v>21955</v>
      </c>
      <c r="N3590" t="s">
        <v>21955</v>
      </c>
      <c r="O3590" t="s">
        <v>21955</v>
      </c>
      <c r="P3590" t="s">
        <v>21955</v>
      </c>
      <c r="Q3590" t="s">
        <v>21956</v>
      </c>
      <c r="R3590">
        <v>0.05</v>
      </c>
      <c r="S3590">
        <v>0</v>
      </c>
      <c r="T3590" t="s">
        <v>21967</v>
      </c>
    </row>
    <row r="3591" spans="1:20">
      <c r="A3591" t="s">
        <v>349</v>
      </c>
      <c r="B3591" t="s">
        <v>27964</v>
      </c>
      <c r="C3591" t="s">
        <v>27965</v>
      </c>
      <c r="D3591" t="s">
        <v>22069</v>
      </c>
      <c r="E3591" t="s">
        <v>21952</v>
      </c>
      <c r="F3591" t="s">
        <v>21953</v>
      </c>
      <c r="G3591">
        <v>3430</v>
      </c>
      <c r="H3591">
        <v>3530</v>
      </c>
      <c r="I3591">
        <v>150</v>
      </c>
      <c r="J3591" t="s">
        <v>21954</v>
      </c>
      <c r="K3591" t="s">
        <v>204</v>
      </c>
      <c r="L3591" t="s">
        <v>12492</v>
      </c>
      <c r="M3591" t="s">
        <v>21955</v>
      </c>
      <c r="N3591" t="s">
        <v>21955</v>
      </c>
      <c r="O3591" t="s">
        <v>21955</v>
      </c>
      <c r="P3591" t="s">
        <v>21955</v>
      </c>
      <c r="Q3591" t="s">
        <v>21956</v>
      </c>
      <c r="R3591">
        <v>0.05</v>
      </c>
      <c r="S3591">
        <v>0</v>
      </c>
      <c r="T3591" t="s">
        <v>21967</v>
      </c>
    </row>
    <row r="3592" spans="1:20">
      <c r="A3592" t="s">
        <v>349</v>
      </c>
      <c r="B3592" t="s">
        <v>27966</v>
      </c>
      <c r="C3592" t="s">
        <v>27967</v>
      </c>
      <c r="D3592" t="s">
        <v>22006</v>
      </c>
      <c r="E3592" t="s">
        <v>21952</v>
      </c>
      <c r="F3592" t="s">
        <v>21953</v>
      </c>
      <c r="G3592">
        <v>3450</v>
      </c>
      <c r="I3592">
        <v>150</v>
      </c>
      <c r="J3592" t="s">
        <v>21954</v>
      </c>
      <c r="K3592" t="s">
        <v>204</v>
      </c>
      <c r="L3592" t="s">
        <v>12492</v>
      </c>
      <c r="M3592" t="s">
        <v>21955</v>
      </c>
      <c r="N3592" t="s">
        <v>21955</v>
      </c>
      <c r="O3592" t="s">
        <v>21955</v>
      </c>
      <c r="P3592" t="s">
        <v>21955</v>
      </c>
      <c r="Q3592" t="s">
        <v>21956</v>
      </c>
      <c r="R3592">
        <v>0.05</v>
      </c>
      <c r="S3592">
        <v>0</v>
      </c>
      <c r="T3592" t="s">
        <v>21967</v>
      </c>
    </row>
    <row r="3593" spans="1:20">
      <c r="A3593" t="s">
        <v>349</v>
      </c>
      <c r="B3593" t="s">
        <v>27968</v>
      </c>
      <c r="C3593" t="s">
        <v>27969</v>
      </c>
      <c r="D3593" t="s">
        <v>22055</v>
      </c>
      <c r="E3593" t="s">
        <v>21952</v>
      </c>
      <c r="F3593" t="s">
        <v>21953</v>
      </c>
      <c r="G3593">
        <v>3450</v>
      </c>
      <c r="I3593">
        <v>150</v>
      </c>
      <c r="J3593" t="s">
        <v>21954</v>
      </c>
      <c r="K3593" t="s">
        <v>12492</v>
      </c>
      <c r="L3593" t="s">
        <v>12492</v>
      </c>
      <c r="Q3593" t="s">
        <v>21956</v>
      </c>
      <c r="R3593">
        <v>0.05</v>
      </c>
      <c r="S3593">
        <v>0</v>
      </c>
      <c r="T3593" t="s">
        <v>21967</v>
      </c>
    </row>
    <row r="3594" spans="1:20">
      <c r="A3594" t="s">
        <v>349</v>
      </c>
      <c r="B3594" t="s">
        <v>27970</v>
      </c>
      <c r="C3594" t="s">
        <v>27971</v>
      </c>
      <c r="D3594" t="s">
        <v>22069</v>
      </c>
      <c r="E3594" t="s">
        <v>21952</v>
      </c>
      <c r="F3594" t="s">
        <v>21953</v>
      </c>
      <c r="G3594">
        <v>3430</v>
      </c>
      <c r="H3594">
        <v>3530</v>
      </c>
      <c r="I3594">
        <v>150</v>
      </c>
      <c r="J3594" t="s">
        <v>21954</v>
      </c>
      <c r="K3594" t="s">
        <v>204</v>
      </c>
      <c r="L3594" t="s">
        <v>12492</v>
      </c>
      <c r="M3594" t="s">
        <v>21955</v>
      </c>
      <c r="N3594" t="s">
        <v>21955</v>
      </c>
      <c r="O3594" t="s">
        <v>21955</v>
      </c>
      <c r="P3594" t="s">
        <v>21955</v>
      </c>
      <c r="Q3594" t="s">
        <v>21956</v>
      </c>
      <c r="R3594">
        <v>0.05</v>
      </c>
      <c r="S3594">
        <v>0</v>
      </c>
      <c r="T3594" t="s">
        <v>21967</v>
      </c>
    </row>
    <row r="3595" spans="1:20">
      <c r="A3595" t="s">
        <v>349</v>
      </c>
      <c r="B3595" t="s">
        <v>27972</v>
      </c>
      <c r="C3595" t="s">
        <v>27973</v>
      </c>
      <c r="D3595" t="s">
        <v>22069</v>
      </c>
      <c r="E3595" t="s">
        <v>21952</v>
      </c>
      <c r="F3595" t="s">
        <v>21953</v>
      </c>
      <c r="G3595">
        <v>3430</v>
      </c>
      <c r="H3595">
        <v>3530</v>
      </c>
      <c r="I3595">
        <v>150</v>
      </c>
      <c r="J3595" t="s">
        <v>21954</v>
      </c>
      <c r="K3595" t="s">
        <v>204</v>
      </c>
      <c r="L3595" t="s">
        <v>12492</v>
      </c>
      <c r="M3595" t="s">
        <v>21955</v>
      </c>
      <c r="N3595" t="s">
        <v>21955</v>
      </c>
      <c r="O3595" t="s">
        <v>21955</v>
      </c>
      <c r="P3595" t="s">
        <v>21955</v>
      </c>
      <c r="Q3595" t="s">
        <v>21956</v>
      </c>
      <c r="R3595">
        <v>0.05</v>
      </c>
      <c r="S3595">
        <v>0</v>
      </c>
      <c r="T3595" t="s">
        <v>21967</v>
      </c>
    </row>
    <row r="3596" spans="1:20">
      <c r="A3596" t="s">
        <v>349</v>
      </c>
      <c r="B3596" t="s">
        <v>27974</v>
      </c>
      <c r="C3596" t="s">
        <v>27975</v>
      </c>
      <c r="D3596" t="s">
        <v>22069</v>
      </c>
      <c r="E3596" t="s">
        <v>21952</v>
      </c>
      <c r="F3596" t="s">
        <v>21953</v>
      </c>
      <c r="G3596">
        <v>3430</v>
      </c>
      <c r="H3596">
        <v>3530</v>
      </c>
      <c r="I3596">
        <v>150</v>
      </c>
      <c r="J3596" t="s">
        <v>21954</v>
      </c>
      <c r="K3596" t="s">
        <v>204</v>
      </c>
      <c r="L3596" t="s">
        <v>12492</v>
      </c>
      <c r="M3596" t="s">
        <v>21955</v>
      </c>
      <c r="N3596" t="s">
        <v>21955</v>
      </c>
      <c r="O3596" t="s">
        <v>21955</v>
      </c>
      <c r="P3596" t="s">
        <v>21955</v>
      </c>
      <c r="Q3596" t="s">
        <v>21956</v>
      </c>
      <c r="R3596">
        <v>0.05</v>
      </c>
      <c r="S3596">
        <v>0</v>
      </c>
      <c r="T3596" t="s">
        <v>21967</v>
      </c>
    </row>
    <row r="3597" spans="1:20">
      <c r="A3597" t="s">
        <v>349</v>
      </c>
      <c r="B3597" t="s">
        <v>27976</v>
      </c>
      <c r="C3597" t="s">
        <v>27977</v>
      </c>
      <c r="D3597" t="s">
        <v>22006</v>
      </c>
      <c r="E3597" t="s">
        <v>21952</v>
      </c>
      <c r="F3597" t="s">
        <v>21953</v>
      </c>
      <c r="G3597">
        <v>3450</v>
      </c>
      <c r="I3597">
        <v>150</v>
      </c>
      <c r="J3597" t="s">
        <v>21954</v>
      </c>
      <c r="K3597" t="s">
        <v>204</v>
      </c>
      <c r="L3597" t="s">
        <v>12492</v>
      </c>
      <c r="M3597" t="s">
        <v>21955</v>
      </c>
      <c r="N3597" t="s">
        <v>21955</v>
      </c>
      <c r="O3597" t="s">
        <v>21955</v>
      </c>
      <c r="P3597" t="s">
        <v>21955</v>
      </c>
      <c r="Q3597" t="s">
        <v>21956</v>
      </c>
      <c r="R3597">
        <v>0.05</v>
      </c>
      <c r="S3597">
        <v>0</v>
      </c>
      <c r="T3597" t="s">
        <v>21967</v>
      </c>
    </row>
    <row r="3598" spans="1:20">
      <c r="A3598" t="s">
        <v>349</v>
      </c>
      <c r="B3598" t="s">
        <v>27978</v>
      </c>
      <c r="C3598" t="s">
        <v>27979</v>
      </c>
      <c r="D3598" t="s">
        <v>22069</v>
      </c>
      <c r="E3598" t="s">
        <v>21952</v>
      </c>
      <c r="F3598" t="s">
        <v>21953</v>
      </c>
      <c r="G3598">
        <v>3430</v>
      </c>
      <c r="H3598">
        <v>3530</v>
      </c>
      <c r="I3598">
        <v>150</v>
      </c>
      <c r="J3598" t="s">
        <v>21954</v>
      </c>
      <c r="K3598" t="s">
        <v>204</v>
      </c>
      <c r="L3598" t="s">
        <v>12492</v>
      </c>
      <c r="M3598" t="s">
        <v>21955</v>
      </c>
      <c r="N3598" t="s">
        <v>21955</v>
      </c>
      <c r="O3598" t="s">
        <v>21955</v>
      </c>
      <c r="P3598" t="s">
        <v>21955</v>
      </c>
      <c r="Q3598" t="s">
        <v>21956</v>
      </c>
      <c r="R3598">
        <v>0.05</v>
      </c>
      <c r="S3598">
        <v>0</v>
      </c>
      <c r="T3598" t="s">
        <v>21967</v>
      </c>
    </row>
    <row r="3599" spans="1:20">
      <c r="A3599" t="s">
        <v>349</v>
      </c>
      <c r="B3599" t="s">
        <v>27980</v>
      </c>
      <c r="C3599" t="s">
        <v>27981</v>
      </c>
      <c r="D3599" t="s">
        <v>22069</v>
      </c>
      <c r="E3599" t="s">
        <v>21952</v>
      </c>
      <c r="F3599" t="s">
        <v>21953</v>
      </c>
      <c r="G3599">
        <v>3430</v>
      </c>
      <c r="H3599">
        <v>3530</v>
      </c>
      <c r="I3599">
        <v>150</v>
      </c>
      <c r="J3599" t="s">
        <v>21954</v>
      </c>
      <c r="K3599" t="s">
        <v>204</v>
      </c>
      <c r="L3599" t="s">
        <v>12492</v>
      </c>
      <c r="M3599" t="s">
        <v>21955</v>
      </c>
      <c r="N3599" t="s">
        <v>21955</v>
      </c>
      <c r="O3599" t="s">
        <v>21955</v>
      </c>
      <c r="P3599" t="s">
        <v>21955</v>
      </c>
      <c r="Q3599" t="s">
        <v>21956</v>
      </c>
      <c r="R3599">
        <v>0.05</v>
      </c>
      <c r="S3599">
        <v>0</v>
      </c>
      <c r="T3599" t="s">
        <v>21967</v>
      </c>
    </row>
    <row r="3600" spans="1:20">
      <c r="A3600" t="s">
        <v>349</v>
      </c>
      <c r="B3600" t="s">
        <v>27982</v>
      </c>
      <c r="C3600" t="s">
        <v>27983</v>
      </c>
      <c r="D3600" t="s">
        <v>22069</v>
      </c>
      <c r="E3600" t="s">
        <v>21952</v>
      </c>
      <c r="F3600" t="s">
        <v>21953</v>
      </c>
      <c r="G3600">
        <v>3430</v>
      </c>
      <c r="H3600">
        <v>3530</v>
      </c>
      <c r="I3600">
        <v>150</v>
      </c>
      <c r="J3600" t="s">
        <v>21954</v>
      </c>
      <c r="K3600" t="s">
        <v>204</v>
      </c>
      <c r="L3600" t="s">
        <v>12492</v>
      </c>
      <c r="M3600" t="s">
        <v>21955</v>
      </c>
      <c r="N3600" t="s">
        <v>21955</v>
      </c>
      <c r="O3600" t="s">
        <v>21955</v>
      </c>
      <c r="P3600" t="s">
        <v>21955</v>
      </c>
      <c r="Q3600" t="s">
        <v>21956</v>
      </c>
      <c r="R3600">
        <v>0.05</v>
      </c>
      <c r="S3600">
        <v>0</v>
      </c>
      <c r="T3600" t="s">
        <v>21967</v>
      </c>
    </row>
    <row r="3601" spans="1:20">
      <c r="A3601" t="s">
        <v>349</v>
      </c>
      <c r="B3601" t="s">
        <v>27984</v>
      </c>
      <c r="C3601" t="s">
        <v>27985</v>
      </c>
      <c r="D3601" t="s">
        <v>22069</v>
      </c>
      <c r="E3601" t="s">
        <v>21952</v>
      </c>
      <c r="F3601" t="s">
        <v>21953</v>
      </c>
      <c r="G3601">
        <v>3430</v>
      </c>
      <c r="I3601">
        <v>150</v>
      </c>
      <c r="J3601" t="s">
        <v>21954</v>
      </c>
      <c r="K3601" t="s">
        <v>204</v>
      </c>
      <c r="L3601" t="s">
        <v>12492</v>
      </c>
      <c r="M3601" t="s">
        <v>21955</v>
      </c>
      <c r="N3601" t="s">
        <v>21955</v>
      </c>
      <c r="O3601" t="s">
        <v>21955</v>
      </c>
      <c r="P3601" t="s">
        <v>21955</v>
      </c>
      <c r="Q3601" t="s">
        <v>21956</v>
      </c>
      <c r="R3601">
        <v>0.05</v>
      </c>
      <c r="S3601">
        <v>0</v>
      </c>
      <c r="T3601" t="s">
        <v>21967</v>
      </c>
    </row>
    <row r="3602" spans="1:20">
      <c r="A3602" t="s">
        <v>349</v>
      </c>
      <c r="B3602" t="s">
        <v>27986</v>
      </c>
      <c r="C3602" t="s">
        <v>27987</v>
      </c>
      <c r="D3602" t="s">
        <v>22069</v>
      </c>
      <c r="E3602" t="s">
        <v>21952</v>
      </c>
      <c r="F3602" t="s">
        <v>21953</v>
      </c>
      <c r="G3602">
        <v>3430</v>
      </c>
      <c r="I3602">
        <v>150</v>
      </c>
      <c r="J3602" t="s">
        <v>21954</v>
      </c>
      <c r="K3602" t="s">
        <v>204</v>
      </c>
      <c r="L3602" t="s">
        <v>12492</v>
      </c>
      <c r="M3602" t="s">
        <v>21955</v>
      </c>
      <c r="N3602" t="s">
        <v>21955</v>
      </c>
      <c r="O3602" t="s">
        <v>21955</v>
      </c>
      <c r="P3602" t="s">
        <v>21955</v>
      </c>
      <c r="Q3602" t="s">
        <v>21956</v>
      </c>
      <c r="R3602">
        <v>0.05</v>
      </c>
      <c r="S3602">
        <v>0</v>
      </c>
      <c r="T3602" t="s">
        <v>21967</v>
      </c>
    </row>
    <row r="3603" spans="1:20">
      <c r="A3603" t="s">
        <v>349</v>
      </c>
      <c r="B3603" t="s">
        <v>27988</v>
      </c>
      <c r="C3603" t="s">
        <v>27989</v>
      </c>
      <c r="D3603" t="s">
        <v>22069</v>
      </c>
      <c r="E3603" t="s">
        <v>21952</v>
      </c>
      <c r="F3603" t="s">
        <v>21953</v>
      </c>
      <c r="G3603">
        <v>3430</v>
      </c>
      <c r="H3603">
        <v>3530</v>
      </c>
      <c r="I3603">
        <v>150</v>
      </c>
      <c r="J3603" t="s">
        <v>21954</v>
      </c>
      <c r="K3603" t="s">
        <v>204</v>
      </c>
      <c r="L3603" t="s">
        <v>12492</v>
      </c>
      <c r="M3603" t="s">
        <v>21955</v>
      </c>
      <c r="N3603" t="s">
        <v>21955</v>
      </c>
      <c r="O3603" t="s">
        <v>21955</v>
      </c>
      <c r="P3603" t="s">
        <v>21955</v>
      </c>
      <c r="Q3603" t="s">
        <v>21956</v>
      </c>
      <c r="R3603">
        <v>0.05</v>
      </c>
      <c r="S3603">
        <v>0</v>
      </c>
      <c r="T3603" t="s">
        <v>21967</v>
      </c>
    </row>
    <row r="3604" spans="1:20">
      <c r="A3604" t="s">
        <v>349</v>
      </c>
      <c r="B3604" t="s">
        <v>27990</v>
      </c>
      <c r="C3604" t="s">
        <v>27991</v>
      </c>
      <c r="D3604" t="s">
        <v>22069</v>
      </c>
      <c r="E3604" t="s">
        <v>21952</v>
      </c>
      <c r="F3604" t="s">
        <v>21953</v>
      </c>
      <c r="G3604">
        <v>3430</v>
      </c>
      <c r="H3604">
        <v>3530</v>
      </c>
      <c r="I3604">
        <v>150</v>
      </c>
      <c r="J3604" t="s">
        <v>21954</v>
      </c>
      <c r="K3604" t="s">
        <v>204</v>
      </c>
      <c r="L3604" t="s">
        <v>12492</v>
      </c>
      <c r="M3604" t="s">
        <v>21955</v>
      </c>
      <c r="N3604" t="s">
        <v>21955</v>
      </c>
      <c r="O3604" t="s">
        <v>21955</v>
      </c>
      <c r="P3604" t="s">
        <v>21955</v>
      </c>
      <c r="Q3604" t="s">
        <v>21956</v>
      </c>
      <c r="R3604">
        <v>0.05</v>
      </c>
      <c r="S3604">
        <v>0</v>
      </c>
      <c r="T3604" t="s">
        <v>21967</v>
      </c>
    </row>
    <row r="3605" spans="1:20">
      <c r="A3605" t="s">
        <v>349</v>
      </c>
      <c r="B3605" t="s">
        <v>27992</v>
      </c>
      <c r="C3605" t="s">
        <v>27993</v>
      </c>
      <c r="D3605" t="s">
        <v>22069</v>
      </c>
      <c r="E3605" t="s">
        <v>21952</v>
      </c>
      <c r="F3605" t="s">
        <v>21953</v>
      </c>
      <c r="G3605">
        <v>3430</v>
      </c>
      <c r="I3605">
        <v>150</v>
      </c>
      <c r="J3605" t="s">
        <v>21954</v>
      </c>
      <c r="K3605" t="s">
        <v>204</v>
      </c>
      <c r="L3605" t="s">
        <v>12492</v>
      </c>
      <c r="M3605" t="s">
        <v>21955</v>
      </c>
      <c r="N3605" t="s">
        <v>21955</v>
      </c>
      <c r="O3605" t="s">
        <v>21955</v>
      </c>
      <c r="P3605" t="s">
        <v>21955</v>
      </c>
      <c r="Q3605" t="s">
        <v>21956</v>
      </c>
      <c r="R3605">
        <v>0.05</v>
      </c>
      <c r="S3605">
        <v>0</v>
      </c>
      <c r="T3605" t="s">
        <v>21967</v>
      </c>
    </row>
    <row r="3606" spans="1:20">
      <c r="A3606" t="s">
        <v>349</v>
      </c>
      <c r="B3606" t="s">
        <v>27994</v>
      </c>
      <c r="C3606" t="s">
        <v>27995</v>
      </c>
      <c r="D3606" t="s">
        <v>22069</v>
      </c>
      <c r="E3606" t="s">
        <v>21952</v>
      </c>
      <c r="F3606" t="s">
        <v>21953</v>
      </c>
      <c r="G3606">
        <v>3430</v>
      </c>
      <c r="H3606">
        <v>3530</v>
      </c>
      <c r="I3606">
        <v>150</v>
      </c>
      <c r="J3606" t="s">
        <v>21954</v>
      </c>
      <c r="K3606" t="s">
        <v>204</v>
      </c>
      <c r="L3606" t="s">
        <v>12492</v>
      </c>
      <c r="M3606" t="s">
        <v>21955</v>
      </c>
      <c r="N3606" t="s">
        <v>21955</v>
      </c>
      <c r="O3606" t="s">
        <v>21955</v>
      </c>
      <c r="P3606" t="s">
        <v>21955</v>
      </c>
      <c r="Q3606" t="s">
        <v>21956</v>
      </c>
      <c r="R3606">
        <v>0.05</v>
      </c>
      <c r="S3606">
        <v>0</v>
      </c>
      <c r="T3606" t="s">
        <v>21967</v>
      </c>
    </row>
    <row r="3607" spans="1:20">
      <c r="A3607" t="s">
        <v>349</v>
      </c>
      <c r="B3607" t="s">
        <v>27996</v>
      </c>
      <c r="C3607" t="s">
        <v>27997</v>
      </c>
      <c r="D3607" t="s">
        <v>22043</v>
      </c>
      <c r="E3607" t="s">
        <v>21952</v>
      </c>
      <c r="F3607" t="s">
        <v>21953</v>
      </c>
      <c r="G3607">
        <v>3440</v>
      </c>
      <c r="I3607">
        <v>150</v>
      </c>
      <c r="J3607" t="s">
        <v>21954</v>
      </c>
      <c r="K3607" t="s">
        <v>12492</v>
      </c>
      <c r="L3607" t="s">
        <v>12492</v>
      </c>
      <c r="M3607" t="s">
        <v>21955</v>
      </c>
      <c r="N3607" t="s">
        <v>21955</v>
      </c>
      <c r="O3607" t="s">
        <v>21955</v>
      </c>
      <c r="P3607" t="s">
        <v>21955</v>
      </c>
      <c r="Q3607" t="s">
        <v>21956</v>
      </c>
      <c r="R3607">
        <v>0.05</v>
      </c>
      <c r="S3607">
        <v>0</v>
      </c>
      <c r="T3607" t="s">
        <v>22002</v>
      </c>
    </row>
    <row r="3608" spans="1:20">
      <c r="A3608" t="s">
        <v>349</v>
      </c>
      <c r="B3608" t="s">
        <v>27998</v>
      </c>
      <c r="C3608" t="s">
        <v>27999</v>
      </c>
      <c r="D3608" t="s">
        <v>22069</v>
      </c>
      <c r="E3608" t="s">
        <v>21952</v>
      </c>
      <c r="F3608" t="s">
        <v>21953</v>
      </c>
      <c r="G3608">
        <v>3430</v>
      </c>
      <c r="H3608">
        <v>3530</v>
      </c>
      <c r="I3608">
        <v>150</v>
      </c>
      <c r="J3608" t="s">
        <v>21954</v>
      </c>
      <c r="K3608" t="s">
        <v>204</v>
      </c>
      <c r="L3608" t="s">
        <v>12492</v>
      </c>
      <c r="M3608" t="s">
        <v>21955</v>
      </c>
      <c r="N3608" t="s">
        <v>21955</v>
      </c>
      <c r="O3608" t="s">
        <v>21955</v>
      </c>
      <c r="P3608" t="s">
        <v>21955</v>
      </c>
      <c r="Q3608" t="s">
        <v>21956</v>
      </c>
      <c r="R3608">
        <v>0.05</v>
      </c>
      <c r="S3608">
        <v>0</v>
      </c>
      <c r="T3608" t="s">
        <v>21967</v>
      </c>
    </row>
    <row r="3609" spans="1:20">
      <c r="A3609" t="s">
        <v>349</v>
      </c>
      <c r="B3609" t="s">
        <v>28000</v>
      </c>
      <c r="C3609" t="s">
        <v>28001</v>
      </c>
      <c r="D3609" t="s">
        <v>22069</v>
      </c>
      <c r="E3609" t="s">
        <v>21952</v>
      </c>
      <c r="F3609" t="s">
        <v>21953</v>
      </c>
      <c r="G3609">
        <v>3430</v>
      </c>
      <c r="I3609">
        <v>150</v>
      </c>
      <c r="J3609" t="s">
        <v>21954</v>
      </c>
      <c r="K3609" t="s">
        <v>204</v>
      </c>
      <c r="L3609" t="s">
        <v>12492</v>
      </c>
      <c r="M3609" t="s">
        <v>21955</v>
      </c>
      <c r="N3609" t="s">
        <v>21955</v>
      </c>
      <c r="O3609" t="s">
        <v>21955</v>
      </c>
      <c r="P3609" t="s">
        <v>21955</v>
      </c>
      <c r="Q3609" t="s">
        <v>21956</v>
      </c>
      <c r="R3609">
        <v>0.05</v>
      </c>
      <c r="S3609">
        <v>0</v>
      </c>
      <c r="T3609" t="s">
        <v>21967</v>
      </c>
    </row>
    <row r="3610" spans="1:20">
      <c r="A3610" t="s">
        <v>349</v>
      </c>
      <c r="B3610" t="s">
        <v>28002</v>
      </c>
      <c r="C3610" t="s">
        <v>28003</v>
      </c>
      <c r="D3610" t="s">
        <v>21959</v>
      </c>
      <c r="E3610" t="s">
        <v>21960</v>
      </c>
      <c r="F3610" t="s">
        <v>21953</v>
      </c>
      <c r="G3610">
        <v>3420</v>
      </c>
      <c r="I3610">
        <v>150</v>
      </c>
      <c r="J3610" t="s">
        <v>21954</v>
      </c>
      <c r="K3610" t="s">
        <v>12492</v>
      </c>
      <c r="L3610" t="s">
        <v>12492</v>
      </c>
      <c r="M3610" t="s">
        <v>21955</v>
      </c>
      <c r="N3610" t="s">
        <v>21955</v>
      </c>
      <c r="O3610" t="s">
        <v>21955</v>
      </c>
      <c r="P3610" t="s">
        <v>21955</v>
      </c>
      <c r="Q3610" t="s">
        <v>21956</v>
      </c>
      <c r="R3610">
        <v>0.05</v>
      </c>
      <c r="S3610">
        <v>0</v>
      </c>
      <c r="T3610" t="s">
        <v>21967</v>
      </c>
    </row>
    <row r="3611" spans="1:20">
      <c r="A3611" t="s">
        <v>349</v>
      </c>
      <c r="B3611" t="s">
        <v>28004</v>
      </c>
      <c r="C3611" t="s">
        <v>28005</v>
      </c>
      <c r="D3611" t="s">
        <v>22006</v>
      </c>
      <c r="E3611" t="s">
        <v>21952</v>
      </c>
      <c r="F3611" t="s">
        <v>21953</v>
      </c>
      <c r="G3611">
        <v>3450</v>
      </c>
      <c r="I3611">
        <v>150</v>
      </c>
      <c r="J3611" t="s">
        <v>21954</v>
      </c>
      <c r="K3611" t="s">
        <v>204</v>
      </c>
      <c r="L3611" t="s">
        <v>12492</v>
      </c>
      <c r="M3611" t="s">
        <v>21955</v>
      </c>
      <c r="N3611" t="s">
        <v>21955</v>
      </c>
      <c r="O3611" t="s">
        <v>21955</v>
      </c>
      <c r="P3611" t="s">
        <v>21955</v>
      </c>
      <c r="Q3611" t="s">
        <v>21956</v>
      </c>
      <c r="R3611">
        <v>0.05</v>
      </c>
      <c r="S3611">
        <v>0</v>
      </c>
      <c r="T3611" t="s">
        <v>22002</v>
      </c>
    </row>
    <row r="3612" spans="1:20">
      <c r="A3612" t="s">
        <v>349</v>
      </c>
      <c r="B3612" t="s">
        <v>28006</v>
      </c>
      <c r="C3612" t="s">
        <v>28007</v>
      </c>
      <c r="D3612" t="s">
        <v>22043</v>
      </c>
      <c r="E3612" t="s">
        <v>21952</v>
      </c>
      <c r="F3612" t="s">
        <v>21953</v>
      </c>
      <c r="G3612">
        <v>3440</v>
      </c>
      <c r="I3612">
        <v>150</v>
      </c>
      <c r="J3612" t="s">
        <v>21954</v>
      </c>
      <c r="K3612" t="s">
        <v>204</v>
      </c>
      <c r="L3612" t="s">
        <v>12492</v>
      </c>
      <c r="M3612" t="s">
        <v>21955</v>
      </c>
      <c r="N3612" t="s">
        <v>21955</v>
      </c>
      <c r="O3612" t="s">
        <v>21955</v>
      </c>
      <c r="P3612" t="s">
        <v>21955</v>
      </c>
      <c r="Q3612" t="s">
        <v>21956</v>
      </c>
      <c r="R3612">
        <v>0.05</v>
      </c>
      <c r="S3612">
        <v>0</v>
      </c>
      <c r="T3612" t="s">
        <v>21967</v>
      </c>
    </row>
    <row r="3613" spans="1:20">
      <c r="A3613" t="s">
        <v>349</v>
      </c>
      <c r="B3613" t="s">
        <v>28008</v>
      </c>
      <c r="C3613" t="s">
        <v>28009</v>
      </c>
      <c r="D3613" t="s">
        <v>22069</v>
      </c>
      <c r="E3613" t="s">
        <v>21952</v>
      </c>
      <c r="F3613" t="s">
        <v>21953</v>
      </c>
      <c r="G3613">
        <v>3430</v>
      </c>
      <c r="H3613">
        <v>3530</v>
      </c>
      <c r="I3613">
        <v>150</v>
      </c>
      <c r="J3613" t="s">
        <v>21954</v>
      </c>
      <c r="K3613" t="s">
        <v>204</v>
      </c>
      <c r="L3613" t="s">
        <v>12492</v>
      </c>
      <c r="M3613" t="s">
        <v>21955</v>
      </c>
      <c r="N3613" t="s">
        <v>21955</v>
      </c>
      <c r="O3613" t="s">
        <v>21955</v>
      </c>
      <c r="P3613" t="s">
        <v>21955</v>
      </c>
      <c r="Q3613" t="s">
        <v>21956</v>
      </c>
      <c r="R3613">
        <v>0.05</v>
      </c>
      <c r="S3613">
        <v>0</v>
      </c>
      <c r="T3613" t="s">
        <v>21967</v>
      </c>
    </row>
    <row r="3614" spans="1:20">
      <c r="A3614" t="s">
        <v>349</v>
      </c>
      <c r="B3614" t="s">
        <v>28010</v>
      </c>
      <c r="C3614" t="s">
        <v>28011</v>
      </c>
      <c r="D3614" t="s">
        <v>21959</v>
      </c>
      <c r="E3614" t="s">
        <v>21960</v>
      </c>
      <c r="F3614" t="s">
        <v>21953</v>
      </c>
      <c r="G3614">
        <v>3420</v>
      </c>
      <c r="I3614">
        <v>150</v>
      </c>
      <c r="J3614" t="s">
        <v>21954</v>
      </c>
      <c r="K3614" t="s">
        <v>204</v>
      </c>
      <c r="L3614" t="s">
        <v>12492</v>
      </c>
      <c r="M3614" t="s">
        <v>21961</v>
      </c>
      <c r="N3614" t="s">
        <v>21961</v>
      </c>
      <c r="O3614" t="s">
        <v>21961</v>
      </c>
      <c r="P3614" t="s">
        <v>21961</v>
      </c>
      <c r="Q3614" t="s">
        <v>21956</v>
      </c>
      <c r="R3614">
        <v>0.05</v>
      </c>
      <c r="S3614">
        <v>0</v>
      </c>
      <c r="T3614" t="s">
        <v>21967</v>
      </c>
    </row>
    <row r="3615" spans="1:20">
      <c r="A3615" t="s">
        <v>349</v>
      </c>
      <c r="B3615" t="s">
        <v>28012</v>
      </c>
      <c r="C3615" t="s">
        <v>28013</v>
      </c>
      <c r="D3615" t="s">
        <v>21959</v>
      </c>
      <c r="E3615" t="s">
        <v>21960</v>
      </c>
      <c r="F3615" t="s">
        <v>21953</v>
      </c>
      <c r="G3615">
        <v>3420</v>
      </c>
      <c r="I3615">
        <v>150</v>
      </c>
      <c r="J3615" t="s">
        <v>21954</v>
      </c>
      <c r="K3615" t="s">
        <v>204</v>
      </c>
      <c r="L3615" t="s">
        <v>12492</v>
      </c>
      <c r="M3615" t="s">
        <v>21961</v>
      </c>
      <c r="N3615" t="s">
        <v>21961</v>
      </c>
      <c r="O3615" t="s">
        <v>21961</v>
      </c>
      <c r="P3615" t="s">
        <v>21961</v>
      </c>
      <c r="Q3615" t="s">
        <v>21956</v>
      </c>
      <c r="R3615">
        <v>0.05</v>
      </c>
      <c r="S3615">
        <v>0</v>
      </c>
      <c r="T3615" t="s">
        <v>21967</v>
      </c>
    </row>
    <row r="3616" spans="1:20">
      <c r="A3616" t="s">
        <v>349</v>
      </c>
      <c r="B3616" t="s">
        <v>28014</v>
      </c>
      <c r="C3616" t="s">
        <v>28015</v>
      </c>
      <c r="D3616" t="s">
        <v>21959</v>
      </c>
      <c r="E3616" t="s">
        <v>21960</v>
      </c>
      <c r="F3616" t="s">
        <v>21953</v>
      </c>
      <c r="G3616">
        <v>3420</v>
      </c>
      <c r="I3616">
        <v>150</v>
      </c>
      <c r="J3616" t="s">
        <v>21954</v>
      </c>
      <c r="K3616" t="s">
        <v>204</v>
      </c>
      <c r="L3616" t="s">
        <v>12492</v>
      </c>
      <c r="M3616" t="s">
        <v>21961</v>
      </c>
      <c r="N3616" t="s">
        <v>21961</v>
      </c>
      <c r="O3616" t="s">
        <v>21961</v>
      </c>
      <c r="P3616" t="s">
        <v>21961</v>
      </c>
      <c r="Q3616" t="s">
        <v>21956</v>
      </c>
      <c r="R3616">
        <v>0.05</v>
      </c>
      <c r="S3616">
        <v>0</v>
      </c>
      <c r="T3616" t="s">
        <v>21967</v>
      </c>
    </row>
    <row r="3617" spans="1:20">
      <c r="A3617" t="s">
        <v>349</v>
      </c>
      <c r="B3617" t="s">
        <v>28016</v>
      </c>
      <c r="C3617" t="s">
        <v>28017</v>
      </c>
      <c r="D3617" t="s">
        <v>22073</v>
      </c>
      <c r="E3617" t="s">
        <v>21952</v>
      </c>
      <c r="F3617" t="s">
        <v>21953</v>
      </c>
      <c r="G3617">
        <v>3440</v>
      </c>
      <c r="I3617">
        <v>150</v>
      </c>
      <c r="J3617" t="s">
        <v>21954</v>
      </c>
      <c r="K3617" t="s">
        <v>12492</v>
      </c>
      <c r="L3617" t="s">
        <v>12492</v>
      </c>
      <c r="M3617" t="s">
        <v>21961</v>
      </c>
      <c r="N3617" t="s">
        <v>21961</v>
      </c>
      <c r="O3617" t="s">
        <v>21961</v>
      </c>
      <c r="P3617" t="s">
        <v>21961</v>
      </c>
      <c r="Q3617" t="s">
        <v>21956</v>
      </c>
      <c r="R3617">
        <v>0.05</v>
      </c>
      <c r="S3617">
        <v>0</v>
      </c>
      <c r="T3617" t="s">
        <v>22002</v>
      </c>
    </row>
    <row r="3618" spans="1:20">
      <c r="A3618" t="s">
        <v>349</v>
      </c>
      <c r="B3618" t="s">
        <v>28018</v>
      </c>
      <c r="C3618" t="s">
        <v>28019</v>
      </c>
      <c r="D3618" t="s">
        <v>22055</v>
      </c>
      <c r="E3618" t="s">
        <v>21952</v>
      </c>
      <c r="F3618" t="s">
        <v>21953</v>
      </c>
      <c r="G3618">
        <v>3450</v>
      </c>
      <c r="I3618">
        <v>150</v>
      </c>
      <c r="J3618" t="s">
        <v>21954</v>
      </c>
      <c r="K3618" t="s">
        <v>204</v>
      </c>
      <c r="L3618" t="s">
        <v>12492</v>
      </c>
      <c r="M3618" t="s">
        <v>21955</v>
      </c>
      <c r="N3618" t="s">
        <v>21955</v>
      </c>
      <c r="O3618" t="s">
        <v>21955</v>
      </c>
      <c r="P3618" t="s">
        <v>21955</v>
      </c>
      <c r="Q3618" t="s">
        <v>21956</v>
      </c>
      <c r="R3618">
        <v>0.05</v>
      </c>
      <c r="S3618">
        <v>0</v>
      </c>
    </row>
    <row r="3619" spans="1:20">
      <c r="A3619" t="s">
        <v>349</v>
      </c>
      <c r="B3619" t="s">
        <v>28020</v>
      </c>
      <c r="C3619" t="s">
        <v>28021</v>
      </c>
      <c r="D3619" t="s">
        <v>21959</v>
      </c>
      <c r="E3619" t="s">
        <v>21960</v>
      </c>
      <c r="F3619" t="s">
        <v>21953</v>
      </c>
      <c r="G3619">
        <v>3420</v>
      </c>
      <c r="I3619">
        <v>150</v>
      </c>
      <c r="J3619" t="s">
        <v>21954</v>
      </c>
      <c r="K3619" t="s">
        <v>204</v>
      </c>
      <c r="L3619" t="s">
        <v>12492</v>
      </c>
      <c r="M3619" t="s">
        <v>21955</v>
      </c>
      <c r="N3619" t="s">
        <v>21961</v>
      </c>
      <c r="O3619" t="s">
        <v>21961</v>
      </c>
      <c r="P3619" t="s">
        <v>21961</v>
      </c>
      <c r="Q3619" t="s">
        <v>21956</v>
      </c>
      <c r="R3619">
        <v>0.05</v>
      </c>
      <c r="S3619">
        <v>0</v>
      </c>
    </row>
    <row r="3620" spans="1:20">
      <c r="A3620" t="s">
        <v>349</v>
      </c>
      <c r="B3620" t="s">
        <v>28022</v>
      </c>
      <c r="C3620" t="s">
        <v>28023</v>
      </c>
      <c r="D3620" t="s">
        <v>22043</v>
      </c>
      <c r="E3620" t="s">
        <v>21952</v>
      </c>
      <c r="F3620" t="s">
        <v>21953</v>
      </c>
      <c r="G3620">
        <v>3440</v>
      </c>
      <c r="I3620">
        <v>150</v>
      </c>
      <c r="J3620" t="s">
        <v>21954</v>
      </c>
      <c r="K3620" t="s">
        <v>204</v>
      </c>
      <c r="L3620" t="s">
        <v>12492</v>
      </c>
      <c r="M3620" t="s">
        <v>21955</v>
      </c>
      <c r="N3620" t="s">
        <v>21955</v>
      </c>
      <c r="O3620" t="s">
        <v>21955</v>
      </c>
      <c r="P3620" t="s">
        <v>21955</v>
      </c>
      <c r="Q3620" t="s">
        <v>21956</v>
      </c>
      <c r="R3620">
        <v>0.05</v>
      </c>
      <c r="S3620">
        <v>0</v>
      </c>
    </row>
    <row r="3621" spans="1:20">
      <c r="A3621" t="s">
        <v>349</v>
      </c>
      <c r="B3621" t="s">
        <v>28024</v>
      </c>
      <c r="C3621" t="s">
        <v>28025</v>
      </c>
      <c r="D3621" t="s">
        <v>22043</v>
      </c>
      <c r="E3621" t="s">
        <v>21952</v>
      </c>
      <c r="F3621" t="s">
        <v>21953</v>
      </c>
      <c r="G3621">
        <v>3440</v>
      </c>
      <c r="I3621">
        <v>150</v>
      </c>
      <c r="J3621" t="s">
        <v>21954</v>
      </c>
      <c r="K3621" t="s">
        <v>204</v>
      </c>
      <c r="L3621" t="s">
        <v>12492</v>
      </c>
      <c r="M3621" t="s">
        <v>21961</v>
      </c>
      <c r="N3621" t="s">
        <v>21961</v>
      </c>
      <c r="O3621" t="s">
        <v>21961</v>
      </c>
      <c r="P3621" t="s">
        <v>21961</v>
      </c>
      <c r="Q3621" t="s">
        <v>21956</v>
      </c>
      <c r="R3621">
        <v>0.05</v>
      </c>
      <c r="S3621">
        <v>0</v>
      </c>
    </row>
    <row r="3622" spans="1:20">
      <c r="A3622" t="s">
        <v>349</v>
      </c>
      <c r="B3622" t="s">
        <v>28026</v>
      </c>
      <c r="C3622" t="s">
        <v>28027</v>
      </c>
      <c r="D3622" t="s">
        <v>22069</v>
      </c>
      <c r="E3622" t="s">
        <v>21952</v>
      </c>
      <c r="F3622" t="s">
        <v>21953</v>
      </c>
      <c r="G3622">
        <v>3430</v>
      </c>
      <c r="I3622">
        <v>150</v>
      </c>
      <c r="J3622" t="s">
        <v>21954</v>
      </c>
      <c r="K3622" t="s">
        <v>204</v>
      </c>
      <c r="L3622" t="s">
        <v>12492</v>
      </c>
      <c r="M3622" t="s">
        <v>21955</v>
      </c>
      <c r="N3622" t="s">
        <v>21955</v>
      </c>
      <c r="O3622" t="s">
        <v>21955</v>
      </c>
      <c r="P3622" t="s">
        <v>21955</v>
      </c>
      <c r="Q3622" t="s">
        <v>21956</v>
      </c>
      <c r="R3622">
        <v>0.05</v>
      </c>
      <c r="S3622">
        <v>0</v>
      </c>
      <c r="T3622" t="s">
        <v>21967</v>
      </c>
    </row>
    <row r="3623" spans="1:20">
      <c r="A3623" t="s">
        <v>349</v>
      </c>
      <c r="B3623" t="s">
        <v>28028</v>
      </c>
      <c r="C3623" t="s">
        <v>28029</v>
      </c>
      <c r="D3623" t="s">
        <v>26581</v>
      </c>
      <c r="E3623" t="s">
        <v>21960</v>
      </c>
      <c r="F3623" t="s">
        <v>21953</v>
      </c>
      <c r="G3623">
        <v>3021</v>
      </c>
      <c r="I3623">
        <v>150</v>
      </c>
      <c r="J3623" t="s">
        <v>21954</v>
      </c>
      <c r="K3623" t="s">
        <v>12492</v>
      </c>
      <c r="L3623" t="s">
        <v>12492</v>
      </c>
      <c r="M3623" t="s">
        <v>21955</v>
      </c>
      <c r="N3623" t="s">
        <v>21955</v>
      </c>
      <c r="O3623" t="s">
        <v>21955</v>
      </c>
      <c r="P3623" t="s">
        <v>21955</v>
      </c>
      <c r="Q3623" t="s">
        <v>21956</v>
      </c>
      <c r="R3623">
        <v>0.05</v>
      </c>
      <c r="S3623">
        <v>0</v>
      </c>
    </row>
    <row r="3624" spans="1:20">
      <c r="A3624" t="s">
        <v>349</v>
      </c>
      <c r="B3624" t="s">
        <v>28030</v>
      </c>
      <c r="C3624" t="s">
        <v>28031</v>
      </c>
      <c r="D3624" t="s">
        <v>26586</v>
      </c>
      <c r="E3624" t="s">
        <v>21966</v>
      </c>
      <c r="F3624" t="s">
        <v>21953</v>
      </c>
      <c r="G3624">
        <v>3220</v>
      </c>
      <c r="I3624">
        <v>150</v>
      </c>
      <c r="J3624" t="s">
        <v>21954</v>
      </c>
      <c r="K3624" t="s">
        <v>204</v>
      </c>
      <c r="L3624" t="s">
        <v>12492</v>
      </c>
      <c r="M3624" t="s">
        <v>21955</v>
      </c>
      <c r="N3624" t="s">
        <v>21955</v>
      </c>
      <c r="O3624" t="s">
        <v>21955</v>
      </c>
      <c r="P3624" t="s">
        <v>21955</v>
      </c>
      <c r="Q3624" t="s">
        <v>21956</v>
      </c>
      <c r="R3624">
        <v>0.05</v>
      </c>
      <c r="S3624">
        <v>0</v>
      </c>
    </row>
    <row r="3625" spans="1:20">
      <c r="A3625" t="s">
        <v>349</v>
      </c>
      <c r="B3625" t="s">
        <v>28032</v>
      </c>
      <c r="C3625" t="s">
        <v>28033</v>
      </c>
      <c r="D3625" t="s">
        <v>22025</v>
      </c>
      <c r="E3625" t="s">
        <v>21966</v>
      </c>
      <c r="F3625" t="s">
        <v>21953</v>
      </c>
      <c r="G3625">
        <v>3220</v>
      </c>
      <c r="I3625">
        <v>150</v>
      </c>
      <c r="J3625" t="s">
        <v>21954</v>
      </c>
      <c r="K3625" t="s">
        <v>12492</v>
      </c>
      <c r="L3625" t="s">
        <v>12492</v>
      </c>
      <c r="M3625" t="s">
        <v>21955</v>
      </c>
      <c r="N3625" t="s">
        <v>21955</v>
      </c>
      <c r="O3625" t="s">
        <v>21955</v>
      </c>
      <c r="P3625" t="s">
        <v>21955</v>
      </c>
      <c r="Q3625" t="s">
        <v>21956</v>
      </c>
      <c r="R3625">
        <v>0.05</v>
      </c>
      <c r="S3625">
        <v>0</v>
      </c>
      <c r="T3625" t="s">
        <v>22002</v>
      </c>
    </row>
    <row r="3626" spans="1:20">
      <c r="A3626" t="s">
        <v>349</v>
      </c>
      <c r="B3626" t="s">
        <v>28034</v>
      </c>
      <c r="C3626" t="s">
        <v>28035</v>
      </c>
      <c r="D3626" t="s">
        <v>22376</v>
      </c>
      <c r="E3626" t="s">
        <v>21952</v>
      </c>
      <c r="F3626" t="s">
        <v>21953</v>
      </c>
      <c r="G3626">
        <v>3440</v>
      </c>
      <c r="I3626">
        <v>150</v>
      </c>
      <c r="J3626" t="s">
        <v>21954</v>
      </c>
      <c r="K3626" t="s">
        <v>12492</v>
      </c>
      <c r="L3626" t="s">
        <v>12492</v>
      </c>
      <c r="M3626" t="s">
        <v>21955</v>
      </c>
      <c r="N3626" t="s">
        <v>21955</v>
      </c>
      <c r="O3626" t="s">
        <v>21955</v>
      </c>
      <c r="P3626" t="s">
        <v>21955</v>
      </c>
      <c r="Q3626" t="s">
        <v>21956</v>
      </c>
      <c r="R3626">
        <v>0.05</v>
      </c>
      <c r="S3626">
        <v>0</v>
      </c>
      <c r="T3626" t="s">
        <v>21967</v>
      </c>
    </row>
    <row r="3627" spans="1:20">
      <c r="A3627" t="s">
        <v>349</v>
      </c>
      <c r="B3627" t="s">
        <v>28036</v>
      </c>
      <c r="C3627" t="s">
        <v>28037</v>
      </c>
      <c r="D3627" t="s">
        <v>22025</v>
      </c>
      <c r="E3627" t="s">
        <v>21966</v>
      </c>
      <c r="F3627" t="s">
        <v>21953</v>
      </c>
      <c r="G3627">
        <v>3220</v>
      </c>
      <c r="I3627">
        <v>200</v>
      </c>
      <c r="J3627" t="s">
        <v>19</v>
      </c>
      <c r="K3627" t="s">
        <v>12492</v>
      </c>
      <c r="L3627" t="s">
        <v>12492</v>
      </c>
      <c r="M3627" t="s">
        <v>34</v>
      </c>
      <c r="N3627" t="s">
        <v>21955</v>
      </c>
      <c r="O3627" t="s">
        <v>21955</v>
      </c>
      <c r="P3627" t="s">
        <v>34</v>
      </c>
      <c r="Q3627" t="s">
        <v>21956</v>
      </c>
      <c r="R3627">
        <v>0.05</v>
      </c>
      <c r="S3627">
        <v>0</v>
      </c>
      <c r="T3627" t="s">
        <v>21967</v>
      </c>
    </row>
    <row r="3628" spans="1:20">
      <c r="A3628" t="s">
        <v>349</v>
      </c>
      <c r="B3628" t="s">
        <v>28038</v>
      </c>
      <c r="C3628" t="s">
        <v>28039</v>
      </c>
      <c r="D3628" t="s">
        <v>22022</v>
      </c>
      <c r="E3628" t="s">
        <v>21952</v>
      </c>
      <c r="F3628" t="s">
        <v>21953</v>
      </c>
      <c r="G3628">
        <v>3450</v>
      </c>
      <c r="I3628">
        <v>150</v>
      </c>
      <c r="J3628" t="s">
        <v>21954</v>
      </c>
      <c r="K3628" t="s">
        <v>12492</v>
      </c>
      <c r="L3628" t="s">
        <v>12492</v>
      </c>
      <c r="M3628" t="s">
        <v>21955</v>
      </c>
      <c r="N3628" t="s">
        <v>21955</v>
      </c>
      <c r="O3628" t="s">
        <v>21955</v>
      </c>
      <c r="P3628" t="s">
        <v>21955</v>
      </c>
      <c r="Q3628" t="s">
        <v>21956</v>
      </c>
      <c r="R3628">
        <v>0.05</v>
      </c>
      <c r="S3628">
        <v>0</v>
      </c>
      <c r="T3628" t="s">
        <v>22002</v>
      </c>
    </row>
    <row r="3629" spans="1:20">
      <c r="A3629" t="s">
        <v>349</v>
      </c>
      <c r="B3629" t="s">
        <v>28040</v>
      </c>
      <c r="C3629" t="s">
        <v>28041</v>
      </c>
      <c r="D3629" t="s">
        <v>21999</v>
      </c>
      <c r="E3629" t="s">
        <v>21987</v>
      </c>
      <c r="F3629" t="s">
        <v>21953</v>
      </c>
      <c r="G3629">
        <v>3340</v>
      </c>
      <c r="I3629">
        <v>150</v>
      </c>
      <c r="J3629" t="s">
        <v>21954</v>
      </c>
      <c r="K3629" t="s">
        <v>12492</v>
      </c>
      <c r="L3629" t="s">
        <v>204</v>
      </c>
      <c r="M3629" t="s">
        <v>21961</v>
      </c>
      <c r="N3629" t="s">
        <v>21961</v>
      </c>
      <c r="O3629" t="s">
        <v>21961</v>
      </c>
      <c r="P3629" t="s">
        <v>21961</v>
      </c>
      <c r="Q3629" t="s">
        <v>21956</v>
      </c>
      <c r="R3629">
        <v>0.05</v>
      </c>
      <c r="S3629">
        <v>0</v>
      </c>
    </row>
    <row r="3630" spans="1:20">
      <c r="A3630" t="s">
        <v>349</v>
      </c>
      <c r="B3630" t="s">
        <v>28042</v>
      </c>
      <c r="C3630" t="s">
        <v>28043</v>
      </c>
      <c r="D3630" t="s">
        <v>21979</v>
      </c>
      <c r="E3630" t="s">
        <v>21952</v>
      </c>
      <c r="F3630" t="s">
        <v>21953</v>
      </c>
      <c r="G3630">
        <v>3440</v>
      </c>
      <c r="I3630">
        <v>150</v>
      </c>
      <c r="J3630" t="s">
        <v>21954</v>
      </c>
      <c r="K3630" t="s">
        <v>12492</v>
      </c>
      <c r="L3630" t="s">
        <v>12492</v>
      </c>
      <c r="M3630" t="s">
        <v>21955</v>
      </c>
      <c r="N3630" t="s">
        <v>21955</v>
      </c>
      <c r="O3630" t="s">
        <v>21955</v>
      </c>
      <c r="P3630" t="s">
        <v>21955</v>
      </c>
      <c r="Q3630" t="s">
        <v>21956</v>
      </c>
      <c r="R3630">
        <v>0.05</v>
      </c>
      <c r="S3630">
        <v>0</v>
      </c>
      <c r="T3630" t="s">
        <v>21967</v>
      </c>
    </row>
    <row r="3631" spans="1:20">
      <c r="A3631" t="s">
        <v>349</v>
      </c>
      <c r="B3631" t="s">
        <v>28044</v>
      </c>
      <c r="C3631" t="s">
        <v>28045</v>
      </c>
      <c r="D3631" t="s">
        <v>23724</v>
      </c>
      <c r="E3631" t="s">
        <v>21966</v>
      </c>
      <c r="F3631" t="s">
        <v>21953</v>
      </c>
      <c r="G3631">
        <v>3220</v>
      </c>
      <c r="I3631">
        <v>150</v>
      </c>
      <c r="J3631" t="s">
        <v>21954</v>
      </c>
      <c r="K3631" t="s">
        <v>204</v>
      </c>
      <c r="L3631" t="s">
        <v>12492</v>
      </c>
      <c r="M3631" t="s">
        <v>21955</v>
      </c>
      <c r="N3631" t="s">
        <v>21955</v>
      </c>
      <c r="O3631" t="s">
        <v>21955</v>
      </c>
      <c r="P3631" t="s">
        <v>21955</v>
      </c>
      <c r="Q3631" t="s">
        <v>21956</v>
      </c>
      <c r="R3631">
        <v>0.05</v>
      </c>
      <c r="S3631">
        <v>0</v>
      </c>
      <c r="T3631" t="s">
        <v>21967</v>
      </c>
    </row>
    <row r="3632" spans="1:20">
      <c r="A3632" t="s">
        <v>349</v>
      </c>
      <c r="B3632" t="s">
        <v>28046</v>
      </c>
      <c r="C3632" t="s">
        <v>28047</v>
      </c>
      <c r="D3632" t="s">
        <v>22025</v>
      </c>
      <c r="E3632" t="s">
        <v>21966</v>
      </c>
      <c r="F3632" t="s">
        <v>21953</v>
      </c>
      <c r="G3632">
        <v>3220</v>
      </c>
      <c r="I3632">
        <v>150</v>
      </c>
      <c r="J3632" t="s">
        <v>21954</v>
      </c>
      <c r="K3632" t="s">
        <v>204</v>
      </c>
      <c r="L3632" t="s">
        <v>12492</v>
      </c>
      <c r="M3632" t="s">
        <v>21955</v>
      </c>
      <c r="N3632" t="s">
        <v>21955</v>
      </c>
      <c r="O3632" t="s">
        <v>21955</v>
      </c>
      <c r="P3632" t="s">
        <v>21955</v>
      </c>
      <c r="Q3632" t="s">
        <v>21956</v>
      </c>
      <c r="R3632">
        <v>0.05</v>
      </c>
      <c r="S3632">
        <v>0</v>
      </c>
    </row>
    <row r="3633" spans="1:20">
      <c r="A3633" t="s">
        <v>349</v>
      </c>
      <c r="B3633" t="s">
        <v>28048</v>
      </c>
      <c r="C3633" t="s">
        <v>28049</v>
      </c>
      <c r="D3633" t="s">
        <v>22006</v>
      </c>
      <c r="E3633" t="s">
        <v>21952</v>
      </c>
      <c r="F3633" t="s">
        <v>21953</v>
      </c>
      <c r="G3633">
        <v>3450</v>
      </c>
      <c r="I3633">
        <v>150</v>
      </c>
      <c r="J3633" t="s">
        <v>21954</v>
      </c>
      <c r="K3633" t="s">
        <v>204</v>
      </c>
      <c r="L3633" t="s">
        <v>12492</v>
      </c>
      <c r="M3633" t="s">
        <v>21955</v>
      </c>
      <c r="N3633" t="s">
        <v>21955</v>
      </c>
      <c r="O3633" t="s">
        <v>21955</v>
      </c>
      <c r="P3633" t="s">
        <v>21955</v>
      </c>
      <c r="Q3633" t="s">
        <v>21956</v>
      </c>
      <c r="R3633">
        <v>0.05</v>
      </c>
      <c r="S3633">
        <v>0</v>
      </c>
      <c r="T3633" t="s">
        <v>21967</v>
      </c>
    </row>
    <row r="3634" spans="1:20">
      <c r="A3634" t="s">
        <v>349</v>
      </c>
      <c r="B3634" t="s">
        <v>28050</v>
      </c>
      <c r="C3634" t="s">
        <v>28051</v>
      </c>
      <c r="D3634" t="s">
        <v>23787</v>
      </c>
      <c r="E3634" t="s">
        <v>21966</v>
      </c>
      <c r="F3634" t="s">
        <v>21953</v>
      </c>
      <c r="G3634">
        <v>3220</v>
      </c>
      <c r="I3634">
        <v>150</v>
      </c>
      <c r="J3634" t="s">
        <v>21954</v>
      </c>
      <c r="K3634" t="s">
        <v>204</v>
      </c>
      <c r="L3634" t="s">
        <v>12492</v>
      </c>
      <c r="M3634" t="s">
        <v>21955</v>
      </c>
      <c r="N3634" t="s">
        <v>21955</v>
      </c>
      <c r="O3634" t="s">
        <v>21955</v>
      </c>
      <c r="P3634" t="s">
        <v>21955</v>
      </c>
      <c r="Q3634" t="s">
        <v>21956</v>
      </c>
      <c r="R3634">
        <v>0.05</v>
      </c>
      <c r="S3634">
        <v>0</v>
      </c>
      <c r="T3634" t="s">
        <v>21967</v>
      </c>
    </row>
    <row r="3635" spans="1:20">
      <c r="A3635" t="s">
        <v>349</v>
      </c>
      <c r="B3635" t="s">
        <v>28052</v>
      </c>
      <c r="C3635" t="s">
        <v>28053</v>
      </c>
      <c r="D3635" t="s">
        <v>22323</v>
      </c>
      <c r="E3635" t="s">
        <v>21966</v>
      </c>
      <c r="F3635" t="s">
        <v>21953</v>
      </c>
      <c r="G3635">
        <v>3450</v>
      </c>
      <c r="I3635">
        <v>200</v>
      </c>
      <c r="J3635" t="s">
        <v>19</v>
      </c>
      <c r="K3635" t="s">
        <v>12492</v>
      </c>
      <c r="L3635" t="s">
        <v>12492</v>
      </c>
      <c r="M3635" t="s">
        <v>34</v>
      </c>
      <c r="N3635" t="s">
        <v>34</v>
      </c>
      <c r="O3635" t="s">
        <v>34</v>
      </c>
      <c r="P3635" t="s">
        <v>34</v>
      </c>
      <c r="Q3635" t="s">
        <v>21956</v>
      </c>
      <c r="R3635">
        <v>0.05</v>
      </c>
      <c r="S3635">
        <v>0</v>
      </c>
      <c r="T3635" t="s">
        <v>22002</v>
      </c>
    </row>
    <row r="3636" spans="1:20">
      <c r="A3636" t="s">
        <v>349</v>
      </c>
      <c r="B3636" t="s">
        <v>28054</v>
      </c>
      <c r="C3636" t="s">
        <v>28055</v>
      </c>
      <c r="D3636" t="s">
        <v>27276</v>
      </c>
      <c r="E3636" t="s">
        <v>21966</v>
      </c>
      <c r="F3636" t="s">
        <v>21953</v>
      </c>
      <c r="G3636">
        <v>3220</v>
      </c>
      <c r="I3636">
        <v>150</v>
      </c>
      <c r="J3636" t="s">
        <v>21954</v>
      </c>
      <c r="K3636" t="s">
        <v>204</v>
      </c>
      <c r="L3636" t="s">
        <v>12492</v>
      </c>
      <c r="M3636" t="s">
        <v>21961</v>
      </c>
      <c r="N3636" t="s">
        <v>21961</v>
      </c>
      <c r="O3636" t="s">
        <v>21961</v>
      </c>
      <c r="P3636" t="s">
        <v>21961</v>
      </c>
      <c r="Q3636" t="s">
        <v>21956</v>
      </c>
      <c r="R3636">
        <v>0.05</v>
      </c>
      <c r="S3636">
        <v>0</v>
      </c>
      <c r="T3636" t="s">
        <v>22002</v>
      </c>
    </row>
    <row r="3637" spans="1:20">
      <c r="A3637" t="s">
        <v>349</v>
      </c>
      <c r="B3637" t="s">
        <v>28056</v>
      </c>
      <c r="C3637" t="s">
        <v>28057</v>
      </c>
      <c r="D3637" t="s">
        <v>27276</v>
      </c>
      <c r="E3637" t="s">
        <v>21966</v>
      </c>
      <c r="F3637" t="s">
        <v>21953</v>
      </c>
      <c r="G3637">
        <v>3220</v>
      </c>
      <c r="I3637">
        <v>150</v>
      </c>
      <c r="J3637" t="s">
        <v>21954</v>
      </c>
      <c r="K3637" t="s">
        <v>204</v>
      </c>
      <c r="L3637" t="s">
        <v>12492</v>
      </c>
      <c r="M3637" t="s">
        <v>21961</v>
      </c>
      <c r="N3637" t="s">
        <v>21961</v>
      </c>
      <c r="O3637" t="s">
        <v>21961</v>
      </c>
      <c r="P3637" t="s">
        <v>21961</v>
      </c>
      <c r="Q3637" t="s">
        <v>21956</v>
      </c>
      <c r="R3637">
        <v>0.05</v>
      </c>
      <c r="S3637">
        <v>0</v>
      </c>
      <c r="T3637" t="s">
        <v>22002</v>
      </c>
    </row>
    <row r="3638" spans="1:20">
      <c r="A3638" t="s">
        <v>349</v>
      </c>
      <c r="B3638" t="s">
        <v>28058</v>
      </c>
      <c r="C3638" t="s">
        <v>28059</v>
      </c>
      <c r="D3638" t="s">
        <v>24762</v>
      </c>
      <c r="E3638" t="s">
        <v>21966</v>
      </c>
      <c r="F3638" t="s">
        <v>21953</v>
      </c>
      <c r="G3638">
        <v>3220</v>
      </c>
      <c r="I3638">
        <v>150</v>
      </c>
      <c r="J3638" t="s">
        <v>21954</v>
      </c>
      <c r="K3638" t="s">
        <v>204</v>
      </c>
      <c r="L3638" t="s">
        <v>12492</v>
      </c>
      <c r="M3638" t="s">
        <v>21955</v>
      </c>
      <c r="N3638" t="s">
        <v>21955</v>
      </c>
      <c r="O3638" t="s">
        <v>21955</v>
      </c>
      <c r="P3638" t="s">
        <v>21955</v>
      </c>
      <c r="Q3638" t="s">
        <v>21956</v>
      </c>
      <c r="R3638">
        <v>0.05</v>
      </c>
      <c r="S3638">
        <v>0</v>
      </c>
      <c r="T3638" t="s">
        <v>21967</v>
      </c>
    </row>
    <row r="3639" spans="1:20">
      <c r="A3639" t="s">
        <v>349</v>
      </c>
      <c r="B3639" t="s">
        <v>28060</v>
      </c>
      <c r="C3639" t="s">
        <v>28061</v>
      </c>
      <c r="D3639" t="s">
        <v>21990</v>
      </c>
      <c r="E3639" t="s">
        <v>21952</v>
      </c>
      <c r="F3639" t="s">
        <v>21953</v>
      </c>
      <c r="G3639">
        <v>3440</v>
      </c>
      <c r="I3639">
        <v>150</v>
      </c>
      <c r="J3639" t="s">
        <v>21954</v>
      </c>
      <c r="K3639" t="s">
        <v>12492</v>
      </c>
      <c r="L3639" t="s">
        <v>12492</v>
      </c>
      <c r="M3639" t="s">
        <v>21955</v>
      </c>
      <c r="N3639" t="s">
        <v>21955</v>
      </c>
      <c r="O3639" t="s">
        <v>21955</v>
      </c>
      <c r="P3639" t="s">
        <v>21955</v>
      </c>
      <c r="Q3639" t="s">
        <v>21956</v>
      </c>
      <c r="R3639">
        <v>0.05</v>
      </c>
      <c r="S3639">
        <v>0</v>
      </c>
      <c r="T3639" t="s">
        <v>21967</v>
      </c>
    </row>
    <row r="3640" spans="1:20">
      <c r="A3640" t="s">
        <v>349</v>
      </c>
      <c r="B3640" t="s">
        <v>28062</v>
      </c>
      <c r="C3640" t="s">
        <v>28063</v>
      </c>
      <c r="D3640" t="s">
        <v>22394</v>
      </c>
      <c r="E3640" t="s">
        <v>21966</v>
      </c>
      <c r="F3640" t="s">
        <v>21953</v>
      </c>
      <c r="G3640">
        <v>3220</v>
      </c>
      <c r="H3640">
        <v>3220</v>
      </c>
      <c r="I3640">
        <v>150</v>
      </c>
      <c r="J3640" t="s">
        <v>21954</v>
      </c>
      <c r="K3640" t="s">
        <v>204</v>
      </c>
      <c r="L3640" t="s">
        <v>12492</v>
      </c>
      <c r="M3640" t="s">
        <v>21955</v>
      </c>
      <c r="N3640" t="s">
        <v>21955</v>
      </c>
      <c r="O3640" t="s">
        <v>21955</v>
      </c>
      <c r="P3640" t="s">
        <v>21955</v>
      </c>
      <c r="R3640">
        <v>0.05</v>
      </c>
      <c r="S3640">
        <v>0</v>
      </c>
    </row>
    <row r="3641" spans="1:20">
      <c r="A3641" t="s">
        <v>349</v>
      </c>
      <c r="B3641" t="s">
        <v>28064</v>
      </c>
      <c r="C3641" t="s">
        <v>28065</v>
      </c>
      <c r="D3641" t="s">
        <v>28066</v>
      </c>
      <c r="E3641" t="s">
        <v>21952</v>
      </c>
      <c r="F3641" t="s">
        <v>21953</v>
      </c>
      <c r="G3641">
        <v>3420</v>
      </c>
      <c r="I3641">
        <v>150</v>
      </c>
      <c r="J3641" t="s">
        <v>21954</v>
      </c>
      <c r="K3641" t="s">
        <v>204</v>
      </c>
      <c r="L3641" t="s">
        <v>12492</v>
      </c>
      <c r="M3641" t="s">
        <v>21955</v>
      </c>
      <c r="N3641" t="s">
        <v>21955</v>
      </c>
      <c r="O3641" t="s">
        <v>21955</v>
      </c>
      <c r="P3641" t="s">
        <v>21955</v>
      </c>
      <c r="Q3641" t="s">
        <v>21956</v>
      </c>
      <c r="R3641">
        <v>0.05</v>
      </c>
      <c r="S3641">
        <v>0</v>
      </c>
      <c r="T3641" t="s">
        <v>21967</v>
      </c>
    </row>
    <row r="3642" spans="1:20">
      <c r="A3642" t="s">
        <v>349</v>
      </c>
      <c r="B3642" t="s">
        <v>28067</v>
      </c>
      <c r="C3642" t="s">
        <v>28068</v>
      </c>
      <c r="D3642" t="s">
        <v>25678</v>
      </c>
      <c r="E3642" t="s">
        <v>21966</v>
      </c>
      <c r="F3642" t="s">
        <v>21953</v>
      </c>
      <c r="G3642">
        <v>3220</v>
      </c>
      <c r="I3642">
        <v>150</v>
      </c>
      <c r="J3642" t="s">
        <v>21954</v>
      </c>
      <c r="K3642" t="s">
        <v>12492</v>
      </c>
      <c r="L3642" t="s">
        <v>12492</v>
      </c>
      <c r="M3642" t="s">
        <v>21961</v>
      </c>
      <c r="N3642" t="s">
        <v>21961</v>
      </c>
      <c r="O3642" t="s">
        <v>21961</v>
      </c>
      <c r="P3642" t="s">
        <v>21961</v>
      </c>
      <c r="Q3642" t="s">
        <v>21956</v>
      </c>
      <c r="R3642">
        <v>0.05</v>
      </c>
      <c r="S3642">
        <v>0</v>
      </c>
    </row>
    <row r="3643" spans="1:20">
      <c r="A3643" t="s">
        <v>349</v>
      </c>
      <c r="B3643" t="s">
        <v>28069</v>
      </c>
      <c r="C3643" t="s">
        <v>28070</v>
      </c>
      <c r="D3643" t="s">
        <v>22058</v>
      </c>
      <c r="E3643" t="s">
        <v>21952</v>
      </c>
      <c r="F3643" t="s">
        <v>21953</v>
      </c>
      <c r="G3643">
        <v>3440</v>
      </c>
      <c r="I3643">
        <v>150</v>
      </c>
      <c r="J3643" t="s">
        <v>21954</v>
      </c>
      <c r="K3643" t="s">
        <v>204</v>
      </c>
      <c r="L3643" t="s">
        <v>12492</v>
      </c>
      <c r="M3643" t="s">
        <v>21955</v>
      </c>
      <c r="N3643" t="s">
        <v>21955</v>
      </c>
      <c r="O3643" t="s">
        <v>21955</v>
      </c>
      <c r="P3643" t="s">
        <v>21955</v>
      </c>
      <c r="Q3643" t="s">
        <v>21956</v>
      </c>
      <c r="R3643">
        <v>0.05</v>
      </c>
      <c r="S3643">
        <v>0</v>
      </c>
    </row>
    <row r="3644" spans="1:20">
      <c r="A3644" t="s">
        <v>349</v>
      </c>
      <c r="B3644" t="s">
        <v>28071</v>
      </c>
      <c r="C3644" t="s">
        <v>28072</v>
      </c>
      <c r="D3644" t="s">
        <v>26608</v>
      </c>
      <c r="E3644" t="s">
        <v>21966</v>
      </c>
      <c r="F3644" t="s">
        <v>21953</v>
      </c>
      <c r="G3644">
        <v>3220</v>
      </c>
      <c r="H3644">
        <v>3220</v>
      </c>
      <c r="I3644">
        <v>150</v>
      </c>
      <c r="J3644" t="s">
        <v>19</v>
      </c>
      <c r="K3644" t="s">
        <v>204</v>
      </c>
      <c r="L3644" t="s">
        <v>12492</v>
      </c>
      <c r="M3644" t="s">
        <v>21961</v>
      </c>
      <c r="N3644" t="s">
        <v>21961</v>
      </c>
      <c r="O3644" t="s">
        <v>21961</v>
      </c>
      <c r="P3644" t="s">
        <v>21961</v>
      </c>
      <c r="Q3644" t="s">
        <v>21956</v>
      </c>
      <c r="R3644">
        <v>0.05</v>
      </c>
      <c r="S3644">
        <v>0</v>
      </c>
    </row>
    <row r="3645" spans="1:20">
      <c r="A3645" t="s">
        <v>349</v>
      </c>
      <c r="B3645" t="s">
        <v>28073</v>
      </c>
      <c r="C3645" t="s">
        <v>28074</v>
      </c>
      <c r="D3645" t="s">
        <v>25891</v>
      </c>
      <c r="E3645" t="s">
        <v>21966</v>
      </c>
      <c r="F3645" t="s">
        <v>21953</v>
      </c>
      <c r="G3645">
        <v>3220</v>
      </c>
      <c r="I3645">
        <v>200</v>
      </c>
      <c r="J3645" t="s">
        <v>21954</v>
      </c>
      <c r="K3645" t="s">
        <v>12492</v>
      </c>
      <c r="L3645" t="s">
        <v>12492</v>
      </c>
      <c r="M3645" t="s">
        <v>21955</v>
      </c>
      <c r="N3645" t="s">
        <v>21955</v>
      </c>
      <c r="O3645" t="s">
        <v>21955</v>
      </c>
      <c r="P3645" t="s">
        <v>21955</v>
      </c>
      <c r="Q3645" t="s">
        <v>21956</v>
      </c>
      <c r="R3645">
        <v>0.05</v>
      </c>
      <c r="S3645">
        <v>0</v>
      </c>
      <c r="T3645" t="s">
        <v>21967</v>
      </c>
    </row>
    <row r="3646" spans="1:20">
      <c r="A3646" t="s">
        <v>349</v>
      </c>
      <c r="B3646" t="s">
        <v>28075</v>
      </c>
      <c r="C3646" t="s">
        <v>28076</v>
      </c>
      <c r="D3646" t="s">
        <v>21979</v>
      </c>
      <c r="E3646" t="s">
        <v>21952</v>
      </c>
      <c r="F3646" t="s">
        <v>21953</v>
      </c>
      <c r="G3646">
        <v>3440</v>
      </c>
      <c r="I3646">
        <v>150</v>
      </c>
      <c r="J3646" t="s">
        <v>21954</v>
      </c>
      <c r="K3646" t="s">
        <v>12492</v>
      </c>
      <c r="L3646" t="s">
        <v>12492</v>
      </c>
      <c r="M3646" t="s">
        <v>21955</v>
      </c>
      <c r="N3646" t="s">
        <v>21955</v>
      </c>
      <c r="O3646" t="s">
        <v>21955</v>
      </c>
      <c r="P3646" t="s">
        <v>21955</v>
      </c>
      <c r="Q3646" t="s">
        <v>21956</v>
      </c>
      <c r="R3646">
        <v>0.05</v>
      </c>
      <c r="S3646">
        <v>0</v>
      </c>
      <c r="T3646" t="s">
        <v>21967</v>
      </c>
    </row>
    <row r="3647" spans="1:20">
      <c r="A3647" t="s">
        <v>349</v>
      </c>
      <c r="B3647" t="s">
        <v>28077</v>
      </c>
      <c r="C3647" t="s">
        <v>28078</v>
      </c>
      <c r="D3647" t="s">
        <v>22006</v>
      </c>
      <c r="E3647" t="s">
        <v>21952</v>
      </c>
      <c r="F3647" t="s">
        <v>21953</v>
      </c>
      <c r="G3647">
        <v>3450</v>
      </c>
      <c r="I3647">
        <v>150</v>
      </c>
      <c r="J3647" t="s">
        <v>21954</v>
      </c>
      <c r="K3647" t="s">
        <v>204</v>
      </c>
      <c r="L3647" t="s">
        <v>12492</v>
      </c>
      <c r="M3647" t="s">
        <v>21955</v>
      </c>
      <c r="N3647" t="s">
        <v>21955</v>
      </c>
      <c r="O3647" t="s">
        <v>21955</v>
      </c>
      <c r="P3647" t="s">
        <v>21955</v>
      </c>
      <c r="Q3647" t="s">
        <v>21956</v>
      </c>
      <c r="R3647">
        <v>0.05</v>
      </c>
      <c r="S3647">
        <v>0</v>
      </c>
      <c r="T3647" t="s">
        <v>21967</v>
      </c>
    </row>
    <row r="3648" spans="1:20">
      <c r="A3648" t="s">
        <v>349</v>
      </c>
      <c r="B3648" t="s">
        <v>28079</v>
      </c>
      <c r="C3648" t="s">
        <v>28080</v>
      </c>
      <c r="D3648" t="s">
        <v>22069</v>
      </c>
      <c r="E3648" t="s">
        <v>21952</v>
      </c>
      <c r="F3648" t="s">
        <v>21953</v>
      </c>
      <c r="G3648">
        <v>3430</v>
      </c>
      <c r="H3648">
        <v>3530</v>
      </c>
      <c r="I3648">
        <v>150</v>
      </c>
      <c r="J3648" t="s">
        <v>21954</v>
      </c>
      <c r="K3648" t="s">
        <v>204</v>
      </c>
      <c r="L3648" t="s">
        <v>12492</v>
      </c>
      <c r="M3648" t="s">
        <v>21955</v>
      </c>
      <c r="N3648" t="s">
        <v>21955</v>
      </c>
      <c r="O3648" t="s">
        <v>21955</v>
      </c>
      <c r="P3648" t="s">
        <v>21955</v>
      </c>
      <c r="Q3648" t="s">
        <v>21956</v>
      </c>
      <c r="R3648">
        <v>0.05</v>
      </c>
      <c r="S3648">
        <v>0</v>
      </c>
      <c r="T3648" t="s">
        <v>21967</v>
      </c>
    </row>
    <row r="3649" spans="1:20">
      <c r="A3649" t="s">
        <v>349</v>
      </c>
      <c r="B3649" t="s">
        <v>28081</v>
      </c>
      <c r="C3649" t="s">
        <v>28082</v>
      </c>
      <c r="D3649" t="s">
        <v>22409</v>
      </c>
      <c r="E3649" t="s">
        <v>21966</v>
      </c>
      <c r="F3649" t="s">
        <v>21953</v>
      </c>
      <c r="G3649">
        <v>3220</v>
      </c>
      <c r="I3649">
        <v>150</v>
      </c>
      <c r="J3649" t="s">
        <v>21954</v>
      </c>
      <c r="K3649" t="s">
        <v>12492</v>
      </c>
      <c r="L3649" t="s">
        <v>12492</v>
      </c>
      <c r="M3649" t="s">
        <v>21955</v>
      </c>
      <c r="N3649" t="s">
        <v>21955</v>
      </c>
      <c r="O3649" t="s">
        <v>21955</v>
      </c>
      <c r="P3649" t="s">
        <v>21955</v>
      </c>
      <c r="Q3649" t="s">
        <v>21956</v>
      </c>
      <c r="R3649">
        <v>0.05</v>
      </c>
      <c r="S3649">
        <v>0</v>
      </c>
      <c r="T3649" t="s">
        <v>22002</v>
      </c>
    </row>
    <row r="3650" spans="1:20">
      <c r="A3650" t="s">
        <v>349</v>
      </c>
      <c r="B3650" t="s">
        <v>28083</v>
      </c>
      <c r="C3650" t="s">
        <v>28084</v>
      </c>
      <c r="D3650" t="s">
        <v>26626</v>
      </c>
      <c r="E3650" t="s">
        <v>21987</v>
      </c>
      <c r="F3650" t="s">
        <v>21953</v>
      </c>
      <c r="G3650">
        <v>3220</v>
      </c>
      <c r="I3650">
        <v>150</v>
      </c>
      <c r="J3650" t="s">
        <v>21954</v>
      </c>
      <c r="K3650" t="s">
        <v>12492</v>
      </c>
      <c r="L3650" t="s">
        <v>12492</v>
      </c>
      <c r="M3650" t="s">
        <v>21955</v>
      </c>
      <c r="N3650" t="s">
        <v>21955</v>
      </c>
      <c r="O3650" t="s">
        <v>21955</v>
      </c>
      <c r="P3650" t="s">
        <v>21955</v>
      </c>
      <c r="Q3650" t="s">
        <v>21956</v>
      </c>
      <c r="R3650">
        <v>0.05</v>
      </c>
      <c r="S3650">
        <v>0</v>
      </c>
      <c r="T3650" t="s">
        <v>22002</v>
      </c>
    </row>
    <row r="3651" spans="1:20">
      <c r="A3651" t="s">
        <v>349</v>
      </c>
      <c r="B3651" t="s">
        <v>28085</v>
      </c>
      <c r="C3651" t="s">
        <v>28086</v>
      </c>
      <c r="D3651" t="s">
        <v>21959</v>
      </c>
      <c r="E3651" t="s">
        <v>21960</v>
      </c>
      <c r="F3651" t="s">
        <v>21953</v>
      </c>
      <c r="G3651">
        <v>3420</v>
      </c>
      <c r="I3651">
        <v>150</v>
      </c>
      <c r="J3651" t="s">
        <v>21954</v>
      </c>
      <c r="K3651" t="s">
        <v>204</v>
      </c>
      <c r="L3651" t="s">
        <v>12492</v>
      </c>
      <c r="M3651" t="s">
        <v>21955</v>
      </c>
      <c r="N3651" t="s">
        <v>21955</v>
      </c>
      <c r="O3651" t="s">
        <v>21955</v>
      </c>
      <c r="P3651" t="s">
        <v>21955</v>
      </c>
      <c r="Q3651" t="s">
        <v>21956</v>
      </c>
      <c r="R3651">
        <v>0.05</v>
      </c>
      <c r="S3651">
        <v>0</v>
      </c>
    </row>
    <row r="3652" spans="1:20">
      <c r="A3652" t="s">
        <v>349</v>
      </c>
      <c r="B3652" t="s">
        <v>28087</v>
      </c>
      <c r="C3652" t="s">
        <v>28088</v>
      </c>
      <c r="D3652" t="s">
        <v>21959</v>
      </c>
      <c r="E3652" t="s">
        <v>21960</v>
      </c>
      <c r="F3652" t="s">
        <v>21953</v>
      </c>
      <c r="G3652">
        <v>3420</v>
      </c>
      <c r="I3652">
        <v>150</v>
      </c>
      <c r="J3652" t="s">
        <v>21954</v>
      </c>
      <c r="K3652" t="s">
        <v>204</v>
      </c>
      <c r="L3652" t="s">
        <v>12492</v>
      </c>
      <c r="M3652" t="s">
        <v>21955</v>
      </c>
      <c r="N3652" t="s">
        <v>21955</v>
      </c>
      <c r="O3652" t="s">
        <v>21955</v>
      </c>
      <c r="P3652" t="s">
        <v>21955</v>
      </c>
      <c r="Q3652" t="s">
        <v>21956</v>
      </c>
      <c r="R3652">
        <v>0.05</v>
      </c>
      <c r="S3652">
        <v>0</v>
      </c>
    </row>
    <row r="3653" spans="1:20">
      <c r="A3653" t="s">
        <v>349</v>
      </c>
      <c r="B3653" t="s">
        <v>28089</v>
      </c>
      <c r="C3653" t="s">
        <v>28090</v>
      </c>
      <c r="D3653" t="s">
        <v>22073</v>
      </c>
      <c r="E3653" t="s">
        <v>21952</v>
      </c>
      <c r="F3653" t="s">
        <v>21953</v>
      </c>
      <c r="G3653">
        <v>3440</v>
      </c>
      <c r="I3653">
        <v>150</v>
      </c>
      <c r="J3653" t="s">
        <v>21954</v>
      </c>
      <c r="K3653" t="s">
        <v>204</v>
      </c>
      <c r="L3653" t="s">
        <v>12492</v>
      </c>
      <c r="M3653" t="s">
        <v>21961</v>
      </c>
      <c r="N3653" t="s">
        <v>21961</v>
      </c>
      <c r="O3653" t="s">
        <v>21961</v>
      </c>
      <c r="P3653" t="s">
        <v>21961</v>
      </c>
      <c r="Q3653" t="s">
        <v>21956</v>
      </c>
      <c r="R3653">
        <v>0.05</v>
      </c>
      <c r="S3653">
        <v>0</v>
      </c>
      <c r="T3653" t="s">
        <v>22002</v>
      </c>
    </row>
    <row r="3654" spans="1:20">
      <c r="A3654" t="s">
        <v>349</v>
      </c>
      <c r="B3654" t="s">
        <v>28091</v>
      </c>
      <c r="C3654" t="s">
        <v>28092</v>
      </c>
      <c r="D3654" t="s">
        <v>25304</v>
      </c>
      <c r="E3654" t="s">
        <v>21952</v>
      </c>
      <c r="F3654" t="s">
        <v>21953</v>
      </c>
      <c r="G3654">
        <v>3450</v>
      </c>
      <c r="I3654">
        <v>150</v>
      </c>
      <c r="J3654" t="s">
        <v>21954</v>
      </c>
      <c r="K3654" t="s">
        <v>12492</v>
      </c>
      <c r="L3654" t="s">
        <v>12492</v>
      </c>
      <c r="M3654" t="s">
        <v>21955</v>
      </c>
      <c r="N3654" t="s">
        <v>21955</v>
      </c>
      <c r="O3654" t="s">
        <v>21955</v>
      </c>
      <c r="P3654" t="s">
        <v>21955</v>
      </c>
      <c r="Q3654" t="s">
        <v>21956</v>
      </c>
      <c r="R3654">
        <v>0.05</v>
      </c>
      <c r="S3654">
        <v>0</v>
      </c>
      <c r="T3654" t="s">
        <v>22002</v>
      </c>
    </row>
    <row r="3655" spans="1:20">
      <c r="A3655" t="s">
        <v>349</v>
      </c>
      <c r="B3655" t="s">
        <v>28093</v>
      </c>
      <c r="C3655" t="s">
        <v>28094</v>
      </c>
      <c r="D3655" t="s">
        <v>22025</v>
      </c>
      <c r="E3655" t="s">
        <v>21966</v>
      </c>
      <c r="F3655" t="s">
        <v>21953</v>
      </c>
      <c r="G3655">
        <v>3220</v>
      </c>
      <c r="I3655">
        <v>150</v>
      </c>
      <c r="J3655" t="s">
        <v>21954</v>
      </c>
      <c r="K3655" t="s">
        <v>204</v>
      </c>
      <c r="L3655" t="s">
        <v>12492</v>
      </c>
      <c r="M3655" t="s">
        <v>21955</v>
      </c>
      <c r="N3655" t="s">
        <v>21955</v>
      </c>
      <c r="O3655" t="s">
        <v>21955</v>
      </c>
      <c r="P3655" t="s">
        <v>21955</v>
      </c>
      <c r="Q3655" t="s">
        <v>21956</v>
      </c>
      <c r="R3655">
        <v>0.05</v>
      </c>
      <c r="S3655">
        <v>0</v>
      </c>
    </row>
    <row r="3656" spans="1:20">
      <c r="A3656" t="s">
        <v>349</v>
      </c>
      <c r="B3656" t="s">
        <v>28095</v>
      </c>
      <c r="C3656" t="s">
        <v>28096</v>
      </c>
      <c r="D3656" t="s">
        <v>22385</v>
      </c>
      <c r="E3656" t="s">
        <v>21952</v>
      </c>
      <c r="F3656" t="s">
        <v>21953</v>
      </c>
      <c r="G3656">
        <v>3450</v>
      </c>
      <c r="I3656">
        <v>150</v>
      </c>
      <c r="J3656" t="s">
        <v>21954</v>
      </c>
      <c r="K3656" t="s">
        <v>12492</v>
      </c>
      <c r="L3656" t="s">
        <v>12492</v>
      </c>
      <c r="M3656" t="s">
        <v>21955</v>
      </c>
      <c r="N3656" t="s">
        <v>21955</v>
      </c>
      <c r="O3656" t="s">
        <v>21955</v>
      </c>
      <c r="P3656" t="s">
        <v>21955</v>
      </c>
      <c r="Q3656" t="s">
        <v>21956</v>
      </c>
      <c r="R3656">
        <v>0.05</v>
      </c>
      <c r="S3656">
        <v>0</v>
      </c>
      <c r="T3656" t="s">
        <v>22002</v>
      </c>
    </row>
    <row r="3657" spans="1:20">
      <c r="A3657" t="s">
        <v>349</v>
      </c>
      <c r="B3657" t="s">
        <v>28097</v>
      </c>
      <c r="C3657" t="s">
        <v>28098</v>
      </c>
      <c r="D3657" t="s">
        <v>21979</v>
      </c>
      <c r="E3657" t="s">
        <v>21952</v>
      </c>
      <c r="F3657" t="s">
        <v>21953</v>
      </c>
      <c r="G3657">
        <v>3440</v>
      </c>
      <c r="I3657">
        <v>150</v>
      </c>
      <c r="J3657" t="s">
        <v>21954</v>
      </c>
      <c r="K3657" t="s">
        <v>12492</v>
      </c>
      <c r="L3657" t="s">
        <v>12492</v>
      </c>
      <c r="M3657" t="s">
        <v>21955</v>
      </c>
      <c r="N3657" t="s">
        <v>21955</v>
      </c>
      <c r="O3657" t="s">
        <v>21955</v>
      </c>
      <c r="P3657" t="s">
        <v>21955</v>
      </c>
      <c r="Q3657" t="s">
        <v>21956</v>
      </c>
      <c r="R3657">
        <v>0.05</v>
      </c>
      <c r="S3657">
        <v>0</v>
      </c>
    </row>
    <row r="3658" spans="1:20">
      <c r="A3658" t="s">
        <v>349</v>
      </c>
      <c r="B3658" t="s">
        <v>28099</v>
      </c>
      <c r="C3658" t="s">
        <v>28100</v>
      </c>
      <c r="D3658" t="s">
        <v>28101</v>
      </c>
      <c r="E3658" t="s">
        <v>21952</v>
      </c>
      <c r="F3658" t="s">
        <v>21953</v>
      </c>
      <c r="G3658">
        <v>3450</v>
      </c>
      <c r="I3658">
        <v>150</v>
      </c>
      <c r="J3658" t="s">
        <v>21954</v>
      </c>
      <c r="K3658" t="s">
        <v>12492</v>
      </c>
      <c r="L3658" t="s">
        <v>12492</v>
      </c>
      <c r="M3658" t="s">
        <v>21955</v>
      </c>
      <c r="N3658" t="s">
        <v>21955</v>
      </c>
      <c r="O3658" t="s">
        <v>21955</v>
      </c>
      <c r="P3658" t="s">
        <v>21955</v>
      </c>
      <c r="Q3658" t="s">
        <v>21956</v>
      </c>
      <c r="R3658">
        <v>0.05</v>
      </c>
      <c r="S3658">
        <v>0</v>
      </c>
      <c r="T3658" t="s">
        <v>21967</v>
      </c>
    </row>
    <row r="3659" spans="1:20">
      <c r="A3659" t="s">
        <v>349</v>
      </c>
      <c r="B3659" t="s">
        <v>28102</v>
      </c>
      <c r="C3659" t="s">
        <v>28103</v>
      </c>
      <c r="D3659" t="s">
        <v>21999</v>
      </c>
      <c r="E3659" t="s">
        <v>21952</v>
      </c>
      <c r="F3659" t="s">
        <v>21953</v>
      </c>
      <c r="G3659">
        <v>3440</v>
      </c>
      <c r="I3659">
        <v>150</v>
      </c>
      <c r="J3659" t="s">
        <v>21954</v>
      </c>
      <c r="K3659" t="s">
        <v>204</v>
      </c>
      <c r="L3659" t="s">
        <v>12492</v>
      </c>
      <c r="M3659" t="s">
        <v>21955</v>
      </c>
      <c r="N3659" t="s">
        <v>21955</v>
      </c>
      <c r="O3659" t="s">
        <v>21955</v>
      </c>
      <c r="P3659" t="s">
        <v>21955</v>
      </c>
      <c r="Q3659" t="s">
        <v>21956</v>
      </c>
      <c r="R3659">
        <v>0.05</v>
      </c>
      <c r="S3659">
        <v>0</v>
      </c>
    </row>
    <row r="3660" spans="1:20">
      <c r="A3660" t="s">
        <v>349</v>
      </c>
      <c r="B3660" t="s">
        <v>28104</v>
      </c>
      <c r="C3660" t="s">
        <v>28105</v>
      </c>
      <c r="D3660" t="s">
        <v>22073</v>
      </c>
      <c r="E3660" t="s">
        <v>21952</v>
      </c>
      <c r="F3660" t="s">
        <v>21953</v>
      </c>
      <c r="G3660">
        <v>3450</v>
      </c>
      <c r="I3660">
        <v>150</v>
      </c>
      <c r="J3660" t="s">
        <v>21954</v>
      </c>
      <c r="K3660" t="s">
        <v>204</v>
      </c>
      <c r="L3660" t="s">
        <v>12492</v>
      </c>
      <c r="M3660" t="s">
        <v>21955</v>
      </c>
      <c r="N3660" t="s">
        <v>21955</v>
      </c>
      <c r="O3660" t="s">
        <v>21955</v>
      </c>
      <c r="P3660" t="s">
        <v>21955</v>
      </c>
      <c r="Q3660" t="s">
        <v>21956</v>
      </c>
      <c r="R3660">
        <v>0.05</v>
      </c>
      <c r="S3660">
        <v>0</v>
      </c>
    </row>
    <row r="3661" spans="1:20">
      <c r="A3661" t="s">
        <v>349</v>
      </c>
      <c r="B3661" t="s">
        <v>28106</v>
      </c>
      <c r="C3661" t="s">
        <v>28107</v>
      </c>
      <c r="D3661" t="s">
        <v>22531</v>
      </c>
      <c r="E3661" t="s">
        <v>21966</v>
      </c>
      <c r="F3661" t="s">
        <v>21953</v>
      </c>
      <c r="G3661">
        <v>3450</v>
      </c>
      <c r="I3661">
        <v>150</v>
      </c>
      <c r="J3661" t="s">
        <v>21954</v>
      </c>
      <c r="K3661" t="s">
        <v>12492</v>
      </c>
      <c r="L3661" t="s">
        <v>12492</v>
      </c>
      <c r="M3661" t="s">
        <v>21955</v>
      </c>
      <c r="N3661" t="s">
        <v>21955</v>
      </c>
      <c r="O3661" t="s">
        <v>21955</v>
      </c>
      <c r="P3661" t="s">
        <v>21955</v>
      </c>
      <c r="Q3661" t="s">
        <v>21956</v>
      </c>
      <c r="R3661">
        <v>0.05</v>
      </c>
      <c r="S3661">
        <v>0</v>
      </c>
      <c r="T3661" t="s">
        <v>22002</v>
      </c>
    </row>
    <row r="3662" spans="1:20">
      <c r="A3662" t="s">
        <v>349</v>
      </c>
      <c r="B3662" t="s">
        <v>28108</v>
      </c>
      <c r="C3662" t="s">
        <v>28109</v>
      </c>
      <c r="D3662" t="s">
        <v>21979</v>
      </c>
      <c r="E3662" t="s">
        <v>21952</v>
      </c>
      <c r="F3662" t="s">
        <v>21953</v>
      </c>
      <c r="G3662">
        <v>3440</v>
      </c>
      <c r="I3662">
        <v>150</v>
      </c>
      <c r="J3662" t="s">
        <v>21954</v>
      </c>
      <c r="K3662" t="s">
        <v>204</v>
      </c>
      <c r="L3662" t="s">
        <v>12492</v>
      </c>
      <c r="M3662" t="s">
        <v>21955</v>
      </c>
      <c r="N3662" t="s">
        <v>21955</v>
      </c>
      <c r="O3662" t="s">
        <v>21955</v>
      </c>
      <c r="P3662" t="s">
        <v>21955</v>
      </c>
      <c r="Q3662" t="s">
        <v>21956</v>
      </c>
      <c r="R3662">
        <v>0.05</v>
      </c>
      <c r="S3662">
        <v>0</v>
      </c>
    </row>
    <row r="3663" spans="1:20">
      <c r="A3663" t="s">
        <v>349</v>
      </c>
      <c r="B3663" t="s">
        <v>28110</v>
      </c>
      <c r="C3663" t="s">
        <v>28111</v>
      </c>
      <c r="D3663" t="s">
        <v>21979</v>
      </c>
      <c r="E3663" t="s">
        <v>21952</v>
      </c>
      <c r="F3663" t="s">
        <v>21953</v>
      </c>
      <c r="G3663">
        <v>3440</v>
      </c>
      <c r="I3663">
        <v>150</v>
      </c>
      <c r="J3663" t="s">
        <v>21954</v>
      </c>
      <c r="K3663" t="s">
        <v>204</v>
      </c>
      <c r="L3663" t="s">
        <v>12492</v>
      </c>
      <c r="M3663" t="s">
        <v>21955</v>
      </c>
      <c r="N3663" t="s">
        <v>21955</v>
      </c>
      <c r="O3663" t="s">
        <v>21955</v>
      </c>
      <c r="P3663" t="s">
        <v>21955</v>
      </c>
      <c r="Q3663" t="s">
        <v>21956</v>
      </c>
      <c r="R3663">
        <v>0.05</v>
      </c>
      <c r="S3663">
        <v>0</v>
      </c>
    </row>
    <row r="3664" spans="1:20">
      <c r="A3664" t="s">
        <v>349</v>
      </c>
      <c r="B3664" t="s">
        <v>28112</v>
      </c>
      <c r="C3664" t="s">
        <v>28113</v>
      </c>
      <c r="D3664" t="s">
        <v>22307</v>
      </c>
      <c r="E3664" t="s">
        <v>21952</v>
      </c>
      <c r="F3664" t="s">
        <v>21953</v>
      </c>
      <c r="G3664">
        <v>3430</v>
      </c>
      <c r="H3664">
        <v>3450</v>
      </c>
      <c r="I3664">
        <v>150</v>
      </c>
      <c r="J3664" t="s">
        <v>21954</v>
      </c>
      <c r="K3664" t="s">
        <v>204</v>
      </c>
      <c r="L3664" t="s">
        <v>12492</v>
      </c>
      <c r="M3664" t="s">
        <v>21955</v>
      </c>
      <c r="N3664" t="s">
        <v>21955</v>
      </c>
      <c r="O3664" t="s">
        <v>21955</v>
      </c>
      <c r="P3664" t="s">
        <v>21955</v>
      </c>
      <c r="Q3664" t="s">
        <v>21956</v>
      </c>
      <c r="R3664">
        <v>0.05</v>
      </c>
      <c r="S3664">
        <v>0</v>
      </c>
      <c r="T3664" t="s">
        <v>21967</v>
      </c>
    </row>
    <row r="3665" spans="1:20">
      <c r="A3665" t="s">
        <v>349</v>
      </c>
      <c r="B3665" t="s">
        <v>28114</v>
      </c>
      <c r="C3665" t="s">
        <v>28115</v>
      </c>
      <c r="D3665" t="s">
        <v>22751</v>
      </c>
      <c r="E3665" t="s">
        <v>21966</v>
      </c>
      <c r="F3665" t="s">
        <v>21953</v>
      </c>
      <c r="G3665">
        <v>3220</v>
      </c>
      <c r="I3665">
        <v>150</v>
      </c>
      <c r="J3665" t="s">
        <v>21954</v>
      </c>
      <c r="K3665" t="s">
        <v>12492</v>
      </c>
      <c r="L3665" t="s">
        <v>12492</v>
      </c>
      <c r="M3665" t="s">
        <v>21955</v>
      </c>
      <c r="N3665" t="s">
        <v>21955</v>
      </c>
      <c r="O3665" t="s">
        <v>21955</v>
      </c>
      <c r="P3665" t="s">
        <v>21955</v>
      </c>
      <c r="Q3665" t="s">
        <v>21956</v>
      </c>
      <c r="R3665">
        <v>0.05</v>
      </c>
      <c r="S3665">
        <v>0</v>
      </c>
    </row>
    <row r="3666" spans="1:20">
      <c r="A3666" t="s">
        <v>349</v>
      </c>
      <c r="B3666" t="s">
        <v>28116</v>
      </c>
      <c r="C3666" t="s">
        <v>28117</v>
      </c>
      <c r="D3666" t="s">
        <v>22069</v>
      </c>
      <c r="E3666" t="s">
        <v>21952</v>
      </c>
      <c r="F3666" t="s">
        <v>21953</v>
      </c>
      <c r="G3666">
        <v>3430</v>
      </c>
      <c r="I3666">
        <v>150</v>
      </c>
      <c r="J3666" t="s">
        <v>21954</v>
      </c>
      <c r="K3666" t="s">
        <v>204</v>
      </c>
      <c r="L3666" t="s">
        <v>12492</v>
      </c>
      <c r="M3666" t="s">
        <v>21955</v>
      </c>
      <c r="N3666" t="s">
        <v>21955</v>
      </c>
      <c r="O3666" t="s">
        <v>21955</v>
      </c>
      <c r="P3666" t="s">
        <v>21955</v>
      </c>
      <c r="Q3666" t="s">
        <v>21956</v>
      </c>
      <c r="R3666">
        <v>0.05</v>
      </c>
      <c r="S3666">
        <v>0</v>
      </c>
    </row>
    <row r="3667" spans="1:20">
      <c r="A3667" t="s">
        <v>349</v>
      </c>
      <c r="B3667" t="s">
        <v>28118</v>
      </c>
      <c r="C3667" t="s">
        <v>28119</v>
      </c>
      <c r="D3667" t="s">
        <v>22073</v>
      </c>
      <c r="E3667" t="s">
        <v>21952</v>
      </c>
      <c r="F3667" t="s">
        <v>21953</v>
      </c>
      <c r="G3667">
        <v>3450</v>
      </c>
      <c r="I3667">
        <v>150</v>
      </c>
      <c r="J3667" t="s">
        <v>21954</v>
      </c>
      <c r="K3667" t="s">
        <v>204</v>
      </c>
      <c r="L3667" t="s">
        <v>12492</v>
      </c>
      <c r="M3667" t="s">
        <v>21955</v>
      </c>
      <c r="N3667" t="s">
        <v>21955</v>
      </c>
      <c r="O3667" t="s">
        <v>21955</v>
      </c>
      <c r="P3667" t="s">
        <v>21955</v>
      </c>
      <c r="Q3667" t="s">
        <v>21956</v>
      </c>
      <c r="R3667">
        <v>0.05</v>
      </c>
      <c r="S3667">
        <v>0</v>
      </c>
    </row>
    <row r="3668" spans="1:20">
      <c r="A3668" t="s">
        <v>349</v>
      </c>
      <c r="B3668" t="s">
        <v>28120</v>
      </c>
      <c r="C3668" t="s">
        <v>28121</v>
      </c>
      <c r="D3668" t="s">
        <v>22403</v>
      </c>
      <c r="E3668" t="s">
        <v>21966</v>
      </c>
      <c r="F3668" t="s">
        <v>21953</v>
      </c>
      <c r="G3668">
        <v>3220</v>
      </c>
      <c r="I3668">
        <v>150</v>
      </c>
      <c r="J3668" t="s">
        <v>21954</v>
      </c>
      <c r="K3668" t="s">
        <v>12492</v>
      </c>
      <c r="L3668" t="s">
        <v>12492</v>
      </c>
      <c r="M3668" t="s">
        <v>21955</v>
      </c>
      <c r="N3668" t="s">
        <v>21955</v>
      </c>
      <c r="O3668" t="s">
        <v>21955</v>
      </c>
      <c r="P3668" t="s">
        <v>21955</v>
      </c>
      <c r="Q3668" t="s">
        <v>21956</v>
      </c>
      <c r="R3668">
        <v>0.05</v>
      </c>
      <c r="S3668">
        <v>0</v>
      </c>
      <c r="T3668" t="s">
        <v>21967</v>
      </c>
    </row>
    <row r="3669" spans="1:20">
      <c r="A3669" t="s">
        <v>349</v>
      </c>
      <c r="B3669" t="s">
        <v>28122</v>
      </c>
      <c r="C3669" t="s">
        <v>28123</v>
      </c>
      <c r="D3669" t="s">
        <v>22022</v>
      </c>
      <c r="E3669" t="s">
        <v>21952</v>
      </c>
      <c r="F3669" t="s">
        <v>21953</v>
      </c>
      <c r="G3669">
        <v>3450</v>
      </c>
      <c r="I3669">
        <v>150</v>
      </c>
      <c r="J3669" t="s">
        <v>21954</v>
      </c>
      <c r="K3669" t="s">
        <v>204</v>
      </c>
      <c r="L3669" t="s">
        <v>12492</v>
      </c>
      <c r="M3669" t="s">
        <v>21955</v>
      </c>
      <c r="N3669" t="s">
        <v>21955</v>
      </c>
      <c r="O3669" t="s">
        <v>21955</v>
      </c>
      <c r="P3669" t="s">
        <v>21955</v>
      </c>
      <c r="Q3669" t="s">
        <v>21956</v>
      </c>
      <c r="R3669">
        <v>0.05</v>
      </c>
      <c r="S3669">
        <v>0</v>
      </c>
    </row>
    <row r="3670" spans="1:20">
      <c r="A3670" t="s">
        <v>349</v>
      </c>
      <c r="B3670" t="s">
        <v>28124</v>
      </c>
      <c r="C3670" t="s">
        <v>28125</v>
      </c>
      <c r="D3670" t="s">
        <v>21951</v>
      </c>
      <c r="E3670" t="s">
        <v>21952</v>
      </c>
      <c r="F3670" t="s">
        <v>21953</v>
      </c>
      <c r="G3670">
        <v>3450</v>
      </c>
      <c r="I3670">
        <v>150</v>
      </c>
      <c r="J3670" t="s">
        <v>21954</v>
      </c>
      <c r="K3670" t="s">
        <v>204</v>
      </c>
      <c r="L3670" t="s">
        <v>12492</v>
      </c>
      <c r="M3670" t="s">
        <v>21955</v>
      </c>
      <c r="N3670" t="s">
        <v>21955</v>
      </c>
      <c r="O3670" t="s">
        <v>21955</v>
      </c>
      <c r="P3670" t="s">
        <v>21955</v>
      </c>
      <c r="Q3670" t="s">
        <v>21956</v>
      </c>
      <c r="R3670">
        <v>0.05</v>
      </c>
      <c r="S3670">
        <v>0</v>
      </c>
    </row>
    <row r="3671" spans="1:20">
      <c r="A3671" t="s">
        <v>349</v>
      </c>
      <c r="B3671" t="s">
        <v>28126</v>
      </c>
      <c r="C3671" t="s">
        <v>28127</v>
      </c>
      <c r="D3671" t="s">
        <v>28128</v>
      </c>
      <c r="E3671" t="s">
        <v>21960</v>
      </c>
      <c r="F3671" t="s">
        <v>21953</v>
      </c>
      <c r="G3671">
        <v>3420</v>
      </c>
      <c r="I3671">
        <v>150</v>
      </c>
      <c r="J3671" t="s">
        <v>21954</v>
      </c>
      <c r="K3671" t="s">
        <v>204</v>
      </c>
      <c r="L3671" t="s">
        <v>12492</v>
      </c>
      <c r="M3671" t="s">
        <v>21955</v>
      </c>
      <c r="N3671" t="s">
        <v>21955</v>
      </c>
      <c r="O3671" t="s">
        <v>21955</v>
      </c>
      <c r="P3671" t="s">
        <v>21961</v>
      </c>
      <c r="Q3671" t="s">
        <v>21956</v>
      </c>
      <c r="R3671">
        <v>0.05</v>
      </c>
      <c r="S3671">
        <v>0</v>
      </c>
    </row>
    <row r="3672" spans="1:20">
      <c r="A3672" t="s">
        <v>349</v>
      </c>
      <c r="B3672" t="s">
        <v>28129</v>
      </c>
      <c r="C3672" t="s">
        <v>28130</v>
      </c>
      <c r="D3672" t="s">
        <v>22069</v>
      </c>
      <c r="E3672" t="s">
        <v>21952</v>
      </c>
      <c r="F3672" t="s">
        <v>21953</v>
      </c>
      <c r="G3672">
        <v>3430</v>
      </c>
      <c r="I3672">
        <v>150</v>
      </c>
      <c r="J3672" t="s">
        <v>21954</v>
      </c>
      <c r="K3672" t="s">
        <v>12492</v>
      </c>
      <c r="L3672" t="s">
        <v>12492</v>
      </c>
      <c r="M3672" t="s">
        <v>21955</v>
      </c>
      <c r="N3672" t="s">
        <v>21955</v>
      </c>
      <c r="O3672" t="s">
        <v>21955</v>
      </c>
      <c r="P3672" t="s">
        <v>21955</v>
      </c>
      <c r="Q3672" t="s">
        <v>21956</v>
      </c>
      <c r="R3672">
        <v>0.05</v>
      </c>
      <c r="S3672">
        <v>0</v>
      </c>
      <c r="T3672" t="s">
        <v>22002</v>
      </c>
    </row>
    <row r="3673" spans="1:20">
      <c r="A3673" t="s">
        <v>349</v>
      </c>
      <c r="B3673" t="s">
        <v>28131</v>
      </c>
      <c r="C3673" t="s">
        <v>28132</v>
      </c>
      <c r="D3673" t="s">
        <v>25888</v>
      </c>
      <c r="E3673" t="s">
        <v>21952</v>
      </c>
      <c r="F3673" t="s">
        <v>21953</v>
      </c>
      <c r="G3673">
        <v>3450</v>
      </c>
      <c r="I3673">
        <v>150</v>
      </c>
      <c r="J3673" t="s">
        <v>21954</v>
      </c>
      <c r="K3673" t="s">
        <v>204</v>
      </c>
      <c r="L3673" t="s">
        <v>12492</v>
      </c>
      <c r="M3673" t="s">
        <v>21955</v>
      </c>
      <c r="N3673" t="s">
        <v>21955</v>
      </c>
      <c r="O3673" t="s">
        <v>21955</v>
      </c>
      <c r="P3673" t="s">
        <v>21955</v>
      </c>
      <c r="Q3673" t="s">
        <v>21956</v>
      </c>
      <c r="R3673">
        <v>0.05</v>
      </c>
      <c r="S3673">
        <v>0</v>
      </c>
    </row>
    <row r="3674" spans="1:20">
      <c r="A3674" t="s">
        <v>349</v>
      </c>
      <c r="B3674" t="s">
        <v>28133</v>
      </c>
      <c r="C3674" t="s">
        <v>28134</v>
      </c>
      <c r="D3674" t="s">
        <v>22069</v>
      </c>
      <c r="E3674" t="s">
        <v>21952</v>
      </c>
      <c r="F3674" t="s">
        <v>21953</v>
      </c>
      <c r="G3674">
        <v>3430</v>
      </c>
      <c r="I3674">
        <v>150</v>
      </c>
      <c r="J3674" t="s">
        <v>21954</v>
      </c>
      <c r="K3674" t="s">
        <v>12492</v>
      </c>
      <c r="L3674" t="s">
        <v>12492</v>
      </c>
      <c r="M3674" t="s">
        <v>21955</v>
      </c>
      <c r="N3674" t="s">
        <v>21955</v>
      </c>
      <c r="O3674" t="s">
        <v>21955</v>
      </c>
      <c r="P3674" t="s">
        <v>21955</v>
      </c>
      <c r="Q3674" t="s">
        <v>21956</v>
      </c>
      <c r="R3674">
        <v>0.05</v>
      </c>
      <c r="S3674">
        <v>0</v>
      </c>
      <c r="T3674" t="s">
        <v>22002</v>
      </c>
    </row>
    <row r="3675" spans="1:20">
      <c r="A3675" t="s">
        <v>349</v>
      </c>
      <c r="B3675" t="s">
        <v>28135</v>
      </c>
      <c r="C3675" t="s">
        <v>28136</v>
      </c>
      <c r="D3675" t="s">
        <v>22069</v>
      </c>
      <c r="E3675" t="s">
        <v>21952</v>
      </c>
      <c r="F3675" t="s">
        <v>21953</v>
      </c>
      <c r="G3675">
        <v>3430</v>
      </c>
      <c r="I3675">
        <v>150</v>
      </c>
      <c r="J3675" t="s">
        <v>21954</v>
      </c>
      <c r="K3675" t="s">
        <v>204</v>
      </c>
      <c r="L3675" t="s">
        <v>12492</v>
      </c>
      <c r="M3675" t="s">
        <v>21955</v>
      </c>
      <c r="N3675" t="s">
        <v>21955</v>
      </c>
      <c r="O3675" t="s">
        <v>21955</v>
      </c>
      <c r="P3675" t="s">
        <v>21955</v>
      </c>
      <c r="Q3675" t="s">
        <v>21956</v>
      </c>
      <c r="R3675">
        <v>0.05</v>
      </c>
      <c r="S3675">
        <v>0</v>
      </c>
    </row>
    <row r="3676" spans="1:20">
      <c r="A3676" t="s">
        <v>349</v>
      </c>
      <c r="B3676" t="s">
        <v>28137</v>
      </c>
      <c r="C3676" t="s">
        <v>28138</v>
      </c>
      <c r="D3676" t="s">
        <v>28139</v>
      </c>
      <c r="E3676" t="s">
        <v>21987</v>
      </c>
      <c r="F3676" t="s">
        <v>21953</v>
      </c>
      <c r="G3676">
        <v>3450</v>
      </c>
      <c r="I3676">
        <v>150</v>
      </c>
      <c r="J3676" t="s">
        <v>21954</v>
      </c>
      <c r="K3676" t="s">
        <v>12492</v>
      </c>
      <c r="L3676" t="s">
        <v>12492</v>
      </c>
      <c r="M3676" t="s">
        <v>21955</v>
      </c>
      <c r="N3676" t="s">
        <v>21955</v>
      </c>
      <c r="O3676" t="s">
        <v>21955</v>
      </c>
      <c r="P3676" t="s">
        <v>21955</v>
      </c>
      <c r="Q3676" t="s">
        <v>21956</v>
      </c>
      <c r="R3676">
        <v>0.05</v>
      </c>
      <c r="S3676">
        <v>0</v>
      </c>
    </row>
    <row r="3677" spans="1:20">
      <c r="A3677" t="s">
        <v>349</v>
      </c>
      <c r="B3677" t="s">
        <v>28140</v>
      </c>
      <c r="C3677" t="s">
        <v>28141</v>
      </c>
      <c r="D3677" t="s">
        <v>26586</v>
      </c>
      <c r="E3677" t="s">
        <v>21966</v>
      </c>
      <c r="F3677" t="s">
        <v>21953</v>
      </c>
      <c r="G3677">
        <v>3220</v>
      </c>
      <c r="I3677">
        <v>150</v>
      </c>
      <c r="J3677" t="s">
        <v>21954</v>
      </c>
      <c r="K3677" t="s">
        <v>204</v>
      </c>
      <c r="L3677" t="s">
        <v>12492</v>
      </c>
      <c r="M3677" t="s">
        <v>21955</v>
      </c>
      <c r="N3677" t="s">
        <v>21955</v>
      </c>
      <c r="O3677" t="s">
        <v>21955</v>
      </c>
      <c r="P3677" t="s">
        <v>21955</v>
      </c>
      <c r="Q3677" t="s">
        <v>21956</v>
      </c>
      <c r="R3677">
        <v>0.05</v>
      </c>
      <c r="S3677">
        <v>0</v>
      </c>
    </row>
    <row r="3678" spans="1:20">
      <c r="A3678" t="s">
        <v>349</v>
      </c>
      <c r="B3678" t="s">
        <v>28142</v>
      </c>
      <c r="C3678" t="s">
        <v>28143</v>
      </c>
      <c r="D3678" t="s">
        <v>22238</v>
      </c>
      <c r="E3678" t="s">
        <v>21952</v>
      </c>
      <c r="F3678" t="s">
        <v>21953</v>
      </c>
      <c r="G3678">
        <v>3450</v>
      </c>
      <c r="I3678">
        <v>150</v>
      </c>
      <c r="J3678" t="s">
        <v>21954</v>
      </c>
      <c r="K3678" t="s">
        <v>204</v>
      </c>
      <c r="L3678" t="s">
        <v>12492</v>
      </c>
      <c r="M3678" t="s">
        <v>21955</v>
      </c>
      <c r="N3678" t="s">
        <v>21955</v>
      </c>
      <c r="O3678" t="s">
        <v>21955</v>
      </c>
      <c r="P3678" t="s">
        <v>21955</v>
      </c>
      <c r="Q3678" t="s">
        <v>21956</v>
      </c>
      <c r="R3678">
        <v>0.05</v>
      </c>
      <c r="S3678">
        <v>0</v>
      </c>
    </row>
    <row r="3679" spans="1:20">
      <c r="A3679" t="s">
        <v>349</v>
      </c>
      <c r="B3679" t="s">
        <v>28144</v>
      </c>
      <c r="C3679" t="s">
        <v>28145</v>
      </c>
      <c r="D3679" t="s">
        <v>21979</v>
      </c>
      <c r="E3679" t="s">
        <v>21952</v>
      </c>
      <c r="F3679" t="s">
        <v>21953</v>
      </c>
      <c r="G3679">
        <v>3450</v>
      </c>
      <c r="I3679">
        <v>150</v>
      </c>
      <c r="J3679" t="s">
        <v>21954</v>
      </c>
      <c r="K3679" t="s">
        <v>204</v>
      </c>
      <c r="L3679" t="s">
        <v>12492</v>
      </c>
      <c r="M3679" t="s">
        <v>21955</v>
      </c>
      <c r="N3679" t="s">
        <v>21955</v>
      </c>
      <c r="O3679" t="s">
        <v>21955</v>
      </c>
      <c r="P3679" t="s">
        <v>21955</v>
      </c>
      <c r="Q3679" t="s">
        <v>21956</v>
      </c>
      <c r="R3679">
        <v>0.05</v>
      </c>
      <c r="S3679">
        <v>0</v>
      </c>
    </row>
    <row r="3680" spans="1:20">
      <c r="A3680" t="s">
        <v>349</v>
      </c>
      <c r="B3680" t="s">
        <v>28146</v>
      </c>
      <c r="C3680" t="s">
        <v>28147</v>
      </c>
      <c r="D3680" t="s">
        <v>25888</v>
      </c>
      <c r="E3680" t="s">
        <v>21952</v>
      </c>
      <c r="F3680" t="s">
        <v>21953</v>
      </c>
      <c r="G3680">
        <v>3450</v>
      </c>
      <c r="I3680">
        <v>150</v>
      </c>
      <c r="J3680" t="s">
        <v>21954</v>
      </c>
      <c r="K3680" t="s">
        <v>204</v>
      </c>
      <c r="L3680" t="s">
        <v>12492</v>
      </c>
      <c r="M3680" t="s">
        <v>21955</v>
      </c>
      <c r="N3680" t="s">
        <v>21955</v>
      </c>
      <c r="O3680" t="s">
        <v>21955</v>
      </c>
      <c r="P3680" t="s">
        <v>21955</v>
      </c>
      <c r="Q3680" t="s">
        <v>21956</v>
      </c>
      <c r="R3680">
        <v>0.05</v>
      </c>
      <c r="S3680">
        <v>0</v>
      </c>
    </row>
    <row r="3681" spans="1:20">
      <c r="A3681" t="s">
        <v>349</v>
      </c>
      <c r="B3681" t="s">
        <v>28148</v>
      </c>
      <c r="C3681" t="s">
        <v>28149</v>
      </c>
      <c r="D3681" t="s">
        <v>25888</v>
      </c>
      <c r="E3681" t="s">
        <v>21952</v>
      </c>
      <c r="F3681" t="s">
        <v>21953</v>
      </c>
      <c r="G3681">
        <v>3450</v>
      </c>
      <c r="I3681">
        <v>150</v>
      </c>
      <c r="J3681" t="s">
        <v>21954</v>
      </c>
      <c r="K3681" t="s">
        <v>204</v>
      </c>
      <c r="L3681" t="s">
        <v>12492</v>
      </c>
      <c r="M3681" t="s">
        <v>21955</v>
      </c>
      <c r="N3681" t="s">
        <v>21955</v>
      </c>
      <c r="O3681" t="s">
        <v>21955</v>
      </c>
      <c r="P3681" t="s">
        <v>21955</v>
      </c>
      <c r="Q3681" t="s">
        <v>21956</v>
      </c>
      <c r="R3681">
        <v>0.05</v>
      </c>
      <c r="S3681">
        <v>0</v>
      </c>
    </row>
    <row r="3682" spans="1:20">
      <c r="A3682" t="s">
        <v>349</v>
      </c>
      <c r="B3682" t="s">
        <v>28150</v>
      </c>
      <c r="C3682" t="s">
        <v>28151</v>
      </c>
      <c r="D3682" t="s">
        <v>22336</v>
      </c>
      <c r="E3682" t="s">
        <v>21952</v>
      </c>
      <c r="F3682" t="s">
        <v>21953</v>
      </c>
      <c r="G3682">
        <v>3430</v>
      </c>
      <c r="I3682">
        <v>200</v>
      </c>
      <c r="J3682" t="s">
        <v>21954</v>
      </c>
      <c r="K3682" t="s">
        <v>204</v>
      </c>
      <c r="L3682" t="s">
        <v>12492</v>
      </c>
      <c r="M3682" t="s">
        <v>21955</v>
      </c>
      <c r="N3682" t="s">
        <v>21955</v>
      </c>
      <c r="O3682" t="s">
        <v>21955</v>
      </c>
      <c r="P3682" t="s">
        <v>21955</v>
      </c>
      <c r="Q3682" t="s">
        <v>21956</v>
      </c>
      <c r="R3682">
        <v>0.05</v>
      </c>
      <c r="S3682">
        <v>0</v>
      </c>
      <c r="T3682" t="s">
        <v>21967</v>
      </c>
    </row>
    <row r="3683" spans="1:20">
      <c r="A3683" t="s">
        <v>349</v>
      </c>
      <c r="B3683" t="s">
        <v>28152</v>
      </c>
      <c r="C3683" t="s">
        <v>28153</v>
      </c>
      <c r="D3683" t="s">
        <v>22069</v>
      </c>
      <c r="E3683" t="s">
        <v>21952</v>
      </c>
      <c r="F3683" t="s">
        <v>21953</v>
      </c>
      <c r="G3683">
        <v>3430</v>
      </c>
      <c r="I3683">
        <v>150</v>
      </c>
      <c r="J3683" t="s">
        <v>21954</v>
      </c>
      <c r="K3683" t="s">
        <v>204</v>
      </c>
      <c r="L3683" t="s">
        <v>12492</v>
      </c>
      <c r="M3683" t="s">
        <v>21955</v>
      </c>
      <c r="N3683" t="s">
        <v>21955</v>
      </c>
      <c r="O3683" t="s">
        <v>21955</v>
      </c>
      <c r="P3683" t="s">
        <v>21955</v>
      </c>
      <c r="Q3683" t="s">
        <v>21956</v>
      </c>
      <c r="R3683">
        <v>0.05</v>
      </c>
      <c r="S3683">
        <v>0</v>
      </c>
    </row>
    <row r="3684" spans="1:20">
      <c r="A3684" t="s">
        <v>349</v>
      </c>
      <c r="B3684" t="s">
        <v>28154</v>
      </c>
      <c r="C3684" t="s">
        <v>28155</v>
      </c>
      <c r="D3684" t="s">
        <v>22069</v>
      </c>
      <c r="E3684" t="s">
        <v>21952</v>
      </c>
      <c r="F3684" t="s">
        <v>21953</v>
      </c>
      <c r="G3684">
        <v>3430</v>
      </c>
      <c r="I3684">
        <v>150</v>
      </c>
      <c r="J3684" t="s">
        <v>21954</v>
      </c>
      <c r="K3684" t="s">
        <v>12492</v>
      </c>
      <c r="L3684" t="s">
        <v>12492</v>
      </c>
      <c r="M3684" t="s">
        <v>21955</v>
      </c>
      <c r="N3684" t="s">
        <v>21955</v>
      </c>
      <c r="O3684" t="s">
        <v>21955</v>
      </c>
      <c r="P3684" t="s">
        <v>21955</v>
      </c>
      <c r="Q3684" t="s">
        <v>21956</v>
      </c>
      <c r="R3684">
        <v>0.05</v>
      </c>
      <c r="S3684">
        <v>0</v>
      </c>
      <c r="T3684" t="s">
        <v>21962</v>
      </c>
    </row>
    <row r="3685" spans="1:20">
      <c r="A3685" t="s">
        <v>349</v>
      </c>
      <c r="B3685" t="s">
        <v>28156</v>
      </c>
      <c r="C3685" t="s">
        <v>28157</v>
      </c>
      <c r="D3685" t="s">
        <v>22043</v>
      </c>
      <c r="E3685" t="s">
        <v>21952</v>
      </c>
      <c r="F3685" t="s">
        <v>21953</v>
      </c>
      <c r="G3685">
        <v>3440</v>
      </c>
      <c r="I3685">
        <v>150</v>
      </c>
      <c r="J3685" t="s">
        <v>21954</v>
      </c>
      <c r="K3685" t="s">
        <v>204</v>
      </c>
      <c r="L3685" t="s">
        <v>12492</v>
      </c>
      <c r="M3685" t="s">
        <v>21955</v>
      </c>
      <c r="N3685" t="s">
        <v>21955</v>
      </c>
      <c r="O3685" t="s">
        <v>21955</v>
      </c>
      <c r="P3685" t="s">
        <v>21955</v>
      </c>
      <c r="Q3685" t="s">
        <v>21956</v>
      </c>
      <c r="R3685">
        <v>0.05</v>
      </c>
      <c r="S3685">
        <v>0</v>
      </c>
    </row>
    <row r="3686" spans="1:20">
      <c r="A3686" t="s">
        <v>349</v>
      </c>
      <c r="B3686" t="s">
        <v>28158</v>
      </c>
      <c r="C3686" t="s">
        <v>28159</v>
      </c>
      <c r="D3686" t="s">
        <v>24806</v>
      </c>
      <c r="E3686" t="s">
        <v>22391</v>
      </c>
      <c r="F3686" t="s">
        <v>21953</v>
      </c>
      <c r="G3686">
        <v>3220</v>
      </c>
      <c r="I3686">
        <v>150</v>
      </c>
      <c r="J3686" t="s">
        <v>19</v>
      </c>
      <c r="K3686" t="s">
        <v>12492</v>
      </c>
      <c r="L3686" t="s">
        <v>12492</v>
      </c>
      <c r="M3686" t="s">
        <v>21955</v>
      </c>
      <c r="N3686" t="s">
        <v>21955</v>
      </c>
      <c r="O3686" t="s">
        <v>21955</v>
      </c>
      <c r="P3686" t="s">
        <v>21955</v>
      </c>
      <c r="Q3686" t="s">
        <v>21956</v>
      </c>
      <c r="T3686" t="s">
        <v>21967</v>
      </c>
    </row>
    <row r="3687" spans="1:20">
      <c r="A3687" t="s">
        <v>349</v>
      </c>
      <c r="B3687" t="s">
        <v>28160</v>
      </c>
      <c r="C3687" t="s">
        <v>28161</v>
      </c>
      <c r="D3687" t="s">
        <v>21999</v>
      </c>
      <c r="E3687" t="s">
        <v>21952</v>
      </c>
      <c r="F3687" t="s">
        <v>21953</v>
      </c>
      <c r="G3687">
        <v>3440</v>
      </c>
      <c r="I3687">
        <v>150</v>
      </c>
      <c r="J3687" t="s">
        <v>21954</v>
      </c>
      <c r="K3687" t="s">
        <v>12492</v>
      </c>
      <c r="L3687" t="s">
        <v>12492</v>
      </c>
      <c r="M3687" t="s">
        <v>21955</v>
      </c>
      <c r="N3687" t="s">
        <v>21955</v>
      </c>
      <c r="O3687" t="s">
        <v>21955</v>
      </c>
      <c r="P3687" t="s">
        <v>21955</v>
      </c>
      <c r="Q3687" t="s">
        <v>21956</v>
      </c>
      <c r="R3687">
        <v>0.05</v>
      </c>
      <c r="S3687">
        <v>0</v>
      </c>
      <c r="T3687" t="s">
        <v>22002</v>
      </c>
    </row>
    <row r="3688" spans="1:20">
      <c r="A3688" t="s">
        <v>349</v>
      </c>
      <c r="B3688" t="s">
        <v>28162</v>
      </c>
      <c r="C3688" t="s">
        <v>28163</v>
      </c>
      <c r="D3688" t="s">
        <v>21979</v>
      </c>
      <c r="E3688" t="s">
        <v>21952</v>
      </c>
      <c r="F3688" t="s">
        <v>21953</v>
      </c>
      <c r="G3688">
        <v>3440</v>
      </c>
      <c r="I3688">
        <v>150</v>
      </c>
      <c r="J3688" t="s">
        <v>21954</v>
      </c>
      <c r="K3688" t="s">
        <v>204</v>
      </c>
      <c r="L3688" t="s">
        <v>12492</v>
      </c>
      <c r="M3688" t="s">
        <v>21955</v>
      </c>
      <c r="N3688" t="s">
        <v>21955</v>
      </c>
      <c r="O3688" t="s">
        <v>21955</v>
      </c>
      <c r="P3688" t="s">
        <v>21955</v>
      </c>
      <c r="Q3688" t="s">
        <v>21956</v>
      </c>
      <c r="R3688">
        <v>0.05</v>
      </c>
      <c r="S3688">
        <v>0</v>
      </c>
    </row>
    <row r="3689" spans="1:20">
      <c r="A3689" t="s">
        <v>349</v>
      </c>
      <c r="B3689" t="s">
        <v>28164</v>
      </c>
      <c r="C3689" t="s">
        <v>28165</v>
      </c>
      <c r="D3689" t="s">
        <v>22849</v>
      </c>
      <c r="E3689" t="s">
        <v>21966</v>
      </c>
      <c r="F3689" t="s">
        <v>21953</v>
      </c>
      <c r="G3689">
        <v>3220</v>
      </c>
      <c r="I3689">
        <v>150</v>
      </c>
      <c r="J3689" t="s">
        <v>21954</v>
      </c>
      <c r="K3689" t="s">
        <v>204</v>
      </c>
      <c r="L3689" t="s">
        <v>12492</v>
      </c>
      <c r="M3689" t="s">
        <v>21955</v>
      </c>
      <c r="N3689" t="s">
        <v>21955</v>
      </c>
      <c r="O3689" t="s">
        <v>21955</v>
      </c>
      <c r="P3689" t="s">
        <v>21955</v>
      </c>
      <c r="Q3689" t="s">
        <v>21956</v>
      </c>
      <c r="R3689">
        <v>0.05</v>
      </c>
      <c r="S3689">
        <v>0</v>
      </c>
    </row>
    <row r="3690" spans="1:20">
      <c r="A3690" t="s">
        <v>349</v>
      </c>
      <c r="B3690" t="s">
        <v>28166</v>
      </c>
      <c r="C3690" t="s">
        <v>28167</v>
      </c>
      <c r="D3690" t="s">
        <v>22025</v>
      </c>
      <c r="E3690" t="s">
        <v>21966</v>
      </c>
      <c r="F3690" t="s">
        <v>21953</v>
      </c>
      <c r="G3690">
        <v>3220</v>
      </c>
      <c r="I3690">
        <v>150</v>
      </c>
      <c r="J3690" t="s">
        <v>21954</v>
      </c>
      <c r="K3690" t="s">
        <v>204</v>
      </c>
      <c r="L3690" t="s">
        <v>12492</v>
      </c>
      <c r="M3690" t="s">
        <v>21955</v>
      </c>
      <c r="N3690" t="s">
        <v>21955</v>
      </c>
      <c r="O3690" t="s">
        <v>21955</v>
      </c>
      <c r="P3690" t="s">
        <v>21955</v>
      </c>
      <c r="Q3690" t="s">
        <v>21956</v>
      </c>
      <c r="R3690">
        <v>0.05</v>
      </c>
      <c r="S3690">
        <v>0</v>
      </c>
    </row>
    <row r="3691" spans="1:20">
      <c r="A3691" t="s">
        <v>349</v>
      </c>
      <c r="B3691" t="s">
        <v>28168</v>
      </c>
      <c r="C3691" t="s">
        <v>28169</v>
      </c>
      <c r="D3691" t="s">
        <v>22069</v>
      </c>
      <c r="E3691" t="s">
        <v>21952</v>
      </c>
      <c r="F3691" t="s">
        <v>21953</v>
      </c>
      <c r="G3691">
        <v>3430</v>
      </c>
      <c r="I3691">
        <v>150</v>
      </c>
      <c r="J3691" t="s">
        <v>21954</v>
      </c>
      <c r="K3691" t="s">
        <v>204</v>
      </c>
      <c r="L3691" t="s">
        <v>12492</v>
      </c>
      <c r="M3691" t="s">
        <v>21955</v>
      </c>
      <c r="N3691" t="s">
        <v>21955</v>
      </c>
      <c r="O3691" t="s">
        <v>21955</v>
      </c>
      <c r="P3691" t="s">
        <v>21955</v>
      </c>
      <c r="Q3691" t="s">
        <v>21956</v>
      </c>
      <c r="R3691">
        <v>0.05</v>
      </c>
      <c r="S3691">
        <v>0</v>
      </c>
    </row>
    <row r="3692" spans="1:20">
      <c r="A3692" t="s">
        <v>349</v>
      </c>
      <c r="B3692" t="s">
        <v>28170</v>
      </c>
      <c r="C3692" t="s">
        <v>28171</v>
      </c>
      <c r="D3692" t="s">
        <v>22069</v>
      </c>
      <c r="E3692" t="s">
        <v>21952</v>
      </c>
      <c r="F3692" t="s">
        <v>21953</v>
      </c>
      <c r="G3692">
        <v>3430</v>
      </c>
      <c r="I3692">
        <v>150</v>
      </c>
      <c r="J3692" t="s">
        <v>21954</v>
      </c>
      <c r="K3692" t="s">
        <v>204</v>
      </c>
      <c r="L3692" t="s">
        <v>12492</v>
      </c>
      <c r="M3692" t="s">
        <v>21955</v>
      </c>
      <c r="N3692" t="s">
        <v>21955</v>
      </c>
      <c r="O3692" t="s">
        <v>21955</v>
      </c>
      <c r="P3692" t="s">
        <v>21955</v>
      </c>
      <c r="Q3692" t="s">
        <v>21956</v>
      </c>
      <c r="R3692">
        <v>0.05</v>
      </c>
      <c r="S3692">
        <v>0</v>
      </c>
    </row>
    <row r="3693" spans="1:20">
      <c r="A3693" t="s">
        <v>349</v>
      </c>
      <c r="B3693" t="s">
        <v>28172</v>
      </c>
      <c r="C3693" t="s">
        <v>28173</v>
      </c>
      <c r="D3693" t="s">
        <v>21959</v>
      </c>
      <c r="E3693" t="s">
        <v>21960</v>
      </c>
      <c r="F3693" t="s">
        <v>21953</v>
      </c>
      <c r="G3693">
        <v>3420</v>
      </c>
      <c r="I3693">
        <v>150</v>
      </c>
      <c r="J3693" t="s">
        <v>21954</v>
      </c>
      <c r="K3693" t="s">
        <v>204</v>
      </c>
      <c r="L3693" t="s">
        <v>12492</v>
      </c>
      <c r="M3693" t="s">
        <v>21955</v>
      </c>
      <c r="N3693" t="s">
        <v>21955</v>
      </c>
      <c r="O3693" t="s">
        <v>21955</v>
      </c>
      <c r="P3693" t="s">
        <v>21955</v>
      </c>
      <c r="Q3693" t="s">
        <v>21956</v>
      </c>
      <c r="R3693">
        <v>0.05</v>
      </c>
      <c r="S3693">
        <v>0</v>
      </c>
      <c r="T3693" t="s">
        <v>21967</v>
      </c>
    </row>
    <row r="3694" spans="1:20">
      <c r="A3694" t="s">
        <v>349</v>
      </c>
      <c r="B3694" t="s">
        <v>28174</v>
      </c>
      <c r="C3694" t="s">
        <v>28175</v>
      </c>
      <c r="D3694" t="s">
        <v>28176</v>
      </c>
      <c r="E3694" t="s">
        <v>21952</v>
      </c>
      <c r="F3694" t="s">
        <v>21953</v>
      </c>
      <c r="G3694">
        <v>3430</v>
      </c>
      <c r="I3694">
        <v>150</v>
      </c>
      <c r="J3694" t="s">
        <v>21954</v>
      </c>
      <c r="K3694" t="s">
        <v>204</v>
      </c>
      <c r="L3694" t="s">
        <v>12492</v>
      </c>
      <c r="M3694" t="s">
        <v>21955</v>
      </c>
      <c r="N3694" t="s">
        <v>21955</v>
      </c>
      <c r="O3694" t="s">
        <v>21955</v>
      </c>
      <c r="P3694" t="s">
        <v>21955</v>
      </c>
      <c r="Q3694" t="s">
        <v>21956</v>
      </c>
      <c r="R3694">
        <v>0.01</v>
      </c>
      <c r="S3694">
        <v>0</v>
      </c>
      <c r="T3694" t="s">
        <v>21967</v>
      </c>
    </row>
    <row r="3695" spans="1:20">
      <c r="A3695" t="s">
        <v>349</v>
      </c>
      <c r="B3695" t="s">
        <v>28177</v>
      </c>
      <c r="C3695" t="s">
        <v>28178</v>
      </c>
      <c r="D3695" t="s">
        <v>23654</v>
      </c>
      <c r="E3695" t="s">
        <v>22181</v>
      </c>
      <c r="F3695" t="s">
        <v>21953</v>
      </c>
      <c r="G3695">
        <v>3220</v>
      </c>
      <c r="I3695">
        <v>150</v>
      </c>
      <c r="J3695" t="s">
        <v>21954</v>
      </c>
      <c r="K3695" t="s">
        <v>12492</v>
      </c>
      <c r="L3695" t="s">
        <v>12492</v>
      </c>
      <c r="M3695" t="s">
        <v>21961</v>
      </c>
      <c r="N3695" t="s">
        <v>21955</v>
      </c>
      <c r="O3695" t="s">
        <v>21955</v>
      </c>
      <c r="P3695" t="s">
        <v>21961</v>
      </c>
      <c r="Q3695" t="s">
        <v>24543</v>
      </c>
      <c r="R3695">
        <v>0.05</v>
      </c>
      <c r="S3695">
        <v>0</v>
      </c>
      <c r="T3695" t="s">
        <v>21967</v>
      </c>
    </row>
    <row r="3696" spans="1:20">
      <c r="A3696" t="s">
        <v>349</v>
      </c>
      <c r="B3696" t="s">
        <v>28179</v>
      </c>
      <c r="C3696" t="s">
        <v>28180</v>
      </c>
      <c r="D3696" t="s">
        <v>27101</v>
      </c>
      <c r="E3696" t="s">
        <v>21952</v>
      </c>
      <c r="F3696" t="s">
        <v>21953</v>
      </c>
      <c r="G3696">
        <v>3450</v>
      </c>
      <c r="I3696">
        <v>200</v>
      </c>
      <c r="J3696" t="s">
        <v>21954</v>
      </c>
      <c r="K3696" t="s">
        <v>12492</v>
      </c>
      <c r="L3696" t="s">
        <v>12492</v>
      </c>
      <c r="M3696" t="s">
        <v>21955</v>
      </c>
      <c r="N3696" t="s">
        <v>21955</v>
      </c>
      <c r="O3696" t="s">
        <v>21955</v>
      </c>
      <c r="P3696" t="s">
        <v>21955</v>
      </c>
      <c r="Q3696" t="s">
        <v>21956</v>
      </c>
      <c r="R3696">
        <v>0.05</v>
      </c>
      <c r="S3696">
        <v>0</v>
      </c>
      <c r="T3696" t="s">
        <v>22002</v>
      </c>
    </row>
    <row r="3697" spans="1:20">
      <c r="A3697" t="s">
        <v>349</v>
      </c>
      <c r="B3697" t="s">
        <v>28181</v>
      </c>
      <c r="C3697" t="s">
        <v>28182</v>
      </c>
      <c r="D3697" t="s">
        <v>25365</v>
      </c>
      <c r="E3697" t="s">
        <v>21966</v>
      </c>
      <c r="F3697" t="s">
        <v>21953</v>
      </c>
      <c r="G3697">
        <v>3220</v>
      </c>
      <c r="I3697">
        <v>150</v>
      </c>
      <c r="J3697" t="s">
        <v>21954</v>
      </c>
      <c r="K3697" t="s">
        <v>12492</v>
      </c>
      <c r="L3697" t="s">
        <v>12492</v>
      </c>
      <c r="M3697" t="s">
        <v>22149</v>
      </c>
      <c r="N3697" t="s">
        <v>22149</v>
      </c>
      <c r="O3697" t="s">
        <v>22149</v>
      </c>
      <c r="P3697" t="s">
        <v>22149</v>
      </c>
      <c r="Q3697" t="s">
        <v>21956</v>
      </c>
      <c r="R3697">
        <v>0.05</v>
      </c>
      <c r="S3697">
        <v>0</v>
      </c>
      <c r="T3697" t="s">
        <v>21967</v>
      </c>
    </row>
    <row r="3698" spans="1:20">
      <c r="A3698" t="s">
        <v>349</v>
      </c>
      <c r="B3698" t="s">
        <v>28183</v>
      </c>
      <c r="C3698" t="s">
        <v>28184</v>
      </c>
      <c r="D3698" t="s">
        <v>22073</v>
      </c>
      <c r="E3698" t="s">
        <v>21952</v>
      </c>
      <c r="F3698" t="s">
        <v>21953</v>
      </c>
      <c r="G3698">
        <v>3450</v>
      </c>
      <c r="I3698">
        <v>150</v>
      </c>
      <c r="J3698" t="s">
        <v>21954</v>
      </c>
      <c r="K3698" t="s">
        <v>12492</v>
      </c>
      <c r="L3698" t="s">
        <v>12492</v>
      </c>
      <c r="M3698" t="s">
        <v>21955</v>
      </c>
      <c r="N3698" t="s">
        <v>21955</v>
      </c>
      <c r="O3698" t="s">
        <v>21955</v>
      </c>
      <c r="P3698" t="s">
        <v>21955</v>
      </c>
      <c r="Q3698" t="s">
        <v>21956</v>
      </c>
      <c r="R3698">
        <v>0.05</v>
      </c>
      <c r="S3698">
        <v>0</v>
      </c>
      <c r="T3698" t="s">
        <v>21967</v>
      </c>
    </row>
    <row r="3699" spans="1:20">
      <c r="A3699" t="s">
        <v>349</v>
      </c>
      <c r="B3699" t="s">
        <v>28185</v>
      </c>
      <c r="C3699" t="s">
        <v>28186</v>
      </c>
      <c r="D3699" t="s">
        <v>22006</v>
      </c>
      <c r="E3699" t="s">
        <v>21952</v>
      </c>
      <c r="F3699" t="s">
        <v>21953</v>
      </c>
      <c r="G3699">
        <v>3450</v>
      </c>
      <c r="I3699">
        <v>150</v>
      </c>
      <c r="J3699" t="s">
        <v>21954</v>
      </c>
      <c r="K3699" t="s">
        <v>204</v>
      </c>
      <c r="L3699" t="s">
        <v>12492</v>
      </c>
      <c r="M3699" t="s">
        <v>21955</v>
      </c>
      <c r="N3699" t="s">
        <v>21955</v>
      </c>
      <c r="O3699" t="s">
        <v>21955</v>
      </c>
      <c r="P3699" t="s">
        <v>21955</v>
      </c>
      <c r="Q3699" t="s">
        <v>21956</v>
      </c>
      <c r="R3699">
        <v>0.05</v>
      </c>
      <c r="S3699">
        <v>0</v>
      </c>
    </row>
    <row r="3700" spans="1:20">
      <c r="A3700" t="s">
        <v>349</v>
      </c>
      <c r="B3700" t="s">
        <v>28187</v>
      </c>
      <c r="C3700" t="s">
        <v>28188</v>
      </c>
      <c r="D3700" t="s">
        <v>25787</v>
      </c>
      <c r="E3700" t="s">
        <v>21960</v>
      </c>
      <c r="F3700" t="s">
        <v>21953</v>
      </c>
      <c r="G3700">
        <v>3430</v>
      </c>
      <c r="I3700">
        <v>200</v>
      </c>
      <c r="J3700" t="s">
        <v>21954</v>
      </c>
      <c r="K3700" t="s">
        <v>12492</v>
      </c>
      <c r="L3700" t="s">
        <v>12492</v>
      </c>
      <c r="M3700" t="s">
        <v>21955</v>
      </c>
      <c r="N3700" t="s">
        <v>21955</v>
      </c>
      <c r="O3700" t="s">
        <v>21955</v>
      </c>
      <c r="P3700" t="s">
        <v>21955</v>
      </c>
      <c r="Q3700" t="s">
        <v>21956</v>
      </c>
      <c r="R3700">
        <v>0.05</v>
      </c>
      <c r="S3700">
        <v>0</v>
      </c>
      <c r="T3700" t="s">
        <v>21967</v>
      </c>
    </row>
    <row r="3701" spans="1:20">
      <c r="A3701" t="s">
        <v>349</v>
      </c>
      <c r="B3701" t="s">
        <v>28189</v>
      </c>
      <c r="C3701" t="s">
        <v>28190</v>
      </c>
      <c r="D3701" t="s">
        <v>21979</v>
      </c>
      <c r="E3701" t="s">
        <v>21952</v>
      </c>
      <c r="F3701" t="s">
        <v>21953</v>
      </c>
      <c r="G3701">
        <v>3450</v>
      </c>
      <c r="I3701">
        <v>150</v>
      </c>
      <c r="J3701" t="s">
        <v>21954</v>
      </c>
      <c r="K3701" t="s">
        <v>204</v>
      </c>
      <c r="L3701" t="s">
        <v>12492</v>
      </c>
      <c r="M3701" t="s">
        <v>34</v>
      </c>
      <c r="N3701" t="s">
        <v>34</v>
      </c>
      <c r="O3701" t="s">
        <v>34</v>
      </c>
      <c r="P3701" t="s">
        <v>34</v>
      </c>
      <c r="Q3701" t="s">
        <v>21956</v>
      </c>
      <c r="R3701">
        <v>0.05</v>
      </c>
      <c r="S3701">
        <v>0</v>
      </c>
    </row>
    <row r="3702" spans="1:20">
      <c r="A3702" t="s">
        <v>349</v>
      </c>
      <c r="B3702" t="s">
        <v>28191</v>
      </c>
      <c r="C3702" t="s">
        <v>28192</v>
      </c>
      <c r="D3702" t="s">
        <v>22394</v>
      </c>
      <c r="E3702" t="s">
        <v>21952</v>
      </c>
      <c r="F3702" t="s">
        <v>21953</v>
      </c>
      <c r="G3702">
        <v>3450</v>
      </c>
      <c r="I3702">
        <v>150</v>
      </c>
      <c r="J3702" t="s">
        <v>21954</v>
      </c>
      <c r="K3702" t="s">
        <v>12492</v>
      </c>
      <c r="L3702" t="s">
        <v>12492</v>
      </c>
      <c r="M3702" t="s">
        <v>21955</v>
      </c>
      <c r="N3702" t="s">
        <v>21955</v>
      </c>
      <c r="O3702" t="s">
        <v>21955</v>
      </c>
      <c r="P3702" t="s">
        <v>21955</v>
      </c>
      <c r="Q3702" t="s">
        <v>21956</v>
      </c>
      <c r="R3702">
        <v>0.05</v>
      </c>
      <c r="S3702">
        <v>0</v>
      </c>
      <c r="T3702" t="s">
        <v>22002</v>
      </c>
    </row>
    <row r="3703" spans="1:20">
      <c r="A3703" t="s">
        <v>349</v>
      </c>
      <c r="B3703" t="s">
        <v>28193</v>
      </c>
      <c r="C3703" t="s">
        <v>28194</v>
      </c>
      <c r="D3703" t="s">
        <v>22360</v>
      </c>
      <c r="E3703" t="s">
        <v>21960</v>
      </c>
      <c r="F3703" t="s">
        <v>21953</v>
      </c>
      <c r="G3703">
        <v>3420</v>
      </c>
      <c r="I3703">
        <v>150</v>
      </c>
      <c r="J3703" t="s">
        <v>21954</v>
      </c>
      <c r="K3703" t="s">
        <v>204</v>
      </c>
      <c r="L3703" t="s">
        <v>12492</v>
      </c>
      <c r="M3703" t="s">
        <v>21955</v>
      </c>
      <c r="N3703" t="s">
        <v>21955</v>
      </c>
      <c r="O3703" t="s">
        <v>21955</v>
      </c>
      <c r="P3703" t="s">
        <v>21955</v>
      </c>
      <c r="Q3703" t="s">
        <v>21956</v>
      </c>
      <c r="R3703">
        <v>0.05</v>
      </c>
      <c r="S3703">
        <v>0</v>
      </c>
    </row>
    <row r="3704" spans="1:20">
      <c r="A3704" t="s">
        <v>349</v>
      </c>
      <c r="B3704" t="s">
        <v>28195</v>
      </c>
      <c r="C3704" t="s">
        <v>28196</v>
      </c>
      <c r="D3704" t="s">
        <v>21959</v>
      </c>
      <c r="E3704" t="s">
        <v>21960</v>
      </c>
      <c r="F3704" t="s">
        <v>21953</v>
      </c>
      <c r="G3704">
        <v>3420</v>
      </c>
      <c r="I3704">
        <v>150</v>
      </c>
      <c r="J3704" t="s">
        <v>21954</v>
      </c>
      <c r="K3704" t="s">
        <v>204</v>
      </c>
      <c r="L3704" t="s">
        <v>12492</v>
      </c>
      <c r="M3704" t="s">
        <v>21961</v>
      </c>
      <c r="N3704" t="s">
        <v>21961</v>
      </c>
      <c r="O3704" t="s">
        <v>21961</v>
      </c>
      <c r="P3704" t="s">
        <v>21961</v>
      </c>
      <c r="Q3704" t="s">
        <v>21956</v>
      </c>
      <c r="R3704">
        <v>0.05</v>
      </c>
      <c r="S3704">
        <v>0</v>
      </c>
    </row>
    <row r="3705" spans="1:20">
      <c r="A3705" t="s">
        <v>349</v>
      </c>
      <c r="B3705" t="s">
        <v>28197</v>
      </c>
      <c r="C3705" t="s">
        <v>28198</v>
      </c>
      <c r="D3705" t="s">
        <v>21959</v>
      </c>
      <c r="E3705" t="s">
        <v>21960</v>
      </c>
      <c r="F3705" t="s">
        <v>21953</v>
      </c>
      <c r="G3705">
        <v>3420</v>
      </c>
      <c r="I3705">
        <v>150</v>
      </c>
      <c r="J3705" t="s">
        <v>21954</v>
      </c>
      <c r="K3705" t="s">
        <v>204</v>
      </c>
      <c r="L3705" t="s">
        <v>12492</v>
      </c>
      <c r="M3705" t="s">
        <v>21961</v>
      </c>
      <c r="N3705" t="s">
        <v>21961</v>
      </c>
      <c r="O3705" t="s">
        <v>21961</v>
      </c>
      <c r="P3705" t="s">
        <v>21961</v>
      </c>
      <c r="Q3705" t="s">
        <v>21956</v>
      </c>
      <c r="R3705">
        <v>0.05</v>
      </c>
      <c r="S3705">
        <v>0</v>
      </c>
      <c r="T3705" t="s">
        <v>22002</v>
      </c>
    </row>
    <row r="3706" spans="1:20">
      <c r="A3706" t="s">
        <v>349</v>
      </c>
      <c r="B3706" t="s">
        <v>28199</v>
      </c>
      <c r="C3706" t="s">
        <v>28200</v>
      </c>
      <c r="D3706" t="s">
        <v>21959</v>
      </c>
      <c r="E3706" t="s">
        <v>21960</v>
      </c>
      <c r="F3706" t="s">
        <v>21953</v>
      </c>
      <c r="G3706">
        <v>3420</v>
      </c>
      <c r="I3706">
        <v>150</v>
      </c>
      <c r="J3706" t="s">
        <v>21954</v>
      </c>
      <c r="K3706" t="s">
        <v>12492</v>
      </c>
      <c r="L3706" t="s">
        <v>12492</v>
      </c>
      <c r="M3706" t="s">
        <v>21955</v>
      </c>
      <c r="N3706" t="s">
        <v>21955</v>
      </c>
      <c r="O3706" t="s">
        <v>21955</v>
      </c>
      <c r="P3706" t="s">
        <v>21955</v>
      </c>
      <c r="Q3706" t="s">
        <v>21956</v>
      </c>
      <c r="R3706">
        <v>0.05</v>
      </c>
      <c r="S3706">
        <v>0</v>
      </c>
    </row>
    <row r="3707" spans="1:20">
      <c r="A3707" t="s">
        <v>349</v>
      </c>
      <c r="B3707" t="s">
        <v>28201</v>
      </c>
      <c r="C3707" t="s">
        <v>28202</v>
      </c>
      <c r="D3707" t="s">
        <v>21959</v>
      </c>
      <c r="E3707" t="s">
        <v>21960</v>
      </c>
      <c r="F3707" t="s">
        <v>21953</v>
      </c>
      <c r="G3707">
        <v>3420</v>
      </c>
      <c r="I3707">
        <v>150</v>
      </c>
      <c r="J3707" t="s">
        <v>21954</v>
      </c>
      <c r="K3707" t="s">
        <v>204</v>
      </c>
      <c r="L3707" t="s">
        <v>12492</v>
      </c>
      <c r="M3707" t="s">
        <v>21955</v>
      </c>
      <c r="N3707" t="s">
        <v>21955</v>
      </c>
      <c r="O3707" t="s">
        <v>21955</v>
      </c>
      <c r="P3707" t="s">
        <v>21955</v>
      </c>
      <c r="Q3707" t="s">
        <v>21956</v>
      </c>
      <c r="R3707">
        <v>0.05</v>
      </c>
      <c r="S3707">
        <v>0</v>
      </c>
      <c r="T3707" t="s">
        <v>21967</v>
      </c>
    </row>
    <row r="3708" spans="1:20">
      <c r="A3708" t="s">
        <v>349</v>
      </c>
      <c r="B3708" t="s">
        <v>28203</v>
      </c>
      <c r="C3708" t="s">
        <v>28204</v>
      </c>
      <c r="D3708" t="s">
        <v>22043</v>
      </c>
      <c r="E3708" t="s">
        <v>21952</v>
      </c>
      <c r="F3708" t="s">
        <v>21953</v>
      </c>
      <c r="G3708">
        <v>3440</v>
      </c>
      <c r="I3708">
        <v>150</v>
      </c>
      <c r="J3708" t="s">
        <v>21954</v>
      </c>
      <c r="K3708" t="s">
        <v>204</v>
      </c>
      <c r="L3708" t="s">
        <v>12492</v>
      </c>
      <c r="M3708" t="s">
        <v>21955</v>
      </c>
      <c r="N3708" t="s">
        <v>21955</v>
      </c>
      <c r="O3708" t="s">
        <v>21955</v>
      </c>
      <c r="P3708" t="s">
        <v>21955</v>
      </c>
      <c r="Q3708" t="s">
        <v>21956</v>
      </c>
      <c r="R3708">
        <v>0.05</v>
      </c>
      <c r="S3708">
        <v>0</v>
      </c>
    </row>
    <row r="3709" spans="1:20">
      <c r="A3709" t="s">
        <v>349</v>
      </c>
      <c r="B3709" t="s">
        <v>28205</v>
      </c>
      <c r="C3709" t="s">
        <v>28206</v>
      </c>
      <c r="D3709" t="s">
        <v>21959</v>
      </c>
      <c r="E3709" t="s">
        <v>21960</v>
      </c>
      <c r="F3709" t="s">
        <v>21953</v>
      </c>
      <c r="G3709">
        <v>3420</v>
      </c>
      <c r="I3709">
        <v>150</v>
      </c>
      <c r="J3709" t="s">
        <v>21954</v>
      </c>
      <c r="K3709" t="s">
        <v>204</v>
      </c>
      <c r="L3709" t="s">
        <v>12492</v>
      </c>
      <c r="M3709" t="s">
        <v>21955</v>
      </c>
      <c r="N3709" t="s">
        <v>21955</v>
      </c>
      <c r="O3709" t="s">
        <v>21955</v>
      </c>
      <c r="P3709" t="s">
        <v>21955</v>
      </c>
      <c r="Q3709" t="s">
        <v>21956</v>
      </c>
      <c r="R3709">
        <v>0.05</v>
      </c>
      <c r="S3709">
        <v>0</v>
      </c>
    </row>
    <row r="3710" spans="1:20">
      <c r="A3710" t="s">
        <v>349</v>
      </c>
      <c r="B3710" t="s">
        <v>28207</v>
      </c>
      <c r="C3710" t="s">
        <v>28208</v>
      </c>
      <c r="D3710" t="s">
        <v>28101</v>
      </c>
      <c r="E3710" t="s">
        <v>21952</v>
      </c>
      <c r="F3710" t="s">
        <v>21953</v>
      </c>
      <c r="G3710">
        <v>3440</v>
      </c>
      <c r="I3710">
        <v>150</v>
      </c>
      <c r="J3710" t="s">
        <v>21954</v>
      </c>
      <c r="K3710" t="s">
        <v>12492</v>
      </c>
      <c r="L3710" t="s">
        <v>12492</v>
      </c>
      <c r="M3710" t="s">
        <v>21955</v>
      </c>
      <c r="N3710" t="s">
        <v>21955</v>
      </c>
      <c r="O3710" t="s">
        <v>21955</v>
      </c>
      <c r="P3710" t="s">
        <v>21955</v>
      </c>
      <c r="Q3710" t="s">
        <v>21956</v>
      </c>
      <c r="R3710">
        <v>0.05</v>
      </c>
      <c r="S3710">
        <v>0</v>
      </c>
      <c r="T3710" t="s">
        <v>21967</v>
      </c>
    </row>
    <row r="3711" spans="1:20">
      <c r="A3711" t="s">
        <v>349</v>
      </c>
      <c r="B3711" t="s">
        <v>28209</v>
      </c>
      <c r="C3711" t="s">
        <v>28210</v>
      </c>
      <c r="D3711" t="s">
        <v>28211</v>
      </c>
      <c r="E3711" t="s">
        <v>22199</v>
      </c>
      <c r="F3711" t="s">
        <v>21953</v>
      </c>
      <c r="G3711">
        <v>3240</v>
      </c>
      <c r="I3711">
        <v>150</v>
      </c>
      <c r="J3711" t="s">
        <v>21954</v>
      </c>
      <c r="K3711" t="s">
        <v>12492</v>
      </c>
      <c r="L3711" t="s">
        <v>12492</v>
      </c>
      <c r="M3711" t="s">
        <v>21955</v>
      </c>
      <c r="N3711" t="s">
        <v>21955</v>
      </c>
      <c r="O3711" t="s">
        <v>21955</v>
      </c>
      <c r="P3711" t="s">
        <v>21955</v>
      </c>
      <c r="Q3711" t="s">
        <v>21956</v>
      </c>
      <c r="T3711" t="s">
        <v>22002</v>
      </c>
    </row>
    <row r="3712" spans="1:20">
      <c r="A3712" t="s">
        <v>349</v>
      </c>
      <c r="B3712" t="s">
        <v>28212</v>
      </c>
      <c r="C3712" t="s">
        <v>28213</v>
      </c>
      <c r="D3712" t="s">
        <v>22022</v>
      </c>
      <c r="E3712" t="s">
        <v>21952</v>
      </c>
      <c r="F3712" t="s">
        <v>21953</v>
      </c>
      <c r="G3712">
        <v>3440</v>
      </c>
      <c r="I3712">
        <v>150</v>
      </c>
      <c r="J3712" t="s">
        <v>21954</v>
      </c>
      <c r="K3712" t="s">
        <v>204</v>
      </c>
      <c r="L3712" t="s">
        <v>12492</v>
      </c>
      <c r="M3712" t="s">
        <v>21955</v>
      </c>
      <c r="N3712" t="s">
        <v>21955</v>
      </c>
      <c r="O3712" t="s">
        <v>21955</v>
      </c>
      <c r="P3712" t="s">
        <v>21955</v>
      </c>
      <c r="Q3712" t="s">
        <v>21956</v>
      </c>
      <c r="R3712">
        <v>0.05</v>
      </c>
      <c r="S3712">
        <v>0</v>
      </c>
    </row>
    <row r="3713" spans="1:20">
      <c r="A3713" t="s">
        <v>349</v>
      </c>
      <c r="B3713" t="s">
        <v>28214</v>
      </c>
      <c r="C3713" t="s">
        <v>28215</v>
      </c>
      <c r="D3713" t="s">
        <v>27101</v>
      </c>
      <c r="E3713" t="s">
        <v>21952</v>
      </c>
      <c r="F3713" t="s">
        <v>21953</v>
      </c>
      <c r="G3713">
        <v>3450</v>
      </c>
      <c r="I3713">
        <v>200</v>
      </c>
      <c r="J3713" t="s">
        <v>21954</v>
      </c>
      <c r="K3713" t="s">
        <v>12492</v>
      </c>
      <c r="L3713" t="s">
        <v>12492</v>
      </c>
      <c r="M3713" t="s">
        <v>21955</v>
      </c>
      <c r="N3713" t="s">
        <v>21955</v>
      </c>
      <c r="O3713" t="s">
        <v>21955</v>
      </c>
      <c r="P3713" t="s">
        <v>21955</v>
      </c>
      <c r="Q3713" t="s">
        <v>21956</v>
      </c>
      <c r="R3713">
        <v>0.05</v>
      </c>
      <c r="S3713">
        <v>0</v>
      </c>
      <c r="T3713" t="s">
        <v>22002</v>
      </c>
    </row>
    <row r="3714" spans="1:20">
      <c r="A3714" t="s">
        <v>349</v>
      </c>
      <c r="B3714" t="s">
        <v>28216</v>
      </c>
      <c r="C3714" t="s">
        <v>28217</v>
      </c>
      <c r="D3714" t="s">
        <v>27101</v>
      </c>
      <c r="E3714" t="s">
        <v>21952</v>
      </c>
      <c r="F3714" t="s">
        <v>21953</v>
      </c>
      <c r="G3714">
        <v>3450</v>
      </c>
      <c r="I3714">
        <v>200</v>
      </c>
      <c r="J3714" t="s">
        <v>21954</v>
      </c>
      <c r="K3714" t="s">
        <v>12492</v>
      </c>
      <c r="L3714" t="s">
        <v>12492</v>
      </c>
      <c r="M3714" t="s">
        <v>21955</v>
      </c>
      <c r="N3714" t="s">
        <v>21955</v>
      </c>
      <c r="O3714" t="s">
        <v>21955</v>
      </c>
      <c r="P3714" t="s">
        <v>21955</v>
      </c>
      <c r="Q3714" t="s">
        <v>21956</v>
      </c>
      <c r="R3714">
        <v>0.05</v>
      </c>
      <c r="S3714">
        <v>0</v>
      </c>
      <c r="T3714" t="s">
        <v>22002</v>
      </c>
    </row>
    <row r="3715" spans="1:20">
      <c r="A3715" t="s">
        <v>349</v>
      </c>
      <c r="B3715" t="s">
        <v>28218</v>
      </c>
      <c r="C3715" t="s">
        <v>28219</v>
      </c>
      <c r="D3715" t="s">
        <v>25227</v>
      </c>
      <c r="E3715" t="s">
        <v>21952</v>
      </c>
      <c r="F3715" t="s">
        <v>21953</v>
      </c>
      <c r="G3715">
        <v>3430</v>
      </c>
      <c r="I3715">
        <v>150</v>
      </c>
      <c r="J3715" t="s">
        <v>21954</v>
      </c>
      <c r="K3715" t="s">
        <v>12492</v>
      </c>
      <c r="L3715" t="s">
        <v>12492</v>
      </c>
      <c r="M3715" t="s">
        <v>21955</v>
      </c>
      <c r="N3715" t="s">
        <v>21955</v>
      </c>
      <c r="O3715" t="s">
        <v>21955</v>
      </c>
      <c r="P3715" t="s">
        <v>21955</v>
      </c>
      <c r="Q3715" t="s">
        <v>21956</v>
      </c>
      <c r="R3715">
        <v>0.05</v>
      </c>
      <c r="S3715">
        <v>0</v>
      </c>
      <c r="T3715" t="s">
        <v>22002</v>
      </c>
    </row>
    <row r="3716" spans="1:20">
      <c r="A3716" t="s">
        <v>349</v>
      </c>
      <c r="B3716" t="s">
        <v>28220</v>
      </c>
      <c r="C3716" t="s">
        <v>28221</v>
      </c>
      <c r="D3716" t="s">
        <v>22069</v>
      </c>
      <c r="E3716" t="s">
        <v>21952</v>
      </c>
      <c r="F3716" t="s">
        <v>21953</v>
      </c>
      <c r="G3716">
        <v>3430</v>
      </c>
      <c r="I3716">
        <v>150</v>
      </c>
      <c r="J3716" t="s">
        <v>21954</v>
      </c>
      <c r="K3716" t="s">
        <v>12492</v>
      </c>
      <c r="L3716" t="s">
        <v>12492</v>
      </c>
      <c r="M3716" t="s">
        <v>21955</v>
      </c>
      <c r="N3716" t="s">
        <v>21955</v>
      </c>
      <c r="O3716" t="s">
        <v>21955</v>
      </c>
      <c r="P3716" t="s">
        <v>21955</v>
      </c>
      <c r="Q3716" t="s">
        <v>21956</v>
      </c>
      <c r="R3716">
        <v>0.05</v>
      </c>
      <c r="S3716">
        <v>0</v>
      </c>
      <c r="T3716" t="s">
        <v>22002</v>
      </c>
    </row>
    <row r="3717" spans="1:20">
      <c r="A3717" t="s">
        <v>349</v>
      </c>
      <c r="B3717" t="s">
        <v>28222</v>
      </c>
      <c r="C3717" t="s">
        <v>28223</v>
      </c>
      <c r="D3717" t="s">
        <v>22073</v>
      </c>
      <c r="E3717" t="s">
        <v>21952</v>
      </c>
      <c r="F3717" t="s">
        <v>21953</v>
      </c>
      <c r="G3717">
        <v>3450</v>
      </c>
      <c r="H3717">
        <v>3550</v>
      </c>
      <c r="I3717">
        <v>150</v>
      </c>
      <c r="J3717" t="s">
        <v>21954</v>
      </c>
      <c r="K3717" t="s">
        <v>204</v>
      </c>
      <c r="L3717" t="s">
        <v>12492</v>
      </c>
      <c r="M3717" t="s">
        <v>21955</v>
      </c>
      <c r="N3717" t="s">
        <v>21955</v>
      </c>
      <c r="O3717" t="s">
        <v>21955</v>
      </c>
      <c r="P3717" t="s">
        <v>21955</v>
      </c>
      <c r="Q3717" t="s">
        <v>21956</v>
      </c>
      <c r="R3717">
        <v>0.05</v>
      </c>
      <c r="S3717">
        <v>0</v>
      </c>
    </row>
    <row r="3718" spans="1:20">
      <c r="A3718" t="s">
        <v>349</v>
      </c>
      <c r="B3718" t="s">
        <v>28224</v>
      </c>
      <c r="C3718" t="s">
        <v>28225</v>
      </c>
      <c r="D3718" t="s">
        <v>21959</v>
      </c>
      <c r="E3718" t="s">
        <v>21960</v>
      </c>
      <c r="F3718" t="s">
        <v>21953</v>
      </c>
      <c r="G3718">
        <v>3420</v>
      </c>
      <c r="I3718">
        <v>150</v>
      </c>
      <c r="J3718" t="s">
        <v>21954</v>
      </c>
      <c r="K3718" t="s">
        <v>204</v>
      </c>
      <c r="L3718" t="s">
        <v>12492</v>
      </c>
      <c r="M3718" t="s">
        <v>21955</v>
      </c>
      <c r="N3718" t="s">
        <v>21955</v>
      </c>
      <c r="O3718" t="s">
        <v>21955</v>
      </c>
      <c r="P3718" t="s">
        <v>21955</v>
      </c>
      <c r="Q3718" t="s">
        <v>21956</v>
      </c>
      <c r="R3718">
        <v>0.05</v>
      </c>
      <c r="S3718">
        <v>0</v>
      </c>
      <c r="T3718" t="s">
        <v>21967</v>
      </c>
    </row>
    <row r="3719" spans="1:20">
      <c r="A3719" t="s">
        <v>349</v>
      </c>
      <c r="B3719" t="s">
        <v>28226</v>
      </c>
      <c r="C3719" t="s">
        <v>28227</v>
      </c>
      <c r="D3719" t="s">
        <v>21959</v>
      </c>
      <c r="E3719" t="s">
        <v>21960</v>
      </c>
      <c r="F3719" t="s">
        <v>21953</v>
      </c>
      <c r="G3719">
        <v>3420</v>
      </c>
      <c r="I3719">
        <v>150</v>
      </c>
      <c r="J3719" t="s">
        <v>21954</v>
      </c>
      <c r="K3719" t="s">
        <v>204</v>
      </c>
      <c r="L3719" t="s">
        <v>12492</v>
      </c>
      <c r="M3719" t="s">
        <v>21961</v>
      </c>
      <c r="N3719" t="s">
        <v>21961</v>
      </c>
      <c r="O3719" t="s">
        <v>21961</v>
      </c>
      <c r="P3719" t="s">
        <v>21961</v>
      </c>
      <c r="Q3719" t="s">
        <v>21956</v>
      </c>
      <c r="R3719">
        <v>0.05</v>
      </c>
      <c r="S3719">
        <v>0</v>
      </c>
    </row>
    <row r="3720" spans="1:20">
      <c r="A3720" t="s">
        <v>349</v>
      </c>
      <c r="B3720" t="s">
        <v>28228</v>
      </c>
      <c r="C3720" t="s">
        <v>28229</v>
      </c>
      <c r="D3720" t="s">
        <v>22360</v>
      </c>
      <c r="E3720" t="s">
        <v>21960</v>
      </c>
      <c r="F3720" t="s">
        <v>21953</v>
      </c>
      <c r="G3720">
        <v>3420</v>
      </c>
      <c r="I3720">
        <v>150</v>
      </c>
      <c r="J3720" t="s">
        <v>21954</v>
      </c>
      <c r="K3720" t="s">
        <v>204</v>
      </c>
      <c r="L3720" t="s">
        <v>12492</v>
      </c>
      <c r="M3720" t="s">
        <v>21955</v>
      </c>
      <c r="N3720" t="s">
        <v>21955</v>
      </c>
      <c r="O3720" t="s">
        <v>21955</v>
      </c>
      <c r="P3720" t="s">
        <v>21955</v>
      </c>
      <c r="Q3720" t="s">
        <v>21956</v>
      </c>
      <c r="R3720">
        <v>0.05</v>
      </c>
      <c r="S3720">
        <v>0</v>
      </c>
    </row>
    <row r="3721" spans="1:20">
      <c r="A3721" t="s">
        <v>349</v>
      </c>
      <c r="B3721" t="s">
        <v>28230</v>
      </c>
      <c r="C3721" t="s">
        <v>28231</v>
      </c>
      <c r="D3721" t="s">
        <v>22360</v>
      </c>
      <c r="E3721" t="s">
        <v>21960</v>
      </c>
      <c r="F3721" t="s">
        <v>21953</v>
      </c>
      <c r="G3721">
        <v>3420</v>
      </c>
      <c r="I3721">
        <v>150</v>
      </c>
      <c r="J3721" t="s">
        <v>21954</v>
      </c>
      <c r="K3721" t="s">
        <v>204</v>
      </c>
      <c r="L3721" t="s">
        <v>12492</v>
      </c>
      <c r="M3721" t="s">
        <v>21955</v>
      </c>
      <c r="N3721" t="s">
        <v>21955</v>
      </c>
      <c r="O3721" t="s">
        <v>21955</v>
      </c>
      <c r="P3721" t="s">
        <v>21955</v>
      </c>
      <c r="Q3721" t="s">
        <v>21956</v>
      </c>
      <c r="R3721">
        <v>0.05</v>
      </c>
      <c r="S3721">
        <v>0</v>
      </c>
    </row>
    <row r="3722" spans="1:20">
      <c r="A3722" t="s">
        <v>349</v>
      </c>
      <c r="B3722" t="s">
        <v>28232</v>
      </c>
      <c r="C3722" t="s">
        <v>28233</v>
      </c>
      <c r="D3722" t="s">
        <v>27366</v>
      </c>
      <c r="E3722" t="s">
        <v>21952</v>
      </c>
      <c r="F3722" t="s">
        <v>21953</v>
      </c>
      <c r="G3722">
        <v>3440</v>
      </c>
      <c r="I3722">
        <v>200</v>
      </c>
      <c r="J3722" t="s">
        <v>21954</v>
      </c>
      <c r="K3722" t="s">
        <v>12492</v>
      </c>
      <c r="L3722" t="s">
        <v>12492</v>
      </c>
      <c r="M3722" t="s">
        <v>21955</v>
      </c>
      <c r="N3722" t="s">
        <v>21955</v>
      </c>
      <c r="O3722" t="s">
        <v>21955</v>
      </c>
      <c r="P3722" t="s">
        <v>21955</v>
      </c>
      <c r="Q3722" t="s">
        <v>21956</v>
      </c>
      <c r="R3722">
        <v>0.05</v>
      </c>
      <c r="S3722">
        <v>0</v>
      </c>
      <c r="T3722" t="s">
        <v>21967</v>
      </c>
    </row>
    <row r="3723" spans="1:20">
      <c r="A3723" t="s">
        <v>349</v>
      </c>
      <c r="B3723" t="s">
        <v>28234</v>
      </c>
      <c r="C3723" t="s">
        <v>28235</v>
      </c>
      <c r="D3723" t="s">
        <v>22797</v>
      </c>
      <c r="E3723" t="s">
        <v>21952</v>
      </c>
      <c r="F3723" t="s">
        <v>21953</v>
      </c>
      <c r="G3723">
        <v>3440</v>
      </c>
      <c r="I3723">
        <v>150</v>
      </c>
      <c r="J3723" t="s">
        <v>21954</v>
      </c>
      <c r="K3723" t="s">
        <v>204</v>
      </c>
      <c r="L3723" t="s">
        <v>12492</v>
      </c>
      <c r="M3723" t="s">
        <v>21955</v>
      </c>
      <c r="N3723" t="s">
        <v>21955</v>
      </c>
      <c r="O3723" t="s">
        <v>21955</v>
      </c>
      <c r="P3723" t="s">
        <v>21955</v>
      </c>
      <c r="Q3723" t="s">
        <v>21956</v>
      </c>
      <c r="R3723">
        <v>0.05</v>
      </c>
      <c r="S3723">
        <v>0</v>
      </c>
      <c r="T3723" t="s">
        <v>21967</v>
      </c>
    </row>
    <row r="3724" spans="1:20">
      <c r="A3724" t="s">
        <v>349</v>
      </c>
      <c r="B3724" t="s">
        <v>28236</v>
      </c>
      <c r="C3724" t="s">
        <v>28237</v>
      </c>
      <c r="D3724" t="s">
        <v>22043</v>
      </c>
      <c r="E3724" t="s">
        <v>21952</v>
      </c>
      <c r="F3724" t="s">
        <v>21953</v>
      </c>
      <c r="G3724">
        <v>3440</v>
      </c>
      <c r="I3724">
        <v>150</v>
      </c>
      <c r="J3724" t="s">
        <v>21954</v>
      </c>
      <c r="K3724" t="s">
        <v>12492</v>
      </c>
      <c r="L3724" t="s">
        <v>12492</v>
      </c>
      <c r="M3724" t="s">
        <v>21955</v>
      </c>
      <c r="N3724" t="s">
        <v>21955</v>
      </c>
      <c r="O3724" t="s">
        <v>21955</v>
      </c>
      <c r="P3724" t="s">
        <v>21955</v>
      </c>
      <c r="Q3724" t="s">
        <v>21956</v>
      </c>
      <c r="R3724">
        <v>0.05</v>
      </c>
      <c r="S3724">
        <v>0</v>
      </c>
      <c r="T3724" t="s">
        <v>22002</v>
      </c>
    </row>
    <row r="3725" spans="1:20">
      <c r="A3725" t="s">
        <v>349</v>
      </c>
      <c r="B3725" t="s">
        <v>28238</v>
      </c>
      <c r="C3725" t="s">
        <v>28239</v>
      </c>
      <c r="D3725" t="s">
        <v>22307</v>
      </c>
      <c r="E3725" t="s">
        <v>21952</v>
      </c>
      <c r="F3725" t="s">
        <v>21953</v>
      </c>
      <c r="G3725">
        <v>3430</v>
      </c>
      <c r="I3725">
        <v>150</v>
      </c>
      <c r="J3725" t="s">
        <v>21954</v>
      </c>
      <c r="K3725" t="s">
        <v>204</v>
      </c>
      <c r="L3725" t="s">
        <v>12492</v>
      </c>
      <c r="M3725" t="s">
        <v>21955</v>
      </c>
      <c r="N3725" t="s">
        <v>21955</v>
      </c>
      <c r="O3725" t="s">
        <v>21955</v>
      </c>
      <c r="P3725" t="s">
        <v>21955</v>
      </c>
      <c r="Q3725" t="s">
        <v>21956</v>
      </c>
      <c r="R3725">
        <v>0.05</v>
      </c>
      <c r="S3725">
        <v>0</v>
      </c>
    </row>
    <row r="3726" spans="1:20">
      <c r="A3726" t="s">
        <v>349</v>
      </c>
      <c r="B3726" t="s">
        <v>28240</v>
      </c>
      <c r="C3726" t="s">
        <v>28241</v>
      </c>
      <c r="D3726" t="s">
        <v>22069</v>
      </c>
      <c r="E3726" t="s">
        <v>21952</v>
      </c>
      <c r="F3726" t="s">
        <v>21953</v>
      </c>
      <c r="G3726">
        <v>3430</v>
      </c>
      <c r="H3726">
        <v>3530</v>
      </c>
      <c r="I3726">
        <v>150</v>
      </c>
      <c r="J3726" t="s">
        <v>21954</v>
      </c>
      <c r="K3726" t="s">
        <v>204</v>
      </c>
      <c r="L3726" t="s">
        <v>12492</v>
      </c>
      <c r="M3726" t="s">
        <v>21955</v>
      </c>
      <c r="N3726" t="s">
        <v>21955</v>
      </c>
      <c r="O3726" t="s">
        <v>21955</v>
      </c>
      <c r="P3726" t="s">
        <v>21955</v>
      </c>
      <c r="Q3726" t="s">
        <v>21956</v>
      </c>
      <c r="R3726">
        <v>0.05</v>
      </c>
      <c r="S3726">
        <v>0</v>
      </c>
      <c r="T3726" t="s">
        <v>21967</v>
      </c>
    </row>
    <row r="3727" spans="1:20">
      <c r="A3727" t="s">
        <v>349</v>
      </c>
      <c r="B3727" t="s">
        <v>28242</v>
      </c>
      <c r="C3727" t="s">
        <v>28243</v>
      </c>
      <c r="D3727" t="s">
        <v>26608</v>
      </c>
      <c r="E3727" t="s">
        <v>21966</v>
      </c>
      <c r="F3727" t="s">
        <v>21953</v>
      </c>
      <c r="G3727">
        <v>3220</v>
      </c>
      <c r="H3727">
        <v>3220</v>
      </c>
      <c r="I3727">
        <v>150</v>
      </c>
      <c r="J3727" t="s">
        <v>19</v>
      </c>
      <c r="K3727" t="s">
        <v>204</v>
      </c>
      <c r="L3727" t="s">
        <v>12492</v>
      </c>
      <c r="M3727" t="s">
        <v>21961</v>
      </c>
      <c r="N3727" t="s">
        <v>21961</v>
      </c>
      <c r="O3727" t="s">
        <v>21961</v>
      </c>
      <c r="P3727" t="s">
        <v>21961</v>
      </c>
      <c r="Q3727" t="s">
        <v>21956</v>
      </c>
      <c r="R3727">
        <v>0.05</v>
      </c>
      <c r="S3727">
        <v>0</v>
      </c>
      <c r="T3727" t="s">
        <v>22002</v>
      </c>
    </row>
    <row r="3728" spans="1:20">
      <c r="A3728" t="s">
        <v>349</v>
      </c>
      <c r="B3728" t="s">
        <v>28244</v>
      </c>
      <c r="C3728" t="s">
        <v>28245</v>
      </c>
      <c r="D3728" t="s">
        <v>22394</v>
      </c>
      <c r="E3728" t="s">
        <v>21952</v>
      </c>
      <c r="F3728" t="s">
        <v>21953</v>
      </c>
      <c r="G3728">
        <v>3430</v>
      </c>
      <c r="I3728">
        <v>200</v>
      </c>
      <c r="J3728" t="s">
        <v>21954</v>
      </c>
      <c r="K3728" t="s">
        <v>12492</v>
      </c>
      <c r="L3728" t="s">
        <v>12492</v>
      </c>
      <c r="M3728" t="s">
        <v>21955</v>
      </c>
      <c r="N3728" t="s">
        <v>21955</v>
      </c>
      <c r="O3728" t="s">
        <v>21955</v>
      </c>
      <c r="P3728" t="s">
        <v>21955</v>
      </c>
      <c r="Q3728" t="s">
        <v>21956</v>
      </c>
      <c r="R3728">
        <v>0.05</v>
      </c>
      <c r="S3728">
        <v>0</v>
      </c>
      <c r="T3728" t="s">
        <v>21967</v>
      </c>
    </row>
    <row r="3729" spans="1:20">
      <c r="A3729" t="s">
        <v>349</v>
      </c>
      <c r="B3729" t="s">
        <v>28246</v>
      </c>
      <c r="C3729" t="s">
        <v>28247</v>
      </c>
      <c r="D3729" t="s">
        <v>26584</v>
      </c>
      <c r="E3729" t="s">
        <v>21960</v>
      </c>
      <c r="F3729" t="s">
        <v>21953</v>
      </c>
      <c r="G3729">
        <v>3021</v>
      </c>
      <c r="I3729">
        <v>150</v>
      </c>
      <c r="J3729" t="s">
        <v>21954</v>
      </c>
      <c r="K3729" t="s">
        <v>12492</v>
      </c>
      <c r="L3729" t="s">
        <v>12492</v>
      </c>
      <c r="M3729" t="s">
        <v>21955</v>
      </c>
      <c r="N3729" t="s">
        <v>21955</v>
      </c>
      <c r="O3729" t="s">
        <v>21955</v>
      </c>
      <c r="P3729" t="s">
        <v>21955</v>
      </c>
      <c r="Q3729" t="s">
        <v>21956</v>
      </c>
      <c r="R3729">
        <v>0.05</v>
      </c>
      <c r="S3729">
        <v>0</v>
      </c>
    </row>
    <row r="3730" spans="1:20">
      <c r="A3730" t="s">
        <v>349</v>
      </c>
      <c r="B3730" t="s">
        <v>28248</v>
      </c>
      <c r="C3730" t="s">
        <v>28249</v>
      </c>
      <c r="D3730" t="s">
        <v>22069</v>
      </c>
      <c r="E3730" t="s">
        <v>21952</v>
      </c>
      <c r="F3730" t="s">
        <v>21953</v>
      </c>
      <c r="G3730">
        <v>3430</v>
      </c>
      <c r="I3730">
        <v>150</v>
      </c>
      <c r="J3730" t="s">
        <v>21954</v>
      </c>
      <c r="K3730" t="s">
        <v>12492</v>
      </c>
      <c r="L3730" t="s">
        <v>12492</v>
      </c>
      <c r="M3730" t="s">
        <v>21955</v>
      </c>
      <c r="N3730" t="s">
        <v>21955</v>
      </c>
      <c r="O3730" t="s">
        <v>21955</v>
      </c>
      <c r="P3730" t="s">
        <v>21955</v>
      </c>
      <c r="Q3730" t="s">
        <v>21956</v>
      </c>
      <c r="R3730">
        <v>0.05</v>
      </c>
      <c r="S3730">
        <v>0</v>
      </c>
    </row>
    <row r="3731" spans="1:20">
      <c r="A3731" t="s">
        <v>349</v>
      </c>
      <c r="B3731" t="s">
        <v>28250</v>
      </c>
      <c r="C3731" t="s">
        <v>28251</v>
      </c>
      <c r="D3731" t="s">
        <v>21990</v>
      </c>
      <c r="E3731" t="s">
        <v>21952</v>
      </c>
      <c r="F3731" t="s">
        <v>21953</v>
      </c>
      <c r="G3731">
        <v>3440</v>
      </c>
      <c r="I3731">
        <v>150</v>
      </c>
      <c r="J3731" t="s">
        <v>21954</v>
      </c>
      <c r="K3731" t="s">
        <v>12492</v>
      </c>
      <c r="L3731" t="s">
        <v>12492</v>
      </c>
      <c r="M3731" t="s">
        <v>21955</v>
      </c>
      <c r="N3731" t="s">
        <v>21955</v>
      </c>
      <c r="O3731" t="s">
        <v>21955</v>
      </c>
      <c r="P3731" t="s">
        <v>21955</v>
      </c>
      <c r="Q3731" t="s">
        <v>21956</v>
      </c>
      <c r="R3731">
        <v>0.05</v>
      </c>
      <c r="S3731">
        <v>0</v>
      </c>
      <c r="T3731" t="s">
        <v>21967</v>
      </c>
    </row>
    <row r="3732" spans="1:20">
      <c r="A3732" t="s">
        <v>349</v>
      </c>
      <c r="B3732" t="s">
        <v>28252</v>
      </c>
      <c r="C3732" t="s">
        <v>28253</v>
      </c>
      <c r="D3732" t="s">
        <v>22025</v>
      </c>
      <c r="E3732" t="s">
        <v>21966</v>
      </c>
      <c r="F3732" t="s">
        <v>21953</v>
      </c>
      <c r="G3732">
        <v>3220</v>
      </c>
      <c r="I3732">
        <v>150</v>
      </c>
      <c r="J3732" t="s">
        <v>21954</v>
      </c>
      <c r="K3732" t="s">
        <v>204</v>
      </c>
      <c r="L3732" t="s">
        <v>12492</v>
      </c>
      <c r="M3732" t="s">
        <v>21955</v>
      </c>
      <c r="N3732" t="s">
        <v>21955</v>
      </c>
      <c r="O3732" t="s">
        <v>21955</v>
      </c>
      <c r="P3732" t="s">
        <v>21955</v>
      </c>
      <c r="Q3732" t="s">
        <v>21956</v>
      </c>
      <c r="R3732">
        <v>0.05</v>
      </c>
      <c r="S3732">
        <v>0</v>
      </c>
    </row>
    <row r="3733" spans="1:20">
      <c r="A3733" t="s">
        <v>349</v>
      </c>
      <c r="B3733" t="s">
        <v>28254</v>
      </c>
      <c r="C3733" t="s">
        <v>28255</v>
      </c>
      <c r="D3733" t="s">
        <v>22025</v>
      </c>
      <c r="E3733" t="s">
        <v>21966</v>
      </c>
      <c r="F3733" t="s">
        <v>21953</v>
      </c>
      <c r="G3733">
        <v>3220</v>
      </c>
      <c r="I3733">
        <v>150</v>
      </c>
      <c r="J3733" t="s">
        <v>21954</v>
      </c>
      <c r="K3733" t="s">
        <v>204</v>
      </c>
      <c r="L3733" t="s">
        <v>12492</v>
      </c>
      <c r="M3733" t="s">
        <v>21955</v>
      </c>
      <c r="N3733" t="s">
        <v>21955</v>
      </c>
      <c r="O3733" t="s">
        <v>21955</v>
      </c>
      <c r="P3733" t="s">
        <v>21955</v>
      </c>
      <c r="Q3733" t="s">
        <v>21956</v>
      </c>
      <c r="R3733">
        <v>0.05</v>
      </c>
      <c r="S3733">
        <v>0</v>
      </c>
    </row>
    <row r="3734" spans="1:20">
      <c r="A3734" t="s">
        <v>349</v>
      </c>
      <c r="B3734" t="s">
        <v>28256</v>
      </c>
      <c r="C3734" t="s">
        <v>28257</v>
      </c>
      <c r="D3734" t="s">
        <v>22073</v>
      </c>
      <c r="E3734" t="s">
        <v>21952</v>
      </c>
      <c r="F3734" t="s">
        <v>21953</v>
      </c>
      <c r="G3734">
        <v>3450</v>
      </c>
      <c r="H3734">
        <v>3450</v>
      </c>
      <c r="I3734">
        <v>150</v>
      </c>
      <c r="J3734" t="s">
        <v>21954</v>
      </c>
      <c r="K3734" t="s">
        <v>204</v>
      </c>
      <c r="L3734" t="s">
        <v>12492</v>
      </c>
      <c r="M3734" t="s">
        <v>21955</v>
      </c>
      <c r="N3734" t="s">
        <v>21955</v>
      </c>
      <c r="O3734" t="s">
        <v>21955</v>
      </c>
      <c r="P3734" t="s">
        <v>21955</v>
      </c>
      <c r="Q3734" t="s">
        <v>21956</v>
      </c>
      <c r="R3734">
        <v>0.05</v>
      </c>
      <c r="S3734">
        <v>0</v>
      </c>
      <c r="T3734" t="s">
        <v>21967</v>
      </c>
    </row>
    <row r="3735" spans="1:20">
      <c r="A3735" t="s">
        <v>349</v>
      </c>
      <c r="B3735" t="s">
        <v>28258</v>
      </c>
      <c r="C3735" t="s">
        <v>28259</v>
      </c>
      <c r="D3735" t="s">
        <v>22382</v>
      </c>
      <c r="E3735" t="s">
        <v>21952</v>
      </c>
      <c r="F3735" t="s">
        <v>21953</v>
      </c>
      <c r="G3735">
        <v>3450</v>
      </c>
      <c r="I3735">
        <v>150</v>
      </c>
      <c r="J3735" t="s">
        <v>21954</v>
      </c>
      <c r="K3735" t="s">
        <v>12492</v>
      </c>
      <c r="L3735" t="s">
        <v>12492</v>
      </c>
      <c r="M3735" t="s">
        <v>21955</v>
      </c>
      <c r="N3735" t="s">
        <v>21955</v>
      </c>
      <c r="O3735" t="s">
        <v>21955</v>
      </c>
      <c r="P3735" t="s">
        <v>21955</v>
      </c>
      <c r="Q3735" t="s">
        <v>21956</v>
      </c>
      <c r="R3735">
        <v>0.05</v>
      </c>
      <c r="S3735">
        <v>0</v>
      </c>
      <c r="T3735" t="s">
        <v>22002</v>
      </c>
    </row>
    <row r="3736" spans="1:20">
      <c r="A3736" t="s">
        <v>349</v>
      </c>
      <c r="B3736" t="s">
        <v>28260</v>
      </c>
      <c r="C3736" t="s">
        <v>28261</v>
      </c>
      <c r="D3736" t="s">
        <v>26608</v>
      </c>
      <c r="E3736" t="s">
        <v>21966</v>
      </c>
      <c r="F3736" t="s">
        <v>21953</v>
      </c>
      <c r="G3736">
        <v>3220</v>
      </c>
      <c r="I3736">
        <v>200</v>
      </c>
      <c r="J3736" t="s">
        <v>21954</v>
      </c>
      <c r="K3736" t="s">
        <v>12492</v>
      </c>
      <c r="L3736" t="s">
        <v>12492</v>
      </c>
      <c r="M3736" t="s">
        <v>21955</v>
      </c>
      <c r="N3736" t="s">
        <v>21955</v>
      </c>
      <c r="O3736" t="s">
        <v>21955</v>
      </c>
      <c r="P3736" t="s">
        <v>21955</v>
      </c>
      <c r="Q3736" t="s">
        <v>21956</v>
      </c>
      <c r="R3736">
        <v>0.05</v>
      </c>
      <c r="S3736">
        <v>0</v>
      </c>
      <c r="T3736" t="s">
        <v>21967</v>
      </c>
    </row>
    <row r="3737" spans="1:20">
      <c r="A3737" t="s">
        <v>349</v>
      </c>
      <c r="B3737" t="s">
        <v>28262</v>
      </c>
      <c r="C3737" t="s">
        <v>28263</v>
      </c>
      <c r="D3737" t="s">
        <v>22058</v>
      </c>
      <c r="E3737" t="s">
        <v>21952</v>
      </c>
      <c r="F3737" t="s">
        <v>21953</v>
      </c>
      <c r="G3737">
        <v>3440</v>
      </c>
      <c r="I3737">
        <v>150</v>
      </c>
      <c r="J3737" t="s">
        <v>21954</v>
      </c>
      <c r="K3737" t="s">
        <v>204</v>
      </c>
      <c r="L3737" t="s">
        <v>12492</v>
      </c>
      <c r="M3737" t="s">
        <v>21955</v>
      </c>
      <c r="N3737" t="s">
        <v>21955</v>
      </c>
      <c r="O3737" t="s">
        <v>21955</v>
      </c>
      <c r="P3737" t="s">
        <v>21955</v>
      </c>
      <c r="Q3737" t="s">
        <v>21956</v>
      </c>
      <c r="R3737">
        <v>0.05</v>
      </c>
      <c r="S3737">
        <v>0</v>
      </c>
      <c r="T3737" t="s">
        <v>22002</v>
      </c>
    </row>
    <row r="3738" spans="1:20">
      <c r="A3738" t="s">
        <v>349</v>
      </c>
      <c r="B3738" t="s">
        <v>28264</v>
      </c>
      <c r="C3738" t="s">
        <v>28265</v>
      </c>
      <c r="D3738" t="s">
        <v>22022</v>
      </c>
      <c r="E3738" t="s">
        <v>21952</v>
      </c>
      <c r="F3738" t="s">
        <v>21953</v>
      </c>
      <c r="G3738">
        <v>3450</v>
      </c>
      <c r="I3738">
        <v>150</v>
      </c>
      <c r="J3738" t="s">
        <v>21954</v>
      </c>
      <c r="K3738" t="s">
        <v>12492</v>
      </c>
      <c r="L3738" t="s">
        <v>12492</v>
      </c>
      <c r="M3738" t="s">
        <v>21955</v>
      </c>
      <c r="N3738" t="s">
        <v>21955</v>
      </c>
      <c r="O3738" t="s">
        <v>21955</v>
      </c>
      <c r="P3738" t="s">
        <v>21955</v>
      </c>
      <c r="Q3738" t="s">
        <v>21956</v>
      </c>
      <c r="R3738">
        <v>0.05</v>
      </c>
      <c r="S3738">
        <v>0</v>
      </c>
    </row>
    <row r="3739" spans="1:20">
      <c r="A3739" t="s">
        <v>349</v>
      </c>
      <c r="B3739" t="s">
        <v>28266</v>
      </c>
      <c r="C3739" t="s">
        <v>28267</v>
      </c>
      <c r="D3739" t="s">
        <v>26584</v>
      </c>
      <c r="E3739" t="s">
        <v>21960</v>
      </c>
      <c r="F3739" t="s">
        <v>21953</v>
      </c>
      <c r="G3739">
        <v>3021</v>
      </c>
      <c r="I3739">
        <v>150</v>
      </c>
      <c r="J3739" t="s">
        <v>21954</v>
      </c>
      <c r="K3739" t="s">
        <v>12492</v>
      </c>
      <c r="L3739" t="s">
        <v>12492</v>
      </c>
      <c r="M3739" t="s">
        <v>21955</v>
      </c>
      <c r="N3739" t="s">
        <v>21955</v>
      </c>
      <c r="O3739" t="s">
        <v>21955</v>
      </c>
      <c r="P3739" t="s">
        <v>21955</v>
      </c>
      <c r="Q3739" t="s">
        <v>21956</v>
      </c>
      <c r="R3739">
        <v>0.05</v>
      </c>
      <c r="S3739">
        <v>0</v>
      </c>
    </row>
    <row r="3740" spans="1:20">
      <c r="A3740" t="s">
        <v>349</v>
      </c>
      <c r="B3740" t="s">
        <v>28268</v>
      </c>
      <c r="C3740" t="s">
        <v>28269</v>
      </c>
      <c r="D3740" t="s">
        <v>26584</v>
      </c>
      <c r="E3740" t="s">
        <v>21960</v>
      </c>
      <c r="F3740" t="s">
        <v>21953</v>
      </c>
      <c r="G3740">
        <v>3021</v>
      </c>
      <c r="I3740">
        <v>150</v>
      </c>
      <c r="J3740" t="s">
        <v>21954</v>
      </c>
      <c r="K3740" t="s">
        <v>12492</v>
      </c>
      <c r="L3740" t="s">
        <v>12492</v>
      </c>
      <c r="M3740" t="s">
        <v>21955</v>
      </c>
      <c r="N3740" t="s">
        <v>21955</v>
      </c>
      <c r="O3740" t="s">
        <v>21955</v>
      </c>
      <c r="P3740" t="s">
        <v>21955</v>
      </c>
      <c r="Q3740" t="s">
        <v>21956</v>
      </c>
      <c r="R3740">
        <v>0.05</v>
      </c>
      <c r="S3740">
        <v>0</v>
      </c>
      <c r="T3740" t="s">
        <v>21967</v>
      </c>
    </row>
    <row r="3741" spans="1:20">
      <c r="A3741" t="s">
        <v>349</v>
      </c>
      <c r="B3741" t="s">
        <v>28270</v>
      </c>
      <c r="C3741" t="s">
        <v>28271</v>
      </c>
      <c r="D3741" t="s">
        <v>22025</v>
      </c>
      <c r="E3741" t="s">
        <v>21966</v>
      </c>
      <c r="F3741" t="s">
        <v>21953</v>
      </c>
      <c r="G3741">
        <v>3220</v>
      </c>
      <c r="I3741">
        <v>150</v>
      </c>
      <c r="J3741" t="s">
        <v>21954</v>
      </c>
      <c r="K3741" t="s">
        <v>12492</v>
      </c>
      <c r="L3741" t="s">
        <v>12492</v>
      </c>
      <c r="M3741" t="s">
        <v>21955</v>
      </c>
      <c r="N3741" t="s">
        <v>21955</v>
      </c>
      <c r="O3741" t="s">
        <v>21955</v>
      </c>
      <c r="P3741" t="s">
        <v>21955</v>
      </c>
      <c r="Q3741" t="s">
        <v>21956</v>
      </c>
      <c r="R3741">
        <v>0.05</v>
      </c>
      <c r="S3741">
        <v>0</v>
      </c>
      <c r="T3741" t="s">
        <v>21967</v>
      </c>
    </row>
    <row r="3742" spans="1:20">
      <c r="A3742" t="s">
        <v>349</v>
      </c>
      <c r="B3742" t="s">
        <v>28272</v>
      </c>
      <c r="C3742" t="s">
        <v>28273</v>
      </c>
      <c r="D3742" t="s">
        <v>22849</v>
      </c>
      <c r="E3742" t="s">
        <v>21966</v>
      </c>
      <c r="F3742" t="s">
        <v>21953</v>
      </c>
      <c r="G3742">
        <v>3220</v>
      </c>
      <c r="I3742">
        <v>200</v>
      </c>
      <c r="J3742" t="s">
        <v>21954</v>
      </c>
      <c r="K3742" t="s">
        <v>204</v>
      </c>
      <c r="L3742" t="s">
        <v>12492</v>
      </c>
      <c r="M3742" t="s">
        <v>21955</v>
      </c>
      <c r="N3742" t="s">
        <v>21955</v>
      </c>
      <c r="O3742" t="s">
        <v>21955</v>
      </c>
      <c r="P3742" t="s">
        <v>21955</v>
      </c>
      <c r="Q3742" t="s">
        <v>21956</v>
      </c>
      <c r="R3742">
        <v>0.05</v>
      </c>
      <c r="S3742">
        <v>0</v>
      </c>
      <c r="T3742" t="s">
        <v>21967</v>
      </c>
    </row>
    <row r="3743" spans="1:20">
      <c r="A3743" t="s">
        <v>349</v>
      </c>
      <c r="B3743" t="s">
        <v>28274</v>
      </c>
      <c r="C3743" t="s">
        <v>28275</v>
      </c>
      <c r="D3743" t="s">
        <v>21959</v>
      </c>
      <c r="E3743" t="s">
        <v>21960</v>
      </c>
      <c r="F3743" t="s">
        <v>21953</v>
      </c>
      <c r="G3743">
        <v>3420</v>
      </c>
      <c r="I3743">
        <v>150</v>
      </c>
      <c r="J3743" t="s">
        <v>21954</v>
      </c>
      <c r="K3743" t="s">
        <v>204</v>
      </c>
      <c r="L3743" t="s">
        <v>12492</v>
      </c>
      <c r="M3743" t="s">
        <v>21961</v>
      </c>
      <c r="N3743" t="s">
        <v>21961</v>
      </c>
      <c r="O3743" t="s">
        <v>21961</v>
      </c>
      <c r="P3743" t="s">
        <v>21961</v>
      </c>
      <c r="Q3743" t="s">
        <v>21956</v>
      </c>
      <c r="R3743">
        <v>0.05</v>
      </c>
      <c r="S3743">
        <v>0</v>
      </c>
    </row>
    <row r="3744" spans="1:20">
      <c r="A3744" t="s">
        <v>349</v>
      </c>
      <c r="B3744" t="s">
        <v>28276</v>
      </c>
      <c r="C3744" t="s">
        <v>28277</v>
      </c>
      <c r="D3744" t="s">
        <v>22482</v>
      </c>
      <c r="E3744" t="s">
        <v>22199</v>
      </c>
      <c r="F3744" t="s">
        <v>21953</v>
      </c>
      <c r="G3744">
        <v>3220</v>
      </c>
      <c r="I3744">
        <v>150</v>
      </c>
      <c r="J3744" t="s">
        <v>21954</v>
      </c>
      <c r="K3744" t="s">
        <v>204</v>
      </c>
      <c r="L3744" t="s">
        <v>12492</v>
      </c>
      <c r="M3744" t="s">
        <v>21955</v>
      </c>
      <c r="N3744" t="s">
        <v>21955</v>
      </c>
      <c r="O3744" t="s">
        <v>21955</v>
      </c>
      <c r="P3744" t="s">
        <v>21955</v>
      </c>
      <c r="Q3744" t="s">
        <v>21956</v>
      </c>
      <c r="R3744">
        <v>0.05</v>
      </c>
      <c r="S3744">
        <v>0</v>
      </c>
    </row>
    <row r="3745" spans="1:20">
      <c r="A3745" t="s">
        <v>349</v>
      </c>
      <c r="B3745" t="s">
        <v>28278</v>
      </c>
      <c r="C3745" t="s">
        <v>28279</v>
      </c>
      <c r="D3745" t="s">
        <v>22720</v>
      </c>
      <c r="E3745" t="s">
        <v>21966</v>
      </c>
      <c r="F3745" t="s">
        <v>21953</v>
      </c>
      <c r="G3745">
        <v>3220</v>
      </c>
      <c r="I3745">
        <v>150</v>
      </c>
      <c r="J3745" t="s">
        <v>21954</v>
      </c>
      <c r="K3745" t="s">
        <v>12492</v>
      </c>
      <c r="L3745" t="s">
        <v>12492</v>
      </c>
      <c r="M3745" t="s">
        <v>21955</v>
      </c>
      <c r="N3745" t="s">
        <v>34</v>
      </c>
      <c r="O3745" t="s">
        <v>34</v>
      </c>
      <c r="P3745" t="s">
        <v>34</v>
      </c>
      <c r="Q3745" t="s">
        <v>21956</v>
      </c>
      <c r="R3745">
        <v>0.05</v>
      </c>
      <c r="S3745">
        <v>0</v>
      </c>
      <c r="T3745" t="s">
        <v>21967</v>
      </c>
    </row>
    <row r="3746" spans="1:20">
      <c r="A3746" t="s">
        <v>349</v>
      </c>
      <c r="B3746" t="s">
        <v>28280</v>
      </c>
      <c r="C3746" t="s">
        <v>28281</v>
      </c>
      <c r="D3746" t="s">
        <v>22482</v>
      </c>
      <c r="E3746" t="s">
        <v>22199</v>
      </c>
      <c r="F3746" t="s">
        <v>21953</v>
      </c>
      <c r="G3746">
        <v>3220</v>
      </c>
      <c r="I3746">
        <v>150</v>
      </c>
      <c r="J3746" t="s">
        <v>21954</v>
      </c>
      <c r="K3746" t="s">
        <v>204</v>
      </c>
      <c r="L3746" t="s">
        <v>12492</v>
      </c>
      <c r="M3746" t="s">
        <v>21955</v>
      </c>
      <c r="N3746" t="s">
        <v>21955</v>
      </c>
      <c r="O3746" t="s">
        <v>21955</v>
      </c>
      <c r="P3746" t="s">
        <v>21955</v>
      </c>
      <c r="Q3746" t="s">
        <v>21956</v>
      </c>
      <c r="R3746">
        <v>0.05</v>
      </c>
      <c r="S3746">
        <v>0</v>
      </c>
    </row>
    <row r="3747" spans="1:20">
      <c r="A3747" t="s">
        <v>349</v>
      </c>
      <c r="B3747" t="s">
        <v>28282</v>
      </c>
      <c r="C3747" t="s">
        <v>28283</v>
      </c>
      <c r="D3747" t="s">
        <v>21959</v>
      </c>
      <c r="E3747" t="s">
        <v>21960</v>
      </c>
      <c r="F3747" t="s">
        <v>21953</v>
      </c>
      <c r="G3747">
        <v>3420</v>
      </c>
      <c r="I3747">
        <v>150</v>
      </c>
      <c r="J3747" t="s">
        <v>21954</v>
      </c>
      <c r="K3747" t="s">
        <v>204</v>
      </c>
      <c r="L3747" t="s">
        <v>12492</v>
      </c>
      <c r="M3747" t="s">
        <v>21961</v>
      </c>
      <c r="N3747" t="s">
        <v>21961</v>
      </c>
      <c r="O3747" t="s">
        <v>21961</v>
      </c>
      <c r="P3747" t="s">
        <v>21961</v>
      </c>
      <c r="Q3747" t="s">
        <v>21956</v>
      </c>
      <c r="R3747">
        <v>0.05</v>
      </c>
      <c r="S3747">
        <v>0</v>
      </c>
    </row>
    <row r="3748" spans="1:20">
      <c r="A3748" t="s">
        <v>349</v>
      </c>
      <c r="B3748" t="s">
        <v>28284</v>
      </c>
      <c r="C3748" t="s">
        <v>28285</v>
      </c>
      <c r="D3748" t="s">
        <v>25888</v>
      </c>
      <c r="E3748" t="s">
        <v>21952</v>
      </c>
      <c r="F3748" t="s">
        <v>21953</v>
      </c>
      <c r="G3748">
        <v>3450</v>
      </c>
      <c r="I3748">
        <v>150</v>
      </c>
      <c r="J3748" t="s">
        <v>21954</v>
      </c>
      <c r="K3748" t="s">
        <v>204</v>
      </c>
      <c r="L3748" t="s">
        <v>12492</v>
      </c>
      <c r="M3748" t="s">
        <v>21955</v>
      </c>
      <c r="N3748" t="s">
        <v>21955</v>
      </c>
      <c r="O3748" t="s">
        <v>21955</v>
      </c>
      <c r="P3748" t="s">
        <v>21955</v>
      </c>
      <c r="Q3748" t="s">
        <v>21956</v>
      </c>
      <c r="R3748">
        <v>0.05</v>
      </c>
      <c r="S3748">
        <v>0</v>
      </c>
    </row>
    <row r="3749" spans="1:20">
      <c r="A3749" t="s">
        <v>349</v>
      </c>
      <c r="B3749" t="s">
        <v>28286</v>
      </c>
      <c r="C3749" t="s">
        <v>28287</v>
      </c>
      <c r="D3749" t="s">
        <v>22025</v>
      </c>
      <c r="E3749" t="s">
        <v>21966</v>
      </c>
      <c r="F3749" t="s">
        <v>21953</v>
      </c>
      <c r="G3749">
        <v>3220</v>
      </c>
      <c r="I3749">
        <v>150</v>
      </c>
      <c r="J3749" t="s">
        <v>21954</v>
      </c>
      <c r="K3749" t="s">
        <v>204</v>
      </c>
      <c r="L3749" t="s">
        <v>12492</v>
      </c>
      <c r="M3749" t="s">
        <v>21955</v>
      </c>
      <c r="N3749" t="s">
        <v>21955</v>
      </c>
      <c r="O3749" t="s">
        <v>21955</v>
      </c>
      <c r="P3749" t="s">
        <v>21955</v>
      </c>
      <c r="Q3749" t="s">
        <v>21956</v>
      </c>
      <c r="R3749">
        <v>0.05</v>
      </c>
      <c r="S3749">
        <v>0</v>
      </c>
    </row>
    <row r="3750" spans="1:20">
      <c r="A3750" t="s">
        <v>349</v>
      </c>
      <c r="B3750" t="s">
        <v>28288</v>
      </c>
      <c r="C3750" t="s">
        <v>28289</v>
      </c>
      <c r="D3750" t="s">
        <v>21959</v>
      </c>
      <c r="E3750" t="s">
        <v>21960</v>
      </c>
      <c r="F3750" t="s">
        <v>21953</v>
      </c>
      <c r="G3750">
        <v>3420</v>
      </c>
      <c r="I3750">
        <v>150</v>
      </c>
      <c r="J3750" t="s">
        <v>21954</v>
      </c>
      <c r="K3750" t="s">
        <v>204</v>
      </c>
      <c r="L3750" t="s">
        <v>12492</v>
      </c>
      <c r="M3750" t="s">
        <v>21961</v>
      </c>
      <c r="N3750" t="s">
        <v>21961</v>
      </c>
      <c r="O3750" t="s">
        <v>21961</v>
      </c>
      <c r="P3750" t="s">
        <v>21961</v>
      </c>
      <c r="Q3750" t="s">
        <v>21956</v>
      </c>
      <c r="R3750">
        <v>0.05</v>
      </c>
      <c r="S3750">
        <v>0</v>
      </c>
    </row>
    <row r="3751" spans="1:20">
      <c r="A3751" t="s">
        <v>349</v>
      </c>
      <c r="B3751" t="s">
        <v>28290</v>
      </c>
      <c r="C3751" t="s">
        <v>28291</v>
      </c>
      <c r="D3751" t="s">
        <v>21990</v>
      </c>
      <c r="E3751" t="s">
        <v>21952</v>
      </c>
      <c r="F3751" t="s">
        <v>21953</v>
      </c>
      <c r="G3751">
        <v>3440</v>
      </c>
      <c r="I3751">
        <v>150</v>
      </c>
      <c r="J3751" t="s">
        <v>21954</v>
      </c>
      <c r="K3751" t="s">
        <v>12492</v>
      </c>
      <c r="L3751" t="s">
        <v>12492</v>
      </c>
      <c r="M3751" t="s">
        <v>21955</v>
      </c>
      <c r="N3751" t="s">
        <v>21955</v>
      </c>
      <c r="O3751" t="s">
        <v>21955</v>
      </c>
      <c r="P3751" t="s">
        <v>21955</v>
      </c>
      <c r="Q3751" t="s">
        <v>21956</v>
      </c>
      <c r="R3751">
        <v>0.05</v>
      </c>
      <c r="S3751">
        <v>0</v>
      </c>
      <c r="T3751" t="s">
        <v>22002</v>
      </c>
    </row>
    <row r="3752" spans="1:20">
      <c r="A3752" t="s">
        <v>349</v>
      </c>
      <c r="B3752" t="s">
        <v>28292</v>
      </c>
      <c r="C3752" t="s">
        <v>28293</v>
      </c>
      <c r="D3752" t="s">
        <v>25174</v>
      </c>
      <c r="E3752" t="s">
        <v>21987</v>
      </c>
      <c r="F3752" t="s">
        <v>21953</v>
      </c>
      <c r="G3752">
        <v>3450</v>
      </c>
      <c r="I3752">
        <v>150</v>
      </c>
      <c r="J3752" t="s">
        <v>21954</v>
      </c>
      <c r="K3752" t="s">
        <v>12492</v>
      </c>
      <c r="L3752" t="s">
        <v>12492</v>
      </c>
      <c r="M3752" t="s">
        <v>21955</v>
      </c>
      <c r="N3752" t="s">
        <v>21955</v>
      </c>
      <c r="O3752" t="s">
        <v>21955</v>
      </c>
      <c r="P3752" t="s">
        <v>21955</v>
      </c>
      <c r="Q3752" t="s">
        <v>21956</v>
      </c>
      <c r="R3752">
        <v>0.05</v>
      </c>
      <c r="S3752">
        <v>0</v>
      </c>
      <c r="T3752" t="s">
        <v>22002</v>
      </c>
    </row>
    <row r="3753" spans="1:20">
      <c r="A3753" t="s">
        <v>349</v>
      </c>
      <c r="B3753" t="s">
        <v>28294</v>
      </c>
      <c r="C3753" t="s">
        <v>28295</v>
      </c>
      <c r="D3753" t="s">
        <v>25174</v>
      </c>
      <c r="E3753" t="s">
        <v>21987</v>
      </c>
      <c r="F3753" t="s">
        <v>21953</v>
      </c>
      <c r="G3753">
        <v>3450</v>
      </c>
      <c r="I3753">
        <v>150</v>
      </c>
      <c r="J3753" t="s">
        <v>21954</v>
      </c>
      <c r="K3753" t="s">
        <v>12492</v>
      </c>
      <c r="L3753" t="s">
        <v>204</v>
      </c>
      <c r="M3753" t="s">
        <v>21955</v>
      </c>
      <c r="N3753" t="s">
        <v>21955</v>
      </c>
      <c r="O3753" t="s">
        <v>21955</v>
      </c>
      <c r="P3753" t="s">
        <v>21955</v>
      </c>
      <c r="Q3753" t="s">
        <v>21956</v>
      </c>
      <c r="R3753">
        <v>0.05</v>
      </c>
      <c r="S3753">
        <v>0</v>
      </c>
      <c r="T3753" t="s">
        <v>22002</v>
      </c>
    </row>
    <row r="3754" spans="1:20">
      <c r="A3754" t="s">
        <v>349</v>
      </c>
      <c r="B3754" t="s">
        <v>28296</v>
      </c>
      <c r="C3754" t="s">
        <v>28297</v>
      </c>
      <c r="D3754" t="s">
        <v>21959</v>
      </c>
      <c r="E3754" t="s">
        <v>21960</v>
      </c>
      <c r="F3754" t="s">
        <v>21953</v>
      </c>
      <c r="G3754">
        <v>3420</v>
      </c>
      <c r="I3754">
        <v>150</v>
      </c>
      <c r="J3754" t="s">
        <v>21954</v>
      </c>
      <c r="K3754" t="s">
        <v>204</v>
      </c>
      <c r="L3754" t="s">
        <v>12492</v>
      </c>
      <c r="M3754" t="s">
        <v>21961</v>
      </c>
      <c r="N3754" t="s">
        <v>21961</v>
      </c>
      <c r="O3754" t="s">
        <v>21961</v>
      </c>
      <c r="P3754" t="s">
        <v>21961</v>
      </c>
      <c r="Q3754" t="s">
        <v>21956</v>
      </c>
      <c r="R3754">
        <v>0.05</v>
      </c>
      <c r="S3754">
        <v>0</v>
      </c>
    </row>
    <row r="3755" spans="1:20">
      <c r="A3755" t="s">
        <v>349</v>
      </c>
      <c r="B3755" t="s">
        <v>28298</v>
      </c>
      <c r="C3755" t="s">
        <v>28299</v>
      </c>
      <c r="D3755" t="s">
        <v>21959</v>
      </c>
      <c r="E3755" t="s">
        <v>21960</v>
      </c>
      <c r="F3755" t="s">
        <v>21953</v>
      </c>
      <c r="G3755">
        <v>3420</v>
      </c>
      <c r="I3755">
        <v>150</v>
      </c>
      <c r="J3755" t="s">
        <v>21954</v>
      </c>
      <c r="K3755" t="s">
        <v>204</v>
      </c>
      <c r="L3755" t="s">
        <v>12492</v>
      </c>
      <c r="M3755" t="s">
        <v>21961</v>
      </c>
      <c r="N3755" t="s">
        <v>21961</v>
      </c>
      <c r="O3755" t="s">
        <v>21961</v>
      </c>
      <c r="P3755" t="s">
        <v>21961</v>
      </c>
      <c r="Q3755" t="s">
        <v>21956</v>
      </c>
      <c r="R3755">
        <v>0.05</v>
      </c>
      <c r="S3755">
        <v>0</v>
      </c>
    </row>
    <row r="3756" spans="1:20">
      <c r="A3756" t="s">
        <v>349</v>
      </c>
      <c r="B3756" t="s">
        <v>28300</v>
      </c>
      <c r="C3756" t="s">
        <v>28301</v>
      </c>
      <c r="D3756" t="s">
        <v>21959</v>
      </c>
      <c r="E3756" t="s">
        <v>21960</v>
      </c>
      <c r="F3756" t="s">
        <v>21953</v>
      </c>
      <c r="G3756">
        <v>3420</v>
      </c>
      <c r="I3756">
        <v>150</v>
      </c>
      <c r="J3756" t="s">
        <v>21954</v>
      </c>
      <c r="K3756" t="s">
        <v>204</v>
      </c>
      <c r="L3756" t="s">
        <v>12492</v>
      </c>
      <c r="M3756" t="s">
        <v>21961</v>
      </c>
      <c r="N3756" t="s">
        <v>21961</v>
      </c>
      <c r="O3756" t="s">
        <v>21961</v>
      </c>
      <c r="P3756" t="s">
        <v>21961</v>
      </c>
      <c r="Q3756" t="s">
        <v>21956</v>
      </c>
      <c r="R3756">
        <v>0.05</v>
      </c>
      <c r="S3756">
        <v>0</v>
      </c>
    </row>
    <row r="3757" spans="1:20">
      <c r="A3757" t="s">
        <v>349</v>
      </c>
      <c r="B3757" t="s">
        <v>28302</v>
      </c>
      <c r="C3757" t="s">
        <v>28303</v>
      </c>
      <c r="D3757" t="s">
        <v>21959</v>
      </c>
      <c r="E3757" t="s">
        <v>21960</v>
      </c>
      <c r="F3757" t="s">
        <v>21953</v>
      </c>
      <c r="G3757">
        <v>3420</v>
      </c>
      <c r="I3757">
        <v>150</v>
      </c>
      <c r="J3757" t="s">
        <v>21954</v>
      </c>
      <c r="K3757" t="s">
        <v>204</v>
      </c>
      <c r="L3757" t="s">
        <v>12492</v>
      </c>
      <c r="M3757" t="s">
        <v>21955</v>
      </c>
      <c r="N3757" t="s">
        <v>21955</v>
      </c>
      <c r="O3757" t="s">
        <v>21955</v>
      </c>
      <c r="P3757" t="s">
        <v>21955</v>
      </c>
      <c r="Q3757" t="s">
        <v>21956</v>
      </c>
      <c r="R3757">
        <v>0.05</v>
      </c>
      <c r="S3757">
        <v>0</v>
      </c>
    </row>
    <row r="3758" spans="1:20">
      <c r="A3758" t="s">
        <v>349</v>
      </c>
      <c r="B3758" t="s">
        <v>28304</v>
      </c>
      <c r="C3758" t="s">
        <v>28305</v>
      </c>
      <c r="D3758" t="s">
        <v>21959</v>
      </c>
      <c r="E3758" t="s">
        <v>21960</v>
      </c>
      <c r="F3758" t="s">
        <v>21953</v>
      </c>
      <c r="G3758">
        <v>3420</v>
      </c>
      <c r="I3758">
        <v>150</v>
      </c>
      <c r="J3758" t="s">
        <v>21954</v>
      </c>
      <c r="K3758" t="s">
        <v>204</v>
      </c>
      <c r="L3758" t="s">
        <v>12492</v>
      </c>
      <c r="M3758" t="s">
        <v>21961</v>
      </c>
      <c r="N3758" t="s">
        <v>21961</v>
      </c>
      <c r="O3758" t="s">
        <v>21961</v>
      </c>
      <c r="P3758" t="s">
        <v>21961</v>
      </c>
      <c r="Q3758" t="s">
        <v>21956</v>
      </c>
      <c r="R3758">
        <v>0.05</v>
      </c>
      <c r="S3758">
        <v>0</v>
      </c>
      <c r="T3758" t="s">
        <v>21967</v>
      </c>
    </row>
    <row r="3759" spans="1:20">
      <c r="A3759" t="s">
        <v>349</v>
      </c>
      <c r="B3759" t="s">
        <v>28306</v>
      </c>
      <c r="C3759" t="s">
        <v>28307</v>
      </c>
      <c r="D3759" t="s">
        <v>22804</v>
      </c>
      <c r="E3759" t="s">
        <v>22181</v>
      </c>
      <c r="F3759" t="s">
        <v>21953</v>
      </c>
      <c r="G3759">
        <v>3220</v>
      </c>
      <c r="I3759">
        <v>150</v>
      </c>
      <c r="J3759" t="s">
        <v>21954</v>
      </c>
      <c r="K3759" t="s">
        <v>12492</v>
      </c>
      <c r="L3759" t="s">
        <v>204</v>
      </c>
      <c r="M3759" t="s">
        <v>34</v>
      </c>
      <c r="N3759" t="s">
        <v>34</v>
      </c>
      <c r="O3759" t="s">
        <v>34</v>
      </c>
      <c r="P3759" t="s">
        <v>34</v>
      </c>
      <c r="Q3759" t="s">
        <v>21956</v>
      </c>
      <c r="R3759">
        <v>0.05</v>
      </c>
      <c r="S3759">
        <v>0</v>
      </c>
      <c r="T3759" t="s">
        <v>21967</v>
      </c>
    </row>
    <row r="3760" spans="1:20">
      <c r="A3760" t="s">
        <v>349</v>
      </c>
      <c r="B3760" t="s">
        <v>28308</v>
      </c>
      <c r="C3760" t="s">
        <v>28309</v>
      </c>
      <c r="D3760" t="s">
        <v>22025</v>
      </c>
      <c r="E3760" t="s">
        <v>21966</v>
      </c>
      <c r="F3760" t="s">
        <v>21953</v>
      </c>
      <c r="G3760">
        <v>3220</v>
      </c>
      <c r="I3760">
        <v>150</v>
      </c>
      <c r="J3760" t="s">
        <v>21954</v>
      </c>
      <c r="K3760" t="s">
        <v>204</v>
      </c>
      <c r="L3760" t="s">
        <v>12492</v>
      </c>
      <c r="M3760" t="s">
        <v>21955</v>
      </c>
      <c r="N3760" t="s">
        <v>21955</v>
      </c>
      <c r="O3760" t="s">
        <v>21955</v>
      </c>
      <c r="P3760" t="s">
        <v>21955</v>
      </c>
      <c r="Q3760" t="s">
        <v>21956</v>
      </c>
      <c r="R3760">
        <v>0.05</v>
      </c>
      <c r="S3760">
        <v>0</v>
      </c>
    </row>
    <row r="3761" spans="1:20">
      <c r="A3761" t="s">
        <v>349</v>
      </c>
      <c r="B3761" t="s">
        <v>28310</v>
      </c>
      <c r="C3761" t="s">
        <v>28311</v>
      </c>
      <c r="D3761" t="s">
        <v>21979</v>
      </c>
      <c r="E3761" t="s">
        <v>21952</v>
      </c>
      <c r="F3761" t="s">
        <v>21953</v>
      </c>
      <c r="G3761">
        <v>3440</v>
      </c>
      <c r="H3761">
        <v>3540</v>
      </c>
      <c r="I3761">
        <v>150</v>
      </c>
      <c r="J3761" t="s">
        <v>21954</v>
      </c>
      <c r="K3761" t="s">
        <v>204</v>
      </c>
      <c r="L3761" t="s">
        <v>12492</v>
      </c>
      <c r="M3761" t="s">
        <v>21955</v>
      </c>
      <c r="N3761" t="s">
        <v>21955</v>
      </c>
      <c r="O3761" t="s">
        <v>21955</v>
      </c>
      <c r="P3761" t="s">
        <v>21955</v>
      </c>
      <c r="Q3761" t="s">
        <v>21956</v>
      </c>
      <c r="R3761">
        <v>0.05</v>
      </c>
      <c r="S3761">
        <v>0</v>
      </c>
      <c r="T3761" t="s">
        <v>21967</v>
      </c>
    </row>
    <row r="3762" spans="1:20">
      <c r="A3762" t="s">
        <v>349</v>
      </c>
      <c r="B3762" t="s">
        <v>28312</v>
      </c>
      <c r="C3762" t="s">
        <v>28313</v>
      </c>
      <c r="D3762" t="s">
        <v>21959</v>
      </c>
      <c r="E3762" t="s">
        <v>21960</v>
      </c>
      <c r="F3762" t="s">
        <v>21953</v>
      </c>
      <c r="G3762">
        <v>3420</v>
      </c>
      <c r="I3762">
        <v>150</v>
      </c>
      <c r="J3762" t="s">
        <v>21954</v>
      </c>
      <c r="K3762" t="s">
        <v>204</v>
      </c>
      <c r="L3762" t="s">
        <v>12492</v>
      </c>
      <c r="M3762" t="s">
        <v>21955</v>
      </c>
      <c r="N3762" t="s">
        <v>21955</v>
      </c>
      <c r="O3762" t="s">
        <v>21955</v>
      </c>
      <c r="P3762" t="s">
        <v>21955</v>
      </c>
      <c r="Q3762" t="s">
        <v>21956</v>
      </c>
      <c r="R3762">
        <v>0.05</v>
      </c>
      <c r="S3762">
        <v>0</v>
      </c>
    </row>
    <row r="3763" spans="1:20">
      <c r="A3763" t="s">
        <v>349</v>
      </c>
      <c r="B3763" t="s">
        <v>28314</v>
      </c>
      <c r="C3763" t="s">
        <v>28315</v>
      </c>
      <c r="D3763" t="s">
        <v>22376</v>
      </c>
      <c r="E3763" t="s">
        <v>21952</v>
      </c>
      <c r="F3763" t="s">
        <v>21953</v>
      </c>
      <c r="G3763">
        <v>3440</v>
      </c>
      <c r="I3763">
        <v>150</v>
      </c>
      <c r="J3763" t="s">
        <v>21954</v>
      </c>
      <c r="K3763" t="s">
        <v>12492</v>
      </c>
      <c r="L3763" t="s">
        <v>12492</v>
      </c>
      <c r="M3763" t="s">
        <v>21955</v>
      </c>
      <c r="N3763" t="s">
        <v>21955</v>
      </c>
      <c r="O3763" t="s">
        <v>21955</v>
      </c>
      <c r="P3763" t="s">
        <v>21955</v>
      </c>
      <c r="Q3763" t="s">
        <v>21956</v>
      </c>
      <c r="R3763">
        <v>0.05</v>
      </c>
      <c r="S3763">
        <v>0</v>
      </c>
      <c r="T3763" t="s">
        <v>22002</v>
      </c>
    </row>
    <row r="3764" spans="1:20">
      <c r="A3764" t="s">
        <v>349</v>
      </c>
      <c r="B3764" t="s">
        <v>28316</v>
      </c>
      <c r="C3764" t="s">
        <v>28317</v>
      </c>
      <c r="D3764" t="s">
        <v>28318</v>
      </c>
      <c r="E3764" t="s">
        <v>21952</v>
      </c>
      <c r="F3764" t="s">
        <v>21953</v>
      </c>
      <c r="G3764">
        <v>3450</v>
      </c>
      <c r="I3764">
        <v>200</v>
      </c>
      <c r="J3764" t="s">
        <v>21954</v>
      </c>
      <c r="K3764" t="s">
        <v>12492</v>
      </c>
      <c r="L3764" t="s">
        <v>12492</v>
      </c>
      <c r="M3764" t="s">
        <v>21955</v>
      </c>
      <c r="N3764" t="s">
        <v>21955</v>
      </c>
      <c r="O3764" t="s">
        <v>21955</v>
      </c>
      <c r="P3764" t="s">
        <v>21955</v>
      </c>
      <c r="Q3764" t="s">
        <v>21956</v>
      </c>
      <c r="R3764">
        <v>0.05</v>
      </c>
      <c r="S3764">
        <v>0</v>
      </c>
      <c r="T3764" t="s">
        <v>22002</v>
      </c>
    </row>
    <row r="3765" spans="1:20">
      <c r="A3765" t="s">
        <v>349</v>
      </c>
      <c r="B3765" t="s">
        <v>28319</v>
      </c>
      <c r="C3765" t="s">
        <v>28320</v>
      </c>
      <c r="D3765" t="s">
        <v>21959</v>
      </c>
      <c r="E3765" t="s">
        <v>21960</v>
      </c>
      <c r="F3765" t="s">
        <v>21953</v>
      </c>
      <c r="G3765">
        <v>3420</v>
      </c>
      <c r="I3765">
        <v>150</v>
      </c>
      <c r="J3765" t="s">
        <v>21954</v>
      </c>
      <c r="K3765" t="s">
        <v>204</v>
      </c>
      <c r="L3765" t="s">
        <v>12492</v>
      </c>
      <c r="M3765" t="s">
        <v>21961</v>
      </c>
      <c r="N3765" t="s">
        <v>21961</v>
      </c>
      <c r="O3765" t="s">
        <v>21961</v>
      </c>
      <c r="P3765" t="s">
        <v>21961</v>
      </c>
      <c r="Q3765" t="s">
        <v>21956</v>
      </c>
      <c r="R3765">
        <v>0.05</v>
      </c>
      <c r="S3765">
        <v>0</v>
      </c>
    </row>
    <row r="3766" spans="1:20">
      <c r="A3766" t="s">
        <v>349</v>
      </c>
      <c r="B3766" t="s">
        <v>28321</v>
      </c>
      <c r="C3766" t="s">
        <v>28322</v>
      </c>
      <c r="D3766" t="s">
        <v>22360</v>
      </c>
      <c r="E3766" t="s">
        <v>21960</v>
      </c>
      <c r="F3766" t="s">
        <v>21953</v>
      </c>
      <c r="G3766">
        <v>3420</v>
      </c>
      <c r="I3766">
        <v>150</v>
      </c>
      <c r="J3766" t="s">
        <v>21954</v>
      </c>
      <c r="K3766" t="s">
        <v>204</v>
      </c>
      <c r="L3766" t="s">
        <v>12492</v>
      </c>
      <c r="M3766" t="s">
        <v>21961</v>
      </c>
      <c r="N3766" t="s">
        <v>21961</v>
      </c>
      <c r="O3766" t="s">
        <v>21961</v>
      </c>
      <c r="P3766" t="s">
        <v>21961</v>
      </c>
      <c r="Q3766" t="s">
        <v>21956</v>
      </c>
      <c r="R3766">
        <v>0.01</v>
      </c>
      <c r="S3766">
        <v>0</v>
      </c>
    </row>
    <row r="3767" spans="1:20">
      <c r="A3767" t="s">
        <v>349</v>
      </c>
      <c r="B3767" t="s">
        <v>28323</v>
      </c>
      <c r="C3767" t="s">
        <v>28324</v>
      </c>
      <c r="D3767" t="s">
        <v>22073</v>
      </c>
      <c r="E3767" t="s">
        <v>21952</v>
      </c>
      <c r="F3767" t="s">
        <v>21953</v>
      </c>
      <c r="G3767">
        <v>3450</v>
      </c>
      <c r="I3767">
        <v>150</v>
      </c>
      <c r="J3767" t="s">
        <v>21954</v>
      </c>
      <c r="K3767" t="s">
        <v>204</v>
      </c>
      <c r="L3767" t="s">
        <v>12492</v>
      </c>
      <c r="M3767" t="s">
        <v>21955</v>
      </c>
      <c r="N3767" t="s">
        <v>21955</v>
      </c>
      <c r="O3767" t="s">
        <v>21955</v>
      </c>
      <c r="P3767" t="s">
        <v>21955</v>
      </c>
      <c r="Q3767" t="s">
        <v>21956</v>
      </c>
      <c r="R3767">
        <v>0.05</v>
      </c>
      <c r="S3767">
        <v>0</v>
      </c>
    </row>
    <row r="3768" spans="1:20">
      <c r="A3768" t="s">
        <v>349</v>
      </c>
      <c r="B3768" t="s">
        <v>28325</v>
      </c>
      <c r="C3768" t="s">
        <v>28326</v>
      </c>
      <c r="D3768" t="s">
        <v>22069</v>
      </c>
      <c r="E3768" t="s">
        <v>21952</v>
      </c>
      <c r="F3768" t="s">
        <v>21953</v>
      </c>
      <c r="G3768">
        <v>3430</v>
      </c>
      <c r="H3768">
        <v>3530</v>
      </c>
      <c r="I3768">
        <v>150</v>
      </c>
      <c r="J3768" t="s">
        <v>21954</v>
      </c>
      <c r="K3768" t="s">
        <v>204</v>
      </c>
      <c r="L3768" t="s">
        <v>12492</v>
      </c>
      <c r="M3768" t="s">
        <v>21955</v>
      </c>
      <c r="N3768" t="s">
        <v>21955</v>
      </c>
      <c r="O3768" t="s">
        <v>21955</v>
      </c>
      <c r="P3768" t="s">
        <v>21955</v>
      </c>
      <c r="Q3768" t="s">
        <v>21956</v>
      </c>
      <c r="R3768">
        <v>0.05</v>
      </c>
      <c r="S3768">
        <v>0</v>
      </c>
      <c r="T3768" t="s">
        <v>21967</v>
      </c>
    </row>
    <row r="3769" spans="1:20">
      <c r="A3769" t="s">
        <v>349</v>
      </c>
      <c r="B3769" t="s">
        <v>28327</v>
      </c>
      <c r="C3769" t="s">
        <v>28328</v>
      </c>
      <c r="D3769" t="s">
        <v>22069</v>
      </c>
      <c r="E3769" t="s">
        <v>21952</v>
      </c>
      <c r="F3769" t="s">
        <v>21953</v>
      </c>
      <c r="G3769">
        <v>3430</v>
      </c>
      <c r="H3769">
        <v>3450</v>
      </c>
      <c r="I3769">
        <v>150</v>
      </c>
      <c r="J3769" t="s">
        <v>21954</v>
      </c>
      <c r="K3769" t="s">
        <v>204</v>
      </c>
      <c r="L3769" t="s">
        <v>12492</v>
      </c>
      <c r="M3769" t="s">
        <v>21955</v>
      </c>
      <c r="N3769" t="s">
        <v>21955</v>
      </c>
      <c r="O3769" t="s">
        <v>21955</v>
      </c>
      <c r="P3769" t="s">
        <v>21955</v>
      </c>
      <c r="Q3769" t="s">
        <v>21956</v>
      </c>
      <c r="R3769">
        <v>0.05</v>
      </c>
      <c r="S3769">
        <v>0</v>
      </c>
      <c r="T3769" t="s">
        <v>21967</v>
      </c>
    </row>
    <row r="3770" spans="1:20">
      <c r="A3770" t="s">
        <v>349</v>
      </c>
      <c r="B3770" t="s">
        <v>28329</v>
      </c>
      <c r="C3770" t="s">
        <v>28330</v>
      </c>
      <c r="D3770" t="s">
        <v>22016</v>
      </c>
      <c r="E3770" t="s">
        <v>21952</v>
      </c>
      <c r="F3770" t="s">
        <v>21953</v>
      </c>
      <c r="G3770">
        <v>3450</v>
      </c>
      <c r="I3770">
        <v>150</v>
      </c>
      <c r="J3770" t="s">
        <v>21954</v>
      </c>
      <c r="K3770" t="s">
        <v>12492</v>
      </c>
      <c r="L3770" t="s">
        <v>12492</v>
      </c>
      <c r="M3770" t="s">
        <v>21961</v>
      </c>
      <c r="N3770" t="s">
        <v>21961</v>
      </c>
      <c r="O3770" t="s">
        <v>21961</v>
      </c>
      <c r="P3770" t="s">
        <v>21961</v>
      </c>
      <c r="Q3770" t="s">
        <v>21956</v>
      </c>
      <c r="R3770">
        <v>0.05</v>
      </c>
      <c r="S3770">
        <v>0</v>
      </c>
    </row>
    <row r="3771" spans="1:20">
      <c r="A3771" t="s">
        <v>349</v>
      </c>
      <c r="B3771" t="s">
        <v>28331</v>
      </c>
      <c r="C3771" t="s">
        <v>28332</v>
      </c>
      <c r="D3771" t="s">
        <v>21979</v>
      </c>
      <c r="E3771" t="s">
        <v>21952</v>
      </c>
      <c r="F3771" t="s">
        <v>21953</v>
      </c>
      <c r="G3771">
        <v>3440</v>
      </c>
      <c r="I3771">
        <v>200</v>
      </c>
      <c r="J3771" t="s">
        <v>21954</v>
      </c>
      <c r="K3771" t="s">
        <v>12492</v>
      </c>
      <c r="L3771" t="s">
        <v>12492</v>
      </c>
      <c r="M3771" t="s">
        <v>21955</v>
      </c>
      <c r="N3771" t="s">
        <v>21955</v>
      </c>
      <c r="O3771" t="s">
        <v>21955</v>
      </c>
      <c r="P3771" t="s">
        <v>21955</v>
      </c>
      <c r="Q3771" t="s">
        <v>21956</v>
      </c>
      <c r="R3771">
        <v>0.05</v>
      </c>
      <c r="S3771">
        <v>0</v>
      </c>
      <c r="T3771" t="s">
        <v>22002</v>
      </c>
    </row>
    <row r="3772" spans="1:20">
      <c r="A3772" t="s">
        <v>349</v>
      </c>
      <c r="B3772" t="s">
        <v>28333</v>
      </c>
      <c r="C3772" t="s">
        <v>28334</v>
      </c>
      <c r="D3772" t="s">
        <v>28335</v>
      </c>
      <c r="E3772" t="s">
        <v>22346</v>
      </c>
      <c r="F3772" t="s">
        <v>21953</v>
      </c>
      <c r="G3772">
        <v>3240</v>
      </c>
      <c r="I3772">
        <v>150</v>
      </c>
      <c r="J3772" t="s">
        <v>21954</v>
      </c>
      <c r="K3772" t="s">
        <v>204</v>
      </c>
      <c r="L3772" t="s">
        <v>12492</v>
      </c>
      <c r="M3772" t="s">
        <v>21955</v>
      </c>
      <c r="N3772" t="s">
        <v>21955</v>
      </c>
      <c r="O3772" t="s">
        <v>21955</v>
      </c>
      <c r="P3772" t="s">
        <v>21955</v>
      </c>
      <c r="Q3772" t="s">
        <v>21956</v>
      </c>
      <c r="R3772">
        <v>0.05</v>
      </c>
      <c r="S3772">
        <v>0</v>
      </c>
    </row>
    <row r="3773" spans="1:20">
      <c r="A3773" t="s">
        <v>349</v>
      </c>
      <c r="B3773" t="s">
        <v>28336</v>
      </c>
      <c r="C3773" t="s">
        <v>28337</v>
      </c>
      <c r="D3773" t="s">
        <v>22360</v>
      </c>
      <c r="E3773" t="s">
        <v>21960</v>
      </c>
      <c r="F3773" t="s">
        <v>21953</v>
      </c>
      <c r="G3773">
        <v>3420</v>
      </c>
      <c r="I3773">
        <v>150</v>
      </c>
      <c r="J3773" t="s">
        <v>21954</v>
      </c>
      <c r="K3773" t="s">
        <v>204</v>
      </c>
      <c r="L3773" t="s">
        <v>12492</v>
      </c>
      <c r="M3773" t="s">
        <v>21955</v>
      </c>
      <c r="N3773" t="s">
        <v>21955</v>
      </c>
      <c r="O3773" t="s">
        <v>21955</v>
      </c>
      <c r="P3773" t="s">
        <v>21955</v>
      </c>
      <c r="Q3773" t="s">
        <v>21956</v>
      </c>
      <c r="R3773">
        <v>0.05</v>
      </c>
      <c r="S3773">
        <v>0</v>
      </c>
    </row>
    <row r="3774" spans="1:20">
      <c r="A3774" t="s">
        <v>349</v>
      </c>
      <c r="B3774" t="s">
        <v>28338</v>
      </c>
      <c r="C3774" t="s">
        <v>28339</v>
      </c>
      <c r="D3774" t="s">
        <v>21990</v>
      </c>
      <c r="E3774" t="s">
        <v>21952</v>
      </c>
      <c r="F3774" t="s">
        <v>21953</v>
      </c>
      <c r="G3774">
        <v>3450</v>
      </c>
      <c r="I3774">
        <v>150</v>
      </c>
      <c r="J3774" t="s">
        <v>21954</v>
      </c>
      <c r="K3774" t="s">
        <v>12492</v>
      </c>
      <c r="L3774" t="s">
        <v>12492</v>
      </c>
      <c r="M3774" t="s">
        <v>34</v>
      </c>
      <c r="N3774" t="s">
        <v>34</v>
      </c>
      <c r="O3774" t="s">
        <v>34</v>
      </c>
      <c r="P3774" t="s">
        <v>34</v>
      </c>
      <c r="Q3774" t="s">
        <v>21956</v>
      </c>
      <c r="R3774">
        <v>0.05</v>
      </c>
      <c r="S3774">
        <v>0</v>
      </c>
      <c r="T3774" t="s">
        <v>22002</v>
      </c>
    </row>
    <row r="3775" spans="1:20">
      <c r="A3775" t="s">
        <v>349</v>
      </c>
      <c r="B3775" t="s">
        <v>28340</v>
      </c>
      <c r="C3775" t="s">
        <v>28341</v>
      </c>
      <c r="D3775" t="s">
        <v>21959</v>
      </c>
      <c r="E3775" t="s">
        <v>21960</v>
      </c>
      <c r="F3775" t="s">
        <v>21953</v>
      </c>
      <c r="G3775">
        <v>3420</v>
      </c>
      <c r="I3775">
        <v>150</v>
      </c>
      <c r="J3775" t="s">
        <v>21954</v>
      </c>
      <c r="K3775" t="s">
        <v>204</v>
      </c>
      <c r="L3775" t="s">
        <v>12492</v>
      </c>
      <c r="M3775" t="s">
        <v>21961</v>
      </c>
      <c r="N3775" t="s">
        <v>21961</v>
      </c>
      <c r="O3775" t="s">
        <v>21961</v>
      </c>
      <c r="P3775" t="s">
        <v>21961</v>
      </c>
      <c r="Q3775" t="s">
        <v>21956</v>
      </c>
      <c r="R3775">
        <v>0.05</v>
      </c>
      <c r="S3775">
        <v>0</v>
      </c>
    </row>
    <row r="3776" spans="1:20">
      <c r="A3776" t="s">
        <v>349</v>
      </c>
      <c r="B3776" t="s">
        <v>28342</v>
      </c>
      <c r="C3776" t="s">
        <v>28343</v>
      </c>
      <c r="D3776" t="s">
        <v>22336</v>
      </c>
      <c r="E3776" t="s">
        <v>21952</v>
      </c>
      <c r="F3776" t="s">
        <v>21953</v>
      </c>
      <c r="G3776">
        <v>3430</v>
      </c>
      <c r="I3776">
        <v>150</v>
      </c>
      <c r="J3776" t="s">
        <v>21954</v>
      </c>
      <c r="K3776" t="s">
        <v>204</v>
      </c>
      <c r="L3776" t="s">
        <v>12492</v>
      </c>
      <c r="M3776" t="s">
        <v>21955</v>
      </c>
      <c r="N3776" t="s">
        <v>21955</v>
      </c>
      <c r="O3776" t="s">
        <v>21955</v>
      </c>
      <c r="P3776" t="s">
        <v>21955</v>
      </c>
      <c r="Q3776" t="s">
        <v>21956</v>
      </c>
      <c r="R3776">
        <v>0.05</v>
      </c>
      <c r="S3776">
        <v>0</v>
      </c>
    </row>
    <row r="3777" spans="1:20">
      <c r="A3777" t="s">
        <v>349</v>
      </c>
      <c r="B3777" t="s">
        <v>28344</v>
      </c>
      <c r="C3777" t="s">
        <v>28345</v>
      </c>
      <c r="D3777" t="s">
        <v>25403</v>
      </c>
      <c r="E3777" t="s">
        <v>21966</v>
      </c>
      <c r="F3777" t="s">
        <v>21953</v>
      </c>
      <c r="G3777">
        <v>3450</v>
      </c>
      <c r="I3777">
        <v>200</v>
      </c>
      <c r="J3777" t="s">
        <v>21954</v>
      </c>
      <c r="K3777" t="s">
        <v>12492</v>
      </c>
      <c r="L3777" t="s">
        <v>204</v>
      </c>
      <c r="M3777" t="s">
        <v>34</v>
      </c>
      <c r="N3777" t="s">
        <v>34</v>
      </c>
      <c r="O3777" t="s">
        <v>34</v>
      </c>
      <c r="P3777" t="s">
        <v>34</v>
      </c>
      <c r="Q3777" t="s">
        <v>21956</v>
      </c>
      <c r="R3777">
        <v>0.05</v>
      </c>
      <c r="S3777">
        <v>0</v>
      </c>
      <c r="T3777" t="s">
        <v>21967</v>
      </c>
    </row>
    <row r="3778" spans="1:20">
      <c r="A3778" t="s">
        <v>349</v>
      </c>
      <c r="B3778" t="s">
        <v>28346</v>
      </c>
      <c r="C3778" t="s">
        <v>28347</v>
      </c>
      <c r="D3778" t="s">
        <v>21959</v>
      </c>
      <c r="E3778" t="s">
        <v>21960</v>
      </c>
      <c r="F3778" t="s">
        <v>21953</v>
      </c>
      <c r="G3778">
        <v>3420</v>
      </c>
      <c r="I3778">
        <v>150</v>
      </c>
      <c r="J3778" t="s">
        <v>21954</v>
      </c>
      <c r="K3778" t="s">
        <v>12492</v>
      </c>
      <c r="L3778" t="s">
        <v>12492</v>
      </c>
      <c r="M3778" t="s">
        <v>21955</v>
      </c>
      <c r="N3778" t="s">
        <v>21955</v>
      </c>
      <c r="O3778" t="s">
        <v>21955</v>
      </c>
      <c r="P3778" t="s">
        <v>21955</v>
      </c>
      <c r="Q3778" t="s">
        <v>21956</v>
      </c>
      <c r="R3778">
        <v>0.05</v>
      </c>
      <c r="S3778">
        <v>0</v>
      </c>
    </row>
    <row r="3779" spans="1:20">
      <c r="A3779" t="s">
        <v>349</v>
      </c>
      <c r="B3779" t="s">
        <v>28348</v>
      </c>
      <c r="C3779" t="s">
        <v>28349</v>
      </c>
      <c r="D3779" t="s">
        <v>22307</v>
      </c>
      <c r="E3779" t="s">
        <v>21952</v>
      </c>
      <c r="F3779" t="s">
        <v>21953</v>
      </c>
      <c r="G3779">
        <v>3430</v>
      </c>
      <c r="I3779">
        <v>150</v>
      </c>
      <c r="J3779" t="s">
        <v>21954</v>
      </c>
      <c r="K3779" t="s">
        <v>204</v>
      </c>
      <c r="L3779" t="s">
        <v>12492</v>
      </c>
      <c r="M3779" t="s">
        <v>21955</v>
      </c>
      <c r="N3779" t="s">
        <v>21955</v>
      </c>
      <c r="O3779" t="s">
        <v>21955</v>
      </c>
      <c r="P3779" t="s">
        <v>21955</v>
      </c>
      <c r="Q3779" t="s">
        <v>21956</v>
      </c>
      <c r="R3779">
        <v>0.05</v>
      </c>
      <c r="S3779">
        <v>0</v>
      </c>
      <c r="T3779" t="s">
        <v>21967</v>
      </c>
    </row>
    <row r="3780" spans="1:20">
      <c r="A3780" t="s">
        <v>349</v>
      </c>
      <c r="B3780" t="s">
        <v>28350</v>
      </c>
      <c r="C3780" t="s">
        <v>28351</v>
      </c>
      <c r="D3780" t="s">
        <v>22804</v>
      </c>
      <c r="E3780" t="s">
        <v>22199</v>
      </c>
      <c r="F3780" t="s">
        <v>21953</v>
      </c>
      <c r="G3780">
        <v>3220</v>
      </c>
      <c r="I3780">
        <v>150</v>
      </c>
      <c r="J3780" t="s">
        <v>21954</v>
      </c>
      <c r="K3780" t="s">
        <v>204</v>
      </c>
      <c r="L3780" t="s">
        <v>12492</v>
      </c>
      <c r="M3780" t="s">
        <v>21961</v>
      </c>
      <c r="N3780" t="s">
        <v>21961</v>
      </c>
      <c r="O3780" t="s">
        <v>21961</v>
      </c>
      <c r="P3780" t="s">
        <v>21961</v>
      </c>
      <c r="Q3780" t="s">
        <v>21956</v>
      </c>
      <c r="R3780">
        <v>0.01</v>
      </c>
      <c r="S3780">
        <v>0</v>
      </c>
    </row>
    <row r="3781" spans="1:20">
      <c r="A3781" t="s">
        <v>349</v>
      </c>
      <c r="B3781" t="s">
        <v>28352</v>
      </c>
      <c r="C3781" t="s">
        <v>28353</v>
      </c>
      <c r="D3781" t="s">
        <v>21959</v>
      </c>
      <c r="E3781" t="s">
        <v>21960</v>
      </c>
      <c r="F3781" t="s">
        <v>21953</v>
      </c>
      <c r="G3781">
        <v>3420</v>
      </c>
      <c r="I3781">
        <v>150</v>
      </c>
      <c r="J3781" t="s">
        <v>21954</v>
      </c>
      <c r="K3781" t="s">
        <v>204</v>
      </c>
      <c r="L3781" t="s">
        <v>12492</v>
      </c>
      <c r="M3781" t="s">
        <v>21955</v>
      </c>
      <c r="N3781" t="s">
        <v>21955</v>
      </c>
      <c r="O3781" t="s">
        <v>21955</v>
      </c>
      <c r="P3781" t="s">
        <v>21955</v>
      </c>
      <c r="Q3781" t="s">
        <v>21956</v>
      </c>
      <c r="R3781">
        <v>0.05</v>
      </c>
      <c r="S3781">
        <v>0</v>
      </c>
      <c r="T3781" t="s">
        <v>21967</v>
      </c>
    </row>
    <row r="3782" spans="1:20">
      <c r="A3782" t="s">
        <v>349</v>
      </c>
      <c r="B3782" t="s">
        <v>28354</v>
      </c>
      <c r="C3782" t="s">
        <v>28355</v>
      </c>
      <c r="D3782" t="s">
        <v>22493</v>
      </c>
      <c r="E3782" t="s">
        <v>21952</v>
      </c>
      <c r="F3782" t="s">
        <v>21953</v>
      </c>
      <c r="G3782">
        <v>3440</v>
      </c>
      <c r="I3782">
        <v>150</v>
      </c>
      <c r="J3782" t="s">
        <v>21954</v>
      </c>
      <c r="K3782" t="s">
        <v>12492</v>
      </c>
      <c r="L3782" t="s">
        <v>12492</v>
      </c>
      <c r="M3782" t="s">
        <v>21955</v>
      </c>
      <c r="N3782" t="s">
        <v>21955</v>
      </c>
      <c r="O3782" t="s">
        <v>21955</v>
      </c>
      <c r="P3782" t="s">
        <v>21955</v>
      </c>
      <c r="Q3782" t="s">
        <v>21956</v>
      </c>
      <c r="R3782">
        <v>0.05</v>
      </c>
      <c r="S3782">
        <v>0</v>
      </c>
      <c r="T3782" t="s">
        <v>21967</v>
      </c>
    </row>
    <row r="3783" spans="1:20">
      <c r="A3783" t="s">
        <v>349</v>
      </c>
      <c r="B3783" t="s">
        <v>28356</v>
      </c>
      <c r="C3783" t="s">
        <v>28357</v>
      </c>
      <c r="D3783" t="s">
        <v>21979</v>
      </c>
      <c r="E3783" t="s">
        <v>21952</v>
      </c>
      <c r="F3783" t="s">
        <v>21953</v>
      </c>
      <c r="G3783">
        <v>3440</v>
      </c>
      <c r="I3783">
        <v>150</v>
      </c>
      <c r="J3783" t="s">
        <v>21954</v>
      </c>
      <c r="K3783" t="s">
        <v>12492</v>
      </c>
      <c r="L3783" t="s">
        <v>12492</v>
      </c>
      <c r="M3783" t="s">
        <v>21955</v>
      </c>
      <c r="N3783" t="s">
        <v>21955</v>
      </c>
      <c r="O3783" t="s">
        <v>21955</v>
      </c>
      <c r="P3783" t="s">
        <v>21955</v>
      </c>
      <c r="Q3783" t="s">
        <v>21956</v>
      </c>
      <c r="R3783">
        <v>0.05</v>
      </c>
      <c r="S3783">
        <v>0</v>
      </c>
      <c r="T3783" t="s">
        <v>22002</v>
      </c>
    </row>
    <row r="3784" spans="1:20">
      <c r="A3784" t="s">
        <v>349</v>
      </c>
      <c r="B3784" t="s">
        <v>28358</v>
      </c>
      <c r="C3784" t="s">
        <v>28359</v>
      </c>
      <c r="D3784" t="s">
        <v>22016</v>
      </c>
      <c r="E3784" t="s">
        <v>21952</v>
      </c>
      <c r="F3784" t="s">
        <v>21953</v>
      </c>
      <c r="G3784">
        <v>3450</v>
      </c>
      <c r="I3784">
        <v>200</v>
      </c>
      <c r="J3784" t="s">
        <v>21954</v>
      </c>
      <c r="K3784" t="s">
        <v>12492</v>
      </c>
      <c r="L3784" t="s">
        <v>12492</v>
      </c>
      <c r="M3784" t="s">
        <v>21961</v>
      </c>
      <c r="N3784" t="s">
        <v>21961</v>
      </c>
      <c r="O3784" t="s">
        <v>21961</v>
      </c>
      <c r="P3784" t="s">
        <v>21961</v>
      </c>
      <c r="Q3784" t="s">
        <v>21956</v>
      </c>
      <c r="R3784">
        <v>0.05</v>
      </c>
      <c r="S3784">
        <v>0</v>
      </c>
      <c r="T3784" t="s">
        <v>21967</v>
      </c>
    </row>
    <row r="3785" spans="1:20">
      <c r="A3785" t="s">
        <v>349</v>
      </c>
      <c r="B3785" t="s">
        <v>28360</v>
      </c>
      <c r="C3785" t="s">
        <v>28361</v>
      </c>
      <c r="D3785" t="s">
        <v>22394</v>
      </c>
      <c r="E3785" t="s">
        <v>21952</v>
      </c>
      <c r="F3785" t="s">
        <v>21953</v>
      </c>
      <c r="G3785">
        <v>3450</v>
      </c>
      <c r="I3785">
        <v>150</v>
      </c>
      <c r="J3785" t="s">
        <v>21954</v>
      </c>
      <c r="K3785" t="s">
        <v>12492</v>
      </c>
      <c r="L3785" t="s">
        <v>12492</v>
      </c>
      <c r="M3785" t="s">
        <v>21955</v>
      </c>
      <c r="N3785" t="s">
        <v>21955</v>
      </c>
      <c r="O3785" t="s">
        <v>21955</v>
      </c>
      <c r="P3785" t="s">
        <v>21955</v>
      </c>
      <c r="Q3785" t="s">
        <v>21956</v>
      </c>
      <c r="R3785">
        <v>0.05</v>
      </c>
      <c r="S3785">
        <v>0</v>
      </c>
      <c r="T3785" t="s">
        <v>22002</v>
      </c>
    </row>
    <row r="3786" spans="1:20">
      <c r="A3786" t="s">
        <v>349</v>
      </c>
      <c r="B3786" t="s">
        <v>28362</v>
      </c>
      <c r="C3786" t="s">
        <v>28363</v>
      </c>
      <c r="D3786" t="s">
        <v>22025</v>
      </c>
      <c r="E3786" t="s">
        <v>21966</v>
      </c>
      <c r="F3786" t="s">
        <v>21953</v>
      </c>
      <c r="G3786">
        <v>3220</v>
      </c>
      <c r="I3786">
        <v>150</v>
      </c>
      <c r="J3786" t="s">
        <v>21954</v>
      </c>
      <c r="K3786" t="s">
        <v>204</v>
      </c>
      <c r="L3786" t="s">
        <v>204</v>
      </c>
      <c r="M3786" t="s">
        <v>22149</v>
      </c>
      <c r="N3786" t="s">
        <v>22149</v>
      </c>
      <c r="O3786" t="s">
        <v>22149</v>
      </c>
      <c r="P3786" t="s">
        <v>22149</v>
      </c>
      <c r="Q3786" t="s">
        <v>21956</v>
      </c>
      <c r="R3786">
        <v>0.05</v>
      </c>
      <c r="S3786">
        <v>0</v>
      </c>
      <c r="T3786" t="s">
        <v>21967</v>
      </c>
    </row>
    <row r="3787" spans="1:20">
      <c r="A3787" t="s">
        <v>349</v>
      </c>
      <c r="B3787" t="s">
        <v>28364</v>
      </c>
      <c r="C3787" t="s">
        <v>28365</v>
      </c>
      <c r="D3787" t="s">
        <v>22006</v>
      </c>
      <c r="E3787" t="s">
        <v>21952</v>
      </c>
      <c r="F3787" t="s">
        <v>21953</v>
      </c>
      <c r="G3787">
        <v>3450</v>
      </c>
      <c r="I3787">
        <v>150</v>
      </c>
      <c r="J3787" t="s">
        <v>21954</v>
      </c>
      <c r="K3787" t="s">
        <v>204</v>
      </c>
      <c r="L3787" t="s">
        <v>12492</v>
      </c>
      <c r="M3787" t="s">
        <v>21955</v>
      </c>
      <c r="N3787" t="s">
        <v>21955</v>
      </c>
      <c r="O3787" t="s">
        <v>21955</v>
      </c>
      <c r="P3787" t="s">
        <v>21955</v>
      </c>
      <c r="Q3787" t="s">
        <v>21956</v>
      </c>
      <c r="R3787">
        <v>0.05</v>
      </c>
      <c r="S3787">
        <v>0</v>
      </c>
    </row>
    <row r="3788" spans="1:20">
      <c r="A3788" t="s">
        <v>349</v>
      </c>
      <c r="B3788" t="s">
        <v>28366</v>
      </c>
      <c r="C3788" t="s">
        <v>28367</v>
      </c>
      <c r="D3788" t="s">
        <v>22069</v>
      </c>
      <c r="E3788" t="s">
        <v>21952</v>
      </c>
      <c r="F3788" t="s">
        <v>21953</v>
      </c>
      <c r="G3788">
        <v>3430</v>
      </c>
      <c r="I3788">
        <v>150</v>
      </c>
      <c r="J3788" t="s">
        <v>21954</v>
      </c>
      <c r="K3788" t="s">
        <v>204</v>
      </c>
      <c r="L3788" t="s">
        <v>12492</v>
      </c>
      <c r="M3788" t="s">
        <v>21955</v>
      </c>
      <c r="N3788" t="s">
        <v>21955</v>
      </c>
      <c r="O3788" t="s">
        <v>21955</v>
      </c>
      <c r="P3788" t="s">
        <v>21955</v>
      </c>
      <c r="Q3788" t="s">
        <v>21956</v>
      </c>
      <c r="R3788">
        <v>0.05</v>
      </c>
      <c r="S3788">
        <v>0</v>
      </c>
      <c r="T3788" t="s">
        <v>21967</v>
      </c>
    </row>
    <row r="3789" spans="1:20">
      <c r="A3789" t="s">
        <v>349</v>
      </c>
      <c r="B3789" t="s">
        <v>28368</v>
      </c>
      <c r="C3789" t="s">
        <v>28369</v>
      </c>
      <c r="D3789" t="s">
        <v>22307</v>
      </c>
      <c r="E3789" t="s">
        <v>21952</v>
      </c>
      <c r="F3789" t="s">
        <v>21953</v>
      </c>
      <c r="G3789">
        <v>3430</v>
      </c>
      <c r="I3789">
        <v>150</v>
      </c>
      <c r="J3789" t="s">
        <v>21954</v>
      </c>
      <c r="K3789" t="s">
        <v>12492</v>
      </c>
      <c r="L3789" t="s">
        <v>12492</v>
      </c>
      <c r="M3789" t="s">
        <v>21955</v>
      </c>
      <c r="N3789" t="s">
        <v>21955</v>
      </c>
      <c r="O3789" t="s">
        <v>21955</v>
      </c>
      <c r="P3789" t="s">
        <v>21955</v>
      </c>
      <c r="Q3789" t="s">
        <v>21956</v>
      </c>
      <c r="R3789">
        <v>0.05</v>
      </c>
      <c r="S3789">
        <v>0</v>
      </c>
      <c r="T3789" t="s">
        <v>22002</v>
      </c>
    </row>
    <row r="3790" spans="1:20">
      <c r="A3790" t="s">
        <v>349</v>
      </c>
      <c r="B3790" t="s">
        <v>28370</v>
      </c>
      <c r="C3790" t="s">
        <v>28371</v>
      </c>
      <c r="D3790" t="s">
        <v>22058</v>
      </c>
      <c r="E3790" t="s">
        <v>21952</v>
      </c>
      <c r="F3790" t="s">
        <v>21953</v>
      </c>
      <c r="G3790">
        <v>3440</v>
      </c>
      <c r="I3790">
        <v>150</v>
      </c>
      <c r="J3790" t="s">
        <v>21954</v>
      </c>
      <c r="K3790" t="s">
        <v>204</v>
      </c>
      <c r="L3790" t="s">
        <v>12492</v>
      </c>
      <c r="M3790" t="s">
        <v>21961</v>
      </c>
      <c r="N3790" t="s">
        <v>21961</v>
      </c>
      <c r="O3790" t="s">
        <v>21961</v>
      </c>
      <c r="P3790" t="s">
        <v>21961</v>
      </c>
      <c r="Q3790" t="s">
        <v>21956</v>
      </c>
      <c r="R3790">
        <v>0.05</v>
      </c>
      <c r="S3790">
        <v>0</v>
      </c>
      <c r="T3790" t="s">
        <v>21967</v>
      </c>
    </row>
    <row r="3791" spans="1:20">
      <c r="A3791" t="s">
        <v>349</v>
      </c>
      <c r="B3791" t="s">
        <v>28372</v>
      </c>
      <c r="C3791" t="s">
        <v>28373</v>
      </c>
      <c r="D3791" t="s">
        <v>22069</v>
      </c>
      <c r="E3791" t="s">
        <v>21952</v>
      </c>
      <c r="F3791" t="s">
        <v>21953</v>
      </c>
      <c r="G3791">
        <v>3430</v>
      </c>
      <c r="I3791">
        <v>150</v>
      </c>
      <c r="J3791" t="s">
        <v>21954</v>
      </c>
      <c r="K3791" t="s">
        <v>204</v>
      </c>
      <c r="L3791" t="s">
        <v>12492</v>
      </c>
      <c r="M3791" t="s">
        <v>21955</v>
      </c>
      <c r="N3791" t="s">
        <v>21955</v>
      </c>
      <c r="O3791" t="s">
        <v>21955</v>
      </c>
      <c r="P3791" t="s">
        <v>21955</v>
      </c>
      <c r="Q3791" t="s">
        <v>21956</v>
      </c>
      <c r="R3791">
        <v>0.05</v>
      </c>
      <c r="S3791">
        <v>0</v>
      </c>
      <c r="T3791" t="s">
        <v>21967</v>
      </c>
    </row>
    <row r="3792" spans="1:20">
      <c r="A3792" t="s">
        <v>349</v>
      </c>
      <c r="B3792" t="s">
        <v>28374</v>
      </c>
      <c r="C3792" t="s">
        <v>28375</v>
      </c>
      <c r="D3792" t="s">
        <v>22069</v>
      </c>
      <c r="E3792" t="s">
        <v>21952</v>
      </c>
      <c r="F3792" t="s">
        <v>21953</v>
      </c>
      <c r="G3792">
        <v>3430</v>
      </c>
      <c r="I3792">
        <v>150</v>
      </c>
      <c r="J3792" t="s">
        <v>21954</v>
      </c>
      <c r="K3792" t="s">
        <v>204</v>
      </c>
      <c r="L3792" t="s">
        <v>12492</v>
      </c>
      <c r="M3792" t="s">
        <v>21955</v>
      </c>
      <c r="N3792" t="s">
        <v>21955</v>
      </c>
      <c r="O3792" t="s">
        <v>21955</v>
      </c>
      <c r="P3792" t="s">
        <v>21955</v>
      </c>
      <c r="Q3792" t="s">
        <v>21956</v>
      </c>
      <c r="R3792">
        <v>0.05</v>
      </c>
      <c r="S3792">
        <v>0</v>
      </c>
      <c r="T3792" t="s">
        <v>21967</v>
      </c>
    </row>
    <row r="3793" spans="1:20">
      <c r="A3793" t="s">
        <v>349</v>
      </c>
      <c r="B3793" t="s">
        <v>28376</v>
      </c>
      <c r="C3793" t="s">
        <v>28377</v>
      </c>
      <c r="D3793" t="s">
        <v>22069</v>
      </c>
      <c r="E3793" t="s">
        <v>21952</v>
      </c>
      <c r="F3793" t="s">
        <v>21953</v>
      </c>
      <c r="G3793">
        <v>3430</v>
      </c>
      <c r="I3793">
        <v>150</v>
      </c>
      <c r="J3793" t="s">
        <v>21954</v>
      </c>
      <c r="K3793" t="s">
        <v>204</v>
      </c>
      <c r="L3793" t="s">
        <v>12492</v>
      </c>
      <c r="M3793" t="s">
        <v>21955</v>
      </c>
      <c r="N3793" t="s">
        <v>21955</v>
      </c>
      <c r="O3793" t="s">
        <v>21955</v>
      </c>
      <c r="P3793" t="s">
        <v>21955</v>
      </c>
      <c r="Q3793" t="s">
        <v>21956</v>
      </c>
      <c r="R3793">
        <v>0.05</v>
      </c>
      <c r="S3793">
        <v>0</v>
      </c>
      <c r="T3793" t="s">
        <v>21967</v>
      </c>
    </row>
    <row r="3794" spans="1:20">
      <c r="A3794" t="s">
        <v>349</v>
      </c>
      <c r="B3794" t="s">
        <v>28378</v>
      </c>
      <c r="C3794" t="s">
        <v>28379</v>
      </c>
      <c r="D3794" t="s">
        <v>22409</v>
      </c>
      <c r="E3794" t="s">
        <v>21952</v>
      </c>
      <c r="F3794" t="s">
        <v>21953</v>
      </c>
      <c r="G3794">
        <v>3440</v>
      </c>
      <c r="I3794">
        <v>200</v>
      </c>
      <c r="J3794" t="s">
        <v>21954</v>
      </c>
      <c r="K3794" t="s">
        <v>204</v>
      </c>
      <c r="L3794" t="s">
        <v>12492</v>
      </c>
      <c r="M3794" t="s">
        <v>21961</v>
      </c>
      <c r="N3794" t="s">
        <v>21955</v>
      </c>
      <c r="O3794" t="s">
        <v>21955</v>
      </c>
      <c r="P3794" t="s">
        <v>21961</v>
      </c>
      <c r="Q3794" t="s">
        <v>21956</v>
      </c>
      <c r="R3794">
        <v>0.05</v>
      </c>
      <c r="S3794">
        <v>0</v>
      </c>
      <c r="T3794" t="s">
        <v>22002</v>
      </c>
    </row>
    <row r="3795" spans="1:20">
      <c r="A3795" t="s">
        <v>349</v>
      </c>
      <c r="B3795" t="s">
        <v>28380</v>
      </c>
      <c r="C3795" t="s">
        <v>28381</v>
      </c>
      <c r="D3795" t="s">
        <v>22499</v>
      </c>
      <c r="E3795" t="s">
        <v>21952</v>
      </c>
      <c r="F3795" t="s">
        <v>21953</v>
      </c>
      <c r="G3795">
        <v>3440</v>
      </c>
      <c r="I3795">
        <v>150</v>
      </c>
      <c r="J3795" t="s">
        <v>21954</v>
      </c>
      <c r="K3795" t="s">
        <v>204</v>
      </c>
      <c r="L3795" t="s">
        <v>12492</v>
      </c>
      <c r="M3795" t="s">
        <v>21955</v>
      </c>
      <c r="N3795" t="s">
        <v>21955</v>
      </c>
      <c r="O3795" t="s">
        <v>21955</v>
      </c>
      <c r="P3795" t="s">
        <v>21955</v>
      </c>
      <c r="Q3795" t="s">
        <v>21956</v>
      </c>
      <c r="R3795">
        <v>0.05</v>
      </c>
      <c r="S3795">
        <v>0</v>
      </c>
    </row>
    <row r="3796" spans="1:20">
      <c r="A3796" t="s">
        <v>349</v>
      </c>
      <c r="B3796" t="s">
        <v>28382</v>
      </c>
      <c r="C3796" t="s">
        <v>28383</v>
      </c>
      <c r="D3796" t="s">
        <v>27101</v>
      </c>
      <c r="E3796" t="s">
        <v>21952</v>
      </c>
      <c r="F3796" t="s">
        <v>21953</v>
      </c>
      <c r="G3796">
        <v>3450</v>
      </c>
      <c r="I3796">
        <v>150</v>
      </c>
      <c r="J3796" t="s">
        <v>21954</v>
      </c>
      <c r="K3796" t="s">
        <v>204</v>
      </c>
      <c r="L3796" t="s">
        <v>12492</v>
      </c>
      <c r="M3796" t="s">
        <v>21955</v>
      </c>
      <c r="N3796" t="s">
        <v>21955</v>
      </c>
      <c r="O3796" t="s">
        <v>21955</v>
      </c>
      <c r="P3796" t="s">
        <v>21955</v>
      </c>
      <c r="Q3796" t="s">
        <v>21956</v>
      </c>
      <c r="R3796">
        <v>0.05</v>
      </c>
      <c r="S3796">
        <v>0</v>
      </c>
      <c r="T3796" t="s">
        <v>21967</v>
      </c>
    </row>
    <row r="3797" spans="1:20">
      <c r="A3797" t="s">
        <v>349</v>
      </c>
      <c r="B3797" t="s">
        <v>28384</v>
      </c>
      <c r="C3797" t="s">
        <v>28385</v>
      </c>
      <c r="D3797" t="s">
        <v>27273</v>
      </c>
      <c r="E3797" t="s">
        <v>22346</v>
      </c>
      <c r="F3797" t="s">
        <v>21953</v>
      </c>
      <c r="G3797">
        <v>3240</v>
      </c>
      <c r="I3797">
        <v>150</v>
      </c>
      <c r="J3797" t="s">
        <v>21954</v>
      </c>
      <c r="K3797" t="s">
        <v>12492</v>
      </c>
      <c r="L3797" t="s">
        <v>12492</v>
      </c>
      <c r="M3797" t="s">
        <v>21955</v>
      </c>
      <c r="N3797" t="s">
        <v>21955</v>
      </c>
      <c r="O3797" t="s">
        <v>21955</v>
      </c>
      <c r="P3797" t="s">
        <v>21955</v>
      </c>
      <c r="Q3797" t="s">
        <v>21956</v>
      </c>
      <c r="R3797">
        <v>0.05</v>
      </c>
      <c r="S3797">
        <v>0</v>
      </c>
    </row>
    <row r="3798" spans="1:20">
      <c r="A3798" t="s">
        <v>349</v>
      </c>
      <c r="B3798" t="s">
        <v>28386</v>
      </c>
      <c r="C3798" t="s">
        <v>28387</v>
      </c>
      <c r="D3798" t="s">
        <v>22069</v>
      </c>
      <c r="E3798" t="s">
        <v>21952</v>
      </c>
      <c r="F3798" t="s">
        <v>21953</v>
      </c>
      <c r="G3798">
        <v>3430</v>
      </c>
      <c r="I3798">
        <v>150</v>
      </c>
      <c r="J3798" t="s">
        <v>21954</v>
      </c>
      <c r="K3798" t="s">
        <v>204</v>
      </c>
      <c r="L3798" t="s">
        <v>12492</v>
      </c>
      <c r="M3798" t="s">
        <v>21955</v>
      </c>
      <c r="N3798" t="s">
        <v>21955</v>
      </c>
      <c r="O3798" t="s">
        <v>21955</v>
      </c>
      <c r="P3798" t="s">
        <v>21955</v>
      </c>
      <c r="Q3798" t="s">
        <v>21956</v>
      </c>
      <c r="R3798">
        <v>0.05</v>
      </c>
      <c r="S3798">
        <v>0</v>
      </c>
    </row>
    <row r="3799" spans="1:20">
      <c r="A3799" t="s">
        <v>349</v>
      </c>
      <c r="B3799" t="s">
        <v>28388</v>
      </c>
      <c r="C3799" t="s">
        <v>28389</v>
      </c>
      <c r="D3799" t="s">
        <v>22073</v>
      </c>
      <c r="E3799" t="s">
        <v>21952</v>
      </c>
      <c r="F3799" t="s">
        <v>21953</v>
      </c>
      <c r="G3799">
        <v>3450</v>
      </c>
      <c r="I3799">
        <v>150</v>
      </c>
      <c r="J3799" t="s">
        <v>21954</v>
      </c>
      <c r="K3799" t="s">
        <v>12492</v>
      </c>
      <c r="L3799" t="s">
        <v>12492</v>
      </c>
      <c r="M3799" t="s">
        <v>21955</v>
      </c>
      <c r="N3799" t="s">
        <v>21955</v>
      </c>
      <c r="O3799" t="s">
        <v>21955</v>
      </c>
      <c r="P3799" t="s">
        <v>21955</v>
      </c>
      <c r="Q3799" t="s">
        <v>21956</v>
      </c>
      <c r="R3799">
        <v>0.05</v>
      </c>
      <c r="S3799">
        <v>0</v>
      </c>
      <c r="T3799" t="s">
        <v>21967</v>
      </c>
    </row>
    <row r="3800" spans="1:20">
      <c r="A3800" t="s">
        <v>349</v>
      </c>
      <c r="B3800" t="s">
        <v>28390</v>
      </c>
      <c r="C3800" t="s">
        <v>28391</v>
      </c>
      <c r="D3800" t="s">
        <v>22069</v>
      </c>
      <c r="E3800" t="s">
        <v>21952</v>
      </c>
      <c r="F3800" t="s">
        <v>21953</v>
      </c>
      <c r="G3800">
        <v>3440</v>
      </c>
      <c r="I3800">
        <v>150</v>
      </c>
      <c r="J3800" t="s">
        <v>21954</v>
      </c>
      <c r="K3800" t="s">
        <v>204</v>
      </c>
      <c r="L3800" t="s">
        <v>12492</v>
      </c>
      <c r="M3800" t="s">
        <v>21955</v>
      </c>
      <c r="N3800" t="s">
        <v>21955</v>
      </c>
      <c r="O3800" t="s">
        <v>21955</v>
      </c>
      <c r="P3800" t="s">
        <v>21955</v>
      </c>
      <c r="Q3800" t="s">
        <v>21956</v>
      </c>
      <c r="R3800">
        <v>0.05</v>
      </c>
      <c r="S3800">
        <v>0</v>
      </c>
    </row>
    <row r="3801" spans="1:20">
      <c r="A3801" t="s">
        <v>349</v>
      </c>
      <c r="B3801" t="s">
        <v>28392</v>
      </c>
      <c r="C3801" t="s">
        <v>28393</v>
      </c>
      <c r="D3801" t="s">
        <v>26626</v>
      </c>
      <c r="E3801" t="s">
        <v>21966</v>
      </c>
      <c r="F3801" t="s">
        <v>21953</v>
      </c>
      <c r="G3801">
        <v>3220</v>
      </c>
      <c r="H3801">
        <v>3220</v>
      </c>
      <c r="I3801">
        <v>150</v>
      </c>
      <c r="J3801" t="s">
        <v>19</v>
      </c>
      <c r="K3801" t="s">
        <v>204</v>
      </c>
      <c r="L3801" t="s">
        <v>12492</v>
      </c>
      <c r="M3801" t="s">
        <v>21961</v>
      </c>
      <c r="N3801" t="s">
        <v>21961</v>
      </c>
      <c r="O3801" t="s">
        <v>21961</v>
      </c>
      <c r="P3801" t="s">
        <v>21961</v>
      </c>
      <c r="Q3801" t="s">
        <v>21956</v>
      </c>
      <c r="R3801">
        <v>0.05</v>
      </c>
      <c r="S3801">
        <v>0</v>
      </c>
      <c r="T3801" t="s">
        <v>22002</v>
      </c>
    </row>
    <row r="3802" spans="1:20">
      <c r="A3802" t="s">
        <v>349</v>
      </c>
      <c r="B3802" t="s">
        <v>28394</v>
      </c>
      <c r="C3802" t="s">
        <v>28395</v>
      </c>
      <c r="D3802" t="s">
        <v>26584</v>
      </c>
      <c r="E3802" t="s">
        <v>21960</v>
      </c>
      <c r="F3802" t="s">
        <v>21953</v>
      </c>
      <c r="G3802">
        <v>3021</v>
      </c>
      <c r="I3802">
        <v>150</v>
      </c>
      <c r="J3802" t="s">
        <v>21954</v>
      </c>
      <c r="K3802" t="s">
        <v>12492</v>
      </c>
      <c r="L3802" t="s">
        <v>12492</v>
      </c>
      <c r="M3802" t="s">
        <v>21955</v>
      </c>
      <c r="N3802" t="s">
        <v>21955</v>
      </c>
      <c r="O3802" t="s">
        <v>21955</v>
      </c>
      <c r="P3802" t="s">
        <v>21955</v>
      </c>
      <c r="Q3802" t="s">
        <v>21956</v>
      </c>
      <c r="R3802">
        <v>0.05</v>
      </c>
      <c r="S3802">
        <v>0</v>
      </c>
    </row>
    <row r="3803" spans="1:20">
      <c r="A3803" t="s">
        <v>349</v>
      </c>
      <c r="B3803" t="s">
        <v>28396</v>
      </c>
      <c r="C3803" t="s">
        <v>28397</v>
      </c>
      <c r="D3803" t="s">
        <v>26584</v>
      </c>
      <c r="E3803" t="s">
        <v>21960</v>
      </c>
      <c r="F3803" t="s">
        <v>21953</v>
      </c>
      <c r="G3803">
        <v>3021</v>
      </c>
      <c r="I3803">
        <v>150</v>
      </c>
      <c r="J3803" t="s">
        <v>21954</v>
      </c>
      <c r="K3803" t="s">
        <v>12492</v>
      </c>
      <c r="L3803" t="s">
        <v>12492</v>
      </c>
      <c r="M3803" t="s">
        <v>21955</v>
      </c>
      <c r="N3803" t="s">
        <v>21955</v>
      </c>
      <c r="O3803" t="s">
        <v>21955</v>
      </c>
      <c r="P3803" t="s">
        <v>21955</v>
      </c>
      <c r="Q3803" t="s">
        <v>21956</v>
      </c>
      <c r="R3803">
        <v>0.05</v>
      </c>
      <c r="S3803">
        <v>0</v>
      </c>
      <c r="T3803" t="s">
        <v>21967</v>
      </c>
    </row>
    <row r="3804" spans="1:20">
      <c r="A3804" t="s">
        <v>349</v>
      </c>
      <c r="B3804" t="s">
        <v>28398</v>
      </c>
      <c r="C3804" t="s">
        <v>28399</v>
      </c>
      <c r="D3804" t="s">
        <v>21986</v>
      </c>
      <c r="E3804" t="s">
        <v>21952</v>
      </c>
      <c r="F3804" t="s">
        <v>21953</v>
      </c>
      <c r="G3804">
        <v>3430</v>
      </c>
      <c r="I3804">
        <v>150</v>
      </c>
      <c r="J3804" t="s">
        <v>21954</v>
      </c>
      <c r="K3804" t="s">
        <v>12492</v>
      </c>
      <c r="L3804" t="s">
        <v>12492</v>
      </c>
      <c r="M3804" t="s">
        <v>21955</v>
      </c>
      <c r="N3804" t="s">
        <v>21955</v>
      </c>
      <c r="O3804" t="s">
        <v>21955</v>
      </c>
      <c r="P3804" t="s">
        <v>21955</v>
      </c>
      <c r="Q3804" t="s">
        <v>21956</v>
      </c>
      <c r="R3804">
        <v>0.05</v>
      </c>
      <c r="S3804">
        <v>0</v>
      </c>
      <c r="T3804" t="s">
        <v>21967</v>
      </c>
    </row>
    <row r="3805" spans="1:20">
      <c r="A3805" t="s">
        <v>349</v>
      </c>
      <c r="B3805" t="s">
        <v>28400</v>
      </c>
      <c r="C3805" t="s">
        <v>28401</v>
      </c>
      <c r="D3805" t="s">
        <v>25813</v>
      </c>
      <c r="E3805" t="s">
        <v>21952</v>
      </c>
      <c r="F3805" t="s">
        <v>21953</v>
      </c>
      <c r="G3805">
        <v>3430</v>
      </c>
      <c r="H3805">
        <v>3430</v>
      </c>
      <c r="I3805">
        <v>150</v>
      </c>
      <c r="J3805" t="s">
        <v>21954</v>
      </c>
      <c r="K3805" t="s">
        <v>204</v>
      </c>
      <c r="L3805" t="s">
        <v>12492</v>
      </c>
      <c r="M3805" t="s">
        <v>21955</v>
      </c>
      <c r="N3805" t="s">
        <v>21955</v>
      </c>
      <c r="O3805" t="s">
        <v>21955</v>
      </c>
      <c r="P3805" t="s">
        <v>21955</v>
      </c>
      <c r="Q3805" t="s">
        <v>21956</v>
      </c>
      <c r="R3805">
        <v>0.05</v>
      </c>
      <c r="S3805">
        <v>0</v>
      </c>
    </row>
    <row r="3806" spans="1:20">
      <c r="A3806" t="s">
        <v>349</v>
      </c>
      <c r="B3806" t="s">
        <v>28402</v>
      </c>
      <c r="C3806" t="s">
        <v>28403</v>
      </c>
      <c r="D3806" t="s">
        <v>25723</v>
      </c>
      <c r="E3806" t="s">
        <v>21966</v>
      </c>
      <c r="F3806" t="s">
        <v>21953</v>
      </c>
      <c r="G3806">
        <v>3220</v>
      </c>
      <c r="I3806">
        <v>200</v>
      </c>
      <c r="J3806" t="s">
        <v>21954</v>
      </c>
      <c r="K3806" t="s">
        <v>12492</v>
      </c>
      <c r="L3806" t="s">
        <v>12492</v>
      </c>
      <c r="M3806" t="s">
        <v>21955</v>
      </c>
      <c r="N3806" t="s">
        <v>21955</v>
      </c>
      <c r="O3806" t="s">
        <v>21955</v>
      </c>
      <c r="P3806" t="s">
        <v>21955</v>
      </c>
      <c r="Q3806" t="s">
        <v>21956</v>
      </c>
      <c r="R3806">
        <v>0.05</v>
      </c>
      <c r="S3806">
        <v>0</v>
      </c>
      <c r="T3806" t="s">
        <v>21967</v>
      </c>
    </row>
    <row r="3807" spans="1:20">
      <c r="A3807" t="s">
        <v>349</v>
      </c>
      <c r="B3807" t="s">
        <v>28404</v>
      </c>
      <c r="C3807" t="s">
        <v>28405</v>
      </c>
      <c r="D3807" t="s">
        <v>28406</v>
      </c>
      <c r="E3807" t="s">
        <v>21966</v>
      </c>
      <c r="F3807" t="s">
        <v>21953</v>
      </c>
      <c r="G3807">
        <v>3220</v>
      </c>
      <c r="I3807">
        <v>200</v>
      </c>
      <c r="J3807" t="s">
        <v>21954</v>
      </c>
      <c r="K3807" t="s">
        <v>12492</v>
      </c>
      <c r="L3807" t="s">
        <v>12492</v>
      </c>
      <c r="M3807" t="s">
        <v>21955</v>
      </c>
      <c r="N3807" t="s">
        <v>21955</v>
      </c>
      <c r="O3807" t="s">
        <v>21955</v>
      </c>
      <c r="P3807" t="s">
        <v>21955</v>
      </c>
      <c r="Q3807" t="s">
        <v>21956</v>
      </c>
      <c r="T3807" t="s">
        <v>21967</v>
      </c>
    </row>
    <row r="3808" spans="1:20">
      <c r="A3808" t="s">
        <v>349</v>
      </c>
      <c r="B3808" t="s">
        <v>28407</v>
      </c>
      <c r="C3808" t="s">
        <v>28408</v>
      </c>
      <c r="D3808" t="s">
        <v>26584</v>
      </c>
      <c r="E3808" t="s">
        <v>21960</v>
      </c>
      <c r="F3808" t="s">
        <v>21953</v>
      </c>
      <c r="G3808">
        <v>3021</v>
      </c>
      <c r="I3808">
        <v>150</v>
      </c>
      <c r="J3808" t="s">
        <v>21954</v>
      </c>
      <c r="K3808" t="s">
        <v>12492</v>
      </c>
      <c r="L3808" t="s">
        <v>12492</v>
      </c>
      <c r="M3808" t="s">
        <v>21955</v>
      </c>
      <c r="N3808" t="s">
        <v>21955</v>
      </c>
      <c r="O3808" t="s">
        <v>21955</v>
      </c>
      <c r="P3808" t="s">
        <v>21955</v>
      </c>
      <c r="Q3808" t="s">
        <v>21956</v>
      </c>
      <c r="R3808">
        <v>0.05</v>
      </c>
      <c r="S3808">
        <v>0</v>
      </c>
      <c r="T3808" t="s">
        <v>21967</v>
      </c>
    </row>
    <row r="3809" spans="1:20">
      <c r="A3809" t="s">
        <v>349</v>
      </c>
      <c r="B3809" t="s">
        <v>28409</v>
      </c>
      <c r="C3809" t="s">
        <v>28410</v>
      </c>
      <c r="D3809" t="s">
        <v>22307</v>
      </c>
      <c r="E3809" t="s">
        <v>21952</v>
      </c>
      <c r="F3809" t="s">
        <v>21953</v>
      </c>
      <c r="G3809">
        <v>3430</v>
      </c>
      <c r="I3809">
        <v>150</v>
      </c>
      <c r="J3809" t="s">
        <v>21954</v>
      </c>
      <c r="K3809" t="s">
        <v>204</v>
      </c>
      <c r="L3809" t="s">
        <v>12492</v>
      </c>
      <c r="M3809" t="s">
        <v>21955</v>
      </c>
      <c r="N3809" t="s">
        <v>21955</v>
      </c>
      <c r="O3809" t="s">
        <v>21955</v>
      </c>
      <c r="P3809" t="s">
        <v>21955</v>
      </c>
      <c r="Q3809" t="s">
        <v>21956</v>
      </c>
      <c r="R3809">
        <v>0.05</v>
      </c>
      <c r="S3809">
        <v>0</v>
      </c>
    </row>
    <row r="3810" spans="1:20">
      <c r="A3810" t="s">
        <v>349</v>
      </c>
      <c r="B3810" t="s">
        <v>28411</v>
      </c>
      <c r="C3810" t="s">
        <v>28412</v>
      </c>
      <c r="D3810" t="s">
        <v>21959</v>
      </c>
      <c r="E3810" t="s">
        <v>21960</v>
      </c>
      <c r="F3810" t="s">
        <v>21953</v>
      </c>
      <c r="G3810">
        <v>3420</v>
      </c>
      <c r="I3810">
        <v>150</v>
      </c>
      <c r="J3810" t="s">
        <v>21954</v>
      </c>
      <c r="K3810" t="s">
        <v>204</v>
      </c>
      <c r="L3810" t="s">
        <v>12492</v>
      </c>
      <c r="M3810" t="s">
        <v>21955</v>
      </c>
      <c r="N3810" t="s">
        <v>21955</v>
      </c>
      <c r="O3810" t="s">
        <v>21955</v>
      </c>
      <c r="P3810" t="s">
        <v>21955</v>
      </c>
      <c r="Q3810" t="s">
        <v>21956</v>
      </c>
      <c r="R3810">
        <v>0.05</v>
      </c>
      <c r="S3810">
        <v>0</v>
      </c>
      <c r="T3810" t="s">
        <v>21967</v>
      </c>
    </row>
    <row r="3811" spans="1:20">
      <c r="A3811" t="s">
        <v>349</v>
      </c>
      <c r="B3811" t="s">
        <v>28413</v>
      </c>
      <c r="C3811" t="s">
        <v>28414</v>
      </c>
      <c r="D3811" t="s">
        <v>22409</v>
      </c>
      <c r="E3811" t="s">
        <v>21966</v>
      </c>
      <c r="F3811" t="s">
        <v>21953</v>
      </c>
      <c r="G3811">
        <v>3220</v>
      </c>
      <c r="I3811">
        <v>150</v>
      </c>
      <c r="J3811" t="s">
        <v>21954</v>
      </c>
      <c r="K3811" t="s">
        <v>12492</v>
      </c>
      <c r="L3811" t="s">
        <v>12492</v>
      </c>
      <c r="M3811" t="s">
        <v>21955</v>
      </c>
      <c r="N3811" t="s">
        <v>21955</v>
      </c>
      <c r="O3811" t="s">
        <v>21955</v>
      </c>
      <c r="P3811" t="s">
        <v>21955</v>
      </c>
      <c r="Q3811" t="s">
        <v>21956</v>
      </c>
      <c r="R3811">
        <v>0.05</v>
      </c>
      <c r="S3811">
        <v>0</v>
      </c>
      <c r="T3811" t="s">
        <v>22002</v>
      </c>
    </row>
    <row r="3812" spans="1:20">
      <c r="A3812" t="s">
        <v>349</v>
      </c>
      <c r="B3812" t="s">
        <v>28415</v>
      </c>
      <c r="C3812" t="s">
        <v>28416</v>
      </c>
      <c r="D3812" t="s">
        <v>22022</v>
      </c>
      <c r="E3812" t="s">
        <v>21952</v>
      </c>
      <c r="F3812" t="s">
        <v>21953</v>
      </c>
      <c r="G3812">
        <v>3450</v>
      </c>
      <c r="I3812">
        <v>150</v>
      </c>
      <c r="J3812" t="s">
        <v>21954</v>
      </c>
      <c r="K3812" t="s">
        <v>12492</v>
      </c>
      <c r="L3812" t="s">
        <v>12492</v>
      </c>
      <c r="M3812" t="s">
        <v>21955</v>
      </c>
      <c r="N3812" t="s">
        <v>21955</v>
      </c>
      <c r="O3812" t="s">
        <v>21955</v>
      </c>
      <c r="P3812" t="s">
        <v>21955</v>
      </c>
      <c r="Q3812" t="s">
        <v>21956</v>
      </c>
      <c r="R3812">
        <v>0.05</v>
      </c>
      <c r="S3812">
        <v>0</v>
      </c>
      <c r="T3812" t="s">
        <v>22002</v>
      </c>
    </row>
    <row r="3813" spans="1:20">
      <c r="A3813" t="s">
        <v>349</v>
      </c>
      <c r="B3813" t="s">
        <v>28417</v>
      </c>
      <c r="C3813" t="s">
        <v>28418</v>
      </c>
      <c r="D3813" t="s">
        <v>22069</v>
      </c>
      <c r="E3813" t="s">
        <v>21952</v>
      </c>
      <c r="F3813" t="s">
        <v>21953</v>
      </c>
      <c r="G3813">
        <v>3430</v>
      </c>
      <c r="H3813">
        <v>3530</v>
      </c>
      <c r="I3813">
        <v>150</v>
      </c>
      <c r="J3813" t="s">
        <v>21954</v>
      </c>
      <c r="K3813" t="s">
        <v>204</v>
      </c>
      <c r="L3813" t="s">
        <v>12492</v>
      </c>
      <c r="M3813" t="s">
        <v>21955</v>
      </c>
      <c r="N3813" t="s">
        <v>21955</v>
      </c>
      <c r="O3813" t="s">
        <v>21955</v>
      </c>
      <c r="P3813" t="s">
        <v>21955</v>
      </c>
      <c r="Q3813" t="s">
        <v>21956</v>
      </c>
      <c r="R3813">
        <v>0.05</v>
      </c>
      <c r="S3813">
        <v>0</v>
      </c>
    </row>
    <row r="3814" spans="1:20">
      <c r="A3814" t="s">
        <v>349</v>
      </c>
      <c r="B3814" t="s">
        <v>28419</v>
      </c>
      <c r="C3814" t="s">
        <v>28420</v>
      </c>
      <c r="D3814" t="s">
        <v>22700</v>
      </c>
      <c r="E3814" t="s">
        <v>21952</v>
      </c>
      <c r="F3814" t="s">
        <v>21953</v>
      </c>
      <c r="G3814">
        <v>3450</v>
      </c>
      <c r="I3814">
        <v>200</v>
      </c>
      <c r="J3814" t="s">
        <v>21954</v>
      </c>
      <c r="K3814" t="s">
        <v>12492</v>
      </c>
      <c r="L3814" t="s">
        <v>12492</v>
      </c>
      <c r="M3814" t="s">
        <v>21961</v>
      </c>
      <c r="N3814" t="s">
        <v>21961</v>
      </c>
      <c r="O3814" t="s">
        <v>21961</v>
      </c>
      <c r="P3814" t="s">
        <v>21961</v>
      </c>
      <c r="Q3814" t="s">
        <v>21956</v>
      </c>
      <c r="R3814">
        <v>0.05</v>
      </c>
      <c r="S3814">
        <v>0</v>
      </c>
      <c r="T3814" t="s">
        <v>21967</v>
      </c>
    </row>
    <row r="3815" spans="1:20">
      <c r="A3815" t="s">
        <v>349</v>
      </c>
      <c r="B3815" t="s">
        <v>28421</v>
      </c>
      <c r="C3815" t="s">
        <v>28422</v>
      </c>
      <c r="D3815" t="s">
        <v>22320</v>
      </c>
      <c r="E3815" t="s">
        <v>21966</v>
      </c>
      <c r="F3815" t="s">
        <v>21953</v>
      </c>
      <c r="G3815">
        <v>3220</v>
      </c>
      <c r="I3815">
        <v>150</v>
      </c>
      <c r="J3815" t="s">
        <v>21954</v>
      </c>
      <c r="K3815" t="s">
        <v>12492</v>
      </c>
      <c r="L3815" t="s">
        <v>12492</v>
      </c>
      <c r="M3815" t="s">
        <v>21955</v>
      </c>
      <c r="N3815" t="s">
        <v>21955</v>
      </c>
      <c r="O3815" t="s">
        <v>21955</v>
      </c>
      <c r="P3815" t="s">
        <v>21955</v>
      </c>
      <c r="Q3815" t="s">
        <v>21956</v>
      </c>
      <c r="R3815">
        <v>0.05</v>
      </c>
      <c r="S3815">
        <v>0</v>
      </c>
    </row>
    <row r="3816" spans="1:20">
      <c r="A3816" t="s">
        <v>349</v>
      </c>
      <c r="B3816" t="s">
        <v>28423</v>
      </c>
      <c r="C3816" t="s">
        <v>28424</v>
      </c>
      <c r="D3816" t="s">
        <v>22415</v>
      </c>
      <c r="E3816" t="s">
        <v>21966</v>
      </c>
      <c r="F3816" t="s">
        <v>21953</v>
      </c>
      <c r="G3816">
        <v>3220</v>
      </c>
      <c r="I3816">
        <v>150</v>
      </c>
      <c r="J3816" t="s">
        <v>21954</v>
      </c>
      <c r="K3816" t="s">
        <v>12492</v>
      </c>
      <c r="L3816" t="s">
        <v>12492</v>
      </c>
      <c r="M3816" t="s">
        <v>22149</v>
      </c>
      <c r="N3816" t="s">
        <v>22149</v>
      </c>
      <c r="O3816" t="s">
        <v>22149</v>
      </c>
      <c r="P3816" t="s">
        <v>22149</v>
      </c>
      <c r="Q3816" t="s">
        <v>21956</v>
      </c>
      <c r="R3816">
        <v>0.05</v>
      </c>
      <c r="S3816">
        <v>0</v>
      </c>
    </row>
    <row r="3817" spans="1:20">
      <c r="A3817" t="s">
        <v>349</v>
      </c>
      <c r="B3817" t="s">
        <v>28425</v>
      </c>
      <c r="C3817" t="s">
        <v>28426</v>
      </c>
      <c r="D3817" t="s">
        <v>21979</v>
      </c>
      <c r="E3817" t="s">
        <v>21952</v>
      </c>
      <c r="F3817" t="s">
        <v>21953</v>
      </c>
      <c r="G3817">
        <v>3440</v>
      </c>
      <c r="I3817">
        <v>150</v>
      </c>
      <c r="J3817" t="s">
        <v>21954</v>
      </c>
      <c r="K3817" t="s">
        <v>12492</v>
      </c>
      <c r="L3817" t="s">
        <v>12492</v>
      </c>
      <c r="M3817" t="s">
        <v>21955</v>
      </c>
      <c r="N3817" t="s">
        <v>21955</v>
      </c>
      <c r="O3817" t="s">
        <v>21955</v>
      </c>
      <c r="P3817" t="s">
        <v>21955</v>
      </c>
      <c r="Q3817" t="s">
        <v>21956</v>
      </c>
      <c r="R3817">
        <v>0.05</v>
      </c>
      <c r="S3817">
        <v>0</v>
      </c>
      <c r="T3817" t="s">
        <v>21967</v>
      </c>
    </row>
    <row r="3818" spans="1:20">
      <c r="A3818" t="s">
        <v>349</v>
      </c>
      <c r="B3818" t="s">
        <v>28427</v>
      </c>
      <c r="C3818" t="s">
        <v>28428</v>
      </c>
      <c r="D3818" t="s">
        <v>22043</v>
      </c>
      <c r="E3818" t="s">
        <v>21952</v>
      </c>
      <c r="F3818" t="s">
        <v>21953</v>
      </c>
      <c r="G3818">
        <v>3440</v>
      </c>
      <c r="I3818">
        <v>150</v>
      </c>
      <c r="J3818" t="s">
        <v>21954</v>
      </c>
      <c r="K3818" t="s">
        <v>204</v>
      </c>
      <c r="L3818" t="s">
        <v>12492</v>
      </c>
      <c r="M3818" t="s">
        <v>21955</v>
      </c>
      <c r="N3818" t="s">
        <v>21955</v>
      </c>
      <c r="O3818" t="s">
        <v>21955</v>
      </c>
      <c r="P3818" t="s">
        <v>21955</v>
      </c>
      <c r="Q3818" t="s">
        <v>21956</v>
      </c>
      <c r="R3818">
        <v>0.05</v>
      </c>
      <c r="S3818">
        <v>0</v>
      </c>
    </row>
    <row r="3819" spans="1:20">
      <c r="A3819" t="s">
        <v>349</v>
      </c>
      <c r="B3819" t="s">
        <v>28429</v>
      </c>
      <c r="C3819" t="s">
        <v>28430</v>
      </c>
      <c r="D3819" t="s">
        <v>22043</v>
      </c>
      <c r="E3819" t="s">
        <v>21952</v>
      </c>
      <c r="F3819" t="s">
        <v>21953</v>
      </c>
      <c r="G3819">
        <v>3440</v>
      </c>
      <c r="I3819">
        <v>150</v>
      </c>
      <c r="J3819" t="s">
        <v>21954</v>
      </c>
      <c r="K3819" t="s">
        <v>204</v>
      </c>
      <c r="L3819" t="s">
        <v>12492</v>
      </c>
      <c r="M3819" t="s">
        <v>21961</v>
      </c>
      <c r="N3819" t="s">
        <v>21961</v>
      </c>
      <c r="O3819" t="s">
        <v>21961</v>
      </c>
      <c r="P3819" t="s">
        <v>21961</v>
      </c>
      <c r="Q3819" t="s">
        <v>21956</v>
      </c>
      <c r="R3819">
        <v>0.05</v>
      </c>
      <c r="S3819">
        <v>0</v>
      </c>
    </row>
    <row r="3820" spans="1:20">
      <c r="A3820" t="s">
        <v>349</v>
      </c>
      <c r="B3820" t="s">
        <v>28431</v>
      </c>
      <c r="C3820" t="s">
        <v>28432</v>
      </c>
      <c r="D3820" t="s">
        <v>22043</v>
      </c>
      <c r="E3820" t="s">
        <v>21952</v>
      </c>
      <c r="F3820" t="s">
        <v>21953</v>
      </c>
      <c r="G3820">
        <v>3440</v>
      </c>
      <c r="I3820">
        <v>150</v>
      </c>
      <c r="J3820" t="s">
        <v>21954</v>
      </c>
      <c r="K3820" t="s">
        <v>12492</v>
      </c>
      <c r="L3820" t="s">
        <v>12492</v>
      </c>
      <c r="M3820" t="s">
        <v>21955</v>
      </c>
      <c r="N3820" t="s">
        <v>21955</v>
      </c>
      <c r="O3820" t="s">
        <v>21955</v>
      </c>
      <c r="P3820" t="s">
        <v>21955</v>
      </c>
      <c r="Q3820" t="s">
        <v>21956</v>
      </c>
      <c r="R3820">
        <v>0.05</v>
      </c>
      <c r="S3820">
        <v>0</v>
      </c>
      <c r="T3820" t="s">
        <v>22002</v>
      </c>
    </row>
    <row r="3821" spans="1:20">
      <c r="A3821" t="s">
        <v>349</v>
      </c>
      <c r="B3821" t="s">
        <v>28433</v>
      </c>
      <c r="C3821" t="s">
        <v>28434</v>
      </c>
      <c r="D3821" t="s">
        <v>22409</v>
      </c>
      <c r="E3821" t="s">
        <v>21960</v>
      </c>
      <c r="F3821" t="s">
        <v>21953</v>
      </c>
      <c r="G3821">
        <v>3220</v>
      </c>
      <c r="I3821">
        <v>150</v>
      </c>
      <c r="J3821" t="s">
        <v>21954</v>
      </c>
      <c r="K3821" t="s">
        <v>204</v>
      </c>
      <c r="L3821" t="s">
        <v>12492</v>
      </c>
      <c r="M3821" t="s">
        <v>21955</v>
      </c>
      <c r="N3821" t="s">
        <v>21955</v>
      </c>
      <c r="O3821" t="s">
        <v>21955</v>
      </c>
      <c r="P3821" t="s">
        <v>21955</v>
      </c>
      <c r="Q3821" t="s">
        <v>21956</v>
      </c>
      <c r="R3821">
        <v>0.05</v>
      </c>
      <c r="S3821">
        <v>0</v>
      </c>
    </row>
    <row r="3822" spans="1:20">
      <c r="A3822" t="s">
        <v>349</v>
      </c>
      <c r="B3822" t="s">
        <v>28435</v>
      </c>
      <c r="C3822" t="s">
        <v>28436</v>
      </c>
      <c r="D3822" t="s">
        <v>22307</v>
      </c>
      <c r="E3822" t="s">
        <v>21952</v>
      </c>
      <c r="F3822" t="s">
        <v>21953</v>
      </c>
      <c r="G3822">
        <v>3430</v>
      </c>
      <c r="I3822">
        <v>150</v>
      </c>
      <c r="J3822" t="s">
        <v>21954</v>
      </c>
      <c r="K3822" t="s">
        <v>204</v>
      </c>
      <c r="L3822" t="s">
        <v>12492</v>
      </c>
      <c r="M3822" t="s">
        <v>21955</v>
      </c>
      <c r="N3822" t="s">
        <v>21955</v>
      </c>
      <c r="O3822" t="s">
        <v>21955</v>
      </c>
      <c r="P3822" t="s">
        <v>21955</v>
      </c>
      <c r="Q3822" t="s">
        <v>21956</v>
      </c>
      <c r="R3822">
        <v>0.05</v>
      </c>
      <c r="S3822">
        <v>0</v>
      </c>
    </row>
    <row r="3823" spans="1:20">
      <c r="A3823" t="s">
        <v>349</v>
      </c>
      <c r="B3823" t="s">
        <v>28437</v>
      </c>
      <c r="C3823" t="s">
        <v>28438</v>
      </c>
      <c r="D3823" t="s">
        <v>24346</v>
      </c>
      <c r="E3823" t="s">
        <v>21952</v>
      </c>
      <c r="F3823" t="s">
        <v>21953</v>
      </c>
      <c r="G3823">
        <v>3440</v>
      </c>
      <c r="I3823">
        <v>150</v>
      </c>
      <c r="J3823" t="s">
        <v>21954</v>
      </c>
      <c r="K3823" t="s">
        <v>204</v>
      </c>
      <c r="L3823" t="s">
        <v>12492</v>
      </c>
      <c r="M3823" t="s">
        <v>21955</v>
      </c>
      <c r="N3823" t="s">
        <v>21955</v>
      </c>
      <c r="O3823" t="s">
        <v>21955</v>
      </c>
      <c r="P3823" t="s">
        <v>21955</v>
      </c>
      <c r="Q3823" t="s">
        <v>21956</v>
      </c>
      <c r="R3823">
        <v>0.05</v>
      </c>
      <c r="S3823">
        <v>0</v>
      </c>
      <c r="T3823" t="s">
        <v>22002</v>
      </c>
    </row>
    <row r="3824" spans="1:20">
      <c r="A3824" t="s">
        <v>349</v>
      </c>
      <c r="B3824" t="s">
        <v>28439</v>
      </c>
      <c r="C3824" t="s">
        <v>28440</v>
      </c>
      <c r="D3824" t="s">
        <v>22043</v>
      </c>
      <c r="E3824" t="s">
        <v>21952</v>
      </c>
      <c r="F3824" t="s">
        <v>21953</v>
      </c>
      <c r="G3824">
        <v>3440</v>
      </c>
      <c r="I3824">
        <v>150</v>
      </c>
      <c r="J3824" t="s">
        <v>21954</v>
      </c>
      <c r="K3824" t="s">
        <v>12492</v>
      </c>
      <c r="L3824" t="s">
        <v>12492</v>
      </c>
      <c r="M3824" t="s">
        <v>21955</v>
      </c>
      <c r="N3824" t="s">
        <v>21955</v>
      </c>
      <c r="O3824" t="s">
        <v>21955</v>
      </c>
      <c r="P3824" t="s">
        <v>21955</v>
      </c>
      <c r="Q3824" t="s">
        <v>21956</v>
      </c>
      <c r="R3824">
        <v>0.05</v>
      </c>
      <c r="S3824">
        <v>0</v>
      </c>
      <c r="T3824" t="s">
        <v>22002</v>
      </c>
    </row>
    <row r="3825" spans="1:20">
      <c r="A3825" t="s">
        <v>349</v>
      </c>
      <c r="B3825" t="s">
        <v>28441</v>
      </c>
      <c r="C3825" t="s">
        <v>28442</v>
      </c>
      <c r="D3825" t="s">
        <v>22043</v>
      </c>
      <c r="E3825" t="s">
        <v>21952</v>
      </c>
      <c r="F3825" t="s">
        <v>21953</v>
      </c>
      <c r="G3825">
        <v>3440</v>
      </c>
      <c r="I3825">
        <v>150</v>
      </c>
      <c r="J3825" t="s">
        <v>21954</v>
      </c>
      <c r="K3825" t="s">
        <v>204</v>
      </c>
      <c r="L3825" t="s">
        <v>12492</v>
      </c>
      <c r="M3825" t="s">
        <v>21955</v>
      </c>
      <c r="N3825" t="s">
        <v>21955</v>
      </c>
      <c r="O3825" t="s">
        <v>21955</v>
      </c>
      <c r="P3825" t="s">
        <v>21955</v>
      </c>
      <c r="Q3825" t="s">
        <v>21956</v>
      </c>
      <c r="R3825">
        <v>0.05</v>
      </c>
      <c r="S3825">
        <v>0</v>
      </c>
    </row>
    <row r="3826" spans="1:20">
      <c r="A3826" t="s">
        <v>349</v>
      </c>
      <c r="B3826" t="s">
        <v>28443</v>
      </c>
      <c r="C3826" t="s">
        <v>28444</v>
      </c>
      <c r="D3826" t="s">
        <v>21959</v>
      </c>
      <c r="E3826" t="s">
        <v>21960</v>
      </c>
      <c r="F3826" t="s">
        <v>21953</v>
      </c>
      <c r="G3826">
        <v>3420</v>
      </c>
      <c r="I3826">
        <v>150</v>
      </c>
      <c r="J3826" t="s">
        <v>21954</v>
      </c>
      <c r="K3826" t="s">
        <v>204</v>
      </c>
      <c r="L3826" t="s">
        <v>12492</v>
      </c>
      <c r="M3826" t="s">
        <v>21955</v>
      </c>
      <c r="N3826" t="s">
        <v>21955</v>
      </c>
      <c r="O3826" t="s">
        <v>21955</v>
      </c>
      <c r="P3826" t="s">
        <v>21955</v>
      </c>
      <c r="Q3826" t="s">
        <v>21956</v>
      </c>
      <c r="R3826">
        <v>0.05</v>
      </c>
      <c r="S3826">
        <v>0</v>
      </c>
      <c r="T3826" t="s">
        <v>21967</v>
      </c>
    </row>
    <row r="3827" spans="1:20">
      <c r="A3827" t="s">
        <v>349</v>
      </c>
      <c r="B3827" t="s">
        <v>28445</v>
      </c>
      <c r="C3827" t="s">
        <v>28446</v>
      </c>
      <c r="D3827" t="s">
        <v>22043</v>
      </c>
      <c r="E3827" t="s">
        <v>21952</v>
      </c>
      <c r="F3827" t="s">
        <v>21953</v>
      </c>
      <c r="G3827">
        <v>3440</v>
      </c>
      <c r="I3827">
        <v>150</v>
      </c>
      <c r="J3827" t="s">
        <v>21954</v>
      </c>
      <c r="K3827" t="s">
        <v>12492</v>
      </c>
      <c r="L3827" t="s">
        <v>12492</v>
      </c>
      <c r="M3827" t="s">
        <v>21955</v>
      </c>
      <c r="N3827" t="s">
        <v>21955</v>
      </c>
      <c r="O3827" t="s">
        <v>21955</v>
      </c>
      <c r="P3827" t="s">
        <v>21955</v>
      </c>
      <c r="Q3827" t="s">
        <v>21956</v>
      </c>
      <c r="R3827">
        <v>0.05</v>
      </c>
      <c r="S3827">
        <v>0</v>
      </c>
      <c r="T3827" t="s">
        <v>22002</v>
      </c>
    </row>
    <row r="3828" spans="1:20">
      <c r="A3828" t="s">
        <v>349</v>
      </c>
      <c r="B3828" t="s">
        <v>28447</v>
      </c>
      <c r="C3828" t="s">
        <v>28448</v>
      </c>
      <c r="D3828" t="s">
        <v>22043</v>
      </c>
      <c r="E3828" t="s">
        <v>21952</v>
      </c>
      <c r="F3828" t="s">
        <v>21953</v>
      </c>
      <c r="G3828">
        <v>3440</v>
      </c>
      <c r="I3828">
        <v>150</v>
      </c>
      <c r="J3828" t="s">
        <v>21954</v>
      </c>
      <c r="K3828" t="s">
        <v>204</v>
      </c>
      <c r="L3828" t="s">
        <v>12492</v>
      </c>
      <c r="M3828" t="s">
        <v>21955</v>
      </c>
      <c r="N3828" t="s">
        <v>21955</v>
      </c>
      <c r="O3828" t="s">
        <v>21955</v>
      </c>
      <c r="P3828" t="s">
        <v>21955</v>
      </c>
      <c r="Q3828" t="s">
        <v>21956</v>
      </c>
      <c r="R3828">
        <v>0.05</v>
      </c>
      <c r="S3828">
        <v>0</v>
      </c>
    </row>
    <row r="3829" spans="1:20">
      <c r="A3829" t="s">
        <v>349</v>
      </c>
      <c r="B3829" t="s">
        <v>28449</v>
      </c>
      <c r="C3829" t="s">
        <v>28450</v>
      </c>
      <c r="D3829" t="s">
        <v>22043</v>
      </c>
      <c r="E3829" t="s">
        <v>21952</v>
      </c>
      <c r="F3829" t="s">
        <v>21953</v>
      </c>
      <c r="G3829">
        <v>3440</v>
      </c>
      <c r="I3829">
        <v>150</v>
      </c>
      <c r="J3829" t="s">
        <v>21954</v>
      </c>
      <c r="K3829" t="s">
        <v>12492</v>
      </c>
      <c r="L3829" t="s">
        <v>12492</v>
      </c>
      <c r="M3829" t="s">
        <v>21955</v>
      </c>
      <c r="N3829" t="s">
        <v>21955</v>
      </c>
      <c r="O3829" t="s">
        <v>21955</v>
      </c>
      <c r="P3829" t="s">
        <v>21955</v>
      </c>
      <c r="Q3829" t="s">
        <v>21956</v>
      </c>
      <c r="R3829">
        <v>0.05</v>
      </c>
      <c r="S3829">
        <v>0</v>
      </c>
      <c r="T3829" t="s">
        <v>22002</v>
      </c>
    </row>
    <row r="3830" spans="1:20">
      <c r="A3830" t="s">
        <v>349</v>
      </c>
      <c r="B3830" t="s">
        <v>28451</v>
      </c>
      <c r="C3830" t="s">
        <v>28452</v>
      </c>
      <c r="D3830" t="s">
        <v>22360</v>
      </c>
      <c r="E3830" t="s">
        <v>21960</v>
      </c>
      <c r="F3830" t="s">
        <v>21953</v>
      </c>
      <c r="G3830">
        <v>3420</v>
      </c>
      <c r="I3830">
        <v>200</v>
      </c>
      <c r="J3830" t="s">
        <v>21954</v>
      </c>
      <c r="K3830" t="s">
        <v>12492</v>
      </c>
      <c r="L3830" t="s">
        <v>12492</v>
      </c>
      <c r="M3830" t="s">
        <v>21955</v>
      </c>
      <c r="N3830" t="s">
        <v>21955</v>
      </c>
      <c r="O3830" t="s">
        <v>21955</v>
      </c>
      <c r="P3830" t="s">
        <v>21955</v>
      </c>
      <c r="Q3830" t="s">
        <v>21956</v>
      </c>
      <c r="R3830">
        <v>0.05</v>
      </c>
      <c r="S3830">
        <v>0</v>
      </c>
      <c r="T3830" t="s">
        <v>21967</v>
      </c>
    </row>
    <row r="3831" spans="1:20">
      <c r="A3831" t="s">
        <v>349</v>
      </c>
      <c r="B3831" t="s">
        <v>28453</v>
      </c>
      <c r="C3831" t="s">
        <v>28454</v>
      </c>
      <c r="D3831" t="s">
        <v>21999</v>
      </c>
      <c r="E3831" t="s">
        <v>21952</v>
      </c>
      <c r="F3831" t="s">
        <v>21953</v>
      </c>
      <c r="G3831">
        <v>3430</v>
      </c>
      <c r="I3831">
        <v>150</v>
      </c>
      <c r="J3831" t="s">
        <v>21954</v>
      </c>
      <c r="K3831" t="s">
        <v>12492</v>
      </c>
      <c r="L3831" t="s">
        <v>12492</v>
      </c>
      <c r="M3831" t="s">
        <v>21955</v>
      </c>
      <c r="N3831" t="s">
        <v>21955</v>
      </c>
      <c r="O3831" t="s">
        <v>21955</v>
      </c>
      <c r="P3831" t="s">
        <v>21955</v>
      </c>
      <c r="Q3831" t="s">
        <v>21956</v>
      </c>
      <c r="R3831">
        <v>0.05</v>
      </c>
      <c r="S3831">
        <v>0</v>
      </c>
      <c r="T3831" t="s">
        <v>21967</v>
      </c>
    </row>
    <row r="3832" spans="1:20">
      <c r="A3832" t="s">
        <v>349</v>
      </c>
      <c r="B3832" t="s">
        <v>28455</v>
      </c>
      <c r="C3832" t="s">
        <v>28456</v>
      </c>
      <c r="D3832" t="s">
        <v>21979</v>
      </c>
      <c r="E3832" t="s">
        <v>21952</v>
      </c>
      <c r="F3832" t="s">
        <v>21953</v>
      </c>
      <c r="G3832">
        <v>3440</v>
      </c>
      <c r="I3832">
        <v>150</v>
      </c>
      <c r="J3832" t="s">
        <v>21954</v>
      </c>
      <c r="K3832" t="s">
        <v>204</v>
      </c>
      <c r="L3832" t="s">
        <v>12492</v>
      </c>
      <c r="M3832" t="s">
        <v>21955</v>
      </c>
      <c r="N3832" t="s">
        <v>21955</v>
      </c>
      <c r="O3832" t="s">
        <v>21955</v>
      </c>
      <c r="P3832" t="s">
        <v>21955</v>
      </c>
      <c r="Q3832" t="s">
        <v>21956</v>
      </c>
      <c r="R3832">
        <v>0.05</v>
      </c>
      <c r="S3832">
        <v>0</v>
      </c>
      <c r="T3832" t="s">
        <v>21967</v>
      </c>
    </row>
    <row r="3833" spans="1:20">
      <c r="A3833" t="s">
        <v>349</v>
      </c>
      <c r="B3833" t="s">
        <v>28457</v>
      </c>
      <c r="C3833" t="s">
        <v>28458</v>
      </c>
      <c r="D3833" t="s">
        <v>25888</v>
      </c>
      <c r="E3833" t="s">
        <v>21952</v>
      </c>
      <c r="F3833" t="s">
        <v>21953</v>
      </c>
      <c r="G3833">
        <v>3450</v>
      </c>
      <c r="I3833">
        <v>150</v>
      </c>
      <c r="J3833" t="s">
        <v>21954</v>
      </c>
      <c r="K3833" t="s">
        <v>204</v>
      </c>
      <c r="L3833" t="s">
        <v>12492</v>
      </c>
      <c r="M3833" t="s">
        <v>21955</v>
      </c>
      <c r="N3833" t="s">
        <v>21955</v>
      </c>
      <c r="O3833" t="s">
        <v>21955</v>
      </c>
      <c r="P3833" t="s">
        <v>21955</v>
      </c>
      <c r="Q3833" t="s">
        <v>21956</v>
      </c>
      <c r="R3833">
        <v>0.05</v>
      </c>
      <c r="S3833">
        <v>0</v>
      </c>
      <c r="T3833" t="s">
        <v>21967</v>
      </c>
    </row>
    <row r="3834" spans="1:20">
      <c r="A3834" t="s">
        <v>349</v>
      </c>
      <c r="B3834" t="s">
        <v>28459</v>
      </c>
      <c r="C3834" t="s">
        <v>28460</v>
      </c>
      <c r="D3834" t="s">
        <v>22043</v>
      </c>
      <c r="E3834" t="s">
        <v>21952</v>
      </c>
      <c r="F3834" t="s">
        <v>21953</v>
      </c>
      <c r="G3834">
        <v>3440</v>
      </c>
      <c r="I3834">
        <v>150</v>
      </c>
      <c r="J3834" t="s">
        <v>21954</v>
      </c>
      <c r="K3834" t="s">
        <v>204</v>
      </c>
      <c r="L3834" t="s">
        <v>12492</v>
      </c>
      <c r="M3834" t="s">
        <v>21955</v>
      </c>
      <c r="N3834" t="s">
        <v>21955</v>
      </c>
      <c r="O3834" t="s">
        <v>21955</v>
      </c>
      <c r="P3834" t="s">
        <v>21955</v>
      </c>
      <c r="Q3834" t="s">
        <v>21956</v>
      </c>
      <c r="R3834">
        <v>0.05</v>
      </c>
      <c r="S3834">
        <v>0</v>
      </c>
    </row>
    <row r="3835" spans="1:20">
      <c r="A3835" t="s">
        <v>349</v>
      </c>
      <c r="B3835" t="s">
        <v>28461</v>
      </c>
      <c r="C3835" t="s">
        <v>28462</v>
      </c>
      <c r="D3835" t="s">
        <v>22043</v>
      </c>
      <c r="E3835" t="s">
        <v>21952</v>
      </c>
      <c r="F3835" t="s">
        <v>21953</v>
      </c>
      <c r="G3835">
        <v>3440</v>
      </c>
      <c r="I3835">
        <v>150</v>
      </c>
      <c r="J3835" t="s">
        <v>21954</v>
      </c>
      <c r="K3835" t="s">
        <v>12492</v>
      </c>
      <c r="L3835" t="s">
        <v>12492</v>
      </c>
      <c r="M3835" t="s">
        <v>21955</v>
      </c>
      <c r="N3835" t="s">
        <v>21955</v>
      </c>
      <c r="O3835" t="s">
        <v>21955</v>
      </c>
      <c r="P3835" t="s">
        <v>21955</v>
      </c>
      <c r="Q3835" t="s">
        <v>21956</v>
      </c>
      <c r="R3835">
        <v>0.05</v>
      </c>
      <c r="S3835">
        <v>0</v>
      </c>
      <c r="T3835" t="s">
        <v>21967</v>
      </c>
    </row>
    <row r="3836" spans="1:20">
      <c r="A3836" t="s">
        <v>349</v>
      </c>
      <c r="B3836" t="s">
        <v>28463</v>
      </c>
      <c r="C3836" t="s">
        <v>28464</v>
      </c>
      <c r="D3836" t="s">
        <v>22043</v>
      </c>
      <c r="E3836" t="s">
        <v>21952</v>
      </c>
      <c r="F3836" t="s">
        <v>21953</v>
      </c>
      <c r="G3836">
        <v>3440</v>
      </c>
      <c r="I3836">
        <v>150</v>
      </c>
      <c r="J3836" t="s">
        <v>21954</v>
      </c>
      <c r="K3836" t="s">
        <v>12492</v>
      </c>
      <c r="L3836" t="s">
        <v>12492</v>
      </c>
      <c r="M3836" t="s">
        <v>21955</v>
      </c>
      <c r="N3836" t="s">
        <v>21955</v>
      </c>
      <c r="O3836" t="s">
        <v>21955</v>
      </c>
      <c r="P3836" t="s">
        <v>21955</v>
      </c>
      <c r="Q3836" t="s">
        <v>21956</v>
      </c>
      <c r="R3836">
        <v>0.05</v>
      </c>
      <c r="S3836">
        <v>0</v>
      </c>
      <c r="T3836" t="s">
        <v>21967</v>
      </c>
    </row>
    <row r="3837" spans="1:20">
      <c r="A3837" t="s">
        <v>349</v>
      </c>
      <c r="B3837" t="s">
        <v>28465</v>
      </c>
      <c r="C3837" t="s">
        <v>28466</v>
      </c>
      <c r="D3837" t="s">
        <v>24128</v>
      </c>
      <c r="E3837" t="s">
        <v>21966</v>
      </c>
      <c r="F3837" t="s">
        <v>21953</v>
      </c>
      <c r="G3837">
        <v>3220</v>
      </c>
      <c r="I3837">
        <v>150</v>
      </c>
      <c r="J3837" t="s">
        <v>21954</v>
      </c>
      <c r="K3837" t="s">
        <v>12492</v>
      </c>
      <c r="L3837" t="s">
        <v>12492</v>
      </c>
      <c r="M3837" t="s">
        <v>34</v>
      </c>
      <c r="N3837" t="s">
        <v>34</v>
      </c>
      <c r="O3837" t="s">
        <v>34</v>
      </c>
      <c r="P3837" t="s">
        <v>34</v>
      </c>
      <c r="Q3837" t="s">
        <v>21956</v>
      </c>
      <c r="R3837">
        <v>0.05</v>
      </c>
      <c r="S3837">
        <v>0</v>
      </c>
      <c r="T3837" t="s">
        <v>21967</v>
      </c>
    </row>
    <row r="3838" spans="1:20">
      <c r="A3838" t="s">
        <v>349</v>
      </c>
      <c r="B3838" t="s">
        <v>28467</v>
      </c>
      <c r="C3838" t="s">
        <v>28468</v>
      </c>
      <c r="D3838" t="s">
        <v>22043</v>
      </c>
      <c r="E3838" t="s">
        <v>21952</v>
      </c>
      <c r="F3838" t="s">
        <v>21953</v>
      </c>
      <c r="G3838">
        <v>3440</v>
      </c>
      <c r="I3838">
        <v>150</v>
      </c>
      <c r="J3838" t="s">
        <v>21954</v>
      </c>
      <c r="K3838" t="s">
        <v>204</v>
      </c>
      <c r="L3838" t="s">
        <v>12492</v>
      </c>
      <c r="M3838" t="s">
        <v>21955</v>
      </c>
      <c r="N3838" t="s">
        <v>21955</v>
      </c>
      <c r="O3838" t="s">
        <v>21955</v>
      </c>
      <c r="P3838" t="s">
        <v>21955</v>
      </c>
      <c r="Q3838" t="s">
        <v>21956</v>
      </c>
      <c r="R3838">
        <v>0.05</v>
      </c>
      <c r="S3838">
        <v>0</v>
      </c>
      <c r="T3838" t="s">
        <v>22002</v>
      </c>
    </row>
    <row r="3839" spans="1:20">
      <c r="A3839" t="s">
        <v>349</v>
      </c>
      <c r="B3839" t="s">
        <v>28469</v>
      </c>
      <c r="C3839" t="s">
        <v>28470</v>
      </c>
      <c r="D3839" t="s">
        <v>26586</v>
      </c>
      <c r="E3839" t="s">
        <v>21966</v>
      </c>
      <c r="F3839" t="s">
        <v>21953</v>
      </c>
      <c r="G3839">
        <v>3220</v>
      </c>
      <c r="I3839">
        <v>150</v>
      </c>
      <c r="J3839" t="s">
        <v>21954</v>
      </c>
      <c r="K3839" t="s">
        <v>204</v>
      </c>
      <c r="L3839" t="s">
        <v>12492</v>
      </c>
      <c r="M3839" t="s">
        <v>21955</v>
      </c>
      <c r="N3839" t="s">
        <v>21955</v>
      </c>
      <c r="O3839" t="s">
        <v>21955</v>
      </c>
      <c r="P3839" t="s">
        <v>21955</v>
      </c>
      <c r="Q3839" t="s">
        <v>21956</v>
      </c>
      <c r="R3839">
        <v>0.05</v>
      </c>
      <c r="S3839">
        <v>0</v>
      </c>
      <c r="T3839" t="s">
        <v>21967</v>
      </c>
    </row>
    <row r="3840" spans="1:20">
      <c r="A3840" t="s">
        <v>349</v>
      </c>
      <c r="B3840" t="s">
        <v>28471</v>
      </c>
      <c r="C3840" t="s">
        <v>28472</v>
      </c>
      <c r="D3840" t="s">
        <v>26586</v>
      </c>
      <c r="E3840" t="s">
        <v>21966</v>
      </c>
      <c r="F3840" t="s">
        <v>21953</v>
      </c>
      <c r="G3840">
        <v>3220</v>
      </c>
      <c r="I3840">
        <v>150</v>
      </c>
      <c r="J3840" t="s">
        <v>21954</v>
      </c>
      <c r="K3840" t="s">
        <v>204</v>
      </c>
      <c r="L3840" t="s">
        <v>12492</v>
      </c>
      <c r="M3840" t="s">
        <v>21955</v>
      </c>
      <c r="N3840" t="s">
        <v>21955</v>
      </c>
      <c r="O3840" t="s">
        <v>21955</v>
      </c>
      <c r="P3840" t="s">
        <v>21955</v>
      </c>
      <c r="Q3840" t="s">
        <v>21956</v>
      </c>
      <c r="R3840">
        <v>0.05</v>
      </c>
      <c r="S3840">
        <v>0</v>
      </c>
      <c r="T3840" t="s">
        <v>21967</v>
      </c>
    </row>
    <row r="3841" spans="1:20">
      <c r="A3841" t="s">
        <v>349</v>
      </c>
      <c r="B3841" t="s">
        <v>28473</v>
      </c>
      <c r="C3841" t="s">
        <v>28474</v>
      </c>
      <c r="D3841" t="s">
        <v>28475</v>
      </c>
      <c r="E3841" t="s">
        <v>21952</v>
      </c>
      <c r="F3841" t="s">
        <v>21953</v>
      </c>
      <c r="G3841">
        <v>3420</v>
      </c>
      <c r="I3841">
        <v>150</v>
      </c>
      <c r="J3841" t="s">
        <v>21954</v>
      </c>
      <c r="K3841" t="s">
        <v>12492</v>
      </c>
      <c r="L3841" t="s">
        <v>12492</v>
      </c>
      <c r="M3841" t="s">
        <v>34</v>
      </c>
      <c r="N3841" t="s">
        <v>34</v>
      </c>
      <c r="O3841" t="s">
        <v>34</v>
      </c>
      <c r="P3841" t="s">
        <v>34</v>
      </c>
      <c r="Q3841" t="s">
        <v>21956</v>
      </c>
      <c r="R3841">
        <v>0.05</v>
      </c>
      <c r="S3841">
        <v>0</v>
      </c>
      <c r="T3841" t="s">
        <v>21967</v>
      </c>
    </row>
    <row r="3842" spans="1:20">
      <c r="A3842" t="s">
        <v>349</v>
      </c>
      <c r="B3842" t="s">
        <v>28476</v>
      </c>
      <c r="C3842" t="s">
        <v>28477</v>
      </c>
      <c r="D3842" t="s">
        <v>22412</v>
      </c>
      <c r="E3842" t="s">
        <v>21966</v>
      </c>
      <c r="F3842" t="s">
        <v>21953</v>
      </c>
      <c r="G3842">
        <v>3220</v>
      </c>
      <c r="I3842">
        <v>150</v>
      </c>
      <c r="J3842" t="s">
        <v>21954</v>
      </c>
      <c r="K3842" t="s">
        <v>12492</v>
      </c>
      <c r="L3842" t="s">
        <v>12492</v>
      </c>
      <c r="M3842" t="s">
        <v>21955</v>
      </c>
      <c r="N3842" t="s">
        <v>21955</v>
      </c>
      <c r="O3842" t="s">
        <v>21955</v>
      </c>
      <c r="P3842" t="s">
        <v>21955</v>
      </c>
      <c r="Q3842" t="s">
        <v>21956</v>
      </c>
      <c r="R3842">
        <v>0.05</v>
      </c>
      <c r="S3842">
        <v>0</v>
      </c>
      <c r="T3842" t="s">
        <v>22002</v>
      </c>
    </row>
    <row r="3843" spans="1:20">
      <c r="A3843" t="s">
        <v>349</v>
      </c>
      <c r="B3843" t="s">
        <v>28478</v>
      </c>
      <c r="C3843" t="s">
        <v>28479</v>
      </c>
      <c r="D3843" t="s">
        <v>26581</v>
      </c>
      <c r="E3843" t="s">
        <v>21960</v>
      </c>
      <c r="F3843" t="s">
        <v>21953</v>
      </c>
      <c r="G3843">
        <v>3021</v>
      </c>
      <c r="I3843">
        <v>150</v>
      </c>
      <c r="J3843" t="s">
        <v>21954</v>
      </c>
      <c r="K3843" t="s">
        <v>12492</v>
      </c>
      <c r="L3843" t="s">
        <v>12492</v>
      </c>
      <c r="M3843" t="s">
        <v>21955</v>
      </c>
      <c r="N3843" t="s">
        <v>21955</v>
      </c>
      <c r="O3843" t="s">
        <v>21955</v>
      </c>
      <c r="P3843" t="s">
        <v>21955</v>
      </c>
      <c r="Q3843" t="s">
        <v>21956</v>
      </c>
      <c r="R3843">
        <v>0.05</v>
      </c>
      <c r="S3843">
        <v>0</v>
      </c>
    </row>
    <row r="3844" spans="1:20">
      <c r="A3844" t="s">
        <v>349</v>
      </c>
      <c r="B3844" t="s">
        <v>28480</v>
      </c>
      <c r="C3844" t="s">
        <v>28481</v>
      </c>
      <c r="D3844" t="s">
        <v>27273</v>
      </c>
      <c r="E3844" t="s">
        <v>22199</v>
      </c>
      <c r="F3844" t="s">
        <v>21953</v>
      </c>
      <c r="G3844">
        <v>3240</v>
      </c>
      <c r="I3844">
        <v>150</v>
      </c>
      <c r="J3844" t="s">
        <v>21954</v>
      </c>
      <c r="K3844" t="s">
        <v>12492</v>
      </c>
      <c r="L3844" t="s">
        <v>12492</v>
      </c>
      <c r="M3844" t="s">
        <v>21955</v>
      </c>
      <c r="N3844" t="s">
        <v>21955</v>
      </c>
      <c r="O3844" t="s">
        <v>21955</v>
      </c>
      <c r="P3844" t="s">
        <v>21955</v>
      </c>
      <c r="Q3844" t="s">
        <v>21956</v>
      </c>
      <c r="R3844">
        <v>0.05</v>
      </c>
      <c r="S3844">
        <v>0</v>
      </c>
      <c r="T3844" t="s">
        <v>22002</v>
      </c>
    </row>
    <row r="3845" spans="1:20">
      <c r="A3845" t="s">
        <v>349</v>
      </c>
      <c r="B3845" t="s">
        <v>28482</v>
      </c>
      <c r="C3845" t="s">
        <v>28483</v>
      </c>
      <c r="D3845" t="s">
        <v>22531</v>
      </c>
      <c r="E3845" t="s">
        <v>21966</v>
      </c>
      <c r="F3845" t="s">
        <v>21953</v>
      </c>
      <c r="G3845">
        <v>3220</v>
      </c>
      <c r="H3845">
        <v>3220</v>
      </c>
      <c r="I3845">
        <v>150</v>
      </c>
      <c r="J3845" t="s">
        <v>21954</v>
      </c>
      <c r="K3845" t="s">
        <v>204</v>
      </c>
      <c r="L3845" t="s">
        <v>12492</v>
      </c>
      <c r="M3845" t="s">
        <v>21955</v>
      </c>
      <c r="N3845" t="s">
        <v>21955</v>
      </c>
      <c r="O3845" t="s">
        <v>21955</v>
      </c>
      <c r="P3845" t="s">
        <v>21955</v>
      </c>
      <c r="Q3845" t="s">
        <v>21956</v>
      </c>
      <c r="R3845">
        <v>0.05</v>
      </c>
      <c r="S3845">
        <v>0</v>
      </c>
    </row>
    <row r="3846" spans="1:20">
      <c r="A3846" t="s">
        <v>349</v>
      </c>
      <c r="B3846" t="s">
        <v>28484</v>
      </c>
      <c r="C3846" t="s">
        <v>28485</v>
      </c>
      <c r="D3846" t="s">
        <v>22073</v>
      </c>
      <c r="E3846" t="s">
        <v>21952</v>
      </c>
      <c r="F3846" t="s">
        <v>21953</v>
      </c>
      <c r="G3846">
        <v>3450</v>
      </c>
      <c r="I3846">
        <v>150</v>
      </c>
      <c r="J3846" t="s">
        <v>21954</v>
      </c>
      <c r="K3846" t="s">
        <v>204</v>
      </c>
      <c r="L3846" t="s">
        <v>12492</v>
      </c>
      <c r="M3846" t="s">
        <v>21955</v>
      </c>
      <c r="N3846" t="s">
        <v>21955</v>
      </c>
      <c r="O3846" t="s">
        <v>21955</v>
      </c>
      <c r="P3846" t="s">
        <v>21955</v>
      </c>
      <c r="Q3846" t="s">
        <v>21956</v>
      </c>
      <c r="R3846">
        <v>0.05</v>
      </c>
      <c r="S3846">
        <v>0</v>
      </c>
      <c r="T3846" t="s">
        <v>21967</v>
      </c>
    </row>
    <row r="3847" spans="1:20">
      <c r="A3847" t="s">
        <v>349</v>
      </c>
      <c r="B3847" t="s">
        <v>28486</v>
      </c>
      <c r="C3847" t="s">
        <v>28487</v>
      </c>
      <c r="D3847" t="s">
        <v>22069</v>
      </c>
      <c r="E3847" t="s">
        <v>21952</v>
      </c>
      <c r="F3847" t="s">
        <v>21953</v>
      </c>
      <c r="G3847">
        <v>3430</v>
      </c>
      <c r="I3847">
        <v>200</v>
      </c>
      <c r="J3847" t="s">
        <v>21954</v>
      </c>
      <c r="K3847" t="s">
        <v>12492</v>
      </c>
      <c r="L3847" t="s">
        <v>12492</v>
      </c>
      <c r="M3847" t="s">
        <v>21955</v>
      </c>
      <c r="N3847" t="s">
        <v>21955</v>
      </c>
      <c r="O3847" t="s">
        <v>21955</v>
      </c>
      <c r="P3847" t="s">
        <v>21955</v>
      </c>
      <c r="Q3847" t="s">
        <v>21956</v>
      </c>
      <c r="R3847">
        <v>0.05</v>
      </c>
      <c r="S3847">
        <v>0</v>
      </c>
      <c r="T3847" t="s">
        <v>22002</v>
      </c>
    </row>
    <row r="3848" spans="1:20">
      <c r="A3848" t="s">
        <v>349</v>
      </c>
      <c r="B3848" t="s">
        <v>28488</v>
      </c>
      <c r="C3848" t="s">
        <v>28489</v>
      </c>
      <c r="D3848" t="s">
        <v>22349</v>
      </c>
      <c r="E3848" t="s">
        <v>21952</v>
      </c>
      <c r="F3848" t="s">
        <v>21953</v>
      </c>
      <c r="G3848">
        <v>3450</v>
      </c>
      <c r="I3848">
        <v>150</v>
      </c>
      <c r="J3848" t="s">
        <v>21954</v>
      </c>
      <c r="K3848" t="s">
        <v>204</v>
      </c>
      <c r="L3848" t="s">
        <v>12492</v>
      </c>
      <c r="M3848" t="s">
        <v>21961</v>
      </c>
      <c r="N3848" t="s">
        <v>21955</v>
      </c>
      <c r="O3848" t="s">
        <v>21955</v>
      </c>
      <c r="P3848" t="s">
        <v>21961</v>
      </c>
      <c r="Q3848" t="s">
        <v>21956</v>
      </c>
      <c r="R3848">
        <v>0.05</v>
      </c>
      <c r="S3848">
        <v>0</v>
      </c>
      <c r="T3848" t="s">
        <v>21967</v>
      </c>
    </row>
    <row r="3849" spans="1:20">
      <c r="A3849" t="s">
        <v>349</v>
      </c>
      <c r="B3849" t="s">
        <v>28490</v>
      </c>
      <c r="C3849" t="s">
        <v>28491</v>
      </c>
      <c r="D3849" t="s">
        <v>27330</v>
      </c>
      <c r="E3849" t="s">
        <v>21952</v>
      </c>
      <c r="F3849" t="s">
        <v>21953</v>
      </c>
      <c r="G3849">
        <v>3420</v>
      </c>
      <c r="I3849">
        <v>150</v>
      </c>
      <c r="J3849" t="s">
        <v>21954</v>
      </c>
      <c r="K3849" t="s">
        <v>204</v>
      </c>
      <c r="L3849" t="s">
        <v>12492</v>
      </c>
      <c r="M3849" t="s">
        <v>21955</v>
      </c>
      <c r="N3849" t="s">
        <v>21955</v>
      </c>
      <c r="O3849" t="s">
        <v>21955</v>
      </c>
      <c r="P3849" t="s">
        <v>21955</v>
      </c>
      <c r="Q3849" t="s">
        <v>21956</v>
      </c>
      <c r="R3849">
        <v>0.01</v>
      </c>
      <c r="S3849">
        <v>0</v>
      </c>
      <c r="T3849" t="s">
        <v>21967</v>
      </c>
    </row>
    <row r="3850" spans="1:20">
      <c r="A3850" t="s">
        <v>349</v>
      </c>
      <c r="B3850" t="s">
        <v>28492</v>
      </c>
      <c r="C3850" t="s">
        <v>28493</v>
      </c>
      <c r="D3850" t="s">
        <v>27330</v>
      </c>
      <c r="E3850" t="s">
        <v>24201</v>
      </c>
      <c r="F3850" t="s">
        <v>21953</v>
      </c>
      <c r="G3850">
        <v>3420</v>
      </c>
      <c r="I3850">
        <v>150</v>
      </c>
      <c r="J3850" t="s">
        <v>21954</v>
      </c>
      <c r="K3850" t="s">
        <v>12492</v>
      </c>
      <c r="L3850" t="s">
        <v>12492</v>
      </c>
      <c r="M3850" t="s">
        <v>21955</v>
      </c>
      <c r="N3850" t="s">
        <v>21955</v>
      </c>
      <c r="O3850" t="s">
        <v>21955</v>
      </c>
      <c r="P3850" t="s">
        <v>21955</v>
      </c>
      <c r="Q3850" t="s">
        <v>21956</v>
      </c>
      <c r="R3850">
        <v>0.05</v>
      </c>
      <c r="S3850">
        <v>0</v>
      </c>
      <c r="T3850" t="s">
        <v>21967</v>
      </c>
    </row>
    <row r="3851" spans="1:20">
      <c r="A3851" t="s">
        <v>349</v>
      </c>
      <c r="B3851" t="s">
        <v>28494</v>
      </c>
      <c r="C3851" t="s">
        <v>28495</v>
      </c>
      <c r="D3851" t="s">
        <v>27330</v>
      </c>
      <c r="E3851" t="s">
        <v>21952</v>
      </c>
      <c r="F3851" t="s">
        <v>21953</v>
      </c>
      <c r="G3851">
        <v>3420</v>
      </c>
      <c r="I3851">
        <v>150</v>
      </c>
      <c r="J3851" t="s">
        <v>21954</v>
      </c>
      <c r="K3851" t="s">
        <v>12492</v>
      </c>
      <c r="L3851" t="s">
        <v>12492</v>
      </c>
      <c r="M3851" t="s">
        <v>21955</v>
      </c>
      <c r="N3851" t="s">
        <v>21955</v>
      </c>
      <c r="O3851" t="s">
        <v>21955</v>
      </c>
      <c r="P3851" t="s">
        <v>21955</v>
      </c>
      <c r="Q3851" t="s">
        <v>21956</v>
      </c>
      <c r="R3851">
        <v>0.05</v>
      </c>
      <c r="S3851">
        <v>0</v>
      </c>
      <c r="T3851" t="s">
        <v>21967</v>
      </c>
    </row>
    <row r="3852" spans="1:20">
      <c r="A3852" t="s">
        <v>349</v>
      </c>
      <c r="B3852" t="s">
        <v>28496</v>
      </c>
      <c r="C3852" t="s">
        <v>28497</v>
      </c>
      <c r="D3852" t="s">
        <v>25813</v>
      </c>
      <c r="E3852" t="s">
        <v>21960</v>
      </c>
      <c r="F3852" t="s">
        <v>21953</v>
      </c>
      <c r="G3852">
        <v>3430</v>
      </c>
      <c r="H3852">
        <v>3430</v>
      </c>
      <c r="I3852">
        <v>150</v>
      </c>
      <c r="J3852" t="s">
        <v>21954</v>
      </c>
      <c r="K3852" t="s">
        <v>204</v>
      </c>
      <c r="L3852" t="s">
        <v>12492</v>
      </c>
      <c r="M3852" t="s">
        <v>21955</v>
      </c>
      <c r="N3852" t="s">
        <v>21955</v>
      </c>
      <c r="O3852" t="s">
        <v>21955</v>
      </c>
      <c r="P3852" t="s">
        <v>21955</v>
      </c>
      <c r="Q3852" t="s">
        <v>21956</v>
      </c>
      <c r="R3852">
        <v>0.05</v>
      </c>
      <c r="S3852">
        <v>0</v>
      </c>
    </row>
    <row r="3853" spans="1:20">
      <c r="A3853" t="s">
        <v>349</v>
      </c>
      <c r="B3853" t="s">
        <v>28498</v>
      </c>
      <c r="C3853" t="s">
        <v>28499</v>
      </c>
      <c r="D3853" t="s">
        <v>22409</v>
      </c>
      <c r="E3853" t="s">
        <v>21952</v>
      </c>
      <c r="F3853" t="s">
        <v>21953</v>
      </c>
      <c r="G3853">
        <v>3450</v>
      </c>
      <c r="I3853">
        <v>150</v>
      </c>
      <c r="J3853" t="s">
        <v>21954</v>
      </c>
      <c r="K3853" t="s">
        <v>12492</v>
      </c>
      <c r="L3853" t="s">
        <v>12492</v>
      </c>
      <c r="M3853" t="s">
        <v>21955</v>
      </c>
      <c r="N3853" t="s">
        <v>21955</v>
      </c>
      <c r="O3853" t="s">
        <v>21955</v>
      </c>
      <c r="P3853" t="s">
        <v>21955</v>
      </c>
      <c r="Q3853" t="s">
        <v>21956</v>
      </c>
      <c r="R3853">
        <v>0.05</v>
      </c>
      <c r="S3853">
        <v>0</v>
      </c>
      <c r="T3853" t="s">
        <v>21967</v>
      </c>
    </row>
    <row r="3854" spans="1:20">
      <c r="A3854" t="s">
        <v>349</v>
      </c>
      <c r="B3854" t="s">
        <v>28500</v>
      </c>
      <c r="C3854" t="s">
        <v>28501</v>
      </c>
      <c r="D3854" t="s">
        <v>22700</v>
      </c>
      <c r="E3854" t="s">
        <v>21952</v>
      </c>
      <c r="F3854" t="s">
        <v>21953</v>
      </c>
      <c r="G3854">
        <v>3450</v>
      </c>
      <c r="I3854">
        <v>150</v>
      </c>
      <c r="J3854" t="s">
        <v>21954</v>
      </c>
      <c r="K3854" t="s">
        <v>12492</v>
      </c>
      <c r="L3854" t="s">
        <v>12492</v>
      </c>
      <c r="M3854" t="s">
        <v>21955</v>
      </c>
      <c r="N3854" t="s">
        <v>21955</v>
      </c>
      <c r="O3854" t="s">
        <v>21955</v>
      </c>
      <c r="P3854" t="s">
        <v>21955</v>
      </c>
      <c r="Q3854" t="s">
        <v>21956</v>
      </c>
      <c r="R3854">
        <v>0.05</v>
      </c>
      <c r="S3854">
        <v>0</v>
      </c>
      <c r="T3854" t="s">
        <v>22002</v>
      </c>
    </row>
    <row r="3855" spans="1:20">
      <c r="A3855" t="s">
        <v>349</v>
      </c>
      <c r="B3855" t="s">
        <v>28502</v>
      </c>
      <c r="C3855" t="s">
        <v>28503</v>
      </c>
      <c r="D3855" t="s">
        <v>28504</v>
      </c>
      <c r="E3855" t="s">
        <v>21960</v>
      </c>
      <c r="F3855" t="s">
        <v>21953</v>
      </c>
      <c r="G3855">
        <v>3420</v>
      </c>
      <c r="I3855">
        <v>200</v>
      </c>
      <c r="J3855" t="s">
        <v>21954</v>
      </c>
      <c r="K3855" t="s">
        <v>12492</v>
      </c>
      <c r="L3855" t="s">
        <v>12492</v>
      </c>
      <c r="M3855" t="s">
        <v>34</v>
      </c>
      <c r="N3855" t="s">
        <v>34</v>
      </c>
      <c r="O3855" t="s">
        <v>34</v>
      </c>
      <c r="P3855" t="s">
        <v>34</v>
      </c>
      <c r="Q3855" t="s">
        <v>21956</v>
      </c>
      <c r="R3855">
        <v>0.05</v>
      </c>
      <c r="S3855">
        <v>0</v>
      </c>
      <c r="T3855" t="s">
        <v>21967</v>
      </c>
    </row>
    <row r="3856" spans="1:20">
      <c r="A3856" t="s">
        <v>349</v>
      </c>
      <c r="B3856" t="s">
        <v>28505</v>
      </c>
      <c r="C3856" t="s">
        <v>28506</v>
      </c>
      <c r="D3856" t="s">
        <v>21959</v>
      </c>
      <c r="E3856" t="s">
        <v>21960</v>
      </c>
      <c r="F3856" t="s">
        <v>21953</v>
      </c>
      <c r="G3856">
        <v>3420</v>
      </c>
      <c r="I3856">
        <v>150</v>
      </c>
      <c r="J3856" t="s">
        <v>21954</v>
      </c>
      <c r="K3856" t="s">
        <v>204</v>
      </c>
      <c r="L3856" t="s">
        <v>12492</v>
      </c>
      <c r="M3856" t="s">
        <v>21955</v>
      </c>
      <c r="N3856" t="s">
        <v>21955</v>
      </c>
      <c r="O3856" t="s">
        <v>21955</v>
      </c>
      <c r="P3856" t="s">
        <v>21955</v>
      </c>
      <c r="Q3856" t="s">
        <v>21956</v>
      </c>
      <c r="R3856">
        <v>0.05</v>
      </c>
      <c r="S3856">
        <v>0</v>
      </c>
      <c r="T3856" t="s">
        <v>21967</v>
      </c>
    </row>
    <row r="3857" spans="1:20">
      <c r="A3857" t="s">
        <v>349</v>
      </c>
      <c r="B3857" t="s">
        <v>28507</v>
      </c>
      <c r="C3857" t="s">
        <v>28508</v>
      </c>
      <c r="D3857" t="s">
        <v>21959</v>
      </c>
      <c r="E3857" t="s">
        <v>21960</v>
      </c>
      <c r="F3857" t="s">
        <v>21953</v>
      </c>
      <c r="G3857">
        <v>3420</v>
      </c>
      <c r="I3857">
        <v>150</v>
      </c>
      <c r="J3857" t="s">
        <v>21954</v>
      </c>
      <c r="K3857" t="s">
        <v>204</v>
      </c>
      <c r="L3857" t="s">
        <v>12492</v>
      </c>
      <c r="M3857" t="s">
        <v>21955</v>
      </c>
      <c r="N3857" t="s">
        <v>21955</v>
      </c>
      <c r="O3857" t="s">
        <v>21955</v>
      </c>
      <c r="P3857" t="s">
        <v>21955</v>
      </c>
      <c r="Q3857" t="s">
        <v>21956</v>
      </c>
      <c r="R3857">
        <v>0.05</v>
      </c>
      <c r="S3857">
        <v>0</v>
      </c>
      <c r="T3857" t="s">
        <v>21967</v>
      </c>
    </row>
    <row r="3858" spans="1:20">
      <c r="A3858" t="s">
        <v>349</v>
      </c>
      <c r="B3858" t="s">
        <v>28509</v>
      </c>
      <c r="C3858" t="s">
        <v>28510</v>
      </c>
      <c r="D3858" t="s">
        <v>21959</v>
      </c>
      <c r="E3858" t="s">
        <v>21960</v>
      </c>
      <c r="F3858" t="s">
        <v>21953</v>
      </c>
      <c r="G3858">
        <v>3420</v>
      </c>
      <c r="I3858">
        <v>150</v>
      </c>
      <c r="J3858" t="s">
        <v>21954</v>
      </c>
      <c r="K3858" t="s">
        <v>204</v>
      </c>
      <c r="L3858" t="s">
        <v>12492</v>
      </c>
      <c r="M3858" t="s">
        <v>21955</v>
      </c>
      <c r="N3858" t="s">
        <v>21955</v>
      </c>
      <c r="O3858" t="s">
        <v>21955</v>
      </c>
      <c r="P3858" t="s">
        <v>21955</v>
      </c>
      <c r="Q3858" t="s">
        <v>21956</v>
      </c>
      <c r="R3858">
        <v>0.05</v>
      </c>
      <c r="S3858">
        <v>0</v>
      </c>
      <c r="T3858" t="s">
        <v>21967</v>
      </c>
    </row>
    <row r="3859" spans="1:20">
      <c r="A3859" t="s">
        <v>349</v>
      </c>
      <c r="B3859" t="s">
        <v>28511</v>
      </c>
      <c r="C3859" t="s">
        <v>28512</v>
      </c>
      <c r="D3859" t="s">
        <v>21959</v>
      </c>
      <c r="E3859" t="s">
        <v>21960</v>
      </c>
      <c r="F3859" t="s">
        <v>21953</v>
      </c>
      <c r="G3859">
        <v>3420</v>
      </c>
      <c r="I3859">
        <v>150</v>
      </c>
      <c r="J3859" t="s">
        <v>21954</v>
      </c>
      <c r="K3859" t="s">
        <v>204</v>
      </c>
      <c r="L3859" t="s">
        <v>12492</v>
      </c>
      <c r="M3859" t="s">
        <v>21955</v>
      </c>
      <c r="N3859" t="s">
        <v>21955</v>
      </c>
      <c r="O3859" t="s">
        <v>21955</v>
      </c>
      <c r="P3859" t="s">
        <v>21955</v>
      </c>
      <c r="Q3859" t="s">
        <v>21956</v>
      </c>
      <c r="R3859">
        <v>0.05</v>
      </c>
      <c r="S3859">
        <v>0</v>
      </c>
      <c r="T3859" t="s">
        <v>21967</v>
      </c>
    </row>
    <row r="3860" spans="1:20">
      <c r="A3860" t="s">
        <v>349</v>
      </c>
      <c r="B3860" t="s">
        <v>28513</v>
      </c>
      <c r="C3860" t="s">
        <v>28514</v>
      </c>
      <c r="D3860" t="s">
        <v>21959</v>
      </c>
      <c r="E3860" t="s">
        <v>21960</v>
      </c>
      <c r="F3860" t="s">
        <v>21953</v>
      </c>
      <c r="G3860">
        <v>3420</v>
      </c>
      <c r="I3860">
        <v>150</v>
      </c>
      <c r="J3860" t="s">
        <v>21954</v>
      </c>
      <c r="K3860" t="s">
        <v>204</v>
      </c>
      <c r="L3860" t="s">
        <v>12492</v>
      </c>
      <c r="M3860" t="s">
        <v>21955</v>
      </c>
      <c r="N3860" t="s">
        <v>21955</v>
      </c>
      <c r="O3860" t="s">
        <v>21955</v>
      </c>
      <c r="P3860" t="s">
        <v>21955</v>
      </c>
      <c r="Q3860" t="s">
        <v>21956</v>
      </c>
      <c r="R3860">
        <v>0.05</v>
      </c>
      <c r="S3860">
        <v>0</v>
      </c>
      <c r="T3860" t="s">
        <v>21967</v>
      </c>
    </row>
    <row r="3861" spans="1:20">
      <c r="A3861" t="s">
        <v>349</v>
      </c>
      <c r="B3861" t="s">
        <v>28515</v>
      </c>
      <c r="C3861" t="s">
        <v>28516</v>
      </c>
      <c r="D3861" t="s">
        <v>21959</v>
      </c>
      <c r="E3861" t="s">
        <v>21960</v>
      </c>
      <c r="F3861" t="s">
        <v>21953</v>
      </c>
      <c r="G3861">
        <v>3420</v>
      </c>
      <c r="I3861">
        <v>150</v>
      </c>
      <c r="J3861" t="s">
        <v>21954</v>
      </c>
      <c r="K3861" t="s">
        <v>204</v>
      </c>
      <c r="L3861" t="s">
        <v>12492</v>
      </c>
      <c r="M3861" t="s">
        <v>21955</v>
      </c>
      <c r="N3861" t="s">
        <v>21955</v>
      </c>
      <c r="O3861" t="s">
        <v>21955</v>
      </c>
      <c r="P3861" t="s">
        <v>21955</v>
      </c>
      <c r="Q3861" t="s">
        <v>21956</v>
      </c>
      <c r="R3861">
        <v>0.05</v>
      </c>
      <c r="S3861">
        <v>0</v>
      </c>
      <c r="T3861" t="s">
        <v>21967</v>
      </c>
    </row>
    <row r="3862" spans="1:20">
      <c r="A3862" t="s">
        <v>349</v>
      </c>
      <c r="B3862" t="s">
        <v>28517</v>
      </c>
      <c r="C3862" t="s">
        <v>28518</v>
      </c>
      <c r="D3862" t="s">
        <v>21959</v>
      </c>
      <c r="E3862" t="s">
        <v>21960</v>
      </c>
      <c r="F3862" t="s">
        <v>21953</v>
      </c>
      <c r="G3862">
        <v>3420</v>
      </c>
      <c r="I3862">
        <v>150</v>
      </c>
      <c r="J3862" t="s">
        <v>21954</v>
      </c>
      <c r="K3862" t="s">
        <v>204</v>
      </c>
      <c r="L3862" t="s">
        <v>12492</v>
      </c>
      <c r="M3862" t="s">
        <v>21955</v>
      </c>
      <c r="N3862" t="s">
        <v>21955</v>
      </c>
      <c r="O3862" t="s">
        <v>21955</v>
      </c>
      <c r="P3862" t="s">
        <v>21955</v>
      </c>
      <c r="Q3862" t="s">
        <v>21956</v>
      </c>
      <c r="R3862">
        <v>0.05</v>
      </c>
      <c r="S3862">
        <v>0</v>
      </c>
    </row>
    <row r="3863" spans="1:20">
      <c r="A3863" t="s">
        <v>349</v>
      </c>
      <c r="B3863" t="s">
        <v>28519</v>
      </c>
      <c r="C3863" t="s">
        <v>28520</v>
      </c>
      <c r="D3863" t="s">
        <v>21959</v>
      </c>
      <c r="E3863" t="s">
        <v>21960</v>
      </c>
      <c r="F3863" t="s">
        <v>21953</v>
      </c>
      <c r="G3863">
        <v>3420</v>
      </c>
      <c r="I3863">
        <v>150</v>
      </c>
      <c r="J3863" t="s">
        <v>21954</v>
      </c>
      <c r="K3863" t="s">
        <v>12492</v>
      </c>
      <c r="L3863" t="s">
        <v>12492</v>
      </c>
      <c r="M3863" t="s">
        <v>21955</v>
      </c>
      <c r="N3863" t="s">
        <v>21955</v>
      </c>
      <c r="O3863" t="s">
        <v>21955</v>
      </c>
      <c r="P3863" t="s">
        <v>21955</v>
      </c>
      <c r="Q3863" t="s">
        <v>21956</v>
      </c>
      <c r="R3863">
        <v>0.05</v>
      </c>
      <c r="S3863">
        <v>0</v>
      </c>
    </row>
    <row r="3864" spans="1:20">
      <c r="A3864" t="s">
        <v>349</v>
      </c>
      <c r="B3864" t="s">
        <v>28521</v>
      </c>
      <c r="C3864" t="s">
        <v>28522</v>
      </c>
      <c r="D3864" t="s">
        <v>21959</v>
      </c>
      <c r="E3864" t="s">
        <v>21960</v>
      </c>
      <c r="F3864" t="s">
        <v>21953</v>
      </c>
      <c r="G3864">
        <v>3420</v>
      </c>
      <c r="I3864">
        <v>150</v>
      </c>
      <c r="J3864" t="s">
        <v>21954</v>
      </c>
      <c r="K3864" t="s">
        <v>204</v>
      </c>
      <c r="L3864" t="s">
        <v>12492</v>
      </c>
      <c r="M3864" t="s">
        <v>21955</v>
      </c>
      <c r="N3864" t="s">
        <v>21955</v>
      </c>
      <c r="O3864" t="s">
        <v>21955</v>
      </c>
      <c r="P3864" t="s">
        <v>21955</v>
      </c>
      <c r="Q3864" t="s">
        <v>21956</v>
      </c>
      <c r="R3864">
        <v>0.05</v>
      </c>
      <c r="S3864">
        <v>0</v>
      </c>
      <c r="T3864" t="s">
        <v>21967</v>
      </c>
    </row>
    <row r="3865" spans="1:20">
      <c r="A3865" t="s">
        <v>349</v>
      </c>
      <c r="B3865" t="s">
        <v>28523</v>
      </c>
      <c r="C3865" t="s">
        <v>28524</v>
      </c>
      <c r="D3865" t="s">
        <v>21959</v>
      </c>
      <c r="E3865" t="s">
        <v>21960</v>
      </c>
      <c r="F3865" t="s">
        <v>21953</v>
      </c>
      <c r="G3865">
        <v>3420</v>
      </c>
      <c r="I3865">
        <v>150</v>
      </c>
      <c r="J3865" t="s">
        <v>21954</v>
      </c>
      <c r="K3865" t="s">
        <v>204</v>
      </c>
      <c r="L3865" t="s">
        <v>12492</v>
      </c>
      <c r="M3865" t="s">
        <v>21955</v>
      </c>
      <c r="N3865" t="s">
        <v>21955</v>
      </c>
      <c r="O3865" t="s">
        <v>21955</v>
      </c>
      <c r="P3865" t="s">
        <v>21955</v>
      </c>
      <c r="Q3865" t="s">
        <v>21956</v>
      </c>
      <c r="R3865">
        <v>0.05</v>
      </c>
      <c r="S3865">
        <v>0</v>
      </c>
      <c r="T3865" t="s">
        <v>21967</v>
      </c>
    </row>
    <row r="3866" spans="1:20">
      <c r="A3866" t="s">
        <v>349</v>
      </c>
      <c r="B3866" t="s">
        <v>28525</v>
      </c>
      <c r="C3866" t="s">
        <v>28526</v>
      </c>
      <c r="D3866" t="s">
        <v>21959</v>
      </c>
      <c r="E3866" t="s">
        <v>21960</v>
      </c>
      <c r="F3866" t="s">
        <v>21953</v>
      </c>
      <c r="G3866">
        <v>3420</v>
      </c>
      <c r="I3866">
        <v>150</v>
      </c>
      <c r="J3866" t="s">
        <v>21954</v>
      </c>
      <c r="K3866" t="s">
        <v>204</v>
      </c>
      <c r="L3866" t="s">
        <v>12492</v>
      </c>
      <c r="M3866" t="s">
        <v>21955</v>
      </c>
      <c r="N3866" t="s">
        <v>21955</v>
      </c>
      <c r="O3866" t="s">
        <v>21955</v>
      </c>
      <c r="P3866" t="s">
        <v>21955</v>
      </c>
      <c r="Q3866" t="s">
        <v>21956</v>
      </c>
      <c r="R3866">
        <v>0.05</v>
      </c>
      <c r="S3866">
        <v>0</v>
      </c>
      <c r="T3866" t="s">
        <v>21967</v>
      </c>
    </row>
    <row r="3867" spans="1:20">
      <c r="A3867" t="s">
        <v>349</v>
      </c>
      <c r="B3867" t="s">
        <v>28527</v>
      </c>
      <c r="C3867" t="s">
        <v>28528</v>
      </c>
      <c r="D3867" t="s">
        <v>22043</v>
      </c>
      <c r="E3867" t="s">
        <v>21952</v>
      </c>
      <c r="F3867" t="s">
        <v>21953</v>
      </c>
      <c r="G3867">
        <v>3430</v>
      </c>
      <c r="I3867">
        <v>150</v>
      </c>
      <c r="J3867" t="s">
        <v>21954</v>
      </c>
      <c r="K3867" t="s">
        <v>204</v>
      </c>
      <c r="L3867" t="s">
        <v>12492</v>
      </c>
      <c r="M3867" t="s">
        <v>21955</v>
      </c>
      <c r="N3867" t="s">
        <v>21955</v>
      </c>
      <c r="O3867" t="s">
        <v>21955</v>
      </c>
      <c r="P3867" t="s">
        <v>21955</v>
      </c>
      <c r="Q3867" t="s">
        <v>21956</v>
      </c>
      <c r="R3867">
        <v>0.05</v>
      </c>
      <c r="S3867">
        <v>0</v>
      </c>
    </row>
    <row r="3868" spans="1:20">
      <c r="A3868" t="s">
        <v>349</v>
      </c>
      <c r="B3868" t="s">
        <v>28529</v>
      </c>
      <c r="C3868" t="s">
        <v>28530</v>
      </c>
      <c r="D3868" t="s">
        <v>22069</v>
      </c>
      <c r="E3868" t="s">
        <v>21952</v>
      </c>
      <c r="F3868" t="s">
        <v>21953</v>
      </c>
      <c r="G3868">
        <v>3430</v>
      </c>
      <c r="I3868">
        <v>150</v>
      </c>
      <c r="J3868" t="s">
        <v>21954</v>
      </c>
      <c r="K3868" t="s">
        <v>204</v>
      </c>
      <c r="L3868" t="s">
        <v>12492</v>
      </c>
      <c r="M3868" t="s">
        <v>21955</v>
      </c>
      <c r="N3868" t="s">
        <v>21955</v>
      </c>
      <c r="O3868" t="s">
        <v>21955</v>
      </c>
      <c r="P3868" t="s">
        <v>21955</v>
      </c>
      <c r="Q3868" t="s">
        <v>21956</v>
      </c>
      <c r="R3868">
        <v>0.05</v>
      </c>
      <c r="S3868">
        <v>0</v>
      </c>
    </row>
    <row r="3869" spans="1:20">
      <c r="A3869" t="s">
        <v>349</v>
      </c>
      <c r="B3869" t="s">
        <v>28531</v>
      </c>
      <c r="C3869" t="s">
        <v>28532</v>
      </c>
      <c r="D3869" t="s">
        <v>22043</v>
      </c>
      <c r="E3869" t="s">
        <v>21952</v>
      </c>
      <c r="F3869" t="s">
        <v>21953</v>
      </c>
      <c r="G3869">
        <v>3430</v>
      </c>
      <c r="I3869">
        <v>150</v>
      </c>
      <c r="J3869" t="s">
        <v>21954</v>
      </c>
      <c r="K3869" t="s">
        <v>204</v>
      </c>
      <c r="L3869" t="s">
        <v>12492</v>
      </c>
      <c r="M3869" t="s">
        <v>21955</v>
      </c>
      <c r="N3869" t="s">
        <v>21955</v>
      </c>
      <c r="O3869" t="s">
        <v>21955</v>
      </c>
      <c r="P3869" t="s">
        <v>21955</v>
      </c>
      <c r="Q3869" t="s">
        <v>21956</v>
      </c>
      <c r="R3869">
        <v>0.05</v>
      </c>
      <c r="S3869">
        <v>0</v>
      </c>
    </row>
    <row r="3870" spans="1:20">
      <c r="A3870" t="s">
        <v>349</v>
      </c>
      <c r="B3870" t="s">
        <v>28533</v>
      </c>
      <c r="C3870" t="s">
        <v>28534</v>
      </c>
      <c r="D3870" t="s">
        <v>22006</v>
      </c>
      <c r="E3870" t="s">
        <v>21952</v>
      </c>
      <c r="F3870" t="s">
        <v>21953</v>
      </c>
      <c r="G3870">
        <v>3450</v>
      </c>
      <c r="I3870">
        <v>150</v>
      </c>
      <c r="J3870" t="s">
        <v>21954</v>
      </c>
      <c r="K3870" t="s">
        <v>204</v>
      </c>
      <c r="L3870" t="s">
        <v>12492</v>
      </c>
      <c r="M3870" t="s">
        <v>21955</v>
      </c>
      <c r="N3870" t="s">
        <v>21955</v>
      </c>
      <c r="O3870" t="s">
        <v>21955</v>
      </c>
      <c r="P3870" t="s">
        <v>21955</v>
      </c>
      <c r="Q3870" t="s">
        <v>21956</v>
      </c>
      <c r="R3870">
        <v>0.05</v>
      </c>
      <c r="S3870">
        <v>0</v>
      </c>
      <c r="T3870" t="s">
        <v>22002</v>
      </c>
    </row>
    <row r="3871" spans="1:20">
      <c r="A3871" t="s">
        <v>349</v>
      </c>
      <c r="B3871" t="s">
        <v>28535</v>
      </c>
      <c r="C3871" t="s">
        <v>28536</v>
      </c>
      <c r="D3871" t="s">
        <v>22006</v>
      </c>
      <c r="E3871" t="s">
        <v>21952</v>
      </c>
      <c r="F3871" t="s">
        <v>21953</v>
      </c>
      <c r="G3871">
        <v>3450</v>
      </c>
      <c r="I3871">
        <v>150</v>
      </c>
      <c r="J3871" t="s">
        <v>21954</v>
      </c>
      <c r="K3871" t="s">
        <v>204</v>
      </c>
      <c r="L3871" t="s">
        <v>12492</v>
      </c>
      <c r="M3871" t="s">
        <v>21955</v>
      </c>
      <c r="N3871" t="s">
        <v>21955</v>
      </c>
      <c r="O3871" t="s">
        <v>21955</v>
      </c>
      <c r="P3871" t="s">
        <v>21955</v>
      </c>
      <c r="Q3871" t="s">
        <v>21956</v>
      </c>
      <c r="R3871">
        <v>0.05</v>
      </c>
      <c r="S3871">
        <v>0</v>
      </c>
      <c r="T3871" t="s">
        <v>22002</v>
      </c>
    </row>
    <row r="3872" spans="1:20">
      <c r="A3872" t="s">
        <v>349</v>
      </c>
      <c r="B3872" t="s">
        <v>28537</v>
      </c>
      <c r="C3872" t="s">
        <v>28538</v>
      </c>
      <c r="D3872" t="s">
        <v>22006</v>
      </c>
      <c r="E3872" t="s">
        <v>21952</v>
      </c>
      <c r="F3872" t="s">
        <v>21953</v>
      </c>
      <c r="G3872">
        <v>3450</v>
      </c>
      <c r="I3872">
        <v>150</v>
      </c>
      <c r="J3872" t="s">
        <v>21954</v>
      </c>
      <c r="K3872" t="s">
        <v>204</v>
      </c>
      <c r="L3872" t="s">
        <v>12492</v>
      </c>
      <c r="M3872" t="s">
        <v>21955</v>
      </c>
      <c r="N3872" t="s">
        <v>21955</v>
      </c>
      <c r="O3872" t="s">
        <v>21955</v>
      </c>
      <c r="P3872" t="s">
        <v>21955</v>
      </c>
      <c r="Q3872" t="s">
        <v>21956</v>
      </c>
      <c r="R3872">
        <v>0.05</v>
      </c>
      <c r="S3872">
        <v>0</v>
      </c>
      <c r="T3872" t="s">
        <v>22002</v>
      </c>
    </row>
    <row r="3873" spans="1:20">
      <c r="A3873" t="s">
        <v>349</v>
      </c>
      <c r="B3873" t="s">
        <v>28539</v>
      </c>
      <c r="C3873" t="s">
        <v>28540</v>
      </c>
      <c r="D3873" t="s">
        <v>22006</v>
      </c>
      <c r="E3873" t="s">
        <v>21952</v>
      </c>
      <c r="F3873" t="s">
        <v>21953</v>
      </c>
      <c r="G3873">
        <v>3450</v>
      </c>
      <c r="I3873">
        <v>150</v>
      </c>
      <c r="J3873" t="s">
        <v>21954</v>
      </c>
      <c r="K3873" t="s">
        <v>204</v>
      </c>
      <c r="L3873" t="s">
        <v>12492</v>
      </c>
      <c r="M3873" t="s">
        <v>21955</v>
      </c>
      <c r="N3873" t="s">
        <v>21955</v>
      </c>
      <c r="O3873" t="s">
        <v>21955</v>
      </c>
      <c r="P3873" t="s">
        <v>21955</v>
      </c>
      <c r="Q3873" t="s">
        <v>21956</v>
      </c>
      <c r="R3873">
        <v>0.05</v>
      </c>
      <c r="S3873">
        <v>0</v>
      </c>
      <c r="T3873" t="s">
        <v>21967</v>
      </c>
    </row>
    <row r="3874" spans="1:20">
      <c r="A3874" t="s">
        <v>349</v>
      </c>
      <c r="B3874" t="s">
        <v>28541</v>
      </c>
      <c r="C3874" t="s">
        <v>28542</v>
      </c>
      <c r="D3874" t="s">
        <v>22006</v>
      </c>
      <c r="E3874" t="s">
        <v>21952</v>
      </c>
      <c r="F3874" t="s">
        <v>21953</v>
      </c>
      <c r="G3874">
        <v>3450</v>
      </c>
      <c r="I3874">
        <v>150</v>
      </c>
      <c r="J3874" t="s">
        <v>21954</v>
      </c>
      <c r="K3874" t="s">
        <v>204</v>
      </c>
      <c r="L3874" t="s">
        <v>12492</v>
      </c>
      <c r="M3874" t="s">
        <v>21955</v>
      </c>
      <c r="N3874" t="s">
        <v>21955</v>
      </c>
      <c r="O3874" t="s">
        <v>21955</v>
      </c>
      <c r="P3874" t="s">
        <v>21955</v>
      </c>
      <c r="Q3874" t="s">
        <v>21956</v>
      </c>
      <c r="R3874">
        <v>0.05</v>
      </c>
      <c r="S3874">
        <v>0</v>
      </c>
      <c r="T3874" t="s">
        <v>21967</v>
      </c>
    </row>
    <row r="3875" spans="1:20">
      <c r="A3875" t="s">
        <v>349</v>
      </c>
      <c r="B3875" t="s">
        <v>28543</v>
      </c>
      <c r="C3875" t="s">
        <v>28544</v>
      </c>
      <c r="D3875" t="s">
        <v>22069</v>
      </c>
      <c r="E3875" t="s">
        <v>21952</v>
      </c>
      <c r="F3875" t="s">
        <v>21953</v>
      </c>
      <c r="G3875">
        <v>3430</v>
      </c>
      <c r="I3875">
        <v>150</v>
      </c>
      <c r="J3875" t="s">
        <v>21954</v>
      </c>
      <c r="K3875" t="s">
        <v>12492</v>
      </c>
      <c r="L3875" t="s">
        <v>12492</v>
      </c>
      <c r="M3875" t="s">
        <v>21955</v>
      </c>
      <c r="N3875" t="s">
        <v>21955</v>
      </c>
      <c r="O3875" t="s">
        <v>21955</v>
      </c>
      <c r="P3875" t="s">
        <v>21955</v>
      </c>
      <c r="Q3875" t="s">
        <v>21956</v>
      </c>
      <c r="R3875">
        <v>0.05</v>
      </c>
      <c r="S3875">
        <v>0</v>
      </c>
      <c r="T3875" t="s">
        <v>21962</v>
      </c>
    </row>
    <row r="3876" spans="1:20">
      <c r="A3876" t="s">
        <v>349</v>
      </c>
      <c r="B3876" t="s">
        <v>28545</v>
      </c>
      <c r="C3876" t="s">
        <v>28546</v>
      </c>
      <c r="D3876" t="s">
        <v>22069</v>
      </c>
      <c r="E3876" t="s">
        <v>21952</v>
      </c>
      <c r="F3876" t="s">
        <v>21953</v>
      </c>
      <c r="G3876">
        <v>3430</v>
      </c>
      <c r="I3876">
        <v>150</v>
      </c>
      <c r="J3876" t="s">
        <v>21954</v>
      </c>
      <c r="K3876" t="s">
        <v>12492</v>
      </c>
      <c r="L3876" t="s">
        <v>12492</v>
      </c>
      <c r="M3876" t="s">
        <v>21955</v>
      </c>
      <c r="N3876" t="s">
        <v>21955</v>
      </c>
      <c r="O3876" t="s">
        <v>21955</v>
      </c>
      <c r="P3876" t="s">
        <v>21955</v>
      </c>
      <c r="Q3876" t="s">
        <v>21956</v>
      </c>
      <c r="R3876">
        <v>0.05</v>
      </c>
      <c r="S3876">
        <v>0</v>
      </c>
    </row>
    <row r="3877" spans="1:20">
      <c r="A3877" t="s">
        <v>349</v>
      </c>
      <c r="B3877" t="s">
        <v>28547</v>
      </c>
      <c r="C3877" t="s">
        <v>28548</v>
      </c>
      <c r="D3877" t="s">
        <v>22069</v>
      </c>
      <c r="E3877" t="s">
        <v>21952</v>
      </c>
      <c r="F3877" t="s">
        <v>21953</v>
      </c>
      <c r="G3877">
        <v>3430</v>
      </c>
      <c r="I3877">
        <v>150</v>
      </c>
      <c r="J3877" t="s">
        <v>21954</v>
      </c>
      <c r="K3877" t="s">
        <v>204</v>
      </c>
      <c r="L3877" t="s">
        <v>12492</v>
      </c>
      <c r="M3877" t="s">
        <v>21955</v>
      </c>
      <c r="N3877" t="s">
        <v>21955</v>
      </c>
      <c r="O3877" t="s">
        <v>21955</v>
      </c>
      <c r="P3877" t="s">
        <v>21955</v>
      </c>
      <c r="Q3877" t="s">
        <v>21956</v>
      </c>
      <c r="R3877">
        <v>0.05</v>
      </c>
      <c r="S3877">
        <v>0</v>
      </c>
    </row>
    <row r="3878" spans="1:20">
      <c r="A3878" t="s">
        <v>349</v>
      </c>
      <c r="B3878" t="s">
        <v>28549</v>
      </c>
      <c r="C3878" t="s">
        <v>28550</v>
      </c>
      <c r="D3878" t="s">
        <v>22069</v>
      </c>
      <c r="E3878" t="s">
        <v>21952</v>
      </c>
      <c r="F3878" t="s">
        <v>21953</v>
      </c>
      <c r="G3878">
        <v>3430</v>
      </c>
      <c r="H3878">
        <v>3450</v>
      </c>
      <c r="I3878">
        <v>150</v>
      </c>
      <c r="J3878" t="s">
        <v>21954</v>
      </c>
      <c r="K3878" t="s">
        <v>204</v>
      </c>
      <c r="L3878" t="s">
        <v>12492</v>
      </c>
      <c r="M3878" t="s">
        <v>21955</v>
      </c>
      <c r="N3878" t="s">
        <v>21955</v>
      </c>
      <c r="O3878" t="s">
        <v>21955</v>
      </c>
      <c r="P3878" t="s">
        <v>21955</v>
      </c>
      <c r="Q3878" t="s">
        <v>21956</v>
      </c>
      <c r="R3878">
        <v>0.05</v>
      </c>
      <c r="S3878">
        <v>0</v>
      </c>
      <c r="T3878" t="s">
        <v>21967</v>
      </c>
    </row>
    <row r="3879" spans="1:20">
      <c r="A3879" t="s">
        <v>349</v>
      </c>
      <c r="B3879" t="s">
        <v>28551</v>
      </c>
      <c r="C3879" t="s">
        <v>28552</v>
      </c>
      <c r="D3879" t="s">
        <v>22069</v>
      </c>
      <c r="E3879" t="s">
        <v>21952</v>
      </c>
      <c r="F3879" t="s">
        <v>21953</v>
      </c>
      <c r="G3879">
        <v>3430</v>
      </c>
      <c r="I3879">
        <v>150</v>
      </c>
      <c r="J3879" t="s">
        <v>21954</v>
      </c>
      <c r="K3879" t="s">
        <v>12492</v>
      </c>
      <c r="L3879" t="s">
        <v>12492</v>
      </c>
      <c r="M3879" t="s">
        <v>21955</v>
      </c>
      <c r="N3879" t="s">
        <v>21955</v>
      </c>
      <c r="O3879" t="s">
        <v>21955</v>
      </c>
      <c r="P3879" t="s">
        <v>21955</v>
      </c>
      <c r="Q3879" t="s">
        <v>21956</v>
      </c>
      <c r="R3879">
        <v>0.05</v>
      </c>
      <c r="S3879">
        <v>0</v>
      </c>
      <c r="T3879" t="s">
        <v>22002</v>
      </c>
    </row>
    <row r="3880" spans="1:20">
      <c r="A3880" t="s">
        <v>349</v>
      </c>
      <c r="B3880" t="s">
        <v>28553</v>
      </c>
      <c r="C3880" t="s">
        <v>28554</v>
      </c>
      <c r="D3880" t="s">
        <v>22069</v>
      </c>
      <c r="E3880" t="s">
        <v>21952</v>
      </c>
      <c r="F3880" t="s">
        <v>21953</v>
      </c>
      <c r="G3880">
        <v>3430</v>
      </c>
      <c r="I3880">
        <v>150</v>
      </c>
      <c r="J3880" t="s">
        <v>21954</v>
      </c>
      <c r="K3880" t="s">
        <v>12492</v>
      </c>
      <c r="L3880" t="s">
        <v>12492</v>
      </c>
      <c r="M3880" t="s">
        <v>21955</v>
      </c>
      <c r="N3880" t="s">
        <v>21955</v>
      </c>
      <c r="O3880" t="s">
        <v>21955</v>
      </c>
      <c r="P3880" t="s">
        <v>21955</v>
      </c>
      <c r="Q3880" t="s">
        <v>21956</v>
      </c>
      <c r="R3880">
        <v>0.05</v>
      </c>
      <c r="S3880">
        <v>0</v>
      </c>
      <c r="T3880" t="s">
        <v>22002</v>
      </c>
    </row>
    <row r="3881" spans="1:20">
      <c r="A3881" t="s">
        <v>349</v>
      </c>
      <c r="B3881" t="s">
        <v>28555</v>
      </c>
      <c r="C3881" t="s">
        <v>28556</v>
      </c>
      <c r="D3881" t="s">
        <v>22069</v>
      </c>
      <c r="E3881" t="s">
        <v>21952</v>
      </c>
      <c r="F3881" t="s">
        <v>21953</v>
      </c>
      <c r="G3881">
        <v>3430</v>
      </c>
      <c r="I3881">
        <v>150</v>
      </c>
      <c r="J3881" t="s">
        <v>21954</v>
      </c>
      <c r="K3881" t="s">
        <v>12492</v>
      </c>
      <c r="L3881" t="s">
        <v>12492</v>
      </c>
      <c r="M3881" t="s">
        <v>21955</v>
      </c>
      <c r="N3881" t="s">
        <v>21955</v>
      </c>
      <c r="O3881" t="s">
        <v>21955</v>
      </c>
      <c r="P3881" t="s">
        <v>21955</v>
      </c>
      <c r="Q3881" t="s">
        <v>21956</v>
      </c>
      <c r="R3881">
        <v>0.05</v>
      </c>
      <c r="S3881">
        <v>0</v>
      </c>
      <c r="T3881" t="s">
        <v>22002</v>
      </c>
    </row>
    <row r="3882" spans="1:20">
      <c r="A3882" t="s">
        <v>349</v>
      </c>
      <c r="B3882" t="s">
        <v>28557</v>
      </c>
      <c r="C3882" t="s">
        <v>28558</v>
      </c>
      <c r="D3882" t="s">
        <v>22069</v>
      </c>
      <c r="E3882" t="s">
        <v>21952</v>
      </c>
      <c r="F3882" t="s">
        <v>21953</v>
      </c>
      <c r="G3882">
        <v>3430</v>
      </c>
      <c r="I3882">
        <v>150</v>
      </c>
      <c r="J3882" t="s">
        <v>21954</v>
      </c>
      <c r="K3882" t="s">
        <v>12492</v>
      </c>
      <c r="L3882" t="s">
        <v>12492</v>
      </c>
      <c r="M3882" t="s">
        <v>21955</v>
      </c>
      <c r="N3882" t="s">
        <v>21955</v>
      </c>
      <c r="O3882" t="s">
        <v>21955</v>
      </c>
      <c r="P3882" t="s">
        <v>21955</v>
      </c>
      <c r="Q3882" t="s">
        <v>21956</v>
      </c>
      <c r="R3882">
        <v>0.05</v>
      </c>
      <c r="S3882">
        <v>0</v>
      </c>
      <c r="T3882" t="s">
        <v>22002</v>
      </c>
    </row>
    <row r="3883" spans="1:20">
      <c r="A3883" t="s">
        <v>349</v>
      </c>
      <c r="B3883" t="s">
        <v>28559</v>
      </c>
      <c r="C3883" t="s">
        <v>28560</v>
      </c>
      <c r="D3883" t="s">
        <v>28176</v>
      </c>
      <c r="E3883" t="s">
        <v>21952</v>
      </c>
      <c r="F3883" t="s">
        <v>21953</v>
      </c>
      <c r="G3883">
        <v>3450</v>
      </c>
      <c r="I3883">
        <v>150</v>
      </c>
      <c r="J3883" t="s">
        <v>21954</v>
      </c>
      <c r="K3883" t="s">
        <v>12492</v>
      </c>
      <c r="L3883" t="s">
        <v>12492</v>
      </c>
      <c r="M3883" t="s">
        <v>21955</v>
      </c>
      <c r="N3883" t="s">
        <v>21955</v>
      </c>
      <c r="O3883" t="s">
        <v>21955</v>
      </c>
      <c r="P3883" t="s">
        <v>21955</v>
      </c>
      <c r="Q3883" t="s">
        <v>21956</v>
      </c>
      <c r="R3883">
        <v>0.05</v>
      </c>
      <c r="S3883">
        <v>0</v>
      </c>
      <c r="T3883" t="s">
        <v>21967</v>
      </c>
    </row>
    <row r="3884" spans="1:20">
      <c r="A3884" t="s">
        <v>349</v>
      </c>
      <c r="B3884" t="s">
        <v>28561</v>
      </c>
      <c r="C3884" t="s">
        <v>28562</v>
      </c>
      <c r="D3884" t="s">
        <v>21959</v>
      </c>
      <c r="E3884" t="s">
        <v>21960</v>
      </c>
      <c r="F3884" t="s">
        <v>21953</v>
      </c>
      <c r="G3884">
        <v>3420</v>
      </c>
      <c r="I3884">
        <v>150</v>
      </c>
      <c r="J3884" t="s">
        <v>21954</v>
      </c>
      <c r="K3884" t="s">
        <v>204</v>
      </c>
      <c r="L3884" t="s">
        <v>12492</v>
      </c>
      <c r="M3884" t="s">
        <v>21955</v>
      </c>
      <c r="N3884" t="s">
        <v>21955</v>
      </c>
      <c r="O3884" t="s">
        <v>21955</v>
      </c>
      <c r="P3884" t="s">
        <v>21955</v>
      </c>
      <c r="Q3884" t="s">
        <v>21956</v>
      </c>
      <c r="R3884">
        <v>0.05</v>
      </c>
      <c r="S3884">
        <v>0</v>
      </c>
      <c r="T3884" t="s">
        <v>21967</v>
      </c>
    </row>
    <row r="3885" spans="1:20">
      <c r="A3885" t="s">
        <v>349</v>
      </c>
      <c r="B3885" t="s">
        <v>28563</v>
      </c>
      <c r="C3885" t="s">
        <v>28564</v>
      </c>
      <c r="D3885" t="s">
        <v>28565</v>
      </c>
      <c r="E3885" t="s">
        <v>22391</v>
      </c>
      <c r="F3885" t="s">
        <v>21953</v>
      </c>
      <c r="G3885">
        <v>4240</v>
      </c>
      <c r="I3885">
        <v>150</v>
      </c>
      <c r="J3885" t="s">
        <v>19</v>
      </c>
      <c r="K3885" t="s">
        <v>12492</v>
      </c>
      <c r="L3885" t="s">
        <v>12492</v>
      </c>
      <c r="M3885" t="s">
        <v>21955</v>
      </c>
      <c r="N3885" t="s">
        <v>21955</v>
      </c>
      <c r="O3885" t="s">
        <v>21955</v>
      </c>
      <c r="P3885" t="s">
        <v>21955</v>
      </c>
      <c r="Q3885" t="s">
        <v>21956</v>
      </c>
      <c r="T3885" t="s">
        <v>21967</v>
      </c>
    </row>
    <row r="3886" spans="1:20">
      <c r="A3886" t="s">
        <v>349</v>
      </c>
      <c r="B3886" t="s">
        <v>28566</v>
      </c>
      <c r="C3886" t="s">
        <v>28567</v>
      </c>
      <c r="D3886" t="s">
        <v>22069</v>
      </c>
      <c r="E3886" t="s">
        <v>21952</v>
      </c>
      <c r="F3886" t="s">
        <v>21953</v>
      </c>
      <c r="G3886">
        <v>3430</v>
      </c>
      <c r="I3886">
        <v>150</v>
      </c>
      <c r="J3886" t="s">
        <v>21954</v>
      </c>
      <c r="K3886" t="s">
        <v>204</v>
      </c>
      <c r="L3886" t="s">
        <v>12492</v>
      </c>
      <c r="M3886" t="s">
        <v>21955</v>
      </c>
      <c r="N3886" t="s">
        <v>21955</v>
      </c>
      <c r="O3886" t="s">
        <v>21955</v>
      </c>
      <c r="P3886" t="s">
        <v>21955</v>
      </c>
      <c r="Q3886" t="s">
        <v>21956</v>
      </c>
      <c r="R3886">
        <v>0.05</v>
      </c>
      <c r="S3886">
        <v>0</v>
      </c>
      <c r="T3886" t="s">
        <v>21967</v>
      </c>
    </row>
    <row r="3887" spans="1:20">
      <c r="A3887" t="s">
        <v>349</v>
      </c>
      <c r="B3887" t="s">
        <v>28568</v>
      </c>
      <c r="C3887" t="s">
        <v>28569</v>
      </c>
      <c r="D3887" t="s">
        <v>22069</v>
      </c>
      <c r="E3887" t="s">
        <v>21952</v>
      </c>
      <c r="F3887" t="s">
        <v>21953</v>
      </c>
      <c r="G3887">
        <v>3430</v>
      </c>
      <c r="I3887">
        <v>150</v>
      </c>
      <c r="J3887" t="s">
        <v>21954</v>
      </c>
      <c r="K3887" t="s">
        <v>12492</v>
      </c>
      <c r="L3887" t="s">
        <v>12492</v>
      </c>
      <c r="M3887" t="s">
        <v>21955</v>
      </c>
      <c r="N3887" t="s">
        <v>21955</v>
      </c>
      <c r="O3887" t="s">
        <v>21955</v>
      </c>
      <c r="P3887" t="s">
        <v>21955</v>
      </c>
      <c r="Q3887" t="s">
        <v>21956</v>
      </c>
      <c r="R3887">
        <v>0.05</v>
      </c>
      <c r="S3887">
        <v>0</v>
      </c>
    </row>
    <row r="3888" spans="1:20">
      <c r="A3888" t="s">
        <v>349</v>
      </c>
      <c r="B3888" t="s">
        <v>28570</v>
      </c>
      <c r="C3888" t="s">
        <v>28571</v>
      </c>
      <c r="D3888" t="s">
        <v>22055</v>
      </c>
      <c r="E3888" t="s">
        <v>21952</v>
      </c>
      <c r="F3888" t="s">
        <v>21953</v>
      </c>
      <c r="G3888">
        <v>3450</v>
      </c>
      <c r="I3888">
        <v>150</v>
      </c>
      <c r="J3888" t="s">
        <v>21954</v>
      </c>
      <c r="K3888" t="s">
        <v>204</v>
      </c>
      <c r="L3888" t="s">
        <v>12492</v>
      </c>
      <c r="M3888" t="s">
        <v>21955</v>
      </c>
      <c r="N3888" t="s">
        <v>21955</v>
      </c>
      <c r="O3888" t="s">
        <v>21955</v>
      </c>
      <c r="P3888" t="s">
        <v>21955</v>
      </c>
      <c r="Q3888" t="s">
        <v>21956</v>
      </c>
      <c r="R3888">
        <v>0.05</v>
      </c>
      <c r="S3888">
        <v>0</v>
      </c>
    </row>
    <row r="3889" spans="1:20">
      <c r="A3889" t="s">
        <v>349</v>
      </c>
      <c r="B3889" t="s">
        <v>28572</v>
      </c>
      <c r="C3889" t="s">
        <v>28573</v>
      </c>
      <c r="D3889" t="s">
        <v>22055</v>
      </c>
      <c r="E3889" t="s">
        <v>21952</v>
      </c>
      <c r="F3889" t="s">
        <v>21953</v>
      </c>
      <c r="G3889">
        <v>3450</v>
      </c>
      <c r="I3889">
        <v>150</v>
      </c>
      <c r="J3889" t="s">
        <v>21954</v>
      </c>
      <c r="K3889" t="s">
        <v>204</v>
      </c>
      <c r="L3889" t="s">
        <v>12492</v>
      </c>
      <c r="M3889" t="s">
        <v>34</v>
      </c>
      <c r="N3889" t="s">
        <v>34</v>
      </c>
      <c r="O3889" t="s">
        <v>34</v>
      </c>
      <c r="P3889" t="s">
        <v>34</v>
      </c>
      <c r="Q3889" t="s">
        <v>21956</v>
      </c>
      <c r="R3889">
        <v>0.05</v>
      </c>
      <c r="S3889">
        <v>0</v>
      </c>
      <c r="T3889" t="s">
        <v>21967</v>
      </c>
    </row>
    <row r="3890" spans="1:20">
      <c r="A3890" t="s">
        <v>349</v>
      </c>
      <c r="B3890" t="s">
        <v>28574</v>
      </c>
      <c r="C3890" t="s">
        <v>28575</v>
      </c>
      <c r="D3890" t="s">
        <v>21959</v>
      </c>
      <c r="E3890" t="s">
        <v>21960</v>
      </c>
      <c r="F3890" t="s">
        <v>21953</v>
      </c>
      <c r="G3890">
        <v>3420</v>
      </c>
      <c r="I3890">
        <v>150</v>
      </c>
      <c r="J3890" t="s">
        <v>21954</v>
      </c>
      <c r="K3890" t="s">
        <v>204</v>
      </c>
      <c r="L3890" t="s">
        <v>12492</v>
      </c>
      <c r="M3890" t="s">
        <v>21955</v>
      </c>
      <c r="N3890" t="s">
        <v>21955</v>
      </c>
      <c r="O3890" t="s">
        <v>21955</v>
      </c>
      <c r="P3890" t="s">
        <v>21955</v>
      </c>
      <c r="Q3890" t="s">
        <v>21956</v>
      </c>
      <c r="R3890">
        <v>0.05</v>
      </c>
      <c r="S3890">
        <v>0</v>
      </c>
      <c r="T3890" t="s">
        <v>21967</v>
      </c>
    </row>
    <row r="3891" spans="1:20">
      <c r="A3891" t="s">
        <v>349</v>
      </c>
      <c r="B3891" t="s">
        <v>28576</v>
      </c>
      <c r="C3891" t="s">
        <v>28577</v>
      </c>
      <c r="D3891" t="s">
        <v>22006</v>
      </c>
      <c r="E3891" t="s">
        <v>21952</v>
      </c>
      <c r="F3891" t="s">
        <v>21953</v>
      </c>
      <c r="G3891">
        <v>3450</v>
      </c>
      <c r="I3891">
        <v>150</v>
      </c>
      <c r="J3891" t="s">
        <v>21954</v>
      </c>
      <c r="K3891" t="s">
        <v>204</v>
      </c>
      <c r="L3891" t="s">
        <v>12492</v>
      </c>
      <c r="M3891" t="s">
        <v>21955</v>
      </c>
      <c r="N3891" t="s">
        <v>21955</v>
      </c>
      <c r="O3891" t="s">
        <v>21955</v>
      </c>
      <c r="P3891" t="s">
        <v>21955</v>
      </c>
      <c r="Q3891" t="s">
        <v>21956</v>
      </c>
      <c r="R3891">
        <v>0.05</v>
      </c>
      <c r="S3891">
        <v>0</v>
      </c>
    </row>
    <row r="3892" spans="1:20">
      <c r="A3892" t="s">
        <v>349</v>
      </c>
      <c r="B3892" t="s">
        <v>28578</v>
      </c>
      <c r="C3892" t="s">
        <v>28579</v>
      </c>
      <c r="D3892" t="s">
        <v>26584</v>
      </c>
      <c r="E3892" t="s">
        <v>21960</v>
      </c>
      <c r="F3892" t="s">
        <v>21953</v>
      </c>
      <c r="G3892">
        <v>3021</v>
      </c>
      <c r="I3892">
        <v>150</v>
      </c>
      <c r="J3892" t="s">
        <v>21954</v>
      </c>
      <c r="K3892" t="s">
        <v>12492</v>
      </c>
      <c r="L3892" t="s">
        <v>12492</v>
      </c>
      <c r="M3892" t="s">
        <v>21955</v>
      </c>
      <c r="N3892" t="s">
        <v>21955</v>
      </c>
      <c r="O3892" t="s">
        <v>21955</v>
      </c>
      <c r="P3892" t="s">
        <v>21955</v>
      </c>
      <c r="Q3892" t="s">
        <v>21956</v>
      </c>
      <c r="R3892">
        <v>0.05</v>
      </c>
      <c r="S3892">
        <v>0</v>
      </c>
    </row>
    <row r="3893" spans="1:20">
      <c r="A3893" t="s">
        <v>349</v>
      </c>
      <c r="B3893" t="s">
        <v>28580</v>
      </c>
      <c r="C3893" t="s">
        <v>28581</v>
      </c>
      <c r="D3893" t="s">
        <v>22006</v>
      </c>
      <c r="E3893" t="s">
        <v>21952</v>
      </c>
      <c r="F3893" t="s">
        <v>21953</v>
      </c>
      <c r="G3893">
        <v>3450</v>
      </c>
      <c r="H3893">
        <v>3450</v>
      </c>
      <c r="I3893">
        <v>150</v>
      </c>
      <c r="J3893" t="s">
        <v>21954</v>
      </c>
      <c r="K3893" t="s">
        <v>204</v>
      </c>
      <c r="L3893" t="s">
        <v>12492</v>
      </c>
      <c r="M3893" t="s">
        <v>21955</v>
      </c>
      <c r="N3893" t="s">
        <v>21955</v>
      </c>
      <c r="O3893" t="s">
        <v>21955</v>
      </c>
      <c r="P3893" t="s">
        <v>21955</v>
      </c>
      <c r="Q3893" t="s">
        <v>21956</v>
      </c>
      <c r="R3893">
        <v>0.05</v>
      </c>
      <c r="S3893">
        <v>0</v>
      </c>
      <c r="T3893" t="s">
        <v>21967</v>
      </c>
    </row>
    <row r="3894" spans="1:20">
      <c r="A3894" t="s">
        <v>349</v>
      </c>
      <c r="B3894" t="s">
        <v>28582</v>
      </c>
      <c r="C3894" t="s">
        <v>28583</v>
      </c>
      <c r="D3894" t="s">
        <v>22069</v>
      </c>
      <c r="E3894" t="s">
        <v>21952</v>
      </c>
      <c r="F3894" t="s">
        <v>21953</v>
      </c>
      <c r="G3894">
        <v>3430</v>
      </c>
      <c r="I3894">
        <v>150</v>
      </c>
      <c r="J3894" t="s">
        <v>21954</v>
      </c>
      <c r="K3894" t="s">
        <v>12492</v>
      </c>
      <c r="L3894" t="s">
        <v>12492</v>
      </c>
      <c r="M3894" t="s">
        <v>21955</v>
      </c>
      <c r="N3894" t="s">
        <v>21955</v>
      </c>
      <c r="O3894" t="s">
        <v>21955</v>
      </c>
      <c r="P3894" t="s">
        <v>21955</v>
      </c>
      <c r="Q3894" t="s">
        <v>21956</v>
      </c>
      <c r="R3894">
        <v>0.05</v>
      </c>
      <c r="S3894">
        <v>0</v>
      </c>
      <c r="T3894" t="s">
        <v>22002</v>
      </c>
    </row>
    <row r="3895" spans="1:20">
      <c r="A3895" t="s">
        <v>349</v>
      </c>
      <c r="B3895" t="s">
        <v>28584</v>
      </c>
      <c r="C3895" t="s">
        <v>28585</v>
      </c>
      <c r="D3895" t="s">
        <v>22069</v>
      </c>
      <c r="E3895" t="s">
        <v>21952</v>
      </c>
      <c r="F3895" t="s">
        <v>21953</v>
      </c>
      <c r="G3895">
        <v>3430</v>
      </c>
      <c r="I3895">
        <v>150</v>
      </c>
      <c r="J3895" t="s">
        <v>21954</v>
      </c>
      <c r="K3895" t="s">
        <v>12492</v>
      </c>
      <c r="L3895" t="s">
        <v>12492</v>
      </c>
      <c r="M3895" t="s">
        <v>21955</v>
      </c>
      <c r="N3895" t="s">
        <v>21955</v>
      </c>
      <c r="O3895" t="s">
        <v>21955</v>
      </c>
      <c r="P3895" t="s">
        <v>21955</v>
      </c>
      <c r="Q3895" t="s">
        <v>21956</v>
      </c>
      <c r="R3895">
        <v>0.05</v>
      </c>
      <c r="S3895">
        <v>0</v>
      </c>
    </row>
    <row r="3896" spans="1:20">
      <c r="A3896" t="s">
        <v>349</v>
      </c>
      <c r="B3896" t="s">
        <v>28586</v>
      </c>
      <c r="C3896" t="s">
        <v>28587</v>
      </c>
      <c r="D3896" t="s">
        <v>22069</v>
      </c>
      <c r="E3896" t="s">
        <v>21952</v>
      </c>
      <c r="F3896" t="s">
        <v>21953</v>
      </c>
      <c r="G3896">
        <v>3430</v>
      </c>
      <c r="H3896">
        <v>3530</v>
      </c>
      <c r="I3896">
        <v>150</v>
      </c>
      <c r="J3896" t="s">
        <v>21954</v>
      </c>
      <c r="K3896" t="s">
        <v>204</v>
      </c>
      <c r="L3896" t="s">
        <v>12492</v>
      </c>
      <c r="M3896" t="s">
        <v>21955</v>
      </c>
      <c r="N3896" t="s">
        <v>21955</v>
      </c>
      <c r="O3896" t="s">
        <v>21955</v>
      </c>
      <c r="P3896" t="s">
        <v>21955</v>
      </c>
      <c r="Q3896" t="s">
        <v>21956</v>
      </c>
      <c r="R3896">
        <v>0.05</v>
      </c>
      <c r="S3896">
        <v>0</v>
      </c>
      <c r="T3896" t="s">
        <v>21967</v>
      </c>
    </row>
    <row r="3897" spans="1:20">
      <c r="A3897" t="s">
        <v>349</v>
      </c>
      <c r="B3897" t="s">
        <v>28588</v>
      </c>
      <c r="C3897" t="s">
        <v>28589</v>
      </c>
      <c r="D3897" t="s">
        <v>22069</v>
      </c>
      <c r="E3897" t="s">
        <v>21952</v>
      </c>
      <c r="F3897" t="s">
        <v>21953</v>
      </c>
      <c r="G3897">
        <v>3430</v>
      </c>
      <c r="I3897">
        <v>150</v>
      </c>
      <c r="J3897" t="s">
        <v>21954</v>
      </c>
      <c r="K3897" t="s">
        <v>12492</v>
      </c>
      <c r="L3897" t="s">
        <v>12492</v>
      </c>
      <c r="M3897" t="s">
        <v>21955</v>
      </c>
      <c r="N3897" t="s">
        <v>21955</v>
      </c>
      <c r="O3897" t="s">
        <v>21955</v>
      </c>
      <c r="P3897" t="s">
        <v>21955</v>
      </c>
      <c r="Q3897" t="s">
        <v>21956</v>
      </c>
      <c r="R3897">
        <v>0.05</v>
      </c>
      <c r="S3897">
        <v>0</v>
      </c>
    </row>
    <row r="3898" spans="1:20">
      <c r="A3898" t="s">
        <v>349</v>
      </c>
      <c r="B3898" t="s">
        <v>28590</v>
      </c>
      <c r="C3898" t="s">
        <v>28591</v>
      </c>
      <c r="D3898" t="s">
        <v>22069</v>
      </c>
      <c r="E3898" t="s">
        <v>21952</v>
      </c>
      <c r="F3898" t="s">
        <v>21953</v>
      </c>
      <c r="G3898">
        <v>3430</v>
      </c>
      <c r="I3898">
        <v>150</v>
      </c>
      <c r="J3898" t="s">
        <v>21954</v>
      </c>
      <c r="K3898" t="s">
        <v>12492</v>
      </c>
      <c r="L3898" t="s">
        <v>12492</v>
      </c>
      <c r="M3898" t="s">
        <v>21955</v>
      </c>
      <c r="N3898" t="s">
        <v>21955</v>
      </c>
      <c r="O3898" t="s">
        <v>21955</v>
      </c>
      <c r="P3898" t="s">
        <v>21955</v>
      </c>
      <c r="Q3898" t="s">
        <v>21956</v>
      </c>
      <c r="R3898">
        <v>0.05</v>
      </c>
      <c r="S3898">
        <v>0</v>
      </c>
    </row>
    <row r="3899" spans="1:20">
      <c r="A3899" t="s">
        <v>349</v>
      </c>
      <c r="B3899" t="s">
        <v>28592</v>
      </c>
      <c r="C3899" t="s">
        <v>28593</v>
      </c>
      <c r="D3899" t="s">
        <v>22069</v>
      </c>
      <c r="E3899" t="s">
        <v>21952</v>
      </c>
      <c r="F3899" t="s">
        <v>21953</v>
      </c>
      <c r="G3899">
        <v>3430</v>
      </c>
      <c r="I3899">
        <v>150</v>
      </c>
      <c r="J3899" t="s">
        <v>21954</v>
      </c>
      <c r="K3899" t="s">
        <v>204</v>
      </c>
      <c r="L3899" t="s">
        <v>12492</v>
      </c>
      <c r="M3899" t="s">
        <v>21955</v>
      </c>
      <c r="N3899" t="s">
        <v>21955</v>
      </c>
      <c r="O3899" t="s">
        <v>21955</v>
      </c>
      <c r="P3899" t="s">
        <v>21955</v>
      </c>
      <c r="Q3899" t="s">
        <v>21956</v>
      </c>
      <c r="R3899">
        <v>0.05</v>
      </c>
      <c r="S3899">
        <v>0</v>
      </c>
    </row>
    <row r="3900" spans="1:20">
      <c r="A3900" t="s">
        <v>349</v>
      </c>
      <c r="B3900" t="s">
        <v>28594</v>
      </c>
      <c r="C3900" t="s">
        <v>28595</v>
      </c>
      <c r="D3900" t="s">
        <v>22069</v>
      </c>
      <c r="E3900" t="s">
        <v>21952</v>
      </c>
      <c r="F3900" t="s">
        <v>21953</v>
      </c>
      <c r="G3900">
        <v>3430</v>
      </c>
      <c r="I3900">
        <v>150</v>
      </c>
      <c r="J3900" t="s">
        <v>21954</v>
      </c>
      <c r="K3900" t="s">
        <v>204</v>
      </c>
      <c r="L3900" t="s">
        <v>12492</v>
      </c>
      <c r="M3900" t="s">
        <v>21955</v>
      </c>
      <c r="N3900" t="s">
        <v>21955</v>
      </c>
      <c r="O3900" t="s">
        <v>21955</v>
      </c>
      <c r="P3900" t="s">
        <v>21955</v>
      </c>
      <c r="Q3900" t="s">
        <v>21956</v>
      </c>
      <c r="R3900">
        <v>0.05</v>
      </c>
      <c r="S3900">
        <v>0</v>
      </c>
    </row>
    <row r="3901" spans="1:20">
      <c r="A3901" t="s">
        <v>349</v>
      </c>
      <c r="B3901" t="s">
        <v>28596</v>
      </c>
      <c r="C3901" t="s">
        <v>28597</v>
      </c>
      <c r="D3901" t="s">
        <v>22069</v>
      </c>
      <c r="E3901" t="s">
        <v>21952</v>
      </c>
      <c r="F3901" t="s">
        <v>21953</v>
      </c>
      <c r="G3901">
        <v>3430</v>
      </c>
      <c r="I3901">
        <v>150</v>
      </c>
      <c r="J3901" t="s">
        <v>21954</v>
      </c>
      <c r="K3901" t="s">
        <v>12492</v>
      </c>
      <c r="L3901" t="s">
        <v>12492</v>
      </c>
      <c r="M3901" t="s">
        <v>21955</v>
      </c>
      <c r="N3901" t="s">
        <v>21955</v>
      </c>
      <c r="O3901" t="s">
        <v>21955</v>
      </c>
      <c r="P3901" t="s">
        <v>21955</v>
      </c>
      <c r="Q3901" t="s">
        <v>21956</v>
      </c>
      <c r="R3901">
        <v>0.05</v>
      </c>
      <c r="S3901">
        <v>0</v>
      </c>
      <c r="T3901" t="s">
        <v>22002</v>
      </c>
    </row>
    <row r="3902" spans="1:20">
      <c r="A3902" t="s">
        <v>349</v>
      </c>
      <c r="B3902" t="s">
        <v>28598</v>
      </c>
      <c r="C3902" t="s">
        <v>28599</v>
      </c>
      <c r="D3902" t="s">
        <v>22043</v>
      </c>
      <c r="E3902" t="s">
        <v>21952</v>
      </c>
      <c r="F3902" t="s">
        <v>21953</v>
      </c>
      <c r="G3902">
        <v>3440</v>
      </c>
      <c r="I3902">
        <v>150</v>
      </c>
      <c r="J3902" t="s">
        <v>21954</v>
      </c>
      <c r="K3902" t="s">
        <v>12492</v>
      </c>
      <c r="L3902" t="s">
        <v>12492</v>
      </c>
      <c r="M3902" t="s">
        <v>21955</v>
      </c>
      <c r="N3902" t="s">
        <v>21955</v>
      </c>
      <c r="O3902" t="s">
        <v>21955</v>
      </c>
      <c r="P3902" t="s">
        <v>21955</v>
      </c>
      <c r="Q3902" t="s">
        <v>21956</v>
      </c>
      <c r="R3902">
        <v>0.05</v>
      </c>
      <c r="S3902">
        <v>0</v>
      </c>
      <c r="T3902" t="s">
        <v>22002</v>
      </c>
    </row>
    <row r="3903" spans="1:20">
      <c r="A3903" t="s">
        <v>349</v>
      </c>
      <c r="B3903" t="s">
        <v>28600</v>
      </c>
      <c r="C3903" t="s">
        <v>28601</v>
      </c>
      <c r="D3903" t="s">
        <v>22006</v>
      </c>
      <c r="E3903" t="s">
        <v>21952</v>
      </c>
      <c r="F3903" t="s">
        <v>21953</v>
      </c>
      <c r="G3903">
        <v>3450</v>
      </c>
      <c r="I3903">
        <v>150</v>
      </c>
      <c r="J3903" t="s">
        <v>21954</v>
      </c>
      <c r="K3903" t="s">
        <v>204</v>
      </c>
      <c r="L3903" t="s">
        <v>12492</v>
      </c>
      <c r="M3903" t="s">
        <v>21955</v>
      </c>
      <c r="N3903" t="s">
        <v>21955</v>
      </c>
      <c r="O3903" t="s">
        <v>21955</v>
      </c>
      <c r="P3903" t="s">
        <v>21955</v>
      </c>
      <c r="Q3903" t="s">
        <v>21956</v>
      </c>
      <c r="R3903">
        <v>0.05</v>
      </c>
      <c r="S3903">
        <v>0</v>
      </c>
    </row>
    <row r="3904" spans="1:20">
      <c r="A3904" t="s">
        <v>349</v>
      </c>
      <c r="B3904" t="s">
        <v>28602</v>
      </c>
      <c r="C3904" t="s">
        <v>28603</v>
      </c>
      <c r="D3904" t="s">
        <v>22006</v>
      </c>
      <c r="E3904" t="s">
        <v>21952</v>
      </c>
      <c r="F3904" t="s">
        <v>21953</v>
      </c>
      <c r="G3904">
        <v>3450</v>
      </c>
      <c r="I3904">
        <v>150</v>
      </c>
      <c r="J3904" t="s">
        <v>21954</v>
      </c>
      <c r="K3904" t="s">
        <v>204</v>
      </c>
      <c r="L3904" t="s">
        <v>12492</v>
      </c>
      <c r="M3904" t="s">
        <v>21955</v>
      </c>
      <c r="N3904" t="s">
        <v>21955</v>
      </c>
      <c r="O3904" t="s">
        <v>21955</v>
      </c>
      <c r="P3904" t="s">
        <v>21955</v>
      </c>
      <c r="Q3904" t="s">
        <v>21956</v>
      </c>
      <c r="R3904">
        <v>0.05</v>
      </c>
      <c r="S3904">
        <v>0</v>
      </c>
    </row>
    <row r="3905" spans="1:20">
      <c r="A3905" t="s">
        <v>349</v>
      </c>
      <c r="B3905" t="s">
        <v>28604</v>
      </c>
      <c r="C3905" t="s">
        <v>28605</v>
      </c>
      <c r="D3905" t="s">
        <v>22069</v>
      </c>
      <c r="E3905" t="s">
        <v>21952</v>
      </c>
      <c r="F3905" t="s">
        <v>21953</v>
      </c>
      <c r="G3905">
        <v>3430</v>
      </c>
      <c r="I3905">
        <v>150</v>
      </c>
      <c r="J3905" t="s">
        <v>21954</v>
      </c>
      <c r="K3905" t="s">
        <v>204</v>
      </c>
      <c r="L3905" t="s">
        <v>12492</v>
      </c>
      <c r="M3905" t="s">
        <v>21955</v>
      </c>
      <c r="N3905" t="s">
        <v>21955</v>
      </c>
      <c r="O3905" t="s">
        <v>21955</v>
      </c>
      <c r="P3905" t="s">
        <v>21955</v>
      </c>
      <c r="Q3905" t="s">
        <v>21956</v>
      </c>
      <c r="R3905">
        <v>0.05</v>
      </c>
      <c r="S3905">
        <v>0</v>
      </c>
    </row>
    <row r="3906" spans="1:20">
      <c r="A3906" t="s">
        <v>349</v>
      </c>
      <c r="B3906" t="s">
        <v>28606</v>
      </c>
      <c r="C3906" t="s">
        <v>28607</v>
      </c>
      <c r="D3906" t="s">
        <v>22069</v>
      </c>
      <c r="E3906" t="s">
        <v>21952</v>
      </c>
      <c r="F3906" t="s">
        <v>21953</v>
      </c>
      <c r="G3906">
        <v>3430</v>
      </c>
      <c r="I3906">
        <v>150</v>
      </c>
      <c r="J3906" t="s">
        <v>21954</v>
      </c>
      <c r="K3906" t="s">
        <v>12492</v>
      </c>
      <c r="L3906" t="s">
        <v>12492</v>
      </c>
      <c r="M3906" t="s">
        <v>21955</v>
      </c>
      <c r="N3906" t="s">
        <v>21955</v>
      </c>
      <c r="O3906" t="s">
        <v>21955</v>
      </c>
      <c r="P3906" t="s">
        <v>21955</v>
      </c>
      <c r="Q3906" t="s">
        <v>21956</v>
      </c>
      <c r="R3906">
        <v>0.05</v>
      </c>
      <c r="S3906">
        <v>0</v>
      </c>
      <c r="T3906" t="s">
        <v>22002</v>
      </c>
    </row>
    <row r="3907" spans="1:20">
      <c r="A3907" t="s">
        <v>349</v>
      </c>
      <c r="B3907" t="s">
        <v>28608</v>
      </c>
      <c r="C3907" t="s">
        <v>28609</v>
      </c>
      <c r="D3907" t="s">
        <v>22069</v>
      </c>
      <c r="E3907" t="s">
        <v>21952</v>
      </c>
      <c r="F3907" t="s">
        <v>21953</v>
      </c>
      <c r="G3907">
        <v>3430</v>
      </c>
      <c r="I3907">
        <v>150</v>
      </c>
      <c r="J3907" t="s">
        <v>21954</v>
      </c>
      <c r="K3907" t="s">
        <v>204</v>
      </c>
      <c r="L3907" t="s">
        <v>12492</v>
      </c>
      <c r="M3907" t="s">
        <v>21955</v>
      </c>
      <c r="N3907" t="s">
        <v>21955</v>
      </c>
      <c r="O3907" t="s">
        <v>21955</v>
      </c>
      <c r="P3907" t="s">
        <v>21955</v>
      </c>
      <c r="Q3907" t="s">
        <v>21956</v>
      </c>
      <c r="R3907">
        <v>0.05</v>
      </c>
      <c r="S3907">
        <v>0</v>
      </c>
    </row>
    <row r="3908" spans="1:20">
      <c r="A3908" t="s">
        <v>349</v>
      </c>
      <c r="B3908" t="s">
        <v>28610</v>
      </c>
      <c r="C3908" t="s">
        <v>28611</v>
      </c>
      <c r="D3908" t="s">
        <v>22069</v>
      </c>
      <c r="E3908" t="s">
        <v>21952</v>
      </c>
      <c r="F3908" t="s">
        <v>21953</v>
      </c>
      <c r="G3908">
        <v>3430</v>
      </c>
      <c r="I3908">
        <v>150</v>
      </c>
      <c r="J3908" t="s">
        <v>21954</v>
      </c>
      <c r="K3908" t="s">
        <v>12492</v>
      </c>
      <c r="L3908" t="s">
        <v>12492</v>
      </c>
      <c r="M3908" t="s">
        <v>21955</v>
      </c>
      <c r="N3908" t="s">
        <v>21955</v>
      </c>
      <c r="O3908" t="s">
        <v>21955</v>
      </c>
      <c r="P3908" t="s">
        <v>21955</v>
      </c>
      <c r="Q3908" t="s">
        <v>21956</v>
      </c>
      <c r="R3908">
        <v>0.05</v>
      </c>
      <c r="S3908">
        <v>0</v>
      </c>
      <c r="T3908" t="s">
        <v>22002</v>
      </c>
    </row>
    <row r="3909" spans="1:20">
      <c r="A3909" t="s">
        <v>349</v>
      </c>
      <c r="B3909" t="s">
        <v>28612</v>
      </c>
      <c r="C3909" t="s">
        <v>28613</v>
      </c>
      <c r="D3909" t="s">
        <v>22069</v>
      </c>
      <c r="E3909" t="s">
        <v>21952</v>
      </c>
      <c r="F3909" t="s">
        <v>21953</v>
      </c>
      <c r="G3909">
        <v>3430</v>
      </c>
      <c r="I3909">
        <v>150</v>
      </c>
      <c r="J3909" t="s">
        <v>21954</v>
      </c>
      <c r="K3909" t="s">
        <v>204</v>
      </c>
      <c r="L3909" t="s">
        <v>12492</v>
      </c>
      <c r="M3909" t="s">
        <v>21955</v>
      </c>
      <c r="N3909" t="s">
        <v>21955</v>
      </c>
      <c r="O3909" t="s">
        <v>21955</v>
      </c>
      <c r="P3909" t="s">
        <v>21955</v>
      </c>
      <c r="Q3909" t="s">
        <v>21956</v>
      </c>
      <c r="R3909">
        <v>0.05</v>
      </c>
      <c r="S3909">
        <v>0</v>
      </c>
    </row>
    <row r="3910" spans="1:20">
      <c r="A3910" t="s">
        <v>349</v>
      </c>
      <c r="B3910" t="s">
        <v>28614</v>
      </c>
      <c r="C3910" t="s">
        <v>28615</v>
      </c>
      <c r="D3910" t="s">
        <v>22069</v>
      </c>
      <c r="E3910" t="s">
        <v>21952</v>
      </c>
      <c r="F3910" t="s">
        <v>21953</v>
      </c>
      <c r="G3910">
        <v>3430</v>
      </c>
      <c r="I3910">
        <v>150</v>
      </c>
      <c r="J3910" t="s">
        <v>21954</v>
      </c>
      <c r="K3910" t="s">
        <v>204</v>
      </c>
      <c r="L3910" t="s">
        <v>12492</v>
      </c>
      <c r="M3910" t="s">
        <v>21955</v>
      </c>
      <c r="N3910" t="s">
        <v>21955</v>
      </c>
      <c r="O3910" t="s">
        <v>21955</v>
      </c>
      <c r="P3910" t="s">
        <v>21955</v>
      </c>
      <c r="Q3910" t="s">
        <v>21956</v>
      </c>
      <c r="R3910">
        <v>0.05</v>
      </c>
      <c r="S3910">
        <v>0</v>
      </c>
    </row>
    <row r="3911" spans="1:20">
      <c r="A3911" t="s">
        <v>349</v>
      </c>
      <c r="B3911" t="s">
        <v>28616</v>
      </c>
      <c r="C3911" t="s">
        <v>28617</v>
      </c>
      <c r="D3911" t="s">
        <v>22069</v>
      </c>
      <c r="E3911" t="s">
        <v>21952</v>
      </c>
      <c r="F3911" t="s">
        <v>21953</v>
      </c>
      <c r="G3911">
        <v>3430</v>
      </c>
      <c r="I3911">
        <v>150</v>
      </c>
      <c r="J3911" t="s">
        <v>21954</v>
      </c>
      <c r="K3911" t="s">
        <v>204</v>
      </c>
      <c r="L3911" t="s">
        <v>12492</v>
      </c>
      <c r="M3911" t="s">
        <v>21955</v>
      </c>
      <c r="N3911" t="s">
        <v>21955</v>
      </c>
      <c r="O3911" t="s">
        <v>21955</v>
      </c>
      <c r="P3911" t="s">
        <v>21955</v>
      </c>
      <c r="Q3911" t="s">
        <v>21956</v>
      </c>
      <c r="R3911">
        <v>0.05</v>
      </c>
      <c r="S3911">
        <v>0</v>
      </c>
      <c r="T3911" t="s">
        <v>21967</v>
      </c>
    </row>
    <row r="3912" spans="1:20">
      <c r="A3912" t="s">
        <v>349</v>
      </c>
      <c r="B3912" t="s">
        <v>28618</v>
      </c>
      <c r="C3912" t="s">
        <v>28619</v>
      </c>
      <c r="D3912" t="s">
        <v>22006</v>
      </c>
      <c r="E3912" t="s">
        <v>21952</v>
      </c>
      <c r="F3912" t="s">
        <v>21953</v>
      </c>
      <c r="G3912">
        <v>3450</v>
      </c>
      <c r="I3912">
        <v>150</v>
      </c>
      <c r="J3912" t="s">
        <v>21954</v>
      </c>
      <c r="K3912" t="s">
        <v>204</v>
      </c>
      <c r="L3912" t="s">
        <v>12492</v>
      </c>
      <c r="M3912" t="s">
        <v>21955</v>
      </c>
      <c r="N3912" t="s">
        <v>21955</v>
      </c>
      <c r="O3912" t="s">
        <v>21955</v>
      </c>
      <c r="P3912" t="s">
        <v>21955</v>
      </c>
      <c r="Q3912" t="s">
        <v>21956</v>
      </c>
      <c r="R3912">
        <v>0.05</v>
      </c>
      <c r="S3912">
        <v>0</v>
      </c>
    </row>
    <row r="3913" spans="1:20">
      <c r="A3913" t="s">
        <v>349</v>
      </c>
      <c r="B3913" t="s">
        <v>28620</v>
      </c>
      <c r="C3913" t="s">
        <v>28621</v>
      </c>
      <c r="D3913" t="s">
        <v>22069</v>
      </c>
      <c r="E3913" t="s">
        <v>21952</v>
      </c>
      <c r="F3913" t="s">
        <v>21953</v>
      </c>
      <c r="G3913">
        <v>3430</v>
      </c>
      <c r="I3913">
        <v>150</v>
      </c>
      <c r="J3913" t="s">
        <v>21954</v>
      </c>
      <c r="K3913" t="s">
        <v>12492</v>
      </c>
      <c r="L3913" t="s">
        <v>12492</v>
      </c>
      <c r="M3913" t="s">
        <v>21955</v>
      </c>
      <c r="N3913" t="s">
        <v>21955</v>
      </c>
      <c r="O3913" t="s">
        <v>21955</v>
      </c>
      <c r="P3913" t="s">
        <v>21955</v>
      </c>
      <c r="Q3913" t="s">
        <v>21956</v>
      </c>
      <c r="R3913">
        <v>0.05</v>
      </c>
      <c r="S3913">
        <v>0</v>
      </c>
      <c r="T3913" t="s">
        <v>22002</v>
      </c>
    </row>
    <row r="3914" spans="1:20">
      <c r="A3914" t="s">
        <v>349</v>
      </c>
      <c r="B3914" t="s">
        <v>28622</v>
      </c>
      <c r="C3914" t="s">
        <v>28623</v>
      </c>
      <c r="D3914" t="s">
        <v>22069</v>
      </c>
      <c r="E3914" t="s">
        <v>21952</v>
      </c>
      <c r="F3914" t="s">
        <v>21953</v>
      </c>
      <c r="G3914">
        <v>3430</v>
      </c>
      <c r="I3914">
        <v>150</v>
      </c>
      <c r="J3914" t="s">
        <v>21954</v>
      </c>
      <c r="K3914" t="s">
        <v>204</v>
      </c>
      <c r="L3914" t="s">
        <v>12492</v>
      </c>
      <c r="M3914" t="s">
        <v>21955</v>
      </c>
      <c r="N3914" t="s">
        <v>21955</v>
      </c>
      <c r="O3914" t="s">
        <v>21955</v>
      </c>
      <c r="P3914" t="s">
        <v>21955</v>
      </c>
      <c r="Q3914" t="s">
        <v>21956</v>
      </c>
      <c r="R3914">
        <v>0.05</v>
      </c>
      <c r="S3914">
        <v>0</v>
      </c>
      <c r="T3914" t="s">
        <v>21967</v>
      </c>
    </row>
    <row r="3915" spans="1:20">
      <c r="A3915" t="s">
        <v>349</v>
      </c>
      <c r="B3915" t="s">
        <v>28624</v>
      </c>
      <c r="C3915" t="s">
        <v>28625</v>
      </c>
      <c r="D3915" t="s">
        <v>22006</v>
      </c>
      <c r="E3915" t="s">
        <v>21952</v>
      </c>
      <c r="F3915" t="s">
        <v>21953</v>
      </c>
      <c r="G3915">
        <v>3450</v>
      </c>
      <c r="I3915">
        <v>150</v>
      </c>
      <c r="J3915" t="s">
        <v>21954</v>
      </c>
      <c r="K3915" t="s">
        <v>204</v>
      </c>
      <c r="L3915" t="s">
        <v>12492</v>
      </c>
      <c r="M3915" t="s">
        <v>21955</v>
      </c>
      <c r="N3915" t="s">
        <v>21955</v>
      </c>
      <c r="O3915" t="s">
        <v>21955</v>
      </c>
      <c r="P3915" t="s">
        <v>21955</v>
      </c>
      <c r="Q3915" t="s">
        <v>21956</v>
      </c>
      <c r="R3915">
        <v>0.05</v>
      </c>
      <c r="S3915">
        <v>0</v>
      </c>
    </row>
    <row r="3916" spans="1:20">
      <c r="A3916" t="s">
        <v>349</v>
      </c>
      <c r="B3916" t="s">
        <v>28626</v>
      </c>
      <c r="C3916" t="s">
        <v>28627</v>
      </c>
      <c r="D3916" t="s">
        <v>22022</v>
      </c>
      <c r="E3916" t="s">
        <v>21952</v>
      </c>
      <c r="F3916" t="s">
        <v>21953</v>
      </c>
      <c r="G3916">
        <v>3430</v>
      </c>
      <c r="I3916">
        <v>200</v>
      </c>
      <c r="J3916" t="s">
        <v>21954</v>
      </c>
      <c r="K3916" t="s">
        <v>12492</v>
      </c>
      <c r="L3916" t="s">
        <v>204</v>
      </c>
      <c r="M3916" t="s">
        <v>21955</v>
      </c>
      <c r="N3916" t="s">
        <v>21955</v>
      </c>
      <c r="O3916" t="s">
        <v>21955</v>
      </c>
      <c r="P3916" t="s">
        <v>21955</v>
      </c>
      <c r="Q3916" t="s">
        <v>21956</v>
      </c>
      <c r="R3916">
        <v>0.05</v>
      </c>
      <c r="S3916">
        <v>0</v>
      </c>
      <c r="T3916" t="s">
        <v>21967</v>
      </c>
    </row>
    <row r="3917" spans="1:20">
      <c r="A3917" t="s">
        <v>349</v>
      </c>
      <c r="B3917" t="s">
        <v>28628</v>
      </c>
      <c r="C3917" t="s">
        <v>28629</v>
      </c>
      <c r="D3917" t="s">
        <v>28630</v>
      </c>
      <c r="E3917" t="s">
        <v>22181</v>
      </c>
      <c r="F3917" t="s">
        <v>21953</v>
      </c>
      <c r="G3917">
        <v>3220</v>
      </c>
      <c r="I3917">
        <v>150</v>
      </c>
      <c r="J3917" t="s">
        <v>21954</v>
      </c>
      <c r="K3917" t="s">
        <v>12492</v>
      </c>
      <c r="L3917" t="s">
        <v>12492</v>
      </c>
      <c r="M3917" t="s">
        <v>21955</v>
      </c>
      <c r="N3917" t="s">
        <v>21955</v>
      </c>
      <c r="O3917" t="s">
        <v>21955</v>
      </c>
      <c r="P3917" t="s">
        <v>21955</v>
      </c>
      <c r="T3917" t="s">
        <v>21967</v>
      </c>
    </row>
    <row r="3918" spans="1:20">
      <c r="A3918" t="s">
        <v>349</v>
      </c>
      <c r="B3918" t="s">
        <v>28631</v>
      </c>
      <c r="C3918" t="s">
        <v>28632</v>
      </c>
      <c r="D3918" t="s">
        <v>22069</v>
      </c>
      <c r="E3918" t="s">
        <v>21952</v>
      </c>
      <c r="F3918" t="s">
        <v>21953</v>
      </c>
      <c r="G3918">
        <v>3430</v>
      </c>
      <c r="I3918">
        <v>150</v>
      </c>
      <c r="J3918" t="s">
        <v>21954</v>
      </c>
      <c r="K3918" t="s">
        <v>12492</v>
      </c>
      <c r="L3918" t="s">
        <v>12492</v>
      </c>
      <c r="M3918" t="s">
        <v>21955</v>
      </c>
      <c r="N3918" t="s">
        <v>21955</v>
      </c>
      <c r="O3918" t="s">
        <v>21955</v>
      </c>
      <c r="P3918" t="s">
        <v>21955</v>
      </c>
      <c r="Q3918" t="s">
        <v>21956</v>
      </c>
      <c r="R3918">
        <v>0.05</v>
      </c>
      <c r="S3918">
        <v>0</v>
      </c>
      <c r="T3918" t="s">
        <v>22002</v>
      </c>
    </row>
    <row r="3919" spans="1:20">
      <c r="A3919" t="s">
        <v>349</v>
      </c>
      <c r="B3919" t="s">
        <v>28633</v>
      </c>
      <c r="C3919" t="s">
        <v>28634</v>
      </c>
      <c r="D3919" t="s">
        <v>22804</v>
      </c>
      <c r="E3919" t="s">
        <v>22181</v>
      </c>
      <c r="F3919" t="s">
        <v>21953</v>
      </c>
      <c r="G3919">
        <v>3220</v>
      </c>
      <c r="I3919">
        <v>150</v>
      </c>
      <c r="J3919" t="s">
        <v>21954</v>
      </c>
      <c r="K3919" t="s">
        <v>12492</v>
      </c>
      <c r="L3919" t="s">
        <v>12492</v>
      </c>
      <c r="M3919" t="s">
        <v>21961</v>
      </c>
      <c r="N3919" t="s">
        <v>21961</v>
      </c>
      <c r="O3919" t="s">
        <v>21961</v>
      </c>
      <c r="P3919" t="s">
        <v>21961</v>
      </c>
      <c r="Q3919" t="s">
        <v>21956</v>
      </c>
      <c r="R3919">
        <v>0.05</v>
      </c>
      <c r="S3919">
        <v>0</v>
      </c>
      <c r="T3919" t="s">
        <v>21967</v>
      </c>
    </row>
    <row r="3920" spans="1:20">
      <c r="A3920" t="s">
        <v>349</v>
      </c>
      <c r="B3920" t="s">
        <v>28635</v>
      </c>
      <c r="C3920" t="s">
        <v>28636</v>
      </c>
      <c r="D3920" t="s">
        <v>26584</v>
      </c>
      <c r="E3920" t="s">
        <v>21960</v>
      </c>
      <c r="F3920" t="s">
        <v>21953</v>
      </c>
      <c r="G3920">
        <v>3021</v>
      </c>
      <c r="I3920">
        <v>150</v>
      </c>
      <c r="J3920" t="s">
        <v>21954</v>
      </c>
      <c r="K3920" t="s">
        <v>12492</v>
      </c>
      <c r="L3920" t="s">
        <v>12492</v>
      </c>
      <c r="M3920" t="s">
        <v>21955</v>
      </c>
      <c r="N3920" t="s">
        <v>21955</v>
      </c>
      <c r="O3920" t="s">
        <v>21955</v>
      </c>
      <c r="P3920" t="s">
        <v>21955</v>
      </c>
      <c r="Q3920" t="s">
        <v>21956</v>
      </c>
      <c r="R3920">
        <v>0.05</v>
      </c>
      <c r="S3920">
        <v>0</v>
      </c>
    </row>
    <row r="3921" spans="1:20">
      <c r="A3921" t="s">
        <v>349</v>
      </c>
      <c r="B3921" t="s">
        <v>28637</v>
      </c>
      <c r="C3921" t="s">
        <v>28638</v>
      </c>
      <c r="D3921" t="s">
        <v>26584</v>
      </c>
      <c r="E3921" t="s">
        <v>21960</v>
      </c>
      <c r="F3921" t="s">
        <v>21953</v>
      </c>
      <c r="G3921">
        <v>3021</v>
      </c>
      <c r="I3921">
        <v>150</v>
      </c>
      <c r="J3921" t="s">
        <v>21954</v>
      </c>
      <c r="K3921" t="s">
        <v>12492</v>
      </c>
      <c r="L3921" t="s">
        <v>12492</v>
      </c>
      <c r="M3921" t="s">
        <v>21955</v>
      </c>
      <c r="N3921" t="s">
        <v>21955</v>
      </c>
      <c r="O3921" t="s">
        <v>21955</v>
      </c>
      <c r="P3921" t="s">
        <v>21955</v>
      </c>
      <c r="Q3921" t="s">
        <v>21956</v>
      </c>
      <c r="R3921">
        <v>0.05</v>
      </c>
      <c r="S3921">
        <v>0</v>
      </c>
    </row>
    <row r="3922" spans="1:20">
      <c r="A3922" t="s">
        <v>349</v>
      </c>
      <c r="B3922" t="s">
        <v>28639</v>
      </c>
      <c r="C3922" t="s">
        <v>28640</v>
      </c>
      <c r="D3922" t="s">
        <v>27273</v>
      </c>
      <c r="E3922" t="s">
        <v>22199</v>
      </c>
      <c r="F3922" t="s">
        <v>21953</v>
      </c>
      <c r="G3922">
        <v>3240</v>
      </c>
      <c r="I3922">
        <v>150</v>
      </c>
      <c r="J3922" t="s">
        <v>21954</v>
      </c>
      <c r="K3922" t="s">
        <v>12492</v>
      </c>
      <c r="L3922" t="s">
        <v>12492</v>
      </c>
      <c r="M3922" t="s">
        <v>21955</v>
      </c>
      <c r="N3922" t="s">
        <v>21955</v>
      </c>
      <c r="O3922" t="s">
        <v>21955</v>
      </c>
      <c r="P3922" t="s">
        <v>21955</v>
      </c>
      <c r="Q3922" t="s">
        <v>21956</v>
      </c>
      <c r="R3922">
        <v>0.05</v>
      </c>
      <c r="S3922">
        <v>0</v>
      </c>
      <c r="T3922" t="s">
        <v>22002</v>
      </c>
    </row>
    <row r="3923" spans="1:20">
      <c r="A3923" t="s">
        <v>349</v>
      </c>
      <c r="B3923" t="s">
        <v>28641</v>
      </c>
      <c r="C3923" t="s">
        <v>28642</v>
      </c>
      <c r="D3923" t="s">
        <v>22394</v>
      </c>
      <c r="E3923" t="s">
        <v>21966</v>
      </c>
      <c r="F3923" t="s">
        <v>21953</v>
      </c>
      <c r="G3923">
        <v>3220</v>
      </c>
      <c r="I3923">
        <v>200</v>
      </c>
      <c r="J3923" t="s">
        <v>21954</v>
      </c>
      <c r="K3923" t="s">
        <v>12492</v>
      </c>
      <c r="L3923" t="s">
        <v>12492</v>
      </c>
      <c r="M3923" t="s">
        <v>21955</v>
      </c>
      <c r="N3923" t="s">
        <v>21955</v>
      </c>
      <c r="O3923" t="s">
        <v>21955</v>
      </c>
      <c r="P3923" t="s">
        <v>21955</v>
      </c>
      <c r="Q3923" t="s">
        <v>21956</v>
      </c>
      <c r="R3923">
        <v>0.05</v>
      </c>
      <c r="S3923">
        <v>0</v>
      </c>
      <c r="T3923" t="s">
        <v>22002</v>
      </c>
    </row>
    <row r="3924" spans="1:20">
      <c r="A3924" t="s">
        <v>349</v>
      </c>
      <c r="B3924" t="s">
        <v>28643</v>
      </c>
      <c r="C3924" t="s">
        <v>28644</v>
      </c>
      <c r="D3924" t="s">
        <v>22482</v>
      </c>
      <c r="E3924" t="s">
        <v>22181</v>
      </c>
      <c r="F3924" t="s">
        <v>21953</v>
      </c>
      <c r="G3924">
        <v>3220</v>
      </c>
      <c r="I3924">
        <v>150</v>
      </c>
      <c r="J3924" t="s">
        <v>21954</v>
      </c>
      <c r="K3924" t="s">
        <v>204</v>
      </c>
      <c r="L3924" t="s">
        <v>12492</v>
      </c>
      <c r="M3924" t="s">
        <v>21955</v>
      </c>
      <c r="N3924" t="s">
        <v>21955</v>
      </c>
      <c r="O3924" t="s">
        <v>21955</v>
      </c>
      <c r="P3924" t="s">
        <v>21955</v>
      </c>
      <c r="R3924">
        <v>0.05</v>
      </c>
      <c r="S3924">
        <v>0</v>
      </c>
      <c r="T3924" t="s">
        <v>21967</v>
      </c>
    </row>
    <row r="3925" spans="1:20">
      <c r="A3925" t="s">
        <v>349</v>
      </c>
      <c r="B3925" t="s">
        <v>28645</v>
      </c>
      <c r="C3925" t="s">
        <v>28646</v>
      </c>
      <c r="D3925" t="s">
        <v>27273</v>
      </c>
      <c r="E3925" t="s">
        <v>22199</v>
      </c>
      <c r="F3925" t="s">
        <v>21953</v>
      </c>
      <c r="G3925">
        <v>3240</v>
      </c>
      <c r="I3925">
        <v>150</v>
      </c>
      <c r="J3925" t="s">
        <v>21954</v>
      </c>
      <c r="K3925" t="s">
        <v>12492</v>
      </c>
      <c r="L3925" t="s">
        <v>12492</v>
      </c>
      <c r="M3925" t="s">
        <v>21955</v>
      </c>
      <c r="N3925" t="s">
        <v>21955</v>
      </c>
      <c r="O3925" t="s">
        <v>21955</v>
      </c>
      <c r="P3925" t="s">
        <v>21955</v>
      </c>
      <c r="Q3925" t="s">
        <v>21956</v>
      </c>
      <c r="R3925">
        <v>0.05</v>
      </c>
      <c r="S3925">
        <v>0</v>
      </c>
      <c r="T3925" t="s">
        <v>22002</v>
      </c>
    </row>
    <row r="3926" spans="1:20">
      <c r="A3926" t="s">
        <v>349</v>
      </c>
      <c r="B3926" t="s">
        <v>28647</v>
      </c>
      <c r="C3926" t="s">
        <v>28648</v>
      </c>
      <c r="D3926" t="s">
        <v>27273</v>
      </c>
      <c r="E3926" t="s">
        <v>22199</v>
      </c>
      <c r="F3926" t="s">
        <v>21953</v>
      </c>
      <c r="G3926">
        <v>3240</v>
      </c>
      <c r="I3926">
        <v>150</v>
      </c>
      <c r="J3926" t="s">
        <v>21954</v>
      </c>
      <c r="K3926" t="s">
        <v>12492</v>
      </c>
      <c r="L3926" t="s">
        <v>12492</v>
      </c>
      <c r="M3926" t="s">
        <v>21955</v>
      </c>
      <c r="N3926" t="s">
        <v>21955</v>
      </c>
      <c r="O3926" t="s">
        <v>21955</v>
      </c>
      <c r="P3926" t="s">
        <v>21955</v>
      </c>
      <c r="Q3926" t="s">
        <v>21956</v>
      </c>
      <c r="R3926">
        <v>0.05</v>
      </c>
      <c r="S3926">
        <v>0</v>
      </c>
      <c r="T3926" t="s">
        <v>22002</v>
      </c>
    </row>
    <row r="3927" spans="1:20">
      <c r="A3927" t="s">
        <v>349</v>
      </c>
      <c r="B3927" t="s">
        <v>28649</v>
      </c>
      <c r="C3927" t="s">
        <v>28650</v>
      </c>
      <c r="D3927" t="s">
        <v>27273</v>
      </c>
      <c r="E3927" t="s">
        <v>22199</v>
      </c>
      <c r="F3927" t="s">
        <v>21953</v>
      </c>
      <c r="G3927">
        <v>3240</v>
      </c>
      <c r="I3927">
        <v>150</v>
      </c>
      <c r="J3927" t="s">
        <v>21954</v>
      </c>
      <c r="K3927" t="s">
        <v>12492</v>
      </c>
      <c r="L3927" t="s">
        <v>12492</v>
      </c>
      <c r="M3927" t="s">
        <v>21955</v>
      </c>
      <c r="N3927" t="s">
        <v>21955</v>
      </c>
      <c r="O3927" t="s">
        <v>21955</v>
      </c>
      <c r="P3927" t="s">
        <v>21955</v>
      </c>
      <c r="Q3927" t="s">
        <v>21956</v>
      </c>
      <c r="R3927">
        <v>0.05</v>
      </c>
      <c r="S3927">
        <v>0</v>
      </c>
      <c r="T3927" t="s">
        <v>22002</v>
      </c>
    </row>
    <row r="3928" spans="1:20">
      <c r="A3928" t="s">
        <v>349</v>
      </c>
      <c r="B3928" t="s">
        <v>28651</v>
      </c>
      <c r="C3928" t="s">
        <v>28652</v>
      </c>
      <c r="D3928" t="s">
        <v>27273</v>
      </c>
      <c r="E3928" t="s">
        <v>22199</v>
      </c>
      <c r="F3928" t="s">
        <v>21953</v>
      </c>
      <c r="G3928">
        <v>3240</v>
      </c>
      <c r="I3928">
        <v>150</v>
      </c>
      <c r="J3928" t="s">
        <v>21954</v>
      </c>
      <c r="K3928" t="s">
        <v>12492</v>
      </c>
      <c r="L3928" t="s">
        <v>12492</v>
      </c>
      <c r="M3928" t="s">
        <v>21955</v>
      </c>
      <c r="N3928" t="s">
        <v>21955</v>
      </c>
      <c r="O3928" t="s">
        <v>21955</v>
      </c>
      <c r="P3928" t="s">
        <v>21955</v>
      </c>
      <c r="Q3928" t="s">
        <v>21956</v>
      </c>
      <c r="R3928">
        <v>0.05</v>
      </c>
      <c r="S3928">
        <v>0</v>
      </c>
      <c r="T3928" t="s">
        <v>22002</v>
      </c>
    </row>
    <row r="3929" spans="1:20">
      <c r="A3929" t="s">
        <v>349</v>
      </c>
      <c r="B3929" t="s">
        <v>28653</v>
      </c>
      <c r="C3929" t="s">
        <v>28654</v>
      </c>
      <c r="D3929" t="s">
        <v>27273</v>
      </c>
      <c r="E3929" t="s">
        <v>22199</v>
      </c>
      <c r="F3929" t="s">
        <v>21953</v>
      </c>
      <c r="G3929">
        <v>3240</v>
      </c>
      <c r="I3929">
        <v>150</v>
      </c>
      <c r="J3929" t="s">
        <v>21954</v>
      </c>
      <c r="K3929" t="s">
        <v>12492</v>
      </c>
      <c r="L3929" t="s">
        <v>12492</v>
      </c>
      <c r="M3929" t="s">
        <v>21955</v>
      </c>
      <c r="N3929" t="s">
        <v>21955</v>
      </c>
      <c r="O3929" t="s">
        <v>21955</v>
      </c>
      <c r="P3929" t="s">
        <v>21955</v>
      </c>
      <c r="Q3929" t="s">
        <v>21956</v>
      </c>
      <c r="R3929">
        <v>0.05</v>
      </c>
      <c r="S3929">
        <v>0</v>
      </c>
      <c r="T3929" t="s">
        <v>22002</v>
      </c>
    </row>
    <row r="3930" spans="1:20">
      <c r="A3930" t="s">
        <v>349</v>
      </c>
      <c r="B3930" t="s">
        <v>28655</v>
      </c>
      <c r="C3930" t="s">
        <v>28656</v>
      </c>
      <c r="D3930" t="s">
        <v>27273</v>
      </c>
      <c r="E3930" t="s">
        <v>22199</v>
      </c>
      <c r="F3930" t="s">
        <v>21953</v>
      </c>
      <c r="G3930">
        <v>3240</v>
      </c>
      <c r="I3930">
        <v>150</v>
      </c>
      <c r="J3930" t="s">
        <v>21954</v>
      </c>
      <c r="K3930" t="s">
        <v>12492</v>
      </c>
      <c r="L3930" t="s">
        <v>12492</v>
      </c>
      <c r="M3930" t="s">
        <v>21955</v>
      </c>
      <c r="N3930" t="s">
        <v>21955</v>
      </c>
      <c r="O3930" t="s">
        <v>21955</v>
      </c>
      <c r="P3930" t="s">
        <v>21955</v>
      </c>
      <c r="Q3930" t="s">
        <v>21956</v>
      </c>
      <c r="R3930">
        <v>0.05</v>
      </c>
      <c r="S3930">
        <v>0</v>
      </c>
      <c r="T3930" t="s">
        <v>22002</v>
      </c>
    </row>
    <row r="3931" spans="1:20">
      <c r="A3931" t="s">
        <v>349</v>
      </c>
      <c r="B3931" t="s">
        <v>28657</v>
      </c>
      <c r="C3931" t="s">
        <v>28658</v>
      </c>
      <c r="D3931" t="s">
        <v>27273</v>
      </c>
      <c r="E3931" t="s">
        <v>22199</v>
      </c>
      <c r="F3931" t="s">
        <v>21953</v>
      </c>
      <c r="G3931">
        <v>3240</v>
      </c>
      <c r="I3931">
        <v>150</v>
      </c>
      <c r="J3931" t="s">
        <v>21954</v>
      </c>
      <c r="K3931" t="s">
        <v>12492</v>
      </c>
      <c r="L3931" t="s">
        <v>12492</v>
      </c>
      <c r="M3931" t="s">
        <v>21955</v>
      </c>
      <c r="N3931" t="s">
        <v>21955</v>
      </c>
      <c r="O3931" t="s">
        <v>21955</v>
      </c>
      <c r="P3931" t="s">
        <v>21955</v>
      </c>
      <c r="Q3931" t="s">
        <v>21956</v>
      </c>
      <c r="R3931">
        <v>0.05</v>
      </c>
      <c r="S3931">
        <v>0</v>
      </c>
      <c r="T3931" t="s">
        <v>22002</v>
      </c>
    </row>
    <row r="3932" spans="1:20">
      <c r="A3932" t="s">
        <v>349</v>
      </c>
      <c r="B3932" t="s">
        <v>28659</v>
      </c>
      <c r="C3932" t="s">
        <v>28660</v>
      </c>
      <c r="D3932" t="s">
        <v>27273</v>
      </c>
      <c r="E3932" t="s">
        <v>22199</v>
      </c>
      <c r="F3932" t="s">
        <v>21953</v>
      </c>
      <c r="G3932">
        <v>3240</v>
      </c>
      <c r="I3932">
        <v>150</v>
      </c>
      <c r="J3932" t="s">
        <v>21954</v>
      </c>
      <c r="K3932" t="s">
        <v>12492</v>
      </c>
      <c r="L3932" t="s">
        <v>12492</v>
      </c>
      <c r="M3932" t="s">
        <v>21955</v>
      </c>
      <c r="N3932" t="s">
        <v>21955</v>
      </c>
      <c r="O3932" t="s">
        <v>21955</v>
      </c>
      <c r="P3932" t="s">
        <v>21955</v>
      </c>
      <c r="Q3932" t="s">
        <v>21956</v>
      </c>
      <c r="R3932">
        <v>0.05</v>
      </c>
      <c r="S3932">
        <v>0</v>
      </c>
      <c r="T3932" t="s">
        <v>22002</v>
      </c>
    </row>
    <row r="3933" spans="1:20">
      <c r="A3933" t="s">
        <v>349</v>
      </c>
      <c r="B3933" t="s">
        <v>28661</v>
      </c>
      <c r="C3933" t="s">
        <v>28662</v>
      </c>
      <c r="D3933" t="s">
        <v>27273</v>
      </c>
      <c r="E3933" t="s">
        <v>22199</v>
      </c>
      <c r="F3933" t="s">
        <v>21953</v>
      </c>
      <c r="G3933">
        <v>3240</v>
      </c>
      <c r="I3933">
        <v>150</v>
      </c>
      <c r="J3933" t="s">
        <v>21954</v>
      </c>
      <c r="K3933" t="s">
        <v>12492</v>
      </c>
      <c r="L3933" t="s">
        <v>12492</v>
      </c>
      <c r="M3933" t="s">
        <v>21955</v>
      </c>
      <c r="N3933" t="s">
        <v>21955</v>
      </c>
      <c r="O3933" t="s">
        <v>21955</v>
      </c>
      <c r="P3933" t="s">
        <v>21955</v>
      </c>
      <c r="Q3933" t="s">
        <v>21956</v>
      </c>
      <c r="R3933">
        <v>0.05</v>
      </c>
      <c r="S3933">
        <v>0</v>
      </c>
      <c r="T3933" t="s">
        <v>22002</v>
      </c>
    </row>
    <row r="3934" spans="1:20">
      <c r="A3934" t="s">
        <v>349</v>
      </c>
      <c r="B3934" t="s">
        <v>28663</v>
      </c>
      <c r="C3934" t="s">
        <v>28664</v>
      </c>
      <c r="D3934" t="s">
        <v>27273</v>
      </c>
      <c r="E3934" t="s">
        <v>22199</v>
      </c>
      <c r="F3934" t="s">
        <v>21953</v>
      </c>
      <c r="G3934">
        <v>3240</v>
      </c>
      <c r="I3934">
        <v>150</v>
      </c>
      <c r="J3934" t="s">
        <v>21954</v>
      </c>
      <c r="K3934" t="s">
        <v>12492</v>
      </c>
      <c r="L3934" t="s">
        <v>12492</v>
      </c>
      <c r="M3934" t="s">
        <v>21955</v>
      </c>
      <c r="N3934" t="s">
        <v>21955</v>
      </c>
      <c r="O3934" t="s">
        <v>21955</v>
      </c>
      <c r="P3934" t="s">
        <v>21955</v>
      </c>
      <c r="Q3934" t="s">
        <v>21956</v>
      </c>
      <c r="R3934">
        <v>0.05</v>
      </c>
      <c r="S3934">
        <v>0</v>
      </c>
      <c r="T3934" t="s">
        <v>22002</v>
      </c>
    </row>
    <row r="3935" spans="1:20">
      <c r="A3935" t="s">
        <v>349</v>
      </c>
      <c r="B3935" t="s">
        <v>28665</v>
      </c>
      <c r="C3935" t="s">
        <v>28666</v>
      </c>
      <c r="D3935" t="s">
        <v>27273</v>
      </c>
      <c r="E3935" t="s">
        <v>22199</v>
      </c>
      <c r="F3935" t="s">
        <v>21953</v>
      </c>
      <c r="G3935">
        <v>3240</v>
      </c>
      <c r="I3935">
        <v>150</v>
      </c>
      <c r="J3935" t="s">
        <v>21954</v>
      </c>
      <c r="K3935" t="s">
        <v>12492</v>
      </c>
      <c r="L3935" t="s">
        <v>12492</v>
      </c>
      <c r="M3935" t="s">
        <v>21955</v>
      </c>
      <c r="N3935" t="s">
        <v>21955</v>
      </c>
      <c r="O3935" t="s">
        <v>21955</v>
      </c>
      <c r="P3935" t="s">
        <v>21955</v>
      </c>
      <c r="Q3935" t="s">
        <v>21956</v>
      </c>
      <c r="R3935">
        <v>0.05</v>
      </c>
      <c r="S3935">
        <v>0</v>
      </c>
      <c r="T3935" t="s">
        <v>22002</v>
      </c>
    </row>
    <row r="3936" spans="1:20">
      <c r="A3936" t="s">
        <v>349</v>
      </c>
      <c r="B3936" t="s">
        <v>28667</v>
      </c>
      <c r="C3936" t="s">
        <v>28668</v>
      </c>
      <c r="D3936" t="s">
        <v>26641</v>
      </c>
      <c r="E3936" t="s">
        <v>21952</v>
      </c>
      <c r="F3936" t="s">
        <v>21953</v>
      </c>
      <c r="G3936">
        <v>3430</v>
      </c>
      <c r="I3936">
        <v>150</v>
      </c>
      <c r="J3936" t="s">
        <v>21954</v>
      </c>
      <c r="K3936" t="s">
        <v>12492</v>
      </c>
      <c r="L3936" t="s">
        <v>12492</v>
      </c>
      <c r="M3936" t="s">
        <v>21955</v>
      </c>
      <c r="N3936" t="s">
        <v>21955</v>
      </c>
      <c r="O3936" t="s">
        <v>21955</v>
      </c>
      <c r="P3936" t="s">
        <v>21955</v>
      </c>
      <c r="Q3936" t="s">
        <v>21956</v>
      </c>
      <c r="R3936">
        <v>0.05</v>
      </c>
      <c r="S3936">
        <v>0</v>
      </c>
      <c r="T3936" t="s">
        <v>21967</v>
      </c>
    </row>
    <row r="3937" spans="1:20">
      <c r="A3937" t="s">
        <v>349</v>
      </c>
      <c r="B3937" t="s">
        <v>28669</v>
      </c>
      <c r="C3937" t="s">
        <v>28670</v>
      </c>
      <c r="D3937" t="s">
        <v>21979</v>
      </c>
      <c r="E3937" t="s">
        <v>21952</v>
      </c>
      <c r="F3937" t="s">
        <v>21953</v>
      </c>
      <c r="G3937">
        <v>3430</v>
      </c>
      <c r="I3937">
        <v>150</v>
      </c>
      <c r="J3937" t="s">
        <v>21954</v>
      </c>
      <c r="K3937" t="s">
        <v>204</v>
      </c>
      <c r="L3937" t="s">
        <v>12492</v>
      </c>
      <c r="M3937" t="s">
        <v>21955</v>
      </c>
      <c r="N3937" t="s">
        <v>21955</v>
      </c>
      <c r="O3937" t="s">
        <v>21955</v>
      </c>
      <c r="P3937" t="s">
        <v>21955</v>
      </c>
      <c r="Q3937" t="s">
        <v>21956</v>
      </c>
      <c r="R3937">
        <v>0.05</v>
      </c>
      <c r="S3937">
        <v>0</v>
      </c>
      <c r="T3937" t="s">
        <v>22002</v>
      </c>
    </row>
    <row r="3938" spans="1:20">
      <c r="A3938" t="s">
        <v>349</v>
      </c>
      <c r="B3938" t="s">
        <v>28671</v>
      </c>
      <c r="C3938" t="s">
        <v>28672</v>
      </c>
      <c r="D3938" t="s">
        <v>22397</v>
      </c>
      <c r="E3938" t="s">
        <v>21966</v>
      </c>
      <c r="F3938" t="s">
        <v>21953</v>
      </c>
      <c r="G3938">
        <v>3220</v>
      </c>
      <c r="I3938">
        <v>150</v>
      </c>
      <c r="J3938" t="s">
        <v>21954</v>
      </c>
      <c r="K3938" t="s">
        <v>204</v>
      </c>
      <c r="L3938" t="s">
        <v>12492</v>
      </c>
      <c r="M3938" t="s">
        <v>21955</v>
      </c>
      <c r="N3938" t="s">
        <v>21955</v>
      </c>
      <c r="O3938" t="s">
        <v>21955</v>
      </c>
      <c r="P3938" t="s">
        <v>21955</v>
      </c>
      <c r="Q3938" t="s">
        <v>21956</v>
      </c>
      <c r="R3938">
        <v>0.05</v>
      </c>
      <c r="S3938">
        <v>0</v>
      </c>
      <c r="T3938" t="s">
        <v>21967</v>
      </c>
    </row>
    <row r="3939" spans="1:20">
      <c r="A3939" t="s">
        <v>349</v>
      </c>
      <c r="B3939" t="s">
        <v>28673</v>
      </c>
      <c r="C3939" t="s">
        <v>28674</v>
      </c>
      <c r="D3939" t="s">
        <v>25838</v>
      </c>
      <c r="E3939" t="s">
        <v>21966</v>
      </c>
      <c r="F3939" t="s">
        <v>21953</v>
      </c>
      <c r="G3939">
        <v>3220</v>
      </c>
      <c r="I3939">
        <v>150</v>
      </c>
      <c r="J3939" t="s">
        <v>19</v>
      </c>
      <c r="K3939" t="s">
        <v>12492</v>
      </c>
      <c r="L3939" t="s">
        <v>12492</v>
      </c>
      <c r="M3939" t="s">
        <v>21955</v>
      </c>
      <c r="N3939" t="s">
        <v>21955</v>
      </c>
      <c r="O3939" t="s">
        <v>21955</v>
      </c>
      <c r="P3939" t="s">
        <v>21955</v>
      </c>
      <c r="Q3939" t="s">
        <v>21956</v>
      </c>
      <c r="R3939">
        <v>0.05</v>
      </c>
      <c r="S3939">
        <v>0</v>
      </c>
      <c r="T3939" t="s">
        <v>22002</v>
      </c>
    </row>
    <row r="3940" spans="1:20">
      <c r="A3940" t="s">
        <v>349</v>
      </c>
      <c r="B3940" t="s">
        <v>28675</v>
      </c>
      <c r="C3940" t="s">
        <v>28676</v>
      </c>
      <c r="D3940" t="s">
        <v>22025</v>
      </c>
      <c r="E3940" t="s">
        <v>21966</v>
      </c>
      <c r="F3940" t="s">
        <v>21953</v>
      </c>
      <c r="G3940">
        <v>3220</v>
      </c>
      <c r="H3940">
        <v>3220</v>
      </c>
      <c r="I3940">
        <v>150</v>
      </c>
      <c r="J3940" t="s">
        <v>21954</v>
      </c>
      <c r="K3940" t="s">
        <v>204</v>
      </c>
      <c r="L3940" t="s">
        <v>12492</v>
      </c>
      <c r="M3940" t="s">
        <v>21955</v>
      </c>
      <c r="N3940" t="s">
        <v>21955</v>
      </c>
      <c r="O3940" t="s">
        <v>21955</v>
      </c>
      <c r="P3940" t="s">
        <v>21955</v>
      </c>
      <c r="Q3940" t="s">
        <v>21956</v>
      </c>
      <c r="R3940">
        <v>0.05</v>
      </c>
      <c r="S3940">
        <v>0</v>
      </c>
    </row>
    <row r="3941" spans="1:20">
      <c r="A3941" t="s">
        <v>349</v>
      </c>
      <c r="B3941" t="s">
        <v>28677</v>
      </c>
      <c r="C3941" t="s">
        <v>28678</v>
      </c>
      <c r="D3941" t="s">
        <v>26723</v>
      </c>
      <c r="E3941" t="s">
        <v>21952</v>
      </c>
      <c r="F3941" t="s">
        <v>21953</v>
      </c>
      <c r="G3941">
        <v>3220</v>
      </c>
      <c r="I3941">
        <v>150</v>
      </c>
      <c r="J3941" t="s">
        <v>21954</v>
      </c>
      <c r="K3941" t="s">
        <v>12492</v>
      </c>
      <c r="L3941" t="s">
        <v>12492</v>
      </c>
      <c r="M3941" t="s">
        <v>21955</v>
      </c>
      <c r="N3941" t="s">
        <v>21955</v>
      </c>
      <c r="O3941" t="s">
        <v>21955</v>
      </c>
      <c r="P3941" t="s">
        <v>21955</v>
      </c>
      <c r="Q3941" t="s">
        <v>21956</v>
      </c>
      <c r="R3941">
        <v>0.05</v>
      </c>
      <c r="S3941">
        <v>0</v>
      </c>
      <c r="T3941" t="s">
        <v>22002</v>
      </c>
    </row>
    <row r="3942" spans="1:20">
      <c r="A3942" t="s">
        <v>349</v>
      </c>
      <c r="B3942" t="s">
        <v>28679</v>
      </c>
      <c r="C3942" t="s">
        <v>28680</v>
      </c>
      <c r="D3942" t="s">
        <v>24346</v>
      </c>
      <c r="E3942" t="s">
        <v>21960</v>
      </c>
      <c r="F3942" t="s">
        <v>21953</v>
      </c>
      <c r="G3942">
        <v>3420</v>
      </c>
      <c r="I3942">
        <v>150</v>
      </c>
      <c r="J3942" t="s">
        <v>21954</v>
      </c>
      <c r="K3942" t="s">
        <v>12492</v>
      </c>
      <c r="L3942" t="s">
        <v>12492</v>
      </c>
      <c r="M3942" t="s">
        <v>21955</v>
      </c>
      <c r="N3942" t="s">
        <v>21955</v>
      </c>
      <c r="O3942" t="s">
        <v>21955</v>
      </c>
      <c r="P3942" t="s">
        <v>21955</v>
      </c>
      <c r="Q3942" t="s">
        <v>21956</v>
      </c>
      <c r="R3942">
        <v>0.05</v>
      </c>
      <c r="S3942">
        <v>0</v>
      </c>
      <c r="T3942" t="s">
        <v>22002</v>
      </c>
    </row>
    <row r="3943" spans="1:20">
      <c r="A3943" t="s">
        <v>349</v>
      </c>
      <c r="B3943" t="s">
        <v>28681</v>
      </c>
      <c r="C3943" t="s">
        <v>28682</v>
      </c>
      <c r="D3943" t="s">
        <v>26584</v>
      </c>
      <c r="E3943" t="s">
        <v>21960</v>
      </c>
      <c r="F3943" t="s">
        <v>21953</v>
      </c>
      <c r="G3943">
        <v>3021</v>
      </c>
      <c r="I3943">
        <v>150</v>
      </c>
      <c r="J3943" t="s">
        <v>21954</v>
      </c>
      <c r="K3943" t="s">
        <v>12492</v>
      </c>
      <c r="L3943" t="s">
        <v>12492</v>
      </c>
      <c r="M3943" t="s">
        <v>21955</v>
      </c>
      <c r="N3943" t="s">
        <v>21955</v>
      </c>
      <c r="O3943" t="s">
        <v>21955</v>
      </c>
      <c r="P3943" t="s">
        <v>21955</v>
      </c>
      <c r="Q3943" t="s">
        <v>21956</v>
      </c>
      <c r="R3943">
        <v>0.05</v>
      </c>
      <c r="S3943">
        <v>0</v>
      </c>
    </row>
    <row r="3944" spans="1:20">
      <c r="A3944" t="s">
        <v>349</v>
      </c>
      <c r="B3944" t="s">
        <v>28683</v>
      </c>
      <c r="C3944" t="s">
        <v>28684</v>
      </c>
      <c r="D3944" t="s">
        <v>26584</v>
      </c>
      <c r="E3944" t="s">
        <v>21960</v>
      </c>
      <c r="F3944" t="s">
        <v>21953</v>
      </c>
      <c r="G3944">
        <v>3021</v>
      </c>
      <c r="I3944">
        <v>150</v>
      </c>
      <c r="J3944" t="s">
        <v>21954</v>
      </c>
      <c r="K3944" t="s">
        <v>12492</v>
      </c>
      <c r="L3944" t="s">
        <v>12492</v>
      </c>
      <c r="M3944" t="s">
        <v>21955</v>
      </c>
      <c r="N3944" t="s">
        <v>21955</v>
      </c>
      <c r="O3944" t="s">
        <v>21955</v>
      </c>
      <c r="P3944" t="s">
        <v>21955</v>
      </c>
      <c r="Q3944" t="s">
        <v>21956</v>
      </c>
      <c r="R3944">
        <v>0.05</v>
      </c>
      <c r="S3944">
        <v>0</v>
      </c>
    </row>
    <row r="3945" spans="1:20">
      <c r="A3945" t="s">
        <v>349</v>
      </c>
      <c r="B3945" t="s">
        <v>28685</v>
      </c>
      <c r="C3945" t="s">
        <v>28686</v>
      </c>
      <c r="D3945" t="s">
        <v>26584</v>
      </c>
      <c r="E3945" t="s">
        <v>21960</v>
      </c>
      <c r="F3945" t="s">
        <v>21953</v>
      </c>
      <c r="G3945">
        <v>3021</v>
      </c>
      <c r="I3945">
        <v>150</v>
      </c>
      <c r="J3945" t="s">
        <v>21954</v>
      </c>
      <c r="K3945" t="s">
        <v>12492</v>
      </c>
      <c r="L3945" t="s">
        <v>12492</v>
      </c>
      <c r="M3945" t="s">
        <v>21955</v>
      </c>
      <c r="N3945" t="s">
        <v>21955</v>
      </c>
      <c r="O3945" t="s">
        <v>21955</v>
      </c>
      <c r="P3945" t="s">
        <v>21955</v>
      </c>
      <c r="Q3945" t="s">
        <v>21956</v>
      </c>
      <c r="R3945">
        <v>0.05</v>
      </c>
      <c r="S3945">
        <v>0</v>
      </c>
    </row>
    <row r="3946" spans="1:20">
      <c r="A3946" t="s">
        <v>349</v>
      </c>
      <c r="B3946" t="s">
        <v>28687</v>
      </c>
      <c r="C3946" t="s">
        <v>28688</v>
      </c>
      <c r="D3946" t="s">
        <v>26584</v>
      </c>
      <c r="E3946" t="s">
        <v>21960</v>
      </c>
      <c r="F3946" t="s">
        <v>21953</v>
      </c>
      <c r="G3946">
        <v>3021</v>
      </c>
      <c r="I3946">
        <v>150</v>
      </c>
      <c r="J3946" t="s">
        <v>21954</v>
      </c>
      <c r="K3946" t="s">
        <v>12492</v>
      </c>
      <c r="L3946" t="s">
        <v>12492</v>
      </c>
      <c r="M3946" t="s">
        <v>21955</v>
      </c>
      <c r="N3946" t="s">
        <v>21955</v>
      </c>
      <c r="O3946" t="s">
        <v>21955</v>
      </c>
      <c r="P3946" t="s">
        <v>21955</v>
      </c>
      <c r="Q3946" t="s">
        <v>21956</v>
      </c>
      <c r="R3946">
        <v>0.05</v>
      </c>
      <c r="S3946">
        <v>0</v>
      </c>
    </row>
    <row r="3947" spans="1:20">
      <c r="A3947" t="s">
        <v>349</v>
      </c>
      <c r="B3947" t="s">
        <v>28689</v>
      </c>
      <c r="C3947" t="s">
        <v>28690</v>
      </c>
      <c r="D3947" t="s">
        <v>21959</v>
      </c>
      <c r="E3947" t="s">
        <v>21960</v>
      </c>
      <c r="F3947" t="s">
        <v>21953</v>
      </c>
      <c r="G3947">
        <v>3420</v>
      </c>
      <c r="I3947">
        <v>150</v>
      </c>
      <c r="J3947" t="s">
        <v>21954</v>
      </c>
      <c r="K3947" t="s">
        <v>204</v>
      </c>
      <c r="L3947" t="s">
        <v>12492</v>
      </c>
      <c r="M3947" t="s">
        <v>21955</v>
      </c>
      <c r="N3947" t="s">
        <v>21955</v>
      </c>
      <c r="O3947" t="s">
        <v>21955</v>
      </c>
      <c r="P3947" t="s">
        <v>21955</v>
      </c>
      <c r="Q3947" t="s">
        <v>21956</v>
      </c>
      <c r="R3947">
        <v>0.05</v>
      </c>
      <c r="S3947">
        <v>0</v>
      </c>
      <c r="T3947" t="s">
        <v>21967</v>
      </c>
    </row>
    <row r="3948" spans="1:20">
      <c r="A3948" t="s">
        <v>349</v>
      </c>
      <c r="B3948" t="s">
        <v>28691</v>
      </c>
      <c r="C3948" t="s">
        <v>28692</v>
      </c>
      <c r="D3948" t="s">
        <v>22412</v>
      </c>
      <c r="E3948" t="s">
        <v>21966</v>
      </c>
      <c r="F3948" t="s">
        <v>21953</v>
      </c>
      <c r="G3948">
        <v>3220</v>
      </c>
      <c r="I3948">
        <v>150</v>
      </c>
      <c r="J3948" t="s">
        <v>21954</v>
      </c>
      <c r="K3948" t="s">
        <v>12492</v>
      </c>
      <c r="L3948" t="s">
        <v>12492</v>
      </c>
      <c r="M3948" t="s">
        <v>21961</v>
      </c>
      <c r="N3948" t="s">
        <v>21961</v>
      </c>
      <c r="O3948" t="s">
        <v>21961</v>
      </c>
      <c r="P3948" t="s">
        <v>21961</v>
      </c>
      <c r="Q3948" t="s">
        <v>21956</v>
      </c>
      <c r="R3948">
        <v>0.05</v>
      </c>
      <c r="S3948">
        <v>0</v>
      </c>
    </row>
    <row r="3949" spans="1:20">
      <c r="A3949" t="s">
        <v>349</v>
      </c>
      <c r="B3949" t="s">
        <v>28693</v>
      </c>
      <c r="C3949" t="s">
        <v>28694</v>
      </c>
      <c r="D3949" t="s">
        <v>26581</v>
      </c>
      <c r="E3949" t="s">
        <v>21960</v>
      </c>
      <c r="F3949" t="s">
        <v>21953</v>
      </c>
      <c r="G3949">
        <v>3021</v>
      </c>
      <c r="I3949">
        <v>150</v>
      </c>
      <c r="J3949" t="s">
        <v>21954</v>
      </c>
      <c r="K3949" t="s">
        <v>12492</v>
      </c>
      <c r="L3949" t="s">
        <v>12492</v>
      </c>
      <c r="M3949" t="s">
        <v>21955</v>
      </c>
      <c r="N3949" t="s">
        <v>21955</v>
      </c>
      <c r="O3949" t="s">
        <v>21955</v>
      </c>
      <c r="P3949" t="s">
        <v>21955</v>
      </c>
      <c r="Q3949" t="s">
        <v>21956</v>
      </c>
      <c r="R3949">
        <v>0.05</v>
      </c>
      <c r="S3949">
        <v>0</v>
      </c>
    </row>
    <row r="3950" spans="1:20">
      <c r="A3950" t="s">
        <v>349</v>
      </c>
      <c r="B3950" t="s">
        <v>28695</v>
      </c>
      <c r="C3950" t="s">
        <v>28696</v>
      </c>
      <c r="D3950" t="s">
        <v>25787</v>
      </c>
      <c r="E3950" t="s">
        <v>21960</v>
      </c>
      <c r="F3950" t="s">
        <v>21953</v>
      </c>
      <c r="G3950">
        <v>3420</v>
      </c>
      <c r="I3950">
        <v>150</v>
      </c>
      <c r="J3950" t="s">
        <v>21954</v>
      </c>
      <c r="K3950" t="s">
        <v>12492</v>
      </c>
      <c r="L3950" t="s">
        <v>12492</v>
      </c>
      <c r="M3950" t="s">
        <v>34</v>
      </c>
      <c r="N3950" t="s">
        <v>34</v>
      </c>
      <c r="O3950" t="s">
        <v>34</v>
      </c>
      <c r="P3950" t="s">
        <v>34</v>
      </c>
      <c r="Q3950" t="s">
        <v>21956</v>
      </c>
      <c r="R3950">
        <v>0.05</v>
      </c>
      <c r="S3950">
        <v>0</v>
      </c>
      <c r="T3950" t="s">
        <v>21967</v>
      </c>
    </row>
    <row r="3951" spans="1:20">
      <c r="A3951" t="s">
        <v>349</v>
      </c>
      <c r="B3951" t="s">
        <v>28697</v>
      </c>
      <c r="C3951" t="s">
        <v>28698</v>
      </c>
      <c r="D3951" t="s">
        <v>27330</v>
      </c>
      <c r="E3951" t="s">
        <v>21960</v>
      </c>
      <c r="F3951" t="s">
        <v>21953</v>
      </c>
      <c r="G3951">
        <v>3420</v>
      </c>
      <c r="I3951">
        <v>150</v>
      </c>
      <c r="J3951" t="s">
        <v>21954</v>
      </c>
      <c r="K3951" t="s">
        <v>12492</v>
      </c>
      <c r="L3951" t="s">
        <v>12492</v>
      </c>
      <c r="M3951" t="s">
        <v>21961</v>
      </c>
      <c r="N3951" t="s">
        <v>21961</v>
      </c>
      <c r="O3951" t="s">
        <v>21961</v>
      </c>
      <c r="P3951" t="s">
        <v>21961</v>
      </c>
      <c r="Q3951" t="s">
        <v>21956</v>
      </c>
      <c r="R3951">
        <v>0.05</v>
      </c>
      <c r="S3951">
        <v>0</v>
      </c>
      <c r="T3951" t="s">
        <v>21967</v>
      </c>
    </row>
    <row r="3952" spans="1:20">
      <c r="A3952" t="s">
        <v>349</v>
      </c>
      <c r="B3952" t="s">
        <v>28699</v>
      </c>
      <c r="C3952" t="s">
        <v>28700</v>
      </c>
      <c r="D3952" t="s">
        <v>22797</v>
      </c>
      <c r="E3952" t="s">
        <v>21952</v>
      </c>
      <c r="F3952" t="s">
        <v>21953</v>
      </c>
      <c r="G3952">
        <v>3440</v>
      </c>
      <c r="I3952">
        <v>150</v>
      </c>
      <c r="J3952" t="s">
        <v>21954</v>
      </c>
      <c r="K3952" t="s">
        <v>12492</v>
      </c>
      <c r="L3952" t="s">
        <v>12492</v>
      </c>
      <c r="M3952" t="s">
        <v>21955</v>
      </c>
      <c r="N3952" t="s">
        <v>21955</v>
      </c>
      <c r="O3952" t="s">
        <v>21955</v>
      </c>
      <c r="P3952" t="s">
        <v>21955</v>
      </c>
      <c r="Q3952" t="s">
        <v>21956</v>
      </c>
      <c r="R3952">
        <v>0.05</v>
      </c>
      <c r="S3952">
        <v>0</v>
      </c>
      <c r="T3952" t="s">
        <v>22002</v>
      </c>
    </row>
    <row r="3953" spans="1:20">
      <c r="A3953" t="s">
        <v>349</v>
      </c>
      <c r="B3953" t="s">
        <v>28701</v>
      </c>
      <c r="C3953" t="s">
        <v>28702</v>
      </c>
      <c r="D3953" t="s">
        <v>24762</v>
      </c>
      <c r="E3953" t="s">
        <v>21966</v>
      </c>
      <c r="F3953" t="s">
        <v>21953</v>
      </c>
      <c r="G3953">
        <v>3220</v>
      </c>
      <c r="I3953">
        <v>150</v>
      </c>
      <c r="J3953" t="s">
        <v>21954</v>
      </c>
      <c r="K3953" t="s">
        <v>204</v>
      </c>
      <c r="L3953" t="s">
        <v>12492</v>
      </c>
      <c r="M3953" t="s">
        <v>21955</v>
      </c>
      <c r="N3953" t="s">
        <v>21955</v>
      </c>
      <c r="O3953" t="s">
        <v>21955</v>
      </c>
      <c r="P3953" t="s">
        <v>21955</v>
      </c>
      <c r="Q3953" t="s">
        <v>21956</v>
      </c>
      <c r="R3953">
        <v>0.05</v>
      </c>
      <c r="S3953">
        <v>0</v>
      </c>
      <c r="T3953" t="s">
        <v>21967</v>
      </c>
    </row>
    <row r="3954" spans="1:20">
      <c r="A3954" t="s">
        <v>349</v>
      </c>
      <c r="B3954" t="s">
        <v>28703</v>
      </c>
      <c r="C3954" t="s">
        <v>28704</v>
      </c>
      <c r="D3954" t="s">
        <v>28066</v>
      </c>
      <c r="E3954" t="s">
        <v>21960</v>
      </c>
      <c r="F3954" t="s">
        <v>21953</v>
      </c>
      <c r="G3954">
        <v>3420</v>
      </c>
      <c r="I3954">
        <v>200</v>
      </c>
      <c r="J3954" t="s">
        <v>21954</v>
      </c>
      <c r="K3954" t="s">
        <v>12492</v>
      </c>
      <c r="L3954" t="s">
        <v>12492</v>
      </c>
      <c r="M3954" t="s">
        <v>21955</v>
      </c>
      <c r="N3954" t="s">
        <v>21955</v>
      </c>
      <c r="O3954" t="s">
        <v>21955</v>
      </c>
      <c r="P3954" t="s">
        <v>21955</v>
      </c>
      <c r="Q3954" t="s">
        <v>21956</v>
      </c>
      <c r="R3954">
        <v>0.05</v>
      </c>
      <c r="S3954">
        <v>0</v>
      </c>
      <c r="T3954" t="s">
        <v>21967</v>
      </c>
    </row>
    <row r="3955" spans="1:20">
      <c r="A3955" t="s">
        <v>349</v>
      </c>
      <c r="B3955" t="s">
        <v>28705</v>
      </c>
      <c r="C3955" t="s">
        <v>28706</v>
      </c>
      <c r="D3955" t="s">
        <v>22069</v>
      </c>
      <c r="E3955" t="s">
        <v>21952</v>
      </c>
      <c r="F3955" t="s">
        <v>21953</v>
      </c>
      <c r="G3955">
        <v>3430</v>
      </c>
      <c r="I3955">
        <v>150</v>
      </c>
      <c r="J3955" t="s">
        <v>21954</v>
      </c>
      <c r="K3955" t="s">
        <v>204</v>
      </c>
      <c r="L3955" t="s">
        <v>12492</v>
      </c>
      <c r="M3955" t="s">
        <v>21961</v>
      </c>
      <c r="N3955" t="s">
        <v>21961</v>
      </c>
      <c r="O3955" t="s">
        <v>21961</v>
      </c>
      <c r="P3955" t="s">
        <v>21961</v>
      </c>
      <c r="Q3955" t="s">
        <v>21956</v>
      </c>
      <c r="R3955">
        <v>0.05</v>
      </c>
      <c r="S3955">
        <v>0</v>
      </c>
    </row>
    <row r="3956" spans="1:20">
      <c r="A3956" t="s">
        <v>349</v>
      </c>
      <c r="B3956" t="s">
        <v>28707</v>
      </c>
      <c r="C3956" t="s">
        <v>28708</v>
      </c>
      <c r="D3956" t="s">
        <v>27273</v>
      </c>
      <c r="E3956" t="s">
        <v>22199</v>
      </c>
      <c r="F3956" t="s">
        <v>21953</v>
      </c>
      <c r="G3956">
        <v>3220</v>
      </c>
      <c r="I3956">
        <v>150</v>
      </c>
      <c r="J3956" t="s">
        <v>21954</v>
      </c>
      <c r="K3956" t="s">
        <v>12492</v>
      </c>
      <c r="L3956" t="s">
        <v>12492</v>
      </c>
      <c r="M3956" t="s">
        <v>21961</v>
      </c>
      <c r="N3956" t="s">
        <v>21961</v>
      </c>
      <c r="O3956" t="s">
        <v>21961</v>
      </c>
      <c r="P3956" t="s">
        <v>21961</v>
      </c>
      <c r="Q3956" t="s">
        <v>21956</v>
      </c>
      <c r="R3956">
        <v>0.05</v>
      </c>
      <c r="S3956">
        <v>0</v>
      </c>
      <c r="T3956" t="s">
        <v>22002</v>
      </c>
    </row>
    <row r="3957" spans="1:20">
      <c r="A3957" t="s">
        <v>349</v>
      </c>
      <c r="B3957" t="s">
        <v>28709</v>
      </c>
      <c r="C3957" t="s">
        <v>28710</v>
      </c>
      <c r="D3957" t="s">
        <v>26584</v>
      </c>
      <c r="E3957" t="s">
        <v>21960</v>
      </c>
      <c r="F3957" t="s">
        <v>21953</v>
      </c>
      <c r="G3957">
        <v>3021</v>
      </c>
      <c r="I3957">
        <v>150</v>
      </c>
      <c r="J3957" t="s">
        <v>21954</v>
      </c>
      <c r="K3957" t="s">
        <v>12492</v>
      </c>
      <c r="L3957" t="s">
        <v>12492</v>
      </c>
      <c r="M3957" t="s">
        <v>21955</v>
      </c>
      <c r="N3957" t="s">
        <v>21955</v>
      </c>
      <c r="O3957" t="s">
        <v>21955</v>
      </c>
      <c r="P3957" t="s">
        <v>21955</v>
      </c>
      <c r="Q3957" t="s">
        <v>21956</v>
      </c>
      <c r="R3957">
        <v>0.05</v>
      </c>
      <c r="S3957">
        <v>0</v>
      </c>
    </row>
    <row r="3958" spans="1:20">
      <c r="A3958" t="s">
        <v>349</v>
      </c>
      <c r="B3958" t="s">
        <v>28711</v>
      </c>
      <c r="C3958" t="s">
        <v>28712</v>
      </c>
      <c r="D3958" t="s">
        <v>21979</v>
      </c>
      <c r="E3958" t="s">
        <v>21952</v>
      </c>
      <c r="F3958" t="s">
        <v>21953</v>
      </c>
      <c r="G3958">
        <v>3440</v>
      </c>
      <c r="I3958">
        <v>150</v>
      </c>
      <c r="J3958" t="s">
        <v>21954</v>
      </c>
      <c r="K3958" t="s">
        <v>204</v>
      </c>
      <c r="L3958" t="s">
        <v>12492</v>
      </c>
      <c r="M3958" t="s">
        <v>21955</v>
      </c>
      <c r="N3958" t="s">
        <v>21955</v>
      </c>
      <c r="O3958" t="s">
        <v>21955</v>
      </c>
      <c r="P3958" t="s">
        <v>21955</v>
      </c>
      <c r="Q3958" t="s">
        <v>21956</v>
      </c>
      <c r="R3958">
        <v>0.05</v>
      </c>
      <c r="S3958">
        <v>0</v>
      </c>
    </row>
    <row r="3959" spans="1:20">
      <c r="A3959" t="s">
        <v>349</v>
      </c>
      <c r="B3959" t="s">
        <v>28713</v>
      </c>
      <c r="C3959" t="s">
        <v>28714</v>
      </c>
      <c r="D3959" t="s">
        <v>21959</v>
      </c>
      <c r="E3959" t="s">
        <v>21960</v>
      </c>
      <c r="F3959" t="s">
        <v>21953</v>
      </c>
      <c r="G3959">
        <v>3420</v>
      </c>
      <c r="I3959">
        <v>150</v>
      </c>
      <c r="J3959" t="s">
        <v>21954</v>
      </c>
      <c r="K3959" t="s">
        <v>204</v>
      </c>
      <c r="L3959" t="s">
        <v>12492</v>
      </c>
      <c r="M3959" t="s">
        <v>21961</v>
      </c>
      <c r="N3959" t="s">
        <v>21961</v>
      </c>
      <c r="O3959" t="s">
        <v>21961</v>
      </c>
      <c r="P3959" t="s">
        <v>21961</v>
      </c>
      <c r="Q3959" t="s">
        <v>21956</v>
      </c>
      <c r="R3959">
        <v>0.05</v>
      </c>
      <c r="S3959">
        <v>0</v>
      </c>
    </row>
    <row r="3960" spans="1:20">
      <c r="A3960" t="s">
        <v>349</v>
      </c>
      <c r="B3960" t="s">
        <v>28715</v>
      </c>
      <c r="C3960" t="s">
        <v>28716</v>
      </c>
      <c r="D3960" t="s">
        <v>21959</v>
      </c>
      <c r="E3960" t="s">
        <v>21960</v>
      </c>
      <c r="F3960" t="s">
        <v>21953</v>
      </c>
      <c r="G3960">
        <v>3420</v>
      </c>
      <c r="I3960">
        <v>150</v>
      </c>
      <c r="J3960" t="s">
        <v>21954</v>
      </c>
      <c r="K3960" t="s">
        <v>204</v>
      </c>
      <c r="L3960" t="s">
        <v>12492</v>
      </c>
      <c r="M3960" t="s">
        <v>21961</v>
      </c>
      <c r="N3960" t="s">
        <v>21961</v>
      </c>
      <c r="O3960" t="s">
        <v>21961</v>
      </c>
      <c r="P3960" t="s">
        <v>21961</v>
      </c>
      <c r="Q3960" t="s">
        <v>21956</v>
      </c>
      <c r="R3960">
        <v>0.05</v>
      </c>
      <c r="S3960">
        <v>0</v>
      </c>
    </row>
    <row r="3961" spans="1:20">
      <c r="A3961" t="s">
        <v>349</v>
      </c>
      <c r="B3961" t="s">
        <v>28717</v>
      </c>
      <c r="C3961" t="s">
        <v>28718</v>
      </c>
      <c r="D3961" t="s">
        <v>22025</v>
      </c>
      <c r="E3961" t="s">
        <v>21966</v>
      </c>
      <c r="F3961" t="s">
        <v>21953</v>
      </c>
      <c r="G3961">
        <v>3220</v>
      </c>
      <c r="I3961">
        <v>150</v>
      </c>
      <c r="J3961" t="s">
        <v>21954</v>
      </c>
      <c r="K3961" t="s">
        <v>204</v>
      </c>
      <c r="L3961" t="s">
        <v>12492</v>
      </c>
      <c r="M3961" t="s">
        <v>21955</v>
      </c>
      <c r="N3961" t="s">
        <v>21955</v>
      </c>
      <c r="O3961" t="s">
        <v>21955</v>
      </c>
      <c r="P3961" t="s">
        <v>21955</v>
      </c>
      <c r="Q3961" t="s">
        <v>21956</v>
      </c>
      <c r="R3961">
        <v>0.05</v>
      </c>
      <c r="S3961">
        <v>0</v>
      </c>
    </row>
    <row r="3962" spans="1:20">
      <c r="A3962" t="s">
        <v>349</v>
      </c>
      <c r="B3962" t="s">
        <v>28719</v>
      </c>
      <c r="C3962" t="s">
        <v>28720</v>
      </c>
      <c r="D3962" t="s">
        <v>22357</v>
      </c>
      <c r="E3962" t="s">
        <v>21966</v>
      </c>
      <c r="F3962" t="s">
        <v>21953</v>
      </c>
      <c r="G3962">
        <v>3220</v>
      </c>
      <c r="I3962">
        <v>150</v>
      </c>
      <c r="J3962" t="s">
        <v>21954</v>
      </c>
      <c r="K3962" t="s">
        <v>204</v>
      </c>
      <c r="L3962" t="s">
        <v>12492</v>
      </c>
      <c r="M3962" t="s">
        <v>21961</v>
      </c>
      <c r="N3962" t="s">
        <v>21955</v>
      </c>
      <c r="O3962" t="s">
        <v>21955</v>
      </c>
      <c r="P3962" t="s">
        <v>21961</v>
      </c>
      <c r="Q3962" t="s">
        <v>21956</v>
      </c>
      <c r="R3962">
        <v>0.05</v>
      </c>
      <c r="S3962">
        <v>0</v>
      </c>
    </row>
    <row r="3963" spans="1:20">
      <c r="A3963" t="s">
        <v>349</v>
      </c>
      <c r="B3963" t="s">
        <v>28721</v>
      </c>
      <c r="C3963" t="s">
        <v>28722</v>
      </c>
      <c r="D3963" t="s">
        <v>22238</v>
      </c>
      <c r="E3963" t="s">
        <v>21952</v>
      </c>
      <c r="F3963" t="s">
        <v>21953</v>
      </c>
      <c r="G3963">
        <v>3450</v>
      </c>
      <c r="I3963">
        <v>150</v>
      </c>
      <c r="J3963" t="s">
        <v>21954</v>
      </c>
      <c r="K3963" t="s">
        <v>204</v>
      </c>
      <c r="L3963" t="s">
        <v>12492</v>
      </c>
      <c r="M3963" t="s">
        <v>21955</v>
      </c>
      <c r="N3963" t="s">
        <v>21955</v>
      </c>
      <c r="O3963" t="s">
        <v>21955</v>
      </c>
      <c r="P3963" t="s">
        <v>21955</v>
      </c>
      <c r="Q3963" t="s">
        <v>21956</v>
      </c>
      <c r="R3963">
        <v>0.05</v>
      </c>
      <c r="S3963">
        <v>0</v>
      </c>
    </row>
    <row r="3964" spans="1:20">
      <c r="A3964" t="s">
        <v>349</v>
      </c>
      <c r="B3964" t="s">
        <v>28723</v>
      </c>
      <c r="C3964" t="s">
        <v>28724</v>
      </c>
      <c r="D3964" t="s">
        <v>22238</v>
      </c>
      <c r="E3964" t="s">
        <v>21952</v>
      </c>
      <c r="F3964" t="s">
        <v>21953</v>
      </c>
      <c r="G3964">
        <v>3450</v>
      </c>
      <c r="I3964">
        <v>150</v>
      </c>
      <c r="J3964" t="s">
        <v>21954</v>
      </c>
      <c r="K3964" t="s">
        <v>204</v>
      </c>
      <c r="L3964" t="s">
        <v>12492</v>
      </c>
      <c r="M3964" t="s">
        <v>21955</v>
      </c>
      <c r="N3964" t="s">
        <v>21955</v>
      </c>
      <c r="O3964" t="s">
        <v>21955</v>
      </c>
      <c r="P3964" t="s">
        <v>21955</v>
      </c>
      <c r="Q3964" t="s">
        <v>21956</v>
      </c>
      <c r="R3964">
        <v>0.05</v>
      </c>
      <c r="S3964">
        <v>0</v>
      </c>
    </row>
    <row r="3965" spans="1:20">
      <c r="A3965" t="s">
        <v>349</v>
      </c>
      <c r="B3965" t="s">
        <v>28725</v>
      </c>
      <c r="C3965" t="s">
        <v>28726</v>
      </c>
      <c r="D3965" t="s">
        <v>28727</v>
      </c>
      <c r="E3965" t="s">
        <v>22346</v>
      </c>
      <c r="F3965" t="s">
        <v>21953</v>
      </c>
      <c r="G3965">
        <v>3260</v>
      </c>
      <c r="I3965">
        <v>150</v>
      </c>
      <c r="J3965" t="s">
        <v>21954</v>
      </c>
      <c r="K3965" t="s">
        <v>12492</v>
      </c>
      <c r="L3965" t="s">
        <v>12492</v>
      </c>
      <c r="M3965" t="s">
        <v>21955</v>
      </c>
      <c r="N3965" t="s">
        <v>21955</v>
      </c>
      <c r="O3965" t="s">
        <v>21955</v>
      </c>
      <c r="P3965" t="s">
        <v>21955</v>
      </c>
      <c r="Q3965" t="s">
        <v>21956</v>
      </c>
      <c r="R3965">
        <v>0.05</v>
      </c>
      <c r="S3965">
        <v>0</v>
      </c>
    </row>
    <row r="3966" spans="1:20">
      <c r="A3966" t="s">
        <v>349</v>
      </c>
      <c r="B3966" t="s">
        <v>28728</v>
      </c>
      <c r="C3966" t="s">
        <v>28729</v>
      </c>
      <c r="D3966" t="s">
        <v>22006</v>
      </c>
      <c r="E3966" t="s">
        <v>21952</v>
      </c>
      <c r="F3966" t="s">
        <v>21953</v>
      </c>
      <c r="G3966">
        <v>3440</v>
      </c>
      <c r="I3966">
        <v>150</v>
      </c>
      <c r="J3966" t="s">
        <v>21954</v>
      </c>
      <c r="K3966" t="s">
        <v>12492</v>
      </c>
      <c r="L3966" t="s">
        <v>12492</v>
      </c>
      <c r="M3966" t="s">
        <v>21955</v>
      </c>
      <c r="N3966" t="s">
        <v>21955</v>
      </c>
      <c r="O3966" t="s">
        <v>21955</v>
      </c>
      <c r="P3966" t="s">
        <v>21955</v>
      </c>
      <c r="Q3966" t="s">
        <v>21956</v>
      </c>
      <c r="R3966">
        <v>0.05</v>
      </c>
      <c r="S3966">
        <v>0</v>
      </c>
      <c r="T3966" t="s">
        <v>22002</v>
      </c>
    </row>
    <row r="3967" spans="1:20">
      <c r="A3967" t="s">
        <v>349</v>
      </c>
      <c r="B3967" t="s">
        <v>28730</v>
      </c>
      <c r="C3967" t="s">
        <v>28731</v>
      </c>
      <c r="D3967" t="s">
        <v>21990</v>
      </c>
      <c r="E3967" t="s">
        <v>21952</v>
      </c>
      <c r="F3967" t="s">
        <v>21953</v>
      </c>
      <c r="G3967">
        <v>3450</v>
      </c>
      <c r="I3967">
        <v>150</v>
      </c>
      <c r="J3967" t="s">
        <v>21954</v>
      </c>
      <c r="K3967" t="s">
        <v>204</v>
      </c>
      <c r="L3967" t="s">
        <v>12492</v>
      </c>
      <c r="M3967" t="s">
        <v>21955</v>
      </c>
      <c r="N3967" t="s">
        <v>21955</v>
      </c>
      <c r="O3967" t="s">
        <v>21955</v>
      </c>
      <c r="P3967" t="s">
        <v>21955</v>
      </c>
      <c r="Q3967" t="s">
        <v>21956</v>
      </c>
      <c r="R3967">
        <v>0.05</v>
      </c>
      <c r="S3967">
        <v>0</v>
      </c>
    </row>
    <row r="3968" spans="1:20">
      <c r="A3968" t="s">
        <v>349</v>
      </c>
      <c r="B3968" t="s">
        <v>28732</v>
      </c>
      <c r="C3968" t="s">
        <v>28733</v>
      </c>
      <c r="D3968" t="s">
        <v>22996</v>
      </c>
      <c r="E3968" t="s">
        <v>21952</v>
      </c>
      <c r="F3968" t="s">
        <v>21953</v>
      </c>
      <c r="G3968">
        <v>3450</v>
      </c>
      <c r="I3968">
        <v>150</v>
      </c>
      <c r="J3968" t="s">
        <v>21954</v>
      </c>
      <c r="K3968" t="s">
        <v>204</v>
      </c>
      <c r="L3968" t="s">
        <v>12492</v>
      </c>
      <c r="M3968" t="s">
        <v>21961</v>
      </c>
      <c r="N3968" t="s">
        <v>21961</v>
      </c>
      <c r="O3968" t="s">
        <v>21961</v>
      </c>
      <c r="P3968" t="s">
        <v>21961</v>
      </c>
      <c r="Q3968" t="s">
        <v>21956</v>
      </c>
      <c r="R3968">
        <v>0.05</v>
      </c>
      <c r="S3968">
        <v>0</v>
      </c>
    </row>
    <row r="3969" spans="1:20">
      <c r="A3969" t="s">
        <v>349</v>
      </c>
      <c r="B3969" t="s">
        <v>28734</v>
      </c>
      <c r="C3969" t="s">
        <v>28735</v>
      </c>
      <c r="D3969" t="s">
        <v>22700</v>
      </c>
      <c r="E3969" t="s">
        <v>21952</v>
      </c>
      <c r="F3969" t="s">
        <v>21953</v>
      </c>
      <c r="G3969">
        <v>3450</v>
      </c>
      <c r="I3969">
        <v>200</v>
      </c>
      <c r="J3969" t="s">
        <v>21954</v>
      </c>
      <c r="K3969" t="s">
        <v>12492</v>
      </c>
      <c r="L3969" t="s">
        <v>12492</v>
      </c>
      <c r="M3969" t="s">
        <v>21961</v>
      </c>
      <c r="N3969" t="s">
        <v>21961</v>
      </c>
      <c r="O3969" t="s">
        <v>21961</v>
      </c>
      <c r="P3969" t="s">
        <v>21961</v>
      </c>
      <c r="Q3969" t="s">
        <v>21956</v>
      </c>
      <c r="R3969">
        <v>0.05</v>
      </c>
      <c r="S3969">
        <v>0</v>
      </c>
      <c r="T3969" t="s">
        <v>21967</v>
      </c>
    </row>
    <row r="3970" spans="1:20">
      <c r="A3970" t="s">
        <v>349</v>
      </c>
      <c r="B3970" t="s">
        <v>28736</v>
      </c>
      <c r="C3970" t="s">
        <v>28737</v>
      </c>
      <c r="D3970" t="s">
        <v>22069</v>
      </c>
      <c r="E3970" t="s">
        <v>21952</v>
      </c>
      <c r="F3970" t="s">
        <v>21953</v>
      </c>
      <c r="G3970">
        <v>3430</v>
      </c>
      <c r="I3970">
        <v>150</v>
      </c>
      <c r="J3970" t="s">
        <v>21954</v>
      </c>
      <c r="K3970" t="s">
        <v>12492</v>
      </c>
      <c r="L3970" t="s">
        <v>12492</v>
      </c>
      <c r="M3970" t="s">
        <v>21955</v>
      </c>
      <c r="N3970" t="s">
        <v>21955</v>
      </c>
      <c r="O3970" t="s">
        <v>21955</v>
      </c>
      <c r="P3970" t="s">
        <v>21955</v>
      </c>
      <c r="Q3970" t="s">
        <v>21956</v>
      </c>
      <c r="R3970">
        <v>0.05</v>
      </c>
      <c r="S3970">
        <v>0</v>
      </c>
      <c r="T3970" t="s">
        <v>22002</v>
      </c>
    </row>
    <row r="3971" spans="1:20">
      <c r="A3971" t="s">
        <v>349</v>
      </c>
      <c r="B3971" t="s">
        <v>28738</v>
      </c>
      <c r="C3971" t="s">
        <v>28739</v>
      </c>
      <c r="D3971" t="s">
        <v>22036</v>
      </c>
      <c r="E3971" t="s">
        <v>21952</v>
      </c>
      <c r="F3971" t="s">
        <v>21953</v>
      </c>
      <c r="G3971">
        <v>3450</v>
      </c>
      <c r="I3971">
        <v>150</v>
      </c>
      <c r="J3971" t="s">
        <v>21954</v>
      </c>
      <c r="K3971" t="s">
        <v>12492</v>
      </c>
      <c r="L3971" t="s">
        <v>12492</v>
      </c>
      <c r="M3971" t="s">
        <v>21955</v>
      </c>
      <c r="N3971" t="s">
        <v>21955</v>
      </c>
      <c r="O3971" t="s">
        <v>21955</v>
      </c>
      <c r="P3971" t="s">
        <v>21955</v>
      </c>
      <c r="Q3971" t="s">
        <v>21956</v>
      </c>
      <c r="R3971">
        <v>0.05</v>
      </c>
      <c r="S3971">
        <v>0</v>
      </c>
      <c r="T3971" t="s">
        <v>22002</v>
      </c>
    </row>
    <row r="3972" spans="1:20">
      <c r="A3972" t="s">
        <v>349</v>
      </c>
      <c r="B3972" t="s">
        <v>28740</v>
      </c>
      <c r="C3972" t="s">
        <v>28741</v>
      </c>
      <c r="D3972" t="s">
        <v>25888</v>
      </c>
      <c r="E3972" t="s">
        <v>21952</v>
      </c>
      <c r="F3972" t="s">
        <v>21953</v>
      </c>
      <c r="G3972">
        <v>3450</v>
      </c>
      <c r="I3972">
        <v>150</v>
      </c>
      <c r="J3972" t="s">
        <v>21954</v>
      </c>
      <c r="K3972" t="s">
        <v>204</v>
      </c>
      <c r="L3972" t="s">
        <v>12492</v>
      </c>
      <c r="M3972" t="s">
        <v>21955</v>
      </c>
      <c r="N3972" t="s">
        <v>21955</v>
      </c>
      <c r="O3972" t="s">
        <v>21955</v>
      </c>
      <c r="P3972" t="s">
        <v>21955</v>
      </c>
      <c r="Q3972" t="s">
        <v>21956</v>
      </c>
      <c r="R3972">
        <v>0.05</v>
      </c>
      <c r="S3972">
        <v>0</v>
      </c>
      <c r="T3972" t="s">
        <v>21967</v>
      </c>
    </row>
    <row r="3973" spans="1:20">
      <c r="A3973" t="s">
        <v>349</v>
      </c>
      <c r="B3973" t="s">
        <v>28742</v>
      </c>
      <c r="C3973" t="s">
        <v>28743</v>
      </c>
      <c r="D3973" t="s">
        <v>22069</v>
      </c>
      <c r="E3973" t="s">
        <v>21952</v>
      </c>
      <c r="F3973" t="s">
        <v>21953</v>
      </c>
      <c r="G3973">
        <v>3430</v>
      </c>
      <c r="I3973">
        <v>150</v>
      </c>
      <c r="J3973" t="s">
        <v>21954</v>
      </c>
      <c r="K3973" t="s">
        <v>204</v>
      </c>
      <c r="L3973" t="s">
        <v>12492</v>
      </c>
      <c r="M3973" t="s">
        <v>21955</v>
      </c>
      <c r="N3973" t="s">
        <v>21955</v>
      </c>
      <c r="O3973" t="s">
        <v>21955</v>
      </c>
      <c r="P3973" t="s">
        <v>21955</v>
      </c>
      <c r="Q3973" t="s">
        <v>21956</v>
      </c>
      <c r="R3973">
        <v>0.05</v>
      </c>
      <c r="S3973">
        <v>0</v>
      </c>
    </row>
    <row r="3974" spans="1:20">
      <c r="A3974" t="s">
        <v>349</v>
      </c>
      <c r="B3974" t="s">
        <v>28744</v>
      </c>
      <c r="C3974" t="s">
        <v>28745</v>
      </c>
      <c r="D3974" t="s">
        <v>22720</v>
      </c>
      <c r="E3974" t="s">
        <v>21966</v>
      </c>
      <c r="F3974" t="s">
        <v>21953</v>
      </c>
      <c r="G3974">
        <v>3220</v>
      </c>
      <c r="I3974">
        <v>200</v>
      </c>
      <c r="J3974" t="s">
        <v>21954</v>
      </c>
      <c r="K3974" t="s">
        <v>12492</v>
      </c>
      <c r="L3974" t="s">
        <v>12492</v>
      </c>
      <c r="M3974" t="s">
        <v>34</v>
      </c>
      <c r="N3974" t="s">
        <v>21955</v>
      </c>
      <c r="O3974" t="s">
        <v>21955</v>
      </c>
      <c r="P3974" t="s">
        <v>21955</v>
      </c>
      <c r="Q3974" t="s">
        <v>21956</v>
      </c>
      <c r="R3974">
        <v>0.05</v>
      </c>
      <c r="S3974">
        <v>0</v>
      </c>
      <c r="T3974" t="s">
        <v>21967</v>
      </c>
    </row>
    <row r="3975" spans="1:20">
      <c r="A3975" t="s">
        <v>349</v>
      </c>
      <c r="B3975" t="s">
        <v>28746</v>
      </c>
      <c r="C3975" t="s">
        <v>28747</v>
      </c>
      <c r="D3975" t="s">
        <v>22804</v>
      </c>
      <c r="E3975" t="s">
        <v>22199</v>
      </c>
      <c r="F3975" t="s">
        <v>21953</v>
      </c>
      <c r="G3975">
        <v>3220</v>
      </c>
      <c r="I3975">
        <v>150</v>
      </c>
      <c r="J3975" t="s">
        <v>21954</v>
      </c>
      <c r="K3975" t="s">
        <v>12492</v>
      </c>
      <c r="L3975" t="s">
        <v>12492</v>
      </c>
      <c r="M3975" t="s">
        <v>21955</v>
      </c>
      <c r="N3975" t="s">
        <v>21955</v>
      </c>
      <c r="O3975" t="s">
        <v>21955</v>
      </c>
      <c r="P3975" t="s">
        <v>21955</v>
      </c>
      <c r="Q3975" t="s">
        <v>21956</v>
      </c>
      <c r="R3975">
        <v>0.05</v>
      </c>
      <c r="S3975">
        <v>0</v>
      </c>
      <c r="T3975" t="s">
        <v>21967</v>
      </c>
    </row>
    <row r="3976" spans="1:20">
      <c r="A3976" t="s">
        <v>349</v>
      </c>
      <c r="B3976" t="s">
        <v>28748</v>
      </c>
      <c r="C3976" t="s">
        <v>28749</v>
      </c>
      <c r="D3976" t="s">
        <v>25418</v>
      </c>
      <c r="E3976" t="s">
        <v>21966</v>
      </c>
      <c r="F3976" t="s">
        <v>21953</v>
      </c>
      <c r="G3976">
        <v>3220</v>
      </c>
      <c r="I3976">
        <v>150</v>
      </c>
      <c r="J3976" t="s">
        <v>21954</v>
      </c>
      <c r="K3976" t="s">
        <v>12492</v>
      </c>
      <c r="L3976" t="s">
        <v>12492</v>
      </c>
      <c r="M3976" t="s">
        <v>21955</v>
      </c>
      <c r="N3976" t="s">
        <v>21955</v>
      </c>
      <c r="O3976" t="s">
        <v>21955</v>
      </c>
      <c r="P3976" t="s">
        <v>21955</v>
      </c>
      <c r="Q3976" t="s">
        <v>21956</v>
      </c>
      <c r="R3976">
        <v>0.05</v>
      </c>
      <c r="S3976">
        <v>0</v>
      </c>
      <c r="T3976" t="s">
        <v>21967</v>
      </c>
    </row>
    <row r="3977" spans="1:20">
      <c r="A3977" t="s">
        <v>349</v>
      </c>
      <c r="B3977" t="s">
        <v>28750</v>
      </c>
      <c r="C3977" t="s">
        <v>28751</v>
      </c>
      <c r="D3977" t="s">
        <v>28752</v>
      </c>
      <c r="E3977" t="s">
        <v>21966</v>
      </c>
      <c r="F3977" t="s">
        <v>21953</v>
      </c>
      <c r="G3977">
        <v>3220</v>
      </c>
      <c r="I3977">
        <v>150</v>
      </c>
      <c r="J3977" t="s">
        <v>21954</v>
      </c>
      <c r="K3977" t="s">
        <v>204</v>
      </c>
      <c r="L3977" t="s">
        <v>12492</v>
      </c>
      <c r="M3977" t="s">
        <v>21961</v>
      </c>
      <c r="N3977" t="s">
        <v>21961</v>
      </c>
      <c r="O3977" t="s">
        <v>21961</v>
      </c>
      <c r="P3977" t="s">
        <v>21961</v>
      </c>
      <c r="Q3977" t="s">
        <v>21956</v>
      </c>
      <c r="T3977" t="s">
        <v>21967</v>
      </c>
    </row>
    <row r="3978" spans="1:20">
      <c r="A3978" t="s">
        <v>349</v>
      </c>
      <c r="B3978" t="s">
        <v>28753</v>
      </c>
      <c r="C3978" t="s">
        <v>28754</v>
      </c>
      <c r="D3978" t="s">
        <v>24346</v>
      </c>
      <c r="E3978" t="s">
        <v>21952</v>
      </c>
      <c r="F3978" t="s">
        <v>21953</v>
      </c>
      <c r="G3978">
        <v>3430</v>
      </c>
      <c r="I3978">
        <v>200</v>
      </c>
      <c r="J3978" t="s">
        <v>21954</v>
      </c>
      <c r="K3978" t="s">
        <v>12492</v>
      </c>
      <c r="L3978" t="s">
        <v>12492</v>
      </c>
      <c r="M3978" t="s">
        <v>21955</v>
      </c>
      <c r="N3978" t="s">
        <v>21955</v>
      </c>
      <c r="O3978" t="s">
        <v>21955</v>
      </c>
      <c r="P3978" t="s">
        <v>21955</v>
      </c>
      <c r="Q3978" t="s">
        <v>21956</v>
      </c>
      <c r="R3978">
        <v>0.05</v>
      </c>
      <c r="S3978">
        <v>0</v>
      </c>
      <c r="T3978" t="s">
        <v>22002</v>
      </c>
    </row>
    <row r="3979" spans="1:20">
      <c r="A3979" t="s">
        <v>349</v>
      </c>
      <c r="B3979" t="s">
        <v>28755</v>
      </c>
      <c r="C3979" t="s">
        <v>28756</v>
      </c>
      <c r="D3979" t="s">
        <v>25590</v>
      </c>
      <c r="E3979" t="s">
        <v>22199</v>
      </c>
      <c r="F3979" t="s">
        <v>21953</v>
      </c>
      <c r="G3979">
        <v>3240</v>
      </c>
      <c r="I3979">
        <v>150</v>
      </c>
      <c r="J3979" t="s">
        <v>21954</v>
      </c>
      <c r="K3979" t="s">
        <v>12492</v>
      </c>
      <c r="L3979" t="s">
        <v>12492</v>
      </c>
      <c r="M3979" t="s">
        <v>34</v>
      </c>
      <c r="N3979" t="s">
        <v>34</v>
      </c>
      <c r="O3979" t="s">
        <v>34</v>
      </c>
      <c r="P3979" t="s">
        <v>34</v>
      </c>
      <c r="Q3979" t="s">
        <v>21956</v>
      </c>
    </row>
    <row r="3980" spans="1:20">
      <c r="A3980" t="s">
        <v>349</v>
      </c>
      <c r="B3980" t="s">
        <v>28757</v>
      </c>
      <c r="C3980" t="s">
        <v>28758</v>
      </c>
      <c r="D3980" t="s">
        <v>25590</v>
      </c>
      <c r="E3980" t="s">
        <v>22199</v>
      </c>
      <c r="F3980" t="s">
        <v>21953</v>
      </c>
      <c r="G3980">
        <v>3240</v>
      </c>
      <c r="I3980">
        <v>150</v>
      </c>
      <c r="J3980" t="s">
        <v>21954</v>
      </c>
      <c r="K3980" t="s">
        <v>12492</v>
      </c>
      <c r="L3980" t="s">
        <v>12492</v>
      </c>
      <c r="M3980" t="s">
        <v>34</v>
      </c>
      <c r="N3980" t="s">
        <v>34</v>
      </c>
      <c r="O3980" t="s">
        <v>34</v>
      </c>
      <c r="P3980" t="s">
        <v>34</v>
      </c>
      <c r="Q3980" t="s">
        <v>21956</v>
      </c>
      <c r="T3980" t="s">
        <v>21967</v>
      </c>
    </row>
    <row r="3981" spans="1:20">
      <c r="A3981" t="s">
        <v>349</v>
      </c>
      <c r="B3981" t="s">
        <v>28759</v>
      </c>
      <c r="C3981" t="s">
        <v>28760</v>
      </c>
      <c r="D3981" t="s">
        <v>25590</v>
      </c>
      <c r="E3981" t="s">
        <v>22199</v>
      </c>
      <c r="F3981" t="s">
        <v>21953</v>
      </c>
      <c r="G3981">
        <v>3240</v>
      </c>
      <c r="I3981">
        <v>150</v>
      </c>
      <c r="J3981" t="s">
        <v>21954</v>
      </c>
      <c r="K3981" t="s">
        <v>12492</v>
      </c>
      <c r="L3981" t="s">
        <v>12492</v>
      </c>
      <c r="M3981" t="s">
        <v>34</v>
      </c>
      <c r="N3981" t="s">
        <v>34</v>
      </c>
      <c r="O3981" t="s">
        <v>34</v>
      </c>
      <c r="P3981" t="s">
        <v>34</v>
      </c>
      <c r="Q3981" t="s">
        <v>21956</v>
      </c>
      <c r="T3981" t="s">
        <v>21967</v>
      </c>
    </row>
    <row r="3982" spans="1:20">
      <c r="A3982" t="s">
        <v>349</v>
      </c>
      <c r="B3982" t="s">
        <v>28761</v>
      </c>
      <c r="C3982" t="s">
        <v>28762</v>
      </c>
      <c r="D3982" t="s">
        <v>27101</v>
      </c>
      <c r="E3982" t="s">
        <v>21952</v>
      </c>
      <c r="F3982" t="s">
        <v>21953</v>
      </c>
      <c r="G3982">
        <v>3450</v>
      </c>
      <c r="I3982">
        <v>200</v>
      </c>
      <c r="J3982" t="s">
        <v>21954</v>
      </c>
      <c r="K3982" t="s">
        <v>12492</v>
      </c>
      <c r="L3982" t="s">
        <v>12492</v>
      </c>
      <c r="M3982" t="s">
        <v>21955</v>
      </c>
      <c r="N3982" t="s">
        <v>21955</v>
      </c>
      <c r="O3982" t="s">
        <v>21955</v>
      </c>
      <c r="P3982" t="s">
        <v>21955</v>
      </c>
      <c r="Q3982" t="s">
        <v>21956</v>
      </c>
      <c r="R3982">
        <v>0.05</v>
      </c>
      <c r="S3982">
        <v>0</v>
      </c>
      <c r="T3982" t="s">
        <v>22002</v>
      </c>
    </row>
    <row r="3983" spans="1:20">
      <c r="A3983" t="s">
        <v>349</v>
      </c>
      <c r="B3983" t="s">
        <v>28763</v>
      </c>
      <c r="C3983" t="s">
        <v>28764</v>
      </c>
      <c r="D3983" t="s">
        <v>22069</v>
      </c>
      <c r="E3983" t="s">
        <v>21952</v>
      </c>
      <c r="F3983" t="s">
        <v>21953</v>
      </c>
      <c r="G3983">
        <v>3430</v>
      </c>
      <c r="I3983">
        <v>150</v>
      </c>
      <c r="J3983" t="s">
        <v>21954</v>
      </c>
      <c r="K3983" t="s">
        <v>204</v>
      </c>
      <c r="L3983" t="s">
        <v>12492</v>
      </c>
      <c r="M3983" t="s">
        <v>21955</v>
      </c>
      <c r="N3983" t="s">
        <v>21955</v>
      </c>
      <c r="O3983" t="s">
        <v>21955</v>
      </c>
      <c r="P3983" t="s">
        <v>21955</v>
      </c>
      <c r="Q3983" t="s">
        <v>21956</v>
      </c>
      <c r="R3983">
        <v>0.05</v>
      </c>
      <c r="S3983">
        <v>0</v>
      </c>
      <c r="T3983" t="s">
        <v>21967</v>
      </c>
    </row>
    <row r="3984" spans="1:20">
      <c r="A3984" t="s">
        <v>349</v>
      </c>
      <c r="B3984" t="s">
        <v>28765</v>
      </c>
      <c r="C3984" t="s">
        <v>28766</v>
      </c>
      <c r="D3984" t="s">
        <v>22069</v>
      </c>
      <c r="E3984" t="s">
        <v>21952</v>
      </c>
      <c r="F3984" t="s">
        <v>21953</v>
      </c>
      <c r="G3984">
        <v>3430</v>
      </c>
      <c r="I3984">
        <v>150</v>
      </c>
      <c r="J3984" t="s">
        <v>21954</v>
      </c>
      <c r="K3984" t="s">
        <v>204</v>
      </c>
      <c r="L3984" t="s">
        <v>12492</v>
      </c>
      <c r="M3984" t="s">
        <v>21955</v>
      </c>
      <c r="N3984" t="s">
        <v>21955</v>
      </c>
      <c r="O3984" t="s">
        <v>21955</v>
      </c>
      <c r="P3984" t="s">
        <v>21955</v>
      </c>
      <c r="Q3984" t="s">
        <v>21956</v>
      </c>
      <c r="R3984">
        <v>0.05</v>
      </c>
      <c r="S3984">
        <v>0</v>
      </c>
      <c r="T3984" t="s">
        <v>21967</v>
      </c>
    </row>
    <row r="3985" spans="1:20">
      <c r="A3985" t="s">
        <v>349</v>
      </c>
      <c r="B3985" t="s">
        <v>28767</v>
      </c>
      <c r="C3985" t="s">
        <v>28768</v>
      </c>
      <c r="D3985" t="s">
        <v>22069</v>
      </c>
      <c r="E3985" t="s">
        <v>21952</v>
      </c>
      <c r="F3985" t="s">
        <v>21953</v>
      </c>
      <c r="G3985">
        <v>3430</v>
      </c>
      <c r="I3985">
        <v>150</v>
      </c>
      <c r="J3985" t="s">
        <v>21954</v>
      </c>
      <c r="K3985" t="s">
        <v>204</v>
      </c>
      <c r="L3985" t="s">
        <v>12492</v>
      </c>
      <c r="M3985" t="s">
        <v>21955</v>
      </c>
      <c r="N3985" t="s">
        <v>21955</v>
      </c>
      <c r="O3985" t="s">
        <v>21955</v>
      </c>
      <c r="P3985" t="s">
        <v>21955</v>
      </c>
      <c r="Q3985" t="s">
        <v>21956</v>
      </c>
      <c r="R3985">
        <v>0.05</v>
      </c>
      <c r="S3985">
        <v>0</v>
      </c>
      <c r="T3985" t="s">
        <v>21967</v>
      </c>
    </row>
    <row r="3986" spans="1:20">
      <c r="A3986" t="s">
        <v>349</v>
      </c>
      <c r="B3986" t="s">
        <v>28769</v>
      </c>
      <c r="C3986" t="s">
        <v>28770</v>
      </c>
      <c r="D3986" t="s">
        <v>22069</v>
      </c>
      <c r="E3986" t="s">
        <v>21952</v>
      </c>
      <c r="F3986" t="s">
        <v>21953</v>
      </c>
      <c r="G3986">
        <v>3430</v>
      </c>
      <c r="I3986">
        <v>150</v>
      </c>
      <c r="J3986" t="s">
        <v>21954</v>
      </c>
      <c r="K3986" t="s">
        <v>12492</v>
      </c>
      <c r="L3986" t="s">
        <v>12492</v>
      </c>
      <c r="M3986" t="s">
        <v>21955</v>
      </c>
      <c r="N3986" t="s">
        <v>21955</v>
      </c>
      <c r="O3986" t="s">
        <v>21955</v>
      </c>
      <c r="P3986" t="s">
        <v>21955</v>
      </c>
      <c r="Q3986" t="s">
        <v>21956</v>
      </c>
      <c r="R3986">
        <v>0.05</v>
      </c>
      <c r="S3986">
        <v>0</v>
      </c>
      <c r="T3986" t="s">
        <v>22002</v>
      </c>
    </row>
    <row r="3987" spans="1:20">
      <c r="A3987" t="s">
        <v>349</v>
      </c>
      <c r="B3987" t="s">
        <v>28771</v>
      </c>
      <c r="C3987" t="s">
        <v>28772</v>
      </c>
      <c r="D3987" t="s">
        <v>26586</v>
      </c>
      <c r="E3987" t="s">
        <v>21966</v>
      </c>
      <c r="F3987" t="s">
        <v>21953</v>
      </c>
      <c r="G3987">
        <v>3220</v>
      </c>
      <c r="H3987">
        <v>3220</v>
      </c>
      <c r="I3987">
        <v>150</v>
      </c>
      <c r="J3987" t="s">
        <v>21954</v>
      </c>
      <c r="K3987" t="s">
        <v>204</v>
      </c>
      <c r="L3987" t="s">
        <v>12492</v>
      </c>
      <c r="M3987" t="s">
        <v>21955</v>
      </c>
      <c r="N3987" t="s">
        <v>21955</v>
      </c>
      <c r="O3987" t="s">
        <v>21955</v>
      </c>
      <c r="P3987" t="s">
        <v>21955</v>
      </c>
      <c r="Q3987" t="s">
        <v>21956</v>
      </c>
      <c r="R3987">
        <v>0.05</v>
      </c>
      <c r="S3987">
        <v>0</v>
      </c>
    </row>
    <row r="3988" spans="1:20">
      <c r="A3988" t="s">
        <v>349</v>
      </c>
      <c r="B3988" t="s">
        <v>28773</v>
      </c>
      <c r="C3988" t="s">
        <v>28774</v>
      </c>
      <c r="D3988" t="s">
        <v>22531</v>
      </c>
      <c r="E3988" t="s">
        <v>21966</v>
      </c>
      <c r="F3988" t="s">
        <v>21953</v>
      </c>
      <c r="G3988">
        <v>3220</v>
      </c>
      <c r="H3988">
        <v>3220</v>
      </c>
      <c r="I3988">
        <v>150</v>
      </c>
      <c r="J3988" t="s">
        <v>21954</v>
      </c>
      <c r="K3988" t="s">
        <v>204</v>
      </c>
      <c r="L3988" t="s">
        <v>12492</v>
      </c>
      <c r="M3988" t="s">
        <v>21955</v>
      </c>
      <c r="N3988" t="s">
        <v>21955</v>
      </c>
      <c r="O3988" t="s">
        <v>21955</v>
      </c>
      <c r="P3988" t="s">
        <v>21955</v>
      </c>
      <c r="Q3988" t="s">
        <v>21956</v>
      </c>
      <c r="R3988">
        <v>0.05</v>
      </c>
      <c r="S3988">
        <v>0</v>
      </c>
    </row>
    <row r="3989" spans="1:20">
      <c r="A3989" t="s">
        <v>349</v>
      </c>
      <c r="B3989" t="s">
        <v>28775</v>
      </c>
      <c r="C3989" t="s">
        <v>28776</v>
      </c>
      <c r="D3989" t="s">
        <v>22307</v>
      </c>
      <c r="E3989" t="s">
        <v>21952</v>
      </c>
      <c r="F3989" t="s">
        <v>21953</v>
      </c>
      <c r="G3989">
        <v>3430</v>
      </c>
      <c r="I3989">
        <v>150</v>
      </c>
      <c r="J3989" t="s">
        <v>21954</v>
      </c>
      <c r="K3989" t="s">
        <v>204</v>
      </c>
      <c r="L3989" t="s">
        <v>12492</v>
      </c>
      <c r="M3989" t="s">
        <v>21955</v>
      </c>
      <c r="N3989" t="s">
        <v>21955</v>
      </c>
      <c r="O3989" t="s">
        <v>21955</v>
      </c>
      <c r="P3989" t="s">
        <v>21955</v>
      </c>
      <c r="Q3989" t="s">
        <v>21956</v>
      </c>
      <c r="R3989">
        <v>0.05</v>
      </c>
      <c r="S3989">
        <v>0</v>
      </c>
      <c r="T3989" t="s">
        <v>21967</v>
      </c>
    </row>
    <row r="3990" spans="1:20">
      <c r="A3990" t="s">
        <v>349</v>
      </c>
      <c r="B3990" t="s">
        <v>28777</v>
      </c>
      <c r="C3990" t="s">
        <v>28778</v>
      </c>
      <c r="D3990" t="s">
        <v>24346</v>
      </c>
      <c r="E3990" t="s">
        <v>21952</v>
      </c>
      <c r="F3990" t="s">
        <v>21953</v>
      </c>
      <c r="G3990">
        <v>3450</v>
      </c>
      <c r="I3990">
        <v>200</v>
      </c>
      <c r="J3990" t="s">
        <v>21954</v>
      </c>
      <c r="K3990" t="s">
        <v>12492</v>
      </c>
      <c r="L3990" t="s">
        <v>12492</v>
      </c>
      <c r="M3990" t="s">
        <v>21955</v>
      </c>
      <c r="N3990" t="s">
        <v>21955</v>
      </c>
      <c r="O3990" t="s">
        <v>21955</v>
      </c>
      <c r="P3990" t="s">
        <v>21955</v>
      </c>
      <c r="Q3990" t="s">
        <v>21956</v>
      </c>
      <c r="R3990">
        <v>0.05</v>
      </c>
      <c r="S3990">
        <v>0</v>
      </c>
      <c r="T3990" t="s">
        <v>21967</v>
      </c>
    </row>
    <row r="3991" spans="1:20">
      <c r="A3991" t="s">
        <v>349</v>
      </c>
      <c r="B3991" t="s">
        <v>28779</v>
      </c>
      <c r="C3991" t="s">
        <v>28780</v>
      </c>
      <c r="D3991" t="s">
        <v>22307</v>
      </c>
      <c r="E3991" t="s">
        <v>21952</v>
      </c>
      <c r="F3991" t="s">
        <v>21953</v>
      </c>
      <c r="G3991">
        <v>3430</v>
      </c>
      <c r="I3991">
        <v>150</v>
      </c>
      <c r="J3991" t="s">
        <v>21954</v>
      </c>
      <c r="K3991" t="s">
        <v>12492</v>
      </c>
      <c r="L3991" t="s">
        <v>12492</v>
      </c>
      <c r="M3991" t="s">
        <v>21955</v>
      </c>
      <c r="N3991" t="s">
        <v>21955</v>
      </c>
      <c r="O3991" t="s">
        <v>21955</v>
      </c>
      <c r="P3991" t="s">
        <v>21955</v>
      </c>
      <c r="Q3991" t="s">
        <v>21956</v>
      </c>
      <c r="R3991">
        <v>0.05</v>
      </c>
      <c r="S3991">
        <v>0</v>
      </c>
      <c r="T3991" t="s">
        <v>22002</v>
      </c>
    </row>
    <row r="3992" spans="1:20">
      <c r="A3992" t="s">
        <v>349</v>
      </c>
      <c r="B3992" t="s">
        <v>28781</v>
      </c>
      <c r="C3992" t="s">
        <v>28782</v>
      </c>
      <c r="D3992" t="s">
        <v>22022</v>
      </c>
      <c r="E3992" t="s">
        <v>21952</v>
      </c>
      <c r="F3992" t="s">
        <v>21953</v>
      </c>
      <c r="G3992">
        <v>3430</v>
      </c>
      <c r="I3992">
        <v>150</v>
      </c>
      <c r="J3992" t="s">
        <v>21954</v>
      </c>
      <c r="K3992" t="s">
        <v>12492</v>
      </c>
      <c r="L3992" t="s">
        <v>12492</v>
      </c>
      <c r="M3992" t="s">
        <v>21955</v>
      </c>
      <c r="N3992" t="s">
        <v>21955</v>
      </c>
      <c r="O3992" t="s">
        <v>21955</v>
      </c>
      <c r="P3992" t="s">
        <v>21955</v>
      </c>
      <c r="Q3992" t="s">
        <v>21956</v>
      </c>
      <c r="R3992">
        <v>0.05</v>
      </c>
      <c r="S3992">
        <v>0</v>
      </c>
      <c r="T3992" t="s">
        <v>21967</v>
      </c>
    </row>
    <row r="3993" spans="1:20">
      <c r="A3993" t="s">
        <v>349</v>
      </c>
      <c r="B3993" t="s">
        <v>28783</v>
      </c>
      <c r="C3993" t="s">
        <v>28784</v>
      </c>
      <c r="D3993" t="s">
        <v>26608</v>
      </c>
      <c r="E3993" t="s">
        <v>21966</v>
      </c>
      <c r="F3993" t="s">
        <v>21953</v>
      </c>
      <c r="G3993">
        <v>3220</v>
      </c>
      <c r="I3993">
        <v>150</v>
      </c>
      <c r="J3993" t="s">
        <v>21954</v>
      </c>
      <c r="K3993" t="s">
        <v>12492</v>
      </c>
      <c r="L3993" t="s">
        <v>12492</v>
      </c>
      <c r="M3993" t="s">
        <v>21955</v>
      </c>
      <c r="N3993" t="s">
        <v>21955</v>
      </c>
      <c r="O3993" t="s">
        <v>21955</v>
      </c>
      <c r="P3993" t="s">
        <v>21955</v>
      </c>
      <c r="Q3993" t="s">
        <v>21956</v>
      </c>
      <c r="R3993">
        <v>0.05</v>
      </c>
      <c r="S3993">
        <v>0</v>
      </c>
      <c r="T3993" t="s">
        <v>21967</v>
      </c>
    </row>
    <row r="3994" spans="1:20">
      <c r="A3994" t="s">
        <v>349</v>
      </c>
      <c r="B3994" t="s">
        <v>28785</v>
      </c>
      <c r="C3994" t="s">
        <v>28786</v>
      </c>
      <c r="D3994" t="s">
        <v>22071</v>
      </c>
      <c r="E3994" t="s">
        <v>21966</v>
      </c>
      <c r="F3994" t="s">
        <v>21953</v>
      </c>
      <c r="G3994">
        <v>3220</v>
      </c>
      <c r="I3994">
        <v>200</v>
      </c>
      <c r="J3994" t="s">
        <v>21954</v>
      </c>
      <c r="K3994" t="s">
        <v>204</v>
      </c>
      <c r="L3994" t="s">
        <v>12492</v>
      </c>
      <c r="M3994" t="s">
        <v>21955</v>
      </c>
      <c r="N3994" t="s">
        <v>21955</v>
      </c>
      <c r="O3994" t="s">
        <v>21955</v>
      </c>
      <c r="P3994" t="s">
        <v>21955</v>
      </c>
      <c r="Q3994" t="s">
        <v>21956</v>
      </c>
      <c r="R3994">
        <v>0.05</v>
      </c>
      <c r="S3994">
        <v>0</v>
      </c>
      <c r="T3994" t="s">
        <v>21967</v>
      </c>
    </row>
    <row r="3995" spans="1:20">
      <c r="A3995" t="s">
        <v>349</v>
      </c>
      <c r="B3995" t="s">
        <v>28787</v>
      </c>
      <c r="C3995" t="s">
        <v>28788</v>
      </c>
      <c r="D3995" t="s">
        <v>22360</v>
      </c>
      <c r="E3995" t="s">
        <v>21960</v>
      </c>
      <c r="F3995" t="s">
        <v>21953</v>
      </c>
      <c r="G3995">
        <v>3420</v>
      </c>
      <c r="I3995">
        <v>150</v>
      </c>
      <c r="J3995" t="s">
        <v>21954</v>
      </c>
      <c r="K3995" t="s">
        <v>12492</v>
      </c>
      <c r="L3995" t="s">
        <v>12492</v>
      </c>
      <c r="M3995" t="s">
        <v>21955</v>
      </c>
      <c r="N3995" t="s">
        <v>21955</v>
      </c>
      <c r="O3995" t="s">
        <v>21955</v>
      </c>
      <c r="P3995" t="s">
        <v>21955</v>
      </c>
      <c r="Q3995" t="s">
        <v>21956</v>
      </c>
      <c r="R3995">
        <v>0.05</v>
      </c>
      <c r="S3995">
        <v>0</v>
      </c>
    </row>
    <row r="3996" spans="1:20">
      <c r="A3996" t="s">
        <v>349</v>
      </c>
      <c r="B3996" t="s">
        <v>28789</v>
      </c>
      <c r="C3996" t="s">
        <v>28790</v>
      </c>
      <c r="D3996" t="s">
        <v>21959</v>
      </c>
      <c r="E3996" t="s">
        <v>21960</v>
      </c>
      <c r="F3996" t="s">
        <v>21953</v>
      </c>
      <c r="G3996">
        <v>3420</v>
      </c>
      <c r="I3996">
        <v>150</v>
      </c>
      <c r="J3996" t="s">
        <v>21954</v>
      </c>
      <c r="K3996" t="s">
        <v>204</v>
      </c>
      <c r="L3996" t="s">
        <v>12492</v>
      </c>
      <c r="M3996" t="s">
        <v>21961</v>
      </c>
      <c r="N3996" t="s">
        <v>21961</v>
      </c>
      <c r="O3996" t="s">
        <v>21961</v>
      </c>
      <c r="P3996" t="s">
        <v>21961</v>
      </c>
      <c r="Q3996" t="s">
        <v>21956</v>
      </c>
      <c r="R3996">
        <v>0.05</v>
      </c>
      <c r="S3996">
        <v>0</v>
      </c>
    </row>
    <row r="3997" spans="1:20">
      <c r="A3997" t="s">
        <v>349</v>
      </c>
      <c r="B3997" t="s">
        <v>28791</v>
      </c>
      <c r="C3997" t="s">
        <v>28792</v>
      </c>
      <c r="D3997" t="s">
        <v>22006</v>
      </c>
      <c r="E3997" t="s">
        <v>21952</v>
      </c>
      <c r="F3997" t="s">
        <v>21953</v>
      </c>
      <c r="G3997">
        <v>3450</v>
      </c>
      <c r="H3997">
        <v>3450</v>
      </c>
      <c r="I3997">
        <v>150</v>
      </c>
      <c r="J3997" t="s">
        <v>21954</v>
      </c>
      <c r="K3997" t="s">
        <v>204</v>
      </c>
      <c r="L3997" t="s">
        <v>12492</v>
      </c>
      <c r="M3997" t="s">
        <v>21955</v>
      </c>
      <c r="N3997" t="s">
        <v>21955</v>
      </c>
      <c r="O3997" t="s">
        <v>21955</v>
      </c>
      <c r="P3997" t="s">
        <v>21955</v>
      </c>
      <c r="Q3997" t="s">
        <v>21956</v>
      </c>
      <c r="R3997">
        <v>0.05</v>
      </c>
      <c r="S3997">
        <v>0</v>
      </c>
      <c r="T3997" t="s">
        <v>21967</v>
      </c>
    </row>
    <row r="3998" spans="1:20">
      <c r="A3998" t="s">
        <v>349</v>
      </c>
      <c r="B3998" t="s">
        <v>28793</v>
      </c>
      <c r="C3998" t="s">
        <v>28794</v>
      </c>
      <c r="D3998" t="s">
        <v>22043</v>
      </c>
      <c r="E3998" t="s">
        <v>21952</v>
      </c>
      <c r="F3998" t="s">
        <v>21953</v>
      </c>
      <c r="G3998">
        <v>3440</v>
      </c>
      <c r="I3998">
        <v>150</v>
      </c>
      <c r="J3998" t="s">
        <v>21954</v>
      </c>
      <c r="K3998" t="s">
        <v>204</v>
      </c>
      <c r="L3998" t="s">
        <v>12492</v>
      </c>
      <c r="M3998" t="s">
        <v>21955</v>
      </c>
      <c r="N3998" t="s">
        <v>21955</v>
      </c>
      <c r="O3998" t="s">
        <v>21955</v>
      </c>
      <c r="P3998" t="s">
        <v>21955</v>
      </c>
      <c r="Q3998" t="s">
        <v>21956</v>
      </c>
      <c r="R3998">
        <v>0.05</v>
      </c>
      <c r="S3998">
        <v>0</v>
      </c>
    </row>
    <row r="3999" spans="1:20">
      <c r="A3999" t="s">
        <v>349</v>
      </c>
      <c r="B3999" t="s">
        <v>28795</v>
      </c>
      <c r="C3999" t="s">
        <v>28796</v>
      </c>
      <c r="D3999" t="s">
        <v>21959</v>
      </c>
      <c r="E3999" t="s">
        <v>21960</v>
      </c>
      <c r="F3999" t="s">
        <v>21953</v>
      </c>
      <c r="G3999">
        <v>3420</v>
      </c>
      <c r="I3999">
        <v>150</v>
      </c>
      <c r="J3999" t="s">
        <v>21954</v>
      </c>
      <c r="K3999" t="s">
        <v>204</v>
      </c>
      <c r="L3999" t="s">
        <v>12492</v>
      </c>
      <c r="M3999" t="s">
        <v>21961</v>
      </c>
      <c r="N3999" t="s">
        <v>21961</v>
      </c>
      <c r="O3999" t="s">
        <v>21961</v>
      </c>
      <c r="P3999" t="s">
        <v>21961</v>
      </c>
      <c r="Q3999" t="s">
        <v>21956</v>
      </c>
      <c r="R3999">
        <v>0.05</v>
      </c>
      <c r="S3999">
        <v>0</v>
      </c>
    </row>
    <row r="4000" spans="1:20">
      <c r="A4000" t="s">
        <v>349</v>
      </c>
      <c r="B4000" t="s">
        <v>28797</v>
      </c>
      <c r="C4000" t="s">
        <v>28798</v>
      </c>
      <c r="D4000" t="s">
        <v>22043</v>
      </c>
      <c r="E4000" t="s">
        <v>21952</v>
      </c>
      <c r="F4000" t="s">
        <v>21953</v>
      </c>
      <c r="G4000">
        <v>3440</v>
      </c>
      <c r="I4000">
        <v>150</v>
      </c>
      <c r="J4000" t="s">
        <v>21954</v>
      </c>
      <c r="K4000" t="s">
        <v>204</v>
      </c>
      <c r="L4000" t="s">
        <v>12492</v>
      </c>
      <c r="M4000" t="s">
        <v>21955</v>
      </c>
      <c r="N4000" t="s">
        <v>21955</v>
      </c>
      <c r="O4000" t="s">
        <v>21955</v>
      </c>
      <c r="P4000" t="s">
        <v>21955</v>
      </c>
      <c r="Q4000" t="s">
        <v>21956</v>
      </c>
      <c r="R4000">
        <v>0.05</v>
      </c>
      <c r="S4000">
        <v>0</v>
      </c>
    </row>
    <row r="4001" spans="1:20">
      <c r="A4001" t="s">
        <v>349</v>
      </c>
      <c r="B4001" t="s">
        <v>28799</v>
      </c>
      <c r="C4001" t="s">
        <v>28800</v>
      </c>
      <c r="D4001" t="s">
        <v>21959</v>
      </c>
      <c r="E4001" t="s">
        <v>21960</v>
      </c>
      <c r="F4001" t="s">
        <v>21953</v>
      </c>
      <c r="G4001">
        <v>3420</v>
      </c>
      <c r="I4001">
        <v>150</v>
      </c>
      <c r="J4001" t="s">
        <v>21954</v>
      </c>
      <c r="K4001" t="s">
        <v>204</v>
      </c>
      <c r="L4001" t="s">
        <v>12492</v>
      </c>
      <c r="M4001" t="s">
        <v>21961</v>
      </c>
      <c r="N4001" t="s">
        <v>21961</v>
      </c>
      <c r="O4001" t="s">
        <v>21961</v>
      </c>
      <c r="P4001" t="s">
        <v>21961</v>
      </c>
      <c r="Q4001" t="s">
        <v>21956</v>
      </c>
      <c r="R4001">
        <v>0.05</v>
      </c>
      <c r="S4001">
        <v>0</v>
      </c>
    </row>
    <row r="4002" spans="1:20">
      <c r="A4002" t="s">
        <v>349</v>
      </c>
      <c r="B4002" t="s">
        <v>28801</v>
      </c>
      <c r="C4002" t="s">
        <v>28802</v>
      </c>
      <c r="D4002" t="s">
        <v>22055</v>
      </c>
      <c r="E4002" t="s">
        <v>21952</v>
      </c>
      <c r="F4002" t="s">
        <v>21953</v>
      </c>
      <c r="G4002">
        <v>3450</v>
      </c>
      <c r="I4002">
        <v>200</v>
      </c>
      <c r="J4002" t="s">
        <v>21954</v>
      </c>
      <c r="K4002" t="s">
        <v>204</v>
      </c>
      <c r="L4002" t="s">
        <v>12492</v>
      </c>
      <c r="M4002" t="s">
        <v>21955</v>
      </c>
      <c r="N4002" t="s">
        <v>21955</v>
      </c>
      <c r="O4002" t="s">
        <v>21955</v>
      </c>
      <c r="P4002" t="s">
        <v>21955</v>
      </c>
      <c r="Q4002" t="s">
        <v>21956</v>
      </c>
      <c r="R4002">
        <v>0.05</v>
      </c>
      <c r="S4002">
        <v>0</v>
      </c>
      <c r="T4002" t="s">
        <v>21967</v>
      </c>
    </row>
    <row r="4003" spans="1:20">
      <c r="A4003" t="s">
        <v>349</v>
      </c>
      <c r="B4003" t="s">
        <v>28803</v>
      </c>
      <c r="C4003" t="s">
        <v>28804</v>
      </c>
      <c r="D4003" t="s">
        <v>25888</v>
      </c>
      <c r="E4003" t="s">
        <v>21952</v>
      </c>
      <c r="F4003" t="s">
        <v>21953</v>
      </c>
      <c r="G4003">
        <v>3450</v>
      </c>
      <c r="I4003">
        <v>150</v>
      </c>
      <c r="J4003" t="s">
        <v>21954</v>
      </c>
      <c r="K4003" t="s">
        <v>204</v>
      </c>
      <c r="L4003" t="s">
        <v>12492</v>
      </c>
      <c r="M4003" t="s">
        <v>21955</v>
      </c>
      <c r="N4003" t="s">
        <v>21955</v>
      </c>
      <c r="O4003" t="s">
        <v>21955</v>
      </c>
      <c r="P4003" t="s">
        <v>21955</v>
      </c>
      <c r="Q4003" t="s">
        <v>21956</v>
      </c>
      <c r="R4003">
        <v>0.05</v>
      </c>
      <c r="S4003">
        <v>0</v>
      </c>
      <c r="T4003" t="s">
        <v>22002</v>
      </c>
    </row>
    <row r="4004" spans="1:20">
      <c r="A4004" t="s">
        <v>349</v>
      </c>
      <c r="B4004" t="s">
        <v>28805</v>
      </c>
      <c r="C4004" t="s">
        <v>28806</v>
      </c>
      <c r="D4004" t="s">
        <v>22006</v>
      </c>
      <c r="E4004" t="s">
        <v>21952</v>
      </c>
      <c r="F4004" t="s">
        <v>21953</v>
      </c>
      <c r="G4004">
        <v>3450</v>
      </c>
      <c r="I4004">
        <v>150</v>
      </c>
      <c r="J4004" t="s">
        <v>21954</v>
      </c>
      <c r="K4004" t="s">
        <v>204</v>
      </c>
      <c r="L4004" t="s">
        <v>12492</v>
      </c>
      <c r="M4004" t="s">
        <v>21955</v>
      </c>
      <c r="N4004" t="s">
        <v>21955</v>
      </c>
      <c r="O4004" t="s">
        <v>21955</v>
      </c>
      <c r="P4004" t="s">
        <v>21955</v>
      </c>
      <c r="Q4004" t="s">
        <v>21956</v>
      </c>
      <c r="R4004">
        <v>0.05</v>
      </c>
      <c r="S4004">
        <v>0</v>
      </c>
    </row>
    <row r="4005" spans="1:20">
      <c r="A4005" t="s">
        <v>349</v>
      </c>
      <c r="B4005" t="s">
        <v>28807</v>
      </c>
      <c r="C4005" t="s">
        <v>28808</v>
      </c>
      <c r="D4005" t="s">
        <v>22006</v>
      </c>
      <c r="E4005" t="s">
        <v>21952</v>
      </c>
      <c r="F4005" t="s">
        <v>21953</v>
      </c>
      <c r="G4005">
        <v>3450</v>
      </c>
      <c r="I4005">
        <v>150</v>
      </c>
      <c r="J4005" t="s">
        <v>21954</v>
      </c>
      <c r="K4005" t="s">
        <v>12492</v>
      </c>
      <c r="L4005" t="s">
        <v>12492</v>
      </c>
      <c r="M4005" t="s">
        <v>21955</v>
      </c>
      <c r="N4005" t="s">
        <v>21955</v>
      </c>
      <c r="O4005" t="s">
        <v>21955</v>
      </c>
      <c r="P4005" t="s">
        <v>21955</v>
      </c>
      <c r="Q4005" t="s">
        <v>21956</v>
      </c>
      <c r="R4005">
        <v>0.05</v>
      </c>
      <c r="S4005">
        <v>0</v>
      </c>
    </row>
    <row r="4006" spans="1:20">
      <c r="A4006" t="s">
        <v>349</v>
      </c>
      <c r="B4006" t="s">
        <v>28809</v>
      </c>
      <c r="C4006" t="s">
        <v>28810</v>
      </c>
      <c r="D4006" t="s">
        <v>28811</v>
      </c>
      <c r="E4006" t="s">
        <v>22199</v>
      </c>
      <c r="F4006" t="s">
        <v>21953</v>
      </c>
      <c r="G4006">
        <v>3240</v>
      </c>
      <c r="I4006">
        <v>150</v>
      </c>
      <c r="J4006" t="s">
        <v>21954</v>
      </c>
      <c r="K4006" t="s">
        <v>204</v>
      </c>
      <c r="L4006" t="s">
        <v>12492</v>
      </c>
      <c r="M4006" t="s">
        <v>21961</v>
      </c>
      <c r="N4006" t="s">
        <v>21961</v>
      </c>
      <c r="O4006" t="s">
        <v>21961</v>
      </c>
      <c r="P4006" t="s">
        <v>21961</v>
      </c>
      <c r="Q4006" t="s">
        <v>21956</v>
      </c>
      <c r="R4006">
        <v>0.01</v>
      </c>
      <c r="S4006">
        <v>0</v>
      </c>
    </row>
    <row r="4007" spans="1:20">
      <c r="A4007" t="s">
        <v>349</v>
      </c>
      <c r="B4007" t="s">
        <v>28812</v>
      </c>
      <c r="C4007" t="s">
        <v>28813</v>
      </c>
      <c r="D4007" t="s">
        <v>21959</v>
      </c>
      <c r="E4007" t="s">
        <v>21960</v>
      </c>
      <c r="F4007" t="s">
        <v>21953</v>
      </c>
      <c r="G4007">
        <v>3420</v>
      </c>
      <c r="I4007">
        <v>150</v>
      </c>
      <c r="J4007" t="s">
        <v>21954</v>
      </c>
      <c r="K4007" t="s">
        <v>12492</v>
      </c>
      <c r="L4007" t="s">
        <v>12492</v>
      </c>
      <c r="M4007" t="s">
        <v>21955</v>
      </c>
      <c r="N4007" t="s">
        <v>21955</v>
      </c>
      <c r="O4007" t="s">
        <v>21955</v>
      </c>
      <c r="P4007" t="s">
        <v>21955</v>
      </c>
      <c r="Q4007" t="s">
        <v>21956</v>
      </c>
      <c r="R4007">
        <v>0.05</v>
      </c>
      <c r="S4007">
        <v>0</v>
      </c>
    </row>
    <row r="4008" spans="1:20">
      <c r="A4008" t="s">
        <v>349</v>
      </c>
      <c r="B4008" t="s">
        <v>28814</v>
      </c>
      <c r="C4008" t="s">
        <v>28815</v>
      </c>
      <c r="D4008" t="s">
        <v>22055</v>
      </c>
      <c r="E4008" t="s">
        <v>21952</v>
      </c>
      <c r="F4008" t="s">
        <v>21953</v>
      </c>
      <c r="G4008">
        <v>3450</v>
      </c>
      <c r="I4008">
        <v>150</v>
      </c>
      <c r="J4008" t="s">
        <v>21954</v>
      </c>
      <c r="K4008" t="s">
        <v>204</v>
      </c>
      <c r="L4008" t="s">
        <v>12492</v>
      </c>
      <c r="M4008" t="s">
        <v>21955</v>
      </c>
      <c r="N4008" t="s">
        <v>21955</v>
      </c>
      <c r="O4008" t="s">
        <v>21955</v>
      </c>
      <c r="P4008" t="s">
        <v>21955</v>
      </c>
      <c r="Q4008" t="s">
        <v>21956</v>
      </c>
      <c r="R4008">
        <v>0.05</v>
      </c>
      <c r="S4008">
        <v>0</v>
      </c>
    </row>
    <row r="4009" spans="1:20">
      <c r="A4009" t="s">
        <v>349</v>
      </c>
      <c r="B4009" t="s">
        <v>28816</v>
      </c>
      <c r="C4009" t="s">
        <v>28817</v>
      </c>
      <c r="D4009" t="s">
        <v>22138</v>
      </c>
      <c r="E4009" t="s">
        <v>21966</v>
      </c>
      <c r="F4009" t="s">
        <v>21953</v>
      </c>
      <c r="G4009">
        <v>3220</v>
      </c>
      <c r="I4009">
        <v>200</v>
      </c>
      <c r="J4009" t="s">
        <v>19</v>
      </c>
      <c r="K4009" t="s">
        <v>12492</v>
      </c>
      <c r="L4009" t="s">
        <v>12492</v>
      </c>
      <c r="M4009" t="s">
        <v>21955</v>
      </c>
      <c r="N4009" t="s">
        <v>21955</v>
      </c>
      <c r="O4009" t="s">
        <v>21955</v>
      </c>
      <c r="P4009" t="s">
        <v>21955</v>
      </c>
      <c r="R4009">
        <v>0.05</v>
      </c>
      <c r="S4009">
        <v>0</v>
      </c>
      <c r="T4009" t="s">
        <v>21967</v>
      </c>
    </row>
    <row r="4010" spans="1:20">
      <c r="A4010" t="s">
        <v>349</v>
      </c>
      <c r="B4010" t="s">
        <v>28818</v>
      </c>
      <c r="C4010" t="s">
        <v>28819</v>
      </c>
      <c r="D4010" t="s">
        <v>22069</v>
      </c>
      <c r="E4010" t="s">
        <v>21952</v>
      </c>
      <c r="F4010" t="s">
        <v>21953</v>
      </c>
      <c r="G4010">
        <v>3430</v>
      </c>
      <c r="I4010">
        <v>150</v>
      </c>
      <c r="J4010" t="s">
        <v>21954</v>
      </c>
      <c r="K4010" t="s">
        <v>204</v>
      </c>
      <c r="L4010" t="s">
        <v>12492</v>
      </c>
      <c r="M4010" t="s">
        <v>21955</v>
      </c>
      <c r="N4010" t="s">
        <v>21955</v>
      </c>
      <c r="O4010" t="s">
        <v>21955</v>
      </c>
      <c r="P4010" t="s">
        <v>21955</v>
      </c>
      <c r="Q4010" t="s">
        <v>21956</v>
      </c>
      <c r="R4010">
        <v>0.05</v>
      </c>
      <c r="S4010">
        <v>0</v>
      </c>
      <c r="T4010" t="s">
        <v>21967</v>
      </c>
    </row>
    <row r="4011" spans="1:20">
      <c r="A4011" t="s">
        <v>349</v>
      </c>
      <c r="B4011" t="s">
        <v>28820</v>
      </c>
      <c r="C4011" t="s">
        <v>28821</v>
      </c>
      <c r="D4011" t="s">
        <v>22069</v>
      </c>
      <c r="E4011" t="s">
        <v>21952</v>
      </c>
      <c r="F4011" t="s">
        <v>21953</v>
      </c>
      <c r="G4011">
        <v>3430</v>
      </c>
      <c r="I4011">
        <v>150</v>
      </c>
      <c r="J4011" t="s">
        <v>21954</v>
      </c>
      <c r="K4011" t="s">
        <v>12492</v>
      </c>
      <c r="L4011" t="s">
        <v>12492</v>
      </c>
      <c r="M4011" t="s">
        <v>21955</v>
      </c>
      <c r="N4011" t="s">
        <v>21955</v>
      </c>
      <c r="O4011" t="s">
        <v>21955</v>
      </c>
      <c r="P4011" t="s">
        <v>21955</v>
      </c>
      <c r="Q4011" t="s">
        <v>21956</v>
      </c>
      <c r="R4011">
        <v>0.05</v>
      </c>
      <c r="S4011">
        <v>0</v>
      </c>
      <c r="T4011" t="s">
        <v>22002</v>
      </c>
    </row>
    <row r="4012" spans="1:20">
      <c r="A4012" t="s">
        <v>349</v>
      </c>
      <c r="B4012" t="s">
        <v>28822</v>
      </c>
      <c r="C4012" t="s">
        <v>28823</v>
      </c>
      <c r="D4012" t="s">
        <v>22069</v>
      </c>
      <c r="E4012" t="s">
        <v>21952</v>
      </c>
      <c r="F4012" t="s">
        <v>21953</v>
      </c>
      <c r="G4012">
        <v>3430</v>
      </c>
      <c r="I4012">
        <v>150</v>
      </c>
      <c r="J4012" t="s">
        <v>21954</v>
      </c>
      <c r="K4012" t="s">
        <v>204</v>
      </c>
      <c r="L4012" t="s">
        <v>12492</v>
      </c>
      <c r="M4012" t="s">
        <v>21955</v>
      </c>
      <c r="N4012" t="s">
        <v>21955</v>
      </c>
      <c r="O4012" t="s">
        <v>21955</v>
      </c>
      <c r="P4012" t="s">
        <v>21955</v>
      </c>
      <c r="Q4012" t="s">
        <v>21956</v>
      </c>
      <c r="R4012">
        <v>0.05</v>
      </c>
      <c r="S4012">
        <v>0</v>
      </c>
    </row>
    <row r="4013" spans="1:20">
      <c r="A4013" t="s">
        <v>349</v>
      </c>
      <c r="B4013" t="s">
        <v>28824</v>
      </c>
      <c r="C4013" t="s">
        <v>28825</v>
      </c>
      <c r="D4013" t="s">
        <v>22069</v>
      </c>
      <c r="E4013" t="s">
        <v>21952</v>
      </c>
      <c r="F4013" t="s">
        <v>21953</v>
      </c>
      <c r="G4013">
        <v>3430</v>
      </c>
      <c r="I4013">
        <v>150</v>
      </c>
      <c r="J4013" t="s">
        <v>21954</v>
      </c>
      <c r="K4013" t="s">
        <v>12492</v>
      </c>
      <c r="L4013" t="s">
        <v>12492</v>
      </c>
      <c r="M4013" t="s">
        <v>21955</v>
      </c>
      <c r="N4013" t="s">
        <v>21955</v>
      </c>
      <c r="O4013" t="s">
        <v>21955</v>
      </c>
      <c r="P4013" t="s">
        <v>21955</v>
      </c>
      <c r="Q4013" t="s">
        <v>21956</v>
      </c>
      <c r="R4013">
        <v>0.05</v>
      </c>
      <c r="S4013">
        <v>0</v>
      </c>
      <c r="T4013" t="s">
        <v>21962</v>
      </c>
    </row>
    <row r="4014" spans="1:20">
      <c r="A4014" t="s">
        <v>349</v>
      </c>
      <c r="B4014" t="s">
        <v>28826</v>
      </c>
      <c r="C4014" t="s">
        <v>28827</v>
      </c>
      <c r="D4014" t="s">
        <v>22069</v>
      </c>
      <c r="E4014" t="s">
        <v>21952</v>
      </c>
      <c r="F4014" t="s">
        <v>21953</v>
      </c>
      <c r="G4014">
        <v>3430</v>
      </c>
      <c r="I4014">
        <v>150</v>
      </c>
      <c r="J4014" t="s">
        <v>21954</v>
      </c>
      <c r="K4014" t="s">
        <v>204</v>
      </c>
      <c r="L4014" t="s">
        <v>12492</v>
      </c>
      <c r="M4014" t="s">
        <v>21955</v>
      </c>
      <c r="N4014" t="s">
        <v>21955</v>
      </c>
      <c r="O4014" t="s">
        <v>21955</v>
      </c>
      <c r="P4014" t="s">
        <v>21955</v>
      </c>
      <c r="Q4014" t="s">
        <v>21956</v>
      </c>
      <c r="R4014">
        <v>0.05</v>
      </c>
      <c r="S4014">
        <v>0</v>
      </c>
    </row>
    <row r="4015" spans="1:20">
      <c r="A4015" t="s">
        <v>349</v>
      </c>
      <c r="B4015" t="s">
        <v>28828</v>
      </c>
      <c r="C4015" t="s">
        <v>28829</v>
      </c>
      <c r="D4015" t="s">
        <v>22412</v>
      </c>
      <c r="E4015" t="s">
        <v>21966</v>
      </c>
      <c r="F4015" t="s">
        <v>21953</v>
      </c>
      <c r="G4015">
        <v>3220</v>
      </c>
      <c r="I4015">
        <v>150</v>
      </c>
      <c r="J4015" t="s">
        <v>21954</v>
      </c>
      <c r="K4015" t="s">
        <v>12492</v>
      </c>
      <c r="L4015" t="s">
        <v>12492</v>
      </c>
      <c r="M4015" t="s">
        <v>21955</v>
      </c>
      <c r="N4015" t="s">
        <v>21955</v>
      </c>
      <c r="O4015" t="s">
        <v>21955</v>
      </c>
      <c r="P4015" t="s">
        <v>21955</v>
      </c>
      <c r="Q4015" t="s">
        <v>21956</v>
      </c>
      <c r="R4015">
        <v>0.05</v>
      </c>
      <c r="S4015">
        <v>0</v>
      </c>
      <c r="T4015" t="s">
        <v>21967</v>
      </c>
    </row>
    <row r="4016" spans="1:20">
      <c r="A4016" t="s">
        <v>349</v>
      </c>
      <c r="B4016" t="s">
        <v>28830</v>
      </c>
      <c r="C4016" t="s">
        <v>28831</v>
      </c>
      <c r="D4016" t="s">
        <v>25838</v>
      </c>
      <c r="E4016" t="s">
        <v>21952</v>
      </c>
      <c r="F4016" t="s">
        <v>21953</v>
      </c>
      <c r="G4016">
        <v>3420</v>
      </c>
      <c r="I4016">
        <v>200</v>
      </c>
      <c r="J4016" t="s">
        <v>21954</v>
      </c>
      <c r="K4016" t="s">
        <v>12492</v>
      </c>
      <c r="L4016" t="s">
        <v>12492</v>
      </c>
      <c r="M4016" t="s">
        <v>21955</v>
      </c>
      <c r="N4016" t="s">
        <v>21955</v>
      </c>
      <c r="O4016" t="s">
        <v>21955</v>
      </c>
      <c r="P4016" t="s">
        <v>21955</v>
      </c>
      <c r="Q4016" t="s">
        <v>21956</v>
      </c>
      <c r="R4016">
        <v>0.05</v>
      </c>
      <c r="S4016">
        <v>0</v>
      </c>
      <c r="T4016" t="s">
        <v>21967</v>
      </c>
    </row>
    <row r="4017" spans="1:20">
      <c r="A4017" t="s">
        <v>349</v>
      </c>
      <c r="B4017" t="s">
        <v>28832</v>
      </c>
      <c r="C4017" t="s">
        <v>28833</v>
      </c>
      <c r="D4017" t="s">
        <v>22025</v>
      </c>
      <c r="E4017" t="s">
        <v>21966</v>
      </c>
      <c r="F4017" t="s">
        <v>21953</v>
      </c>
      <c r="G4017">
        <v>3220</v>
      </c>
      <c r="I4017">
        <v>150</v>
      </c>
      <c r="J4017" t="s">
        <v>21954</v>
      </c>
      <c r="K4017" t="s">
        <v>12492</v>
      </c>
      <c r="L4017" t="s">
        <v>12492</v>
      </c>
      <c r="M4017" t="s">
        <v>21955</v>
      </c>
      <c r="N4017" t="s">
        <v>21955</v>
      </c>
      <c r="O4017" t="s">
        <v>21955</v>
      </c>
      <c r="P4017" t="s">
        <v>21955</v>
      </c>
      <c r="Q4017" t="s">
        <v>21956</v>
      </c>
      <c r="R4017">
        <v>0.05</v>
      </c>
      <c r="S4017">
        <v>0</v>
      </c>
      <c r="T4017" t="s">
        <v>22002</v>
      </c>
    </row>
    <row r="4018" spans="1:20">
      <c r="A4018" t="s">
        <v>349</v>
      </c>
      <c r="B4018" t="s">
        <v>28834</v>
      </c>
      <c r="C4018" t="s">
        <v>28835</v>
      </c>
      <c r="D4018" t="s">
        <v>22307</v>
      </c>
      <c r="E4018" t="s">
        <v>21952</v>
      </c>
      <c r="F4018" t="s">
        <v>21953</v>
      </c>
      <c r="G4018">
        <v>3430</v>
      </c>
      <c r="I4018">
        <v>150</v>
      </c>
      <c r="J4018" t="s">
        <v>21954</v>
      </c>
      <c r="K4018" t="s">
        <v>204</v>
      </c>
      <c r="L4018" t="s">
        <v>12492</v>
      </c>
      <c r="M4018" t="s">
        <v>21955</v>
      </c>
      <c r="N4018" t="s">
        <v>21955</v>
      </c>
      <c r="O4018" t="s">
        <v>21955</v>
      </c>
      <c r="P4018" t="s">
        <v>21955</v>
      </c>
      <c r="Q4018" t="s">
        <v>21956</v>
      </c>
      <c r="R4018">
        <v>0.05</v>
      </c>
      <c r="S4018">
        <v>0</v>
      </c>
    </row>
    <row r="4019" spans="1:20">
      <c r="A4019" t="s">
        <v>349</v>
      </c>
      <c r="B4019" t="s">
        <v>28836</v>
      </c>
      <c r="C4019" t="s">
        <v>28837</v>
      </c>
      <c r="D4019" t="s">
        <v>21959</v>
      </c>
      <c r="E4019" t="s">
        <v>21960</v>
      </c>
      <c r="F4019" t="s">
        <v>21953</v>
      </c>
      <c r="G4019">
        <v>3420</v>
      </c>
      <c r="I4019">
        <v>150</v>
      </c>
      <c r="J4019" t="s">
        <v>21954</v>
      </c>
      <c r="K4019" t="s">
        <v>204</v>
      </c>
      <c r="L4019" t="s">
        <v>12492</v>
      </c>
      <c r="M4019" t="s">
        <v>21955</v>
      </c>
      <c r="N4019" t="s">
        <v>21955</v>
      </c>
      <c r="O4019" t="s">
        <v>21955</v>
      </c>
      <c r="P4019" t="s">
        <v>21955</v>
      </c>
      <c r="Q4019" t="s">
        <v>21956</v>
      </c>
      <c r="R4019">
        <v>0.05</v>
      </c>
      <c r="S4019">
        <v>0</v>
      </c>
      <c r="T4019" t="s">
        <v>21967</v>
      </c>
    </row>
    <row r="4020" spans="1:20">
      <c r="A4020" t="s">
        <v>349</v>
      </c>
      <c r="B4020" t="s">
        <v>28838</v>
      </c>
      <c r="C4020" t="s">
        <v>28839</v>
      </c>
      <c r="D4020" t="s">
        <v>21959</v>
      </c>
      <c r="E4020" t="s">
        <v>21960</v>
      </c>
      <c r="F4020" t="s">
        <v>21953</v>
      </c>
      <c r="G4020">
        <v>3420</v>
      </c>
      <c r="I4020">
        <v>150</v>
      </c>
      <c r="J4020" t="s">
        <v>21954</v>
      </c>
      <c r="K4020" t="s">
        <v>204</v>
      </c>
      <c r="L4020" t="s">
        <v>12492</v>
      </c>
      <c r="M4020" t="s">
        <v>21955</v>
      </c>
      <c r="N4020" t="s">
        <v>21955</v>
      </c>
      <c r="O4020" t="s">
        <v>21955</v>
      </c>
      <c r="P4020" t="s">
        <v>21955</v>
      </c>
      <c r="Q4020" t="s">
        <v>21956</v>
      </c>
      <c r="R4020">
        <v>0.05</v>
      </c>
      <c r="S4020">
        <v>0</v>
      </c>
      <c r="T4020" t="s">
        <v>21967</v>
      </c>
    </row>
    <row r="4021" spans="1:20">
      <c r="A4021" t="s">
        <v>349</v>
      </c>
      <c r="B4021" t="s">
        <v>28840</v>
      </c>
      <c r="C4021" t="s">
        <v>28841</v>
      </c>
      <c r="D4021" t="s">
        <v>21959</v>
      </c>
      <c r="E4021" t="s">
        <v>21960</v>
      </c>
      <c r="F4021" t="s">
        <v>21953</v>
      </c>
      <c r="G4021">
        <v>3420</v>
      </c>
      <c r="I4021">
        <v>150</v>
      </c>
      <c r="J4021" t="s">
        <v>21954</v>
      </c>
      <c r="K4021" t="s">
        <v>12492</v>
      </c>
      <c r="L4021" t="s">
        <v>12492</v>
      </c>
      <c r="M4021" t="s">
        <v>21955</v>
      </c>
      <c r="N4021" t="s">
        <v>21955</v>
      </c>
      <c r="O4021" t="s">
        <v>21955</v>
      </c>
      <c r="P4021" t="s">
        <v>21955</v>
      </c>
      <c r="Q4021" t="s">
        <v>21956</v>
      </c>
      <c r="R4021">
        <v>0.05</v>
      </c>
      <c r="S4021">
        <v>0</v>
      </c>
    </row>
    <row r="4022" spans="1:20">
      <c r="A4022" t="s">
        <v>349</v>
      </c>
      <c r="B4022" t="s">
        <v>28842</v>
      </c>
      <c r="C4022" t="s">
        <v>28843</v>
      </c>
      <c r="D4022" t="s">
        <v>25888</v>
      </c>
      <c r="E4022" t="s">
        <v>21952</v>
      </c>
      <c r="F4022" t="s">
        <v>21953</v>
      </c>
      <c r="G4022">
        <v>3450</v>
      </c>
      <c r="I4022">
        <v>150</v>
      </c>
      <c r="J4022" t="s">
        <v>21954</v>
      </c>
      <c r="K4022" t="s">
        <v>204</v>
      </c>
      <c r="L4022" t="s">
        <v>12492</v>
      </c>
      <c r="M4022" t="s">
        <v>21955</v>
      </c>
      <c r="N4022" t="s">
        <v>21955</v>
      </c>
      <c r="O4022" t="s">
        <v>21955</v>
      </c>
      <c r="P4022" t="s">
        <v>21955</v>
      </c>
      <c r="Q4022" t="s">
        <v>21956</v>
      </c>
      <c r="R4022">
        <v>0.05</v>
      </c>
      <c r="S4022">
        <v>0</v>
      </c>
      <c r="T4022" t="s">
        <v>21967</v>
      </c>
    </row>
    <row r="4023" spans="1:20">
      <c r="A4023" t="s">
        <v>349</v>
      </c>
      <c r="B4023" t="s">
        <v>28844</v>
      </c>
      <c r="C4023" t="s">
        <v>28845</v>
      </c>
      <c r="D4023" t="s">
        <v>21959</v>
      </c>
      <c r="E4023" t="s">
        <v>21960</v>
      </c>
      <c r="F4023" t="s">
        <v>21953</v>
      </c>
      <c r="G4023">
        <v>3420</v>
      </c>
      <c r="I4023">
        <v>150</v>
      </c>
      <c r="J4023" t="s">
        <v>21954</v>
      </c>
      <c r="K4023" t="s">
        <v>204</v>
      </c>
      <c r="L4023" t="s">
        <v>12492</v>
      </c>
      <c r="M4023" t="s">
        <v>21955</v>
      </c>
      <c r="N4023" t="s">
        <v>21961</v>
      </c>
      <c r="O4023" t="s">
        <v>21961</v>
      </c>
      <c r="P4023" t="s">
        <v>21961</v>
      </c>
      <c r="Q4023" t="s">
        <v>21956</v>
      </c>
      <c r="R4023">
        <v>0.05</v>
      </c>
      <c r="S4023">
        <v>0</v>
      </c>
    </row>
    <row r="4024" spans="1:20">
      <c r="A4024" t="s">
        <v>349</v>
      </c>
      <c r="B4024" t="s">
        <v>28846</v>
      </c>
      <c r="C4024" t="s">
        <v>28847</v>
      </c>
      <c r="D4024" t="s">
        <v>21959</v>
      </c>
      <c r="E4024" t="s">
        <v>21960</v>
      </c>
      <c r="F4024" t="s">
        <v>21953</v>
      </c>
      <c r="G4024">
        <v>3420</v>
      </c>
      <c r="I4024">
        <v>150</v>
      </c>
      <c r="J4024" t="s">
        <v>21954</v>
      </c>
      <c r="K4024" t="s">
        <v>12492</v>
      </c>
      <c r="L4024" t="s">
        <v>12492</v>
      </c>
      <c r="M4024" t="s">
        <v>21955</v>
      </c>
      <c r="N4024" t="s">
        <v>21955</v>
      </c>
      <c r="O4024" t="s">
        <v>21955</v>
      </c>
      <c r="P4024" t="s">
        <v>21955</v>
      </c>
      <c r="Q4024" t="s">
        <v>21956</v>
      </c>
      <c r="R4024">
        <v>0.05</v>
      </c>
      <c r="S4024">
        <v>0</v>
      </c>
    </row>
    <row r="4025" spans="1:20">
      <c r="A4025" t="s">
        <v>349</v>
      </c>
      <c r="B4025" t="s">
        <v>28848</v>
      </c>
      <c r="C4025" t="s">
        <v>28849</v>
      </c>
      <c r="D4025" t="s">
        <v>26584</v>
      </c>
      <c r="E4025" t="s">
        <v>21960</v>
      </c>
      <c r="F4025" t="s">
        <v>21953</v>
      </c>
      <c r="G4025">
        <v>3021</v>
      </c>
      <c r="I4025">
        <v>150</v>
      </c>
      <c r="J4025" t="s">
        <v>21954</v>
      </c>
      <c r="K4025" t="s">
        <v>12492</v>
      </c>
      <c r="L4025" t="s">
        <v>12492</v>
      </c>
      <c r="M4025" t="s">
        <v>21955</v>
      </c>
      <c r="N4025" t="s">
        <v>21955</v>
      </c>
      <c r="O4025" t="s">
        <v>21955</v>
      </c>
      <c r="P4025" t="s">
        <v>21955</v>
      </c>
      <c r="Q4025" t="s">
        <v>21956</v>
      </c>
      <c r="R4025">
        <v>0.05</v>
      </c>
      <c r="S4025">
        <v>0</v>
      </c>
    </row>
    <row r="4026" spans="1:20">
      <c r="A4026" t="s">
        <v>349</v>
      </c>
      <c r="B4026" t="s">
        <v>28850</v>
      </c>
      <c r="C4026" t="s">
        <v>28851</v>
      </c>
      <c r="D4026" t="s">
        <v>26584</v>
      </c>
      <c r="E4026" t="s">
        <v>21960</v>
      </c>
      <c r="F4026" t="s">
        <v>21953</v>
      </c>
      <c r="G4026">
        <v>3021</v>
      </c>
      <c r="I4026">
        <v>150</v>
      </c>
      <c r="J4026" t="s">
        <v>21954</v>
      </c>
      <c r="K4026" t="s">
        <v>12492</v>
      </c>
      <c r="L4026" t="s">
        <v>12492</v>
      </c>
      <c r="M4026" t="s">
        <v>21955</v>
      </c>
      <c r="N4026" t="s">
        <v>21955</v>
      </c>
      <c r="O4026" t="s">
        <v>21955</v>
      </c>
      <c r="P4026" t="s">
        <v>21955</v>
      </c>
      <c r="Q4026" t="s">
        <v>21956</v>
      </c>
      <c r="R4026">
        <v>0.05</v>
      </c>
      <c r="S4026">
        <v>0</v>
      </c>
    </row>
    <row r="4027" spans="1:20">
      <c r="A4027" t="s">
        <v>349</v>
      </c>
      <c r="B4027" t="s">
        <v>28852</v>
      </c>
      <c r="C4027" t="s">
        <v>28853</v>
      </c>
      <c r="D4027" t="s">
        <v>21959</v>
      </c>
      <c r="E4027" t="s">
        <v>21960</v>
      </c>
      <c r="F4027" t="s">
        <v>21953</v>
      </c>
      <c r="G4027">
        <v>3420</v>
      </c>
      <c r="I4027">
        <v>150</v>
      </c>
      <c r="J4027" t="s">
        <v>21954</v>
      </c>
      <c r="K4027" t="s">
        <v>12492</v>
      </c>
      <c r="L4027" t="s">
        <v>12492</v>
      </c>
      <c r="M4027" t="s">
        <v>21955</v>
      </c>
      <c r="N4027" t="s">
        <v>21955</v>
      </c>
      <c r="O4027" t="s">
        <v>21955</v>
      </c>
      <c r="P4027" t="s">
        <v>21955</v>
      </c>
      <c r="Q4027" t="s">
        <v>21956</v>
      </c>
      <c r="R4027">
        <v>0.05</v>
      </c>
      <c r="S4027">
        <v>0</v>
      </c>
    </row>
    <row r="4028" spans="1:20">
      <c r="A4028" t="s">
        <v>349</v>
      </c>
      <c r="B4028" t="s">
        <v>28854</v>
      </c>
      <c r="C4028" t="s">
        <v>28855</v>
      </c>
      <c r="D4028" t="s">
        <v>22069</v>
      </c>
      <c r="E4028" t="s">
        <v>21952</v>
      </c>
      <c r="F4028" t="s">
        <v>21953</v>
      </c>
      <c r="G4028">
        <v>3430</v>
      </c>
      <c r="I4028">
        <v>150</v>
      </c>
      <c r="J4028" t="s">
        <v>21954</v>
      </c>
      <c r="K4028" t="s">
        <v>12492</v>
      </c>
      <c r="L4028" t="s">
        <v>12492</v>
      </c>
      <c r="M4028" t="s">
        <v>21955</v>
      </c>
      <c r="N4028" t="s">
        <v>21955</v>
      </c>
      <c r="O4028" t="s">
        <v>21955</v>
      </c>
      <c r="P4028" t="s">
        <v>21955</v>
      </c>
      <c r="Q4028" t="s">
        <v>21956</v>
      </c>
      <c r="R4028">
        <v>0.05</v>
      </c>
      <c r="S4028">
        <v>0</v>
      </c>
      <c r="T4028" t="s">
        <v>22002</v>
      </c>
    </row>
    <row r="4029" spans="1:20">
      <c r="A4029" t="s">
        <v>349</v>
      </c>
      <c r="B4029" t="s">
        <v>28856</v>
      </c>
      <c r="C4029" t="s">
        <v>28857</v>
      </c>
      <c r="D4029" t="s">
        <v>22043</v>
      </c>
      <c r="E4029" t="s">
        <v>21952</v>
      </c>
      <c r="F4029" t="s">
        <v>21953</v>
      </c>
      <c r="G4029">
        <v>3440</v>
      </c>
      <c r="I4029">
        <v>150</v>
      </c>
      <c r="J4029" t="s">
        <v>21954</v>
      </c>
      <c r="K4029" t="s">
        <v>12492</v>
      </c>
      <c r="L4029" t="s">
        <v>12492</v>
      </c>
      <c r="M4029" t="s">
        <v>21955</v>
      </c>
      <c r="N4029" t="s">
        <v>21955</v>
      </c>
      <c r="O4029" t="s">
        <v>21955</v>
      </c>
      <c r="P4029" t="s">
        <v>21955</v>
      </c>
      <c r="Q4029" t="s">
        <v>21956</v>
      </c>
      <c r="R4029">
        <v>0.05</v>
      </c>
      <c r="S4029">
        <v>0</v>
      </c>
      <c r="T4029" t="s">
        <v>21967</v>
      </c>
    </row>
    <row r="4030" spans="1:20">
      <c r="A4030" t="s">
        <v>349</v>
      </c>
      <c r="B4030" t="s">
        <v>28858</v>
      </c>
      <c r="C4030" t="s">
        <v>28859</v>
      </c>
      <c r="D4030" t="s">
        <v>22043</v>
      </c>
      <c r="E4030" t="s">
        <v>21952</v>
      </c>
      <c r="F4030" t="s">
        <v>21953</v>
      </c>
      <c r="G4030">
        <v>3440</v>
      </c>
      <c r="I4030">
        <v>150</v>
      </c>
      <c r="J4030" t="s">
        <v>21954</v>
      </c>
      <c r="K4030" t="s">
        <v>12492</v>
      </c>
      <c r="L4030" t="s">
        <v>12492</v>
      </c>
      <c r="M4030" t="s">
        <v>21955</v>
      </c>
      <c r="N4030" t="s">
        <v>21955</v>
      </c>
      <c r="O4030" t="s">
        <v>21955</v>
      </c>
      <c r="P4030" t="s">
        <v>21955</v>
      </c>
      <c r="Q4030" t="s">
        <v>21956</v>
      </c>
      <c r="R4030">
        <v>0.05</v>
      </c>
      <c r="S4030">
        <v>0</v>
      </c>
      <c r="T4030" t="s">
        <v>21967</v>
      </c>
    </row>
    <row r="4031" spans="1:20">
      <c r="A4031" t="s">
        <v>349</v>
      </c>
      <c r="B4031" t="s">
        <v>28860</v>
      </c>
      <c r="C4031" t="s">
        <v>28861</v>
      </c>
      <c r="D4031" t="s">
        <v>22069</v>
      </c>
      <c r="E4031" t="s">
        <v>21952</v>
      </c>
      <c r="F4031" t="s">
        <v>21953</v>
      </c>
      <c r="G4031">
        <v>3430</v>
      </c>
      <c r="I4031">
        <v>150</v>
      </c>
      <c r="J4031" t="s">
        <v>21954</v>
      </c>
      <c r="K4031" t="s">
        <v>204</v>
      </c>
      <c r="L4031" t="s">
        <v>12492</v>
      </c>
      <c r="M4031" t="s">
        <v>21955</v>
      </c>
      <c r="N4031" t="s">
        <v>21955</v>
      </c>
      <c r="O4031" t="s">
        <v>21955</v>
      </c>
      <c r="P4031" t="s">
        <v>21955</v>
      </c>
      <c r="Q4031" t="s">
        <v>21956</v>
      </c>
      <c r="R4031">
        <v>0.05</v>
      </c>
      <c r="S4031">
        <v>0</v>
      </c>
      <c r="T4031" t="s">
        <v>21967</v>
      </c>
    </row>
    <row r="4032" spans="1:20">
      <c r="A4032" t="s">
        <v>349</v>
      </c>
      <c r="B4032" t="s">
        <v>28862</v>
      </c>
      <c r="C4032" t="s">
        <v>28863</v>
      </c>
      <c r="D4032" t="s">
        <v>22069</v>
      </c>
      <c r="E4032" t="s">
        <v>21952</v>
      </c>
      <c r="F4032" t="s">
        <v>21953</v>
      </c>
      <c r="G4032">
        <v>3430</v>
      </c>
      <c r="I4032">
        <v>150</v>
      </c>
      <c r="J4032" t="s">
        <v>21954</v>
      </c>
      <c r="K4032" t="s">
        <v>12492</v>
      </c>
      <c r="L4032" t="s">
        <v>12492</v>
      </c>
      <c r="M4032" t="s">
        <v>21955</v>
      </c>
      <c r="N4032" t="s">
        <v>21955</v>
      </c>
      <c r="O4032" t="s">
        <v>21955</v>
      </c>
      <c r="P4032" t="s">
        <v>21955</v>
      </c>
      <c r="Q4032" t="s">
        <v>21956</v>
      </c>
      <c r="R4032">
        <v>0.05</v>
      </c>
      <c r="S4032">
        <v>0</v>
      </c>
    </row>
    <row r="4033" spans="1:20">
      <c r="A4033" t="s">
        <v>349</v>
      </c>
      <c r="B4033" t="s">
        <v>28864</v>
      </c>
      <c r="C4033" t="s">
        <v>28865</v>
      </c>
      <c r="D4033" t="s">
        <v>22849</v>
      </c>
      <c r="E4033" t="s">
        <v>22199</v>
      </c>
      <c r="F4033" t="s">
        <v>21953</v>
      </c>
      <c r="G4033">
        <v>3220</v>
      </c>
      <c r="I4033">
        <v>200</v>
      </c>
      <c r="J4033" t="s">
        <v>21954</v>
      </c>
      <c r="K4033" t="s">
        <v>12492</v>
      </c>
      <c r="L4033" t="s">
        <v>12492</v>
      </c>
      <c r="M4033" t="s">
        <v>21955</v>
      </c>
      <c r="N4033" t="s">
        <v>21955</v>
      </c>
      <c r="O4033" t="s">
        <v>21955</v>
      </c>
      <c r="P4033" t="s">
        <v>21955</v>
      </c>
      <c r="Q4033" t="s">
        <v>21956</v>
      </c>
      <c r="R4033">
        <v>0.05</v>
      </c>
      <c r="S4033">
        <v>0</v>
      </c>
      <c r="T4033" t="s">
        <v>21967</v>
      </c>
    </row>
    <row r="4034" spans="1:20">
      <c r="A4034" t="s">
        <v>349</v>
      </c>
      <c r="B4034" t="s">
        <v>28866</v>
      </c>
      <c r="C4034" t="s">
        <v>28867</v>
      </c>
      <c r="D4034" t="s">
        <v>25554</v>
      </c>
      <c r="E4034" t="s">
        <v>22199</v>
      </c>
      <c r="F4034" t="s">
        <v>21953</v>
      </c>
      <c r="G4034">
        <v>3240</v>
      </c>
      <c r="I4034">
        <v>150</v>
      </c>
      <c r="J4034" t="s">
        <v>21954</v>
      </c>
      <c r="K4034" t="s">
        <v>12492</v>
      </c>
      <c r="L4034" t="s">
        <v>12492</v>
      </c>
      <c r="M4034" t="s">
        <v>21955</v>
      </c>
      <c r="N4034" t="s">
        <v>21955</v>
      </c>
      <c r="O4034" t="s">
        <v>21955</v>
      </c>
      <c r="P4034" t="s">
        <v>21955</v>
      </c>
      <c r="Q4034" t="s">
        <v>21956</v>
      </c>
    </row>
    <row r="4035" spans="1:20">
      <c r="A4035" t="s">
        <v>349</v>
      </c>
      <c r="B4035" t="s">
        <v>28868</v>
      </c>
      <c r="C4035" t="s">
        <v>28869</v>
      </c>
      <c r="D4035" t="s">
        <v>24128</v>
      </c>
      <c r="E4035" t="s">
        <v>21966</v>
      </c>
      <c r="F4035" t="s">
        <v>21953</v>
      </c>
      <c r="G4035">
        <v>3220</v>
      </c>
      <c r="I4035">
        <v>150</v>
      </c>
      <c r="J4035" t="s">
        <v>21954</v>
      </c>
      <c r="K4035" t="s">
        <v>12492</v>
      </c>
      <c r="L4035" t="s">
        <v>204</v>
      </c>
      <c r="M4035" t="s">
        <v>21955</v>
      </c>
      <c r="N4035" t="s">
        <v>21955</v>
      </c>
      <c r="O4035" t="s">
        <v>21955</v>
      </c>
      <c r="P4035" t="s">
        <v>21955</v>
      </c>
      <c r="R4035">
        <v>0.05</v>
      </c>
      <c r="S4035">
        <v>0</v>
      </c>
    </row>
    <row r="4036" spans="1:20">
      <c r="A4036" t="s">
        <v>349</v>
      </c>
      <c r="B4036" t="s">
        <v>28870</v>
      </c>
      <c r="C4036" t="s">
        <v>28871</v>
      </c>
      <c r="D4036" t="s">
        <v>22196</v>
      </c>
      <c r="E4036" t="s">
        <v>21952</v>
      </c>
      <c r="F4036" t="s">
        <v>21953</v>
      </c>
      <c r="G4036">
        <v>3450</v>
      </c>
      <c r="I4036">
        <v>150</v>
      </c>
      <c r="J4036" t="s">
        <v>21954</v>
      </c>
      <c r="K4036" t="s">
        <v>12492</v>
      </c>
      <c r="L4036" t="s">
        <v>12492</v>
      </c>
      <c r="M4036" t="s">
        <v>21955</v>
      </c>
      <c r="N4036" t="s">
        <v>21955</v>
      </c>
      <c r="O4036" t="s">
        <v>21955</v>
      </c>
      <c r="P4036" t="s">
        <v>21955</v>
      </c>
      <c r="Q4036" t="s">
        <v>21956</v>
      </c>
      <c r="R4036">
        <v>0.05</v>
      </c>
      <c r="S4036">
        <v>0</v>
      </c>
      <c r="T4036" t="s">
        <v>21967</v>
      </c>
    </row>
    <row r="4037" spans="1:20">
      <c r="A4037" t="s">
        <v>349</v>
      </c>
      <c r="B4037" t="s">
        <v>28872</v>
      </c>
      <c r="C4037" t="s">
        <v>28873</v>
      </c>
      <c r="D4037" t="s">
        <v>28874</v>
      </c>
      <c r="E4037" t="s">
        <v>21966</v>
      </c>
      <c r="F4037" t="s">
        <v>21953</v>
      </c>
      <c r="G4037">
        <v>3220</v>
      </c>
      <c r="I4037">
        <v>150</v>
      </c>
      <c r="J4037" t="s">
        <v>21954</v>
      </c>
      <c r="K4037" t="s">
        <v>12492</v>
      </c>
      <c r="L4037" t="s">
        <v>12492</v>
      </c>
      <c r="M4037" t="s">
        <v>21955</v>
      </c>
      <c r="N4037" t="s">
        <v>21955</v>
      </c>
      <c r="O4037" t="s">
        <v>21955</v>
      </c>
      <c r="P4037" t="s">
        <v>21955</v>
      </c>
      <c r="Q4037" t="s">
        <v>21956</v>
      </c>
      <c r="R4037">
        <v>0.05</v>
      </c>
      <c r="S4037">
        <v>0</v>
      </c>
      <c r="T4037" t="s">
        <v>22002</v>
      </c>
    </row>
    <row r="4038" spans="1:20">
      <c r="A4038" t="s">
        <v>349</v>
      </c>
      <c r="B4038" t="s">
        <v>28875</v>
      </c>
      <c r="C4038" t="s">
        <v>28876</v>
      </c>
      <c r="D4038" t="s">
        <v>22006</v>
      </c>
      <c r="E4038" t="s">
        <v>21952</v>
      </c>
      <c r="F4038" t="s">
        <v>21953</v>
      </c>
      <c r="G4038">
        <v>3450</v>
      </c>
      <c r="I4038">
        <v>150</v>
      </c>
      <c r="J4038" t="s">
        <v>21954</v>
      </c>
      <c r="K4038" t="s">
        <v>12492</v>
      </c>
      <c r="L4038" t="s">
        <v>12492</v>
      </c>
      <c r="M4038" t="s">
        <v>21955</v>
      </c>
      <c r="N4038" t="s">
        <v>21955</v>
      </c>
      <c r="O4038" t="s">
        <v>21955</v>
      </c>
      <c r="P4038" t="s">
        <v>21955</v>
      </c>
      <c r="Q4038" t="s">
        <v>21956</v>
      </c>
      <c r="R4038">
        <v>0.05</v>
      </c>
      <c r="S4038">
        <v>0</v>
      </c>
      <c r="T4038" t="s">
        <v>22002</v>
      </c>
    </row>
    <row r="4039" spans="1:20">
      <c r="A4039" t="s">
        <v>349</v>
      </c>
      <c r="B4039" t="s">
        <v>28877</v>
      </c>
      <c r="C4039" t="s">
        <v>28878</v>
      </c>
      <c r="D4039" t="s">
        <v>26658</v>
      </c>
      <c r="E4039" t="s">
        <v>21966</v>
      </c>
      <c r="F4039" t="s">
        <v>21953</v>
      </c>
      <c r="G4039">
        <v>3220</v>
      </c>
      <c r="I4039">
        <v>150</v>
      </c>
      <c r="J4039" t="s">
        <v>21954</v>
      </c>
      <c r="K4039" t="s">
        <v>12492</v>
      </c>
      <c r="L4039" t="s">
        <v>12492</v>
      </c>
      <c r="M4039" t="s">
        <v>21955</v>
      </c>
      <c r="N4039" t="s">
        <v>21955</v>
      </c>
      <c r="O4039" t="s">
        <v>21955</v>
      </c>
      <c r="P4039" t="s">
        <v>21955</v>
      </c>
      <c r="Q4039" t="s">
        <v>21956</v>
      </c>
      <c r="R4039">
        <v>0.05</v>
      </c>
      <c r="S4039">
        <v>0</v>
      </c>
      <c r="T4039" t="s">
        <v>22002</v>
      </c>
    </row>
    <row r="4040" spans="1:20">
      <c r="A4040" t="s">
        <v>349</v>
      </c>
      <c r="B4040" t="s">
        <v>28879</v>
      </c>
      <c r="C4040" t="s">
        <v>28880</v>
      </c>
      <c r="D4040" t="s">
        <v>22069</v>
      </c>
      <c r="E4040" t="s">
        <v>21952</v>
      </c>
      <c r="F4040" t="s">
        <v>21953</v>
      </c>
      <c r="G4040">
        <v>3430</v>
      </c>
      <c r="I4040">
        <v>150</v>
      </c>
      <c r="J4040" t="s">
        <v>21954</v>
      </c>
      <c r="K4040" t="s">
        <v>12492</v>
      </c>
      <c r="L4040" t="s">
        <v>12492</v>
      </c>
      <c r="M4040" t="s">
        <v>21955</v>
      </c>
      <c r="N4040" t="s">
        <v>21955</v>
      </c>
      <c r="O4040" t="s">
        <v>21955</v>
      </c>
      <c r="P4040" t="s">
        <v>21955</v>
      </c>
      <c r="Q4040" t="s">
        <v>21956</v>
      </c>
      <c r="R4040">
        <v>0.05</v>
      </c>
      <c r="S4040">
        <v>0</v>
      </c>
      <c r="T4040" t="s">
        <v>22002</v>
      </c>
    </row>
    <row r="4041" spans="1:20">
      <c r="A4041" t="s">
        <v>349</v>
      </c>
      <c r="B4041" t="s">
        <v>28881</v>
      </c>
      <c r="C4041" t="s">
        <v>28882</v>
      </c>
      <c r="D4041" t="s">
        <v>22043</v>
      </c>
      <c r="E4041" t="s">
        <v>21952</v>
      </c>
      <c r="F4041" t="s">
        <v>21953</v>
      </c>
      <c r="G4041">
        <v>3440</v>
      </c>
      <c r="I4041">
        <v>150</v>
      </c>
      <c r="J4041" t="s">
        <v>21954</v>
      </c>
      <c r="K4041" t="s">
        <v>204</v>
      </c>
      <c r="L4041" t="s">
        <v>12492</v>
      </c>
      <c r="M4041" t="s">
        <v>21955</v>
      </c>
      <c r="N4041" t="s">
        <v>21955</v>
      </c>
      <c r="O4041" t="s">
        <v>21955</v>
      </c>
      <c r="P4041" t="s">
        <v>21955</v>
      </c>
      <c r="Q4041" t="s">
        <v>21956</v>
      </c>
      <c r="R4041">
        <v>0.05</v>
      </c>
      <c r="S4041">
        <v>0</v>
      </c>
    </row>
    <row r="4042" spans="1:20">
      <c r="A4042" t="s">
        <v>349</v>
      </c>
      <c r="B4042" t="s">
        <v>28883</v>
      </c>
      <c r="C4042" t="s">
        <v>28884</v>
      </c>
      <c r="D4042" t="s">
        <v>22043</v>
      </c>
      <c r="E4042" t="s">
        <v>21952</v>
      </c>
      <c r="F4042" t="s">
        <v>21953</v>
      </c>
      <c r="G4042">
        <v>3440</v>
      </c>
      <c r="I4042">
        <v>150</v>
      </c>
      <c r="J4042" t="s">
        <v>21954</v>
      </c>
      <c r="K4042" t="s">
        <v>12492</v>
      </c>
      <c r="L4042" t="s">
        <v>12492</v>
      </c>
      <c r="M4042" t="s">
        <v>21955</v>
      </c>
      <c r="N4042" t="s">
        <v>21955</v>
      </c>
      <c r="O4042" t="s">
        <v>21955</v>
      </c>
      <c r="P4042" t="s">
        <v>21955</v>
      </c>
      <c r="Q4042" t="s">
        <v>21956</v>
      </c>
      <c r="R4042">
        <v>0.05</v>
      </c>
      <c r="S4042">
        <v>0</v>
      </c>
      <c r="T4042" t="s">
        <v>21967</v>
      </c>
    </row>
    <row r="4043" spans="1:20">
      <c r="A4043" t="s">
        <v>349</v>
      </c>
      <c r="B4043" t="s">
        <v>7318</v>
      </c>
      <c r="C4043" t="s">
        <v>28885</v>
      </c>
      <c r="D4043" t="s">
        <v>22412</v>
      </c>
      <c r="E4043" t="s">
        <v>21966</v>
      </c>
      <c r="F4043" t="s">
        <v>21953</v>
      </c>
      <c r="G4043">
        <v>3220</v>
      </c>
      <c r="I4043">
        <v>150</v>
      </c>
      <c r="J4043" t="s">
        <v>21954</v>
      </c>
      <c r="K4043" t="s">
        <v>12492</v>
      </c>
      <c r="L4043" t="s">
        <v>12492</v>
      </c>
      <c r="M4043" t="s">
        <v>21955</v>
      </c>
      <c r="N4043" t="s">
        <v>21955</v>
      </c>
      <c r="O4043" t="s">
        <v>21955</v>
      </c>
      <c r="P4043" t="s">
        <v>21955</v>
      </c>
      <c r="Q4043" t="s">
        <v>21956</v>
      </c>
      <c r="R4043">
        <v>0.05</v>
      </c>
      <c r="S4043">
        <v>0</v>
      </c>
      <c r="T4043" t="s">
        <v>22002</v>
      </c>
    </row>
    <row r="4044" spans="1:20">
      <c r="A4044" t="s">
        <v>349</v>
      </c>
      <c r="B4044" t="s">
        <v>28886</v>
      </c>
      <c r="C4044" t="s">
        <v>28887</v>
      </c>
      <c r="D4044" t="s">
        <v>22412</v>
      </c>
      <c r="E4044" t="s">
        <v>21966</v>
      </c>
      <c r="F4044" t="s">
        <v>21953</v>
      </c>
      <c r="G4044">
        <v>3220</v>
      </c>
      <c r="I4044">
        <v>150</v>
      </c>
      <c r="J4044" t="s">
        <v>21954</v>
      </c>
      <c r="K4044" t="s">
        <v>12492</v>
      </c>
      <c r="L4044" t="s">
        <v>12492</v>
      </c>
      <c r="M4044" t="s">
        <v>21955</v>
      </c>
      <c r="N4044" t="s">
        <v>21955</v>
      </c>
      <c r="O4044" t="s">
        <v>21955</v>
      </c>
      <c r="P4044" t="s">
        <v>21955</v>
      </c>
      <c r="Q4044" t="s">
        <v>21956</v>
      </c>
      <c r="R4044">
        <v>0.05</v>
      </c>
      <c r="S4044">
        <v>0</v>
      </c>
      <c r="T4044" t="s">
        <v>22002</v>
      </c>
    </row>
    <row r="4045" spans="1:20">
      <c r="A4045" t="s">
        <v>349</v>
      </c>
      <c r="B4045" t="s">
        <v>28888</v>
      </c>
      <c r="C4045" t="s">
        <v>28889</v>
      </c>
      <c r="D4045" t="s">
        <v>22412</v>
      </c>
      <c r="E4045" t="s">
        <v>21966</v>
      </c>
      <c r="F4045" t="s">
        <v>21953</v>
      </c>
      <c r="G4045">
        <v>3220</v>
      </c>
      <c r="I4045">
        <v>150</v>
      </c>
      <c r="J4045" t="s">
        <v>21954</v>
      </c>
      <c r="K4045" t="s">
        <v>12492</v>
      </c>
      <c r="L4045" t="s">
        <v>12492</v>
      </c>
      <c r="M4045" t="s">
        <v>21955</v>
      </c>
      <c r="N4045" t="s">
        <v>21955</v>
      </c>
      <c r="O4045" t="s">
        <v>21955</v>
      </c>
      <c r="P4045" t="s">
        <v>21955</v>
      </c>
      <c r="Q4045" t="s">
        <v>21956</v>
      </c>
      <c r="R4045">
        <v>0.05</v>
      </c>
      <c r="S4045">
        <v>0</v>
      </c>
      <c r="T4045" t="s">
        <v>22002</v>
      </c>
    </row>
    <row r="4046" spans="1:20">
      <c r="A4046" t="s">
        <v>349</v>
      </c>
      <c r="B4046" t="s">
        <v>28890</v>
      </c>
      <c r="C4046" t="s">
        <v>28891</v>
      </c>
      <c r="D4046" t="s">
        <v>22412</v>
      </c>
      <c r="E4046" t="s">
        <v>21966</v>
      </c>
      <c r="F4046" t="s">
        <v>21953</v>
      </c>
      <c r="G4046">
        <v>3220</v>
      </c>
      <c r="I4046">
        <v>200</v>
      </c>
      <c r="J4046" t="s">
        <v>21954</v>
      </c>
      <c r="K4046" t="s">
        <v>12492</v>
      </c>
      <c r="L4046" t="s">
        <v>12492</v>
      </c>
      <c r="M4046" t="s">
        <v>21955</v>
      </c>
      <c r="N4046" t="s">
        <v>21955</v>
      </c>
      <c r="O4046" t="s">
        <v>21955</v>
      </c>
      <c r="P4046" t="s">
        <v>21955</v>
      </c>
      <c r="Q4046" t="s">
        <v>21956</v>
      </c>
      <c r="R4046">
        <v>0.05</v>
      </c>
      <c r="S4046">
        <v>0</v>
      </c>
      <c r="T4046" t="s">
        <v>22002</v>
      </c>
    </row>
    <row r="4047" spans="1:20">
      <c r="A4047" t="s">
        <v>349</v>
      </c>
      <c r="B4047" t="s">
        <v>28892</v>
      </c>
      <c r="C4047" t="s">
        <v>28893</v>
      </c>
      <c r="D4047" t="s">
        <v>22412</v>
      </c>
      <c r="E4047" t="s">
        <v>21966</v>
      </c>
      <c r="F4047" t="s">
        <v>21953</v>
      </c>
      <c r="G4047">
        <v>3220</v>
      </c>
      <c r="I4047">
        <v>200</v>
      </c>
      <c r="J4047" t="s">
        <v>21954</v>
      </c>
      <c r="K4047" t="s">
        <v>12492</v>
      </c>
      <c r="L4047" t="s">
        <v>12492</v>
      </c>
      <c r="M4047" t="s">
        <v>21955</v>
      </c>
      <c r="N4047" t="s">
        <v>21955</v>
      </c>
      <c r="O4047" t="s">
        <v>21955</v>
      </c>
      <c r="P4047" t="s">
        <v>21955</v>
      </c>
      <c r="Q4047" t="s">
        <v>21956</v>
      </c>
      <c r="R4047">
        <v>0.05</v>
      </c>
      <c r="S4047">
        <v>0</v>
      </c>
      <c r="T4047" t="s">
        <v>22002</v>
      </c>
    </row>
    <row r="4048" spans="1:20">
      <c r="A4048" t="s">
        <v>349</v>
      </c>
      <c r="B4048" t="s">
        <v>28894</v>
      </c>
      <c r="C4048" t="s">
        <v>28895</v>
      </c>
      <c r="D4048" t="s">
        <v>22412</v>
      </c>
      <c r="E4048" t="s">
        <v>21966</v>
      </c>
      <c r="F4048" t="s">
        <v>21953</v>
      </c>
      <c r="G4048">
        <v>3220</v>
      </c>
      <c r="I4048">
        <v>200</v>
      </c>
      <c r="J4048" t="s">
        <v>21954</v>
      </c>
      <c r="K4048" t="s">
        <v>12492</v>
      </c>
      <c r="L4048" t="s">
        <v>12492</v>
      </c>
      <c r="M4048" t="s">
        <v>21955</v>
      </c>
      <c r="N4048" t="s">
        <v>21955</v>
      </c>
      <c r="O4048" t="s">
        <v>21955</v>
      </c>
      <c r="P4048" t="s">
        <v>21955</v>
      </c>
      <c r="Q4048" t="s">
        <v>21956</v>
      </c>
      <c r="R4048">
        <v>0.05</v>
      </c>
      <c r="S4048">
        <v>0</v>
      </c>
      <c r="T4048" t="s">
        <v>22002</v>
      </c>
    </row>
    <row r="4049" spans="1:20">
      <c r="A4049" t="s">
        <v>349</v>
      </c>
      <c r="B4049" t="s">
        <v>28896</v>
      </c>
      <c r="C4049" t="s">
        <v>28897</v>
      </c>
      <c r="D4049" t="s">
        <v>22412</v>
      </c>
      <c r="E4049" t="s">
        <v>21966</v>
      </c>
      <c r="F4049" t="s">
        <v>21953</v>
      </c>
      <c r="G4049">
        <v>3220</v>
      </c>
      <c r="I4049">
        <v>200</v>
      </c>
      <c r="J4049" t="s">
        <v>21954</v>
      </c>
      <c r="K4049" t="s">
        <v>12492</v>
      </c>
      <c r="L4049" t="s">
        <v>12492</v>
      </c>
      <c r="M4049" t="s">
        <v>21955</v>
      </c>
      <c r="N4049" t="s">
        <v>21955</v>
      </c>
      <c r="O4049" t="s">
        <v>21955</v>
      </c>
      <c r="P4049" t="s">
        <v>21955</v>
      </c>
      <c r="Q4049" t="s">
        <v>21956</v>
      </c>
      <c r="R4049">
        <v>0.05</v>
      </c>
      <c r="S4049">
        <v>0</v>
      </c>
      <c r="T4049" t="s">
        <v>22002</v>
      </c>
    </row>
    <row r="4050" spans="1:20">
      <c r="A4050" t="s">
        <v>349</v>
      </c>
      <c r="B4050" t="s">
        <v>28898</v>
      </c>
      <c r="C4050" t="s">
        <v>28899</v>
      </c>
      <c r="D4050" t="s">
        <v>22412</v>
      </c>
      <c r="E4050" t="s">
        <v>21966</v>
      </c>
      <c r="F4050" t="s">
        <v>21953</v>
      </c>
      <c r="G4050">
        <v>3220</v>
      </c>
      <c r="I4050">
        <v>200</v>
      </c>
      <c r="J4050" t="s">
        <v>21954</v>
      </c>
      <c r="K4050" t="s">
        <v>12492</v>
      </c>
      <c r="L4050" t="s">
        <v>12492</v>
      </c>
      <c r="M4050" t="s">
        <v>21955</v>
      </c>
      <c r="N4050" t="s">
        <v>21955</v>
      </c>
      <c r="O4050" t="s">
        <v>21955</v>
      </c>
      <c r="P4050" t="s">
        <v>21955</v>
      </c>
      <c r="Q4050" t="s">
        <v>21956</v>
      </c>
      <c r="R4050">
        <v>0.05</v>
      </c>
      <c r="S4050">
        <v>0</v>
      </c>
      <c r="T4050" t="s">
        <v>22002</v>
      </c>
    </row>
    <row r="4051" spans="1:20">
      <c r="A4051" t="s">
        <v>349</v>
      </c>
      <c r="B4051" t="s">
        <v>28900</v>
      </c>
      <c r="C4051" t="s">
        <v>28901</v>
      </c>
      <c r="D4051" t="s">
        <v>22412</v>
      </c>
      <c r="E4051" t="s">
        <v>21966</v>
      </c>
      <c r="F4051" t="s">
        <v>21953</v>
      </c>
      <c r="G4051">
        <v>3450</v>
      </c>
      <c r="I4051">
        <v>200</v>
      </c>
      <c r="J4051" t="s">
        <v>21954</v>
      </c>
      <c r="K4051" t="s">
        <v>12492</v>
      </c>
      <c r="L4051" t="s">
        <v>12492</v>
      </c>
      <c r="M4051" t="s">
        <v>34</v>
      </c>
      <c r="N4051" t="s">
        <v>34</v>
      </c>
      <c r="O4051" t="s">
        <v>34</v>
      </c>
      <c r="P4051" t="s">
        <v>34</v>
      </c>
      <c r="Q4051" t="s">
        <v>21956</v>
      </c>
      <c r="R4051">
        <v>0.05</v>
      </c>
      <c r="S4051">
        <v>0</v>
      </c>
      <c r="T4051" t="s">
        <v>21967</v>
      </c>
    </row>
    <row r="4052" spans="1:20">
      <c r="A4052" t="s">
        <v>349</v>
      </c>
      <c r="B4052" t="s">
        <v>28902</v>
      </c>
      <c r="C4052" t="s">
        <v>28903</v>
      </c>
      <c r="D4052" t="s">
        <v>22412</v>
      </c>
      <c r="E4052" t="s">
        <v>21966</v>
      </c>
      <c r="F4052" t="s">
        <v>21953</v>
      </c>
      <c r="G4052">
        <v>3450</v>
      </c>
      <c r="I4052">
        <v>150</v>
      </c>
      <c r="J4052" t="s">
        <v>21954</v>
      </c>
      <c r="K4052" t="s">
        <v>12492</v>
      </c>
      <c r="L4052" t="s">
        <v>12492</v>
      </c>
      <c r="M4052" t="s">
        <v>34</v>
      </c>
      <c r="N4052" t="s">
        <v>34</v>
      </c>
      <c r="O4052" t="s">
        <v>34</v>
      </c>
      <c r="P4052" t="s">
        <v>34</v>
      </c>
      <c r="R4052">
        <v>0.05</v>
      </c>
      <c r="S4052">
        <v>0</v>
      </c>
      <c r="T4052" t="s">
        <v>21967</v>
      </c>
    </row>
    <row r="4053" spans="1:20">
      <c r="A4053" t="s">
        <v>349</v>
      </c>
      <c r="B4053" t="s">
        <v>28904</v>
      </c>
      <c r="C4053" t="s">
        <v>28905</v>
      </c>
      <c r="D4053" t="s">
        <v>22412</v>
      </c>
      <c r="E4053" t="s">
        <v>21966</v>
      </c>
      <c r="F4053" t="s">
        <v>21953</v>
      </c>
      <c r="G4053">
        <v>3220</v>
      </c>
      <c r="I4053">
        <v>200</v>
      </c>
      <c r="J4053" t="s">
        <v>21954</v>
      </c>
      <c r="K4053" t="s">
        <v>12492</v>
      </c>
      <c r="L4053" t="s">
        <v>12492</v>
      </c>
      <c r="M4053" t="s">
        <v>21955</v>
      </c>
      <c r="N4053" t="s">
        <v>21955</v>
      </c>
      <c r="O4053" t="s">
        <v>21955</v>
      </c>
      <c r="P4053" t="s">
        <v>21955</v>
      </c>
      <c r="Q4053" t="s">
        <v>21956</v>
      </c>
      <c r="R4053">
        <v>0.05</v>
      </c>
      <c r="S4053">
        <v>0</v>
      </c>
      <c r="T4053" t="s">
        <v>22002</v>
      </c>
    </row>
    <row r="4054" spans="1:20">
      <c r="A4054" t="s">
        <v>349</v>
      </c>
      <c r="B4054" t="s">
        <v>28906</v>
      </c>
      <c r="C4054" t="s">
        <v>28907</v>
      </c>
      <c r="D4054" t="s">
        <v>22412</v>
      </c>
      <c r="E4054" t="s">
        <v>21966</v>
      </c>
      <c r="F4054" t="s">
        <v>21953</v>
      </c>
      <c r="G4054">
        <v>3450</v>
      </c>
      <c r="I4054">
        <v>150</v>
      </c>
      <c r="J4054" t="s">
        <v>21954</v>
      </c>
      <c r="K4054" t="s">
        <v>12492</v>
      </c>
      <c r="L4054" t="s">
        <v>12492</v>
      </c>
      <c r="M4054" t="s">
        <v>21955</v>
      </c>
      <c r="N4054" t="s">
        <v>21955</v>
      </c>
      <c r="O4054" t="s">
        <v>21955</v>
      </c>
      <c r="P4054" t="s">
        <v>21955</v>
      </c>
      <c r="Q4054" t="s">
        <v>21956</v>
      </c>
      <c r="R4054">
        <v>0.05</v>
      </c>
      <c r="S4054">
        <v>0</v>
      </c>
      <c r="T4054" t="s">
        <v>21967</v>
      </c>
    </row>
    <row r="4055" spans="1:20">
      <c r="A4055" t="s">
        <v>349</v>
      </c>
      <c r="B4055" t="s">
        <v>28908</v>
      </c>
      <c r="C4055" t="s">
        <v>28909</v>
      </c>
      <c r="D4055" t="s">
        <v>22412</v>
      </c>
      <c r="E4055" t="s">
        <v>21966</v>
      </c>
      <c r="F4055" t="s">
        <v>21953</v>
      </c>
      <c r="G4055">
        <v>3220</v>
      </c>
      <c r="I4055">
        <v>150</v>
      </c>
      <c r="J4055" t="s">
        <v>21954</v>
      </c>
      <c r="K4055" t="s">
        <v>12492</v>
      </c>
      <c r="L4055" t="s">
        <v>12492</v>
      </c>
      <c r="M4055" t="s">
        <v>21955</v>
      </c>
      <c r="N4055" t="s">
        <v>21955</v>
      </c>
      <c r="O4055" t="s">
        <v>21955</v>
      </c>
      <c r="P4055" t="s">
        <v>21955</v>
      </c>
      <c r="Q4055" t="s">
        <v>21956</v>
      </c>
      <c r="R4055">
        <v>0.05</v>
      </c>
      <c r="S4055">
        <v>0</v>
      </c>
      <c r="T4055" t="s">
        <v>22002</v>
      </c>
    </row>
    <row r="4056" spans="1:20">
      <c r="A4056" t="s">
        <v>349</v>
      </c>
      <c r="B4056" t="s">
        <v>28910</v>
      </c>
      <c r="C4056" t="s">
        <v>28911</v>
      </c>
      <c r="D4056" t="s">
        <v>22412</v>
      </c>
      <c r="E4056" t="s">
        <v>21966</v>
      </c>
      <c r="F4056" t="s">
        <v>21953</v>
      </c>
      <c r="G4056">
        <v>3220</v>
      </c>
      <c r="I4056">
        <v>200</v>
      </c>
      <c r="J4056" t="s">
        <v>21954</v>
      </c>
      <c r="K4056" t="s">
        <v>12492</v>
      </c>
      <c r="L4056" t="s">
        <v>12492</v>
      </c>
      <c r="M4056" t="s">
        <v>21955</v>
      </c>
      <c r="N4056" t="s">
        <v>21955</v>
      </c>
      <c r="O4056" t="s">
        <v>21955</v>
      </c>
      <c r="P4056" t="s">
        <v>21955</v>
      </c>
      <c r="Q4056" t="s">
        <v>21956</v>
      </c>
      <c r="R4056">
        <v>0.05</v>
      </c>
      <c r="S4056">
        <v>0</v>
      </c>
      <c r="T4056" t="s">
        <v>22002</v>
      </c>
    </row>
    <row r="4057" spans="1:20">
      <c r="A4057" t="s">
        <v>349</v>
      </c>
      <c r="B4057" t="s">
        <v>28912</v>
      </c>
      <c r="C4057" t="s">
        <v>28913</v>
      </c>
      <c r="D4057" t="s">
        <v>22409</v>
      </c>
      <c r="E4057" t="s">
        <v>21987</v>
      </c>
      <c r="F4057" t="s">
        <v>21953</v>
      </c>
      <c r="G4057">
        <v>3440</v>
      </c>
      <c r="I4057">
        <v>200</v>
      </c>
      <c r="J4057" t="s">
        <v>21954</v>
      </c>
      <c r="K4057" t="s">
        <v>12492</v>
      </c>
      <c r="L4057" t="s">
        <v>12492</v>
      </c>
      <c r="M4057" t="s">
        <v>21955</v>
      </c>
      <c r="N4057" t="s">
        <v>21955</v>
      </c>
      <c r="O4057" t="s">
        <v>21955</v>
      </c>
      <c r="P4057" t="s">
        <v>21955</v>
      </c>
      <c r="Q4057" t="s">
        <v>21956</v>
      </c>
      <c r="R4057">
        <v>0.05</v>
      </c>
      <c r="S4057">
        <v>0</v>
      </c>
      <c r="T4057" t="s">
        <v>21967</v>
      </c>
    </row>
    <row r="4058" spans="1:20">
      <c r="A4058" t="s">
        <v>349</v>
      </c>
      <c r="B4058" t="s">
        <v>28914</v>
      </c>
      <c r="C4058" t="s">
        <v>28915</v>
      </c>
      <c r="D4058" t="s">
        <v>25554</v>
      </c>
      <c r="E4058" t="s">
        <v>22181</v>
      </c>
      <c r="F4058" t="s">
        <v>21953</v>
      </c>
      <c r="G4058">
        <v>3240</v>
      </c>
      <c r="I4058">
        <v>150</v>
      </c>
      <c r="J4058" t="s">
        <v>21954</v>
      </c>
      <c r="K4058" t="s">
        <v>204</v>
      </c>
      <c r="L4058" t="s">
        <v>12492</v>
      </c>
      <c r="M4058" t="s">
        <v>21955</v>
      </c>
      <c r="N4058" t="s">
        <v>21955</v>
      </c>
      <c r="O4058" t="s">
        <v>21955</v>
      </c>
      <c r="P4058" t="s">
        <v>21955</v>
      </c>
      <c r="Q4058" t="s">
        <v>21956</v>
      </c>
    </row>
    <row r="4059" spans="1:20">
      <c r="A4059" t="s">
        <v>349</v>
      </c>
      <c r="B4059" t="s">
        <v>28916</v>
      </c>
      <c r="C4059" t="s">
        <v>28917</v>
      </c>
      <c r="D4059" t="s">
        <v>25554</v>
      </c>
      <c r="E4059" t="s">
        <v>22181</v>
      </c>
      <c r="F4059" t="s">
        <v>21953</v>
      </c>
      <c r="G4059">
        <v>3240</v>
      </c>
      <c r="I4059">
        <v>150</v>
      </c>
      <c r="J4059" t="s">
        <v>21954</v>
      </c>
      <c r="K4059" t="s">
        <v>204</v>
      </c>
      <c r="L4059" t="s">
        <v>12492</v>
      </c>
      <c r="M4059" t="s">
        <v>21955</v>
      </c>
      <c r="N4059" t="s">
        <v>21955</v>
      </c>
      <c r="O4059" t="s">
        <v>21955</v>
      </c>
      <c r="P4059" t="s">
        <v>21955</v>
      </c>
      <c r="Q4059" t="s">
        <v>21956</v>
      </c>
    </row>
    <row r="4060" spans="1:20">
      <c r="A4060" t="s">
        <v>349</v>
      </c>
      <c r="B4060" t="s">
        <v>28918</v>
      </c>
      <c r="C4060" t="s">
        <v>28919</v>
      </c>
      <c r="D4060" t="s">
        <v>21959</v>
      </c>
      <c r="E4060" t="s">
        <v>21960</v>
      </c>
      <c r="F4060" t="s">
        <v>21953</v>
      </c>
      <c r="G4060">
        <v>3420</v>
      </c>
      <c r="I4060">
        <v>150</v>
      </c>
      <c r="J4060" t="s">
        <v>21954</v>
      </c>
      <c r="K4060" t="s">
        <v>204</v>
      </c>
      <c r="L4060" t="s">
        <v>12492</v>
      </c>
      <c r="M4060" t="s">
        <v>21955</v>
      </c>
      <c r="N4060" t="s">
        <v>21955</v>
      </c>
      <c r="O4060" t="s">
        <v>21955</v>
      </c>
      <c r="P4060" t="s">
        <v>21955</v>
      </c>
      <c r="Q4060" t="s">
        <v>21956</v>
      </c>
      <c r="R4060">
        <v>0.05</v>
      </c>
      <c r="S4060">
        <v>0</v>
      </c>
    </row>
    <row r="4061" spans="1:20">
      <c r="A4061" t="s">
        <v>349</v>
      </c>
      <c r="B4061" t="s">
        <v>28920</v>
      </c>
      <c r="C4061" t="s">
        <v>28921</v>
      </c>
      <c r="D4061" t="s">
        <v>22125</v>
      </c>
      <c r="E4061" t="s">
        <v>21987</v>
      </c>
      <c r="F4061" t="s">
        <v>21953</v>
      </c>
      <c r="G4061">
        <v>3450</v>
      </c>
      <c r="I4061">
        <v>150</v>
      </c>
      <c r="J4061" t="s">
        <v>21954</v>
      </c>
      <c r="K4061" t="s">
        <v>12492</v>
      </c>
      <c r="L4061" t="s">
        <v>12492</v>
      </c>
      <c r="M4061" t="s">
        <v>21955</v>
      </c>
      <c r="N4061" t="s">
        <v>21955</v>
      </c>
      <c r="O4061" t="s">
        <v>21955</v>
      </c>
      <c r="P4061" t="s">
        <v>21955</v>
      </c>
      <c r="Q4061" t="s">
        <v>21956</v>
      </c>
      <c r="R4061">
        <v>0.05</v>
      </c>
      <c r="S4061">
        <v>0</v>
      </c>
      <c r="T4061" t="s">
        <v>21967</v>
      </c>
    </row>
    <row r="4062" spans="1:20">
      <c r="A4062" t="s">
        <v>349</v>
      </c>
      <c r="B4062" t="s">
        <v>28922</v>
      </c>
      <c r="C4062" t="s">
        <v>28923</v>
      </c>
      <c r="D4062" t="s">
        <v>22058</v>
      </c>
      <c r="E4062" t="s">
        <v>21952</v>
      </c>
      <c r="F4062" t="s">
        <v>21953</v>
      </c>
      <c r="G4062">
        <v>3440</v>
      </c>
      <c r="I4062">
        <v>150</v>
      </c>
      <c r="J4062" t="s">
        <v>21954</v>
      </c>
      <c r="K4062" t="s">
        <v>204</v>
      </c>
      <c r="L4062" t="s">
        <v>12492</v>
      </c>
      <c r="M4062" t="s">
        <v>21955</v>
      </c>
      <c r="N4062" t="s">
        <v>21955</v>
      </c>
      <c r="O4062" t="s">
        <v>21955</v>
      </c>
      <c r="P4062" t="s">
        <v>21955</v>
      </c>
      <c r="Q4062" t="s">
        <v>21956</v>
      </c>
      <c r="R4062">
        <v>0.05</v>
      </c>
      <c r="S4062">
        <v>0</v>
      </c>
      <c r="T4062" t="s">
        <v>22002</v>
      </c>
    </row>
    <row r="4063" spans="1:20">
      <c r="A4063" t="s">
        <v>349</v>
      </c>
      <c r="B4063" t="s">
        <v>28924</v>
      </c>
      <c r="C4063" t="s">
        <v>28925</v>
      </c>
      <c r="D4063" t="s">
        <v>28926</v>
      </c>
      <c r="E4063" t="s">
        <v>22767</v>
      </c>
      <c r="F4063" t="s">
        <v>21953</v>
      </c>
      <c r="G4063">
        <v>3220</v>
      </c>
      <c r="H4063">
        <v>3240</v>
      </c>
      <c r="I4063">
        <v>150</v>
      </c>
      <c r="J4063" t="s">
        <v>21954</v>
      </c>
      <c r="K4063" t="s">
        <v>204</v>
      </c>
      <c r="L4063" t="s">
        <v>12492</v>
      </c>
      <c r="M4063" t="s">
        <v>21955</v>
      </c>
      <c r="N4063" t="s">
        <v>21955</v>
      </c>
      <c r="O4063" t="s">
        <v>21955</v>
      </c>
      <c r="P4063" t="s">
        <v>21955</v>
      </c>
      <c r="Q4063" t="s">
        <v>21956</v>
      </c>
      <c r="R4063">
        <v>0.05</v>
      </c>
      <c r="S4063">
        <v>0</v>
      </c>
    </row>
    <row r="4064" spans="1:20">
      <c r="A4064" t="s">
        <v>349</v>
      </c>
      <c r="B4064" t="s">
        <v>28927</v>
      </c>
      <c r="C4064" t="s">
        <v>28928</v>
      </c>
      <c r="D4064" t="s">
        <v>22025</v>
      </c>
      <c r="E4064" t="s">
        <v>21966</v>
      </c>
      <c r="F4064" t="s">
        <v>21953</v>
      </c>
      <c r="G4064">
        <v>3220</v>
      </c>
      <c r="I4064">
        <v>150</v>
      </c>
      <c r="J4064" t="s">
        <v>21954</v>
      </c>
      <c r="K4064" t="s">
        <v>204</v>
      </c>
      <c r="L4064" t="s">
        <v>12492</v>
      </c>
      <c r="M4064" t="s">
        <v>21955</v>
      </c>
      <c r="N4064" t="s">
        <v>21955</v>
      </c>
      <c r="O4064" t="s">
        <v>21955</v>
      </c>
      <c r="P4064" t="s">
        <v>21955</v>
      </c>
      <c r="Q4064" t="s">
        <v>21956</v>
      </c>
      <c r="R4064">
        <v>0.05</v>
      </c>
      <c r="S4064">
        <v>0</v>
      </c>
    </row>
    <row r="4065" spans="1:20">
      <c r="A4065" t="s">
        <v>349</v>
      </c>
      <c r="B4065" t="s">
        <v>28929</v>
      </c>
      <c r="C4065" t="s">
        <v>28930</v>
      </c>
      <c r="D4065" t="s">
        <v>22025</v>
      </c>
      <c r="E4065" t="s">
        <v>21966</v>
      </c>
      <c r="F4065" t="s">
        <v>21953</v>
      </c>
      <c r="G4065">
        <v>3220</v>
      </c>
      <c r="I4065">
        <v>150</v>
      </c>
      <c r="J4065" t="s">
        <v>21954</v>
      </c>
      <c r="K4065" t="s">
        <v>204</v>
      </c>
      <c r="L4065" t="s">
        <v>204</v>
      </c>
      <c r="M4065" t="s">
        <v>22149</v>
      </c>
      <c r="N4065" t="s">
        <v>22149</v>
      </c>
      <c r="O4065" t="s">
        <v>22149</v>
      </c>
      <c r="P4065" t="s">
        <v>22149</v>
      </c>
      <c r="Q4065" t="s">
        <v>21956</v>
      </c>
      <c r="R4065">
        <v>0.05</v>
      </c>
      <c r="S4065">
        <v>0</v>
      </c>
      <c r="T4065" t="s">
        <v>21967</v>
      </c>
    </row>
    <row r="4066" spans="1:20">
      <c r="A4066" t="s">
        <v>349</v>
      </c>
      <c r="B4066" t="s">
        <v>28931</v>
      </c>
      <c r="C4066" t="s">
        <v>28932</v>
      </c>
      <c r="D4066" t="s">
        <v>22028</v>
      </c>
      <c r="E4066" t="s">
        <v>21966</v>
      </c>
      <c r="F4066" t="s">
        <v>21953</v>
      </c>
      <c r="G4066">
        <v>3220</v>
      </c>
      <c r="I4066">
        <v>150</v>
      </c>
      <c r="J4066" t="s">
        <v>21954</v>
      </c>
      <c r="K4066" t="s">
        <v>204</v>
      </c>
      <c r="L4066" t="s">
        <v>12492</v>
      </c>
      <c r="M4066" t="s">
        <v>21955</v>
      </c>
      <c r="N4066" t="s">
        <v>21955</v>
      </c>
      <c r="O4066" t="s">
        <v>21955</v>
      </c>
      <c r="P4066" t="s">
        <v>21955</v>
      </c>
      <c r="Q4066" t="s">
        <v>21956</v>
      </c>
      <c r="R4066">
        <v>0.05</v>
      </c>
      <c r="S4066">
        <v>0</v>
      </c>
    </row>
    <row r="4067" spans="1:20">
      <c r="A4067" t="s">
        <v>349</v>
      </c>
      <c r="B4067" t="s">
        <v>28933</v>
      </c>
      <c r="C4067" t="s">
        <v>28934</v>
      </c>
      <c r="D4067" t="s">
        <v>25182</v>
      </c>
      <c r="E4067" t="s">
        <v>21966</v>
      </c>
      <c r="F4067" t="s">
        <v>21953</v>
      </c>
      <c r="G4067">
        <v>3220</v>
      </c>
      <c r="I4067">
        <v>150</v>
      </c>
      <c r="J4067" t="s">
        <v>21954</v>
      </c>
      <c r="K4067" t="s">
        <v>12492</v>
      </c>
      <c r="L4067" t="s">
        <v>12492</v>
      </c>
      <c r="M4067" t="s">
        <v>21955</v>
      </c>
      <c r="N4067" t="s">
        <v>21955</v>
      </c>
      <c r="O4067" t="s">
        <v>21955</v>
      </c>
      <c r="P4067" t="s">
        <v>21955</v>
      </c>
      <c r="Q4067" t="s">
        <v>21956</v>
      </c>
      <c r="R4067">
        <v>0.05</v>
      </c>
      <c r="S4067">
        <v>0</v>
      </c>
      <c r="T4067" t="s">
        <v>21967</v>
      </c>
    </row>
    <row r="4068" spans="1:20">
      <c r="A4068" t="s">
        <v>349</v>
      </c>
      <c r="B4068" t="s">
        <v>28935</v>
      </c>
      <c r="C4068" t="s">
        <v>28936</v>
      </c>
      <c r="D4068" t="s">
        <v>22069</v>
      </c>
      <c r="E4068" t="s">
        <v>21952</v>
      </c>
      <c r="F4068" t="s">
        <v>21953</v>
      </c>
      <c r="G4068">
        <v>3430</v>
      </c>
      <c r="I4068">
        <v>150</v>
      </c>
      <c r="J4068" t="s">
        <v>21954</v>
      </c>
      <c r="K4068" t="s">
        <v>12492</v>
      </c>
      <c r="L4068" t="s">
        <v>12492</v>
      </c>
      <c r="M4068" t="s">
        <v>21955</v>
      </c>
      <c r="N4068" t="s">
        <v>21955</v>
      </c>
      <c r="O4068" t="s">
        <v>21955</v>
      </c>
      <c r="P4068" t="s">
        <v>21955</v>
      </c>
      <c r="Q4068" t="s">
        <v>21956</v>
      </c>
      <c r="R4068">
        <v>0.05</v>
      </c>
      <c r="S4068">
        <v>0</v>
      </c>
      <c r="T4068" t="s">
        <v>22002</v>
      </c>
    </row>
    <row r="4069" spans="1:20">
      <c r="A4069" t="s">
        <v>349</v>
      </c>
      <c r="B4069" t="s">
        <v>28937</v>
      </c>
      <c r="C4069" t="s">
        <v>28938</v>
      </c>
      <c r="D4069" t="s">
        <v>22162</v>
      </c>
      <c r="E4069" t="s">
        <v>21952</v>
      </c>
      <c r="F4069" t="s">
        <v>21953</v>
      </c>
      <c r="G4069">
        <v>3450</v>
      </c>
      <c r="I4069">
        <v>150</v>
      </c>
      <c r="J4069" t="s">
        <v>21954</v>
      </c>
      <c r="K4069" t="s">
        <v>12492</v>
      </c>
      <c r="L4069" t="s">
        <v>12492</v>
      </c>
      <c r="M4069" t="s">
        <v>21955</v>
      </c>
      <c r="N4069" t="s">
        <v>21955</v>
      </c>
      <c r="O4069" t="s">
        <v>21955</v>
      </c>
      <c r="P4069" t="s">
        <v>21955</v>
      </c>
      <c r="Q4069" t="s">
        <v>21956</v>
      </c>
      <c r="R4069">
        <v>0.05</v>
      </c>
      <c r="S4069">
        <v>0</v>
      </c>
      <c r="T4069" t="s">
        <v>22002</v>
      </c>
    </row>
    <row r="4070" spans="1:20">
      <c r="A4070" t="s">
        <v>349</v>
      </c>
      <c r="B4070" t="s">
        <v>28939</v>
      </c>
      <c r="C4070" t="s">
        <v>28940</v>
      </c>
      <c r="D4070" t="s">
        <v>22412</v>
      </c>
      <c r="E4070" t="s">
        <v>22181</v>
      </c>
      <c r="F4070" t="s">
        <v>21953</v>
      </c>
      <c r="G4070">
        <v>3220</v>
      </c>
      <c r="I4070">
        <v>150</v>
      </c>
      <c r="J4070" t="s">
        <v>19</v>
      </c>
      <c r="K4070" t="s">
        <v>12492</v>
      </c>
      <c r="L4070" t="s">
        <v>12492</v>
      </c>
      <c r="M4070" t="s">
        <v>21955</v>
      </c>
      <c r="N4070" t="s">
        <v>21955</v>
      </c>
      <c r="O4070" t="s">
        <v>21955</v>
      </c>
      <c r="P4070" t="s">
        <v>21955</v>
      </c>
      <c r="Q4070" t="s">
        <v>21956</v>
      </c>
      <c r="R4070">
        <v>0.05</v>
      </c>
      <c r="S4070">
        <v>0</v>
      </c>
      <c r="T4070" t="s">
        <v>21967</v>
      </c>
    </row>
    <row r="4071" spans="1:20">
      <c r="A4071" t="s">
        <v>349</v>
      </c>
      <c r="B4071" t="s">
        <v>28941</v>
      </c>
      <c r="C4071" t="s">
        <v>28942</v>
      </c>
      <c r="D4071" t="s">
        <v>22412</v>
      </c>
      <c r="E4071" t="s">
        <v>22181</v>
      </c>
      <c r="F4071" t="s">
        <v>21953</v>
      </c>
      <c r="G4071">
        <v>3220</v>
      </c>
      <c r="I4071">
        <v>150</v>
      </c>
      <c r="J4071" t="s">
        <v>19</v>
      </c>
      <c r="K4071" t="s">
        <v>12492</v>
      </c>
      <c r="L4071" t="s">
        <v>12492</v>
      </c>
      <c r="M4071" t="s">
        <v>21955</v>
      </c>
      <c r="N4071" t="s">
        <v>21955</v>
      </c>
      <c r="O4071" t="s">
        <v>21955</v>
      </c>
      <c r="P4071" t="s">
        <v>21955</v>
      </c>
      <c r="Q4071" t="s">
        <v>21956</v>
      </c>
      <c r="R4071">
        <v>0.05</v>
      </c>
      <c r="S4071">
        <v>0</v>
      </c>
      <c r="T4071" t="s">
        <v>21967</v>
      </c>
    </row>
    <row r="4072" spans="1:20">
      <c r="A4072" t="s">
        <v>349</v>
      </c>
      <c r="B4072" t="s">
        <v>28943</v>
      </c>
      <c r="C4072" t="s">
        <v>28944</v>
      </c>
      <c r="D4072" t="s">
        <v>22073</v>
      </c>
      <c r="E4072" t="s">
        <v>21952</v>
      </c>
      <c r="F4072" t="s">
        <v>21953</v>
      </c>
      <c r="G4072">
        <v>3450</v>
      </c>
      <c r="H4072">
        <v>3450</v>
      </c>
      <c r="I4072">
        <v>150</v>
      </c>
      <c r="J4072" t="s">
        <v>21954</v>
      </c>
      <c r="K4072" t="s">
        <v>204</v>
      </c>
      <c r="L4072" t="s">
        <v>12492</v>
      </c>
      <c r="M4072" t="s">
        <v>21955</v>
      </c>
      <c r="N4072" t="s">
        <v>21955</v>
      </c>
      <c r="O4072" t="s">
        <v>21955</v>
      </c>
      <c r="P4072" t="s">
        <v>21955</v>
      </c>
      <c r="Q4072" t="s">
        <v>21956</v>
      </c>
      <c r="R4072">
        <v>0.05</v>
      </c>
      <c r="S4072">
        <v>0</v>
      </c>
    </row>
    <row r="4073" spans="1:20">
      <c r="A4073" t="s">
        <v>349</v>
      </c>
      <c r="B4073" t="s">
        <v>28945</v>
      </c>
      <c r="C4073" t="s">
        <v>28946</v>
      </c>
      <c r="D4073" t="s">
        <v>22006</v>
      </c>
      <c r="E4073" t="s">
        <v>21952</v>
      </c>
      <c r="F4073" t="s">
        <v>21953</v>
      </c>
      <c r="G4073">
        <v>3440</v>
      </c>
      <c r="I4073">
        <v>150</v>
      </c>
      <c r="J4073" t="s">
        <v>21954</v>
      </c>
      <c r="K4073" t="s">
        <v>12492</v>
      </c>
      <c r="L4073" t="s">
        <v>12492</v>
      </c>
      <c r="M4073" t="s">
        <v>21955</v>
      </c>
      <c r="N4073" t="s">
        <v>21955</v>
      </c>
      <c r="O4073" t="s">
        <v>21955</v>
      </c>
      <c r="P4073" t="s">
        <v>21955</v>
      </c>
      <c r="Q4073" t="s">
        <v>21956</v>
      </c>
      <c r="R4073">
        <v>0.05</v>
      </c>
      <c r="S4073">
        <v>0</v>
      </c>
      <c r="T4073" t="s">
        <v>21967</v>
      </c>
    </row>
    <row r="4074" spans="1:20">
      <c r="A4074" t="s">
        <v>349</v>
      </c>
      <c r="B4074" t="s">
        <v>28947</v>
      </c>
      <c r="C4074" t="s">
        <v>28948</v>
      </c>
      <c r="D4074" t="s">
        <v>22043</v>
      </c>
      <c r="E4074" t="s">
        <v>21952</v>
      </c>
      <c r="F4074" t="s">
        <v>21953</v>
      </c>
      <c r="G4074">
        <v>3440</v>
      </c>
      <c r="I4074">
        <v>150</v>
      </c>
      <c r="J4074" t="s">
        <v>21954</v>
      </c>
      <c r="K4074" t="s">
        <v>204</v>
      </c>
      <c r="L4074" t="s">
        <v>12492</v>
      </c>
      <c r="M4074" t="s">
        <v>21955</v>
      </c>
      <c r="N4074" t="s">
        <v>21955</v>
      </c>
      <c r="O4074" t="s">
        <v>21955</v>
      </c>
      <c r="P4074" t="s">
        <v>21955</v>
      </c>
      <c r="Q4074" t="s">
        <v>21956</v>
      </c>
      <c r="R4074">
        <v>0.05</v>
      </c>
      <c r="S4074">
        <v>0</v>
      </c>
    </row>
    <row r="4075" spans="1:20">
      <c r="A4075" t="s">
        <v>349</v>
      </c>
      <c r="B4075" t="s">
        <v>28949</v>
      </c>
      <c r="C4075" t="s">
        <v>28950</v>
      </c>
      <c r="D4075" t="s">
        <v>22238</v>
      </c>
      <c r="E4075" t="s">
        <v>21987</v>
      </c>
      <c r="F4075" t="s">
        <v>21953</v>
      </c>
      <c r="G4075">
        <v>3220</v>
      </c>
      <c r="I4075">
        <v>150</v>
      </c>
      <c r="J4075" t="s">
        <v>21954</v>
      </c>
      <c r="K4075" t="s">
        <v>204</v>
      </c>
      <c r="L4075" t="s">
        <v>12492</v>
      </c>
      <c r="M4075" t="s">
        <v>21955</v>
      </c>
      <c r="N4075" t="s">
        <v>21955</v>
      </c>
      <c r="O4075" t="s">
        <v>21955</v>
      </c>
      <c r="P4075" t="s">
        <v>21955</v>
      </c>
      <c r="Q4075" t="s">
        <v>21956</v>
      </c>
      <c r="R4075">
        <v>0.05</v>
      </c>
      <c r="S4075">
        <v>0</v>
      </c>
      <c r="T4075" t="s">
        <v>21967</v>
      </c>
    </row>
    <row r="4076" spans="1:20">
      <c r="A4076" t="s">
        <v>349</v>
      </c>
      <c r="B4076" t="s">
        <v>28951</v>
      </c>
      <c r="C4076" t="s">
        <v>28952</v>
      </c>
      <c r="D4076" t="s">
        <v>22430</v>
      </c>
      <c r="E4076" t="s">
        <v>21987</v>
      </c>
      <c r="F4076" t="s">
        <v>21953</v>
      </c>
      <c r="G4076">
        <v>3450</v>
      </c>
      <c r="I4076">
        <v>150</v>
      </c>
      <c r="J4076" t="s">
        <v>21954</v>
      </c>
      <c r="K4076" t="s">
        <v>12492</v>
      </c>
      <c r="L4076" t="s">
        <v>12492</v>
      </c>
      <c r="M4076" t="s">
        <v>21955</v>
      </c>
      <c r="N4076" t="s">
        <v>21955</v>
      </c>
      <c r="O4076" t="s">
        <v>21955</v>
      </c>
      <c r="P4076" t="s">
        <v>21955</v>
      </c>
      <c r="Q4076" t="s">
        <v>21956</v>
      </c>
      <c r="R4076">
        <v>0.05</v>
      </c>
      <c r="S4076">
        <v>0</v>
      </c>
      <c r="T4076" t="s">
        <v>22002</v>
      </c>
    </row>
    <row r="4077" spans="1:20">
      <c r="A4077" t="s">
        <v>349</v>
      </c>
      <c r="B4077" t="s">
        <v>28953</v>
      </c>
      <c r="C4077" t="s">
        <v>28954</v>
      </c>
      <c r="D4077" t="s">
        <v>26769</v>
      </c>
      <c r="E4077" t="s">
        <v>21952</v>
      </c>
      <c r="F4077" t="s">
        <v>21953</v>
      </c>
      <c r="G4077">
        <v>3430</v>
      </c>
      <c r="I4077">
        <v>150</v>
      </c>
      <c r="J4077" t="s">
        <v>21954</v>
      </c>
      <c r="K4077" t="s">
        <v>12492</v>
      </c>
      <c r="L4077" t="s">
        <v>12492</v>
      </c>
      <c r="M4077" t="s">
        <v>21955</v>
      </c>
      <c r="N4077" t="s">
        <v>21955</v>
      </c>
      <c r="O4077" t="s">
        <v>21955</v>
      </c>
      <c r="P4077" t="s">
        <v>21955</v>
      </c>
      <c r="Q4077" t="s">
        <v>21956</v>
      </c>
      <c r="R4077">
        <v>0.05</v>
      </c>
      <c r="S4077">
        <v>0</v>
      </c>
      <c r="T4077" t="s">
        <v>21967</v>
      </c>
    </row>
    <row r="4078" spans="1:20">
      <c r="A4078" t="s">
        <v>349</v>
      </c>
      <c r="B4078" t="s">
        <v>28955</v>
      </c>
      <c r="C4078" t="s">
        <v>28956</v>
      </c>
      <c r="D4078" t="s">
        <v>21979</v>
      </c>
      <c r="E4078" t="s">
        <v>21952</v>
      </c>
      <c r="F4078" t="s">
        <v>21953</v>
      </c>
      <c r="G4078">
        <v>3440</v>
      </c>
      <c r="I4078">
        <v>150</v>
      </c>
      <c r="J4078" t="s">
        <v>21954</v>
      </c>
      <c r="K4078" t="s">
        <v>12492</v>
      </c>
      <c r="L4078" t="s">
        <v>12492</v>
      </c>
      <c r="M4078" t="s">
        <v>21955</v>
      </c>
      <c r="N4078" t="s">
        <v>21955</v>
      </c>
      <c r="O4078" t="s">
        <v>21955</v>
      </c>
      <c r="P4078" t="s">
        <v>21955</v>
      </c>
      <c r="Q4078" t="s">
        <v>21956</v>
      </c>
      <c r="R4078">
        <v>0.05</v>
      </c>
      <c r="S4078">
        <v>0</v>
      </c>
      <c r="T4078" t="s">
        <v>21967</v>
      </c>
    </row>
    <row r="4079" spans="1:20">
      <c r="A4079" t="s">
        <v>349</v>
      </c>
      <c r="B4079" t="s">
        <v>28957</v>
      </c>
      <c r="C4079" t="s">
        <v>28958</v>
      </c>
      <c r="D4079" t="s">
        <v>22700</v>
      </c>
      <c r="E4079" t="s">
        <v>21952</v>
      </c>
      <c r="F4079" t="s">
        <v>21953</v>
      </c>
      <c r="G4079">
        <v>3450</v>
      </c>
      <c r="I4079">
        <v>150</v>
      </c>
      <c r="J4079" t="s">
        <v>21954</v>
      </c>
      <c r="K4079" t="s">
        <v>12492</v>
      </c>
      <c r="L4079" t="s">
        <v>12492</v>
      </c>
      <c r="M4079" t="s">
        <v>34</v>
      </c>
      <c r="N4079" t="s">
        <v>34</v>
      </c>
      <c r="O4079" t="s">
        <v>21955</v>
      </c>
      <c r="P4079" t="s">
        <v>34</v>
      </c>
      <c r="Q4079" t="s">
        <v>21956</v>
      </c>
      <c r="R4079">
        <v>0.05</v>
      </c>
      <c r="S4079">
        <v>0</v>
      </c>
      <c r="T4079" t="s">
        <v>21967</v>
      </c>
    </row>
    <row r="4080" spans="1:20">
      <c r="A4080" t="s">
        <v>349</v>
      </c>
      <c r="B4080" t="s">
        <v>28959</v>
      </c>
      <c r="C4080" t="s">
        <v>28960</v>
      </c>
      <c r="D4080" t="s">
        <v>22069</v>
      </c>
      <c r="E4080" t="s">
        <v>21952</v>
      </c>
      <c r="F4080" t="s">
        <v>21953</v>
      </c>
      <c r="G4080">
        <v>3430</v>
      </c>
      <c r="H4080">
        <v>3430</v>
      </c>
      <c r="I4080">
        <v>150</v>
      </c>
      <c r="J4080" t="s">
        <v>21954</v>
      </c>
      <c r="K4080" t="s">
        <v>204</v>
      </c>
      <c r="L4080" t="s">
        <v>12492</v>
      </c>
      <c r="M4080" t="s">
        <v>21955</v>
      </c>
      <c r="N4080" t="s">
        <v>21955</v>
      </c>
      <c r="O4080" t="s">
        <v>21955</v>
      </c>
      <c r="P4080" t="s">
        <v>21955</v>
      </c>
      <c r="Q4080" t="s">
        <v>21956</v>
      </c>
      <c r="R4080">
        <v>0.05</v>
      </c>
      <c r="S4080">
        <v>0</v>
      </c>
      <c r="T4080" t="s">
        <v>21967</v>
      </c>
    </row>
    <row r="4081" spans="1:20">
      <c r="A4081" t="s">
        <v>349</v>
      </c>
      <c r="B4081" t="s">
        <v>28961</v>
      </c>
      <c r="C4081" t="s">
        <v>28962</v>
      </c>
      <c r="D4081" t="s">
        <v>22069</v>
      </c>
      <c r="E4081" t="s">
        <v>21952</v>
      </c>
      <c r="F4081" t="s">
        <v>21953</v>
      </c>
      <c r="G4081">
        <v>3430</v>
      </c>
      <c r="I4081">
        <v>150</v>
      </c>
      <c r="J4081" t="s">
        <v>21954</v>
      </c>
      <c r="K4081" t="s">
        <v>204</v>
      </c>
      <c r="L4081" t="s">
        <v>12492</v>
      </c>
      <c r="M4081" t="s">
        <v>21955</v>
      </c>
      <c r="N4081" t="s">
        <v>21955</v>
      </c>
      <c r="O4081" t="s">
        <v>21955</v>
      </c>
      <c r="P4081" t="s">
        <v>21955</v>
      </c>
      <c r="Q4081" t="s">
        <v>21956</v>
      </c>
      <c r="R4081">
        <v>0.05</v>
      </c>
      <c r="S4081">
        <v>0</v>
      </c>
      <c r="T4081" t="s">
        <v>21967</v>
      </c>
    </row>
    <row r="4082" spans="1:20">
      <c r="A4082" t="s">
        <v>349</v>
      </c>
      <c r="B4082" t="s">
        <v>28963</v>
      </c>
      <c r="C4082" t="s">
        <v>28964</v>
      </c>
      <c r="D4082" t="s">
        <v>21959</v>
      </c>
      <c r="E4082" t="s">
        <v>21960</v>
      </c>
      <c r="F4082" t="s">
        <v>21953</v>
      </c>
      <c r="G4082">
        <v>3420</v>
      </c>
      <c r="I4082">
        <v>150</v>
      </c>
      <c r="J4082" t="s">
        <v>21954</v>
      </c>
      <c r="K4082" t="s">
        <v>204</v>
      </c>
      <c r="L4082" t="s">
        <v>12492</v>
      </c>
      <c r="M4082" t="s">
        <v>21955</v>
      </c>
      <c r="N4082" t="s">
        <v>21955</v>
      </c>
      <c r="O4082" t="s">
        <v>21955</v>
      </c>
      <c r="P4082" t="s">
        <v>21955</v>
      </c>
      <c r="Q4082" t="s">
        <v>21956</v>
      </c>
      <c r="R4082">
        <v>0.05</v>
      </c>
      <c r="S4082">
        <v>0</v>
      </c>
      <c r="T4082" t="s">
        <v>21967</v>
      </c>
    </row>
    <row r="4083" spans="1:20">
      <c r="A4083" t="s">
        <v>349</v>
      </c>
      <c r="B4083" t="s">
        <v>28965</v>
      </c>
      <c r="C4083" t="s">
        <v>28966</v>
      </c>
      <c r="D4083" t="s">
        <v>21959</v>
      </c>
      <c r="E4083" t="s">
        <v>21960</v>
      </c>
      <c r="F4083" t="s">
        <v>21953</v>
      </c>
      <c r="G4083">
        <v>3420</v>
      </c>
      <c r="I4083">
        <v>200</v>
      </c>
      <c r="J4083" t="s">
        <v>21954</v>
      </c>
      <c r="K4083" t="s">
        <v>204</v>
      </c>
      <c r="L4083" t="s">
        <v>12492</v>
      </c>
      <c r="M4083" t="s">
        <v>21955</v>
      </c>
      <c r="N4083" t="s">
        <v>21955</v>
      </c>
      <c r="O4083" t="s">
        <v>21955</v>
      </c>
      <c r="P4083" t="s">
        <v>21955</v>
      </c>
      <c r="Q4083" t="s">
        <v>21956</v>
      </c>
      <c r="R4083">
        <v>0.05</v>
      </c>
      <c r="S4083">
        <v>0</v>
      </c>
      <c r="T4083" t="s">
        <v>21967</v>
      </c>
    </row>
    <row r="4084" spans="1:20">
      <c r="A4084" t="s">
        <v>349</v>
      </c>
      <c r="B4084" t="s">
        <v>28967</v>
      </c>
      <c r="C4084" t="s">
        <v>28968</v>
      </c>
      <c r="D4084" t="s">
        <v>21959</v>
      </c>
      <c r="E4084" t="s">
        <v>21960</v>
      </c>
      <c r="F4084" t="s">
        <v>21953</v>
      </c>
      <c r="G4084">
        <v>3420</v>
      </c>
      <c r="I4084">
        <v>150</v>
      </c>
      <c r="J4084" t="s">
        <v>21954</v>
      </c>
      <c r="K4084" t="s">
        <v>12492</v>
      </c>
      <c r="L4084" t="s">
        <v>12492</v>
      </c>
      <c r="M4084" t="s">
        <v>21955</v>
      </c>
      <c r="N4084" t="s">
        <v>21955</v>
      </c>
      <c r="O4084" t="s">
        <v>21955</v>
      </c>
      <c r="P4084" t="s">
        <v>21955</v>
      </c>
      <c r="Q4084" t="s">
        <v>21956</v>
      </c>
      <c r="R4084">
        <v>0.05</v>
      </c>
      <c r="S4084">
        <v>0</v>
      </c>
    </row>
    <row r="4085" spans="1:20">
      <c r="A4085" t="s">
        <v>349</v>
      </c>
      <c r="B4085" t="s">
        <v>28969</v>
      </c>
      <c r="C4085" t="s">
        <v>28970</v>
      </c>
      <c r="D4085" t="s">
        <v>21959</v>
      </c>
      <c r="E4085" t="s">
        <v>21960</v>
      </c>
      <c r="F4085" t="s">
        <v>21953</v>
      </c>
      <c r="G4085">
        <v>3420</v>
      </c>
      <c r="I4085">
        <v>150</v>
      </c>
      <c r="J4085" t="s">
        <v>21954</v>
      </c>
      <c r="K4085" t="s">
        <v>12492</v>
      </c>
      <c r="L4085" t="s">
        <v>12492</v>
      </c>
      <c r="M4085" t="s">
        <v>21955</v>
      </c>
      <c r="N4085" t="s">
        <v>21955</v>
      </c>
      <c r="O4085" t="s">
        <v>21955</v>
      </c>
      <c r="P4085" t="s">
        <v>21955</v>
      </c>
      <c r="Q4085" t="s">
        <v>21956</v>
      </c>
      <c r="R4085">
        <v>0.05</v>
      </c>
      <c r="S4085">
        <v>0</v>
      </c>
      <c r="T4085" t="s">
        <v>21967</v>
      </c>
    </row>
    <row r="4086" spans="1:20">
      <c r="A4086" t="s">
        <v>349</v>
      </c>
      <c r="B4086" t="s">
        <v>28971</v>
      </c>
      <c r="C4086" t="s">
        <v>28972</v>
      </c>
      <c r="D4086" t="s">
        <v>21959</v>
      </c>
      <c r="E4086" t="s">
        <v>21960</v>
      </c>
      <c r="F4086" t="s">
        <v>21953</v>
      </c>
      <c r="G4086">
        <v>3420</v>
      </c>
      <c r="I4086">
        <v>150</v>
      </c>
      <c r="J4086" t="s">
        <v>21954</v>
      </c>
      <c r="K4086" t="s">
        <v>204</v>
      </c>
      <c r="L4086" t="s">
        <v>12492</v>
      </c>
      <c r="M4086" t="s">
        <v>21961</v>
      </c>
      <c r="N4086" t="s">
        <v>21961</v>
      </c>
      <c r="O4086" t="s">
        <v>21961</v>
      </c>
      <c r="P4086" t="s">
        <v>21961</v>
      </c>
      <c r="Q4086" t="s">
        <v>21956</v>
      </c>
      <c r="R4086">
        <v>0.05</v>
      </c>
      <c r="S4086">
        <v>0</v>
      </c>
    </row>
    <row r="4087" spans="1:20">
      <c r="A4087" t="s">
        <v>349</v>
      </c>
      <c r="B4087" t="s">
        <v>28973</v>
      </c>
      <c r="C4087" t="s">
        <v>28974</v>
      </c>
      <c r="D4087" t="s">
        <v>21959</v>
      </c>
      <c r="E4087" t="s">
        <v>21960</v>
      </c>
      <c r="F4087" t="s">
        <v>21953</v>
      </c>
      <c r="G4087">
        <v>3420</v>
      </c>
      <c r="I4087">
        <v>150</v>
      </c>
      <c r="J4087" t="s">
        <v>21954</v>
      </c>
      <c r="K4087" t="s">
        <v>204</v>
      </c>
      <c r="L4087" t="s">
        <v>12492</v>
      </c>
      <c r="M4087" t="s">
        <v>21961</v>
      </c>
      <c r="N4087" t="s">
        <v>21961</v>
      </c>
      <c r="O4087" t="s">
        <v>21961</v>
      </c>
      <c r="P4087" t="s">
        <v>21961</v>
      </c>
      <c r="Q4087" t="s">
        <v>21956</v>
      </c>
      <c r="R4087">
        <v>0.05</v>
      </c>
      <c r="S4087">
        <v>0</v>
      </c>
    </row>
    <row r="4088" spans="1:20">
      <c r="A4088" t="s">
        <v>349</v>
      </c>
      <c r="B4088" t="s">
        <v>28975</v>
      </c>
      <c r="C4088" t="s">
        <v>28976</v>
      </c>
      <c r="D4088" t="s">
        <v>26584</v>
      </c>
      <c r="E4088" t="s">
        <v>21960</v>
      </c>
      <c r="F4088" t="s">
        <v>21953</v>
      </c>
      <c r="G4088">
        <v>3021</v>
      </c>
      <c r="I4088">
        <v>150</v>
      </c>
      <c r="J4088" t="s">
        <v>21954</v>
      </c>
      <c r="K4088" t="s">
        <v>12492</v>
      </c>
      <c r="L4088" t="s">
        <v>12492</v>
      </c>
      <c r="M4088" t="s">
        <v>21955</v>
      </c>
      <c r="N4088" t="s">
        <v>21955</v>
      </c>
      <c r="O4088" t="s">
        <v>21955</v>
      </c>
      <c r="P4088" t="s">
        <v>21955</v>
      </c>
      <c r="Q4088" t="s">
        <v>21956</v>
      </c>
      <c r="R4088">
        <v>0.05</v>
      </c>
      <c r="S4088">
        <v>0</v>
      </c>
      <c r="T4088" t="s">
        <v>21967</v>
      </c>
    </row>
    <row r="4089" spans="1:20">
      <c r="A4089" t="s">
        <v>349</v>
      </c>
      <c r="B4089" t="s">
        <v>28977</v>
      </c>
      <c r="C4089" t="s">
        <v>28978</v>
      </c>
      <c r="D4089" t="s">
        <v>26584</v>
      </c>
      <c r="E4089" t="s">
        <v>21960</v>
      </c>
      <c r="F4089" t="s">
        <v>21953</v>
      </c>
      <c r="G4089">
        <v>3021</v>
      </c>
      <c r="I4089">
        <v>150</v>
      </c>
      <c r="J4089" t="s">
        <v>21954</v>
      </c>
      <c r="K4089" t="s">
        <v>12492</v>
      </c>
      <c r="L4089" t="s">
        <v>12492</v>
      </c>
      <c r="M4089" t="s">
        <v>21955</v>
      </c>
      <c r="N4089" t="s">
        <v>21955</v>
      </c>
      <c r="O4089" t="s">
        <v>21955</v>
      </c>
      <c r="P4089" t="s">
        <v>21955</v>
      </c>
      <c r="Q4089" t="s">
        <v>21956</v>
      </c>
      <c r="R4089">
        <v>0.05</v>
      </c>
      <c r="S4089">
        <v>0</v>
      </c>
      <c r="T4089" t="s">
        <v>21967</v>
      </c>
    </row>
    <row r="4090" spans="1:20">
      <c r="A4090" t="s">
        <v>349</v>
      </c>
      <c r="B4090" t="s">
        <v>28979</v>
      </c>
      <c r="C4090" t="s">
        <v>28980</v>
      </c>
      <c r="D4090" t="s">
        <v>21959</v>
      </c>
      <c r="E4090" t="s">
        <v>21960</v>
      </c>
      <c r="F4090" t="s">
        <v>21953</v>
      </c>
      <c r="G4090">
        <v>3420</v>
      </c>
      <c r="I4090">
        <v>150</v>
      </c>
      <c r="J4090" t="s">
        <v>21954</v>
      </c>
      <c r="K4090" t="s">
        <v>204</v>
      </c>
      <c r="L4090" t="s">
        <v>12492</v>
      </c>
      <c r="M4090" t="s">
        <v>21961</v>
      </c>
      <c r="N4090" t="s">
        <v>21961</v>
      </c>
      <c r="O4090" t="s">
        <v>21961</v>
      </c>
      <c r="P4090" t="s">
        <v>21961</v>
      </c>
      <c r="Q4090" t="s">
        <v>21956</v>
      </c>
      <c r="R4090">
        <v>0.05</v>
      </c>
      <c r="S4090">
        <v>0</v>
      </c>
    </row>
    <row r="4091" spans="1:20">
      <c r="A4091" t="s">
        <v>349</v>
      </c>
      <c r="B4091" t="s">
        <v>28981</v>
      </c>
      <c r="C4091" t="s">
        <v>28982</v>
      </c>
      <c r="D4091" t="s">
        <v>22360</v>
      </c>
      <c r="E4091" t="s">
        <v>21960</v>
      </c>
      <c r="F4091" t="s">
        <v>21953</v>
      </c>
      <c r="G4091">
        <v>3420</v>
      </c>
      <c r="I4091">
        <v>150</v>
      </c>
      <c r="J4091" t="s">
        <v>21954</v>
      </c>
      <c r="K4091" t="s">
        <v>204</v>
      </c>
      <c r="L4091" t="s">
        <v>12492</v>
      </c>
      <c r="M4091" t="s">
        <v>21955</v>
      </c>
      <c r="N4091" t="s">
        <v>21955</v>
      </c>
      <c r="O4091" t="s">
        <v>21955</v>
      </c>
      <c r="P4091" t="s">
        <v>21955</v>
      </c>
      <c r="Q4091" t="s">
        <v>21956</v>
      </c>
      <c r="R4091">
        <v>0.01</v>
      </c>
      <c r="S4091">
        <v>0</v>
      </c>
      <c r="T4091" t="s">
        <v>21967</v>
      </c>
    </row>
    <row r="4092" spans="1:20">
      <c r="A4092" t="s">
        <v>349</v>
      </c>
      <c r="B4092" t="s">
        <v>28983</v>
      </c>
      <c r="C4092" t="s">
        <v>28984</v>
      </c>
      <c r="D4092" t="s">
        <v>22360</v>
      </c>
      <c r="E4092" t="s">
        <v>21960</v>
      </c>
      <c r="F4092" t="s">
        <v>21953</v>
      </c>
      <c r="G4092">
        <v>3420</v>
      </c>
      <c r="I4092">
        <v>150</v>
      </c>
      <c r="J4092" t="s">
        <v>21954</v>
      </c>
      <c r="K4092" t="s">
        <v>204</v>
      </c>
      <c r="L4092" t="s">
        <v>12492</v>
      </c>
      <c r="M4092" t="s">
        <v>21955</v>
      </c>
      <c r="N4092" t="s">
        <v>21955</v>
      </c>
      <c r="O4092" t="s">
        <v>21955</v>
      </c>
      <c r="P4092" t="s">
        <v>21955</v>
      </c>
      <c r="Q4092" t="s">
        <v>21956</v>
      </c>
      <c r="R4092">
        <v>0.01</v>
      </c>
      <c r="S4092">
        <v>0</v>
      </c>
      <c r="T4092" t="s">
        <v>21967</v>
      </c>
    </row>
    <row r="4093" spans="1:20">
      <c r="A4093" t="s">
        <v>349</v>
      </c>
      <c r="B4093" t="s">
        <v>28985</v>
      </c>
      <c r="C4093" t="s">
        <v>28986</v>
      </c>
      <c r="D4093" t="s">
        <v>21959</v>
      </c>
      <c r="E4093" t="s">
        <v>21960</v>
      </c>
      <c r="F4093" t="s">
        <v>21953</v>
      </c>
      <c r="G4093">
        <v>3420</v>
      </c>
      <c r="I4093">
        <v>150</v>
      </c>
      <c r="J4093" t="s">
        <v>21954</v>
      </c>
      <c r="K4093" t="s">
        <v>204</v>
      </c>
      <c r="L4093" t="s">
        <v>12492</v>
      </c>
      <c r="M4093" t="s">
        <v>21961</v>
      </c>
      <c r="N4093" t="s">
        <v>21961</v>
      </c>
      <c r="O4093" t="s">
        <v>21961</v>
      </c>
      <c r="P4093" t="s">
        <v>21961</v>
      </c>
      <c r="Q4093" t="s">
        <v>21956</v>
      </c>
      <c r="R4093">
        <v>0.01</v>
      </c>
      <c r="S4093">
        <v>0</v>
      </c>
    </row>
    <row r="4094" spans="1:20">
      <c r="A4094" t="s">
        <v>349</v>
      </c>
      <c r="B4094" t="s">
        <v>28987</v>
      </c>
      <c r="C4094" t="s">
        <v>28988</v>
      </c>
      <c r="D4094" t="s">
        <v>21959</v>
      </c>
      <c r="E4094" t="s">
        <v>21960</v>
      </c>
      <c r="F4094" t="s">
        <v>21953</v>
      </c>
      <c r="G4094">
        <v>3420</v>
      </c>
      <c r="I4094">
        <v>150</v>
      </c>
      <c r="J4094" t="s">
        <v>21954</v>
      </c>
      <c r="K4094" t="s">
        <v>204</v>
      </c>
      <c r="L4094" t="s">
        <v>12492</v>
      </c>
      <c r="M4094" t="s">
        <v>21961</v>
      </c>
      <c r="N4094" t="s">
        <v>21961</v>
      </c>
      <c r="O4094" t="s">
        <v>21961</v>
      </c>
      <c r="P4094" t="s">
        <v>21961</v>
      </c>
      <c r="Q4094" t="s">
        <v>21956</v>
      </c>
      <c r="R4094">
        <v>0.05</v>
      </c>
      <c r="S4094">
        <v>0</v>
      </c>
    </row>
    <row r="4095" spans="1:20">
      <c r="A4095" t="s">
        <v>349</v>
      </c>
      <c r="B4095" t="s">
        <v>28989</v>
      </c>
      <c r="C4095" t="s">
        <v>28990</v>
      </c>
      <c r="D4095" t="s">
        <v>21959</v>
      </c>
      <c r="E4095" t="s">
        <v>21960</v>
      </c>
      <c r="F4095" t="s">
        <v>21953</v>
      </c>
      <c r="G4095">
        <v>3420</v>
      </c>
      <c r="I4095">
        <v>150</v>
      </c>
      <c r="J4095" t="s">
        <v>21954</v>
      </c>
      <c r="K4095" t="s">
        <v>204</v>
      </c>
      <c r="L4095" t="s">
        <v>12492</v>
      </c>
      <c r="M4095" t="s">
        <v>21961</v>
      </c>
      <c r="N4095" t="s">
        <v>21961</v>
      </c>
      <c r="O4095" t="s">
        <v>21961</v>
      </c>
      <c r="P4095" t="s">
        <v>21961</v>
      </c>
      <c r="Q4095" t="s">
        <v>21956</v>
      </c>
      <c r="R4095">
        <v>0.05</v>
      </c>
      <c r="S4095">
        <v>0</v>
      </c>
    </row>
    <row r="4096" spans="1:20">
      <c r="A4096" t="s">
        <v>349</v>
      </c>
      <c r="B4096" t="s">
        <v>28991</v>
      </c>
      <c r="C4096" t="s">
        <v>28992</v>
      </c>
      <c r="D4096" t="s">
        <v>21959</v>
      </c>
      <c r="E4096" t="s">
        <v>21960</v>
      </c>
      <c r="F4096" t="s">
        <v>21953</v>
      </c>
      <c r="G4096">
        <v>3420</v>
      </c>
      <c r="I4096">
        <v>150</v>
      </c>
      <c r="J4096" t="s">
        <v>21954</v>
      </c>
      <c r="K4096" t="s">
        <v>204</v>
      </c>
      <c r="L4096" t="s">
        <v>12492</v>
      </c>
      <c r="M4096" t="s">
        <v>21961</v>
      </c>
      <c r="N4096" t="s">
        <v>21961</v>
      </c>
      <c r="O4096" t="s">
        <v>21961</v>
      </c>
      <c r="P4096" t="s">
        <v>21961</v>
      </c>
      <c r="Q4096" t="s">
        <v>21956</v>
      </c>
      <c r="R4096">
        <v>0.05</v>
      </c>
      <c r="S4096">
        <v>0</v>
      </c>
    </row>
    <row r="4097" spans="1:20">
      <c r="A4097" t="s">
        <v>349</v>
      </c>
      <c r="B4097" t="s">
        <v>28993</v>
      </c>
      <c r="C4097" t="s">
        <v>28994</v>
      </c>
      <c r="D4097" t="s">
        <v>21959</v>
      </c>
      <c r="E4097" t="s">
        <v>21960</v>
      </c>
      <c r="F4097" t="s">
        <v>21953</v>
      </c>
      <c r="G4097">
        <v>3420</v>
      </c>
      <c r="I4097">
        <v>150</v>
      </c>
      <c r="J4097" t="s">
        <v>21954</v>
      </c>
      <c r="K4097" t="s">
        <v>204</v>
      </c>
      <c r="L4097" t="s">
        <v>12492</v>
      </c>
      <c r="M4097" t="s">
        <v>21961</v>
      </c>
      <c r="N4097" t="s">
        <v>21961</v>
      </c>
      <c r="O4097" t="s">
        <v>21961</v>
      </c>
      <c r="P4097" t="s">
        <v>21961</v>
      </c>
      <c r="Q4097" t="s">
        <v>21956</v>
      </c>
      <c r="R4097">
        <v>0.05</v>
      </c>
      <c r="S4097">
        <v>0</v>
      </c>
    </row>
    <row r="4098" spans="1:20">
      <c r="A4098" t="s">
        <v>349</v>
      </c>
      <c r="B4098" t="s">
        <v>28995</v>
      </c>
      <c r="C4098" t="s">
        <v>28996</v>
      </c>
      <c r="D4098" t="s">
        <v>22554</v>
      </c>
      <c r="E4098" t="s">
        <v>21952</v>
      </c>
      <c r="F4098" t="s">
        <v>21953</v>
      </c>
      <c r="G4098">
        <v>3450</v>
      </c>
      <c r="I4098">
        <v>150</v>
      </c>
      <c r="J4098" t="s">
        <v>21954</v>
      </c>
      <c r="K4098" t="s">
        <v>204</v>
      </c>
      <c r="L4098" t="s">
        <v>12492</v>
      </c>
      <c r="M4098" t="s">
        <v>21955</v>
      </c>
      <c r="N4098" t="s">
        <v>21955</v>
      </c>
      <c r="O4098" t="s">
        <v>21955</v>
      </c>
      <c r="P4098" t="s">
        <v>21955</v>
      </c>
      <c r="Q4098" t="s">
        <v>21956</v>
      </c>
      <c r="R4098">
        <v>0.05</v>
      </c>
      <c r="S4098">
        <v>0</v>
      </c>
    </row>
    <row r="4099" spans="1:20">
      <c r="A4099" t="s">
        <v>349</v>
      </c>
      <c r="B4099" t="s">
        <v>28997</v>
      </c>
      <c r="C4099" t="s">
        <v>28998</v>
      </c>
      <c r="D4099" t="s">
        <v>22069</v>
      </c>
      <c r="E4099" t="s">
        <v>21952</v>
      </c>
      <c r="F4099" t="s">
        <v>21953</v>
      </c>
      <c r="G4099">
        <v>3430</v>
      </c>
      <c r="H4099">
        <v>3530</v>
      </c>
      <c r="I4099">
        <v>150</v>
      </c>
      <c r="J4099" t="s">
        <v>21954</v>
      </c>
      <c r="K4099" t="s">
        <v>204</v>
      </c>
      <c r="L4099" t="s">
        <v>12492</v>
      </c>
      <c r="M4099" t="s">
        <v>21955</v>
      </c>
      <c r="N4099" t="s">
        <v>21955</v>
      </c>
      <c r="O4099" t="s">
        <v>21955</v>
      </c>
      <c r="P4099" t="s">
        <v>21955</v>
      </c>
      <c r="Q4099" t="s">
        <v>21956</v>
      </c>
      <c r="R4099">
        <v>0.05</v>
      </c>
      <c r="S4099">
        <v>0</v>
      </c>
      <c r="T4099" t="s">
        <v>21967</v>
      </c>
    </row>
    <row r="4100" spans="1:20">
      <c r="A4100" t="s">
        <v>349</v>
      </c>
      <c r="B4100" t="s">
        <v>28999</v>
      </c>
      <c r="C4100" t="s">
        <v>29000</v>
      </c>
      <c r="D4100" t="s">
        <v>22420</v>
      </c>
      <c r="E4100" t="s">
        <v>21952</v>
      </c>
      <c r="F4100" t="s">
        <v>21953</v>
      </c>
      <c r="G4100">
        <v>3450</v>
      </c>
      <c r="I4100">
        <v>150</v>
      </c>
      <c r="J4100" t="s">
        <v>21954</v>
      </c>
      <c r="K4100" t="s">
        <v>204</v>
      </c>
      <c r="L4100" t="s">
        <v>12492</v>
      </c>
      <c r="M4100" t="s">
        <v>21955</v>
      </c>
      <c r="N4100" t="s">
        <v>21955</v>
      </c>
      <c r="O4100" t="s">
        <v>21955</v>
      </c>
      <c r="P4100" t="s">
        <v>21955</v>
      </c>
      <c r="Q4100" t="s">
        <v>21956</v>
      </c>
      <c r="R4100">
        <v>0.05</v>
      </c>
      <c r="S4100">
        <v>0</v>
      </c>
    </row>
    <row r="4101" spans="1:20">
      <c r="A4101" t="s">
        <v>349</v>
      </c>
      <c r="B4101" t="s">
        <v>29001</v>
      </c>
      <c r="C4101" t="s">
        <v>29002</v>
      </c>
      <c r="D4101" t="s">
        <v>21979</v>
      </c>
      <c r="E4101" t="s">
        <v>21952</v>
      </c>
      <c r="F4101" t="s">
        <v>21953</v>
      </c>
      <c r="G4101">
        <v>3440</v>
      </c>
      <c r="I4101">
        <v>200</v>
      </c>
      <c r="J4101" t="s">
        <v>21954</v>
      </c>
      <c r="K4101" t="s">
        <v>12492</v>
      </c>
      <c r="L4101" t="s">
        <v>12492</v>
      </c>
      <c r="M4101" t="s">
        <v>21955</v>
      </c>
      <c r="N4101" t="s">
        <v>21955</v>
      </c>
      <c r="O4101" t="s">
        <v>21955</v>
      </c>
      <c r="P4101" t="s">
        <v>21955</v>
      </c>
      <c r="Q4101" t="s">
        <v>21956</v>
      </c>
      <c r="R4101">
        <v>0.05</v>
      </c>
      <c r="S4101">
        <v>0</v>
      </c>
      <c r="T4101" t="s">
        <v>21967</v>
      </c>
    </row>
    <row r="4102" spans="1:20">
      <c r="A4102" t="s">
        <v>349</v>
      </c>
      <c r="B4102" t="s">
        <v>29003</v>
      </c>
      <c r="C4102" t="s">
        <v>29004</v>
      </c>
      <c r="D4102" t="s">
        <v>24402</v>
      </c>
      <c r="E4102" t="s">
        <v>22199</v>
      </c>
      <c r="F4102" t="s">
        <v>21953</v>
      </c>
      <c r="G4102">
        <v>3220</v>
      </c>
      <c r="I4102">
        <v>200</v>
      </c>
      <c r="J4102" t="s">
        <v>21954</v>
      </c>
      <c r="K4102" t="s">
        <v>12492</v>
      </c>
      <c r="L4102" t="s">
        <v>12492</v>
      </c>
      <c r="M4102" t="s">
        <v>21955</v>
      </c>
      <c r="N4102" t="s">
        <v>21955</v>
      </c>
      <c r="O4102" t="s">
        <v>21955</v>
      </c>
      <c r="P4102" t="s">
        <v>21955</v>
      </c>
      <c r="Q4102" t="s">
        <v>21956</v>
      </c>
      <c r="R4102">
        <v>0.05</v>
      </c>
      <c r="S4102">
        <v>0</v>
      </c>
      <c r="T4102" t="s">
        <v>21967</v>
      </c>
    </row>
    <row r="4103" spans="1:20">
      <c r="A4103" t="s">
        <v>349</v>
      </c>
      <c r="B4103" t="s">
        <v>29005</v>
      </c>
      <c r="C4103" t="s">
        <v>29006</v>
      </c>
      <c r="D4103" t="s">
        <v>24402</v>
      </c>
      <c r="E4103" t="s">
        <v>22199</v>
      </c>
      <c r="F4103" t="s">
        <v>21953</v>
      </c>
      <c r="G4103">
        <v>3220</v>
      </c>
      <c r="I4103">
        <v>200</v>
      </c>
      <c r="J4103" t="s">
        <v>21954</v>
      </c>
      <c r="K4103" t="s">
        <v>12492</v>
      </c>
      <c r="L4103" t="s">
        <v>12492</v>
      </c>
      <c r="M4103" t="s">
        <v>34</v>
      </c>
      <c r="N4103" t="s">
        <v>34</v>
      </c>
      <c r="O4103" t="s">
        <v>34</v>
      </c>
      <c r="P4103" t="s">
        <v>34</v>
      </c>
      <c r="Q4103" t="s">
        <v>21956</v>
      </c>
      <c r="R4103">
        <v>0.05</v>
      </c>
      <c r="S4103">
        <v>0</v>
      </c>
      <c r="T4103" t="s">
        <v>21967</v>
      </c>
    </row>
    <row r="4104" spans="1:20">
      <c r="A4104" t="s">
        <v>349</v>
      </c>
      <c r="B4104" t="s">
        <v>29007</v>
      </c>
      <c r="C4104" t="s">
        <v>29008</v>
      </c>
      <c r="D4104" t="s">
        <v>22043</v>
      </c>
      <c r="E4104" t="s">
        <v>21952</v>
      </c>
      <c r="F4104" t="s">
        <v>21953</v>
      </c>
      <c r="G4104">
        <v>3440</v>
      </c>
      <c r="I4104">
        <v>150</v>
      </c>
      <c r="J4104" t="s">
        <v>21954</v>
      </c>
      <c r="K4104" t="s">
        <v>12492</v>
      </c>
      <c r="L4104" t="s">
        <v>12492</v>
      </c>
      <c r="M4104" t="s">
        <v>21955</v>
      </c>
      <c r="N4104" t="s">
        <v>21955</v>
      </c>
      <c r="O4104" t="s">
        <v>21955</v>
      </c>
      <c r="P4104" t="s">
        <v>21955</v>
      </c>
      <c r="Q4104" t="s">
        <v>21956</v>
      </c>
      <c r="R4104">
        <v>0.05</v>
      </c>
      <c r="S4104">
        <v>0</v>
      </c>
      <c r="T4104" t="s">
        <v>22002</v>
      </c>
    </row>
    <row r="4105" spans="1:20">
      <c r="A4105" t="s">
        <v>349</v>
      </c>
      <c r="B4105" t="s">
        <v>29009</v>
      </c>
      <c r="C4105" t="s">
        <v>29010</v>
      </c>
      <c r="D4105" t="s">
        <v>25161</v>
      </c>
      <c r="E4105" t="s">
        <v>21987</v>
      </c>
      <c r="F4105" t="s">
        <v>21953</v>
      </c>
      <c r="G4105">
        <v>3450</v>
      </c>
      <c r="I4105">
        <v>200</v>
      </c>
      <c r="J4105" t="s">
        <v>21954</v>
      </c>
      <c r="K4105" t="s">
        <v>12492</v>
      </c>
      <c r="L4105" t="s">
        <v>12492</v>
      </c>
      <c r="M4105" t="s">
        <v>21955</v>
      </c>
      <c r="N4105" t="s">
        <v>21955</v>
      </c>
      <c r="O4105" t="s">
        <v>21955</v>
      </c>
      <c r="P4105" t="s">
        <v>21955</v>
      </c>
      <c r="Q4105" t="s">
        <v>21956</v>
      </c>
      <c r="R4105">
        <v>0.05</v>
      </c>
      <c r="S4105">
        <v>0</v>
      </c>
      <c r="T4105" t="s">
        <v>21967</v>
      </c>
    </row>
    <row r="4106" spans="1:20">
      <c r="A4106" t="s">
        <v>349</v>
      </c>
      <c r="B4106" t="s">
        <v>29011</v>
      </c>
      <c r="C4106" t="s">
        <v>29012</v>
      </c>
      <c r="D4106" t="s">
        <v>25161</v>
      </c>
      <c r="E4106" t="s">
        <v>21987</v>
      </c>
      <c r="F4106" t="s">
        <v>21953</v>
      </c>
      <c r="G4106">
        <v>3450</v>
      </c>
      <c r="I4106">
        <v>200</v>
      </c>
      <c r="J4106" t="s">
        <v>21954</v>
      </c>
      <c r="K4106" t="s">
        <v>12492</v>
      </c>
      <c r="L4106" t="s">
        <v>12492</v>
      </c>
      <c r="M4106" t="s">
        <v>21955</v>
      </c>
      <c r="N4106" t="s">
        <v>21955</v>
      </c>
      <c r="O4106" t="s">
        <v>21955</v>
      </c>
      <c r="P4106" t="s">
        <v>21955</v>
      </c>
      <c r="Q4106" t="s">
        <v>21956</v>
      </c>
      <c r="R4106">
        <v>0.05</v>
      </c>
      <c r="S4106">
        <v>0</v>
      </c>
      <c r="T4106" t="s">
        <v>21967</v>
      </c>
    </row>
    <row r="4107" spans="1:20">
      <c r="A4107" t="s">
        <v>349</v>
      </c>
      <c r="B4107" t="s">
        <v>29013</v>
      </c>
      <c r="C4107" t="s">
        <v>29014</v>
      </c>
      <c r="D4107" t="s">
        <v>22069</v>
      </c>
      <c r="E4107" t="s">
        <v>21952</v>
      </c>
      <c r="F4107" t="s">
        <v>21953</v>
      </c>
      <c r="G4107">
        <v>3430</v>
      </c>
      <c r="I4107">
        <v>150</v>
      </c>
      <c r="J4107" t="s">
        <v>21954</v>
      </c>
      <c r="K4107" t="s">
        <v>204</v>
      </c>
      <c r="L4107" t="s">
        <v>12492</v>
      </c>
      <c r="M4107" t="s">
        <v>21955</v>
      </c>
      <c r="N4107" t="s">
        <v>21955</v>
      </c>
      <c r="O4107" t="s">
        <v>21955</v>
      </c>
      <c r="P4107" t="s">
        <v>21955</v>
      </c>
      <c r="Q4107" t="s">
        <v>21956</v>
      </c>
      <c r="R4107">
        <v>0.05</v>
      </c>
      <c r="S4107">
        <v>0</v>
      </c>
      <c r="T4107" t="s">
        <v>21967</v>
      </c>
    </row>
    <row r="4108" spans="1:20">
      <c r="A4108" t="s">
        <v>349</v>
      </c>
      <c r="B4108" t="s">
        <v>29015</v>
      </c>
      <c r="C4108" t="s">
        <v>29016</v>
      </c>
      <c r="D4108" t="s">
        <v>22022</v>
      </c>
      <c r="E4108" t="s">
        <v>21952</v>
      </c>
      <c r="F4108" t="s">
        <v>21953</v>
      </c>
      <c r="G4108">
        <v>3450</v>
      </c>
      <c r="I4108">
        <v>150</v>
      </c>
      <c r="J4108" t="s">
        <v>21954</v>
      </c>
      <c r="K4108" t="s">
        <v>204</v>
      </c>
      <c r="L4108" t="s">
        <v>12492</v>
      </c>
      <c r="M4108" t="s">
        <v>21955</v>
      </c>
      <c r="N4108" t="s">
        <v>21955</v>
      </c>
      <c r="O4108" t="s">
        <v>21955</v>
      </c>
      <c r="P4108" t="s">
        <v>21955</v>
      </c>
      <c r="Q4108" t="s">
        <v>21956</v>
      </c>
      <c r="R4108">
        <v>0.05</v>
      </c>
      <c r="S4108">
        <v>0</v>
      </c>
    </row>
    <row r="4109" spans="1:20">
      <c r="A4109" t="s">
        <v>349</v>
      </c>
      <c r="B4109" t="s">
        <v>29017</v>
      </c>
      <c r="C4109" t="s">
        <v>29018</v>
      </c>
      <c r="D4109" t="s">
        <v>22025</v>
      </c>
      <c r="E4109" t="s">
        <v>21966</v>
      </c>
      <c r="F4109" t="s">
        <v>21953</v>
      </c>
      <c r="G4109">
        <v>1240</v>
      </c>
      <c r="H4109">
        <v>1240</v>
      </c>
      <c r="I4109">
        <v>150</v>
      </c>
      <c r="J4109" t="s">
        <v>21954</v>
      </c>
      <c r="K4109" t="s">
        <v>204</v>
      </c>
      <c r="L4109" t="s">
        <v>12492</v>
      </c>
      <c r="M4109" t="s">
        <v>21955</v>
      </c>
      <c r="N4109" t="s">
        <v>21955</v>
      </c>
      <c r="O4109" t="s">
        <v>21955</v>
      </c>
      <c r="P4109" t="s">
        <v>21955</v>
      </c>
      <c r="Q4109" t="s">
        <v>21956</v>
      </c>
      <c r="R4109">
        <v>0.05</v>
      </c>
      <c r="S4109">
        <v>0</v>
      </c>
    </row>
    <row r="4110" spans="1:20">
      <c r="A4110" t="s">
        <v>349</v>
      </c>
      <c r="B4110" t="s">
        <v>29019</v>
      </c>
      <c r="C4110" t="s">
        <v>29020</v>
      </c>
      <c r="D4110" t="s">
        <v>21979</v>
      </c>
      <c r="E4110" t="s">
        <v>21952</v>
      </c>
      <c r="F4110" t="s">
        <v>21953</v>
      </c>
      <c r="G4110">
        <v>3440</v>
      </c>
      <c r="I4110">
        <v>150</v>
      </c>
      <c r="J4110" t="s">
        <v>21954</v>
      </c>
      <c r="K4110" t="s">
        <v>204</v>
      </c>
      <c r="L4110" t="s">
        <v>12492</v>
      </c>
      <c r="M4110" t="s">
        <v>21955</v>
      </c>
      <c r="N4110" t="s">
        <v>21955</v>
      </c>
      <c r="O4110" t="s">
        <v>21955</v>
      </c>
      <c r="P4110" t="s">
        <v>21955</v>
      </c>
      <c r="Q4110" t="s">
        <v>21956</v>
      </c>
      <c r="R4110">
        <v>0.05</v>
      </c>
      <c r="S4110">
        <v>0</v>
      </c>
      <c r="T4110" t="s">
        <v>21967</v>
      </c>
    </row>
    <row r="4111" spans="1:20">
      <c r="A4111" t="s">
        <v>349</v>
      </c>
      <c r="B4111" t="s">
        <v>29021</v>
      </c>
      <c r="C4111" t="s">
        <v>29022</v>
      </c>
      <c r="D4111" t="s">
        <v>22022</v>
      </c>
      <c r="E4111" t="s">
        <v>21952</v>
      </c>
      <c r="F4111" t="s">
        <v>21953</v>
      </c>
      <c r="G4111">
        <v>3450</v>
      </c>
      <c r="I4111">
        <v>150</v>
      </c>
      <c r="J4111" t="s">
        <v>21954</v>
      </c>
      <c r="K4111" t="s">
        <v>12492</v>
      </c>
      <c r="L4111" t="s">
        <v>12492</v>
      </c>
      <c r="M4111" t="s">
        <v>21955</v>
      </c>
      <c r="N4111" t="s">
        <v>21955</v>
      </c>
      <c r="O4111" t="s">
        <v>21955</v>
      </c>
      <c r="P4111" t="s">
        <v>21955</v>
      </c>
      <c r="Q4111" t="s">
        <v>21956</v>
      </c>
      <c r="R4111">
        <v>0.05</v>
      </c>
      <c r="S4111">
        <v>0</v>
      </c>
      <c r="T4111" t="s">
        <v>22002</v>
      </c>
    </row>
    <row r="4112" spans="1:20">
      <c r="A4112" t="s">
        <v>349</v>
      </c>
      <c r="B4112" t="s">
        <v>29023</v>
      </c>
      <c r="C4112" t="s">
        <v>29024</v>
      </c>
      <c r="D4112" t="s">
        <v>22069</v>
      </c>
      <c r="E4112" t="s">
        <v>21952</v>
      </c>
      <c r="F4112" t="s">
        <v>21953</v>
      </c>
      <c r="G4112">
        <v>3430</v>
      </c>
      <c r="I4112">
        <v>150</v>
      </c>
      <c r="J4112" t="s">
        <v>21954</v>
      </c>
      <c r="K4112" t="s">
        <v>204</v>
      </c>
      <c r="L4112" t="s">
        <v>12492</v>
      </c>
      <c r="M4112" t="s">
        <v>21955</v>
      </c>
      <c r="N4112" t="s">
        <v>21955</v>
      </c>
      <c r="O4112" t="s">
        <v>21955</v>
      </c>
      <c r="P4112" t="s">
        <v>21955</v>
      </c>
      <c r="Q4112" t="s">
        <v>21956</v>
      </c>
      <c r="R4112">
        <v>0.05</v>
      </c>
      <c r="S4112">
        <v>0</v>
      </c>
      <c r="T4112" t="s">
        <v>21967</v>
      </c>
    </row>
    <row r="4113" spans="1:20">
      <c r="A4113" t="s">
        <v>349</v>
      </c>
      <c r="B4113" t="s">
        <v>29025</v>
      </c>
      <c r="C4113" t="s">
        <v>29026</v>
      </c>
      <c r="D4113" t="s">
        <v>24173</v>
      </c>
      <c r="E4113" t="s">
        <v>21952</v>
      </c>
      <c r="F4113" t="s">
        <v>21953</v>
      </c>
      <c r="G4113">
        <v>3220</v>
      </c>
      <c r="I4113">
        <v>150</v>
      </c>
      <c r="J4113" t="s">
        <v>21954</v>
      </c>
      <c r="K4113" t="s">
        <v>12492</v>
      </c>
      <c r="L4113" t="s">
        <v>12492</v>
      </c>
      <c r="M4113" t="s">
        <v>34</v>
      </c>
      <c r="N4113" t="s">
        <v>34</v>
      </c>
      <c r="O4113" t="s">
        <v>34</v>
      </c>
      <c r="P4113" t="s">
        <v>34</v>
      </c>
      <c r="Q4113" t="s">
        <v>21956</v>
      </c>
      <c r="R4113">
        <v>0.05</v>
      </c>
      <c r="S4113">
        <v>0</v>
      </c>
      <c r="T4113" t="s">
        <v>21967</v>
      </c>
    </row>
    <row r="4114" spans="1:20">
      <c r="A4114" t="s">
        <v>349</v>
      </c>
      <c r="B4114" t="s">
        <v>2292</v>
      </c>
      <c r="C4114" t="s">
        <v>29027</v>
      </c>
      <c r="D4114" t="s">
        <v>25174</v>
      </c>
      <c r="E4114" t="s">
        <v>21987</v>
      </c>
      <c r="F4114" t="s">
        <v>21953</v>
      </c>
      <c r="G4114">
        <v>3220</v>
      </c>
      <c r="I4114">
        <v>150</v>
      </c>
      <c r="J4114" t="s">
        <v>21954</v>
      </c>
      <c r="K4114" t="s">
        <v>204</v>
      </c>
      <c r="L4114" t="s">
        <v>12492</v>
      </c>
      <c r="M4114" t="s">
        <v>21955</v>
      </c>
      <c r="N4114" t="s">
        <v>21955</v>
      </c>
      <c r="O4114" t="s">
        <v>21955</v>
      </c>
      <c r="P4114" t="s">
        <v>21955</v>
      </c>
      <c r="Q4114" t="s">
        <v>21956</v>
      </c>
      <c r="R4114">
        <v>0.05</v>
      </c>
      <c r="S4114">
        <v>0</v>
      </c>
      <c r="T4114" t="s">
        <v>21967</v>
      </c>
    </row>
    <row r="4115" spans="1:20">
      <c r="A4115" t="s">
        <v>349</v>
      </c>
      <c r="B4115" t="s">
        <v>29028</v>
      </c>
      <c r="C4115" t="s">
        <v>29029</v>
      </c>
      <c r="D4115" t="s">
        <v>21959</v>
      </c>
      <c r="E4115" t="s">
        <v>21960</v>
      </c>
      <c r="F4115" t="s">
        <v>21953</v>
      </c>
      <c r="G4115">
        <v>3420</v>
      </c>
      <c r="I4115">
        <v>150</v>
      </c>
      <c r="J4115" t="s">
        <v>21954</v>
      </c>
      <c r="K4115" t="s">
        <v>204</v>
      </c>
      <c r="L4115" t="s">
        <v>12492</v>
      </c>
      <c r="M4115" t="s">
        <v>21961</v>
      </c>
      <c r="N4115" t="s">
        <v>21961</v>
      </c>
      <c r="O4115" t="s">
        <v>21961</v>
      </c>
      <c r="P4115" t="s">
        <v>21961</v>
      </c>
      <c r="Q4115" t="s">
        <v>21956</v>
      </c>
      <c r="R4115">
        <v>0.05</v>
      </c>
      <c r="S4115">
        <v>0</v>
      </c>
      <c r="T4115" t="s">
        <v>21967</v>
      </c>
    </row>
    <row r="4116" spans="1:20">
      <c r="A4116" t="s">
        <v>349</v>
      </c>
      <c r="B4116" t="s">
        <v>29030</v>
      </c>
      <c r="C4116" t="s">
        <v>29031</v>
      </c>
      <c r="D4116" t="s">
        <v>25365</v>
      </c>
      <c r="E4116" t="s">
        <v>21966</v>
      </c>
      <c r="F4116" t="s">
        <v>21953</v>
      </c>
      <c r="G4116">
        <v>3220</v>
      </c>
      <c r="I4116">
        <v>150</v>
      </c>
      <c r="J4116" t="s">
        <v>21954</v>
      </c>
      <c r="K4116" t="s">
        <v>204</v>
      </c>
      <c r="L4116" t="s">
        <v>12492</v>
      </c>
      <c r="M4116" t="s">
        <v>34</v>
      </c>
      <c r="N4116" t="s">
        <v>34</v>
      </c>
      <c r="O4116" t="s">
        <v>34</v>
      </c>
      <c r="P4116" t="s">
        <v>34</v>
      </c>
      <c r="Q4116" t="s">
        <v>21956</v>
      </c>
      <c r="R4116">
        <v>0.05</v>
      </c>
      <c r="S4116">
        <v>0</v>
      </c>
      <c r="T4116" t="s">
        <v>21967</v>
      </c>
    </row>
    <row r="4117" spans="1:20">
      <c r="A4117" t="s">
        <v>349</v>
      </c>
      <c r="B4117" t="s">
        <v>29032</v>
      </c>
      <c r="C4117" t="s">
        <v>29033</v>
      </c>
      <c r="D4117" t="s">
        <v>21999</v>
      </c>
      <c r="E4117" t="s">
        <v>21952</v>
      </c>
      <c r="F4117" t="s">
        <v>21953</v>
      </c>
      <c r="G4117">
        <v>3430</v>
      </c>
      <c r="I4117">
        <v>150</v>
      </c>
      <c r="J4117" t="s">
        <v>21954</v>
      </c>
      <c r="K4117" t="s">
        <v>12492</v>
      </c>
      <c r="L4117" t="s">
        <v>12492</v>
      </c>
      <c r="M4117" t="s">
        <v>21955</v>
      </c>
      <c r="N4117" t="s">
        <v>21955</v>
      </c>
      <c r="O4117" t="s">
        <v>21955</v>
      </c>
      <c r="P4117" t="s">
        <v>21955</v>
      </c>
      <c r="Q4117" t="s">
        <v>21956</v>
      </c>
      <c r="R4117">
        <v>0.05</v>
      </c>
      <c r="S4117">
        <v>0</v>
      </c>
      <c r="T4117" t="s">
        <v>21967</v>
      </c>
    </row>
    <row r="4118" spans="1:20">
      <c r="A4118" t="s">
        <v>349</v>
      </c>
      <c r="B4118" t="s">
        <v>29034</v>
      </c>
      <c r="C4118" t="s">
        <v>29035</v>
      </c>
      <c r="D4118" t="s">
        <v>21959</v>
      </c>
      <c r="E4118" t="s">
        <v>21960</v>
      </c>
      <c r="F4118" t="s">
        <v>21953</v>
      </c>
      <c r="G4118">
        <v>3420</v>
      </c>
      <c r="I4118">
        <v>150</v>
      </c>
      <c r="J4118" t="s">
        <v>21954</v>
      </c>
      <c r="K4118" t="s">
        <v>204</v>
      </c>
      <c r="L4118" t="s">
        <v>12492</v>
      </c>
      <c r="M4118" t="s">
        <v>21955</v>
      </c>
      <c r="N4118" t="s">
        <v>21955</v>
      </c>
      <c r="O4118" t="s">
        <v>21955</v>
      </c>
      <c r="P4118" t="s">
        <v>21955</v>
      </c>
      <c r="Q4118" t="s">
        <v>21956</v>
      </c>
      <c r="R4118">
        <v>0.05</v>
      </c>
      <c r="S4118">
        <v>0</v>
      </c>
      <c r="T4118" t="s">
        <v>21967</v>
      </c>
    </row>
    <row r="4119" spans="1:20">
      <c r="A4119" t="s">
        <v>349</v>
      </c>
      <c r="B4119" t="s">
        <v>29036</v>
      </c>
      <c r="C4119" t="s">
        <v>29037</v>
      </c>
      <c r="D4119" t="s">
        <v>23972</v>
      </c>
      <c r="E4119" t="s">
        <v>21952</v>
      </c>
      <c r="F4119" t="s">
        <v>21953</v>
      </c>
      <c r="G4119">
        <v>3450</v>
      </c>
      <c r="I4119">
        <v>150</v>
      </c>
      <c r="J4119" t="s">
        <v>21954</v>
      </c>
      <c r="K4119" t="s">
        <v>12492</v>
      </c>
      <c r="L4119" t="s">
        <v>12492</v>
      </c>
      <c r="M4119" t="s">
        <v>21955</v>
      </c>
      <c r="N4119" t="s">
        <v>21955</v>
      </c>
      <c r="O4119" t="s">
        <v>21955</v>
      </c>
      <c r="P4119" t="s">
        <v>21955</v>
      </c>
      <c r="Q4119" t="s">
        <v>21956</v>
      </c>
      <c r="R4119">
        <v>0.05</v>
      </c>
      <c r="S4119">
        <v>0</v>
      </c>
      <c r="T4119" t="s">
        <v>22002</v>
      </c>
    </row>
    <row r="4120" spans="1:20">
      <c r="A4120" t="s">
        <v>349</v>
      </c>
      <c r="B4120" t="s">
        <v>29038</v>
      </c>
      <c r="C4120" t="s">
        <v>29039</v>
      </c>
      <c r="D4120" t="s">
        <v>26641</v>
      </c>
      <c r="E4120" t="s">
        <v>21952</v>
      </c>
      <c r="F4120" t="s">
        <v>21953</v>
      </c>
      <c r="G4120">
        <v>3430</v>
      </c>
      <c r="I4120">
        <v>150</v>
      </c>
      <c r="J4120" t="s">
        <v>21954</v>
      </c>
      <c r="K4120" t="s">
        <v>12492</v>
      </c>
      <c r="L4120" t="s">
        <v>12492</v>
      </c>
      <c r="M4120" t="s">
        <v>21955</v>
      </c>
      <c r="N4120" t="s">
        <v>21955</v>
      </c>
      <c r="O4120" t="s">
        <v>21955</v>
      </c>
      <c r="P4120" t="s">
        <v>21955</v>
      </c>
      <c r="Q4120" t="s">
        <v>21956</v>
      </c>
      <c r="R4120">
        <v>0.05</v>
      </c>
      <c r="S4120">
        <v>0</v>
      </c>
      <c r="T4120" t="s">
        <v>21967</v>
      </c>
    </row>
    <row r="4121" spans="1:20">
      <c r="A4121" t="s">
        <v>349</v>
      </c>
      <c r="B4121" t="s">
        <v>29040</v>
      </c>
      <c r="C4121" t="s">
        <v>29041</v>
      </c>
      <c r="D4121" t="s">
        <v>22412</v>
      </c>
      <c r="E4121" t="s">
        <v>21966</v>
      </c>
      <c r="F4121" t="s">
        <v>21953</v>
      </c>
      <c r="G4121">
        <v>3220</v>
      </c>
      <c r="I4121">
        <v>150</v>
      </c>
      <c r="J4121" t="s">
        <v>21954</v>
      </c>
      <c r="K4121" t="s">
        <v>12492</v>
      </c>
      <c r="L4121" t="s">
        <v>12492</v>
      </c>
      <c r="M4121" t="s">
        <v>21955</v>
      </c>
      <c r="N4121" t="s">
        <v>21955</v>
      </c>
      <c r="O4121" t="s">
        <v>21955</v>
      </c>
      <c r="P4121" t="s">
        <v>21955</v>
      </c>
      <c r="Q4121" t="s">
        <v>21956</v>
      </c>
      <c r="R4121">
        <v>0.05</v>
      </c>
      <c r="S4121">
        <v>0</v>
      </c>
      <c r="T4121" t="s">
        <v>22002</v>
      </c>
    </row>
    <row r="4122" spans="1:20">
      <c r="A4122" t="s">
        <v>349</v>
      </c>
      <c r="B4122" t="s">
        <v>29042</v>
      </c>
      <c r="C4122" t="s">
        <v>29043</v>
      </c>
      <c r="D4122" t="s">
        <v>25727</v>
      </c>
      <c r="E4122" t="s">
        <v>21966</v>
      </c>
      <c r="F4122" t="s">
        <v>21953</v>
      </c>
      <c r="G4122">
        <v>3220</v>
      </c>
      <c r="I4122">
        <v>150</v>
      </c>
      <c r="J4122" t="s">
        <v>21954</v>
      </c>
      <c r="K4122" t="s">
        <v>204</v>
      </c>
      <c r="L4122" t="s">
        <v>12492</v>
      </c>
      <c r="M4122" t="s">
        <v>34</v>
      </c>
      <c r="N4122" t="s">
        <v>34</v>
      </c>
      <c r="O4122" t="s">
        <v>34</v>
      </c>
      <c r="P4122" t="s">
        <v>34</v>
      </c>
      <c r="R4122">
        <v>0.05</v>
      </c>
      <c r="S4122">
        <v>0</v>
      </c>
      <c r="T4122" t="s">
        <v>21967</v>
      </c>
    </row>
    <row r="4123" spans="1:20">
      <c r="A4123" t="s">
        <v>349</v>
      </c>
      <c r="B4123" t="s">
        <v>29044</v>
      </c>
      <c r="C4123" t="s">
        <v>29045</v>
      </c>
      <c r="D4123" t="s">
        <v>26608</v>
      </c>
      <c r="E4123" t="s">
        <v>21966</v>
      </c>
      <c r="F4123" t="s">
        <v>21953</v>
      </c>
      <c r="G4123">
        <v>3220</v>
      </c>
      <c r="H4123">
        <v>3220</v>
      </c>
      <c r="I4123">
        <v>150</v>
      </c>
      <c r="J4123" t="s">
        <v>19</v>
      </c>
      <c r="K4123" t="s">
        <v>204</v>
      </c>
      <c r="L4123" t="s">
        <v>12492</v>
      </c>
      <c r="M4123" t="s">
        <v>21961</v>
      </c>
      <c r="N4123" t="s">
        <v>21961</v>
      </c>
      <c r="O4123" t="s">
        <v>21961</v>
      </c>
      <c r="P4123" t="s">
        <v>21961</v>
      </c>
      <c r="R4123">
        <v>0.05</v>
      </c>
      <c r="S4123">
        <v>0</v>
      </c>
      <c r="T4123" t="s">
        <v>22002</v>
      </c>
    </row>
    <row r="4124" spans="1:20">
      <c r="A4124" t="s">
        <v>349</v>
      </c>
      <c r="B4124" t="s">
        <v>29046</v>
      </c>
      <c r="C4124" t="s">
        <v>29047</v>
      </c>
      <c r="D4124" t="s">
        <v>22069</v>
      </c>
      <c r="E4124" t="s">
        <v>21952</v>
      </c>
      <c r="F4124" t="s">
        <v>21953</v>
      </c>
      <c r="G4124">
        <v>3430</v>
      </c>
      <c r="I4124">
        <v>150</v>
      </c>
      <c r="J4124" t="s">
        <v>21954</v>
      </c>
      <c r="K4124" t="s">
        <v>204</v>
      </c>
      <c r="L4124" t="s">
        <v>12492</v>
      </c>
      <c r="M4124" t="s">
        <v>21955</v>
      </c>
      <c r="N4124" t="s">
        <v>21955</v>
      </c>
      <c r="O4124" t="s">
        <v>21955</v>
      </c>
      <c r="P4124" t="s">
        <v>21955</v>
      </c>
      <c r="Q4124" t="s">
        <v>21956</v>
      </c>
      <c r="R4124">
        <v>0.05</v>
      </c>
      <c r="S4124">
        <v>0</v>
      </c>
    </row>
    <row r="4125" spans="1:20">
      <c r="A4125" t="s">
        <v>349</v>
      </c>
      <c r="B4125" t="s">
        <v>29048</v>
      </c>
      <c r="C4125" t="s">
        <v>29049</v>
      </c>
      <c r="D4125" t="s">
        <v>28565</v>
      </c>
      <c r="E4125" t="s">
        <v>22391</v>
      </c>
      <c r="F4125" t="s">
        <v>21953</v>
      </c>
      <c r="G4125">
        <v>4240</v>
      </c>
      <c r="I4125">
        <v>150</v>
      </c>
      <c r="J4125" t="s">
        <v>19</v>
      </c>
      <c r="K4125" t="s">
        <v>12492</v>
      </c>
      <c r="L4125" t="s">
        <v>12492</v>
      </c>
      <c r="M4125" t="s">
        <v>21955</v>
      </c>
      <c r="N4125" t="s">
        <v>21955</v>
      </c>
      <c r="O4125" t="s">
        <v>21955</v>
      </c>
      <c r="P4125" t="s">
        <v>21955</v>
      </c>
      <c r="Q4125" t="s">
        <v>21956</v>
      </c>
      <c r="T4125" t="s">
        <v>21967</v>
      </c>
    </row>
    <row r="4126" spans="1:20">
      <c r="A4126" t="s">
        <v>349</v>
      </c>
      <c r="B4126" t="s">
        <v>29050</v>
      </c>
      <c r="C4126" t="s">
        <v>29051</v>
      </c>
      <c r="D4126" t="s">
        <v>28565</v>
      </c>
      <c r="E4126" t="s">
        <v>22391</v>
      </c>
      <c r="F4126" t="s">
        <v>21953</v>
      </c>
      <c r="G4126">
        <v>4240</v>
      </c>
      <c r="I4126">
        <v>150</v>
      </c>
      <c r="J4126" t="s">
        <v>19</v>
      </c>
      <c r="K4126" t="s">
        <v>12492</v>
      </c>
      <c r="L4126" t="s">
        <v>12492</v>
      </c>
      <c r="M4126" t="s">
        <v>21955</v>
      </c>
      <c r="N4126" t="s">
        <v>21955</v>
      </c>
      <c r="O4126" t="s">
        <v>21955</v>
      </c>
      <c r="P4126" t="s">
        <v>21955</v>
      </c>
      <c r="Q4126" t="s">
        <v>21956</v>
      </c>
      <c r="T4126" t="s">
        <v>21967</v>
      </c>
    </row>
    <row r="4127" spans="1:20">
      <c r="A4127" t="s">
        <v>349</v>
      </c>
      <c r="B4127" t="s">
        <v>29052</v>
      </c>
      <c r="C4127" t="s">
        <v>29053</v>
      </c>
      <c r="D4127" t="s">
        <v>21959</v>
      </c>
      <c r="E4127" t="s">
        <v>21960</v>
      </c>
      <c r="F4127" t="s">
        <v>21953</v>
      </c>
      <c r="G4127">
        <v>3420</v>
      </c>
      <c r="I4127">
        <v>150</v>
      </c>
      <c r="J4127" t="s">
        <v>21954</v>
      </c>
      <c r="K4127" t="s">
        <v>204</v>
      </c>
      <c r="L4127" t="s">
        <v>12492</v>
      </c>
      <c r="M4127" t="s">
        <v>21961</v>
      </c>
      <c r="N4127" t="s">
        <v>21961</v>
      </c>
      <c r="O4127" t="s">
        <v>21961</v>
      </c>
      <c r="P4127" t="s">
        <v>21961</v>
      </c>
      <c r="Q4127" t="s">
        <v>21956</v>
      </c>
      <c r="R4127">
        <v>0.05</v>
      </c>
      <c r="S4127">
        <v>0</v>
      </c>
    </row>
    <row r="4128" spans="1:20">
      <c r="A4128" t="s">
        <v>349</v>
      </c>
      <c r="B4128" t="s">
        <v>29054</v>
      </c>
      <c r="C4128" t="s">
        <v>29055</v>
      </c>
      <c r="D4128" t="s">
        <v>25723</v>
      </c>
      <c r="E4128" t="s">
        <v>21966</v>
      </c>
      <c r="F4128" t="s">
        <v>21953</v>
      </c>
      <c r="G4128">
        <v>3220</v>
      </c>
      <c r="I4128">
        <v>150</v>
      </c>
      <c r="J4128" t="s">
        <v>21954</v>
      </c>
      <c r="K4128" t="s">
        <v>204</v>
      </c>
      <c r="L4128" t="s">
        <v>12492</v>
      </c>
      <c r="M4128" t="s">
        <v>21955</v>
      </c>
      <c r="N4128" t="s">
        <v>21955</v>
      </c>
      <c r="O4128" t="s">
        <v>21955</v>
      </c>
      <c r="P4128" t="s">
        <v>21955</v>
      </c>
      <c r="Q4128" t="s">
        <v>21956</v>
      </c>
      <c r="R4128">
        <v>0.05</v>
      </c>
      <c r="S4128">
        <v>0</v>
      </c>
      <c r="T4128" t="s">
        <v>22002</v>
      </c>
    </row>
    <row r="4129" spans="1:20">
      <c r="A4129" t="s">
        <v>349</v>
      </c>
      <c r="B4129" t="s">
        <v>29056</v>
      </c>
      <c r="C4129" t="s">
        <v>29057</v>
      </c>
      <c r="D4129" t="s">
        <v>22073</v>
      </c>
      <c r="E4129" t="s">
        <v>21952</v>
      </c>
      <c r="F4129" t="s">
        <v>21953</v>
      </c>
      <c r="G4129">
        <v>3440</v>
      </c>
      <c r="I4129">
        <v>150</v>
      </c>
      <c r="J4129" t="s">
        <v>21954</v>
      </c>
      <c r="K4129" t="s">
        <v>12492</v>
      </c>
      <c r="L4129" t="s">
        <v>12492</v>
      </c>
      <c r="M4129" t="s">
        <v>21955</v>
      </c>
      <c r="N4129" t="s">
        <v>21955</v>
      </c>
      <c r="O4129" t="s">
        <v>21955</v>
      </c>
      <c r="P4129" t="s">
        <v>21955</v>
      </c>
      <c r="Q4129" t="s">
        <v>21956</v>
      </c>
      <c r="R4129">
        <v>0.05</v>
      </c>
      <c r="S4129">
        <v>0</v>
      </c>
      <c r="T4129" t="s">
        <v>21967</v>
      </c>
    </row>
    <row r="4130" spans="1:20">
      <c r="A4130" t="s">
        <v>349</v>
      </c>
      <c r="B4130" t="s">
        <v>29058</v>
      </c>
      <c r="C4130" t="s">
        <v>29059</v>
      </c>
      <c r="D4130" t="s">
        <v>21959</v>
      </c>
      <c r="E4130" t="s">
        <v>21960</v>
      </c>
      <c r="F4130" t="s">
        <v>21953</v>
      </c>
      <c r="G4130">
        <v>3420</v>
      </c>
      <c r="I4130">
        <v>150</v>
      </c>
      <c r="J4130" t="s">
        <v>21954</v>
      </c>
      <c r="K4130" t="s">
        <v>204</v>
      </c>
      <c r="L4130" t="s">
        <v>12492</v>
      </c>
      <c r="M4130" t="s">
        <v>21961</v>
      </c>
      <c r="N4130" t="s">
        <v>21961</v>
      </c>
      <c r="O4130" t="s">
        <v>21961</v>
      </c>
      <c r="P4130" t="s">
        <v>21961</v>
      </c>
      <c r="Q4130" t="s">
        <v>21956</v>
      </c>
      <c r="R4130">
        <v>0.05</v>
      </c>
      <c r="S4130">
        <v>0</v>
      </c>
    </row>
    <row r="4131" spans="1:20">
      <c r="A4131" t="s">
        <v>349</v>
      </c>
      <c r="B4131" t="s">
        <v>29060</v>
      </c>
      <c r="C4131" t="s">
        <v>29061</v>
      </c>
      <c r="D4131" t="s">
        <v>22307</v>
      </c>
      <c r="E4131" t="s">
        <v>21952</v>
      </c>
      <c r="F4131" t="s">
        <v>21953</v>
      </c>
      <c r="G4131">
        <v>3430</v>
      </c>
      <c r="I4131">
        <v>150</v>
      </c>
      <c r="J4131" t="s">
        <v>21954</v>
      </c>
      <c r="K4131" t="s">
        <v>12492</v>
      </c>
      <c r="L4131" t="s">
        <v>12492</v>
      </c>
      <c r="M4131" t="s">
        <v>21955</v>
      </c>
      <c r="N4131" t="s">
        <v>21955</v>
      </c>
      <c r="O4131" t="s">
        <v>21955</v>
      </c>
      <c r="P4131" t="s">
        <v>21961</v>
      </c>
      <c r="Q4131" t="s">
        <v>21956</v>
      </c>
      <c r="R4131">
        <v>0.05</v>
      </c>
      <c r="S4131">
        <v>0</v>
      </c>
      <c r="T4131" t="s">
        <v>21962</v>
      </c>
    </row>
    <row r="4132" spans="1:20">
      <c r="A4132" t="s">
        <v>349</v>
      </c>
      <c r="B4132" t="s">
        <v>29062</v>
      </c>
      <c r="C4132" t="s">
        <v>29063</v>
      </c>
      <c r="D4132" t="s">
        <v>22307</v>
      </c>
      <c r="E4132" t="s">
        <v>21952</v>
      </c>
      <c r="F4132" t="s">
        <v>21953</v>
      </c>
      <c r="G4132">
        <v>3430</v>
      </c>
      <c r="I4132">
        <v>150</v>
      </c>
      <c r="J4132" t="s">
        <v>21954</v>
      </c>
      <c r="K4132" t="s">
        <v>12492</v>
      </c>
      <c r="L4132" t="s">
        <v>12492</v>
      </c>
      <c r="M4132" t="s">
        <v>21955</v>
      </c>
      <c r="N4132" t="s">
        <v>21955</v>
      </c>
      <c r="O4132" t="s">
        <v>21955</v>
      </c>
      <c r="P4132" t="s">
        <v>21955</v>
      </c>
      <c r="Q4132" t="s">
        <v>21956</v>
      </c>
      <c r="R4132">
        <v>0.05</v>
      </c>
      <c r="S4132">
        <v>0</v>
      </c>
      <c r="T4132" t="s">
        <v>22002</v>
      </c>
    </row>
    <row r="4133" spans="1:20">
      <c r="A4133" t="s">
        <v>349</v>
      </c>
      <c r="B4133" t="s">
        <v>29064</v>
      </c>
      <c r="C4133" t="s">
        <v>29065</v>
      </c>
      <c r="D4133" t="s">
        <v>26584</v>
      </c>
      <c r="E4133" t="s">
        <v>21960</v>
      </c>
      <c r="F4133" t="s">
        <v>21953</v>
      </c>
      <c r="G4133">
        <v>3021</v>
      </c>
      <c r="I4133">
        <v>150</v>
      </c>
      <c r="J4133" t="s">
        <v>21954</v>
      </c>
      <c r="K4133" t="s">
        <v>12492</v>
      </c>
      <c r="L4133" t="s">
        <v>12492</v>
      </c>
      <c r="M4133" t="s">
        <v>21955</v>
      </c>
      <c r="N4133" t="s">
        <v>21955</v>
      </c>
      <c r="O4133" t="s">
        <v>21955</v>
      </c>
      <c r="P4133" t="s">
        <v>21955</v>
      </c>
      <c r="Q4133" t="s">
        <v>21956</v>
      </c>
      <c r="R4133">
        <v>0.05</v>
      </c>
      <c r="S4133">
        <v>0</v>
      </c>
    </row>
    <row r="4134" spans="1:20">
      <c r="A4134" t="s">
        <v>349</v>
      </c>
      <c r="B4134" t="s">
        <v>29066</v>
      </c>
      <c r="C4134" t="s">
        <v>29067</v>
      </c>
      <c r="D4134" t="s">
        <v>26584</v>
      </c>
      <c r="E4134" t="s">
        <v>21960</v>
      </c>
      <c r="F4134" t="s">
        <v>21953</v>
      </c>
      <c r="G4134">
        <v>3021</v>
      </c>
      <c r="I4134">
        <v>150</v>
      </c>
      <c r="J4134" t="s">
        <v>21954</v>
      </c>
      <c r="K4134" t="s">
        <v>12492</v>
      </c>
      <c r="L4134" t="s">
        <v>12492</v>
      </c>
      <c r="M4134" t="s">
        <v>21955</v>
      </c>
      <c r="N4134" t="s">
        <v>21955</v>
      </c>
      <c r="O4134" t="s">
        <v>21955</v>
      </c>
      <c r="P4134" t="s">
        <v>21955</v>
      </c>
      <c r="Q4134" t="s">
        <v>21956</v>
      </c>
      <c r="R4134">
        <v>0.05</v>
      </c>
      <c r="S4134">
        <v>0</v>
      </c>
    </row>
    <row r="4135" spans="1:20">
      <c r="A4135" t="s">
        <v>349</v>
      </c>
      <c r="B4135" t="s">
        <v>29068</v>
      </c>
      <c r="C4135" t="s">
        <v>29069</v>
      </c>
      <c r="D4135" t="s">
        <v>26584</v>
      </c>
      <c r="E4135" t="s">
        <v>21960</v>
      </c>
      <c r="F4135" t="s">
        <v>21953</v>
      </c>
      <c r="G4135">
        <v>3021</v>
      </c>
      <c r="I4135">
        <v>150</v>
      </c>
      <c r="J4135" t="s">
        <v>21954</v>
      </c>
      <c r="K4135" t="s">
        <v>12492</v>
      </c>
      <c r="L4135" t="s">
        <v>12492</v>
      </c>
      <c r="M4135" t="s">
        <v>21955</v>
      </c>
      <c r="N4135" t="s">
        <v>21955</v>
      </c>
      <c r="O4135" t="s">
        <v>21955</v>
      </c>
      <c r="P4135" t="s">
        <v>21955</v>
      </c>
      <c r="Q4135" t="s">
        <v>21956</v>
      </c>
      <c r="R4135">
        <v>0.05</v>
      </c>
      <c r="S4135">
        <v>0</v>
      </c>
    </row>
    <row r="4136" spans="1:20">
      <c r="A4136" t="s">
        <v>349</v>
      </c>
      <c r="B4136" t="s">
        <v>29070</v>
      </c>
      <c r="C4136" t="s">
        <v>29071</v>
      </c>
      <c r="D4136" t="s">
        <v>22412</v>
      </c>
      <c r="E4136" t="s">
        <v>21966</v>
      </c>
      <c r="F4136" t="s">
        <v>21953</v>
      </c>
      <c r="G4136">
        <v>3220</v>
      </c>
      <c r="I4136">
        <v>150</v>
      </c>
      <c r="J4136" t="s">
        <v>21954</v>
      </c>
      <c r="K4136" t="s">
        <v>12492</v>
      </c>
      <c r="L4136" t="s">
        <v>12492</v>
      </c>
      <c r="M4136" t="s">
        <v>21955</v>
      </c>
      <c r="N4136" t="s">
        <v>21955</v>
      </c>
      <c r="O4136" t="s">
        <v>21955</v>
      </c>
      <c r="P4136" t="s">
        <v>21955</v>
      </c>
      <c r="Q4136" t="s">
        <v>21956</v>
      </c>
      <c r="R4136">
        <v>0.05</v>
      </c>
      <c r="S4136">
        <v>0</v>
      </c>
      <c r="T4136" t="s">
        <v>22002</v>
      </c>
    </row>
    <row r="4137" spans="1:20">
      <c r="A4137" t="s">
        <v>349</v>
      </c>
      <c r="B4137" t="s">
        <v>29072</v>
      </c>
      <c r="C4137" t="s">
        <v>29073</v>
      </c>
      <c r="D4137" t="s">
        <v>27088</v>
      </c>
      <c r="E4137" t="s">
        <v>21987</v>
      </c>
      <c r="F4137" t="s">
        <v>21953</v>
      </c>
      <c r="G4137">
        <v>3450</v>
      </c>
      <c r="I4137">
        <v>150</v>
      </c>
      <c r="J4137" t="s">
        <v>21954</v>
      </c>
      <c r="K4137" t="s">
        <v>12492</v>
      </c>
      <c r="L4137" t="s">
        <v>12492</v>
      </c>
      <c r="M4137" t="s">
        <v>22149</v>
      </c>
      <c r="N4137" t="s">
        <v>22149</v>
      </c>
      <c r="O4137" t="s">
        <v>22149</v>
      </c>
      <c r="P4137" t="s">
        <v>22149</v>
      </c>
      <c r="Q4137" t="s">
        <v>21956</v>
      </c>
      <c r="R4137">
        <v>0.05</v>
      </c>
      <c r="S4137">
        <v>0</v>
      </c>
    </row>
    <row r="4138" spans="1:20">
      <c r="A4138" t="s">
        <v>349</v>
      </c>
      <c r="B4138" t="s">
        <v>29074</v>
      </c>
      <c r="C4138" t="s">
        <v>29075</v>
      </c>
      <c r="D4138" t="s">
        <v>22069</v>
      </c>
      <c r="E4138" t="s">
        <v>21952</v>
      </c>
      <c r="F4138" t="s">
        <v>21953</v>
      </c>
      <c r="G4138">
        <v>3430</v>
      </c>
      <c r="I4138">
        <v>150</v>
      </c>
      <c r="J4138" t="s">
        <v>21954</v>
      </c>
      <c r="K4138" t="s">
        <v>204</v>
      </c>
      <c r="L4138" t="s">
        <v>12492</v>
      </c>
      <c r="M4138" t="s">
        <v>21955</v>
      </c>
      <c r="N4138" t="s">
        <v>21955</v>
      </c>
      <c r="O4138" t="s">
        <v>21955</v>
      </c>
      <c r="P4138" t="s">
        <v>21955</v>
      </c>
      <c r="Q4138" t="s">
        <v>21956</v>
      </c>
      <c r="R4138">
        <v>0.05</v>
      </c>
      <c r="S4138">
        <v>0</v>
      </c>
      <c r="T4138" t="s">
        <v>21967</v>
      </c>
    </row>
    <row r="4139" spans="1:20">
      <c r="A4139" t="s">
        <v>349</v>
      </c>
      <c r="B4139" t="s">
        <v>29076</v>
      </c>
      <c r="C4139" t="s">
        <v>29077</v>
      </c>
      <c r="D4139" t="s">
        <v>26584</v>
      </c>
      <c r="E4139" t="s">
        <v>21960</v>
      </c>
      <c r="F4139" t="s">
        <v>21953</v>
      </c>
      <c r="G4139">
        <v>3021</v>
      </c>
      <c r="I4139">
        <v>150</v>
      </c>
      <c r="J4139" t="s">
        <v>21954</v>
      </c>
      <c r="K4139" t="s">
        <v>12492</v>
      </c>
      <c r="L4139" t="s">
        <v>12492</v>
      </c>
      <c r="M4139" t="s">
        <v>21955</v>
      </c>
      <c r="N4139" t="s">
        <v>21955</v>
      </c>
      <c r="O4139" t="s">
        <v>21955</v>
      </c>
      <c r="P4139" t="s">
        <v>21955</v>
      </c>
      <c r="Q4139" t="s">
        <v>21956</v>
      </c>
      <c r="R4139">
        <v>0.05</v>
      </c>
      <c r="S4139">
        <v>0</v>
      </c>
      <c r="T4139" t="s">
        <v>21967</v>
      </c>
    </row>
    <row r="4140" spans="1:20">
      <c r="A4140" t="s">
        <v>349</v>
      </c>
      <c r="B4140" t="s">
        <v>29078</v>
      </c>
      <c r="C4140" t="s">
        <v>29079</v>
      </c>
      <c r="D4140" t="s">
        <v>22073</v>
      </c>
      <c r="E4140" t="s">
        <v>21952</v>
      </c>
      <c r="F4140" t="s">
        <v>21953</v>
      </c>
      <c r="G4140">
        <v>3450</v>
      </c>
      <c r="I4140">
        <v>150</v>
      </c>
      <c r="J4140" t="s">
        <v>21954</v>
      </c>
      <c r="K4140" t="s">
        <v>204</v>
      </c>
      <c r="L4140" t="s">
        <v>12492</v>
      </c>
      <c r="M4140" t="s">
        <v>21955</v>
      </c>
      <c r="N4140" t="s">
        <v>21955</v>
      </c>
      <c r="O4140" t="s">
        <v>21955</v>
      </c>
      <c r="P4140" t="s">
        <v>21955</v>
      </c>
      <c r="Q4140" t="s">
        <v>21956</v>
      </c>
      <c r="R4140">
        <v>0.05</v>
      </c>
      <c r="S4140">
        <v>0</v>
      </c>
      <c r="T4140" t="s">
        <v>21967</v>
      </c>
    </row>
    <row r="4141" spans="1:20">
      <c r="A4141" t="s">
        <v>349</v>
      </c>
      <c r="B4141" t="s">
        <v>29080</v>
      </c>
      <c r="C4141" t="s">
        <v>29081</v>
      </c>
      <c r="D4141" t="s">
        <v>26584</v>
      </c>
      <c r="E4141" t="s">
        <v>21960</v>
      </c>
      <c r="F4141" t="s">
        <v>21953</v>
      </c>
      <c r="G4141">
        <v>3021</v>
      </c>
      <c r="I4141">
        <v>150</v>
      </c>
      <c r="J4141" t="s">
        <v>21954</v>
      </c>
      <c r="K4141" t="s">
        <v>12492</v>
      </c>
      <c r="L4141" t="s">
        <v>12492</v>
      </c>
      <c r="M4141" t="s">
        <v>21955</v>
      </c>
      <c r="N4141" t="s">
        <v>21955</v>
      </c>
      <c r="O4141" t="s">
        <v>21955</v>
      </c>
      <c r="P4141" t="s">
        <v>21955</v>
      </c>
      <c r="Q4141" t="s">
        <v>21956</v>
      </c>
      <c r="R4141">
        <v>0.05</v>
      </c>
      <c r="S4141">
        <v>0</v>
      </c>
    </row>
    <row r="4142" spans="1:20">
      <c r="A4142" t="s">
        <v>349</v>
      </c>
      <c r="B4142" t="s">
        <v>29082</v>
      </c>
      <c r="C4142" t="s">
        <v>29083</v>
      </c>
      <c r="D4142" t="s">
        <v>22125</v>
      </c>
      <c r="E4142" t="s">
        <v>21987</v>
      </c>
      <c r="F4142" t="s">
        <v>21953</v>
      </c>
      <c r="G4142">
        <v>3220</v>
      </c>
      <c r="I4142">
        <v>150</v>
      </c>
      <c r="J4142" t="s">
        <v>21954</v>
      </c>
      <c r="K4142" t="s">
        <v>12492</v>
      </c>
      <c r="L4142" t="s">
        <v>12492</v>
      </c>
      <c r="M4142" t="s">
        <v>21955</v>
      </c>
      <c r="N4142" t="s">
        <v>21955</v>
      </c>
      <c r="O4142" t="s">
        <v>21955</v>
      </c>
      <c r="P4142" t="s">
        <v>21955</v>
      </c>
      <c r="Q4142" t="s">
        <v>21956</v>
      </c>
      <c r="R4142">
        <v>0.05</v>
      </c>
      <c r="S4142">
        <v>0</v>
      </c>
      <c r="T4142" t="s">
        <v>22002</v>
      </c>
    </row>
    <row r="4143" spans="1:20">
      <c r="A4143" t="s">
        <v>349</v>
      </c>
      <c r="B4143" t="s">
        <v>29084</v>
      </c>
      <c r="C4143" t="s">
        <v>29085</v>
      </c>
      <c r="D4143" t="s">
        <v>22349</v>
      </c>
      <c r="E4143" t="s">
        <v>21987</v>
      </c>
      <c r="F4143" t="s">
        <v>21953</v>
      </c>
      <c r="G4143">
        <v>3450</v>
      </c>
      <c r="I4143">
        <v>150</v>
      </c>
      <c r="J4143" t="s">
        <v>21954</v>
      </c>
      <c r="K4143" t="s">
        <v>12492</v>
      </c>
      <c r="L4143" t="s">
        <v>12492</v>
      </c>
      <c r="M4143" t="s">
        <v>34</v>
      </c>
      <c r="N4143" t="s">
        <v>34</v>
      </c>
      <c r="O4143" t="s">
        <v>34</v>
      </c>
      <c r="P4143" t="s">
        <v>34</v>
      </c>
      <c r="Q4143" t="s">
        <v>21956</v>
      </c>
      <c r="R4143">
        <v>0.05</v>
      </c>
      <c r="S4143">
        <v>0</v>
      </c>
      <c r="T4143" t="s">
        <v>21967</v>
      </c>
    </row>
    <row r="4144" spans="1:20">
      <c r="A4144" t="s">
        <v>349</v>
      </c>
      <c r="B4144" t="s">
        <v>29086</v>
      </c>
      <c r="C4144" t="s">
        <v>29087</v>
      </c>
      <c r="D4144" t="s">
        <v>22531</v>
      </c>
      <c r="E4144" t="s">
        <v>21952</v>
      </c>
      <c r="F4144" t="s">
        <v>21953</v>
      </c>
      <c r="G4144">
        <v>3450</v>
      </c>
      <c r="I4144">
        <v>200</v>
      </c>
      <c r="J4144" t="s">
        <v>21954</v>
      </c>
      <c r="K4144" t="s">
        <v>12492</v>
      </c>
      <c r="L4144" t="s">
        <v>12492</v>
      </c>
      <c r="M4144" t="s">
        <v>21955</v>
      </c>
      <c r="N4144" t="s">
        <v>21955</v>
      </c>
      <c r="O4144" t="s">
        <v>21955</v>
      </c>
      <c r="P4144" t="s">
        <v>21955</v>
      </c>
      <c r="Q4144" t="s">
        <v>21956</v>
      </c>
      <c r="R4144">
        <v>0.05</v>
      </c>
      <c r="S4144">
        <v>0</v>
      </c>
      <c r="T4144" t="s">
        <v>22002</v>
      </c>
    </row>
    <row r="4145" spans="1:20">
      <c r="A4145" t="s">
        <v>349</v>
      </c>
      <c r="B4145" t="s">
        <v>29088</v>
      </c>
      <c r="C4145" t="s">
        <v>29089</v>
      </c>
      <c r="D4145" t="s">
        <v>21959</v>
      </c>
      <c r="E4145" t="s">
        <v>21960</v>
      </c>
      <c r="F4145" t="s">
        <v>21953</v>
      </c>
      <c r="G4145">
        <v>3420</v>
      </c>
      <c r="I4145">
        <v>150</v>
      </c>
      <c r="J4145" t="s">
        <v>21954</v>
      </c>
      <c r="K4145" t="s">
        <v>204</v>
      </c>
      <c r="L4145" t="s">
        <v>12492</v>
      </c>
      <c r="M4145" t="s">
        <v>21955</v>
      </c>
      <c r="N4145" t="s">
        <v>21955</v>
      </c>
      <c r="O4145" t="s">
        <v>21955</v>
      </c>
      <c r="P4145" t="s">
        <v>21955</v>
      </c>
      <c r="Q4145" t="s">
        <v>21956</v>
      </c>
      <c r="R4145">
        <v>0.05</v>
      </c>
      <c r="S4145">
        <v>0</v>
      </c>
      <c r="T4145" t="s">
        <v>21967</v>
      </c>
    </row>
    <row r="4146" spans="1:20">
      <c r="A4146" t="s">
        <v>349</v>
      </c>
      <c r="B4146" t="s">
        <v>29090</v>
      </c>
      <c r="C4146" t="s">
        <v>29091</v>
      </c>
      <c r="D4146" t="s">
        <v>21999</v>
      </c>
      <c r="E4146" t="s">
        <v>21952</v>
      </c>
      <c r="F4146" t="s">
        <v>21953</v>
      </c>
      <c r="G4146">
        <v>3430</v>
      </c>
      <c r="I4146">
        <v>150</v>
      </c>
      <c r="J4146" t="s">
        <v>21954</v>
      </c>
      <c r="K4146" t="s">
        <v>12492</v>
      </c>
      <c r="L4146" t="s">
        <v>12492</v>
      </c>
      <c r="M4146" t="s">
        <v>21955</v>
      </c>
      <c r="N4146" t="s">
        <v>21955</v>
      </c>
      <c r="O4146" t="s">
        <v>21955</v>
      </c>
      <c r="P4146" t="s">
        <v>21955</v>
      </c>
      <c r="Q4146" t="s">
        <v>21956</v>
      </c>
      <c r="R4146">
        <v>0.05</v>
      </c>
      <c r="S4146">
        <v>0</v>
      </c>
      <c r="T4146" t="s">
        <v>21967</v>
      </c>
    </row>
    <row r="4147" spans="1:20">
      <c r="A4147" t="s">
        <v>349</v>
      </c>
      <c r="B4147" t="s">
        <v>29092</v>
      </c>
      <c r="C4147" t="s">
        <v>29093</v>
      </c>
      <c r="D4147" t="s">
        <v>21979</v>
      </c>
      <c r="E4147" t="s">
        <v>21952</v>
      </c>
      <c r="F4147" t="s">
        <v>21953</v>
      </c>
      <c r="G4147">
        <v>3440</v>
      </c>
      <c r="I4147">
        <v>150</v>
      </c>
      <c r="J4147" t="s">
        <v>21954</v>
      </c>
      <c r="K4147" t="s">
        <v>12492</v>
      </c>
      <c r="L4147" t="s">
        <v>12492</v>
      </c>
      <c r="M4147" t="s">
        <v>21955</v>
      </c>
      <c r="N4147" t="s">
        <v>21955</v>
      </c>
      <c r="O4147" t="s">
        <v>21955</v>
      </c>
      <c r="P4147" t="s">
        <v>21955</v>
      </c>
      <c r="Q4147" t="s">
        <v>21956</v>
      </c>
      <c r="R4147">
        <v>0.05</v>
      </c>
      <c r="S4147">
        <v>0</v>
      </c>
      <c r="T4147" t="s">
        <v>22002</v>
      </c>
    </row>
    <row r="4148" spans="1:20">
      <c r="A4148" t="s">
        <v>349</v>
      </c>
      <c r="B4148" t="s">
        <v>29094</v>
      </c>
      <c r="C4148" t="s">
        <v>29095</v>
      </c>
      <c r="D4148" t="s">
        <v>21959</v>
      </c>
      <c r="E4148" t="s">
        <v>21960</v>
      </c>
      <c r="F4148" t="s">
        <v>21953</v>
      </c>
      <c r="G4148">
        <v>3420</v>
      </c>
      <c r="I4148">
        <v>150</v>
      </c>
      <c r="J4148" t="s">
        <v>21954</v>
      </c>
      <c r="K4148" t="s">
        <v>12492</v>
      </c>
      <c r="L4148" t="s">
        <v>12492</v>
      </c>
      <c r="M4148" t="s">
        <v>21955</v>
      </c>
      <c r="N4148" t="s">
        <v>21955</v>
      </c>
      <c r="O4148" t="s">
        <v>21955</v>
      </c>
      <c r="P4148" t="s">
        <v>21961</v>
      </c>
      <c r="R4148">
        <v>0.05</v>
      </c>
      <c r="S4148">
        <v>0</v>
      </c>
      <c r="T4148" t="s">
        <v>21962</v>
      </c>
    </row>
    <row r="4149" spans="1:20">
      <c r="A4149" t="s">
        <v>349</v>
      </c>
      <c r="B4149" t="s">
        <v>29096</v>
      </c>
      <c r="C4149" t="s">
        <v>29097</v>
      </c>
      <c r="D4149" t="s">
        <v>22360</v>
      </c>
      <c r="E4149" t="s">
        <v>21960</v>
      </c>
      <c r="F4149" t="s">
        <v>21953</v>
      </c>
      <c r="G4149">
        <v>3420</v>
      </c>
      <c r="I4149">
        <v>150</v>
      </c>
      <c r="J4149" t="s">
        <v>21954</v>
      </c>
      <c r="K4149" t="s">
        <v>12492</v>
      </c>
      <c r="L4149" t="s">
        <v>12492</v>
      </c>
      <c r="M4149" t="s">
        <v>21955</v>
      </c>
      <c r="N4149" t="s">
        <v>21955</v>
      </c>
      <c r="O4149" t="s">
        <v>21955</v>
      </c>
      <c r="P4149" t="s">
        <v>21955</v>
      </c>
      <c r="Q4149" t="s">
        <v>21956</v>
      </c>
      <c r="R4149">
        <v>0.05</v>
      </c>
      <c r="S4149">
        <v>0</v>
      </c>
      <c r="T4149" t="s">
        <v>22002</v>
      </c>
    </row>
    <row r="4150" spans="1:20">
      <c r="A4150" t="s">
        <v>349</v>
      </c>
      <c r="B4150" t="s">
        <v>29098</v>
      </c>
      <c r="C4150" t="s">
        <v>29099</v>
      </c>
      <c r="D4150" t="s">
        <v>28176</v>
      </c>
      <c r="E4150" t="s">
        <v>21952</v>
      </c>
      <c r="F4150" t="s">
        <v>21953</v>
      </c>
      <c r="G4150">
        <v>3450</v>
      </c>
      <c r="I4150">
        <v>150</v>
      </c>
      <c r="J4150" t="s">
        <v>21954</v>
      </c>
      <c r="K4150" t="s">
        <v>12492</v>
      </c>
      <c r="L4150" t="s">
        <v>12492</v>
      </c>
      <c r="M4150" t="s">
        <v>21955</v>
      </c>
      <c r="N4150" t="s">
        <v>21955</v>
      </c>
      <c r="O4150" t="s">
        <v>21955</v>
      </c>
      <c r="P4150" t="s">
        <v>21955</v>
      </c>
      <c r="Q4150" t="s">
        <v>21956</v>
      </c>
      <c r="R4150">
        <v>0.05</v>
      </c>
      <c r="S4150">
        <v>0</v>
      </c>
      <c r="T4150" t="s">
        <v>22002</v>
      </c>
    </row>
    <row r="4151" spans="1:20">
      <c r="A4151" t="s">
        <v>349</v>
      </c>
      <c r="B4151" t="s">
        <v>29100</v>
      </c>
      <c r="C4151" t="s">
        <v>29101</v>
      </c>
      <c r="D4151" t="s">
        <v>21959</v>
      </c>
      <c r="E4151" t="s">
        <v>21960</v>
      </c>
      <c r="F4151" t="s">
        <v>21953</v>
      </c>
      <c r="G4151">
        <v>3420</v>
      </c>
      <c r="I4151">
        <v>150</v>
      </c>
      <c r="J4151" t="s">
        <v>21954</v>
      </c>
      <c r="K4151" t="s">
        <v>204</v>
      </c>
      <c r="L4151" t="s">
        <v>12492</v>
      </c>
      <c r="M4151" t="s">
        <v>21961</v>
      </c>
      <c r="N4151" t="s">
        <v>21961</v>
      </c>
      <c r="O4151" t="s">
        <v>21961</v>
      </c>
      <c r="P4151" t="s">
        <v>21961</v>
      </c>
      <c r="Q4151" t="s">
        <v>21956</v>
      </c>
      <c r="R4151">
        <v>0.05</v>
      </c>
      <c r="S4151">
        <v>0</v>
      </c>
    </row>
    <row r="4152" spans="1:20">
      <c r="A4152" t="s">
        <v>349</v>
      </c>
      <c r="B4152" t="s">
        <v>29102</v>
      </c>
      <c r="C4152" t="s">
        <v>29103</v>
      </c>
      <c r="D4152" t="s">
        <v>22069</v>
      </c>
      <c r="E4152" t="s">
        <v>21952</v>
      </c>
      <c r="F4152" t="s">
        <v>21953</v>
      </c>
      <c r="G4152">
        <v>3430</v>
      </c>
      <c r="H4152">
        <v>3530</v>
      </c>
      <c r="I4152">
        <v>150</v>
      </c>
      <c r="J4152" t="s">
        <v>21954</v>
      </c>
      <c r="K4152" t="s">
        <v>204</v>
      </c>
      <c r="L4152" t="s">
        <v>12492</v>
      </c>
      <c r="M4152" t="s">
        <v>21955</v>
      </c>
      <c r="N4152" t="s">
        <v>21955</v>
      </c>
      <c r="O4152" t="s">
        <v>21955</v>
      </c>
      <c r="P4152" t="s">
        <v>21955</v>
      </c>
      <c r="Q4152" t="s">
        <v>21956</v>
      </c>
      <c r="R4152">
        <v>0.05</v>
      </c>
      <c r="S4152">
        <v>0</v>
      </c>
      <c r="T4152" t="s">
        <v>21967</v>
      </c>
    </row>
    <row r="4153" spans="1:20">
      <c r="A4153" t="s">
        <v>349</v>
      </c>
      <c r="B4153" t="s">
        <v>29104</v>
      </c>
      <c r="C4153" t="s">
        <v>29105</v>
      </c>
      <c r="D4153" t="s">
        <v>24762</v>
      </c>
      <c r="E4153" t="s">
        <v>21966</v>
      </c>
      <c r="F4153" t="s">
        <v>21953</v>
      </c>
      <c r="G4153">
        <v>3220</v>
      </c>
      <c r="I4153">
        <v>150</v>
      </c>
      <c r="J4153" t="s">
        <v>21954</v>
      </c>
      <c r="K4153" t="s">
        <v>12492</v>
      </c>
      <c r="L4153" t="s">
        <v>12492</v>
      </c>
      <c r="M4153" t="s">
        <v>21955</v>
      </c>
      <c r="N4153" t="s">
        <v>21955</v>
      </c>
      <c r="O4153" t="s">
        <v>21955</v>
      </c>
      <c r="P4153" t="s">
        <v>21955</v>
      </c>
      <c r="Q4153" t="s">
        <v>21956</v>
      </c>
      <c r="R4153">
        <v>0.05</v>
      </c>
      <c r="S4153">
        <v>0</v>
      </c>
      <c r="T4153" t="s">
        <v>21967</v>
      </c>
    </row>
    <row r="4154" spans="1:20">
      <c r="A4154" t="s">
        <v>349</v>
      </c>
      <c r="B4154" t="s">
        <v>29106</v>
      </c>
      <c r="C4154" t="s">
        <v>29107</v>
      </c>
      <c r="D4154" t="s">
        <v>26584</v>
      </c>
      <c r="E4154" t="s">
        <v>21960</v>
      </c>
      <c r="F4154" t="s">
        <v>21953</v>
      </c>
      <c r="G4154">
        <v>3021</v>
      </c>
      <c r="I4154">
        <v>150</v>
      </c>
      <c r="J4154" t="s">
        <v>21954</v>
      </c>
      <c r="K4154" t="s">
        <v>12492</v>
      </c>
      <c r="L4154" t="s">
        <v>12492</v>
      </c>
      <c r="M4154" t="s">
        <v>21955</v>
      </c>
      <c r="N4154" t="s">
        <v>21955</v>
      </c>
      <c r="O4154" t="s">
        <v>21955</v>
      </c>
      <c r="P4154" t="s">
        <v>21955</v>
      </c>
      <c r="Q4154" t="s">
        <v>21956</v>
      </c>
      <c r="R4154">
        <v>0.05</v>
      </c>
      <c r="S4154">
        <v>0</v>
      </c>
      <c r="T4154" t="s">
        <v>21967</v>
      </c>
    </row>
    <row r="4155" spans="1:20">
      <c r="A4155" t="s">
        <v>349</v>
      </c>
      <c r="B4155" t="s">
        <v>29108</v>
      </c>
      <c r="C4155" t="s">
        <v>29109</v>
      </c>
      <c r="D4155" t="s">
        <v>26584</v>
      </c>
      <c r="E4155" t="s">
        <v>21960</v>
      </c>
      <c r="F4155" t="s">
        <v>21953</v>
      </c>
      <c r="G4155">
        <v>3021</v>
      </c>
      <c r="I4155">
        <v>150</v>
      </c>
      <c r="J4155" t="s">
        <v>21954</v>
      </c>
      <c r="K4155" t="s">
        <v>12492</v>
      </c>
      <c r="L4155" t="s">
        <v>12492</v>
      </c>
      <c r="M4155" t="s">
        <v>21955</v>
      </c>
      <c r="N4155" t="s">
        <v>21955</v>
      </c>
      <c r="O4155" t="s">
        <v>21955</v>
      </c>
      <c r="P4155" t="s">
        <v>21955</v>
      </c>
      <c r="Q4155" t="s">
        <v>21956</v>
      </c>
      <c r="R4155">
        <v>0.05</v>
      </c>
      <c r="S4155">
        <v>0</v>
      </c>
      <c r="T4155" t="s">
        <v>21967</v>
      </c>
    </row>
    <row r="4156" spans="1:20">
      <c r="A4156" t="s">
        <v>349</v>
      </c>
      <c r="B4156" t="s">
        <v>29110</v>
      </c>
      <c r="C4156" t="s">
        <v>29111</v>
      </c>
      <c r="D4156" t="s">
        <v>25787</v>
      </c>
      <c r="E4156" t="s">
        <v>21960</v>
      </c>
      <c r="F4156" t="s">
        <v>21953</v>
      </c>
      <c r="G4156">
        <v>3420</v>
      </c>
      <c r="I4156">
        <v>150</v>
      </c>
      <c r="J4156" t="s">
        <v>21954</v>
      </c>
      <c r="K4156" t="s">
        <v>12492</v>
      </c>
      <c r="L4156" t="s">
        <v>12492</v>
      </c>
      <c r="M4156" t="s">
        <v>34</v>
      </c>
      <c r="N4156" t="s">
        <v>34</v>
      </c>
      <c r="O4156" t="s">
        <v>34</v>
      </c>
      <c r="P4156" t="s">
        <v>34</v>
      </c>
      <c r="Q4156" t="s">
        <v>21956</v>
      </c>
      <c r="R4156">
        <v>0.05</v>
      </c>
      <c r="S4156">
        <v>0</v>
      </c>
      <c r="T4156" t="s">
        <v>21967</v>
      </c>
    </row>
    <row r="4157" spans="1:20">
      <c r="A4157" t="s">
        <v>349</v>
      </c>
      <c r="B4157" t="s">
        <v>29112</v>
      </c>
      <c r="C4157" t="s">
        <v>29113</v>
      </c>
      <c r="D4157" t="s">
        <v>26581</v>
      </c>
      <c r="E4157" t="s">
        <v>21960</v>
      </c>
      <c r="F4157" t="s">
        <v>21953</v>
      </c>
      <c r="G4157">
        <v>3021</v>
      </c>
      <c r="I4157">
        <v>150</v>
      </c>
      <c r="J4157" t="s">
        <v>21954</v>
      </c>
      <c r="K4157" t="s">
        <v>12492</v>
      </c>
      <c r="L4157" t="s">
        <v>12492</v>
      </c>
      <c r="M4157" t="s">
        <v>21955</v>
      </c>
      <c r="N4157" t="s">
        <v>21955</v>
      </c>
      <c r="O4157" t="s">
        <v>21955</v>
      </c>
      <c r="P4157" t="s">
        <v>21955</v>
      </c>
      <c r="Q4157" t="s">
        <v>21956</v>
      </c>
      <c r="R4157">
        <v>0.05</v>
      </c>
      <c r="S4157">
        <v>0</v>
      </c>
    </row>
    <row r="4158" spans="1:20">
      <c r="A4158" t="s">
        <v>349</v>
      </c>
      <c r="B4158" t="s">
        <v>29114</v>
      </c>
      <c r="C4158" t="s">
        <v>29115</v>
      </c>
      <c r="D4158" t="s">
        <v>22069</v>
      </c>
      <c r="E4158" t="s">
        <v>21952</v>
      </c>
      <c r="F4158" t="s">
        <v>21953</v>
      </c>
      <c r="G4158">
        <v>3430</v>
      </c>
      <c r="I4158">
        <v>150</v>
      </c>
      <c r="J4158" t="s">
        <v>21954</v>
      </c>
      <c r="K4158" t="s">
        <v>204</v>
      </c>
      <c r="L4158" t="s">
        <v>12492</v>
      </c>
      <c r="M4158" t="s">
        <v>21955</v>
      </c>
      <c r="N4158" t="s">
        <v>21955</v>
      </c>
      <c r="O4158" t="s">
        <v>21955</v>
      </c>
      <c r="P4158" t="s">
        <v>21955</v>
      </c>
      <c r="Q4158" t="s">
        <v>21956</v>
      </c>
      <c r="R4158">
        <v>0.05</v>
      </c>
      <c r="S4158">
        <v>0</v>
      </c>
    </row>
    <row r="4159" spans="1:20">
      <c r="A4159" t="s">
        <v>349</v>
      </c>
      <c r="B4159" t="s">
        <v>29116</v>
      </c>
      <c r="C4159" t="s">
        <v>29117</v>
      </c>
      <c r="D4159" t="s">
        <v>22043</v>
      </c>
      <c r="E4159" t="s">
        <v>21952</v>
      </c>
      <c r="F4159" t="s">
        <v>21953</v>
      </c>
      <c r="G4159">
        <v>3440</v>
      </c>
      <c r="I4159">
        <v>150</v>
      </c>
      <c r="J4159" t="s">
        <v>21954</v>
      </c>
      <c r="K4159" t="s">
        <v>12492</v>
      </c>
      <c r="L4159" t="s">
        <v>12492</v>
      </c>
      <c r="M4159" t="s">
        <v>21955</v>
      </c>
      <c r="N4159" t="s">
        <v>21955</v>
      </c>
      <c r="O4159" t="s">
        <v>21955</v>
      </c>
      <c r="P4159" t="s">
        <v>21955</v>
      </c>
      <c r="Q4159" t="s">
        <v>21956</v>
      </c>
      <c r="R4159">
        <v>0.05</v>
      </c>
      <c r="S4159">
        <v>0</v>
      </c>
      <c r="T4159" t="s">
        <v>22002</v>
      </c>
    </row>
    <row r="4160" spans="1:20">
      <c r="A4160" t="s">
        <v>349</v>
      </c>
      <c r="B4160" t="s">
        <v>29118</v>
      </c>
      <c r="C4160" t="s">
        <v>29119</v>
      </c>
      <c r="D4160" t="s">
        <v>21959</v>
      </c>
      <c r="E4160" t="s">
        <v>21960</v>
      </c>
      <c r="F4160" t="s">
        <v>21953</v>
      </c>
      <c r="G4160">
        <v>3420</v>
      </c>
      <c r="I4160">
        <v>150</v>
      </c>
      <c r="J4160" t="s">
        <v>21954</v>
      </c>
      <c r="K4160" t="s">
        <v>204</v>
      </c>
      <c r="L4160" t="s">
        <v>12492</v>
      </c>
      <c r="M4160" t="s">
        <v>21961</v>
      </c>
      <c r="N4160" t="s">
        <v>21961</v>
      </c>
      <c r="O4160" t="s">
        <v>21961</v>
      </c>
      <c r="P4160" t="s">
        <v>21961</v>
      </c>
      <c r="Q4160" t="s">
        <v>21956</v>
      </c>
      <c r="R4160">
        <v>0.05</v>
      </c>
      <c r="S4160">
        <v>0</v>
      </c>
    </row>
    <row r="4161" spans="1:20">
      <c r="A4161" t="s">
        <v>349</v>
      </c>
      <c r="B4161" t="s">
        <v>29120</v>
      </c>
      <c r="C4161" t="s">
        <v>29121</v>
      </c>
      <c r="D4161" t="s">
        <v>21959</v>
      </c>
      <c r="E4161" t="s">
        <v>21960</v>
      </c>
      <c r="F4161" t="s">
        <v>21953</v>
      </c>
      <c r="G4161">
        <v>3420</v>
      </c>
      <c r="I4161">
        <v>150</v>
      </c>
      <c r="J4161" t="s">
        <v>21954</v>
      </c>
      <c r="K4161" t="s">
        <v>204</v>
      </c>
      <c r="L4161" t="s">
        <v>12492</v>
      </c>
      <c r="M4161" t="s">
        <v>21961</v>
      </c>
      <c r="N4161" t="s">
        <v>21961</v>
      </c>
      <c r="O4161" t="s">
        <v>21961</v>
      </c>
      <c r="P4161" t="s">
        <v>21961</v>
      </c>
      <c r="Q4161" t="s">
        <v>21956</v>
      </c>
      <c r="R4161">
        <v>0.05</v>
      </c>
      <c r="S4161">
        <v>0</v>
      </c>
    </row>
    <row r="4162" spans="1:20">
      <c r="A4162" t="s">
        <v>349</v>
      </c>
      <c r="B4162" t="s">
        <v>29122</v>
      </c>
      <c r="C4162" t="s">
        <v>29123</v>
      </c>
      <c r="D4162" t="s">
        <v>22069</v>
      </c>
      <c r="E4162" t="s">
        <v>21952</v>
      </c>
      <c r="F4162" t="s">
        <v>21953</v>
      </c>
      <c r="G4162">
        <v>3430</v>
      </c>
      <c r="I4162">
        <v>150</v>
      </c>
      <c r="J4162" t="s">
        <v>21954</v>
      </c>
      <c r="K4162" t="s">
        <v>12492</v>
      </c>
      <c r="L4162" t="s">
        <v>12492</v>
      </c>
      <c r="M4162" t="s">
        <v>21955</v>
      </c>
      <c r="N4162" t="s">
        <v>21955</v>
      </c>
      <c r="O4162" t="s">
        <v>21955</v>
      </c>
      <c r="P4162" t="s">
        <v>21955</v>
      </c>
      <c r="Q4162" t="s">
        <v>21956</v>
      </c>
      <c r="R4162">
        <v>0.05</v>
      </c>
      <c r="S4162">
        <v>0</v>
      </c>
      <c r="T4162" t="s">
        <v>22002</v>
      </c>
    </row>
    <row r="4163" spans="1:20">
      <c r="A4163" t="s">
        <v>349</v>
      </c>
      <c r="B4163" t="s">
        <v>29124</v>
      </c>
      <c r="C4163" t="s">
        <v>29125</v>
      </c>
      <c r="D4163" t="s">
        <v>27088</v>
      </c>
      <c r="E4163" t="s">
        <v>21952</v>
      </c>
      <c r="F4163" t="s">
        <v>21953</v>
      </c>
      <c r="G4163">
        <v>3450</v>
      </c>
      <c r="I4163">
        <v>150</v>
      </c>
      <c r="J4163" t="s">
        <v>21954</v>
      </c>
      <c r="K4163" t="s">
        <v>12492</v>
      </c>
      <c r="L4163" t="s">
        <v>12492</v>
      </c>
      <c r="M4163" t="s">
        <v>34</v>
      </c>
      <c r="N4163" t="s">
        <v>34</v>
      </c>
      <c r="O4163" t="s">
        <v>34</v>
      </c>
      <c r="P4163" t="s">
        <v>34</v>
      </c>
      <c r="Q4163" t="s">
        <v>21956</v>
      </c>
      <c r="R4163">
        <v>0.05</v>
      </c>
      <c r="S4163">
        <v>0</v>
      </c>
      <c r="T4163" t="s">
        <v>21967</v>
      </c>
    </row>
    <row r="4164" spans="1:20">
      <c r="A4164" t="s">
        <v>349</v>
      </c>
      <c r="B4164" t="s">
        <v>29126</v>
      </c>
      <c r="C4164" t="s">
        <v>29127</v>
      </c>
      <c r="D4164" t="s">
        <v>29128</v>
      </c>
      <c r="E4164" t="s">
        <v>21960</v>
      </c>
      <c r="F4164" t="s">
        <v>21953</v>
      </c>
      <c r="G4164">
        <v>3430</v>
      </c>
      <c r="I4164">
        <v>150</v>
      </c>
      <c r="J4164" t="s">
        <v>21954</v>
      </c>
      <c r="K4164" t="s">
        <v>12492</v>
      </c>
      <c r="L4164" t="s">
        <v>12492</v>
      </c>
      <c r="M4164" t="s">
        <v>21961</v>
      </c>
      <c r="N4164" t="s">
        <v>21961</v>
      </c>
      <c r="O4164" t="s">
        <v>21961</v>
      </c>
      <c r="P4164" t="s">
        <v>21961</v>
      </c>
      <c r="Q4164" t="s">
        <v>21956</v>
      </c>
      <c r="R4164">
        <v>0.05</v>
      </c>
      <c r="S4164">
        <v>0</v>
      </c>
      <c r="T4164" t="s">
        <v>21967</v>
      </c>
    </row>
    <row r="4165" spans="1:20">
      <c r="A4165" t="s">
        <v>349</v>
      </c>
      <c r="B4165" t="s">
        <v>29129</v>
      </c>
      <c r="C4165" t="s">
        <v>29130</v>
      </c>
      <c r="D4165" t="s">
        <v>22069</v>
      </c>
      <c r="E4165" t="s">
        <v>21952</v>
      </c>
      <c r="F4165" t="s">
        <v>21953</v>
      </c>
      <c r="G4165">
        <v>3430</v>
      </c>
      <c r="I4165">
        <v>150</v>
      </c>
      <c r="J4165" t="s">
        <v>21954</v>
      </c>
      <c r="K4165" t="s">
        <v>204</v>
      </c>
      <c r="L4165" t="s">
        <v>12492</v>
      </c>
      <c r="M4165" t="s">
        <v>21955</v>
      </c>
      <c r="N4165" t="s">
        <v>21955</v>
      </c>
      <c r="O4165" t="s">
        <v>21955</v>
      </c>
      <c r="P4165" t="s">
        <v>21955</v>
      </c>
      <c r="Q4165" t="s">
        <v>21956</v>
      </c>
      <c r="R4165">
        <v>0.05</v>
      </c>
      <c r="S4165">
        <v>0</v>
      </c>
      <c r="T4165" t="s">
        <v>21967</v>
      </c>
    </row>
    <row r="4166" spans="1:20">
      <c r="A4166" t="s">
        <v>349</v>
      </c>
      <c r="B4166" t="s">
        <v>29131</v>
      </c>
      <c r="C4166" t="s">
        <v>29132</v>
      </c>
      <c r="D4166" t="s">
        <v>22360</v>
      </c>
      <c r="E4166" t="s">
        <v>21960</v>
      </c>
      <c r="F4166" t="s">
        <v>21953</v>
      </c>
      <c r="G4166">
        <v>3420</v>
      </c>
      <c r="I4166">
        <v>150</v>
      </c>
      <c r="J4166" t="s">
        <v>21954</v>
      </c>
      <c r="K4166" t="s">
        <v>204</v>
      </c>
      <c r="L4166" t="s">
        <v>12492</v>
      </c>
      <c r="M4166" t="s">
        <v>21955</v>
      </c>
      <c r="N4166" t="s">
        <v>21955</v>
      </c>
      <c r="O4166" t="s">
        <v>21955</v>
      </c>
      <c r="P4166" t="s">
        <v>21955</v>
      </c>
      <c r="Q4166" t="s">
        <v>21956</v>
      </c>
      <c r="R4166">
        <v>0.05</v>
      </c>
      <c r="S4166">
        <v>0</v>
      </c>
    </row>
    <row r="4167" spans="1:20">
      <c r="A4167" t="s">
        <v>349</v>
      </c>
      <c r="B4167" t="s">
        <v>29133</v>
      </c>
      <c r="C4167" t="s">
        <v>29134</v>
      </c>
      <c r="D4167" t="s">
        <v>22043</v>
      </c>
      <c r="E4167" t="s">
        <v>21952</v>
      </c>
      <c r="F4167" t="s">
        <v>21953</v>
      </c>
      <c r="G4167">
        <v>3440</v>
      </c>
      <c r="I4167">
        <v>150</v>
      </c>
      <c r="J4167" t="s">
        <v>21954</v>
      </c>
      <c r="K4167" t="s">
        <v>204</v>
      </c>
      <c r="L4167" t="s">
        <v>204</v>
      </c>
      <c r="Q4167" t="s">
        <v>21956</v>
      </c>
      <c r="R4167">
        <v>0.05</v>
      </c>
      <c r="S4167">
        <v>0</v>
      </c>
    </row>
    <row r="4168" spans="1:20">
      <c r="A4168" t="s">
        <v>349</v>
      </c>
      <c r="B4168" t="s">
        <v>29135</v>
      </c>
      <c r="C4168" t="s">
        <v>29136</v>
      </c>
      <c r="D4168" t="s">
        <v>22043</v>
      </c>
      <c r="E4168" t="s">
        <v>21952</v>
      </c>
      <c r="F4168" t="s">
        <v>21953</v>
      </c>
      <c r="G4168">
        <v>3440</v>
      </c>
      <c r="I4168">
        <v>150</v>
      </c>
      <c r="J4168" t="s">
        <v>21954</v>
      </c>
      <c r="K4168" t="s">
        <v>204</v>
      </c>
      <c r="L4168" t="s">
        <v>204</v>
      </c>
      <c r="Q4168" t="s">
        <v>21956</v>
      </c>
      <c r="R4168">
        <v>0.05</v>
      </c>
      <c r="S4168">
        <v>0</v>
      </c>
    </row>
    <row r="4169" spans="1:20">
      <c r="A4169" t="s">
        <v>349</v>
      </c>
      <c r="B4169" t="s">
        <v>29137</v>
      </c>
      <c r="C4169" t="s">
        <v>29138</v>
      </c>
      <c r="D4169" t="s">
        <v>22974</v>
      </c>
      <c r="E4169" t="s">
        <v>22391</v>
      </c>
      <c r="F4169" t="s">
        <v>21953</v>
      </c>
      <c r="G4169">
        <v>3240</v>
      </c>
      <c r="I4169">
        <v>150</v>
      </c>
      <c r="J4169" t="s">
        <v>21954</v>
      </c>
      <c r="K4169" t="s">
        <v>12492</v>
      </c>
      <c r="L4169" t="s">
        <v>204</v>
      </c>
      <c r="M4169" t="s">
        <v>34</v>
      </c>
      <c r="N4169" t="s">
        <v>21955</v>
      </c>
      <c r="O4169" t="s">
        <v>21955</v>
      </c>
      <c r="P4169" t="s">
        <v>34</v>
      </c>
      <c r="Q4169" t="s">
        <v>21956</v>
      </c>
      <c r="R4169">
        <v>0.05</v>
      </c>
      <c r="S4169">
        <v>0</v>
      </c>
      <c r="T4169" t="s">
        <v>22002</v>
      </c>
    </row>
    <row r="4170" spans="1:20">
      <c r="A4170" t="s">
        <v>349</v>
      </c>
      <c r="B4170" t="s">
        <v>29139</v>
      </c>
      <c r="C4170" t="s">
        <v>29140</v>
      </c>
      <c r="D4170" t="s">
        <v>22974</v>
      </c>
      <c r="E4170" t="s">
        <v>22391</v>
      </c>
      <c r="F4170" t="s">
        <v>21953</v>
      </c>
      <c r="G4170">
        <v>3240</v>
      </c>
      <c r="I4170">
        <v>150</v>
      </c>
      <c r="J4170" t="s">
        <v>21954</v>
      </c>
      <c r="K4170" t="s">
        <v>12492</v>
      </c>
      <c r="L4170" t="s">
        <v>204</v>
      </c>
      <c r="M4170" t="s">
        <v>34</v>
      </c>
      <c r="N4170" t="s">
        <v>21955</v>
      </c>
      <c r="O4170" t="s">
        <v>21955</v>
      </c>
      <c r="P4170" t="s">
        <v>34</v>
      </c>
      <c r="Q4170" t="s">
        <v>21956</v>
      </c>
      <c r="R4170">
        <v>0.05</v>
      </c>
      <c r="S4170">
        <v>0</v>
      </c>
      <c r="T4170" t="s">
        <v>22002</v>
      </c>
    </row>
    <row r="4171" spans="1:20">
      <c r="A4171" t="s">
        <v>349</v>
      </c>
      <c r="B4171" t="s">
        <v>29141</v>
      </c>
      <c r="C4171" t="s">
        <v>29142</v>
      </c>
      <c r="D4171" t="s">
        <v>22069</v>
      </c>
      <c r="E4171" t="s">
        <v>21952</v>
      </c>
      <c r="F4171" t="s">
        <v>21953</v>
      </c>
      <c r="G4171">
        <v>3430</v>
      </c>
      <c r="I4171">
        <v>150</v>
      </c>
      <c r="J4171" t="s">
        <v>21954</v>
      </c>
      <c r="K4171" t="s">
        <v>12492</v>
      </c>
      <c r="L4171" t="s">
        <v>12492</v>
      </c>
      <c r="M4171" t="s">
        <v>21955</v>
      </c>
      <c r="N4171" t="s">
        <v>21955</v>
      </c>
      <c r="O4171" t="s">
        <v>21955</v>
      </c>
      <c r="P4171" t="s">
        <v>21955</v>
      </c>
      <c r="Q4171" t="s">
        <v>21956</v>
      </c>
      <c r="R4171">
        <v>0.05</v>
      </c>
      <c r="S4171">
        <v>0</v>
      </c>
      <c r="T4171" t="s">
        <v>22002</v>
      </c>
    </row>
    <row r="4172" spans="1:20">
      <c r="A4172" t="s">
        <v>349</v>
      </c>
      <c r="B4172" t="s">
        <v>29143</v>
      </c>
      <c r="C4172" t="s">
        <v>29144</v>
      </c>
      <c r="D4172" t="s">
        <v>22069</v>
      </c>
      <c r="E4172" t="s">
        <v>21952</v>
      </c>
      <c r="F4172" t="s">
        <v>21953</v>
      </c>
      <c r="G4172">
        <v>3430</v>
      </c>
      <c r="I4172">
        <v>150</v>
      </c>
      <c r="J4172" t="s">
        <v>21954</v>
      </c>
      <c r="K4172" t="s">
        <v>204</v>
      </c>
      <c r="L4172" t="s">
        <v>12492</v>
      </c>
      <c r="M4172" t="s">
        <v>21955</v>
      </c>
      <c r="N4172" t="s">
        <v>21955</v>
      </c>
      <c r="O4172" t="s">
        <v>21955</v>
      </c>
      <c r="P4172" t="s">
        <v>21955</v>
      </c>
      <c r="Q4172" t="s">
        <v>21956</v>
      </c>
      <c r="R4172">
        <v>0.05</v>
      </c>
      <c r="S4172">
        <v>0</v>
      </c>
    </row>
    <row r="4173" spans="1:20">
      <c r="A4173" t="s">
        <v>349</v>
      </c>
      <c r="B4173" t="s">
        <v>29145</v>
      </c>
      <c r="C4173" t="s">
        <v>29146</v>
      </c>
      <c r="D4173" t="s">
        <v>26581</v>
      </c>
      <c r="E4173" t="s">
        <v>21960</v>
      </c>
      <c r="F4173" t="s">
        <v>21953</v>
      </c>
      <c r="G4173">
        <v>3021</v>
      </c>
      <c r="I4173">
        <v>150</v>
      </c>
      <c r="J4173" t="s">
        <v>21954</v>
      </c>
      <c r="K4173" t="s">
        <v>12492</v>
      </c>
      <c r="L4173" t="s">
        <v>12492</v>
      </c>
      <c r="M4173" t="s">
        <v>21955</v>
      </c>
      <c r="N4173" t="s">
        <v>21955</v>
      </c>
      <c r="O4173" t="s">
        <v>21955</v>
      </c>
      <c r="P4173" t="s">
        <v>21955</v>
      </c>
      <c r="Q4173" t="s">
        <v>21956</v>
      </c>
      <c r="R4173">
        <v>0.05</v>
      </c>
      <c r="S4173">
        <v>0</v>
      </c>
    </row>
    <row r="4174" spans="1:20">
      <c r="A4174" t="s">
        <v>349</v>
      </c>
      <c r="B4174" t="s">
        <v>29147</v>
      </c>
      <c r="C4174" t="s">
        <v>29148</v>
      </c>
      <c r="D4174" t="s">
        <v>22360</v>
      </c>
      <c r="E4174" t="s">
        <v>21960</v>
      </c>
      <c r="F4174" t="s">
        <v>21953</v>
      </c>
      <c r="G4174">
        <v>3420</v>
      </c>
      <c r="I4174">
        <v>150</v>
      </c>
      <c r="J4174" t="s">
        <v>21954</v>
      </c>
      <c r="K4174" t="s">
        <v>12492</v>
      </c>
      <c r="L4174" t="s">
        <v>12492</v>
      </c>
      <c r="M4174" t="s">
        <v>21955</v>
      </c>
      <c r="N4174" t="s">
        <v>21955</v>
      </c>
      <c r="O4174" t="s">
        <v>21955</v>
      </c>
      <c r="P4174" t="s">
        <v>21955</v>
      </c>
      <c r="Q4174" t="s">
        <v>21956</v>
      </c>
      <c r="R4174">
        <v>0.05</v>
      </c>
      <c r="S4174">
        <v>0</v>
      </c>
      <c r="T4174" t="s">
        <v>21967</v>
      </c>
    </row>
    <row r="4175" spans="1:20">
      <c r="A4175" t="s">
        <v>349</v>
      </c>
      <c r="B4175" t="s">
        <v>29149</v>
      </c>
      <c r="C4175" t="s">
        <v>29150</v>
      </c>
      <c r="D4175" t="s">
        <v>22053</v>
      </c>
      <c r="E4175" t="s">
        <v>21987</v>
      </c>
      <c r="F4175" t="s">
        <v>21953</v>
      </c>
      <c r="G4175">
        <v>3220</v>
      </c>
      <c r="I4175">
        <v>200</v>
      </c>
      <c r="J4175" t="s">
        <v>21954</v>
      </c>
      <c r="K4175" t="s">
        <v>204</v>
      </c>
      <c r="L4175" t="s">
        <v>12492</v>
      </c>
      <c r="M4175" t="s">
        <v>21955</v>
      </c>
      <c r="N4175" t="s">
        <v>21955</v>
      </c>
      <c r="O4175" t="s">
        <v>21955</v>
      </c>
      <c r="P4175" t="s">
        <v>21955</v>
      </c>
      <c r="Q4175" t="s">
        <v>21956</v>
      </c>
      <c r="R4175">
        <v>0.05</v>
      </c>
      <c r="S4175">
        <v>0</v>
      </c>
      <c r="T4175" t="s">
        <v>22002</v>
      </c>
    </row>
    <row r="4176" spans="1:20">
      <c r="A4176" t="s">
        <v>349</v>
      </c>
      <c r="B4176" t="s">
        <v>29151</v>
      </c>
      <c r="C4176" t="s">
        <v>29152</v>
      </c>
      <c r="D4176" t="s">
        <v>29153</v>
      </c>
      <c r="E4176" t="s">
        <v>22199</v>
      </c>
      <c r="F4176" t="s">
        <v>21953</v>
      </c>
      <c r="G4176">
        <v>3220</v>
      </c>
      <c r="I4176">
        <v>150</v>
      </c>
      <c r="J4176" t="s">
        <v>21954</v>
      </c>
      <c r="K4176" t="s">
        <v>204</v>
      </c>
      <c r="L4176" t="s">
        <v>12492</v>
      </c>
      <c r="M4176" t="s">
        <v>21955</v>
      </c>
      <c r="N4176" t="s">
        <v>21955</v>
      </c>
      <c r="O4176" t="s">
        <v>21955</v>
      </c>
      <c r="P4176" t="s">
        <v>21955</v>
      </c>
      <c r="Q4176" t="s">
        <v>21956</v>
      </c>
      <c r="R4176">
        <v>0.05</v>
      </c>
      <c r="S4176">
        <v>0</v>
      </c>
    </row>
    <row r="4177" spans="1:20">
      <c r="A4177" t="s">
        <v>349</v>
      </c>
      <c r="B4177" t="s">
        <v>29154</v>
      </c>
      <c r="C4177" t="s">
        <v>29155</v>
      </c>
      <c r="D4177" t="s">
        <v>22394</v>
      </c>
      <c r="E4177" t="s">
        <v>22181</v>
      </c>
      <c r="F4177" t="s">
        <v>21953</v>
      </c>
      <c r="G4177">
        <v>3220</v>
      </c>
      <c r="I4177">
        <v>150</v>
      </c>
      <c r="J4177" t="s">
        <v>21954</v>
      </c>
      <c r="K4177" t="s">
        <v>12492</v>
      </c>
      <c r="L4177" t="s">
        <v>12492</v>
      </c>
      <c r="M4177" t="s">
        <v>21955</v>
      </c>
      <c r="N4177" t="s">
        <v>21955</v>
      </c>
      <c r="O4177" t="s">
        <v>21955</v>
      </c>
      <c r="P4177" t="s">
        <v>21955</v>
      </c>
      <c r="Q4177" t="s">
        <v>21956</v>
      </c>
      <c r="R4177">
        <v>0.05</v>
      </c>
      <c r="S4177">
        <v>0</v>
      </c>
      <c r="T4177" t="s">
        <v>21967</v>
      </c>
    </row>
    <row r="4178" spans="1:20">
      <c r="A4178" t="s">
        <v>349</v>
      </c>
      <c r="B4178" t="s">
        <v>29156</v>
      </c>
      <c r="C4178" t="s">
        <v>29157</v>
      </c>
      <c r="D4178" t="s">
        <v>26769</v>
      </c>
      <c r="E4178" t="s">
        <v>21952</v>
      </c>
      <c r="F4178" t="s">
        <v>21953</v>
      </c>
      <c r="G4178">
        <v>3430</v>
      </c>
      <c r="I4178">
        <v>150</v>
      </c>
      <c r="J4178" t="s">
        <v>21954</v>
      </c>
      <c r="K4178" t="s">
        <v>12492</v>
      </c>
      <c r="L4178" t="s">
        <v>12492</v>
      </c>
      <c r="M4178" t="s">
        <v>21955</v>
      </c>
      <c r="N4178" t="s">
        <v>21955</v>
      </c>
      <c r="O4178" t="s">
        <v>21955</v>
      </c>
      <c r="P4178" t="s">
        <v>21955</v>
      </c>
      <c r="Q4178" t="s">
        <v>21956</v>
      </c>
      <c r="R4178">
        <v>0.05</v>
      </c>
      <c r="S4178">
        <v>0</v>
      </c>
      <c r="T4178" t="s">
        <v>21967</v>
      </c>
    </row>
    <row r="4179" spans="1:20">
      <c r="A4179" t="s">
        <v>349</v>
      </c>
      <c r="B4179" t="s">
        <v>29158</v>
      </c>
      <c r="C4179" t="s">
        <v>29159</v>
      </c>
      <c r="D4179" t="s">
        <v>22069</v>
      </c>
      <c r="E4179" t="s">
        <v>21952</v>
      </c>
      <c r="F4179" t="s">
        <v>21953</v>
      </c>
      <c r="G4179">
        <v>3430</v>
      </c>
      <c r="I4179">
        <v>150</v>
      </c>
      <c r="J4179" t="s">
        <v>21954</v>
      </c>
      <c r="K4179" t="s">
        <v>12492</v>
      </c>
      <c r="L4179" t="s">
        <v>12492</v>
      </c>
      <c r="M4179" t="s">
        <v>21955</v>
      </c>
      <c r="N4179" t="s">
        <v>21955</v>
      </c>
      <c r="O4179" t="s">
        <v>21955</v>
      </c>
      <c r="P4179" t="s">
        <v>21955</v>
      </c>
      <c r="Q4179" t="s">
        <v>21956</v>
      </c>
      <c r="R4179">
        <v>0.05</v>
      </c>
      <c r="S4179">
        <v>0</v>
      </c>
    </row>
    <row r="4180" spans="1:20">
      <c r="A4180" t="s">
        <v>349</v>
      </c>
      <c r="B4180" t="s">
        <v>29160</v>
      </c>
      <c r="C4180" t="s">
        <v>29161</v>
      </c>
      <c r="D4180" t="s">
        <v>22043</v>
      </c>
      <c r="E4180" t="s">
        <v>21952</v>
      </c>
      <c r="F4180" t="s">
        <v>21953</v>
      </c>
      <c r="G4180">
        <v>3440</v>
      </c>
      <c r="I4180">
        <v>150</v>
      </c>
      <c r="J4180" t="s">
        <v>21954</v>
      </c>
      <c r="K4180" t="s">
        <v>12492</v>
      </c>
      <c r="L4180" t="s">
        <v>12492</v>
      </c>
      <c r="M4180" t="s">
        <v>21955</v>
      </c>
      <c r="N4180" t="s">
        <v>21955</v>
      </c>
      <c r="O4180" t="s">
        <v>21955</v>
      </c>
      <c r="P4180" t="s">
        <v>21955</v>
      </c>
      <c r="Q4180" t="s">
        <v>21956</v>
      </c>
      <c r="R4180">
        <v>0.05</v>
      </c>
      <c r="S4180">
        <v>0</v>
      </c>
      <c r="T4180" t="s">
        <v>21967</v>
      </c>
    </row>
    <row r="4181" spans="1:20">
      <c r="A4181" t="s">
        <v>349</v>
      </c>
      <c r="B4181" t="s">
        <v>29162</v>
      </c>
      <c r="C4181" t="s">
        <v>29163</v>
      </c>
      <c r="D4181" t="s">
        <v>22307</v>
      </c>
      <c r="E4181" t="s">
        <v>21952</v>
      </c>
      <c r="F4181" t="s">
        <v>21953</v>
      </c>
      <c r="G4181">
        <v>3430</v>
      </c>
      <c r="I4181">
        <v>150</v>
      </c>
      <c r="J4181" t="s">
        <v>21954</v>
      </c>
      <c r="K4181" t="s">
        <v>12492</v>
      </c>
      <c r="L4181" t="s">
        <v>12492</v>
      </c>
      <c r="M4181" t="s">
        <v>21955</v>
      </c>
      <c r="N4181" t="s">
        <v>21955</v>
      </c>
      <c r="O4181" t="s">
        <v>21955</v>
      </c>
      <c r="P4181" t="s">
        <v>21955</v>
      </c>
      <c r="Q4181" t="s">
        <v>21956</v>
      </c>
      <c r="R4181">
        <v>0.05</v>
      </c>
      <c r="S4181">
        <v>0</v>
      </c>
      <c r="T4181" t="s">
        <v>22002</v>
      </c>
    </row>
    <row r="4182" spans="1:20">
      <c r="A4182" t="s">
        <v>349</v>
      </c>
      <c r="B4182" t="s">
        <v>29164</v>
      </c>
      <c r="C4182" t="s">
        <v>29165</v>
      </c>
      <c r="D4182" t="s">
        <v>26584</v>
      </c>
      <c r="E4182" t="s">
        <v>21960</v>
      </c>
      <c r="F4182" t="s">
        <v>21953</v>
      </c>
      <c r="G4182">
        <v>3021</v>
      </c>
      <c r="I4182">
        <v>150</v>
      </c>
      <c r="J4182" t="s">
        <v>21954</v>
      </c>
      <c r="K4182" t="s">
        <v>12492</v>
      </c>
      <c r="L4182" t="s">
        <v>12492</v>
      </c>
      <c r="M4182" t="s">
        <v>21955</v>
      </c>
      <c r="N4182" t="s">
        <v>21955</v>
      </c>
      <c r="O4182" t="s">
        <v>21955</v>
      </c>
      <c r="P4182" t="s">
        <v>21955</v>
      </c>
      <c r="Q4182" t="s">
        <v>21956</v>
      </c>
      <c r="R4182">
        <v>0.05</v>
      </c>
      <c r="S4182">
        <v>0</v>
      </c>
      <c r="T4182" t="s">
        <v>21967</v>
      </c>
    </row>
    <row r="4183" spans="1:20">
      <c r="A4183" t="s">
        <v>349</v>
      </c>
      <c r="B4183" t="s">
        <v>29166</v>
      </c>
      <c r="C4183" t="s">
        <v>29167</v>
      </c>
      <c r="D4183" t="s">
        <v>22069</v>
      </c>
      <c r="E4183" t="s">
        <v>21952</v>
      </c>
      <c r="F4183" t="s">
        <v>21953</v>
      </c>
      <c r="G4183">
        <v>3430</v>
      </c>
      <c r="I4183">
        <v>150</v>
      </c>
      <c r="J4183" t="s">
        <v>21954</v>
      </c>
      <c r="K4183" t="s">
        <v>204</v>
      </c>
      <c r="L4183" t="s">
        <v>12492</v>
      </c>
      <c r="M4183" t="s">
        <v>21955</v>
      </c>
      <c r="N4183" t="s">
        <v>21955</v>
      </c>
      <c r="O4183" t="s">
        <v>21955</v>
      </c>
      <c r="P4183" t="s">
        <v>21955</v>
      </c>
      <c r="Q4183" t="s">
        <v>21956</v>
      </c>
      <c r="R4183">
        <v>0.05</v>
      </c>
      <c r="S4183">
        <v>0</v>
      </c>
      <c r="T4183" t="s">
        <v>21967</v>
      </c>
    </row>
    <row r="4184" spans="1:20">
      <c r="A4184" t="s">
        <v>349</v>
      </c>
      <c r="B4184" t="s">
        <v>29168</v>
      </c>
      <c r="C4184" t="s">
        <v>29169</v>
      </c>
      <c r="D4184" t="s">
        <v>21959</v>
      </c>
      <c r="E4184" t="s">
        <v>21960</v>
      </c>
      <c r="F4184" t="s">
        <v>21953</v>
      </c>
      <c r="G4184">
        <v>3420</v>
      </c>
      <c r="I4184">
        <v>150</v>
      </c>
      <c r="J4184" t="s">
        <v>21954</v>
      </c>
      <c r="K4184" t="s">
        <v>204</v>
      </c>
      <c r="L4184" t="s">
        <v>12492</v>
      </c>
      <c r="M4184" t="s">
        <v>21961</v>
      </c>
      <c r="N4184" t="s">
        <v>21961</v>
      </c>
      <c r="O4184" t="s">
        <v>21961</v>
      </c>
      <c r="P4184" t="s">
        <v>21961</v>
      </c>
      <c r="Q4184" t="s">
        <v>21956</v>
      </c>
      <c r="R4184">
        <v>0.05</v>
      </c>
      <c r="S4184">
        <v>0</v>
      </c>
    </row>
    <row r="4185" spans="1:20">
      <c r="A4185" t="s">
        <v>349</v>
      </c>
      <c r="B4185" t="s">
        <v>29170</v>
      </c>
      <c r="C4185" t="s">
        <v>29171</v>
      </c>
      <c r="D4185" t="s">
        <v>21959</v>
      </c>
      <c r="E4185" t="s">
        <v>21960</v>
      </c>
      <c r="F4185" t="s">
        <v>21953</v>
      </c>
      <c r="G4185">
        <v>3420</v>
      </c>
      <c r="I4185">
        <v>150</v>
      </c>
      <c r="J4185" t="s">
        <v>21954</v>
      </c>
      <c r="K4185" t="s">
        <v>204</v>
      </c>
      <c r="L4185" t="s">
        <v>12492</v>
      </c>
      <c r="M4185" t="s">
        <v>21955</v>
      </c>
      <c r="N4185" t="s">
        <v>21955</v>
      </c>
      <c r="O4185" t="s">
        <v>21955</v>
      </c>
      <c r="P4185" t="s">
        <v>21955</v>
      </c>
      <c r="Q4185" t="s">
        <v>21956</v>
      </c>
      <c r="R4185">
        <v>0.05</v>
      </c>
      <c r="S4185">
        <v>0</v>
      </c>
      <c r="T4185" t="s">
        <v>21967</v>
      </c>
    </row>
    <row r="4186" spans="1:20">
      <c r="A4186" t="s">
        <v>349</v>
      </c>
      <c r="B4186" t="s">
        <v>29172</v>
      </c>
      <c r="C4186" t="s">
        <v>29173</v>
      </c>
      <c r="D4186" t="s">
        <v>21959</v>
      </c>
      <c r="E4186" t="s">
        <v>21960</v>
      </c>
      <c r="F4186" t="s">
        <v>21953</v>
      </c>
      <c r="G4186">
        <v>3420</v>
      </c>
      <c r="I4186">
        <v>150</v>
      </c>
      <c r="J4186" t="s">
        <v>21954</v>
      </c>
      <c r="K4186" t="s">
        <v>204</v>
      </c>
      <c r="L4186" t="s">
        <v>12492</v>
      </c>
      <c r="M4186" t="s">
        <v>21955</v>
      </c>
      <c r="N4186" t="s">
        <v>21955</v>
      </c>
      <c r="O4186" t="s">
        <v>21955</v>
      </c>
      <c r="P4186" t="s">
        <v>21955</v>
      </c>
      <c r="Q4186" t="s">
        <v>21956</v>
      </c>
      <c r="R4186">
        <v>0.05</v>
      </c>
      <c r="S4186">
        <v>0</v>
      </c>
      <c r="T4186" t="s">
        <v>21967</v>
      </c>
    </row>
    <row r="4187" spans="1:20">
      <c r="A4187" t="s">
        <v>349</v>
      </c>
      <c r="B4187" t="s">
        <v>29174</v>
      </c>
      <c r="C4187" t="s">
        <v>29175</v>
      </c>
      <c r="D4187" t="s">
        <v>21959</v>
      </c>
      <c r="E4187" t="s">
        <v>21960</v>
      </c>
      <c r="F4187" t="s">
        <v>21953</v>
      </c>
      <c r="G4187">
        <v>3420</v>
      </c>
      <c r="I4187">
        <v>150</v>
      </c>
      <c r="J4187" t="s">
        <v>21954</v>
      </c>
      <c r="K4187" t="s">
        <v>12492</v>
      </c>
      <c r="L4187" t="s">
        <v>12492</v>
      </c>
      <c r="M4187" t="s">
        <v>21955</v>
      </c>
      <c r="N4187" t="s">
        <v>21955</v>
      </c>
      <c r="O4187" t="s">
        <v>21955</v>
      </c>
      <c r="P4187" t="s">
        <v>21955</v>
      </c>
      <c r="Q4187" t="s">
        <v>21956</v>
      </c>
      <c r="R4187">
        <v>0.05</v>
      </c>
      <c r="S4187">
        <v>0</v>
      </c>
    </row>
    <row r="4188" spans="1:20">
      <c r="A4188" t="s">
        <v>349</v>
      </c>
      <c r="B4188" t="s">
        <v>29176</v>
      </c>
      <c r="C4188" t="s">
        <v>29177</v>
      </c>
      <c r="D4188" t="s">
        <v>21959</v>
      </c>
      <c r="E4188" t="s">
        <v>21960</v>
      </c>
      <c r="F4188" t="s">
        <v>21953</v>
      </c>
      <c r="G4188">
        <v>3420</v>
      </c>
      <c r="I4188">
        <v>150</v>
      </c>
      <c r="J4188" t="s">
        <v>21954</v>
      </c>
      <c r="K4188" t="s">
        <v>204</v>
      </c>
      <c r="L4188" t="s">
        <v>12492</v>
      </c>
      <c r="M4188" t="s">
        <v>21955</v>
      </c>
      <c r="N4188" t="s">
        <v>21955</v>
      </c>
      <c r="O4188" t="s">
        <v>21955</v>
      </c>
      <c r="P4188" t="s">
        <v>21955</v>
      </c>
      <c r="Q4188" t="s">
        <v>21956</v>
      </c>
      <c r="R4188">
        <v>0.05</v>
      </c>
      <c r="S4188">
        <v>0</v>
      </c>
    </row>
    <row r="4189" spans="1:20">
      <c r="A4189" t="s">
        <v>349</v>
      </c>
      <c r="B4189" t="s">
        <v>29178</v>
      </c>
      <c r="C4189" t="s">
        <v>29179</v>
      </c>
      <c r="D4189" t="s">
        <v>21959</v>
      </c>
      <c r="E4189" t="s">
        <v>21960</v>
      </c>
      <c r="F4189" t="s">
        <v>21953</v>
      </c>
      <c r="G4189">
        <v>3420</v>
      </c>
      <c r="I4189">
        <v>150</v>
      </c>
      <c r="J4189" t="s">
        <v>21954</v>
      </c>
      <c r="K4189" t="s">
        <v>204</v>
      </c>
      <c r="L4189" t="s">
        <v>12492</v>
      </c>
      <c r="M4189" t="s">
        <v>21961</v>
      </c>
      <c r="N4189" t="s">
        <v>21961</v>
      </c>
      <c r="O4189" t="s">
        <v>21961</v>
      </c>
      <c r="P4189" t="s">
        <v>21961</v>
      </c>
      <c r="Q4189" t="s">
        <v>21956</v>
      </c>
      <c r="R4189">
        <v>0.05</v>
      </c>
      <c r="S4189">
        <v>0</v>
      </c>
    </row>
    <row r="4190" spans="1:20">
      <c r="A4190" t="s">
        <v>349</v>
      </c>
      <c r="B4190" t="s">
        <v>29180</v>
      </c>
      <c r="C4190" t="s">
        <v>29181</v>
      </c>
      <c r="D4190" t="s">
        <v>22360</v>
      </c>
      <c r="E4190" t="s">
        <v>21960</v>
      </c>
      <c r="F4190" t="s">
        <v>21953</v>
      </c>
      <c r="G4190">
        <v>3420</v>
      </c>
      <c r="I4190">
        <v>150</v>
      </c>
      <c r="J4190" t="s">
        <v>21954</v>
      </c>
      <c r="K4190" t="s">
        <v>12492</v>
      </c>
      <c r="L4190" t="s">
        <v>12492</v>
      </c>
      <c r="M4190" t="s">
        <v>21955</v>
      </c>
      <c r="N4190" t="s">
        <v>21955</v>
      </c>
      <c r="O4190" t="s">
        <v>21955</v>
      </c>
      <c r="P4190" t="s">
        <v>21955</v>
      </c>
      <c r="Q4190" t="s">
        <v>21956</v>
      </c>
      <c r="R4190">
        <v>0.05</v>
      </c>
      <c r="S4190">
        <v>0</v>
      </c>
      <c r="T4190" t="s">
        <v>21967</v>
      </c>
    </row>
    <row r="4191" spans="1:20">
      <c r="A4191" t="s">
        <v>349</v>
      </c>
      <c r="B4191" t="s">
        <v>29182</v>
      </c>
      <c r="C4191" t="s">
        <v>29183</v>
      </c>
      <c r="D4191" t="s">
        <v>22043</v>
      </c>
      <c r="E4191" t="s">
        <v>21952</v>
      </c>
      <c r="F4191" t="s">
        <v>21953</v>
      </c>
      <c r="G4191">
        <v>3440</v>
      </c>
      <c r="I4191">
        <v>150</v>
      </c>
      <c r="J4191" t="s">
        <v>21954</v>
      </c>
      <c r="K4191" t="s">
        <v>204</v>
      </c>
      <c r="L4191" t="s">
        <v>12492</v>
      </c>
      <c r="M4191" t="s">
        <v>21955</v>
      </c>
      <c r="N4191" t="s">
        <v>21955</v>
      </c>
      <c r="O4191" t="s">
        <v>21955</v>
      </c>
      <c r="P4191" t="s">
        <v>21955</v>
      </c>
      <c r="Q4191" t="s">
        <v>21956</v>
      </c>
      <c r="R4191">
        <v>0.05</v>
      </c>
      <c r="S4191">
        <v>0</v>
      </c>
    </row>
    <row r="4192" spans="1:20">
      <c r="A4192" t="s">
        <v>349</v>
      </c>
      <c r="B4192" t="s">
        <v>29184</v>
      </c>
      <c r="C4192" t="s">
        <v>29185</v>
      </c>
      <c r="D4192" t="s">
        <v>22382</v>
      </c>
      <c r="E4192" t="s">
        <v>21966</v>
      </c>
      <c r="F4192" t="s">
        <v>21953</v>
      </c>
      <c r="G4192">
        <v>3450</v>
      </c>
      <c r="I4192">
        <v>150</v>
      </c>
      <c r="J4192" t="s">
        <v>21954</v>
      </c>
      <c r="K4192" t="s">
        <v>204</v>
      </c>
      <c r="L4192" t="s">
        <v>12492</v>
      </c>
      <c r="M4192" t="s">
        <v>21955</v>
      </c>
      <c r="N4192" t="s">
        <v>21955</v>
      </c>
      <c r="O4192" t="s">
        <v>21955</v>
      </c>
      <c r="P4192" t="s">
        <v>21955</v>
      </c>
      <c r="Q4192" t="s">
        <v>21956</v>
      </c>
      <c r="R4192">
        <v>0.05</v>
      </c>
      <c r="S4192">
        <v>0</v>
      </c>
    </row>
    <row r="4193" spans="1:20">
      <c r="A4193" t="s">
        <v>349</v>
      </c>
      <c r="B4193" t="s">
        <v>29186</v>
      </c>
      <c r="C4193" t="s">
        <v>29187</v>
      </c>
      <c r="D4193" t="s">
        <v>21979</v>
      </c>
      <c r="E4193" t="s">
        <v>21952</v>
      </c>
      <c r="F4193" t="s">
        <v>21953</v>
      </c>
      <c r="G4193">
        <v>3440</v>
      </c>
      <c r="I4193">
        <v>150</v>
      </c>
      <c r="J4193" t="s">
        <v>21954</v>
      </c>
      <c r="K4193" t="s">
        <v>204</v>
      </c>
      <c r="L4193" t="s">
        <v>12492</v>
      </c>
      <c r="M4193" t="s">
        <v>21955</v>
      </c>
      <c r="N4193" t="s">
        <v>21955</v>
      </c>
      <c r="O4193" t="s">
        <v>21955</v>
      </c>
      <c r="P4193" t="s">
        <v>21955</v>
      </c>
      <c r="Q4193" t="s">
        <v>21956</v>
      </c>
      <c r="R4193">
        <v>0.05</v>
      </c>
      <c r="S4193">
        <v>0</v>
      </c>
    </row>
    <row r="4194" spans="1:20">
      <c r="A4194" t="s">
        <v>349</v>
      </c>
      <c r="B4194" t="s">
        <v>29188</v>
      </c>
      <c r="C4194" t="s">
        <v>29189</v>
      </c>
      <c r="D4194" t="s">
        <v>21979</v>
      </c>
      <c r="E4194" t="s">
        <v>21952</v>
      </c>
      <c r="F4194" t="s">
        <v>21953</v>
      </c>
      <c r="G4194">
        <v>3440</v>
      </c>
      <c r="I4194">
        <v>150</v>
      </c>
      <c r="J4194" t="s">
        <v>21954</v>
      </c>
      <c r="K4194" t="s">
        <v>204</v>
      </c>
      <c r="L4194" t="s">
        <v>12492</v>
      </c>
      <c r="M4194" t="s">
        <v>21955</v>
      </c>
      <c r="N4194" t="s">
        <v>21955</v>
      </c>
      <c r="O4194" t="s">
        <v>21955</v>
      </c>
      <c r="P4194" t="s">
        <v>21955</v>
      </c>
      <c r="Q4194" t="s">
        <v>21956</v>
      </c>
      <c r="R4194">
        <v>0.05</v>
      </c>
      <c r="S4194">
        <v>0</v>
      </c>
    </row>
    <row r="4195" spans="1:20">
      <c r="A4195" t="s">
        <v>349</v>
      </c>
      <c r="B4195" t="s">
        <v>29190</v>
      </c>
      <c r="C4195" t="s">
        <v>29191</v>
      </c>
      <c r="D4195" t="s">
        <v>21979</v>
      </c>
      <c r="E4195" t="s">
        <v>21952</v>
      </c>
      <c r="F4195" t="s">
        <v>21953</v>
      </c>
      <c r="G4195">
        <v>3430</v>
      </c>
      <c r="I4195">
        <v>150</v>
      </c>
      <c r="J4195" t="s">
        <v>21954</v>
      </c>
      <c r="K4195" t="s">
        <v>204</v>
      </c>
      <c r="L4195" t="s">
        <v>12492</v>
      </c>
      <c r="M4195" t="s">
        <v>21955</v>
      </c>
      <c r="N4195" t="s">
        <v>21955</v>
      </c>
      <c r="O4195" t="s">
        <v>21955</v>
      </c>
      <c r="P4195" t="s">
        <v>21955</v>
      </c>
      <c r="Q4195" t="s">
        <v>21956</v>
      </c>
      <c r="R4195">
        <v>0.05</v>
      </c>
      <c r="S4195">
        <v>0</v>
      </c>
      <c r="T4195" t="s">
        <v>22002</v>
      </c>
    </row>
    <row r="4196" spans="1:20">
      <c r="A4196" t="s">
        <v>349</v>
      </c>
      <c r="B4196" t="s">
        <v>29192</v>
      </c>
      <c r="C4196" t="s">
        <v>29193</v>
      </c>
      <c r="D4196" t="s">
        <v>22022</v>
      </c>
      <c r="E4196" t="s">
        <v>21952</v>
      </c>
      <c r="F4196" t="s">
        <v>21953</v>
      </c>
      <c r="G4196">
        <v>3430</v>
      </c>
      <c r="I4196">
        <v>200</v>
      </c>
      <c r="J4196" t="s">
        <v>21954</v>
      </c>
      <c r="K4196" t="s">
        <v>12492</v>
      </c>
      <c r="L4196" t="s">
        <v>12492</v>
      </c>
      <c r="M4196" t="s">
        <v>21955</v>
      </c>
      <c r="N4196" t="s">
        <v>21955</v>
      </c>
      <c r="O4196" t="s">
        <v>21955</v>
      </c>
      <c r="P4196" t="s">
        <v>21955</v>
      </c>
      <c r="Q4196" t="s">
        <v>21956</v>
      </c>
      <c r="R4196">
        <v>0.05</v>
      </c>
      <c r="S4196">
        <v>0</v>
      </c>
      <c r="T4196" t="s">
        <v>21967</v>
      </c>
    </row>
    <row r="4197" spans="1:20">
      <c r="A4197" t="s">
        <v>349</v>
      </c>
      <c r="B4197" t="s">
        <v>29194</v>
      </c>
      <c r="C4197" t="s">
        <v>29195</v>
      </c>
      <c r="D4197" t="s">
        <v>22016</v>
      </c>
      <c r="E4197" t="s">
        <v>21952</v>
      </c>
      <c r="F4197" t="s">
        <v>21953</v>
      </c>
      <c r="G4197">
        <v>3450</v>
      </c>
      <c r="I4197">
        <v>150</v>
      </c>
      <c r="J4197" t="s">
        <v>21954</v>
      </c>
      <c r="K4197" t="s">
        <v>12492</v>
      </c>
      <c r="L4197" t="s">
        <v>12492</v>
      </c>
      <c r="M4197" t="s">
        <v>21961</v>
      </c>
      <c r="N4197" t="s">
        <v>21961</v>
      </c>
      <c r="O4197" t="s">
        <v>21961</v>
      </c>
      <c r="P4197" t="s">
        <v>21961</v>
      </c>
      <c r="Q4197" t="s">
        <v>21956</v>
      </c>
      <c r="R4197">
        <v>0.05</v>
      </c>
      <c r="S4197">
        <v>0</v>
      </c>
      <c r="T4197" t="s">
        <v>22002</v>
      </c>
    </row>
    <row r="4198" spans="1:20">
      <c r="A4198" t="s">
        <v>349</v>
      </c>
      <c r="B4198" t="s">
        <v>29196</v>
      </c>
      <c r="C4198" t="s">
        <v>29197</v>
      </c>
      <c r="D4198" t="s">
        <v>22924</v>
      </c>
      <c r="E4198" t="s">
        <v>22199</v>
      </c>
      <c r="F4198" t="s">
        <v>21953</v>
      </c>
      <c r="G4198">
        <v>3220</v>
      </c>
      <c r="I4198">
        <v>150</v>
      </c>
      <c r="J4198" t="s">
        <v>21954</v>
      </c>
      <c r="K4198" t="s">
        <v>204</v>
      </c>
      <c r="L4198" t="s">
        <v>12492</v>
      </c>
      <c r="M4198" t="s">
        <v>21955</v>
      </c>
      <c r="N4198" t="s">
        <v>21955</v>
      </c>
      <c r="O4198" t="s">
        <v>21955</v>
      </c>
      <c r="P4198" t="s">
        <v>21955</v>
      </c>
      <c r="Q4198" t="s">
        <v>21956</v>
      </c>
      <c r="R4198">
        <v>0.05</v>
      </c>
      <c r="S4198">
        <v>0</v>
      </c>
      <c r="T4198" t="s">
        <v>22002</v>
      </c>
    </row>
    <row r="4199" spans="1:20">
      <c r="A4199" t="s">
        <v>349</v>
      </c>
      <c r="B4199" t="s">
        <v>29198</v>
      </c>
      <c r="C4199" t="s">
        <v>29199</v>
      </c>
      <c r="D4199" t="s">
        <v>22412</v>
      </c>
      <c r="E4199" t="s">
        <v>22181</v>
      </c>
      <c r="F4199" t="s">
        <v>21953</v>
      </c>
      <c r="G4199">
        <v>3220</v>
      </c>
      <c r="I4199">
        <v>150</v>
      </c>
      <c r="J4199" t="s">
        <v>21954</v>
      </c>
      <c r="K4199" t="s">
        <v>12492</v>
      </c>
      <c r="L4199" t="s">
        <v>12492</v>
      </c>
      <c r="M4199" t="s">
        <v>21955</v>
      </c>
      <c r="N4199" t="s">
        <v>21955</v>
      </c>
      <c r="O4199" t="s">
        <v>21955</v>
      </c>
      <c r="P4199" t="s">
        <v>21955</v>
      </c>
      <c r="Q4199" t="s">
        <v>21956</v>
      </c>
      <c r="R4199">
        <v>0.05</v>
      </c>
      <c r="S4199">
        <v>0</v>
      </c>
      <c r="T4199" t="s">
        <v>21967</v>
      </c>
    </row>
    <row r="4200" spans="1:20">
      <c r="A4200" t="s">
        <v>349</v>
      </c>
      <c r="B4200" t="s">
        <v>29200</v>
      </c>
      <c r="C4200" t="s">
        <v>29201</v>
      </c>
      <c r="D4200" t="s">
        <v>22412</v>
      </c>
      <c r="E4200" t="s">
        <v>22181</v>
      </c>
      <c r="F4200" t="s">
        <v>21953</v>
      </c>
      <c r="G4200">
        <v>3220</v>
      </c>
      <c r="I4200">
        <v>150</v>
      </c>
      <c r="J4200" t="s">
        <v>21954</v>
      </c>
      <c r="K4200" t="s">
        <v>12492</v>
      </c>
      <c r="L4200" t="s">
        <v>12492</v>
      </c>
      <c r="M4200" t="s">
        <v>21955</v>
      </c>
      <c r="N4200" t="s">
        <v>21955</v>
      </c>
      <c r="O4200" t="s">
        <v>21955</v>
      </c>
      <c r="P4200" t="s">
        <v>21955</v>
      </c>
      <c r="Q4200" t="s">
        <v>21956</v>
      </c>
      <c r="R4200">
        <v>0.05</v>
      </c>
      <c r="S4200">
        <v>0</v>
      </c>
      <c r="T4200" t="s">
        <v>21967</v>
      </c>
    </row>
    <row r="4201" spans="1:20">
      <c r="A4201" t="s">
        <v>349</v>
      </c>
      <c r="B4201" t="s">
        <v>29202</v>
      </c>
      <c r="C4201" t="s">
        <v>29203</v>
      </c>
      <c r="D4201" t="s">
        <v>26658</v>
      </c>
      <c r="E4201" t="s">
        <v>21966</v>
      </c>
      <c r="F4201" t="s">
        <v>21953</v>
      </c>
      <c r="G4201">
        <v>3450</v>
      </c>
      <c r="I4201">
        <v>150</v>
      </c>
      <c r="J4201" t="s">
        <v>21954</v>
      </c>
      <c r="K4201" t="s">
        <v>204</v>
      </c>
      <c r="L4201" t="s">
        <v>12492</v>
      </c>
      <c r="M4201" t="s">
        <v>21955</v>
      </c>
      <c r="N4201" t="s">
        <v>21955</v>
      </c>
      <c r="O4201" t="s">
        <v>21955</v>
      </c>
      <c r="P4201" t="s">
        <v>21955</v>
      </c>
      <c r="Q4201" t="s">
        <v>21956</v>
      </c>
      <c r="R4201">
        <v>0.05</v>
      </c>
      <c r="S4201">
        <v>0</v>
      </c>
    </row>
    <row r="4202" spans="1:20">
      <c r="A4202" t="s">
        <v>349</v>
      </c>
      <c r="B4202" t="s">
        <v>29204</v>
      </c>
      <c r="C4202" t="s">
        <v>29205</v>
      </c>
      <c r="D4202" t="s">
        <v>27330</v>
      </c>
      <c r="E4202" t="s">
        <v>21960</v>
      </c>
      <c r="F4202" t="s">
        <v>21953</v>
      </c>
      <c r="G4202">
        <v>3420</v>
      </c>
      <c r="I4202">
        <v>150</v>
      </c>
      <c r="J4202" t="s">
        <v>21954</v>
      </c>
      <c r="K4202" t="s">
        <v>12492</v>
      </c>
      <c r="L4202" t="s">
        <v>12492</v>
      </c>
      <c r="M4202" t="s">
        <v>21961</v>
      </c>
      <c r="N4202" t="s">
        <v>21961</v>
      </c>
      <c r="O4202" t="s">
        <v>21961</v>
      </c>
      <c r="P4202" t="s">
        <v>21961</v>
      </c>
      <c r="Q4202" t="s">
        <v>21956</v>
      </c>
      <c r="R4202">
        <v>0.05</v>
      </c>
      <c r="S4202">
        <v>0</v>
      </c>
      <c r="T4202" t="s">
        <v>22002</v>
      </c>
    </row>
    <row r="4203" spans="1:20">
      <c r="A4203" t="s">
        <v>349</v>
      </c>
      <c r="B4203" t="s">
        <v>29206</v>
      </c>
      <c r="C4203" t="s">
        <v>29207</v>
      </c>
      <c r="D4203" t="s">
        <v>21959</v>
      </c>
      <c r="E4203" t="s">
        <v>21960</v>
      </c>
      <c r="F4203" t="s">
        <v>21953</v>
      </c>
      <c r="G4203">
        <v>3420</v>
      </c>
      <c r="I4203">
        <v>200</v>
      </c>
      <c r="J4203" t="s">
        <v>21954</v>
      </c>
      <c r="K4203" t="s">
        <v>204</v>
      </c>
      <c r="L4203" t="s">
        <v>12492</v>
      </c>
      <c r="M4203" t="s">
        <v>21955</v>
      </c>
      <c r="N4203" t="s">
        <v>21955</v>
      </c>
      <c r="O4203" t="s">
        <v>21955</v>
      </c>
      <c r="P4203" t="s">
        <v>21955</v>
      </c>
      <c r="Q4203" t="s">
        <v>21956</v>
      </c>
      <c r="R4203">
        <v>0.05</v>
      </c>
      <c r="S4203">
        <v>0</v>
      </c>
      <c r="T4203" t="s">
        <v>21967</v>
      </c>
    </row>
    <row r="4204" spans="1:20">
      <c r="A4204" t="s">
        <v>349</v>
      </c>
      <c r="B4204" t="s">
        <v>29208</v>
      </c>
      <c r="C4204" t="s">
        <v>29209</v>
      </c>
      <c r="D4204" t="s">
        <v>22349</v>
      </c>
      <c r="E4204" t="s">
        <v>21952</v>
      </c>
      <c r="F4204" t="s">
        <v>21953</v>
      </c>
      <c r="G4204">
        <v>3450</v>
      </c>
      <c r="I4204">
        <v>150</v>
      </c>
      <c r="J4204" t="s">
        <v>21954</v>
      </c>
      <c r="K4204" t="s">
        <v>12492</v>
      </c>
      <c r="L4204" t="s">
        <v>12492</v>
      </c>
      <c r="M4204" t="s">
        <v>34</v>
      </c>
      <c r="N4204" t="s">
        <v>21955</v>
      </c>
      <c r="O4204" t="s">
        <v>21955</v>
      </c>
      <c r="P4204" t="s">
        <v>34</v>
      </c>
      <c r="Q4204" t="s">
        <v>21956</v>
      </c>
      <c r="R4204">
        <v>0.05</v>
      </c>
      <c r="S4204">
        <v>0</v>
      </c>
      <c r="T4204" t="s">
        <v>21967</v>
      </c>
    </row>
    <row r="4205" spans="1:20">
      <c r="A4205" t="s">
        <v>349</v>
      </c>
      <c r="B4205" t="s">
        <v>29210</v>
      </c>
      <c r="C4205" t="s">
        <v>29211</v>
      </c>
      <c r="D4205" t="s">
        <v>21959</v>
      </c>
      <c r="E4205" t="s">
        <v>21960</v>
      </c>
      <c r="F4205" t="s">
        <v>21953</v>
      </c>
      <c r="G4205">
        <v>3420</v>
      </c>
      <c r="I4205">
        <v>150</v>
      </c>
      <c r="J4205" t="s">
        <v>21954</v>
      </c>
      <c r="K4205" t="s">
        <v>204</v>
      </c>
      <c r="L4205" t="s">
        <v>12492</v>
      </c>
      <c r="M4205" t="s">
        <v>21961</v>
      </c>
      <c r="N4205" t="s">
        <v>21961</v>
      </c>
      <c r="O4205" t="s">
        <v>21961</v>
      </c>
      <c r="P4205" t="s">
        <v>21961</v>
      </c>
      <c r="Q4205" t="s">
        <v>21956</v>
      </c>
      <c r="R4205">
        <v>0.05</v>
      </c>
      <c r="S4205">
        <v>0</v>
      </c>
    </row>
    <row r="4206" spans="1:20">
      <c r="A4206" t="s">
        <v>349</v>
      </c>
      <c r="B4206" t="s">
        <v>29212</v>
      </c>
      <c r="C4206" t="s">
        <v>29213</v>
      </c>
      <c r="D4206" t="s">
        <v>21959</v>
      </c>
      <c r="E4206" t="s">
        <v>21960</v>
      </c>
      <c r="F4206" t="s">
        <v>21953</v>
      </c>
      <c r="G4206">
        <v>3420</v>
      </c>
      <c r="I4206">
        <v>150</v>
      </c>
      <c r="J4206" t="s">
        <v>21954</v>
      </c>
      <c r="K4206" t="s">
        <v>204</v>
      </c>
      <c r="L4206" t="s">
        <v>12492</v>
      </c>
      <c r="M4206" t="s">
        <v>21955</v>
      </c>
      <c r="N4206" t="s">
        <v>21955</v>
      </c>
      <c r="O4206" t="s">
        <v>21955</v>
      </c>
      <c r="P4206" t="s">
        <v>21955</v>
      </c>
      <c r="Q4206" t="s">
        <v>21956</v>
      </c>
      <c r="R4206">
        <v>0.05</v>
      </c>
      <c r="S4206">
        <v>0</v>
      </c>
      <c r="T4206" t="s">
        <v>21967</v>
      </c>
    </row>
    <row r="4207" spans="1:20">
      <c r="A4207" t="s">
        <v>349</v>
      </c>
      <c r="B4207" t="s">
        <v>29214</v>
      </c>
      <c r="C4207" t="s">
        <v>29215</v>
      </c>
      <c r="D4207" t="s">
        <v>21959</v>
      </c>
      <c r="E4207" t="s">
        <v>21960</v>
      </c>
      <c r="F4207" t="s">
        <v>21953</v>
      </c>
      <c r="G4207">
        <v>3420</v>
      </c>
      <c r="I4207">
        <v>150</v>
      </c>
      <c r="J4207" t="s">
        <v>21954</v>
      </c>
      <c r="K4207" t="s">
        <v>204</v>
      </c>
      <c r="L4207" t="s">
        <v>12492</v>
      </c>
      <c r="M4207" t="s">
        <v>21961</v>
      </c>
      <c r="N4207" t="s">
        <v>21961</v>
      </c>
      <c r="O4207" t="s">
        <v>21961</v>
      </c>
      <c r="P4207" t="s">
        <v>21961</v>
      </c>
      <c r="Q4207" t="s">
        <v>21956</v>
      </c>
      <c r="R4207">
        <v>0.05</v>
      </c>
      <c r="S4207">
        <v>0</v>
      </c>
    </row>
    <row r="4208" spans="1:20">
      <c r="A4208" t="s">
        <v>349</v>
      </c>
      <c r="B4208" t="s">
        <v>29216</v>
      </c>
      <c r="C4208" t="s">
        <v>29217</v>
      </c>
      <c r="D4208" t="s">
        <v>22058</v>
      </c>
      <c r="E4208" t="s">
        <v>21952</v>
      </c>
      <c r="F4208" t="s">
        <v>21953</v>
      </c>
      <c r="G4208">
        <v>3440</v>
      </c>
      <c r="I4208">
        <v>150</v>
      </c>
      <c r="J4208" t="s">
        <v>21954</v>
      </c>
      <c r="K4208" t="s">
        <v>12492</v>
      </c>
      <c r="L4208" t="s">
        <v>12492</v>
      </c>
      <c r="M4208" t="s">
        <v>21955</v>
      </c>
      <c r="N4208" t="s">
        <v>21955</v>
      </c>
      <c r="O4208" t="s">
        <v>21955</v>
      </c>
      <c r="P4208" t="s">
        <v>21955</v>
      </c>
      <c r="Q4208" t="s">
        <v>21956</v>
      </c>
      <c r="R4208">
        <v>0.05</v>
      </c>
      <c r="S4208">
        <v>0</v>
      </c>
    </row>
    <row r="4209" spans="1:20">
      <c r="A4209" t="s">
        <v>349</v>
      </c>
      <c r="B4209" t="s">
        <v>29218</v>
      </c>
      <c r="C4209" t="s">
        <v>29219</v>
      </c>
      <c r="D4209" t="s">
        <v>26546</v>
      </c>
      <c r="E4209" t="s">
        <v>21966</v>
      </c>
      <c r="F4209" t="s">
        <v>21953</v>
      </c>
      <c r="G4209">
        <v>3450</v>
      </c>
      <c r="I4209">
        <v>150</v>
      </c>
      <c r="J4209" t="s">
        <v>21954</v>
      </c>
      <c r="K4209" t="s">
        <v>204</v>
      </c>
      <c r="L4209" t="s">
        <v>12492</v>
      </c>
      <c r="M4209" t="s">
        <v>21955</v>
      </c>
      <c r="N4209" t="s">
        <v>21955</v>
      </c>
      <c r="O4209" t="s">
        <v>21955</v>
      </c>
      <c r="P4209" t="s">
        <v>21955</v>
      </c>
      <c r="Q4209" t="s">
        <v>21956</v>
      </c>
      <c r="R4209">
        <v>0.05</v>
      </c>
      <c r="S4209">
        <v>0</v>
      </c>
      <c r="T4209" t="s">
        <v>22002</v>
      </c>
    </row>
    <row r="4210" spans="1:20">
      <c r="A4210" t="s">
        <v>349</v>
      </c>
      <c r="B4210" t="s">
        <v>29220</v>
      </c>
      <c r="C4210" t="s">
        <v>29221</v>
      </c>
      <c r="D4210" t="s">
        <v>22700</v>
      </c>
      <c r="E4210" t="s">
        <v>21952</v>
      </c>
      <c r="F4210" t="s">
        <v>21953</v>
      </c>
      <c r="G4210">
        <v>3450</v>
      </c>
      <c r="I4210">
        <v>150</v>
      </c>
      <c r="J4210" t="s">
        <v>21954</v>
      </c>
      <c r="K4210" t="s">
        <v>204</v>
      </c>
      <c r="L4210" t="s">
        <v>12492</v>
      </c>
      <c r="M4210" t="s">
        <v>21955</v>
      </c>
      <c r="N4210" t="s">
        <v>21955</v>
      </c>
      <c r="O4210" t="s">
        <v>21955</v>
      </c>
      <c r="P4210" t="s">
        <v>21955</v>
      </c>
      <c r="Q4210" t="s">
        <v>21956</v>
      </c>
      <c r="R4210">
        <v>0.05</v>
      </c>
      <c r="S4210">
        <v>0</v>
      </c>
    </row>
    <row r="4211" spans="1:20">
      <c r="A4211" t="s">
        <v>349</v>
      </c>
      <c r="B4211" t="s">
        <v>29222</v>
      </c>
      <c r="C4211" t="s">
        <v>29223</v>
      </c>
      <c r="D4211" t="s">
        <v>21979</v>
      </c>
      <c r="E4211" t="s">
        <v>21952</v>
      </c>
      <c r="F4211" t="s">
        <v>21953</v>
      </c>
      <c r="G4211">
        <v>3440</v>
      </c>
      <c r="I4211">
        <v>150</v>
      </c>
      <c r="J4211" t="s">
        <v>21954</v>
      </c>
      <c r="K4211" t="s">
        <v>12492</v>
      </c>
      <c r="L4211" t="s">
        <v>12492</v>
      </c>
      <c r="M4211" t="s">
        <v>21955</v>
      </c>
      <c r="N4211" t="s">
        <v>21955</v>
      </c>
      <c r="O4211" t="s">
        <v>21955</v>
      </c>
      <c r="P4211" t="s">
        <v>21955</v>
      </c>
      <c r="Q4211" t="s">
        <v>21956</v>
      </c>
      <c r="R4211">
        <v>0.05</v>
      </c>
      <c r="S4211">
        <v>0</v>
      </c>
      <c r="T4211" t="s">
        <v>22002</v>
      </c>
    </row>
    <row r="4212" spans="1:20">
      <c r="A4212" t="s">
        <v>349</v>
      </c>
      <c r="B4212" t="s">
        <v>29224</v>
      </c>
      <c r="C4212" t="s">
        <v>29225</v>
      </c>
      <c r="D4212" t="s">
        <v>22069</v>
      </c>
      <c r="E4212" t="s">
        <v>21952</v>
      </c>
      <c r="F4212" t="s">
        <v>21953</v>
      </c>
      <c r="G4212">
        <v>3430</v>
      </c>
      <c r="I4212">
        <v>150</v>
      </c>
      <c r="J4212" t="s">
        <v>21954</v>
      </c>
      <c r="K4212" t="s">
        <v>204</v>
      </c>
      <c r="L4212" t="s">
        <v>12492</v>
      </c>
      <c r="M4212" t="s">
        <v>21961</v>
      </c>
      <c r="N4212" t="s">
        <v>21961</v>
      </c>
      <c r="O4212" t="s">
        <v>21961</v>
      </c>
      <c r="P4212" t="s">
        <v>21961</v>
      </c>
      <c r="Q4212" t="s">
        <v>21956</v>
      </c>
      <c r="R4212">
        <v>0.01</v>
      </c>
      <c r="S4212">
        <v>0</v>
      </c>
    </row>
    <row r="4213" spans="1:20">
      <c r="A4213" t="s">
        <v>349</v>
      </c>
      <c r="B4213" t="s">
        <v>29226</v>
      </c>
      <c r="C4213" t="s">
        <v>29227</v>
      </c>
      <c r="D4213" t="s">
        <v>22360</v>
      </c>
      <c r="E4213" t="s">
        <v>21960</v>
      </c>
      <c r="F4213" t="s">
        <v>21953</v>
      </c>
      <c r="G4213">
        <v>3420</v>
      </c>
      <c r="I4213">
        <v>150</v>
      </c>
      <c r="J4213" t="s">
        <v>21954</v>
      </c>
      <c r="K4213" t="s">
        <v>204</v>
      </c>
      <c r="L4213" t="s">
        <v>12492</v>
      </c>
      <c r="M4213" t="s">
        <v>21955</v>
      </c>
      <c r="N4213" t="s">
        <v>21955</v>
      </c>
      <c r="O4213" t="s">
        <v>21955</v>
      </c>
      <c r="P4213" t="s">
        <v>21955</v>
      </c>
      <c r="Q4213" t="s">
        <v>21956</v>
      </c>
      <c r="R4213">
        <v>0.05</v>
      </c>
      <c r="S4213">
        <v>0</v>
      </c>
    </row>
    <row r="4214" spans="1:20">
      <c r="A4214" t="s">
        <v>349</v>
      </c>
      <c r="B4214" t="s">
        <v>29228</v>
      </c>
      <c r="C4214" t="s">
        <v>29229</v>
      </c>
      <c r="D4214" t="s">
        <v>22360</v>
      </c>
      <c r="E4214" t="s">
        <v>21960</v>
      </c>
      <c r="F4214" t="s">
        <v>21953</v>
      </c>
      <c r="G4214">
        <v>3420</v>
      </c>
      <c r="I4214">
        <v>150</v>
      </c>
      <c r="J4214" t="s">
        <v>21954</v>
      </c>
      <c r="K4214" t="s">
        <v>204</v>
      </c>
      <c r="L4214" t="s">
        <v>12492</v>
      </c>
      <c r="M4214" t="s">
        <v>21955</v>
      </c>
      <c r="N4214" t="s">
        <v>21955</v>
      </c>
      <c r="O4214" t="s">
        <v>21955</v>
      </c>
      <c r="P4214" t="s">
        <v>21955</v>
      </c>
      <c r="Q4214" t="s">
        <v>21956</v>
      </c>
      <c r="R4214">
        <v>0.05</v>
      </c>
      <c r="S4214">
        <v>0</v>
      </c>
    </row>
    <row r="4215" spans="1:20">
      <c r="A4215" t="s">
        <v>349</v>
      </c>
      <c r="B4215" t="s">
        <v>29230</v>
      </c>
      <c r="C4215" t="s">
        <v>29231</v>
      </c>
      <c r="D4215" t="s">
        <v>21959</v>
      </c>
      <c r="E4215" t="s">
        <v>21960</v>
      </c>
      <c r="F4215" t="s">
        <v>21953</v>
      </c>
      <c r="G4215">
        <v>3420</v>
      </c>
      <c r="I4215">
        <v>150</v>
      </c>
      <c r="J4215" t="s">
        <v>21954</v>
      </c>
      <c r="K4215" t="s">
        <v>12492</v>
      </c>
      <c r="L4215" t="s">
        <v>12492</v>
      </c>
      <c r="M4215" t="s">
        <v>21955</v>
      </c>
      <c r="N4215" t="s">
        <v>21955</v>
      </c>
      <c r="O4215" t="s">
        <v>21955</v>
      </c>
      <c r="P4215" t="s">
        <v>21955</v>
      </c>
      <c r="Q4215" t="s">
        <v>21956</v>
      </c>
      <c r="R4215">
        <v>0.05</v>
      </c>
      <c r="S4215">
        <v>0</v>
      </c>
      <c r="T4215" t="s">
        <v>21967</v>
      </c>
    </row>
    <row r="4216" spans="1:20">
      <c r="A4216" t="s">
        <v>349</v>
      </c>
      <c r="B4216" t="s">
        <v>29232</v>
      </c>
      <c r="C4216" t="s">
        <v>29233</v>
      </c>
      <c r="D4216" t="s">
        <v>21959</v>
      </c>
      <c r="E4216" t="s">
        <v>21960</v>
      </c>
      <c r="F4216" t="s">
        <v>21953</v>
      </c>
      <c r="G4216">
        <v>3420</v>
      </c>
      <c r="I4216">
        <v>150</v>
      </c>
      <c r="J4216" t="s">
        <v>21954</v>
      </c>
      <c r="K4216" t="s">
        <v>12492</v>
      </c>
      <c r="L4216" t="s">
        <v>12492</v>
      </c>
      <c r="M4216" t="s">
        <v>21955</v>
      </c>
      <c r="N4216" t="s">
        <v>21955</v>
      </c>
      <c r="O4216" t="s">
        <v>21955</v>
      </c>
      <c r="P4216" t="s">
        <v>21955</v>
      </c>
      <c r="Q4216" t="s">
        <v>21956</v>
      </c>
      <c r="R4216">
        <v>0.05</v>
      </c>
      <c r="S4216">
        <v>0</v>
      </c>
      <c r="T4216" t="s">
        <v>21967</v>
      </c>
    </row>
    <row r="4217" spans="1:20">
      <c r="A4217" t="s">
        <v>349</v>
      </c>
      <c r="B4217" t="s">
        <v>29234</v>
      </c>
      <c r="C4217" t="s">
        <v>29235</v>
      </c>
      <c r="D4217" t="s">
        <v>21959</v>
      </c>
      <c r="E4217" t="s">
        <v>21960</v>
      </c>
      <c r="F4217" t="s">
        <v>21953</v>
      </c>
      <c r="G4217">
        <v>3420</v>
      </c>
      <c r="I4217">
        <v>150</v>
      </c>
      <c r="J4217" t="s">
        <v>21954</v>
      </c>
      <c r="K4217" t="s">
        <v>12492</v>
      </c>
      <c r="L4217" t="s">
        <v>12492</v>
      </c>
      <c r="M4217" t="s">
        <v>21955</v>
      </c>
      <c r="N4217" t="s">
        <v>21955</v>
      </c>
      <c r="O4217" t="s">
        <v>21955</v>
      </c>
      <c r="P4217" t="s">
        <v>21955</v>
      </c>
      <c r="Q4217" t="s">
        <v>21956</v>
      </c>
      <c r="R4217">
        <v>0.05</v>
      </c>
      <c r="S4217">
        <v>0</v>
      </c>
    </row>
    <row r="4218" spans="1:20">
      <c r="A4218" t="s">
        <v>349</v>
      </c>
      <c r="B4218" t="s">
        <v>29236</v>
      </c>
      <c r="C4218" t="s">
        <v>29237</v>
      </c>
      <c r="D4218" t="s">
        <v>29238</v>
      </c>
      <c r="E4218" t="s">
        <v>21952</v>
      </c>
      <c r="F4218" t="s">
        <v>21953</v>
      </c>
      <c r="G4218">
        <v>3450</v>
      </c>
      <c r="I4218">
        <v>200</v>
      </c>
      <c r="J4218" t="s">
        <v>21954</v>
      </c>
      <c r="K4218" t="s">
        <v>12492</v>
      </c>
      <c r="L4218" t="s">
        <v>12492</v>
      </c>
      <c r="M4218" t="s">
        <v>21955</v>
      </c>
      <c r="N4218" t="s">
        <v>21955</v>
      </c>
      <c r="O4218" t="s">
        <v>21955</v>
      </c>
      <c r="P4218" t="s">
        <v>21955</v>
      </c>
      <c r="Q4218" t="s">
        <v>21956</v>
      </c>
      <c r="R4218">
        <v>0.05</v>
      </c>
      <c r="S4218">
        <v>0</v>
      </c>
      <c r="T4218" t="s">
        <v>21967</v>
      </c>
    </row>
    <row r="4219" spans="1:20">
      <c r="A4219" t="s">
        <v>349</v>
      </c>
      <c r="B4219" t="s">
        <v>29239</v>
      </c>
      <c r="C4219" t="s">
        <v>29240</v>
      </c>
      <c r="D4219" t="s">
        <v>21990</v>
      </c>
      <c r="E4219" t="s">
        <v>21952</v>
      </c>
      <c r="F4219" t="s">
        <v>21953</v>
      </c>
      <c r="G4219">
        <v>3430</v>
      </c>
      <c r="I4219">
        <v>150</v>
      </c>
      <c r="J4219" t="s">
        <v>21954</v>
      </c>
      <c r="K4219" t="s">
        <v>12492</v>
      </c>
      <c r="L4219" t="s">
        <v>12492</v>
      </c>
      <c r="M4219" t="s">
        <v>21961</v>
      </c>
      <c r="N4219" t="s">
        <v>21961</v>
      </c>
      <c r="O4219" t="s">
        <v>21961</v>
      </c>
      <c r="P4219" t="s">
        <v>21961</v>
      </c>
      <c r="Q4219" t="s">
        <v>21956</v>
      </c>
      <c r="R4219">
        <v>0.05</v>
      </c>
      <c r="S4219">
        <v>0</v>
      </c>
      <c r="T4219" t="s">
        <v>21967</v>
      </c>
    </row>
    <row r="4220" spans="1:20">
      <c r="A4220" t="s">
        <v>349</v>
      </c>
      <c r="B4220" t="s">
        <v>29241</v>
      </c>
      <c r="C4220" t="s">
        <v>29242</v>
      </c>
      <c r="D4220" t="s">
        <v>22849</v>
      </c>
      <c r="E4220" t="s">
        <v>21966</v>
      </c>
      <c r="F4220" t="s">
        <v>21953</v>
      </c>
      <c r="G4220">
        <v>3220</v>
      </c>
      <c r="I4220">
        <v>150</v>
      </c>
      <c r="J4220" t="s">
        <v>21954</v>
      </c>
      <c r="K4220" t="s">
        <v>204</v>
      </c>
      <c r="L4220" t="s">
        <v>12492</v>
      </c>
      <c r="M4220" t="s">
        <v>21955</v>
      </c>
      <c r="N4220" t="s">
        <v>21955</v>
      </c>
      <c r="O4220" t="s">
        <v>21955</v>
      </c>
      <c r="P4220" t="s">
        <v>21955</v>
      </c>
      <c r="Q4220" t="s">
        <v>21956</v>
      </c>
      <c r="R4220">
        <v>0.05</v>
      </c>
      <c r="S4220">
        <v>0</v>
      </c>
    </row>
    <row r="4221" spans="1:20">
      <c r="A4221" t="s">
        <v>349</v>
      </c>
      <c r="B4221" t="s">
        <v>29243</v>
      </c>
      <c r="C4221" t="s">
        <v>29244</v>
      </c>
      <c r="D4221" t="s">
        <v>21979</v>
      </c>
      <c r="E4221" t="s">
        <v>21952</v>
      </c>
      <c r="F4221" t="s">
        <v>21953</v>
      </c>
      <c r="G4221">
        <v>3440</v>
      </c>
      <c r="I4221">
        <v>150</v>
      </c>
      <c r="J4221" t="s">
        <v>21954</v>
      </c>
      <c r="K4221" t="s">
        <v>204</v>
      </c>
      <c r="L4221" t="s">
        <v>204</v>
      </c>
      <c r="Q4221" t="s">
        <v>21956</v>
      </c>
      <c r="R4221">
        <v>0.05</v>
      </c>
      <c r="S4221">
        <v>0</v>
      </c>
      <c r="T4221" t="s">
        <v>21967</v>
      </c>
    </row>
    <row r="4222" spans="1:20">
      <c r="A4222" t="s">
        <v>349</v>
      </c>
      <c r="B4222" t="s">
        <v>29245</v>
      </c>
      <c r="C4222" t="s">
        <v>29246</v>
      </c>
      <c r="D4222" t="s">
        <v>21979</v>
      </c>
      <c r="E4222" t="s">
        <v>21952</v>
      </c>
      <c r="F4222" t="s">
        <v>21953</v>
      </c>
      <c r="G4222">
        <v>3440</v>
      </c>
      <c r="I4222">
        <v>200</v>
      </c>
      <c r="J4222" t="s">
        <v>21954</v>
      </c>
      <c r="K4222" t="s">
        <v>12492</v>
      </c>
      <c r="L4222" t="s">
        <v>12492</v>
      </c>
      <c r="M4222" t="s">
        <v>21955</v>
      </c>
      <c r="N4222" t="s">
        <v>21955</v>
      </c>
      <c r="O4222" t="s">
        <v>21955</v>
      </c>
      <c r="P4222" t="s">
        <v>21955</v>
      </c>
      <c r="Q4222" t="s">
        <v>21956</v>
      </c>
      <c r="R4222">
        <v>0.05</v>
      </c>
      <c r="S4222">
        <v>0</v>
      </c>
      <c r="T4222" t="s">
        <v>21967</v>
      </c>
    </row>
    <row r="4223" spans="1:20">
      <c r="A4223" t="s">
        <v>349</v>
      </c>
      <c r="B4223" t="s">
        <v>29247</v>
      </c>
      <c r="C4223" t="s">
        <v>29248</v>
      </c>
      <c r="D4223" t="s">
        <v>22125</v>
      </c>
      <c r="E4223" t="s">
        <v>21966</v>
      </c>
      <c r="F4223" t="s">
        <v>21953</v>
      </c>
      <c r="G4223">
        <v>3450</v>
      </c>
      <c r="I4223">
        <v>150</v>
      </c>
      <c r="J4223" t="s">
        <v>21954</v>
      </c>
      <c r="K4223" t="s">
        <v>12492</v>
      </c>
      <c r="L4223" t="s">
        <v>12492</v>
      </c>
      <c r="M4223" t="s">
        <v>21955</v>
      </c>
      <c r="N4223" t="s">
        <v>21955</v>
      </c>
      <c r="O4223" t="s">
        <v>21955</v>
      </c>
      <c r="P4223" t="s">
        <v>21955</v>
      </c>
      <c r="Q4223" t="s">
        <v>21956</v>
      </c>
      <c r="R4223">
        <v>0.05</v>
      </c>
      <c r="S4223">
        <v>0</v>
      </c>
      <c r="T4223" t="s">
        <v>21967</v>
      </c>
    </row>
    <row r="4224" spans="1:20">
      <c r="A4224" t="s">
        <v>349</v>
      </c>
      <c r="B4224" t="s">
        <v>29249</v>
      </c>
      <c r="C4224" t="s">
        <v>29250</v>
      </c>
      <c r="D4224" t="s">
        <v>26626</v>
      </c>
      <c r="E4224" t="s">
        <v>21966</v>
      </c>
      <c r="F4224" t="s">
        <v>21953</v>
      </c>
      <c r="G4224">
        <v>3220</v>
      </c>
      <c r="I4224">
        <v>150</v>
      </c>
      <c r="J4224" t="s">
        <v>21954</v>
      </c>
      <c r="K4224" t="s">
        <v>12492</v>
      </c>
      <c r="L4224" t="s">
        <v>12492</v>
      </c>
      <c r="M4224" t="s">
        <v>21955</v>
      </c>
      <c r="N4224" t="s">
        <v>21955</v>
      </c>
      <c r="O4224" t="s">
        <v>21955</v>
      </c>
      <c r="P4224" t="s">
        <v>21955</v>
      </c>
      <c r="Q4224" t="s">
        <v>21956</v>
      </c>
      <c r="R4224">
        <v>0.05</v>
      </c>
      <c r="S4224">
        <v>0</v>
      </c>
      <c r="T4224" t="s">
        <v>21967</v>
      </c>
    </row>
    <row r="4225" spans="1:20">
      <c r="A4225" t="s">
        <v>349</v>
      </c>
      <c r="B4225" t="s">
        <v>29251</v>
      </c>
      <c r="C4225" t="s">
        <v>29252</v>
      </c>
      <c r="D4225" t="s">
        <v>26581</v>
      </c>
      <c r="E4225" t="s">
        <v>21960</v>
      </c>
      <c r="F4225" t="s">
        <v>21953</v>
      </c>
      <c r="G4225">
        <v>3021</v>
      </c>
      <c r="I4225">
        <v>200</v>
      </c>
      <c r="J4225" t="s">
        <v>21954</v>
      </c>
      <c r="K4225" t="s">
        <v>12492</v>
      </c>
      <c r="L4225" t="s">
        <v>12492</v>
      </c>
      <c r="M4225" t="s">
        <v>21955</v>
      </c>
      <c r="N4225" t="s">
        <v>21955</v>
      </c>
      <c r="O4225" t="s">
        <v>21955</v>
      </c>
      <c r="P4225" t="s">
        <v>21955</v>
      </c>
      <c r="Q4225" t="s">
        <v>21956</v>
      </c>
      <c r="R4225">
        <v>0.05</v>
      </c>
      <c r="S4225">
        <v>0</v>
      </c>
      <c r="T4225" t="s">
        <v>21967</v>
      </c>
    </row>
    <row r="4226" spans="1:20">
      <c r="A4226" t="s">
        <v>349</v>
      </c>
      <c r="B4226" t="s">
        <v>29253</v>
      </c>
      <c r="C4226" t="s">
        <v>29254</v>
      </c>
      <c r="D4226" t="s">
        <v>27273</v>
      </c>
      <c r="E4226" t="s">
        <v>22199</v>
      </c>
      <c r="F4226" t="s">
        <v>21953</v>
      </c>
      <c r="G4226">
        <v>3240</v>
      </c>
      <c r="I4226">
        <v>150</v>
      </c>
      <c r="J4226" t="s">
        <v>21954</v>
      </c>
      <c r="K4226" t="s">
        <v>12492</v>
      </c>
      <c r="L4226" t="s">
        <v>12492</v>
      </c>
      <c r="M4226" t="s">
        <v>21955</v>
      </c>
      <c r="N4226" t="s">
        <v>21955</v>
      </c>
      <c r="O4226" t="s">
        <v>21955</v>
      </c>
      <c r="P4226" t="s">
        <v>21955</v>
      </c>
      <c r="R4226">
        <v>0.05</v>
      </c>
      <c r="S4226">
        <v>0</v>
      </c>
      <c r="T4226" t="s">
        <v>22002</v>
      </c>
    </row>
    <row r="4227" spans="1:20">
      <c r="A4227" t="s">
        <v>349</v>
      </c>
      <c r="B4227" t="s">
        <v>29255</v>
      </c>
      <c r="C4227" t="s">
        <v>29256</v>
      </c>
      <c r="D4227" t="s">
        <v>21979</v>
      </c>
      <c r="E4227" t="s">
        <v>21952</v>
      </c>
      <c r="F4227" t="s">
        <v>21953</v>
      </c>
      <c r="G4227">
        <v>3440</v>
      </c>
      <c r="I4227">
        <v>150</v>
      </c>
      <c r="J4227" t="s">
        <v>21954</v>
      </c>
      <c r="K4227" t="s">
        <v>12492</v>
      </c>
      <c r="L4227" t="s">
        <v>12492</v>
      </c>
      <c r="M4227" t="s">
        <v>21955</v>
      </c>
      <c r="N4227" t="s">
        <v>21955</v>
      </c>
      <c r="O4227" t="s">
        <v>21955</v>
      </c>
      <c r="P4227" t="s">
        <v>21955</v>
      </c>
      <c r="Q4227" t="s">
        <v>21956</v>
      </c>
      <c r="R4227">
        <v>0.05</v>
      </c>
      <c r="S4227">
        <v>0</v>
      </c>
      <c r="T4227" t="s">
        <v>21967</v>
      </c>
    </row>
    <row r="4228" spans="1:20">
      <c r="A4228" t="s">
        <v>349</v>
      </c>
      <c r="B4228" t="s">
        <v>29257</v>
      </c>
      <c r="C4228" t="s">
        <v>29258</v>
      </c>
      <c r="D4228" t="s">
        <v>22043</v>
      </c>
      <c r="E4228" t="s">
        <v>21960</v>
      </c>
      <c r="F4228" t="s">
        <v>21953</v>
      </c>
      <c r="G4228">
        <v>3440</v>
      </c>
      <c r="I4228">
        <v>150</v>
      </c>
      <c r="J4228" t="s">
        <v>21954</v>
      </c>
      <c r="K4228" t="s">
        <v>12492</v>
      </c>
      <c r="L4228" t="s">
        <v>12492</v>
      </c>
      <c r="M4228" t="s">
        <v>21955</v>
      </c>
      <c r="N4228" t="s">
        <v>21955</v>
      </c>
      <c r="O4228" t="s">
        <v>21955</v>
      </c>
      <c r="P4228" t="s">
        <v>21955</v>
      </c>
      <c r="Q4228" t="s">
        <v>21956</v>
      </c>
      <c r="R4228">
        <v>0.05</v>
      </c>
      <c r="S4228">
        <v>0</v>
      </c>
      <c r="T4228" t="s">
        <v>22002</v>
      </c>
    </row>
    <row r="4229" spans="1:20">
      <c r="A4229" t="s">
        <v>349</v>
      </c>
      <c r="B4229" t="s">
        <v>29259</v>
      </c>
      <c r="C4229" t="s">
        <v>29260</v>
      </c>
      <c r="D4229" t="s">
        <v>22397</v>
      </c>
      <c r="E4229" t="s">
        <v>22199</v>
      </c>
      <c r="F4229" t="s">
        <v>21953</v>
      </c>
      <c r="G4229">
        <v>3220</v>
      </c>
      <c r="H4229">
        <v>3220</v>
      </c>
      <c r="I4229">
        <v>150</v>
      </c>
      <c r="J4229" t="s">
        <v>21954</v>
      </c>
      <c r="K4229" t="s">
        <v>204</v>
      </c>
      <c r="L4229" t="s">
        <v>12492</v>
      </c>
      <c r="M4229" t="s">
        <v>21955</v>
      </c>
      <c r="N4229" t="s">
        <v>21955</v>
      </c>
      <c r="O4229" t="s">
        <v>21955</v>
      </c>
      <c r="P4229" t="s">
        <v>21955</v>
      </c>
      <c r="Q4229" t="s">
        <v>21956</v>
      </c>
      <c r="R4229">
        <v>0.05</v>
      </c>
      <c r="S4229">
        <v>0</v>
      </c>
    </row>
    <row r="4230" spans="1:20">
      <c r="A4230" t="s">
        <v>349</v>
      </c>
      <c r="B4230" t="s">
        <v>29261</v>
      </c>
      <c r="C4230" t="s">
        <v>29262</v>
      </c>
      <c r="D4230" t="s">
        <v>29263</v>
      </c>
      <c r="E4230" t="s">
        <v>22346</v>
      </c>
      <c r="F4230" t="s">
        <v>21953</v>
      </c>
      <c r="G4230">
        <v>3220</v>
      </c>
      <c r="I4230">
        <v>150</v>
      </c>
      <c r="J4230" t="s">
        <v>21954</v>
      </c>
      <c r="K4230" t="s">
        <v>204</v>
      </c>
      <c r="L4230" t="s">
        <v>12492</v>
      </c>
      <c r="M4230" t="s">
        <v>21955</v>
      </c>
      <c r="N4230" t="s">
        <v>21955</v>
      </c>
      <c r="O4230" t="s">
        <v>21955</v>
      </c>
      <c r="P4230" t="s">
        <v>21955</v>
      </c>
    </row>
    <row r="4231" spans="1:20">
      <c r="A4231" t="s">
        <v>349</v>
      </c>
      <c r="B4231" t="s">
        <v>29264</v>
      </c>
      <c r="C4231" t="s">
        <v>29265</v>
      </c>
      <c r="D4231" t="s">
        <v>21959</v>
      </c>
      <c r="E4231" t="s">
        <v>21960</v>
      </c>
      <c r="F4231" t="s">
        <v>21953</v>
      </c>
      <c r="G4231">
        <v>3420</v>
      </c>
      <c r="I4231">
        <v>150</v>
      </c>
      <c r="J4231" t="s">
        <v>21954</v>
      </c>
      <c r="K4231" t="s">
        <v>204</v>
      </c>
      <c r="L4231" t="s">
        <v>12492</v>
      </c>
      <c r="M4231" t="s">
        <v>21961</v>
      </c>
      <c r="N4231" t="s">
        <v>21961</v>
      </c>
      <c r="O4231" t="s">
        <v>21961</v>
      </c>
      <c r="P4231" t="s">
        <v>21961</v>
      </c>
      <c r="Q4231" t="s">
        <v>21956</v>
      </c>
      <c r="R4231">
        <v>0.05</v>
      </c>
      <c r="S4231">
        <v>0</v>
      </c>
    </row>
    <row r="4232" spans="1:20">
      <c r="A4232" t="s">
        <v>349</v>
      </c>
      <c r="B4232" t="s">
        <v>29266</v>
      </c>
      <c r="C4232" t="s">
        <v>29267</v>
      </c>
      <c r="D4232" t="s">
        <v>21959</v>
      </c>
      <c r="E4232" t="s">
        <v>21960</v>
      </c>
      <c r="F4232" t="s">
        <v>21953</v>
      </c>
      <c r="G4232">
        <v>3420</v>
      </c>
      <c r="I4232">
        <v>150</v>
      </c>
      <c r="J4232" t="s">
        <v>21954</v>
      </c>
      <c r="K4232" t="s">
        <v>204</v>
      </c>
      <c r="L4232" t="s">
        <v>12492</v>
      </c>
      <c r="M4232" t="s">
        <v>21961</v>
      </c>
      <c r="N4232" t="s">
        <v>21961</v>
      </c>
      <c r="O4232" t="s">
        <v>21961</v>
      </c>
      <c r="P4232" t="s">
        <v>21961</v>
      </c>
      <c r="Q4232" t="s">
        <v>21956</v>
      </c>
      <c r="R4232">
        <v>0.05</v>
      </c>
      <c r="S4232">
        <v>0</v>
      </c>
    </row>
    <row r="4233" spans="1:20">
      <c r="A4233" t="s">
        <v>349</v>
      </c>
      <c r="B4233" t="s">
        <v>29268</v>
      </c>
      <c r="C4233" t="s">
        <v>29269</v>
      </c>
      <c r="D4233" t="s">
        <v>22006</v>
      </c>
      <c r="E4233" t="s">
        <v>21952</v>
      </c>
      <c r="F4233" t="s">
        <v>21953</v>
      </c>
      <c r="G4233">
        <v>3450</v>
      </c>
      <c r="I4233">
        <v>150</v>
      </c>
      <c r="J4233" t="s">
        <v>21954</v>
      </c>
      <c r="K4233" t="s">
        <v>204</v>
      </c>
      <c r="L4233" t="s">
        <v>12492</v>
      </c>
      <c r="M4233" t="s">
        <v>21955</v>
      </c>
      <c r="N4233" t="s">
        <v>21955</v>
      </c>
      <c r="O4233" t="s">
        <v>21955</v>
      </c>
      <c r="P4233" t="s">
        <v>21955</v>
      </c>
      <c r="Q4233" t="s">
        <v>21956</v>
      </c>
      <c r="R4233">
        <v>0.05</v>
      </c>
      <c r="S4233">
        <v>0</v>
      </c>
    </row>
    <row r="4234" spans="1:20">
      <c r="A4234" t="s">
        <v>349</v>
      </c>
      <c r="B4234" t="s">
        <v>29270</v>
      </c>
      <c r="C4234" t="s">
        <v>29271</v>
      </c>
      <c r="D4234" t="s">
        <v>21959</v>
      </c>
      <c r="E4234" t="s">
        <v>21960</v>
      </c>
      <c r="F4234" t="s">
        <v>21953</v>
      </c>
      <c r="G4234">
        <v>3420</v>
      </c>
      <c r="I4234">
        <v>150</v>
      </c>
      <c r="J4234" t="s">
        <v>21954</v>
      </c>
      <c r="K4234" t="s">
        <v>204</v>
      </c>
      <c r="L4234" t="s">
        <v>12492</v>
      </c>
      <c r="M4234" t="s">
        <v>21961</v>
      </c>
      <c r="N4234" t="s">
        <v>21961</v>
      </c>
      <c r="O4234" t="s">
        <v>21961</v>
      </c>
      <c r="P4234" t="s">
        <v>21961</v>
      </c>
      <c r="Q4234" t="s">
        <v>21956</v>
      </c>
      <c r="R4234">
        <v>0.05</v>
      </c>
      <c r="S4234">
        <v>0</v>
      </c>
    </row>
    <row r="4235" spans="1:20">
      <c r="A4235" t="s">
        <v>349</v>
      </c>
      <c r="B4235" t="s">
        <v>29272</v>
      </c>
      <c r="C4235" t="s">
        <v>29273</v>
      </c>
      <c r="D4235" t="s">
        <v>25554</v>
      </c>
      <c r="E4235" t="s">
        <v>22199</v>
      </c>
      <c r="F4235" t="s">
        <v>21953</v>
      </c>
      <c r="G4235">
        <v>3240</v>
      </c>
      <c r="I4235">
        <v>150</v>
      </c>
      <c r="J4235" t="s">
        <v>21954</v>
      </c>
      <c r="K4235" t="s">
        <v>12492</v>
      </c>
      <c r="L4235" t="s">
        <v>12492</v>
      </c>
      <c r="M4235" t="s">
        <v>21955</v>
      </c>
      <c r="N4235" t="s">
        <v>21955</v>
      </c>
      <c r="O4235" t="s">
        <v>21955</v>
      </c>
      <c r="P4235" t="s">
        <v>21955</v>
      </c>
      <c r="Q4235" t="s">
        <v>21956</v>
      </c>
    </row>
    <row r="4236" spans="1:20">
      <c r="A4236" t="s">
        <v>349</v>
      </c>
      <c r="B4236" t="s">
        <v>29274</v>
      </c>
      <c r="C4236" t="s">
        <v>29275</v>
      </c>
      <c r="D4236" t="s">
        <v>22797</v>
      </c>
      <c r="E4236" t="s">
        <v>21952</v>
      </c>
      <c r="F4236" t="s">
        <v>21953</v>
      </c>
      <c r="G4236">
        <v>3440</v>
      </c>
      <c r="I4236">
        <v>150</v>
      </c>
      <c r="J4236" t="s">
        <v>21954</v>
      </c>
      <c r="K4236" t="s">
        <v>12492</v>
      </c>
      <c r="L4236" t="s">
        <v>12492</v>
      </c>
      <c r="M4236" t="s">
        <v>21955</v>
      </c>
      <c r="N4236" t="s">
        <v>21955</v>
      </c>
      <c r="O4236" t="s">
        <v>21955</v>
      </c>
      <c r="P4236" t="s">
        <v>21955</v>
      </c>
      <c r="Q4236" t="s">
        <v>21956</v>
      </c>
      <c r="R4236">
        <v>0.05</v>
      </c>
      <c r="S4236">
        <v>0</v>
      </c>
      <c r="T4236" t="s">
        <v>22002</v>
      </c>
    </row>
    <row r="4237" spans="1:20">
      <c r="A4237" t="s">
        <v>349</v>
      </c>
      <c r="B4237" t="s">
        <v>29276</v>
      </c>
      <c r="C4237" t="s">
        <v>29277</v>
      </c>
      <c r="D4237" t="s">
        <v>21990</v>
      </c>
      <c r="E4237" t="s">
        <v>21952</v>
      </c>
      <c r="F4237" t="s">
        <v>21953</v>
      </c>
      <c r="G4237">
        <v>3440</v>
      </c>
      <c r="I4237">
        <v>200</v>
      </c>
      <c r="J4237" t="s">
        <v>21954</v>
      </c>
      <c r="K4237" t="s">
        <v>12492</v>
      </c>
      <c r="L4237" t="s">
        <v>12492</v>
      </c>
      <c r="M4237" t="s">
        <v>21955</v>
      </c>
      <c r="N4237" t="s">
        <v>21955</v>
      </c>
      <c r="O4237" t="s">
        <v>21955</v>
      </c>
      <c r="P4237" t="s">
        <v>21955</v>
      </c>
      <c r="Q4237" t="s">
        <v>21956</v>
      </c>
      <c r="R4237">
        <v>0.05</v>
      </c>
      <c r="S4237">
        <v>0</v>
      </c>
      <c r="T4237" t="s">
        <v>22002</v>
      </c>
    </row>
    <row r="4238" spans="1:20">
      <c r="A4238" t="s">
        <v>349</v>
      </c>
      <c r="B4238" t="s">
        <v>29278</v>
      </c>
      <c r="C4238" t="s">
        <v>29279</v>
      </c>
      <c r="D4238" t="s">
        <v>28565</v>
      </c>
      <c r="E4238" t="s">
        <v>22391</v>
      </c>
      <c r="F4238" t="s">
        <v>21953</v>
      </c>
      <c r="G4238">
        <v>4240</v>
      </c>
      <c r="I4238">
        <v>150</v>
      </c>
      <c r="J4238" t="s">
        <v>19</v>
      </c>
      <c r="K4238" t="s">
        <v>12492</v>
      </c>
      <c r="L4238" t="s">
        <v>12492</v>
      </c>
      <c r="M4238" t="s">
        <v>21955</v>
      </c>
      <c r="N4238" t="s">
        <v>21955</v>
      </c>
      <c r="O4238" t="s">
        <v>21955</v>
      </c>
      <c r="P4238" t="s">
        <v>21955</v>
      </c>
      <c r="T4238" t="s">
        <v>21967</v>
      </c>
    </row>
    <row r="4239" spans="1:20">
      <c r="A4239" t="s">
        <v>349</v>
      </c>
      <c r="B4239" t="s">
        <v>29280</v>
      </c>
      <c r="C4239" t="s">
        <v>29281</v>
      </c>
      <c r="D4239" t="s">
        <v>26769</v>
      </c>
      <c r="E4239" t="s">
        <v>21952</v>
      </c>
      <c r="F4239" t="s">
        <v>21953</v>
      </c>
      <c r="G4239">
        <v>3430</v>
      </c>
      <c r="I4239">
        <v>150</v>
      </c>
      <c r="J4239" t="s">
        <v>21954</v>
      </c>
      <c r="K4239" t="s">
        <v>12492</v>
      </c>
      <c r="L4239" t="s">
        <v>12492</v>
      </c>
      <c r="M4239" t="s">
        <v>21955</v>
      </c>
      <c r="N4239" t="s">
        <v>21955</v>
      </c>
      <c r="O4239" t="s">
        <v>21955</v>
      </c>
      <c r="P4239" t="s">
        <v>21955</v>
      </c>
      <c r="Q4239" t="s">
        <v>21956</v>
      </c>
      <c r="R4239">
        <v>0.05</v>
      </c>
      <c r="S4239">
        <v>0</v>
      </c>
      <c r="T4239" t="s">
        <v>21967</v>
      </c>
    </row>
    <row r="4240" spans="1:20">
      <c r="A4240" t="s">
        <v>349</v>
      </c>
      <c r="B4240" t="s">
        <v>29282</v>
      </c>
      <c r="C4240" t="s">
        <v>29283</v>
      </c>
      <c r="D4240" t="s">
        <v>22412</v>
      </c>
      <c r="E4240" t="s">
        <v>21966</v>
      </c>
      <c r="F4240" t="s">
        <v>21953</v>
      </c>
      <c r="G4240">
        <v>3220</v>
      </c>
      <c r="I4240">
        <v>150</v>
      </c>
      <c r="J4240" t="s">
        <v>21954</v>
      </c>
      <c r="K4240" t="s">
        <v>12492</v>
      </c>
      <c r="L4240" t="s">
        <v>12492</v>
      </c>
      <c r="M4240" t="s">
        <v>21955</v>
      </c>
      <c r="N4240" t="s">
        <v>21955</v>
      </c>
      <c r="O4240" t="s">
        <v>21955</v>
      </c>
      <c r="P4240" t="s">
        <v>21955</v>
      </c>
      <c r="Q4240" t="s">
        <v>21956</v>
      </c>
      <c r="R4240">
        <v>0.05</v>
      </c>
      <c r="S4240">
        <v>0</v>
      </c>
      <c r="T4240" t="s">
        <v>22002</v>
      </c>
    </row>
    <row r="4241" spans="1:20">
      <c r="A4241" t="s">
        <v>349</v>
      </c>
      <c r="B4241" t="s">
        <v>29284</v>
      </c>
      <c r="C4241" t="s">
        <v>29285</v>
      </c>
      <c r="D4241" t="s">
        <v>21979</v>
      </c>
      <c r="E4241" t="s">
        <v>21952</v>
      </c>
      <c r="F4241" t="s">
        <v>21953</v>
      </c>
      <c r="G4241">
        <v>3430</v>
      </c>
      <c r="I4241">
        <v>150</v>
      </c>
      <c r="J4241" t="s">
        <v>21954</v>
      </c>
      <c r="K4241" t="s">
        <v>12492</v>
      </c>
      <c r="L4241" t="s">
        <v>12492</v>
      </c>
      <c r="M4241" t="s">
        <v>21955</v>
      </c>
      <c r="N4241" t="s">
        <v>21955</v>
      </c>
      <c r="O4241" t="s">
        <v>21955</v>
      </c>
      <c r="P4241" t="s">
        <v>21955</v>
      </c>
      <c r="Q4241" t="s">
        <v>21956</v>
      </c>
      <c r="R4241">
        <v>0.05</v>
      </c>
      <c r="S4241">
        <v>0</v>
      </c>
      <c r="T4241" t="s">
        <v>21967</v>
      </c>
    </row>
    <row r="4242" spans="1:20">
      <c r="A4242" t="s">
        <v>349</v>
      </c>
      <c r="B4242" t="s">
        <v>29286</v>
      </c>
      <c r="C4242" t="s">
        <v>29287</v>
      </c>
      <c r="D4242" t="s">
        <v>22069</v>
      </c>
      <c r="E4242" t="s">
        <v>21952</v>
      </c>
      <c r="F4242" t="s">
        <v>21953</v>
      </c>
      <c r="G4242">
        <v>3430</v>
      </c>
      <c r="I4242">
        <v>150</v>
      </c>
      <c r="J4242" t="s">
        <v>21954</v>
      </c>
      <c r="K4242" t="s">
        <v>12492</v>
      </c>
      <c r="L4242" t="s">
        <v>12492</v>
      </c>
      <c r="M4242" t="s">
        <v>21955</v>
      </c>
      <c r="N4242" t="s">
        <v>21955</v>
      </c>
      <c r="O4242" t="s">
        <v>21955</v>
      </c>
      <c r="P4242" t="s">
        <v>21955</v>
      </c>
      <c r="Q4242" t="s">
        <v>21956</v>
      </c>
      <c r="R4242">
        <v>0.05</v>
      </c>
      <c r="S4242">
        <v>0</v>
      </c>
      <c r="T4242" t="s">
        <v>22002</v>
      </c>
    </row>
    <row r="4243" spans="1:20">
      <c r="A4243" t="s">
        <v>349</v>
      </c>
      <c r="B4243" t="s">
        <v>29288</v>
      </c>
      <c r="C4243" t="s">
        <v>29289</v>
      </c>
      <c r="D4243" t="s">
        <v>26626</v>
      </c>
      <c r="E4243" t="s">
        <v>21966</v>
      </c>
      <c r="F4243" t="s">
        <v>21953</v>
      </c>
      <c r="G4243">
        <v>3220</v>
      </c>
      <c r="I4243">
        <v>150</v>
      </c>
      <c r="J4243" t="s">
        <v>21954</v>
      </c>
      <c r="K4243" t="s">
        <v>12492</v>
      </c>
      <c r="L4243" t="s">
        <v>12492</v>
      </c>
      <c r="M4243" t="s">
        <v>22149</v>
      </c>
      <c r="N4243" t="s">
        <v>22149</v>
      </c>
      <c r="O4243" t="s">
        <v>22149</v>
      </c>
      <c r="P4243" t="s">
        <v>22149</v>
      </c>
      <c r="Q4243" t="s">
        <v>21956</v>
      </c>
      <c r="R4243">
        <v>0.05</v>
      </c>
      <c r="S4243">
        <v>0</v>
      </c>
      <c r="T4243" t="s">
        <v>21967</v>
      </c>
    </row>
    <row r="4244" spans="1:20">
      <c r="A4244" t="s">
        <v>349</v>
      </c>
      <c r="B4244" t="s">
        <v>29290</v>
      </c>
      <c r="C4244" t="s">
        <v>29291</v>
      </c>
      <c r="D4244" t="s">
        <v>22069</v>
      </c>
      <c r="E4244" t="s">
        <v>21952</v>
      </c>
      <c r="F4244" t="s">
        <v>21953</v>
      </c>
      <c r="G4244">
        <v>3430</v>
      </c>
      <c r="I4244">
        <v>150</v>
      </c>
      <c r="J4244" t="s">
        <v>21954</v>
      </c>
      <c r="K4244" t="s">
        <v>204</v>
      </c>
      <c r="L4244" t="s">
        <v>12492</v>
      </c>
      <c r="M4244" t="s">
        <v>21955</v>
      </c>
      <c r="N4244" t="s">
        <v>21955</v>
      </c>
      <c r="O4244" t="s">
        <v>21955</v>
      </c>
      <c r="P4244" t="s">
        <v>21955</v>
      </c>
      <c r="Q4244" t="s">
        <v>21956</v>
      </c>
      <c r="R4244">
        <v>0.05</v>
      </c>
      <c r="S4244">
        <v>0</v>
      </c>
    </row>
    <row r="4245" spans="1:20">
      <c r="A4245" t="s">
        <v>349</v>
      </c>
      <c r="B4245" t="s">
        <v>29292</v>
      </c>
      <c r="C4245" t="s">
        <v>29293</v>
      </c>
      <c r="D4245" t="s">
        <v>28565</v>
      </c>
      <c r="E4245" t="s">
        <v>22391</v>
      </c>
      <c r="F4245" t="s">
        <v>21953</v>
      </c>
      <c r="G4245">
        <v>4240</v>
      </c>
      <c r="I4245">
        <v>150</v>
      </c>
      <c r="J4245" t="s">
        <v>19</v>
      </c>
      <c r="K4245" t="s">
        <v>12492</v>
      </c>
      <c r="L4245" t="s">
        <v>12492</v>
      </c>
      <c r="M4245" t="s">
        <v>21955</v>
      </c>
      <c r="N4245" t="s">
        <v>21955</v>
      </c>
      <c r="O4245" t="s">
        <v>21955</v>
      </c>
      <c r="P4245" t="s">
        <v>21955</v>
      </c>
      <c r="T4245" t="s">
        <v>21967</v>
      </c>
    </row>
    <row r="4246" spans="1:20">
      <c r="A4246" t="s">
        <v>349</v>
      </c>
      <c r="B4246" t="s">
        <v>29294</v>
      </c>
      <c r="C4246" t="s">
        <v>29295</v>
      </c>
      <c r="D4246" t="s">
        <v>27088</v>
      </c>
      <c r="E4246" t="s">
        <v>21952</v>
      </c>
      <c r="F4246" t="s">
        <v>21953</v>
      </c>
      <c r="G4246">
        <v>3450</v>
      </c>
      <c r="I4246">
        <v>150</v>
      </c>
      <c r="J4246" t="s">
        <v>21954</v>
      </c>
      <c r="K4246" t="s">
        <v>12492</v>
      </c>
      <c r="L4246" t="s">
        <v>12492</v>
      </c>
      <c r="M4246" t="s">
        <v>34</v>
      </c>
      <c r="N4246" t="s">
        <v>34</v>
      </c>
      <c r="O4246" t="s">
        <v>34</v>
      </c>
      <c r="P4246" t="s">
        <v>34</v>
      </c>
      <c r="Q4246" t="s">
        <v>21956</v>
      </c>
      <c r="R4246">
        <v>0.05</v>
      </c>
      <c r="S4246">
        <v>0</v>
      </c>
    </row>
    <row r="4247" spans="1:20">
      <c r="A4247" t="s">
        <v>349</v>
      </c>
      <c r="B4247" t="s">
        <v>29296</v>
      </c>
      <c r="C4247" t="s">
        <v>29297</v>
      </c>
      <c r="D4247" t="s">
        <v>22025</v>
      </c>
      <c r="E4247" t="s">
        <v>21966</v>
      </c>
      <c r="F4247" t="s">
        <v>21953</v>
      </c>
      <c r="G4247">
        <v>1240</v>
      </c>
      <c r="H4247">
        <v>1240</v>
      </c>
      <c r="I4247">
        <v>150</v>
      </c>
      <c r="J4247" t="s">
        <v>21954</v>
      </c>
      <c r="K4247" t="s">
        <v>204</v>
      </c>
      <c r="L4247" t="s">
        <v>12492</v>
      </c>
      <c r="M4247" t="s">
        <v>21955</v>
      </c>
      <c r="N4247" t="s">
        <v>21955</v>
      </c>
      <c r="O4247" t="s">
        <v>21955</v>
      </c>
      <c r="P4247" t="s">
        <v>21955</v>
      </c>
      <c r="Q4247" t="s">
        <v>21956</v>
      </c>
      <c r="R4247">
        <v>0.05</v>
      </c>
      <c r="S4247">
        <v>0</v>
      </c>
    </row>
    <row r="4248" spans="1:20">
      <c r="A4248" t="s">
        <v>349</v>
      </c>
      <c r="B4248" t="s">
        <v>29298</v>
      </c>
      <c r="C4248" t="s">
        <v>29299</v>
      </c>
      <c r="D4248" t="s">
        <v>25174</v>
      </c>
      <c r="E4248" t="s">
        <v>21987</v>
      </c>
      <c r="F4248" t="s">
        <v>21953</v>
      </c>
      <c r="G4248">
        <v>3450</v>
      </c>
      <c r="I4248">
        <v>150</v>
      </c>
      <c r="J4248" t="s">
        <v>21954</v>
      </c>
      <c r="K4248" t="s">
        <v>12492</v>
      </c>
      <c r="L4248" t="s">
        <v>12492</v>
      </c>
      <c r="M4248" t="s">
        <v>21955</v>
      </c>
      <c r="N4248" t="s">
        <v>21955</v>
      </c>
      <c r="O4248" t="s">
        <v>21955</v>
      </c>
      <c r="P4248" t="s">
        <v>21955</v>
      </c>
      <c r="Q4248" t="s">
        <v>21956</v>
      </c>
      <c r="R4248">
        <v>0.05</v>
      </c>
      <c r="S4248">
        <v>0</v>
      </c>
      <c r="T4248" t="s">
        <v>22002</v>
      </c>
    </row>
    <row r="4249" spans="1:20">
      <c r="A4249" t="s">
        <v>349</v>
      </c>
      <c r="B4249" t="s">
        <v>29300</v>
      </c>
      <c r="C4249" t="s">
        <v>29301</v>
      </c>
      <c r="D4249" t="s">
        <v>22394</v>
      </c>
      <c r="E4249" t="s">
        <v>21952</v>
      </c>
      <c r="F4249" t="s">
        <v>21953</v>
      </c>
      <c r="G4249">
        <v>3440</v>
      </c>
      <c r="I4249">
        <v>150</v>
      </c>
      <c r="J4249" t="s">
        <v>21954</v>
      </c>
      <c r="K4249" t="s">
        <v>12492</v>
      </c>
      <c r="L4249" t="s">
        <v>12492</v>
      </c>
      <c r="M4249" t="s">
        <v>21955</v>
      </c>
      <c r="N4249" t="s">
        <v>21955</v>
      </c>
      <c r="O4249" t="s">
        <v>21955</v>
      </c>
      <c r="P4249" t="s">
        <v>21955</v>
      </c>
      <c r="Q4249" t="s">
        <v>21956</v>
      </c>
      <c r="R4249">
        <v>0.05</v>
      </c>
      <c r="S4249">
        <v>0</v>
      </c>
      <c r="T4249" t="s">
        <v>21967</v>
      </c>
    </row>
    <row r="4250" spans="1:20">
      <c r="A4250" t="s">
        <v>349</v>
      </c>
      <c r="B4250" t="s">
        <v>29302</v>
      </c>
      <c r="C4250" t="s">
        <v>29303</v>
      </c>
      <c r="D4250" t="s">
        <v>27088</v>
      </c>
      <c r="E4250" t="s">
        <v>21987</v>
      </c>
      <c r="F4250" t="s">
        <v>21953</v>
      </c>
      <c r="G4250">
        <v>3450</v>
      </c>
      <c r="I4250">
        <v>150</v>
      </c>
      <c r="J4250" t="s">
        <v>21954</v>
      </c>
      <c r="K4250" t="s">
        <v>12492</v>
      </c>
      <c r="L4250" t="s">
        <v>12492</v>
      </c>
      <c r="M4250" t="s">
        <v>34</v>
      </c>
      <c r="N4250" t="s">
        <v>34</v>
      </c>
      <c r="O4250" t="s">
        <v>34</v>
      </c>
      <c r="P4250" t="s">
        <v>34</v>
      </c>
      <c r="Q4250" t="s">
        <v>21956</v>
      </c>
      <c r="R4250">
        <v>0.05</v>
      </c>
      <c r="S4250">
        <v>0</v>
      </c>
      <c r="T4250" t="s">
        <v>21967</v>
      </c>
    </row>
    <row r="4251" spans="1:20">
      <c r="A4251" t="s">
        <v>349</v>
      </c>
      <c r="B4251" t="s">
        <v>29304</v>
      </c>
      <c r="C4251" t="s">
        <v>29305</v>
      </c>
      <c r="D4251" t="s">
        <v>22069</v>
      </c>
      <c r="E4251" t="s">
        <v>21952</v>
      </c>
      <c r="F4251" t="s">
        <v>21953</v>
      </c>
      <c r="G4251">
        <v>3430</v>
      </c>
      <c r="I4251">
        <v>150</v>
      </c>
      <c r="J4251" t="s">
        <v>21954</v>
      </c>
      <c r="K4251" t="s">
        <v>204</v>
      </c>
      <c r="L4251" t="s">
        <v>12492</v>
      </c>
      <c r="M4251" t="s">
        <v>21955</v>
      </c>
      <c r="N4251" t="s">
        <v>21955</v>
      </c>
      <c r="O4251" t="s">
        <v>21955</v>
      </c>
      <c r="P4251" t="s">
        <v>21955</v>
      </c>
      <c r="Q4251" t="s">
        <v>21956</v>
      </c>
      <c r="R4251">
        <v>0.05</v>
      </c>
      <c r="S4251">
        <v>0</v>
      </c>
      <c r="T4251" t="s">
        <v>21967</v>
      </c>
    </row>
    <row r="4252" spans="1:20">
      <c r="A4252" t="s">
        <v>349</v>
      </c>
      <c r="B4252" t="s">
        <v>29306</v>
      </c>
      <c r="C4252" t="s">
        <v>29307</v>
      </c>
      <c r="D4252" t="s">
        <v>21959</v>
      </c>
      <c r="E4252" t="s">
        <v>21960</v>
      </c>
      <c r="F4252" t="s">
        <v>21953</v>
      </c>
      <c r="G4252">
        <v>3420</v>
      </c>
      <c r="I4252">
        <v>150</v>
      </c>
      <c r="J4252" t="s">
        <v>21954</v>
      </c>
      <c r="K4252" t="s">
        <v>12492</v>
      </c>
      <c r="L4252" t="s">
        <v>12492</v>
      </c>
      <c r="M4252" t="s">
        <v>21955</v>
      </c>
      <c r="N4252" t="s">
        <v>21955</v>
      </c>
      <c r="O4252" t="s">
        <v>21955</v>
      </c>
      <c r="P4252" t="s">
        <v>21955</v>
      </c>
      <c r="Q4252" t="s">
        <v>21956</v>
      </c>
      <c r="R4252">
        <v>0.05</v>
      </c>
      <c r="S4252">
        <v>0</v>
      </c>
      <c r="T4252" t="s">
        <v>21967</v>
      </c>
    </row>
    <row r="4253" spans="1:20">
      <c r="A4253" t="s">
        <v>349</v>
      </c>
      <c r="B4253" t="s">
        <v>29308</v>
      </c>
      <c r="C4253" t="s">
        <v>29309</v>
      </c>
      <c r="D4253" t="s">
        <v>21986</v>
      </c>
      <c r="E4253" t="s">
        <v>21966</v>
      </c>
      <c r="F4253" t="s">
        <v>21953</v>
      </c>
      <c r="G4253">
        <v>3220</v>
      </c>
      <c r="I4253">
        <v>150</v>
      </c>
      <c r="J4253" t="s">
        <v>21954</v>
      </c>
      <c r="K4253" t="s">
        <v>12492</v>
      </c>
      <c r="L4253" t="s">
        <v>12492</v>
      </c>
      <c r="M4253" t="s">
        <v>21955</v>
      </c>
      <c r="N4253" t="s">
        <v>21955</v>
      </c>
      <c r="O4253" t="s">
        <v>21955</v>
      </c>
      <c r="P4253" t="s">
        <v>21955</v>
      </c>
      <c r="Q4253" t="s">
        <v>21956</v>
      </c>
      <c r="R4253">
        <v>0.05</v>
      </c>
      <c r="S4253">
        <v>0</v>
      </c>
      <c r="T4253" t="s">
        <v>21967</v>
      </c>
    </row>
    <row r="4254" spans="1:20">
      <c r="A4254" t="s">
        <v>349</v>
      </c>
      <c r="B4254" t="s">
        <v>29310</v>
      </c>
      <c r="C4254" t="s">
        <v>29311</v>
      </c>
      <c r="D4254" t="s">
        <v>28101</v>
      </c>
      <c r="E4254" t="s">
        <v>21952</v>
      </c>
      <c r="F4254" t="s">
        <v>21953</v>
      </c>
      <c r="G4254">
        <v>3450</v>
      </c>
      <c r="I4254">
        <v>150</v>
      </c>
      <c r="J4254" t="s">
        <v>21954</v>
      </c>
      <c r="K4254" t="s">
        <v>12492</v>
      </c>
      <c r="L4254" t="s">
        <v>12492</v>
      </c>
      <c r="M4254" t="s">
        <v>21955</v>
      </c>
      <c r="N4254" t="s">
        <v>21955</v>
      </c>
      <c r="O4254" t="s">
        <v>21955</v>
      </c>
      <c r="P4254" t="s">
        <v>21955</v>
      </c>
      <c r="Q4254" t="s">
        <v>21956</v>
      </c>
      <c r="R4254">
        <v>0.05</v>
      </c>
      <c r="S4254">
        <v>0</v>
      </c>
      <c r="T4254" t="s">
        <v>21967</v>
      </c>
    </row>
    <row r="4255" spans="1:20">
      <c r="A4255" t="s">
        <v>349</v>
      </c>
      <c r="B4255" t="s">
        <v>29312</v>
      </c>
      <c r="C4255" t="s">
        <v>29313</v>
      </c>
      <c r="D4255" t="s">
        <v>21959</v>
      </c>
      <c r="E4255" t="s">
        <v>21960</v>
      </c>
      <c r="F4255" t="s">
        <v>21953</v>
      </c>
      <c r="G4255">
        <v>3420</v>
      </c>
      <c r="I4255">
        <v>150</v>
      </c>
      <c r="J4255" t="s">
        <v>21954</v>
      </c>
      <c r="K4255" t="s">
        <v>204</v>
      </c>
      <c r="L4255" t="s">
        <v>12492</v>
      </c>
      <c r="M4255" t="s">
        <v>21955</v>
      </c>
      <c r="N4255" t="s">
        <v>21955</v>
      </c>
      <c r="O4255" t="s">
        <v>21955</v>
      </c>
      <c r="P4255" t="s">
        <v>21955</v>
      </c>
      <c r="Q4255" t="s">
        <v>21956</v>
      </c>
      <c r="R4255">
        <v>0.05</v>
      </c>
      <c r="S4255">
        <v>0</v>
      </c>
      <c r="T4255" t="s">
        <v>21967</v>
      </c>
    </row>
    <row r="4256" spans="1:20">
      <c r="A4256" t="s">
        <v>349</v>
      </c>
      <c r="B4256" t="s">
        <v>29314</v>
      </c>
      <c r="C4256" t="s">
        <v>29315</v>
      </c>
      <c r="D4256" t="s">
        <v>21959</v>
      </c>
      <c r="E4256" t="s">
        <v>21960</v>
      </c>
      <c r="F4256" t="s">
        <v>21953</v>
      </c>
      <c r="G4256">
        <v>3420</v>
      </c>
      <c r="I4256">
        <v>150</v>
      </c>
      <c r="J4256" t="s">
        <v>21954</v>
      </c>
      <c r="K4256" t="s">
        <v>12492</v>
      </c>
      <c r="L4256" t="s">
        <v>12492</v>
      </c>
      <c r="M4256" t="s">
        <v>21955</v>
      </c>
      <c r="N4256" t="s">
        <v>21955</v>
      </c>
      <c r="O4256" t="s">
        <v>21955</v>
      </c>
      <c r="P4256" t="s">
        <v>21955</v>
      </c>
      <c r="Q4256" t="s">
        <v>21956</v>
      </c>
      <c r="R4256">
        <v>0.05</v>
      </c>
      <c r="S4256">
        <v>0</v>
      </c>
      <c r="T4256" t="s">
        <v>21967</v>
      </c>
    </row>
    <row r="4257" spans="1:20">
      <c r="A4257" t="s">
        <v>349</v>
      </c>
      <c r="B4257" t="s">
        <v>29316</v>
      </c>
      <c r="C4257" t="s">
        <v>29317</v>
      </c>
      <c r="D4257" t="s">
        <v>21959</v>
      </c>
      <c r="E4257" t="s">
        <v>21960</v>
      </c>
      <c r="F4257" t="s">
        <v>21953</v>
      </c>
      <c r="G4257">
        <v>3420</v>
      </c>
      <c r="I4257">
        <v>150</v>
      </c>
      <c r="J4257" t="s">
        <v>21954</v>
      </c>
      <c r="K4257" t="s">
        <v>204</v>
      </c>
      <c r="L4257" t="s">
        <v>12492</v>
      </c>
      <c r="M4257" t="s">
        <v>21955</v>
      </c>
      <c r="N4257" t="s">
        <v>21955</v>
      </c>
      <c r="O4257" t="s">
        <v>21955</v>
      </c>
      <c r="P4257" t="s">
        <v>21955</v>
      </c>
      <c r="Q4257" t="s">
        <v>21956</v>
      </c>
      <c r="R4257">
        <v>0.05</v>
      </c>
      <c r="S4257">
        <v>0</v>
      </c>
    </row>
    <row r="4258" spans="1:20">
      <c r="A4258" t="s">
        <v>349</v>
      </c>
      <c r="B4258" t="s">
        <v>29318</v>
      </c>
      <c r="C4258" t="s">
        <v>29319</v>
      </c>
      <c r="D4258" t="s">
        <v>22043</v>
      </c>
      <c r="E4258" t="s">
        <v>21952</v>
      </c>
      <c r="F4258" t="s">
        <v>21953</v>
      </c>
      <c r="G4258">
        <v>3440</v>
      </c>
      <c r="I4258">
        <v>150</v>
      </c>
      <c r="J4258" t="s">
        <v>21954</v>
      </c>
      <c r="K4258" t="s">
        <v>204</v>
      </c>
      <c r="L4258" t="s">
        <v>12492</v>
      </c>
      <c r="M4258" t="s">
        <v>21955</v>
      </c>
      <c r="N4258" t="s">
        <v>21955</v>
      </c>
      <c r="O4258" t="s">
        <v>21955</v>
      </c>
      <c r="P4258" t="s">
        <v>21955</v>
      </c>
      <c r="Q4258" t="s">
        <v>21956</v>
      </c>
      <c r="R4258">
        <v>0.05</v>
      </c>
      <c r="S4258">
        <v>0</v>
      </c>
    </row>
    <row r="4259" spans="1:20">
      <c r="A4259" t="s">
        <v>349</v>
      </c>
      <c r="B4259" t="s">
        <v>29320</v>
      </c>
      <c r="C4259" t="s">
        <v>29321</v>
      </c>
      <c r="D4259" t="s">
        <v>21959</v>
      </c>
      <c r="E4259" t="s">
        <v>21960</v>
      </c>
      <c r="F4259" t="s">
        <v>21953</v>
      </c>
      <c r="G4259">
        <v>3420</v>
      </c>
      <c r="I4259">
        <v>150</v>
      </c>
      <c r="J4259" t="s">
        <v>21954</v>
      </c>
      <c r="K4259" t="s">
        <v>204</v>
      </c>
      <c r="L4259" t="s">
        <v>12492</v>
      </c>
      <c r="M4259" t="s">
        <v>21955</v>
      </c>
      <c r="N4259" t="s">
        <v>21955</v>
      </c>
      <c r="O4259" t="s">
        <v>21955</v>
      </c>
      <c r="P4259" t="s">
        <v>21955</v>
      </c>
      <c r="Q4259" t="s">
        <v>21956</v>
      </c>
      <c r="R4259">
        <v>0.05</v>
      </c>
      <c r="S4259">
        <v>0</v>
      </c>
      <c r="T4259" t="s">
        <v>21967</v>
      </c>
    </row>
    <row r="4260" spans="1:20">
      <c r="A4260" t="s">
        <v>349</v>
      </c>
      <c r="B4260" t="s">
        <v>29322</v>
      </c>
      <c r="C4260" t="s">
        <v>29323</v>
      </c>
      <c r="D4260" t="s">
        <v>21959</v>
      </c>
      <c r="E4260" t="s">
        <v>21960</v>
      </c>
      <c r="F4260" t="s">
        <v>21953</v>
      </c>
      <c r="G4260">
        <v>3420</v>
      </c>
      <c r="I4260">
        <v>150</v>
      </c>
      <c r="J4260" t="s">
        <v>21954</v>
      </c>
      <c r="K4260" t="s">
        <v>204</v>
      </c>
      <c r="L4260" t="s">
        <v>12492</v>
      </c>
      <c r="M4260" t="s">
        <v>21961</v>
      </c>
      <c r="N4260" t="s">
        <v>21961</v>
      </c>
      <c r="O4260" t="s">
        <v>21961</v>
      </c>
      <c r="P4260" t="s">
        <v>21961</v>
      </c>
      <c r="Q4260" t="s">
        <v>21956</v>
      </c>
      <c r="R4260">
        <v>0.05</v>
      </c>
      <c r="S4260">
        <v>0</v>
      </c>
      <c r="T4260" t="s">
        <v>21967</v>
      </c>
    </row>
    <row r="4261" spans="1:20">
      <c r="A4261" t="s">
        <v>349</v>
      </c>
      <c r="B4261" t="s">
        <v>29324</v>
      </c>
      <c r="C4261" t="s">
        <v>29325</v>
      </c>
      <c r="D4261" t="s">
        <v>29326</v>
      </c>
      <c r="E4261" t="s">
        <v>21966</v>
      </c>
      <c r="F4261" t="s">
        <v>21953</v>
      </c>
      <c r="G4261">
        <v>3220</v>
      </c>
      <c r="I4261">
        <v>150</v>
      </c>
      <c r="J4261" t="s">
        <v>21954</v>
      </c>
      <c r="K4261" t="s">
        <v>12492</v>
      </c>
      <c r="L4261" t="s">
        <v>12492</v>
      </c>
      <c r="M4261" t="s">
        <v>21955</v>
      </c>
      <c r="N4261" t="s">
        <v>21955</v>
      </c>
      <c r="O4261" t="s">
        <v>21955</v>
      </c>
      <c r="P4261" t="s">
        <v>21955</v>
      </c>
      <c r="Q4261" t="s">
        <v>21956</v>
      </c>
      <c r="R4261">
        <v>0.05</v>
      </c>
      <c r="S4261">
        <v>0</v>
      </c>
      <c r="T4261" t="s">
        <v>21967</v>
      </c>
    </row>
    <row r="4262" spans="1:20">
      <c r="A4262" t="s">
        <v>349</v>
      </c>
      <c r="B4262" t="s">
        <v>29327</v>
      </c>
      <c r="C4262" t="s">
        <v>29328</v>
      </c>
      <c r="D4262" t="s">
        <v>25398</v>
      </c>
      <c r="E4262" t="s">
        <v>21952</v>
      </c>
      <c r="F4262" t="s">
        <v>21953</v>
      </c>
      <c r="G4262">
        <v>3450</v>
      </c>
      <c r="I4262">
        <v>150</v>
      </c>
      <c r="J4262" t="s">
        <v>21954</v>
      </c>
      <c r="K4262" t="s">
        <v>12492</v>
      </c>
      <c r="L4262" t="s">
        <v>12492</v>
      </c>
      <c r="M4262" t="s">
        <v>21955</v>
      </c>
      <c r="N4262" t="s">
        <v>21955</v>
      </c>
      <c r="O4262" t="s">
        <v>21955</v>
      </c>
      <c r="P4262" t="s">
        <v>21955</v>
      </c>
      <c r="Q4262" t="s">
        <v>21956</v>
      </c>
      <c r="R4262">
        <v>0.05</v>
      </c>
      <c r="S4262">
        <v>0</v>
      </c>
      <c r="T4262" t="s">
        <v>22002</v>
      </c>
    </row>
    <row r="4263" spans="1:20">
      <c r="A4263" t="s">
        <v>349</v>
      </c>
      <c r="B4263" t="s">
        <v>29329</v>
      </c>
      <c r="C4263" t="s">
        <v>29330</v>
      </c>
      <c r="D4263" t="s">
        <v>25227</v>
      </c>
      <c r="E4263" t="s">
        <v>21952</v>
      </c>
      <c r="F4263" t="s">
        <v>21953</v>
      </c>
      <c r="G4263">
        <v>3430</v>
      </c>
      <c r="I4263">
        <v>150</v>
      </c>
      <c r="J4263" t="s">
        <v>21954</v>
      </c>
      <c r="K4263" t="s">
        <v>12492</v>
      </c>
      <c r="L4263" t="s">
        <v>12492</v>
      </c>
      <c r="M4263" t="s">
        <v>21955</v>
      </c>
      <c r="N4263" t="s">
        <v>21955</v>
      </c>
      <c r="O4263" t="s">
        <v>21955</v>
      </c>
      <c r="P4263" t="s">
        <v>21955</v>
      </c>
      <c r="Q4263" t="s">
        <v>21956</v>
      </c>
      <c r="R4263">
        <v>0.05</v>
      </c>
      <c r="S4263">
        <v>0</v>
      </c>
      <c r="T4263" t="s">
        <v>22002</v>
      </c>
    </row>
    <row r="4264" spans="1:20">
      <c r="A4264" t="s">
        <v>349</v>
      </c>
      <c r="B4264" t="s">
        <v>29331</v>
      </c>
      <c r="C4264" t="s">
        <v>29332</v>
      </c>
      <c r="D4264" t="s">
        <v>22210</v>
      </c>
      <c r="E4264" t="s">
        <v>21952</v>
      </c>
      <c r="F4264" t="s">
        <v>21953</v>
      </c>
      <c r="G4264">
        <v>3440</v>
      </c>
      <c r="I4264">
        <v>150</v>
      </c>
      <c r="J4264" t="s">
        <v>21954</v>
      </c>
      <c r="K4264" t="s">
        <v>12492</v>
      </c>
      <c r="L4264" t="s">
        <v>12492</v>
      </c>
      <c r="M4264" t="s">
        <v>21955</v>
      </c>
      <c r="N4264" t="s">
        <v>21955</v>
      </c>
      <c r="O4264" t="s">
        <v>21955</v>
      </c>
      <c r="P4264" t="s">
        <v>21955</v>
      </c>
      <c r="Q4264" t="s">
        <v>21956</v>
      </c>
      <c r="R4264">
        <v>0.05</v>
      </c>
      <c r="S4264">
        <v>0</v>
      </c>
      <c r="T4264" t="s">
        <v>21967</v>
      </c>
    </row>
    <row r="4265" spans="1:20">
      <c r="A4265" t="s">
        <v>349</v>
      </c>
      <c r="B4265" t="s">
        <v>29333</v>
      </c>
      <c r="C4265" t="s">
        <v>29334</v>
      </c>
      <c r="D4265" t="s">
        <v>29335</v>
      </c>
      <c r="E4265" t="s">
        <v>22181</v>
      </c>
      <c r="F4265" t="s">
        <v>21953</v>
      </c>
      <c r="G4265">
        <v>3220</v>
      </c>
      <c r="I4265">
        <v>150</v>
      </c>
      <c r="J4265" t="s">
        <v>21954</v>
      </c>
      <c r="K4265" t="s">
        <v>12492</v>
      </c>
      <c r="L4265" t="s">
        <v>204</v>
      </c>
      <c r="M4265" t="s">
        <v>34</v>
      </c>
      <c r="N4265" t="s">
        <v>34</v>
      </c>
      <c r="O4265" t="s">
        <v>34</v>
      </c>
      <c r="P4265" t="s">
        <v>34</v>
      </c>
      <c r="Q4265" t="s">
        <v>21956</v>
      </c>
      <c r="T4265" t="s">
        <v>21967</v>
      </c>
    </row>
    <row r="4266" spans="1:20">
      <c r="A4266" t="s">
        <v>349</v>
      </c>
      <c r="B4266" t="s">
        <v>29336</v>
      </c>
      <c r="C4266" t="s">
        <v>29337</v>
      </c>
      <c r="D4266" t="s">
        <v>22394</v>
      </c>
      <c r="E4266" t="s">
        <v>21952</v>
      </c>
      <c r="F4266" t="s">
        <v>21953</v>
      </c>
      <c r="G4266">
        <v>3430</v>
      </c>
      <c r="I4266">
        <v>150</v>
      </c>
      <c r="J4266" t="s">
        <v>21954</v>
      </c>
      <c r="K4266" t="s">
        <v>12492</v>
      </c>
      <c r="L4266" t="s">
        <v>12492</v>
      </c>
      <c r="M4266" t="s">
        <v>21955</v>
      </c>
      <c r="N4266" t="s">
        <v>21955</v>
      </c>
      <c r="O4266" t="s">
        <v>21955</v>
      </c>
      <c r="P4266" t="s">
        <v>21955</v>
      </c>
      <c r="Q4266" t="s">
        <v>21956</v>
      </c>
      <c r="R4266">
        <v>0.05</v>
      </c>
      <c r="S4266">
        <v>0</v>
      </c>
      <c r="T4266" t="s">
        <v>22002</v>
      </c>
    </row>
    <row r="4267" spans="1:20">
      <c r="A4267" t="s">
        <v>349</v>
      </c>
      <c r="B4267" t="s">
        <v>29338</v>
      </c>
      <c r="C4267" t="s">
        <v>29339</v>
      </c>
      <c r="D4267" t="s">
        <v>21959</v>
      </c>
      <c r="E4267" t="s">
        <v>21960</v>
      </c>
      <c r="F4267" t="s">
        <v>21953</v>
      </c>
      <c r="G4267">
        <v>3420</v>
      </c>
      <c r="I4267">
        <v>150</v>
      </c>
      <c r="J4267" t="s">
        <v>21954</v>
      </c>
      <c r="K4267" t="s">
        <v>204</v>
      </c>
      <c r="L4267" t="s">
        <v>12492</v>
      </c>
      <c r="M4267" t="s">
        <v>21961</v>
      </c>
      <c r="N4267" t="s">
        <v>21961</v>
      </c>
      <c r="O4267" t="s">
        <v>21961</v>
      </c>
      <c r="P4267" t="s">
        <v>21961</v>
      </c>
      <c r="Q4267" t="s">
        <v>21956</v>
      </c>
      <c r="R4267">
        <v>0.05</v>
      </c>
      <c r="S4267">
        <v>0</v>
      </c>
    </row>
    <row r="4268" spans="1:20">
      <c r="A4268" t="s">
        <v>349</v>
      </c>
      <c r="B4268" t="s">
        <v>29340</v>
      </c>
      <c r="C4268" t="s">
        <v>29341</v>
      </c>
      <c r="D4268" t="s">
        <v>21959</v>
      </c>
      <c r="E4268" t="s">
        <v>21960</v>
      </c>
      <c r="F4268" t="s">
        <v>21953</v>
      </c>
      <c r="G4268">
        <v>3420</v>
      </c>
      <c r="I4268">
        <v>150</v>
      </c>
      <c r="J4268" t="s">
        <v>21954</v>
      </c>
      <c r="K4268" t="s">
        <v>204</v>
      </c>
      <c r="L4268" t="s">
        <v>12492</v>
      </c>
      <c r="M4268" t="s">
        <v>21955</v>
      </c>
      <c r="N4268" t="s">
        <v>21955</v>
      </c>
      <c r="O4268" t="s">
        <v>21955</v>
      </c>
      <c r="P4268" t="s">
        <v>21955</v>
      </c>
      <c r="Q4268" t="s">
        <v>21956</v>
      </c>
      <c r="R4268">
        <v>0.05</v>
      </c>
      <c r="S4268">
        <v>0</v>
      </c>
      <c r="T4268" t="s">
        <v>21967</v>
      </c>
    </row>
    <row r="4269" spans="1:20">
      <c r="A4269" t="s">
        <v>349</v>
      </c>
      <c r="B4269" t="s">
        <v>29342</v>
      </c>
      <c r="C4269" t="s">
        <v>29343</v>
      </c>
      <c r="D4269" t="s">
        <v>21959</v>
      </c>
      <c r="E4269" t="s">
        <v>21960</v>
      </c>
      <c r="F4269" t="s">
        <v>21953</v>
      </c>
      <c r="G4269">
        <v>3420</v>
      </c>
      <c r="I4269">
        <v>150</v>
      </c>
      <c r="J4269" t="s">
        <v>21954</v>
      </c>
      <c r="K4269" t="s">
        <v>204</v>
      </c>
      <c r="L4269" t="s">
        <v>12492</v>
      </c>
      <c r="M4269" t="s">
        <v>21955</v>
      </c>
      <c r="N4269" t="s">
        <v>21955</v>
      </c>
      <c r="O4269" t="s">
        <v>21955</v>
      </c>
      <c r="P4269" t="s">
        <v>21955</v>
      </c>
      <c r="Q4269" t="s">
        <v>21956</v>
      </c>
      <c r="R4269">
        <v>0.05</v>
      </c>
      <c r="S4269">
        <v>0</v>
      </c>
      <c r="T4269" t="s">
        <v>21967</v>
      </c>
    </row>
    <row r="4270" spans="1:20">
      <c r="A4270" t="s">
        <v>349</v>
      </c>
      <c r="B4270" t="s">
        <v>29344</v>
      </c>
      <c r="C4270" t="s">
        <v>29345</v>
      </c>
      <c r="D4270" t="s">
        <v>22376</v>
      </c>
      <c r="E4270" t="s">
        <v>21952</v>
      </c>
      <c r="F4270" t="s">
        <v>21953</v>
      </c>
      <c r="G4270">
        <v>3440</v>
      </c>
      <c r="I4270">
        <v>150</v>
      </c>
      <c r="J4270" t="s">
        <v>21954</v>
      </c>
      <c r="K4270" t="s">
        <v>204</v>
      </c>
      <c r="L4270" t="s">
        <v>12492</v>
      </c>
      <c r="M4270" t="s">
        <v>21955</v>
      </c>
      <c r="N4270" t="s">
        <v>21955</v>
      </c>
      <c r="O4270" t="s">
        <v>21955</v>
      </c>
      <c r="P4270" t="s">
        <v>21955</v>
      </c>
      <c r="Q4270" t="s">
        <v>21956</v>
      </c>
      <c r="R4270">
        <v>0.05</v>
      </c>
      <c r="S4270">
        <v>0</v>
      </c>
      <c r="T4270" t="s">
        <v>22002</v>
      </c>
    </row>
    <row r="4271" spans="1:20">
      <c r="A4271" t="s">
        <v>349</v>
      </c>
      <c r="B4271" t="s">
        <v>29346</v>
      </c>
      <c r="C4271" t="s">
        <v>29347</v>
      </c>
      <c r="D4271" t="s">
        <v>26893</v>
      </c>
      <c r="E4271" t="s">
        <v>21960</v>
      </c>
      <c r="F4271" t="s">
        <v>21953</v>
      </c>
      <c r="G4271">
        <v>3420</v>
      </c>
      <c r="I4271">
        <v>150</v>
      </c>
      <c r="J4271" t="s">
        <v>21954</v>
      </c>
      <c r="K4271" t="s">
        <v>12492</v>
      </c>
      <c r="L4271" t="s">
        <v>12492</v>
      </c>
      <c r="M4271" t="s">
        <v>21955</v>
      </c>
      <c r="N4271" t="s">
        <v>21955</v>
      </c>
      <c r="O4271" t="s">
        <v>21955</v>
      </c>
      <c r="P4271" t="s">
        <v>21955</v>
      </c>
      <c r="Q4271" t="s">
        <v>21956</v>
      </c>
      <c r="R4271">
        <v>0.05</v>
      </c>
      <c r="S4271">
        <v>0</v>
      </c>
      <c r="T4271" t="s">
        <v>22002</v>
      </c>
    </row>
    <row r="4272" spans="1:20">
      <c r="A4272" t="s">
        <v>349</v>
      </c>
      <c r="B4272" t="s">
        <v>29348</v>
      </c>
      <c r="C4272" t="s">
        <v>29349</v>
      </c>
      <c r="D4272" t="s">
        <v>21959</v>
      </c>
      <c r="E4272" t="s">
        <v>21960</v>
      </c>
      <c r="F4272" t="s">
        <v>21953</v>
      </c>
      <c r="G4272">
        <v>3420</v>
      </c>
      <c r="I4272">
        <v>150</v>
      </c>
      <c r="J4272" t="s">
        <v>21954</v>
      </c>
      <c r="K4272" t="s">
        <v>12492</v>
      </c>
      <c r="L4272" t="s">
        <v>12492</v>
      </c>
      <c r="M4272" t="s">
        <v>21955</v>
      </c>
      <c r="N4272" t="s">
        <v>21955</v>
      </c>
      <c r="O4272" t="s">
        <v>21955</v>
      </c>
      <c r="P4272" t="s">
        <v>21955</v>
      </c>
      <c r="Q4272" t="s">
        <v>21956</v>
      </c>
      <c r="R4272">
        <v>0.05</v>
      </c>
      <c r="S4272">
        <v>0</v>
      </c>
      <c r="T4272" t="s">
        <v>21967</v>
      </c>
    </row>
    <row r="4273" spans="1:20">
      <c r="A4273" t="s">
        <v>349</v>
      </c>
      <c r="B4273" t="s">
        <v>29350</v>
      </c>
      <c r="C4273" t="s">
        <v>29351</v>
      </c>
      <c r="D4273" t="s">
        <v>25891</v>
      </c>
      <c r="E4273" t="s">
        <v>21966</v>
      </c>
      <c r="F4273" t="s">
        <v>21953</v>
      </c>
      <c r="G4273">
        <v>3450</v>
      </c>
      <c r="I4273">
        <v>150</v>
      </c>
      <c r="J4273" t="s">
        <v>21954</v>
      </c>
      <c r="K4273" t="s">
        <v>12492</v>
      </c>
      <c r="L4273" t="s">
        <v>12492</v>
      </c>
      <c r="M4273" t="s">
        <v>34</v>
      </c>
      <c r="N4273" t="s">
        <v>34</v>
      </c>
      <c r="O4273" t="s">
        <v>34</v>
      </c>
      <c r="P4273" t="s">
        <v>34</v>
      </c>
      <c r="Q4273" t="s">
        <v>21956</v>
      </c>
      <c r="R4273">
        <v>0.05</v>
      </c>
      <c r="S4273">
        <v>0</v>
      </c>
      <c r="T4273" t="s">
        <v>21967</v>
      </c>
    </row>
    <row r="4274" spans="1:20">
      <c r="A4274" t="s">
        <v>349</v>
      </c>
      <c r="B4274" t="s">
        <v>29352</v>
      </c>
      <c r="C4274" t="s">
        <v>29353</v>
      </c>
      <c r="D4274" t="s">
        <v>22053</v>
      </c>
      <c r="E4274" t="s">
        <v>21966</v>
      </c>
      <c r="F4274" t="s">
        <v>21953</v>
      </c>
      <c r="G4274">
        <v>3220</v>
      </c>
      <c r="I4274">
        <v>150</v>
      </c>
      <c r="J4274" t="s">
        <v>21954</v>
      </c>
      <c r="K4274" t="s">
        <v>12492</v>
      </c>
      <c r="L4274" t="s">
        <v>12492</v>
      </c>
      <c r="M4274" t="s">
        <v>21955</v>
      </c>
      <c r="N4274" t="s">
        <v>21955</v>
      </c>
      <c r="O4274" t="s">
        <v>21955</v>
      </c>
      <c r="P4274" t="s">
        <v>21955</v>
      </c>
      <c r="Q4274" t="s">
        <v>21956</v>
      </c>
      <c r="R4274">
        <v>0.05</v>
      </c>
      <c r="S4274">
        <v>0</v>
      </c>
      <c r="T4274" t="s">
        <v>21967</v>
      </c>
    </row>
    <row r="4275" spans="1:20">
      <c r="A4275" t="s">
        <v>349</v>
      </c>
      <c r="B4275" t="s">
        <v>29354</v>
      </c>
      <c r="C4275" t="s">
        <v>29355</v>
      </c>
      <c r="D4275" t="s">
        <v>22412</v>
      </c>
      <c r="E4275" t="s">
        <v>21966</v>
      </c>
      <c r="F4275" t="s">
        <v>21953</v>
      </c>
      <c r="G4275">
        <v>3220</v>
      </c>
      <c r="I4275">
        <v>150</v>
      </c>
      <c r="J4275" t="s">
        <v>19</v>
      </c>
      <c r="K4275" t="s">
        <v>12492</v>
      </c>
      <c r="L4275" t="s">
        <v>12492</v>
      </c>
      <c r="M4275" t="s">
        <v>21955</v>
      </c>
      <c r="N4275" t="s">
        <v>21955</v>
      </c>
      <c r="O4275" t="s">
        <v>21955</v>
      </c>
      <c r="P4275" t="s">
        <v>21955</v>
      </c>
      <c r="Q4275" t="s">
        <v>21956</v>
      </c>
      <c r="R4275">
        <v>0.05</v>
      </c>
      <c r="S4275">
        <v>0</v>
      </c>
      <c r="T4275" t="s">
        <v>22002</v>
      </c>
    </row>
    <row r="4276" spans="1:20">
      <c r="A4276" t="s">
        <v>349</v>
      </c>
      <c r="B4276" t="s">
        <v>29356</v>
      </c>
      <c r="C4276" t="s">
        <v>29357</v>
      </c>
      <c r="D4276" t="s">
        <v>25365</v>
      </c>
      <c r="E4276" t="s">
        <v>21966</v>
      </c>
      <c r="F4276" t="s">
        <v>21953</v>
      </c>
      <c r="G4276">
        <v>3220</v>
      </c>
      <c r="I4276">
        <v>150</v>
      </c>
      <c r="J4276" t="s">
        <v>21954</v>
      </c>
      <c r="K4276" t="s">
        <v>12492</v>
      </c>
      <c r="L4276" t="s">
        <v>12492</v>
      </c>
      <c r="M4276" t="s">
        <v>34</v>
      </c>
      <c r="N4276" t="s">
        <v>34</v>
      </c>
      <c r="O4276" t="s">
        <v>34</v>
      </c>
      <c r="P4276" t="s">
        <v>21955</v>
      </c>
      <c r="Q4276" t="s">
        <v>21956</v>
      </c>
      <c r="R4276">
        <v>0.05</v>
      </c>
      <c r="S4276">
        <v>0</v>
      </c>
      <c r="T4276" t="s">
        <v>21967</v>
      </c>
    </row>
    <row r="4277" spans="1:20">
      <c r="A4277" t="s">
        <v>349</v>
      </c>
      <c r="B4277" t="s">
        <v>29358</v>
      </c>
      <c r="C4277" t="s">
        <v>29359</v>
      </c>
      <c r="D4277" t="s">
        <v>26723</v>
      </c>
      <c r="E4277" t="s">
        <v>21966</v>
      </c>
      <c r="F4277" t="s">
        <v>21953</v>
      </c>
      <c r="G4277">
        <v>3220</v>
      </c>
      <c r="I4277">
        <v>200</v>
      </c>
      <c r="J4277" t="s">
        <v>21954</v>
      </c>
      <c r="K4277" t="s">
        <v>12492</v>
      </c>
      <c r="L4277" t="s">
        <v>12492</v>
      </c>
      <c r="M4277" t="s">
        <v>21955</v>
      </c>
      <c r="N4277" t="s">
        <v>21955</v>
      </c>
      <c r="O4277" t="s">
        <v>21955</v>
      </c>
      <c r="P4277" t="s">
        <v>21955</v>
      </c>
      <c r="Q4277" t="s">
        <v>21956</v>
      </c>
      <c r="R4277">
        <v>0.05</v>
      </c>
      <c r="S4277">
        <v>0</v>
      </c>
      <c r="T4277" t="s">
        <v>21967</v>
      </c>
    </row>
    <row r="4278" spans="1:20">
      <c r="A4278" t="s">
        <v>349</v>
      </c>
      <c r="B4278" t="s">
        <v>29360</v>
      </c>
      <c r="C4278" t="s">
        <v>29361</v>
      </c>
      <c r="D4278" t="s">
        <v>22025</v>
      </c>
      <c r="E4278" t="s">
        <v>22199</v>
      </c>
      <c r="F4278" t="s">
        <v>21953</v>
      </c>
      <c r="G4278">
        <v>3220</v>
      </c>
      <c r="I4278">
        <v>150</v>
      </c>
      <c r="J4278" t="s">
        <v>21954</v>
      </c>
      <c r="K4278" t="s">
        <v>204</v>
      </c>
      <c r="L4278" t="s">
        <v>12492</v>
      </c>
      <c r="M4278" t="s">
        <v>21961</v>
      </c>
      <c r="N4278" t="s">
        <v>21961</v>
      </c>
      <c r="O4278" t="s">
        <v>21961</v>
      </c>
      <c r="P4278" t="s">
        <v>21961</v>
      </c>
      <c r="Q4278" t="s">
        <v>21956</v>
      </c>
      <c r="R4278">
        <v>0.01</v>
      </c>
      <c r="S4278">
        <v>0</v>
      </c>
    </row>
    <row r="4279" spans="1:20">
      <c r="A4279" t="s">
        <v>349</v>
      </c>
      <c r="B4279" t="s">
        <v>29362</v>
      </c>
      <c r="C4279" t="s">
        <v>29363</v>
      </c>
      <c r="D4279" t="s">
        <v>25624</v>
      </c>
      <c r="E4279" t="s">
        <v>22346</v>
      </c>
      <c r="F4279" t="s">
        <v>21953</v>
      </c>
      <c r="G4279">
        <v>3240</v>
      </c>
      <c r="I4279">
        <v>150</v>
      </c>
      <c r="J4279" t="s">
        <v>21954</v>
      </c>
      <c r="K4279" t="s">
        <v>204</v>
      </c>
      <c r="L4279" t="s">
        <v>12492</v>
      </c>
      <c r="M4279" t="s">
        <v>21955</v>
      </c>
      <c r="N4279" t="s">
        <v>21955</v>
      </c>
      <c r="O4279" t="s">
        <v>21955</v>
      </c>
      <c r="P4279" t="s">
        <v>21955</v>
      </c>
      <c r="R4279">
        <v>0.05</v>
      </c>
      <c r="S4279">
        <v>0</v>
      </c>
    </row>
    <row r="4280" spans="1:20">
      <c r="A4280" t="s">
        <v>349</v>
      </c>
      <c r="B4280" t="s">
        <v>29364</v>
      </c>
      <c r="C4280" t="s">
        <v>29365</v>
      </c>
      <c r="D4280" t="s">
        <v>25888</v>
      </c>
      <c r="E4280" t="s">
        <v>21952</v>
      </c>
      <c r="F4280" t="s">
        <v>21953</v>
      </c>
      <c r="G4280">
        <v>3450</v>
      </c>
      <c r="I4280">
        <v>200</v>
      </c>
      <c r="J4280" t="s">
        <v>21954</v>
      </c>
      <c r="K4280" t="s">
        <v>204</v>
      </c>
      <c r="L4280" t="s">
        <v>12492</v>
      </c>
      <c r="M4280" t="s">
        <v>21955</v>
      </c>
      <c r="N4280" t="s">
        <v>21955</v>
      </c>
      <c r="O4280" t="s">
        <v>21955</v>
      </c>
      <c r="P4280" t="s">
        <v>21955</v>
      </c>
      <c r="Q4280" t="s">
        <v>21956</v>
      </c>
      <c r="R4280">
        <v>0.05</v>
      </c>
      <c r="S4280">
        <v>0</v>
      </c>
      <c r="T4280" t="s">
        <v>21967</v>
      </c>
    </row>
    <row r="4281" spans="1:20">
      <c r="A4281" t="s">
        <v>349</v>
      </c>
      <c r="B4281" t="s">
        <v>29366</v>
      </c>
      <c r="C4281" t="s">
        <v>29367</v>
      </c>
      <c r="D4281" t="s">
        <v>25888</v>
      </c>
      <c r="E4281" t="s">
        <v>21952</v>
      </c>
      <c r="F4281" t="s">
        <v>21953</v>
      </c>
      <c r="G4281">
        <v>3450</v>
      </c>
      <c r="I4281">
        <v>200</v>
      </c>
      <c r="J4281" t="s">
        <v>21954</v>
      </c>
      <c r="K4281" t="s">
        <v>204</v>
      </c>
      <c r="L4281" t="s">
        <v>12492</v>
      </c>
      <c r="M4281" t="s">
        <v>21955</v>
      </c>
      <c r="N4281" t="s">
        <v>21955</v>
      </c>
      <c r="O4281" t="s">
        <v>21955</v>
      </c>
      <c r="P4281" t="s">
        <v>21955</v>
      </c>
      <c r="Q4281" t="s">
        <v>21956</v>
      </c>
      <c r="R4281">
        <v>0.05</v>
      </c>
      <c r="S4281">
        <v>0</v>
      </c>
      <c r="T4281" t="s">
        <v>21967</v>
      </c>
    </row>
    <row r="4282" spans="1:20">
      <c r="A4282" t="s">
        <v>349</v>
      </c>
      <c r="B4282" t="s">
        <v>29368</v>
      </c>
      <c r="C4282" t="s">
        <v>29369</v>
      </c>
      <c r="D4282" t="s">
        <v>22069</v>
      </c>
      <c r="E4282" t="s">
        <v>21952</v>
      </c>
      <c r="F4282" t="s">
        <v>21953</v>
      </c>
      <c r="G4282">
        <v>3430</v>
      </c>
      <c r="I4282">
        <v>150</v>
      </c>
      <c r="J4282" t="s">
        <v>21954</v>
      </c>
      <c r="K4282" t="s">
        <v>204</v>
      </c>
      <c r="L4282" t="s">
        <v>12492</v>
      </c>
      <c r="M4282" t="s">
        <v>21955</v>
      </c>
      <c r="N4282" t="s">
        <v>21955</v>
      </c>
      <c r="O4282" t="s">
        <v>21955</v>
      </c>
      <c r="P4282" t="s">
        <v>21955</v>
      </c>
      <c r="Q4282" t="s">
        <v>21956</v>
      </c>
      <c r="R4282">
        <v>0.05</v>
      </c>
      <c r="S4282">
        <v>0</v>
      </c>
    </row>
    <row r="4283" spans="1:20">
      <c r="A4283" t="s">
        <v>349</v>
      </c>
      <c r="B4283" t="s">
        <v>29370</v>
      </c>
      <c r="C4283" t="s">
        <v>29371</v>
      </c>
      <c r="D4283" t="s">
        <v>22069</v>
      </c>
      <c r="E4283" t="s">
        <v>21952</v>
      </c>
      <c r="F4283" t="s">
        <v>21953</v>
      </c>
      <c r="G4283">
        <v>3430</v>
      </c>
      <c r="I4283">
        <v>150</v>
      </c>
      <c r="J4283" t="s">
        <v>21954</v>
      </c>
      <c r="K4283" t="s">
        <v>12492</v>
      </c>
      <c r="L4283" t="s">
        <v>12492</v>
      </c>
      <c r="M4283" t="s">
        <v>21955</v>
      </c>
      <c r="N4283" t="s">
        <v>21955</v>
      </c>
      <c r="O4283" t="s">
        <v>21955</v>
      </c>
      <c r="P4283" t="s">
        <v>21955</v>
      </c>
      <c r="Q4283" t="s">
        <v>21956</v>
      </c>
      <c r="R4283">
        <v>0.05</v>
      </c>
      <c r="S4283">
        <v>0</v>
      </c>
    </row>
    <row r="4284" spans="1:20">
      <c r="A4284" t="s">
        <v>349</v>
      </c>
      <c r="B4284" t="s">
        <v>29372</v>
      </c>
      <c r="C4284" t="s">
        <v>29373</v>
      </c>
      <c r="D4284" t="s">
        <v>23724</v>
      </c>
      <c r="E4284" t="s">
        <v>21966</v>
      </c>
      <c r="F4284" t="s">
        <v>21953</v>
      </c>
      <c r="G4284">
        <v>3220</v>
      </c>
      <c r="I4284">
        <v>150</v>
      </c>
      <c r="J4284" t="s">
        <v>19</v>
      </c>
      <c r="K4284" t="s">
        <v>12492</v>
      </c>
      <c r="L4284" t="s">
        <v>12492</v>
      </c>
      <c r="M4284" t="s">
        <v>21955</v>
      </c>
      <c r="N4284" t="s">
        <v>21955</v>
      </c>
      <c r="O4284" t="s">
        <v>21955</v>
      </c>
      <c r="P4284" t="s">
        <v>21955</v>
      </c>
      <c r="Q4284" t="s">
        <v>21956</v>
      </c>
      <c r="R4284">
        <v>0.05</v>
      </c>
      <c r="S4284">
        <v>0</v>
      </c>
      <c r="T4284" t="s">
        <v>21967</v>
      </c>
    </row>
    <row r="4285" spans="1:20">
      <c r="A4285" t="s">
        <v>349</v>
      </c>
      <c r="B4285" t="s">
        <v>29374</v>
      </c>
      <c r="C4285" t="s">
        <v>29375</v>
      </c>
      <c r="D4285" t="s">
        <v>21990</v>
      </c>
      <c r="E4285" t="s">
        <v>21952</v>
      </c>
      <c r="F4285" t="s">
        <v>21953</v>
      </c>
      <c r="G4285">
        <v>3430</v>
      </c>
      <c r="I4285">
        <v>150</v>
      </c>
      <c r="J4285" t="s">
        <v>21954</v>
      </c>
      <c r="K4285" t="s">
        <v>12492</v>
      </c>
      <c r="L4285" t="s">
        <v>12492</v>
      </c>
      <c r="M4285" t="s">
        <v>34</v>
      </c>
      <c r="N4285" t="s">
        <v>21955</v>
      </c>
      <c r="O4285" t="s">
        <v>21955</v>
      </c>
      <c r="P4285" t="s">
        <v>21955</v>
      </c>
      <c r="Q4285" t="s">
        <v>21956</v>
      </c>
      <c r="R4285">
        <v>0.05</v>
      </c>
      <c r="S4285">
        <v>0</v>
      </c>
      <c r="T4285" t="s">
        <v>22002</v>
      </c>
    </row>
    <row r="4286" spans="1:20">
      <c r="A4286" t="s">
        <v>349</v>
      </c>
      <c r="B4286" t="s">
        <v>29376</v>
      </c>
      <c r="C4286" t="s">
        <v>29377</v>
      </c>
      <c r="D4286" t="s">
        <v>26581</v>
      </c>
      <c r="E4286" t="s">
        <v>21960</v>
      </c>
      <c r="F4286" t="s">
        <v>21953</v>
      </c>
      <c r="G4286">
        <v>3021</v>
      </c>
      <c r="I4286">
        <v>150</v>
      </c>
      <c r="J4286" t="s">
        <v>21954</v>
      </c>
      <c r="K4286" t="s">
        <v>12492</v>
      </c>
      <c r="L4286" t="s">
        <v>12492</v>
      </c>
      <c r="M4286" t="s">
        <v>21955</v>
      </c>
      <c r="N4286" t="s">
        <v>21955</v>
      </c>
      <c r="O4286" t="s">
        <v>21955</v>
      </c>
      <c r="P4286" t="s">
        <v>21955</v>
      </c>
      <c r="Q4286" t="s">
        <v>21956</v>
      </c>
      <c r="R4286">
        <v>0.05</v>
      </c>
      <c r="S4286">
        <v>0</v>
      </c>
    </row>
    <row r="4287" spans="1:20">
      <c r="A4287" t="s">
        <v>349</v>
      </c>
      <c r="B4287" t="s">
        <v>29378</v>
      </c>
      <c r="C4287" t="s">
        <v>29379</v>
      </c>
      <c r="D4287" t="s">
        <v>22485</v>
      </c>
      <c r="E4287" t="s">
        <v>22199</v>
      </c>
      <c r="F4287" t="s">
        <v>21953</v>
      </c>
      <c r="G4287">
        <v>3220</v>
      </c>
      <c r="I4287">
        <v>150</v>
      </c>
      <c r="J4287" t="s">
        <v>21954</v>
      </c>
      <c r="K4287" t="s">
        <v>204</v>
      </c>
      <c r="L4287" t="s">
        <v>12492</v>
      </c>
      <c r="M4287" t="s">
        <v>21955</v>
      </c>
      <c r="N4287" t="s">
        <v>21955</v>
      </c>
      <c r="O4287" t="s">
        <v>21955</v>
      </c>
      <c r="P4287" t="s">
        <v>21955</v>
      </c>
      <c r="Q4287" t="s">
        <v>21956</v>
      </c>
      <c r="R4287">
        <v>0.05</v>
      </c>
      <c r="S4287">
        <v>0</v>
      </c>
    </row>
    <row r="4288" spans="1:20">
      <c r="A4288" t="s">
        <v>349</v>
      </c>
      <c r="B4288" t="s">
        <v>29380</v>
      </c>
      <c r="C4288" t="s">
        <v>29381</v>
      </c>
      <c r="D4288" t="s">
        <v>26608</v>
      </c>
      <c r="E4288" t="s">
        <v>21966</v>
      </c>
      <c r="F4288" t="s">
        <v>21953</v>
      </c>
      <c r="G4288">
        <v>3220</v>
      </c>
      <c r="I4288">
        <v>150</v>
      </c>
      <c r="J4288" t="s">
        <v>21954</v>
      </c>
      <c r="K4288" t="s">
        <v>12492</v>
      </c>
      <c r="L4288" t="s">
        <v>12492</v>
      </c>
      <c r="M4288" t="s">
        <v>21955</v>
      </c>
      <c r="N4288" t="s">
        <v>21955</v>
      </c>
      <c r="O4288" t="s">
        <v>21955</v>
      </c>
      <c r="P4288" t="s">
        <v>21955</v>
      </c>
      <c r="Q4288" t="s">
        <v>21956</v>
      </c>
      <c r="R4288">
        <v>0.05</v>
      </c>
      <c r="S4288">
        <v>0</v>
      </c>
      <c r="T4288" t="s">
        <v>21967</v>
      </c>
    </row>
    <row r="4289" spans="1:20">
      <c r="A4289" t="s">
        <v>349</v>
      </c>
      <c r="B4289" t="s">
        <v>29382</v>
      </c>
      <c r="C4289" t="s">
        <v>29383</v>
      </c>
      <c r="D4289" t="s">
        <v>22058</v>
      </c>
      <c r="E4289" t="s">
        <v>21952</v>
      </c>
      <c r="F4289" t="s">
        <v>21953</v>
      </c>
      <c r="G4289">
        <v>3440</v>
      </c>
      <c r="I4289">
        <v>150</v>
      </c>
      <c r="J4289" t="s">
        <v>21954</v>
      </c>
      <c r="K4289" t="s">
        <v>204</v>
      </c>
      <c r="L4289" t="s">
        <v>12492</v>
      </c>
      <c r="M4289" t="s">
        <v>21955</v>
      </c>
      <c r="N4289" t="s">
        <v>21955</v>
      </c>
      <c r="O4289" t="s">
        <v>21955</v>
      </c>
      <c r="P4289" t="s">
        <v>21955</v>
      </c>
      <c r="Q4289" t="s">
        <v>21956</v>
      </c>
      <c r="R4289">
        <v>0.05</v>
      </c>
      <c r="S4289">
        <v>0</v>
      </c>
    </row>
    <row r="4290" spans="1:20">
      <c r="A4290" t="s">
        <v>349</v>
      </c>
      <c r="B4290" t="s">
        <v>29384</v>
      </c>
      <c r="C4290" t="s">
        <v>29385</v>
      </c>
      <c r="D4290" t="s">
        <v>22058</v>
      </c>
      <c r="E4290" t="s">
        <v>21952</v>
      </c>
      <c r="F4290" t="s">
        <v>21953</v>
      </c>
      <c r="G4290">
        <v>3440</v>
      </c>
      <c r="I4290">
        <v>150</v>
      </c>
      <c r="J4290" t="s">
        <v>21954</v>
      </c>
      <c r="K4290" t="s">
        <v>12492</v>
      </c>
      <c r="L4290" t="s">
        <v>12492</v>
      </c>
      <c r="M4290" t="s">
        <v>21955</v>
      </c>
      <c r="N4290" t="s">
        <v>21955</v>
      </c>
      <c r="O4290" t="s">
        <v>21955</v>
      </c>
      <c r="P4290" t="s">
        <v>21955</v>
      </c>
      <c r="Q4290" t="s">
        <v>21956</v>
      </c>
      <c r="R4290">
        <v>0.05</v>
      </c>
      <c r="S4290">
        <v>0</v>
      </c>
      <c r="T4290" t="s">
        <v>21967</v>
      </c>
    </row>
    <row r="4291" spans="1:20">
      <c r="A4291" t="s">
        <v>349</v>
      </c>
      <c r="B4291" t="s">
        <v>29386</v>
      </c>
      <c r="C4291" t="s">
        <v>29387</v>
      </c>
      <c r="D4291" t="s">
        <v>22069</v>
      </c>
      <c r="E4291" t="s">
        <v>21952</v>
      </c>
      <c r="F4291" t="s">
        <v>21953</v>
      </c>
      <c r="G4291">
        <v>3430</v>
      </c>
      <c r="I4291">
        <v>150</v>
      </c>
      <c r="J4291" t="s">
        <v>21954</v>
      </c>
      <c r="K4291" t="s">
        <v>204</v>
      </c>
      <c r="L4291" t="s">
        <v>12492</v>
      </c>
      <c r="M4291" t="s">
        <v>21955</v>
      </c>
      <c r="N4291" t="s">
        <v>21955</v>
      </c>
      <c r="O4291" t="s">
        <v>21955</v>
      </c>
      <c r="P4291" t="s">
        <v>21955</v>
      </c>
      <c r="Q4291" t="s">
        <v>21956</v>
      </c>
      <c r="R4291">
        <v>0.05</v>
      </c>
      <c r="S4291">
        <v>0</v>
      </c>
      <c r="T4291" t="s">
        <v>21967</v>
      </c>
    </row>
    <row r="4292" spans="1:20">
      <c r="A4292" t="s">
        <v>349</v>
      </c>
      <c r="B4292" t="s">
        <v>29388</v>
      </c>
      <c r="C4292" t="s">
        <v>29389</v>
      </c>
      <c r="D4292" t="s">
        <v>22058</v>
      </c>
      <c r="E4292" t="s">
        <v>21952</v>
      </c>
      <c r="F4292" t="s">
        <v>21953</v>
      </c>
      <c r="G4292">
        <v>3440</v>
      </c>
      <c r="I4292">
        <v>150</v>
      </c>
      <c r="J4292" t="s">
        <v>21954</v>
      </c>
      <c r="K4292" t="s">
        <v>204</v>
      </c>
      <c r="L4292" t="s">
        <v>12492</v>
      </c>
      <c r="M4292" t="s">
        <v>21955</v>
      </c>
      <c r="N4292" t="s">
        <v>21955</v>
      </c>
      <c r="O4292" t="s">
        <v>21955</v>
      </c>
      <c r="P4292" t="s">
        <v>21955</v>
      </c>
      <c r="Q4292" t="s">
        <v>21956</v>
      </c>
      <c r="R4292">
        <v>0.05</v>
      </c>
      <c r="S4292">
        <v>0</v>
      </c>
      <c r="T4292" t="s">
        <v>21967</v>
      </c>
    </row>
    <row r="4293" spans="1:20">
      <c r="A4293" t="s">
        <v>349</v>
      </c>
      <c r="B4293" t="s">
        <v>29390</v>
      </c>
      <c r="C4293" t="s">
        <v>29391</v>
      </c>
      <c r="D4293" t="s">
        <v>26641</v>
      </c>
      <c r="E4293" t="s">
        <v>21952</v>
      </c>
      <c r="F4293" t="s">
        <v>21953</v>
      </c>
      <c r="G4293">
        <v>3430</v>
      </c>
      <c r="I4293">
        <v>150</v>
      </c>
      <c r="J4293" t="s">
        <v>21954</v>
      </c>
      <c r="K4293" t="s">
        <v>12492</v>
      </c>
      <c r="L4293" t="s">
        <v>12492</v>
      </c>
      <c r="M4293" t="s">
        <v>21955</v>
      </c>
      <c r="N4293" t="s">
        <v>21955</v>
      </c>
      <c r="O4293" t="s">
        <v>21955</v>
      </c>
      <c r="P4293" t="s">
        <v>21955</v>
      </c>
      <c r="Q4293" t="s">
        <v>21956</v>
      </c>
      <c r="R4293">
        <v>0.05</v>
      </c>
      <c r="S4293">
        <v>0</v>
      </c>
      <c r="T4293" t="s">
        <v>21967</v>
      </c>
    </row>
    <row r="4294" spans="1:20">
      <c r="A4294" t="s">
        <v>349</v>
      </c>
      <c r="B4294" t="s">
        <v>29392</v>
      </c>
      <c r="C4294" t="s">
        <v>29393</v>
      </c>
      <c r="D4294" t="s">
        <v>26641</v>
      </c>
      <c r="E4294" t="s">
        <v>21952</v>
      </c>
      <c r="F4294" t="s">
        <v>21953</v>
      </c>
      <c r="G4294">
        <v>3440</v>
      </c>
      <c r="I4294">
        <v>200</v>
      </c>
      <c r="J4294" t="s">
        <v>21954</v>
      </c>
      <c r="K4294" t="s">
        <v>12492</v>
      </c>
      <c r="L4294" t="s">
        <v>12492</v>
      </c>
      <c r="M4294" t="s">
        <v>21955</v>
      </c>
      <c r="N4294" t="s">
        <v>21955</v>
      </c>
      <c r="O4294" t="s">
        <v>21955</v>
      </c>
      <c r="P4294" t="s">
        <v>21955</v>
      </c>
      <c r="Q4294" t="s">
        <v>21956</v>
      </c>
      <c r="R4294">
        <v>0.05</v>
      </c>
      <c r="S4294">
        <v>0</v>
      </c>
      <c r="T4294" t="s">
        <v>21967</v>
      </c>
    </row>
    <row r="4295" spans="1:20">
      <c r="A4295" t="s">
        <v>349</v>
      </c>
      <c r="B4295" t="s">
        <v>29394</v>
      </c>
      <c r="C4295" t="s">
        <v>29395</v>
      </c>
      <c r="D4295" t="s">
        <v>22336</v>
      </c>
      <c r="E4295" t="s">
        <v>21952</v>
      </c>
      <c r="F4295" t="s">
        <v>21953</v>
      </c>
      <c r="G4295">
        <v>3430</v>
      </c>
      <c r="I4295">
        <v>150</v>
      </c>
      <c r="J4295" t="s">
        <v>21954</v>
      </c>
      <c r="K4295" t="s">
        <v>204</v>
      </c>
      <c r="L4295" t="s">
        <v>12492</v>
      </c>
      <c r="M4295" t="s">
        <v>21955</v>
      </c>
      <c r="N4295" t="s">
        <v>21955</v>
      </c>
      <c r="O4295" t="s">
        <v>21955</v>
      </c>
      <c r="P4295" t="s">
        <v>21955</v>
      </c>
      <c r="Q4295" t="s">
        <v>21956</v>
      </c>
      <c r="R4295">
        <v>0.05</v>
      </c>
      <c r="S4295">
        <v>0</v>
      </c>
      <c r="T4295" t="s">
        <v>21962</v>
      </c>
    </row>
    <row r="4296" spans="1:20">
      <c r="A4296" t="s">
        <v>349</v>
      </c>
      <c r="B4296" t="s">
        <v>29396</v>
      </c>
      <c r="C4296" t="s">
        <v>29397</v>
      </c>
      <c r="D4296" t="s">
        <v>26893</v>
      </c>
      <c r="E4296" t="s">
        <v>21960</v>
      </c>
      <c r="F4296" t="s">
        <v>21953</v>
      </c>
      <c r="G4296">
        <v>3420</v>
      </c>
      <c r="I4296">
        <v>150</v>
      </c>
      <c r="J4296" t="s">
        <v>21954</v>
      </c>
      <c r="K4296" t="s">
        <v>12492</v>
      </c>
      <c r="L4296" t="s">
        <v>12492</v>
      </c>
      <c r="M4296" t="s">
        <v>21955</v>
      </c>
      <c r="N4296" t="s">
        <v>21955</v>
      </c>
      <c r="O4296" t="s">
        <v>21955</v>
      </c>
      <c r="P4296" t="s">
        <v>21955</v>
      </c>
      <c r="Q4296" t="s">
        <v>21956</v>
      </c>
      <c r="R4296">
        <v>0.05</v>
      </c>
      <c r="S4296">
        <v>0</v>
      </c>
      <c r="T4296" t="s">
        <v>22002</v>
      </c>
    </row>
    <row r="4297" spans="1:20">
      <c r="A4297" t="s">
        <v>349</v>
      </c>
      <c r="B4297" t="s">
        <v>29398</v>
      </c>
      <c r="C4297" t="s">
        <v>29399</v>
      </c>
      <c r="D4297" t="s">
        <v>22307</v>
      </c>
      <c r="E4297" t="s">
        <v>21952</v>
      </c>
      <c r="F4297" t="s">
        <v>21953</v>
      </c>
      <c r="G4297">
        <v>3430</v>
      </c>
      <c r="I4297">
        <v>150</v>
      </c>
      <c r="J4297" t="s">
        <v>21954</v>
      </c>
      <c r="K4297" t="s">
        <v>12492</v>
      </c>
      <c r="L4297" t="s">
        <v>12492</v>
      </c>
      <c r="M4297" t="s">
        <v>21955</v>
      </c>
      <c r="N4297" t="s">
        <v>21955</v>
      </c>
      <c r="O4297" t="s">
        <v>21955</v>
      </c>
      <c r="P4297" t="s">
        <v>21955</v>
      </c>
      <c r="Q4297" t="s">
        <v>21956</v>
      </c>
      <c r="R4297">
        <v>0.05</v>
      </c>
      <c r="S4297">
        <v>0</v>
      </c>
      <c r="T4297" t="s">
        <v>22002</v>
      </c>
    </row>
    <row r="4298" spans="1:20">
      <c r="A4298" t="s">
        <v>349</v>
      </c>
      <c r="B4298" t="s">
        <v>29400</v>
      </c>
      <c r="C4298" t="s">
        <v>29401</v>
      </c>
      <c r="D4298" t="s">
        <v>22036</v>
      </c>
      <c r="E4298" t="s">
        <v>21966</v>
      </c>
      <c r="F4298" t="s">
        <v>21953</v>
      </c>
      <c r="G4298">
        <v>3220</v>
      </c>
      <c r="I4298">
        <v>150</v>
      </c>
      <c r="J4298" t="s">
        <v>21954</v>
      </c>
      <c r="K4298" t="s">
        <v>12492</v>
      </c>
      <c r="L4298" t="s">
        <v>12492</v>
      </c>
      <c r="M4298" t="s">
        <v>34</v>
      </c>
      <c r="N4298" t="s">
        <v>21955</v>
      </c>
      <c r="O4298" t="s">
        <v>21955</v>
      </c>
      <c r="P4298" t="s">
        <v>34</v>
      </c>
      <c r="Q4298" t="s">
        <v>21956</v>
      </c>
      <c r="R4298">
        <v>0.05</v>
      </c>
      <c r="S4298">
        <v>0</v>
      </c>
      <c r="T4298" t="s">
        <v>21967</v>
      </c>
    </row>
    <row r="4299" spans="1:20">
      <c r="A4299" t="s">
        <v>349</v>
      </c>
      <c r="B4299" t="s">
        <v>29402</v>
      </c>
      <c r="C4299" t="s">
        <v>29403</v>
      </c>
      <c r="D4299" t="s">
        <v>26667</v>
      </c>
      <c r="E4299" t="s">
        <v>22346</v>
      </c>
      <c r="F4299" t="s">
        <v>21953</v>
      </c>
      <c r="G4299">
        <v>3260</v>
      </c>
      <c r="I4299">
        <v>150</v>
      </c>
      <c r="J4299" t="s">
        <v>21954</v>
      </c>
      <c r="K4299" t="s">
        <v>204</v>
      </c>
      <c r="L4299" t="s">
        <v>12492</v>
      </c>
      <c r="M4299" t="s">
        <v>21955</v>
      </c>
      <c r="N4299" t="s">
        <v>21955</v>
      </c>
      <c r="O4299" t="s">
        <v>21955</v>
      </c>
      <c r="P4299" t="s">
        <v>21955</v>
      </c>
      <c r="Q4299" t="s">
        <v>21956</v>
      </c>
      <c r="T4299" t="s">
        <v>21967</v>
      </c>
    </row>
    <row r="4300" spans="1:20">
      <c r="A4300" t="s">
        <v>349</v>
      </c>
      <c r="B4300" t="s">
        <v>29404</v>
      </c>
      <c r="C4300" t="s">
        <v>29405</v>
      </c>
      <c r="D4300" t="s">
        <v>23654</v>
      </c>
      <c r="E4300" t="s">
        <v>21987</v>
      </c>
      <c r="F4300" t="s">
        <v>21953</v>
      </c>
      <c r="G4300">
        <v>3220</v>
      </c>
      <c r="I4300">
        <v>150</v>
      </c>
      <c r="J4300" t="s">
        <v>21954</v>
      </c>
      <c r="K4300" t="s">
        <v>12492</v>
      </c>
      <c r="L4300" t="s">
        <v>12492</v>
      </c>
      <c r="M4300" t="s">
        <v>21955</v>
      </c>
      <c r="N4300" t="s">
        <v>21955</v>
      </c>
      <c r="O4300" t="s">
        <v>21955</v>
      </c>
      <c r="P4300" t="s">
        <v>21955</v>
      </c>
      <c r="Q4300" t="s">
        <v>21956</v>
      </c>
      <c r="R4300">
        <v>0.05</v>
      </c>
      <c r="S4300">
        <v>0</v>
      </c>
      <c r="T4300" t="s">
        <v>21967</v>
      </c>
    </row>
    <row r="4301" spans="1:20">
      <c r="A4301" t="s">
        <v>349</v>
      </c>
      <c r="B4301" t="s">
        <v>29406</v>
      </c>
      <c r="C4301" t="s">
        <v>29407</v>
      </c>
      <c r="D4301" t="s">
        <v>26658</v>
      </c>
      <c r="E4301" t="s">
        <v>21952</v>
      </c>
      <c r="F4301" t="s">
        <v>21953</v>
      </c>
      <c r="G4301">
        <v>3450</v>
      </c>
      <c r="I4301">
        <v>200</v>
      </c>
      <c r="J4301" t="s">
        <v>21954</v>
      </c>
      <c r="K4301" t="s">
        <v>12492</v>
      </c>
      <c r="L4301" t="s">
        <v>12492</v>
      </c>
      <c r="M4301" t="s">
        <v>21955</v>
      </c>
      <c r="N4301" t="s">
        <v>21955</v>
      </c>
      <c r="O4301" t="s">
        <v>21955</v>
      </c>
      <c r="P4301" t="s">
        <v>21955</v>
      </c>
      <c r="Q4301" t="s">
        <v>21956</v>
      </c>
      <c r="R4301">
        <v>0.05</v>
      </c>
      <c r="S4301">
        <v>0</v>
      </c>
      <c r="T4301" t="s">
        <v>22002</v>
      </c>
    </row>
    <row r="4302" spans="1:20">
      <c r="A4302" t="s">
        <v>349</v>
      </c>
      <c r="B4302" t="s">
        <v>29408</v>
      </c>
      <c r="C4302" t="s">
        <v>29409</v>
      </c>
      <c r="D4302" t="s">
        <v>22243</v>
      </c>
      <c r="E4302" t="s">
        <v>21952</v>
      </c>
      <c r="F4302" t="s">
        <v>21953</v>
      </c>
      <c r="G4302">
        <v>3450</v>
      </c>
      <c r="I4302">
        <v>150</v>
      </c>
      <c r="J4302" t="s">
        <v>21954</v>
      </c>
      <c r="K4302" t="s">
        <v>204</v>
      </c>
      <c r="L4302" t="s">
        <v>12492</v>
      </c>
      <c r="M4302" t="s">
        <v>21955</v>
      </c>
      <c r="N4302" t="s">
        <v>21955</v>
      </c>
      <c r="O4302" t="s">
        <v>21955</v>
      </c>
      <c r="P4302" t="s">
        <v>21955</v>
      </c>
      <c r="Q4302" t="s">
        <v>21956</v>
      </c>
      <c r="R4302">
        <v>0.05</v>
      </c>
      <c r="S4302">
        <v>0</v>
      </c>
    </row>
    <row r="4303" spans="1:20">
      <c r="A4303" t="s">
        <v>349</v>
      </c>
      <c r="B4303" t="s">
        <v>29410</v>
      </c>
      <c r="C4303" t="s">
        <v>29411</v>
      </c>
      <c r="D4303" t="s">
        <v>22025</v>
      </c>
      <c r="E4303" t="s">
        <v>21966</v>
      </c>
      <c r="F4303" t="s">
        <v>21953</v>
      </c>
      <c r="G4303">
        <v>3220</v>
      </c>
      <c r="I4303">
        <v>150</v>
      </c>
      <c r="J4303" t="s">
        <v>21954</v>
      </c>
      <c r="K4303" t="s">
        <v>204</v>
      </c>
      <c r="L4303" t="s">
        <v>12492</v>
      </c>
      <c r="M4303" t="s">
        <v>21955</v>
      </c>
      <c r="N4303" t="s">
        <v>21955</v>
      </c>
      <c r="O4303" t="s">
        <v>21955</v>
      </c>
      <c r="P4303" t="s">
        <v>21955</v>
      </c>
      <c r="Q4303" t="s">
        <v>21956</v>
      </c>
      <c r="R4303">
        <v>0.05</v>
      </c>
      <c r="S4303">
        <v>0</v>
      </c>
    </row>
    <row r="4304" spans="1:20">
      <c r="A4304" t="s">
        <v>349</v>
      </c>
      <c r="B4304" t="s">
        <v>29412</v>
      </c>
      <c r="C4304" t="s">
        <v>29413</v>
      </c>
      <c r="D4304" t="s">
        <v>22025</v>
      </c>
      <c r="E4304" t="s">
        <v>22199</v>
      </c>
      <c r="F4304" t="s">
        <v>21953</v>
      </c>
      <c r="G4304">
        <v>3220</v>
      </c>
      <c r="I4304">
        <v>150</v>
      </c>
      <c r="J4304" t="s">
        <v>19</v>
      </c>
      <c r="K4304" t="s">
        <v>12492</v>
      </c>
      <c r="L4304" t="s">
        <v>12492</v>
      </c>
      <c r="M4304" t="s">
        <v>21955</v>
      </c>
      <c r="N4304" t="s">
        <v>21955</v>
      </c>
      <c r="O4304" t="s">
        <v>21955</v>
      </c>
      <c r="P4304" t="s">
        <v>21955</v>
      </c>
      <c r="Q4304" t="s">
        <v>21956</v>
      </c>
      <c r="R4304">
        <v>0.05</v>
      </c>
      <c r="S4304">
        <v>0</v>
      </c>
      <c r="T4304" t="s">
        <v>21967</v>
      </c>
    </row>
    <row r="4305" spans="1:20">
      <c r="A4305" t="s">
        <v>349</v>
      </c>
      <c r="B4305" t="s">
        <v>29414</v>
      </c>
      <c r="C4305" t="s">
        <v>29415</v>
      </c>
      <c r="D4305" t="s">
        <v>22071</v>
      </c>
      <c r="E4305" t="s">
        <v>21966</v>
      </c>
      <c r="F4305" t="s">
        <v>21953</v>
      </c>
      <c r="G4305">
        <v>3450</v>
      </c>
      <c r="I4305">
        <v>200</v>
      </c>
      <c r="J4305" t="s">
        <v>21954</v>
      </c>
      <c r="K4305" t="s">
        <v>12492</v>
      </c>
      <c r="L4305" t="s">
        <v>12492</v>
      </c>
      <c r="M4305" t="s">
        <v>21955</v>
      </c>
      <c r="N4305" t="s">
        <v>21955</v>
      </c>
      <c r="O4305" t="s">
        <v>21955</v>
      </c>
      <c r="P4305" t="s">
        <v>21955</v>
      </c>
      <c r="Q4305" t="s">
        <v>21956</v>
      </c>
      <c r="R4305">
        <v>0.05</v>
      </c>
      <c r="S4305">
        <v>0</v>
      </c>
      <c r="T4305" t="s">
        <v>21967</v>
      </c>
    </row>
    <row r="4306" spans="1:20">
      <c r="A4306" t="s">
        <v>349</v>
      </c>
      <c r="B4306" t="s">
        <v>29416</v>
      </c>
      <c r="C4306" t="s">
        <v>29417</v>
      </c>
      <c r="D4306" t="s">
        <v>29418</v>
      </c>
      <c r="E4306" t="s">
        <v>21952</v>
      </c>
      <c r="F4306" t="s">
        <v>21953</v>
      </c>
      <c r="G4306">
        <v>3450</v>
      </c>
      <c r="I4306">
        <v>150</v>
      </c>
      <c r="J4306" t="s">
        <v>21954</v>
      </c>
      <c r="K4306" t="s">
        <v>204</v>
      </c>
      <c r="L4306" t="s">
        <v>12492</v>
      </c>
      <c r="M4306" t="s">
        <v>34</v>
      </c>
      <c r="N4306" t="s">
        <v>34</v>
      </c>
      <c r="O4306" t="s">
        <v>34</v>
      </c>
      <c r="P4306" t="s">
        <v>34</v>
      </c>
      <c r="Q4306" t="s">
        <v>21956</v>
      </c>
      <c r="R4306">
        <v>0.05</v>
      </c>
      <c r="S4306">
        <v>0</v>
      </c>
      <c r="T4306" t="s">
        <v>21967</v>
      </c>
    </row>
    <row r="4307" spans="1:20">
      <c r="A4307" t="s">
        <v>349</v>
      </c>
      <c r="B4307" t="s">
        <v>29419</v>
      </c>
      <c r="C4307" t="s">
        <v>29420</v>
      </c>
      <c r="D4307" t="s">
        <v>22376</v>
      </c>
      <c r="E4307" t="s">
        <v>21952</v>
      </c>
      <c r="F4307" t="s">
        <v>21953</v>
      </c>
      <c r="G4307">
        <v>3440</v>
      </c>
      <c r="I4307">
        <v>150</v>
      </c>
      <c r="J4307" t="s">
        <v>21954</v>
      </c>
      <c r="K4307" t="s">
        <v>204</v>
      </c>
      <c r="L4307" t="s">
        <v>12492</v>
      </c>
      <c r="M4307" t="s">
        <v>21955</v>
      </c>
      <c r="N4307" t="s">
        <v>21955</v>
      </c>
      <c r="O4307" t="s">
        <v>21955</v>
      </c>
      <c r="P4307" t="s">
        <v>21955</v>
      </c>
      <c r="Q4307" t="s">
        <v>21956</v>
      </c>
      <c r="R4307">
        <v>0.05</v>
      </c>
      <c r="S4307">
        <v>0</v>
      </c>
    </row>
    <row r="4308" spans="1:20">
      <c r="A4308" t="s">
        <v>349</v>
      </c>
      <c r="B4308" t="s">
        <v>29421</v>
      </c>
      <c r="C4308" t="s">
        <v>29422</v>
      </c>
      <c r="D4308" t="s">
        <v>21979</v>
      </c>
      <c r="E4308" t="s">
        <v>21952</v>
      </c>
      <c r="F4308" t="s">
        <v>21953</v>
      </c>
      <c r="G4308">
        <v>3450</v>
      </c>
      <c r="I4308">
        <v>150</v>
      </c>
      <c r="J4308" t="s">
        <v>21954</v>
      </c>
      <c r="K4308" t="s">
        <v>12492</v>
      </c>
      <c r="L4308" t="s">
        <v>12492</v>
      </c>
      <c r="M4308" t="s">
        <v>21955</v>
      </c>
      <c r="N4308" t="s">
        <v>21955</v>
      </c>
      <c r="O4308" t="s">
        <v>21955</v>
      </c>
      <c r="P4308" t="s">
        <v>21955</v>
      </c>
      <c r="Q4308" t="s">
        <v>21956</v>
      </c>
      <c r="R4308">
        <v>0.05</v>
      </c>
      <c r="S4308">
        <v>0</v>
      </c>
      <c r="T4308" t="s">
        <v>21967</v>
      </c>
    </row>
    <row r="4309" spans="1:20">
      <c r="A4309" t="s">
        <v>349</v>
      </c>
      <c r="B4309" t="s">
        <v>29423</v>
      </c>
      <c r="C4309" t="s">
        <v>29424</v>
      </c>
      <c r="D4309" t="s">
        <v>21979</v>
      </c>
      <c r="E4309" t="s">
        <v>21952</v>
      </c>
      <c r="F4309" t="s">
        <v>21953</v>
      </c>
      <c r="G4309">
        <v>3440</v>
      </c>
      <c r="I4309">
        <v>200</v>
      </c>
      <c r="J4309" t="s">
        <v>21954</v>
      </c>
      <c r="K4309" t="s">
        <v>204</v>
      </c>
      <c r="L4309" t="s">
        <v>12492</v>
      </c>
      <c r="M4309" t="s">
        <v>21955</v>
      </c>
      <c r="N4309" t="s">
        <v>21955</v>
      </c>
      <c r="O4309" t="s">
        <v>21955</v>
      </c>
      <c r="P4309" t="s">
        <v>21955</v>
      </c>
      <c r="Q4309" t="s">
        <v>21956</v>
      </c>
      <c r="R4309">
        <v>0.05</v>
      </c>
      <c r="S4309">
        <v>0</v>
      </c>
      <c r="T4309" t="s">
        <v>22002</v>
      </c>
    </row>
    <row r="4310" spans="1:20">
      <c r="A4310" t="s">
        <v>349</v>
      </c>
      <c r="B4310" t="s">
        <v>29425</v>
      </c>
      <c r="C4310" t="s">
        <v>29426</v>
      </c>
      <c r="D4310" t="s">
        <v>21999</v>
      </c>
      <c r="E4310" t="s">
        <v>21952</v>
      </c>
      <c r="F4310" t="s">
        <v>21953</v>
      </c>
      <c r="G4310">
        <v>3440</v>
      </c>
      <c r="I4310">
        <v>150</v>
      </c>
      <c r="J4310" t="s">
        <v>21954</v>
      </c>
      <c r="K4310" t="s">
        <v>204</v>
      </c>
      <c r="L4310" t="s">
        <v>12492</v>
      </c>
      <c r="M4310" t="s">
        <v>21955</v>
      </c>
      <c r="N4310" t="s">
        <v>21955</v>
      </c>
      <c r="O4310" t="s">
        <v>21955</v>
      </c>
      <c r="P4310" t="s">
        <v>21955</v>
      </c>
      <c r="Q4310" t="s">
        <v>21956</v>
      </c>
      <c r="R4310">
        <v>0.05</v>
      </c>
      <c r="S4310">
        <v>0</v>
      </c>
    </row>
    <row r="4311" spans="1:20">
      <c r="A4311" t="s">
        <v>349</v>
      </c>
      <c r="B4311" t="s">
        <v>29427</v>
      </c>
      <c r="C4311" t="s">
        <v>29428</v>
      </c>
      <c r="D4311" t="s">
        <v>21979</v>
      </c>
      <c r="E4311" t="s">
        <v>21952</v>
      </c>
      <c r="F4311" t="s">
        <v>21953</v>
      </c>
      <c r="G4311">
        <v>3450</v>
      </c>
      <c r="H4311">
        <v>3450</v>
      </c>
      <c r="I4311">
        <v>150</v>
      </c>
      <c r="J4311" t="s">
        <v>21954</v>
      </c>
      <c r="K4311" t="s">
        <v>204</v>
      </c>
      <c r="L4311" t="s">
        <v>12492</v>
      </c>
      <c r="M4311" t="s">
        <v>21955</v>
      </c>
      <c r="N4311" t="s">
        <v>21955</v>
      </c>
      <c r="O4311" t="s">
        <v>21955</v>
      </c>
      <c r="P4311" t="s">
        <v>21955</v>
      </c>
      <c r="Q4311" t="s">
        <v>21956</v>
      </c>
      <c r="R4311">
        <v>0.05</v>
      </c>
      <c r="S4311">
        <v>0</v>
      </c>
      <c r="T4311" t="s">
        <v>21967</v>
      </c>
    </row>
    <row r="4312" spans="1:20">
      <c r="A4312" t="s">
        <v>349</v>
      </c>
      <c r="B4312" t="s">
        <v>29429</v>
      </c>
      <c r="C4312" t="s">
        <v>29430</v>
      </c>
      <c r="D4312" t="s">
        <v>24346</v>
      </c>
      <c r="E4312" t="s">
        <v>21952</v>
      </c>
      <c r="F4312" t="s">
        <v>21953</v>
      </c>
      <c r="G4312">
        <v>3430</v>
      </c>
      <c r="I4312">
        <v>150</v>
      </c>
      <c r="J4312" t="s">
        <v>21954</v>
      </c>
      <c r="K4312" t="s">
        <v>12492</v>
      </c>
      <c r="L4312" t="s">
        <v>12492</v>
      </c>
      <c r="M4312" t="s">
        <v>21955</v>
      </c>
      <c r="N4312" t="s">
        <v>21955</v>
      </c>
      <c r="O4312" t="s">
        <v>21955</v>
      </c>
      <c r="P4312" t="s">
        <v>21955</v>
      </c>
      <c r="Q4312" t="s">
        <v>21956</v>
      </c>
      <c r="R4312">
        <v>0.05</v>
      </c>
      <c r="S4312">
        <v>0</v>
      </c>
      <c r="T4312" t="s">
        <v>22002</v>
      </c>
    </row>
    <row r="4313" spans="1:20">
      <c r="A4313" t="s">
        <v>349</v>
      </c>
      <c r="B4313" t="s">
        <v>29431</v>
      </c>
      <c r="C4313" t="s">
        <v>29432</v>
      </c>
      <c r="D4313" t="s">
        <v>22025</v>
      </c>
      <c r="E4313" t="s">
        <v>21966</v>
      </c>
      <c r="F4313" t="s">
        <v>21953</v>
      </c>
      <c r="G4313">
        <v>3220</v>
      </c>
      <c r="I4313">
        <v>150</v>
      </c>
      <c r="J4313" t="s">
        <v>21954</v>
      </c>
      <c r="K4313" t="s">
        <v>204</v>
      </c>
      <c r="L4313" t="s">
        <v>12492</v>
      </c>
      <c r="M4313" t="s">
        <v>21961</v>
      </c>
      <c r="N4313" t="s">
        <v>21961</v>
      </c>
      <c r="O4313" t="s">
        <v>21961</v>
      </c>
      <c r="P4313" t="s">
        <v>21961</v>
      </c>
      <c r="Q4313" t="s">
        <v>21956</v>
      </c>
      <c r="R4313">
        <v>0.05</v>
      </c>
      <c r="S4313">
        <v>0</v>
      </c>
      <c r="T4313" t="s">
        <v>22002</v>
      </c>
    </row>
    <row r="4314" spans="1:20">
      <c r="A4314" t="s">
        <v>349</v>
      </c>
      <c r="B4314" t="s">
        <v>29433</v>
      </c>
      <c r="C4314" t="s">
        <v>29434</v>
      </c>
      <c r="D4314" t="s">
        <v>21990</v>
      </c>
      <c r="E4314" t="s">
        <v>21952</v>
      </c>
      <c r="F4314" t="s">
        <v>21953</v>
      </c>
      <c r="G4314">
        <v>3440</v>
      </c>
      <c r="I4314">
        <v>150</v>
      </c>
      <c r="J4314" t="s">
        <v>21954</v>
      </c>
      <c r="K4314" t="s">
        <v>12492</v>
      </c>
      <c r="L4314" t="s">
        <v>12492</v>
      </c>
      <c r="M4314" t="s">
        <v>21955</v>
      </c>
      <c r="N4314" t="s">
        <v>21955</v>
      </c>
      <c r="O4314" t="s">
        <v>21955</v>
      </c>
      <c r="P4314" t="s">
        <v>21955</v>
      </c>
      <c r="Q4314" t="s">
        <v>21956</v>
      </c>
      <c r="R4314">
        <v>0.05</v>
      </c>
      <c r="S4314">
        <v>0</v>
      </c>
      <c r="T4314" t="s">
        <v>21967</v>
      </c>
    </row>
    <row r="4315" spans="1:20">
      <c r="A4315" t="s">
        <v>349</v>
      </c>
      <c r="B4315" t="s">
        <v>29435</v>
      </c>
      <c r="C4315" t="s">
        <v>29436</v>
      </c>
      <c r="D4315" t="s">
        <v>22069</v>
      </c>
      <c r="E4315" t="s">
        <v>21952</v>
      </c>
      <c r="F4315" t="s">
        <v>21953</v>
      </c>
      <c r="G4315">
        <v>3430</v>
      </c>
      <c r="I4315">
        <v>150</v>
      </c>
      <c r="J4315" t="s">
        <v>21954</v>
      </c>
      <c r="K4315" t="s">
        <v>12492</v>
      </c>
      <c r="L4315" t="s">
        <v>12492</v>
      </c>
      <c r="M4315" t="s">
        <v>21955</v>
      </c>
      <c r="N4315" t="s">
        <v>21955</v>
      </c>
      <c r="O4315" t="s">
        <v>21955</v>
      </c>
      <c r="P4315" t="s">
        <v>21955</v>
      </c>
      <c r="Q4315" t="s">
        <v>21956</v>
      </c>
      <c r="R4315">
        <v>0.05</v>
      </c>
      <c r="S4315">
        <v>0</v>
      </c>
      <c r="T4315" t="s">
        <v>21962</v>
      </c>
    </row>
    <row r="4316" spans="1:20">
      <c r="A4316" t="s">
        <v>349</v>
      </c>
      <c r="B4316" t="s">
        <v>29437</v>
      </c>
      <c r="C4316" t="s">
        <v>29438</v>
      </c>
      <c r="D4316" t="s">
        <v>29238</v>
      </c>
      <c r="E4316" t="s">
        <v>21952</v>
      </c>
      <c r="F4316" t="s">
        <v>21953</v>
      </c>
      <c r="G4316">
        <v>3450</v>
      </c>
      <c r="I4316">
        <v>200</v>
      </c>
      <c r="J4316" t="s">
        <v>21954</v>
      </c>
      <c r="K4316" t="s">
        <v>12492</v>
      </c>
      <c r="L4316" t="s">
        <v>12492</v>
      </c>
      <c r="M4316" t="s">
        <v>21955</v>
      </c>
      <c r="N4316" t="s">
        <v>21955</v>
      </c>
      <c r="O4316" t="s">
        <v>21955</v>
      </c>
      <c r="P4316" t="s">
        <v>21955</v>
      </c>
      <c r="Q4316" t="s">
        <v>21956</v>
      </c>
      <c r="R4316">
        <v>0.05</v>
      </c>
      <c r="S4316">
        <v>0</v>
      </c>
      <c r="T4316" t="s">
        <v>21967</v>
      </c>
    </row>
    <row r="4317" spans="1:20">
      <c r="A4317" t="s">
        <v>349</v>
      </c>
      <c r="B4317" t="s">
        <v>29439</v>
      </c>
      <c r="C4317" t="s">
        <v>29440</v>
      </c>
      <c r="D4317" t="s">
        <v>26769</v>
      </c>
      <c r="E4317" t="s">
        <v>21952</v>
      </c>
      <c r="F4317" t="s">
        <v>21953</v>
      </c>
      <c r="G4317">
        <v>3430</v>
      </c>
      <c r="I4317">
        <v>150</v>
      </c>
      <c r="J4317" t="s">
        <v>21954</v>
      </c>
      <c r="K4317" t="s">
        <v>12492</v>
      </c>
      <c r="L4317" t="s">
        <v>12492</v>
      </c>
      <c r="M4317" t="s">
        <v>21955</v>
      </c>
      <c r="N4317" t="s">
        <v>21955</v>
      </c>
      <c r="O4317" t="s">
        <v>21955</v>
      </c>
      <c r="P4317" t="s">
        <v>21955</v>
      </c>
      <c r="Q4317" t="s">
        <v>21956</v>
      </c>
      <c r="R4317">
        <v>0.05</v>
      </c>
      <c r="S4317">
        <v>0</v>
      </c>
      <c r="T4317" t="s">
        <v>21967</v>
      </c>
    </row>
    <row r="4318" spans="1:20">
      <c r="A4318" t="s">
        <v>349</v>
      </c>
      <c r="B4318" t="s">
        <v>29441</v>
      </c>
      <c r="C4318" t="s">
        <v>29442</v>
      </c>
      <c r="D4318" t="s">
        <v>22394</v>
      </c>
      <c r="E4318" t="s">
        <v>21966</v>
      </c>
      <c r="F4318" t="s">
        <v>21953</v>
      </c>
      <c r="G4318">
        <v>3440</v>
      </c>
      <c r="I4318">
        <v>150</v>
      </c>
      <c r="J4318" t="s">
        <v>21954</v>
      </c>
      <c r="K4318" t="s">
        <v>12492</v>
      </c>
      <c r="L4318" t="s">
        <v>12492</v>
      </c>
      <c r="M4318" t="s">
        <v>21955</v>
      </c>
      <c r="N4318" t="s">
        <v>21955</v>
      </c>
      <c r="O4318" t="s">
        <v>21955</v>
      </c>
      <c r="P4318" t="s">
        <v>21955</v>
      </c>
      <c r="Q4318" t="s">
        <v>21956</v>
      </c>
      <c r="R4318">
        <v>0.05</v>
      </c>
      <c r="S4318">
        <v>0</v>
      </c>
      <c r="T4318" t="s">
        <v>21967</v>
      </c>
    </row>
    <row r="4319" spans="1:20">
      <c r="A4319" t="s">
        <v>349</v>
      </c>
      <c r="B4319" t="s">
        <v>29443</v>
      </c>
      <c r="C4319" t="s">
        <v>29444</v>
      </c>
      <c r="D4319" t="s">
        <v>26584</v>
      </c>
      <c r="E4319" t="s">
        <v>21960</v>
      </c>
      <c r="F4319" t="s">
        <v>21953</v>
      </c>
      <c r="G4319">
        <v>3021</v>
      </c>
      <c r="I4319">
        <v>150</v>
      </c>
      <c r="J4319" t="s">
        <v>21954</v>
      </c>
      <c r="K4319" t="s">
        <v>12492</v>
      </c>
      <c r="L4319" t="s">
        <v>12492</v>
      </c>
      <c r="M4319" t="s">
        <v>21955</v>
      </c>
      <c r="N4319" t="s">
        <v>21955</v>
      </c>
      <c r="O4319" t="s">
        <v>21955</v>
      </c>
      <c r="P4319" t="s">
        <v>21955</v>
      </c>
      <c r="Q4319" t="s">
        <v>21956</v>
      </c>
      <c r="R4319">
        <v>0.05</v>
      </c>
      <c r="S4319">
        <v>0</v>
      </c>
      <c r="T4319" t="s">
        <v>21967</v>
      </c>
    </row>
    <row r="4320" spans="1:20">
      <c r="A4320" t="s">
        <v>349</v>
      </c>
      <c r="B4320" t="s">
        <v>29445</v>
      </c>
      <c r="C4320" t="s">
        <v>29446</v>
      </c>
      <c r="D4320" t="s">
        <v>26584</v>
      </c>
      <c r="E4320" t="s">
        <v>21960</v>
      </c>
      <c r="F4320" t="s">
        <v>21953</v>
      </c>
      <c r="G4320">
        <v>3021</v>
      </c>
      <c r="I4320">
        <v>150</v>
      </c>
      <c r="J4320" t="s">
        <v>21954</v>
      </c>
      <c r="K4320" t="s">
        <v>12492</v>
      </c>
      <c r="L4320" t="s">
        <v>12492</v>
      </c>
      <c r="M4320" t="s">
        <v>21955</v>
      </c>
      <c r="N4320" t="s">
        <v>21955</v>
      </c>
      <c r="O4320" t="s">
        <v>21955</v>
      </c>
      <c r="P4320" t="s">
        <v>21955</v>
      </c>
      <c r="Q4320" t="s">
        <v>21956</v>
      </c>
      <c r="R4320">
        <v>0.05</v>
      </c>
      <c r="S4320">
        <v>0</v>
      </c>
      <c r="T4320" t="s">
        <v>21967</v>
      </c>
    </row>
    <row r="4321" spans="1:20">
      <c r="A4321" t="s">
        <v>349</v>
      </c>
      <c r="B4321" t="s">
        <v>29447</v>
      </c>
      <c r="C4321" t="s">
        <v>29448</v>
      </c>
      <c r="D4321" t="s">
        <v>26584</v>
      </c>
      <c r="E4321" t="s">
        <v>21960</v>
      </c>
      <c r="F4321" t="s">
        <v>21953</v>
      </c>
      <c r="G4321">
        <v>3021</v>
      </c>
      <c r="I4321">
        <v>150</v>
      </c>
      <c r="J4321" t="s">
        <v>21954</v>
      </c>
      <c r="K4321" t="s">
        <v>12492</v>
      </c>
      <c r="L4321" t="s">
        <v>12492</v>
      </c>
      <c r="M4321" t="s">
        <v>21955</v>
      </c>
      <c r="N4321" t="s">
        <v>21955</v>
      </c>
      <c r="O4321" t="s">
        <v>21955</v>
      </c>
      <c r="P4321" t="s">
        <v>21955</v>
      </c>
      <c r="Q4321" t="s">
        <v>21956</v>
      </c>
      <c r="R4321">
        <v>0.05</v>
      </c>
      <c r="S4321">
        <v>0</v>
      </c>
    </row>
    <row r="4322" spans="1:20">
      <c r="A4322" t="s">
        <v>349</v>
      </c>
      <c r="B4322" t="s">
        <v>29449</v>
      </c>
      <c r="C4322" t="s">
        <v>29450</v>
      </c>
      <c r="D4322" t="s">
        <v>26584</v>
      </c>
      <c r="E4322" t="s">
        <v>21960</v>
      </c>
      <c r="F4322" t="s">
        <v>21953</v>
      </c>
      <c r="G4322">
        <v>3021</v>
      </c>
      <c r="I4322">
        <v>150</v>
      </c>
      <c r="J4322" t="s">
        <v>21954</v>
      </c>
      <c r="K4322" t="s">
        <v>12492</v>
      </c>
      <c r="L4322" t="s">
        <v>12492</v>
      </c>
      <c r="M4322" t="s">
        <v>21955</v>
      </c>
      <c r="N4322" t="s">
        <v>21955</v>
      </c>
      <c r="O4322" t="s">
        <v>21955</v>
      </c>
      <c r="P4322" t="s">
        <v>21955</v>
      </c>
      <c r="Q4322" t="s">
        <v>21956</v>
      </c>
      <c r="R4322">
        <v>0.05</v>
      </c>
      <c r="S4322">
        <v>0</v>
      </c>
    </row>
    <row r="4323" spans="1:20">
      <c r="A4323" t="s">
        <v>349</v>
      </c>
      <c r="B4323" t="s">
        <v>29451</v>
      </c>
      <c r="C4323" t="s">
        <v>29452</v>
      </c>
      <c r="D4323" t="s">
        <v>22069</v>
      </c>
      <c r="E4323" t="s">
        <v>21952</v>
      </c>
      <c r="F4323" t="s">
        <v>21953</v>
      </c>
      <c r="G4323">
        <v>3430</v>
      </c>
      <c r="I4323">
        <v>200</v>
      </c>
      <c r="J4323" t="s">
        <v>21954</v>
      </c>
      <c r="K4323" t="s">
        <v>12492</v>
      </c>
      <c r="L4323" t="s">
        <v>12492</v>
      </c>
      <c r="M4323" t="s">
        <v>21955</v>
      </c>
      <c r="N4323" t="s">
        <v>21955</v>
      </c>
      <c r="O4323" t="s">
        <v>21955</v>
      </c>
      <c r="P4323" t="s">
        <v>21955</v>
      </c>
      <c r="Q4323" t="s">
        <v>21956</v>
      </c>
      <c r="R4323">
        <v>0.05</v>
      </c>
      <c r="S4323">
        <v>0</v>
      </c>
      <c r="T4323" t="s">
        <v>21967</v>
      </c>
    </row>
    <row r="4324" spans="1:20">
      <c r="A4324" t="s">
        <v>349</v>
      </c>
      <c r="B4324" t="s">
        <v>29453</v>
      </c>
      <c r="C4324" t="s">
        <v>29454</v>
      </c>
      <c r="D4324" t="s">
        <v>21979</v>
      </c>
      <c r="E4324" t="s">
        <v>21952</v>
      </c>
      <c r="F4324" t="s">
        <v>21953</v>
      </c>
      <c r="G4324">
        <v>3440</v>
      </c>
      <c r="I4324">
        <v>150</v>
      </c>
      <c r="J4324" t="s">
        <v>21954</v>
      </c>
      <c r="K4324" t="s">
        <v>204</v>
      </c>
      <c r="L4324" t="s">
        <v>12492</v>
      </c>
      <c r="M4324" t="s">
        <v>21955</v>
      </c>
      <c r="N4324" t="s">
        <v>21955</v>
      </c>
      <c r="O4324" t="s">
        <v>21955</v>
      </c>
      <c r="P4324" t="s">
        <v>21955</v>
      </c>
      <c r="Q4324" t="s">
        <v>21956</v>
      </c>
      <c r="R4324">
        <v>0.05</v>
      </c>
      <c r="S4324">
        <v>0</v>
      </c>
    </row>
    <row r="4325" spans="1:20">
      <c r="A4325" t="s">
        <v>349</v>
      </c>
      <c r="B4325" t="s">
        <v>29455</v>
      </c>
      <c r="C4325" t="s">
        <v>29456</v>
      </c>
      <c r="D4325" t="s">
        <v>26641</v>
      </c>
      <c r="E4325" t="s">
        <v>21952</v>
      </c>
      <c r="F4325" t="s">
        <v>21953</v>
      </c>
      <c r="G4325">
        <v>3450</v>
      </c>
      <c r="I4325">
        <v>150</v>
      </c>
      <c r="J4325" t="s">
        <v>21954</v>
      </c>
      <c r="K4325" t="s">
        <v>12492</v>
      </c>
      <c r="L4325" t="s">
        <v>12492</v>
      </c>
      <c r="M4325" t="s">
        <v>21955</v>
      </c>
      <c r="N4325" t="s">
        <v>21955</v>
      </c>
      <c r="O4325" t="s">
        <v>21955</v>
      </c>
      <c r="P4325" t="s">
        <v>21955</v>
      </c>
      <c r="Q4325" t="s">
        <v>21956</v>
      </c>
      <c r="R4325">
        <v>0.05</v>
      </c>
      <c r="S4325">
        <v>0</v>
      </c>
      <c r="T4325" t="s">
        <v>21967</v>
      </c>
    </row>
    <row r="4326" spans="1:20">
      <c r="A4326" t="s">
        <v>349</v>
      </c>
      <c r="B4326" t="s">
        <v>29457</v>
      </c>
      <c r="C4326" t="s">
        <v>29458</v>
      </c>
      <c r="D4326" t="s">
        <v>22069</v>
      </c>
      <c r="E4326" t="s">
        <v>21952</v>
      </c>
      <c r="F4326" t="s">
        <v>21953</v>
      </c>
      <c r="G4326">
        <v>3430</v>
      </c>
      <c r="H4326">
        <v>3530</v>
      </c>
      <c r="I4326">
        <v>150</v>
      </c>
      <c r="J4326" t="s">
        <v>21954</v>
      </c>
      <c r="K4326" t="s">
        <v>204</v>
      </c>
      <c r="L4326" t="s">
        <v>12492</v>
      </c>
      <c r="M4326" t="s">
        <v>21955</v>
      </c>
      <c r="N4326" t="s">
        <v>21955</v>
      </c>
      <c r="O4326" t="s">
        <v>21955</v>
      </c>
      <c r="P4326" t="s">
        <v>21955</v>
      </c>
      <c r="Q4326" t="s">
        <v>21956</v>
      </c>
      <c r="R4326">
        <v>0.05</v>
      </c>
      <c r="S4326">
        <v>0</v>
      </c>
      <c r="T4326" t="s">
        <v>21967</v>
      </c>
    </row>
    <row r="4327" spans="1:20">
      <c r="A4327" t="s">
        <v>349</v>
      </c>
      <c r="B4327" t="s">
        <v>29459</v>
      </c>
      <c r="C4327" t="s">
        <v>29460</v>
      </c>
      <c r="D4327" t="s">
        <v>26584</v>
      </c>
      <c r="E4327" t="s">
        <v>21960</v>
      </c>
      <c r="F4327" t="s">
        <v>21953</v>
      </c>
      <c r="G4327">
        <v>3021</v>
      </c>
      <c r="I4327">
        <v>150</v>
      </c>
      <c r="J4327" t="s">
        <v>21954</v>
      </c>
      <c r="K4327" t="s">
        <v>12492</v>
      </c>
      <c r="L4327" t="s">
        <v>12492</v>
      </c>
      <c r="M4327" t="s">
        <v>21955</v>
      </c>
      <c r="N4327" t="s">
        <v>21955</v>
      </c>
      <c r="O4327" t="s">
        <v>21955</v>
      </c>
      <c r="P4327" t="s">
        <v>21955</v>
      </c>
      <c r="Q4327" t="s">
        <v>21956</v>
      </c>
      <c r="R4327">
        <v>0.05</v>
      </c>
      <c r="S4327">
        <v>0</v>
      </c>
    </row>
    <row r="4328" spans="1:20">
      <c r="A4328" t="s">
        <v>349</v>
      </c>
      <c r="B4328" t="s">
        <v>29461</v>
      </c>
      <c r="C4328" t="s">
        <v>29462</v>
      </c>
      <c r="D4328" t="s">
        <v>26584</v>
      </c>
      <c r="E4328" t="s">
        <v>21960</v>
      </c>
      <c r="F4328" t="s">
        <v>21953</v>
      </c>
      <c r="G4328">
        <v>3021</v>
      </c>
      <c r="I4328">
        <v>150</v>
      </c>
      <c r="J4328" t="s">
        <v>21954</v>
      </c>
      <c r="K4328" t="s">
        <v>12492</v>
      </c>
      <c r="L4328" t="s">
        <v>12492</v>
      </c>
      <c r="M4328" t="s">
        <v>21955</v>
      </c>
      <c r="N4328" t="s">
        <v>21955</v>
      </c>
      <c r="O4328" t="s">
        <v>21955</v>
      </c>
      <c r="P4328" t="s">
        <v>21955</v>
      </c>
      <c r="Q4328" t="s">
        <v>21956</v>
      </c>
      <c r="R4328">
        <v>0.05</v>
      </c>
      <c r="S4328">
        <v>0</v>
      </c>
      <c r="T4328" t="s">
        <v>21967</v>
      </c>
    </row>
    <row r="4329" spans="1:20">
      <c r="A4329" t="s">
        <v>349</v>
      </c>
      <c r="B4329" t="s">
        <v>29463</v>
      </c>
      <c r="C4329" t="s">
        <v>29464</v>
      </c>
      <c r="D4329" t="s">
        <v>26584</v>
      </c>
      <c r="E4329" t="s">
        <v>21960</v>
      </c>
      <c r="F4329" t="s">
        <v>21953</v>
      </c>
      <c r="G4329">
        <v>3021</v>
      </c>
      <c r="I4329">
        <v>150</v>
      </c>
      <c r="J4329" t="s">
        <v>21954</v>
      </c>
      <c r="K4329" t="s">
        <v>12492</v>
      </c>
      <c r="L4329" t="s">
        <v>12492</v>
      </c>
      <c r="M4329" t="s">
        <v>21955</v>
      </c>
      <c r="N4329" t="s">
        <v>21955</v>
      </c>
      <c r="O4329" t="s">
        <v>21955</v>
      </c>
      <c r="P4329" t="s">
        <v>21955</v>
      </c>
      <c r="Q4329" t="s">
        <v>21956</v>
      </c>
      <c r="R4329">
        <v>0.05</v>
      </c>
      <c r="S4329">
        <v>0</v>
      </c>
    </row>
    <row r="4330" spans="1:20">
      <c r="A4330" t="s">
        <v>349</v>
      </c>
      <c r="B4330" t="s">
        <v>29465</v>
      </c>
      <c r="C4330" t="s">
        <v>29466</v>
      </c>
      <c r="D4330" t="s">
        <v>22382</v>
      </c>
      <c r="E4330" t="s">
        <v>21966</v>
      </c>
      <c r="F4330" t="s">
        <v>21953</v>
      </c>
      <c r="G4330">
        <v>3220</v>
      </c>
      <c r="H4330">
        <v>3220</v>
      </c>
      <c r="I4330">
        <v>125</v>
      </c>
      <c r="J4330" t="s">
        <v>21954</v>
      </c>
      <c r="K4330" t="s">
        <v>204</v>
      </c>
      <c r="L4330" t="s">
        <v>12492</v>
      </c>
      <c r="M4330" t="s">
        <v>21955</v>
      </c>
      <c r="N4330" t="s">
        <v>21955</v>
      </c>
      <c r="O4330" t="s">
        <v>21955</v>
      </c>
      <c r="P4330" t="s">
        <v>21961</v>
      </c>
      <c r="Q4330" t="s">
        <v>21956</v>
      </c>
      <c r="R4330">
        <v>0.05</v>
      </c>
      <c r="S4330">
        <v>0</v>
      </c>
    </row>
    <row r="4331" spans="1:20">
      <c r="A4331" t="s">
        <v>349</v>
      </c>
      <c r="B4331" t="s">
        <v>29467</v>
      </c>
      <c r="C4331" t="s">
        <v>29468</v>
      </c>
      <c r="D4331" t="s">
        <v>29469</v>
      </c>
      <c r="E4331" t="s">
        <v>22181</v>
      </c>
      <c r="F4331" t="s">
        <v>21953</v>
      </c>
      <c r="G4331">
        <v>3220</v>
      </c>
      <c r="I4331">
        <v>200</v>
      </c>
      <c r="J4331" t="s">
        <v>21954</v>
      </c>
      <c r="K4331" t="s">
        <v>204</v>
      </c>
      <c r="L4331" t="s">
        <v>12492</v>
      </c>
      <c r="M4331" t="s">
        <v>34</v>
      </c>
      <c r="N4331" t="s">
        <v>34</v>
      </c>
      <c r="O4331" t="s">
        <v>34</v>
      </c>
      <c r="P4331" t="s">
        <v>34</v>
      </c>
      <c r="Q4331" t="s">
        <v>21956</v>
      </c>
      <c r="T4331" t="s">
        <v>21967</v>
      </c>
    </row>
    <row r="4332" spans="1:20">
      <c r="A4332" t="s">
        <v>349</v>
      </c>
      <c r="B4332" t="s">
        <v>29470</v>
      </c>
      <c r="C4332" t="s">
        <v>29471</v>
      </c>
      <c r="D4332" t="s">
        <v>21959</v>
      </c>
      <c r="E4332" t="s">
        <v>21960</v>
      </c>
      <c r="F4332" t="s">
        <v>21953</v>
      </c>
      <c r="G4332">
        <v>3420</v>
      </c>
      <c r="I4332">
        <v>150</v>
      </c>
      <c r="J4332" t="s">
        <v>21954</v>
      </c>
      <c r="K4332" t="s">
        <v>204</v>
      </c>
      <c r="L4332" t="s">
        <v>12492</v>
      </c>
      <c r="M4332" t="s">
        <v>21955</v>
      </c>
      <c r="N4332" t="s">
        <v>21955</v>
      </c>
      <c r="O4332" t="s">
        <v>21955</v>
      </c>
      <c r="P4332" t="s">
        <v>21955</v>
      </c>
      <c r="Q4332" t="s">
        <v>21956</v>
      </c>
      <c r="R4332">
        <v>0.05</v>
      </c>
      <c r="S4332">
        <v>0</v>
      </c>
      <c r="T4332" t="s">
        <v>21967</v>
      </c>
    </row>
    <row r="4333" spans="1:20">
      <c r="A4333" t="s">
        <v>349</v>
      </c>
      <c r="B4333" t="s">
        <v>29472</v>
      </c>
      <c r="C4333" t="s">
        <v>29473</v>
      </c>
      <c r="D4333" t="s">
        <v>22069</v>
      </c>
      <c r="E4333" t="s">
        <v>21952</v>
      </c>
      <c r="F4333" t="s">
        <v>21953</v>
      </c>
      <c r="G4333">
        <v>3430</v>
      </c>
      <c r="I4333">
        <v>150</v>
      </c>
      <c r="J4333" t="s">
        <v>21954</v>
      </c>
      <c r="K4333" t="s">
        <v>12492</v>
      </c>
      <c r="L4333" t="s">
        <v>12492</v>
      </c>
      <c r="M4333" t="s">
        <v>21955</v>
      </c>
      <c r="N4333" t="s">
        <v>21955</v>
      </c>
      <c r="O4333" t="s">
        <v>21955</v>
      </c>
      <c r="P4333" t="s">
        <v>21955</v>
      </c>
      <c r="Q4333" t="s">
        <v>21956</v>
      </c>
      <c r="R4333">
        <v>0.05</v>
      </c>
      <c r="S4333">
        <v>0</v>
      </c>
    </row>
    <row r="4334" spans="1:20">
      <c r="A4334" t="s">
        <v>349</v>
      </c>
      <c r="B4334" t="s">
        <v>29474</v>
      </c>
      <c r="C4334" t="s">
        <v>29475</v>
      </c>
      <c r="D4334" t="s">
        <v>21979</v>
      </c>
      <c r="E4334" t="s">
        <v>21952</v>
      </c>
      <c r="F4334" t="s">
        <v>21953</v>
      </c>
      <c r="G4334">
        <v>3440</v>
      </c>
      <c r="I4334">
        <v>150</v>
      </c>
      <c r="J4334" t="s">
        <v>21954</v>
      </c>
      <c r="K4334" t="s">
        <v>204</v>
      </c>
      <c r="L4334" t="s">
        <v>12492</v>
      </c>
      <c r="M4334" t="s">
        <v>21955</v>
      </c>
      <c r="N4334" t="s">
        <v>21955</v>
      </c>
      <c r="O4334" t="s">
        <v>21955</v>
      </c>
      <c r="P4334" t="s">
        <v>21955</v>
      </c>
      <c r="Q4334" t="s">
        <v>21956</v>
      </c>
      <c r="R4334">
        <v>0.05</v>
      </c>
      <c r="S4334">
        <v>0</v>
      </c>
    </row>
    <row r="4335" spans="1:20">
      <c r="A4335" t="s">
        <v>349</v>
      </c>
      <c r="B4335" t="s">
        <v>29476</v>
      </c>
      <c r="C4335" t="s">
        <v>29477</v>
      </c>
      <c r="D4335" t="s">
        <v>26584</v>
      </c>
      <c r="E4335" t="s">
        <v>21960</v>
      </c>
      <c r="F4335" t="s">
        <v>21953</v>
      </c>
      <c r="G4335">
        <v>3021</v>
      </c>
      <c r="I4335">
        <v>150</v>
      </c>
      <c r="J4335" t="s">
        <v>21954</v>
      </c>
      <c r="K4335" t="s">
        <v>12492</v>
      </c>
      <c r="L4335" t="s">
        <v>12492</v>
      </c>
      <c r="M4335" t="s">
        <v>21955</v>
      </c>
      <c r="N4335" t="s">
        <v>21955</v>
      </c>
      <c r="O4335" t="s">
        <v>21955</v>
      </c>
      <c r="P4335" t="s">
        <v>21955</v>
      </c>
      <c r="Q4335" t="s">
        <v>21956</v>
      </c>
      <c r="R4335">
        <v>0.05</v>
      </c>
      <c r="S4335">
        <v>0</v>
      </c>
    </row>
    <row r="4336" spans="1:20">
      <c r="A4336" t="s">
        <v>349</v>
      </c>
      <c r="B4336" t="s">
        <v>29478</v>
      </c>
      <c r="C4336" t="s">
        <v>29479</v>
      </c>
      <c r="D4336" t="s">
        <v>22409</v>
      </c>
      <c r="E4336" t="s">
        <v>21952</v>
      </c>
      <c r="F4336" t="s">
        <v>21953</v>
      </c>
      <c r="G4336">
        <v>3450</v>
      </c>
      <c r="I4336">
        <v>150</v>
      </c>
      <c r="J4336" t="s">
        <v>21954</v>
      </c>
      <c r="K4336" t="s">
        <v>12492</v>
      </c>
      <c r="L4336" t="s">
        <v>12492</v>
      </c>
      <c r="M4336" t="s">
        <v>21955</v>
      </c>
      <c r="N4336" t="s">
        <v>21955</v>
      </c>
      <c r="O4336" t="s">
        <v>21955</v>
      </c>
      <c r="P4336" t="s">
        <v>21955</v>
      </c>
      <c r="Q4336" t="s">
        <v>21956</v>
      </c>
      <c r="R4336">
        <v>0.05</v>
      </c>
      <c r="S4336">
        <v>0</v>
      </c>
      <c r="T4336" t="s">
        <v>21967</v>
      </c>
    </row>
    <row r="4337" spans="1:20">
      <c r="A4337" t="s">
        <v>349</v>
      </c>
      <c r="B4337" t="s">
        <v>29480</v>
      </c>
      <c r="C4337" t="s">
        <v>29481</v>
      </c>
      <c r="D4337" t="s">
        <v>22058</v>
      </c>
      <c r="E4337" t="s">
        <v>21952</v>
      </c>
      <c r="F4337" t="s">
        <v>21953</v>
      </c>
      <c r="G4337">
        <v>3440</v>
      </c>
      <c r="I4337">
        <v>150</v>
      </c>
      <c r="J4337" t="s">
        <v>21954</v>
      </c>
      <c r="K4337" t="s">
        <v>204</v>
      </c>
      <c r="L4337" t="s">
        <v>12492</v>
      </c>
      <c r="M4337" t="s">
        <v>21955</v>
      </c>
      <c r="N4337" t="s">
        <v>21955</v>
      </c>
      <c r="O4337" t="s">
        <v>21955</v>
      </c>
      <c r="P4337" t="s">
        <v>21955</v>
      </c>
      <c r="Q4337" t="s">
        <v>21956</v>
      </c>
      <c r="R4337">
        <v>0.05</v>
      </c>
      <c r="S4337">
        <v>0</v>
      </c>
      <c r="T4337" t="s">
        <v>21967</v>
      </c>
    </row>
    <row r="4338" spans="1:20">
      <c r="A4338" t="s">
        <v>349</v>
      </c>
      <c r="B4338" t="s">
        <v>29482</v>
      </c>
      <c r="C4338" t="s">
        <v>29483</v>
      </c>
      <c r="D4338" t="s">
        <v>21959</v>
      </c>
      <c r="E4338" t="s">
        <v>21960</v>
      </c>
      <c r="F4338" t="s">
        <v>21953</v>
      </c>
      <c r="G4338">
        <v>3420</v>
      </c>
      <c r="I4338">
        <v>150</v>
      </c>
      <c r="J4338" t="s">
        <v>21954</v>
      </c>
      <c r="K4338" t="s">
        <v>204</v>
      </c>
      <c r="L4338" t="s">
        <v>12492</v>
      </c>
      <c r="M4338" t="s">
        <v>21961</v>
      </c>
      <c r="N4338" t="s">
        <v>21961</v>
      </c>
      <c r="O4338" t="s">
        <v>21961</v>
      </c>
      <c r="P4338" t="s">
        <v>21961</v>
      </c>
      <c r="Q4338" t="s">
        <v>21956</v>
      </c>
      <c r="R4338">
        <v>0.05</v>
      </c>
      <c r="S4338">
        <v>0</v>
      </c>
      <c r="T4338" t="s">
        <v>21967</v>
      </c>
    </row>
    <row r="4339" spans="1:20">
      <c r="A4339" t="s">
        <v>349</v>
      </c>
      <c r="B4339" t="s">
        <v>29484</v>
      </c>
      <c r="C4339" t="s">
        <v>29485</v>
      </c>
      <c r="D4339" t="s">
        <v>22022</v>
      </c>
      <c r="E4339" t="s">
        <v>21952</v>
      </c>
      <c r="F4339" t="s">
        <v>21953</v>
      </c>
      <c r="G4339">
        <v>3450</v>
      </c>
      <c r="H4339">
        <v>3550</v>
      </c>
      <c r="I4339">
        <v>150</v>
      </c>
      <c r="J4339" t="s">
        <v>21954</v>
      </c>
      <c r="K4339" t="s">
        <v>204</v>
      </c>
      <c r="L4339" t="s">
        <v>12492</v>
      </c>
      <c r="M4339" t="s">
        <v>21955</v>
      </c>
      <c r="N4339" t="s">
        <v>21955</v>
      </c>
      <c r="O4339" t="s">
        <v>21955</v>
      </c>
      <c r="P4339" t="s">
        <v>21955</v>
      </c>
      <c r="Q4339" t="s">
        <v>21956</v>
      </c>
      <c r="R4339">
        <v>0.05</v>
      </c>
      <c r="S4339">
        <v>0</v>
      </c>
    </row>
    <row r="4340" spans="1:20">
      <c r="A4340" t="s">
        <v>349</v>
      </c>
      <c r="B4340" t="s">
        <v>29486</v>
      </c>
      <c r="C4340" t="s">
        <v>29487</v>
      </c>
      <c r="D4340" t="s">
        <v>25365</v>
      </c>
      <c r="E4340" t="s">
        <v>22199</v>
      </c>
      <c r="F4340" t="s">
        <v>21953</v>
      </c>
      <c r="G4340">
        <v>3220</v>
      </c>
      <c r="I4340">
        <v>150</v>
      </c>
      <c r="J4340" t="s">
        <v>21954</v>
      </c>
      <c r="K4340" t="s">
        <v>204</v>
      </c>
      <c r="L4340" t="s">
        <v>12492</v>
      </c>
      <c r="M4340" t="s">
        <v>21955</v>
      </c>
      <c r="N4340" t="s">
        <v>21955</v>
      </c>
      <c r="O4340" t="s">
        <v>21955</v>
      </c>
      <c r="P4340" t="s">
        <v>21955</v>
      </c>
      <c r="Q4340" t="s">
        <v>21956</v>
      </c>
      <c r="R4340">
        <v>0.05</v>
      </c>
      <c r="S4340">
        <v>0</v>
      </c>
    </row>
    <row r="4341" spans="1:20">
      <c r="A4341" t="s">
        <v>349</v>
      </c>
      <c r="B4341" t="s">
        <v>29488</v>
      </c>
      <c r="C4341" t="s">
        <v>29489</v>
      </c>
      <c r="D4341" t="s">
        <v>22025</v>
      </c>
      <c r="E4341" t="s">
        <v>21966</v>
      </c>
      <c r="F4341" t="s">
        <v>21953</v>
      </c>
      <c r="G4341">
        <v>3220</v>
      </c>
      <c r="I4341">
        <v>150</v>
      </c>
      <c r="J4341" t="s">
        <v>21954</v>
      </c>
      <c r="K4341" t="s">
        <v>12492</v>
      </c>
      <c r="L4341" t="s">
        <v>12492</v>
      </c>
      <c r="M4341" t="s">
        <v>21955</v>
      </c>
      <c r="N4341" t="s">
        <v>21955</v>
      </c>
      <c r="O4341" t="s">
        <v>21955</v>
      </c>
      <c r="P4341" t="s">
        <v>21955</v>
      </c>
      <c r="Q4341" t="s">
        <v>21956</v>
      </c>
      <c r="R4341">
        <v>0.05</v>
      </c>
      <c r="S4341">
        <v>0</v>
      </c>
      <c r="T4341" t="s">
        <v>22002</v>
      </c>
    </row>
    <row r="4342" spans="1:20">
      <c r="A4342" t="s">
        <v>349</v>
      </c>
      <c r="B4342" t="s">
        <v>29490</v>
      </c>
      <c r="C4342" t="s">
        <v>29491</v>
      </c>
      <c r="D4342" t="s">
        <v>22138</v>
      </c>
      <c r="E4342" t="s">
        <v>21987</v>
      </c>
      <c r="F4342" t="s">
        <v>21953</v>
      </c>
      <c r="G4342">
        <v>3220</v>
      </c>
      <c r="I4342">
        <v>150</v>
      </c>
      <c r="J4342" t="s">
        <v>21954</v>
      </c>
      <c r="K4342" t="s">
        <v>12492</v>
      </c>
      <c r="L4342" t="s">
        <v>12492</v>
      </c>
      <c r="M4342" t="s">
        <v>21955</v>
      </c>
      <c r="N4342" t="s">
        <v>21955</v>
      </c>
      <c r="O4342" t="s">
        <v>21955</v>
      </c>
      <c r="P4342" t="s">
        <v>21955</v>
      </c>
      <c r="Q4342" t="s">
        <v>21956</v>
      </c>
      <c r="R4342">
        <v>0.05</v>
      </c>
      <c r="S4342">
        <v>0</v>
      </c>
      <c r="T4342" t="s">
        <v>21967</v>
      </c>
    </row>
    <row r="4343" spans="1:20">
      <c r="A4343" t="s">
        <v>349</v>
      </c>
      <c r="B4343" t="s">
        <v>29492</v>
      </c>
      <c r="C4343" t="s">
        <v>29493</v>
      </c>
      <c r="D4343" t="s">
        <v>21959</v>
      </c>
      <c r="E4343" t="s">
        <v>21960</v>
      </c>
      <c r="F4343" t="s">
        <v>21953</v>
      </c>
      <c r="G4343">
        <v>3420</v>
      </c>
      <c r="I4343">
        <v>150</v>
      </c>
      <c r="J4343" t="s">
        <v>21954</v>
      </c>
      <c r="K4343" t="s">
        <v>204</v>
      </c>
      <c r="L4343" t="s">
        <v>12492</v>
      </c>
      <c r="M4343" t="s">
        <v>21955</v>
      </c>
      <c r="N4343" t="s">
        <v>21955</v>
      </c>
      <c r="O4343" t="s">
        <v>21955</v>
      </c>
      <c r="P4343" t="s">
        <v>21955</v>
      </c>
      <c r="Q4343" t="s">
        <v>21956</v>
      </c>
      <c r="R4343">
        <v>0.05</v>
      </c>
      <c r="S4343">
        <v>0</v>
      </c>
      <c r="T4343" t="s">
        <v>21967</v>
      </c>
    </row>
    <row r="4344" spans="1:20">
      <c r="A4344" t="s">
        <v>349</v>
      </c>
      <c r="B4344" t="s">
        <v>29494</v>
      </c>
      <c r="C4344" t="s">
        <v>29495</v>
      </c>
      <c r="D4344" t="s">
        <v>22058</v>
      </c>
      <c r="E4344" t="s">
        <v>21952</v>
      </c>
      <c r="F4344" t="s">
        <v>21953</v>
      </c>
      <c r="G4344">
        <v>3440</v>
      </c>
      <c r="I4344">
        <v>150</v>
      </c>
      <c r="J4344" t="s">
        <v>21954</v>
      </c>
      <c r="K4344" t="s">
        <v>204</v>
      </c>
      <c r="L4344" t="s">
        <v>12492</v>
      </c>
      <c r="M4344" t="s">
        <v>21955</v>
      </c>
      <c r="N4344" t="s">
        <v>21955</v>
      </c>
      <c r="O4344" t="s">
        <v>21955</v>
      </c>
      <c r="P4344" t="s">
        <v>21955</v>
      </c>
      <c r="Q4344" t="s">
        <v>21956</v>
      </c>
      <c r="R4344">
        <v>0.05</v>
      </c>
      <c r="S4344">
        <v>0</v>
      </c>
      <c r="T4344" t="s">
        <v>22002</v>
      </c>
    </row>
    <row r="4345" spans="1:20">
      <c r="A4345" t="s">
        <v>349</v>
      </c>
      <c r="B4345" t="s">
        <v>29496</v>
      </c>
      <c r="C4345" t="s">
        <v>29497</v>
      </c>
      <c r="D4345" t="s">
        <v>22069</v>
      </c>
      <c r="E4345" t="s">
        <v>21952</v>
      </c>
      <c r="F4345" t="s">
        <v>21953</v>
      </c>
      <c r="G4345">
        <v>3430</v>
      </c>
      <c r="I4345">
        <v>150</v>
      </c>
      <c r="J4345" t="s">
        <v>21954</v>
      </c>
      <c r="K4345" t="s">
        <v>12492</v>
      </c>
      <c r="L4345" t="s">
        <v>12492</v>
      </c>
      <c r="M4345" t="s">
        <v>21955</v>
      </c>
      <c r="N4345" t="s">
        <v>21955</v>
      </c>
      <c r="O4345" t="s">
        <v>21955</v>
      </c>
      <c r="P4345" t="s">
        <v>21955</v>
      </c>
      <c r="Q4345" t="s">
        <v>21956</v>
      </c>
      <c r="R4345">
        <v>0.05</v>
      </c>
      <c r="S4345">
        <v>0</v>
      </c>
      <c r="T4345" t="s">
        <v>21962</v>
      </c>
    </row>
    <row r="4346" spans="1:20">
      <c r="A4346" t="s">
        <v>349</v>
      </c>
      <c r="B4346" t="s">
        <v>29498</v>
      </c>
      <c r="C4346" t="s">
        <v>29499</v>
      </c>
      <c r="D4346" t="s">
        <v>25891</v>
      </c>
      <c r="E4346" t="s">
        <v>21952</v>
      </c>
      <c r="F4346" t="s">
        <v>21953</v>
      </c>
      <c r="G4346">
        <v>3450</v>
      </c>
      <c r="I4346">
        <v>150</v>
      </c>
      <c r="J4346" t="s">
        <v>21954</v>
      </c>
      <c r="K4346" t="s">
        <v>12492</v>
      </c>
      <c r="L4346" t="s">
        <v>12492</v>
      </c>
      <c r="M4346" t="s">
        <v>21955</v>
      </c>
      <c r="N4346" t="s">
        <v>21955</v>
      </c>
      <c r="O4346" t="s">
        <v>21955</v>
      </c>
      <c r="P4346" t="s">
        <v>21955</v>
      </c>
      <c r="Q4346" t="s">
        <v>21956</v>
      </c>
      <c r="R4346">
        <v>0.05</v>
      </c>
      <c r="S4346">
        <v>0</v>
      </c>
      <c r="T4346" t="s">
        <v>22002</v>
      </c>
    </row>
    <row r="4347" spans="1:20">
      <c r="A4347" t="s">
        <v>349</v>
      </c>
      <c r="B4347" t="s">
        <v>29500</v>
      </c>
      <c r="C4347" t="s">
        <v>29501</v>
      </c>
      <c r="D4347" t="s">
        <v>26641</v>
      </c>
      <c r="E4347" t="s">
        <v>21952</v>
      </c>
      <c r="F4347" t="s">
        <v>21953</v>
      </c>
      <c r="G4347">
        <v>3450</v>
      </c>
      <c r="I4347">
        <v>200</v>
      </c>
      <c r="J4347" t="s">
        <v>21954</v>
      </c>
      <c r="K4347" t="s">
        <v>12492</v>
      </c>
      <c r="L4347" t="s">
        <v>12492</v>
      </c>
      <c r="M4347" t="s">
        <v>21955</v>
      </c>
      <c r="N4347" t="s">
        <v>21955</v>
      </c>
      <c r="O4347" t="s">
        <v>21955</v>
      </c>
      <c r="P4347" t="s">
        <v>21955</v>
      </c>
      <c r="Q4347" t="s">
        <v>21956</v>
      </c>
      <c r="R4347">
        <v>0.05</v>
      </c>
      <c r="S4347">
        <v>0</v>
      </c>
      <c r="T4347" t="s">
        <v>21967</v>
      </c>
    </row>
    <row r="4348" spans="1:20">
      <c r="A4348" t="s">
        <v>349</v>
      </c>
      <c r="B4348" t="s">
        <v>29502</v>
      </c>
      <c r="C4348" t="s">
        <v>29503</v>
      </c>
      <c r="D4348" t="s">
        <v>25891</v>
      </c>
      <c r="E4348" t="s">
        <v>21966</v>
      </c>
      <c r="F4348" t="s">
        <v>21953</v>
      </c>
      <c r="G4348">
        <v>3450</v>
      </c>
      <c r="I4348">
        <v>150</v>
      </c>
      <c r="J4348" t="s">
        <v>21954</v>
      </c>
      <c r="K4348" t="s">
        <v>12492</v>
      </c>
      <c r="L4348" t="s">
        <v>12492</v>
      </c>
      <c r="M4348" t="s">
        <v>21955</v>
      </c>
      <c r="N4348" t="s">
        <v>21955</v>
      </c>
      <c r="O4348" t="s">
        <v>21955</v>
      </c>
      <c r="P4348" t="s">
        <v>21955</v>
      </c>
      <c r="Q4348" t="s">
        <v>21956</v>
      </c>
      <c r="R4348">
        <v>0.05</v>
      </c>
      <c r="S4348">
        <v>0</v>
      </c>
      <c r="T4348" t="s">
        <v>21967</v>
      </c>
    </row>
    <row r="4349" spans="1:20">
      <c r="A4349" t="s">
        <v>349</v>
      </c>
      <c r="B4349" t="s">
        <v>29504</v>
      </c>
      <c r="C4349" t="s">
        <v>29505</v>
      </c>
      <c r="D4349" t="s">
        <v>22069</v>
      </c>
      <c r="E4349" t="s">
        <v>21952</v>
      </c>
      <c r="F4349" t="s">
        <v>21953</v>
      </c>
      <c r="G4349">
        <v>3430</v>
      </c>
      <c r="I4349">
        <v>150</v>
      </c>
      <c r="J4349" t="s">
        <v>21954</v>
      </c>
      <c r="K4349" t="s">
        <v>12492</v>
      </c>
      <c r="L4349" t="s">
        <v>12492</v>
      </c>
      <c r="M4349" t="s">
        <v>21955</v>
      </c>
      <c r="N4349" t="s">
        <v>21955</v>
      </c>
      <c r="O4349" t="s">
        <v>21955</v>
      </c>
      <c r="P4349" t="s">
        <v>21955</v>
      </c>
      <c r="Q4349" t="s">
        <v>21956</v>
      </c>
      <c r="R4349">
        <v>0.05</v>
      </c>
      <c r="S4349">
        <v>0</v>
      </c>
      <c r="T4349" t="s">
        <v>21967</v>
      </c>
    </row>
    <row r="4350" spans="1:20">
      <c r="A4350" t="s">
        <v>349</v>
      </c>
      <c r="B4350" t="s">
        <v>29506</v>
      </c>
      <c r="C4350" t="s">
        <v>29507</v>
      </c>
      <c r="D4350" t="s">
        <v>22360</v>
      </c>
      <c r="E4350" t="s">
        <v>21960</v>
      </c>
      <c r="F4350" t="s">
        <v>21953</v>
      </c>
      <c r="G4350">
        <v>3420</v>
      </c>
      <c r="I4350">
        <v>150</v>
      </c>
      <c r="J4350" t="s">
        <v>21954</v>
      </c>
      <c r="K4350" t="s">
        <v>204</v>
      </c>
      <c r="L4350" t="s">
        <v>12492</v>
      </c>
      <c r="M4350" t="s">
        <v>21955</v>
      </c>
      <c r="N4350" t="s">
        <v>21955</v>
      </c>
      <c r="O4350" t="s">
        <v>21955</v>
      </c>
      <c r="P4350" t="s">
        <v>21955</v>
      </c>
      <c r="Q4350" t="s">
        <v>21956</v>
      </c>
      <c r="R4350">
        <v>0.05</v>
      </c>
      <c r="S4350">
        <v>0</v>
      </c>
    </row>
    <row r="4351" spans="1:20">
      <c r="A4351" t="s">
        <v>349</v>
      </c>
      <c r="B4351" t="s">
        <v>29508</v>
      </c>
      <c r="C4351" t="s">
        <v>29509</v>
      </c>
      <c r="D4351" t="s">
        <v>22349</v>
      </c>
      <c r="E4351" t="s">
        <v>21952</v>
      </c>
      <c r="F4351" t="s">
        <v>21953</v>
      </c>
      <c r="G4351">
        <v>3450</v>
      </c>
      <c r="I4351">
        <v>150</v>
      </c>
      <c r="J4351" t="s">
        <v>21954</v>
      </c>
      <c r="K4351" t="s">
        <v>204</v>
      </c>
      <c r="L4351" t="s">
        <v>12492</v>
      </c>
      <c r="M4351" t="s">
        <v>21961</v>
      </c>
      <c r="N4351" t="s">
        <v>21955</v>
      </c>
      <c r="O4351" t="s">
        <v>21955</v>
      </c>
      <c r="P4351" t="s">
        <v>21961</v>
      </c>
      <c r="Q4351" t="s">
        <v>21956</v>
      </c>
      <c r="R4351">
        <v>0.05</v>
      </c>
      <c r="S4351">
        <v>0</v>
      </c>
      <c r="T4351" t="s">
        <v>21967</v>
      </c>
    </row>
    <row r="4352" spans="1:20">
      <c r="A4352" t="s">
        <v>349</v>
      </c>
      <c r="B4352" t="s">
        <v>29510</v>
      </c>
      <c r="C4352" t="s">
        <v>29511</v>
      </c>
      <c r="D4352" t="s">
        <v>22058</v>
      </c>
      <c r="E4352" t="s">
        <v>21952</v>
      </c>
      <c r="F4352" t="s">
        <v>21953</v>
      </c>
      <c r="G4352">
        <v>3440</v>
      </c>
      <c r="I4352">
        <v>200</v>
      </c>
      <c r="J4352" t="s">
        <v>21954</v>
      </c>
      <c r="K4352" t="s">
        <v>12492</v>
      </c>
      <c r="L4352" t="s">
        <v>12492</v>
      </c>
      <c r="M4352" t="s">
        <v>21955</v>
      </c>
      <c r="N4352" t="s">
        <v>21955</v>
      </c>
      <c r="O4352" t="s">
        <v>21955</v>
      </c>
      <c r="P4352" t="s">
        <v>21955</v>
      </c>
      <c r="Q4352" t="s">
        <v>21956</v>
      </c>
      <c r="R4352">
        <v>0.05</v>
      </c>
      <c r="S4352">
        <v>0</v>
      </c>
      <c r="T4352" t="s">
        <v>21967</v>
      </c>
    </row>
    <row r="4353" spans="1:20">
      <c r="A4353" t="s">
        <v>349</v>
      </c>
      <c r="B4353" t="s">
        <v>29512</v>
      </c>
      <c r="C4353" t="s">
        <v>29513</v>
      </c>
      <c r="D4353" t="s">
        <v>29514</v>
      </c>
      <c r="E4353" t="s">
        <v>22199</v>
      </c>
      <c r="F4353" t="s">
        <v>21953</v>
      </c>
      <c r="G4353">
        <v>3240</v>
      </c>
      <c r="I4353">
        <v>150</v>
      </c>
      <c r="J4353" t="s">
        <v>21954</v>
      </c>
      <c r="K4353" t="s">
        <v>12492</v>
      </c>
      <c r="L4353" t="s">
        <v>12492</v>
      </c>
      <c r="M4353" t="s">
        <v>34</v>
      </c>
      <c r="N4353" t="s">
        <v>34</v>
      </c>
      <c r="O4353" t="s">
        <v>34</v>
      </c>
      <c r="P4353" t="s">
        <v>34</v>
      </c>
      <c r="Q4353" t="s">
        <v>21956</v>
      </c>
      <c r="T4353" t="s">
        <v>22002</v>
      </c>
    </row>
    <row r="4354" spans="1:20">
      <c r="A4354" t="s">
        <v>349</v>
      </c>
      <c r="B4354" t="s">
        <v>29515</v>
      </c>
      <c r="C4354" t="s">
        <v>29516</v>
      </c>
      <c r="D4354" t="s">
        <v>29514</v>
      </c>
      <c r="E4354" t="s">
        <v>22199</v>
      </c>
      <c r="F4354" t="s">
        <v>21953</v>
      </c>
      <c r="G4354">
        <v>3240</v>
      </c>
      <c r="I4354">
        <v>150</v>
      </c>
      <c r="J4354" t="s">
        <v>21954</v>
      </c>
      <c r="K4354" t="s">
        <v>12492</v>
      </c>
      <c r="L4354" t="s">
        <v>12492</v>
      </c>
      <c r="M4354" t="s">
        <v>34</v>
      </c>
      <c r="N4354" t="s">
        <v>34</v>
      </c>
      <c r="O4354" t="s">
        <v>34</v>
      </c>
      <c r="P4354" t="s">
        <v>34</v>
      </c>
      <c r="Q4354" t="s">
        <v>21956</v>
      </c>
      <c r="T4354" t="s">
        <v>22002</v>
      </c>
    </row>
    <row r="4355" spans="1:20">
      <c r="A4355" t="s">
        <v>349</v>
      </c>
      <c r="B4355" t="s">
        <v>29517</v>
      </c>
      <c r="C4355" t="s">
        <v>29518</v>
      </c>
      <c r="D4355" t="s">
        <v>29514</v>
      </c>
      <c r="E4355" t="s">
        <v>22199</v>
      </c>
      <c r="F4355" t="s">
        <v>21953</v>
      </c>
      <c r="G4355">
        <v>3240</v>
      </c>
      <c r="I4355">
        <v>150</v>
      </c>
      <c r="J4355" t="s">
        <v>21954</v>
      </c>
      <c r="K4355" t="s">
        <v>12492</v>
      </c>
      <c r="L4355" t="s">
        <v>12492</v>
      </c>
      <c r="M4355" t="s">
        <v>34</v>
      </c>
      <c r="N4355" t="s">
        <v>34</v>
      </c>
      <c r="O4355" t="s">
        <v>34</v>
      </c>
      <c r="P4355" t="s">
        <v>34</v>
      </c>
      <c r="Q4355" t="s">
        <v>21956</v>
      </c>
      <c r="T4355" t="s">
        <v>22002</v>
      </c>
    </row>
    <row r="4356" spans="1:20">
      <c r="A4356" t="s">
        <v>349</v>
      </c>
      <c r="B4356" t="s">
        <v>29519</v>
      </c>
      <c r="C4356" t="s">
        <v>29520</v>
      </c>
      <c r="D4356" t="s">
        <v>29514</v>
      </c>
      <c r="E4356" t="s">
        <v>22199</v>
      </c>
      <c r="F4356" t="s">
        <v>21953</v>
      </c>
      <c r="G4356">
        <v>3240</v>
      </c>
      <c r="I4356">
        <v>150</v>
      </c>
      <c r="J4356" t="s">
        <v>21954</v>
      </c>
      <c r="K4356" t="s">
        <v>12492</v>
      </c>
      <c r="L4356" t="s">
        <v>12492</v>
      </c>
      <c r="M4356" t="s">
        <v>34</v>
      </c>
      <c r="N4356" t="s">
        <v>34</v>
      </c>
      <c r="O4356" t="s">
        <v>34</v>
      </c>
      <c r="P4356" t="s">
        <v>34</v>
      </c>
      <c r="Q4356" t="s">
        <v>21956</v>
      </c>
      <c r="T4356" t="s">
        <v>22002</v>
      </c>
    </row>
    <row r="4357" spans="1:20">
      <c r="A4357" t="s">
        <v>349</v>
      </c>
      <c r="B4357" t="s">
        <v>29521</v>
      </c>
      <c r="C4357" t="s">
        <v>29522</v>
      </c>
      <c r="D4357" t="s">
        <v>22307</v>
      </c>
      <c r="E4357" t="s">
        <v>21952</v>
      </c>
      <c r="F4357" t="s">
        <v>21953</v>
      </c>
      <c r="G4357">
        <v>3430</v>
      </c>
      <c r="I4357">
        <v>150</v>
      </c>
      <c r="J4357" t="s">
        <v>21954</v>
      </c>
      <c r="K4357" t="s">
        <v>204</v>
      </c>
      <c r="L4357" t="s">
        <v>12492</v>
      </c>
      <c r="M4357" t="s">
        <v>21955</v>
      </c>
      <c r="N4357" t="s">
        <v>21955</v>
      </c>
      <c r="O4357" t="s">
        <v>21955</v>
      </c>
      <c r="P4357" t="s">
        <v>21955</v>
      </c>
      <c r="Q4357" t="s">
        <v>21956</v>
      </c>
      <c r="R4357">
        <v>0.05</v>
      </c>
      <c r="S4357">
        <v>0</v>
      </c>
      <c r="T4357" t="s">
        <v>22002</v>
      </c>
    </row>
    <row r="4358" spans="1:20">
      <c r="A4358" t="s">
        <v>349</v>
      </c>
      <c r="B4358" t="s">
        <v>29523</v>
      </c>
      <c r="C4358" t="s">
        <v>29524</v>
      </c>
      <c r="D4358" t="s">
        <v>21959</v>
      </c>
      <c r="E4358" t="s">
        <v>21960</v>
      </c>
      <c r="F4358" t="s">
        <v>21953</v>
      </c>
      <c r="G4358">
        <v>3420</v>
      </c>
      <c r="I4358">
        <v>150</v>
      </c>
      <c r="J4358" t="s">
        <v>21954</v>
      </c>
      <c r="K4358" t="s">
        <v>204</v>
      </c>
      <c r="L4358" t="s">
        <v>12492</v>
      </c>
      <c r="M4358" t="s">
        <v>21961</v>
      </c>
      <c r="N4358" t="s">
        <v>21961</v>
      </c>
      <c r="O4358" t="s">
        <v>21961</v>
      </c>
      <c r="P4358" t="s">
        <v>21961</v>
      </c>
      <c r="Q4358" t="s">
        <v>21956</v>
      </c>
      <c r="R4358">
        <v>0.05</v>
      </c>
      <c r="S4358">
        <v>0</v>
      </c>
    </row>
    <row r="4359" spans="1:20">
      <c r="A4359" t="s">
        <v>349</v>
      </c>
      <c r="B4359" t="s">
        <v>29525</v>
      </c>
      <c r="C4359" t="s">
        <v>29526</v>
      </c>
      <c r="D4359" t="s">
        <v>26586</v>
      </c>
      <c r="E4359" t="s">
        <v>21966</v>
      </c>
      <c r="F4359" t="s">
        <v>21953</v>
      </c>
      <c r="G4359">
        <v>3220</v>
      </c>
      <c r="I4359">
        <v>150</v>
      </c>
      <c r="J4359" t="s">
        <v>21954</v>
      </c>
      <c r="K4359" t="s">
        <v>12492</v>
      </c>
      <c r="L4359" t="s">
        <v>12492</v>
      </c>
      <c r="M4359" t="s">
        <v>34</v>
      </c>
      <c r="N4359" t="s">
        <v>34</v>
      </c>
      <c r="O4359" t="s">
        <v>34</v>
      </c>
      <c r="P4359" t="s">
        <v>34</v>
      </c>
      <c r="Q4359" t="s">
        <v>21956</v>
      </c>
      <c r="R4359">
        <v>0.05</v>
      </c>
      <c r="S4359">
        <v>0</v>
      </c>
      <c r="T4359" t="s">
        <v>21967</v>
      </c>
    </row>
    <row r="4360" spans="1:20">
      <c r="A4360" t="s">
        <v>349</v>
      </c>
      <c r="B4360" t="s">
        <v>29527</v>
      </c>
      <c r="C4360" t="s">
        <v>29528</v>
      </c>
      <c r="D4360" t="s">
        <v>22022</v>
      </c>
      <c r="E4360" t="s">
        <v>21952</v>
      </c>
      <c r="F4360" t="s">
        <v>21953</v>
      </c>
      <c r="G4360">
        <v>3450</v>
      </c>
      <c r="I4360">
        <v>150</v>
      </c>
      <c r="J4360" t="s">
        <v>21954</v>
      </c>
      <c r="K4360" t="s">
        <v>12492</v>
      </c>
      <c r="L4360" t="s">
        <v>12492</v>
      </c>
      <c r="M4360" t="s">
        <v>21955</v>
      </c>
      <c r="N4360" t="s">
        <v>21955</v>
      </c>
      <c r="O4360" t="s">
        <v>21955</v>
      </c>
      <c r="P4360" t="s">
        <v>21955</v>
      </c>
      <c r="Q4360" t="s">
        <v>21956</v>
      </c>
      <c r="R4360">
        <v>0.05</v>
      </c>
      <c r="S4360">
        <v>0</v>
      </c>
      <c r="T4360" t="s">
        <v>22002</v>
      </c>
    </row>
    <row r="4361" spans="1:20">
      <c r="A4361" t="s">
        <v>349</v>
      </c>
      <c r="B4361" t="s">
        <v>29529</v>
      </c>
      <c r="C4361" t="s">
        <v>29530</v>
      </c>
      <c r="D4361" t="s">
        <v>26581</v>
      </c>
      <c r="E4361" t="s">
        <v>21960</v>
      </c>
      <c r="F4361" t="s">
        <v>21953</v>
      </c>
      <c r="G4361">
        <v>3021</v>
      </c>
      <c r="I4361">
        <v>150</v>
      </c>
      <c r="J4361" t="s">
        <v>21954</v>
      </c>
      <c r="K4361" t="s">
        <v>12492</v>
      </c>
      <c r="L4361" t="s">
        <v>12492</v>
      </c>
      <c r="M4361" t="s">
        <v>21955</v>
      </c>
      <c r="N4361" t="s">
        <v>21955</v>
      </c>
      <c r="O4361" t="s">
        <v>21955</v>
      </c>
      <c r="P4361" t="s">
        <v>21955</v>
      </c>
      <c r="Q4361" t="s">
        <v>21956</v>
      </c>
      <c r="R4361">
        <v>0.05</v>
      </c>
      <c r="S4361">
        <v>0</v>
      </c>
    </row>
    <row r="4362" spans="1:20">
      <c r="A4362" t="s">
        <v>349</v>
      </c>
      <c r="B4362" t="s">
        <v>29531</v>
      </c>
      <c r="C4362" t="s">
        <v>29532</v>
      </c>
      <c r="D4362" t="s">
        <v>21979</v>
      </c>
      <c r="E4362" t="s">
        <v>21952</v>
      </c>
      <c r="F4362" t="s">
        <v>21953</v>
      </c>
      <c r="G4362">
        <v>3440</v>
      </c>
      <c r="I4362">
        <v>150</v>
      </c>
      <c r="J4362" t="s">
        <v>21954</v>
      </c>
      <c r="K4362" t="s">
        <v>204</v>
      </c>
      <c r="L4362" t="s">
        <v>12492</v>
      </c>
      <c r="M4362" t="s">
        <v>21955</v>
      </c>
      <c r="N4362" t="s">
        <v>21955</v>
      </c>
      <c r="O4362" t="s">
        <v>21955</v>
      </c>
      <c r="P4362" t="s">
        <v>21955</v>
      </c>
      <c r="Q4362" t="s">
        <v>21956</v>
      </c>
      <c r="R4362">
        <v>0.05</v>
      </c>
      <c r="S4362">
        <v>0</v>
      </c>
    </row>
    <row r="4363" spans="1:20">
      <c r="A4363" t="s">
        <v>349</v>
      </c>
      <c r="B4363" t="s">
        <v>29533</v>
      </c>
      <c r="C4363" t="s">
        <v>29534</v>
      </c>
      <c r="D4363" t="s">
        <v>24390</v>
      </c>
      <c r="E4363" t="s">
        <v>21966</v>
      </c>
      <c r="F4363" t="s">
        <v>21953</v>
      </c>
      <c r="G4363">
        <v>3220</v>
      </c>
      <c r="I4363">
        <v>150</v>
      </c>
      <c r="J4363" t="s">
        <v>21954</v>
      </c>
      <c r="K4363" t="s">
        <v>204</v>
      </c>
      <c r="L4363" t="s">
        <v>12492</v>
      </c>
      <c r="M4363" t="s">
        <v>34</v>
      </c>
      <c r="N4363" t="s">
        <v>34</v>
      </c>
      <c r="O4363" t="s">
        <v>34</v>
      </c>
      <c r="P4363" t="s">
        <v>34</v>
      </c>
      <c r="Q4363" t="s">
        <v>21956</v>
      </c>
      <c r="R4363">
        <v>0.05</v>
      </c>
      <c r="S4363">
        <v>0</v>
      </c>
    </row>
    <row r="4364" spans="1:20">
      <c r="A4364" t="s">
        <v>349</v>
      </c>
      <c r="B4364" t="s">
        <v>29535</v>
      </c>
      <c r="C4364" t="s">
        <v>29536</v>
      </c>
      <c r="D4364" t="s">
        <v>22162</v>
      </c>
      <c r="E4364" t="s">
        <v>21966</v>
      </c>
      <c r="F4364" t="s">
        <v>21953</v>
      </c>
      <c r="G4364">
        <v>3220</v>
      </c>
      <c r="I4364">
        <v>150</v>
      </c>
      <c r="J4364" t="s">
        <v>21954</v>
      </c>
      <c r="K4364" t="s">
        <v>12492</v>
      </c>
      <c r="L4364" t="s">
        <v>12492</v>
      </c>
      <c r="M4364" t="s">
        <v>21955</v>
      </c>
      <c r="N4364" t="s">
        <v>21955</v>
      </c>
      <c r="O4364" t="s">
        <v>21955</v>
      </c>
      <c r="P4364" t="s">
        <v>21955</v>
      </c>
      <c r="Q4364" t="s">
        <v>21956</v>
      </c>
      <c r="R4364">
        <v>0.05</v>
      </c>
      <c r="S4364">
        <v>0</v>
      </c>
      <c r="T4364" t="s">
        <v>21967</v>
      </c>
    </row>
    <row r="4365" spans="1:20">
      <c r="A4365" t="s">
        <v>349</v>
      </c>
      <c r="B4365" t="s">
        <v>29537</v>
      </c>
      <c r="C4365" t="s">
        <v>29538</v>
      </c>
      <c r="D4365" t="s">
        <v>21959</v>
      </c>
      <c r="E4365" t="s">
        <v>21960</v>
      </c>
      <c r="F4365" t="s">
        <v>21953</v>
      </c>
      <c r="G4365">
        <v>3420</v>
      </c>
      <c r="I4365">
        <v>150</v>
      </c>
      <c r="J4365" t="s">
        <v>21954</v>
      </c>
      <c r="K4365" t="s">
        <v>204</v>
      </c>
      <c r="L4365" t="s">
        <v>12492</v>
      </c>
      <c r="M4365" t="s">
        <v>21961</v>
      </c>
      <c r="N4365" t="s">
        <v>21961</v>
      </c>
      <c r="O4365" t="s">
        <v>21961</v>
      </c>
      <c r="P4365" t="s">
        <v>21961</v>
      </c>
      <c r="Q4365" t="s">
        <v>21956</v>
      </c>
      <c r="R4365">
        <v>0.05</v>
      </c>
      <c r="S4365">
        <v>0</v>
      </c>
    </row>
    <row r="4366" spans="1:20">
      <c r="A4366" t="s">
        <v>349</v>
      </c>
      <c r="B4366" t="s">
        <v>29539</v>
      </c>
      <c r="C4366" t="s">
        <v>29540</v>
      </c>
      <c r="D4366" t="s">
        <v>22700</v>
      </c>
      <c r="E4366" t="s">
        <v>21952</v>
      </c>
      <c r="F4366" t="s">
        <v>21953</v>
      </c>
      <c r="G4366">
        <v>3450</v>
      </c>
      <c r="I4366">
        <v>150</v>
      </c>
      <c r="J4366" t="s">
        <v>21954</v>
      </c>
      <c r="K4366" t="s">
        <v>12492</v>
      </c>
      <c r="L4366" t="s">
        <v>12492</v>
      </c>
      <c r="M4366" t="s">
        <v>21961</v>
      </c>
      <c r="N4366" t="s">
        <v>21961</v>
      </c>
      <c r="O4366" t="s">
        <v>21961</v>
      </c>
      <c r="P4366" t="s">
        <v>21961</v>
      </c>
      <c r="Q4366" t="s">
        <v>21956</v>
      </c>
      <c r="R4366">
        <v>0.05</v>
      </c>
      <c r="S4366">
        <v>0</v>
      </c>
      <c r="T4366" t="s">
        <v>22002</v>
      </c>
    </row>
    <row r="4367" spans="1:20">
      <c r="A4367" t="s">
        <v>349</v>
      </c>
      <c r="B4367" t="s">
        <v>29541</v>
      </c>
      <c r="C4367" t="s">
        <v>29542</v>
      </c>
      <c r="D4367" t="s">
        <v>21959</v>
      </c>
      <c r="E4367" t="s">
        <v>21960</v>
      </c>
      <c r="F4367" t="s">
        <v>21953</v>
      </c>
      <c r="G4367">
        <v>3420</v>
      </c>
      <c r="I4367">
        <v>150</v>
      </c>
      <c r="J4367" t="s">
        <v>21954</v>
      </c>
      <c r="K4367" t="s">
        <v>204</v>
      </c>
      <c r="L4367" t="s">
        <v>12492</v>
      </c>
      <c r="M4367" t="s">
        <v>21955</v>
      </c>
      <c r="N4367" t="s">
        <v>21955</v>
      </c>
      <c r="O4367" t="s">
        <v>21955</v>
      </c>
      <c r="P4367" t="s">
        <v>21955</v>
      </c>
      <c r="Q4367" t="s">
        <v>21956</v>
      </c>
      <c r="R4367">
        <v>0.05</v>
      </c>
      <c r="S4367">
        <v>0</v>
      </c>
    </row>
    <row r="4368" spans="1:20">
      <c r="A4368" t="s">
        <v>349</v>
      </c>
      <c r="B4368" t="s">
        <v>29543</v>
      </c>
      <c r="C4368" t="s">
        <v>29544</v>
      </c>
      <c r="D4368" t="s">
        <v>22409</v>
      </c>
      <c r="E4368" t="s">
        <v>21952</v>
      </c>
      <c r="F4368" t="s">
        <v>21953</v>
      </c>
      <c r="G4368">
        <v>3220</v>
      </c>
      <c r="I4368">
        <v>150</v>
      </c>
      <c r="J4368" t="s">
        <v>21954</v>
      </c>
      <c r="K4368" t="s">
        <v>12492</v>
      </c>
      <c r="L4368" t="s">
        <v>12492</v>
      </c>
      <c r="M4368" t="s">
        <v>21955</v>
      </c>
      <c r="N4368" t="s">
        <v>21955</v>
      </c>
      <c r="O4368" t="s">
        <v>21955</v>
      </c>
      <c r="P4368" t="s">
        <v>21955</v>
      </c>
      <c r="Q4368" t="s">
        <v>21956</v>
      </c>
      <c r="R4368">
        <v>0.05</v>
      </c>
      <c r="S4368">
        <v>0</v>
      </c>
      <c r="T4368" t="s">
        <v>21967</v>
      </c>
    </row>
    <row r="4369" spans="1:20">
      <c r="A4369" t="s">
        <v>349</v>
      </c>
      <c r="B4369" t="s">
        <v>29545</v>
      </c>
      <c r="C4369" t="s">
        <v>29546</v>
      </c>
      <c r="D4369" t="s">
        <v>21959</v>
      </c>
      <c r="E4369" t="s">
        <v>21960</v>
      </c>
      <c r="F4369" t="s">
        <v>21953</v>
      </c>
      <c r="G4369">
        <v>3420</v>
      </c>
      <c r="I4369">
        <v>150</v>
      </c>
      <c r="J4369" t="s">
        <v>21954</v>
      </c>
      <c r="K4369" t="s">
        <v>12492</v>
      </c>
      <c r="L4369" t="s">
        <v>12492</v>
      </c>
      <c r="M4369" t="s">
        <v>21955</v>
      </c>
      <c r="N4369" t="s">
        <v>21955</v>
      </c>
      <c r="O4369" t="s">
        <v>21955</v>
      </c>
      <c r="P4369" t="s">
        <v>21955</v>
      </c>
      <c r="Q4369" t="s">
        <v>21956</v>
      </c>
      <c r="R4369">
        <v>0.05</v>
      </c>
      <c r="S4369">
        <v>0</v>
      </c>
      <c r="T4369" t="s">
        <v>22002</v>
      </c>
    </row>
    <row r="4370" spans="1:20">
      <c r="A4370" t="s">
        <v>349</v>
      </c>
      <c r="B4370" t="s">
        <v>29547</v>
      </c>
      <c r="C4370" t="s">
        <v>29548</v>
      </c>
      <c r="D4370" t="s">
        <v>21959</v>
      </c>
      <c r="E4370" t="s">
        <v>21960</v>
      </c>
      <c r="F4370" t="s">
        <v>21953</v>
      </c>
      <c r="G4370">
        <v>3420</v>
      </c>
      <c r="I4370">
        <v>150</v>
      </c>
      <c r="J4370" t="s">
        <v>21954</v>
      </c>
      <c r="K4370" t="s">
        <v>204</v>
      </c>
      <c r="L4370" t="s">
        <v>12492</v>
      </c>
      <c r="M4370" t="s">
        <v>21961</v>
      </c>
      <c r="N4370" t="s">
        <v>21961</v>
      </c>
      <c r="O4370" t="s">
        <v>21961</v>
      </c>
      <c r="P4370" t="s">
        <v>21961</v>
      </c>
      <c r="Q4370" t="s">
        <v>21956</v>
      </c>
      <c r="R4370">
        <v>0.05</v>
      </c>
      <c r="S4370">
        <v>0</v>
      </c>
    </row>
    <row r="4371" spans="1:20">
      <c r="A4371" t="s">
        <v>349</v>
      </c>
      <c r="B4371" t="s">
        <v>29549</v>
      </c>
      <c r="C4371" t="s">
        <v>29550</v>
      </c>
      <c r="D4371" t="s">
        <v>22162</v>
      </c>
      <c r="E4371" t="s">
        <v>21952</v>
      </c>
      <c r="F4371" t="s">
        <v>21953</v>
      </c>
      <c r="G4371">
        <v>3440</v>
      </c>
      <c r="I4371">
        <v>150</v>
      </c>
      <c r="J4371" t="s">
        <v>21954</v>
      </c>
      <c r="K4371" t="s">
        <v>12492</v>
      </c>
      <c r="L4371" t="s">
        <v>12492</v>
      </c>
      <c r="M4371" t="s">
        <v>21955</v>
      </c>
      <c r="N4371" t="s">
        <v>21955</v>
      </c>
      <c r="O4371" t="s">
        <v>21955</v>
      </c>
      <c r="P4371" t="s">
        <v>21955</v>
      </c>
      <c r="Q4371" t="s">
        <v>21956</v>
      </c>
      <c r="R4371">
        <v>0.05</v>
      </c>
      <c r="S4371">
        <v>0</v>
      </c>
      <c r="T4371" t="s">
        <v>21967</v>
      </c>
    </row>
    <row r="4372" spans="1:20">
      <c r="A4372" t="s">
        <v>349</v>
      </c>
      <c r="B4372" t="s">
        <v>29551</v>
      </c>
      <c r="C4372" t="s">
        <v>29552</v>
      </c>
      <c r="D4372" t="s">
        <v>26893</v>
      </c>
      <c r="E4372" t="s">
        <v>21960</v>
      </c>
      <c r="F4372" t="s">
        <v>21953</v>
      </c>
      <c r="G4372">
        <v>3420</v>
      </c>
      <c r="I4372">
        <v>150</v>
      </c>
      <c r="J4372" t="s">
        <v>21954</v>
      </c>
      <c r="K4372" t="s">
        <v>12492</v>
      </c>
      <c r="L4372" t="s">
        <v>12492</v>
      </c>
      <c r="M4372" t="s">
        <v>21955</v>
      </c>
      <c r="N4372" t="s">
        <v>21955</v>
      </c>
      <c r="O4372" t="s">
        <v>21955</v>
      </c>
      <c r="P4372" t="s">
        <v>21955</v>
      </c>
      <c r="Q4372" t="s">
        <v>21956</v>
      </c>
      <c r="R4372">
        <v>0.05</v>
      </c>
      <c r="S4372">
        <v>0</v>
      </c>
      <c r="T4372" t="s">
        <v>22002</v>
      </c>
    </row>
    <row r="4373" spans="1:20">
      <c r="A4373" t="s">
        <v>349</v>
      </c>
      <c r="B4373" t="s">
        <v>29553</v>
      </c>
      <c r="C4373" t="s">
        <v>29554</v>
      </c>
      <c r="D4373" t="s">
        <v>26893</v>
      </c>
      <c r="E4373" t="s">
        <v>21960</v>
      </c>
      <c r="F4373" t="s">
        <v>21953</v>
      </c>
      <c r="G4373">
        <v>3420</v>
      </c>
      <c r="I4373">
        <v>150</v>
      </c>
      <c r="J4373" t="s">
        <v>21954</v>
      </c>
      <c r="K4373" t="s">
        <v>12492</v>
      </c>
      <c r="L4373" t="s">
        <v>12492</v>
      </c>
      <c r="M4373" t="s">
        <v>21955</v>
      </c>
      <c r="N4373" t="s">
        <v>21955</v>
      </c>
      <c r="O4373" t="s">
        <v>21955</v>
      </c>
      <c r="P4373" t="s">
        <v>21955</v>
      </c>
      <c r="Q4373" t="s">
        <v>21956</v>
      </c>
      <c r="R4373">
        <v>0.05</v>
      </c>
      <c r="S4373">
        <v>0</v>
      </c>
      <c r="T4373" t="s">
        <v>22002</v>
      </c>
    </row>
    <row r="4374" spans="1:20">
      <c r="A4374" t="s">
        <v>349</v>
      </c>
      <c r="B4374" t="s">
        <v>29555</v>
      </c>
      <c r="C4374" t="s">
        <v>29556</v>
      </c>
      <c r="D4374" t="s">
        <v>26893</v>
      </c>
      <c r="E4374" t="s">
        <v>21960</v>
      </c>
      <c r="F4374" t="s">
        <v>21953</v>
      </c>
      <c r="G4374">
        <v>3420</v>
      </c>
      <c r="I4374">
        <v>150</v>
      </c>
      <c r="J4374" t="s">
        <v>21954</v>
      </c>
      <c r="K4374" t="s">
        <v>12492</v>
      </c>
      <c r="L4374" t="s">
        <v>12492</v>
      </c>
      <c r="M4374" t="s">
        <v>21955</v>
      </c>
      <c r="N4374" t="s">
        <v>21955</v>
      </c>
      <c r="O4374" t="s">
        <v>21955</v>
      </c>
      <c r="P4374" t="s">
        <v>21955</v>
      </c>
      <c r="Q4374" t="s">
        <v>21956</v>
      </c>
      <c r="R4374">
        <v>0.05</v>
      </c>
      <c r="S4374">
        <v>0</v>
      </c>
      <c r="T4374" t="s">
        <v>22002</v>
      </c>
    </row>
    <row r="4375" spans="1:20">
      <c r="A4375" t="s">
        <v>349</v>
      </c>
      <c r="B4375" t="s">
        <v>29557</v>
      </c>
      <c r="C4375" t="s">
        <v>29558</v>
      </c>
      <c r="D4375" t="s">
        <v>26769</v>
      </c>
      <c r="E4375" t="s">
        <v>21952</v>
      </c>
      <c r="F4375" t="s">
        <v>21953</v>
      </c>
      <c r="G4375">
        <v>3430</v>
      </c>
      <c r="I4375">
        <v>200</v>
      </c>
      <c r="J4375" t="s">
        <v>21954</v>
      </c>
      <c r="K4375" t="s">
        <v>12492</v>
      </c>
      <c r="L4375" t="s">
        <v>12492</v>
      </c>
      <c r="M4375" t="s">
        <v>21955</v>
      </c>
      <c r="N4375" t="s">
        <v>21955</v>
      </c>
      <c r="O4375" t="s">
        <v>21955</v>
      </c>
      <c r="P4375" t="s">
        <v>21955</v>
      </c>
      <c r="Q4375" t="s">
        <v>21956</v>
      </c>
      <c r="R4375">
        <v>0.05</v>
      </c>
      <c r="S4375">
        <v>0</v>
      </c>
      <c r="T4375" t="s">
        <v>21967</v>
      </c>
    </row>
    <row r="4376" spans="1:20">
      <c r="A4376" t="s">
        <v>349</v>
      </c>
      <c r="B4376" t="s">
        <v>29559</v>
      </c>
      <c r="C4376" t="s">
        <v>29560</v>
      </c>
      <c r="D4376" t="s">
        <v>22360</v>
      </c>
      <c r="E4376" t="s">
        <v>21960</v>
      </c>
      <c r="F4376" t="s">
        <v>21953</v>
      </c>
      <c r="G4376">
        <v>3420</v>
      </c>
      <c r="I4376">
        <v>150</v>
      </c>
      <c r="J4376" t="s">
        <v>21954</v>
      </c>
      <c r="K4376" t="s">
        <v>204</v>
      </c>
      <c r="L4376" t="s">
        <v>12492</v>
      </c>
      <c r="M4376" t="s">
        <v>21955</v>
      </c>
      <c r="N4376" t="s">
        <v>21955</v>
      </c>
      <c r="O4376" t="s">
        <v>21955</v>
      </c>
      <c r="P4376" t="s">
        <v>21955</v>
      </c>
      <c r="Q4376" t="s">
        <v>21956</v>
      </c>
      <c r="R4376">
        <v>0.05</v>
      </c>
      <c r="S4376">
        <v>0</v>
      </c>
      <c r="T4376" t="s">
        <v>22002</v>
      </c>
    </row>
    <row r="4377" spans="1:20">
      <c r="A4377" t="s">
        <v>349</v>
      </c>
      <c r="B4377" t="s">
        <v>29561</v>
      </c>
      <c r="C4377" t="s">
        <v>29562</v>
      </c>
      <c r="D4377" t="s">
        <v>27647</v>
      </c>
      <c r="E4377" t="s">
        <v>22767</v>
      </c>
      <c r="F4377" t="s">
        <v>21953</v>
      </c>
      <c r="G4377">
        <v>3240</v>
      </c>
      <c r="I4377">
        <v>150</v>
      </c>
      <c r="J4377" t="s">
        <v>21954</v>
      </c>
      <c r="K4377" t="s">
        <v>204</v>
      </c>
      <c r="L4377" t="s">
        <v>12492</v>
      </c>
      <c r="M4377" t="s">
        <v>21961</v>
      </c>
      <c r="N4377" t="s">
        <v>21961</v>
      </c>
      <c r="O4377" t="s">
        <v>21961</v>
      </c>
      <c r="P4377" t="s">
        <v>21961</v>
      </c>
      <c r="Q4377" t="s">
        <v>21956</v>
      </c>
      <c r="R4377">
        <v>0.05</v>
      </c>
      <c r="S4377">
        <v>0</v>
      </c>
    </row>
    <row r="4378" spans="1:20">
      <c r="A4378" t="s">
        <v>349</v>
      </c>
      <c r="B4378" t="s">
        <v>29563</v>
      </c>
      <c r="C4378" t="s">
        <v>29564</v>
      </c>
      <c r="D4378" t="s">
        <v>23636</v>
      </c>
      <c r="E4378" t="s">
        <v>21987</v>
      </c>
      <c r="F4378" t="s">
        <v>21953</v>
      </c>
      <c r="G4378">
        <v>3450</v>
      </c>
      <c r="I4378">
        <v>150</v>
      </c>
      <c r="J4378" t="s">
        <v>21954</v>
      </c>
      <c r="K4378" t="s">
        <v>12492</v>
      </c>
      <c r="L4378" t="s">
        <v>12492</v>
      </c>
      <c r="M4378" t="s">
        <v>21955</v>
      </c>
      <c r="N4378" t="s">
        <v>21955</v>
      </c>
      <c r="O4378" t="s">
        <v>21955</v>
      </c>
      <c r="P4378" t="s">
        <v>21955</v>
      </c>
      <c r="Q4378" t="s">
        <v>21956</v>
      </c>
      <c r="R4378">
        <v>0.05</v>
      </c>
      <c r="S4378">
        <v>0</v>
      </c>
      <c r="T4378" t="s">
        <v>21967</v>
      </c>
    </row>
    <row r="4379" spans="1:20">
      <c r="A4379" t="s">
        <v>349</v>
      </c>
      <c r="B4379" t="s">
        <v>29565</v>
      </c>
      <c r="C4379" t="s">
        <v>29566</v>
      </c>
      <c r="D4379" t="s">
        <v>22125</v>
      </c>
      <c r="E4379" t="s">
        <v>21987</v>
      </c>
      <c r="F4379" t="s">
        <v>21953</v>
      </c>
      <c r="G4379">
        <v>3450</v>
      </c>
      <c r="I4379">
        <v>150</v>
      </c>
      <c r="J4379" t="s">
        <v>21954</v>
      </c>
      <c r="K4379" t="s">
        <v>12492</v>
      </c>
      <c r="L4379" t="s">
        <v>12492</v>
      </c>
      <c r="M4379" t="s">
        <v>21955</v>
      </c>
      <c r="N4379" t="s">
        <v>21955</v>
      </c>
      <c r="O4379" t="s">
        <v>21955</v>
      </c>
      <c r="P4379" t="s">
        <v>21955</v>
      </c>
      <c r="Q4379" t="s">
        <v>21956</v>
      </c>
      <c r="R4379">
        <v>0.05</v>
      </c>
      <c r="S4379">
        <v>0</v>
      </c>
      <c r="T4379" t="s">
        <v>21967</v>
      </c>
    </row>
    <row r="4380" spans="1:20">
      <c r="A4380" t="s">
        <v>349</v>
      </c>
      <c r="B4380" t="s">
        <v>29567</v>
      </c>
      <c r="C4380" t="s">
        <v>29568</v>
      </c>
      <c r="D4380" t="s">
        <v>22043</v>
      </c>
      <c r="E4380" t="s">
        <v>21952</v>
      </c>
      <c r="F4380" t="s">
        <v>21953</v>
      </c>
      <c r="G4380">
        <v>3440</v>
      </c>
      <c r="I4380">
        <v>150</v>
      </c>
      <c r="J4380" t="s">
        <v>21954</v>
      </c>
      <c r="K4380" t="s">
        <v>12492</v>
      </c>
      <c r="L4380" t="s">
        <v>12492</v>
      </c>
      <c r="M4380" t="s">
        <v>21955</v>
      </c>
      <c r="N4380" t="s">
        <v>21955</v>
      </c>
      <c r="O4380" t="s">
        <v>21955</v>
      </c>
      <c r="P4380" t="s">
        <v>21955</v>
      </c>
      <c r="Q4380" t="s">
        <v>21956</v>
      </c>
      <c r="R4380">
        <v>0.05</v>
      </c>
      <c r="S4380">
        <v>0</v>
      </c>
      <c r="T4380" t="s">
        <v>22002</v>
      </c>
    </row>
    <row r="4381" spans="1:20">
      <c r="A4381" t="s">
        <v>349</v>
      </c>
      <c r="B4381" t="s">
        <v>29569</v>
      </c>
      <c r="C4381" t="s">
        <v>29570</v>
      </c>
      <c r="D4381" t="s">
        <v>21959</v>
      </c>
      <c r="E4381" t="s">
        <v>21960</v>
      </c>
      <c r="F4381" t="s">
        <v>21953</v>
      </c>
      <c r="G4381">
        <v>3420</v>
      </c>
      <c r="I4381">
        <v>150</v>
      </c>
      <c r="J4381" t="s">
        <v>21954</v>
      </c>
      <c r="K4381" t="s">
        <v>12492</v>
      </c>
      <c r="L4381" t="s">
        <v>12492</v>
      </c>
      <c r="M4381" t="s">
        <v>21955</v>
      </c>
      <c r="N4381" t="s">
        <v>21955</v>
      </c>
      <c r="O4381" t="s">
        <v>21955</v>
      </c>
      <c r="P4381" t="s">
        <v>21955</v>
      </c>
      <c r="Q4381" t="s">
        <v>21956</v>
      </c>
      <c r="R4381">
        <v>0.05</v>
      </c>
      <c r="S4381">
        <v>0</v>
      </c>
    </row>
    <row r="4382" spans="1:20">
      <c r="A4382" t="s">
        <v>349</v>
      </c>
      <c r="B4382" t="s">
        <v>29571</v>
      </c>
      <c r="C4382" t="s">
        <v>29572</v>
      </c>
      <c r="D4382" t="s">
        <v>22069</v>
      </c>
      <c r="E4382" t="s">
        <v>21952</v>
      </c>
      <c r="F4382" t="s">
        <v>21953</v>
      </c>
      <c r="G4382">
        <v>3430</v>
      </c>
      <c r="I4382">
        <v>150</v>
      </c>
      <c r="J4382" t="s">
        <v>21954</v>
      </c>
      <c r="K4382" t="s">
        <v>204</v>
      </c>
      <c r="L4382" t="s">
        <v>12492</v>
      </c>
      <c r="M4382" t="s">
        <v>21955</v>
      </c>
      <c r="N4382" t="s">
        <v>21955</v>
      </c>
      <c r="O4382" t="s">
        <v>21955</v>
      </c>
      <c r="P4382" t="s">
        <v>21955</v>
      </c>
      <c r="Q4382" t="s">
        <v>21956</v>
      </c>
      <c r="R4382">
        <v>0.05</v>
      </c>
      <c r="S4382">
        <v>0</v>
      </c>
    </row>
    <row r="4383" spans="1:20">
      <c r="A4383" t="s">
        <v>349</v>
      </c>
      <c r="B4383" t="s">
        <v>29573</v>
      </c>
      <c r="C4383" t="s">
        <v>29574</v>
      </c>
      <c r="D4383" t="s">
        <v>22069</v>
      </c>
      <c r="E4383" t="s">
        <v>21952</v>
      </c>
      <c r="F4383" t="s">
        <v>21953</v>
      </c>
      <c r="G4383">
        <v>3430</v>
      </c>
      <c r="I4383">
        <v>150</v>
      </c>
      <c r="J4383" t="s">
        <v>21954</v>
      </c>
      <c r="K4383" t="s">
        <v>12492</v>
      </c>
      <c r="L4383" t="s">
        <v>12492</v>
      </c>
      <c r="M4383" t="s">
        <v>21955</v>
      </c>
      <c r="N4383" t="s">
        <v>21955</v>
      </c>
      <c r="O4383" t="s">
        <v>21955</v>
      </c>
      <c r="P4383" t="s">
        <v>21955</v>
      </c>
      <c r="Q4383" t="s">
        <v>21956</v>
      </c>
      <c r="R4383">
        <v>0.05</v>
      </c>
      <c r="S4383">
        <v>0</v>
      </c>
      <c r="T4383" t="s">
        <v>21967</v>
      </c>
    </row>
    <row r="4384" spans="1:20">
      <c r="A4384" t="s">
        <v>349</v>
      </c>
      <c r="B4384" t="s">
        <v>29575</v>
      </c>
      <c r="C4384" t="s">
        <v>29576</v>
      </c>
      <c r="D4384" t="s">
        <v>25888</v>
      </c>
      <c r="E4384" t="s">
        <v>21952</v>
      </c>
      <c r="F4384" t="s">
        <v>21953</v>
      </c>
      <c r="G4384">
        <v>3450</v>
      </c>
      <c r="I4384">
        <v>150</v>
      </c>
      <c r="J4384" t="s">
        <v>21954</v>
      </c>
      <c r="K4384" t="s">
        <v>204</v>
      </c>
      <c r="L4384" t="s">
        <v>12492</v>
      </c>
      <c r="M4384" t="s">
        <v>21955</v>
      </c>
      <c r="N4384" t="s">
        <v>21955</v>
      </c>
      <c r="O4384" t="s">
        <v>21955</v>
      </c>
      <c r="P4384" t="s">
        <v>21955</v>
      </c>
      <c r="Q4384" t="s">
        <v>21956</v>
      </c>
      <c r="R4384">
        <v>0.05</v>
      </c>
      <c r="S4384">
        <v>0</v>
      </c>
    </row>
    <row r="4385" spans="1:20">
      <c r="A4385" t="s">
        <v>349</v>
      </c>
      <c r="B4385" t="s">
        <v>29577</v>
      </c>
      <c r="C4385" t="s">
        <v>29578</v>
      </c>
      <c r="D4385" t="s">
        <v>25365</v>
      </c>
      <c r="E4385" t="s">
        <v>21966</v>
      </c>
      <c r="F4385" t="s">
        <v>21953</v>
      </c>
      <c r="G4385">
        <v>3220</v>
      </c>
      <c r="I4385">
        <v>150</v>
      </c>
      <c r="J4385" t="s">
        <v>21954</v>
      </c>
      <c r="K4385" t="s">
        <v>204</v>
      </c>
      <c r="L4385" t="s">
        <v>12492</v>
      </c>
      <c r="M4385" t="s">
        <v>21955</v>
      </c>
      <c r="N4385" t="s">
        <v>21955</v>
      </c>
      <c r="O4385" t="s">
        <v>21955</v>
      </c>
      <c r="P4385" t="s">
        <v>21955</v>
      </c>
      <c r="Q4385" t="s">
        <v>21956</v>
      </c>
      <c r="R4385">
        <v>0.05</v>
      </c>
      <c r="S4385">
        <v>0</v>
      </c>
      <c r="T4385" t="s">
        <v>21967</v>
      </c>
    </row>
    <row r="4386" spans="1:20">
      <c r="A4386" t="s">
        <v>349</v>
      </c>
      <c r="B4386" t="s">
        <v>29579</v>
      </c>
      <c r="C4386" t="s">
        <v>29580</v>
      </c>
      <c r="D4386" t="s">
        <v>22412</v>
      </c>
      <c r="E4386" t="s">
        <v>22199</v>
      </c>
      <c r="F4386" t="s">
        <v>21953</v>
      </c>
      <c r="G4386">
        <v>3220</v>
      </c>
      <c r="I4386">
        <v>150</v>
      </c>
      <c r="J4386" t="s">
        <v>21954</v>
      </c>
      <c r="K4386" t="s">
        <v>12492</v>
      </c>
      <c r="L4386" t="s">
        <v>12492</v>
      </c>
      <c r="M4386" t="s">
        <v>21955</v>
      </c>
      <c r="N4386" t="s">
        <v>21955</v>
      </c>
      <c r="O4386" t="s">
        <v>21955</v>
      </c>
      <c r="P4386" t="s">
        <v>21955</v>
      </c>
      <c r="Q4386" t="s">
        <v>21956</v>
      </c>
      <c r="R4386">
        <v>0.05</v>
      </c>
      <c r="S4386">
        <v>0</v>
      </c>
      <c r="T4386" t="s">
        <v>21967</v>
      </c>
    </row>
    <row r="4387" spans="1:20">
      <c r="A4387" t="s">
        <v>349</v>
      </c>
      <c r="B4387" t="s">
        <v>29581</v>
      </c>
      <c r="C4387" t="s">
        <v>29582</v>
      </c>
      <c r="D4387" t="s">
        <v>25157</v>
      </c>
      <c r="E4387" t="s">
        <v>29583</v>
      </c>
      <c r="F4387" t="s">
        <v>21953</v>
      </c>
      <c r="G4387">
        <v>3450</v>
      </c>
      <c r="I4387">
        <v>150</v>
      </c>
      <c r="J4387" t="s">
        <v>21954</v>
      </c>
      <c r="K4387" t="s">
        <v>204</v>
      </c>
      <c r="L4387" t="s">
        <v>12492</v>
      </c>
      <c r="M4387" t="s">
        <v>21955</v>
      </c>
      <c r="N4387" t="s">
        <v>21955</v>
      </c>
      <c r="O4387" t="s">
        <v>21955</v>
      </c>
      <c r="P4387" t="s">
        <v>21955</v>
      </c>
      <c r="Q4387" t="s">
        <v>21956</v>
      </c>
      <c r="R4387">
        <v>0.05</v>
      </c>
      <c r="S4387">
        <v>0</v>
      </c>
      <c r="T4387" t="s">
        <v>21967</v>
      </c>
    </row>
    <row r="4388" spans="1:20">
      <c r="A4388" t="s">
        <v>349</v>
      </c>
      <c r="B4388" t="s">
        <v>29584</v>
      </c>
      <c r="C4388" t="s">
        <v>29585</v>
      </c>
      <c r="D4388" t="s">
        <v>24346</v>
      </c>
      <c r="E4388" t="s">
        <v>21952</v>
      </c>
      <c r="F4388" t="s">
        <v>21953</v>
      </c>
      <c r="G4388">
        <v>3450</v>
      </c>
      <c r="H4388">
        <v>3450</v>
      </c>
      <c r="I4388">
        <v>150</v>
      </c>
      <c r="J4388" t="s">
        <v>21954</v>
      </c>
      <c r="K4388" t="s">
        <v>204</v>
      </c>
      <c r="L4388" t="s">
        <v>12492</v>
      </c>
      <c r="M4388" t="s">
        <v>21955</v>
      </c>
      <c r="N4388" t="s">
        <v>21955</v>
      </c>
      <c r="O4388" t="s">
        <v>21955</v>
      </c>
      <c r="P4388" t="s">
        <v>21955</v>
      </c>
      <c r="Q4388" t="s">
        <v>21956</v>
      </c>
      <c r="R4388">
        <v>0.05</v>
      </c>
      <c r="S4388">
        <v>0</v>
      </c>
      <c r="T4388" t="s">
        <v>21967</v>
      </c>
    </row>
    <row r="4389" spans="1:20">
      <c r="A4389" t="s">
        <v>349</v>
      </c>
      <c r="B4389" t="s">
        <v>29586</v>
      </c>
      <c r="C4389" t="s">
        <v>29587</v>
      </c>
      <c r="D4389" t="s">
        <v>22022</v>
      </c>
      <c r="E4389" t="s">
        <v>21952</v>
      </c>
      <c r="F4389" t="s">
        <v>21953</v>
      </c>
      <c r="G4389">
        <v>3440</v>
      </c>
      <c r="I4389">
        <v>150</v>
      </c>
      <c r="J4389" t="s">
        <v>21954</v>
      </c>
      <c r="K4389" t="s">
        <v>12492</v>
      </c>
      <c r="L4389" t="s">
        <v>12492</v>
      </c>
      <c r="M4389" t="s">
        <v>21955</v>
      </c>
      <c r="N4389" t="s">
        <v>21955</v>
      </c>
      <c r="O4389" t="s">
        <v>21955</v>
      </c>
      <c r="P4389" t="s">
        <v>21955</v>
      </c>
      <c r="Q4389" t="s">
        <v>21956</v>
      </c>
      <c r="R4389">
        <v>0.05</v>
      </c>
      <c r="S4389">
        <v>0</v>
      </c>
      <c r="T4389" t="s">
        <v>21967</v>
      </c>
    </row>
    <row r="4390" spans="1:20">
      <c r="A4390" t="s">
        <v>349</v>
      </c>
      <c r="B4390" t="s">
        <v>29588</v>
      </c>
      <c r="C4390" t="s">
        <v>29589</v>
      </c>
      <c r="D4390" t="s">
        <v>22360</v>
      </c>
      <c r="E4390" t="s">
        <v>21960</v>
      </c>
      <c r="F4390" t="s">
        <v>21953</v>
      </c>
      <c r="G4390">
        <v>3420</v>
      </c>
      <c r="I4390">
        <v>150</v>
      </c>
      <c r="J4390" t="s">
        <v>21954</v>
      </c>
      <c r="K4390" t="s">
        <v>204</v>
      </c>
      <c r="L4390" t="s">
        <v>12492</v>
      </c>
      <c r="M4390" t="s">
        <v>21955</v>
      </c>
      <c r="N4390" t="s">
        <v>21955</v>
      </c>
      <c r="O4390" t="s">
        <v>21955</v>
      </c>
      <c r="P4390" t="s">
        <v>21955</v>
      </c>
      <c r="Q4390" t="s">
        <v>21956</v>
      </c>
      <c r="R4390">
        <v>0.05</v>
      </c>
      <c r="S4390">
        <v>0</v>
      </c>
    </row>
    <row r="4391" spans="1:20">
      <c r="A4391" t="s">
        <v>349</v>
      </c>
      <c r="B4391" t="s">
        <v>29590</v>
      </c>
      <c r="C4391" t="s">
        <v>29591</v>
      </c>
      <c r="D4391" t="s">
        <v>21959</v>
      </c>
      <c r="E4391" t="s">
        <v>21960</v>
      </c>
      <c r="F4391" t="s">
        <v>21953</v>
      </c>
      <c r="G4391">
        <v>3420</v>
      </c>
      <c r="I4391">
        <v>150</v>
      </c>
      <c r="J4391" t="s">
        <v>21954</v>
      </c>
      <c r="K4391" t="s">
        <v>204</v>
      </c>
      <c r="L4391" t="s">
        <v>12492</v>
      </c>
      <c r="M4391" t="s">
        <v>21961</v>
      </c>
      <c r="N4391" t="s">
        <v>21961</v>
      </c>
      <c r="O4391" t="s">
        <v>21961</v>
      </c>
      <c r="P4391" t="s">
        <v>21961</v>
      </c>
      <c r="Q4391" t="s">
        <v>21956</v>
      </c>
      <c r="R4391">
        <v>0.05</v>
      </c>
      <c r="S4391">
        <v>0</v>
      </c>
    </row>
    <row r="4392" spans="1:20">
      <c r="A4392" t="s">
        <v>349</v>
      </c>
      <c r="B4392" t="s">
        <v>29592</v>
      </c>
      <c r="C4392" t="s">
        <v>29593</v>
      </c>
      <c r="D4392" t="s">
        <v>25888</v>
      </c>
      <c r="E4392" t="s">
        <v>21952</v>
      </c>
      <c r="F4392" t="s">
        <v>21953</v>
      </c>
      <c r="G4392">
        <v>3450</v>
      </c>
      <c r="I4392">
        <v>200</v>
      </c>
      <c r="J4392" t="s">
        <v>21954</v>
      </c>
      <c r="K4392" t="s">
        <v>12492</v>
      </c>
      <c r="L4392" t="s">
        <v>12492</v>
      </c>
      <c r="M4392" t="s">
        <v>21955</v>
      </c>
      <c r="N4392" t="s">
        <v>21955</v>
      </c>
      <c r="O4392" t="s">
        <v>21955</v>
      </c>
      <c r="P4392" t="s">
        <v>21955</v>
      </c>
      <c r="Q4392" t="s">
        <v>21956</v>
      </c>
      <c r="R4392">
        <v>0.05</v>
      </c>
      <c r="S4392">
        <v>0</v>
      </c>
      <c r="T4392" t="s">
        <v>21967</v>
      </c>
    </row>
    <row r="4393" spans="1:20">
      <c r="A4393" t="s">
        <v>349</v>
      </c>
      <c r="B4393" t="s">
        <v>29594</v>
      </c>
      <c r="C4393" t="s">
        <v>29595</v>
      </c>
      <c r="D4393" t="s">
        <v>25888</v>
      </c>
      <c r="E4393" t="s">
        <v>21952</v>
      </c>
      <c r="F4393" t="s">
        <v>21953</v>
      </c>
      <c r="G4393">
        <v>3450</v>
      </c>
      <c r="I4393">
        <v>150</v>
      </c>
      <c r="J4393" t="s">
        <v>21954</v>
      </c>
      <c r="K4393" t="s">
        <v>204</v>
      </c>
      <c r="L4393" t="s">
        <v>12492</v>
      </c>
      <c r="M4393" t="s">
        <v>21955</v>
      </c>
      <c r="N4393" t="s">
        <v>21955</v>
      </c>
      <c r="O4393" t="s">
        <v>21955</v>
      </c>
      <c r="P4393" t="s">
        <v>21955</v>
      </c>
      <c r="Q4393" t="s">
        <v>21956</v>
      </c>
      <c r="R4393">
        <v>0.05</v>
      </c>
      <c r="S4393">
        <v>0</v>
      </c>
      <c r="T4393" t="s">
        <v>21967</v>
      </c>
    </row>
    <row r="4394" spans="1:20">
      <c r="A4394" t="s">
        <v>349</v>
      </c>
      <c r="B4394" t="s">
        <v>29596</v>
      </c>
      <c r="C4394" t="s">
        <v>29597</v>
      </c>
      <c r="D4394" t="s">
        <v>21959</v>
      </c>
      <c r="E4394" t="s">
        <v>21960</v>
      </c>
      <c r="F4394" t="s">
        <v>21953</v>
      </c>
      <c r="G4394">
        <v>3420</v>
      </c>
      <c r="I4394">
        <v>150</v>
      </c>
      <c r="J4394" t="s">
        <v>21954</v>
      </c>
      <c r="K4394" t="s">
        <v>204</v>
      </c>
      <c r="L4394" t="s">
        <v>12492</v>
      </c>
      <c r="M4394" t="s">
        <v>21955</v>
      </c>
      <c r="N4394" t="s">
        <v>21955</v>
      </c>
      <c r="O4394" t="s">
        <v>21955</v>
      </c>
      <c r="P4394" t="s">
        <v>21955</v>
      </c>
      <c r="Q4394" t="s">
        <v>21956</v>
      </c>
      <c r="R4394">
        <v>0.05</v>
      </c>
      <c r="S4394">
        <v>0</v>
      </c>
      <c r="T4394" t="s">
        <v>21967</v>
      </c>
    </row>
    <row r="4395" spans="1:20">
      <c r="A4395" t="s">
        <v>349</v>
      </c>
      <c r="B4395" t="s">
        <v>29598</v>
      </c>
      <c r="C4395" t="s">
        <v>29599</v>
      </c>
      <c r="D4395" t="s">
        <v>21959</v>
      </c>
      <c r="E4395" t="s">
        <v>21960</v>
      </c>
      <c r="F4395" t="s">
        <v>21953</v>
      </c>
      <c r="G4395">
        <v>3420</v>
      </c>
      <c r="I4395">
        <v>150</v>
      </c>
      <c r="J4395" t="s">
        <v>21954</v>
      </c>
      <c r="K4395" t="s">
        <v>204</v>
      </c>
      <c r="L4395" t="s">
        <v>12492</v>
      </c>
      <c r="M4395" t="s">
        <v>21955</v>
      </c>
      <c r="N4395" t="s">
        <v>21955</v>
      </c>
      <c r="O4395" t="s">
        <v>21955</v>
      </c>
      <c r="P4395" t="s">
        <v>21955</v>
      </c>
      <c r="Q4395" t="s">
        <v>21956</v>
      </c>
      <c r="R4395">
        <v>0.05</v>
      </c>
      <c r="S4395">
        <v>0</v>
      </c>
      <c r="T4395" t="s">
        <v>21967</v>
      </c>
    </row>
    <row r="4396" spans="1:20">
      <c r="A4396" t="s">
        <v>349</v>
      </c>
      <c r="B4396" t="s">
        <v>29600</v>
      </c>
      <c r="C4396" t="s">
        <v>29601</v>
      </c>
      <c r="D4396" t="s">
        <v>21959</v>
      </c>
      <c r="E4396" t="s">
        <v>21960</v>
      </c>
      <c r="F4396" t="s">
        <v>21953</v>
      </c>
      <c r="G4396">
        <v>3420</v>
      </c>
      <c r="I4396">
        <v>150</v>
      </c>
      <c r="J4396" t="s">
        <v>21954</v>
      </c>
      <c r="K4396" t="s">
        <v>204</v>
      </c>
      <c r="L4396" t="s">
        <v>12492</v>
      </c>
      <c r="M4396" t="s">
        <v>21961</v>
      </c>
      <c r="N4396" t="s">
        <v>21961</v>
      </c>
      <c r="O4396" t="s">
        <v>21961</v>
      </c>
      <c r="P4396" t="s">
        <v>21961</v>
      </c>
      <c r="Q4396" t="s">
        <v>21956</v>
      </c>
      <c r="R4396">
        <v>0.05</v>
      </c>
      <c r="S4396">
        <v>0</v>
      </c>
    </row>
    <row r="4397" spans="1:20">
      <c r="A4397" t="s">
        <v>349</v>
      </c>
      <c r="B4397" t="s">
        <v>29602</v>
      </c>
      <c r="C4397" t="s">
        <v>29603</v>
      </c>
      <c r="D4397" t="s">
        <v>21959</v>
      </c>
      <c r="E4397" t="s">
        <v>21960</v>
      </c>
      <c r="F4397" t="s">
        <v>21953</v>
      </c>
      <c r="G4397">
        <v>3420</v>
      </c>
      <c r="I4397">
        <v>200</v>
      </c>
      <c r="J4397" t="s">
        <v>21954</v>
      </c>
      <c r="K4397" t="s">
        <v>12492</v>
      </c>
      <c r="L4397" t="s">
        <v>12492</v>
      </c>
      <c r="M4397" t="s">
        <v>21955</v>
      </c>
      <c r="N4397" t="s">
        <v>21955</v>
      </c>
      <c r="O4397" t="s">
        <v>21955</v>
      </c>
      <c r="P4397" t="s">
        <v>21955</v>
      </c>
      <c r="Q4397" t="s">
        <v>21956</v>
      </c>
      <c r="R4397">
        <v>0.05</v>
      </c>
      <c r="S4397">
        <v>0</v>
      </c>
      <c r="T4397" t="s">
        <v>22002</v>
      </c>
    </row>
    <row r="4398" spans="1:20">
      <c r="A4398" t="s">
        <v>349</v>
      </c>
      <c r="B4398" t="s">
        <v>29604</v>
      </c>
      <c r="C4398" t="s">
        <v>29605</v>
      </c>
      <c r="D4398" t="s">
        <v>21959</v>
      </c>
      <c r="E4398" t="s">
        <v>21960</v>
      </c>
      <c r="F4398" t="s">
        <v>21953</v>
      </c>
      <c r="G4398">
        <v>3420</v>
      </c>
      <c r="I4398">
        <v>150</v>
      </c>
      <c r="J4398" t="s">
        <v>21954</v>
      </c>
      <c r="K4398" t="s">
        <v>204</v>
      </c>
      <c r="L4398" t="s">
        <v>12492</v>
      </c>
      <c r="M4398" t="s">
        <v>21961</v>
      </c>
      <c r="N4398" t="s">
        <v>21961</v>
      </c>
      <c r="O4398" t="s">
        <v>21961</v>
      </c>
      <c r="P4398" t="s">
        <v>21961</v>
      </c>
      <c r="Q4398" t="s">
        <v>21956</v>
      </c>
      <c r="R4398">
        <v>0.05</v>
      </c>
      <c r="S4398">
        <v>0</v>
      </c>
    </row>
    <row r="4399" spans="1:20">
      <c r="A4399" t="s">
        <v>349</v>
      </c>
      <c r="B4399" t="s">
        <v>29606</v>
      </c>
      <c r="C4399" t="s">
        <v>29607</v>
      </c>
      <c r="D4399" t="s">
        <v>21959</v>
      </c>
      <c r="E4399" t="s">
        <v>21960</v>
      </c>
      <c r="F4399" t="s">
        <v>21953</v>
      </c>
      <c r="G4399">
        <v>3420</v>
      </c>
      <c r="I4399">
        <v>150</v>
      </c>
      <c r="J4399" t="s">
        <v>21954</v>
      </c>
      <c r="K4399" t="s">
        <v>204</v>
      </c>
      <c r="L4399" t="s">
        <v>12492</v>
      </c>
      <c r="M4399" t="s">
        <v>21955</v>
      </c>
      <c r="N4399" t="s">
        <v>21955</v>
      </c>
      <c r="O4399" t="s">
        <v>21955</v>
      </c>
      <c r="P4399" t="s">
        <v>21955</v>
      </c>
      <c r="Q4399" t="s">
        <v>21956</v>
      </c>
      <c r="R4399">
        <v>0.05</v>
      </c>
      <c r="S4399">
        <v>0</v>
      </c>
    </row>
    <row r="4400" spans="1:20">
      <c r="A4400" t="s">
        <v>349</v>
      </c>
      <c r="B4400" t="s">
        <v>29608</v>
      </c>
      <c r="C4400" t="s">
        <v>29609</v>
      </c>
      <c r="D4400" t="s">
        <v>26626</v>
      </c>
      <c r="E4400" t="s">
        <v>21966</v>
      </c>
      <c r="F4400" t="s">
        <v>21953</v>
      </c>
      <c r="G4400">
        <v>3220</v>
      </c>
      <c r="I4400">
        <v>150</v>
      </c>
      <c r="J4400" t="s">
        <v>21954</v>
      </c>
      <c r="K4400" t="s">
        <v>12492</v>
      </c>
      <c r="L4400" t="s">
        <v>12492</v>
      </c>
      <c r="M4400" t="s">
        <v>21955</v>
      </c>
      <c r="N4400" t="s">
        <v>21955</v>
      </c>
      <c r="O4400" t="s">
        <v>21955</v>
      </c>
      <c r="P4400" t="s">
        <v>21955</v>
      </c>
      <c r="Q4400" t="s">
        <v>21956</v>
      </c>
      <c r="R4400">
        <v>0.05</v>
      </c>
      <c r="S4400">
        <v>0</v>
      </c>
      <c r="T4400" t="s">
        <v>21967</v>
      </c>
    </row>
    <row r="4401" spans="1:20">
      <c r="A4401" t="s">
        <v>349</v>
      </c>
      <c r="B4401" t="s">
        <v>29610</v>
      </c>
      <c r="C4401" t="s">
        <v>29611</v>
      </c>
      <c r="D4401" t="s">
        <v>21959</v>
      </c>
      <c r="E4401" t="s">
        <v>21960</v>
      </c>
      <c r="F4401" t="s">
        <v>21953</v>
      </c>
      <c r="G4401">
        <v>3420</v>
      </c>
      <c r="I4401">
        <v>150</v>
      </c>
      <c r="J4401" t="s">
        <v>21954</v>
      </c>
      <c r="K4401" t="s">
        <v>204</v>
      </c>
      <c r="L4401" t="s">
        <v>12492</v>
      </c>
      <c r="M4401" t="s">
        <v>21961</v>
      </c>
      <c r="N4401" t="s">
        <v>21961</v>
      </c>
      <c r="O4401" t="s">
        <v>21961</v>
      </c>
      <c r="P4401" t="s">
        <v>21961</v>
      </c>
      <c r="Q4401" t="s">
        <v>21956</v>
      </c>
      <c r="R4401">
        <v>0.05</v>
      </c>
      <c r="S4401">
        <v>0</v>
      </c>
    </row>
    <row r="4402" spans="1:20">
      <c r="A4402" t="s">
        <v>349</v>
      </c>
      <c r="B4402" t="s">
        <v>29612</v>
      </c>
      <c r="C4402" t="s">
        <v>29613</v>
      </c>
      <c r="D4402" t="s">
        <v>22307</v>
      </c>
      <c r="E4402" t="s">
        <v>21952</v>
      </c>
      <c r="F4402" t="s">
        <v>21953</v>
      </c>
      <c r="G4402">
        <v>3430</v>
      </c>
      <c r="I4402">
        <v>150</v>
      </c>
      <c r="J4402" t="s">
        <v>21954</v>
      </c>
      <c r="K4402" t="s">
        <v>12492</v>
      </c>
      <c r="L4402" t="s">
        <v>12492</v>
      </c>
      <c r="M4402" t="s">
        <v>21955</v>
      </c>
      <c r="N4402" t="s">
        <v>21955</v>
      </c>
      <c r="O4402" t="s">
        <v>21955</v>
      </c>
      <c r="P4402" t="s">
        <v>21955</v>
      </c>
      <c r="Q4402" t="s">
        <v>21956</v>
      </c>
      <c r="R4402">
        <v>0.05</v>
      </c>
      <c r="S4402">
        <v>0</v>
      </c>
      <c r="T4402" t="s">
        <v>21962</v>
      </c>
    </row>
    <row r="4403" spans="1:20">
      <c r="A4403" t="s">
        <v>349</v>
      </c>
      <c r="B4403" t="s">
        <v>29614</v>
      </c>
      <c r="C4403" t="s">
        <v>29615</v>
      </c>
      <c r="D4403" t="s">
        <v>25227</v>
      </c>
      <c r="E4403" t="s">
        <v>21952</v>
      </c>
      <c r="F4403" t="s">
        <v>21953</v>
      </c>
      <c r="G4403">
        <v>3430</v>
      </c>
      <c r="I4403">
        <v>150</v>
      </c>
      <c r="J4403" t="s">
        <v>21954</v>
      </c>
      <c r="K4403" t="s">
        <v>204</v>
      </c>
      <c r="L4403" t="s">
        <v>12492</v>
      </c>
      <c r="M4403" t="s">
        <v>21955</v>
      </c>
      <c r="N4403" t="s">
        <v>21955</v>
      </c>
      <c r="O4403" t="s">
        <v>21955</v>
      </c>
      <c r="P4403" t="s">
        <v>21955</v>
      </c>
      <c r="Q4403" t="s">
        <v>21956</v>
      </c>
      <c r="R4403">
        <v>0.05</v>
      </c>
      <c r="S4403">
        <v>0</v>
      </c>
    </row>
    <row r="4404" spans="1:20">
      <c r="A4404" t="s">
        <v>349</v>
      </c>
      <c r="B4404" t="s">
        <v>29616</v>
      </c>
      <c r="C4404" t="s">
        <v>29617</v>
      </c>
      <c r="D4404" t="s">
        <v>28101</v>
      </c>
      <c r="E4404" t="s">
        <v>21952</v>
      </c>
      <c r="F4404" t="s">
        <v>21953</v>
      </c>
      <c r="G4404">
        <v>3440</v>
      </c>
      <c r="I4404">
        <v>150</v>
      </c>
      <c r="J4404" t="s">
        <v>21954</v>
      </c>
      <c r="K4404" t="s">
        <v>12492</v>
      </c>
      <c r="L4404" t="s">
        <v>12492</v>
      </c>
      <c r="M4404" t="s">
        <v>21955</v>
      </c>
      <c r="N4404" t="s">
        <v>21955</v>
      </c>
      <c r="O4404" t="s">
        <v>21955</v>
      </c>
      <c r="P4404" t="s">
        <v>21955</v>
      </c>
      <c r="Q4404" t="s">
        <v>21956</v>
      </c>
      <c r="R4404">
        <v>0.05</v>
      </c>
      <c r="S4404">
        <v>0</v>
      </c>
      <c r="T4404" t="s">
        <v>21967</v>
      </c>
    </row>
    <row r="4405" spans="1:20">
      <c r="A4405" t="s">
        <v>349</v>
      </c>
      <c r="B4405" t="s">
        <v>29618</v>
      </c>
      <c r="C4405" t="s">
        <v>29619</v>
      </c>
      <c r="D4405" t="s">
        <v>22307</v>
      </c>
      <c r="E4405" t="s">
        <v>21952</v>
      </c>
      <c r="F4405" t="s">
        <v>21953</v>
      </c>
      <c r="G4405">
        <v>3430</v>
      </c>
      <c r="I4405">
        <v>150</v>
      </c>
      <c r="J4405" t="s">
        <v>21954</v>
      </c>
      <c r="K4405" t="s">
        <v>204</v>
      </c>
      <c r="L4405" t="s">
        <v>12492</v>
      </c>
      <c r="M4405" t="s">
        <v>21955</v>
      </c>
      <c r="N4405" t="s">
        <v>21955</v>
      </c>
      <c r="O4405" t="s">
        <v>21955</v>
      </c>
      <c r="P4405" t="s">
        <v>21955</v>
      </c>
      <c r="Q4405" t="s">
        <v>21956</v>
      </c>
      <c r="R4405">
        <v>0.05</v>
      </c>
      <c r="S4405">
        <v>0</v>
      </c>
    </row>
    <row r="4406" spans="1:20">
      <c r="A4406" t="s">
        <v>349</v>
      </c>
      <c r="B4406" t="s">
        <v>29620</v>
      </c>
      <c r="C4406" t="s">
        <v>29621</v>
      </c>
      <c r="D4406" t="s">
        <v>22394</v>
      </c>
      <c r="E4406" t="s">
        <v>21987</v>
      </c>
      <c r="F4406" t="s">
        <v>21953</v>
      </c>
      <c r="G4406">
        <v>3450</v>
      </c>
      <c r="I4406">
        <v>150</v>
      </c>
      <c r="J4406" t="s">
        <v>21954</v>
      </c>
      <c r="K4406" t="s">
        <v>12492</v>
      </c>
      <c r="L4406" t="s">
        <v>12492</v>
      </c>
      <c r="M4406" t="s">
        <v>21955</v>
      </c>
      <c r="N4406" t="s">
        <v>21955</v>
      </c>
      <c r="O4406" t="s">
        <v>21955</v>
      </c>
      <c r="P4406" t="s">
        <v>21955</v>
      </c>
      <c r="Q4406" t="s">
        <v>21956</v>
      </c>
      <c r="R4406">
        <v>0.05</v>
      </c>
      <c r="S4406">
        <v>0</v>
      </c>
      <c r="T4406" t="s">
        <v>22002</v>
      </c>
    </row>
    <row r="4407" spans="1:20">
      <c r="A4407" t="s">
        <v>349</v>
      </c>
      <c r="B4407" t="s">
        <v>29622</v>
      </c>
      <c r="C4407" t="s">
        <v>29623</v>
      </c>
      <c r="D4407" t="s">
        <v>22367</v>
      </c>
      <c r="E4407" t="s">
        <v>21952</v>
      </c>
      <c r="F4407" t="s">
        <v>21953</v>
      </c>
      <c r="G4407">
        <v>3450</v>
      </c>
      <c r="I4407">
        <v>150</v>
      </c>
      <c r="J4407" t="s">
        <v>21954</v>
      </c>
      <c r="K4407" t="s">
        <v>204</v>
      </c>
      <c r="L4407" t="s">
        <v>12492</v>
      </c>
      <c r="M4407" t="s">
        <v>21955</v>
      </c>
      <c r="N4407" t="s">
        <v>21955</v>
      </c>
      <c r="O4407" t="s">
        <v>21955</v>
      </c>
      <c r="P4407" t="s">
        <v>21955</v>
      </c>
      <c r="Q4407" t="s">
        <v>21956</v>
      </c>
      <c r="R4407">
        <v>0.05</v>
      </c>
      <c r="S4407">
        <v>0</v>
      </c>
    </row>
    <row r="4408" spans="1:20">
      <c r="A4408" t="s">
        <v>349</v>
      </c>
      <c r="B4408" t="s">
        <v>29624</v>
      </c>
      <c r="C4408" t="s">
        <v>29625</v>
      </c>
      <c r="D4408" t="s">
        <v>22323</v>
      </c>
      <c r="E4408" t="s">
        <v>21952</v>
      </c>
      <c r="F4408" t="s">
        <v>21953</v>
      </c>
      <c r="G4408">
        <v>3450</v>
      </c>
      <c r="I4408">
        <v>150</v>
      </c>
      <c r="J4408" t="s">
        <v>21954</v>
      </c>
      <c r="K4408" t="s">
        <v>12492</v>
      </c>
      <c r="L4408" t="s">
        <v>12492</v>
      </c>
      <c r="M4408" t="s">
        <v>21955</v>
      </c>
      <c r="N4408" t="s">
        <v>21955</v>
      </c>
      <c r="O4408" t="s">
        <v>21955</v>
      </c>
      <c r="P4408" t="s">
        <v>21955</v>
      </c>
      <c r="Q4408" t="s">
        <v>21956</v>
      </c>
      <c r="R4408">
        <v>0.05</v>
      </c>
      <c r="S4408">
        <v>0</v>
      </c>
      <c r="T4408" t="s">
        <v>22002</v>
      </c>
    </row>
    <row r="4409" spans="1:20">
      <c r="A4409" t="s">
        <v>349</v>
      </c>
      <c r="B4409" t="s">
        <v>29626</v>
      </c>
      <c r="C4409" t="s">
        <v>29627</v>
      </c>
      <c r="D4409" t="s">
        <v>21959</v>
      </c>
      <c r="E4409" t="s">
        <v>21960</v>
      </c>
      <c r="F4409" t="s">
        <v>21953</v>
      </c>
      <c r="G4409">
        <v>3420</v>
      </c>
      <c r="I4409">
        <v>150</v>
      </c>
      <c r="J4409" t="s">
        <v>21954</v>
      </c>
      <c r="K4409" t="s">
        <v>204</v>
      </c>
      <c r="L4409" t="s">
        <v>12492</v>
      </c>
      <c r="M4409" t="s">
        <v>21955</v>
      </c>
      <c r="N4409" t="s">
        <v>21955</v>
      </c>
      <c r="O4409" t="s">
        <v>21955</v>
      </c>
      <c r="P4409" t="s">
        <v>21955</v>
      </c>
      <c r="Q4409" t="s">
        <v>21956</v>
      </c>
      <c r="R4409">
        <v>0.05</v>
      </c>
      <c r="S4409">
        <v>0</v>
      </c>
      <c r="T4409" t="s">
        <v>21967</v>
      </c>
    </row>
    <row r="4410" spans="1:20">
      <c r="A4410" t="s">
        <v>349</v>
      </c>
      <c r="B4410" t="s">
        <v>29628</v>
      </c>
      <c r="C4410" t="s">
        <v>29629</v>
      </c>
      <c r="D4410" t="s">
        <v>22069</v>
      </c>
      <c r="E4410" t="s">
        <v>21952</v>
      </c>
      <c r="F4410" t="s">
        <v>21953</v>
      </c>
      <c r="G4410">
        <v>3430</v>
      </c>
      <c r="I4410">
        <v>150</v>
      </c>
      <c r="J4410" t="s">
        <v>21954</v>
      </c>
      <c r="K4410" t="s">
        <v>204</v>
      </c>
      <c r="L4410" t="s">
        <v>12492</v>
      </c>
      <c r="M4410" t="s">
        <v>21955</v>
      </c>
      <c r="N4410" t="s">
        <v>21955</v>
      </c>
      <c r="O4410" t="s">
        <v>21955</v>
      </c>
      <c r="P4410" t="s">
        <v>21955</v>
      </c>
      <c r="Q4410" t="s">
        <v>21956</v>
      </c>
      <c r="R4410">
        <v>0.05</v>
      </c>
      <c r="S4410">
        <v>0</v>
      </c>
      <c r="T4410" t="s">
        <v>21967</v>
      </c>
    </row>
    <row r="4411" spans="1:20">
      <c r="A4411" t="s">
        <v>349</v>
      </c>
      <c r="B4411" t="s">
        <v>29630</v>
      </c>
      <c r="C4411" t="s">
        <v>29631</v>
      </c>
      <c r="D4411" t="s">
        <v>26658</v>
      </c>
      <c r="E4411" t="s">
        <v>21952</v>
      </c>
      <c r="F4411" t="s">
        <v>21953</v>
      </c>
      <c r="G4411">
        <v>3450</v>
      </c>
      <c r="I4411">
        <v>150</v>
      </c>
      <c r="J4411" t="s">
        <v>21954</v>
      </c>
      <c r="K4411" t="s">
        <v>12492</v>
      </c>
      <c r="L4411" t="s">
        <v>12492</v>
      </c>
      <c r="M4411" t="s">
        <v>21955</v>
      </c>
      <c r="N4411" t="s">
        <v>21955</v>
      </c>
      <c r="O4411" t="s">
        <v>21955</v>
      </c>
      <c r="P4411" t="s">
        <v>21955</v>
      </c>
      <c r="Q4411" t="s">
        <v>21956</v>
      </c>
      <c r="R4411">
        <v>0.05</v>
      </c>
      <c r="S4411">
        <v>0</v>
      </c>
      <c r="T4411" t="s">
        <v>22002</v>
      </c>
    </row>
    <row r="4412" spans="1:20">
      <c r="A4412" t="s">
        <v>349</v>
      </c>
      <c r="B4412" t="s">
        <v>29632</v>
      </c>
      <c r="C4412" t="s">
        <v>29633</v>
      </c>
      <c r="D4412" t="s">
        <v>22397</v>
      </c>
      <c r="E4412" t="s">
        <v>21966</v>
      </c>
      <c r="F4412" t="s">
        <v>21953</v>
      </c>
      <c r="G4412">
        <v>3450</v>
      </c>
      <c r="I4412">
        <v>150</v>
      </c>
      <c r="J4412" t="s">
        <v>21954</v>
      </c>
      <c r="K4412" t="s">
        <v>12492</v>
      </c>
      <c r="L4412" t="s">
        <v>12492</v>
      </c>
      <c r="M4412" t="s">
        <v>21955</v>
      </c>
      <c r="N4412" t="s">
        <v>21955</v>
      </c>
      <c r="O4412" t="s">
        <v>21955</v>
      </c>
      <c r="P4412" t="s">
        <v>21955</v>
      </c>
      <c r="Q4412" t="s">
        <v>21956</v>
      </c>
      <c r="R4412">
        <v>0.05</v>
      </c>
      <c r="S4412">
        <v>0</v>
      </c>
      <c r="T4412" t="s">
        <v>21967</v>
      </c>
    </row>
    <row r="4413" spans="1:20">
      <c r="A4413" t="s">
        <v>349</v>
      </c>
      <c r="B4413" t="s">
        <v>29634</v>
      </c>
      <c r="C4413" t="s">
        <v>29635</v>
      </c>
      <c r="D4413" t="s">
        <v>22069</v>
      </c>
      <c r="E4413" t="s">
        <v>21952</v>
      </c>
      <c r="F4413" t="s">
        <v>21953</v>
      </c>
      <c r="G4413">
        <v>3430</v>
      </c>
      <c r="I4413">
        <v>150</v>
      </c>
      <c r="J4413" t="s">
        <v>21954</v>
      </c>
      <c r="K4413" t="s">
        <v>204</v>
      </c>
      <c r="L4413" t="s">
        <v>12492</v>
      </c>
      <c r="M4413" t="s">
        <v>21955</v>
      </c>
      <c r="N4413" t="s">
        <v>21955</v>
      </c>
      <c r="O4413" t="s">
        <v>21955</v>
      </c>
      <c r="P4413" t="s">
        <v>21955</v>
      </c>
      <c r="Q4413" t="s">
        <v>21956</v>
      </c>
      <c r="R4413">
        <v>0.05</v>
      </c>
      <c r="S4413">
        <v>0</v>
      </c>
    </row>
    <row r="4414" spans="1:20">
      <c r="A4414" t="s">
        <v>349</v>
      </c>
      <c r="B4414" t="s">
        <v>29636</v>
      </c>
      <c r="C4414" t="s">
        <v>29637</v>
      </c>
      <c r="D4414" t="s">
        <v>22069</v>
      </c>
      <c r="E4414" t="s">
        <v>21952</v>
      </c>
      <c r="F4414" t="s">
        <v>21953</v>
      </c>
      <c r="G4414">
        <v>3430</v>
      </c>
      <c r="I4414">
        <v>150</v>
      </c>
      <c r="J4414" t="s">
        <v>21954</v>
      </c>
      <c r="K4414" t="s">
        <v>204</v>
      </c>
      <c r="L4414" t="s">
        <v>12492</v>
      </c>
      <c r="M4414" t="s">
        <v>21955</v>
      </c>
      <c r="N4414" t="s">
        <v>21955</v>
      </c>
      <c r="O4414" t="s">
        <v>21955</v>
      </c>
      <c r="P4414" t="s">
        <v>21955</v>
      </c>
      <c r="Q4414" t="s">
        <v>21956</v>
      </c>
      <c r="R4414">
        <v>0.05</v>
      </c>
      <c r="S4414">
        <v>0</v>
      </c>
      <c r="T4414" t="s">
        <v>21967</v>
      </c>
    </row>
    <row r="4415" spans="1:20">
      <c r="A4415" t="s">
        <v>349</v>
      </c>
      <c r="B4415" t="s">
        <v>29638</v>
      </c>
      <c r="C4415" t="s">
        <v>29639</v>
      </c>
      <c r="D4415" t="s">
        <v>22412</v>
      </c>
      <c r="E4415" t="s">
        <v>21952</v>
      </c>
      <c r="F4415" t="s">
        <v>21953</v>
      </c>
      <c r="G4415">
        <v>3450</v>
      </c>
      <c r="I4415">
        <v>150</v>
      </c>
      <c r="J4415" t="s">
        <v>21954</v>
      </c>
      <c r="K4415" t="s">
        <v>12492</v>
      </c>
      <c r="L4415" t="s">
        <v>12492</v>
      </c>
      <c r="M4415" t="s">
        <v>21955</v>
      </c>
      <c r="N4415" t="s">
        <v>21955</v>
      </c>
      <c r="O4415" t="s">
        <v>21955</v>
      </c>
      <c r="P4415" t="s">
        <v>21955</v>
      </c>
      <c r="Q4415" t="s">
        <v>21956</v>
      </c>
      <c r="R4415">
        <v>0.05</v>
      </c>
      <c r="S4415">
        <v>0</v>
      </c>
      <c r="T4415" t="s">
        <v>21967</v>
      </c>
    </row>
    <row r="4416" spans="1:20">
      <c r="A4416" t="s">
        <v>349</v>
      </c>
      <c r="B4416" t="s">
        <v>29640</v>
      </c>
      <c r="C4416" t="s">
        <v>29641</v>
      </c>
      <c r="D4416" t="s">
        <v>22320</v>
      </c>
      <c r="E4416" t="s">
        <v>21966</v>
      </c>
      <c r="F4416" t="s">
        <v>21953</v>
      </c>
      <c r="G4416">
        <v>3220</v>
      </c>
      <c r="I4416">
        <v>150</v>
      </c>
      <c r="J4416" t="s">
        <v>21954</v>
      </c>
      <c r="K4416" t="s">
        <v>204</v>
      </c>
      <c r="L4416" t="s">
        <v>12492</v>
      </c>
      <c r="M4416" t="s">
        <v>21955</v>
      </c>
      <c r="N4416" t="s">
        <v>21955</v>
      </c>
      <c r="O4416" t="s">
        <v>21955</v>
      </c>
      <c r="P4416" t="s">
        <v>21955</v>
      </c>
      <c r="Q4416" t="s">
        <v>21956</v>
      </c>
      <c r="R4416">
        <v>0.05</v>
      </c>
      <c r="S4416">
        <v>0</v>
      </c>
    </row>
    <row r="4417" spans="1:20">
      <c r="A4417" t="s">
        <v>349</v>
      </c>
      <c r="B4417" t="s">
        <v>29642</v>
      </c>
      <c r="C4417" t="s">
        <v>29643</v>
      </c>
      <c r="D4417" t="s">
        <v>21986</v>
      </c>
      <c r="E4417" t="s">
        <v>21987</v>
      </c>
      <c r="F4417" t="s">
        <v>21953</v>
      </c>
      <c r="G4417">
        <v>3220</v>
      </c>
      <c r="I4417">
        <v>150</v>
      </c>
      <c r="J4417" t="s">
        <v>21954</v>
      </c>
      <c r="K4417" t="s">
        <v>204</v>
      </c>
      <c r="L4417" t="s">
        <v>12492</v>
      </c>
      <c r="M4417" t="s">
        <v>21955</v>
      </c>
      <c r="N4417" t="s">
        <v>21955</v>
      </c>
      <c r="O4417" t="s">
        <v>21955</v>
      </c>
      <c r="P4417" t="s">
        <v>21955</v>
      </c>
      <c r="Q4417" t="s">
        <v>21956</v>
      </c>
      <c r="R4417">
        <v>0.05</v>
      </c>
      <c r="S4417">
        <v>0</v>
      </c>
      <c r="T4417" t="s">
        <v>21967</v>
      </c>
    </row>
    <row r="4418" spans="1:20">
      <c r="A4418" t="s">
        <v>349</v>
      </c>
      <c r="B4418" t="s">
        <v>29644</v>
      </c>
      <c r="C4418" t="s">
        <v>29645</v>
      </c>
      <c r="D4418" t="s">
        <v>22022</v>
      </c>
      <c r="E4418" t="s">
        <v>21952</v>
      </c>
      <c r="F4418" t="s">
        <v>21953</v>
      </c>
      <c r="G4418">
        <v>3440</v>
      </c>
      <c r="I4418">
        <v>150</v>
      </c>
      <c r="J4418" t="s">
        <v>21954</v>
      </c>
      <c r="K4418" t="s">
        <v>12492</v>
      </c>
      <c r="L4418" t="s">
        <v>12492</v>
      </c>
      <c r="M4418" t="s">
        <v>21955</v>
      </c>
      <c r="N4418" t="s">
        <v>21955</v>
      </c>
      <c r="O4418" t="s">
        <v>21955</v>
      </c>
      <c r="P4418" t="s">
        <v>21955</v>
      </c>
      <c r="Q4418" t="s">
        <v>21956</v>
      </c>
      <c r="R4418">
        <v>0.05</v>
      </c>
      <c r="S4418">
        <v>0</v>
      </c>
      <c r="T4418" t="s">
        <v>21967</v>
      </c>
    </row>
    <row r="4419" spans="1:20">
      <c r="A4419" t="s">
        <v>349</v>
      </c>
      <c r="B4419" t="s">
        <v>29646</v>
      </c>
      <c r="C4419" t="s">
        <v>29647</v>
      </c>
      <c r="D4419" t="s">
        <v>25888</v>
      </c>
      <c r="E4419" t="s">
        <v>21952</v>
      </c>
      <c r="F4419" t="s">
        <v>21953</v>
      </c>
      <c r="G4419">
        <v>3450</v>
      </c>
      <c r="I4419">
        <v>150</v>
      </c>
      <c r="J4419" t="s">
        <v>21954</v>
      </c>
      <c r="K4419" t="s">
        <v>204</v>
      </c>
      <c r="L4419" t="s">
        <v>12492</v>
      </c>
      <c r="M4419" t="s">
        <v>21955</v>
      </c>
      <c r="N4419" t="s">
        <v>21955</v>
      </c>
      <c r="O4419" t="s">
        <v>21955</v>
      </c>
      <c r="P4419" t="s">
        <v>21955</v>
      </c>
      <c r="Q4419" t="s">
        <v>21956</v>
      </c>
      <c r="R4419">
        <v>0.05</v>
      </c>
      <c r="S4419">
        <v>0</v>
      </c>
      <c r="T4419" t="s">
        <v>21967</v>
      </c>
    </row>
    <row r="4420" spans="1:20">
      <c r="A4420" t="s">
        <v>349</v>
      </c>
      <c r="B4420" t="s">
        <v>29648</v>
      </c>
      <c r="C4420" t="s">
        <v>29649</v>
      </c>
      <c r="D4420" t="s">
        <v>21959</v>
      </c>
      <c r="E4420" t="s">
        <v>21960</v>
      </c>
      <c r="F4420" t="s">
        <v>21953</v>
      </c>
      <c r="G4420">
        <v>3420</v>
      </c>
      <c r="I4420">
        <v>150</v>
      </c>
      <c r="J4420" t="s">
        <v>21954</v>
      </c>
      <c r="K4420" t="s">
        <v>204</v>
      </c>
      <c r="L4420" t="s">
        <v>12492</v>
      </c>
      <c r="M4420" t="s">
        <v>21961</v>
      </c>
      <c r="N4420" t="s">
        <v>21961</v>
      </c>
      <c r="O4420" t="s">
        <v>21961</v>
      </c>
      <c r="P4420" t="s">
        <v>21961</v>
      </c>
      <c r="Q4420" t="s">
        <v>21956</v>
      </c>
      <c r="R4420">
        <v>0.05</v>
      </c>
      <c r="S4420">
        <v>0</v>
      </c>
    </row>
    <row r="4421" spans="1:20">
      <c r="A4421" t="s">
        <v>349</v>
      </c>
      <c r="B4421" t="s">
        <v>29650</v>
      </c>
      <c r="C4421" t="s">
        <v>29651</v>
      </c>
      <c r="D4421" t="s">
        <v>21959</v>
      </c>
      <c r="E4421" t="s">
        <v>21960</v>
      </c>
      <c r="F4421" t="s">
        <v>21953</v>
      </c>
      <c r="G4421">
        <v>3420</v>
      </c>
      <c r="I4421">
        <v>150</v>
      </c>
      <c r="J4421" t="s">
        <v>21954</v>
      </c>
      <c r="K4421" t="s">
        <v>204</v>
      </c>
      <c r="L4421" t="s">
        <v>12492</v>
      </c>
      <c r="M4421" t="s">
        <v>21961</v>
      </c>
      <c r="N4421" t="s">
        <v>21961</v>
      </c>
      <c r="O4421" t="s">
        <v>21961</v>
      </c>
      <c r="P4421" t="s">
        <v>21961</v>
      </c>
      <c r="Q4421" t="s">
        <v>21956</v>
      </c>
      <c r="R4421">
        <v>0.05</v>
      </c>
      <c r="S4421">
        <v>0</v>
      </c>
    </row>
    <row r="4422" spans="1:20">
      <c r="A4422" t="s">
        <v>349</v>
      </c>
      <c r="B4422" t="s">
        <v>29652</v>
      </c>
      <c r="C4422" t="s">
        <v>29653</v>
      </c>
      <c r="D4422" t="s">
        <v>22069</v>
      </c>
      <c r="E4422" t="s">
        <v>21952</v>
      </c>
      <c r="F4422" t="s">
        <v>21953</v>
      </c>
      <c r="G4422">
        <v>3430</v>
      </c>
      <c r="I4422">
        <v>150</v>
      </c>
      <c r="J4422" t="s">
        <v>21954</v>
      </c>
      <c r="K4422" t="s">
        <v>204</v>
      </c>
      <c r="L4422" t="s">
        <v>12492</v>
      </c>
      <c r="M4422" t="s">
        <v>21955</v>
      </c>
      <c r="N4422" t="s">
        <v>21955</v>
      </c>
      <c r="O4422" t="s">
        <v>21955</v>
      </c>
      <c r="P4422" t="s">
        <v>21955</v>
      </c>
      <c r="Q4422" t="s">
        <v>21956</v>
      </c>
      <c r="R4422">
        <v>0.05</v>
      </c>
      <c r="S4422">
        <v>0</v>
      </c>
      <c r="T4422" t="s">
        <v>21967</v>
      </c>
    </row>
    <row r="4423" spans="1:20">
      <c r="A4423" t="s">
        <v>349</v>
      </c>
      <c r="B4423" t="s">
        <v>29654</v>
      </c>
      <c r="C4423" t="s">
        <v>29655</v>
      </c>
      <c r="D4423" t="s">
        <v>22069</v>
      </c>
      <c r="E4423" t="s">
        <v>21952</v>
      </c>
      <c r="F4423" t="s">
        <v>21953</v>
      </c>
      <c r="G4423">
        <v>3430</v>
      </c>
      <c r="I4423">
        <v>150</v>
      </c>
      <c r="J4423" t="s">
        <v>21954</v>
      </c>
      <c r="K4423" t="s">
        <v>204</v>
      </c>
      <c r="L4423" t="s">
        <v>12492</v>
      </c>
      <c r="M4423" t="s">
        <v>21955</v>
      </c>
      <c r="N4423" t="s">
        <v>21955</v>
      </c>
      <c r="O4423" t="s">
        <v>21955</v>
      </c>
      <c r="P4423" t="s">
        <v>21955</v>
      </c>
      <c r="Q4423" t="s">
        <v>21956</v>
      </c>
      <c r="R4423">
        <v>0.05</v>
      </c>
      <c r="S4423">
        <v>0</v>
      </c>
      <c r="T4423" t="s">
        <v>21967</v>
      </c>
    </row>
    <row r="4424" spans="1:20">
      <c r="A4424" t="s">
        <v>349</v>
      </c>
      <c r="B4424" t="s">
        <v>29656</v>
      </c>
      <c r="C4424" t="s">
        <v>29657</v>
      </c>
      <c r="D4424" t="s">
        <v>22069</v>
      </c>
      <c r="E4424" t="s">
        <v>21952</v>
      </c>
      <c r="F4424" t="s">
        <v>21953</v>
      </c>
      <c r="G4424">
        <v>3430</v>
      </c>
      <c r="I4424">
        <v>150</v>
      </c>
      <c r="J4424" t="s">
        <v>21954</v>
      </c>
      <c r="K4424" t="s">
        <v>204</v>
      </c>
      <c r="L4424" t="s">
        <v>12492</v>
      </c>
      <c r="M4424" t="s">
        <v>21955</v>
      </c>
      <c r="N4424" t="s">
        <v>21955</v>
      </c>
      <c r="O4424" t="s">
        <v>21955</v>
      </c>
      <c r="P4424" t="s">
        <v>21955</v>
      </c>
      <c r="Q4424" t="s">
        <v>21956</v>
      </c>
      <c r="R4424">
        <v>0.05</v>
      </c>
      <c r="S4424">
        <v>0</v>
      </c>
      <c r="T4424" t="s">
        <v>21967</v>
      </c>
    </row>
    <row r="4425" spans="1:20">
      <c r="A4425" t="s">
        <v>349</v>
      </c>
      <c r="B4425" t="s">
        <v>29658</v>
      </c>
      <c r="C4425" t="s">
        <v>29659</v>
      </c>
      <c r="D4425" t="s">
        <v>22069</v>
      </c>
      <c r="E4425" t="s">
        <v>21952</v>
      </c>
      <c r="F4425" t="s">
        <v>21953</v>
      </c>
      <c r="G4425">
        <v>3430</v>
      </c>
      <c r="I4425">
        <v>150</v>
      </c>
      <c r="J4425" t="s">
        <v>21954</v>
      </c>
      <c r="K4425" t="s">
        <v>204</v>
      </c>
      <c r="L4425" t="s">
        <v>12492</v>
      </c>
      <c r="M4425" t="s">
        <v>21955</v>
      </c>
      <c r="N4425" t="s">
        <v>21955</v>
      </c>
      <c r="O4425" t="s">
        <v>21955</v>
      </c>
      <c r="P4425" t="s">
        <v>21955</v>
      </c>
      <c r="Q4425" t="s">
        <v>21956</v>
      </c>
      <c r="R4425">
        <v>0.05</v>
      </c>
      <c r="S4425">
        <v>0</v>
      </c>
      <c r="T4425" t="s">
        <v>21967</v>
      </c>
    </row>
    <row r="4426" spans="1:20">
      <c r="A4426" t="s">
        <v>349</v>
      </c>
      <c r="B4426" t="s">
        <v>29660</v>
      </c>
      <c r="C4426" t="s">
        <v>29661</v>
      </c>
      <c r="D4426" t="s">
        <v>29263</v>
      </c>
      <c r="E4426" t="s">
        <v>22199</v>
      </c>
      <c r="F4426" t="s">
        <v>21953</v>
      </c>
      <c r="G4426">
        <v>3240</v>
      </c>
      <c r="I4426">
        <v>150</v>
      </c>
      <c r="J4426" t="s">
        <v>21954</v>
      </c>
      <c r="K4426" t="s">
        <v>12492</v>
      </c>
      <c r="L4426" t="s">
        <v>12492</v>
      </c>
      <c r="M4426" t="s">
        <v>34</v>
      </c>
      <c r="N4426" t="s">
        <v>34</v>
      </c>
      <c r="O4426" t="s">
        <v>34</v>
      </c>
      <c r="P4426" t="s">
        <v>34</v>
      </c>
      <c r="T4426" t="s">
        <v>21967</v>
      </c>
    </row>
    <row r="4427" spans="1:20">
      <c r="A4427" t="s">
        <v>349</v>
      </c>
      <c r="B4427" t="s">
        <v>29662</v>
      </c>
      <c r="C4427" t="s">
        <v>29663</v>
      </c>
      <c r="D4427" t="s">
        <v>25590</v>
      </c>
      <c r="E4427" t="s">
        <v>22346</v>
      </c>
      <c r="F4427" t="s">
        <v>21953</v>
      </c>
      <c r="G4427">
        <v>3240</v>
      </c>
      <c r="I4427">
        <v>150</v>
      </c>
      <c r="J4427" t="s">
        <v>21954</v>
      </c>
      <c r="K4427" t="s">
        <v>12492</v>
      </c>
      <c r="L4427" t="s">
        <v>12492</v>
      </c>
      <c r="M4427" t="s">
        <v>34</v>
      </c>
      <c r="N4427" t="s">
        <v>34</v>
      </c>
      <c r="O4427" t="s">
        <v>34</v>
      </c>
      <c r="P4427" t="s">
        <v>34</v>
      </c>
      <c r="T4427" t="s">
        <v>21967</v>
      </c>
    </row>
    <row r="4428" spans="1:20">
      <c r="A4428" t="s">
        <v>349</v>
      </c>
      <c r="B4428" t="s">
        <v>29664</v>
      </c>
      <c r="C4428" t="s">
        <v>29665</v>
      </c>
      <c r="D4428" t="s">
        <v>22016</v>
      </c>
      <c r="E4428" t="s">
        <v>21952</v>
      </c>
      <c r="F4428" t="s">
        <v>21953</v>
      </c>
      <c r="G4428">
        <v>3450</v>
      </c>
      <c r="I4428">
        <v>150</v>
      </c>
      <c r="J4428" t="s">
        <v>21954</v>
      </c>
      <c r="K4428" t="s">
        <v>204</v>
      </c>
      <c r="L4428" t="s">
        <v>12492</v>
      </c>
      <c r="M4428" t="s">
        <v>21955</v>
      </c>
      <c r="N4428" t="s">
        <v>21955</v>
      </c>
      <c r="O4428" t="s">
        <v>21955</v>
      </c>
      <c r="P4428" t="s">
        <v>21955</v>
      </c>
      <c r="Q4428" t="s">
        <v>21956</v>
      </c>
      <c r="R4428">
        <v>0.05</v>
      </c>
      <c r="S4428">
        <v>0</v>
      </c>
    </row>
    <row r="4429" spans="1:20">
      <c r="A4429" t="s">
        <v>349</v>
      </c>
      <c r="B4429" t="s">
        <v>29666</v>
      </c>
      <c r="C4429" t="s">
        <v>29667</v>
      </c>
      <c r="D4429" t="s">
        <v>21959</v>
      </c>
      <c r="E4429" t="s">
        <v>21960</v>
      </c>
      <c r="F4429" t="s">
        <v>21953</v>
      </c>
      <c r="G4429">
        <v>3420</v>
      </c>
      <c r="I4429">
        <v>150</v>
      </c>
      <c r="J4429" t="s">
        <v>21954</v>
      </c>
      <c r="K4429" t="s">
        <v>204</v>
      </c>
      <c r="L4429" t="s">
        <v>12492</v>
      </c>
      <c r="M4429" t="s">
        <v>21955</v>
      </c>
      <c r="N4429" t="s">
        <v>21955</v>
      </c>
      <c r="O4429" t="s">
        <v>21955</v>
      </c>
      <c r="P4429" t="s">
        <v>21955</v>
      </c>
      <c r="Q4429" t="s">
        <v>21956</v>
      </c>
      <c r="R4429">
        <v>0.05</v>
      </c>
      <c r="S4429">
        <v>0</v>
      </c>
      <c r="T4429" t="s">
        <v>21967</v>
      </c>
    </row>
    <row r="4430" spans="1:20">
      <c r="A4430" t="s">
        <v>349</v>
      </c>
      <c r="B4430" t="s">
        <v>29668</v>
      </c>
      <c r="C4430" t="s">
        <v>29669</v>
      </c>
      <c r="D4430" t="s">
        <v>22700</v>
      </c>
      <c r="E4430" t="s">
        <v>21952</v>
      </c>
      <c r="F4430" t="s">
        <v>21953</v>
      </c>
      <c r="G4430">
        <v>3450</v>
      </c>
      <c r="I4430">
        <v>150</v>
      </c>
      <c r="J4430" t="s">
        <v>21954</v>
      </c>
      <c r="K4430" t="s">
        <v>12492</v>
      </c>
      <c r="L4430" t="s">
        <v>12492</v>
      </c>
      <c r="M4430" t="s">
        <v>21961</v>
      </c>
      <c r="N4430" t="s">
        <v>21961</v>
      </c>
      <c r="O4430" t="s">
        <v>21961</v>
      </c>
      <c r="P4430" t="s">
        <v>21961</v>
      </c>
      <c r="Q4430" t="s">
        <v>21956</v>
      </c>
      <c r="R4430">
        <v>0.05</v>
      </c>
      <c r="S4430">
        <v>0</v>
      </c>
      <c r="T4430" t="s">
        <v>22002</v>
      </c>
    </row>
    <row r="4431" spans="1:20">
      <c r="A4431" t="s">
        <v>349</v>
      </c>
      <c r="B4431" t="s">
        <v>29670</v>
      </c>
      <c r="C4431" t="s">
        <v>29671</v>
      </c>
      <c r="D4431" t="s">
        <v>26748</v>
      </c>
      <c r="E4431" t="s">
        <v>21966</v>
      </c>
      <c r="F4431" t="s">
        <v>21953</v>
      </c>
      <c r="G4431">
        <v>3220</v>
      </c>
      <c r="I4431">
        <v>150</v>
      </c>
      <c r="J4431" t="s">
        <v>19</v>
      </c>
      <c r="K4431" t="s">
        <v>12492</v>
      </c>
      <c r="L4431" t="s">
        <v>12492</v>
      </c>
      <c r="M4431" t="s">
        <v>21955</v>
      </c>
      <c r="N4431" t="s">
        <v>21955</v>
      </c>
      <c r="O4431" t="s">
        <v>21955</v>
      </c>
      <c r="P4431" t="s">
        <v>21955</v>
      </c>
      <c r="Q4431" t="s">
        <v>21956</v>
      </c>
      <c r="R4431">
        <v>0.05</v>
      </c>
      <c r="S4431">
        <v>0</v>
      </c>
      <c r="T4431" t="s">
        <v>22002</v>
      </c>
    </row>
    <row r="4432" spans="1:20">
      <c r="A4432" t="s">
        <v>349</v>
      </c>
      <c r="B4432" t="s">
        <v>29672</v>
      </c>
      <c r="C4432" t="s">
        <v>29673</v>
      </c>
      <c r="D4432" t="s">
        <v>22069</v>
      </c>
      <c r="E4432" t="s">
        <v>21952</v>
      </c>
      <c r="F4432" t="s">
        <v>21953</v>
      </c>
      <c r="G4432">
        <v>3430</v>
      </c>
      <c r="H4432">
        <v>3530</v>
      </c>
      <c r="I4432">
        <v>150</v>
      </c>
      <c r="J4432" t="s">
        <v>21954</v>
      </c>
      <c r="K4432" t="s">
        <v>204</v>
      </c>
      <c r="L4432" t="s">
        <v>12492</v>
      </c>
      <c r="M4432" t="s">
        <v>21955</v>
      </c>
      <c r="N4432" t="s">
        <v>21955</v>
      </c>
      <c r="O4432" t="s">
        <v>21955</v>
      </c>
      <c r="P4432" t="s">
        <v>21955</v>
      </c>
      <c r="Q4432" t="s">
        <v>21956</v>
      </c>
      <c r="R4432">
        <v>0.05</v>
      </c>
      <c r="S4432">
        <v>0</v>
      </c>
      <c r="T4432" t="s">
        <v>21967</v>
      </c>
    </row>
    <row r="4433" spans="1:20">
      <c r="A4433" t="s">
        <v>349</v>
      </c>
      <c r="B4433" t="s">
        <v>29674</v>
      </c>
      <c r="C4433" t="s">
        <v>29675</v>
      </c>
      <c r="D4433" t="s">
        <v>22367</v>
      </c>
      <c r="E4433" t="s">
        <v>21952</v>
      </c>
      <c r="F4433" t="s">
        <v>21953</v>
      </c>
      <c r="G4433">
        <v>3450</v>
      </c>
      <c r="I4433">
        <v>150</v>
      </c>
      <c r="J4433" t="s">
        <v>21954</v>
      </c>
      <c r="K4433" t="s">
        <v>204</v>
      </c>
      <c r="L4433" t="s">
        <v>12492</v>
      </c>
      <c r="M4433" t="s">
        <v>21955</v>
      </c>
      <c r="N4433" t="s">
        <v>21955</v>
      </c>
      <c r="O4433" t="s">
        <v>21955</v>
      </c>
      <c r="P4433" t="s">
        <v>21955</v>
      </c>
      <c r="Q4433" t="s">
        <v>21956</v>
      </c>
      <c r="R4433">
        <v>0.05</v>
      </c>
      <c r="S4433">
        <v>0</v>
      </c>
    </row>
    <row r="4434" spans="1:20">
      <c r="A4434" t="s">
        <v>349</v>
      </c>
      <c r="B4434" t="s">
        <v>29676</v>
      </c>
      <c r="C4434" t="s">
        <v>29677</v>
      </c>
      <c r="D4434" t="s">
        <v>21959</v>
      </c>
      <c r="E4434" t="s">
        <v>21960</v>
      </c>
      <c r="F4434" t="s">
        <v>21953</v>
      </c>
      <c r="G4434">
        <v>3420</v>
      </c>
      <c r="I4434">
        <v>150</v>
      </c>
      <c r="J4434" t="s">
        <v>21954</v>
      </c>
      <c r="K4434" t="s">
        <v>204</v>
      </c>
      <c r="L4434" t="s">
        <v>12492</v>
      </c>
      <c r="M4434" t="s">
        <v>21955</v>
      </c>
      <c r="N4434" t="s">
        <v>21955</v>
      </c>
      <c r="O4434" t="s">
        <v>21955</v>
      </c>
      <c r="P4434" t="s">
        <v>21955</v>
      </c>
      <c r="Q4434" t="s">
        <v>21956</v>
      </c>
      <c r="R4434">
        <v>0.05</v>
      </c>
      <c r="S4434">
        <v>0</v>
      </c>
      <c r="T4434" t="s">
        <v>21967</v>
      </c>
    </row>
    <row r="4435" spans="1:20">
      <c r="A4435" t="s">
        <v>349</v>
      </c>
      <c r="B4435" t="s">
        <v>29678</v>
      </c>
      <c r="C4435" t="s">
        <v>29679</v>
      </c>
      <c r="D4435" t="s">
        <v>23641</v>
      </c>
      <c r="E4435" t="s">
        <v>21987</v>
      </c>
      <c r="F4435" t="s">
        <v>21953</v>
      </c>
      <c r="G4435">
        <v>3450</v>
      </c>
      <c r="I4435">
        <v>150</v>
      </c>
      <c r="J4435" t="s">
        <v>21954</v>
      </c>
      <c r="K4435" t="s">
        <v>12492</v>
      </c>
      <c r="L4435" t="s">
        <v>12492</v>
      </c>
      <c r="M4435" t="s">
        <v>34</v>
      </c>
      <c r="N4435" t="s">
        <v>34</v>
      </c>
      <c r="O4435" t="s">
        <v>34</v>
      </c>
      <c r="P4435" t="s">
        <v>34</v>
      </c>
      <c r="Q4435" t="s">
        <v>21956</v>
      </c>
      <c r="R4435">
        <v>0.05</v>
      </c>
      <c r="S4435">
        <v>0</v>
      </c>
      <c r="T4435" t="s">
        <v>21967</v>
      </c>
    </row>
    <row r="4436" spans="1:20">
      <c r="A4436" t="s">
        <v>349</v>
      </c>
      <c r="B4436" t="s">
        <v>29680</v>
      </c>
      <c r="C4436" t="s">
        <v>29681</v>
      </c>
      <c r="D4436" t="s">
        <v>22058</v>
      </c>
      <c r="E4436" t="s">
        <v>21952</v>
      </c>
      <c r="F4436" t="s">
        <v>21953</v>
      </c>
      <c r="G4436">
        <v>3440</v>
      </c>
      <c r="I4436">
        <v>150</v>
      </c>
      <c r="J4436" t="s">
        <v>21954</v>
      </c>
      <c r="K4436" t="s">
        <v>204</v>
      </c>
      <c r="L4436" t="s">
        <v>12492</v>
      </c>
      <c r="M4436" t="s">
        <v>21955</v>
      </c>
      <c r="N4436" t="s">
        <v>21955</v>
      </c>
      <c r="O4436" t="s">
        <v>21955</v>
      </c>
      <c r="P4436" t="s">
        <v>21955</v>
      </c>
      <c r="Q4436" t="s">
        <v>21956</v>
      </c>
      <c r="R4436">
        <v>0.05</v>
      </c>
      <c r="S4436">
        <v>0</v>
      </c>
    </row>
    <row r="4437" spans="1:20">
      <c r="A4437" t="s">
        <v>349</v>
      </c>
      <c r="B4437" t="s">
        <v>29682</v>
      </c>
      <c r="C4437" t="s">
        <v>29683</v>
      </c>
      <c r="D4437" t="s">
        <v>22025</v>
      </c>
      <c r="E4437" t="s">
        <v>21966</v>
      </c>
      <c r="F4437" t="s">
        <v>21953</v>
      </c>
      <c r="G4437">
        <v>3220</v>
      </c>
      <c r="I4437">
        <v>150</v>
      </c>
      <c r="J4437" t="s">
        <v>21954</v>
      </c>
      <c r="K4437" t="s">
        <v>204</v>
      </c>
      <c r="L4437" t="s">
        <v>12492</v>
      </c>
      <c r="M4437" t="s">
        <v>21955</v>
      </c>
      <c r="N4437" t="s">
        <v>21955</v>
      </c>
      <c r="O4437" t="s">
        <v>21955</v>
      </c>
      <c r="P4437" t="s">
        <v>21955</v>
      </c>
      <c r="Q4437" t="s">
        <v>21956</v>
      </c>
      <c r="R4437">
        <v>0.05</v>
      </c>
      <c r="S4437">
        <v>0</v>
      </c>
    </row>
    <row r="4438" spans="1:20">
      <c r="A4438" t="s">
        <v>349</v>
      </c>
      <c r="B4438" t="s">
        <v>29684</v>
      </c>
      <c r="C4438" t="s">
        <v>29685</v>
      </c>
      <c r="D4438" t="s">
        <v>21999</v>
      </c>
      <c r="E4438" t="s">
        <v>21952</v>
      </c>
      <c r="F4438" t="s">
        <v>21953</v>
      </c>
      <c r="G4438">
        <v>3440</v>
      </c>
      <c r="I4438">
        <v>200</v>
      </c>
      <c r="J4438" t="s">
        <v>21954</v>
      </c>
      <c r="K4438" t="s">
        <v>204</v>
      </c>
      <c r="L4438" t="s">
        <v>12492</v>
      </c>
      <c r="M4438" t="s">
        <v>21955</v>
      </c>
      <c r="N4438" t="s">
        <v>21955</v>
      </c>
      <c r="O4438" t="s">
        <v>21955</v>
      </c>
      <c r="P4438" t="s">
        <v>21955</v>
      </c>
      <c r="Q4438" t="s">
        <v>21956</v>
      </c>
      <c r="R4438">
        <v>0.05</v>
      </c>
      <c r="S4438">
        <v>0</v>
      </c>
      <c r="T4438" t="s">
        <v>22002</v>
      </c>
    </row>
    <row r="4439" spans="1:20">
      <c r="A4439" t="s">
        <v>349</v>
      </c>
      <c r="B4439" t="s">
        <v>29686</v>
      </c>
      <c r="C4439" t="s">
        <v>29687</v>
      </c>
      <c r="D4439" t="s">
        <v>26626</v>
      </c>
      <c r="E4439" t="s">
        <v>21966</v>
      </c>
      <c r="F4439" t="s">
        <v>21953</v>
      </c>
      <c r="G4439">
        <v>3450</v>
      </c>
      <c r="I4439">
        <v>200</v>
      </c>
      <c r="J4439" t="s">
        <v>21954</v>
      </c>
      <c r="K4439" t="s">
        <v>12492</v>
      </c>
      <c r="L4439" t="s">
        <v>12492</v>
      </c>
      <c r="M4439" t="s">
        <v>21955</v>
      </c>
      <c r="N4439" t="s">
        <v>21955</v>
      </c>
      <c r="O4439" t="s">
        <v>21955</v>
      </c>
      <c r="P4439" t="s">
        <v>21955</v>
      </c>
      <c r="Q4439" t="s">
        <v>21956</v>
      </c>
      <c r="R4439">
        <v>0.05</v>
      </c>
      <c r="S4439">
        <v>0</v>
      </c>
      <c r="T4439" t="s">
        <v>22002</v>
      </c>
    </row>
    <row r="4440" spans="1:20">
      <c r="A4440" t="s">
        <v>349</v>
      </c>
      <c r="B4440" t="s">
        <v>29688</v>
      </c>
      <c r="C4440" t="s">
        <v>29689</v>
      </c>
      <c r="D4440" t="s">
        <v>22073</v>
      </c>
      <c r="E4440" t="s">
        <v>21952</v>
      </c>
      <c r="F4440" t="s">
        <v>21953</v>
      </c>
      <c r="G4440">
        <v>3450</v>
      </c>
      <c r="I4440">
        <v>150</v>
      </c>
      <c r="J4440" t="s">
        <v>21954</v>
      </c>
      <c r="K4440" t="s">
        <v>204</v>
      </c>
      <c r="L4440" t="s">
        <v>12492</v>
      </c>
      <c r="M4440" t="s">
        <v>21955</v>
      </c>
      <c r="N4440" t="s">
        <v>21955</v>
      </c>
      <c r="O4440" t="s">
        <v>21955</v>
      </c>
      <c r="P4440" t="s">
        <v>21955</v>
      </c>
      <c r="Q4440" t="s">
        <v>21956</v>
      </c>
      <c r="R4440">
        <v>0.05</v>
      </c>
      <c r="S4440">
        <v>0</v>
      </c>
      <c r="T4440" t="s">
        <v>22002</v>
      </c>
    </row>
    <row r="4441" spans="1:20">
      <c r="A4441" t="s">
        <v>349</v>
      </c>
      <c r="B4441" t="s">
        <v>29690</v>
      </c>
      <c r="C4441" t="s">
        <v>29691</v>
      </c>
      <c r="D4441" t="s">
        <v>22016</v>
      </c>
      <c r="E4441" t="s">
        <v>21952</v>
      </c>
      <c r="F4441" t="s">
        <v>21953</v>
      </c>
      <c r="G4441">
        <v>3450</v>
      </c>
      <c r="I4441">
        <v>200</v>
      </c>
      <c r="J4441" t="s">
        <v>21954</v>
      </c>
      <c r="K4441" t="s">
        <v>204</v>
      </c>
      <c r="L4441" t="s">
        <v>12492</v>
      </c>
      <c r="M4441" t="s">
        <v>34</v>
      </c>
      <c r="N4441" t="s">
        <v>21955</v>
      </c>
      <c r="O4441" t="s">
        <v>21955</v>
      </c>
      <c r="P4441" t="s">
        <v>34</v>
      </c>
      <c r="Q4441" t="s">
        <v>21956</v>
      </c>
      <c r="R4441">
        <v>0.05</v>
      </c>
      <c r="S4441">
        <v>0</v>
      </c>
      <c r="T4441" t="s">
        <v>22002</v>
      </c>
    </row>
    <row r="4442" spans="1:20">
      <c r="A4442" t="s">
        <v>349</v>
      </c>
      <c r="B4442" t="s">
        <v>29692</v>
      </c>
      <c r="C4442" t="s">
        <v>29693</v>
      </c>
      <c r="D4442" t="s">
        <v>22409</v>
      </c>
      <c r="E4442" t="s">
        <v>21952</v>
      </c>
      <c r="F4442" t="s">
        <v>21953</v>
      </c>
      <c r="G4442">
        <v>3450</v>
      </c>
      <c r="I4442">
        <v>150</v>
      </c>
      <c r="J4442" t="s">
        <v>21954</v>
      </c>
      <c r="K4442" t="s">
        <v>12492</v>
      </c>
      <c r="L4442" t="s">
        <v>12492</v>
      </c>
      <c r="M4442" t="s">
        <v>22149</v>
      </c>
      <c r="N4442" t="s">
        <v>22149</v>
      </c>
      <c r="O4442" t="s">
        <v>22149</v>
      </c>
      <c r="P4442" t="s">
        <v>22149</v>
      </c>
      <c r="Q4442" t="s">
        <v>21956</v>
      </c>
      <c r="R4442">
        <v>0.05</v>
      </c>
      <c r="S4442">
        <v>0</v>
      </c>
      <c r="T4442" t="s">
        <v>21967</v>
      </c>
    </row>
    <row r="4443" spans="1:20">
      <c r="A4443" t="s">
        <v>349</v>
      </c>
      <c r="B4443" t="s">
        <v>29694</v>
      </c>
      <c r="C4443" t="s">
        <v>29695</v>
      </c>
      <c r="D4443" t="s">
        <v>22409</v>
      </c>
      <c r="E4443" t="s">
        <v>21952</v>
      </c>
      <c r="F4443" t="s">
        <v>21953</v>
      </c>
      <c r="G4443">
        <v>3440</v>
      </c>
      <c r="I4443">
        <v>150</v>
      </c>
      <c r="J4443" t="s">
        <v>21954</v>
      </c>
      <c r="K4443" t="s">
        <v>12492</v>
      </c>
      <c r="L4443" t="s">
        <v>12492</v>
      </c>
      <c r="M4443" t="s">
        <v>21955</v>
      </c>
      <c r="N4443" t="s">
        <v>21955</v>
      </c>
      <c r="O4443" t="s">
        <v>21955</v>
      </c>
      <c r="P4443" t="s">
        <v>21955</v>
      </c>
      <c r="Q4443" t="s">
        <v>21956</v>
      </c>
      <c r="R4443">
        <v>0.05</v>
      </c>
      <c r="S4443">
        <v>0</v>
      </c>
      <c r="T4443" t="s">
        <v>21967</v>
      </c>
    </row>
    <row r="4444" spans="1:20">
      <c r="A4444" t="s">
        <v>349</v>
      </c>
      <c r="B4444" t="s">
        <v>29696</v>
      </c>
      <c r="C4444" t="s">
        <v>29697</v>
      </c>
      <c r="D4444" t="s">
        <v>21959</v>
      </c>
      <c r="E4444" t="s">
        <v>21960</v>
      </c>
      <c r="F4444" t="s">
        <v>21953</v>
      </c>
      <c r="G4444">
        <v>3420</v>
      </c>
      <c r="I4444">
        <v>150</v>
      </c>
      <c r="J4444" t="s">
        <v>21954</v>
      </c>
      <c r="K4444" t="s">
        <v>204</v>
      </c>
      <c r="L4444" t="s">
        <v>12492</v>
      </c>
      <c r="M4444" t="s">
        <v>21961</v>
      </c>
      <c r="N4444" t="s">
        <v>21961</v>
      </c>
      <c r="O4444" t="s">
        <v>21961</v>
      </c>
      <c r="P4444" t="s">
        <v>21961</v>
      </c>
      <c r="Q4444" t="s">
        <v>21956</v>
      </c>
      <c r="R4444">
        <v>0.05</v>
      </c>
      <c r="S4444">
        <v>0</v>
      </c>
    </row>
    <row r="4445" spans="1:20">
      <c r="A4445" t="s">
        <v>349</v>
      </c>
      <c r="B4445" t="s">
        <v>29698</v>
      </c>
      <c r="C4445" t="s">
        <v>29699</v>
      </c>
      <c r="D4445" t="s">
        <v>22336</v>
      </c>
      <c r="E4445" t="s">
        <v>21952</v>
      </c>
      <c r="F4445" t="s">
        <v>21953</v>
      </c>
      <c r="G4445">
        <v>3430</v>
      </c>
      <c r="I4445">
        <v>150</v>
      </c>
      <c r="J4445" t="s">
        <v>21954</v>
      </c>
      <c r="K4445" t="s">
        <v>204</v>
      </c>
      <c r="L4445" t="s">
        <v>12492</v>
      </c>
      <c r="M4445" t="s">
        <v>21955</v>
      </c>
      <c r="N4445" t="s">
        <v>21955</v>
      </c>
      <c r="O4445" t="s">
        <v>21955</v>
      </c>
      <c r="P4445" t="s">
        <v>21955</v>
      </c>
      <c r="Q4445" t="s">
        <v>21956</v>
      </c>
      <c r="R4445">
        <v>0.05</v>
      </c>
      <c r="S4445">
        <v>0</v>
      </c>
      <c r="T4445" t="s">
        <v>21967</v>
      </c>
    </row>
    <row r="4446" spans="1:20">
      <c r="A4446" t="s">
        <v>349</v>
      </c>
      <c r="B4446" t="s">
        <v>29700</v>
      </c>
      <c r="C4446" t="s">
        <v>29701</v>
      </c>
      <c r="D4446" t="s">
        <v>22412</v>
      </c>
      <c r="E4446" t="s">
        <v>21952</v>
      </c>
      <c r="F4446" t="s">
        <v>21953</v>
      </c>
      <c r="G4446">
        <v>3430</v>
      </c>
      <c r="I4446">
        <v>200</v>
      </c>
      <c r="J4446" t="s">
        <v>21954</v>
      </c>
      <c r="K4446" t="s">
        <v>12492</v>
      </c>
      <c r="L4446" t="s">
        <v>12492</v>
      </c>
      <c r="M4446" t="s">
        <v>21955</v>
      </c>
      <c r="N4446" t="s">
        <v>21955</v>
      </c>
      <c r="O4446" t="s">
        <v>21955</v>
      </c>
      <c r="P4446" t="s">
        <v>21955</v>
      </c>
      <c r="Q4446" t="s">
        <v>21956</v>
      </c>
      <c r="R4446">
        <v>0.05</v>
      </c>
      <c r="S4446">
        <v>0</v>
      </c>
      <c r="T4446" t="s">
        <v>21967</v>
      </c>
    </row>
    <row r="4447" spans="1:20">
      <c r="A4447" t="s">
        <v>349</v>
      </c>
      <c r="B4447" t="s">
        <v>29702</v>
      </c>
      <c r="C4447" t="s">
        <v>29703</v>
      </c>
      <c r="D4447" t="s">
        <v>25227</v>
      </c>
      <c r="E4447" t="s">
        <v>21952</v>
      </c>
      <c r="F4447" t="s">
        <v>21953</v>
      </c>
      <c r="G4447">
        <v>3430</v>
      </c>
      <c r="I4447">
        <v>150</v>
      </c>
      <c r="J4447" t="s">
        <v>21954</v>
      </c>
      <c r="K4447" t="s">
        <v>204</v>
      </c>
      <c r="L4447" t="s">
        <v>12492</v>
      </c>
      <c r="M4447" t="s">
        <v>21955</v>
      </c>
      <c r="N4447" t="s">
        <v>21955</v>
      </c>
      <c r="O4447" t="s">
        <v>21955</v>
      </c>
      <c r="P4447" t="s">
        <v>21955</v>
      </c>
      <c r="Q4447" t="s">
        <v>21956</v>
      </c>
      <c r="R4447">
        <v>0.05</v>
      </c>
      <c r="S4447">
        <v>0</v>
      </c>
      <c r="T4447" t="s">
        <v>21967</v>
      </c>
    </row>
    <row r="4448" spans="1:20">
      <c r="A4448" t="s">
        <v>349</v>
      </c>
      <c r="B4448" t="s">
        <v>29704</v>
      </c>
      <c r="C4448" t="s">
        <v>29705</v>
      </c>
      <c r="D4448" t="s">
        <v>25227</v>
      </c>
      <c r="E4448" t="s">
        <v>21952</v>
      </c>
      <c r="F4448" t="s">
        <v>21953</v>
      </c>
      <c r="G4448">
        <v>3430</v>
      </c>
      <c r="I4448">
        <v>150</v>
      </c>
      <c r="J4448" t="s">
        <v>21954</v>
      </c>
      <c r="K4448" t="s">
        <v>204</v>
      </c>
      <c r="L4448" t="s">
        <v>12492</v>
      </c>
      <c r="M4448" t="s">
        <v>21955</v>
      </c>
      <c r="N4448" t="s">
        <v>21955</v>
      </c>
      <c r="O4448" t="s">
        <v>21955</v>
      </c>
      <c r="P4448" t="s">
        <v>21955</v>
      </c>
      <c r="Q4448" t="s">
        <v>21956</v>
      </c>
      <c r="R4448">
        <v>0.05</v>
      </c>
      <c r="S4448">
        <v>0</v>
      </c>
      <c r="T4448" t="s">
        <v>21967</v>
      </c>
    </row>
    <row r="4449" spans="1:20">
      <c r="A4449" t="s">
        <v>349</v>
      </c>
      <c r="B4449" t="s">
        <v>29706</v>
      </c>
      <c r="C4449" t="s">
        <v>29707</v>
      </c>
      <c r="D4449" t="s">
        <v>21959</v>
      </c>
      <c r="E4449" t="s">
        <v>21960</v>
      </c>
      <c r="F4449" t="s">
        <v>21953</v>
      </c>
      <c r="G4449">
        <v>3420</v>
      </c>
      <c r="I4449">
        <v>150</v>
      </c>
      <c r="J4449" t="s">
        <v>21954</v>
      </c>
      <c r="K4449" t="s">
        <v>204</v>
      </c>
      <c r="L4449" t="s">
        <v>12492</v>
      </c>
      <c r="M4449" t="s">
        <v>21961</v>
      </c>
      <c r="N4449" t="s">
        <v>21961</v>
      </c>
      <c r="O4449" t="s">
        <v>21961</v>
      </c>
      <c r="P4449" t="s">
        <v>21961</v>
      </c>
      <c r="Q4449" t="s">
        <v>21956</v>
      </c>
      <c r="R4449">
        <v>0.05</v>
      </c>
      <c r="S4449">
        <v>0</v>
      </c>
    </row>
    <row r="4450" spans="1:20">
      <c r="A4450" t="s">
        <v>349</v>
      </c>
      <c r="B4450" t="s">
        <v>29708</v>
      </c>
      <c r="C4450" t="s">
        <v>29709</v>
      </c>
      <c r="D4450" t="s">
        <v>21990</v>
      </c>
      <c r="E4450" t="s">
        <v>21952</v>
      </c>
      <c r="F4450" t="s">
        <v>21953</v>
      </c>
      <c r="G4450">
        <v>3440</v>
      </c>
      <c r="I4450">
        <v>150</v>
      </c>
      <c r="J4450" t="s">
        <v>21954</v>
      </c>
      <c r="K4450" t="s">
        <v>12492</v>
      </c>
      <c r="L4450" t="s">
        <v>12492</v>
      </c>
      <c r="M4450" t="s">
        <v>21961</v>
      </c>
      <c r="N4450" t="s">
        <v>21961</v>
      </c>
      <c r="O4450" t="s">
        <v>21961</v>
      </c>
      <c r="P4450" t="s">
        <v>21961</v>
      </c>
      <c r="Q4450" t="s">
        <v>21956</v>
      </c>
      <c r="R4450">
        <v>0.05</v>
      </c>
      <c r="S4450">
        <v>0</v>
      </c>
      <c r="T4450" t="s">
        <v>22002</v>
      </c>
    </row>
    <row r="4451" spans="1:20">
      <c r="A4451" t="s">
        <v>349</v>
      </c>
      <c r="B4451" t="s">
        <v>29710</v>
      </c>
      <c r="C4451" t="s">
        <v>29711</v>
      </c>
      <c r="D4451" t="s">
        <v>21990</v>
      </c>
      <c r="E4451" t="s">
        <v>21987</v>
      </c>
      <c r="F4451" t="s">
        <v>21953</v>
      </c>
      <c r="G4451">
        <v>3450</v>
      </c>
      <c r="I4451">
        <v>150</v>
      </c>
      <c r="J4451" t="s">
        <v>21954</v>
      </c>
      <c r="K4451" t="s">
        <v>12492</v>
      </c>
      <c r="L4451" t="s">
        <v>12492</v>
      </c>
      <c r="M4451" t="s">
        <v>21961</v>
      </c>
      <c r="N4451" t="s">
        <v>21961</v>
      </c>
      <c r="O4451" t="s">
        <v>21961</v>
      </c>
      <c r="P4451" t="s">
        <v>21961</v>
      </c>
      <c r="Q4451" t="s">
        <v>21956</v>
      </c>
      <c r="R4451">
        <v>0.05</v>
      </c>
      <c r="S4451">
        <v>0</v>
      </c>
      <c r="T4451" t="s">
        <v>22002</v>
      </c>
    </row>
    <row r="4452" spans="1:20">
      <c r="A4452" t="s">
        <v>349</v>
      </c>
      <c r="B4452" t="s">
        <v>29712</v>
      </c>
      <c r="C4452" t="s">
        <v>29713</v>
      </c>
      <c r="D4452" t="s">
        <v>22142</v>
      </c>
      <c r="E4452" t="s">
        <v>21966</v>
      </c>
      <c r="F4452" t="s">
        <v>21953</v>
      </c>
      <c r="G4452">
        <v>3220</v>
      </c>
      <c r="I4452">
        <v>150</v>
      </c>
      <c r="J4452" t="s">
        <v>21954</v>
      </c>
      <c r="K4452" t="s">
        <v>204</v>
      </c>
      <c r="L4452" t="s">
        <v>12492</v>
      </c>
      <c r="M4452" t="s">
        <v>21955</v>
      </c>
      <c r="N4452" t="s">
        <v>21955</v>
      </c>
      <c r="O4452" t="s">
        <v>21955</v>
      </c>
      <c r="P4452" t="s">
        <v>21955</v>
      </c>
      <c r="Q4452" t="s">
        <v>21956</v>
      </c>
      <c r="R4452">
        <v>0.05</v>
      </c>
      <c r="S4452">
        <v>0</v>
      </c>
    </row>
    <row r="4453" spans="1:20">
      <c r="A4453" t="s">
        <v>349</v>
      </c>
      <c r="B4453" t="s">
        <v>29714</v>
      </c>
      <c r="C4453" t="s">
        <v>29715</v>
      </c>
      <c r="D4453" t="s">
        <v>22307</v>
      </c>
      <c r="E4453" t="s">
        <v>21952</v>
      </c>
      <c r="F4453" t="s">
        <v>21953</v>
      </c>
      <c r="G4453">
        <v>3430</v>
      </c>
      <c r="I4453">
        <v>150</v>
      </c>
      <c r="J4453" t="s">
        <v>21954</v>
      </c>
      <c r="K4453" t="s">
        <v>204</v>
      </c>
      <c r="L4453" t="s">
        <v>12492</v>
      </c>
      <c r="M4453" t="s">
        <v>21955</v>
      </c>
      <c r="N4453" t="s">
        <v>21955</v>
      </c>
      <c r="O4453" t="s">
        <v>21955</v>
      </c>
      <c r="P4453" t="s">
        <v>21955</v>
      </c>
      <c r="Q4453" t="s">
        <v>21956</v>
      </c>
      <c r="R4453">
        <v>0.05</v>
      </c>
      <c r="S4453">
        <v>0</v>
      </c>
    </row>
    <row r="4454" spans="1:20">
      <c r="A4454" t="s">
        <v>349</v>
      </c>
      <c r="B4454" t="s">
        <v>29716</v>
      </c>
      <c r="C4454" t="s">
        <v>29717</v>
      </c>
      <c r="D4454" t="s">
        <v>22360</v>
      </c>
      <c r="E4454" t="s">
        <v>21960</v>
      </c>
      <c r="F4454" t="s">
        <v>21953</v>
      </c>
      <c r="G4454">
        <v>3420</v>
      </c>
      <c r="I4454">
        <v>150</v>
      </c>
      <c r="J4454" t="s">
        <v>21954</v>
      </c>
      <c r="K4454" t="s">
        <v>204</v>
      </c>
      <c r="L4454" t="s">
        <v>12492</v>
      </c>
      <c r="M4454" t="s">
        <v>21955</v>
      </c>
      <c r="N4454" t="s">
        <v>21955</v>
      </c>
      <c r="O4454" t="s">
        <v>21955</v>
      </c>
      <c r="P4454" t="s">
        <v>21955</v>
      </c>
      <c r="Q4454" t="s">
        <v>21956</v>
      </c>
      <c r="R4454">
        <v>0.05</v>
      </c>
      <c r="S4454">
        <v>0</v>
      </c>
      <c r="T4454" t="s">
        <v>21967</v>
      </c>
    </row>
    <row r="4455" spans="1:20">
      <c r="A4455" t="s">
        <v>349</v>
      </c>
      <c r="B4455" t="s">
        <v>29718</v>
      </c>
      <c r="C4455" t="s">
        <v>29719</v>
      </c>
      <c r="D4455" t="s">
        <v>22055</v>
      </c>
      <c r="E4455" t="s">
        <v>21952</v>
      </c>
      <c r="F4455" t="s">
        <v>21953</v>
      </c>
      <c r="G4455">
        <v>3450</v>
      </c>
      <c r="I4455">
        <v>150</v>
      </c>
      <c r="J4455" t="s">
        <v>21954</v>
      </c>
      <c r="K4455" t="s">
        <v>204</v>
      </c>
      <c r="L4455" t="s">
        <v>12492</v>
      </c>
      <c r="M4455" t="s">
        <v>21955</v>
      </c>
      <c r="N4455" t="s">
        <v>21955</v>
      </c>
      <c r="O4455" t="s">
        <v>21955</v>
      </c>
      <c r="P4455" t="s">
        <v>21955</v>
      </c>
      <c r="Q4455" t="s">
        <v>21956</v>
      </c>
      <c r="R4455">
        <v>0.05</v>
      </c>
      <c r="S4455">
        <v>0</v>
      </c>
    </row>
    <row r="4456" spans="1:20">
      <c r="A4456" t="s">
        <v>349</v>
      </c>
      <c r="B4456" t="s">
        <v>29720</v>
      </c>
      <c r="C4456" t="s">
        <v>29721</v>
      </c>
      <c r="D4456" t="s">
        <v>22069</v>
      </c>
      <c r="E4456" t="s">
        <v>21952</v>
      </c>
      <c r="F4456" t="s">
        <v>21953</v>
      </c>
      <c r="G4456">
        <v>3430</v>
      </c>
      <c r="I4456">
        <v>150</v>
      </c>
      <c r="J4456" t="s">
        <v>21954</v>
      </c>
      <c r="K4456" t="s">
        <v>12492</v>
      </c>
      <c r="L4456" t="s">
        <v>12492</v>
      </c>
      <c r="M4456" t="s">
        <v>21955</v>
      </c>
      <c r="N4456" t="s">
        <v>21955</v>
      </c>
      <c r="O4456" t="s">
        <v>21955</v>
      </c>
      <c r="P4456" t="s">
        <v>21955</v>
      </c>
      <c r="Q4456" t="s">
        <v>21956</v>
      </c>
      <c r="R4456">
        <v>0.05</v>
      </c>
      <c r="S4456">
        <v>0</v>
      </c>
    </row>
    <row r="4457" spans="1:20">
      <c r="A4457" t="s">
        <v>349</v>
      </c>
      <c r="B4457" t="s">
        <v>29722</v>
      </c>
      <c r="C4457" t="s">
        <v>29723</v>
      </c>
      <c r="D4457" t="s">
        <v>22162</v>
      </c>
      <c r="E4457" t="s">
        <v>21966</v>
      </c>
      <c r="F4457" t="s">
        <v>21953</v>
      </c>
      <c r="G4457">
        <v>3440</v>
      </c>
      <c r="I4457">
        <v>150</v>
      </c>
      <c r="J4457" t="s">
        <v>21954</v>
      </c>
      <c r="K4457" t="s">
        <v>12492</v>
      </c>
      <c r="L4457" t="s">
        <v>12492</v>
      </c>
      <c r="M4457" t="s">
        <v>21955</v>
      </c>
      <c r="N4457" t="s">
        <v>21955</v>
      </c>
      <c r="O4457" t="s">
        <v>21955</v>
      </c>
      <c r="P4457" t="s">
        <v>21955</v>
      </c>
      <c r="Q4457" t="s">
        <v>21956</v>
      </c>
      <c r="R4457">
        <v>0.05</v>
      </c>
      <c r="S4457">
        <v>0</v>
      </c>
      <c r="T4457" t="s">
        <v>21967</v>
      </c>
    </row>
    <row r="4458" spans="1:20">
      <c r="A4458" t="s">
        <v>349</v>
      </c>
      <c r="B4458" t="s">
        <v>29724</v>
      </c>
      <c r="C4458" t="s">
        <v>29725</v>
      </c>
      <c r="D4458" t="s">
        <v>21979</v>
      </c>
      <c r="E4458" t="s">
        <v>21952</v>
      </c>
      <c r="F4458" t="s">
        <v>21953</v>
      </c>
      <c r="G4458">
        <v>3440</v>
      </c>
      <c r="I4458">
        <v>150</v>
      </c>
      <c r="J4458" t="s">
        <v>21954</v>
      </c>
      <c r="K4458" t="s">
        <v>204</v>
      </c>
      <c r="L4458" t="s">
        <v>12492</v>
      </c>
      <c r="M4458" t="s">
        <v>21955</v>
      </c>
      <c r="N4458" t="s">
        <v>21955</v>
      </c>
      <c r="O4458" t="s">
        <v>21955</v>
      </c>
      <c r="P4458" t="s">
        <v>21955</v>
      </c>
      <c r="Q4458" t="s">
        <v>21956</v>
      </c>
      <c r="R4458">
        <v>0.05</v>
      </c>
      <c r="S4458">
        <v>0</v>
      </c>
    </row>
    <row r="4459" spans="1:20">
      <c r="A4459" t="s">
        <v>349</v>
      </c>
      <c r="B4459" t="s">
        <v>29726</v>
      </c>
      <c r="C4459" t="s">
        <v>29727</v>
      </c>
      <c r="D4459" t="s">
        <v>22055</v>
      </c>
      <c r="E4459" t="s">
        <v>21952</v>
      </c>
      <c r="F4459" t="s">
        <v>21953</v>
      </c>
      <c r="G4459">
        <v>3450</v>
      </c>
      <c r="I4459">
        <v>150</v>
      </c>
      <c r="J4459" t="s">
        <v>21954</v>
      </c>
      <c r="K4459" t="s">
        <v>204</v>
      </c>
      <c r="L4459" t="s">
        <v>12492</v>
      </c>
      <c r="M4459" t="s">
        <v>21955</v>
      </c>
      <c r="N4459" t="s">
        <v>21955</v>
      </c>
      <c r="O4459" t="s">
        <v>21955</v>
      </c>
      <c r="P4459" t="s">
        <v>21955</v>
      </c>
      <c r="Q4459" t="s">
        <v>21956</v>
      </c>
      <c r="R4459">
        <v>0.05</v>
      </c>
      <c r="S4459">
        <v>0</v>
      </c>
    </row>
    <row r="4460" spans="1:20">
      <c r="A4460" t="s">
        <v>349</v>
      </c>
      <c r="B4460" t="s">
        <v>29728</v>
      </c>
      <c r="C4460" t="s">
        <v>29729</v>
      </c>
      <c r="D4460" t="s">
        <v>29730</v>
      </c>
      <c r="E4460" t="s">
        <v>21987</v>
      </c>
      <c r="F4460" t="s">
        <v>21953</v>
      </c>
      <c r="G4460">
        <v>3450</v>
      </c>
      <c r="I4460">
        <v>150</v>
      </c>
      <c r="J4460" t="s">
        <v>21954</v>
      </c>
      <c r="K4460" t="s">
        <v>12492</v>
      </c>
      <c r="L4460" t="s">
        <v>12492</v>
      </c>
      <c r="M4460" t="s">
        <v>34</v>
      </c>
      <c r="N4460" t="s">
        <v>21955</v>
      </c>
      <c r="O4460" t="s">
        <v>21955</v>
      </c>
      <c r="P4460" t="s">
        <v>21955</v>
      </c>
      <c r="Q4460" t="s">
        <v>21956</v>
      </c>
      <c r="R4460">
        <v>0.05</v>
      </c>
      <c r="S4460">
        <v>0</v>
      </c>
      <c r="T4460" t="s">
        <v>22002</v>
      </c>
    </row>
    <row r="4461" spans="1:20">
      <c r="A4461" t="s">
        <v>349</v>
      </c>
      <c r="B4461" t="s">
        <v>29731</v>
      </c>
      <c r="C4461" t="s">
        <v>29732</v>
      </c>
      <c r="D4461" t="s">
        <v>22069</v>
      </c>
      <c r="E4461" t="s">
        <v>21952</v>
      </c>
      <c r="F4461" t="s">
        <v>21953</v>
      </c>
      <c r="G4461">
        <v>3430</v>
      </c>
      <c r="I4461">
        <v>150</v>
      </c>
      <c r="J4461" t="s">
        <v>21954</v>
      </c>
      <c r="K4461" t="s">
        <v>204</v>
      </c>
      <c r="L4461" t="s">
        <v>12492</v>
      </c>
      <c r="M4461" t="s">
        <v>21955</v>
      </c>
      <c r="N4461" t="s">
        <v>21955</v>
      </c>
      <c r="O4461" t="s">
        <v>21955</v>
      </c>
      <c r="P4461" t="s">
        <v>21955</v>
      </c>
      <c r="Q4461" t="s">
        <v>21956</v>
      </c>
      <c r="R4461">
        <v>0.05</v>
      </c>
      <c r="S4461">
        <v>0</v>
      </c>
    </row>
    <row r="4462" spans="1:20">
      <c r="A4462" t="s">
        <v>349</v>
      </c>
      <c r="B4462" t="s">
        <v>29733</v>
      </c>
      <c r="C4462" t="s">
        <v>29734</v>
      </c>
      <c r="D4462" t="s">
        <v>22069</v>
      </c>
      <c r="E4462" t="s">
        <v>21952</v>
      </c>
      <c r="F4462" t="s">
        <v>21953</v>
      </c>
      <c r="G4462">
        <v>3430</v>
      </c>
      <c r="H4462">
        <v>3530</v>
      </c>
      <c r="I4462">
        <v>150</v>
      </c>
      <c r="J4462" t="s">
        <v>21954</v>
      </c>
      <c r="K4462" t="s">
        <v>204</v>
      </c>
      <c r="L4462" t="s">
        <v>12492</v>
      </c>
      <c r="M4462" t="s">
        <v>21955</v>
      </c>
      <c r="N4462" t="s">
        <v>21955</v>
      </c>
      <c r="O4462" t="s">
        <v>21955</v>
      </c>
      <c r="P4462" t="s">
        <v>21955</v>
      </c>
      <c r="Q4462" t="s">
        <v>21956</v>
      </c>
      <c r="R4462">
        <v>0.05</v>
      </c>
      <c r="S4462">
        <v>0</v>
      </c>
      <c r="T4462" t="s">
        <v>21967</v>
      </c>
    </row>
    <row r="4463" spans="1:20">
      <c r="A4463" t="s">
        <v>349</v>
      </c>
      <c r="B4463" t="s">
        <v>29735</v>
      </c>
      <c r="C4463" t="s">
        <v>29736</v>
      </c>
      <c r="D4463" t="s">
        <v>22025</v>
      </c>
      <c r="E4463" t="s">
        <v>21966</v>
      </c>
      <c r="F4463" t="s">
        <v>21953</v>
      </c>
      <c r="G4463">
        <v>3220</v>
      </c>
      <c r="I4463">
        <v>150</v>
      </c>
      <c r="J4463" t="s">
        <v>21954</v>
      </c>
      <c r="K4463" t="s">
        <v>204</v>
      </c>
      <c r="L4463" t="s">
        <v>12492</v>
      </c>
      <c r="M4463" t="s">
        <v>21955</v>
      </c>
      <c r="N4463" t="s">
        <v>21955</v>
      </c>
      <c r="O4463" t="s">
        <v>21955</v>
      </c>
      <c r="P4463" t="s">
        <v>21955</v>
      </c>
      <c r="Q4463" t="s">
        <v>21956</v>
      </c>
      <c r="R4463">
        <v>0.05</v>
      </c>
      <c r="S4463">
        <v>0</v>
      </c>
    </row>
    <row r="4464" spans="1:20">
      <c r="A4464" t="s">
        <v>349</v>
      </c>
      <c r="B4464" t="s">
        <v>29737</v>
      </c>
      <c r="C4464" t="s">
        <v>29738</v>
      </c>
      <c r="D4464" t="s">
        <v>22069</v>
      </c>
      <c r="E4464" t="s">
        <v>21952</v>
      </c>
      <c r="F4464" t="s">
        <v>21953</v>
      </c>
      <c r="G4464">
        <v>3430</v>
      </c>
      <c r="H4464">
        <v>3530</v>
      </c>
      <c r="I4464">
        <v>150</v>
      </c>
      <c r="J4464" t="s">
        <v>21954</v>
      </c>
      <c r="K4464" t="s">
        <v>204</v>
      </c>
      <c r="L4464" t="s">
        <v>12492</v>
      </c>
      <c r="M4464" t="s">
        <v>21955</v>
      </c>
      <c r="N4464" t="s">
        <v>21955</v>
      </c>
      <c r="O4464" t="s">
        <v>21955</v>
      </c>
      <c r="P4464" t="s">
        <v>21955</v>
      </c>
      <c r="Q4464" t="s">
        <v>21956</v>
      </c>
      <c r="R4464">
        <v>0.05</v>
      </c>
      <c r="S4464">
        <v>0</v>
      </c>
      <c r="T4464" t="s">
        <v>21967</v>
      </c>
    </row>
    <row r="4465" spans="1:20">
      <c r="A4465" t="s">
        <v>349</v>
      </c>
      <c r="B4465" t="s">
        <v>29739</v>
      </c>
      <c r="C4465" t="s">
        <v>29740</v>
      </c>
      <c r="D4465" t="s">
        <v>24173</v>
      </c>
      <c r="E4465" t="s">
        <v>21952</v>
      </c>
      <c r="F4465" t="s">
        <v>21953</v>
      </c>
      <c r="G4465">
        <v>3220</v>
      </c>
      <c r="I4465">
        <v>200</v>
      </c>
      <c r="J4465" t="s">
        <v>21954</v>
      </c>
      <c r="K4465" t="s">
        <v>12492</v>
      </c>
      <c r="L4465" t="s">
        <v>12492</v>
      </c>
      <c r="M4465" t="s">
        <v>21955</v>
      </c>
      <c r="N4465" t="s">
        <v>21955</v>
      </c>
      <c r="O4465" t="s">
        <v>21955</v>
      </c>
      <c r="P4465" t="s">
        <v>21955</v>
      </c>
      <c r="Q4465" t="s">
        <v>21956</v>
      </c>
      <c r="R4465">
        <v>0.05</v>
      </c>
      <c r="S4465">
        <v>0</v>
      </c>
      <c r="T4465" t="s">
        <v>21967</v>
      </c>
    </row>
    <row r="4466" spans="1:20">
      <c r="A4466" t="s">
        <v>349</v>
      </c>
      <c r="B4466" t="s">
        <v>29741</v>
      </c>
      <c r="C4466" t="s">
        <v>29742</v>
      </c>
      <c r="D4466" t="s">
        <v>24173</v>
      </c>
      <c r="E4466" t="s">
        <v>24174</v>
      </c>
      <c r="F4466" t="s">
        <v>21953</v>
      </c>
      <c r="G4466">
        <v>3220</v>
      </c>
      <c r="I4466">
        <v>150</v>
      </c>
      <c r="J4466" t="s">
        <v>21954</v>
      </c>
      <c r="K4466" t="s">
        <v>12492</v>
      </c>
      <c r="L4466" t="s">
        <v>12492</v>
      </c>
      <c r="M4466" t="s">
        <v>21961</v>
      </c>
      <c r="N4466" t="s">
        <v>21961</v>
      </c>
      <c r="O4466" t="s">
        <v>21961</v>
      </c>
      <c r="P4466" t="s">
        <v>21961</v>
      </c>
      <c r="Q4466" t="s">
        <v>21956</v>
      </c>
      <c r="R4466">
        <v>0.05</v>
      </c>
      <c r="S4466">
        <v>0</v>
      </c>
      <c r="T4466" t="s">
        <v>21967</v>
      </c>
    </row>
    <row r="4467" spans="1:20">
      <c r="A4467" t="s">
        <v>349</v>
      </c>
      <c r="B4467" t="s">
        <v>29743</v>
      </c>
      <c r="C4467" t="s">
        <v>29744</v>
      </c>
      <c r="D4467" t="s">
        <v>22403</v>
      </c>
      <c r="E4467" t="s">
        <v>21987</v>
      </c>
      <c r="F4467" t="s">
        <v>21953</v>
      </c>
      <c r="G4467">
        <v>3220</v>
      </c>
      <c r="I4467">
        <v>200</v>
      </c>
      <c r="J4467" t="s">
        <v>19</v>
      </c>
      <c r="K4467" t="s">
        <v>12492</v>
      </c>
      <c r="L4467" t="s">
        <v>12492</v>
      </c>
      <c r="M4467" t="s">
        <v>21955</v>
      </c>
      <c r="N4467" t="s">
        <v>21955</v>
      </c>
      <c r="O4467" t="s">
        <v>21955</v>
      </c>
      <c r="P4467" t="s">
        <v>21955</v>
      </c>
      <c r="Q4467" t="s">
        <v>21956</v>
      </c>
      <c r="R4467">
        <v>0.05</v>
      </c>
      <c r="S4467">
        <v>0</v>
      </c>
      <c r="T4467" t="s">
        <v>21967</v>
      </c>
    </row>
    <row r="4468" spans="1:20">
      <c r="A4468" t="s">
        <v>349</v>
      </c>
      <c r="B4468" t="s">
        <v>29745</v>
      </c>
      <c r="C4468" t="s">
        <v>29746</v>
      </c>
      <c r="D4468" t="s">
        <v>22058</v>
      </c>
      <c r="E4468" t="s">
        <v>21952</v>
      </c>
      <c r="F4468" t="s">
        <v>21953</v>
      </c>
      <c r="G4468">
        <v>3440</v>
      </c>
      <c r="I4468">
        <v>200</v>
      </c>
      <c r="J4468" t="s">
        <v>21954</v>
      </c>
      <c r="K4468" t="s">
        <v>12492</v>
      </c>
      <c r="L4468" t="s">
        <v>12492</v>
      </c>
      <c r="M4468" t="s">
        <v>34</v>
      </c>
      <c r="N4468" t="s">
        <v>34</v>
      </c>
      <c r="O4468" t="s">
        <v>34</v>
      </c>
      <c r="P4468" t="s">
        <v>34</v>
      </c>
      <c r="Q4468" t="s">
        <v>21956</v>
      </c>
      <c r="R4468">
        <v>0.05</v>
      </c>
      <c r="S4468">
        <v>0</v>
      </c>
      <c r="T4468" t="s">
        <v>21967</v>
      </c>
    </row>
    <row r="4469" spans="1:20">
      <c r="A4469" t="s">
        <v>349</v>
      </c>
      <c r="B4469" t="s">
        <v>29747</v>
      </c>
      <c r="C4469" t="s">
        <v>29748</v>
      </c>
      <c r="D4469" t="s">
        <v>21959</v>
      </c>
      <c r="E4469" t="s">
        <v>21960</v>
      </c>
      <c r="F4469" t="s">
        <v>21953</v>
      </c>
      <c r="G4469">
        <v>3420</v>
      </c>
      <c r="I4469">
        <v>150</v>
      </c>
      <c r="J4469" t="s">
        <v>21954</v>
      </c>
      <c r="K4469" t="s">
        <v>204</v>
      </c>
      <c r="L4469" t="s">
        <v>12492</v>
      </c>
      <c r="M4469" t="s">
        <v>21955</v>
      </c>
      <c r="N4469" t="s">
        <v>21955</v>
      </c>
      <c r="O4469" t="s">
        <v>21955</v>
      </c>
      <c r="P4469" t="s">
        <v>21955</v>
      </c>
      <c r="Q4469" t="s">
        <v>21956</v>
      </c>
      <c r="R4469">
        <v>0.05</v>
      </c>
      <c r="S4469">
        <v>0</v>
      </c>
      <c r="T4469" t="s">
        <v>21967</v>
      </c>
    </row>
    <row r="4470" spans="1:20">
      <c r="A4470" t="s">
        <v>349</v>
      </c>
      <c r="B4470" t="s">
        <v>29749</v>
      </c>
      <c r="C4470" t="s">
        <v>29750</v>
      </c>
      <c r="D4470" t="s">
        <v>29751</v>
      </c>
      <c r="E4470" t="s">
        <v>26678</v>
      </c>
      <c r="F4470" t="s">
        <v>21953</v>
      </c>
      <c r="G4470">
        <v>3240</v>
      </c>
      <c r="I4470">
        <v>150</v>
      </c>
      <c r="J4470" t="s">
        <v>21954</v>
      </c>
      <c r="K4470" t="s">
        <v>204</v>
      </c>
      <c r="L4470" t="s">
        <v>12492</v>
      </c>
      <c r="M4470" t="s">
        <v>21955</v>
      </c>
      <c r="N4470" t="s">
        <v>21955</v>
      </c>
      <c r="O4470" t="s">
        <v>21955</v>
      </c>
      <c r="P4470" t="s">
        <v>21955</v>
      </c>
      <c r="Q4470" t="s">
        <v>21956</v>
      </c>
      <c r="T4470" t="s">
        <v>21967</v>
      </c>
    </row>
    <row r="4471" spans="1:20">
      <c r="A4471" t="s">
        <v>349</v>
      </c>
      <c r="B4471" t="s">
        <v>29752</v>
      </c>
      <c r="C4471" t="s">
        <v>29753</v>
      </c>
      <c r="D4471" t="s">
        <v>26769</v>
      </c>
      <c r="E4471" t="s">
        <v>21987</v>
      </c>
      <c r="F4471" t="s">
        <v>21953</v>
      </c>
      <c r="G4471">
        <v>3450</v>
      </c>
      <c r="I4471">
        <v>200</v>
      </c>
      <c r="J4471" t="s">
        <v>21954</v>
      </c>
      <c r="K4471" t="s">
        <v>12492</v>
      </c>
      <c r="L4471" t="s">
        <v>12492</v>
      </c>
      <c r="M4471" t="s">
        <v>21955</v>
      </c>
      <c r="N4471" t="s">
        <v>21955</v>
      </c>
      <c r="O4471" t="s">
        <v>21955</v>
      </c>
      <c r="P4471" t="s">
        <v>21955</v>
      </c>
      <c r="Q4471" t="s">
        <v>21956</v>
      </c>
      <c r="R4471">
        <v>0.05</v>
      </c>
      <c r="S4471">
        <v>0</v>
      </c>
      <c r="T4471" t="s">
        <v>22002</v>
      </c>
    </row>
    <row r="4472" spans="1:20">
      <c r="A4472" t="s">
        <v>349</v>
      </c>
      <c r="B4472" t="s">
        <v>29754</v>
      </c>
      <c r="C4472" t="s">
        <v>29755</v>
      </c>
      <c r="D4472" t="s">
        <v>22073</v>
      </c>
      <c r="E4472" t="s">
        <v>21952</v>
      </c>
      <c r="F4472" t="s">
        <v>21953</v>
      </c>
      <c r="G4472">
        <v>3440</v>
      </c>
      <c r="I4472">
        <v>150</v>
      </c>
      <c r="J4472" t="s">
        <v>21954</v>
      </c>
      <c r="K4472" t="s">
        <v>12492</v>
      </c>
      <c r="L4472" t="s">
        <v>12492</v>
      </c>
      <c r="M4472" t="s">
        <v>21955</v>
      </c>
      <c r="N4472" t="s">
        <v>21955</v>
      </c>
      <c r="O4472" t="s">
        <v>21955</v>
      </c>
      <c r="P4472" t="s">
        <v>21955</v>
      </c>
      <c r="Q4472" t="s">
        <v>21956</v>
      </c>
      <c r="R4472">
        <v>0.05</v>
      </c>
      <c r="S4472">
        <v>0</v>
      </c>
      <c r="T4472" t="s">
        <v>21967</v>
      </c>
    </row>
    <row r="4473" spans="1:20">
      <c r="A4473" t="s">
        <v>349</v>
      </c>
      <c r="B4473" t="s">
        <v>29756</v>
      </c>
      <c r="C4473" t="s">
        <v>29757</v>
      </c>
      <c r="D4473" t="s">
        <v>22043</v>
      </c>
      <c r="E4473" t="s">
        <v>21952</v>
      </c>
      <c r="F4473" t="s">
        <v>21953</v>
      </c>
      <c r="G4473">
        <v>3440</v>
      </c>
      <c r="I4473">
        <v>150</v>
      </c>
      <c r="J4473" t="s">
        <v>21954</v>
      </c>
      <c r="K4473" t="s">
        <v>204</v>
      </c>
      <c r="L4473" t="s">
        <v>12492</v>
      </c>
      <c r="M4473" t="s">
        <v>21955</v>
      </c>
      <c r="N4473" t="s">
        <v>21955</v>
      </c>
      <c r="O4473" t="s">
        <v>21955</v>
      </c>
      <c r="P4473" t="s">
        <v>21955</v>
      </c>
      <c r="Q4473" t="s">
        <v>21956</v>
      </c>
      <c r="R4473">
        <v>0.05</v>
      </c>
      <c r="S4473">
        <v>0</v>
      </c>
    </row>
    <row r="4474" spans="1:20">
      <c r="A4474" t="s">
        <v>349</v>
      </c>
      <c r="B4474" t="s">
        <v>29758</v>
      </c>
      <c r="C4474" t="s">
        <v>29759</v>
      </c>
      <c r="D4474" t="s">
        <v>22849</v>
      </c>
      <c r="E4474" t="s">
        <v>21966</v>
      </c>
      <c r="F4474" t="s">
        <v>21953</v>
      </c>
      <c r="G4474">
        <v>3220</v>
      </c>
      <c r="I4474">
        <v>150</v>
      </c>
      <c r="J4474" t="s">
        <v>21954</v>
      </c>
      <c r="K4474" t="s">
        <v>12492</v>
      </c>
      <c r="L4474" t="s">
        <v>12492</v>
      </c>
      <c r="M4474" t="s">
        <v>21961</v>
      </c>
      <c r="N4474" t="s">
        <v>21961</v>
      </c>
      <c r="O4474" t="s">
        <v>21961</v>
      </c>
      <c r="P4474" t="s">
        <v>21961</v>
      </c>
      <c r="R4474">
        <v>0.05</v>
      </c>
      <c r="S4474">
        <v>0</v>
      </c>
      <c r="T4474" t="s">
        <v>22002</v>
      </c>
    </row>
    <row r="4475" spans="1:20">
      <c r="A4475" t="s">
        <v>349</v>
      </c>
      <c r="B4475" t="s">
        <v>29760</v>
      </c>
      <c r="C4475" t="s">
        <v>29761</v>
      </c>
      <c r="D4475" t="s">
        <v>22025</v>
      </c>
      <c r="E4475" t="s">
        <v>21966</v>
      </c>
      <c r="F4475" t="s">
        <v>21953</v>
      </c>
      <c r="G4475">
        <v>3220</v>
      </c>
      <c r="I4475">
        <v>150</v>
      </c>
      <c r="J4475" t="s">
        <v>21954</v>
      </c>
      <c r="K4475" t="s">
        <v>12492</v>
      </c>
      <c r="L4475" t="s">
        <v>12492</v>
      </c>
      <c r="M4475" t="s">
        <v>21961</v>
      </c>
      <c r="N4475" t="s">
        <v>21961</v>
      </c>
      <c r="O4475" t="s">
        <v>21961</v>
      </c>
      <c r="P4475" t="s">
        <v>21961</v>
      </c>
      <c r="R4475">
        <v>0.05</v>
      </c>
      <c r="S4475">
        <v>0</v>
      </c>
      <c r="T4475" t="s">
        <v>22002</v>
      </c>
    </row>
    <row r="4476" spans="1:20">
      <c r="A4476" t="s">
        <v>349</v>
      </c>
      <c r="B4476" t="s">
        <v>29762</v>
      </c>
      <c r="C4476" t="s">
        <v>29763</v>
      </c>
      <c r="D4476" t="s">
        <v>22025</v>
      </c>
      <c r="E4476" t="s">
        <v>21966</v>
      </c>
      <c r="F4476" t="s">
        <v>21953</v>
      </c>
      <c r="G4476">
        <v>3220</v>
      </c>
      <c r="I4476">
        <v>150</v>
      </c>
      <c r="J4476" t="s">
        <v>21954</v>
      </c>
      <c r="K4476" t="s">
        <v>204</v>
      </c>
      <c r="L4476" t="s">
        <v>12492</v>
      </c>
      <c r="M4476" t="s">
        <v>21961</v>
      </c>
      <c r="N4476" t="s">
        <v>21961</v>
      </c>
      <c r="O4476" t="s">
        <v>21961</v>
      </c>
      <c r="P4476" t="s">
        <v>21961</v>
      </c>
      <c r="Q4476" t="s">
        <v>21956</v>
      </c>
      <c r="R4476">
        <v>0.01</v>
      </c>
      <c r="S4476">
        <v>0</v>
      </c>
    </row>
    <row r="4477" spans="1:20">
      <c r="A4477" t="s">
        <v>349</v>
      </c>
      <c r="B4477" t="s">
        <v>9350</v>
      </c>
      <c r="C4477" t="s">
        <v>29764</v>
      </c>
      <c r="D4477" t="s">
        <v>22412</v>
      </c>
      <c r="E4477" t="s">
        <v>21966</v>
      </c>
      <c r="F4477" t="s">
        <v>21953</v>
      </c>
      <c r="G4477">
        <v>3220</v>
      </c>
      <c r="I4477">
        <v>150</v>
      </c>
      <c r="J4477" t="s">
        <v>21954</v>
      </c>
      <c r="K4477" t="s">
        <v>12492</v>
      </c>
      <c r="L4477" t="s">
        <v>12492</v>
      </c>
      <c r="M4477" t="s">
        <v>21955</v>
      </c>
      <c r="N4477" t="s">
        <v>21955</v>
      </c>
      <c r="O4477" t="s">
        <v>21955</v>
      </c>
      <c r="P4477" t="s">
        <v>21955</v>
      </c>
      <c r="Q4477" t="s">
        <v>21956</v>
      </c>
      <c r="R4477">
        <v>0.05</v>
      </c>
      <c r="S4477">
        <v>0</v>
      </c>
      <c r="T4477" t="s">
        <v>22002</v>
      </c>
    </row>
    <row r="4478" spans="1:20">
      <c r="A4478" t="s">
        <v>349</v>
      </c>
      <c r="B4478" t="s">
        <v>29765</v>
      </c>
      <c r="C4478" t="s">
        <v>29766</v>
      </c>
      <c r="D4478" t="s">
        <v>27101</v>
      </c>
      <c r="E4478" t="s">
        <v>21952</v>
      </c>
      <c r="F4478" t="s">
        <v>21953</v>
      </c>
      <c r="G4478">
        <v>3450</v>
      </c>
      <c r="I4478">
        <v>150</v>
      </c>
      <c r="J4478" t="s">
        <v>21954</v>
      </c>
      <c r="K4478" t="s">
        <v>12492</v>
      </c>
      <c r="L4478" t="s">
        <v>12492</v>
      </c>
      <c r="M4478" t="s">
        <v>21955</v>
      </c>
      <c r="N4478" t="s">
        <v>21955</v>
      </c>
      <c r="O4478" t="s">
        <v>21955</v>
      </c>
      <c r="P4478" t="s">
        <v>21955</v>
      </c>
      <c r="Q4478" t="s">
        <v>21956</v>
      </c>
      <c r="R4478">
        <v>0.05</v>
      </c>
      <c r="S4478">
        <v>0</v>
      </c>
      <c r="T4478" t="s">
        <v>21967</v>
      </c>
    </row>
    <row r="4479" spans="1:20">
      <c r="A4479" t="s">
        <v>349</v>
      </c>
      <c r="B4479" t="s">
        <v>29767</v>
      </c>
      <c r="C4479" t="s">
        <v>29768</v>
      </c>
      <c r="D4479" t="s">
        <v>27101</v>
      </c>
      <c r="E4479" t="s">
        <v>21952</v>
      </c>
      <c r="F4479" t="s">
        <v>21953</v>
      </c>
      <c r="G4479">
        <v>3450</v>
      </c>
      <c r="I4479">
        <v>150</v>
      </c>
      <c r="J4479" t="s">
        <v>21954</v>
      </c>
      <c r="K4479" t="s">
        <v>12492</v>
      </c>
      <c r="L4479" t="s">
        <v>12492</v>
      </c>
      <c r="M4479" t="s">
        <v>22149</v>
      </c>
      <c r="N4479" t="s">
        <v>22149</v>
      </c>
      <c r="O4479" t="s">
        <v>22149</v>
      </c>
      <c r="P4479" t="s">
        <v>22149</v>
      </c>
      <c r="Q4479" t="s">
        <v>21956</v>
      </c>
      <c r="R4479">
        <v>0.05</v>
      </c>
      <c r="S4479">
        <v>0</v>
      </c>
      <c r="T4479" t="s">
        <v>21967</v>
      </c>
    </row>
    <row r="4480" spans="1:20">
      <c r="A4480" t="s">
        <v>349</v>
      </c>
      <c r="B4480" t="s">
        <v>29769</v>
      </c>
      <c r="C4480" t="s">
        <v>29770</v>
      </c>
      <c r="D4480" t="s">
        <v>22006</v>
      </c>
      <c r="E4480" t="s">
        <v>21952</v>
      </c>
      <c r="F4480" t="s">
        <v>21953</v>
      </c>
      <c r="G4480">
        <v>3450</v>
      </c>
      <c r="H4480">
        <v>3450</v>
      </c>
      <c r="I4480">
        <v>150</v>
      </c>
      <c r="J4480" t="s">
        <v>21954</v>
      </c>
      <c r="K4480" t="s">
        <v>12492</v>
      </c>
      <c r="L4480" t="s">
        <v>12492</v>
      </c>
      <c r="M4480" t="s">
        <v>21955</v>
      </c>
      <c r="N4480" t="s">
        <v>21955</v>
      </c>
      <c r="O4480" t="s">
        <v>21955</v>
      </c>
      <c r="P4480" t="s">
        <v>21955</v>
      </c>
      <c r="Q4480" t="s">
        <v>21956</v>
      </c>
      <c r="R4480">
        <v>0.05</v>
      </c>
      <c r="S4480">
        <v>0</v>
      </c>
      <c r="T4480" t="s">
        <v>21967</v>
      </c>
    </row>
    <row r="4481" spans="1:20">
      <c r="A4481" t="s">
        <v>349</v>
      </c>
      <c r="B4481" t="s">
        <v>29771</v>
      </c>
      <c r="C4481" t="s">
        <v>29772</v>
      </c>
      <c r="D4481" t="s">
        <v>26769</v>
      </c>
      <c r="E4481" t="s">
        <v>21952</v>
      </c>
      <c r="F4481" t="s">
        <v>21953</v>
      </c>
      <c r="G4481">
        <v>3430</v>
      </c>
      <c r="I4481">
        <v>150</v>
      </c>
      <c r="J4481" t="s">
        <v>21954</v>
      </c>
      <c r="K4481" t="s">
        <v>12492</v>
      </c>
      <c r="L4481" t="s">
        <v>12492</v>
      </c>
      <c r="M4481" t="s">
        <v>21955</v>
      </c>
      <c r="N4481" t="s">
        <v>21955</v>
      </c>
      <c r="O4481" t="s">
        <v>21955</v>
      </c>
      <c r="P4481" t="s">
        <v>21955</v>
      </c>
      <c r="Q4481" t="s">
        <v>21956</v>
      </c>
      <c r="R4481">
        <v>0.05</v>
      </c>
      <c r="S4481">
        <v>0</v>
      </c>
      <c r="T4481" t="s">
        <v>21967</v>
      </c>
    </row>
    <row r="4482" spans="1:20">
      <c r="A4482" t="s">
        <v>349</v>
      </c>
      <c r="B4482" t="s">
        <v>29773</v>
      </c>
      <c r="C4482" t="s">
        <v>29774</v>
      </c>
      <c r="D4482" t="s">
        <v>21959</v>
      </c>
      <c r="E4482" t="s">
        <v>21960</v>
      </c>
      <c r="F4482" t="s">
        <v>21953</v>
      </c>
      <c r="G4482">
        <v>3420</v>
      </c>
      <c r="I4482">
        <v>150</v>
      </c>
      <c r="J4482" t="s">
        <v>21954</v>
      </c>
      <c r="K4482" t="s">
        <v>204</v>
      </c>
      <c r="L4482" t="s">
        <v>12492</v>
      </c>
      <c r="M4482" t="s">
        <v>21955</v>
      </c>
      <c r="N4482" t="s">
        <v>21955</v>
      </c>
      <c r="O4482" t="s">
        <v>21955</v>
      </c>
      <c r="P4482" t="s">
        <v>21955</v>
      </c>
      <c r="Q4482" t="s">
        <v>21956</v>
      </c>
      <c r="R4482">
        <v>0.05</v>
      </c>
      <c r="S4482">
        <v>0</v>
      </c>
      <c r="T4482" t="s">
        <v>21967</v>
      </c>
    </row>
    <row r="4483" spans="1:20">
      <c r="A4483" t="s">
        <v>349</v>
      </c>
      <c r="B4483" t="s">
        <v>29775</v>
      </c>
      <c r="C4483" t="s">
        <v>29776</v>
      </c>
      <c r="D4483" t="s">
        <v>29777</v>
      </c>
      <c r="E4483" t="s">
        <v>21966</v>
      </c>
      <c r="F4483" t="s">
        <v>21953</v>
      </c>
      <c r="G4483">
        <v>3220</v>
      </c>
      <c r="I4483">
        <v>150</v>
      </c>
      <c r="J4483" t="s">
        <v>21954</v>
      </c>
      <c r="K4483" t="s">
        <v>12492</v>
      </c>
      <c r="L4483" t="s">
        <v>12492</v>
      </c>
      <c r="M4483" t="s">
        <v>34</v>
      </c>
      <c r="N4483" t="s">
        <v>34</v>
      </c>
      <c r="O4483" t="s">
        <v>34</v>
      </c>
      <c r="P4483" t="s">
        <v>34</v>
      </c>
      <c r="Q4483" t="s">
        <v>24543</v>
      </c>
      <c r="T4483" t="s">
        <v>21967</v>
      </c>
    </row>
    <row r="4484" spans="1:20">
      <c r="A4484" t="s">
        <v>349</v>
      </c>
      <c r="B4484" t="s">
        <v>29778</v>
      </c>
      <c r="C4484" t="s">
        <v>29779</v>
      </c>
      <c r="D4484" t="s">
        <v>22225</v>
      </c>
      <c r="E4484" t="s">
        <v>21966</v>
      </c>
      <c r="F4484" t="s">
        <v>21953</v>
      </c>
      <c r="G4484">
        <v>3220</v>
      </c>
      <c r="I4484">
        <v>150</v>
      </c>
      <c r="J4484" t="s">
        <v>21954</v>
      </c>
      <c r="K4484" t="s">
        <v>204</v>
      </c>
      <c r="L4484" t="s">
        <v>12492</v>
      </c>
      <c r="M4484" t="s">
        <v>21955</v>
      </c>
      <c r="N4484" t="s">
        <v>21955</v>
      </c>
      <c r="O4484" t="s">
        <v>21955</v>
      </c>
      <c r="P4484" t="s">
        <v>21955</v>
      </c>
      <c r="Q4484" t="s">
        <v>21956</v>
      </c>
      <c r="R4484">
        <v>0.05</v>
      </c>
      <c r="S4484">
        <v>0</v>
      </c>
    </row>
    <row r="4485" spans="1:20">
      <c r="A4485" t="s">
        <v>349</v>
      </c>
      <c r="B4485" t="s">
        <v>29780</v>
      </c>
      <c r="C4485" t="s">
        <v>29781</v>
      </c>
      <c r="D4485" t="s">
        <v>22006</v>
      </c>
      <c r="E4485" t="s">
        <v>21952</v>
      </c>
      <c r="F4485" t="s">
        <v>21953</v>
      </c>
      <c r="G4485">
        <v>3450</v>
      </c>
      <c r="I4485">
        <v>150</v>
      </c>
      <c r="J4485" t="s">
        <v>21954</v>
      </c>
      <c r="K4485" t="s">
        <v>204</v>
      </c>
      <c r="L4485" t="s">
        <v>12492</v>
      </c>
      <c r="M4485" t="s">
        <v>21955</v>
      </c>
      <c r="N4485" t="s">
        <v>21955</v>
      </c>
      <c r="O4485" t="s">
        <v>21955</v>
      </c>
      <c r="P4485" t="s">
        <v>21955</v>
      </c>
      <c r="Q4485" t="s">
        <v>21956</v>
      </c>
      <c r="R4485">
        <v>0.05</v>
      </c>
      <c r="S4485">
        <v>0</v>
      </c>
    </row>
    <row r="4486" spans="1:20">
      <c r="A4486" t="s">
        <v>349</v>
      </c>
      <c r="B4486" t="s">
        <v>29782</v>
      </c>
      <c r="C4486" t="s">
        <v>29783</v>
      </c>
      <c r="D4486" t="s">
        <v>22006</v>
      </c>
      <c r="E4486" t="s">
        <v>21952</v>
      </c>
      <c r="F4486" t="s">
        <v>21953</v>
      </c>
      <c r="G4486">
        <v>3450</v>
      </c>
      <c r="I4486">
        <v>150</v>
      </c>
      <c r="J4486" t="s">
        <v>21954</v>
      </c>
      <c r="K4486" t="s">
        <v>204</v>
      </c>
      <c r="L4486" t="s">
        <v>12492</v>
      </c>
      <c r="M4486" t="s">
        <v>21955</v>
      </c>
      <c r="N4486" t="s">
        <v>21955</v>
      </c>
      <c r="O4486" t="s">
        <v>21955</v>
      </c>
      <c r="P4486" t="s">
        <v>21955</v>
      </c>
      <c r="Q4486" t="s">
        <v>21956</v>
      </c>
      <c r="R4486">
        <v>0.05</v>
      </c>
      <c r="S4486">
        <v>0</v>
      </c>
    </row>
    <row r="4487" spans="1:20">
      <c r="A4487" t="s">
        <v>349</v>
      </c>
      <c r="B4487" t="s">
        <v>29784</v>
      </c>
      <c r="C4487" t="s">
        <v>29785</v>
      </c>
      <c r="D4487" t="s">
        <v>22025</v>
      </c>
      <c r="E4487" t="s">
        <v>21966</v>
      </c>
      <c r="F4487" t="s">
        <v>21953</v>
      </c>
      <c r="G4487">
        <v>3220</v>
      </c>
      <c r="I4487">
        <v>150</v>
      </c>
      <c r="J4487" t="s">
        <v>19</v>
      </c>
      <c r="K4487" t="s">
        <v>12492</v>
      </c>
      <c r="L4487" t="s">
        <v>12492</v>
      </c>
      <c r="M4487" t="s">
        <v>21955</v>
      </c>
      <c r="N4487" t="s">
        <v>21955</v>
      </c>
      <c r="O4487" t="s">
        <v>21955</v>
      </c>
      <c r="P4487" t="s">
        <v>21955</v>
      </c>
      <c r="Q4487" t="s">
        <v>21956</v>
      </c>
      <c r="R4487">
        <v>0.05</v>
      </c>
      <c r="S4487">
        <v>0</v>
      </c>
      <c r="T4487" t="s">
        <v>22002</v>
      </c>
    </row>
    <row r="4488" spans="1:20">
      <c r="A4488" t="s">
        <v>349</v>
      </c>
      <c r="B4488" t="s">
        <v>29786</v>
      </c>
      <c r="C4488" t="s">
        <v>29787</v>
      </c>
      <c r="D4488" t="s">
        <v>22125</v>
      </c>
      <c r="E4488" t="s">
        <v>21987</v>
      </c>
      <c r="F4488" t="s">
        <v>21953</v>
      </c>
      <c r="G4488">
        <v>3450</v>
      </c>
      <c r="I4488">
        <v>150</v>
      </c>
      <c r="J4488" t="s">
        <v>21954</v>
      </c>
      <c r="K4488" t="s">
        <v>12492</v>
      </c>
      <c r="L4488" t="s">
        <v>12492</v>
      </c>
      <c r="M4488" t="s">
        <v>21955</v>
      </c>
      <c r="N4488" t="s">
        <v>21955</v>
      </c>
      <c r="O4488" t="s">
        <v>21955</v>
      </c>
      <c r="P4488" t="s">
        <v>21955</v>
      </c>
      <c r="Q4488" t="s">
        <v>21956</v>
      </c>
      <c r="R4488">
        <v>0.05</v>
      </c>
      <c r="S4488">
        <v>0</v>
      </c>
      <c r="T4488" t="s">
        <v>21967</v>
      </c>
    </row>
    <row r="4489" spans="1:20">
      <c r="A4489" t="s">
        <v>349</v>
      </c>
      <c r="B4489" t="s">
        <v>29788</v>
      </c>
      <c r="C4489" t="s">
        <v>29789</v>
      </c>
      <c r="D4489" t="s">
        <v>29790</v>
      </c>
      <c r="E4489" t="s">
        <v>21966</v>
      </c>
      <c r="F4489" t="s">
        <v>21953</v>
      </c>
      <c r="G4489">
        <v>3220</v>
      </c>
      <c r="I4489">
        <v>200</v>
      </c>
      <c r="J4489" t="s">
        <v>21954</v>
      </c>
      <c r="K4489" t="s">
        <v>12492</v>
      </c>
      <c r="L4489" t="s">
        <v>12492</v>
      </c>
      <c r="M4489" t="s">
        <v>21955</v>
      </c>
      <c r="N4489" t="s">
        <v>21955</v>
      </c>
      <c r="O4489" t="s">
        <v>21955</v>
      </c>
      <c r="P4489" t="s">
        <v>21955</v>
      </c>
      <c r="Q4489" t="s">
        <v>21956</v>
      </c>
      <c r="T4489" t="s">
        <v>21967</v>
      </c>
    </row>
    <row r="4490" spans="1:20">
      <c r="A4490" t="s">
        <v>349</v>
      </c>
      <c r="B4490" t="s">
        <v>29791</v>
      </c>
      <c r="C4490" t="s">
        <v>29792</v>
      </c>
      <c r="D4490" t="s">
        <v>26626</v>
      </c>
      <c r="E4490" t="s">
        <v>21966</v>
      </c>
      <c r="F4490" t="s">
        <v>21953</v>
      </c>
      <c r="G4490">
        <v>3220</v>
      </c>
      <c r="I4490">
        <v>150</v>
      </c>
      <c r="J4490" t="s">
        <v>21954</v>
      </c>
      <c r="K4490" t="s">
        <v>12492</v>
      </c>
      <c r="L4490" t="s">
        <v>12492</v>
      </c>
      <c r="M4490" t="s">
        <v>22149</v>
      </c>
      <c r="N4490" t="s">
        <v>22149</v>
      </c>
      <c r="O4490" t="s">
        <v>22149</v>
      </c>
      <c r="P4490" t="s">
        <v>22149</v>
      </c>
      <c r="Q4490" t="s">
        <v>21956</v>
      </c>
      <c r="R4490">
        <v>0.05</v>
      </c>
      <c r="S4490">
        <v>0</v>
      </c>
      <c r="T4490" t="s">
        <v>21967</v>
      </c>
    </row>
    <row r="4491" spans="1:20">
      <c r="A4491" t="s">
        <v>349</v>
      </c>
      <c r="B4491" t="s">
        <v>29793</v>
      </c>
      <c r="C4491" t="s">
        <v>29794</v>
      </c>
      <c r="D4491" t="s">
        <v>22022</v>
      </c>
      <c r="E4491" t="s">
        <v>21952</v>
      </c>
      <c r="F4491" t="s">
        <v>21953</v>
      </c>
      <c r="G4491">
        <v>3440</v>
      </c>
      <c r="I4491">
        <v>150</v>
      </c>
      <c r="J4491" t="s">
        <v>21954</v>
      </c>
      <c r="K4491" t="s">
        <v>204</v>
      </c>
      <c r="L4491" t="s">
        <v>12492</v>
      </c>
      <c r="M4491" t="s">
        <v>21955</v>
      </c>
      <c r="N4491" t="s">
        <v>21955</v>
      </c>
      <c r="O4491" t="s">
        <v>21955</v>
      </c>
      <c r="P4491" t="s">
        <v>21955</v>
      </c>
      <c r="Q4491" t="s">
        <v>21956</v>
      </c>
      <c r="R4491">
        <v>0.05</v>
      </c>
      <c r="S4491">
        <v>0</v>
      </c>
    </row>
    <row r="4492" spans="1:20">
      <c r="A4492" t="s">
        <v>349</v>
      </c>
      <c r="B4492" t="s">
        <v>29795</v>
      </c>
      <c r="C4492" t="s">
        <v>29796</v>
      </c>
      <c r="D4492" t="s">
        <v>22069</v>
      </c>
      <c r="E4492" t="s">
        <v>21952</v>
      </c>
      <c r="F4492" t="s">
        <v>21953</v>
      </c>
      <c r="G4492">
        <v>3430</v>
      </c>
      <c r="I4492">
        <v>150</v>
      </c>
      <c r="J4492" t="s">
        <v>21954</v>
      </c>
      <c r="K4492" t="s">
        <v>12492</v>
      </c>
      <c r="L4492" t="s">
        <v>12492</v>
      </c>
      <c r="M4492" t="s">
        <v>21955</v>
      </c>
      <c r="N4492" t="s">
        <v>21955</v>
      </c>
      <c r="O4492" t="s">
        <v>21955</v>
      </c>
      <c r="P4492" t="s">
        <v>21955</v>
      </c>
      <c r="Q4492" t="s">
        <v>21956</v>
      </c>
      <c r="R4492">
        <v>0.05</v>
      </c>
      <c r="S4492">
        <v>0</v>
      </c>
      <c r="T4492" t="s">
        <v>22002</v>
      </c>
    </row>
    <row r="4493" spans="1:20">
      <c r="A4493" t="s">
        <v>349</v>
      </c>
      <c r="B4493" t="s">
        <v>29797</v>
      </c>
      <c r="C4493" t="s">
        <v>29798</v>
      </c>
      <c r="D4493" t="s">
        <v>22016</v>
      </c>
      <c r="E4493" t="s">
        <v>21952</v>
      </c>
      <c r="F4493" t="s">
        <v>21953</v>
      </c>
      <c r="G4493">
        <v>3450</v>
      </c>
      <c r="I4493">
        <v>150</v>
      </c>
      <c r="J4493" t="s">
        <v>21954</v>
      </c>
      <c r="K4493" t="s">
        <v>204</v>
      </c>
      <c r="L4493" t="s">
        <v>12492</v>
      </c>
      <c r="M4493" t="s">
        <v>21955</v>
      </c>
      <c r="N4493" t="s">
        <v>21955</v>
      </c>
      <c r="O4493" t="s">
        <v>21955</v>
      </c>
      <c r="P4493" t="s">
        <v>21955</v>
      </c>
      <c r="Q4493" t="s">
        <v>21956</v>
      </c>
      <c r="R4493">
        <v>0.05</v>
      </c>
      <c r="S4493">
        <v>0</v>
      </c>
    </row>
    <row r="4494" spans="1:20">
      <c r="A4494" t="s">
        <v>349</v>
      </c>
      <c r="B4494" t="s">
        <v>29799</v>
      </c>
      <c r="C4494" t="s">
        <v>29800</v>
      </c>
      <c r="D4494" t="s">
        <v>22069</v>
      </c>
      <c r="E4494" t="s">
        <v>21952</v>
      </c>
      <c r="F4494" t="s">
        <v>21953</v>
      </c>
      <c r="G4494">
        <v>3430</v>
      </c>
      <c r="H4494">
        <v>3530</v>
      </c>
      <c r="I4494">
        <v>150</v>
      </c>
      <c r="J4494" t="s">
        <v>21954</v>
      </c>
      <c r="K4494" t="s">
        <v>204</v>
      </c>
      <c r="L4494" t="s">
        <v>12492</v>
      </c>
      <c r="M4494" t="s">
        <v>21955</v>
      </c>
      <c r="N4494" t="s">
        <v>21955</v>
      </c>
      <c r="O4494" t="s">
        <v>21955</v>
      </c>
      <c r="P4494" t="s">
        <v>21955</v>
      </c>
      <c r="Q4494" t="s">
        <v>21956</v>
      </c>
      <c r="R4494">
        <v>0.05</v>
      </c>
      <c r="S4494">
        <v>0</v>
      </c>
      <c r="T4494" t="s">
        <v>21967</v>
      </c>
    </row>
    <row r="4495" spans="1:20">
      <c r="A4495" t="s">
        <v>349</v>
      </c>
      <c r="B4495" t="s">
        <v>29801</v>
      </c>
      <c r="C4495" t="s">
        <v>29802</v>
      </c>
      <c r="D4495" t="s">
        <v>22069</v>
      </c>
      <c r="E4495" t="s">
        <v>21952</v>
      </c>
      <c r="F4495" t="s">
        <v>21953</v>
      </c>
      <c r="G4495">
        <v>3430</v>
      </c>
      <c r="H4495">
        <v>3530</v>
      </c>
      <c r="I4495">
        <v>150</v>
      </c>
      <c r="J4495" t="s">
        <v>21954</v>
      </c>
      <c r="K4495" t="s">
        <v>204</v>
      </c>
      <c r="L4495" t="s">
        <v>12492</v>
      </c>
      <c r="M4495" t="s">
        <v>21955</v>
      </c>
      <c r="N4495" t="s">
        <v>21955</v>
      </c>
      <c r="O4495" t="s">
        <v>21955</v>
      </c>
      <c r="P4495" t="s">
        <v>21955</v>
      </c>
      <c r="Q4495" t="s">
        <v>21956</v>
      </c>
      <c r="R4495">
        <v>0.05</v>
      </c>
      <c r="S4495">
        <v>0</v>
      </c>
      <c r="T4495" t="s">
        <v>21967</v>
      </c>
    </row>
    <row r="4496" spans="1:20">
      <c r="A4496" t="s">
        <v>349</v>
      </c>
      <c r="B4496" t="s">
        <v>29803</v>
      </c>
      <c r="C4496" t="s">
        <v>29804</v>
      </c>
      <c r="D4496" t="s">
        <v>26641</v>
      </c>
      <c r="E4496" t="s">
        <v>21952</v>
      </c>
      <c r="F4496" t="s">
        <v>21953</v>
      </c>
      <c r="G4496">
        <v>3440</v>
      </c>
      <c r="I4496">
        <v>150</v>
      </c>
      <c r="J4496" t="s">
        <v>21954</v>
      </c>
      <c r="K4496" t="s">
        <v>12492</v>
      </c>
      <c r="L4496" t="s">
        <v>12492</v>
      </c>
      <c r="M4496" t="s">
        <v>21955</v>
      </c>
      <c r="N4496" t="s">
        <v>21955</v>
      </c>
      <c r="O4496" t="s">
        <v>21955</v>
      </c>
      <c r="P4496" t="s">
        <v>21955</v>
      </c>
      <c r="Q4496" t="s">
        <v>21956</v>
      </c>
      <c r="R4496">
        <v>0.05</v>
      </c>
      <c r="S4496">
        <v>0</v>
      </c>
      <c r="T4496" t="s">
        <v>21967</v>
      </c>
    </row>
    <row r="4497" spans="1:20">
      <c r="A4497" t="s">
        <v>349</v>
      </c>
      <c r="B4497" t="s">
        <v>29805</v>
      </c>
      <c r="C4497" t="s">
        <v>29806</v>
      </c>
      <c r="D4497" t="s">
        <v>22069</v>
      </c>
      <c r="E4497" t="s">
        <v>21952</v>
      </c>
      <c r="F4497" t="s">
        <v>21953</v>
      </c>
      <c r="G4497">
        <v>3430</v>
      </c>
      <c r="I4497">
        <v>150</v>
      </c>
      <c r="J4497" t="s">
        <v>21954</v>
      </c>
      <c r="K4497" t="s">
        <v>12492</v>
      </c>
      <c r="L4497" t="s">
        <v>12492</v>
      </c>
      <c r="M4497" t="s">
        <v>21955</v>
      </c>
      <c r="N4497" t="s">
        <v>21955</v>
      </c>
      <c r="O4497" t="s">
        <v>21955</v>
      </c>
      <c r="P4497" t="s">
        <v>21955</v>
      </c>
      <c r="Q4497" t="s">
        <v>21956</v>
      </c>
      <c r="R4497">
        <v>0.05</v>
      </c>
      <c r="S4497">
        <v>0</v>
      </c>
    </row>
    <row r="4498" spans="1:20">
      <c r="A4498" t="s">
        <v>349</v>
      </c>
      <c r="B4498" t="s">
        <v>29807</v>
      </c>
      <c r="C4498" t="s">
        <v>29808</v>
      </c>
      <c r="D4498" t="s">
        <v>22069</v>
      </c>
      <c r="E4498" t="s">
        <v>21952</v>
      </c>
      <c r="F4498" t="s">
        <v>21953</v>
      </c>
      <c r="G4498">
        <v>3430</v>
      </c>
      <c r="H4498">
        <v>3530</v>
      </c>
      <c r="I4498">
        <v>150</v>
      </c>
      <c r="J4498" t="s">
        <v>21954</v>
      </c>
      <c r="K4498" t="s">
        <v>204</v>
      </c>
      <c r="L4498" t="s">
        <v>12492</v>
      </c>
      <c r="M4498" t="s">
        <v>21955</v>
      </c>
      <c r="N4498" t="s">
        <v>21955</v>
      </c>
      <c r="O4498" t="s">
        <v>21955</v>
      </c>
      <c r="P4498" t="s">
        <v>21955</v>
      </c>
      <c r="Q4498" t="s">
        <v>21956</v>
      </c>
      <c r="R4498">
        <v>0.05</v>
      </c>
      <c r="S4498">
        <v>0</v>
      </c>
      <c r="T4498" t="s">
        <v>21967</v>
      </c>
    </row>
    <row r="4499" spans="1:20">
      <c r="A4499" t="s">
        <v>349</v>
      </c>
      <c r="B4499" t="s">
        <v>29809</v>
      </c>
      <c r="C4499" t="s">
        <v>29810</v>
      </c>
      <c r="D4499" t="s">
        <v>29811</v>
      </c>
      <c r="E4499" t="s">
        <v>22181</v>
      </c>
      <c r="F4499" t="s">
        <v>21953</v>
      </c>
      <c r="G4499">
        <v>3220</v>
      </c>
      <c r="I4499">
        <v>150</v>
      </c>
      <c r="J4499" t="s">
        <v>21954</v>
      </c>
      <c r="K4499" t="s">
        <v>204</v>
      </c>
      <c r="L4499" t="s">
        <v>12492</v>
      </c>
      <c r="M4499" t="s">
        <v>21955</v>
      </c>
      <c r="N4499" t="s">
        <v>21955</v>
      </c>
      <c r="O4499" t="s">
        <v>21955</v>
      </c>
      <c r="P4499" t="s">
        <v>21955</v>
      </c>
      <c r="Q4499" t="s">
        <v>21956</v>
      </c>
      <c r="R4499">
        <v>0.05</v>
      </c>
      <c r="S4499">
        <v>0</v>
      </c>
    </row>
    <row r="4500" spans="1:20">
      <c r="A4500" t="s">
        <v>349</v>
      </c>
      <c r="B4500" t="s">
        <v>29812</v>
      </c>
      <c r="C4500" t="s">
        <v>29813</v>
      </c>
      <c r="D4500" t="s">
        <v>21959</v>
      </c>
      <c r="E4500" t="s">
        <v>21960</v>
      </c>
      <c r="F4500" t="s">
        <v>21953</v>
      </c>
      <c r="G4500">
        <v>3420</v>
      </c>
      <c r="I4500">
        <v>150</v>
      </c>
      <c r="J4500" t="s">
        <v>21954</v>
      </c>
      <c r="K4500" t="s">
        <v>204</v>
      </c>
      <c r="L4500" t="s">
        <v>12492</v>
      </c>
      <c r="M4500" t="s">
        <v>21961</v>
      </c>
      <c r="N4500" t="s">
        <v>21961</v>
      </c>
      <c r="O4500" t="s">
        <v>21961</v>
      </c>
      <c r="P4500" t="s">
        <v>21961</v>
      </c>
      <c r="Q4500" t="s">
        <v>21956</v>
      </c>
      <c r="R4500">
        <v>0.05</v>
      </c>
      <c r="S4500">
        <v>0</v>
      </c>
    </row>
    <row r="4501" spans="1:20">
      <c r="A4501" t="s">
        <v>349</v>
      </c>
      <c r="B4501" t="s">
        <v>29814</v>
      </c>
      <c r="C4501" t="s">
        <v>29815</v>
      </c>
      <c r="D4501" t="s">
        <v>21959</v>
      </c>
      <c r="E4501" t="s">
        <v>21960</v>
      </c>
      <c r="F4501" t="s">
        <v>21953</v>
      </c>
      <c r="G4501">
        <v>3420</v>
      </c>
      <c r="I4501">
        <v>150</v>
      </c>
      <c r="J4501" t="s">
        <v>21954</v>
      </c>
      <c r="K4501" t="s">
        <v>204</v>
      </c>
      <c r="L4501" t="s">
        <v>12492</v>
      </c>
      <c r="M4501" t="s">
        <v>21955</v>
      </c>
      <c r="N4501" t="s">
        <v>21955</v>
      </c>
      <c r="O4501" t="s">
        <v>21955</v>
      </c>
      <c r="P4501" t="s">
        <v>21955</v>
      </c>
      <c r="Q4501" t="s">
        <v>21956</v>
      </c>
      <c r="R4501">
        <v>0.05</v>
      </c>
      <c r="S4501">
        <v>0</v>
      </c>
      <c r="T4501" t="s">
        <v>21967</v>
      </c>
    </row>
    <row r="4502" spans="1:20">
      <c r="A4502" t="s">
        <v>349</v>
      </c>
      <c r="B4502" t="s">
        <v>29816</v>
      </c>
      <c r="C4502" t="s">
        <v>29817</v>
      </c>
      <c r="D4502" t="s">
        <v>21959</v>
      </c>
      <c r="E4502" t="s">
        <v>21960</v>
      </c>
      <c r="F4502" t="s">
        <v>21953</v>
      </c>
      <c r="G4502">
        <v>3420</v>
      </c>
      <c r="I4502">
        <v>150</v>
      </c>
      <c r="J4502" t="s">
        <v>21954</v>
      </c>
      <c r="K4502" t="s">
        <v>204</v>
      </c>
      <c r="L4502" t="s">
        <v>12492</v>
      </c>
      <c r="M4502" t="s">
        <v>21955</v>
      </c>
      <c r="N4502" t="s">
        <v>21955</v>
      </c>
      <c r="O4502" t="s">
        <v>21955</v>
      </c>
      <c r="P4502" t="s">
        <v>21955</v>
      </c>
      <c r="Q4502" t="s">
        <v>21956</v>
      </c>
      <c r="R4502">
        <v>0.05</v>
      </c>
      <c r="S4502">
        <v>0</v>
      </c>
      <c r="T4502" t="s">
        <v>21967</v>
      </c>
    </row>
    <row r="4503" spans="1:20">
      <c r="A4503" t="s">
        <v>349</v>
      </c>
      <c r="B4503" t="s">
        <v>29818</v>
      </c>
      <c r="C4503" t="s">
        <v>29819</v>
      </c>
      <c r="D4503" t="s">
        <v>24785</v>
      </c>
      <c r="E4503" t="s">
        <v>21952</v>
      </c>
      <c r="F4503" t="s">
        <v>21953</v>
      </c>
      <c r="G4503">
        <v>3450</v>
      </c>
      <c r="I4503">
        <v>150</v>
      </c>
      <c r="J4503" t="s">
        <v>21954</v>
      </c>
      <c r="K4503" t="s">
        <v>204</v>
      </c>
      <c r="L4503" t="s">
        <v>12492</v>
      </c>
      <c r="M4503" t="s">
        <v>21961</v>
      </c>
      <c r="N4503" t="s">
        <v>21961</v>
      </c>
      <c r="O4503" t="s">
        <v>21961</v>
      </c>
      <c r="P4503" t="s">
        <v>21961</v>
      </c>
      <c r="Q4503" t="s">
        <v>21956</v>
      </c>
      <c r="R4503">
        <v>0.05</v>
      </c>
      <c r="S4503">
        <v>0</v>
      </c>
    </row>
    <row r="4504" spans="1:20">
      <c r="A4504" t="s">
        <v>349</v>
      </c>
      <c r="B4504" t="s">
        <v>29820</v>
      </c>
      <c r="C4504" t="s">
        <v>29821</v>
      </c>
      <c r="D4504" t="s">
        <v>21959</v>
      </c>
      <c r="E4504" t="s">
        <v>21960</v>
      </c>
      <c r="F4504" t="s">
        <v>21953</v>
      </c>
      <c r="G4504">
        <v>3420</v>
      </c>
      <c r="I4504">
        <v>150</v>
      </c>
      <c r="J4504" t="s">
        <v>21954</v>
      </c>
      <c r="K4504" t="s">
        <v>204</v>
      </c>
      <c r="L4504" t="s">
        <v>12492</v>
      </c>
      <c r="M4504" t="s">
        <v>21961</v>
      </c>
      <c r="N4504" t="s">
        <v>21961</v>
      </c>
      <c r="O4504" t="s">
        <v>21961</v>
      </c>
      <c r="P4504" t="s">
        <v>21961</v>
      </c>
      <c r="Q4504" t="s">
        <v>21956</v>
      </c>
      <c r="R4504">
        <v>0.05</v>
      </c>
      <c r="S4504">
        <v>0</v>
      </c>
    </row>
    <row r="4505" spans="1:20">
      <c r="A4505" t="s">
        <v>349</v>
      </c>
      <c r="B4505" t="s">
        <v>29822</v>
      </c>
      <c r="C4505" t="s">
        <v>29823</v>
      </c>
      <c r="D4505" t="s">
        <v>22367</v>
      </c>
      <c r="E4505" t="s">
        <v>21966</v>
      </c>
      <c r="F4505" t="s">
        <v>21953</v>
      </c>
      <c r="G4505">
        <v>3450</v>
      </c>
      <c r="I4505">
        <v>150</v>
      </c>
      <c r="J4505" t="s">
        <v>21954</v>
      </c>
      <c r="K4505" t="s">
        <v>204</v>
      </c>
      <c r="L4505" t="s">
        <v>12492</v>
      </c>
      <c r="M4505" t="s">
        <v>21955</v>
      </c>
      <c r="N4505" t="s">
        <v>21955</v>
      </c>
      <c r="O4505" t="s">
        <v>21955</v>
      </c>
      <c r="P4505" t="s">
        <v>21955</v>
      </c>
      <c r="Q4505" t="s">
        <v>21956</v>
      </c>
      <c r="R4505">
        <v>0.05</v>
      </c>
      <c r="S4505">
        <v>0</v>
      </c>
    </row>
    <row r="4506" spans="1:20">
      <c r="A4506" t="s">
        <v>349</v>
      </c>
      <c r="B4506" t="s">
        <v>29824</v>
      </c>
      <c r="C4506" t="s">
        <v>29825</v>
      </c>
      <c r="D4506" t="s">
        <v>24613</v>
      </c>
      <c r="E4506" t="s">
        <v>22181</v>
      </c>
      <c r="F4506" t="s">
        <v>21953</v>
      </c>
      <c r="G4506">
        <v>3220</v>
      </c>
      <c r="I4506">
        <v>150</v>
      </c>
      <c r="J4506" t="s">
        <v>21954</v>
      </c>
      <c r="K4506" t="s">
        <v>204</v>
      </c>
      <c r="L4506" t="s">
        <v>12492</v>
      </c>
      <c r="M4506" t="s">
        <v>21955</v>
      </c>
      <c r="N4506" t="s">
        <v>21955</v>
      </c>
      <c r="O4506" t="s">
        <v>21955</v>
      </c>
      <c r="P4506" t="s">
        <v>21955</v>
      </c>
      <c r="Q4506" t="s">
        <v>21956</v>
      </c>
      <c r="R4506">
        <v>0.05</v>
      </c>
      <c r="S4506">
        <v>0</v>
      </c>
      <c r="T4506" t="s">
        <v>21967</v>
      </c>
    </row>
    <row r="4507" spans="1:20">
      <c r="A4507" t="s">
        <v>349</v>
      </c>
      <c r="B4507" t="s">
        <v>29826</v>
      </c>
      <c r="C4507" t="s">
        <v>29827</v>
      </c>
      <c r="D4507" t="s">
        <v>21979</v>
      </c>
      <c r="E4507" t="s">
        <v>21952</v>
      </c>
      <c r="F4507" t="s">
        <v>21953</v>
      </c>
      <c r="G4507">
        <v>3440</v>
      </c>
      <c r="I4507">
        <v>150</v>
      </c>
      <c r="J4507" t="s">
        <v>21954</v>
      </c>
      <c r="K4507" t="s">
        <v>204</v>
      </c>
      <c r="L4507" t="s">
        <v>12492</v>
      </c>
      <c r="M4507" t="s">
        <v>21955</v>
      </c>
      <c r="N4507" t="s">
        <v>21955</v>
      </c>
      <c r="O4507" t="s">
        <v>21955</v>
      </c>
      <c r="P4507" t="s">
        <v>21955</v>
      </c>
      <c r="Q4507" t="s">
        <v>21956</v>
      </c>
      <c r="R4507">
        <v>0.05</v>
      </c>
      <c r="S4507">
        <v>0</v>
      </c>
    </row>
    <row r="4508" spans="1:20">
      <c r="A4508" t="s">
        <v>349</v>
      </c>
      <c r="B4508" t="s">
        <v>29828</v>
      </c>
      <c r="C4508" t="s">
        <v>29829</v>
      </c>
      <c r="D4508" t="s">
        <v>21999</v>
      </c>
      <c r="E4508" t="s">
        <v>21952</v>
      </c>
      <c r="F4508" t="s">
        <v>21953</v>
      </c>
      <c r="G4508">
        <v>3440</v>
      </c>
      <c r="I4508">
        <v>150</v>
      </c>
      <c r="J4508" t="s">
        <v>21954</v>
      </c>
      <c r="K4508" t="s">
        <v>12492</v>
      </c>
      <c r="L4508" t="s">
        <v>12492</v>
      </c>
      <c r="M4508" t="s">
        <v>21955</v>
      </c>
      <c r="N4508" t="s">
        <v>21955</v>
      </c>
      <c r="O4508" t="s">
        <v>21955</v>
      </c>
      <c r="P4508" t="s">
        <v>21955</v>
      </c>
      <c r="Q4508" t="s">
        <v>21956</v>
      </c>
      <c r="R4508">
        <v>0.05</v>
      </c>
      <c r="S4508">
        <v>0</v>
      </c>
      <c r="T4508" t="s">
        <v>22002</v>
      </c>
    </row>
    <row r="4509" spans="1:20">
      <c r="A4509" t="s">
        <v>349</v>
      </c>
      <c r="B4509" t="s">
        <v>29830</v>
      </c>
      <c r="C4509" t="s">
        <v>29831</v>
      </c>
      <c r="D4509" t="s">
        <v>21959</v>
      </c>
      <c r="E4509" t="s">
        <v>21960</v>
      </c>
      <c r="F4509" t="s">
        <v>21953</v>
      </c>
      <c r="G4509">
        <v>3420</v>
      </c>
      <c r="I4509">
        <v>150</v>
      </c>
      <c r="J4509" t="s">
        <v>21954</v>
      </c>
      <c r="K4509" t="s">
        <v>204</v>
      </c>
      <c r="L4509" t="s">
        <v>12492</v>
      </c>
      <c r="M4509" t="s">
        <v>21961</v>
      </c>
      <c r="N4509" t="s">
        <v>21961</v>
      </c>
      <c r="O4509" t="s">
        <v>21961</v>
      </c>
      <c r="P4509" t="s">
        <v>21961</v>
      </c>
      <c r="Q4509" t="s">
        <v>21956</v>
      </c>
      <c r="R4509">
        <v>0.05</v>
      </c>
      <c r="S4509">
        <v>0</v>
      </c>
    </row>
    <row r="4510" spans="1:20">
      <c r="A4510" t="s">
        <v>349</v>
      </c>
      <c r="B4510" t="s">
        <v>29832</v>
      </c>
      <c r="C4510" t="s">
        <v>29833</v>
      </c>
      <c r="D4510" t="s">
        <v>21959</v>
      </c>
      <c r="E4510" t="s">
        <v>21960</v>
      </c>
      <c r="F4510" t="s">
        <v>21953</v>
      </c>
      <c r="G4510">
        <v>3420</v>
      </c>
      <c r="I4510">
        <v>150</v>
      </c>
      <c r="J4510" t="s">
        <v>21954</v>
      </c>
      <c r="K4510" t="s">
        <v>12492</v>
      </c>
      <c r="L4510" t="s">
        <v>12492</v>
      </c>
      <c r="M4510" t="s">
        <v>21955</v>
      </c>
      <c r="N4510" t="s">
        <v>21955</v>
      </c>
      <c r="O4510" t="s">
        <v>21955</v>
      </c>
      <c r="P4510" t="s">
        <v>21955</v>
      </c>
      <c r="Q4510" t="s">
        <v>21956</v>
      </c>
      <c r="R4510">
        <v>0.05</v>
      </c>
      <c r="S4510">
        <v>0</v>
      </c>
      <c r="T4510" t="s">
        <v>21967</v>
      </c>
    </row>
    <row r="4511" spans="1:20">
      <c r="A4511" t="s">
        <v>349</v>
      </c>
      <c r="B4511" t="s">
        <v>29834</v>
      </c>
      <c r="C4511" t="s">
        <v>29835</v>
      </c>
      <c r="D4511" t="s">
        <v>22069</v>
      </c>
      <c r="E4511" t="s">
        <v>21952</v>
      </c>
      <c r="F4511" t="s">
        <v>21953</v>
      </c>
      <c r="G4511">
        <v>3430</v>
      </c>
      <c r="I4511">
        <v>150</v>
      </c>
      <c r="J4511" t="s">
        <v>21954</v>
      </c>
      <c r="K4511" t="s">
        <v>204</v>
      </c>
      <c r="L4511" t="s">
        <v>12492</v>
      </c>
      <c r="M4511" t="s">
        <v>21955</v>
      </c>
      <c r="N4511" t="s">
        <v>21955</v>
      </c>
      <c r="O4511" t="s">
        <v>21955</v>
      </c>
      <c r="P4511" t="s">
        <v>21955</v>
      </c>
      <c r="Q4511" t="s">
        <v>21956</v>
      </c>
      <c r="R4511">
        <v>0.05</v>
      </c>
      <c r="S4511">
        <v>0</v>
      </c>
      <c r="T4511" t="s">
        <v>21967</v>
      </c>
    </row>
    <row r="4512" spans="1:20">
      <c r="A4512" t="s">
        <v>349</v>
      </c>
      <c r="B4512" t="s">
        <v>29836</v>
      </c>
      <c r="C4512" t="s">
        <v>29837</v>
      </c>
      <c r="D4512" t="s">
        <v>22069</v>
      </c>
      <c r="E4512" t="s">
        <v>21952</v>
      </c>
      <c r="F4512" t="s">
        <v>21953</v>
      </c>
      <c r="G4512">
        <v>3430</v>
      </c>
      <c r="I4512">
        <v>150</v>
      </c>
      <c r="J4512" t="s">
        <v>21954</v>
      </c>
      <c r="K4512" t="s">
        <v>204</v>
      </c>
      <c r="L4512" t="s">
        <v>12492</v>
      </c>
      <c r="M4512" t="s">
        <v>21955</v>
      </c>
      <c r="N4512" t="s">
        <v>21955</v>
      </c>
      <c r="O4512" t="s">
        <v>21955</v>
      </c>
      <c r="P4512" t="s">
        <v>21955</v>
      </c>
      <c r="Q4512" t="s">
        <v>21956</v>
      </c>
      <c r="R4512">
        <v>0.05</v>
      </c>
      <c r="S4512">
        <v>0</v>
      </c>
    </row>
    <row r="4513" spans="1:20">
      <c r="A4513" t="s">
        <v>349</v>
      </c>
      <c r="B4513" t="s">
        <v>29838</v>
      </c>
      <c r="C4513" t="s">
        <v>29839</v>
      </c>
      <c r="D4513" t="s">
        <v>24128</v>
      </c>
      <c r="E4513" t="s">
        <v>21952</v>
      </c>
      <c r="F4513" t="s">
        <v>21953</v>
      </c>
      <c r="G4513">
        <v>3450</v>
      </c>
      <c r="I4513">
        <v>150</v>
      </c>
      <c r="J4513" t="s">
        <v>21954</v>
      </c>
      <c r="K4513" t="s">
        <v>12492</v>
      </c>
      <c r="L4513" t="s">
        <v>12492</v>
      </c>
      <c r="M4513" t="s">
        <v>22149</v>
      </c>
      <c r="N4513" t="s">
        <v>22149</v>
      </c>
      <c r="O4513" t="s">
        <v>22149</v>
      </c>
      <c r="P4513" t="s">
        <v>22149</v>
      </c>
      <c r="Q4513" t="s">
        <v>21956</v>
      </c>
      <c r="R4513">
        <v>0.05</v>
      </c>
      <c r="S4513">
        <v>0</v>
      </c>
      <c r="T4513" t="s">
        <v>21967</v>
      </c>
    </row>
    <row r="4514" spans="1:20">
      <c r="A4514" t="s">
        <v>349</v>
      </c>
      <c r="B4514" t="s">
        <v>29840</v>
      </c>
      <c r="C4514" t="s">
        <v>29841</v>
      </c>
      <c r="D4514" t="s">
        <v>22006</v>
      </c>
      <c r="E4514" t="s">
        <v>21952</v>
      </c>
      <c r="F4514" t="s">
        <v>21953</v>
      </c>
      <c r="G4514">
        <v>3440</v>
      </c>
      <c r="I4514">
        <v>150</v>
      </c>
      <c r="J4514" t="s">
        <v>21954</v>
      </c>
      <c r="K4514" t="s">
        <v>204</v>
      </c>
      <c r="L4514" t="s">
        <v>12492</v>
      </c>
      <c r="M4514" t="s">
        <v>21955</v>
      </c>
      <c r="N4514" t="s">
        <v>21955</v>
      </c>
      <c r="O4514" t="s">
        <v>21955</v>
      </c>
      <c r="P4514" t="s">
        <v>21955</v>
      </c>
      <c r="Q4514" t="s">
        <v>21956</v>
      </c>
      <c r="R4514">
        <v>0.05</v>
      </c>
      <c r="S4514">
        <v>0</v>
      </c>
      <c r="T4514" t="s">
        <v>21967</v>
      </c>
    </row>
    <row r="4515" spans="1:20">
      <c r="A4515" t="s">
        <v>349</v>
      </c>
      <c r="B4515" t="s">
        <v>29842</v>
      </c>
      <c r="C4515" t="s">
        <v>29843</v>
      </c>
      <c r="D4515" t="s">
        <v>22423</v>
      </c>
      <c r="E4515" t="s">
        <v>21987</v>
      </c>
      <c r="F4515" t="s">
        <v>21953</v>
      </c>
      <c r="G4515">
        <v>3450</v>
      </c>
      <c r="I4515">
        <v>150</v>
      </c>
      <c r="J4515" t="s">
        <v>21954</v>
      </c>
      <c r="K4515" t="s">
        <v>204</v>
      </c>
      <c r="L4515" t="s">
        <v>12492</v>
      </c>
      <c r="M4515" t="s">
        <v>21955</v>
      </c>
      <c r="N4515" t="s">
        <v>21955</v>
      </c>
      <c r="O4515" t="s">
        <v>21955</v>
      </c>
      <c r="P4515" t="s">
        <v>21955</v>
      </c>
      <c r="Q4515" t="s">
        <v>21956</v>
      </c>
      <c r="R4515">
        <v>0.05</v>
      </c>
      <c r="S4515">
        <v>0</v>
      </c>
    </row>
    <row r="4516" spans="1:20">
      <c r="A4516" t="s">
        <v>349</v>
      </c>
      <c r="B4516" t="s">
        <v>29844</v>
      </c>
      <c r="C4516" t="s">
        <v>29845</v>
      </c>
      <c r="D4516" t="s">
        <v>22423</v>
      </c>
      <c r="E4516" t="s">
        <v>21966</v>
      </c>
      <c r="F4516" t="s">
        <v>21953</v>
      </c>
      <c r="G4516">
        <v>3450</v>
      </c>
      <c r="I4516">
        <v>150</v>
      </c>
      <c r="J4516" t="s">
        <v>21954</v>
      </c>
      <c r="K4516" t="s">
        <v>204</v>
      </c>
      <c r="L4516" t="s">
        <v>12492</v>
      </c>
      <c r="M4516" t="s">
        <v>21955</v>
      </c>
      <c r="N4516" t="s">
        <v>21955</v>
      </c>
      <c r="O4516" t="s">
        <v>21955</v>
      </c>
      <c r="P4516" t="s">
        <v>21955</v>
      </c>
      <c r="Q4516" t="s">
        <v>21956</v>
      </c>
      <c r="R4516">
        <v>0.05</v>
      </c>
      <c r="S4516">
        <v>0</v>
      </c>
    </row>
    <row r="4517" spans="1:20">
      <c r="A4517" t="s">
        <v>349</v>
      </c>
      <c r="B4517" t="s">
        <v>29846</v>
      </c>
      <c r="C4517" t="s">
        <v>29847</v>
      </c>
      <c r="D4517" t="s">
        <v>22238</v>
      </c>
      <c r="E4517" t="s">
        <v>21987</v>
      </c>
      <c r="F4517" t="s">
        <v>21953</v>
      </c>
      <c r="G4517">
        <v>3450</v>
      </c>
      <c r="I4517">
        <v>150</v>
      </c>
      <c r="J4517" t="s">
        <v>21954</v>
      </c>
      <c r="K4517" t="s">
        <v>204</v>
      </c>
      <c r="L4517" t="s">
        <v>12492</v>
      </c>
      <c r="M4517" t="s">
        <v>21955</v>
      </c>
      <c r="N4517" t="s">
        <v>21955</v>
      </c>
      <c r="O4517" t="s">
        <v>21955</v>
      </c>
      <c r="P4517" t="s">
        <v>21955</v>
      </c>
      <c r="Q4517" t="s">
        <v>21956</v>
      </c>
      <c r="R4517">
        <v>0.05</v>
      </c>
      <c r="S4517">
        <v>0</v>
      </c>
    </row>
    <row r="4518" spans="1:20">
      <c r="A4518" t="s">
        <v>349</v>
      </c>
      <c r="B4518" t="s">
        <v>29848</v>
      </c>
      <c r="C4518" t="s">
        <v>29849</v>
      </c>
      <c r="D4518" t="s">
        <v>22423</v>
      </c>
      <c r="E4518" t="s">
        <v>21952</v>
      </c>
      <c r="F4518" t="s">
        <v>21953</v>
      </c>
      <c r="G4518">
        <v>3450</v>
      </c>
      <c r="I4518">
        <v>150</v>
      </c>
      <c r="J4518" t="s">
        <v>21954</v>
      </c>
      <c r="K4518" t="s">
        <v>204</v>
      </c>
      <c r="L4518" t="s">
        <v>12492</v>
      </c>
      <c r="M4518" t="s">
        <v>21955</v>
      </c>
      <c r="N4518" t="s">
        <v>21955</v>
      </c>
      <c r="O4518" t="s">
        <v>21955</v>
      </c>
      <c r="P4518" t="s">
        <v>21955</v>
      </c>
      <c r="Q4518" t="s">
        <v>21956</v>
      </c>
      <c r="R4518">
        <v>0.05</v>
      </c>
      <c r="S4518">
        <v>0</v>
      </c>
    </row>
    <row r="4519" spans="1:20">
      <c r="A4519" t="s">
        <v>349</v>
      </c>
      <c r="B4519" t="s">
        <v>29850</v>
      </c>
      <c r="C4519" t="s">
        <v>29851</v>
      </c>
      <c r="D4519" t="s">
        <v>22412</v>
      </c>
      <c r="E4519" t="s">
        <v>21966</v>
      </c>
      <c r="F4519" t="s">
        <v>21953</v>
      </c>
      <c r="G4519">
        <v>3220</v>
      </c>
      <c r="I4519">
        <v>150</v>
      </c>
      <c r="J4519" t="s">
        <v>21954</v>
      </c>
      <c r="K4519" t="s">
        <v>12492</v>
      </c>
      <c r="L4519" t="s">
        <v>12492</v>
      </c>
      <c r="M4519" t="s">
        <v>22149</v>
      </c>
      <c r="N4519" t="s">
        <v>22149</v>
      </c>
      <c r="O4519" t="s">
        <v>22149</v>
      </c>
      <c r="P4519" t="s">
        <v>22149</v>
      </c>
      <c r="Q4519" t="s">
        <v>21956</v>
      </c>
      <c r="R4519">
        <v>0.05</v>
      </c>
      <c r="S4519">
        <v>0</v>
      </c>
      <c r="T4519" t="s">
        <v>21967</v>
      </c>
    </row>
    <row r="4520" spans="1:20">
      <c r="A4520" t="s">
        <v>349</v>
      </c>
      <c r="B4520" t="s">
        <v>29852</v>
      </c>
      <c r="C4520" t="s">
        <v>29853</v>
      </c>
      <c r="D4520" t="s">
        <v>22016</v>
      </c>
      <c r="E4520" t="s">
        <v>21952</v>
      </c>
      <c r="F4520" t="s">
        <v>21953</v>
      </c>
      <c r="G4520">
        <v>3450</v>
      </c>
      <c r="I4520">
        <v>200</v>
      </c>
      <c r="J4520" t="s">
        <v>21954</v>
      </c>
      <c r="K4520" t="s">
        <v>204</v>
      </c>
      <c r="L4520" t="s">
        <v>12492</v>
      </c>
      <c r="M4520" t="s">
        <v>34</v>
      </c>
      <c r="N4520" t="s">
        <v>21955</v>
      </c>
      <c r="O4520" t="s">
        <v>21955</v>
      </c>
      <c r="P4520" t="s">
        <v>34</v>
      </c>
      <c r="Q4520" t="s">
        <v>21956</v>
      </c>
      <c r="R4520">
        <v>0.05</v>
      </c>
      <c r="S4520">
        <v>0</v>
      </c>
      <c r="T4520" t="s">
        <v>22002</v>
      </c>
    </row>
    <row r="4521" spans="1:20">
      <c r="A4521" t="s">
        <v>349</v>
      </c>
      <c r="B4521" t="s">
        <v>29854</v>
      </c>
      <c r="C4521" t="s">
        <v>29855</v>
      </c>
      <c r="D4521" t="s">
        <v>22043</v>
      </c>
      <c r="E4521" t="s">
        <v>21952</v>
      </c>
      <c r="F4521" t="s">
        <v>21953</v>
      </c>
      <c r="G4521">
        <v>3440</v>
      </c>
      <c r="I4521">
        <v>150</v>
      </c>
      <c r="J4521" t="s">
        <v>21954</v>
      </c>
      <c r="K4521" t="s">
        <v>204</v>
      </c>
      <c r="L4521" t="s">
        <v>12492</v>
      </c>
      <c r="M4521" t="s">
        <v>21955</v>
      </c>
      <c r="N4521" t="s">
        <v>21955</v>
      </c>
      <c r="O4521" t="s">
        <v>21955</v>
      </c>
      <c r="P4521" t="s">
        <v>21955</v>
      </c>
      <c r="Q4521" t="s">
        <v>21956</v>
      </c>
      <c r="R4521">
        <v>0.05</v>
      </c>
      <c r="S4521">
        <v>0</v>
      </c>
    </row>
    <row r="4522" spans="1:20">
      <c r="A4522" t="s">
        <v>349</v>
      </c>
      <c r="B4522" t="s">
        <v>29856</v>
      </c>
      <c r="C4522" t="s">
        <v>29857</v>
      </c>
      <c r="D4522" t="s">
        <v>24392</v>
      </c>
      <c r="E4522" t="s">
        <v>21960</v>
      </c>
      <c r="F4522" t="s">
        <v>21953</v>
      </c>
      <c r="G4522">
        <v>3420</v>
      </c>
      <c r="I4522">
        <v>200</v>
      </c>
      <c r="J4522" t="s">
        <v>21954</v>
      </c>
      <c r="K4522" t="s">
        <v>12492</v>
      </c>
      <c r="L4522" t="s">
        <v>12492</v>
      </c>
      <c r="M4522" t="s">
        <v>21955</v>
      </c>
      <c r="N4522" t="s">
        <v>21955</v>
      </c>
      <c r="O4522" t="s">
        <v>21955</v>
      </c>
      <c r="P4522" t="s">
        <v>21955</v>
      </c>
      <c r="Q4522" t="s">
        <v>21956</v>
      </c>
      <c r="R4522">
        <v>0.05</v>
      </c>
      <c r="S4522">
        <v>0</v>
      </c>
      <c r="T4522" t="s">
        <v>22002</v>
      </c>
    </row>
    <row r="4523" spans="1:20">
      <c r="A4523" t="s">
        <v>349</v>
      </c>
      <c r="B4523" t="s">
        <v>29858</v>
      </c>
      <c r="C4523" t="s">
        <v>29859</v>
      </c>
      <c r="D4523" t="s">
        <v>22974</v>
      </c>
      <c r="E4523" t="s">
        <v>22199</v>
      </c>
      <c r="F4523" t="s">
        <v>21953</v>
      </c>
      <c r="G4523">
        <v>3220</v>
      </c>
      <c r="I4523">
        <v>150</v>
      </c>
      <c r="J4523" t="s">
        <v>21954</v>
      </c>
      <c r="K4523" t="s">
        <v>204</v>
      </c>
      <c r="L4523" t="s">
        <v>12492</v>
      </c>
      <c r="M4523" t="s">
        <v>21961</v>
      </c>
      <c r="N4523" t="s">
        <v>21961</v>
      </c>
      <c r="O4523" t="s">
        <v>21961</v>
      </c>
      <c r="P4523" t="s">
        <v>21961</v>
      </c>
      <c r="Q4523" t="s">
        <v>21956</v>
      </c>
      <c r="R4523">
        <v>0.05</v>
      </c>
      <c r="S4523">
        <v>0</v>
      </c>
      <c r="T4523" t="s">
        <v>22002</v>
      </c>
    </row>
    <row r="4524" spans="1:20">
      <c r="A4524" t="s">
        <v>349</v>
      </c>
      <c r="B4524" t="s">
        <v>29860</v>
      </c>
      <c r="C4524" t="s">
        <v>29861</v>
      </c>
      <c r="D4524" t="s">
        <v>29862</v>
      </c>
      <c r="E4524" t="s">
        <v>22346</v>
      </c>
      <c r="F4524" t="s">
        <v>21953</v>
      </c>
      <c r="G4524">
        <v>3240</v>
      </c>
      <c r="I4524">
        <v>150</v>
      </c>
      <c r="J4524" t="s">
        <v>21954</v>
      </c>
      <c r="K4524" t="s">
        <v>12492</v>
      </c>
      <c r="L4524" t="s">
        <v>12492</v>
      </c>
      <c r="M4524" t="s">
        <v>21955</v>
      </c>
      <c r="N4524" t="s">
        <v>21955</v>
      </c>
      <c r="O4524" t="s">
        <v>21955</v>
      </c>
      <c r="P4524" t="s">
        <v>21955</v>
      </c>
      <c r="Q4524" t="s">
        <v>21956</v>
      </c>
      <c r="R4524">
        <v>0.05</v>
      </c>
      <c r="S4524">
        <v>0</v>
      </c>
    </row>
    <row r="4525" spans="1:20">
      <c r="A4525" t="s">
        <v>349</v>
      </c>
      <c r="B4525" t="s">
        <v>29863</v>
      </c>
      <c r="C4525" t="s">
        <v>29864</v>
      </c>
      <c r="D4525" t="s">
        <v>21959</v>
      </c>
      <c r="E4525" t="s">
        <v>21960</v>
      </c>
      <c r="F4525" t="s">
        <v>21953</v>
      </c>
      <c r="G4525">
        <v>3420</v>
      </c>
      <c r="I4525">
        <v>150</v>
      </c>
      <c r="J4525" t="s">
        <v>21954</v>
      </c>
      <c r="K4525" t="s">
        <v>204</v>
      </c>
      <c r="L4525" t="s">
        <v>12492</v>
      </c>
      <c r="M4525" t="s">
        <v>21955</v>
      </c>
      <c r="N4525" t="s">
        <v>21955</v>
      </c>
      <c r="O4525" t="s">
        <v>21955</v>
      </c>
      <c r="P4525" t="s">
        <v>21955</v>
      </c>
      <c r="Q4525" t="s">
        <v>21956</v>
      </c>
      <c r="R4525">
        <v>0.05</v>
      </c>
      <c r="S4525">
        <v>0</v>
      </c>
      <c r="T4525" t="s">
        <v>21967</v>
      </c>
    </row>
    <row r="4526" spans="1:20">
      <c r="A4526" t="s">
        <v>349</v>
      </c>
      <c r="B4526" t="s">
        <v>29865</v>
      </c>
      <c r="C4526" t="s">
        <v>29866</v>
      </c>
      <c r="D4526" t="s">
        <v>21959</v>
      </c>
      <c r="E4526" t="s">
        <v>21960</v>
      </c>
      <c r="F4526" t="s">
        <v>21953</v>
      </c>
      <c r="G4526">
        <v>3420</v>
      </c>
      <c r="I4526">
        <v>150</v>
      </c>
      <c r="J4526" t="s">
        <v>21954</v>
      </c>
      <c r="K4526" t="s">
        <v>204</v>
      </c>
      <c r="L4526" t="s">
        <v>12492</v>
      </c>
      <c r="M4526" t="s">
        <v>21961</v>
      </c>
      <c r="N4526" t="s">
        <v>21961</v>
      </c>
      <c r="O4526" t="s">
        <v>21961</v>
      </c>
      <c r="P4526" t="s">
        <v>21961</v>
      </c>
      <c r="Q4526" t="s">
        <v>21956</v>
      </c>
      <c r="R4526">
        <v>0.05</v>
      </c>
      <c r="S4526">
        <v>0</v>
      </c>
    </row>
    <row r="4527" spans="1:20">
      <c r="A4527" t="s">
        <v>349</v>
      </c>
      <c r="B4527" t="s">
        <v>29867</v>
      </c>
      <c r="C4527" t="s">
        <v>29868</v>
      </c>
      <c r="D4527" t="s">
        <v>22069</v>
      </c>
      <c r="E4527" t="s">
        <v>21952</v>
      </c>
      <c r="F4527" t="s">
        <v>21953</v>
      </c>
      <c r="G4527">
        <v>3430</v>
      </c>
      <c r="I4527">
        <v>150</v>
      </c>
      <c r="J4527" t="s">
        <v>21954</v>
      </c>
      <c r="K4527" t="s">
        <v>204</v>
      </c>
      <c r="L4527" t="s">
        <v>12492</v>
      </c>
      <c r="M4527" t="s">
        <v>21955</v>
      </c>
      <c r="N4527" t="s">
        <v>21955</v>
      </c>
      <c r="O4527" t="s">
        <v>21955</v>
      </c>
      <c r="P4527" t="s">
        <v>21955</v>
      </c>
      <c r="Q4527" t="s">
        <v>21956</v>
      </c>
      <c r="R4527">
        <v>0.05</v>
      </c>
      <c r="S4527">
        <v>0</v>
      </c>
      <c r="T4527" t="s">
        <v>21967</v>
      </c>
    </row>
    <row r="4528" spans="1:20">
      <c r="A4528" t="s">
        <v>349</v>
      </c>
      <c r="B4528" t="s">
        <v>29869</v>
      </c>
      <c r="C4528" t="s">
        <v>29870</v>
      </c>
      <c r="D4528" t="s">
        <v>22336</v>
      </c>
      <c r="E4528" t="s">
        <v>21952</v>
      </c>
      <c r="F4528" t="s">
        <v>21953</v>
      </c>
      <c r="G4528">
        <v>3430</v>
      </c>
      <c r="I4528">
        <v>150</v>
      </c>
      <c r="J4528" t="s">
        <v>21954</v>
      </c>
      <c r="K4528" t="s">
        <v>204</v>
      </c>
      <c r="L4528" t="s">
        <v>12492</v>
      </c>
      <c r="M4528" t="s">
        <v>21955</v>
      </c>
      <c r="N4528" t="s">
        <v>21955</v>
      </c>
      <c r="O4528" t="s">
        <v>21955</v>
      </c>
      <c r="P4528" t="s">
        <v>21955</v>
      </c>
      <c r="Q4528" t="s">
        <v>21956</v>
      </c>
      <c r="R4528">
        <v>0.05</v>
      </c>
      <c r="S4528">
        <v>0</v>
      </c>
      <c r="T4528" t="s">
        <v>21962</v>
      </c>
    </row>
    <row r="4529" spans="1:20">
      <c r="A4529" t="s">
        <v>349</v>
      </c>
      <c r="B4529" t="s">
        <v>29871</v>
      </c>
      <c r="C4529" t="s">
        <v>29872</v>
      </c>
      <c r="D4529" t="s">
        <v>24785</v>
      </c>
      <c r="E4529" t="s">
        <v>21952</v>
      </c>
      <c r="F4529" t="s">
        <v>21953</v>
      </c>
      <c r="G4529">
        <v>3450</v>
      </c>
      <c r="I4529">
        <v>150</v>
      </c>
      <c r="J4529" t="s">
        <v>21954</v>
      </c>
      <c r="K4529" t="s">
        <v>204</v>
      </c>
      <c r="L4529" t="s">
        <v>12492</v>
      </c>
      <c r="M4529" t="s">
        <v>21955</v>
      </c>
      <c r="N4529" t="s">
        <v>21955</v>
      </c>
      <c r="O4529" t="s">
        <v>21955</v>
      </c>
      <c r="P4529" t="s">
        <v>21955</v>
      </c>
      <c r="Q4529" t="s">
        <v>21956</v>
      </c>
      <c r="R4529">
        <v>0.05</v>
      </c>
      <c r="S4529">
        <v>0</v>
      </c>
    </row>
    <row r="4530" spans="1:20">
      <c r="A4530" t="s">
        <v>349</v>
      </c>
      <c r="B4530" t="s">
        <v>29873</v>
      </c>
      <c r="C4530" t="s">
        <v>29874</v>
      </c>
      <c r="D4530" t="s">
        <v>22058</v>
      </c>
      <c r="E4530" t="s">
        <v>21952</v>
      </c>
      <c r="F4530" t="s">
        <v>21953</v>
      </c>
      <c r="G4530">
        <v>3440</v>
      </c>
      <c r="I4530">
        <v>150</v>
      </c>
      <c r="J4530" t="s">
        <v>21954</v>
      </c>
      <c r="K4530" t="s">
        <v>204</v>
      </c>
      <c r="L4530" t="s">
        <v>12492</v>
      </c>
      <c r="M4530" t="s">
        <v>21955</v>
      </c>
      <c r="N4530" t="s">
        <v>21955</v>
      </c>
      <c r="O4530" t="s">
        <v>21955</v>
      </c>
      <c r="P4530" t="s">
        <v>21955</v>
      </c>
      <c r="Q4530" t="s">
        <v>21956</v>
      </c>
      <c r="R4530">
        <v>0.05</v>
      </c>
      <c r="S4530">
        <v>0</v>
      </c>
    </row>
    <row r="4531" spans="1:20">
      <c r="A4531" t="s">
        <v>349</v>
      </c>
      <c r="B4531" t="s">
        <v>29875</v>
      </c>
      <c r="C4531" t="s">
        <v>29876</v>
      </c>
      <c r="D4531" t="s">
        <v>21959</v>
      </c>
      <c r="E4531" t="s">
        <v>21960</v>
      </c>
      <c r="F4531" t="s">
        <v>21953</v>
      </c>
      <c r="G4531">
        <v>3420</v>
      </c>
      <c r="I4531">
        <v>150</v>
      </c>
      <c r="J4531" t="s">
        <v>21954</v>
      </c>
      <c r="K4531" t="s">
        <v>204</v>
      </c>
      <c r="L4531" t="s">
        <v>12492</v>
      </c>
      <c r="M4531" t="s">
        <v>21961</v>
      </c>
      <c r="N4531" t="s">
        <v>21961</v>
      </c>
      <c r="O4531" t="s">
        <v>21961</v>
      </c>
      <c r="P4531" t="s">
        <v>21961</v>
      </c>
      <c r="Q4531" t="s">
        <v>21956</v>
      </c>
      <c r="R4531">
        <v>0.05</v>
      </c>
      <c r="S4531">
        <v>0</v>
      </c>
    </row>
    <row r="4532" spans="1:20">
      <c r="A4532" t="s">
        <v>349</v>
      </c>
      <c r="B4532" t="s">
        <v>29877</v>
      </c>
      <c r="C4532" t="s">
        <v>29878</v>
      </c>
      <c r="D4532" t="s">
        <v>29879</v>
      </c>
      <c r="E4532" t="s">
        <v>21960</v>
      </c>
      <c r="F4532" t="s">
        <v>21953</v>
      </c>
      <c r="G4532">
        <v>3420</v>
      </c>
      <c r="I4532">
        <v>200</v>
      </c>
      <c r="J4532" t="s">
        <v>21954</v>
      </c>
      <c r="K4532" t="s">
        <v>12492</v>
      </c>
      <c r="L4532" t="s">
        <v>12492</v>
      </c>
      <c r="M4532" t="s">
        <v>21955</v>
      </c>
      <c r="N4532" t="s">
        <v>21955</v>
      </c>
      <c r="O4532" t="s">
        <v>21955</v>
      </c>
      <c r="P4532" t="s">
        <v>21955</v>
      </c>
      <c r="Q4532" t="s">
        <v>21956</v>
      </c>
      <c r="R4532">
        <v>0.05</v>
      </c>
      <c r="S4532">
        <v>0</v>
      </c>
      <c r="T4532" t="s">
        <v>21967</v>
      </c>
    </row>
    <row r="4533" spans="1:20">
      <c r="A4533" t="s">
        <v>349</v>
      </c>
      <c r="B4533" t="s">
        <v>29880</v>
      </c>
      <c r="C4533" t="s">
        <v>29881</v>
      </c>
      <c r="D4533" t="s">
        <v>24392</v>
      </c>
      <c r="E4533" t="s">
        <v>21960</v>
      </c>
      <c r="F4533" t="s">
        <v>21953</v>
      </c>
      <c r="G4533">
        <v>3420</v>
      </c>
      <c r="I4533">
        <v>200</v>
      </c>
      <c r="J4533" t="s">
        <v>21954</v>
      </c>
      <c r="K4533" t="s">
        <v>12492</v>
      </c>
      <c r="L4533" t="s">
        <v>12492</v>
      </c>
      <c r="M4533" t="s">
        <v>21955</v>
      </c>
      <c r="N4533" t="s">
        <v>21955</v>
      </c>
      <c r="O4533" t="s">
        <v>21955</v>
      </c>
      <c r="P4533" t="s">
        <v>21955</v>
      </c>
      <c r="Q4533" t="s">
        <v>21956</v>
      </c>
      <c r="R4533">
        <v>0.05</v>
      </c>
      <c r="S4533">
        <v>0</v>
      </c>
      <c r="T4533" t="s">
        <v>22002</v>
      </c>
    </row>
    <row r="4534" spans="1:20">
      <c r="A4534" t="s">
        <v>349</v>
      </c>
      <c r="B4534" t="s">
        <v>29882</v>
      </c>
      <c r="C4534" t="s">
        <v>29883</v>
      </c>
      <c r="D4534" t="s">
        <v>25161</v>
      </c>
      <c r="E4534" t="s">
        <v>29583</v>
      </c>
      <c r="F4534" t="s">
        <v>21953</v>
      </c>
      <c r="G4534">
        <v>3450</v>
      </c>
      <c r="I4534">
        <v>150</v>
      </c>
      <c r="J4534" t="s">
        <v>21954</v>
      </c>
      <c r="K4534" t="s">
        <v>204</v>
      </c>
      <c r="L4534" t="s">
        <v>12492</v>
      </c>
      <c r="M4534" t="s">
        <v>21955</v>
      </c>
      <c r="N4534" t="s">
        <v>21955</v>
      </c>
      <c r="O4534" t="s">
        <v>21955</v>
      </c>
      <c r="P4534" t="s">
        <v>21955</v>
      </c>
      <c r="Q4534" t="s">
        <v>21956</v>
      </c>
      <c r="R4534">
        <v>0.05</v>
      </c>
      <c r="S4534">
        <v>0</v>
      </c>
      <c r="T4534" t="s">
        <v>21967</v>
      </c>
    </row>
    <row r="4535" spans="1:20">
      <c r="A4535" t="s">
        <v>349</v>
      </c>
      <c r="B4535" t="s">
        <v>29884</v>
      </c>
      <c r="C4535" t="s">
        <v>29885</v>
      </c>
      <c r="D4535" t="s">
        <v>25161</v>
      </c>
      <c r="E4535" t="s">
        <v>29583</v>
      </c>
      <c r="F4535" t="s">
        <v>21953</v>
      </c>
      <c r="G4535">
        <v>3450</v>
      </c>
      <c r="I4535">
        <v>150</v>
      </c>
      <c r="J4535" t="s">
        <v>21954</v>
      </c>
      <c r="K4535" t="s">
        <v>204</v>
      </c>
      <c r="L4535" t="s">
        <v>12492</v>
      </c>
      <c r="M4535" t="s">
        <v>21955</v>
      </c>
      <c r="N4535" t="s">
        <v>21955</v>
      </c>
      <c r="O4535" t="s">
        <v>21955</v>
      </c>
      <c r="P4535" t="s">
        <v>21955</v>
      </c>
      <c r="Q4535" t="s">
        <v>21956</v>
      </c>
      <c r="R4535">
        <v>0.05</v>
      </c>
      <c r="S4535">
        <v>0</v>
      </c>
      <c r="T4535" t="s">
        <v>21967</v>
      </c>
    </row>
    <row r="4536" spans="1:20">
      <c r="A4536" t="s">
        <v>349</v>
      </c>
      <c r="B4536" t="s">
        <v>29886</v>
      </c>
      <c r="C4536" t="s">
        <v>29887</v>
      </c>
      <c r="D4536" t="s">
        <v>22055</v>
      </c>
      <c r="E4536" t="s">
        <v>21952</v>
      </c>
      <c r="F4536" t="s">
        <v>21953</v>
      </c>
      <c r="G4536">
        <v>3220</v>
      </c>
      <c r="I4536">
        <v>150</v>
      </c>
      <c r="J4536" t="s">
        <v>21954</v>
      </c>
      <c r="K4536" t="s">
        <v>204</v>
      </c>
      <c r="L4536" t="s">
        <v>12492</v>
      </c>
      <c r="M4536" t="s">
        <v>21955</v>
      </c>
      <c r="N4536" t="s">
        <v>21955</v>
      </c>
      <c r="O4536" t="s">
        <v>21955</v>
      </c>
      <c r="P4536" t="s">
        <v>21955</v>
      </c>
      <c r="Q4536" t="s">
        <v>21956</v>
      </c>
      <c r="R4536">
        <v>0.05</v>
      </c>
      <c r="S4536">
        <v>0</v>
      </c>
    </row>
    <row r="4537" spans="1:20">
      <c r="A4537" t="s">
        <v>349</v>
      </c>
      <c r="B4537" t="s">
        <v>29888</v>
      </c>
      <c r="C4537" t="s">
        <v>29889</v>
      </c>
      <c r="D4537" t="s">
        <v>21979</v>
      </c>
      <c r="E4537" t="s">
        <v>21952</v>
      </c>
      <c r="F4537" t="s">
        <v>21953</v>
      </c>
      <c r="G4537">
        <v>3430</v>
      </c>
      <c r="I4537">
        <v>150</v>
      </c>
      <c r="J4537" t="s">
        <v>21954</v>
      </c>
      <c r="K4537" t="s">
        <v>204</v>
      </c>
      <c r="L4537" t="s">
        <v>12492</v>
      </c>
      <c r="M4537" t="s">
        <v>21955</v>
      </c>
      <c r="N4537" t="s">
        <v>21955</v>
      </c>
      <c r="O4537" t="s">
        <v>21955</v>
      </c>
      <c r="P4537" t="s">
        <v>21955</v>
      </c>
      <c r="Q4537" t="s">
        <v>21956</v>
      </c>
      <c r="R4537">
        <v>0.05</v>
      </c>
      <c r="S4537">
        <v>0</v>
      </c>
      <c r="T4537" t="s">
        <v>22002</v>
      </c>
    </row>
    <row r="4538" spans="1:20">
      <c r="A4538" t="s">
        <v>349</v>
      </c>
      <c r="B4538" t="s">
        <v>29890</v>
      </c>
      <c r="C4538" t="s">
        <v>29891</v>
      </c>
      <c r="D4538" t="s">
        <v>22069</v>
      </c>
      <c r="E4538" t="s">
        <v>21952</v>
      </c>
      <c r="F4538" t="s">
        <v>21953</v>
      </c>
      <c r="G4538">
        <v>3430</v>
      </c>
      <c r="I4538">
        <v>150</v>
      </c>
      <c r="J4538" t="s">
        <v>21954</v>
      </c>
      <c r="K4538" t="s">
        <v>12492</v>
      </c>
      <c r="L4538" t="s">
        <v>12492</v>
      </c>
      <c r="M4538" t="s">
        <v>21955</v>
      </c>
      <c r="N4538" t="s">
        <v>21955</v>
      </c>
      <c r="O4538" t="s">
        <v>21955</v>
      </c>
      <c r="P4538" t="s">
        <v>21955</v>
      </c>
      <c r="Q4538" t="s">
        <v>21956</v>
      </c>
      <c r="R4538">
        <v>0.05</v>
      </c>
      <c r="S4538">
        <v>0</v>
      </c>
      <c r="T4538" t="s">
        <v>21962</v>
      </c>
    </row>
    <row r="4539" spans="1:20">
      <c r="A4539" t="s">
        <v>349</v>
      </c>
      <c r="B4539" t="s">
        <v>29892</v>
      </c>
      <c r="C4539" t="s">
        <v>29893</v>
      </c>
      <c r="D4539" t="s">
        <v>22849</v>
      </c>
      <c r="E4539" t="s">
        <v>21966</v>
      </c>
      <c r="F4539" t="s">
        <v>21953</v>
      </c>
      <c r="G4539">
        <v>3220</v>
      </c>
      <c r="I4539">
        <v>150</v>
      </c>
      <c r="J4539" t="s">
        <v>21954</v>
      </c>
      <c r="K4539" t="s">
        <v>12492</v>
      </c>
      <c r="L4539" t="s">
        <v>12492</v>
      </c>
      <c r="M4539" t="s">
        <v>21955</v>
      </c>
      <c r="N4539" t="s">
        <v>21955</v>
      </c>
      <c r="O4539" t="s">
        <v>21955</v>
      </c>
      <c r="P4539" t="s">
        <v>21955</v>
      </c>
      <c r="Q4539" t="s">
        <v>21956</v>
      </c>
      <c r="R4539">
        <v>0.05</v>
      </c>
      <c r="S4539">
        <v>0</v>
      </c>
      <c r="T4539" t="s">
        <v>21967</v>
      </c>
    </row>
    <row r="4540" spans="1:20">
      <c r="A4540" t="s">
        <v>349</v>
      </c>
      <c r="B4540" t="s">
        <v>29894</v>
      </c>
      <c r="C4540" t="s">
        <v>29895</v>
      </c>
      <c r="D4540" t="s">
        <v>22531</v>
      </c>
      <c r="E4540" t="s">
        <v>21966</v>
      </c>
      <c r="F4540" t="s">
        <v>21953</v>
      </c>
      <c r="G4540">
        <v>3220</v>
      </c>
      <c r="I4540">
        <v>150</v>
      </c>
      <c r="J4540" t="s">
        <v>21954</v>
      </c>
      <c r="K4540" t="s">
        <v>204</v>
      </c>
      <c r="L4540" t="s">
        <v>12492</v>
      </c>
      <c r="M4540" t="s">
        <v>21961</v>
      </c>
      <c r="N4540" t="s">
        <v>21955</v>
      </c>
      <c r="O4540" t="s">
        <v>21955</v>
      </c>
      <c r="P4540" t="s">
        <v>21961</v>
      </c>
      <c r="Q4540" t="s">
        <v>21956</v>
      </c>
      <c r="R4540">
        <v>0.05</v>
      </c>
      <c r="S4540">
        <v>0</v>
      </c>
    </row>
    <row r="4541" spans="1:20">
      <c r="A4541" t="s">
        <v>349</v>
      </c>
      <c r="B4541" t="s">
        <v>29896</v>
      </c>
      <c r="C4541" t="s">
        <v>29897</v>
      </c>
      <c r="D4541" t="s">
        <v>22069</v>
      </c>
      <c r="E4541" t="s">
        <v>21952</v>
      </c>
      <c r="F4541" t="s">
        <v>21953</v>
      </c>
      <c r="G4541">
        <v>3430</v>
      </c>
      <c r="I4541">
        <v>150</v>
      </c>
      <c r="J4541" t="s">
        <v>21954</v>
      </c>
      <c r="K4541" t="s">
        <v>204</v>
      </c>
      <c r="L4541" t="s">
        <v>12492</v>
      </c>
      <c r="M4541" t="s">
        <v>21955</v>
      </c>
      <c r="N4541" t="s">
        <v>21955</v>
      </c>
      <c r="O4541" t="s">
        <v>21955</v>
      </c>
      <c r="P4541" t="s">
        <v>21955</v>
      </c>
      <c r="Q4541" t="s">
        <v>21956</v>
      </c>
      <c r="R4541">
        <v>0.05</v>
      </c>
      <c r="S4541">
        <v>0</v>
      </c>
    </row>
    <row r="4542" spans="1:20">
      <c r="A4542" t="s">
        <v>349</v>
      </c>
      <c r="B4542" t="s">
        <v>29898</v>
      </c>
      <c r="C4542" t="s">
        <v>29899</v>
      </c>
      <c r="D4542" t="s">
        <v>22043</v>
      </c>
      <c r="E4542" t="s">
        <v>21952</v>
      </c>
      <c r="F4542" t="s">
        <v>21953</v>
      </c>
      <c r="G4542">
        <v>3440</v>
      </c>
      <c r="I4542">
        <v>150</v>
      </c>
      <c r="J4542" t="s">
        <v>21954</v>
      </c>
      <c r="K4542" t="s">
        <v>204</v>
      </c>
      <c r="L4542" t="s">
        <v>12492</v>
      </c>
      <c r="M4542" t="s">
        <v>21955</v>
      </c>
      <c r="N4542" t="s">
        <v>21955</v>
      </c>
      <c r="O4542" t="s">
        <v>21955</v>
      </c>
      <c r="P4542" t="s">
        <v>21955</v>
      </c>
      <c r="Q4542" t="s">
        <v>21956</v>
      </c>
      <c r="R4542">
        <v>0.05</v>
      </c>
      <c r="S4542">
        <v>0</v>
      </c>
    </row>
    <row r="4543" spans="1:20">
      <c r="A4543" t="s">
        <v>349</v>
      </c>
      <c r="B4543" t="s">
        <v>29900</v>
      </c>
      <c r="C4543" t="s">
        <v>29901</v>
      </c>
      <c r="D4543" t="s">
        <v>21959</v>
      </c>
      <c r="E4543" t="s">
        <v>21960</v>
      </c>
      <c r="F4543" t="s">
        <v>21953</v>
      </c>
      <c r="G4543">
        <v>3420</v>
      </c>
      <c r="I4543">
        <v>150</v>
      </c>
      <c r="J4543" t="s">
        <v>21954</v>
      </c>
      <c r="K4543" t="s">
        <v>204</v>
      </c>
      <c r="L4543" t="s">
        <v>12492</v>
      </c>
      <c r="M4543" t="s">
        <v>21961</v>
      </c>
      <c r="N4543" t="s">
        <v>21961</v>
      </c>
      <c r="O4543" t="s">
        <v>21961</v>
      </c>
      <c r="P4543" t="s">
        <v>21961</v>
      </c>
      <c r="Q4543" t="s">
        <v>21956</v>
      </c>
      <c r="R4543">
        <v>0.05</v>
      </c>
      <c r="S4543">
        <v>0</v>
      </c>
    </row>
    <row r="4544" spans="1:20">
      <c r="A4544" t="s">
        <v>349</v>
      </c>
      <c r="B4544" t="s">
        <v>29902</v>
      </c>
      <c r="C4544" t="s">
        <v>29903</v>
      </c>
      <c r="D4544" t="s">
        <v>22006</v>
      </c>
      <c r="E4544" t="s">
        <v>21952</v>
      </c>
      <c r="F4544" t="s">
        <v>21953</v>
      </c>
      <c r="G4544">
        <v>3440</v>
      </c>
      <c r="I4544">
        <v>150</v>
      </c>
      <c r="J4544" t="s">
        <v>21954</v>
      </c>
      <c r="K4544" t="s">
        <v>12492</v>
      </c>
      <c r="L4544" t="s">
        <v>12492</v>
      </c>
      <c r="M4544" t="s">
        <v>21955</v>
      </c>
      <c r="N4544" t="s">
        <v>21955</v>
      </c>
      <c r="O4544" t="s">
        <v>21955</v>
      </c>
      <c r="P4544" t="s">
        <v>21955</v>
      </c>
      <c r="Q4544" t="s">
        <v>21956</v>
      </c>
      <c r="R4544">
        <v>0.05</v>
      </c>
      <c r="S4544">
        <v>0</v>
      </c>
      <c r="T4544" t="s">
        <v>22002</v>
      </c>
    </row>
    <row r="4545" spans="1:20">
      <c r="A4545" t="s">
        <v>349</v>
      </c>
      <c r="B4545" t="s">
        <v>29904</v>
      </c>
      <c r="C4545" t="s">
        <v>29905</v>
      </c>
      <c r="D4545" t="s">
        <v>21959</v>
      </c>
      <c r="E4545" t="s">
        <v>21960</v>
      </c>
      <c r="F4545" t="s">
        <v>21953</v>
      </c>
      <c r="G4545">
        <v>3420</v>
      </c>
      <c r="I4545">
        <v>150</v>
      </c>
      <c r="J4545" t="s">
        <v>21954</v>
      </c>
      <c r="K4545" t="s">
        <v>204</v>
      </c>
      <c r="L4545" t="s">
        <v>12492</v>
      </c>
      <c r="M4545" t="s">
        <v>21961</v>
      </c>
      <c r="N4545" t="s">
        <v>21961</v>
      </c>
      <c r="O4545" t="s">
        <v>21961</v>
      </c>
      <c r="P4545" t="s">
        <v>21961</v>
      </c>
      <c r="Q4545" t="s">
        <v>21956</v>
      </c>
      <c r="R4545">
        <v>0.05</v>
      </c>
      <c r="S4545">
        <v>0</v>
      </c>
    </row>
    <row r="4546" spans="1:20">
      <c r="A4546" t="s">
        <v>349</v>
      </c>
      <c r="B4546" t="s">
        <v>29906</v>
      </c>
      <c r="C4546" t="s">
        <v>29907</v>
      </c>
      <c r="D4546" t="s">
        <v>22022</v>
      </c>
      <c r="E4546" t="s">
        <v>21952</v>
      </c>
      <c r="F4546" t="s">
        <v>21953</v>
      </c>
      <c r="G4546">
        <v>3440</v>
      </c>
      <c r="I4546">
        <v>150</v>
      </c>
      <c r="J4546" t="s">
        <v>21954</v>
      </c>
      <c r="K4546" t="s">
        <v>12492</v>
      </c>
      <c r="L4546" t="s">
        <v>12492</v>
      </c>
      <c r="M4546" t="s">
        <v>21955</v>
      </c>
      <c r="N4546" t="s">
        <v>21955</v>
      </c>
      <c r="O4546" t="s">
        <v>21955</v>
      </c>
      <c r="P4546" t="s">
        <v>21955</v>
      </c>
      <c r="Q4546" t="s">
        <v>21956</v>
      </c>
      <c r="R4546">
        <v>0.05</v>
      </c>
      <c r="S4546">
        <v>0</v>
      </c>
      <c r="T4546" t="s">
        <v>21967</v>
      </c>
    </row>
    <row r="4547" spans="1:20">
      <c r="A4547" t="s">
        <v>349</v>
      </c>
      <c r="B4547" t="s">
        <v>29908</v>
      </c>
      <c r="C4547" t="s">
        <v>29909</v>
      </c>
      <c r="D4547" t="s">
        <v>26626</v>
      </c>
      <c r="E4547" t="s">
        <v>21966</v>
      </c>
      <c r="F4547" t="s">
        <v>21953</v>
      </c>
      <c r="G4547">
        <v>3450</v>
      </c>
      <c r="I4547">
        <v>150</v>
      </c>
      <c r="J4547" t="s">
        <v>21954</v>
      </c>
      <c r="K4547" t="s">
        <v>12492</v>
      </c>
      <c r="L4547" t="s">
        <v>12492</v>
      </c>
      <c r="M4547" t="s">
        <v>22149</v>
      </c>
      <c r="N4547" t="s">
        <v>22149</v>
      </c>
      <c r="O4547" t="s">
        <v>22149</v>
      </c>
      <c r="P4547" t="s">
        <v>22149</v>
      </c>
      <c r="Q4547" t="s">
        <v>21956</v>
      </c>
      <c r="R4547">
        <v>0.05</v>
      </c>
      <c r="S4547">
        <v>0</v>
      </c>
      <c r="T4547" t="s">
        <v>22002</v>
      </c>
    </row>
    <row r="4548" spans="1:20">
      <c r="A4548" t="s">
        <v>349</v>
      </c>
      <c r="B4548" t="s">
        <v>29910</v>
      </c>
      <c r="C4548" t="s">
        <v>29911</v>
      </c>
      <c r="D4548" t="s">
        <v>27101</v>
      </c>
      <c r="E4548" t="s">
        <v>21952</v>
      </c>
      <c r="F4548" t="s">
        <v>21953</v>
      </c>
      <c r="G4548">
        <v>3450</v>
      </c>
      <c r="I4548">
        <v>150</v>
      </c>
      <c r="J4548" t="s">
        <v>21954</v>
      </c>
      <c r="K4548" t="s">
        <v>204</v>
      </c>
      <c r="L4548" t="s">
        <v>12492</v>
      </c>
      <c r="M4548" t="s">
        <v>21955</v>
      </c>
      <c r="N4548" t="s">
        <v>21955</v>
      </c>
      <c r="O4548" t="s">
        <v>21955</v>
      </c>
      <c r="P4548" t="s">
        <v>21955</v>
      </c>
      <c r="Q4548" t="s">
        <v>21956</v>
      </c>
      <c r="R4548">
        <v>0.05</v>
      </c>
      <c r="S4548">
        <v>0</v>
      </c>
      <c r="T4548" t="s">
        <v>21967</v>
      </c>
    </row>
    <row r="4549" spans="1:20">
      <c r="A4549" t="s">
        <v>349</v>
      </c>
      <c r="B4549" t="s">
        <v>29912</v>
      </c>
      <c r="C4549" t="s">
        <v>29913</v>
      </c>
      <c r="D4549" t="s">
        <v>22069</v>
      </c>
      <c r="E4549" t="s">
        <v>21952</v>
      </c>
      <c r="F4549" t="s">
        <v>21953</v>
      </c>
      <c r="G4549">
        <v>3430</v>
      </c>
      <c r="I4549">
        <v>150</v>
      </c>
      <c r="J4549" t="s">
        <v>21954</v>
      </c>
      <c r="K4549" t="s">
        <v>204</v>
      </c>
      <c r="L4549" t="s">
        <v>12492</v>
      </c>
      <c r="M4549" t="s">
        <v>21955</v>
      </c>
      <c r="N4549" t="s">
        <v>21955</v>
      </c>
      <c r="O4549" t="s">
        <v>21955</v>
      </c>
      <c r="P4549" t="s">
        <v>21955</v>
      </c>
      <c r="Q4549" t="s">
        <v>21956</v>
      </c>
      <c r="R4549">
        <v>0.05</v>
      </c>
      <c r="S4549">
        <v>0</v>
      </c>
    </row>
    <row r="4550" spans="1:20">
      <c r="A4550" t="s">
        <v>349</v>
      </c>
      <c r="B4550" t="s">
        <v>29914</v>
      </c>
      <c r="C4550" t="s">
        <v>29915</v>
      </c>
      <c r="D4550" t="s">
        <v>22125</v>
      </c>
      <c r="E4550" t="s">
        <v>21987</v>
      </c>
      <c r="F4550" t="s">
        <v>21953</v>
      </c>
      <c r="G4550">
        <v>3220</v>
      </c>
      <c r="I4550">
        <v>150</v>
      </c>
      <c r="J4550" t="s">
        <v>21954</v>
      </c>
      <c r="K4550" t="s">
        <v>204</v>
      </c>
      <c r="L4550" t="s">
        <v>12492</v>
      </c>
      <c r="M4550" t="s">
        <v>21955</v>
      </c>
      <c r="N4550" t="s">
        <v>21955</v>
      </c>
      <c r="O4550" t="s">
        <v>21955</v>
      </c>
      <c r="P4550" t="s">
        <v>21955</v>
      </c>
      <c r="Q4550" t="s">
        <v>21956</v>
      </c>
      <c r="R4550">
        <v>0.05</v>
      </c>
      <c r="S4550">
        <v>0</v>
      </c>
      <c r="T4550" t="s">
        <v>21967</v>
      </c>
    </row>
    <row r="4551" spans="1:20">
      <c r="A4551" t="s">
        <v>349</v>
      </c>
      <c r="B4551" t="s">
        <v>29916</v>
      </c>
      <c r="C4551" t="s">
        <v>29917</v>
      </c>
      <c r="D4551" t="s">
        <v>22069</v>
      </c>
      <c r="E4551" t="s">
        <v>21952</v>
      </c>
      <c r="F4551" t="s">
        <v>21953</v>
      </c>
      <c r="G4551">
        <v>3430</v>
      </c>
      <c r="I4551">
        <v>200</v>
      </c>
      <c r="J4551" t="s">
        <v>21954</v>
      </c>
      <c r="K4551" t="s">
        <v>12492</v>
      </c>
      <c r="L4551" t="s">
        <v>12492</v>
      </c>
      <c r="M4551" t="s">
        <v>21955</v>
      </c>
      <c r="N4551" t="s">
        <v>21955</v>
      </c>
      <c r="O4551" t="s">
        <v>21955</v>
      </c>
      <c r="P4551" t="s">
        <v>21955</v>
      </c>
      <c r="Q4551" t="s">
        <v>21956</v>
      </c>
      <c r="R4551">
        <v>0.05</v>
      </c>
      <c r="S4551">
        <v>0</v>
      </c>
      <c r="T4551" t="s">
        <v>21967</v>
      </c>
    </row>
    <row r="4552" spans="1:20">
      <c r="A4552" t="s">
        <v>349</v>
      </c>
      <c r="B4552" t="s">
        <v>29918</v>
      </c>
      <c r="C4552" t="s">
        <v>29919</v>
      </c>
      <c r="D4552" t="s">
        <v>22069</v>
      </c>
      <c r="E4552" t="s">
        <v>21952</v>
      </c>
      <c r="F4552" t="s">
        <v>21953</v>
      </c>
      <c r="G4552">
        <v>3430</v>
      </c>
      <c r="I4552">
        <v>150</v>
      </c>
      <c r="J4552" t="s">
        <v>21954</v>
      </c>
      <c r="K4552" t="s">
        <v>12492</v>
      </c>
      <c r="L4552" t="s">
        <v>12492</v>
      </c>
      <c r="M4552" t="s">
        <v>21955</v>
      </c>
      <c r="N4552" t="s">
        <v>21955</v>
      </c>
      <c r="O4552" t="s">
        <v>21955</v>
      </c>
      <c r="P4552" t="s">
        <v>21955</v>
      </c>
      <c r="Q4552" t="s">
        <v>21956</v>
      </c>
      <c r="R4552">
        <v>0.05</v>
      </c>
      <c r="S4552">
        <v>0</v>
      </c>
      <c r="T4552" t="s">
        <v>22002</v>
      </c>
    </row>
    <row r="4553" spans="1:20">
      <c r="A4553" t="s">
        <v>349</v>
      </c>
      <c r="B4553" t="s">
        <v>29920</v>
      </c>
      <c r="C4553" t="s">
        <v>29921</v>
      </c>
      <c r="D4553" t="s">
        <v>25365</v>
      </c>
      <c r="E4553" t="s">
        <v>21966</v>
      </c>
      <c r="F4553" t="s">
        <v>21953</v>
      </c>
      <c r="G4553">
        <v>3220</v>
      </c>
      <c r="I4553">
        <v>150</v>
      </c>
      <c r="J4553" t="s">
        <v>21954</v>
      </c>
      <c r="K4553" t="s">
        <v>12492</v>
      </c>
      <c r="L4553" t="s">
        <v>12492</v>
      </c>
      <c r="M4553" t="s">
        <v>22149</v>
      </c>
      <c r="N4553" t="s">
        <v>22149</v>
      </c>
      <c r="O4553" t="s">
        <v>22149</v>
      </c>
      <c r="P4553" t="s">
        <v>22149</v>
      </c>
      <c r="Q4553" t="s">
        <v>21956</v>
      </c>
      <c r="R4553">
        <v>0.05</v>
      </c>
      <c r="S4553">
        <v>0</v>
      </c>
      <c r="T4553" t="s">
        <v>21967</v>
      </c>
    </row>
    <row r="4554" spans="1:20">
      <c r="A4554" t="s">
        <v>349</v>
      </c>
      <c r="B4554" t="s">
        <v>29922</v>
      </c>
      <c r="C4554" t="s">
        <v>29923</v>
      </c>
      <c r="D4554" t="s">
        <v>22557</v>
      </c>
      <c r="E4554" t="s">
        <v>21952</v>
      </c>
      <c r="F4554" t="s">
        <v>21953</v>
      </c>
      <c r="G4554">
        <v>3450</v>
      </c>
      <c r="I4554">
        <v>150</v>
      </c>
      <c r="J4554" t="s">
        <v>21954</v>
      </c>
      <c r="K4554" t="s">
        <v>204</v>
      </c>
      <c r="L4554" t="s">
        <v>12492</v>
      </c>
      <c r="M4554" t="s">
        <v>21955</v>
      </c>
      <c r="N4554" t="s">
        <v>21955</v>
      </c>
      <c r="O4554" t="s">
        <v>21955</v>
      </c>
      <c r="P4554" t="s">
        <v>21955</v>
      </c>
      <c r="Q4554" t="s">
        <v>21956</v>
      </c>
      <c r="R4554">
        <v>0.05</v>
      </c>
      <c r="S4554">
        <v>0</v>
      </c>
    </row>
    <row r="4555" spans="1:20">
      <c r="A4555" t="s">
        <v>349</v>
      </c>
      <c r="B4555" t="s">
        <v>29924</v>
      </c>
      <c r="C4555" t="s">
        <v>29925</v>
      </c>
      <c r="D4555" t="s">
        <v>22254</v>
      </c>
      <c r="E4555" t="s">
        <v>21952</v>
      </c>
      <c r="F4555" t="s">
        <v>21953</v>
      </c>
      <c r="G4555">
        <v>3450</v>
      </c>
      <c r="I4555">
        <v>150</v>
      </c>
      <c r="J4555" t="s">
        <v>21954</v>
      </c>
      <c r="K4555" t="s">
        <v>12492</v>
      </c>
      <c r="L4555" t="s">
        <v>12492</v>
      </c>
      <c r="M4555" t="s">
        <v>21955</v>
      </c>
      <c r="N4555" t="s">
        <v>21955</v>
      </c>
      <c r="O4555" t="s">
        <v>21955</v>
      </c>
      <c r="P4555" t="s">
        <v>21955</v>
      </c>
      <c r="Q4555" t="s">
        <v>21956</v>
      </c>
      <c r="R4555">
        <v>0.05</v>
      </c>
      <c r="S4555">
        <v>0</v>
      </c>
      <c r="T4555" t="s">
        <v>21967</v>
      </c>
    </row>
    <row r="4556" spans="1:20">
      <c r="A4556" t="s">
        <v>349</v>
      </c>
      <c r="B4556" t="s">
        <v>29926</v>
      </c>
      <c r="C4556" t="s">
        <v>29927</v>
      </c>
      <c r="D4556" t="s">
        <v>22307</v>
      </c>
      <c r="E4556" t="s">
        <v>21952</v>
      </c>
      <c r="F4556" t="s">
        <v>21953</v>
      </c>
      <c r="G4556">
        <v>3430</v>
      </c>
      <c r="I4556">
        <v>150</v>
      </c>
      <c r="J4556" t="s">
        <v>21954</v>
      </c>
      <c r="K4556" t="s">
        <v>12492</v>
      </c>
      <c r="L4556" t="s">
        <v>12492</v>
      </c>
      <c r="M4556" t="s">
        <v>21955</v>
      </c>
      <c r="N4556" t="s">
        <v>21955</v>
      </c>
      <c r="O4556" t="s">
        <v>21955</v>
      </c>
      <c r="P4556" t="s">
        <v>21955</v>
      </c>
      <c r="Q4556" t="s">
        <v>21956</v>
      </c>
      <c r="R4556">
        <v>0.05</v>
      </c>
      <c r="S4556">
        <v>0</v>
      </c>
      <c r="T4556" t="s">
        <v>21967</v>
      </c>
    </row>
    <row r="4557" spans="1:20">
      <c r="A4557" t="s">
        <v>349</v>
      </c>
      <c r="B4557" t="s">
        <v>29928</v>
      </c>
      <c r="C4557" t="s">
        <v>29929</v>
      </c>
      <c r="D4557" t="s">
        <v>22720</v>
      </c>
      <c r="E4557" t="s">
        <v>21966</v>
      </c>
      <c r="F4557" t="s">
        <v>21953</v>
      </c>
      <c r="G4557">
        <v>3220</v>
      </c>
      <c r="I4557">
        <v>200</v>
      </c>
      <c r="J4557" t="s">
        <v>21954</v>
      </c>
      <c r="K4557" t="s">
        <v>12492</v>
      </c>
      <c r="L4557" t="s">
        <v>12492</v>
      </c>
      <c r="M4557" t="s">
        <v>21955</v>
      </c>
      <c r="N4557" t="s">
        <v>21955</v>
      </c>
      <c r="O4557" t="s">
        <v>21955</v>
      </c>
      <c r="P4557" t="s">
        <v>21955</v>
      </c>
      <c r="Q4557" t="s">
        <v>21956</v>
      </c>
      <c r="R4557">
        <v>0.05</v>
      </c>
      <c r="S4557">
        <v>0</v>
      </c>
      <c r="T4557" t="s">
        <v>21967</v>
      </c>
    </row>
    <row r="4558" spans="1:20">
      <c r="A4558" t="s">
        <v>349</v>
      </c>
      <c r="B4558" t="s">
        <v>29930</v>
      </c>
      <c r="C4558" t="s">
        <v>29931</v>
      </c>
      <c r="D4558" t="s">
        <v>22720</v>
      </c>
      <c r="E4558" t="s">
        <v>21966</v>
      </c>
      <c r="F4558" t="s">
        <v>21953</v>
      </c>
      <c r="G4558">
        <v>3220</v>
      </c>
      <c r="I4558">
        <v>150</v>
      </c>
      <c r="J4558" t="s">
        <v>21954</v>
      </c>
      <c r="K4558" t="s">
        <v>12492</v>
      </c>
      <c r="L4558" t="s">
        <v>12492</v>
      </c>
      <c r="M4558" t="s">
        <v>21955</v>
      </c>
      <c r="N4558" t="s">
        <v>21955</v>
      </c>
      <c r="O4558" t="s">
        <v>21955</v>
      </c>
      <c r="P4558" t="s">
        <v>21955</v>
      </c>
      <c r="Q4558" t="s">
        <v>21956</v>
      </c>
      <c r="R4558">
        <v>0.05</v>
      </c>
      <c r="S4558">
        <v>0</v>
      </c>
      <c r="T4558" t="s">
        <v>21967</v>
      </c>
    </row>
    <row r="4559" spans="1:20">
      <c r="A4559" t="s">
        <v>349</v>
      </c>
      <c r="B4559" t="s">
        <v>29932</v>
      </c>
      <c r="C4559" t="s">
        <v>29933</v>
      </c>
      <c r="D4559" t="s">
        <v>27522</v>
      </c>
      <c r="E4559" t="s">
        <v>21952</v>
      </c>
      <c r="F4559" t="s">
        <v>21953</v>
      </c>
      <c r="G4559">
        <v>3450</v>
      </c>
      <c r="I4559">
        <v>200</v>
      </c>
      <c r="J4559" t="s">
        <v>21954</v>
      </c>
      <c r="K4559" t="s">
        <v>204</v>
      </c>
      <c r="L4559" t="s">
        <v>12492</v>
      </c>
      <c r="M4559" t="s">
        <v>21955</v>
      </c>
      <c r="N4559" t="s">
        <v>21955</v>
      </c>
      <c r="O4559" t="s">
        <v>21955</v>
      </c>
      <c r="P4559" t="s">
        <v>21955</v>
      </c>
      <c r="Q4559" t="s">
        <v>21956</v>
      </c>
      <c r="R4559">
        <v>0.05</v>
      </c>
      <c r="S4559">
        <v>0</v>
      </c>
      <c r="T4559" t="s">
        <v>21967</v>
      </c>
    </row>
    <row r="4560" spans="1:20">
      <c r="A4560" t="s">
        <v>349</v>
      </c>
      <c r="B4560" t="s">
        <v>29934</v>
      </c>
      <c r="C4560" t="s">
        <v>29935</v>
      </c>
      <c r="D4560" t="s">
        <v>22849</v>
      </c>
      <c r="E4560" t="s">
        <v>21966</v>
      </c>
      <c r="F4560" t="s">
        <v>21953</v>
      </c>
      <c r="G4560">
        <v>3220</v>
      </c>
      <c r="I4560">
        <v>150</v>
      </c>
      <c r="J4560" t="s">
        <v>21954</v>
      </c>
      <c r="K4560" t="s">
        <v>204</v>
      </c>
      <c r="L4560" t="s">
        <v>12492</v>
      </c>
      <c r="M4560" t="s">
        <v>21955</v>
      </c>
      <c r="N4560" t="s">
        <v>21955</v>
      </c>
      <c r="O4560" t="s">
        <v>21955</v>
      </c>
      <c r="P4560" t="s">
        <v>21955</v>
      </c>
      <c r="Q4560" t="s">
        <v>21956</v>
      </c>
      <c r="R4560">
        <v>0.05</v>
      </c>
      <c r="S4560">
        <v>0</v>
      </c>
    </row>
    <row r="4561" spans="1:20">
      <c r="A4561" t="s">
        <v>349</v>
      </c>
      <c r="B4561" t="s">
        <v>29936</v>
      </c>
      <c r="C4561" t="s">
        <v>29937</v>
      </c>
      <c r="D4561" t="s">
        <v>21979</v>
      </c>
      <c r="E4561" t="s">
        <v>21952</v>
      </c>
      <c r="F4561" t="s">
        <v>21953</v>
      </c>
      <c r="G4561">
        <v>3440</v>
      </c>
      <c r="I4561">
        <v>150</v>
      </c>
      <c r="J4561" t="s">
        <v>21954</v>
      </c>
      <c r="K4561" t="s">
        <v>204</v>
      </c>
      <c r="L4561" t="s">
        <v>12492</v>
      </c>
      <c r="M4561" t="s">
        <v>21955</v>
      </c>
      <c r="N4561" t="s">
        <v>21955</v>
      </c>
      <c r="O4561" t="s">
        <v>21955</v>
      </c>
      <c r="P4561" t="s">
        <v>21955</v>
      </c>
      <c r="Q4561" t="s">
        <v>21956</v>
      </c>
      <c r="R4561">
        <v>0.05</v>
      </c>
      <c r="S4561">
        <v>0</v>
      </c>
    </row>
    <row r="4562" spans="1:20">
      <c r="A4562" t="s">
        <v>349</v>
      </c>
      <c r="B4562" t="s">
        <v>29938</v>
      </c>
      <c r="C4562" t="s">
        <v>29939</v>
      </c>
      <c r="D4562" t="s">
        <v>25161</v>
      </c>
      <c r="E4562" t="s">
        <v>21987</v>
      </c>
      <c r="F4562" t="s">
        <v>21953</v>
      </c>
      <c r="G4562">
        <v>3450</v>
      </c>
      <c r="I4562">
        <v>150</v>
      </c>
      <c r="J4562" t="s">
        <v>21954</v>
      </c>
      <c r="K4562" t="s">
        <v>204</v>
      </c>
      <c r="L4562" t="s">
        <v>12492</v>
      </c>
      <c r="M4562" t="s">
        <v>21955</v>
      </c>
      <c r="N4562" t="s">
        <v>21955</v>
      </c>
      <c r="O4562" t="s">
        <v>21955</v>
      </c>
      <c r="P4562" t="s">
        <v>21955</v>
      </c>
      <c r="Q4562" t="s">
        <v>21956</v>
      </c>
      <c r="R4562">
        <v>0.05</v>
      </c>
      <c r="S4562">
        <v>0</v>
      </c>
    </row>
    <row r="4563" spans="1:20">
      <c r="A4563" t="s">
        <v>349</v>
      </c>
      <c r="B4563" t="s">
        <v>29940</v>
      </c>
      <c r="C4563" t="s">
        <v>29941</v>
      </c>
      <c r="D4563" t="s">
        <v>25157</v>
      </c>
      <c r="E4563" t="s">
        <v>21987</v>
      </c>
      <c r="F4563" t="s">
        <v>21953</v>
      </c>
      <c r="G4563">
        <v>3220</v>
      </c>
      <c r="I4563">
        <v>150</v>
      </c>
      <c r="J4563" t="s">
        <v>21954</v>
      </c>
      <c r="K4563" t="s">
        <v>204</v>
      </c>
      <c r="L4563" t="s">
        <v>12492</v>
      </c>
      <c r="M4563" t="s">
        <v>21955</v>
      </c>
      <c r="N4563" t="s">
        <v>21955</v>
      </c>
      <c r="O4563" t="s">
        <v>21955</v>
      </c>
      <c r="P4563" t="s">
        <v>21955</v>
      </c>
      <c r="Q4563" t="s">
        <v>21956</v>
      </c>
      <c r="R4563">
        <v>0.05</v>
      </c>
      <c r="S4563">
        <v>0</v>
      </c>
    </row>
    <row r="4564" spans="1:20">
      <c r="A4564" t="s">
        <v>349</v>
      </c>
      <c r="B4564" t="s">
        <v>29942</v>
      </c>
      <c r="C4564" t="s">
        <v>29943</v>
      </c>
      <c r="D4564" t="s">
        <v>26586</v>
      </c>
      <c r="E4564" t="s">
        <v>21966</v>
      </c>
      <c r="F4564" t="s">
        <v>21953</v>
      </c>
      <c r="G4564">
        <v>3220</v>
      </c>
      <c r="I4564">
        <v>150</v>
      </c>
      <c r="J4564" t="s">
        <v>21954</v>
      </c>
      <c r="K4564" t="s">
        <v>204</v>
      </c>
      <c r="L4564" t="s">
        <v>12492</v>
      </c>
      <c r="M4564" t="s">
        <v>21955</v>
      </c>
      <c r="N4564" t="s">
        <v>21955</v>
      </c>
      <c r="O4564" t="s">
        <v>21955</v>
      </c>
      <c r="P4564" t="s">
        <v>21955</v>
      </c>
      <c r="Q4564" t="s">
        <v>21956</v>
      </c>
      <c r="R4564">
        <v>0.05</v>
      </c>
      <c r="S4564">
        <v>0</v>
      </c>
      <c r="T4564" t="s">
        <v>22002</v>
      </c>
    </row>
    <row r="4565" spans="1:20">
      <c r="A4565" t="s">
        <v>349</v>
      </c>
      <c r="B4565" t="s">
        <v>29944</v>
      </c>
      <c r="C4565" t="s">
        <v>29945</v>
      </c>
      <c r="D4565" t="s">
        <v>22849</v>
      </c>
      <c r="E4565" t="s">
        <v>21966</v>
      </c>
      <c r="F4565" t="s">
        <v>21953</v>
      </c>
      <c r="G4565">
        <v>3220</v>
      </c>
      <c r="I4565">
        <v>150</v>
      </c>
      <c r="J4565" t="s">
        <v>21954</v>
      </c>
      <c r="K4565" t="s">
        <v>204</v>
      </c>
      <c r="L4565" t="s">
        <v>12492</v>
      </c>
      <c r="M4565" t="s">
        <v>21961</v>
      </c>
      <c r="N4565" t="s">
        <v>21961</v>
      </c>
      <c r="O4565" t="s">
        <v>21961</v>
      </c>
      <c r="P4565" t="s">
        <v>21961</v>
      </c>
      <c r="Q4565" t="s">
        <v>21956</v>
      </c>
      <c r="R4565">
        <v>0.05</v>
      </c>
      <c r="S4565">
        <v>0</v>
      </c>
      <c r="T4565" t="s">
        <v>22002</v>
      </c>
    </row>
    <row r="4566" spans="1:20">
      <c r="A4566" t="s">
        <v>349</v>
      </c>
      <c r="B4566" t="s">
        <v>29946</v>
      </c>
      <c r="C4566" t="s">
        <v>29947</v>
      </c>
      <c r="D4566" t="s">
        <v>22849</v>
      </c>
      <c r="E4566" t="s">
        <v>21966</v>
      </c>
      <c r="F4566" t="s">
        <v>21953</v>
      </c>
      <c r="G4566">
        <v>3220</v>
      </c>
      <c r="I4566">
        <v>150</v>
      </c>
      <c r="J4566" t="s">
        <v>21954</v>
      </c>
      <c r="K4566" t="s">
        <v>204</v>
      </c>
      <c r="L4566" t="s">
        <v>12492</v>
      </c>
      <c r="M4566" t="s">
        <v>21961</v>
      </c>
      <c r="N4566" t="s">
        <v>21961</v>
      </c>
      <c r="O4566" t="s">
        <v>21961</v>
      </c>
      <c r="P4566" t="s">
        <v>21961</v>
      </c>
      <c r="Q4566" t="s">
        <v>21956</v>
      </c>
      <c r="R4566">
        <v>0.05</v>
      </c>
      <c r="S4566">
        <v>0</v>
      </c>
      <c r="T4566" t="s">
        <v>22002</v>
      </c>
    </row>
    <row r="4567" spans="1:20">
      <c r="A4567" t="s">
        <v>349</v>
      </c>
      <c r="B4567" t="s">
        <v>29948</v>
      </c>
      <c r="C4567" t="s">
        <v>29949</v>
      </c>
      <c r="D4567" t="s">
        <v>22238</v>
      </c>
      <c r="E4567" t="s">
        <v>21952</v>
      </c>
      <c r="F4567" t="s">
        <v>21953</v>
      </c>
      <c r="G4567">
        <v>3440</v>
      </c>
      <c r="I4567">
        <v>150</v>
      </c>
      <c r="J4567" t="s">
        <v>21954</v>
      </c>
      <c r="K4567" t="s">
        <v>204</v>
      </c>
      <c r="L4567" t="s">
        <v>12492</v>
      </c>
      <c r="M4567" t="s">
        <v>21955</v>
      </c>
      <c r="N4567" t="s">
        <v>21955</v>
      </c>
      <c r="O4567" t="s">
        <v>21955</v>
      </c>
      <c r="P4567" t="s">
        <v>21955</v>
      </c>
      <c r="Q4567" t="s">
        <v>21956</v>
      </c>
      <c r="R4567">
        <v>0.05</v>
      </c>
      <c r="S4567">
        <v>0</v>
      </c>
      <c r="T4567" t="s">
        <v>21967</v>
      </c>
    </row>
    <row r="4568" spans="1:20">
      <c r="A4568" t="s">
        <v>349</v>
      </c>
      <c r="B4568" t="s">
        <v>29950</v>
      </c>
      <c r="C4568" t="s">
        <v>29951</v>
      </c>
      <c r="D4568" t="s">
        <v>27101</v>
      </c>
      <c r="E4568" t="s">
        <v>21952</v>
      </c>
      <c r="F4568" t="s">
        <v>21953</v>
      </c>
      <c r="G4568">
        <v>3450</v>
      </c>
      <c r="I4568">
        <v>150</v>
      </c>
      <c r="J4568" t="s">
        <v>21954</v>
      </c>
      <c r="K4568" t="s">
        <v>204</v>
      </c>
      <c r="L4568" t="s">
        <v>12492</v>
      </c>
      <c r="M4568" t="s">
        <v>21955</v>
      </c>
      <c r="N4568" t="s">
        <v>21955</v>
      </c>
      <c r="O4568" t="s">
        <v>21955</v>
      </c>
      <c r="P4568" t="s">
        <v>21955</v>
      </c>
      <c r="Q4568" t="s">
        <v>21956</v>
      </c>
      <c r="R4568">
        <v>0.05</v>
      </c>
      <c r="S4568">
        <v>0</v>
      </c>
      <c r="T4568" t="s">
        <v>21967</v>
      </c>
    </row>
    <row r="4569" spans="1:20">
      <c r="A4569" t="s">
        <v>349</v>
      </c>
      <c r="B4569" t="s">
        <v>29952</v>
      </c>
      <c r="C4569" t="s">
        <v>29953</v>
      </c>
      <c r="D4569" t="s">
        <v>27101</v>
      </c>
      <c r="E4569" t="s">
        <v>21952</v>
      </c>
      <c r="F4569" t="s">
        <v>21953</v>
      </c>
      <c r="G4569">
        <v>3450</v>
      </c>
      <c r="I4569">
        <v>150</v>
      </c>
      <c r="J4569" t="s">
        <v>21954</v>
      </c>
      <c r="K4569" t="s">
        <v>204</v>
      </c>
      <c r="L4569" t="s">
        <v>12492</v>
      </c>
      <c r="M4569" t="s">
        <v>21955</v>
      </c>
      <c r="N4569" t="s">
        <v>21955</v>
      </c>
      <c r="O4569" t="s">
        <v>21955</v>
      </c>
      <c r="P4569" t="s">
        <v>21955</v>
      </c>
      <c r="Q4569" t="s">
        <v>21956</v>
      </c>
      <c r="R4569">
        <v>0.05</v>
      </c>
      <c r="S4569">
        <v>0</v>
      </c>
      <c r="T4569" t="s">
        <v>21967</v>
      </c>
    </row>
    <row r="4570" spans="1:20">
      <c r="A4570" t="s">
        <v>349</v>
      </c>
      <c r="B4570" t="s">
        <v>29954</v>
      </c>
      <c r="C4570" t="s">
        <v>29955</v>
      </c>
      <c r="D4570" t="s">
        <v>22360</v>
      </c>
      <c r="E4570" t="s">
        <v>21960</v>
      </c>
      <c r="F4570" t="s">
        <v>21953</v>
      </c>
      <c r="G4570">
        <v>3420</v>
      </c>
      <c r="I4570">
        <v>150</v>
      </c>
      <c r="J4570" t="s">
        <v>21954</v>
      </c>
      <c r="K4570" t="s">
        <v>12492</v>
      </c>
      <c r="L4570" t="s">
        <v>12492</v>
      </c>
      <c r="M4570" t="s">
        <v>21955</v>
      </c>
      <c r="N4570" t="s">
        <v>21955</v>
      </c>
      <c r="O4570" t="s">
        <v>21955</v>
      </c>
      <c r="P4570" t="s">
        <v>21955</v>
      </c>
      <c r="Q4570" t="s">
        <v>21956</v>
      </c>
      <c r="R4570">
        <v>0.05</v>
      </c>
      <c r="S4570">
        <v>0</v>
      </c>
    </row>
    <row r="4571" spans="1:20">
      <c r="A4571" t="s">
        <v>349</v>
      </c>
      <c r="B4571" t="s">
        <v>29956</v>
      </c>
      <c r="C4571" t="s">
        <v>29957</v>
      </c>
      <c r="D4571" t="s">
        <v>22403</v>
      </c>
      <c r="E4571" t="s">
        <v>21966</v>
      </c>
      <c r="F4571" t="s">
        <v>21953</v>
      </c>
      <c r="G4571">
        <v>3220</v>
      </c>
      <c r="I4571">
        <v>150</v>
      </c>
      <c r="J4571" t="s">
        <v>21954</v>
      </c>
      <c r="K4571" t="s">
        <v>12492</v>
      </c>
      <c r="L4571" t="s">
        <v>12492</v>
      </c>
      <c r="M4571" t="s">
        <v>21955</v>
      </c>
      <c r="N4571" t="s">
        <v>21955</v>
      </c>
      <c r="O4571" t="s">
        <v>21955</v>
      </c>
      <c r="P4571" t="s">
        <v>21955</v>
      </c>
      <c r="Q4571" t="s">
        <v>21956</v>
      </c>
      <c r="R4571">
        <v>0.05</v>
      </c>
      <c r="S4571">
        <v>0</v>
      </c>
      <c r="T4571" t="s">
        <v>21967</v>
      </c>
    </row>
    <row r="4572" spans="1:20">
      <c r="A4572" t="s">
        <v>349</v>
      </c>
      <c r="B4572" t="s">
        <v>29958</v>
      </c>
      <c r="C4572" t="s">
        <v>29959</v>
      </c>
      <c r="D4572" t="s">
        <v>22016</v>
      </c>
      <c r="E4572" t="s">
        <v>21952</v>
      </c>
      <c r="F4572" t="s">
        <v>21953</v>
      </c>
      <c r="G4572">
        <v>3450</v>
      </c>
      <c r="I4572">
        <v>200</v>
      </c>
      <c r="J4572" t="s">
        <v>21954</v>
      </c>
      <c r="K4572" t="s">
        <v>12492</v>
      </c>
      <c r="L4572" t="s">
        <v>12492</v>
      </c>
      <c r="M4572" t="s">
        <v>21961</v>
      </c>
      <c r="N4572" t="s">
        <v>21961</v>
      </c>
      <c r="O4572" t="s">
        <v>21961</v>
      </c>
      <c r="P4572" t="s">
        <v>21961</v>
      </c>
      <c r="Q4572" t="s">
        <v>21956</v>
      </c>
      <c r="R4572">
        <v>0.05</v>
      </c>
      <c r="S4572">
        <v>0</v>
      </c>
      <c r="T4572" t="s">
        <v>21967</v>
      </c>
    </row>
    <row r="4573" spans="1:20">
      <c r="A4573" t="s">
        <v>349</v>
      </c>
      <c r="B4573" t="s">
        <v>29960</v>
      </c>
      <c r="C4573" t="s">
        <v>29961</v>
      </c>
      <c r="D4573" t="s">
        <v>22038</v>
      </c>
      <c r="E4573" t="s">
        <v>21966</v>
      </c>
      <c r="F4573" t="s">
        <v>21953</v>
      </c>
      <c r="G4573">
        <v>3450</v>
      </c>
      <c r="I4573">
        <v>150</v>
      </c>
      <c r="J4573" t="s">
        <v>21954</v>
      </c>
      <c r="K4573" t="s">
        <v>204</v>
      </c>
      <c r="L4573" t="s">
        <v>12492</v>
      </c>
      <c r="M4573" t="s">
        <v>22149</v>
      </c>
      <c r="N4573" t="s">
        <v>22149</v>
      </c>
      <c r="O4573" t="s">
        <v>22149</v>
      </c>
      <c r="P4573" t="s">
        <v>22149</v>
      </c>
      <c r="Q4573" t="s">
        <v>21956</v>
      </c>
      <c r="R4573">
        <v>0.05</v>
      </c>
      <c r="S4573">
        <v>0</v>
      </c>
    </row>
    <row r="4574" spans="1:20">
      <c r="A4574" t="s">
        <v>349</v>
      </c>
      <c r="B4574" t="s">
        <v>29962</v>
      </c>
      <c r="C4574" t="s">
        <v>29963</v>
      </c>
      <c r="D4574" t="s">
        <v>21959</v>
      </c>
      <c r="E4574" t="s">
        <v>21960</v>
      </c>
      <c r="F4574" t="s">
        <v>21953</v>
      </c>
      <c r="G4574">
        <v>3420</v>
      </c>
      <c r="I4574">
        <v>150</v>
      </c>
      <c r="J4574" t="s">
        <v>21954</v>
      </c>
      <c r="K4574" t="s">
        <v>204</v>
      </c>
      <c r="L4574" t="s">
        <v>12492</v>
      </c>
      <c r="M4574" t="s">
        <v>21955</v>
      </c>
      <c r="N4574" t="s">
        <v>21955</v>
      </c>
      <c r="O4574" t="s">
        <v>21955</v>
      </c>
      <c r="P4574" t="s">
        <v>21955</v>
      </c>
      <c r="Q4574" t="s">
        <v>21956</v>
      </c>
      <c r="R4574">
        <v>0.05</v>
      </c>
      <c r="S4574">
        <v>0</v>
      </c>
      <c r="T4574" t="s">
        <v>21967</v>
      </c>
    </row>
    <row r="4575" spans="1:20">
      <c r="A4575" t="s">
        <v>349</v>
      </c>
      <c r="B4575" t="s">
        <v>29964</v>
      </c>
      <c r="C4575" t="s">
        <v>29965</v>
      </c>
      <c r="D4575" t="s">
        <v>29263</v>
      </c>
      <c r="E4575" t="s">
        <v>22346</v>
      </c>
      <c r="F4575" t="s">
        <v>21953</v>
      </c>
      <c r="G4575">
        <v>3240</v>
      </c>
      <c r="I4575">
        <v>150</v>
      </c>
      <c r="J4575" t="s">
        <v>21954</v>
      </c>
      <c r="K4575" t="s">
        <v>12492</v>
      </c>
      <c r="L4575" t="s">
        <v>12492</v>
      </c>
      <c r="M4575" t="s">
        <v>34</v>
      </c>
      <c r="N4575" t="s">
        <v>34</v>
      </c>
      <c r="O4575" t="s">
        <v>34</v>
      </c>
      <c r="P4575" t="s">
        <v>34</v>
      </c>
      <c r="T4575" t="s">
        <v>21967</v>
      </c>
    </row>
    <row r="4576" spans="1:20">
      <c r="A4576" t="s">
        <v>349</v>
      </c>
      <c r="B4576" t="s">
        <v>29966</v>
      </c>
      <c r="C4576" t="s">
        <v>29967</v>
      </c>
      <c r="D4576" t="s">
        <v>29263</v>
      </c>
      <c r="E4576" t="s">
        <v>22346</v>
      </c>
      <c r="F4576" t="s">
        <v>21953</v>
      </c>
      <c r="G4576">
        <v>3240</v>
      </c>
      <c r="I4576">
        <v>150</v>
      </c>
      <c r="J4576" t="s">
        <v>21954</v>
      </c>
      <c r="K4576" t="s">
        <v>12492</v>
      </c>
      <c r="L4576" t="s">
        <v>12492</v>
      </c>
      <c r="M4576" t="s">
        <v>34</v>
      </c>
      <c r="N4576" t="s">
        <v>34</v>
      </c>
      <c r="O4576" t="s">
        <v>34</v>
      </c>
      <c r="P4576" t="s">
        <v>34</v>
      </c>
      <c r="T4576" t="s">
        <v>21967</v>
      </c>
    </row>
    <row r="4577" spans="1:20">
      <c r="A4577" t="s">
        <v>349</v>
      </c>
      <c r="B4577" t="s">
        <v>29968</v>
      </c>
      <c r="C4577" t="s">
        <v>29969</v>
      </c>
      <c r="D4577" t="s">
        <v>22069</v>
      </c>
      <c r="E4577" t="s">
        <v>21952</v>
      </c>
      <c r="F4577" t="s">
        <v>21953</v>
      </c>
      <c r="G4577">
        <v>3430</v>
      </c>
      <c r="I4577">
        <v>150</v>
      </c>
      <c r="J4577" t="s">
        <v>21954</v>
      </c>
      <c r="K4577" t="s">
        <v>204</v>
      </c>
      <c r="L4577" t="s">
        <v>12492</v>
      </c>
      <c r="M4577" t="s">
        <v>21955</v>
      </c>
      <c r="N4577" t="s">
        <v>21955</v>
      </c>
      <c r="O4577" t="s">
        <v>21955</v>
      </c>
      <c r="P4577" t="s">
        <v>21955</v>
      </c>
      <c r="Q4577" t="s">
        <v>21956</v>
      </c>
      <c r="R4577">
        <v>0.05</v>
      </c>
      <c r="S4577">
        <v>0</v>
      </c>
    </row>
    <row r="4578" spans="1:20">
      <c r="A4578" t="s">
        <v>349</v>
      </c>
      <c r="B4578" t="s">
        <v>29970</v>
      </c>
      <c r="C4578" t="s">
        <v>29971</v>
      </c>
      <c r="D4578" t="s">
        <v>22349</v>
      </c>
      <c r="E4578" t="s">
        <v>21952</v>
      </c>
      <c r="F4578" t="s">
        <v>21953</v>
      </c>
      <c r="G4578">
        <v>3450</v>
      </c>
      <c r="I4578">
        <v>150</v>
      </c>
      <c r="J4578" t="s">
        <v>21954</v>
      </c>
      <c r="K4578" t="s">
        <v>12492</v>
      </c>
      <c r="L4578" t="s">
        <v>12492</v>
      </c>
      <c r="M4578" t="s">
        <v>34</v>
      </c>
      <c r="N4578" t="s">
        <v>34</v>
      </c>
      <c r="O4578" t="s">
        <v>34</v>
      </c>
      <c r="P4578" t="s">
        <v>34</v>
      </c>
      <c r="Q4578" t="s">
        <v>21956</v>
      </c>
      <c r="R4578">
        <v>0.05</v>
      </c>
      <c r="S4578">
        <v>0</v>
      </c>
      <c r="T4578" t="s">
        <v>21967</v>
      </c>
    </row>
    <row r="4579" spans="1:20">
      <c r="A4579" t="s">
        <v>349</v>
      </c>
      <c r="B4579" t="s">
        <v>29972</v>
      </c>
      <c r="C4579" t="s">
        <v>29973</v>
      </c>
      <c r="D4579" t="s">
        <v>21959</v>
      </c>
      <c r="E4579" t="s">
        <v>21960</v>
      </c>
      <c r="F4579" t="s">
        <v>21953</v>
      </c>
      <c r="G4579">
        <v>3420</v>
      </c>
      <c r="I4579">
        <v>150</v>
      </c>
      <c r="J4579" t="s">
        <v>21954</v>
      </c>
      <c r="K4579" t="s">
        <v>204</v>
      </c>
      <c r="L4579" t="s">
        <v>12492</v>
      </c>
      <c r="M4579" t="s">
        <v>21955</v>
      </c>
      <c r="N4579" t="s">
        <v>21955</v>
      </c>
      <c r="O4579" t="s">
        <v>21955</v>
      </c>
      <c r="P4579" t="s">
        <v>21955</v>
      </c>
      <c r="Q4579" t="s">
        <v>21956</v>
      </c>
      <c r="R4579">
        <v>0.05</v>
      </c>
      <c r="S4579">
        <v>0</v>
      </c>
      <c r="T4579" t="s">
        <v>21967</v>
      </c>
    </row>
    <row r="4580" spans="1:20">
      <c r="A4580" t="s">
        <v>349</v>
      </c>
      <c r="B4580" t="s">
        <v>29974</v>
      </c>
      <c r="C4580" t="s">
        <v>29975</v>
      </c>
      <c r="D4580" t="s">
        <v>25888</v>
      </c>
      <c r="E4580" t="s">
        <v>21952</v>
      </c>
      <c r="F4580" t="s">
        <v>21953</v>
      </c>
      <c r="G4580">
        <v>3450</v>
      </c>
      <c r="I4580">
        <v>150</v>
      </c>
      <c r="J4580" t="s">
        <v>21954</v>
      </c>
      <c r="K4580" t="s">
        <v>204</v>
      </c>
      <c r="L4580" t="s">
        <v>12492</v>
      </c>
      <c r="M4580" t="s">
        <v>21955</v>
      </c>
      <c r="N4580" t="s">
        <v>21955</v>
      </c>
      <c r="O4580" t="s">
        <v>21955</v>
      </c>
      <c r="P4580" t="s">
        <v>21955</v>
      </c>
      <c r="Q4580" t="s">
        <v>21956</v>
      </c>
      <c r="R4580">
        <v>0.05</v>
      </c>
      <c r="S4580">
        <v>0</v>
      </c>
    </row>
    <row r="4581" spans="1:20">
      <c r="A4581" t="s">
        <v>349</v>
      </c>
      <c r="B4581" t="s">
        <v>29976</v>
      </c>
      <c r="C4581" t="s">
        <v>29977</v>
      </c>
      <c r="D4581" t="s">
        <v>29978</v>
      </c>
      <c r="E4581" t="s">
        <v>21952</v>
      </c>
      <c r="F4581" t="s">
        <v>21953</v>
      </c>
      <c r="G4581">
        <v>3430</v>
      </c>
      <c r="I4581">
        <v>150</v>
      </c>
      <c r="J4581" t="s">
        <v>21954</v>
      </c>
      <c r="K4581" t="s">
        <v>12492</v>
      </c>
      <c r="L4581" t="s">
        <v>12492</v>
      </c>
      <c r="M4581" t="s">
        <v>21955</v>
      </c>
      <c r="N4581" t="s">
        <v>21955</v>
      </c>
      <c r="O4581" t="s">
        <v>21955</v>
      </c>
      <c r="P4581" t="s">
        <v>21955</v>
      </c>
      <c r="R4581">
        <v>0.05</v>
      </c>
      <c r="S4581">
        <v>0</v>
      </c>
      <c r="T4581" t="s">
        <v>21967</v>
      </c>
    </row>
    <row r="4582" spans="1:20">
      <c r="A4582" t="s">
        <v>349</v>
      </c>
      <c r="B4582" t="s">
        <v>29979</v>
      </c>
      <c r="C4582" t="s">
        <v>29980</v>
      </c>
      <c r="D4582" t="s">
        <v>25304</v>
      </c>
      <c r="E4582" t="s">
        <v>21952</v>
      </c>
      <c r="F4582" t="s">
        <v>21953</v>
      </c>
      <c r="G4582">
        <v>3450</v>
      </c>
      <c r="I4582">
        <v>200</v>
      </c>
      <c r="J4582" t="s">
        <v>21954</v>
      </c>
      <c r="K4582" t="s">
        <v>12492</v>
      </c>
      <c r="L4582" t="s">
        <v>12492</v>
      </c>
      <c r="M4582" t="s">
        <v>21955</v>
      </c>
      <c r="N4582" t="s">
        <v>21955</v>
      </c>
      <c r="O4582" t="s">
        <v>21955</v>
      </c>
      <c r="P4582" t="s">
        <v>21955</v>
      </c>
      <c r="Q4582" t="s">
        <v>21956</v>
      </c>
      <c r="R4582">
        <v>0.05</v>
      </c>
      <c r="S4582">
        <v>0</v>
      </c>
      <c r="T4582" t="s">
        <v>22002</v>
      </c>
    </row>
    <row r="4583" spans="1:20">
      <c r="A4583" t="s">
        <v>349</v>
      </c>
      <c r="B4583" t="s">
        <v>29981</v>
      </c>
      <c r="C4583" t="s">
        <v>29982</v>
      </c>
      <c r="D4583" t="s">
        <v>25813</v>
      </c>
      <c r="E4583" t="s">
        <v>21952</v>
      </c>
      <c r="F4583" t="s">
        <v>21953</v>
      </c>
      <c r="G4583">
        <v>3430</v>
      </c>
      <c r="I4583">
        <v>150</v>
      </c>
      <c r="J4583" t="s">
        <v>21954</v>
      </c>
      <c r="K4583" t="s">
        <v>12492</v>
      </c>
      <c r="L4583" t="s">
        <v>12492</v>
      </c>
      <c r="M4583" t="s">
        <v>21955</v>
      </c>
      <c r="N4583" t="s">
        <v>21955</v>
      </c>
      <c r="O4583" t="s">
        <v>21955</v>
      </c>
      <c r="P4583" t="s">
        <v>21955</v>
      </c>
      <c r="R4583">
        <v>0.05</v>
      </c>
      <c r="S4583">
        <v>0</v>
      </c>
      <c r="T4583" t="s">
        <v>21967</v>
      </c>
    </row>
    <row r="4584" spans="1:20">
      <c r="A4584" t="s">
        <v>349</v>
      </c>
      <c r="B4584" t="s">
        <v>29983</v>
      </c>
      <c r="C4584" t="s">
        <v>29984</v>
      </c>
      <c r="D4584" t="s">
        <v>22797</v>
      </c>
      <c r="E4584" t="s">
        <v>21952</v>
      </c>
      <c r="F4584" t="s">
        <v>21953</v>
      </c>
      <c r="G4584">
        <v>3430</v>
      </c>
      <c r="I4584">
        <v>150</v>
      </c>
      <c r="J4584" t="s">
        <v>21954</v>
      </c>
      <c r="K4584" t="s">
        <v>12492</v>
      </c>
      <c r="L4584" t="s">
        <v>12492</v>
      </c>
      <c r="M4584" t="s">
        <v>21955</v>
      </c>
      <c r="N4584" t="s">
        <v>21955</v>
      </c>
      <c r="O4584" t="s">
        <v>21955</v>
      </c>
      <c r="P4584" t="s">
        <v>21955</v>
      </c>
      <c r="Q4584" t="s">
        <v>21956</v>
      </c>
      <c r="R4584">
        <v>0.05</v>
      </c>
      <c r="S4584">
        <v>0</v>
      </c>
      <c r="T4584" t="s">
        <v>21967</v>
      </c>
    </row>
    <row r="4585" spans="1:20">
      <c r="A4585" t="s">
        <v>349</v>
      </c>
      <c r="B4585" t="s">
        <v>29985</v>
      </c>
      <c r="C4585" t="s">
        <v>29986</v>
      </c>
      <c r="D4585" t="s">
        <v>21979</v>
      </c>
      <c r="E4585" t="s">
        <v>21952</v>
      </c>
      <c r="F4585" t="s">
        <v>21953</v>
      </c>
      <c r="G4585">
        <v>3430</v>
      </c>
      <c r="I4585">
        <v>150</v>
      </c>
      <c r="J4585" t="s">
        <v>21954</v>
      </c>
      <c r="K4585" t="s">
        <v>204</v>
      </c>
      <c r="L4585" t="s">
        <v>12492</v>
      </c>
      <c r="M4585" t="s">
        <v>21955</v>
      </c>
      <c r="N4585" t="s">
        <v>21955</v>
      </c>
      <c r="O4585" t="s">
        <v>21955</v>
      </c>
      <c r="P4585" t="s">
        <v>21955</v>
      </c>
      <c r="Q4585" t="s">
        <v>21956</v>
      </c>
      <c r="R4585">
        <v>0.05</v>
      </c>
      <c r="S4585">
        <v>0</v>
      </c>
      <c r="T4585" t="s">
        <v>22002</v>
      </c>
    </row>
    <row r="4586" spans="1:20">
      <c r="A4586" t="s">
        <v>349</v>
      </c>
      <c r="B4586" t="s">
        <v>29987</v>
      </c>
      <c r="C4586" t="s">
        <v>29988</v>
      </c>
      <c r="D4586" t="s">
        <v>26584</v>
      </c>
      <c r="E4586" t="s">
        <v>21960</v>
      </c>
      <c r="F4586" t="s">
        <v>21953</v>
      </c>
      <c r="G4586">
        <v>3021</v>
      </c>
      <c r="I4586">
        <v>150</v>
      </c>
      <c r="J4586" t="s">
        <v>21954</v>
      </c>
      <c r="K4586" t="s">
        <v>12492</v>
      </c>
      <c r="L4586" t="s">
        <v>12492</v>
      </c>
      <c r="M4586" t="s">
        <v>21955</v>
      </c>
      <c r="N4586" t="s">
        <v>21955</v>
      </c>
      <c r="O4586" t="s">
        <v>21955</v>
      </c>
      <c r="P4586" t="s">
        <v>21955</v>
      </c>
      <c r="Q4586" t="s">
        <v>21956</v>
      </c>
      <c r="R4586">
        <v>0.05</v>
      </c>
      <c r="S4586">
        <v>0</v>
      </c>
    </row>
    <row r="4587" spans="1:20">
      <c r="A4587" t="s">
        <v>349</v>
      </c>
      <c r="B4587" t="s">
        <v>29989</v>
      </c>
      <c r="C4587" t="s">
        <v>29990</v>
      </c>
      <c r="D4587" t="s">
        <v>22058</v>
      </c>
      <c r="E4587" t="s">
        <v>21952</v>
      </c>
      <c r="F4587" t="s">
        <v>21953</v>
      </c>
      <c r="G4587">
        <v>3440</v>
      </c>
      <c r="I4587">
        <v>150</v>
      </c>
      <c r="J4587" t="s">
        <v>21954</v>
      </c>
      <c r="K4587" t="s">
        <v>204</v>
      </c>
      <c r="L4587" t="s">
        <v>12492</v>
      </c>
      <c r="M4587" t="s">
        <v>21955</v>
      </c>
      <c r="N4587" t="s">
        <v>21955</v>
      </c>
      <c r="O4587" t="s">
        <v>21955</v>
      </c>
      <c r="P4587" t="s">
        <v>21955</v>
      </c>
      <c r="Q4587" t="s">
        <v>21956</v>
      </c>
      <c r="R4587">
        <v>0.05</v>
      </c>
      <c r="S4587">
        <v>0</v>
      </c>
    </row>
    <row r="4588" spans="1:20">
      <c r="A4588" t="s">
        <v>349</v>
      </c>
      <c r="B4588" t="s">
        <v>29991</v>
      </c>
      <c r="C4588" t="s">
        <v>29992</v>
      </c>
      <c r="D4588" t="s">
        <v>22022</v>
      </c>
      <c r="E4588" t="s">
        <v>21952</v>
      </c>
      <c r="F4588" t="s">
        <v>21953</v>
      </c>
      <c r="G4588">
        <v>3440</v>
      </c>
      <c r="I4588">
        <v>150</v>
      </c>
      <c r="J4588" t="s">
        <v>21954</v>
      </c>
      <c r="K4588" t="s">
        <v>12492</v>
      </c>
      <c r="L4588" t="s">
        <v>12492</v>
      </c>
      <c r="M4588" t="s">
        <v>21955</v>
      </c>
      <c r="N4588" t="s">
        <v>21955</v>
      </c>
      <c r="O4588" t="s">
        <v>21955</v>
      </c>
      <c r="P4588" t="s">
        <v>21955</v>
      </c>
      <c r="Q4588" t="s">
        <v>21956</v>
      </c>
      <c r="R4588">
        <v>0.05</v>
      </c>
      <c r="S4588">
        <v>0</v>
      </c>
      <c r="T4588" t="s">
        <v>21967</v>
      </c>
    </row>
    <row r="4589" spans="1:20">
      <c r="A4589" t="s">
        <v>349</v>
      </c>
      <c r="B4589" t="s">
        <v>29993</v>
      </c>
      <c r="C4589" t="s">
        <v>29994</v>
      </c>
      <c r="D4589" t="s">
        <v>29418</v>
      </c>
      <c r="E4589" t="s">
        <v>21952</v>
      </c>
      <c r="F4589" t="s">
        <v>21953</v>
      </c>
      <c r="G4589">
        <v>3450</v>
      </c>
      <c r="I4589">
        <v>150</v>
      </c>
      <c r="J4589" t="s">
        <v>21954</v>
      </c>
      <c r="K4589" t="s">
        <v>204</v>
      </c>
      <c r="L4589" t="s">
        <v>12492</v>
      </c>
      <c r="M4589" t="s">
        <v>21955</v>
      </c>
      <c r="N4589" t="s">
        <v>21955</v>
      </c>
      <c r="O4589" t="s">
        <v>21955</v>
      </c>
      <c r="P4589" t="s">
        <v>21955</v>
      </c>
      <c r="Q4589" t="s">
        <v>21956</v>
      </c>
      <c r="R4589">
        <v>0.05</v>
      </c>
      <c r="S4589">
        <v>0</v>
      </c>
    </row>
    <row r="4590" spans="1:20">
      <c r="A4590" t="s">
        <v>349</v>
      </c>
      <c r="B4590" t="s">
        <v>10004</v>
      </c>
      <c r="C4590" t="s">
        <v>29995</v>
      </c>
      <c r="D4590" t="s">
        <v>22025</v>
      </c>
      <c r="E4590" t="s">
        <v>21966</v>
      </c>
      <c r="F4590" t="s">
        <v>21953</v>
      </c>
      <c r="G4590">
        <v>3220</v>
      </c>
      <c r="I4590">
        <v>150</v>
      </c>
      <c r="J4590" t="s">
        <v>21954</v>
      </c>
      <c r="K4590" t="s">
        <v>204</v>
      </c>
      <c r="L4590" t="s">
        <v>12492</v>
      </c>
      <c r="M4590" t="s">
        <v>21955</v>
      </c>
      <c r="N4590" t="s">
        <v>21955</v>
      </c>
      <c r="O4590" t="s">
        <v>21955</v>
      </c>
      <c r="P4590" t="s">
        <v>21955</v>
      </c>
      <c r="Q4590" t="s">
        <v>21956</v>
      </c>
      <c r="R4590">
        <v>0.05</v>
      </c>
      <c r="S4590">
        <v>0</v>
      </c>
    </row>
    <row r="4591" spans="1:20">
      <c r="A4591" t="s">
        <v>349</v>
      </c>
      <c r="B4591" t="s">
        <v>29996</v>
      </c>
      <c r="C4591" t="s">
        <v>29997</v>
      </c>
      <c r="D4591" t="s">
        <v>22485</v>
      </c>
      <c r="E4591" t="s">
        <v>22199</v>
      </c>
      <c r="F4591" t="s">
        <v>21953</v>
      </c>
      <c r="G4591">
        <v>3220</v>
      </c>
      <c r="I4591">
        <v>150</v>
      </c>
      <c r="J4591" t="s">
        <v>21954</v>
      </c>
      <c r="K4591" t="s">
        <v>12492</v>
      </c>
      <c r="L4591" t="s">
        <v>12492</v>
      </c>
      <c r="M4591" t="s">
        <v>34</v>
      </c>
      <c r="N4591" t="s">
        <v>34</v>
      </c>
      <c r="O4591" t="s">
        <v>34</v>
      </c>
      <c r="P4591" t="s">
        <v>34</v>
      </c>
      <c r="Q4591" t="s">
        <v>21956</v>
      </c>
      <c r="R4591">
        <v>0.05</v>
      </c>
      <c r="S4591">
        <v>0</v>
      </c>
      <c r="T4591" t="s">
        <v>21967</v>
      </c>
    </row>
    <row r="4592" spans="1:20">
      <c r="A4592" t="s">
        <v>349</v>
      </c>
      <c r="B4592" t="s">
        <v>29998</v>
      </c>
      <c r="C4592" t="s">
        <v>29999</v>
      </c>
      <c r="D4592" t="s">
        <v>25063</v>
      </c>
      <c r="E4592" t="s">
        <v>21987</v>
      </c>
      <c r="F4592" t="s">
        <v>21953</v>
      </c>
      <c r="G4592">
        <v>3450</v>
      </c>
      <c r="I4592">
        <v>150</v>
      </c>
      <c r="J4592" t="s">
        <v>21954</v>
      </c>
      <c r="K4592" t="s">
        <v>12492</v>
      </c>
      <c r="L4592" t="s">
        <v>12492</v>
      </c>
      <c r="M4592" t="s">
        <v>21961</v>
      </c>
      <c r="N4592" t="s">
        <v>21961</v>
      </c>
      <c r="O4592" t="s">
        <v>21961</v>
      </c>
      <c r="P4592" t="s">
        <v>21961</v>
      </c>
      <c r="Q4592" t="s">
        <v>21956</v>
      </c>
      <c r="R4592">
        <v>0.05</v>
      </c>
      <c r="S4592">
        <v>0</v>
      </c>
      <c r="T4592" t="s">
        <v>21967</v>
      </c>
    </row>
    <row r="4593" spans="1:20">
      <c r="A4593" t="s">
        <v>349</v>
      </c>
      <c r="B4593" t="s">
        <v>30000</v>
      </c>
      <c r="C4593" t="s">
        <v>30001</v>
      </c>
      <c r="D4593" t="s">
        <v>22125</v>
      </c>
      <c r="E4593" t="s">
        <v>21966</v>
      </c>
      <c r="F4593" t="s">
        <v>21953</v>
      </c>
      <c r="G4593">
        <v>3450</v>
      </c>
      <c r="I4593">
        <v>150</v>
      </c>
      <c r="J4593" t="s">
        <v>21954</v>
      </c>
      <c r="K4593" t="s">
        <v>204</v>
      </c>
      <c r="L4593" t="s">
        <v>12492</v>
      </c>
      <c r="M4593" t="s">
        <v>21955</v>
      </c>
      <c r="N4593" t="s">
        <v>21955</v>
      </c>
      <c r="O4593" t="s">
        <v>21955</v>
      </c>
      <c r="P4593" t="s">
        <v>21955</v>
      </c>
      <c r="Q4593" t="s">
        <v>21956</v>
      </c>
      <c r="R4593">
        <v>0.05</v>
      </c>
      <c r="S4593">
        <v>0</v>
      </c>
      <c r="T4593" t="s">
        <v>21967</v>
      </c>
    </row>
    <row r="4594" spans="1:20">
      <c r="A4594" t="s">
        <v>349</v>
      </c>
      <c r="B4594" t="s">
        <v>30002</v>
      </c>
      <c r="C4594" t="s">
        <v>30003</v>
      </c>
      <c r="D4594" t="s">
        <v>22307</v>
      </c>
      <c r="E4594" t="s">
        <v>21952</v>
      </c>
      <c r="F4594" t="s">
        <v>21953</v>
      </c>
      <c r="G4594">
        <v>3430</v>
      </c>
      <c r="I4594">
        <v>150</v>
      </c>
      <c r="J4594" t="s">
        <v>21954</v>
      </c>
      <c r="K4594" t="s">
        <v>204</v>
      </c>
      <c r="L4594" t="s">
        <v>12492</v>
      </c>
      <c r="M4594" t="s">
        <v>21955</v>
      </c>
      <c r="N4594" t="s">
        <v>21955</v>
      </c>
      <c r="O4594" t="s">
        <v>21955</v>
      </c>
      <c r="P4594" t="s">
        <v>21955</v>
      </c>
      <c r="Q4594" t="s">
        <v>21956</v>
      </c>
      <c r="R4594">
        <v>0.05</v>
      </c>
      <c r="S4594">
        <v>0</v>
      </c>
    </row>
    <row r="4595" spans="1:20">
      <c r="A4595" t="s">
        <v>349</v>
      </c>
      <c r="B4595" t="s">
        <v>30004</v>
      </c>
      <c r="C4595" t="s">
        <v>30005</v>
      </c>
      <c r="D4595" t="s">
        <v>22423</v>
      </c>
      <c r="E4595" t="s">
        <v>21952</v>
      </c>
      <c r="F4595" t="s">
        <v>21953</v>
      </c>
      <c r="G4595">
        <v>3450</v>
      </c>
      <c r="I4595">
        <v>150</v>
      </c>
      <c r="J4595" t="s">
        <v>21954</v>
      </c>
      <c r="K4595" t="s">
        <v>204</v>
      </c>
      <c r="L4595" t="s">
        <v>12492</v>
      </c>
      <c r="M4595" t="s">
        <v>21955</v>
      </c>
      <c r="N4595" t="s">
        <v>21955</v>
      </c>
      <c r="O4595" t="s">
        <v>21955</v>
      </c>
      <c r="P4595" t="s">
        <v>21955</v>
      </c>
      <c r="Q4595" t="s">
        <v>21956</v>
      </c>
      <c r="R4595">
        <v>0.05</v>
      </c>
      <c r="S4595">
        <v>0</v>
      </c>
    </row>
    <row r="4596" spans="1:20">
      <c r="A4596" t="s">
        <v>349</v>
      </c>
      <c r="B4596" t="s">
        <v>10055</v>
      </c>
      <c r="C4596" t="s">
        <v>30006</v>
      </c>
      <c r="D4596" t="s">
        <v>23724</v>
      </c>
      <c r="E4596" t="s">
        <v>21987</v>
      </c>
      <c r="F4596" t="s">
        <v>21953</v>
      </c>
      <c r="G4596">
        <v>3450</v>
      </c>
      <c r="I4596">
        <v>150</v>
      </c>
      <c r="J4596" t="s">
        <v>21954</v>
      </c>
      <c r="K4596" t="s">
        <v>204</v>
      </c>
      <c r="L4596" t="s">
        <v>12492</v>
      </c>
      <c r="M4596" t="s">
        <v>21961</v>
      </c>
      <c r="N4596" t="s">
        <v>34</v>
      </c>
      <c r="O4596" t="s">
        <v>34</v>
      </c>
      <c r="P4596" t="s">
        <v>34</v>
      </c>
      <c r="Q4596" t="s">
        <v>21956</v>
      </c>
      <c r="R4596">
        <v>0.05</v>
      </c>
      <c r="S4596">
        <v>0</v>
      </c>
      <c r="T4596" t="s">
        <v>21967</v>
      </c>
    </row>
    <row r="4597" spans="1:20">
      <c r="A4597" t="s">
        <v>349</v>
      </c>
      <c r="B4597" t="s">
        <v>30007</v>
      </c>
      <c r="C4597" t="s">
        <v>30008</v>
      </c>
      <c r="D4597" t="s">
        <v>23724</v>
      </c>
      <c r="E4597" t="s">
        <v>21987</v>
      </c>
      <c r="F4597" t="s">
        <v>21953</v>
      </c>
      <c r="G4597">
        <v>3450</v>
      </c>
      <c r="I4597">
        <v>150</v>
      </c>
      <c r="J4597" t="s">
        <v>21954</v>
      </c>
      <c r="K4597" t="s">
        <v>204</v>
      </c>
      <c r="L4597" t="s">
        <v>12492</v>
      </c>
      <c r="M4597" t="s">
        <v>21961</v>
      </c>
      <c r="N4597" t="s">
        <v>34</v>
      </c>
      <c r="O4597" t="s">
        <v>34</v>
      </c>
      <c r="P4597" t="s">
        <v>34</v>
      </c>
      <c r="Q4597" t="s">
        <v>21956</v>
      </c>
      <c r="R4597">
        <v>0.05</v>
      </c>
      <c r="S4597">
        <v>0</v>
      </c>
      <c r="T4597" t="s">
        <v>21967</v>
      </c>
    </row>
    <row r="4598" spans="1:20">
      <c r="A4598" t="s">
        <v>349</v>
      </c>
      <c r="B4598" t="s">
        <v>30009</v>
      </c>
      <c r="C4598" t="s">
        <v>30010</v>
      </c>
      <c r="D4598" t="s">
        <v>22849</v>
      </c>
      <c r="E4598" t="s">
        <v>21966</v>
      </c>
      <c r="F4598" t="s">
        <v>21953</v>
      </c>
      <c r="G4598">
        <v>3220</v>
      </c>
      <c r="I4598">
        <v>150</v>
      </c>
      <c r="J4598" t="s">
        <v>21954</v>
      </c>
      <c r="K4598" t="s">
        <v>204</v>
      </c>
      <c r="L4598" t="s">
        <v>12492</v>
      </c>
      <c r="M4598" t="s">
        <v>21955</v>
      </c>
      <c r="N4598" t="s">
        <v>21955</v>
      </c>
      <c r="O4598" t="s">
        <v>21955</v>
      </c>
      <c r="P4598" t="s">
        <v>21955</v>
      </c>
      <c r="Q4598" t="s">
        <v>21956</v>
      </c>
      <c r="R4598">
        <v>0.05</v>
      </c>
      <c r="S4598">
        <v>0</v>
      </c>
      <c r="T4598" t="s">
        <v>21967</v>
      </c>
    </row>
    <row r="4599" spans="1:20">
      <c r="A4599" t="s">
        <v>349</v>
      </c>
      <c r="B4599" t="s">
        <v>30011</v>
      </c>
      <c r="C4599" t="s">
        <v>30012</v>
      </c>
      <c r="D4599" t="s">
        <v>28874</v>
      </c>
      <c r="E4599" t="s">
        <v>21987</v>
      </c>
      <c r="F4599" t="s">
        <v>21953</v>
      </c>
      <c r="G4599">
        <v>3450</v>
      </c>
      <c r="I4599">
        <v>200</v>
      </c>
      <c r="J4599" t="s">
        <v>21954</v>
      </c>
      <c r="K4599" t="s">
        <v>204</v>
      </c>
      <c r="L4599" t="s">
        <v>12492</v>
      </c>
      <c r="M4599" t="s">
        <v>21955</v>
      </c>
      <c r="N4599" t="s">
        <v>21955</v>
      </c>
      <c r="O4599" t="s">
        <v>21955</v>
      </c>
      <c r="P4599" t="s">
        <v>21955</v>
      </c>
      <c r="Q4599" t="s">
        <v>21956</v>
      </c>
      <c r="R4599">
        <v>0.05</v>
      </c>
      <c r="S4599">
        <v>0</v>
      </c>
      <c r="T4599" t="s">
        <v>21967</v>
      </c>
    </row>
    <row r="4600" spans="1:20">
      <c r="A4600" t="s">
        <v>349</v>
      </c>
      <c r="B4600" t="s">
        <v>30013</v>
      </c>
      <c r="C4600" t="s">
        <v>30014</v>
      </c>
      <c r="D4600" t="s">
        <v>30015</v>
      </c>
      <c r="E4600" t="s">
        <v>21966</v>
      </c>
      <c r="F4600" t="s">
        <v>21953</v>
      </c>
      <c r="G4600">
        <v>3220</v>
      </c>
      <c r="I4600">
        <v>150</v>
      </c>
      <c r="J4600" t="s">
        <v>21954</v>
      </c>
      <c r="K4600" t="s">
        <v>12492</v>
      </c>
      <c r="L4600" t="s">
        <v>12492</v>
      </c>
      <c r="M4600" t="s">
        <v>22149</v>
      </c>
      <c r="N4600" t="s">
        <v>22149</v>
      </c>
      <c r="O4600" t="s">
        <v>22149</v>
      </c>
      <c r="P4600" t="s">
        <v>22149</v>
      </c>
      <c r="Q4600" t="s">
        <v>21956</v>
      </c>
      <c r="R4600">
        <v>0.05</v>
      </c>
      <c r="S4600">
        <v>0</v>
      </c>
      <c r="T4600" t="s">
        <v>21967</v>
      </c>
    </row>
    <row r="4601" spans="1:20">
      <c r="A4601" t="s">
        <v>349</v>
      </c>
      <c r="B4601" t="s">
        <v>30016</v>
      </c>
      <c r="C4601" t="s">
        <v>30017</v>
      </c>
      <c r="D4601" t="s">
        <v>27366</v>
      </c>
      <c r="E4601" t="s">
        <v>21952</v>
      </c>
      <c r="F4601" t="s">
        <v>21953</v>
      </c>
      <c r="G4601">
        <v>3450</v>
      </c>
      <c r="I4601">
        <v>150</v>
      </c>
      <c r="J4601" t="s">
        <v>21954</v>
      </c>
      <c r="K4601" t="s">
        <v>12492</v>
      </c>
      <c r="L4601" t="s">
        <v>12492</v>
      </c>
      <c r="M4601" t="s">
        <v>21955</v>
      </c>
      <c r="N4601" t="s">
        <v>21955</v>
      </c>
      <c r="O4601" t="s">
        <v>21955</v>
      </c>
      <c r="P4601" t="s">
        <v>21955</v>
      </c>
      <c r="Q4601" t="s">
        <v>21956</v>
      </c>
      <c r="R4601">
        <v>0.05</v>
      </c>
      <c r="S4601">
        <v>0</v>
      </c>
      <c r="T4601" t="s">
        <v>21967</v>
      </c>
    </row>
    <row r="4602" spans="1:20">
      <c r="A4602" t="s">
        <v>349</v>
      </c>
      <c r="B4602" t="s">
        <v>30018</v>
      </c>
      <c r="C4602" t="s">
        <v>30019</v>
      </c>
      <c r="D4602" t="s">
        <v>28504</v>
      </c>
      <c r="E4602" t="s">
        <v>21960</v>
      </c>
      <c r="F4602" t="s">
        <v>21953</v>
      </c>
      <c r="G4602">
        <v>3420</v>
      </c>
      <c r="I4602">
        <v>200</v>
      </c>
      <c r="J4602" t="s">
        <v>21954</v>
      </c>
      <c r="K4602" t="s">
        <v>12492</v>
      </c>
      <c r="L4602" t="s">
        <v>12492</v>
      </c>
      <c r="M4602" t="s">
        <v>21955</v>
      </c>
      <c r="N4602" t="s">
        <v>21955</v>
      </c>
      <c r="O4602" t="s">
        <v>21955</v>
      </c>
      <c r="P4602" t="s">
        <v>21955</v>
      </c>
      <c r="Q4602" t="s">
        <v>21956</v>
      </c>
      <c r="R4602">
        <v>0.05</v>
      </c>
      <c r="S4602">
        <v>0</v>
      </c>
      <c r="T4602" t="s">
        <v>21967</v>
      </c>
    </row>
    <row r="4603" spans="1:20">
      <c r="A4603" t="s">
        <v>349</v>
      </c>
      <c r="B4603" t="s">
        <v>30020</v>
      </c>
      <c r="C4603" t="s">
        <v>30021</v>
      </c>
      <c r="D4603" t="s">
        <v>26586</v>
      </c>
      <c r="E4603" t="s">
        <v>21966</v>
      </c>
      <c r="F4603" t="s">
        <v>21953</v>
      </c>
      <c r="G4603">
        <v>3220</v>
      </c>
      <c r="I4603">
        <v>150</v>
      </c>
      <c r="J4603" t="s">
        <v>21954</v>
      </c>
      <c r="K4603" t="s">
        <v>12492</v>
      </c>
      <c r="L4603" t="s">
        <v>12492</v>
      </c>
      <c r="M4603" t="s">
        <v>21955</v>
      </c>
      <c r="N4603" t="s">
        <v>21955</v>
      </c>
      <c r="O4603" t="s">
        <v>21955</v>
      </c>
      <c r="P4603" t="s">
        <v>21955</v>
      </c>
      <c r="Q4603" t="s">
        <v>21956</v>
      </c>
      <c r="R4603">
        <v>0.05</v>
      </c>
      <c r="S4603">
        <v>0</v>
      </c>
      <c r="T4603" t="s">
        <v>21967</v>
      </c>
    </row>
    <row r="4604" spans="1:20">
      <c r="A4604" t="s">
        <v>349</v>
      </c>
      <c r="B4604" t="s">
        <v>30022</v>
      </c>
      <c r="C4604" t="s">
        <v>30023</v>
      </c>
      <c r="D4604" t="s">
        <v>26586</v>
      </c>
      <c r="E4604" t="s">
        <v>21966</v>
      </c>
      <c r="F4604" t="s">
        <v>21953</v>
      </c>
      <c r="G4604">
        <v>3220</v>
      </c>
      <c r="I4604">
        <v>150</v>
      </c>
      <c r="J4604" t="s">
        <v>21954</v>
      </c>
      <c r="K4604" t="s">
        <v>12492</v>
      </c>
      <c r="L4604" t="s">
        <v>12492</v>
      </c>
      <c r="M4604" t="s">
        <v>21955</v>
      </c>
      <c r="N4604" t="s">
        <v>21955</v>
      </c>
      <c r="O4604" t="s">
        <v>21955</v>
      </c>
      <c r="P4604" t="s">
        <v>21955</v>
      </c>
      <c r="Q4604" t="s">
        <v>21956</v>
      </c>
      <c r="R4604">
        <v>0.05</v>
      </c>
      <c r="S4604">
        <v>0</v>
      </c>
      <c r="T4604" t="s">
        <v>22002</v>
      </c>
    </row>
    <row r="4605" spans="1:20">
      <c r="A4605" t="s">
        <v>349</v>
      </c>
      <c r="B4605" t="s">
        <v>30024</v>
      </c>
      <c r="C4605" t="s">
        <v>30025</v>
      </c>
      <c r="D4605" t="s">
        <v>24173</v>
      </c>
      <c r="E4605" t="s">
        <v>21952</v>
      </c>
      <c r="F4605" t="s">
        <v>21953</v>
      </c>
      <c r="G4605">
        <v>3450</v>
      </c>
      <c r="I4605">
        <v>150</v>
      </c>
      <c r="J4605" t="s">
        <v>21954</v>
      </c>
      <c r="K4605" t="s">
        <v>204</v>
      </c>
      <c r="L4605" t="s">
        <v>12492</v>
      </c>
      <c r="M4605" t="s">
        <v>21955</v>
      </c>
      <c r="N4605" t="s">
        <v>21955</v>
      </c>
      <c r="O4605" t="s">
        <v>21955</v>
      </c>
      <c r="P4605" t="s">
        <v>21955</v>
      </c>
      <c r="Q4605" t="s">
        <v>21956</v>
      </c>
      <c r="R4605">
        <v>0.05</v>
      </c>
      <c r="S4605">
        <v>0</v>
      </c>
    </row>
    <row r="4606" spans="1:20">
      <c r="A4606" t="s">
        <v>349</v>
      </c>
      <c r="B4606" t="s">
        <v>30026</v>
      </c>
      <c r="C4606" t="s">
        <v>30027</v>
      </c>
      <c r="D4606" t="s">
        <v>21959</v>
      </c>
      <c r="E4606" t="s">
        <v>21960</v>
      </c>
      <c r="F4606" t="s">
        <v>21953</v>
      </c>
      <c r="G4606">
        <v>3420</v>
      </c>
      <c r="I4606">
        <v>150</v>
      </c>
      <c r="J4606" t="s">
        <v>21954</v>
      </c>
      <c r="K4606" t="s">
        <v>204</v>
      </c>
      <c r="L4606" t="s">
        <v>12492</v>
      </c>
      <c r="M4606" t="s">
        <v>21955</v>
      </c>
      <c r="N4606" t="s">
        <v>21955</v>
      </c>
      <c r="O4606" t="s">
        <v>21955</v>
      </c>
      <c r="P4606" t="s">
        <v>21955</v>
      </c>
      <c r="Q4606" t="s">
        <v>21956</v>
      </c>
      <c r="R4606">
        <v>0.05</v>
      </c>
      <c r="S4606">
        <v>0</v>
      </c>
      <c r="T4606" t="s">
        <v>21967</v>
      </c>
    </row>
    <row r="4607" spans="1:20">
      <c r="A4607" t="s">
        <v>349</v>
      </c>
      <c r="B4607" t="s">
        <v>30028</v>
      </c>
      <c r="C4607" t="s">
        <v>30029</v>
      </c>
      <c r="D4607" t="s">
        <v>22412</v>
      </c>
      <c r="E4607" t="s">
        <v>21987</v>
      </c>
      <c r="F4607" t="s">
        <v>21953</v>
      </c>
      <c r="G4607">
        <v>3450</v>
      </c>
      <c r="I4607">
        <v>200</v>
      </c>
      <c r="J4607" t="s">
        <v>21954</v>
      </c>
      <c r="K4607" t="s">
        <v>12492</v>
      </c>
      <c r="L4607" t="s">
        <v>12492</v>
      </c>
      <c r="M4607" t="s">
        <v>21955</v>
      </c>
      <c r="N4607" t="s">
        <v>21955</v>
      </c>
      <c r="O4607" t="s">
        <v>21955</v>
      </c>
      <c r="P4607" t="s">
        <v>21955</v>
      </c>
      <c r="Q4607" t="s">
        <v>21956</v>
      </c>
      <c r="R4607">
        <v>0.05</v>
      </c>
      <c r="S4607">
        <v>0</v>
      </c>
      <c r="T4607" t="s">
        <v>22002</v>
      </c>
    </row>
    <row r="4608" spans="1:20">
      <c r="A4608" t="s">
        <v>349</v>
      </c>
      <c r="B4608" t="s">
        <v>30030</v>
      </c>
      <c r="C4608" t="s">
        <v>30031</v>
      </c>
      <c r="D4608" t="s">
        <v>22069</v>
      </c>
      <c r="E4608" t="s">
        <v>21952</v>
      </c>
      <c r="F4608" t="s">
        <v>21953</v>
      </c>
      <c r="G4608">
        <v>3430</v>
      </c>
      <c r="H4608">
        <v>3530</v>
      </c>
      <c r="I4608">
        <v>150</v>
      </c>
      <c r="J4608" t="s">
        <v>21954</v>
      </c>
      <c r="K4608" t="s">
        <v>204</v>
      </c>
      <c r="L4608" t="s">
        <v>12492</v>
      </c>
      <c r="M4608" t="s">
        <v>21955</v>
      </c>
      <c r="N4608" t="s">
        <v>21955</v>
      </c>
      <c r="O4608" t="s">
        <v>21955</v>
      </c>
      <c r="P4608" t="s">
        <v>21955</v>
      </c>
      <c r="Q4608" t="s">
        <v>21956</v>
      </c>
      <c r="R4608">
        <v>0.05</v>
      </c>
      <c r="S4608">
        <v>0</v>
      </c>
      <c r="T4608" t="s">
        <v>21967</v>
      </c>
    </row>
    <row r="4609" spans="1:20">
      <c r="A4609" t="s">
        <v>349</v>
      </c>
      <c r="B4609" t="s">
        <v>30032</v>
      </c>
      <c r="C4609" t="s">
        <v>30033</v>
      </c>
      <c r="D4609" t="s">
        <v>22412</v>
      </c>
      <c r="E4609" t="s">
        <v>21966</v>
      </c>
      <c r="F4609" t="s">
        <v>21953</v>
      </c>
      <c r="G4609">
        <v>3220</v>
      </c>
      <c r="I4609">
        <v>150</v>
      </c>
      <c r="J4609" t="s">
        <v>21954</v>
      </c>
      <c r="K4609" t="s">
        <v>12492</v>
      </c>
      <c r="L4609" t="s">
        <v>12492</v>
      </c>
      <c r="M4609" t="s">
        <v>21955</v>
      </c>
      <c r="N4609" t="s">
        <v>21955</v>
      </c>
      <c r="O4609" t="s">
        <v>21955</v>
      </c>
      <c r="P4609" t="s">
        <v>21955</v>
      </c>
      <c r="Q4609" t="s">
        <v>21956</v>
      </c>
      <c r="R4609">
        <v>0.05</v>
      </c>
      <c r="S4609">
        <v>0</v>
      </c>
      <c r="T4609" t="s">
        <v>21967</v>
      </c>
    </row>
    <row r="4610" spans="1:20">
      <c r="A4610" t="s">
        <v>349</v>
      </c>
      <c r="B4610" t="s">
        <v>30034</v>
      </c>
      <c r="C4610" t="s">
        <v>30035</v>
      </c>
      <c r="D4610" t="s">
        <v>22025</v>
      </c>
      <c r="E4610" t="s">
        <v>21966</v>
      </c>
      <c r="F4610" t="s">
        <v>21953</v>
      </c>
      <c r="G4610">
        <v>3220</v>
      </c>
      <c r="I4610">
        <v>150</v>
      </c>
      <c r="J4610" t="s">
        <v>21954</v>
      </c>
      <c r="K4610" t="s">
        <v>204</v>
      </c>
      <c r="L4610" t="s">
        <v>12492</v>
      </c>
      <c r="M4610" t="s">
        <v>21955</v>
      </c>
      <c r="N4610" t="s">
        <v>21955</v>
      </c>
      <c r="O4610" t="s">
        <v>21955</v>
      </c>
      <c r="P4610" t="s">
        <v>21955</v>
      </c>
      <c r="Q4610" t="s">
        <v>21956</v>
      </c>
      <c r="R4610">
        <v>0.05</v>
      </c>
      <c r="S4610">
        <v>0</v>
      </c>
    </row>
    <row r="4611" spans="1:20">
      <c r="A4611" t="s">
        <v>349</v>
      </c>
      <c r="B4611" t="s">
        <v>30036</v>
      </c>
      <c r="C4611" t="s">
        <v>30037</v>
      </c>
      <c r="D4611" t="s">
        <v>25161</v>
      </c>
      <c r="E4611" t="s">
        <v>21987</v>
      </c>
      <c r="F4611" t="s">
        <v>21953</v>
      </c>
      <c r="G4611">
        <v>3450</v>
      </c>
      <c r="I4611">
        <v>150</v>
      </c>
      <c r="J4611" t="s">
        <v>21954</v>
      </c>
      <c r="K4611" t="s">
        <v>204</v>
      </c>
      <c r="L4611" t="s">
        <v>12492</v>
      </c>
      <c r="M4611" t="s">
        <v>21955</v>
      </c>
      <c r="N4611" t="s">
        <v>21955</v>
      </c>
      <c r="O4611" t="s">
        <v>21955</v>
      </c>
      <c r="P4611" t="s">
        <v>21955</v>
      </c>
      <c r="Q4611" t="s">
        <v>21956</v>
      </c>
      <c r="R4611">
        <v>0.05</v>
      </c>
      <c r="S4611">
        <v>0</v>
      </c>
    </row>
    <row r="4612" spans="1:20">
      <c r="A4612" t="s">
        <v>349</v>
      </c>
      <c r="B4612" t="s">
        <v>30038</v>
      </c>
      <c r="C4612" t="s">
        <v>30039</v>
      </c>
      <c r="D4612" t="s">
        <v>22025</v>
      </c>
      <c r="E4612" t="s">
        <v>21966</v>
      </c>
      <c r="F4612" t="s">
        <v>21953</v>
      </c>
      <c r="G4612">
        <v>3220</v>
      </c>
      <c r="I4612">
        <v>150</v>
      </c>
      <c r="J4612" t="s">
        <v>21954</v>
      </c>
      <c r="K4612" t="s">
        <v>204</v>
      </c>
      <c r="L4612" t="s">
        <v>12492</v>
      </c>
      <c r="M4612" t="s">
        <v>21955</v>
      </c>
      <c r="N4612" t="s">
        <v>21955</v>
      </c>
      <c r="O4612" t="s">
        <v>21955</v>
      </c>
      <c r="P4612" t="s">
        <v>21955</v>
      </c>
      <c r="Q4612" t="s">
        <v>21956</v>
      </c>
      <c r="R4612">
        <v>0.05</v>
      </c>
      <c r="S4612">
        <v>0</v>
      </c>
    </row>
    <row r="4613" spans="1:20">
      <c r="A4613" t="s">
        <v>349</v>
      </c>
      <c r="B4613" t="s">
        <v>30040</v>
      </c>
      <c r="C4613" t="s">
        <v>30041</v>
      </c>
      <c r="D4613" t="s">
        <v>26584</v>
      </c>
      <c r="E4613" t="s">
        <v>21960</v>
      </c>
      <c r="F4613" t="s">
        <v>21953</v>
      </c>
      <c r="G4613">
        <v>3420</v>
      </c>
      <c r="I4613">
        <v>150</v>
      </c>
      <c r="J4613" t="s">
        <v>21954</v>
      </c>
      <c r="K4613" t="s">
        <v>204</v>
      </c>
      <c r="L4613" t="s">
        <v>12492</v>
      </c>
      <c r="M4613" t="s">
        <v>21961</v>
      </c>
      <c r="N4613" t="s">
        <v>21961</v>
      </c>
      <c r="O4613" t="s">
        <v>21961</v>
      </c>
      <c r="P4613" t="s">
        <v>21961</v>
      </c>
      <c r="Q4613" t="s">
        <v>21956</v>
      </c>
      <c r="R4613">
        <v>0.05</v>
      </c>
      <c r="S4613">
        <v>0</v>
      </c>
    </row>
    <row r="4614" spans="1:20">
      <c r="A4614" t="s">
        <v>349</v>
      </c>
      <c r="B4614" t="s">
        <v>30042</v>
      </c>
      <c r="C4614" t="s">
        <v>30043</v>
      </c>
      <c r="D4614" t="s">
        <v>30044</v>
      </c>
      <c r="E4614" t="s">
        <v>21952</v>
      </c>
      <c r="F4614" t="s">
        <v>21953</v>
      </c>
      <c r="G4614">
        <v>3430</v>
      </c>
      <c r="I4614">
        <v>200</v>
      </c>
      <c r="J4614" t="s">
        <v>21954</v>
      </c>
      <c r="K4614" t="s">
        <v>12492</v>
      </c>
      <c r="L4614" t="s">
        <v>12492</v>
      </c>
      <c r="M4614" t="s">
        <v>21955</v>
      </c>
      <c r="N4614" t="s">
        <v>21955</v>
      </c>
      <c r="O4614" t="s">
        <v>21955</v>
      </c>
      <c r="P4614" t="s">
        <v>21955</v>
      </c>
      <c r="Q4614" t="s">
        <v>21956</v>
      </c>
      <c r="R4614">
        <v>0.05</v>
      </c>
      <c r="S4614">
        <v>0</v>
      </c>
      <c r="T4614" t="s">
        <v>22002</v>
      </c>
    </row>
    <row r="4615" spans="1:20">
      <c r="A4615" t="s">
        <v>349</v>
      </c>
      <c r="B4615" t="s">
        <v>30045</v>
      </c>
      <c r="C4615" t="s">
        <v>30046</v>
      </c>
      <c r="D4615" t="s">
        <v>22849</v>
      </c>
      <c r="E4615" t="s">
        <v>21966</v>
      </c>
      <c r="F4615" t="s">
        <v>21953</v>
      </c>
      <c r="G4615">
        <v>3220</v>
      </c>
      <c r="I4615">
        <v>150</v>
      </c>
      <c r="J4615" t="s">
        <v>21954</v>
      </c>
      <c r="K4615" t="s">
        <v>204</v>
      </c>
      <c r="L4615" t="s">
        <v>12492</v>
      </c>
      <c r="M4615" t="s">
        <v>21955</v>
      </c>
      <c r="N4615" t="s">
        <v>21955</v>
      </c>
      <c r="O4615" t="s">
        <v>21955</v>
      </c>
      <c r="P4615" t="s">
        <v>21955</v>
      </c>
      <c r="Q4615" t="s">
        <v>21956</v>
      </c>
      <c r="R4615">
        <v>0.05</v>
      </c>
      <c r="S4615">
        <v>0</v>
      </c>
      <c r="T4615" t="s">
        <v>22002</v>
      </c>
    </row>
    <row r="4616" spans="1:20">
      <c r="A4616" t="s">
        <v>349</v>
      </c>
      <c r="B4616" t="s">
        <v>30047</v>
      </c>
      <c r="C4616" t="s">
        <v>30048</v>
      </c>
      <c r="D4616" t="s">
        <v>22412</v>
      </c>
      <c r="E4616" t="s">
        <v>21952</v>
      </c>
      <c r="F4616" t="s">
        <v>21953</v>
      </c>
      <c r="G4616">
        <v>3430</v>
      </c>
      <c r="I4616">
        <v>200</v>
      </c>
      <c r="J4616" t="s">
        <v>21954</v>
      </c>
      <c r="K4616" t="s">
        <v>12492</v>
      </c>
      <c r="L4616" t="s">
        <v>12492</v>
      </c>
      <c r="M4616" t="s">
        <v>21955</v>
      </c>
      <c r="N4616" t="s">
        <v>21955</v>
      </c>
      <c r="O4616" t="s">
        <v>21955</v>
      </c>
      <c r="P4616" t="s">
        <v>21955</v>
      </c>
      <c r="Q4616" t="s">
        <v>21956</v>
      </c>
      <c r="R4616">
        <v>0.05</v>
      </c>
      <c r="S4616">
        <v>0</v>
      </c>
      <c r="T4616" t="s">
        <v>21967</v>
      </c>
    </row>
    <row r="4617" spans="1:20">
      <c r="A4617" t="s">
        <v>349</v>
      </c>
      <c r="B4617" t="s">
        <v>30049</v>
      </c>
      <c r="C4617" t="s">
        <v>30050</v>
      </c>
      <c r="D4617" t="s">
        <v>22993</v>
      </c>
      <c r="E4617" t="s">
        <v>22181</v>
      </c>
      <c r="F4617" t="s">
        <v>21953</v>
      </c>
      <c r="G4617">
        <v>3220</v>
      </c>
      <c r="I4617">
        <v>150</v>
      </c>
      <c r="J4617" t="s">
        <v>21954</v>
      </c>
      <c r="K4617" t="s">
        <v>12492</v>
      </c>
      <c r="L4617" t="s">
        <v>12492</v>
      </c>
      <c r="M4617" t="s">
        <v>21961</v>
      </c>
      <c r="N4617" t="s">
        <v>21961</v>
      </c>
      <c r="O4617" t="s">
        <v>21961</v>
      </c>
      <c r="P4617" t="s">
        <v>21961</v>
      </c>
      <c r="Q4617" t="s">
        <v>21956</v>
      </c>
      <c r="R4617">
        <v>0.05</v>
      </c>
      <c r="S4617">
        <v>0</v>
      </c>
      <c r="T4617" t="s">
        <v>22002</v>
      </c>
    </row>
    <row r="4618" spans="1:20">
      <c r="A4618" t="s">
        <v>349</v>
      </c>
      <c r="B4618" t="s">
        <v>30051</v>
      </c>
      <c r="C4618" t="s">
        <v>30052</v>
      </c>
      <c r="D4618" t="s">
        <v>25888</v>
      </c>
      <c r="E4618" t="s">
        <v>21952</v>
      </c>
      <c r="F4618" t="s">
        <v>21953</v>
      </c>
      <c r="G4618">
        <v>3440</v>
      </c>
      <c r="I4618">
        <v>150</v>
      </c>
      <c r="J4618" t="s">
        <v>21954</v>
      </c>
      <c r="K4618" t="s">
        <v>12492</v>
      </c>
      <c r="L4618" t="s">
        <v>12492</v>
      </c>
      <c r="M4618" t="s">
        <v>21955</v>
      </c>
      <c r="N4618" t="s">
        <v>21955</v>
      </c>
      <c r="O4618" t="s">
        <v>21955</v>
      </c>
      <c r="P4618" t="s">
        <v>21955</v>
      </c>
      <c r="Q4618" t="s">
        <v>21956</v>
      </c>
      <c r="R4618">
        <v>0.05</v>
      </c>
      <c r="S4618">
        <v>0</v>
      </c>
      <c r="T4618" t="s">
        <v>21967</v>
      </c>
    </row>
    <row r="4619" spans="1:20">
      <c r="A4619" t="s">
        <v>349</v>
      </c>
      <c r="B4619" t="s">
        <v>30053</v>
      </c>
      <c r="C4619" t="s">
        <v>30054</v>
      </c>
      <c r="D4619" t="s">
        <v>27101</v>
      </c>
      <c r="E4619" t="s">
        <v>21952</v>
      </c>
      <c r="F4619" t="s">
        <v>21953</v>
      </c>
      <c r="G4619">
        <v>3440</v>
      </c>
      <c r="I4619">
        <v>150</v>
      </c>
      <c r="J4619" t="s">
        <v>21954</v>
      </c>
      <c r="K4619" t="s">
        <v>12492</v>
      </c>
      <c r="L4619" t="s">
        <v>12492</v>
      </c>
      <c r="M4619" t="s">
        <v>21955</v>
      </c>
      <c r="N4619" t="s">
        <v>21955</v>
      </c>
      <c r="O4619" t="s">
        <v>21955</v>
      </c>
      <c r="P4619" t="s">
        <v>21955</v>
      </c>
      <c r="Q4619" t="s">
        <v>21956</v>
      </c>
      <c r="R4619">
        <v>0.05</v>
      </c>
      <c r="S4619">
        <v>0</v>
      </c>
      <c r="T4619" t="s">
        <v>21967</v>
      </c>
    </row>
    <row r="4620" spans="1:20">
      <c r="A4620" t="s">
        <v>349</v>
      </c>
      <c r="B4620" t="s">
        <v>30055</v>
      </c>
      <c r="C4620" t="s">
        <v>30056</v>
      </c>
      <c r="D4620" t="s">
        <v>21959</v>
      </c>
      <c r="E4620" t="s">
        <v>21960</v>
      </c>
      <c r="F4620" t="s">
        <v>21953</v>
      </c>
      <c r="G4620">
        <v>3420</v>
      </c>
      <c r="I4620">
        <v>150</v>
      </c>
      <c r="J4620" t="s">
        <v>21954</v>
      </c>
      <c r="K4620" t="s">
        <v>204</v>
      </c>
      <c r="L4620" t="s">
        <v>12492</v>
      </c>
      <c r="M4620" t="s">
        <v>21955</v>
      </c>
      <c r="N4620" t="s">
        <v>21955</v>
      </c>
      <c r="O4620" t="s">
        <v>21955</v>
      </c>
      <c r="P4620" t="s">
        <v>21955</v>
      </c>
      <c r="Q4620" t="s">
        <v>21956</v>
      </c>
      <c r="R4620">
        <v>0.05</v>
      </c>
      <c r="S4620">
        <v>0</v>
      </c>
    </row>
    <row r="4621" spans="1:20">
      <c r="A4621" t="s">
        <v>349</v>
      </c>
      <c r="B4621" t="s">
        <v>30057</v>
      </c>
      <c r="C4621" t="s">
        <v>30058</v>
      </c>
      <c r="D4621" t="s">
        <v>25888</v>
      </c>
      <c r="E4621" t="s">
        <v>21952</v>
      </c>
      <c r="F4621" t="s">
        <v>21953</v>
      </c>
      <c r="G4621">
        <v>3450</v>
      </c>
      <c r="I4621">
        <v>150</v>
      </c>
      <c r="J4621" t="s">
        <v>21954</v>
      </c>
      <c r="K4621" t="s">
        <v>204</v>
      </c>
      <c r="L4621" t="s">
        <v>12492</v>
      </c>
      <c r="M4621" t="s">
        <v>21955</v>
      </c>
      <c r="N4621" t="s">
        <v>21955</v>
      </c>
      <c r="O4621" t="s">
        <v>21955</v>
      </c>
      <c r="P4621" t="s">
        <v>21955</v>
      </c>
      <c r="Q4621" t="s">
        <v>21956</v>
      </c>
      <c r="R4621">
        <v>0.05</v>
      </c>
      <c r="S4621">
        <v>0</v>
      </c>
    </row>
    <row r="4622" spans="1:20">
      <c r="A4622" t="s">
        <v>349</v>
      </c>
      <c r="B4622" t="s">
        <v>30059</v>
      </c>
      <c r="C4622" t="s">
        <v>30060</v>
      </c>
      <c r="D4622" t="s">
        <v>25888</v>
      </c>
      <c r="E4622" t="s">
        <v>21952</v>
      </c>
      <c r="F4622" t="s">
        <v>21953</v>
      </c>
      <c r="G4622">
        <v>3450</v>
      </c>
      <c r="I4622">
        <v>150</v>
      </c>
      <c r="J4622" t="s">
        <v>21954</v>
      </c>
      <c r="K4622" t="s">
        <v>204</v>
      </c>
      <c r="L4622" t="s">
        <v>12492</v>
      </c>
      <c r="M4622" t="s">
        <v>21955</v>
      </c>
      <c r="N4622" t="s">
        <v>21955</v>
      </c>
      <c r="O4622" t="s">
        <v>21955</v>
      </c>
      <c r="P4622" t="s">
        <v>21955</v>
      </c>
      <c r="Q4622" t="s">
        <v>21956</v>
      </c>
      <c r="R4622">
        <v>0.05</v>
      </c>
      <c r="S4622">
        <v>0</v>
      </c>
    </row>
    <row r="4623" spans="1:20">
      <c r="A4623" t="s">
        <v>349</v>
      </c>
      <c r="B4623" t="s">
        <v>30061</v>
      </c>
      <c r="C4623" t="s">
        <v>30062</v>
      </c>
      <c r="D4623" t="s">
        <v>25888</v>
      </c>
      <c r="E4623" t="s">
        <v>21952</v>
      </c>
      <c r="F4623" t="s">
        <v>21953</v>
      </c>
      <c r="G4623">
        <v>3450</v>
      </c>
      <c r="I4623">
        <v>200</v>
      </c>
      <c r="J4623" t="s">
        <v>21954</v>
      </c>
      <c r="K4623" t="s">
        <v>204</v>
      </c>
      <c r="L4623" t="s">
        <v>12492</v>
      </c>
      <c r="M4623" t="s">
        <v>21955</v>
      </c>
      <c r="N4623" t="s">
        <v>21955</v>
      </c>
      <c r="O4623" t="s">
        <v>21955</v>
      </c>
      <c r="P4623" t="s">
        <v>21955</v>
      </c>
      <c r="Q4623" t="s">
        <v>21956</v>
      </c>
      <c r="R4623">
        <v>0.05</v>
      </c>
      <c r="S4623">
        <v>0</v>
      </c>
      <c r="T4623" t="s">
        <v>22002</v>
      </c>
    </row>
    <row r="4624" spans="1:20">
      <c r="A4624" t="s">
        <v>349</v>
      </c>
      <c r="B4624" t="s">
        <v>30063</v>
      </c>
      <c r="C4624" t="s">
        <v>30064</v>
      </c>
      <c r="D4624" t="s">
        <v>21959</v>
      </c>
      <c r="E4624" t="s">
        <v>21960</v>
      </c>
      <c r="F4624" t="s">
        <v>21953</v>
      </c>
      <c r="G4624">
        <v>3420</v>
      </c>
      <c r="I4624">
        <v>150</v>
      </c>
      <c r="J4624" t="s">
        <v>21954</v>
      </c>
      <c r="K4624" t="s">
        <v>204</v>
      </c>
      <c r="L4624" t="s">
        <v>12492</v>
      </c>
      <c r="M4624" t="s">
        <v>21955</v>
      </c>
      <c r="N4624" t="s">
        <v>21955</v>
      </c>
      <c r="O4624" t="s">
        <v>21955</v>
      </c>
      <c r="P4624" t="s">
        <v>21955</v>
      </c>
      <c r="Q4624" t="s">
        <v>21956</v>
      </c>
      <c r="R4624">
        <v>0.05</v>
      </c>
      <c r="S4624">
        <v>0</v>
      </c>
    </row>
    <row r="4625" spans="1:20">
      <c r="A4625" t="s">
        <v>349</v>
      </c>
      <c r="B4625" t="s">
        <v>30065</v>
      </c>
      <c r="C4625" t="s">
        <v>30066</v>
      </c>
      <c r="D4625" t="s">
        <v>21959</v>
      </c>
      <c r="E4625" t="s">
        <v>21960</v>
      </c>
      <c r="F4625" t="s">
        <v>21953</v>
      </c>
      <c r="G4625">
        <v>3420</v>
      </c>
      <c r="I4625">
        <v>150</v>
      </c>
      <c r="J4625" t="s">
        <v>21954</v>
      </c>
      <c r="K4625" t="s">
        <v>204</v>
      </c>
      <c r="L4625" t="s">
        <v>12492</v>
      </c>
      <c r="M4625" t="s">
        <v>21955</v>
      </c>
      <c r="N4625" t="s">
        <v>21955</v>
      </c>
      <c r="O4625" t="s">
        <v>21955</v>
      </c>
      <c r="P4625" t="s">
        <v>21955</v>
      </c>
      <c r="Q4625" t="s">
        <v>21956</v>
      </c>
      <c r="R4625">
        <v>0.05</v>
      </c>
      <c r="S4625">
        <v>0</v>
      </c>
    </row>
    <row r="4626" spans="1:20">
      <c r="A4626" t="s">
        <v>349</v>
      </c>
      <c r="B4626" t="s">
        <v>30067</v>
      </c>
      <c r="C4626" t="s">
        <v>30068</v>
      </c>
      <c r="D4626" t="s">
        <v>24762</v>
      </c>
      <c r="E4626" t="s">
        <v>21966</v>
      </c>
      <c r="F4626" t="s">
        <v>21953</v>
      </c>
      <c r="G4626">
        <v>3220</v>
      </c>
      <c r="I4626">
        <v>150</v>
      </c>
      <c r="J4626" t="s">
        <v>21954</v>
      </c>
      <c r="K4626" t="s">
        <v>204</v>
      </c>
      <c r="L4626" t="s">
        <v>12492</v>
      </c>
      <c r="M4626" t="s">
        <v>21961</v>
      </c>
      <c r="N4626" t="s">
        <v>21961</v>
      </c>
      <c r="O4626" t="s">
        <v>21961</v>
      </c>
      <c r="P4626" t="s">
        <v>21961</v>
      </c>
      <c r="Q4626" t="s">
        <v>21956</v>
      </c>
      <c r="R4626">
        <v>0.01</v>
      </c>
      <c r="S4626">
        <v>0</v>
      </c>
    </row>
    <row r="4627" spans="1:20">
      <c r="A4627" t="s">
        <v>349</v>
      </c>
      <c r="B4627" t="s">
        <v>30069</v>
      </c>
      <c r="C4627" t="s">
        <v>30070</v>
      </c>
      <c r="D4627" t="s">
        <v>22554</v>
      </c>
      <c r="E4627" t="s">
        <v>21952</v>
      </c>
      <c r="F4627" t="s">
        <v>21953</v>
      </c>
      <c r="G4627">
        <v>3450</v>
      </c>
      <c r="I4627">
        <v>150</v>
      </c>
      <c r="J4627" t="s">
        <v>21954</v>
      </c>
      <c r="K4627" t="s">
        <v>204</v>
      </c>
      <c r="L4627" t="s">
        <v>12492</v>
      </c>
      <c r="M4627" t="s">
        <v>21955</v>
      </c>
      <c r="N4627" t="s">
        <v>21955</v>
      </c>
      <c r="O4627" t="s">
        <v>21955</v>
      </c>
      <c r="P4627" t="s">
        <v>21955</v>
      </c>
      <c r="Q4627" t="s">
        <v>21956</v>
      </c>
      <c r="R4627">
        <v>0.05</v>
      </c>
      <c r="S4627">
        <v>0</v>
      </c>
      <c r="T4627" t="s">
        <v>21967</v>
      </c>
    </row>
    <row r="4628" spans="1:20">
      <c r="A4628" t="s">
        <v>349</v>
      </c>
      <c r="B4628" t="s">
        <v>30071</v>
      </c>
      <c r="C4628" t="s">
        <v>30072</v>
      </c>
      <c r="D4628" t="s">
        <v>30073</v>
      </c>
      <c r="E4628" t="s">
        <v>21952</v>
      </c>
      <c r="F4628" t="s">
        <v>21953</v>
      </c>
      <c r="G4628">
        <v>3450</v>
      </c>
      <c r="I4628">
        <v>150</v>
      </c>
      <c r="J4628" t="s">
        <v>21954</v>
      </c>
      <c r="K4628" t="s">
        <v>204</v>
      </c>
      <c r="L4628" t="s">
        <v>12492</v>
      </c>
      <c r="M4628" t="s">
        <v>21955</v>
      </c>
      <c r="N4628" t="s">
        <v>21955</v>
      </c>
      <c r="O4628" t="s">
        <v>21955</v>
      </c>
      <c r="P4628" t="s">
        <v>21955</v>
      </c>
      <c r="Q4628" t="s">
        <v>21956</v>
      </c>
      <c r="R4628">
        <v>0.05</v>
      </c>
      <c r="S4628">
        <v>0</v>
      </c>
    </row>
    <row r="4629" spans="1:20">
      <c r="A4629" t="s">
        <v>349</v>
      </c>
      <c r="B4629" t="s">
        <v>30074</v>
      </c>
      <c r="C4629" t="s">
        <v>30075</v>
      </c>
      <c r="D4629" t="s">
        <v>23724</v>
      </c>
      <c r="E4629" t="s">
        <v>21987</v>
      </c>
      <c r="F4629" t="s">
        <v>21953</v>
      </c>
      <c r="G4629">
        <v>3450</v>
      </c>
      <c r="I4629">
        <v>150</v>
      </c>
      <c r="J4629" t="s">
        <v>21954</v>
      </c>
      <c r="K4629" t="s">
        <v>204</v>
      </c>
      <c r="L4629" t="s">
        <v>12492</v>
      </c>
      <c r="M4629" t="s">
        <v>21961</v>
      </c>
      <c r="N4629" t="s">
        <v>34</v>
      </c>
      <c r="O4629" t="s">
        <v>34</v>
      </c>
      <c r="P4629" t="s">
        <v>34</v>
      </c>
      <c r="Q4629" t="s">
        <v>21956</v>
      </c>
      <c r="R4629">
        <v>0.05</v>
      </c>
      <c r="S4629">
        <v>0</v>
      </c>
      <c r="T4629" t="s">
        <v>21967</v>
      </c>
    </row>
    <row r="4630" spans="1:20">
      <c r="A4630" t="s">
        <v>349</v>
      </c>
      <c r="B4630" t="s">
        <v>30076</v>
      </c>
      <c r="C4630" t="s">
        <v>30077</v>
      </c>
      <c r="D4630" t="s">
        <v>26608</v>
      </c>
      <c r="E4630" t="s">
        <v>21966</v>
      </c>
      <c r="F4630" t="s">
        <v>21953</v>
      </c>
      <c r="G4630">
        <v>3220</v>
      </c>
      <c r="I4630">
        <v>150</v>
      </c>
      <c r="J4630" t="s">
        <v>21954</v>
      </c>
      <c r="K4630" t="s">
        <v>12492</v>
      </c>
      <c r="L4630" t="s">
        <v>12492</v>
      </c>
      <c r="M4630" t="s">
        <v>21955</v>
      </c>
      <c r="N4630" t="s">
        <v>21955</v>
      </c>
      <c r="O4630" t="s">
        <v>21955</v>
      </c>
      <c r="P4630" t="s">
        <v>21955</v>
      </c>
      <c r="Q4630" t="s">
        <v>21956</v>
      </c>
      <c r="R4630">
        <v>0.05</v>
      </c>
      <c r="S4630">
        <v>0</v>
      </c>
      <c r="T4630" t="s">
        <v>21967</v>
      </c>
    </row>
    <row r="4631" spans="1:20">
      <c r="A4631" t="s">
        <v>349</v>
      </c>
      <c r="B4631" t="s">
        <v>30078</v>
      </c>
      <c r="C4631" t="s">
        <v>30079</v>
      </c>
      <c r="D4631" t="s">
        <v>21979</v>
      </c>
      <c r="E4631" t="s">
        <v>21952</v>
      </c>
      <c r="F4631" t="s">
        <v>21953</v>
      </c>
      <c r="G4631">
        <v>3440</v>
      </c>
      <c r="I4631">
        <v>150</v>
      </c>
      <c r="J4631" t="s">
        <v>21954</v>
      </c>
      <c r="K4631" t="s">
        <v>204</v>
      </c>
      <c r="L4631" t="s">
        <v>12492</v>
      </c>
      <c r="M4631" t="s">
        <v>21955</v>
      </c>
      <c r="N4631" t="s">
        <v>21955</v>
      </c>
      <c r="O4631" t="s">
        <v>21955</v>
      </c>
      <c r="P4631" t="s">
        <v>21955</v>
      </c>
      <c r="Q4631" t="s">
        <v>21956</v>
      </c>
      <c r="R4631">
        <v>0.05</v>
      </c>
      <c r="S4631">
        <v>0</v>
      </c>
    </row>
    <row r="4632" spans="1:20">
      <c r="A4632" t="s">
        <v>349</v>
      </c>
      <c r="B4632" t="s">
        <v>30080</v>
      </c>
      <c r="C4632" t="s">
        <v>30081</v>
      </c>
      <c r="D4632" t="s">
        <v>22376</v>
      </c>
      <c r="E4632" t="s">
        <v>21952</v>
      </c>
      <c r="F4632" t="s">
        <v>21953</v>
      </c>
      <c r="G4632">
        <v>3450</v>
      </c>
      <c r="I4632">
        <v>150</v>
      </c>
      <c r="J4632" t="s">
        <v>21954</v>
      </c>
      <c r="K4632" t="s">
        <v>12492</v>
      </c>
      <c r="L4632" t="s">
        <v>12492</v>
      </c>
      <c r="M4632" t="s">
        <v>21955</v>
      </c>
      <c r="N4632" t="s">
        <v>21955</v>
      </c>
      <c r="O4632" t="s">
        <v>21955</v>
      </c>
      <c r="P4632" t="s">
        <v>21955</v>
      </c>
      <c r="Q4632" t="s">
        <v>21956</v>
      </c>
      <c r="R4632">
        <v>0.05</v>
      </c>
      <c r="S4632">
        <v>0</v>
      </c>
      <c r="T4632" t="s">
        <v>21967</v>
      </c>
    </row>
    <row r="4633" spans="1:20">
      <c r="A4633" t="s">
        <v>349</v>
      </c>
      <c r="B4633" t="s">
        <v>30082</v>
      </c>
      <c r="C4633" t="s">
        <v>30083</v>
      </c>
      <c r="D4633" t="s">
        <v>22376</v>
      </c>
      <c r="E4633" t="s">
        <v>21952</v>
      </c>
      <c r="F4633" t="s">
        <v>21953</v>
      </c>
      <c r="G4633">
        <v>3440</v>
      </c>
      <c r="I4633">
        <v>150</v>
      </c>
      <c r="J4633" t="s">
        <v>21954</v>
      </c>
      <c r="K4633" t="s">
        <v>12492</v>
      </c>
      <c r="L4633" t="s">
        <v>12492</v>
      </c>
      <c r="M4633" t="s">
        <v>21955</v>
      </c>
      <c r="N4633" t="s">
        <v>21955</v>
      </c>
      <c r="O4633" t="s">
        <v>21955</v>
      </c>
      <c r="P4633" t="s">
        <v>21955</v>
      </c>
      <c r="Q4633" t="s">
        <v>21956</v>
      </c>
      <c r="R4633">
        <v>0.05</v>
      </c>
      <c r="S4633">
        <v>0</v>
      </c>
      <c r="T4633" t="s">
        <v>21967</v>
      </c>
    </row>
    <row r="4634" spans="1:20">
      <c r="A4634" t="s">
        <v>349</v>
      </c>
      <c r="B4634" t="s">
        <v>30084</v>
      </c>
      <c r="C4634" t="s">
        <v>30085</v>
      </c>
      <c r="D4634" t="s">
        <v>26584</v>
      </c>
      <c r="E4634" t="s">
        <v>21960</v>
      </c>
      <c r="F4634" t="s">
        <v>21953</v>
      </c>
      <c r="G4634">
        <v>3021</v>
      </c>
      <c r="I4634">
        <v>150</v>
      </c>
      <c r="J4634" t="s">
        <v>21954</v>
      </c>
      <c r="K4634" t="s">
        <v>12492</v>
      </c>
      <c r="L4634" t="s">
        <v>12492</v>
      </c>
      <c r="M4634" t="s">
        <v>21955</v>
      </c>
      <c r="N4634" t="s">
        <v>21955</v>
      </c>
      <c r="O4634" t="s">
        <v>21955</v>
      </c>
      <c r="P4634" t="s">
        <v>21955</v>
      </c>
      <c r="Q4634" t="s">
        <v>21956</v>
      </c>
      <c r="R4634">
        <v>0.05</v>
      </c>
      <c r="S4634">
        <v>0</v>
      </c>
    </row>
    <row r="4635" spans="1:20">
      <c r="A4635" t="s">
        <v>349</v>
      </c>
      <c r="B4635" t="s">
        <v>30086</v>
      </c>
      <c r="C4635" t="s">
        <v>30087</v>
      </c>
      <c r="D4635" t="s">
        <v>21959</v>
      </c>
      <c r="E4635" t="s">
        <v>21960</v>
      </c>
      <c r="F4635" t="s">
        <v>21953</v>
      </c>
      <c r="G4635">
        <v>3420</v>
      </c>
      <c r="I4635">
        <v>150</v>
      </c>
      <c r="J4635" t="s">
        <v>21954</v>
      </c>
      <c r="K4635" t="s">
        <v>204</v>
      </c>
      <c r="L4635" t="s">
        <v>12492</v>
      </c>
      <c r="M4635" t="s">
        <v>21961</v>
      </c>
      <c r="N4635" t="s">
        <v>21961</v>
      </c>
      <c r="O4635" t="s">
        <v>21961</v>
      </c>
      <c r="P4635" t="s">
        <v>21961</v>
      </c>
      <c r="Q4635" t="s">
        <v>21956</v>
      </c>
      <c r="R4635">
        <v>0.05</v>
      </c>
      <c r="S4635">
        <v>0</v>
      </c>
    </row>
    <row r="4636" spans="1:20">
      <c r="A4636" t="s">
        <v>349</v>
      </c>
      <c r="B4636" t="s">
        <v>30088</v>
      </c>
      <c r="C4636" t="s">
        <v>30089</v>
      </c>
      <c r="D4636" t="s">
        <v>26608</v>
      </c>
      <c r="E4636" t="s">
        <v>21966</v>
      </c>
      <c r="F4636" t="s">
        <v>21953</v>
      </c>
      <c r="G4636">
        <v>3220</v>
      </c>
      <c r="I4636">
        <v>150</v>
      </c>
      <c r="J4636" t="s">
        <v>21954</v>
      </c>
      <c r="K4636" t="s">
        <v>12492</v>
      </c>
      <c r="L4636" t="s">
        <v>12492</v>
      </c>
      <c r="M4636" t="s">
        <v>22149</v>
      </c>
      <c r="N4636" t="s">
        <v>22149</v>
      </c>
      <c r="O4636" t="s">
        <v>22149</v>
      </c>
      <c r="P4636" t="s">
        <v>22149</v>
      </c>
      <c r="Q4636" t="s">
        <v>21956</v>
      </c>
      <c r="R4636">
        <v>0.05</v>
      </c>
      <c r="S4636">
        <v>0</v>
      </c>
      <c r="T4636" t="s">
        <v>22002</v>
      </c>
    </row>
    <row r="4637" spans="1:20">
      <c r="A4637" t="s">
        <v>349</v>
      </c>
      <c r="B4637" t="s">
        <v>30090</v>
      </c>
      <c r="C4637" t="s">
        <v>30091</v>
      </c>
      <c r="D4637" t="s">
        <v>22043</v>
      </c>
      <c r="E4637" t="s">
        <v>21952</v>
      </c>
      <c r="F4637" t="s">
        <v>21953</v>
      </c>
      <c r="G4637">
        <v>3440</v>
      </c>
      <c r="I4637">
        <v>150</v>
      </c>
      <c r="J4637" t="s">
        <v>21954</v>
      </c>
      <c r="K4637" t="s">
        <v>204</v>
      </c>
      <c r="L4637" t="s">
        <v>12492</v>
      </c>
      <c r="M4637" t="s">
        <v>21961</v>
      </c>
      <c r="N4637" t="s">
        <v>21961</v>
      </c>
      <c r="O4637" t="s">
        <v>21961</v>
      </c>
      <c r="P4637" t="s">
        <v>21961</v>
      </c>
      <c r="Q4637" t="s">
        <v>21956</v>
      </c>
      <c r="R4637">
        <v>0.01</v>
      </c>
      <c r="S4637">
        <v>0</v>
      </c>
    </row>
    <row r="4638" spans="1:20">
      <c r="A4638" t="s">
        <v>349</v>
      </c>
      <c r="B4638" t="s">
        <v>30092</v>
      </c>
      <c r="C4638" t="s">
        <v>30093</v>
      </c>
      <c r="D4638" t="s">
        <v>22069</v>
      </c>
      <c r="E4638" t="s">
        <v>21952</v>
      </c>
      <c r="F4638" t="s">
        <v>21953</v>
      </c>
      <c r="G4638">
        <v>3430</v>
      </c>
      <c r="I4638">
        <v>200</v>
      </c>
      <c r="J4638" t="s">
        <v>21954</v>
      </c>
      <c r="K4638" t="s">
        <v>204</v>
      </c>
      <c r="L4638" t="s">
        <v>12492</v>
      </c>
      <c r="M4638" t="s">
        <v>21955</v>
      </c>
      <c r="N4638" t="s">
        <v>21955</v>
      </c>
      <c r="O4638" t="s">
        <v>21955</v>
      </c>
      <c r="P4638" t="s">
        <v>21955</v>
      </c>
      <c r="Q4638" t="s">
        <v>21956</v>
      </c>
      <c r="R4638">
        <v>0.05</v>
      </c>
      <c r="S4638">
        <v>0</v>
      </c>
      <c r="T4638" t="s">
        <v>21967</v>
      </c>
    </row>
    <row r="4639" spans="1:20">
      <c r="A4639" t="s">
        <v>349</v>
      </c>
      <c r="B4639" t="s">
        <v>30094</v>
      </c>
      <c r="C4639" t="s">
        <v>30095</v>
      </c>
      <c r="D4639" t="s">
        <v>22069</v>
      </c>
      <c r="E4639" t="s">
        <v>21952</v>
      </c>
      <c r="F4639" t="s">
        <v>21953</v>
      </c>
      <c r="G4639">
        <v>3430</v>
      </c>
      <c r="I4639">
        <v>150</v>
      </c>
      <c r="J4639" t="s">
        <v>21954</v>
      </c>
      <c r="K4639" t="s">
        <v>12492</v>
      </c>
      <c r="L4639" t="s">
        <v>12492</v>
      </c>
      <c r="M4639" t="s">
        <v>21955</v>
      </c>
      <c r="N4639" t="s">
        <v>21955</v>
      </c>
      <c r="O4639" t="s">
        <v>21955</v>
      </c>
      <c r="P4639" t="s">
        <v>21955</v>
      </c>
      <c r="Q4639" t="s">
        <v>21956</v>
      </c>
      <c r="R4639">
        <v>0.05</v>
      </c>
      <c r="S4639">
        <v>0</v>
      </c>
      <c r="T4639" t="s">
        <v>21962</v>
      </c>
    </row>
    <row r="4640" spans="1:20">
      <c r="A4640" t="s">
        <v>349</v>
      </c>
      <c r="B4640" t="s">
        <v>30096</v>
      </c>
      <c r="C4640" t="s">
        <v>30097</v>
      </c>
      <c r="D4640" t="s">
        <v>22551</v>
      </c>
      <c r="E4640" t="s">
        <v>21952</v>
      </c>
      <c r="F4640" t="s">
        <v>21953</v>
      </c>
      <c r="G4640">
        <v>3450</v>
      </c>
      <c r="I4640">
        <v>150</v>
      </c>
      <c r="J4640" t="s">
        <v>21954</v>
      </c>
      <c r="K4640" t="s">
        <v>12492</v>
      </c>
      <c r="L4640" t="s">
        <v>12492</v>
      </c>
      <c r="M4640" t="s">
        <v>21955</v>
      </c>
      <c r="N4640" t="s">
        <v>21955</v>
      </c>
      <c r="O4640" t="s">
        <v>21955</v>
      </c>
      <c r="P4640" t="s">
        <v>21955</v>
      </c>
      <c r="Q4640" t="s">
        <v>21956</v>
      </c>
      <c r="R4640">
        <v>0.05</v>
      </c>
      <c r="S4640">
        <v>0</v>
      </c>
      <c r="T4640" t="s">
        <v>21967</v>
      </c>
    </row>
    <row r="4641" spans="1:20">
      <c r="A4641" t="s">
        <v>349</v>
      </c>
      <c r="B4641" t="s">
        <v>30098</v>
      </c>
      <c r="C4641" t="s">
        <v>30099</v>
      </c>
      <c r="D4641" t="s">
        <v>25838</v>
      </c>
      <c r="E4641" t="s">
        <v>21952</v>
      </c>
      <c r="F4641" t="s">
        <v>21953</v>
      </c>
      <c r="G4641">
        <v>3440</v>
      </c>
      <c r="I4641">
        <v>200</v>
      </c>
      <c r="J4641" t="s">
        <v>21954</v>
      </c>
      <c r="K4641" t="s">
        <v>12492</v>
      </c>
      <c r="L4641" t="s">
        <v>12492</v>
      </c>
      <c r="M4641" t="s">
        <v>21955</v>
      </c>
      <c r="N4641" t="s">
        <v>21955</v>
      </c>
      <c r="O4641" t="s">
        <v>21955</v>
      </c>
      <c r="P4641" t="s">
        <v>21955</v>
      </c>
      <c r="Q4641" t="s">
        <v>21956</v>
      </c>
      <c r="R4641">
        <v>0.05</v>
      </c>
      <c r="S4641">
        <v>0</v>
      </c>
      <c r="T4641" t="s">
        <v>21967</v>
      </c>
    </row>
    <row r="4642" spans="1:20">
      <c r="A4642" t="s">
        <v>349</v>
      </c>
      <c r="B4642" t="s">
        <v>30100</v>
      </c>
      <c r="C4642" t="s">
        <v>30101</v>
      </c>
      <c r="D4642" t="s">
        <v>22523</v>
      </c>
      <c r="E4642" t="s">
        <v>21952</v>
      </c>
      <c r="F4642" t="s">
        <v>21953</v>
      </c>
      <c r="G4642">
        <v>3440</v>
      </c>
      <c r="I4642">
        <v>150</v>
      </c>
      <c r="J4642" t="s">
        <v>21954</v>
      </c>
      <c r="K4642" t="s">
        <v>12492</v>
      </c>
      <c r="L4642" t="s">
        <v>12492</v>
      </c>
      <c r="M4642" t="s">
        <v>21955</v>
      </c>
      <c r="N4642" t="s">
        <v>21955</v>
      </c>
      <c r="O4642" t="s">
        <v>21955</v>
      </c>
      <c r="P4642" t="s">
        <v>21955</v>
      </c>
      <c r="Q4642" t="s">
        <v>21956</v>
      </c>
      <c r="R4642">
        <v>0.05</v>
      </c>
      <c r="S4642">
        <v>0</v>
      </c>
      <c r="T4642" t="s">
        <v>21967</v>
      </c>
    </row>
    <row r="4643" spans="1:20">
      <c r="A4643" t="s">
        <v>349</v>
      </c>
      <c r="B4643" t="s">
        <v>30102</v>
      </c>
      <c r="C4643" t="s">
        <v>30103</v>
      </c>
      <c r="D4643" t="s">
        <v>22307</v>
      </c>
      <c r="E4643" t="s">
        <v>21952</v>
      </c>
      <c r="F4643" t="s">
        <v>21953</v>
      </c>
      <c r="G4643">
        <v>3430</v>
      </c>
      <c r="I4643">
        <v>150</v>
      </c>
      <c r="J4643" t="s">
        <v>21954</v>
      </c>
      <c r="K4643" t="s">
        <v>204</v>
      </c>
      <c r="L4643" t="s">
        <v>12492</v>
      </c>
      <c r="M4643" t="s">
        <v>21955</v>
      </c>
      <c r="N4643" t="s">
        <v>21955</v>
      </c>
      <c r="O4643" t="s">
        <v>21955</v>
      </c>
      <c r="P4643" t="s">
        <v>21955</v>
      </c>
      <c r="Q4643" t="s">
        <v>21956</v>
      </c>
      <c r="R4643">
        <v>0.05</v>
      </c>
      <c r="S4643">
        <v>0</v>
      </c>
    </row>
    <row r="4644" spans="1:20">
      <c r="A4644" t="s">
        <v>349</v>
      </c>
      <c r="B4644" t="s">
        <v>30104</v>
      </c>
      <c r="C4644" t="s">
        <v>30105</v>
      </c>
      <c r="D4644" t="s">
        <v>21990</v>
      </c>
      <c r="E4644" t="s">
        <v>21952</v>
      </c>
      <c r="F4644" t="s">
        <v>21953</v>
      </c>
      <c r="G4644">
        <v>3450</v>
      </c>
      <c r="I4644">
        <v>150</v>
      </c>
      <c r="J4644" t="s">
        <v>21954</v>
      </c>
      <c r="K4644" t="s">
        <v>12492</v>
      </c>
      <c r="L4644" t="s">
        <v>12492</v>
      </c>
      <c r="M4644" t="s">
        <v>21955</v>
      </c>
      <c r="N4644" t="s">
        <v>21955</v>
      </c>
      <c r="O4644" t="s">
        <v>21955</v>
      </c>
      <c r="P4644" t="s">
        <v>21955</v>
      </c>
      <c r="Q4644" t="s">
        <v>21956</v>
      </c>
      <c r="R4644">
        <v>0.05</v>
      </c>
      <c r="S4644">
        <v>0</v>
      </c>
      <c r="T4644" t="s">
        <v>21967</v>
      </c>
    </row>
    <row r="4645" spans="1:20">
      <c r="A4645" t="s">
        <v>349</v>
      </c>
      <c r="B4645" t="s">
        <v>30106</v>
      </c>
      <c r="C4645" t="s">
        <v>30107</v>
      </c>
      <c r="D4645" t="s">
        <v>22006</v>
      </c>
      <c r="E4645" t="s">
        <v>21952</v>
      </c>
      <c r="F4645" t="s">
        <v>21953</v>
      </c>
      <c r="G4645">
        <v>3440</v>
      </c>
      <c r="I4645">
        <v>150</v>
      </c>
      <c r="J4645" t="s">
        <v>21954</v>
      </c>
      <c r="K4645" t="s">
        <v>12492</v>
      </c>
      <c r="L4645" t="s">
        <v>12492</v>
      </c>
      <c r="M4645" t="s">
        <v>21955</v>
      </c>
      <c r="N4645" t="s">
        <v>21955</v>
      </c>
      <c r="O4645" t="s">
        <v>21955</v>
      </c>
      <c r="P4645" t="s">
        <v>21955</v>
      </c>
      <c r="Q4645" t="s">
        <v>21956</v>
      </c>
      <c r="R4645">
        <v>0.05</v>
      </c>
      <c r="S4645">
        <v>0</v>
      </c>
      <c r="T4645" t="s">
        <v>21967</v>
      </c>
    </row>
    <row r="4646" spans="1:20">
      <c r="A4646" t="s">
        <v>349</v>
      </c>
      <c r="B4646" t="s">
        <v>30108</v>
      </c>
      <c r="C4646" t="s">
        <v>30109</v>
      </c>
      <c r="D4646" t="s">
        <v>25227</v>
      </c>
      <c r="E4646" t="s">
        <v>21952</v>
      </c>
      <c r="F4646" t="s">
        <v>21953</v>
      </c>
      <c r="G4646">
        <v>3430</v>
      </c>
      <c r="I4646">
        <v>150</v>
      </c>
      <c r="J4646" t="s">
        <v>21954</v>
      </c>
      <c r="K4646" t="s">
        <v>12492</v>
      </c>
      <c r="L4646" t="s">
        <v>12492</v>
      </c>
      <c r="M4646" t="s">
        <v>21955</v>
      </c>
      <c r="N4646" t="s">
        <v>21955</v>
      </c>
      <c r="O4646" t="s">
        <v>21955</v>
      </c>
      <c r="P4646" t="s">
        <v>21955</v>
      </c>
      <c r="Q4646" t="s">
        <v>21956</v>
      </c>
      <c r="R4646">
        <v>0.05</v>
      </c>
      <c r="S4646">
        <v>0</v>
      </c>
      <c r="T4646" t="s">
        <v>22002</v>
      </c>
    </row>
    <row r="4647" spans="1:20">
      <c r="A4647" t="s">
        <v>349</v>
      </c>
      <c r="B4647" t="s">
        <v>30110</v>
      </c>
      <c r="C4647" t="s">
        <v>30111</v>
      </c>
      <c r="D4647" t="s">
        <v>22022</v>
      </c>
      <c r="E4647" t="s">
        <v>21952</v>
      </c>
      <c r="F4647" t="s">
        <v>21953</v>
      </c>
      <c r="G4647">
        <v>3440</v>
      </c>
      <c r="I4647">
        <v>150</v>
      </c>
      <c r="J4647" t="s">
        <v>21954</v>
      </c>
      <c r="K4647" t="s">
        <v>204</v>
      </c>
      <c r="L4647" t="s">
        <v>12492</v>
      </c>
      <c r="M4647" t="s">
        <v>21955</v>
      </c>
      <c r="N4647" t="s">
        <v>21955</v>
      </c>
      <c r="O4647" t="s">
        <v>21955</v>
      </c>
      <c r="P4647" t="s">
        <v>21955</v>
      </c>
      <c r="Q4647" t="s">
        <v>21956</v>
      </c>
      <c r="R4647">
        <v>0.05</v>
      </c>
      <c r="S4647">
        <v>0</v>
      </c>
      <c r="T4647" t="s">
        <v>21967</v>
      </c>
    </row>
    <row r="4648" spans="1:20">
      <c r="A4648" t="s">
        <v>349</v>
      </c>
      <c r="B4648" t="s">
        <v>30112</v>
      </c>
      <c r="C4648" t="s">
        <v>30113</v>
      </c>
      <c r="D4648" t="s">
        <v>22473</v>
      </c>
      <c r="E4648" t="s">
        <v>21952</v>
      </c>
      <c r="F4648" t="s">
        <v>21953</v>
      </c>
      <c r="G4648">
        <v>3450</v>
      </c>
      <c r="I4648">
        <v>150</v>
      </c>
      <c r="J4648" t="s">
        <v>21954</v>
      </c>
      <c r="K4648" t="s">
        <v>204</v>
      </c>
      <c r="L4648" t="s">
        <v>12492</v>
      </c>
      <c r="M4648" t="s">
        <v>21955</v>
      </c>
      <c r="N4648" t="s">
        <v>21955</v>
      </c>
      <c r="O4648" t="s">
        <v>21955</v>
      </c>
      <c r="P4648" t="s">
        <v>21955</v>
      </c>
      <c r="Q4648" t="s">
        <v>21956</v>
      </c>
      <c r="R4648">
        <v>0.05</v>
      </c>
      <c r="S4648">
        <v>0</v>
      </c>
    </row>
    <row r="4649" spans="1:20">
      <c r="A4649" t="s">
        <v>349</v>
      </c>
      <c r="B4649" t="s">
        <v>30114</v>
      </c>
      <c r="C4649" t="s">
        <v>30115</v>
      </c>
      <c r="D4649" t="s">
        <v>22043</v>
      </c>
      <c r="E4649" t="s">
        <v>21952</v>
      </c>
      <c r="F4649" t="s">
        <v>21953</v>
      </c>
      <c r="G4649">
        <v>3440</v>
      </c>
      <c r="I4649">
        <v>200</v>
      </c>
      <c r="J4649" t="s">
        <v>21954</v>
      </c>
      <c r="K4649" t="s">
        <v>204</v>
      </c>
      <c r="L4649" t="s">
        <v>12492</v>
      </c>
      <c r="M4649" t="s">
        <v>21955</v>
      </c>
      <c r="N4649" t="s">
        <v>21955</v>
      </c>
      <c r="O4649" t="s">
        <v>21955</v>
      </c>
      <c r="P4649" t="s">
        <v>21955</v>
      </c>
      <c r="Q4649" t="s">
        <v>21956</v>
      </c>
      <c r="R4649">
        <v>0.05</v>
      </c>
      <c r="S4649">
        <v>0</v>
      </c>
      <c r="T4649" t="s">
        <v>22002</v>
      </c>
    </row>
    <row r="4650" spans="1:20">
      <c r="A4650" t="s">
        <v>349</v>
      </c>
      <c r="B4650" t="s">
        <v>30116</v>
      </c>
      <c r="C4650" t="s">
        <v>30117</v>
      </c>
      <c r="D4650" t="s">
        <v>22069</v>
      </c>
      <c r="E4650" t="s">
        <v>21952</v>
      </c>
      <c r="F4650" t="s">
        <v>21953</v>
      </c>
      <c r="G4650">
        <v>3430</v>
      </c>
      <c r="H4650">
        <v>3450</v>
      </c>
      <c r="I4650">
        <v>150</v>
      </c>
      <c r="J4650" t="s">
        <v>21954</v>
      </c>
      <c r="K4650" t="s">
        <v>204</v>
      </c>
      <c r="L4650" t="s">
        <v>12492</v>
      </c>
      <c r="M4650" t="s">
        <v>21955</v>
      </c>
      <c r="N4650" t="s">
        <v>21955</v>
      </c>
      <c r="O4650" t="s">
        <v>21955</v>
      </c>
      <c r="P4650" t="s">
        <v>21955</v>
      </c>
      <c r="Q4650" t="s">
        <v>21956</v>
      </c>
      <c r="R4650">
        <v>0.05</v>
      </c>
      <c r="S4650">
        <v>0</v>
      </c>
      <c r="T4650" t="s">
        <v>21967</v>
      </c>
    </row>
    <row r="4651" spans="1:20">
      <c r="A4651" t="s">
        <v>349</v>
      </c>
      <c r="B4651" t="s">
        <v>30118</v>
      </c>
      <c r="C4651" t="s">
        <v>30119</v>
      </c>
      <c r="D4651" t="s">
        <v>22022</v>
      </c>
      <c r="E4651" t="s">
        <v>21952</v>
      </c>
      <c r="F4651" t="s">
        <v>21953</v>
      </c>
      <c r="G4651">
        <v>3440</v>
      </c>
      <c r="H4651">
        <v>3540</v>
      </c>
      <c r="I4651">
        <v>150</v>
      </c>
      <c r="J4651" t="s">
        <v>21954</v>
      </c>
      <c r="K4651" t="s">
        <v>204</v>
      </c>
      <c r="L4651" t="s">
        <v>12492</v>
      </c>
      <c r="M4651" t="s">
        <v>21955</v>
      </c>
      <c r="N4651" t="s">
        <v>21955</v>
      </c>
      <c r="O4651" t="s">
        <v>21955</v>
      </c>
      <c r="P4651" t="s">
        <v>21955</v>
      </c>
      <c r="Q4651" t="s">
        <v>21956</v>
      </c>
      <c r="R4651">
        <v>0.05</v>
      </c>
      <c r="S4651">
        <v>0</v>
      </c>
    </row>
    <row r="4652" spans="1:20">
      <c r="A4652" t="s">
        <v>349</v>
      </c>
      <c r="B4652" t="s">
        <v>30120</v>
      </c>
      <c r="C4652" t="s">
        <v>30121</v>
      </c>
      <c r="D4652" t="s">
        <v>22409</v>
      </c>
      <c r="E4652" t="s">
        <v>21952</v>
      </c>
      <c r="F4652" t="s">
        <v>21953</v>
      </c>
      <c r="G4652">
        <v>3220</v>
      </c>
      <c r="I4652">
        <v>150</v>
      </c>
      <c r="J4652" t="s">
        <v>21954</v>
      </c>
      <c r="K4652" t="s">
        <v>204</v>
      </c>
      <c r="L4652" t="s">
        <v>12492</v>
      </c>
      <c r="M4652" t="s">
        <v>21955</v>
      </c>
      <c r="N4652" t="s">
        <v>21955</v>
      </c>
      <c r="O4652" t="s">
        <v>21955</v>
      </c>
      <c r="P4652" t="s">
        <v>21955</v>
      </c>
      <c r="Q4652" t="s">
        <v>21956</v>
      </c>
      <c r="R4652">
        <v>0.05</v>
      </c>
      <c r="S4652">
        <v>0</v>
      </c>
      <c r="T4652" t="s">
        <v>21967</v>
      </c>
    </row>
    <row r="4653" spans="1:20">
      <c r="A4653" t="s">
        <v>349</v>
      </c>
      <c r="B4653" t="s">
        <v>30122</v>
      </c>
      <c r="C4653" t="s">
        <v>30123</v>
      </c>
      <c r="D4653" t="s">
        <v>22006</v>
      </c>
      <c r="E4653" t="s">
        <v>21952</v>
      </c>
      <c r="F4653" t="s">
        <v>21953</v>
      </c>
      <c r="G4653">
        <v>3440</v>
      </c>
      <c r="I4653">
        <v>150</v>
      </c>
      <c r="J4653" t="s">
        <v>21954</v>
      </c>
      <c r="K4653" t="s">
        <v>12492</v>
      </c>
      <c r="L4653" t="s">
        <v>12492</v>
      </c>
      <c r="M4653" t="s">
        <v>21955</v>
      </c>
      <c r="N4653" t="s">
        <v>21955</v>
      </c>
      <c r="O4653" t="s">
        <v>21955</v>
      </c>
      <c r="P4653" t="s">
        <v>21955</v>
      </c>
      <c r="Q4653" t="s">
        <v>21956</v>
      </c>
      <c r="R4653">
        <v>0.05</v>
      </c>
      <c r="S4653">
        <v>0</v>
      </c>
      <c r="T4653" t="s">
        <v>21967</v>
      </c>
    </row>
    <row r="4654" spans="1:20">
      <c r="A4654" t="s">
        <v>349</v>
      </c>
      <c r="B4654" t="s">
        <v>30124</v>
      </c>
      <c r="C4654" t="s">
        <v>30125</v>
      </c>
      <c r="D4654" t="s">
        <v>22025</v>
      </c>
      <c r="E4654" t="s">
        <v>21966</v>
      </c>
      <c r="F4654" t="s">
        <v>21953</v>
      </c>
      <c r="G4654">
        <v>3220</v>
      </c>
      <c r="I4654">
        <v>150</v>
      </c>
      <c r="J4654" t="s">
        <v>21954</v>
      </c>
      <c r="K4654" t="s">
        <v>12492</v>
      </c>
      <c r="L4654" t="s">
        <v>12492</v>
      </c>
      <c r="M4654" t="s">
        <v>21955</v>
      </c>
      <c r="N4654" t="s">
        <v>21955</v>
      </c>
      <c r="O4654" t="s">
        <v>21955</v>
      </c>
      <c r="P4654" t="s">
        <v>21955</v>
      </c>
      <c r="Q4654" t="s">
        <v>21956</v>
      </c>
      <c r="R4654">
        <v>0.05</v>
      </c>
      <c r="S4654">
        <v>0</v>
      </c>
      <c r="T4654" t="s">
        <v>21967</v>
      </c>
    </row>
    <row r="4655" spans="1:20">
      <c r="A4655" t="s">
        <v>349</v>
      </c>
      <c r="B4655" t="s">
        <v>30126</v>
      </c>
      <c r="C4655" t="s">
        <v>30127</v>
      </c>
      <c r="D4655" t="s">
        <v>22531</v>
      </c>
      <c r="E4655" t="s">
        <v>21966</v>
      </c>
      <c r="F4655" t="s">
        <v>21953</v>
      </c>
      <c r="G4655">
        <v>3220</v>
      </c>
      <c r="I4655">
        <v>150</v>
      </c>
      <c r="J4655" t="s">
        <v>21954</v>
      </c>
      <c r="K4655" t="s">
        <v>12492</v>
      </c>
      <c r="L4655" t="s">
        <v>12492</v>
      </c>
      <c r="M4655" t="s">
        <v>21955</v>
      </c>
      <c r="N4655" t="s">
        <v>21955</v>
      </c>
      <c r="O4655" t="s">
        <v>21955</v>
      </c>
      <c r="P4655" t="s">
        <v>21955</v>
      </c>
      <c r="Q4655" t="s">
        <v>21956</v>
      </c>
      <c r="R4655">
        <v>0.05</v>
      </c>
      <c r="S4655">
        <v>0</v>
      </c>
      <c r="T4655" t="s">
        <v>21967</v>
      </c>
    </row>
    <row r="4656" spans="1:20">
      <c r="A4656" t="s">
        <v>349</v>
      </c>
      <c r="B4656" t="s">
        <v>30128</v>
      </c>
      <c r="C4656" t="s">
        <v>30129</v>
      </c>
      <c r="D4656" t="s">
        <v>28101</v>
      </c>
      <c r="E4656" t="s">
        <v>21952</v>
      </c>
      <c r="F4656" t="s">
        <v>21953</v>
      </c>
      <c r="G4656">
        <v>3430</v>
      </c>
      <c r="I4656">
        <v>200</v>
      </c>
      <c r="J4656" t="s">
        <v>21954</v>
      </c>
      <c r="K4656" t="s">
        <v>12492</v>
      </c>
      <c r="L4656" t="s">
        <v>12492</v>
      </c>
      <c r="M4656" t="s">
        <v>21955</v>
      </c>
      <c r="N4656" t="s">
        <v>21955</v>
      </c>
      <c r="O4656" t="s">
        <v>21955</v>
      </c>
      <c r="P4656" t="s">
        <v>21955</v>
      </c>
      <c r="Q4656" t="s">
        <v>21956</v>
      </c>
      <c r="R4656">
        <v>0.05</v>
      </c>
      <c r="S4656">
        <v>0</v>
      </c>
      <c r="T4656" t="s">
        <v>21967</v>
      </c>
    </row>
    <row r="4657" spans="1:20">
      <c r="A4657" t="s">
        <v>349</v>
      </c>
      <c r="B4657" t="s">
        <v>30130</v>
      </c>
      <c r="C4657" t="s">
        <v>30131</v>
      </c>
      <c r="D4657" t="s">
        <v>21986</v>
      </c>
      <c r="E4657" t="s">
        <v>21960</v>
      </c>
      <c r="F4657" t="s">
        <v>21953</v>
      </c>
      <c r="G4657">
        <v>3430</v>
      </c>
      <c r="I4657">
        <v>150</v>
      </c>
      <c r="J4657" t="s">
        <v>21954</v>
      </c>
      <c r="K4657" t="s">
        <v>12492</v>
      </c>
      <c r="L4657" t="s">
        <v>12492</v>
      </c>
      <c r="M4657" t="s">
        <v>21961</v>
      </c>
      <c r="N4657" t="s">
        <v>21961</v>
      </c>
      <c r="O4657" t="s">
        <v>21961</v>
      </c>
      <c r="P4657" t="s">
        <v>21961</v>
      </c>
      <c r="Q4657" t="s">
        <v>21956</v>
      </c>
      <c r="R4657">
        <v>0.05</v>
      </c>
      <c r="S4657">
        <v>0</v>
      </c>
      <c r="T4657" t="s">
        <v>22002</v>
      </c>
    </row>
    <row r="4658" spans="1:20">
      <c r="A4658" t="s">
        <v>349</v>
      </c>
      <c r="B4658" t="s">
        <v>30132</v>
      </c>
      <c r="C4658" t="s">
        <v>30133</v>
      </c>
      <c r="D4658" t="s">
        <v>29128</v>
      </c>
      <c r="E4658" t="s">
        <v>21960</v>
      </c>
      <c r="F4658" t="s">
        <v>21953</v>
      </c>
      <c r="G4658">
        <v>3420</v>
      </c>
      <c r="I4658">
        <v>150</v>
      </c>
      <c r="J4658" t="s">
        <v>21954</v>
      </c>
      <c r="K4658" t="s">
        <v>12492</v>
      </c>
      <c r="L4658" t="s">
        <v>12492</v>
      </c>
      <c r="M4658" t="s">
        <v>21961</v>
      </c>
      <c r="N4658" t="s">
        <v>21961</v>
      </c>
      <c r="O4658" t="s">
        <v>21961</v>
      </c>
      <c r="P4658" t="s">
        <v>21961</v>
      </c>
      <c r="Q4658" t="s">
        <v>21956</v>
      </c>
      <c r="R4658">
        <v>0.05</v>
      </c>
      <c r="S4658">
        <v>0</v>
      </c>
      <c r="T4658" t="s">
        <v>22002</v>
      </c>
    </row>
    <row r="4659" spans="1:20">
      <c r="A4659" t="s">
        <v>349</v>
      </c>
      <c r="B4659" t="s">
        <v>30134</v>
      </c>
      <c r="C4659" t="s">
        <v>30135</v>
      </c>
      <c r="D4659" t="s">
        <v>29128</v>
      </c>
      <c r="E4659" t="s">
        <v>21960</v>
      </c>
      <c r="F4659" t="s">
        <v>21953</v>
      </c>
      <c r="G4659">
        <v>3420</v>
      </c>
      <c r="I4659">
        <v>150</v>
      </c>
      <c r="J4659" t="s">
        <v>21954</v>
      </c>
      <c r="K4659" t="s">
        <v>12492</v>
      </c>
      <c r="L4659" t="s">
        <v>12492</v>
      </c>
      <c r="M4659" t="s">
        <v>21961</v>
      </c>
      <c r="N4659" t="s">
        <v>21961</v>
      </c>
      <c r="O4659" t="s">
        <v>21961</v>
      </c>
      <c r="P4659" t="s">
        <v>21961</v>
      </c>
      <c r="Q4659" t="s">
        <v>21956</v>
      </c>
      <c r="R4659">
        <v>0.05</v>
      </c>
      <c r="S4659">
        <v>0</v>
      </c>
      <c r="T4659" t="s">
        <v>22002</v>
      </c>
    </row>
    <row r="4660" spans="1:20">
      <c r="A4660" t="s">
        <v>349</v>
      </c>
      <c r="B4660" t="s">
        <v>30136</v>
      </c>
      <c r="C4660" t="s">
        <v>30137</v>
      </c>
      <c r="D4660" t="s">
        <v>22073</v>
      </c>
      <c r="E4660" t="s">
        <v>21952</v>
      </c>
      <c r="F4660" t="s">
        <v>21953</v>
      </c>
      <c r="G4660">
        <v>3450</v>
      </c>
      <c r="I4660">
        <v>150</v>
      </c>
      <c r="J4660" t="s">
        <v>21954</v>
      </c>
      <c r="K4660" t="s">
        <v>204</v>
      </c>
      <c r="L4660" t="s">
        <v>12492</v>
      </c>
      <c r="M4660" t="s">
        <v>21955</v>
      </c>
      <c r="N4660" t="s">
        <v>21955</v>
      </c>
      <c r="O4660" t="s">
        <v>21955</v>
      </c>
      <c r="P4660" t="s">
        <v>21955</v>
      </c>
      <c r="Q4660" t="s">
        <v>21956</v>
      </c>
      <c r="R4660">
        <v>0.05</v>
      </c>
      <c r="S4660">
        <v>0</v>
      </c>
    </row>
    <row r="4661" spans="1:20">
      <c r="A4661" t="s">
        <v>349</v>
      </c>
      <c r="B4661" t="s">
        <v>30138</v>
      </c>
      <c r="C4661" t="s">
        <v>30139</v>
      </c>
      <c r="D4661" t="s">
        <v>22751</v>
      </c>
      <c r="E4661" t="s">
        <v>22199</v>
      </c>
      <c r="F4661" t="s">
        <v>21953</v>
      </c>
      <c r="G4661">
        <v>3220</v>
      </c>
      <c r="I4661">
        <v>150</v>
      </c>
      <c r="J4661" t="s">
        <v>21954</v>
      </c>
      <c r="K4661" t="s">
        <v>204</v>
      </c>
      <c r="L4661" t="s">
        <v>12492</v>
      </c>
      <c r="M4661" t="s">
        <v>21955</v>
      </c>
      <c r="N4661" t="s">
        <v>21955</v>
      </c>
      <c r="O4661" t="s">
        <v>21955</v>
      </c>
      <c r="P4661" t="s">
        <v>21955</v>
      </c>
      <c r="Q4661" t="s">
        <v>21956</v>
      </c>
      <c r="R4661">
        <v>0.05</v>
      </c>
      <c r="S4661">
        <v>0</v>
      </c>
    </row>
    <row r="4662" spans="1:20">
      <c r="A4662" t="s">
        <v>349</v>
      </c>
      <c r="B4662" t="s">
        <v>30140</v>
      </c>
      <c r="C4662" t="s">
        <v>30141</v>
      </c>
      <c r="D4662" t="s">
        <v>21979</v>
      </c>
      <c r="E4662" t="s">
        <v>21952</v>
      </c>
      <c r="F4662" t="s">
        <v>21953</v>
      </c>
      <c r="G4662">
        <v>3440</v>
      </c>
      <c r="I4662">
        <v>150</v>
      </c>
      <c r="J4662" t="s">
        <v>21954</v>
      </c>
      <c r="K4662" t="s">
        <v>204</v>
      </c>
      <c r="L4662" t="s">
        <v>12492</v>
      </c>
      <c r="M4662" t="s">
        <v>21955</v>
      </c>
      <c r="N4662" t="s">
        <v>21955</v>
      </c>
      <c r="O4662" t="s">
        <v>21955</v>
      </c>
      <c r="P4662" t="s">
        <v>21955</v>
      </c>
      <c r="Q4662" t="s">
        <v>21956</v>
      </c>
      <c r="R4662">
        <v>0.05</v>
      </c>
      <c r="S4662">
        <v>0</v>
      </c>
      <c r="T4662" t="s">
        <v>21967</v>
      </c>
    </row>
    <row r="4663" spans="1:20">
      <c r="A4663" t="s">
        <v>349</v>
      </c>
      <c r="B4663" t="s">
        <v>30142</v>
      </c>
      <c r="C4663" t="s">
        <v>30143</v>
      </c>
      <c r="D4663" t="s">
        <v>21979</v>
      </c>
      <c r="E4663" t="s">
        <v>21952</v>
      </c>
      <c r="F4663" t="s">
        <v>21953</v>
      </c>
      <c r="G4663">
        <v>3440</v>
      </c>
      <c r="I4663">
        <v>150</v>
      </c>
      <c r="J4663" t="s">
        <v>21954</v>
      </c>
      <c r="K4663" t="s">
        <v>204</v>
      </c>
      <c r="L4663" t="s">
        <v>12492</v>
      </c>
      <c r="M4663" t="s">
        <v>21955</v>
      </c>
      <c r="N4663" t="s">
        <v>21955</v>
      </c>
      <c r="O4663" t="s">
        <v>21955</v>
      </c>
      <c r="P4663" t="s">
        <v>21955</v>
      </c>
      <c r="Q4663" t="s">
        <v>21956</v>
      </c>
      <c r="R4663">
        <v>0.05</v>
      </c>
      <c r="S4663">
        <v>0</v>
      </c>
      <c r="T4663" t="s">
        <v>21967</v>
      </c>
    </row>
    <row r="4664" spans="1:20">
      <c r="A4664" t="s">
        <v>349</v>
      </c>
      <c r="B4664" t="s">
        <v>30144</v>
      </c>
      <c r="C4664" t="s">
        <v>30145</v>
      </c>
      <c r="D4664" t="s">
        <v>28101</v>
      </c>
      <c r="E4664" t="s">
        <v>21952</v>
      </c>
      <c r="F4664" t="s">
        <v>21953</v>
      </c>
      <c r="G4664">
        <v>3430</v>
      </c>
      <c r="I4664">
        <v>150</v>
      </c>
      <c r="J4664" t="s">
        <v>21954</v>
      </c>
      <c r="K4664" t="s">
        <v>12492</v>
      </c>
      <c r="L4664" t="s">
        <v>12492</v>
      </c>
      <c r="M4664" t="s">
        <v>21955</v>
      </c>
      <c r="N4664" t="s">
        <v>21955</v>
      </c>
      <c r="O4664" t="s">
        <v>21955</v>
      </c>
      <c r="P4664" t="s">
        <v>21955</v>
      </c>
      <c r="Q4664" t="s">
        <v>21956</v>
      </c>
      <c r="R4664">
        <v>0.05</v>
      </c>
      <c r="S4664">
        <v>0</v>
      </c>
      <c r="T4664" t="s">
        <v>21967</v>
      </c>
    </row>
    <row r="4665" spans="1:20">
      <c r="A4665" t="s">
        <v>349</v>
      </c>
      <c r="B4665" t="s">
        <v>30146</v>
      </c>
      <c r="C4665" t="s">
        <v>30147</v>
      </c>
      <c r="D4665" t="s">
        <v>22412</v>
      </c>
      <c r="E4665" t="s">
        <v>21952</v>
      </c>
      <c r="F4665" t="s">
        <v>21953</v>
      </c>
      <c r="G4665">
        <v>3430</v>
      </c>
      <c r="I4665">
        <v>200</v>
      </c>
      <c r="J4665" t="s">
        <v>21954</v>
      </c>
      <c r="K4665" t="s">
        <v>12492</v>
      </c>
      <c r="L4665" t="s">
        <v>12492</v>
      </c>
      <c r="M4665" t="s">
        <v>21955</v>
      </c>
      <c r="N4665" t="s">
        <v>21955</v>
      </c>
      <c r="O4665" t="s">
        <v>21955</v>
      </c>
      <c r="P4665" t="s">
        <v>21955</v>
      </c>
      <c r="Q4665" t="s">
        <v>21956</v>
      </c>
      <c r="R4665">
        <v>0.05</v>
      </c>
      <c r="S4665">
        <v>0</v>
      </c>
      <c r="T4665" t="s">
        <v>21967</v>
      </c>
    </row>
    <row r="4666" spans="1:20">
      <c r="A4666" t="s">
        <v>349</v>
      </c>
      <c r="B4666" t="s">
        <v>30148</v>
      </c>
      <c r="C4666" t="s">
        <v>30149</v>
      </c>
      <c r="D4666" t="s">
        <v>22125</v>
      </c>
      <c r="E4666" t="s">
        <v>21987</v>
      </c>
      <c r="F4666" t="s">
        <v>21953</v>
      </c>
      <c r="G4666">
        <v>3220</v>
      </c>
      <c r="I4666">
        <v>200</v>
      </c>
      <c r="J4666" t="s">
        <v>21954</v>
      </c>
      <c r="K4666" t="s">
        <v>12492</v>
      </c>
      <c r="L4666" t="s">
        <v>12492</v>
      </c>
      <c r="M4666" t="s">
        <v>21955</v>
      </c>
      <c r="N4666" t="s">
        <v>21955</v>
      </c>
      <c r="O4666" t="s">
        <v>21955</v>
      </c>
      <c r="P4666" t="s">
        <v>21955</v>
      </c>
      <c r="Q4666" t="s">
        <v>21956</v>
      </c>
      <c r="R4666">
        <v>0.05</v>
      </c>
      <c r="S4666">
        <v>0</v>
      </c>
      <c r="T4666" t="s">
        <v>21967</v>
      </c>
    </row>
    <row r="4667" spans="1:20">
      <c r="A4667" t="s">
        <v>349</v>
      </c>
      <c r="B4667" t="s">
        <v>30150</v>
      </c>
      <c r="C4667" t="s">
        <v>30151</v>
      </c>
      <c r="D4667" t="s">
        <v>26608</v>
      </c>
      <c r="E4667" t="s">
        <v>21966</v>
      </c>
      <c r="F4667" t="s">
        <v>21953</v>
      </c>
      <c r="G4667">
        <v>3220</v>
      </c>
      <c r="I4667">
        <v>150</v>
      </c>
      <c r="J4667" t="s">
        <v>21954</v>
      </c>
      <c r="K4667" t="s">
        <v>12492</v>
      </c>
      <c r="L4667" t="s">
        <v>12492</v>
      </c>
      <c r="M4667" t="s">
        <v>22149</v>
      </c>
      <c r="N4667" t="s">
        <v>22149</v>
      </c>
      <c r="O4667" t="s">
        <v>22149</v>
      </c>
      <c r="P4667" t="s">
        <v>22149</v>
      </c>
      <c r="Q4667" t="s">
        <v>21956</v>
      </c>
      <c r="R4667">
        <v>0.05</v>
      </c>
      <c r="S4667">
        <v>0</v>
      </c>
      <c r="T4667" t="s">
        <v>22002</v>
      </c>
    </row>
    <row r="4668" spans="1:20">
      <c r="A4668" t="s">
        <v>349</v>
      </c>
      <c r="B4668" t="s">
        <v>30152</v>
      </c>
      <c r="C4668" t="s">
        <v>30153</v>
      </c>
      <c r="D4668" t="s">
        <v>22423</v>
      </c>
      <c r="E4668" t="s">
        <v>21987</v>
      </c>
      <c r="F4668" t="s">
        <v>21953</v>
      </c>
      <c r="G4668">
        <v>3440</v>
      </c>
      <c r="I4668">
        <v>150</v>
      </c>
      <c r="J4668" t="s">
        <v>21954</v>
      </c>
      <c r="K4668" t="s">
        <v>204</v>
      </c>
      <c r="L4668" t="s">
        <v>12492</v>
      </c>
      <c r="M4668" t="s">
        <v>21955</v>
      </c>
      <c r="N4668" t="s">
        <v>21955</v>
      </c>
      <c r="O4668" t="s">
        <v>21955</v>
      </c>
      <c r="P4668" t="s">
        <v>21955</v>
      </c>
      <c r="Q4668" t="s">
        <v>21956</v>
      </c>
      <c r="R4668">
        <v>0.05</v>
      </c>
      <c r="S4668">
        <v>0</v>
      </c>
    </row>
    <row r="4669" spans="1:20">
      <c r="A4669" t="s">
        <v>349</v>
      </c>
      <c r="B4669" t="s">
        <v>30154</v>
      </c>
      <c r="C4669" t="s">
        <v>30155</v>
      </c>
      <c r="D4669" t="s">
        <v>22376</v>
      </c>
      <c r="E4669" t="s">
        <v>21952</v>
      </c>
      <c r="F4669" t="s">
        <v>21953</v>
      </c>
      <c r="G4669">
        <v>3440</v>
      </c>
      <c r="I4669">
        <v>150</v>
      </c>
      <c r="J4669" t="s">
        <v>21954</v>
      </c>
      <c r="K4669" t="s">
        <v>204</v>
      </c>
      <c r="L4669" t="s">
        <v>12492</v>
      </c>
      <c r="M4669" t="s">
        <v>21955</v>
      </c>
      <c r="N4669" t="s">
        <v>21955</v>
      </c>
      <c r="O4669" t="s">
        <v>21955</v>
      </c>
      <c r="P4669" t="s">
        <v>21955</v>
      </c>
      <c r="Q4669" t="s">
        <v>21956</v>
      </c>
      <c r="R4669">
        <v>0.05</v>
      </c>
      <c r="S4669">
        <v>0</v>
      </c>
      <c r="T4669" t="s">
        <v>22002</v>
      </c>
    </row>
    <row r="4670" spans="1:20">
      <c r="A4670" t="s">
        <v>349</v>
      </c>
      <c r="B4670" t="s">
        <v>30156</v>
      </c>
      <c r="C4670" t="s">
        <v>30157</v>
      </c>
      <c r="D4670" t="s">
        <v>22215</v>
      </c>
      <c r="E4670" t="s">
        <v>21966</v>
      </c>
      <c r="F4670" t="s">
        <v>21953</v>
      </c>
      <c r="G4670">
        <v>3220</v>
      </c>
      <c r="I4670">
        <v>150</v>
      </c>
      <c r="J4670" t="s">
        <v>21954</v>
      </c>
      <c r="K4670" t="s">
        <v>204</v>
      </c>
      <c r="L4670" t="s">
        <v>12492</v>
      </c>
      <c r="M4670" t="s">
        <v>21955</v>
      </c>
      <c r="N4670" t="s">
        <v>21955</v>
      </c>
      <c r="O4670" t="s">
        <v>21955</v>
      </c>
      <c r="P4670" t="s">
        <v>21955</v>
      </c>
      <c r="Q4670" t="s">
        <v>21956</v>
      </c>
      <c r="R4670">
        <v>0.05</v>
      </c>
      <c r="S4670">
        <v>0</v>
      </c>
      <c r="T4670" t="s">
        <v>21967</v>
      </c>
    </row>
    <row r="4671" spans="1:20">
      <c r="A4671" t="s">
        <v>349</v>
      </c>
      <c r="B4671" t="s">
        <v>30158</v>
      </c>
      <c r="C4671" t="s">
        <v>30159</v>
      </c>
      <c r="D4671" t="s">
        <v>21979</v>
      </c>
      <c r="E4671" t="s">
        <v>21952</v>
      </c>
      <c r="F4671" t="s">
        <v>21953</v>
      </c>
      <c r="G4671">
        <v>3440</v>
      </c>
      <c r="I4671">
        <v>150</v>
      </c>
      <c r="J4671" t="s">
        <v>21954</v>
      </c>
      <c r="K4671" t="s">
        <v>12492</v>
      </c>
      <c r="L4671" t="s">
        <v>12492</v>
      </c>
      <c r="M4671" t="s">
        <v>21955</v>
      </c>
      <c r="N4671" t="s">
        <v>21955</v>
      </c>
      <c r="O4671" t="s">
        <v>21955</v>
      </c>
      <c r="P4671" t="s">
        <v>21955</v>
      </c>
      <c r="Q4671" t="s">
        <v>21956</v>
      </c>
      <c r="R4671">
        <v>0.05</v>
      </c>
      <c r="S4671">
        <v>0</v>
      </c>
      <c r="T4671" t="s">
        <v>22002</v>
      </c>
    </row>
    <row r="4672" spans="1:20">
      <c r="A4672" t="s">
        <v>349</v>
      </c>
      <c r="B4672" t="s">
        <v>30160</v>
      </c>
      <c r="C4672" t="s">
        <v>30161</v>
      </c>
      <c r="D4672" t="s">
        <v>22022</v>
      </c>
      <c r="E4672" t="s">
        <v>21952</v>
      </c>
      <c r="F4672" t="s">
        <v>21953</v>
      </c>
      <c r="G4672">
        <v>3450</v>
      </c>
      <c r="I4672">
        <v>150</v>
      </c>
      <c r="J4672" t="s">
        <v>21954</v>
      </c>
      <c r="K4672" t="s">
        <v>204</v>
      </c>
      <c r="L4672" t="s">
        <v>12492</v>
      </c>
      <c r="M4672" t="s">
        <v>21955</v>
      </c>
      <c r="N4672" t="s">
        <v>21955</v>
      </c>
      <c r="O4672" t="s">
        <v>21955</v>
      </c>
      <c r="P4672" t="s">
        <v>21955</v>
      </c>
      <c r="Q4672" t="s">
        <v>21956</v>
      </c>
      <c r="R4672">
        <v>0.05</v>
      </c>
      <c r="S4672">
        <v>0</v>
      </c>
    </row>
    <row r="4673" spans="1:20">
      <c r="A4673" t="s">
        <v>349</v>
      </c>
      <c r="B4673" t="s">
        <v>30162</v>
      </c>
      <c r="C4673" t="s">
        <v>30163</v>
      </c>
      <c r="D4673" t="s">
        <v>22412</v>
      </c>
      <c r="E4673" t="s">
        <v>21966</v>
      </c>
      <c r="F4673" t="s">
        <v>21953</v>
      </c>
      <c r="G4673">
        <v>3220</v>
      </c>
      <c r="I4673">
        <v>150</v>
      </c>
      <c r="J4673" t="s">
        <v>21954</v>
      </c>
      <c r="K4673" t="s">
        <v>12492</v>
      </c>
      <c r="L4673" t="s">
        <v>12492</v>
      </c>
      <c r="M4673" t="s">
        <v>22149</v>
      </c>
      <c r="N4673" t="s">
        <v>22149</v>
      </c>
      <c r="O4673" t="s">
        <v>22149</v>
      </c>
      <c r="P4673" t="s">
        <v>22149</v>
      </c>
      <c r="Q4673" t="s">
        <v>21956</v>
      </c>
      <c r="R4673">
        <v>0.05</v>
      </c>
      <c r="S4673">
        <v>0</v>
      </c>
      <c r="T4673" t="s">
        <v>21967</v>
      </c>
    </row>
    <row r="4674" spans="1:20">
      <c r="A4674" t="s">
        <v>349</v>
      </c>
      <c r="B4674" t="s">
        <v>30164</v>
      </c>
      <c r="C4674" t="s">
        <v>30165</v>
      </c>
      <c r="D4674" t="s">
        <v>22025</v>
      </c>
      <c r="E4674" t="s">
        <v>21966</v>
      </c>
      <c r="F4674" t="s">
        <v>21953</v>
      </c>
      <c r="G4674">
        <v>3220</v>
      </c>
      <c r="I4674">
        <v>150</v>
      </c>
      <c r="J4674" t="s">
        <v>21954</v>
      </c>
      <c r="K4674" t="s">
        <v>204</v>
      </c>
      <c r="L4674" t="s">
        <v>12492</v>
      </c>
      <c r="M4674" t="s">
        <v>21955</v>
      </c>
      <c r="N4674" t="s">
        <v>21955</v>
      </c>
      <c r="O4674" t="s">
        <v>21955</v>
      </c>
      <c r="P4674" t="s">
        <v>21955</v>
      </c>
      <c r="Q4674" t="s">
        <v>21956</v>
      </c>
      <c r="R4674">
        <v>0.05</v>
      </c>
      <c r="S4674">
        <v>0</v>
      </c>
      <c r="T4674" t="s">
        <v>21967</v>
      </c>
    </row>
    <row r="4675" spans="1:20">
      <c r="A4675" t="s">
        <v>349</v>
      </c>
      <c r="B4675" t="s">
        <v>30166</v>
      </c>
      <c r="C4675" t="s">
        <v>30167</v>
      </c>
      <c r="D4675" t="s">
        <v>22804</v>
      </c>
      <c r="E4675" t="s">
        <v>30168</v>
      </c>
      <c r="F4675" t="s">
        <v>21953</v>
      </c>
      <c r="G4675">
        <v>3220</v>
      </c>
      <c r="I4675">
        <v>150</v>
      </c>
      <c r="J4675" t="s">
        <v>21954</v>
      </c>
      <c r="K4675" t="s">
        <v>12492</v>
      </c>
      <c r="L4675" t="s">
        <v>12492</v>
      </c>
      <c r="M4675" t="s">
        <v>21955</v>
      </c>
      <c r="N4675" t="s">
        <v>21955</v>
      </c>
      <c r="O4675" t="s">
        <v>21955</v>
      </c>
      <c r="P4675" t="s">
        <v>21955</v>
      </c>
      <c r="Q4675" t="s">
        <v>21956</v>
      </c>
      <c r="R4675">
        <v>0.05</v>
      </c>
      <c r="S4675">
        <v>0</v>
      </c>
      <c r="T4675" t="s">
        <v>21967</v>
      </c>
    </row>
    <row r="4676" spans="1:20">
      <c r="A4676" t="s">
        <v>349</v>
      </c>
      <c r="B4676" t="s">
        <v>30169</v>
      </c>
      <c r="C4676" t="s">
        <v>30170</v>
      </c>
      <c r="D4676" t="s">
        <v>27366</v>
      </c>
      <c r="E4676" t="s">
        <v>21952</v>
      </c>
      <c r="F4676" t="s">
        <v>21953</v>
      </c>
      <c r="G4676">
        <v>3430</v>
      </c>
      <c r="I4676">
        <v>200</v>
      </c>
      <c r="J4676" t="s">
        <v>21954</v>
      </c>
      <c r="K4676" t="s">
        <v>12492</v>
      </c>
      <c r="L4676" t="s">
        <v>12492</v>
      </c>
      <c r="M4676" t="s">
        <v>21955</v>
      </c>
      <c r="N4676" t="s">
        <v>21955</v>
      </c>
      <c r="O4676" t="s">
        <v>21955</v>
      </c>
      <c r="P4676" t="s">
        <v>21955</v>
      </c>
      <c r="Q4676" t="s">
        <v>21956</v>
      </c>
      <c r="R4676">
        <v>0.05</v>
      </c>
      <c r="S4676">
        <v>0</v>
      </c>
      <c r="T4676" t="s">
        <v>21967</v>
      </c>
    </row>
    <row r="4677" spans="1:20">
      <c r="A4677" t="s">
        <v>349</v>
      </c>
      <c r="B4677" t="s">
        <v>30171</v>
      </c>
      <c r="C4677" t="s">
        <v>30172</v>
      </c>
      <c r="D4677" t="s">
        <v>26608</v>
      </c>
      <c r="E4677" t="s">
        <v>21966</v>
      </c>
      <c r="F4677" t="s">
        <v>21953</v>
      </c>
      <c r="G4677">
        <v>3220</v>
      </c>
      <c r="I4677">
        <v>150</v>
      </c>
      <c r="J4677" t="s">
        <v>21954</v>
      </c>
      <c r="K4677" t="s">
        <v>12492</v>
      </c>
      <c r="L4677" t="s">
        <v>12492</v>
      </c>
      <c r="M4677" t="s">
        <v>34</v>
      </c>
      <c r="N4677" t="s">
        <v>34</v>
      </c>
      <c r="O4677" t="s">
        <v>34</v>
      </c>
      <c r="P4677" t="s">
        <v>34</v>
      </c>
      <c r="Q4677" t="s">
        <v>21956</v>
      </c>
      <c r="R4677">
        <v>0.05</v>
      </c>
      <c r="S4677">
        <v>0</v>
      </c>
      <c r="T4677" t="s">
        <v>21967</v>
      </c>
    </row>
    <row r="4678" spans="1:20">
      <c r="A4678" t="s">
        <v>349</v>
      </c>
      <c r="B4678" t="s">
        <v>30173</v>
      </c>
      <c r="C4678" t="s">
        <v>30174</v>
      </c>
      <c r="D4678" t="s">
        <v>26723</v>
      </c>
      <c r="E4678" t="s">
        <v>21966</v>
      </c>
      <c r="F4678" t="s">
        <v>21953</v>
      </c>
      <c r="G4678">
        <v>3220</v>
      </c>
      <c r="I4678">
        <v>200</v>
      </c>
      <c r="J4678" t="s">
        <v>21954</v>
      </c>
      <c r="K4678" t="s">
        <v>12492</v>
      </c>
      <c r="L4678" t="s">
        <v>12492</v>
      </c>
      <c r="M4678" t="s">
        <v>21955</v>
      </c>
      <c r="N4678" t="s">
        <v>21955</v>
      </c>
      <c r="O4678" t="s">
        <v>21955</v>
      </c>
      <c r="P4678" t="s">
        <v>21955</v>
      </c>
      <c r="Q4678" t="s">
        <v>21956</v>
      </c>
      <c r="R4678">
        <v>0.05</v>
      </c>
      <c r="S4678">
        <v>0</v>
      </c>
      <c r="T4678" t="s">
        <v>21967</v>
      </c>
    </row>
    <row r="4679" spans="1:20">
      <c r="A4679" t="s">
        <v>349</v>
      </c>
      <c r="B4679" t="s">
        <v>30175</v>
      </c>
      <c r="C4679" t="s">
        <v>30176</v>
      </c>
      <c r="D4679" t="s">
        <v>22162</v>
      </c>
      <c r="E4679" t="s">
        <v>21966</v>
      </c>
      <c r="F4679" t="s">
        <v>21953</v>
      </c>
      <c r="G4679">
        <v>3440</v>
      </c>
      <c r="I4679">
        <v>200</v>
      </c>
      <c r="J4679" t="s">
        <v>21954</v>
      </c>
      <c r="K4679" t="s">
        <v>12492</v>
      </c>
      <c r="L4679" t="s">
        <v>12492</v>
      </c>
      <c r="M4679" t="s">
        <v>21955</v>
      </c>
      <c r="N4679" t="s">
        <v>21955</v>
      </c>
      <c r="O4679" t="s">
        <v>21955</v>
      </c>
      <c r="P4679" t="s">
        <v>21955</v>
      </c>
      <c r="Q4679" t="s">
        <v>21956</v>
      </c>
      <c r="R4679">
        <v>0.05</v>
      </c>
      <c r="S4679">
        <v>0</v>
      </c>
      <c r="T4679" t="s">
        <v>21967</v>
      </c>
    </row>
    <row r="4680" spans="1:20">
      <c r="A4680" t="s">
        <v>349</v>
      </c>
      <c r="B4680" t="s">
        <v>30177</v>
      </c>
      <c r="C4680" t="s">
        <v>30178</v>
      </c>
      <c r="D4680" t="s">
        <v>22215</v>
      </c>
      <c r="E4680" t="s">
        <v>21952</v>
      </c>
      <c r="F4680" t="s">
        <v>21953</v>
      </c>
      <c r="G4680">
        <v>3450</v>
      </c>
      <c r="I4680">
        <v>150</v>
      </c>
      <c r="J4680" t="s">
        <v>21954</v>
      </c>
      <c r="K4680" t="s">
        <v>204</v>
      </c>
      <c r="L4680" t="s">
        <v>12492</v>
      </c>
      <c r="M4680" t="s">
        <v>21955</v>
      </c>
      <c r="N4680" t="s">
        <v>21955</v>
      </c>
      <c r="O4680" t="s">
        <v>21955</v>
      </c>
      <c r="P4680" t="s">
        <v>21955</v>
      </c>
      <c r="Q4680" t="s">
        <v>21956</v>
      </c>
      <c r="R4680">
        <v>0.05</v>
      </c>
      <c r="S4680">
        <v>0</v>
      </c>
      <c r="T4680" t="s">
        <v>21967</v>
      </c>
    </row>
    <row r="4681" spans="1:20">
      <c r="A4681" t="s">
        <v>349</v>
      </c>
      <c r="B4681" t="s">
        <v>30179</v>
      </c>
      <c r="C4681" t="s">
        <v>30180</v>
      </c>
      <c r="D4681" t="s">
        <v>22073</v>
      </c>
      <c r="E4681" t="s">
        <v>21952</v>
      </c>
      <c r="F4681" t="s">
        <v>21953</v>
      </c>
      <c r="G4681">
        <v>3450</v>
      </c>
      <c r="I4681">
        <v>200</v>
      </c>
      <c r="J4681" t="s">
        <v>21954</v>
      </c>
      <c r="K4681" t="s">
        <v>12492</v>
      </c>
      <c r="L4681" t="s">
        <v>12492</v>
      </c>
      <c r="M4681" t="s">
        <v>21955</v>
      </c>
      <c r="N4681" t="s">
        <v>21955</v>
      </c>
      <c r="O4681" t="s">
        <v>21955</v>
      </c>
      <c r="P4681" t="s">
        <v>21955</v>
      </c>
      <c r="Q4681" t="s">
        <v>21956</v>
      </c>
      <c r="R4681">
        <v>0.05</v>
      </c>
      <c r="S4681">
        <v>0</v>
      </c>
      <c r="T4681" t="s">
        <v>21967</v>
      </c>
    </row>
    <row r="4682" spans="1:20">
      <c r="A4682" t="s">
        <v>349</v>
      </c>
      <c r="B4682" t="s">
        <v>30181</v>
      </c>
      <c r="C4682" t="s">
        <v>30182</v>
      </c>
      <c r="D4682" t="s">
        <v>22804</v>
      </c>
      <c r="E4682" t="s">
        <v>22199</v>
      </c>
      <c r="F4682" t="s">
        <v>21953</v>
      </c>
      <c r="G4682">
        <v>3220</v>
      </c>
      <c r="I4682">
        <v>150</v>
      </c>
      <c r="J4682" t="s">
        <v>21954</v>
      </c>
      <c r="K4682" t="s">
        <v>12492</v>
      </c>
      <c r="L4682" t="s">
        <v>12492</v>
      </c>
      <c r="M4682" t="s">
        <v>21955</v>
      </c>
      <c r="N4682" t="s">
        <v>21955</v>
      </c>
      <c r="O4682" t="s">
        <v>21955</v>
      </c>
      <c r="P4682" t="s">
        <v>21955</v>
      </c>
      <c r="Q4682" t="s">
        <v>21956</v>
      </c>
      <c r="R4682">
        <v>0.05</v>
      </c>
      <c r="S4682">
        <v>0</v>
      </c>
      <c r="T4682" t="s">
        <v>21967</v>
      </c>
    </row>
    <row r="4683" spans="1:20">
      <c r="A4683" t="s">
        <v>349</v>
      </c>
      <c r="B4683" t="s">
        <v>30183</v>
      </c>
      <c r="C4683" t="s">
        <v>30184</v>
      </c>
      <c r="D4683" t="s">
        <v>21986</v>
      </c>
      <c r="E4683" t="s">
        <v>21960</v>
      </c>
      <c r="F4683" t="s">
        <v>21953</v>
      </c>
      <c r="G4683">
        <v>3420</v>
      </c>
      <c r="I4683">
        <v>150</v>
      </c>
      <c r="J4683" t="s">
        <v>21954</v>
      </c>
      <c r="K4683" t="s">
        <v>12492</v>
      </c>
      <c r="L4683" t="s">
        <v>12492</v>
      </c>
      <c r="M4683" t="s">
        <v>21961</v>
      </c>
      <c r="N4683" t="s">
        <v>21961</v>
      </c>
      <c r="O4683" t="s">
        <v>21961</v>
      </c>
      <c r="P4683" t="s">
        <v>21961</v>
      </c>
      <c r="Q4683" t="s">
        <v>21956</v>
      </c>
      <c r="R4683">
        <v>0.05</v>
      </c>
      <c r="S4683">
        <v>0</v>
      </c>
      <c r="T4683" t="s">
        <v>22002</v>
      </c>
    </row>
    <row r="4684" spans="1:20">
      <c r="A4684" t="s">
        <v>349</v>
      </c>
      <c r="B4684" t="s">
        <v>30185</v>
      </c>
      <c r="C4684" t="s">
        <v>30186</v>
      </c>
      <c r="D4684" t="s">
        <v>22069</v>
      </c>
      <c r="E4684" t="s">
        <v>21952</v>
      </c>
      <c r="F4684" t="s">
        <v>21953</v>
      </c>
      <c r="G4684">
        <v>3430</v>
      </c>
      <c r="I4684">
        <v>150</v>
      </c>
      <c r="J4684" t="s">
        <v>21954</v>
      </c>
      <c r="K4684" t="s">
        <v>204</v>
      </c>
      <c r="L4684" t="s">
        <v>12492</v>
      </c>
      <c r="M4684" t="s">
        <v>21955</v>
      </c>
      <c r="N4684" t="s">
        <v>21955</v>
      </c>
      <c r="O4684" t="s">
        <v>21955</v>
      </c>
      <c r="P4684" t="s">
        <v>21955</v>
      </c>
      <c r="Q4684" t="s">
        <v>21956</v>
      </c>
      <c r="R4684">
        <v>0.05</v>
      </c>
      <c r="S4684">
        <v>0</v>
      </c>
      <c r="T4684" t="s">
        <v>21962</v>
      </c>
    </row>
    <row r="4685" spans="1:20">
      <c r="A4685" t="s">
        <v>349</v>
      </c>
      <c r="B4685" t="s">
        <v>30187</v>
      </c>
      <c r="C4685" t="s">
        <v>30188</v>
      </c>
      <c r="D4685" t="s">
        <v>22069</v>
      </c>
      <c r="E4685" t="s">
        <v>21952</v>
      </c>
      <c r="F4685" t="s">
        <v>21953</v>
      </c>
      <c r="G4685">
        <v>3430</v>
      </c>
      <c r="I4685">
        <v>150</v>
      </c>
      <c r="J4685" t="s">
        <v>21954</v>
      </c>
      <c r="K4685" t="s">
        <v>204</v>
      </c>
      <c r="L4685" t="s">
        <v>12492</v>
      </c>
      <c r="M4685" t="s">
        <v>21955</v>
      </c>
      <c r="N4685" t="s">
        <v>21955</v>
      </c>
      <c r="O4685" t="s">
        <v>21955</v>
      </c>
      <c r="P4685" t="s">
        <v>21955</v>
      </c>
      <c r="Q4685" t="s">
        <v>21956</v>
      </c>
      <c r="R4685">
        <v>0.05</v>
      </c>
      <c r="S4685">
        <v>0</v>
      </c>
      <c r="T4685" t="s">
        <v>21962</v>
      </c>
    </row>
    <row r="4686" spans="1:20">
      <c r="A4686" t="s">
        <v>349</v>
      </c>
      <c r="B4686" t="s">
        <v>30189</v>
      </c>
      <c r="C4686" t="s">
        <v>30190</v>
      </c>
      <c r="D4686" t="s">
        <v>22412</v>
      </c>
      <c r="E4686" t="s">
        <v>21966</v>
      </c>
      <c r="F4686" t="s">
        <v>21953</v>
      </c>
      <c r="G4686">
        <v>3220</v>
      </c>
      <c r="I4686">
        <v>150</v>
      </c>
      <c r="J4686" t="s">
        <v>21954</v>
      </c>
      <c r="K4686" t="s">
        <v>12492</v>
      </c>
      <c r="L4686" t="s">
        <v>12492</v>
      </c>
      <c r="M4686" t="s">
        <v>21955</v>
      </c>
      <c r="N4686" t="s">
        <v>21955</v>
      </c>
      <c r="O4686" t="s">
        <v>21955</v>
      </c>
      <c r="P4686" t="s">
        <v>21955</v>
      </c>
      <c r="Q4686" t="s">
        <v>21956</v>
      </c>
      <c r="R4686">
        <v>0.05</v>
      </c>
      <c r="S4686">
        <v>0</v>
      </c>
      <c r="T4686" t="s">
        <v>22002</v>
      </c>
    </row>
    <row r="4687" spans="1:20">
      <c r="A4687" t="s">
        <v>349</v>
      </c>
      <c r="B4687" t="s">
        <v>30191</v>
      </c>
      <c r="C4687" t="s">
        <v>30192</v>
      </c>
      <c r="D4687" t="s">
        <v>21959</v>
      </c>
      <c r="E4687" t="s">
        <v>21960</v>
      </c>
      <c r="F4687" t="s">
        <v>21953</v>
      </c>
      <c r="G4687">
        <v>3420</v>
      </c>
      <c r="I4687">
        <v>150</v>
      </c>
      <c r="J4687" t="s">
        <v>21954</v>
      </c>
      <c r="K4687" t="s">
        <v>204</v>
      </c>
      <c r="L4687" t="s">
        <v>12492</v>
      </c>
      <c r="M4687" t="s">
        <v>21955</v>
      </c>
      <c r="N4687" t="s">
        <v>21955</v>
      </c>
      <c r="O4687" t="s">
        <v>21955</v>
      </c>
      <c r="P4687" t="s">
        <v>21955</v>
      </c>
      <c r="Q4687" t="s">
        <v>21956</v>
      </c>
      <c r="R4687">
        <v>0.05</v>
      </c>
      <c r="S4687">
        <v>0</v>
      </c>
      <c r="T4687" t="s">
        <v>21967</v>
      </c>
    </row>
    <row r="4688" spans="1:20">
      <c r="A4688" t="s">
        <v>349</v>
      </c>
      <c r="B4688" t="s">
        <v>30193</v>
      </c>
      <c r="C4688" t="s">
        <v>30194</v>
      </c>
      <c r="D4688" t="s">
        <v>21959</v>
      </c>
      <c r="E4688" t="s">
        <v>21960</v>
      </c>
      <c r="F4688" t="s">
        <v>21953</v>
      </c>
      <c r="G4688">
        <v>3420</v>
      </c>
      <c r="I4688">
        <v>150</v>
      </c>
      <c r="J4688" t="s">
        <v>21954</v>
      </c>
      <c r="K4688" t="s">
        <v>204</v>
      </c>
      <c r="L4688" t="s">
        <v>12492</v>
      </c>
      <c r="M4688" t="s">
        <v>21955</v>
      </c>
      <c r="N4688" t="s">
        <v>21955</v>
      </c>
      <c r="O4688" t="s">
        <v>21955</v>
      </c>
      <c r="P4688" t="s">
        <v>21955</v>
      </c>
      <c r="Q4688" t="s">
        <v>21956</v>
      </c>
      <c r="R4688">
        <v>0.05</v>
      </c>
      <c r="S4688">
        <v>0</v>
      </c>
    </row>
    <row r="4689" spans="1:20">
      <c r="A4689" t="s">
        <v>349</v>
      </c>
      <c r="B4689" t="s">
        <v>30195</v>
      </c>
      <c r="C4689" t="s">
        <v>30196</v>
      </c>
      <c r="D4689" t="s">
        <v>21959</v>
      </c>
      <c r="E4689" t="s">
        <v>21960</v>
      </c>
      <c r="F4689" t="s">
        <v>21953</v>
      </c>
      <c r="G4689">
        <v>3420</v>
      </c>
      <c r="I4689">
        <v>150</v>
      </c>
      <c r="J4689" t="s">
        <v>21954</v>
      </c>
      <c r="K4689" t="s">
        <v>204</v>
      </c>
      <c r="L4689" t="s">
        <v>12492</v>
      </c>
      <c r="M4689" t="s">
        <v>21955</v>
      </c>
      <c r="N4689" t="s">
        <v>21955</v>
      </c>
      <c r="O4689" t="s">
        <v>21955</v>
      </c>
      <c r="P4689" t="s">
        <v>21955</v>
      </c>
      <c r="Q4689" t="s">
        <v>21956</v>
      </c>
      <c r="R4689">
        <v>0.05</v>
      </c>
      <c r="S4689">
        <v>0</v>
      </c>
      <c r="T4689" t="s">
        <v>21967</v>
      </c>
    </row>
    <row r="4690" spans="1:20">
      <c r="A4690" t="s">
        <v>349</v>
      </c>
      <c r="B4690" t="s">
        <v>30197</v>
      </c>
      <c r="C4690" t="s">
        <v>30198</v>
      </c>
      <c r="D4690" t="s">
        <v>21959</v>
      </c>
      <c r="E4690" t="s">
        <v>21960</v>
      </c>
      <c r="F4690" t="s">
        <v>21953</v>
      </c>
      <c r="G4690">
        <v>3420</v>
      </c>
      <c r="I4690">
        <v>150</v>
      </c>
      <c r="J4690" t="s">
        <v>21954</v>
      </c>
      <c r="K4690" t="s">
        <v>204</v>
      </c>
      <c r="L4690" t="s">
        <v>12492</v>
      </c>
      <c r="M4690" t="s">
        <v>21955</v>
      </c>
      <c r="N4690" t="s">
        <v>21955</v>
      </c>
      <c r="O4690" t="s">
        <v>21955</v>
      </c>
      <c r="P4690" t="s">
        <v>21955</v>
      </c>
      <c r="Q4690" t="s">
        <v>21956</v>
      </c>
      <c r="R4690">
        <v>0.05</v>
      </c>
      <c r="S4690">
        <v>0</v>
      </c>
    </row>
    <row r="4691" spans="1:20">
      <c r="A4691" t="s">
        <v>349</v>
      </c>
      <c r="B4691" t="s">
        <v>30199</v>
      </c>
      <c r="C4691" t="s">
        <v>30200</v>
      </c>
      <c r="D4691" t="s">
        <v>22069</v>
      </c>
      <c r="E4691" t="s">
        <v>21952</v>
      </c>
      <c r="F4691" t="s">
        <v>21953</v>
      </c>
      <c r="G4691">
        <v>3430</v>
      </c>
      <c r="I4691">
        <v>150</v>
      </c>
      <c r="J4691" t="s">
        <v>21954</v>
      </c>
      <c r="K4691" t="s">
        <v>204</v>
      </c>
      <c r="L4691" t="s">
        <v>12492</v>
      </c>
      <c r="M4691" t="s">
        <v>21955</v>
      </c>
      <c r="N4691" t="s">
        <v>21955</v>
      </c>
      <c r="O4691" t="s">
        <v>21955</v>
      </c>
      <c r="P4691" t="s">
        <v>21955</v>
      </c>
      <c r="Q4691" t="s">
        <v>21956</v>
      </c>
      <c r="R4691">
        <v>0.05</v>
      </c>
      <c r="S4691">
        <v>0</v>
      </c>
      <c r="T4691" t="s">
        <v>21962</v>
      </c>
    </row>
    <row r="4692" spans="1:20">
      <c r="A4692" t="s">
        <v>349</v>
      </c>
      <c r="B4692" t="s">
        <v>30201</v>
      </c>
      <c r="C4692" t="s">
        <v>30202</v>
      </c>
      <c r="D4692" t="s">
        <v>22069</v>
      </c>
      <c r="E4692" t="s">
        <v>21952</v>
      </c>
      <c r="F4692" t="s">
        <v>21953</v>
      </c>
      <c r="G4692">
        <v>3430</v>
      </c>
      <c r="I4692">
        <v>150</v>
      </c>
      <c r="J4692" t="s">
        <v>21954</v>
      </c>
      <c r="K4692" t="s">
        <v>204</v>
      </c>
      <c r="L4692" t="s">
        <v>12492</v>
      </c>
      <c r="M4692" t="s">
        <v>21955</v>
      </c>
      <c r="N4692" t="s">
        <v>21955</v>
      </c>
      <c r="O4692" t="s">
        <v>21955</v>
      </c>
      <c r="P4692" t="s">
        <v>21955</v>
      </c>
      <c r="Q4692" t="s">
        <v>21956</v>
      </c>
      <c r="R4692">
        <v>0.05</v>
      </c>
      <c r="S4692">
        <v>0</v>
      </c>
      <c r="T4692" t="s">
        <v>21962</v>
      </c>
    </row>
    <row r="4693" spans="1:20">
      <c r="A4693" t="s">
        <v>349</v>
      </c>
      <c r="B4693" t="s">
        <v>30203</v>
      </c>
      <c r="C4693" t="s">
        <v>30204</v>
      </c>
      <c r="D4693" t="s">
        <v>26581</v>
      </c>
      <c r="E4693" t="s">
        <v>21960</v>
      </c>
      <c r="F4693" t="s">
        <v>21953</v>
      </c>
      <c r="G4693">
        <v>3021</v>
      </c>
      <c r="I4693">
        <v>150</v>
      </c>
      <c r="J4693" t="s">
        <v>21954</v>
      </c>
      <c r="K4693" t="s">
        <v>12492</v>
      </c>
      <c r="L4693" t="s">
        <v>12492</v>
      </c>
      <c r="M4693" t="s">
        <v>21955</v>
      </c>
      <c r="N4693" t="s">
        <v>21955</v>
      </c>
      <c r="O4693" t="s">
        <v>21955</v>
      </c>
      <c r="P4693" t="s">
        <v>21955</v>
      </c>
      <c r="Q4693" t="s">
        <v>21956</v>
      </c>
      <c r="R4693">
        <v>0.05</v>
      </c>
      <c r="S4693">
        <v>0</v>
      </c>
    </row>
    <row r="4694" spans="1:20">
      <c r="A4694" t="s">
        <v>349</v>
      </c>
      <c r="B4694" t="s">
        <v>30205</v>
      </c>
      <c r="C4694" t="s">
        <v>30206</v>
      </c>
      <c r="D4694" t="s">
        <v>26641</v>
      </c>
      <c r="E4694" t="s">
        <v>21952</v>
      </c>
      <c r="F4694" t="s">
        <v>21953</v>
      </c>
      <c r="G4694">
        <v>3440</v>
      </c>
      <c r="I4694">
        <v>200</v>
      </c>
      <c r="J4694" t="s">
        <v>21954</v>
      </c>
      <c r="K4694" t="s">
        <v>12492</v>
      </c>
      <c r="L4694" t="s">
        <v>12492</v>
      </c>
      <c r="M4694" t="s">
        <v>21955</v>
      </c>
      <c r="N4694" t="s">
        <v>21955</v>
      </c>
      <c r="O4694" t="s">
        <v>21955</v>
      </c>
      <c r="P4694" t="s">
        <v>21955</v>
      </c>
      <c r="Q4694" t="s">
        <v>21956</v>
      </c>
      <c r="R4694">
        <v>0.05</v>
      </c>
      <c r="S4694">
        <v>0</v>
      </c>
      <c r="T4694" t="s">
        <v>21967</v>
      </c>
    </row>
    <row r="4695" spans="1:20">
      <c r="A4695" t="s">
        <v>349</v>
      </c>
      <c r="B4695" t="s">
        <v>30207</v>
      </c>
      <c r="C4695" t="s">
        <v>30208</v>
      </c>
      <c r="D4695" t="s">
        <v>22073</v>
      </c>
      <c r="E4695" t="s">
        <v>21952</v>
      </c>
      <c r="F4695" t="s">
        <v>21953</v>
      </c>
      <c r="G4695">
        <v>3440</v>
      </c>
      <c r="I4695">
        <v>200</v>
      </c>
      <c r="J4695" t="s">
        <v>21954</v>
      </c>
      <c r="K4695" t="s">
        <v>12492</v>
      </c>
      <c r="L4695" t="s">
        <v>12492</v>
      </c>
      <c r="M4695" t="s">
        <v>21955</v>
      </c>
      <c r="N4695" t="s">
        <v>21955</v>
      </c>
      <c r="O4695" t="s">
        <v>21955</v>
      </c>
      <c r="P4695" t="s">
        <v>21955</v>
      </c>
      <c r="Q4695" t="s">
        <v>21956</v>
      </c>
      <c r="R4695">
        <v>0.05</v>
      </c>
      <c r="S4695">
        <v>0</v>
      </c>
      <c r="T4695" t="s">
        <v>21967</v>
      </c>
    </row>
    <row r="4696" spans="1:20">
      <c r="A4696" t="s">
        <v>349</v>
      </c>
      <c r="B4696" t="s">
        <v>30209</v>
      </c>
      <c r="C4696" t="s">
        <v>30210</v>
      </c>
      <c r="D4696" t="s">
        <v>22073</v>
      </c>
      <c r="E4696" t="s">
        <v>21952</v>
      </c>
      <c r="F4696" t="s">
        <v>21953</v>
      </c>
      <c r="G4696">
        <v>3440</v>
      </c>
      <c r="I4696">
        <v>200</v>
      </c>
      <c r="J4696" t="s">
        <v>21954</v>
      </c>
      <c r="K4696" t="s">
        <v>12492</v>
      </c>
      <c r="L4696" t="s">
        <v>12492</v>
      </c>
      <c r="M4696" t="s">
        <v>21955</v>
      </c>
      <c r="N4696" t="s">
        <v>21955</v>
      </c>
      <c r="O4696" t="s">
        <v>21955</v>
      </c>
      <c r="P4696" t="s">
        <v>21955</v>
      </c>
      <c r="Q4696" t="s">
        <v>21956</v>
      </c>
      <c r="R4696">
        <v>0.05</v>
      </c>
      <c r="S4696">
        <v>0</v>
      </c>
      <c r="T4696" t="s">
        <v>21967</v>
      </c>
    </row>
    <row r="4697" spans="1:20">
      <c r="A4697" t="s">
        <v>349</v>
      </c>
      <c r="B4697" t="s">
        <v>30211</v>
      </c>
      <c r="C4697" t="s">
        <v>30212</v>
      </c>
      <c r="D4697" t="s">
        <v>30213</v>
      </c>
      <c r="E4697" t="s">
        <v>22199</v>
      </c>
      <c r="F4697" t="s">
        <v>21953</v>
      </c>
      <c r="G4697">
        <v>3220</v>
      </c>
      <c r="I4697">
        <v>150</v>
      </c>
      <c r="J4697" t="s">
        <v>21954</v>
      </c>
      <c r="K4697" t="s">
        <v>204</v>
      </c>
      <c r="L4697" t="s">
        <v>12492</v>
      </c>
      <c r="M4697" t="s">
        <v>34</v>
      </c>
      <c r="N4697" t="s">
        <v>34</v>
      </c>
      <c r="O4697" t="s">
        <v>34</v>
      </c>
      <c r="P4697" t="s">
        <v>34</v>
      </c>
      <c r="Q4697" t="s">
        <v>21956</v>
      </c>
      <c r="T4697" t="s">
        <v>21967</v>
      </c>
    </row>
    <row r="4698" spans="1:20">
      <c r="A4698" t="s">
        <v>349</v>
      </c>
      <c r="B4698" t="s">
        <v>30214</v>
      </c>
      <c r="C4698" t="s">
        <v>30215</v>
      </c>
      <c r="D4698" t="s">
        <v>22073</v>
      </c>
      <c r="E4698" t="s">
        <v>21952</v>
      </c>
      <c r="F4698" t="s">
        <v>21953</v>
      </c>
      <c r="G4698">
        <v>3440</v>
      </c>
      <c r="I4698">
        <v>150</v>
      </c>
      <c r="J4698" t="s">
        <v>21954</v>
      </c>
      <c r="K4698" t="s">
        <v>204</v>
      </c>
      <c r="L4698" t="s">
        <v>12492</v>
      </c>
      <c r="M4698" t="s">
        <v>21955</v>
      </c>
      <c r="N4698" t="s">
        <v>21955</v>
      </c>
      <c r="O4698" t="s">
        <v>21955</v>
      </c>
      <c r="P4698" t="s">
        <v>21955</v>
      </c>
      <c r="Q4698" t="s">
        <v>21956</v>
      </c>
      <c r="R4698">
        <v>0.05</v>
      </c>
      <c r="S4698">
        <v>0</v>
      </c>
      <c r="T4698" t="s">
        <v>21967</v>
      </c>
    </row>
    <row r="4699" spans="1:20">
      <c r="A4699" t="s">
        <v>349</v>
      </c>
      <c r="B4699" t="s">
        <v>30216</v>
      </c>
      <c r="C4699" t="s">
        <v>30217</v>
      </c>
      <c r="D4699" t="s">
        <v>29978</v>
      </c>
      <c r="E4699" t="s">
        <v>21952</v>
      </c>
      <c r="F4699" t="s">
        <v>21953</v>
      </c>
      <c r="G4699">
        <v>3430</v>
      </c>
      <c r="I4699">
        <v>150</v>
      </c>
      <c r="J4699" t="s">
        <v>21954</v>
      </c>
      <c r="K4699" t="s">
        <v>12492</v>
      </c>
      <c r="L4699" t="s">
        <v>12492</v>
      </c>
      <c r="M4699" t="s">
        <v>21955</v>
      </c>
      <c r="N4699" t="s">
        <v>21955</v>
      </c>
      <c r="O4699" t="s">
        <v>21955</v>
      </c>
      <c r="P4699" t="s">
        <v>21955</v>
      </c>
      <c r="Q4699" t="s">
        <v>21956</v>
      </c>
      <c r="R4699">
        <v>0.05</v>
      </c>
      <c r="S4699">
        <v>0</v>
      </c>
      <c r="T4699" t="s">
        <v>21967</v>
      </c>
    </row>
    <row r="4700" spans="1:20">
      <c r="A4700" t="s">
        <v>349</v>
      </c>
      <c r="B4700" t="s">
        <v>30218</v>
      </c>
      <c r="C4700" t="s">
        <v>30219</v>
      </c>
      <c r="D4700" t="s">
        <v>29238</v>
      </c>
      <c r="E4700" t="s">
        <v>21952</v>
      </c>
      <c r="F4700" t="s">
        <v>21953</v>
      </c>
      <c r="G4700">
        <v>3450</v>
      </c>
      <c r="I4700">
        <v>150</v>
      </c>
      <c r="J4700" t="s">
        <v>21954</v>
      </c>
      <c r="K4700" t="s">
        <v>204</v>
      </c>
      <c r="L4700" t="s">
        <v>12492</v>
      </c>
      <c r="M4700" t="s">
        <v>21955</v>
      </c>
      <c r="N4700" t="s">
        <v>21955</v>
      </c>
      <c r="O4700" t="s">
        <v>21955</v>
      </c>
      <c r="P4700" t="s">
        <v>21955</v>
      </c>
      <c r="Q4700" t="s">
        <v>21956</v>
      </c>
      <c r="R4700">
        <v>0.05</v>
      </c>
      <c r="S4700">
        <v>0</v>
      </c>
      <c r="T4700" t="s">
        <v>21967</v>
      </c>
    </row>
    <row r="4701" spans="1:20">
      <c r="A4701" t="s">
        <v>349</v>
      </c>
      <c r="B4701" t="s">
        <v>30220</v>
      </c>
      <c r="C4701" t="s">
        <v>30221</v>
      </c>
      <c r="D4701" t="s">
        <v>28101</v>
      </c>
      <c r="E4701" t="s">
        <v>21952</v>
      </c>
      <c r="F4701" t="s">
        <v>21953</v>
      </c>
      <c r="G4701">
        <v>3440</v>
      </c>
      <c r="I4701">
        <v>150</v>
      </c>
      <c r="J4701" t="s">
        <v>21954</v>
      </c>
      <c r="K4701" t="s">
        <v>12492</v>
      </c>
      <c r="L4701" t="s">
        <v>12492</v>
      </c>
      <c r="M4701" t="s">
        <v>21955</v>
      </c>
      <c r="N4701" t="s">
        <v>21955</v>
      </c>
      <c r="O4701" t="s">
        <v>21955</v>
      </c>
      <c r="P4701" t="s">
        <v>21955</v>
      </c>
      <c r="Q4701" t="s">
        <v>21956</v>
      </c>
      <c r="R4701">
        <v>0.05</v>
      </c>
      <c r="S4701">
        <v>0</v>
      </c>
      <c r="T4701" t="s">
        <v>21967</v>
      </c>
    </row>
    <row r="4702" spans="1:20">
      <c r="A4702" t="s">
        <v>349</v>
      </c>
      <c r="B4702" t="s">
        <v>30222</v>
      </c>
      <c r="C4702" t="s">
        <v>30223</v>
      </c>
      <c r="D4702" t="s">
        <v>22952</v>
      </c>
      <c r="E4702" t="s">
        <v>21952</v>
      </c>
      <c r="F4702" t="s">
        <v>21953</v>
      </c>
      <c r="G4702">
        <v>3430</v>
      </c>
      <c r="I4702">
        <v>150</v>
      </c>
      <c r="J4702" t="s">
        <v>21954</v>
      </c>
      <c r="K4702" t="s">
        <v>12492</v>
      </c>
      <c r="L4702" t="s">
        <v>12492</v>
      </c>
      <c r="M4702" t="s">
        <v>21955</v>
      </c>
      <c r="N4702" t="s">
        <v>21955</v>
      </c>
      <c r="O4702" t="s">
        <v>21955</v>
      </c>
      <c r="P4702" t="s">
        <v>21955</v>
      </c>
      <c r="Q4702" t="s">
        <v>21956</v>
      </c>
      <c r="R4702">
        <v>0.05</v>
      </c>
      <c r="S4702">
        <v>0</v>
      </c>
      <c r="T4702" t="s">
        <v>21967</v>
      </c>
    </row>
    <row r="4703" spans="1:20">
      <c r="A4703" t="s">
        <v>349</v>
      </c>
      <c r="B4703" t="s">
        <v>30224</v>
      </c>
      <c r="C4703" t="s">
        <v>30225</v>
      </c>
      <c r="D4703" t="s">
        <v>22162</v>
      </c>
      <c r="E4703" t="s">
        <v>21966</v>
      </c>
      <c r="F4703" t="s">
        <v>21953</v>
      </c>
      <c r="G4703">
        <v>3220</v>
      </c>
      <c r="I4703">
        <v>200</v>
      </c>
      <c r="J4703" t="s">
        <v>21954</v>
      </c>
      <c r="K4703" t="s">
        <v>12492</v>
      </c>
      <c r="L4703" t="s">
        <v>12492</v>
      </c>
      <c r="M4703" t="s">
        <v>21955</v>
      </c>
      <c r="N4703" t="s">
        <v>21955</v>
      </c>
      <c r="O4703" t="s">
        <v>21955</v>
      </c>
      <c r="P4703" t="s">
        <v>21955</v>
      </c>
      <c r="Q4703" t="s">
        <v>21956</v>
      </c>
      <c r="R4703">
        <v>0.05</v>
      </c>
      <c r="S4703">
        <v>0</v>
      </c>
      <c r="T4703" t="s">
        <v>21967</v>
      </c>
    </row>
    <row r="4704" spans="1:20">
      <c r="A4704" t="s">
        <v>349</v>
      </c>
      <c r="B4704" t="s">
        <v>30226</v>
      </c>
      <c r="C4704" t="s">
        <v>30227</v>
      </c>
      <c r="D4704" t="s">
        <v>24594</v>
      </c>
      <c r="E4704" t="s">
        <v>21966</v>
      </c>
      <c r="F4704" t="s">
        <v>21953</v>
      </c>
      <c r="G4704">
        <v>3450</v>
      </c>
      <c r="I4704">
        <v>200</v>
      </c>
      <c r="J4704" t="s">
        <v>21954</v>
      </c>
      <c r="K4704" t="s">
        <v>12492</v>
      </c>
      <c r="L4704" t="s">
        <v>12492</v>
      </c>
      <c r="M4704" t="s">
        <v>21955</v>
      </c>
      <c r="N4704" t="s">
        <v>21955</v>
      </c>
      <c r="O4704" t="s">
        <v>21955</v>
      </c>
      <c r="P4704" t="s">
        <v>21955</v>
      </c>
      <c r="Q4704" t="s">
        <v>21956</v>
      </c>
      <c r="R4704">
        <v>0.05</v>
      </c>
      <c r="S4704">
        <v>0</v>
      </c>
      <c r="T4704" t="s">
        <v>22002</v>
      </c>
    </row>
    <row r="4705" spans="1:20">
      <c r="A4705" t="s">
        <v>349</v>
      </c>
      <c r="B4705" t="s">
        <v>30228</v>
      </c>
      <c r="C4705" t="s">
        <v>30229</v>
      </c>
      <c r="D4705" t="s">
        <v>21959</v>
      </c>
      <c r="E4705" t="s">
        <v>21960</v>
      </c>
      <c r="F4705" t="s">
        <v>21953</v>
      </c>
      <c r="G4705">
        <v>3420</v>
      </c>
      <c r="I4705">
        <v>150</v>
      </c>
      <c r="J4705" t="s">
        <v>21954</v>
      </c>
      <c r="K4705" t="s">
        <v>204</v>
      </c>
      <c r="L4705" t="s">
        <v>12492</v>
      </c>
      <c r="M4705" t="s">
        <v>21955</v>
      </c>
      <c r="N4705" t="s">
        <v>21955</v>
      </c>
      <c r="O4705" t="s">
        <v>21955</v>
      </c>
      <c r="P4705" t="s">
        <v>21955</v>
      </c>
      <c r="Q4705" t="s">
        <v>21956</v>
      </c>
      <c r="R4705">
        <v>0.05</v>
      </c>
      <c r="S4705">
        <v>0</v>
      </c>
      <c r="T4705" t="s">
        <v>21967</v>
      </c>
    </row>
    <row r="4706" spans="1:20">
      <c r="A4706" t="s">
        <v>349</v>
      </c>
      <c r="B4706" t="s">
        <v>30230</v>
      </c>
      <c r="C4706" t="s">
        <v>30231</v>
      </c>
      <c r="D4706" t="s">
        <v>22055</v>
      </c>
      <c r="E4706" t="s">
        <v>21952</v>
      </c>
      <c r="F4706" t="s">
        <v>21953</v>
      </c>
      <c r="G4706">
        <v>3450</v>
      </c>
      <c r="I4706">
        <v>150</v>
      </c>
      <c r="J4706" t="s">
        <v>21954</v>
      </c>
      <c r="K4706" t="s">
        <v>12492</v>
      </c>
      <c r="L4706" t="s">
        <v>12492</v>
      </c>
      <c r="M4706" t="s">
        <v>21955</v>
      </c>
      <c r="N4706" t="s">
        <v>21955</v>
      </c>
      <c r="O4706" t="s">
        <v>21955</v>
      </c>
      <c r="P4706" t="s">
        <v>21955</v>
      </c>
      <c r="Q4706" t="s">
        <v>21956</v>
      </c>
      <c r="R4706">
        <v>0.05</v>
      </c>
      <c r="S4706">
        <v>0</v>
      </c>
      <c r="T4706" t="s">
        <v>21967</v>
      </c>
    </row>
    <row r="4707" spans="1:20">
      <c r="A4707" t="s">
        <v>349</v>
      </c>
      <c r="B4707" t="s">
        <v>30232</v>
      </c>
      <c r="C4707" t="s">
        <v>30233</v>
      </c>
      <c r="D4707" t="s">
        <v>22073</v>
      </c>
      <c r="E4707" t="s">
        <v>21952</v>
      </c>
      <c r="F4707" t="s">
        <v>21953</v>
      </c>
      <c r="G4707">
        <v>3450</v>
      </c>
      <c r="I4707">
        <v>150</v>
      </c>
      <c r="J4707" t="s">
        <v>21954</v>
      </c>
      <c r="K4707" t="s">
        <v>204</v>
      </c>
      <c r="L4707" t="s">
        <v>12492</v>
      </c>
      <c r="M4707" t="s">
        <v>21955</v>
      </c>
      <c r="N4707" t="s">
        <v>21955</v>
      </c>
      <c r="O4707" t="s">
        <v>21955</v>
      </c>
      <c r="P4707" t="s">
        <v>21955</v>
      </c>
      <c r="Q4707" t="s">
        <v>21956</v>
      </c>
      <c r="R4707">
        <v>0.05</v>
      </c>
      <c r="S4707">
        <v>0</v>
      </c>
    </row>
    <row r="4708" spans="1:20">
      <c r="A4708" t="s">
        <v>349</v>
      </c>
      <c r="B4708" t="s">
        <v>30234</v>
      </c>
      <c r="C4708" t="s">
        <v>30235</v>
      </c>
      <c r="D4708" t="s">
        <v>25227</v>
      </c>
      <c r="E4708" t="s">
        <v>21952</v>
      </c>
      <c r="F4708" t="s">
        <v>21953</v>
      </c>
      <c r="G4708">
        <v>3430</v>
      </c>
      <c r="I4708">
        <v>150</v>
      </c>
      <c r="J4708" t="s">
        <v>21954</v>
      </c>
      <c r="K4708" t="s">
        <v>204</v>
      </c>
      <c r="L4708" t="s">
        <v>204</v>
      </c>
      <c r="M4708" t="s">
        <v>21955</v>
      </c>
      <c r="N4708" t="s">
        <v>21955</v>
      </c>
      <c r="O4708" t="s">
        <v>21955</v>
      </c>
      <c r="P4708" t="s">
        <v>21955</v>
      </c>
      <c r="Q4708" t="s">
        <v>21956</v>
      </c>
      <c r="R4708">
        <v>0.05</v>
      </c>
      <c r="S4708">
        <v>0</v>
      </c>
      <c r="T4708" t="s">
        <v>21967</v>
      </c>
    </row>
    <row r="4709" spans="1:20">
      <c r="A4709" t="s">
        <v>349</v>
      </c>
      <c r="B4709" t="s">
        <v>30236</v>
      </c>
      <c r="C4709" t="s">
        <v>30237</v>
      </c>
      <c r="D4709" t="s">
        <v>22025</v>
      </c>
      <c r="E4709" t="s">
        <v>21966</v>
      </c>
      <c r="F4709" t="s">
        <v>21953</v>
      </c>
      <c r="G4709">
        <v>3220</v>
      </c>
      <c r="I4709">
        <v>150</v>
      </c>
      <c r="J4709" t="s">
        <v>21954</v>
      </c>
      <c r="K4709" t="s">
        <v>204</v>
      </c>
      <c r="L4709" t="s">
        <v>12492</v>
      </c>
      <c r="M4709" t="s">
        <v>21961</v>
      </c>
      <c r="N4709" t="s">
        <v>21961</v>
      </c>
      <c r="O4709" t="s">
        <v>21961</v>
      </c>
      <c r="P4709" t="s">
        <v>21961</v>
      </c>
      <c r="Q4709" t="s">
        <v>21956</v>
      </c>
      <c r="R4709">
        <v>0.05</v>
      </c>
      <c r="S4709">
        <v>0</v>
      </c>
      <c r="T4709" t="s">
        <v>22002</v>
      </c>
    </row>
    <row r="4710" spans="1:20">
      <c r="A4710" t="s">
        <v>349</v>
      </c>
      <c r="B4710" t="s">
        <v>30238</v>
      </c>
      <c r="C4710" t="s">
        <v>30239</v>
      </c>
      <c r="D4710" t="s">
        <v>21979</v>
      </c>
      <c r="E4710" t="s">
        <v>21952</v>
      </c>
      <c r="F4710" t="s">
        <v>21953</v>
      </c>
      <c r="G4710">
        <v>3440</v>
      </c>
      <c r="I4710">
        <v>150</v>
      </c>
      <c r="J4710" t="s">
        <v>21954</v>
      </c>
      <c r="K4710" t="s">
        <v>204</v>
      </c>
      <c r="L4710" t="s">
        <v>12492</v>
      </c>
      <c r="M4710" t="s">
        <v>21955</v>
      </c>
      <c r="N4710" t="s">
        <v>21955</v>
      </c>
      <c r="O4710" t="s">
        <v>21955</v>
      </c>
      <c r="P4710" t="s">
        <v>21955</v>
      </c>
      <c r="Q4710" t="s">
        <v>21956</v>
      </c>
      <c r="R4710">
        <v>0.05</v>
      </c>
      <c r="S4710">
        <v>0</v>
      </c>
    </row>
    <row r="4711" spans="1:20">
      <c r="A4711" t="s">
        <v>349</v>
      </c>
      <c r="B4711" t="s">
        <v>30240</v>
      </c>
      <c r="C4711" t="s">
        <v>30241</v>
      </c>
      <c r="D4711" t="s">
        <v>22053</v>
      </c>
      <c r="E4711" t="s">
        <v>21987</v>
      </c>
      <c r="F4711" t="s">
        <v>21953</v>
      </c>
      <c r="G4711">
        <v>3450</v>
      </c>
      <c r="I4711">
        <v>150</v>
      </c>
      <c r="J4711" t="s">
        <v>21954</v>
      </c>
      <c r="K4711" t="s">
        <v>204</v>
      </c>
      <c r="L4711" t="s">
        <v>12492</v>
      </c>
      <c r="M4711" t="s">
        <v>21955</v>
      </c>
      <c r="N4711" t="s">
        <v>21955</v>
      </c>
      <c r="O4711" t="s">
        <v>21955</v>
      </c>
      <c r="P4711" t="s">
        <v>21955</v>
      </c>
      <c r="Q4711" t="s">
        <v>21956</v>
      </c>
      <c r="R4711">
        <v>0.05</v>
      </c>
      <c r="S4711">
        <v>0</v>
      </c>
    </row>
    <row r="4712" spans="1:20">
      <c r="A4712" t="s">
        <v>349</v>
      </c>
      <c r="B4712" t="s">
        <v>30242</v>
      </c>
      <c r="C4712" t="s">
        <v>30243</v>
      </c>
      <c r="D4712" t="s">
        <v>26641</v>
      </c>
      <c r="E4712" t="s">
        <v>21952</v>
      </c>
      <c r="F4712" t="s">
        <v>21953</v>
      </c>
      <c r="G4712">
        <v>3430</v>
      </c>
      <c r="I4712">
        <v>200</v>
      </c>
      <c r="J4712" t="s">
        <v>21954</v>
      </c>
      <c r="K4712" t="s">
        <v>12492</v>
      </c>
      <c r="L4712" t="s">
        <v>12492</v>
      </c>
      <c r="M4712" t="s">
        <v>21955</v>
      </c>
      <c r="N4712" t="s">
        <v>21955</v>
      </c>
      <c r="O4712" t="s">
        <v>21955</v>
      </c>
      <c r="P4712" t="s">
        <v>21955</v>
      </c>
      <c r="Q4712" t="s">
        <v>21956</v>
      </c>
      <c r="R4712">
        <v>0.05</v>
      </c>
      <c r="S4712">
        <v>0</v>
      </c>
      <c r="T4712" t="s">
        <v>21967</v>
      </c>
    </row>
    <row r="4713" spans="1:20">
      <c r="A4713" t="s">
        <v>349</v>
      </c>
      <c r="B4713" t="s">
        <v>30244</v>
      </c>
      <c r="C4713" t="s">
        <v>30245</v>
      </c>
      <c r="D4713" t="s">
        <v>25227</v>
      </c>
      <c r="E4713" t="s">
        <v>21952</v>
      </c>
      <c r="F4713" t="s">
        <v>21953</v>
      </c>
      <c r="G4713">
        <v>3430</v>
      </c>
      <c r="I4713">
        <v>200</v>
      </c>
      <c r="J4713" t="s">
        <v>21954</v>
      </c>
      <c r="K4713" t="s">
        <v>204</v>
      </c>
      <c r="L4713" t="s">
        <v>204</v>
      </c>
      <c r="M4713" t="s">
        <v>21955</v>
      </c>
      <c r="N4713" t="s">
        <v>21955</v>
      </c>
      <c r="O4713" t="s">
        <v>21955</v>
      </c>
      <c r="P4713" t="s">
        <v>21955</v>
      </c>
      <c r="Q4713" t="s">
        <v>21956</v>
      </c>
      <c r="R4713">
        <v>0.05</v>
      </c>
      <c r="S4713">
        <v>0</v>
      </c>
      <c r="T4713" t="s">
        <v>21967</v>
      </c>
    </row>
    <row r="4714" spans="1:20">
      <c r="A4714" t="s">
        <v>349</v>
      </c>
      <c r="B4714" t="s">
        <v>30246</v>
      </c>
      <c r="C4714" t="s">
        <v>30247</v>
      </c>
      <c r="D4714" t="s">
        <v>29238</v>
      </c>
      <c r="E4714" t="s">
        <v>21952</v>
      </c>
      <c r="F4714" t="s">
        <v>21953</v>
      </c>
      <c r="G4714">
        <v>3450</v>
      </c>
      <c r="I4714">
        <v>200</v>
      </c>
      <c r="J4714" t="s">
        <v>21954</v>
      </c>
      <c r="K4714" t="s">
        <v>12492</v>
      </c>
      <c r="L4714" t="s">
        <v>12492</v>
      </c>
      <c r="M4714" t="s">
        <v>21955</v>
      </c>
      <c r="N4714" t="s">
        <v>21955</v>
      </c>
      <c r="O4714" t="s">
        <v>21955</v>
      </c>
      <c r="P4714" t="s">
        <v>21955</v>
      </c>
      <c r="R4714">
        <v>0.05</v>
      </c>
      <c r="S4714">
        <v>0</v>
      </c>
      <c r="T4714" t="s">
        <v>21967</v>
      </c>
    </row>
    <row r="4715" spans="1:20">
      <c r="A4715" t="s">
        <v>349</v>
      </c>
      <c r="B4715" t="s">
        <v>30248</v>
      </c>
      <c r="C4715" t="s">
        <v>30249</v>
      </c>
      <c r="D4715" t="s">
        <v>22412</v>
      </c>
      <c r="E4715" t="s">
        <v>21952</v>
      </c>
      <c r="F4715" t="s">
        <v>21953</v>
      </c>
      <c r="G4715">
        <v>3450</v>
      </c>
      <c r="I4715">
        <v>150</v>
      </c>
      <c r="J4715" t="s">
        <v>21954</v>
      </c>
      <c r="K4715" t="s">
        <v>12492</v>
      </c>
      <c r="L4715" t="s">
        <v>12492</v>
      </c>
      <c r="M4715" t="s">
        <v>21955</v>
      </c>
      <c r="N4715" t="s">
        <v>21955</v>
      </c>
      <c r="O4715" t="s">
        <v>21955</v>
      </c>
      <c r="P4715" t="s">
        <v>21955</v>
      </c>
      <c r="Q4715" t="s">
        <v>21956</v>
      </c>
      <c r="R4715">
        <v>0.05</v>
      </c>
      <c r="S4715">
        <v>0</v>
      </c>
      <c r="T4715" t="s">
        <v>22002</v>
      </c>
    </row>
    <row r="4716" spans="1:20">
      <c r="A4716" t="s">
        <v>349</v>
      </c>
      <c r="B4716" t="s">
        <v>30250</v>
      </c>
      <c r="C4716" t="s">
        <v>30251</v>
      </c>
      <c r="D4716" t="s">
        <v>22412</v>
      </c>
      <c r="E4716" t="s">
        <v>21952</v>
      </c>
      <c r="F4716" t="s">
        <v>21953</v>
      </c>
      <c r="G4716">
        <v>3450</v>
      </c>
      <c r="I4716">
        <v>150</v>
      </c>
      <c r="J4716" t="s">
        <v>21954</v>
      </c>
      <c r="K4716" t="s">
        <v>12492</v>
      </c>
      <c r="L4716" t="s">
        <v>12492</v>
      </c>
      <c r="M4716" t="s">
        <v>21955</v>
      </c>
      <c r="N4716" t="s">
        <v>21955</v>
      </c>
      <c r="O4716" t="s">
        <v>21955</v>
      </c>
      <c r="P4716" t="s">
        <v>21955</v>
      </c>
      <c r="Q4716" t="s">
        <v>21956</v>
      </c>
      <c r="R4716">
        <v>0.05</v>
      </c>
      <c r="S4716">
        <v>0</v>
      </c>
      <c r="T4716" t="s">
        <v>22002</v>
      </c>
    </row>
    <row r="4717" spans="1:20">
      <c r="A4717" t="s">
        <v>349</v>
      </c>
      <c r="B4717" t="s">
        <v>30252</v>
      </c>
      <c r="C4717" t="s">
        <v>30253</v>
      </c>
      <c r="D4717" t="s">
        <v>22412</v>
      </c>
      <c r="E4717" t="s">
        <v>21952</v>
      </c>
      <c r="F4717" t="s">
        <v>21953</v>
      </c>
      <c r="G4717">
        <v>3450</v>
      </c>
      <c r="I4717">
        <v>150</v>
      </c>
      <c r="J4717" t="s">
        <v>21954</v>
      </c>
      <c r="K4717" t="s">
        <v>12492</v>
      </c>
      <c r="L4717" t="s">
        <v>12492</v>
      </c>
      <c r="M4717" t="s">
        <v>21955</v>
      </c>
      <c r="N4717" t="s">
        <v>21955</v>
      </c>
      <c r="O4717" t="s">
        <v>21955</v>
      </c>
      <c r="P4717" t="s">
        <v>21955</v>
      </c>
      <c r="Q4717" t="s">
        <v>21956</v>
      </c>
      <c r="R4717">
        <v>0.05</v>
      </c>
      <c r="S4717">
        <v>0</v>
      </c>
      <c r="T4717" t="s">
        <v>22002</v>
      </c>
    </row>
    <row r="4718" spans="1:20">
      <c r="A4718" t="s">
        <v>349</v>
      </c>
      <c r="B4718" t="s">
        <v>30254</v>
      </c>
      <c r="C4718" t="s">
        <v>30255</v>
      </c>
      <c r="D4718" t="s">
        <v>25787</v>
      </c>
      <c r="E4718" t="s">
        <v>21960</v>
      </c>
      <c r="F4718" t="s">
        <v>21953</v>
      </c>
      <c r="G4718">
        <v>3420</v>
      </c>
      <c r="I4718">
        <v>150</v>
      </c>
      <c r="J4718" t="s">
        <v>21954</v>
      </c>
      <c r="K4718" t="s">
        <v>12492</v>
      </c>
      <c r="L4718" t="s">
        <v>12492</v>
      </c>
      <c r="M4718" t="s">
        <v>34</v>
      </c>
      <c r="N4718" t="s">
        <v>34</v>
      </c>
      <c r="O4718" t="s">
        <v>34</v>
      </c>
      <c r="P4718" t="s">
        <v>34</v>
      </c>
      <c r="Q4718" t="s">
        <v>21956</v>
      </c>
      <c r="R4718">
        <v>0.05</v>
      </c>
      <c r="S4718">
        <v>0</v>
      </c>
      <c r="T4718" t="s">
        <v>21967</v>
      </c>
    </row>
    <row r="4719" spans="1:20">
      <c r="A4719" t="s">
        <v>349</v>
      </c>
      <c r="B4719" t="s">
        <v>30256</v>
      </c>
      <c r="C4719" t="s">
        <v>30257</v>
      </c>
      <c r="D4719" t="s">
        <v>22403</v>
      </c>
      <c r="E4719" t="s">
        <v>21966</v>
      </c>
      <c r="F4719" t="s">
        <v>21953</v>
      </c>
      <c r="G4719">
        <v>3220</v>
      </c>
      <c r="H4719">
        <v>3220</v>
      </c>
      <c r="I4719">
        <v>150</v>
      </c>
      <c r="J4719" t="s">
        <v>21954</v>
      </c>
      <c r="K4719" t="s">
        <v>204</v>
      </c>
      <c r="L4719" t="s">
        <v>12492</v>
      </c>
      <c r="M4719" t="s">
        <v>21955</v>
      </c>
      <c r="N4719" t="s">
        <v>21955</v>
      </c>
      <c r="O4719" t="s">
        <v>21955</v>
      </c>
      <c r="P4719" t="s">
        <v>21955</v>
      </c>
      <c r="Q4719" t="s">
        <v>21956</v>
      </c>
      <c r="R4719">
        <v>0.05</v>
      </c>
      <c r="S4719">
        <v>0</v>
      </c>
    </row>
    <row r="4720" spans="1:20">
      <c r="A4720" t="s">
        <v>349</v>
      </c>
      <c r="B4720" t="s">
        <v>30258</v>
      </c>
      <c r="C4720" t="s">
        <v>30259</v>
      </c>
      <c r="D4720" t="s">
        <v>22849</v>
      </c>
      <c r="E4720" t="s">
        <v>21966</v>
      </c>
      <c r="F4720" t="s">
        <v>21953</v>
      </c>
      <c r="G4720">
        <v>3220</v>
      </c>
      <c r="I4720">
        <v>150</v>
      </c>
      <c r="J4720" t="s">
        <v>21954</v>
      </c>
      <c r="K4720" t="s">
        <v>204</v>
      </c>
      <c r="L4720" t="s">
        <v>12492</v>
      </c>
      <c r="M4720" t="s">
        <v>21955</v>
      </c>
      <c r="N4720" t="s">
        <v>21955</v>
      </c>
      <c r="O4720" t="s">
        <v>21955</v>
      </c>
      <c r="P4720" t="s">
        <v>21955</v>
      </c>
      <c r="Q4720" t="s">
        <v>21956</v>
      </c>
      <c r="R4720">
        <v>0.05</v>
      </c>
      <c r="S4720">
        <v>0</v>
      </c>
    </row>
    <row r="4721" spans="1:20">
      <c r="A4721" t="s">
        <v>349</v>
      </c>
      <c r="B4721" t="s">
        <v>30260</v>
      </c>
      <c r="C4721" t="s">
        <v>30261</v>
      </c>
      <c r="D4721" t="s">
        <v>22412</v>
      </c>
      <c r="E4721" t="s">
        <v>21966</v>
      </c>
      <c r="F4721" t="s">
        <v>21953</v>
      </c>
      <c r="G4721">
        <v>3220</v>
      </c>
      <c r="I4721">
        <v>150</v>
      </c>
      <c r="J4721" t="s">
        <v>21954</v>
      </c>
      <c r="K4721" t="s">
        <v>12492</v>
      </c>
      <c r="L4721" t="s">
        <v>12492</v>
      </c>
      <c r="M4721" t="s">
        <v>21955</v>
      </c>
      <c r="N4721" t="s">
        <v>21955</v>
      </c>
      <c r="O4721" t="s">
        <v>21955</v>
      </c>
      <c r="P4721" t="s">
        <v>21955</v>
      </c>
      <c r="Q4721" t="s">
        <v>21956</v>
      </c>
      <c r="R4721">
        <v>0.05</v>
      </c>
      <c r="S4721">
        <v>0</v>
      </c>
      <c r="T4721" t="s">
        <v>22002</v>
      </c>
    </row>
    <row r="4722" spans="1:20">
      <c r="A4722" t="s">
        <v>349</v>
      </c>
      <c r="B4722" t="s">
        <v>30262</v>
      </c>
      <c r="C4722" t="s">
        <v>30263</v>
      </c>
      <c r="D4722" t="s">
        <v>22138</v>
      </c>
      <c r="E4722" t="s">
        <v>21966</v>
      </c>
      <c r="F4722" t="s">
        <v>21953</v>
      </c>
      <c r="G4722">
        <v>3220</v>
      </c>
      <c r="I4722">
        <v>150</v>
      </c>
      <c r="J4722" t="s">
        <v>21954</v>
      </c>
      <c r="K4722" t="s">
        <v>12492</v>
      </c>
      <c r="L4722" t="s">
        <v>12492</v>
      </c>
      <c r="M4722" t="s">
        <v>21955</v>
      </c>
      <c r="N4722" t="s">
        <v>21955</v>
      </c>
      <c r="O4722" t="s">
        <v>21955</v>
      </c>
      <c r="P4722" t="s">
        <v>21955</v>
      </c>
      <c r="Q4722" t="s">
        <v>21956</v>
      </c>
      <c r="R4722">
        <v>0.05</v>
      </c>
      <c r="S4722">
        <v>0</v>
      </c>
      <c r="T4722" t="s">
        <v>21967</v>
      </c>
    </row>
    <row r="4723" spans="1:20">
      <c r="A4723" t="s">
        <v>349</v>
      </c>
      <c r="B4723" t="s">
        <v>30264</v>
      </c>
      <c r="C4723" t="s">
        <v>30265</v>
      </c>
      <c r="D4723" t="s">
        <v>22006</v>
      </c>
      <c r="E4723" t="s">
        <v>21952</v>
      </c>
      <c r="F4723" t="s">
        <v>21953</v>
      </c>
      <c r="G4723">
        <v>3450</v>
      </c>
      <c r="I4723">
        <v>150</v>
      </c>
      <c r="J4723" t="s">
        <v>21954</v>
      </c>
      <c r="K4723" t="s">
        <v>204</v>
      </c>
      <c r="L4723" t="s">
        <v>12492</v>
      </c>
      <c r="M4723" t="s">
        <v>21955</v>
      </c>
      <c r="N4723" t="s">
        <v>21955</v>
      </c>
      <c r="O4723" t="s">
        <v>21955</v>
      </c>
      <c r="P4723" t="s">
        <v>21955</v>
      </c>
      <c r="Q4723" t="s">
        <v>21956</v>
      </c>
      <c r="R4723">
        <v>0.05</v>
      </c>
      <c r="S4723">
        <v>0</v>
      </c>
    </row>
    <row r="4724" spans="1:20">
      <c r="A4724" t="s">
        <v>349</v>
      </c>
      <c r="B4724" t="s">
        <v>30266</v>
      </c>
      <c r="C4724" t="s">
        <v>30267</v>
      </c>
      <c r="D4724" t="s">
        <v>22069</v>
      </c>
      <c r="E4724" t="s">
        <v>21952</v>
      </c>
      <c r="F4724" t="s">
        <v>21953</v>
      </c>
      <c r="G4724">
        <v>3430</v>
      </c>
      <c r="I4724">
        <v>150</v>
      </c>
      <c r="J4724" t="s">
        <v>21954</v>
      </c>
      <c r="K4724" t="s">
        <v>12492</v>
      </c>
      <c r="L4724" t="s">
        <v>12492</v>
      </c>
      <c r="M4724" t="s">
        <v>21955</v>
      </c>
      <c r="N4724" t="s">
        <v>21955</v>
      </c>
      <c r="O4724" t="s">
        <v>21955</v>
      </c>
      <c r="P4724" t="s">
        <v>21955</v>
      </c>
      <c r="Q4724" t="s">
        <v>21956</v>
      </c>
      <c r="R4724">
        <v>0.05</v>
      </c>
      <c r="S4724">
        <v>0</v>
      </c>
      <c r="T4724" t="s">
        <v>22002</v>
      </c>
    </row>
    <row r="4725" spans="1:20">
      <c r="A4725" t="s">
        <v>349</v>
      </c>
      <c r="B4725" t="s">
        <v>30268</v>
      </c>
      <c r="C4725" t="s">
        <v>30269</v>
      </c>
      <c r="D4725" t="s">
        <v>22069</v>
      </c>
      <c r="E4725" t="s">
        <v>21952</v>
      </c>
      <c r="F4725" t="s">
        <v>21953</v>
      </c>
      <c r="G4725">
        <v>3430</v>
      </c>
      <c r="I4725">
        <v>150</v>
      </c>
      <c r="J4725" t="s">
        <v>21954</v>
      </c>
      <c r="K4725" t="s">
        <v>12492</v>
      </c>
      <c r="L4725" t="s">
        <v>12492</v>
      </c>
      <c r="M4725" t="s">
        <v>21955</v>
      </c>
      <c r="N4725" t="s">
        <v>21955</v>
      </c>
      <c r="O4725" t="s">
        <v>21955</v>
      </c>
      <c r="P4725" t="s">
        <v>21955</v>
      </c>
      <c r="Q4725" t="s">
        <v>21956</v>
      </c>
      <c r="R4725">
        <v>0.05</v>
      </c>
      <c r="S4725">
        <v>0</v>
      </c>
      <c r="T4725" t="s">
        <v>22002</v>
      </c>
    </row>
    <row r="4726" spans="1:20">
      <c r="A4726" t="s">
        <v>349</v>
      </c>
      <c r="B4726" t="s">
        <v>30270</v>
      </c>
      <c r="C4726" t="s">
        <v>30271</v>
      </c>
      <c r="D4726" t="s">
        <v>22069</v>
      </c>
      <c r="E4726" t="s">
        <v>21952</v>
      </c>
      <c r="F4726" t="s">
        <v>21953</v>
      </c>
      <c r="G4726">
        <v>3430</v>
      </c>
      <c r="I4726">
        <v>150</v>
      </c>
      <c r="J4726" t="s">
        <v>21954</v>
      </c>
      <c r="K4726" t="s">
        <v>12492</v>
      </c>
      <c r="L4726" t="s">
        <v>12492</v>
      </c>
      <c r="M4726" t="s">
        <v>21955</v>
      </c>
      <c r="N4726" t="s">
        <v>21955</v>
      </c>
      <c r="O4726" t="s">
        <v>21955</v>
      </c>
      <c r="P4726" t="s">
        <v>21955</v>
      </c>
      <c r="Q4726" t="s">
        <v>21956</v>
      </c>
      <c r="R4726">
        <v>0.05</v>
      </c>
      <c r="S4726">
        <v>0</v>
      </c>
      <c r="T4726" t="s">
        <v>22002</v>
      </c>
    </row>
    <row r="4727" spans="1:20">
      <c r="A4727" t="s">
        <v>349</v>
      </c>
      <c r="B4727" t="s">
        <v>30272</v>
      </c>
      <c r="C4727" t="s">
        <v>30273</v>
      </c>
      <c r="D4727" t="s">
        <v>30274</v>
      </c>
      <c r="E4727" t="s">
        <v>21966</v>
      </c>
      <c r="F4727" t="s">
        <v>21953</v>
      </c>
      <c r="G4727">
        <v>3450</v>
      </c>
      <c r="I4727">
        <v>200</v>
      </c>
      <c r="J4727" t="s">
        <v>21954</v>
      </c>
      <c r="K4727" t="s">
        <v>12492</v>
      </c>
      <c r="L4727" t="s">
        <v>12492</v>
      </c>
      <c r="M4727" t="s">
        <v>21961</v>
      </c>
      <c r="N4727" t="s">
        <v>21961</v>
      </c>
      <c r="O4727" t="s">
        <v>21961</v>
      </c>
      <c r="P4727" t="s">
        <v>21961</v>
      </c>
      <c r="Q4727" t="s">
        <v>21956</v>
      </c>
      <c r="R4727">
        <v>0.05</v>
      </c>
      <c r="S4727">
        <v>0</v>
      </c>
      <c r="T4727" t="s">
        <v>21967</v>
      </c>
    </row>
    <row r="4728" spans="1:20">
      <c r="A4728" t="s">
        <v>349</v>
      </c>
      <c r="B4728" t="s">
        <v>30275</v>
      </c>
      <c r="C4728" t="s">
        <v>30276</v>
      </c>
      <c r="D4728" t="s">
        <v>25365</v>
      </c>
      <c r="E4728" t="s">
        <v>22199</v>
      </c>
      <c r="F4728" t="s">
        <v>21953</v>
      </c>
      <c r="G4728">
        <v>3220</v>
      </c>
      <c r="I4728">
        <v>150</v>
      </c>
      <c r="J4728" t="s">
        <v>21954</v>
      </c>
      <c r="K4728" t="s">
        <v>12492</v>
      </c>
      <c r="L4728" t="s">
        <v>12492</v>
      </c>
      <c r="M4728" t="s">
        <v>22149</v>
      </c>
      <c r="N4728" t="s">
        <v>22149</v>
      </c>
      <c r="O4728" t="s">
        <v>22149</v>
      </c>
      <c r="P4728" t="s">
        <v>22149</v>
      </c>
      <c r="Q4728" t="s">
        <v>21956</v>
      </c>
      <c r="R4728">
        <v>0.05</v>
      </c>
      <c r="S4728">
        <v>0</v>
      </c>
      <c r="T4728" t="s">
        <v>21967</v>
      </c>
    </row>
    <row r="4729" spans="1:20">
      <c r="A4729" t="s">
        <v>349</v>
      </c>
      <c r="B4729" t="s">
        <v>30277</v>
      </c>
      <c r="C4729" t="s">
        <v>30278</v>
      </c>
      <c r="D4729" t="s">
        <v>22320</v>
      </c>
      <c r="E4729" t="s">
        <v>21966</v>
      </c>
      <c r="F4729" t="s">
        <v>21953</v>
      </c>
      <c r="G4729">
        <v>3220</v>
      </c>
      <c r="I4729">
        <v>150</v>
      </c>
      <c r="J4729" t="s">
        <v>19</v>
      </c>
      <c r="K4729" t="s">
        <v>12492</v>
      </c>
      <c r="L4729" t="s">
        <v>12492</v>
      </c>
      <c r="M4729" t="s">
        <v>21961</v>
      </c>
      <c r="N4729" t="s">
        <v>21961</v>
      </c>
      <c r="O4729" t="s">
        <v>21961</v>
      </c>
      <c r="P4729" t="s">
        <v>21961</v>
      </c>
      <c r="Q4729" t="s">
        <v>21956</v>
      </c>
      <c r="R4729">
        <v>0.05</v>
      </c>
      <c r="S4729">
        <v>0</v>
      </c>
      <c r="T4729" t="s">
        <v>22002</v>
      </c>
    </row>
    <row r="4730" spans="1:20">
      <c r="A4730" t="s">
        <v>349</v>
      </c>
      <c r="B4730" t="s">
        <v>30279</v>
      </c>
      <c r="C4730" t="s">
        <v>30280</v>
      </c>
      <c r="D4730" t="s">
        <v>24128</v>
      </c>
      <c r="E4730" t="s">
        <v>21952</v>
      </c>
      <c r="F4730" t="s">
        <v>21953</v>
      </c>
      <c r="G4730">
        <v>3450</v>
      </c>
      <c r="I4730">
        <v>200</v>
      </c>
      <c r="J4730" t="s">
        <v>21954</v>
      </c>
      <c r="K4730" t="s">
        <v>12492</v>
      </c>
      <c r="L4730" t="s">
        <v>12492</v>
      </c>
      <c r="M4730" t="s">
        <v>21961</v>
      </c>
      <c r="N4730" t="s">
        <v>21961</v>
      </c>
      <c r="O4730" t="s">
        <v>21961</v>
      </c>
      <c r="P4730" t="s">
        <v>21961</v>
      </c>
      <c r="Q4730" t="s">
        <v>21956</v>
      </c>
      <c r="R4730">
        <v>0.05</v>
      </c>
      <c r="S4730">
        <v>0</v>
      </c>
      <c r="T4730" t="s">
        <v>21967</v>
      </c>
    </row>
    <row r="4731" spans="1:20">
      <c r="A4731" t="s">
        <v>349</v>
      </c>
      <c r="B4731" t="s">
        <v>30281</v>
      </c>
      <c r="C4731" t="s">
        <v>30282</v>
      </c>
      <c r="D4731" t="s">
        <v>25365</v>
      </c>
      <c r="E4731" t="s">
        <v>21966</v>
      </c>
      <c r="F4731" t="s">
        <v>21953</v>
      </c>
      <c r="G4731">
        <v>3220</v>
      </c>
      <c r="I4731">
        <v>200</v>
      </c>
      <c r="J4731" t="s">
        <v>21954</v>
      </c>
      <c r="K4731" t="s">
        <v>12492</v>
      </c>
      <c r="L4731" t="s">
        <v>12492</v>
      </c>
      <c r="M4731" t="s">
        <v>34</v>
      </c>
      <c r="N4731" t="s">
        <v>34</v>
      </c>
      <c r="O4731" t="s">
        <v>34</v>
      </c>
      <c r="P4731" t="s">
        <v>34</v>
      </c>
      <c r="Q4731" t="s">
        <v>21956</v>
      </c>
      <c r="R4731">
        <v>0.05</v>
      </c>
      <c r="S4731">
        <v>0</v>
      </c>
      <c r="T4731" t="s">
        <v>21967</v>
      </c>
    </row>
    <row r="4732" spans="1:20">
      <c r="A4732" t="s">
        <v>349</v>
      </c>
      <c r="B4732" t="s">
        <v>30283</v>
      </c>
      <c r="C4732" t="s">
        <v>30284</v>
      </c>
      <c r="D4732" t="s">
        <v>25182</v>
      </c>
      <c r="E4732" t="s">
        <v>21966</v>
      </c>
      <c r="F4732" t="s">
        <v>21953</v>
      </c>
      <c r="G4732">
        <v>3450</v>
      </c>
      <c r="I4732">
        <v>150</v>
      </c>
      <c r="J4732" t="s">
        <v>21954</v>
      </c>
      <c r="K4732" t="s">
        <v>12492</v>
      </c>
      <c r="L4732" t="s">
        <v>12492</v>
      </c>
      <c r="M4732" t="s">
        <v>22149</v>
      </c>
      <c r="N4732" t="s">
        <v>22149</v>
      </c>
      <c r="O4732" t="s">
        <v>22149</v>
      </c>
      <c r="P4732" t="s">
        <v>22149</v>
      </c>
      <c r="Q4732" t="s">
        <v>21956</v>
      </c>
      <c r="R4732">
        <v>0.05</v>
      </c>
      <c r="S4732">
        <v>0</v>
      </c>
      <c r="T4732" t="s">
        <v>21967</v>
      </c>
    </row>
    <row r="4733" spans="1:20">
      <c r="A4733" t="s">
        <v>349</v>
      </c>
      <c r="B4733" t="s">
        <v>30285</v>
      </c>
      <c r="C4733" t="s">
        <v>30286</v>
      </c>
      <c r="D4733" t="s">
        <v>22412</v>
      </c>
      <c r="E4733" t="s">
        <v>21952</v>
      </c>
      <c r="F4733" t="s">
        <v>21953</v>
      </c>
      <c r="G4733">
        <v>3430</v>
      </c>
      <c r="I4733">
        <v>200</v>
      </c>
      <c r="J4733" t="s">
        <v>21954</v>
      </c>
      <c r="K4733" t="s">
        <v>12492</v>
      </c>
      <c r="L4733" t="s">
        <v>12492</v>
      </c>
      <c r="M4733" t="s">
        <v>21955</v>
      </c>
      <c r="N4733" t="s">
        <v>21955</v>
      </c>
      <c r="O4733" t="s">
        <v>21955</v>
      </c>
      <c r="P4733" t="s">
        <v>21955</v>
      </c>
      <c r="Q4733" t="s">
        <v>21956</v>
      </c>
      <c r="R4733">
        <v>0.05</v>
      </c>
      <c r="S4733">
        <v>0</v>
      </c>
      <c r="T4733" t="s">
        <v>21967</v>
      </c>
    </row>
    <row r="4734" spans="1:20">
      <c r="A4734" t="s">
        <v>349</v>
      </c>
      <c r="B4734" t="s">
        <v>30287</v>
      </c>
      <c r="C4734" t="s">
        <v>30288</v>
      </c>
      <c r="D4734" t="s">
        <v>21979</v>
      </c>
      <c r="E4734" t="s">
        <v>21952</v>
      </c>
      <c r="F4734" t="s">
        <v>21953</v>
      </c>
      <c r="G4734">
        <v>3440</v>
      </c>
      <c r="I4734">
        <v>150</v>
      </c>
      <c r="J4734" t="s">
        <v>21954</v>
      </c>
      <c r="K4734" t="s">
        <v>12492</v>
      </c>
      <c r="L4734" t="s">
        <v>12492</v>
      </c>
      <c r="M4734" t="s">
        <v>21955</v>
      </c>
      <c r="N4734" t="s">
        <v>21955</v>
      </c>
      <c r="O4734" t="s">
        <v>21955</v>
      </c>
      <c r="P4734" t="s">
        <v>21955</v>
      </c>
      <c r="Q4734" t="s">
        <v>21956</v>
      </c>
      <c r="R4734">
        <v>0.05</v>
      </c>
      <c r="S4734">
        <v>0</v>
      </c>
    </row>
    <row r="4735" spans="1:20">
      <c r="A4735" t="s">
        <v>349</v>
      </c>
      <c r="B4735" t="s">
        <v>30289</v>
      </c>
      <c r="C4735" t="s">
        <v>30290</v>
      </c>
      <c r="D4735" t="s">
        <v>21999</v>
      </c>
      <c r="E4735" t="s">
        <v>21952</v>
      </c>
      <c r="F4735" t="s">
        <v>21953</v>
      </c>
      <c r="G4735">
        <v>3430</v>
      </c>
      <c r="I4735">
        <v>200</v>
      </c>
      <c r="J4735" t="s">
        <v>21954</v>
      </c>
      <c r="K4735" t="s">
        <v>12492</v>
      </c>
      <c r="L4735" t="s">
        <v>12492</v>
      </c>
      <c r="M4735" t="s">
        <v>34</v>
      </c>
      <c r="N4735" t="s">
        <v>34</v>
      </c>
      <c r="O4735" t="s">
        <v>34</v>
      </c>
      <c r="P4735" t="s">
        <v>34</v>
      </c>
      <c r="Q4735" t="s">
        <v>21956</v>
      </c>
      <c r="R4735">
        <v>0.05</v>
      </c>
      <c r="S4735">
        <v>0</v>
      </c>
      <c r="T4735" t="s">
        <v>21967</v>
      </c>
    </row>
    <row r="4736" spans="1:20">
      <c r="A4736" t="s">
        <v>349</v>
      </c>
      <c r="B4736" t="s">
        <v>30291</v>
      </c>
      <c r="C4736" t="s">
        <v>30292</v>
      </c>
      <c r="D4736" t="s">
        <v>22073</v>
      </c>
      <c r="E4736" t="s">
        <v>21952</v>
      </c>
      <c r="F4736" t="s">
        <v>21953</v>
      </c>
      <c r="G4736">
        <v>3440</v>
      </c>
      <c r="I4736">
        <v>150</v>
      </c>
      <c r="J4736" t="s">
        <v>21954</v>
      </c>
      <c r="K4736" t="s">
        <v>12492</v>
      </c>
      <c r="L4736" t="s">
        <v>12492</v>
      </c>
      <c r="M4736" t="s">
        <v>21955</v>
      </c>
      <c r="N4736" t="s">
        <v>21955</v>
      </c>
      <c r="O4736" t="s">
        <v>21955</v>
      </c>
      <c r="P4736" t="s">
        <v>21955</v>
      </c>
      <c r="Q4736" t="s">
        <v>21956</v>
      </c>
      <c r="R4736">
        <v>0.05</v>
      </c>
      <c r="S4736">
        <v>0</v>
      </c>
      <c r="T4736" t="s">
        <v>22002</v>
      </c>
    </row>
    <row r="4737" spans="1:20">
      <c r="A4737" t="s">
        <v>349</v>
      </c>
      <c r="B4737" t="s">
        <v>30293</v>
      </c>
      <c r="C4737" t="s">
        <v>30294</v>
      </c>
      <c r="D4737" t="s">
        <v>22531</v>
      </c>
      <c r="E4737" t="s">
        <v>21966</v>
      </c>
      <c r="F4737" t="s">
        <v>21953</v>
      </c>
      <c r="G4737">
        <v>3220</v>
      </c>
      <c r="I4737">
        <v>150</v>
      </c>
      <c r="J4737" t="s">
        <v>21954</v>
      </c>
      <c r="K4737" t="s">
        <v>12492</v>
      </c>
      <c r="L4737" t="s">
        <v>12492</v>
      </c>
      <c r="M4737" t="s">
        <v>22149</v>
      </c>
      <c r="N4737" t="s">
        <v>22149</v>
      </c>
      <c r="O4737" t="s">
        <v>22149</v>
      </c>
      <c r="P4737" t="s">
        <v>22149</v>
      </c>
      <c r="Q4737" t="s">
        <v>21956</v>
      </c>
      <c r="R4737">
        <v>0.05</v>
      </c>
      <c r="S4737">
        <v>0</v>
      </c>
      <c r="T4737" t="s">
        <v>21967</v>
      </c>
    </row>
    <row r="4738" spans="1:20">
      <c r="A4738" t="s">
        <v>349</v>
      </c>
      <c r="B4738" t="s">
        <v>30295</v>
      </c>
      <c r="C4738" t="s">
        <v>30296</v>
      </c>
      <c r="D4738" t="s">
        <v>25171</v>
      </c>
      <c r="E4738" t="s">
        <v>21987</v>
      </c>
      <c r="F4738" t="s">
        <v>21953</v>
      </c>
      <c r="G4738">
        <v>3220</v>
      </c>
      <c r="I4738">
        <v>150</v>
      </c>
      <c r="J4738" t="s">
        <v>21954</v>
      </c>
      <c r="K4738" t="s">
        <v>12492</v>
      </c>
      <c r="L4738" t="s">
        <v>12492</v>
      </c>
      <c r="M4738" t="s">
        <v>34</v>
      </c>
      <c r="N4738" t="s">
        <v>34</v>
      </c>
      <c r="O4738" t="s">
        <v>34</v>
      </c>
      <c r="P4738" t="s">
        <v>34</v>
      </c>
      <c r="Q4738" t="s">
        <v>21956</v>
      </c>
      <c r="R4738">
        <v>0.05</v>
      </c>
      <c r="S4738">
        <v>0</v>
      </c>
      <c r="T4738" t="s">
        <v>21967</v>
      </c>
    </row>
    <row r="4739" spans="1:20">
      <c r="A4739" t="s">
        <v>349</v>
      </c>
      <c r="B4739" t="s">
        <v>30297</v>
      </c>
      <c r="C4739" t="s">
        <v>30298</v>
      </c>
      <c r="D4739" t="s">
        <v>21990</v>
      </c>
      <c r="E4739" t="s">
        <v>21952</v>
      </c>
      <c r="F4739" t="s">
        <v>21953</v>
      </c>
      <c r="G4739">
        <v>3440</v>
      </c>
      <c r="I4739">
        <v>150</v>
      </c>
      <c r="J4739" t="s">
        <v>21954</v>
      </c>
      <c r="K4739" t="s">
        <v>12492</v>
      </c>
      <c r="L4739" t="s">
        <v>12492</v>
      </c>
      <c r="M4739" t="s">
        <v>22149</v>
      </c>
      <c r="N4739" t="s">
        <v>22149</v>
      </c>
      <c r="O4739" t="s">
        <v>22149</v>
      </c>
      <c r="P4739" t="s">
        <v>22149</v>
      </c>
      <c r="Q4739" t="s">
        <v>21956</v>
      </c>
      <c r="R4739">
        <v>0.05</v>
      </c>
      <c r="S4739">
        <v>0</v>
      </c>
      <c r="T4739" t="s">
        <v>21967</v>
      </c>
    </row>
    <row r="4740" spans="1:20">
      <c r="A4740" t="s">
        <v>349</v>
      </c>
      <c r="B4740" t="s">
        <v>30299</v>
      </c>
      <c r="C4740" t="s">
        <v>30300</v>
      </c>
      <c r="D4740" t="s">
        <v>21990</v>
      </c>
      <c r="E4740" t="s">
        <v>21952</v>
      </c>
      <c r="F4740" t="s">
        <v>21953</v>
      </c>
      <c r="G4740">
        <v>3440</v>
      </c>
      <c r="I4740">
        <v>150</v>
      </c>
      <c r="J4740" t="s">
        <v>21954</v>
      </c>
      <c r="K4740" t="s">
        <v>12492</v>
      </c>
      <c r="L4740" t="s">
        <v>12492</v>
      </c>
      <c r="M4740" t="s">
        <v>22149</v>
      </c>
      <c r="N4740" t="s">
        <v>22149</v>
      </c>
      <c r="O4740" t="s">
        <v>22149</v>
      </c>
      <c r="P4740" t="s">
        <v>22149</v>
      </c>
      <c r="Q4740" t="s">
        <v>21956</v>
      </c>
      <c r="R4740">
        <v>0.05</v>
      </c>
      <c r="S4740">
        <v>0</v>
      </c>
      <c r="T4740" t="s">
        <v>21967</v>
      </c>
    </row>
    <row r="4741" spans="1:20">
      <c r="A4741" t="s">
        <v>349</v>
      </c>
      <c r="B4741" t="s">
        <v>30301</v>
      </c>
      <c r="C4741" t="s">
        <v>30302</v>
      </c>
      <c r="D4741" t="s">
        <v>28101</v>
      </c>
      <c r="E4741" t="s">
        <v>21952</v>
      </c>
      <c r="F4741" t="s">
        <v>21953</v>
      </c>
      <c r="G4741">
        <v>3450</v>
      </c>
      <c r="I4741">
        <v>150</v>
      </c>
      <c r="J4741" t="s">
        <v>21954</v>
      </c>
      <c r="K4741" t="s">
        <v>12492</v>
      </c>
      <c r="L4741" t="s">
        <v>12492</v>
      </c>
      <c r="M4741" t="s">
        <v>21955</v>
      </c>
      <c r="N4741" t="s">
        <v>21955</v>
      </c>
      <c r="O4741" t="s">
        <v>21955</v>
      </c>
      <c r="P4741" t="s">
        <v>21955</v>
      </c>
      <c r="Q4741" t="s">
        <v>21956</v>
      </c>
      <c r="R4741">
        <v>0.05</v>
      </c>
      <c r="S4741">
        <v>0</v>
      </c>
      <c r="T4741" t="s">
        <v>21967</v>
      </c>
    </row>
    <row r="4742" spans="1:20">
      <c r="A4742" t="s">
        <v>349</v>
      </c>
      <c r="B4742" t="s">
        <v>30303</v>
      </c>
      <c r="C4742" t="s">
        <v>30304</v>
      </c>
      <c r="D4742" t="s">
        <v>22055</v>
      </c>
      <c r="E4742" t="s">
        <v>21952</v>
      </c>
      <c r="F4742" t="s">
        <v>21953</v>
      </c>
      <c r="G4742">
        <v>3450</v>
      </c>
      <c r="I4742">
        <v>150</v>
      </c>
      <c r="J4742" t="s">
        <v>21954</v>
      </c>
      <c r="K4742" t="s">
        <v>204</v>
      </c>
      <c r="L4742" t="s">
        <v>12492</v>
      </c>
      <c r="M4742" t="s">
        <v>21955</v>
      </c>
      <c r="N4742" t="s">
        <v>21955</v>
      </c>
      <c r="O4742" t="s">
        <v>21955</v>
      </c>
      <c r="P4742" t="s">
        <v>21955</v>
      </c>
      <c r="Q4742" t="s">
        <v>21956</v>
      </c>
      <c r="R4742">
        <v>0.05</v>
      </c>
      <c r="S4742">
        <v>0</v>
      </c>
    </row>
    <row r="4743" spans="1:20">
      <c r="A4743" t="s">
        <v>349</v>
      </c>
      <c r="B4743" t="s">
        <v>30305</v>
      </c>
      <c r="C4743" t="s">
        <v>30306</v>
      </c>
      <c r="D4743" t="s">
        <v>25171</v>
      </c>
      <c r="E4743" t="s">
        <v>21987</v>
      </c>
      <c r="F4743" t="s">
        <v>21953</v>
      </c>
      <c r="G4743">
        <v>3450</v>
      </c>
      <c r="I4743">
        <v>150</v>
      </c>
      <c r="J4743" t="s">
        <v>21954</v>
      </c>
      <c r="K4743" t="s">
        <v>12492</v>
      </c>
      <c r="L4743" t="s">
        <v>12492</v>
      </c>
      <c r="M4743" t="s">
        <v>21961</v>
      </c>
      <c r="N4743" t="s">
        <v>21961</v>
      </c>
      <c r="O4743" t="s">
        <v>21961</v>
      </c>
      <c r="P4743" t="s">
        <v>21961</v>
      </c>
      <c r="Q4743" t="s">
        <v>21956</v>
      </c>
      <c r="R4743">
        <v>0.05</v>
      </c>
      <c r="S4743">
        <v>0</v>
      </c>
      <c r="T4743" t="s">
        <v>21967</v>
      </c>
    </row>
    <row r="4744" spans="1:20">
      <c r="A4744" t="s">
        <v>349</v>
      </c>
      <c r="B4744" t="s">
        <v>30307</v>
      </c>
      <c r="C4744" t="s">
        <v>30308</v>
      </c>
      <c r="D4744" t="s">
        <v>22394</v>
      </c>
      <c r="E4744" t="s">
        <v>21952</v>
      </c>
      <c r="F4744" t="s">
        <v>21953</v>
      </c>
      <c r="G4744">
        <v>3440</v>
      </c>
      <c r="I4744">
        <v>200</v>
      </c>
      <c r="J4744" t="s">
        <v>21954</v>
      </c>
      <c r="K4744" t="s">
        <v>12492</v>
      </c>
      <c r="L4744" t="s">
        <v>12492</v>
      </c>
      <c r="M4744" t="s">
        <v>34</v>
      </c>
      <c r="N4744" t="s">
        <v>34</v>
      </c>
      <c r="O4744" t="s">
        <v>34</v>
      </c>
      <c r="P4744" t="s">
        <v>34</v>
      </c>
      <c r="Q4744" t="s">
        <v>21956</v>
      </c>
      <c r="R4744">
        <v>0.05</v>
      </c>
      <c r="S4744">
        <v>0</v>
      </c>
      <c r="T4744" t="s">
        <v>22002</v>
      </c>
    </row>
    <row r="4745" spans="1:20">
      <c r="A4745" t="s">
        <v>349</v>
      </c>
      <c r="B4745" t="s">
        <v>30309</v>
      </c>
      <c r="C4745" t="s">
        <v>30310</v>
      </c>
      <c r="D4745" t="s">
        <v>26584</v>
      </c>
      <c r="E4745" t="s">
        <v>21960</v>
      </c>
      <c r="F4745" t="s">
        <v>21953</v>
      </c>
      <c r="G4745">
        <v>3021</v>
      </c>
      <c r="I4745">
        <v>200</v>
      </c>
      <c r="J4745" t="s">
        <v>21954</v>
      </c>
      <c r="K4745" t="s">
        <v>12492</v>
      </c>
      <c r="L4745" t="s">
        <v>12492</v>
      </c>
      <c r="M4745" t="s">
        <v>21955</v>
      </c>
      <c r="N4745" t="s">
        <v>21955</v>
      </c>
      <c r="O4745" t="s">
        <v>21955</v>
      </c>
      <c r="P4745" t="s">
        <v>21955</v>
      </c>
      <c r="Q4745" t="s">
        <v>21956</v>
      </c>
      <c r="R4745">
        <v>0.05</v>
      </c>
      <c r="S4745">
        <v>0</v>
      </c>
      <c r="T4745" t="s">
        <v>21967</v>
      </c>
    </row>
    <row r="4746" spans="1:20">
      <c r="A4746" t="s">
        <v>349</v>
      </c>
      <c r="B4746" t="s">
        <v>30311</v>
      </c>
      <c r="C4746" t="s">
        <v>30312</v>
      </c>
      <c r="D4746" t="s">
        <v>22043</v>
      </c>
      <c r="E4746" t="s">
        <v>21952</v>
      </c>
      <c r="F4746" t="s">
        <v>21953</v>
      </c>
      <c r="G4746">
        <v>3440</v>
      </c>
      <c r="I4746">
        <v>150</v>
      </c>
      <c r="J4746" t="s">
        <v>21954</v>
      </c>
      <c r="K4746" t="s">
        <v>204</v>
      </c>
      <c r="L4746" t="s">
        <v>12492</v>
      </c>
      <c r="M4746" t="s">
        <v>21955</v>
      </c>
      <c r="N4746" t="s">
        <v>21955</v>
      </c>
      <c r="O4746" t="s">
        <v>21955</v>
      </c>
      <c r="P4746" t="s">
        <v>21955</v>
      </c>
      <c r="Q4746" t="s">
        <v>21956</v>
      </c>
      <c r="R4746">
        <v>0.05</v>
      </c>
      <c r="S4746">
        <v>0</v>
      </c>
    </row>
    <row r="4747" spans="1:20">
      <c r="A4747" t="s">
        <v>349</v>
      </c>
      <c r="B4747" t="s">
        <v>30313</v>
      </c>
      <c r="C4747" t="s">
        <v>30314</v>
      </c>
      <c r="D4747" t="s">
        <v>21979</v>
      </c>
      <c r="E4747" t="s">
        <v>21952</v>
      </c>
      <c r="F4747" t="s">
        <v>21953</v>
      </c>
      <c r="G4747">
        <v>3440</v>
      </c>
      <c r="I4747">
        <v>150</v>
      </c>
      <c r="J4747" t="s">
        <v>21954</v>
      </c>
      <c r="K4747" t="s">
        <v>204</v>
      </c>
      <c r="L4747" t="s">
        <v>12492</v>
      </c>
      <c r="M4747" t="s">
        <v>21955</v>
      </c>
      <c r="N4747" t="s">
        <v>21955</v>
      </c>
      <c r="O4747" t="s">
        <v>21955</v>
      </c>
      <c r="P4747" t="s">
        <v>21955</v>
      </c>
      <c r="Q4747" t="s">
        <v>21956</v>
      </c>
      <c r="R4747">
        <v>0.05</v>
      </c>
      <c r="S4747">
        <v>0</v>
      </c>
    </row>
    <row r="4748" spans="1:20">
      <c r="A4748" t="s">
        <v>349</v>
      </c>
      <c r="B4748" t="s">
        <v>30315</v>
      </c>
      <c r="C4748" t="s">
        <v>30316</v>
      </c>
      <c r="D4748" t="s">
        <v>26584</v>
      </c>
      <c r="E4748" t="s">
        <v>21960</v>
      </c>
      <c r="F4748" t="s">
        <v>21953</v>
      </c>
      <c r="G4748">
        <v>3021</v>
      </c>
      <c r="I4748">
        <v>150</v>
      </c>
      <c r="J4748" t="s">
        <v>21954</v>
      </c>
      <c r="K4748" t="s">
        <v>12492</v>
      </c>
      <c r="L4748" t="s">
        <v>12492</v>
      </c>
      <c r="M4748" t="s">
        <v>21955</v>
      </c>
      <c r="N4748" t="s">
        <v>21955</v>
      </c>
      <c r="O4748" t="s">
        <v>21955</v>
      </c>
      <c r="P4748" t="s">
        <v>21955</v>
      </c>
      <c r="Q4748" t="s">
        <v>21956</v>
      </c>
      <c r="R4748">
        <v>0.05</v>
      </c>
      <c r="S4748">
        <v>0</v>
      </c>
    </row>
    <row r="4749" spans="1:20">
      <c r="A4749" t="s">
        <v>349</v>
      </c>
      <c r="B4749" t="s">
        <v>30317</v>
      </c>
      <c r="C4749" t="s">
        <v>30318</v>
      </c>
      <c r="D4749" t="s">
        <v>29128</v>
      </c>
      <c r="E4749" t="s">
        <v>21960</v>
      </c>
      <c r="F4749" t="s">
        <v>21953</v>
      </c>
      <c r="G4749">
        <v>3420</v>
      </c>
      <c r="I4749">
        <v>150</v>
      </c>
      <c r="J4749" t="s">
        <v>21954</v>
      </c>
      <c r="K4749" t="s">
        <v>12492</v>
      </c>
      <c r="L4749" t="s">
        <v>12492</v>
      </c>
      <c r="M4749" t="s">
        <v>21961</v>
      </c>
      <c r="N4749" t="s">
        <v>21961</v>
      </c>
      <c r="O4749" t="s">
        <v>21961</v>
      </c>
      <c r="P4749" t="s">
        <v>21961</v>
      </c>
      <c r="Q4749" t="s">
        <v>21956</v>
      </c>
      <c r="R4749">
        <v>0.05</v>
      </c>
      <c r="S4749">
        <v>0</v>
      </c>
      <c r="T4749" t="s">
        <v>22002</v>
      </c>
    </row>
    <row r="4750" spans="1:20">
      <c r="A4750" t="s">
        <v>349</v>
      </c>
      <c r="B4750" t="s">
        <v>30319</v>
      </c>
      <c r="C4750" t="s">
        <v>30320</v>
      </c>
      <c r="D4750" t="s">
        <v>25365</v>
      </c>
      <c r="E4750" t="s">
        <v>21966</v>
      </c>
      <c r="F4750" t="s">
        <v>21953</v>
      </c>
      <c r="G4750">
        <v>3220</v>
      </c>
      <c r="I4750">
        <v>150</v>
      </c>
      <c r="J4750" t="s">
        <v>21954</v>
      </c>
      <c r="K4750" t="s">
        <v>12492</v>
      </c>
      <c r="L4750" t="s">
        <v>12492</v>
      </c>
      <c r="M4750" t="s">
        <v>34</v>
      </c>
      <c r="N4750" t="s">
        <v>34</v>
      </c>
      <c r="O4750" t="s">
        <v>34</v>
      </c>
      <c r="P4750" t="s">
        <v>34</v>
      </c>
      <c r="Q4750" t="s">
        <v>21956</v>
      </c>
      <c r="R4750">
        <v>0.05</v>
      </c>
      <c r="S4750">
        <v>0</v>
      </c>
      <c r="T4750" t="s">
        <v>21967</v>
      </c>
    </row>
    <row r="4751" spans="1:20">
      <c r="A4751" t="s">
        <v>349</v>
      </c>
      <c r="B4751" t="s">
        <v>30321</v>
      </c>
      <c r="C4751" t="s">
        <v>30322</v>
      </c>
      <c r="D4751" t="s">
        <v>25227</v>
      </c>
      <c r="E4751" t="s">
        <v>21952</v>
      </c>
      <c r="F4751" t="s">
        <v>21953</v>
      </c>
      <c r="G4751">
        <v>3430</v>
      </c>
      <c r="I4751">
        <v>150</v>
      </c>
      <c r="J4751" t="s">
        <v>21954</v>
      </c>
      <c r="K4751" t="s">
        <v>12492</v>
      </c>
      <c r="L4751" t="s">
        <v>12492</v>
      </c>
      <c r="M4751" t="s">
        <v>21955</v>
      </c>
      <c r="N4751" t="s">
        <v>21955</v>
      </c>
      <c r="O4751" t="s">
        <v>21955</v>
      </c>
      <c r="P4751" t="s">
        <v>21955</v>
      </c>
      <c r="Q4751" t="s">
        <v>21956</v>
      </c>
      <c r="R4751">
        <v>0.05</v>
      </c>
      <c r="S4751">
        <v>0</v>
      </c>
      <c r="T4751" t="s">
        <v>22002</v>
      </c>
    </row>
    <row r="4752" spans="1:20">
      <c r="A4752" t="s">
        <v>349</v>
      </c>
      <c r="B4752" t="s">
        <v>30323</v>
      </c>
      <c r="C4752" t="s">
        <v>30324</v>
      </c>
      <c r="D4752" t="s">
        <v>21990</v>
      </c>
      <c r="E4752" t="s">
        <v>21952</v>
      </c>
      <c r="F4752" t="s">
        <v>21953</v>
      </c>
      <c r="G4752">
        <v>3450</v>
      </c>
      <c r="I4752">
        <v>150</v>
      </c>
      <c r="J4752" t="s">
        <v>21954</v>
      </c>
      <c r="K4752" t="s">
        <v>204</v>
      </c>
      <c r="L4752" t="s">
        <v>12492</v>
      </c>
      <c r="M4752" t="s">
        <v>21955</v>
      </c>
      <c r="N4752" t="s">
        <v>21955</v>
      </c>
      <c r="O4752" t="s">
        <v>21955</v>
      </c>
      <c r="P4752" t="s">
        <v>21955</v>
      </c>
      <c r="Q4752" t="s">
        <v>21956</v>
      </c>
      <c r="R4752">
        <v>0.05</v>
      </c>
      <c r="S4752">
        <v>0</v>
      </c>
    </row>
    <row r="4753" spans="1:20">
      <c r="A4753" t="s">
        <v>349</v>
      </c>
      <c r="B4753" t="s">
        <v>30325</v>
      </c>
      <c r="C4753" t="s">
        <v>30326</v>
      </c>
      <c r="D4753" t="s">
        <v>22412</v>
      </c>
      <c r="E4753" t="s">
        <v>21966</v>
      </c>
      <c r="F4753" t="s">
        <v>21953</v>
      </c>
      <c r="G4753">
        <v>3220</v>
      </c>
      <c r="H4753">
        <v>3220</v>
      </c>
      <c r="I4753">
        <v>150</v>
      </c>
      <c r="J4753" t="s">
        <v>21954</v>
      </c>
      <c r="K4753" t="s">
        <v>204</v>
      </c>
      <c r="L4753" t="s">
        <v>12492</v>
      </c>
      <c r="M4753" t="s">
        <v>21955</v>
      </c>
      <c r="N4753" t="s">
        <v>21955</v>
      </c>
      <c r="O4753" t="s">
        <v>21955</v>
      </c>
      <c r="P4753" t="s">
        <v>21955</v>
      </c>
      <c r="Q4753" t="s">
        <v>21956</v>
      </c>
      <c r="R4753">
        <v>0.05</v>
      </c>
      <c r="S4753">
        <v>0</v>
      </c>
    </row>
    <row r="4754" spans="1:20">
      <c r="A4754" t="s">
        <v>349</v>
      </c>
      <c r="B4754" t="s">
        <v>30327</v>
      </c>
      <c r="C4754" t="s">
        <v>30328</v>
      </c>
      <c r="D4754" t="s">
        <v>22053</v>
      </c>
      <c r="E4754" t="s">
        <v>21966</v>
      </c>
      <c r="F4754" t="s">
        <v>21953</v>
      </c>
      <c r="G4754">
        <v>3220</v>
      </c>
      <c r="I4754">
        <v>150</v>
      </c>
      <c r="J4754" t="s">
        <v>21954</v>
      </c>
      <c r="K4754" t="s">
        <v>204</v>
      </c>
      <c r="L4754" t="s">
        <v>12492</v>
      </c>
      <c r="M4754" t="s">
        <v>21955</v>
      </c>
      <c r="N4754" t="s">
        <v>21955</v>
      </c>
      <c r="O4754" t="s">
        <v>21955</v>
      </c>
      <c r="P4754" t="s">
        <v>21955</v>
      </c>
      <c r="Q4754" t="s">
        <v>21956</v>
      </c>
      <c r="R4754">
        <v>0.05</v>
      </c>
      <c r="S4754">
        <v>0</v>
      </c>
      <c r="T4754" t="s">
        <v>21967</v>
      </c>
    </row>
    <row r="4755" spans="1:20">
      <c r="A4755" t="s">
        <v>349</v>
      </c>
      <c r="B4755" t="s">
        <v>30329</v>
      </c>
      <c r="C4755" t="s">
        <v>30330</v>
      </c>
      <c r="D4755" t="s">
        <v>26641</v>
      </c>
      <c r="E4755" t="s">
        <v>21966</v>
      </c>
      <c r="F4755" t="s">
        <v>21953</v>
      </c>
      <c r="G4755">
        <v>3450</v>
      </c>
      <c r="I4755">
        <v>150</v>
      </c>
      <c r="J4755" t="s">
        <v>21954</v>
      </c>
      <c r="K4755" t="s">
        <v>12492</v>
      </c>
      <c r="L4755" t="s">
        <v>12492</v>
      </c>
      <c r="M4755" t="s">
        <v>21955</v>
      </c>
      <c r="N4755" t="s">
        <v>21955</v>
      </c>
      <c r="O4755" t="s">
        <v>21955</v>
      </c>
      <c r="P4755" t="s">
        <v>21955</v>
      </c>
      <c r="Q4755" t="s">
        <v>21956</v>
      </c>
      <c r="R4755">
        <v>0.05</v>
      </c>
      <c r="S4755">
        <v>0</v>
      </c>
      <c r="T4755" t="s">
        <v>22002</v>
      </c>
    </row>
    <row r="4756" spans="1:20">
      <c r="A4756" t="s">
        <v>349</v>
      </c>
      <c r="B4756" t="s">
        <v>30331</v>
      </c>
      <c r="C4756" t="s">
        <v>30332</v>
      </c>
      <c r="D4756" t="s">
        <v>26641</v>
      </c>
      <c r="E4756" t="s">
        <v>21966</v>
      </c>
      <c r="F4756" t="s">
        <v>21953</v>
      </c>
      <c r="G4756">
        <v>3450</v>
      </c>
      <c r="I4756">
        <v>200</v>
      </c>
      <c r="J4756" t="s">
        <v>21954</v>
      </c>
      <c r="K4756" t="s">
        <v>12492</v>
      </c>
      <c r="L4756" t="s">
        <v>12492</v>
      </c>
      <c r="M4756" t="s">
        <v>21955</v>
      </c>
      <c r="N4756" t="s">
        <v>21955</v>
      </c>
      <c r="O4756" t="s">
        <v>21955</v>
      </c>
      <c r="P4756" t="s">
        <v>21955</v>
      </c>
      <c r="Q4756" t="s">
        <v>21956</v>
      </c>
      <c r="R4756">
        <v>0.05</v>
      </c>
      <c r="S4756">
        <v>0</v>
      </c>
      <c r="T4756" t="s">
        <v>22002</v>
      </c>
    </row>
    <row r="4757" spans="1:20">
      <c r="A4757" t="s">
        <v>349</v>
      </c>
      <c r="B4757" t="s">
        <v>30333</v>
      </c>
      <c r="C4757" t="s">
        <v>30334</v>
      </c>
      <c r="D4757" t="s">
        <v>26641</v>
      </c>
      <c r="E4757" t="s">
        <v>21966</v>
      </c>
      <c r="F4757" t="s">
        <v>21953</v>
      </c>
      <c r="G4757">
        <v>3450</v>
      </c>
      <c r="I4757">
        <v>200</v>
      </c>
      <c r="J4757" t="s">
        <v>21954</v>
      </c>
      <c r="K4757" t="s">
        <v>12492</v>
      </c>
      <c r="L4757" t="s">
        <v>12492</v>
      </c>
      <c r="M4757" t="s">
        <v>21955</v>
      </c>
      <c r="N4757" t="s">
        <v>21955</v>
      </c>
      <c r="O4757" t="s">
        <v>21955</v>
      </c>
      <c r="P4757" t="s">
        <v>21955</v>
      </c>
      <c r="Q4757" t="s">
        <v>21956</v>
      </c>
      <c r="R4757">
        <v>0.05</v>
      </c>
      <c r="S4757">
        <v>0</v>
      </c>
      <c r="T4757" t="s">
        <v>22002</v>
      </c>
    </row>
    <row r="4758" spans="1:20">
      <c r="A4758" t="s">
        <v>349</v>
      </c>
      <c r="B4758" t="s">
        <v>30335</v>
      </c>
      <c r="C4758" t="s">
        <v>30336</v>
      </c>
      <c r="D4758" t="s">
        <v>28504</v>
      </c>
      <c r="E4758" t="s">
        <v>21960</v>
      </c>
      <c r="F4758" t="s">
        <v>21953</v>
      </c>
      <c r="G4758">
        <v>3420</v>
      </c>
      <c r="I4758">
        <v>200</v>
      </c>
      <c r="J4758" t="s">
        <v>21954</v>
      </c>
      <c r="K4758" t="s">
        <v>12492</v>
      </c>
      <c r="L4758" t="s">
        <v>12492</v>
      </c>
      <c r="M4758" t="s">
        <v>21955</v>
      </c>
      <c r="N4758" t="s">
        <v>21955</v>
      </c>
      <c r="O4758" t="s">
        <v>21955</v>
      </c>
      <c r="P4758" t="s">
        <v>21955</v>
      </c>
      <c r="Q4758" t="s">
        <v>21956</v>
      </c>
      <c r="R4758">
        <v>0.05</v>
      </c>
      <c r="S4758">
        <v>0</v>
      </c>
      <c r="T4758" t="s">
        <v>21967</v>
      </c>
    </row>
    <row r="4759" spans="1:20">
      <c r="A4759" t="s">
        <v>349</v>
      </c>
      <c r="B4759" t="s">
        <v>30337</v>
      </c>
      <c r="C4759" t="s">
        <v>30338</v>
      </c>
      <c r="D4759" t="s">
        <v>29128</v>
      </c>
      <c r="E4759" t="s">
        <v>21960</v>
      </c>
      <c r="F4759" t="s">
        <v>21953</v>
      </c>
      <c r="G4759">
        <v>3420</v>
      </c>
      <c r="I4759">
        <v>150</v>
      </c>
      <c r="J4759" t="s">
        <v>21954</v>
      </c>
      <c r="K4759" t="s">
        <v>12492</v>
      </c>
      <c r="L4759" t="s">
        <v>12492</v>
      </c>
      <c r="M4759" t="s">
        <v>21961</v>
      </c>
      <c r="N4759" t="s">
        <v>21961</v>
      </c>
      <c r="O4759" t="s">
        <v>21961</v>
      </c>
      <c r="P4759" t="s">
        <v>21961</v>
      </c>
      <c r="Q4759" t="s">
        <v>21956</v>
      </c>
      <c r="R4759">
        <v>0.05</v>
      </c>
      <c r="S4759">
        <v>0</v>
      </c>
      <c r="T4759" t="s">
        <v>22002</v>
      </c>
    </row>
    <row r="4760" spans="1:20">
      <c r="A4760" t="s">
        <v>349</v>
      </c>
      <c r="B4760" t="s">
        <v>30339</v>
      </c>
      <c r="C4760" t="s">
        <v>30340</v>
      </c>
      <c r="D4760" t="s">
        <v>22069</v>
      </c>
      <c r="E4760" t="s">
        <v>21952</v>
      </c>
      <c r="F4760" t="s">
        <v>21953</v>
      </c>
      <c r="G4760">
        <v>3430</v>
      </c>
      <c r="I4760">
        <v>150</v>
      </c>
      <c r="J4760" t="s">
        <v>21954</v>
      </c>
      <c r="K4760" t="s">
        <v>204</v>
      </c>
      <c r="L4760" t="s">
        <v>12492</v>
      </c>
      <c r="M4760" t="s">
        <v>21955</v>
      </c>
      <c r="N4760" t="s">
        <v>21955</v>
      </c>
      <c r="O4760" t="s">
        <v>21955</v>
      </c>
      <c r="P4760" t="s">
        <v>21955</v>
      </c>
      <c r="Q4760" t="s">
        <v>21956</v>
      </c>
      <c r="R4760">
        <v>0.05</v>
      </c>
      <c r="S4760">
        <v>0</v>
      </c>
    </row>
    <row r="4761" spans="1:20">
      <c r="A4761" t="s">
        <v>349</v>
      </c>
      <c r="B4761" t="s">
        <v>30341</v>
      </c>
      <c r="C4761" t="s">
        <v>30342</v>
      </c>
      <c r="D4761" t="s">
        <v>22069</v>
      </c>
      <c r="E4761" t="s">
        <v>21952</v>
      </c>
      <c r="F4761" t="s">
        <v>21953</v>
      </c>
      <c r="G4761">
        <v>3430</v>
      </c>
      <c r="I4761">
        <v>150</v>
      </c>
      <c r="J4761" t="s">
        <v>21954</v>
      </c>
      <c r="K4761" t="s">
        <v>204</v>
      </c>
      <c r="L4761" t="s">
        <v>12492</v>
      </c>
      <c r="M4761" t="s">
        <v>21955</v>
      </c>
      <c r="N4761" t="s">
        <v>21955</v>
      </c>
      <c r="O4761" t="s">
        <v>21955</v>
      </c>
      <c r="P4761" t="s">
        <v>21955</v>
      </c>
      <c r="Q4761" t="s">
        <v>21956</v>
      </c>
      <c r="R4761">
        <v>0.05</v>
      </c>
      <c r="S4761">
        <v>0</v>
      </c>
    </row>
    <row r="4762" spans="1:20">
      <c r="A4762" t="s">
        <v>349</v>
      </c>
      <c r="B4762" t="s">
        <v>30343</v>
      </c>
      <c r="C4762" t="s">
        <v>30344</v>
      </c>
      <c r="D4762" t="s">
        <v>22069</v>
      </c>
      <c r="E4762" t="s">
        <v>21952</v>
      </c>
      <c r="F4762" t="s">
        <v>21953</v>
      </c>
      <c r="G4762">
        <v>3430</v>
      </c>
      <c r="I4762">
        <v>150</v>
      </c>
      <c r="J4762" t="s">
        <v>21954</v>
      </c>
      <c r="K4762" t="s">
        <v>204</v>
      </c>
      <c r="L4762" t="s">
        <v>12492</v>
      </c>
      <c r="M4762" t="s">
        <v>21955</v>
      </c>
      <c r="N4762" t="s">
        <v>21955</v>
      </c>
      <c r="O4762" t="s">
        <v>21955</v>
      </c>
      <c r="P4762" t="s">
        <v>21955</v>
      </c>
      <c r="Q4762" t="s">
        <v>21956</v>
      </c>
      <c r="R4762">
        <v>0.05</v>
      </c>
      <c r="S4762">
        <v>0</v>
      </c>
    </row>
    <row r="4763" spans="1:20">
      <c r="A4763" t="s">
        <v>349</v>
      </c>
      <c r="B4763" t="s">
        <v>30345</v>
      </c>
      <c r="C4763" t="s">
        <v>30346</v>
      </c>
      <c r="D4763" t="s">
        <v>22069</v>
      </c>
      <c r="E4763" t="s">
        <v>21952</v>
      </c>
      <c r="F4763" t="s">
        <v>21953</v>
      </c>
      <c r="G4763">
        <v>3430</v>
      </c>
      <c r="I4763">
        <v>150</v>
      </c>
      <c r="J4763" t="s">
        <v>21954</v>
      </c>
      <c r="K4763" t="s">
        <v>204</v>
      </c>
      <c r="L4763" t="s">
        <v>12492</v>
      </c>
      <c r="M4763" t="s">
        <v>21955</v>
      </c>
      <c r="N4763" t="s">
        <v>21955</v>
      </c>
      <c r="O4763" t="s">
        <v>21955</v>
      </c>
      <c r="P4763" t="s">
        <v>21955</v>
      </c>
      <c r="Q4763" t="s">
        <v>21956</v>
      </c>
      <c r="R4763">
        <v>0.05</v>
      </c>
      <c r="S4763">
        <v>0</v>
      </c>
    </row>
    <row r="4764" spans="1:20">
      <c r="A4764" t="s">
        <v>349</v>
      </c>
      <c r="B4764" t="s">
        <v>30347</v>
      </c>
      <c r="C4764" t="s">
        <v>30348</v>
      </c>
      <c r="D4764" t="s">
        <v>22069</v>
      </c>
      <c r="E4764" t="s">
        <v>21952</v>
      </c>
      <c r="F4764" t="s">
        <v>21953</v>
      </c>
      <c r="G4764">
        <v>3430</v>
      </c>
      <c r="I4764">
        <v>150</v>
      </c>
      <c r="J4764" t="s">
        <v>21954</v>
      </c>
      <c r="K4764" t="s">
        <v>204</v>
      </c>
      <c r="L4764" t="s">
        <v>12492</v>
      </c>
      <c r="M4764" t="s">
        <v>21955</v>
      </c>
      <c r="N4764" t="s">
        <v>21955</v>
      </c>
      <c r="O4764" t="s">
        <v>21955</v>
      </c>
      <c r="P4764" t="s">
        <v>21955</v>
      </c>
      <c r="Q4764" t="s">
        <v>21956</v>
      </c>
      <c r="R4764">
        <v>0.05</v>
      </c>
      <c r="S4764">
        <v>0</v>
      </c>
    </row>
    <row r="4765" spans="1:20">
      <c r="A4765" t="s">
        <v>349</v>
      </c>
      <c r="B4765" t="s">
        <v>30349</v>
      </c>
      <c r="C4765" t="s">
        <v>30350</v>
      </c>
      <c r="D4765" t="s">
        <v>26626</v>
      </c>
      <c r="E4765" t="s">
        <v>21987</v>
      </c>
      <c r="F4765" t="s">
        <v>21953</v>
      </c>
      <c r="G4765">
        <v>3220</v>
      </c>
      <c r="I4765">
        <v>200</v>
      </c>
      <c r="J4765" t="s">
        <v>21954</v>
      </c>
      <c r="K4765" t="s">
        <v>12492</v>
      </c>
      <c r="L4765" t="s">
        <v>12492</v>
      </c>
      <c r="M4765" t="s">
        <v>21955</v>
      </c>
      <c r="N4765" t="s">
        <v>21955</v>
      </c>
      <c r="O4765" t="s">
        <v>21955</v>
      </c>
      <c r="P4765" t="s">
        <v>21955</v>
      </c>
      <c r="Q4765" t="s">
        <v>21956</v>
      </c>
      <c r="R4765">
        <v>0.05</v>
      </c>
      <c r="S4765">
        <v>0</v>
      </c>
      <c r="T4765" t="s">
        <v>21967</v>
      </c>
    </row>
    <row r="4766" spans="1:20">
      <c r="A4766" t="s">
        <v>349</v>
      </c>
      <c r="B4766" t="s">
        <v>30351</v>
      </c>
      <c r="C4766" t="s">
        <v>30352</v>
      </c>
      <c r="D4766" t="s">
        <v>23787</v>
      </c>
      <c r="E4766" t="s">
        <v>21966</v>
      </c>
      <c r="F4766" t="s">
        <v>21953</v>
      </c>
      <c r="G4766">
        <v>3220</v>
      </c>
      <c r="I4766">
        <v>150</v>
      </c>
      <c r="J4766" t="s">
        <v>21954</v>
      </c>
      <c r="K4766" t="s">
        <v>204</v>
      </c>
      <c r="L4766" t="s">
        <v>12492</v>
      </c>
      <c r="M4766" t="s">
        <v>21955</v>
      </c>
      <c r="N4766" t="s">
        <v>21955</v>
      </c>
      <c r="O4766" t="s">
        <v>21955</v>
      </c>
      <c r="P4766" t="s">
        <v>21955</v>
      </c>
      <c r="Q4766" t="s">
        <v>21956</v>
      </c>
      <c r="R4766">
        <v>0.05</v>
      </c>
      <c r="S4766">
        <v>0</v>
      </c>
      <c r="T4766" t="s">
        <v>21967</v>
      </c>
    </row>
    <row r="4767" spans="1:20">
      <c r="A4767" t="s">
        <v>349</v>
      </c>
      <c r="B4767" t="s">
        <v>30353</v>
      </c>
      <c r="C4767" t="s">
        <v>30354</v>
      </c>
      <c r="D4767" t="s">
        <v>26626</v>
      </c>
      <c r="E4767" t="s">
        <v>21987</v>
      </c>
      <c r="F4767" t="s">
        <v>21953</v>
      </c>
      <c r="G4767">
        <v>3450</v>
      </c>
      <c r="I4767">
        <v>200</v>
      </c>
      <c r="J4767" t="s">
        <v>21954</v>
      </c>
      <c r="K4767" t="s">
        <v>12492</v>
      </c>
      <c r="L4767" t="s">
        <v>12492</v>
      </c>
      <c r="M4767" t="s">
        <v>21955</v>
      </c>
      <c r="N4767" t="s">
        <v>21955</v>
      </c>
      <c r="O4767" t="s">
        <v>21955</v>
      </c>
      <c r="P4767" t="s">
        <v>21955</v>
      </c>
      <c r="Q4767" t="s">
        <v>21956</v>
      </c>
      <c r="R4767">
        <v>0.05</v>
      </c>
      <c r="S4767">
        <v>0</v>
      </c>
      <c r="T4767" t="s">
        <v>21967</v>
      </c>
    </row>
    <row r="4768" spans="1:20">
      <c r="A4768" t="s">
        <v>349</v>
      </c>
      <c r="B4768" t="s">
        <v>30355</v>
      </c>
      <c r="C4768" t="s">
        <v>30356</v>
      </c>
      <c r="D4768" t="s">
        <v>22006</v>
      </c>
      <c r="E4768" t="s">
        <v>21952</v>
      </c>
      <c r="F4768" t="s">
        <v>21953</v>
      </c>
      <c r="G4768">
        <v>3450</v>
      </c>
      <c r="I4768">
        <v>150</v>
      </c>
      <c r="J4768" t="s">
        <v>21954</v>
      </c>
      <c r="K4768" t="s">
        <v>204</v>
      </c>
      <c r="L4768" t="s">
        <v>12492</v>
      </c>
      <c r="M4768" t="s">
        <v>21955</v>
      </c>
      <c r="N4768" t="s">
        <v>21955</v>
      </c>
      <c r="O4768" t="s">
        <v>21955</v>
      </c>
      <c r="P4768" t="s">
        <v>21955</v>
      </c>
      <c r="Q4768" t="s">
        <v>21956</v>
      </c>
      <c r="R4768">
        <v>0.05</v>
      </c>
      <c r="S4768">
        <v>0</v>
      </c>
    </row>
    <row r="4769" spans="1:20">
      <c r="A4769" t="s">
        <v>349</v>
      </c>
      <c r="B4769" t="s">
        <v>30357</v>
      </c>
      <c r="C4769" t="s">
        <v>30358</v>
      </c>
      <c r="D4769" t="s">
        <v>22069</v>
      </c>
      <c r="E4769" t="s">
        <v>21952</v>
      </c>
      <c r="F4769" t="s">
        <v>21953</v>
      </c>
      <c r="G4769">
        <v>3430</v>
      </c>
      <c r="I4769">
        <v>150</v>
      </c>
      <c r="J4769" t="s">
        <v>21954</v>
      </c>
      <c r="K4769" t="s">
        <v>204</v>
      </c>
      <c r="L4769" t="s">
        <v>12492</v>
      </c>
      <c r="M4769" t="s">
        <v>21955</v>
      </c>
      <c r="N4769" t="s">
        <v>21955</v>
      </c>
      <c r="O4769" t="s">
        <v>21955</v>
      </c>
      <c r="P4769" t="s">
        <v>21955</v>
      </c>
      <c r="Q4769" t="s">
        <v>21956</v>
      </c>
      <c r="R4769">
        <v>0.05</v>
      </c>
      <c r="S4769">
        <v>0</v>
      </c>
    </row>
    <row r="4770" spans="1:20">
      <c r="A4770" t="s">
        <v>349</v>
      </c>
      <c r="B4770" t="s">
        <v>30359</v>
      </c>
      <c r="C4770" t="s">
        <v>30360</v>
      </c>
      <c r="D4770" t="s">
        <v>25365</v>
      </c>
      <c r="E4770" t="s">
        <v>21966</v>
      </c>
      <c r="F4770" t="s">
        <v>21953</v>
      </c>
      <c r="G4770">
        <v>3220</v>
      </c>
      <c r="I4770">
        <v>150</v>
      </c>
      <c r="J4770" t="s">
        <v>21954</v>
      </c>
      <c r="K4770" t="s">
        <v>12492</v>
      </c>
      <c r="L4770" t="s">
        <v>12492</v>
      </c>
      <c r="M4770" t="s">
        <v>34</v>
      </c>
      <c r="N4770" t="s">
        <v>34</v>
      </c>
      <c r="O4770" t="s">
        <v>34</v>
      </c>
      <c r="P4770" t="s">
        <v>34</v>
      </c>
      <c r="Q4770" t="s">
        <v>21956</v>
      </c>
      <c r="R4770">
        <v>0.05</v>
      </c>
      <c r="S4770">
        <v>0</v>
      </c>
      <c r="T4770" t="s">
        <v>21967</v>
      </c>
    </row>
    <row r="4771" spans="1:20">
      <c r="A4771" t="s">
        <v>349</v>
      </c>
      <c r="B4771" t="s">
        <v>30361</v>
      </c>
      <c r="C4771" t="s">
        <v>30362</v>
      </c>
      <c r="D4771" t="s">
        <v>22069</v>
      </c>
      <c r="E4771" t="s">
        <v>21952</v>
      </c>
      <c r="F4771" t="s">
        <v>21953</v>
      </c>
      <c r="G4771">
        <v>3430</v>
      </c>
      <c r="I4771">
        <v>200</v>
      </c>
      <c r="J4771" t="s">
        <v>21954</v>
      </c>
      <c r="K4771" t="s">
        <v>12492</v>
      </c>
      <c r="L4771" t="s">
        <v>12492</v>
      </c>
      <c r="M4771" t="s">
        <v>21955</v>
      </c>
      <c r="N4771" t="s">
        <v>21955</v>
      </c>
      <c r="O4771" t="s">
        <v>21955</v>
      </c>
      <c r="P4771" t="s">
        <v>21955</v>
      </c>
      <c r="Q4771" t="s">
        <v>21956</v>
      </c>
      <c r="R4771">
        <v>0.05</v>
      </c>
      <c r="S4771">
        <v>0</v>
      </c>
      <c r="T4771" t="s">
        <v>22002</v>
      </c>
    </row>
    <row r="4772" spans="1:20">
      <c r="A4772" t="s">
        <v>349</v>
      </c>
      <c r="B4772" t="s">
        <v>30363</v>
      </c>
      <c r="C4772" t="s">
        <v>30364</v>
      </c>
      <c r="D4772" t="s">
        <v>22043</v>
      </c>
      <c r="E4772" t="s">
        <v>21952</v>
      </c>
      <c r="F4772" t="s">
        <v>21953</v>
      </c>
      <c r="G4772">
        <v>3440</v>
      </c>
      <c r="I4772">
        <v>150</v>
      </c>
      <c r="J4772" t="s">
        <v>21954</v>
      </c>
      <c r="K4772" t="s">
        <v>204</v>
      </c>
      <c r="L4772" t="s">
        <v>12492</v>
      </c>
      <c r="M4772" t="s">
        <v>21955</v>
      </c>
      <c r="N4772" t="s">
        <v>21955</v>
      </c>
      <c r="O4772" t="s">
        <v>21955</v>
      </c>
      <c r="P4772" t="s">
        <v>21955</v>
      </c>
      <c r="Q4772" t="s">
        <v>21956</v>
      </c>
      <c r="R4772">
        <v>0.05</v>
      </c>
      <c r="S4772">
        <v>0</v>
      </c>
    </row>
    <row r="4773" spans="1:20">
      <c r="A4773" t="s">
        <v>349</v>
      </c>
      <c r="B4773" t="s">
        <v>30365</v>
      </c>
      <c r="C4773" t="s">
        <v>30366</v>
      </c>
      <c r="D4773" t="s">
        <v>22551</v>
      </c>
      <c r="E4773" t="s">
        <v>22181</v>
      </c>
      <c r="F4773" t="s">
        <v>21953</v>
      </c>
      <c r="G4773">
        <v>3220</v>
      </c>
      <c r="I4773">
        <v>150</v>
      </c>
      <c r="J4773" t="s">
        <v>21954</v>
      </c>
      <c r="K4773" t="s">
        <v>204</v>
      </c>
      <c r="L4773" t="s">
        <v>204</v>
      </c>
      <c r="M4773" t="s">
        <v>21955</v>
      </c>
      <c r="N4773" t="s">
        <v>21955</v>
      </c>
      <c r="O4773" t="s">
        <v>21955</v>
      </c>
      <c r="P4773" t="s">
        <v>21955</v>
      </c>
      <c r="Q4773" t="s">
        <v>21956</v>
      </c>
      <c r="R4773">
        <v>0.05</v>
      </c>
      <c r="S4773">
        <v>0</v>
      </c>
    </row>
    <row r="4774" spans="1:20">
      <c r="A4774" t="s">
        <v>349</v>
      </c>
      <c r="B4774" t="s">
        <v>30367</v>
      </c>
      <c r="C4774" t="s">
        <v>30368</v>
      </c>
      <c r="D4774" t="s">
        <v>22006</v>
      </c>
      <c r="E4774" t="s">
        <v>21952</v>
      </c>
      <c r="F4774" t="s">
        <v>21953</v>
      </c>
      <c r="G4774">
        <v>3450</v>
      </c>
      <c r="I4774">
        <v>150</v>
      </c>
      <c r="J4774" t="s">
        <v>21954</v>
      </c>
      <c r="K4774" t="s">
        <v>204</v>
      </c>
      <c r="L4774" t="s">
        <v>12492</v>
      </c>
      <c r="M4774" t="s">
        <v>21955</v>
      </c>
      <c r="N4774" t="s">
        <v>21955</v>
      </c>
      <c r="O4774" t="s">
        <v>21955</v>
      </c>
      <c r="P4774" t="s">
        <v>21955</v>
      </c>
      <c r="Q4774" t="s">
        <v>21956</v>
      </c>
      <c r="R4774">
        <v>0.05</v>
      </c>
      <c r="S4774">
        <v>0</v>
      </c>
      <c r="T4774" t="s">
        <v>22002</v>
      </c>
    </row>
    <row r="4775" spans="1:20">
      <c r="A4775" t="s">
        <v>349</v>
      </c>
      <c r="B4775" t="s">
        <v>30369</v>
      </c>
      <c r="C4775" t="s">
        <v>30370</v>
      </c>
      <c r="D4775" t="s">
        <v>26667</v>
      </c>
      <c r="E4775" t="s">
        <v>30371</v>
      </c>
      <c r="F4775" t="s">
        <v>21953</v>
      </c>
      <c r="G4775">
        <v>3260</v>
      </c>
      <c r="I4775">
        <v>150</v>
      </c>
      <c r="J4775" t="s">
        <v>21954</v>
      </c>
      <c r="K4775" t="s">
        <v>204</v>
      </c>
      <c r="L4775" t="s">
        <v>12492</v>
      </c>
      <c r="M4775" t="s">
        <v>21955</v>
      </c>
      <c r="N4775" t="s">
        <v>21955</v>
      </c>
      <c r="O4775" t="s">
        <v>21955</v>
      </c>
      <c r="P4775" t="s">
        <v>21955</v>
      </c>
      <c r="Q4775" t="s">
        <v>21956</v>
      </c>
      <c r="R4775">
        <v>0.05</v>
      </c>
      <c r="S4775">
        <v>0</v>
      </c>
    </row>
    <row r="4776" spans="1:20">
      <c r="A4776" t="s">
        <v>349</v>
      </c>
      <c r="B4776" t="s">
        <v>30372</v>
      </c>
      <c r="C4776" t="s">
        <v>30373</v>
      </c>
      <c r="D4776" t="s">
        <v>22058</v>
      </c>
      <c r="E4776" t="s">
        <v>21952</v>
      </c>
      <c r="F4776" t="s">
        <v>21953</v>
      </c>
      <c r="G4776">
        <v>3440</v>
      </c>
      <c r="I4776">
        <v>150</v>
      </c>
      <c r="J4776" t="s">
        <v>21954</v>
      </c>
      <c r="K4776" t="s">
        <v>204</v>
      </c>
      <c r="L4776" t="s">
        <v>12492</v>
      </c>
      <c r="M4776" t="s">
        <v>21955</v>
      </c>
      <c r="N4776" t="s">
        <v>21955</v>
      </c>
      <c r="O4776" t="s">
        <v>21955</v>
      </c>
      <c r="P4776" t="s">
        <v>21955</v>
      </c>
      <c r="Q4776" t="s">
        <v>21956</v>
      </c>
      <c r="R4776">
        <v>0.05</v>
      </c>
      <c r="S4776">
        <v>0</v>
      </c>
    </row>
    <row r="4777" spans="1:20">
      <c r="A4777" t="s">
        <v>349</v>
      </c>
      <c r="B4777" t="s">
        <v>30374</v>
      </c>
      <c r="C4777" t="s">
        <v>30375</v>
      </c>
      <c r="D4777" t="s">
        <v>25304</v>
      </c>
      <c r="E4777" t="s">
        <v>21952</v>
      </c>
      <c r="F4777" t="s">
        <v>21953</v>
      </c>
      <c r="G4777">
        <v>3450</v>
      </c>
      <c r="I4777">
        <v>200</v>
      </c>
      <c r="J4777" t="s">
        <v>21954</v>
      </c>
      <c r="K4777" t="s">
        <v>12492</v>
      </c>
      <c r="L4777" t="s">
        <v>12492</v>
      </c>
      <c r="M4777" t="s">
        <v>21955</v>
      </c>
      <c r="N4777" t="s">
        <v>21955</v>
      </c>
      <c r="O4777" t="s">
        <v>21955</v>
      </c>
      <c r="P4777" t="s">
        <v>21955</v>
      </c>
      <c r="Q4777" t="s">
        <v>21956</v>
      </c>
      <c r="R4777">
        <v>0.05</v>
      </c>
      <c r="S4777">
        <v>0</v>
      </c>
      <c r="T4777" t="s">
        <v>22002</v>
      </c>
    </row>
    <row r="4778" spans="1:20">
      <c r="A4778" t="s">
        <v>349</v>
      </c>
      <c r="B4778" t="s">
        <v>30376</v>
      </c>
      <c r="C4778" t="s">
        <v>30377</v>
      </c>
      <c r="D4778" t="s">
        <v>22394</v>
      </c>
      <c r="E4778" t="s">
        <v>21952</v>
      </c>
      <c r="F4778" t="s">
        <v>21953</v>
      </c>
      <c r="G4778">
        <v>3430</v>
      </c>
      <c r="I4778">
        <v>200</v>
      </c>
      <c r="J4778" t="s">
        <v>21954</v>
      </c>
      <c r="K4778" t="s">
        <v>12492</v>
      </c>
      <c r="L4778" t="s">
        <v>12492</v>
      </c>
      <c r="M4778" t="s">
        <v>21955</v>
      </c>
      <c r="N4778" t="s">
        <v>21955</v>
      </c>
      <c r="O4778" t="s">
        <v>21955</v>
      </c>
      <c r="P4778" t="s">
        <v>21955</v>
      </c>
      <c r="Q4778" t="s">
        <v>21956</v>
      </c>
      <c r="R4778">
        <v>0.05</v>
      </c>
      <c r="S4778">
        <v>0</v>
      </c>
      <c r="T4778" t="s">
        <v>22002</v>
      </c>
    </row>
    <row r="4779" spans="1:20">
      <c r="A4779" t="s">
        <v>349</v>
      </c>
      <c r="B4779" t="s">
        <v>30378</v>
      </c>
      <c r="C4779" t="s">
        <v>30379</v>
      </c>
      <c r="D4779" t="s">
        <v>21990</v>
      </c>
      <c r="E4779" t="s">
        <v>21952</v>
      </c>
      <c r="F4779" t="s">
        <v>21953</v>
      </c>
      <c r="G4779">
        <v>3440</v>
      </c>
      <c r="I4779">
        <v>200</v>
      </c>
      <c r="J4779" t="s">
        <v>21954</v>
      </c>
      <c r="K4779" t="s">
        <v>204</v>
      </c>
      <c r="L4779" t="s">
        <v>12492</v>
      </c>
      <c r="M4779" t="s">
        <v>21955</v>
      </c>
      <c r="N4779" t="s">
        <v>21955</v>
      </c>
      <c r="O4779" t="s">
        <v>21955</v>
      </c>
      <c r="P4779" t="s">
        <v>21955</v>
      </c>
      <c r="Q4779" t="s">
        <v>21956</v>
      </c>
      <c r="R4779">
        <v>0.05</v>
      </c>
      <c r="S4779">
        <v>0</v>
      </c>
      <c r="T4779" t="s">
        <v>21967</v>
      </c>
    </row>
    <row r="4780" spans="1:20">
      <c r="A4780" t="s">
        <v>349</v>
      </c>
      <c r="B4780" t="s">
        <v>30380</v>
      </c>
      <c r="C4780" t="s">
        <v>30381</v>
      </c>
      <c r="D4780" t="s">
        <v>26586</v>
      </c>
      <c r="E4780" t="s">
        <v>21966</v>
      </c>
      <c r="F4780" t="s">
        <v>21953</v>
      </c>
      <c r="G4780">
        <v>3220</v>
      </c>
      <c r="I4780">
        <v>200</v>
      </c>
      <c r="J4780" t="s">
        <v>21954</v>
      </c>
      <c r="K4780" t="s">
        <v>204</v>
      </c>
      <c r="L4780" t="s">
        <v>12492</v>
      </c>
      <c r="M4780" t="s">
        <v>21955</v>
      </c>
      <c r="N4780" t="s">
        <v>21955</v>
      </c>
      <c r="O4780" t="s">
        <v>21955</v>
      </c>
      <c r="P4780" t="s">
        <v>21955</v>
      </c>
      <c r="Q4780" t="s">
        <v>21956</v>
      </c>
      <c r="R4780">
        <v>0.05</v>
      </c>
      <c r="S4780">
        <v>0</v>
      </c>
      <c r="T4780" t="s">
        <v>21967</v>
      </c>
    </row>
    <row r="4781" spans="1:20">
      <c r="A4781" t="s">
        <v>349</v>
      </c>
      <c r="B4781" t="s">
        <v>30382</v>
      </c>
      <c r="C4781" t="s">
        <v>30383</v>
      </c>
      <c r="D4781" t="s">
        <v>22700</v>
      </c>
      <c r="E4781" t="s">
        <v>21952</v>
      </c>
      <c r="F4781" t="s">
        <v>21953</v>
      </c>
      <c r="G4781">
        <v>3440</v>
      </c>
      <c r="I4781">
        <v>150</v>
      </c>
      <c r="J4781" t="s">
        <v>21954</v>
      </c>
      <c r="K4781" t="s">
        <v>204</v>
      </c>
      <c r="L4781" t="s">
        <v>12492</v>
      </c>
      <c r="M4781" t="s">
        <v>21955</v>
      </c>
      <c r="N4781" t="s">
        <v>21955</v>
      </c>
      <c r="O4781" t="s">
        <v>34</v>
      </c>
      <c r="P4781" t="s">
        <v>34</v>
      </c>
      <c r="Q4781" t="s">
        <v>21956</v>
      </c>
      <c r="R4781">
        <v>0.05</v>
      </c>
      <c r="S4781">
        <v>0</v>
      </c>
      <c r="T4781" t="s">
        <v>22002</v>
      </c>
    </row>
    <row r="4782" spans="1:20">
      <c r="A4782" t="s">
        <v>349</v>
      </c>
      <c r="B4782" t="s">
        <v>30384</v>
      </c>
      <c r="C4782" t="s">
        <v>30385</v>
      </c>
      <c r="D4782" t="s">
        <v>22409</v>
      </c>
      <c r="E4782" t="s">
        <v>21952</v>
      </c>
      <c r="F4782" t="s">
        <v>21953</v>
      </c>
      <c r="G4782">
        <v>3440</v>
      </c>
      <c r="I4782">
        <v>150</v>
      </c>
      <c r="J4782" t="s">
        <v>21954</v>
      </c>
      <c r="K4782" t="s">
        <v>12492</v>
      </c>
      <c r="L4782" t="s">
        <v>12492</v>
      </c>
      <c r="M4782" t="s">
        <v>21955</v>
      </c>
      <c r="N4782" t="s">
        <v>21955</v>
      </c>
      <c r="O4782" t="s">
        <v>21955</v>
      </c>
      <c r="P4782" t="s">
        <v>21955</v>
      </c>
      <c r="Q4782" t="s">
        <v>21956</v>
      </c>
      <c r="R4782">
        <v>0.05</v>
      </c>
      <c r="S4782">
        <v>0</v>
      </c>
      <c r="T4782" t="s">
        <v>21967</v>
      </c>
    </row>
    <row r="4783" spans="1:20">
      <c r="A4783" t="s">
        <v>349</v>
      </c>
      <c r="B4783" t="s">
        <v>30386</v>
      </c>
      <c r="C4783" t="s">
        <v>30387</v>
      </c>
      <c r="D4783" t="s">
        <v>22394</v>
      </c>
      <c r="E4783" t="s">
        <v>21966</v>
      </c>
      <c r="F4783" t="s">
        <v>21953</v>
      </c>
      <c r="G4783">
        <v>3220</v>
      </c>
      <c r="I4783">
        <v>150</v>
      </c>
      <c r="J4783" t="s">
        <v>21954</v>
      </c>
      <c r="K4783" t="s">
        <v>12492</v>
      </c>
      <c r="L4783" t="s">
        <v>12492</v>
      </c>
      <c r="M4783" t="s">
        <v>21955</v>
      </c>
      <c r="N4783" t="s">
        <v>21955</v>
      </c>
      <c r="O4783" t="s">
        <v>21955</v>
      </c>
      <c r="P4783" t="s">
        <v>21955</v>
      </c>
      <c r="R4783">
        <v>0.05</v>
      </c>
      <c r="S4783">
        <v>0</v>
      </c>
      <c r="T4783" t="s">
        <v>21967</v>
      </c>
    </row>
    <row r="4784" spans="1:20">
      <c r="A4784" t="s">
        <v>349</v>
      </c>
      <c r="B4784" t="s">
        <v>30388</v>
      </c>
      <c r="C4784" t="s">
        <v>30389</v>
      </c>
      <c r="D4784" t="s">
        <v>21959</v>
      </c>
      <c r="E4784" t="s">
        <v>21960</v>
      </c>
      <c r="F4784" t="s">
        <v>21953</v>
      </c>
      <c r="G4784">
        <v>3420</v>
      </c>
      <c r="I4784">
        <v>150</v>
      </c>
      <c r="J4784" t="s">
        <v>21954</v>
      </c>
      <c r="K4784" t="s">
        <v>204</v>
      </c>
      <c r="L4784" t="s">
        <v>12492</v>
      </c>
      <c r="M4784" t="s">
        <v>21961</v>
      </c>
      <c r="N4784" t="s">
        <v>21961</v>
      </c>
      <c r="O4784" t="s">
        <v>21961</v>
      </c>
      <c r="P4784" t="s">
        <v>21961</v>
      </c>
      <c r="Q4784" t="s">
        <v>21956</v>
      </c>
      <c r="R4784">
        <v>0.05</v>
      </c>
      <c r="S4784">
        <v>0</v>
      </c>
    </row>
    <row r="4785" spans="1:20">
      <c r="A4785" t="s">
        <v>349</v>
      </c>
      <c r="B4785" t="s">
        <v>30390</v>
      </c>
      <c r="C4785" t="s">
        <v>30391</v>
      </c>
      <c r="D4785" t="s">
        <v>22058</v>
      </c>
      <c r="E4785" t="s">
        <v>21952</v>
      </c>
      <c r="F4785" t="s">
        <v>21953</v>
      </c>
      <c r="G4785">
        <v>3440</v>
      </c>
      <c r="I4785">
        <v>200</v>
      </c>
      <c r="J4785" t="s">
        <v>21954</v>
      </c>
      <c r="K4785" t="s">
        <v>12492</v>
      </c>
      <c r="L4785" t="s">
        <v>12492</v>
      </c>
      <c r="M4785" t="s">
        <v>34</v>
      </c>
      <c r="N4785" t="s">
        <v>34</v>
      </c>
      <c r="O4785" t="s">
        <v>34</v>
      </c>
      <c r="P4785" t="s">
        <v>34</v>
      </c>
      <c r="Q4785" t="s">
        <v>21956</v>
      </c>
      <c r="R4785">
        <v>0.05</v>
      </c>
      <c r="S4785">
        <v>0</v>
      </c>
      <c r="T4785" t="s">
        <v>21967</v>
      </c>
    </row>
    <row r="4786" spans="1:20">
      <c r="A4786" t="s">
        <v>349</v>
      </c>
      <c r="B4786" t="s">
        <v>30392</v>
      </c>
      <c r="C4786" t="s">
        <v>30393</v>
      </c>
      <c r="D4786" t="s">
        <v>22022</v>
      </c>
      <c r="E4786" t="s">
        <v>21952</v>
      </c>
      <c r="F4786" t="s">
        <v>21953</v>
      </c>
      <c r="G4786">
        <v>3450</v>
      </c>
      <c r="H4786">
        <v>3550</v>
      </c>
      <c r="I4786">
        <v>150</v>
      </c>
      <c r="J4786" t="s">
        <v>21954</v>
      </c>
      <c r="K4786" t="s">
        <v>204</v>
      </c>
      <c r="L4786" t="s">
        <v>12492</v>
      </c>
      <c r="M4786" t="s">
        <v>21955</v>
      </c>
      <c r="N4786" t="s">
        <v>21955</v>
      </c>
      <c r="O4786" t="s">
        <v>21955</v>
      </c>
      <c r="P4786" t="s">
        <v>21955</v>
      </c>
      <c r="Q4786" t="s">
        <v>21956</v>
      </c>
      <c r="R4786">
        <v>0.05</v>
      </c>
      <c r="S4786">
        <v>0</v>
      </c>
    </row>
    <row r="4787" spans="1:20">
      <c r="A4787" t="s">
        <v>349</v>
      </c>
      <c r="B4787" t="s">
        <v>30394</v>
      </c>
      <c r="C4787" t="s">
        <v>30395</v>
      </c>
      <c r="D4787" t="s">
        <v>21979</v>
      </c>
      <c r="E4787" t="s">
        <v>21952</v>
      </c>
      <c r="F4787" t="s">
        <v>21953</v>
      </c>
      <c r="G4787">
        <v>3440</v>
      </c>
      <c r="I4787">
        <v>200</v>
      </c>
      <c r="J4787" t="s">
        <v>21954</v>
      </c>
      <c r="K4787" t="s">
        <v>204</v>
      </c>
      <c r="L4787" t="s">
        <v>12492</v>
      </c>
      <c r="M4787" t="s">
        <v>21955</v>
      </c>
      <c r="N4787" t="s">
        <v>21955</v>
      </c>
      <c r="O4787" t="s">
        <v>21955</v>
      </c>
      <c r="P4787" t="s">
        <v>21955</v>
      </c>
      <c r="Q4787" t="s">
        <v>21956</v>
      </c>
      <c r="R4787">
        <v>0.05</v>
      </c>
      <c r="S4787">
        <v>0</v>
      </c>
      <c r="T4787" t="s">
        <v>22002</v>
      </c>
    </row>
    <row r="4788" spans="1:20">
      <c r="A4788" t="s">
        <v>349</v>
      </c>
      <c r="B4788" t="s">
        <v>30396</v>
      </c>
      <c r="C4788" t="s">
        <v>30397</v>
      </c>
      <c r="D4788" t="s">
        <v>21979</v>
      </c>
      <c r="E4788" t="s">
        <v>21952</v>
      </c>
      <c r="F4788" t="s">
        <v>21953</v>
      </c>
      <c r="G4788">
        <v>3440</v>
      </c>
      <c r="I4788">
        <v>150</v>
      </c>
      <c r="J4788" t="s">
        <v>21954</v>
      </c>
      <c r="K4788" t="s">
        <v>204</v>
      </c>
      <c r="L4788" t="s">
        <v>12492</v>
      </c>
      <c r="M4788" t="s">
        <v>21961</v>
      </c>
      <c r="N4788" t="s">
        <v>21961</v>
      </c>
      <c r="O4788" t="s">
        <v>21961</v>
      </c>
      <c r="P4788" t="s">
        <v>21961</v>
      </c>
      <c r="Q4788" t="s">
        <v>21956</v>
      </c>
      <c r="R4788">
        <v>0.01</v>
      </c>
      <c r="S4788">
        <v>0</v>
      </c>
    </row>
    <row r="4789" spans="1:20">
      <c r="A4789" t="s">
        <v>349</v>
      </c>
      <c r="B4789" t="s">
        <v>30398</v>
      </c>
      <c r="C4789" t="s">
        <v>30399</v>
      </c>
      <c r="D4789" t="s">
        <v>22022</v>
      </c>
      <c r="E4789" t="s">
        <v>21952</v>
      </c>
      <c r="F4789" t="s">
        <v>21953</v>
      </c>
      <c r="G4789">
        <v>3440</v>
      </c>
      <c r="I4789">
        <v>150</v>
      </c>
      <c r="J4789" t="s">
        <v>21954</v>
      </c>
      <c r="K4789" t="s">
        <v>204</v>
      </c>
      <c r="L4789" t="s">
        <v>12492</v>
      </c>
      <c r="M4789" t="s">
        <v>21955</v>
      </c>
      <c r="N4789" t="s">
        <v>21955</v>
      </c>
      <c r="O4789" t="s">
        <v>21955</v>
      </c>
      <c r="P4789" t="s">
        <v>21955</v>
      </c>
      <c r="Q4789" t="s">
        <v>21956</v>
      </c>
      <c r="R4789">
        <v>0.05</v>
      </c>
      <c r="S4789">
        <v>0</v>
      </c>
    </row>
    <row r="4790" spans="1:20">
      <c r="A4790" t="s">
        <v>349</v>
      </c>
      <c r="B4790" t="s">
        <v>30400</v>
      </c>
      <c r="C4790" t="s">
        <v>30401</v>
      </c>
      <c r="D4790" t="s">
        <v>22025</v>
      </c>
      <c r="E4790" t="s">
        <v>21966</v>
      </c>
      <c r="F4790" t="s">
        <v>21953</v>
      </c>
      <c r="G4790">
        <v>3220</v>
      </c>
      <c r="I4790">
        <v>150</v>
      </c>
      <c r="J4790" t="s">
        <v>21954</v>
      </c>
      <c r="K4790" t="s">
        <v>204</v>
      </c>
      <c r="L4790" t="s">
        <v>12492</v>
      </c>
      <c r="M4790" t="s">
        <v>21955</v>
      </c>
      <c r="N4790" t="s">
        <v>21955</v>
      </c>
      <c r="O4790" t="s">
        <v>21955</v>
      </c>
      <c r="P4790" t="s">
        <v>21955</v>
      </c>
      <c r="Q4790" t="s">
        <v>21956</v>
      </c>
      <c r="R4790">
        <v>0.05</v>
      </c>
      <c r="S4790">
        <v>0</v>
      </c>
      <c r="T4790" t="s">
        <v>21967</v>
      </c>
    </row>
    <row r="4791" spans="1:20">
      <c r="A4791" t="s">
        <v>349</v>
      </c>
      <c r="B4791" t="s">
        <v>30402</v>
      </c>
      <c r="C4791" t="s">
        <v>30403</v>
      </c>
      <c r="D4791" t="s">
        <v>22412</v>
      </c>
      <c r="E4791" t="s">
        <v>21966</v>
      </c>
      <c r="F4791" t="s">
        <v>21953</v>
      </c>
      <c r="G4791">
        <v>3220</v>
      </c>
      <c r="I4791">
        <v>200</v>
      </c>
      <c r="J4791" t="s">
        <v>19</v>
      </c>
      <c r="K4791" t="s">
        <v>12492</v>
      </c>
      <c r="L4791" t="s">
        <v>12492</v>
      </c>
      <c r="M4791" t="s">
        <v>21955</v>
      </c>
      <c r="N4791" t="s">
        <v>21955</v>
      </c>
      <c r="O4791" t="s">
        <v>21955</v>
      </c>
      <c r="P4791" t="s">
        <v>21955</v>
      </c>
      <c r="Q4791" t="s">
        <v>21956</v>
      </c>
      <c r="R4791">
        <v>0.05</v>
      </c>
      <c r="S4791">
        <v>0</v>
      </c>
      <c r="T4791" t="s">
        <v>22002</v>
      </c>
    </row>
    <row r="4792" spans="1:20">
      <c r="A4792" t="s">
        <v>349</v>
      </c>
      <c r="B4792" t="s">
        <v>30404</v>
      </c>
      <c r="C4792" t="s">
        <v>30405</v>
      </c>
      <c r="D4792" t="s">
        <v>30406</v>
      </c>
      <c r="E4792" t="s">
        <v>21952</v>
      </c>
      <c r="F4792" t="s">
        <v>21953</v>
      </c>
      <c r="G4792">
        <v>3440</v>
      </c>
      <c r="I4792">
        <v>150</v>
      </c>
      <c r="J4792" t="s">
        <v>21954</v>
      </c>
      <c r="K4792" t="s">
        <v>12492</v>
      </c>
      <c r="L4792" t="s">
        <v>12492</v>
      </c>
      <c r="M4792" t="s">
        <v>21955</v>
      </c>
      <c r="N4792" t="s">
        <v>21955</v>
      </c>
      <c r="O4792" t="s">
        <v>21955</v>
      </c>
      <c r="P4792" t="s">
        <v>21955</v>
      </c>
      <c r="Q4792" t="s">
        <v>21956</v>
      </c>
      <c r="R4792">
        <v>0.05</v>
      </c>
      <c r="S4792">
        <v>0</v>
      </c>
      <c r="T4792" t="s">
        <v>21967</v>
      </c>
    </row>
    <row r="4793" spans="1:20">
      <c r="A4793" t="s">
        <v>349</v>
      </c>
      <c r="B4793" t="s">
        <v>30407</v>
      </c>
      <c r="C4793" t="s">
        <v>30408</v>
      </c>
      <c r="D4793" t="s">
        <v>30406</v>
      </c>
      <c r="E4793" t="s">
        <v>21952</v>
      </c>
      <c r="F4793" t="s">
        <v>21953</v>
      </c>
      <c r="G4793">
        <v>3440</v>
      </c>
      <c r="I4793">
        <v>200</v>
      </c>
      <c r="J4793" t="s">
        <v>21954</v>
      </c>
      <c r="K4793" t="s">
        <v>12492</v>
      </c>
      <c r="L4793" t="s">
        <v>12492</v>
      </c>
      <c r="M4793" t="s">
        <v>21955</v>
      </c>
      <c r="N4793" t="s">
        <v>21955</v>
      </c>
      <c r="O4793" t="s">
        <v>21955</v>
      </c>
      <c r="P4793" t="s">
        <v>21955</v>
      </c>
      <c r="Q4793" t="s">
        <v>21956</v>
      </c>
      <c r="R4793">
        <v>0.05</v>
      </c>
      <c r="S4793">
        <v>0</v>
      </c>
      <c r="T4793" t="s">
        <v>21967</v>
      </c>
    </row>
    <row r="4794" spans="1:20">
      <c r="A4794" t="s">
        <v>349</v>
      </c>
      <c r="B4794" t="s">
        <v>30409</v>
      </c>
      <c r="C4794" t="s">
        <v>30410</v>
      </c>
      <c r="D4794" t="s">
        <v>22403</v>
      </c>
      <c r="E4794" t="s">
        <v>21966</v>
      </c>
      <c r="F4794" t="s">
        <v>21953</v>
      </c>
      <c r="G4794">
        <v>3220</v>
      </c>
      <c r="I4794">
        <v>150</v>
      </c>
      <c r="J4794" t="s">
        <v>21954</v>
      </c>
      <c r="K4794" t="s">
        <v>12492</v>
      </c>
      <c r="L4794" t="s">
        <v>12492</v>
      </c>
      <c r="M4794" t="s">
        <v>21955</v>
      </c>
      <c r="N4794" t="s">
        <v>21955</v>
      </c>
      <c r="O4794" t="s">
        <v>21955</v>
      </c>
      <c r="P4794" t="s">
        <v>21955</v>
      </c>
      <c r="Q4794" t="s">
        <v>21956</v>
      </c>
      <c r="R4794">
        <v>0.05</v>
      </c>
      <c r="S4794">
        <v>0</v>
      </c>
      <c r="T4794" t="s">
        <v>21967</v>
      </c>
    </row>
    <row r="4795" spans="1:20">
      <c r="A4795" t="s">
        <v>349</v>
      </c>
      <c r="B4795" t="s">
        <v>30411</v>
      </c>
      <c r="C4795" t="s">
        <v>30412</v>
      </c>
      <c r="D4795" t="s">
        <v>22515</v>
      </c>
      <c r="E4795" t="s">
        <v>22199</v>
      </c>
      <c r="F4795" t="s">
        <v>21953</v>
      </c>
      <c r="G4795">
        <v>3220</v>
      </c>
      <c r="I4795">
        <v>150</v>
      </c>
      <c r="J4795" t="s">
        <v>21954</v>
      </c>
      <c r="K4795" t="s">
        <v>12492</v>
      </c>
      <c r="L4795" t="s">
        <v>12492</v>
      </c>
      <c r="M4795" t="s">
        <v>22149</v>
      </c>
      <c r="N4795" t="s">
        <v>22149</v>
      </c>
      <c r="O4795" t="s">
        <v>22149</v>
      </c>
      <c r="P4795" t="s">
        <v>22149</v>
      </c>
      <c r="Q4795" t="s">
        <v>21956</v>
      </c>
      <c r="R4795">
        <v>0.05</v>
      </c>
      <c r="S4795">
        <v>0</v>
      </c>
    </row>
    <row r="4796" spans="1:20">
      <c r="A4796" t="s">
        <v>349</v>
      </c>
      <c r="B4796" t="s">
        <v>30413</v>
      </c>
      <c r="C4796" t="s">
        <v>30414</v>
      </c>
      <c r="D4796" t="s">
        <v>22510</v>
      </c>
      <c r="E4796" t="s">
        <v>21966</v>
      </c>
      <c r="F4796" t="s">
        <v>21953</v>
      </c>
      <c r="G4796">
        <v>3220</v>
      </c>
      <c r="I4796">
        <v>200</v>
      </c>
      <c r="J4796" t="s">
        <v>21954</v>
      </c>
      <c r="K4796" t="s">
        <v>204</v>
      </c>
      <c r="L4796" t="s">
        <v>12492</v>
      </c>
      <c r="M4796" t="s">
        <v>21955</v>
      </c>
      <c r="N4796" t="s">
        <v>21955</v>
      </c>
      <c r="O4796" t="s">
        <v>21955</v>
      </c>
      <c r="P4796" t="s">
        <v>21955</v>
      </c>
      <c r="Q4796" t="s">
        <v>21956</v>
      </c>
      <c r="R4796">
        <v>0.05</v>
      </c>
      <c r="S4796">
        <v>0</v>
      </c>
      <c r="T4796" t="s">
        <v>22002</v>
      </c>
    </row>
    <row r="4797" spans="1:20">
      <c r="A4797" t="s">
        <v>349</v>
      </c>
      <c r="B4797" t="s">
        <v>30415</v>
      </c>
      <c r="C4797" t="s">
        <v>30416</v>
      </c>
      <c r="D4797" t="s">
        <v>22523</v>
      </c>
      <c r="E4797" t="s">
        <v>21952</v>
      </c>
      <c r="F4797" t="s">
        <v>21953</v>
      </c>
      <c r="G4797">
        <v>3440</v>
      </c>
      <c r="I4797">
        <v>150</v>
      </c>
      <c r="J4797" t="s">
        <v>21954</v>
      </c>
      <c r="K4797" t="s">
        <v>12492</v>
      </c>
      <c r="L4797" t="s">
        <v>12492</v>
      </c>
      <c r="M4797" t="s">
        <v>21955</v>
      </c>
      <c r="N4797" t="s">
        <v>21955</v>
      </c>
      <c r="O4797" t="s">
        <v>21955</v>
      </c>
      <c r="P4797" t="s">
        <v>21955</v>
      </c>
      <c r="Q4797" t="s">
        <v>21956</v>
      </c>
      <c r="R4797">
        <v>0.05</v>
      </c>
      <c r="S4797">
        <v>0</v>
      </c>
      <c r="T4797" t="s">
        <v>21967</v>
      </c>
    </row>
    <row r="4798" spans="1:20">
      <c r="A4798" t="s">
        <v>349</v>
      </c>
      <c r="B4798" t="s">
        <v>30417</v>
      </c>
      <c r="C4798" t="s">
        <v>30418</v>
      </c>
      <c r="D4798" t="s">
        <v>22058</v>
      </c>
      <c r="E4798" t="s">
        <v>21952</v>
      </c>
      <c r="F4798" t="s">
        <v>21953</v>
      </c>
      <c r="G4798">
        <v>3440</v>
      </c>
      <c r="I4798">
        <v>200</v>
      </c>
      <c r="J4798" t="s">
        <v>21954</v>
      </c>
      <c r="K4798" t="s">
        <v>12492</v>
      </c>
      <c r="L4798" t="s">
        <v>12492</v>
      </c>
      <c r="M4798" t="s">
        <v>21955</v>
      </c>
      <c r="N4798" t="s">
        <v>21955</v>
      </c>
      <c r="O4798" t="s">
        <v>21955</v>
      </c>
      <c r="P4798" t="s">
        <v>21955</v>
      </c>
      <c r="Q4798" t="s">
        <v>21956</v>
      </c>
      <c r="R4798">
        <v>0.05</v>
      </c>
      <c r="S4798">
        <v>0</v>
      </c>
      <c r="T4798" t="s">
        <v>22002</v>
      </c>
    </row>
    <row r="4799" spans="1:20">
      <c r="A4799" t="s">
        <v>349</v>
      </c>
      <c r="B4799" t="s">
        <v>30419</v>
      </c>
      <c r="C4799" t="s">
        <v>30420</v>
      </c>
      <c r="D4799" t="s">
        <v>22073</v>
      </c>
      <c r="E4799" t="s">
        <v>21952</v>
      </c>
      <c r="F4799" t="s">
        <v>21953</v>
      </c>
      <c r="G4799">
        <v>3440</v>
      </c>
      <c r="I4799">
        <v>150</v>
      </c>
      <c r="J4799" t="s">
        <v>21954</v>
      </c>
      <c r="K4799" t="s">
        <v>12492</v>
      </c>
      <c r="L4799" t="s">
        <v>12492</v>
      </c>
      <c r="M4799" t="s">
        <v>21955</v>
      </c>
      <c r="N4799" t="s">
        <v>21955</v>
      </c>
      <c r="O4799" t="s">
        <v>21955</v>
      </c>
      <c r="P4799" t="s">
        <v>21955</v>
      </c>
      <c r="Q4799" t="s">
        <v>21956</v>
      </c>
      <c r="R4799">
        <v>0.05</v>
      </c>
      <c r="S4799">
        <v>0</v>
      </c>
      <c r="T4799" t="s">
        <v>21967</v>
      </c>
    </row>
    <row r="4800" spans="1:20">
      <c r="A4800" t="s">
        <v>349</v>
      </c>
      <c r="B4800" t="s">
        <v>30421</v>
      </c>
      <c r="C4800" t="s">
        <v>30422</v>
      </c>
      <c r="D4800" t="s">
        <v>26626</v>
      </c>
      <c r="E4800" t="s">
        <v>21987</v>
      </c>
      <c r="F4800" t="s">
        <v>21953</v>
      </c>
      <c r="G4800">
        <v>3220</v>
      </c>
      <c r="I4800">
        <v>200</v>
      </c>
      <c r="J4800" t="s">
        <v>21954</v>
      </c>
      <c r="K4800" t="s">
        <v>12492</v>
      </c>
      <c r="L4800" t="s">
        <v>12492</v>
      </c>
      <c r="M4800" t="s">
        <v>21955</v>
      </c>
      <c r="N4800" t="s">
        <v>21955</v>
      </c>
      <c r="O4800" t="s">
        <v>21955</v>
      </c>
      <c r="P4800" t="s">
        <v>21955</v>
      </c>
      <c r="Q4800" t="s">
        <v>21956</v>
      </c>
      <c r="R4800">
        <v>0.05</v>
      </c>
      <c r="S4800">
        <v>0</v>
      </c>
      <c r="T4800" t="s">
        <v>21967</v>
      </c>
    </row>
    <row r="4801" spans="1:20">
      <c r="A4801" t="s">
        <v>349</v>
      </c>
      <c r="B4801" t="s">
        <v>30423</v>
      </c>
      <c r="C4801" t="s">
        <v>30424</v>
      </c>
      <c r="D4801" t="s">
        <v>22022</v>
      </c>
      <c r="E4801" t="s">
        <v>21952</v>
      </c>
      <c r="F4801" t="s">
        <v>21953</v>
      </c>
      <c r="G4801">
        <v>3440</v>
      </c>
      <c r="I4801">
        <v>200</v>
      </c>
      <c r="J4801" t="s">
        <v>21954</v>
      </c>
      <c r="K4801" t="s">
        <v>204</v>
      </c>
      <c r="L4801" t="s">
        <v>12492</v>
      </c>
      <c r="M4801" t="s">
        <v>21955</v>
      </c>
      <c r="N4801" t="s">
        <v>21955</v>
      </c>
      <c r="O4801" t="s">
        <v>21955</v>
      </c>
      <c r="P4801" t="s">
        <v>21955</v>
      </c>
      <c r="Q4801" t="s">
        <v>21956</v>
      </c>
      <c r="R4801">
        <v>0.05</v>
      </c>
      <c r="S4801">
        <v>0</v>
      </c>
      <c r="T4801" t="s">
        <v>22002</v>
      </c>
    </row>
    <row r="4802" spans="1:20">
      <c r="A4802" t="s">
        <v>349</v>
      </c>
      <c r="B4802" t="s">
        <v>30425</v>
      </c>
      <c r="C4802" t="s">
        <v>30426</v>
      </c>
      <c r="D4802" t="s">
        <v>21979</v>
      </c>
      <c r="E4802" t="s">
        <v>21952</v>
      </c>
      <c r="F4802" t="s">
        <v>21953</v>
      </c>
      <c r="G4802">
        <v>3440</v>
      </c>
      <c r="I4802">
        <v>150</v>
      </c>
      <c r="J4802" t="s">
        <v>21954</v>
      </c>
      <c r="K4802" t="s">
        <v>204</v>
      </c>
      <c r="L4802" t="s">
        <v>12492</v>
      </c>
      <c r="M4802" t="s">
        <v>21955</v>
      </c>
      <c r="N4802" t="s">
        <v>21955</v>
      </c>
      <c r="O4802" t="s">
        <v>21955</v>
      </c>
      <c r="P4802" t="s">
        <v>21955</v>
      </c>
      <c r="Q4802" t="s">
        <v>21956</v>
      </c>
      <c r="R4802">
        <v>0.05</v>
      </c>
      <c r="S4802">
        <v>0</v>
      </c>
    </row>
    <row r="4803" spans="1:20">
      <c r="A4803" t="s">
        <v>349</v>
      </c>
      <c r="B4803" t="s">
        <v>30427</v>
      </c>
      <c r="C4803" t="s">
        <v>30428</v>
      </c>
      <c r="D4803" t="s">
        <v>21990</v>
      </c>
      <c r="E4803" t="s">
        <v>21952</v>
      </c>
      <c r="F4803" t="s">
        <v>21953</v>
      </c>
      <c r="G4803">
        <v>3450</v>
      </c>
      <c r="I4803">
        <v>150</v>
      </c>
      <c r="J4803" t="s">
        <v>21954</v>
      </c>
      <c r="K4803" t="s">
        <v>12492</v>
      </c>
      <c r="L4803" t="s">
        <v>12492</v>
      </c>
      <c r="M4803" t="s">
        <v>22149</v>
      </c>
      <c r="N4803" t="s">
        <v>22149</v>
      </c>
      <c r="O4803" t="s">
        <v>22149</v>
      </c>
      <c r="P4803" t="s">
        <v>22149</v>
      </c>
      <c r="Q4803" t="s">
        <v>21956</v>
      </c>
      <c r="R4803">
        <v>0.05</v>
      </c>
      <c r="S4803">
        <v>0</v>
      </c>
    </row>
    <row r="4804" spans="1:20">
      <c r="A4804" t="s">
        <v>349</v>
      </c>
      <c r="B4804" t="s">
        <v>30429</v>
      </c>
      <c r="C4804" t="s">
        <v>30430</v>
      </c>
      <c r="D4804" t="s">
        <v>30406</v>
      </c>
      <c r="E4804" t="s">
        <v>21966</v>
      </c>
      <c r="F4804" t="s">
        <v>21953</v>
      </c>
      <c r="G4804">
        <v>3440</v>
      </c>
      <c r="I4804">
        <v>150</v>
      </c>
      <c r="J4804" t="s">
        <v>21954</v>
      </c>
      <c r="K4804" t="s">
        <v>12492</v>
      </c>
      <c r="L4804" t="s">
        <v>12492</v>
      </c>
      <c r="M4804" t="s">
        <v>21955</v>
      </c>
      <c r="N4804" t="s">
        <v>21955</v>
      </c>
      <c r="O4804" t="s">
        <v>21955</v>
      </c>
      <c r="P4804" t="s">
        <v>21955</v>
      </c>
      <c r="Q4804" t="s">
        <v>21956</v>
      </c>
      <c r="R4804">
        <v>0.05</v>
      </c>
      <c r="S4804">
        <v>0</v>
      </c>
      <c r="T4804" t="s">
        <v>21967</v>
      </c>
    </row>
    <row r="4805" spans="1:20">
      <c r="A4805" t="s">
        <v>349</v>
      </c>
      <c r="B4805" t="s">
        <v>30431</v>
      </c>
      <c r="C4805" t="s">
        <v>30432</v>
      </c>
      <c r="D4805" t="s">
        <v>22415</v>
      </c>
      <c r="E4805" t="s">
        <v>21966</v>
      </c>
      <c r="F4805" t="s">
        <v>21953</v>
      </c>
      <c r="G4805">
        <v>3220</v>
      </c>
      <c r="I4805">
        <v>150</v>
      </c>
      <c r="J4805" t="s">
        <v>21954</v>
      </c>
      <c r="K4805" t="s">
        <v>12492</v>
      </c>
      <c r="L4805" t="s">
        <v>12492</v>
      </c>
      <c r="M4805" t="s">
        <v>22149</v>
      </c>
      <c r="N4805" t="s">
        <v>22149</v>
      </c>
      <c r="O4805" t="s">
        <v>22149</v>
      </c>
      <c r="P4805" t="s">
        <v>22149</v>
      </c>
      <c r="Q4805" t="s">
        <v>21956</v>
      </c>
      <c r="R4805">
        <v>0.05</v>
      </c>
      <c r="S4805">
        <v>0</v>
      </c>
    </row>
    <row r="4806" spans="1:20">
      <c r="A4806" t="s">
        <v>349</v>
      </c>
      <c r="B4806" t="s">
        <v>30433</v>
      </c>
      <c r="C4806" t="s">
        <v>30434</v>
      </c>
      <c r="D4806" t="s">
        <v>22043</v>
      </c>
      <c r="E4806" t="s">
        <v>21952</v>
      </c>
      <c r="F4806" t="s">
        <v>21953</v>
      </c>
      <c r="G4806">
        <v>3440</v>
      </c>
      <c r="I4806">
        <v>150</v>
      </c>
      <c r="J4806" t="s">
        <v>21954</v>
      </c>
      <c r="K4806" t="s">
        <v>204</v>
      </c>
      <c r="L4806" t="s">
        <v>12492</v>
      </c>
      <c r="M4806" t="s">
        <v>21955</v>
      </c>
      <c r="N4806" t="s">
        <v>21955</v>
      </c>
      <c r="O4806" t="s">
        <v>21955</v>
      </c>
      <c r="P4806" t="s">
        <v>21955</v>
      </c>
      <c r="Q4806" t="s">
        <v>21956</v>
      </c>
      <c r="R4806">
        <v>0.05</v>
      </c>
      <c r="S4806">
        <v>0</v>
      </c>
    </row>
    <row r="4807" spans="1:20">
      <c r="A4807" t="s">
        <v>349</v>
      </c>
      <c r="B4807" t="s">
        <v>30435</v>
      </c>
      <c r="C4807" t="s">
        <v>30436</v>
      </c>
      <c r="D4807" t="s">
        <v>22043</v>
      </c>
      <c r="E4807" t="s">
        <v>21952</v>
      </c>
      <c r="F4807" t="s">
        <v>21953</v>
      </c>
      <c r="G4807">
        <v>3440</v>
      </c>
      <c r="I4807">
        <v>150</v>
      </c>
      <c r="J4807" t="s">
        <v>21954</v>
      </c>
      <c r="K4807" t="s">
        <v>204</v>
      </c>
      <c r="L4807" t="s">
        <v>12492</v>
      </c>
      <c r="M4807" t="s">
        <v>21955</v>
      </c>
      <c r="N4807" t="s">
        <v>21955</v>
      </c>
      <c r="O4807" t="s">
        <v>21955</v>
      </c>
      <c r="P4807" t="s">
        <v>21955</v>
      </c>
      <c r="Q4807" t="s">
        <v>21956</v>
      </c>
      <c r="R4807">
        <v>0.05</v>
      </c>
      <c r="S4807">
        <v>0</v>
      </c>
    </row>
    <row r="4808" spans="1:20">
      <c r="A4808" t="s">
        <v>349</v>
      </c>
      <c r="B4808" t="s">
        <v>30437</v>
      </c>
      <c r="C4808" t="s">
        <v>30438</v>
      </c>
      <c r="D4808" t="s">
        <v>21979</v>
      </c>
      <c r="E4808" t="s">
        <v>21952</v>
      </c>
      <c r="F4808" t="s">
        <v>21953</v>
      </c>
      <c r="G4808">
        <v>3440</v>
      </c>
      <c r="I4808">
        <v>200</v>
      </c>
      <c r="J4808" t="s">
        <v>21954</v>
      </c>
      <c r="K4808" t="s">
        <v>204</v>
      </c>
      <c r="L4808" t="s">
        <v>12492</v>
      </c>
      <c r="M4808" t="s">
        <v>21955</v>
      </c>
      <c r="N4808" t="s">
        <v>21955</v>
      </c>
      <c r="O4808" t="s">
        <v>21955</v>
      </c>
      <c r="P4808" t="s">
        <v>21955</v>
      </c>
      <c r="Q4808" t="s">
        <v>21956</v>
      </c>
      <c r="R4808">
        <v>0.05</v>
      </c>
      <c r="S4808">
        <v>0</v>
      </c>
      <c r="T4808" t="s">
        <v>21967</v>
      </c>
    </row>
    <row r="4809" spans="1:20">
      <c r="A4809" t="s">
        <v>349</v>
      </c>
      <c r="B4809" t="s">
        <v>30439</v>
      </c>
      <c r="C4809" t="s">
        <v>30440</v>
      </c>
      <c r="D4809" t="s">
        <v>25365</v>
      </c>
      <c r="E4809" t="s">
        <v>21966</v>
      </c>
      <c r="F4809" t="s">
        <v>21953</v>
      </c>
      <c r="G4809">
        <v>3220</v>
      </c>
      <c r="I4809">
        <v>200</v>
      </c>
      <c r="J4809" t="s">
        <v>21954</v>
      </c>
      <c r="K4809" t="s">
        <v>12492</v>
      </c>
      <c r="L4809" t="s">
        <v>12492</v>
      </c>
      <c r="M4809" t="s">
        <v>34</v>
      </c>
      <c r="N4809" t="s">
        <v>34</v>
      </c>
      <c r="O4809" t="s">
        <v>34</v>
      </c>
      <c r="P4809" t="s">
        <v>34</v>
      </c>
      <c r="Q4809" t="s">
        <v>21956</v>
      </c>
      <c r="R4809">
        <v>0.05</v>
      </c>
      <c r="S4809">
        <v>0</v>
      </c>
      <c r="T4809" t="s">
        <v>21967</v>
      </c>
    </row>
    <row r="4810" spans="1:20">
      <c r="A4810" t="s">
        <v>349</v>
      </c>
      <c r="B4810" t="s">
        <v>30441</v>
      </c>
      <c r="C4810" t="s">
        <v>30442</v>
      </c>
      <c r="D4810" t="s">
        <v>22069</v>
      </c>
      <c r="E4810" t="s">
        <v>21952</v>
      </c>
      <c r="F4810" t="s">
        <v>21953</v>
      </c>
      <c r="G4810">
        <v>3430</v>
      </c>
      <c r="I4810">
        <v>150</v>
      </c>
      <c r="J4810" t="s">
        <v>21954</v>
      </c>
      <c r="K4810" t="s">
        <v>204</v>
      </c>
      <c r="L4810" t="s">
        <v>12492</v>
      </c>
      <c r="M4810" t="s">
        <v>21955</v>
      </c>
      <c r="N4810" t="s">
        <v>21955</v>
      </c>
      <c r="O4810" t="s">
        <v>21955</v>
      </c>
      <c r="P4810" t="s">
        <v>21955</v>
      </c>
      <c r="Q4810" t="s">
        <v>21956</v>
      </c>
      <c r="R4810">
        <v>0.05</v>
      </c>
      <c r="S4810">
        <v>0</v>
      </c>
    </row>
    <row r="4811" spans="1:20">
      <c r="A4811" t="s">
        <v>349</v>
      </c>
      <c r="B4811" t="s">
        <v>30443</v>
      </c>
      <c r="C4811" t="s">
        <v>30444</v>
      </c>
      <c r="D4811" t="s">
        <v>26667</v>
      </c>
      <c r="E4811" t="s">
        <v>30371</v>
      </c>
      <c r="F4811" t="s">
        <v>21953</v>
      </c>
      <c r="G4811">
        <v>3260</v>
      </c>
      <c r="I4811">
        <v>150</v>
      </c>
      <c r="J4811" t="s">
        <v>21954</v>
      </c>
      <c r="K4811" t="s">
        <v>204</v>
      </c>
      <c r="L4811" t="s">
        <v>12492</v>
      </c>
      <c r="M4811" t="s">
        <v>21955</v>
      </c>
      <c r="N4811" t="s">
        <v>21955</v>
      </c>
      <c r="O4811" t="s">
        <v>21955</v>
      </c>
      <c r="P4811" t="s">
        <v>21955</v>
      </c>
      <c r="Q4811" t="s">
        <v>21956</v>
      </c>
      <c r="R4811">
        <v>0.05</v>
      </c>
      <c r="S4811">
        <v>0</v>
      </c>
    </row>
    <row r="4812" spans="1:20">
      <c r="A4812" t="s">
        <v>349</v>
      </c>
      <c r="B4812" t="s">
        <v>30445</v>
      </c>
      <c r="C4812" t="s">
        <v>30446</v>
      </c>
      <c r="D4812" t="s">
        <v>21990</v>
      </c>
      <c r="E4812" t="s">
        <v>21952</v>
      </c>
      <c r="F4812" t="s">
        <v>21953</v>
      </c>
      <c r="G4812">
        <v>3450</v>
      </c>
      <c r="I4812">
        <v>200</v>
      </c>
      <c r="J4812" t="s">
        <v>21954</v>
      </c>
      <c r="K4812" t="s">
        <v>12492</v>
      </c>
      <c r="L4812" t="s">
        <v>12492</v>
      </c>
      <c r="M4812" t="s">
        <v>21961</v>
      </c>
      <c r="N4812" t="s">
        <v>21961</v>
      </c>
      <c r="O4812" t="s">
        <v>21961</v>
      </c>
      <c r="P4812" t="s">
        <v>21961</v>
      </c>
      <c r="Q4812" t="s">
        <v>21956</v>
      </c>
      <c r="R4812">
        <v>0.05</v>
      </c>
      <c r="S4812">
        <v>0</v>
      </c>
      <c r="T4812" t="s">
        <v>22002</v>
      </c>
    </row>
    <row r="4813" spans="1:20">
      <c r="A4813" t="s">
        <v>349</v>
      </c>
      <c r="B4813" t="s">
        <v>30447</v>
      </c>
      <c r="C4813" t="s">
        <v>30448</v>
      </c>
      <c r="D4813" t="s">
        <v>22006</v>
      </c>
      <c r="E4813" t="s">
        <v>21952</v>
      </c>
      <c r="F4813" t="s">
        <v>21953</v>
      </c>
      <c r="G4813">
        <v>3450</v>
      </c>
      <c r="I4813">
        <v>150</v>
      </c>
      <c r="J4813" t="s">
        <v>21954</v>
      </c>
      <c r="K4813" t="s">
        <v>204</v>
      </c>
      <c r="L4813" t="s">
        <v>12492</v>
      </c>
      <c r="M4813" t="s">
        <v>21955</v>
      </c>
      <c r="N4813" t="s">
        <v>21955</v>
      </c>
      <c r="O4813" t="s">
        <v>21955</v>
      </c>
      <c r="P4813" t="s">
        <v>21955</v>
      </c>
      <c r="Q4813" t="s">
        <v>21956</v>
      </c>
      <c r="R4813">
        <v>0.05</v>
      </c>
      <c r="S4813">
        <v>0</v>
      </c>
    </row>
    <row r="4814" spans="1:20">
      <c r="A4814" t="s">
        <v>349</v>
      </c>
      <c r="B4814" t="s">
        <v>30449</v>
      </c>
      <c r="C4814" t="s">
        <v>30450</v>
      </c>
      <c r="D4814" t="s">
        <v>27366</v>
      </c>
      <c r="E4814" t="s">
        <v>21952</v>
      </c>
      <c r="F4814" t="s">
        <v>21953</v>
      </c>
      <c r="G4814">
        <v>3440</v>
      </c>
      <c r="I4814">
        <v>200</v>
      </c>
      <c r="J4814" t="s">
        <v>21954</v>
      </c>
      <c r="K4814" t="s">
        <v>12492</v>
      </c>
      <c r="L4814" t="s">
        <v>12492</v>
      </c>
      <c r="M4814" t="s">
        <v>21955</v>
      </c>
      <c r="N4814" t="s">
        <v>21955</v>
      </c>
      <c r="O4814" t="s">
        <v>21955</v>
      </c>
      <c r="P4814" t="s">
        <v>21955</v>
      </c>
      <c r="Q4814" t="s">
        <v>21956</v>
      </c>
      <c r="R4814">
        <v>0.05</v>
      </c>
      <c r="S4814">
        <v>0</v>
      </c>
      <c r="T4814" t="s">
        <v>21967</v>
      </c>
    </row>
    <row r="4815" spans="1:20">
      <c r="A4815" t="s">
        <v>349</v>
      </c>
      <c r="B4815" t="s">
        <v>30451</v>
      </c>
      <c r="C4815" t="s">
        <v>30452</v>
      </c>
      <c r="D4815" t="s">
        <v>22394</v>
      </c>
      <c r="E4815" t="s">
        <v>21952</v>
      </c>
      <c r="F4815" t="s">
        <v>21953</v>
      </c>
      <c r="G4815">
        <v>3430</v>
      </c>
      <c r="I4815">
        <v>200</v>
      </c>
      <c r="J4815" t="s">
        <v>21954</v>
      </c>
      <c r="K4815" t="s">
        <v>12492</v>
      </c>
      <c r="L4815" t="s">
        <v>12492</v>
      </c>
      <c r="M4815" t="s">
        <v>21955</v>
      </c>
      <c r="N4815" t="s">
        <v>21955</v>
      </c>
      <c r="O4815" t="s">
        <v>21955</v>
      </c>
      <c r="P4815" t="s">
        <v>21955</v>
      </c>
      <c r="Q4815" t="s">
        <v>21956</v>
      </c>
      <c r="R4815">
        <v>0.05</v>
      </c>
      <c r="S4815">
        <v>0</v>
      </c>
      <c r="T4815" t="s">
        <v>22002</v>
      </c>
    </row>
    <row r="4816" spans="1:20">
      <c r="A4816" t="s">
        <v>349</v>
      </c>
      <c r="B4816" t="s">
        <v>30453</v>
      </c>
      <c r="C4816" t="s">
        <v>30454</v>
      </c>
      <c r="D4816" t="s">
        <v>22025</v>
      </c>
      <c r="E4816" t="s">
        <v>21966</v>
      </c>
      <c r="F4816" t="s">
        <v>21953</v>
      </c>
      <c r="G4816">
        <v>3220</v>
      </c>
      <c r="I4816">
        <v>150</v>
      </c>
      <c r="J4816" t="s">
        <v>21954</v>
      </c>
      <c r="K4816" t="s">
        <v>204</v>
      </c>
      <c r="L4816" t="s">
        <v>12492</v>
      </c>
      <c r="M4816" t="s">
        <v>21955</v>
      </c>
      <c r="N4816" t="s">
        <v>21955</v>
      </c>
      <c r="O4816" t="s">
        <v>21955</v>
      </c>
      <c r="P4816" t="s">
        <v>21955</v>
      </c>
      <c r="Q4816" t="s">
        <v>21956</v>
      </c>
      <c r="R4816">
        <v>0.05</v>
      </c>
      <c r="S4816">
        <v>0</v>
      </c>
      <c r="T4816" t="s">
        <v>22002</v>
      </c>
    </row>
    <row r="4817" spans="1:20">
      <c r="A4817" t="s">
        <v>349</v>
      </c>
      <c r="B4817" t="s">
        <v>30455</v>
      </c>
      <c r="C4817" t="s">
        <v>30456</v>
      </c>
      <c r="D4817" t="s">
        <v>22307</v>
      </c>
      <c r="E4817" t="s">
        <v>21952</v>
      </c>
      <c r="F4817" t="s">
        <v>21953</v>
      </c>
      <c r="G4817">
        <v>3430</v>
      </c>
      <c r="I4817">
        <v>150</v>
      </c>
      <c r="J4817" t="s">
        <v>21954</v>
      </c>
      <c r="K4817" t="s">
        <v>12492</v>
      </c>
      <c r="L4817" t="s">
        <v>12492</v>
      </c>
      <c r="M4817" t="s">
        <v>21955</v>
      </c>
      <c r="N4817" t="s">
        <v>21955</v>
      </c>
      <c r="O4817" t="s">
        <v>21955</v>
      </c>
      <c r="P4817" t="s">
        <v>21955</v>
      </c>
      <c r="Q4817" t="s">
        <v>21956</v>
      </c>
      <c r="R4817">
        <v>0.05</v>
      </c>
      <c r="S4817">
        <v>0</v>
      </c>
      <c r="T4817" t="s">
        <v>21967</v>
      </c>
    </row>
    <row r="4818" spans="1:20">
      <c r="A4818" t="s">
        <v>349</v>
      </c>
      <c r="B4818" t="s">
        <v>30457</v>
      </c>
      <c r="C4818" t="s">
        <v>30458</v>
      </c>
      <c r="D4818" t="s">
        <v>22515</v>
      </c>
      <c r="E4818" t="s">
        <v>22199</v>
      </c>
      <c r="F4818" t="s">
        <v>21953</v>
      </c>
      <c r="G4818">
        <v>3220</v>
      </c>
      <c r="I4818">
        <v>150</v>
      </c>
      <c r="J4818" t="s">
        <v>21954</v>
      </c>
      <c r="K4818" t="s">
        <v>12492</v>
      </c>
      <c r="L4818" t="s">
        <v>12492</v>
      </c>
      <c r="M4818" t="s">
        <v>22149</v>
      </c>
      <c r="N4818" t="s">
        <v>22149</v>
      </c>
      <c r="O4818" t="s">
        <v>22149</v>
      </c>
      <c r="P4818" t="s">
        <v>22149</v>
      </c>
      <c r="Q4818" t="s">
        <v>21956</v>
      </c>
      <c r="R4818">
        <v>0.05</v>
      </c>
      <c r="S4818">
        <v>0</v>
      </c>
    </row>
    <row r="4819" spans="1:20">
      <c r="A4819" t="s">
        <v>349</v>
      </c>
      <c r="B4819" t="s">
        <v>30459</v>
      </c>
      <c r="C4819" t="s">
        <v>30460</v>
      </c>
      <c r="D4819" t="s">
        <v>22069</v>
      </c>
      <c r="E4819" t="s">
        <v>21952</v>
      </c>
      <c r="F4819" t="s">
        <v>21953</v>
      </c>
      <c r="G4819">
        <v>3430</v>
      </c>
      <c r="I4819">
        <v>150</v>
      </c>
      <c r="J4819" t="s">
        <v>21954</v>
      </c>
      <c r="K4819" t="s">
        <v>204</v>
      </c>
      <c r="L4819" t="s">
        <v>12492</v>
      </c>
      <c r="M4819" t="s">
        <v>21955</v>
      </c>
      <c r="N4819" t="s">
        <v>21955</v>
      </c>
      <c r="O4819" t="s">
        <v>21955</v>
      </c>
      <c r="P4819" t="s">
        <v>21955</v>
      </c>
      <c r="Q4819" t="s">
        <v>21956</v>
      </c>
      <c r="R4819">
        <v>0.05</v>
      </c>
      <c r="S4819">
        <v>0</v>
      </c>
      <c r="T4819" t="s">
        <v>21967</v>
      </c>
    </row>
    <row r="4820" spans="1:20">
      <c r="A4820" t="s">
        <v>349</v>
      </c>
      <c r="B4820" t="s">
        <v>30461</v>
      </c>
      <c r="C4820" t="s">
        <v>30462</v>
      </c>
      <c r="D4820" t="s">
        <v>22043</v>
      </c>
      <c r="E4820" t="s">
        <v>21952</v>
      </c>
      <c r="F4820" t="s">
        <v>21953</v>
      </c>
      <c r="G4820">
        <v>3440</v>
      </c>
      <c r="I4820">
        <v>150</v>
      </c>
      <c r="J4820" t="s">
        <v>21954</v>
      </c>
      <c r="K4820" t="s">
        <v>204</v>
      </c>
      <c r="L4820" t="s">
        <v>12492</v>
      </c>
      <c r="M4820" t="s">
        <v>21955</v>
      </c>
      <c r="N4820" t="s">
        <v>21955</v>
      </c>
      <c r="O4820" t="s">
        <v>21955</v>
      </c>
      <c r="P4820" t="s">
        <v>21955</v>
      </c>
      <c r="Q4820" t="s">
        <v>21956</v>
      </c>
      <c r="R4820">
        <v>0.05</v>
      </c>
      <c r="S4820">
        <v>0</v>
      </c>
    </row>
    <row r="4821" spans="1:20">
      <c r="A4821" t="s">
        <v>349</v>
      </c>
      <c r="B4821" t="s">
        <v>30463</v>
      </c>
      <c r="C4821" t="s">
        <v>30464</v>
      </c>
      <c r="D4821" t="s">
        <v>22006</v>
      </c>
      <c r="E4821" t="s">
        <v>21952</v>
      </c>
      <c r="F4821" t="s">
        <v>21953</v>
      </c>
      <c r="G4821">
        <v>3450</v>
      </c>
      <c r="I4821">
        <v>150</v>
      </c>
      <c r="J4821" t="s">
        <v>21954</v>
      </c>
      <c r="K4821" t="s">
        <v>204</v>
      </c>
      <c r="L4821" t="s">
        <v>12492</v>
      </c>
      <c r="M4821" t="s">
        <v>21955</v>
      </c>
      <c r="N4821" t="s">
        <v>21955</v>
      </c>
      <c r="O4821" t="s">
        <v>21955</v>
      </c>
      <c r="P4821" t="s">
        <v>21955</v>
      </c>
      <c r="Q4821" t="s">
        <v>21956</v>
      </c>
      <c r="R4821">
        <v>0.05</v>
      </c>
      <c r="S4821">
        <v>0</v>
      </c>
      <c r="T4821" t="s">
        <v>22002</v>
      </c>
    </row>
    <row r="4822" spans="1:20">
      <c r="A4822" t="s">
        <v>349</v>
      </c>
      <c r="B4822" t="s">
        <v>30465</v>
      </c>
      <c r="C4822" t="s">
        <v>30466</v>
      </c>
      <c r="D4822" t="s">
        <v>21979</v>
      </c>
      <c r="E4822" t="s">
        <v>21952</v>
      </c>
      <c r="F4822" t="s">
        <v>21953</v>
      </c>
      <c r="G4822">
        <v>3440</v>
      </c>
      <c r="I4822">
        <v>150</v>
      </c>
      <c r="J4822" t="s">
        <v>21954</v>
      </c>
      <c r="K4822" t="s">
        <v>204</v>
      </c>
      <c r="L4822" t="s">
        <v>12492</v>
      </c>
      <c r="M4822" t="s">
        <v>21955</v>
      </c>
      <c r="N4822" t="s">
        <v>21955</v>
      </c>
      <c r="O4822" t="s">
        <v>21955</v>
      </c>
      <c r="P4822" t="s">
        <v>21955</v>
      </c>
      <c r="Q4822" t="s">
        <v>21956</v>
      </c>
      <c r="R4822">
        <v>0.05</v>
      </c>
      <c r="S4822">
        <v>0</v>
      </c>
    </row>
    <row r="4823" spans="1:20">
      <c r="A4823" t="s">
        <v>349</v>
      </c>
      <c r="B4823" t="s">
        <v>30467</v>
      </c>
      <c r="C4823" t="s">
        <v>30468</v>
      </c>
      <c r="D4823" t="s">
        <v>21959</v>
      </c>
      <c r="E4823" t="s">
        <v>21960</v>
      </c>
      <c r="F4823" t="s">
        <v>21953</v>
      </c>
      <c r="G4823">
        <v>3420</v>
      </c>
      <c r="I4823">
        <v>150</v>
      </c>
      <c r="J4823" t="s">
        <v>21954</v>
      </c>
      <c r="K4823" t="s">
        <v>204</v>
      </c>
      <c r="L4823" t="s">
        <v>12492</v>
      </c>
      <c r="M4823" t="s">
        <v>21955</v>
      </c>
      <c r="N4823" t="s">
        <v>21955</v>
      </c>
      <c r="O4823" t="s">
        <v>21955</v>
      </c>
      <c r="P4823" t="s">
        <v>21955</v>
      </c>
      <c r="Q4823" t="s">
        <v>21956</v>
      </c>
      <c r="R4823">
        <v>0.05</v>
      </c>
      <c r="S4823">
        <v>0</v>
      </c>
      <c r="T4823" t="s">
        <v>21967</v>
      </c>
    </row>
    <row r="4824" spans="1:20">
      <c r="A4824" t="s">
        <v>349</v>
      </c>
      <c r="B4824" t="s">
        <v>30469</v>
      </c>
      <c r="C4824" t="s">
        <v>30470</v>
      </c>
      <c r="D4824" t="s">
        <v>27101</v>
      </c>
      <c r="E4824" t="s">
        <v>21952</v>
      </c>
      <c r="F4824" t="s">
        <v>21953</v>
      </c>
      <c r="G4824">
        <v>3450</v>
      </c>
      <c r="I4824">
        <v>150</v>
      </c>
      <c r="J4824" t="s">
        <v>21954</v>
      </c>
      <c r="K4824" t="s">
        <v>12492</v>
      </c>
      <c r="L4824" t="s">
        <v>12492</v>
      </c>
      <c r="M4824" t="s">
        <v>22149</v>
      </c>
      <c r="N4824" t="s">
        <v>22149</v>
      </c>
      <c r="O4824" t="s">
        <v>22149</v>
      </c>
      <c r="P4824" t="s">
        <v>22149</v>
      </c>
      <c r="Q4824" t="s">
        <v>21956</v>
      </c>
      <c r="R4824">
        <v>0.05</v>
      </c>
      <c r="S4824">
        <v>0</v>
      </c>
      <c r="T4824" t="s">
        <v>21967</v>
      </c>
    </row>
    <row r="4825" spans="1:20">
      <c r="A4825" t="s">
        <v>349</v>
      </c>
      <c r="B4825" t="s">
        <v>30471</v>
      </c>
      <c r="C4825" t="s">
        <v>30472</v>
      </c>
      <c r="D4825" t="s">
        <v>21959</v>
      </c>
      <c r="E4825" t="s">
        <v>21960</v>
      </c>
      <c r="F4825" t="s">
        <v>21953</v>
      </c>
      <c r="G4825">
        <v>3420</v>
      </c>
      <c r="I4825">
        <v>150</v>
      </c>
      <c r="J4825" t="s">
        <v>21954</v>
      </c>
      <c r="K4825" t="s">
        <v>204</v>
      </c>
      <c r="L4825" t="s">
        <v>12492</v>
      </c>
      <c r="M4825" t="s">
        <v>21955</v>
      </c>
      <c r="N4825" t="s">
        <v>21955</v>
      </c>
      <c r="O4825" t="s">
        <v>21955</v>
      </c>
      <c r="P4825" t="s">
        <v>21955</v>
      </c>
      <c r="Q4825" t="s">
        <v>21956</v>
      </c>
      <c r="R4825">
        <v>0.05</v>
      </c>
      <c r="S4825">
        <v>0</v>
      </c>
      <c r="T4825" t="s">
        <v>21967</v>
      </c>
    </row>
    <row r="4826" spans="1:20">
      <c r="A4826" t="s">
        <v>349</v>
      </c>
      <c r="B4826" t="s">
        <v>30473</v>
      </c>
      <c r="C4826" t="s">
        <v>30474</v>
      </c>
      <c r="D4826" t="s">
        <v>21959</v>
      </c>
      <c r="E4826" t="s">
        <v>21960</v>
      </c>
      <c r="F4826" t="s">
        <v>21953</v>
      </c>
      <c r="G4826">
        <v>3420</v>
      </c>
      <c r="I4826">
        <v>150</v>
      </c>
      <c r="J4826" t="s">
        <v>21954</v>
      </c>
      <c r="K4826" t="s">
        <v>204</v>
      </c>
      <c r="L4826" t="s">
        <v>12492</v>
      </c>
      <c r="M4826" t="s">
        <v>21961</v>
      </c>
      <c r="N4826" t="s">
        <v>21961</v>
      </c>
      <c r="O4826" t="s">
        <v>21961</v>
      </c>
      <c r="P4826" t="s">
        <v>21961</v>
      </c>
      <c r="Q4826" t="s">
        <v>21956</v>
      </c>
      <c r="R4826">
        <v>0.05</v>
      </c>
      <c r="S4826">
        <v>0</v>
      </c>
    </row>
    <row r="4827" spans="1:20">
      <c r="A4827" t="s">
        <v>349</v>
      </c>
      <c r="B4827" t="s">
        <v>30475</v>
      </c>
      <c r="C4827" t="s">
        <v>30476</v>
      </c>
      <c r="D4827" t="s">
        <v>24392</v>
      </c>
      <c r="E4827" t="s">
        <v>21960</v>
      </c>
      <c r="F4827" t="s">
        <v>21953</v>
      </c>
      <c r="G4827">
        <v>3420</v>
      </c>
      <c r="I4827">
        <v>200</v>
      </c>
      <c r="J4827" t="s">
        <v>21954</v>
      </c>
      <c r="K4827" t="s">
        <v>12492</v>
      </c>
      <c r="L4827" t="s">
        <v>12492</v>
      </c>
      <c r="M4827" t="s">
        <v>21955</v>
      </c>
      <c r="N4827" t="s">
        <v>21955</v>
      </c>
      <c r="O4827" t="s">
        <v>21955</v>
      </c>
      <c r="P4827" t="s">
        <v>21955</v>
      </c>
      <c r="Q4827" t="s">
        <v>21956</v>
      </c>
      <c r="R4827">
        <v>0.05</v>
      </c>
      <c r="S4827">
        <v>0</v>
      </c>
      <c r="T4827" t="s">
        <v>22002</v>
      </c>
    </row>
    <row r="4828" spans="1:20">
      <c r="A4828" t="s">
        <v>349</v>
      </c>
      <c r="B4828" t="s">
        <v>30477</v>
      </c>
      <c r="C4828" t="s">
        <v>30478</v>
      </c>
      <c r="D4828" t="s">
        <v>21959</v>
      </c>
      <c r="E4828" t="s">
        <v>21960</v>
      </c>
      <c r="F4828" t="s">
        <v>21953</v>
      </c>
      <c r="G4828">
        <v>3420</v>
      </c>
      <c r="I4828">
        <v>150</v>
      </c>
      <c r="J4828" t="s">
        <v>21954</v>
      </c>
      <c r="K4828" t="s">
        <v>204</v>
      </c>
      <c r="L4828" t="s">
        <v>12492</v>
      </c>
      <c r="M4828" t="s">
        <v>21955</v>
      </c>
      <c r="N4828" t="s">
        <v>21955</v>
      </c>
      <c r="O4828" t="s">
        <v>21955</v>
      </c>
      <c r="P4828" t="s">
        <v>21955</v>
      </c>
      <c r="Q4828" t="s">
        <v>21956</v>
      </c>
      <c r="R4828">
        <v>0.05</v>
      </c>
      <c r="S4828">
        <v>0</v>
      </c>
      <c r="T4828" t="s">
        <v>21967</v>
      </c>
    </row>
    <row r="4829" spans="1:20">
      <c r="A4829" t="s">
        <v>349</v>
      </c>
      <c r="B4829" t="s">
        <v>30479</v>
      </c>
      <c r="C4829" t="s">
        <v>30480</v>
      </c>
      <c r="D4829" t="s">
        <v>22073</v>
      </c>
      <c r="E4829" t="s">
        <v>21952</v>
      </c>
      <c r="F4829" t="s">
        <v>21953</v>
      </c>
      <c r="G4829">
        <v>3450</v>
      </c>
      <c r="I4829">
        <v>150</v>
      </c>
      <c r="J4829" t="s">
        <v>21954</v>
      </c>
      <c r="K4829" t="s">
        <v>204</v>
      </c>
      <c r="L4829" t="s">
        <v>12492</v>
      </c>
      <c r="M4829" t="s">
        <v>21955</v>
      </c>
      <c r="N4829" t="s">
        <v>21955</v>
      </c>
      <c r="O4829" t="s">
        <v>21955</v>
      </c>
      <c r="P4829" t="s">
        <v>21955</v>
      </c>
      <c r="Q4829" t="s">
        <v>21956</v>
      </c>
      <c r="R4829">
        <v>0.05</v>
      </c>
      <c r="S4829">
        <v>0</v>
      </c>
    </row>
    <row r="4830" spans="1:20">
      <c r="A4830" t="s">
        <v>349</v>
      </c>
      <c r="B4830" t="s">
        <v>30481</v>
      </c>
      <c r="C4830" t="s">
        <v>30482</v>
      </c>
      <c r="D4830" t="s">
        <v>22412</v>
      </c>
      <c r="E4830" t="s">
        <v>21966</v>
      </c>
      <c r="F4830" t="s">
        <v>21953</v>
      </c>
      <c r="G4830">
        <v>3440</v>
      </c>
      <c r="I4830">
        <v>150</v>
      </c>
      <c r="J4830" t="s">
        <v>21954</v>
      </c>
      <c r="K4830" t="s">
        <v>12492</v>
      </c>
      <c r="L4830" t="s">
        <v>12492</v>
      </c>
      <c r="M4830" t="s">
        <v>21961</v>
      </c>
      <c r="N4830" t="s">
        <v>21961</v>
      </c>
      <c r="O4830" t="s">
        <v>21961</v>
      </c>
      <c r="P4830" t="s">
        <v>21961</v>
      </c>
      <c r="Q4830" t="s">
        <v>21956</v>
      </c>
      <c r="R4830">
        <v>0.05</v>
      </c>
      <c r="S4830">
        <v>0</v>
      </c>
    </row>
    <row r="4831" spans="1:20">
      <c r="A4831" t="s">
        <v>349</v>
      </c>
      <c r="B4831" t="s">
        <v>30483</v>
      </c>
      <c r="C4831" t="s">
        <v>30484</v>
      </c>
      <c r="D4831" t="s">
        <v>26730</v>
      </c>
      <c r="E4831" t="s">
        <v>21966</v>
      </c>
      <c r="F4831" t="s">
        <v>21953</v>
      </c>
      <c r="G4831">
        <v>3220</v>
      </c>
      <c r="I4831">
        <v>150</v>
      </c>
      <c r="J4831" t="s">
        <v>21954</v>
      </c>
      <c r="K4831" t="s">
        <v>12492</v>
      </c>
      <c r="L4831" t="s">
        <v>12492</v>
      </c>
      <c r="M4831" t="s">
        <v>21955</v>
      </c>
      <c r="N4831" t="s">
        <v>21955</v>
      </c>
      <c r="O4831" t="s">
        <v>21955</v>
      </c>
      <c r="P4831" t="s">
        <v>21955</v>
      </c>
      <c r="R4831">
        <v>0.05</v>
      </c>
      <c r="S4831">
        <v>0</v>
      </c>
      <c r="T4831" t="s">
        <v>21967</v>
      </c>
    </row>
    <row r="4832" spans="1:20">
      <c r="A4832" t="s">
        <v>349</v>
      </c>
      <c r="B4832" t="s">
        <v>30485</v>
      </c>
      <c r="C4832" t="s">
        <v>30486</v>
      </c>
      <c r="D4832" t="s">
        <v>21990</v>
      </c>
      <c r="E4832" t="s">
        <v>21952</v>
      </c>
      <c r="F4832" t="s">
        <v>21953</v>
      </c>
      <c r="G4832">
        <v>3440</v>
      </c>
      <c r="I4832">
        <v>200</v>
      </c>
      <c r="J4832" t="s">
        <v>21954</v>
      </c>
      <c r="K4832" t="s">
        <v>204</v>
      </c>
      <c r="L4832" t="s">
        <v>12492</v>
      </c>
      <c r="M4832" t="s">
        <v>21955</v>
      </c>
      <c r="N4832" t="s">
        <v>21955</v>
      </c>
      <c r="O4832" t="s">
        <v>21955</v>
      </c>
      <c r="P4832" t="s">
        <v>21955</v>
      </c>
      <c r="Q4832" t="s">
        <v>21956</v>
      </c>
      <c r="R4832">
        <v>0.05</v>
      </c>
      <c r="S4832">
        <v>0</v>
      </c>
      <c r="T4832" t="s">
        <v>21967</v>
      </c>
    </row>
    <row r="4833" spans="1:20">
      <c r="A4833" t="s">
        <v>349</v>
      </c>
      <c r="B4833" t="s">
        <v>30487</v>
      </c>
      <c r="C4833" t="s">
        <v>30488</v>
      </c>
      <c r="D4833" t="s">
        <v>21990</v>
      </c>
      <c r="E4833" t="s">
        <v>21952</v>
      </c>
      <c r="F4833" t="s">
        <v>21953</v>
      </c>
      <c r="G4833">
        <v>3440</v>
      </c>
      <c r="I4833">
        <v>200</v>
      </c>
      <c r="J4833" t="s">
        <v>21954</v>
      </c>
      <c r="K4833" t="s">
        <v>204</v>
      </c>
      <c r="L4833" t="s">
        <v>12492</v>
      </c>
      <c r="M4833" t="s">
        <v>21955</v>
      </c>
      <c r="N4833" t="s">
        <v>21955</v>
      </c>
      <c r="O4833" t="s">
        <v>21955</v>
      </c>
      <c r="P4833" t="s">
        <v>21955</v>
      </c>
      <c r="Q4833" t="s">
        <v>21956</v>
      </c>
      <c r="R4833">
        <v>0.05</v>
      </c>
      <c r="S4833">
        <v>0</v>
      </c>
      <c r="T4833" t="s">
        <v>21967</v>
      </c>
    </row>
    <row r="4834" spans="1:20">
      <c r="A4834" t="s">
        <v>349</v>
      </c>
      <c r="B4834" t="s">
        <v>30489</v>
      </c>
      <c r="C4834" t="s">
        <v>30490</v>
      </c>
      <c r="D4834" t="s">
        <v>22043</v>
      </c>
      <c r="E4834" t="s">
        <v>21952</v>
      </c>
      <c r="F4834" t="s">
        <v>21953</v>
      </c>
      <c r="G4834">
        <v>3440</v>
      </c>
      <c r="I4834">
        <v>150</v>
      </c>
      <c r="J4834" t="s">
        <v>21954</v>
      </c>
      <c r="K4834" t="s">
        <v>12492</v>
      </c>
      <c r="L4834" t="s">
        <v>12492</v>
      </c>
      <c r="M4834" t="s">
        <v>21955</v>
      </c>
      <c r="N4834" t="s">
        <v>21955</v>
      </c>
      <c r="O4834" t="s">
        <v>21955</v>
      </c>
      <c r="P4834" t="s">
        <v>21955</v>
      </c>
      <c r="Q4834" t="s">
        <v>21956</v>
      </c>
      <c r="R4834">
        <v>0.05</v>
      </c>
      <c r="S4834">
        <v>0</v>
      </c>
      <c r="T4834" t="s">
        <v>22002</v>
      </c>
    </row>
    <row r="4835" spans="1:20">
      <c r="A4835" t="s">
        <v>349</v>
      </c>
      <c r="B4835" t="s">
        <v>30491</v>
      </c>
      <c r="C4835" t="s">
        <v>30492</v>
      </c>
      <c r="D4835" t="s">
        <v>22720</v>
      </c>
      <c r="E4835" t="s">
        <v>21966</v>
      </c>
      <c r="F4835" t="s">
        <v>21953</v>
      </c>
      <c r="G4835">
        <v>3220</v>
      </c>
      <c r="I4835">
        <v>200</v>
      </c>
      <c r="J4835" t="s">
        <v>21954</v>
      </c>
      <c r="K4835" t="s">
        <v>12492</v>
      </c>
      <c r="L4835" t="s">
        <v>12492</v>
      </c>
      <c r="M4835" t="s">
        <v>34</v>
      </c>
      <c r="N4835" t="s">
        <v>34</v>
      </c>
      <c r="O4835" t="s">
        <v>34</v>
      </c>
      <c r="P4835" t="s">
        <v>34</v>
      </c>
      <c r="Q4835" t="s">
        <v>21956</v>
      </c>
      <c r="R4835">
        <v>0.05</v>
      </c>
      <c r="S4835">
        <v>0</v>
      </c>
      <c r="T4835" t="s">
        <v>21967</v>
      </c>
    </row>
    <row r="4836" spans="1:20">
      <c r="A4836" t="s">
        <v>349</v>
      </c>
      <c r="B4836" t="s">
        <v>30493</v>
      </c>
      <c r="C4836" t="s">
        <v>30494</v>
      </c>
      <c r="D4836" t="s">
        <v>22720</v>
      </c>
      <c r="E4836" t="s">
        <v>21966</v>
      </c>
      <c r="F4836" t="s">
        <v>21953</v>
      </c>
      <c r="G4836">
        <v>3220</v>
      </c>
      <c r="I4836">
        <v>200</v>
      </c>
      <c r="J4836" t="s">
        <v>21954</v>
      </c>
      <c r="K4836" t="s">
        <v>12492</v>
      </c>
      <c r="L4836" t="s">
        <v>12492</v>
      </c>
      <c r="M4836" t="s">
        <v>21955</v>
      </c>
      <c r="N4836" t="s">
        <v>21955</v>
      </c>
      <c r="O4836" t="s">
        <v>21955</v>
      </c>
      <c r="P4836" t="s">
        <v>21955</v>
      </c>
      <c r="Q4836" t="s">
        <v>21956</v>
      </c>
      <c r="R4836">
        <v>0.05</v>
      </c>
      <c r="S4836">
        <v>0</v>
      </c>
      <c r="T4836" t="s">
        <v>21967</v>
      </c>
    </row>
    <row r="4837" spans="1:20">
      <c r="A4837" t="s">
        <v>349</v>
      </c>
      <c r="B4837" t="s">
        <v>30495</v>
      </c>
      <c r="C4837" t="s">
        <v>30496</v>
      </c>
      <c r="D4837" t="s">
        <v>22069</v>
      </c>
      <c r="E4837" t="s">
        <v>21952</v>
      </c>
      <c r="F4837" t="s">
        <v>21953</v>
      </c>
      <c r="G4837">
        <v>3430</v>
      </c>
      <c r="I4837">
        <v>150</v>
      </c>
      <c r="J4837" t="s">
        <v>21954</v>
      </c>
      <c r="K4837" t="s">
        <v>204</v>
      </c>
      <c r="L4837" t="s">
        <v>12492</v>
      </c>
      <c r="M4837" t="s">
        <v>21955</v>
      </c>
      <c r="N4837" t="s">
        <v>21955</v>
      </c>
      <c r="O4837" t="s">
        <v>21955</v>
      </c>
      <c r="P4837" t="s">
        <v>21955</v>
      </c>
      <c r="Q4837" t="s">
        <v>21956</v>
      </c>
      <c r="R4837">
        <v>0.05</v>
      </c>
      <c r="S4837">
        <v>0</v>
      </c>
      <c r="T4837" t="s">
        <v>21967</v>
      </c>
    </row>
    <row r="4838" spans="1:20">
      <c r="A4838" t="s">
        <v>349</v>
      </c>
      <c r="B4838" t="s">
        <v>30497</v>
      </c>
      <c r="C4838" t="s">
        <v>30498</v>
      </c>
      <c r="D4838" t="s">
        <v>30499</v>
      </c>
      <c r="E4838" t="s">
        <v>21966</v>
      </c>
      <c r="F4838" t="s">
        <v>21953</v>
      </c>
      <c r="G4838">
        <v>3220</v>
      </c>
      <c r="I4838">
        <v>150</v>
      </c>
      <c r="J4838" t="s">
        <v>21954</v>
      </c>
      <c r="K4838" t="s">
        <v>12492</v>
      </c>
      <c r="L4838" t="s">
        <v>12492</v>
      </c>
      <c r="M4838" t="s">
        <v>34</v>
      </c>
      <c r="N4838" t="s">
        <v>34</v>
      </c>
      <c r="O4838" t="s">
        <v>34</v>
      </c>
      <c r="P4838" t="s">
        <v>34</v>
      </c>
      <c r="Q4838" t="s">
        <v>21956</v>
      </c>
      <c r="R4838">
        <v>0.05</v>
      </c>
      <c r="S4838">
        <v>0</v>
      </c>
      <c r="T4838" t="s">
        <v>21967</v>
      </c>
    </row>
    <row r="4839" spans="1:20">
      <c r="A4839" t="s">
        <v>349</v>
      </c>
      <c r="B4839" t="s">
        <v>30500</v>
      </c>
      <c r="C4839" t="s">
        <v>30501</v>
      </c>
      <c r="D4839" t="s">
        <v>21959</v>
      </c>
      <c r="E4839" t="s">
        <v>21960</v>
      </c>
      <c r="F4839" t="s">
        <v>21953</v>
      </c>
      <c r="G4839">
        <v>3420</v>
      </c>
      <c r="I4839">
        <v>150</v>
      </c>
      <c r="J4839" t="s">
        <v>21954</v>
      </c>
      <c r="K4839" t="s">
        <v>204</v>
      </c>
      <c r="L4839" t="s">
        <v>12492</v>
      </c>
      <c r="M4839" t="s">
        <v>21955</v>
      </c>
      <c r="N4839" t="s">
        <v>21955</v>
      </c>
      <c r="O4839" t="s">
        <v>21955</v>
      </c>
      <c r="P4839" t="s">
        <v>21955</v>
      </c>
      <c r="Q4839" t="s">
        <v>21956</v>
      </c>
      <c r="R4839">
        <v>0.05</v>
      </c>
      <c r="S4839">
        <v>0</v>
      </c>
      <c r="T4839" t="s">
        <v>21967</v>
      </c>
    </row>
    <row r="4840" spans="1:20">
      <c r="A4840" t="s">
        <v>349</v>
      </c>
      <c r="B4840" t="s">
        <v>30502</v>
      </c>
      <c r="C4840" t="s">
        <v>30503</v>
      </c>
      <c r="D4840" t="s">
        <v>22043</v>
      </c>
      <c r="E4840" t="s">
        <v>21952</v>
      </c>
      <c r="F4840" t="s">
        <v>21953</v>
      </c>
      <c r="G4840">
        <v>3440</v>
      </c>
      <c r="I4840">
        <v>150</v>
      </c>
      <c r="J4840" t="s">
        <v>21954</v>
      </c>
      <c r="K4840" t="s">
        <v>204</v>
      </c>
      <c r="L4840" t="s">
        <v>12492</v>
      </c>
      <c r="M4840" t="s">
        <v>21955</v>
      </c>
      <c r="N4840" t="s">
        <v>21955</v>
      </c>
      <c r="O4840" t="s">
        <v>21955</v>
      </c>
      <c r="P4840" t="s">
        <v>21955</v>
      </c>
      <c r="Q4840" t="s">
        <v>21956</v>
      </c>
      <c r="R4840">
        <v>0.05</v>
      </c>
      <c r="S4840">
        <v>0</v>
      </c>
    </row>
    <row r="4841" spans="1:20">
      <c r="A4841" t="s">
        <v>349</v>
      </c>
      <c r="B4841" t="s">
        <v>30504</v>
      </c>
      <c r="C4841" t="s">
        <v>30505</v>
      </c>
      <c r="D4841" t="s">
        <v>22043</v>
      </c>
      <c r="E4841" t="s">
        <v>21952</v>
      </c>
      <c r="F4841" t="s">
        <v>21953</v>
      </c>
      <c r="G4841">
        <v>3440</v>
      </c>
      <c r="I4841">
        <v>150</v>
      </c>
      <c r="J4841" t="s">
        <v>21954</v>
      </c>
      <c r="K4841" t="s">
        <v>204</v>
      </c>
      <c r="L4841" t="s">
        <v>12492</v>
      </c>
      <c r="M4841" t="s">
        <v>21955</v>
      </c>
      <c r="N4841" t="s">
        <v>21955</v>
      </c>
      <c r="O4841" t="s">
        <v>21955</v>
      </c>
      <c r="P4841" t="s">
        <v>21955</v>
      </c>
      <c r="Q4841" t="s">
        <v>21956</v>
      </c>
      <c r="R4841">
        <v>0.05</v>
      </c>
      <c r="S4841">
        <v>0</v>
      </c>
    </row>
    <row r="4842" spans="1:20">
      <c r="A4842" t="s">
        <v>349</v>
      </c>
      <c r="B4842" t="s">
        <v>30506</v>
      </c>
      <c r="C4842" t="s">
        <v>30507</v>
      </c>
      <c r="D4842" t="s">
        <v>22043</v>
      </c>
      <c r="E4842" t="s">
        <v>21952</v>
      </c>
      <c r="F4842" t="s">
        <v>21953</v>
      </c>
      <c r="G4842">
        <v>3440</v>
      </c>
      <c r="I4842">
        <v>150</v>
      </c>
      <c r="J4842" t="s">
        <v>21954</v>
      </c>
      <c r="K4842" t="s">
        <v>12492</v>
      </c>
      <c r="L4842" t="s">
        <v>12492</v>
      </c>
      <c r="M4842" t="s">
        <v>21955</v>
      </c>
      <c r="N4842" t="s">
        <v>21955</v>
      </c>
      <c r="O4842" t="s">
        <v>21955</v>
      </c>
      <c r="P4842" t="s">
        <v>21955</v>
      </c>
      <c r="Q4842" t="s">
        <v>21956</v>
      </c>
      <c r="R4842">
        <v>0.05</v>
      </c>
      <c r="S4842">
        <v>0</v>
      </c>
      <c r="T4842" t="s">
        <v>21967</v>
      </c>
    </row>
    <row r="4843" spans="1:20">
      <c r="A4843" t="s">
        <v>349</v>
      </c>
      <c r="B4843" t="s">
        <v>30508</v>
      </c>
      <c r="C4843" t="s">
        <v>30509</v>
      </c>
      <c r="D4843" t="s">
        <v>22412</v>
      </c>
      <c r="E4843" t="s">
        <v>21966</v>
      </c>
      <c r="F4843" t="s">
        <v>21953</v>
      </c>
      <c r="G4843">
        <v>3220</v>
      </c>
      <c r="I4843">
        <v>150</v>
      </c>
      <c r="J4843" t="s">
        <v>21954</v>
      </c>
      <c r="K4843" t="s">
        <v>12492</v>
      </c>
      <c r="L4843" t="s">
        <v>12492</v>
      </c>
      <c r="M4843" t="s">
        <v>22149</v>
      </c>
      <c r="N4843" t="s">
        <v>22149</v>
      </c>
      <c r="O4843" t="s">
        <v>22149</v>
      </c>
      <c r="P4843" t="s">
        <v>22149</v>
      </c>
      <c r="Q4843" t="s">
        <v>21956</v>
      </c>
      <c r="R4843">
        <v>0.05</v>
      </c>
      <c r="S4843">
        <v>0</v>
      </c>
      <c r="T4843" t="s">
        <v>21967</v>
      </c>
    </row>
    <row r="4844" spans="1:20">
      <c r="A4844" t="s">
        <v>349</v>
      </c>
      <c r="B4844" t="s">
        <v>30510</v>
      </c>
      <c r="C4844" t="s">
        <v>30511</v>
      </c>
      <c r="D4844" t="s">
        <v>22215</v>
      </c>
      <c r="E4844" t="s">
        <v>21952</v>
      </c>
      <c r="F4844" t="s">
        <v>21953</v>
      </c>
      <c r="G4844">
        <v>3450</v>
      </c>
      <c r="I4844">
        <v>150</v>
      </c>
      <c r="J4844" t="s">
        <v>21954</v>
      </c>
      <c r="K4844" t="s">
        <v>204</v>
      </c>
      <c r="L4844" t="s">
        <v>12492</v>
      </c>
      <c r="M4844" t="s">
        <v>21961</v>
      </c>
      <c r="N4844" t="s">
        <v>21961</v>
      </c>
      <c r="O4844" t="s">
        <v>21961</v>
      </c>
      <c r="P4844" t="s">
        <v>21961</v>
      </c>
      <c r="Q4844" t="s">
        <v>21956</v>
      </c>
      <c r="R4844">
        <v>0.05</v>
      </c>
      <c r="S4844">
        <v>0</v>
      </c>
    </row>
    <row r="4845" spans="1:20">
      <c r="A4845" t="s">
        <v>349</v>
      </c>
      <c r="B4845" t="s">
        <v>30512</v>
      </c>
      <c r="C4845" t="s">
        <v>30513</v>
      </c>
      <c r="D4845" t="s">
        <v>22069</v>
      </c>
      <c r="E4845" t="s">
        <v>21952</v>
      </c>
      <c r="F4845" t="s">
        <v>21953</v>
      </c>
      <c r="G4845">
        <v>3430</v>
      </c>
      <c r="I4845">
        <v>150</v>
      </c>
      <c r="J4845" t="s">
        <v>21954</v>
      </c>
      <c r="K4845" t="s">
        <v>204</v>
      </c>
      <c r="L4845" t="s">
        <v>12492</v>
      </c>
      <c r="M4845" t="s">
        <v>21961</v>
      </c>
      <c r="N4845" t="s">
        <v>21961</v>
      </c>
      <c r="O4845" t="s">
        <v>21961</v>
      </c>
      <c r="P4845" t="s">
        <v>21961</v>
      </c>
      <c r="Q4845" t="s">
        <v>21956</v>
      </c>
      <c r="R4845">
        <v>0.05</v>
      </c>
      <c r="S4845">
        <v>0</v>
      </c>
    </row>
    <row r="4846" spans="1:20">
      <c r="A4846" t="s">
        <v>349</v>
      </c>
      <c r="B4846" t="s">
        <v>30514</v>
      </c>
      <c r="C4846" t="s">
        <v>30515</v>
      </c>
      <c r="D4846" t="s">
        <v>21959</v>
      </c>
      <c r="E4846" t="s">
        <v>21960</v>
      </c>
      <c r="F4846" t="s">
        <v>21953</v>
      </c>
      <c r="G4846">
        <v>3420</v>
      </c>
      <c r="I4846">
        <v>150</v>
      </c>
      <c r="J4846" t="s">
        <v>21954</v>
      </c>
      <c r="K4846" t="s">
        <v>204</v>
      </c>
      <c r="L4846" t="s">
        <v>12492</v>
      </c>
      <c r="M4846" t="s">
        <v>21955</v>
      </c>
      <c r="N4846" t="s">
        <v>21955</v>
      </c>
      <c r="O4846" t="s">
        <v>21955</v>
      </c>
      <c r="P4846" t="s">
        <v>21955</v>
      </c>
      <c r="Q4846" t="s">
        <v>21956</v>
      </c>
      <c r="R4846">
        <v>0.05</v>
      </c>
      <c r="S4846">
        <v>0</v>
      </c>
    </row>
    <row r="4847" spans="1:20">
      <c r="A4847" t="s">
        <v>349</v>
      </c>
      <c r="B4847" t="s">
        <v>30516</v>
      </c>
      <c r="C4847" t="s">
        <v>30517</v>
      </c>
      <c r="D4847" t="s">
        <v>22069</v>
      </c>
      <c r="E4847" t="s">
        <v>21952</v>
      </c>
      <c r="F4847" t="s">
        <v>21953</v>
      </c>
      <c r="G4847">
        <v>3430</v>
      </c>
      <c r="I4847">
        <v>150</v>
      </c>
      <c r="J4847" t="s">
        <v>21954</v>
      </c>
      <c r="K4847" t="s">
        <v>204</v>
      </c>
      <c r="L4847" t="s">
        <v>12492</v>
      </c>
      <c r="M4847" t="s">
        <v>21955</v>
      </c>
      <c r="N4847" t="s">
        <v>21955</v>
      </c>
      <c r="O4847" t="s">
        <v>21955</v>
      </c>
      <c r="P4847" t="s">
        <v>21955</v>
      </c>
      <c r="Q4847" t="s">
        <v>21956</v>
      </c>
      <c r="R4847">
        <v>0.05</v>
      </c>
      <c r="S4847">
        <v>0</v>
      </c>
    </row>
    <row r="4848" spans="1:20">
      <c r="A4848" t="s">
        <v>349</v>
      </c>
      <c r="B4848" t="s">
        <v>30518</v>
      </c>
      <c r="C4848" t="s">
        <v>30519</v>
      </c>
      <c r="D4848" t="s">
        <v>22069</v>
      </c>
      <c r="E4848" t="s">
        <v>21952</v>
      </c>
      <c r="F4848" t="s">
        <v>21953</v>
      </c>
      <c r="G4848">
        <v>3430</v>
      </c>
      <c r="I4848">
        <v>150</v>
      </c>
      <c r="J4848" t="s">
        <v>21954</v>
      </c>
      <c r="K4848" t="s">
        <v>204</v>
      </c>
      <c r="L4848" t="s">
        <v>12492</v>
      </c>
      <c r="M4848" t="s">
        <v>21955</v>
      </c>
      <c r="N4848" t="s">
        <v>21955</v>
      </c>
      <c r="O4848" t="s">
        <v>21955</v>
      </c>
      <c r="P4848" t="s">
        <v>21955</v>
      </c>
      <c r="Q4848" t="s">
        <v>21956</v>
      </c>
      <c r="R4848">
        <v>0.05</v>
      </c>
      <c r="S4848">
        <v>0</v>
      </c>
    </row>
    <row r="4849" spans="1:20">
      <c r="A4849" t="s">
        <v>349</v>
      </c>
      <c r="B4849" t="s">
        <v>30520</v>
      </c>
      <c r="C4849" t="s">
        <v>30521</v>
      </c>
      <c r="D4849" t="s">
        <v>22069</v>
      </c>
      <c r="E4849" t="s">
        <v>21952</v>
      </c>
      <c r="F4849" t="s">
        <v>21953</v>
      </c>
      <c r="G4849">
        <v>3430</v>
      </c>
      <c r="I4849">
        <v>150</v>
      </c>
      <c r="J4849" t="s">
        <v>21954</v>
      </c>
      <c r="K4849" t="s">
        <v>204</v>
      </c>
      <c r="L4849" t="s">
        <v>12492</v>
      </c>
      <c r="M4849" t="s">
        <v>21955</v>
      </c>
      <c r="N4849" t="s">
        <v>21955</v>
      </c>
      <c r="O4849" t="s">
        <v>21955</v>
      </c>
      <c r="P4849" t="s">
        <v>21955</v>
      </c>
      <c r="Q4849" t="s">
        <v>21956</v>
      </c>
      <c r="R4849">
        <v>0.05</v>
      </c>
      <c r="S4849">
        <v>0</v>
      </c>
    </row>
    <row r="4850" spans="1:20">
      <c r="A4850" t="s">
        <v>349</v>
      </c>
      <c r="B4850" t="s">
        <v>30522</v>
      </c>
      <c r="C4850" t="s">
        <v>30523</v>
      </c>
      <c r="D4850" t="s">
        <v>22069</v>
      </c>
      <c r="E4850" t="s">
        <v>21952</v>
      </c>
      <c r="F4850" t="s">
        <v>21953</v>
      </c>
      <c r="G4850">
        <v>3430</v>
      </c>
      <c r="I4850">
        <v>150</v>
      </c>
      <c r="J4850" t="s">
        <v>21954</v>
      </c>
      <c r="K4850" t="s">
        <v>204</v>
      </c>
      <c r="L4850" t="s">
        <v>12492</v>
      </c>
      <c r="M4850" t="s">
        <v>21955</v>
      </c>
      <c r="N4850" t="s">
        <v>21955</v>
      </c>
      <c r="O4850" t="s">
        <v>21955</v>
      </c>
      <c r="P4850" t="s">
        <v>21955</v>
      </c>
      <c r="Q4850" t="s">
        <v>21956</v>
      </c>
      <c r="R4850">
        <v>0.05</v>
      </c>
      <c r="S4850">
        <v>0</v>
      </c>
    </row>
    <row r="4851" spans="1:20">
      <c r="A4851" t="s">
        <v>349</v>
      </c>
      <c r="B4851" t="s">
        <v>30524</v>
      </c>
      <c r="C4851" t="s">
        <v>30525</v>
      </c>
      <c r="D4851" t="s">
        <v>22069</v>
      </c>
      <c r="E4851" t="s">
        <v>21952</v>
      </c>
      <c r="F4851" t="s">
        <v>21953</v>
      </c>
      <c r="G4851">
        <v>3430</v>
      </c>
      <c r="I4851">
        <v>150</v>
      </c>
      <c r="J4851" t="s">
        <v>21954</v>
      </c>
      <c r="K4851" t="s">
        <v>204</v>
      </c>
      <c r="L4851" t="s">
        <v>12492</v>
      </c>
      <c r="M4851" t="s">
        <v>21961</v>
      </c>
      <c r="N4851" t="s">
        <v>21961</v>
      </c>
      <c r="O4851" t="s">
        <v>21961</v>
      </c>
      <c r="P4851" t="s">
        <v>21961</v>
      </c>
      <c r="Q4851" t="s">
        <v>21956</v>
      </c>
      <c r="R4851">
        <v>0.05</v>
      </c>
      <c r="S4851">
        <v>0</v>
      </c>
    </row>
    <row r="4852" spans="1:20">
      <c r="A4852" t="s">
        <v>349</v>
      </c>
      <c r="B4852" t="s">
        <v>30526</v>
      </c>
      <c r="C4852" t="s">
        <v>30527</v>
      </c>
      <c r="D4852" t="s">
        <v>22025</v>
      </c>
      <c r="E4852" t="s">
        <v>21966</v>
      </c>
      <c r="F4852" t="s">
        <v>21953</v>
      </c>
      <c r="G4852">
        <v>3220</v>
      </c>
      <c r="I4852">
        <v>150</v>
      </c>
      <c r="J4852" t="s">
        <v>21954</v>
      </c>
      <c r="K4852" t="s">
        <v>204</v>
      </c>
      <c r="L4852" t="s">
        <v>12492</v>
      </c>
      <c r="M4852" t="s">
        <v>21955</v>
      </c>
      <c r="N4852" t="s">
        <v>21955</v>
      </c>
      <c r="O4852" t="s">
        <v>21955</v>
      </c>
      <c r="P4852" t="s">
        <v>21955</v>
      </c>
      <c r="Q4852" t="s">
        <v>21956</v>
      </c>
      <c r="R4852">
        <v>0.05</v>
      </c>
      <c r="S4852">
        <v>0</v>
      </c>
    </row>
    <row r="4853" spans="1:20">
      <c r="A4853" t="s">
        <v>349</v>
      </c>
      <c r="B4853" t="s">
        <v>30528</v>
      </c>
      <c r="C4853" t="s">
        <v>30529</v>
      </c>
      <c r="D4853" t="s">
        <v>22043</v>
      </c>
      <c r="E4853" t="s">
        <v>21952</v>
      </c>
      <c r="F4853" t="s">
        <v>21953</v>
      </c>
      <c r="G4853">
        <v>3440</v>
      </c>
      <c r="I4853">
        <v>150</v>
      </c>
      <c r="J4853" t="s">
        <v>21954</v>
      </c>
      <c r="K4853" t="s">
        <v>204</v>
      </c>
      <c r="L4853" t="s">
        <v>12492</v>
      </c>
      <c r="M4853" t="s">
        <v>21955</v>
      </c>
      <c r="N4853" t="s">
        <v>21955</v>
      </c>
      <c r="O4853" t="s">
        <v>21955</v>
      </c>
      <c r="P4853" t="s">
        <v>21955</v>
      </c>
      <c r="Q4853" t="s">
        <v>21956</v>
      </c>
      <c r="R4853">
        <v>0.05</v>
      </c>
      <c r="S4853">
        <v>0</v>
      </c>
    </row>
    <row r="4854" spans="1:20">
      <c r="A4854" t="s">
        <v>349</v>
      </c>
      <c r="B4854" t="s">
        <v>30530</v>
      </c>
      <c r="C4854" t="s">
        <v>30531</v>
      </c>
      <c r="D4854" t="s">
        <v>22043</v>
      </c>
      <c r="E4854" t="s">
        <v>21952</v>
      </c>
      <c r="F4854" t="s">
        <v>21953</v>
      </c>
      <c r="G4854">
        <v>3440</v>
      </c>
      <c r="I4854">
        <v>150</v>
      </c>
      <c r="J4854" t="s">
        <v>21954</v>
      </c>
      <c r="K4854" t="s">
        <v>204</v>
      </c>
      <c r="L4854" t="s">
        <v>12492</v>
      </c>
      <c r="M4854" t="s">
        <v>21955</v>
      </c>
      <c r="N4854" t="s">
        <v>21955</v>
      </c>
      <c r="O4854" t="s">
        <v>21955</v>
      </c>
      <c r="P4854" t="s">
        <v>21955</v>
      </c>
      <c r="Q4854" t="s">
        <v>21956</v>
      </c>
      <c r="R4854">
        <v>0.05</v>
      </c>
      <c r="S4854">
        <v>0</v>
      </c>
    </row>
    <row r="4855" spans="1:20">
      <c r="A4855" t="s">
        <v>349</v>
      </c>
      <c r="B4855" t="s">
        <v>30532</v>
      </c>
      <c r="C4855" t="s">
        <v>30533</v>
      </c>
      <c r="D4855" t="s">
        <v>23724</v>
      </c>
      <c r="E4855" t="s">
        <v>21987</v>
      </c>
      <c r="F4855" t="s">
        <v>21953</v>
      </c>
      <c r="G4855">
        <v>3450</v>
      </c>
      <c r="I4855">
        <v>150</v>
      </c>
      <c r="J4855" t="s">
        <v>21954</v>
      </c>
      <c r="K4855" t="s">
        <v>204</v>
      </c>
      <c r="L4855" t="s">
        <v>12492</v>
      </c>
      <c r="M4855" t="s">
        <v>21961</v>
      </c>
      <c r="N4855" t="s">
        <v>34</v>
      </c>
      <c r="O4855" t="s">
        <v>34</v>
      </c>
      <c r="P4855" t="s">
        <v>34</v>
      </c>
      <c r="Q4855" t="s">
        <v>21956</v>
      </c>
      <c r="R4855">
        <v>0.05</v>
      </c>
      <c r="S4855">
        <v>0</v>
      </c>
      <c r="T4855" t="s">
        <v>21967</v>
      </c>
    </row>
    <row r="4856" spans="1:20">
      <c r="A4856" t="s">
        <v>349</v>
      </c>
      <c r="B4856" t="s">
        <v>30534</v>
      </c>
      <c r="C4856" t="s">
        <v>30535</v>
      </c>
      <c r="D4856" t="s">
        <v>30044</v>
      </c>
      <c r="E4856" t="s">
        <v>21952</v>
      </c>
      <c r="F4856" t="s">
        <v>21953</v>
      </c>
      <c r="G4856">
        <v>3430</v>
      </c>
      <c r="I4856">
        <v>200</v>
      </c>
      <c r="J4856" t="s">
        <v>21954</v>
      </c>
      <c r="K4856" t="s">
        <v>12492</v>
      </c>
      <c r="L4856" t="s">
        <v>12492</v>
      </c>
      <c r="M4856" t="s">
        <v>21955</v>
      </c>
      <c r="N4856" t="s">
        <v>21955</v>
      </c>
      <c r="O4856" t="s">
        <v>21955</v>
      </c>
      <c r="P4856" t="s">
        <v>21955</v>
      </c>
      <c r="Q4856" t="s">
        <v>21956</v>
      </c>
      <c r="R4856">
        <v>0.05</v>
      </c>
      <c r="S4856">
        <v>0</v>
      </c>
      <c r="T4856" t="s">
        <v>22002</v>
      </c>
    </row>
    <row r="4857" spans="1:20">
      <c r="A4857" t="s">
        <v>349</v>
      </c>
      <c r="B4857" t="s">
        <v>30536</v>
      </c>
      <c r="C4857" t="s">
        <v>30537</v>
      </c>
      <c r="D4857" t="s">
        <v>22069</v>
      </c>
      <c r="E4857" t="s">
        <v>21952</v>
      </c>
      <c r="F4857" t="s">
        <v>21953</v>
      </c>
      <c r="G4857">
        <v>3430</v>
      </c>
      <c r="I4857">
        <v>150</v>
      </c>
      <c r="J4857" t="s">
        <v>21954</v>
      </c>
      <c r="K4857" t="s">
        <v>12492</v>
      </c>
      <c r="L4857" t="s">
        <v>12492</v>
      </c>
      <c r="M4857" t="s">
        <v>21955</v>
      </c>
      <c r="N4857" t="s">
        <v>21955</v>
      </c>
      <c r="O4857" t="s">
        <v>21955</v>
      </c>
      <c r="P4857" t="s">
        <v>21955</v>
      </c>
      <c r="Q4857" t="s">
        <v>21956</v>
      </c>
      <c r="R4857">
        <v>0.05</v>
      </c>
      <c r="S4857">
        <v>0</v>
      </c>
    </row>
    <row r="4858" spans="1:20">
      <c r="A4858" t="s">
        <v>349</v>
      </c>
      <c r="B4858" t="s">
        <v>30538</v>
      </c>
      <c r="C4858" t="s">
        <v>30539</v>
      </c>
      <c r="D4858" t="s">
        <v>22043</v>
      </c>
      <c r="E4858" t="s">
        <v>21952</v>
      </c>
      <c r="F4858" t="s">
        <v>21953</v>
      </c>
      <c r="G4858">
        <v>3440</v>
      </c>
      <c r="I4858">
        <v>150</v>
      </c>
      <c r="J4858" t="s">
        <v>21954</v>
      </c>
      <c r="K4858" t="s">
        <v>12492</v>
      </c>
      <c r="L4858" t="s">
        <v>12492</v>
      </c>
      <c r="M4858" t="s">
        <v>21955</v>
      </c>
      <c r="N4858" t="s">
        <v>21955</v>
      </c>
      <c r="O4858" t="s">
        <v>21955</v>
      </c>
      <c r="P4858" t="s">
        <v>21955</v>
      </c>
      <c r="Q4858" t="s">
        <v>21956</v>
      </c>
      <c r="R4858">
        <v>0.05</v>
      </c>
      <c r="S4858">
        <v>0</v>
      </c>
      <c r="T4858" t="s">
        <v>22002</v>
      </c>
    </row>
    <row r="4859" spans="1:20">
      <c r="A4859" t="s">
        <v>349</v>
      </c>
      <c r="B4859" t="s">
        <v>30540</v>
      </c>
      <c r="C4859" t="s">
        <v>30541</v>
      </c>
      <c r="D4859" t="s">
        <v>22412</v>
      </c>
      <c r="E4859" t="s">
        <v>21966</v>
      </c>
      <c r="F4859" t="s">
        <v>21953</v>
      </c>
      <c r="G4859">
        <v>3220</v>
      </c>
      <c r="H4859">
        <v>3220</v>
      </c>
      <c r="I4859">
        <v>150</v>
      </c>
      <c r="J4859" t="s">
        <v>21954</v>
      </c>
      <c r="K4859" t="s">
        <v>204</v>
      </c>
      <c r="L4859" t="s">
        <v>12492</v>
      </c>
      <c r="M4859" t="s">
        <v>21955</v>
      </c>
      <c r="N4859" t="s">
        <v>21955</v>
      </c>
      <c r="O4859" t="s">
        <v>21955</v>
      </c>
      <c r="P4859" t="s">
        <v>21955</v>
      </c>
      <c r="Q4859" t="s">
        <v>21956</v>
      </c>
      <c r="R4859">
        <v>0.05</v>
      </c>
      <c r="S4859">
        <v>0</v>
      </c>
    </row>
    <row r="4860" spans="1:20">
      <c r="A4860" t="s">
        <v>349</v>
      </c>
      <c r="B4860" t="s">
        <v>30542</v>
      </c>
      <c r="C4860" t="s">
        <v>30543</v>
      </c>
      <c r="D4860" t="s">
        <v>22006</v>
      </c>
      <c r="E4860" t="s">
        <v>21952</v>
      </c>
      <c r="F4860" t="s">
        <v>21953</v>
      </c>
      <c r="G4860">
        <v>3450</v>
      </c>
      <c r="I4860">
        <v>150</v>
      </c>
      <c r="J4860" t="s">
        <v>21954</v>
      </c>
      <c r="K4860" t="s">
        <v>204</v>
      </c>
      <c r="L4860" t="s">
        <v>12492</v>
      </c>
      <c r="M4860" t="s">
        <v>21955</v>
      </c>
      <c r="N4860" t="s">
        <v>21955</v>
      </c>
      <c r="O4860" t="s">
        <v>21955</v>
      </c>
      <c r="P4860" t="s">
        <v>21955</v>
      </c>
      <c r="Q4860" t="s">
        <v>21956</v>
      </c>
      <c r="R4860">
        <v>0.05</v>
      </c>
      <c r="S4860">
        <v>0</v>
      </c>
    </row>
    <row r="4861" spans="1:20">
      <c r="A4861" t="s">
        <v>349</v>
      </c>
      <c r="B4861" t="s">
        <v>30544</v>
      </c>
      <c r="C4861" t="s">
        <v>30545</v>
      </c>
      <c r="D4861" t="s">
        <v>22069</v>
      </c>
      <c r="E4861" t="s">
        <v>21952</v>
      </c>
      <c r="F4861" t="s">
        <v>21953</v>
      </c>
      <c r="G4861">
        <v>3430</v>
      </c>
      <c r="I4861">
        <v>150</v>
      </c>
      <c r="J4861" t="s">
        <v>21954</v>
      </c>
      <c r="K4861" t="s">
        <v>204</v>
      </c>
      <c r="L4861" t="s">
        <v>12492</v>
      </c>
      <c r="M4861" t="s">
        <v>21955</v>
      </c>
      <c r="N4861" t="s">
        <v>21955</v>
      </c>
      <c r="O4861" t="s">
        <v>21955</v>
      </c>
      <c r="P4861" t="s">
        <v>21955</v>
      </c>
      <c r="Q4861" t="s">
        <v>21956</v>
      </c>
      <c r="R4861">
        <v>0.05</v>
      </c>
      <c r="S4861">
        <v>0</v>
      </c>
    </row>
    <row r="4862" spans="1:20">
      <c r="A4862" t="s">
        <v>349</v>
      </c>
      <c r="B4862" t="s">
        <v>30546</v>
      </c>
      <c r="C4862" t="s">
        <v>30547</v>
      </c>
      <c r="D4862" t="s">
        <v>22394</v>
      </c>
      <c r="E4862" t="s">
        <v>21952</v>
      </c>
      <c r="F4862" t="s">
        <v>21953</v>
      </c>
      <c r="G4862">
        <v>3220</v>
      </c>
      <c r="I4862">
        <v>150</v>
      </c>
      <c r="J4862" t="s">
        <v>21954</v>
      </c>
      <c r="K4862" t="s">
        <v>12492</v>
      </c>
      <c r="L4862" t="s">
        <v>12492</v>
      </c>
      <c r="M4862" t="s">
        <v>21955</v>
      </c>
      <c r="N4862" t="s">
        <v>21955</v>
      </c>
      <c r="O4862" t="s">
        <v>21955</v>
      </c>
      <c r="P4862" t="s">
        <v>21955</v>
      </c>
      <c r="Q4862" t="s">
        <v>21956</v>
      </c>
      <c r="R4862">
        <v>0.05</v>
      </c>
      <c r="S4862">
        <v>0</v>
      </c>
    </row>
    <row r="4863" spans="1:20">
      <c r="A4863" t="s">
        <v>349</v>
      </c>
      <c r="B4863" t="s">
        <v>30548</v>
      </c>
      <c r="C4863" t="s">
        <v>30549</v>
      </c>
      <c r="D4863" t="s">
        <v>22069</v>
      </c>
      <c r="E4863" t="s">
        <v>21952</v>
      </c>
      <c r="F4863" t="s">
        <v>21953</v>
      </c>
      <c r="G4863">
        <v>3430</v>
      </c>
      <c r="I4863">
        <v>150</v>
      </c>
      <c r="J4863" t="s">
        <v>21954</v>
      </c>
      <c r="K4863" t="s">
        <v>204</v>
      </c>
      <c r="L4863" t="s">
        <v>12492</v>
      </c>
      <c r="M4863" t="s">
        <v>21955</v>
      </c>
      <c r="N4863" t="s">
        <v>21955</v>
      </c>
      <c r="O4863" t="s">
        <v>21955</v>
      </c>
      <c r="P4863" t="s">
        <v>21955</v>
      </c>
      <c r="Q4863" t="s">
        <v>21956</v>
      </c>
      <c r="R4863">
        <v>0.05</v>
      </c>
      <c r="S4863">
        <v>0</v>
      </c>
      <c r="T4863" t="s">
        <v>21967</v>
      </c>
    </row>
    <row r="4864" spans="1:20">
      <c r="A4864" t="s">
        <v>349</v>
      </c>
      <c r="B4864" t="s">
        <v>30550</v>
      </c>
      <c r="C4864" t="s">
        <v>30551</v>
      </c>
      <c r="D4864" t="s">
        <v>22069</v>
      </c>
      <c r="E4864" t="s">
        <v>21952</v>
      </c>
      <c r="F4864" t="s">
        <v>21953</v>
      </c>
      <c r="G4864">
        <v>3430</v>
      </c>
      <c r="I4864">
        <v>150</v>
      </c>
      <c r="J4864" t="s">
        <v>21954</v>
      </c>
      <c r="K4864" t="s">
        <v>12492</v>
      </c>
      <c r="L4864" t="s">
        <v>12492</v>
      </c>
      <c r="M4864" t="s">
        <v>21955</v>
      </c>
      <c r="N4864" t="s">
        <v>21955</v>
      </c>
      <c r="O4864" t="s">
        <v>21955</v>
      </c>
      <c r="P4864" t="s">
        <v>21955</v>
      </c>
      <c r="Q4864" t="s">
        <v>21956</v>
      </c>
      <c r="R4864">
        <v>0.05</v>
      </c>
      <c r="S4864">
        <v>0</v>
      </c>
      <c r="T4864" t="s">
        <v>22002</v>
      </c>
    </row>
    <row r="4865" spans="1:20">
      <c r="A4865" t="s">
        <v>349</v>
      </c>
      <c r="B4865" t="s">
        <v>30552</v>
      </c>
      <c r="C4865" t="s">
        <v>30553</v>
      </c>
      <c r="D4865" t="s">
        <v>22360</v>
      </c>
      <c r="E4865" t="s">
        <v>21960</v>
      </c>
      <c r="F4865" t="s">
        <v>21953</v>
      </c>
      <c r="G4865">
        <v>3420</v>
      </c>
      <c r="I4865">
        <v>150</v>
      </c>
      <c r="J4865" t="s">
        <v>21954</v>
      </c>
      <c r="K4865" t="s">
        <v>204</v>
      </c>
      <c r="L4865" t="s">
        <v>12492</v>
      </c>
      <c r="M4865" t="s">
        <v>21955</v>
      </c>
      <c r="N4865" t="s">
        <v>21955</v>
      </c>
      <c r="O4865" t="s">
        <v>21955</v>
      </c>
      <c r="P4865" t="s">
        <v>21955</v>
      </c>
      <c r="Q4865" t="s">
        <v>21956</v>
      </c>
      <c r="R4865">
        <v>0.05</v>
      </c>
      <c r="S4865">
        <v>0</v>
      </c>
    </row>
    <row r="4866" spans="1:20">
      <c r="A4866" t="s">
        <v>349</v>
      </c>
      <c r="B4866" t="s">
        <v>30554</v>
      </c>
      <c r="C4866" t="s">
        <v>30555</v>
      </c>
      <c r="D4866" t="s">
        <v>22022</v>
      </c>
      <c r="E4866" t="s">
        <v>21952</v>
      </c>
      <c r="F4866" t="s">
        <v>21953</v>
      </c>
      <c r="G4866">
        <v>3450</v>
      </c>
      <c r="H4866">
        <v>3550</v>
      </c>
      <c r="I4866">
        <v>150</v>
      </c>
      <c r="J4866" t="s">
        <v>21954</v>
      </c>
      <c r="K4866" t="s">
        <v>204</v>
      </c>
      <c r="L4866" t="s">
        <v>12492</v>
      </c>
      <c r="M4866" t="s">
        <v>21955</v>
      </c>
      <c r="N4866" t="s">
        <v>21955</v>
      </c>
      <c r="O4866" t="s">
        <v>21955</v>
      </c>
      <c r="P4866" t="s">
        <v>21955</v>
      </c>
      <c r="Q4866" t="s">
        <v>21956</v>
      </c>
      <c r="R4866">
        <v>0.05</v>
      </c>
      <c r="S4866">
        <v>0</v>
      </c>
    </row>
    <row r="4867" spans="1:20">
      <c r="A4867" t="s">
        <v>349</v>
      </c>
      <c r="B4867" t="s">
        <v>30556</v>
      </c>
      <c r="C4867" t="s">
        <v>30557</v>
      </c>
      <c r="D4867" t="s">
        <v>22700</v>
      </c>
      <c r="E4867" t="s">
        <v>21952</v>
      </c>
      <c r="F4867" t="s">
        <v>21953</v>
      </c>
      <c r="G4867">
        <v>3450</v>
      </c>
      <c r="I4867">
        <v>150</v>
      </c>
      <c r="J4867" t="s">
        <v>21954</v>
      </c>
      <c r="K4867" t="s">
        <v>12492</v>
      </c>
      <c r="L4867" t="s">
        <v>12492</v>
      </c>
      <c r="M4867" t="s">
        <v>21961</v>
      </c>
      <c r="N4867" t="s">
        <v>21961</v>
      </c>
      <c r="O4867" t="s">
        <v>21961</v>
      </c>
      <c r="P4867" t="s">
        <v>21961</v>
      </c>
      <c r="Q4867" t="s">
        <v>21956</v>
      </c>
      <c r="R4867">
        <v>0.05</v>
      </c>
      <c r="S4867">
        <v>0</v>
      </c>
      <c r="T4867" t="s">
        <v>22002</v>
      </c>
    </row>
    <row r="4868" spans="1:20">
      <c r="A4868" t="s">
        <v>349</v>
      </c>
      <c r="B4868" t="s">
        <v>30558</v>
      </c>
      <c r="C4868" t="s">
        <v>30559</v>
      </c>
      <c r="D4868" t="s">
        <v>22700</v>
      </c>
      <c r="E4868" t="s">
        <v>21952</v>
      </c>
      <c r="F4868" t="s">
        <v>21953</v>
      </c>
      <c r="G4868">
        <v>3450</v>
      </c>
      <c r="I4868">
        <v>150</v>
      </c>
      <c r="J4868" t="s">
        <v>21954</v>
      </c>
      <c r="K4868" t="s">
        <v>12492</v>
      </c>
      <c r="L4868" t="s">
        <v>12492</v>
      </c>
      <c r="M4868" t="s">
        <v>21961</v>
      </c>
      <c r="N4868" t="s">
        <v>21961</v>
      </c>
      <c r="O4868" t="s">
        <v>21961</v>
      </c>
      <c r="P4868" t="s">
        <v>21961</v>
      </c>
      <c r="Q4868" t="s">
        <v>21956</v>
      </c>
      <c r="R4868">
        <v>0.05</v>
      </c>
      <c r="S4868">
        <v>0</v>
      </c>
      <c r="T4868" t="s">
        <v>22002</v>
      </c>
    </row>
    <row r="4869" spans="1:20">
      <c r="A4869" t="s">
        <v>349</v>
      </c>
      <c r="B4869" t="s">
        <v>30560</v>
      </c>
      <c r="C4869" t="s">
        <v>30561</v>
      </c>
      <c r="D4869" t="s">
        <v>22554</v>
      </c>
      <c r="E4869" t="s">
        <v>21952</v>
      </c>
      <c r="F4869" t="s">
        <v>21953</v>
      </c>
      <c r="G4869">
        <v>3220</v>
      </c>
      <c r="I4869">
        <v>150</v>
      </c>
      <c r="J4869" t="s">
        <v>21954</v>
      </c>
      <c r="K4869" t="s">
        <v>204</v>
      </c>
      <c r="L4869" t="s">
        <v>12492</v>
      </c>
      <c r="M4869" t="s">
        <v>34</v>
      </c>
      <c r="N4869" t="s">
        <v>21955</v>
      </c>
      <c r="O4869" t="s">
        <v>21955</v>
      </c>
      <c r="P4869" t="s">
        <v>21955</v>
      </c>
      <c r="Q4869" t="s">
        <v>21956</v>
      </c>
      <c r="R4869">
        <v>0.05</v>
      </c>
      <c r="S4869">
        <v>0</v>
      </c>
      <c r="T4869" t="s">
        <v>22002</v>
      </c>
    </row>
    <row r="4870" spans="1:20">
      <c r="A4870" t="s">
        <v>349</v>
      </c>
      <c r="B4870" t="s">
        <v>30562</v>
      </c>
      <c r="C4870" t="s">
        <v>30563</v>
      </c>
      <c r="D4870" t="s">
        <v>21979</v>
      </c>
      <c r="E4870" t="s">
        <v>21952</v>
      </c>
      <c r="F4870" t="s">
        <v>21953</v>
      </c>
      <c r="G4870">
        <v>3440</v>
      </c>
      <c r="I4870">
        <v>150</v>
      </c>
      <c r="J4870" t="s">
        <v>21954</v>
      </c>
      <c r="K4870" t="s">
        <v>12492</v>
      </c>
      <c r="L4870" t="s">
        <v>12492</v>
      </c>
      <c r="M4870" t="s">
        <v>21955</v>
      </c>
      <c r="N4870" t="s">
        <v>21955</v>
      </c>
      <c r="O4870" t="s">
        <v>21955</v>
      </c>
      <c r="P4870" t="s">
        <v>21955</v>
      </c>
      <c r="Q4870" t="s">
        <v>21956</v>
      </c>
      <c r="R4870">
        <v>0.05</v>
      </c>
      <c r="S4870">
        <v>0</v>
      </c>
      <c r="T4870" t="s">
        <v>21967</v>
      </c>
    </row>
    <row r="4871" spans="1:20">
      <c r="A4871" t="s">
        <v>349</v>
      </c>
      <c r="B4871" t="s">
        <v>30564</v>
      </c>
      <c r="C4871" t="s">
        <v>30565</v>
      </c>
      <c r="D4871" t="s">
        <v>21979</v>
      </c>
      <c r="E4871" t="s">
        <v>21952</v>
      </c>
      <c r="F4871" t="s">
        <v>21953</v>
      </c>
      <c r="G4871">
        <v>3440</v>
      </c>
      <c r="I4871">
        <v>150</v>
      </c>
      <c r="J4871" t="s">
        <v>21954</v>
      </c>
      <c r="K4871" t="s">
        <v>204</v>
      </c>
      <c r="L4871" t="s">
        <v>12492</v>
      </c>
      <c r="M4871" t="s">
        <v>21955</v>
      </c>
      <c r="N4871" t="s">
        <v>21955</v>
      </c>
      <c r="O4871" t="s">
        <v>21955</v>
      </c>
      <c r="P4871" t="s">
        <v>21955</v>
      </c>
      <c r="Q4871" t="s">
        <v>21956</v>
      </c>
      <c r="R4871">
        <v>0.05</v>
      </c>
      <c r="S4871">
        <v>0</v>
      </c>
    </row>
    <row r="4872" spans="1:20">
      <c r="A4872" t="s">
        <v>349</v>
      </c>
      <c r="B4872" t="s">
        <v>30566</v>
      </c>
      <c r="C4872" t="s">
        <v>30567</v>
      </c>
      <c r="D4872" t="s">
        <v>25227</v>
      </c>
      <c r="E4872" t="s">
        <v>21952</v>
      </c>
      <c r="F4872" t="s">
        <v>21953</v>
      </c>
      <c r="G4872">
        <v>3430</v>
      </c>
      <c r="I4872">
        <v>150</v>
      </c>
      <c r="J4872" t="s">
        <v>21954</v>
      </c>
      <c r="K4872" t="s">
        <v>204</v>
      </c>
      <c r="L4872" t="s">
        <v>204</v>
      </c>
      <c r="M4872" t="s">
        <v>21955</v>
      </c>
      <c r="N4872" t="s">
        <v>21955</v>
      </c>
      <c r="O4872" t="s">
        <v>21955</v>
      </c>
      <c r="P4872" t="s">
        <v>21955</v>
      </c>
      <c r="Q4872" t="s">
        <v>21956</v>
      </c>
      <c r="R4872">
        <v>0.05</v>
      </c>
      <c r="S4872">
        <v>0</v>
      </c>
      <c r="T4872" t="s">
        <v>21967</v>
      </c>
    </row>
    <row r="4873" spans="1:20">
      <c r="A4873" t="s">
        <v>349</v>
      </c>
      <c r="B4873" t="s">
        <v>30568</v>
      </c>
      <c r="C4873" t="s">
        <v>30569</v>
      </c>
      <c r="D4873" t="s">
        <v>26519</v>
      </c>
      <c r="E4873" t="s">
        <v>21952</v>
      </c>
      <c r="F4873" t="s">
        <v>21953</v>
      </c>
      <c r="G4873">
        <v>3450</v>
      </c>
      <c r="I4873">
        <v>150</v>
      </c>
      <c r="J4873" t="s">
        <v>21954</v>
      </c>
      <c r="K4873" t="s">
        <v>204</v>
      </c>
      <c r="L4873" t="s">
        <v>12492</v>
      </c>
      <c r="M4873" t="s">
        <v>21955</v>
      </c>
      <c r="N4873" t="s">
        <v>21955</v>
      </c>
      <c r="O4873" t="s">
        <v>21955</v>
      </c>
      <c r="P4873" t="s">
        <v>21955</v>
      </c>
      <c r="Q4873" t="s">
        <v>21956</v>
      </c>
      <c r="R4873">
        <v>0.05</v>
      </c>
      <c r="S4873">
        <v>0</v>
      </c>
    </row>
    <row r="4874" spans="1:20">
      <c r="A4874" t="s">
        <v>349</v>
      </c>
      <c r="B4874" t="s">
        <v>30570</v>
      </c>
      <c r="C4874" t="s">
        <v>30571</v>
      </c>
      <c r="D4874" t="s">
        <v>22043</v>
      </c>
      <c r="E4874" t="s">
        <v>21952</v>
      </c>
      <c r="F4874" t="s">
        <v>21953</v>
      </c>
      <c r="G4874">
        <v>3440</v>
      </c>
      <c r="I4874">
        <v>150</v>
      </c>
      <c r="J4874" t="s">
        <v>21954</v>
      </c>
      <c r="K4874" t="s">
        <v>12492</v>
      </c>
      <c r="L4874" t="s">
        <v>12492</v>
      </c>
      <c r="M4874" t="s">
        <v>21955</v>
      </c>
      <c r="N4874" t="s">
        <v>21955</v>
      </c>
      <c r="O4874" t="s">
        <v>21955</v>
      </c>
      <c r="P4874" t="s">
        <v>21955</v>
      </c>
      <c r="Q4874" t="s">
        <v>21956</v>
      </c>
      <c r="R4874">
        <v>0.05</v>
      </c>
      <c r="S4874">
        <v>0</v>
      </c>
      <c r="T4874" t="s">
        <v>22002</v>
      </c>
    </row>
    <row r="4875" spans="1:20">
      <c r="A4875" t="s">
        <v>349</v>
      </c>
      <c r="B4875" t="s">
        <v>30572</v>
      </c>
      <c r="C4875" t="s">
        <v>30573</v>
      </c>
      <c r="D4875" t="s">
        <v>26581</v>
      </c>
      <c r="E4875" t="s">
        <v>21960</v>
      </c>
      <c r="F4875" t="s">
        <v>21953</v>
      </c>
      <c r="G4875">
        <v>3021</v>
      </c>
      <c r="I4875">
        <v>150</v>
      </c>
      <c r="J4875" t="s">
        <v>21954</v>
      </c>
      <c r="K4875" t="s">
        <v>12492</v>
      </c>
      <c r="L4875" t="s">
        <v>12492</v>
      </c>
      <c r="M4875" t="s">
        <v>21955</v>
      </c>
      <c r="N4875" t="s">
        <v>21955</v>
      </c>
      <c r="O4875" t="s">
        <v>21955</v>
      </c>
      <c r="P4875" t="s">
        <v>21955</v>
      </c>
      <c r="Q4875" t="s">
        <v>21956</v>
      </c>
      <c r="R4875">
        <v>0.05</v>
      </c>
      <c r="S4875">
        <v>0</v>
      </c>
    </row>
    <row r="4876" spans="1:20">
      <c r="A4876" t="s">
        <v>349</v>
      </c>
      <c r="B4876" t="s">
        <v>30574</v>
      </c>
      <c r="C4876" t="s">
        <v>30575</v>
      </c>
      <c r="D4876" t="s">
        <v>21979</v>
      </c>
      <c r="E4876" t="s">
        <v>21952</v>
      </c>
      <c r="F4876" t="s">
        <v>21953</v>
      </c>
      <c r="G4876">
        <v>3440</v>
      </c>
      <c r="I4876">
        <v>200</v>
      </c>
      <c r="J4876" t="s">
        <v>21954</v>
      </c>
      <c r="K4876" t="s">
        <v>204</v>
      </c>
      <c r="L4876" t="s">
        <v>12492</v>
      </c>
      <c r="M4876" t="s">
        <v>21955</v>
      </c>
      <c r="N4876" t="s">
        <v>21955</v>
      </c>
      <c r="O4876" t="s">
        <v>21955</v>
      </c>
      <c r="P4876" t="s">
        <v>21955</v>
      </c>
      <c r="Q4876" t="s">
        <v>21956</v>
      </c>
      <c r="R4876">
        <v>0.05</v>
      </c>
      <c r="S4876">
        <v>0</v>
      </c>
      <c r="T4876" t="s">
        <v>22002</v>
      </c>
    </row>
    <row r="4877" spans="1:20">
      <c r="A4877" t="s">
        <v>349</v>
      </c>
      <c r="B4877" t="s">
        <v>30576</v>
      </c>
      <c r="C4877" t="s">
        <v>30577</v>
      </c>
      <c r="D4877" t="s">
        <v>21979</v>
      </c>
      <c r="E4877" t="s">
        <v>21952</v>
      </c>
      <c r="F4877" t="s">
        <v>21953</v>
      </c>
      <c r="G4877">
        <v>3440</v>
      </c>
      <c r="I4877">
        <v>200</v>
      </c>
      <c r="J4877" t="s">
        <v>21954</v>
      </c>
      <c r="K4877" t="s">
        <v>204</v>
      </c>
      <c r="L4877" t="s">
        <v>12492</v>
      </c>
      <c r="M4877" t="s">
        <v>21955</v>
      </c>
      <c r="N4877" t="s">
        <v>21955</v>
      </c>
      <c r="O4877" t="s">
        <v>21955</v>
      </c>
      <c r="P4877" t="s">
        <v>21955</v>
      </c>
      <c r="Q4877" t="s">
        <v>21956</v>
      </c>
      <c r="R4877">
        <v>0.05</v>
      </c>
      <c r="S4877">
        <v>0</v>
      </c>
      <c r="T4877" t="s">
        <v>21967</v>
      </c>
    </row>
    <row r="4878" spans="1:20">
      <c r="A4878" t="s">
        <v>349</v>
      </c>
      <c r="B4878" t="s">
        <v>30578</v>
      </c>
      <c r="C4878" t="s">
        <v>30579</v>
      </c>
      <c r="D4878" t="s">
        <v>22339</v>
      </c>
      <c r="E4878" t="s">
        <v>21987</v>
      </c>
      <c r="F4878" t="s">
        <v>21953</v>
      </c>
      <c r="G4878">
        <v>3450</v>
      </c>
      <c r="I4878">
        <v>200</v>
      </c>
      <c r="J4878" t="s">
        <v>21954</v>
      </c>
      <c r="K4878" t="s">
        <v>204</v>
      </c>
      <c r="L4878" t="s">
        <v>12492</v>
      </c>
      <c r="M4878" t="s">
        <v>21961</v>
      </c>
      <c r="N4878" t="s">
        <v>21961</v>
      </c>
      <c r="O4878" t="s">
        <v>21961</v>
      </c>
      <c r="P4878" t="s">
        <v>21961</v>
      </c>
      <c r="Q4878" t="s">
        <v>21956</v>
      </c>
      <c r="R4878">
        <v>0.05</v>
      </c>
      <c r="S4878">
        <v>0</v>
      </c>
      <c r="T4878" t="s">
        <v>21967</v>
      </c>
    </row>
    <row r="4879" spans="1:20">
      <c r="A4879" t="s">
        <v>349</v>
      </c>
      <c r="B4879" t="s">
        <v>30580</v>
      </c>
      <c r="C4879" t="s">
        <v>30581</v>
      </c>
      <c r="D4879" t="s">
        <v>22225</v>
      </c>
      <c r="E4879" t="s">
        <v>21966</v>
      </c>
      <c r="F4879" t="s">
        <v>21953</v>
      </c>
      <c r="G4879">
        <v>3220</v>
      </c>
      <c r="I4879">
        <v>200</v>
      </c>
      <c r="J4879" t="s">
        <v>21954</v>
      </c>
      <c r="K4879" t="s">
        <v>204</v>
      </c>
      <c r="L4879" t="s">
        <v>12492</v>
      </c>
      <c r="M4879" t="s">
        <v>21955</v>
      </c>
      <c r="N4879" t="s">
        <v>21955</v>
      </c>
      <c r="O4879" t="s">
        <v>21955</v>
      </c>
      <c r="P4879" t="s">
        <v>21955</v>
      </c>
      <c r="Q4879" t="s">
        <v>21956</v>
      </c>
      <c r="R4879">
        <v>0.05</v>
      </c>
      <c r="S4879">
        <v>0</v>
      </c>
      <c r="T4879" t="s">
        <v>22002</v>
      </c>
    </row>
    <row r="4880" spans="1:20">
      <c r="A4880" t="s">
        <v>349</v>
      </c>
      <c r="B4880" t="s">
        <v>30582</v>
      </c>
      <c r="C4880" t="s">
        <v>30583</v>
      </c>
      <c r="D4880" t="s">
        <v>21965</v>
      </c>
      <c r="E4880" t="s">
        <v>21966</v>
      </c>
      <c r="F4880" t="s">
        <v>21953</v>
      </c>
      <c r="G4880">
        <v>3220</v>
      </c>
      <c r="I4880">
        <v>150</v>
      </c>
      <c r="J4880" t="s">
        <v>21954</v>
      </c>
      <c r="K4880" t="s">
        <v>204</v>
      </c>
      <c r="L4880" t="s">
        <v>204</v>
      </c>
      <c r="M4880" t="s">
        <v>34</v>
      </c>
      <c r="N4880" t="s">
        <v>34</v>
      </c>
      <c r="O4880" t="s">
        <v>34</v>
      </c>
      <c r="P4880" t="s">
        <v>34</v>
      </c>
      <c r="Q4880" t="s">
        <v>21956</v>
      </c>
      <c r="R4880">
        <v>0.075</v>
      </c>
      <c r="S4880">
        <v>0</v>
      </c>
    </row>
    <row r="4881" spans="1:20">
      <c r="A4881" t="s">
        <v>349</v>
      </c>
      <c r="B4881" t="s">
        <v>30584</v>
      </c>
      <c r="C4881" t="s">
        <v>30585</v>
      </c>
      <c r="D4881" t="s">
        <v>22906</v>
      </c>
      <c r="E4881" t="s">
        <v>22767</v>
      </c>
      <c r="F4881" t="s">
        <v>21953</v>
      </c>
      <c r="G4881">
        <v>3240</v>
      </c>
      <c r="H4881">
        <v>3220</v>
      </c>
      <c r="I4881">
        <v>150</v>
      </c>
      <c r="J4881" t="s">
        <v>21954</v>
      </c>
      <c r="K4881" t="s">
        <v>204</v>
      </c>
      <c r="L4881" t="s">
        <v>12492</v>
      </c>
      <c r="M4881" t="s">
        <v>21955</v>
      </c>
      <c r="N4881" t="s">
        <v>21955</v>
      </c>
      <c r="O4881" t="s">
        <v>21955</v>
      </c>
      <c r="P4881" t="s">
        <v>21955</v>
      </c>
      <c r="Q4881" t="s">
        <v>21956</v>
      </c>
      <c r="R4881">
        <v>0.05</v>
      </c>
      <c r="S4881">
        <v>0</v>
      </c>
    </row>
    <row r="4882" spans="1:20">
      <c r="A4882" t="s">
        <v>349</v>
      </c>
      <c r="B4882" t="s">
        <v>30586</v>
      </c>
      <c r="C4882" t="s">
        <v>30587</v>
      </c>
      <c r="D4882" t="s">
        <v>22069</v>
      </c>
      <c r="E4882" t="s">
        <v>21952</v>
      </c>
      <c r="F4882" t="s">
        <v>21953</v>
      </c>
      <c r="G4882">
        <v>3430</v>
      </c>
      <c r="I4882">
        <v>150</v>
      </c>
      <c r="J4882" t="s">
        <v>21954</v>
      </c>
      <c r="K4882" t="s">
        <v>204</v>
      </c>
      <c r="L4882" t="s">
        <v>12492</v>
      </c>
      <c r="M4882" t="s">
        <v>21955</v>
      </c>
      <c r="N4882" t="s">
        <v>21955</v>
      </c>
      <c r="O4882" t="s">
        <v>21955</v>
      </c>
      <c r="P4882" t="s">
        <v>21955</v>
      </c>
      <c r="Q4882" t="s">
        <v>21956</v>
      </c>
      <c r="R4882">
        <v>0.05</v>
      </c>
      <c r="S4882">
        <v>0</v>
      </c>
    </row>
    <row r="4883" spans="1:20">
      <c r="A4883" t="s">
        <v>349</v>
      </c>
      <c r="B4883" t="s">
        <v>30588</v>
      </c>
      <c r="C4883" t="s">
        <v>30589</v>
      </c>
      <c r="D4883" t="s">
        <v>25227</v>
      </c>
      <c r="E4883" t="s">
        <v>21952</v>
      </c>
      <c r="F4883" t="s">
        <v>21953</v>
      </c>
      <c r="G4883">
        <v>3430</v>
      </c>
      <c r="I4883">
        <v>200</v>
      </c>
      <c r="J4883" t="s">
        <v>21954</v>
      </c>
      <c r="K4883" t="s">
        <v>204</v>
      </c>
      <c r="L4883" t="s">
        <v>204</v>
      </c>
      <c r="M4883" t="s">
        <v>21955</v>
      </c>
      <c r="N4883" t="s">
        <v>21955</v>
      </c>
      <c r="O4883" t="s">
        <v>21955</v>
      </c>
      <c r="P4883" t="s">
        <v>21955</v>
      </c>
      <c r="Q4883" t="s">
        <v>21956</v>
      </c>
      <c r="R4883">
        <v>0.05</v>
      </c>
      <c r="S4883">
        <v>0</v>
      </c>
      <c r="T4883" t="s">
        <v>21967</v>
      </c>
    </row>
    <row r="4884" spans="1:20">
      <c r="A4884" t="s">
        <v>349</v>
      </c>
      <c r="B4884" t="s">
        <v>30590</v>
      </c>
      <c r="C4884" t="s">
        <v>30591</v>
      </c>
      <c r="D4884" t="s">
        <v>26626</v>
      </c>
      <c r="E4884" t="s">
        <v>27357</v>
      </c>
      <c r="F4884" t="s">
        <v>21953</v>
      </c>
      <c r="G4884">
        <v>3220</v>
      </c>
      <c r="I4884">
        <v>200</v>
      </c>
      <c r="J4884" t="s">
        <v>21954</v>
      </c>
      <c r="K4884" t="s">
        <v>12492</v>
      </c>
      <c r="L4884" t="s">
        <v>12492</v>
      </c>
      <c r="M4884" t="s">
        <v>21961</v>
      </c>
      <c r="N4884" t="s">
        <v>21961</v>
      </c>
      <c r="O4884" t="s">
        <v>21961</v>
      </c>
      <c r="P4884" t="s">
        <v>21961</v>
      </c>
      <c r="Q4884" t="s">
        <v>21956</v>
      </c>
      <c r="R4884">
        <v>0.05</v>
      </c>
      <c r="S4884">
        <v>0</v>
      </c>
      <c r="T4884" t="s">
        <v>22002</v>
      </c>
    </row>
    <row r="4885" spans="1:20">
      <c r="A4885" t="s">
        <v>349</v>
      </c>
      <c r="B4885" t="s">
        <v>30592</v>
      </c>
      <c r="C4885" t="s">
        <v>30593</v>
      </c>
      <c r="D4885" t="s">
        <v>21979</v>
      </c>
      <c r="E4885" t="s">
        <v>21952</v>
      </c>
      <c r="F4885" t="s">
        <v>21953</v>
      </c>
      <c r="G4885">
        <v>3430</v>
      </c>
      <c r="I4885">
        <v>200</v>
      </c>
      <c r="J4885" t="s">
        <v>21954</v>
      </c>
      <c r="K4885" t="s">
        <v>12492</v>
      </c>
      <c r="L4885" t="s">
        <v>12492</v>
      </c>
      <c r="M4885" t="s">
        <v>34</v>
      </c>
      <c r="N4885" t="s">
        <v>34</v>
      </c>
      <c r="O4885" t="s">
        <v>34</v>
      </c>
      <c r="P4885" t="s">
        <v>34</v>
      </c>
      <c r="Q4885" t="s">
        <v>21956</v>
      </c>
      <c r="R4885">
        <v>0.05</v>
      </c>
      <c r="S4885">
        <v>0</v>
      </c>
      <c r="T4885" t="s">
        <v>22002</v>
      </c>
    </row>
    <row r="4886" spans="1:20">
      <c r="A4886" t="s">
        <v>349</v>
      </c>
      <c r="B4886" t="s">
        <v>30594</v>
      </c>
      <c r="C4886" t="s">
        <v>30595</v>
      </c>
      <c r="D4886" t="s">
        <v>21979</v>
      </c>
      <c r="E4886" t="s">
        <v>21952</v>
      </c>
      <c r="F4886" t="s">
        <v>21953</v>
      </c>
      <c r="G4886">
        <v>3440</v>
      </c>
      <c r="I4886">
        <v>150</v>
      </c>
      <c r="J4886" t="s">
        <v>21954</v>
      </c>
      <c r="K4886" t="s">
        <v>12492</v>
      </c>
      <c r="L4886" t="s">
        <v>12492</v>
      </c>
      <c r="M4886" t="s">
        <v>21955</v>
      </c>
      <c r="N4886" t="s">
        <v>21955</v>
      </c>
      <c r="O4886" t="s">
        <v>21955</v>
      </c>
      <c r="P4886" t="s">
        <v>21955</v>
      </c>
      <c r="Q4886" t="s">
        <v>21956</v>
      </c>
      <c r="R4886">
        <v>0.05</v>
      </c>
      <c r="S4886">
        <v>0</v>
      </c>
      <c r="T4886" t="s">
        <v>21967</v>
      </c>
    </row>
    <row r="4887" spans="1:20">
      <c r="A4887" t="s">
        <v>349</v>
      </c>
      <c r="B4887" t="s">
        <v>30596</v>
      </c>
      <c r="C4887" t="s">
        <v>30597</v>
      </c>
      <c r="D4887" t="s">
        <v>26608</v>
      </c>
      <c r="E4887" t="s">
        <v>21966</v>
      </c>
      <c r="F4887" t="s">
        <v>21953</v>
      </c>
      <c r="G4887">
        <v>3220</v>
      </c>
      <c r="I4887">
        <v>200</v>
      </c>
      <c r="J4887" t="s">
        <v>21954</v>
      </c>
      <c r="K4887" t="s">
        <v>12492</v>
      </c>
      <c r="L4887" t="s">
        <v>12492</v>
      </c>
      <c r="M4887" t="s">
        <v>21955</v>
      </c>
      <c r="N4887" t="s">
        <v>21955</v>
      </c>
      <c r="O4887" t="s">
        <v>21955</v>
      </c>
      <c r="P4887" t="s">
        <v>21955</v>
      </c>
      <c r="Q4887" t="s">
        <v>21956</v>
      </c>
      <c r="R4887">
        <v>0.05</v>
      </c>
      <c r="S4887">
        <v>0</v>
      </c>
      <c r="T4887" t="s">
        <v>21967</v>
      </c>
    </row>
    <row r="4888" spans="1:20">
      <c r="A4888" t="s">
        <v>349</v>
      </c>
      <c r="B4888" t="s">
        <v>30598</v>
      </c>
      <c r="C4888" t="s">
        <v>30599</v>
      </c>
      <c r="D4888" t="s">
        <v>24762</v>
      </c>
      <c r="E4888" t="s">
        <v>30600</v>
      </c>
      <c r="F4888" t="s">
        <v>21953</v>
      </c>
      <c r="G4888">
        <v>3220</v>
      </c>
      <c r="I4888">
        <v>200</v>
      </c>
      <c r="J4888" t="s">
        <v>21954</v>
      </c>
      <c r="K4888" t="s">
        <v>12492</v>
      </c>
      <c r="L4888" t="s">
        <v>12492</v>
      </c>
      <c r="M4888" t="s">
        <v>21961</v>
      </c>
      <c r="N4888" t="s">
        <v>21961</v>
      </c>
      <c r="O4888" t="s">
        <v>21961</v>
      </c>
      <c r="P4888" t="s">
        <v>21961</v>
      </c>
      <c r="Q4888" t="s">
        <v>21956</v>
      </c>
      <c r="R4888">
        <v>0.05</v>
      </c>
      <c r="S4888">
        <v>0</v>
      </c>
      <c r="T4888" t="s">
        <v>21967</v>
      </c>
    </row>
    <row r="4889" spans="1:20">
      <c r="A4889" t="s">
        <v>349</v>
      </c>
      <c r="B4889" t="s">
        <v>30601</v>
      </c>
      <c r="C4889" t="s">
        <v>30602</v>
      </c>
      <c r="D4889" t="s">
        <v>22022</v>
      </c>
      <c r="E4889" t="s">
        <v>21952</v>
      </c>
      <c r="F4889" t="s">
        <v>21953</v>
      </c>
      <c r="G4889">
        <v>3450</v>
      </c>
      <c r="H4889">
        <v>3550</v>
      </c>
      <c r="I4889">
        <v>150</v>
      </c>
      <c r="J4889" t="s">
        <v>21954</v>
      </c>
      <c r="K4889" t="s">
        <v>204</v>
      </c>
      <c r="L4889" t="s">
        <v>12492</v>
      </c>
      <c r="M4889" t="s">
        <v>21955</v>
      </c>
      <c r="N4889" t="s">
        <v>21955</v>
      </c>
      <c r="O4889" t="s">
        <v>21955</v>
      </c>
      <c r="P4889" t="s">
        <v>21955</v>
      </c>
      <c r="Q4889" t="s">
        <v>21956</v>
      </c>
      <c r="R4889">
        <v>0.05</v>
      </c>
      <c r="S4889">
        <v>0</v>
      </c>
    </row>
    <row r="4890" spans="1:20">
      <c r="A4890" t="s">
        <v>349</v>
      </c>
      <c r="B4890" t="s">
        <v>30603</v>
      </c>
      <c r="C4890" t="s">
        <v>30604</v>
      </c>
      <c r="D4890" t="s">
        <v>22499</v>
      </c>
      <c r="E4890" t="s">
        <v>21952</v>
      </c>
      <c r="F4890" t="s">
        <v>21953</v>
      </c>
      <c r="G4890">
        <v>3440</v>
      </c>
      <c r="I4890">
        <v>150</v>
      </c>
      <c r="J4890" t="s">
        <v>21954</v>
      </c>
      <c r="K4890" t="s">
        <v>204</v>
      </c>
      <c r="L4890" t="s">
        <v>12492</v>
      </c>
      <c r="M4890" t="s">
        <v>21955</v>
      </c>
      <c r="N4890" t="s">
        <v>21955</v>
      </c>
      <c r="O4890" t="s">
        <v>21955</v>
      </c>
      <c r="P4890" t="s">
        <v>21955</v>
      </c>
      <c r="Q4890" t="s">
        <v>21956</v>
      </c>
      <c r="R4890">
        <v>0.05</v>
      </c>
      <c r="S4890">
        <v>0</v>
      </c>
    </row>
    <row r="4891" spans="1:20">
      <c r="A4891" t="s">
        <v>349</v>
      </c>
      <c r="B4891" t="s">
        <v>30605</v>
      </c>
      <c r="C4891" t="s">
        <v>30606</v>
      </c>
      <c r="D4891" t="s">
        <v>22499</v>
      </c>
      <c r="E4891" t="s">
        <v>21952</v>
      </c>
      <c r="F4891" t="s">
        <v>21953</v>
      </c>
      <c r="G4891">
        <v>3440</v>
      </c>
      <c r="I4891">
        <v>150</v>
      </c>
      <c r="J4891" t="s">
        <v>21954</v>
      </c>
      <c r="K4891" t="s">
        <v>204</v>
      </c>
      <c r="L4891" t="s">
        <v>12492</v>
      </c>
      <c r="M4891" t="s">
        <v>21955</v>
      </c>
      <c r="N4891" t="s">
        <v>21955</v>
      </c>
      <c r="O4891" t="s">
        <v>21955</v>
      </c>
      <c r="P4891" t="s">
        <v>21955</v>
      </c>
      <c r="Q4891" t="s">
        <v>21956</v>
      </c>
      <c r="R4891">
        <v>0.05</v>
      </c>
      <c r="S4891">
        <v>0</v>
      </c>
    </row>
    <row r="4892" spans="1:20">
      <c r="A4892" t="s">
        <v>349</v>
      </c>
      <c r="B4892" t="s">
        <v>30607</v>
      </c>
      <c r="C4892" t="s">
        <v>30608</v>
      </c>
      <c r="D4892" t="s">
        <v>22069</v>
      </c>
      <c r="E4892" t="s">
        <v>21952</v>
      </c>
      <c r="F4892" t="s">
        <v>21953</v>
      </c>
      <c r="G4892">
        <v>3430</v>
      </c>
      <c r="I4892">
        <v>150</v>
      </c>
      <c r="J4892" t="s">
        <v>21954</v>
      </c>
      <c r="K4892" t="s">
        <v>12492</v>
      </c>
      <c r="L4892" t="s">
        <v>12492</v>
      </c>
      <c r="M4892" t="s">
        <v>21955</v>
      </c>
      <c r="N4892" t="s">
        <v>21955</v>
      </c>
      <c r="O4892" t="s">
        <v>21955</v>
      </c>
      <c r="P4892" t="s">
        <v>21955</v>
      </c>
      <c r="Q4892" t="s">
        <v>21956</v>
      </c>
      <c r="R4892">
        <v>0.05</v>
      </c>
      <c r="S4892">
        <v>0</v>
      </c>
    </row>
    <row r="4893" spans="1:20">
      <c r="A4893" t="s">
        <v>349</v>
      </c>
      <c r="B4893" t="s">
        <v>30609</v>
      </c>
      <c r="C4893" t="s">
        <v>30610</v>
      </c>
      <c r="D4893" t="s">
        <v>22069</v>
      </c>
      <c r="E4893" t="s">
        <v>21952</v>
      </c>
      <c r="F4893" t="s">
        <v>21953</v>
      </c>
      <c r="G4893">
        <v>3430</v>
      </c>
      <c r="I4893">
        <v>150</v>
      </c>
      <c r="J4893" t="s">
        <v>21954</v>
      </c>
      <c r="K4893" t="s">
        <v>12492</v>
      </c>
      <c r="L4893" t="s">
        <v>12492</v>
      </c>
      <c r="M4893" t="s">
        <v>21955</v>
      </c>
      <c r="N4893" t="s">
        <v>21955</v>
      </c>
      <c r="O4893" t="s">
        <v>21955</v>
      </c>
      <c r="P4893" t="s">
        <v>21955</v>
      </c>
      <c r="Q4893" t="s">
        <v>21956</v>
      </c>
      <c r="R4893">
        <v>0.05</v>
      </c>
      <c r="S4893">
        <v>0</v>
      </c>
    </row>
    <row r="4894" spans="1:20">
      <c r="A4894" t="s">
        <v>349</v>
      </c>
      <c r="B4894" t="s">
        <v>30611</v>
      </c>
      <c r="C4894" t="s">
        <v>30612</v>
      </c>
      <c r="D4894" t="s">
        <v>21959</v>
      </c>
      <c r="E4894" t="s">
        <v>21960</v>
      </c>
      <c r="F4894" t="s">
        <v>21953</v>
      </c>
      <c r="G4894">
        <v>3420</v>
      </c>
      <c r="I4894">
        <v>150</v>
      </c>
      <c r="J4894" t="s">
        <v>21954</v>
      </c>
      <c r="K4894" t="s">
        <v>204</v>
      </c>
      <c r="L4894" t="s">
        <v>12492</v>
      </c>
      <c r="M4894" t="s">
        <v>21955</v>
      </c>
      <c r="N4894" t="s">
        <v>21955</v>
      </c>
      <c r="O4894" t="s">
        <v>21955</v>
      </c>
      <c r="P4894" t="s">
        <v>21955</v>
      </c>
      <c r="Q4894" t="s">
        <v>21956</v>
      </c>
      <c r="R4894">
        <v>0.05</v>
      </c>
      <c r="S4894">
        <v>0</v>
      </c>
      <c r="T4894" t="s">
        <v>21967</v>
      </c>
    </row>
    <row r="4895" spans="1:20">
      <c r="A4895" t="s">
        <v>349</v>
      </c>
      <c r="B4895" t="s">
        <v>30613</v>
      </c>
      <c r="C4895" t="s">
        <v>30614</v>
      </c>
      <c r="D4895" t="s">
        <v>26584</v>
      </c>
      <c r="E4895" t="s">
        <v>21960</v>
      </c>
      <c r="F4895" t="s">
        <v>21953</v>
      </c>
      <c r="G4895">
        <v>3021</v>
      </c>
      <c r="I4895">
        <v>150</v>
      </c>
      <c r="J4895" t="s">
        <v>21954</v>
      </c>
      <c r="K4895" t="s">
        <v>12492</v>
      </c>
      <c r="L4895" t="s">
        <v>12492</v>
      </c>
      <c r="M4895" t="s">
        <v>21955</v>
      </c>
      <c r="N4895" t="s">
        <v>21955</v>
      </c>
      <c r="O4895" t="s">
        <v>21955</v>
      </c>
      <c r="P4895" t="s">
        <v>21955</v>
      </c>
      <c r="Q4895" t="s">
        <v>21956</v>
      </c>
      <c r="R4895">
        <v>0.05</v>
      </c>
      <c r="S4895">
        <v>0</v>
      </c>
      <c r="T4895" t="s">
        <v>21967</v>
      </c>
    </row>
    <row r="4896" spans="1:20">
      <c r="A4896" t="s">
        <v>349</v>
      </c>
      <c r="B4896" t="s">
        <v>30615</v>
      </c>
      <c r="C4896" t="s">
        <v>30616</v>
      </c>
      <c r="D4896" t="s">
        <v>21959</v>
      </c>
      <c r="E4896" t="s">
        <v>21960</v>
      </c>
      <c r="F4896" t="s">
        <v>21953</v>
      </c>
      <c r="G4896">
        <v>3420</v>
      </c>
      <c r="I4896">
        <v>150</v>
      </c>
      <c r="J4896" t="s">
        <v>21954</v>
      </c>
      <c r="K4896" t="s">
        <v>204</v>
      </c>
      <c r="L4896" t="s">
        <v>12492</v>
      </c>
      <c r="M4896" t="s">
        <v>21955</v>
      </c>
      <c r="N4896" t="s">
        <v>21955</v>
      </c>
      <c r="O4896" t="s">
        <v>21955</v>
      </c>
      <c r="P4896" t="s">
        <v>21955</v>
      </c>
      <c r="Q4896" t="s">
        <v>21956</v>
      </c>
      <c r="R4896">
        <v>0.05</v>
      </c>
      <c r="S4896">
        <v>0</v>
      </c>
      <c r="T4896" t="s">
        <v>21967</v>
      </c>
    </row>
    <row r="4897" spans="1:20">
      <c r="A4897" t="s">
        <v>349</v>
      </c>
      <c r="B4897" t="s">
        <v>30617</v>
      </c>
      <c r="C4897" t="s">
        <v>30618</v>
      </c>
      <c r="D4897" t="s">
        <v>24601</v>
      </c>
      <c r="E4897" t="s">
        <v>21966</v>
      </c>
      <c r="F4897" t="s">
        <v>21953</v>
      </c>
      <c r="G4897">
        <v>3220</v>
      </c>
      <c r="I4897">
        <v>150</v>
      </c>
      <c r="J4897" t="s">
        <v>21954</v>
      </c>
      <c r="K4897" t="s">
        <v>12492</v>
      </c>
      <c r="L4897" t="s">
        <v>12492</v>
      </c>
      <c r="M4897" t="s">
        <v>34</v>
      </c>
      <c r="N4897" t="s">
        <v>34</v>
      </c>
      <c r="O4897" t="s">
        <v>34</v>
      </c>
      <c r="P4897" t="s">
        <v>34</v>
      </c>
      <c r="Q4897" t="s">
        <v>21956</v>
      </c>
      <c r="R4897">
        <v>0.05</v>
      </c>
      <c r="S4897">
        <v>0</v>
      </c>
      <c r="T4897" t="s">
        <v>22002</v>
      </c>
    </row>
    <row r="4898" spans="1:20">
      <c r="A4898" t="s">
        <v>349</v>
      </c>
      <c r="B4898" t="s">
        <v>30619</v>
      </c>
      <c r="C4898" t="s">
        <v>30620</v>
      </c>
      <c r="D4898" t="s">
        <v>26581</v>
      </c>
      <c r="E4898" t="s">
        <v>21960</v>
      </c>
      <c r="F4898" t="s">
        <v>21953</v>
      </c>
      <c r="G4898">
        <v>3021</v>
      </c>
      <c r="I4898">
        <v>150</v>
      </c>
      <c r="J4898" t="s">
        <v>21954</v>
      </c>
      <c r="K4898" t="s">
        <v>12492</v>
      </c>
      <c r="L4898" t="s">
        <v>12492</v>
      </c>
      <c r="M4898" t="s">
        <v>21955</v>
      </c>
      <c r="N4898" t="s">
        <v>21955</v>
      </c>
      <c r="O4898" t="s">
        <v>21955</v>
      </c>
      <c r="P4898" t="s">
        <v>21955</v>
      </c>
      <c r="Q4898" t="s">
        <v>21956</v>
      </c>
      <c r="R4898">
        <v>0.05</v>
      </c>
      <c r="S4898">
        <v>0</v>
      </c>
    </row>
    <row r="4899" spans="1:20">
      <c r="A4899" t="s">
        <v>349</v>
      </c>
      <c r="B4899" t="s">
        <v>30621</v>
      </c>
      <c r="C4899" t="s">
        <v>30622</v>
      </c>
      <c r="D4899" t="s">
        <v>26667</v>
      </c>
      <c r="E4899" t="s">
        <v>22346</v>
      </c>
      <c r="F4899" t="s">
        <v>21953</v>
      </c>
      <c r="G4899">
        <v>3260</v>
      </c>
      <c r="I4899">
        <v>150</v>
      </c>
      <c r="J4899" t="s">
        <v>21954</v>
      </c>
      <c r="K4899" t="s">
        <v>12492</v>
      </c>
      <c r="L4899" t="s">
        <v>12492</v>
      </c>
      <c r="M4899" t="s">
        <v>21955</v>
      </c>
      <c r="N4899" t="s">
        <v>21955</v>
      </c>
      <c r="O4899" t="s">
        <v>21955</v>
      </c>
      <c r="P4899" t="s">
        <v>21955</v>
      </c>
      <c r="Q4899" t="s">
        <v>21956</v>
      </c>
    </row>
    <row r="4900" spans="1:20">
      <c r="A4900" t="s">
        <v>349</v>
      </c>
      <c r="B4900" t="s">
        <v>30623</v>
      </c>
      <c r="C4900" t="s">
        <v>30624</v>
      </c>
      <c r="D4900" t="s">
        <v>22043</v>
      </c>
      <c r="E4900" t="s">
        <v>21952</v>
      </c>
      <c r="F4900" t="s">
        <v>21953</v>
      </c>
      <c r="G4900">
        <v>3440</v>
      </c>
      <c r="I4900">
        <v>150</v>
      </c>
      <c r="J4900" t="s">
        <v>21954</v>
      </c>
      <c r="K4900" t="s">
        <v>12492</v>
      </c>
      <c r="L4900" t="s">
        <v>12492</v>
      </c>
      <c r="M4900" t="s">
        <v>21955</v>
      </c>
      <c r="N4900" t="s">
        <v>21955</v>
      </c>
      <c r="O4900" t="s">
        <v>21955</v>
      </c>
      <c r="P4900" t="s">
        <v>21955</v>
      </c>
      <c r="Q4900" t="s">
        <v>21956</v>
      </c>
      <c r="R4900">
        <v>0.05</v>
      </c>
      <c r="S4900">
        <v>0</v>
      </c>
      <c r="T4900" t="s">
        <v>22002</v>
      </c>
    </row>
    <row r="4901" spans="1:20">
      <c r="A4901" t="s">
        <v>349</v>
      </c>
      <c r="B4901" t="s">
        <v>30625</v>
      </c>
      <c r="C4901" t="s">
        <v>30626</v>
      </c>
      <c r="D4901" t="s">
        <v>30627</v>
      </c>
      <c r="E4901" t="s">
        <v>21966</v>
      </c>
      <c r="F4901" t="s">
        <v>21953</v>
      </c>
      <c r="G4901">
        <v>3220</v>
      </c>
      <c r="I4901">
        <v>150</v>
      </c>
      <c r="J4901" t="s">
        <v>21954</v>
      </c>
      <c r="K4901" t="s">
        <v>12492</v>
      </c>
      <c r="L4901" t="s">
        <v>12492</v>
      </c>
      <c r="M4901" t="s">
        <v>22149</v>
      </c>
      <c r="N4901" t="s">
        <v>22149</v>
      </c>
      <c r="O4901" t="s">
        <v>22149</v>
      </c>
      <c r="P4901" t="s">
        <v>22149</v>
      </c>
      <c r="Q4901" t="s">
        <v>21956</v>
      </c>
      <c r="R4901">
        <v>0.05</v>
      </c>
      <c r="S4901">
        <v>0</v>
      </c>
      <c r="T4901" t="s">
        <v>21967</v>
      </c>
    </row>
    <row r="4902" spans="1:20">
      <c r="A4902" t="s">
        <v>349</v>
      </c>
      <c r="B4902" t="s">
        <v>30628</v>
      </c>
      <c r="C4902" t="s">
        <v>30629</v>
      </c>
      <c r="D4902" t="s">
        <v>21959</v>
      </c>
      <c r="E4902" t="s">
        <v>21960</v>
      </c>
      <c r="F4902" t="s">
        <v>21953</v>
      </c>
      <c r="G4902">
        <v>3420</v>
      </c>
      <c r="I4902">
        <v>150</v>
      </c>
      <c r="J4902" t="s">
        <v>21954</v>
      </c>
      <c r="K4902" t="s">
        <v>204</v>
      </c>
      <c r="L4902" t="s">
        <v>12492</v>
      </c>
      <c r="M4902" t="s">
        <v>21961</v>
      </c>
      <c r="N4902" t="s">
        <v>21961</v>
      </c>
      <c r="O4902" t="s">
        <v>21961</v>
      </c>
      <c r="P4902" t="s">
        <v>21961</v>
      </c>
      <c r="Q4902" t="s">
        <v>21956</v>
      </c>
      <c r="R4902">
        <v>0.01</v>
      </c>
      <c r="S4902">
        <v>0</v>
      </c>
    </row>
    <row r="4903" spans="1:20">
      <c r="A4903" t="s">
        <v>349</v>
      </c>
      <c r="B4903" t="s">
        <v>30630</v>
      </c>
      <c r="C4903" t="s">
        <v>30631</v>
      </c>
      <c r="D4903" t="s">
        <v>21959</v>
      </c>
      <c r="E4903" t="s">
        <v>21960</v>
      </c>
      <c r="F4903" t="s">
        <v>21953</v>
      </c>
      <c r="G4903">
        <v>3420</v>
      </c>
      <c r="I4903">
        <v>150</v>
      </c>
      <c r="J4903" t="s">
        <v>21954</v>
      </c>
      <c r="K4903" t="s">
        <v>204</v>
      </c>
      <c r="L4903" t="s">
        <v>12492</v>
      </c>
      <c r="M4903" t="s">
        <v>21961</v>
      </c>
      <c r="N4903" t="s">
        <v>21961</v>
      </c>
      <c r="O4903" t="s">
        <v>21961</v>
      </c>
      <c r="P4903" t="s">
        <v>21961</v>
      </c>
      <c r="Q4903" t="s">
        <v>21956</v>
      </c>
      <c r="R4903">
        <v>0.01</v>
      </c>
      <c r="S4903">
        <v>0</v>
      </c>
    </row>
    <row r="4904" spans="1:20">
      <c r="A4904" t="s">
        <v>349</v>
      </c>
      <c r="B4904" t="s">
        <v>30632</v>
      </c>
      <c r="C4904" t="s">
        <v>30633</v>
      </c>
      <c r="D4904" t="s">
        <v>21959</v>
      </c>
      <c r="E4904" t="s">
        <v>21960</v>
      </c>
      <c r="F4904" t="s">
        <v>21953</v>
      </c>
      <c r="G4904">
        <v>3420</v>
      </c>
      <c r="I4904">
        <v>150</v>
      </c>
      <c r="J4904" t="s">
        <v>21954</v>
      </c>
      <c r="K4904" t="s">
        <v>204</v>
      </c>
      <c r="L4904" t="s">
        <v>12492</v>
      </c>
      <c r="M4904" t="s">
        <v>21961</v>
      </c>
      <c r="N4904" t="s">
        <v>21961</v>
      </c>
      <c r="O4904" t="s">
        <v>21961</v>
      </c>
      <c r="P4904" t="s">
        <v>21961</v>
      </c>
      <c r="Q4904" t="s">
        <v>21956</v>
      </c>
      <c r="R4904">
        <v>0.01</v>
      </c>
      <c r="S4904">
        <v>0</v>
      </c>
    </row>
    <row r="4905" spans="1:20">
      <c r="A4905" t="s">
        <v>349</v>
      </c>
      <c r="B4905" t="s">
        <v>30634</v>
      </c>
      <c r="C4905" t="s">
        <v>30635</v>
      </c>
      <c r="D4905" t="s">
        <v>22993</v>
      </c>
      <c r="E4905" t="s">
        <v>22181</v>
      </c>
      <c r="F4905" t="s">
        <v>21953</v>
      </c>
      <c r="G4905">
        <v>3220</v>
      </c>
      <c r="I4905">
        <v>150</v>
      </c>
      <c r="J4905" t="s">
        <v>21954</v>
      </c>
      <c r="K4905" t="s">
        <v>12492</v>
      </c>
      <c r="L4905" t="s">
        <v>204</v>
      </c>
      <c r="M4905" t="s">
        <v>21955</v>
      </c>
      <c r="N4905" t="s">
        <v>21955</v>
      </c>
      <c r="O4905" t="s">
        <v>21955</v>
      </c>
      <c r="P4905" t="s">
        <v>21955</v>
      </c>
      <c r="R4905">
        <v>0.05</v>
      </c>
      <c r="S4905">
        <v>0</v>
      </c>
      <c r="T4905" t="s">
        <v>21967</v>
      </c>
    </row>
    <row r="4906" spans="1:20">
      <c r="A4906" t="s">
        <v>349</v>
      </c>
      <c r="B4906" t="s">
        <v>30636</v>
      </c>
      <c r="C4906" t="s">
        <v>30637</v>
      </c>
      <c r="D4906" t="s">
        <v>23641</v>
      </c>
      <c r="E4906" t="s">
        <v>21987</v>
      </c>
      <c r="F4906" t="s">
        <v>21953</v>
      </c>
      <c r="G4906">
        <v>3220</v>
      </c>
      <c r="I4906">
        <v>150</v>
      </c>
      <c r="J4906" t="s">
        <v>21954</v>
      </c>
      <c r="K4906" t="s">
        <v>204</v>
      </c>
      <c r="L4906" t="s">
        <v>12492</v>
      </c>
      <c r="M4906" t="s">
        <v>21955</v>
      </c>
      <c r="N4906" t="s">
        <v>21955</v>
      </c>
      <c r="O4906" t="s">
        <v>21955</v>
      </c>
      <c r="P4906" t="s">
        <v>21955</v>
      </c>
      <c r="Q4906" t="s">
        <v>21956</v>
      </c>
      <c r="R4906">
        <v>0.05</v>
      </c>
      <c r="S4906">
        <v>0</v>
      </c>
    </row>
    <row r="4907" spans="1:20">
      <c r="A4907" t="s">
        <v>349</v>
      </c>
      <c r="B4907" t="s">
        <v>30638</v>
      </c>
      <c r="C4907" t="s">
        <v>30639</v>
      </c>
      <c r="D4907" t="s">
        <v>23724</v>
      </c>
      <c r="E4907" t="s">
        <v>21966</v>
      </c>
      <c r="F4907" t="s">
        <v>21953</v>
      </c>
      <c r="G4907">
        <v>3220</v>
      </c>
      <c r="I4907">
        <v>150</v>
      </c>
      <c r="J4907" t="s">
        <v>19</v>
      </c>
      <c r="K4907" t="s">
        <v>12492</v>
      </c>
      <c r="L4907" t="s">
        <v>12492</v>
      </c>
      <c r="M4907" t="s">
        <v>21955</v>
      </c>
      <c r="N4907" t="s">
        <v>21955</v>
      </c>
      <c r="O4907" t="s">
        <v>21955</v>
      </c>
      <c r="P4907" t="s">
        <v>21955</v>
      </c>
      <c r="Q4907" t="s">
        <v>21956</v>
      </c>
      <c r="R4907">
        <v>0.05</v>
      </c>
      <c r="S4907">
        <v>0</v>
      </c>
      <c r="T4907" t="s">
        <v>21967</v>
      </c>
    </row>
    <row r="4908" spans="1:20">
      <c r="A4908" t="s">
        <v>349</v>
      </c>
      <c r="B4908" t="s">
        <v>30640</v>
      </c>
      <c r="C4908" t="s">
        <v>30641</v>
      </c>
      <c r="D4908" t="s">
        <v>29128</v>
      </c>
      <c r="E4908" t="s">
        <v>21960</v>
      </c>
      <c r="F4908" t="s">
        <v>21953</v>
      </c>
      <c r="G4908">
        <v>3420</v>
      </c>
      <c r="I4908">
        <v>200</v>
      </c>
      <c r="J4908" t="s">
        <v>21954</v>
      </c>
      <c r="K4908" t="s">
        <v>204</v>
      </c>
      <c r="L4908" t="s">
        <v>12492</v>
      </c>
      <c r="M4908" t="s">
        <v>21955</v>
      </c>
      <c r="N4908" t="s">
        <v>21955</v>
      </c>
      <c r="O4908" t="s">
        <v>21955</v>
      </c>
      <c r="P4908" t="s">
        <v>21955</v>
      </c>
      <c r="Q4908" t="s">
        <v>21956</v>
      </c>
      <c r="R4908">
        <v>0.05</v>
      </c>
      <c r="S4908">
        <v>0</v>
      </c>
      <c r="T4908" t="s">
        <v>21967</v>
      </c>
    </row>
    <row r="4909" spans="1:20">
      <c r="A4909" t="s">
        <v>349</v>
      </c>
      <c r="B4909" t="s">
        <v>30642</v>
      </c>
      <c r="C4909" t="s">
        <v>30643</v>
      </c>
      <c r="D4909" t="s">
        <v>22557</v>
      </c>
      <c r="E4909" t="s">
        <v>21952</v>
      </c>
      <c r="F4909" t="s">
        <v>21953</v>
      </c>
      <c r="G4909">
        <v>3450</v>
      </c>
      <c r="I4909">
        <v>150</v>
      </c>
      <c r="J4909" t="s">
        <v>21954</v>
      </c>
      <c r="K4909" t="s">
        <v>204</v>
      </c>
      <c r="L4909" t="s">
        <v>12492</v>
      </c>
      <c r="M4909" t="s">
        <v>21955</v>
      </c>
      <c r="N4909" t="s">
        <v>21955</v>
      </c>
      <c r="O4909" t="s">
        <v>21955</v>
      </c>
      <c r="P4909" t="s">
        <v>21955</v>
      </c>
      <c r="Q4909" t="s">
        <v>21956</v>
      </c>
      <c r="R4909">
        <v>0.05</v>
      </c>
      <c r="S4909">
        <v>0</v>
      </c>
    </row>
    <row r="4910" spans="1:20">
      <c r="A4910" t="s">
        <v>349</v>
      </c>
      <c r="B4910" t="s">
        <v>30644</v>
      </c>
      <c r="C4910" t="s">
        <v>30645</v>
      </c>
      <c r="D4910" t="s">
        <v>21959</v>
      </c>
      <c r="E4910" t="s">
        <v>21960</v>
      </c>
      <c r="F4910" t="s">
        <v>21953</v>
      </c>
      <c r="G4910">
        <v>3420</v>
      </c>
      <c r="I4910">
        <v>150</v>
      </c>
      <c r="J4910" t="s">
        <v>21954</v>
      </c>
      <c r="K4910" t="s">
        <v>204</v>
      </c>
      <c r="L4910" t="s">
        <v>12492</v>
      </c>
      <c r="M4910" t="s">
        <v>21955</v>
      </c>
      <c r="N4910" t="s">
        <v>21955</v>
      </c>
      <c r="O4910" t="s">
        <v>21955</v>
      </c>
      <c r="P4910" t="s">
        <v>21955</v>
      </c>
      <c r="Q4910" t="s">
        <v>21956</v>
      </c>
      <c r="R4910">
        <v>0.05</v>
      </c>
      <c r="S4910">
        <v>0</v>
      </c>
    </row>
    <row r="4911" spans="1:20">
      <c r="A4911" t="s">
        <v>349</v>
      </c>
      <c r="B4911" t="s">
        <v>30646</v>
      </c>
      <c r="C4911" t="s">
        <v>30647</v>
      </c>
      <c r="D4911" t="s">
        <v>21959</v>
      </c>
      <c r="E4911" t="s">
        <v>21960</v>
      </c>
      <c r="F4911" t="s">
        <v>21953</v>
      </c>
      <c r="G4911">
        <v>3420</v>
      </c>
      <c r="I4911">
        <v>150</v>
      </c>
      <c r="J4911" t="s">
        <v>21954</v>
      </c>
      <c r="K4911" t="s">
        <v>204</v>
      </c>
      <c r="L4911" t="s">
        <v>12492</v>
      </c>
      <c r="M4911" t="s">
        <v>21955</v>
      </c>
      <c r="N4911" t="s">
        <v>21955</v>
      </c>
      <c r="O4911" t="s">
        <v>21955</v>
      </c>
      <c r="P4911" t="s">
        <v>21955</v>
      </c>
      <c r="Q4911" t="s">
        <v>21956</v>
      </c>
      <c r="R4911">
        <v>0.05</v>
      </c>
      <c r="S4911">
        <v>0</v>
      </c>
      <c r="T4911" t="s">
        <v>21967</v>
      </c>
    </row>
    <row r="4912" spans="1:20">
      <c r="A4912" t="s">
        <v>349</v>
      </c>
      <c r="B4912" t="s">
        <v>30648</v>
      </c>
      <c r="C4912" t="s">
        <v>30649</v>
      </c>
      <c r="D4912" t="s">
        <v>26893</v>
      </c>
      <c r="E4912" t="s">
        <v>21960</v>
      </c>
      <c r="F4912" t="s">
        <v>21953</v>
      </c>
      <c r="G4912">
        <v>3420</v>
      </c>
      <c r="I4912">
        <v>150</v>
      </c>
      <c r="J4912" t="s">
        <v>21954</v>
      </c>
      <c r="K4912" t="s">
        <v>204</v>
      </c>
      <c r="L4912" t="s">
        <v>12492</v>
      </c>
      <c r="M4912" t="s">
        <v>21955</v>
      </c>
      <c r="N4912" t="s">
        <v>21955</v>
      </c>
      <c r="O4912" t="s">
        <v>21955</v>
      </c>
      <c r="P4912" t="s">
        <v>21955</v>
      </c>
      <c r="Q4912" t="s">
        <v>21956</v>
      </c>
      <c r="R4912">
        <v>0.05</v>
      </c>
      <c r="S4912">
        <v>0</v>
      </c>
      <c r="T4912" t="s">
        <v>21967</v>
      </c>
    </row>
    <row r="4913" spans="1:20">
      <c r="A4913" t="s">
        <v>349</v>
      </c>
      <c r="B4913" t="s">
        <v>30650</v>
      </c>
      <c r="C4913" t="s">
        <v>30651</v>
      </c>
      <c r="D4913" t="s">
        <v>22557</v>
      </c>
      <c r="E4913" t="s">
        <v>21952</v>
      </c>
      <c r="F4913" t="s">
        <v>21953</v>
      </c>
      <c r="G4913">
        <v>3450</v>
      </c>
      <c r="I4913">
        <v>150</v>
      </c>
      <c r="J4913" t="s">
        <v>21954</v>
      </c>
      <c r="K4913" t="s">
        <v>204</v>
      </c>
      <c r="L4913" t="s">
        <v>12492</v>
      </c>
      <c r="M4913" t="s">
        <v>21955</v>
      </c>
      <c r="N4913" t="s">
        <v>21955</v>
      </c>
      <c r="O4913" t="s">
        <v>21955</v>
      </c>
      <c r="P4913" t="s">
        <v>21955</v>
      </c>
      <c r="Q4913" t="s">
        <v>21956</v>
      </c>
      <c r="R4913">
        <v>0.05</v>
      </c>
      <c r="S4913">
        <v>0</v>
      </c>
    </row>
    <row r="4914" spans="1:20">
      <c r="A4914" t="s">
        <v>349</v>
      </c>
      <c r="B4914" t="s">
        <v>30652</v>
      </c>
      <c r="C4914" t="s">
        <v>30653</v>
      </c>
      <c r="D4914" t="s">
        <v>22043</v>
      </c>
      <c r="E4914" t="s">
        <v>21952</v>
      </c>
      <c r="F4914" t="s">
        <v>21953</v>
      </c>
      <c r="G4914">
        <v>3440</v>
      </c>
      <c r="I4914">
        <v>150</v>
      </c>
      <c r="J4914" t="s">
        <v>21954</v>
      </c>
      <c r="K4914" t="s">
        <v>204</v>
      </c>
      <c r="L4914" t="s">
        <v>12492</v>
      </c>
      <c r="M4914" t="s">
        <v>21961</v>
      </c>
      <c r="N4914" t="s">
        <v>21961</v>
      </c>
      <c r="O4914" t="s">
        <v>21961</v>
      </c>
      <c r="P4914" t="s">
        <v>21961</v>
      </c>
      <c r="Q4914" t="s">
        <v>21956</v>
      </c>
      <c r="R4914">
        <v>0.05</v>
      </c>
      <c r="S4914">
        <v>0</v>
      </c>
    </row>
    <row r="4915" spans="1:20">
      <c r="A4915" t="s">
        <v>349</v>
      </c>
      <c r="B4915" t="s">
        <v>30654</v>
      </c>
      <c r="C4915" t="s">
        <v>30655</v>
      </c>
      <c r="D4915" t="s">
        <v>21959</v>
      </c>
      <c r="E4915" t="s">
        <v>21960</v>
      </c>
      <c r="F4915" t="s">
        <v>21953</v>
      </c>
      <c r="G4915">
        <v>3420</v>
      </c>
      <c r="I4915">
        <v>150</v>
      </c>
      <c r="J4915" t="s">
        <v>21954</v>
      </c>
      <c r="K4915" t="s">
        <v>12492</v>
      </c>
      <c r="L4915" t="s">
        <v>12492</v>
      </c>
      <c r="M4915" t="s">
        <v>21955</v>
      </c>
      <c r="N4915" t="s">
        <v>21955</v>
      </c>
      <c r="O4915" t="s">
        <v>21955</v>
      </c>
      <c r="P4915" t="s">
        <v>21961</v>
      </c>
      <c r="Q4915" t="s">
        <v>21956</v>
      </c>
      <c r="R4915">
        <v>0.05</v>
      </c>
      <c r="S4915">
        <v>0</v>
      </c>
      <c r="T4915" t="s">
        <v>21962</v>
      </c>
    </row>
    <row r="4916" spans="1:20">
      <c r="A4916" t="s">
        <v>349</v>
      </c>
      <c r="B4916" t="s">
        <v>30656</v>
      </c>
      <c r="C4916" t="s">
        <v>30657</v>
      </c>
      <c r="D4916" t="s">
        <v>25888</v>
      </c>
      <c r="E4916" t="s">
        <v>21952</v>
      </c>
      <c r="F4916" t="s">
        <v>21953</v>
      </c>
      <c r="G4916">
        <v>3450</v>
      </c>
      <c r="I4916">
        <v>150</v>
      </c>
      <c r="J4916" t="s">
        <v>21954</v>
      </c>
      <c r="K4916" t="s">
        <v>204</v>
      </c>
      <c r="L4916" t="s">
        <v>12492</v>
      </c>
      <c r="M4916" t="s">
        <v>21955</v>
      </c>
      <c r="N4916" t="s">
        <v>21955</v>
      </c>
      <c r="O4916" t="s">
        <v>21955</v>
      </c>
      <c r="P4916" t="s">
        <v>21955</v>
      </c>
      <c r="Q4916" t="s">
        <v>21956</v>
      </c>
      <c r="R4916">
        <v>0.05</v>
      </c>
      <c r="S4916">
        <v>0</v>
      </c>
    </row>
    <row r="4917" spans="1:20">
      <c r="A4917" t="s">
        <v>349</v>
      </c>
      <c r="B4917" t="s">
        <v>30658</v>
      </c>
      <c r="C4917" t="s">
        <v>30659</v>
      </c>
      <c r="D4917" t="s">
        <v>25171</v>
      </c>
      <c r="E4917" t="s">
        <v>21987</v>
      </c>
      <c r="F4917" t="s">
        <v>21953</v>
      </c>
      <c r="G4917">
        <v>3450</v>
      </c>
      <c r="I4917">
        <v>200</v>
      </c>
      <c r="J4917" t="s">
        <v>21954</v>
      </c>
      <c r="K4917" t="s">
        <v>12492</v>
      </c>
      <c r="L4917" t="s">
        <v>12492</v>
      </c>
      <c r="M4917" t="s">
        <v>21961</v>
      </c>
      <c r="N4917" t="s">
        <v>21961</v>
      </c>
      <c r="O4917" t="s">
        <v>21961</v>
      </c>
      <c r="P4917" t="s">
        <v>21961</v>
      </c>
      <c r="Q4917" t="s">
        <v>21956</v>
      </c>
      <c r="R4917">
        <v>0.05</v>
      </c>
      <c r="S4917">
        <v>0</v>
      </c>
      <c r="T4917" t="s">
        <v>21967</v>
      </c>
    </row>
    <row r="4918" spans="1:20">
      <c r="A4918" t="s">
        <v>349</v>
      </c>
      <c r="B4918" t="s">
        <v>30660</v>
      </c>
      <c r="C4918" t="s">
        <v>30661</v>
      </c>
      <c r="D4918" t="s">
        <v>22025</v>
      </c>
      <c r="E4918" t="s">
        <v>21966</v>
      </c>
      <c r="F4918" t="s">
        <v>21953</v>
      </c>
      <c r="G4918">
        <v>3220</v>
      </c>
      <c r="I4918">
        <v>150</v>
      </c>
      <c r="J4918" t="s">
        <v>21954</v>
      </c>
      <c r="K4918" t="s">
        <v>12492</v>
      </c>
      <c r="L4918" t="s">
        <v>204</v>
      </c>
      <c r="M4918" t="s">
        <v>21955</v>
      </c>
      <c r="N4918" t="s">
        <v>21955</v>
      </c>
      <c r="O4918" t="s">
        <v>21955</v>
      </c>
      <c r="P4918" t="s">
        <v>21955</v>
      </c>
      <c r="Q4918" t="s">
        <v>21956</v>
      </c>
      <c r="R4918">
        <v>0.05</v>
      </c>
      <c r="S4918">
        <v>0</v>
      </c>
    </row>
    <row r="4919" spans="1:20">
      <c r="A4919" t="s">
        <v>349</v>
      </c>
      <c r="B4919" t="s">
        <v>30662</v>
      </c>
      <c r="C4919" t="s">
        <v>30663</v>
      </c>
      <c r="D4919" t="s">
        <v>22360</v>
      </c>
      <c r="E4919" t="s">
        <v>21960</v>
      </c>
      <c r="F4919" t="s">
        <v>21953</v>
      </c>
      <c r="G4919">
        <v>3420</v>
      </c>
      <c r="I4919">
        <v>150</v>
      </c>
      <c r="J4919" t="s">
        <v>21954</v>
      </c>
      <c r="K4919" t="s">
        <v>204</v>
      </c>
      <c r="L4919" t="s">
        <v>12492</v>
      </c>
      <c r="M4919" t="s">
        <v>21955</v>
      </c>
      <c r="N4919" t="s">
        <v>21955</v>
      </c>
      <c r="O4919" t="s">
        <v>21955</v>
      </c>
      <c r="P4919" t="s">
        <v>21955</v>
      </c>
      <c r="Q4919" t="s">
        <v>21956</v>
      </c>
      <c r="R4919">
        <v>0.05</v>
      </c>
      <c r="S4919">
        <v>0</v>
      </c>
    </row>
    <row r="4920" spans="1:20">
      <c r="A4920" t="s">
        <v>349</v>
      </c>
      <c r="B4920" t="s">
        <v>30664</v>
      </c>
      <c r="C4920" t="s">
        <v>30665</v>
      </c>
      <c r="D4920" t="s">
        <v>22360</v>
      </c>
      <c r="E4920" t="s">
        <v>21960</v>
      </c>
      <c r="F4920" t="s">
        <v>21953</v>
      </c>
      <c r="G4920">
        <v>3420</v>
      </c>
      <c r="I4920">
        <v>150</v>
      </c>
      <c r="J4920" t="s">
        <v>21954</v>
      </c>
      <c r="K4920" t="s">
        <v>204</v>
      </c>
      <c r="L4920" t="s">
        <v>12492</v>
      </c>
      <c r="M4920" t="s">
        <v>21955</v>
      </c>
      <c r="N4920" t="s">
        <v>21955</v>
      </c>
      <c r="O4920" t="s">
        <v>21955</v>
      </c>
      <c r="P4920" t="s">
        <v>21955</v>
      </c>
      <c r="Q4920" t="s">
        <v>21956</v>
      </c>
      <c r="R4920">
        <v>0.05</v>
      </c>
      <c r="S4920">
        <v>0</v>
      </c>
      <c r="T4920" t="s">
        <v>21967</v>
      </c>
    </row>
    <row r="4921" spans="1:20">
      <c r="A4921" t="s">
        <v>349</v>
      </c>
      <c r="B4921" t="s">
        <v>30666</v>
      </c>
      <c r="C4921" t="s">
        <v>30667</v>
      </c>
      <c r="D4921" t="s">
        <v>22342</v>
      </c>
      <c r="E4921" t="s">
        <v>21987</v>
      </c>
      <c r="F4921" t="s">
        <v>21953</v>
      </c>
      <c r="G4921">
        <v>3450</v>
      </c>
      <c r="I4921">
        <v>150</v>
      </c>
      <c r="J4921" t="s">
        <v>21954</v>
      </c>
      <c r="K4921" t="s">
        <v>204</v>
      </c>
      <c r="L4921" t="s">
        <v>12492</v>
      </c>
      <c r="M4921" t="s">
        <v>34</v>
      </c>
      <c r="N4921" t="s">
        <v>34</v>
      </c>
      <c r="O4921" t="s">
        <v>34</v>
      </c>
      <c r="P4921" t="s">
        <v>34</v>
      </c>
      <c r="Q4921" t="s">
        <v>21956</v>
      </c>
      <c r="R4921">
        <v>0.075</v>
      </c>
      <c r="S4921">
        <v>0</v>
      </c>
    </row>
    <row r="4922" spans="1:20">
      <c r="A4922" t="s">
        <v>349</v>
      </c>
      <c r="B4922" t="s">
        <v>30668</v>
      </c>
      <c r="C4922" t="s">
        <v>30669</v>
      </c>
      <c r="D4922" t="s">
        <v>22357</v>
      </c>
      <c r="E4922" t="s">
        <v>21966</v>
      </c>
      <c r="F4922" t="s">
        <v>21953</v>
      </c>
      <c r="G4922">
        <v>3220</v>
      </c>
      <c r="I4922">
        <v>150</v>
      </c>
      <c r="J4922" t="s">
        <v>21954</v>
      </c>
      <c r="K4922" t="s">
        <v>204</v>
      </c>
      <c r="L4922" t="s">
        <v>12492</v>
      </c>
      <c r="M4922" t="s">
        <v>21961</v>
      </c>
      <c r="N4922" t="s">
        <v>21955</v>
      </c>
      <c r="O4922" t="s">
        <v>21955</v>
      </c>
      <c r="P4922" t="s">
        <v>21961</v>
      </c>
      <c r="Q4922" t="s">
        <v>21956</v>
      </c>
      <c r="R4922">
        <v>0.01</v>
      </c>
      <c r="S4922">
        <v>0</v>
      </c>
    </row>
    <row r="4923" spans="1:20">
      <c r="A4923" t="s">
        <v>349</v>
      </c>
      <c r="B4923" t="s">
        <v>30670</v>
      </c>
      <c r="C4923" t="s">
        <v>30671</v>
      </c>
      <c r="D4923" t="s">
        <v>22360</v>
      </c>
      <c r="E4923" t="s">
        <v>21960</v>
      </c>
      <c r="F4923" t="s">
        <v>21953</v>
      </c>
      <c r="G4923">
        <v>3420</v>
      </c>
      <c r="I4923">
        <v>150</v>
      </c>
      <c r="J4923" t="s">
        <v>21954</v>
      </c>
      <c r="K4923" t="s">
        <v>204</v>
      </c>
      <c r="L4923" t="s">
        <v>12492</v>
      </c>
      <c r="M4923" t="s">
        <v>21955</v>
      </c>
      <c r="N4923" t="s">
        <v>21955</v>
      </c>
      <c r="O4923" t="s">
        <v>21955</v>
      </c>
      <c r="P4923" t="s">
        <v>21955</v>
      </c>
      <c r="Q4923" t="s">
        <v>21956</v>
      </c>
      <c r="R4923">
        <v>0.05</v>
      </c>
      <c r="S4923">
        <v>0</v>
      </c>
    </row>
    <row r="4924" spans="1:20">
      <c r="A4924" t="s">
        <v>349</v>
      </c>
      <c r="B4924" t="s">
        <v>30672</v>
      </c>
      <c r="C4924" t="s">
        <v>30673</v>
      </c>
      <c r="D4924" t="s">
        <v>22215</v>
      </c>
      <c r="E4924" t="s">
        <v>21966</v>
      </c>
      <c r="F4924" t="s">
        <v>21953</v>
      </c>
      <c r="G4924">
        <v>3220</v>
      </c>
      <c r="I4924">
        <v>150</v>
      </c>
      <c r="J4924" t="s">
        <v>21954</v>
      </c>
      <c r="K4924" t="s">
        <v>204</v>
      </c>
      <c r="L4924" t="s">
        <v>204</v>
      </c>
      <c r="M4924" t="s">
        <v>21955</v>
      </c>
      <c r="N4924" t="s">
        <v>21955</v>
      </c>
      <c r="O4924" t="s">
        <v>21955</v>
      </c>
      <c r="P4924" t="s">
        <v>21955</v>
      </c>
      <c r="Q4924" t="s">
        <v>21956</v>
      </c>
      <c r="R4924">
        <v>0.05</v>
      </c>
      <c r="S4924">
        <v>0</v>
      </c>
      <c r="T4924" t="s">
        <v>21967</v>
      </c>
    </row>
    <row r="4925" spans="1:20">
      <c r="A4925" t="s">
        <v>349</v>
      </c>
      <c r="B4925" t="s">
        <v>30674</v>
      </c>
      <c r="C4925" t="s">
        <v>30675</v>
      </c>
      <c r="D4925" t="s">
        <v>22025</v>
      </c>
      <c r="E4925" t="s">
        <v>21966</v>
      </c>
      <c r="F4925" t="s">
        <v>21953</v>
      </c>
      <c r="G4925">
        <v>3220</v>
      </c>
      <c r="I4925">
        <v>150</v>
      </c>
      <c r="J4925" t="s">
        <v>21954</v>
      </c>
      <c r="K4925" t="s">
        <v>204</v>
      </c>
      <c r="L4925" t="s">
        <v>12492</v>
      </c>
      <c r="M4925" t="s">
        <v>21955</v>
      </c>
      <c r="N4925" t="s">
        <v>21955</v>
      </c>
      <c r="O4925" t="s">
        <v>21955</v>
      </c>
      <c r="P4925" t="s">
        <v>21955</v>
      </c>
      <c r="Q4925" t="s">
        <v>21956</v>
      </c>
      <c r="R4925">
        <v>0.05</v>
      </c>
      <c r="S4925">
        <v>0</v>
      </c>
    </row>
    <row r="4926" spans="1:20">
      <c r="A4926" t="s">
        <v>349</v>
      </c>
      <c r="B4926" t="s">
        <v>30676</v>
      </c>
      <c r="C4926" t="s">
        <v>30677</v>
      </c>
      <c r="D4926" t="s">
        <v>22025</v>
      </c>
      <c r="E4926" t="s">
        <v>21966</v>
      </c>
      <c r="F4926" t="s">
        <v>21953</v>
      </c>
      <c r="G4926">
        <v>3220</v>
      </c>
      <c r="I4926">
        <v>150</v>
      </c>
      <c r="J4926" t="s">
        <v>21954</v>
      </c>
      <c r="K4926" t="s">
        <v>204</v>
      </c>
      <c r="L4926" t="s">
        <v>12492</v>
      </c>
      <c r="M4926" t="s">
        <v>21961</v>
      </c>
      <c r="N4926" t="s">
        <v>21961</v>
      </c>
      <c r="O4926" t="s">
        <v>21961</v>
      </c>
      <c r="P4926" t="s">
        <v>21961</v>
      </c>
      <c r="Q4926" t="s">
        <v>21956</v>
      </c>
      <c r="R4926">
        <v>0.01</v>
      </c>
      <c r="S4926">
        <v>0</v>
      </c>
    </row>
    <row r="4927" spans="1:20">
      <c r="A4927" t="s">
        <v>349</v>
      </c>
      <c r="B4927" t="s">
        <v>30678</v>
      </c>
      <c r="C4927" t="s">
        <v>30679</v>
      </c>
      <c r="D4927" t="s">
        <v>22006</v>
      </c>
      <c r="E4927" t="s">
        <v>21952</v>
      </c>
      <c r="F4927" t="s">
        <v>21953</v>
      </c>
      <c r="G4927">
        <v>3450</v>
      </c>
      <c r="I4927">
        <v>150</v>
      </c>
      <c r="J4927" t="s">
        <v>21954</v>
      </c>
      <c r="K4927" t="s">
        <v>204</v>
      </c>
      <c r="L4927" t="s">
        <v>12492</v>
      </c>
      <c r="M4927" t="s">
        <v>21955</v>
      </c>
      <c r="N4927" t="s">
        <v>21955</v>
      </c>
      <c r="O4927" t="s">
        <v>21955</v>
      </c>
      <c r="P4927" t="s">
        <v>21955</v>
      </c>
      <c r="Q4927" t="s">
        <v>21956</v>
      </c>
      <c r="R4927">
        <v>0.05</v>
      </c>
      <c r="S4927">
        <v>0</v>
      </c>
    </row>
    <row r="4928" spans="1:20">
      <c r="A4928" t="s">
        <v>349</v>
      </c>
      <c r="B4928" t="s">
        <v>30680</v>
      </c>
      <c r="C4928" t="s">
        <v>30681</v>
      </c>
      <c r="D4928" t="s">
        <v>24173</v>
      </c>
      <c r="E4928" t="s">
        <v>21952</v>
      </c>
      <c r="F4928" t="s">
        <v>21953</v>
      </c>
      <c r="G4928">
        <v>3450</v>
      </c>
      <c r="I4928">
        <v>150</v>
      </c>
      <c r="J4928" t="s">
        <v>21954</v>
      </c>
      <c r="K4928" t="s">
        <v>12492</v>
      </c>
      <c r="L4928" t="s">
        <v>12492</v>
      </c>
      <c r="M4928" t="s">
        <v>21961</v>
      </c>
      <c r="N4928" t="s">
        <v>21961</v>
      </c>
      <c r="O4928" t="s">
        <v>21961</v>
      </c>
      <c r="P4928" t="s">
        <v>21961</v>
      </c>
      <c r="Q4928" t="s">
        <v>21956</v>
      </c>
      <c r="R4928">
        <v>0.05</v>
      </c>
      <c r="S4928">
        <v>0</v>
      </c>
      <c r="T4928" t="s">
        <v>22002</v>
      </c>
    </row>
    <row r="4929" spans="1:20">
      <c r="A4929" t="s">
        <v>349</v>
      </c>
      <c r="B4929" t="s">
        <v>30682</v>
      </c>
      <c r="C4929" t="s">
        <v>30683</v>
      </c>
      <c r="D4929" t="s">
        <v>22360</v>
      </c>
      <c r="E4929" t="s">
        <v>21960</v>
      </c>
      <c r="F4929" t="s">
        <v>21953</v>
      </c>
      <c r="G4929">
        <v>3420</v>
      </c>
      <c r="I4929">
        <v>150</v>
      </c>
      <c r="J4929" t="s">
        <v>21954</v>
      </c>
      <c r="K4929" t="s">
        <v>12492</v>
      </c>
      <c r="L4929" t="s">
        <v>12492</v>
      </c>
      <c r="M4929" t="s">
        <v>21955</v>
      </c>
      <c r="N4929" t="s">
        <v>21955</v>
      </c>
      <c r="O4929" t="s">
        <v>21955</v>
      </c>
      <c r="P4929" t="s">
        <v>21955</v>
      </c>
      <c r="Q4929" t="s">
        <v>21956</v>
      </c>
      <c r="R4929">
        <v>0.05</v>
      </c>
      <c r="S4929">
        <v>0</v>
      </c>
      <c r="T4929" t="s">
        <v>21967</v>
      </c>
    </row>
    <row r="4930" spans="1:20">
      <c r="A4930" t="s">
        <v>349</v>
      </c>
      <c r="B4930" t="s">
        <v>30684</v>
      </c>
      <c r="C4930" t="s">
        <v>30685</v>
      </c>
      <c r="D4930" t="s">
        <v>22360</v>
      </c>
      <c r="E4930" t="s">
        <v>21960</v>
      </c>
      <c r="F4930" t="s">
        <v>21953</v>
      </c>
      <c r="G4930">
        <v>3420</v>
      </c>
      <c r="I4930">
        <v>150</v>
      </c>
      <c r="J4930" t="s">
        <v>21954</v>
      </c>
      <c r="K4930" t="s">
        <v>204</v>
      </c>
      <c r="L4930" t="s">
        <v>12492</v>
      </c>
      <c r="M4930" t="s">
        <v>21955</v>
      </c>
      <c r="N4930" t="s">
        <v>21955</v>
      </c>
      <c r="O4930" t="s">
        <v>21955</v>
      </c>
      <c r="P4930" t="s">
        <v>21955</v>
      </c>
      <c r="Q4930" t="s">
        <v>21956</v>
      </c>
      <c r="R4930">
        <v>0.05</v>
      </c>
      <c r="S4930">
        <v>0</v>
      </c>
    </row>
    <row r="4931" spans="1:20">
      <c r="A4931" t="s">
        <v>349</v>
      </c>
      <c r="B4931" t="s">
        <v>30686</v>
      </c>
      <c r="C4931" t="s">
        <v>30687</v>
      </c>
      <c r="D4931" t="s">
        <v>22360</v>
      </c>
      <c r="E4931" t="s">
        <v>21960</v>
      </c>
      <c r="F4931" t="s">
        <v>21953</v>
      </c>
      <c r="G4931">
        <v>3420</v>
      </c>
      <c r="I4931">
        <v>150</v>
      </c>
      <c r="J4931" t="s">
        <v>21954</v>
      </c>
      <c r="K4931" t="s">
        <v>204</v>
      </c>
      <c r="L4931" t="s">
        <v>12492</v>
      </c>
      <c r="M4931" t="s">
        <v>21955</v>
      </c>
      <c r="N4931" t="s">
        <v>21955</v>
      </c>
      <c r="O4931" t="s">
        <v>21955</v>
      </c>
      <c r="P4931" t="s">
        <v>21955</v>
      </c>
      <c r="Q4931" t="s">
        <v>21956</v>
      </c>
      <c r="R4931">
        <v>0.05</v>
      </c>
      <c r="S4931">
        <v>0</v>
      </c>
    </row>
    <row r="4932" spans="1:20">
      <c r="A4932" t="s">
        <v>349</v>
      </c>
      <c r="B4932" t="s">
        <v>30688</v>
      </c>
      <c r="C4932" t="s">
        <v>30689</v>
      </c>
      <c r="D4932" t="s">
        <v>21959</v>
      </c>
      <c r="E4932" t="s">
        <v>21960</v>
      </c>
      <c r="F4932" t="s">
        <v>21953</v>
      </c>
      <c r="G4932">
        <v>3420</v>
      </c>
      <c r="I4932">
        <v>150</v>
      </c>
      <c r="J4932" t="s">
        <v>21954</v>
      </c>
      <c r="K4932" t="s">
        <v>204</v>
      </c>
      <c r="L4932" t="s">
        <v>12492</v>
      </c>
      <c r="M4932" t="s">
        <v>21955</v>
      </c>
      <c r="N4932" t="s">
        <v>21955</v>
      </c>
      <c r="O4932" t="s">
        <v>21955</v>
      </c>
      <c r="P4932" t="s">
        <v>21955</v>
      </c>
      <c r="Q4932" t="s">
        <v>21956</v>
      </c>
      <c r="R4932">
        <v>0.05</v>
      </c>
      <c r="S4932">
        <v>0</v>
      </c>
    </row>
    <row r="4933" spans="1:20">
      <c r="A4933" t="s">
        <v>349</v>
      </c>
      <c r="B4933" t="s">
        <v>30690</v>
      </c>
      <c r="C4933" t="s">
        <v>30691</v>
      </c>
      <c r="D4933" t="s">
        <v>27413</v>
      </c>
      <c r="E4933" t="s">
        <v>22767</v>
      </c>
      <c r="F4933" t="s">
        <v>21953</v>
      </c>
      <c r="G4933">
        <v>3240</v>
      </c>
      <c r="I4933">
        <v>150</v>
      </c>
      <c r="J4933" t="s">
        <v>21954</v>
      </c>
      <c r="K4933" t="s">
        <v>204</v>
      </c>
      <c r="L4933" t="s">
        <v>12492</v>
      </c>
      <c r="M4933" t="s">
        <v>21955</v>
      </c>
      <c r="N4933" t="s">
        <v>21955</v>
      </c>
      <c r="O4933" t="s">
        <v>21955</v>
      </c>
      <c r="P4933" t="s">
        <v>21955</v>
      </c>
      <c r="Q4933" t="s">
        <v>21956</v>
      </c>
      <c r="R4933">
        <v>0.05</v>
      </c>
      <c r="S4933">
        <v>0</v>
      </c>
    </row>
    <row r="4934" spans="1:20">
      <c r="A4934" t="s">
        <v>349</v>
      </c>
      <c r="B4934" t="s">
        <v>30692</v>
      </c>
      <c r="C4934" t="s">
        <v>30693</v>
      </c>
      <c r="D4934" t="s">
        <v>24402</v>
      </c>
      <c r="E4934" t="s">
        <v>21952</v>
      </c>
      <c r="F4934" t="s">
        <v>21953</v>
      </c>
      <c r="G4934">
        <v>3450</v>
      </c>
      <c r="I4934">
        <v>150</v>
      </c>
      <c r="J4934" t="s">
        <v>21954</v>
      </c>
      <c r="K4934" t="s">
        <v>204</v>
      </c>
      <c r="L4934" t="s">
        <v>12492</v>
      </c>
      <c r="M4934" t="s">
        <v>21955</v>
      </c>
      <c r="N4934" t="s">
        <v>21955</v>
      </c>
      <c r="O4934" t="s">
        <v>21955</v>
      </c>
      <c r="P4934" t="s">
        <v>21955</v>
      </c>
      <c r="Q4934" t="s">
        <v>21956</v>
      </c>
      <c r="R4934">
        <v>0.05</v>
      </c>
      <c r="S4934">
        <v>0</v>
      </c>
      <c r="T4934" t="s">
        <v>21967</v>
      </c>
    </row>
    <row r="4935" spans="1:20">
      <c r="A4935" t="s">
        <v>349</v>
      </c>
      <c r="B4935" t="s">
        <v>30694</v>
      </c>
      <c r="C4935" t="s">
        <v>30695</v>
      </c>
      <c r="D4935" t="s">
        <v>24173</v>
      </c>
      <c r="E4935" t="s">
        <v>21952</v>
      </c>
      <c r="F4935" t="s">
        <v>21953</v>
      </c>
      <c r="G4935">
        <v>3220</v>
      </c>
      <c r="I4935">
        <v>200</v>
      </c>
      <c r="J4935" t="s">
        <v>21954</v>
      </c>
      <c r="K4935" t="s">
        <v>12492</v>
      </c>
      <c r="L4935" t="s">
        <v>12492</v>
      </c>
      <c r="M4935" t="s">
        <v>34</v>
      </c>
      <c r="N4935" t="s">
        <v>34</v>
      </c>
      <c r="O4935" t="s">
        <v>34</v>
      </c>
      <c r="P4935" t="s">
        <v>34</v>
      </c>
      <c r="Q4935" t="s">
        <v>21956</v>
      </c>
      <c r="R4935">
        <v>0.05</v>
      </c>
      <c r="S4935">
        <v>0</v>
      </c>
      <c r="T4935" t="s">
        <v>22002</v>
      </c>
    </row>
    <row r="4936" spans="1:20">
      <c r="A4936" t="s">
        <v>349</v>
      </c>
      <c r="B4936" t="s">
        <v>30696</v>
      </c>
      <c r="C4936" t="s">
        <v>30697</v>
      </c>
      <c r="D4936" t="s">
        <v>22162</v>
      </c>
      <c r="E4936" t="s">
        <v>21966</v>
      </c>
      <c r="F4936" t="s">
        <v>21953</v>
      </c>
      <c r="G4936">
        <v>3450</v>
      </c>
      <c r="I4936">
        <v>150</v>
      </c>
      <c r="J4936" t="s">
        <v>21954</v>
      </c>
      <c r="K4936" t="s">
        <v>12492</v>
      </c>
      <c r="L4936" t="s">
        <v>12492</v>
      </c>
      <c r="M4936" t="s">
        <v>21955</v>
      </c>
      <c r="N4936" t="s">
        <v>21955</v>
      </c>
      <c r="O4936" t="s">
        <v>21955</v>
      </c>
      <c r="P4936" t="s">
        <v>21955</v>
      </c>
      <c r="Q4936" t="s">
        <v>21956</v>
      </c>
      <c r="R4936">
        <v>0.05</v>
      </c>
      <c r="S4936">
        <v>0</v>
      </c>
      <c r="T4936" t="s">
        <v>21967</v>
      </c>
    </row>
    <row r="4937" spans="1:20">
      <c r="A4937" t="s">
        <v>349</v>
      </c>
      <c r="B4937" t="s">
        <v>30698</v>
      </c>
      <c r="C4937" t="s">
        <v>30699</v>
      </c>
      <c r="D4937" t="s">
        <v>21970</v>
      </c>
      <c r="F4937" t="s">
        <v>21953</v>
      </c>
      <c r="G4937">
        <v>3450</v>
      </c>
      <c r="H4937">
        <v>3450</v>
      </c>
      <c r="I4937">
        <v>200</v>
      </c>
      <c r="J4937" t="s">
        <v>21954</v>
      </c>
      <c r="K4937" t="s">
        <v>204</v>
      </c>
      <c r="L4937" t="s">
        <v>12492</v>
      </c>
      <c r="M4937" t="s">
        <v>21955</v>
      </c>
      <c r="N4937" t="s">
        <v>21955</v>
      </c>
      <c r="O4937" t="s">
        <v>21955</v>
      </c>
      <c r="P4937" t="s">
        <v>21955</v>
      </c>
      <c r="Q4937" t="s">
        <v>21956</v>
      </c>
      <c r="T4937" t="s">
        <v>21967</v>
      </c>
    </row>
    <row r="4938" spans="1:20">
      <c r="A4938" t="s">
        <v>349</v>
      </c>
      <c r="B4938" t="s">
        <v>30700</v>
      </c>
      <c r="C4938" t="s">
        <v>30701</v>
      </c>
      <c r="D4938" t="s">
        <v>22025</v>
      </c>
      <c r="E4938" t="s">
        <v>21966</v>
      </c>
      <c r="F4938" t="s">
        <v>21953</v>
      </c>
      <c r="G4938">
        <v>3220</v>
      </c>
      <c r="I4938">
        <v>200</v>
      </c>
      <c r="J4938" t="s">
        <v>21954</v>
      </c>
      <c r="K4938" t="s">
        <v>204</v>
      </c>
      <c r="L4938" t="s">
        <v>12492</v>
      </c>
      <c r="M4938" t="s">
        <v>21955</v>
      </c>
      <c r="N4938" t="s">
        <v>21955</v>
      </c>
      <c r="O4938" t="s">
        <v>21955</v>
      </c>
      <c r="P4938" t="s">
        <v>21955</v>
      </c>
      <c r="Q4938" t="s">
        <v>21956</v>
      </c>
      <c r="R4938">
        <v>0.05</v>
      </c>
      <c r="S4938">
        <v>0</v>
      </c>
      <c r="T4938" t="s">
        <v>22002</v>
      </c>
    </row>
    <row r="4939" spans="1:20">
      <c r="A4939" t="s">
        <v>349</v>
      </c>
      <c r="B4939" t="s">
        <v>30702</v>
      </c>
      <c r="C4939" t="s">
        <v>30703</v>
      </c>
      <c r="D4939" t="s">
        <v>22043</v>
      </c>
      <c r="E4939" t="s">
        <v>21952</v>
      </c>
      <c r="F4939" t="s">
        <v>21953</v>
      </c>
      <c r="G4939">
        <v>3440</v>
      </c>
      <c r="I4939">
        <v>150</v>
      </c>
      <c r="J4939" t="s">
        <v>21954</v>
      </c>
      <c r="K4939" t="s">
        <v>204</v>
      </c>
      <c r="L4939" t="s">
        <v>12492</v>
      </c>
      <c r="M4939" t="s">
        <v>21955</v>
      </c>
      <c r="N4939" t="s">
        <v>21955</v>
      </c>
      <c r="O4939" t="s">
        <v>21955</v>
      </c>
      <c r="P4939" t="s">
        <v>21955</v>
      </c>
      <c r="Q4939" t="s">
        <v>21956</v>
      </c>
      <c r="R4939">
        <v>0.05</v>
      </c>
      <c r="S4939">
        <v>0</v>
      </c>
    </row>
    <row r="4940" spans="1:20">
      <c r="A4940" t="s">
        <v>349</v>
      </c>
      <c r="B4940" t="s">
        <v>30704</v>
      </c>
      <c r="C4940" t="s">
        <v>30705</v>
      </c>
      <c r="D4940" t="s">
        <v>25065</v>
      </c>
      <c r="E4940" t="s">
        <v>21952</v>
      </c>
      <c r="F4940" t="s">
        <v>21953</v>
      </c>
      <c r="G4940">
        <v>3450</v>
      </c>
      <c r="I4940">
        <v>150</v>
      </c>
      <c r="J4940" t="s">
        <v>21954</v>
      </c>
      <c r="K4940" t="s">
        <v>12492</v>
      </c>
      <c r="L4940" t="s">
        <v>12492</v>
      </c>
      <c r="M4940" t="s">
        <v>34</v>
      </c>
      <c r="N4940" t="s">
        <v>21955</v>
      </c>
      <c r="O4940" t="s">
        <v>21955</v>
      </c>
      <c r="P4940" t="s">
        <v>34</v>
      </c>
      <c r="Q4940" t="s">
        <v>21956</v>
      </c>
      <c r="R4940">
        <v>0.05</v>
      </c>
      <c r="S4940">
        <v>0</v>
      </c>
      <c r="T4940" t="s">
        <v>21967</v>
      </c>
    </row>
    <row r="4941" spans="1:20">
      <c r="A4941" t="s">
        <v>349</v>
      </c>
      <c r="B4941" t="s">
        <v>30706</v>
      </c>
      <c r="C4941" t="s">
        <v>30707</v>
      </c>
      <c r="D4941" t="s">
        <v>25365</v>
      </c>
      <c r="E4941" t="s">
        <v>21966</v>
      </c>
      <c r="F4941" t="s">
        <v>21953</v>
      </c>
      <c r="G4941">
        <v>3220</v>
      </c>
      <c r="I4941">
        <v>150</v>
      </c>
      <c r="J4941" t="s">
        <v>21954</v>
      </c>
      <c r="K4941" t="s">
        <v>204</v>
      </c>
      <c r="L4941" t="s">
        <v>12492</v>
      </c>
      <c r="M4941" t="s">
        <v>21955</v>
      </c>
      <c r="N4941" t="s">
        <v>21955</v>
      </c>
      <c r="O4941" t="s">
        <v>21955</v>
      </c>
      <c r="P4941" t="s">
        <v>21955</v>
      </c>
      <c r="Q4941" t="s">
        <v>21956</v>
      </c>
      <c r="R4941">
        <v>0.05</v>
      </c>
      <c r="S4941">
        <v>0</v>
      </c>
    </row>
    <row r="4942" spans="1:20">
      <c r="A4942" t="s">
        <v>349</v>
      </c>
      <c r="B4942" t="s">
        <v>30708</v>
      </c>
      <c r="C4942" t="s">
        <v>30709</v>
      </c>
      <c r="D4942" t="s">
        <v>22022</v>
      </c>
      <c r="E4942" t="s">
        <v>21952</v>
      </c>
      <c r="F4942" t="s">
        <v>21953</v>
      </c>
      <c r="G4942">
        <v>3450</v>
      </c>
      <c r="I4942">
        <v>150</v>
      </c>
      <c r="J4942" t="s">
        <v>21954</v>
      </c>
      <c r="K4942" t="s">
        <v>204</v>
      </c>
      <c r="L4942" t="s">
        <v>12492</v>
      </c>
      <c r="M4942" t="s">
        <v>21955</v>
      </c>
      <c r="N4942" t="s">
        <v>21955</v>
      </c>
      <c r="O4942" t="s">
        <v>21955</v>
      </c>
      <c r="P4942" t="s">
        <v>21955</v>
      </c>
      <c r="Q4942" t="s">
        <v>21956</v>
      </c>
      <c r="R4942">
        <v>0.05</v>
      </c>
      <c r="S4942">
        <v>0</v>
      </c>
    </row>
    <row r="4943" spans="1:20">
      <c r="A4943" t="s">
        <v>349</v>
      </c>
      <c r="B4943" t="s">
        <v>30710</v>
      </c>
      <c r="C4943" t="s">
        <v>30711</v>
      </c>
      <c r="D4943" t="s">
        <v>22058</v>
      </c>
      <c r="E4943" t="s">
        <v>21952</v>
      </c>
      <c r="F4943" t="s">
        <v>21953</v>
      </c>
      <c r="G4943">
        <v>3440</v>
      </c>
      <c r="I4943">
        <v>150</v>
      </c>
      <c r="J4943" t="s">
        <v>21954</v>
      </c>
      <c r="K4943" t="s">
        <v>204</v>
      </c>
      <c r="L4943" t="s">
        <v>12492</v>
      </c>
      <c r="M4943" t="s">
        <v>21955</v>
      </c>
      <c r="N4943" t="s">
        <v>21955</v>
      </c>
      <c r="O4943" t="s">
        <v>21955</v>
      </c>
      <c r="P4943" t="s">
        <v>21955</v>
      </c>
      <c r="Q4943" t="s">
        <v>21956</v>
      </c>
      <c r="R4943">
        <v>0.05</v>
      </c>
      <c r="S4943">
        <v>0</v>
      </c>
      <c r="T4943" t="s">
        <v>21967</v>
      </c>
    </row>
    <row r="4944" spans="1:20">
      <c r="A4944" t="s">
        <v>349</v>
      </c>
      <c r="B4944" t="s">
        <v>30712</v>
      </c>
      <c r="C4944" t="s">
        <v>30713</v>
      </c>
      <c r="D4944" t="s">
        <v>22215</v>
      </c>
      <c r="E4944" t="s">
        <v>21966</v>
      </c>
      <c r="F4944" t="s">
        <v>21953</v>
      </c>
      <c r="G4944">
        <v>3220</v>
      </c>
      <c r="I4944">
        <v>0</v>
      </c>
      <c r="J4944" t="s">
        <v>21954</v>
      </c>
      <c r="K4944" t="s">
        <v>204</v>
      </c>
      <c r="L4944" t="s">
        <v>204</v>
      </c>
      <c r="M4944" t="s">
        <v>22149</v>
      </c>
      <c r="N4944" t="s">
        <v>22149</v>
      </c>
      <c r="O4944" t="s">
        <v>22149</v>
      </c>
      <c r="P4944" t="s">
        <v>22149</v>
      </c>
      <c r="R4944">
        <v>0.075</v>
      </c>
      <c r="S4944">
        <v>0</v>
      </c>
    </row>
    <row r="4945" spans="1:20">
      <c r="A4945" t="s">
        <v>349</v>
      </c>
      <c r="B4945" t="s">
        <v>30714</v>
      </c>
      <c r="C4945" t="s">
        <v>30715</v>
      </c>
      <c r="D4945" t="s">
        <v>25174</v>
      </c>
      <c r="E4945" t="s">
        <v>21987</v>
      </c>
      <c r="F4945" t="s">
        <v>21953</v>
      </c>
      <c r="G4945">
        <v>3220</v>
      </c>
      <c r="I4945">
        <v>150</v>
      </c>
      <c r="J4945" t="s">
        <v>21954</v>
      </c>
      <c r="K4945" t="s">
        <v>204</v>
      </c>
      <c r="L4945" t="s">
        <v>12492</v>
      </c>
      <c r="M4945" t="s">
        <v>21955</v>
      </c>
      <c r="N4945" t="s">
        <v>21955</v>
      </c>
      <c r="O4945" t="s">
        <v>21955</v>
      </c>
      <c r="P4945" t="s">
        <v>21955</v>
      </c>
      <c r="Q4945" t="s">
        <v>21956</v>
      </c>
      <c r="R4945">
        <v>0.05</v>
      </c>
      <c r="S4945">
        <v>0</v>
      </c>
      <c r="T4945" t="s">
        <v>21967</v>
      </c>
    </row>
    <row r="4946" spans="1:20">
      <c r="A4946" t="s">
        <v>349</v>
      </c>
      <c r="B4946" t="s">
        <v>30716</v>
      </c>
      <c r="C4946" t="s">
        <v>30717</v>
      </c>
      <c r="D4946" t="s">
        <v>22307</v>
      </c>
      <c r="E4946" t="s">
        <v>21952</v>
      </c>
      <c r="F4946" t="s">
        <v>21953</v>
      </c>
      <c r="G4946">
        <v>3430</v>
      </c>
      <c r="I4946">
        <v>150</v>
      </c>
      <c r="J4946" t="s">
        <v>21954</v>
      </c>
      <c r="K4946" t="s">
        <v>204</v>
      </c>
      <c r="L4946" t="s">
        <v>12492</v>
      </c>
      <c r="M4946" t="s">
        <v>21955</v>
      </c>
      <c r="N4946" t="s">
        <v>21955</v>
      </c>
      <c r="O4946" t="s">
        <v>21955</v>
      </c>
      <c r="P4946" t="s">
        <v>21955</v>
      </c>
      <c r="Q4946" t="s">
        <v>21956</v>
      </c>
      <c r="R4946">
        <v>0.05</v>
      </c>
      <c r="S4946">
        <v>0</v>
      </c>
      <c r="T4946" t="s">
        <v>21967</v>
      </c>
    </row>
    <row r="4947" spans="1:20">
      <c r="A4947" t="s">
        <v>349</v>
      </c>
      <c r="B4947" t="s">
        <v>30718</v>
      </c>
      <c r="C4947" t="s">
        <v>30719</v>
      </c>
      <c r="D4947" t="s">
        <v>21959</v>
      </c>
      <c r="E4947" t="s">
        <v>21960</v>
      </c>
      <c r="F4947" t="s">
        <v>21953</v>
      </c>
      <c r="G4947">
        <v>3420</v>
      </c>
      <c r="I4947">
        <v>150</v>
      </c>
      <c r="J4947" t="s">
        <v>21954</v>
      </c>
      <c r="K4947" t="s">
        <v>204</v>
      </c>
      <c r="L4947" t="s">
        <v>12492</v>
      </c>
      <c r="M4947" t="s">
        <v>21961</v>
      </c>
      <c r="N4947" t="s">
        <v>21961</v>
      </c>
      <c r="O4947" t="s">
        <v>21961</v>
      </c>
      <c r="P4947" t="s">
        <v>21961</v>
      </c>
      <c r="Q4947" t="s">
        <v>21956</v>
      </c>
      <c r="R4947">
        <v>0.05</v>
      </c>
      <c r="S4947">
        <v>0</v>
      </c>
    </row>
    <row r="4948" spans="1:20">
      <c r="A4948" t="s">
        <v>349</v>
      </c>
      <c r="B4948" t="s">
        <v>30720</v>
      </c>
      <c r="C4948" t="s">
        <v>30721</v>
      </c>
      <c r="D4948" t="s">
        <v>21959</v>
      </c>
      <c r="E4948" t="s">
        <v>21960</v>
      </c>
      <c r="F4948" t="s">
        <v>21953</v>
      </c>
      <c r="G4948">
        <v>3420</v>
      </c>
      <c r="I4948">
        <v>200</v>
      </c>
      <c r="J4948" t="s">
        <v>21954</v>
      </c>
      <c r="K4948" t="s">
        <v>204</v>
      </c>
      <c r="L4948" t="s">
        <v>12492</v>
      </c>
      <c r="M4948" t="s">
        <v>21955</v>
      </c>
      <c r="N4948" t="s">
        <v>21955</v>
      </c>
      <c r="O4948" t="s">
        <v>21955</v>
      </c>
      <c r="P4948" t="s">
        <v>21955</v>
      </c>
      <c r="Q4948" t="s">
        <v>21956</v>
      </c>
      <c r="R4948">
        <v>0.05</v>
      </c>
      <c r="S4948">
        <v>0</v>
      </c>
      <c r="T4948" t="s">
        <v>21967</v>
      </c>
    </row>
    <row r="4949" spans="1:20">
      <c r="A4949" t="s">
        <v>349</v>
      </c>
      <c r="B4949" t="s">
        <v>30722</v>
      </c>
      <c r="C4949" t="s">
        <v>30723</v>
      </c>
      <c r="D4949" t="s">
        <v>21959</v>
      </c>
      <c r="E4949" t="s">
        <v>21960</v>
      </c>
      <c r="F4949" t="s">
        <v>21953</v>
      </c>
      <c r="G4949">
        <v>3420</v>
      </c>
      <c r="I4949">
        <v>150</v>
      </c>
      <c r="J4949" t="s">
        <v>21954</v>
      </c>
      <c r="K4949" t="s">
        <v>204</v>
      </c>
      <c r="L4949" t="s">
        <v>12492</v>
      </c>
      <c r="M4949" t="s">
        <v>21955</v>
      </c>
      <c r="N4949" t="s">
        <v>21955</v>
      </c>
      <c r="O4949" t="s">
        <v>21955</v>
      </c>
      <c r="P4949" t="s">
        <v>21955</v>
      </c>
      <c r="Q4949" t="s">
        <v>21956</v>
      </c>
      <c r="R4949">
        <v>0.05</v>
      </c>
      <c r="S4949">
        <v>0</v>
      </c>
      <c r="T4949" t="s">
        <v>21967</v>
      </c>
    </row>
    <row r="4950" spans="1:20">
      <c r="A4950" t="s">
        <v>349</v>
      </c>
      <c r="B4950" t="s">
        <v>30724</v>
      </c>
      <c r="C4950" t="s">
        <v>30725</v>
      </c>
      <c r="D4950" t="s">
        <v>22058</v>
      </c>
      <c r="E4950" t="s">
        <v>21952</v>
      </c>
      <c r="F4950" t="s">
        <v>21953</v>
      </c>
      <c r="G4950">
        <v>3440</v>
      </c>
      <c r="I4950">
        <v>200</v>
      </c>
      <c r="J4950" t="s">
        <v>21954</v>
      </c>
      <c r="K4950" t="s">
        <v>204</v>
      </c>
      <c r="L4950" t="s">
        <v>12492</v>
      </c>
      <c r="M4950" t="s">
        <v>21955</v>
      </c>
      <c r="N4950" t="s">
        <v>21955</v>
      </c>
      <c r="O4950" t="s">
        <v>21955</v>
      </c>
      <c r="P4950" t="s">
        <v>21955</v>
      </c>
      <c r="Q4950" t="s">
        <v>21956</v>
      </c>
      <c r="R4950">
        <v>0.05</v>
      </c>
      <c r="S4950">
        <v>0</v>
      </c>
      <c r="T4950" t="s">
        <v>21967</v>
      </c>
    </row>
    <row r="4951" spans="1:20">
      <c r="A4951" t="s">
        <v>349</v>
      </c>
      <c r="B4951" t="s">
        <v>30726</v>
      </c>
      <c r="C4951" t="s">
        <v>30727</v>
      </c>
      <c r="D4951" t="s">
        <v>22700</v>
      </c>
      <c r="E4951" t="s">
        <v>21952</v>
      </c>
      <c r="F4951" t="s">
        <v>21953</v>
      </c>
      <c r="G4951">
        <v>3450</v>
      </c>
      <c r="I4951">
        <v>150</v>
      </c>
      <c r="J4951" t="s">
        <v>21954</v>
      </c>
      <c r="K4951" t="s">
        <v>12492</v>
      </c>
      <c r="L4951" t="s">
        <v>12492</v>
      </c>
      <c r="M4951" t="s">
        <v>21955</v>
      </c>
      <c r="N4951" t="s">
        <v>21955</v>
      </c>
      <c r="O4951" t="s">
        <v>21955</v>
      </c>
      <c r="P4951" t="s">
        <v>34</v>
      </c>
      <c r="Q4951" t="s">
        <v>21956</v>
      </c>
      <c r="R4951">
        <v>0.05</v>
      </c>
      <c r="S4951">
        <v>0</v>
      </c>
      <c r="T4951" t="s">
        <v>21967</v>
      </c>
    </row>
    <row r="4952" spans="1:20">
      <c r="A4952" t="s">
        <v>349</v>
      </c>
      <c r="B4952" t="s">
        <v>30728</v>
      </c>
      <c r="C4952" t="s">
        <v>30729</v>
      </c>
      <c r="D4952" t="s">
        <v>22360</v>
      </c>
      <c r="E4952" t="s">
        <v>21960</v>
      </c>
      <c r="F4952" t="s">
        <v>21953</v>
      </c>
      <c r="G4952">
        <v>3420</v>
      </c>
      <c r="I4952">
        <v>150</v>
      </c>
      <c r="J4952" t="s">
        <v>21954</v>
      </c>
      <c r="K4952" t="s">
        <v>204</v>
      </c>
      <c r="L4952" t="s">
        <v>12492</v>
      </c>
      <c r="M4952" t="s">
        <v>21955</v>
      </c>
      <c r="N4952" t="s">
        <v>21955</v>
      </c>
      <c r="O4952" t="s">
        <v>21955</v>
      </c>
      <c r="P4952" t="s">
        <v>21955</v>
      </c>
      <c r="Q4952" t="s">
        <v>21956</v>
      </c>
      <c r="R4952">
        <v>0.05</v>
      </c>
      <c r="S4952">
        <v>0</v>
      </c>
    </row>
    <row r="4953" spans="1:20">
      <c r="A4953" t="s">
        <v>349</v>
      </c>
      <c r="B4953" t="s">
        <v>30730</v>
      </c>
      <c r="C4953" t="s">
        <v>30731</v>
      </c>
      <c r="D4953" t="s">
        <v>25888</v>
      </c>
      <c r="E4953" t="s">
        <v>21952</v>
      </c>
      <c r="F4953" t="s">
        <v>21953</v>
      </c>
      <c r="G4953">
        <v>3450</v>
      </c>
      <c r="I4953">
        <v>150</v>
      </c>
      <c r="J4953" t="s">
        <v>21954</v>
      </c>
      <c r="K4953" t="s">
        <v>204</v>
      </c>
      <c r="L4953" t="s">
        <v>12492</v>
      </c>
      <c r="M4953" t="s">
        <v>21955</v>
      </c>
      <c r="N4953" t="s">
        <v>21955</v>
      </c>
      <c r="O4953" t="s">
        <v>21955</v>
      </c>
      <c r="P4953" t="s">
        <v>21955</v>
      </c>
      <c r="Q4953" t="s">
        <v>21956</v>
      </c>
      <c r="R4953">
        <v>0.05</v>
      </c>
      <c r="S4953">
        <v>0</v>
      </c>
      <c r="T4953" t="s">
        <v>21967</v>
      </c>
    </row>
    <row r="4954" spans="1:20">
      <c r="A4954" t="s">
        <v>349</v>
      </c>
      <c r="B4954" t="s">
        <v>30732</v>
      </c>
      <c r="C4954" t="s">
        <v>30733</v>
      </c>
      <c r="D4954" t="s">
        <v>25888</v>
      </c>
      <c r="E4954" t="s">
        <v>21952</v>
      </c>
      <c r="F4954" t="s">
        <v>21953</v>
      </c>
      <c r="G4954">
        <v>3450</v>
      </c>
      <c r="I4954">
        <v>150</v>
      </c>
      <c r="J4954" t="s">
        <v>21954</v>
      </c>
      <c r="K4954" t="s">
        <v>204</v>
      </c>
      <c r="L4954" t="s">
        <v>12492</v>
      </c>
      <c r="M4954" t="s">
        <v>21955</v>
      </c>
      <c r="N4954" t="s">
        <v>21955</v>
      </c>
      <c r="O4954" t="s">
        <v>21955</v>
      </c>
      <c r="P4954" t="s">
        <v>21955</v>
      </c>
      <c r="Q4954" t="s">
        <v>21956</v>
      </c>
      <c r="R4954">
        <v>0.05</v>
      </c>
      <c r="S4954">
        <v>0</v>
      </c>
    </row>
    <row r="4955" spans="1:20">
      <c r="A4955" t="s">
        <v>349</v>
      </c>
      <c r="B4955" t="s">
        <v>30734</v>
      </c>
      <c r="C4955" t="s">
        <v>30735</v>
      </c>
      <c r="D4955" t="s">
        <v>22952</v>
      </c>
      <c r="E4955" t="s">
        <v>21952</v>
      </c>
      <c r="F4955" t="s">
        <v>21953</v>
      </c>
      <c r="G4955">
        <v>3430</v>
      </c>
      <c r="I4955">
        <v>150</v>
      </c>
      <c r="J4955" t="s">
        <v>21954</v>
      </c>
      <c r="K4955" t="s">
        <v>12492</v>
      </c>
      <c r="L4955" t="s">
        <v>12492</v>
      </c>
      <c r="M4955" t="s">
        <v>21955</v>
      </c>
      <c r="N4955" t="s">
        <v>21955</v>
      </c>
      <c r="O4955" t="s">
        <v>21955</v>
      </c>
      <c r="P4955" t="s">
        <v>21955</v>
      </c>
      <c r="Q4955" t="s">
        <v>21956</v>
      </c>
      <c r="R4955">
        <v>0.05</v>
      </c>
      <c r="S4955">
        <v>0</v>
      </c>
      <c r="T4955" t="s">
        <v>21967</v>
      </c>
    </row>
    <row r="4956" spans="1:20">
      <c r="A4956" t="s">
        <v>349</v>
      </c>
      <c r="B4956" t="s">
        <v>30736</v>
      </c>
      <c r="C4956" t="s">
        <v>30737</v>
      </c>
      <c r="D4956" t="s">
        <v>22022</v>
      </c>
      <c r="E4956" t="s">
        <v>21952</v>
      </c>
      <c r="F4956" t="s">
        <v>21953</v>
      </c>
      <c r="G4956">
        <v>3440</v>
      </c>
      <c r="H4956">
        <v>3440</v>
      </c>
      <c r="I4956">
        <v>150</v>
      </c>
      <c r="J4956" t="s">
        <v>21954</v>
      </c>
      <c r="K4956" t="s">
        <v>12492</v>
      </c>
      <c r="L4956" t="s">
        <v>12492</v>
      </c>
      <c r="M4956" t="s">
        <v>21955</v>
      </c>
      <c r="N4956" t="s">
        <v>21955</v>
      </c>
      <c r="O4956" t="s">
        <v>21955</v>
      </c>
      <c r="P4956" t="s">
        <v>21955</v>
      </c>
      <c r="Q4956" t="s">
        <v>21956</v>
      </c>
      <c r="R4956">
        <v>0.05</v>
      </c>
      <c r="S4956">
        <v>0</v>
      </c>
    </row>
    <row r="4957" spans="1:20">
      <c r="A4957" t="s">
        <v>349</v>
      </c>
      <c r="B4957" t="s">
        <v>30738</v>
      </c>
      <c r="C4957" t="s">
        <v>30739</v>
      </c>
      <c r="D4957" t="s">
        <v>23724</v>
      </c>
      <c r="E4957" t="s">
        <v>21987</v>
      </c>
      <c r="F4957" t="s">
        <v>21953</v>
      </c>
      <c r="G4957">
        <v>3450</v>
      </c>
      <c r="I4957">
        <v>150</v>
      </c>
      <c r="J4957" t="s">
        <v>21954</v>
      </c>
      <c r="K4957" t="s">
        <v>204</v>
      </c>
      <c r="L4957" t="s">
        <v>12492</v>
      </c>
      <c r="M4957" t="s">
        <v>21961</v>
      </c>
      <c r="N4957" t="s">
        <v>34</v>
      </c>
      <c r="O4957" t="s">
        <v>34</v>
      </c>
      <c r="P4957" t="s">
        <v>34</v>
      </c>
      <c r="Q4957" t="s">
        <v>21956</v>
      </c>
      <c r="R4957">
        <v>0.05</v>
      </c>
      <c r="S4957">
        <v>0</v>
      </c>
      <c r="T4957" t="s">
        <v>21967</v>
      </c>
    </row>
    <row r="4958" spans="1:20">
      <c r="A4958" t="s">
        <v>349</v>
      </c>
      <c r="B4958" t="s">
        <v>30740</v>
      </c>
      <c r="C4958" t="s">
        <v>30741</v>
      </c>
      <c r="D4958" t="s">
        <v>21986</v>
      </c>
      <c r="E4958" t="s">
        <v>21987</v>
      </c>
      <c r="F4958" t="s">
        <v>21953</v>
      </c>
      <c r="G4958">
        <v>3440</v>
      </c>
      <c r="I4958">
        <v>200</v>
      </c>
      <c r="J4958" t="s">
        <v>21954</v>
      </c>
      <c r="K4958" t="s">
        <v>12492</v>
      </c>
      <c r="L4958" t="s">
        <v>12492</v>
      </c>
      <c r="M4958" t="s">
        <v>21955</v>
      </c>
      <c r="N4958" t="s">
        <v>21955</v>
      </c>
      <c r="O4958" t="s">
        <v>21955</v>
      </c>
      <c r="P4958" t="s">
        <v>21955</v>
      </c>
      <c r="Q4958" t="s">
        <v>21956</v>
      </c>
      <c r="R4958">
        <v>0.05</v>
      </c>
      <c r="S4958">
        <v>0</v>
      </c>
      <c r="T4958" t="s">
        <v>21967</v>
      </c>
    </row>
    <row r="4959" spans="1:20">
      <c r="A4959" t="s">
        <v>349</v>
      </c>
      <c r="B4959" t="s">
        <v>30742</v>
      </c>
      <c r="C4959" t="s">
        <v>30743</v>
      </c>
      <c r="D4959" t="s">
        <v>22515</v>
      </c>
      <c r="E4959" t="s">
        <v>22181</v>
      </c>
      <c r="F4959" t="s">
        <v>21953</v>
      </c>
      <c r="G4959">
        <v>3220</v>
      </c>
      <c r="I4959">
        <v>150</v>
      </c>
      <c r="J4959" t="s">
        <v>21954</v>
      </c>
      <c r="K4959" t="s">
        <v>12492</v>
      </c>
      <c r="L4959" t="s">
        <v>12492</v>
      </c>
      <c r="M4959" t="s">
        <v>21961</v>
      </c>
      <c r="N4959" t="s">
        <v>21961</v>
      </c>
      <c r="O4959" t="s">
        <v>21961</v>
      </c>
      <c r="P4959" t="s">
        <v>21961</v>
      </c>
      <c r="Q4959" t="s">
        <v>21956</v>
      </c>
      <c r="R4959">
        <v>0.01</v>
      </c>
      <c r="S4959">
        <v>0</v>
      </c>
    </row>
    <row r="4960" spans="1:20">
      <c r="A4960" t="s">
        <v>349</v>
      </c>
      <c r="B4960" t="s">
        <v>30744</v>
      </c>
      <c r="C4960" t="s">
        <v>30745</v>
      </c>
      <c r="D4960" t="s">
        <v>22006</v>
      </c>
      <c r="E4960" t="s">
        <v>21952</v>
      </c>
      <c r="F4960" t="s">
        <v>21953</v>
      </c>
      <c r="G4960">
        <v>3450</v>
      </c>
      <c r="I4960">
        <v>150</v>
      </c>
      <c r="J4960" t="s">
        <v>21954</v>
      </c>
      <c r="K4960" t="s">
        <v>204</v>
      </c>
      <c r="L4960" t="s">
        <v>12492</v>
      </c>
      <c r="M4960" t="s">
        <v>21955</v>
      </c>
      <c r="N4960" t="s">
        <v>21955</v>
      </c>
      <c r="O4960" t="s">
        <v>21955</v>
      </c>
      <c r="P4960" t="s">
        <v>21955</v>
      </c>
      <c r="Q4960" t="s">
        <v>21956</v>
      </c>
      <c r="R4960">
        <v>0.05</v>
      </c>
      <c r="S4960">
        <v>0</v>
      </c>
    </row>
    <row r="4961" spans="1:20">
      <c r="A4961" t="s">
        <v>349</v>
      </c>
      <c r="B4961" t="s">
        <v>30746</v>
      </c>
      <c r="C4961" t="s">
        <v>30747</v>
      </c>
      <c r="D4961" t="s">
        <v>22043</v>
      </c>
      <c r="E4961" t="s">
        <v>21952</v>
      </c>
      <c r="F4961" t="s">
        <v>21953</v>
      </c>
      <c r="G4961">
        <v>3440</v>
      </c>
      <c r="I4961">
        <v>150</v>
      </c>
      <c r="J4961" t="s">
        <v>21954</v>
      </c>
      <c r="K4961" t="s">
        <v>204</v>
      </c>
      <c r="L4961" t="s">
        <v>12492</v>
      </c>
      <c r="M4961" t="s">
        <v>21955</v>
      </c>
      <c r="N4961" t="s">
        <v>21955</v>
      </c>
      <c r="O4961" t="s">
        <v>21955</v>
      </c>
      <c r="P4961" t="s">
        <v>21955</v>
      </c>
      <c r="Q4961" t="s">
        <v>21956</v>
      </c>
      <c r="R4961">
        <v>0.05</v>
      </c>
      <c r="S4961">
        <v>0</v>
      </c>
    </row>
    <row r="4962" spans="1:20">
      <c r="A4962" t="s">
        <v>349</v>
      </c>
      <c r="B4962" t="s">
        <v>30748</v>
      </c>
      <c r="C4962" t="s">
        <v>30749</v>
      </c>
      <c r="D4962" t="s">
        <v>22069</v>
      </c>
      <c r="E4962" t="s">
        <v>21952</v>
      </c>
      <c r="F4962" t="s">
        <v>21953</v>
      </c>
      <c r="G4962">
        <v>3430</v>
      </c>
      <c r="I4962">
        <v>150</v>
      </c>
      <c r="J4962" t="s">
        <v>21954</v>
      </c>
      <c r="K4962" t="s">
        <v>204</v>
      </c>
      <c r="L4962" t="s">
        <v>12492</v>
      </c>
      <c r="M4962" t="s">
        <v>21955</v>
      </c>
      <c r="N4962" t="s">
        <v>21955</v>
      </c>
      <c r="O4962" t="s">
        <v>21955</v>
      </c>
      <c r="P4962" t="s">
        <v>21955</v>
      </c>
      <c r="Q4962" t="s">
        <v>21956</v>
      </c>
      <c r="R4962">
        <v>0.05</v>
      </c>
      <c r="S4962">
        <v>0</v>
      </c>
      <c r="T4962" t="s">
        <v>21967</v>
      </c>
    </row>
    <row r="4963" spans="1:20">
      <c r="A4963" t="s">
        <v>349</v>
      </c>
      <c r="B4963" t="s">
        <v>30750</v>
      </c>
      <c r="C4963" t="s">
        <v>30751</v>
      </c>
      <c r="D4963" t="s">
        <v>22069</v>
      </c>
      <c r="E4963" t="s">
        <v>21952</v>
      </c>
      <c r="F4963" t="s">
        <v>21953</v>
      </c>
      <c r="G4963">
        <v>3430</v>
      </c>
      <c r="I4963">
        <v>200</v>
      </c>
      <c r="J4963" t="s">
        <v>21954</v>
      </c>
      <c r="K4963" t="s">
        <v>12492</v>
      </c>
      <c r="L4963" t="s">
        <v>12492</v>
      </c>
      <c r="M4963" t="s">
        <v>21955</v>
      </c>
      <c r="N4963" t="s">
        <v>21955</v>
      </c>
      <c r="O4963" t="s">
        <v>21955</v>
      </c>
      <c r="P4963" t="s">
        <v>21955</v>
      </c>
      <c r="Q4963" t="s">
        <v>21956</v>
      </c>
      <c r="R4963">
        <v>0.05</v>
      </c>
      <c r="S4963">
        <v>0</v>
      </c>
      <c r="T4963" t="s">
        <v>22002</v>
      </c>
    </row>
    <row r="4964" spans="1:20">
      <c r="A4964" t="s">
        <v>349</v>
      </c>
      <c r="B4964" t="s">
        <v>30752</v>
      </c>
      <c r="C4964" t="s">
        <v>30753</v>
      </c>
      <c r="D4964" t="s">
        <v>22069</v>
      </c>
      <c r="E4964" t="s">
        <v>21952</v>
      </c>
      <c r="F4964" t="s">
        <v>21953</v>
      </c>
      <c r="G4964">
        <v>3430</v>
      </c>
      <c r="I4964">
        <v>150</v>
      </c>
      <c r="J4964" t="s">
        <v>21954</v>
      </c>
      <c r="K4964" t="s">
        <v>204</v>
      </c>
      <c r="L4964" t="s">
        <v>12492</v>
      </c>
      <c r="M4964" t="s">
        <v>21955</v>
      </c>
      <c r="N4964" t="s">
        <v>21955</v>
      </c>
      <c r="O4964" t="s">
        <v>21955</v>
      </c>
      <c r="P4964" t="s">
        <v>21955</v>
      </c>
      <c r="Q4964" t="s">
        <v>21956</v>
      </c>
      <c r="R4964">
        <v>0.05</v>
      </c>
      <c r="S4964">
        <v>0</v>
      </c>
      <c r="T4964" t="s">
        <v>21967</v>
      </c>
    </row>
    <row r="4965" spans="1:20">
      <c r="A4965" t="s">
        <v>349</v>
      </c>
      <c r="B4965" t="s">
        <v>30754</v>
      </c>
      <c r="C4965" t="s">
        <v>30755</v>
      </c>
      <c r="D4965" t="s">
        <v>22069</v>
      </c>
      <c r="E4965" t="s">
        <v>21952</v>
      </c>
      <c r="F4965" t="s">
        <v>21953</v>
      </c>
      <c r="G4965">
        <v>3430</v>
      </c>
      <c r="I4965">
        <v>150</v>
      </c>
      <c r="J4965" t="s">
        <v>21954</v>
      </c>
      <c r="K4965" t="s">
        <v>204</v>
      </c>
      <c r="L4965" t="s">
        <v>12492</v>
      </c>
      <c r="M4965" t="s">
        <v>21955</v>
      </c>
      <c r="N4965" t="s">
        <v>21955</v>
      </c>
      <c r="O4965" t="s">
        <v>21955</v>
      </c>
      <c r="P4965" t="s">
        <v>21955</v>
      </c>
      <c r="Q4965" t="s">
        <v>21956</v>
      </c>
      <c r="R4965">
        <v>0.05</v>
      </c>
      <c r="S4965">
        <v>0</v>
      </c>
      <c r="T4965" t="s">
        <v>21967</v>
      </c>
    </row>
    <row r="4966" spans="1:20">
      <c r="A4966" t="s">
        <v>349</v>
      </c>
      <c r="B4966" t="s">
        <v>30756</v>
      </c>
      <c r="C4966" t="s">
        <v>30757</v>
      </c>
      <c r="D4966" t="s">
        <v>22069</v>
      </c>
      <c r="E4966" t="s">
        <v>21952</v>
      </c>
      <c r="F4966" t="s">
        <v>21953</v>
      </c>
      <c r="G4966">
        <v>3430</v>
      </c>
      <c r="I4966">
        <v>150</v>
      </c>
      <c r="J4966" t="s">
        <v>21954</v>
      </c>
      <c r="K4966" t="s">
        <v>204</v>
      </c>
      <c r="L4966" t="s">
        <v>12492</v>
      </c>
      <c r="M4966" t="s">
        <v>21955</v>
      </c>
      <c r="N4966" t="s">
        <v>21955</v>
      </c>
      <c r="O4966" t="s">
        <v>21955</v>
      </c>
      <c r="P4966" t="s">
        <v>21955</v>
      </c>
      <c r="Q4966" t="s">
        <v>21956</v>
      </c>
      <c r="R4966">
        <v>0.05</v>
      </c>
      <c r="S4966">
        <v>0</v>
      </c>
      <c r="T4966" t="s">
        <v>21967</v>
      </c>
    </row>
    <row r="4967" spans="1:20">
      <c r="A4967" t="s">
        <v>349</v>
      </c>
      <c r="B4967" t="s">
        <v>30758</v>
      </c>
      <c r="C4967" t="s">
        <v>30759</v>
      </c>
      <c r="D4967" t="s">
        <v>22069</v>
      </c>
      <c r="E4967" t="s">
        <v>21952</v>
      </c>
      <c r="F4967" t="s">
        <v>21953</v>
      </c>
      <c r="G4967">
        <v>3430</v>
      </c>
      <c r="I4967">
        <v>200</v>
      </c>
      <c r="J4967" t="s">
        <v>21954</v>
      </c>
      <c r="K4967" t="s">
        <v>12492</v>
      </c>
      <c r="L4967" t="s">
        <v>12492</v>
      </c>
      <c r="M4967" t="s">
        <v>21955</v>
      </c>
      <c r="N4967" t="s">
        <v>21955</v>
      </c>
      <c r="O4967" t="s">
        <v>21955</v>
      </c>
      <c r="P4967" t="s">
        <v>21955</v>
      </c>
      <c r="Q4967" t="s">
        <v>21956</v>
      </c>
      <c r="R4967">
        <v>0.05</v>
      </c>
      <c r="S4967">
        <v>0</v>
      </c>
      <c r="T4967" t="s">
        <v>22002</v>
      </c>
    </row>
    <row r="4968" spans="1:20">
      <c r="A4968" t="s">
        <v>349</v>
      </c>
      <c r="B4968" t="s">
        <v>30760</v>
      </c>
      <c r="C4968" t="s">
        <v>30761</v>
      </c>
      <c r="D4968" t="s">
        <v>22069</v>
      </c>
      <c r="E4968" t="s">
        <v>21952</v>
      </c>
      <c r="F4968" t="s">
        <v>21953</v>
      </c>
      <c r="G4968">
        <v>3430</v>
      </c>
      <c r="I4968">
        <v>150</v>
      </c>
      <c r="J4968" t="s">
        <v>21954</v>
      </c>
      <c r="K4968" t="s">
        <v>12492</v>
      </c>
      <c r="L4968" t="s">
        <v>12492</v>
      </c>
      <c r="M4968" t="s">
        <v>21955</v>
      </c>
      <c r="N4968" t="s">
        <v>21955</v>
      </c>
      <c r="O4968" t="s">
        <v>21955</v>
      </c>
      <c r="P4968" t="s">
        <v>21955</v>
      </c>
      <c r="Q4968" t="s">
        <v>21956</v>
      </c>
      <c r="R4968">
        <v>0.05</v>
      </c>
      <c r="S4968">
        <v>0</v>
      </c>
    </row>
    <row r="4969" spans="1:20">
      <c r="A4969" t="s">
        <v>349</v>
      </c>
      <c r="B4969" t="s">
        <v>30762</v>
      </c>
      <c r="C4969" t="s">
        <v>30763</v>
      </c>
      <c r="D4969" t="s">
        <v>22069</v>
      </c>
      <c r="E4969" t="s">
        <v>21952</v>
      </c>
      <c r="F4969" t="s">
        <v>21953</v>
      </c>
      <c r="G4969">
        <v>3430</v>
      </c>
      <c r="I4969">
        <v>150</v>
      </c>
      <c r="J4969" t="s">
        <v>21954</v>
      </c>
      <c r="K4969" t="s">
        <v>204</v>
      </c>
      <c r="L4969" t="s">
        <v>12492</v>
      </c>
      <c r="M4969" t="s">
        <v>21955</v>
      </c>
      <c r="N4969" t="s">
        <v>21955</v>
      </c>
      <c r="O4969" t="s">
        <v>21955</v>
      </c>
      <c r="P4969" t="s">
        <v>21955</v>
      </c>
      <c r="Q4969" t="s">
        <v>21956</v>
      </c>
      <c r="R4969">
        <v>0.05</v>
      </c>
      <c r="S4969">
        <v>0</v>
      </c>
    </row>
    <row r="4970" spans="1:20">
      <c r="A4970" t="s">
        <v>349</v>
      </c>
      <c r="B4970" t="s">
        <v>30764</v>
      </c>
      <c r="C4970" t="s">
        <v>30765</v>
      </c>
      <c r="D4970" t="s">
        <v>22069</v>
      </c>
      <c r="E4970" t="s">
        <v>21952</v>
      </c>
      <c r="F4970" t="s">
        <v>21953</v>
      </c>
      <c r="G4970">
        <v>3430</v>
      </c>
      <c r="I4970">
        <v>150</v>
      </c>
      <c r="J4970" t="s">
        <v>21954</v>
      </c>
      <c r="K4970" t="s">
        <v>204</v>
      </c>
      <c r="L4970" t="s">
        <v>12492</v>
      </c>
      <c r="M4970" t="s">
        <v>21955</v>
      </c>
      <c r="N4970" t="s">
        <v>21955</v>
      </c>
      <c r="O4970" t="s">
        <v>21955</v>
      </c>
      <c r="P4970" t="s">
        <v>21955</v>
      </c>
      <c r="Q4970" t="s">
        <v>21956</v>
      </c>
      <c r="R4970">
        <v>0.05</v>
      </c>
      <c r="S4970">
        <v>0</v>
      </c>
      <c r="T4970" t="s">
        <v>21967</v>
      </c>
    </row>
    <row r="4971" spans="1:20">
      <c r="A4971" t="s">
        <v>349</v>
      </c>
      <c r="B4971" t="s">
        <v>30766</v>
      </c>
      <c r="C4971" t="s">
        <v>30767</v>
      </c>
      <c r="D4971" t="s">
        <v>22069</v>
      </c>
      <c r="E4971" t="s">
        <v>21952</v>
      </c>
      <c r="F4971" t="s">
        <v>21953</v>
      </c>
      <c r="G4971">
        <v>3430</v>
      </c>
      <c r="I4971">
        <v>150</v>
      </c>
      <c r="J4971" t="s">
        <v>21954</v>
      </c>
      <c r="K4971" t="s">
        <v>204</v>
      </c>
      <c r="L4971" t="s">
        <v>12492</v>
      </c>
      <c r="M4971" t="s">
        <v>21955</v>
      </c>
      <c r="N4971" t="s">
        <v>21955</v>
      </c>
      <c r="O4971" t="s">
        <v>21955</v>
      </c>
      <c r="P4971" t="s">
        <v>21955</v>
      </c>
      <c r="Q4971" t="s">
        <v>21956</v>
      </c>
      <c r="R4971">
        <v>0.05</v>
      </c>
      <c r="S4971">
        <v>0</v>
      </c>
      <c r="T4971" t="s">
        <v>21967</v>
      </c>
    </row>
    <row r="4972" spans="1:20">
      <c r="A4972" t="s">
        <v>349</v>
      </c>
      <c r="B4972" t="s">
        <v>30768</v>
      </c>
      <c r="C4972" t="s">
        <v>30769</v>
      </c>
      <c r="D4972" t="s">
        <v>22069</v>
      </c>
      <c r="E4972" t="s">
        <v>21952</v>
      </c>
      <c r="F4972" t="s">
        <v>21953</v>
      </c>
      <c r="G4972">
        <v>3430</v>
      </c>
      <c r="I4972">
        <v>150</v>
      </c>
      <c r="J4972" t="s">
        <v>21954</v>
      </c>
      <c r="K4972" t="s">
        <v>204</v>
      </c>
      <c r="L4972" t="s">
        <v>12492</v>
      </c>
      <c r="M4972" t="s">
        <v>21955</v>
      </c>
      <c r="N4972" t="s">
        <v>21955</v>
      </c>
      <c r="O4972" t="s">
        <v>21955</v>
      </c>
      <c r="P4972" t="s">
        <v>21955</v>
      </c>
      <c r="Q4972" t="s">
        <v>21956</v>
      </c>
      <c r="R4972">
        <v>0.05</v>
      </c>
      <c r="S4972">
        <v>0</v>
      </c>
      <c r="T4972" t="s">
        <v>21967</v>
      </c>
    </row>
    <row r="4973" spans="1:20">
      <c r="A4973" t="s">
        <v>349</v>
      </c>
      <c r="B4973" t="s">
        <v>30770</v>
      </c>
      <c r="C4973" t="s">
        <v>30771</v>
      </c>
      <c r="D4973" t="s">
        <v>22069</v>
      </c>
      <c r="E4973" t="s">
        <v>21952</v>
      </c>
      <c r="F4973" t="s">
        <v>21953</v>
      </c>
      <c r="G4973">
        <v>3430</v>
      </c>
      <c r="I4973">
        <v>150</v>
      </c>
      <c r="J4973" t="s">
        <v>21954</v>
      </c>
      <c r="K4973" t="s">
        <v>204</v>
      </c>
      <c r="L4973" t="s">
        <v>12492</v>
      </c>
      <c r="M4973" t="s">
        <v>21955</v>
      </c>
      <c r="N4973" t="s">
        <v>21955</v>
      </c>
      <c r="O4973" t="s">
        <v>21955</v>
      </c>
      <c r="P4973" t="s">
        <v>21955</v>
      </c>
      <c r="Q4973" t="s">
        <v>21956</v>
      </c>
      <c r="R4973">
        <v>0.05</v>
      </c>
      <c r="S4973">
        <v>0</v>
      </c>
      <c r="T4973" t="s">
        <v>21967</v>
      </c>
    </row>
    <row r="4974" spans="1:20">
      <c r="A4974" t="s">
        <v>349</v>
      </c>
      <c r="B4974" t="s">
        <v>30772</v>
      </c>
      <c r="C4974" t="s">
        <v>30773</v>
      </c>
      <c r="D4974" t="s">
        <v>21959</v>
      </c>
      <c r="E4974" t="s">
        <v>21960</v>
      </c>
      <c r="F4974" t="s">
        <v>21953</v>
      </c>
      <c r="G4974">
        <v>3420</v>
      </c>
      <c r="I4974">
        <v>150</v>
      </c>
      <c r="J4974" t="s">
        <v>21954</v>
      </c>
      <c r="K4974" t="s">
        <v>204</v>
      </c>
      <c r="L4974" t="s">
        <v>12492</v>
      </c>
      <c r="M4974" t="s">
        <v>21955</v>
      </c>
      <c r="N4974" t="s">
        <v>21955</v>
      </c>
      <c r="O4974" t="s">
        <v>21955</v>
      </c>
      <c r="P4974" t="s">
        <v>21955</v>
      </c>
      <c r="Q4974" t="s">
        <v>21956</v>
      </c>
      <c r="R4974">
        <v>0.05</v>
      </c>
      <c r="S4974">
        <v>0</v>
      </c>
      <c r="T4974" t="s">
        <v>21967</v>
      </c>
    </row>
    <row r="4975" spans="1:20">
      <c r="A4975" t="s">
        <v>349</v>
      </c>
      <c r="B4975" t="s">
        <v>30774</v>
      </c>
      <c r="C4975" t="s">
        <v>30775</v>
      </c>
      <c r="D4975" t="s">
        <v>21959</v>
      </c>
      <c r="E4975" t="s">
        <v>21960</v>
      </c>
      <c r="F4975" t="s">
        <v>21953</v>
      </c>
      <c r="G4975">
        <v>3420</v>
      </c>
      <c r="I4975">
        <v>150</v>
      </c>
      <c r="J4975" t="s">
        <v>21954</v>
      </c>
      <c r="K4975" t="s">
        <v>12492</v>
      </c>
      <c r="L4975" t="s">
        <v>12492</v>
      </c>
      <c r="M4975" t="s">
        <v>21955</v>
      </c>
      <c r="N4975" t="s">
        <v>21955</v>
      </c>
      <c r="O4975" t="s">
        <v>21955</v>
      </c>
      <c r="P4975" t="s">
        <v>21955</v>
      </c>
      <c r="Q4975" t="s">
        <v>21956</v>
      </c>
      <c r="R4975">
        <v>0.05</v>
      </c>
      <c r="S4975">
        <v>0</v>
      </c>
    </row>
    <row r="4976" spans="1:20">
      <c r="A4976" t="s">
        <v>349</v>
      </c>
      <c r="B4976" t="s">
        <v>30776</v>
      </c>
      <c r="C4976" t="s">
        <v>30777</v>
      </c>
      <c r="D4976" t="s">
        <v>21959</v>
      </c>
      <c r="E4976" t="s">
        <v>21960</v>
      </c>
      <c r="F4976" t="s">
        <v>21953</v>
      </c>
      <c r="G4976">
        <v>3420</v>
      </c>
      <c r="I4976">
        <v>150</v>
      </c>
      <c r="J4976" t="s">
        <v>21954</v>
      </c>
      <c r="K4976" t="s">
        <v>12492</v>
      </c>
      <c r="L4976" t="s">
        <v>12492</v>
      </c>
      <c r="M4976" t="s">
        <v>21955</v>
      </c>
      <c r="N4976" t="s">
        <v>21955</v>
      </c>
      <c r="O4976" t="s">
        <v>21955</v>
      </c>
      <c r="P4976" t="s">
        <v>21955</v>
      </c>
      <c r="Q4976" t="s">
        <v>21956</v>
      </c>
      <c r="R4976">
        <v>0.05</v>
      </c>
      <c r="S4976">
        <v>0</v>
      </c>
    </row>
    <row r="4977" spans="1:20">
      <c r="A4977" t="s">
        <v>349</v>
      </c>
      <c r="B4977" t="s">
        <v>30778</v>
      </c>
      <c r="C4977" t="s">
        <v>30779</v>
      </c>
      <c r="D4977" t="s">
        <v>21959</v>
      </c>
      <c r="E4977" t="s">
        <v>21960</v>
      </c>
      <c r="F4977" t="s">
        <v>21953</v>
      </c>
      <c r="G4977">
        <v>3420</v>
      </c>
      <c r="I4977">
        <v>150</v>
      </c>
      <c r="J4977" t="s">
        <v>21954</v>
      </c>
      <c r="K4977" t="s">
        <v>204</v>
      </c>
      <c r="L4977" t="s">
        <v>12492</v>
      </c>
      <c r="M4977" t="s">
        <v>21961</v>
      </c>
      <c r="N4977" t="s">
        <v>21961</v>
      </c>
      <c r="O4977" t="s">
        <v>21961</v>
      </c>
      <c r="P4977" t="s">
        <v>21961</v>
      </c>
      <c r="Q4977" t="s">
        <v>21956</v>
      </c>
      <c r="R4977">
        <v>0.05</v>
      </c>
      <c r="S4977">
        <v>0</v>
      </c>
    </row>
    <row r="4978" spans="1:20">
      <c r="A4978" t="s">
        <v>349</v>
      </c>
      <c r="B4978" t="s">
        <v>30780</v>
      </c>
      <c r="C4978" t="s">
        <v>30781</v>
      </c>
      <c r="D4978" t="s">
        <v>21959</v>
      </c>
      <c r="E4978" t="s">
        <v>21960</v>
      </c>
      <c r="F4978" t="s">
        <v>21953</v>
      </c>
      <c r="G4978">
        <v>3420</v>
      </c>
      <c r="I4978">
        <v>150</v>
      </c>
      <c r="J4978" t="s">
        <v>21954</v>
      </c>
      <c r="K4978" t="s">
        <v>12492</v>
      </c>
      <c r="L4978" t="s">
        <v>12492</v>
      </c>
      <c r="M4978" t="s">
        <v>21955</v>
      </c>
      <c r="N4978" t="s">
        <v>21955</v>
      </c>
      <c r="O4978" t="s">
        <v>21955</v>
      </c>
      <c r="P4978" t="s">
        <v>21955</v>
      </c>
      <c r="Q4978" t="s">
        <v>21956</v>
      </c>
      <c r="R4978">
        <v>0.05</v>
      </c>
      <c r="S4978">
        <v>0</v>
      </c>
    </row>
    <row r="4979" spans="1:20">
      <c r="A4979" t="s">
        <v>349</v>
      </c>
      <c r="B4979" t="s">
        <v>30782</v>
      </c>
      <c r="C4979" t="s">
        <v>30783</v>
      </c>
      <c r="D4979" t="s">
        <v>21959</v>
      </c>
      <c r="E4979" t="s">
        <v>21960</v>
      </c>
      <c r="F4979" t="s">
        <v>21953</v>
      </c>
      <c r="G4979">
        <v>3420</v>
      </c>
      <c r="I4979">
        <v>150</v>
      </c>
      <c r="J4979" t="s">
        <v>21954</v>
      </c>
      <c r="K4979" t="s">
        <v>204</v>
      </c>
      <c r="L4979" t="s">
        <v>12492</v>
      </c>
      <c r="M4979" t="s">
        <v>21955</v>
      </c>
      <c r="N4979" t="s">
        <v>21955</v>
      </c>
      <c r="O4979" t="s">
        <v>21955</v>
      </c>
      <c r="P4979" t="s">
        <v>21955</v>
      </c>
      <c r="Q4979" t="s">
        <v>21956</v>
      </c>
      <c r="R4979">
        <v>0.05</v>
      </c>
      <c r="S4979">
        <v>0</v>
      </c>
      <c r="T4979" t="s">
        <v>21967</v>
      </c>
    </row>
    <row r="4980" spans="1:20">
      <c r="A4980" t="s">
        <v>349</v>
      </c>
      <c r="B4980" t="s">
        <v>30784</v>
      </c>
      <c r="C4980" t="s">
        <v>30785</v>
      </c>
      <c r="D4980" t="s">
        <v>21959</v>
      </c>
      <c r="E4980" t="s">
        <v>21960</v>
      </c>
      <c r="F4980" t="s">
        <v>21953</v>
      </c>
      <c r="G4980">
        <v>3420</v>
      </c>
      <c r="I4980">
        <v>150</v>
      </c>
      <c r="J4980" t="s">
        <v>21954</v>
      </c>
      <c r="K4980" t="s">
        <v>204</v>
      </c>
      <c r="L4980" t="s">
        <v>12492</v>
      </c>
      <c r="M4980" t="s">
        <v>21955</v>
      </c>
      <c r="N4980" t="s">
        <v>21955</v>
      </c>
      <c r="O4980" t="s">
        <v>21955</v>
      </c>
      <c r="P4980" t="s">
        <v>21955</v>
      </c>
      <c r="Q4980" t="s">
        <v>21956</v>
      </c>
      <c r="R4980">
        <v>0.05</v>
      </c>
      <c r="S4980">
        <v>0</v>
      </c>
    </row>
    <row r="4981" spans="1:20">
      <c r="A4981" t="s">
        <v>349</v>
      </c>
      <c r="B4981" t="s">
        <v>30786</v>
      </c>
      <c r="C4981" t="s">
        <v>30787</v>
      </c>
      <c r="D4981" t="s">
        <v>22069</v>
      </c>
      <c r="E4981" t="s">
        <v>21952</v>
      </c>
      <c r="F4981" t="s">
        <v>21953</v>
      </c>
      <c r="G4981">
        <v>3430</v>
      </c>
      <c r="I4981">
        <v>150</v>
      </c>
      <c r="J4981" t="s">
        <v>21954</v>
      </c>
      <c r="K4981" t="s">
        <v>204</v>
      </c>
      <c r="L4981" t="s">
        <v>12492</v>
      </c>
      <c r="M4981" t="s">
        <v>21955</v>
      </c>
      <c r="N4981" t="s">
        <v>21955</v>
      </c>
      <c r="O4981" t="s">
        <v>21955</v>
      </c>
      <c r="P4981" t="s">
        <v>21955</v>
      </c>
      <c r="Q4981" t="s">
        <v>21956</v>
      </c>
      <c r="R4981">
        <v>0.05</v>
      </c>
      <c r="S4981">
        <v>0</v>
      </c>
      <c r="T4981" t="s">
        <v>21962</v>
      </c>
    </row>
    <row r="4982" spans="1:20">
      <c r="A4982" t="s">
        <v>349</v>
      </c>
      <c r="B4982" t="s">
        <v>30788</v>
      </c>
      <c r="C4982" t="s">
        <v>30789</v>
      </c>
      <c r="D4982" t="s">
        <v>22238</v>
      </c>
      <c r="E4982" t="s">
        <v>21952</v>
      </c>
      <c r="F4982" t="s">
        <v>21953</v>
      </c>
      <c r="G4982">
        <v>3440</v>
      </c>
      <c r="I4982">
        <v>200</v>
      </c>
      <c r="J4982" t="s">
        <v>21954</v>
      </c>
      <c r="K4982" t="s">
        <v>204</v>
      </c>
      <c r="L4982" t="s">
        <v>12492</v>
      </c>
      <c r="M4982" t="s">
        <v>21955</v>
      </c>
      <c r="N4982" t="s">
        <v>21955</v>
      </c>
      <c r="O4982" t="s">
        <v>21955</v>
      </c>
      <c r="P4982" t="s">
        <v>21955</v>
      </c>
      <c r="Q4982" t="s">
        <v>21956</v>
      </c>
      <c r="R4982">
        <v>0.05</v>
      </c>
      <c r="S4982">
        <v>0</v>
      </c>
      <c r="T4982" t="s">
        <v>21967</v>
      </c>
    </row>
    <row r="4983" spans="1:20">
      <c r="A4983" t="s">
        <v>349</v>
      </c>
      <c r="B4983" t="s">
        <v>30790</v>
      </c>
      <c r="C4983" t="s">
        <v>30791</v>
      </c>
      <c r="D4983" t="s">
        <v>22238</v>
      </c>
      <c r="E4983" t="s">
        <v>21952</v>
      </c>
      <c r="F4983" t="s">
        <v>21953</v>
      </c>
      <c r="G4983">
        <v>3440</v>
      </c>
      <c r="I4983">
        <v>200</v>
      </c>
      <c r="J4983" t="s">
        <v>21954</v>
      </c>
      <c r="K4983" t="s">
        <v>204</v>
      </c>
      <c r="L4983" t="s">
        <v>12492</v>
      </c>
      <c r="M4983" t="s">
        <v>21955</v>
      </c>
      <c r="N4983" t="s">
        <v>21955</v>
      </c>
      <c r="O4983" t="s">
        <v>21955</v>
      </c>
      <c r="P4983" t="s">
        <v>21955</v>
      </c>
      <c r="Q4983" t="s">
        <v>21956</v>
      </c>
      <c r="R4983">
        <v>0.05</v>
      </c>
      <c r="S4983">
        <v>0</v>
      </c>
      <c r="T4983" t="s">
        <v>21967</v>
      </c>
    </row>
    <row r="4984" spans="1:20">
      <c r="A4984" t="s">
        <v>349</v>
      </c>
      <c r="B4984" t="s">
        <v>30792</v>
      </c>
      <c r="C4984" t="s">
        <v>30793</v>
      </c>
      <c r="D4984" t="s">
        <v>21959</v>
      </c>
      <c r="E4984" t="s">
        <v>21960</v>
      </c>
      <c r="F4984" t="s">
        <v>21953</v>
      </c>
      <c r="G4984">
        <v>3420</v>
      </c>
      <c r="I4984">
        <v>150</v>
      </c>
      <c r="J4984" t="s">
        <v>21954</v>
      </c>
      <c r="K4984" t="s">
        <v>12492</v>
      </c>
      <c r="L4984" t="s">
        <v>12492</v>
      </c>
      <c r="M4984" t="s">
        <v>21955</v>
      </c>
      <c r="N4984" t="s">
        <v>21955</v>
      </c>
      <c r="O4984" t="s">
        <v>21955</v>
      </c>
      <c r="P4984" t="s">
        <v>21955</v>
      </c>
      <c r="Q4984" t="s">
        <v>21956</v>
      </c>
      <c r="R4984">
        <v>0.05</v>
      </c>
      <c r="S4984">
        <v>0</v>
      </c>
    </row>
    <row r="4985" spans="1:20">
      <c r="A4985" t="s">
        <v>349</v>
      </c>
      <c r="B4985" t="s">
        <v>30794</v>
      </c>
      <c r="C4985" t="s">
        <v>30795</v>
      </c>
      <c r="D4985" t="s">
        <v>21959</v>
      </c>
      <c r="E4985" t="s">
        <v>21960</v>
      </c>
      <c r="F4985" t="s">
        <v>21953</v>
      </c>
      <c r="G4985">
        <v>3420</v>
      </c>
      <c r="I4985">
        <v>150</v>
      </c>
      <c r="J4985" t="s">
        <v>21954</v>
      </c>
      <c r="K4985" t="s">
        <v>12492</v>
      </c>
      <c r="L4985" t="s">
        <v>12492</v>
      </c>
      <c r="M4985" t="s">
        <v>21955</v>
      </c>
      <c r="N4985" t="s">
        <v>21955</v>
      </c>
      <c r="O4985" t="s">
        <v>21955</v>
      </c>
      <c r="P4985" t="s">
        <v>21955</v>
      </c>
      <c r="Q4985" t="s">
        <v>21956</v>
      </c>
      <c r="R4985">
        <v>0.05</v>
      </c>
      <c r="S4985">
        <v>0</v>
      </c>
    </row>
    <row r="4986" spans="1:20">
      <c r="A4986" t="s">
        <v>349</v>
      </c>
      <c r="B4986" t="s">
        <v>30796</v>
      </c>
      <c r="C4986" t="s">
        <v>30797</v>
      </c>
      <c r="D4986" t="s">
        <v>21959</v>
      </c>
      <c r="E4986" t="s">
        <v>21960</v>
      </c>
      <c r="F4986" t="s">
        <v>21953</v>
      </c>
      <c r="G4986">
        <v>3420</v>
      </c>
      <c r="I4986">
        <v>150</v>
      </c>
      <c r="J4986" t="s">
        <v>21954</v>
      </c>
      <c r="K4986" t="s">
        <v>204</v>
      </c>
      <c r="L4986" t="s">
        <v>12492</v>
      </c>
      <c r="M4986" t="s">
        <v>21955</v>
      </c>
      <c r="N4986" t="s">
        <v>21955</v>
      </c>
      <c r="O4986" t="s">
        <v>21955</v>
      </c>
      <c r="P4986" t="s">
        <v>21955</v>
      </c>
      <c r="Q4986" t="s">
        <v>21956</v>
      </c>
      <c r="R4986">
        <v>0.05</v>
      </c>
      <c r="S4986">
        <v>0</v>
      </c>
      <c r="T4986" t="s">
        <v>21967</v>
      </c>
    </row>
    <row r="4987" spans="1:20">
      <c r="A4987" t="s">
        <v>349</v>
      </c>
      <c r="B4987" t="s">
        <v>30798</v>
      </c>
      <c r="C4987" t="s">
        <v>30799</v>
      </c>
      <c r="D4987" t="s">
        <v>21959</v>
      </c>
      <c r="E4987" t="s">
        <v>21960</v>
      </c>
      <c r="F4987" t="s">
        <v>21953</v>
      </c>
      <c r="G4987">
        <v>3420</v>
      </c>
      <c r="I4987">
        <v>150</v>
      </c>
      <c r="J4987" t="s">
        <v>21954</v>
      </c>
      <c r="K4987" t="s">
        <v>12492</v>
      </c>
      <c r="L4987" t="s">
        <v>12492</v>
      </c>
      <c r="M4987" t="s">
        <v>21955</v>
      </c>
      <c r="N4987" t="s">
        <v>21955</v>
      </c>
      <c r="O4987" t="s">
        <v>21955</v>
      </c>
      <c r="P4987" t="s">
        <v>21955</v>
      </c>
      <c r="Q4987" t="s">
        <v>21956</v>
      </c>
      <c r="R4987">
        <v>0.05</v>
      </c>
      <c r="S4987">
        <v>0</v>
      </c>
    </row>
    <row r="4988" spans="1:20">
      <c r="A4988" t="s">
        <v>349</v>
      </c>
      <c r="B4988" t="s">
        <v>30800</v>
      </c>
      <c r="C4988" t="s">
        <v>30801</v>
      </c>
      <c r="D4988" t="s">
        <v>21959</v>
      </c>
      <c r="E4988" t="s">
        <v>21960</v>
      </c>
      <c r="F4988" t="s">
        <v>21953</v>
      </c>
      <c r="G4988">
        <v>3420</v>
      </c>
      <c r="I4988">
        <v>150</v>
      </c>
      <c r="J4988" t="s">
        <v>21954</v>
      </c>
      <c r="K4988" t="s">
        <v>204</v>
      </c>
      <c r="L4988" t="s">
        <v>12492</v>
      </c>
      <c r="M4988" t="s">
        <v>21955</v>
      </c>
      <c r="N4988" t="s">
        <v>21955</v>
      </c>
      <c r="O4988" t="s">
        <v>21955</v>
      </c>
      <c r="P4988" t="s">
        <v>21955</v>
      </c>
      <c r="Q4988" t="s">
        <v>21956</v>
      </c>
      <c r="R4988">
        <v>0.05</v>
      </c>
      <c r="S4988">
        <v>0</v>
      </c>
      <c r="T4988" t="s">
        <v>21967</v>
      </c>
    </row>
    <row r="4989" spans="1:20">
      <c r="A4989" t="s">
        <v>349</v>
      </c>
      <c r="B4989" t="s">
        <v>30802</v>
      </c>
      <c r="C4989" t="s">
        <v>30803</v>
      </c>
      <c r="D4989" t="s">
        <v>21959</v>
      </c>
      <c r="E4989" t="s">
        <v>21960</v>
      </c>
      <c r="F4989" t="s">
        <v>21953</v>
      </c>
      <c r="G4989">
        <v>3420</v>
      </c>
      <c r="I4989">
        <v>150</v>
      </c>
      <c r="J4989" t="s">
        <v>21954</v>
      </c>
      <c r="K4989" t="s">
        <v>12492</v>
      </c>
      <c r="L4989" t="s">
        <v>12492</v>
      </c>
      <c r="M4989" t="s">
        <v>21955</v>
      </c>
      <c r="N4989" t="s">
        <v>21955</v>
      </c>
      <c r="O4989" t="s">
        <v>21955</v>
      </c>
      <c r="P4989" t="s">
        <v>21955</v>
      </c>
      <c r="Q4989" t="s">
        <v>21956</v>
      </c>
      <c r="R4989">
        <v>0.05</v>
      </c>
      <c r="S4989">
        <v>0</v>
      </c>
      <c r="T4989" t="s">
        <v>22002</v>
      </c>
    </row>
    <row r="4990" spans="1:20">
      <c r="A4990" t="s">
        <v>349</v>
      </c>
      <c r="B4990" t="s">
        <v>30804</v>
      </c>
      <c r="C4990" t="s">
        <v>30805</v>
      </c>
      <c r="D4990" t="s">
        <v>21959</v>
      </c>
      <c r="E4990" t="s">
        <v>21960</v>
      </c>
      <c r="F4990" t="s">
        <v>21953</v>
      </c>
      <c r="G4990">
        <v>3420</v>
      </c>
      <c r="I4990">
        <v>150</v>
      </c>
      <c r="J4990" t="s">
        <v>21954</v>
      </c>
      <c r="K4990" t="s">
        <v>204</v>
      </c>
      <c r="L4990" t="s">
        <v>12492</v>
      </c>
      <c r="M4990" t="s">
        <v>21961</v>
      </c>
      <c r="N4990" t="s">
        <v>21961</v>
      </c>
      <c r="O4990" t="s">
        <v>21961</v>
      </c>
      <c r="P4990" t="s">
        <v>21961</v>
      </c>
      <c r="Q4990" t="s">
        <v>21956</v>
      </c>
      <c r="R4990">
        <v>0.05</v>
      </c>
      <c r="S4990">
        <v>0</v>
      </c>
    </row>
    <row r="4991" spans="1:20">
      <c r="A4991" t="s">
        <v>349</v>
      </c>
      <c r="B4991" t="s">
        <v>30806</v>
      </c>
      <c r="C4991" t="s">
        <v>30807</v>
      </c>
      <c r="D4991" t="s">
        <v>21959</v>
      </c>
      <c r="E4991" t="s">
        <v>21960</v>
      </c>
      <c r="F4991" t="s">
        <v>21953</v>
      </c>
      <c r="G4991">
        <v>3420</v>
      </c>
      <c r="I4991">
        <v>150</v>
      </c>
      <c r="J4991" t="s">
        <v>21954</v>
      </c>
      <c r="K4991" t="s">
        <v>204</v>
      </c>
      <c r="L4991" t="s">
        <v>12492</v>
      </c>
      <c r="M4991" t="s">
        <v>21955</v>
      </c>
      <c r="N4991" t="s">
        <v>21955</v>
      </c>
      <c r="O4991" t="s">
        <v>21955</v>
      </c>
      <c r="P4991" t="s">
        <v>21955</v>
      </c>
      <c r="Q4991" t="s">
        <v>21956</v>
      </c>
      <c r="R4991">
        <v>0.05</v>
      </c>
      <c r="S4991">
        <v>0</v>
      </c>
      <c r="T4991" t="s">
        <v>21967</v>
      </c>
    </row>
    <row r="4992" spans="1:20">
      <c r="A4992" t="s">
        <v>349</v>
      </c>
      <c r="B4992" t="s">
        <v>30808</v>
      </c>
      <c r="C4992" t="s">
        <v>30809</v>
      </c>
      <c r="D4992" t="s">
        <v>21959</v>
      </c>
      <c r="E4992" t="s">
        <v>21960</v>
      </c>
      <c r="F4992" t="s">
        <v>21953</v>
      </c>
      <c r="G4992">
        <v>3420</v>
      </c>
      <c r="I4992">
        <v>150</v>
      </c>
      <c r="J4992" t="s">
        <v>21954</v>
      </c>
      <c r="K4992" t="s">
        <v>204</v>
      </c>
      <c r="L4992" t="s">
        <v>12492</v>
      </c>
      <c r="M4992" t="s">
        <v>21961</v>
      </c>
      <c r="N4992" t="s">
        <v>21961</v>
      </c>
      <c r="O4992" t="s">
        <v>21961</v>
      </c>
      <c r="P4992" t="s">
        <v>21961</v>
      </c>
      <c r="Q4992" t="s">
        <v>21956</v>
      </c>
      <c r="R4992">
        <v>0.05</v>
      </c>
      <c r="S4992">
        <v>0</v>
      </c>
    </row>
    <row r="4993" spans="1:20">
      <c r="A4993" t="s">
        <v>349</v>
      </c>
      <c r="B4993" t="s">
        <v>30810</v>
      </c>
      <c r="C4993" t="s">
        <v>30811</v>
      </c>
      <c r="D4993" t="s">
        <v>21959</v>
      </c>
      <c r="E4993" t="s">
        <v>21960</v>
      </c>
      <c r="F4993" t="s">
        <v>21953</v>
      </c>
      <c r="G4993">
        <v>3420</v>
      </c>
      <c r="I4993">
        <v>150</v>
      </c>
      <c r="J4993" t="s">
        <v>21954</v>
      </c>
      <c r="K4993" t="s">
        <v>204</v>
      </c>
      <c r="L4993" t="s">
        <v>12492</v>
      </c>
      <c r="M4993" t="s">
        <v>21955</v>
      </c>
      <c r="N4993" t="s">
        <v>21955</v>
      </c>
      <c r="O4993" t="s">
        <v>21955</v>
      </c>
      <c r="P4993" t="s">
        <v>21955</v>
      </c>
      <c r="Q4993" t="s">
        <v>21956</v>
      </c>
      <c r="R4993">
        <v>0.05</v>
      </c>
      <c r="S4993">
        <v>0</v>
      </c>
    </row>
    <row r="4994" spans="1:20">
      <c r="A4994" t="s">
        <v>349</v>
      </c>
      <c r="B4994" t="s">
        <v>30812</v>
      </c>
      <c r="C4994" t="s">
        <v>30813</v>
      </c>
      <c r="D4994" t="s">
        <v>21959</v>
      </c>
      <c r="E4994" t="s">
        <v>21960</v>
      </c>
      <c r="F4994" t="s">
        <v>21953</v>
      </c>
      <c r="G4994">
        <v>3420</v>
      </c>
      <c r="I4994">
        <v>150</v>
      </c>
      <c r="J4994" t="s">
        <v>21954</v>
      </c>
      <c r="K4994" t="s">
        <v>204</v>
      </c>
      <c r="L4994" t="s">
        <v>12492</v>
      </c>
      <c r="M4994" t="s">
        <v>21955</v>
      </c>
      <c r="N4994" t="s">
        <v>21955</v>
      </c>
      <c r="O4994" t="s">
        <v>21955</v>
      </c>
      <c r="P4994" t="s">
        <v>21955</v>
      </c>
      <c r="Q4994" t="s">
        <v>21956</v>
      </c>
      <c r="R4994">
        <v>0.05</v>
      </c>
      <c r="S4994">
        <v>0</v>
      </c>
    </row>
    <row r="4995" spans="1:20">
      <c r="A4995" t="s">
        <v>349</v>
      </c>
      <c r="B4995" t="s">
        <v>30814</v>
      </c>
      <c r="C4995" t="s">
        <v>30815</v>
      </c>
      <c r="D4995" t="s">
        <v>22069</v>
      </c>
      <c r="E4995" t="s">
        <v>21952</v>
      </c>
      <c r="F4995" t="s">
        <v>21953</v>
      </c>
      <c r="G4995">
        <v>3430</v>
      </c>
      <c r="I4995">
        <v>150</v>
      </c>
      <c r="J4995" t="s">
        <v>21954</v>
      </c>
      <c r="K4995" t="s">
        <v>204</v>
      </c>
      <c r="L4995" t="s">
        <v>12492</v>
      </c>
      <c r="M4995" t="s">
        <v>21955</v>
      </c>
      <c r="N4995" t="s">
        <v>21955</v>
      </c>
      <c r="O4995" t="s">
        <v>21955</v>
      </c>
      <c r="P4995" t="s">
        <v>21955</v>
      </c>
      <c r="Q4995" t="s">
        <v>21956</v>
      </c>
      <c r="R4995">
        <v>0.05</v>
      </c>
      <c r="S4995">
        <v>0</v>
      </c>
      <c r="T4995" t="s">
        <v>21967</v>
      </c>
    </row>
    <row r="4996" spans="1:20">
      <c r="A4996" t="s">
        <v>349</v>
      </c>
      <c r="B4996" t="s">
        <v>30816</v>
      </c>
      <c r="C4996" t="s">
        <v>30817</v>
      </c>
      <c r="D4996" t="s">
        <v>21959</v>
      </c>
      <c r="E4996" t="s">
        <v>21960</v>
      </c>
      <c r="F4996" t="s">
        <v>21953</v>
      </c>
      <c r="G4996">
        <v>3420</v>
      </c>
      <c r="I4996">
        <v>150</v>
      </c>
      <c r="J4996" t="s">
        <v>21954</v>
      </c>
      <c r="K4996" t="s">
        <v>204</v>
      </c>
      <c r="L4996" t="s">
        <v>12492</v>
      </c>
      <c r="M4996" t="s">
        <v>21955</v>
      </c>
      <c r="N4996" t="s">
        <v>21955</v>
      </c>
      <c r="O4996" t="s">
        <v>21955</v>
      </c>
      <c r="P4996" t="s">
        <v>21955</v>
      </c>
      <c r="Q4996" t="s">
        <v>21956</v>
      </c>
      <c r="R4996">
        <v>0.05</v>
      </c>
      <c r="S4996">
        <v>0</v>
      </c>
      <c r="T4996" t="s">
        <v>21967</v>
      </c>
    </row>
    <row r="4997" spans="1:20">
      <c r="A4997" t="s">
        <v>349</v>
      </c>
      <c r="B4997" t="s">
        <v>30818</v>
      </c>
      <c r="C4997" t="s">
        <v>30819</v>
      </c>
      <c r="D4997" t="s">
        <v>24402</v>
      </c>
      <c r="E4997" t="s">
        <v>21952</v>
      </c>
      <c r="F4997" t="s">
        <v>21953</v>
      </c>
      <c r="G4997">
        <v>3320</v>
      </c>
      <c r="I4997">
        <v>150</v>
      </c>
      <c r="J4997" t="s">
        <v>21954</v>
      </c>
      <c r="K4997" t="s">
        <v>204</v>
      </c>
      <c r="L4997" t="s">
        <v>204</v>
      </c>
      <c r="M4997" t="s">
        <v>21955</v>
      </c>
      <c r="N4997" t="s">
        <v>21955</v>
      </c>
      <c r="O4997" t="s">
        <v>21955</v>
      </c>
      <c r="P4997" t="s">
        <v>21955</v>
      </c>
      <c r="Q4997" t="s">
        <v>21956</v>
      </c>
      <c r="R4997">
        <v>0.05</v>
      </c>
      <c r="S4997">
        <v>0</v>
      </c>
      <c r="T4997" t="s">
        <v>22002</v>
      </c>
    </row>
    <row r="4998" spans="1:20">
      <c r="A4998" t="s">
        <v>349</v>
      </c>
      <c r="B4998" t="s">
        <v>30820</v>
      </c>
      <c r="C4998" t="s">
        <v>30821</v>
      </c>
      <c r="D4998" t="s">
        <v>26608</v>
      </c>
      <c r="E4998" t="s">
        <v>21952</v>
      </c>
      <c r="F4998" t="s">
        <v>21953</v>
      </c>
      <c r="G4998">
        <v>3220</v>
      </c>
      <c r="I4998">
        <v>200</v>
      </c>
      <c r="J4998" t="s">
        <v>21954</v>
      </c>
      <c r="K4998" t="s">
        <v>12492</v>
      </c>
      <c r="L4998" t="s">
        <v>12492</v>
      </c>
      <c r="M4998" t="s">
        <v>21955</v>
      </c>
      <c r="N4998" t="s">
        <v>21955</v>
      </c>
      <c r="O4998" t="s">
        <v>21955</v>
      </c>
      <c r="P4998" t="s">
        <v>21955</v>
      </c>
      <c r="Q4998" t="s">
        <v>21956</v>
      </c>
      <c r="R4998">
        <v>0.05</v>
      </c>
      <c r="S4998">
        <v>0</v>
      </c>
      <c r="T4998" t="s">
        <v>21967</v>
      </c>
    </row>
    <row r="4999" spans="1:20">
      <c r="A4999" t="s">
        <v>349</v>
      </c>
      <c r="B4999" t="s">
        <v>30822</v>
      </c>
      <c r="C4999" t="s">
        <v>30823</v>
      </c>
      <c r="D4999" t="s">
        <v>24128</v>
      </c>
      <c r="E4999" t="s">
        <v>21952</v>
      </c>
      <c r="F4999" t="s">
        <v>21953</v>
      </c>
      <c r="G4999">
        <v>3450</v>
      </c>
      <c r="I4999">
        <v>200</v>
      </c>
      <c r="J4999" t="s">
        <v>21954</v>
      </c>
      <c r="K4999" t="s">
        <v>12492</v>
      </c>
      <c r="L4999" t="s">
        <v>12492</v>
      </c>
      <c r="M4999" t="s">
        <v>21961</v>
      </c>
      <c r="N4999" t="s">
        <v>21961</v>
      </c>
      <c r="O4999" t="s">
        <v>21961</v>
      </c>
      <c r="P4999" t="s">
        <v>21961</v>
      </c>
      <c r="Q4999" t="s">
        <v>21956</v>
      </c>
      <c r="R4999">
        <v>0.05</v>
      </c>
      <c r="S4999">
        <v>0</v>
      </c>
      <c r="T4999" t="s">
        <v>21967</v>
      </c>
    </row>
    <row r="5000" spans="1:20">
      <c r="A5000" t="s">
        <v>349</v>
      </c>
      <c r="B5000" t="s">
        <v>30824</v>
      </c>
      <c r="C5000" t="s">
        <v>30825</v>
      </c>
      <c r="D5000" t="s">
        <v>23724</v>
      </c>
      <c r="E5000" t="s">
        <v>21966</v>
      </c>
      <c r="F5000" t="s">
        <v>21953</v>
      </c>
      <c r="G5000">
        <v>3220</v>
      </c>
      <c r="I5000">
        <v>150</v>
      </c>
      <c r="J5000" t="s">
        <v>21954</v>
      </c>
      <c r="K5000" t="s">
        <v>12492</v>
      </c>
      <c r="L5000" t="s">
        <v>12492</v>
      </c>
      <c r="M5000" t="s">
        <v>21955</v>
      </c>
      <c r="N5000" t="s">
        <v>21955</v>
      </c>
      <c r="O5000" t="s">
        <v>21955</v>
      </c>
      <c r="P5000" t="s">
        <v>21955</v>
      </c>
      <c r="Q5000" t="s">
        <v>21956</v>
      </c>
      <c r="R5000">
        <v>0.05</v>
      </c>
      <c r="S5000">
        <v>0</v>
      </c>
      <c r="T5000" t="s">
        <v>21967</v>
      </c>
    </row>
    <row r="5001" spans="1:20">
      <c r="A5001" t="s">
        <v>349</v>
      </c>
      <c r="B5001" t="s">
        <v>30826</v>
      </c>
      <c r="C5001" t="s">
        <v>30827</v>
      </c>
      <c r="D5001" t="s">
        <v>22376</v>
      </c>
      <c r="E5001" t="s">
        <v>21952</v>
      </c>
      <c r="F5001" t="s">
        <v>21953</v>
      </c>
      <c r="G5001">
        <v>3440</v>
      </c>
      <c r="I5001">
        <v>150</v>
      </c>
      <c r="J5001" t="s">
        <v>21954</v>
      </c>
      <c r="K5001" t="s">
        <v>12492</v>
      </c>
      <c r="L5001" t="s">
        <v>12492</v>
      </c>
      <c r="M5001" t="s">
        <v>21955</v>
      </c>
      <c r="N5001" t="s">
        <v>21955</v>
      </c>
      <c r="O5001" t="s">
        <v>21955</v>
      </c>
      <c r="P5001" t="s">
        <v>21955</v>
      </c>
      <c r="Q5001" t="s">
        <v>21956</v>
      </c>
      <c r="R5001">
        <v>0.05</v>
      </c>
      <c r="S5001">
        <v>0</v>
      </c>
      <c r="T5001" t="s">
        <v>21967</v>
      </c>
    </row>
    <row r="5002" spans="1:20">
      <c r="A5002" t="s">
        <v>349</v>
      </c>
      <c r="B5002" t="s">
        <v>30828</v>
      </c>
      <c r="C5002" t="s">
        <v>30829</v>
      </c>
      <c r="D5002" t="s">
        <v>21970</v>
      </c>
      <c r="F5002" t="s">
        <v>21953</v>
      </c>
      <c r="G5002">
        <v>3260</v>
      </c>
      <c r="I5002">
        <v>150</v>
      </c>
      <c r="J5002" t="s">
        <v>21954</v>
      </c>
      <c r="K5002" t="s">
        <v>204</v>
      </c>
      <c r="L5002" t="s">
        <v>12492</v>
      </c>
      <c r="M5002" t="s">
        <v>21955</v>
      </c>
      <c r="N5002" t="s">
        <v>21955</v>
      </c>
      <c r="O5002" t="s">
        <v>21955</v>
      </c>
      <c r="P5002" t="s">
        <v>21955</v>
      </c>
      <c r="Q5002" t="s">
        <v>21956</v>
      </c>
      <c r="R5002">
        <v>0.05</v>
      </c>
      <c r="S5002">
        <v>0</v>
      </c>
    </row>
    <row r="5003" spans="1:20">
      <c r="A5003" t="s">
        <v>349</v>
      </c>
      <c r="B5003" t="s">
        <v>30830</v>
      </c>
      <c r="C5003" t="s">
        <v>30831</v>
      </c>
      <c r="D5003" t="s">
        <v>21970</v>
      </c>
      <c r="F5003" t="s">
        <v>21953</v>
      </c>
      <c r="G5003">
        <v>3220</v>
      </c>
      <c r="I5003">
        <v>150</v>
      </c>
      <c r="J5003" t="s">
        <v>21954</v>
      </c>
      <c r="K5003" t="s">
        <v>204</v>
      </c>
      <c r="L5003" t="s">
        <v>12492</v>
      </c>
      <c r="M5003" t="s">
        <v>21955</v>
      </c>
      <c r="N5003" t="s">
        <v>21955</v>
      </c>
      <c r="O5003" t="s">
        <v>21955</v>
      </c>
      <c r="P5003" t="s">
        <v>21955</v>
      </c>
      <c r="Q5003" t="s">
        <v>21956</v>
      </c>
      <c r="R5003">
        <v>0.05</v>
      </c>
      <c r="S5003">
        <v>0</v>
      </c>
    </row>
    <row r="5004" spans="1:20">
      <c r="A5004" t="s">
        <v>349</v>
      </c>
      <c r="B5004" t="s">
        <v>30832</v>
      </c>
      <c r="C5004" t="s">
        <v>30833</v>
      </c>
      <c r="D5004" t="s">
        <v>21970</v>
      </c>
      <c r="F5004" t="s">
        <v>21953</v>
      </c>
      <c r="G5004">
        <v>3440</v>
      </c>
      <c r="I5004">
        <v>150</v>
      </c>
      <c r="J5004" t="s">
        <v>21954</v>
      </c>
      <c r="K5004" t="s">
        <v>204</v>
      </c>
      <c r="L5004" t="s">
        <v>12492</v>
      </c>
      <c r="M5004" t="s">
        <v>21955</v>
      </c>
      <c r="N5004" t="s">
        <v>21955</v>
      </c>
      <c r="O5004" t="s">
        <v>21955</v>
      </c>
      <c r="P5004" t="s">
        <v>21955</v>
      </c>
      <c r="Q5004" t="s">
        <v>21956</v>
      </c>
      <c r="R5004">
        <v>0.05</v>
      </c>
      <c r="S5004">
        <v>0</v>
      </c>
    </row>
    <row r="5005" spans="1:20">
      <c r="A5005" t="s">
        <v>349</v>
      </c>
      <c r="B5005" t="s">
        <v>30834</v>
      </c>
      <c r="C5005" t="s">
        <v>30835</v>
      </c>
      <c r="D5005" t="s">
        <v>21970</v>
      </c>
      <c r="F5005" t="s">
        <v>21953</v>
      </c>
      <c r="G5005">
        <v>3450</v>
      </c>
      <c r="I5005">
        <v>150</v>
      </c>
      <c r="J5005" t="s">
        <v>21954</v>
      </c>
      <c r="K5005" t="s">
        <v>204</v>
      </c>
      <c r="L5005" t="s">
        <v>12492</v>
      </c>
      <c r="M5005" t="s">
        <v>21955</v>
      </c>
      <c r="N5005" t="s">
        <v>21955</v>
      </c>
      <c r="O5005" t="s">
        <v>21955</v>
      </c>
      <c r="P5005" t="s">
        <v>21955</v>
      </c>
      <c r="Q5005" t="s">
        <v>21956</v>
      </c>
      <c r="R5005">
        <v>0.05</v>
      </c>
      <c r="S5005">
        <v>0</v>
      </c>
    </row>
    <row r="5006" spans="1:20">
      <c r="A5006" t="s">
        <v>349</v>
      </c>
      <c r="B5006" t="s">
        <v>30836</v>
      </c>
      <c r="C5006" t="s">
        <v>30837</v>
      </c>
      <c r="D5006" t="s">
        <v>21970</v>
      </c>
      <c r="F5006" t="s">
        <v>21953</v>
      </c>
      <c r="G5006">
        <v>3220</v>
      </c>
      <c r="I5006">
        <v>150</v>
      </c>
      <c r="J5006" t="s">
        <v>21954</v>
      </c>
      <c r="K5006" t="s">
        <v>204</v>
      </c>
      <c r="L5006" t="s">
        <v>12492</v>
      </c>
      <c r="M5006" t="s">
        <v>21955</v>
      </c>
      <c r="N5006" t="s">
        <v>21955</v>
      </c>
      <c r="O5006" t="s">
        <v>21955</v>
      </c>
      <c r="P5006" t="s">
        <v>21955</v>
      </c>
      <c r="Q5006" t="s">
        <v>21956</v>
      </c>
      <c r="R5006">
        <v>0.05</v>
      </c>
      <c r="S5006">
        <v>0</v>
      </c>
    </row>
    <row r="5007" spans="1:20">
      <c r="A5007" t="s">
        <v>349</v>
      </c>
      <c r="B5007" t="s">
        <v>30838</v>
      </c>
      <c r="C5007" t="s">
        <v>30839</v>
      </c>
      <c r="D5007" t="s">
        <v>21970</v>
      </c>
      <c r="F5007" t="s">
        <v>21953</v>
      </c>
      <c r="G5007">
        <v>3450</v>
      </c>
      <c r="I5007">
        <v>150</v>
      </c>
      <c r="J5007" t="s">
        <v>21954</v>
      </c>
      <c r="K5007" t="s">
        <v>204</v>
      </c>
      <c r="L5007" t="s">
        <v>12492</v>
      </c>
      <c r="M5007" t="s">
        <v>21955</v>
      </c>
      <c r="N5007" t="s">
        <v>21955</v>
      </c>
      <c r="O5007" t="s">
        <v>21955</v>
      </c>
      <c r="P5007" t="s">
        <v>21955</v>
      </c>
      <c r="Q5007" t="s">
        <v>21956</v>
      </c>
      <c r="R5007">
        <v>0.05</v>
      </c>
      <c r="S5007">
        <v>0</v>
      </c>
    </row>
    <row r="5008" spans="1:20">
      <c r="A5008" t="s">
        <v>349</v>
      </c>
      <c r="B5008" t="s">
        <v>30840</v>
      </c>
      <c r="C5008" t="s">
        <v>30841</v>
      </c>
      <c r="D5008" t="s">
        <v>22460</v>
      </c>
      <c r="E5008" t="s">
        <v>21952</v>
      </c>
      <c r="F5008" t="s">
        <v>21953</v>
      </c>
      <c r="G5008">
        <v>3440</v>
      </c>
      <c r="I5008">
        <v>150</v>
      </c>
      <c r="J5008" t="s">
        <v>21954</v>
      </c>
      <c r="K5008" t="s">
        <v>204</v>
      </c>
      <c r="L5008" t="s">
        <v>12492</v>
      </c>
      <c r="M5008" t="s">
        <v>21955</v>
      </c>
      <c r="N5008" t="s">
        <v>21955</v>
      </c>
      <c r="O5008" t="s">
        <v>21955</v>
      </c>
      <c r="P5008" t="s">
        <v>21955</v>
      </c>
      <c r="Q5008" t="s">
        <v>21956</v>
      </c>
      <c r="R5008">
        <v>0.05</v>
      </c>
      <c r="S5008">
        <v>0</v>
      </c>
    </row>
    <row r="5009" spans="1:19">
      <c r="A5009" t="s">
        <v>349</v>
      </c>
      <c r="B5009" t="s">
        <v>30842</v>
      </c>
      <c r="C5009" t="s">
        <v>30843</v>
      </c>
      <c r="D5009" t="s">
        <v>21970</v>
      </c>
      <c r="F5009" t="s">
        <v>21953</v>
      </c>
      <c r="G5009">
        <v>3260</v>
      </c>
      <c r="I5009">
        <v>150</v>
      </c>
      <c r="J5009" t="s">
        <v>21954</v>
      </c>
      <c r="K5009" t="s">
        <v>204</v>
      </c>
      <c r="L5009" t="s">
        <v>12492</v>
      </c>
      <c r="M5009" t="s">
        <v>21955</v>
      </c>
      <c r="N5009" t="s">
        <v>21955</v>
      </c>
      <c r="O5009" t="s">
        <v>21955</v>
      </c>
      <c r="P5009" t="s">
        <v>21955</v>
      </c>
      <c r="Q5009" t="s">
        <v>21956</v>
      </c>
      <c r="R5009">
        <v>0.05</v>
      </c>
      <c r="S5009">
        <v>0</v>
      </c>
    </row>
    <row r="5010" spans="1:19">
      <c r="A5010" t="s">
        <v>349</v>
      </c>
      <c r="B5010" t="s">
        <v>30844</v>
      </c>
      <c r="C5010" t="s">
        <v>30845</v>
      </c>
      <c r="D5010" t="s">
        <v>21970</v>
      </c>
      <c r="F5010" t="s">
        <v>21953</v>
      </c>
      <c r="G5010">
        <v>3220</v>
      </c>
      <c r="I5010">
        <v>150</v>
      </c>
      <c r="J5010" t="s">
        <v>21954</v>
      </c>
      <c r="K5010" t="s">
        <v>204</v>
      </c>
      <c r="L5010" t="s">
        <v>12492</v>
      </c>
      <c r="M5010" t="s">
        <v>21955</v>
      </c>
      <c r="N5010" t="s">
        <v>21955</v>
      </c>
      <c r="O5010" t="s">
        <v>21955</v>
      </c>
      <c r="P5010" t="s">
        <v>21955</v>
      </c>
      <c r="Q5010" t="s">
        <v>21956</v>
      </c>
      <c r="R5010">
        <v>0.05</v>
      </c>
      <c r="S5010">
        <v>0</v>
      </c>
    </row>
    <row r="5011" spans="1:19">
      <c r="A5011" t="s">
        <v>349</v>
      </c>
      <c r="B5011" t="s">
        <v>30846</v>
      </c>
      <c r="C5011" t="s">
        <v>30847</v>
      </c>
      <c r="D5011" t="s">
        <v>21970</v>
      </c>
      <c r="F5011" t="s">
        <v>21953</v>
      </c>
      <c r="G5011">
        <v>3220</v>
      </c>
      <c r="I5011">
        <v>150</v>
      </c>
      <c r="J5011" t="s">
        <v>21954</v>
      </c>
      <c r="K5011" t="s">
        <v>204</v>
      </c>
      <c r="L5011" t="s">
        <v>12492</v>
      </c>
      <c r="M5011" t="s">
        <v>21955</v>
      </c>
      <c r="N5011" t="s">
        <v>21955</v>
      </c>
      <c r="O5011" t="s">
        <v>21955</v>
      </c>
      <c r="P5011" t="s">
        <v>21955</v>
      </c>
      <c r="Q5011" t="s">
        <v>21956</v>
      </c>
      <c r="R5011">
        <v>0.05</v>
      </c>
      <c r="S5011">
        <v>0</v>
      </c>
    </row>
    <row r="5012" spans="1:19">
      <c r="A5012" t="s">
        <v>349</v>
      </c>
      <c r="B5012" t="s">
        <v>30848</v>
      </c>
      <c r="C5012" t="s">
        <v>30849</v>
      </c>
      <c r="D5012" t="s">
        <v>21970</v>
      </c>
      <c r="F5012" t="s">
        <v>21953</v>
      </c>
      <c r="G5012">
        <v>3220</v>
      </c>
      <c r="I5012">
        <v>150</v>
      </c>
      <c r="J5012" t="s">
        <v>21954</v>
      </c>
      <c r="K5012" t="s">
        <v>204</v>
      </c>
      <c r="L5012" t="s">
        <v>12492</v>
      </c>
      <c r="M5012" t="s">
        <v>21955</v>
      </c>
      <c r="N5012" t="s">
        <v>21955</v>
      </c>
      <c r="O5012" t="s">
        <v>21955</v>
      </c>
      <c r="P5012" t="s">
        <v>21955</v>
      </c>
      <c r="Q5012" t="s">
        <v>21956</v>
      </c>
      <c r="R5012">
        <v>0.05</v>
      </c>
      <c r="S5012">
        <v>0</v>
      </c>
    </row>
    <row r="5013" spans="1:19">
      <c r="A5013" t="s">
        <v>349</v>
      </c>
      <c r="B5013" t="s">
        <v>30850</v>
      </c>
      <c r="C5013" t="s">
        <v>30851</v>
      </c>
      <c r="D5013" t="s">
        <v>21970</v>
      </c>
      <c r="F5013" t="s">
        <v>21953</v>
      </c>
      <c r="G5013">
        <v>3260</v>
      </c>
      <c r="I5013">
        <v>150</v>
      </c>
      <c r="J5013" t="s">
        <v>21954</v>
      </c>
      <c r="K5013" t="s">
        <v>204</v>
      </c>
      <c r="L5013" t="s">
        <v>12492</v>
      </c>
      <c r="M5013" t="s">
        <v>21955</v>
      </c>
      <c r="N5013" t="s">
        <v>21955</v>
      </c>
      <c r="O5013" t="s">
        <v>21955</v>
      </c>
      <c r="P5013" t="s">
        <v>21955</v>
      </c>
      <c r="Q5013" t="s">
        <v>21956</v>
      </c>
      <c r="R5013">
        <v>0.05</v>
      </c>
      <c r="S5013">
        <v>0</v>
      </c>
    </row>
    <row r="5014" spans="1:19">
      <c r="A5014" t="s">
        <v>349</v>
      </c>
      <c r="B5014" t="s">
        <v>30852</v>
      </c>
      <c r="C5014" t="s">
        <v>30853</v>
      </c>
      <c r="D5014" t="s">
        <v>21970</v>
      </c>
      <c r="F5014" t="s">
        <v>21953</v>
      </c>
      <c r="G5014">
        <v>3220</v>
      </c>
      <c r="I5014">
        <v>150</v>
      </c>
      <c r="J5014" t="s">
        <v>21954</v>
      </c>
      <c r="K5014" t="s">
        <v>204</v>
      </c>
      <c r="L5014" t="s">
        <v>12492</v>
      </c>
      <c r="M5014" t="s">
        <v>21955</v>
      </c>
      <c r="N5014" t="s">
        <v>21955</v>
      </c>
      <c r="O5014" t="s">
        <v>21955</v>
      </c>
      <c r="P5014" t="s">
        <v>21955</v>
      </c>
      <c r="Q5014" t="s">
        <v>21956</v>
      </c>
      <c r="R5014">
        <v>0.05</v>
      </c>
      <c r="S5014">
        <v>0</v>
      </c>
    </row>
    <row r="5015" spans="1:19">
      <c r="A5015" t="s">
        <v>349</v>
      </c>
      <c r="B5015" t="s">
        <v>30854</v>
      </c>
      <c r="C5015" t="s">
        <v>30855</v>
      </c>
      <c r="D5015" t="s">
        <v>21970</v>
      </c>
      <c r="F5015" t="s">
        <v>21953</v>
      </c>
      <c r="G5015">
        <v>3220</v>
      </c>
      <c r="I5015">
        <v>150</v>
      </c>
      <c r="J5015" t="s">
        <v>21954</v>
      </c>
      <c r="K5015" t="s">
        <v>204</v>
      </c>
      <c r="L5015" t="s">
        <v>12492</v>
      </c>
      <c r="M5015" t="s">
        <v>21955</v>
      </c>
      <c r="N5015" t="s">
        <v>21955</v>
      </c>
      <c r="O5015" t="s">
        <v>21955</v>
      </c>
      <c r="P5015" t="s">
        <v>21955</v>
      </c>
      <c r="Q5015" t="s">
        <v>21956</v>
      </c>
      <c r="R5015">
        <v>0.05</v>
      </c>
      <c r="S5015">
        <v>0</v>
      </c>
    </row>
    <row r="5016" spans="1:19">
      <c r="A5016" t="s">
        <v>349</v>
      </c>
      <c r="B5016" t="s">
        <v>30856</v>
      </c>
      <c r="C5016" t="s">
        <v>30857</v>
      </c>
      <c r="D5016" t="s">
        <v>21970</v>
      </c>
      <c r="F5016" t="s">
        <v>21953</v>
      </c>
      <c r="G5016">
        <v>3220</v>
      </c>
      <c r="I5016">
        <v>150</v>
      </c>
      <c r="J5016" t="s">
        <v>21954</v>
      </c>
      <c r="K5016" t="s">
        <v>204</v>
      </c>
      <c r="L5016" t="s">
        <v>12492</v>
      </c>
      <c r="M5016" t="s">
        <v>21955</v>
      </c>
      <c r="N5016" t="s">
        <v>21955</v>
      </c>
      <c r="O5016" t="s">
        <v>21955</v>
      </c>
      <c r="P5016" t="s">
        <v>21955</v>
      </c>
      <c r="Q5016" t="s">
        <v>21956</v>
      </c>
      <c r="R5016">
        <v>0.05</v>
      </c>
      <c r="S5016">
        <v>0</v>
      </c>
    </row>
    <row r="5017" spans="1:19">
      <c r="A5017" t="s">
        <v>349</v>
      </c>
      <c r="B5017" t="s">
        <v>30858</v>
      </c>
      <c r="C5017" t="s">
        <v>30859</v>
      </c>
      <c r="D5017" t="s">
        <v>21970</v>
      </c>
      <c r="F5017" t="s">
        <v>21953</v>
      </c>
      <c r="G5017">
        <v>3220</v>
      </c>
      <c r="I5017">
        <v>150</v>
      </c>
      <c r="J5017" t="s">
        <v>21954</v>
      </c>
      <c r="K5017" t="s">
        <v>204</v>
      </c>
      <c r="L5017" t="s">
        <v>12492</v>
      </c>
      <c r="M5017" t="s">
        <v>21955</v>
      </c>
      <c r="N5017" t="s">
        <v>21955</v>
      </c>
      <c r="O5017" t="s">
        <v>21955</v>
      </c>
      <c r="P5017" t="s">
        <v>21955</v>
      </c>
      <c r="Q5017" t="s">
        <v>21956</v>
      </c>
      <c r="R5017">
        <v>0.05</v>
      </c>
      <c r="S5017">
        <v>0</v>
      </c>
    </row>
    <row r="5018" spans="1:19">
      <c r="A5018" t="s">
        <v>349</v>
      </c>
      <c r="B5018" t="s">
        <v>30860</v>
      </c>
      <c r="C5018" t="s">
        <v>30861</v>
      </c>
      <c r="D5018" t="s">
        <v>21970</v>
      </c>
      <c r="F5018" t="s">
        <v>21953</v>
      </c>
      <c r="G5018">
        <v>3220</v>
      </c>
      <c r="I5018">
        <v>150</v>
      </c>
      <c r="J5018" t="s">
        <v>21954</v>
      </c>
      <c r="K5018" t="s">
        <v>204</v>
      </c>
      <c r="L5018" t="s">
        <v>12492</v>
      </c>
      <c r="M5018" t="s">
        <v>21955</v>
      </c>
      <c r="N5018" t="s">
        <v>21955</v>
      </c>
      <c r="O5018" t="s">
        <v>21955</v>
      </c>
      <c r="P5018" t="s">
        <v>21955</v>
      </c>
      <c r="Q5018" t="s">
        <v>21956</v>
      </c>
      <c r="R5018">
        <v>0.05</v>
      </c>
      <c r="S5018">
        <v>0</v>
      </c>
    </row>
    <row r="5019" spans="1:19">
      <c r="A5019" t="s">
        <v>349</v>
      </c>
      <c r="B5019" t="s">
        <v>30862</v>
      </c>
      <c r="C5019" t="s">
        <v>30863</v>
      </c>
      <c r="D5019" t="s">
        <v>21970</v>
      </c>
      <c r="F5019" t="s">
        <v>21953</v>
      </c>
      <c r="G5019">
        <v>3220</v>
      </c>
      <c r="I5019">
        <v>150</v>
      </c>
      <c r="J5019" t="s">
        <v>21954</v>
      </c>
      <c r="K5019" t="s">
        <v>204</v>
      </c>
      <c r="L5019" t="s">
        <v>12492</v>
      </c>
      <c r="M5019" t="s">
        <v>21955</v>
      </c>
      <c r="N5019" t="s">
        <v>21955</v>
      </c>
      <c r="O5019" t="s">
        <v>21955</v>
      </c>
      <c r="P5019" t="s">
        <v>21955</v>
      </c>
      <c r="Q5019" t="s">
        <v>21956</v>
      </c>
      <c r="R5019">
        <v>0.05</v>
      </c>
      <c r="S5019">
        <v>0</v>
      </c>
    </row>
    <row r="5020" spans="1:19">
      <c r="A5020" t="s">
        <v>349</v>
      </c>
      <c r="B5020" t="s">
        <v>30864</v>
      </c>
      <c r="C5020" t="s">
        <v>30865</v>
      </c>
      <c r="D5020" t="s">
        <v>21970</v>
      </c>
      <c r="F5020" t="s">
        <v>21953</v>
      </c>
      <c r="G5020">
        <v>3220</v>
      </c>
      <c r="I5020">
        <v>150</v>
      </c>
      <c r="J5020" t="s">
        <v>21954</v>
      </c>
      <c r="K5020" t="s">
        <v>204</v>
      </c>
      <c r="L5020" t="s">
        <v>12492</v>
      </c>
      <c r="M5020" t="s">
        <v>21955</v>
      </c>
      <c r="N5020" t="s">
        <v>21955</v>
      </c>
      <c r="O5020" t="s">
        <v>21955</v>
      </c>
      <c r="P5020" t="s">
        <v>21955</v>
      </c>
      <c r="Q5020" t="s">
        <v>21956</v>
      </c>
      <c r="R5020">
        <v>0.05</v>
      </c>
      <c r="S5020">
        <v>0</v>
      </c>
    </row>
    <row r="5021" spans="1:19">
      <c r="A5021" t="s">
        <v>349</v>
      </c>
      <c r="B5021" t="s">
        <v>30866</v>
      </c>
      <c r="C5021" t="s">
        <v>30867</v>
      </c>
      <c r="D5021" t="s">
        <v>21970</v>
      </c>
      <c r="F5021" t="s">
        <v>21953</v>
      </c>
      <c r="G5021">
        <v>3220</v>
      </c>
      <c r="I5021">
        <v>150</v>
      </c>
      <c r="J5021" t="s">
        <v>21954</v>
      </c>
      <c r="K5021" t="s">
        <v>204</v>
      </c>
      <c r="L5021" t="s">
        <v>12492</v>
      </c>
      <c r="M5021" t="s">
        <v>21955</v>
      </c>
      <c r="N5021" t="s">
        <v>21955</v>
      </c>
      <c r="O5021" t="s">
        <v>21955</v>
      </c>
      <c r="P5021" t="s">
        <v>21955</v>
      </c>
      <c r="Q5021" t="s">
        <v>21956</v>
      </c>
      <c r="R5021">
        <v>0.05</v>
      </c>
      <c r="S5021">
        <v>0</v>
      </c>
    </row>
    <row r="5022" spans="1:19">
      <c r="A5022" t="s">
        <v>349</v>
      </c>
      <c r="B5022" t="s">
        <v>30868</v>
      </c>
      <c r="C5022" t="s">
        <v>30869</v>
      </c>
      <c r="D5022" t="s">
        <v>21970</v>
      </c>
      <c r="F5022" t="s">
        <v>21953</v>
      </c>
      <c r="G5022">
        <v>3220</v>
      </c>
      <c r="I5022">
        <v>150</v>
      </c>
      <c r="J5022" t="s">
        <v>21954</v>
      </c>
      <c r="K5022" t="s">
        <v>204</v>
      </c>
      <c r="L5022" t="s">
        <v>12492</v>
      </c>
      <c r="M5022" t="s">
        <v>21955</v>
      </c>
      <c r="N5022" t="s">
        <v>21955</v>
      </c>
      <c r="O5022" t="s">
        <v>21955</v>
      </c>
      <c r="P5022" t="s">
        <v>21955</v>
      </c>
      <c r="Q5022" t="s">
        <v>21956</v>
      </c>
      <c r="R5022">
        <v>0.05</v>
      </c>
      <c r="S5022">
        <v>0</v>
      </c>
    </row>
    <row r="5023" spans="1:19">
      <c r="A5023" t="s">
        <v>349</v>
      </c>
      <c r="B5023" t="s">
        <v>30870</v>
      </c>
      <c r="C5023" t="s">
        <v>30871</v>
      </c>
      <c r="D5023" t="s">
        <v>21970</v>
      </c>
      <c r="F5023" t="s">
        <v>21953</v>
      </c>
      <c r="G5023">
        <v>3220</v>
      </c>
      <c r="I5023">
        <v>150</v>
      </c>
      <c r="J5023" t="s">
        <v>21954</v>
      </c>
      <c r="K5023" t="s">
        <v>204</v>
      </c>
      <c r="L5023" t="s">
        <v>12492</v>
      </c>
      <c r="M5023" t="s">
        <v>21955</v>
      </c>
      <c r="N5023" t="s">
        <v>21955</v>
      </c>
      <c r="O5023" t="s">
        <v>21955</v>
      </c>
      <c r="P5023" t="s">
        <v>21955</v>
      </c>
      <c r="Q5023" t="s">
        <v>21956</v>
      </c>
      <c r="R5023">
        <v>0.05</v>
      </c>
      <c r="S5023">
        <v>0</v>
      </c>
    </row>
    <row r="5024" spans="1:19">
      <c r="A5024" t="s">
        <v>349</v>
      </c>
      <c r="B5024" t="s">
        <v>30872</v>
      </c>
      <c r="C5024" t="s">
        <v>30873</v>
      </c>
      <c r="D5024" t="s">
        <v>21970</v>
      </c>
      <c r="F5024" t="s">
        <v>21953</v>
      </c>
      <c r="G5024">
        <v>3220</v>
      </c>
      <c r="I5024">
        <v>150</v>
      </c>
      <c r="J5024" t="s">
        <v>21954</v>
      </c>
      <c r="K5024" t="s">
        <v>204</v>
      </c>
      <c r="L5024" t="s">
        <v>12492</v>
      </c>
      <c r="M5024" t="s">
        <v>21955</v>
      </c>
      <c r="N5024" t="s">
        <v>21955</v>
      </c>
      <c r="O5024" t="s">
        <v>21955</v>
      </c>
      <c r="P5024" t="s">
        <v>21955</v>
      </c>
      <c r="Q5024" t="s">
        <v>21956</v>
      </c>
      <c r="R5024">
        <v>0.05</v>
      </c>
      <c r="S5024">
        <v>0</v>
      </c>
    </row>
    <row r="5025" spans="1:19">
      <c r="A5025" t="s">
        <v>349</v>
      </c>
      <c r="B5025" t="s">
        <v>30874</v>
      </c>
      <c r="C5025" t="s">
        <v>30875</v>
      </c>
      <c r="D5025" t="s">
        <v>21970</v>
      </c>
      <c r="F5025" t="s">
        <v>21953</v>
      </c>
      <c r="G5025">
        <v>3220</v>
      </c>
      <c r="I5025">
        <v>150</v>
      </c>
      <c r="J5025" t="s">
        <v>21954</v>
      </c>
      <c r="K5025" t="s">
        <v>204</v>
      </c>
      <c r="L5025" t="s">
        <v>12492</v>
      </c>
      <c r="M5025" t="s">
        <v>21955</v>
      </c>
      <c r="N5025" t="s">
        <v>21955</v>
      </c>
      <c r="O5025" t="s">
        <v>21955</v>
      </c>
      <c r="P5025" t="s">
        <v>21955</v>
      </c>
      <c r="Q5025" t="s">
        <v>21956</v>
      </c>
      <c r="R5025">
        <v>0.05</v>
      </c>
      <c r="S5025">
        <v>0</v>
      </c>
    </row>
    <row r="5026" spans="1:19">
      <c r="A5026" t="s">
        <v>349</v>
      </c>
      <c r="B5026" t="s">
        <v>30876</v>
      </c>
      <c r="C5026" t="s">
        <v>30877</v>
      </c>
      <c r="D5026" t="s">
        <v>21970</v>
      </c>
      <c r="F5026" t="s">
        <v>21953</v>
      </c>
      <c r="G5026">
        <v>3220</v>
      </c>
      <c r="I5026">
        <v>150</v>
      </c>
      <c r="J5026" t="s">
        <v>21954</v>
      </c>
      <c r="K5026" t="s">
        <v>204</v>
      </c>
      <c r="L5026" t="s">
        <v>12492</v>
      </c>
      <c r="M5026" t="s">
        <v>21955</v>
      </c>
      <c r="N5026" t="s">
        <v>21955</v>
      </c>
      <c r="O5026" t="s">
        <v>21955</v>
      </c>
      <c r="P5026" t="s">
        <v>21955</v>
      </c>
      <c r="Q5026" t="s">
        <v>21956</v>
      </c>
      <c r="R5026">
        <v>0.05</v>
      </c>
      <c r="S5026">
        <v>0</v>
      </c>
    </row>
    <row r="5027" spans="1:19">
      <c r="A5027" t="s">
        <v>349</v>
      </c>
      <c r="B5027" t="s">
        <v>30878</v>
      </c>
      <c r="C5027" t="s">
        <v>30879</v>
      </c>
      <c r="D5027" t="s">
        <v>21970</v>
      </c>
      <c r="F5027" t="s">
        <v>21953</v>
      </c>
      <c r="G5027">
        <v>3220</v>
      </c>
      <c r="I5027">
        <v>150</v>
      </c>
      <c r="J5027" t="s">
        <v>21954</v>
      </c>
      <c r="K5027" t="s">
        <v>204</v>
      </c>
      <c r="L5027" t="s">
        <v>12492</v>
      </c>
      <c r="M5027" t="s">
        <v>21955</v>
      </c>
      <c r="N5027" t="s">
        <v>21955</v>
      </c>
      <c r="O5027" t="s">
        <v>21955</v>
      </c>
      <c r="P5027" t="s">
        <v>21955</v>
      </c>
      <c r="Q5027" t="s">
        <v>21956</v>
      </c>
      <c r="R5027">
        <v>0.05</v>
      </c>
      <c r="S5027">
        <v>0</v>
      </c>
    </row>
    <row r="5028" spans="1:19">
      <c r="A5028" t="s">
        <v>349</v>
      </c>
      <c r="B5028" t="s">
        <v>30880</v>
      </c>
      <c r="C5028" t="s">
        <v>30881</v>
      </c>
      <c r="D5028" t="s">
        <v>21970</v>
      </c>
      <c r="F5028" t="s">
        <v>21953</v>
      </c>
      <c r="G5028">
        <v>3220</v>
      </c>
      <c r="I5028">
        <v>150</v>
      </c>
      <c r="J5028" t="s">
        <v>21954</v>
      </c>
      <c r="K5028" t="s">
        <v>204</v>
      </c>
      <c r="L5028" t="s">
        <v>12492</v>
      </c>
      <c r="M5028" t="s">
        <v>21955</v>
      </c>
      <c r="N5028" t="s">
        <v>21955</v>
      </c>
      <c r="O5028" t="s">
        <v>21955</v>
      </c>
      <c r="P5028" t="s">
        <v>21955</v>
      </c>
      <c r="Q5028" t="s">
        <v>21956</v>
      </c>
      <c r="R5028">
        <v>0.05</v>
      </c>
      <c r="S5028">
        <v>0</v>
      </c>
    </row>
    <row r="5029" spans="1:19">
      <c r="A5029" t="s">
        <v>349</v>
      </c>
      <c r="B5029" t="s">
        <v>30882</v>
      </c>
      <c r="C5029" t="s">
        <v>30883</v>
      </c>
      <c r="D5029" t="s">
        <v>21970</v>
      </c>
      <c r="F5029" t="s">
        <v>21953</v>
      </c>
      <c r="G5029">
        <v>3220</v>
      </c>
      <c r="I5029">
        <v>150</v>
      </c>
      <c r="J5029" t="s">
        <v>21954</v>
      </c>
      <c r="K5029" t="s">
        <v>204</v>
      </c>
      <c r="L5029" t="s">
        <v>12492</v>
      </c>
      <c r="M5029" t="s">
        <v>21955</v>
      </c>
      <c r="N5029" t="s">
        <v>21955</v>
      </c>
      <c r="O5029" t="s">
        <v>21955</v>
      </c>
      <c r="P5029" t="s">
        <v>21955</v>
      </c>
      <c r="Q5029" t="s">
        <v>21956</v>
      </c>
      <c r="R5029">
        <v>0.05</v>
      </c>
      <c r="S5029">
        <v>0</v>
      </c>
    </row>
    <row r="5030" spans="1:19">
      <c r="A5030" t="s">
        <v>349</v>
      </c>
      <c r="B5030" t="s">
        <v>30884</v>
      </c>
      <c r="C5030" t="s">
        <v>30885</v>
      </c>
      <c r="D5030" t="s">
        <v>21970</v>
      </c>
      <c r="F5030" t="s">
        <v>21953</v>
      </c>
      <c r="G5030">
        <v>3220</v>
      </c>
      <c r="I5030">
        <v>150</v>
      </c>
      <c r="J5030" t="s">
        <v>21954</v>
      </c>
      <c r="K5030" t="s">
        <v>204</v>
      </c>
      <c r="L5030" t="s">
        <v>12492</v>
      </c>
      <c r="M5030" t="s">
        <v>21955</v>
      </c>
      <c r="N5030" t="s">
        <v>21955</v>
      </c>
      <c r="O5030" t="s">
        <v>21955</v>
      </c>
      <c r="P5030" t="s">
        <v>21955</v>
      </c>
      <c r="Q5030" t="s">
        <v>21956</v>
      </c>
      <c r="R5030">
        <v>0.05</v>
      </c>
      <c r="S5030">
        <v>0</v>
      </c>
    </row>
    <row r="5031" spans="1:19">
      <c r="A5031" t="s">
        <v>349</v>
      </c>
      <c r="B5031" t="s">
        <v>30886</v>
      </c>
      <c r="C5031" t="s">
        <v>30887</v>
      </c>
      <c r="D5031" t="s">
        <v>21970</v>
      </c>
      <c r="F5031" t="s">
        <v>21953</v>
      </c>
      <c r="G5031">
        <v>3220</v>
      </c>
      <c r="I5031">
        <v>150</v>
      </c>
      <c r="J5031" t="s">
        <v>21954</v>
      </c>
      <c r="K5031" t="s">
        <v>204</v>
      </c>
      <c r="L5031" t="s">
        <v>12492</v>
      </c>
      <c r="M5031" t="s">
        <v>21955</v>
      </c>
      <c r="N5031" t="s">
        <v>21955</v>
      </c>
      <c r="O5031" t="s">
        <v>21955</v>
      </c>
      <c r="P5031" t="s">
        <v>21955</v>
      </c>
      <c r="Q5031" t="s">
        <v>21956</v>
      </c>
      <c r="R5031">
        <v>0.05</v>
      </c>
      <c r="S5031">
        <v>0</v>
      </c>
    </row>
    <row r="5032" spans="1:19">
      <c r="A5032" t="s">
        <v>349</v>
      </c>
      <c r="B5032" t="s">
        <v>30888</v>
      </c>
      <c r="C5032" t="s">
        <v>30889</v>
      </c>
      <c r="D5032" t="s">
        <v>21970</v>
      </c>
      <c r="F5032" t="s">
        <v>21953</v>
      </c>
      <c r="G5032">
        <v>3220</v>
      </c>
      <c r="I5032">
        <v>150</v>
      </c>
      <c r="J5032" t="s">
        <v>21954</v>
      </c>
      <c r="K5032" t="s">
        <v>204</v>
      </c>
      <c r="L5032" t="s">
        <v>12492</v>
      </c>
      <c r="M5032" t="s">
        <v>21955</v>
      </c>
      <c r="N5032" t="s">
        <v>21955</v>
      </c>
      <c r="O5032" t="s">
        <v>21955</v>
      </c>
      <c r="P5032" t="s">
        <v>21955</v>
      </c>
      <c r="Q5032" t="s">
        <v>21956</v>
      </c>
      <c r="R5032">
        <v>0.05</v>
      </c>
      <c r="S5032">
        <v>0</v>
      </c>
    </row>
    <row r="5033" spans="1:19">
      <c r="A5033" t="s">
        <v>349</v>
      </c>
      <c r="B5033" t="s">
        <v>30890</v>
      </c>
      <c r="C5033" t="s">
        <v>30891</v>
      </c>
      <c r="D5033" t="s">
        <v>21970</v>
      </c>
      <c r="F5033" t="s">
        <v>21953</v>
      </c>
      <c r="G5033">
        <v>3240</v>
      </c>
      <c r="I5033">
        <v>150</v>
      </c>
      <c r="J5033" t="s">
        <v>21954</v>
      </c>
      <c r="K5033" t="s">
        <v>204</v>
      </c>
      <c r="L5033" t="s">
        <v>12492</v>
      </c>
      <c r="M5033" t="s">
        <v>21955</v>
      </c>
      <c r="N5033" t="s">
        <v>21955</v>
      </c>
      <c r="O5033" t="s">
        <v>21955</v>
      </c>
      <c r="P5033" t="s">
        <v>21955</v>
      </c>
      <c r="Q5033" t="s">
        <v>21956</v>
      </c>
      <c r="R5033">
        <v>0.05</v>
      </c>
      <c r="S5033">
        <v>0</v>
      </c>
    </row>
    <row r="5034" spans="1:19">
      <c r="A5034" t="s">
        <v>349</v>
      </c>
      <c r="B5034" t="s">
        <v>30892</v>
      </c>
      <c r="C5034" t="s">
        <v>30893</v>
      </c>
      <c r="D5034" t="s">
        <v>21970</v>
      </c>
      <c r="F5034" t="s">
        <v>21953</v>
      </c>
      <c r="G5034">
        <v>3260</v>
      </c>
      <c r="I5034">
        <v>150</v>
      </c>
      <c r="J5034" t="s">
        <v>21954</v>
      </c>
      <c r="K5034" t="s">
        <v>204</v>
      </c>
      <c r="L5034" t="s">
        <v>12492</v>
      </c>
      <c r="M5034" t="s">
        <v>21955</v>
      </c>
      <c r="N5034" t="s">
        <v>21955</v>
      </c>
      <c r="O5034" t="s">
        <v>21955</v>
      </c>
      <c r="P5034" t="s">
        <v>21955</v>
      </c>
      <c r="Q5034" t="s">
        <v>21956</v>
      </c>
      <c r="R5034">
        <v>0.05</v>
      </c>
      <c r="S5034">
        <v>0</v>
      </c>
    </row>
    <row r="5035" spans="1:19">
      <c r="A5035" t="s">
        <v>349</v>
      </c>
      <c r="B5035" t="s">
        <v>30894</v>
      </c>
      <c r="C5035" t="s">
        <v>30895</v>
      </c>
      <c r="D5035" t="s">
        <v>21970</v>
      </c>
      <c r="F5035" t="s">
        <v>21953</v>
      </c>
      <c r="G5035">
        <v>3240</v>
      </c>
      <c r="I5035">
        <v>150</v>
      </c>
      <c r="J5035" t="s">
        <v>21954</v>
      </c>
      <c r="K5035" t="s">
        <v>204</v>
      </c>
      <c r="L5035" t="s">
        <v>12492</v>
      </c>
      <c r="M5035" t="s">
        <v>21955</v>
      </c>
      <c r="N5035" t="s">
        <v>21955</v>
      </c>
      <c r="O5035" t="s">
        <v>21955</v>
      </c>
      <c r="P5035" t="s">
        <v>21955</v>
      </c>
      <c r="Q5035" t="s">
        <v>21956</v>
      </c>
      <c r="R5035">
        <v>0.05</v>
      </c>
      <c r="S5035">
        <v>0</v>
      </c>
    </row>
    <row r="5036" spans="1:19">
      <c r="A5036" t="s">
        <v>349</v>
      </c>
      <c r="B5036" t="s">
        <v>30896</v>
      </c>
      <c r="C5036" t="s">
        <v>30897</v>
      </c>
      <c r="D5036" t="s">
        <v>21970</v>
      </c>
      <c r="F5036" t="s">
        <v>21953</v>
      </c>
      <c r="G5036">
        <v>3220</v>
      </c>
      <c r="I5036">
        <v>150</v>
      </c>
      <c r="J5036" t="s">
        <v>21954</v>
      </c>
      <c r="K5036" t="s">
        <v>204</v>
      </c>
      <c r="L5036" t="s">
        <v>12492</v>
      </c>
      <c r="M5036" t="s">
        <v>21955</v>
      </c>
      <c r="N5036" t="s">
        <v>21955</v>
      </c>
      <c r="O5036" t="s">
        <v>21955</v>
      </c>
      <c r="P5036" t="s">
        <v>21955</v>
      </c>
      <c r="Q5036" t="s">
        <v>21956</v>
      </c>
      <c r="R5036">
        <v>0.05</v>
      </c>
      <c r="S5036">
        <v>0</v>
      </c>
    </row>
    <row r="5037" spans="1:19">
      <c r="A5037" t="s">
        <v>349</v>
      </c>
      <c r="B5037" t="s">
        <v>30898</v>
      </c>
      <c r="C5037" t="s">
        <v>30899</v>
      </c>
      <c r="D5037" t="s">
        <v>21970</v>
      </c>
      <c r="F5037" t="s">
        <v>21953</v>
      </c>
      <c r="G5037">
        <v>3260</v>
      </c>
      <c r="I5037">
        <v>150</v>
      </c>
      <c r="J5037" t="s">
        <v>21954</v>
      </c>
      <c r="K5037" t="s">
        <v>204</v>
      </c>
      <c r="L5037" t="s">
        <v>12492</v>
      </c>
      <c r="M5037" t="s">
        <v>21955</v>
      </c>
      <c r="N5037" t="s">
        <v>21955</v>
      </c>
      <c r="O5037" t="s">
        <v>21955</v>
      </c>
      <c r="P5037" t="s">
        <v>21955</v>
      </c>
      <c r="Q5037" t="s">
        <v>21956</v>
      </c>
      <c r="R5037">
        <v>0.05</v>
      </c>
      <c r="S5037">
        <v>0</v>
      </c>
    </row>
    <row r="5038" spans="1:19">
      <c r="A5038" t="s">
        <v>349</v>
      </c>
      <c r="B5038" t="s">
        <v>30900</v>
      </c>
      <c r="C5038" t="s">
        <v>30901</v>
      </c>
      <c r="D5038" t="s">
        <v>21970</v>
      </c>
      <c r="F5038" t="s">
        <v>21953</v>
      </c>
      <c r="G5038">
        <v>3260</v>
      </c>
      <c r="I5038">
        <v>150</v>
      </c>
      <c r="J5038" t="s">
        <v>21954</v>
      </c>
      <c r="K5038" t="s">
        <v>204</v>
      </c>
      <c r="L5038" t="s">
        <v>12492</v>
      </c>
      <c r="M5038" t="s">
        <v>21955</v>
      </c>
      <c r="N5038" t="s">
        <v>21955</v>
      </c>
      <c r="O5038" t="s">
        <v>21955</v>
      </c>
      <c r="P5038" t="s">
        <v>21955</v>
      </c>
      <c r="Q5038" t="s">
        <v>21956</v>
      </c>
      <c r="R5038">
        <v>0.05</v>
      </c>
      <c r="S5038">
        <v>0</v>
      </c>
    </row>
    <row r="5039" spans="1:19">
      <c r="A5039" t="s">
        <v>349</v>
      </c>
      <c r="B5039" t="s">
        <v>30902</v>
      </c>
      <c r="C5039" t="s">
        <v>30903</v>
      </c>
      <c r="D5039" t="s">
        <v>21970</v>
      </c>
      <c r="F5039" t="s">
        <v>21953</v>
      </c>
      <c r="G5039">
        <v>3220</v>
      </c>
      <c r="I5039">
        <v>150</v>
      </c>
      <c r="J5039" t="s">
        <v>21954</v>
      </c>
      <c r="K5039" t="s">
        <v>204</v>
      </c>
      <c r="L5039" t="s">
        <v>12492</v>
      </c>
      <c r="M5039" t="s">
        <v>21955</v>
      </c>
      <c r="N5039" t="s">
        <v>21955</v>
      </c>
      <c r="O5039" t="s">
        <v>21955</v>
      </c>
      <c r="P5039" t="s">
        <v>21955</v>
      </c>
      <c r="Q5039" t="s">
        <v>21956</v>
      </c>
      <c r="R5039">
        <v>0.05</v>
      </c>
      <c r="S5039">
        <v>0</v>
      </c>
    </row>
    <row r="5040" spans="1:19">
      <c r="A5040" t="s">
        <v>349</v>
      </c>
      <c r="B5040" t="s">
        <v>30904</v>
      </c>
      <c r="C5040" t="s">
        <v>30905</v>
      </c>
      <c r="D5040" t="s">
        <v>21970</v>
      </c>
      <c r="F5040" t="s">
        <v>21953</v>
      </c>
      <c r="G5040">
        <v>3220</v>
      </c>
      <c r="I5040">
        <v>150</v>
      </c>
      <c r="J5040" t="s">
        <v>21954</v>
      </c>
      <c r="K5040" t="s">
        <v>204</v>
      </c>
      <c r="L5040" t="s">
        <v>12492</v>
      </c>
      <c r="M5040" t="s">
        <v>21955</v>
      </c>
      <c r="N5040" t="s">
        <v>21955</v>
      </c>
      <c r="O5040" t="s">
        <v>21955</v>
      </c>
      <c r="P5040" t="s">
        <v>21955</v>
      </c>
      <c r="Q5040" t="s">
        <v>21956</v>
      </c>
      <c r="R5040">
        <v>0.05</v>
      </c>
      <c r="S5040">
        <v>0</v>
      </c>
    </row>
    <row r="5041" spans="1:19">
      <c r="A5041" t="s">
        <v>349</v>
      </c>
      <c r="B5041" t="s">
        <v>30906</v>
      </c>
      <c r="C5041" t="s">
        <v>30907</v>
      </c>
      <c r="D5041" t="s">
        <v>21970</v>
      </c>
      <c r="F5041" t="s">
        <v>21953</v>
      </c>
      <c r="G5041">
        <v>3220</v>
      </c>
      <c r="I5041">
        <v>150</v>
      </c>
      <c r="J5041" t="s">
        <v>21954</v>
      </c>
      <c r="K5041" t="s">
        <v>204</v>
      </c>
      <c r="L5041" t="s">
        <v>12492</v>
      </c>
      <c r="M5041" t="s">
        <v>21955</v>
      </c>
      <c r="N5041" t="s">
        <v>21955</v>
      </c>
      <c r="O5041" t="s">
        <v>21955</v>
      </c>
      <c r="P5041" t="s">
        <v>21955</v>
      </c>
      <c r="Q5041" t="s">
        <v>21956</v>
      </c>
      <c r="R5041">
        <v>0.05</v>
      </c>
      <c r="S5041">
        <v>0</v>
      </c>
    </row>
    <row r="5042" spans="1:19">
      <c r="A5042" t="s">
        <v>349</v>
      </c>
      <c r="B5042" t="s">
        <v>30908</v>
      </c>
      <c r="C5042" t="s">
        <v>30909</v>
      </c>
      <c r="D5042" t="s">
        <v>21970</v>
      </c>
      <c r="F5042" t="s">
        <v>21953</v>
      </c>
      <c r="G5042">
        <v>3220</v>
      </c>
      <c r="I5042">
        <v>150</v>
      </c>
      <c r="J5042" t="s">
        <v>21954</v>
      </c>
      <c r="K5042" t="s">
        <v>204</v>
      </c>
      <c r="L5042" t="s">
        <v>12492</v>
      </c>
      <c r="M5042" t="s">
        <v>21955</v>
      </c>
      <c r="N5042" t="s">
        <v>21955</v>
      </c>
      <c r="O5042" t="s">
        <v>21955</v>
      </c>
      <c r="P5042" t="s">
        <v>21955</v>
      </c>
      <c r="Q5042" t="s">
        <v>21956</v>
      </c>
      <c r="R5042">
        <v>0.05</v>
      </c>
      <c r="S5042">
        <v>0</v>
      </c>
    </row>
    <row r="5043" spans="1:19">
      <c r="A5043" t="s">
        <v>349</v>
      </c>
      <c r="B5043" t="s">
        <v>30910</v>
      </c>
      <c r="C5043" t="s">
        <v>30911</v>
      </c>
      <c r="D5043" t="s">
        <v>21970</v>
      </c>
      <c r="F5043" t="s">
        <v>21953</v>
      </c>
      <c r="G5043">
        <v>3220</v>
      </c>
      <c r="I5043">
        <v>150</v>
      </c>
      <c r="J5043" t="s">
        <v>21954</v>
      </c>
      <c r="K5043" t="s">
        <v>204</v>
      </c>
      <c r="L5043" t="s">
        <v>12492</v>
      </c>
      <c r="M5043" t="s">
        <v>21955</v>
      </c>
      <c r="N5043" t="s">
        <v>21955</v>
      </c>
      <c r="O5043" t="s">
        <v>21955</v>
      </c>
      <c r="P5043" t="s">
        <v>21955</v>
      </c>
      <c r="Q5043" t="s">
        <v>21956</v>
      </c>
      <c r="R5043">
        <v>0.05</v>
      </c>
      <c r="S5043">
        <v>0</v>
      </c>
    </row>
    <row r="5044" spans="1:19">
      <c r="A5044" t="s">
        <v>349</v>
      </c>
      <c r="B5044" t="s">
        <v>30912</v>
      </c>
      <c r="C5044" t="s">
        <v>30913</v>
      </c>
      <c r="D5044" t="s">
        <v>21970</v>
      </c>
      <c r="F5044" t="s">
        <v>21953</v>
      </c>
      <c r="G5044">
        <v>3220</v>
      </c>
      <c r="I5044">
        <v>150</v>
      </c>
      <c r="J5044" t="s">
        <v>21954</v>
      </c>
      <c r="K5044" t="s">
        <v>204</v>
      </c>
      <c r="L5044" t="s">
        <v>12492</v>
      </c>
      <c r="M5044" t="s">
        <v>21955</v>
      </c>
      <c r="N5044" t="s">
        <v>21955</v>
      </c>
      <c r="O5044" t="s">
        <v>21955</v>
      </c>
      <c r="P5044" t="s">
        <v>21955</v>
      </c>
      <c r="Q5044" t="s">
        <v>21956</v>
      </c>
      <c r="R5044">
        <v>0.05</v>
      </c>
      <c r="S5044">
        <v>0</v>
      </c>
    </row>
    <row r="5045" spans="1:19">
      <c r="A5045" t="s">
        <v>349</v>
      </c>
      <c r="B5045" t="s">
        <v>30914</v>
      </c>
      <c r="C5045" t="s">
        <v>30915</v>
      </c>
      <c r="D5045" t="s">
        <v>21970</v>
      </c>
      <c r="F5045" t="s">
        <v>21953</v>
      </c>
      <c r="G5045">
        <v>3220</v>
      </c>
      <c r="I5045">
        <v>150</v>
      </c>
      <c r="J5045" t="s">
        <v>21954</v>
      </c>
      <c r="K5045" t="s">
        <v>204</v>
      </c>
      <c r="L5045" t="s">
        <v>12492</v>
      </c>
      <c r="M5045" t="s">
        <v>21955</v>
      </c>
      <c r="N5045" t="s">
        <v>21955</v>
      </c>
      <c r="O5045" t="s">
        <v>21955</v>
      </c>
      <c r="P5045" t="s">
        <v>21955</v>
      </c>
      <c r="Q5045" t="s">
        <v>21956</v>
      </c>
      <c r="R5045">
        <v>0.05</v>
      </c>
      <c r="S5045">
        <v>0</v>
      </c>
    </row>
    <row r="5046" spans="1:19">
      <c r="A5046" t="s">
        <v>349</v>
      </c>
      <c r="B5046" t="s">
        <v>30916</v>
      </c>
      <c r="C5046" t="s">
        <v>30917</v>
      </c>
      <c r="D5046" t="s">
        <v>21970</v>
      </c>
      <c r="F5046" t="s">
        <v>21953</v>
      </c>
      <c r="G5046">
        <v>3220</v>
      </c>
      <c r="I5046">
        <v>150</v>
      </c>
      <c r="J5046" t="s">
        <v>21954</v>
      </c>
      <c r="K5046" t="s">
        <v>204</v>
      </c>
      <c r="L5046" t="s">
        <v>12492</v>
      </c>
      <c r="M5046" t="s">
        <v>21955</v>
      </c>
      <c r="N5046" t="s">
        <v>21955</v>
      </c>
      <c r="O5046" t="s">
        <v>21955</v>
      </c>
      <c r="P5046" t="s">
        <v>21955</v>
      </c>
      <c r="Q5046" t="s">
        <v>21956</v>
      </c>
      <c r="R5046">
        <v>0.05</v>
      </c>
      <c r="S5046">
        <v>0</v>
      </c>
    </row>
    <row r="5047" spans="1:19">
      <c r="A5047" t="s">
        <v>349</v>
      </c>
      <c r="B5047" t="s">
        <v>30918</v>
      </c>
      <c r="C5047" t="s">
        <v>30919</v>
      </c>
      <c r="D5047" t="s">
        <v>21970</v>
      </c>
      <c r="F5047" t="s">
        <v>21953</v>
      </c>
      <c r="G5047">
        <v>3220</v>
      </c>
      <c r="I5047">
        <v>150</v>
      </c>
      <c r="J5047" t="s">
        <v>21954</v>
      </c>
      <c r="K5047" t="s">
        <v>204</v>
      </c>
      <c r="L5047" t="s">
        <v>12492</v>
      </c>
      <c r="M5047" t="s">
        <v>21955</v>
      </c>
      <c r="N5047" t="s">
        <v>21955</v>
      </c>
      <c r="O5047" t="s">
        <v>21955</v>
      </c>
      <c r="P5047" t="s">
        <v>21955</v>
      </c>
      <c r="Q5047" t="s">
        <v>21956</v>
      </c>
      <c r="R5047">
        <v>0.05</v>
      </c>
      <c r="S5047">
        <v>0</v>
      </c>
    </row>
    <row r="5048" spans="1:19">
      <c r="A5048" t="s">
        <v>349</v>
      </c>
      <c r="B5048" t="s">
        <v>30920</v>
      </c>
      <c r="C5048" t="s">
        <v>30921</v>
      </c>
      <c r="D5048" t="s">
        <v>21970</v>
      </c>
      <c r="F5048" t="s">
        <v>21953</v>
      </c>
      <c r="G5048">
        <v>3220</v>
      </c>
      <c r="I5048">
        <v>150</v>
      </c>
      <c r="J5048" t="s">
        <v>21954</v>
      </c>
      <c r="K5048" t="s">
        <v>204</v>
      </c>
      <c r="L5048" t="s">
        <v>12492</v>
      </c>
      <c r="M5048" t="s">
        <v>21955</v>
      </c>
      <c r="N5048" t="s">
        <v>21955</v>
      </c>
      <c r="O5048" t="s">
        <v>21955</v>
      </c>
      <c r="P5048" t="s">
        <v>21955</v>
      </c>
      <c r="Q5048" t="s">
        <v>21956</v>
      </c>
      <c r="R5048">
        <v>0.05</v>
      </c>
      <c r="S5048">
        <v>0</v>
      </c>
    </row>
    <row r="5049" spans="1:19">
      <c r="A5049" t="s">
        <v>349</v>
      </c>
      <c r="B5049" t="s">
        <v>30922</v>
      </c>
      <c r="C5049" t="s">
        <v>30923</v>
      </c>
      <c r="D5049" t="s">
        <v>21970</v>
      </c>
      <c r="F5049" t="s">
        <v>21953</v>
      </c>
      <c r="G5049">
        <v>3220</v>
      </c>
      <c r="I5049">
        <v>150</v>
      </c>
      <c r="J5049" t="s">
        <v>21954</v>
      </c>
      <c r="K5049" t="s">
        <v>204</v>
      </c>
      <c r="L5049" t="s">
        <v>12492</v>
      </c>
      <c r="M5049" t="s">
        <v>21955</v>
      </c>
      <c r="N5049" t="s">
        <v>21955</v>
      </c>
      <c r="O5049" t="s">
        <v>21955</v>
      </c>
      <c r="P5049" t="s">
        <v>21955</v>
      </c>
      <c r="Q5049" t="s">
        <v>21956</v>
      </c>
      <c r="R5049">
        <v>0.05</v>
      </c>
      <c r="S5049">
        <v>0</v>
      </c>
    </row>
    <row r="5050" spans="1:19">
      <c r="A5050" t="s">
        <v>349</v>
      </c>
      <c r="B5050" t="s">
        <v>30924</v>
      </c>
      <c r="C5050" t="s">
        <v>30925</v>
      </c>
      <c r="D5050" t="s">
        <v>21970</v>
      </c>
      <c r="F5050" t="s">
        <v>21953</v>
      </c>
      <c r="G5050">
        <v>3220</v>
      </c>
      <c r="I5050">
        <v>150</v>
      </c>
      <c r="J5050" t="s">
        <v>21954</v>
      </c>
      <c r="K5050" t="s">
        <v>204</v>
      </c>
      <c r="L5050" t="s">
        <v>12492</v>
      </c>
      <c r="M5050" t="s">
        <v>21955</v>
      </c>
      <c r="N5050" t="s">
        <v>21955</v>
      </c>
      <c r="O5050" t="s">
        <v>21955</v>
      </c>
      <c r="P5050" t="s">
        <v>21955</v>
      </c>
      <c r="Q5050" t="s">
        <v>21956</v>
      </c>
      <c r="R5050">
        <v>0.05</v>
      </c>
      <c r="S5050">
        <v>0</v>
      </c>
    </row>
    <row r="5051" spans="1:19">
      <c r="A5051" t="s">
        <v>349</v>
      </c>
      <c r="B5051" t="s">
        <v>30926</v>
      </c>
      <c r="C5051" t="s">
        <v>30927</v>
      </c>
      <c r="D5051" t="s">
        <v>21970</v>
      </c>
      <c r="F5051" t="s">
        <v>21953</v>
      </c>
      <c r="G5051">
        <v>3220</v>
      </c>
      <c r="I5051">
        <v>150</v>
      </c>
      <c r="J5051" t="s">
        <v>21954</v>
      </c>
      <c r="K5051" t="s">
        <v>204</v>
      </c>
      <c r="L5051" t="s">
        <v>12492</v>
      </c>
      <c r="M5051" t="s">
        <v>21955</v>
      </c>
      <c r="N5051" t="s">
        <v>21955</v>
      </c>
      <c r="O5051" t="s">
        <v>21955</v>
      </c>
      <c r="P5051" t="s">
        <v>21955</v>
      </c>
      <c r="Q5051" t="s">
        <v>21956</v>
      </c>
      <c r="R5051">
        <v>0.05</v>
      </c>
      <c r="S5051">
        <v>0</v>
      </c>
    </row>
    <row r="5052" spans="1:19">
      <c r="A5052" t="s">
        <v>349</v>
      </c>
      <c r="B5052" t="s">
        <v>30928</v>
      </c>
      <c r="C5052" t="s">
        <v>30929</v>
      </c>
      <c r="D5052" t="s">
        <v>21970</v>
      </c>
      <c r="F5052" t="s">
        <v>21953</v>
      </c>
      <c r="G5052">
        <v>3220</v>
      </c>
      <c r="I5052">
        <v>150</v>
      </c>
      <c r="J5052" t="s">
        <v>21954</v>
      </c>
      <c r="K5052" t="s">
        <v>204</v>
      </c>
      <c r="L5052" t="s">
        <v>12492</v>
      </c>
      <c r="M5052" t="s">
        <v>21955</v>
      </c>
      <c r="N5052" t="s">
        <v>21955</v>
      </c>
      <c r="O5052" t="s">
        <v>21955</v>
      </c>
      <c r="P5052" t="s">
        <v>21955</v>
      </c>
      <c r="Q5052" t="s">
        <v>21956</v>
      </c>
      <c r="R5052">
        <v>0.05</v>
      </c>
      <c r="S5052">
        <v>0</v>
      </c>
    </row>
    <row r="5053" spans="1:19">
      <c r="A5053" t="s">
        <v>349</v>
      </c>
      <c r="B5053" t="s">
        <v>30930</v>
      </c>
      <c r="C5053" t="s">
        <v>30931</v>
      </c>
      <c r="D5053" t="s">
        <v>21970</v>
      </c>
      <c r="F5053" t="s">
        <v>21953</v>
      </c>
      <c r="G5053">
        <v>3220</v>
      </c>
      <c r="I5053">
        <v>150</v>
      </c>
      <c r="J5053" t="s">
        <v>21954</v>
      </c>
      <c r="K5053" t="s">
        <v>204</v>
      </c>
      <c r="L5053" t="s">
        <v>12492</v>
      </c>
      <c r="M5053" t="s">
        <v>21955</v>
      </c>
      <c r="N5053" t="s">
        <v>21955</v>
      </c>
      <c r="O5053" t="s">
        <v>21955</v>
      </c>
      <c r="P5053" t="s">
        <v>21955</v>
      </c>
      <c r="Q5053" t="s">
        <v>21956</v>
      </c>
      <c r="R5053">
        <v>0.05</v>
      </c>
      <c r="S5053">
        <v>0</v>
      </c>
    </row>
    <row r="5054" spans="1:19">
      <c r="A5054" t="s">
        <v>349</v>
      </c>
      <c r="B5054" t="s">
        <v>30932</v>
      </c>
      <c r="C5054" t="s">
        <v>30933</v>
      </c>
      <c r="D5054" t="s">
        <v>21970</v>
      </c>
      <c r="F5054" t="s">
        <v>21953</v>
      </c>
      <c r="G5054">
        <v>3220</v>
      </c>
      <c r="I5054">
        <v>150</v>
      </c>
      <c r="J5054" t="s">
        <v>21954</v>
      </c>
      <c r="K5054" t="s">
        <v>204</v>
      </c>
      <c r="L5054" t="s">
        <v>12492</v>
      </c>
      <c r="M5054" t="s">
        <v>21955</v>
      </c>
      <c r="N5054" t="s">
        <v>21955</v>
      </c>
      <c r="O5054" t="s">
        <v>21955</v>
      </c>
      <c r="P5054" t="s">
        <v>21955</v>
      </c>
      <c r="Q5054" t="s">
        <v>21956</v>
      </c>
      <c r="R5054">
        <v>0.05</v>
      </c>
      <c r="S5054">
        <v>0</v>
      </c>
    </row>
    <row r="5055" spans="1:19">
      <c r="A5055" t="s">
        <v>349</v>
      </c>
      <c r="B5055" t="s">
        <v>30934</v>
      </c>
      <c r="C5055" t="s">
        <v>30935</v>
      </c>
      <c r="D5055" t="s">
        <v>22924</v>
      </c>
      <c r="E5055" t="s">
        <v>22199</v>
      </c>
      <c r="F5055" t="s">
        <v>21953</v>
      </c>
      <c r="G5055">
        <v>3220</v>
      </c>
      <c r="H5055">
        <v>3220</v>
      </c>
      <c r="I5055">
        <v>150</v>
      </c>
      <c r="J5055" t="s">
        <v>21954</v>
      </c>
      <c r="K5055" t="s">
        <v>204</v>
      </c>
      <c r="L5055" t="s">
        <v>12492</v>
      </c>
      <c r="M5055" t="s">
        <v>21955</v>
      </c>
      <c r="N5055" t="s">
        <v>21955</v>
      </c>
      <c r="O5055" t="s">
        <v>21955</v>
      </c>
      <c r="P5055" t="s">
        <v>21955</v>
      </c>
      <c r="Q5055" t="s">
        <v>21956</v>
      </c>
      <c r="R5055">
        <v>0.05</v>
      </c>
      <c r="S5055">
        <v>0</v>
      </c>
    </row>
    <row r="5056" spans="1:19">
      <c r="A5056" t="s">
        <v>349</v>
      </c>
      <c r="B5056" t="s">
        <v>30936</v>
      </c>
      <c r="C5056" t="s">
        <v>30937</v>
      </c>
      <c r="D5056" t="s">
        <v>21970</v>
      </c>
      <c r="E5056" t="s">
        <v>21966</v>
      </c>
      <c r="F5056" t="s">
        <v>21953</v>
      </c>
      <c r="G5056">
        <v>3220</v>
      </c>
      <c r="I5056">
        <v>150</v>
      </c>
      <c r="J5056" t="s">
        <v>21954</v>
      </c>
      <c r="K5056" t="s">
        <v>204</v>
      </c>
      <c r="L5056" t="s">
        <v>12492</v>
      </c>
      <c r="M5056" t="s">
        <v>21955</v>
      </c>
      <c r="N5056" t="s">
        <v>21955</v>
      </c>
      <c r="O5056" t="s">
        <v>21955</v>
      </c>
      <c r="P5056" t="s">
        <v>21955</v>
      </c>
      <c r="Q5056" t="s">
        <v>21956</v>
      </c>
      <c r="R5056">
        <v>0.05</v>
      </c>
      <c r="S5056">
        <v>0</v>
      </c>
    </row>
    <row r="5057" spans="1:19">
      <c r="A5057" t="s">
        <v>349</v>
      </c>
      <c r="B5057" t="s">
        <v>30938</v>
      </c>
      <c r="C5057" t="s">
        <v>30939</v>
      </c>
      <c r="D5057" t="s">
        <v>21970</v>
      </c>
      <c r="F5057" t="s">
        <v>21953</v>
      </c>
      <c r="G5057">
        <v>3220</v>
      </c>
      <c r="I5057">
        <v>150</v>
      </c>
      <c r="J5057" t="s">
        <v>21954</v>
      </c>
      <c r="K5057" t="s">
        <v>204</v>
      </c>
      <c r="L5057" t="s">
        <v>12492</v>
      </c>
      <c r="M5057" t="s">
        <v>21955</v>
      </c>
      <c r="N5057" t="s">
        <v>21955</v>
      </c>
      <c r="O5057" t="s">
        <v>21955</v>
      </c>
      <c r="P5057" t="s">
        <v>21955</v>
      </c>
      <c r="Q5057" t="s">
        <v>21956</v>
      </c>
      <c r="R5057">
        <v>0.05</v>
      </c>
      <c r="S5057">
        <v>0</v>
      </c>
    </row>
    <row r="5058" spans="1:19">
      <c r="A5058" t="s">
        <v>349</v>
      </c>
      <c r="B5058" t="s">
        <v>30940</v>
      </c>
      <c r="C5058" t="s">
        <v>30941</v>
      </c>
      <c r="D5058" t="s">
        <v>21970</v>
      </c>
      <c r="F5058" t="s">
        <v>21953</v>
      </c>
      <c r="G5058">
        <v>3220</v>
      </c>
      <c r="I5058">
        <v>150</v>
      </c>
      <c r="J5058" t="s">
        <v>21954</v>
      </c>
      <c r="K5058" t="s">
        <v>204</v>
      </c>
      <c r="L5058" t="s">
        <v>12492</v>
      </c>
      <c r="M5058" t="s">
        <v>21955</v>
      </c>
      <c r="N5058" t="s">
        <v>21955</v>
      </c>
      <c r="O5058" t="s">
        <v>21955</v>
      </c>
      <c r="P5058" t="s">
        <v>21955</v>
      </c>
      <c r="Q5058" t="s">
        <v>21956</v>
      </c>
      <c r="R5058">
        <v>0.05</v>
      </c>
      <c r="S5058">
        <v>0</v>
      </c>
    </row>
    <row r="5059" spans="1:19">
      <c r="A5059" t="s">
        <v>349</v>
      </c>
      <c r="B5059" t="s">
        <v>30942</v>
      </c>
      <c r="C5059" t="s">
        <v>30943</v>
      </c>
      <c r="D5059" t="s">
        <v>21970</v>
      </c>
      <c r="F5059" t="s">
        <v>21953</v>
      </c>
      <c r="G5059">
        <v>3220</v>
      </c>
      <c r="I5059">
        <v>150</v>
      </c>
      <c r="J5059" t="s">
        <v>21954</v>
      </c>
      <c r="K5059" t="s">
        <v>204</v>
      </c>
      <c r="L5059" t="s">
        <v>12492</v>
      </c>
      <c r="M5059" t="s">
        <v>21955</v>
      </c>
      <c r="N5059" t="s">
        <v>21955</v>
      </c>
      <c r="O5059" t="s">
        <v>21955</v>
      </c>
      <c r="P5059" t="s">
        <v>21955</v>
      </c>
      <c r="Q5059" t="s">
        <v>21956</v>
      </c>
      <c r="R5059">
        <v>0.05</v>
      </c>
      <c r="S5059">
        <v>0</v>
      </c>
    </row>
    <row r="5060" spans="1:19">
      <c r="A5060" t="s">
        <v>349</v>
      </c>
      <c r="B5060" t="s">
        <v>30944</v>
      </c>
      <c r="C5060" t="s">
        <v>30945</v>
      </c>
      <c r="D5060" t="s">
        <v>21970</v>
      </c>
      <c r="F5060" t="s">
        <v>21953</v>
      </c>
      <c r="G5060">
        <v>3220</v>
      </c>
      <c r="I5060">
        <v>150</v>
      </c>
      <c r="J5060" t="s">
        <v>21954</v>
      </c>
      <c r="K5060" t="s">
        <v>204</v>
      </c>
      <c r="L5060" t="s">
        <v>12492</v>
      </c>
      <c r="M5060" t="s">
        <v>21955</v>
      </c>
      <c r="N5060" t="s">
        <v>21955</v>
      </c>
      <c r="O5060" t="s">
        <v>21955</v>
      </c>
      <c r="P5060" t="s">
        <v>21955</v>
      </c>
      <c r="Q5060" t="s">
        <v>21956</v>
      </c>
      <c r="R5060">
        <v>0.05</v>
      </c>
      <c r="S5060">
        <v>0</v>
      </c>
    </row>
    <row r="5061" spans="1:19">
      <c r="A5061" t="s">
        <v>349</v>
      </c>
      <c r="B5061" t="s">
        <v>30946</v>
      </c>
      <c r="C5061" t="s">
        <v>30947</v>
      </c>
      <c r="D5061" t="s">
        <v>21970</v>
      </c>
      <c r="F5061" t="s">
        <v>21953</v>
      </c>
      <c r="G5061">
        <v>3220</v>
      </c>
      <c r="I5061">
        <v>150</v>
      </c>
      <c r="J5061" t="s">
        <v>21954</v>
      </c>
      <c r="K5061" t="s">
        <v>204</v>
      </c>
      <c r="L5061" t="s">
        <v>12492</v>
      </c>
      <c r="M5061" t="s">
        <v>21955</v>
      </c>
      <c r="N5061" t="s">
        <v>21955</v>
      </c>
      <c r="O5061" t="s">
        <v>21955</v>
      </c>
      <c r="P5061" t="s">
        <v>21955</v>
      </c>
      <c r="Q5061" t="s">
        <v>21956</v>
      </c>
      <c r="R5061">
        <v>0.05</v>
      </c>
      <c r="S5061">
        <v>0</v>
      </c>
    </row>
    <row r="5062" spans="1:19">
      <c r="A5062" t="s">
        <v>349</v>
      </c>
      <c r="B5062" t="s">
        <v>30948</v>
      </c>
      <c r="C5062" t="s">
        <v>30949</v>
      </c>
      <c r="D5062" t="s">
        <v>21970</v>
      </c>
      <c r="F5062" t="s">
        <v>21953</v>
      </c>
      <c r="G5062">
        <v>3220</v>
      </c>
      <c r="I5062">
        <v>150</v>
      </c>
      <c r="J5062" t="s">
        <v>21954</v>
      </c>
      <c r="K5062" t="s">
        <v>204</v>
      </c>
      <c r="L5062" t="s">
        <v>12492</v>
      </c>
      <c r="M5062" t="s">
        <v>21955</v>
      </c>
      <c r="N5062" t="s">
        <v>21955</v>
      </c>
      <c r="O5062" t="s">
        <v>21955</v>
      </c>
      <c r="P5062" t="s">
        <v>21955</v>
      </c>
      <c r="Q5062" t="s">
        <v>21956</v>
      </c>
      <c r="R5062">
        <v>0.05</v>
      </c>
      <c r="S5062">
        <v>0</v>
      </c>
    </row>
    <row r="5063" spans="1:19">
      <c r="A5063" t="s">
        <v>349</v>
      </c>
      <c r="B5063" t="s">
        <v>30950</v>
      </c>
      <c r="C5063" t="s">
        <v>30951</v>
      </c>
      <c r="D5063" t="s">
        <v>21970</v>
      </c>
      <c r="F5063" t="s">
        <v>21953</v>
      </c>
      <c r="G5063">
        <v>3220</v>
      </c>
      <c r="I5063">
        <v>150</v>
      </c>
      <c r="J5063" t="s">
        <v>21954</v>
      </c>
      <c r="K5063" t="s">
        <v>204</v>
      </c>
      <c r="L5063" t="s">
        <v>12492</v>
      </c>
      <c r="M5063" t="s">
        <v>21955</v>
      </c>
      <c r="N5063" t="s">
        <v>21955</v>
      </c>
      <c r="O5063" t="s">
        <v>21955</v>
      </c>
      <c r="P5063" t="s">
        <v>21955</v>
      </c>
      <c r="Q5063" t="s">
        <v>21956</v>
      </c>
      <c r="R5063">
        <v>0.05</v>
      </c>
      <c r="S5063">
        <v>0</v>
      </c>
    </row>
    <row r="5064" spans="1:19">
      <c r="A5064" t="s">
        <v>349</v>
      </c>
      <c r="B5064" t="s">
        <v>30952</v>
      </c>
      <c r="C5064" t="s">
        <v>30953</v>
      </c>
      <c r="D5064" t="s">
        <v>21970</v>
      </c>
      <c r="F5064" t="s">
        <v>21953</v>
      </c>
      <c r="G5064">
        <v>3240</v>
      </c>
      <c r="I5064">
        <v>150</v>
      </c>
      <c r="J5064" t="s">
        <v>21954</v>
      </c>
      <c r="K5064" t="s">
        <v>204</v>
      </c>
      <c r="L5064" t="s">
        <v>12492</v>
      </c>
      <c r="M5064" t="s">
        <v>21955</v>
      </c>
      <c r="N5064" t="s">
        <v>21955</v>
      </c>
      <c r="O5064" t="s">
        <v>21955</v>
      </c>
      <c r="P5064" t="s">
        <v>21955</v>
      </c>
      <c r="Q5064" t="s">
        <v>21956</v>
      </c>
      <c r="R5064">
        <v>0.05</v>
      </c>
      <c r="S5064">
        <v>0</v>
      </c>
    </row>
    <row r="5065" spans="1:19">
      <c r="A5065" t="s">
        <v>349</v>
      </c>
      <c r="B5065" t="s">
        <v>30954</v>
      </c>
      <c r="C5065" t="s">
        <v>30955</v>
      </c>
      <c r="D5065" t="s">
        <v>21970</v>
      </c>
      <c r="F5065" t="s">
        <v>21953</v>
      </c>
      <c r="G5065">
        <v>3240</v>
      </c>
      <c r="I5065">
        <v>150</v>
      </c>
      <c r="J5065" t="s">
        <v>21954</v>
      </c>
      <c r="K5065" t="s">
        <v>204</v>
      </c>
      <c r="L5065" t="s">
        <v>12492</v>
      </c>
      <c r="M5065" t="s">
        <v>21955</v>
      </c>
      <c r="N5065" t="s">
        <v>21955</v>
      </c>
      <c r="O5065" t="s">
        <v>21955</v>
      </c>
      <c r="P5065" t="s">
        <v>21955</v>
      </c>
      <c r="Q5065" t="s">
        <v>21956</v>
      </c>
      <c r="R5065">
        <v>0.05</v>
      </c>
      <c r="S5065">
        <v>0</v>
      </c>
    </row>
    <row r="5066" spans="1:19">
      <c r="A5066" t="s">
        <v>349</v>
      </c>
      <c r="B5066" t="s">
        <v>30956</v>
      </c>
      <c r="C5066" t="s">
        <v>30957</v>
      </c>
      <c r="D5066" t="s">
        <v>21970</v>
      </c>
      <c r="F5066" t="s">
        <v>21953</v>
      </c>
      <c r="G5066">
        <v>3240</v>
      </c>
      <c r="I5066">
        <v>150</v>
      </c>
      <c r="J5066" t="s">
        <v>21954</v>
      </c>
      <c r="K5066" t="s">
        <v>204</v>
      </c>
      <c r="L5066" t="s">
        <v>12492</v>
      </c>
      <c r="M5066" t="s">
        <v>21955</v>
      </c>
      <c r="N5066" t="s">
        <v>21955</v>
      </c>
      <c r="O5066" t="s">
        <v>21955</v>
      </c>
      <c r="P5066" t="s">
        <v>21955</v>
      </c>
      <c r="Q5066" t="s">
        <v>21956</v>
      </c>
      <c r="R5066">
        <v>0.05</v>
      </c>
      <c r="S5066">
        <v>0</v>
      </c>
    </row>
    <row r="5067" spans="1:19">
      <c r="A5067" t="s">
        <v>349</v>
      </c>
      <c r="B5067" t="s">
        <v>30958</v>
      </c>
      <c r="C5067" t="s">
        <v>30959</v>
      </c>
      <c r="D5067" t="s">
        <v>21970</v>
      </c>
      <c r="F5067" t="s">
        <v>21953</v>
      </c>
      <c r="G5067">
        <v>3240</v>
      </c>
      <c r="I5067">
        <v>150</v>
      </c>
      <c r="J5067" t="s">
        <v>21954</v>
      </c>
      <c r="K5067" t="s">
        <v>204</v>
      </c>
      <c r="L5067" t="s">
        <v>12492</v>
      </c>
      <c r="M5067" t="s">
        <v>21955</v>
      </c>
      <c r="N5067" t="s">
        <v>21955</v>
      </c>
      <c r="O5067" t="s">
        <v>21955</v>
      </c>
      <c r="P5067" t="s">
        <v>21955</v>
      </c>
      <c r="Q5067" t="s">
        <v>21956</v>
      </c>
      <c r="R5067">
        <v>0.05</v>
      </c>
      <c r="S5067">
        <v>0</v>
      </c>
    </row>
    <row r="5068" spans="1:19">
      <c r="A5068" t="s">
        <v>349</v>
      </c>
      <c r="B5068" t="s">
        <v>30960</v>
      </c>
      <c r="C5068" t="s">
        <v>30961</v>
      </c>
      <c r="D5068" t="s">
        <v>21970</v>
      </c>
      <c r="F5068" t="s">
        <v>21953</v>
      </c>
      <c r="G5068">
        <v>3220</v>
      </c>
      <c r="I5068">
        <v>150</v>
      </c>
      <c r="J5068" t="s">
        <v>21954</v>
      </c>
      <c r="K5068" t="s">
        <v>204</v>
      </c>
      <c r="L5068" t="s">
        <v>12492</v>
      </c>
      <c r="M5068" t="s">
        <v>21955</v>
      </c>
      <c r="N5068" t="s">
        <v>21955</v>
      </c>
      <c r="O5068" t="s">
        <v>21955</v>
      </c>
      <c r="P5068" t="s">
        <v>21955</v>
      </c>
      <c r="Q5068" t="s">
        <v>21956</v>
      </c>
      <c r="R5068">
        <v>0.05</v>
      </c>
      <c r="S5068">
        <v>0</v>
      </c>
    </row>
    <row r="5069" spans="1:19">
      <c r="A5069" t="s">
        <v>349</v>
      </c>
      <c r="B5069" t="s">
        <v>30962</v>
      </c>
      <c r="C5069" t="s">
        <v>30963</v>
      </c>
      <c r="D5069" t="s">
        <v>21970</v>
      </c>
      <c r="F5069" t="s">
        <v>21953</v>
      </c>
      <c r="G5069">
        <v>3220</v>
      </c>
      <c r="I5069">
        <v>150</v>
      </c>
      <c r="J5069" t="s">
        <v>21954</v>
      </c>
      <c r="K5069" t="s">
        <v>204</v>
      </c>
      <c r="L5069" t="s">
        <v>12492</v>
      </c>
      <c r="M5069" t="s">
        <v>21955</v>
      </c>
      <c r="N5069" t="s">
        <v>21955</v>
      </c>
      <c r="O5069" t="s">
        <v>21955</v>
      </c>
      <c r="P5069" t="s">
        <v>21955</v>
      </c>
      <c r="Q5069" t="s">
        <v>21956</v>
      </c>
      <c r="R5069">
        <v>0.05</v>
      </c>
      <c r="S5069">
        <v>0</v>
      </c>
    </row>
    <row r="5070" spans="1:19">
      <c r="A5070" t="s">
        <v>349</v>
      </c>
      <c r="B5070" t="s">
        <v>30964</v>
      </c>
      <c r="C5070" t="s">
        <v>30965</v>
      </c>
      <c r="D5070" t="s">
        <v>21970</v>
      </c>
      <c r="F5070" t="s">
        <v>21953</v>
      </c>
      <c r="G5070">
        <v>3240</v>
      </c>
      <c r="I5070">
        <v>150</v>
      </c>
      <c r="J5070" t="s">
        <v>21954</v>
      </c>
      <c r="K5070" t="s">
        <v>204</v>
      </c>
      <c r="L5070" t="s">
        <v>12492</v>
      </c>
      <c r="M5070" t="s">
        <v>21955</v>
      </c>
      <c r="N5070" t="s">
        <v>21955</v>
      </c>
      <c r="O5070" t="s">
        <v>21955</v>
      </c>
      <c r="P5070" t="s">
        <v>21955</v>
      </c>
      <c r="Q5070" t="s">
        <v>21956</v>
      </c>
      <c r="R5070">
        <v>0.05</v>
      </c>
      <c r="S5070">
        <v>0</v>
      </c>
    </row>
    <row r="5071" spans="1:19">
      <c r="A5071" t="s">
        <v>349</v>
      </c>
      <c r="B5071" t="s">
        <v>30966</v>
      </c>
      <c r="C5071" t="s">
        <v>30967</v>
      </c>
      <c r="D5071" t="s">
        <v>21970</v>
      </c>
      <c r="F5071" t="s">
        <v>21953</v>
      </c>
      <c r="G5071">
        <v>3240</v>
      </c>
      <c r="I5071">
        <v>150</v>
      </c>
      <c r="J5071" t="s">
        <v>21954</v>
      </c>
      <c r="K5071" t="s">
        <v>204</v>
      </c>
      <c r="L5071" t="s">
        <v>12492</v>
      </c>
      <c r="M5071" t="s">
        <v>21955</v>
      </c>
      <c r="N5071" t="s">
        <v>21955</v>
      </c>
      <c r="O5071" t="s">
        <v>21955</v>
      </c>
      <c r="P5071" t="s">
        <v>21955</v>
      </c>
      <c r="Q5071" t="s">
        <v>21956</v>
      </c>
      <c r="R5071">
        <v>0.05</v>
      </c>
      <c r="S5071">
        <v>0</v>
      </c>
    </row>
    <row r="5072" spans="1:19">
      <c r="A5072" t="s">
        <v>349</v>
      </c>
      <c r="B5072" t="s">
        <v>21979</v>
      </c>
      <c r="C5072" t="s">
        <v>30968</v>
      </c>
      <c r="D5072" t="s">
        <v>21979</v>
      </c>
      <c r="E5072" t="s">
        <v>21952</v>
      </c>
      <c r="F5072" t="s">
        <v>21953</v>
      </c>
      <c r="G5072">
        <v>3440</v>
      </c>
      <c r="I5072">
        <v>150</v>
      </c>
      <c r="J5072" t="s">
        <v>21954</v>
      </c>
      <c r="K5072" t="s">
        <v>204</v>
      </c>
      <c r="L5072" t="s">
        <v>12492</v>
      </c>
      <c r="M5072" t="s">
        <v>21955</v>
      </c>
      <c r="N5072" t="s">
        <v>21955</v>
      </c>
      <c r="O5072" t="s">
        <v>21955</v>
      </c>
      <c r="P5072" t="s">
        <v>21955</v>
      </c>
      <c r="Q5072" t="s">
        <v>21956</v>
      </c>
      <c r="R5072">
        <v>0.05</v>
      </c>
      <c r="S5072">
        <v>0</v>
      </c>
    </row>
    <row r="5073" spans="1:19">
      <c r="A5073" t="s">
        <v>349</v>
      </c>
      <c r="B5073" t="s">
        <v>30969</v>
      </c>
      <c r="C5073" t="s">
        <v>30970</v>
      </c>
      <c r="D5073" t="s">
        <v>24346</v>
      </c>
      <c r="E5073" t="s">
        <v>21952</v>
      </c>
      <c r="F5073" t="s">
        <v>21953</v>
      </c>
      <c r="G5073">
        <v>3440</v>
      </c>
      <c r="I5073">
        <v>150</v>
      </c>
      <c r="J5073" t="s">
        <v>21954</v>
      </c>
      <c r="K5073" t="s">
        <v>204</v>
      </c>
      <c r="L5073" t="s">
        <v>12492</v>
      </c>
      <c r="M5073" t="s">
        <v>21955</v>
      </c>
      <c r="N5073" t="s">
        <v>21955</v>
      </c>
      <c r="O5073" t="s">
        <v>21955</v>
      </c>
      <c r="P5073" t="s">
        <v>21955</v>
      </c>
      <c r="Q5073" t="s">
        <v>21956</v>
      </c>
      <c r="R5073">
        <v>0.05</v>
      </c>
      <c r="S5073">
        <v>0</v>
      </c>
    </row>
    <row r="5074" spans="1:19">
      <c r="A5074" t="s">
        <v>349</v>
      </c>
      <c r="B5074" t="s">
        <v>30971</v>
      </c>
      <c r="C5074" t="s">
        <v>30972</v>
      </c>
      <c r="D5074" t="s">
        <v>21970</v>
      </c>
      <c r="F5074" t="s">
        <v>21953</v>
      </c>
      <c r="G5074">
        <v>3220</v>
      </c>
      <c r="I5074">
        <v>150</v>
      </c>
      <c r="J5074" t="s">
        <v>21954</v>
      </c>
      <c r="K5074" t="s">
        <v>204</v>
      </c>
      <c r="L5074" t="s">
        <v>12492</v>
      </c>
      <c r="M5074" t="s">
        <v>21955</v>
      </c>
      <c r="N5074" t="s">
        <v>21955</v>
      </c>
      <c r="O5074" t="s">
        <v>21955</v>
      </c>
      <c r="P5074" t="s">
        <v>21955</v>
      </c>
      <c r="Q5074" t="s">
        <v>21956</v>
      </c>
      <c r="R5074">
        <v>0.05</v>
      </c>
      <c r="S5074">
        <v>0</v>
      </c>
    </row>
    <row r="5075" spans="1:19">
      <c r="A5075" t="s">
        <v>349</v>
      </c>
      <c r="B5075" t="s">
        <v>30973</v>
      </c>
      <c r="C5075" t="s">
        <v>30974</v>
      </c>
      <c r="D5075" t="s">
        <v>22518</v>
      </c>
      <c r="E5075" t="s">
        <v>22767</v>
      </c>
      <c r="F5075" t="s">
        <v>21953</v>
      </c>
      <c r="G5075">
        <v>3220</v>
      </c>
      <c r="I5075">
        <v>150</v>
      </c>
      <c r="J5075" t="s">
        <v>21954</v>
      </c>
      <c r="K5075" t="s">
        <v>204</v>
      </c>
      <c r="L5075" t="s">
        <v>12492</v>
      </c>
      <c r="M5075" t="s">
        <v>21955</v>
      </c>
      <c r="N5075" t="s">
        <v>21955</v>
      </c>
      <c r="O5075" t="s">
        <v>21955</v>
      </c>
      <c r="P5075" t="s">
        <v>21955</v>
      </c>
      <c r="Q5075" t="s">
        <v>21956</v>
      </c>
      <c r="R5075">
        <v>0.05</v>
      </c>
      <c r="S5075">
        <v>0</v>
      </c>
    </row>
    <row r="5076" spans="1:19">
      <c r="A5076" t="s">
        <v>349</v>
      </c>
      <c r="B5076" t="s">
        <v>30975</v>
      </c>
      <c r="C5076" t="s">
        <v>30976</v>
      </c>
      <c r="D5076" t="s">
        <v>21970</v>
      </c>
      <c r="F5076" t="s">
        <v>21953</v>
      </c>
      <c r="G5076">
        <v>3220</v>
      </c>
      <c r="I5076">
        <v>150</v>
      </c>
      <c r="J5076" t="s">
        <v>21954</v>
      </c>
      <c r="K5076" t="s">
        <v>204</v>
      </c>
      <c r="L5076" t="s">
        <v>12492</v>
      </c>
      <c r="M5076" t="s">
        <v>21955</v>
      </c>
      <c r="N5076" t="s">
        <v>21955</v>
      </c>
      <c r="O5076" t="s">
        <v>21955</v>
      </c>
      <c r="P5076" t="s">
        <v>21955</v>
      </c>
      <c r="Q5076" t="s">
        <v>21956</v>
      </c>
      <c r="R5076">
        <v>0.05</v>
      </c>
      <c r="S5076">
        <v>0</v>
      </c>
    </row>
    <row r="5077" spans="1:19">
      <c r="A5077" t="s">
        <v>349</v>
      </c>
      <c r="B5077" t="s">
        <v>30977</v>
      </c>
      <c r="C5077" t="s">
        <v>30978</v>
      </c>
      <c r="D5077" t="s">
        <v>21970</v>
      </c>
      <c r="F5077" t="s">
        <v>21953</v>
      </c>
      <c r="G5077">
        <v>3220</v>
      </c>
      <c r="I5077">
        <v>150</v>
      </c>
      <c r="J5077" t="s">
        <v>21954</v>
      </c>
      <c r="K5077" t="s">
        <v>204</v>
      </c>
      <c r="L5077" t="s">
        <v>12492</v>
      </c>
      <c r="M5077" t="s">
        <v>21955</v>
      </c>
      <c r="N5077" t="s">
        <v>21955</v>
      </c>
      <c r="O5077" t="s">
        <v>21955</v>
      </c>
      <c r="P5077" t="s">
        <v>21955</v>
      </c>
      <c r="Q5077" t="s">
        <v>21956</v>
      </c>
      <c r="R5077">
        <v>0.05</v>
      </c>
      <c r="S5077">
        <v>0</v>
      </c>
    </row>
    <row r="5078" spans="1:19">
      <c r="A5078" t="s">
        <v>349</v>
      </c>
      <c r="B5078" t="s">
        <v>30979</v>
      </c>
      <c r="C5078" t="s">
        <v>30980</v>
      </c>
      <c r="D5078" t="s">
        <v>21970</v>
      </c>
      <c r="F5078" t="s">
        <v>21953</v>
      </c>
      <c r="G5078">
        <v>3220</v>
      </c>
      <c r="I5078">
        <v>150</v>
      </c>
      <c r="J5078" t="s">
        <v>21954</v>
      </c>
      <c r="K5078" t="s">
        <v>204</v>
      </c>
      <c r="L5078" t="s">
        <v>12492</v>
      </c>
      <c r="M5078" t="s">
        <v>21955</v>
      </c>
      <c r="N5078" t="s">
        <v>21955</v>
      </c>
      <c r="O5078" t="s">
        <v>21955</v>
      </c>
      <c r="P5078" t="s">
        <v>21955</v>
      </c>
      <c r="Q5078" t="s">
        <v>21956</v>
      </c>
      <c r="R5078">
        <v>0.05</v>
      </c>
      <c r="S5078">
        <v>0</v>
      </c>
    </row>
    <row r="5079" spans="1:19">
      <c r="A5079" t="s">
        <v>349</v>
      </c>
      <c r="B5079" t="s">
        <v>30981</v>
      </c>
      <c r="C5079" t="s">
        <v>30982</v>
      </c>
      <c r="D5079" t="s">
        <v>21970</v>
      </c>
      <c r="F5079" t="s">
        <v>21953</v>
      </c>
      <c r="G5079">
        <v>3220</v>
      </c>
      <c r="I5079">
        <v>150</v>
      </c>
      <c r="J5079" t="s">
        <v>21954</v>
      </c>
      <c r="K5079" t="s">
        <v>204</v>
      </c>
      <c r="L5079" t="s">
        <v>12492</v>
      </c>
      <c r="M5079" t="s">
        <v>21955</v>
      </c>
      <c r="N5079" t="s">
        <v>21955</v>
      </c>
      <c r="O5079" t="s">
        <v>21955</v>
      </c>
      <c r="P5079" t="s">
        <v>21955</v>
      </c>
      <c r="Q5079" t="s">
        <v>21956</v>
      </c>
      <c r="R5079">
        <v>0.05</v>
      </c>
      <c r="S5079">
        <v>0</v>
      </c>
    </row>
    <row r="5080" spans="1:19">
      <c r="A5080" t="s">
        <v>349</v>
      </c>
      <c r="B5080" t="s">
        <v>30983</v>
      </c>
      <c r="C5080" t="s">
        <v>30984</v>
      </c>
      <c r="D5080" t="s">
        <v>21970</v>
      </c>
      <c r="F5080" t="s">
        <v>21953</v>
      </c>
      <c r="G5080">
        <v>3220</v>
      </c>
      <c r="I5080">
        <v>150</v>
      </c>
      <c r="J5080" t="s">
        <v>21954</v>
      </c>
      <c r="K5080" t="s">
        <v>204</v>
      </c>
      <c r="L5080" t="s">
        <v>12492</v>
      </c>
      <c r="M5080" t="s">
        <v>21955</v>
      </c>
      <c r="N5080" t="s">
        <v>21955</v>
      </c>
      <c r="O5080" t="s">
        <v>21955</v>
      </c>
      <c r="P5080" t="s">
        <v>21955</v>
      </c>
      <c r="Q5080" t="s">
        <v>21956</v>
      </c>
      <c r="R5080">
        <v>0.05</v>
      </c>
      <c r="S5080">
        <v>0</v>
      </c>
    </row>
    <row r="5081" spans="1:19">
      <c r="A5081" t="s">
        <v>349</v>
      </c>
      <c r="B5081" t="s">
        <v>30985</v>
      </c>
      <c r="C5081" t="s">
        <v>30986</v>
      </c>
      <c r="D5081" t="s">
        <v>21970</v>
      </c>
      <c r="F5081" t="s">
        <v>21953</v>
      </c>
      <c r="G5081">
        <v>3220</v>
      </c>
      <c r="I5081">
        <v>150</v>
      </c>
      <c r="J5081" t="s">
        <v>21954</v>
      </c>
      <c r="K5081" t="s">
        <v>204</v>
      </c>
      <c r="L5081" t="s">
        <v>12492</v>
      </c>
      <c r="M5081" t="s">
        <v>21955</v>
      </c>
      <c r="N5081" t="s">
        <v>21955</v>
      </c>
      <c r="O5081" t="s">
        <v>21955</v>
      </c>
      <c r="P5081" t="s">
        <v>21955</v>
      </c>
      <c r="Q5081" t="s">
        <v>21956</v>
      </c>
      <c r="R5081">
        <v>0.05</v>
      </c>
      <c r="S5081">
        <v>0</v>
      </c>
    </row>
    <row r="5082" spans="1:19">
      <c r="A5082" t="s">
        <v>349</v>
      </c>
      <c r="B5082" t="s">
        <v>30987</v>
      </c>
      <c r="C5082" t="s">
        <v>30988</v>
      </c>
      <c r="D5082" t="s">
        <v>21970</v>
      </c>
      <c r="F5082" t="s">
        <v>21953</v>
      </c>
      <c r="G5082">
        <v>3220</v>
      </c>
      <c r="I5082">
        <v>150</v>
      </c>
      <c r="J5082" t="s">
        <v>21954</v>
      </c>
      <c r="K5082" t="s">
        <v>204</v>
      </c>
      <c r="L5082" t="s">
        <v>12492</v>
      </c>
      <c r="M5082" t="s">
        <v>21955</v>
      </c>
      <c r="N5082" t="s">
        <v>21955</v>
      </c>
      <c r="O5082" t="s">
        <v>21955</v>
      </c>
      <c r="P5082" t="s">
        <v>21955</v>
      </c>
      <c r="Q5082" t="s">
        <v>21956</v>
      </c>
      <c r="R5082">
        <v>0.05</v>
      </c>
      <c r="S5082">
        <v>0</v>
      </c>
    </row>
    <row r="5083" spans="1:19">
      <c r="A5083" t="s">
        <v>349</v>
      </c>
      <c r="B5083" t="s">
        <v>30989</v>
      </c>
      <c r="C5083" t="s">
        <v>30990</v>
      </c>
      <c r="D5083" t="s">
        <v>21970</v>
      </c>
      <c r="F5083" t="s">
        <v>21953</v>
      </c>
      <c r="G5083">
        <v>3220</v>
      </c>
      <c r="I5083">
        <v>150</v>
      </c>
      <c r="J5083" t="s">
        <v>21954</v>
      </c>
      <c r="K5083" t="s">
        <v>204</v>
      </c>
      <c r="L5083" t="s">
        <v>12492</v>
      </c>
      <c r="M5083" t="s">
        <v>21955</v>
      </c>
      <c r="N5083" t="s">
        <v>21955</v>
      </c>
      <c r="O5083" t="s">
        <v>21955</v>
      </c>
      <c r="P5083" t="s">
        <v>21955</v>
      </c>
      <c r="Q5083" t="s">
        <v>21956</v>
      </c>
      <c r="R5083">
        <v>0.05</v>
      </c>
      <c r="S5083">
        <v>0</v>
      </c>
    </row>
    <row r="5084" spans="1:19">
      <c r="A5084" t="s">
        <v>349</v>
      </c>
      <c r="B5084" t="s">
        <v>30991</v>
      </c>
      <c r="C5084" t="s">
        <v>30992</v>
      </c>
      <c r="D5084" t="s">
        <v>21970</v>
      </c>
      <c r="F5084" t="s">
        <v>21953</v>
      </c>
      <c r="G5084">
        <v>3220</v>
      </c>
      <c r="I5084">
        <v>150</v>
      </c>
      <c r="J5084" t="s">
        <v>21954</v>
      </c>
      <c r="K5084" t="s">
        <v>204</v>
      </c>
      <c r="L5084" t="s">
        <v>12492</v>
      </c>
      <c r="M5084" t="s">
        <v>21955</v>
      </c>
      <c r="N5084" t="s">
        <v>21955</v>
      </c>
      <c r="O5084" t="s">
        <v>21955</v>
      </c>
      <c r="P5084" t="s">
        <v>21955</v>
      </c>
      <c r="Q5084" t="s">
        <v>21956</v>
      </c>
      <c r="R5084">
        <v>0.05</v>
      </c>
      <c r="S5084">
        <v>0</v>
      </c>
    </row>
    <row r="5085" spans="1:19">
      <c r="A5085" t="s">
        <v>349</v>
      </c>
      <c r="B5085" t="s">
        <v>30993</v>
      </c>
      <c r="C5085" t="s">
        <v>30994</v>
      </c>
      <c r="D5085" t="s">
        <v>21970</v>
      </c>
      <c r="F5085" t="s">
        <v>21953</v>
      </c>
      <c r="G5085">
        <v>3220</v>
      </c>
      <c r="I5085">
        <v>150</v>
      </c>
      <c r="J5085" t="s">
        <v>21954</v>
      </c>
      <c r="K5085" t="s">
        <v>204</v>
      </c>
      <c r="L5085" t="s">
        <v>12492</v>
      </c>
      <c r="M5085" t="s">
        <v>21955</v>
      </c>
      <c r="N5085" t="s">
        <v>21955</v>
      </c>
      <c r="O5085" t="s">
        <v>21955</v>
      </c>
      <c r="P5085" t="s">
        <v>21955</v>
      </c>
      <c r="Q5085" t="s">
        <v>21956</v>
      </c>
      <c r="R5085">
        <v>0.05</v>
      </c>
      <c r="S5085">
        <v>0</v>
      </c>
    </row>
    <row r="5086" spans="1:19">
      <c r="A5086" t="s">
        <v>349</v>
      </c>
      <c r="B5086" t="s">
        <v>30995</v>
      </c>
      <c r="C5086" t="s">
        <v>30996</v>
      </c>
      <c r="D5086" t="s">
        <v>21970</v>
      </c>
      <c r="F5086" t="s">
        <v>21953</v>
      </c>
      <c r="G5086">
        <v>3220</v>
      </c>
      <c r="I5086">
        <v>150</v>
      </c>
      <c r="J5086" t="s">
        <v>21954</v>
      </c>
      <c r="K5086" t="s">
        <v>204</v>
      </c>
      <c r="L5086" t="s">
        <v>12492</v>
      </c>
      <c r="M5086" t="s">
        <v>21955</v>
      </c>
      <c r="N5086" t="s">
        <v>21955</v>
      </c>
      <c r="O5086" t="s">
        <v>21955</v>
      </c>
      <c r="P5086" t="s">
        <v>21955</v>
      </c>
      <c r="Q5086" t="s">
        <v>21956</v>
      </c>
      <c r="R5086">
        <v>0.05</v>
      </c>
      <c r="S5086">
        <v>0</v>
      </c>
    </row>
    <row r="5087" spans="1:19">
      <c r="A5087" t="s">
        <v>349</v>
      </c>
      <c r="B5087" t="s">
        <v>30997</v>
      </c>
      <c r="C5087" t="s">
        <v>30998</v>
      </c>
      <c r="D5087" t="s">
        <v>21970</v>
      </c>
      <c r="F5087" t="s">
        <v>21953</v>
      </c>
      <c r="G5087">
        <v>3220</v>
      </c>
      <c r="I5087">
        <v>150</v>
      </c>
      <c r="J5087" t="s">
        <v>21954</v>
      </c>
      <c r="K5087" t="s">
        <v>204</v>
      </c>
      <c r="L5087" t="s">
        <v>12492</v>
      </c>
      <c r="M5087" t="s">
        <v>21955</v>
      </c>
      <c r="N5087" t="s">
        <v>21955</v>
      </c>
      <c r="O5087" t="s">
        <v>21955</v>
      </c>
      <c r="P5087" t="s">
        <v>21955</v>
      </c>
      <c r="Q5087" t="s">
        <v>21956</v>
      </c>
      <c r="R5087">
        <v>0.05</v>
      </c>
      <c r="S5087">
        <v>0</v>
      </c>
    </row>
    <row r="5088" spans="1:19">
      <c r="A5088" t="s">
        <v>349</v>
      </c>
      <c r="B5088" t="s">
        <v>30999</v>
      </c>
      <c r="C5088" t="s">
        <v>31000</v>
      </c>
      <c r="D5088" t="s">
        <v>21970</v>
      </c>
      <c r="F5088" t="s">
        <v>21953</v>
      </c>
      <c r="G5088">
        <v>3220</v>
      </c>
      <c r="I5088">
        <v>150</v>
      </c>
      <c r="J5088" t="s">
        <v>21954</v>
      </c>
      <c r="K5088" t="s">
        <v>204</v>
      </c>
      <c r="L5088" t="s">
        <v>12492</v>
      </c>
      <c r="M5088" t="s">
        <v>21955</v>
      </c>
      <c r="N5088" t="s">
        <v>21955</v>
      </c>
      <c r="O5088" t="s">
        <v>21955</v>
      </c>
      <c r="P5088" t="s">
        <v>21955</v>
      </c>
      <c r="Q5088" t="s">
        <v>21956</v>
      </c>
      <c r="R5088">
        <v>0.05</v>
      </c>
      <c r="S5088">
        <v>0</v>
      </c>
    </row>
    <row r="5089" spans="1:19">
      <c r="A5089" t="s">
        <v>349</v>
      </c>
      <c r="B5089" t="s">
        <v>31001</v>
      </c>
      <c r="C5089" t="s">
        <v>31002</v>
      </c>
      <c r="D5089" t="s">
        <v>21970</v>
      </c>
      <c r="F5089" t="s">
        <v>21953</v>
      </c>
      <c r="G5089">
        <v>3220</v>
      </c>
      <c r="I5089">
        <v>150</v>
      </c>
      <c r="J5089" t="s">
        <v>21954</v>
      </c>
      <c r="K5089" t="s">
        <v>204</v>
      </c>
      <c r="L5089" t="s">
        <v>12492</v>
      </c>
      <c r="M5089" t="s">
        <v>21955</v>
      </c>
      <c r="N5089" t="s">
        <v>21955</v>
      </c>
      <c r="O5089" t="s">
        <v>21955</v>
      </c>
      <c r="P5089" t="s">
        <v>21955</v>
      </c>
      <c r="Q5089" t="s">
        <v>21956</v>
      </c>
      <c r="R5089">
        <v>0.05</v>
      </c>
      <c r="S5089">
        <v>0</v>
      </c>
    </row>
    <row r="5090" spans="1:19">
      <c r="A5090" t="s">
        <v>349</v>
      </c>
      <c r="B5090" t="s">
        <v>31003</v>
      </c>
      <c r="C5090" t="s">
        <v>31004</v>
      </c>
      <c r="D5090" t="s">
        <v>21970</v>
      </c>
      <c r="F5090" t="s">
        <v>21953</v>
      </c>
      <c r="G5090">
        <v>3220</v>
      </c>
      <c r="I5090">
        <v>150</v>
      </c>
      <c r="J5090" t="s">
        <v>21954</v>
      </c>
      <c r="K5090" t="s">
        <v>204</v>
      </c>
      <c r="L5090" t="s">
        <v>12492</v>
      </c>
      <c r="M5090" t="s">
        <v>21955</v>
      </c>
      <c r="N5090" t="s">
        <v>21955</v>
      </c>
      <c r="O5090" t="s">
        <v>21955</v>
      </c>
      <c r="P5090" t="s">
        <v>21955</v>
      </c>
      <c r="Q5090" t="s">
        <v>21956</v>
      </c>
      <c r="R5090">
        <v>0.05</v>
      </c>
      <c r="S5090">
        <v>0</v>
      </c>
    </row>
    <row r="5091" spans="1:19">
      <c r="A5091" t="s">
        <v>349</v>
      </c>
      <c r="B5091" t="s">
        <v>31005</v>
      </c>
      <c r="C5091" t="s">
        <v>31006</v>
      </c>
      <c r="D5091" t="s">
        <v>21970</v>
      </c>
      <c r="F5091" t="s">
        <v>21953</v>
      </c>
      <c r="G5091">
        <v>3220</v>
      </c>
      <c r="I5091">
        <v>150</v>
      </c>
      <c r="J5091" t="s">
        <v>21954</v>
      </c>
      <c r="K5091" t="s">
        <v>204</v>
      </c>
      <c r="L5091" t="s">
        <v>12492</v>
      </c>
      <c r="M5091" t="s">
        <v>21955</v>
      </c>
      <c r="N5091" t="s">
        <v>21955</v>
      </c>
      <c r="O5091" t="s">
        <v>21955</v>
      </c>
      <c r="P5091" t="s">
        <v>21955</v>
      </c>
      <c r="Q5091" t="s">
        <v>21956</v>
      </c>
      <c r="R5091">
        <v>0.05</v>
      </c>
      <c r="S5091">
        <v>0</v>
      </c>
    </row>
    <row r="5092" spans="1:19">
      <c r="A5092" t="s">
        <v>349</v>
      </c>
      <c r="B5092" t="s">
        <v>31007</v>
      </c>
      <c r="C5092" t="s">
        <v>31008</v>
      </c>
      <c r="D5092" t="s">
        <v>21970</v>
      </c>
      <c r="F5092" t="s">
        <v>21953</v>
      </c>
      <c r="G5092">
        <v>3220</v>
      </c>
      <c r="I5092">
        <v>150</v>
      </c>
      <c r="J5092" t="s">
        <v>21954</v>
      </c>
      <c r="K5092" t="s">
        <v>204</v>
      </c>
      <c r="L5092" t="s">
        <v>12492</v>
      </c>
      <c r="M5092" t="s">
        <v>21955</v>
      </c>
      <c r="N5092" t="s">
        <v>21955</v>
      </c>
      <c r="O5092" t="s">
        <v>21955</v>
      </c>
      <c r="P5092" t="s">
        <v>21955</v>
      </c>
      <c r="Q5092" t="s">
        <v>21956</v>
      </c>
      <c r="R5092">
        <v>0.05</v>
      </c>
      <c r="S5092">
        <v>0</v>
      </c>
    </row>
    <row r="5093" spans="1:19">
      <c r="A5093" t="s">
        <v>349</v>
      </c>
      <c r="B5093" t="s">
        <v>31009</v>
      </c>
      <c r="C5093" t="s">
        <v>31010</v>
      </c>
      <c r="D5093" t="s">
        <v>21970</v>
      </c>
      <c r="F5093" t="s">
        <v>21953</v>
      </c>
      <c r="G5093">
        <v>3220</v>
      </c>
      <c r="I5093">
        <v>150</v>
      </c>
      <c r="J5093" t="s">
        <v>21954</v>
      </c>
      <c r="K5093" t="s">
        <v>204</v>
      </c>
      <c r="L5093" t="s">
        <v>12492</v>
      </c>
      <c r="M5093" t="s">
        <v>21955</v>
      </c>
      <c r="N5093" t="s">
        <v>21955</v>
      </c>
      <c r="O5093" t="s">
        <v>21955</v>
      </c>
      <c r="P5093" t="s">
        <v>21955</v>
      </c>
      <c r="Q5093" t="s">
        <v>21956</v>
      </c>
      <c r="R5093">
        <v>0.05</v>
      </c>
      <c r="S5093">
        <v>0</v>
      </c>
    </row>
    <row r="5094" spans="1:19">
      <c r="A5094" t="s">
        <v>349</v>
      </c>
      <c r="B5094" t="s">
        <v>31011</v>
      </c>
      <c r="C5094" t="s">
        <v>31012</v>
      </c>
      <c r="D5094" t="s">
        <v>21970</v>
      </c>
      <c r="F5094" t="s">
        <v>21953</v>
      </c>
      <c r="G5094">
        <v>3220</v>
      </c>
      <c r="I5094">
        <v>150</v>
      </c>
      <c r="J5094" t="s">
        <v>21954</v>
      </c>
      <c r="K5094" t="s">
        <v>204</v>
      </c>
      <c r="L5094" t="s">
        <v>12492</v>
      </c>
      <c r="M5094" t="s">
        <v>21955</v>
      </c>
      <c r="N5094" t="s">
        <v>21955</v>
      </c>
      <c r="O5094" t="s">
        <v>21955</v>
      </c>
      <c r="P5094" t="s">
        <v>21955</v>
      </c>
      <c r="Q5094" t="s">
        <v>21956</v>
      </c>
      <c r="R5094">
        <v>0.05</v>
      </c>
      <c r="S5094">
        <v>0</v>
      </c>
    </row>
    <row r="5095" spans="1:19">
      <c r="A5095" t="s">
        <v>349</v>
      </c>
      <c r="B5095" t="s">
        <v>31013</v>
      </c>
      <c r="C5095" t="s">
        <v>31014</v>
      </c>
      <c r="D5095" t="s">
        <v>21970</v>
      </c>
      <c r="F5095" t="s">
        <v>21953</v>
      </c>
      <c r="G5095">
        <v>3220</v>
      </c>
      <c r="I5095">
        <v>150</v>
      </c>
      <c r="J5095" t="s">
        <v>21954</v>
      </c>
      <c r="K5095" t="s">
        <v>204</v>
      </c>
      <c r="L5095" t="s">
        <v>12492</v>
      </c>
      <c r="M5095" t="s">
        <v>21955</v>
      </c>
      <c r="N5095" t="s">
        <v>21955</v>
      </c>
      <c r="O5095" t="s">
        <v>21955</v>
      </c>
      <c r="P5095" t="s">
        <v>21955</v>
      </c>
      <c r="Q5095" t="s">
        <v>21956</v>
      </c>
      <c r="R5095">
        <v>0.05</v>
      </c>
      <c r="S5095">
        <v>0</v>
      </c>
    </row>
    <row r="5096" spans="1:19">
      <c r="A5096" t="s">
        <v>349</v>
      </c>
      <c r="B5096" t="s">
        <v>31015</v>
      </c>
      <c r="C5096" t="s">
        <v>31016</v>
      </c>
      <c r="D5096" t="s">
        <v>21970</v>
      </c>
      <c r="F5096" t="s">
        <v>21953</v>
      </c>
      <c r="G5096">
        <v>3220</v>
      </c>
      <c r="I5096">
        <v>150</v>
      </c>
      <c r="J5096" t="s">
        <v>21954</v>
      </c>
      <c r="K5096" t="s">
        <v>204</v>
      </c>
      <c r="L5096" t="s">
        <v>12492</v>
      </c>
      <c r="M5096" t="s">
        <v>21955</v>
      </c>
      <c r="N5096" t="s">
        <v>21955</v>
      </c>
      <c r="O5096" t="s">
        <v>21955</v>
      </c>
      <c r="P5096" t="s">
        <v>21955</v>
      </c>
      <c r="Q5096" t="s">
        <v>21956</v>
      </c>
      <c r="R5096">
        <v>0.05</v>
      </c>
      <c r="S5096">
        <v>0</v>
      </c>
    </row>
    <row r="5097" spans="1:19">
      <c r="A5097" t="s">
        <v>349</v>
      </c>
      <c r="B5097" t="s">
        <v>31017</v>
      </c>
      <c r="C5097" t="s">
        <v>31018</v>
      </c>
      <c r="D5097" t="s">
        <v>21970</v>
      </c>
      <c r="F5097" t="s">
        <v>21953</v>
      </c>
      <c r="G5097">
        <v>3220</v>
      </c>
      <c r="I5097">
        <v>150</v>
      </c>
      <c r="J5097" t="s">
        <v>21954</v>
      </c>
      <c r="K5097" t="s">
        <v>204</v>
      </c>
      <c r="L5097" t="s">
        <v>12492</v>
      </c>
      <c r="M5097" t="s">
        <v>21955</v>
      </c>
      <c r="N5097" t="s">
        <v>21955</v>
      </c>
      <c r="O5097" t="s">
        <v>21955</v>
      </c>
      <c r="P5097" t="s">
        <v>21955</v>
      </c>
      <c r="Q5097" t="s">
        <v>21956</v>
      </c>
      <c r="R5097">
        <v>0.05</v>
      </c>
      <c r="S5097">
        <v>0</v>
      </c>
    </row>
    <row r="5098" spans="1:19">
      <c r="A5098" t="s">
        <v>349</v>
      </c>
      <c r="B5098" t="s">
        <v>31019</v>
      </c>
      <c r="C5098" t="s">
        <v>31020</v>
      </c>
      <c r="D5098" t="s">
        <v>21970</v>
      </c>
      <c r="F5098" t="s">
        <v>21953</v>
      </c>
      <c r="G5098">
        <v>3220</v>
      </c>
      <c r="I5098">
        <v>150</v>
      </c>
      <c r="J5098" t="s">
        <v>21954</v>
      </c>
      <c r="K5098" t="s">
        <v>204</v>
      </c>
      <c r="L5098" t="s">
        <v>12492</v>
      </c>
      <c r="M5098" t="s">
        <v>21955</v>
      </c>
      <c r="N5098" t="s">
        <v>21955</v>
      </c>
      <c r="O5098" t="s">
        <v>21955</v>
      </c>
      <c r="P5098" t="s">
        <v>21955</v>
      </c>
      <c r="Q5098" t="s">
        <v>21956</v>
      </c>
      <c r="R5098">
        <v>0.05</v>
      </c>
      <c r="S5098">
        <v>0</v>
      </c>
    </row>
    <row r="5099" spans="1:19">
      <c r="A5099" t="s">
        <v>349</v>
      </c>
      <c r="B5099" t="s">
        <v>31021</v>
      </c>
      <c r="C5099" t="s">
        <v>31022</v>
      </c>
      <c r="D5099" t="s">
        <v>21970</v>
      </c>
      <c r="F5099" t="s">
        <v>21953</v>
      </c>
      <c r="G5099">
        <v>3220</v>
      </c>
      <c r="I5099">
        <v>150</v>
      </c>
      <c r="J5099" t="s">
        <v>21954</v>
      </c>
      <c r="K5099" t="s">
        <v>204</v>
      </c>
      <c r="L5099" t="s">
        <v>12492</v>
      </c>
      <c r="M5099" t="s">
        <v>21955</v>
      </c>
      <c r="N5099" t="s">
        <v>21955</v>
      </c>
      <c r="O5099" t="s">
        <v>21955</v>
      </c>
      <c r="P5099" t="s">
        <v>21955</v>
      </c>
      <c r="Q5099" t="s">
        <v>21956</v>
      </c>
      <c r="R5099">
        <v>0.05</v>
      </c>
      <c r="S5099">
        <v>0</v>
      </c>
    </row>
    <row r="5100" spans="1:19">
      <c r="A5100" t="s">
        <v>349</v>
      </c>
      <c r="B5100" t="s">
        <v>31023</v>
      </c>
      <c r="C5100" t="s">
        <v>31024</v>
      </c>
      <c r="D5100" t="s">
        <v>21970</v>
      </c>
      <c r="F5100" t="s">
        <v>21953</v>
      </c>
      <c r="G5100">
        <v>3220</v>
      </c>
      <c r="I5100">
        <v>150</v>
      </c>
      <c r="J5100" t="s">
        <v>21954</v>
      </c>
      <c r="K5100" t="s">
        <v>204</v>
      </c>
      <c r="L5100" t="s">
        <v>12492</v>
      </c>
      <c r="M5100" t="s">
        <v>21955</v>
      </c>
      <c r="N5100" t="s">
        <v>21955</v>
      </c>
      <c r="O5100" t="s">
        <v>21955</v>
      </c>
      <c r="P5100" t="s">
        <v>21955</v>
      </c>
      <c r="Q5100" t="s">
        <v>21956</v>
      </c>
      <c r="R5100">
        <v>0.05</v>
      </c>
      <c r="S5100">
        <v>0</v>
      </c>
    </row>
    <row r="5101" spans="1:19">
      <c r="A5101" t="s">
        <v>349</v>
      </c>
      <c r="B5101" t="s">
        <v>31025</v>
      </c>
      <c r="C5101" t="s">
        <v>31026</v>
      </c>
      <c r="D5101" t="s">
        <v>21970</v>
      </c>
      <c r="F5101" t="s">
        <v>21953</v>
      </c>
      <c r="G5101">
        <v>3220</v>
      </c>
      <c r="I5101">
        <v>150</v>
      </c>
      <c r="J5101" t="s">
        <v>21954</v>
      </c>
      <c r="K5101" t="s">
        <v>204</v>
      </c>
      <c r="L5101" t="s">
        <v>12492</v>
      </c>
      <c r="M5101" t="s">
        <v>21955</v>
      </c>
      <c r="N5101" t="s">
        <v>21955</v>
      </c>
      <c r="O5101" t="s">
        <v>21955</v>
      </c>
      <c r="P5101" t="s">
        <v>21955</v>
      </c>
      <c r="Q5101" t="s">
        <v>21956</v>
      </c>
      <c r="R5101">
        <v>0.05</v>
      </c>
      <c r="S5101">
        <v>0</v>
      </c>
    </row>
    <row r="5102" spans="1:19">
      <c r="A5102" t="s">
        <v>349</v>
      </c>
      <c r="B5102" t="s">
        <v>31027</v>
      </c>
      <c r="C5102" t="s">
        <v>31028</v>
      </c>
      <c r="D5102" t="s">
        <v>21970</v>
      </c>
      <c r="F5102" t="s">
        <v>21953</v>
      </c>
      <c r="G5102">
        <v>3220</v>
      </c>
      <c r="I5102">
        <v>150</v>
      </c>
      <c r="J5102" t="s">
        <v>21954</v>
      </c>
      <c r="K5102" t="s">
        <v>204</v>
      </c>
      <c r="L5102" t="s">
        <v>12492</v>
      </c>
      <c r="M5102" t="s">
        <v>21955</v>
      </c>
      <c r="N5102" t="s">
        <v>21955</v>
      </c>
      <c r="O5102" t="s">
        <v>21955</v>
      </c>
      <c r="P5102" t="s">
        <v>21955</v>
      </c>
      <c r="Q5102" t="s">
        <v>21956</v>
      </c>
      <c r="R5102">
        <v>0.05</v>
      </c>
      <c r="S5102">
        <v>0</v>
      </c>
    </row>
    <row r="5103" spans="1:19">
      <c r="A5103" t="s">
        <v>349</v>
      </c>
      <c r="B5103" t="s">
        <v>31029</v>
      </c>
      <c r="C5103" t="s">
        <v>31030</v>
      </c>
      <c r="D5103" t="s">
        <v>21970</v>
      </c>
      <c r="F5103" t="s">
        <v>21953</v>
      </c>
      <c r="G5103">
        <v>3220</v>
      </c>
      <c r="I5103">
        <v>150</v>
      </c>
      <c r="J5103" t="s">
        <v>21954</v>
      </c>
      <c r="K5103" t="s">
        <v>204</v>
      </c>
      <c r="L5103" t="s">
        <v>12492</v>
      </c>
      <c r="M5103" t="s">
        <v>21955</v>
      </c>
      <c r="N5103" t="s">
        <v>21955</v>
      </c>
      <c r="O5103" t="s">
        <v>21955</v>
      </c>
      <c r="P5103" t="s">
        <v>21955</v>
      </c>
      <c r="Q5103" t="s">
        <v>21956</v>
      </c>
      <c r="R5103">
        <v>0.05</v>
      </c>
      <c r="S5103">
        <v>0</v>
      </c>
    </row>
    <row r="5104" spans="1:19">
      <c r="A5104" t="s">
        <v>349</v>
      </c>
      <c r="B5104" t="s">
        <v>31031</v>
      </c>
      <c r="C5104" t="s">
        <v>31032</v>
      </c>
      <c r="D5104" t="s">
        <v>21970</v>
      </c>
      <c r="F5104" t="s">
        <v>21953</v>
      </c>
      <c r="G5104">
        <v>3220</v>
      </c>
      <c r="I5104">
        <v>150</v>
      </c>
      <c r="J5104" t="s">
        <v>21954</v>
      </c>
      <c r="K5104" t="s">
        <v>204</v>
      </c>
      <c r="L5104" t="s">
        <v>12492</v>
      </c>
      <c r="M5104" t="s">
        <v>21955</v>
      </c>
      <c r="N5104" t="s">
        <v>21955</v>
      </c>
      <c r="O5104" t="s">
        <v>21955</v>
      </c>
      <c r="P5104" t="s">
        <v>21955</v>
      </c>
      <c r="Q5104" t="s">
        <v>21956</v>
      </c>
      <c r="R5104">
        <v>0.05</v>
      </c>
      <c r="S5104">
        <v>0</v>
      </c>
    </row>
    <row r="5105" spans="1:19">
      <c r="A5105" t="s">
        <v>349</v>
      </c>
      <c r="B5105" t="s">
        <v>31033</v>
      </c>
      <c r="C5105" t="s">
        <v>31034</v>
      </c>
      <c r="D5105" t="s">
        <v>21970</v>
      </c>
      <c r="F5105" t="s">
        <v>21953</v>
      </c>
      <c r="G5105">
        <v>3220</v>
      </c>
      <c r="I5105">
        <v>150</v>
      </c>
      <c r="J5105" t="s">
        <v>21954</v>
      </c>
      <c r="K5105" t="s">
        <v>204</v>
      </c>
      <c r="L5105" t="s">
        <v>12492</v>
      </c>
      <c r="M5105" t="s">
        <v>21955</v>
      </c>
      <c r="N5105" t="s">
        <v>21955</v>
      </c>
      <c r="O5105" t="s">
        <v>21955</v>
      </c>
      <c r="P5105" t="s">
        <v>21955</v>
      </c>
      <c r="Q5105" t="s">
        <v>21956</v>
      </c>
      <c r="R5105">
        <v>0.05</v>
      </c>
      <c r="S5105">
        <v>0</v>
      </c>
    </row>
    <row r="5106" spans="1:19">
      <c r="A5106" t="s">
        <v>349</v>
      </c>
      <c r="B5106" t="s">
        <v>31035</v>
      </c>
      <c r="C5106" t="s">
        <v>31036</v>
      </c>
      <c r="D5106" t="s">
        <v>21970</v>
      </c>
      <c r="F5106" t="s">
        <v>21953</v>
      </c>
      <c r="G5106">
        <v>3220</v>
      </c>
      <c r="I5106">
        <v>150</v>
      </c>
      <c r="J5106" t="s">
        <v>21954</v>
      </c>
      <c r="K5106" t="s">
        <v>204</v>
      </c>
      <c r="L5106" t="s">
        <v>12492</v>
      </c>
      <c r="M5106" t="s">
        <v>21955</v>
      </c>
      <c r="N5106" t="s">
        <v>21955</v>
      </c>
      <c r="O5106" t="s">
        <v>21955</v>
      </c>
      <c r="P5106" t="s">
        <v>21955</v>
      </c>
      <c r="Q5106" t="s">
        <v>21956</v>
      </c>
      <c r="R5106">
        <v>0.05</v>
      </c>
      <c r="S5106">
        <v>0</v>
      </c>
    </row>
    <row r="5107" spans="1:19">
      <c r="A5107" t="s">
        <v>349</v>
      </c>
      <c r="B5107" t="s">
        <v>31037</v>
      </c>
      <c r="C5107" t="s">
        <v>31038</v>
      </c>
      <c r="D5107" t="s">
        <v>21970</v>
      </c>
      <c r="F5107" t="s">
        <v>21953</v>
      </c>
      <c r="G5107">
        <v>3220</v>
      </c>
      <c r="I5107">
        <v>150</v>
      </c>
      <c r="J5107" t="s">
        <v>21954</v>
      </c>
      <c r="K5107" t="s">
        <v>204</v>
      </c>
      <c r="L5107" t="s">
        <v>12492</v>
      </c>
      <c r="M5107" t="s">
        <v>21955</v>
      </c>
      <c r="N5107" t="s">
        <v>21955</v>
      </c>
      <c r="O5107" t="s">
        <v>21955</v>
      </c>
      <c r="P5107" t="s">
        <v>21955</v>
      </c>
      <c r="Q5107" t="s">
        <v>21956</v>
      </c>
      <c r="R5107">
        <v>0.05</v>
      </c>
      <c r="S5107">
        <v>0</v>
      </c>
    </row>
    <row r="5108" spans="1:19">
      <c r="A5108" t="s">
        <v>349</v>
      </c>
      <c r="B5108" t="s">
        <v>31039</v>
      </c>
      <c r="C5108" t="s">
        <v>31040</v>
      </c>
      <c r="D5108" t="s">
        <v>21970</v>
      </c>
      <c r="F5108" t="s">
        <v>21953</v>
      </c>
      <c r="G5108">
        <v>3220</v>
      </c>
      <c r="I5108">
        <v>150</v>
      </c>
      <c r="J5108" t="s">
        <v>21954</v>
      </c>
      <c r="K5108" t="s">
        <v>204</v>
      </c>
      <c r="L5108" t="s">
        <v>12492</v>
      </c>
      <c r="M5108" t="s">
        <v>21955</v>
      </c>
      <c r="N5108" t="s">
        <v>21955</v>
      </c>
      <c r="O5108" t="s">
        <v>21955</v>
      </c>
      <c r="P5108" t="s">
        <v>21955</v>
      </c>
      <c r="Q5108" t="s">
        <v>21956</v>
      </c>
      <c r="R5108">
        <v>0.05</v>
      </c>
      <c r="S5108">
        <v>0</v>
      </c>
    </row>
    <row r="5109" spans="1:19">
      <c r="A5109" t="s">
        <v>349</v>
      </c>
      <c r="B5109" t="s">
        <v>31041</v>
      </c>
      <c r="C5109" t="s">
        <v>31042</v>
      </c>
      <c r="D5109" t="s">
        <v>21970</v>
      </c>
      <c r="F5109" t="s">
        <v>21953</v>
      </c>
      <c r="G5109">
        <v>3220</v>
      </c>
      <c r="I5109">
        <v>150</v>
      </c>
      <c r="J5109" t="s">
        <v>21954</v>
      </c>
      <c r="K5109" t="s">
        <v>204</v>
      </c>
      <c r="L5109" t="s">
        <v>12492</v>
      </c>
      <c r="M5109" t="s">
        <v>21955</v>
      </c>
      <c r="N5109" t="s">
        <v>21955</v>
      </c>
      <c r="O5109" t="s">
        <v>21955</v>
      </c>
      <c r="P5109" t="s">
        <v>21955</v>
      </c>
      <c r="Q5109" t="s">
        <v>21956</v>
      </c>
      <c r="R5109">
        <v>0.05</v>
      </c>
      <c r="S5109">
        <v>0</v>
      </c>
    </row>
    <row r="5110" spans="1:19">
      <c r="A5110" t="s">
        <v>349</v>
      </c>
      <c r="B5110" t="s">
        <v>31043</v>
      </c>
      <c r="C5110" t="s">
        <v>31044</v>
      </c>
      <c r="D5110" t="s">
        <v>21970</v>
      </c>
      <c r="F5110" t="s">
        <v>21953</v>
      </c>
      <c r="G5110">
        <v>3220</v>
      </c>
      <c r="I5110">
        <v>150</v>
      </c>
      <c r="J5110" t="s">
        <v>21954</v>
      </c>
      <c r="K5110" t="s">
        <v>204</v>
      </c>
      <c r="L5110" t="s">
        <v>12492</v>
      </c>
      <c r="M5110" t="s">
        <v>21955</v>
      </c>
      <c r="N5110" t="s">
        <v>21955</v>
      </c>
      <c r="O5110" t="s">
        <v>21955</v>
      </c>
      <c r="P5110" t="s">
        <v>21955</v>
      </c>
      <c r="Q5110" t="s">
        <v>21956</v>
      </c>
      <c r="R5110">
        <v>0.05</v>
      </c>
      <c r="S5110">
        <v>0</v>
      </c>
    </row>
    <row r="5111" spans="1:19">
      <c r="A5111" t="s">
        <v>349</v>
      </c>
      <c r="B5111" t="s">
        <v>31045</v>
      </c>
      <c r="C5111" t="s">
        <v>31046</v>
      </c>
      <c r="D5111" t="s">
        <v>21970</v>
      </c>
      <c r="F5111" t="s">
        <v>21953</v>
      </c>
      <c r="G5111">
        <v>3220</v>
      </c>
      <c r="I5111">
        <v>150</v>
      </c>
      <c r="J5111" t="s">
        <v>21954</v>
      </c>
      <c r="K5111" t="s">
        <v>204</v>
      </c>
      <c r="L5111" t="s">
        <v>12492</v>
      </c>
      <c r="M5111" t="s">
        <v>21955</v>
      </c>
      <c r="N5111" t="s">
        <v>21955</v>
      </c>
      <c r="O5111" t="s">
        <v>21955</v>
      </c>
      <c r="P5111" t="s">
        <v>21955</v>
      </c>
      <c r="Q5111" t="s">
        <v>21956</v>
      </c>
      <c r="R5111">
        <v>0.05</v>
      </c>
      <c r="S5111">
        <v>0</v>
      </c>
    </row>
    <row r="5112" spans="1:19">
      <c r="A5112" t="s">
        <v>349</v>
      </c>
      <c r="B5112" t="s">
        <v>31047</v>
      </c>
      <c r="C5112" t="s">
        <v>31048</v>
      </c>
      <c r="D5112" t="s">
        <v>21970</v>
      </c>
      <c r="F5112" t="s">
        <v>21953</v>
      </c>
      <c r="G5112">
        <v>3220</v>
      </c>
      <c r="I5112">
        <v>150</v>
      </c>
      <c r="J5112" t="s">
        <v>21954</v>
      </c>
      <c r="K5112" t="s">
        <v>204</v>
      </c>
      <c r="L5112" t="s">
        <v>12492</v>
      </c>
      <c r="M5112" t="s">
        <v>21955</v>
      </c>
      <c r="N5112" t="s">
        <v>21955</v>
      </c>
      <c r="O5112" t="s">
        <v>21955</v>
      </c>
      <c r="P5112" t="s">
        <v>21955</v>
      </c>
      <c r="Q5112" t="s">
        <v>21956</v>
      </c>
      <c r="R5112">
        <v>0.05</v>
      </c>
      <c r="S5112">
        <v>0</v>
      </c>
    </row>
    <row r="5113" spans="1:19">
      <c r="A5113" t="s">
        <v>349</v>
      </c>
      <c r="B5113" t="s">
        <v>31049</v>
      </c>
      <c r="C5113" t="s">
        <v>31050</v>
      </c>
      <c r="D5113" t="s">
        <v>21970</v>
      </c>
      <c r="F5113" t="s">
        <v>21953</v>
      </c>
      <c r="G5113">
        <v>3240</v>
      </c>
      <c r="I5113">
        <v>150</v>
      </c>
      <c r="J5113" t="s">
        <v>21954</v>
      </c>
      <c r="K5113" t="s">
        <v>204</v>
      </c>
      <c r="L5113" t="s">
        <v>12492</v>
      </c>
      <c r="M5113" t="s">
        <v>21955</v>
      </c>
      <c r="N5113" t="s">
        <v>21955</v>
      </c>
      <c r="O5113" t="s">
        <v>21955</v>
      </c>
      <c r="P5113" t="s">
        <v>21955</v>
      </c>
      <c r="Q5113" t="s">
        <v>21956</v>
      </c>
      <c r="R5113">
        <v>0.05</v>
      </c>
      <c r="S5113">
        <v>0</v>
      </c>
    </row>
    <row r="5114" spans="1:19">
      <c r="A5114" t="s">
        <v>349</v>
      </c>
      <c r="B5114" t="s">
        <v>31051</v>
      </c>
      <c r="C5114" t="s">
        <v>31052</v>
      </c>
      <c r="D5114" t="s">
        <v>21970</v>
      </c>
      <c r="F5114" t="s">
        <v>21953</v>
      </c>
      <c r="G5114">
        <v>3220</v>
      </c>
      <c r="I5114">
        <v>150</v>
      </c>
      <c r="J5114" t="s">
        <v>21954</v>
      </c>
      <c r="K5114" t="s">
        <v>204</v>
      </c>
      <c r="L5114" t="s">
        <v>12492</v>
      </c>
      <c r="M5114" t="s">
        <v>21955</v>
      </c>
      <c r="N5114" t="s">
        <v>21955</v>
      </c>
      <c r="O5114" t="s">
        <v>21955</v>
      </c>
      <c r="P5114" t="s">
        <v>21955</v>
      </c>
      <c r="Q5114" t="s">
        <v>21956</v>
      </c>
      <c r="R5114">
        <v>0.05</v>
      </c>
      <c r="S5114">
        <v>0</v>
      </c>
    </row>
    <row r="5115" spans="1:19">
      <c r="A5115" t="s">
        <v>349</v>
      </c>
      <c r="B5115" t="s">
        <v>31053</v>
      </c>
      <c r="C5115" t="s">
        <v>31054</v>
      </c>
      <c r="D5115" t="s">
        <v>21970</v>
      </c>
      <c r="F5115" t="s">
        <v>21953</v>
      </c>
      <c r="G5115">
        <v>3220</v>
      </c>
      <c r="I5115">
        <v>150</v>
      </c>
      <c r="J5115" t="s">
        <v>21954</v>
      </c>
      <c r="K5115" t="s">
        <v>204</v>
      </c>
      <c r="L5115" t="s">
        <v>12492</v>
      </c>
      <c r="M5115" t="s">
        <v>21955</v>
      </c>
      <c r="N5115" t="s">
        <v>21955</v>
      </c>
      <c r="O5115" t="s">
        <v>21955</v>
      </c>
      <c r="P5115" t="s">
        <v>21955</v>
      </c>
      <c r="Q5115" t="s">
        <v>21956</v>
      </c>
      <c r="R5115">
        <v>0.05</v>
      </c>
      <c r="S5115">
        <v>0</v>
      </c>
    </row>
    <row r="5116" spans="1:19">
      <c r="A5116" t="s">
        <v>349</v>
      </c>
      <c r="B5116" t="s">
        <v>31055</v>
      </c>
      <c r="C5116" t="s">
        <v>31056</v>
      </c>
      <c r="D5116" t="s">
        <v>21970</v>
      </c>
      <c r="F5116" t="s">
        <v>21953</v>
      </c>
      <c r="G5116">
        <v>3220</v>
      </c>
      <c r="I5116">
        <v>150</v>
      </c>
      <c r="J5116" t="s">
        <v>21954</v>
      </c>
      <c r="K5116" t="s">
        <v>204</v>
      </c>
      <c r="L5116" t="s">
        <v>12492</v>
      </c>
      <c r="M5116" t="s">
        <v>21955</v>
      </c>
      <c r="N5116" t="s">
        <v>21955</v>
      </c>
      <c r="O5116" t="s">
        <v>21955</v>
      </c>
      <c r="P5116" t="s">
        <v>21955</v>
      </c>
      <c r="Q5116" t="s">
        <v>21956</v>
      </c>
      <c r="R5116">
        <v>0.05</v>
      </c>
      <c r="S5116">
        <v>0</v>
      </c>
    </row>
    <row r="5117" spans="1:19">
      <c r="A5117" t="s">
        <v>349</v>
      </c>
      <c r="B5117" t="s">
        <v>31057</v>
      </c>
      <c r="C5117" t="s">
        <v>31058</v>
      </c>
      <c r="D5117" t="s">
        <v>21970</v>
      </c>
      <c r="F5117" t="s">
        <v>21953</v>
      </c>
      <c r="G5117">
        <v>3220</v>
      </c>
      <c r="I5117">
        <v>150</v>
      </c>
      <c r="J5117" t="s">
        <v>21954</v>
      </c>
      <c r="K5117" t="s">
        <v>204</v>
      </c>
      <c r="L5117" t="s">
        <v>12492</v>
      </c>
      <c r="M5117" t="s">
        <v>21955</v>
      </c>
      <c r="N5117" t="s">
        <v>21955</v>
      </c>
      <c r="O5117" t="s">
        <v>21955</v>
      </c>
      <c r="P5117" t="s">
        <v>21955</v>
      </c>
      <c r="Q5117" t="s">
        <v>21956</v>
      </c>
      <c r="R5117">
        <v>0.05</v>
      </c>
      <c r="S5117">
        <v>0</v>
      </c>
    </row>
    <row r="5118" spans="1:19">
      <c r="A5118" t="s">
        <v>349</v>
      </c>
      <c r="B5118" t="s">
        <v>31059</v>
      </c>
      <c r="C5118" t="s">
        <v>31060</v>
      </c>
      <c r="D5118" t="s">
        <v>21970</v>
      </c>
      <c r="F5118" t="s">
        <v>21953</v>
      </c>
      <c r="G5118">
        <v>3220</v>
      </c>
      <c r="I5118">
        <v>150</v>
      </c>
      <c r="J5118" t="s">
        <v>21954</v>
      </c>
      <c r="K5118" t="s">
        <v>204</v>
      </c>
      <c r="L5118" t="s">
        <v>12492</v>
      </c>
      <c r="M5118" t="s">
        <v>21955</v>
      </c>
      <c r="N5118" t="s">
        <v>21955</v>
      </c>
      <c r="O5118" t="s">
        <v>21955</v>
      </c>
      <c r="P5118" t="s">
        <v>21955</v>
      </c>
      <c r="Q5118" t="s">
        <v>21956</v>
      </c>
      <c r="R5118">
        <v>0.05</v>
      </c>
      <c r="S5118">
        <v>0</v>
      </c>
    </row>
    <row r="5119" spans="1:19">
      <c r="A5119" t="s">
        <v>349</v>
      </c>
      <c r="B5119" t="s">
        <v>31061</v>
      </c>
      <c r="C5119" t="s">
        <v>31062</v>
      </c>
      <c r="D5119" t="s">
        <v>21970</v>
      </c>
      <c r="F5119" t="s">
        <v>21953</v>
      </c>
      <c r="G5119">
        <v>3220</v>
      </c>
      <c r="I5119">
        <v>150</v>
      </c>
      <c r="J5119" t="s">
        <v>21954</v>
      </c>
      <c r="K5119" t="s">
        <v>204</v>
      </c>
      <c r="L5119" t="s">
        <v>12492</v>
      </c>
      <c r="M5119" t="s">
        <v>21955</v>
      </c>
      <c r="N5119" t="s">
        <v>21955</v>
      </c>
      <c r="O5119" t="s">
        <v>21955</v>
      </c>
      <c r="P5119" t="s">
        <v>21955</v>
      </c>
      <c r="Q5119" t="s">
        <v>21956</v>
      </c>
      <c r="R5119">
        <v>0.05</v>
      </c>
      <c r="S5119">
        <v>0</v>
      </c>
    </row>
    <row r="5120" spans="1:19">
      <c r="A5120" t="s">
        <v>349</v>
      </c>
      <c r="B5120" t="s">
        <v>31063</v>
      </c>
      <c r="C5120" t="s">
        <v>31064</v>
      </c>
      <c r="D5120" t="s">
        <v>21970</v>
      </c>
      <c r="F5120" t="s">
        <v>21953</v>
      </c>
      <c r="G5120">
        <v>3220</v>
      </c>
      <c r="I5120">
        <v>150</v>
      </c>
      <c r="J5120" t="s">
        <v>21954</v>
      </c>
      <c r="K5120" t="s">
        <v>204</v>
      </c>
      <c r="L5120" t="s">
        <v>12492</v>
      </c>
      <c r="M5120" t="s">
        <v>21955</v>
      </c>
      <c r="N5120" t="s">
        <v>21955</v>
      </c>
      <c r="O5120" t="s">
        <v>21955</v>
      </c>
      <c r="P5120" t="s">
        <v>21955</v>
      </c>
      <c r="Q5120" t="s">
        <v>21956</v>
      </c>
      <c r="R5120">
        <v>0.05</v>
      </c>
      <c r="S5120">
        <v>0</v>
      </c>
    </row>
    <row r="5121" spans="1:19">
      <c r="A5121" t="s">
        <v>349</v>
      </c>
      <c r="B5121" t="s">
        <v>31065</v>
      </c>
      <c r="C5121" t="s">
        <v>31066</v>
      </c>
      <c r="D5121" t="s">
        <v>21970</v>
      </c>
      <c r="F5121" t="s">
        <v>21953</v>
      </c>
      <c r="G5121">
        <v>3220</v>
      </c>
      <c r="I5121">
        <v>150</v>
      </c>
      <c r="J5121" t="s">
        <v>21954</v>
      </c>
      <c r="K5121" t="s">
        <v>204</v>
      </c>
      <c r="L5121" t="s">
        <v>12492</v>
      </c>
      <c r="M5121" t="s">
        <v>21955</v>
      </c>
      <c r="N5121" t="s">
        <v>21955</v>
      </c>
      <c r="O5121" t="s">
        <v>21955</v>
      </c>
      <c r="P5121" t="s">
        <v>21955</v>
      </c>
      <c r="Q5121" t="s">
        <v>21956</v>
      </c>
      <c r="R5121">
        <v>0.05</v>
      </c>
      <c r="S5121">
        <v>0</v>
      </c>
    </row>
    <row r="5122" spans="1:19">
      <c r="A5122" t="s">
        <v>349</v>
      </c>
      <c r="B5122" t="s">
        <v>31067</v>
      </c>
      <c r="C5122" t="s">
        <v>31068</v>
      </c>
      <c r="D5122" t="s">
        <v>21970</v>
      </c>
      <c r="F5122" t="s">
        <v>21953</v>
      </c>
      <c r="G5122">
        <v>3220</v>
      </c>
      <c r="I5122">
        <v>150</v>
      </c>
      <c r="J5122" t="s">
        <v>21954</v>
      </c>
      <c r="K5122" t="s">
        <v>204</v>
      </c>
      <c r="L5122" t="s">
        <v>12492</v>
      </c>
      <c r="M5122" t="s">
        <v>21955</v>
      </c>
      <c r="N5122" t="s">
        <v>21955</v>
      </c>
      <c r="O5122" t="s">
        <v>21955</v>
      </c>
      <c r="P5122" t="s">
        <v>21955</v>
      </c>
      <c r="Q5122" t="s">
        <v>21956</v>
      </c>
      <c r="R5122">
        <v>0.05</v>
      </c>
      <c r="S5122">
        <v>0</v>
      </c>
    </row>
    <row r="5123" spans="1:19">
      <c r="A5123" t="s">
        <v>349</v>
      </c>
      <c r="B5123" t="s">
        <v>31069</v>
      </c>
      <c r="C5123" t="s">
        <v>31070</v>
      </c>
      <c r="D5123" t="s">
        <v>21970</v>
      </c>
      <c r="F5123" t="s">
        <v>21953</v>
      </c>
      <c r="G5123">
        <v>3220</v>
      </c>
      <c r="I5123">
        <v>150</v>
      </c>
      <c r="J5123" t="s">
        <v>21954</v>
      </c>
      <c r="K5123" t="s">
        <v>204</v>
      </c>
      <c r="L5123" t="s">
        <v>12492</v>
      </c>
      <c r="M5123" t="s">
        <v>21955</v>
      </c>
      <c r="N5123" t="s">
        <v>21955</v>
      </c>
      <c r="O5123" t="s">
        <v>21955</v>
      </c>
      <c r="P5123" t="s">
        <v>21955</v>
      </c>
      <c r="Q5123" t="s">
        <v>21956</v>
      </c>
      <c r="R5123">
        <v>0.05</v>
      </c>
      <c r="S5123">
        <v>0</v>
      </c>
    </row>
    <row r="5124" spans="1:19">
      <c r="A5124" t="s">
        <v>349</v>
      </c>
      <c r="B5124" t="s">
        <v>31071</v>
      </c>
      <c r="C5124" t="s">
        <v>31072</v>
      </c>
      <c r="D5124" t="s">
        <v>21970</v>
      </c>
      <c r="F5124" t="s">
        <v>21953</v>
      </c>
      <c r="G5124">
        <v>3220</v>
      </c>
      <c r="I5124">
        <v>150</v>
      </c>
      <c r="J5124" t="s">
        <v>21954</v>
      </c>
      <c r="K5124" t="s">
        <v>204</v>
      </c>
      <c r="L5124" t="s">
        <v>12492</v>
      </c>
      <c r="M5124" t="s">
        <v>21955</v>
      </c>
      <c r="N5124" t="s">
        <v>21955</v>
      </c>
      <c r="O5124" t="s">
        <v>21955</v>
      </c>
      <c r="P5124" t="s">
        <v>21955</v>
      </c>
      <c r="Q5124" t="s">
        <v>21956</v>
      </c>
      <c r="R5124">
        <v>0.05</v>
      </c>
      <c r="S5124">
        <v>0</v>
      </c>
    </row>
    <row r="5125" spans="1:19">
      <c r="A5125" t="s">
        <v>349</v>
      </c>
      <c r="B5125" t="s">
        <v>31073</v>
      </c>
      <c r="C5125" t="s">
        <v>31074</v>
      </c>
      <c r="D5125" t="s">
        <v>21970</v>
      </c>
      <c r="F5125" t="s">
        <v>21953</v>
      </c>
      <c r="G5125">
        <v>3220</v>
      </c>
      <c r="I5125">
        <v>150</v>
      </c>
      <c r="J5125" t="s">
        <v>21954</v>
      </c>
      <c r="K5125" t="s">
        <v>204</v>
      </c>
      <c r="L5125" t="s">
        <v>12492</v>
      </c>
      <c r="M5125" t="s">
        <v>21955</v>
      </c>
      <c r="N5125" t="s">
        <v>21955</v>
      </c>
      <c r="O5125" t="s">
        <v>21955</v>
      </c>
      <c r="P5125" t="s">
        <v>21955</v>
      </c>
      <c r="Q5125" t="s">
        <v>21956</v>
      </c>
      <c r="R5125">
        <v>0.05</v>
      </c>
      <c r="S5125">
        <v>0</v>
      </c>
    </row>
    <row r="5126" spans="1:19">
      <c r="A5126" t="s">
        <v>349</v>
      </c>
      <c r="B5126" t="s">
        <v>31075</v>
      </c>
      <c r="C5126" t="s">
        <v>31076</v>
      </c>
      <c r="D5126" t="s">
        <v>21970</v>
      </c>
      <c r="F5126" t="s">
        <v>21953</v>
      </c>
      <c r="G5126">
        <v>3260</v>
      </c>
      <c r="I5126">
        <v>150</v>
      </c>
      <c r="J5126" t="s">
        <v>21954</v>
      </c>
      <c r="K5126" t="s">
        <v>204</v>
      </c>
      <c r="L5126" t="s">
        <v>12492</v>
      </c>
      <c r="M5126" t="s">
        <v>21955</v>
      </c>
      <c r="N5126" t="s">
        <v>21955</v>
      </c>
      <c r="O5126" t="s">
        <v>21955</v>
      </c>
      <c r="P5126" t="s">
        <v>21955</v>
      </c>
      <c r="Q5126" t="s">
        <v>21956</v>
      </c>
      <c r="R5126">
        <v>0.05</v>
      </c>
      <c r="S5126">
        <v>0</v>
      </c>
    </row>
    <row r="5127" spans="1:19">
      <c r="A5127" t="s">
        <v>349</v>
      </c>
      <c r="B5127" t="s">
        <v>31077</v>
      </c>
      <c r="C5127" t="s">
        <v>31078</v>
      </c>
      <c r="D5127" t="s">
        <v>21970</v>
      </c>
      <c r="F5127" t="s">
        <v>21953</v>
      </c>
      <c r="G5127">
        <v>3220</v>
      </c>
      <c r="I5127">
        <v>150</v>
      </c>
      <c r="J5127" t="s">
        <v>21954</v>
      </c>
      <c r="K5127" t="s">
        <v>204</v>
      </c>
      <c r="L5127" t="s">
        <v>12492</v>
      </c>
      <c r="M5127" t="s">
        <v>21955</v>
      </c>
      <c r="N5127" t="s">
        <v>21955</v>
      </c>
      <c r="O5127" t="s">
        <v>21955</v>
      </c>
      <c r="P5127" t="s">
        <v>21955</v>
      </c>
      <c r="Q5127" t="s">
        <v>21956</v>
      </c>
      <c r="R5127">
        <v>0.05</v>
      </c>
      <c r="S5127">
        <v>0</v>
      </c>
    </row>
    <row r="5128" spans="1:19">
      <c r="A5128" t="s">
        <v>349</v>
      </c>
      <c r="B5128" t="s">
        <v>31079</v>
      </c>
      <c r="C5128" t="s">
        <v>31080</v>
      </c>
      <c r="D5128" t="s">
        <v>21970</v>
      </c>
      <c r="F5128" t="s">
        <v>21953</v>
      </c>
      <c r="G5128">
        <v>3260</v>
      </c>
      <c r="I5128">
        <v>150</v>
      </c>
      <c r="J5128" t="s">
        <v>21954</v>
      </c>
      <c r="K5128" t="s">
        <v>204</v>
      </c>
      <c r="L5128" t="s">
        <v>12492</v>
      </c>
      <c r="M5128" t="s">
        <v>21955</v>
      </c>
      <c r="N5128" t="s">
        <v>21955</v>
      </c>
      <c r="O5128" t="s">
        <v>21955</v>
      </c>
      <c r="P5128" t="s">
        <v>21955</v>
      </c>
      <c r="Q5128" t="s">
        <v>21956</v>
      </c>
      <c r="R5128">
        <v>0.05</v>
      </c>
      <c r="S5128">
        <v>0</v>
      </c>
    </row>
    <row r="5129" spans="1:19">
      <c r="A5129" t="s">
        <v>349</v>
      </c>
      <c r="B5129" t="s">
        <v>31081</v>
      </c>
      <c r="C5129" t="s">
        <v>31082</v>
      </c>
      <c r="D5129" t="s">
        <v>21970</v>
      </c>
      <c r="F5129" t="s">
        <v>21953</v>
      </c>
      <c r="G5129">
        <v>3260</v>
      </c>
      <c r="I5129">
        <v>150</v>
      </c>
      <c r="J5129" t="s">
        <v>21954</v>
      </c>
      <c r="K5129" t="s">
        <v>204</v>
      </c>
      <c r="L5129" t="s">
        <v>12492</v>
      </c>
      <c r="M5129" t="s">
        <v>21955</v>
      </c>
      <c r="N5129" t="s">
        <v>21955</v>
      </c>
      <c r="O5129" t="s">
        <v>21955</v>
      </c>
      <c r="P5129" t="s">
        <v>21955</v>
      </c>
      <c r="Q5129" t="s">
        <v>21956</v>
      </c>
      <c r="R5129">
        <v>0.05</v>
      </c>
      <c r="S5129">
        <v>0</v>
      </c>
    </row>
    <row r="5130" spans="1:19">
      <c r="A5130" t="s">
        <v>349</v>
      </c>
      <c r="B5130" t="s">
        <v>31083</v>
      </c>
      <c r="C5130" t="s">
        <v>31084</v>
      </c>
      <c r="D5130" t="s">
        <v>21970</v>
      </c>
      <c r="F5130" t="s">
        <v>21953</v>
      </c>
      <c r="G5130">
        <v>3220</v>
      </c>
      <c r="I5130">
        <v>150</v>
      </c>
      <c r="J5130" t="s">
        <v>21954</v>
      </c>
      <c r="K5130" t="s">
        <v>204</v>
      </c>
      <c r="L5130" t="s">
        <v>12492</v>
      </c>
      <c r="M5130" t="s">
        <v>21955</v>
      </c>
      <c r="N5130" t="s">
        <v>21955</v>
      </c>
      <c r="O5130" t="s">
        <v>21955</v>
      </c>
      <c r="P5130" t="s">
        <v>21955</v>
      </c>
      <c r="Q5130" t="s">
        <v>21956</v>
      </c>
      <c r="R5130">
        <v>0.05</v>
      </c>
      <c r="S5130">
        <v>0</v>
      </c>
    </row>
    <row r="5131" spans="1:19">
      <c r="A5131" t="s">
        <v>349</v>
      </c>
      <c r="B5131" t="s">
        <v>31085</v>
      </c>
      <c r="C5131" t="s">
        <v>31086</v>
      </c>
      <c r="D5131" t="s">
        <v>21970</v>
      </c>
      <c r="F5131" t="s">
        <v>21953</v>
      </c>
      <c r="G5131">
        <v>3220</v>
      </c>
      <c r="I5131">
        <v>150</v>
      </c>
      <c r="J5131" t="s">
        <v>21954</v>
      </c>
      <c r="K5131" t="s">
        <v>204</v>
      </c>
      <c r="L5131" t="s">
        <v>12492</v>
      </c>
      <c r="M5131" t="s">
        <v>21955</v>
      </c>
      <c r="N5131" t="s">
        <v>21955</v>
      </c>
      <c r="O5131" t="s">
        <v>21955</v>
      </c>
      <c r="P5131" t="s">
        <v>21955</v>
      </c>
      <c r="Q5131" t="s">
        <v>21956</v>
      </c>
      <c r="R5131">
        <v>0.05</v>
      </c>
      <c r="S5131">
        <v>0</v>
      </c>
    </row>
    <row r="5132" spans="1:19">
      <c r="A5132" t="s">
        <v>349</v>
      </c>
      <c r="B5132" t="s">
        <v>31087</v>
      </c>
      <c r="C5132" t="s">
        <v>31088</v>
      </c>
      <c r="D5132" t="s">
        <v>21970</v>
      </c>
      <c r="F5132" t="s">
        <v>21953</v>
      </c>
      <c r="G5132">
        <v>3220</v>
      </c>
      <c r="I5132">
        <v>150</v>
      </c>
      <c r="J5132" t="s">
        <v>21954</v>
      </c>
      <c r="K5132" t="s">
        <v>204</v>
      </c>
      <c r="L5132" t="s">
        <v>12492</v>
      </c>
      <c r="M5132" t="s">
        <v>21955</v>
      </c>
      <c r="N5132" t="s">
        <v>21955</v>
      </c>
      <c r="O5132" t="s">
        <v>21955</v>
      </c>
      <c r="P5132" t="s">
        <v>21955</v>
      </c>
      <c r="Q5132" t="s">
        <v>21956</v>
      </c>
      <c r="R5132">
        <v>0.05</v>
      </c>
      <c r="S5132">
        <v>0</v>
      </c>
    </row>
    <row r="5133" spans="1:19">
      <c r="A5133" t="s">
        <v>349</v>
      </c>
      <c r="B5133" t="s">
        <v>31089</v>
      </c>
      <c r="C5133" t="s">
        <v>31090</v>
      </c>
      <c r="D5133" t="s">
        <v>21970</v>
      </c>
      <c r="F5133" t="s">
        <v>21953</v>
      </c>
      <c r="G5133">
        <v>3220</v>
      </c>
      <c r="I5133">
        <v>150</v>
      </c>
      <c r="J5133" t="s">
        <v>21954</v>
      </c>
      <c r="K5133" t="s">
        <v>204</v>
      </c>
      <c r="L5133" t="s">
        <v>12492</v>
      </c>
      <c r="M5133" t="s">
        <v>21955</v>
      </c>
      <c r="N5133" t="s">
        <v>21955</v>
      </c>
      <c r="O5133" t="s">
        <v>21955</v>
      </c>
      <c r="P5133" t="s">
        <v>21955</v>
      </c>
      <c r="Q5133" t="s">
        <v>21956</v>
      </c>
      <c r="R5133">
        <v>0.05</v>
      </c>
      <c r="S5133">
        <v>0</v>
      </c>
    </row>
    <row r="5134" spans="1:19">
      <c r="A5134" t="s">
        <v>349</v>
      </c>
      <c r="B5134" t="s">
        <v>31091</v>
      </c>
      <c r="C5134" t="s">
        <v>31092</v>
      </c>
      <c r="D5134" t="s">
        <v>22069</v>
      </c>
      <c r="E5134" t="s">
        <v>21952</v>
      </c>
      <c r="F5134" t="s">
        <v>21953</v>
      </c>
      <c r="G5134">
        <v>3430</v>
      </c>
      <c r="I5134">
        <v>150</v>
      </c>
      <c r="J5134" t="s">
        <v>21954</v>
      </c>
      <c r="K5134" t="s">
        <v>204</v>
      </c>
      <c r="L5134" t="s">
        <v>12492</v>
      </c>
      <c r="M5134" t="s">
        <v>21955</v>
      </c>
      <c r="N5134" t="s">
        <v>21955</v>
      </c>
      <c r="O5134" t="s">
        <v>21955</v>
      </c>
      <c r="P5134" t="s">
        <v>21955</v>
      </c>
      <c r="Q5134" t="s">
        <v>21956</v>
      </c>
      <c r="R5134">
        <v>0.05</v>
      </c>
      <c r="S5134">
        <v>0</v>
      </c>
    </row>
    <row r="5135" spans="1:19">
      <c r="A5135" t="s">
        <v>349</v>
      </c>
      <c r="B5135" t="s">
        <v>31093</v>
      </c>
      <c r="C5135" t="s">
        <v>31094</v>
      </c>
      <c r="D5135" t="s">
        <v>22016</v>
      </c>
      <c r="E5135" t="s">
        <v>21952</v>
      </c>
      <c r="F5135" t="s">
        <v>21953</v>
      </c>
      <c r="G5135">
        <v>3450</v>
      </c>
      <c r="I5135">
        <v>150</v>
      </c>
      <c r="J5135" t="s">
        <v>21954</v>
      </c>
      <c r="K5135" t="s">
        <v>204</v>
      </c>
      <c r="L5135" t="s">
        <v>12492</v>
      </c>
      <c r="M5135" t="s">
        <v>21955</v>
      </c>
      <c r="N5135" t="s">
        <v>21955</v>
      </c>
      <c r="O5135" t="s">
        <v>21955</v>
      </c>
      <c r="P5135" t="s">
        <v>21955</v>
      </c>
      <c r="Q5135" t="s">
        <v>21956</v>
      </c>
      <c r="R5135">
        <v>0.05</v>
      </c>
      <c r="S5135">
        <v>0</v>
      </c>
    </row>
    <row r="5136" spans="1:19">
      <c r="A5136" t="s">
        <v>349</v>
      </c>
      <c r="B5136" t="s">
        <v>31095</v>
      </c>
      <c r="C5136" t="s">
        <v>31096</v>
      </c>
      <c r="D5136" t="s">
        <v>25174</v>
      </c>
      <c r="E5136" t="s">
        <v>21966</v>
      </c>
      <c r="F5136" t="s">
        <v>21953</v>
      </c>
      <c r="G5136">
        <v>3220</v>
      </c>
      <c r="I5136">
        <v>150</v>
      </c>
      <c r="J5136" t="s">
        <v>21954</v>
      </c>
      <c r="K5136" t="s">
        <v>204</v>
      </c>
      <c r="L5136" t="s">
        <v>12492</v>
      </c>
      <c r="M5136" t="s">
        <v>21955</v>
      </c>
      <c r="N5136" t="s">
        <v>21955</v>
      </c>
      <c r="O5136" t="s">
        <v>21955</v>
      </c>
      <c r="P5136" t="s">
        <v>21955</v>
      </c>
      <c r="Q5136" t="s">
        <v>21956</v>
      </c>
      <c r="R5136">
        <v>0.05</v>
      </c>
      <c r="S5136">
        <v>0</v>
      </c>
    </row>
    <row r="5137" spans="1:19">
      <c r="A5137" t="s">
        <v>349</v>
      </c>
      <c r="B5137" t="s">
        <v>31097</v>
      </c>
      <c r="C5137" t="s">
        <v>31098</v>
      </c>
      <c r="D5137" t="s">
        <v>22025</v>
      </c>
      <c r="E5137" t="s">
        <v>21966</v>
      </c>
      <c r="F5137" t="s">
        <v>21953</v>
      </c>
      <c r="G5137">
        <v>3220</v>
      </c>
      <c r="I5137">
        <v>150</v>
      </c>
      <c r="J5137" t="s">
        <v>21954</v>
      </c>
      <c r="K5137" t="s">
        <v>12492</v>
      </c>
      <c r="L5137" t="s">
        <v>12492</v>
      </c>
      <c r="M5137" t="s">
        <v>21955</v>
      </c>
      <c r="N5137" t="s">
        <v>21955</v>
      </c>
      <c r="O5137" t="s">
        <v>21955</v>
      </c>
      <c r="P5137" t="s">
        <v>21955</v>
      </c>
      <c r="Q5137" t="s">
        <v>21956</v>
      </c>
      <c r="R5137">
        <v>0.05</v>
      </c>
      <c r="S5137">
        <v>0</v>
      </c>
    </row>
    <row r="5138" spans="1:19">
      <c r="A5138" t="s">
        <v>349</v>
      </c>
      <c r="B5138" t="s">
        <v>31099</v>
      </c>
      <c r="C5138" t="s">
        <v>31100</v>
      </c>
      <c r="D5138" t="s">
        <v>24831</v>
      </c>
      <c r="E5138" t="s">
        <v>22199</v>
      </c>
      <c r="F5138" t="s">
        <v>21953</v>
      </c>
      <c r="G5138">
        <v>3220</v>
      </c>
      <c r="I5138">
        <v>150</v>
      </c>
      <c r="J5138" t="s">
        <v>21954</v>
      </c>
      <c r="K5138" t="s">
        <v>204</v>
      </c>
      <c r="L5138" t="s">
        <v>12492</v>
      </c>
      <c r="M5138" t="s">
        <v>22149</v>
      </c>
      <c r="N5138" t="s">
        <v>22149</v>
      </c>
      <c r="O5138" t="s">
        <v>22149</v>
      </c>
      <c r="P5138" t="s">
        <v>22149</v>
      </c>
      <c r="R5138">
        <v>0.05</v>
      </c>
      <c r="S5138">
        <v>0</v>
      </c>
    </row>
    <row r="5139" spans="1:19">
      <c r="A5139" t="s">
        <v>349</v>
      </c>
      <c r="B5139" t="s">
        <v>31101</v>
      </c>
      <c r="C5139" t="s">
        <v>31102</v>
      </c>
      <c r="D5139" t="s">
        <v>21970</v>
      </c>
      <c r="F5139" t="s">
        <v>21953</v>
      </c>
      <c r="G5139">
        <v>3260</v>
      </c>
      <c r="I5139">
        <v>150</v>
      </c>
      <c r="J5139" t="s">
        <v>21954</v>
      </c>
      <c r="K5139" t="s">
        <v>204</v>
      </c>
      <c r="L5139" t="s">
        <v>12492</v>
      </c>
      <c r="M5139" t="s">
        <v>21955</v>
      </c>
      <c r="N5139" t="s">
        <v>21955</v>
      </c>
      <c r="O5139" t="s">
        <v>21955</v>
      </c>
      <c r="P5139" t="s">
        <v>21955</v>
      </c>
      <c r="Q5139" t="s">
        <v>21956</v>
      </c>
      <c r="R5139">
        <v>0.05</v>
      </c>
      <c r="S5139">
        <v>0</v>
      </c>
    </row>
    <row r="5140" spans="1:19">
      <c r="A5140" t="s">
        <v>349</v>
      </c>
      <c r="B5140" t="s">
        <v>31103</v>
      </c>
      <c r="C5140" t="s">
        <v>31104</v>
      </c>
      <c r="D5140" t="s">
        <v>21970</v>
      </c>
      <c r="F5140" t="s">
        <v>21953</v>
      </c>
      <c r="G5140">
        <v>3260</v>
      </c>
      <c r="I5140">
        <v>150</v>
      </c>
      <c r="J5140" t="s">
        <v>21954</v>
      </c>
      <c r="K5140" t="s">
        <v>204</v>
      </c>
      <c r="L5140" t="s">
        <v>12492</v>
      </c>
      <c r="M5140" t="s">
        <v>21955</v>
      </c>
      <c r="N5140" t="s">
        <v>21955</v>
      </c>
      <c r="O5140" t="s">
        <v>21955</v>
      </c>
      <c r="P5140" t="s">
        <v>21955</v>
      </c>
      <c r="Q5140" t="s">
        <v>21956</v>
      </c>
      <c r="R5140">
        <v>0.05</v>
      </c>
      <c r="S5140">
        <v>0</v>
      </c>
    </row>
    <row r="5141" spans="1:19">
      <c r="A5141" t="s">
        <v>349</v>
      </c>
      <c r="B5141" t="s">
        <v>31105</v>
      </c>
      <c r="C5141" t="s">
        <v>31106</v>
      </c>
      <c r="D5141" t="s">
        <v>21970</v>
      </c>
      <c r="F5141" t="s">
        <v>21953</v>
      </c>
      <c r="G5141">
        <v>3260</v>
      </c>
      <c r="I5141">
        <v>150</v>
      </c>
      <c r="J5141" t="s">
        <v>21954</v>
      </c>
      <c r="K5141" t="s">
        <v>204</v>
      </c>
      <c r="L5141" t="s">
        <v>12492</v>
      </c>
      <c r="M5141" t="s">
        <v>21955</v>
      </c>
      <c r="N5141" t="s">
        <v>21955</v>
      </c>
      <c r="O5141" t="s">
        <v>21955</v>
      </c>
      <c r="P5141" t="s">
        <v>21955</v>
      </c>
      <c r="Q5141" t="s">
        <v>21956</v>
      </c>
      <c r="R5141">
        <v>0.05</v>
      </c>
      <c r="S5141">
        <v>0</v>
      </c>
    </row>
    <row r="5142" spans="1:19">
      <c r="A5142" t="s">
        <v>349</v>
      </c>
      <c r="B5142" t="s">
        <v>31107</v>
      </c>
      <c r="C5142" t="s">
        <v>31108</v>
      </c>
      <c r="D5142" t="s">
        <v>21970</v>
      </c>
      <c r="F5142" t="s">
        <v>21953</v>
      </c>
      <c r="G5142">
        <v>3260</v>
      </c>
      <c r="I5142">
        <v>150</v>
      </c>
      <c r="J5142" t="s">
        <v>21954</v>
      </c>
      <c r="K5142" t="s">
        <v>204</v>
      </c>
      <c r="L5142" t="s">
        <v>12492</v>
      </c>
      <c r="M5142" t="s">
        <v>21955</v>
      </c>
      <c r="N5142" t="s">
        <v>21955</v>
      </c>
      <c r="O5142" t="s">
        <v>21955</v>
      </c>
      <c r="P5142" t="s">
        <v>21955</v>
      </c>
      <c r="Q5142" t="s">
        <v>21956</v>
      </c>
      <c r="R5142">
        <v>0.05</v>
      </c>
      <c r="S5142">
        <v>0</v>
      </c>
    </row>
    <row r="5143" spans="1:19">
      <c r="A5143" t="s">
        <v>349</v>
      </c>
      <c r="B5143" t="s">
        <v>31109</v>
      </c>
      <c r="C5143" t="s">
        <v>31110</v>
      </c>
      <c r="D5143" t="s">
        <v>21970</v>
      </c>
      <c r="F5143" t="s">
        <v>21953</v>
      </c>
      <c r="G5143">
        <v>3450</v>
      </c>
      <c r="I5143">
        <v>150</v>
      </c>
      <c r="J5143" t="s">
        <v>21954</v>
      </c>
      <c r="K5143" t="s">
        <v>204</v>
      </c>
      <c r="L5143" t="s">
        <v>12492</v>
      </c>
      <c r="M5143" t="s">
        <v>21955</v>
      </c>
      <c r="N5143" t="s">
        <v>21955</v>
      </c>
      <c r="O5143" t="s">
        <v>21955</v>
      </c>
      <c r="P5143" t="s">
        <v>21955</v>
      </c>
      <c r="Q5143" t="s">
        <v>21956</v>
      </c>
      <c r="R5143">
        <v>0.05</v>
      </c>
      <c r="S5143">
        <v>0</v>
      </c>
    </row>
    <row r="5144" spans="1:19">
      <c r="A5144" t="s">
        <v>349</v>
      </c>
      <c r="B5144" t="s">
        <v>31111</v>
      </c>
      <c r="C5144" t="s">
        <v>31112</v>
      </c>
      <c r="D5144" t="s">
        <v>21970</v>
      </c>
      <c r="F5144" t="s">
        <v>21953</v>
      </c>
      <c r="G5144">
        <v>3450</v>
      </c>
      <c r="I5144">
        <v>150</v>
      </c>
      <c r="J5144" t="s">
        <v>21954</v>
      </c>
      <c r="K5144" t="s">
        <v>204</v>
      </c>
      <c r="L5144" t="s">
        <v>12492</v>
      </c>
      <c r="M5144" t="s">
        <v>21955</v>
      </c>
      <c r="N5144" t="s">
        <v>21955</v>
      </c>
      <c r="O5144" t="s">
        <v>21955</v>
      </c>
      <c r="P5144" t="s">
        <v>21955</v>
      </c>
      <c r="Q5144" t="s">
        <v>21956</v>
      </c>
      <c r="R5144">
        <v>0.05</v>
      </c>
      <c r="S5144">
        <v>0</v>
      </c>
    </row>
    <row r="5145" spans="1:19">
      <c r="A5145" t="s">
        <v>349</v>
      </c>
      <c r="B5145" t="s">
        <v>31113</v>
      </c>
      <c r="C5145" t="s">
        <v>31114</v>
      </c>
      <c r="D5145" t="s">
        <v>21970</v>
      </c>
      <c r="F5145" t="s">
        <v>21953</v>
      </c>
      <c r="G5145">
        <v>3220</v>
      </c>
      <c r="I5145">
        <v>150</v>
      </c>
      <c r="J5145" t="s">
        <v>21954</v>
      </c>
      <c r="K5145" t="s">
        <v>204</v>
      </c>
      <c r="L5145" t="s">
        <v>12492</v>
      </c>
      <c r="M5145" t="s">
        <v>21955</v>
      </c>
      <c r="N5145" t="s">
        <v>21955</v>
      </c>
      <c r="O5145" t="s">
        <v>21955</v>
      </c>
      <c r="P5145" t="s">
        <v>21955</v>
      </c>
      <c r="Q5145" t="s">
        <v>21956</v>
      </c>
      <c r="R5145">
        <v>0.05</v>
      </c>
      <c r="S5145">
        <v>0</v>
      </c>
    </row>
    <row r="5146" spans="1:19">
      <c r="A5146" t="s">
        <v>349</v>
      </c>
      <c r="B5146" t="s">
        <v>31115</v>
      </c>
      <c r="C5146" t="s">
        <v>31116</v>
      </c>
      <c r="D5146" t="s">
        <v>21970</v>
      </c>
      <c r="F5146" t="s">
        <v>21953</v>
      </c>
      <c r="G5146">
        <v>3220</v>
      </c>
      <c r="I5146">
        <v>150</v>
      </c>
      <c r="J5146" t="s">
        <v>21954</v>
      </c>
      <c r="K5146" t="s">
        <v>204</v>
      </c>
      <c r="L5146" t="s">
        <v>12492</v>
      </c>
      <c r="M5146" t="s">
        <v>21955</v>
      </c>
      <c r="N5146" t="s">
        <v>21955</v>
      </c>
      <c r="O5146" t="s">
        <v>21955</v>
      </c>
      <c r="P5146" t="s">
        <v>21955</v>
      </c>
      <c r="Q5146" t="s">
        <v>21956</v>
      </c>
      <c r="R5146">
        <v>0.05</v>
      </c>
      <c r="S5146">
        <v>0</v>
      </c>
    </row>
    <row r="5147" spans="1:19">
      <c r="A5147" t="s">
        <v>349</v>
      </c>
      <c r="B5147" t="s">
        <v>31117</v>
      </c>
      <c r="C5147" t="s">
        <v>31118</v>
      </c>
      <c r="D5147" t="s">
        <v>21970</v>
      </c>
      <c r="F5147" t="s">
        <v>21953</v>
      </c>
      <c r="G5147">
        <v>3220</v>
      </c>
      <c r="I5147">
        <v>150</v>
      </c>
      <c r="J5147" t="s">
        <v>21954</v>
      </c>
      <c r="K5147" t="s">
        <v>204</v>
      </c>
      <c r="L5147" t="s">
        <v>12492</v>
      </c>
      <c r="M5147" t="s">
        <v>21955</v>
      </c>
      <c r="N5147" t="s">
        <v>21955</v>
      </c>
      <c r="O5147" t="s">
        <v>21955</v>
      </c>
      <c r="P5147" t="s">
        <v>21955</v>
      </c>
      <c r="Q5147" t="s">
        <v>21956</v>
      </c>
      <c r="R5147">
        <v>0.05</v>
      </c>
      <c r="S5147">
        <v>0</v>
      </c>
    </row>
    <row r="5148" spans="1:19">
      <c r="A5148" t="s">
        <v>349</v>
      </c>
      <c r="B5148" t="s">
        <v>31119</v>
      </c>
      <c r="C5148" t="s">
        <v>31120</v>
      </c>
      <c r="D5148" t="s">
        <v>21970</v>
      </c>
      <c r="F5148" t="s">
        <v>21953</v>
      </c>
      <c r="G5148">
        <v>3220</v>
      </c>
      <c r="I5148">
        <v>150</v>
      </c>
      <c r="J5148" t="s">
        <v>21954</v>
      </c>
      <c r="K5148" t="s">
        <v>204</v>
      </c>
      <c r="L5148" t="s">
        <v>12492</v>
      </c>
      <c r="M5148" t="s">
        <v>21955</v>
      </c>
      <c r="N5148" t="s">
        <v>21955</v>
      </c>
      <c r="O5148" t="s">
        <v>21955</v>
      </c>
      <c r="P5148" t="s">
        <v>21955</v>
      </c>
      <c r="Q5148" t="s">
        <v>21956</v>
      </c>
      <c r="R5148">
        <v>0.05</v>
      </c>
      <c r="S5148">
        <v>0</v>
      </c>
    </row>
    <row r="5149" spans="1:19">
      <c r="A5149" t="s">
        <v>349</v>
      </c>
      <c r="B5149" t="s">
        <v>31121</v>
      </c>
      <c r="C5149" t="s">
        <v>31122</v>
      </c>
      <c r="D5149" t="s">
        <v>21970</v>
      </c>
      <c r="F5149" t="s">
        <v>21953</v>
      </c>
      <c r="G5149">
        <v>3220</v>
      </c>
      <c r="I5149">
        <v>150</v>
      </c>
      <c r="J5149" t="s">
        <v>21954</v>
      </c>
      <c r="K5149" t="s">
        <v>204</v>
      </c>
      <c r="L5149" t="s">
        <v>12492</v>
      </c>
      <c r="M5149" t="s">
        <v>21955</v>
      </c>
      <c r="N5149" t="s">
        <v>21955</v>
      </c>
      <c r="O5149" t="s">
        <v>21955</v>
      </c>
      <c r="P5149" t="s">
        <v>21955</v>
      </c>
      <c r="Q5149" t="s">
        <v>21956</v>
      </c>
      <c r="R5149">
        <v>0.05</v>
      </c>
      <c r="S5149">
        <v>0</v>
      </c>
    </row>
    <row r="5150" spans="1:19">
      <c r="A5150" t="s">
        <v>349</v>
      </c>
      <c r="B5150" t="s">
        <v>31123</v>
      </c>
      <c r="C5150" t="s">
        <v>31124</v>
      </c>
      <c r="D5150" t="s">
        <v>22122</v>
      </c>
      <c r="E5150" t="s">
        <v>21966</v>
      </c>
      <c r="F5150" t="s">
        <v>21953</v>
      </c>
      <c r="G5150">
        <v>3220</v>
      </c>
      <c r="I5150">
        <v>150</v>
      </c>
      <c r="J5150" t="s">
        <v>21954</v>
      </c>
      <c r="K5150" t="s">
        <v>204</v>
      </c>
      <c r="L5150" t="s">
        <v>12492</v>
      </c>
      <c r="M5150" t="s">
        <v>21955</v>
      </c>
      <c r="N5150" t="s">
        <v>21955</v>
      </c>
      <c r="O5150" t="s">
        <v>21955</v>
      </c>
      <c r="P5150" t="s">
        <v>21955</v>
      </c>
      <c r="Q5150" t="s">
        <v>21956</v>
      </c>
      <c r="R5150">
        <v>0.05</v>
      </c>
      <c r="S5150">
        <v>0</v>
      </c>
    </row>
    <row r="5151" spans="1:19">
      <c r="A5151" t="s">
        <v>349</v>
      </c>
      <c r="B5151" t="s">
        <v>31125</v>
      </c>
      <c r="C5151" t="s">
        <v>31126</v>
      </c>
      <c r="D5151" t="s">
        <v>21970</v>
      </c>
      <c r="F5151" t="s">
        <v>21953</v>
      </c>
      <c r="G5151">
        <v>3220</v>
      </c>
      <c r="I5151">
        <v>150</v>
      </c>
      <c r="J5151" t="s">
        <v>21954</v>
      </c>
      <c r="K5151" t="s">
        <v>204</v>
      </c>
      <c r="L5151" t="s">
        <v>12492</v>
      </c>
      <c r="M5151" t="s">
        <v>21955</v>
      </c>
      <c r="N5151" t="s">
        <v>21955</v>
      </c>
      <c r="O5151" t="s">
        <v>21955</v>
      </c>
      <c r="P5151" t="s">
        <v>21955</v>
      </c>
      <c r="Q5151" t="s">
        <v>21956</v>
      </c>
      <c r="R5151">
        <v>0.05</v>
      </c>
      <c r="S5151">
        <v>0</v>
      </c>
    </row>
    <row r="5152" spans="1:19">
      <c r="A5152" t="s">
        <v>349</v>
      </c>
      <c r="B5152" t="s">
        <v>31127</v>
      </c>
      <c r="C5152" t="s">
        <v>31128</v>
      </c>
      <c r="D5152" t="s">
        <v>21970</v>
      </c>
      <c r="F5152" t="s">
        <v>21953</v>
      </c>
      <c r="G5152">
        <v>3220</v>
      </c>
      <c r="I5152">
        <v>150</v>
      </c>
      <c r="J5152" t="s">
        <v>21954</v>
      </c>
      <c r="K5152" t="s">
        <v>204</v>
      </c>
      <c r="L5152" t="s">
        <v>12492</v>
      </c>
      <c r="M5152" t="s">
        <v>21955</v>
      </c>
      <c r="N5152" t="s">
        <v>21955</v>
      </c>
      <c r="O5152" t="s">
        <v>21955</v>
      </c>
      <c r="P5152" t="s">
        <v>21955</v>
      </c>
      <c r="Q5152" t="s">
        <v>21956</v>
      </c>
      <c r="R5152">
        <v>0.05</v>
      </c>
      <c r="S5152">
        <v>0</v>
      </c>
    </row>
    <row r="5153" spans="1:19">
      <c r="A5153" t="s">
        <v>349</v>
      </c>
      <c r="B5153" t="s">
        <v>31129</v>
      </c>
      <c r="C5153" t="s">
        <v>31130</v>
      </c>
      <c r="D5153" t="s">
        <v>21970</v>
      </c>
      <c r="F5153" t="s">
        <v>21953</v>
      </c>
      <c r="G5153">
        <v>3220</v>
      </c>
      <c r="I5153">
        <v>150</v>
      </c>
      <c r="J5153" t="s">
        <v>21954</v>
      </c>
      <c r="K5153" t="s">
        <v>204</v>
      </c>
      <c r="L5153" t="s">
        <v>12492</v>
      </c>
      <c r="M5153" t="s">
        <v>21955</v>
      </c>
      <c r="N5153" t="s">
        <v>21955</v>
      </c>
      <c r="O5153" t="s">
        <v>21955</v>
      </c>
      <c r="P5153" t="s">
        <v>21955</v>
      </c>
      <c r="Q5153" t="s">
        <v>21956</v>
      </c>
      <c r="R5153">
        <v>0.05</v>
      </c>
      <c r="S5153">
        <v>0</v>
      </c>
    </row>
    <row r="5154" spans="1:19">
      <c r="A5154" t="s">
        <v>349</v>
      </c>
      <c r="B5154" t="s">
        <v>31131</v>
      </c>
      <c r="C5154" t="s">
        <v>31132</v>
      </c>
      <c r="D5154" t="s">
        <v>21970</v>
      </c>
      <c r="F5154" t="s">
        <v>21953</v>
      </c>
      <c r="G5154">
        <v>3240</v>
      </c>
      <c r="I5154">
        <v>150</v>
      </c>
      <c r="J5154" t="s">
        <v>21954</v>
      </c>
      <c r="K5154" t="s">
        <v>204</v>
      </c>
      <c r="L5154" t="s">
        <v>12492</v>
      </c>
      <c r="M5154" t="s">
        <v>21955</v>
      </c>
      <c r="N5154" t="s">
        <v>21955</v>
      </c>
      <c r="O5154" t="s">
        <v>21955</v>
      </c>
      <c r="P5154" t="s">
        <v>21955</v>
      </c>
      <c r="Q5154" t="s">
        <v>21956</v>
      </c>
      <c r="R5154">
        <v>0.05</v>
      </c>
      <c r="S5154">
        <v>0</v>
      </c>
    </row>
    <row r="5155" spans="1:19">
      <c r="A5155" t="s">
        <v>349</v>
      </c>
      <c r="B5155" t="s">
        <v>31133</v>
      </c>
      <c r="C5155" t="s">
        <v>31134</v>
      </c>
      <c r="D5155" t="s">
        <v>21970</v>
      </c>
      <c r="F5155" t="s">
        <v>21953</v>
      </c>
      <c r="G5155">
        <v>3220</v>
      </c>
      <c r="I5155">
        <v>150</v>
      </c>
      <c r="J5155" t="s">
        <v>21954</v>
      </c>
      <c r="K5155" t="s">
        <v>204</v>
      </c>
      <c r="L5155" t="s">
        <v>12492</v>
      </c>
      <c r="M5155" t="s">
        <v>21955</v>
      </c>
      <c r="N5155" t="s">
        <v>21955</v>
      </c>
      <c r="O5155" t="s">
        <v>21955</v>
      </c>
      <c r="P5155" t="s">
        <v>21955</v>
      </c>
      <c r="Q5155" t="s">
        <v>21956</v>
      </c>
      <c r="R5155">
        <v>0.05</v>
      </c>
      <c r="S5155">
        <v>0</v>
      </c>
    </row>
    <row r="5156" spans="1:19">
      <c r="A5156" t="s">
        <v>349</v>
      </c>
      <c r="B5156" t="s">
        <v>31135</v>
      </c>
      <c r="C5156" t="s">
        <v>31136</v>
      </c>
      <c r="D5156" t="s">
        <v>21970</v>
      </c>
      <c r="F5156" t="s">
        <v>21953</v>
      </c>
      <c r="G5156">
        <v>3240</v>
      </c>
      <c r="I5156">
        <v>150</v>
      </c>
      <c r="J5156" t="s">
        <v>21954</v>
      </c>
      <c r="K5156" t="s">
        <v>204</v>
      </c>
      <c r="L5156" t="s">
        <v>12492</v>
      </c>
      <c r="M5156" t="s">
        <v>21955</v>
      </c>
      <c r="N5156" t="s">
        <v>21955</v>
      </c>
      <c r="O5156" t="s">
        <v>21955</v>
      </c>
      <c r="P5156" t="s">
        <v>21955</v>
      </c>
      <c r="Q5156" t="s">
        <v>21956</v>
      </c>
      <c r="R5156">
        <v>0.05</v>
      </c>
      <c r="S5156">
        <v>0</v>
      </c>
    </row>
    <row r="5157" spans="1:19">
      <c r="A5157" t="s">
        <v>349</v>
      </c>
      <c r="B5157" t="s">
        <v>31137</v>
      </c>
      <c r="C5157" t="s">
        <v>31138</v>
      </c>
      <c r="D5157" t="s">
        <v>21970</v>
      </c>
      <c r="F5157" t="s">
        <v>21953</v>
      </c>
      <c r="G5157">
        <v>3240</v>
      </c>
      <c r="I5157">
        <v>150</v>
      </c>
      <c r="J5157" t="s">
        <v>21954</v>
      </c>
      <c r="K5157" t="s">
        <v>204</v>
      </c>
      <c r="L5157" t="s">
        <v>12492</v>
      </c>
      <c r="M5157" t="s">
        <v>21955</v>
      </c>
      <c r="N5157" t="s">
        <v>21955</v>
      </c>
      <c r="O5157" t="s">
        <v>21955</v>
      </c>
      <c r="P5157" t="s">
        <v>21955</v>
      </c>
      <c r="Q5157" t="s">
        <v>21956</v>
      </c>
      <c r="R5157">
        <v>0.05</v>
      </c>
      <c r="S5157">
        <v>0</v>
      </c>
    </row>
    <row r="5158" spans="1:19">
      <c r="A5158" t="s">
        <v>349</v>
      </c>
      <c r="B5158" t="s">
        <v>31139</v>
      </c>
      <c r="C5158" t="s">
        <v>31140</v>
      </c>
      <c r="D5158" t="s">
        <v>21970</v>
      </c>
      <c r="F5158" t="s">
        <v>21953</v>
      </c>
      <c r="G5158">
        <v>3240</v>
      </c>
      <c r="I5158">
        <v>150</v>
      </c>
      <c r="J5158" t="s">
        <v>21954</v>
      </c>
      <c r="K5158" t="s">
        <v>204</v>
      </c>
      <c r="L5158" t="s">
        <v>12492</v>
      </c>
      <c r="M5158" t="s">
        <v>21955</v>
      </c>
      <c r="N5158" t="s">
        <v>21955</v>
      </c>
      <c r="O5158" t="s">
        <v>21955</v>
      </c>
      <c r="P5158" t="s">
        <v>21955</v>
      </c>
      <c r="Q5158" t="s">
        <v>21956</v>
      </c>
      <c r="R5158">
        <v>0.05</v>
      </c>
      <c r="S5158">
        <v>0</v>
      </c>
    </row>
    <row r="5159" spans="1:19">
      <c r="A5159" t="s">
        <v>349</v>
      </c>
      <c r="B5159" t="s">
        <v>31141</v>
      </c>
      <c r="C5159" t="s">
        <v>31142</v>
      </c>
      <c r="D5159" t="s">
        <v>21970</v>
      </c>
      <c r="F5159" t="s">
        <v>21953</v>
      </c>
      <c r="G5159">
        <v>3240</v>
      </c>
      <c r="I5159">
        <v>150</v>
      </c>
      <c r="J5159" t="s">
        <v>21954</v>
      </c>
      <c r="K5159" t="s">
        <v>204</v>
      </c>
      <c r="L5159" t="s">
        <v>12492</v>
      </c>
      <c r="M5159" t="s">
        <v>21955</v>
      </c>
      <c r="N5159" t="s">
        <v>21955</v>
      </c>
      <c r="O5159" t="s">
        <v>21955</v>
      </c>
      <c r="P5159" t="s">
        <v>21955</v>
      </c>
      <c r="Q5159" t="s">
        <v>21956</v>
      </c>
      <c r="R5159">
        <v>0.05</v>
      </c>
      <c r="S5159">
        <v>0</v>
      </c>
    </row>
    <row r="5160" spans="1:19">
      <c r="A5160" t="s">
        <v>349</v>
      </c>
      <c r="B5160" t="s">
        <v>31143</v>
      </c>
      <c r="C5160" t="s">
        <v>31144</v>
      </c>
      <c r="D5160" t="s">
        <v>21970</v>
      </c>
      <c r="F5160" t="s">
        <v>21953</v>
      </c>
      <c r="G5160">
        <v>3260</v>
      </c>
      <c r="I5160">
        <v>150</v>
      </c>
      <c r="J5160" t="s">
        <v>21954</v>
      </c>
      <c r="K5160" t="s">
        <v>204</v>
      </c>
      <c r="L5160" t="s">
        <v>12492</v>
      </c>
      <c r="M5160" t="s">
        <v>21955</v>
      </c>
      <c r="N5160" t="s">
        <v>21955</v>
      </c>
      <c r="O5160" t="s">
        <v>21955</v>
      </c>
      <c r="P5160" t="s">
        <v>21955</v>
      </c>
      <c r="Q5160" t="s">
        <v>21956</v>
      </c>
      <c r="R5160">
        <v>0.05</v>
      </c>
      <c r="S5160">
        <v>0</v>
      </c>
    </row>
    <row r="5161" spans="1:19">
      <c r="A5161" t="s">
        <v>349</v>
      </c>
      <c r="B5161" t="s">
        <v>31145</v>
      </c>
      <c r="C5161" t="s">
        <v>31146</v>
      </c>
      <c r="D5161" t="s">
        <v>21970</v>
      </c>
      <c r="F5161" t="s">
        <v>21953</v>
      </c>
      <c r="G5161">
        <v>3260</v>
      </c>
      <c r="I5161">
        <v>150</v>
      </c>
      <c r="J5161" t="s">
        <v>21954</v>
      </c>
      <c r="K5161" t="s">
        <v>204</v>
      </c>
      <c r="L5161" t="s">
        <v>12492</v>
      </c>
      <c r="M5161" t="s">
        <v>21955</v>
      </c>
      <c r="N5161" t="s">
        <v>21955</v>
      </c>
      <c r="O5161" t="s">
        <v>21955</v>
      </c>
      <c r="P5161" t="s">
        <v>21955</v>
      </c>
      <c r="Q5161" t="s">
        <v>21956</v>
      </c>
      <c r="R5161">
        <v>0.05</v>
      </c>
      <c r="S5161">
        <v>0</v>
      </c>
    </row>
    <row r="5162" spans="1:19">
      <c r="A5162" t="s">
        <v>349</v>
      </c>
      <c r="B5162" t="s">
        <v>31147</v>
      </c>
      <c r="C5162" t="s">
        <v>31148</v>
      </c>
      <c r="D5162" t="s">
        <v>21970</v>
      </c>
      <c r="F5162" t="s">
        <v>21953</v>
      </c>
      <c r="G5162">
        <v>3220</v>
      </c>
      <c r="I5162">
        <v>150</v>
      </c>
      <c r="J5162" t="s">
        <v>21954</v>
      </c>
      <c r="K5162" t="s">
        <v>204</v>
      </c>
      <c r="L5162" t="s">
        <v>12492</v>
      </c>
      <c r="M5162" t="s">
        <v>21955</v>
      </c>
      <c r="N5162" t="s">
        <v>21955</v>
      </c>
      <c r="O5162" t="s">
        <v>21955</v>
      </c>
      <c r="P5162" t="s">
        <v>21955</v>
      </c>
      <c r="Q5162" t="s">
        <v>21956</v>
      </c>
      <c r="R5162">
        <v>0.05</v>
      </c>
      <c r="S5162">
        <v>0</v>
      </c>
    </row>
    <row r="5163" spans="1:19">
      <c r="A5163" t="s">
        <v>349</v>
      </c>
      <c r="B5163" t="s">
        <v>31149</v>
      </c>
      <c r="C5163" t="s">
        <v>31150</v>
      </c>
      <c r="D5163" t="s">
        <v>21970</v>
      </c>
      <c r="F5163" t="s">
        <v>21953</v>
      </c>
      <c r="G5163">
        <v>3240</v>
      </c>
      <c r="I5163">
        <v>150</v>
      </c>
      <c r="J5163" t="s">
        <v>21954</v>
      </c>
      <c r="K5163" t="s">
        <v>204</v>
      </c>
      <c r="L5163" t="s">
        <v>12492</v>
      </c>
      <c r="M5163" t="s">
        <v>21955</v>
      </c>
      <c r="N5163" t="s">
        <v>21955</v>
      </c>
      <c r="O5163" t="s">
        <v>21955</v>
      </c>
      <c r="P5163" t="s">
        <v>21955</v>
      </c>
      <c r="Q5163" t="s">
        <v>21956</v>
      </c>
      <c r="R5163">
        <v>0.05</v>
      </c>
      <c r="S5163">
        <v>0</v>
      </c>
    </row>
    <row r="5164" spans="1:19">
      <c r="A5164" t="s">
        <v>349</v>
      </c>
      <c r="B5164" t="s">
        <v>31151</v>
      </c>
      <c r="C5164" t="s">
        <v>31152</v>
      </c>
      <c r="D5164" t="s">
        <v>21970</v>
      </c>
      <c r="F5164" t="s">
        <v>21953</v>
      </c>
      <c r="G5164">
        <v>3240</v>
      </c>
      <c r="I5164">
        <v>150</v>
      </c>
      <c r="J5164" t="s">
        <v>21954</v>
      </c>
      <c r="K5164" t="s">
        <v>204</v>
      </c>
      <c r="L5164" t="s">
        <v>12492</v>
      </c>
      <c r="M5164" t="s">
        <v>21955</v>
      </c>
      <c r="N5164" t="s">
        <v>21955</v>
      </c>
      <c r="O5164" t="s">
        <v>21955</v>
      </c>
      <c r="P5164" t="s">
        <v>21955</v>
      </c>
      <c r="Q5164" t="s">
        <v>21956</v>
      </c>
      <c r="R5164">
        <v>0.05</v>
      </c>
      <c r="S5164">
        <v>0</v>
      </c>
    </row>
    <row r="5165" spans="1:19">
      <c r="A5165" t="s">
        <v>349</v>
      </c>
      <c r="B5165" t="s">
        <v>31153</v>
      </c>
      <c r="C5165" t="s">
        <v>31154</v>
      </c>
      <c r="D5165" t="s">
        <v>21970</v>
      </c>
      <c r="F5165" t="s">
        <v>21953</v>
      </c>
      <c r="G5165">
        <v>3260</v>
      </c>
      <c r="I5165">
        <v>150</v>
      </c>
      <c r="J5165" t="s">
        <v>21954</v>
      </c>
      <c r="K5165" t="s">
        <v>204</v>
      </c>
      <c r="L5165" t="s">
        <v>12492</v>
      </c>
      <c r="M5165" t="s">
        <v>21955</v>
      </c>
      <c r="N5165" t="s">
        <v>21955</v>
      </c>
      <c r="O5165" t="s">
        <v>21955</v>
      </c>
      <c r="P5165" t="s">
        <v>21955</v>
      </c>
      <c r="Q5165" t="s">
        <v>21956</v>
      </c>
      <c r="R5165">
        <v>0.05</v>
      </c>
      <c r="S5165">
        <v>0</v>
      </c>
    </row>
    <row r="5166" spans="1:19">
      <c r="A5166" t="s">
        <v>349</v>
      </c>
      <c r="B5166" t="s">
        <v>31155</v>
      </c>
      <c r="C5166" t="s">
        <v>31156</v>
      </c>
      <c r="D5166" t="s">
        <v>21970</v>
      </c>
      <c r="F5166" t="s">
        <v>21953</v>
      </c>
      <c r="G5166">
        <v>3240</v>
      </c>
      <c r="I5166">
        <v>150</v>
      </c>
      <c r="J5166" t="s">
        <v>21954</v>
      </c>
      <c r="K5166" t="s">
        <v>204</v>
      </c>
      <c r="L5166" t="s">
        <v>12492</v>
      </c>
      <c r="M5166" t="s">
        <v>21955</v>
      </c>
      <c r="N5166" t="s">
        <v>21955</v>
      </c>
      <c r="O5166" t="s">
        <v>21955</v>
      </c>
      <c r="P5166" t="s">
        <v>21955</v>
      </c>
      <c r="Q5166" t="s">
        <v>21956</v>
      </c>
      <c r="R5166">
        <v>0.05</v>
      </c>
      <c r="S5166">
        <v>0</v>
      </c>
    </row>
    <row r="5167" spans="1:19">
      <c r="A5167" t="s">
        <v>349</v>
      </c>
      <c r="B5167" t="s">
        <v>31157</v>
      </c>
      <c r="C5167" t="s">
        <v>31158</v>
      </c>
      <c r="D5167" t="s">
        <v>21970</v>
      </c>
      <c r="F5167" t="s">
        <v>21953</v>
      </c>
      <c r="G5167">
        <v>3240</v>
      </c>
      <c r="I5167">
        <v>150</v>
      </c>
      <c r="J5167" t="s">
        <v>21954</v>
      </c>
      <c r="K5167" t="s">
        <v>204</v>
      </c>
      <c r="L5167" t="s">
        <v>12492</v>
      </c>
      <c r="M5167" t="s">
        <v>21955</v>
      </c>
      <c r="N5167" t="s">
        <v>21955</v>
      </c>
      <c r="O5167" t="s">
        <v>21955</v>
      </c>
      <c r="P5167" t="s">
        <v>21955</v>
      </c>
      <c r="Q5167" t="s">
        <v>21956</v>
      </c>
      <c r="R5167">
        <v>0.05</v>
      </c>
      <c r="S5167">
        <v>0</v>
      </c>
    </row>
    <row r="5168" spans="1:19">
      <c r="A5168" t="s">
        <v>349</v>
      </c>
      <c r="B5168" t="s">
        <v>31159</v>
      </c>
      <c r="C5168" t="s">
        <v>31160</v>
      </c>
      <c r="D5168" t="s">
        <v>21970</v>
      </c>
      <c r="F5168" t="s">
        <v>21953</v>
      </c>
      <c r="G5168">
        <v>3240</v>
      </c>
      <c r="I5168">
        <v>150</v>
      </c>
      <c r="J5168" t="s">
        <v>21954</v>
      </c>
      <c r="K5168" t="s">
        <v>204</v>
      </c>
      <c r="L5168" t="s">
        <v>12492</v>
      </c>
      <c r="M5168" t="s">
        <v>21955</v>
      </c>
      <c r="N5168" t="s">
        <v>21955</v>
      </c>
      <c r="O5168" t="s">
        <v>21955</v>
      </c>
      <c r="P5168" t="s">
        <v>21955</v>
      </c>
      <c r="Q5168" t="s">
        <v>21956</v>
      </c>
      <c r="R5168">
        <v>0.05</v>
      </c>
      <c r="S5168">
        <v>0</v>
      </c>
    </row>
    <row r="5169" spans="1:19">
      <c r="A5169" t="s">
        <v>349</v>
      </c>
      <c r="B5169" t="s">
        <v>31161</v>
      </c>
      <c r="C5169" t="s">
        <v>31162</v>
      </c>
      <c r="D5169" t="s">
        <v>21970</v>
      </c>
      <c r="F5169" t="s">
        <v>21953</v>
      </c>
      <c r="G5169">
        <v>3240</v>
      </c>
      <c r="I5169">
        <v>150</v>
      </c>
      <c r="J5169" t="s">
        <v>21954</v>
      </c>
      <c r="K5169" t="s">
        <v>204</v>
      </c>
      <c r="L5169" t="s">
        <v>12492</v>
      </c>
      <c r="M5169" t="s">
        <v>21955</v>
      </c>
      <c r="N5169" t="s">
        <v>21955</v>
      </c>
      <c r="O5169" t="s">
        <v>21955</v>
      </c>
      <c r="P5169" t="s">
        <v>21955</v>
      </c>
      <c r="Q5169" t="s">
        <v>21956</v>
      </c>
      <c r="R5169">
        <v>0.05</v>
      </c>
      <c r="S5169">
        <v>0</v>
      </c>
    </row>
    <row r="5170" spans="1:19">
      <c r="A5170" t="s">
        <v>349</v>
      </c>
      <c r="B5170" t="s">
        <v>31163</v>
      </c>
      <c r="C5170" t="s">
        <v>31164</v>
      </c>
      <c r="D5170" t="s">
        <v>21970</v>
      </c>
      <c r="F5170" t="s">
        <v>21953</v>
      </c>
      <c r="G5170">
        <v>3240</v>
      </c>
      <c r="I5170">
        <v>150</v>
      </c>
      <c r="J5170" t="s">
        <v>21954</v>
      </c>
      <c r="K5170" t="s">
        <v>204</v>
      </c>
      <c r="L5170" t="s">
        <v>12492</v>
      </c>
      <c r="M5170" t="s">
        <v>21955</v>
      </c>
      <c r="N5170" t="s">
        <v>21955</v>
      </c>
      <c r="O5170" t="s">
        <v>21955</v>
      </c>
      <c r="P5170" t="s">
        <v>21955</v>
      </c>
      <c r="Q5170" t="s">
        <v>21956</v>
      </c>
      <c r="R5170">
        <v>0.05</v>
      </c>
      <c r="S5170">
        <v>0</v>
      </c>
    </row>
    <row r="5171" spans="1:19">
      <c r="A5171" t="s">
        <v>349</v>
      </c>
      <c r="B5171" t="s">
        <v>31165</v>
      </c>
      <c r="C5171" t="s">
        <v>31166</v>
      </c>
      <c r="D5171" t="s">
        <v>21970</v>
      </c>
      <c r="F5171" t="s">
        <v>21953</v>
      </c>
      <c r="G5171">
        <v>3240</v>
      </c>
      <c r="I5171">
        <v>150</v>
      </c>
      <c r="J5171" t="s">
        <v>21954</v>
      </c>
      <c r="K5171" t="s">
        <v>204</v>
      </c>
      <c r="L5171" t="s">
        <v>12492</v>
      </c>
      <c r="M5171" t="s">
        <v>21955</v>
      </c>
      <c r="N5171" t="s">
        <v>21955</v>
      </c>
      <c r="O5171" t="s">
        <v>21955</v>
      </c>
      <c r="P5171" t="s">
        <v>21955</v>
      </c>
      <c r="Q5171" t="s">
        <v>21956</v>
      </c>
      <c r="R5171">
        <v>0.05</v>
      </c>
      <c r="S5171">
        <v>0</v>
      </c>
    </row>
    <row r="5172" spans="1:19">
      <c r="A5172" t="s">
        <v>349</v>
      </c>
      <c r="B5172" t="s">
        <v>31167</v>
      </c>
      <c r="C5172" t="s">
        <v>31168</v>
      </c>
      <c r="D5172" t="s">
        <v>21970</v>
      </c>
      <c r="F5172" t="s">
        <v>21953</v>
      </c>
      <c r="G5172">
        <v>3240</v>
      </c>
      <c r="I5172">
        <v>150</v>
      </c>
      <c r="J5172" t="s">
        <v>21954</v>
      </c>
      <c r="K5172" t="s">
        <v>204</v>
      </c>
      <c r="L5172" t="s">
        <v>12492</v>
      </c>
      <c r="M5172" t="s">
        <v>21955</v>
      </c>
      <c r="N5172" t="s">
        <v>21955</v>
      </c>
      <c r="O5172" t="s">
        <v>21955</v>
      </c>
      <c r="P5172" t="s">
        <v>21955</v>
      </c>
      <c r="Q5172" t="s">
        <v>21956</v>
      </c>
      <c r="R5172">
        <v>0.05</v>
      </c>
      <c r="S5172">
        <v>0</v>
      </c>
    </row>
    <row r="5173" spans="1:19">
      <c r="A5173" t="s">
        <v>349</v>
      </c>
      <c r="B5173" t="s">
        <v>31169</v>
      </c>
      <c r="C5173" t="s">
        <v>31170</v>
      </c>
      <c r="D5173" t="s">
        <v>21970</v>
      </c>
      <c r="F5173" t="s">
        <v>21953</v>
      </c>
      <c r="G5173">
        <v>3240</v>
      </c>
      <c r="I5173">
        <v>150</v>
      </c>
      <c r="J5173" t="s">
        <v>21954</v>
      </c>
      <c r="K5173" t="s">
        <v>204</v>
      </c>
      <c r="L5173" t="s">
        <v>12492</v>
      </c>
      <c r="M5173" t="s">
        <v>21955</v>
      </c>
      <c r="N5173" t="s">
        <v>21955</v>
      </c>
      <c r="O5173" t="s">
        <v>21955</v>
      </c>
      <c r="P5173" t="s">
        <v>21955</v>
      </c>
      <c r="Q5173" t="s">
        <v>21956</v>
      </c>
      <c r="R5173">
        <v>0.05</v>
      </c>
      <c r="S5173">
        <v>0</v>
      </c>
    </row>
    <row r="5174" spans="1:19">
      <c r="A5174" t="s">
        <v>349</v>
      </c>
      <c r="B5174" t="s">
        <v>31171</v>
      </c>
      <c r="C5174" t="s">
        <v>31172</v>
      </c>
      <c r="D5174" t="s">
        <v>21970</v>
      </c>
      <c r="F5174" t="s">
        <v>21953</v>
      </c>
      <c r="G5174">
        <v>3450</v>
      </c>
      <c r="I5174">
        <v>150</v>
      </c>
      <c r="J5174" t="s">
        <v>21954</v>
      </c>
      <c r="K5174" t="s">
        <v>204</v>
      </c>
      <c r="L5174" t="s">
        <v>12492</v>
      </c>
      <c r="M5174" t="s">
        <v>21955</v>
      </c>
      <c r="N5174" t="s">
        <v>21955</v>
      </c>
      <c r="O5174" t="s">
        <v>21955</v>
      </c>
      <c r="P5174" t="s">
        <v>21955</v>
      </c>
      <c r="Q5174" t="s">
        <v>21956</v>
      </c>
      <c r="R5174">
        <v>0.05</v>
      </c>
      <c r="S5174">
        <v>0</v>
      </c>
    </row>
    <row r="5175" spans="1:19">
      <c r="A5175" t="s">
        <v>349</v>
      </c>
      <c r="B5175" t="s">
        <v>31173</v>
      </c>
      <c r="C5175" t="s">
        <v>31174</v>
      </c>
      <c r="D5175" t="s">
        <v>21970</v>
      </c>
      <c r="F5175" t="s">
        <v>21953</v>
      </c>
      <c r="G5175">
        <v>3220</v>
      </c>
      <c r="I5175">
        <v>150</v>
      </c>
      <c r="J5175" t="s">
        <v>21954</v>
      </c>
      <c r="K5175" t="s">
        <v>204</v>
      </c>
      <c r="L5175" t="s">
        <v>12492</v>
      </c>
      <c r="M5175" t="s">
        <v>21955</v>
      </c>
      <c r="N5175" t="s">
        <v>21955</v>
      </c>
      <c r="O5175" t="s">
        <v>21955</v>
      </c>
      <c r="P5175" t="s">
        <v>21955</v>
      </c>
      <c r="Q5175" t="s">
        <v>21956</v>
      </c>
      <c r="R5175">
        <v>0.05</v>
      </c>
      <c r="S5175">
        <v>0</v>
      </c>
    </row>
    <row r="5176" spans="1:19">
      <c r="A5176" t="s">
        <v>349</v>
      </c>
      <c r="B5176" t="s">
        <v>31175</v>
      </c>
      <c r="C5176" t="s">
        <v>31176</v>
      </c>
      <c r="D5176" t="s">
        <v>21970</v>
      </c>
      <c r="F5176" t="s">
        <v>21953</v>
      </c>
      <c r="G5176">
        <v>3220</v>
      </c>
      <c r="I5176">
        <v>150</v>
      </c>
      <c r="J5176" t="s">
        <v>21954</v>
      </c>
      <c r="K5176" t="s">
        <v>204</v>
      </c>
      <c r="L5176" t="s">
        <v>12492</v>
      </c>
      <c r="M5176" t="s">
        <v>21955</v>
      </c>
      <c r="N5176" t="s">
        <v>21955</v>
      </c>
      <c r="O5176" t="s">
        <v>21955</v>
      </c>
      <c r="P5176" t="s">
        <v>21955</v>
      </c>
      <c r="Q5176" t="s">
        <v>21956</v>
      </c>
      <c r="R5176">
        <v>0.05</v>
      </c>
      <c r="S5176">
        <v>0</v>
      </c>
    </row>
    <row r="5177" spans="1:19">
      <c r="A5177" t="s">
        <v>349</v>
      </c>
      <c r="B5177" t="s">
        <v>31177</v>
      </c>
      <c r="C5177" t="s">
        <v>31178</v>
      </c>
      <c r="D5177" t="s">
        <v>21970</v>
      </c>
      <c r="F5177" t="s">
        <v>21953</v>
      </c>
      <c r="G5177">
        <v>3220</v>
      </c>
      <c r="I5177">
        <v>150</v>
      </c>
      <c r="J5177" t="s">
        <v>21954</v>
      </c>
      <c r="K5177" t="s">
        <v>204</v>
      </c>
      <c r="L5177" t="s">
        <v>12492</v>
      </c>
      <c r="M5177" t="s">
        <v>21955</v>
      </c>
      <c r="N5177" t="s">
        <v>21955</v>
      </c>
      <c r="O5177" t="s">
        <v>21955</v>
      </c>
      <c r="P5177" t="s">
        <v>21955</v>
      </c>
      <c r="Q5177" t="s">
        <v>21956</v>
      </c>
      <c r="R5177">
        <v>0.05</v>
      </c>
      <c r="S5177">
        <v>0</v>
      </c>
    </row>
    <row r="5178" spans="1:19">
      <c r="A5178" t="s">
        <v>349</v>
      </c>
      <c r="B5178" t="s">
        <v>31179</v>
      </c>
      <c r="C5178" t="s">
        <v>31180</v>
      </c>
      <c r="D5178" t="s">
        <v>21970</v>
      </c>
      <c r="F5178" t="s">
        <v>21953</v>
      </c>
      <c r="G5178">
        <v>3260</v>
      </c>
      <c r="I5178">
        <v>150</v>
      </c>
      <c r="J5178" t="s">
        <v>21954</v>
      </c>
      <c r="K5178" t="s">
        <v>204</v>
      </c>
      <c r="L5178" t="s">
        <v>12492</v>
      </c>
      <c r="M5178" t="s">
        <v>21955</v>
      </c>
      <c r="N5178" t="s">
        <v>21955</v>
      </c>
      <c r="O5178" t="s">
        <v>21955</v>
      </c>
      <c r="P5178" t="s">
        <v>21955</v>
      </c>
      <c r="Q5178" t="s">
        <v>21956</v>
      </c>
      <c r="R5178">
        <v>0.05</v>
      </c>
      <c r="S5178">
        <v>0</v>
      </c>
    </row>
    <row r="5179" spans="1:19">
      <c r="A5179" t="s">
        <v>349</v>
      </c>
      <c r="B5179" t="s">
        <v>31181</v>
      </c>
      <c r="C5179" t="s">
        <v>31182</v>
      </c>
      <c r="D5179" t="s">
        <v>21970</v>
      </c>
      <c r="F5179" t="s">
        <v>21953</v>
      </c>
      <c r="G5179">
        <v>3260</v>
      </c>
      <c r="I5179">
        <v>150</v>
      </c>
      <c r="J5179" t="s">
        <v>21954</v>
      </c>
      <c r="K5179" t="s">
        <v>204</v>
      </c>
      <c r="L5179" t="s">
        <v>12492</v>
      </c>
      <c r="M5179" t="s">
        <v>21955</v>
      </c>
      <c r="N5179" t="s">
        <v>21955</v>
      </c>
      <c r="O5179" t="s">
        <v>21955</v>
      </c>
      <c r="P5179" t="s">
        <v>21955</v>
      </c>
      <c r="Q5179" t="s">
        <v>21956</v>
      </c>
      <c r="R5179">
        <v>0.05</v>
      </c>
      <c r="S5179">
        <v>0</v>
      </c>
    </row>
    <row r="5180" spans="1:19">
      <c r="A5180" t="s">
        <v>349</v>
      </c>
      <c r="B5180" t="s">
        <v>31183</v>
      </c>
      <c r="C5180" t="s">
        <v>31184</v>
      </c>
      <c r="D5180" t="s">
        <v>21970</v>
      </c>
      <c r="F5180" t="s">
        <v>21953</v>
      </c>
      <c r="G5180">
        <v>3450</v>
      </c>
      <c r="I5180">
        <v>150</v>
      </c>
      <c r="J5180" t="s">
        <v>21954</v>
      </c>
      <c r="K5180" t="s">
        <v>204</v>
      </c>
      <c r="L5180" t="s">
        <v>12492</v>
      </c>
      <c r="M5180" t="s">
        <v>21955</v>
      </c>
      <c r="N5180" t="s">
        <v>21955</v>
      </c>
      <c r="O5180" t="s">
        <v>21955</v>
      </c>
      <c r="P5180" t="s">
        <v>21955</v>
      </c>
      <c r="Q5180" t="s">
        <v>21956</v>
      </c>
      <c r="R5180">
        <v>0.05</v>
      </c>
      <c r="S5180">
        <v>0</v>
      </c>
    </row>
    <row r="5181" spans="1:19">
      <c r="A5181" t="s">
        <v>349</v>
      </c>
      <c r="B5181" t="s">
        <v>31185</v>
      </c>
      <c r="C5181" t="s">
        <v>31186</v>
      </c>
      <c r="D5181" t="s">
        <v>21970</v>
      </c>
      <c r="F5181" t="s">
        <v>21953</v>
      </c>
      <c r="G5181">
        <v>3220</v>
      </c>
      <c r="I5181">
        <v>150</v>
      </c>
      <c r="J5181" t="s">
        <v>21954</v>
      </c>
      <c r="K5181" t="s">
        <v>204</v>
      </c>
      <c r="L5181" t="s">
        <v>12492</v>
      </c>
      <c r="M5181" t="s">
        <v>21955</v>
      </c>
      <c r="N5181" t="s">
        <v>21955</v>
      </c>
      <c r="O5181" t="s">
        <v>21955</v>
      </c>
      <c r="P5181" t="s">
        <v>21955</v>
      </c>
      <c r="Q5181" t="s">
        <v>21956</v>
      </c>
      <c r="R5181">
        <v>0.05</v>
      </c>
      <c r="S5181">
        <v>0</v>
      </c>
    </row>
    <row r="5182" spans="1:19">
      <c r="A5182" t="s">
        <v>349</v>
      </c>
      <c r="B5182" t="s">
        <v>31187</v>
      </c>
      <c r="C5182" t="s">
        <v>31188</v>
      </c>
      <c r="D5182" t="s">
        <v>21970</v>
      </c>
      <c r="F5182" t="s">
        <v>21953</v>
      </c>
      <c r="G5182">
        <v>3220</v>
      </c>
      <c r="I5182">
        <v>150</v>
      </c>
      <c r="J5182" t="s">
        <v>21954</v>
      </c>
      <c r="K5182" t="s">
        <v>204</v>
      </c>
      <c r="L5182" t="s">
        <v>12492</v>
      </c>
      <c r="M5182" t="s">
        <v>21955</v>
      </c>
      <c r="N5182" t="s">
        <v>21955</v>
      </c>
      <c r="O5182" t="s">
        <v>21955</v>
      </c>
      <c r="P5182" t="s">
        <v>21955</v>
      </c>
      <c r="Q5182" t="s">
        <v>21956</v>
      </c>
      <c r="R5182">
        <v>0.05</v>
      </c>
      <c r="S5182">
        <v>0</v>
      </c>
    </row>
    <row r="5183" spans="1:19">
      <c r="A5183" t="s">
        <v>349</v>
      </c>
      <c r="B5183" t="s">
        <v>31189</v>
      </c>
      <c r="C5183" t="s">
        <v>31190</v>
      </c>
      <c r="D5183" t="s">
        <v>21970</v>
      </c>
      <c r="F5183" t="s">
        <v>21953</v>
      </c>
      <c r="G5183">
        <v>3450</v>
      </c>
      <c r="I5183">
        <v>150</v>
      </c>
      <c r="J5183" t="s">
        <v>21954</v>
      </c>
      <c r="K5183" t="s">
        <v>204</v>
      </c>
      <c r="L5183" t="s">
        <v>12492</v>
      </c>
      <c r="M5183" t="s">
        <v>21955</v>
      </c>
      <c r="N5183" t="s">
        <v>21955</v>
      </c>
      <c r="O5183" t="s">
        <v>21955</v>
      </c>
      <c r="P5183" t="s">
        <v>21955</v>
      </c>
      <c r="Q5183" t="s">
        <v>21956</v>
      </c>
      <c r="R5183">
        <v>0.05</v>
      </c>
      <c r="S5183">
        <v>0</v>
      </c>
    </row>
    <row r="5184" spans="1:19">
      <c r="A5184" t="s">
        <v>349</v>
      </c>
      <c r="B5184" t="s">
        <v>31191</v>
      </c>
      <c r="C5184" t="s">
        <v>31192</v>
      </c>
      <c r="D5184" t="s">
        <v>21970</v>
      </c>
      <c r="F5184" t="s">
        <v>21953</v>
      </c>
      <c r="G5184">
        <v>3240</v>
      </c>
      <c r="I5184">
        <v>150</v>
      </c>
      <c r="J5184" t="s">
        <v>21954</v>
      </c>
      <c r="K5184" t="s">
        <v>204</v>
      </c>
      <c r="L5184" t="s">
        <v>12492</v>
      </c>
      <c r="M5184" t="s">
        <v>21955</v>
      </c>
      <c r="N5184" t="s">
        <v>21955</v>
      </c>
      <c r="O5184" t="s">
        <v>21955</v>
      </c>
      <c r="P5184" t="s">
        <v>21955</v>
      </c>
      <c r="Q5184" t="s">
        <v>21956</v>
      </c>
      <c r="R5184">
        <v>0.05</v>
      </c>
      <c r="S5184">
        <v>0</v>
      </c>
    </row>
    <row r="5185" spans="1:19">
      <c r="A5185" t="s">
        <v>349</v>
      </c>
      <c r="B5185" t="s">
        <v>31193</v>
      </c>
      <c r="C5185" t="s">
        <v>31194</v>
      </c>
      <c r="D5185" t="s">
        <v>21970</v>
      </c>
      <c r="F5185" t="s">
        <v>21953</v>
      </c>
      <c r="G5185">
        <v>3220</v>
      </c>
      <c r="I5185">
        <v>150</v>
      </c>
      <c r="J5185" t="s">
        <v>21954</v>
      </c>
      <c r="K5185" t="s">
        <v>204</v>
      </c>
      <c r="L5185" t="s">
        <v>12492</v>
      </c>
      <c r="M5185" t="s">
        <v>21955</v>
      </c>
      <c r="N5185" t="s">
        <v>21955</v>
      </c>
      <c r="O5185" t="s">
        <v>21955</v>
      </c>
      <c r="P5185" t="s">
        <v>21955</v>
      </c>
      <c r="Q5185" t="s">
        <v>21956</v>
      </c>
      <c r="R5185">
        <v>0.05</v>
      </c>
      <c r="S5185">
        <v>0</v>
      </c>
    </row>
    <row r="5186" spans="1:19">
      <c r="A5186" t="s">
        <v>349</v>
      </c>
      <c r="B5186" t="s">
        <v>31195</v>
      </c>
      <c r="C5186" t="s">
        <v>31196</v>
      </c>
      <c r="D5186" t="s">
        <v>21970</v>
      </c>
      <c r="F5186" t="s">
        <v>21953</v>
      </c>
      <c r="G5186">
        <v>3240</v>
      </c>
      <c r="I5186">
        <v>150</v>
      </c>
      <c r="J5186" t="s">
        <v>21954</v>
      </c>
      <c r="K5186" t="s">
        <v>204</v>
      </c>
      <c r="L5186" t="s">
        <v>12492</v>
      </c>
      <c r="M5186" t="s">
        <v>21955</v>
      </c>
      <c r="N5186" t="s">
        <v>21955</v>
      </c>
      <c r="O5186" t="s">
        <v>21955</v>
      </c>
      <c r="P5186" t="s">
        <v>21955</v>
      </c>
      <c r="Q5186" t="s">
        <v>21956</v>
      </c>
      <c r="R5186">
        <v>0.05</v>
      </c>
      <c r="S5186">
        <v>0</v>
      </c>
    </row>
    <row r="5187" spans="1:19">
      <c r="A5187" t="s">
        <v>349</v>
      </c>
      <c r="B5187" t="s">
        <v>31197</v>
      </c>
      <c r="C5187" t="s">
        <v>31198</v>
      </c>
      <c r="D5187" t="s">
        <v>21970</v>
      </c>
      <c r="F5187" t="s">
        <v>21953</v>
      </c>
      <c r="G5187">
        <v>3220</v>
      </c>
      <c r="I5187">
        <v>150</v>
      </c>
      <c r="J5187" t="s">
        <v>21954</v>
      </c>
      <c r="K5187" t="s">
        <v>204</v>
      </c>
      <c r="L5187" t="s">
        <v>12492</v>
      </c>
      <c r="M5187" t="s">
        <v>21955</v>
      </c>
      <c r="N5187" t="s">
        <v>21955</v>
      </c>
      <c r="O5187" t="s">
        <v>21955</v>
      </c>
      <c r="P5187" t="s">
        <v>21955</v>
      </c>
      <c r="Q5187" t="s">
        <v>21956</v>
      </c>
      <c r="R5187">
        <v>0.05</v>
      </c>
      <c r="S5187">
        <v>0</v>
      </c>
    </row>
    <row r="5188" spans="1:19">
      <c r="A5188" t="s">
        <v>349</v>
      </c>
      <c r="B5188" t="s">
        <v>31199</v>
      </c>
      <c r="C5188" t="s">
        <v>31200</v>
      </c>
      <c r="D5188" t="s">
        <v>21970</v>
      </c>
      <c r="F5188" t="s">
        <v>21953</v>
      </c>
      <c r="G5188">
        <v>3220</v>
      </c>
      <c r="I5188">
        <v>150</v>
      </c>
      <c r="J5188" t="s">
        <v>21954</v>
      </c>
      <c r="K5188" t="s">
        <v>204</v>
      </c>
      <c r="L5188" t="s">
        <v>12492</v>
      </c>
      <c r="M5188" t="s">
        <v>21955</v>
      </c>
      <c r="N5188" t="s">
        <v>21955</v>
      </c>
      <c r="O5188" t="s">
        <v>21955</v>
      </c>
      <c r="P5188" t="s">
        <v>21955</v>
      </c>
      <c r="Q5188" t="s">
        <v>21956</v>
      </c>
      <c r="R5188">
        <v>0.05</v>
      </c>
      <c r="S5188">
        <v>0</v>
      </c>
    </row>
    <row r="5189" spans="1:19">
      <c r="A5189" t="s">
        <v>349</v>
      </c>
      <c r="B5189" t="s">
        <v>31201</v>
      </c>
      <c r="C5189" t="s">
        <v>31202</v>
      </c>
      <c r="D5189" t="s">
        <v>21970</v>
      </c>
      <c r="F5189" t="s">
        <v>21953</v>
      </c>
      <c r="G5189">
        <v>3220</v>
      </c>
      <c r="I5189">
        <v>150</v>
      </c>
      <c r="J5189" t="s">
        <v>21954</v>
      </c>
      <c r="K5189" t="s">
        <v>204</v>
      </c>
      <c r="L5189" t="s">
        <v>12492</v>
      </c>
      <c r="M5189" t="s">
        <v>21955</v>
      </c>
      <c r="N5189" t="s">
        <v>21955</v>
      </c>
      <c r="O5189" t="s">
        <v>21955</v>
      </c>
      <c r="P5189" t="s">
        <v>21955</v>
      </c>
      <c r="Q5189" t="s">
        <v>21956</v>
      </c>
      <c r="R5189">
        <v>0.05</v>
      </c>
      <c r="S5189">
        <v>0</v>
      </c>
    </row>
    <row r="5190" spans="1:19">
      <c r="A5190" t="s">
        <v>349</v>
      </c>
      <c r="B5190" t="s">
        <v>31203</v>
      </c>
      <c r="C5190" t="s">
        <v>31204</v>
      </c>
      <c r="D5190" t="s">
        <v>21970</v>
      </c>
      <c r="F5190" t="s">
        <v>21953</v>
      </c>
      <c r="G5190">
        <v>3220</v>
      </c>
      <c r="I5190">
        <v>150</v>
      </c>
      <c r="J5190" t="s">
        <v>21954</v>
      </c>
      <c r="K5190" t="s">
        <v>204</v>
      </c>
      <c r="L5190" t="s">
        <v>12492</v>
      </c>
      <c r="M5190" t="s">
        <v>21955</v>
      </c>
      <c r="N5190" t="s">
        <v>21955</v>
      </c>
      <c r="O5190" t="s">
        <v>21955</v>
      </c>
      <c r="P5190" t="s">
        <v>21955</v>
      </c>
      <c r="Q5190" t="s">
        <v>21956</v>
      </c>
      <c r="R5190">
        <v>0.05</v>
      </c>
      <c r="S5190">
        <v>0</v>
      </c>
    </row>
    <row r="5191" spans="1:19">
      <c r="A5191" t="s">
        <v>349</v>
      </c>
      <c r="B5191" t="s">
        <v>31205</v>
      </c>
      <c r="C5191" t="s">
        <v>31206</v>
      </c>
      <c r="D5191" t="s">
        <v>21970</v>
      </c>
      <c r="F5191" t="s">
        <v>21953</v>
      </c>
      <c r="G5191">
        <v>3220</v>
      </c>
      <c r="I5191">
        <v>150</v>
      </c>
      <c r="J5191" t="s">
        <v>21954</v>
      </c>
      <c r="K5191" t="s">
        <v>204</v>
      </c>
      <c r="L5191" t="s">
        <v>12492</v>
      </c>
      <c r="M5191" t="s">
        <v>21955</v>
      </c>
      <c r="N5191" t="s">
        <v>21955</v>
      </c>
      <c r="O5191" t="s">
        <v>21955</v>
      </c>
      <c r="P5191" t="s">
        <v>21955</v>
      </c>
      <c r="Q5191" t="s">
        <v>21956</v>
      </c>
      <c r="R5191">
        <v>0.05</v>
      </c>
      <c r="S5191">
        <v>0</v>
      </c>
    </row>
    <row r="5192" spans="1:19">
      <c r="A5192" t="s">
        <v>349</v>
      </c>
      <c r="B5192" t="s">
        <v>31207</v>
      </c>
      <c r="C5192" t="s">
        <v>31208</v>
      </c>
      <c r="D5192" t="s">
        <v>21970</v>
      </c>
      <c r="F5192" t="s">
        <v>21953</v>
      </c>
      <c r="G5192">
        <v>3220</v>
      </c>
      <c r="I5192">
        <v>150</v>
      </c>
      <c r="J5192" t="s">
        <v>21954</v>
      </c>
      <c r="K5192" t="s">
        <v>204</v>
      </c>
      <c r="L5192" t="s">
        <v>12492</v>
      </c>
      <c r="M5192" t="s">
        <v>21955</v>
      </c>
      <c r="N5192" t="s">
        <v>21955</v>
      </c>
      <c r="O5192" t="s">
        <v>21955</v>
      </c>
      <c r="P5192" t="s">
        <v>21955</v>
      </c>
      <c r="Q5192" t="s">
        <v>21956</v>
      </c>
      <c r="R5192">
        <v>0.05</v>
      </c>
      <c r="S5192">
        <v>0</v>
      </c>
    </row>
    <row r="5193" spans="1:19">
      <c r="A5193" t="s">
        <v>349</v>
      </c>
      <c r="B5193" t="s">
        <v>31209</v>
      </c>
      <c r="C5193" t="s">
        <v>31210</v>
      </c>
      <c r="D5193" t="s">
        <v>21970</v>
      </c>
      <c r="F5193" t="s">
        <v>21953</v>
      </c>
      <c r="G5193">
        <v>3220</v>
      </c>
      <c r="I5193">
        <v>150</v>
      </c>
      <c r="J5193" t="s">
        <v>21954</v>
      </c>
      <c r="K5193" t="s">
        <v>204</v>
      </c>
      <c r="L5193" t="s">
        <v>12492</v>
      </c>
      <c r="M5193" t="s">
        <v>21955</v>
      </c>
      <c r="N5193" t="s">
        <v>21955</v>
      </c>
      <c r="O5193" t="s">
        <v>21955</v>
      </c>
      <c r="P5193" t="s">
        <v>21955</v>
      </c>
      <c r="Q5193" t="s">
        <v>21956</v>
      </c>
      <c r="R5193">
        <v>0.05</v>
      </c>
      <c r="S5193">
        <v>0</v>
      </c>
    </row>
    <row r="5194" spans="1:19">
      <c r="A5194" t="s">
        <v>349</v>
      </c>
      <c r="B5194" t="s">
        <v>31211</v>
      </c>
      <c r="C5194" t="s">
        <v>31212</v>
      </c>
      <c r="D5194" t="s">
        <v>21970</v>
      </c>
      <c r="F5194" t="s">
        <v>21953</v>
      </c>
      <c r="G5194">
        <v>3220</v>
      </c>
      <c r="I5194">
        <v>150</v>
      </c>
      <c r="J5194" t="s">
        <v>21954</v>
      </c>
      <c r="K5194" t="s">
        <v>204</v>
      </c>
      <c r="L5194" t="s">
        <v>12492</v>
      </c>
      <c r="M5194" t="s">
        <v>21955</v>
      </c>
      <c r="N5194" t="s">
        <v>21955</v>
      </c>
      <c r="O5194" t="s">
        <v>21955</v>
      </c>
      <c r="P5194" t="s">
        <v>21955</v>
      </c>
      <c r="Q5194" t="s">
        <v>21956</v>
      </c>
      <c r="R5194">
        <v>0.05</v>
      </c>
      <c r="S5194">
        <v>0</v>
      </c>
    </row>
    <row r="5195" spans="1:19">
      <c r="A5195" t="s">
        <v>349</v>
      </c>
      <c r="B5195" t="s">
        <v>31213</v>
      </c>
      <c r="C5195" t="s">
        <v>31214</v>
      </c>
      <c r="D5195" t="s">
        <v>21970</v>
      </c>
      <c r="F5195" t="s">
        <v>21953</v>
      </c>
      <c r="G5195">
        <v>3220</v>
      </c>
      <c r="I5195">
        <v>150</v>
      </c>
      <c r="J5195" t="s">
        <v>21954</v>
      </c>
      <c r="K5195" t="s">
        <v>204</v>
      </c>
      <c r="L5195" t="s">
        <v>12492</v>
      </c>
      <c r="M5195" t="s">
        <v>21955</v>
      </c>
      <c r="N5195" t="s">
        <v>21955</v>
      </c>
      <c r="O5195" t="s">
        <v>21955</v>
      </c>
      <c r="P5195" t="s">
        <v>21955</v>
      </c>
      <c r="Q5195" t="s">
        <v>21956</v>
      </c>
      <c r="R5195">
        <v>0.05</v>
      </c>
      <c r="S5195">
        <v>0</v>
      </c>
    </row>
    <row r="5196" spans="1:19">
      <c r="A5196" t="s">
        <v>349</v>
      </c>
      <c r="B5196" t="s">
        <v>31215</v>
      </c>
      <c r="C5196" t="s">
        <v>31216</v>
      </c>
      <c r="D5196" t="s">
        <v>21970</v>
      </c>
      <c r="F5196" t="s">
        <v>21953</v>
      </c>
      <c r="G5196">
        <v>3220</v>
      </c>
      <c r="I5196">
        <v>150</v>
      </c>
      <c r="J5196" t="s">
        <v>21954</v>
      </c>
      <c r="K5196" t="s">
        <v>204</v>
      </c>
      <c r="L5196" t="s">
        <v>12492</v>
      </c>
      <c r="M5196" t="s">
        <v>21955</v>
      </c>
      <c r="N5196" t="s">
        <v>21955</v>
      </c>
      <c r="O5196" t="s">
        <v>21955</v>
      </c>
      <c r="P5196" t="s">
        <v>21955</v>
      </c>
      <c r="Q5196" t="s">
        <v>21956</v>
      </c>
      <c r="R5196">
        <v>0.05</v>
      </c>
      <c r="S5196">
        <v>0</v>
      </c>
    </row>
    <row r="5197" spans="1:19">
      <c r="A5197" t="s">
        <v>349</v>
      </c>
      <c r="B5197" t="s">
        <v>31217</v>
      </c>
      <c r="C5197" t="s">
        <v>31218</v>
      </c>
      <c r="D5197" t="s">
        <v>21970</v>
      </c>
      <c r="F5197" t="s">
        <v>21953</v>
      </c>
      <c r="G5197">
        <v>3220</v>
      </c>
      <c r="I5197">
        <v>150</v>
      </c>
      <c r="J5197" t="s">
        <v>21954</v>
      </c>
      <c r="K5197" t="s">
        <v>204</v>
      </c>
      <c r="L5197" t="s">
        <v>12492</v>
      </c>
      <c r="M5197" t="s">
        <v>21955</v>
      </c>
      <c r="N5197" t="s">
        <v>21955</v>
      </c>
      <c r="O5197" t="s">
        <v>21955</v>
      </c>
      <c r="P5197" t="s">
        <v>21955</v>
      </c>
      <c r="Q5197" t="s">
        <v>21956</v>
      </c>
      <c r="R5197">
        <v>0.05</v>
      </c>
      <c r="S5197">
        <v>0</v>
      </c>
    </row>
    <row r="5198" spans="1:19">
      <c r="A5198" t="s">
        <v>349</v>
      </c>
      <c r="B5198" t="s">
        <v>31219</v>
      </c>
      <c r="C5198" t="s">
        <v>31220</v>
      </c>
      <c r="D5198" t="s">
        <v>21970</v>
      </c>
      <c r="F5198" t="s">
        <v>21953</v>
      </c>
      <c r="G5198">
        <v>3240</v>
      </c>
      <c r="I5198">
        <v>150</v>
      </c>
      <c r="J5198" t="s">
        <v>21954</v>
      </c>
      <c r="K5198" t="s">
        <v>204</v>
      </c>
      <c r="L5198" t="s">
        <v>12492</v>
      </c>
      <c r="M5198" t="s">
        <v>21955</v>
      </c>
      <c r="N5198" t="s">
        <v>21955</v>
      </c>
      <c r="O5198" t="s">
        <v>21955</v>
      </c>
      <c r="P5198" t="s">
        <v>21955</v>
      </c>
      <c r="Q5198" t="s">
        <v>21956</v>
      </c>
      <c r="R5198">
        <v>0.05</v>
      </c>
      <c r="S5198">
        <v>0</v>
      </c>
    </row>
    <row r="5199" spans="1:19">
      <c r="A5199" t="s">
        <v>349</v>
      </c>
      <c r="B5199" t="s">
        <v>31221</v>
      </c>
      <c r="C5199" t="s">
        <v>31222</v>
      </c>
      <c r="D5199" t="s">
        <v>21970</v>
      </c>
      <c r="F5199" t="s">
        <v>21953</v>
      </c>
      <c r="G5199">
        <v>3240</v>
      </c>
      <c r="I5199">
        <v>150</v>
      </c>
      <c r="J5199" t="s">
        <v>21954</v>
      </c>
      <c r="K5199" t="s">
        <v>204</v>
      </c>
      <c r="L5199" t="s">
        <v>12492</v>
      </c>
      <c r="M5199" t="s">
        <v>21955</v>
      </c>
      <c r="N5199" t="s">
        <v>21955</v>
      </c>
      <c r="O5199" t="s">
        <v>21955</v>
      </c>
      <c r="P5199" t="s">
        <v>21955</v>
      </c>
      <c r="Q5199" t="s">
        <v>21956</v>
      </c>
      <c r="R5199">
        <v>0.05</v>
      </c>
      <c r="S5199">
        <v>0</v>
      </c>
    </row>
    <row r="5200" spans="1:19">
      <c r="A5200" t="s">
        <v>349</v>
      </c>
      <c r="B5200" t="s">
        <v>31223</v>
      </c>
      <c r="C5200" t="s">
        <v>31224</v>
      </c>
      <c r="D5200" t="s">
        <v>21970</v>
      </c>
      <c r="F5200" t="s">
        <v>21953</v>
      </c>
      <c r="G5200">
        <v>3240</v>
      </c>
      <c r="I5200">
        <v>150</v>
      </c>
      <c r="J5200" t="s">
        <v>21954</v>
      </c>
      <c r="K5200" t="s">
        <v>204</v>
      </c>
      <c r="L5200" t="s">
        <v>12492</v>
      </c>
      <c r="M5200" t="s">
        <v>21955</v>
      </c>
      <c r="N5200" t="s">
        <v>21955</v>
      </c>
      <c r="O5200" t="s">
        <v>21955</v>
      </c>
      <c r="P5200" t="s">
        <v>21955</v>
      </c>
      <c r="Q5200" t="s">
        <v>21956</v>
      </c>
      <c r="R5200">
        <v>0.05</v>
      </c>
      <c r="S5200">
        <v>0</v>
      </c>
    </row>
    <row r="5201" spans="1:19">
      <c r="A5201" t="s">
        <v>349</v>
      </c>
      <c r="B5201" t="s">
        <v>31225</v>
      </c>
      <c r="C5201" t="s">
        <v>31226</v>
      </c>
      <c r="D5201" t="s">
        <v>21970</v>
      </c>
      <c r="F5201" t="s">
        <v>21953</v>
      </c>
      <c r="G5201">
        <v>3260</v>
      </c>
      <c r="I5201">
        <v>150</v>
      </c>
      <c r="J5201" t="s">
        <v>21954</v>
      </c>
      <c r="K5201" t="s">
        <v>204</v>
      </c>
      <c r="L5201" t="s">
        <v>12492</v>
      </c>
      <c r="M5201" t="s">
        <v>21955</v>
      </c>
      <c r="N5201" t="s">
        <v>21955</v>
      </c>
      <c r="O5201" t="s">
        <v>21955</v>
      </c>
      <c r="P5201" t="s">
        <v>21955</v>
      </c>
      <c r="Q5201" t="s">
        <v>21956</v>
      </c>
      <c r="R5201">
        <v>0.05</v>
      </c>
      <c r="S5201">
        <v>0</v>
      </c>
    </row>
    <row r="5202" spans="1:19">
      <c r="A5202" t="s">
        <v>349</v>
      </c>
      <c r="B5202" t="s">
        <v>31227</v>
      </c>
      <c r="C5202" t="s">
        <v>31228</v>
      </c>
      <c r="D5202" t="s">
        <v>21970</v>
      </c>
      <c r="F5202" t="s">
        <v>21953</v>
      </c>
      <c r="G5202">
        <v>3260</v>
      </c>
      <c r="I5202">
        <v>150</v>
      </c>
      <c r="J5202" t="s">
        <v>21954</v>
      </c>
      <c r="K5202" t="s">
        <v>204</v>
      </c>
      <c r="L5202" t="s">
        <v>12492</v>
      </c>
      <c r="M5202" t="s">
        <v>21955</v>
      </c>
      <c r="N5202" t="s">
        <v>21955</v>
      </c>
      <c r="O5202" t="s">
        <v>21955</v>
      </c>
      <c r="P5202" t="s">
        <v>21955</v>
      </c>
      <c r="Q5202" t="s">
        <v>21956</v>
      </c>
      <c r="R5202">
        <v>0.05</v>
      </c>
      <c r="S5202">
        <v>0</v>
      </c>
    </row>
    <row r="5203" spans="1:19">
      <c r="A5203" t="s">
        <v>349</v>
      </c>
      <c r="B5203" t="s">
        <v>31229</v>
      </c>
      <c r="C5203" t="s">
        <v>31230</v>
      </c>
      <c r="D5203" t="s">
        <v>21970</v>
      </c>
      <c r="F5203" t="s">
        <v>21953</v>
      </c>
      <c r="G5203">
        <v>3220</v>
      </c>
      <c r="I5203">
        <v>150</v>
      </c>
      <c r="J5203" t="s">
        <v>21954</v>
      </c>
      <c r="K5203" t="s">
        <v>204</v>
      </c>
      <c r="L5203" t="s">
        <v>12492</v>
      </c>
      <c r="M5203" t="s">
        <v>21955</v>
      </c>
      <c r="N5203" t="s">
        <v>21955</v>
      </c>
      <c r="O5203" t="s">
        <v>21955</v>
      </c>
      <c r="P5203" t="s">
        <v>21955</v>
      </c>
      <c r="Q5203" t="s">
        <v>21956</v>
      </c>
      <c r="R5203">
        <v>0.05</v>
      </c>
      <c r="S5203">
        <v>0</v>
      </c>
    </row>
    <row r="5204" spans="1:19">
      <c r="A5204" t="s">
        <v>349</v>
      </c>
      <c r="B5204" t="s">
        <v>31231</v>
      </c>
      <c r="C5204" t="s">
        <v>31232</v>
      </c>
      <c r="D5204" t="s">
        <v>21970</v>
      </c>
      <c r="F5204" t="s">
        <v>21953</v>
      </c>
      <c r="G5204">
        <v>3220</v>
      </c>
      <c r="I5204">
        <v>150</v>
      </c>
      <c r="J5204" t="s">
        <v>21954</v>
      </c>
      <c r="K5204" t="s">
        <v>204</v>
      </c>
      <c r="L5204" t="s">
        <v>12492</v>
      </c>
      <c r="M5204" t="s">
        <v>21955</v>
      </c>
      <c r="N5204" t="s">
        <v>21955</v>
      </c>
      <c r="O5204" t="s">
        <v>21955</v>
      </c>
      <c r="P5204" t="s">
        <v>21955</v>
      </c>
      <c r="Q5204" t="s">
        <v>21956</v>
      </c>
      <c r="R5204">
        <v>0.05</v>
      </c>
      <c r="S5204">
        <v>0</v>
      </c>
    </row>
    <row r="5205" spans="1:19">
      <c r="A5205" t="s">
        <v>349</v>
      </c>
      <c r="B5205" t="s">
        <v>31233</v>
      </c>
      <c r="C5205" t="s">
        <v>31234</v>
      </c>
      <c r="D5205" t="s">
        <v>21970</v>
      </c>
      <c r="F5205" t="s">
        <v>21953</v>
      </c>
      <c r="G5205">
        <v>3220</v>
      </c>
      <c r="I5205">
        <v>150</v>
      </c>
      <c r="J5205" t="s">
        <v>21954</v>
      </c>
      <c r="K5205" t="s">
        <v>204</v>
      </c>
      <c r="L5205" t="s">
        <v>12492</v>
      </c>
      <c r="M5205" t="s">
        <v>21955</v>
      </c>
      <c r="N5205" t="s">
        <v>21955</v>
      </c>
      <c r="O5205" t="s">
        <v>21955</v>
      </c>
      <c r="P5205" t="s">
        <v>21955</v>
      </c>
      <c r="Q5205" t="s">
        <v>21956</v>
      </c>
      <c r="R5205">
        <v>0.05</v>
      </c>
      <c r="S5205">
        <v>0</v>
      </c>
    </row>
    <row r="5206" spans="1:19">
      <c r="A5206" t="s">
        <v>349</v>
      </c>
      <c r="B5206" t="s">
        <v>31235</v>
      </c>
      <c r="C5206" t="s">
        <v>31236</v>
      </c>
      <c r="D5206" t="s">
        <v>21970</v>
      </c>
      <c r="F5206" t="s">
        <v>21953</v>
      </c>
      <c r="G5206">
        <v>3220</v>
      </c>
      <c r="I5206">
        <v>150</v>
      </c>
      <c r="J5206" t="s">
        <v>21954</v>
      </c>
      <c r="K5206" t="s">
        <v>204</v>
      </c>
      <c r="L5206" t="s">
        <v>12492</v>
      </c>
      <c r="M5206" t="s">
        <v>21955</v>
      </c>
      <c r="N5206" t="s">
        <v>21955</v>
      </c>
      <c r="O5206" t="s">
        <v>21955</v>
      </c>
      <c r="P5206" t="s">
        <v>21955</v>
      </c>
      <c r="Q5206" t="s">
        <v>21956</v>
      </c>
      <c r="R5206">
        <v>0.05</v>
      </c>
      <c r="S5206">
        <v>0</v>
      </c>
    </row>
    <row r="5207" spans="1:19">
      <c r="A5207" t="s">
        <v>349</v>
      </c>
      <c r="B5207" t="s">
        <v>31237</v>
      </c>
      <c r="C5207" t="s">
        <v>31238</v>
      </c>
      <c r="D5207" t="s">
        <v>21970</v>
      </c>
      <c r="F5207" t="s">
        <v>21953</v>
      </c>
      <c r="G5207">
        <v>3220</v>
      </c>
      <c r="I5207">
        <v>150</v>
      </c>
      <c r="J5207" t="s">
        <v>21954</v>
      </c>
      <c r="K5207" t="s">
        <v>204</v>
      </c>
      <c r="L5207" t="s">
        <v>12492</v>
      </c>
      <c r="M5207" t="s">
        <v>21955</v>
      </c>
      <c r="N5207" t="s">
        <v>21955</v>
      </c>
      <c r="O5207" t="s">
        <v>21955</v>
      </c>
      <c r="P5207" t="s">
        <v>21955</v>
      </c>
      <c r="Q5207" t="s">
        <v>21956</v>
      </c>
      <c r="R5207">
        <v>0.05</v>
      </c>
      <c r="S5207">
        <v>0</v>
      </c>
    </row>
    <row r="5208" spans="1:19">
      <c r="A5208" t="s">
        <v>349</v>
      </c>
      <c r="B5208" t="s">
        <v>31239</v>
      </c>
      <c r="C5208" t="s">
        <v>31240</v>
      </c>
      <c r="D5208" t="s">
        <v>21970</v>
      </c>
      <c r="F5208" t="s">
        <v>21953</v>
      </c>
      <c r="G5208">
        <v>3220</v>
      </c>
      <c r="I5208">
        <v>150</v>
      </c>
      <c r="J5208" t="s">
        <v>21954</v>
      </c>
      <c r="K5208" t="s">
        <v>204</v>
      </c>
      <c r="L5208" t="s">
        <v>12492</v>
      </c>
      <c r="M5208" t="s">
        <v>21955</v>
      </c>
      <c r="N5208" t="s">
        <v>21955</v>
      </c>
      <c r="O5208" t="s">
        <v>21955</v>
      </c>
      <c r="P5208" t="s">
        <v>21955</v>
      </c>
      <c r="Q5208" t="s">
        <v>21956</v>
      </c>
      <c r="R5208">
        <v>0.05</v>
      </c>
      <c r="S5208">
        <v>0</v>
      </c>
    </row>
    <row r="5209" spans="1:19">
      <c r="A5209" t="s">
        <v>349</v>
      </c>
      <c r="B5209" t="s">
        <v>31241</v>
      </c>
      <c r="C5209" t="s">
        <v>31242</v>
      </c>
      <c r="D5209" t="s">
        <v>21970</v>
      </c>
      <c r="F5209" t="s">
        <v>21953</v>
      </c>
      <c r="G5209">
        <v>3220</v>
      </c>
      <c r="I5209">
        <v>150</v>
      </c>
      <c r="J5209" t="s">
        <v>21954</v>
      </c>
      <c r="K5209" t="s">
        <v>204</v>
      </c>
      <c r="L5209" t="s">
        <v>12492</v>
      </c>
      <c r="M5209" t="s">
        <v>21955</v>
      </c>
      <c r="N5209" t="s">
        <v>21955</v>
      </c>
      <c r="O5209" t="s">
        <v>21955</v>
      </c>
      <c r="P5209" t="s">
        <v>21955</v>
      </c>
      <c r="Q5209" t="s">
        <v>21956</v>
      </c>
      <c r="R5209">
        <v>0.05</v>
      </c>
      <c r="S5209">
        <v>0</v>
      </c>
    </row>
    <row r="5210" spans="1:19">
      <c r="A5210" t="s">
        <v>349</v>
      </c>
      <c r="B5210" t="s">
        <v>31243</v>
      </c>
      <c r="C5210" t="s">
        <v>31244</v>
      </c>
      <c r="D5210" t="s">
        <v>21970</v>
      </c>
      <c r="F5210" t="s">
        <v>21953</v>
      </c>
      <c r="G5210">
        <v>3220</v>
      </c>
      <c r="I5210">
        <v>150</v>
      </c>
      <c r="J5210" t="s">
        <v>21954</v>
      </c>
      <c r="K5210" t="s">
        <v>204</v>
      </c>
      <c r="L5210" t="s">
        <v>12492</v>
      </c>
      <c r="M5210" t="s">
        <v>21955</v>
      </c>
      <c r="N5210" t="s">
        <v>21955</v>
      </c>
      <c r="O5210" t="s">
        <v>21955</v>
      </c>
      <c r="P5210" t="s">
        <v>21955</v>
      </c>
      <c r="Q5210" t="s">
        <v>21956</v>
      </c>
      <c r="R5210">
        <v>0.05</v>
      </c>
      <c r="S5210">
        <v>0</v>
      </c>
    </row>
    <row r="5211" spans="1:19">
      <c r="A5211" t="s">
        <v>349</v>
      </c>
      <c r="B5211" t="s">
        <v>31245</v>
      </c>
      <c r="C5211" t="s">
        <v>31246</v>
      </c>
      <c r="D5211" t="s">
        <v>21970</v>
      </c>
      <c r="F5211" t="s">
        <v>21953</v>
      </c>
      <c r="G5211">
        <v>3220</v>
      </c>
      <c r="I5211">
        <v>150</v>
      </c>
      <c r="J5211" t="s">
        <v>21954</v>
      </c>
      <c r="K5211" t="s">
        <v>204</v>
      </c>
      <c r="L5211" t="s">
        <v>12492</v>
      </c>
      <c r="M5211" t="s">
        <v>21955</v>
      </c>
      <c r="N5211" t="s">
        <v>21955</v>
      </c>
      <c r="O5211" t="s">
        <v>21955</v>
      </c>
      <c r="P5211" t="s">
        <v>21955</v>
      </c>
      <c r="Q5211" t="s">
        <v>21956</v>
      </c>
      <c r="R5211">
        <v>0.05</v>
      </c>
      <c r="S5211">
        <v>0</v>
      </c>
    </row>
    <row r="5212" spans="1:19">
      <c r="A5212" t="s">
        <v>349</v>
      </c>
      <c r="B5212" t="s">
        <v>31247</v>
      </c>
      <c r="C5212" t="s">
        <v>31248</v>
      </c>
      <c r="D5212" t="s">
        <v>21970</v>
      </c>
      <c r="F5212" t="s">
        <v>21953</v>
      </c>
      <c r="G5212">
        <v>3260</v>
      </c>
      <c r="I5212">
        <v>150</v>
      </c>
      <c r="J5212" t="s">
        <v>21954</v>
      </c>
      <c r="K5212" t="s">
        <v>204</v>
      </c>
      <c r="L5212" t="s">
        <v>12492</v>
      </c>
      <c r="M5212" t="s">
        <v>21955</v>
      </c>
      <c r="N5212" t="s">
        <v>21955</v>
      </c>
      <c r="O5212" t="s">
        <v>21955</v>
      </c>
      <c r="P5212" t="s">
        <v>21955</v>
      </c>
      <c r="Q5212" t="s">
        <v>21956</v>
      </c>
      <c r="R5212">
        <v>0.05</v>
      </c>
      <c r="S5212">
        <v>0</v>
      </c>
    </row>
    <row r="5213" spans="1:19">
      <c r="A5213" t="s">
        <v>349</v>
      </c>
      <c r="B5213" t="s">
        <v>31249</v>
      </c>
      <c r="C5213" t="s">
        <v>31250</v>
      </c>
      <c r="D5213" t="s">
        <v>21970</v>
      </c>
      <c r="F5213" t="s">
        <v>21953</v>
      </c>
      <c r="G5213">
        <v>3240</v>
      </c>
      <c r="I5213">
        <v>150</v>
      </c>
      <c r="J5213" t="s">
        <v>21954</v>
      </c>
      <c r="K5213" t="s">
        <v>204</v>
      </c>
      <c r="L5213" t="s">
        <v>12492</v>
      </c>
      <c r="M5213" t="s">
        <v>21955</v>
      </c>
      <c r="N5213" t="s">
        <v>21955</v>
      </c>
      <c r="O5213" t="s">
        <v>21955</v>
      </c>
      <c r="P5213" t="s">
        <v>21955</v>
      </c>
      <c r="Q5213" t="s">
        <v>21956</v>
      </c>
      <c r="R5213">
        <v>0.05</v>
      </c>
      <c r="S5213">
        <v>0</v>
      </c>
    </row>
    <row r="5214" spans="1:19">
      <c r="A5214" t="s">
        <v>349</v>
      </c>
      <c r="B5214" t="s">
        <v>31251</v>
      </c>
      <c r="C5214" t="s">
        <v>31252</v>
      </c>
      <c r="D5214" t="s">
        <v>21970</v>
      </c>
      <c r="F5214" t="s">
        <v>21953</v>
      </c>
      <c r="G5214">
        <v>3220</v>
      </c>
      <c r="I5214">
        <v>150</v>
      </c>
      <c r="J5214" t="s">
        <v>21954</v>
      </c>
      <c r="K5214" t="s">
        <v>204</v>
      </c>
      <c r="L5214" t="s">
        <v>12492</v>
      </c>
      <c r="M5214" t="s">
        <v>21955</v>
      </c>
      <c r="N5214" t="s">
        <v>21955</v>
      </c>
      <c r="O5214" t="s">
        <v>21955</v>
      </c>
      <c r="P5214" t="s">
        <v>21955</v>
      </c>
      <c r="Q5214" t="s">
        <v>21956</v>
      </c>
      <c r="R5214">
        <v>0.05</v>
      </c>
      <c r="S5214">
        <v>0</v>
      </c>
    </row>
    <row r="5215" spans="1:19">
      <c r="A5215" t="s">
        <v>349</v>
      </c>
      <c r="B5215" t="s">
        <v>31253</v>
      </c>
      <c r="C5215" t="s">
        <v>31254</v>
      </c>
      <c r="D5215" t="s">
        <v>21970</v>
      </c>
      <c r="F5215" t="s">
        <v>21953</v>
      </c>
      <c r="G5215">
        <v>3240</v>
      </c>
      <c r="I5215">
        <v>150</v>
      </c>
      <c r="J5215" t="s">
        <v>21954</v>
      </c>
      <c r="K5215" t="s">
        <v>204</v>
      </c>
      <c r="L5215" t="s">
        <v>12492</v>
      </c>
      <c r="M5215" t="s">
        <v>21955</v>
      </c>
      <c r="N5215" t="s">
        <v>21955</v>
      </c>
      <c r="O5215" t="s">
        <v>21955</v>
      </c>
      <c r="P5215" t="s">
        <v>21955</v>
      </c>
      <c r="Q5215" t="s">
        <v>21956</v>
      </c>
      <c r="R5215">
        <v>0.05</v>
      </c>
      <c r="S5215">
        <v>0</v>
      </c>
    </row>
    <row r="5216" spans="1:19">
      <c r="A5216" t="s">
        <v>349</v>
      </c>
      <c r="B5216" t="s">
        <v>31255</v>
      </c>
      <c r="C5216" t="s">
        <v>31256</v>
      </c>
      <c r="D5216" t="s">
        <v>21970</v>
      </c>
      <c r="F5216" t="s">
        <v>21953</v>
      </c>
      <c r="G5216">
        <v>3260</v>
      </c>
      <c r="I5216">
        <v>150</v>
      </c>
      <c r="J5216" t="s">
        <v>21954</v>
      </c>
      <c r="K5216" t="s">
        <v>204</v>
      </c>
      <c r="L5216" t="s">
        <v>12492</v>
      </c>
      <c r="M5216" t="s">
        <v>21955</v>
      </c>
      <c r="N5216" t="s">
        <v>21955</v>
      </c>
      <c r="O5216" t="s">
        <v>21955</v>
      </c>
      <c r="P5216" t="s">
        <v>21955</v>
      </c>
      <c r="Q5216" t="s">
        <v>21956</v>
      </c>
      <c r="R5216">
        <v>0.05</v>
      </c>
      <c r="S5216">
        <v>0</v>
      </c>
    </row>
    <row r="5217" spans="1:19">
      <c r="A5217" t="s">
        <v>349</v>
      </c>
      <c r="B5217" t="s">
        <v>31257</v>
      </c>
      <c r="C5217" t="s">
        <v>31258</v>
      </c>
      <c r="D5217" t="s">
        <v>22372</v>
      </c>
      <c r="F5217" t="s">
        <v>21953</v>
      </c>
      <c r="G5217">
        <v>3220</v>
      </c>
      <c r="I5217">
        <v>150</v>
      </c>
      <c r="J5217" t="s">
        <v>21954</v>
      </c>
      <c r="K5217" t="s">
        <v>204</v>
      </c>
      <c r="L5217" t="s">
        <v>12492</v>
      </c>
      <c r="M5217" t="s">
        <v>21955</v>
      </c>
      <c r="N5217" t="s">
        <v>21955</v>
      </c>
      <c r="O5217" t="s">
        <v>21955</v>
      </c>
      <c r="P5217" t="s">
        <v>21955</v>
      </c>
      <c r="Q5217" t="s">
        <v>21956</v>
      </c>
      <c r="R5217">
        <v>0.05</v>
      </c>
      <c r="S5217">
        <v>0</v>
      </c>
    </row>
    <row r="5218" spans="1:19">
      <c r="A5218" t="s">
        <v>349</v>
      </c>
      <c r="B5218" t="s">
        <v>31259</v>
      </c>
      <c r="C5218" t="s">
        <v>31260</v>
      </c>
      <c r="D5218" t="s">
        <v>21970</v>
      </c>
      <c r="F5218" t="s">
        <v>21953</v>
      </c>
      <c r="G5218">
        <v>3220</v>
      </c>
      <c r="I5218">
        <v>150</v>
      </c>
      <c r="J5218" t="s">
        <v>21954</v>
      </c>
      <c r="K5218" t="s">
        <v>204</v>
      </c>
      <c r="L5218" t="s">
        <v>12492</v>
      </c>
      <c r="M5218" t="s">
        <v>21955</v>
      </c>
      <c r="N5218" t="s">
        <v>21955</v>
      </c>
      <c r="O5218" t="s">
        <v>21955</v>
      </c>
      <c r="P5218" t="s">
        <v>21955</v>
      </c>
      <c r="Q5218" t="s">
        <v>21956</v>
      </c>
      <c r="R5218">
        <v>0.05</v>
      </c>
      <c r="S5218">
        <v>0</v>
      </c>
    </row>
    <row r="5219" spans="1:19">
      <c r="A5219" t="s">
        <v>349</v>
      </c>
      <c r="B5219" t="s">
        <v>31261</v>
      </c>
      <c r="C5219" t="s">
        <v>31262</v>
      </c>
      <c r="D5219" t="s">
        <v>21970</v>
      </c>
      <c r="F5219" t="s">
        <v>21953</v>
      </c>
      <c r="G5219">
        <v>3240</v>
      </c>
      <c r="I5219">
        <v>150</v>
      </c>
      <c r="J5219" t="s">
        <v>21954</v>
      </c>
      <c r="K5219" t="s">
        <v>204</v>
      </c>
      <c r="L5219" t="s">
        <v>12492</v>
      </c>
      <c r="M5219" t="s">
        <v>21955</v>
      </c>
      <c r="N5219" t="s">
        <v>21955</v>
      </c>
      <c r="O5219" t="s">
        <v>21955</v>
      </c>
      <c r="P5219" t="s">
        <v>21955</v>
      </c>
      <c r="Q5219" t="s">
        <v>21956</v>
      </c>
      <c r="R5219">
        <v>0.05</v>
      </c>
      <c r="S5219">
        <v>0</v>
      </c>
    </row>
    <row r="5220" spans="1:19">
      <c r="A5220" t="s">
        <v>349</v>
      </c>
      <c r="B5220" t="s">
        <v>31263</v>
      </c>
      <c r="C5220" t="s">
        <v>31264</v>
      </c>
      <c r="D5220" t="s">
        <v>21970</v>
      </c>
      <c r="F5220" t="s">
        <v>21953</v>
      </c>
      <c r="G5220">
        <v>3260</v>
      </c>
      <c r="I5220">
        <v>150</v>
      </c>
      <c r="J5220" t="s">
        <v>21954</v>
      </c>
      <c r="K5220" t="s">
        <v>204</v>
      </c>
      <c r="L5220" t="s">
        <v>12492</v>
      </c>
      <c r="M5220" t="s">
        <v>21955</v>
      </c>
      <c r="N5220" t="s">
        <v>21955</v>
      </c>
      <c r="O5220" t="s">
        <v>21955</v>
      </c>
      <c r="P5220" t="s">
        <v>21955</v>
      </c>
      <c r="Q5220" t="s">
        <v>21956</v>
      </c>
      <c r="R5220">
        <v>0.05</v>
      </c>
      <c r="S5220">
        <v>0</v>
      </c>
    </row>
    <row r="5221" spans="1:19">
      <c r="A5221" t="s">
        <v>349</v>
      </c>
      <c r="B5221" t="s">
        <v>31265</v>
      </c>
      <c r="C5221" t="s">
        <v>31266</v>
      </c>
      <c r="D5221" t="s">
        <v>21970</v>
      </c>
      <c r="F5221" t="s">
        <v>21953</v>
      </c>
      <c r="G5221">
        <v>3260</v>
      </c>
      <c r="I5221">
        <v>150</v>
      </c>
      <c r="J5221" t="s">
        <v>21954</v>
      </c>
      <c r="K5221" t="s">
        <v>204</v>
      </c>
      <c r="L5221" t="s">
        <v>12492</v>
      </c>
      <c r="M5221" t="s">
        <v>21955</v>
      </c>
      <c r="N5221" t="s">
        <v>21955</v>
      </c>
      <c r="O5221" t="s">
        <v>21955</v>
      </c>
      <c r="P5221" t="s">
        <v>21955</v>
      </c>
      <c r="Q5221" t="s">
        <v>21956</v>
      </c>
      <c r="R5221">
        <v>0.05</v>
      </c>
      <c r="S5221">
        <v>0</v>
      </c>
    </row>
    <row r="5222" spans="1:19">
      <c r="A5222" t="s">
        <v>349</v>
      </c>
      <c r="B5222" t="s">
        <v>31267</v>
      </c>
      <c r="C5222" t="s">
        <v>31268</v>
      </c>
      <c r="D5222" t="s">
        <v>21970</v>
      </c>
      <c r="F5222" t="s">
        <v>21953</v>
      </c>
      <c r="G5222">
        <v>3260</v>
      </c>
      <c r="I5222">
        <v>150</v>
      </c>
      <c r="J5222" t="s">
        <v>21954</v>
      </c>
      <c r="K5222" t="s">
        <v>204</v>
      </c>
      <c r="L5222" t="s">
        <v>12492</v>
      </c>
      <c r="M5222" t="s">
        <v>21955</v>
      </c>
      <c r="N5222" t="s">
        <v>21955</v>
      </c>
      <c r="O5222" t="s">
        <v>21955</v>
      </c>
      <c r="P5222" t="s">
        <v>21955</v>
      </c>
      <c r="Q5222" t="s">
        <v>21956</v>
      </c>
      <c r="R5222">
        <v>0.05</v>
      </c>
      <c r="S5222">
        <v>0</v>
      </c>
    </row>
    <row r="5223" spans="1:19">
      <c r="A5223" t="s">
        <v>349</v>
      </c>
      <c r="B5223" t="s">
        <v>31269</v>
      </c>
      <c r="C5223" t="s">
        <v>31270</v>
      </c>
      <c r="D5223" t="s">
        <v>21970</v>
      </c>
      <c r="F5223" t="s">
        <v>21953</v>
      </c>
      <c r="G5223">
        <v>3220</v>
      </c>
      <c r="I5223">
        <v>150</v>
      </c>
      <c r="J5223" t="s">
        <v>21954</v>
      </c>
      <c r="K5223" t="s">
        <v>204</v>
      </c>
      <c r="L5223" t="s">
        <v>12492</v>
      </c>
      <c r="M5223" t="s">
        <v>21955</v>
      </c>
      <c r="N5223" t="s">
        <v>21955</v>
      </c>
      <c r="O5223" t="s">
        <v>21955</v>
      </c>
      <c r="P5223" t="s">
        <v>21955</v>
      </c>
      <c r="Q5223" t="s">
        <v>21956</v>
      </c>
      <c r="R5223">
        <v>0.05</v>
      </c>
      <c r="S5223">
        <v>0</v>
      </c>
    </row>
    <row r="5224" spans="1:19">
      <c r="A5224" t="s">
        <v>349</v>
      </c>
      <c r="B5224" t="s">
        <v>31271</v>
      </c>
      <c r="C5224" t="s">
        <v>31272</v>
      </c>
      <c r="D5224" t="s">
        <v>21970</v>
      </c>
      <c r="F5224" t="s">
        <v>21953</v>
      </c>
      <c r="G5224">
        <v>3220</v>
      </c>
      <c r="I5224">
        <v>150</v>
      </c>
      <c r="J5224" t="s">
        <v>21954</v>
      </c>
      <c r="K5224" t="s">
        <v>204</v>
      </c>
      <c r="L5224" t="s">
        <v>12492</v>
      </c>
      <c r="M5224" t="s">
        <v>21955</v>
      </c>
      <c r="N5224" t="s">
        <v>21955</v>
      </c>
      <c r="O5224" t="s">
        <v>21955</v>
      </c>
      <c r="P5224" t="s">
        <v>21955</v>
      </c>
      <c r="Q5224" t="s">
        <v>21956</v>
      </c>
      <c r="R5224">
        <v>0.05</v>
      </c>
      <c r="S5224">
        <v>0</v>
      </c>
    </row>
    <row r="5225" spans="1:19">
      <c r="A5225" t="s">
        <v>349</v>
      </c>
      <c r="B5225" t="s">
        <v>31273</v>
      </c>
      <c r="C5225" t="s">
        <v>31274</v>
      </c>
      <c r="D5225" t="s">
        <v>21970</v>
      </c>
      <c r="F5225" t="s">
        <v>21953</v>
      </c>
      <c r="G5225">
        <v>3220</v>
      </c>
      <c r="I5225">
        <v>150</v>
      </c>
      <c r="J5225" t="s">
        <v>21954</v>
      </c>
      <c r="K5225" t="s">
        <v>204</v>
      </c>
      <c r="L5225" t="s">
        <v>12492</v>
      </c>
      <c r="M5225" t="s">
        <v>21955</v>
      </c>
      <c r="N5225" t="s">
        <v>21955</v>
      </c>
      <c r="O5225" t="s">
        <v>21955</v>
      </c>
      <c r="P5225" t="s">
        <v>21955</v>
      </c>
      <c r="Q5225" t="s">
        <v>21956</v>
      </c>
      <c r="R5225">
        <v>0.05</v>
      </c>
      <c r="S5225">
        <v>0</v>
      </c>
    </row>
    <row r="5226" spans="1:19">
      <c r="A5226" t="s">
        <v>349</v>
      </c>
      <c r="B5226" t="s">
        <v>31275</v>
      </c>
      <c r="C5226" t="s">
        <v>31276</v>
      </c>
      <c r="D5226" t="s">
        <v>21970</v>
      </c>
      <c r="F5226" t="s">
        <v>21953</v>
      </c>
      <c r="G5226">
        <v>3220</v>
      </c>
      <c r="I5226">
        <v>150</v>
      </c>
      <c r="J5226" t="s">
        <v>21954</v>
      </c>
      <c r="K5226" t="s">
        <v>204</v>
      </c>
      <c r="L5226" t="s">
        <v>12492</v>
      </c>
      <c r="M5226" t="s">
        <v>21955</v>
      </c>
      <c r="N5226" t="s">
        <v>21955</v>
      </c>
      <c r="O5226" t="s">
        <v>21955</v>
      </c>
      <c r="P5226" t="s">
        <v>21955</v>
      </c>
      <c r="Q5226" t="s">
        <v>21956</v>
      </c>
      <c r="R5226">
        <v>0.05</v>
      </c>
      <c r="S5226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General information</vt:lpstr>
      <vt:lpstr>Project SOW</vt:lpstr>
      <vt:lpstr>Software GUI overview</vt:lpstr>
      <vt:lpstr>3) Machine software ver</vt:lpstr>
      <vt:lpstr>5)SGP_GEM_MACHINE_CYCLETIME</vt:lpstr>
      <vt:lpstr>5)SGP_ASSEMBLY_BUILD_TO_MODULE</vt:lpstr>
      <vt:lpstr>6) user line allocation file </vt:lpstr>
      <vt:lpstr>6) SGP_FAMILY_GROUPINGS_DETAIL</vt:lpstr>
      <vt:lpstr>7) ETF sample</vt:lpstr>
      <vt:lpstr>7) SGP_COMP~_DATA_GSM_GE_HEAD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Lee</dc:creator>
  <cp:lastModifiedBy>孤清</cp:lastModifiedBy>
  <dcterms:created xsi:type="dcterms:W3CDTF">2015-06-05T18:17:00Z</dcterms:created>
  <dcterms:modified xsi:type="dcterms:W3CDTF">2026-04-08T16:00:52Z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2025-10-24T08:14:57Z</vt:lpwstr>
  </property>
  <property fmtid="{D5CDD505-2E9C-101B-9397-08002B2CF9AE}" pid="4" name="MSIP_Label_e14c1950-b3a8-4278-88f1-6df69d73b9d5_Method">
    <vt:lpwstr>Privileged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63302149-0903-4256-9f97-bee66f2bc64c</vt:lpwstr>
  </property>
  <property fmtid="{D5CDD505-2E9C-101B-9397-08002B2CF9AE}" pid="8" name="MSIP_Label_e14c1950-b3a8-4278-88f1-6df69d73b9d5_ContentBits">
    <vt:lpwstr>0</vt:lpwstr>
  </property>
  <property fmtid="{D5CDD505-2E9C-101B-9397-08002B2CF9AE}" pid="9" name="MSIP_Label_e14c1950-b3a8-4278-88f1-6df69d73b9d5_Tag">
    <vt:lpwstr>10, 0, 1, 1</vt:lpwstr>
  </property>
  <property fmtid="{D5CDD505-2E9C-101B-9397-08002B2CF9AE}" pid="10" name="ICV">
    <vt:lpwstr>5320B30146C949DA993C173B15B1F906_12</vt:lpwstr>
  </property>
  <property fmtid="{D5CDD505-2E9C-101B-9397-08002B2CF9AE}" pid="11" name="KSOProductBuildVer">
    <vt:lpwstr>2052-12.1.0.25225</vt:lpwstr>
  </property>
  <property fmtid="{D5CDD505-2E9C-101B-9397-08002B2CF9AE}" pid="12" name="CalculationRule">
    <vt:i4>0</vt:i4>
  </property>
</Properties>
</file>